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C:\Users\Pamela CTR Cheung\Desktop\Pre-Award\26-017-C8\Final SIR\"/>
    </mc:Choice>
  </mc:AlternateContent>
  <xr:revisionPtr revIDLastSave="0" documentId="13_ncr:1_{E5E97D6E-0C4F-4627-88CC-2D7584054B24}" xr6:coauthVersionLast="47" xr6:coauthVersionMax="47" xr10:uidLastSave="{00000000-0000-0000-0000-000000000000}"/>
  <workbookProtection lockStructure="1"/>
  <bookViews>
    <workbookView xWindow="28680" yWindow="-120" windowWidth="29040" windowHeight="15720" tabRatio="813" firstSheet="1" activeTab="4" xr2:uid="{00000000-000D-0000-FFFF-FFFF00000000}"/>
  </bookViews>
  <sheets>
    <sheet name="Instruction to the CS-HIDE TAB" sheetId="45" state="hidden" r:id="rId1"/>
    <sheet name="Instructions" sheetId="35" r:id="rId2"/>
    <sheet name="NAICS" sheetId="43" state="hidden" r:id="rId3"/>
    <sheet name="Alt CLINs" sheetId="29" state="hidden" r:id="rId4"/>
    <sheet name="CLINs &amp; Ceiling Rates" sheetId="15" r:id="rId5"/>
    <sheet name="Labor Loading Matrix" sheetId="24" r:id="rId6"/>
    <sheet name="Firm Fixed Price" sheetId="46" state="hidden" r:id="rId7"/>
    <sheet name="Base Period" sheetId="7" r:id="rId8"/>
    <sheet name="Option Period 1" sheetId="39" r:id="rId9"/>
    <sheet name="Option Period 2" sheetId="41" r:id="rId10"/>
    <sheet name="Option Period 3 " sheetId="42" r:id="rId11"/>
    <sheet name="Option Period 4" sheetId="38" r:id="rId12"/>
    <sheet name="Summary " sheetId="14" r:id="rId13"/>
    <sheet name="COST BUILD UP" sheetId="34" r:id="rId14"/>
    <sheet name="FFP Payment Schedule" sheetId="47" state="hidden" r:id="rId15"/>
    <sheet name="Version History" sheetId="49" state="hidden" r:id="rId16"/>
    <sheet name="Version Control" sheetId="48" state="hidden" r:id="rId17"/>
  </sheets>
  <definedNames>
    <definedName name="_xlnm._FilterDatabase" localSheetId="4" hidden="1">'CLINs &amp; Ceiling Rates'!$C$7:$G$8</definedName>
    <definedName name="_xlnm._FilterDatabase" localSheetId="1" hidden="1">Instructions!$B$11:$G$12</definedName>
    <definedName name="ATS">NAICS!$E$2:$E$12</definedName>
    <definedName name="BAM" localSheetId="2">NAICS!$F$2:$F$12</definedName>
    <definedName name="BAM">'Alt CLINs'!$F$42:$F$52</definedName>
    <definedName name="BAM_Code">'Alt CLINs'!$F$42:$F$52</definedName>
    <definedName name="Blank_Table">'Alt CLINs'!$F$20:$G$20</definedName>
    <definedName name="CLIN_Table">'Alt CLINs'!$C$1:$C$76</definedName>
    <definedName name="CSD" localSheetId="2">NAICS!$G$2:$G$12</definedName>
    <definedName name="CSD">'Alt CLINs'!$F$26:$F$28</definedName>
    <definedName name="CSD_Code">'Alt CLINs'!$F$26:$F$28</definedName>
    <definedName name="CSD_CSS">'Alt CLINs'!$F$25:$F$25</definedName>
    <definedName name="CSDCSS_NAICS">'Alt CLINs'!$F$26:$G$53</definedName>
    <definedName name="CSS" localSheetId="2">NAICS!$H$2:$H$12</definedName>
    <definedName name="CSS">'Alt CLINs'!$F$29:$F$32</definedName>
    <definedName name="CSS_Code">'Alt CLINs'!$F$29:$F$32</definedName>
    <definedName name="CSS_FA">'Alt CLINs'!$F$24</definedName>
    <definedName name="CSS_G">'Alt CLINs'!$A$1:$A$76</definedName>
    <definedName name="CSS_Table">'Alt CLINs'!$F$6:$G$18</definedName>
    <definedName name="D_T">NAICS!$I$2:$I$12</definedName>
    <definedName name="DandT">NAICS!$I$2:$I$6</definedName>
    <definedName name="ES" localSheetId="2">NAICS!$J$2:$J$12</definedName>
    <definedName name="ES">'Alt CLINs'!$F$34</definedName>
    <definedName name="ES_Code">'Alt CLINs'!$F$34</definedName>
    <definedName name="ES_Table">'Alt CLINs'!$F$22:$G$22</definedName>
    <definedName name="FA_Code">'Alt CLINs'!$F$24:$F$25</definedName>
    <definedName name="FA_Table">'Alt CLINs'!$F$24:$G$25</definedName>
    <definedName name="FAlookup">NAICS!$F$15:$F$22</definedName>
    <definedName name="FiscalYearProgramYear">NAICS!$O$20:$Q$34</definedName>
    <definedName name="M_R">NAICS!$K$2:$K$12</definedName>
    <definedName name="MandR">NAICS!$K$2:$K$4</definedName>
    <definedName name="PaymentSchedule">NAICS!$Y$1:$Y$193</definedName>
    <definedName name="Prime_Sub">'Alt CLINs'!$F$3:$F$4</definedName>
    <definedName name="_xlnm.Print_Area" localSheetId="4">'CLINs &amp; Ceiling Rates'!$B$2:$G$8</definedName>
    <definedName name="_xlnm.Print_Area" localSheetId="6">'Firm Fixed Price'!$A$1:$N$156</definedName>
    <definedName name="_xlnm.Print_Area" localSheetId="5">'Labor Loading Matrix'!$A$1:$M$217</definedName>
    <definedName name="_xlnm.Print_Titles" localSheetId="7">'Base Period'!$1:$5</definedName>
    <definedName name="_xlnm.Print_Titles" localSheetId="4">'CLINs &amp; Ceiling Rates'!$2:$7</definedName>
    <definedName name="_xlnm.Print_Titles" localSheetId="13">'COST BUILD UP'!$1:$5</definedName>
    <definedName name="_xlnm.Print_Titles" localSheetId="6">'Firm Fixed Price'!$A:$C,'Firm Fixed Price'!$1:$2</definedName>
    <definedName name="_xlnm.Print_Titles" localSheetId="5">'Labor Loading Matrix'!$A:$C,'Labor Loading Matrix'!$1:$3</definedName>
    <definedName name="_xlnm.Print_Titles" localSheetId="8">'Option Period 1'!$1:$5</definedName>
    <definedName name="_xlnm.Print_Titles" localSheetId="9">'Option Period 2'!$1:$5</definedName>
    <definedName name="_xlnm.Print_Titles" localSheetId="10">'Option Period 3 '!$1:$5</definedName>
    <definedName name="_xlnm.Print_Titles" localSheetId="11">'Option Period 4'!$1:$5</definedName>
    <definedName name="_xlnm.Print_Titles" localSheetId="12">'Summary '!$1:$6</definedName>
    <definedName name="R_D">NAICS!$L$2:$L$12</definedName>
    <definedName name="RandD">NAICS!$L$2:$L$4</definedName>
    <definedName name="SelectedFY">'CLINs &amp; Ceiling Rates'!$D$6</definedName>
    <definedName name="Site">'Alt CLINs'!$G$3:$G$4</definedName>
    <definedName name="Table_NAICS">'Alt CLINs'!$F$6:$G$19</definedName>
    <definedName name="Valid_NAICS">'Alt CLINs'!$F$6:$F$19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47" l="1"/>
  <c r="E11" i="47"/>
  <c r="D20" i="47" l="1"/>
  <c r="E20" i="47"/>
  <c r="F20" i="47"/>
  <c r="G20" i="47"/>
  <c r="H20" i="47"/>
  <c r="I20" i="47"/>
  <c r="D21" i="47"/>
  <c r="E21" i="47"/>
  <c r="F21" i="47"/>
  <c r="G21" i="47"/>
  <c r="H21" i="47"/>
  <c r="I21" i="47"/>
  <c r="D22" i="47"/>
  <c r="E22" i="47"/>
  <c r="F22" i="47"/>
  <c r="G22" i="47"/>
  <c r="H22" i="47"/>
  <c r="I22" i="47"/>
  <c r="D23" i="47"/>
  <c r="E23" i="47"/>
  <c r="F23" i="47"/>
  <c r="G23" i="47"/>
  <c r="H23" i="47"/>
  <c r="I23" i="47"/>
  <c r="D24" i="47"/>
  <c r="E24" i="47"/>
  <c r="F24" i="47"/>
  <c r="G24" i="47"/>
  <c r="H24" i="47"/>
  <c r="I24" i="47"/>
  <c r="D25" i="47"/>
  <c r="E25" i="47"/>
  <c r="F25" i="47"/>
  <c r="G25" i="47"/>
  <c r="H25" i="47"/>
  <c r="I25" i="47"/>
  <c r="D19" i="47" l="1"/>
  <c r="E19" i="47"/>
  <c r="F19" i="47"/>
  <c r="G19" i="47"/>
  <c r="H19" i="47"/>
  <c r="I19" i="47"/>
  <c r="K19" i="47"/>
  <c r="L19" i="47"/>
  <c r="M19" i="47"/>
  <c r="N19" i="47"/>
  <c r="O19" i="47"/>
  <c r="K20" i="47"/>
  <c r="L20" i="47"/>
  <c r="M20" i="47"/>
  <c r="N20" i="47"/>
  <c r="O20" i="47"/>
  <c r="K21" i="47"/>
  <c r="L21" i="47"/>
  <c r="M21" i="47"/>
  <c r="N21" i="47"/>
  <c r="O21" i="47"/>
  <c r="K22" i="47"/>
  <c r="L22" i="47"/>
  <c r="M22" i="47"/>
  <c r="N22" i="47"/>
  <c r="O22" i="47"/>
  <c r="K23" i="47"/>
  <c r="L23" i="47"/>
  <c r="M23" i="47"/>
  <c r="N23" i="47"/>
  <c r="O23" i="47"/>
  <c r="K24" i="47"/>
  <c r="L24" i="47"/>
  <c r="M24" i="47"/>
  <c r="N24" i="47"/>
  <c r="O24" i="47"/>
  <c r="K25" i="47"/>
  <c r="L25" i="47"/>
  <c r="M25" i="47"/>
  <c r="N25" i="47"/>
  <c r="O25" i="47"/>
  <c r="D14" i="47"/>
  <c r="E14" i="47"/>
  <c r="F14" i="47"/>
  <c r="G14" i="47"/>
  <c r="H14" i="47"/>
  <c r="I14" i="47"/>
  <c r="K14" i="47"/>
  <c r="L14" i="47"/>
  <c r="M14" i="47"/>
  <c r="N14" i="47"/>
  <c r="O14" i="47"/>
  <c r="D15" i="47"/>
  <c r="E15" i="47"/>
  <c r="F15" i="47"/>
  <c r="G15" i="47"/>
  <c r="H15" i="47"/>
  <c r="I15" i="47"/>
  <c r="K15" i="47"/>
  <c r="L15" i="47"/>
  <c r="M15" i="47"/>
  <c r="N15" i="47"/>
  <c r="O15" i="47"/>
  <c r="D16" i="47"/>
  <c r="E16" i="47"/>
  <c r="F16" i="47"/>
  <c r="G16" i="47"/>
  <c r="H16" i="47"/>
  <c r="I16" i="47"/>
  <c r="K16" i="47"/>
  <c r="L16" i="47"/>
  <c r="M16" i="47"/>
  <c r="N16" i="47"/>
  <c r="O16" i="47"/>
  <c r="D17" i="47"/>
  <c r="E17" i="47"/>
  <c r="F17" i="47"/>
  <c r="G17" i="47"/>
  <c r="H17" i="47"/>
  <c r="I17" i="47"/>
  <c r="K17" i="47"/>
  <c r="L17" i="47"/>
  <c r="M17" i="47"/>
  <c r="N17" i="47"/>
  <c r="O17" i="47"/>
  <c r="D18" i="47"/>
  <c r="E18" i="47"/>
  <c r="F18" i="47"/>
  <c r="G18" i="47"/>
  <c r="H18" i="47"/>
  <c r="I18" i="47"/>
  <c r="K18" i="47"/>
  <c r="L18" i="47"/>
  <c r="M18" i="47"/>
  <c r="N18" i="47"/>
  <c r="O18" i="47"/>
  <c r="H57" i="24"/>
  <c r="I57" i="24"/>
  <c r="J57" i="24"/>
  <c r="K57" i="24"/>
  <c r="L57" i="24"/>
  <c r="M57" i="24"/>
  <c r="N57" i="24"/>
  <c r="O57" i="24"/>
  <c r="P57" i="24"/>
  <c r="Q57" i="24"/>
  <c r="H58" i="24"/>
  <c r="I58" i="24"/>
  <c r="J58" i="24"/>
  <c r="K58" i="24"/>
  <c r="L58" i="24"/>
  <c r="M58" i="24"/>
  <c r="N58" i="24"/>
  <c r="O58" i="24"/>
  <c r="P58" i="24"/>
  <c r="Q58" i="24"/>
  <c r="H59" i="24"/>
  <c r="I59" i="24"/>
  <c r="J59" i="24"/>
  <c r="K59" i="24"/>
  <c r="L59" i="24"/>
  <c r="M59" i="24"/>
  <c r="N59" i="24"/>
  <c r="O59" i="24"/>
  <c r="P59" i="24"/>
  <c r="Q59" i="24"/>
  <c r="H60" i="24"/>
  <c r="I60" i="24"/>
  <c r="J60" i="24"/>
  <c r="K60" i="24"/>
  <c r="L60" i="24"/>
  <c r="M60" i="24"/>
  <c r="N60" i="24"/>
  <c r="O60" i="24"/>
  <c r="P60" i="24"/>
  <c r="Q60" i="24"/>
  <c r="H61" i="24"/>
  <c r="I61" i="24"/>
  <c r="J61" i="24"/>
  <c r="K61" i="24"/>
  <c r="L61" i="24"/>
  <c r="M61" i="24"/>
  <c r="N61" i="24"/>
  <c r="O61" i="24"/>
  <c r="P61" i="24"/>
  <c r="Q61" i="24"/>
  <c r="H62" i="24"/>
  <c r="I62" i="24"/>
  <c r="J62" i="24"/>
  <c r="K62" i="24"/>
  <c r="L62" i="24"/>
  <c r="M62" i="24"/>
  <c r="N62" i="24"/>
  <c r="O62" i="24"/>
  <c r="P62" i="24"/>
  <c r="Q62" i="24"/>
  <c r="H63" i="24"/>
  <c r="I63" i="24"/>
  <c r="J63" i="24"/>
  <c r="K63" i="24"/>
  <c r="L63" i="24"/>
  <c r="M63" i="24"/>
  <c r="N63" i="24"/>
  <c r="O63" i="24"/>
  <c r="P63" i="24"/>
  <c r="Q63" i="24"/>
  <c r="H64" i="24"/>
  <c r="I64" i="24"/>
  <c r="J64" i="24"/>
  <c r="K64" i="24"/>
  <c r="L64" i="24"/>
  <c r="M64" i="24"/>
  <c r="N64" i="24"/>
  <c r="O64" i="24"/>
  <c r="P64" i="24"/>
  <c r="Q64" i="24"/>
  <c r="H65" i="24"/>
  <c r="I65" i="24"/>
  <c r="J65" i="24"/>
  <c r="K65" i="24"/>
  <c r="L65" i="24"/>
  <c r="M65" i="24"/>
  <c r="N65" i="24"/>
  <c r="O65" i="24"/>
  <c r="P65" i="24"/>
  <c r="Q65" i="24"/>
  <c r="H66" i="24"/>
  <c r="I66" i="24"/>
  <c r="J66" i="24"/>
  <c r="K66" i="24"/>
  <c r="L66" i="24"/>
  <c r="M66" i="24"/>
  <c r="N66" i="24"/>
  <c r="O66" i="24"/>
  <c r="P66" i="24"/>
  <c r="Q66" i="24"/>
  <c r="H67" i="24"/>
  <c r="I67" i="24"/>
  <c r="J67" i="24"/>
  <c r="K67" i="24"/>
  <c r="L67" i="24"/>
  <c r="M67" i="24"/>
  <c r="N67" i="24"/>
  <c r="O67" i="24"/>
  <c r="P67" i="24"/>
  <c r="Q67" i="24"/>
  <c r="H68" i="24"/>
  <c r="I68" i="24"/>
  <c r="J68" i="24"/>
  <c r="K68" i="24"/>
  <c r="L68" i="24"/>
  <c r="M68" i="24"/>
  <c r="N68" i="24"/>
  <c r="O68" i="24"/>
  <c r="P68" i="24"/>
  <c r="Q68" i="24"/>
  <c r="H69" i="24"/>
  <c r="I69" i="24"/>
  <c r="J69" i="24"/>
  <c r="K69" i="24"/>
  <c r="L69" i="24"/>
  <c r="M69" i="24"/>
  <c r="N69" i="24"/>
  <c r="O69" i="24"/>
  <c r="P69" i="24"/>
  <c r="Q69" i="24"/>
  <c r="H70" i="24"/>
  <c r="I70" i="24"/>
  <c r="J70" i="24"/>
  <c r="K70" i="24"/>
  <c r="L70" i="24"/>
  <c r="M70" i="24"/>
  <c r="N70" i="24"/>
  <c r="O70" i="24"/>
  <c r="P70" i="24"/>
  <c r="Q70" i="24"/>
  <c r="H71" i="24"/>
  <c r="I71" i="24"/>
  <c r="J71" i="24"/>
  <c r="K71" i="24"/>
  <c r="L71" i="24"/>
  <c r="M71" i="24"/>
  <c r="N71" i="24"/>
  <c r="O71" i="24"/>
  <c r="P71" i="24"/>
  <c r="Q71" i="24"/>
  <c r="H72" i="24"/>
  <c r="I72" i="24"/>
  <c r="J72" i="24"/>
  <c r="K72" i="24"/>
  <c r="L72" i="24"/>
  <c r="M72" i="24"/>
  <c r="N72" i="24"/>
  <c r="O72" i="24"/>
  <c r="P72" i="24"/>
  <c r="Q72" i="24"/>
  <c r="H73" i="24"/>
  <c r="I73" i="24"/>
  <c r="J73" i="24"/>
  <c r="K73" i="24"/>
  <c r="L73" i="24"/>
  <c r="M73" i="24"/>
  <c r="N73" i="24"/>
  <c r="O73" i="24"/>
  <c r="P73" i="24"/>
  <c r="Q73" i="24"/>
  <c r="H74" i="24"/>
  <c r="I74" i="24"/>
  <c r="J74" i="24"/>
  <c r="K74" i="24"/>
  <c r="L74" i="24"/>
  <c r="M74" i="24"/>
  <c r="N74" i="24"/>
  <c r="O74" i="24"/>
  <c r="P74" i="24"/>
  <c r="Q74" i="24"/>
  <c r="H75" i="24"/>
  <c r="I75" i="24"/>
  <c r="J75" i="24"/>
  <c r="K75" i="24"/>
  <c r="L75" i="24"/>
  <c r="M75" i="24"/>
  <c r="N75" i="24"/>
  <c r="O75" i="24"/>
  <c r="P75" i="24"/>
  <c r="Q75" i="24"/>
  <c r="H76" i="24"/>
  <c r="I76" i="24"/>
  <c r="J76" i="24"/>
  <c r="K76" i="24"/>
  <c r="L76" i="24"/>
  <c r="M76" i="24"/>
  <c r="N76" i="24"/>
  <c r="O76" i="24"/>
  <c r="P76" i="24"/>
  <c r="Q76" i="24"/>
  <c r="H77" i="24"/>
  <c r="I77" i="24"/>
  <c r="J77" i="24"/>
  <c r="K77" i="24"/>
  <c r="L77" i="24"/>
  <c r="M77" i="24"/>
  <c r="N77" i="24"/>
  <c r="O77" i="24"/>
  <c r="P77" i="24"/>
  <c r="Q77" i="24"/>
  <c r="H78" i="24"/>
  <c r="I78" i="24"/>
  <c r="J78" i="24"/>
  <c r="K78" i="24"/>
  <c r="L78" i="24"/>
  <c r="M78" i="24"/>
  <c r="N78" i="24"/>
  <c r="O78" i="24"/>
  <c r="P78" i="24"/>
  <c r="Q78" i="24"/>
  <c r="H79" i="24"/>
  <c r="I79" i="24"/>
  <c r="J79" i="24"/>
  <c r="K79" i="24"/>
  <c r="L79" i="24"/>
  <c r="M79" i="24"/>
  <c r="N79" i="24"/>
  <c r="O79" i="24"/>
  <c r="P79" i="24"/>
  <c r="Q79" i="24"/>
  <c r="H80" i="24"/>
  <c r="I80" i="24"/>
  <c r="J80" i="24"/>
  <c r="K80" i="24"/>
  <c r="L80" i="24"/>
  <c r="M80" i="24"/>
  <c r="N80" i="24"/>
  <c r="O80" i="24"/>
  <c r="P80" i="24"/>
  <c r="Q80" i="24"/>
  <c r="H81" i="24"/>
  <c r="I81" i="24"/>
  <c r="J81" i="24"/>
  <c r="K81" i="24"/>
  <c r="L81" i="24"/>
  <c r="M81" i="24"/>
  <c r="N81" i="24"/>
  <c r="O81" i="24"/>
  <c r="P81" i="24"/>
  <c r="Q81" i="24"/>
  <c r="H82" i="24"/>
  <c r="I82" i="24"/>
  <c r="J82" i="24"/>
  <c r="K82" i="24"/>
  <c r="L82" i="24"/>
  <c r="M82" i="24"/>
  <c r="N82" i="24"/>
  <c r="O82" i="24"/>
  <c r="P82" i="24"/>
  <c r="Q82" i="24"/>
  <c r="H83" i="24"/>
  <c r="I83" i="24"/>
  <c r="J83" i="24"/>
  <c r="K83" i="24"/>
  <c r="L83" i="24"/>
  <c r="M83" i="24"/>
  <c r="N83" i="24"/>
  <c r="O83" i="24"/>
  <c r="P83" i="24"/>
  <c r="Q83" i="24"/>
  <c r="H84" i="24"/>
  <c r="I84" i="24"/>
  <c r="J84" i="24"/>
  <c r="K84" i="24"/>
  <c r="L84" i="24"/>
  <c r="M84" i="24"/>
  <c r="N84" i="24"/>
  <c r="O84" i="24"/>
  <c r="P84" i="24"/>
  <c r="Q84" i="24"/>
  <c r="H85" i="24"/>
  <c r="I85" i="24"/>
  <c r="J85" i="24"/>
  <c r="K85" i="24"/>
  <c r="L85" i="24"/>
  <c r="M85" i="24"/>
  <c r="N85" i="24"/>
  <c r="O85" i="24"/>
  <c r="P85" i="24"/>
  <c r="Q85" i="24"/>
  <c r="H86" i="24"/>
  <c r="I86" i="24"/>
  <c r="J86" i="24"/>
  <c r="K86" i="24"/>
  <c r="L86" i="24"/>
  <c r="M86" i="24"/>
  <c r="N86" i="24"/>
  <c r="O86" i="24"/>
  <c r="P86" i="24"/>
  <c r="Q86" i="24"/>
  <c r="H87" i="24"/>
  <c r="I87" i="24"/>
  <c r="J87" i="24"/>
  <c r="K87" i="24"/>
  <c r="L87" i="24"/>
  <c r="M87" i="24"/>
  <c r="N87" i="24"/>
  <c r="O87" i="24"/>
  <c r="P87" i="24"/>
  <c r="Q87" i="24"/>
  <c r="H88" i="24"/>
  <c r="I88" i="24"/>
  <c r="J88" i="24"/>
  <c r="K88" i="24"/>
  <c r="L88" i="24"/>
  <c r="M88" i="24"/>
  <c r="N88" i="24"/>
  <c r="O88" i="24"/>
  <c r="P88" i="24"/>
  <c r="Q88" i="24"/>
  <c r="H89" i="24"/>
  <c r="I89" i="24"/>
  <c r="J89" i="24"/>
  <c r="K89" i="24"/>
  <c r="L89" i="24"/>
  <c r="M89" i="24"/>
  <c r="N89" i="24"/>
  <c r="O89" i="24"/>
  <c r="P89" i="24"/>
  <c r="Q89" i="24"/>
  <c r="H90" i="24"/>
  <c r="I90" i="24"/>
  <c r="J90" i="24"/>
  <c r="K90" i="24"/>
  <c r="L90" i="24"/>
  <c r="M90" i="24"/>
  <c r="N90" i="24"/>
  <c r="O90" i="24"/>
  <c r="P90" i="24"/>
  <c r="Q90" i="24"/>
  <c r="H91" i="24"/>
  <c r="I91" i="24"/>
  <c r="J91" i="24"/>
  <c r="K91" i="24"/>
  <c r="L91" i="24"/>
  <c r="M91" i="24"/>
  <c r="N91" i="24"/>
  <c r="O91" i="24"/>
  <c r="P91" i="24"/>
  <c r="Q91" i="24"/>
  <c r="H92" i="24"/>
  <c r="I92" i="24"/>
  <c r="J92" i="24"/>
  <c r="K92" i="24"/>
  <c r="L92" i="24"/>
  <c r="M92" i="24"/>
  <c r="N92" i="24"/>
  <c r="O92" i="24"/>
  <c r="P92" i="24"/>
  <c r="Q92" i="24"/>
  <c r="H93" i="24"/>
  <c r="I93" i="24"/>
  <c r="J93" i="24"/>
  <c r="K93" i="24"/>
  <c r="L93" i="24"/>
  <c r="M93" i="24"/>
  <c r="N93" i="24"/>
  <c r="O93" i="24"/>
  <c r="P93" i="24"/>
  <c r="Q93" i="24"/>
  <c r="H94" i="24"/>
  <c r="I94" i="24"/>
  <c r="J94" i="24"/>
  <c r="K94" i="24"/>
  <c r="L94" i="24"/>
  <c r="M94" i="24"/>
  <c r="N94" i="24"/>
  <c r="O94" i="24"/>
  <c r="P94" i="24"/>
  <c r="Q94" i="24"/>
  <c r="H95" i="24"/>
  <c r="I95" i="24"/>
  <c r="J95" i="24"/>
  <c r="K95" i="24"/>
  <c r="L95" i="24"/>
  <c r="M95" i="24"/>
  <c r="N95" i="24"/>
  <c r="O95" i="24"/>
  <c r="P95" i="24"/>
  <c r="Q95" i="24"/>
  <c r="H96" i="24"/>
  <c r="I96" i="24"/>
  <c r="J96" i="24"/>
  <c r="K96" i="24"/>
  <c r="L96" i="24"/>
  <c r="M96" i="24"/>
  <c r="N96" i="24"/>
  <c r="O96" i="24"/>
  <c r="P96" i="24"/>
  <c r="Q96" i="24"/>
  <c r="H97" i="24"/>
  <c r="I97" i="24"/>
  <c r="J97" i="24"/>
  <c r="K97" i="24"/>
  <c r="L97" i="24"/>
  <c r="M97" i="24"/>
  <c r="N97" i="24"/>
  <c r="O97" i="24"/>
  <c r="P97" i="24"/>
  <c r="Q97" i="24"/>
  <c r="H98" i="24"/>
  <c r="I98" i="24"/>
  <c r="J98" i="24"/>
  <c r="K98" i="24"/>
  <c r="L98" i="24"/>
  <c r="M98" i="24"/>
  <c r="N98" i="24"/>
  <c r="O98" i="24"/>
  <c r="P98" i="24"/>
  <c r="Q98" i="24"/>
  <c r="H99" i="24"/>
  <c r="I99" i="24"/>
  <c r="J99" i="24"/>
  <c r="K99" i="24"/>
  <c r="L99" i="24"/>
  <c r="M99" i="24"/>
  <c r="N99" i="24"/>
  <c r="O99" i="24"/>
  <c r="P99" i="24"/>
  <c r="Q99" i="24"/>
  <c r="H100" i="24"/>
  <c r="I100" i="24"/>
  <c r="J100" i="24"/>
  <c r="K100" i="24"/>
  <c r="L100" i="24"/>
  <c r="M100" i="24"/>
  <c r="N100" i="24"/>
  <c r="O100" i="24"/>
  <c r="P100" i="24"/>
  <c r="Q100" i="24"/>
  <c r="H101" i="24"/>
  <c r="I101" i="24"/>
  <c r="J101" i="24"/>
  <c r="K101" i="24"/>
  <c r="L101" i="24"/>
  <c r="M101" i="24"/>
  <c r="N101" i="24"/>
  <c r="O101" i="24"/>
  <c r="P101" i="24"/>
  <c r="Q101" i="24"/>
  <c r="H102" i="24"/>
  <c r="I102" i="24"/>
  <c r="J102" i="24"/>
  <c r="K102" i="24"/>
  <c r="L102" i="24"/>
  <c r="M102" i="24"/>
  <c r="N102" i="24"/>
  <c r="O102" i="24"/>
  <c r="P102" i="24"/>
  <c r="Q102" i="24"/>
  <c r="H103" i="24"/>
  <c r="I103" i="24"/>
  <c r="J103" i="24"/>
  <c r="K103" i="24"/>
  <c r="L103" i="24"/>
  <c r="M103" i="24"/>
  <c r="N103" i="24"/>
  <c r="O103" i="24"/>
  <c r="P103" i="24"/>
  <c r="Q103" i="24"/>
  <c r="H104" i="24"/>
  <c r="I104" i="24"/>
  <c r="J104" i="24"/>
  <c r="K104" i="24"/>
  <c r="L104" i="24"/>
  <c r="M104" i="24"/>
  <c r="N104" i="24"/>
  <c r="O104" i="24"/>
  <c r="P104" i="24"/>
  <c r="Q104" i="24"/>
  <c r="H105" i="24"/>
  <c r="I105" i="24"/>
  <c r="J105" i="24"/>
  <c r="K105" i="24"/>
  <c r="L105" i="24"/>
  <c r="M105" i="24"/>
  <c r="N105" i="24"/>
  <c r="O105" i="24"/>
  <c r="P105" i="24"/>
  <c r="Q105" i="24"/>
  <c r="H106" i="24"/>
  <c r="I106" i="24"/>
  <c r="J106" i="24"/>
  <c r="K106" i="24"/>
  <c r="L106" i="24"/>
  <c r="M106" i="24"/>
  <c r="N106" i="24"/>
  <c r="O106" i="24"/>
  <c r="P106" i="24"/>
  <c r="Q106" i="24"/>
  <c r="H107" i="24"/>
  <c r="I107" i="24"/>
  <c r="J107" i="24"/>
  <c r="K107" i="24"/>
  <c r="L107" i="24"/>
  <c r="M107" i="24"/>
  <c r="N107" i="24"/>
  <c r="O107" i="24"/>
  <c r="P107" i="24"/>
  <c r="Q107" i="24"/>
  <c r="H108" i="24"/>
  <c r="I108" i="24"/>
  <c r="J108" i="24"/>
  <c r="K108" i="24"/>
  <c r="L108" i="24"/>
  <c r="M108" i="24"/>
  <c r="N108" i="24"/>
  <c r="O108" i="24"/>
  <c r="P108" i="24"/>
  <c r="Q108" i="24"/>
  <c r="H109" i="24"/>
  <c r="I109" i="24"/>
  <c r="J109" i="24"/>
  <c r="K109" i="24"/>
  <c r="L109" i="24"/>
  <c r="M109" i="24"/>
  <c r="N109" i="24"/>
  <c r="O109" i="24"/>
  <c r="P109" i="24"/>
  <c r="Q109" i="24"/>
  <c r="H110" i="24"/>
  <c r="I110" i="24"/>
  <c r="J110" i="24"/>
  <c r="K110" i="24"/>
  <c r="L110" i="24"/>
  <c r="M110" i="24"/>
  <c r="N110" i="24"/>
  <c r="O110" i="24"/>
  <c r="P110" i="24"/>
  <c r="Q110" i="24"/>
  <c r="H111" i="24"/>
  <c r="I111" i="24"/>
  <c r="J111" i="24"/>
  <c r="K111" i="24"/>
  <c r="L111" i="24"/>
  <c r="M111" i="24"/>
  <c r="N111" i="24"/>
  <c r="O111" i="24"/>
  <c r="P111" i="24"/>
  <c r="Q111" i="24"/>
  <c r="H112" i="24"/>
  <c r="I112" i="24"/>
  <c r="J112" i="24"/>
  <c r="K112" i="24"/>
  <c r="L112" i="24"/>
  <c r="M112" i="24"/>
  <c r="N112" i="24"/>
  <c r="O112" i="24"/>
  <c r="P112" i="24"/>
  <c r="Q112" i="24"/>
  <c r="H113" i="24"/>
  <c r="I113" i="24"/>
  <c r="J113" i="24"/>
  <c r="K113" i="24"/>
  <c r="L113" i="24"/>
  <c r="M113" i="24"/>
  <c r="N113" i="24"/>
  <c r="O113" i="24"/>
  <c r="P113" i="24"/>
  <c r="Q113" i="24"/>
  <c r="H114" i="24"/>
  <c r="I114" i="24"/>
  <c r="J114" i="24"/>
  <c r="K114" i="24"/>
  <c r="L114" i="24"/>
  <c r="M114" i="24"/>
  <c r="N114" i="24"/>
  <c r="O114" i="24"/>
  <c r="P114" i="24"/>
  <c r="Q114" i="24"/>
  <c r="H115" i="24"/>
  <c r="I115" i="24"/>
  <c r="J115" i="24"/>
  <c r="K115" i="24"/>
  <c r="L115" i="24"/>
  <c r="M115" i="24"/>
  <c r="N115" i="24"/>
  <c r="O115" i="24"/>
  <c r="P115" i="24"/>
  <c r="Q115" i="24"/>
  <c r="H116" i="24"/>
  <c r="I116" i="24"/>
  <c r="J116" i="24"/>
  <c r="K116" i="24"/>
  <c r="L116" i="24"/>
  <c r="M116" i="24"/>
  <c r="N116" i="24"/>
  <c r="O116" i="24"/>
  <c r="P116" i="24"/>
  <c r="Q116" i="24"/>
  <c r="H117" i="24"/>
  <c r="I117" i="24"/>
  <c r="J117" i="24"/>
  <c r="K117" i="24"/>
  <c r="L117" i="24"/>
  <c r="M117" i="24"/>
  <c r="N117" i="24"/>
  <c r="O117" i="24"/>
  <c r="P117" i="24"/>
  <c r="Q117" i="24"/>
  <c r="H118" i="24"/>
  <c r="I118" i="24"/>
  <c r="J118" i="24"/>
  <c r="K118" i="24"/>
  <c r="L118" i="24"/>
  <c r="M118" i="24"/>
  <c r="N118" i="24"/>
  <c r="O118" i="24"/>
  <c r="P118" i="24"/>
  <c r="Q118" i="24"/>
  <c r="H119" i="24"/>
  <c r="I119" i="24"/>
  <c r="J119" i="24"/>
  <c r="K119" i="24"/>
  <c r="L119" i="24"/>
  <c r="M119" i="24"/>
  <c r="N119" i="24"/>
  <c r="O119" i="24"/>
  <c r="P119" i="24"/>
  <c r="Q119" i="24"/>
  <c r="H120" i="24"/>
  <c r="I120" i="24"/>
  <c r="J120" i="24"/>
  <c r="K120" i="24"/>
  <c r="L120" i="24"/>
  <c r="M120" i="24"/>
  <c r="N120" i="24"/>
  <c r="O120" i="24"/>
  <c r="P120" i="24"/>
  <c r="Q120" i="24"/>
  <c r="H121" i="24"/>
  <c r="I121" i="24"/>
  <c r="J121" i="24"/>
  <c r="K121" i="24"/>
  <c r="L121" i="24"/>
  <c r="M121" i="24"/>
  <c r="N121" i="24"/>
  <c r="O121" i="24"/>
  <c r="P121" i="24"/>
  <c r="Q121" i="24"/>
  <c r="H122" i="24"/>
  <c r="I122" i="24"/>
  <c r="J122" i="24"/>
  <c r="K122" i="24"/>
  <c r="L122" i="24"/>
  <c r="M122" i="24"/>
  <c r="N122" i="24"/>
  <c r="O122" i="24"/>
  <c r="P122" i="24"/>
  <c r="Q122" i="24"/>
  <c r="H123" i="24"/>
  <c r="I123" i="24"/>
  <c r="J123" i="24"/>
  <c r="K123" i="24"/>
  <c r="L123" i="24"/>
  <c r="M123" i="24"/>
  <c r="N123" i="24"/>
  <c r="O123" i="24"/>
  <c r="P123" i="24"/>
  <c r="Q123" i="24"/>
  <c r="H124" i="24"/>
  <c r="I124" i="24"/>
  <c r="J124" i="24"/>
  <c r="K124" i="24"/>
  <c r="L124" i="24"/>
  <c r="M124" i="24"/>
  <c r="N124" i="24"/>
  <c r="O124" i="24"/>
  <c r="P124" i="24"/>
  <c r="Q124" i="24"/>
  <c r="H125" i="24"/>
  <c r="I125" i="24"/>
  <c r="J125" i="24"/>
  <c r="K125" i="24"/>
  <c r="L125" i="24"/>
  <c r="M125" i="24"/>
  <c r="N125" i="24"/>
  <c r="O125" i="24"/>
  <c r="P125" i="24"/>
  <c r="Q125" i="24"/>
  <c r="H126" i="24"/>
  <c r="I126" i="24"/>
  <c r="J126" i="24"/>
  <c r="K126" i="24"/>
  <c r="L126" i="24"/>
  <c r="M126" i="24"/>
  <c r="N126" i="24"/>
  <c r="O126" i="24"/>
  <c r="P126" i="24"/>
  <c r="Q126" i="24"/>
  <c r="H127" i="24"/>
  <c r="I127" i="24"/>
  <c r="J127" i="24"/>
  <c r="K127" i="24"/>
  <c r="L127" i="24"/>
  <c r="M127" i="24"/>
  <c r="N127" i="24"/>
  <c r="O127" i="24"/>
  <c r="P127" i="24"/>
  <c r="Q127" i="24"/>
  <c r="H128" i="24"/>
  <c r="I128" i="24"/>
  <c r="J128" i="24"/>
  <c r="K128" i="24"/>
  <c r="L128" i="24"/>
  <c r="M128" i="24"/>
  <c r="N128" i="24"/>
  <c r="O128" i="24"/>
  <c r="P128" i="24"/>
  <c r="Q128" i="24"/>
  <c r="H129" i="24"/>
  <c r="I129" i="24"/>
  <c r="J129" i="24"/>
  <c r="K129" i="24"/>
  <c r="L129" i="24"/>
  <c r="M129" i="24"/>
  <c r="N129" i="24"/>
  <c r="O129" i="24"/>
  <c r="P129" i="24"/>
  <c r="Q129" i="24"/>
  <c r="H130" i="24"/>
  <c r="I130" i="24"/>
  <c r="J130" i="24"/>
  <c r="K130" i="24"/>
  <c r="L130" i="24"/>
  <c r="M130" i="24"/>
  <c r="N130" i="24"/>
  <c r="O130" i="24"/>
  <c r="P130" i="24"/>
  <c r="Q130" i="24"/>
  <c r="H131" i="24"/>
  <c r="I131" i="24"/>
  <c r="J131" i="24"/>
  <c r="K131" i="24"/>
  <c r="L131" i="24"/>
  <c r="M131" i="24"/>
  <c r="N131" i="24"/>
  <c r="O131" i="24"/>
  <c r="P131" i="24"/>
  <c r="Q131" i="24"/>
  <c r="H132" i="24"/>
  <c r="I132" i="24"/>
  <c r="J132" i="24"/>
  <c r="K132" i="24"/>
  <c r="L132" i="24"/>
  <c r="M132" i="24"/>
  <c r="N132" i="24"/>
  <c r="O132" i="24"/>
  <c r="P132" i="24"/>
  <c r="Q132" i="24"/>
  <c r="H133" i="24"/>
  <c r="I133" i="24"/>
  <c r="J133" i="24"/>
  <c r="K133" i="24"/>
  <c r="L133" i="24"/>
  <c r="M133" i="24"/>
  <c r="N133" i="24"/>
  <c r="O133" i="24"/>
  <c r="P133" i="24"/>
  <c r="Q133" i="24"/>
  <c r="H134" i="24"/>
  <c r="I134" i="24"/>
  <c r="J134" i="24"/>
  <c r="K134" i="24"/>
  <c r="L134" i="24"/>
  <c r="M134" i="24"/>
  <c r="N134" i="24"/>
  <c r="O134" i="24"/>
  <c r="P134" i="24"/>
  <c r="Q134" i="24"/>
  <c r="H135" i="24"/>
  <c r="I135" i="24"/>
  <c r="J135" i="24"/>
  <c r="K135" i="24"/>
  <c r="L135" i="24"/>
  <c r="M135" i="24"/>
  <c r="N135" i="24"/>
  <c r="O135" i="24"/>
  <c r="P135" i="24"/>
  <c r="Q135" i="24"/>
  <c r="H136" i="24"/>
  <c r="I136" i="24"/>
  <c r="J136" i="24"/>
  <c r="K136" i="24"/>
  <c r="L136" i="24"/>
  <c r="M136" i="24"/>
  <c r="N136" i="24"/>
  <c r="O136" i="24"/>
  <c r="P136" i="24"/>
  <c r="Q136" i="24"/>
  <c r="H137" i="24"/>
  <c r="I137" i="24"/>
  <c r="J137" i="24"/>
  <c r="K137" i="24"/>
  <c r="L137" i="24"/>
  <c r="M137" i="24"/>
  <c r="N137" i="24"/>
  <c r="O137" i="24"/>
  <c r="P137" i="24"/>
  <c r="Q137" i="24"/>
  <c r="H138" i="24"/>
  <c r="I138" i="24"/>
  <c r="J138" i="24"/>
  <c r="K138" i="24"/>
  <c r="L138" i="24"/>
  <c r="M138" i="24"/>
  <c r="N138" i="24"/>
  <c r="O138" i="24"/>
  <c r="P138" i="24"/>
  <c r="Q138" i="24"/>
  <c r="H139" i="24"/>
  <c r="I139" i="24"/>
  <c r="J139" i="24"/>
  <c r="K139" i="24"/>
  <c r="L139" i="24"/>
  <c r="M139" i="24"/>
  <c r="N139" i="24"/>
  <c r="O139" i="24"/>
  <c r="P139" i="24"/>
  <c r="Q139" i="24"/>
  <c r="H140" i="24"/>
  <c r="I140" i="24"/>
  <c r="J140" i="24"/>
  <c r="K140" i="24"/>
  <c r="L140" i="24"/>
  <c r="M140" i="24"/>
  <c r="N140" i="24"/>
  <c r="O140" i="24"/>
  <c r="P140" i="24"/>
  <c r="Q140" i="24"/>
  <c r="H141" i="24"/>
  <c r="I141" i="24"/>
  <c r="J141" i="24"/>
  <c r="K141" i="24"/>
  <c r="L141" i="24"/>
  <c r="M141" i="24"/>
  <c r="N141" i="24"/>
  <c r="O141" i="24"/>
  <c r="P141" i="24"/>
  <c r="Q141" i="24"/>
  <c r="H142" i="24"/>
  <c r="I142" i="24"/>
  <c r="J142" i="24"/>
  <c r="K142" i="24"/>
  <c r="L142" i="24"/>
  <c r="M142" i="24"/>
  <c r="N142" i="24"/>
  <c r="O142" i="24"/>
  <c r="P142" i="24"/>
  <c r="Q142" i="24"/>
  <c r="H143" i="24"/>
  <c r="I143" i="24"/>
  <c r="J143" i="24"/>
  <c r="K143" i="24"/>
  <c r="L143" i="24"/>
  <c r="M143" i="24"/>
  <c r="N143" i="24"/>
  <c r="O143" i="24"/>
  <c r="P143" i="24"/>
  <c r="Q143" i="24"/>
  <c r="H144" i="24"/>
  <c r="I144" i="24"/>
  <c r="J144" i="24"/>
  <c r="K144" i="24"/>
  <c r="L144" i="24"/>
  <c r="M144" i="24"/>
  <c r="N144" i="24"/>
  <c r="O144" i="24"/>
  <c r="P144" i="24"/>
  <c r="Q144" i="24"/>
  <c r="H145" i="24"/>
  <c r="I145" i="24"/>
  <c r="J145" i="24"/>
  <c r="K145" i="24"/>
  <c r="L145" i="24"/>
  <c r="M145" i="24"/>
  <c r="N145" i="24"/>
  <c r="O145" i="24"/>
  <c r="P145" i="24"/>
  <c r="Q145" i="24"/>
  <c r="H146" i="24"/>
  <c r="I146" i="24"/>
  <c r="J146" i="24"/>
  <c r="K146" i="24"/>
  <c r="L146" i="24"/>
  <c r="M146" i="24"/>
  <c r="N146" i="24"/>
  <c r="O146" i="24"/>
  <c r="P146" i="24"/>
  <c r="Q146" i="24"/>
  <c r="H147" i="24"/>
  <c r="I147" i="24"/>
  <c r="J147" i="24"/>
  <c r="K147" i="24"/>
  <c r="L147" i="24"/>
  <c r="M147" i="24"/>
  <c r="N147" i="24"/>
  <c r="O147" i="24"/>
  <c r="P147" i="24"/>
  <c r="Q147" i="24"/>
  <c r="H148" i="24"/>
  <c r="I148" i="24"/>
  <c r="J148" i="24"/>
  <c r="K148" i="24"/>
  <c r="L148" i="24"/>
  <c r="M148" i="24"/>
  <c r="N148" i="24"/>
  <c r="O148" i="24"/>
  <c r="P148" i="24"/>
  <c r="Q148" i="24"/>
  <c r="H149" i="24"/>
  <c r="I149" i="24"/>
  <c r="J149" i="24"/>
  <c r="K149" i="24"/>
  <c r="L149" i="24"/>
  <c r="M149" i="24"/>
  <c r="N149" i="24"/>
  <c r="O149" i="24"/>
  <c r="P149" i="24"/>
  <c r="Q149" i="24"/>
  <c r="H150" i="24"/>
  <c r="I150" i="24"/>
  <c r="J150" i="24"/>
  <c r="K150" i="24"/>
  <c r="L150" i="24"/>
  <c r="M150" i="24"/>
  <c r="N150" i="24"/>
  <c r="O150" i="24"/>
  <c r="P150" i="24"/>
  <c r="Q150" i="24"/>
  <c r="H151" i="24"/>
  <c r="I151" i="24"/>
  <c r="J151" i="24"/>
  <c r="K151" i="24"/>
  <c r="L151" i="24"/>
  <c r="M151" i="24"/>
  <c r="N151" i="24"/>
  <c r="O151" i="24"/>
  <c r="P151" i="24"/>
  <c r="Q151" i="24"/>
  <c r="H152" i="24"/>
  <c r="I152" i="24"/>
  <c r="J152" i="24"/>
  <c r="K152" i="24"/>
  <c r="L152" i="24"/>
  <c r="M152" i="24"/>
  <c r="N152" i="24"/>
  <c r="O152" i="24"/>
  <c r="P152" i="24"/>
  <c r="Q152" i="24"/>
  <c r="H153" i="24"/>
  <c r="I153" i="24"/>
  <c r="J153" i="24"/>
  <c r="K153" i="24"/>
  <c r="L153" i="24"/>
  <c r="M153" i="24"/>
  <c r="N153" i="24"/>
  <c r="O153" i="24"/>
  <c r="P153" i="24"/>
  <c r="Q153" i="24"/>
  <c r="H154" i="24"/>
  <c r="I154" i="24"/>
  <c r="J154" i="24"/>
  <c r="K154" i="24"/>
  <c r="L154" i="24"/>
  <c r="M154" i="24"/>
  <c r="N154" i="24"/>
  <c r="O154" i="24"/>
  <c r="P154" i="24"/>
  <c r="Q154" i="24"/>
  <c r="H155" i="24"/>
  <c r="I155" i="24"/>
  <c r="J155" i="24"/>
  <c r="K155" i="24"/>
  <c r="L155" i="24"/>
  <c r="M155" i="24"/>
  <c r="N155" i="24"/>
  <c r="O155" i="24"/>
  <c r="P155" i="24"/>
  <c r="Q155" i="24"/>
  <c r="H156" i="24"/>
  <c r="I156" i="24"/>
  <c r="J156" i="24"/>
  <c r="K156" i="24"/>
  <c r="L156" i="24"/>
  <c r="M156" i="24"/>
  <c r="N156" i="24"/>
  <c r="O156" i="24"/>
  <c r="P156" i="24"/>
  <c r="Q156" i="24"/>
  <c r="H157" i="24"/>
  <c r="I157" i="24"/>
  <c r="J157" i="24"/>
  <c r="K157" i="24"/>
  <c r="L157" i="24"/>
  <c r="M157" i="24"/>
  <c r="N157" i="24"/>
  <c r="O157" i="24"/>
  <c r="P157" i="24"/>
  <c r="Q157" i="24"/>
  <c r="H158" i="24"/>
  <c r="I158" i="24"/>
  <c r="J158" i="24"/>
  <c r="K158" i="24"/>
  <c r="L158" i="24"/>
  <c r="M158" i="24"/>
  <c r="N158" i="24"/>
  <c r="O158" i="24"/>
  <c r="P158" i="24"/>
  <c r="Q158" i="24"/>
  <c r="H159" i="24"/>
  <c r="I159" i="24"/>
  <c r="J159" i="24"/>
  <c r="K159" i="24"/>
  <c r="L159" i="24"/>
  <c r="M159" i="24"/>
  <c r="N159" i="24"/>
  <c r="O159" i="24"/>
  <c r="P159" i="24"/>
  <c r="Q159" i="24"/>
  <c r="H160" i="24"/>
  <c r="I160" i="24"/>
  <c r="J160" i="24"/>
  <c r="K160" i="24"/>
  <c r="L160" i="24"/>
  <c r="M160" i="24"/>
  <c r="N160" i="24"/>
  <c r="O160" i="24"/>
  <c r="P160" i="24"/>
  <c r="Q160" i="24"/>
  <c r="H161" i="24"/>
  <c r="I161" i="24"/>
  <c r="J161" i="24"/>
  <c r="K161" i="24"/>
  <c r="L161" i="24"/>
  <c r="M161" i="24"/>
  <c r="N161" i="24"/>
  <c r="O161" i="24"/>
  <c r="P161" i="24"/>
  <c r="Q161" i="24"/>
  <c r="H162" i="24"/>
  <c r="I162" i="24"/>
  <c r="J162" i="24"/>
  <c r="K162" i="24"/>
  <c r="L162" i="24"/>
  <c r="M162" i="24"/>
  <c r="N162" i="24"/>
  <c r="O162" i="24"/>
  <c r="P162" i="24"/>
  <c r="Q162" i="24"/>
  <c r="H163" i="24"/>
  <c r="I163" i="24"/>
  <c r="J163" i="24"/>
  <c r="K163" i="24"/>
  <c r="L163" i="24"/>
  <c r="M163" i="24"/>
  <c r="N163" i="24"/>
  <c r="O163" i="24"/>
  <c r="P163" i="24"/>
  <c r="Q163" i="24"/>
  <c r="H164" i="24"/>
  <c r="I164" i="24"/>
  <c r="J164" i="24"/>
  <c r="K164" i="24"/>
  <c r="L164" i="24"/>
  <c r="M164" i="24"/>
  <c r="N164" i="24"/>
  <c r="O164" i="24"/>
  <c r="P164" i="24"/>
  <c r="Q164" i="24"/>
  <c r="H165" i="24"/>
  <c r="I165" i="24"/>
  <c r="J165" i="24"/>
  <c r="K165" i="24"/>
  <c r="L165" i="24"/>
  <c r="M165" i="24"/>
  <c r="N165" i="24"/>
  <c r="O165" i="24"/>
  <c r="P165" i="24"/>
  <c r="Q165" i="24"/>
  <c r="H166" i="24"/>
  <c r="I166" i="24"/>
  <c r="J166" i="24"/>
  <c r="K166" i="24"/>
  <c r="L166" i="24"/>
  <c r="M166" i="24"/>
  <c r="N166" i="24"/>
  <c r="O166" i="24"/>
  <c r="P166" i="24"/>
  <c r="Q166" i="24"/>
  <c r="H167" i="24"/>
  <c r="I167" i="24"/>
  <c r="J167" i="24"/>
  <c r="K167" i="24"/>
  <c r="L167" i="24"/>
  <c r="M167" i="24"/>
  <c r="N167" i="24"/>
  <c r="O167" i="24"/>
  <c r="P167" i="24"/>
  <c r="Q167" i="24"/>
  <c r="H168" i="24"/>
  <c r="I168" i="24"/>
  <c r="J168" i="24"/>
  <c r="K168" i="24"/>
  <c r="L168" i="24"/>
  <c r="M168" i="24"/>
  <c r="N168" i="24"/>
  <c r="O168" i="24"/>
  <c r="P168" i="24"/>
  <c r="Q168" i="24"/>
  <c r="H169" i="24"/>
  <c r="I169" i="24"/>
  <c r="J169" i="24"/>
  <c r="K169" i="24"/>
  <c r="L169" i="24"/>
  <c r="M169" i="24"/>
  <c r="N169" i="24"/>
  <c r="O169" i="24"/>
  <c r="P169" i="24"/>
  <c r="Q169" i="24"/>
  <c r="H170" i="24"/>
  <c r="I170" i="24"/>
  <c r="J170" i="24"/>
  <c r="K170" i="24"/>
  <c r="L170" i="24"/>
  <c r="M170" i="24"/>
  <c r="N170" i="24"/>
  <c r="O170" i="24"/>
  <c r="P170" i="24"/>
  <c r="Q170" i="24"/>
  <c r="H171" i="24"/>
  <c r="I171" i="24"/>
  <c r="J171" i="24"/>
  <c r="K171" i="24"/>
  <c r="L171" i="24"/>
  <c r="M171" i="24"/>
  <c r="N171" i="24"/>
  <c r="O171" i="24"/>
  <c r="P171" i="24"/>
  <c r="Q171" i="24"/>
  <c r="H172" i="24"/>
  <c r="I172" i="24"/>
  <c r="J172" i="24"/>
  <c r="K172" i="24"/>
  <c r="L172" i="24"/>
  <c r="M172" i="24"/>
  <c r="N172" i="24"/>
  <c r="O172" i="24"/>
  <c r="P172" i="24"/>
  <c r="Q172" i="24"/>
  <c r="H173" i="24"/>
  <c r="I173" i="24"/>
  <c r="J173" i="24"/>
  <c r="K173" i="24"/>
  <c r="L173" i="24"/>
  <c r="M173" i="24"/>
  <c r="N173" i="24"/>
  <c r="O173" i="24"/>
  <c r="P173" i="24"/>
  <c r="Q173" i="24"/>
  <c r="H174" i="24"/>
  <c r="I174" i="24"/>
  <c r="J174" i="24"/>
  <c r="K174" i="24"/>
  <c r="L174" i="24"/>
  <c r="M174" i="24"/>
  <c r="N174" i="24"/>
  <c r="O174" i="24"/>
  <c r="P174" i="24"/>
  <c r="Q174" i="24"/>
  <c r="H175" i="24"/>
  <c r="I175" i="24"/>
  <c r="J175" i="24"/>
  <c r="K175" i="24"/>
  <c r="L175" i="24"/>
  <c r="M175" i="24"/>
  <c r="N175" i="24"/>
  <c r="O175" i="24"/>
  <c r="P175" i="24"/>
  <c r="Q175" i="24"/>
  <c r="H176" i="24"/>
  <c r="I176" i="24"/>
  <c r="J176" i="24"/>
  <c r="K176" i="24"/>
  <c r="L176" i="24"/>
  <c r="M176" i="24"/>
  <c r="N176" i="24"/>
  <c r="O176" i="24"/>
  <c r="P176" i="24"/>
  <c r="Q176" i="24"/>
  <c r="H177" i="24"/>
  <c r="I177" i="24"/>
  <c r="J177" i="24"/>
  <c r="K177" i="24"/>
  <c r="L177" i="24"/>
  <c r="M177" i="24"/>
  <c r="N177" i="24"/>
  <c r="O177" i="24"/>
  <c r="P177" i="24"/>
  <c r="Q177" i="24"/>
  <c r="H178" i="24"/>
  <c r="I178" i="24"/>
  <c r="J178" i="24"/>
  <c r="K178" i="24"/>
  <c r="L178" i="24"/>
  <c r="M178" i="24"/>
  <c r="N178" i="24"/>
  <c r="O178" i="24"/>
  <c r="P178" i="24"/>
  <c r="Q178" i="24"/>
  <c r="H179" i="24"/>
  <c r="I179" i="24"/>
  <c r="J179" i="24"/>
  <c r="K179" i="24"/>
  <c r="L179" i="24"/>
  <c r="M179" i="24"/>
  <c r="N179" i="24"/>
  <c r="O179" i="24"/>
  <c r="P179" i="24"/>
  <c r="Q179" i="24"/>
  <c r="H180" i="24"/>
  <c r="I180" i="24"/>
  <c r="J180" i="24"/>
  <c r="K180" i="24"/>
  <c r="L180" i="24"/>
  <c r="M180" i="24"/>
  <c r="N180" i="24"/>
  <c r="O180" i="24"/>
  <c r="P180" i="24"/>
  <c r="Q180" i="24"/>
  <c r="H181" i="24"/>
  <c r="I181" i="24"/>
  <c r="J181" i="24"/>
  <c r="K181" i="24"/>
  <c r="L181" i="24"/>
  <c r="M181" i="24"/>
  <c r="N181" i="24"/>
  <c r="O181" i="24"/>
  <c r="P181" i="24"/>
  <c r="Q181" i="24"/>
  <c r="H182" i="24"/>
  <c r="I182" i="24"/>
  <c r="J182" i="24"/>
  <c r="K182" i="24"/>
  <c r="L182" i="24"/>
  <c r="M182" i="24"/>
  <c r="N182" i="24"/>
  <c r="O182" i="24"/>
  <c r="P182" i="24"/>
  <c r="Q182" i="24"/>
  <c r="H183" i="24"/>
  <c r="I183" i="24"/>
  <c r="J183" i="24"/>
  <c r="K183" i="24"/>
  <c r="L183" i="24"/>
  <c r="M183" i="24"/>
  <c r="N183" i="24"/>
  <c r="O183" i="24"/>
  <c r="P183" i="24"/>
  <c r="Q183" i="24"/>
  <c r="H184" i="24"/>
  <c r="I184" i="24"/>
  <c r="J184" i="24"/>
  <c r="K184" i="24"/>
  <c r="L184" i="24"/>
  <c r="M184" i="24"/>
  <c r="N184" i="24"/>
  <c r="O184" i="24"/>
  <c r="P184" i="24"/>
  <c r="Q184" i="24"/>
  <c r="H185" i="24"/>
  <c r="I185" i="24"/>
  <c r="J185" i="24"/>
  <c r="K185" i="24"/>
  <c r="L185" i="24"/>
  <c r="M185" i="24"/>
  <c r="N185" i="24"/>
  <c r="O185" i="24"/>
  <c r="P185" i="24"/>
  <c r="Q185" i="24"/>
  <c r="H186" i="24"/>
  <c r="I186" i="24"/>
  <c r="J186" i="24"/>
  <c r="K186" i="24"/>
  <c r="L186" i="24"/>
  <c r="M186" i="24"/>
  <c r="N186" i="24"/>
  <c r="O186" i="24"/>
  <c r="P186" i="24"/>
  <c r="Q186" i="24"/>
  <c r="H187" i="24"/>
  <c r="I187" i="24"/>
  <c r="J187" i="24"/>
  <c r="K187" i="24"/>
  <c r="L187" i="24"/>
  <c r="M187" i="24"/>
  <c r="N187" i="24"/>
  <c r="O187" i="24"/>
  <c r="P187" i="24"/>
  <c r="Q187" i="24"/>
  <c r="H188" i="24"/>
  <c r="I188" i="24"/>
  <c r="J188" i="24"/>
  <c r="K188" i="24"/>
  <c r="L188" i="24"/>
  <c r="M188" i="24"/>
  <c r="N188" i="24"/>
  <c r="O188" i="24"/>
  <c r="P188" i="24"/>
  <c r="Q188" i="24"/>
  <c r="H189" i="24"/>
  <c r="I189" i="24"/>
  <c r="J189" i="24"/>
  <c r="K189" i="24"/>
  <c r="L189" i="24"/>
  <c r="M189" i="24"/>
  <c r="N189" i="24"/>
  <c r="O189" i="24"/>
  <c r="P189" i="24"/>
  <c r="Q189" i="24"/>
  <c r="H190" i="24"/>
  <c r="I190" i="24"/>
  <c r="J190" i="24"/>
  <c r="K190" i="24"/>
  <c r="L190" i="24"/>
  <c r="M190" i="24"/>
  <c r="N190" i="24"/>
  <c r="O190" i="24"/>
  <c r="P190" i="24"/>
  <c r="Q190" i="24"/>
  <c r="H191" i="24"/>
  <c r="I191" i="24"/>
  <c r="J191" i="24"/>
  <c r="K191" i="24"/>
  <c r="L191" i="24"/>
  <c r="M191" i="24"/>
  <c r="N191" i="24"/>
  <c r="O191" i="24"/>
  <c r="P191" i="24"/>
  <c r="Q191" i="24"/>
  <c r="H192" i="24"/>
  <c r="I192" i="24"/>
  <c r="J192" i="24"/>
  <c r="K192" i="24"/>
  <c r="L192" i="24"/>
  <c r="M192" i="24"/>
  <c r="N192" i="24"/>
  <c r="O192" i="24"/>
  <c r="P192" i="24"/>
  <c r="Q192" i="24"/>
  <c r="H193" i="24"/>
  <c r="I193" i="24"/>
  <c r="J193" i="24"/>
  <c r="K193" i="24"/>
  <c r="L193" i="24"/>
  <c r="M193" i="24"/>
  <c r="N193" i="24"/>
  <c r="O193" i="24"/>
  <c r="P193" i="24"/>
  <c r="Q193" i="24"/>
  <c r="H194" i="24"/>
  <c r="I194" i="24"/>
  <c r="J194" i="24"/>
  <c r="K194" i="24"/>
  <c r="L194" i="24"/>
  <c r="M194" i="24"/>
  <c r="N194" i="24"/>
  <c r="O194" i="24"/>
  <c r="P194" i="24"/>
  <c r="Q194" i="24"/>
  <c r="H195" i="24"/>
  <c r="I195" i="24"/>
  <c r="J195" i="24"/>
  <c r="K195" i="24"/>
  <c r="L195" i="24"/>
  <c r="M195" i="24"/>
  <c r="N195" i="24"/>
  <c r="O195" i="24"/>
  <c r="P195" i="24"/>
  <c r="Q195" i="24"/>
  <c r="H196" i="24"/>
  <c r="I196" i="24"/>
  <c r="J196" i="24"/>
  <c r="K196" i="24"/>
  <c r="L196" i="24"/>
  <c r="M196" i="24"/>
  <c r="N196" i="24"/>
  <c r="O196" i="24"/>
  <c r="P196" i="24"/>
  <c r="Q196" i="24"/>
  <c r="H197" i="24"/>
  <c r="I197" i="24"/>
  <c r="J197" i="24"/>
  <c r="K197" i="24"/>
  <c r="L197" i="24"/>
  <c r="M197" i="24"/>
  <c r="N197" i="24"/>
  <c r="O197" i="24"/>
  <c r="P197" i="24"/>
  <c r="Q197" i="24"/>
  <c r="H198" i="24"/>
  <c r="I198" i="24"/>
  <c r="J198" i="24"/>
  <c r="K198" i="24"/>
  <c r="L198" i="24"/>
  <c r="M198" i="24"/>
  <c r="N198" i="24"/>
  <c r="O198" i="24"/>
  <c r="P198" i="24"/>
  <c r="Q198" i="24"/>
  <c r="H199" i="24"/>
  <c r="I199" i="24"/>
  <c r="J199" i="24"/>
  <c r="K199" i="24"/>
  <c r="L199" i="24"/>
  <c r="M199" i="24"/>
  <c r="N199" i="24"/>
  <c r="O199" i="24"/>
  <c r="P199" i="24"/>
  <c r="Q199" i="24"/>
  <c r="H200" i="24"/>
  <c r="I200" i="24"/>
  <c r="J200" i="24"/>
  <c r="K200" i="24"/>
  <c r="L200" i="24"/>
  <c r="M200" i="24"/>
  <c r="N200" i="24"/>
  <c r="O200" i="24"/>
  <c r="P200" i="24"/>
  <c r="Q200" i="24"/>
  <c r="H201" i="24"/>
  <c r="I201" i="24"/>
  <c r="J201" i="24"/>
  <c r="K201" i="24"/>
  <c r="L201" i="24"/>
  <c r="M201" i="24"/>
  <c r="N201" i="24"/>
  <c r="O201" i="24"/>
  <c r="P201" i="24"/>
  <c r="Q201" i="24"/>
  <c r="H202" i="24"/>
  <c r="I202" i="24"/>
  <c r="J202" i="24"/>
  <c r="K202" i="24"/>
  <c r="L202" i="24"/>
  <c r="M202" i="24"/>
  <c r="N202" i="24"/>
  <c r="O202" i="24"/>
  <c r="P202" i="24"/>
  <c r="Q202" i="24"/>
  <c r="H203" i="24"/>
  <c r="I203" i="24"/>
  <c r="J203" i="24"/>
  <c r="K203" i="24"/>
  <c r="L203" i="24"/>
  <c r="M203" i="24"/>
  <c r="N203" i="24"/>
  <c r="O203" i="24"/>
  <c r="P203" i="24"/>
  <c r="Q203" i="24"/>
  <c r="H204" i="24"/>
  <c r="I204" i="24"/>
  <c r="J204" i="24"/>
  <c r="K204" i="24"/>
  <c r="L204" i="24"/>
  <c r="M204" i="24"/>
  <c r="N204" i="24"/>
  <c r="O204" i="24"/>
  <c r="P204" i="24"/>
  <c r="Q204" i="24"/>
  <c r="H205" i="24"/>
  <c r="I205" i="24"/>
  <c r="J205" i="24"/>
  <c r="K205" i="24"/>
  <c r="L205" i="24"/>
  <c r="M205" i="24"/>
  <c r="N205" i="24"/>
  <c r="O205" i="24"/>
  <c r="P205" i="24"/>
  <c r="Q205" i="24"/>
  <c r="H206" i="24"/>
  <c r="I206" i="24"/>
  <c r="J206" i="24"/>
  <c r="K206" i="24"/>
  <c r="L206" i="24"/>
  <c r="M206" i="24"/>
  <c r="N206" i="24"/>
  <c r="O206" i="24"/>
  <c r="P206" i="24"/>
  <c r="Q206" i="24"/>
  <c r="H207" i="24"/>
  <c r="I207" i="24"/>
  <c r="J207" i="24"/>
  <c r="K207" i="24"/>
  <c r="L207" i="24"/>
  <c r="M207" i="24"/>
  <c r="N207" i="24"/>
  <c r="O207" i="24"/>
  <c r="P207" i="24"/>
  <c r="Q207" i="24"/>
  <c r="H208" i="24"/>
  <c r="I208" i="24"/>
  <c r="J208" i="24"/>
  <c r="K208" i="24"/>
  <c r="L208" i="24"/>
  <c r="M208" i="24"/>
  <c r="N208" i="24"/>
  <c r="O208" i="24"/>
  <c r="P208" i="24"/>
  <c r="Q208" i="24"/>
  <c r="H209" i="24"/>
  <c r="I209" i="24"/>
  <c r="J209" i="24"/>
  <c r="K209" i="24"/>
  <c r="L209" i="24"/>
  <c r="M209" i="24"/>
  <c r="N209" i="24"/>
  <c r="O209" i="24"/>
  <c r="P209" i="24"/>
  <c r="Q209" i="24"/>
  <c r="H210" i="24"/>
  <c r="I210" i="24"/>
  <c r="J210" i="24"/>
  <c r="K210" i="24"/>
  <c r="L210" i="24"/>
  <c r="M210" i="24"/>
  <c r="N210" i="24"/>
  <c r="O210" i="24"/>
  <c r="P210" i="24"/>
  <c r="Q210" i="24"/>
  <c r="H211" i="24"/>
  <c r="I211" i="24"/>
  <c r="J211" i="24"/>
  <c r="K211" i="24"/>
  <c r="L211" i="24"/>
  <c r="M211" i="24"/>
  <c r="N211" i="24"/>
  <c r="O211" i="24"/>
  <c r="P211" i="24"/>
  <c r="Q211" i="24"/>
  <c r="H212" i="24"/>
  <c r="I212" i="24"/>
  <c r="J212" i="24"/>
  <c r="K212" i="24"/>
  <c r="L212" i="24"/>
  <c r="M212" i="24"/>
  <c r="N212" i="24"/>
  <c r="O212" i="24"/>
  <c r="P212" i="24"/>
  <c r="Q212" i="24"/>
  <c r="H213" i="24"/>
  <c r="I213" i="24"/>
  <c r="J213" i="24"/>
  <c r="K213" i="24"/>
  <c r="L213" i="24"/>
  <c r="M213" i="24"/>
  <c r="N213" i="24"/>
  <c r="O213" i="24"/>
  <c r="P213" i="24"/>
  <c r="Q213" i="24"/>
  <c r="H214" i="24"/>
  <c r="I214" i="24"/>
  <c r="J214" i="24"/>
  <c r="K214" i="24"/>
  <c r="L214" i="24"/>
  <c r="M214" i="24"/>
  <c r="N214" i="24"/>
  <c r="O214" i="24"/>
  <c r="P214" i="24"/>
  <c r="Q214" i="24"/>
  <c r="H215" i="24"/>
  <c r="I215" i="24"/>
  <c r="J215" i="24"/>
  <c r="K215" i="24"/>
  <c r="L215" i="24"/>
  <c r="M215" i="24"/>
  <c r="N215" i="24"/>
  <c r="O215" i="24"/>
  <c r="P215" i="24"/>
  <c r="Q215" i="24"/>
  <c r="H216" i="24"/>
  <c r="I216" i="24"/>
  <c r="J216" i="24"/>
  <c r="K216" i="24"/>
  <c r="L216" i="24"/>
  <c r="M216" i="24"/>
  <c r="N216" i="24"/>
  <c r="O216" i="24"/>
  <c r="P216" i="24"/>
  <c r="Q216" i="24"/>
  <c r="H33" i="24"/>
  <c r="I33" i="24"/>
  <c r="J33" i="24"/>
  <c r="K33" i="24"/>
  <c r="L33" i="24"/>
  <c r="M33" i="24"/>
  <c r="N33" i="24"/>
  <c r="O33" i="24"/>
  <c r="P33" i="24"/>
  <c r="Q33" i="24"/>
  <c r="H34" i="24"/>
  <c r="I34" i="24"/>
  <c r="J34" i="24"/>
  <c r="K34" i="24"/>
  <c r="L34" i="24"/>
  <c r="M34" i="24"/>
  <c r="N34" i="24"/>
  <c r="O34" i="24"/>
  <c r="P34" i="24"/>
  <c r="Q34" i="24"/>
  <c r="H35" i="24"/>
  <c r="I35" i="24"/>
  <c r="J35" i="24"/>
  <c r="K35" i="24"/>
  <c r="L35" i="24"/>
  <c r="M35" i="24"/>
  <c r="N35" i="24"/>
  <c r="O35" i="24"/>
  <c r="P35" i="24"/>
  <c r="Q35" i="24"/>
  <c r="H36" i="24"/>
  <c r="I36" i="24"/>
  <c r="J36" i="24"/>
  <c r="K36" i="24"/>
  <c r="L36" i="24"/>
  <c r="M36" i="24"/>
  <c r="N36" i="24"/>
  <c r="O36" i="24"/>
  <c r="P36" i="24"/>
  <c r="Q36" i="24"/>
  <c r="H37" i="24"/>
  <c r="I37" i="24"/>
  <c r="J37" i="24"/>
  <c r="K37" i="24"/>
  <c r="L37" i="24"/>
  <c r="M37" i="24"/>
  <c r="N37" i="24"/>
  <c r="O37" i="24"/>
  <c r="P37" i="24"/>
  <c r="Q37" i="24"/>
  <c r="H38" i="24"/>
  <c r="I38" i="24"/>
  <c r="J38" i="24"/>
  <c r="K38" i="24"/>
  <c r="L38" i="24"/>
  <c r="M38" i="24"/>
  <c r="N38" i="24"/>
  <c r="O38" i="24"/>
  <c r="P38" i="24"/>
  <c r="Q38" i="24"/>
  <c r="H39" i="24"/>
  <c r="I39" i="24"/>
  <c r="J39" i="24"/>
  <c r="K39" i="24"/>
  <c r="L39" i="24"/>
  <c r="M39" i="24"/>
  <c r="N39" i="24"/>
  <c r="O39" i="24"/>
  <c r="P39" i="24"/>
  <c r="Q39" i="24"/>
  <c r="H40" i="24"/>
  <c r="I40" i="24"/>
  <c r="J40" i="24"/>
  <c r="K40" i="24"/>
  <c r="L40" i="24"/>
  <c r="M40" i="24"/>
  <c r="N40" i="24"/>
  <c r="O40" i="24"/>
  <c r="P40" i="24"/>
  <c r="Q40" i="24"/>
  <c r="H41" i="24"/>
  <c r="I41" i="24"/>
  <c r="J41" i="24"/>
  <c r="K41" i="24"/>
  <c r="L41" i="24"/>
  <c r="M41" i="24"/>
  <c r="N41" i="24"/>
  <c r="O41" i="24"/>
  <c r="P41" i="24"/>
  <c r="Q41" i="24"/>
  <c r="H42" i="24"/>
  <c r="I42" i="24"/>
  <c r="J42" i="24"/>
  <c r="K42" i="24"/>
  <c r="L42" i="24"/>
  <c r="M42" i="24"/>
  <c r="N42" i="24"/>
  <c r="O42" i="24"/>
  <c r="P42" i="24"/>
  <c r="Q42" i="24"/>
  <c r="H43" i="24"/>
  <c r="I43" i="24"/>
  <c r="J43" i="24"/>
  <c r="K43" i="24"/>
  <c r="L43" i="24"/>
  <c r="M43" i="24"/>
  <c r="N43" i="24"/>
  <c r="O43" i="24"/>
  <c r="P43" i="24"/>
  <c r="Q43" i="24"/>
  <c r="H44" i="24"/>
  <c r="I44" i="24"/>
  <c r="J44" i="24"/>
  <c r="K44" i="24"/>
  <c r="L44" i="24"/>
  <c r="M44" i="24"/>
  <c r="N44" i="24"/>
  <c r="O44" i="24"/>
  <c r="P44" i="24"/>
  <c r="Q44" i="24"/>
  <c r="H45" i="24"/>
  <c r="I45" i="24"/>
  <c r="J45" i="24"/>
  <c r="K45" i="24"/>
  <c r="L45" i="24"/>
  <c r="M45" i="24"/>
  <c r="N45" i="24"/>
  <c r="O45" i="24"/>
  <c r="P45" i="24"/>
  <c r="Q45" i="24"/>
  <c r="H46" i="24"/>
  <c r="I46" i="24"/>
  <c r="J46" i="24"/>
  <c r="K46" i="24"/>
  <c r="L46" i="24"/>
  <c r="M46" i="24"/>
  <c r="N46" i="24"/>
  <c r="O46" i="24"/>
  <c r="P46" i="24"/>
  <c r="Q46" i="24"/>
  <c r="H47" i="24"/>
  <c r="I47" i="24"/>
  <c r="J47" i="24"/>
  <c r="K47" i="24"/>
  <c r="L47" i="24"/>
  <c r="M47" i="24"/>
  <c r="N47" i="24"/>
  <c r="O47" i="24"/>
  <c r="P47" i="24"/>
  <c r="Q47" i="24"/>
  <c r="H48" i="24"/>
  <c r="I48" i="24"/>
  <c r="J48" i="24"/>
  <c r="K48" i="24"/>
  <c r="L48" i="24"/>
  <c r="M48" i="24"/>
  <c r="N48" i="24"/>
  <c r="O48" i="24"/>
  <c r="P48" i="24"/>
  <c r="Q48" i="24"/>
  <c r="H49" i="24"/>
  <c r="I49" i="24"/>
  <c r="J49" i="24"/>
  <c r="K49" i="24"/>
  <c r="L49" i="24"/>
  <c r="M49" i="24"/>
  <c r="N49" i="24"/>
  <c r="O49" i="24"/>
  <c r="P49" i="24"/>
  <c r="Q49" i="24"/>
  <c r="H50" i="24"/>
  <c r="I50" i="24"/>
  <c r="J50" i="24"/>
  <c r="K50" i="24"/>
  <c r="L50" i="24"/>
  <c r="M50" i="24"/>
  <c r="N50" i="24"/>
  <c r="O50" i="24"/>
  <c r="P50" i="24"/>
  <c r="Q50" i="24"/>
  <c r="H51" i="24"/>
  <c r="I51" i="24"/>
  <c r="J51" i="24"/>
  <c r="K51" i="24"/>
  <c r="L51" i="24"/>
  <c r="M51" i="24"/>
  <c r="N51" i="24"/>
  <c r="O51" i="24"/>
  <c r="P51" i="24"/>
  <c r="Q51" i="24"/>
  <c r="H52" i="24"/>
  <c r="I52" i="24"/>
  <c r="J52" i="24"/>
  <c r="K52" i="24"/>
  <c r="L52" i="24"/>
  <c r="M52" i="24"/>
  <c r="N52" i="24"/>
  <c r="O52" i="24"/>
  <c r="P52" i="24"/>
  <c r="Q52" i="24"/>
  <c r="H53" i="24"/>
  <c r="I53" i="24"/>
  <c r="J53" i="24"/>
  <c r="K53" i="24"/>
  <c r="L53" i="24"/>
  <c r="M53" i="24"/>
  <c r="N53" i="24"/>
  <c r="O53" i="24"/>
  <c r="P53" i="24"/>
  <c r="Q53" i="24"/>
  <c r="H54" i="24"/>
  <c r="I54" i="24"/>
  <c r="J54" i="24"/>
  <c r="K54" i="24"/>
  <c r="L54" i="24"/>
  <c r="M54" i="24"/>
  <c r="N54" i="24"/>
  <c r="O54" i="24"/>
  <c r="P54" i="24"/>
  <c r="Q54" i="24"/>
  <c r="H55" i="24"/>
  <c r="I55" i="24"/>
  <c r="J55" i="24"/>
  <c r="K55" i="24"/>
  <c r="L55" i="24"/>
  <c r="M55" i="24"/>
  <c r="N55" i="24"/>
  <c r="O55" i="24"/>
  <c r="P55" i="24"/>
  <c r="Q55" i="24"/>
  <c r="H56" i="24"/>
  <c r="I56" i="24"/>
  <c r="J56" i="24"/>
  <c r="K56" i="24"/>
  <c r="L56" i="24"/>
  <c r="M56" i="24"/>
  <c r="N56" i="24"/>
  <c r="O56" i="24"/>
  <c r="P56" i="24"/>
  <c r="Q56" i="24"/>
  <c r="H8" i="24"/>
  <c r="I8" i="24"/>
  <c r="J8" i="24"/>
  <c r="K8" i="24"/>
  <c r="L8" i="24"/>
  <c r="M8" i="24"/>
  <c r="N8" i="24"/>
  <c r="O8" i="24"/>
  <c r="P8" i="24"/>
  <c r="Q8" i="24"/>
  <c r="H9" i="24"/>
  <c r="I9" i="24"/>
  <c r="J9" i="24"/>
  <c r="K9" i="24"/>
  <c r="L9" i="24"/>
  <c r="M9" i="24"/>
  <c r="N9" i="24"/>
  <c r="O9" i="24"/>
  <c r="P9" i="24"/>
  <c r="Q9" i="24"/>
  <c r="H10" i="24"/>
  <c r="I10" i="24"/>
  <c r="J10" i="24"/>
  <c r="K10" i="24"/>
  <c r="L10" i="24"/>
  <c r="M10" i="24"/>
  <c r="N10" i="24"/>
  <c r="O10" i="24"/>
  <c r="P10" i="24"/>
  <c r="Q10" i="24"/>
  <c r="H11" i="24"/>
  <c r="I11" i="24"/>
  <c r="J11" i="24"/>
  <c r="K11" i="24"/>
  <c r="L11" i="24"/>
  <c r="M11" i="24"/>
  <c r="N11" i="24"/>
  <c r="O11" i="24"/>
  <c r="P11" i="24"/>
  <c r="Q11" i="24"/>
  <c r="H12" i="24"/>
  <c r="I12" i="24"/>
  <c r="J12" i="24"/>
  <c r="K12" i="24"/>
  <c r="L12" i="24"/>
  <c r="M12" i="24"/>
  <c r="N12" i="24"/>
  <c r="O12" i="24"/>
  <c r="P12" i="24"/>
  <c r="Q12" i="24"/>
  <c r="H13" i="24"/>
  <c r="I13" i="24"/>
  <c r="J13" i="24"/>
  <c r="K13" i="24"/>
  <c r="L13" i="24"/>
  <c r="M13" i="24"/>
  <c r="N13" i="24"/>
  <c r="O13" i="24"/>
  <c r="P13" i="24"/>
  <c r="Q13" i="24"/>
  <c r="H14" i="24"/>
  <c r="I14" i="24"/>
  <c r="J14" i="24"/>
  <c r="K14" i="24"/>
  <c r="L14" i="24"/>
  <c r="M14" i="24"/>
  <c r="N14" i="24"/>
  <c r="O14" i="24"/>
  <c r="P14" i="24"/>
  <c r="Q14" i="24"/>
  <c r="H15" i="24"/>
  <c r="I15" i="24"/>
  <c r="J15" i="24"/>
  <c r="K15" i="24"/>
  <c r="L15" i="24"/>
  <c r="M15" i="24"/>
  <c r="N15" i="24"/>
  <c r="O15" i="24"/>
  <c r="P15" i="24"/>
  <c r="Q15" i="24"/>
  <c r="H16" i="24"/>
  <c r="I16" i="24"/>
  <c r="J16" i="24"/>
  <c r="K16" i="24"/>
  <c r="L16" i="24"/>
  <c r="M16" i="24"/>
  <c r="N16" i="24"/>
  <c r="O16" i="24"/>
  <c r="P16" i="24"/>
  <c r="Q16" i="24"/>
  <c r="H17" i="24"/>
  <c r="I17" i="24"/>
  <c r="J17" i="24"/>
  <c r="K17" i="24"/>
  <c r="L17" i="24"/>
  <c r="M17" i="24"/>
  <c r="N17" i="24"/>
  <c r="O17" i="24"/>
  <c r="P17" i="24"/>
  <c r="Q17" i="24"/>
  <c r="H18" i="24"/>
  <c r="I18" i="24"/>
  <c r="J18" i="24"/>
  <c r="K18" i="24"/>
  <c r="L18" i="24"/>
  <c r="M18" i="24"/>
  <c r="N18" i="24"/>
  <c r="O18" i="24"/>
  <c r="P18" i="24"/>
  <c r="Q18" i="24"/>
  <c r="H19" i="24"/>
  <c r="I19" i="24"/>
  <c r="J19" i="24"/>
  <c r="K19" i="24"/>
  <c r="L19" i="24"/>
  <c r="M19" i="24"/>
  <c r="N19" i="24"/>
  <c r="O19" i="24"/>
  <c r="P19" i="24"/>
  <c r="Q19" i="24"/>
  <c r="H20" i="24"/>
  <c r="I20" i="24"/>
  <c r="J20" i="24"/>
  <c r="K20" i="24"/>
  <c r="L20" i="24"/>
  <c r="M20" i="24"/>
  <c r="N20" i="24"/>
  <c r="O20" i="24"/>
  <c r="P20" i="24"/>
  <c r="Q20" i="24"/>
  <c r="H21" i="24"/>
  <c r="I21" i="24"/>
  <c r="J21" i="24"/>
  <c r="K21" i="24"/>
  <c r="L21" i="24"/>
  <c r="M21" i="24"/>
  <c r="N21" i="24"/>
  <c r="O21" i="24"/>
  <c r="P21" i="24"/>
  <c r="Q21" i="24"/>
  <c r="H22" i="24"/>
  <c r="I22" i="24"/>
  <c r="J22" i="24"/>
  <c r="K22" i="24"/>
  <c r="L22" i="24"/>
  <c r="M22" i="24"/>
  <c r="N22" i="24"/>
  <c r="O22" i="24"/>
  <c r="P22" i="24"/>
  <c r="Q22" i="24"/>
  <c r="H23" i="24"/>
  <c r="I23" i="24"/>
  <c r="J23" i="24"/>
  <c r="K23" i="24"/>
  <c r="L23" i="24"/>
  <c r="M23" i="24"/>
  <c r="N23" i="24"/>
  <c r="O23" i="24"/>
  <c r="P23" i="24"/>
  <c r="Q23" i="24"/>
  <c r="H24" i="24"/>
  <c r="I24" i="24"/>
  <c r="J24" i="24"/>
  <c r="K24" i="24"/>
  <c r="L24" i="24"/>
  <c r="M24" i="24"/>
  <c r="N24" i="24"/>
  <c r="O24" i="24"/>
  <c r="P24" i="24"/>
  <c r="Q24" i="24"/>
  <c r="H25" i="24"/>
  <c r="I25" i="24"/>
  <c r="J25" i="24"/>
  <c r="K25" i="24"/>
  <c r="L25" i="24"/>
  <c r="M25" i="24"/>
  <c r="N25" i="24"/>
  <c r="O25" i="24"/>
  <c r="P25" i="24"/>
  <c r="Q25" i="24"/>
  <c r="H26" i="24"/>
  <c r="I26" i="24"/>
  <c r="J26" i="24"/>
  <c r="K26" i="24"/>
  <c r="L26" i="24"/>
  <c r="M26" i="24"/>
  <c r="N26" i="24"/>
  <c r="O26" i="24"/>
  <c r="P26" i="24"/>
  <c r="Q26" i="24"/>
  <c r="H27" i="24"/>
  <c r="I27" i="24"/>
  <c r="J27" i="24"/>
  <c r="K27" i="24"/>
  <c r="L27" i="24"/>
  <c r="M27" i="24"/>
  <c r="N27" i="24"/>
  <c r="O27" i="24"/>
  <c r="P27" i="24"/>
  <c r="Q27" i="24"/>
  <c r="H28" i="24"/>
  <c r="I28" i="24"/>
  <c r="J28" i="24"/>
  <c r="K28" i="24"/>
  <c r="L28" i="24"/>
  <c r="M28" i="24"/>
  <c r="N28" i="24"/>
  <c r="O28" i="24"/>
  <c r="P28" i="24"/>
  <c r="Q28" i="24"/>
  <c r="H29" i="24"/>
  <c r="I29" i="24"/>
  <c r="J29" i="24"/>
  <c r="K29" i="24"/>
  <c r="L29" i="24"/>
  <c r="M29" i="24"/>
  <c r="N29" i="24"/>
  <c r="O29" i="24"/>
  <c r="P29" i="24"/>
  <c r="Q29" i="24"/>
  <c r="H30" i="24"/>
  <c r="I30" i="24"/>
  <c r="J30" i="24"/>
  <c r="K30" i="24"/>
  <c r="L30" i="24"/>
  <c r="M30" i="24"/>
  <c r="N30" i="24"/>
  <c r="O30" i="24"/>
  <c r="P30" i="24"/>
  <c r="Q30" i="24"/>
  <c r="H31" i="24"/>
  <c r="I31" i="24"/>
  <c r="J31" i="24"/>
  <c r="K31" i="24"/>
  <c r="L31" i="24"/>
  <c r="M31" i="24"/>
  <c r="N31" i="24"/>
  <c r="O31" i="24"/>
  <c r="P31" i="24"/>
  <c r="Q31" i="24"/>
  <c r="H32" i="24"/>
  <c r="I32" i="24"/>
  <c r="J32" i="24"/>
  <c r="K32" i="24"/>
  <c r="L32" i="24"/>
  <c r="M32" i="24"/>
  <c r="N32" i="24"/>
  <c r="O32" i="24"/>
  <c r="P32" i="24"/>
  <c r="Q32" i="24"/>
  <c r="I7" i="24"/>
  <c r="J7" i="24"/>
  <c r="K7" i="24"/>
  <c r="L7" i="24"/>
  <c r="M7" i="24"/>
  <c r="N7" i="24"/>
  <c r="O7" i="24"/>
  <c r="P7" i="24"/>
  <c r="Q7" i="24"/>
  <c r="A174" i="34"/>
  <c r="B174" i="34"/>
  <c r="D174" i="34"/>
  <c r="J174" i="34"/>
  <c r="A175" i="34"/>
  <c r="B175" i="34"/>
  <c r="D175" i="34"/>
  <c r="J175" i="34"/>
  <c r="A176" i="34"/>
  <c r="B176" i="34"/>
  <c r="D176" i="34"/>
  <c r="J176" i="34"/>
  <c r="A177" i="34"/>
  <c r="B177" i="34"/>
  <c r="D177" i="34"/>
  <c r="J177" i="34"/>
  <c r="A178" i="34"/>
  <c r="B178" i="34"/>
  <c r="D178" i="34"/>
  <c r="J178" i="34"/>
  <c r="A179" i="34"/>
  <c r="B179" i="34"/>
  <c r="D179" i="34"/>
  <c r="J179" i="34"/>
  <c r="A180" i="34"/>
  <c r="B180" i="34"/>
  <c r="D180" i="34"/>
  <c r="J180" i="34"/>
  <c r="A181" i="34"/>
  <c r="B181" i="34"/>
  <c r="D181" i="34"/>
  <c r="J181" i="34"/>
  <c r="A182" i="34"/>
  <c r="B182" i="34"/>
  <c r="D182" i="34"/>
  <c r="J182" i="34"/>
  <c r="A183" i="34"/>
  <c r="B183" i="34"/>
  <c r="D183" i="34"/>
  <c r="J183" i="34"/>
  <c r="A184" i="34"/>
  <c r="B184" i="34"/>
  <c r="D184" i="34"/>
  <c r="J184" i="34"/>
  <c r="A185" i="34"/>
  <c r="B185" i="34"/>
  <c r="D185" i="34"/>
  <c r="J185" i="34"/>
  <c r="A186" i="34"/>
  <c r="B186" i="34"/>
  <c r="D186" i="34"/>
  <c r="J186" i="34"/>
  <c r="A187" i="34"/>
  <c r="B187" i="34"/>
  <c r="D187" i="34"/>
  <c r="J187" i="34"/>
  <c r="A188" i="34"/>
  <c r="B188" i="34"/>
  <c r="D188" i="34"/>
  <c r="J188" i="34"/>
  <c r="A189" i="34"/>
  <c r="B189" i="34"/>
  <c r="D189" i="34"/>
  <c r="J189" i="34"/>
  <c r="A190" i="34"/>
  <c r="B190" i="34"/>
  <c r="D190" i="34"/>
  <c r="J190" i="34"/>
  <c r="A191" i="34"/>
  <c r="B191" i="34"/>
  <c r="D191" i="34"/>
  <c r="J191" i="34"/>
  <c r="A192" i="34"/>
  <c r="B192" i="34"/>
  <c r="D192" i="34"/>
  <c r="J192" i="34"/>
  <c r="A193" i="34"/>
  <c r="B193" i="34"/>
  <c r="D193" i="34"/>
  <c r="J193" i="34"/>
  <c r="A194" i="34"/>
  <c r="B194" i="34"/>
  <c r="D194" i="34"/>
  <c r="J194" i="34"/>
  <c r="A195" i="34"/>
  <c r="B195" i="34"/>
  <c r="D195" i="34"/>
  <c r="J195" i="34"/>
  <c r="A196" i="34"/>
  <c r="B196" i="34"/>
  <c r="D196" i="34"/>
  <c r="J196" i="34"/>
  <c r="A197" i="34"/>
  <c r="B197" i="34"/>
  <c r="D197" i="34"/>
  <c r="J197" i="34"/>
  <c r="A198" i="34"/>
  <c r="B198" i="34"/>
  <c r="D198" i="34"/>
  <c r="J198" i="34"/>
  <c r="A199" i="34"/>
  <c r="B199" i="34"/>
  <c r="D199" i="34"/>
  <c r="J199" i="34"/>
  <c r="A200" i="34"/>
  <c r="B200" i="34"/>
  <c r="D200" i="34"/>
  <c r="J200" i="34"/>
  <c r="A201" i="34"/>
  <c r="B201" i="34"/>
  <c r="D201" i="34"/>
  <c r="J201" i="34"/>
  <c r="A202" i="34"/>
  <c r="B202" i="34"/>
  <c r="D202" i="34"/>
  <c r="J202" i="34"/>
  <c r="A203" i="34"/>
  <c r="B203" i="34"/>
  <c r="D203" i="34"/>
  <c r="J203" i="34"/>
  <c r="A204" i="34"/>
  <c r="B204" i="34"/>
  <c r="D204" i="34"/>
  <c r="J204" i="34"/>
  <c r="A205" i="34"/>
  <c r="B205" i="34"/>
  <c r="D205" i="34"/>
  <c r="J205" i="34"/>
  <c r="A206" i="34"/>
  <c r="B206" i="34"/>
  <c r="D206" i="34"/>
  <c r="J206" i="34"/>
  <c r="A207" i="34"/>
  <c r="B207" i="34"/>
  <c r="D207" i="34"/>
  <c r="J207" i="34"/>
  <c r="A208" i="34"/>
  <c r="B208" i="34"/>
  <c r="D208" i="34"/>
  <c r="J208" i="34"/>
  <c r="A209" i="34"/>
  <c r="B209" i="34"/>
  <c r="D209" i="34"/>
  <c r="J209" i="34"/>
  <c r="A210" i="34"/>
  <c r="B210" i="34"/>
  <c r="D210" i="34"/>
  <c r="J210" i="34"/>
  <c r="A211" i="34"/>
  <c r="B211" i="34"/>
  <c r="D211" i="34"/>
  <c r="J211" i="34"/>
  <c r="A212" i="34"/>
  <c r="B212" i="34"/>
  <c r="D212" i="34"/>
  <c r="J212" i="34"/>
  <c r="A213" i="34"/>
  <c r="B213" i="34"/>
  <c r="D213" i="34"/>
  <c r="J213" i="34"/>
  <c r="A214" i="34"/>
  <c r="B214" i="34"/>
  <c r="D214" i="34"/>
  <c r="J214" i="34"/>
  <c r="A215" i="34"/>
  <c r="B215" i="34"/>
  <c r="D215" i="34"/>
  <c r="J215" i="34"/>
  <c r="A168" i="34"/>
  <c r="B168" i="34"/>
  <c r="D168" i="34"/>
  <c r="J168" i="34"/>
  <c r="A169" i="34"/>
  <c r="B169" i="34"/>
  <c r="D169" i="34"/>
  <c r="J169" i="34"/>
  <c r="A170" i="34"/>
  <c r="B170" i="34"/>
  <c r="D170" i="34"/>
  <c r="J170" i="34"/>
  <c r="A171" i="34"/>
  <c r="B171" i="34"/>
  <c r="D171" i="34"/>
  <c r="J171" i="34"/>
  <c r="A172" i="34"/>
  <c r="B172" i="34"/>
  <c r="D172" i="34"/>
  <c r="J172" i="34"/>
  <c r="A173" i="34"/>
  <c r="B173" i="34"/>
  <c r="D173" i="34"/>
  <c r="J173" i="34"/>
  <c r="A166" i="34"/>
  <c r="B166" i="34"/>
  <c r="D166" i="34"/>
  <c r="J166" i="34"/>
  <c r="A167" i="34"/>
  <c r="B167" i="34"/>
  <c r="D167" i="34"/>
  <c r="J167" i="34"/>
  <c r="A153" i="34"/>
  <c r="B153" i="34"/>
  <c r="D153" i="34"/>
  <c r="J153" i="34"/>
  <c r="A154" i="34"/>
  <c r="B154" i="34"/>
  <c r="D154" i="34"/>
  <c r="J154" i="34"/>
  <c r="A155" i="34"/>
  <c r="B155" i="34"/>
  <c r="D155" i="34"/>
  <c r="J155" i="34"/>
  <c r="A156" i="34"/>
  <c r="B156" i="34"/>
  <c r="D156" i="34"/>
  <c r="J156" i="34"/>
  <c r="A157" i="34"/>
  <c r="B157" i="34"/>
  <c r="D157" i="34"/>
  <c r="J157" i="34"/>
  <c r="A158" i="34"/>
  <c r="B158" i="34"/>
  <c r="D158" i="34"/>
  <c r="J158" i="34"/>
  <c r="A159" i="34"/>
  <c r="B159" i="34"/>
  <c r="D159" i="34"/>
  <c r="J159" i="34"/>
  <c r="A160" i="34"/>
  <c r="B160" i="34"/>
  <c r="D160" i="34"/>
  <c r="J160" i="34"/>
  <c r="A161" i="34"/>
  <c r="B161" i="34"/>
  <c r="D161" i="34"/>
  <c r="J161" i="34"/>
  <c r="A162" i="34"/>
  <c r="B162" i="34"/>
  <c r="D162" i="34"/>
  <c r="J162" i="34"/>
  <c r="A163" i="34"/>
  <c r="B163" i="34"/>
  <c r="D163" i="34"/>
  <c r="J163" i="34"/>
  <c r="A164" i="34"/>
  <c r="B164" i="34"/>
  <c r="D164" i="34"/>
  <c r="J164" i="34"/>
  <c r="A165" i="34"/>
  <c r="B165" i="34"/>
  <c r="D165" i="34"/>
  <c r="J165" i="34"/>
  <c r="G6" i="46"/>
  <c r="G5" i="24"/>
  <c r="D1080" i="24" l="1"/>
  <c r="E1080" i="24"/>
  <c r="F1080" i="24"/>
  <c r="G1080" i="24"/>
  <c r="D1081" i="24"/>
  <c r="E1081" i="24"/>
  <c r="F1081" i="24"/>
  <c r="G1081" i="24"/>
  <c r="D1082" i="24"/>
  <c r="E1082" i="24"/>
  <c r="F1082" i="24"/>
  <c r="G1082" i="24"/>
  <c r="D1083" i="24"/>
  <c r="E1083" i="24"/>
  <c r="F1083" i="24"/>
  <c r="G1083" i="24"/>
  <c r="D1084" i="24"/>
  <c r="E1084" i="24"/>
  <c r="F1084" i="24"/>
  <c r="G1084" i="24"/>
  <c r="D1085" i="24"/>
  <c r="E1085" i="24"/>
  <c r="F1085" i="24"/>
  <c r="G1085" i="24"/>
  <c r="D1086" i="24"/>
  <c r="E1086" i="24"/>
  <c r="F1086" i="24"/>
  <c r="G1086" i="24"/>
  <c r="D1087" i="24"/>
  <c r="E1087" i="24"/>
  <c r="F1087" i="24"/>
  <c r="G1087" i="24"/>
  <c r="D1088" i="24"/>
  <c r="E1088" i="24"/>
  <c r="F1088" i="24"/>
  <c r="G1088" i="24"/>
  <c r="D1089" i="24"/>
  <c r="E1089" i="24"/>
  <c r="F1089" i="24"/>
  <c r="G1089" i="24"/>
  <c r="D1090" i="24"/>
  <c r="E1090" i="24"/>
  <c r="F1090" i="24"/>
  <c r="G1090" i="24"/>
  <c r="D1091" i="24"/>
  <c r="E1091" i="24"/>
  <c r="F1091" i="24"/>
  <c r="G1091" i="24"/>
  <c r="D1092" i="24"/>
  <c r="E1092" i="24"/>
  <c r="F1092" i="24"/>
  <c r="G1092" i="24"/>
  <c r="D1093" i="24"/>
  <c r="E1093" i="24"/>
  <c r="F1093" i="24"/>
  <c r="G1093" i="24"/>
  <c r="D1094" i="24"/>
  <c r="E1094" i="24"/>
  <c r="F1094" i="24"/>
  <c r="G1094" i="24"/>
  <c r="D1095" i="24"/>
  <c r="E1095" i="24"/>
  <c r="F1095" i="24"/>
  <c r="G1095" i="24"/>
  <c r="D1096" i="24"/>
  <c r="E1096" i="24"/>
  <c r="F1096" i="24"/>
  <c r="G1096" i="24"/>
  <c r="D1097" i="24"/>
  <c r="E1097" i="24"/>
  <c r="F1097" i="24"/>
  <c r="G1097" i="24"/>
  <c r="D1098" i="24"/>
  <c r="E1098" i="24"/>
  <c r="F1098" i="24"/>
  <c r="G1098" i="24"/>
  <c r="D1099" i="24"/>
  <c r="E1099" i="24"/>
  <c r="F1099" i="24"/>
  <c r="G1099" i="24"/>
  <c r="D1100" i="24"/>
  <c r="E1100" i="24"/>
  <c r="F1100" i="24"/>
  <c r="G1100" i="24"/>
  <c r="D1101" i="24"/>
  <c r="E1101" i="24"/>
  <c r="F1101" i="24"/>
  <c r="G1101" i="24"/>
  <c r="D1102" i="24"/>
  <c r="E1102" i="24"/>
  <c r="F1102" i="24"/>
  <c r="G1102" i="24"/>
  <c r="D1103" i="24"/>
  <c r="E1103" i="24"/>
  <c r="F1103" i="24"/>
  <c r="G1103" i="24"/>
  <c r="D1104" i="24"/>
  <c r="E1104" i="24"/>
  <c r="F1104" i="24"/>
  <c r="G1104" i="24"/>
  <c r="D1105" i="24"/>
  <c r="E1105" i="24"/>
  <c r="F1105" i="24"/>
  <c r="G1105" i="24"/>
  <c r="D1106" i="24"/>
  <c r="E1106" i="24"/>
  <c r="F1106" i="24"/>
  <c r="G1106" i="24"/>
  <c r="D1107" i="24"/>
  <c r="E1107" i="24"/>
  <c r="F1107" i="24"/>
  <c r="G1107" i="24"/>
  <c r="D1108" i="24"/>
  <c r="E1108" i="24"/>
  <c r="F1108" i="24"/>
  <c r="G1108" i="24"/>
  <c r="D1109" i="24"/>
  <c r="E1109" i="24"/>
  <c r="F1109" i="24"/>
  <c r="G1109" i="24"/>
  <c r="D1110" i="24"/>
  <c r="E1110" i="24"/>
  <c r="F1110" i="24"/>
  <c r="G1110" i="24"/>
  <c r="D1111" i="24"/>
  <c r="E1111" i="24"/>
  <c r="F1111" i="24"/>
  <c r="G1111" i="24"/>
  <c r="D1112" i="24"/>
  <c r="E1112" i="24"/>
  <c r="F1112" i="24"/>
  <c r="G1112" i="24"/>
  <c r="D1113" i="24"/>
  <c r="E1113" i="24"/>
  <c r="F1113" i="24"/>
  <c r="G1113" i="24"/>
  <c r="D1114" i="24"/>
  <c r="E1114" i="24"/>
  <c r="F1114" i="24"/>
  <c r="G1114" i="24"/>
  <c r="D1115" i="24"/>
  <c r="E1115" i="24"/>
  <c r="F1115" i="24"/>
  <c r="G1115" i="24"/>
  <c r="D1116" i="24"/>
  <c r="E1116" i="24"/>
  <c r="F1116" i="24"/>
  <c r="G1116" i="24"/>
  <c r="D1117" i="24"/>
  <c r="E1117" i="24"/>
  <c r="F1117" i="24"/>
  <c r="G1117" i="24"/>
  <c r="D1118" i="24"/>
  <c r="E1118" i="24"/>
  <c r="F1118" i="24"/>
  <c r="G1118" i="24"/>
  <c r="D1119" i="24"/>
  <c r="E1119" i="24"/>
  <c r="F1119" i="24"/>
  <c r="G1119" i="24"/>
  <c r="D1120" i="24"/>
  <c r="E1120" i="24"/>
  <c r="F1120" i="24"/>
  <c r="G1120" i="24"/>
  <c r="D1121" i="24"/>
  <c r="E1121" i="24"/>
  <c r="F1121" i="24"/>
  <c r="G1121" i="24"/>
  <c r="D1122" i="24"/>
  <c r="E1122" i="24"/>
  <c r="F1122" i="24"/>
  <c r="G1122" i="24"/>
  <c r="D1123" i="24"/>
  <c r="E1123" i="24"/>
  <c r="F1123" i="24"/>
  <c r="G1123" i="24"/>
  <c r="D1124" i="24"/>
  <c r="E1124" i="24"/>
  <c r="F1124" i="24"/>
  <c r="G1124" i="24"/>
  <c r="D1125" i="24"/>
  <c r="E1125" i="24"/>
  <c r="F1125" i="24"/>
  <c r="G1125" i="24"/>
  <c r="D1126" i="24"/>
  <c r="E1126" i="24"/>
  <c r="F1126" i="24"/>
  <c r="G1126" i="24"/>
  <c r="D1127" i="24"/>
  <c r="E1127" i="24"/>
  <c r="F1127" i="24"/>
  <c r="G1127" i="24"/>
  <c r="D1128" i="24"/>
  <c r="E1128" i="24"/>
  <c r="F1128" i="24"/>
  <c r="G1128" i="24"/>
  <c r="D1129" i="24"/>
  <c r="E1129" i="24"/>
  <c r="F1129" i="24"/>
  <c r="G1129" i="24"/>
  <c r="D1130" i="24"/>
  <c r="E1130" i="24"/>
  <c r="F1130" i="24"/>
  <c r="G1130" i="24"/>
  <c r="D1131" i="24"/>
  <c r="E1131" i="24"/>
  <c r="F1131" i="24"/>
  <c r="G1131" i="24"/>
  <c r="D1132" i="24"/>
  <c r="E1132" i="24"/>
  <c r="F1132" i="24"/>
  <c r="G1132" i="24"/>
  <c r="D1133" i="24"/>
  <c r="E1133" i="24"/>
  <c r="F1133" i="24"/>
  <c r="G1133" i="24"/>
  <c r="D1134" i="24"/>
  <c r="E1134" i="24"/>
  <c r="F1134" i="24"/>
  <c r="G1134" i="24"/>
  <c r="D1135" i="24"/>
  <c r="E1135" i="24"/>
  <c r="F1135" i="24"/>
  <c r="G1135" i="24"/>
  <c r="D1136" i="24"/>
  <c r="E1136" i="24"/>
  <c r="F1136" i="24"/>
  <c r="G1136" i="24"/>
  <c r="D1137" i="24"/>
  <c r="E1137" i="24"/>
  <c r="F1137" i="24"/>
  <c r="G1137" i="24"/>
  <c r="D1138" i="24"/>
  <c r="E1138" i="24"/>
  <c r="F1138" i="24"/>
  <c r="G1138" i="24"/>
  <c r="D1139" i="24"/>
  <c r="E1139" i="24"/>
  <c r="F1139" i="24"/>
  <c r="G1139" i="24"/>
  <c r="D1140" i="24"/>
  <c r="E1140" i="24"/>
  <c r="F1140" i="24"/>
  <c r="G1140" i="24"/>
  <c r="D1141" i="24"/>
  <c r="E1141" i="24"/>
  <c r="F1141" i="24"/>
  <c r="G1141" i="24"/>
  <c r="D1142" i="24"/>
  <c r="E1142" i="24"/>
  <c r="F1142" i="24"/>
  <c r="G1142" i="24"/>
  <c r="D1143" i="24"/>
  <c r="E1143" i="24"/>
  <c r="F1143" i="24"/>
  <c r="G1143" i="24"/>
  <c r="D1144" i="24"/>
  <c r="E1144" i="24"/>
  <c r="F1144" i="24"/>
  <c r="G1144" i="24"/>
  <c r="D1145" i="24"/>
  <c r="E1145" i="24"/>
  <c r="F1145" i="24"/>
  <c r="G1145" i="24"/>
  <c r="D1146" i="24"/>
  <c r="E1146" i="24"/>
  <c r="F1146" i="24"/>
  <c r="G1146" i="24"/>
  <c r="D1147" i="24"/>
  <c r="E1147" i="24"/>
  <c r="F1147" i="24"/>
  <c r="G1147" i="24"/>
  <c r="D1148" i="24"/>
  <c r="E1148" i="24"/>
  <c r="F1148" i="24"/>
  <c r="G1148" i="24"/>
  <c r="D1149" i="24"/>
  <c r="E1149" i="24"/>
  <c r="F1149" i="24"/>
  <c r="G1149" i="24"/>
  <c r="D1150" i="24"/>
  <c r="E1150" i="24"/>
  <c r="F1150" i="24"/>
  <c r="G1150" i="24"/>
  <c r="D1151" i="24"/>
  <c r="E1151" i="24"/>
  <c r="F1151" i="24"/>
  <c r="G1151" i="24"/>
  <c r="D1152" i="24"/>
  <c r="E1152" i="24"/>
  <c r="F1152" i="24"/>
  <c r="G1152" i="24"/>
  <c r="D1153" i="24"/>
  <c r="E1153" i="24"/>
  <c r="F1153" i="24"/>
  <c r="G1153" i="24"/>
  <c r="D1154" i="24"/>
  <c r="E1154" i="24"/>
  <c r="F1154" i="24"/>
  <c r="G1154" i="24"/>
  <c r="D1155" i="24"/>
  <c r="E1155" i="24"/>
  <c r="F1155" i="24"/>
  <c r="G1155" i="24"/>
  <c r="D1156" i="24"/>
  <c r="E1156" i="24"/>
  <c r="F1156" i="24"/>
  <c r="G1156" i="24"/>
  <c r="D1157" i="24"/>
  <c r="E1157" i="24"/>
  <c r="F1157" i="24"/>
  <c r="G1157" i="24"/>
  <c r="D1158" i="24"/>
  <c r="E1158" i="24"/>
  <c r="F1158" i="24"/>
  <c r="G1158" i="24"/>
  <c r="D1159" i="24"/>
  <c r="E1159" i="24"/>
  <c r="F1159" i="24"/>
  <c r="G1159" i="24"/>
  <c r="D1160" i="24"/>
  <c r="E1160" i="24"/>
  <c r="F1160" i="24"/>
  <c r="G1160" i="24"/>
  <c r="D1161" i="24"/>
  <c r="E1161" i="24"/>
  <c r="F1161" i="24"/>
  <c r="G1161" i="24"/>
  <c r="D1162" i="24"/>
  <c r="E1162" i="24"/>
  <c r="F1162" i="24"/>
  <c r="G1162" i="24"/>
  <c r="D1163" i="24"/>
  <c r="E1163" i="24"/>
  <c r="F1163" i="24"/>
  <c r="G1163" i="24"/>
  <c r="D1164" i="24"/>
  <c r="E1164" i="24"/>
  <c r="F1164" i="24"/>
  <c r="G1164" i="24"/>
  <c r="D1165" i="24"/>
  <c r="E1165" i="24"/>
  <c r="F1165" i="24"/>
  <c r="G1165" i="24"/>
  <c r="D1166" i="24"/>
  <c r="E1166" i="24"/>
  <c r="F1166" i="24"/>
  <c r="G1166" i="24"/>
  <c r="D1167" i="24"/>
  <c r="E1167" i="24"/>
  <c r="F1167" i="24"/>
  <c r="G1167" i="24"/>
  <c r="D1168" i="24"/>
  <c r="E1168" i="24"/>
  <c r="F1168" i="24"/>
  <c r="G1168" i="24"/>
  <c r="D1169" i="24"/>
  <c r="E1169" i="24"/>
  <c r="F1169" i="24"/>
  <c r="G1169" i="24"/>
  <c r="D1170" i="24"/>
  <c r="E1170" i="24"/>
  <c r="F1170" i="24"/>
  <c r="G1170" i="24"/>
  <c r="D1171" i="24"/>
  <c r="E1171" i="24"/>
  <c r="F1171" i="24"/>
  <c r="G1171" i="24"/>
  <c r="D1172" i="24"/>
  <c r="E1172" i="24"/>
  <c r="F1172" i="24"/>
  <c r="G1172" i="24"/>
  <c r="D1173" i="24"/>
  <c r="E1173" i="24"/>
  <c r="F1173" i="24"/>
  <c r="G1173" i="24"/>
  <c r="D1174" i="24"/>
  <c r="E1174" i="24"/>
  <c r="F1174" i="24"/>
  <c r="G1174" i="24"/>
  <c r="D1175" i="24"/>
  <c r="E1175" i="24"/>
  <c r="F1175" i="24"/>
  <c r="G1175" i="24"/>
  <c r="D1176" i="24"/>
  <c r="E1176" i="24"/>
  <c r="F1176" i="24"/>
  <c r="G1176" i="24"/>
  <c r="D1177" i="24"/>
  <c r="E1177" i="24"/>
  <c r="F1177" i="24"/>
  <c r="G1177" i="24"/>
  <c r="D1178" i="24"/>
  <c r="E1178" i="24"/>
  <c r="F1178" i="24"/>
  <c r="G1178" i="24"/>
  <c r="D1179" i="24"/>
  <c r="E1179" i="24"/>
  <c r="F1179" i="24"/>
  <c r="G1179" i="24"/>
  <c r="D1180" i="24"/>
  <c r="E1180" i="24"/>
  <c r="F1180" i="24"/>
  <c r="G1180" i="24"/>
  <c r="D1181" i="24"/>
  <c r="E1181" i="24"/>
  <c r="F1181" i="24"/>
  <c r="G1181" i="24"/>
  <c r="D1182" i="24"/>
  <c r="E1182" i="24"/>
  <c r="F1182" i="24"/>
  <c r="G1182" i="24"/>
  <c r="D1183" i="24"/>
  <c r="E1183" i="24"/>
  <c r="F1183" i="24"/>
  <c r="G1183" i="24"/>
  <c r="D1184" i="24"/>
  <c r="E1184" i="24"/>
  <c r="F1184" i="24"/>
  <c r="G1184" i="24"/>
  <c r="D1185" i="24"/>
  <c r="E1185" i="24"/>
  <c r="F1185" i="24"/>
  <c r="G1185" i="24"/>
  <c r="D1186" i="24"/>
  <c r="E1186" i="24"/>
  <c r="F1186" i="24"/>
  <c r="G1186" i="24"/>
  <c r="D1187" i="24"/>
  <c r="E1187" i="24"/>
  <c r="F1187" i="24"/>
  <c r="G1187" i="24"/>
  <c r="D1188" i="24"/>
  <c r="E1188" i="24"/>
  <c r="F1188" i="24"/>
  <c r="G1188" i="24"/>
  <c r="D1189" i="24"/>
  <c r="E1189" i="24"/>
  <c r="F1189" i="24"/>
  <c r="G1189" i="24"/>
  <c r="D1190" i="24"/>
  <c r="E1190" i="24"/>
  <c r="F1190" i="24"/>
  <c r="G1190" i="24"/>
  <c r="D1191" i="24"/>
  <c r="E1191" i="24"/>
  <c r="F1191" i="24"/>
  <c r="G1191" i="24"/>
  <c r="D1192" i="24"/>
  <c r="E1192" i="24"/>
  <c r="F1192" i="24"/>
  <c r="G1192" i="24"/>
  <c r="D1193" i="24"/>
  <c r="E1193" i="24"/>
  <c r="F1193" i="24"/>
  <c r="G1193" i="24"/>
  <c r="D1194" i="24"/>
  <c r="E1194" i="24"/>
  <c r="F1194" i="24"/>
  <c r="G1194" i="24"/>
  <c r="D1195" i="24"/>
  <c r="E1195" i="24"/>
  <c r="F1195" i="24"/>
  <c r="G1195" i="24"/>
  <c r="D1196" i="24"/>
  <c r="E1196" i="24"/>
  <c r="F1196" i="24"/>
  <c r="G1196" i="24"/>
  <c r="D1197" i="24"/>
  <c r="E1197" i="24"/>
  <c r="F1197" i="24"/>
  <c r="G1197" i="24"/>
  <c r="D1198" i="24"/>
  <c r="E1198" i="24"/>
  <c r="F1198" i="24"/>
  <c r="G1198" i="24"/>
  <c r="D1199" i="24"/>
  <c r="E1199" i="24"/>
  <c r="F1199" i="24"/>
  <c r="G1199" i="24"/>
  <c r="D1200" i="24"/>
  <c r="E1200" i="24"/>
  <c r="F1200" i="24"/>
  <c r="G1200" i="24"/>
  <c r="D1201" i="24"/>
  <c r="E1201" i="24"/>
  <c r="F1201" i="24"/>
  <c r="G1201" i="24"/>
  <c r="D1202" i="24"/>
  <c r="E1202" i="24"/>
  <c r="F1202" i="24"/>
  <c r="G1202" i="24"/>
  <c r="D1203" i="24"/>
  <c r="E1203" i="24"/>
  <c r="F1203" i="24"/>
  <c r="G1203" i="24"/>
  <c r="D1204" i="24"/>
  <c r="E1204" i="24"/>
  <c r="F1204" i="24"/>
  <c r="G1204" i="24"/>
  <c r="D1205" i="24"/>
  <c r="E1205" i="24"/>
  <c r="F1205" i="24"/>
  <c r="G1205" i="24"/>
  <c r="D1206" i="24"/>
  <c r="E1206" i="24"/>
  <c r="F1206" i="24"/>
  <c r="G1206" i="24"/>
  <c r="D1207" i="24"/>
  <c r="E1207" i="24"/>
  <c r="F1207" i="24"/>
  <c r="G1207" i="24"/>
  <c r="D1208" i="24"/>
  <c r="E1208" i="24"/>
  <c r="F1208" i="24"/>
  <c r="G1208" i="24"/>
  <c r="D1209" i="24"/>
  <c r="E1209" i="24"/>
  <c r="F1209" i="24"/>
  <c r="G1209" i="24"/>
  <c r="D1210" i="24"/>
  <c r="E1210" i="24"/>
  <c r="F1210" i="24"/>
  <c r="G1210" i="24"/>
  <c r="D1211" i="24"/>
  <c r="E1211" i="24"/>
  <c r="F1211" i="24"/>
  <c r="G1211" i="24"/>
  <c r="D1212" i="24"/>
  <c r="E1212" i="24"/>
  <c r="F1212" i="24"/>
  <c r="G1212" i="24"/>
  <c r="D1213" i="24"/>
  <c r="E1213" i="24"/>
  <c r="F1213" i="24"/>
  <c r="G1213" i="24"/>
  <c r="D1214" i="24"/>
  <c r="E1214" i="24"/>
  <c r="F1214" i="24"/>
  <c r="G1214" i="24"/>
  <c r="D1215" i="24"/>
  <c r="E1215" i="24"/>
  <c r="F1215" i="24"/>
  <c r="G1215" i="24"/>
  <c r="D1216" i="24"/>
  <c r="E1216" i="24"/>
  <c r="F1216" i="24"/>
  <c r="G1216" i="24"/>
  <c r="D1217" i="24"/>
  <c r="E1217" i="24"/>
  <c r="F1217" i="24"/>
  <c r="G1217" i="24"/>
  <c r="D1218" i="24"/>
  <c r="E1218" i="24"/>
  <c r="F1218" i="24"/>
  <c r="G1218" i="24"/>
  <c r="D1219" i="24"/>
  <c r="E1219" i="24"/>
  <c r="F1219" i="24"/>
  <c r="G1219" i="24"/>
  <c r="D1220" i="24"/>
  <c r="E1220" i="24"/>
  <c r="F1220" i="24"/>
  <c r="G1220" i="24"/>
  <c r="D1221" i="24"/>
  <c r="E1221" i="24"/>
  <c r="F1221" i="24"/>
  <c r="G1221" i="24"/>
  <c r="D1222" i="24"/>
  <c r="E1222" i="24"/>
  <c r="F1222" i="24"/>
  <c r="G1222" i="24"/>
  <c r="D1223" i="24"/>
  <c r="E1223" i="24"/>
  <c r="F1223" i="24"/>
  <c r="G1223" i="24"/>
  <c r="D1224" i="24"/>
  <c r="E1224" i="24"/>
  <c r="F1224" i="24"/>
  <c r="G1224" i="24"/>
  <c r="D1225" i="24"/>
  <c r="E1225" i="24"/>
  <c r="F1225" i="24"/>
  <c r="G1225" i="24"/>
  <c r="D1226" i="24"/>
  <c r="E1226" i="24"/>
  <c r="F1226" i="24"/>
  <c r="G1226" i="24"/>
  <c r="D1227" i="24"/>
  <c r="E1227" i="24"/>
  <c r="F1227" i="24"/>
  <c r="G1227" i="24"/>
  <c r="D1228" i="24"/>
  <c r="E1228" i="24"/>
  <c r="F1228" i="24"/>
  <c r="G1228" i="24"/>
  <c r="D1229" i="24"/>
  <c r="E1229" i="24"/>
  <c r="F1229" i="24"/>
  <c r="G1229" i="24"/>
  <c r="D1230" i="24"/>
  <c r="E1230" i="24"/>
  <c r="F1230" i="24"/>
  <c r="G1230" i="24"/>
  <c r="D1231" i="24"/>
  <c r="E1231" i="24"/>
  <c r="F1231" i="24"/>
  <c r="G1231" i="24"/>
  <c r="D1232" i="24"/>
  <c r="E1232" i="24"/>
  <c r="F1232" i="24"/>
  <c r="G1232" i="24"/>
  <c r="D1233" i="24"/>
  <c r="E1233" i="24"/>
  <c r="F1233" i="24"/>
  <c r="G1233" i="24"/>
  <c r="D1234" i="24"/>
  <c r="E1234" i="24"/>
  <c r="F1234" i="24"/>
  <c r="G1234" i="24"/>
  <c r="D1235" i="24"/>
  <c r="E1235" i="24"/>
  <c r="F1235" i="24"/>
  <c r="G1235" i="24"/>
  <c r="D1236" i="24"/>
  <c r="E1236" i="24"/>
  <c r="F1236" i="24"/>
  <c r="G1236" i="24"/>
  <c r="D1237" i="24"/>
  <c r="E1237" i="24"/>
  <c r="F1237" i="24"/>
  <c r="G1237" i="24"/>
  <c r="D1238" i="24"/>
  <c r="E1238" i="24"/>
  <c r="F1238" i="24"/>
  <c r="G1238" i="24"/>
  <c r="D1239" i="24"/>
  <c r="E1239" i="24"/>
  <c r="F1239" i="24"/>
  <c r="G1239" i="24"/>
  <c r="D1240" i="24"/>
  <c r="E1240" i="24"/>
  <c r="F1240" i="24"/>
  <c r="G1240" i="24"/>
  <c r="D1241" i="24"/>
  <c r="E1241" i="24"/>
  <c r="F1241" i="24"/>
  <c r="G1241" i="24"/>
  <c r="D1242" i="24"/>
  <c r="E1242" i="24"/>
  <c r="F1242" i="24"/>
  <c r="G1242" i="24"/>
  <c r="D1243" i="24"/>
  <c r="E1243" i="24"/>
  <c r="F1243" i="24"/>
  <c r="G1243" i="24"/>
  <c r="D1244" i="24"/>
  <c r="E1244" i="24"/>
  <c r="F1244" i="24"/>
  <c r="G1244" i="24"/>
  <c r="D1245" i="24"/>
  <c r="E1245" i="24"/>
  <c r="F1245" i="24"/>
  <c r="G1245" i="24"/>
  <c r="D1246" i="24"/>
  <c r="E1246" i="24"/>
  <c r="F1246" i="24"/>
  <c r="G1246" i="24"/>
  <c r="D1247" i="24"/>
  <c r="E1247" i="24"/>
  <c r="F1247" i="24"/>
  <c r="G1247" i="24"/>
  <c r="D1248" i="24"/>
  <c r="E1248" i="24"/>
  <c r="F1248" i="24"/>
  <c r="G1248" i="24"/>
  <c r="D1249" i="24"/>
  <c r="E1249" i="24"/>
  <c r="F1249" i="24"/>
  <c r="G1249" i="24"/>
  <c r="D1250" i="24"/>
  <c r="E1250" i="24"/>
  <c r="F1250" i="24"/>
  <c r="G1250" i="24"/>
  <c r="D1251" i="24"/>
  <c r="E1251" i="24"/>
  <c r="F1251" i="24"/>
  <c r="G1251" i="24"/>
  <c r="D1252" i="24"/>
  <c r="E1252" i="24"/>
  <c r="F1252" i="24"/>
  <c r="G1252" i="24"/>
  <c r="D1253" i="24"/>
  <c r="E1253" i="24"/>
  <c r="F1253" i="24"/>
  <c r="G1253" i="24"/>
  <c r="D1254" i="24"/>
  <c r="E1254" i="24"/>
  <c r="F1254" i="24"/>
  <c r="G1254" i="24"/>
  <c r="D1255" i="24"/>
  <c r="E1255" i="24"/>
  <c r="F1255" i="24"/>
  <c r="G1255" i="24"/>
  <c r="D1256" i="24"/>
  <c r="E1256" i="24"/>
  <c r="F1256" i="24"/>
  <c r="G1256" i="24"/>
  <c r="D1257" i="24"/>
  <c r="E1257" i="24"/>
  <c r="F1257" i="24"/>
  <c r="G1257" i="24"/>
  <c r="D1258" i="24"/>
  <c r="E1258" i="24"/>
  <c r="F1258" i="24"/>
  <c r="G1258" i="24"/>
  <c r="D1259" i="24"/>
  <c r="E1259" i="24"/>
  <c r="F1259" i="24"/>
  <c r="G1259" i="24"/>
  <c r="D1260" i="24"/>
  <c r="E1260" i="24"/>
  <c r="F1260" i="24"/>
  <c r="G1260" i="24"/>
  <c r="D1261" i="24"/>
  <c r="E1261" i="24"/>
  <c r="F1261" i="24"/>
  <c r="G1261" i="24"/>
  <c r="D1262" i="24"/>
  <c r="E1262" i="24"/>
  <c r="F1262" i="24"/>
  <c r="G1262" i="24"/>
  <c r="D1263" i="24"/>
  <c r="E1263" i="24"/>
  <c r="F1263" i="24"/>
  <c r="G1263" i="24"/>
  <c r="D1264" i="24"/>
  <c r="E1264" i="24"/>
  <c r="F1264" i="24"/>
  <c r="G1264" i="24"/>
  <c r="D1265" i="24"/>
  <c r="E1265" i="24"/>
  <c r="F1265" i="24"/>
  <c r="G1265" i="24"/>
  <c r="D1266" i="24"/>
  <c r="E1266" i="24"/>
  <c r="F1266" i="24"/>
  <c r="G1266" i="24"/>
  <c r="D1267" i="24"/>
  <c r="E1267" i="24"/>
  <c r="F1267" i="24"/>
  <c r="G1267" i="24"/>
  <c r="D1268" i="24"/>
  <c r="E1268" i="24"/>
  <c r="F1268" i="24"/>
  <c r="G1268" i="24"/>
  <c r="D1269" i="24"/>
  <c r="E1269" i="24"/>
  <c r="F1269" i="24"/>
  <c r="G1269" i="24"/>
  <c r="D1270" i="24"/>
  <c r="E1270" i="24"/>
  <c r="F1270" i="24"/>
  <c r="G1270" i="24"/>
  <c r="D1271" i="24"/>
  <c r="E1271" i="24"/>
  <c r="F1271" i="24"/>
  <c r="G1271" i="24"/>
  <c r="D1272" i="24"/>
  <c r="E1272" i="24"/>
  <c r="F1272" i="24"/>
  <c r="G1272" i="24"/>
  <c r="D1273" i="24"/>
  <c r="E1273" i="24"/>
  <c r="F1273" i="24"/>
  <c r="G1273" i="24"/>
  <c r="D1274" i="24"/>
  <c r="E1274" i="24"/>
  <c r="F1274" i="24"/>
  <c r="G1274" i="24"/>
  <c r="D1275" i="24"/>
  <c r="E1275" i="24"/>
  <c r="F1275" i="24"/>
  <c r="G1275" i="24"/>
  <c r="D1276" i="24"/>
  <c r="E1276" i="24"/>
  <c r="F1276" i="24"/>
  <c r="G1276" i="24"/>
  <c r="D1277" i="24"/>
  <c r="E1277" i="24"/>
  <c r="F1277" i="24"/>
  <c r="G1277" i="24"/>
  <c r="D1278" i="24"/>
  <c r="E1278" i="24"/>
  <c r="F1278" i="24"/>
  <c r="G1278" i="24"/>
  <c r="D1279" i="24"/>
  <c r="E1279" i="24"/>
  <c r="F1279" i="24"/>
  <c r="G1279" i="24"/>
  <c r="D1280" i="24"/>
  <c r="E1280" i="24"/>
  <c r="F1280" i="24"/>
  <c r="G1280" i="24"/>
  <c r="D1281" i="24"/>
  <c r="E1281" i="24"/>
  <c r="F1281" i="24"/>
  <c r="G1281" i="24"/>
  <c r="D1282" i="24"/>
  <c r="E1282" i="24"/>
  <c r="F1282" i="24"/>
  <c r="G1282" i="24"/>
  <c r="D1283" i="24"/>
  <c r="E1283" i="24"/>
  <c r="F1283" i="24"/>
  <c r="G1283" i="24"/>
  <c r="D1284" i="24"/>
  <c r="E1284" i="24"/>
  <c r="F1284" i="24"/>
  <c r="G1284" i="24"/>
  <c r="D1285" i="24"/>
  <c r="E1285" i="24"/>
  <c r="F1285" i="24"/>
  <c r="G1285" i="24"/>
  <c r="D1286" i="24"/>
  <c r="E1286" i="24"/>
  <c r="F1286" i="24"/>
  <c r="G1286" i="24"/>
  <c r="D1287" i="24"/>
  <c r="E1287" i="24"/>
  <c r="F1287" i="24"/>
  <c r="G1287" i="24"/>
  <c r="D1288" i="24"/>
  <c r="E1288" i="24"/>
  <c r="F1288" i="24"/>
  <c r="G1288" i="24"/>
  <c r="G1079" i="24"/>
  <c r="F1079" i="24"/>
  <c r="E1079" i="24"/>
  <c r="D1079" i="24"/>
  <c r="D864" i="24"/>
  <c r="E864" i="24"/>
  <c r="F864" i="24"/>
  <c r="G864" i="24"/>
  <c r="D865" i="24"/>
  <c r="E865" i="24"/>
  <c r="F865" i="24"/>
  <c r="G865" i="24"/>
  <c r="D866" i="24"/>
  <c r="E866" i="24"/>
  <c r="F866" i="24"/>
  <c r="G866" i="24"/>
  <c r="D867" i="24"/>
  <c r="E867" i="24"/>
  <c r="F867" i="24"/>
  <c r="G867" i="24"/>
  <c r="D868" i="24"/>
  <c r="E868" i="24"/>
  <c r="F868" i="24"/>
  <c r="G868" i="24"/>
  <c r="D869" i="24"/>
  <c r="E869" i="24"/>
  <c r="F869" i="24"/>
  <c r="G869" i="24"/>
  <c r="D870" i="24"/>
  <c r="E870" i="24"/>
  <c r="F870" i="24"/>
  <c r="G870" i="24"/>
  <c r="D871" i="24"/>
  <c r="E871" i="24"/>
  <c r="F871" i="24"/>
  <c r="G871" i="24"/>
  <c r="D872" i="24"/>
  <c r="E872" i="24"/>
  <c r="F872" i="24"/>
  <c r="G872" i="24"/>
  <c r="D873" i="24"/>
  <c r="E873" i="24"/>
  <c r="F873" i="24"/>
  <c r="G873" i="24"/>
  <c r="D874" i="24"/>
  <c r="E874" i="24"/>
  <c r="F874" i="24"/>
  <c r="G874" i="24"/>
  <c r="D875" i="24"/>
  <c r="E875" i="24"/>
  <c r="F875" i="24"/>
  <c r="G875" i="24"/>
  <c r="D876" i="24"/>
  <c r="E876" i="24"/>
  <c r="F876" i="24"/>
  <c r="G876" i="24"/>
  <c r="D877" i="24"/>
  <c r="E877" i="24"/>
  <c r="F877" i="24"/>
  <c r="G877" i="24"/>
  <c r="D878" i="24"/>
  <c r="E878" i="24"/>
  <c r="F878" i="24"/>
  <c r="G878" i="24"/>
  <c r="D879" i="24"/>
  <c r="E879" i="24"/>
  <c r="F879" i="24"/>
  <c r="G879" i="24"/>
  <c r="D880" i="24"/>
  <c r="E880" i="24"/>
  <c r="F880" i="24"/>
  <c r="G880" i="24"/>
  <c r="D881" i="24"/>
  <c r="E881" i="24"/>
  <c r="F881" i="24"/>
  <c r="G881" i="24"/>
  <c r="D882" i="24"/>
  <c r="E882" i="24"/>
  <c r="F882" i="24"/>
  <c r="G882" i="24"/>
  <c r="D883" i="24"/>
  <c r="E883" i="24"/>
  <c r="F883" i="24"/>
  <c r="G883" i="24"/>
  <c r="D884" i="24"/>
  <c r="E884" i="24"/>
  <c r="F884" i="24"/>
  <c r="G884" i="24"/>
  <c r="D885" i="24"/>
  <c r="E885" i="24"/>
  <c r="F885" i="24"/>
  <c r="G885" i="24"/>
  <c r="D886" i="24"/>
  <c r="E886" i="24"/>
  <c r="F886" i="24"/>
  <c r="G886" i="24"/>
  <c r="D887" i="24"/>
  <c r="E887" i="24"/>
  <c r="F887" i="24"/>
  <c r="G887" i="24"/>
  <c r="D888" i="24"/>
  <c r="E888" i="24"/>
  <c r="F888" i="24"/>
  <c r="G888" i="24"/>
  <c r="D889" i="24"/>
  <c r="E889" i="24"/>
  <c r="F889" i="24"/>
  <c r="G889" i="24"/>
  <c r="D890" i="24"/>
  <c r="E890" i="24"/>
  <c r="F890" i="24"/>
  <c r="G890" i="24"/>
  <c r="D891" i="24"/>
  <c r="E891" i="24"/>
  <c r="F891" i="24"/>
  <c r="G891" i="24"/>
  <c r="D892" i="24"/>
  <c r="E892" i="24"/>
  <c r="F892" i="24"/>
  <c r="G892" i="24"/>
  <c r="D893" i="24"/>
  <c r="E893" i="24"/>
  <c r="F893" i="24"/>
  <c r="G893" i="24"/>
  <c r="D894" i="24"/>
  <c r="E894" i="24"/>
  <c r="F894" i="24"/>
  <c r="G894" i="24"/>
  <c r="D895" i="24"/>
  <c r="E895" i="24"/>
  <c r="F895" i="24"/>
  <c r="G895" i="24"/>
  <c r="D896" i="24"/>
  <c r="E896" i="24"/>
  <c r="F896" i="24"/>
  <c r="G896" i="24"/>
  <c r="D897" i="24"/>
  <c r="E897" i="24"/>
  <c r="F897" i="24"/>
  <c r="G897" i="24"/>
  <c r="D898" i="24"/>
  <c r="E898" i="24"/>
  <c r="F898" i="24"/>
  <c r="G898" i="24"/>
  <c r="D899" i="24"/>
  <c r="E899" i="24"/>
  <c r="F899" i="24"/>
  <c r="G899" i="24"/>
  <c r="D900" i="24"/>
  <c r="E900" i="24"/>
  <c r="F900" i="24"/>
  <c r="G900" i="24"/>
  <c r="D901" i="24"/>
  <c r="E901" i="24"/>
  <c r="F901" i="24"/>
  <c r="G901" i="24"/>
  <c r="D902" i="24"/>
  <c r="E902" i="24"/>
  <c r="F902" i="24"/>
  <c r="G902" i="24"/>
  <c r="D903" i="24"/>
  <c r="E903" i="24"/>
  <c r="F903" i="24"/>
  <c r="G903" i="24"/>
  <c r="D904" i="24"/>
  <c r="E904" i="24"/>
  <c r="F904" i="24"/>
  <c r="G904" i="24"/>
  <c r="D905" i="24"/>
  <c r="E905" i="24"/>
  <c r="F905" i="24"/>
  <c r="G905" i="24"/>
  <c r="D906" i="24"/>
  <c r="E906" i="24"/>
  <c r="F906" i="24"/>
  <c r="G906" i="24"/>
  <c r="D907" i="24"/>
  <c r="E907" i="24"/>
  <c r="F907" i="24"/>
  <c r="G907" i="24"/>
  <c r="D908" i="24"/>
  <c r="E908" i="24"/>
  <c r="F908" i="24"/>
  <c r="G908" i="24"/>
  <c r="D909" i="24"/>
  <c r="E909" i="24"/>
  <c r="F909" i="24"/>
  <c r="G909" i="24"/>
  <c r="D910" i="24"/>
  <c r="E910" i="24"/>
  <c r="F910" i="24"/>
  <c r="G910" i="24"/>
  <c r="D911" i="24"/>
  <c r="E911" i="24"/>
  <c r="F911" i="24"/>
  <c r="G911" i="24"/>
  <c r="D912" i="24"/>
  <c r="E912" i="24"/>
  <c r="F912" i="24"/>
  <c r="G912" i="24"/>
  <c r="D913" i="24"/>
  <c r="E913" i="24"/>
  <c r="F913" i="24"/>
  <c r="G913" i="24"/>
  <c r="D914" i="24"/>
  <c r="E914" i="24"/>
  <c r="F914" i="24"/>
  <c r="G914" i="24"/>
  <c r="D915" i="24"/>
  <c r="E915" i="24"/>
  <c r="F915" i="24"/>
  <c r="G915" i="24"/>
  <c r="D916" i="24"/>
  <c r="E916" i="24"/>
  <c r="F916" i="24"/>
  <c r="G916" i="24"/>
  <c r="D917" i="24"/>
  <c r="E917" i="24"/>
  <c r="F917" i="24"/>
  <c r="G917" i="24"/>
  <c r="D918" i="24"/>
  <c r="E918" i="24"/>
  <c r="F918" i="24"/>
  <c r="G918" i="24"/>
  <c r="D919" i="24"/>
  <c r="E919" i="24"/>
  <c r="F919" i="24"/>
  <c r="G919" i="24"/>
  <c r="D920" i="24"/>
  <c r="E920" i="24"/>
  <c r="F920" i="24"/>
  <c r="G920" i="24"/>
  <c r="D921" i="24"/>
  <c r="E921" i="24"/>
  <c r="F921" i="24"/>
  <c r="G921" i="24"/>
  <c r="D922" i="24"/>
  <c r="E922" i="24"/>
  <c r="F922" i="24"/>
  <c r="G922" i="24"/>
  <c r="D923" i="24"/>
  <c r="E923" i="24"/>
  <c r="F923" i="24"/>
  <c r="G923" i="24"/>
  <c r="D924" i="24"/>
  <c r="E924" i="24"/>
  <c r="F924" i="24"/>
  <c r="G924" i="24"/>
  <c r="D925" i="24"/>
  <c r="E925" i="24"/>
  <c r="F925" i="24"/>
  <c r="G925" i="24"/>
  <c r="D926" i="24"/>
  <c r="E926" i="24"/>
  <c r="F926" i="24"/>
  <c r="G926" i="24"/>
  <c r="D927" i="24"/>
  <c r="E927" i="24"/>
  <c r="F927" i="24"/>
  <c r="G927" i="24"/>
  <c r="D928" i="24"/>
  <c r="E928" i="24"/>
  <c r="F928" i="24"/>
  <c r="G928" i="24"/>
  <c r="D929" i="24"/>
  <c r="E929" i="24"/>
  <c r="F929" i="24"/>
  <c r="G929" i="24"/>
  <c r="D930" i="24"/>
  <c r="E930" i="24"/>
  <c r="F930" i="24"/>
  <c r="G930" i="24"/>
  <c r="D931" i="24"/>
  <c r="E931" i="24"/>
  <c r="F931" i="24"/>
  <c r="G931" i="24"/>
  <c r="D932" i="24"/>
  <c r="E932" i="24"/>
  <c r="F932" i="24"/>
  <c r="G932" i="24"/>
  <c r="D933" i="24"/>
  <c r="E933" i="24"/>
  <c r="F933" i="24"/>
  <c r="G933" i="24"/>
  <c r="D934" i="24"/>
  <c r="E934" i="24"/>
  <c r="F934" i="24"/>
  <c r="G934" i="24"/>
  <c r="D935" i="24"/>
  <c r="E935" i="24"/>
  <c r="F935" i="24"/>
  <c r="G935" i="24"/>
  <c r="D936" i="24"/>
  <c r="E936" i="24"/>
  <c r="F936" i="24"/>
  <c r="G936" i="24"/>
  <c r="D937" i="24"/>
  <c r="E937" i="24"/>
  <c r="F937" i="24"/>
  <c r="G937" i="24"/>
  <c r="D938" i="24"/>
  <c r="E938" i="24"/>
  <c r="F938" i="24"/>
  <c r="G938" i="24"/>
  <c r="D939" i="24"/>
  <c r="E939" i="24"/>
  <c r="F939" i="24"/>
  <c r="G939" i="24"/>
  <c r="D940" i="24"/>
  <c r="E940" i="24"/>
  <c r="F940" i="24"/>
  <c r="G940" i="24"/>
  <c r="D941" i="24"/>
  <c r="E941" i="24"/>
  <c r="F941" i="24"/>
  <c r="G941" i="24"/>
  <c r="D942" i="24"/>
  <c r="E942" i="24"/>
  <c r="F942" i="24"/>
  <c r="G942" i="24"/>
  <c r="D943" i="24"/>
  <c r="E943" i="24"/>
  <c r="F943" i="24"/>
  <c r="G943" i="24"/>
  <c r="D944" i="24"/>
  <c r="E944" i="24"/>
  <c r="F944" i="24"/>
  <c r="G944" i="24"/>
  <c r="D945" i="24"/>
  <c r="E945" i="24"/>
  <c r="F945" i="24"/>
  <c r="G945" i="24"/>
  <c r="D946" i="24"/>
  <c r="E946" i="24"/>
  <c r="F946" i="24"/>
  <c r="G946" i="24"/>
  <c r="D947" i="24"/>
  <c r="E947" i="24"/>
  <c r="F947" i="24"/>
  <c r="G947" i="24"/>
  <c r="D948" i="24"/>
  <c r="E948" i="24"/>
  <c r="F948" i="24"/>
  <c r="G948" i="24"/>
  <c r="D949" i="24"/>
  <c r="E949" i="24"/>
  <c r="F949" i="24"/>
  <c r="G949" i="24"/>
  <c r="D950" i="24"/>
  <c r="E950" i="24"/>
  <c r="F950" i="24"/>
  <c r="G950" i="24"/>
  <c r="D951" i="24"/>
  <c r="E951" i="24"/>
  <c r="F951" i="24"/>
  <c r="G951" i="24"/>
  <c r="D952" i="24"/>
  <c r="E952" i="24"/>
  <c r="F952" i="24"/>
  <c r="G952" i="24"/>
  <c r="D953" i="24"/>
  <c r="E953" i="24"/>
  <c r="F953" i="24"/>
  <c r="G953" i="24"/>
  <c r="D954" i="24"/>
  <c r="E954" i="24"/>
  <c r="F954" i="24"/>
  <c r="G954" i="24"/>
  <c r="D955" i="24"/>
  <c r="E955" i="24"/>
  <c r="F955" i="24"/>
  <c r="G955" i="24"/>
  <c r="D956" i="24"/>
  <c r="E956" i="24"/>
  <c r="F956" i="24"/>
  <c r="G956" i="24"/>
  <c r="D957" i="24"/>
  <c r="E957" i="24"/>
  <c r="F957" i="24"/>
  <c r="G957" i="24"/>
  <c r="D958" i="24"/>
  <c r="E958" i="24"/>
  <c r="F958" i="24"/>
  <c r="G958" i="24"/>
  <c r="D959" i="24"/>
  <c r="E959" i="24"/>
  <c r="F959" i="24"/>
  <c r="G959" i="24"/>
  <c r="D960" i="24"/>
  <c r="E960" i="24"/>
  <c r="F960" i="24"/>
  <c r="G960" i="24"/>
  <c r="D961" i="24"/>
  <c r="E961" i="24"/>
  <c r="F961" i="24"/>
  <c r="G961" i="24"/>
  <c r="D962" i="24"/>
  <c r="E962" i="24"/>
  <c r="F962" i="24"/>
  <c r="G962" i="24"/>
  <c r="D963" i="24"/>
  <c r="E963" i="24"/>
  <c r="F963" i="24"/>
  <c r="G963" i="24"/>
  <c r="D964" i="24"/>
  <c r="E964" i="24"/>
  <c r="F964" i="24"/>
  <c r="G964" i="24"/>
  <c r="D965" i="24"/>
  <c r="E965" i="24"/>
  <c r="F965" i="24"/>
  <c r="G965" i="24"/>
  <c r="D966" i="24"/>
  <c r="E966" i="24"/>
  <c r="F966" i="24"/>
  <c r="G966" i="24"/>
  <c r="D967" i="24"/>
  <c r="E967" i="24"/>
  <c r="F967" i="24"/>
  <c r="G967" i="24"/>
  <c r="D968" i="24"/>
  <c r="E968" i="24"/>
  <c r="F968" i="24"/>
  <c r="G968" i="24"/>
  <c r="D969" i="24"/>
  <c r="E969" i="24"/>
  <c r="F969" i="24"/>
  <c r="G969" i="24"/>
  <c r="D970" i="24"/>
  <c r="E970" i="24"/>
  <c r="F970" i="24"/>
  <c r="G970" i="24"/>
  <c r="D971" i="24"/>
  <c r="E971" i="24"/>
  <c r="F971" i="24"/>
  <c r="G971" i="24"/>
  <c r="D972" i="24"/>
  <c r="E972" i="24"/>
  <c r="F972" i="24"/>
  <c r="G972" i="24"/>
  <c r="D973" i="24"/>
  <c r="E973" i="24"/>
  <c r="F973" i="24"/>
  <c r="G973" i="24"/>
  <c r="D974" i="24"/>
  <c r="E974" i="24"/>
  <c r="F974" i="24"/>
  <c r="G974" i="24"/>
  <c r="D975" i="24"/>
  <c r="E975" i="24"/>
  <c r="F975" i="24"/>
  <c r="G975" i="24"/>
  <c r="D976" i="24"/>
  <c r="E976" i="24"/>
  <c r="F976" i="24"/>
  <c r="G976" i="24"/>
  <c r="D977" i="24"/>
  <c r="E977" i="24"/>
  <c r="F977" i="24"/>
  <c r="G977" i="24"/>
  <c r="D978" i="24"/>
  <c r="E978" i="24"/>
  <c r="F978" i="24"/>
  <c r="G978" i="24"/>
  <c r="D979" i="24"/>
  <c r="E979" i="24"/>
  <c r="F979" i="24"/>
  <c r="G979" i="24"/>
  <c r="D980" i="24"/>
  <c r="E980" i="24"/>
  <c r="F980" i="24"/>
  <c r="G980" i="24"/>
  <c r="D981" i="24"/>
  <c r="E981" i="24"/>
  <c r="F981" i="24"/>
  <c r="G981" i="24"/>
  <c r="D982" i="24"/>
  <c r="E982" i="24"/>
  <c r="F982" i="24"/>
  <c r="G982" i="24"/>
  <c r="D983" i="24"/>
  <c r="E983" i="24"/>
  <c r="F983" i="24"/>
  <c r="G983" i="24"/>
  <c r="D984" i="24"/>
  <c r="E984" i="24"/>
  <c r="F984" i="24"/>
  <c r="G984" i="24"/>
  <c r="D985" i="24"/>
  <c r="E985" i="24"/>
  <c r="F985" i="24"/>
  <c r="G985" i="24"/>
  <c r="D986" i="24"/>
  <c r="E986" i="24"/>
  <c r="F986" i="24"/>
  <c r="G986" i="24"/>
  <c r="D987" i="24"/>
  <c r="E987" i="24"/>
  <c r="F987" i="24"/>
  <c r="G987" i="24"/>
  <c r="D988" i="24"/>
  <c r="E988" i="24"/>
  <c r="F988" i="24"/>
  <c r="G988" i="24"/>
  <c r="D989" i="24"/>
  <c r="E989" i="24"/>
  <c r="F989" i="24"/>
  <c r="G989" i="24"/>
  <c r="D990" i="24"/>
  <c r="E990" i="24"/>
  <c r="F990" i="24"/>
  <c r="G990" i="24"/>
  <c r="D991" i="24"/>
  <c r="E991" i="24"/>
  <c r="F991" i="24"/>
  <c r="G991" i="24"/>
  <c r="D992" i="24"/>
  <c r="E992" i="24"/>
  <c r="F992" i="24"/>
  <c r="G992" i="24"/>
  <c r="D993" i="24"/>
  <c r="E993" i="24"/>
  <c r="F993" i="24"/>
  <c r="G993" i="24"/>
  <c r="D994" i="24"/>
  <c r="E994" i="24"/>
  <c r="F994" i="24"/>
  <c r="G994" i="24"/>
  <c r="D995" i="24"/>
  <c r="E995" i="24"/>
  <c r="F995" i="24"/>
  <c r="G995" i="24"/>
  <c r="D996" i="24"/>
  <c r="E996" i="24"/>
  <c r="F996" i="24"/>
  <c r="G996" i="24"/>
  <c r="D997" i="24"/>
  <c r="E997" i="24"/>
  <c r="F997" i="24"/>
  <c r="G997" i="24"/>
  <c r="D998" i="24"/>
  <c r="E998" i="24"/>
  <c r="F998" i="24"/>
  <c r="G998" i="24"/>
  <c r="D999" i="24"/>
  <c r="E999" i="24"/>
  <c r="F999" i="24"/>
  <c r="G999" i="24"/>
  <c r="D1000" i="24"/>
  <c r="E1000" i="24"/>
  <c r="F1000" i="24"/>
  <c r="G1000" i="24"/>
  <c r="D1001" i="24"/>
  <c r="E1001" i="24"/>
  <c r="F1001" i="24"/>
  <c r="G1001" i="24"/>
  <c r="D1002" i="24"/>
  <c r="E1002" i="24"/>
  <c r="F1002" i="24"/>
  <c r="G1002" i="24"/>
  <c r="D1003" i="24"/>
  <c r="E1003" i="24"/>
  <c r="F1003" i="24"/>
  <c r="G1003" i="24"/>
  <c r="D1004" i="24"/>
  <c r="E1004" i="24"/>
  <c r="F1004" i="24"/>
  <c r="G1004" i="24"/>
  <c r="D1005" i="24"/>
  <c r="E1005" i="24"/>
  <c r="F1005" i="24"/>
  <c r="G1005" i="24"/>
  <c r="D1006" i="24"/>
  <c r="E1006" i="24"/>
  <c r="F1006" i="24"/>
  <c r="G1006" i="24"/>
  <c r="D1007" i="24"/>
  <c r="E1007" i="24"/>
  <c r="F1007" i="24"/>
  <c r="G1007" i="24"/>
  <c r="D1008" i="24"/>
  <c r="E1008" i="24"/>
  <c r="F1008" i="24"/>
  <c r="G1008" i="24"/>
  <c r="D1009" i="24"/>
  <c r="E1009" i="24"/>
  <c r="F1009" i="24"/>
  <c r="G1009" i="24"/>
  <c r="D1010" i="24"/>
  <c r="E1010" i="24"/>
  <c r="F1010" i="24"/>
  <c r="G1010" i="24"/>
  <c r="D1011" i="24"/>
  <c r="E1011" i="24"/>
  <c r="F1011" i="24"/>
  <c r="G1011" i="24"/>
  <c r="D1012" i="24"/>
  <c r="E1012" i="24"/>
  <c r="F1012" i="24"/>
  <c r="G1012" i="24"/>
  <c r="D1013" i="24"/>
  <c r="E1013" i="24"/>
  <c r="F1013" i="24"/>
  <c r="G1013" i="24"/>
  <c r="D1014" i="24"/>
  <c r="E1014" i="24"/>
  <c r="F1014" i="24"/>
  <c r="G1014" i="24"/>
  <c r="D1015" i="24"/>
  <c r="E1015" i="24"/>
  <c r="F1015" i="24"/>
  <c r="G1015" i="24"/>
  <c r="D1016" i="24"/>
  <c r="E1016" i="24"/>
  <c r="F1016" i="24"/>
  <c r="G1016" i="24"/>
  <c r="D1017" i="24"/>
  <c r="E1017" i="24"/>
  <c r="F1017" i="24"/>
  <c r="G1017" i="24"/>
  <c r="D1018" i="24"/>
  <c r="E1018" i="24"/>
  <c r="F1018" i="24"/>
  <c r="G1018" i="24"/>
  <c r="D1019" i="24"/>
  <c r="E1019" i="24"/>
  <c r="F1019" i="24"/>
  <c r="G1019" i="24"/>
  <c r="D1020" i="24"/>
  <c r="E1020" i="24"/>
  <c r="F1020" i="24"/>
  <c r="G1020" i="24"/>
  <c r="D1021" i="24"/>
  <c r="E1021" i="24"/>
  <c r="F1021" i="24"/>
  <c r="G1021" i="24"/>
  <c r="D1022" i="24"/>
  <c r="E1022" i="24"/>
  <c r="F1022" i="24"/>
  <c r="G1022" i="24"/>
  <c r="D1023" i="24"/>
  <c r="E1023" i="24"/>
  <c r="F1023" i="24"/>
  <c r="G1023" i="24"/>
  <c r="D1024" i="24"/>
  <c r="E1024" i="24"/>
  <c r="F1024" i="24"/>
  <c r="G1024" i="24"/>
  <c r="D1025" i="24"/>
  <c r="E1025" i="24"/>
  <c r="F1025" i="24"/>
  <c r="G1025" i="24"/>
  <c r="D1026" i="24"/>
  <c r="E1026" i="24"/>
  <c r="F1026" i="24"/>
  <c r="G1026" i="24"/>
  <c r="D1027" i="24"/>
  <c r="E1027" i="24"/>
  <c r="F1027" i="24"/>
  <c r="G1027" i="24"/>
  <c r="D1028" i="24"/>
  <c r="E1028" i="24"/>
  <c r="F1028" i="24"/>
  <c r="G1028" i="24"/>
  <c r="D1029" i="24"/>
  <c r="E1029" i="24"/>
  <c r="F1029" i="24"/>
  <c r="G1029" i="24"/>
  <c r="D1030" i="24"/>
  <c r="E1030" i="24"/>
  <c r="F1030" i="24"/>
  <c r="G1030" i="24"/>
  <c r="D1031" i="24"/>
  <c r="E1031" i="24"/>
  <c r="F1031" i="24"/>
  <c r="G1031" i="24"/>
  <c r="D1032" i="24"/>
  <c r="E1032" i="24"/>
  <c r="F1032" i="24"/>
  <c r="G1032" i="24"/>
  <c r="D1033" i="24"/>
  <c r="E1033" i="24"/>
  <c r="F1033" i="24"/>
  <c r="G1033" i="24"/>
  <c r="D1034" i="24"/>
  <c r="E1034" i="24"/>
  <c r="F1034" i="24"/>
  <c r="G1034" i="24"/>
  <c r="D1035" i="24"/>
  <c r="E1035" i="24"/>
  <c r="F1035" i="24"/>
  <c r="G1035" i="24"/>
  <c r="D1036" i="24"/>
  <c r="E1036" i="24"/>
  <c r="F1036" i="24"/>
  <c r="G1036" i="24"/>
  <c r="D1037" i="24"/>
  <c r="E1037" i="24"/>
  <c r="F1037" i="24"/>
  <c r="G1037" i="24"/>
  <c r="D1038" i="24"/>
  <c r="E1038" i="24"/>
  <c r="F1038" i="24"/>
  <c r="G1038" i="24"/>
  <c r="D1039" i="24"/>
  <c r="E1039" i="24"/>
  <c r="F1039" i="24"/>
  <c r="G1039" i="24"/>
  <c r="D1040" i="24"/>
  <c r="E1040" i="24"/>
  <c r="F1040" i="24"/>
  <c r="G1040" i="24"/>
  <c r="D1041" i="24"/>
  <c r="E1041" i="24"/>
  <c r="F1041" i="24"/>
  <c r="G1041" i="24"/>
  <c r="D1042" i="24"/>
  <c r="E1042" i="24"/>
  <c r="F1042" i="24"/>
  <c r="G1042" i="24"/>
  <c r="D1043" i="24"/>
  <c r="E1043" i="24"/>
  <c r="F1043" i="24"/>
  <c r="G1043" i="24"/>
  <c r="D1044" i="24"/>
  <c r="E1044" i="24"/>
  <c r="F1044" i="24"/>
  <c r="G1044" i="24"/>
  <c r="D1045" i="24"/>
  <c r="E1045" i="24"/>
  <c r="F1045" i="24"/>
  <c r="G1045" i="24"/>
  <c r="D1046" i="24"/>
  <c r="E1046" i="24"/>
  <c r="F1046" i="24"/>
  <c r="G1046" i="24"/>
  <c r="D1047" i="24"/>
  <c r="E1047" i="24"/>
  <c r="F1047" i="24"/>
  <c r="G1047" i="24"/>
  <c r="D1048" i="24"/>
  <c r="E1048" i="24"/>
  <c r="F1048" i="24"/>
  <c r="G1048" i="24"/>
  <c r="D1049" i="24"/>
  <c r="E1049" i="24"/>
  <c r="F1049" i="24"/>
  <c r="G1049" i="24"/>
  <c r="D1050" i="24"/>
  <c r="E1050" i="24"/>
  <c r="F1050" i="24"/>
  <c r="G1050" i="24"/>
  <c r="D1051" i="24"/>
  <c r="E1051" i="24"/>
  <c r="F1051" i="24"/>
  <c r="G1051" i="24"/>
  <c r="D1052" i="24"/>
  <c r="E1052" i="24"/>
  <c r="F1052" i="24"/>
  <c r="G1052" i="24"/>
  <c r="D1053" i="24"/>
  <c r="E1053" i="24"/>
  <c r="F1053" i="24"/>
  <c r="G1053" i="24"/>
  <c r="D1054" i="24"/>
  <c r="E1054" i="24"/>
  <c r="F1054" i="24"/>
  <c r="G1054" i="24"/>
  <c r="D1055" i="24"/>
  <c r="E1055" i="24"/>
  <c r="F1055" i="24"/>
  <c r="G1055" i="24"/>
  <c r="D1056" i="24"/>
  <c r="E1056" i="24"/>
  <c r="F1056" i="24"/>
  <c r="G1056" i="24"/>
  <c r="D1057" i="24"/>
  <c r="E1057" i="24"/>
  <c r="F1057" i="24"/>
  <c r="G1057" i="24"/>
  <c r="D1058" i="24"/>
  <c r="E1058" i="24"/>
  <c r="F1058" i="24"/>
  <c r="G1058" i="24"/>
  <c r="D1059" i="24"/>
  <c r="E1059" i="24"/>
  <c r="F1059" i="24"/>
  <c r="G1059" i="24"/>
  <c r="D1060" i="24"/>
  <c r="E1060" i="24"/>
  <c r="F1060" i="24"/>
  <c r="G1060" i="24"/>
  <c r="D1061" i="24"/>
  <c r="E1061" i="24"/>
  <c r="F1061" i="24"/>
  <c r="G1061" i="24"/>
  <c r="D1062" i="24"/>
  <c r="E1062" i="24"/>
  <c r="F1062" i="24"/>
  <c r="G1062" i="24"/>
  <c r="D1063" i="24"/>
  <c r="E1063" i="24"/>
  <c r="F1063" i="24"/>
  <c r="G1063" i="24"/>
  <c r="D1064" i="24"/>
  <c r="E1064" i="24"/>
  <c r="F1064" i="24"/>
  <c r="G1064" i="24"/>
  <c r="D1065" i="24"/>
  <c r="E1065" i="24"/>
  <c r="F1065" i="24"/>
  <c r="G1065" i="24"/>
  <c r="D1066" i="24"/>
  <c r="E1066" i="24"/>
  <c r="F1066" i="24"/>
  <c r="G1066" i="24"/>
  <c r="D1067" i="24"/>
  <c r="E1067" i="24"/>
  <c r="F1067" i="24"/>
  <c r="G1067" i="24"/>
  <c r="D1068" i="24"/>
  <c r="E1068" i="24"/>
  <c r="F1068" i="24"/>
  <c r="G1068" i="24"/>
  <c r="D1069" i="24"/>
  <c r="E1069" i="24"/>
  <c r="F1069" i="24"/>
  <c r="G1069" i="24"/>
  <c r="D1070" i="24"/>
  <c r="E1070" i="24"/>
  <c r="F1070" i="24"/>
  <c r="G1070" i="24"/>
  <c r="D1071" i="24"/>
  <c r="E1071" i="24"/>
  <c r="F1071" i="24"/>
  <c r="G1071" i="24"/>
  <c r="D1072" i="24"/>
  <c r="E1072" i="24"/>
  <c r="F1072" i="24"/>
  <c r="G1072" i="24"/>
  <c r="G863" i="24"/>
  <c r="F863" i="24"/>
  <c r="E863" i="24"/>
  <c r="D863" i="24"/>
  <c r="D650" i="24"/>
  <c r="E650" i="24"/>
  <c r="F650" i="24"/>
  <c r="G650" i="24"/>
  <c r="D651" i="24"/>
  <c r="E651" i="24"/>
  <c r="F651" i="24"/>
  <c r="G651" i="24"/>
  <c r="D652" i="24"/>
  <c r="E652" i="24"/>
  <c r="F652" i="24"/>
  <c r="G652" i="24"/>
  <c r="D653" i="24"/>
  <c r="E653" i="24"/>
  <c r="F653" i="24"/>
  <c r="G653" i="24"/>
  <c r="D654" i="24"/>
  <c r="E654" i="24"/>
  <c r="F654" i="24"/>
  <c r="G654" i="24"/>
  <c r="D655" i="24"/>
  <c r="E655" i="24"/>
  <c r="F655" i="24"/>
  <c r="G655" i="24"/>
  <c r="D656" i="24"/>
  <c r="E656" i="24"/>
  <c r="F656" i="24"/>
  <c r="G656" i="24"/>
  <c r="D657" i="24"/>
  <c r="E657" i="24"/>
  <c r="F657" i="24"/>
  <c r="G657" i="24"/>
  <c r="D658" i="24"/>
  <c r="E658" i="24"/>
  <c r="F658" i="24"/>
  <c r="G658" i="24"/>
  <c r="D659" i="24"/>
  <c r="E659" i="24"/>
  <c r="F659" i="24"/>
  <c r="G659" i="24"/>
  <c r="D660" i="24"/>
  <c r="E660" i="24"/>
  <c r="F660" i="24"/>
  <c r="G660" i="24"/>
  <c r="D661" i="24"/>
  <c r="E661" i="24"/>
  <c r="F661" i="24"/>
  <c r="G661" i="24"/>
  <c r="D662" i="24"/>
  <c r="E662" i="24"/>
  <c r="F662" i="24"/>
  <c r="G662" i="24"/>
  <c r="D663" i="24"/>
  <c r="E663" i="24"/>
  <c r="F663" i="24"/>
  <c r="G663" i="24"/>
  <c r="D664" i="24"/>
  <c r="E664" i="24"/>
  <c r="F664" i="24"/>
  <c r="G664" i="24"/>
  <c r="D665" i="24"/>
  <c r="E665" i="24"/>
  <c r="F665" i="24"/>
  <c r="G665" i="24"/>
  <c r="D666" i="24"/>
  <c r="E666" i="24"/>
  <c r="F666" i="24"/>
  <c r="G666" i="24"/>
  <c r="D667" i="24"/>
  <c r="E667" i="24"/>
  <c r="F667" i="24"/>
  <c r="G667" i="24"/>
  <c r="D668" i="24"/>
  <c r="E668" i="24"/>
  <c r="F668" i="24"/>
  <c r="G668" i="24"/>
  <c r="D669" i="24"/>
  <c r="E669" i="24"/>
  <c r="F669" i="24"/>
  <c r="G669" i="24"/>
  <c r="D670" i="24"/>
  <c r="E670" i="24"/>
  <c r="F670" i="24"/>
  <c r="G670" i="24"/>
  <c r="D671" i="24"/>
  <c r="E671" i="24"/>
  <c r="F671" i="24"/>
  <c r="G671" i="24"/>
  <c r="D672" i="24"/>
  <c r="E672" i="24"/>
  <c r="F672" i="24"/>
  <c r="G672" i="24"/>
  <c r="D673" i="24"/>
  <c r="E673" i="24"/>
  <c r="F673" i="24"/>
  <c r="G673" i="24"/>
  <c r="D674" i="24"/>
  <c r="E674" i="24"/>
  <c r="F674" i="24"/>
  <c r="G674" i="24"/>
  <c r="D675" i="24"/>
  <c r="E675" i="24"/>
  <c r="F675" i="24"/>
  <c r="G675" i="24"/>
  <c r="D676" i="24"/>
  <c r="E676" i="24"/>
  <c r="F676" i="24"/>
  <c r="G676" i="24"/>
  <c r="D677" i="24"/>
  <c r="E677" i="24"/>
  <c r="F677" i="24"/>
  <c r="G677" i="24"/>
  <c r="D678" i="24"/>
  <c r="E678" i="24"/>
  <c r="F678" i="24"/>
  <c r="G678" i="24"/>
  <c r="D679" i="24"/>
  <c r="E679" i="24"/>
  <c r="F679" i="24"/>
  <c r="G679" i="24"/>
  <c r="D680" i="24"/>
  <c r="E680" i="24"/>
  <c r="F680" i="24"/>
  <c r="G680" i="24"/>
  <c r="D681" i="24"/>
  <c r="E681" i="24"/>
  <c r="F681" i="24"/>
  <c r="G681" i="24"/>
  <c r="D682" i="24"/>
  <c r="E682" i="24"/>
  <c r="F682" i="24"/>
  <c r="G682" i="24"/>
  <c r="D683" i="24"/>
  <c r="E683" i="24"/>
  <c r="F683" i="24"/>
  <c r="G683" i="24"/>
  <c r="D684" i="24"/>
  <c r="E684" i="24"/>
  <c r="F684" i="24"/>
  <c r="G684" i="24"/>
  <c r="D685" i="24"/>
  <c r="E685" i="24"/>
  <c r="F685" i="24"/>
  <c r="G685" i="24"/>
  <c r="D686" i="24"/>
  <c r="E686" i="24"/>
  <c r="F686" i="24"/>
  <c r="G686" i="24"/>
  <c r="D687" i="24"/>
  <c r="E687" i="24"/>
  <c r="F687" i="24"/>
  <c r="G687" i="24"/>
  <c r="D688" i="24"/>
  <c r="E688" i="24"/>
  <c r="F688" i="24"/>
  <c r="G688" i="24"/>
  <c r="D689" i="24"/>
  <c r="E689" i="24"/>
  <c r="F689" i="24"/>
  <c r="G689" i="24"/>
  <c r="D690" i="24"/>
  <c r="E690" i="24"/>
  <c r="F690" i="24"/>
  <c r="G690" i="24"/>
  <c r="D691" i="24"/>
  <c r="E691" i="24"/>
  <c r="F691" i="24"/>
  <c r="G691" i="24"/>
  <c r="D692" i="24"/>
  <c r="E692" i="24"/>
  <c r="F692" i="24"/>
  <c r="G692" i="24"/>
  <c r="D693" i="24"/>
  <c r="E693" i="24"/>
  <c r="F693" i="24"/>
  <c r="G693" i="24"/>
  <c r="D694" i="24"/>
  <c r="E694" i="24"/>
  <c r="F694" i="24"/>
  <c r="G694" i="24"/>
  <c r="D695" i="24"/>
  <c r="E695" i="24"/>
  <c r="F695" i="24"/>
  <c r="G695" i="24"/>
  <c r="D696" i="24"/>
  <c r="E696" i="24"/>
  <c r="F696" i="24"/>
  <c r="G696" i="24"/>
  <c r="D697" i="24"/>
  <c r="E697" i="24"/>
  <c r="F697" i="24"/>
  <c r="G697" i="24"/>
  <c r="D698" i="24"/>
  <c r="E698" i="24"/>
  <c r="F698" i="24"/>
  <c r="G698" i="24"/>
  <c r="D699" i="24"/>
  <c r="E699" i="24"/>
  <c r="F699" i="24"/>
  <c r="G699" i="24"/>
  <c r="D700" i="24"/>
  <c r="E700" i="24"/>
  <c r="F700" i="24"/>
  <c r="G700" i="24"/>
  <c r="D701" i="24"/>
  <c r="E701" i="24"/>
  <c r="F701" i="24"/>
  <c r="G701" i="24"/>
  <c r="D702" i="24"/>
  <c r="E702" i="24"/>
  <c r="F702" i="24"/>
  <c r="G702" i="24"/>
  <c r="D703" i="24"/>
  <c r="E703" i="24"/>
  <c r="F703" i="24"/>
  <c r="G703" i="24"/>
  <c r="D704" i="24"/>
  <c r="E704" i="24"/>
  <c r="F704" i="24"/>
  <c r="G704" i="24"/>
  <c r="D705" i="24"/>
  <c r="E705" i="24"/>
  <c r="F705" i="24"/>
  <c r="G705" i="24"/>
  <c r="D706" i="24"/>
  <c r="E706" i="24"/>
  <c r="F706" i="24"/>
  <c r="G706" i="24"/>
  <c r="D707" i="24"/>
  <c r="E707" i="24"/>
  <c r="F707" i="24"/>
  <c r="G707" i="24"/>
  <c r="D708" i="24"/>
  <c r="E708" i="24"/>
  <c r="F708" i="24"/>
  <c r="G708" i="24"/>
  <c r="D709" i="24"/>
  <c r="E709" i="24"/>
  <c r="F709" i="24"/>
  <c r="G709" i="24"/>
  <c r="D710" i="24"/>
  <c r="E710" i="24"/>
  <c r="F710" i="24"/>
  <c r="G710" i="24"/>
  <c r="D711" i="24"/>
  <c r="E711" i="24"/>
  <c r="F711" i="24"/>
  <c r="G711" i="24"/>
  <c r="D712" i="24"/>
  <c r="E712" i="24"/>
  <c r="F712" i="24"/>
  <c r="G712" i="24"/>
  <c r="D713" i="24"/>
  <c r="E713" i="24"/>
  <c r="F713" i="24"/>
  <c r="G713" i="24"/>
  <c r="D714" i="24"/>
  <c r="E714" i="24"/>
  <c r="F714" i="24"/>
  <c r="G714" i="24"/>
  <c r="D715" i="24"/>
  <c r="E715" i="24"/>
  <c r="F715" i="24"/>
  <c r="G715" i="24"/>
  <c r="D716" i="24"/>
  <c r="E716" i="24"/>
  <c r="F716" i="24"/>
  <c r="G716" i="24"/>
  <c r="D717" i="24"/>
  <c r="E717" i="24"/>
  <c r="F717" i="24"/>
  <c r="G717" i="24"/>
  <c r="D718" i="24"/>
  <c r="E718" i="24"/>
  <c r="F718" i="24"/>
  <c r="G718" i="24"/>
  <c r="D719" i="24"/>
  <c r="E719" i="24"/>
  <c r="F719" i="24"/>
  <c r="G719" i="24"/>
  <c r="D720" i="24"/>
  <c r="E720" i="24"/>
  <c r="F720" i="24"/>
  <c r="G720" i="24"/>
  <c r="D721" i="24"/>
  <c r="E721" i="24"/>
  <c r="F721" i="24"/>
  <c r="G721" i="24"/>
  <c r="D722" i="24"/>
  <c r="E722" i="24"/>
  <c r="F722" i="24"/>
  <c r="G722" i="24"/>
  <c r="D723" i="24"/>
  <c r="E723" i="24"/>
  <c r="F723" i="24"/>
  <c r="G723" i="24"/>
  <c r="D724" i="24"/>
  <c r="E724" i="24"/>
  <c r="F724" i="24"/>
  <c r="G724" i="24"/>
  <c r="D725" i="24"/>
  <c r="E725" i="24"/>
  <c r="F725" i="24"/>
  <c r="G725" i="24"/>
  <c r="D726" i="24"/>
  <c r="E726" i="24"/>
  <c r="F726" i="24"/>
  <c r="G726" i="24"/>
  <c r="D727" i="24"/>
  <c r="E727" i="24"/>
  <c r="F727" i="24"/>
  <c r="G727" i="24"/>
  <c r="D728" i="24"/>
  <c r="E728" i="24"/>
  <c r="F728" i="24"/>
  <c r="G728" i="24"/>
  <c r="D729" i="24"/>
  <c r="E729" i="24"/>
  <c r="F729" i="24"/>
  <c r="G729" i="24"/>
  <c r="D730" i="24"/>
  <c r="E730" i="24"/>
  <c r="F730" i="24"/>
  <c r="G730" i="24"/>
  <c r="D731" i="24"/>
  <c r="E731" i="24"/>
  <c r="F731" i="24"/>
  <c r="G731" i="24"/>
  <c r="D732" i="24"/>
  <c r="E732" i="24"/>
  <c r="F732" i="24"/>
  <c r="G732" i="24"/>
  <c r="D733" i="24"/>
  <c r="E733" i="24"/>
  <c r="F733" i="24"/>
  <c r="G733" i="24"/>
  <c r="D734" i="24"/>
  <c r="E734" i="24"/>
  <c r="F734" i="24"/>
  <c r="G734" i="24"/>
  <c r="D735" i="24"/>
  <c r="E735" i="24"/>
  <c r="F735" i="24"/>
  <c r="G735" i="24"/>
  <c r="D736" i="24"/>
  <c r="E736" i="24"/>
  <c r="F736" i="24"/>
  <c r="G736" i="24"/>
  <c r="D737" i="24"/>
  <c r="E737" i="24"/>
  <c r="F737" i="24"/>
  <c r="G737" i="24"/>
  <c r="D738" i="24"/>
  <c r="E738" i="24"/>
  <c r="F738" i="24"/>
  <c r="G738" i="24"/>
  <c r="D739" i="24"/>
  <c r="E739" i="24"/>
  <c r="F739" i="24"/>
  <c r="G739" i="24"/>
  <c r="D740" i="24"/>
  <c r="E740" i="24"/>
  <c r="F740" i="24"/>
  <c r="G740" i="24"/>
  <c r="D741" i="24"/>
  <c r="E741" i="24"/>
  <c r="F741" i="24"/>
  <c r="G741" i="24"/>
  <c r="D742" i="24"/>
  <c r="E742" i="24"/>
  <c r="F742" i="24"/>
  <c r="G742" i="24"/>
  <c r="D743" i="24"/>
  <c r="E743" i="24"/>
  <c r="F743" i="24"/>
  <c r="G743" i="24"/>
  <c r="D744" i="24"/>
  <c r="E744" i="24"/>
  <c r="F744" i="24"/>
  <c r="G744" i="24"/>
  <c r="D745" i="24"/>
  <c r="E745" i="24"/>
  <c r="F745" i="24"/>
  <c r="G745" i="24"/>
  <c r="D746" i="24"/>
  <c r="E746" i="24"/>
  <c r="F746" i="24"/>
  <c r="G746" i="24"/>
  <c r="D747" i="24"/>
  <c r="E747" i="24"/>
  <c r="F747" i="24"/>
  <c r="G747" i="24"/>
  <c r="D748" i="24"/>
  <c r="E748" i="24"/>
  <c r="F748" i="24"/>
  <c r="G748" i="24"/>
  <c r="D749" i="24"/>
  <c r="E749" i="24"/>
  <c r="F749" i="24"/>
  <c r="G749" i="24"/>
  <c r="D750" i="24"/>
  <c r="E750" i="24"/>
  <c r="F750" i="24"/>
  <c r="G750" i="24"/>
  <c r="D751" i="24"/>
  <c r="E751" i="24"/>
  <c r="F751" i="24"/>
  <c r="G751" i="24"/>
  <c r="D752" i="24"/>
  <c r="E752" i="24"/>
  <c r="F752" i="24"/>
  <c r="G752" i="24"/>
  <c r="D753" i="24"/>
  <c r="E753" i="24"/>
  <c r="F753" i="24"/>
  <c r="G753" i="24"/>
  <c r="D754" i="24"/>
  <c r="E754" i="24"/>
  <c r="F754" i="24"/>
  <c r="G754" i="24"/>
  <c r="D755" i="24"/>
  <c r="E755" i="24"/>
  <c r="F755" i="24"/>
  <c r="G755" i="24"/>
  <c r="D756" i="24"/>
  <c r="E756" i="24"/>
  <c r="F756" i="24"/>
  <c r="G756" i="24"/>
  <c r="D757" i="24"/>
  <c r="E757" i="24"/>
  <c r="F757" i="24"/>
  <c r="G757" i="24"/>
  <c r="D758" i="24"/>
  <c r="E758" i="24"/>
  <c r="F758" i="24"/>
  <c r="G758" i="24"/>
  <c r="D759" i="24"/>
  <c r="E759" i="24"/>
  <c r="F759" i="24"/>
  <c r="G759" i="24"/>
  <c r="D760" i="24"/>
  <c r="E760" i="24"/>
  <c r="F760" i="24"/>
  <c r="G760" i="24"/>
  <c r="D761" i="24"/>
  <c r="E761" i="24"/>
  <c r="F761" i="24"/>
  <c r="G761" i="24"/>
  <c r="D762" i="24"/>
  <c r="E762" i="24"/>
  <c r="F762" i="24"/>
  <c r="G762" i="24"/>
  <c r="D763" i="24"/>
  <c r="E763" i="24"/>
  <c r="F763" i="24"/>
  <c r="G763" i="24"/>
  <c r="D764" i="24"/>
  <c r="E764" i="24"/>
  <c r="F764" i="24"/>
  <c r="G764" i="24"/>
  <c r="D765" i="24"/>
  <c r="E765" i="24"/>
  <c r="F765" i="24"/>
  <c r="G765" i="24"/>
  <c r="D766" i="24"/>
  <c r="E766" i="24"/>
  <c r="F766" i="24"/>
  <c r="G766" i="24"/>
  <c r="D767" i="24"/>
  <c r="E767" i="24"/>
  <c r="F767" i="24"/>
  <c r="G767" i="24"/>
  <c r="D768" i="24"/>
  <c r="E768" i="24"/>
  <c r="F768" i="24"/>
  <c r="G768" i="24"/>
  <c r="D769" i="24"/>
  <c r="E769" i="24"/>
  <c r="F769" i="24"/>
  <c r="G769" i="24"/>
  <c r="D770" i="24"/>
  <c r="E770" i="24"/>
  <c r="F770" i="24"/>
  <c r="G770" i="24"/>
  <c r="D771" i="24"/>
  <c r="E771" i="24"/>
  <c r="F771" i="24"/>
  <c r="G771" i="24"/>
  <c r="D772" i="24"/>
  <c r="E772" i="24"/>
  <c r="F772" i="24"/>
  <c r="G772" i="24"/>
  <c r="D773" i="24"/>
  <c r="E773" i="24"/>
  <c r="F773" i="24"/>
  <c r="G773" i="24"/>
  <c r="D774" i="24"/>
  <c r="E774" i="24"/>
  <c r="F774" i="24"/>
  <c r="G774" i="24"/>
  <c r="D775" i="24"/>
  <c r="E775" i="24"/>
  <c r="F775" i="24"/>
  <c r="G775" i="24"/>
  <c r="D776" i="24"/>
  <c r="E776" i="24"/>
  <c r="F776" i="24"/>
  <c r="G776" i="24"/>
  <c r="D777" i="24"/>
  <c r="E777" i="24"/>
  <c r="F777" i="24"/>
  <c r="G777" i="24"/>
  <c r="D778" i="24"/>
  <c r="E778" i="24"/>
  <c r="F778" i="24"/>
  <c r="G778" i="24"/>
  <c r="D779" i="24"/>
  <c r="E779" i="24"/>
  <c r="F779" i="24"/>
  <c r="G779" i="24"/>
  <c r="D780" i="24"/>
  <c r="E780" i="24"/>
  <c r="F780" i="24"/>
  <c r="G780" i="24"/>
  <c r="D781" i="24"/>
  <c r="E781" i="24"/>
  <c r="F781" i="24"/>
  <c r="G781" i="24"/>
  <c r="D782" i="24"/>
  <c r="E782" i="24"/>
  <c r="F782" i="24"/>
  <c r="G782" i="24"/>
  <c r="D783" i="24"/>
  <c r="E783" i="24"/>
  <c r="F783" i="24"/>
  <c r="G783" i="24"/>
  <c r="D784" i="24"/>
  <c r="E784" i="24"/>
  <c r="F784" i="24"/>
  <c r="G784" i="24"/>
  <c r="D785" i="24"/>
  <c r="E785" i="24"/>
  <c r="F785" i="24"/>
  <c r="G785" i="24"/>
  <c r="D786" i="24"/>
  <c r="E786" i="24"/>
  <c r="F786" i="24"/>
  <c r="G786" i="24"/>
  <c r="D787" i="24"/>
  <c r="E787" i="24"/>
  <c r="F787" i="24"/>
  <c r="G787" i="24"/>
  <c r="D788" i="24"/>
  <c r="E788" i="24"/>
  <c r="F788" i="24"/>
  <c r="G788" i="24"/>
  <c r="D789" i="24"/>
  <c r="E789" i="24"/>
  <c r="F789" i="24"/>
  <c r="G789" i="24"/>
  <c r="D790" i="24"/>
  <c r="E790" i="24"/>
  <c r="F790" i="24"/>
  <c r="G790" i="24"/>
  <c r="D791" i="24"/>
  <c r="E791" i="24"/>
  <c r="F791" i="24"/>
  <c r="G791" i="24"/>
  <c r="D792" i="24"/>
  <c r="E792" i="24"/>
  <c r="F792" i="24"/>
  <c r="G792" i="24"/>
  <c r="D793" i="24"/>
  <c r="E793" i="24"/>
  <c r="F793" i="24"/>
  <c r="G793" i="24"/>
  <c r="D794" i="24"/>
  <c r="E794" i="24"/>
  <c r="F794" i="24"/>
  <c r="G794" i="24"/>
  <c r="D795" i="24"/>
  <c r="E795" i="24"/>
  <c r="F795" i="24"/>
  <c r="G795" i="24"/>
  <c r="D796" i="24"/>
  <c r="E796" i="24"/>
  <c r="F796" i="24"/>
  <c r="G796" i="24"/>
  <c r="D797" i="24"/>
  <c r="E797" i="24"/>
  <c r="F797" i="24"/>
  <c r="G797" i="24"/>
  <c r="D798" i="24"/>
  <c r="E798" i="24"/>
  <c r="F798" i="24"/>
  <c r="G798" i="24"/>
  <c r="D799" i="24"/>
  <c r="E799" i="24"/>
  <c r="F799" i="24"/>
  <c r="G799" i="24"/>
  <c r="D800" i="24"/>
  <c r="E800" i="24"/>
  <c r="F800" i="24"/>
  <c r="G800" i="24"/>
  <c r="D801" i="24"/>
  <c r="E801" i="24"/>
  <c r="F801" i="24"/>
  <c r="G801" i="24"/>
  <c r="D802" i="24"/>
  <c r="E802" i="24"/>
  <c r="F802" i="24"/>
  <c r="G802" i="24"/>
  <c r="D803" i="24"/>
  <c r="E803" i="24"/>
  <c r="F803" i="24"/>
  <c r="G803" i="24"/>
  <c r="D804" i="24"/>
  <c r="E804" i="24"/>
  <c r="F804" i="24"/>
  <c r="G804" i="24"/>
  <c r="D805" i="24"/>
  <c r="E805" i="24"/>
  <c r="F805" i="24"/>
  <c r="G805" i="24"/>
  <c r="D806" i="24"/>
  <c r="E806" i="24"/>
  <c r="F806" i="24"/>
  <c r="G806" i="24"/>
  <c r="D807" i="24"/>
  <c r="E807" i="24"/>
  <c r="F807" i="24"/>
  <c r="G807" i="24"/>
  <c r="D808" i="24"/>
  <c r="E808" i="24"/>
  <c r="F808" i="24"/>
  <c r="G808" i="24"/>
  <c r="D809" i="24"/>
  <c r="E809" i="24"/>
  <c r="F809" i="24"/>
  <c r="G809" i="24"/>
  <c r="D810" i="24"/>
  <c r="E810" i="24"/>
  <c r="F810" i="24"/>
  <c r="G810" i="24"/>
  <c r="D811" i="24"/>
  <c r="E811" i="24"/>
  <c r="F811" i="24"/>
  <c r="G811" i="24"/>
  <c r="D812" i="24"/>
  <c r="E812" i="24"/>
  <c r="F812" i="24"/>
  <c r="G812" i="24"/>
  <c r="D813" i="24"/>
  <c r="E813" i="24"/>
  <c r="F813" i="24"/>
  <c r="G813" i="24"/>
  <c r="D814" i="24"/>
  <c r="E814" i="24"/>
  <c r="F814" i="24"/>
  <c r="G814" i="24"/>
  <c r="D815" i="24"/>
  <c r="E815" i="24"/>
  <c r="F815" i="24"/>
  <c r="G815" i="24"/>
  <c r="D816" i="24"/>
  <c r="E816" i="24"/>
  <c r="F816" i="24"/>
  <c r="G816" i="24"/>
  <c r="D817" i="24"/>
  <c r="E817" i="24"/>
  <c r="F817" i="24"/>
  <c r="G817" i="24"/>
  <c r="D818" i="24"/>
  <c r="E818" i="24"/>
  <c r="F818" i="24"/>
  <c r="G818" i="24"/>
  <c r="D819" i="24"/>
  <c r="E819" i="24"/>
  <c r="F819" i="24"/>
  <c r="G819" i="24"/>
  <c r="D820" i="24"/>
  <c r="E820" i="24"/>
  <c r="F820" i="24"/>
  <c r="G820" i="24"/>
  <c r="D821" i="24"/>
  <c r="E821" i="24"/>
  <c r="F821" i="24"/>
  <c r="G821" i="24"/>
  <c r="D822" i="24"/>
  <c r="E822" i="24"/>
  <c r="F822" i="24"/>
  <c r="G822" i="24"/>
  <c r="D823" i="24"/>
  <c r="E823" i="24"/>
  <c r="F823" i="24"/>
  <c r="G823" i="24"/>
  <c r="D824" i="24"/>
  <c r="E824" i="24"/>
  <c r="F824" i="24"/>
  <c r="G824" i="24"/>
  <c r="D825" i="24"/>
  <c r="E825" i="24"/>
  <c r="F825" i="24"/>
  <c r="G825" i="24"/>
  <c r="D826" i="24"/>
  <c r="E826" i="24"/>
  <c r="F826" i="24"/>
  <c r="G826" i="24"/>
  <c r="D827" i="24"/>
  <c r="E827" i="24"/>
  <c r="F827" i="24"/>
  <c r="G827" i="24"/>
  <c r="D828" i="24"/>
  <c r="E828" i="24"/>
  <c r="F828" i="24"/>
  <c r="G828" i="24"/>
  <c r="D829" i="24"/>
  <c r="E829" i="24"/>
  <c r="F829" i="24"/>
  <c r="G829" i="24"/>
  <c r="D830" i="24"/>
  <c r="E830" i="24"/>
  <c r="F830" i="24"/>
  <c r="G830" i="24"/>
  <c r="D831" i="24"/>
  <c r="E831" i="24"/>
  <c r="F831" i="24"/>
  <c r="G831" i="24"/>
  <c r="D832" i="24"/>
  <c r="E832" i="24"/>
  <c r="F832" i="24"/>
  <c r="G832" i="24"/>
  <c r="D833" i="24"/>
  <c r="E833" i="24"/>
  <c r="F833" i="24"/>
  <c r="G833" i="24"/>
  <c r="D834" i="24"/>
  <c r="E834" i="24"/>
  <c r="F834" i="24"/>
  <c r="G834" i="24"/>
  <c r="D835" i="24"/>
  <c r="E835" i="24"/>
  <c r="F835" i="24"/>
  <c r="G835" i="24"/>
  <c r="D836" i="24"/>
  <c r="E836" i="24"/>
  <c r="F836" i="24"/>
  <c r="G836" i="24"/>
  <c r="D837" i="24"/>
  <c r="E837" i="24"/>
  <c r="F837" i="24"/>
  <c r="G837" i="24"/>
  <c r="D838" i="24"/>
  <c r="E838" i="24"/>
  <c r="F838" i="24"/>
  <c r="G838" i="24"/>
  <c r="D839" i="24"/>
  <c r="E839" i="24"/>
  <c r="F839" i="24"/>
  <c r="G839" i="24"/>
  <c r="D840" i="24"/>
  <c r="E840" i="24"/>
  <c r="F840" i="24"/>
  <c r="G840" i="24"/>
  <c r="D841" i="24"/>
  <c r="E841" i="24"/>
  <c r="F841" i="24"/>
  <c r="G841" i="24"/>
  <c r="D842" i="24"/>
  <c r="E842" i="24"/>
  <c r="F842" i="24"/>
  <c r="G842" i="24"/>
  <c r="D843" i="24"/>
  <c r="E843" i="24"/>
  <c r="F843" i="24"/>
  <c r="G843" i="24"/>
  <c r="D844" i="24"/>
  <c r="E844" i="24"/>
  <c r="F844" i="24"/>
  <c r="G844" i="24"/>
  <c r="D845" i="24"/>
  <c r="E845" i="24"/>
  <c r="F845" i="24"/>
  <c r="G845" i="24"/>
  <c r="D846" i="24"/>
  <c r="E846" i="24"/>
  <c r="F846" i="24"/>
  <c r="G846" i="24"/>
  <c r="D847" i="24"/>
  <c r="E847" i="24"/>
  <c r="F847" i="24"/>
  <c r="G847" i="24"/>
  <c r="D848" i="24"/>
  <c r="E848" i="24"/>
  <c r="F848" i="24"/>
  <c r="G848" i="24"/>
  <c r="D849" i="24"/>
  <c r="E849" i="24"/>
  <c r="F849" i="24"/>
  <c r="G849" i="24"/>
  <c r="D850" i="24"/>
  <c r="E850" i="24"/>
  <c r="F850" i="24"/>
  <c r="G850" i="24"/>
  <c r="D851" i="24"/>
  <c r="E851" i="24"/>
  <c r="F851" i="24"/>
  <c r="G851" i="24"/>
  <c r="D852" i="24"/>
  <c r="E852" i="24"/>
  <c r="F852" i="24"/>
  <c r="G852" i="24"/>
  <c r="D853" i="24"/>
  <c r="E853" i="24"/>
  <c r="F853" i="24"/>
  <c r="G853" i="24"/>
  <c r="D854" i="24"/>
  <c r="E854" i="24"/>
  <c r="F854" i="24"/>
  <c r="G854" i="24"/>
  <c r="D855" i="24"/>
  <c r="E855" i="24"/>
  <c r="F855" i="24"/>
  <c r="G855" i="24"/>
  <c r="D856" i="24"/>
  <c r="E856" i="24"/>
  <c r="F856" i="24"/>
  <c r="G856" i="24"/>
  <c r="D857" i="24"/>
  <c r="E857" i="24"/>
  <c r="F857" i="24"/>
  <c r="G857" i="24"/>
  <c r="D858" i="24"/>
  <c r="E858" i="24"/>
  <c r="F858" i="24"/>
  <c r="G858" i="24"/>
  <c r="G649" i="24"/>
  <c r="F649" i="24"/>
  <c r="E649" i="24"/>
  <c r="D649" i="24"/>
  <c r="D436" i="24"/>
  <c r="E436" i="24"/>
  <c r="F436" i="24"/>
  <c r="G436" i="24"/>
  <c r="D437" i="24"/>
  <c r="E437" i="24"/>
  <c r="F437" i="24"/>
  <c r="G437" i="24"/>
  <c r="D438" i="24"/>
  <c r="E438" i="24"/>
  <c r="F438" i="24"/>
  <c r="G438" i="24"/>
  <c r="D439" i="24"/>
  <c r="E439" i="24"/>
  <c r="F439" i="24"/>
  <c r="G439" i="24"/>
  <c r="D440" i="24"/>
  <c r="E440" i="24"/>
  <c r="F440" i="24"/>
  <c r="G440" i="24"/>
  <c r="D441" i="24"/>
  <c r="E441" i="24"/>
  <c r="F441" i="24"/>
  <c r="G441" i="24"/>
  <c r="D442" i="24"/>
  <c r="E442" i="24"/>
  <c r="F442" i="24"/>
  <c r="G442" i="24"/>
  <c r="D443" i="24"/>
  <c r="E443" i="24"/>
  <c r="F443" i="24"/>
  <c r="G443" i="24"/>
  <c r="D444" i="24"/>
  <c r="E444" i="24"/>
  <c r="F444" i="24"/>
  <c r="G444" i="24"/>
  <c r="D445" i="24"/>
  <c r="E445" i="24"/>
  <c r="F445" i="24"/>
  <c r="G445" i="24"/>
  <c r="D446" i="24"/>
  <c r="E446" i="24"/>
  <c r="F446" i="24"/>
  <c r="G446" i="24"/>
  <c r="D447" i="24"/>
  <c r="E447" i="24"/>
  <c r="F447" i="24"/>
  <c r="G447" i="24"/>
  <c r="D448" i="24"/>
  <c r="E448" i="24"/>
  <c r="F448" i="24"/>
  <c r="G448" i="24"/>
  <c r="D449" i="24"/>
  <c r="E449" i="24"/>
  <c r="F449" i="24"/>
  <c r="G449" i="24"/>
  <c r="D450" i="24"/>
  <c r="E450" i="24"/>
  <c r="F450" i="24"/>
  <c r="G450" i="24"/>
  <c r="D451" i="24"/>
  <c r="E451" i="24"/>
  <c r="F451" i="24"/>
  <c r="G451" i="24"/>
  <c r="D452" i="24"/>
  <c r="E452" i="24"/>
  <c r="F452" i="24"/>
  <c r="G452" i="24"/>
  <c r="D453" i="24"/>
  <c r="E453" i="24"/>
  <c r="F453" i="24"/>
  <c r="G453" i="24"/>
  <c r="D454" i="24"/>
  <c r="E454" i="24"/>
  <c r="F454" i="24"/>
  <c r="G454" i="24"/>
  <c r="D455" i="24"/>
  <c r="E455" i="24"/>
  <c r="F455" i="24"/>
  <c r="G455" i="24"/>
  <c r="D456" i="24"/>
  <c r="E456" i="24"/>
  <c r="F456" i="24"/>
  <c r="G456" i="24"/>
  <c r="D457" i="24"/>
  <c r="E457" i="24"/>
  <c r="F457" i="24"/>
  <c r="G457" i="24"/>
  <c r="D458" i="24"/>
  <c r="E458" i="24"/>
  <c r="F458" i="24"/>
  <c r="G458" i="24"/>
  <c r="D459" i="24"/>
  <c r="E459" i="24"/>
  <c r="F459" i="24"/>
  <c r="G459" i="24"/>
  <c r="D460" i="24"/>
  <c r="E460" i="24"/>
  <c r="F460" i="24"/>
  <c r="G460" i="24"/>
  <c r="D461" i="24"/>
  <c r="E461" i="24"/>
  <c r="F461" i="24"/>
  <c r="G461" i="24"/>
  <c r="G33" i="24" s="1"/>
  <c r="D462" i="24"/>
  <c r="E462" i="24"/>
  <c r="F462" i="24"/>
  <c r="G462" i="24"/>
  <c r="D463" i="24"/>
  <c r="E463" i="24"/>
  <c r="F463" i="24"/>
  <c r="G463" i="24"/>
  <c r="D464" i="24"/>
  <c r="E464" i="24"/>
  <c r="F464" i="24"/>
  <c r="G464" i="24"/>
  <c r="D465" i="24"/>
  <c r="E465" i="24"/>
  <c r="F465" i="24"/>
  <c r="G465" i="24"/>
  <c r="D466" i="24"/>
  <c r="E466" i="24"/>
  <c r="F466" i="24"/>
  <c r="G466" i="24"/>
  <c r="D467" i="24"/>
  <c r="E467" i="24"/>
  <c r="F467" i="24"/>
  <c r="G467" i="24"/>
  <c r="D468" i="24"/>
  <c r="E468" i="24"/>
  <c r="F468" i="24"/>
  <c r="G468" i="24"/>
  <c r="D469" i="24"/>
  <c r="E469" i="24"/>
  <c r="F469" i="24"/>
  <c r="G469" i="24"/>
  <c r="G41" i="24" s="1"/>
  <c r="D470" i="24"/>
  <c r="E470" i="24"/>
  <c r="F470" i="24"/>
  <c r="G470" i="24"/>
  <c r="D471" i="24"/>
  <c r="E471" i="24"/>
  <c r="F471" i="24"/>
  <c r="G471" i="24"/>
  <c r="D472" i="24"/>
  <c r="E472" i="24"/>
  <c r="F472" i="24"/>
  <c r="G472" i="24"/>
  <c r="D473" i="24"/>
  <c r="E473" i="24"/>
  <c r="F473" i="24"/>
  <c r="G473" i="24"/>
  <c r="D474" i="24"/>
  <c r="E474" i="24"/>
  <c r="F474" i="24"/>
  <c r="G474" i="24"/>
  <c r="D475" i="24"/>
  <c r="E475" i="24"/>
  <c r="F475" i="24"/>
  <c r="G475" i="24"/>
  <c r="D476" i="24"/>
  <c r="E476" i="24"/>
  <c r="F476" i="24"/>
  <c r="G476" i="24"/>
  <c r="D477" i="24"/>
  <c r="E477" i="24"/>
  <c r="F477" i="24"/>
  <c r="G477" i="24"/>
  <c r="G49" i="24" s="1"/>
  <c r="D478" i="24"/>
  <c r="E478" i="24"/>
  <c r="F478" i="24"/>
  <c r="G478" i="24"/>
  <c r="D479" i="24"/>
  <c r="E479" i="24"/>
  <c r="F479" i="24"/>
  <c r="G479" i="24"/>
  <c r="D480" i="24"/>
  <c r="E480" i="24"/>
  <c r="F480" i="24"/>
  <c r="G480" i="24"/>
  <c r="D481" i="24"/>
  <c r="E481" i="24"/>
  <c r="F481" i="24"/>
  <c r="G481" i="24"/>
  <c r="D482" i="24"/>
  <c r="E482" i="24"/>
  <c r="F482" i="24"/>
  <c r="G482" i="24"/>
  <c r="D483" i="24"/>
  <c r="E483" i="24"/>
  <c r="F483" i="24"/>
  <c r="G483" i="24"/>
  <c r="D484" i="24"/>
  <c r="E484" i="24"/>
  <c r="F484" i="24"/>
  <c r="G484" i="24"/>
  <c r="D485" i="24"/>
  <c r="E485" i="24"/>
  <c r="F485" i="24"/>
  <c r="G485" i="24"/>
  <c r="G57" i="24" s="1"/>
  <c r="D486" i="24"/>
  <c r="E486" i="24"/>
  <c r="F486" i="24"/>
  <c r="G486" i="24"/>
  <c r="D487" i="24"/>
  <c r="E487" i="24"/>
  <c r="F487" i="24"/>
  <c r="G487" i="24"/>
  <c r="D488" i="24"/>
  <c r="E488" i="24"/>
  <c r="F488" i="24"/>
  <c r="G488" i="24"/>
  <c r="D489" i="24"/>
  <c r="E489" i="24"/>
  <c r="F489" i="24"/>
  <c r="G489" i="24"/>
  <c r="D490" i="24"/>
  <c r="E490" i="24"/>
  <c r="F490" i="24"/>
  <c r="G490" i="24"/>
  <c r="D491" i="24"/>
  <c r="E491" i="24"/>
  <c r="F491" i="24"/>
  <c r="G491" i="24"/>
  <c r="D492" i="24"/>
  <c r="E492" i="24"/>
  <c r="F492" i="24"/>
  <c r="G492" i="24"/>
  <c r="D493" i="24"/>
  <c r="E493" i="24"/>
  <c r="F493" i="24"/>
  <c r="G493" i="24"/>
  <c r="G65" i="24" s="1"/>
  <c r="D494" i="24"/>
  <c r="E494" i="24"/>
  <c r="F494" i="24"/>
  <c r="G494" i="24"/>
  <c r="D495" i="24"/>
  <c r="E495" i="24"/>
  <c r="F495" i="24"/>
  <c r="G495" i="24"/>
  <c r="D496" i="24"/>
  <c r="E496" i="24"/>
  <c r="F496" i="24"/>
  <c r="G496" i="24"/>
  <c r="D497" i="24"/>
  <c r="E497" i="24"/>
  <c r="F497" i="24"/>
  <c r="G497" i="24"/>
  <c r="D498" i="24"/>
  <c r="E498" i="24"/>
  <c r="F498" i="24"/>
  <c r="G498" i="24"/>
  <c r="D499" i="24"/>
  <c r="E499" i="24"/>
  <c r="F499" i="24"/>
  <c r="G499" i="24"/>
  <c r="D500" i="24"/>
  <c r="E500" i="24"/>
  <c r="F500" i="24"/>
  <c r="G500" i="24"/>
  <c r="D501" i="24"/>
  <c r="E501" i="24"/>
  <c r="F501" i="24"/>
  <c r="G501" i="24"/>
  <c r="G73" i="24" s="1"/>
  <c r="D502" i="24"/>
  <c r="E502" i="24"/>
  <c r="F502" i="24"/>
  <c r="G502" i="24"/>
  <c r="D503" i="24"/>
  <c r="E503" i="24"/>
  <c r="F503" i="24"/>
  <c r="G503" i="24"/>
  <c r="D504" i="24"/>
  <c r="E504" i="24"/>
  <c r="F504" i="24"/>
  <c r="G504" i="24"/>
  <c r="D505" i="24"/>
  <c r="E505" i="24"/>
  <c r="F505" i="24"/>
  <c r="G505" i="24"/>
  <c r="D506" i="24"/>
  <c r="E506" i="24"/>
  <c r="F506" i="24"/>
  <c r="G506" i="24"/>
  <c r="D507" i="24"/>
  <c r="E507" i="24"/>
  <c r="F507" i="24"/>
  <c r="G507" i="24"/>
  <c r="D508" i="24"/>
  <c r="E508" i="24"/>
  <c r="F508" i="24"/>
  <c r="G508" i="24"/>
  <c r="D509" i="24"/>
  <c r="E509" i="24"/>
  <c r="F509" i="24"/>
  <c r="G509" i="24"/>
  <c r="G81" i="24" s="1"/>
  <c r="D510" i="24"/>
  <c r="E510" i="24"/>
  <c r="F510" i="24"/>
  <c r="G510" i="24"/>
  <c r="D511" i="24"/>
  <c r="E511" i="24"/>
  <c r="F511" i="24"/>
  <c r="G511" i="24"/>
  <c r="D512" i="24"/>
  <c r="E512" i="24"/>
  <c r="F512" i="24"/>
  <c r="G512" i="24"/>
  <c r="D513" i="24"/>
  <c r="E513" i="24"/>
  <c r="F513" i="24"/>
  <c r="G513" i="24"/>
  <c r="D514" i="24"/>
  <c r="E514" i="24"/>
  <c r="F514" i="24"/>
  <c r="G514" i="24"/>
  <c r="D515" i="24"/>
  <c r="E515" i="24"/>
  <c r="F515" i="24"/>
  <c r="G515" i="24"/>
  <c r="D516" i="24"/>
  <c r="E516" i="24"/>
  <c r="F516" i="24"/>
  <c r="G516" i="24"/>
  <c r="D517" i="24"/>
  <c r="E517" i="24"/>
  <c r="F517" i="24"/>
  <c r="G517" i="24"/>
  <c r="D518" i="24"/>
  <c r="E518" i="24"/>
  <c r="F518" i="24"/>
  <c r="G518" i="24"/>
  <c r="D519" i="24"/>
  <c r="E519" i="24"/>
  <c r="F519" i="24"/>
  <c r="G519" i="24"/>
  <c r="D520" i="24"/>
  <c r="E520" i="24"/>
  <c r="F520" i="24"/>
  <c r="G520" i="24"/>
  <c r="D521" i="24"/>
  <c r="E521" i="24"/>
  <c r="F521" i="24"/>
  <c r="G521" i="24"/>
  <c r="D522" i="24"/>
  <c r="E522" i="24"/>
  <c r="F522" i="24"/>
  <c r="G522" i="24"/>
  <c r="D523" i="24"/>
  <c r="E523" i="24"/>
  <c r="F523" i="24"/>
  <c r="G523" i="24"/>
  <c r="D524" i="24"/>
  <c r="E524" i="24"/>
  <c r="F524" i="24"/>
  <c r="G524" i="24"/>
  <c r="D525" i="24"/>
  <c r="E525" i="24"/>
  <c r="F525" i="24"/>
  <c r="G525" i="24"/>
  <c r="D526" i="24"/>
  <c r="E526" i="24"/>
  <c r="F526" i="24"/>
  <c r="G526" i="24"/>
  <c r="D527" i="24"/>
  <c r="E527" i="24"/>
  <c r="F527" i="24"/>
  <c r="G527" i="24"/>
  <c r="D528" i="24"/>
  <c r="E528" i="24"/>
  <c r="F528" i="24"/>
  <c r="G528" i="24"/>
  <c r="D529" i="24"/>
  <c r="E529" i="24"/>
  <c r="F529" i="24"/>
  <c r="G529" i="24"/>
  <c r="D530" i="24"/>
  <c r="E530" i="24"/>
  <c r="F530" i="24"/>
  <c r="G530" i="24"/>
  <c r="D531" i="24"/>
  <c r="E531" i="24"/>
  <c r="F531" i="24"/>
  <c r="G531" i="24"/>
  <c r="D532" i="24"/>
  <c r="E532" i="24"/>
  <c r="F532" i="24"/>
  <c r="G532" i="24"/>
  <c r="D533" i="24"/>
  <c r="E533" i="24"/>
  <c r="F533" i="24"/>
  <c r="G533" i="24"/>
  <c r="D534" i="24"/>
  <c r="E534" i="24"/>
  <c r="F534" i="24"/>
  <c r="G534" i="24"/>
  <c r="D535" i="24"/>
  <c r="E535" i="24"/>
  <c r="F535" i="24"/>
  <c r="G535" i="24"/>
  <c r="D536" i="24"/>
  <c r="E536" i="24"/>
  <c r="F536" i="24"/>
  <c r="G536" i="24"/>
  <c r="D537" i="24"/>
  <c r="E537" i="24"/>
  <c r="F537" i="24"/>
  <c r="G537" i="24"/>
  <c r="D538" i="24"/>
  <c r="E538" i="24"/>
  <c r="F538" i="24"/>
  <c r="G538" i="24"/>
  <c r="D539" i="24"/>
  <c r="E539" i="24"/>
  <c r="F539" i="24"/>
  <c r="G539" i="24"/>
  <c r="D540" i="24"/>
  <c r="E540" i="24"/>
  <c r="F540" i="24"/>
  <c r="G540" i="24"/>
  <c r="D541" i="24"/>
  <c r="E541" i="24"/>
  <c r="F541" i="24"/>
  <c r="G541" i="24"/>
  <c r="G113" i="24" s="1"/>
  <c r="D542" i="24"/>
  <c r="E542" i="24"/>
  <c r="F542" i="24"/>
  <c r="G542" i="24"/>
  <c r="D543" i="24"/>
  <c r="E543" i="24"/>
  <c r="F543" i="24"/>
  <c r="G543" i="24"/>
  <c r="D544" i="24"/>
  <c r="E544" i="24"/>
  <c r="F544" i="24"/>
  <c r="G544" i="24"/>
  <c r="D545" i="24"/>
  <c r="E545" i="24"/>
  <c r="F545" i="24"/>
  <c r="G545" i="24"/>
  <c r="D546" i="24"/>
  <c r="E546" i="24"/>
  <c r="F546" i="24"/>
  <c r="G546" i="24"/>
  <c r="D547" i="24"/>
  <c r="E547" i="24"/>
  <c r="F547" i="24"/>
  <c r="G547" i="24"/>
  <c r="D548" i="24"/>
  <c r="E548" i="24"/>
  <c r="F548" i="24"/>
  <c r="G548" i="24"/>
  <c r="D549" i="24"/>
  <c r="E549" i="24"/>
  <c r="F549" i="24"/>
  <c r="G549" i="24"/>
  <c r="G121" i="24" s="1"/>
  <c r="D550" i="24"/>
  <c r="E550" i="24"/>
  <c r="F550" i="24"/>
  <c r="G550" i="24"/>
  <c r="D551" i="24"/>
  <c r="E551" i="24"/>
  <c r="F551" i="24"/>
  <c r="G551" i="24"/>
  <c r="D552" i="24"/>
  <c r="E552" i="24"/>
  <c r="F552" i="24"/>
  <c r="G552" i="24"/>
  <c r="D553" i="24"/>
  <c r="E553" i="24"/>
  <c r="F553" i="24"/>
  <c r="G553" i="24"/>
  <c r="D554" i="24"/>
  <c r="E554" i="24"/>
  <c r="F554" i="24"/>
  <c r="G554" i="24"/>
  <c r="D555" i="24"/>
  <c r="E555" i="24"/>
  <c r="F555" i="24"/>
  <c r="G555" i="24"/>
  <c r="D556" i="24"/>
  <c r="E556" i="24"/>
  <c r="F556" i="24"/>
  <c r="G556" i="24"/>
  <c r="D557" i="24"/>
  <c r="E557" i="24"/>
  <c r="F557" i="24"/>
  <c r="G557" i="24"/>
  <c r="G129" i="24" s="1"/>
  <c r="D558" i="24"/>
  <c r="E558" i="24"/>
  <c r="F558" i="24"/>
  <c r="G558" i="24"/>
  <c r="D559" i="24"/>
  <c r="E559" i="24"/>
  <c r="F559" i="24"/>
  <c r="G559" i="24"/>
  <c r="D560" i="24"/>
  <c r="E560" i="24"/>
  <c r="F560" i="24"/>
  <c r="G560" i="24"/>
  <c r="D561" i="24"/>
  <c r="E561" i="24"/>
  <c r="F561" i="24"/>
  <c r="G561" i="24"/>
  <c r="D562" i="24"/>
  <c r="E562" i="24"/>
  <c r="F562" i="24"/>
  <c r="G562" i="24"/>
  <c r="D563" i="24"/>
  <c r="E563" i="24"/>
  <c r="F563" i="24"/>
  <c r="F135" i="24" s="1"/>
  <c r="G563" i="24"/>
  <c r="D564" i="24"/>
  <c r="E564" i="24"/>
  <c r="F564" i="24"/>
  <c r="G564" i="24"/>
  <c r="D565" i="24"/>
  <c r="E565" i="24"/>
  <c r="F565" i="24"/>
  <c r="G565" i="24"/>
  <c r="G137" i="24" s="1"/>
  <c r="D566" i="24"/>
  <c r="E566" i="24"/>
  <c r="F566" i="24"/>
  <c r="G566" i="24"/>
  <c r="D567" i="24"/>
  <c r="E567" i="24"/>
  <c r="F567" i="24"/>
  <c r="G567" i="24"/>
  <c r="D568" i="24"/>
  <c r="E568" i="24"/>
  <c r="F568" i="24"/>
  <c r="G568" i="24"/>
  <c r="D569" i="24"/>
  <c r="E569" i="24"/>
  <c r="F569" i="24"/>
  <c r="G569" i="24"/>
  <c r="D570" i="24"/>
  <c r="E570" i="24"/>
  <c r="F570" i="24"/>
  <c r="G570" i="24"/>
  <c r="D571" i="24"/>
  <c r="E571" i="24"/>
  <c r="F571" i="24"/>
  <c r="F143" i="24" s="1"/>
  <c r="G571" i="24"/>
  <c r="D572" i="24"/>
  <c r="E572" i="24"/>
  <c r="F572" i="24"/>
  <c r="G572" i="24"/>
  <c r="D573" i="24"/>
  <c r="E573" i="24"/>
  <c r="F573" i="24"/>
  <c r="G573" i="24"/>
  <c r="G145" i="24" s="1"/>
  <c r="D574" i="24"/>
  <c r="E574" i="24"/>
  <c r="F574" i="24"/>
  <c r="G574" i="24"/>
  <c r="D575" i="24"/>
  <c r="E575" i="24"/>
  <c r="F575" i="24"/>
  <c r="G575" i="24"/>
  <c r="D576" i="24"/>
  <c r="E576" i="24"/>
  <c r="F576" i="24"/>
  <c r="G576" i="24"/>
  <c r="D577" i="24"/>
  <c r="E577" i="24"/>
  <c r="F577" i="24"/>
  <c r="G577" i="24"/>
  <c r="D578" i="24"/>
  <c r="E578" i="24"/>
  <c r="F578" i="24"/>
  <c r="G578" i="24"/>
  <c r="D579" i="24"/>
  <c r="E579" i="24"/>
  <c r="F579" i="24"/>
  <c r="G579" i="24"/>
  <c r="D580" i="24"/>
  <c r="E580" i="24"/>
  <c r="F580" i="24"/>
  <c r="G580" i="24"/>
  <c r="D581" i="24"/>
  <c r="E581" i="24"/>
  <c r="F581" i="24"/>
  <c r="G581" i="24"/>
  <c r="G153" i="24" s="1"/>
  <c r="D582" i="24"/>
  <c r="E582" i="24"/>
  <c r="F582" i="24"/>
  <c r="G582" i="24"/>
  <c r="D583" i="24"/>
  <c r="E583" i="24"/>
  <c r="F583" i="24"/>
  <c r="G583" i="24"/>
  <c r="D584" i="24"/>
  <c r="E584" i="24"/>
  <c r="F584" i="24"/>
  <c r="G584" i="24"/>
  <c r="D585" i="24"/>
  <c r="E585" i="24"/>
  <c r="F585" i="24"/>
  <c r="G585" i="24"/>
  <c r="D586" i="24"/>
  <c r="E586" i="24"/>
  <c r="F586" i="24"/>
  <c r="G586" i="24"/>
  <c r="D587" i="24"/>
  <c r="E587" i="24"/>
  <c r="F587" i="24"/>
  <c r="F159" i="24" s="1"/>
  <c r="G587" i="24"/>
  <c r="D588" i="24"/>
  <c r="E588" i="24"/>
  <c r="F588" i="24"/>
  <c r="G588" i="24"/>
  <c r="D589" i="24"/>
  <c r="E589" i="24"/>
  <c r="F589" i="24"/>
  <c r="G589" i="24"/>
  <c r="G161" i="24" s="1"/>
  <c r="D590" i="24"/>
  <c r="E590" i="24"/>
  <c r="F590" i="24"/>
  <c r="G590" i="24"/>
  <c r="D591" i="24"/>
  <c r="E591" i="24"/>
  <c r="F591" i="24"/>
  <c r="G591" i="24"/>
  <c r="D592" i="24"/>
  <c r="E592" i="24"/>
  <c r="F592" i="24"/>
  <c r="G592" i="24"/>
  <c r="D593" i="24"/>
  <c r="E593" i="24"/>
  <c r="F593" i="24"/>
  <c r="F165" i="24" s="1"/>
  <c r="G593" i="24"/>
  <c r="D594" i="24"/>
  <c r="E594" i="24"/>
  <c r="F594" i="24"/>
  <c r="G594" i="24"/>
  <c r="D595" i="24"/>
  <c r="E595" i="24"/>
  <c r="F595" i="24"/>
  <c r="G595" i="24"/>
  <c r="D596" i="24"/>
  <c r="E596" i="24"/>
  <c r="F596" i="24"/>
  <c r="G596" i="24"/>
  <c r="D597" i="24"/>
  <c r="E597" i="24"/>
  <c r="F597" i="24"/>
  <c r="G597" i="24"/>
  <c r="D598" i="24"/>
  <c r="E598" i="24"/>
  <c r="F598" i="24"/>
  <c r="G598" i="24"/>
  <c r="D599" i="24"/>
  <c r="E599" i="24"/>
  <c r="F599" i="24"/>
  <c r="G599" i="24"/>
  <c r="D600" i="24"/>
  <c r="E600" i="24"/>
  <c r="F600" i="24"/>
  <c r="G600" i="24"/>
  <c r="D601" i="24"/>
  <c r="E601" i="24"/>
  <c r="F601" i="24"/>
  <c r="G601" i="24"/>
  <c r="D602" i="24"/>
  <c r="E602" i="24"/>
  <c r="F602" i="24"/>
  <c r="G602" i="24"/>
  <c r="D603" i="24"/>
  <c r="E603" i="24"/>
  <c r="F603" i="24"/>
  <c r="G603" i="24"/>
  <c r="D604" i="24"/>
  <c r="E604" i="24"/>
  <c r="F604" i="24"/>
  <c r="G604" i="24"/>
  <c r="D605" i="24"/>
  <c r="E605" i="24"/>
  <c r="F605" i="24"/>
  <c r="G605" i="24"/>
  <c r="D606" i="24"/>
  <c r="E606" i="24"/>
  <c r="F606" i="24"/>
  <c r="G606" i="24"/>
  <c r="D607" i="24"/>
  <c r="E607" i="24"/>
  <c r="F607" i="24"/>
  <c r="G607" i="24"/>
  <c r="D608" i="24"/>
  <c r="E608" i="24"/>
  <c r="F608" i="24"/>
  <c r="G608" i="24"/>
  <c r="D609" i="24"/>
  <c r="E609" i="24"/>
  <c r="F609" i="24"/>
  <c r="G609" i="24"/>
  <c r="D610" i="24"/>
  <c r="E610" i="24"/>
  <c r="F610" i="24"/>
  <c r="G610" i="24"/>
  <c r="D611" i="24"/>
  <c r="E611" i="24"/>
  <c r="F611" i="24"/>
  <c r="G611" i="24"/>
  <c r="D612" i="24"/>
  <c r="E612" i="24"/>
  <c r="F612" i="24"/>
  <c r="G612" i="24"/>
  <c r="D613" i="24"/>
  <c r="E613" i="24"/>
  <c r="F613" i="24"/>
  <c r="G613" i="24"/>
  <c r="D614" i="24"/>
  <c r="E614" i="24"/>
  <c r="F614" i="24"/>
  <c r="G614" i="24"/>
  <c r="D615" i="24"/>
  <c r="E615" i="24"/>
  <c r="F615" i="24"/>
  <c r="G615" i="24"/>
  <c r="D616" i="24"/>
  <c r="E616" i="24"/>
  <c r="F616" i="24"/>
  <c r="G616" i="24"/>
  <c r="D617" i="24"/>
  <c r="E617" i="24"/>
  <c r="F617" i="24"/>
  <c r="G617" i="24"/>
  <c r="D618" i="24"/>
  <c r="E618" i="24"/>
  <c r="F618" i="24"/>
  <c r="G618" i="24"/>
  <c r="D619" i="24"/>
  <c r="E619" i="24"/>
  <c r="F619" i="24"/>
  <c r="G619" i="24"/>
  <c r="G191" i="24" s="1"/>
  <c r="D620" i="24"/>
  <c r="E620" i="24"/>
  <c r="F620" i="24"/>
  <c r="G620" i="24"/>
  <c r="D621" i="24"/>
  <c r="E621" i="24"/>
  <c r="F621" i="24"/>
  <c r="G621" i="24"/>
  <c r="D622" i="24"/>
  <c r="E622" i="24"/>
  <c r="F622" i="24"/>
  <c r="G622" i="24"/>
  <c r="D623" i="24"/>
  <c r="E623" i="24"/>
  <c r="F623" i="24"/>
  <c r="G623" i="24"/>
  <c r="D624" i="24"/>
  <c r="E624" i="24"/>
  <c r="F624" i="24"/>
  <c r="G624" i="24"/>
  <c r="D625" i="24"/>
  <c r="E625" i="24"/>
  <c r="F625" i="24"/>
  <c r="G625" i="24"/>
  <c r="D626" i="24"/>
  <c r="E626" i="24"/>
  <c r="F626" i="24"/>
  <c r="G626" i="24"/>
  <c r="D627" i="24"/>
  <c r="E627" i="24"/>
  <c r="F627" i="24"/>
  <c r="G627" i="24"/>
  <c r="G199" i="24" s="1"/>
  <c r="D628" i="24"/>
  <c r="E628" i="24"/>
  <c r="F628" i="24"/>
  <c r="G628" i="24"/>
  <c r="D629" i="24"/>
  <c r="E629" i="24"/>
  <c r="F629" i="24"/>
  <c r="G629" i="24"/>
  <c r="D630" i="24"/>
  <c r="E630" i="24"/>
  <c r="F630" i="24"/>
  <c r="G630" i="24"/>
  <c r="D631" i="24"/>
  <c r="E631" i="24"/>
  <c r="F631" i="24"/>
  <c r="G631" i="24"/>
  <c r="D632" i="24"/>
  <c r="E632" i="24"/>
  <c r="F632" i="24"/>
  <c r="G632" i="24"/>
  <c r="D633" i="24"/>
  <c r="E633" i="24"/>
  <c r="F633" i="24"/>
  <c r="G633" i="24"/>
  <c r="D634" i="24"/>
  <c r="E634" i="24"/>
  <c r="F634" i="24"/>
  <c r="G634" i="24"/>
  <c r="D635" i="24"/>
  <c r="E635" i="24"/>
  <c r="F635" i="24"/>
  <c r="G635" i="24"/>
  <c r="D636" i="24"/>
  <c r="E636" i="24"/>
  <c r="F636" i="24"/>
  <c r="G636" i="24"/>
  <c r="D637" i="24"/>
  <c r="E637" i="24"/>
  <c r="F637" i="24"/>
  <c r="G637" i="24"/>
  <c r="D638" i="24"/>
  <c r="E638" i="24"/>
  <c r="F638" i="24"/>
  <c r="G638" i="24"/>
  <c r="D639" i="24"/>
  <c r="E639" i="24"/>
  <c r="F639" i="24"/>
  <c r="G639" i="24"/>
  <c r="D640" i="24"/>
  <c r="E640" i="24"/>
  <c r="F640" i="24"/>
  <c r="G640" i="24"/>
  <c r="D641" i="24"/>
  <c r="E641" i="24"/>
  <c r="F641" i="24"/>
  <c r="G641" i="24"/>
  <c r="D642" i="24"/>
  <c r="E642" i="24"/>
  <c r="F642" i="24"/>
  <c r="G642" i="24"/>
  <c r="D643" i="24"/>
  <c r="E643" i="24"/>
  <c r="F643" i="24"/>
  <c r="G643" i="24"/>
  <c r="D644" i="24"/>
  <c r="E644" i="24"/>
  <c r="F644" i="24"/>
  <c r="G644" i="24"/>
  <c r="D435" i="24"/>
  <c r="G433" i="24"/>
  <c r="G647" i="24" s="1"/>
  <c r="G861" i="24" s="1"/>
  <c r="G1077" i="24" s="1"/>
  <c r="G435" i="24"/>
  <c r="F435" i="24"/>
  <c r="E435" i="24"/>
  <c r="E378" i="24"/>
  <c r="F378" i="24"/>
  <c r="G378" i="24"/>
  <c r="E379" i="24"/>
  <c r="F379" i="24"/>
  <c r="G379" i="24"/>
  <c r="E380" i="24"/>
  <c r="F380" i="24"/>
  <c r="G380" i="24"/>
  <c r="E381" i="24"/>
  <c r="F381" i="24"/>
  <c r="G381" i="24"/>
  <c r="E382" i="24"/>
  <c r="F382" i="24"/>
  <c r="G382" i="24"/>
  <c r="E383" i="24"/>
  <c r="F383" i="24"/>
  <c r="G383" i="24"/>
  <c r="E384" i="24"/>
  <c r="F384" i="24"/>
  <c r="G384" i="24"/>
  <c r="E385" i="24"/>
  <c r="E171" i="24" s="1"/>
  <c r="F385" i="24"/>
  <c r="G385" i="24"/>
  <c r="E386" i="24"/>
  <c r="F386" i="24"/>
  <c r="G386" i="24"/>
  <c r="E387" i="24"/>
  <c r="F387" i="24"/>
  <c r="G387" i="24"/>
  <c r="E388" i="24"/>
  <c r="F388" i="24"/>
  <c r="G388" i="24"/>
  <c r="E389" i="24"/>
  <c r="F389" i="24"/>
  <c r="G389" i="24"/>
  <c r="E390" i="24"/>
  <c r="F390" i="24"/>
  <c r="G390" i="24"/>
  <c r="E391" i="24"/>
  <c r="F391" i="24"/>
  <c r="G391" i="24"/>
  <c r="E392" i="24"/>
  <c r="F392" i="24"/>
  <c r="G392" i="24"/>
  <c r="E393" i="24"/>
  <c r="E179" i="24" s="1"/>
  <c r="F393" i="24"/>
  <c r="G393" i="24"/>
  <c r="E394" i="24"/>
  <c r="F394" i="24"/>
  <c r="G394" i="24"/>
  <c r="E395" i="24"/>
  <c r="F395" i="24"/>
  <c r="G395" i="24"/>
  <c r="E396" i="24"/>
  <c r="F396" i="24"/>
  <c r="G396" i="24"/>
  <c r="E397" i="24"/>
  <c r="F397" i="24"/>
  <c r="G397" i="24"/>
  <c r="E398" i="24"/>
  <c r="F398" i="24"/>
  <c r="G398" i="24"/>
  <c r="E399" i="24"/>
  <c r="F399" i="24"/>
  <c r="G399" i="24"/>
  <c r="E400" i="24"/>
  <c r="F400" i="24"/>
  <c r="G400" i="24"/>
  <c r="E401" i="24"/>
  <c r="E187" i="24" s="1"/>
  <c r="F401" i="24"/>
  <c r="G401" i="24"/>
  <c r="E402" i="24"/>
  <c r="E188" i="24" s="1"/>
  <c r="F402" i="24"/>
  <c r="F188" i="24" s="1"/>
  <c r="G402" i="24"/>
  <c r="G188" i="24" s="1"/>
  <c r="E403" i="24"/>
  <c r="F403" i="24"/>
  <c r="G403" i="24"/>
  <c r="E404" i="24"/>
  <c r="F404" i="24"/>
  <c r="G404" i="24"/>
  <c r="E405" i="24"/>
  <c r="F405" i="24"/>
  <c r="G405" i="24"/>
  <c r="E406" i="24"/>
  <c r="F406" i="24"/>
  <c r="G406" i="24"/>
  <c r="E407" i="24"/>
  <c r="F407" i="24"/>
  <c r="G407" i="24"/>
  <c r="E408" i="24"/>
  <c r="F408" i="24"/>
  <c r="G408" i="24"/>
  <c r="E409" i="24"/>
  <c r="E195" i="24" s="1"/>
  <c r="F409" i="24"/>
  <c r="G409" i="24"/>
  <c r="E410" i="24"/>
  <c r="F410" i="24"/>
  <c r="G410" i="24"/>
  <c r="E411" i="24"/>
  <c r="F411" i="24"/>
  <c r="G411" i="24"/>
  <c r="E412" i="24"/>
  <c r="F412" i="24"/>
  <c r="G412" i="24"/>
  <c r="E413" i="24"/>
  <c r="F413" i="24"/>
  <c r="G413" i="24"/>
  <c r="E414" i="24"/>
  <c r="F414" i="24"/>
  <c r="G414" i="24"/>
  <c r="E415" i="24"/>
  <c r="F415" i="24"/>
  <c r="G415" i="24"/>
  <c r="E416" i="24"/>
  <c r="F416" i="24"/>
  <c r="G416" i="24"/>
  <c r="E417" i="24"/>
  <c r="E203" i="24" s="1"/>
  <c r="F417" i="24"/>
  <c r="G417" i="24"/>
  <c r="E418" i="24"/>
  <c r="F418" i="24"/>
  <c r="G418" i="24"/>
  <c r="E419" i="24"/>
  <c r="F419" i="24"/>
  <c r="G419" i="24"/>
  <c r="E420" i="24"/>
  <c r="F420" i="24"/>
  <c r="G420" i="24"/>
  <c r="E421" i="24"/>
  <c r="F421" i="24"/>
  <c r="G421" i="24"/>
  <c r="E422" i="24"/>
  <c r="F422" i="24"/>
  <c r="G422" i="24"/>
  <c r="E423" i="24"/>
  <c r="F423" i="24"/>
  <c r="G423" i="24"/>
  <c r="E424" i="24"/>
  <c r="F424" i="24"/>
  <c r="G424" i="24"/>
  <c r="E425" i="24"/>
  <c r="E211" i="24" s="1"/>
  <c r="F425" i="24"/>
  <c r="G425" i="24"/>
  <c r="E426" i="24"/>
  <c r="E212" i="24" s="1"/>
  <c r="F426" i="24"/>
  <c r="F212" i="24" s="1"/>
  <c r="G426" i="24"/>
  <c r="G212" i="24" s="1"/>
  <c r="E427" i="24"/>
  <c r="F427" i="24"/>
  <c r="G427" i="24"/>
  <c r="E428" i="24"/>
  <c r="F428" i="24"/>
  <c r="G428" i="24"/>
  <c r="E429" i="24"/>
  <c r="F429" i="24"/>
  <c r="G429" i="24"/>
  <c r="E430" i="24"/>
  <c r="F430" i="24"/>
  <c r="G430" i="24"/>
  <c r="E233" i="24"/>
  <c r="F233" i="24"/>
  <c r="G233" i="24"/>
  <c r="E234" i="24"/>
  <c r="F234" i="24"/>
  <c r="G234" i="24"/>
  <c r="E235" i="24"/>
  <c r="F235" i="24"/>
  <c r="G235" i="24"/>
  <c r="E236" i="24"/>
  <c r="F236" i="24"/>
  <c r="G236" i="24"/>
  <c r="E237" i="24"/>
  <c r="F237" i="24"/>
  <c r="G237" i="24"/>
  <c r="E238" i="24"/>
  <c r="F238" i="24"/>
  <c r="G238" i="24"/>
  <c r="E239" i="24"/>
  <c r="F239" i="24"/>
  <c r="G239" i="24"/>
  <c r="E240" i="24"/>
  <c r="F240" i="24"/>
  <c r="G240" i="24"/>
  <c r="E241" i="24"/>
  <c r="F241" i="24"/>
  <c r="G241" i="24"/>
  <c r="E242" i="24"/>
  <c r="F242" i="24"/>
  <c r="G242" i="24"/>
  <c r="E243" i="24"/>
  <c r="F243" i="24"/>
  <c r="G243" i="24"/>
  <c r="E244" i="24"/>
  <c r="F244" i="24"/>
  <c r="G244" i="24"/>
  <c r="E245" i="24"/>
  <c r="F245" i="24"/>
  <c r="G245" i="24"/>
  <c r="E246" i="24"/>
  <c r="F246" i="24"/>
  <c r="G246" i="24"/>
  <c r="E247" i="24"/>
  <c r="F247" i="24"/>
  <c r="G247" i="24"/>
  <c r="E248" i="24"/>
  <c r="F248" i="24"/>
  <c r="G248" i="24"/>
  <c r="E249" i="24"/>
  <c r="F249" i="24"/>
  <c r="G249" i="24"/>
  <c r="E250" i="24"/>
  <c r="F250" i="24"/>
  <c r="G250" i="24"/>
  <c r="E251" i="24"/>
  <c r="F251" i="24"/>
  <c r="G251" i="24"/>
  <c r="E252" i="24"/>
  <c r="F252" i="24"/>
  <c r="G252" i="24"/>
  <c r="E253" i="24"/>
  <c r="F253" i="24"/>
  <c r="G253" i="24"/>
  <c r="E254" i="24"/>
  <c r="F254" i="24"/>
  <c r="G254" i="24"/>
  <c r="E255" i="24"/>
  <c r="F255" i="24"/>
  <c r="G255" i="24"/>
  <c r="E256" i="24"/>
  <c r="F256" i="24"/>
  <c r="G256" i="24"/>
  <c r="E257" i="24"/>
  <c r="F257" i="24"/>
  <c r="G257" i="24"/>
  <c r="E258" i="24"/>
  <c r="F258" i="24"/>
  <c r="G258" i="24"/>
  <c r="E259" i="24"/>
  <c r="F259" i="24"/>
  <c r="G259" i="24"/>
  <c r="E260" i="24"/>
  <c r="F260" i="24"/>
  <c r="G260" i="24"/>
  <c r="E261" i="24"/>
  <c r="F261" i="24"/>
  <c r="G261" i="24"/>
  <c r="E262" i="24"/>
  <c r="F262" i="24"/>
  <c r="G262" i="24"/>
  <c r="E263" i="24"/>
  <c r="F263" i="24"/>
  <c r="G263" i="24"/>
  <c r="E264" i="24"/>
  <c r="F264" i="24"/>
  <c r="G264" i="24"/>
  <c r="E265" i="24"/>
  <c r="F265" i="24"/>
  <c r="G265" i="24"/>
  <c r="E266" i="24"/>
  <c r="F266" i="24"/>
  <c r="G266" i="24"/>
  <c r="E267" i="24"/>
  <c r="F267" i="24"/>
  <c r="G267" i="24"/>
  <c r="E268" i="24"/>
  <c r="F268" i="24"/>
  <c r="G268" i="24"/>
  <c r="E269" i="24"/>
  <c r="F269" i="24"/>
  <c r="G269" i="24"/>
  <c r="E270" i="24"/>
  <c r="F270" i="24"/>
  <c r="G270" i="24"/>
  <c r="E271" i="24"/>
  <c r="F271" i="24"/>
  <c r="G271" i="24"/>
  <c r="E272" i="24"/>
  <c r="F272" i="24"/>
  <c r="G272" i="24"/>
  <c r="E273" i="24"/>
  <c r="F273" i="24"/>
  <c r="G273" i="24"/>
  <c r="E274" i="24"/>
  <c r="F274" i="24"/>
  <c r="G274" i="24"/>
  <c r="E275" i="24"/>
  <c r="F275" i="24"/>
  <c r="G275" i="24"/>
  <c r="E276" i="24"/>
  <c r="F276" i="24"/>
  <c r="G276" i="24"/>
  <c r="E277" i="24"/>
  <c r="F277" i="24"/>
  <c r="G277" i="24"/>
  <c r="E278" i="24"/>
  <c r="F278" i="24"/>
  <c r="G278" i="24"/>
  <c r="E279" i="24"/>
  <c r="F279" i="24"/>
  <c r="G279" i="24"/>
  <c r="E280" i="24"/>
  <c r="F280" i="24"/>
  <c r="G280" i="24"/>
  <c r="E281" i="24"/>
  <c r="F281" i="24"/>
  <c r="G281" i="24"/>
  <c r="E282" i="24"/>
  <c r="F282" i="24"/>
  <c r="G282" i="24"/>
  <c r="E283" i="24"/>
  <c r="F283" i="24"/>
  <c r="G283" i="24"/>
  <c r="E284" i="24"/>
  <c r="F284" i="24"/>
  <c r="G284" i="24"/>
  <c r="E285" i="24"/>
  <c r="F285" i="24"/>
  <c r="G285" i="24"/>
  <c r="E286" i="24"/>
  <c r="F286" i="24"/>
  <c r="G286" i="24"/>
  <c r="E287" i="24"/>
  <c r="F287" i="24"/>
  <c r="G287" i="24"/>
  <c r="E288" i="24"/>
  <c r="F288" i="24"/>
  <c r="G288" i="24"/>
  <c r="E289" i="24"/>
  <c r="F289" i="24"/>
  <c r="G289" i="24"/>
  <c r="E290" i="24"/>
  <c r="F290" i="24"/>
  <c r="G290" i="24"/>
  <c r="E291" i="24"/>
  <c r="F291" i="24"/>
  <c r="G291" i="24"/>
  <c r="E292" i="24"/>
  <c r="F292" i="24"/>
  <c r="G292" i="24"/>
  <c r="E293" i="24"/>
  <c r="F293" i="24"/>
  <c r="G293" i="24"/>
  <c r="E294" i="24"/>
  <c r="F294" i="24"/>
  <c r="G294" i="24"/>
  <c r="E295" i="24"/>
  <c r="F295" i="24"/>
  <c r="G295" i="24"/>
  <c r="E296" i="24"/>
  <c r="F296" i="24"/>
  <c r="G296" i="24"/>
  <c r="E297" i="24"/>
  <c r="F297" i="24"/>
  <c r="G297" i="24"/>
  <c r="E298" i="24"/>
  <c r="F298" i="24"/>
  <c r="G298" i="24"/>
  <c r="E299" i="24"/>
  <c r="F299" i="24"/>
  <c r="G299" i="24"/>
  <c r="E300" i="24"/>
  <c r="F300" i="24"/>
  <c r="F86" i="24" s="1"/>
  <c r="G300" i="24"/>
  <c r="E301" i="24"/>
  <c r="F301" i="24"/>
  <c r="G301" i="24"/>
  <c r="E302" i="24"/>
  <c r="F302" i="24"/>
  <c r="G302" i="24"/>
  <c r="E303" i="24"/>
  <c r="F303" i="24"/>
  <c r="G303" i="24"/>
  <c r="E304" i="24"/>
  <c r="F304" i="24"/>
  <c r="G304" i="24"/>
  <c r="E305" i="24"/>
  <c r="F305" i="24"/>
  <c r="G305" i="24"/>
  <c r="E306" i="24"/>
  <c r="F306" i="24"/>
  <c r="G306" i="24"/>
  <c r="E307" i="24"/>
  <c r="F307" i="24"/>
  <c r="G307" i="24"/>
  <c r="E308" i="24"/>
  <c r="F308" i="24"/>
  <c r="G308" i="24"/>
  <c r="E309" i="24"/>
  <c r="F309" i="24"/>
  <c r="G309" i="24"/>
  <c r="E310" i="24"/>
  <c r="F310" i="24"/>
  <c r="G310" i="24"/>
  <c r="E311" i="24"/>
  <c r="F311" i="24"/>
  <c r="G311" i="24"/>
  <c r="E312" i="24"/>
  <c r="F312" i="24"/>
  <c r="G312" i="24"/>
  <c r="E313" i="24"/>
  <c r="F313" i="24"/>
  <c r="G313" i="24"/>
  <c r="E314" i="24"/>
  <c r="F314" i="24"/>
  <c r="G314" i="24"/>
  <c r="E315" i="24"/>
  <c r="F315" i="24"/>
  <c r="G315" i="24"/>
  <c r="E316" i="24"/>
  <c r="F316" i="24"/>
  <c r="F102" i="24" s="1"/>
  <c r="G316" i="24"/>
  <c r="E317" i="24"/>
  <c r="F317" i="24"/>
  <c r="G317" i="24"/>
  <c r="E318" i="24"/>
  <c r="F318" i="24"/>
  <c r="G318" i="24"/>
  <c r="E319" i="24"/>
  <c r="F319" i="24"/>
  <c r="G319" i="24"/>
  <c r="E320" i="24"/>
  <c r="F320" i="24"/>
  <c r="G320" i="24"/>
  <c r="E321" i="24"/>
  <c r="F321" i="24"/>
  <c r="G321" i="24"/>
  <c r="E322" i="24"/>
  <c r="F322" i="24"/>
  <c r="G322" i="24"/>
  <c r="E323" i="24"/>
  <c r="F323" i="24"/>
  <c r="G323" i="24"/>
  <c r="E324" i="24"/>
  <c r="F324" i="24"/>
  <c r="F110" i="24" s="1"/>
  <c r="G324" i="24"/>
  <c r="E325" i="24"/>
  <c r="F325" i="24"/>
  <c r="G325" i="24"/>
  <c r="E326" i="24"/>
  <c r="F326" i="24"/>
  <c r="G326" i="24"/>
  <c r="E327" i="24"/>
  <c r="F327" i="24"/>
  <c r="G327" i="24"/>
  <c r="E328" i="24"/>
  <c r="F328" i="24"/>
  <c r="G328" i="24"/>
  <c r="E329" i="24"/>
  <c r="F329" i="24"/>
  <c r="G329" i="24"/>
  <c r="E330" i="24"/>
  <c r="F330" i="24"/>
  <c r="G330" i="24"/>
  <c r="E331" i="24"/>
  <c r="F331" i="24"/>
  <c r="G331" i="24"/>
  <c r="E332" i="24"/>
  <c r="F332" i="24"/>
  <c r="G332" i="24"/>
  <c r="E333" i="24"/>
  <c r="F333" i="24"/>
  <c r="G333" i="24"/>
  <c r="E334" i="24"/>
  <c r="F334" i="24"/>
  <c r="G334" i="24"/>
  <c r="E335" i="24"/>
  <c r="F335" i="24"/>
  <c r="G335" i="24"/>
  <c r="E336" i="24"/>
  <c r="F336" i="24"/>
  <c r="G336" i="24"/>
  <c r="E337" i="24"/>
  <c r="F337" i="24"/>
  <c r="G337" i="24"/>
  <c r="E338" i="24"/>
  <c r="F338" i="24"/>
  <c r="G338" i="24"/>
  <c r="E339" i="24"/>
  <c r="F339" i="24"/>
  <c r="G339" i="24"/>
  <c r="E340" i="24"/>
  <c r="F340" i="24"/>
  <c r="G340" i="24"/>
  <c r="E341" i="24"/>
  <c r="F341" i="24"/>
  <c r="G341" i="24"/>
  <c r="E342" i="24"/>
  <c r="F342" i="24"/>
  <c r="G342" i="24"/>
  <c r="E343" i="24"/>
  <c r="F343" i="24"/>
  <c r="G343" i="24"/>
  <c r="E344" i="24"/>
  <c r="F344" i="24"/>
  <c r="G344" i="24"/>
  <c r="E345" i="24"/>
  <c r="F345" i="24"/>
  <c r="G345" i="24"/>
  <c r="E346" i="24"/>
  <c r="F346" i="24"/>
  <c r="G346" i="24"/>
  <c r="E347" i="24"/>
  <c r="F347" i="24"/>
  <c r="G347" i="24"/>
  <c r="E348" i="24"/>
  <c r="F348" i="24"/>
  <c r="G348" i="24"/>
  <c r="E349" i="24"/>
  <c r="F349" i="24"/>
  <c r="G349" i="24"/>
  <c r="E350" i="24"/>
  <c r="F350" i="24"/>
  <c r="G350" i="24"/>
  <c r="E351" i="24"/>
  <c r="F351" i="24"/>
  <c r="G351" i="24"/>
  <c r="E352" i="24"/>
  <c r="F352" i="24"/>
  <c r="G352" i="24"/>
  <c r="E353" i="24"/>
  <c r="F353" i="24"/>
  <c r="G353" i="24"/>
  <c r="E354" i="24"/>
  <c r="F354" i="24"/>
  <c r="G354" i="24"/>
  <c r="E355" i="24"/>
  <c r="F355" i="24"/>
  <c r="G355" i="24"/>
  <c r="E356" i="24"/>
  <c r="F356" i="24"/>
  <c r="G356" i="24"/>
  <c r="E357" i="24"/>
  <c r="F357" i="24"/>
  <c r="G357" i="24"/>
  <c r="E358" i="24"/>
  <c r="F358" i="24"/>
  <c r="G358" i="24"/>
  <c r="E359" i="24"/>
  <c r="F359" i="24"/>
  <c r="G359" i="24"/>
  <c r="E360" i="24"/>
  <c r="F360" i="24"/>
  <c r="G360" i="24"/>
  <c r="E361" i="24"/>
  <c r="F361" i="24"/>
  <c r="G361" i="24"/>
  <c r="E362" i="24"/>
  <c r="F362" i="24"/>
  <c r="G362" i="24"/>
  <c r="E363" i="24"/>
  <c r="F363" i="24"/>
  <c r="G363" i="24"/>
  <c r="E364" i="24"/>
  <c r="F364" i="24"/>
  <c r="G364" i="24"/>
  <c r="E365" i="24"/>
  <c r="F365" i="24"/>
  <c r="G365" i="24"/>
  <c r="E366" i="24"/>
  <c r="F366" i="24"/>
  <c r="G366" i="24"/>
  <c r="E367" i="24"/>
  <c r="F367" i="24"/>
  <c r="G367" i="24"/>
  <c r="E368" i="24"/>
  <c r="F368" i="24"/>
  <c r="G368" i="24"/>
  <c r="E369" i="24"/>
  <c r="F369" i="24"/>
  <c r="G369" i="24"/>
  <c r="E370" i="24"/>
  <c r="F370" i="24"/>
  <c r="G370" i="24"/>
  <c r="E371" i="24"/>
  <c r="F371" i="24"/>
  <c r="G371" i="24"/>
  <c r="E372" i="24"/>
  <c r="F372" i="24"/>
  <c r="G372" i="24"/>
  <c r="E373" i="24"/>
  <c r="F373" i="24"/>
  <c r="G373" i="24"/>
  <c r="E374" i="24"/>
  <c r="F374" i="24"/>
  <c r="G374" i="24"/>
  <c r="E375" i="24"/>
  <c r="F375" i="24"/>
  <c r="G375" i="24"/>
  <c r="E376" i="24"/>
  <c r="F376" i="24"/>
  <c r="G376" i="24"/>
  <c r="E377" i="24"/>
  <c r="F377" i="24"/>
  <c r="G377" i="24"/>
  <c r="E222" i="24"/>
  <c r="F222" i="24"/>
  <c r="G222" i="24"/>
  <c r="E223" i="24"/>
  <c r="F223" i="24"/>
  <c r="G223" i="24"/>
  <c r="E224" i="24"/>
  <c r="F224" i="24"/>
  <c r="G224" i="24"/>
  <c r="E225" i="24"/>
  <c r="F225" i="24"/>
  <c r="G225" i="24"/>
  <c r="E226" i="24"/>
  <c r="F226" i="24"/>
  <c r="G226" i="24"/>
  <c r="E227" i="24"/>
  <c r="F227" i="24"/>
  <c r="G227" i="24"/>
  <c r="E228" i="24"/>
  <c r="F228" i="24"/>
  <c r="G228" i="24"/>
  <c r="E229" i="24"/>
  <c r="F229" i="24"/>
  <c r="G229" i="24"/>
  <c r="E230" i="24"/>
  <c r="F230" i="24"/>
  <c r="G230" i="24"/>
  <c r="E231" i="24"/>
  <c r="F231" i="24"/>
  <c r="G231" i="24"/>
  <c r="E232" i="24"/>
  <c r="F232" i="24"/>
  <c r="G232" i="24"/>
  <c r="G221" i="24"/>
  <c r="E221" i="24"/>
  <c r="E180" i="24" l="1"/>
  <c r="E204" i="24"/>
  <c r="F111" i="24"/>
  <c r="F180" i="24"/>
  <c r="F119" i="24"/>
  <c r="F204" i="24"/>
  <c r="F127" i="24"/>
  <c r="F79" i="24"/>
  <c r="F151" i="24"/>
  <c r="G180" i="24"/>
  <c r="G204" i="24"/>
  <c r="F71" i="24"/>
  <c r="G172" i="24"/>
  <c r="F172" i="24"/>
  <c r="G196" i="24"/>
  <c r="F196" i="24"/>
  <c r="F94" i="24"/>
  <c r="E196" i="24"/>
  <c r="E172" i="24"/>
  <c r="G216" i="24"/>
  <c r="G208" i="24"/>
  <c r="G200" i="24"/>
  <c r="G192" i="24"/>
  <c r="G184" i="24"/>
  <c r="G176" i="24"/>
  <c r="F211" i="24"/>
  <c r="F203" i="24"/>
  <c r="F195" i="24"/>
  <c r="E200" i="24"/>
  <c r="F208" i="24"/>
  <c r="E208" i="24"/>
  <c r="G186" i="24"/>
  <c r="E159" i="24"/>
  <c r="E151" i="24"/>
  <c r="E143" i="24"/>
  <c r="E135" i="24"/>
  <c r="E127" i="24"/>
  <c r="E119" i="24"/>
  <c r="E111" i="24"/>
  <c r="E79" i="24"/>
  <c r="E71" i="24"/>
  <c r="E63" i="24"/>
  <c r="E55" i="24"/>
  <c r="E47" i="24"/>
  <c r="E39" i="24"/>
  <c r="E31" i="24"/>
  <c r="F166" i="24"/>
  <c r="E170" i="24"/>
  <c r="G178" i="24"/>
  <c r="E213" i="24"/>
  <c r="F178" i="24"/>
  <c r="F170" i="24"/>
  <c r="F215" i="24"/>
  <c r="F175" i="24"/>
  <c r="F207" i="24"/>
  <c r="F183" i="24"/>
  <c r="F199" i="24"/>
  <c r="F187" i="24"/>
  <c r="F179" i="24"/>
  <c r="F171" i="24"/>
  <c r="G165" i="24"/>
  <c r="F160" i="24"/>
  <c r="F152" i="24"/>
  <c r="F144" i="24"/>
  <c r="F136" i="24"/>
  <c r="F134" i="24"/>
  <c r="F128" i="24"/>
  <c r="F120" i="24"/>
  <c r="F112" i="24"/>
  <c r="F96" i="24"/>
  <c r="F88" i="24"/>
  <c r="F80" i="24"/>
  <c r="F72" i="24"/>
  <c r="F64" i="24"/>
  <c r="F56" i="24"/>
  <c r="F48" i="24"/>
  <c r="F40" i="24"/>
  <c r="F32" i="24"/>
  <c r="E190" i="24"/>
  <c r="G163" i="24"/>
  <c r="G159" i="24"/>
  <c r="G157" i="24"/>
  <c r="G155" i="24"/>
  <c r="G151" i="24"/>
  <c r="G149" i="24"/>
  <c r="G147" i="24"/>
  <c r="G143" i="24"/>
  <c r="G141" i="24"/>
  <c r="G139" i="24"/>
  <c r="G133" i="24"/>
  <c r="G131" i="24"/>
  <c r="G127" i="24"/>
  <c r="G125" i="24"/>
  <c r="G123" i="24"/>
  <c r="G119" i="24"/>
  <c r="G117" i="24"/>
  <c r="G115" i="24"/>
  <c r="G111" i="24"/>
  <c r="G83" i="24"/>
  <c r="G79" i="24"/>
  <c r="G77" i="24"/>
  <c r="G75" i="24"/>
  <c r="G71" i="24"/>
  <c r="G69" i="24"/>
  <c r="G67" i="24"/>
  <c r="G63" i="24"/>
  <c r="G61" i="24"/>
  <c r="G59" i="24"/>
  <c r="G55" i="24"/>
  <c r="G53" i="24"/>
  <c r="G51" i="24"/>
  <c r="G47" i="24"/>
  <c r="G45" i="24"/>
  <c r="G43" i="24"/>
  <c r="G39" i="24"/>
  <c r="G37" i="24"/>
  <c r="G35" i="24"/>
  <c r="G31" i="24"/>
  <c r="G29" i="24"/>
  <c r="G17" i="24"/>
  <c r="G9" i="24"/>
  <c r="E206" i="24"/>
  <c r="F200" i="24"/>
  <c r="F192" i="24"/>
  <c r="F184" i="24"/>
  <c r="F176" i="24"/>
  <c r="F145" i="24"/>
  <c r="F139" i="24"/>
  <c r="F121" i="24"/>
  <c r="F113" i="24"/>
  <c r="F83" i="24"/>
  <c r="F81" i="24"/>
  <c r="F75" i="24"/>
  <c r="F73" i="24"/>
  <c r="F67" i="24"/>
  <c r="F65" i="24"/>
  <c r="F63" i="24"/>
  <c r="F59" i="24"/>
  <c r="F57" i="24"/>
  <c r="F55" i="24"/>
  <c r="F51" i="24"/>
  <c r="F49" i="24"/>
  <c r="F47" i="24"/>
  <c r="F43" i="24"/>
  <c r="F41" i="24"/>
  <c r="F39" i="24"/>
  <c r="F35" i="24"/>
  <c r="F33" i="24"/>
  <c r="F31" i="24"/>
  <c r="F19" i="24"/>
  <c r="E198" i="24"/>
  <c r="E174" i="24"/>
  <c r="F216" i="24"/>
  <c r="G197" i="24"/>
  <c r="G189" i="24"/>
  <c r="F191" i="24"/>
  <c r="F161" i="24"/>
  <c r="F155" i="24"/>
  <c r="F137" i="24"/>
  <c r="F131" i="24"/>
  <c r="F123" i="24"/>
  <c r="F115" i="24"/>
  <c r="E216" i="24"/>
  <c r="G210" i="24"/>
  <c r="F205" i="24"/>
  <c r="G194" i="24"/>
  <c r="F189" i="24"/>
  <c r="E184" i="24"/>
  <c r="E176" i="24"/>
  <c r="G170" i="24"/>
  <c r="E161" i="24"/>
  <c r="E153" i="24"/>
  <c r="E145" i="24"/>
  <c r="E137" i="24"/>
  <c r="E129" i="24"/>
  <c r="E121" i="24"/>
  <c r="E115" i="24"/>
  <c r="E113" i="24"/>
  <c r="E83" i="24"/>
  <c r="E81" i="24"/>
  <c r="E57" i="24"/>
  <c r="E51" i="24"/>
  <c r="E41" i="24"/>
  <c r="E33" i="24"/>
  <c r="E214" i="24"/>
  <c r="E182" i="24"/>
  <c r="G213" i="24"/>
  <c r="G205" i="24"/>
  <c r="G181" i="24"/>
  <c r="G173" i="24"/>
  <c r="F163" i="24"/>
  <c r="F153" i="24"/>
  <c r="F147" i="24"/>
  <c r="F129" i="24"/>
  <c r="F213" i="24"/>
  <c r="G202" i="24"/>
  <c r="F197" i="24"/>
  <c r="E192" i="24"/>
  <c r="F181" i="24"/>
  <c r="F173" i="24"/>
  <c r="E147" i="24"/>
  <c r="E139" i="24"/>
  <c r="E131" i="24"/>
  <c r="E123" i="24"/>
  <c r="E75" i="24"/>
  <c r="E73" i="24"/>
  <c r="E67" i="24"/>
  <c r="E65" i="24"/>
  <c r="E59" i="24"/>
  <c r="E49" i="24"/>
  <c r="E43" i="24"/>
  <c r="E35" i="24"/>
  <c r="G215" i="24"/>
  <c r="F210" i="24"/>
  <c r="G207" i="24"/>
  <c r="E205" i="24"/>
  <c r="F202" i="24"/>
  <c r="E197" i="24"/>
  <c r="F194" i="24"/>
  <c r="E189" i="24"/>
  <c r="F186" i="24"/>
  <c r="G183" i="24"/>
  <c r="E181" i="24"/>
  <c r="G175" i="24"/>
  <c r="E173" i="24"/>
  <c r="E210" i="24"/>
  <c r="E202" i="24"/>
  <c r="E194" i="24"/>
  <c r="E186" i="24"/>
  <c r="E178" i="24"/>
  <c r="G166" i="24"/>
  <c r="G160" i="24"/>
  <c r="G152" i="24"/>
  <c r="G144" i="24"/>
  <c r="G136" i="24"/>
  <c r="G128" i="24"/>
  <c r="G120" i="24"/>
  <c r="G112" i="24"/>
  <c r="G104" i="24"/>
  <c r="G96" i="24"/>
  <c r="G80" i="24"/>
  <c r="G72" i="24"/>
  <c r="G64" i="24"/>
  <c r="G56" i="24"/>
  <c r="G48" i="24"/>
  <c r="G40" i="24"/>
  <c r="G32" i="24"/>
  <c r="F69" i="24"/>
  <c r="F45" i="24"/>
  <c r="E125" i="24"/>
  <c r="F53" i="24"/>
  <c r="E61" i="24"/>
  <c r="E45" i="24"/>
  <c r="E37" i="24"/>
  <c r="F117" i="24"/>
  <c r="F61" i="24"/>
  <c r="E77" i="24"/>
  <c r="E29" i="24"/>
  <c r="G98" i="24"/>
  <c r="G90" i="24"/>
  <c r="G84" i="24"/>
  <c r="G76" i="24"/>
  <c r="G70" i="24"/>
  <c r="G66" i="24"/>
  <c r="G62" i="24"/>
  <c r="G58" i="24"/>
  <c r="G54" i="24"/>
  <c r="G38" i="24"/>
  <c r="F149" i="24"/>
  <c r="F141" i="24"/>
  <c r="F133" i="24"/>
  <c r="F9" i="24"/>
  <c r="E133" i="24"/>
  <c r="F132" i="24"/>
  <c r="F130" i="24"/>
  <c r="F126" i="24"/>
  <c r="F124" i="24"/>
  <c r="F122" i="24"/>
  <c r="F118" i="24"/>
  <c r="F116" i="24"/>
  <c r="F114" i="24"/>
  <c r="F108" i="24"/>
  <c r="F157" i="24"/>
  <c r="F77" i="24"/>
  <c r="F37" i="24"/>
  <c r="E149" i="24"/>
  <c r="E141" i="24"/>
  <c r="E117" i="24"/>
  <c r="E53" i="24"/>
  <c r="G50" i="24"/>
  <c r="G42" i="24"/>
  <c r="G36" i="24"/>
  <c r="G30" i="24"/>
  <c r="E215" i="24"/>
  <c r="G209" i="24"/>
  <c r="E199" i="24"/>
  <c r="G193" i="24"/>
  <c r="E183" i="24"/>
  <c r="G177" i="24"/>
  <c r="F164" i="24"/>
  <c r="F156" i="24"/>
  <c r="F148" i="24"/>
  <c r="F140" i="24"/>
  <c r="G214" i="24"/>
  <c r="F209" i="24"/>
  <c r="G198" i="24"/>
  <c r="F193" i="24"/>
  <c r="E166" i="24"/>
  <c r="E162" i="24"/>
  <c r="E156" i="24"/>
  <c r="E146" i="24"/>
  <c r="E142" i="24"/>
  <c r="E136" i="24"/>
  <c r="E132" i="24"/>
  <c r="E128" i="24"/>
  <c r="E124" i="24"/>
  <c r="E118" i="24"/>
  <c r="E114" i="24"/>
  <c r="E82" i="24"/>
  <c r="E76" i="24"/>
  <c r="E72" i="24"/>
  <c r="E66" i="24"/>
  <c r="E62" i="24"/>
  <c r="E56" i="24"/>
  <c r="E52" i="24"/>
  <c r="E48" i="24"/>
  <c r="E44" i="24"/>
  <c r="E42" i="24"/>
  <c r="E40" i="24"/>
  <c r="F125" i="24"/>
  <c r="F29" i="24"/>
  <c r="E69" i="24"/>
  <c r="G164" i="24"/>
  <c r="G162" i="24"/>
  <c r="G158" i="24"/>
  <c r="G156" i="24"/>
  <c r="G154" i="24"/>
  <c r="G150" i="24"/>
  <c r="G148" i="24"/>
  <c r="G146" i="24"/>
  <c r="G142" i="24"/>
  <c r="G140" i="24"/>
  <c r="G138" i="24"/>
  <c r="G134" i="24"/>
  <c r="G132" i="24"/>
  <c r="G130" i="24"/>
  <c r="G126" i="24"/>
  <c r="G124" i="24"/>
  <c r="G122" i="24"/>
  <c r="G118" i="24"/>
  <c r="G116" i="24"/>
  <c r="G114" i="24"/>
  <c r="G108" i="24"/>
  <c r="G106" i="24"/>
  <c r="G100" i="24"/>
  <c r="G92" i="24"/>
  <c r="G82" i="24"/>
  <c r="G78" i="24"/>
  <c r="G74" i="24"/>
  <c r="G68" i="24"/>
  <c r="G60" i="24"/>
  <c r="G52" i="24"/>
  <c r="G34" i="24"/>
  <c r="G19" i="24"/>
  <c r="E207" i="24"/>
  <c r="G201" i="24"/>
  <c r="E191" i="24"/>
  <c r="G185" i="24"/>
  <c r="E175" i="24"/>
  <c r="G169" i="24"/>
  <c r="F162" i="24"/>
  <c r="F158" i="24"/>
  <c r="F154" i="24"/>
  <c r="F150" i="24"/>
  <c r="F146" i="24"/>
  <c r="F142" i="24"/>
  <c r="F138" i="24"/>
  <c r="G206" i="24"/>
  <c r="F201" i="24"/>
  <c r="G190" i="24"/>
  <c r="F185" i="24"/>
  <c r="G182" i="24"/>
  <c r="F177" i="24"/>
  <c r="G174" i="24"/>
  <c r="F169" i="24"/>
  <c r="E164" i="24"/>
  <c r="E160" i="24"/>
  <c r="E158" i="24"/>
  <c r="E154" i="24"/>
  <c r="E152" i="24"/>
  <c r="E150" i="24"/>
  <c r="E148" i="24"/>
  <c r="E144" i="24"/>
  <c r="E140" i="24"/>
  <c r="E138" i="24"/>
  <c r="E134" i="24"/>
  <c r="E130" i="24"/>
  <c r="E126" i="24"/>
  <c r="E122" i="24"/>
  <c r="E120" i="24"/>
  <c r="E116" i="24"/>
  <c r="E112" i="24"/>
  <c r="E84" i="24"/>
  <c r="E80" i="24"/>
  <c r="E78" i="24"/>
  <c r="E74" i="24"/>
  <c r="E70" i="24"/>
  <c r="E68" i="24"/>
  <c r="E64" i="24"/>
  <c r="E60" i="24"/>
  <c r="E58" i="24"/>
  <c r="E54" i="24"/>
  <c r="E50" i="24"/>
  <c r="E46" i="24"/>
  <c r="F214" i="24"/>
  <c r="G211" i="24"/>
  <c r="E209" i="24"/>
  <c r="F206" i="24"/>
  <c r="G203" i="24"/>
  <c r="E201" i="24"/>
  <c r="F198" i="24"/>
  <c r="G195" i="24"/>
  <c r="E193" i="24"/>
  <c r="F190" i="24"/>
  <c r="G187" i="24"/>
  <c r="E185" i="24"/>
  <c r="F182" i="24"/>
  <c r="G179" i="24"/>
  <c r="E177" i="24"/>
  <c r="F174" i="24"/>
  <c r="G171" i="24"/>
  <c r="E169" i="24"/>
  <c r="F100" i="24"/>
  <c r="F98" i="24"/>
  <c r="F92" i="24"/>
  <c r="F90" i="24"/>
  <c r="F84" i="24"/>
  <c r="F82" i="24"/>
  <c r="F78" i="24"/>
  <c r="F76" i="24"/>
  <c r="F74" i="24"/>
  <c r="F70" i="24"/>
  <c r="F66" i="24"/>
  <c r="F62" i="24"/>
  <c r="F60" i="24"/>
  <c r="F58" i="24"/>
  <c r="F54" i="24"/>
  <c r="F52" i="24"/>
  <c r="F50" i="24"/>
  <c r="F46" i="24"/>
  <c r="F44" i="24"/>
  <c r="F42" i="24"/>
  <c r="F38" i="24"/>
  <c r="F36" i="24"/>
  <c r="F34" i="24"/>
  <c r="F30" i="24"/>
  <c r="F10" i="24"/>
  <c r="E36" i="24"/>
  <c r="E32" i="24"/>
  <c r="E38" i="24"/>
  <c r="E34" i="24"/>
  <c r="E30" i="24"/>
  <c r="E10" i="24"/>
  <c r="G46" i="24"/>
  <c r="G44" i="24"/>
  <c r="G1289" i="24"/>
  <c r="E155" i="24"/>
  <c r="E157" i="24"/>
  <c r="F68" i="24"/>
  <c r="G1073" i="24"/>
  <c r="E163" i="24"/>
  <c r="E165" i="24"/>
  <c r="G135" i="24"/>
  <c r="E167" i="24"/>
  <c r="G88" i="24"/>
  <c r="F22" i="24"/>
  <c r="G10" i="24"/>
  <c r="G11" i="24"/>
  <c r="E9" i="24"/>
  <c r="G859" i="24"/>
  <c r="G7" i="24"/>
  <c r="G107" i="24"/>
  <c r="G99" i="24"/>
  <c r="G91" i="24"/>
  <c r="E105" i="24"/>
  <c r="E89" i="24"/>
  <c r="E97" i="24"/>
  <c r="G27" i="24"/>
  <c r="F14" i="24"/>
  <c r="E25" i="24"/>
  <c r="E17" i="24"/>
  <c r="E8" i="24"/>
  <c r="G8" i="24"/>
  <c r="F8" i="24"/>
  <c r="F12" i="24"/>
  <c r="E12" i="24"/>
  <c r="G12" i="24"/>
  <c r="F11" i="24"/>
  <c r="E11" i="24"/>
  <c r="F13" i="24"/>
  <c r="E13" i="24"/>
  <c r="G13" i="24"/>
  <c r="G14" i="24"/>
  <c r="E14" i="24"/>
  <c r="G15" i="24"/>
  <c r="F15" i="24"/>
  <c r="E15" i="24"/>
  <c r="G16" i="24"/>
  <c r="F16" i="24"/>
  <c r="E16" i="24"/>
  <c r="F17" i="24"/>
  <c r="G18" i="24"/>
  <c r="F18" i="24"/>
  <c r="E18" i="24"/>
  <c r="E19" i="24"/>
  <c r="G20" i="24"/>
  <c r="F20" i="24"/>
  <c r="E20" i="24"/>
  <c r="E21" i="24"/>
  <c r="G21" i="24"/>
  <c r="F21" i="24"/>
  <c r="G22" i="24"/>
  <c r="E22" i="24"/>
  <c r="E23" i="24"/>
  <c r="G23" i="24"/>
  <c r="F23" i="24"/>
  <c r="F26" i="24"/>
  <c r="G26" i="24"/>
  <c r="E26" i="24"/>
  <c r="F27" i="24"/>
  <c r="E27" i="24"/>
  <c r="G28" i="24"/>
  <c r="F28" i="24"/>
  <c r="E28" i="24"/>
  <c r="F24" i="24"/>
  <c r="E24" i="24"/>
  <c r="G25" i="24"/>
  <c r="F25" i="24"/>
  <c r="G24" i="24"/>
  <c r="F106" i="24"/>
  <c r="F104" i="24"/>
  <c r="E109" i="24"/>
  <c r="E107" i="24"/>
  <c r="E103" i="24"/>
  <c r="E101" i="24"/>
  <c r="E99" i="24"/>
  <c r="E95" i="24"/>
  <c r="E93" i="24"/>
  <c r="E91" i="24"/>
  <c r="E87" i="24"/>
  <c r="E85" i="24"/>
  <c r="G102" i="24"/>
  <c r="G86" i="24"/>
  <c r="E110" i="24"/>
  <c r="E108" i="24"/>
  <c r="E106" i="24"/>
  <c r="E104" i="24"/>
  <c r="E102" i="24"/>
  <c r="E100" i="24"/>
  <c r="E98" i="24"/>
  <c r="E96" i="24"/>
  <c r="E94" i="24"/>
  <c r="E92" i="24"/>
  <c r="E90" i="24"/>
  <c r="E88" i="24"/>
  <c r="E86" i="24"/>
  <c r="G110" i="24"/>
  <c r="G109" i="24"/>
  <c r="G105" i="24"/>
  <c r="G103" i="24"/>
  <c r="G101" i="24"/>
  <c r="G97" i="24"/>
  <c r="G95" i="24"/>
  <c r="G93" i="24"/>
  <c r="G89" i="24"/>
  <c r="G87" i="24"/>
  <c r="G85" i="24"/>
  <c r="G94" i="24"/>
  <c r="F109" i="24"/>
  <c r="F107" i="24"/>
  <c r="F105" i="24"/>
  <c r="F103" i="24"/>
  <c r="F101" i="24"/>
  <c r="F99" i="24"/>
  <c r="F97" i="24"/>
  <c r="F95" i="24"/>
  <c r="F93" i="24"/>
  <c r="F91" i="24"/>
  <c r="F89" i="24"/>
  <c r="F87" i="24"/>
  <c r="F85" i="24"/>
  <c r="G168" i="24"/>
  <c r="F168" i="24"/>
  <c r="E168" i="24"/>
  <c r="G431" i="24"/>
  <c r="G167" i="24"/>
  <c r="F167" i="24"/>
  <c r="G645" i="24"/>
  <c r="HQ319" i="46"/>
  <c r="HP319" i="46"/>
  <c r="HO319" i="46"/>
  <c r="HN319" i="46"/>
  <c r="HM319" i="46"/>
  <c r="HL319" i="46"/>
  <c r="HK319" i="46"/>
  <c r="HJ319" i="46"/>
  <c r="HI319" i="46"/>
  <c r="HH319" i="46"/>
  <c r="HG319" i="46"/>
  <c r="HF319" i="46"/>
  <c r="HE319" i="46"/>
  <c r="HD319" i="46"/>
  <c r="HC319" i="46"/>
  <c r="HB319" i="46"/>
  <c r="HA319" i="46"/>
  <c r="GZ319" i="46"/>
  <c r="GY319" i="46"/>
  <c r="GX319" i="46"/>
  <c r="GW319" i="46"/>
  <c r="GV319" i="46"/>
  <c r="GU319" i="46"/>
  <c r="GT319" i="46"/>
  <c r="GS319" i="46"/>
  <c r="GR319" i="46"/>
  <c r="GQ319" i="46"/>
  <c r="GP319" i="46"/>
  <c r="GO319" i="46"/>
  <c r="GN319" i="46"/>
  <c r="GM319" i="46"/>
  <c r="GL319" i="46"/>
  <c r="GK319" i="46"/>
  <c r="GJ319" i="46"/>
  <c r="GI319" i="46"/>
  <c r="GH319" i="46"/>
  <c r="GG319" i="46"/>
  <c r="GF319" i="46"/>
  <c r="GE319" i="46"/>
  <c r="GD319" i="46"/>
  <c r="GC319" i="46"/>
  <c r="GB319" i="46"/>
  <c r="GA319" i="46"/>
  <c r="FZ319" i="46"/>
  <c r="FY319" i="46"/>
  <c r="FX319" i="46"/>
  <c r="FW319" i="46"/>
  <c r="FV319" i="46"/>
  <c r="FU319" i="46"/>
  <c r="FT319" i="46"/>
  <c r="FS319" i="46"/>
  <c r="FR319" i="46"/>
  <c r="FQ319" i="46"/>
  <c r="FP319" i="46"/>
  <c r="FO319" i="46"/>
  <c r="FN319" i="46"/>
  <c r="FM319" i="46"/>
  <c r="FL319" i="46"/>
  <c r="FK319" i="46"/>
  <c r="FJ319" i="46"/>
  <c r="FI319" i="46"/>
  <c r="FI476" i="46"/>
  <c r="FJ476" i="46"/>
  <c r="FK476" i="46"/>
  <c r="FL476" i="46"/>
  <c r="FM476" i="46"/>
  <c r="FN476" i="46"/>
  <c r="FO476" i="46"/>
  <c r="FP476" i="46"/>
  <c r="FQ476" i="46"/>
  <c r="FR476" i="46"/>
  <c r="FS476" i="46"/>
  <c r="FT476" i="46"/>
  <c r="FU476" i="46"/>
  <c r="FV476" i="46"/>
  <c r="FW476" i="46"/>
  <c r="FX476" i="46"/>
  <c r="FY476" i="46"/>
  <c r="FZ476" i="46"/>
  <c r="GA476" i="46"/>
  <c r="GB476" i="46"/>
  <c r="GC476" i="46"/>
  <c r="GD476" i="46"/>
  <c r="GE476" i="46"/>
  <c r="GF476" i="46"/>
  <c r="GG476" i="46"/>
  <c r="GH476" i="46"/>
  <c r="GI476" i="46"/>
  <c r="GJ476" i="46"/>
  <c r="GK476" i="46"/>
  <c r="GL476" i="46"/>
  <c r="GM476" i="46"/>
  <c r="GN476" i="46"/>
  <c r="GO476" i="46"/>
  <c r="GP476" i="46"/>
  <c r="GQ476" i="46"/>
  <c r="GR476" i="46"/>
  <c r="GS476" i="46"/>
  <c r="GT476" i="46"/>
  <c r="GU476" i="46"/>
  <c r="GV476" i="46"/>
  <c r="GW476" i="46"/>
  <c r="GX476" i="46"/>
  <c r="GY476" i="46"/>
  <c r="GZ476" i="46"/>
  <c r="HA476" i="46"/>
  <c r="HB476" i="46"/>
  <c r="HC476" i="46"/>
  <c r="HD476" i="46"/>
  <c r="HE476" i="46"/>
  <c r="HF476" i="46"/>
  <c r="HG476" i="46"/>
  <c r="HH476" i="46"/>
  <c r="HI476" i="46"/>
  <c r="HJ476" i="46"/>
  <c r="HK476" i="46"/>
  <c r="HL476" i="46"/>
  <c r="HM476" i="46"/>
  <c r="HN476" i="46"/>
  <c r="HO476" i="46"/>
  <c r="HP476" i="46"/>
  <c r="HQ476" i="46"/>
  <c r="HQ633" i="46"/>
  <c r="HP633" i="46"/>
  <c r="HO633" i="46"/>
  <c r="HN633" i="46"/>
  <c r="HM633" i="46"/>
  <c r="HL633" i="46"/>
  <c r="HK633" i="46"/>
  <c r="HJ633" i="46"/>
  <c r="HI633" i="46"/>
  <c r="HH633" i="46"/>
  <c r="HG633" i="46"/>
  <c r="HF633" i="46"/>
  <c r="HE633" i="46"/>
  <c r="HD633" i="46"/>
  <c r="HC633" i="46"/>
  <c r="HB633" i="46"/>
  <c r="HA633" i="46"/>
  <c r="GZ633" i="46"/>
  <c r="GY633" i="46"/>
  <c r="GX633" i="46"/>
  <c r="GW633" i="46"/>
  <c r="GV633" i="46"/>
  <c r="GU633" i="46"/>
  <c r="GT633" i="46"/>
  <c r="GS633" i="46"/>
  <c r="GR633" i="46"/>
  <c r="GQ633" i="46"/>
  <c r="GP633" i="46"/>
  <c r="GO633" i="46"/>
  <c r="GN633" i="46"/>
  <c r="GM633" i="46"/>
  <c r="GL633" i="46"/>
  <c r="GK633" i="46"/>
  <c r="GJ633" i="46"/>
  <c r="GI633" i="46"/>
  <c r="GH633" i="46"/>
  <c r="GG633" i="46"/>
  <c r="GF633" i="46"/>
  <c r="GE633" i="46"/>
  <c r="GD633" i="46"/>
  <c r="GC633" i="46"/>
  <c r="GB633" i="46"/>
  <c r="GA633" i="46"/>
  <c r="FZ633" i="46"/>
  <c r="FY633" i="46"/>
  <c r="FX633" i="46"/>
  <c r="FW633" i="46"/>
  <c r="FV633" i="46"/>
  <c r="FU633" i="46"/>
  <c r="FT633" i="46"/>
  <c r="FS633" i="46"/>
  <c r="FR633" i="46"/>
  <c r="FQ633" i="46"/>
  <c r="FP633" i="46"/>
  <c r="FO633" i="46"/>
  <c r="FN633" i="46"/>
  <c r="FM633" i="46"/>
  <c r="FL633" i="46"/>
  <c r="FK633" i="46"/>
  <c r="FJ633" i="46"/>
  <c r="FI633" i="46"/>
  <c r="HQ790" i="46"/>
  <c r="HP790" i="46"/>
  <c r="HO790" i="46"/>
  <c r="HN790" i="46"/>
  <c r="HM790" i="46"/>
  <c r="HL790" i="46"/>
  <c r="HK790" i="46"/>
  <c r="HJ790" i="46"/>
  <c r="HI790" i="46"/>
  <c r="HH790" i="46"/>
  <c r="HG790" i="46"/>
  <c r="HF790" i="46"/>
  <c r="HE790" i="46"/>
  <c r="HD790" i="46"/>
  <c r="HC790" i="46"/>
  <c r="HB790" i="46"/>
  <c r="HA790" i="46"/>
  <c r="GZ790" i="46"/>
  <c r="GY790" i="46"/>
  <c r="GX790" i="46"/>
  <c r="GW790" i="46"/>
  <c r="GV790" i="46"/>
  <c r="GU790" i="46"/>
  <c r="GT790" i="46"/>
  <c r="GS790" i="46"/>
  <c r="GR790" i="46"/>
  <c r="GQ790" i="46"/>
  <c r="GP790" i="46"/>
  <c r="GO790" i="46"/>
  <c r="GN790" i="46"/>
  <c r="GM790" i="46"/>
  <c r="GL790" i="46"/>
  <c r="GK790" i="46"/>
  <c r="GJ790" i="46"/>
  <c r="GI790" i="46"/>
  <c r="GH790" i="46"/>
  <c r="GG790" i="46"/>
  <c r="GF790" i="46"/>
  <c r="GE790" i="46"/>
  <c r="GD790" i="46"/>
  <c r="GC790" i="46"/>
  <c r="GB790" i="46"/>
  <c r="GA790" i="46"/>
  <c r="FZ790" i="46"/>
  <c r="FY790" i="46"/>
  <c r="FX790" i="46"/>
  <c r="FW790" i="46"/>
  <c r="FV790" i="46"/>
  <c r="FU790" i="46"/>
  <c r="FT790" i="46"/>
  <c r="FS790" i="46"/>
  <c r="FR790" i="46"/>
  <c r="FQ790" i="46"/>
  <c r="FP790" i="46"/>
  <c r="FO790" i="46"/>
  <c r="FN790" i="46"/>
  <c r="FM790" i="46"/>
  <c r="FL790" i="46"/>
  <c r="FK790" i="46"/>
  <c r="FJ790" i="46"/>
  <c r="FI790" i="46"/>
  <c r="C815" i="46"/>
  <c r="C816" i="46"/>
  <c r="C817" i="46"/>
  <c r="C818" i="46"/>
  <c r="C819" i="46"/>
  <c r="C820" i="46"/>
  <c r="C821" i="46"/>
  <c r="C822" i="46"/>
  <c r="C823" i="46"/>
  <c r="C824" i="46"/>
  <c r="C825" i="46"/>
  <c r="C826" i="46"/>
  <c r="C827" i="46"/>
  <c r="C828" i="46"/>
  <c r="C829" i="46"/>
  <c r="C830" i="46"/>
  <c r="C831" i="46"/>
  <c r="C832" i="46"/>
  <c r="C833" i="46"/>
  <c r="C834" i="46"/>
  <c r="C835" i="46"/>
  <c r="C836" i="46"/>
  <c r="C837" i="46"/>
  <c r="C838" i="46"/>
  <c r="C839" i="46"/>
  <c r="C840" i="46"/>
  <c r="C841" i="46"/>
  <c r="C842" i="46"/>
  <c r="C843" i="46"/>
  <c r="C844" i="46"/>
  <c r="C845" i="46"/>
  <c r="C846" i="46"/>
  <c r="C847" i="46"/>
  <c r="C848" i="46"/>
  <c r="C849" i="46"/>
  <c r="C850" i="46"/>
  <c r="C851" i="46"/>
  <c r="C852" i="46"/>
  <c r="C853" i="46"/>
  <c r="C854" i="46"/>
  <c r="C855" i="46"/>
  <c r="C856" i="46"/>
  <c r="C857" i="46"/>
  <c r="C858" i="46"/>
  <c r="C859" i="46"/>
  <c r="C860" i="46"/>
  <c r="C861" i="46"/>
  <c r="C862" i="46"/>
  <c r="C863" i="46"/>
  <c r="C864" i="46"/>
  <c r="C865" i="46"/>
  <c r="C866" i="46"/>
  <c r="C867" i="46"/>
  <c r="C868" i="46"/>
  <c r="C869" i="46"/>
  <c r="C870" i="46"/>
  <c r="C871" i="46"/>
  <c r="C872" i="46"/>
  <c r="C873" i="46"/>
  <c r="C874" i="46"/>
  <c r="C875" i="46"/>
  <c r="C876" i="46"/>
  <c r="C877" i="46"/>
  <c r="C878" i="46"/>
  <c r="C879" i="46"/>
  <c r="C880" i="46"/>
  <c r="C881" i="46"/>
  <c r="C882" i="46"/>
  <c r="C883" i="46"/>
  <c r="C884" i="46"/>
  <c r="C885" i="46"/>
  <c r="C886" i="46"/>
  <c r="C887" i="46"/>
  <c r="C888" i="46"/>
  <c r="C889" i="46"/>
  <c r="C890" i="46"/>
  <c r="C891" i="46"/>
  <c r="C892" i="46"/>
  <c r="C893" i="46"/>
  <c r="C894" i="46"/>
  <c r="C895" i="46"/>
  <c r="C896" i="46"/>
  <c r="C897" i="46"/>
  <c r="C898" i="46"/>
  <c r="C899" i="46"/>
  <c r="C900" i="46"/>
  <c r="C901" i="46"/>
  <c r="C902" i="46"/>
  <c r="C903" i="46"/>
  <c r="C904" i="46"/>
  <c r="C905" i="46"/>
  <c r="C906" i="46"/>
  <c r="C907" i="46"/>
  <c r="C908" i="46"/>
  <c r="C909" i="46"/>
  <c r="C910" i="46"/>
  <c r="C911" i="46"/>
  <c r="C912" i="46"/>
  <c r="C913" i="46"/>
  <c r="C914" i="46"/>
  <c r="C915" i="46"/>
  <c r="C916" i="46"/>
  <c r="C917" i="46"/>
  <c r="C918" i="46"/>
  <c r="C919" i="46"/>
  <c r="C920" i="46"/>
  <c r="C921" i="46"/>
  <c r="C922" i="46"/>
  <c r="C923" i="46"/>
  <c r="C924" i="46"/>
  <c r="C925" i="46"/>
  <c r="C926" i="46"/>
  <c r="C927" i="46"/>
  <c r="C928" i="46"/>
  <c r="C929" i="46"/>
  <c r="C930" i="46"/>
  <c r="C931" i="46"/>
  <c r="C932" i="46"/>
  <c r="C933" i="46"/>
  <c r="C934" i="46"/>
  <c r="C935" i="46"/>
  <c r="C936" i="46"/>
  <c r="C937" i="46"/>
  <c r="C938" i="46"/>
  <c r="C939" i="46"/>
  <c r="C940" i="46"/>
  <c r="C941" i="46"/>
  <c r="C793" i="46"/>
  <c r="C794" i="46"/>
  <c r="C795" i="46"/>
  <c r="C796" i="46"/>
  <c r="C797" i="46"/>
  <c r="C798" i="46"/>
  <c r="C799" i="46"/>
  <c r="C800" i="46"/>
  <c r="C801" i="46"/>
  <c r="C802" i="46"/>
  <c r="C803" i="46"/>
  <c r="C804" i="46"/>
  <c r="C805" i="46"/>
  <c r="C806" i="46"/>
  <c r="C807" i="46"/>
  <c r="C808" i="46"/>
  <c r="C809" i="46"/>
  <c r="C810" i="46"/>
  <c r="C811" i="46"/>
  <c r="C812" i="46"/>
  <c r="C813" i="46"/>
  <c r="C814" i="46"/>
  <c r="C792" i="46"/>
  <c r="C636" i="46"/>
  <c r="C637" i="46"/>
  <c r="C638" i="46"/>
  <c r="C639" i="46"/>
  <c r="C640" i="46"/>
  <c r="C641" i="46"/>
  <c r="C642" i="46"/>
  <c r="C643" i="46"/>
  <c r="C644" i="46"/>
  <c r="C645" i="46"/>
  <c r="C646" i="46"/>
  <c r="C647" i="46"/>
  <c r="C648" i="46"/>
  <c r="C649" i="46"/>
  <c r="C650" i="46"/>
  <c r="C651" i="46"/>
  <c r="C652" i="46"/>
  <c r="C653" i="46"/>
  <c r="C654" i="46"/>
  <c r="C655" i="46"/>
  <c r="C656" i="46"/>
  <c r="C657" i="46"/>
  <c r="C658" i="46"/>
  <c r="C659" i="46"/>
  <c r="C660" i="46"/>
  <c r="C661" i="46"/>
  <c r="C662" i="46"/>
  <c r="C663" i="46"/>
  <c r="C664" i="46"/>
  <c r="C665" i="46"/>
  <c r="C666" i="46"/>
  <c r="C667" i="46"/>
  <c r="C668" i="46"/>
  <c r="C669" i="46"/>
  <c r="C670" i="46"/>
  <c r="C671" i="46"/>
  <c r="C672" i="46"/>
  <c r="C673" i="46"/>
  <c r="C674" i="46"/>
  <c r="C675" i="46"/>
  <c r="C676" i="46"/>
  <c r="C677" i="46"/>
  <c r="C678" i="46"/>
  <c r="C679" i="46"/>
  <c r="C680" i="46"/>
  <c r="C681" i="46"/>
  <c r="C682" i="46"/>
  <c r="C683" i="46"/>
  <c r="C684" i="46"/>
  <c r="C685" i="46"/>
  <c r="C686" i="46"/>
  <c r="C687" i="46"/>
  <c r="C688" i="46"/>
  <c r="C689" i="46"/>
  <c r="C690" i="46"/>
  <c r="C691" i="46"/>
  <c r="C692" i="46"/>
  <c r="C693" i="46"/>
  <c r="C694" i="46"/>
  <c r="C695" i="46"/>
  <c r="C696" i="46"/>
  <c r="C697" i="46"/>
  <c r="C698" i="46"/>
  <c r="C699" i="46"/>
  <c r="C700" i="46"/>
  <c r="C701" i="46"/>
  <c r="C702" i="46"/>
  <c r="C703" i="46"/>
  <c r="C704" i="46"/>
  <c r="C705" i="46"/>
  <c r="C706" i="46"/>
  <c r="C707" i="46"/>
  <c r="C708" i="46"/>
  <c r="C709" i="46"/>
  <c r="C710" i="46"/>
  <c r="C711" i="46"/>
  <c r="C712" i="46"/>
  <c r="C713" i="46"/>
  <c r="C714" i="46"/>
  <c r="C715" i="46"/>
  <c r="C716" i="46"/>
  <c r="C717" i="46"/>
  <c r="C718" i="46"/>
  <c r="C719" i="46"/>
  <c r="C720" i="46"/>
  <c r="C721" i="46"/>
  <c r="C722" i="46"/>
  <c r="C723" i="46"/>
  <c r="C724" i="46"/>
  <c r="C725" i="46"/>
  <c r="C726" i="46"/>
  <c r="C727" i="46"/>
  <c r="C728" i="46"/>
  <c r="C729" i="46"/>
  <c r="C730" i="46"/>
  <c r="C731" i="46"/>
  <c r="C732" i="46"/>
  <c r="C733" i="46"/>
  <c r="C734" i="46"/>
  <c r="C735" i="46"/>
  <c r="C736" i="46"/>
  <c r="C737" i="46"/>
  <c r="C738" i="46"/>
  <c r="C739" i="46"/>
  <c r="C740" i="46"/>
  <c r="C741" i="46"/>
  <c r="C742" i="46"/>
  <c r="C743" i="46"/>
  <c r="C744" i="46"/>
  <c r="C745" i="46"/>
  <c r="C746" i="46"/>
  <c r="C747" i="46"/>
  <c r="C748" i="46"/>
  <c r="C749" i="46"/>
  <c r="C750" i="46"/>
  <c r="C751" i="46"/>
  <c r="C752" i="46"/>
  <c r="C753" i="46"/>
  <c r="C754" i="46"/>
  <c r="C755" i="46"/>
  <c r="C756" i="46"/>
  <c r="C757" i="46"/>
  <c r="C758" i="46"/>
  <c r="C759" i="46"/>
  <c r="C760" i="46"/>
  <c r="C761" i="46"/>
  <c r="C762" i="46"/>
  <c r="C763" i="46"/>
  <c r="C764" i="46"/>
  <c r="C765" i="46"/>
  <c r="C766" i="46"/>
  <c r="C767" i="46"/>
  <c r="C768" i="46"/>
  <c r="C769" i="46"/>
  <c r="C770" i="46"/>
  <c r="C771" i="46"/>
  <c r="C772" i="46"/>
  <c r="C773" i="46"/>
  <c r="C774" i="46"/>
  <c r="C775" i="46"/>
  <c r="C776" i="46"/>
  <c r="C777" i="46"/>
  <c r="C778" i="46"/>
  <c r="C779" i="46"/>
  <c r="C780" i="46"/>
  <c r="C781" i="46"/>
  <c r="C782" i="46"/>
  <c r="C783" i="46"/>
  <c r="C784" i="46"/>
  <c r="C635" i="46"/>
  <c r="C479" i="46"/>
  <c r="C480" i="46"/>
  <c r="C481" i="46"/>
  <c r="C482" i="46"/>
  <c r="C225" i="41" s="1"/>
  <c r="C483" i="46"/>
  <c r="C226" i="41" s="1"/>
  <c r="C484" i="46"/>
  <c r="C227" i="41" s="1"/>
  <c r="C485" i="46"/>
  <c r="C486" i="46"/>
  <c r="C229" i="41" s="1"/>
  <c r="C487" i="46"/>
  <c r="C488" i="46"/>
  <c r="C231" i="41" s="1"/>
  <c r="C489" i="46"/>
  <c r="C232" i="41" s="1"/>
  <c r="C490" i="46"/>
  <c r="C491" i="46"/>
  <c r="C234" i="41" s="1"/>
  <c r="C492" i="46"/>
  <c r="C235" i="41" s="1"/>
  <c r="C493" i="46"/>
  <c r="C236" i="41" s="1"/>
  <c r="C494" i="46"/>
  <c r="C495" i="46"/>
  <c r="C496" i="46"/>
  <c r="C497" i="46"/>
  <c r="C240" i="41" s="1"/>
  <c r="C498" i="46"/>
  <c r="C241" i="41" s="1"/>
  <c r="C499" i="46"/>
  <c r="C242" i="41" s="1"/>
  <c r="C500" i="46"/>
  <c r="C243" i="41" s="1"/>
  <c r="C501" i="46"/>
  <c r="C502" i="46"/>
  <c r="C503" i="46"/>
  <c r="C504" i="46"/>
  <c r="C505" i="46"/>
  <c r="C506" i="46"/>
  <c r="C507" i="46"/>
  <c r="C508" i="46"/>
  <c r="C509" i="46"/>
  <c r="C510" i="46"/>
  <c r="C511" i="46"/>
  <c r="C512" i="46"/>
  <c r="C513" i="46"/>
  <c r="C514" i="46"/>
  <c r="C515" i="46"/>
  <c r="C516" i="46"/>
  <c r="C517" i="46"/>
  <c r="C518" i="46"/>
  <c r="C519" i="46"/>
  <c r="C520" i="46"/>
  <c r="C521" i="46"/>
  <c r="C522" i="46"/>
  <c r="C523" i="46"/>
  <c r="C524" i="46"/>
  <c r="C525" i="46"/>
  <c r="C526" i="46"/>
  <c r="C527" i="46"/>
  <c r="C528" i="46"/>
  <c r="C529" i="46"/>
  <c r="C530" i="46"/>
  <c r="C531" i="46"/>
  <c r="C532" i="46"/>
  <c r="C533" i="46"/>
  <c r="C534" i="46"/>
  <c r="C535" i="46"/>
  <c r="C536" i="46"/>
  <c r="C537" i="46"/>
  <c r="C538" i="46"/>
  <c r="C539" i="46"/>
  <c r="C540" i="46"/>
  <c r="C541" i="46"/>
  <c r="C542" i="46"/>
  <c r="C543" i="46"/>
  <c r="C544" i="46"/>
  <c r="C545" i="46"/>
  <c r="C546" i="46"/>
  <c r="C547" i="46"/>
  <c r="C548" i="46"/>
  <c r="C549" i="46"/>
  <c r="C550" i="46"/>
  <c r="C551" i="46"/>
  <c r="C552" i="46"/>
  <c r="C553" i="46"/>
  <c r="C554" i="46"/>
  <c r="C555" i="46"/>
  <c r="C556" i="46"/>
  <c r="C557" i="46"/>
  <c r="C558" i="46"/>
  <c r="C559" i="46"/>
  <c r="C560" i="46"/>
  <c r="C561" i="46"/>
  <c r="C562" i="46"/>
  <c r="C563" i="46"/>
  <c r="C564" i="46"/>
  <c r="C565" i="46"/>
  <c r="C566" i="46"/>
  <c r="C567" i="46"/>
  <c r="C568" i="46"/>
  <c r="C569" i="46"/>
  <c r="C570" i="46"/>
  <c r="C571" i="46"/>
  <c r="C572" i="46"/>
  <c r="C573" i="46"/>
  <c r="C574" i="46"/>
  <c r="C575" i="46"/>
  <c r="C576" i="46"/>
  <c r="C577" i="46"/>
  <c r="C578" i="46"/>
  <c r="C579" i="46"/>
  <c r="C580" i="46"/>
  <c r="C581" i="46"/>
  <c r="C582" i="46"/>
  <c r="C583" i="46"/>
  <c r="C584" i="46"/>
  <c r="C585" i="46"/>
  <c r="C586" i="46"/>
  <c r="C587" i="46"/>
  <c r="C588" i="46"/>
  <c r="C589" i="46"/>
  <c r="C590" i="46"/>
  <c r="C591" i="46"/>
  <c r="C592" i="46"/>
  <c r="C593" i="46"/>
  <c r="C594" i="46"/>
  <c r="C595" i="46"/>
  <c r="C596" i="46"/>
  <c r="C597" i="46"/>
  <c r="C598" i="46"/>
  <c r="C599" i="46"/>
  <c r="C600" i="46"/>
  <c r="C601" i="46"/>
  <c r="C602" i="46"/>
  <c r="C603" i="46"/>
  <c r="C604" i="46"/>
  <c r="C605" i="46"/>
  <c r="C606" i="46"/>
  <c r="C607" i="46"/>
  <c r="C608" i="46"/>
  <c r="C609" i="46"/>
  <c r="C610" i="46"/>
  <c r="C611" i="46"/>
  <c r="C612" i="46"/>
  <c r="C613" i="46"/>
  <c r="C614" i="46"/>
  <c r="C615" i="46"/>
  <c r="C616" i="46"/>
  <c r="C617" i="46"/>
  <c r="C618" i="46"/>
  <c r="C619" i="46"/>
  <c r="C620" i="46"/>
  <c r="C621" i="46"/>
  <c r="C622" i="46"/>
  <c r="C623" i="46"/>
  <c r="C624" i="46"/>
  <c r="C625" i="46"/>
  <c r="C626" i="46"/>
  <c r="C627" i="46"/>
  <c r="C478" i="46"/>
  <c r="A208" i="14"/>
  <c r="B208" i="14"/>
  <c r="A209" i="14"/>
  <c r="B209" i="14"/>
  <c r="A210" i="14"/>
  <c r="B210" i="14"/>
  <c r="A211" i="14"/>
  <c r="B211" i="14"/>
  <c r="A212" i="14"/>
  <c r="B212" i="14"/>
  <c r="A213" i="14"/>
  <c r="B213" i="14"/>
  <c r="A214" i="14"/>
  <c r="B214" i="14"/>
  <c r="A215" i="14"/>
  <c r="B215" i="14"/>
  <c r="A216" i="14"/>
  <c r="B216" i="14"/>
  <c r="A206" i="14"/>
  <c r="B206" i="14"/>
  <c r="A207" i="14"/>
  <c r="B207" i="14"/>
  <c r="A176" i="14"/>
  <c r="B176" i="14"/>
  <c r="A177" i="14"/>
  <c r="B177" i="14"/>
  <c r="A178" i="14"/>
  <c r="B178" i="14"/>
  <c r="A179" i="14"/>
  <c r="B179" i="14"/>
  <c r="A180" i="14"/>
  <c r="B180" i="14"/>
  <c r="A181" i="14"/>
  <c r="B181" i="14"/>
  <c r="A182" i="14"/>
  <c r="B182" i="14"/>
  <c r="A183" i="14"/>
  <c r="B183" i="14"/>
  <c r="A184" i="14"/>
  <c r="B184" i="14"/>
  <c r="A185" i="14"/>
  <c r="B185" i="14"/>
  <c r="A186" i="14"/>
  <c r="B186" i="14"/>
  <c r="A187" i="14"/>
  <c r="B187" i="14"/>
  <c r="A188" i="14"/>
  <c r="B188" i="14"/>
  <c r="A189" i="14"/>
  <c r="B189" i="14"/>
  <c r="A190" i="14"/>
  <c r="B190" i="14"/>
  <c r="A191" i="14"/>
  <c r="B191" i="14"/>
  <c r="A192" i="14"/>
  <c r="B192" i="14"/>
  <c r="A193" i="14"/>
  <c r="B193" i="14"/>
  <c r="A194" i="14"/>
  <c r="B194" i="14"/>
  <c r="A195" i="14"/>
  <c r="B195" i="14"/>
  <c r="A196" i="14"/>
  <c r="B196" i="14"/>
  <c r="A197" i="14"/>
  <c r="B197" i="14"/>
  <c r="A198" i="14"/>
  <c r="B198" i="14"/>
  <c r="A199" i="14"/>
  <c r="B199" i="14"/>
  <c r="A200" i="14"/>
  <c r="B200" i="14"/>
  <c r="A201" i="14"/>
  <c r="B201" i="14"/>
  <c r="A202" i="14"/>
  <c r="B202" i="14"/>
  <c r="A203" i="14"/>
  <c r="B203" i="14"/>
  <c r="A204" i="14"/>
  <c r="B204" i="14"/>
  <c r="A205" i="14"/>
  <c r="B205" i="14"/>
  <c r="A152" i="14"/>
  <c r="B152" i="14"/>
  <c r="A153" i="14"/>
  <c r="B153" i="14"/>
  <c r="A154" i="14"/>
  <c r="B154" i="14"/>
  <c r="A155" i="14"/>
  <c r="B155" i="14"/>
  <c r="A156" i="14"/>
  <c r="B156" i="14"/>
  <c r="A157" i="14"/>
  <c r="B157" i="14"/>
  <c r="A158" i="14"/>
  <c r="B158" i="14"/>
  <c r="A159" i="14"/>
  <c r="B159" i="14"/>
  <c r="A160" i="14"/>
  <c r="B160" i="14"/>
  <c r="A161" i="14"/>
  <c r="B161" i="14"/>
  <c r="A162" i="14"/>
  <c r="B162" i="14"/>
  <c r="A163" i="14"/>
  <c r="B163" i="14"/>
  <c r="A164" i="14"/>
  <c r="B164" i="14"/>
  <c r="A165" i="14"/>
  <c r="B165" i="14"/>
  <c r="A166" i="14"/>
  <c r="B166" i="14"/>
  <c r="A167" i="14"/>
  <c r="B167" i="14"/>
  <c r="A168" i="14"/>
  <c r="B168" i="14"/>
  <c r="A169" i="14"/>
  <c r="B169" i="14"/>
  <c r="A170" i="14"/>
  <c r="B170" i="14"/>
  <c r="A171" i="14"/>
  <c r="B171" i="14"/>
  <c r="A172" i="14"/>
  <c r="B172" i="14"/>
  <c r="A173" i="14"/>
  <c r="B173" i="14"/>
  <c r="A174" i="14"/>
  <c r="B174" i="14"/>
  <c r="A175" i="14"/>
  <c r="B175" i="14"/>
  <c r="A207" i="38"/>
  <c r="B207" i="38"/>
  <c r="D207" i="38"/>
  <c r="N207" i="38" s="1"/>
  <c r="E207" i="38"/>
  <c r="A208" i="38"/>
  <c r="B208" i="38"/>
  <c r="D208" i="38"/>
  <c r="N208" i="38" s="1"/>
  <c r="E208" i="38"/>
  <c r="A209" i="38"/>
  <c r="B209" i="38"/>
  <c r="D209" i="38"/>
  <c r="N209" i="38" s="1"/>
  <c r="E209" i="38"/>
  <c r="A210" i="38"/>
  <c r="B210" i="38"/>
  <c r="D210" i="38"/>
  <c r="N210" i="38" s="1"/>
  <c r="E210" i="38"/>
  <c r="A211" i="38"/>
  <c r="B211" i="38"/>
  <c r="D211" i="38"/>
  <c r="N211" i="38" s="1"/>
  <c r="E211" i="38"/>
  <c r="A212" i="38"/>
  <c r="B212" i="38"/>
  <c r="D212" i="38"/>
  <c r="N212" i="38" s="1"/>
  <c r="E212" i="38"/>
  <c r="A213" i="38"/>
  <c r="B213" i="38"/>
  <c r="D213" i="38"/>
  <c r="N213" i="38" s="1"/>
  <c r="E213" i="38"/>
  <c r="A214" i="38"/>
  <c r="B214" i="38"/>
  <c r="D214" i="38"/>
  <c r="E214" i="38"/>
  <c r="A215" i="38"/>
  <c r="B215" i="38"/>
  <c r="D215" i="38"/>
  <c r="N215" i="38" s="1"/>
  <c r="E215" i="38"/>
  <c r="A202" i="38"/>
  <c r="B202" i="38"/>
  <c r="D202" i="38"/>
  <c r="N202" i="38" s="1"/>
  <c r="E202" i="38"/>
  <c r="A203" i="38"/>
  <c r="B203" i="38"/>
  <c r="D203" i="38"/>
  <c r="N203" i="38" s="1"/>
  <c r="E203" i="38"/>
  <c r="A204" i="38"/>
  <c r="B204" i="38"/>
  <c r="D204" i="38"/>
  <c r="N204" i="38" s="1"/>
  <c r="E204" i="38"/>
  <c r="A205" i="38"/>
  <c r="B205" i="38"/>
  <c r="D205" i="38"/>
  <c r="N205" i="38" s="1"/>
  <c r="E205" i="38"/>
  <c r="A206" i="38"/>
  <c r="B206" i="38"/>
  <c r="D206" i="38"/>
  <c r="N206" i="38" s="1"/>
  <c r="E206" i="38"/>
  <c r="A175" i="38"/>
  <c r="B175" i="38"/>
  <c r="D175" i="38"/>
  <c r="N175" i="38" s="1"/>
  <c r="E175" i="38"/>
  <c r="A176" i="38"/>
  <c r="B176" i="38"/>
  <c r="D176" i="38"/>
  <c r="N176" i="38" s="1"/>
  <c r="E176" i="38"/>
  <c r="A177" i="38"/>
  <c r="B177" i="38"/>
  <c r="D177" i="38"/>
  <c r="E177" i="38"/>
  <c r="A178" i="38"/>
  <c r="B178" i="38"/>
  <c r="D178" i="38"/>
  <c r="P178" i="38" s="1"/>
  <c r="E178" i="38"/>
  <c r="A179" i="38"/>
  <c r="B179" i="38"/>
  <c r="D179" i="38"/>
  <c r="N179" i="38" s="1"/>
  <c r="E179" i="38"/>
  <c r="A180" i="38"/>
  <c r="B180" i="38"/>
  <c r="D180" i="38"/>
  <c r="P180" i="38" s="1"/>
  <c r="E180" i="38"/>
  <c r="A181" i="38"/>
  <c r="B181" i="38"/>
  <c r="D181" i="38"/>
  <c r="E181" i="38"/>
  <c r="A182" i="38"/>
  <c r="B182" i="38"/>
  <c r="D182" i="38"/>
  <c r="N182" i="38" s="1"/>
  <c r="E182" i="38"/>
  <c r="A183" i="38"/>
  <c r="B183" i="38"/>
  <c r="D183" i="38"/>
  <c r="N183" i="38" s="1"/>
  <c r="E183" i="38"/>
  <c r="A184" i="38"/>
  <c r="B184" i="38"/>
  <c r="D184" i="38"/>
  <c r="N184" i="38" s="1"/>
  <c r="E184" i="38"/>
  <c r="A185" i="38"/>
  <c r="B185" i="38"/>
  <c r="D185" i="38"/>
  <c r="E185" i="38"/>
  <c r="A186" i="38"/>
  <c r="B186" i="38"/>
  <c r="D186" i="38"/>
  <c r="N186" i="38" s="1"/>
  <c r="E186" i="38"/>
  <c r="A187" i="38"/>
  <c r="B187" i="38"/>
  <c r="D187" i="38"/>
  <c r="N187" i="38" s="1"/>
  <c r="E187" i="38"/>
  <c r="A188" i="38"/>
  <c r="B188" i="38"/>
  <c r="D188" i="38"/>
  <c r="N188" i="38" s="1"/>
  <c r="E188" i="38"/>
  <c r="A189" i="38"/>
  <c r="B189" i="38"/>
  <c r="D189" i="38"/>
  <c r="E189" i="38"/>
  <c r="A190" i="38"/>
  <c r="B190" i="38"/>
  <c r="D190" i="38"/>
  <c r="N190" i="38" s="1"/>
  <c r="E190" i="38"/>
  <c r="A191" i="38"/>
  <c r="B191" i="38"/>
  <c r="D191" i="38"/>
  <c r="N191" i="38" s="1"/>
  <c r="E191" i="38"/>
  <c r="A192" i="38"/>
  <c r="B192" i="38"/>
  <c r="D192" i="38"/>
  <c r="N192" i="38" s="1"/>
  <c r="E192" i="38"/>
  <c r="A193" i="38"/>
  <c r="B193" i="38"/>
  <c r="D193" i="38"/>
  <c r="E193" i="38"/>
  <c r="A194" i="38"/>
  <c r="B194" i="38"/>
  <c r="D194" i="38"/>
  <c r="N194" i="38" s="1"/>
  <c r="E194" i="38"/>
  <c r="A195" i="38"/>
  <c r="B195" i="38"/>
  <c r="D195" i="38"/>
  <c r="P195" i="38" s="1"/>
  <c r="E195" i="38"/>
  <c r="A196" i="38"/>
  <c r="B196" i="38"/>
  <c r="D196" i="38"/>
  <c r="N196" i="38" s="1"/>
  <c r="E196" i="38"/>
  <c r="A197" i="38"/>
  <c r="B197" i="38"/>
  <c r="D197" i="38"/>
  <c r="E197" i="38"/>
  <c r="A198" i="38"/>
  <c r="B198" i="38"/>
  <c r="D198" i="38"/>
  <c r="N198" i="38" s="1"/>
  <c r="E198" i="38"/>
  <c r="A199" i="38"/>
  <c r="B199" i="38"/>
  <c r="D199" i="38"/>
  <c r="N199" i="38" s="1"/>
  <c r="E199" i="38"/>
  <c r="A200" i="38"/>
  <c r="B200" i="38"/>
  <c r="D200" i="38"/>
  <c r="N200" i="38" s="1"/>
  <c r="E200" i="38"/>
  <c r="A201" i="38"/>
  <c r="B201" i="38"/>
  <c r="D201" i="38"/>
  <c r="E201" i="38"/>
  <c r="A154" i="38"/>
  <c r="B154" i="38"/>
  <c r="D154" i="38"/>
  <c r="P154" i="38" s="1"/>
  <c r="E154" i="38"/>
  <c r="A155" i="38"/>
  <c r="B155" i="38"/>
  <c r="D155" i="38"/>
  <c r="N155" i="38" s="1"/>
  <c r="E155" i="38"/>
  <c r="A156" i="38"/>
  <c r="B156" i="38"/>
  <c r="D156" i="38"/>
  <c r="N156" i="38" s="1"/>
  <c r="E156" i="38"/>
  <c r="A157" i="38"/>
  <c r="B157" i="38"/>
  <c r="D157" i="38"/>
  <c r="P157" i="38" s="1"/>
  <c r="E157" i="38"/>
  <c r="A158" i="38"/>
  <c r="B158" i="38"/>
  <c r="D158" i="38"/>
  <c r="N158" i="38" s="1"/>
  <c r="E158" i="38"/>
  <c r="A159" i="38"/>
  <c r="B159" i="38"/>
  <c r="D159" i="38"/>
  <c r="N159" i="38" s="1"/>
  <c r="E159" i="38"/>
  <c r="A160" i="38"/>
  <c r="B160" i="38"/>
  <c r="D160" i="38"/>
  <c r="N160" i="38" s="1"/>
  <c r="E160" i="38"/>
  <c r="A161" i="38"/>
  <c r="B161" i="38"/>
  <c r="D161" i="38"/>
  <c r="P161" i="38" s="1"/>
  <c r="E161" i="38"/>
  <c r="A162" i="38"/>
  <c r="B162" i="38"/>
  <c r="D162" i="38"/>
  <c r="P162" i="38" s="1"/>
  <c r="E162" i="38"/>
  <c r="A163" i="38"/>
  <c r="B163" i="38"/>
  <c r="D163" i="38"/>
  <c r="N163" i="38" s="1"/>
  <c r="E163" i="38"/>
  <c r="A164" i="38"/>
  <c r="B164" i="38"/>
  <c r="D164" i="38"/>
  <c r="P164" i="38" s="1"/>
  <c r="E164" i="38"/>
  <c r="A165" i="38"/>
  <c r="B165" i="38"/>
  <c r="D165" i="38"/>
  <c r="P165" i="38" s="1"/>
  <c r="E165" i="38"/>
  <c r="A166" i="38"/>
  <c r="B166" i="38"/>
  <c r="D166" i="38"/>
  <c r="N166" i="38" s="1"/>
  <c r="E166" i="38"/>
  <c r="A167" i="38"/>
  <c r="B167" i="38"/>
  <c r="D167" i="38"/>
  <c r="N167" i="38" s="1"/>
  <c r="E167" i="38"/>
  <c r="A168" i="38"/>
  <c r="B168" i="38"/>
  <c r="D168" i="38"/>
  <c r="N168" i="38" s="1"/>
  <c r="E168" i="38"/>
  <c r="A169" i="38"/>
  <c r="B169" i="38"/>
  <c r="D169" i="38"/>
  <c r="P169" i="38" s="1"/>
  <c r="E169" i="38"/>
  <c r="A170" i="38"/>
  <c r="B170" i="38"/>
  <c r="D170" i="38"/>
  <c r="N170" i="38" s="1"/>
  <c r="E170" i="38"/>
  <c r="A171" i="38"/>
  <c r="B171" i="38"/>
  <c r="D171" i="38"/>
  <c r="N171" i="38" s="1"/>
  <c r="E171" i="38"/>
  <c r="A172" i="38"/>
  <c r="B172" i="38"/>
  <c r="D172" i="38"/>
  <c r="N172" i="38" s="1"/>
  <c r="E172" i="38"/>
  <c r="A173" i="38"/>
  <c r="B173" i="38"/>
  <c r="D173" i="38"/>
  <c r="P173" i="38" s="1"/>
  <c r="E173" i="38"/>
  <c r="A174" i="38"/>
  <c r="B174" i="38"/>
  <c r="D174" i="38"/>
  <c r="N174" i="38" s="1"/>
  <c r="E174" i="38"/>
  <c r="A214" i="42"/>
  <c r="B214" i="42"/>
  <c r="D214" i="42"/>
  <c r="N214" i="42" s="1"/>
  <c r="E214" i="42"/>
  <c r="A215" i="42"/>
  <c r="B215" i="42"/>
  <c r="D215" i="42"/>
  <c r="N215" i="42" s="1"/>
  <c r="E215" i="42"/>
  <c r="A200" i="42"/>
  <c r="B200" i="42"/>
  <c r="D200" i="42"/>
  <c r="N200" i="42" s="1"/>
  <c r="E200" i="42"/>
  <c r="A201" i="42"/>
  <c r="B201" i="42"/>
  <c r="D201" i="42"/>
  <c r="N201" i="42" s="1"/>
  <c r="E201" i="42"/>
  <c r="A202" i="42"/>
  <c r="B202" i="42"/>
  <c r="D202" i="42"/>
  <c r="E202" i="42"/>
  <c r="A203" i="42"/>
  <c r="B203" i="42"/>
  <c r="D203" i="42"/>
  <c r="N203" i="42" s="1"/>
  <c r="E203" i="42"/>
  <c r="A204" i="42"/>
  <c r="B204" i="42"/>
  <c r="D204" i="42"/>
  <c r="P204" i="42" s="1"/>
  <c r="E204" i="42"/>
  <c r="A205" i="42"/>
  <c r="B205" i="42"/>
  <c r="D205" i="42"/>
  <c r="P205" i="42" s="1"/>
  <c r="E205" i="42"/>
  <c r="A206" i="42"/>
  <c r="B206" i="42"/>
  <c r="D206" i="42"/>
  <c r="P206" i="42" s="1"/>
  <c r="E206" i="42"/>
  <c r="A207" i="42"/>
  <c r="B207" i="42"/>
  <c r="D207" i="42"/>
  <c r="N207" i="42" s="1"/>
  <c r="E207" i="42"/>
  <c r="A208" i="42"/>
  <c r="B208" i="42"/>
  <c r="D208" i="42"/>
  <c r="E208" i="42"/>
  <c r="A209" i="42"/>
  <c r="B209" i="42"/>
  <c r="D209" i="42"/>
  <c r="E209" i="42"/>
  <c r="A210" i="42"/>
  <c r="B210" i="42"/>
  <c r="D210" i="42"/>
  <c r="P210" i="42" s="1"/>
  <c r="E210" i="42"/>
  <c r="A211" i="42"/>
  <c r="B211" i="42"/>
  <c r="D211" i="42"/>
  <c r="N211" i="42" s="1"/>
  <c r="E211" i="42"/>
  <c r="A212" i="42"/>
  <c r="B212" i="42"/>
  <c r="D212" i="42"/>
  <c r="P212" i="42" s="1"/>
  <c r="E212" i="42"/>
  <c r="A213" i="42"/>
  <c r="B213" i="42"/>
  <c r="D213" i="42"/>
  <c r="N213" i="42" s="1"/>
  <c r="E213" i="42"/>
  <c r="A188" i="42"/>
  <c r="B188" i="42"/>
  <c r="D188" i="42"/>
  <c r="N188" i="42" s="1"/>
  <c r="E188" i="42"/>
  <c r="A189" i="42"/>
  <c r="B189" i="42"/>
  <c r="D189" i="42"/>
  <c r="P189" i="42" s="1"/>
  <c r="E189" i="42"/>
  <c r="A190" i="42"/>
  <c r="B190" i="42"/>
  <c r="D190" i="42"/>
  <c r="E190" i="42"/>
  <c r="A191" i="42"/>
  <c r="B191" i="42"/>
  <c r="D191" i="42"/>
  <c r="N191" i="42" s="1"/>
  <c r="E191" i="42"/>
  <c r="A192" i="42"/>
  <c r="B192" i="42"/>
  <c r="D192" i="42"/>
  <c r="N192" i="42" s="1"/>
  <c r="E192" i="42"/>
  <c r="A193" i="42"/>
  <c r="B193" i="42"/>
  <c r="D193" i="42"/>
  <c r="N193" i="42" s="1"/>
  <c r="E193" i="42"/>
  <c r="A194" i="42"/>
  <c r="B194" i="42"/>
  <c r="D194" i="42"/>
  <c r="E194" i="42"/>
  <c r="A195" i="42"/>
  <c r="B195" i="42"/>
  <c r="D195" i="42"/>
  <c r="N195" i="42" s="1"/>
  <c r="E195" i="42"/>
  <c r="A196" i="42"/>
  <c r="B196" i="42"/>
  <c r="D196" i="42"/>
  <c r="N196" i="42" s="1"/>
  <c r="E196" i="42"/>
  <c r="A197" i="42"/>
  <c r="B197" i="42"/>
  <c r="D197" i="42"/>
  <c r="N197" i="42" s="1"/>
  <c r="E197" i="42"/>
  <c r="A198" i="42"/>
  <c r="B198" i="42"/>
  <c r="D198" i="42"/>
  <c r="E198" i="42"/>
  <c r="A199" i="42"/>
  <c r="B199" i="42"/>
  <c r="D199" i="42"/>
  <c r="N199" i="42" s="1"/>
  <c r="E199" i="42"/>
  <c r="A182" i="42"/>
  <c r="B182" i="42"/>
  <c r="D182" i="42"/>
  <c r="N182" i="42" s="1"/>
  <c r="E182" i="42"/>
  <c r="A183" i="42"/>
  <c r="B183" i="42"/>
  <c r="D183" i="42"/>
  <c r="N183" i="42" s="1"/>
  <c r="E183" i="42"/>
  <c r="A184" i="42"/>
  <c r="B184" i="42"/>
  <c r="D184" i="42"/>
  <c r="E184" i="42"/>
  <c r="A185" i="42"/>
  <c r="B185" i="42"/>
  <c r="D185" i="42"/>
  <c r="P185" i="42" s="1"/>
  <c r="E185" i="42"/>
  <c r="A186" i="42"/>
  <c r="B186" i="42"/>
  <c r="D186" i="42"/>
  <c r="N186" i="42" s="1"/>
  <c r="E186" i="42"/>
  <c r="A187" i="42"/>
  <c r="B187" i="42"/>
  <c r="D187" i="42"/>
  <c r="N187" i="42" s="1"/>
  <c r="E187" i="42"/>
  <c r="A172" i="42"/>
  <c r="B172" i="42"/>
  <c r="D172" i="42"/>
  <c r="P172" i="42" s="1"/>
  <c r="E172" i="42"/>
  <c r="A173" i="42"/>
  <c r="B173" i="42"/>
  <c r="D173" i="42"/>
  <c r="N173" i="42" s="1"/>
  <c r="E173" i="42"/>
  <c r="A174" i="42"/>
  <c r="B174" i="42"/>
  <c r="D174" i="42"/>
  <c r="E174" i="42"/>
  <c r="A175" i="42"/>
  <c r="B175" i="42"/>
  <c r="D175" i="42"/>
  <c r="N175" i="42" s="1"/>
  <c r="E175" i="42"/>
  <c r="A176" i="42"/>
  <c r="B176" i="42"/>
  <c r="D176" i="42"/>
  <c r="N176" i="42" s="1"/>
  <c r="E176" i="42"/>
  <c r="A177" i="42"/>
  <c r="B177" i="42"/>
  <c r="D177" i="42"/>
  <c r="N177" i="42" s="1"/>
  <c r="E177" i="42"/>
  <c r="A178" i="42"/>
  <c r="B178" i="42"/>
  <c r="D178" i="42"/>
  <c r="E178" i="42"/>
  <c r="A179" i="42"/>
  <c r="B179" i="42"/>
  <c r="D179" i="42"/>
  <c r="P179" i="42" s="1"/>
  <c r="E179" i="42"/>
  <c r="A180" i="42"/>
  <c r="B180" i="42"/>
  <c r="D180" i="42"/>
  <c r="N180" i="42" s="1"/>
  <c r="E180" i="42"/>
  <c r="A181" i="42"/>
  <c r="B181" i="42"/>
  <c r="D181" i="42"/>
  <c r="N181" i="42" s="1"/>
  <c r="E181" i="42"/>
  <c r="A151" i="42"/>
  <c r="B151" i="42"/>
  <c r="D151" i="42"/>
  <c r="N151" i="42" s="1"/>
  <c r="E151" i="42"/>
  <c r="A152" i="42"/>
  <c r="B152" i="42"/>
  <c r="D152" i="42"/>
  <c r="N152" i="42" s="1"/>
  <c r="E152" i="42"/>
  <c r="A153" i="42"/>
  <c r="B153" i="42"/>
  <c r="D153" i="42"/>
  <c r="P153" i="42" s="1"/>
  <c r="E153" i="42"/>
  <c r="A154" i="42"/>
  <c r="B154" i="42"/>
  <c r="D154" i="42"/>
  <c r="P154" i="42" s="1"/>
  <c r="E154" i="42"/>
  <c r="A155" i="42"/>
  <c r="B155" i="42"/>
  <c r="D155" i="42"/>
  <c r="N155" i="42" s="1"/>
  <c r="E155" i="42"/>
  <c r="A156" i="42"/>
  <c r="B156" i="42"/>
  <c r="D156" i="42"/>
  <c r="N156" i="42" s="1"/>
  <c r="E156" i="42"/>
  <c r="A157" i="42"/>
  <c r="B157" i="42"/>
  <c r="D157" i="42"/>
  <c r="N157" i="42" s="1"/>
  <c r="E157" i="42"/>
  <c r="A158" i="42"/>
  <c r="B158" i="42"/>
  <c r="D158" i="42"/>
  <c r="P158" i="42" s="1"/>
  <c r="E158" i="42"/>
  <c r="A159" i="42"/>
  <c r="B159" i="42"/>
  <c r="D159" i="42"/>
  <c r="N159" i="42" s="1"/>
  <c r="E159" i="42"/>
  <c r="A160" i="42"/>
  <c r="B160" i="42"/>
  <c r="D160" i="42"/>
  <c r="N160" i="42" s="1"/>
  <c r="E160" i="42"/>
  <c r="A161" i="42"/>
  <c r="B161" i="42"/>
  <c r="D161" i="42"/>
  <c r="N161" i="42" s="1"/>
  <c r="E161" i="42"/>
  <c r="A162" i="42"/>
  <c r="B162" i="42"/>
  <c r="D162" i="42"/>
  <c r="P162" i="42" s="1"/>
  <c r="E162" i="42"/>
  <c r="A163" i="42"/>
  <c r="B163" i="42"/>
  <c r="D163" i="42"/>
  <c r="N163" i="42" s="1"/>
  <c r="E163" i="42"/>
  <c r="A164" i="42"/>
  <c r="B164" i="42"/>
  <c r="D164" i="42"/>
  <c r="P164" i="42" s="1"/>
  <c r="E164" i="42"/>
  <c r="A165" i="42"/>
  <c r="B165" i="42"/>
  <c r="D165" i="42"/>
  <c r="P165" i="42" s="1"/>
  <c r="E165" i="42"/>
  <c r="A166" i="42"/>
  <c r="B166" i="42"/>
  <c r="D166" i="42"/>
  <c r="P166" i="42" s="1"/>
  <c r="E166" i="42"/>
  <c r="A167" i="42"/>
  <c r="B167" i="42"/>
  <c r="D167" i="42"/>
  <c r="N167" i="42" s="1"/>
  <c r="E167" i="42"/>
  <c r="A168" i="42"/>
  <c r="B168" i="42"/>
  <c r="D168" i="42"/>
  <c r="P168" i="42" s="1"/>
  <c r="E168" i="42"/>
  <c r="A169" i="42"/>
  <c r="B169" i="42"/>
  <c r="D169" i="42"/>
  <c r="N169" i="42" s="1"/>
  <c r="E169" i="42"/>
  <c r="A170" i="42"/>
  <c r="B170" i="42"/>
  <c r="D170" i="42"/>
  <c r="N170" i="42" s="1"/>
  <c r="E170" i="42"/>
  <c r="A171" i="42"/>
  <c r="B171" i="42"/>
  <c r="D171" i="42"/>
  <c r="N171" i="42" s="1"/>
  <c r="E171" i="42"/>
  <c r="D225" i="41"/>
  <c r="D226" i="41"/>
  <c r="D227" i="41"/>
  <c r="C228" i="41"/>
  <c r="D228" i="41"/>
  <c r="D229" i="41"/>
  <c r="C230" i="41"/>
  <c r="D230" i="41"/>
  <c r="D231" i="41"/>
  <c r="D232" i="41"/>
  <c r="C233" i="41"/>
  <c r="D233" i="41"/>
  <c r="D234" i="41"/>
  <c r="D235" i="41"/>
  <c r="D236" i="41"/>
  <c r="C237" i="41"/>
  <c r="D237" i="41"/>
  <c r="C238" i="41"/>
  <c r="D238" i="41"/>
  <c r="C239" i="41"/>
  <c r="D239" i="41"/>
  <c r="D240" i="41"/>
  <c r="D241" i="41"/>
  <c r="D242" i="41"/>
  <c r="D243" i="41"/>
  <c r="C244" i="41"/>
  <c r="D244" i="41"/>
  <c r="C245" i="41"/>
  <c r="D245" i="41"/>
  <c r="A204" i="41"/>
  <c r="B204" i="41"/>
  <c r="D204" i="41"/>
  <c r="P204" i="41" s="1"/>
  <c r="E204" i="41"/>
  <c r="A205" i="41"/>
  <c r="B205" i="41"/>
  <c r="D205" i="41"/>
  <c r="N205" i="41" s="1"/>
  <c r="E205" i="41"/>
  <c r="A206" i="41"/>
  <c r="B206" i="41"/>
  <c r="D206" i="41"/>
  <c r="P206" i="41" s="1"/>
  <c r="E206" i="41"/>
  <c r="A207" i="41"/>
  <c r="B207" i="41"/>
  <c r="D207" i="41"/>
  <c r="N207" i="41" s="1"/>
  <c r="E207" i="41"/>
  <c r="A208" i="41"/>
  <c r="B208" i="41"/>
  <c r="D208" i="41"/>
  <c r="P208" i="41" s="1"/>
  <c r="E208" i="41"/>
  <c r="A209" i="41"/>
  <c r="B209" i="41"/>
  <c r="D209" i="41"/>
  <c r="N209" i="41" s="1"/>
  <c r="E209" i="41"/>
  <c r="A210" i="41"/>
  <c r="B210" i="41"/>
  <c r="D210" i="41"/>
  <c r="N210" i="41" s="1"/>
  <c r="E210" i="41"/>
  <c r="A211" i="41"/>
  <c r="B211" i="41"/>
  <c r="D211" i="41"/>
  <c r="N211" i="41" s="1"/>
  <c r="E211" i="41"/>
  <c r="A212" i="41"/>
  <c r="B212" i="41"/>
  <c r="D212" i="41"/>
  <c r="P212" i="41" s="1"/>
  <c r="E212" i="41"/>
  <c r="A213" i="41"/>
  <c r="B213" i="41"/>
  <c r="D213" i="41"/>
  <c r="N213" i="41" s="1"/>
  <c r="E213" i="41"/>
  <c r="A214" i="41"/>
  <c r="B214" i="41"/>
  <c r="D214" i="41"/>
  <c r="N214" i="41" s="1"/>
  <c r="E214" i="41"/>
  <c r="A215" i="41"/>
  <c r="B215" i="41"/>
  <c r="D215" i="41"/>
  <c r="N215" i="41" s="1"/>
  <c r="E215" i="41"/>
  <c r="A194" i="41"/>
  <c r="B194" i="41"/>
  <c r="D194" i="41"/>
  <c r="N194" i="41" s="1"/>
  <c r="E194" i="41"/>
  <c r="A195" i="41"/>
  <c r="B195" i="41"/>
  <c r="D195" i="41"/>
  <c r="N195" i="41" s="1"/>
  <c r="E195" i="41"/>
  <c r="A196" i="41"/>
  <c r="B196" i="41"/>
  <c r="D196" i="41"/>
  <c r="E196" i="41"/>
  <c r="A197" i="41"/>
  <c r="B197" i="41"/>
  <c r="D197" i="41"/>
  <c r="P197" i="41" s="1"/>
  <c r="E197" i="41"/>
  <c r="A198" i="41"/>
  <c r="B198" i="41"/>
  <c r="D198" i="41"/>
  <c r="N198" i="41" s="1"/>
  <c r="E198" i="41"/>
  <c r="A199" i="41"/>
  <c r="B199" i="41"/>
  <c r="D199" i="41"/>
  <c r="N199" i="41" s="1"/>
  <c r="E199" i="41"/>
  <c r="A200" i="41"/>
  <c r="B200" i="41"/>
  <c r="D200" i="41"/>
  <c r="E200" i="41"/>
  <c r="A201" i="41"/>
  <c r="B201" i="41"/>
  <c r="D201" i="41"/>
  <c r="N201" i="41" s="1"/>
  <c r="E201" i="41"/>
  <c r="A202" i="41"/>
  <c r="B202" i="41"/>
  <c r="D202" i="41"/>
  <c r="N202" i="41" s="1"/>
  <c r="E202" i="41"/>
  <c r="A203" i="41"/>
  <c r="B203" i="41"/>
  <c r="D203" i="41"/>
  <c r="N203" i="41" s="1"/>
  <c r="E203" i="41"/>
  <c r="A175" i="41"/>
  <c r="B175" i="41"/>
  <c r="D175" i="41"/>
  <c r="P175" i="41" s="1"/>
  <c r="E175" i="41"/>
  <c r="A176" i="41"/>
  <c r="B176" i="41"/>
  <c r="D176" i="41"/>
  <c r="N176" i="41" s="1"/>
  <c r="E176" i="41"/>
  <c r="A177" i="41"/>
  <c r="B177" i="41"/>
  <c r="D177" i="41"/>
  <c r="N177" i="41" s="1"/>
  <c r="E177" i="41"/>
  <c r="A178" i="41"/>
  <c r="B178" i="41"/>
  <c r="D178" i="41"/>
  <c r="P178" i="41" s="1"/>
  <c r="E178" i="41"/>
  <c r="A179" i="41"/>
  <c r="B179" i="41"/>
  <c r="D179" i="41"/>
  <c r="N179" i="41" s="1"/>
  <c r="E179" i="41"/>
  <c r="A180" i="41"/>
  <c r="B180" i="41"/>
  <c r="D180" i="41"/>
  <c r="P180" i="41" s="1"/>
  <c r="E180" i="41"/>
  <c r="A181" i="41"/>
  <c r="B181" i="41"/>
  <c r="D181" i="41"/>
  <c r="N181" i="41" s="1"/>
  <c r="E181" i="41"/>
  <c r="A182" i="41"/>
  <c r="B182" i="41"/>
  <c r="D182" i="41"/>
  <c r="E182" i="41"/>
  <c r="A183" i="41"/>
  <c r="B183" i="41"/>
  <c r="D183" i="41"/>
  <c r="N183" i="41" s="1"/>
  <c r="E183" i="41"/>
  <c r="A184" i="41"/>
  <c r="B184" i="41"/>
  <c r="D184" i="41"/>
  <c r="N184" i="41" s="1"/>
  <c r="E184" i="41"/>
  <c r="A185" i="41"/>
  <c r="B185" i="41"/>
  <c r="D185" i="41"/>
  <c r="N185" i="41" s="1"/>
  <c r="E185" i="41"/>
  <c r="A186" i="41"/>
  <c r="B186" i="41"/>
  <c r="D186" i="41"/>
  <c r="N186" i="41" s="1"/>
  <c r="E186" i="41"/>
  <c r="A187" i="41"/>
  <c r="B187" i="41"/>
  <c r="D187" i="41"/>
  <c r="P187" i="41" s="1"/>
  <c r="E187" i="41"/>
  <c r="A188" i="41"/>
  <c r="B188" i="41"/>
  <c r="D188" i="41"/>
  <c r="N188" i="41" s="1"/>
  <c r="E188" i="41"/>
  <c r="A189" i="41"/>
  <c r="B189" i="41"/>
  <c r="D189" i="41"/>
  <c r="N189" i="41" s="1"/>
  <c r="E189" i="41"/>
  <c r="A190" i="41"/>
  <c r="B190" i="41"/>
  <c r="D190" i="41"/>
  <c r="P190" i="41" s="1"/>
  <c r="E190" i="41"/>
  <c r="A191" i="41"/>
  <c r="B191" i="41"/>
  <c r="D191" i="41"/>
  <c r="N191" i="41" s="1"/>
  <c r="E191" i="41"/>
  <c r="A192" i="41"/>
  <c r="B192" i="41"/>
  <c r="D192" i="41"/>
  <c r="N192" i="41" s="1"/>
  <c r="E192" i="41"/>
  <c r="A193" i="41"/>
  <c r="B193" i="41"/>
  <c r="D193" i="41"/>
  <c r="N193" i="41" s="1"/>
  <c r="E193" i="41"/>
  <c r="A153" i="41"/>
  <c r="B153" i="41"/>
  <c r="D153" i="41"/>
  <c r="N153" i="41" s="1"/>
  <c r="E153" i="41"/>
  <c r="A154" i="41"/>
  <c r="B154" i="41"/>
  <c r="D154" i="41"/>
  <c r="N154" i="41" s="1"/>
  <c r="E154" i="41"/>
  <c r="A155" i="41"/>
  <c r="B155" i="41"/>
  <c r="D155" i="41"/>
  <c r="N155" i="41" s="1"/>
  <c r="E155" i="41"/>
  <c r="A156" i="41"/>
  <c r="B156" i="41"/>
  <c r="D156" i="41"/>
  <c r="N156" i="41" s="1"/>
  <c r="E156" i="41"/>
  <c r="A157" i="41"/>
  <c r="B157" i="41"/>
  <c r="D157" i="41"/>
  <c r="N157" i="41" s="1"/>
  <c r="E157" i="41"/>
  <c r="A158" i="41"/>
  <c r="B158" i="41"/>
  <c r="D158" i="41"/>
  <c r="N158" i="41" s="1"/>
  <c r="E158" i="41"/>
  <c r="A159" i="41"/>
  <c r="B159" i="41"/>
  <c r="D159" i="41"/>
  <c r="N159" i="41" s="1"/>
  <c r="E159" i="41"/>
  <c r="A160" i="41"/>
  <c r="B160" i="41"/>
  <c r="D160" i="41"/>
  <c r="N160" i="41" s="1"/>
  <c r="E160" i="41"/>
  <c r="A161" i="41"/>
  <c r="B161" i="41"/>
  <c r="D161" i="41"/>
  <c r="P161" i="41" s="1"/>
  <c r="E161" i="41"/>
  <c r="A162" i="41"/>
  <c r="B162" i="41"/>
  <c r="D162" i="41"/>
  <c r="N162" i="41" s="1"/>
  <c r="E162" i="41"/>
  <c r="A163" i="41"/>
  <c r="B163" i="41"/>
  <c r="D163" i="41"/>
  <c r="E163" i="41"/>
  <c r="A164" i="41"/>
  <c r="B164" i="41"/>
  <c r="D164" i="41"/>
  <c r="P164" i="41" s="1"/>
  <c r="E164" i="41"/>
  <c r="A165" i="41"/>
  <c r="B165" i="41"/>
  <c r="D165" i="41"/>
  <c r="N165" i="41" s="1"/>
  <c r="E165" i="41"/>
  <c r="A166" i="41"/>
  <c r="B166" i="41"/>
  <c r="D166" i="41"/>
  <c r="N166" i="41" s="1"/>
  <c r="E166" i="41"/>
  <c r="A167" i="41"/>
  <c r="B167" i="41"/>
  <c r="D167" i="41"/>
  <c r="E167" i="41"/>
  <c r="A168" i="41"/>
  <c r="B168" i="41"/>
  <c r="D168" i="41"/>
  <c r="N168" i="41" s="1"/>
  <c r="E168" i="41"/>
  <c r="A169" i="41"/>
  <c r="B169" i="41"/>
  <c r="D169" i="41"/>
  <c r="N169" i="41" s="1"/>
  <c r="E169" i="41"/>
  <c r="A170" i="41"/>
  <c r="B170" i="41"/>
  <c r="D170" i="41"/>
  <c r="N170" i="41" s="1"/>
  <c r="E170" i="41"/>
  <c r="A171" i="41"/>
  <c r="B171" i="41"/>
  <c r="D171" i="41"/>
  <c r="E171" i="41"/>
  <c r="A172" i="41"/>
  <c r="B172" i="41"/>
  <c r="D172" i="41"/>
  <c r="N172" i="41" s="1"/>
  <c r="E172" i="41"/>
  <c r="A173" i="41"/>
  <c r="B173" i="41"/>
  <c r="D173" i="41"/>
  <c r="P173" i="41" s="1"/>
  <c r="E173" i="41"/>
  <c r="A174" i="41"/>
  <c r="B174" i="41"/>
  <c r="D174" i="41"/>
  <c r="N174" i="41" s="1"/>
  <c r="E174" i="41"/>
  <c r="A202" i="39"/>
  <c r="B202" i="39"/>
  <c r="D202" i="39"/>
  <c r="N202" i="39" s="1"/>
  <c r="E202" i="39"/>
  <c r="A203" i="39"/>
  <c r="B203" i="39"/>
  <c r="D203" i="39"/>
  <c r="E203" i="39"/>
  <c r="A204" i="39"/>
  <c r="B204" i="39"/>
  <c r="D204" i="39"/>
  <c r="E204" i="39"/>
  <c r="A205" i="39"/>
  <c r="B205" i="39"/>
  <c r="D205" i="39"/>
  <c r="E205" i="39"/>
  <c r="A206" i="39"/>
  <c r="B206" i="39"/>
  <c r="D206" i="39"/>
  <c r="P206" i="39" s="1"/>
  <c r="E206" i="39"/>
  <c r="A207" i="39"/>
  <c r="B207" i="39"/>
  <c r="D207" i="39"/>
  <c r="N207" i="39" s="1"/>
  <c r="E207" i="39"/>
  <c r="A208" i="39"/>
  <c r="B208" i="39"/>
  <c r="D208" i="39"/>
  <c r="E208" i="39"/>
  <c r="A209" i="39"/>
  <c r="B209" i="39"/>
  <c r="D209" i="39"/>
  <c r="P209" i="39" s="1"/>
  <c r="E209" i="39"/>
  <c r="A210" i="39"/>
  <c r="B210" i="39"/>
  <c r="D210" i="39"/>
  <c r="N210" i="39" s="1"/>
  <c r="E210" i="39"/>
  <c r="A211" i="39"/>
  <c r="B211" i="39"/>
  <c r="D211" i="39"/>
  <c r="N211" i="39" s="1"/>
  <c r="E211" i="39"/>
  <c r="A212" i="39"/>
  <c r="B212" i="39"/>
  <c r="D212" i="39"/>
  <c r="E212" i="39"/>
  <c r="A213" i="39"/>
  <c r="B213" i="39"/>
  <c r="D213" i="39"/>
  <c r="P213" i="39" s="1"/>
  <c r="E213" i="39"/>
  <c r="A214" i="39"/>
  <c r="B214" i="39"/>
  <c r="D214" i="39"/>
  <c r="N214" i="39" s="1"/>
  <c r="E214" i="39"/>
  <c r="A215" i="39"/>
  <c r="B215" i="39"/>
  <c r="D215" i="39"/>
  <c r="E215" i="39"/>
  <c r="A201" i="39"/>
  <c r="B201" i="39"/>
  <c r="D201" i="39"/>
  <c r="P201" i="39" s="1"/>
  <c r="E201" i="39"/>
  <c r="A177" i="39"/>
  <c r="B177" i="39"/>
  <c r="D177" i="39"/>
  <c r="P177" i="39" s="1"/>
  <c r="E177" i="39"/>
  <c r="A178" i="39"/>
  <c r="B178" i="39"/>
  <c r="D178" i="39"/>
  <c r="N178" i="39" s="1"/>
  <c r="E178" i="39"/>
  <c r="A179" i="39"/>
  <c r="B179" i="39"/>
  <c r="D179" i="39"/>
  <c r="E179" i="39"/>
  <c r="A180" i="39"/>
  <c r="B180" i="39"/>
  <c r="D180" i="39"/>
  <c r="N180" i="39" s="1"/>
  <c r="E180" i="39"/>
  <c r="A181" i="39"/>
  <c r="B181" i="39"/>
  <c r="D181" i="39"/>
  <c r="N181" i="39" s="1"/>
  <c r="E181" i="39"/>
  <c r="A182" i="39"/>
  <c r="B182" i="39"/>
  <c r="D182" i="39"/>
  <c r="N182" i="39" s="1"/>
  <c r="E182" i="39"/>
  <c r="A183" i="39"/>
  <c r="B183" i="39"/>
  <c r="D183" i="39"/>
  <c r="E183" i="39"/>
  <c r="A184" i="39"/>
  <c r="B184" i="39"/>
  <c r="D184" i="39"/>
  <c r="N184" i="39" s="1"/>
  <c r="E184" i="39"/>
  <c r="A185" i="39"/>
  <c r="B185" i="39"/>
  <c r="D185" i="39"/>
  <c r="N185" i="39" s="1"/>
  <c r="E185" i="39"/>
  <c r="A186" i="39"/>
  <c r="B186" i="39"/>
  <c r="D186" i="39"/>
  <c r="N186" i="39" s="1"/>
  <c r="E186" i="39"/>
  <c r="A187" i="39"/>
  <c r="B187" i="39"/>
  <c r="D187" i="39"/>
  <c r="E187" i="39"/>
  <c r="A188" i="39"/>
  <c r="B188" i="39"/>
  <c r="D188" i="39"/>
  <c r="N188" i="39" s="1"/>
  <c r="E188" i="39"/>
  <c r="A189" i="39"/>
  <c r="B189" i="39"/>
  <c r="D189" i="39"/>
  <c r="P189" i="39" s="1"/>
  <c r="E189" i="39"/>
  <c r="A190" i="39"/>
  <c r="B190" i="39"/>
  <c r="D190" i="39"/>
  <c r="N190" i="39" s="1"/>
  <c r="E190" i="39"/>
  <c r="A191" i="39"/>
  <c r="B191" i="39"/>
  <c r="D191" i="39"/>
  <c r="E191" i="39"/>
  <c r="A192" i="39"/>
  <c r="B192" i="39"/>
  <c r="D192" i="39"/>
  <c r="N192" i="39" s="1"/>
  <c r="E192" i="39"/>
  <c r="A193" i="39"/>
  <c r="B193" i="39"/>
  <c r="D193" i="39"/>
  <c r="N193" i="39" s="1"/>
  <c r="E193" i="39"/>
  <c r="A194" i="39"/>
  <c r="B194" i="39"/>
  <c r="D194" i="39"/>
  <c r="N194" i="39" s="1"/>
  <c r="E194" i="39"/>
  <c r="A195" i="39"/>
  <c r="B195" i="39"/>
  <c r="D195" i="39"/>
  <c r="E195" i="39"/>
  <c r="A196" i="39"/>
  <c r="B196" i="39"/>
  <c r="D196" i="39"/>
  <c r="N196" i="39" s="1"/>
  <c r="E196" i="39"/>
  <c r="A197" i="39"/>
  <c r="B197" i="39"/>
  <c r="D197" i="39"/>
  <c r="N197" i="39" s="1"/>
  <c r="E197" i="39"/>
  <c r="A198" i="39"/>
  <c r="B198" i="39"/>
  <c r="D198" i="39"/>
  <c r="N198" i="39" s="1"/>
  <c r="E198" i="39"/>
  <c r="A199" i="39"/>
  <c r="B199" i="39"/>
  <c r="D199" i="39"/>
  <c r="E199" i="39"/>
  <c r="A200" i="39"/>
  <c r="B200" i="39"/>
  <c r="D200" i="39"/>
  <c r="P200" i="39" s="1"/>
  <c r="E200" i="39"/>
  <c r="A174" i="39"/>
  <c r="B174" i="39"/>
  <c r="D174" i="39"/>
  <c r="P174" i="39" s="1"/>
  <c r="E174" i="39"/>
  <c r="A175" i="39"/>
  <c r="B175" i="39"/>
  <c r="D175" i="39"/>
  <c r="N175" i="39" s="1"/>
  <c r="E175" i="39"/>
  <c r="A176" i="39"/>
  <c r="B176" i="39"/>
  <c r="D176" i="39"/>
  <c r="E176" i="39"/>
  <c r="A148" i="39"/>
  <c r="B148" i="39"/>
  <c r="D148" i="39"/>
  <c r="N148" i="39" s="1"/>
  <c r="E148" i="39"/>
  <c r="A149" i="39"/>
  <c r="B149" i="39"/>
  <c r="D149" i="39"/>
  <c r="E149" i="39"/>
  <c r="A150" i="39"/>
  <c r="B150" i="39"/>
  <c r="D150" i="39"/>
  <c r="E150" i="39"/>
  <c r="A151" i="39"/>
  <c r="B151" i="39"/>
  <c r="D151" i="39"/>
  <c r="E151" i="39"/>
  <c r="A152" i="39"/>
  <c r="B152" i="39"/>
  <c r="D152" i="39"/>
  <c r="N152" i="39" s="1"/>
  <c r="E152" i="39"/>
  <c r="A153" i="39"/>
  <c r="B153" i="39"/>
  <c r="D153" i="39"/>
  <c r="N153" i="39" s="1"/>
  <c r="E153" i="39"/>
  <c r="A154" i="39"/>
  <c r="B154" i="39"/>
  <c r="D154" i="39"/>
  <c r="E154" i="39"/>
  <c r="A155" i="39"/>
  <c r="B155" i="39"/>
  <c r="D155" i="39"/>
  <c r="E155" i="39"/>
  <c r="A156" i="39"/>
  <c r="B156" i="39"/>
  <c r="D156" i="39"/>
  <c r="N156" i="39" s="1"/>
  <c r="E156" i="39"/>
  <c r="A157" i="39"/>
  <c r="B157" i="39"/>
  <c r="D157" i="39"/>
  <c r="N157" i="39" s="1"/>
  <c r="E157" i="39"/>
  <c r="A158" i="39"/>
  <c r="B158" i="39"/>
  <c r="D158" i="39"/>
  <c r="E158" i="39"/>
  <c r="A159" i="39"/>
  <c r="B159" i="39"/>
  <c r="D159" i="39"/>
  <c r="N159" i="39" s="1"/>
  <c r="E159" i="39"/>
  <c r="A160" i="39"/>
  <c r="B160" i="39"/>
  <c r="D160" i="39"/>
  <c r="N160" i="39" s="1"/>
  <c r="E160" i="39"/>
  <c r="A161" i="39"/>
  <c r="B161" i="39"/>
  <c r="D161" i="39"/>
  <c r="E161" i="39"/>
  <c r="A162" i="39"/>
  <c r="B162" i="39"/>
  <c r="D162" i="39"/>
  <c r="E162" i="39"/>
  <c r="A163" i="39"/>
  <c r="B163" i="39"/>
  <c r="D163" i="39"/>
  <c r="E163" i="39"/>
  <c r="A164" i="39"/>
  <c r="B164" i="39"/>
  <c r="D164" i="39"/>
  <c r="N164" i="39" s="1"/>
  <c r="E164" i="39"/>
  <c r="A165" i="39"/>
  <c r="B165" i="39"/>
  <c r="D165" i="39"/>
  <c r="N165" i="39" s="1"/>
  <c r="E165" i="39"/>
  <c r="A166" i="39"/>
  <c r="B166" i="39"/>
  <c r="D166" i="39"/>
  <c r="E166" i="39"/>
  <c r="A167" i="39"/>
  <c r="B167" i="39"/>
  <c r="D167" i="39"/>
  <c r="E167" i="39"/>
  <c r="A168" i="39"/>
  <c r="B168" i="39"/>
  <c r="D168" i="39"/>
  <c r="N168" i="39" s="1"/>
  <c r="E168" i="39"/>
  <c r="A169" i="39"/>
  <c r="B169" i="39"/>
  <c r="D169" i="39"/>
  <c r="E169" i="39"/>
  <c r="A170" i="39"/>
  <c r="B170" i="39"/>
  <c r="D170" i="39"/>
  <c r="E170" i="39"/>
  <c r="A171" i="39"/>
  <c r="B171" i="39"/>
  <c r="D171" i="39"/>
  <c r="E171" i="39"/>
  <c r="A172" i="39"/>
  <c r="B172" i="39"/>
  <c r="D172" i="39"/>
  <c r="N172" i="39" s="1"/>
  <c r="E172" i="39"/>
  <c r="A173" i="39"/>
  <c r="B173" i="39"/>
  <c r="D173" i="39"/>
  <c r="E173" i="39"/>
  <c r="C322" i="46"/>
  <c r="C323" i="46"/>
  <c r="C324" i="46"/>
  <c r="C325" i="46"/>
  <c r="C326" i="46"/>
  <c r="C327" i="46"/>
  <c r="C328" i="46"/>
  <c r="C329" i="46"/>
  <c r="C330" i="46"/>
  <c r="C331" i="46"/>
  <c r="C332" i="46"/>
  <c r="C333" i="46"/>
  <c r="C334" i="46"/>
  <c r="C335" i="46"/>
  <c r="C336" i="46"/>
  <c r="C337" i="46"/>
  <c r="C338" i="46"/>
  <c r="C339" i="46"/>
  <c r="C340" i="46"/>
  <c r="C341" i="46"/>
  <c r="C342" i="46"/>
  <c r="C343" i="46"/>
  <c r="C344" i="46"/>
  <c r="C345" i="46"/>
  <c r="C346" i="46"/>
  <c r="C347" i="46"/>
  <c r="C348" i="46"/>
  <c r="C349" i="46"/>
  <c r="C350" i="46"/>
  <c r="C351" i="46"/>
  <c r="C352" i="46"/>
  <c r="C353" i="46"/>
  <c r="C354" i="46"/>
  <c r="C355" i="46"/>
  <c r="C356" i="46"/>
  <c r="C357" i="46"/>
  <c r="C358" i="46"/>
  <c r="C359" i="46"/>
  <c r="C360" i="46"/>
  <c r="C361" i="46"/>
  <c r="C362" i="46"/>
  <c r="C363" i="46"/>
  <c r="C364" i="46"/>
  <c r="C365" i="46"/>
  <c r="C366" i="46"/>
  <c r="C367" i="46"/>
  <c r="C368" i="46"/>
  <c r="C369" i="46"/>
  <c r="C370" i="46"/>
  <c r="C371" i="46"/>
  <c r="C372" i="46"/>
  <c r="C373" i="46"/>
  <c r="C374" i="46"/>
  <c r="C375" i="46"/>
  <c r="C376" i="46"/>
  <c r="C377" i="46"/>
  <c r="C378" i="46"/>
  <c r="C379" i="46"/>
  <c r="C380" i="46"/>
  <c r="C381" i="46"/>
  <c r="C382" i="46"/>
  <c r="C383" i="46"/>
  <c r="C384" i="46"/>
  <c r="C385" i="46"/>
  <c r="C386" i="46"/>
  <c r="C387" i="46"/>
  <c r="C388" i="46"/>
  <c r="C389" i="46"/>
  <c r="C390" i="46"/>
  <c r="C391" i="46"/>
  <c r="C392" i="46"/>
  <c r="C393" i="46"/>
  <c r="C394" i="46"/>
  <c r="C395" i="46"/>
  <c r="C396" i="46"/>
  <c r="C397" i="46"/>
  <c r="C398" i="46"/>
  <c r="C399" i="46"/>
  <c r="C400" i="46"/>
  <c r="C401" i="46"/>
  <c r="C402" i="46"/>
  <c r="C403" i="46"/>
  <c r="C404" i="46"/>
  <c r="C405" i="46"/>
  <c r="C406" i="46"/>
  <c r="C407" i="46"/>
  <c r="C408" i="46"/>
  <c r="C409" i="46"/>
  <c r="C410" i="46"/>
  <c r="C411" i="46"/>
  <c r="C412" i="46"/>
  <c r="C413" i="46"/>
  <c r="C414" i="46"/>
  <c r="C415" i="46"/>
  <c r="C416" i="46"/>
  <c r="C417" i="46"/>
  <c r="C418" i="46"/>
  <c r="C419" i="46"/>
  <c r="C420" i="46"/>
  <c r="C421" i="46"/>
  <c r="C422" i="46"/>
  <c r="C423" i="46"/>
  <c r="C424" i="46"/>
  <c r="C425" i="46"/>
  <c r="C426" i="46"/>
  <c r="C427" i="46"/>
  <c r="C428" i="46"/>
  <c r="C429" i="46"/>
  <c r="C430" i="46"/>
  <c r="C431" i="46"/>
  <c r="C432" i="46"/>
  <c r="C433" i="46"/>
  <c r="C434" i="46"/>
  <c r="C435" i="46"/>
  <c r="C436" i="46"/>
  <c r="C437" i="46"/>
  <c r="C438" i="46"/>
  <c r="C439" i="46"/>
  <c r="C440" i="46"/>
  <c r="C441" i="46"/>
  <c r="C442" i="46"/>
  <c r="C443" i="46"/>
  <c r="C444" i="46"/>
  <c r="C445" i="46"/>
  <c r="C446" i="46"/>
  <c r="C447" i="46"/>
  <c r="C448" i="46"/>
  <c r="C449" i="46"/>
  <c r="C450" i="46"/>
  <c r="C451" i="46"/>
  <c r="C452" i="46"/>
  <c r="C453" i="46"/>
  <c r="C454" i="46"/>
  <c r="C455" i="46"/>
  <c r="C456" i="46"/>
  <c r="C457" i="46"/>
  <c r="C458" i="46"/>
  <c r="C459" i="46"/>
  <c r="C460" i="46"/>
  <c r="C461" i="46"/>
  <c r="C462" i="46"/>
  <c r="C463" i="46"/>
  <c r="C464" i="46"/>
  <c r="C465" i="46"/>
  <c r="C466" i="46"/>
  <c r="C467" i="46"/>
  <c r="C468" i="46"/>
  <c r="C469" i="46"/>
  <c r="C470" i="46"/>
  <c r="C321" i="46"/>
  <c r="HP162" i="46"/>
  <c r="HO162" i="46"/>
  <c r="HQ162" i="46"/>
  <c r="HN162" i="46"/>
  <c r="HM162" i="46"/>
  <c r="HL162" i="46"/>
  <c r="HK162" i="46"/>
  <c r="HJ162" i="46"/>
  <c r="HI162" i="46"/>
  <c r="HH162" i="46"/>
  <c r="HG162" i="46"/>
  <c r="HF162" i="46"/>
  <c r="HE162" i="46"/>
  <c r="HD162" i="46"/>
  <c r="HC162" i="46"/>
  <c r="HB162" i="46"/>
  <c r="HA162" i="46"/>
  <c r="GZ162" i="46"/>
  <c r="GY162" i="46"/>
  <c r="GX162" i="46"/>
  <c r="GW162" i="46"/>
  <c r="GV162" i="46"/>
  <c r="GU162" i="46"/>
  <c r="GT162" i="46"/>
  <c r="GS162" i="46"/>
  <c r="GR162" i="46"/>
  <c r="GQ162" i="46"/>
  <c r="GP162" i="46"/>
  <c r="GO162" i="46"/>
  <c r="GN162" i="46"/>
  <c r="GM162" i="46"/>
  <c r="GL162" i="46"/>
  <c r="GK162" i="46"/>
  <c r="GJ162" i="46"/>
  <c r="GI162" i="46"/>
  <c r="GH162" i="46"/>
  <c r="GG162" i="46"/>
  <c r="GF162" i="46"/>
  <c r="GE162" i="46"/>
  <c r="GD162" i="46"/>
  <c r="GC162" i="46"/>
  <c r="GB162" i="46"/>
  <c r="GA162" i="46"/>
  <c r="FZ162" i="46"/>
  <c r="FY162" i="46"/>
  <c r="FX162" i="46"/>
  <c r="FW162" i="46"/>
  <c r="FV162" i="46"/>
  <c r="FU162" i="46"/>
  <c r="FT162" i="46"/>
  <c r="FS162" i="46"/>
  <c r="FR162" i="46"/>
  <c r="FQ162" i="46"/>
  <c r="FP162" i="46"/>
  <c r="FO162" i="46"/>
  <c r="FN162" i="46"/>
  <c r="FM162" i="46"/>
  <c r="FL162" i="46"/>
  <c r="FK162" i="46"/>
  <c r="FJ162" i="46"/>
  <c r="FI162" i="46"/>
  <c r="C165" i="46"/>
  <c r="C166" i="46"/>
  <c r="C167" i="46"/>
  <c r="C168" i="46"/>
  <c r="C169" i="46"/>
  <c r="C170" i="46"/>
  <c r="C171" i="46"/>
  <c r="C172" i="46"/>
  <c r="C173" i="46"/>
  <c r="C174" i="46"/>
  <c r="C175" i="46"/>
  <c r="C176" i="46"/>
  <c r="C177" i="46"/>
  <c r="C178" i="46"/>
  <c r="C179" i="46"/>
  <c r="C180" i="46"/>
  <c r="C181" i="46"/>
  <c r="C182" i="46"/>
  <c r="C183" i="46"/>
  <c r="C184" i="46"/>
  <c r="C185" i="46"/>
  <c r="C186" i="46"/>
  <c r="C187" i="46"/>
  <c r="C188" i="46"/>
  <c r="C189" i="46"/>
  <c r="C190" i="46"/>
  <c r="C191" i="46"/>
  <c r="C192" i="46"/>
  <c r="C193" i="46"/>
  <c r="C194" i="46"/>
  <c r="C195" i="46"/>
  <c r="C196" i="46"/>
  <c r="C197" i="46"/>
  <c r="C198" i="46"/>
  <c r="C199" i="46"/>
  <c r="C200" i="46"/>
  <c r="C201" i="46"/>
  <c r="C202" i="46"/>
  <c r="C203" i="46"/>
  <c r="C204" i="46"/>
  <c r="C205" i="46"/>
  <c r="C206" i="46"/>
  <c r="C207" i="46"/>
  <c r="C208" i="46"/>
  <c r="C209" i="46"/>
  <c r="C210" i="46"/>
  <c r="C211" i="46"/>
  <c r="C212" i="46"/>
  <c r="C213" i="46"/>
  <c r="C214" i="46"/>
  <c r="C215" i="46"/>
  <c r="C216" i="46"/>
  <c r="C217" i="46"/>
  <c r="C218" i="46"/>
  <c r="C219" i="46"/>
  <c r="C220" i="46"/>
  <c r="C221" i="46"/>
  <c r="C222" i="46"/>
  <c r="C223" i="46"/>
  <c r="C224" i="46"/>
  <c r="C225" i="46"/>
  <c r="C226" i="46"/>
  <c r="C227" i="46"/>
  <c r="C228" i="46"/>
  <c r="C229" i="46"/>
  <c r="C230" i="46"/>
  <c r="C231" i="46"/>
  <c r="C232" i="46"/>
  <c r="C233"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258" i="46"/>
  <c r="C259" i="46"/>
  <c r="C260" i="46"/>
  <c r="C261" i="46"/>
  <c r="C262" i="46"/>
  <c r="C263" i="46"/>
  <c r="C264" i="46"/>
  <c r="C265" i="46"/>
  <c r="C266" i="46"/>
  <c r="C267" i="46"/>
  <c r="C268" i="46"/>
  <c r="C269" i="46"/>
  <c r="C270" i="46"/>
  <c r="C271" i="46"/>
  <c r="C272" i="46"/>
  <c r="C273" i="46"/>
  <c r="C274" i="46"/>
  <c r="C275" i="46"/>
  <c r="C276" i="46"/>
  <c r="C277" i="46"/>
  <c r="C278" i="46"/>
  <c r="C279" i="46"/>
  <c r="C280" i="46"/>
  <c r="C281" i="46"/>
  <c r="C282" i="46"/>
  <c r="C283" i="46"/>
  <c r="C284" i="46"/>
  <c r="C285" i="46"/>
  <c r="C286" i="46"/>
  <c r="C287" i="46"/>
  <c r="C288" i="46"/>
  <c r="C289" i="46"/>
  <c r="C290" i="46"/>
  <c r="C291" i="46"/>
  <c r="C292" i="46"/>
  <c r="C293" i="46"/>
  <c r="C294" i="46"/>
  <c r="C295" i="46"/>
  <c r="C296" i="46"/>
  <c r="C297" i="46"/>
  <c r="C298" i="46"/>
  <c r="C299" i="46"/>
  <c r="C300" i="46"/>
  <c r="C301" i="46"/>
  <c r="C302" i="46"/>
  <c r="C303" i="46"/>
  <c r="C304" i="46"/>
  <c r="C305" i="46"/>
  <c r="C306" i="46"/>
  <c r="C307" i="46"/>
  <c r="C308" i="46"/>
  <c r="C309" i="46"/>
  <c r="C310" i="46"/>
  <c r="C311" i="46"/>
  <c r="C312" i="46"/>
  <c r="C313" i="46"/>
  <c r="C164" i="46"/>
  <c r="A208" i="7"/>
  <c r="B208" i="7"/>
  <c r="D208" i="7"/>
  <c r="E208" i="7"/>
  <c r="G208" i="7"/>
  <c r="J208" i="7" s="1"/>
  <c r="A209" i="7"/>
  <c r="B209" i="7"/>
  <c r="D209" i="7"/>
  <c r="I210" i="14" s="1"/>
  <c r="L210" i="14" s="1"/>
  <c r="E209" i="7"/>
  <c r="G209" i="7"/>
  <c r="A210" i="7"/>
  <c r="B210" i="7"/>
  <c r="D210" i="7"/>
  <c r="N210" i="7" s="1"/>
  <c r="E210" i="7"/>
  <c r="G210" i="7"/>
  <c r="J210" i="7" s="1"/>
  <c r="A211" i="7"/>
  <c r="B211" i="7"/>
  <c r="D211" i="7"/>
  <c r="P211" i="7" s="1"/>
  <c r="E211" i="7"/>
  <c r="G211" i="7"/>
  <c r="J211" i="7"/>
  <c r="A212" i="7"/>
  <c r="B212" i="7"/>
  <c r="D212" i="7"/>
  <c r="I213" i="14" s="1"/>
  <c r="E212" i="7"/>
  <c r="G212" i="7"/>
  <c r="J212" i="7" s="1"/>
  <c r="A213" i="7"/>
  <c r="B213" i="7"/>
  <c r="D213" i="7"/>
  <c r="I214" i="14" s="1"/>
  <c r="E213" i="7"/>
  <c r="G213" i="7"/>
  <c r="A214" i="7"/>
  <c r="B214" i="7"/>
  <c r="D214" i="7"/>
  <c r="E214" i="7"/>
  <c r="G214" i="7"/>
  <c r="J214" i="7" s="1"/>
  <c r="A215" i="7"/>
  <c r="B215" i="7"/>
  <c r="D215" i="7"/>
  <c r="N215" i="7" s="1"/>
  <c r="E215" i="7"/>
  <c r="G215" i="7"/>
  <c r="J215" i="7" s="1"/>
  <c r="A205" i="7"/>
  <c r="B205" i="7"/>
  <c r="D205" i="7"/>
  <c r="E205" i="7"/>
  <c r="G205" i="7"/>
  <c r="J205" i="7" s="1"/>
  <c r="K215" i="34" s="1"/>
  <c r="A206" i="7"/>
  <c r="B206" i="7"/>
  <c r="D206" i="7"/>
  <c r="E206" i="7"/>
  <c r="G206" i="7"/>
  <c r="A207" i="7"/>
  <c r="B207" i="7"/>
  <c r="D207" i="7"/>
  <c r="E207" i="7"/>
  <c r="G207" i="7"/>
  <c r="J207" i="7" s="1"/>
  <c r="A195" i="7"/>
  <c r="B195" i="7"/>
  <c r="D195" i="7"/>
  <c r="E195" i="7"/>
  <c r="G195" i="7"/>
  <c r="J195" i="7" s="1"/>
  <c r="K205" i="34" s="1"/>
  <c r="A196" i="7"/>
  <c r="B196" i="7"/>
  <c r="D196" i="7"/>
  <c r="E196" i="7"/>
  <c r="G196" i="7"/>
  <c r="A197" i="7"/>
  <c r="B197" i="7"/>
  <c r="D197" i="7"/>
  <c r="E197" i="7"/>
  <c r="G197" i="7"/>
  <c r="A198" i="7"/>
  <c r="B198" i="7"/>
  <c r="D198" i="7"/>
  <c r="E198" i="7"/>
  <c r="G198" i="7"/>
  <c r="J198" i="7" s="1"/>
  <c r="K208" i="34" s="1"/>
  <c r="A199" i="7"/>
  <c r="B199" i="7"/>
  <c r="D199" i="7"/>
  <c r="E199" i="7"/>
  <c r="G199" i="7"/>
  <c r="J199" i="7" s="1"/>
  <c r="K209" i="34" s="1"/>
  <c r="A200" i="7"/>
  <c r="B200" i="7"/>
  <c r="D200" i="7"/>
  <c r="E200" i="7"/>
  <c r="G200" i="7"/>
  <c r="J200" i="7" s="1"/>
  <c r="K210" i="34" s="1"/>
  <c r="A201" i="7"/>
  <c r="B201" i="7"/>
  <c r="D201" i="7"/>
  <c r="E201" i="7"/>
  <c r="G201" i="7"/>
  <c r="J201" i="7" s="1"/>
  <c r="K211" i="34" s="1"/>
  <c r="A202" i="7"/>
  <c r="B202" i="7"/>
  <c r="D202" i="7"/>
  <c r="E202" i="7"/>
  <c r="G202" i="7"/>
  <c r="J202" i="7" s="1"/>
  <c r="K212" i="34" s="1"/>
  <c r="A203" i="7"/>
  <c r="B203" i="7"/>
  <c r="D203" i="7"/>
  <c r="E203" i="7"/>
  <c r="G203" i="7"/>
  <c r="J203" i="7" s="1"/>
  <c r="K213" i="34" s="1"/>
  <c r="A204" i="7"/>
  <c r="B204" i="7"/>
  <c r="D204" i="7"/>
  <c r="E204" i="7"/>
  <c r="G204" i="7"/>
  <c r="J204" i="7" s="1"/>
  <c r="K214" i="34" s="1"/>
  <c r="A172" i="7"/>
  <c r="B172" i="7"/>
  <c r="D172" i="7"/>
  <c r="E172" i="7"/>
  <c r="G172" i="7"/>
  <c r="J172" i="7" s="1"/>
  <c r="K172" i="34" s="1"/>
  <c r="A173" i="7"/>
  <c r="B173" i="7"/>
  <c r="D173" i="7"/>
  <c r="E173" i="7"/>
  <c r="G173" i="7"/>
  <c r="J173" i="7" s="1"/>
  <c r="K173" i="34" s="1"/>
  <c r="A174" i="7"/>
  <c r="B174" i="7"/>
  <c r="D174" i="7"/>
  <c r="I175" i="14" s="1"/>
  <c r="E174" i="7"/>
  <c r="G174" i="7"/>
  <c r="J174" i="7" s="1"/>
  <c r="K174" i="34" s="1"/>
  <c r="A175" i="7"/>
  <c r="B175" i="7"/>
  <c r="D175" i="7"/>
  <c r="E175" i="7"/>
  <c r="G175" i="7"/>
  <c r="J175" i="7" s="1"/>
  <c r="K175" i="34" s="1"/>
  <c r="A176" i="7"/>
  <c r="B176" i="7"/>
  <c r="D176" i="7"/>
  <c r="E176" i="7"/>
  <c r="G176" i="7"/>
  <c r="J176" i="7" s="1"/>
  <c r="K176" i="34" s="1"/>
  <c r="A177" i="7"/>
  <c r="B177" i="7"/>
  <c r="D177" i="7"/>
  <c r="I178" i="14" s="1"/>
  <c r="E177" i="7"/>
  <c r="G177" i="7"/>
  <c r="J177" i="7" s="1"/>
  <c r="K177" i="34" s="1"/>
  <c r="A178" i="7"/>
  <c r="B178" i="7"/>
  <c r="D178" i="7"/>
  <c r="I179" i="14" s="1"/>
  <c r="E178" i="7"/>
  <c r="G178" i="7"/>
  <c r="J178" i="7" s="1"/>
  <c r="K178" i="34" s="1"/>
  <c r="A179" i="7"/>
  <c r="B179" i="7"/>
  <c r="D179" i="7"/>
  <c r="E179" i="7"/>
  <c r="G179" i="7"/>
  <c r="J179" i="7" s="1"/>
  <c r="K179" i="34" s="1"/>
  <c r="A180" i="7"/>
  <c r="B180" i="7"/>
  <c r="D180" i="7"/>
  <c r="E180" i="7"/>
  <c r="G180" i="7"/>
  <c r="J180" i="7" s="1"/>
  <c r="K180" i="34" s="1"/>
  <c r="A181" i="7"/>
  <c r="B181" i="7"/>
  <c r="D181" i="7"/>
  <c r="E181" i="7"/>
  <c r="G181" i="7"/>
  <c r="J181" i="7" s="1"/>
  <c r="K181" i="34" s="1"/>
  <c r="A182" i="7"/>
  <c r="B182" i="7"/>
  <c r="D182" i="7"/>
  <c r="E182" i="7"/>
  <c r="G182" i="7"/>
  <c r="J182" i="7" s="1"/>
  <c r="K182" i="34" s="1"/>
  <c r="A183" i="7"/>
  <c r="B183" i="7"/>
  <c r="D183" i="7"/>
  <c r="E183" i="7"/>
  <c r="G183" i="7"/>
  <c r="J183" i="7" s="1"/>
  <c r="K183" i="34" s="1"/>
  <c r="A184" i="7"/>
  <c r="B184" i="7"/>
  <c r="D184" i="7"/>
  <c r="E184" i="7"/>
  <c r="G184" i="7"/>
  <c r="J184" i="7" s="1"/>
  <c r="K184" i="34" s="1"/>
  <c r="A185" i="7"/>
  <c r="B185" i="7"/>
  <c r="D185" i="7"/>
  <c r="E185" i="7"/>
  <c r="G185" i="7"/>
  <c r="J185" i="7" s="1"/>
  <c r="K185" i="34" s="1"/>
  <c r="A186" i="7"/>
  <c r="B186" i="7"/>
  <c r="D186" i="7"/>
  <c r="I187" i="14" s="1"/>
  <c r="E186" i="7"/>
  <c r="G186" i="7"/>
  <c r="J186" i="7" s="1"/>
  <c r="K186" i="34" s="1"/>
  <c r="A187" i="7"/>
  <c r="B187" i="7"/>
  <c r="D187" i="7"/>
  <c r="E187" i="7"/>
  <c r="G187" i="7"/>
  <c r="J187" i="7" s="1"/>
  <c r="K187" i="34" s="1"/>
  <c r="A188" i="7"/>
  <c r="B188" i="7"/>
  <c r="D188" i="7"/>
  <c r="E188" i="7"/>
  <c r="G188" i="7"/>
  <c r="J188" i="7" s="1"/>
  <c r="K188" i="34" s="1"/>
  <c r="A189" i="7"/>
  <c r="B189" i="7"/>
  <c r="D189" i="7"/>
  <c r="E189" i="7"/>
  <c r="G189" i="7"/>
  <c r="J189" i="7" s="1"/>
  <c r="K189" i="34" s="1"/>
  <c r="A190" i="7"/>
  <c r="B190" i="7"/>
  <c r="D190" i="7"/>
  <c r="I191" i="14" s="1"/>
  <c r="L191" i="14" s="1"/>
  <c r="E190" i="7"/>
  <c r="G190" i="7"/>
  <c r="J190" i="7" s="1"/>
  <c r="K190" i="34" s="1"/>
  <c r="A191" i="7"/>
  <c r="B191" i="7"/>
  <c r="D191" i="7"/>
  <c r="E191" i="7"/>
  <c r="G191" i="7"/>
  <c r="J191" i="7" s="1"/>
  <c r="K191" i="34" s="1"/>
  <c r="A192" i="7"/>
  <c r="B192" i="7"/>
  <c r="D192" i="7"/>
  <c r="E192" i="7"/>
  <c r="G192" i="7"/>
  <c r="J192" i="7" s="1"/>
  <c r="K192" i="34" s="1"/>
  <c r="A193" i="7"/>
  <c r="B193" i="7"/>
  <c r="D193" i="7"/>
  <c r="E193" i="7"/>
  <c r="G193" i="7"/>
  <c r="J193" i="7" s="1"/>
  <c r="K203" i="34" s="1"/>
  <c r="A194" i="7"/>
  <c r="B194" i="7"/>
  <c r="D194" i="7"/>
  <c r="I195" i="14" s="1"/>
  <c r="E194" i="7"/>
  <c r="G194" i="7"/>
  <c r="J194" i="7" s="1"/>
  <c r="K204" i="34" s="1"/>
  <c r="A150" i="7"/>
  <c r="B150" i="7"/>
  <c r="D150" i="7"/>
  <c r="N150" i="7" s="1"/>
  <c r="E150" i="7"/>
  <c r="G150" i="7"/>
  <c r="J150" i="7" s="1"/>
  <c r="A151" i="7"/>
  <c r="B151" i="7"/>
  <c r="D151" i="7"/>
  <c r="N151" i="7" s="1"/>
  <c r="E151" i="7"/>
  <c r="G151" i="7"/>
  <c r="J151" i="7" s="1"/>
  <c r="A152" i="7"/>
  <c r="B152" i="7"/>
  <c r="D152" i="7"/>
  <c r="I153" i="14" s="1"/>
  <c r="N153" i="14" s="1"/>
  <c r="E152" i="7"/>
  <c r="G152" i="7"/>
  <c r="J152" i="7" s="1"/>
  <c r="A153" i="7"/>
  <c r="B153" i="7"/>
  <c r="D153" i="7"/>
  <c r="N153" i="7" s="1"/>
  <c r="E153" i="7"/>
  <c r="G153" i="7"/>
  <c r="J153" i="7" s="1"/>
  <c r="K153" i="34" s="1"/>
  <c r="A154" i="7"/>
  <c r="B154" i="7"/>
  <c r="D154" i="7"/>
  <c r="P154" i="7" s="1"/>
  <c r="E154" i="7"/>
  <c r="G154" i="7"/>
  <c r="J154" i="7" s="1"/>
  <c r="K154" i="34" s="1"/>
  <c r="A155" i="7"/>
  <c r="B155" i="7"/>
  <c r="D155" i="7"/>
  <c r="N155" i="7" s="1"/>
  <c r="E155" i="7"/>
  <c r="G155" i="7"/>
  <c r="A156" i="7"/>
  <c r="B156" i="7"/>
  <c r="D156" i="7"/>
  <c r="I157" i="14" s="1"/>
  <c r="N157" i="14" s="1"/>
  <c r="E156" i="7"/>
  <c r="G156" i="7"/>
  <c r="J156" i="7" s="1"/>
  <c r="K156" i="34" s="1"/>
  <c r="A157" i="7"/>
  <c r="B157" i="7"/>
  <c r="D157" i="7"/>
  <c r="N157" i="7" s="1"/>
  <c r="E157" i="7"/>
  <c r="G157" i="7"/>
  <c r="J157" i="7" s="1"/>
  <c r="K157" i="34" s="1"/>
  <c r="A158" i="7"/>
  <c r="B158" i="7"/>
  <c r="D158" i="7"/>
  <c r="N158" i="7" s="1"/>
  <c r="E158" i="7"/>
  <c r="G158" i="7"/>
  <c r="J158" i="7" s="1"/>
  <c r="K158" i="34" s="1"/>
  <c r="A159" i="7"/>
  <c r="B159" i="7"/>
  <c r="D159" i="7"/>
  <c r="N159" i="7" s="1"/>
  <c r="E159" i="7"/>
  <c r="G159" i="7"/>
  <c r="J159" i="7" s="1"/>
  <c r="K159" i="34" s="1"/>
  <c r="A160" i="7"/>
  <c r="B160" i="7"/>
  <c r="D160" i="7"/>
  <c r="I161" i="14" s="1"/>
  <c r="N161" i="14" s="1"/>
  <c r="E160" i="7"/>
  <c r="G160" i="7"/>
  <c r="J160" i="7" s="1"/>
  <c r="K160" i="34" s="1"/>
  <c r="A161" i="7"/>
  <c r="B161" i="7"/>
  <c r="D161" i="7"/>
  <c r="P161" i="7" s="1"/>
  <c r="E161" i="7"/>
  <c r="G161" i="7"/>
  <c r="J161" i="7" s="1"/>
  <c r="K161" i="34" s="1"/>
  <c r="A162" i="7"/>
  <c r="B162" i="7"/>
  <c r="D162" i="7"/>
  <c r="N162" i="7" s="1"/>
  <c r="E162" i="7"/>
  <c r="G162" i="7"/>
  <c r="J162" i="7" s="1"/>
  <c r="K162" i="34" s="1"/>
  <c r="A163" i="7"/>
  <c r="B163" i="7"/>
  <c r="D163" i="7"/>
  <c r="N163" i="7" s="1"/>
  <c r="E163" i="7"/>
  <c r="G163" i="7"/>
  <c r="A164" i="7"/>
  <c r="B164" i="7"/>
  <c r="D164" i="7"/>
  <c r="I165" i="14" s="1"/>
  <c r="N165" i="14" s="1"/>
  <c r="E164" i="7"/>
  <c r="G164" i="7"/>
  <c r="J164" i="7" s="1"/>
  <c r="K164" i="34" s="1"/>
  <c r="A165" i="7"/>
  <c r="B165" i="7"/>
  <c r="D165" i="7"/>
  <c r="N165" i="7" s="1"/>
  <c r="E165" i="7"/>
  <c r="G165" i="7"/>
  <c r="J165" i="7" s="1"/>
  <c r="K165" i="34" s="1"/>
  <c r="A166" i="7"/>
  <c r="B166" i="7"/>
  <c r="D166" i="7"/>
  <c r="I167" i="14" s="1"/>
  <c r="E166" i="7"/>
  <c r="G166" i="7"/>
  <c r="J166" i="7" s="1"/>
  <c r="K166" i="34" s="1"/>
  <c r="A167" i="7"/>
  <c r="B167" i="7"/>
  <c r="D167" i="7"/>
  <c r="N167" i="7" s="1"/>
  <c r="E167" i="7"/>
  <c r="G167" i="7"/>
  <c r="A168" i="7"/>
  <c r="B168" i="7"/>
  <c r="D168" i="7"/>
  <c r="I169" i="14" s="1"/>
  <c r="N169" i="14" s="1"/>
  <c r="E168" i="7"/>
  <c r="G168" i="7"/>
  <c r="A169" i="7"/>
  <c r="B169" i="7"/>
  <c r="D169" i="7"/>
  <c r="E169" i="7"/>
  <c r="G169" i="7"/>
  <c r="J169" i="7" s="1"/>
  <c r="K169" i="34" s="1"/>
  <c r="A170" i="7"/>
  <c r="B170" i="7"/>
  <c r="D170" i="7"/>
  <c r="N170" i="7" s="1"/>
  <c r="E170" i="7"/>
  <c r="G170" i="7"/>
  <c r="J170" i="7" s="1"/>
  <c r="K170" i="34" s="1"/>
  <c r="A171" i="7"/>
  <c r="B171" i="7"/>
  <c r="D171" i="7"/>
  <c r="E171" i="7"/>
  <c r="G171" i="7"/>
  <c r="J171" i="7" s="1"/>
  <c r="K171" i="34" s="1"/>
  <c r="HN80" i="46"/>
  <c r="FK115" i="46"/>
  <c r="BJ790" i="46"/>
  <c r="BK790" i="46"/>
  <c r="BL790" i="46"/>
  <c r="BM790" i="46"/>
  <c r="BN790" i="46"/>
  <c r="BO790" i="46"/>
  <c r="BP790" i="46"/>
  <c r="BQ790" i="46"/>
  <c r="BR790" i="46"/>
  <c r="BS790" i="46"/>
  <c r="BT790" i="46"/>
  <c r="BU790" i="46"/>
  <c r="BV790" i="46"/>
  <c r="BW790" i="46"/>
  <c r="BX790" i="46"/>
  <c r="BY790" i="46"/>
  <c r="BZ790" i="46"/>
  <c r="CA790" i="46"/>
  <c r="CB790" i="46"/>
  <c r="CC790" i="46"/>
  <c r="CD790" i="46"/>
  <c r="CE790" i="46"/>
  <c r="CF790" i="46"/>
  <c r="CG790" i="46"/>
  <c r="CH790" i="46"/>
  <c r="CI790" i="46"/>
  <c r="CJ790" i="46"/>
  <c r="CK790" i="46"/>
  <c r="CL790" i="46"/>
  <c r="CM790" i="46"/>
  <c r="CN790" i="46"/>
  <c r="CO790" i="46"/>
  <c r="CP790" i="46"/>
  <c r="CQ790" i="46"/>
  <c r="CR790" i="46"/>
  <c r="CS790" i="46"/>
  <c r="CT790" i="46"/>
  <c r="CU790" i="46"/>
  <c r="CV790" i="46"/>
  <c r="CW790" i="46"/>
  <c r="CX790" i="46"/>
  <c r="CY790" i="46"/>
  <c r="CZ790" i="46"/>
  <c r="DA790" i="46"/>
  <c r="DB790" i="46"/>
  <c r="DC790" i="46"/>
  <c r="DD790" i="46"/>
  <c r="DE790" i="46"/>
  <c r="DF790" i="46"/>
  <c r="DG790" i="46"/>
  <c r="DH790" i="46"/>
  <c r="DI790" i="46"/>
  <c r="DJ790" i="46"/>
  <c r="DK790" i="46"/>
  <c r="DL790" i="46"/>
  <c r="DM790" i="46"/>
  <c r="DN790" i="46"/>
  <c r="DO790" i="46"/>
  <c r="DP790" i="46"/>
  <c r="DQ790" i="46"/>
  <c r="DR790" i="46"/>
  <c r="DS790" i="46"/>
  <c r="DT790" i="46"/>
  <c r="DU790" i="46"/>
  <c r="DV790" i="46"/>
  <c r="DW790" i="46"/>
  <c r="DX790" i="46"/>
  <c r="DY790" i="46"/>
  <c r="DZ790" i="46"/>
  <c r="EA790" i="46"/>
  <c r="EB790" i="46"/>
  <c r="EC790" i="46"/>
  <c r="ED790" i="46"/>
  <c r="EE790" i="46"/>
  <c r="EF790" i="46"/>
  <c r="EG790" i="46"/>
  <c r="EH790" i="46"/>
  <c r="EI790" i="46"/>
  <c r="EJ790" i="46"/>
  <c r="EK790" i="46"/>
  <c r="EL790" i="46"/>
  <c r="EM790" i="46"/>
  <c r="EN790" i="46"/>
  <c r="EO790" i="46"/>
  <c r="EP790" i="46"/>
  <c r="EQ790" i="46"/>
  <c r="ER790" i="46"/>
  <c r="ES790" i="46"/>
  <c r="ET790" i="46"/>
  <c r="EU790" i="46"/>
  <c r="EV790" i="46"/>
  <c r="EW790" i="46"/>
  <c r="EX790" i="46"/>
  <c r="EY790" i="46"/>
  <c r="EZ790" i="46"/>
  <c r="FA790" i="46"/>
  <c r="FB790" i="46"/>
  <c r="FC790" i="46"/>
  <c r="FD790" i="46"/>
  <c r="FE790" i="46"/>
  <c r="FF790" i="46"/>
  <c r="FG790" i="46"/>
  <c r="FH790" i="46"/>
  <c r="BI790" i="46"/>
  <c r="BJ633" i="46"/>
  <c r="BK633" i="46"/>
  <c r="BL633" i="46"/>
  <c r="BM633" i="46"/>
  <c r="BN633" i="46"/>
  <c r="BO633" i="46"/>
  <c r="BP633" i="46"/>
  <c r="BQ633" i="46"/>
  <c r="BR633" i="46"/>
  <c r="BS633" i="46"/>
  <c r="BT633" i="46"/>
  <c r="BU633" i="46"/>
  <c r="BV633" i="46"/>
  <c r="BW633" i="46"/>
  <c r="BX633" i="46"/>
  <c r="BY633" i="46"/>
  <c r="BZ633" i="46"/>
  <c r="CA633" i="46"/>
  <c r="CB633" i="46"/>
  <c r="CC633" i="46"/>
  <c r="CD633" i="46"/>
  <c r="CE633" i="46"/>
  <c r="CF633" i="46"/>
  <c r="CG633" i="46"/>
  <c r="CH633" i="46"/>
  <c r="CI633" i="46"/>
  <c r="CJ633" i="46"/>
  <c r="CK633" i="46"/>
  <c r="CL633" i="46"/>
  <c r="CM633" i="46"/>
  <c r="CN633" i="46"/>
  <c r="CO633" i="46"/>
  <c r="CP633" i="46"/>
  <c r="CQ633" i="46"/>
  <c r="CR633" i="46"/>
  <c r="CS633" i="46"/>
  <c r="CT633" i="46"/>
  <c r="CU633" i="46"/>
  <c r="CV633" i="46"/>
  <c r="CW633" i="46"/>
  <c r="CX633" i="46"/>
  <c r="CY633" i="46"/>
  <c r="CZ633" i="46"/>
  <c r="DA633" i="46"/>
  <c r="DB633" i="46"/>
  <c r="DC633" i="46"/>
  <c r="DD633" i="46"/>
  <c r="DE633" i="46"/>
  <c r="DF633" i="46"/>
  <c r="DG633" i="46"/>
  <c r="DH633" i="46"/>
  <c r="DI633" i="46"/>
  <c r="DJ633" i="46"/>
  <c r="DK633" i="46"/>
  <c r="DL633" i="46"/>
  <c r="DM633" i="46"/>
  <c r="DN633" i="46"/>
  <c r="DO633" i="46"/>
  <c r="DP633" i="46"/>
  <c r="DQ633" i="46"/>
  <c r="DR633" i="46"/>
  <c r="DS633" i="46"/>
  <c r="DT633" i="46"/>
  <c r="DU633" i="46"/>
  <c r="DV633" i="46"/>
  <c r="DW633" i="46"/>
  <c r="DX633" i="46"/>
  <c r="DY633" i="46"/>
  <c r="DZ633" i="46"/>
  <c r="EA633" i="46"/>
  <c r="EB633" i="46"/>
  <c r="EC633" i="46"/>
  <c r="ED633" i="46"/>
  <c r="EE633" i="46"/>
  <c r="EF633" i="46"/>
  <c r="EG633" i="46"/>
  <c r="EH633" i="46"/>
  <c r="EI633" i="46"/>
  <c r="EJ633" i="46"/>
  <c r="EK633" i="46"/>
  <c r="EL633" i="46"/>
  <c r="EM633" i="46"/>
  <c r="EN633" i="46"/>
  <c r="EO633" i="46"/>
  <c r="EP633" i="46"/>
  <c r="EQ633" i="46"/>
  <c r="ER633" i="46"/>
  <c r="ES633" i="46"/>
  <c r="ET633" i="46"/>
  <c r="EU633" i="46"/>
  <c r="EV633" i="46"/>
  <c r="EW633" i="46"/>
  <c r="EX633" i="46"/>
  <c r="EY633" i="46"/>
  <c r="EZ633" i="46"/>
  <c r="FA633" i="46"/>
  <c r="FB633" i="46"/>
  <c r="FC633" i="46"/>
  <c r="FD633" i="46"/>
  <c r="FE633" i="46"/>
  <c r="FF633" i="46"/>
  <c r="FG633" i="46"/>
  <c r="FH633" i="46"/>
  <c r="BI633" i="46"/>
  <c r="FH476" i="46"/>
  <c r="FG476" i="46"/>
  <c r="FF476" i="46"/>
  <c r="FE476" i="46"/>
  <c r="FD476" i="46"/>
  <c r="FC476" i="46"/>
  <c r="FB476" i="46"/>
  <c r="FA476" i="46"/>
  <c r="EZ476" i="46"/>
  <c r="EY476" i="46"/>
  <c r="EX476" i="46"/>
  <c r="EW476" i="46"/>
  <c r="EV476" i="46"/>
  <c r="EU476" i="46"/>
  <c r="ET476" i="46"/>
  <c r="ES476" i="46"/>
  <c r="ER476" i="46"/>
  <c r="EQ476" i="46"/>
  <c r="EP476" i="46"/>
  <c r="EO476" i="46"/>
  <c r="EN476" i="46"/>
  <c r="EM476" i="46"/>
  <c r="EL476" i="46"/>
  <c r="EK476" i="46"/>
  <c r="EJ476" i="46"/>
  <c r="EI476" i="46"/>
  <c r="EH476" i="46"/>
  <c r="EG476" i="46"/>
  <c r="EF476" i="46"/>
  <c r="EE476" i="46"/>
  <c r="ED476" i="46"/>
  <c r="EC476" i="46"/>
  <c r="EB476" i="46"/>
  <c r="EA476" i="46"/>
  <c r="DZ476" i="46"/>
  <c r="DY476" i="46"/>
  <c r="DX476" i="46"/>
  <c r="DW476" i="46"/>
  <c r="DV476" i="46"/>
  <c r="DU476" i="46"/>
  <c r="DT476" i="46"/>
  <c r="DS476" i="46"/>
  <c r="DR476" i="46"/>
  <c r="DQ476" i="46"/>
  <c r="DP476" i="46"/>
  <c r="DO476" i="46"/>
  <c r="DN476" i="46"/>
  <c r="DM476" i="46"/>
  <c r="DL476" i="46"/>
  <c r="DK476" i="46"/>
  <c r="DJ476" i="46"/>
  <c r="DI476" i="46"/>
  <c r="DH476" i="46"/>
  <c r="DG476" i="46"/>
  <c r="DF476" i="46"/>
  <c r="DE476" i="46"/>
  <c r="DD476" i="46"/>
  <c r="DC476" i="46"/>
  <c r="DB476" i="46"/>
  <c r="DA476" i="46"/>
  <c r="CZ476" i="46"/>
  <c r="CY476" i="46"/>
  <c r="CX476" i="46"/>
  <c r="CW476" i="46"/>
  <c r="CV476" i="46"/>
  <c r="CU476" i="46"/>
  <c r="CT476" i="46"/>
  <c r="CS476" i="46"/>
  <c r="CR476" i="46"/>
  <c r="CQ476" i="46"/>
  <c r="CP476" i="46"/>
  <c r="CO476" i="46"/>
  <c r="CN476" i="46"/>
  <c r="CM476" i="46"/>
  <c r="CL476" i="46"/>
  <c r="CK476" i="46"/>
  <c r="CJ476" i="46"/>
  <c r="CI476" i="46"/>
  <c r="CH476" i="46"/>
  <c r="CG476" i="46"/>
  <c r="CF476" i="46"/>
  <c r="CE476" i="46"/>
  <c r="CD476" i="46"/>
  <c r="CC476" i="46"/>
  <c r="CB476" i="46"/>
  <c r="CA476" i="46"/>
  <c r="BZ476" i="46"/>
  <c r="BY476" i="46"/>
  <c r="BX476" i="46"/>
  <c r="BW476" i="46"/>
  <c r="BV476" i="46"/>
  <c r="BU476" i="46"/>
  <c r="BT476" i="46"/>
  <c r="BS476" i="46"/>
  <c r="BR476" i="46"/>
  <c r="BQ476" i="46"/>
  <c r="BP476" i="46"/>
  <c r="BO476" i="46"/>
  <c r="BN476" i="46"/>
  <c r="BM476" i="46"/>
  <c r="BL476" i="46"/>
  <c r="BK476" i="46"/>
  <c r="BJ476" i="46"/>
  <c r="BI476" i="46"/>
  <c r="FH319" i="46"/>
  <c r="FG319" i="46"/>
  <c r="FF319" i="46"/>
  <c r="FE319" i="46"/>
  <c r="FD319" i="46"/>
  <c r="FC319" i="46"/>
  <c r="FB319" i="46"/>
  <c r="FA319" i="46"/>
  <c r="EZ319" i="46"/>
  <c r="EY319" i="46"/>
  <c r="EX319" i="46"/>
  <c r="EW319" i="46"/>
  <c r="EV319" i="46"/>
  <c r="EU319" i="46"/>
  <c r="ET319" i="46"/>
  <c r="ES319" i="46"/>
  <c r="ER319" i="46"/>
  <c r="EQ319" i="46"/>
  <c r="EP319" i="46"/>
  <c r="EO319" i="46"/>
  <c r="EN319" i="46"/>
  <c r="EM319" i="46"/>
  <c r="EL319" i="46"/>
  <c r="EK319" i="46"/>
  <c r="EJ319" i="46"/>
  <c r="EI319" i="46"/>
  <c r="EH319" i="46"/>
  <c r="EG319" i="46"/>
  <c r="EF319" i="46"/>
  <c r="EE319" i="46"/>
  <c r="ED319" i="46"/>
  <c r="EC319" i="46"/>
  <c r="EB319" i="46"/>
  <c r="EA319" i="46"/>
  <c r="DZ319" i="46"/>
  <c r="DY319" i="46"/>
  <c r="DX319" i="46"/>
  <c r="DW319" i="46"/>
  <c r="DV319" i="46"/>
  <c r="DU319" i="46"/>
  <c r="DT319" i="46"/>
  <c r="DS319" i="46"/>
  <c r="DR319" i="46"/>
  <c r="DQ319" i="46"/>
  <c r="DP319" i="46"/>
  <c r="DO319" i="46"/>
  <c r="DN319" i="46"/>
  <c r="DM319" i="46"/>
  <c r="DL319" i="46"/>
  <c r="DK319" i="46"/>
  <c r="DJ319" i="46"/>
  <c r="DI319" i="46"/>
  <c r="DH319" i="46"/>
  <c r="DG319" i="46"/>
  <c r="DF319" i="46"/>
  <c r="DE319" i="46"/>
  <c r="DD319" i="46"/>
  <c r="DC319" i="46"/>
  <c r="DB319" i="46"/>
  <c r="DA319" i="46"/>
  <c r="CZ319" i="46"/>
  <c r="CY319" i="46"/>
  <c r="CX319" i="46"/>
  <c r="CW319" i="46"/>
  <c r="CV319" i="46"/>
  <c r="CU319" i="46"/>
  <c r="CT319" i="46"/>
  <c r="CS319" i="46"/>
  <c r="CR319" i="46"/>
  <c r="CQ319" i="46"/>
  <c r="CP319" i="46"/>
  <c r="CO319" i="46"/>
  <c r="CN319" i="46"/>
  <c r="CM319" i="46"/>
  <c r="CL319" i="46"/>
  <c r="CK319" i="46"/>
  <c r="CJ319" i="46"/>
  <c r="CI319" i="46"/>
  <c r="CH319" i="46"/>
  <c r="CG319" i="46"/>
  <c r="CF319" i="46"/>
  <c r="CE319" i="46"/>
  <c r="CD319" i="46"/>
  <c r="CC319" i="46"/>
  <c r="CB319" i="46"/>
  <c r="CA319" i="46"/>
  <c r="BZ319" i="46"/>
  <c r="BY319" i="46"/>
  <c r="BX319" i="46"/>
  <c r="BW319" i="46"/>
  <c r="BV319" i="46"/>
  <c r="BU319" i="46"/>
  <c r="BT319" i="46"/>
  <c r="BS319" i="46"/>
  <c r="BR319" i="46"/>
  <c r="BQ319" i="46"/>
  <c r="BP319" i="46"/>
  <c r="BO319" i="46"/>
  <c r="BN319" i="46"/>
  <c r="BM319" i="46"/>
  <c r="BL319" i="46"/>
  <c r="BK319" i="46"/>
  <c r="BJ319" i="46"/>
  <c r="BI319" i="46"/>
  <c r="FH162" i="46"/>
  <c r="FG162" i="46"/>
  <c r="FF162" i="46"/>
  <c r="FE162" i="46"/>
  <c r="FD162" i="46"/>
  <c r="FC162" i="46"/>
  <c r="FB162" i="46"/>
  <c r="FA162" i="46"/>
  <c r="EZ162" i="46"/>
  <c r="EY162" i="46"/>
  <c r="EX162" i="46"/>
  <c r="EW162" i="46"/>
  <c r="EV162" i="46"/>
  <c r="EU162" i="46"/>
  <c r="ET162" i="46"/>
  <c r="ES162" i="46"/>
  <c r="ER162" i="46"/>
  <c r="EQ162" i="46"/>
  <c r="EP162" i="46"/>
  <c r="EO162" i="46"/>
  <c r="EN162" i="46"/>
  <c r="EM162" i="46"/>
  <c r="EL162" i="46"/>
  <c r="EK162" i="46"/>
  <c r="EJ162" i="46"/>
  <c r="EI162" i="46"/>
  <c r="EH162" i="46"/>
  <c r="EG162" i="46"/>
  <c r="EF162" i="46"/>
  <c r="EE162" i="46"/>
  <c r="ED162" i="46"/>
  <c r="EC162" i="46"/>
  <c r="EB162" i="46"/>
  <c r="EA162" i="46"/>
  <c r="DZ162" i="46"/>
  <c r="DY162" i="46"/>
  <c r="DX162" i="46"/>
  <c r="DW162" i="46"/>
  <c r="DV162" i="46"/>
  <c r="DU162" i="46"/>
  <c r="DT162" i="46"/>
  <c r="DS162" i="46"/>
  <c r="DR162" i="46"/>
  <c r="DQ162" i="46"/>
  <c r="DP162" i="46"/>
  <c r="DO162" i="46"/>
  <c r="DN162" i="46"/>
  <c r="DM162" i="46"/>
  <c r="DL162" i="46"/>
  <c r="DK162" i="46"/>
  <c r="DJ162" i="46"/>
  <c r="DI162" i="46"/>
  <c r="DH162" i="46"/>
  <c r="DG162" i="46"/>
  <c r="DF162" i="46"/>
  <c r="DE162" i="46"/>
  <c r="DD162" i="46"/>
  <c r="DC162" i="46"/>
  <c r="DB162" i="46"/>
  <c r="DA162" i="46"/>
  <c r="CZ162" i="46"/>
  <c r="CY162" i="46"/>
  <c r="CX162" i="46"/>
  <c r="CW162" i="46"/>
  <c r="CV162" i="46"/>
  <c r="CU162" i="46"/>
  <c r="CT162" i="46"/>
  <c r="CS162" i="46"/>
  <c r="CR162" i="46"/>
  <c r="CQ162" i="46"/>
  <c r="CP162" i="46"/>
  <c r="CO162" i="46"/>
  <c r="CN162" i="46"/>
  <c r="CM162" i="46"/>
  <c r="CL162" i="46"/>
  <c r="CK162" i="46"/>
  <c r="CJ162" i="46"/>
  <c r="CI162" i="46"/>
  <c r="CH162" i="46"/>
  <c r="CG162" i="46"/>
  <c r="CF162" i="46"/>
  <c r="CE162" i="46"/>
  <c r="CD162" i="46"/>
  <c r="CC162" i="46"/>
  <c r="CB162" i="46"/>
  <c r="CA162" i="46"/>
  <c r="BZ162" i="46"/>
  <c r="BY162" i="46"/>
  <c r="BX162" i="46"/>
  <c r="BW162" i="46"/>
  <c r="BV162" i="46"/>
  <c r="BU162" i="46"/>
  <c r="BT162" i="46"/>
  <c r="BS162" i="46"/>
  <c r="BR162" i="46"/>
  <c r="BQ162" i="46"/>
  <c r="BP162" i="46"/>
  <c r="BO162" i="46"/>
  <c r="BN162" i="46"/>
  <c r="BM162" i="46"/>
  <c r="BL162" i="46"/>
  <c r="BK162" i="46"/>
  <c r="BJ162" i="46"/>
  <c r="BI162" i="46"/>
  <c r="HQ159" i="46"/>
  <c r="HQ316" i="46" s="1"/>
  <c r="HP159" i="46"/>
  <c r="HO159" i="46"/>
  <c r="HO161" i="46" s="1"/>
  <c r="HN159" i="46"/>
  <c r="HN161" i="46" s="1"/>
  <c r="HM159" i="46"/>
  <c r="HM161" i="46" s="1"/>
  <c r="HL159" i="46"/>
  <c r="HL161" i="46" s="1"/>
  <c r="HK159" i="46"/>
  <c r="HK161" i="46" s="1"/>
  <c r="HJ159" i="46"/>
  <c r="HJ161" i="46" s="1"/>
  <c r="HI159" i="46"/>
  <c r="HI316" i="46" s="1"/>
  <c r="HH159" i="46"/>
  <c r="HH161" i="46" s="1"/>
  <c r="HG159" i="46"/>
  <c r="HG160" i="46" s="1"/>
  <c r="HF159" i="46"/>
  <c r="HF161" i="46" s="1"/>
  <c r="HE159" i="46"/>
  <c r="HE161" i="46" s="1"/>
  <c r="HD159" i="46"/>
  <c r="HD161" i="46" s="1"/>
  <c r="HC159" i="46"/>
  <c r="HC161" i="46" s="1"/>
  <c r="HB159" i="46"/>
  <c r="HB161" i="46" s="1"/>
  <c r="HA159" i="46"/>
  <c r="HA4" i="46" s="1"/>
  <c r="GZ159" i="46"/>
  <c r="GZ160" i="46" s="1"/>
  <c r="GY159" i="46"/>
  <c r="GY161" i="46" s="1"/>
  <c r="GX159" i="46"/>
  <c r="GX161" i="46" s="1"/>
  <c r="GW159" i="46"/>
  <c r="GW161" i="46" s="1"/>
  <c r="GV159" i="46"/>
  <c r="GV161" i="46" s="1"/>
  <c r="GU159" i="46"/>
  <c r="GU161" i="46" s="1"/>
  <c r="GT159" i="46"/>
  <c r="GT161" i="46" s="1"/>
  <c r="GS159" i="46"/>
  <c r="GS4" i="46" s="1"/>
  <c r="GR159" i="46"/>
  <c r="GR161" i="46" s="1"/>
  <c r="GQ159" i="46"/>
  <c r="GQ161" i="46" s="1"/>
  <c r="GP159" i="46"/>
  <c r="GP316" i="46" s="1"/>
  <c r="GP318" i="46" s="1"/>
  <c r="GO159" i="46"/>
  <c r="GO161" i="46" s="1"/>
  <c r="GN159" i="46"/>
  <c r="GN161" i="46" s="1"/>
  <c r="GM159" i="46"/>
  <c r="GM161" i="46" s="1"/>
  <c r="GL159" i="46"/>
  <c r="GL161" i="46" s="1"/>
  <c r="GK159" i="46"/>
  <c r="GK161" i="46" s="1"/>
  <c r="GJ159" i="46"/>
  <c r="GJ161" i="46" s="1"/>
  <c r="GI159" i="46"/>
  <c r="GI160" i="46" s="1"/>
  <c r="GH159" i="46"/>
  <c r="GH161" i="46" s="1"/>
  <c r="GG159" i="46"/>
  <c r="GG4" i="46" s="1"/>
  <c r="GF159" i="46"/>
  <c r="GE159" i="46"/>
  <c r="GE161" i="46" s="1"/>
  <c r="GD159" i="46"/>
  <c r="GD161" i="46" s="1"/>
  <c r="GC159" i="46"/>
  <c r="GC160" i="46" s="1"/>
  <c r="GB159" i="46"/>
  <c r="GB161" i="46" s="1"/>
  <c r="GA159" i="46"/>
  <c r="GA160" i="46" s="1"/>
  <c r="FZ159" i="46"/>
  <c r="FZ161" i="46" s="1"/>
  <c r="FY159" i="46"/>
  <c r="FY161" i="46" s="1"/>
  <c r="FX159" i="46"/>
  <c r="FX160" i="46" s="1"/>
  <c r="FW159" i="46"/>
  <c r="FW161" i="46" s="1"/>
  <c r="FV159" i="46"/>
  <c r="FV4" i="46" s="1"/>
  <c r="FU159" i="46"/>
  <c r="FU316" i="46" s="1"/>
  <c r="FU473" i="46" s="1"/>
  <c r="FU630" i="46" s="1"/>
  <c r="FU787" i="46" s="1"/>
  <c r="FT159" i="46"/>
  <c r="FT160" i="46" s="1"/>
  <c r="FS159" i="46"/>
  <c r="FS160" i="46" s="1"/>
  <c r="FR159" i="46"/>
  <c r="FR160" i="46" s="1"/>
  <c r="FQ159" i="46"/>
  <c r="FQ160" i="46" s="1"/>
  <c r="FP159" i="46"/>
  <c r="FP160" i="46" s="1"/>
  <c r="FO159" i="46"/>
  <c r="FO161" i="46" s="1"/>
  <c r="FN159" i="46"/>
  <c r="FN161" i="46" s="1"/>
  <c r="FM159" i="46"/>
  <c r="FM161" i="46" s="1"/>
  <c r="FL159" i="46"/>
  <c r="FL161" i="46" s="1"/>
  <c r="FK159" i="46"/>
  <c r="FK160" i="46" s="1"/>
  <c r="FJ159" i="46"/>
  <c r="FJ160" i="46" s="1"/>
  <c r="FI159" i="46"/>
  <c r="FI160" i="46" s="1"/>
  <c r="FI317" i="46" s="1"/>
  <c r="FI474" i="46" s="1"/>
  <c r="FI631" i="46" s="1"/>
  <c r="FI788" i="46" s="1"/>
  <c r="FH159" i="46"/>
  <c r="FH160" i="46" s="1"/>
  <c r="FG159" i="46"/>
  <c r="FG316" i="46" s="1"/>
  <c r="FF159" i="46"/>
  <c r="FF161" i="46" s="1"/>
  <c r="FE159" i="46"/>
  <c r="FE161" i="46" s="1"/>
  <c r="FD159" i="46"/>
  <c r="FD161" i="46" s="1"/>
  <c r="FC159" i="46"/>
  <c r="FC160" i="46" s="1"/>
  <c r="FB159" i="46"/>
  <c r="FB160" i="46" s="1"/>
  <c r="FA159" i="46"/>
  <c r="FA160" i="46" s="1"/>
  <c r="EZ159" i="46"/>
  <c r="EZ160" i="46" s="1"/>
  <c r="EY159" i="46"/>
  <c r="EY4" i="46" s="1"/>
  <c r="EX159" i="46"/>
  <c r="EX161" i="46" s="1"/>
  <c r="EW159" i="46"/>
  <c r="EW161" i="46" s="1"/>
  <c r="EV159" i="46"/>
  <c r="EV161" i="46" s="1"/>
  <c r="EU159" i="46"/>
  <c r="EU160" i="46" s="1"/>
  <c r="ET159" i="46"/>
  <c r="ET160" i="46" s="1"/>
  <c r="ES159" i="46"/>
  <c r="ES160" i="46" s="1"/>
  <c r="ER159" i="46"/>
  <c r="ER160" i="46" s="1"/>
  <c r="EQ159" i="46"/>
  <c r="EQ161" i="46" s="1"/>
  <c r="EP159" i="46"/>
  <c r="EP161" i="46" s="1"/>
  <c r="EO159" i="46"/>
  <c r="EO161" i="46" s="1"/>
  <c r="EN159" i="46"/>
  <c r="EN161" i="46" s="1"/>
  <c r="EM159" i="46"/>
  <c r="EM160" i="46" s="1"/>
  <c r="EL159" i="46"/>
  <c r="EL4" i="46" s="1"/>
  <c r="EK159" i="46"/>
  <c r="EK160" i="46" s="1"/>
  <c r="EJ159" i="46"/>
  <c r="EJ160" i="46" s="1"/>
  <c r="EI159" i="46"/>
  <c r="EI161" i="46" s="1"/>
  <c r="EH159" i="46"/>
  <c r="EH161" i="46" s="1"/>
  <c r="EG159" i="46"/>
  <c r="EG161" i="46" s="1"/>
  <c r="EF159" i="46"/>
  <c r="EF161" i="46" s="1"/>
  <c r="EE159" i="46"/>
  <c r="EE160" i="46" s="1"/>
  <c r="ED159" i="46"/>
  <c r="ED160" i="46" s="1"/>
  <c r="EC159" i="46"/>
  <c r="EC160" i="46" s="1"/>
  <c r="EB159" i="46"/>
  <c r="EB160" i="46" s="1"/>
  <c r="EA159" i="46"/>
  <c r="EA161" i="46" s="1"/>
  <c r="DZ159" i="46"/>
  <c r="DZ161" i="46" s="1"/>
  <c r="DY159" i="46"/>
  <c r="DY161" i="46" s="1"/>
  <c r="DX159" i="46"/>
  <c r="DX161" i="46" s="1"/>
  <c r="DW159" i="46"/>
  <c r="DW160" i="46" s="1"/>
  <c r="DW5" i="46" s="1"/>
  <c r="DV159" i="46"/>
  <c r="DV160" i="46" s="1"/>
  <c r="DV5" i="46" s="1"/>
  <c r="DU159" i="46"/>
  <c r="DU160" i="46" s="1"/>
  <c r="DT159" i="46"/>
  <c r="DT160" i="46" s="1"/>
  <c r="DS159" i="46"/>
  <c r="DS161" i="46" s="1"/>
  <c r="DR159" i="46"/>
  <c r="DR161" i="46" s="1"/>
  <c r="DQ159" i="46"/>
  <c r="DQ161" i="46" s="1"/>
  <c r="DP159" i="46"/>
  <c r="DP161" i="46" s="1"/>
  <c r="DO159" i="46"/>
  <c r="DO160" i="46" s="1"/>
  <c r="DN159" i="46"/>
  <c r="DN160" i="46" s="1"/>
  <c r="DM159" i="46"/>
  <c r="DM160" i="46" s="1"/>
  <c r="DL159" i="46"/>
  <c r="DL160" i="46" s="1"/>
  <c r="DK159" i="46"/>
  <c r="DK161" i="46" s="1"/>
  <c r="DJ159" i="46"/>
  <c r="DJ161" i="46" s="1"/>
  <c r="DI159" i="46"/>
  <c r="DI161" i="46" s="1"/>
  <c r="DH159" i="46"/>
  <c r="DH161" i="46" s="1"/>
  <c r="DG159" i="46"/>
  <c r="DG160" i="46" s="1"/>
  <c r="DF159" i="46"/>
  <c r="DF160" i="46" s="1"/>
  <c r="DF5" i="46" s="1"/>
  <c r="DE159" i="46"/>
  <c r="DE160" i="46" s="1"/>
  <c r="DD159" i="46"/>
  <c r="DD160" i="46" s="1"/>
  <c r="DC159" i="46"/>
  <c r="DC161" i="46" s="1"/>
  <c r="DB159" i="46"/>
  <c r="DB161" i="46" s="1"/>
  <c r="DA159" i="46"/>
  <c r="DA161" i="46" s="1"/>
  <c r="CZ159" i="46"/>
  <c r="CZ161" i="46" s="1"/>
  <c r="CY159" i="46"/>
  <c r="CY160" i="46" s="1"/>
  <c r="CX159" i="46"/>
  <c r="CX160" i="46" s="1"/>
  <c r="CW159" i="46"/>
  <c r="CW160" i="46" s="1"/>
  <c r="CV159" i="46"/>
  <c r="CV160" i="46" s="1"/>
  <c r="CU159" i="46"/>
  <c r="CU161" i="46" s="1"/>
  <c r="CT159" i="46"/>
  <c r="CT161" i="46" s="1"/>
  <c r="CS159" i="46"/>
  <c r="CS161" i="46" s="1"/>
  <c r="CR159" i="46"/>
  <c r="CR161" i="46" s="1"/>
  <c r="CQ159" i="46"/>
  <c r="CQ160" i="46" s="1"/>
  <c r="CP159" i="46"/>
  <c r="CP160" i="46" s="1"/>
  <c r="CO159" i="46"/>
  <c r="CO160" i="46" s="1"/>
  <c r="CN159" i="46"/>
  <c r="CN160" i="46" s="1"/>
  <c r="CM159" i="46"/>
  <c r="CM161" i="46" s="1"/>
  <c r="CL159" i="46"/>
  <c r="CL161" i="46" s="1"/>
  <c r="CK159" i="46"/>
  <c r="CK161" i="46" s="1"/>
  <c r="CJ159" i="46"/>
  <c r="CJ161" i="46" s="1"/>
  <c r="CI159" i="46"/>
  <c r="CI160" i="46" s="1"/>
  <c r="CH159" i="46"/>
  <c r="CH160" i="46" s="1"/>
  <c r="CG159" i="46"/>
  <c r="CG160" i="46" s="1"/>
  <c r="CF159" i="46"/>
  <c r="CF160" i="46" s="1"/>
  <c r="CE159" i="46"/>
  <c r="CE161" i="46" s="1"/>
  <c r="CD159" i="46"/>
  <c r="CD161" i="46" s="1"/>
  <c r="CC159" i="46"/>
  <c r="CC161" i="46" s="1"/>
  <c r="CB159" i="46"/>
  <c r="CB161" i="46" s="1"/>
  <c r="CA159" i="46"/>
  <c r="CA160" i="46" s="1"/>
  <c r="BZ159" i="46"/>
  <c r="BZ160" i="46" s="1"/>
  <c r="BY159" i="46"/>
  <c r="BY160" i="46" s="1"/>
  <c r="BX159" i="46"/>
  <c r="BX160" i="46" s="1"/>
  <c r="BW159" i="46"/>
  <c r="BW161" i="46" s="1"/>
  <c r="BV159" i="46"/>
  <c r="BV161" i="46" s="1"/>
  <c r="BU159" i="46"/>
  <c r="BU161" i="46" s="1"/>
  <c r="BT159" i="46"/>
  <c r="BT161" i="46" s="1"/>
  <c r="BS159" i="46"/>
  <c r="BS160" i="46" s="1"/>
  <c r="BR159" i="46"/>
  <c r="BR160" i="46" s="1"/>
  <c r="BQ159" i="46"/>
  <c r="BQ160" i="46" s="1"/>
  <c r="BP159" i="46"/>
  <c r="BP160" i="46" s="1"/>
  <c r="BO159" i="46"/>
  <c r="BO161" i="46" s="1"/>
  <c r="BN159" i="46"/>
  <c r="BN161" i="46" s="1"/>
  <c r="BM159" i="46"/>
  <c r="BM161" i="46" s="1"/>
  <c r="BL159" i="46"/>
  <c r="BL161" i="46" s="1"/>
  <c r="BK159" i="46"/>
  <c r="BJ159" i="46"/>
  <c r="BJ160" i="46" s="1"/>
  <c r="BI159" i="46"/>
  <c r="BI160" i="46" s="1"/>
  <c r="BH159" i="46"/>
  <c r="BH161" i="46" s="1"/>
  <c r="BH162" i="46"/>
  <c r="HQ314" i="46"/>
  <c r="HO6" i="46"/>
  <c r="HP6" i="46"/>
  <c r="HQ6" i="46"/>
  <c r="HO7" i="46"/>
  <c r="HP7" i="46"/>
  <c r="HQ7" i="46"/>
  <c r="HO8" i="46"/>
  <c r="HP8" i="46"/>
  <c r="HQ8" i="46"/>
  <c r="HO9" i="46"/>
  <c r="HP9" i="46"/>
  <c r="HQ9" i="46"/>
  <c r="HO10" i="46"/>
  <c r="HP10" i="46"/>
  <c r="HQ10" i="46"/>
  <c r="HO11" i="46"/>
  <c r="HP11" i="46"/>
  <c r="HQ11" i="46"/>
  <c r="HO12" i="46"/>
  <c r="HP12" i="46"/>
  <c r="HQ12" i="46"/>
  <c r="HO13" i="46"/>
  <c r="HP13" i="46"/>
  <c r="HQ13" i="46"/>
  <c r="HO14" i="46"/>
  <c r="HP14" i="46"/>
  <c r="HQ14" i="46"/>
  <c r="HO15" i="46"/>
  <c r="HP15" i="46"/>
  <c r="HQ15" i="46"/>
  <c r="HO16" i="46"/>
  <c r="HP16" i="46"/>
  <c r="HQ16" i="46"/>
  <c r="HO17" i="46"/>
  <c r="HP17" i="46"/>
  <c r="HQ17" i="46"/>
  <c r="HO18" i="46"/>
  <c r="HP18" i="46"/>
  <c r="HQ18" i="46"/>
  <c r="HO19" i="46"/>
  <c r="HP19" i="46"/>
  <c r="HQ19" i="46"/>
  <c r="HO20" i="46"/>
  <c r="HP20" i="46"/>
  <c r="HQ20" i="46"/>
  <c r="HO21" i="46"/>
  <c r="HP21" i="46"/>
  <c r="HQ21" i="46"/>
  <c r="HO22" i="46"/>
  <c r="HP22" i="46"/>
  <c r="HQ22" i="46"/>
  <c r="HO23" i="46"/>
  <c r="HP23" i="46"/>
  <c r="HQ23" i="46"/>
  <c r="HO24" i="46"/>
  <c r="HP24" i="46"/>
  <c r="HQ24" i="46"/>
  <c r="HO25" i="46"/>
  <c r="HP25" i="46"/>
  <c r="HQ25" i="46"/>
  <c r="HO26" i="46"/>
  <c r="HP26" i="46"/>
  <c r="HQ26" i="46"/>
  <c r="HO27" i="46"/>
  <c r="HP27" i="46"/>
  <c r="HQ27" i="46"/>
  <c r="HO28" i="46"/>
  <c r="HP28" i="46"/>
  <c r="HQ28" i="46"/>
  <c r="HO29" i="46"/>
  <c r="HP29" i="46"/>
  <c r="HQ29" i="46"/>
  <c r="HO30" i="46"/>
  <c r="HP30" i="46"/>
  <c r="HQ30" i="46"/>
  <c r="HO31" i="46"/>
  <c r="HP31" i="46"/>
  <c r="HQ31" i="46"/>
  <c r="HO32" i="46"/>
  <c r="HP32" i="46"/>
  <c r="HQ32" i="46"/>
  <c r="HO33" i="46"/>
  <c r="HP33" i="46"/>
  <c r="HQ33" i="46"/>
  <c r="HO34" i="46"/>
  <c r="HP34" i="46"/>
  <c r="HQ34" i="46"/>
  <c r="HO35" i="46"/>
  <c r="HP35" i="46"/>
  <c r="HQ35" i="46"/>
  <c r="HO36" i="46"/>
  <c r="HP36" i="46"/>
  <c r="HQ36" i="46"/>
  <c r="HO37" i="46"/>
  <c r="HP37" i="46"/>
  <c r="HQ37" i="46"/>
  <c r="HO38" i="46"/>
  <c r="HP38" i="46"/>
  <c r="HQ38" i="46"/>
  <c r="HO39" i="46"/>
  <c r="HP39" i="46"/>
  <c r="HQ39" i="46"/>
  <c r="HO40" i="46"/>
  <c r="HP40" i="46"/>
  <c r="HQ40" i="46"/>
  <c r="HO41" i="46"/>
  <c r="HP41" i="46"/>
  <c r="HQ41" i="46"/>
  <c r="HO42" i="46"/>
  <c r="HP42" i="46"/>
  <c r="HQ42" i="46"/>
  <c r="HO43" i="46"/>
  <c r="HP43" i="46"/>
  <c r="HQ43" i="46"/>
  <c r="HO44" i="46"/>
  <c r="HP44" i="46"/>
  <c r="HQ44" i="46"/>
  <c r="HO45" i="46"/>
  <c r="HP45" i="46"/>
  <c r="HQ45" i="46"/>
  <c r="HO46" i="46"/>
  <c r="HP46" i="46"/>
  <c r="HQ46" i="46"/>
  <c r="HO47" i="46"/>
  <c r="HP47" i="46"/>
  <c r="HQ47" i="46"/>
  <c r="HO48" i="46"/>
  <c r="HP48" i="46"/>
  <c r="HQ48" i="46"/>
  <c r="HO49" i="46"/>
  <c r="HP49" i="46"/>
  <c r="HQ49" i="46"/>
  <c r="HO50" i="46"/>
  <c r="HP50" i="46"/>
  <c r="HQ50" i="46"/>
  <c r="HO51" i="46"/>
  <c r="HP51" i="46"/>
  <c r="HQ51" i="46"/>
  <c r="HO52" i="46"/>
  <c r="HP52" i="46"/>
  <c r="HQ52" i="46"/>
  <c r="HO53" i="46"/>
  <c r="HP53" i="46"/>
  <c r="HQ53" i="46"/>
  <c r="HO54" i="46"/>
  <c r="HP54" i="46"/>
  <c r="HQ54" i="46"/>
  <c r="HO55" i="46"/>
  <c r="HP55" i="46"/>
  <c r="HQ55" i="46"/>
  <c r="HO56" i="46"/>
  <c r="HP56" i="46"/>
  <c r="HQ56" i="46"/>
  <c r="HO57" i="46"/>
  <c r="HP57" i="46"/>
  <c r="HQ57" i="46"/>
  <c r="HO58" i="46"/>
  <c r="HP58" i="46"/>
  <c r="HQ58" i="46"/>
  <c r="HO59" i="46"/>
  <c r="HP59" i="46"/>
  <c r="HQ59" i="46"/>
  <c r="HO60" i="46"/>
  <c r="HP60" i="46"/>
  <c r="HQ60" i="46"/>
  <c r="HO61" i="46"/>
  <c r="HP61" i="46"/>
  <c r="HQ61" i="46"/>
  <c r="HO62" i="46"/>
  <c r="HP62" i="46"/>
  <c r="HQ62" i="46"/>
  <c r="HO63" i="46"/>
  <c r="HP63" i="46"/>
  <c r="HQ63" i="46"/>
  <c r="HO64" i="46"/>
  <c r="HP64" i="46"/>
  <c r="HQ64" i="46"/>
  <c r="HO65" i="46"/>
  <c r="HP65" i="46"/>
  <c r="HQ65" i="46"/>
  <c r="HO66" i="46"/>
  <c r="HP66" i="46"/>
  <c r="HQ66" i="46"/>
  <c r="HO67" i="46"/>
  <c r="HP67" i="46"/>
  <c r="HQ67" i="46"/>
  <c r="HO68" i="46"/>
  <c r="HP68" i="46"/>
  <c r="HQ68" i="46"/>
  <c r="HO69" i="46"/>
  <c r="HP69" i="46"/>
  <c r="HQ69" i="46"/>
  <c r="HO70" i="46"/>
  <c r="HP70" i="46"/>
  <c r="HQ70" i="46"/>
  <c r="HO71" i="46"/>
  <c r="HP71" i="46"/>
  <c r="HQ71" i="46"/>
  <c r="HO72" i="46"/>
  <c r="HP72" i="46"/>
  <c r="HQ72" i="46"/>
  <c r="HO73" i="46"/>
  <c r="HP73" i="46"/>
  <c r="HQ73" i="46"/>
  <c r="HO74" i="46"/>
  <c r="HP74" i="46"/>
  <c r="HQ74" i="46"/>
  <c r="HO75" i="46"/>
  <c r="HP75" i="46"/>
  <c r="HQ75" i="46"/>
  <c r="HO76" i="46"/>
  <c r="HP76" i="46"/>
  <c r="HQ76" i="46"/>
  <c r="HO77" i="46"/>
  <c r="HP77" i="46"/>
  <c r="HQ77" i="46"/>
  <c r="HO78" i="46"/>
  <c r="HP78" i="46"/>
  <c r="HQ78" i="46"/>
  <c r="HO79" i="46"/>
  <c r="HP79" i="46"/>
  <c r="HQ79" i="46"/>
  <c r="HO80" i="46"/>
  <c r="HP80" i="46"/>
  <c r="HQ80" i="46"/>
  <c r="HO81" i="46"/>
  <c r="HP81" i="46"/>
  <c r="HQ81" i="46"/>
  <c r="HO82" i="46"/>
  <c r="HP82" i="46"/>
  <c r="HQ82" i="46"/>
  <c r="HO83" i="46"/>
  <c r="HP83" i="46"/>
  <c r="HQ83" i="46"/>
  <c r="HO84" i="46"/>
  <c r="HP84" i="46"/>
  <c r="HQ84" i="46"/>
  <c r="HO85" i="46"/>
  <c r="HP85" i="46"/>
  <c r="HQ85" i="46"/>
  <c r="HO86" i="46"/>
  <c r="HP86" i="46"/>
  <c r="HQ86" i="46"/>
  <c r="HO87" i="46"/>
  <c r="HP87" i="46"/>
  <c r="HQ87" i="46"/>
  <c r="HO88" i="46"/>
  <c r="HP88" i="46"/>
  <c r="HQ88" i="46"/>
  <c r="HO89" i="46"/>
  <c r="HP89" i="46"/>
  <c r="HQ89" i="46"/>
  <c r="HO90" i="46"/>
  <c r="HP90" i="46"/>
  <c r="HQ90" i="46"/>
  <c r="HO91" i="46"/>
  <c r="HP91" i="46"/>
  <c r="HQ91" i="46"/>
  <c r="HO92" i="46"/>
  <c r="HP92" i="46"/>
  <c r="HQ92" i="46"/>
  <c r="HO93" i="46"/>
  <c r="HP93" i="46"/>
  <c r="HQ93" i="46"/>
  <c r="HO94" i="46"/>
  <c r="HP94" i="46"/>
  <c r="HQ94" i="46"/>
  <c r="HO95" i="46"/>
  <c r="HP95" i="46"/>
  <c r="HQ95" i="46"/>
  <c r="HO96" i="46"/>
  <c r="HP96" i="46"/>
  <c r="HQ96" i="46"/>
  <c r="HO97" i="46"/>
  <c r="HP97" i="46"/>
  <c r="HQ97" i="46"/>
  <c r="HO98" i="46"/>
  <c r="HP98" i="46"/>
  <c r="HQ98" i="46"/>
  <c r="HO99" i="46"/>
  <c r="HP99" i="46"/>
  <c r="HQ99" i="46"/>
  <c r="HO100" i="46"/>
  <c r="HP100" i="46"/>
  <c r="HQ100" i="46"/>
  <c r="HO101" i="46"/>
  <c r="HP101" i="46"/>
  <c r="HQ101" i="46"/>
  <c r="HO102" i="46"/>
  <c r="HP102" i="46"/>
  <c r="HQ102" i="46"/>
  <c r="HO103" i="46"/>
  <c r="HP103" i="46"/>
  <c r="HQ103" i="46"/>
  <c r="HO104" i="46"/>
  <c r="HP104" i="46"/>
  <c r="HQ104" i="46"/>
  <c r="HO105" i="46"/>
  <c r="HP105" i="46"/>
  <c r="HQ105" i="46"/>
  <c r="HO106" i="46"/>
  <c r="HP106" i="46"/>
  <c r="HQ106" i="46"/>
  <c r="HO107" i="46"/>
  <c r="HP107" i="46"/>
  <c r="HQ107" i="46"/>
  <c r="HO108" i="46"/>
  <c r="HP108" i="46"/>
  <c r="HQ108" i="46"/>
  <c r="HO109" i="46"/>
  <c r="HP109" i="46"/>
  <c r="HQ109" i="46"/>
  <c r="HO110" i="46"/>
  <c r="HP110" i="46"/>
  <c r="HQ110" i="46"/>
  <c r="HO111" i="46"/>
  <c r="HP111" i="46"/>
  <c r="HQ111" i="46"/>
  <c r="HO112" i="46"/>
  <c r="HP112" i="46"/>
  <c r="HQ112" i="46"/>
  <c r="HO113" i="46"/>
  <c r="HP113" i="46"/>
  <c r="HQ113" i="46"/>
  <c r="HO114" i="46"/>
  <c r="HP114" i="46"/>
  <c r="HQ114" i="46"/>
  <c r="HO115" i="46"/>
  <c r="HP115" i="46"/>
  <c r="HQ115" i="46"/>
  <c r="HO116" i="46"/>
  <c r="HP116" i="46"/>
  <c r="HQ116" i="46"/>
  <c r="HO117" i="46"/>
  <c r="HP117" i="46"/>
  <c r="HQ117" i="46"/>
  <c r="HO118" i="46"/>
  <c r="HP118" i="46"/>
  <c r="HQ118" i="46"/>
  <c r="HO119" i="46"/>
  <c r="HP119" i="46"/>
  <c r="HQ119" i="46"/>
  <c r="HO120" i="46"/>
  <c r="HP120" i="46"/>
  <c r="HQ120" i="46"/>
  <c r="HO121" i="46"/>
  <c r="HP121" i="46"/>
  <c r="HQ121" i="46"/>
  <c r="HO122" i="46"/>
  <c r="HP122" i="46"/>
  <c r="HQ122" i="46"/>
  <c r="HO123" i="46"/>
  <c r="HP123" i="46"/>
  <c r="HQ123" i="46"/>
  <c r="HO124" i="46"/>
  <c r="HP124" i="46"/>
  <c r="HQ124" i="46"/>
  <c r="HO125" i="46"/>
  <c r="HP125" i="46"/>
  <c r="HQ125" i="46"/>
  <c r="HO126" i="46"/>
  <c r="HP126" i="46"/>
  <c r="HQ126" i="46"/>
  <c r="HO127" i="46"/>
  <c r="HP127" i="46"/>
  <c r="HQ127" i="46"/>
  <c r="HO128" i="46"/>
  <c r="HP128" i="46"/>
  <c r="HQ128" i="46"/>
  <c r="HO129" i="46"/>
  <c r="HP129" i="46"/>
  <c r="HQ129" i="46"/>
  <c r="HO130" i="46"/>
  <c r="HP130" i="46"/>
  <c r="HQ130" i="46"/>
  <c r="HO131" i="46"/>
  <c r="HP131" i="46"/>
  <c r="HQ131" i="46"/>
  <c r="HO132" i="46"/>
  <c r="HP132" i="46"/>
  <c r="HQ132" i="46"/>
  <c r="HO133" i="46"/>
  <c r="HP133" i="46"/>
  <c r="HQ133" i="46"/>
  <c r="HO134" i="46"/>
  <c r="HP134" i="46"/>
  <c r="HQ134" i="46"/>
  <c r="HO135" i="46"/>
  <c r="HP135" i="46"/>
  <c r="HQ135" i="46"/>
  <c r="HO136" i="46"/>
  <c r="HP136" i="46"/>
  <c r="HQ136" i="46"/>
  <c r="HO137" i="46"/>
  <c r="HP137" i="46"/>
  <c r="HQ137" i="46"/>
  <c r="HO138" i="46"/>
  <c r="HP138" i="46"/>
  <c r="HQ138" i="46"/>
  <c r="HO139" i="46"/>
  <c r="HP139" i="46"/>
  <c r="HQ139" i="46"/>
  <c r="HO140" i="46"/>
  <c r="HP140" i="46"/>
  <c r="HQ140" i="46"/>
  <c r="HO141" i="46"/>
  <c r="HP141" i="46"/>
  <c r="HQ141" i="46"/>
  <c r="HO142" i="46"/>
  <c r="HP142" i="46"/>
  <c r="HQ142" i="46"/>
  <c r="HO143" i="46"/>
  <c r="HP143" i="46"/>
  <c r="HQ143" i="46"/>
  <c r="HO144" i="46"/>
  <c r="HP144" i="46"/>
  <c r="HQ144" i="46"/>
  <c r="HO145" i="46"/>
  <c r="HP145" i="46"/>
  <c r="HQ145" i="46"/>
  <c r="HO146" i="46"/>
  <c r="HP146" i="46"/>
  <c r="HQ146" i="46"/>
  <c r="HO147" i="46"/>
  <c r="HP147" i="46"/>
  <c r="HQ147" i="46"/>
  <c r="HO148" i="46"/>
  <c r="HP148" i="46"/>
  <c r="HQ148" i="46"/>
  <c r="HO149" i="46"/>
  <c r="HP149" i="46"/>
  <c r="HQ149" i="46"/>
  <c r="HO150" i="46"/>
  <c r="HP150" i="46"/>
  <c r="HQ150" i="46"/>
  <c r="HO151" i="46"/>
  <c r="HP151" i="46"/>
  <c r="HQ151" i="46"/>
  <c r="HO152" i="46"/>
  <c r="HP152" i="46"/>
  <c r="HQ152" i="46"/>
  <c r="HO153" i="46"/>
  <c r="HP153" i="46"/>
  <c r="HQ153" i="46"/>
  <c r="HO154" i="46"/>
  <c r="HP154" i="46"/>
  <c r="HQ154" i="46"/>
  <c r="HO155" i="46"/>
  <c r="HP155" i="46"/>
  <c r="HQ155" i="46"/>
  <c r="HO4" i="46"/>
  <c r="HO314" i="46"/>
  <c r="HP314" i="46"/>
  <c r="HO471" i="46"/>
  <c r="HP471" i="46"/>
  <c r="HQ471" i="46"/>
  <c r="HO628" i="46"/>
  <c r="HP628" i="46"/>
  <c r="HQ628" i="46"/>
  <c r="HO785" i="46"/>
  <c r="HP785" i="46"/>
  <c r="HQ785" i="46"/>
  <c r="HO942" i="46"/>
  <c r="HP942" i="46"/>
  <c r="HQ942" i="46"/>
  <c r="FL6" i="46"/>
  <c r="FM6" i="46"/>
  <c r="FN6" i="46"/>
  <c r="FO6" i="46"/>
  <c r="FP6" i="46"/>
  <c r="FQ6" i="46"/>
  <c r="FR6" i="46"/>
  <c r="FS6" i="46"/>
  <c r="FT6" i="46"/>
  <c r="FU6" i="46"/>
  <c r="FV6" i="46"/>
  <c r="FW6" i="46"/>
  <c r="FX6" i="46"/>
  <c r="FY6" i="46"/>
  <c r="FZ6" i="46"/>
  <c r="GA6" i="46"/>
  <c r="GB6" i="46"/>
  <c r="GC6" i="46"/>
  <c r="GD6" i="46"/>
  <c r="GE6" i="46"/>
  <c r="GF6" i="46"/>
  <c r="GG6" i="46"/>
  <c r="GH6" i="46"/>
  <c r="GI6" i="46"/>
  <c r="GJ6" i="46"/>
  <c r="GK6" i="46"/>
  <c r="GL6" i="46"/>
  <c r="GM6" i="46"/>
  <c r="GN6" i="46"/>
  <c r="GO6" i="46"/>
  <c r="GP6" i="46"/>
  <c r="GQ6" i="46"/>
  <c r="GR6" i="46"/>
  <c r="GS6" i="46"/>
  <c r="GT6" i="46"/>
  <c r="GU6" i="46"/>
  <c r="GV6" i="46"/>
  <c r="GW6" i="46"/>
  <c r="GX6" i="46"/>
  <c r="GY6" i="46"/>
  <c r="GZ6" i="46"/>
  <c r="HA6" i="46"/>
  <c r="HB6" i="46"/>
  <c r="HC6" i="46"/>
  <c r="HD6" i="46"/>
  <c r="HE6" i="46"/>
  <c r="HF6" i="46"/>
  <c r="HG6" i="46"/>
  <c r="HH6" i="46"/>
  <c r="HI6" i="46"/>
  <c r="HJ6" i="46"/>
  <c r="HK6" i="46"/>
  <c r="HL6" i="46"/>
  <c r="HM6" i="46"/>
  <c r="HN6" i="46"/>
  <c r="FL7" i="46"/>
  <c r="FM7" i="46"/>
  <c r="FN7" i="46"/>
  <c r="FO7" i="46"/>
  <c r="FP7" i="46"/>
  <c r="FQ7" i="46"/>
  <c r="FR7" i="46"/>
  <c r="FS7" i="46"/>
  <c r="FT7" i="46"/>
  <c r="FU7" i="46"/>
  <c r="FV7" i="46"/>
  <c r="FW7" i="46"/>
  <c r="FX7" i="46"/>
  <c r="FY7" i="46"/>
  <c r="FZ7" i="46"/>
  <c r="GA7" i="46"/>
  <c r="GB7" i="46"/>
  <c r="GC7" i="46"/>
  <c r="GD7" i="46"/>
  <c r="GE7" i="46"/>
  <c r="GF7" i="46"/>
  <c r="GG7" i="46"/>
  <c r="GH7" i="46"/>
  <c r="GI7" i="46"/>
  <c r="GJ7" i="46"/>
  <c r="GK7" i="46"/>
  <c r="GL7" i="46"/>
  <c r="GM7" i="46"/>
  <c r="GN7" i="46"/>
  <c r="GO7" i="46"/>
  <c r="GP7" i="46"/>
  <c r="GQ7" i="46"/>
  <c r="GR7" i="46"/>
  <c r="GS7" i="46"/>
  <c r="GT7" i="46"/>
  <c r="GU7" i="46"/>
  <c r="GV7" i="46"/>
  <c r="GW7" i="46"/>
  <c r="GX7" i="46"/>
  <c r="GY7" i="46"/>
  <c r="GZ7" i="46"/>
  <c r="HA7" i="46"/>
  <c r="HB7" i="46"/>
  <c r="HC7" i="46"/>
  <c r="HD7" i="46"/>
  <c r="HE7" i="46"/>
  <c r="HF7" i="46"/>
  <c r="HG7" i="46"/>
  <c r="HH7" i="46"/>
  <c r="HI7" i="46"/>
  <c r="HJ7" i="46"/>
  <c r="HK7" i="46"/>
  <c r="HL7" i="46"/>
  <c r="HM7" i="46"/>
  <c r="HN7" i="46"/>
  <c r="FL8" i="46"/>
  <c r="FM8" i="46"/>
  <c r="FN8" i="46"/>
  <c r="FO8" i="46"/>
  <c r="FP8" i="46"/>
  <c r="FQ8" i="46"/>
  <c r="FR8" i="46"/>
  <c r="FS8" i="46"/>
  <c r="FT8" i="46"/>
  <c r="FU8" i="46"/>
  <c r="FV8" i="46"/>
  <c r="FW8" i="46"/>
  <c r="FX8" i="46"/>
  <c r="FY8" i="46"/>
  <c r="FZ8" i="46"/>
  <c r="GA8" i="46"/>
  <c r="GB8" i="46"/>
  <c r="GC8" i="46"/>
  <c r="GD8" i="46"/>
  <c r="GE8" i="46"/>
  <c r="GF8" i="46"/>
  <c r="GG8" i="46"/>
  <c r="GH8" i="46"/>
  <c r="GI8" i="46"/>
  <c r="GJ8" i="46"/>
  <c r="GK8" i="46"/>
  <c r="GL8" i="46"/>
  <c r="GM8" i="46"/>
  <c r="GN8" i="46"/>
  <c r="GO8" i="46"/>
  <c r="GP8" i="46"/>
  <c r="GQ8" i="46"/>
  <c r="GR8" i="46"/>
  <c r="GS8" i="46"/>
  <c r="GT8" i="46"/>
  <c r="GU8" i="46"/>
  <c r="GV8" i="46"/>
  <c r="GW8" i="46"/>
  <c r="GX8" i="46"/>
  <c r="GY8" i="46"/>
  <c r="GZ8" i="46"/>
  <c r="HA8" i="46"/>
  <c r="HB8" i="46"/>
  <c r="HC8" i="46"/>
  <c r="HD8" i="46"/>
  <c r="HE8" i="46"/>
  <c r="HF8" i="46"/>
  <c r="HG8" i="46"/>
  <c r="HH8" i="46"/>
  <c r="HI8" i="46"/>
  <c r="HJ8" i="46"/>
  <c r="HK8" i="46"/>
  <c r="HL8" i="46"/>
  <c r="HM8" i="46"/>
  <c r="HN8" i="46"/>
  <c r="FL9" i="46"/>
  <c r="FM9" i="46"/>
  <c r="FN9" i="46"/>
  <c r="FO9" i="46"/>
  <c r="FP9" i="46"/>
  <c r="FQ9" i="46"/>
  <c r="FR9" i="46"/>
  <c r="FS9" i="46"/>
  <c r="FT9" i="46"/>
  <c r="FU9" i="46"/>
  <c r="FV9" i="46"/>
  <c r="FW9" i="46"/>
  <c r="FX9" i="46"/>
  <c r="FY9" i="46"/>
  <c r="FZ9" i="46"/>
  <c r="GA9" i="46"/>
  <c r="GB9" i="46"/>
  <c r="GC9" i="46"/>
  <c r="GD9" i="46"/>
  <c r="GE9" i="46"/>
  <c r="GF9" i="46"/>
  <c r="GG9" i="46"/>
  <c r="GH9" i="46"/>
  <c r="GI9" i="46"/>
  <c r="GJ9" i="46"/>
  <c r="GK9" i="46"/>
  <c r="GL9" i="46"/>
  <c r="GM9" i="46"/>
  <c r="GN9" i="46"/>
  <c r="GO9" i="46"/>
  <c r="GP9" i="46"/>
  <c r="GQ9" i="46"/>
  <c r="GR9" i="46"/>
  <c r="GS9" i="46"/>
  <c r="GT9" i="46"/>
  <c r="GU9" i="46"/>
  <c r="GV9" i="46"/>
  <c r="GW9" i="46"/>
  <c r="GX9" i="46"/>
  <c r="GY9" i="46"/>
  <c r="GZ9" i="46"/>
  <c r="HA9" i="46"/>
  <c r="HB9" i="46"/>
  <c r="HC9" i="46"/>
  <c r="HD9" i="46"/>
  <c r="HE9" i="46"/>
  <c r="HF9" i="46"/>
  <c r="HG9" i="46"/>
  <c r="HH9" i="46"/>
  <c r="HI9" i="46"/>
  <c r="HJ9" i="46"/>
  <c r="HK9" i="46"/>
  <c r="HL9" i="46"/>
  <c r="HM9" i="46"/>
  <c r="HN9" i="46"/>
  <c r="FL10" i="46"/>
  <c r="FM10" i="46"/>
  <c r="FN10" i="46"/>
  <c r="FO10" i="46"/>
  <c r="FP10" i="46"/>
  <c r="FQ10" i="46"/>
  <c r="FR10" i="46"/>
  <c r="FS10" i="46"/>
  <c r="FT10" i="46"/>
  <c r="FU10" i="46"/>
  <c r="FV10" i="46"/>
  <c r="FW10" i="46"/>
  <c r="FX10" i="46"/>
  <c r="FY10" i="46"/>
  <c r="FZ10" i="46"/>
  <c r="GA10" i="46"/>
  <c r="GB10" i="46"/>
  <c r="GC10" i="46"/>
  <c r="GD10" i="46"/>
  <c r="GE10" i="46"/>
  <c r="GF10" i="46"/>
  <c r="GG10" i="46"/>
  <c r="GH10" i="46"/>
  <c r="GI10" i="46"/>
  <c r="GJ10" i="46"/>
  <c r="GK10" i="46"/>
  <c r="GL10" i="46"/>
  <c r="GM10" i="46"/>
  <c r="GN10" i="46"/>
  <c r="GO10" i="46"/>
  <c r="GP10" i="46"/>
  <c r="GQ10" i="46"/>
  <c r="GR10" i="46"/>
  <c r="GS10" i="46"/>
  <c r="GT10" i="46"/>
  <c r="GU10" i="46"/>
  <c r="GV10" i="46"/>
  <c r="GW10" i="46"/>
  <c r="GX10" i="46"/>
  <c r="GY10" i="46"/>
  <c r="GZ10" i="46"/>
  <c r="HA10" i="46"/>
  <c r="HB10" i="46"/>
  <c r="HC10" i="46"/>
  <c r="HD10" i="46"/>
  <c r="HE10" i="46"/>
  <c r="HF10" i="46"/>
  <c r="HG10" i="46"/>
  <c r="HH10" i="46"/>
  <c r="HI10" i="46"/>
  <c r="HJ10" i="46"/>
  <c r="HK10" i="46"/>
  <c r="HL10" i="46"/>
  <c r="HM10" i="46"/>
  <c r="HN10" i="46"/>
  <c r="FL11" i="46"/>
  <c r="FM11" i="46"/>
  <c r="FN11" i="46"/>
  <c r="FO11" i="46"/>
  <c r="FP11" i="46"/>
  <c r="FQ11" i="46"/>
  <c r="FR11" i="46"/>
  <c r="FS11" i="46"/>
  <c r="FT11" i="46"/>
  <c r="FU11" i="46"/>
  <c r="FV11" i="46"/>
  <c r="FW11" i="46"/>
  <c r="FX11" i="46"/>
  <c r="FY11" i="46"/>
  <c r="FZ11" i="46"/>
  <c r="GA11" i="46"/>
  <c r="GB11" i="46"/>
  <c r="GC11" i="46"/>
  <c r="GD11" i="46"/>
  <c r="GE11" i="46"/>
  <c r="GF11" i="46"/>
  <c r="GG11" i="46"/>
  <c r="GH11" i="46"/>
  <c r="GI11" i="46"/>
  <c r="GJ11" i="46"/>
  <c r="GK11" i="46"/>
  <c r="GL11" i="46"/>
  <c r="GM11" i="46"/>
  <c r="GN11" i="46"/>
  <c r="GO11" i="46"/>
  <c r="GP11" i="46"/>
  <c r="GQ11" i="46"/>
  <c r="GR11" i="46"/>
  <c r="GS11" i="46"/>
  <c r="GT11" i="46"/>
  <c r="GU11" i="46"/>
  <c r="GV11" i="46"/>
  <c r="GW11" i="46"/>
  <c r="GX11" i="46"/>
  <c r="GY11" i="46"/>
  <c r="GZ11" i="46"/>
  <c r="HA11" i="46"/>
  <c r="HB11" i="46"/>
  <c r="HC11" i="46"/>
  <c r="HD11" i="46"/>
  <c r="HE11" i="46"/>
  <c r="HF11" i="46"/>
  <c r="HG11" i="46"/>
  <c r="HH11" i="46"/>
  <c r="HI11" i="46"/>
  <c r="HJ11" i="46"/>
  <c r="HK11" i="46"/>
  <c r="HL11" i="46"/>
  <c r="HM11" i="46"/>
  <c r="HN11" i="46"/>
  <c r="FL12" i="46"/>
  <c r="FM12" i="46"/>
  <c r="FN12" i="46"/>
  <c r="FO12" i="46"/>
  <c r="FP12" i="46"/>
  <c r="FQ12" i="46"/>
  <c r="FR12" i="46"/>
  <c r="FS12" i="46"/>
  <c r="FT12" i="46"/>
  <c r="FU12" i="46"/>
  <c r="FV12" i="46"/>
  <c r="FW12" i="46"/>
  <c r="FX12" i="46"/>
  <c r="FY12" i="46"/>
  <c r="FZ12" i="46"/>
  <c r="GA12" i="46"/>
  <c r="GB12" i="46"/>
  <c r="GC12" i="46"/>
  <c r="GD12" i="46"/>
  <c r="GE12" i="46"/>
  <c r="GF12" i="46"/>
  <c r="GG12" i="46"/>
  <c r="GH12" i="46"/>
  <c r="GI12" i="46"/>
  <c r="GJ12" i="46"/>
  <c r="GK12" i="46"/>
  <c r="GL12" i="46"/>
  <c r="GM12" i="46"/>
  <c r="GN12" i="46"/>
  <c r="GO12" i="46"/>
  <c r="GP12" i="46"/>
  <c r="GQ12" i="46"/>
  <c r="GR12" i="46"/>
  <c r="GS12" i="46"/>
  <c r="GT12" i="46"/>
  <c r="GU12" i="46"/>
  <c r="GV12" i="46"/>
  <c r="GW12" i="46"/>
  <c r="GX12" i="46"/>
  <c r="GY12" i="46"/>
  <c r="GZ12" i="46"/>
  <c r="HA12" i="46"/>
  <c r="HB12" i="46"/>
  <c r="HC12" i="46"/>
  <c r="HD12" i="46"/>
  <c r="HE12" i="46"/>
  <c r="HF12" i="46"/>
  <c r="HG12" i="46"/>
  <c r="HH12" i="46"/>
  <c r="HI12" i="46"/>
  <c r="HJ12" i="46"/>
  <c r="HK12" i="46"/>
  <c r="HL12" i="46"/>
  <c r="HM12" i="46"/>
  <c r="HN12" i="46"/>
  <c r="FL13" i="46"/>
  <c r="FM13" i="46"/>
  <c r="FN13" i="46"/>
  <c r="FO13" i="46"/>
  <c r="FP13" i="46"/>
  <c r="FQ13" i="46"/>
  <c r="FR13" i="46"/>
  <c r="FS13" i="46"/>
  <c r="FT13" i="46"/>
  <c r="FU13" i="46"/>
  <c r="FV13" i="46"/>
  <c r="FW13" i="46"/>
  <c r="FX13" i="46"/>
  <c r="FY13" i="46"/>
  <c r="FZ13" i="46"/>
  <c r="GA13" i="46"/>
  <c r="GB13" i="46"/>
  <c r="GC13" i="46"/>
  <c r="GD13" i="46"/>
  <c r="GE13" i="46"/>
  <c r="GF13" i="46"/>
  <c r="GG13" i="46"/>
  <c r="GH13" i="46"/>
  <c r="GI13" i="46"/>
  <c r="GJ13" i="46"/>
  <c r="GK13" i="46"/>
  <c r="GL13" i="46"/>
  <c r="GM13" i="46"/>
  <c r="GN13" i="46"/>
  <c r="GO13" i="46"/>
  <c r="GP13" i="46"/>
  <c r="GQ13" i="46"/>
  <c r="GR13" i="46"/>
  <c r="GS13" i="46"/>
  <c r="GT13" i="46"/>
  <c r="GU13" i="46"/>
  <c r="GV13" i="46"/>
  <c r="GW13" i="46"/>
  <c r="GX13" i="46"/>
  <c r="GY13" i="46"/>
  <c r="GZ13" i="46"/>
  <c r="HA13" i="46"/>
  <c r="HB13" i="46"/>
  <c r="HC13" i="46"/>
  <c r="HD13" i="46"/>
  <c r="HE13" i="46"/>
  <c r="HF13" i="46"/>
  <c r="HG13" i="46"/>
  <c r="HH13" i="46"/>
  <c r="HI13" i="46"/>
  <c r="HJ13" i="46"/>
  <c r="HK13" i="46"/>
  <c r="HL13" i="46"/>
  <c r="HM13" i="46"/>
  <c r="HN13" i="46"/>
  <c r="FL14" i="46"/>
  <c r="FM14" i="46"/>
  <c r="FN14" i="46"/>
  <c r="FO14" i="46"/>
  <c r="FP14" i="46"/>
  <c r="FQ14" i="46"/>
  <c r="FR14" i="46"/>
  <c r="FS14" i="46"/>
  <c r="FT14" i="46"/>
  <c r="FU14" i="46"/>
  <c r="FV14" i="46"/>
  <c r="FW14" i="46"/>
  <c r="FX14" i="46"/>
  <c r="FY14" i="46"/>
  <c r="FZ14" i="46"/>
  <c r="GA14" i="46"/>
  <c r="GB14" i="46"/>
  <c r="GC14" i="46"/>
  <c r="GD14" i="46"/>
  <c r="GE14" i="46"/>
  <c r="GF14" i="46"/>
  <c r="GG14" i="46"/>
  <c r="GH14" i="46"/>
  <c r="GI14" i="46"/>
  <c r="GJ14" i="46"/>
  <c r="GK14" i="46"/>
  <c r="GL14" i="46"/>
  <c r="GM14" i="46"/>
  <c r="GN14" i="46"/>
  <c r="GO14" i="46"/>
  <c r="GP14" i="46"/>
  <c r="GQ14" i="46"/>
  <c r="GR14" i="46"/>
  <c r="GS14" i="46"/>
  <c r="GT14" i="46"/>
  <c r="GU14" i="46"/>
  <c r="GV14" i="46"/>
  <c r="GW14" i="46"/>
  <c r="GX14" i="46"/>
  <c r="GY14" i="46"/>
  <c r="GZ14" i="46"/>
  <c r="HA14" i="46"/>
  <c r="HB14" i="46"/>
  <c r="HC14" i="46"/>
  <c r="HD14" i="46"/>
  <c r="HE14" i="46"/>
  <c r="HF14" i="46"/>
  <c r="HG14" i="46"/>
  <c r="HH14" i="46"/>
  <c r="HI14" i="46"/>
  <c r="HJ14" i="46"/>
  <c r="HK14" i="46"/>
  <c r="HL14" i="46"/>
  <c r="HM14" i="46"/>
  <c r="HN14" i="46"/>
  <c r="FL15" i="46"/>
  <c r="FM15" i="46"/>
  <c r="FN15" i="46"/>
  <c r="FO15" i="46"/>
  <c r="FP15" i="46"/>
  <c r="FQ15" i="46"/>
  <c r="FR15" i="46"/>
  <c r="FS15" i="46"/>
  <c r="FT15" i="46"/>
  <c r="FU15" i="46"/>
  <c r="FV15" i="46"/>
  <c r="FW15" i="46"/>
  <c r="FX15" i="46"/>
  <c r="FY15" i="46"/>
  <c r="FZ15" i="46"/>
  <c r="GA15" i="46"/>
  <c r="GB15" i="46"/>
  <c r="GC15" i="46"/>
  <c r="GD15" i="46"/>
  <c r="GE15" i="46"/>
  <c r="GF15" i="46"/>
  <c r="GG15" i="46"/>
  <c r="GH15" i="46"/>
  <c r="GI15" i="46"/>
  <c r="GJ15" i="46"/>
  <c r="GK15" i="46"/>
  <c r="GL15" i="46"/>
  <c r="GM15" i="46"/>
  <c r="GN15" i="46"/>
  <c r="GO15" i="46"/>
  <c r="GP15" i="46"/>
  <c r="GQ15" i="46"/>
  <c r="GR15" i="46"/>
  <c r="GS15" i="46"/>
  <c r="GT15" i="46"/>
  <c r="GU15" i="46"/>
  <c r="GV15" i="46"/>
  <c r="GW15" i="46"/>
  <c r="GX15" i="46"/>
  <c r="GY15" i="46"/>
  <c r="GZ15" i="46"/>
  <c r="HA15" i="46"/>
  <c r="HB15" i="46"/>
  <c r="HC15" i="46"/>
  <c r="HD15" i="46"/>
  <c r="HE15" i="46"/>
  <c r="HF15" i="46"/>
  <c r="HG15" i="46"/>
  <c r="HH15" i="46"/>
  <c r="HI15" i="46"/>
  <c r="HJ15" i="46"/>
  <c r="HK15" i="46"/>
  <c r="HL15" i="46"/>
  <c r="HM15" i="46"/>
  <c r="HN15" i="46"/>
  <c r="FL16" i="46"/>
  <c r="FM16" i="46"/>
  <c r="FN16" i="46"/>
  <c r="FO16" i="46"/>
  <c r="FP16" i="46"/>
  <c r="FQ16" i="46"/>
  <c r="FR16" i="46"/>
  <c r="FS16" i="46"/>
  <c r="FT16" i="46"/>
  <c r="FU16" i="46"/>
  <c r="FV16" i="46"/>
  <c r="FW16" i="46"/>
  <c r="FX16" i="46"/>
  <c r="FY16" i="46"/>
  <c r="FZ16" i="46"/>
  <c r="GA16" i="46"/>
  <c r="GB16" i="46"/>
  <c r="GC16" i="46"/>
  <c r="GD16" i="46"/>
  <c r="GE16" i="46"/>
  <c r="GF16" i="46"/>
  <c r="GG16" i="46"/>
  <c r="GH16" i="46"/>
  <c r="GI16" i="46"/>
  <c r="GJ16" i="46"/>
  <c r="GK16" i="46"/>
  <c r="GL16" i="46"/>
  <c r="GM16" i="46"/>
  <c r="GN16" i="46"/>
  <c r="GO16" i="46"/>
  <c r="GP16" i="46"/>
  <c r="GQ16" i="46"/>
  <c r="GR16" i="46"/>
  <c r="GS16" i="46"/>
  <c r="GT16" i="46"/>
  <c r="GU16" i="46"/>
  <c r="GV16" i="46"/>
  <c r="GW16" i="46"/>
  <c r="GX16" i="46"/>
  <c r="GY16" i="46"/>
  <c r="GZ16" i="46"/>
  <c r="HA16" i="46"/>
  <c r="HB16" i="46"/>
  <c r="HC16" i="46"/>
  <c r="HD16" i="46"/>
  <c r="HE16" i="46"/>
  <c r="HF16" i="46"/>
  <c r="HG16" i="46"/>
  <c r="HH16" i="46"/>
  <c r="HI16" i="46"/>
  <c r="HJ16" i="46"/>
  <c r="HK16" i="46"/>
  <c r="HL16" i="46"/>
  <c r="HM16" i="46"/>
  <c r="HN16" i="46"/>
  <c r="FL17" i="46"/>
  <c r="FM17" i="46"/>
  <c r="FN17" i="46"/>
  <c r="FO17" i="46"/>
  <c r="FP17" i="46"/>
  <c r="FQ17" i="46"/>
  <c r="FR17" i="46"/>
  <c r="FS17" i="46"/>
  <c r="FT17" i="46"/>
  <c r="FU17" i="46"/>
  <c r="FV17" i="46"/>
  <c r="FW17" i="46"/>
  <c r="FX17" i="46"/>
  <c r="FY17" i="46"/>
  <c r="FZ17" i="46"/>
  <c r="GA17" i="46"/>
  <c r="GB17" i="46"/>
  <c r="GC17" i="46"/>
  <c r="GD17" i="46"/>
  <c r="GE17" i="46"/>
  <c r="GF17" i="46"/>
  <c r="GG17" i="46"/>
  <c r="GH17" i="46"/>
  <c r="GI17" i="46"/>
  <c r="GJ17" i="46"/>
  <c r="GK17" i="46"/>
  <c r="GL17" i="46"/>
  <c r="GM17" i="46"/>
  <c r="GN17" i="46"/>
  <c r="GO17" i="46"/>
  <c r="GP17" i="46"/>
  <c r="GQ17" i="46"/>
  <c r="GR17" i="46"/>
  <c r="GS17" i="46"/>
  <c r="GT17" i="46"/>
  <c r="GU17" i="46"/>
  <c r="GV17" i="46"/>
  <c r="GW17" i="46"/>
  <c r="GX17" i="46"/>
  <c r="GY17" i="46"/>
  <c r="GZ17" i="46"/>
  <c r="HA17" i="46"/>
  <c r="HB17" i="46"/>
  <c r="HC17" i="46"/>
  <c r="HD17" i="46"/>
  <c r="HE17" i="46"/>
  <c r="HF17" i="46"/>
  <c r="HG17" i="46"/>
  <c r="HH17" i="46"/>
  <c r="HI17" i="46"/>
  <c r="HJ17" i="46"/>
  <c r="HK17" i="46"/>
  <c r="HL17" i="46"/>
  <c r="HM17" i="46"/>
  <c r="HN17" i="46"/>
  <c r="FL18" i="46"/>
  <c r="FM18" i="46"/>
  <c r="FN18" i="46"/>
  <c r="FO18" i="46"/>
  <c r="FP18" i="46"/>
  <c r="FQ18" i="46"/>
  <c r="FR18" i="46"/>
  <c r="FS18" i="46"/>
  <c r="FT18" i="46"/>
  <c r="FU18" i="46"/>
  <c r="FV18" i="46"/>
  <c r="FW18" i="46"/>
  <c r="FX18" i="46"/>
  <c r="FY18" i="46"/>
  <c r="FZ18" i="46"/>
  <c r="GA18" i="46"/>
  <c r="GB18" i="46"/>
  <c r="GC18" i="46"/>
  <c r="GD18" i="46"/>
  <c r="GE18" i="46"/>
  <c r="GF18" i="46"/>
  <c r="GG18" i="46"/>
  <c r="GH18" i="46"/>
  <c r="GI18" i="46"/>
  <c r="GJ18" i="46"/>
  <c r="GK18" i="46"/>
  <c r="GL18" i="46"/>
  <c r="GM18" i="46"/>
  <c r="GN18" i="46"/>
  <c r="GO18" i="46"/>
  <c r="GP18" i="46"/>
  <c r="GQ18" i="46"/>
  <c r="GR18" i="46"/>
  <c r="GS18" i="46"/>
  <c r="GT18" i="46"/>
  <c r="GU18" i="46"/>
  <c r="GV18" i="46"/>
  <c r="GW18" i="46"/>
  <c r="GX18" i="46"/>
  <c r="GY18" i="46"/>
  <c r="GZ18" i="46"/>
  <c r="HA18" i="46"/>
  <c r="HB18" i="46"/>
  <c r="HC18" i="46"/>
  <c r="HD18" i="46"/>
  <c r="HE18" i="46"/>
  <c r="HF18" i="46"/>
  <c r="HG18" i="46"/>
  <c r="HH18" i="46"/>
  <c r="HI18" i="46"/>
  <c r="HJ18" i="46"/>
  <c r="HK18" i="46"/>
  <c r="HL18" i="46"/>
  <c r="HM18" i="46"/>
  <c r="HN18" i="46"/>
  <c r="FL19" i="46"/>
  <c r="FM19" i="46"/>
  <c r="FN19" i="46"/>
  <c r="FO19" i="46"/>
  <c r="FP19" i="46"/>
  <c r="FQ19" i="46"/>
  <c r="FR19" i="46"/>
  <c r="FS19" i="46"/>
  <c r="FT19" i="46"/>
  <c r="FU19" i="46"/>
  <c r="FV19" i="46"/>
  <c r="FW19" i="46"/>
  <c r="FX19" i="46"/>
  <c r="FY19" i="46"/>
  <c r="FZ19" i="46"/>
  <c r="GA19" i="46"/>
  <c r="GB19" i="46"/>
  <c r="GC19" i="46"/>
  <c r="GD19" i="46"/>
  <c r="GE19" i="46"/>
  <c r="GF19" i="46"/>
  <c r="GG19" i="46"/>
  <c r="GH19" i="46"/>
  <c r="GI19" i="46"/>
  <c r="GJ19" i="46"/>
  <c r="GK19" i="46"/>
  <c r="GL19" i="46"/>
  <c r="GM19" i="46"/>
  <c r="GN19" i="46"/>
  <c r="GO19" i="46"/>
  <c r="GP19" i="46"/>
  <c r="GQ19" i="46"/>
  <c r="GR19" i="46"/>
  <c r="GS19" i="46"/>
  <c r="GT19" i="46"/>
  <c r="GU19" i="46"/>
  <c r="GV19" i="46"/>
  <c r="GW19" i="46"/>
  <c r="GX19" i="46"/>
  <c r="GY19" i="46"/>
  <c r="GZ19" i="46"/>
  <c r="HA19" i="46"/>
  <c r="HB19" i="46"/>
  <c r="HC19" i="46"/>
  <c r="HD19" i="46"/>
  <c r="HE19" i="46"/>
  <c r="HF19" i="46"/>
  <c r="HG19" i="46"/>
  <c r="HH19" i="46"/>
  <c r="HI19" i="46"/>
  <c r="HJ19" i="46"/>
  <c r="HK19" i="46"/>
  <c r="HL19" i="46"/>
  <c r="HM19" i="46"/>
  <c r="HN19" i="46"/>
  <c r="FL20" i="46"/>
  <c r="FM20" i="46"/>
  <c r="FN20" i="46"/>
  <c r="FO20" i="46"/>
  <c r="FP20" i="46"/>
  <c r="FQ20" i="46"/>
  <c r="FR20" i="46"/>
  <c r="FS20" i="46"/>
  <c r="FT20" i="46"/>
  <c r="FU20" i="46"/>
  <c r="FV20" i="46"/>
  <c r="FW20" i="46"/>
  <c r="FX20" i="46"/>
  <c r="FY20" i="46"/>
  <c r="FZ20" i="46"/>
  <c r="GA20" i="46"/>
  <c r="GB20" i="46"/>
  <c r="GC20" i="46"/>
  <c r="GD20" i="46"/>
  <c r="GE20" i="46"/>
  <c r="GF20" i="46"/>
  <c r="GG20" i="46"/>
  <c r="GH20" i="46"/>
  <c r="GI20" i="46"/>
  <c r="GJ20" i="46"/>
  <c r="GK20" i="46"/>
  <c r="GL20" i="46"/>
  <c r="GM20" i="46"/>
  <c r="GN20" i="46"/>
  <c r="GO20" i="46"/>
  <c r="GP20" i="46"/>
  <c r="GQ20" i="46"/>
  <c r="GR20" i="46"/>
  <c r="GS20" i="46"/>
  <c r="GT20" i="46"/>
  <c r="GU20" i="46"/>
  <c r="GV20" i="46"/>
  <c r="GW20" i="46"/>
  <c r="GX20" i="46"/>
  <c r="GY20" i="46"/>
  <c r="GZ20" i="46"/>
  <c r="HA20" i="46"/>
  <c r="HB20" i="46"/>
  <c r="HC20" i="46"/>
  <c r="HD20" i="46"/>
  <c r="HE20" i="46"/>
  <c r="HF20" i="46"/>
  <c r="HG20" i="46"/>
  <c r="HH20" i="46"/>
  <c r="HI20" i="46"/>
  <c r="HJ20" i="46"/>
  <c r="HK20" i="46"/>
  <c r="HL20" i="46"/>
  <c r="HM20" i="46"/>
  <c r="HN20" i="46"/>
  <c r="FL21" i="46"/>
  <c r="FM21" i="46"/>
  <c r="FN21" i="46"/>
  <c r="FO21" i="46"/>
  <c r="FP21" i="46"/>
  <c r="FQ21" i="46"/>
  <c r="FR21" i="46"/>
  <c r="FS21" i="46"/>
  <c r="FT21" i="46"/>
  <c r="FU21" i="46"/>
  <c r="FV21" i="46"/>
  <c r="FW21" i="46"/>
  <c r="FX21" i="46"/>
  <c r="FY21" i="46"/>
  <c r="FZ21" i="46"/>
  <c r="GA21" i="46"/>
  <c r="GB21" i="46"/>
  <c r="GC21" i="46"/>
  <c r="GD21" i="46"/>
  <c r="GE21" i="46"/>
  <c r="GF21" i="46"/>
  <c r="GG21" i="46"/>
  <c r="GH21" i="46"/>
  <c r="GI21" i="46"/>
  <c r="GJ21" i="46"/>
  <c r="GK21" i="46"/>
  <c r="GL21" i="46"/>
  <c r="GM21" i="46"/>
  <c r="GN21" i="46"/>
  <c r="GO21" i="46"/>
  <c r="GP21" i="46"/>
  <c r="GQ21" i="46"/>
  <c r="GR21" i="46"/>
  <c r="GS21" i="46"/>
  <c r="GT21" i="46"/>
  <c r="GU21" i="46"/>
  <c r="GV21" i="46"/>
  <c r="GW21" i="46"/>
  <c r="GX21" i="46"/>
  <c r="GY21" i="46"/>
  <c r="GZ21" i="46"/>
  <c r="HA21" i="46"/>
  <c r="HB21" i="46"/>
  <c r="HC21" i="46"/>
  <c r="HD21" i="46"/>
  <c r="HE21" i="46"/>
  <c r="HF21" i="46"/>
  <c r="HG21" i="46"/>
  <c r="HH21" i="46"/>
  <c r="HI21" i="46"/>
  <c r="HJ21" i="46"/>
  <c r="HK21" i="46"/>
  <c r="HL21" i="46"/>
  <c r="HM21" i="46"/>
  <c r="HN21" i="46"/>
  <c r="FL22" i="46"/>
  <c r="FM22" i="46"/>
  <c r="FN22" i="46"/>
  <c r="FO22" i="46"/>
  <c r="FP22" i="46"/>
  <c r="FQ22" i="46"/>
  <c r="FR22" i="46"/>
  <c r="FS22" i="46"/>
  <c r="FT22" i="46"/>
  <c r="FU22" i="46"/>
  <c r="FV22" i="46"/>
  <c r="FW22" i="46"/>
  <c r="FX22" i="46"/>
  <c r="FY22" i="46"/>
  <c r="FZ22" i="46"/>
  <c r="GA22" i="46"/>
  <c r="GB22" i="46"/>
  <c r="GC22" i="46"/>
  <c r="GD22" i="46"/>
  <c r="GE22" i="46"/>
  <c r="GF22" i="46"/>
  <c r="GG22" i="46"/>
  <c r="GH22" i="46"/>
  <c r="GI22" i="46"/>
  <c r="GJ22" i="46"/>
  <c r="GK22" i="46"/>
  <c r="GL22" i="46"/>
  <c r="GM22" i="46"/>
  <c r="GN22" i="46"/>
  <c r="GO22" i="46"/>
  <c r="GP22" i="46"/>
  <c r="GQ22" i="46"/>
  <c r="GR22" i="46"/>
  <c r="GS22" i="46"/>
  <c r="GT22" i="46"/>
  <c r="GU22" i="46"/>
  <c r="GV22" i="46"/>
  <c r="GW22" i="46"/>
  <c r="GX22" i="46"/>
  <c r="GY22" i="46"/>
  <c r="GZ22" i="46"/>
  <c r="HA22" i="46"/>
  <c r="HB22" i="46"/>
  <c r="HC22" i="46"/>
  <c r="HD22" i="46"/>
  <c r="HE22" i="46"/>
  <c r="HF22" i="46"/>
  <c r="HG22" i="46"/>
  <c r="HH22" i="46"/>
  <c r="HI22" i="46"/>
  <c r="HJ22" i="46"/>
  <c r="HK22" i="46"/>
  <c r="HL22" i="46"/>
  <c r="HM22" i="46"/>
  <c r="HN22" i="46"/>
  <c r="FL23" i="46"/>
  <c r="FM23" i="46"/>
  <c r="FN23" i="46"/>
  <c r="FO23" i="46"/>
  <c r="FP23" i="46"/>
  <c r="FQ23" i="46"/>
  <c r="FR23" i="46"/>
  <c r="FS23" i="46"/>
  <c r="FT23" i="46"/>
  <c r="FU23" i="46"/>
  <c r="FV23" i="46"/>
  <c r="FW23" i="46"/>
  <c r="FX23" i="46"/>
  <c r="FY23" i="46"/>
  <c r="FZ23" i="46"/>
  <c r="GA23" i="46"/>
  <c r="GB23" i="46"/>
  <c r="GC23" i="46"/>
  <c r="GD23" i="46"/>
  <c r="GE23" i="46"/>
  <c r="GF23" i="46"/>
  <c r="GG23" i="46"/>
  <c r="GH23" i="46"/>
  <c r="GI23" i="46"/>
  <c r="GJ23" i="46"/>
  <c r="GK23" i="46"/>
  <c r="GL23" i="46"/>
  <c r="GM23" i="46"/>
  <c r="GN23" i="46"/>
  <c r="GO23" i="46"/>
  <c r="GP23" i="46"/>
  <c r="GQ23" i="46"/>
  <c r="GR23" i="46"/>
  <c r="GS23" i="46"/>
  <c r="GT23" i="46"/>
  <c r="GU23" i="46"/>
  <c r="GV23" i="46"/>
  <c r="GW23" i="46"/>
  <c r="GX23" i="46"/>
  <c r="GY23" i="46"/>
  <c r="GZ23" i="46"/>
  <c r="HA23" i="46"/>
  <c r="HB23" i="46"/>
  <c r="HC23" i="46"/>
  <c r="HD23" i="46"/>
  <c r="HE23" i="46"/>
  <c r="HF23" i="46"/>
  <c r="HG23" i="46"/>
  <c r="HH23" i="46"/>
  <c r="HI23" i="46"/>
  <c r="HJ23" i="46"/>
  <c r="HK23" i="46"/>
  <c r="HL23" i="46"/>
  <c r="HM23" i="46"/>
  <c r="HN23" i="46"/>
  <c r="FL24" i="46"/>
  <c r="FM24" i="46"/>
  <c r="FN24" i="46"/>
  <c r="FO24" i="46"/>
  <c r="FP24" i="46"/>
  <c r="FQ24" i="46"/>
  <c r="FR24" i="46"/>
  <c r="FS24" i="46"/>
  <c r="FT24" i="46"/>
  <c r="FU24" i="46"/>
  <c r="FV24" i="46"/>
  <c r="FW24" i="46"/>
  <c r="FX24" i="46"/>
  <c r="FY24" i="46"/>
  <c r="FZ24" i="46"/>
  <c r="GA24" i="46"/>
  <c r="GB24" i="46"/>
  <c r="GC24" i="46"/>
  <c r="GD24" i="46"/>
  <c r="GE24" i="46"/>
  <c r="GF24" i="46"/>
  <c r="GG24" i="46"/>
  <c r="GH24" i="46"/>
  <c r="GI24" i="46"/>
  <c r="GJ24" i="46"/>
  <c r="GK24" i="46"/>
  <c r="GL24" i="46"/>
  <c r="GM24" i="46"/>
  <c r="GN24" i="46"/>
  <c r="GO24" i="46"/>
  <c r="GP24" i="46"/>
  <c r="GQ24" i="46"/>
  <c r="GR24" i="46"/>
  <c r="GS24" i="46"/>
  <c r="GT24" i="46"/>
  <c r="GU24" i="46"/>
  <c r="GV24" i="46"/>
  <c r="GW24" i="46"/>
  <c r="GX24" i="46"/>
  <c r="GY24" i="46"/>
  <c r="GZ24" i="46"/>
  <c r="HA24" i="46"/>
  <c r="HB24" i="46"/>
  <c r="HC24" i="46"/>
  <c r="HD24" i="46"/>
  <c r="HE24" i="46"/>
  <c r="HF24" i="46"/>
  <c r="HG24" i="46"/>
  <c r="HH24" i="46"/>
  <c r="HI24" i="46"/>
  <c r="HJ24" i="46"/>
  <c r="HK24" i="46"/>
  <c r="HL24" i="46"/>
  <c r="HM24" i="46"/>
  <c r="HN24" i="46"/>
  <c r="FL25" i="46"/>
  <c r="FM25" i="46"/>
  <c r="FN25" i="46"/>
  <c r="FO25" i="46"/>
  <c r="FP25" i="46"/>
  <c r="FQ25" i="46"/>
  <c r="FR25" i="46"/>
  <c r="FS25" i="46"/>
  <c r="FT25" i="46"/>
  <c r="FU25" i="46"/>
  <c r="FV25" i="46"/>
  <c r="FW25" i="46"/>
  <c r="FX25" i="46"/>
  <c r="FY25" i="46"/>
  <c r="FZ25" i="46"/>
  <c r="GA25" i="46"/>
  <c r="GB25" i="46"/>
  <c r="GC25" i="46"/>
  <c r="GD25" i="46"/>
  <c r="GE25" i="46"/>
  <c r="GF25" i="46"/>
  <c r="GG25" i="46"/>
  <c r="GH25" i="46"/>
  <c r="GI25" i="46"/>
  <c r="GJ25" i="46"/>
  <c r="GK25" i="46"/>
  <c r="GL25" i="46"/>
  <c r="GM25" i="46"/>
  <c r="GN25" i="46"/>
  <c r="GO25" i="46"/>
  <c r="GP25" i="46"/>
  <c r="GQ25" i="46"/>
  <c r="GR25" i="46"/>
  <c r="GS25" i="46"/>
  <c r="GT25" i="46"/>
  <c r="GU25" i="46"/>
  <c r="GV25" i="46"/>
  <c r="GW25" i="46"/>
  <c r="GX25" i="46"/>
  <c r="GY25" i="46"/>
  <c r="GZ25" i="46"/>
  <c r="HA25" i="46"/>
  <c r="HB25" i="46"/>
  <c r="HC25" i="46"/>
  <c r="HD25" i="46"/>
  <c r="HE25" i="46"/>
  <c r="HF25" i="46"/>
  <c r="HG25" i="46"/>
  <c r="HH25" i="46"/>
  <c r="HI25" i="46"/>
  <c r="HJ25" i="46"/>
  <c r="HK25" i="46"/>
  <c r="HL25" i="46"/>
  <c r="HM25" i="46"/>
  <c r="HN25" i="46"/>
  <c r="FL26" i="46"/>
  <c r="FM26" i="46"/>
  <c r="FN26" i="46"/>
  <c r="FO26" i="46"/>
  <c r="FP26" i="46"/>
  <c r="FQ26" i="46"/>
  <c r="FR26" i="46"/>
  <c r="FS26" i="46"/>
  <c r="FT26" i="46"/>
  <c r="FU26" i="46"/>
  <c r="FV26" i="46"/>
  <c r="FW26" i="46"/>
  <c r="FX26" i="46"/>
  <c r="FY26" i="46"/>
  <c r="FZ26" i="46"/>
  <c r="GA26" i="46"/>
  <c r="GB26" i="46"/>
  <c r="GC26" i="46"/>
  <c r="GD26" i="46"/>
  <c r="GE26" i="46"/>
  <c r="GF26" i="46"/>
  <c r="GG26" i="46"/>
  <c r="GH26" i="46"/>
  <c r="GI26" i="46"/>
  <c r="GJ26" i="46"/>
  <c r="GK26" i="46"/>
  <c r="GL26" i="46"/>
  <c r="GM26" i="46"/>
  <c r="GN26" i="46"/>
  <c r="GO26" i="46"/>
  <c r="GP26" i="46"/>
  <c r="GQ26" i="46"/>
  <c r="GR26" i="46"/>
  <c r="GS26" i="46"/>
  <c r="GT26" i="46"/>
  <c r="GU26" i="46"/>
  <c r="GV26" i="46"/>
  <c r="GW26" i="46"/>
  <c r="GX26" i="46"/>
  <c r="GY26" i="46"/>
  <c r="GZ26" i="46"/>
  <c r="HA26" i="46"/>
  <c r="HB26" i="46"/>
  <c r="HC26" i="46"/>
  <c r="HD26" i="46"/>
  <c r="HE26" i="46"/>
  <c r="HF26" i="46"/>
  <c r="HG26" i="46"/>
  <c r="HH26" i="46"/>
  <c r="HI26" i="46"/>
  <c r="HJ26" i="46"/>
  <c r="HK26" i="46"/>
  <c r="HL26" i="46"/>
  <c r="HM26" i="46"/>
  <c r="HN26" i="46"/>
  <c r="FL27" i="46"/>
  <c r="FM27" i="46"/>
  <c r="FN27" i="46"/>
  <c r="FO27" i="46"/>
  <c r="FP27" i="46"/>
  <c r="FQ27" i="46"/>
  <c r="FR27" i="46"/>
  <c r="FS27" i="46"/>
  <c r="FT27" i="46"/>
  <c r="FU27" i="46"/>
  <c r="FV27" i="46"/>
  <c r="FW27" i="46"/>
  <c r="FX27" i="46"/>
  <c r="FY27" i="46"/>
  <c r="FZ27" i="46"/>
  <c r="GA27" i="46"/>
  <c r="GB27" i="46"/>
  <c r="GC27" i="46"/>
  <c r="GD27" i="46"/>
  <c r="GE27" i="46"/>
  <c r="GF27" i="46"/>
  <c r="GG27" i="46"/>
  <c r="GH27" i="46"/>
  <c r="GI27" i="46"/>
  <c r="GJ27" i="46"/>
  <c r="GK27" i="46"/>
  <c r="GL27" i="46"/>
  <c r="GM27" i="46"/>
  <c r="GN27" i="46"/>
  <c r="GO27" i="46"/>
  <c r="GP27" i="46"/>
  <c r="GQ27" i="46"/>
  <c r="GR27" i="46"/>
  <c r="GS27" i="46"/>
  <c r="GT27" i="46"/>
  <c r="GU27" i="46"/>
  <c r="GV27" i="46"/>
  <c r="GW27" i="46"/>
  <c r="GX27" i="46"/>
  <c r="GY27" i="46"/>
  <c r="GZ27" i="46"/>
  <c r="HA27" i="46"/>
  <c r="HB27" i="46"/>
  <c r="HC27" i="46"/>
  <c r="HD27" i="46"/>
  <c r="HE27" i="46"/>
  <c r="HF27" i="46"/>
  <c r="HG27" i="46"/>
  <c r="HH27" i="46"/>
  <c r="HI27" i="46"/>
  <c r="HJ27" i="46"/>
  <c r="HK27" i="46"/>
  <c r="HL27" i="46"/>
  <c r="HM27" i="46"/>
  <c r="HN27" i="46"/>
  <c r="FL28" i="46"/>
  <c r="FM28" i="46"/>
  <c r="FN28" i="46"/>
  <c r="FO28" i="46"/>
  <c r="FP28" i="46"/>
  <c r="FQ28" i="46"/>
  <c r="FR28" i="46"/>
  <c r="FS28" i="46"/>
  <c r="FT28" i="46"/>
  <c r="FU28" i="46"/>
  <c r="FV28" i="46"/>
  <c r="FW28" i="46"/>
  <c r="FX28" i="46"/>
  <c r="FY28" i="46"/>
  <c r="FZ28" i="46"/>
  <c r="GA28" i="46"/>
  <c r="GB28" i="46"/>
  <c r="GC28" i="46"/>
  <c r="GD28" i="46"/>
  <c r="GE28" i="46"/>
  <c r="GF28" i="46"/>
  <c r="GG28" i="46"/>
  <c r="GH28" i="46"/>
  <c r="GI28" i="46"/>
  <c r="GJ28" i="46"/>
  <c r="GK28" i="46"/>
  <c r="GL28" i="46"/>
  <c r="GM28" i="46"/>
  <c r="GN28" i="46"/>
  <c r="GO28" i="46"/>
  <c r="GP28" i="46"/>
  <c r="GQ28" i="46"/>
  <c r="GR28" i="46"/>
  <c r="GS28" i="46"/>
  <c r="GT28" i="46"/>
  <c r="GU28" i="46"/>
  <c r="GV28" i="46"/>
  <c r="GW28" i="46"/>
  <c r="GX28" i="46"/>
  <c r="GY28" i="46"/>
  <c r="GZ28" i="46"/>
  <c r="HA28" i="46"/>
  <c r="HB28" i="46"/>
  <c r="HC28" i="46"/>
  <c r="HD28" i="46"/>
  <c r="HE28" i="46"/>
  <c r="HF28" i="46"/>
  <c r="HG28" i="46"/>
  <c r="HH28" i="46"/>
  <c r="HI28" i="46"/>
  <c r="HJ28" i="46"/>
  <c r="HK28" i="46"/>
  <c r="HL28" i="46"/>
  <c r="HM28" i="46"/>
  <c r="HN28" i="46"/>
  <c r="FL29" i="46"/>
  <c r="FM29" i="46"/>
  <c r="FN29" i="46"/>
  <c r="FO29" i="46"/>
  <c r="FP29" i="46"/>
  <c r="FQ29" i="46"/>
  <c r="FR29" i="46"/>
  <c r="FS29" i="46"/>
  <c r="FT29" i="46"/>
  <c r="FU29" i="46"/>
  <c r="FV29" i="46"/>
  <c r="FW29" i="46"/>
  <c r="FX29" i="46"/>
  <c r="FY29" i="46"/>
  <c r="FZ29" i="46"/>
  <c r="GA29" i="46"/>
  <c r="GB29" i="46"/>
  <c r="GC29" i="46"/>
  <c r="GD29" i="46"/>
  <c r="GE29" i="46"/>
  <c r="GF29" i="46"/>
  <c r="GG29" i="46"/>
  <c r="GH29" i="46"/>
  <c r="GI29" i="46"/>
  <c r="GJ29" i="46"/>
  <c r="GK29" i="46"/>
  <c r="GL29" i="46"/>
  <c r="GM29" i="46"/>
  <c r="GN29" i="46"/>
  <c r="GO29" i="46"/>
  <c r="GP29" i="46"/>
  <c r="GQ29" i="46"/>
  <c r="GR29" i="46"/>
  <c r="GS29" i="46"/>
  <c r="GT29" i="46"/>
  <c r="GU29" i="46"/>
  <c r="GV29" i="46"/>
  <c r="GW29" i="46"/>
  <c r="GX29" i="46"/>
  <c r="GY29" i="46"/>
  <c r="GZ29" i="46"/>
  <c r="HA29" i="46"/>
  <c r="HB29" i="46"/>
  <c r="HC29" i="46"/>
  <c r="HD29" i="46"/>
  <c r="HE29" i="46"/>
  <c r="HF29" i="46"/>
  <c r="HG29" i="46"/>
  <c r="HH29" i="46"/>
  <c r="HI29" i="46"/>
  <c r="HJ29" i="46"/>
  <c r="HK29" i="46"/>
  <c r="HL29" i="46"/>
  <c r="HM29" i="46"/>
  <c r="HN29" i="46"/>
  <c r="FL30" i="46"/>
  <c r="FM30" i="46"/>
  <c r="FN30" i="46"/>
  <c r="FO30" i="46"/>
  <c r="FP30" i="46"/>
  <c r="FQ30" i="46"/>
  <c r="FR30" i="46"/>
  <c r="FS30" i="46"/>
  <c r="FT30" i="46"/>
  <c r="FU30" i="46"/>
  <c r="FV30" i="46"/>
  <c r="FW30" i="46"/>
  <c r="FX30" i="46"/>
  <c r="FY30" i="46"/>
  <c r="FZ30" i="46"/>
  <c r="GA30" i="46"/>
  <c r="GB30" i="46"/>
  <c r="GC30" i="46"/>
  <c r="GD30" i="46"/>
  <c r="GE30" i="46"/>
  <c r="GF30" i="46"/>
  <c r="GG30" i="46"/>
  <c r="GH30" i="46"/>
  <c r="GI30" i="46"/>
  <c r="GJ30" i="46"/>
  <c r="GK30" i="46"/>
  <c r="GL30" i="46"/>
  <c r="GM30" i="46"/>
  <c r="GN30" i="46"/>
  <c r="GO30" i="46"/>
  <c r="GP30" i="46"/>
  <c r="GQ30" i="46"/>
  <c r="GR30" i="46"/>
  <c r="GS30" i="46"/>
  <c r="GT30" i="46"/>
  <c r="GU30" i="46"/>
  <c r="GV30" i="46"/>
  <c r="GW30" i="46"/>
  <c r="GX30" i="46"/>
  <c r="GY30" i="46"/>
  <c r="GZ30" i="46"/>
  <c r="HA30" i="46"/>
  <c r="HB30" i="46"/>
  <c r="HC30" i="46"/>
  <c r="HD30" i="46"/>
  <c r="HE30" i="46"/>
  <c r="HF30" i="46"/>
  <c r="HG30" i="46"/>
  <c r="HH30" i="46"/>
  <c r="HI30" i="46"/>
  <c r="HJ30" i="46"/>
  <c r="HK30" i="46"/>
  <c r="HL30" i="46"/>
  <c r="HM30" i="46"/>
  <c r="HN30" i="46"/>
  <c r="FL31" i="46"/>
  <c r="FM31" i="46"/>
  <c r="FN31" i="46"/>
  <c r="FO31" i="46"/>
  <c r="FP31" i="46"/>
  <c r="FQ31" i="46"/>
  <c r="FR31" i="46"/>
  <c r="FS31" i="46"/>
  <c r="FT31" i="46"/>
  <c r="FU31" i="46"/>
  <c r="FV31" i="46"/>
  <c r="FW31" i="46"/>
  <c r="FX31" i="46"/>
  <c r="FY31" i="46"/>
  <c r="FZ31" i="46"/>
  <c r="GA31" i="46"/>
  <c r="GB31" i="46"/>
  <c r="GC31" i="46"/>
  <c r="GD31" i="46"/>
  <c r="GE31" i="46"/>
  <c r="GF31" i="46"/>
  <c r="GG31" i="46"/>
  <c r="GH31" i="46"/>
  <c r="GI31" i="46"/>
  <c r="GJ31" i="46"/>
  <c r="GK31" i="46"/>
  <c r="GL31" i="46"/>
  <c r="GM31" i="46"/>
  <c r="GN31" i="46"/>
  <c r="GO31" i="46"/>
  <c r="GP31" i="46"/>
  <c r="GQ31" i="46"/>
  <c r="GR31" i="46"/>
  <c r="GS31" i="46"/>
  <c r="GT31" i="46"/>
  <c r="GU31" i="46"/>
  <c r="GV31" i="46"/>
  <c r="GW31" i="46"/>
  <c r="GX31" i="46"/>
  <c r="GY31" i="46"/>
  <c r="GZ31" i="46"/>
  <c r="HA31" i="46"/>
  <c r="HB31" i="46"/>
  <c r="HC31" i="46"/>
  <c r="HD31" i="46"/>
  <c r="HE31" i="46"/>
  <c r="HF31" i="46"/>
  <c r="HG31" i="46"/>
  <c r="HH31" i="46"/>
  <c r="HI31" i="46"/>
  <c r="HJ31" i="46"/>
  <c r="HK31" i="46"/>
  <c r="HL31" i="46"/>
  <c r="HM31" i="46"/>
  <c r="HN31" i="46"/>
  <c r="FL32" i="46"/>
  <c r="FM32" i="46"/>
  <c r="FN32" i="46"/>
  <c r="FO32" i="46"/>
  <c r="FP32" i="46"/>
  <c r="FQ32" i="46"/>
  <c r="FR32" i="46"/>
  <c r="FS32" i="46"/>
  <c r="FT32" i="46"/>
  <c r="FU32" i="46"/>
  <c r="FV32" i="46"/>
  <c r="FW32" i="46"/>
  <c r="FX32" i="46"/>
  <c r="FY32" i="46"/>
  <c r="FZ32" i="46"/>
  <c r="GA32" i="46"/>
  <c r="GB32" i="46"/>
  <c r="GC32" i="46"/>
  <c r="GD32" i="46"/>
  <c r="GE32" i="46"/>
  <c r="GF32" i="46"/>
  <c r="GG32" i="46"/>
  <c r="GH32" i="46"/>
  <c r="GI32" i="46"/>
  <c r="GJ32" i="46"/>
  <c r="GK32" i="46"/>
  <c r="GL32" i="46"/>
  <c r="GM32" i="46"/>
  <c r="GN32" i="46"/>
  <c r="GO32" i="46"/>
  <c r="GP32" i="46"/>
  <c r="GQ32" i="46"/>
  <c r="GR32" i="46"/>
  <c r="GS32" i="46"/>
  <c r="GT32" i="46"/>
  <c r="GU32" i="46"/>
  <c r="GV32" i="46"/>
  <c r="GW32" i="46"/>
  <c r="GX32" i="46"/>
  <c r="GY32" i="46"/>
  <c r="GZ32" i="46"/>
  <c r="HA32" i="46"/>
  <c r="HB32" i="46"/>
  <c r="HC32" i="46"/>
  <c r="HD32" i="46"/>
  <c r="HE32" i="46"/>
  <c r="HF32" i="46"/>
  <c r="HG32" i="46"/>
  <c r="HH32" i="46"/>
  <c r="HI32" i="46"/>
  <c r="HJ32" i="46"/>
  <c r="HK32" i="46"/>
  <c r="HL32" i="46"/>
  <c r="HM32" i="46"/>
  <c r="HN32" i="46"/>
  <c r="FL33" i="46"/>
  <c r="FM33" i="46"/>
  <c r="FN33" i="46"/>
  <c r="FO33" i="46"/>
  <c r="FP33" i="46"/>
  <c r="FQ33" i="46"/>
  <c r="FR33" i="46"/>
  <c r="FS33" i="46"/>
  <c r="FT33" i="46"/>
  <c r="FU33" i="46"/>
  <c r="FV33" i="46"/>
  <c r="FW33" i="46"/>
  <c r="FX33" i="46"/>
  <c r="FY33" i="46"/>
  <c r="FZ33" i="46"/>
  <c r="GA33" i="46"/>
  <c r="GB33" i="46"/>
  <c r="GC33" i="46"/>
  <c r="GD33" i="46"/>
  <c r="GE33" i="46"/>
  <c r="GF33" i="46"/>
  <c r="GG33" i="46"/>
  <c r="GH33" i="46"/>
  <c r="GI33" i="46"/>
  <c r="GJ33" i="46"/>
  <c r="GK33" i="46"/>
  <c r="GL33" i="46"/>
  <c r="GM33" i="46"/>
  <c r="GN33" i="46"/>
  <c r="GO33" i="46"/>
  <c r="GP33" i="46"/>
  <c r="GQ33" i="46"/>
  <c r="GR33" i="46"/>
  <c r="GS33" i="46"/>
  <c r="GT33" i="46"/>
  <c r="GU33" i="46"/>
  <c r="GV33" i="46"/>
  <c r="GW33" i="46"/>
  <c r="GX33" i="46"/>
  <c r="GY33" i="46"/>
  <c r="GZ33" i="46"/>
  <c r="HA33" i="46"/>
  <c r="HB33" i="46"/>
  <c r="HC33" i="46"/>
  <c r="HD33" i="46"/>
  <c r="HE33" i="46"/>
  <c r="HF33" i="46"/>
  <c r="HG33" i="46"/>
  <c r="HH33" i="46"/>
  <c r="HI33" i="46"/>
  <c r="HJ33" i="46"/>
  <c r="HK33" i="46"/>
  <c r="HL33" i="46"/>
  <c r="HM33" i="46"/>
  <c r="HN33" i="46"/>
  <c r="FL34" i="46"/>
  <c r="FM34" i="46"/>
  <c r="FN34" i="46"/>
  <c r="FO34" i="46"/>
  <c r="FP34" i="46"/>
  <c r="FQ34" i="46"/>
  <c r="FR34" i="46"/>
  <c r="FS34" i="46"/>
  <c r="FT34" i="46"/>
  <c r="FU34" i="46"/>
  <c r="FV34" i="46"/>
  <c r="FW34" i="46"/>
  <c r="FX34" i="46"/>
  <c r="FY34" i="46"/>
  <c r="FZ34" i="46"/>
  <c r="GA34" i="46"/>
  <c r="GB34" i="46"/>
  <c r="GC34" i="46"/>
  <c r="GD34" i="46"/>
  <c r="GE34" i="46"/>
  <c r="GF34" i="46"/>
  <c r="GG34" i="46"/>
  <c r="GH34" i="46"/>
  <c r="GI34" i="46"/>
  <c r="GJ34" i="46"/>
  <c r="GK34" i="46"/>
  <c r="GL34" i="46"/>
  <c r="GM34" i="46"/>
  <c r="GN34" i="46"/>
  <c r="GO34" i="46"/>
  <c r="GP34" i="46"/>
  <c r="GQ34" i="46"/>
  <c r="GR34" i="46"/>
  <c r="GS34" i="46"/>
  <c r="GT34" i="46"/>
  <c r="GU34" i="46"/>
  <c r="GV34" i="46"/>
  <c r="GW34" i="46"/>
  <c r="GX34" i="46"/>
  <c r="GY34" i="46"/>
  <c r="GZ34" i="46"/>
  <c r="HA34" i="46"/>
  <c r="HB34" i="46"/>
  <c r="HC34" i="46"/>
  <c r="HD34" i="46"/>
  <c r="HE34" i="46"/>
  <c r="HF34" i="46"/>
  <c r="HG34" i="46"/>
  <c r="HH34" i="46"/>
  <c r="HI34" i="46"/>
  <c r="HJ34" i="46"/>
  <c r="HK34" i="46"/>
  <c r="HL34" i="46"/>
  <c r="HM34" i="46"/>
  <c r="HN34" i="46"/>
  <c r="FL35" i="46"/>
  <c r="FM35" i="46"/>
  <c r="FN35" i="46"/>
  <c r="FO35" i="46"/>
  <c r="FP35" i="46"/>
  <c r="FQ35" i="46"/>
  <c r="FR35" i="46"/>
  <c r="FS35" i="46"/>
  <c r="FT35" i="46"/>
  <c r="FU35" i="46"/>
  <c r="FV35" i="46"/>
  <c r="FW35" i="46"/>
  <c r="FX35" i="46"/>
  <c r="FY35" i="46"/>
  <c r="FZ35" i="46"/>
  <c r="GA35" i="46"/>
  <c r="GB35" i="46"/>
  <c r="GC35" i="46"/>
  <c r="GD35" i="46"/>
  <c r="GE35" i="46"/>
  <c r="GF35" i="46"/>
  <c r="GG35" i="46"/>
  <c r="GH35" i="46"/>
  <c r="GI35" i="46"/>
  <c r="GJ35" i="46"/>
  <c r="GK35" i="46"/>
  <c r="GL35" i="46"/>
  <c r="GM35" i="46"/>
  <c r="GN35" i="46"/>
  <c r="GO35" i="46"/>
  <c r="GP35" i="46"/>
  <c r="GQ35" i="46"/>
  <c r="GR35" i="46"/>
  <c r="GS35" i="46"/>
  <c r="GT35" i="46"/>
  <c r="GU35" i="46"/>
  <c r="GV35" i="46"/>
  <c r="GW35" i="46"/>
  <c r="GX35" i="46"/>
  <c r="GY35" i="46"/>
  <c r="GZ35" i="46"/>
  <c r="HA35" i="46"/>
  <c r="HB35" i="46"/>
  <c r="HC35" i="46"/>
  <c r="HD35" i="46"/>
  <c r="HE35" i="46"/>
  <c r="HF35" i="46"/>
  <c r="HG35" i="46"/>
  <c r="HH35" i="46"/>
  <c r="HI35" i="46"/>
  <c r="HJ35" i="46"/>
  <c r="HK35" i="46"/>
  <c r="HL35" i="46"/>
  <c r="HM35" i="46"/>
  <c r="HN35" i="46"/>
  <c r="FL36" i="46"/>
  <c r="FM36" i="46"/>
  <c r="FN36" i="46"/>
  <c r="FO36" i="46"/>
  <c r="FP36" i="46"/>
  <c r="FQ36" i="46"/>
  <c r="FR36" i="46"/>
  <c r="FS36" i="46"/>
  <c r="FT36" i="46"/>
  <c r="FU36" i="46"/>
  <c r="FV36" i="46"/>
  <c r="FW36" i="46"/>
  <c r="FX36" i="46"/>
  <c r="FY36" i="46"/>
  <c r="FZ36" i="46"/>
  <c r="GA36" i="46"/>
  <c r="GB36" i="46"/>
  <c r="GC36" i="46"/>
  <c r="GD36" i="46"/>
  <c r="GE36" i="46"/>
  <c r="GF36" i="46"/>
  <c r="GG36" i="46"/>
  <c r="GH36" i="46"/>
  <c r="GI36" i="46"/>
  <c r="GJ36" i="46"/>
  <c r="GK36" i="46"/>
  <c r="GL36" i="46"/>
  <c r="GM36" i="46"/>
  <c r="GN36" i="46"/>
  <c r="GO36" i="46"/>
  <c r="GP36" i="46"/>
  <c r="GQ36" i="46"/>
  <c r="GR36" i="46"/>
  <c r="GS36" i="46"/>
  <c r="GT36" i="46"/>
  <c r="GU36" i="46"/>
  <c r="GV36" i="46"/>
  <c r="GW36" i="46"/>
  <c r="GX36" i="46"/>
  <c r="GY36" i="46"/>
  <c r="GZ36" i="46"/>
  <c r="HA36" i="46"/>
  <c r="HB36" i="46"/>
  <c r="HC36" i="46"/>
  <c r="HD36" i="46"/>
  <c r="HE36" i="46"/>
  <c r="HF36" i="46"/>
  <c r="HG36" i="46"/>
  <c r="HH36" i="46"/>
  <c r="HI36" i="46"/>
  <c r="HJ36" i="46"/>
  <c r="HK36" i="46"/>
  <c r="HL36" i="46"/>
  <c r="HM36" i="46"/>
  <c r="HN36" i="46"/>
  <c r="FL37" i="46"/>
  <c r="FM37" i="46"/>
  <c r="FN37" i="46"/>
  <c r="FO37" i="46"/>
  <c r="FP37" i="46"/>
  <c r="FQ37" i="46"/>
  <c r="FR37" i="46"/>
  <c r="FS37" i="46"/>
  <c r="FT37" i="46"/>
  <c r="FU37" i="46"/>
  <c r="FV37" i="46"/>
  <c r="FW37" i="46"/>
  <c r="FX37" i="46"/>
  <c r="FY37" i="46"/>
  <c r="FZ37" i="46"/>
  <c r="GA37" i="46"/>
  <c r="GB37" i="46"/>
  <c r="GC37" i="46"/>
  <c r="GD37" i="46"/>
  <c r="GE37" i="46"/>
  <c r="GF37" i="46"/>
  <c r="GG37" i="46"/>
  <c r="GH37" i="46"/>
  <c r="GI37" i="46"/>
  <c r="GJ37" i="46"/>
  <c r="GK37" i="46"/>
  <c r="GL37" i="46"/>
  <c r="GM37" i="46"/>
  <c r="GN37" i="46"/>
  <c r="GO37" i="46"/>
  <c r="GP37" i="46"/>
  <c r="GQ37" i="46"/>
  <c r="GR37" i="46"/>
  <c r="GS37" i="46"/>
  <c r="GT37" i="46"/>
  <c r="GU37" i="46"/>
  <c r="GV37" i="46"/>
  <c r="GW37" i="46"/>
  <c r="GX37" i="46"/>
  <c r="GY37" i="46"/>
  <c r="GZ37" i="46"/>
  <c r="HA37" i="46"/>
  <c r="HB37" i="46"/>
  <c r="HC37" i="46"/>
  <c r="HD37" i="46"/>
  <c r="HE37" i="46"/>
  <c r="HF37" i="46"/>
  <c r="HG37" i="46"/>
  <c r="HH37" i="46"/>
  <c r="HI37" i="46"/>
  <c r="HJ37" i="46"/>
  <c r="HK37" i="46"/>
  <c r="HL37" i="46"/>
  <c r="HM37" i="46"/>
  <c r="HN37" i="46"/>
  <c r="FL38" i="46"/>
  <c r="FM38" i="46"/>
  <c r="FN38" i="46"/>
  <c r="FO38" i="46"/>
  <c r="FP38" i="46"/>
  <c r="FQ38" i="46"/>
  <c r="FR38" i="46"/>
  <c r="FS38" i="46"/>
  <c r="FT38" i="46"/>
  <c r="FU38" i="46"/>
  <c r="FV38" i="46"/>
  <c r="FW38" i="46"/>
  <c r="FX38" i="46"/>
  <c r="FY38" i="46"/>
  <c r="FZ38" i="46"/>
  <c r="GA38" i="46"/>
  <c r="GB38" i="46"/>
  <c r="GC38" i="46"/>
  <c r="GD38" i="46"/>
  <c r="GE38" i="46"/>
  <c r="GF38" i="46"/>
  <c r="GG38" i="46"/>
  <c r="GH38" i="46"/>
  <c r="GI38" i="46"/>
  <c r="GJ38" i="46"/>
  <c r="GK38" i="46"/>
  <c r="GL38" i="46"/>
  <c r="GM38" i="46"/>
  <c r="GN38" i="46"/>
  <c r="GO38" i="46"/>
  <c r="GP38" i="46"/>
  <c r="GQ38" i="46"/>
  <c r="GR38" i="46"/>
  <c r="GS38" i="46"/>
  <c r="GT38" i="46"/>
  <c r="GU38" i="46"/>
  <c r="GV38" i="46"/>
  <c r="GW38" i="46"/>
  <c r="GX38" i="46"/>
  <c r="GY38" i="46"/>
  <c r="GZ38" i="46"/>
  <c r="HA38" i="46"/>
  <c r="HB38" i="46"/>
  <c r="HC38" i="46"/>
  <c r="HD38" i="46"/>
  <c r="HE38" i="46"/>
  <c r="HF38" i="46"/>
  <c r="HG38" i="46"/>
  <c r="HH38" i="46"/>
  <c r="HI38" i="46"/>
  <c r="HJ38" i="46"/>
  <c r="HK38" i="46"/>
  <c r="HL38" i="46"/>
  <c r="HM38" i="46"/>
  <c r="HN38" i="46"/>
  <c r="FL39" i="46"/>
  <c r="FM39" i="46"/>
  <c r="FN39" i="46"/>
  <c r="FO39" i="46"/>
  <c r="FP39" i="46"/>
  <c r="FQ39" i="46"/>
  <c r="FR39" i="46"/>
  <c r="FS39" i="46"/>
  <c r="FT39" i="46"/>
  <c r="FU39" i="46"/>
  <c r="FV39" i="46"/>
  <c r="FW39" i="46"/>
  <c r="FX39" i="46"/>
  <c r="FY39" i="46"/>
  <c r="FZ39" i="46"/>
  <c r="GA39" i="46"/>
  <c r="GB39" i="46"/>
  <c r="GC39" i="46"/>
  <c r="GD39" i="46"/>
  <c r="GE39" i="46"/>
  <c r="GF39" i="46"/>
  <c r="GG39" i="46"/>
  <c r="GH39" i="46"/>
  <c r="GI39" i="46"/>
  <c r="GJ39" i="46"/>
  <c r="GK39" i="46"/>
  <c r="GL39" i="46"/>
  <c r="GM39" i="46"/>
  <c r="GN39" i="46"/>
  <c r="GO39" i="46"/>
  <c r="GP39" i="46"/>
  <c r="GQ39" i="46"/>
  <c r="GR39" i="46"/>
  <c r="GS39" i="46"/>
  <c r="GT39" i="46"/>
  <c r="GU39" i="46"/>
  <c r="GV39" i="46"/>
  <c r="GW39" i="46"/>
  <c r="GX39" i="46"/>
  <c r="GY39" i="46"/>
  <c r="GZ39" i="46"/>
  <c r="HA39" i="46"/>
  <c r="HB39" i="46"/>
  <c r="HC39" i="46"/>
  <c r="HD39" i="46"/>
  <c r="HE39" i="46"/>
  <c r="HF39" i="46"/>
  <c r="HG39" i="46"/>
  <c r="HH39" i="46"/>
  <c r="HI39" i="46"/>
  <c r="HJ39" i="46"/>
  <c r="HK39" i="46"/>
  <c r="HL39" i="46"/>
  <c r="HM39" i="46"/>
  <c r="HN39" i="46"/>
  <c r="FL40" i="46"/>
  <c r="FM40" i="46"/>
  <c r="FN40" i="46"/>
  <c r="FO40" i="46"/>
  <c r="FP40" i="46"/>
  <c r="FQ40" i="46"/>
  <c r="FR40" i="46"/>
  <c r="FS40" i="46"/>
  <c r="FT40" i="46"/>
  <c r="FU40" i="46"/>
  <c r="FV40" i="46"/>
  <c r="FW40" i="46"/>
  <c r="FX40" i="46"/>
  <c r="FY40" i="46"/>
  <c r="FZ40" i="46"/>
  <c r="GA40" i="46"/>
  <c r="GB40" i="46"/>
  <c r="GC40" i="46"/>
  <c r="GD40" i="46"/>
  <c r="GE40" i="46"/>
  <c r="GF40" i="46"/>
  <c r="GG40" i="46"/>
  <c r="GH40" i="46"/>
  <c r="GI40" i="46"/>
  <c r="GJ40" i="46"/>
  <c r="GK40" i="46"/>
  <c r="GL40" i="46"/>
  <c r="GM40" i="46"/>
  <c r="GN40" i="46"/>
  <c r="GO40" i="46"/>
  <c r="GP40" i="46"/>
  <c r="GQ40" i="46"/>
  <c r="GR40" i="46"/>
  <c r="GS40" i="46"/>
  <c r="GT40" i="46"/>
  <c r="GU40" i="46"/>
  <c r="GV40" i="46"/>
  <c r="GW40" i="46"/>
  <c r="GX40" i="46"/>
  <c r="GY40" i="46"/>
  <c r="GZ40" i="46"/>
  <c r="HA40" i="46"/>
  <c r="HB40" i="46"/>
  <c r="HC40" i="46"/>
  <c r="HD40" i="46"/>
  <c r="HE40" i="46"/>
  <c r="HF40" i="46"/>
  <c r="HG40" i="46"/>
  <c r="HH40" i="46"/>
  <c r="HI40" i="46"/>
  <c r="HJ40" i="46"/>
  <c r="HK40" i="46"/>
  <c r="HL40" i="46"/>
  <c r="HM40" i="46"/>
  <c r="HN40" i="46"/>
  <c r="FL41" i="46"/>
  <c r="FM41" i="46"/>
  <c r="FN41" i="46"/>
  <c r="FO41" i="46"/>
  <c r="FP41" i="46"/>
  <c r="FQ41" i="46"/>
  <c r="FR41" i="46"/>
  <c r="FS41" i="46"/>
  <c r="FT41" i="46"/>
  <c r="FU41" i="46"/>
  <c r="FV41" i="46"/>
  <c r="FW41" i="46"/>
  <c r="FX41" i="46"/>
  <c r="FY41" i="46"/>
  <c r="FZ41" i="46"/>
  <c r="GA41" i="46"/>
  <c r="GB41" i="46"/>
  <c r="GC41" i="46"/>
  <c r="GD41" i="46"/>
  <c r="GE41" i="46"/>
  <c r="GF41" i="46"/>
  <c r="GG41" i="46"/>
  <c r="GH41" i="46"/>
  <c r="GI41" i="46"/>
  <c r="GJ41" i="46"/>
  <c r="GK41" i="46"/>
  <c r="GL41" i="46"/>
  <c r="GM41" i="46"/>
  <c r="GN41" i="46"/>
  <c r="GO41" i="46"/>
  <c r="GP41" i="46"/>
  <c r="GQ41" i="46"/>
  <c r="GR41" i="46"/>
  <c r="GS41" i="46"/>
  <c r="GT41" i="46"/>
  <c r="GU41" i="46"/>
  <c r="GV41" i="46"/>
  <c r="GW41" i="46"/>
  <c r="GX41" i="46"/>
  <c r="GY41" i="46"/>
  <c r="GZ41" i="46"/>
  <c r="HA41" i="46"/>
  <c r="HB41" i="46"/>
  <c r="HC41" i="46"/>
  <c r="HD41" i="46"/>
  <c r="HE41" i="46"/>
  <c r="HF41" i="46"/>
  <c r="HG41" i="46"/>
  <c r="HH41" i="46"/>
  <c r="HI41" i="46"/>
  <c r="HJ41" i="46"/>
  <c r="HK41" i="46"/>
  <c r="HL41" i="46"/>
  <c r="HM41" i="46"/>
  <c r="HN41" i="46"/>
  <c r="FL42" i="46"/>
  <c r="FM42" i="46"/>
  <c r="FN42" i="46"/>
  <c r="FO42" i="46"/>
  <c r="FP42" i="46"/>
  <c r="FQ42" i="46"/>
  <c r="FR42" i="46"/>
  <c r="FS42" i="46"/>
  <c r="FT42" i="46"/>
  <c r="FU42" i="46"/>
  <c r="FV42" i="46"/>
  <c r="FW42" i="46"/>
  <c r="FX42" i="46"/>
  <c r="FY42" i="46"/>
  <c r="FZ42" i="46"/>
  <c r="GA42" i="46"/>
  <c r="GB42" i="46"/>
  <c r="GC42" i="46"/>
  <c r="GD42" i="46"/>
  <c r="GE42" i="46"/>
  <c r="GF42" i="46"/>
  <c r="GG42" i="46"/>
  <c r="GH42" i="46"/>
  <c r="GI42" i="46"/>
  <c r="GJ42" i="46"/>
  <c r="GK42" i="46"/>
  <c r="GL42" i="46"/>
  <c r="GM42" i="46"/>
  <c r="GN42" i="46"/>
  <c r="GO42" i="46"/>
  <c r="GP42" i="46"/>
  <c r="GQ42" i="46"/>
  <c r="GR42" i="46"/>
  <c r="GS42" i="46"/>
  <c r="GT42" i="46"/>
  <c r="GU42" i="46"/>
  <c r="GV42" i="46"/>
  <c r="GW42" i="46"/>
  <c r="GX42" i="46"/>
  <c r="GY42" i="46"/>
  <c r="GZ42" i="46"/>
  <c r="HA42" i="46"/>
  <c r="HB42" i="46"/>
  <c r="HC42" i="46"/>
  <c r="HD42" i="46"/>
  <c r="HE42" i="46"/>
  <c r="HF42" i="46"/>
  <c r="HG42" i="46"/>
  <c r="HH42" i="46"/>
  <c r="HI42" i="46"/>
  <c r="HJ42" i="46"/>
  <c r="HK42" i="46"/>
  <c r="HL42" i="46"/>
  <c r="HM42" i="46"/>
  <c r="HN42" i="46"/>
  <c r="FL43" i="46"/>
  <c r="FM43" i="46"/>
  <c r="FN43" i="46"/>
  <c r="FO43" i="46"/>
  <c r="FP43" i="46"/>
  <c r="FQ43" i="46"/>
  <c r="FR43" i="46"/>
  <c r="FS43" i="46"/>
  <c r="FT43" i="46"/>
  <c r="FU43" i="46"/>
  <c r="FV43" i="46"/>
  <c r="FW43" i="46"/>
  <c r="FX43" i="46"/>
  <c r="FY43" i="46"/>
  <c r="FZ43" i="46"/>
  <c r="GA43" i="46"/>
  <c r="GB43" i="46"/>
  <c r="GC43" i="46"/>
  <c r="GD43" i="46"/>
  <c r="GE43" i="46"/>
  <c r="GF43" i="46"/>
  <c r="GG43" i="46"/>
  <c r="GH43" i="46"/>
  <c r="GI43" i="46"/>
  <c r="GJ43" i="46"/>
  <c r="GK43" i="46"/>
  <c r="GL43" i="46"/>
  <c r="GM43" i="46"/>
  <c r="GN43" i="46"/>
  <c r="GO43" i="46"/>
  <c r="GP43" i="46"/>
  <c r="GQ43" i="46"/>
  <c r="GR43" i="46"/>
  <c r="GS43" i="46"/>
  <c r="GT43" i="46"/>
  <c r="GU43" i="46"/>
  <c r="GV43" i="46"/>
  <c r="GW43" i="46"/>
  <c r="GX43" i="46"/>
  <c r="GY43" i="46"/>
  <c r="GZ43" i="46"/>
  <c r="HA43" i="46"/>
  <c r="HB43" i="46"/>
  <c r="HC43" i="46"/>
  <c r="HD43" i="46"/>
  <c r="HE43" i="46"/>
  <c r="HF43" i="46"/>
  <c r="HG43" i="46"/>
  <c r="HH43" i="46"/>
  <c r="HI43" i="46"/>
  <c r="HJ43" i="46"/>
  <c r="HK43" i="46"/>
  <c r="HL43" i="46"/>
  <c r="HM43" i="46"/>
  <c r="HN43" i="46"/>
  <c r="FL44" i="46"/>
  <c r="FM44" i="46"/>
  <c r="FN44" i="46"/>
  <c r="FO44" i="46"/>
  <c r="FP44" i="46"/>
  <c r="FQ44" i="46"/>
  <c r="FR44" i="46"/>
  <c r="FS44" i="46"/>
  <c r="FT44" i="46"/>
  <c r="FU44" i="46"/>
  <c r="FV44" i="46"/>
  <c r="FW44" i="46"/>
  <c r="FX44" i="46"/>
  <c r="FY44" i="46"/>
  <c r="FZ44" i="46"/>
  <c r="GA44" i="46"/>
  <c r="GB44" i="46"/>
  <c r="GC44" i="46"/>
  <c r="GD44" i="46"/>
  <c r="GE44" i="46"/>
  <c r="GF44" i="46"/>
  <c r="GG44" i="46"/>
  <c r="GH44" i="46"/>
  <c r="GI44" i="46"/>
  <c r="GJ44" i="46"/>
  <c r="GK44" i="46"/>
  <c r="GL44" i="46"/>
  <c r="GM44" i="46"/>
  <c r="GN44" i="46"/>
  <c r="GO44" i="46"/>
  <c r="GP44" i="46"/>
  <c r="GQ44" i="46"/>
  <c r="GR44" i="46"/>
  <c r="GS44" i="46"/>
  <c r="GT44" i="46"/>
  <c r="GU44" i="46"/>
  <c r="GV44" i="46"/>
  <c r="GW44" i="46"/>
  <c r="GX44" i="46"/>
  <c r="GY44" i="46"/>
  <c r="GZ44" i="46"/>
  <c r="HA44" i="46"/>
  <c r="HB44" i="46"/>
  <c r="HC44" i="46"/>
  <c r="HD44" i="46"/>
  <c r="HE44" i="46"/>
  <c r="HF44" i="46"/>
  <c r="HG44" i="46"/>
  <c r="HH44" i="46"/>
  <c r="HI44" i="46"/>
  <c r="HJ44" i="46"/>
  <c r="HK44" i="46"/>
  <c r="HL44" i="46"/>
  <c r="HM44" i="46"/>
  <c r="HN44" i="46"/>
  <c r="FL45" i="46"/>
  <c r="FM45" i="46"/>
  <c r="FN45" i="46"/>
  <c r="FO45" i="46"/>
  <c r="FP45" i="46"/>
  <c r="FQ45" i="46"/>
  <c r="FR45" i="46"/>
  <c r="FS45" i="46"/>
  <c r="FT45" i="46"/>
  <c r="FU45" i="46"/>
  <c r="FV45" i="46"/>
  <c r="FW45" i="46"/>
  <c r="FX45" i="46"/>
  <c r="FY45" i="46"/>
  <c r="FZ45" i="46"/>
  <c r="GA45" i="46"/>
  <c r="GB45" i="46"/>
  <c r="GC45" i="46"/>
  <c r="GD45" i="46"/>
  <c r="GE45" i="46"/>
  <c r="GF45" i="46"/>
  <c r="GG45" i="46"/>
  <c r="GH45" i="46"/>
  <c r="GI45" i="46"/>
  <c r="GJ45" i="46"/>
  <c r="GK45" i="46"/>
  <c r="GL45" i="46"/>
  <c r="GM45" i="46"/>
  <c r="GN45" i="46"/>
  <c r="GO45" i="46"/>
  <c r="GP45" i="46"/>
  <c r="GQ45" i="46"/>
  <c r="GR45" i="46"/>
  <c r="GS45" i="46"/>
  <c r="GT45" i="46"/>
  <c r="GU45" i="46"/>
  <c r="GV45" i="46"/>
  <c r="GW45" i="46"/>
  <c r="GX45" i="46"/>
  <c r="GY45" i="46"/>
  <c r="GZ45" i="46"/>
  <c r="HA45" i="46"/>
  <c r="HB45" i="46"/>
  <c r="HC45" i="46"/>
  <c r="HD45" i="46"/>
  <c r="HE45" i="46"/>
  <c r="HF45" i="46"/>
  <c r="HG45" i="46"/>
  <c r="HH45" i="46"/>
  <c r="HI45" i="46"/>
  <c r="HJ45" i="46"/>
  <c r="HK45" i="46"/>
  <c r="HL45" i="46"/>
  <c r="HM45" i="46"/>
  <c r="HN45" i="46"/>
  <c r="FL46" i="46"/>
  <c r="FM46" i="46"/>
  <c r="FN46" i="46"/>
  <c r="FO46" i="46"/>
  <c r="FP46" i="46"/>
  <c r="FQ46" i="46"/>
  <c r="FR46" i="46"/>
  <c r="FS46" i="46"/>
  <c r="FT46" i="46"/>
  <c r="FU46" i="46"/>
  <c r="FV46" i="46"/>
  <c r="FW46" i="46"/>
  <c r="FX46" i="46"/>
  <c r="FY46" i="46"/>
  <c r="FZ46" i="46"/>
  <c r="GA46" i="46"/>
  <c r="GB46" i="46"/>
  <c r="GC46" i="46"/>
  <c r="GD46" i="46"/>
  <c r="GE46" i="46"/>
  <c r="GF46" i="46"/>
  <c r="GG46" i="46"/>
  <c r="GH46" i="46"/>
  <c r="GI46" i="46"/>
  <c r="GJ46" i="46"/>
  <c r="GK46" i="46"/>
  <c r="GL46" i="46"/>
  <c r="GM46" i="46"/>
  <c r="GN46" i="46"/>
  <c r="GO46" i="46"/>
  <c r="GP46" i="46"/>
  <c r="GQ46" i="46"/>
  <c r="GR46" i="46"/>
  <c r="GS46" i="46"/>
  <c r="GT46" i="46"/>
  <c r="GU46" i="46"/>
  <c r="GV46" i="46"/>
  <c r="GW46" i="46"/>
  <c r="GX46" i="46"/>
  <c r="GY46" i="46"/>
  <c r="GZ46" i="46"/>
  <c r="HA46" i="46"/>
  <c r="HB46" i="46"/>
  <c r="HC46" i="46"/>
  <c r="HD46" i="46"/>
  <c r="HE46" i="46"/>
  <c r="HF46" i="46"/>
  <c r="HG46" i="46"/>
  <c r="HH46" i="46"/>
  <c r="HI46" i="46"/>
  <c r="HJ46" i="46"/>
  <c r="HK46" i="46"/>
  <c r="HL46" i="46"/>
  <c r="HM46" i="46"/>
  <c r="HN46" i="46"/>
  <c r="FL47" i="46"/>
  <c r="FM47" i="46"/>
  <c r="FN47" i="46"/>
  <c r="FO47" i="46"/>
  <c r="FP47" i="46"/>
  <c r="FQ47" i="46"/>
  <c r="FR47" i="46"/>
  <c r="FS47" i="46"/>
  <c r="FT47" i="46"/>
  <c r="FU47" i="46"/>
  <c r="FV47" i="46"/>
  <c r="FW47" i="46"/>
  <c r="FX47" i="46"/>
  <c r="FY47" i="46"/>
  <c r="FZ47" i="46"/>
  <c r="GA47" i="46"/>
  <c r="GB47" i="46"/>
  <c r="GC47" i="46"/>
  <c r="GD47" i="46"/>
  <c r="GE47" i="46"/>
  <c r="GF47" i="46"/>
  <c r="GG47" i="46"/>
  <c r="GH47" i="46"/>
  <c r="GI47" i="46"/>
  <c r="GJ47" i="46"/>
  <c r="GK47" i="46"/>
  <c r="GL47" i="46"/>
  <c r="GM47" i="46"/>
  <c r="GN47" i="46"/>
  <c r="GO47" i="46"/>
  <c r="GP47" i="46"/>
  <c r="GQ47" i="46"/>
  <c r="GR47" i="46"/>
  <c r="GS47" i="46"/>
  <c r="GT47" i="46"/>
  <c r="GU47" i="46"/>
  <c r="GV47" i="46"/>
  <c r="GW47" i="46"/>
  <c r="GX47" i="46"/>
  <c r="GY47" i="46"/>
  <c r="GZ47" i="46"/>
  <c r="HA47" i="46"/>
  <c r="HB47" i="46"/>
  <c r="HC47" i="46"/>
  <c r="HD47" i="46"/>
  <c r="HE47" i="46"/>
  <c r="HF47" i="46"/>
  <c r="HG47" i="46"/>
  <c r="HH47" i="46"/>
  <c r="HI47" i="46"/>
  <c r="HJ47" i="46"/>
  <c r="HK47" i="46"/>
  <c r="HL47" i="46"/>
  <c r="HM47" i="46"/>
  <c r="HN47" i="46"/>
  <c r="FL48" i="46"/>
  <c r="FM48" i="46"/>
  <c r="FN48" i="46"/>
  <c r="FO48" i="46"/>
  <c r="FP48" i="46"/>
  <c r="FQ48" i="46"/>
  <c r="FR48" i="46"/>
  <c r="FS48" i="46"/>
  <c r="FT48" i="46"/>
  <c r="FU48" i="46"/>
  <c r="FV48" i="46"/>
  <c r="FW48" i="46"/>
  <c r="FX48" i="46"/>
  <c r="FY48" i="46"/>
  <c r="FZ48" i="46"/>
  <c r="GA48" i="46"/>
  <c r="GB48" i="46"/>
  <c r="GC48" i="46"/>
  <c r="GD48" i="46"/>
  <c r="GE48" i="46"/>
  <c r="GF48" i="46"/>
  <c r="GG48" i="46"/>
  <c r="GH48" i="46"/>
  <c r="GI48" i="46"/>
  <c r="GJ48" i="46"/>
  <c r="GK48" i="46"/>
  <c r="GL48" i="46"/>
  <c r="GM48" i="46"/>
  <c r="GN48" i="46"/>
  <c r="GO48" i="46"/>
  <c r="GP48" i="46"/>
  <c r="GQ48" i="46"/>
  <c r="GR48" i="46"/>
  <c r="GS48" i="46"/>
  <c r="GT48" i="46"/>
  <c r="GU48" i="46"/>
  <c r="GV48" i="46"/>
  <c r="GW48" i="46"/>
  <c r="GX48" i="46"/>
  <c r="GY48" i="46"/>
  <c r="GZ48" i="46"/>
  <c r="HA48" i="46"/>
  <c r="HB48" i="46"/>
  <c r="HC48" i="46"/>
  <c r="HD48" i="46"/>
  <c r="HE48" i="46"/>
  <c r="HF48" i="46"/>
  <c r="HG48" i="46"/>
  <c r="HH48" i="46"/>
  <c r="HI48" i="46"/>
  <c r="HJ48" i="46"/>
  <c r="HK48" i="46"/>
  <c r="HL48" i="46"/>
  <c r="HM48" i="46"/>
  <c r="HN48" i="46"/>
  <c r="FL49" i="46"/>
  <c r="FM49" i="46"/>
  <c r="FN49" i="46"/>
  <c r="FO49" i="46"/>
  <c r="FP49" i="46"/>
  <c r="FQ49" i="46"/>
  <c r="FR49" i="46"/>
  <c r="FS49" i="46"/>
  <c r="FT49" i="46"/>
  <c r="FU49" i="46"/>
  <c r="FV49" i="46"/>
  <c r="FW49" i="46"/>
  <c r="FX49" i="46"/>
  <c r="FY49" i="46"/>
  <c r="FZ49" i="46"/>
  <c r="GA49" i="46"/>
  <c r="GB49" i="46"/>
  <c r="GC49" i="46"/>
  <c r="GD49" i="46"/>
  <c r="GE49" i="46"/>
  <c r="GF49" i="46"/>
  <c r="GG49" i="46"/>
  <c r="GH49" i="46"/>
  <c r="GI49" i="46"/>
  <c r="GJ49" i="46"/>
  <c r="GK49" i="46"/>
  <c r="GL49" i="46"/>
  <c r="GM49" i="46"/>
  <c r="GN49" i="46"/>
  <c r="GO49" i="46"/>
  <c r="GP49" i="46"/>
  <c r="GQ49" i="46"/>
  <c r="GR49" i="46"/>
  <c r="GS49" i="46"/>
  <c r="GT49" i="46"/>
  <c r="GU49" i="46"/>
  <c r="GV49" i="46"/>
  <c r="GW49" i="46"/>
  <c r="GX49" i="46"/>
  <c r="GY49" i="46"/>
  <c r="GZ49" i="46"/>
  <c r="HA49" i="46"/>
  <c r="HB49" i="46"/>
  <c r="HC49" i="46"/>
  <c r="HD49" i="46"/>
  <c r="HE49" i="46"/>
  <c r="HF49" i="46"/>
  <c r="HG49" i="46"/>
  <c r="HH49" i="46"/>
  <c r="HI49" i="46"/>
  <c r="HJ49" i="46"/>
  <c r="HK49" i="46"/>
  <c r="HL49" i="46"/>
  <c r="HM49" i="46"/>
  <c r="HN49" i="46"/>
  <c r="FL50" i="46"/>
  <c r="FM50" i="46"/>
  <c r="FN50" i="46"/>
  <c r="FO50" i="46"/>
  <c r="FP50" i="46"/>
  <c r="FQ50" i="46"/>
  <c r="FR50" i="46"/>
  <c r="FS50" i="46"/>
  <c r="FT50" i="46"/>
  <c r="FU50" i="46"/>
  <c r="FV50" i="46"/>
  <c r="FW50" i="46"/>
  <c r="FX50" i="46"/>
  <c r="FY50" i="46"/>
  <c r="FZ50" i="46"/>
  <c r="GA50" i="46"/>
  <c r="GB50" i="46"/>
  <c r="GC50" i="46"/>
  <c r="GD50" i="46"/>
  <c r="GE50" i="46"/>
  <c r="GF50" i="46"/>
  <c r="GG50" i="46"/>
  <c r="GH50" i="46"/>
  <c r="GI50" i="46"/>
  <c r="GJ50" i="46"/>
  <c r="GK50" i="46"/>
  <c r="GL50" i="46"/>
  <c r="GM50" i="46"/>
  <c r="GN50" i="46"/>
  <c r="GO50" i="46"/>
  <c r="GP50" i="46"/>
  <c r="GQ50" i="46"/>
  <c r="GR50" i="46"/>
  <c r="GS50" i="46"/>
  <c r="GT50" i="46"/>
  <c r="GU50" i="46"/>
  <c r="GV50" i="46"/>
  <c r="GW50" i="46"/>
  <c r="GX50" i="46"/>
  <c r="GY50" i="46"/>
  <c r="GZ50" i="46"/>
  <c r="HA50" i="46"/>
  <c r="HB50" i="46"/>
  <c r="HC50" i="46"/>
  <c r="HD50" i="46"/>
  <c r="HE50" i="46"/>
  <c r="HF50" i="46"/>
  <c r="HG50" i="46"/>
  <c r="HH50" i="46"/>
  <c r="HI50" i="46"/>
  <c r="HJ50" i="46"/>
  <c r="HK50" i="46"/>
  <c r="HL50" i="46"/>
  <c r="HM50" i="46"/>
  <c r="HN50" i="46"/>
  <c r="FL51" i="46"/>
  <c r="FM51" i="46"/>
  <c r="FN51" i="46"/>
  <c r="FO51" i="46"/>
  <c r="FP51" i="46"/>
  <c r="FQ51" i="46"/>
  <c r="FR51" i="46"/>
  <c r="FS51" i="46"/>
  <c r="FT51" i="46"/>
  <c r="FU51" i="46"/>
  <c r="FV51" i="46"/>
  <c r="FW51" i="46"/>
  <c r="FX51" i="46"/>
  <c r="FY51" i="46"/>
  <c r="FZ51" i="46"/>
  <c r="GA51" i="46"/>
  <c r="GB51" i="46"/>
  <c r="GC51" i="46"/>
  <c r="GD51" i="46"/>
  <c r="GE51" i="46"/>
  <c r="GF51" i="46"/>
  <c r="GG51" i="46"/>
  <c r="GH51" i="46"/>
  <c r="GI51" i="46"/>
  <c r="GJ51" i="46"/>
  <c r="GK51" i="46"/>
  <c r="GL51" i="46"/>
  <c r="GM51" i="46"/>
  <c r="GN51" i="46"/>
  <c r="GO51" i="46"/>
  <c r="GP51" i="46"/>
  <c r="GQ51" i="46"/>
  <c r="GR51" i="46"/>
  <c r="GS51" i="46"/>
  <c r="GT51" i="46"/>
  <c r="GU51" i="46"/>
  <c r="GV51" i="46"/>
  <c r="GW51" i="46"/>
  <c r="GX51" i="46"/>
  <c r="GY51" i="46"/>
  <c r="GZ51" i="46"/>
  <c r="HA51" i="46"/>
  <c r="HB51" i="46"/>
  <c r="HC51" i="46"/>
  <c r="HD51" i="46"/>
  <c r="HE51" i="46"/>
  <c r="HF51" i="46"/>
  <c r="HG51" i="46"/>
  <c r="HH51" i="46"/>
  <c r="HI51" i="46"/>
  <c r="HJ51" i="46"/>
  <c r="HK51" i="46"/>
  <c r="HL51" i="46"/>
  <c r="HM51" i="46"/>
  <c r="HN51" i="46"/>
  <c r="FL52" i="46"/>
  <c r="FM52" i="46"/>
  <c r="FN52" i="46"/>
  <c r="FO52" i="46"/>
  <c r="FP52" i="46"/>
  <c r="FQ52" i="46"/>
  <c r="FR52" i="46"/>
  <c r="FS52" i="46"/>
  <c r="FT52" i="46"/>
  <c r="FU52" i="46"/>
  <c r="FV52" i="46"/>
  <c r="FW52" i="46"/>
  <c r="FX52" i="46"/>
  <c r="FY52" i="46"/>
  <c r="FZ52" i="46"/>
  <c r="GA52" i="46"/>
  <c r="GB52" i="46"/>
  <c r="GC52" i="46"/>
  <c r="GD52" i="46"/>
  <c r="GE52" i="46"/>
  <c r="GF52" i="46"/>
  <c r="GG52" i="46"/>
  <c r="GH52" i="46"/>
  <c r="GI52" i="46"/>
  <c r="GJ52" i="46"/>
  <c r="GK52" i="46"/>
  <c r="GL52" i="46"/>
  <c r="GM52" i="46"/>
  <c r="GN52" i="46"/>
  <c r="GO52" i="46"/>
  <c r="GP52" i="46"/>
  <c r="GQ52" i="46"/>
  <c r="GR52" i="46"/>
  <c r="GS52" i="46"/>
  <c r="GT52" i="46"/>
  <c r="GU52" i="46"/>
  <c r="GV52" i="46"/>
  <c r="GW52" i="46"/>
  <c r="GX52" i="46"/>
  <c r="GY52" i="46"/>
  <c r="GZ52" i="46"/>
  <c r="HA52" i="46"/>
  <c r="HB52" i="46"/>
  <c r="HC52" i="46"/>
  <c r="HD52" i="46"/>
  <c r="HE52" i="46"/>
  <c r="HF52" i="46"/>
  <c r="HG52" i="46"/>
  <c r="HH52" i="46"/>
  <c r="HI52" i="46"/>
  <c r="HJ52" i="46"/>
  <c r="HK52" i="46"/>
  <c r="HL52" i="46"/>
  <c r="HM52" i="46"/>
  <c r="HN52" i="46"/>
  <c r="FL53" i="46"/>
  <c r="FM53" i="46"/>
  <c r="FN53" i="46"/>
  <c r="FO53" i="46"/>
  <c r="FP53" i="46"/>
  <c r="FQ53" i="46"/>
  <c r="FR53" i="46"/>
  <c r="FS53" i="46"/>
  <c r="FT53" i="46"/>
  <c r="FU53" i="46"/>
  <c r="FV53" i="46"/>
  <c r="FW53" i="46"/>
  <c r="FX53" i="46"/>
  <c r="FY53" i="46"/>
  <c r="FZ53" i="46"/>
  <c r="GA53" i="46"/>
  <c r="GB53" i="46"/>
  <c r="GC53" i="46"/>
  <c r="GD53" i="46"/>
  <c r="GE53" i="46"/>
  <c r="GF53" i="46"/>
  <c r="GG53" i="46"/>
  <c r="GH53" i="46"/>
  <c r="GI53" i="46"/>
  <c r="GJ53" i="46"/>
  <c r="GK53" i="46"/>
  <c r="GL53" i="46"/>
  <c r="GM53" i="46"/>
  <c r="GN53" i="46"/>
  <c r="GO53" i="46"/>
  <c r="GP53" i="46"/>
  <c r="GQ53" i="46"/>
  <c r="GR53" i="46"/>
  <c r="GS53" i="46"/>
  <c r="GT53" i="46"/>
  <c r="GU53" i="46"/>
  <c r="GV53" i="46"/>
  <c r="GW53" i="46"/>
  <c r="GX53" i="46"/>
  <c r="GY53" i="46"/>
  <c r="GZ53" i="46"/>
  <c r="HA53" i="46"/>
  <c r="HB53" i="46"/>
  <c r="HC53" i="46"/>
  <c r="HD53" i="46"/>
  <c r="HE53" i="46"/>
  <c r="HF53" i="46"/>
  <c r="HG53" i="46"/>
  <c r="HH53" i="46"/>
  <c r="HI53" i="46"/>
  <c r="HJ53" i="46"/>
  <c r="HK53" i="46"/>
  <c r="HL53" i="46"/>
  <c r="HM53" i="46"/>
  <c r="HN53" i="46"/>
  <c r="FL54" i="46"/>
  <c r="FM54" i="46"/>
  <c r="FN54" i="46"/>
  <c r="FO54" i="46"/>
  <c r="FP54" i="46"/>
  <c r="FQ54" i="46"/>
  <c r="FR54" i="46"/>
  <c r="FS54" i="46"/>
  <c r="FT54" i="46"/>
  <c r="FU54" i="46"/>
  <c r="FV54" i="46"/>
  <c r="FW54" i="46"/>
  <c r="FX54" i="46"/>
  <c r="FY54" i="46"/>
  <c r="FZ54" i="46"/>
  <c r="GA54" i="46"/>
  <c r="GB54" i="46"/>
  <c r="GC54" i="46"/>
  <c r="GD54" i="46"/>
  <c r="GE54" i="46"/>
  <c r="GF54" i="46"/>
  <c r="GG54" i="46"/>
  <c r="GH54" i="46"/>
  <c r="GI54" i="46"/>
  <c r="GJ54" i="46"/>
  <c r="GK54" i="46"/>
  <c r="GL54" i="46"/>
  <c r="GM54" i="46"/>
  <c r="GN54" i="46"/>
  <c r="GO54" i="46"/>
  <c r="GP54" i="46"/>
  <c r="GQ54" i="46"/>
  <c r="GR54" i="46"/>
  <c r="GS54" i="46"/>
  <c r="GT54" i="46"/>
  <c r="GU54" i="46"/>
  <c r="GV54" i="46"/>
  <c r="GW54" i="46"/>
  <c r="GX54" i="46"/>
  <c r="GY54" i="46"/>
  <c r="GZ54" i="46"/>
  <c r="HA54" i="46"/>
  <c r="HB54" i="46"/>
  <c r="HC54" i="46"/>
  <c r="HD54" i="46"/>
  <c r="HE54" i="46"/>
  <c r="HF54" i="46"/>
  <c r="HG54" i="46"/>
  <c r="HH54" i="46"/>
  <c r="HI54" i="46"/>
  <c r="HJ54" i="46"/>
  <c r="HK54" i="46"/>
  <c r="HL54" i="46"/>
  <c r="HM54" i="46"/>
  <c r="HN54" i="46"/>
  <c r="FL55" i="46"/>
  <c r="FM55" i="46"/>
  <c r="FN55" i="46"/>
  <c r="FO55" i="46"/>
  <c r="FP55" i="46"/>
  <c r="FQ55" i="46"/>
  <c r="FR55" i="46"/>
  <c r="FS55" i="46"/>
  <c r="FT55" i="46"/>
  <c r="FU55" i="46"/>
  <c r="FV55" i="46"/>
  <c r="FW55" i="46"/>
  <c r="FX55" i="46"/>
  <c r="FY55" i="46"/>
  <c r="FZ55" i="46"/>
  <c r="GA55" i="46"/>
  <c r="GB55" i="46"/>
  <c r="GC55" i="46"/>
  <c r="GD55" i="46"/>
  <c r="GE55" i="46"/>
  <c r="GF55" i="46"/>
  <c r="GG55" i="46"/>
  <c r="GH55" i="46"/>
  <c r="GI55" i="46"/>
  <c r="GJ55" i="46"/>
  <c r="GK55" i="46"/>
  <c r="GL55" i="46"/>
  <c r="GM55" i="46"/>
  <c r="GN55" i="46"/>
  <c r="GO55" i="46"/>
  <c r="GP55" i="46"/>
  <c r="GQ55" i="46"/>
  <c r="GR55" i="46"/>
  <c r="GS55" i="46"/>
  <c r="GT55" i="46"/>
  <c r="GU55" i="46"/>
  <c r="GV55" i="46"/>
  <c r="GW55" i="46"/>
  <c r="GX55" i="46"/>
  <c r="GY55" i="46"/>
  <c r="GZ55" i="46"/>
  <c r="HA55" i="46"/>
  <c r="HB55" i="46"/>
  <c r="HC55" i="46"/>
  <c r="HD55" i="46"/>
  <c r="HE55" i="46"/>
  <c r="HF55" i="46"/>
  <c r="HG55" i="46"/>
  <c r="HH55" i="46"/>
  <c r="HI55" i="46"/>
  <c r="HJ55" i="46"/>
  <c r="HK55" i="46"/>
  <c r="HL55" i="46"/>
  <c r="HM55" i="46"/>
  <c r="HN55" i="46"/>
  <c r="FL56" i="46"/>
  <c r="FM56" i="46"/>
  <c r="FN56" i="46"/>
  <c r="FO56" i="46"/>
  <c r="FP56" i="46"/>
  <c r="FQ56" i="46"/>
  <c r="FR56" i="46"/>
  <c r="FS56" i="46"/>
  <c r="FT56" i="46"/>
  <c r="FU56" i="46"/>
  <c r="FV56" i="46"/>
  <c r="FW56" i="46"/>
  <c r="FX56" i="46"/>
  <c r="FY56" i="46"/>
  <c r="FZ56" i="46"/>
  <c r="GA56" i="46"/>
  <c r="GB56" i="46"/>
  <c r="GC56" i="46"/>
  <c r="GD56" i="46"/>
  <c r="GE56" i="46"/>
  <c r="GF56" i="46"/>
  <c r="GG56" i="46"/>
  <c r="GH56" i="46"/>
  <c r="GI56" i="46"/>
  <c r="GJ56" i="46"/>
  <c r="GK56" i="46"/>
  <c r="GL56" i="46"/>
  <c r="GM56" i="46"/>
  <c r="GN56" i="46"/>
  <c r="GO56" i="46"/>
  <c r="GP56" i="46"/>
  <c r="GQ56" i="46"/>
  <c r="GR56" i="46"/>
  <c r="GS56" i="46"/>
  <c r="GT56" i="46"/>
  <c r="GU56" i="46"/>
  <c r="GV56" i="46"/>
  <c r="GW56" i="46"/>
  <c r="GX56" i="46"/>
  <c r="GY56" i="46"/>
  <c r="GZ56" i="46"/>
  <c r="HA56" i="46"/>
  <c r="HB56" i="46"/>
  <c r="HC56" i="46"/>
  <c r="HD56" i="46"/>
  <c r="HE56" i="46"/>
  <c r="HF56" i="46"/>
  <c r="HG56" i="46"/>
  <c r="HH56" i="46"/>
  <c r="HI56" i="46"/>
  <c r="HJ56" i="46"/>
  <c r="HK56" i="46"/>
  <c r="HL56" i="46"/>
  <c r="HM56" i="46"/>
  <c r="HN56" i="46"/>
  <c r="FL57" i="46"/>
  <c r="FM57" i="46"/>
  <c r="FN57" i="46"/>
  <c r="FO57" i="46"/>
  <c r="FP57" i="46"/>
  <c r="FQ57" i="46"/>
  <c r="FR57" i="46"/>
  <c r="FS57" i="46"/>
  <c r="FT57" i="46"/>
  <c r="FU57" i="46"/>
  <c r="FV57" i="46"/>
  <c r="FW57" i="46"/>
  <c r="FX57" i="46"/>
  <c r="FY57" i="46"/>
  <c r="FZ57" i="46"/>
  <c r="GA57" i="46"/>
  <c r="GB57" i="46"/>
  <c r="GC57" i="46"/>
  <c r="GD57" i="46"/>
  <c r="GE57" i="46"/>
  <c r="GF57" i="46"/>
  <c r="GG57" i="46"/>
  <c r="GH57" i="46"/>
  <c r="GI57" i="46"/>
  <c r="GJ57" i="46"/>
  <c r="GK57" i="46"/>
  <c r="GL57" i="46"/>
  <c r="GM57" i="46"/>
  <c r="GN57" i="46"/>
  <c r="GO57" i="46"/>
  <c r="GP57" i="46"/>
  <c r="GQ57" i="46"/>
  <c r="GR57" i="46"/>
  <c r="GS57" i="46"/>
  <c r="GT57" i="46"/>
  <c r="GU57" i="46"/>
  <c r="GV57" i="46"/>
  <c r="GW57" i="46"/>
  <c r="GX57" i="46"/>
  <c r="GY57" i="46"/>
  <c r="GZ57" i="46"/>
  <c r="HA57" i="46"/>
  <c r="HB57" i="46"/>
  <c r="HC57" i="46"/>
  <c r="HD57" i="46"/>
  <c r="HE57" i="46"/>
  <c r="HF57" i="46"/>
  <c r="HG57" i="46"/>
  <c r="HH57" i="46"/>
  <c r="HI57" i="46"/>
  <c r="HJ57" i="46"/>
  <c r="HK57" i="46"/>
  <c r="HL57" i="46"/>
  <c r="HM57" i="46"/>
  <c r="HN57" i="46"/>
  <c r="FL58" i="46"/>
  <c r="FM58" i="46"/>
  <c r="FN58" i="46"/>
  <c r="FO58" i="46"/>
  <c r="FP58" i="46"/>
  <c r="FQ58" i="46"/>
  <c r="FR58" i="46"/>
  <c r="FS58" i="46"/>
  <c r="FT58" i="46"/>
  <c r="FU58" i="46"/>
  <c r="FV58" i="46"/>
  <c r="FW58" i="46"/>
  <c r="FX58" i="46"/>
  <c r="FY58" i="46"/>
  <c r="FZ58" i="46"/>
  <c r="GA58" i="46"/>
  <c r="GB58" i="46"/>
  <c r="GC58" i="46"/>
  <c r="GD58" i="46"/>
  <c r="GE58" i="46"/>
  <c r="GF58" i="46"/>
  <c r="GG58" i="46"/>
  <c r="GH58" i="46"/>
  <c r="GI58" i="46"/>
  <c r="GJ58" i="46"/>
  <c r="GK58" i="46"/>
  <c r="GL58" i="46"/>
  <c r="GM58" i="46"/>
  <c r="GN58" i="46"/>
  <c r="GO58" i="46"/>
  <c r="GP58" i="46"/>
  <c r="GQ58" i="46"/>
  <c r="GR58" i="46"/>
  <c r="GS58" i="46"/>
  <c r="GT58" i="46"/>
  <c r="GU58" i="46"/>
  <c r="GV58" i="46"/>
  <c r="GW58" i="46"/>
  <c r="GX58" i="46"/>
  <c r="GY58" i="46"/>
  <c r="GZ58" i="46"/>
  <c r="HA58" i="46"/>
  <c r="HB58" i="46"/>
  <c r="HC58" i="46"/>
  <c r="HD58" i="46"/>
  <c r="HE58" i="46"/>
  <c r="HF58" i="46"/>
  <c r="HG58" i="46"/>
  <c r="HH58" i="46"/>
  <c r="HI58" i="46"/>
  <c r="HJ58" i="46"/>
  <c r="HK58" i="46"/>
  <c r="HL58" i="46"/>
  <c r="HM58" i="46"/>
  <c r="HN58" i="46"/>
  <c r="FL59" i="46"/>
  <c r="FM59" i="46"/>
  <c r="FN59" i="46"/>
  <c r="FO59" i="46"/>
  <c r="FP59" i="46"/>
  <c r="FQ59" i="46"/>
  <c r="FR59" i="46"/>
  <c r="FS59" i="46"/>
  <c r="FT59" i="46"/>
  <c r="FU59" i="46"/>
  <c r="FV59" i="46"/>
  <c r="FW59" i="46"/>
  <c r="FX59" i="46"/>
  <c r="FY59" i="46"/>
  <c r="FZ59" i="46"/>
  <c r="GA59" i="46"/>
  <c r="GB59" i="46"/>
  <c r="GC59" i="46"/>
  <c r="GD59" i="46"/>
  <c r="GE59" i="46"/>
  <c r="GF59" i="46"/>
  <c r="GG59" i="46"/>
  <c r="GH59" i="46"/>
  <c r="GI59" i="46"/>
  <c r="GJ59" i="46"/>
  <c r="GK59" i="46"/>
  <c r="GL59" i="46"/>
  <c r="GM59" i="46"/>
  <c r="GN59" i="46"/>
  <c r="GO59" i="46"/>
  <c r="GP59" i="46"/>
  <c r="GQ59" i="46"/>
  <c r="GR59" i="46"/>
  <c r="GS59" i="46"/>
  <c r="GT59" i="46"/>
  <c r="GU59" i="46"/>
  <c r="GV59" i="46"/>
  <c r="GW59" i="46"/>
  <c r="GX59" i="46"/>
  <c r="GY59" i="46"/>
  <c r="GZ59" i="46"/>
  <c r="HA59" i="46"/>
  <c r="HB59" i="46"/>
  <c r="HC59" i="46"/>
  <c r="HD59" i="46"/>
  <c r="HE59" i="46"/>
  <c r="HF59" i="46"/>
  <c r="HG59" i="46"/>
  <c r="HH59" i="46"/>
  <c r="HI59" i="46"/>
  <c r="HJ59" i="46"/>
  <c r="HK59" i="46"/>
  <c r="HL59" i="46"/>
  <c r="HM59" i="46"/>
  <c r="HN59" i="46"/>
  <c r="FL60" i="46"/>
  <c r="FM60" i="46"/>
  <c r="FN60" i="46"/>
  <c r="FO60" i="46"/>
  <c r="FP60" i="46"/>
  <c r="FQ60" i="46"/>
  <c r="FR60" i="46"/>
  <c r="FS60" i="46"/>
  <c r="FT60" i="46"/>
  <c r="FU60" i="46"/>
  <c r="FV60" i="46"/>
  <c r="FW60" i="46"/>
  <c r="FX60" i="46"/>
  <c r="FY60" i="46"/>
  <c r="FZ60" i="46"/>
  <c r="GA60" i="46"/>
  <c r="GB60" i="46"/>
  <c r="GC60" i="46"/>
  <c r="GD60" i="46"/>
  <c r="GE60" i="46"/>
  <c r="GF60" i="46"/>
  <c r="GG60" i="46"/>
  <c r="GH60" i="46"/>
  <c r="GI60" i="46"/>
  <c r="GJ60" i="46"/>
  <c r="GK60" i="46"/>
  <c r="GL60" i="46"/>
  <c r="GM60" i="46"/>
  <c r="GN60" i="46"/>
  <c r="GO60" i="46"/>
  <c r="GP60" i="46"/>
  <c r="GQ60" i="46"/>
  <c r="GR60" i="46"/>
  <c r="GS60" i="46"/>
  <c r="GT60" i="46"/>
  <c r="GU60" i="46"/>
  <c r="GV60" i="46"/>
  <c r="GW60" i="46"/>
  <c r="GX60" i="46"/>
  <c r="GY60" i="46"/>
  <c r="GZ60" i="46"/>
  <c r="HA60" i="46"/>
  <c r="HB60" i="46"/>
  <c r="HC60" i="46"/>
  <c r="HD60" i="46"/>
  <c r="HE60" i="46"/>
  <c r="HF60" i="46"/>
  <c r="HG60" i="46"/>
  <c r="HH60" i="46"/>
  <c r="HI60" i="46"/>
  <c r="HJ60" i="46"/>
  <c r="HK60" i="46"/>
  <c r="HL60" i="46"/>
  <c r="HM60" i="46"/>
  <c r="HN60" i="46"/>
  <c r="FL61" i="46"/>
  <c r="FM61" i="46"/>
  <c r="FN61" i="46"/>
  <c r="FO61" i="46"/>
  <c r="FP61" i="46"/>
  <c r="FQ61" i="46"/>
  <c r="FR61" i="46"/>
  <c r="FS61" i="46"/>
  <c r="FT61" i="46"/>
  <c r="FU61" i="46"/>
  <c r="FV61" i="46"/>
  <c r="FW61" i="46"/>
  <c r="FX61" i="46"/>
  <c r="FY61" i="46"/>
  <c r="FZ61" i="46"/>
  <c r="GA61" i="46"/>
  <c r="GB61" i="46"/>
  <c r="GC61" i="46"/>
  <c r="GD61" i="46"/>
  <c r="GE61" i="46"/>
  <c r="GF61" i="46"/>
  <c r="GG61" i="46"/>
  <c r="GH61" i="46"/>
  <c r="GI61" i="46"/>
  <c r="GJ61" i="46"/>
  <c r="GK61" i="46"/>
  <c r="GL61" i="46"/>
  <c r="GM61" i="46"/>
  <c r="GN61" i="46"/>
  <c r="GO61" i="46"/>
  <c r="GP61" i="46"/>
  <c r="GQ61" i="46"/>
  <c r="GR61" i="46"/>
  <c r="GS61" i="46"/>
  <c r="GT61" i="46"/>
  <c r="GU61" i="46"/>
  <c r="GV61" i="46"/>
  <c r="GW61" i="46"/>
  <c r="GX61" i="46"/>
  <c r="GY61" i="46"/>
  <c r="GZ61" i="46"/>
  <c r="HA61" i="46"/>
  <c r="HB61" i="46"/>
  <c r="HC61" i="46"/>
  <c r="HD61" i="46"/>
  <c r="HE61" i="46"/>
  <c r="HF61" i="46"/>
  <c r="HG61" i="46"/>
  <c r="HH61" i="46"/>
  <c r="HI61" i="46"/>
  <c r="HJ61" i="46"/>
  <c r="HK61" i="46"/>
  <c r="HL61" i="46"/>
  <c r="HM61" i="46"/>
  <c r="HN61" i="46"/>
  <c r="FL62" i="46"/>
  <c r="FM62" i="46"/>
  <c r="FN62" i="46"/>
  <c r="FO62" i="46"/>
  <c r="FP62" i="46"/>
  <c r="FQ62" i="46"/>
  <c r="FR62" i="46"/>
  <c r="FS62" i="46"/>
  <c r="FT62" i="46"/>
  <c r="FU62" i="46"/>
  <c r="FV62" i="46"/>
  <c r="FW62" i="46"/>
  <c r="FX62" i="46"/>
  <c r="FY62" i="46"/>
  <c r="FZ62" i="46"/>
  <c r="GA62" i="46"/>
  <c r="GB62" i="46"/>
  <c r="GC62" i="46"/>
  <c r="GD62" i="46"/>
  <c r="GE62" i="46"/>
  <c r="GF62" i="46"/>
  <c r="GG62" i="46"/>
  <c r="GH62" i="46"/>
  <c r="GI62" i="46"/>
  <c r="GJ62" i="46"/>
  <c r="GK62" i="46"/>
  <c r="GL62" i="46"/>
  <c r="GM62" i="46"/>
  <c r="GN62" i="46"/>
  <c r="GO62" i="46"/>
  <c r="GP62" i="46"/>
  <c r="GQ62" i="46"/>
  <c r="GR62" i="46"/>
  <c r="GS62" i="46"/>
  <c r="GT62" i="46"/>
  <c r="GU62" i="46"/>
  <c r="GV62" i="46"/>
  <c r="GW62" i="46"/>
  <c r="GX62" i="46"/>
  <c r="GY62" i="46"/>
  <c r="GZ62" i="46"/>
  <c r="HA62" i="46"/>
  <c r="HB62" i="46"/>
  <c r="HC62" i="46"/>
  <c r="HD62" i="46"/>
  <c r="HE62" i="46"/>
  <c r="HF62" i="46"/>
  <c r="HG62" i="46"/>
  <c r="HH62" i="46"/>
  <c r="HI62" i="46"/>
  <c r="HJ62" i="46"/>
  <c r="HK62" i="46"/>
  <c r="HL62" i="46"/>
  <c r="HM62" i="46"/>
  <c r="HN62" i="46"/>
  <c r="FL63" i="46"/>
  <c r="FM63" i="46"/>
  <c r="FN63" i="46"/>
  <c r="FO63" i="46"/>
  <c r="FP63" i="46"/>
  <c r="FQ63" i="46"/>
  <c r="FR63" i="46"/>
  <c r="FS63" i="46"/>
  <c r="FT63" i="46"/>
  <c r="FU63" i="46"/>
  <c r="FV63" i="46"/>
  <c r="FW63" i="46"/>
  <c r="FX63" i="46"/>
  <c r="FY63" i="46"/>
  <c r="FZ63" i="46"/>
  <c r="GA63" i="46"/>
  <c r="GB63" i="46"/>
  <c r="GC63" i="46"/>
  <c r="GD63" i="46"/>
  <c r="GE63" i="46"/>
  <c r="GF63" i="46"/>
  <c r="GG63" i="46"/>
  <c r="GH63" i="46"/>
  <c r="GI63" i="46"/>
  <c r="GJ63" i="46"/>
  <c r="GK63" i="46"/>
  <c r="GL63" i="46"/>
  <c r="GM63" i="46"/>
  <c r="GN63" i="46"/>
  <c r="GO63" i="46"/>
  <c r="GP63" i="46"/>
  <c r="GQ63" i="46"/>
  <c r="GR63" i="46"/>
  <c r="GS63" i="46"/>
  <c r="GT63" i="46"/>
  <c r="GU63" i="46"/>
  <c r="GV63" i="46"/>
  <c r="GW63" i="46"/>
  <c r="GX63" i="46"/>
  <c r="GY63" i="46"/>
  <c r="GZ63" i="46"/>
  <c r="HA63" i="46"/>
  <c r="HB63" i="46"/>
  <c r="HC63" i="46"/>
  <c r="HD63" i="46"/>
  <c r="HE63" i="46"/>
  <c r="HF63" i="46"/>
  <c r="HG63" i="46"/>
  <c r="HH63" i="46"/>
  <c r="HI63" i="46"/>
  <c r="HJ63" i="46"/>
  <c r="HK63" i="46"/>
  <c r="HL63" i="46"/>
  <c r="HM63" i="46"/>
  <c r="HN63" i="46"/>
  <c r="FL64" i="46"/>
  <c r="FM64" i="46"/>
  <c r="FN64" i="46"/>
  <c r="FO64" i="46"/>
  <c r="FP64" i="46"/>
  <c r="FQ64" i="46"/>
  <c r="FR64" i="46"/>
  <c r="FS64" i="46"/>
  <c r="FT64" i="46"/>
  <c r="FU64" i="46"/>
  <c r="FV64" i="46"/>
  <c r="FW64" i="46"/>
  <c r="FX64" i="46"/>
  <c r="FY64" i="46"/>
  <c r="FZ64" i="46"/>
  <c r="GA64" i="46"/>
  <c r="GB64" i="46"/>
  <c r="GC64" i="46"/>
  <c r="GD64" i="46"/>
  <c r="GE64" i="46"/>
  <c r="GF64" i="46"/>
  <c r="GG64" i="46"/>
  <c r="GH64" i="46"/>
  <c r="GI64" i="46"/>
  <c r="GJ64" i="46"/>
  <c r="GK64" i="46"/>
  <c r="GL64" i="46"/>
  <c r="GM64" i="46"/>
  <c r="GN64" i="46"/>
  <c r="GO64" i="46"/>
  <c r="GP64" i="46"/>
  <c r="GQ64" i="46"/>
  <c r="GR64" i="46"/>
  <c r="GS64" i="46"/>
  <c r="GT64" i="46"/>
  <c r="GU64" i="46"/>
  <c r="GV64" i="46"/>
  <c r="GW64" i="46"/>
  <c r="GX64" i="46"/>
  <c r="GY64" i="46"/>
  <c r="GZ64" i="46"/>
  <c r="HA64" i="46"/>
  <c r="HB64" i="46"/>
  <c r="HC64" i="46"/>
  <c r="HD64" i="46"/>
  <c r="HE64" i="46"/>
  <c r="HF64" i="46"/>
  <c r="HG64" i="46"/>
  <c r="HH64" i="46"/>
  <c r="HI64" i="46"/>
  <c r="HJ64" i="46"/>
  <c r="HK64" i="46"/>
  <c r="HL64" i="46"/>
  <c r="HM64" i="46"/>
  <c r="HN64" i="46"/>
  <c r="FL65" i="46"/>
  <c r="FM65" i="46"/>
  <c r="FN65" i="46"/>
  <c r="FO65" i="46"/>
  <c r="FP65" i="46"/>
  <c r="FQ65" i="46"/>
  <c r="FR65" i="46"/>
  <c r="FS65" i="46"/>
  <c r="FT65" i="46"/>
  <c r="FU65" i="46"/>
  <c r="FV65" i="46"/>
  <c r="FW65" i="46"/>
  <c r="FX65" i="46"/>
  <c r="FY65" i="46"/>
  <c r="FZ65" i="46"/>
  <c r="GA65" i="46"/>
  <c r="GB65" i="46"/>
  <c r="GC65" i="46"/>
  <c r="GD65" i="46"/>
  <c r="GE65" i="46"/>
  <c r="GF65" i="46"/>
  <c r="GG65" i="46"/>
  <c r="GH65" i="46"/>
  <c r="GI65" i="46"/>
  <c r="GJ65" i="46"/>
  <c r="GK65" i="46"/>
  <c r="GL65" i="46"/>
  <c r="GM65" i="46"/>
  <c r="GN65" i="46"/>
  <c r="GO65" i="46"/>
  <c r="GP65" i="46"/>
  <c r="GQ65" i="46"/>
  <c r="GR65" i="46"/>
  <c r="GS65" i="46"/>
  <c r="GT65" i="46"/>
  <c r="GU65" i="46"/>
  <c r="GV65" i="46"/>
  <c r="GW65" i="46"/>
  <c r="GX65" i="46"/>
  <c r="GY65" i="46"/>
  <c r="GZ65" i="46"/>
  <c r="HA65" i="46"/>
  <c r="HB65" i="46"/>
  <c r="HC65" i="46"/>
  <c r="HD65" i="46"/>
  <c r="HE65" i="46"/>
  <c r="HF65" i="46"/>
  <c r="HG65" i="46"/>
  <c r="HH65" i="46"/>
  <c r="HI65" i="46"/>
  <c r="HJ65" i="46"/>
  <c r="HK65" i="46"/>
  <c r="HL65" i="46"/>
  <c r="HM65" i="46"/>
  <c r="HN65" i="46"/>
  <c r="FL66" i="46"/>
  <c r="FM66" i="46"/>
  <c r="FN66" i="46"/>
  <c r="FO66" i="46"/>
  <c r="FP66" i="46"/>
  <c r="FQ66" i="46"/>
  <c r="FR66" i="46"/>
  <c r="FS66" i="46"/>
  <c r="FT66" i="46"/>
  <c r="FU66" i="46"/>
  <c r="FV66" i="46"/>
  <c r="FW66" i="46"/>
  <c r="FX66" i="46"/>
  <c r="FY66" i="46"/>
  <c r="FZ66" i="46"/>
  <c r="GA66" i="46"/>
  <c r="GB66" i="46"/>
  <c r="GC66" i="46"/>
  <c r="GD66" i="46"/>
  <c r="GE66" i="46"/>
  <c r="GF66" i="46"/>
  <c r="GG66" i="46"/>
  <c r="GH66" i="46"/>
  <c r="GI66" i="46"/>
  <c r="GJ66" i="46"/>
  <c r="GK66" i="46"/>
  <c r="GL66" i="46"/>
  <c r="GM66" i="46"/>
  <c r="GN66" i="46"/>
  <c r="GO66" i="46"/>
  <c r="GP66" i="46"/>
  <c r="GQ66" i="46"/>
  <c r="GR66" i="46"/>
  <c r="GS66" i="46"/>
  <c r="GT66" i="46"/>
  <c r="GU66" i="46"/>
  <c r="GV66" i="46"/>
  <c r="GW66" i="46"/>
  <c r="GX66" i="46"/>
  <c r="GY66" i="46"/>
  <c r="GZ66" i="46"/>
  <c r="HA66" i="46"/>
  <c r="HB66" i="46"/>
  <c r="HC66" i="46"/>
  <c r="HD66" i="46"/>
  <c r="HE66" i="46"/>
  <c r="HF66" i="46"/>
  <c r="HG66" i="46"/>
  <c r="HH66" i="46"/>
  <c r="HI66" i="46"/>
  <c r="HJ66" i="46"/>
  <c r="HK66" i="46"/>
  <c r="HL66" i="46"/>
  <c r="HM66" i="46"/>
  <c r="HN66" i="46"/>
  <c r="FL67" i="46"/>
  <c r="FM67" i="46"/>
  <c r="FN67" i="46"/>
  <c r="FO67" i="46"/>
  <c r="FP67" i="46"/>
  <c r="FQ67" i="46"/>
  <c r="FR67" i="46"/>
  <c r="FS67" i="46"/>
  <c r="FT67" i="46"/>
  <c r="FU67" i="46"/>
  <c r="FV67" i="46"/>
  <c r="FW67" i="46"/>
  <c r="FX67" i="46"/>
  <c r="FY67" i="46"/>
  <c r="FZ67" i="46"/>
  <c r="GA67" i="46"/>
  <c r="GB67" i="46"/>
  <c r="GC67" i="46"/>
  <c r="GD67" i="46"/>
  <c r="GE67" i="46"/>
  <c r="GF67" i="46"/>
  <c r="GG67" i="46"/>
  <c r="GH67" i="46"/>
  <c r="GI67" i="46"/>
  <c r="GJ67" i="46"/>
  <c r="GK67" i="46"/>
  <c r="GL67" i="46"/>
  <c r="GM67" i="46"/>
  <c r="GN67" i="46"/>
  <c r="GO67" i="46"/>
  <c r="GP67" i="46"/>
  <c r="GQ67" i="46"/>
  <c r="GR67" i="46"/>
  <c r="GS67" i="46"/>
  <c r="GT67" i="46"/>
  <c r="GU67" i="46"/>
  <c r="GV67" i="46"/>
  <c r="GW67" i="46"/>
  <c r="GX67" i="46"/>
  <c r="GY67" i="46"/>
  <c r="GZ67" i="46"/>
  <c r="HA67" i="46"/>
  <c r="HB67" i="46"/>
  <c r="HC67" i="46"/>
  <c r="HD67" i="46"/>
  <c r="HE67" i="46"/>
  <c r="HF67" i="46"/>
  <c r="HG67" i="46"/>
  <c r="HH67" i="46"/>
  <c r="HI67" i="46"/>
  <c r="HJ67" i="46"/>
  <c r="HK67" i="46"/>
  <c r="HL67" i="46"/>
  <c r="HM67" i="46"/>
  <c r="HN67" i="46"/>
  <c r="FL68" i="46"/>
  <c r="FM68" i="46"/>
  <c r="FN68" i="46"/>
  <c r="FO68" i="46"/>
  <c r="FP68" i="46"/>
  <c r="FQ68" i="46"/>
  <c r="FR68" i="46"/>
  <c r="FS68" i="46"/>
  <c r="FT68" i="46"/>
  <c r="FU68" i="46"/>
  <c r="FV68" i="46"/>
  <c r="FW68" i="46"/>
  <c r="FX68" i="46"/>
  <c r="FY68" i="46"/>
  <c r="FZ68" i="46"/>
  <c r="GA68" i="46"/>
  <c r="GB68" i="46"/>
  <c r="GC68" i="46"/>
  <c r="GD68" i="46"/>
  <c r="GE68" i="46"/>
  <c r="GF68" i="46"/>
  <c r="GG68" i="46"/>
  <c r="GH68" i="46"/>
  <c r="GI68" i="46"/>
  <c r="GJ68" i="46"/>
  <c r="GK68" i="46"/>
  <c r="GL68" i="46"/>
  <c r="GM68" i="46"/>
  <c r="GN68" i="46"/>
  <c r="GO68" i="46"/>
  <c r="GP68" i="46"/>
  <c r="GQ68" i="46"/>
  <c r="GR68" i="46"/>
  <c r="GS68" i="46"/>
  <c r="GT68" i="46"/>
  <c r="GU68" i="46"/>
  <c r="GV68" i="46"/>
  <c r="GW68" i="46"/>
  <c r="GX68" i="46"/>
  <c r="GY68" i="46"/>
  <c r="GZ68" i="46"/>
  <c r="HA68" i="46"/>
  <c r="HB68" i="46"/>
  <c r="HC68" i="46"/>
  <c r="HD68" i="46"/>
  <c r="HE68" i="46"/>
  <c r="HF68" i="46"/>
  <c r="HG68" i="46"/>
  <c r="HH68" i="46"/>
  <c r="HI68" i="46"/>
  <c r="HJ68" i="46"/>
  <c r="HK68" i="46"/>
  <c r="HL68" i="46"/>
  <c r="HM68" i="46"/>
  <c r="HN68" i="46"/>
  <c r="FL69" i="46"/>
  <c r="FM69" i="46"/>
  <c r="FN69" i="46"/>
  <c r="FO69" i="46"/>
  <c r="FP69" i="46"/>
  <c r="FQ69" i="46"/>
  <c r="FR69" i="46"/>
  <c r="FS69" i="46"/>
  <c r="FT69" i="46"/>
  <c r="FU69" i="46"/>
  <c r="FV69" i="46"/>
  <c r="FW69" i="46"/>
  <c r="FX69" i="46"/>
  <c r="FY69" i="46"/>
  <c r="FZ69" i="46"/>
  <c r="GA69" i="46"/>
  <c r="GB69" i="46"/>
  <c r="GC69" i="46"/>
  <c r="GD69" i="46"/>
  <c r="GE69" i="46"/>
  <c r="GF69" i="46"/>
  <c r="GG69" i="46"/>
  <c r="GH69" i="46"/>
  <c r="GI69" i="46"/>
  <c r="GJ69" i="46"/>
  <c r="GK69" i="46"/>
  <c r="GL69" i="46"/>
  <c r="GM69" i="46"/>
  <c r="GN69" i="46"/>
  <c r="GO69" i="46"/>
  <c r="GP69" i="46"/>
  <c r="GQ69" i="46"/>
  <c r="GR69" i="46"/>
  <c r="GS69" i="46"/>
  <c r="GT69" i="46"/>
  <c r="GU69" i="46"/>
  <c r="GV69" i="46"/>
  <c r="GW69" i="46"/>
  <c r="GX69" i="46"/>
  <c r="GY69" i="46"/>
  <c r="GZ69" i="46"/>
  <c r="HA69" i="46"/>
  <c r="HB69" i="46"/>
  <c r="HC69" i="46"/>
  <c r="HD69" i="46"/>
  <c r="HE69" i="46"/>
  <c r="HF69" i="46"/>
  <c r="HG69" i="46"/>
  <c r="HH69" i="46"/>
  <c r="HI69" i="46"/>
  <c r="HJ69" i="46"/>
  <c r="HK69" i="46"/>
  <c r="HL69" i="46"/>
  <c r="HM69" i="46"/>
  <c r="HN69" i="46"/>
  <c r="FL70" i="46"/>
  <c r="FM70" i="46"/>
  <c r="FN70" i="46"/>
  <c r="FO70" i="46"/>
  <c r="FP70" i="46"/>
  <c r="FQ70" i="46"/>
  <c r="FR70" i="46"/>
  <c r="FS70" i="46"/>
  <c r="FT70" i="46"/>
  <c r="FU70" i="46"/>
  <c r="FV70" i="46"/>
  <c r="FW70" i="46"/>
  <c r="FX70" i="46"/>
  <c r="FY70" i="46"/>
  <c r="FZ70" i="46"/>
  <c r="GA70" i="46"/>
  <c r="GB70" i="46"/>
  <c r="GC70" i="46"/>
  <c r="GD70" i="46"/>
  <c r="GE70" i="46"/>
  <c r="GF70" i="46"/>
  <c r="GG70" i="46"/>
  <c r="GH70" i="46"/>
  <c r="GI70" i="46"/>
  <c r="GJ70" i="46"/>
  <c r="GK70" i="46"/>
  <c r="GL70" i="46"/>
  <c r="GM70" i="46"/>
  <c r="GN70" i="46"/>
  <c r="GO70" i="46"/>
  <c r="GP70" i="46"/>
  <c r="GQ70" i="46"/>
  <c r="GR70" i="46"/>
  <c r="GS70" i="46"/>
  <c r="GT70" i="46"/>
  <c r="GU70" i="46"/>
  <c r="GV70" i="46"/>
  <c r="GW70" i="46"/>
  <c r="GX70" i="46"/>
  <c r="GY70" i="46"/>
  <c r="GZ70" i="46"/>
  <c r="HA70" i="46"/>
  <c r="HB70" i="46"/>
  <c r="HC70" i="46"/>
  <c r="HD70" i="46"/>
  <c r="HE70" i="46"/>
  <c r="HF70" i="46"/>
  <c r="HG70" i="46"/>
  <c r="HH70" i="46"/>
  <c r="HI70" i="46"/>
  <c r="HJ70" i="46"/>
  <c r="HK70" i="46"/>
  <c r="HL70" i="46"/>
  <c r="HM70" i="46"/>
  <c r="HN70" i="46"/>
  <c r="FL71" i="46"/>
  <c r="FM71" i="46"/>
  <c r="FN71" i="46"/>
  <c r="FO71" i="46"/>
  <c r="FP71" i="46"/>
  <c r="FQ71" i="46"/>
  <c r="FR71" i="46"/>
  <c r="FS71" i="46"/>
  <c r="FT71" i="46"/>
  <c r="FU71" i="46"/>
  <c r="FV71" i="46"/>
  <c r="FW71" i="46"/>
  <c r="FX71" i="46"/>
  <c r="FY71" i="46"/>
  <c r="FZ71" i="46"/>
  <c r="GA71" i="46"/>
  <c r="GB71" i="46"/>
  <c r="GC71" i="46"/>
  <c r="GD71" i="46"/>
  <c r="GE71" i="46"/>
  <c r="GF71" i="46"/>
  <c r="GG71" i="46"/>
  <c r="GH71" i="46"/>
  <c r="GI71" i="46"/>
  <c r="GJ71" i="46"/>
  <c r="GK71" i="46"/>
  <c r="GL71" i="46"/>
  <c r="GM71" i="46"/>
  <c r="GN71" i="46"/>
  <c r="GO71" i="46"/>
  <c r="GP71" i="46"/>
  <c r="GQ71" i="46"/>
  <c r="GR71" i="46"/>
  <c r="GS71" i="46"/>
  <c r="GT71" i="46"/>
  <c r="GU71" i="46"/>
  <c r="GV71" i="46"/>
  <c r="GW71" i="46"/>
  <c r="GX71" i="46"/>
  <c r="GY71" i="46"/>
  <c r="GZ71" i="46"/>
  <c r="HA71" i="46"/>
  <c r="HB71" i="46"/>
  <c r="HC71" i="46"/>
  <c r="HD71" i="46"/>
  <c r="HE71" i="46"/>
  <c r="HF71" i="46"/>
  <c r="HG71" i="46"/>
  <c r="HH71" i="46"/>
  <c r="HI71" i="46"/>
  <c r="HJ71" i="46"/>
  <c r="HK71" i="46"/>
  <c r="HL71" i="46"/>
  <c r="HM71" i="46"/>
  <c r="HN71" i="46"/>
  <c r="FL72" i="46"/>
  <c r="FM72" i="46"/>
  <c r="FN72" i="46"/>
  <c r="FO72" i="46"/>
  <c r="FP72" i="46"/>
  <c r="FQ72" i="46"/>
  <c r="FR72" i="46"/>
  <c r="FS72" i="46"/>
  <c r="FT72" i="46"/>
  <c r="FU72" i="46"/>
  <c r="FV72" i="46"/>
  <c r="FW72" i="46"/>
  <c r="FX72" i="46"/>
  <c r="FY72" i="46"/>
  <c r="FZ72" i="46"/>
  <c r="GA72" i="46"/>
  <c r="GB72" i="46"/>
  <c r="GC72" i="46"/>
  <c r="GD72" i="46"/>
  <c r="GE72" i="46"/>
  <c r="GF72" i="46"/>
  <c r="GG72" i="46"/>
  <c r="GH72" i="46"/>
  <c r="GI72" i="46"/>
  <c r="GJ72" i="46"/>
  <c r="GK72" i="46"/>
  <c r="GL72" i="46"/>
  <c r="GM72" i="46"/>
  <c r="GN72" i="46"/>
  <c r="GO72" i="46"/>
  <c r="GP72" i="46"/>
  <c r="GQ72" i="46"/>
  <c r="GR72" i="46"/>
  <c r="GS72" i="46"/>
  <c r="GT72" i="46"/>
  <c r="GU72" i="46"/>
  <c r="GV72" i="46"/>
  <c r="GW72" i="46"/>
  <c r="GX72" i="46"/>
  <c r="GY72" i="46"/>
  <c r="GZ72" i="46"/>
  <c r="HA72" i="46"/>
  <c r="HB72" i="46"/>
  <c r="HC72" i="46"/>
  <c r="HD72" i="46"/>
  <c r="HE72" i="46"/>
  <c r="HF72" i="46"/>
  <c r="HG72" i="46"/>
  <c r="HH72" i="46"/>
  <c r="HI72" i="46"/>
  <c r="HJ72" i="46"/>
  <c r="HK72" i="46"/>
  <c r="HL72" i="46"/>
  <c r="HM72" i="46"/>
  <c r="HN72" i="46"/>
  <c r="FL73" i="46"/>
  <c r="FM73" i="46"/>
  <c r="FN73" i="46"/>
  <c r="FO73" i="46"/>
  <c r="FP73" i="46"/>
  <c r="FQ73" i="46"/>
  <c r="FR73" i="46"/>
  <c r="FS73" i="46"/>
  <c r="FT73" i="46"/>
  <c r="FU73" i="46"/>
  <c r="FV73" i="46"/>
  <c r="FW73" i="46"/>
  <c r="FX73" i="46"/>
  <c r="FY73" i="46"/>
  <c r="FZ73" i="46"/>
  <c r="GA73" i="46"/>
  <c r="GB73" i="46"/>
  <c r="GC73" i="46"/>
  <c r="GD73" i="46"/>
  <c r="GE73" i="46"/>
  <c r="GF73" i="46"/>
  <c r="GG73" i="46"/>
  <c r="GH73" i="46"/>
  <c r="GI73" i="46"/>
  <c r="GJ73" i="46"/>
  <c r="GK73" i="46"/>
  <c r="GL73" i="46"/>
  <c r="GM73" i="46"/>
  <c r="GN73" i="46"/>
  <c r="GO73" i="46"/>
  <c r="GP73" i="46"/>
  <c r="GQ73" i="46"/>
  <c r="GR73" i="46"/>
  <c r="GS73" i="46"/>
  <c r="GT73" i="46"/>
  <c r="GU73" i="46"/>
  <c r="GV73" i="46"/>
  <c r="GW73" i="46"/>
  <c r="GX73" i="46"/>
  <c r="GY73" i="46"/>
  <c r="GZ73" i="46"/>
  <c r="HA73" i="46"/>
  <c r="HB73" i="46"/>
  <c r="HC73" i="46"/>
  <c r="HD73" i="46"/>
  <c r="HE73" i="46"/>
  <c r="HF73" i="46"/>
  <c r="HG73" i="46"/>
  <c r="HH73" i="46"/>
  <c r="HI73" i="46"/>
  <c r="HJ73" i="46"/>
  <c r="HK73" i="46"/>
  <c r="HL73" i="46"/>
  <c r="HM73" i="46"/>
  <c r="HN73" i="46"/>
  <c r="FL74" i="46"/>
  <c r="FM74" i="46"/>
  <c r="FN74" i="46"/>
  <c r="FO74" i="46"/>
  <c r="FP74" i="46"/>
  <c r="FQ74" i="46"/>
  <c r="FR74" i="46"/>
  <c r="FS74" i="46"/>
  <c r="FT74" i="46"/>
  <c r="FU74" i="46"/>
  <c r="FV74" i="46"/>
  <c r="FW74" i="46"/>
  <c r="FX74" i="46"/>
  <c r="FY74" i="46"/>
  <c r="FZ74" i="46"/>
  <c r="GA74" i="46"/>
  <c r="GB74" i="46"/>
  <c r="GC74" i="46"/>
  <c r="GD74" i="46"/>
  <c r="GE74" i="46"/>
  <c r="GF74" i="46"/>
  <c r="GG74" i="46"/>
  <c r="GH74" i="46"/>
  <c r="GI74" i="46"/>
  <c r="GJ74" i="46"/>
  <c r="GK74" i="46"/>
  <c r="GL74" i="46"/>
  <c r="GM74" i="46"/>
  <c r="GN74" i="46"/>
  <c r="GO74" i="46"/>
  <c r="GP74" i="46"/>
  <c r="GQ74" i="46"/>
  <c r="GR74" i="46"/>
  <c r="GS74" i="46"/>
  <c r="GT74" i="46"/>
  <c r="GU74" i="46"/>
  <c r="GV74" i="46"/>
  <c r="GW74" i="46"/>
  <c r="GX74" i="46"/>
  <c r="GY74" i="46"/>
  <c r="GZ74" i="46"/>
  <c r="HA74" i="46"/>
  <c r="HB74" i="46"/>
  <c r="HC74" i="46"/>
  <c r="HD74" i="46"/>
  <c r="HE74" i="46"/>
  <c r="HF74" i="46"/>
  <c r="HG74" i="46"/>
  <c r="HH74" i="46"/>
  <c r="HI74" i="46"/>
  <c r="HJ74" i="46"/>
  <c r="HK74" i="46"/>
  <c r="HL74" i="46"/>
  <c r="HM74" i="46"/>
  <c r="HN74" i="46"/>
  <c r="FL75" i="46"/>
  <c r="FM75" i="46"/>
  <c r="FN75" i="46"/>
  <c r="FO75" i="46"/>
  <c r="FP75" i="46"/>
  <c r="FQ75" i="46"/>
  <c r="FR75" i="46"/>
  <c r="FS75" i="46"/>
  <c r="FT75" i="46"/>
  <c r="FU75" i="46"/>
  <c r="FV75" i="46"/>
  <c r="FW75" i="46"/>
  <c r="FX75" i="46"/>
  <c r="FY75" i="46"/>
  <c r="FZ75" i="46"/>
  <c r="GA75" i="46"/>
  <c r="GB75" i="46"/>
  <c r="GC75" i="46"/>
  <c r="GD75" i="46"/>
  <c r="GE75" i="46"/>
  <c r="GF75" i="46"/>
  <c r="GG75" i="46"/>
  <c r="GH75" i="46"/>
  <c r="GI75" i="46"/>
  <c r="GJ75" i="46"/>
  <c r="GK75" i="46"/>
  <c r="GL75" i="46"/>
  <c r="GM75" i="46"/>
  <c r="GN75" i="46"/>
  <c r="GO75" i="46"/>
  <c r="GP75" i="46"/>
  <c r="GQ75" i="46"/>
  <c r="GR75" i="46"/>
  <c r="GS75" i="46"/>
  <c r="GT75" i="46"/>
  <c r="GU75" i="46"/>
  <c r="GV75" i="46"/>
  <c r="GW75" i="46"/>
  <c r="GX75" i="46"/>
  <c r="GY75" i="46"/>
  <c r="GZ75" i="46"/>
  <c r="HA75" i="46"/>
  <c r="HB75" i="46"/>
  <c r="HC75" i="46"/>
  <c r="HD75" i="46"/>
  <c r="HE75" i="46"/>
  <c r="HF75" i="46"/>
  <c r="HG75" i="46"/>
  <c r="HH75" i="46"/>
  <c r="HI75" i="46"/>
  <c r="HJ75" i="46"/>
  <c r="HK75" i="46"/>
  <c r="HL75" i="46"/>
  <c r="HM75" i="46"/>
  <c r="HN75" i="46"/>
  <c r="FL76" i="46"/>
  <c r="FM76" i="46"/>
  <c r="FN76" i="46"/>
  <c r="FO76" i="46"/>
  <c r="FP76" i="46"/>
  <c r="FQ76" i="46"/>
  <c r="FR76" i="46"/>
  <c r="FS76" i="46"/>
  <c r="FT76" i="46"/>
  <c r="FU76" i="46"/>
  <c r="FV76" i="46"/>
  <c r="FW76" i="46"/>
  <c r="FX76" i="46"/>
  <c r="FY76" i="46"/>
  <c r="FZ76" i="46"/>
  <c r="GA76" i="46"/>
  <c r="GB76" i="46"/>
  <c r="GC76" i="46"/>
  <c r="GD76" i="46"/>
  <c r="GE76" i="46"/>
  <c r="GF76" i="46"/>
  <c r="GG76" i="46"/>
  <c r="GH76" i="46"/>
  <c r="GI76" i="46"/>
  <c r="GJ76" i="46"/>
  <c r="GK76" i="46"/>
  <c r="GL76" i="46"/>
  <c r="GM76" i="46"/>
  <c r="GN76" i="46"/>
  <c r="GO76" i="46"/>
  <c r="GP76" i="46"/>
  <c r="GQ76" i="46"/>
  <c r="GR76" i="46"/>
  <c r="GS76" i="46"/>
  <c r="GT76" i="46"/>
  <c r="GU76" i="46"/>
  <c r="GV76" i="46"/>
  <c r="GW76" i="46"/>
  <c r="GX76" i="46"/>
  <c r="GY76" i="46"/>
  <c r="GZ76" i="46"/>
  <c r="HA76" i="46"/>
  <c r="HB76" i="46"/>
  <c r="HC76" i="46"/>
  <c r="HD76" i="46"/>
  <c r="HE76" i="46"/>
  <c r="HF76" i="46"/>
  <c r="HG76" i="46"/>
  <c r="HH76" i="46"/>
  <c r="HI76" i="46"/>
  <c r="HJ76" i="46"/>
  <c r="HK76" i="46"/>
  <c r="HL76" i="46"/>
  <c r="HM76" i="46"/>
  <c r="HN76" i="46"/>
  <c r="FL77" i="46"/>
  <c r="FM77" i="46"/>
  <c r="FN77" i="46"/>
  <c r="FO77" i="46"/>
  <c r="FP77" i="46"/>
  <c r="FQ77" i="46"/>
  <c r="FR77" i="46"/>
  <c r="FS77" i="46"/>
  <c r="FT77" i="46"/>
  <c r="FU77" i="46"/>
  <c r="FV77" i="46"/>
  <c r="FW77" i="46"/>
  <c r="FX77" i="46"/>
  <c r="FY77" i="46"/>
  <c r="FZ77" i="46"/>
  <c r="GA77" i="46"/>
  <c r="GB77" i="46"/>
  <c r="GC77" i="46"/>
  <c r="GD77" i="46"/>
  <c r="GE77" i="46"/>
  <c r="GF77" i="46"/>
  <c r="GG77" i="46"/>
  <c r="GH77" i="46"/>
  <c r="GI77" i="46"/>
  <c r="GJ77" i="46"/>
  <c r="GK77" i="46"/>
  <c r="GL77" i="46"/>
  <c r="GM77" i="46"/>
  <c r="GN77" i="46"/>
  <c r="GO77" i="46"/>
  <c r="GP77" i="46"/>
  <c r="GQ77" i="46"/>
  <c r="GR77" i="46"/>
  <c r="GS77" i="46"/>
  <c r="GT77" i="46"/>
  <c r="GU77" i="46"/>
  <c r="GV77" i="46"/>
  <c r="GW77" i="46"/>
  <c r="GX77" i="46"/>
  <c r="GY77" i="46"/>
  <c r="GZ77" i="46"/>
  <c r="HA77" i="46"/>
  <c r="HB77" i="46"/>
  <c r="HC77" i="46"/>
  <c r="HD77" i="46"/>
  <c r="HE77" i="46"/>
  <c r="HF77" i="46"/>
  <c r="HG77" i="46"/>
  <c r="HH77" i="46"/>
  <c r="HI77" i="46"/>
  <c r="HJ77" i="46"/>
  <c r="HK77" i="46"/>
  <c r="HL77" i="46"/>
  <c r="HM77" i="46"/>
  <c r="HN77" i="46"/>
  <c r="FL78" i="46"/>
  <c r="FM78" i="46"/>
  <c r="FN78" i="46"/>
  <c r="FO78" i="46"/>
  <c r="FP78" i="46"/>
  <c r="FQ78" i="46"/>
  <c r="FR78" i="46"/>
  <c r="FS78" i="46"/>
  <c r="FT78" i="46"/>
  <c r="FU78" i="46"/>
  <c r="FV78" i="46"/>
  <c r="FW78" i="46"/>
  <c r="FX78" i="46"/>
  <c r="FY78" i="46"/>
  <c r="FZ78" i="46"/>
  <c r="GA78" i="46"/>
  <c r="GB78" i="46"/>
  <c r="GC78" i="46"/>
  <c r="GD78" i="46"/>
  <c r="GE78" i="46"/>
  <c r="GF78" i="46"/>
  <c r="GG78" i="46"/>
  <c r="GH78" i="46"/>
  <c r="GI78" i="46"/>
  <c r="GJ78" i="46"/>
  <c r="GK78" i="46"/>
  <c r="GL78" i="46"/>
  <c r="GM78" i="46"/>
  <c r="GN78" i="46"/>
  <c r="GO78" i="46"/>
  <c r="GP78" i="46"/>
  <c r="GQ78" i="46"/>
  <c r="GR78" i="46"/>
  <c r="GS78" i="46"/>
  <c r="GT78" i="46"/>
  <c r="GU78" i="46"/>
  <c r="GV78" i="46"/>
  <c r="GW78" i="46"/>
  <c r="GX78" i="46"/>
  <c r="GY78" i="46"/>
  <c r="GZ78" i="46"/>
  <c r="HA78" i="46"/>
  <c r="HB78" i="46"/>
  <c r="HC78" i="46"/>
  <c r="HD78" i="46"/>
  <c r="HE78" i="46"/>
  <c r="HF78" i="46"/>
  <c r="HG78" i="46"/>
  <c r="HH78" i="46"/>
  <c r="HI78" i="46"/>
  <c r="HJ78" i="46"/>
  <c r="HK78" i="46"/>
  <c r="HL78" i="46"/>
  <c r="HM78" i="46"/>
  <c r="HN78" i="46"/>
  <c r="FL79" i="46"/>
  <c r="FM79" i="46"/>
  <c r="FN79" i="46"/>
  <c r="FO79" i="46"/>
  <c r="FP79" i="46"/>
  <c r="FQ79" i="46"/>
  <c r="FR79" i="46"/>
  <c r="FS79" i="46"/>
  <c r="FT79" i="46"/>
  <c r="FU79" i="46"/>
  <c r="FV79" i="46"/>
  <c r="FW79" i="46"/>
  <c r="FX79" i="46"/>
  <c r="FY79" i="46"/>
  <c r="FZ79" i="46"/>
  <c r="GA79" i="46"/>
  <c r="GB79" i="46"/>
  <c r="GC79" i="46"/>
  <c r="GD79" i="46"/>
  <c r="GE79" i="46"/>
  <c r="GF79" i="46"/>
  <c r="GG79" i="46"/>
  <c r="GH79" i="46"/>
  <c r="GI79" i="46"/>
  <c r="GJ79" i="46"/>
  <c r="GK79" i="46"/>
  <c r="GL79" i="46"/>
  <c r="GM79" i="46"/>
  <c r="GN79" i="46"/>
  <c r="GO79" i="46"/>
  <c r="GP79" i="46"/>
  <c r="GQ79" i="46"/>
  <c r="GR79" i="46"/>
  <c r="GS79" i="46"/>
  <c r="GT79" i="46"/>
  <c r="GU79" i="46"/>
  <c r="GV79" i="46"/>
  <c r="GW79" i="46"/>
  <c r="GX79" i="46"/>
  <c r="GY79" i="46"/>
  <c r="GZ79" i="46"/>
  <c r="HA79" i="46"/>
  <c r="HB79" i="46"/>
  <c r="HC79" i="46"/>
  <c r="HD79" i="46"/>
  <c r="HE79" i="46"/>
  <c r="HF79" i="46"/>
  <c r="HG79" i="46"/>
  <c r="HH79" i="46"/>
  <c r="HI79" i="46"/>
  <c r="HJ79" i="46"/>
  <c r="HK79" i="46"/>
  <c r="HL79" i="46"/>
  <c r="HM79" i="46"/>
  <c r="HN79" i="46"/>
  <c r="FL80" i="46"/>
  <c r="FM80" i="46"/>
  <c r="FN80" i="46"/>
  <c r="FO80" i="46"/>
  <c r="FP80" i="46"/>
  <c r="FQ80" i="46"/>
  <c r="FR80" i="46"/>
  <c r="FS80" i="46"/>
  <c r="FT80" i="46"/>
  <c r="FU80" i="46"/>
  <c r="FV80" i="46"/>
  <c r="FW80" i="46"/>
  <c r="FX80" i="46"/>
  <c r="FY80" i="46"/>
  <c r="FZ80" i="46"/>
  <c r="GA80" i="46"/>
  <c r="GB80" i="46"/>
  <c r="GC80" i="46"/>
  <c r="GD80" i="46"/>
  <c r="GE80" i="46"/>
  <c r="GF80" i="46"/>
  <c r="GG80" i="46"/>
  <c r="GH80" i="46"/>
  <c r="GI80" i="46"/>
  <c r="GJ80" i="46"/>
  <c r="GK80" i="46"/>
  <c r="GL80" i="46"/>
  <c r="GM80" i="46"/>
  <c r="GN80" i="46"/>
  <c r="GO80" i="46"/>
  <c r="GP80" i="46"/>
  <c r="GQ80" i="46"/>
  <c r="GR80" i="46"/>
  <c r="GS80" i="46"/>
  <c r="GT80" i="46"/>
  <c r="GU80" i="46"/>
  <c r="GV80" i="46"/>
  <c r="GW80" i="46"/>
  <c r="GX80" i="46"/>
  <c r="GY80" i="46"/>
  <c r="GZ80" i="46"/>
  <c r="HA80" i="46"/>
  <c r="HB80" i="46"/>
  <c r="HC80" i="46"/>
  <c r="HD80" i="46"/>
  <c r="HE80" i="46"/>
  <c r="HF80" i="46"/>
  <c r="HG80" i="46"/>
  <c r="HH80" i="46"/>
  <c r="HI80" i="46"/>
  <c r="HJ80" i="46"/>
  <c r="HK80" i="46"/>
  <c r="HL80" i="46"/>
  <c r="HM80" i="46"/>
  <c r="FL81" i="46"/>
  <c r="FM81" i="46"/>
  <c r="FN81" i="46"/>
  <c r="FO81" i="46"/>
  <c r="FP81" i="46"/>
  <c r="FQ81" i="46"/>
  <c r="FR81" i="46"/>
  <c r="FS81" i="46"/>
  <c r="FT81" i="46"/>
  <c r="FU81" i="46"/>
  <c r="FV81" i="46"/>
  <c r="FW81" i="46"/>
  <c r="FX81" i="46"/>
  <c r="FY81" i="46"/>
  <c r="FZ81" i="46"/>
  <c r="GA81" i="46"/>
  <c r="GB81" i="46"/>
  <c r="GC81" i="46"/>
  <c r="GD81" i="46"/>
  <c r="GE81" i="46"/>
  <c r="GF81" i="46"/>
  <c r="GG81" i="46"/>
  <c r="GH81" i="46"/>
  <c r="GI81" i="46"/>
  <c r="GJ81" i="46"/>
  <c r="GK81" i="46"/>
  <c r="GL81" i="46"/>
  <c r="GM81" i="46"/>
  <c r="GN81" i="46"/>
  <c r="GO81" i="46"/>
  <c r="GP81" i="46"/>
  <c r="GQ81" i="46"/>
  <c r="GR81" i="46"/>
  <c r="GS81" i="46"/>
  <c r="GT81" i="46"/>
  <c r="GU81" i="46"/>
  <c r="GV81" i="46"/>
  <c r="GW81" i="46"/>
  <c r="GX81" i="46"/>
  <c r="GY81" i="46"/>
  <c r="GZ81" i="46"/>
  <c r="HA81" i="46"/>
  <c r="HB81" i="46"/>
  <c r="HC81" i="46"/>
  <c r="HD81" i="46"/>
  <c r="HE81" i="46"/>
  <c r="HF81" i="46"/>
  <c r="HG81" i="46"/>
  <c r="HH81" i="46"/>
  <c r="HI81" i="46"/>
  <c r="HJ81" i="46"/>
  <c r="HK81" i="46"/>
  <c r="HL81" i="46"/>
  <c r="HM81" i="46"/>
  <c r="HN81" i="46"/>
  <c r="FL82" i="46"/>
  <c r="FM82" i="46"/>
  <c r="FN82" i="46"/>
  <c r="FO82" i="46"/>
  <c r="FP82" i="46"/>
  <c r="FQ82" i="46"/>
  <c r="FR82" i="46"/>
  <c r="FS82" i="46"/>
  <c r="FT82" i="46"/>
  <c r="FU82" i="46"/>
  <c r="FV82" i="46"/>
  <c r="FW82" i="46"/>
  <c r="FX82" i="46"/>
  <c r="FY82" i="46"/>
  <c r="FZ82" i="46"/>
  <c r="GA82" i="46"/>
  <c r="GB82" i="46"/>
  <c r="GC82" i="46"/>
  <c r="GD82" i="46"/>
  <c r="GE82" i="46"/>
  <c r="GF82" i="46"/>
  <c r="GG82" i="46"/>
  <c r="GH82" i="46"/>
  <c r="GI82" i="46"/>
  <c r="GJ82" i="46"/>
  <c r="GK82" i="46"/>
  <c r="GL82" i="46"/>
  <c r="GM82" i="46"/>
  <c r="GN82" i="46"/>
  <c r="GO82" i="46"/>
  <c r="GP82" i="46"/>
  <c r="GQ82" i="46"/>
  <c r="GR82" i="46"/>
  <c r="GS82" i="46"/>
  <c r="GT82" i="46"/>
  <c r="GU82" i="46"/>
  <c r="GV82" i="46"/>
  <c r="GW82" i="46"/>
  <c r="GX82" i="46"/>
  <c r="GY82" i="46"/>
  <c r="GZ82" i="46"/>
  <c r="HA82" i="46"/>
  <c r="HB82" i="46"/>
  <c r="HC82" i="46"/>
  <c r="HD82" i="46"/>
  <c r="HE82" i="46"/>
  <c r="HF82" i="46"/>
  <c r="HG82" i="46"/>
  <c r="HH82" i="46"/>
  <c r="HI82" i="46"/>
  <c r="HJ82" i="46"/>
  <c r="HK82" i="46"/>
  <c r="HL82" i="46"/>
  <c r="HM82" i="46"/>
  <c r="HN82" i="46"/>
  <c r="FL83" i="46"/>
  <c r="FM83" i="46"/>
  <c r="FN83" i="46"/>
  <c r="FO83" i="46"/>
  <c r="FP83" i="46"/>
  <c r="FQ83" i="46"/>
  <c r="FR83" i="46"/>
  <c r="FS83" i="46"/>
  <c r="FT83" i="46"/>
  <c r="FU83" i="46"/>
  <c r="FV83" i="46"/>
  <c r="FW83" i="46"/>
  <c r="FX83" i="46"/>
  <c r="FY83" i="46"/>
  <c r="FZ83" i="46"/>
  <c r="GA83" i="46"/>
  <c r="GB83" i="46"/>
  <c r="GC83" i="46"/>
  <c r="GD83" i="46"/>
  <c r="GE83" i="46"/>
  <c r="GF83" i="46"/>
  <c r="GG83" i="46"/>
  <c r="GH83" i="46"/>
  <c r="GI83" i="46"/>
  <c r="GJ83" i="46"/>
  <c r="GK83" i="46"/>
  <c r="GL83" i="46"/>
  <c r="GM83" i="46"/>
  <c r="GN83" i="46"/>
  <c r="GO83" i="46"/>
  <c r="GP83" i="46"/>
  <c r="GQ83" i="46"/>
  <c r="GR83" i="46"/>
  <c r="GS83" i="46"/>
  <c r="GT83" i="46"/>
  <c r="GU83" i="46"/>
  <c r="GV83" i="46"/>
  <c r="GW83" i="46"/>
  <c r="GX83" i="46"/>
  <c r="GY83" i="46"/>
  <c r="GZ83" i="46"/>
  <c r="HA83" i="46"/>
  <c r="HB83" i="46"/>
  <c r="HC83" i="46"/>
  <c r="HD83" i="46"/>
  <c r="HE83" i="46"/>
  <c r="HF83" i="46"/>
  <c r="HG83" i="46"/>
  <c r="HH83" i="46"/>
  <c r="HI83" i="46"/>
  <c r="HJ83" i="46"/>
  <c r="HK83" i="46"/>
  <c r="HL83" i="46"/>
  <c r="HM83" i="46"/>
  <c r="HN83" i="46"/>
  <c r="FL84" i="46"/>
  <c r="FM84" i="46"/>
  <c r="FN84" i="46"/>
  <c r="FO84" i="46"/>
  <c r="FP84" i="46"/>
  <c r="FQ84" i="46"/>
  <c r="FR84" i="46"/>
  <c r="FS84" i="46"/>
  <c r="FT84" i="46"/>
  <c r="FU84" i="46"/>
  <c r="FV84" i="46"/>
  <c r="FW84" i="46"/>
  <c r="FX84" i="46"/>
  <c r="FY84" i="46"/>
  <c r="FZ84" i="46"/>
  <c r="GA84" i="46"/>
  <c r="GB84" i="46"/>
  <c r="GC84" i="46"/>
  <c r="GD84" i="46"/>
  <c r="GE84" i="46"/>
  <c r="GF84" i="46"/>
  <c r="GG84" i="46"/>
  <c r="GH84" i="46"/>
  <c r="GI84" i="46"/>
  <c r="GJ84" i="46"/>
  <c r="GK84" i="46"/>
  <c r="GL84" i="46"/>
  <c r="GM84" i="46"/>
  <c r="GN84" i="46"/>
  <c r="GO84" i="46"/>
  <c r="GP84" i="46"/>
  <c r="GQ84" i="46"/>
  <c r="GR84" i="46"/>
  <c r="GS84" i="46"/>
  <c r="GT84" i="46"/>
  <c r="GU84" i="46"/>
  <c r="GV84" i="46"/>
  <c r="GW84" i="46"/>
  <c r="GX84" i="46"/>
  <c r="GY84" i="46"/>
  <c r="GZ84" i="46"/>
  <c r="HA84" i="46"/>
  <c r="HB84" i="46"/>
  <c r="HC84" i="46"/>
  <c r="HD84" i="46"/>
  <c r="HE84" i="46"/>
  <c r="HF84" i="46"/>
  <c r="HG84" i="46"/>
  <c r="HH84" i="46"/>
  <c r="HI84" i="46"/>
  <c r="HJ84" i="46"/>
  <c r="HK84" i="46"/>
  <c r="HL84" i="46"/>
  <c r="HM84" i="46"/>
  <c r="HN84" i="46"/>
  <c r="FL85" i="46"/>
  <c r="FM85" i="46"/>
  <c r="FN85" i="46"/>
  <c r="FO85" i="46"/>
  <c r="FP85" i="46"/>
  <c r="FQ85" i="46"/>
  <c r="FR85" i="46"/>
  <c r="FS85" i="46"/>
  <c r="FT85" i="46"/>
  <c r="FU85" i="46"/>
  <c r="FV85" i="46"/>
  <c r="FW85" i="46"/>
  <c r="FX85" i="46"/>
  <c r="FY85" i="46"/>
  <c r="FZ85" i="46"/>
  <c r="GA85" i="46"/>
  <c r="GB85" i="46"/>
  <c r="GC85" i="46"/>
  <c r="GD85" i="46"/>
  <c r="GE85" i="46"/>
  <c r="GF85" i="46"/>
  <c r="GG85" i="46"/>
  <c r="GH85" i="46"/>
  <c r="GI85" i="46"/>
  <c r="GJ85" i="46"/>
  <c r="GK85" i="46"/>
  <c r="GL85" i="46"/>
  <c r="GM85" i="46"/>
  <c r="GN85" i="46"/>
  <c r="GO85" i="46"/>
  <c r="GP85" i="46"/>
  <c r="GQ85" i="46"/>
  <c r="GR85" i="46"/>
  <c r="GS85" i="46"/>
  <c r="GT85" i="46"/>
  <c r="GU85" i="46"/>
  <c r="GV85" i="46"/>
  <c r="GW85" i="46"/>
  <c r="GX85" i="46"/>
  <c r="GY85" i="46"/>
  <c r="GZ85" i="46"/>
  <c r="HA85" i="46"/>
  <c r="HB85" i="46"/>
  <c r="HC85" i="46"/>
  <c r="HD85" i="46"/>
  <c r="HE85" i="46"/>
  <c r="HF85" i="46"/>
  <c r="HG85" i="46"/>
  <c r="HH85" i="46"/>
  <c r="HI85" i="46"/>
  <c r="HJ85" i="46"/>
  <c r="HK85" i="46"/>
  <c r="HL85" i="46"/>
  <c r="HM85" i="46"/>
  <c r="HN85" i="46"/>
  <c r="FL86" i="46"/>
  <c r="FM86" i="46"/>
  <c r="FN86" i="46"/>
  <c r="FO86" i="46"/>
  <c r="FP86" i="46"/>
  <c r="FQ86" i="46"/>
  <c r="FR86" i="46"/>
  <c r="FS86" i="46"/>
  <c r="FT86" i="46"/>
  <c r="FU86" i="46"/>
  <c r="FV86" i="46"/>
  <c r="FW86" i="46"/>
  <c r="FX86" i="46"/>
  <c r="FY86" i="46"/>
  <c r="FZ86" i="46"/>
  <c r="GA86" i="46"/>
  <c r="GB86" i="46"/>
  <c r="GC86" i="46"/>
  <c r="GD86" i="46"/>
  <c r="GE86" i="46"/>
  <c r="GF86" i="46"/>
  <c r="GG86" i="46"/>
  <c r="GH86" i="46"/>
  <c r="GI86" i="46"/>
  <c r="GJ86" i="46"/>
  <c r="GK86" i="46"/>
  <c r="GL86" i="46"/>
  <c r="GM86" i="46"/>
  <c r="GN86" i="46"/>
  <c r="GO86" i="46"/>
  <c r="GP86" i="46"/>
  <c r="GQ86" i="46"/>
  <c r="GR86" i="46"/>
  <c r="GS86" i="46"/>
  <c r="GT86" i="46"/>
  <c r="GU86" i="46"/>
  <c r="GV86" i="46"/>
  <c r="GW86" i="46"/>
  <c r="GX86" i="46"/>
  <c r="GY86" i="46"/>
  <c r="GZ86" i="46"/>
  <c r="HA86" i="46"/>
  <c r="HB86" i="46"/>
  <c r="HC86" i="46"/>
  <c r="HD86" i="46"/>
  <c r="HE86" i="46"/>
  <c r="HF86" i="46"/>
  <c r="HG86" i="46"/>
  <c r="HH86" i="46"/>
  <c r="HI86" i="46"/>
  <c r="HJ86" i="46"/>
  <c r="HK86" i="46"/>
  <c r="HL86" i="46"/>
  <c r="HM86" i="46"/>
  <c r="HN86" i="46"/>
  <c r="FL87" i="46"/>
  <c r="FM87" i="46"/>
  <c r="FN87" i="46"/>
  <c r="FO87" i="46"/>
  <c r="FP87" i="46"/>
  <c r="FQ87" i="46"/>
  <c r="FR87" i="46"/>
  <c r="FS87" i="46"/>
  <c r="FT87" i="46"/>
  <c r="FU87" i="46"/>
  <c r="FV87" i="46"/>
  <c r="FW87" i="46"/>
  <c r="FX87" i="46"/>
  <c r="FY87" i="46"/>
  <c r="FZ87" i="46"/>
  <c r="GA87" i="46"/>
  <c r="GB87" i="46"/>
  <c r="GC87" i="46"/>
  <c r="GD87" i="46"/>
  <c r="GE87" i="46"/>
  <c r="GF87" i="46"/>
  <c r="GG87" i="46"/>
  <c r="GH87" i="46"/>
  <c r="GI87" i="46"/>
  <c r="GJ87" i="46"/>
  <c r="GK87" i="46"/>
  <c r="GL87" i="46"/>
  <c r="GM87" i="46"/>
  <c r="GN87" i="46"/>
  <c r="GO87" i="46"/>
  <c r="GP87" i="46"/>
  <c r="GQ87" i="46"/>
  <c r="GR87" i="46"/>
  <c r="GS87" i="46"/>
  <c r="GT87" i="46"/>
  <c r="GU87" i="46"/>
  <c r="GV87" i="46"/>
  <c r="GW87" i="46"/>
  <c r="GX87" i="46"/>
  <c r="GY87" i="46"/>
  <c r="GZ87" i="46"/>
  <c r="HA87" i="46"/>
  <c r="HB87" i="46"/>
  <c r="HC87" i="46"/>
  <c r="HD87" i="46"/>
  <c r="HE87" i="46"/>
  <c r="HF87" i="46"/>
  <c r="HG87" i="46"/>
  <c r="HH87" i="46"/>
  <c r="HI87" i="46"/>
  <c r="HJ87" i="46"/>
  <c r="HK87" i="46"/>
  <c r="HL87" i="46"/>
  <c r="HM87" i="46"/>
  <c r="HN87" i="46"/>
  <c r="FL88" i="46"/>
  <c r="FM88" i="46"/>
  <c r="FN88" i="46"/>
  <c r="FO88" i="46"/>
  <c r="FP88" i="46"/>
  <c r="FQ88" i="46"/>
  <c r="FR88" i="46"/>
  <c r="FS88" i="46"/>
  <c r="FT88" i="46"/>
  <c r="FU88" i="46"/>
  <c r="FV88" i="46"/>
  <c r="FW88" i="46"/>
  <c r="FX88" i="46"/>
  <c r="FY88" i="46"/>
  <c r="FZ88" i="46"/>
  <c r="GA88" i="46"/>
  <c r="GB88" i="46"/>
  <c r="GC88" i="46"/>
  <c r="GD88" i="46"/>
  <c r="GE88" i="46"/>
  <c r="GF88" i="46"/>
  <c r="GG88" i="46"/>
  <c r="GH88" i="46"/>
  <c r="GI88" i="46"/>
  <c r="GJ88" i="46"/>
  <c r="GK88" i="46"/>
  <c r="GL88" i="46"/>
  <c r="GM88" i="46"/>
  <c r="GN88" i="46"/>
  <c r="GO88" i="46"/>
  <c r="GP88" i="46"/>
  <c r="GQ88" i="46"/>
  <c r="GR88" i="46"/>
  <c r="GS88" i="46"/>
  <c r="GT88" i="46"/>
  <c r="GU88" i="46"/>
  <c r="GV88" i="46"/>
  <c r="GW88" i="46"/>
  <c r="GX88" i="46"/>
  <c r="GY88" i="46"/>
  <c r="GZ88" i="46"/>
  <c r="HA88" i="46"/>
  <c r="HB88" i="46"/>
  <c r="HC88" i="46"/>
  <c r="HD88" i="46"/>
  <c r="HE88" i="46"/>
  <c r="HF88" i="46"/>
  <c r="HG88" i="46"/>
  <c r="HH88" i="46"/>
  <c r="HI88" i="46"/>
  <c r="HJ88" i="46"/>
  <c r="HK88" i="46"/>
  <c r="HL88" i="46"/>
  <c r="HM88" i="46"/>
  <c r="HN88" i="46"/>
  <c r="FL89" i="46"/>
  <c r="FM89" i="46"/>
  <c r="FN89" i="46"/>
  <c r="FO89" i="46"/>
  <c r="FP89" i="46"/>
  <c r="FQ89" i="46"/>
  <c r="FR89" i="46"/>
  <c r="FS89" i="46"/>
  <c r="FT89" i="46"/>
  <c r="FU89" i="46"/>
  <c r="FV89" i="46"/>
  <c r="FW89" i="46"/>
  <c r="FX89" i="46"/>
  <c r="FY89" i="46"/>
  <c r="FZ89" i="46"/>
  <c r="GA89" i="46"/>
  <c r="GB89" i="46"/>
  <c r="GC89" i="46"/>
  <c r="GD89" i="46"/>
  <c r="GE89" i="46"/>
  <c r="GF89" i="46"/>
  <c r="GG89" i="46"/>
  <c r="GH89" i="46"/>
  <c r="GI89" i="46"/>
  <c r="GJ89" i="46"/>
  <c r="GK89" i="46"/>
  <c r="GL89" i="46"/>
  <c r="GM89" i="46"/>
  <c r="GN89" i="46"/>
  <c r="GO89" i="46"/>
  <c r="GP89" i="46"/>
  <c r="GQ89" i="46"/>
  <c r="GR89" i="46"/>
  <c r="GS89" i="46"/>
  <c r="GT89" i="46"/>
  <c r="GU89" i="46"/>
  <c r="GV89" i="46"/>
  <c r="GW89" i="46"/>
  <c r="GX89" i="46"/>
  <c r="GY89" i="46"/>
  <c r="GZ89" i="46"/>
  <c r="HA89" i="46"/>
  <c r="HB89" i="46"/>
  <c r="HC89" i="46"/>
  <c r="HD89" i="46"/>
  <c r="HE89" i="46"/>
  <c r="HF89" i="46"/>
  <c r="HG89" i="46"/>
  <c r="HH89" i="46"/>
  <c r="HI89" i="46"/>
  <c r="HJ89" i="46"/>
  <c r="HK89" i="46"/>
  <c r="HL89" i="46"/>
  <c r="HM89" i="46"/>
  <c r="HN89" i="46"/>
  <c r="FL90" i="46"/>
  <c r="FM90" i="46"/>
  <c r="FN90" i="46"/>
  <c r="FO90" i="46"/>
  <c r="FP90" i="46"/>
  <c r="FQ90" i="46"/>
  <c r="FR90" i="46"/>
  <c r="FS90" i="46"/>
  <c r="FT90" i="46"/>
  <c r="FU90" i="46"/>
  <c r="FV90" i="46"/>
  <c r="FW90" i="46"/>
  <c r="FX90" i="46"/>
  <c r="FY90" i="46"/>
  <c r="FZ90" i="46"/>
  <c r="GA90" i="46"/>
  <c r="GB90" i="46"/>
  <c r="GC90" i="46"/>
  <c r="GD90" i="46"/>
  <c r="GE90" i="46"/>
  <c r="GF90" i="46"/>
  <c r="GG90" i="46"/>
  <c r="GH90" i="46"/>
  <c r="GI90" i="46"/>
  <c r="GJ90" i="46"/>
  <c r="GK90" i="46"/>
  <c r="GL90" i="46"/>
  <c r="GM90" i="46"/>
  <c r="GN90" i="46"/>
  <c r="GO90" i="46"/>
  <c r="GP90" i="46"/>
  <c r="GQ90" i="46"/>
  <c r="GR90" i="46"/>
  <c r="GS90" i="46"/>
  <c r="GT90" i="46"/>
  <c r="GU90" i="46"/>
  <c r="GV90" i="46"/>
  <c r="GW90" i="46"/>
  <c r="GX90" i="46"/>
  <c r="GY90" i="46"/>
  <c r="GZ90" i="46"/>
  <c r="HA90" i="46"/>
  <c r="HB90" i="46"/>
  <c r="HC90" i="46"/>
  <c r="HD90" i="46"/>
  <c r="HE90" i="46"/>
  <c r="HF90" i="46"/>
  <c r="HG90" i="46"/>
  <c r="HH90" i="46"/>
  <c r="HI90" i="46"/>
  <c r="HJ90" i="46"/>
  <c r="HK90" i="46"/>
  <c r="HL90" i="46"/>
  <c r="HM90" i="46"/>
  <c r="HN90" i="46"/>
  <c r="FL91" i="46"/>
  <c r="FM91" i="46"/>
  <c r="FN91" i="46"/>
  <c r="FO91" i="46"/>
  <c r="FP91" i="46"/>
  <c r="FQ91" i="46"/>
  <c r="FR91" i="46"/>
  <c r="FS91" i="46"/>
  <c r="FT91" i="46"/>
  <c r="FU91" i="46"/>
  <c r="FV91" i="46"/>
  <c r="FW91" i="46"/>
  <c r="FX91" i="46"/>
  <c r="FY91" i="46"/>
  <c r="FZ91" i="46"/>
  <c r="GA91" i="46"/>
  <c r="GB91" i="46"/>
  <c r="GC91" i="46"/>
  <c r="GD91" i="46"/>
  <c r="GE91" i="46"/>
  <c r="GF91" i="46"/>
  <c r="GG91" i="46"/>
  <c r="GH91" i="46"/>
  <c r="GI91" i="46"/>
  <c r="GJ91" i="46"/>
  <c r="GK91" i="46"/>
  <c r="GL91" i="46"/>
  <c r="GM91" i="46"/>
  <c r="GN91" i="46"/>
  <c r="GO91" i="46"/>
  <c r="GP91" i="46"/>
  <c r="GQ91" i="46"/>
  <c r="GR91" i="46"/>
  <c r="GS91" i="46"/>
  <c r="GT91" i="46"/>
  <c r="GU91" i="46"/>
  <c r="GV91" i="46"/>
  <c r="GW91" i="46"/>
  <c r="GX91" i="46"/>
  <c r="GY91" i="46"/>
  <c r="GZ91" i="46"/>
  <c r="HA91" i="46"/>
  <c r="HB91" i="46"/>
  <c r="HC91" i="46"/>
  <c r="HD91" i="46"/>
  <c r="HE91" i="46"/>
  <c r="HF91" i="46"/>
  <c r="HG91" i="46"/>
  <c r="HH91" i="46"/>
  <c r="HI91" i="46"/>
  <c r="HJ91" i="46"/>
  <c r="HK91" i="46"/>
  <c r="HL91" i="46"/>
  <c r="HM91" i="46"/>
  <c r="HN91" i="46"/>
  <c r="FL92" i="46"/>
  <c r="FM92" i="46"/>
  <c r="FN92" i="46"/>
  <c r="FO92" i="46"/>
  <c r="FP92" i="46"/>
  <c r="FQ92" i="46"/>
  <c r="FR92" i="46"/>
  <c r="FS92" i="46"/>
  <c r="FT92" i="46"/>
  <c r="FU92" i="46"/>
  <c r="FV92" i="46"/>
  <c r="FW92" i="46"/>
  <c r="FX92" i="46"/>
  <c r="FY92" i="46"/>
  <c r="FZ92" i="46"/>
  <c r="GA92" i="46"/>
  <c r="GB92" i="46"/>
  <c r="GC92" i="46"/>
  <c r="GD92" i="46"/>
  <c r="GE92" i="46"/>
  <c r="GF92" i="46"/>
  <c r="GG92" i="46"/>
  <c r="GH92" i="46"/>
  <c r="GI92" i="46"/>
  <c r="GJ92" i="46"/>
  <c r="GK92" i="46"/>
  <c r="GL92" i="46"/>
  <c r="GM92" i="46"/>
  <c r="GN92" i="46"/>
  <c r="GO92" i="46"/>
  <c r="GP92" i="46"/>
  <c r="GQ92" i="46"/>
  <c r="GR92" i="46"/>
  <c r="GS92" i="46"/>
  <c r="GT92" i="46"/>
  <c r="GU92" i="46"/>
  <c r="GV92" i="46"/>
  <c r="GW92" i="46"/>
  <c r="GX92" i="46"/>
  <c r="GY92" i="46"/>
  <c r="GZ92" i="46"/>
  <c r="HA92" i="46"/>
  <c r="HB92" i="46"/>
  <c r="HC92" i="46"/>
  <c r="HD92" i="46"/>
  <c r="HE92" i="46"/>
  <c r="HF92" i="46"/>
  <c r="HG92" i="46"/>
  <c r="HH92" i="46"/>
  <c r="HI92" i="46"/>
  <c r="HJ92" i="46"/>
  <c r="HK92" i="46"/>
  <c r="HL92" i="46"/>
  <c r="HM92" i="46"/>
  <c r="HN92" i="46"/>
  <c r="FL93" i="46"/>
  <c r="FM93" i="46"/>
  <c r="FN93" i="46"/>
  <c r="FO93" i="46"/>
  <c r="FP93" i="46"/>
  <c r="FQ93" i="46"/>
  <c r="FR93" i="46"/>
  <c r="FS93" i="46"/>
  <c r="FT93" i="46"/>
  <c r="FU93" i="46"/>
  <c r="FV93" i="46"/>
  <c r="FW93" i="46"/>
  <c r="FX93" i="46"/>
  <c r="FY93" i="46"/>
  <c r="FZ93" i="46"/>
  <c r="GA93" i="46"/>
  <c r="GB93" i="46"/>
  <c r="GC93" i="46"/>
  <c r="GD93" i="46"/>
  <c r="GE93" i="46"/>
  <c r="GF93" i="46"/>
  <c r="GG93" i="46"/>
  <c r="GH93" i="46"/>
  <c r="GI93" i="46"/>
  <c r="GJ93" i="46"/>
  <c r="GK93" i="46"/>
  <c r="GL93" i="46"/>
  <c r="GM93" i="46"/>
  <c r="GN93" i="46"/>
  <c r="GO93" i="46"/>
  <c r="GP93" i="46"/>
  <c r="GQ93" i="46"/>
  <c r="GR93" i="46"/>
  <c r="GS93" i="46"/>
  <c r="GT93" i="46"/>
  <c r="GU93" i="46"/>
  <c r="GV93" i="46"/>
  <c r="GW93" i="46"/>
  <c r="GX93" i="46"/>
  <c r="GY93" i="46"/>
  <c r="GZ93" i="46"/>
  <c r="HA93" i="46"/>
  <c r="HB93" i="46"/>
  <c r="HC93" i="46"/>
  <c r="HD93" i="46"/>
  <c r="HE93" i="46"/>
  <c r="HF93" i="46"/>
  <c r="HG93" i="46"/>
  <c r="HH93" i="46"/>
  <c r="HI93" i="46"/>
  <c r="HJ93" i="46"/>
  <c r="HK93" i="46"/>
  <c r="HL93" i="46"/>
  <c r="HM93" i="46"/>
  <c r="HN93" i="46"/>
  <c r="FL94" i="46"/>
  <c r="FM94" i="46"/>
  <c r="FN94" i="46"/>
  <c r="FO94" i="46"/>
  <c r="FP94" i="46"/>
  <c r="FQ94" i="46"/>
  <c r="FR94" i="46"/>
  <c r="FS94" i="46"/>
  <c r="FT94" i="46"/>
  <c r="FU94" i="46"/>
  <c r="FV94" i="46"/>
  <c r="FW94" i="46"/>
  <c r="FX94" i="46"/>
  <c r="FY94" i="46"/>
  <c r="FZ94" i="46"/>
  <c r="GA94" i="46"/>
  <c r="GB94" i="46"/>
  <c r="GC94" i="46"/>
  <c r="GD94" i="46"/>
  <c r="GE94" i="46"/>
  <c r="GF94" i="46"/>
  <c r="GG94" i="46"/>
  <c r="GH94" i="46"/>
  <c r="GI94" i="46"/>
  <c r="GJ94" i="46"/>
  <c r="GK94" i="46"/>
  <c r="GL94" i="46"/>
  <c r="GM94" i="46"/>
  <c r="GN94" i="46"/>
  <c r="GO94" i="46"/>
  <c r="GP94" i="46"/>
  <c r="GQ94" i="46"/>
  <c r="GR94" i="46"/>
  <c r="GS94" i="46"/>
  <c r="GT94" i="46"/>
  <c r="GU94" i="46"/>
  <c r="GV94" i="46"/>
  <c r="GW94" i="46"/>
  <c r="GX94" i="46"/>
  <c r="GY94" i="46"/>
  <c r="GZ94" i="46"/>
  <c r="HA94" i="46"/>
  <c r="HB94" i="46"/>
  <c r="HC94" i="46"/>
  <c r="HD94" i="46"/>
  <c r="HE94" i="46"/>
  <c r="HF94" i="46"/>
  <c r="HG94" i="46"/>
  <c r="HH94" i="46"/>
  <c r="HI94" i="46"/>
  <c r="HJ94" i="46"/>
  <c r="HK94" i="46"/>
  <c r="HL94" i="46"/>
  <c r="HM94" i="46"/>
  <c r="HN94" i="46"/>
  <c r="FL95" i="46"/>
  <c r="FM95" i="46"/>
  <c r="FN95" i="46"/>
  <c r="FO95" i="46"/>
  <c r="FP95" i="46"/>
  <c r="FQ95" i="46"/>
  <c r="FR95" i="46"/>
  <c r="FS95" i="46"/>
  <c r="FT95" i="46"/>
  <c r="FU95" i="46"/>
  <c r="FV95" i="46"/>
  <c r="FW95" i="46"/>
  <c r="FX95" i="46"/>
  <c r="FY95" i="46"/>
  <c r="FZ95" i="46"/>
  <c r="GA95" i="46"/>
  <c r="GB95" i="46"/>
  <c r="GC95" i="46"/>
  <c r="GD95" i="46"/>
  <c r="GE95" i="46"/>
  <c r="GF95" i="46"/>
  <c r="GG95" i="46"/>
  <c r="GH95" i="46"/>
  <c r="GI95" i="46"/>
  <c r="GJ95" i="46"/>
  <c r="GK95" i="46"/>
  <c r="GL95" i="46"/>
  <c r="GM95" i="46"/>
  <c r="GN95" i="46"/>
  <c r="GO95" i="46"/>
  <c r="GP95" i="46"/>
  <c r="GQ95" i="46"/>
  <c r="GR95" i="46"/>
  <c r="GS95" i="46"/>
  <c r="GT95" i="46"/>
  <c r="GU95" i="46"/>
  <c r="GV95" i="46"/>
  <c r="GW95" i="46"/>
  <c r="GX95" i="46"/>
  <c r="GY95" i="46"/>
  <c r="GZ95" i="46"/>
  <c r="HA95" i="46"/>
  <c r="HB95" i="46"/>
  <c r="HC95" i="46"/>
  <c r="HD95" i="46"/>
  <c r="HE95" i="46"/>
  <c r="HF95" i="46"/>
  <c r="HG95" i="46"/>
  <c r="HH95" i="46"/>
  <c r="HI95" i="46"/>
  <c r="HJ95" i="46"/>
  <c r="HK95" i="46"/>
  <c r="HL95" i="46"/>
  <c r="HM95" i="46"/>
  <c r="HN95" i="46"/>
  <c r="FL96" i="46"/>
  <c r="FM96" i="46"/>
  <c r="FN96" i="46"/>
  <c r="FO96" i="46"/>
  <c r="FP96" i="46"/>
  <c r="FQ96" i="46"/>
  <c r="FR96" i="46"/>
  <c r="FS96" i="46"/>
  <c r="FT96" i="46"/>
  <c r="FU96" i="46"/>
  <c r="FV96" i="46"/>
  <c r="FW96" i="46"/>
  <c r="FX96" i="46"/>
  <c r="FY96" i="46"/>
  <c r="FZ96" i="46"/>
  <c r="GA96" i="46"/>
  <c r="GB96" i="46"/>
  <c r="GC96" i="46"/>
  <c r="GD96" i="46"/>
  <c r="GE96" i="46"/>
  <c r="GF96" i="46"/>
  <c r="GG96" i="46"/>
  <c r="GH96" i="46"/>
  <c r="GI96" i="46"/>
  <c r="GJ96" i="46"/>
  <c r="GK96" i="46"/>
  <c r="GL96" i="46"/>
  <c r="GM96" i="46"/>
  <c r="GN96" i="46"/>
  <c r="GO96" i="46"/>
  <c r="GP96" i="46"/>
  <c r="GQ96" i="46"/>
  <c r="GR96" i="46"/>
  <c r="GS96" i="46"/>
  <c r="GT96" i="46"/>
  <c r="GU96" i="46"/>
  <c r="GV96" i="46"/>
  <c r="GW96" i="46"/>
  <c r="GX96" i="46"/>
  <c r="GY96" i="46"/>
  <c r="GZ96" i="46"/>
  <c r="HA96" i="46"/>
  <c r="HB96" i="46"/>
  <c r="HC96" i="46"/>
  <c r="HD96" i="46"/>
  <c r="HE96" i="46"/>
  <c r="HF96" i="46"/>
  <c r="HG96" i="46"/>
  <c r="HH96" i="46"/>
  <c r="HI96" i="46"/>
  <c r="HJ96" i="46"/>
  <c r="HK96" i="46"/>
  <c r="HL96" i="46"/>
  <c r="HM96" i="46"/>
  <c r="HN96" i="46"/>
  <c r="FL97" i="46"/>
  <c r="FM97" i="46"/>
  <c r="FN97" i="46"/>
  <c r="FO97" i="46"/>
  <c r="FP97" i="46"/>
  <c r="FQ97" i="46"/>
  <c r="FR97" i="46"/>
  <c r="FS97" i="46"/>
  <c r="FT97" i="46"/>
  <c r="FU97" i="46"/>
  <c r="FV97" i="46"/>
  <c r="FW97" i="46"/>
  <c r="FX97" i="46"/>
  <c r="FY97" i="46"/>
  <c r="FZ97" i="46"/>
  <c r="GA97" i="46"/>
  <c r="GB97" i="46"/>
  <c r="GC97" i="46"/>
  <c r="GD97" i="46"/>
  <c r="GE97" i="46"/>
  <c r="GF97" i="46"/>
  <c r="GG97" i="46"/>
  <c r="GH97" i="46"/>
  <c r="GI97" i="46"/>
  <c r="GJ97" i="46"/>
  <c r="GK97" i="46"/>
  <c r="GL97" i="46"/>
  <c r="GM97" i="46"/>
  <c r="GN97" i="46"/>
  <c r="GO97" i="46"/>
  <c r="GP97" i="46"/>
  <c r="GQ97" i="46"/>
  <c r="GR97" i="46"/>
  <c r="GS97" i="46"/>
  <c r="GT97" i="46"/>
  <c r="GU97" i="46"/>
  <c r="GV97" i="46"/>
  <c r="GW97" i="46"/>
  <c r="GX97" i="46"/>
  <c r="GY97" i="46"/>
  <c r="GZ97" i="46"/>
  <c r="HA97" i="46"/>
  <c r="HB97" i="46"/>
  <c r="HC97" i="46"/>
  <c r="HD97" i="46"/>
  <c r="HE97" i="46"/>
  <c r="HF97" i="46"/>
  <c r="HG97" i="46"/>
  <c r="HH97" i="46"/>
  <c r="HI97" i="46"/>
  <c r="HJ97" i="46"/>
  <c r="HK97" i="46"/>
  <c r="HL97" i="46"/>
  <c r="HM97" i="46"/>
  <c r="HN97" i="46"/>
  <c r="FL98" i="46"/>
  <c r="FM98" i="46"/>
  <c r="FN98" i="46"/>
  <c r="FO98" i="46"/>
  <c r="FP98" i="46"/>
  <c r="FQ98" i="46"/>
  <c r="FR98" i="46"/>
  <c r="FS98" i="46"/>
  <c r="FT98" i="46"/>
  <c r="FU98" i="46"/>
  <c r="FV98" i="46"/>
  <c r="FW98" i="46"/>
  <c r="FX98" i="46"/>
  <c r="FY98" i="46"/>
  <c r="FZ98" i="46"/>
  <c r="GA98" i="46"/>
  <c r="GB98" i="46"/>
  <c r="GC98" i="46"/>
  <c r="GD98" i="46"/>
  <c r="GE98" i="46"/>
  <c r="GF98" i="46"/>
  <c r="GG98" i="46"/>
  <c r="GH98" i="46"/>
  <c r="GI98" i="46"/>
  <c r="GJ98" i="46"/>
  <c r="GK98" i="46"/>
  <c r="GL98" i="46"/>
  <c r="GM98" i="46"/>
  <c r="GN98" i="46"/>
  <c r="GO98" i="46"/>
  <c r="GP98" i="46"/>
  <c r="GQ98" i="46"/>
  <c r="GR98" i="46"/>
  <c r="GS98" i="46"/>
  <c r="GT98" i="46"/>
  <c r="GU98" i="46"/>
  <c r="GV98" i="46"/>
  <c r="GW98" i="46"/>
  <c r="GX98" i="46"/>
  <c r="GY98" i="46"/>
  <c r="GZ98" i="46"/>
  <c r="HA98" i="46"/>
  <c r="HB98" i="46"/>
  <c r="HC98" i="46"/>
  <c r="HD98" i="46"/>
  <c r="HE98" i="46"/>
  <c r="HF98" i="46"/>
  <c r="HG98" i="46"/>
  <c r="HH98" i="46"/>
  <c r="HI98" i="46"/>
  <c r="HJ98" i="46"/>
  <c r="HK98" i="46"/>
  <c r="HL98" i="46"/>
  <c r="HM98" i="46"/>
  <c r="HN98" i="46"/>
  <c r="FL99" i="46"/>
  <c r="FM99" i="46"/>
  <c r="FN99" i="46"/>
  <c r="FO99" i="46"/>
  <c r="FP99" i="46"/>
  <c r="FQ99" i="46"/>
  <c r="FR99" i="46"/>
  <c r="FS99" i="46"/>
  <c r="FT99" i="46"/>
  <c r="FU99" i="46"/>
  <c r="FV99" i="46"/>
  <c r="FW99" i="46"/>
  <c r="FX99" i="46"/>
  <c r="FY99" i="46"/>
  <c r="FZ99" i="46"/>
  <c r="GA99" i="46"/>
  <c r="GB99" i="46"/>
  <c r="GC99" i="46"/>
  <c r="GD99" i="46"/>
  <c r="GE99" i="46"/>
  <c r="GF99" i="46"/>
  <c r="GG99" i="46"/>
  <c r="GH99" i="46"/>
  <c r="GI99" i="46"/>
  <c r="GJ99" i="46"/>
  <c r="GK99" i="46"/>
  <c r="GL99" i="46"/>
  <c r="GM99" i="46"/>
  <c r="GN99" i="46"/>
  <c r="GO99" i="46"/>
  <c r="GP99" i="46"/>
  <c r="GQ99" i="46"/>
  <c r="GR99" i="46"/>
  <c r="GS99" i="46"/>
  <c r="GT99" i="46"/>
  <c r="GU99" i="46"/>
  <c r="GV99" i="46"/>
  <c r="GW99" i="46"/>
  <c r="GX99" i="46"/>
  <c r="GY99" i="46"/>
  <c r="GZ99" i="46"/>
  <c r="HA99" i="46"/>
  <c r="HB99" i="46"/>
  <c r="HC99" i="46"/>
  <c r="HD99" i="46"/>
  <c r="HE99" i="46"/>
  <c r="HF99" i="46"/>
  <c r="HG99" i="46"/>
  <c r="HH99" i="46"/>
  <c r="HI99" i="46"/>
  <c r="HJ99" i="46"/>
  <c r="HK99" i="46"/>
  <c r="HL99" i="46"/>
  <c r="HM99" i="46"/>
  <c r="HN99" i="46"/>
  <c r="FL100" i="46"/>
  <c r="FM100" i="46"/>
  <c r="FN100" i="46"/>
  <c r="FO100" i="46"/>
  <c r="FP100" i="46"/>
  <c r="FQ100" i="46"/>
  <c r="FR100" i="46"/>
  <c r="FS100" i="46"/>
  <c r="FT100" i="46"/>
  <c r="FU100" i="46"/>
  <c r="FV100" i="46"/>
  <c r="FW100" i="46"/>
  <c r="FX100" i="46"/>
  <c r="FY100" i="46"/>
  <c r="FZ100" i="46"/>
  <c r="GA100" i="46"/>
  <c r="GB100" i="46"/>
  <c r="GC100" i="46"/>
  <c r="GD100" i="46"/>
  <c r="GE100" i="46"/>
  <c r="GF100" i="46"/>
  <c r="GG100" i="46"/>
  <c r="GH100" i="46"/>
  <c r="GI100" i="46"/>
  <c r="GJ100" i="46"/>
  <c r="GK100" i="46"/>
  <c r="GL100" i="46"/>
  <c r="GM100" i="46"/>
  <c r="GN100" i="46"/>
  <c r="GO100" i="46"/>
  <c r="GP100" i="46"/>
  <c r="GQ100" i="46"/>
  <c r="GR100" i="46"/>
  <c r="GS100" i="46"/>
  <c r="GT100" i="46"/>
  <c r="GU100" i="46"/>
  <c r="GV100" i="46"/>
  <c r="GW100" i="46"/>
  <c r="GX100" i="46"/>
  <c r="GY100" i="46"/>
  <c r="GZ100" i="46"/>
  <c r="HA100" i="46"/>
  <c r="HB100" i="46"/>
  <c r="HC100" i="46"/>
  <c r="HD100" i="46"/>
  <c r="HE100" i="46"/>
  <c r="HF100" i="46"/>
  <c r="HG100" i="46"/>
  <c r="HH100" i="46"/>
  <c r="HI100" i="46"/>
  <c r="HJ100" i="46"/>
  <c r="HK100" i="46"/>
  <c r="HL100" i="46"/>
  <c r="HM100" i="46"/>
  <c r="HN100" i="46"/>
  <c r="FL101" i="46"/>
  <c r="FM101" i="46"/>
  <c r="FN101" i="46"/>
  <c r="FO101" i="46"/>
  <c r="FP101" i="46"/>
  <c r="FQ101" i="46"/>
  <c r="FR101" i="46"/>
  <c r="FS101" i="46"/>
  <c r="FT101" i="46"/>
  <c r="FU101" i="46"/>
  <c r="FV101" i="46"/>
  <c r="FW101" i="46"/>
  <c r="FX101" i="46"/>
  <c r="FY101" i="46"/>
  <c r="FZ101" i="46"/>
  <c r="GA101" i="46"/>
  <c r="GB101" i="46"/>
  <c r="GC101" i="46"/>
  <c r="GD101" i="46"/>
  <c r="GE101" i="46"/>
  <c r="GF101" i="46"/>
  <c r="GG101" i="46"/>
  <c r="GH101" i="46"/>
  <c r="GI101" i="46"/>
  <c r="GJ101" i="46"/>
  <c r="GK101" i="46"/>
  <c r="GL101" i="46"/>
  <c r="GM101" i="46"/>
  <c r="GN101" i="46"/>
  <c r="GO101" i="46"/>
  <c r="GP101" i="46"/>
  <c r="GQ101" i="46"/>
  <c r="GR101" i="46"/>
  <c r="GS101" i="46"/>
  <c r="GT101" i="46"/>
  <c r="GU101" i="46"/>
  <c r="GV101" i="46"/>
  <c r="GW101" i="46"/>
  <c r="GX101" i="46"/>
  <c r="GY101" i="46"/>
  <c r="GZ101" i="46"/>
  <c r="HA101" i="46"/>
  <c r="HB101" i="46"/>
  <c r="HC101" i="46"/>
  <c r="HD101" i="46"/>
  <c r="HE101" i="46"/>
  <c r="HF101" i="46"/>
  <c r="HG101" i="46"/>
  <c r="HH101" i="46"/>
  <c r="HI101" i="46"/>
  <c r="HJ101" i="46"/>
  <c r="HK101" i="46"/>
  <c r="HL101" i="46"/>
  <c r="HM101" i="46"/>
  <c r="HN101" i="46"/>
  <c r="FL102" i="46"/>
  <c r="FM102" i="46"/>
  <c r="FN102" i="46"/>
  <c r="FO102" i="46"/>
  <c r="FP102" i="46"/>
  <c r="FQ102" i="46"/>
  <c r="FR102" i="46"/>
  <c r="FS102" i="46"/>
  <c r="FT102" i="46"/>
  <c r="FU102" i="46"/>
  <c r="FV102" i="46"/>
  <c r="FW102" i="46"/>
  <c r="FX102" i="46"/>
  <c r="FY102" i="46"/>
  <c r="FZ102" i="46"/>
  <c r="GA102" i="46"/>
  <c r="GB102" i="46"/>
  <c r="GC102" i="46"/>
  <c r="GD102" i="46"/>
  <c r="GE102" i="46"/>
  <c r="GF102" i="46"/>
  <c r="GG102" i="46"/>
  <c r="GH102" i="46"/>
  <c r="GI102" i="46"/>
  <c r="GJ102" i="46"/>
  <c r="GK102" i="46"/>
  <c r="GL102" i="46"/>
  <c r="GM102" i="46"/>
  <c r="GN102" i="46"/>
  <c r="GO102" i="46"/>
  <c r="GP102" i="46"/>
  <c r="GQ102" i="46"/>
  <c r="GR102" i="46"/>
  <c r="GS102" i="46"/>
  <c r="GT102" i="46"/>
  <c r="GU102" i="46"/>
  <c r="GV102" i="46"/>
  <c r="GW102" i="46"/>
  <c r="GX102" i="46"/>
  <c r="GY102" i="46"/>
  <c r="GZ102" i="46"/>
  <c r="HA102" i="46"/>
  <c r="HB102" i="46"/>
  <c r="HC102" i="46"/>
  <c r="HD102" i="46"/>
  <c r="HE102" i="46"/>
  <c r="HF102" i="46"/>
  <c r="HG102" i="46"/>
  <c r="HH102" i="46"/>
  <c r="HI102" i="46"/>
  <c r="HJ102" i="46"/>
  <c r="HK102" i="46"/>
  <c r="HL102" i="46"/>
  <c r="HM102" i="46"/>
  <c r="HN102" i="46"/>
  <c r="FL103" i="46"/>
  <c r="FM103" i="46"/>
  <c r="FN103" i="46"/>
  <c r="FO103" i="46"/>
  <c r="FP103" i="46"/>
  <c r="FQ103" i="46"/>
  <c r="FR103" i="46"/>
  <c r="FS103" i="46"/>
  <c r="FT103" i="46"/>
  <c r="FU103" i="46"/>
  <c r="FV103" i="46"/>
  <c r="FW103" i="46"/>
  <c r="FX103" i="46"/>
  <c r="FY103" i="46"/>
  <c r="FZ103" i="46"/>
  <c r="GA103" i="46"/>
  <c r="GB103" i="46"/>
  <c r="GC103" i="46"/>
  <c r="GD103" i="46"/>
  <c r="GE103" i="46"/>
  <c r="GF103" i="46"/>
  <c r="GG103" i="46"/>
  <c r="GH103" i="46"/>
  <c r="GI103" i="46"/>
  <c r="GJ103" i="46"/>
  <c r="GK103" i="46"/>
  <c r="GL103" i="46"/>
  <c r="GM103" i="46"/>
  <c r="GN103" i="46"/>
  <c r="GO103" i="46"/>
  <c r="GP103" i="46"/>
  <c r="GQ103" i="46"/>
  <c r="GR103" i="46"/>
  <c r="GS103" i="46"/>
  <c r="GT103" i="46"/>
  <c r="GU103" i="46"/>
  <c r="GV103" i="46"/>
  <c r="GW103" i="46"/>
  <c r="GX103" i="46"/>
  <c r="GY103" i="46"/>
  <c r="GZ103" i="46"/>
  <c r="HA103" i="46"/>
  <c r="HB103" i="46"/>
  <c r="HC103" i="46"/>
  <c r="HD103" i="46"/>
  <c r="HE103" i="46"/>
  <c r="HF103" i="46"/>
  <c r="HG103" i="46"/>
  <c r="HH103" i="46"/>
  <c r="HI103" i="46"/>
  <c r="HJ103" i="46"/>
  <c r="HK103" i="46"/>
  <c r="HL103" i="46"/>
  <c r="HM103" i="46"/>
  <c r="HN103" i="46"/>
  <c r="FL104" i="46"/>
  <c r="FM104" i="46"/>
  <c r="FN104" i="46"/>
  <c r="FO104" i="46"/>
  <c r="FP104" i="46"/>
  <c r="FQ104" i="46"/>
  <c r="FR104" i="46"/>
  <c r="FS104" i="46"/>
  <c r="FT104" i="46"/>
  <c r="FU104" i="46"/>
  <c r="FV104" i="46"/>
  <c r="FW104" i="46"/>
  <c r="FX104" i="46"/>
  <c r="FY104" i="46"/>
  <c r="FZ104" i="46"/>
  <c r="GA104" i="46"/>
  <c r="GB104" i="46"/>
  <c r="GC104" i="46"/>
  <c r="GD104" i="46"/>
  <c r="GE104" i="46"/>
  <c r="GF104" i="46"/>
  <c r="GG104" i="46"/>
  <c r="GH104" i="46"/>
  <c r="GI104" i="46"/>
  <c r="GJ104" i="46"/>
  <c r="GK104" i="46"/>
  <c r="GL104" i="46"/>
  <c r="GM104" i="46"/>
  <c r="GN104" i="46"/>
  <c r="GO104" i="46"/>
  <c r="GP104" i="46"/>
  <c r="GQ104" i="46"/>
  <c r="GR104" i="46"/>
  <c r="GS104" i="46"/>
  <c r="GT104" i="46"/>
  <c r="GU104" i="46"/>
  <c r="GV104" i="46"/>
  <c r="GW104" i="46"/>
  <c r="GX104" i="46"/>
  <c r="GY104" i="46"/>
  <c r="GZ104" i="46"/>
  <c r="HA104" i="46"/>
  <c r="HB104" i="46"/>
  <c r="HC104" i="46"/>
  <c r="HD104" i="46"/>
  <c r="HE104" i="46"/>
  <c r="HF104" i="46"/>
  <c r="HG104" i="46"/>
  <c r="HH104" i="46"/>
  <c r="HI104" i="46"/>
  <c r="HJ104" i="46"/>
  <c r="HK104" i="46"/>
  <c r="HL104" i="46"/>
  <c r="HM104" i="46"/>
  <c r="HN104" i="46"/>
  <c r="FL105" i="46"/>
  <c r="FM105" i="46"/>
  <c r="FN105" i="46"/>
  <c r="FO105" i="46"/>
  <c r="FP105" i="46"/>
  <c r="FQ105" i="46"/>
  <c r="FR105" i="46"/>
  <c r="FS105" i="46"/>
  <c r="FT105" i="46"/>
  <c r="FU105" i="46"/>
  <c r="FV105" i="46"/>
  <c r="FW105" i="46"/>
  <c r="FX105" i="46"/>
  <c r="FY105" i="46"/>
  <c r="FZ105" i="46"/>
  <c r="GA105" i="46"/>
  <c r="GB105" i="46"/>
  <c r="GC105" i="46"/>
  <c r="GD105" i="46"/>
  <c r="GE105" i="46"/>
  <c r="GF105" i="46"/>
  <c r="GG105" i="46"/>
  <c r="GH105" i="46"/>
  <c r="GI105" i="46"/>
  <c r="GJ105" i="46"/>
  <c r="GK105" i="46"/>
  <c r="GL105" i="46"/>
  <c r="GM105" i="46"/>
  <c r="GN105" i="46"/>
  <c r="GO105" i="46"/>
  <c r="GP105" i="46"/>
  <c r="GQ105" i="46"/>
  <c r="GR105" i="46"/>
  <c r="GS105" i="46"/>
  <c r="GT105" i="46"/>
  <c r="GU105" i="46"/>
  <c r="GV105" i="46"/>
  <c r="GW105" i="46"/>
  <c r="GX105" i="46"/>
  <c r="GY105" i="46"/>
  <c r="GZ105" i="46"/>
  <c r="HA105" i="46"/>
  <c r="HB105" i="46"/>
  <c r="HC105" i="46"/>
  <c r="HD105" i="46"/>
  <c r="HE105" i="46"/>
  <c r="HF105" i="46"/>
  <c r="HG105" i="46"/>
  <c r="HH105" i="46"/>
  <c r="HI105" i="46"/>
  <c r="HJ105" i="46"/>
  <c r="HK105" i="46"/>
  <c r="HL105" i="46"/>
  <c r="HM105" i="46"/>
  <c r="HN105" i="46"/>
  <c r="FL106" i="46"/>
  <c r="FM106" i="46"/>
  <c r="FN106" i="46"/>
  <c r="FO106" i="46"/>
  <c r="FP106" i="46"/>
  <c r="FQ106" i="46"/>
  <c r="FR106" i="46"/>
  <c r="FS106" i="46"/>
  <c r="FT106" i="46"/>
  <c r="FU106" i="46"/>
  <c r="FV106" i="46"/>
  <c r="FW106" i="46"/>
  <c r="FX106" i="46"/>
  <c r="FY106" i="46"/>
  <c r="FZ106" i="46"/>
  <c r="GA106" i="46"/>
  <c r="GB106" i="46"/>
  <c r="GC106" i="46"/>
  <c r="GD106" i="46"/>
  <c r="GE106" i="46"/>
  <c r="GF106" i="46"/>
  <c r="GG106" i="46"/>
  <c r="GH106" i="46"/>
  <c r="GI106" i="46"/>
  <c r="GJ106" i="46"/>
  <c r="GK106" i="46"/>
  <c r="GL106" i="46"/>
  <c r="GM106" i="46"/>
  <c r="GN106" i="46"/>
  <c r="GO106" i="46"/>
  <c r="GP106" i="46"/>
  <c r="GQ106" i="46"/>
  <c r="GR106" i="46"/>
  <c r="GS106" i="46"/>
  <c r="GT106" i="46"/>
  <c r="GU106" i="46"/>
  <c r="GV106" i="46"/>
  <c r="GW106" i="46"/>
  <c r="GX106" i="46"/>
  <c r="GY106" i="46"/>
  <c r="GZ106" i="46"/>
  <c r="HA106" i="46"/>
  <c r="HB106" i="46"/>
  <c r="HC106" i="46"/>
  <c r="HD106" i="46"/>
  <c r="HE106" i="46"/>
  <c r="HF106" i="46"/>
  <c r="HG106" i="46"/>
  <c r="HH106" i="46"/>
  <c r="HI106" i="46"/>
  <c r="HJ106" i="46"/>
  <c r="HK106" i="46"/>
  <c r="HL106" i="46"/>
  <c r="HM106" i="46"/>
  <c r="HN106" i="46"/>
  <c r="FL107" i="46"/>
  <c r="FM107" i="46"/>
  <c r="FN107" i="46"/>
  <c r="FO107" i="46"/>
  <c r="FP107" i="46"/>
  <c r="FQ107" i="46"/>
  <c r="FR107" i="46"/>
  <c r="FS107" i="46"/>
  <c r="FT107" i="46"/>
  <c r="FU107" i="46"/>
  <c r="FV107" i="46"/>
  <c r="FW107" i="46"/>
  <c r="FX107" i="46"/>
  <c r="FY107" i="46"/>
  <c r="FZ107" i="46"/>
  <c r="GA107" i="46"/>
  <c r="GB107" i="46"/>
  <c r="GC107" i="46"/>
  <c r="GD107" i="46"/>
  <c r="GE107" i="46"/>
  <c r="GF107" i="46"/>
  <c r="GG107" i="46"/>
  <c r="GH107" i="46"/>
  <c r="GI107" i="46"/>
  <c r="GJ107" i="46"/>
  <c r="GK107" i="46"/>
  <c r="GL107" i="46"/>
  <c r="GM107" i="46"/>
  <c r="GN107" i="46"/>
  <c r="GO107" i="46"/>
  <c r="GP107" i="46"/>
  <c r="GQ107" i="46"/>
  <c r="GR107" i="46"/>
  <c r="GS107" i="46"/>
  <c r="GT107" i="46"/>
  <c r="GU107" i="46"/>
  <c r="GV107" i="46"/>
  <c r="GW107" i="46"/>
  <c r="GX107" i="46"/>
  <c r="GY107" i="46"/>
  <c r="GZ107" i="46"/>
  <c r="HA107" i="46"/>
  <c r="HB107" i="46"/>
  <c r="HC107" i="46"/>
  <c r="HD107" i="46"/>
  <c r="HE107" i="46"/>
  <c r="HF107" i="46"/>
  <c r="HG107" i="46"/>
  <c r="HH107" i="46"/>
  <c r="HI107" i="46"/>
  <c r="HJ107" i="46"/>
  <c r="HK107" i="46"/>
  <c r="HL107" i="46"/>
  <c r="HM107" i="46"/>
  <c r="HN107" i="46"/>
  <c r="FL108" i="46"/>
  <c r="FM108" i="46"/>
  <c r="FN108" i="46"/>
  <c r="FO108" i="46"/>
  <c r="FP108" i="46"/>
  <c r="FQ108" i="46"/>
  <c r="FR108" i="46"/>
  <c r="FS108" i="46"/>
  <c r="FT108" i="46"/>
  <c r="FU108" i="46"/>
  <c r="FV108" i="46"/>
  <c r="FW108" i="46"/>
  <c r="FX108" i="46"/>
  <c r="FY108" i="46"/>
  <c r="FZ108" i="46"/>
  <c r="GA108" i="46"/>
  <c r="GB108" i="46"/>
  <c r="GC108" i="46"/>
  <c r="GD108" i="46"/>
  <c r="GE108" i="46"/>
  <c r="GF108" i="46"/>
  <c r="GG108" i="46"/>
  <c r="GH108" i="46"/>
  <c r="GI108" i="46"/>
  <c r="GJ108" i="46"/>
  <c r="GK108" i="46"/>
  <c r="GL108" i="46"/>
  <c r="GM108" i="46"/>
  <c r="GN108" i="46"/>
  <c r="GO108" i="46"/>
  <c r="GP108" i="46"/>
  <c r="GQ108" i="46"/>
  <c r="GR108" i="46"/>
  <c r="GS108" i="46"/>
  <c r="GT108" i="46"/>
  <c r="GU108" i="46"/>
  <c r="GV108" i="46"/>
  <c r="GW108" i="46"/>
  <c r="GX108" i="46"/>
  <c r="GY108" i="46"/>
  <c r="GZ108" i="46"/>
  <c r="HA108" i="46"/>
  <c r="HB108" i="46"/>
  <c r="HC108" i="46"/>
  <c r="HD108" i="46"/>
  <c r="HE108" i="46"/>
  <c r="HF108" i="46"/>
  <c r="HG108" i="46"/>
  <c r="HH108" i="46"/>
  <c r="HI108" i="46"/>
  <c r="HJ108" i="46"/>
  <c r="HK108" i="46"/>
  <c r="HL108" i="46"/>
  <c r="HM108" i="46"/>
  <c r="HN108" i="46"/>
  <c r="FL109" i="46"/>
  <c r="FM109" i="46"/>
  <c r="FN109" i="46"/>
  <c r="FO109" i="46"/>
  <c r="FP109" i="46"/>
  <c r="FQ109" i="46"/>
  <c r="FR109" i="46"/>
  <c r="FS109" i="46"/>
  <c r="FT109" i="46"/>
  <c r="FU109" i="46"/>
  <c r="FV109" i="46"/>
  <c r="FW109" i="46"/>
  <c r="FX109" i="46"/>
  <c r="FY109" i="46"/>
  <c r="FZ109" i="46"/>
  <c r="GA109" i="46"/>
  <c r="GB109" i="46"/>
  <c r="GC109" i="46"/>
  <c r="GD109" i="46"/>
  <c r="GE109" i="46"/>
  <c r="GF109" i="46"/>
  <c r="GG109" i="46"/>
  <c r="GH109" i="46"/>
  <c r="GI109" i="46"/>
  <c r="GJ109" i="46"/>
  <c r="GK109" i="46"/>
  <c r="GL109" i="46"/>
  <c r="GM109" i="46"/>
  <c r="GN109" i="46"/>
  <c r="GO109" i="46"/>
  <c r="GP109" i="46"/>
  <c r="GQ109" i="46"/>
  <c r="GR109" i="46"/>
  <c r="GS109" i="46"/>
  <c r="GT109" i="46"/>
  <c r="GU109" i="46"/>
  <c r="GV109" i="46"/>
  <c r="GW109" i="46"/>
  <c r="GX109" i="46"/>
  <c r="GY109" i="46"/>
  <c r="GZ109" i="46"/>
  <c r="HA109" i="46"/>
  <c r="HB109" i="46"/>
  <c r="HC109" i="46"/>
  <c r="HD109" i="46"/>
  <c r="HE109" i="46"/>
  <c r="HF109" i="46"/>
  <c r="HG109" i="46"/>
  <c r="HH109" i="46"/>
  <c r="HI109" i="46"/>
  <c r="HJ109" i="46"/>
  <c r="HK109" i="46"/>
  <c r="HL109" i="46"/>
  <c r="HM109" i="46"/>
  <c r="HN109" i="46"/>
  <c r="FL110" i="46"/>
  <c r="FM110" i="46"/>
  <c r="FN110" i="46"/>
  <c r="FO110" i="46"/>
  <c r="FP110" i="46"/>
  <c r="FQ110" i="46"/>
  <c r="FR110" i="46"/>
  <c r="FS110" i="46"/>
  <c r="FT110" i="46"/>
  <c r="FU110" i="46"/>
  <c r="FV110" i="46"/>
  <c r="FW110" i="46"/>
  <c r="FX110" i="46"/>
  <c r="FY110" i="46"/>
  <c r="FZ110" i="46"/>
  <c r="GA110" i="46"/>
  <c r="GB110" i="46"/>
  <c r="GC110" i="46"/>
  <c r="GD110" i="46"/>
  <c r="GE110" i="46"/>
  <c r="GF110" i="46"/>
  <c r="GG110" i="46"/>
  <c r="GH110" i="46"/>
  <c r="GI110" i="46"/>
  <c r="GJ110" i="46"/>
  <c r="GK110" i="46"/>
  <c r="GL110" i="46"/>
  <c r="GM110" i="46"/>
  <c r="GN110" i="46"/>
  <c r="GO110" i="46"/>
  <c r="GP110" i="46"/>
  <c r="GQ110" i="46"/>
  <c r="GR110" i="46"/>
  <c r="GS110" i="46"/>
  <c r="GT110" i="46"/>
  <c r="GU110" i="46"/>
  <c r="GV110" i="46"/>
  <c r="GW110" i="46"/>
  <c r="GX110" i="46"/>
  <c r="GY110" i="46"/>
  <c r="GZ110" i="46"/>
  <c r="HA110" i="46"/>
  <c r="HB110" i="46"/>
  <c r="HC110" i="46"/>
  <c r="HD110" i="46"/>
  <c r="HE110" i="46"/>
  <c r="HF110" i="46"/>
  <c r="HG110" i="46"/>
  <c r="HH110" i="46"/>
  <c r="HI110" i="46"/>
  <c r="HJ110" i="46"/>
  <c r="HK110" i="46"/>
  <c r="HL110" i="46"/>
  <c r="HM110" i="46"/>
  <c r="HN110" i="46"/>
  <c r="FL111" i="46"/>
  <c r="FM111" i="46"/>
  <c r="FN111" i="46"/>
  <c r="FO111" i="46"/>
  <c r="FP111" i="46"/>
  <c r="FQ111" i="46"/>
  <c r="FR111" i="46"/>
  <c r="FS111" i="46"/>
  <c r="FT111" i="46"/>
  <c r="FU111" i="46"/>
  <c r="FV111" i="46"/>
  <c r="FW111" i="46"/>
  <c r="FX111" i="46"/>
  <c r="FY111" i="46"/>
  <c r="FZ111" i="46"/>
  <c r="GA111" i="46"/>
  <c r="GB111" i="46"/>
  <c r="GC111" i="46"/>
  <c r="GD111" i="46"/>
  <c r="GE111" i="46"/>
  <c r="GF111" i="46"/>
  <c r="GG111" i="46"/>
  <c r="GH111" i="46"/>
  <c r="GI111" i="46"/>
  <c r="GJ111" i="46"/>
  <c r="GK111" i="46"/>
  <c r="GL111" i="46"/>
  <c r="GM111" i="46"/>
  <c r="GN111" i="46"/>
  <c r="GO111" i="46"/>
  <c r="GP111" i="46"/>
  <c r="GQ111" i="46"/>
  <c r="GR111" i="46"/>
  <c r="GS111" i="46"/>
  <c r="GT111" i="46"/>
  <c r="GU111" i="46"/>
  <c r="GV111" i="46"/>
  <c r="GW111" i="46"/>
  <c r="GX111" i="46"/>
  <c r="GY111" i="46"/>
  <c r="GZ111" i="46"/>
  <c r="HA111" i="46"/>
  <c r="HB111" i="46"/>
  <c r="HC111" i="46"/>
  <c r="HD111" i="46"/>
  <c r="HE111" i="46"/>
  <c r="HF111" i="46"/>
  <c r="HG111" i="46"/>
  <c r="HH111" i="46"/>
  <c r="HI111" i="46"/>
  <c r="HJ111" i="46"/>
  <c r="HK111" i="46"/>
  <c r="HL111" i="46"/>
  <c r="HM111" i="46"/>
  <c r="HN111" i="46"/>
  <c r="FL112" i="46"/>
  <c r="FM112" i="46"/>
  <c r="FN112" i="46"/>
  <c r="FO112" i="46"/>
  <c r="FP112" i="46"/>
  <c r="FQ112" i="46"/>
  <c r="FR112" i="46"/>
  <c r="FS112" i="46"/>
  <c r="FT112" i="46"/>
  <c r="FU112" i="46"/>
  <c r="FV112" i="46"/>
  <c r="FW112" i="46"/>
  <c r="FX112" i="46"/>
  <c r="FY112" i="46"/>
  <c r="FZ112" i="46"/>
  <c r="GA112" i="46"/>
  <c r="GB112" i="46"/>
  <c r="GC112" i="46"/>
  <c r="GD112" i="46"/>
  <c r="GE112" i="46"/>
  <c r="GF112" i="46"/>
  <c r="GG112" i="46"/>
  <c r="GH112" i="46"/>
  <c r="GI112" i="46"/>
  <c r="GJ112" i="46"/>
  <c r="GK112" i="46"/>
  <c r="GL112" i="46"/>
  <c r="GM112" i="46"/>
  <c r="GN112" i="46"/>
  <c r="GO112" i="46"/>
  <c r="GP112" i="46"/>
  <c r="GQ112" i="46"/>
  <c r="GR112" i="46"/>
  <c r="GS112" i="46"/>
  <c r="GT112" i="46"/>
  <c r="GU112" i="46"/>
  <c r="GV112" i="46"/>
  <c r="GW112" i="46"/>
  <c r="GX112" i="46"/>
  <c r="GY112" i="46"/>
  <c r="GZ112" i="46"/>
  <c r="HA112" i="46"/>
  <c r="HB112" i="46"/>
  <c r="HC112" i="46"/>
  <c r="HD112" i="46"/>
  <c r="HE112" i="46"/>
  <c r="HF112" i="46"/>
  <c r="HG112" i="46"/>
  <c r="HH112" i="46"/>
  <c r="HI112" i="46"/>
  <c r="HJ112" i="46"/>
  <c r="HK112" i="46"/>
  <c r="HL112" i="46"/>
  <c r="HM112" i="46"/>
  <c r="HN112" i="46"/>
  <c r="FL113" i="46"/>
  <c r="FM113" i="46"/>
  <c r="FN113" i="46"/>
  <c r="FO113" i="46"/>
  <c r="FP113" i="46"/>
  <c r="FQ113" i="46"/>
  <c r="FR113" i="46"/>
  <c r="FS113" i="46"/>
  <c r="FT113" i="46"/>
  <c r="FU113" i="46"/>
  <c r="FV113" i="46"/>
  <c r="FW113" i="46"/>
  <c r="FX113" i="46"/>
  <c r="FY113" i="46"/>
  <c r="FZ113" i="46"/>
  <c r="GA113" i="46"/>
  <c r="GB113" i="46"/>
  <c r="GC113" i="46"/>
  <c r="GD113" i="46"/>
  <c r="GE113" i="46"/>
  <c r="GF113" i="46"/>
  <c r="GG113" i="46"/>
  <c r="GH113" i="46"/>
  <c r="GI113" i="46"/>
  <c r="GJ113" i="46"/>
  <c r="GK113" i="46"/>
  <c r="GL113" i="46"/>
  <c r="GM113" i="46"/>
  <c r="GN113" i="46"/>
  <c r="GO113" i="46"/>
  <c r="GP113" i="46"/>
  <c r="GQ113" i="46"/>
  <c r="GR113" i="46"/>
  <c r="GS113" i="46"/>
  <c r="GT113" i="46"/>
  <c r="GU113" i="46"/>
  <c r="GV113" i="46"/>
  <c r="GW113" i="46"/>
  <c r="GX113" i="46"/>
  <c r="GY113" i="46"/>
  <c r="GZ113" i="46"/>
  <c r="HA113" i="46"/>
  <c r="HB113" i="46"/>
  <c r="HC113" i="46"/>
  <c r="HD113" i="46"/>
  <c r="HE113" i="46"/>
  <c r="HF113" i="46"/>
  <c r="HG113" i="46"/>
  <c r="HH113" i="46"/>
  <c r="HI113" i="46"/>
  <c r="HJ113" i="46"/>
  <c r="HK113" i="46"/>
  <c r="HL113" i="46"/>
  <c r="HM113" i="46"/>
  <c r="HN113" i="46"/>
  <c r="FL114" i="46"/>
  <c r="FM114" i="46"/>
  <c r="FN114" i="46"/>
  <c r="FO114" i="46"/>
  <c r="FP114" i="46"/>
  <c r="FQ114" i="46"/>
  <c r="FR114" i="46"/>
  <c r="FS114" i="46"/>
  <c r="FT114" i="46"/>
  <c r="FU114" i="46"/>
  <c r="FV114" i="46"/>
  <c r="FW114" i="46"/>
  <c r="FX114" i="46"/>
  <c r="FY114" i="46"/>
  <c r="FZ114" i="46"/>
  <c r="GA114" i="46"/>
  <c r="GB114" i="46"/>
  <c r="GC114" i="46"/>
  <c r="GD114" i="46"/>
  <c r="GE114" i="46"/>
  <c r="GF114" i="46"/>
  <c r="GG114" i="46"/>
  <c r="GH114" i="46"/>
  <c r="GI114" i="46"/>
  <c r="GJ114" i="46"/>
  <c r="GK114" i="46"/>
  <c r="GL114" i="46"/>
  <c r="GM114" i="46"/>
  <c r="GN114" i="46"/>
  <c r="GO114" i="46"/>
  <c r="GP114" i="46"/>
  <c r="GQ114" i="46"/>
  <c r="GR114" i="46"/>
  <c r="GS114" i="46"/>
  <c r="GT114" i="46"/>
  <c r="GU114" i="46"/>
  <c r="GV114" i="46"/>
  <c r="GW114" i="46"/>
  <c r="GX114" i="46"/>
  <c r="GY114" i="46"/>
  <c r="GZ114" i="46"/>
  <c r="HA114" i="46"/>
  <c r="HB114" i="46"/>
  <c r="HC114" i="46"/>
  <c r="HD114" i="46"/>
  <c r="HE114" i="46"/>
  <c r="HF114" i="46"/>
  <c r="HG114" i="46"/>
  <c r="HH114" i="46"/>
  <c r="HI114" i="46"/>
  <c r="HJ114" i="46"/>
  <c r="HK114" i="46"/>
  <c r="HL114" i="46"/>
  <c r="HM114" i="46"/>
  <c r="HN114" i="46"/>
  <c r="FL115" i="46"/>
  <c r="FM115" i="46"/>
  <c r="FN115" i="46"/>
  <c r="FO115" i="46"/>
  <c r="FP115" i="46"/>
  <c r="FQ115" i="46"/>
  <c r="FR115" i="46"/>
  <c r="FS115" i="46"/>
  <c r="FT115" i="46"/>
  <c r="FU115" i="46"/>
  <c r="FV115" i="46"/>
  <c r="FW115" i="46"/>
  <c r="FX115" i="46"/>
  <c r="FY115" i="46"/>
  <c r="FZ115" i="46"/>
  <c r="GA115" i="46"/>
  <c r="GB115" i="46"/>
  <c r="GC115" i="46"/>
  <c r="GD115" i="46"/>
  <c r="GE115" i="46"/>
  <c r="GF115" i="46"/>
  <c r="GG115" i="46"/>
  <c r="GH115" i="46"/>
  <c r="GI115" i="46"/>
  <c r="GJ115" i="46"/>
  <c r="GK115" i="46"/>
  <c r="GL115" i="46"/>
  <c r="GM115" i="46"/>
  <c r="GN115" i="46"/>
  <c r="GO115" i="46"/>
  <c r="GP115" i="46"/>
  <c r="GQ115" i="46"/>
  <c r="GR115" i="46"/>
  <c r="GS115" i="46"/>
  <c r="GT115" i="46"/>
  <c r="GU115" i="46"/>
  <c r="GV115" i="46"/>
  <c r="GW115" i="46"/>
  <c r="GX115" i="46"/>
  <c r="GY115" i="46"/>
  <c r="GZ115" i="46"/>
  <c r="HA115" i="46"/>
  <c r="HB115" i="46"/>
  <c r="HC115" i="46"/>
  <c r="HD115" i="46"/>
  <c r="HE115" i="46"/>
  <c r="HF115" i="46"/>
  <c r="HG115" i="46"/>
  <c r="HH115" i="46"/>
  <c r="HI115" i="46"/>
  <c r="HJ115" i="46"/>
  <c r="HK115" i="46"/>
  <c r="HL115" i="46"/>
  <c r="HM115" i="46"/>
  <c r="HN115" i="46"/>
  <c r="FL116" i="46"/>
  <c r="FM116" i="46"/>
  <c r="FN116" i="46"/>
  <c r="FO116" i="46"/>
  <c r="FP116" i="46"/>
  <c r="FQ116" i="46"/>
  <c r="FR116" i="46"/>
  <c r="FS116" i="46"/>
  <c r="FT116" i="46"/>
  <c r="FU116" i="46"/>
  <c r="FV116" i="46"/>
  <c r="FW116" i="46"/>
  <c r="FX116" i="46"/>
  <c r="FY116" i="46"/>
  <c r="FZ116" i="46"/>
  <c r="GA116" i="46"/>
  <c r="GB116" i="46"/>
  <c r="GC116" i="46"/>
  <c r="GD116" i="46"/>
  <c r="GE116" i="46"/>
  <c r="GF116" i="46"/>
  <c r="GG116" i="46"/>
  <c r="GH116" i="46"/>
  <c r="GI116" i="46"/>
  <c r="GJ116" i="46"/>
  <c r="GK116" i="46"/>
  <c r="GL116" i="46"/>
  <c r="GM116" i="46"/>
  <c r="GN116" i="46"/>
  <c r="GO116" i="46"/>
  <c r="GP116" i="46"/>
  <c r="GQ116" i="46"/>
  <c r="GR116" i="46"/>
  <c r="GS116" i="46"/>
  <c r="GT116" i="46"/>
  <c r="GU116" i="46"/>
  <c r="GV116" i="46"/>
  <c r="GW116" i="46"/>
  <c r="GX116" i="46"/>
  <c r="GY116" i="46"/>
  <c r="GZ116" i="46"/>
  <c r="HA116" i="46"/>
  <c r="HB116" i="46"/>
  <c r="HC116" i="46"/>
  <c r="HD116" i="46"/>
  <c r="HE116" i="46"/>
  <c r="HF116" i="46"/>
  <c r="HG116" i="46"/>
  <c r="HH116" i="46"/>
  <c r="HI116" i="46"/>
  <c r="HJ116" i="46"/>
  <c r="HK116" i="46"/>
  <c r="HL116" i="46"/>
  <c r="HM116" i="46"/>
  <c r="HN116" i="46"/>
  <c r="FL117" i="46"/>
  <c r="FM117" i="46"/>
  <c r="FN117" i="46"/>
  <c r="FO117" i="46"/>
  <c r="FP117" i="46"/>
  <c r="FQ117" i="46"/>
  <c r="FR117" i="46"/>
  <c r="FS117" i="46"/>
  <c r="FT117" i="46"/>
  <c r="FU117" i="46"/>
  <c r="FV117" i="46"/>
  <c r="FW117" i="46"/>
  <c r="FX117" i="46"/>
  <c r="FY117" i="46"/>
  <c r="FZ117" i="46"/>
  <c r="GA117" i="46"/>
  <c r="GB117" i="46"/>
  <c r="GC117" i="46"/>
  <c r="GD117" i="46"/>
  <c r="GE117" i="46"/>
  <c r="GF117" i="46"/>
  <c r="GG117" i="46"/>
  <c r="GH117" i="46"/>
  <c r="GI117" i="46"/>
  <c r="GJ117" i="46"/>
  <c r="GK117" i="46"/>
  <c r="GL117" i="46"/>
  <c r="GM117" i="46"/>
  <c r="GN117" i="46"/>
  <c r="GO117" i="46"/>
  <c r="GP117" i="46"/>
  <c r="GQ117" i="46"/>
  <c r="GR117" i="46"/>
  <c r="GS117" i="46"/>
  <c r="GT117" i="46"/>
  <c r="GU117" i="46"/>
  <c r="GV117" i="46"/>
  <c r="GW117" i="46"/>
  <c r="GX117" i="46"/>
  <c r="GY117" i="46"/>
  <c r="GZ117" i="46"/>
  <c r="HA117" i="46"/>
  <c r="HB117" i="46"/>
  <c r="HC117" i="46"/>
  <c r="HD117" i="46"/>
  <c r="HE117" i="46"/>
  <c r="HF117" i="46"/>
  <c r="HG117" i="46"/>
  <c r="HH117" i="46"/>
  <c r="HI117" i="46"/>
  <c r="HJ117" i="46"/>
  <c r="HK117" i="46"/>
  <c r="HL117" i="46"/>
  <c r="HM117" i="46"/>
  <c r="HN117" i="46"/>
  <c r="FL118" i="46"/>
  <c r="FM118" i="46"/>
  <c r="FN118" i="46"/>
  <c r="FO118" i="46"/>
  <c r="FP118" i="46"/>
  <c r="FQ118" i="46"/>
  <c r="FR118" i="46"/>
  <c r="FS118" i="46"/>
  <c r="FT118" i="46"/>
  <c r="FU118" i="46"/>
  <c r="FV118" i="46"/>
  <c r="FW118" i="46"/>
  <c r="FX118" i="46"/>
  <c r="FY118" i="46"/>
  <c r="FZ118" i="46"/>
  <c r="GA118" i="46"/>
  <c r="GB118" i="46"/>
  <c r="GC118" i="46"/>
  <c r="GD118" i="46"/>
  <c r="GE118" i="46"/>
  <c r="GF118" i="46"/>
  <c r="GG118" i="46"/>
  <c r="GH118" i="46"/>
  <c r="GI118" i="46"/>
  <c r="GJ118" i="46"/>
  <c r="GK118" i="46"/>
  <c r="GL118" i="46"/>
  <c r="GM118" i="46"/>
  <c r="GN118" i="46"/>
  <c r="GO118" i="46"/>
  <c r="GP118" i="46"/>
  <c r="GQ118" i="46"/>
  <c r="GR118" i="46"/>
  <c r="GS118" i="46"/>
  <c r="GT118" i="46"/>
  <c r="GU118" i="46"/>
  <c r="GV118" i="46"/>
  <c r="GW118" i="46"/>
  <c r="GX118" i="46"/>
  <c r="GY118" i="46"/>
  <c r="GZ118" i="46"/>
  <c r="HA118" i="46"/>
  <c r="HB118" i="46"/>
  <c r="HC118" i="46"/>
  <c r="HD118" i="46"/>
  <c r="HE118" i="46"/>
  <c r="HF118" i="46"/>
  <c r="HG118" i="46"/>
  <c r="HH118" i="46"/>
  <c r="HI118" i="46"/>
  <c r="HJ118" i="46"/>
  <c r="HK118" i="46"/>
  <c r="HL118" i="46"/>
  <c r="HM118" i="46"/>
  <c r="HN118" i="46"/>
  <c r="FL119" i="46"/>
  <c r="FM119" i="46"/>
  <c r="FN119" i="46"/>
  <c r="FO119" i="46"/>
  <c r="FP119" i="46"/>
  <c r="FQ119" i="46"/>
  <c r="FR119" i="46"/>
  <c r="FS119" i="46"/>
  <c r="FT119" i="46"/>
  <c r="FU119" i="46"/>
  <c r="FV119" i="46"/>
  <c r="FW119" i="46"/>
  <c r="FX119" i="46"/>
  <c r="FY119" i="46"/>
  <c r="FZ119" i="46"/>
  <c r="GA119" i="46"/>
  <c r="GB119" i="46"/>
  <c r="GC119" i="46"/>
  <c r="GD119" i="46"/>
  <c r="GE119" i="46"/>
  <c r="GF119" i="46"/>
  <c r="GG119" i="46"/>
  <c r="GH119" i="46"/>
  <c r="GI119" i="46"/>
  <c r="GJ119" i="46"/>
  <c r="GK119" i="46"/>
  <c r="GL119" i="46"/>
  <c r="GM119" i="46"/>
  <c r="GN119" i="46"/>
  <c r="GO119" i="46"/>
  <c r="GP119" i="46"/>
  <c r="GQ119" i="46"/>
  <c r="GR119" i="46"/>
  <c r="GS119" i="46"/>
  <c r="GT119" i="46"/>
  <c r="GU119" i="46"/>
  <c r="GV119" i="46"/>
  <c r="GW119" i="46"/>
  <c r="GX119" i="46"/>
  <c r="GY119" i="46"/>
  <c r="GZ119" i="46"/>
  <c r="HA119" i="46"/>
  <c r="HB119" i="46"/>
  <c r="HC119" i="46"/>
  <c r="HD119" i="46"/>
  <c r="HE119" i="46"/>
  <c r="HF119" i="46"/>
  <c r="HG119" i="46"/>
  <c r="HH119" i="46"/>
  <c r="HI119" i="46"/>
  <c r="HJ119" i="46"/>
  <c r="HK119" i="46"/>
  <c r="HL119" i="46"/>
  <c r="HM119" i="46"/>
  <c r="HN119" i="46"/>
  <c r="FL120" i="46"/>
  <c r="FM120" i="46"/>
  <c r="FN120" i="46"/>
  <c r="FO120" i="46"/>
  <c r="FP120" i="46"/>
  <c r="FQ120" i="46"/>
  <c r="FR120" i="46"/>
  <c r="FS120" i="46"/>
  <c r="FT120" i="46"/>
  <c r="FU120" i="46"/>
  <c r="FV120" i="46"/>
  <c r="FW120" i="46"/>
  <c r="FX120" i="46"/>
  <c r="FY120" i="46"/>
  <c r="FZ120" i="46"/>
  <c r="GA120" i="46"/>
  <c r="GB120" i="46"/>
  <c r="GC120" i="46"/>
  <c r="GD120" i="46"/>
  <c r="GE120" i="46"/>
  <c r="GF120" i="46"/>
  <c r="GG120" i="46"/>
  <c r="GH120" i="46"/>
  <c r="GI120" i="46"/>
  <c r="GJ120" i="46"/>
  <c r="GK120" i="46"/>
  <c r="GL120" i="46"/>
  <c r="GM120" i="46"/>
  <c r="GN120" i="46"/>
  <c r="GO120" i="46"/>
  <c r="GP120" i="46"/>
  <c r="GQ120" i="46"/>
  <c r="GR120" i="46"/>
  <c r="GS120" i="46"/>
  <c r="GT120" i="46"/>
  <c r="GU120" i="46"/>
  <c r="GV120" i="46"/>
  <c r="GW120" i="46"/>
  <c r="GX120" i="46"/>
  <c r="GY120" i="46"/>
  <c r="GZ120" i="46"/>
  <c r="HA120" i="46"/>
  <c r="HB120" i="46"/>
  <c r="HC120" i="46"/>
  <c r="HD120" i="46"/>
  <c r="HE120" i="46"/>
  <c r="HF120" i="46"/>
  <c r="HG120" i="46"/>
  <c r="HH120" i="46"/>
  <c r="HI120" i="46"/>
  <c r="HJ120" i="46"/>
  <c r="HK120" i="46"/>
  <c r="HL120" i="46"/>
  <c r="HM120" i="46"/>
  <c r="HN120" i="46"/>
  <c r="FL121" i="46"/>
  <c r="FM121" i="46"/>
  <c r="FN121" i="46"/>
  <c r="FO121" i="46"/>
  <c r="FP121" i="46"/>
  <c r="FQ121" i="46"/>
  <c r="FR121" i="46"/>
  <c r="FS121" i="46"/>
  <c r="FT121" i="46"/>
  <c r="FU121" i="46"/>
  <c r="FV121" i="46"/>
  <c r="FW121" i="46"/>
  <c r="FX121" i="46"/>
  <c r="FY121" i="46"/>
  <c r="FZ121" i="46"/>
  <c r="GA121" i="46"/>
  <c r="GB121" i="46"/>
  <c r="GC121" i="46"/>
  <c r="GD121" i="46"/>
  <c r="GE121" i="46"/>
  <c r="GF121" i="46"/>
  <c r="GG121" i="46"/>
  <c r="GH121" i="46"/>
  <c r="GI121" i="46"/>
  <c r="GJ121" i="46"/>
  <c r="GK121" i="46"/>
  <c r="GL121" i="46"/>
  <c r="GM121" i="46"/>
  <c r="GN121" i="46"/>
  <c r="GO121" i="46"/>
  <c r="GP121" i="46"/>
  <c r="GQ121" i="46"/>
  <c r="GR121" i="46"/>
  <c r="GS121" i="46"/>
  <c r="GT121" i="46"/>
  <c r="GU121" i="46"/>
  <c r="GV121" i="46"/>
  <c r="GW121" i="46"/>
  <c r="GX121" i="46"/>
  <c r="GY121" i="46"/>
  <c r="GZ121" i="46"/>
  <c r="HA121" i="46"/>
  <c r="HB121" i="46"/>
  <c r="HC121" i="46"/>
  <c r="HD121" i="46"/>
  <c r="HE121" i="46"/>
  <c r="HF121" i="46"/>
  <c r="HG121" i="46"/>
  <c r="HH121" i="46"/>
  <c r="HI121" i="46"/>
  <c r="HJ121" i="46"/>
  <c r="HK121" i="46"/>
  <c r="HL121" i="46"/>
  <c r="HM121" i="46"/>
  <c r="HN121" i="46"/>
  <c r="FL122" i="46"/>
  <c r="FM122" i="46"/>
  <c r="FN122" i="46"/>
  <c r="FO122" i="46"/>
  <c r="FP122" i="46"/>
  <c r="FQ122" i="46"/>
  <c r="FR122" i="46"/>
  <c r="FS122" i="46"/>
  <c r="FT122" i="46"/>
  <c r="FU122" i="46"/>
  <c r="FV122" i="46"/>
  <c r="FW122" i="46"/>
  <c r="FX122" i="46"/>
  <c r="FY122" i="46"/>
  <c r="FZ122" i="46"/>
  <c r="GA122" i="46"/>
  <c r="GB122" i="46"/>
  <c r="GC122" i="46"/>
  <c r="GD122" i="46"/>
  <c r="GE122" i="46"/>
  <c r="GF122" i="46"/>
  <c r="GG122" i="46"/>
  <c r="GH122" i="46"/>
  <c r="GI122" i="46"/>
  <c r="GJ122" i="46"/>
  <c r="GK122" i="46"/>
  <c r="GL122" i="46"/>
  <c r="GM122" i="46"/>
  <c r="GN122" i="46"/>
  <c r="GO122" i="46"/>
  <c r="GP122" i="46"/>
  <c r="GQ122" i="46"/>
  <c r="GR122" i="46"/>
  <c r="GS122" i="46"/>
  <c r="GT122" i="46"/>
  <c r="GU122" i="46"/>
  <c r="GV122" i="46"/>
  <c r="GW122" i="46"/>
  <c r="GX122" i="46"/>
  <c r="GY122" i="46"/>
  <c r="GZ122" i="46"/>
  <c r="HA122" i="46"/>
  <c r="HB122" i="46"/>
  <c r="HC122" i="46"/>
  <c r="HD122" i="46"/>
  <c r="HE122" i="46"/>
  <c r="HF122" i="46"/>
  <c r="HG122" i="46"/>
  <c r="HH122" i="46"/>
  <c r="HI122" i="46"/>
  <c r="HJ122" i="46"/>
  <c r="HK122" i="46"/>
  <c r="HL122" i="46"/>
  <c r="HM122" i="46"/>
  <c r="HN122" i="46"/>
  <c r="FL123" i="46"/>
  <c r="FM123" i="46"/>
  <c r="FN123" i="46"/>
  <c r="FO123" i="46"/>
  <c r="FP123" i="46"/>
  <c r="FQ123" i="46"/>
  <c r="FR123" i="46"/>
  <c r="FS123" i="46"/>
  <c r="FT123" i="46"/>
  <c r="FU123" i="46"/>
  <c r="FV123" i="46"/>
  <c r="FW123" i="46"/>
  <c r="FX123" i="46"/>
  <c r="FY123" i="46"/>
  <c r="FZ123" i="46"/>
  <c r="GA123" i="46"/>
  <c r="GB123" i="46"/>
  <c r="GC123" i="46"/>
  <c r="GD123" i="46"/>
  <c r="GE123" i="46"/>
  <c r="GF123" i="46"/>
  <c r="GG123" i="46"/>
  <c r="GH123" i="46"/>
  <c r="GI123" i="46"/>
  <c r="GJ123" i="46"/>
  <c r="GK123" i="46"/>
  <c r="GL123" i="46"/>
  <c r="GM123" i="46"/>
  <c r="GN123" i="46"/>
  <c r="GO123" i="46"/>
  <c r="GP123" i="46"/>
  <c r="GQ123" i="46"/>
  <c r="GR123" i="46"/>
  <c r="GS123" i="46"/>
  <c r="GT123" i="46"/>
  <c r="GU123" i="46"/>
  <c r="GV123" i="46"/>
  <c r="GW123" i="46"/>
  <c r="GX123" i="46"/>
  <c r="GY123" i="46"/>
  <c r="GZ123" i="46"/>
  <c r="HA123" i="46"/>
  <c r="HB123" i="46"/>
  <c r="HC123" i="46"/>
  <c r="HD123" i="46"/>
  <c r="HE123" i="46"/>
  <c r="HF123" i="46"/>
  <c r="HG123" i="46"/>
  <c r="HH123" i="46"/>
  <c r="HI123" i="46"/>
  <c r="HJ123" i="46"/>
  <c r="HK123" i="46"/>
  <c r="HL123" i="46"/>
  <c r="HM123" i="46"/>
  <c r="HN123" i="46"/>
  <c r="FL124" i="46"/>
  <c r="FM124" i="46"/>
  <c r="FN124" i="46"/>
  <c r="FO124" i="46"/>
  <c r="FP124" i="46"/>
  <c r="FQ124" i="46"/>
  <c r="FR124" i="46"/>
  <c r="FS124" i="46"/>
  <c r="FT124" i="46"/>
  <c r="FU124" i="46"/>
  <c r="FV124" i="46"/>
  <c r="FW124" i="46"/>
  <c r="FX124" i="46"/>
  <c r="FY124" i="46"/>
  <c r="FZ124" i="46"/>
  <c r="GA124" i="46"/>
  <c r="GB124" i="46"/>
  <c r="GC124" i="46"/>
  <c r="GD124" i="46"/>
  <c r="GE124" i="46"/>
  <c r="GF124" i="46"/>
  <c r="GG124" i="46"/>
  <c r="GH124" i="46"/>
  <c r="GI124" i="46"/>
  <c r="GJ124" i="46"/>
  <c r="GK124" i="46"/>
  <c r="GL124" i="46"/>
  <c r="GM124" i="46"/>
  <c r="GN124" i="46"/>
  <c r="GO124" i="46"/>
  <c r="GP124" i="46"/>
  <c r="GQ124" i="46"/>
  <c r="GR124" i="46"/>
  <c r="GS124" i="46"/>
  <c r="GT124" i="46"/>
  <c r="GU124" i="46"/>
  <c r="GV124" i="46"/>
  <c r="GW124" i="46"/>
  <c r="GX124" i="46"/>
  <c r="GY124" i="46"/>
  <c r="GZ124" i="46"/>
  <c r="HA124" i="46"/>
  <c r="HB124" i="46"/>
  <c r="HC124" i="46"/>
  <c r="HD124" i="46"/>
  <c r="HE124" i="46"/>
  <c r="HF124" i="46"/>
  <c r="HG124" i="46"/>
  <c r="HH124" i="46"/>
  <c r="HI124" i="46"/>
  <c r="HJ124" i="46"/>
  <c r="HK124" i="46"/>
  <c r="HL124" i="46"/>
  <c r="HM124" i="46"/>
  <c r="HN124" i="46"/>
  <c r="FL125" i="46"/>
  <c r="FM125" i="46"/>
  <c r="FN125" i="46"/>
  <c r="FO125" i="46"/>
  <c r="FP125" i="46"/>
  <c r="FQ125" i="46"/>
  <c r="FR125" i="46"/>
  <c r="FS125" i="46"/>
  <c r="FT125" i="46"/>
  <c r="FU125" i="46"/>
  <c r="FV125" i="46"/>
  <c r="FW125" i="46"/>
  <c r="FX125" i="46"/>
  <c r="FY125" i="46"/>
  <c r="FZ125" i="46"/>
  <c r="GA125" i="46"/>
  <c r="GB125" i="46"/>
  <c r="GC125" i="46"/>
  <c r="GD125" i="46"/>
  <c r="GE125" i="46"/>
  <c r="GF125" i="46"/>
  <c r="GG125" i="46"/>
  <c r="GH125" i="46"/>
  <c r="GI125" i="46"/>
  <c r="GJ125" i="46"/>
  <c r="GK125" i="46"/>
  <c r="GL125" i="46"/>
  <c r="GM125" i="46"/>
  <c r="GN125" i="46"/>
  <c r="GO125" i="46"/>
  <c r="GP125" i="46"/>
  <c r="GQ125" i="46"/>
  <c r="GR125" i="46"/>
  <c r="GS125" i="46"/>
  <c r="GT125" i="46"/>
  <c r="GU125" i="46"/>
  <c r="GV125" i="46"/>
  <c r="GW125" i="46"/>
  <c r="GX125" i="46"/>
  <c r="GY125" i="46"/>
  <c r="GZ125" i="46"/>
  <c r="HA125" i="46"/>
  <c r="HB125" i="46"/>
  <c r="HC125" i="46"/>
  <c r="HD125" i="46"/>
  <c r="HE125" i="46"/>
  <c r="HF125" i="46"/>
  <c r="HG125" i="46"/>
  <c r="HH125" i="46"/>
  <c r="HI125" i="46"/>
  <c r="HJ125" i="46"/>
  <c r="HK125" i="46"/>
  <c r="HL125" i="46"/>
  <c r="HM125" i="46"/>
  <c r="HN125" i="46"/>
  <c r="FL126" i="46"/>
  <c r="FM126" i="46"/>
  <c r="FN126" i="46"/>
  <c r="FO126" i="46"/>
  <c r="FP126" i="46"/>
  <c r="FQ126" i="46"/>
  <c r="FR126" i="46"/>
  <c r="FS126" i="46"/>
  <c r="FT126" i="46"/>
  <c r="FU126" i="46"/>
  <c r="FV126" i="46"/>
  <c r="FW126" i="46"/>
  <c r="FX126" i="46"/>
  <c r="FY126" i="46"/>
  <c r="FZ126" i="46"/>
  <c r="GA126" i="46"/>
  <c r="GB126" i="46"/>
  <c r="GC126" i="46"/>
  <c r="GD126" i="46"/>
  <c r="GE126" i="46"/>
  <c r="GF126" i="46"/>
  <c r="GG126" i="46"/>
  <c r="GH126" i="46"/>
  <c r="GI126" i="46"/>
  <c r="GJ126" i="46"/>
  <c r="GK126" i="46"/>
  <c r="GL126" i="46"/>
  <c r="GM126" i="46"/>
  <c r="GN126" i="46"/>
  <c r="GO126" i="46"/>
  <c r="GP126" i="46"/>
  <c r="GQ126" i="46"/>
  <c r="GR126" i="46"/>
  <c r="GS126" i="46"/>
  <c r="GT126" i="46"/>
  <c r="GU126" i="46"/>
  <c r="GV126" i="46"/>
  <c r="GW126" i="46"/>
  <c r="GX126" i="46"/>
  <c r="GY126" i="46"/>
  <c r="GZ126" i="46"/>
  <c r="HA126" i="46"/>
  <c r="HB126" i="46"/>
  <c r="HC126" i="46"/>
  <c r="HD126" i="46"/>
  <c r="HE126" i="46"/>
  <c r="HF126" i="46"/>
  <c r="HG126" i="46"/>
  <c r="HH126" i="46"/>
  <c r="HI126" i="46"/>
  <c r="HJ126" i="46"/>
  <c r="HK126" i="46"/>
  <c r="HL126" i="46"/>
  <c r="HM126" i="46"/>
  <c r="HN126" i="46"/>
  <c r="FL127" i="46"/>
  <c r="FM127" i="46"/>
  <c r="FN127" i="46"/>
  <c r="FO127" i="46"/>
  <c r="FP127" i="46"/>
  <c r="FQ127" i="46"/>
  <c r="FR127" i="46"/>
  <c r="FS127" i="46"/>
  <c r="FT127" i="46"/>
  <c r="FU127" i="46"/>
  <c r="FV127" i="46"/>
  <c r="FW127" i="46"/>
  <c r="FX127" i="46"/>
  <c r="FY127" i="46"/>
  <c r="FZ127" i="46"/>
  <c r="GA127" i="46"/>
  <c r="GB127" i="46"/>
  <c r="GC127" i="46"/>
  <c r="GD127" i="46"/>
  <c r="GE127" i="46"/>
  <c r="GF127" i="46"/>
  <c r="GG127" i="46"/>
  <c r="GH127" i="46"/>
  <c r="GI127" i="46"/>
  <c r="GJ127" i="46"/>
  <c r="GK127" i="46"/>
  <c r="GL127" i="46"/>
  <c r="GM127" i="46"/>
  <c r="GN127" i="46"/>
  <c r="GO127" i="46"/>
  <c r="GP127" i="46"/>
  <c r="GQ127" i="46"/>
  <c r="GR127" i="46"/>
  <c r="GS127" i="46"/>
  <c r="GT127" i="46"/>
  <c r="GU127" i="46"/>
  <c r="GV127" i="46"/>
  <c r="GW127" i="46"/>
  <c r="GX127" i="46"/>
  <c r="GY127" i="46"/>
  <c r="GZ127" i="46"/>
  <c r="HA127" i="46"/>
  <c r="HB127" i="46"/>
  <c r="HC127" i="46"/>
  <c r="HD127" i="46"/>
  <c r="HE127" i="46"/>
  <c r="HF127" i="46"/>
  <c r="HG127" i="46"/>
  <c r="HH127" i="46"/>
  <c r="HI127" i="46"/>
  <c r="HJ127" i="46"/>
  <c r="HK127" i="46"/>
  <c r="HL127" i="46"/>
  <c r="HM127" i="46"/>
  <c r="HN127" i="46"/>
  <c r="FL128" i="46"/>
  <c r="FM128" i="46"/>
  <c r="FN128" i="46"/>
  <c r="FO128" i="46"/>
  <c r="FP128" i="46"/>
  <c r="FQ128" i="46"/>
  <c r="FR128" i="46"/>
  <c r="FS128" i="46"/>
  <c r="FT128" i="46"/>
  <c r="FU128" i="46"/>
  <c r="FV128" i="46"/>
  <c r="FW128" i="46"/>
  <c r="FX128" i="46"/>
  <c r="FY128" i="46"/>
  <c r="FZ128" i="46"/>
  <c r="GA128" i="46"/>
  <c r="GB128" i="46"/>
  <c r="GC128" i="46"/>
  <c r="GD128" i="46"/>
  <c r="GE128" i="46"/>
  <c r="GF128" i="46"/>
  <c r="GG128" i="46"/>
  <c r="GH128" i="46"/>
  <c r="GI128" i="46"/>
  <c r="GJ128" i="46"/>
  <c r="GK128" i="46"/>
  <c r="GL128" i="46"/>
  <c r="GM128" i="46"/>
  <c r="GN128" i="46"/>
  <c r="GO128" i="46"/>
  <c r="GP128" i="46"/>
  <c r="GQ128" i="46"/>
  <c r="GR128" i="46"/>
  <c r="GS128" i="46"/>
  <c r="GT128" i="46"/>
  <c r="GU128" i="46"/>
  <c r="GV128" i="46"/>
  <c r="GW128" i="46"/>
  <c r="GX128" i="46"/>
  <c r="GY128" i="46"/>
  <c r="GZ128" i="46"/>
  <c r="HA128" i="46"/>
  <c r="HB128" i="46"/>
  <c r="HC128" i="46"/>
  <c r="HD128" i="46"/>
  <c r="HE128" i="46"/>
  <c r="HF128" i="46"/>
  <c r="HG128" i="46"/>
  <c r="HH128" i="46"/>
  <c r="HI128" i="46"/>
  <c r="HJ128" i="46"/>
  <c r="HK128" i="46"/>
  <c r="HL128" i="46"/>
  <c r="HM128" i="46"/>
  <c r="HN128" i="46"/>
  <c r="FL129" i="46"/>
  <c r="FM129" i="46"/>
  <c r="FN129" i="46"/>
  <c r="FO129" i="46"/>
  <c r="FP129" i="46"/>
  <c r="FQ129" i="46"/>
  <c r="FR129" i="46"/>
  <c r="FS129" i="46"/>
  <c r="FT129" i="46"/>
  <c r="FU129" i="46"/>
  <c r="FV129" i="46"/>
  <c r="FW129" i="46"/>
  <c r="FX129" i="46"/>
  <c r="FY129" i="46"/>
  <c r="FZ129" i="46"/>
  <c r="GA129" i="46"/>
  <c r="GB129" i="46"/>
  <c r="GC129" i="46"/>
  <c r="GD129" i="46"/>
  <c r="GE129" i="46"/>
  <c r="GF129" i="46"/>
  <c r="GG129" i="46"/>
  <c r="GH129" i="46"/>
  <c r="GI129" i="46"/>
  <c r="GJ129" i="46"/>
  <c r="GK129" i="46"/>
  <c r="GL129" i="46"/>
  <c r="GM129" i="46"/>
  <c r="GN129" i="46"/>
  <c r="GO129" i="46"/>
  <c r="GP129" i="46"/>
  <c r="GQ129" i="46"/>
  <c r="GR129" i="46"/>
  <c r="GS129" i="46"/>
  <c r="GT129" i="46"/>
  <c r="GU129" i="46"/>
  <c r="GV129" i="46"/>
  <c r="GW129" i="46"/>
  <c r="GX129" i="46"/>
  <c r="GY129" i="46"/>
  <c r="GZ129" i="46"/>
  <c r="HA129" i="46"/>
  <c r="HB129" i="46"/>
  <c r="HC129" i="46"/>
  <c r="HD129" i="46"/>
  <c r="HE129" i="46"/>
  <c r="HF129" i="46"/>
  <c r="HG129" i="46"/>
  <c r="HH129" i="46"/>
  <c r="HI129" i="46"/>
  <c r="HJ129" i="46"/>
  <c r="HK129" i="46"/>
  <c r="HL129" i="46"/>
  <c r="HM129" i="46"/>
  <c r="HN129" i="46"/>
  <c r="FL130" i="46"/>
  <c r="FM130" i="46"/>
  <c r="FN130" i="46"/>
  <c r="FO130" i="46"/>
  <c r="FP130" i="46"/>
  <c r="FQ130" i="46"/>
  <c r="FR130" i="46"/>
  <c r="FS130" i="46"/>
  <c r="FT130" i="46"/>
  <c r="FU130" i="46"/>
  <c r="FV130" i="46"/>
  <c r="FW130" i="46"/>
  <c r="FX130" i="46"/>
  <c r="FY130" i="46"/>
  <c r="FZ130" i="46"/>
  <c r="GA130" i="46"/>
  <c r="GB130" i="46"/>
  <c r="GC130" i="46"/>
  <c r="GD130" i="46"/>
  <c r="GE130" i="46"/>
  <c r="GF130" i="46"/>
  <c r="GG130" i="46"/>
  <c r="GH130" i="46"/>
  <c r="GI130" i="46"/>
  <c r="GJ130" i="46"/>
  <c r="GK130" i="46"/>
  <c r="GL130" i="46"/>
  <c r="GM130" i="46"/>
  <c r="GN130" i="46"/>
  <c r="GO130" i="46"/>
  <c r="GP130" i="46"/>
  <c r="GQ130" i="46"/>
  <c r="GR130" i="46"/>
  <c r="GS130" i="46"/>
  <c r="GT130" i="46"/>
  <c r="GU130" i="46"/>
  <c r="GV130" i="46"/>
  <c r="GW130" i="46"/>
  <c r="GX130" i="46"/>
  <c r="GY130" i="46"/>
  <c r="GZ130" i="46"/>
  <c r="HA130" i="46"/>
  <c r="HB130" i="46"/>
  <c r="HC130" i="46"/>
  <c r="HD130" i="46"/>
  <c r="HE130" i="46"/>
  <c r="HF130" i="46"/>
  <c r="HG130" i="46"/>
  <c r="HH130" i="46"/>
  <c r="HI130" i="46"/>
  <c r="HJ130" i="46"/>
  <c r="HK130" i="46"/>
  <c r="HL130" i="46"/>
  <c r="HM130" i="46"/>
  <c r="HN130" i="46"/>
  <c r="FL131" i="46"/>
  <c r="FM131" i="46"/>
  <c r="FN131" i="46"/>
  <c r="FO131" i="46"/>
  <c r="FP131" i="46"/>
  <c r="FQ131" i="46"/>
  <c r="FR131" i="46"/>
  <c r="FS131" i="46"/>
  <c r="FT131" i="46"/>
  <c r="FU131" i="46"/>
  <c r="FV131" i="46"/>
  <c r="FW131" i="46"/>
  <c r="FX131" i="46"/>
  <c r="FY131" i="46"/>
  <c r="FZ131" i="46"/>
  <c r="GA131" i="46"/>
  <c r="GB131" i="46"/>
  <c r="GC131" i="46"/>
  <c r="GD131" i="46"/>
  <c r="GE131" i="46"/>
  <c r="GF131" i="46"/>
  <c r="GG131" i="46"/>
  <c r="GH131" i="46"/>
  <c r="GI131" i="46"/>
  <c r="GJ131" i="46"/>
  <c r="GK131" i="46"/>
  <c r="GL131" i="46"/>
  <c r="GM131" i="46"/>
  <c r="GN131" i="46"/>
  <c r="GO131" i="46"/>
  <c r="GP131" i="46"/>
  <c r="GQ131" i="46"/>
  <c r="GR131" i="46"/>
  <c r="GS131" i="46"/>
  <c r="GT131" i="46"/>
  <c r="GU131" i="46"/>
  <c r="GV131" i="46"/>
  <c r="GW131" i="46"/>
  <c r="GX131" i="46"/>
  <c r="GY131" i="46"/>
  <c r="GZ131" i="46"/>
  <c r="HA131" i="46"/>
  <c r="HB131" i="46"/>
  <c r="HC131" i="46"/>
  <c r="HD131" i="46"/>
  <c r="HE131" i="46"/>
  <c r="HF131" i="46"/>
  <c r="HG131" i="46"/>
  <c r="HH131" i="46"/>
  <c r="HI131" i="46"/>
  <c r="HJ131" i="46"/>
  <c r="HK131" i="46"/>
  <c r="HL131" i="46"/>
  <c r="HM131" i="46"/>
  <c r="HN131" i="46"/>
  <c r="FL132" i="46"/>
  <c r="FM132" i="46"/>
  <c r="FN132" i="46"/>
  <c r="FO132" i="46"/>
  <c r="FP132" i="46"/>
  <c r="FQ132" i="46"/>
  <c r="FR132" i="46"/>
  <c r="FS132" i="46"/>
  <c r="FT132" i="46"/>
  <c r="FU132" i="46"/>
  <c r="FV132" i="46"/>
  <c r="FW132" i="46"/>
  <c r="FX132" i="46"/>
  <c r="FY132" i="46"/>
  <c r="FZ132" i="46"/>
  <c r="GA132" i="46"/>
  <c r="GB132" i="46"/>
  <c r="GC132" i="46"/>
  <c r="GD132" i="46"/>
  <c r="GE132" i="46"/>
  <c r="GF132" i="46"/>
  <c r="GG132" i="46"/>
  <c r="GH132" i="46"/>
  <c r="GI132" i="46"/>
  <c r="GJ132" i="46"/>
  <c r="GK132" i="46"/>
  <c r="GL132" i="46"/>
  <c r="GM132" i="46"/>
  <c r="GN132" i="46"/>
  <c r="GO132" i="46"/>
  <c r="GP132" i="46"/>
  <c r="GQ132" i="46"/>
  <c r="GR132" i="46"/>
  <c r="GS132" i="46"/>
  <c r="GT132" i="46"/>
  <c r="GU132" i="46"/>
  <c r="GV132" i="46"/>
  <c r="GW132" i="46"/>
  <c r="GX132" i="46"/>
  <c r="GY132" i="46"/>
  <c r="GZ132" i="46"/>
  <c r="HA132" i="46"/>
  <c r="HB132" i="46"/>
  <c r="HC132" i="46"/>
  <c r="HD132" i="46"/>
  <c r="HE132" i="46"/>
  <c r="HF132" i="46"/>
  <c r="HG132" i="46"/>
  <c r="HH132" i="46"/>
  <c r="HI132" i="46"/>
  <c r="HJ132" i="46"/>
  <c r="HK132" i="46"/>
  <c r="HL132" i="46"/>
  <c r="HM132" i="46"/>
  <c r="HN132" i="46"/>
  <c r="FL133" i="46"/>
  <c r="FM133" i="46"/>
  <c r="FN133" i="46"/>
  <c r="FO133" i="46"/>
  <c r="FP133" i="46"/>
  <c r="FQ133" i="46"/>
  <c r="FR133" i="46"/>
  <c r="FS133" i="46"/>
  <c r="FT133" i="46"/>
  <c r="FU133" i="46"/>
  <c r="FV133" i="46"/>
  <c r="FW133" i="46"/>
  <c r="FX133" i="46"/>
  <c r="FY133" i="46"/>
  <c r="FZ133" i="46"/>
  <c r="GA133" i="46"/>
  <c r="GB133" i="46"/>
  <c r="GC133" i="46"/>
  <c r="GD133" i="46"/>
  <c r="GE133" i="46"/>
  <c r="GF133" i="46"/>
  <c r="GG133" i="46"/>
  <c r="GH133" i="46"/>
  <c r="GI133" i="46"/>
  <c r="GJ133" i="46"/>
  <c r="GK133" i="46"/>
  <c r="GL133" i="46"/>
  <c r="GM133" i="46"/>
  <c r="GN133" i="46"/>
  <c r="GO133" i="46"/>
  <c r="GP133" i="46"/>
  <c r="GQ133" i="46"/>
  <c r="GR133" i="46"/>
  <c r="GS133" i="46"/>
  <c r="GT133" i="46"/>
  <c r="GU133" i="46"/>
  <c r="GV133" i="46"/>
  <c r="GW133" i="46"/>
  <c r="GX133" i="46"/>
  <c r="GY133" i="46"/>
  <c r="GZ133" i="46"/>
  <c r="HA133" i="46"/>
  <c r="HB133" i="46"/>
  <c r="HC133" i="46"/>
  <c r="HD133" i="46"/>
  <c r="HE133" i="46"/>
  <c r="HF133" i="46"/>
  <c r="HG133" i="46"/>
  <c r="HH133" i="46"/>
  <c r="HI133" i="46"/>
  <c r="HJ133" i="46"/>
  <c r="HK133" i="46"/>
  <c r="HL133" i="46"/>
  <c r="HM133" i="46"/>
  <c r="HN133" i="46"/>
  <c r="FL134" i="46"/>
  <c r="FM134" i="46"/>
  <c r="FN134" i="46"/>
  <c r="FO134" i="46"/>
  <c r="FP134" i="46"/>
  <c r="FQ134" i="46"/>
  <c r="FR134" i="46"/>
  <c r="FS134" i="46"/>
  <c r="FT134" i="46"/>
  <c r="FU134" i="46"/>
  <c r="FV134" i="46"/>
  <c r="FW134" i="46"/>
  <c r="FX134" i="46"/>
  <c r="FY134" i="46"/>
  <c r="FZ134" i="46"/>
  <c r="GA134" i="46"/>
  <c r="GB134" i="46"/>
  <c r="GC134" i="46"/>
  <c r="GD134" i="46"/>
  <c r="GE134" i="46"/>
  <c r="GF134" i="46"/>
  <c r="GG134" i="46"/>
  <c r="GH134" i="46"/>
  <c r="GI134" i="46"/>
  <c r="GJ134" i="46"/>
  <c r="GK134" i="46"/>
  <c r="GL134" i="46"/>
  <c r="GM134" i="46"/>
  <c r="GN134" i="46"/>
  <c r="GO134" i="46"/>
  <c r="GP134" i="46"/>
  <c r="GQ134" i="46"/>
  <c r="GR134" i="46"/>
  <c r="GS134" i="46"/>
  <c r="GT134" i="46"/>
  <c r="GU134" i="46"/>
  <c r="GV134" i="46"/>
  <c r="GW134" i="46"/>
  <c r="GX134" i="46"/>
  <c r="GY134" i="46"/>
  <c r="GZ134" i="46"/>
  <c r="HA134" i="46"/>
  <c r="HB134" i="46"/>
  <c r="HC134" i="46"/>
  <c r="HD134" i="46"/>
  <c r="HE134" i="46"/>
  <c r="HF134" i="46"/>
  <c r="HG134" i="46"/>
  <c r="HH134" i="46"/>
  <c r="HI134" i="46"/>
  <c r="HJ134" i="46"/>
  <c r="HK134" i="46"/>
  <c r="HL134" i="46"/>
  <c r="HM134" i="46"/>
  <c r="HN134" i="46"/>
  <c r="FL135" i="46"/>
  <c r="FM135" i="46"/>
  <c r="FN135" i="46"/>
  <c r="FO135" i="46"/>
  <c r="FP135" i="46"/>
  <c r="FQ135" i="46"/>
  <c r="FR135" i="46"/>
  <c r="FS135" i="46"/>
  <c r="FT135" i="46"/>
  <c r="FU135" i="46"/>
  <c r="FV135" i="46"/>
  <c r="FW135" i="46"/>
  <c r="FX135" i="46"/>
  <c r="FY135" i="46"/>
  <c r="FZ135" i="46"/>
  <c r="GA135" i="46"/>
  <c r="GB135" i="46"/>
  <c r="GC135" i="46"/>
  <c r="GD135" i="46"/>
  <c r="GE135" i="46"/>
  <c r="GF135" i="46"/>
  <c r="GG135" i="46"/>
  <c r="GH135" i="46"/>
  <c r="GI135" i="46"/>
  <c r="GJ135" i="46"/>
  <c r="GK135" i="46"/>
  <c r="GL135" i="46"/>
  <c r="GM135" i="46"/>
  <c r="GN135" i="46"/>
  <c r="GO135" i="46"/>
  <c r="GP135" i="46"/>
  <c r="GQ135" i="46"/>
  <c r="GR135" i="46"/>
  <c r="GS135" i="46"/>
  <c r="GT135" i="46"/>
  <c r="GU135" i="46"/>
  <c r="GV135" i="46"/>
  <c r="GW135" i="46"/>
  <c r="GX135" i="46"/>
  <c r="GY135" i="46"/>
  <c r="GZ135" i="46"/>
  <c r="HA135" i="46"/>
  <c r="HB135" i="46"/>
  <c r="HC135" i="46"/>
  <c r="HD135" i="46"/>
  <c r="HE135" i="46"/>
  <c r="HF135" i="46"/>
  <c r="HG135" i="46"/>
  <c r="HH135" i="46"/>
  <c r="HI135" i="46"/>
  <c r="HJ135" i="46"/>
  <c r="HK135" i="46"/>
  <c r="HL135" i="46"/>
  <c r="HM135" i="46"/>
  <c r="HN135" i="46"/>
  <c r="FL136" i="46"/>
  <c r="FM136" i="46"/>
  <c r="FN136" i="46"/>
  <c r="FO136" i="46"/>
  <c r="FP136" i="46"/>
  <c r="FQ136" i="46"/>
  <c r="FR136" i="46"/>
  <c r="FS136" i="46"/>
  <c r="FT136" i="46"/>
  <c r="FU136" i="46"/>
  <c r="FV136" i="46"/>
  <c r="FW136" i="46"/>
  <c r="FX136" i="46"/>
  <c r="FY136" i="46"/>
  <c r="FZ136" i="46"/>
  <c r="GA136" i="46"/>
  <c r="GB136" i="46"/>
  <c r="GC136" i="46"/>
  <c r="GD136" i="46"/>
  <c r="GE136" i="46"/>
  <c r="GF136" i="46"/>
  <c r="GG136" i="46"/>
  <c r="GH136" i="46"/>
  <c r="GI136" i="46"/>
  <c r="GJ136" i="46"/>
  <c r="GK136" i="46"/>
  <c r="GL136" i="46"/>
  <c r="GM136" i="46"/>
  <c r="GN136" i="46"/>
  <c r="GO136" i="46"/>
  <c r="GP136" i="46"/>
  <c r="GQ136" i="46"/>
  <c r="GR136" i="46"/>
  <c r="GS136" i="46"/>
  <c r="GT136" i="46"/>
  <c r="GU136" i="46"/>
  <c r="GV136" i="46"/>
  <c r="GW136" i="46"/>
  <c r="GX136" i="46"/>
  <c r="GY136" i="46"/>
  <c r="GZ136" i="46"/>
  <c r="HA136" i="46"/>
  <c r="HB136" i="46"/>
  <c r="HC136" i="46"/>
  <c r="HD136" i="46"/>
  <c r="HE136" i="46"/>
  <c r="HF136" i="46"/>
  <c r="HG136" i="46"/>
  <c r="HH136" i="46"/>
  <c r="HI136" i="46"/>
  <c r="HJ136" i="46"/>
  <c r="HK136" i="46"/>
  <c r="HL136" i="46"/>
  <c r="HM136" i="46"/>
  <c r="HN136" i="46"/>
  <c r="FL137" i="46"/>
  <c r="FM137" i="46"/>
  <c r="FN137" i="46"/>
  <c r="FO137" i="46"/>
  <c r="FP137" i="46"/>
  <c r="FQ137" i="46"/>
  <c r="FR137" i="46"/>
  <c r="FS137" i="46"/>
  <c r="FT137" i="46"/>
  <c r="FU137" i="46"/>
  <c r="FV137" i="46"/>
  <c r="FW137" i="46"/>
  <c r="FX137" i="46"/>
  <c r="FY137" i="46"/>
  <c r="FZ137" i="46"/>
  <c r="GA137" i="46"/>
  <c r="GB137" i="46"/>
  <c r="GC137" i="46"/>
  <c r="GD137" i="46"/>
  <c r="GE137" i="46"/>
  <c r="GF137" i="46"/>
  <c r="GG137" i="46"/>
  <c r="GH137" i="46"/>
  <c r="GI137" i="46"/>
  <c r="GJ137" i="46"/>
  <c r="GK137" i="46"/>
  <c r="GL137" i="46"/>
  <c r="GM137" i="46"/>
  <c r="GN137" i="46"/>
  <c r="GO137" i="46"/>
  <c r="GP137" i="46"/>
  <c r="GQ137" i="46"/>
  <c r="GR137" i="46"/>
  <c r="GS137" i="46"/>
  <c r="GT137" i="46"/>
  <c r="GU137" i="46"/>
  <c r="GV137" i="46"/>
  <c r="GW137" i="46"/>
  <c r="GX137" i="46"/>
  <c r="GY137" i="46"/>
  <c r="GZ137" i="46"/>
  <c r="HA137" i="46"/>
  <c r="HB137" i="46"/>
  <c r="HC137" i="46"/>
  <c r="HD137" i="46"/>
  <c r="HE137" i="46"/>
  <c r="HF137" i="46"/>
  <c r="HG137" i="46"/>
  <c r="HH137" i="46"/>
  <c r="HI137" i="46"/>
  <c r="HJ137" i="46"/>
  <c r="HK137" i="46"/>
  <c r="HL137" i="46"/>
  <c r="HM137" i="46"/>
  <c r="HN137" i="46"/>
  <c r="FL138" i="46"/>
  <c r="FM138" i="46"/>
  <c r="FN138" i="46"/>
  <c r="FO138" i="46"/>
  <c r="FP138" i="46"/>
  <c r="FQ138" i="46"/>
  <c r="FR138" i="46"/>
  <c r="FS138" i="46"/>
  <c r="FT138" i="46"/>
  <c r="FU138" i="46"/>
  <c r="FV138" i="46"/>
  <c r="FW138" i="46"/>
  <c r="FX138" i="46"/>
  <c r="FY138" i="46"/>
  <c r="FZ138" i="46"/>
  <c r="GA138" i="46"/>
  <c r="GB138" i="46"/>
  <c r="GC138" i="46"/>
  <c r="GD138" i="46"/>
  <c r="GE138" i="46"/>
  <c r="GF138" i="46"/>
  <c r="GG138" i="46"/>
  <c r="GH138" i="46"/>
  <c r="GI138" i="46"/>
  <c r="GJ138" i="46"/>
  <c r="GK138" i="46"/>
  <c r="GL138" i="46"/>
  <c r="GM138" i="46"/>
  <c r="GN138" i="46"/>
  <c r="GO138" i="46"/>
  <c r="GP138" i="46"/>
  <c r="GQ138" i="46"/>
  <c r="GR138" i="46"/>
  <c r="GS138" i="46"/>
  <c r="GT138" i="46"/>
  <c r="GU138" i="46"/>
  <c r="GV138" i="46"/>
  <c r="GW138" i="46"/>
  <c r="GX138" i="46"/>
  <c r="GY138" i="46"/>
  <c r="GZ138" i="46"/>
  <c r="HA138" i="46"/>
  <c r="HB138" i="46"/>
  <c r="HC138" i="46"/>
  <c r="HD138" i="46"/>
  <c r="HE138" i="46"/>
  <c r="HF138" i="46"/>
  <c r="HG138" i="46"/>
  <c r="HH138" i="46"/>
  <c r="HI138" i="46"/>
  <c r="HJ138" i="46"/>
  <c r="HK138" i="46"/>
  <c r="HL138" i="46"/>
  <c r="HM138" i="46"/>
  <c r="HN138" i="46"/>
  <c r="FL139" i="46"/>
  <c r="FM139" i="46"/>
  <c r="FN139" i="46"/>
  <c r="FO139" i="46"/>
  <c r="FP139" i="46"/>
  <c r="FQ139" i="46"/>
  <c r="FR139" i="46"/>
  <c r="FS139" i="46"/>
  <c r="FT139" i="46"/>
  <c r="FU139" i="46"/>
  <c r="FV139" i="46"/>
  <c r="FW139" i="46"/>
  <c r="FX139" i="46"/>
  <c r="FY139" i="46"/>
  <c r="FZ139" i="46"/>
  <c r="GA139" i="46"/>
  <c r="GB139" i="46"/>
  <c r="GC139" i="46"/>
  <c r="GD139" i="46"/>
  <c r="GE139" i="46"/>
  <c r="GF139" i="46"/>
  <c r="GG139" i="46"/>
  <c r="GH139" i="46"/>
  <c r="GI139" i="46"/>
  <c r="GJ139" i="46"/>
  <c r="GK139" i="46"/>
  <c r="GL139" i="46"/>
  <c r="GM139" i="46"/>
  <c r="GN139" i="46"/>
  <c r="GO139" i="46"/>
  <c r="GP139" i="46"/>
  <c r="GQ139" i="46"/>
  <c r="GR139" i="46"/>
  <c r="GS139" i="46"/>
  <c r="GT139" i="46"/>
  <c r="GU139" i="46"/>
  <c r="GV139" i="46"/>
  <c r="GW139" i="46"/>
  <c r="GX139" i="46"/>
  <c r="GY139" i="46"/>
  <c r="GZ139" i="46"/>
  <c r="HA139" i="46"/>
  <c r="HB139" i="46"/>
  <c r="HC139" i="46"/>
  <c r="HD139" i="46"/>
  <c r="HE139" i="46"/>
  <c r="HF139" i="46"/>
  <c r="HG139" i="46"/>
  <c r="HH139" i="46"/>
  <c r="HI139" i="46"/>
  <c r="HJ139" i="46"/>
  <c r="HK139" i="46"/>
  <c r="HL139" i="46"/>
  <c r="HM139" i="46"/>
  <c r="HN139" i="46"/>
  <c r="FL140" i="46"/>
  <c r="FM140" i="46"/>
  <c r="FN140" i="46"/>
  <c r="FO140" i="46"/>
  <c r="FP140" i="46"/>
  <c r="FQ140" i="46"/>
  <c r="FR140" i="46"/>
  <c r="FS140" i="46"/>
  <c r="FT140" i="46"/>
  <c r="FU140" i="46"/>
  <c r="FV140" i="46"/>
  <c r="FW140" i="46"/>
  <c r="FX140" i="46"/>
  <c r="FY140" i="46"/>
  <c r="FZ140" i="46"/>
  <c r="GA140" i="46"/>
  <c r="GB140" i="46"/>
  <c r="GC140" i="46"/>
  <c r="GD140" i="46"/>
  <c r="GE140" i="46"/>
  <c r="GF140" i="46"/>
  <c r="GG140" i="46"/>
  <c r="GH140" i="46"/>
  <c r="GI140" i="46"/>
  <c r="GJ140" i="46"/>
  <c r="GK140" i="46"/>
  <c r="GL140" i="46"/>
  <c r="GM140" i="46"/>
  <c r="GN140" i="46"/>
  <c r="GO140" i="46"/>
  <c r="GP140" i="46"/>
  <c r="GQ140" i="46"/>
  <c r="GR140" i="46"/>
  <c r="GS140" i="46"/>
  <c r="GT140" i="46"/>
  <c r="GU140" i="46"/>
  <c r="GV140" i="46"/>
  <c r="GW140" i="46"/>
  <c r="GX140" i="46"/>
  <c r="GY140" i="46"/>
  <c r="GZ140" i="46"/>
  <c r="HA140" i="46"/>
  <c r="HB140" i="46"/>
  <c r="HC140" i="46"/>
  <c r="HD140" i="46"/>
  <c r="HE140" i="46"/>
  <c r="HF140" i="46"/>
  <c r="HG140" i="46"/>
  <c r="HH140" i="46"/>
  <c r="HI140" i="46"/>
  <c r="HJ140" i="46"/>
  <c r="HK140" i="46"/>
  <c r="HL140" i="46"/>
  <c r="HM140" i="46"/>
  <c r="HN140" i="46"/>
  <c r="FL141" i="46"/>
  <c r="FM141" i="46"/>
  <c r="FN141" i="46"/>
  <c r="FO141" i="46"/>
  <c r="FP141" i="46"/>
  <c r="FQ141" i="46"/>
  <c r="FR141" i="46"/>
  <c r="FS141" i="46"/>
  <c r="FT141" i="46"/>
  <c r="FU141" i="46"/>
  <c r="FV141" i="46"/>
  <c r="FW141" i="46"/>
  <c r="FX141" i="46"/>
  <c r="FY141" i="46"/>
  <c r="FZ141" i="46"/>
  <c r="GA141" i="46"/>
  <c r="GB141" i="46"/>
  <c r="GC141" i="46"/>
  <c r="GD141" i="46"/>
  <c r="GE141" i="46"/>
  <c r="GF141" i="46"/>
  <c r="GG141" i="46"/>
  <c r="GH141" i="46"/>
  <c r="GI141" i="46"/>
  <c r="GJ141" i="46"/>
  <c r="GK141" i="46"/>
  <c r="GL141" i="46"/>
  <c r="GM141" i="46"/>
  <c r="GN141" i="46"/>
  <c r="GO141" i="46"/>
  <c r="GP141" i="46"/>
  <c r="GQ141" i="46"/>
  <c r="GR141" i="46"/>
  <c r="GS141" i="46"/>
  <c r="GT141" i="46"/>
  <c r="GU141" i="46"/>
  <c r="GV141" i="46"/>
  <c r="GW141" i="46"/>
  <c r="GX141" i="46"/>
  <c r="GY141" i="46"/>
  <c r="GZ141" i="46"/>
  <c r="HA141" i="46"/>
  <c r="HB141" i="46"/>
  <c r="HC141" i="46"/>
  <c r="HD141" i="46"/>
  <c r="HE141" i="46"/>
  <c r="HF141" i="46"/>
  <c r="HG141" i="46"/>
  <c r="HH141" i="46"/>
  <c r="HI141" i="46"/>
  <c r="HJ141" i="46"/>
  <c r="HK141" i="46"/>
  <c r="HL141" i="46"/>
  <c r="HM141" i="46"/>
  <c r="HN141" i="46"/>
  <c r="FL142" i="46"/>
  <c r="FM142" i="46"/>
  <c r="FN142" i="46"/>
  <c r="FO142" i="46"/>
  <c r="FP142" i="46"/>
  <c r="FQ142" i="46"/>
  <c r="FR142" i="46"/>
  <c r="FS142" i="46"/>
  <c r="FT142" i="46"/>
  <c r="FU142" i="46"/>
  <c r="FV142" i="46"/>
  <c r="FW142" i="46"/>
  <c r="FX142" i="46"/>
  <c r="FY142" i="46"/>
  <c r="FZ142" i="46"/>
  <c r="GA142" i="46"/>
  <c r="GB142" i="46"/>
  <c r="GC142" i="46"/>
  <c r="GD142" i="46"/>
  <c r="GE142" i="46"/>
  <c r="GF142" i="46"/>
  <c r="GG142" i="46"/>
  <c r="GH142" i="46"/>
  <c r="GI142" i="46"/>
  <c r="GJ142" i="46"/>
  <c r="GK142" i="46"/>
  <c r="GL142" i="46"/>
  <c r="GM142" i="46"/>
  <c r="GN142" i="46"/>
  <c r="GO142" i="46"/>
  <c r="GP142" i="46"/>
  <c r="GQ142" i="46"/>
  <c r="GR142" i="46"/>
  <c r="GS142" i="46"/>
  <c r="GT142" i="46"/>
  <c r="GU142" i="46"/>
  <c r="GV142" i="46"/>
  <c r="GW142" i="46"/>
  <c r="GX142" i="46"/>
  <c r="GY142" i="46"/>
  <c r="GZ142" i="46"/>
  <c r="HA142" i="46"/>
  <c r="HB142" i="46"/>
  <c r="HC142" i="46"/>
  <c r="HD142" i="46"/>
  <c r="HE142" i="46"/>
  <c r="HF142" i="46"/>
  <c r="HG142" i="46"/>
  <c r="HH142" i="46"/>
  <c r="HI142" i="46"/>
  <c r="HJ142" i="46"/>
  <c r="HK142" i="46"/>
  <c r="HL142" i="46"/>
  <c r="HM142" i="46"/>
  <c r="HN142" i="46"/>
  <c r="FL143" i="46"/>
  <c r="FM143" i="46"/>
  <c r="FN143" i="46"/>
  <c r="FO143" i="46"/>
  <c r="FP143" i="46"/>
  <c r="FQ143" i="46"/>
  <c r="FR143" i="46"/>
  <c r="FS143" i="46"/>
  <c r="FT143" i="46"/>
  <c r="FU143" i="46"/>
  <c r="FV143" i="46"/>
  <c r="FW143" i="46"/>
  <c r="FX143" i="46"/>
  <c r="FY143" i="46"/>
  <c r="FZ143" i="46"/>
  <c r="GA143" i="46"/>
  <c r="GB143" i="46"/>
  <c r="GC143" i="46"/>
  <c r="GD143" i="46"/>
  <c r="GE143" i="46"/>
  <c r="GF143" i="46"/>
  <c r="GG143" i="46"/>
  <c r="GH143" i="46"/>
  <c r="GI143" i="46"/>
  <c r="GJ143" i="46"/>
  <c r="GK143" i="46"/>
  <c r="GL143" i="46"/>
  <c r="GM143" i="46"/>
  <c r="GN143" i="46"/>
  <c r="GO143" i="46"/>
  <c r="GP143" i="46"/>
  <c r="GQ143" i="46"/>
  <c r="GR143" i="46"/>
  <c r="GS143" i="46"/>
  <c r="GT143" i="46"/>
  <c r="GU143" i="46"/>
  <c r="GV143" i="46"/>
  <c r="GW143" i="46"/>
  <c r="GX143" i="46"/>
  <c r="GY143" i="46"/>
  <c r="GZ143" i="46"/>
  <c r="HA143" i="46"/>
  <c r="HB143" i="46"/>
  <c r="HC143" i="46"/>
  <c r="HD143" i="46"/>
  <c r="HE143" i="46"/>
  <c r="HF143" i="46"/>
  <c r="HG143" i="46"/>
  <c r="HH143" i="46"/>
  <c r="HI143" i="46"/>
  <c r="HJ143" i="46"/>
  <c r="HK143" i="46"/>
  <c r="HL143" i="46"/>
  <c r="HM143" i="46"/>
  <c r="HN143" i="46"/>
  <c r="FL144" i="46"/>
  <c r="FM144" i="46"/>
  <c r="FN144" i="46"/>
  <c r="FO144" i="46"/>
  <c r="FP144" i="46"/>
  <c r="FQ144" i="46"/>
  <c r="FR144" i="46"/>
  <c r="FS144" i="46"/>
  <c r="FT144" i="46"/>
  <c r="FU144" i="46"/>
  <c r="FV144" i="46"/>
  <c r="FW144" i="46"/>
  <c r="FX144" i="46"/>
  <c r="FY144" i="46"/>
  <c r="FZ144" i="46"/>
  <c r="GA144" i="46"/>
  <c r="GB144" i="46"/>
  <c r="GC144" i="46"/>
  <c r="GD144" i="46"/>
  <c r="GE144" i="46"/>
  <c r="GF144" i="46"/>
  <c r="GG144" i="46"/>
  <c r="GH144" i="46"/>
  <c r="GI144" i="46"/>
  <c r="GJ144" i="46"/>
  <c r="GK144" i="46"/>
  <c r="GL144" i="46"/>
  <c r="GM144" i="46"/>
  <c r="GN144" i="46"/>
  <c r="GO144" i="46"/>
  <c r="GP144" i="46"/>
  <c r="GQ144" i="46"/>
  <c r="GR144" i="46"/>
  <c r="GS144" i="46"/>
  <c r="GT144" i="46"/>
  <c r="GU144" i="46"/>
  <c r="GV144" i="46"/>
  <c r="GW144" i="46"/>
  <c r="GX144" i="46"/>
  <c r="GY144" i="46"/>
  <c r="GZ144" i="46"/>
  <c r="HA144" i="46"/>
  <c r="HB144" i="46"/>
  <c r="HC144" i="46"/>
  <c r="HD144" i="46"/>
  <c r="HE144" i="46"/>
  <c r="HF144" i="46"/>
  <c r="HG144" i="46"/>
  <c r="HH144" i="46"/>
  <c r="HI144" i="46"/>
  <c r="HJ144" i="46"/>
  <c r="HK144" i="46"/>
  <c r="HL144" i="46"/>
  <c r="HM144" i="46"/>
  <c r="HN144" i="46"/>
  <c r="FL145" i="46"/>
  <c r="FM145" i="46"/>
  <c r="FN145" i="46"/>
  <c r="FO145" i="46"/>
  <c r="FP145" i="46"/>
  <c r="FQ145" i="46"/>
  <c r="FR145" i="46"/>
  <c r="FS145" i="46"/>
  <c r="FT145" i="46"/>
  <c r="FU145" i="46"/>
  <c r="FV145" i="46"/>
  <c r="FW145" i="46"/>
  <c r="FX145" i="46"/>
  <c r="FY145" i="46"/>
  <c r="FZ145" i="46"/>
  <c r="GA145" i="46"/>
  <c r="GB145" i="46"/>
  <c r="GC145" i="46"/>
  <c r="GD145" i="46"/>
  <c r="GE145" i="46"/>
  <c r="GF145" i="46"/>
  <c r="GG145" i="46"/>
  <c r="GH145" i="46"/>
  <c r="GI145" i="46"/>
  <c r="GJ145" i="46"/>
  <c r="GK145" i="46"/>
  <c r="GL145" i="46"/>
  <c r="GM145" i="46"/>
  <c r="GN145" i="46"/>
  <c r="GO145" i="46"/>
  <c r="GP145" i="46"/>
  <c r="GQ145" i="46"/>
  <c r="GR145" i="46"/>
  <c r="GS145" i="46"/>
  <c r="GT145" i="46"/>
  <c r="GU145" i="46"/>
  <c r="GV145" i="46"/>
  <c r="GW145" i="46"/>
  <c r="GX145" i="46"/>
  <c r="GY145" i="46"/>
  <c r="GZ145" i="46"/>
  <c r="HA145" i="46"/>
  <c r="HB145" i="46"/>
  <c r="HC145" i="46"/>
  <c r="HD145" i="46"/>
  <c r="HE145" i="46"/>
  <c r="HF145" i="46"/>
  <c r="HG145" i="46"/>
  <c r="HH145" i="46"/>
  <c r="HI145" i="46"/>
  <c r="HJ145" i="46"/>
  <c r="HK145" i="46"/>
  <c r="HL145" i="46"/>
  <c r="HM145" i="46"/>
  <c r="HN145" i="46"/>
  <c r="FL146" i="46"/>
  <c r="FM146" i="46"/>
  <c r="FN146" i="46"/>
  <c r="FO146" i="46"/>
  <c r="FP146" i="46"/>
  <c r="FQ146" i="46"/>
  <c r="FR146" i="46"/>
  <c r="FS146" i="46"/>
  <c r="FT146" i="46"/>
  <c r="FU146" i="46"/>
  <c r="FV146" i="46"/>
  <c r="FW146" i="46"/>
  <c r="FX146" i="46"/>
  <c r="FY146" i="46"/>
  <c r="FZ146" i="46"/>
  <c r="GA146" i="46"/>
  <c r="GB146" i="46"/>
  <c r="GC146" i="46"/>
  <c r="GD146" i="46"/>
  <c r="GE146" i="46"/>
  <c r="GF146" i="46"/>
  <c r="GG146" i="46"/>
  <c r="GH146" i="46"/>
  <c r="GI146" i="46"/>
  <c r="GJ146" i="46"/>
  <c r="GK146" i="46"/>
  <c r="GL146" i="46"/>
  <c r="GM146" i="46"/>
  <c r="GN146" i="46"/>
  <c r="GO146" i="46"/>
  <c r="GP146" i="46"/>
  <c r="GQ146" i="46"/>
  <c r="GR146" i="46"/>
  <c r="GS146" i="46"/>
  <c r="GT146" i="46"/>
  <c r="GU146" i="46"/>
  <c r="GV146" i="46"/>
  <c r="GW146" i="46"/>
  <c r="GX146" i="46"/>
  <c r="GY146" i="46"/>
  <c r="GZ146" i="46"/>
  <c r="HA146" i="46"/>
  <c r="HB146" i="46"/>
  <c r="HC146" i="46"/>
  <c r="HD146" i="46"/>
  <c r="HE146" i="46"/>
  <c r="HF146" i="46"/>
  <c r="HG146" i="46"/>
  <c r="HH146" i="46"/>
  <c r="HI146" i="46"/>
  <c r="HJ146" i="46"/>
  <c r="HK146" i="46"/>
  <c r="HL146" i="46"/>
  <c r="HM146" i="46"/>
  <c r="HN146" i="46"/>
  <c r="FL147" i="46"/>
  <c r="FM147" i="46"/>
  <c r="FN147" i="46"/>
  <c r="FO147" i="46"/>
  <c r="FP147" i="46"/>
  <c r="FQ147" i="46"/>
  <c r="FR147" i="46"/>
  <c r="FS147" i="46"/>
  <c r="FT147" i="46"/>
  <c r="FU147" i="46"/>
  <c r="FV147" i="46"/>
  <c r="FW147" i="46"/>
  <c r="FX147" i="46"/>
  <c r="FY147" i="46"/>
  <c r="FZ147" i="46"/>
  <c r="GA147" i="46"/>
  <c r="GB147" i="46"/>
  <c r="GC147" i="46"/>
  <c r="GD147" i="46"/>
  <c r="GE147" i="46"/>
  <c r="GF147" i="46"/>
  <c r="GG147" i="46"/>
  <c r="GH147" i="46"/>
  <c r="GI147" i="46"/>
  <c r="GJ147" i="46"/>
  <c r="GK147" i="46"/>
  <c r="GL147" i="46"/>
  <c r="GM147" i="46"/>
  <c r="GN147" i="46"/>
  <c r="GO147" i="46"/>
  <c r="GP147" i="46"/>
  <c r="GQ147" i="46"/>
  <c r="GR147" i="46"/>
  <c r="GS147" i="46"/>
  <c r="GT147" i="46"/>
  <c r="GU147" i="46"/>
  <c r="GV147" i="46"/>
  <c r="GW147" i="46"/>
  <c r="GX147" i="46"/>
  <c r="GY147" i="46"/>
  <c r="GZ147" i="46"/>
  <c r="HA147" i="46"/>
  <c r="HB147" i="46"/>
  <c r="HC147" i="46"/>
  <c r="HD147" i="46"/>
  <c r="HE147" i="46"/>
  <c r="HF147" i="46"/>
  <c r="HG147" i="46"/>
  <c r="HH147" i="46"/>
  <c r="HI147" i="46"/>
  <c r="HJ147" i="46"/>
  <c r="HK147" i="46"/>
  <c r="HL147" i="46"/>
  <c r="HM147" i="46"/>
  <c r="HN147" i="46"/>
  <c r="FL148" i="46"/>
  <c r="FM148" i="46"/>
  <c r="FN148" i="46"/>
  <c r="FO148" i="46"/>
  <c r="FP148" i="46"/>
  <c r="FQ148" i="46"/>
  <c r="FR148" i="46"/>
  <c r="FS148" i="46"/>
  <c r="FT148" i="46"/>
  <c r="FU148" i="46"/>
  <c r="FV148" i="46"/>
  <c r="FW148" i="46"/>
  <c r="FX148" i="46"/>
  <c r="FY148" i="46"/>
  <c r="FZ148" i="46"/>
  <c r="GA148" i="46"/>
  <c r="GB148" i="46"/>
  <c r="GC148" i="46"/>
  <c r="GD148" i="46"/>
  <c r="GE148" i="46"/>
  <c r="GF148" i="46"/>
  <c r="GG148" i="46"/>
  <c r="GH148" i="46"/>
  <c r="GI148" i="46"/>
  <c r="GJ148" i="46"/>
  <c r="GK148" i="46"/>
  <c r="GL148" i="46"/>
  <c r="GM148" i="46"/>
  <c r="GN148" i="46"/>
  <c r="GO148" i="46"/>
  <c r="GP148" i="46"/>
  <c r="GQ148" i="46"/>
  <c r="GR148" i="46"/>
  <c r="GS148" i="46"/>
  <c r="GT148" i="46"/>
  <c r="GU148" i="46"/>
  <c r="GV148" i="46"/>
  <c r="GW148" i="46"/>
  <c r="GX148" i="46"/>
  <c r="GY148" i="46"/>
  <c r="GZ148" i="46"/>
  <c r="HA148" i="46"/>
  <c r="HB148" i="46"/>
  <c r="HC148" i="46"/>
  <c r="HD148" i="46"/>
  <c r="HE148" i="46"/>
  <c r="HF148" i="46"/>
  <c r="HG148" i="46"/>
  <c r="HH148" i="46"/>
  <c r="HI148" i="46"/>
  <c r="HJ148" i="46"/>
  <c r="HK148" i="46"/>
  <c r="HL148" i="46"/>
  <c r="HM148" i="46"/>
  <c r="HN148" i="46"/>
  <c r="FL149" i="46"/>
  <c r="FM149" i="46"/>
  <c r="FN149" i="46"/>
  <c r="FO149" i="46"/>
  <c r="FP149" i="46"/>
  <c r="FQ149" i="46"/>
  <c r="FR149" i="46"/>
  <c r="FS149" i="46"/>
  <c r="FT149" i="46"/>
  <c r="FU149" i="46"/>
  <c r="FV149" i="46"/>
  <c r="FW149" i="46"/>
  <c r="FX149" i="46"/>
  <c r="FY149" i="46"/>
  <c r="FZ149" i="46"/>
  <c r="GA149" i="46"/>
  <c r="GB149" i="46"/>
  <c r="GC149" i="46"/>
  <c r="GD149" i="46"/>
  <c r="GE149" i="46"/>
  <c r="GF149" i="46"/>
  <c r="GG149" i="46"/>
  <c r="GH149" i="46"/>
  <c r="GI149" i="46"/>
  <c r="GJ149" i="46"/>
  <c r="GK149" i="46"/>
  <c r="GL149" i="46"/>
  <c r="GM149" i="46"/>
  <c r="GN149" i="46"/>
  <c r="GO149" i="46"/>
  <c r="GP149" i="46"/>
  <c r="GQ149" i="46"/>
  <c r="GR149" i="46"/>
  <c r="GS149" i="46"/>
  <c r="GT149" i="46"/>
  <c r="GU149" i="46"/>
  <c r="GV149" i="46"/>
  <c r="GW149" i="46"/>
  <c r="GX149" i="46"/>
  <c r="GY149" i="46"/>
  <c r="GZ149" i="46"/>
  <c r="HA149" i="46"/>
  <c r="HB149" i="46"/>
  <c r="HC149" i="46"/>
  <c r="HD149" i="46"/>
  <c r="HE149" i="46"/>
  <c r="HF149" i="46"/>
  <c r="HG149" i="46"/>
  <c r="HH149" i="46"/>
  <c r="HI149" i="46"/>
  <c r="HJ149" i="46"/>
  <c r="HK149" i="46"/>
  <c r="HL149" i="46"/>
  <c r="HM149" i="46"/>
  <c r="HN149" i="46"/>
  <c r="FL150" i="46"/>
  <c r="FM150" i="46"/>
  <c r="FN150" i="46"/>
  <c r="FO150" i="46"/>
  <c r="FP150" i="46"/>
  <c r="FQ150" i="46"/>
  <c r="FR150" i="46"/>
  <c r="FS150" i="46"/>
  <c r="FT150" i="46"/>
  <c r="FU150" i="46"/>
  <c r="FV150" i="46"/>
  <c r="FW150" i="46"/>
  <c r="FX150" i="46"/>
  <c r="FY150" i="46"/>
  <c r="FZ150" i="46"/>
  <c r="GA150" i="46"/>
  <c r="GB150" i="46"/>
  <c r="GC150" i="46"/>
  <c r="GD150" i="46"/>
  <c r="GE150" i="46"/>
  <c r="GF150" i="46"/>
  <c r="GG150" i="46"/>
  <c r="GH150" i="46"/>
  <c r="GI150" i="46"/>
  <c r="GJ150" i="46"/>
  <c r="GK150" i="46"/>
  <c r="GL150" i="46"/>
  <c r="GM150" i="46"/>
  <c r="GN150" i="46"/>
  <c r="GO150" i="46"/>
  <c r="GP150" i="46"/>
  <c r="GQ150" i="46"/>
  <c r="GR150" i="46"/>
  <c r="GS150" i="46"/>
  <c r="GT150" i="46"/>
  <c r="GU150" i="46"/>
  <c r="GV150" i="46"/>
  <c r="GW150" i="46"/>
  <c r="GX150" i="46"/>
  <c r="GY150" i="46"/>
  <c r="GZ150" i="46"/>
  <c r="HA150" i="46"/>
  <c r="HB150" i="46"/>
  <c r="HC150" i="46"/>
  <c r="HD150" i="46"/>
  <c r="HE150" i="46"/>
  <c r="HF150" i="46"/>
  <c r="HG150" i="46"/>
  <c r="HH150" i="46"/>
  <c r="HI150" i="46"/>
  <c r="HJ150" i="46"/>
  <c r="HK150" i="46"/>
  <c r="HL150" i="46"/>
  <c r="HM150" i="46"/>
  <c r="HN150" i="46"/>
  <c r="FL151" i="46"/>
  <c r="FM151" i="46"/>
  <c r="FN151" i="46"/>
  <c r="FO151" i="46"/>
  <c r="FP151" i="46"/>
  <c r="FQ151" i="46"/>
  <c r="FR151" i="46"/>
  <c r="FS151" i="46"/>
  <c r="FT151" i="46"/>
  <c r="FU151" i="46"/>
  <c r="FV151" i="46"/>
  <c r="FW151" i="46"/>
  <c r="FX151" i="46"/>
  <c r="FY151" i="46"/>
  <c r="FZ151" i="46"/>
  <c r="GA151" i="46"/>
  <c r="GB151" i="46"/>
  <c r="GC151" i="46"/>
  <c r="GD151" i="46"/>
  <c r="GE151" i="46"/>
  <c r="GF151" i="46"/>
  <c r="GG151" i="46"/>
  <c r="GH151" i="46"/>
  <c r="GI151" i="46"/>
  <c r="GJ151" i="46"/>
  <c r="GK151" i="46"/>
  <c r="GL151" i="46"/>
  <c r="GM151" i="46"/>
  <c r="GN151" i="46"/>
  <c r="GO151" i="46"/>
  <c r="GP151" i="46"/>
  <c r="GQ151" i="46"/>
  <c r="GR151" i="46"/>
  <c r="GS151" i="46"/>
  <c r="GT151" i="46"/>
  <c r="GU151" i="46"/>
  <c r="GV151" i="46"/>
  <c r="GW151" i="46"/>
  <c r="GX151" i="46"/>
  <c r="GY151" i="46"/>
  <c r="GZ151" i="46"/>
  <c r="HA151" i="46"/>
  <c r="HB151" i="46"/>
  <c r="HC151" i="46"/>
  <c r="HD151" i="46"/>
  <c r="HE151" i="46"/>
  <c r="HF151" i="46"/>
  <c r="HG151" i="46"/>
  <c r="HH151" i="46"/>
  <c r="HI151" i="46"/>
  <c r="HJ151" i="46"/>
  <c r="HK151" i="46"/>
  <c r="HL151" i="46"/>
  <c r="HM151" i="46"/>
  <c r="HN151" i="46"/>
  <c r="FL152" i="46"/>
  <c r="FM152" i="46"/>
  <c r="FN152" i="46"/>
  <c r="FO152" i="46"/>
  <c r="FP152" i="46"/>
  <c r="FQ152" i="46"/>
  <c r="FR152" i="46"/>
  <c r="FS152" i="46"/>
  <c r="FT152" i="46"/>
  <c r="FU152" i="46"/>
  <c r="FV152" i="46"/>
  <c r="FW152" i="46"/>
  <c r="FX152" i="46"/>
  <c r="FY152" i="46"/>
  <c r="FZ152" i="46"/>
  <c r="GA152" i="46"/>
  <c r="GB152" i="46"/>
  <c r="GC152" i="46"/>
  <c r="GD152" i="46"/>
  <c r="GE152" i="46"/>
  <c r="GF152" i="46"/>
  <c r="GG152" i="46"/>
  <c r="GH152" i="46"/>
  <c r="GI152" i="46"/>
  <c r="GJ152" i="46"/>
  <c r="GK152" i="46"/>
  <c r="GL152" i="46"/>
  <c r="GM152" i="46"/>
  <c r="GN152" i="46"/>
  <c r="GO152" i="46"/>
  <c r="GP152" i="46"/>
  <c r="GQ152" i="46"/>
  <c r="GR152" i="46"/>
  <c r="GS152" i="46"/>
  <c r="GT152" i="46"/>
  <c r="GU152" i="46"/>
  <c r="GV152" i="46"/>
  <c r="GW152" i="46"/>
  <c r="GX152" i="46"/>
  <c r="GY152" i="46"/>
  <c r="GZ152" i="46"/>
  <c r="HA152" i="46"/>
  <c r="HB152" i="46"/>
  <c r="HC152" i="46"/>
  <c r="HD152" i="46"/>
  <c r="HE152" i="46"/>
  <c r="HF152" i="46"/>
  <c r="HG152" i="46"/>
  <c r="HH152" i="46"/>
  <c r="HI152" i="46"/>
  <c r="HJ152" i="46"/>
  <c r="HK152" i="46"/>
  <c r="HL152" i="46"/>
  <c r="HM152" i="46"/>
  <c r="HN152" i="46"/>
  <c r="FL153" i="46"/>
  <c r="FM153" i="46"/>
  <c r="FN153" i="46"/>
  <c r="FO153" i="46"/>
  <c r="FP153" i="46"/>
  <c r="FQ153" i="46"/>
  <c r="FR153" i="46"/>
  <c r="FS153" i="46"/>
  <c r="FT153" i="46"/>
  <c r="FU153" i="46"/>
  <c r="FV153" i="46"/>
  <c r="FW153" i="46"/>
  <c r="FX153" i="46"/>
  <c r="FY153" i="46"/>
  <c r="FZ153" i="46"/>
  <c r="GA153" i="46"/>
  <c r="GB153" i="46"/>
  <c r="GC153" i="46"/>
  <c r="GD153" i="46"/>
  <c r="GE153" i="46"/>
  <c r="GF153" i="46"/>
  <c r="GG153" i="46"/>
  <c r="GH153" i="46"/>
  <c r="GI153" i="46"/>
  <c r="GJ153" i="46"/>
  <c r="GK153" i="46"/>
  <c r="GL153" i="46"/>
  <c r="GM153" i="46"/>
  <c r="GN153" i="46"/>
  <c r="GO153" i="46"/>
  <c r="GP153" i="46"/>
  <c r="GQ153" i="46"/>
  <c r="GR153" i="46"/>
  <c r="GS153" i="46"/>
  <c r="GT153" i="46"/>
  <c r="GU153" i="46"/>
  <c r="GV153" i="46"/>
  <c r="GW153" i="46"/>
  <c r="GX153" i="46"/>
  <c r="GY153" i="46"/>
  <c r="GZ153" i="46"/>
  <c r="HA153" i="46"/>
  <c r="HB153" i="46"/>
  <c r="HC153" i="46"/>
  <c r="HD153" i="46"/>
  <c r="HE153" i="46"/>
  <c r="HF153" i="46"/>
  <c r="HG153" i="46"/>
  <c r="HH153" i="46"/>
  <c r="HI153" i="46"/>
  <c r="HJ153" i="46"/>
  <c r="HK153" i="46"/>
  <c r="HL153" i="46"/>
  <c r="HM153" i="46"/>
  <c r="HN153" i="46"/>
  <c r="FL154" i="46"/>
  <c r="FM154" i="46"/>
  <c r="FN154" i="46"/>
  <c r="FO154" i="46"/>
  <c r="FP154" i="46"/>
  <c r="FQ154" i="46"/>
  <c r="FR154" i="46"/>
  <c r="FS154" i="46"/>
  <c r="FT154" i="46"/>
  <c r="FU154" i="46"/>
  <c r="FV154" i="46"/>
  <c r="FW154" i="46"/>
  <c r="FX154" i="46"/>
  <c r="FY154" i="46"/>
  <c r="FZ154" i="46"/>
  <c r="GA154" i="46"/>
  <c r="GB154" i="46"/>
  <c r="GC154" i="46"/>
  <c r="GD154" i="46"/>
  <c r="GE154" i="46"/>
  <c r="GF154" i="46"/>
  <c r="GG154" i="46"/>
  <c r="GH154" i="46"/>
  <c r="GI154" i="46"/>
  <c r="GJ154" i="46"/>
  <c r="GK154" i="46"/>
  <c r="GL154" i="46"/>
  <c r="GM154" i="46"/>
  <c r="GN154" i="46"/>
  <c r="GO154" i="46"/>
  <c r="GP154" i="46"/>
  <c r="GQ154" i="46"/>
  <c r="GR154" i="46"/>
  <c r="GS154" i="46"/>
  <c r="GT154" i="46"/>
  <c r="GU154" i="46"/>
  <c r="GV154" i="46"/>
  <c r="GW154" i="46"/>
  <c r="GX154" i="46"/>
  <c r="GY154" i="46"/>
  <c r="GZ154" i="46"/>
  <c r="HA154" i="46"/>
  <c r="HB154" i="46"/>
  <c r="HC154" i="46"/>
  <c r="HD154" i="46"/>
  <c r="HE154" i="46"/>
  <c r="HF154" i="46"/>
  <c r="HG154" i="46"/>
  <c r="HH154" i="46"/>
  <c r="HI154" i="46"/>
  <c r="HJ154" i="46"/>
  <c r="HK154" i="46"/>
  <c r="HL154" i="46"/>
  <c r="HM154" i="46"/>
  <c r="HN154" i="46"/>
  <c r="FL155" i="46"/>
  <c r="FM155" i="46"/>
  <c r="FN155" i="46"/>
  <c r="FO155" i="46"/>
  <c r="FP155" i="46"/>
  <c r="FQ155" i="46"/>
  <c r="FR155" i="46"/>
  <c r="FS155" i="46"/>
  <c r="FT155" i="46"/>
  <c r="FU155" i="46"/>
  <c r="FV155" i="46"/>
  <c r="FW155" i="46"/>
  <c r="FX155" i="46"/>
  <c r="FY155" i="46"/>
  <c r="FZ155" i="46"/>
  <c r="GA155" i="46"/>
  <c r="GB155" i="46"/>
  <c r="GC155" i="46"/>
  <c r="GD155" i="46"/>
  <c r="GE155" i="46"/>
  <c r="GF155" i="46"/>
  <c r="GG155" i="46"/>
  <c r="GH155" i="46"/>
  <c r="GI155" i="46"/>
  <c r="GJ155" i="46"/>
  <c r="GK155" i="46"/>
  <c r="GL155" i="46"/>
  <c r="GM155" i="46"/>
  <c r="GN155" i="46"/>
  <c r="GO155" i="46"/>
  <c r="GP155" i="46"/>
  <c r="GQ155" i="46"/>
  <c r="GR155" i="46"/>
  <c r="GS155" i="46"/>
  <c r="GT155" i="46"/>
  <c r="GU155" i="46"/>
  <c r="GV155" i="46"/>
  <c r="GW155" i="46"/>
  <c r="GX155" i="46"/>
  <c r="GY155" i="46"/>
  <c r="GZ155" i="46"/>
  <c r="HA155" i="46"/>
  <c r="HB155" i="46"/>
  <c r="HC155" i="46"/>
  <c r="HD155" i="46"/>
  <c r="HE155" i="46"/>
  <c r="HF155" i="46"/>
  <c r="HG155" i="46"/>
  <c r="HH155" i="46"/>
  <c r="HI155" i="46"/>
  <c r="HJ155" i="46"/>
  <c r="HK155" i="46"/>
  <c r="HL155" i="46"/>
  <c r="HM155" i="46"/>
  <c r="HN155" i="46"/>
  <c r="FL314" i="46"/>
  <c r="FM314" i="46"/>
  <c r="FN314" i="46"/>
  <c r="FO314" i="46"/>
  <c r="FP314" i="46"/>
  <c r="FQ314" i="46"/>
  <c r="FR314" i="46"/>
  <c r="FS314" i="46"/>
  <c r="FT314" i="46"/>
  <c r="FU314" i="46"/>
  <c r="FV314" i="46"/>
  <c r="FW314" i="46"/>
  <c r="FX314" i="46"/>
  <c r="FY314" i="46"/>
  <c r="FZ314" i="46"/>
  <c r="GA314" i="46"/>
  <c r="GB314" i="46"/>
  <c r="GC314" i="46"/>
  <c r="GD314" i="46"/>
  <c r="GE314" i="46"/>
  <c r="GF314" i="46"/>
  <c r="GG314" i="46"/>
  <c r="GH314" i="46"/>
  <c r="GI314" i="46"/>
  <c r="GJ314" i="46"/>
  <c r="GK314" i="46"/>
  <c r="GL314" i="46"/>
  <c r="GM314" i="46"/>
  <c r="GN314" i="46"/>
  <c r="GO314" i="46"/>
  <c r="GP314" i="46"/>
  <c r="GQ314" i="46"/>
  <c r="GR314" i="46"/>
  <c r="GS314" i="46"/>
  <c r="GT314" i="46"/>
  <c r="GU314" i="46"/>
  <c r="GV314" i="46"/>
  <c r="GW314" i="46"/>
  <c r="GX314" i="46"/>
  <c r="GY314" i="46"/>
  <c r="GZ314" i="46"/>
  <c r="HA314" i="46"/>
  <c r="HB314" i="46"/>
  <c r="HC314" i="46"/>
  <c r="HD314" i="46"/>
  <c r="HE314" i="46"/>
  <c r="HF314" i="46"/>
  <c r="HG314" i="46"/>
  <c r="HH314" i="46"/>
  <c r="HI314" i="46"/>
  <c r="HJ314" i="46"/>
  <c r="HK314" i="46"/>
  <c r="HL314" i="46"/>
  <c r="HM314" i="46"/>
  <c r="HN314" i="46"/>
  <c r="HN316" i="46"/>
  <c r="HN318" i="46" s="1"/>
  <c r="FL471" i="46"/>
  <c r="FM471" i="46"/>
  <c r="FN471" i="46"/>
  <c r="FO471" i="46"/>
  <c r="FP471" i="46"/>
  <c r="FQ471" i="46"/>
  <c r="FR471" i="46"/>
  <c r="FS471" i="46"/>
  <c r="FT471" i="46"/>
  <c r="FU471" i="46"/>
  <c r="FV471" i="46"/>
  <c r="FW471" i="46"/>
  <c r="FX471" i="46"/>
  <c r="FY471" i="46"/>
  <c r="FZ471" i="46"/>
  <c r="GA471" i="46"/>
  <c r="GB471" i="46"/>
  <c r="GC471" i="46"/>
  <c r="GD471" i="46"/>
  <c r="GE471" i="46"/>
  <c r="GF471" i="46"/>
  <c r="GG471" i="46"/>
  <c r="GH471" i="46"/>
  <c r="GI471" i="46"/>
  <c r="GJ471" i="46"/>
  <c r="GK471" i="46"/>
  <c r="GL471" i="46"/>
  <c r="GM471" i="46"/>
  <c r="GN471" i="46"/>
  <c r="GO471" i="46"/>
  <c r="GP471" i="46"/>
  <c r="GQ471" i="46"/>
  <c r="GR471" i="46"/>
  <c r="GS471" i="46"/>
  <c r="GT471" i="46"/>
  <c r="GU471" i="46"/>
  <c r="GV471" i="46"/>
  <c r="GW471" i="46"/>
  <c r="GX471" i="46"/>
  <c r="GY471" i="46"/>
  <c r="GZ471" i="46"/>
  <c r="HA471" i="46"/>
  <c r="HB471" i="46"/>
  <c r="HC471" i="46"/>
  <c r="HD471" i="46"/>
  <c r="HE471" i="46"/>
  <c r="HF471" i="46"/>
  <c r="HG471" i="46"/>
  <c r="HH471" i="46"/>
  <c r="HI471" i="46"/>
  <c r="HJ471" i="46"/>
  <c r="HK471" i="46"/>
  <c r="HL471" i="46"/>
  <c r="HM471" i="46"/>
  <c r="HN471" i="46"/>
  <c r="FL628" i="46"/>
  <c r="FM628" i="46"/>
  <c r="FN628" i="46"/>
  <c r="FO628" i="46"/>
  <c r="FP628" i="46"/>
  <c r="FQ628" i="46"/>
  <c r="FR628" i="46"/>
  <c r="FS628" i="46"/>
  <c r="FT628" i="46"/>
  <c r="FU628" i="46"/>
  <c r="FV628" i="46"/>
  <c r="FW628" i="46"/>
  <c r="FX628" i="46"/>
  <c r="FY628" i="46"/>
  <c r="FZ628" i="46"/>
  <c r="GA628" i="46"/>
  <c r="GB628" i="46"/>
  <c r="GC628" i="46"/>
  <c r="GD628" i="46"/>
  <c r="GE628" i="46"/>
  <c r="GF628" i="46"/>
  <c r="GG628" i="46"/>
  <c r="GH628" i="46"/>
  <c r="GI628" i="46"/>
  <c r="GJ628" i="46"/>
  <c r="GK628" i="46"/>
  <c r="GL628" i="46"/>
  <c r="GM628" i="46"/>
  <c r="GN628" i="46"/>
  <c r="GO628" i="46"/>
  <c r="GP628" i="46"/>
  <c r="GQ628" i="46"/>
  <c r="GR628" i="46"/>
  <c r="GS628" i="46"/>
  <c r="GT628" i="46"/>
  <c r="GU628" i="46"/>
  <c r="GV628" i="46"/>
  <c r="GW628" i="46"/>
  <c r="GX628" i="46"/>
  <c r="GY628" i="46"/>
  <c r="GZ628" i="46"/>
  <c r="HA628" i="46"/>
  <c r="HB628" i="46"/>
  <c r="HC628" i="46"/>
  <c r="HD628" i="46"/>
  <c r="HE628" i="46"/>
  <c r="HF628" i="46"/>
  <c r="HG628" i="46"/>
  <c r="HH628" i="46"/>
  <c r="HI628" i="46"/>
  <c r="HJ628" i="46"/>
  <c r="HK628" i="46"/>
  <c r="HL628" i="46"/>
  <c r="HM628" i="46"/>
  <c r="HN628" i="46"/>
  <c r="FL785" i="46"/>
  <c r="FM785" i="46"/>
  <c r="FN785" i="46"/>
  <c r="FO785" i="46"/>
  <c r="FP785" i="46"/>
  <c r="FQ785" i="46"/>
  <c r="FR785" i="46"/>
  <c r="FS785" i="46"/>
  <c r="FT785" i="46"/>
  <c r="FU785" i="46"/>
  <c r="FV785" i="46"/>
  <c r="FW785" i="46"/>
  <c r="FX785" i="46"/>
  <c r="FY785" i="46"/>
  <c r="FZ785" i="46"/>
  <c r="GA785" i="46"/>
  <c r="GB785" i="46"/>
  <c r="GC785" i="46"/>
  <c r="GD785" i="46"/>
  <c r="GE785" i="46"/>
  <c r="GF785" i="46"/>
  <c r="GG785" i="46"/>
  <c r="GH785" i="46"/>
  <c r="GI785" i="46"/>
  <c r="GJ785" i="46"/>
  <c r="GK785" i="46"/>
  <c r="GL785" i="46"/>
  <c r="GM785" i="46"/>
  <c r="GN785" i="46"/>
  <c r="GO785" i="46"/>
  <c r="GP785" i="46"/>
  <c r="GQ785" i="46"/>
  <c r="GR785" i="46"/>
  <c r="GS785" i="46"/>
  <c r="GT785" i="46"/>
  <c r="GU785" i="46"/>
  <c r="GV785" i="46"/>
  <c r="GW785" i="46"/>
  <c r="GX785" i="46"/>
  <c r="GY785" i="46"/>
  <c r="GZ785" i="46"/>
  <c r="HA785" i="46"/>
  <c r="HB785" i="46"/>
  <c r="HC785" i="46"/>
  <c r="HD785" i="46"/>
  <c r="HE785" i="46"/>
  <c r="HF785" i="46"/>
  <c r="HG785" i="46"/>
  <c r="HH785" i="46"/>
  <c r="HI785" i="46"/>
  <c r="HJ785" i="46"/>
  <c r="HK785" i="46"/>
  <c r="HL785" i="46"/>
  <c r="HM785" i="46"/>
  <c r="HN785" i="46"/>
  <c r="FL942" i="46"/>
  <c r="FM942" i="46"/>
  <c r="FN942" i="46"/>
  <c r="FO942" i="46"/>
  <c r="FP942" i="46"/>
  <c r="FQ942" i="46"/>
  <c r="FR942" i="46"/>
  <c r="FS942" i="46"/>
  <c r="FT942" i="46"/>
  <c r="FU942" i="46"/>
  <c r="FV942" i="46"/>
  <c r="FW942" i="46"/>
  <c r="FX942" i="46"/>
  <c r="FY942" i="46"/>
  <c r="FZ942" i="46"/>
  <c r="GA942" i="46"/>
  <c r="GB942" i="46"/>
  <c r="GC942" i="46"/>
  <c r="GD942" i="46"/>
  <c r="GE942" i="46"/>
  <c r="GF942" i="46"/>
  <c r="GG942" i="46"/>
  <c r="GH942" i="46"/>
  <c r="GI942" i="46"/>
  <c r="GJ942" i="46"/>
  <c r="GK942" i="46"/>
  <c r="GL942" i="46"/>
  <c r="GM942" i="46"/>
  <c r="GN942" i="46"/>
  <c r="GO942" i="46"/>
  <c r="GP942" i="46"/>
  <c r="GQ942" i="46"/>
  <c r="GR942" i="46"/>
  <c r="GS942" i="46"/>
  <c r="GT942" i="46"/>
  <c r="GU942" i="46"/>
  <c r="GV942" i="46"/>
  <c r="GW942" i="46"/>
  <c r="GX942" i="46"/>
  <c r="GY942" i="46"/>
  <c r="GZ942" i="46"/>
  <c r="HA942" i="46"/>
  <c r="HB942" i="46"/>
  <c r="HC942" i="46"/>
  <c r="HD942" i="46"/>
  <c r="HE942" i="46"/>
  <c r="HF942" i="46"/>
  <c r="HG942" i="46"/>
  <c r="HH942" i="46"/>
  <c r="HI942" i="46"/>
  <c r="HJ942" i="46"/>
  <c r="HK942" i="46"/>
  <c r="HL942" i="46"/>
  <c r="HM942" i="46"/>
  <c r="HN942" i="46"/>
  <c r="FA6" i="46"/>
  <c r="FB6" i="46"/>
  <c r="FC6" i="46"/>
  <c r="FD6" i="46"/>
  <c r="FE6" i="46"/>
  <c r="FF6" i="46"/>
  <c r="FG6" i="46"/>
  <c r="FH6" i="46"/>
  <c r="FI6" i="46"/>
  <c r="FJ6" i="46"/>
  <c r="FK6" i="46"/>
  <c r="FA7" i="46"/>
  <c r="FB7" i="46"/>
  <c r="FC7" i="46"/>
  <c r="FD7" i="46"/>
  <c r="FE7" i="46"/>
  <c r="FF7" i="46"/>
  <c r="FG7" i="46"/>
  <c r="FH7" i="46"/>
  <c r="FI7" i="46"/>
  <c r="FJ7" i="46"/>
  <c r="FK7" i="46"/>
  <c r="FA8" i="46"/>
  <c r="FB8" i="46"/>
  <c r="FC8" i="46"/>
  <c r="FD8" i="46"/>
  <c r="FE8" i="46"/>
  <c r="FF8" i="46"/>
  <c r="FG8" i="46"/>
  <c r="FH8" i="46"/>
  <c r="FI8" i="46"/>
  <c r="FJ8" i="46"/>
  <c r="FK8" i="46"/>
  <c r="FA9" i="46"/>
  <c r="FB9" i="46"/>
  <c r="FC9" i="46"/>
  <c r="FD9" i="46"/>
  <c r="FE9" i="46"/>
  <c r="FF9" i="46"/>
  <c r="FG9" i="46"/>
  <c r="FH9" i="46"/>
  <c r="FI9" i="46"/>
  <c r="FJ9" i="46"/>
  <c r="FK9" i="46"/>
  <c r="FA10" i="46"/>
  <c r="FB10" i="46"/>
  <c r="FC10" i="46"/>
  <c r="FD10" i="46"/>
  <c r="FE10" i="46"/>
  <c r="FF10" i="46"/>
  <c r="FG10" i="46"/>
  <c r="FH10" i="46"/>
  <c r="FI10" i="46"/>
  <c r="FJ10" i="46"/>
  <c r="FK10" i="46"/>
  <c r="FA11" i="46"/>
  <c r="FB11" i="46"/>
  <c r="FC11" i="46"/>
  <c r="FD11" i="46"/>
  <c r="FE11" i="46"/>
  <c r="FF11" i="46"/>
  <c r="FG11" i="46"/>
  <c r="FH11" i="46"/>
  <c r="FI11" i="46"/>
  <c r="FJ11" i="46"/>
  <c r="FK11" i="46"/>
  <c r="FA12" i="46"/>
  <c r="FB12" i="46"/>
  <c r="FC12" i="46"/>
  <c r="FD12" i="46"/>
  <c r="FE12" i="46"/>
  <c r="FF12" i="46"/>
  <c r="FG12" i="46"/>
  <c r="FH12" i="46"/>
  <c r="FI12" i="46"/>
  <c r="FJ12" i="46"/>
  <c r="FK12" i="46"/>
  <c r="FA13" i="46"/>
  <c r="FB13" i="46"/>
  <c r="FC13" i="46"/>
  <c r="FD13" i="46"/>
  <c r="FE13" i="46"/>
  <c r="FF13" i="46"/>
  <c r="FG13" i="46"/>
  <c r="FH13" i="46"/>
  <c r="FI13" i="46"/>
  <c r="FJ13" i="46"/>
  <c r="FK13" i="46"/>
  <c r="FA14" i="46"/>
  <c r="FB14" i="46"/>
  <c r="FC14" i="46"/>
  <c r="FD14" i="46"/>
  <c r="FE14" i="46"/>
  <c r="FF14" i="46"/>
  <c r="FG14" i="46"/>
  <c r="FH14" i="46"/>
  <c r="FI14" i="46"/>
  <c r="FJ14" i="46"/>
  <c r="FK14" i="46"/>
  <c r="FA15" i="46"/>
  <c r="FB15" i="46"/>
  <c r="FC15" i="46"/>
  <c r="FD15" i="46"/>
  <c r="FE15" i="46"/>
  <c r="FF15" i="46"/>
  <c r="FG15" i="46"/>
  <c r="FH15" i="46"/>
  <c r="FI15" i="46"/>
  <c r="FJ15" i="46"/>
  <c r="FK15" i="46"/>
  <c r="FA16" i="46"/>
  <c r="FB16" i="46"/>
  <c r="FC16" i="46"/>
  <c r="FD16" i="46"/>
  <c r="FE16" i="46"/>
  <c r="FF16" i="46"/>
  <c r="FG16" i="46"/>
  <c r="FH16" i="46"/>
  <c r="FI16" i="46"/>
  <c r="FJ16" i="46"/>
  <c r="FK16" i="46"/>
  <c r="FA17" i="46"/>
  <c r="FB17" i="46"/>
  <c r="FC17" i="46"/>
  <c r="FD17" i="46"/>
  <c r="FE17" i="46"/>
  <c r="FF17" i="46"/>
  <c r="FG17" i="46"/>
  <c r="FH17" i="46"/>
  <c r="FI17" i="46"/>
  <c r="FJ17" i="46"/>
  <c r="FK17" i="46"/>
  <c r="FA18" i="46"/>
  <c r="FB18" i="46"/>
  <c r="FC18" i="46"/>
  <c r="FD18" i="46"/>
  <c r="FE18" i="46"/>
  <c r="FF18" i="46"/>
  <c r="FG18" i="46"/>
  <c r="FH18" i="46"/>
  <c r="FI18" i="46"/>
  <c r="FJ18" i="46"/>
  <c r="FK18" i="46"/>
  <c r="FA19" i="46"/>
  <c r="FB19" i="46"/>
  <c r="FC19" i="46"/>
  <c r="FD19" i="46"/>
  <c r="FE19" i="46"/>
  <c r="FF19" i="46"/>
  <c r="FG19" i="46"/>
  <c r="FH19" i="46"/>
  <c r="FI19" i="46"/>
  <c r="FJ19" i="46"/>
  <c r="FK19" i="46"/>
  <c r="FA20" i="46"/>
  <c r="FB20" i="46"/>
  <c r="FC20" i="46"/>
  <c r="FD20" i="46"/>
  <c r="FE20" i="46"/>
  <c r="FF20" i="46"/>
  <c r="FG20" i="46"/>
  <c r="FH20" i="46"/>
  <c r="FI20" i="46"/>
  <c r="FJ20" i="46"/>
  <c r="FK20" i="46"/>
  <c r="FA21" i="46"/>
  <c r="FB21" i="46"/>
  <c r="FC21" i="46"/>
  <c r="FD21" i="46"/>
  <c r="FE21" i="46"/>
  <c r="FF21" i="46"/>
  <c r="FG21" i="46"/>
  <c r="FH21" i="46"/>
  <c r="FI21" i="46"/>
  <c r="FJ21" i="46"/>
  <c r="FK21" i="46"/>
  <c r="FA22" i="46"/>
  <c r="FB22" i="46"/>
  <c r="FC22" i="46"/>
  <c r="FD22" i="46"/>
  <c r="FE22" i="46"/>
  <c r="FF22" i="46"/>
  <c r="FG22" i="46"/>
  <c r="FH22" i="46"/>
  <c r="FI22" i="46"/>
  <c r="FJ22" i="46"/>
  <c r="FK22" i="46"/>
  <c r="FA23" i="46"/>
  <c r="FB23" i="46"/>
  <c r="FC23" i="46"/>
  <c r="FD23" i="46"/>
  <c r="FE23" i="46"/>
  <c r="FF23" i="46"/>
  <c r="FG23" i="46"/>
  <c r="FH23" i="46"/>
  <c r="FI23" i="46"/>
  <c r="FJ23" i="46"/>
  <c r="FK23" i="46"/>
  <c r="FA24" i="46"/>
  <c r="FB24" i="46"/>
  <c r="FC24" i="46"/>
  <c r="FD24" i="46"/>
  <c r="FE24" i="46"/>
  <c r="FF24" i="46"/>
  <c r="FG24" i="46"/>
  <c r="FH24" i="46"/>
  <c r="FI24" i="46"/>
  <c r="FJ24" i="46"/>
  <c r="FK24" i="46"/>
  <c r="FA25" i="46"/>
  <c r="FB25" i="46"/>
  <c r="FC25" i="46"/>
  <c r="FD25" i="46"/>
  <c r="FE25" i="46"/>
  <c r="FF25" i="46"/>
  <c r="FG25" i="46"/>
  <c r="FH25" i="46"/>
  <c r="FI25" i="46"/>
  <c r="FJ25" i="46"/>
  <c r="FK25" i="46"/>
  <c r="FA26" i="46"/>
  <c r="FB26" i="46"/>
  <c r="FC26" i="46"/>
  <c r="FD26" i="46"/>
  <c r="FE26" i="46"/>
  <c r="FF26" i="46"/>
  <c r="FG26" i="46"/>
  <c r="FH26" i="46"/>
  <c r="FI26" i="46"/>
  <c r="FJ26" i="46"/>
  <c r="FK26" i="46"/>
  <c r="FA27" i="46"/>
  <c r="FB27" i="46"/>
  <c r="FC27" i="46"/>
  <c r="FD27" i="46"/>
  <c r="FE27" i="46"/>
  <c r="FF27" i="46"/>
  <c r="FG27" i="46"/>
  <c r="FH27" i="46"/>
  <c r="FI27" i="46"/>
  <c r="FJ27" i="46"/>
  <c r="FK27" i="46"/>
  <c r="FA28" i="46"/>
  <c r="FB28" i="46"/>
  <c r="FC28" i="46"/>
  <c r="FD28" i="46"/>
  <c r="FE28" i="46"/>
  <c r="FF28" i="46"/>
  <c r="FG28" i="46"/>
  <c r="FH28" i="46"/>
  <c r="FI28" i="46"/>
  <c r="FJ28" i="46"/>
  <c r="FK28" i="46"/>
  <c r="FA29" i="46"/>
  <c r="FB29" i="46"/>
  <c r="FC29" i="46"/>
  <c r="FD29" i="46"/>
  <c r="FE29" i="46"/>
  <c r="FF29" i="46"/>
  <c r="FG29" i="46"/>
  <c r="FH29" i="46"/>
  <c r="FI29" i="46"/>
  <c r="FJ29" i="46"/>
  <c r="FK29" i="46"/>
  <c r="FA30" i="46"/>
  <c r="FB30" i="46"/>
  <c r="FC30" i="46"/>
  <c r="FD30" i="46"/>
  <c r="FE30" i="46"/>
  <c r="FF30" i="46"/>
  <c r="FG30" i="46"/>
  <c r="FH30" i="46"/>
  <c r="FI30" i="46"/>
  <c r="FJ30" i="46"/>
  <c r="FK30" i="46"/>
  <c r="FA31" i="46"/>
  <c r="FB31" i="46"/>
  <c r="FC31" i="46"/>
  <c r="FD31" i="46"/>
  <c r="FE31" i="46"/>
  <c r="FF31" i="46"/>
  <c r="FG31" i="46"/>
  <c r="FH31" i="46"/>
  <c r="FI31" i="46"/>
  <c r="FJ31" i="46"/>
  <c r="FK31" i="46"/>
  <c r="FA32" i="46"/>
  <c r="FB32" i="46"/>
  <c r="FC32" i="46"/>
  <c r="FD32" i="46"/>
  <c r="FE32" i="46"/>
  <c r="FF32" i="46"/>
  <c r="FG32" i="46"/>
  <c r="FH32" i="46"/>
  <c r="FI32" i="46"/>
  <c r="FJ32" i="46"/>
  <c r="FK32" i="46"/>
  <c r="FA33" i="46"/>
  <c r="FB33" i="46"/>
  <c r="FC33" i="46"/>
  <c r="FD33" i="46"/>
  <c r="FE33" i="46"/>
  <c r="FF33" i="46"/>
  <c r="FG33" i="46"/>
  <c r="FH33" i="46"/>
  <c r="FI33" i="46"/>
  <c r="FJ33" i="46"/>
  <c r="FK33" i="46"/>
  <c r="FA34" i="46"/>
  <c r="FB34" i="46"/>
  <c r="FC34" i="46"/>
  <c r="FD34" i="46"/>
  <c r="FE34" i="46"/>
  <c r="FF34" i="46"/>
  <c r="FG34" i="46"/>
  <c r="FH34" i="46"/>
  <c r="FI34" i="46"/>
  <c r="FJ34" i="46"/>
  <c r="FK34" i="46"/>
  <c r="FA35" i="46"/>
  <c r="FB35" i="46"/>
  <c r="FC35" i="46"/>
  <c r="FD35" i="46"/>
  <c r="FE35" i="46"/>
  <c r="FF35" i="46"/>
  <c r="FG35" i="46"/>
  <c r="FH35" i="46"/>
  <c r="FI35" i="46"/>
  <c r="FJ35" i="46"/>
  <c r="FK35" i="46"/>
  <c r="FA36" i="46"/>
  <c r="FB36" i="46"/>
  <c r="FC36" i="46"/>
  <c r="FD36" i="46"/>
  <c r="FE36" i="46"/>
  <c r="FF36" i="46"/>
  <c r="FG36" i="46"/>
  <c r="FH36" i="46"/>
  <c r="FI36" i="46"/>
  <c r="FJ36" i="46"/>
  <c r="FK36" i="46"/>
  <c r="FA37" i="46"/>
  <c r="FB37" i="46"/>
  <c r="FC37" i="46"/>
  <c r="FD37" i="46"/>
  <c r="FE37" i="46"/>
  <c r="FF37" i="46"/>
  <c r="FG37" i="46"/>
  <c r="FH37" i="46"/>
  <c r="FI37" i="46"/>
  <c r="FJ37" i="46"/>
  <c r="FK37" i="46"/>
  <c r="FA38" i="46"/>
  <c r="FB38" i="46"/>
  <c r="FC38" i="46"/>
  <c r="FD38" i="46"/>
  <c r="FE38" i="46"/>
  <c r="FF38" i="46"/>
  <c r="FG38" i="46"/>
  <c r="FH38" i="46"/>
  <c r="FI38" i="46"/>
  <c r="FJ38" i="46"/>
  <c r="FK38" i="46"/>
  <c r="FA39" i="46"/>
  <c r="FB39" i="46"/>
  <c r="FC39" i="46"/>
  <c r="FD39" i="46"/>
  <c r="FE39" i="46"/>
  <c r="FF39" i="46"/>
  <c r="FG39" i="46"/>
  <c r="FH39" i="46"/>
  <c r="FI39" i="46"/>
  <c r="FJ39" i="46"/>
  <c r="FK39" i="46"/>
  <c r="FA40" i="46"/>
  <c r="FB40" i="46"/>
  <c r="FC40" i="46"/>
  <c r="FD40" i="46"/>
  <c r="FE40" i="46"/>
  <c r="FF40" i="46"/>
  <c r="FG40" i="46"/>
  <c r="FH40" i="46"/>
  <c r="FI40" i="46"/>
  <c r="FJ40" i="46"/>
  <c r="FK40" i="46"/>
  <c r="FA41" i="46"/>
  <c r="FB41" i="46"/>
  <c r="FC41" i="46"/>
  <c r="FD41" i="46"/>
  <c r="FE41" i="46"/>
  <c r="FF41" i="46"/>
  <c r="FG41" i="46"/>
  <c r="FH41" i="46"/>
  <c r="FI41" i="46"/>
  <c r="FJ41" i="46"/>
  <c r="FK41" i="46"/>
  <c r="FA42" i="46"/>
  <c r="FB42" i="46"/>
  <c r="FC42" i="46"/>
  <c r="FD42" i="46"/>
  <c r="FE42" i="46"/>
  <c r="FF42" i="46"/>
  <c r="FG42" i="46"/>
  <c r="FH42" i="46"/>
  <c r="FI42" i="46"/>
  <c r="FJ42" i="46"/>
  <c r="FK42" i="46"/>
  <c r="FA43" i="46"/>
  <c r="FB43" i="46"/>
  <c r="FC43" i="46"/>
  <c r="FD43" i="46"/>
  <c r="FE43" i="46"/>
  <c r="FF43" i="46"/>
  <c r="FG43" i="46"/>
  <c r="FH43" i="46"/>
  <c r="FI43" i="46"/>
  <c r="FJ43" i="46"/>
  <c r="FK43" i="46"/>
  <c r="FA44" i="46"/>
  <c r="FB44" i="46"/>
  <c r="FC44" i="46"/>
  <c r="FD44" i="46"/>
  <c r="FE44" i="46"/>
  <c r="FF44" i="46"/>
  <c r="FG44" i="46"/>
  <c r="FH44" i="46"/>
  <c r="FI44" i="46"/>
  <c r="FJ44" i="46"/>
  <c r="FK44" i="46"/>
  <c r="FA45" i="46"/>
  <c r="FB45" i="46"/>
  <c r="FC45" i="46"/>
  <c r="FD45" i="46"/>
  <c r="FE45" i="46"/>
  <c r="FF45" i="46"/>
  <c r="FG45" i="46"/>
  <c r="FH45" i="46"/>
  <c r="FI45" i="46"/>
  <c r="FJ45" i="46"/>
  <c r="FK45" i="46"/>
  <c r="FA46" i="46"/>
  <c r="FB46" i="46"/>
  <c r="FC46" i="46"/>
  <c r="FD46" i="46"/>
  <c r="FE46" i="46"/>
  <c r="FF46" i="46"/>
  <c r="FG46" i="46"/>
  <c r="FH46" i="46"/>
  <c r="FI46" i="46"/>
  <c r="FJ46" i="46"/>
  <c r="FK46" i="46"/>
  <c r="FA47" i="46"/>
  <c r="FB47" i="46"/>
  <c r="FC47" i="46"/>
  <c r="FD47" i="46"/>
  <c r="FE47" i="46"/>
  <c r="FF47" i="46"/>
  <c r="FG47" i="46"/>
  <c r="FH47" i="46"/>
  <c r="FI47" i="46"/>
  <c r="FJ47" i="46"/>
  <c r="FK47" i="46"/>
  <c r="FA48" i="46"/>
  <c r="FB48" i="46"/>
  <c r="FC48" i="46"/>
  <c r="FD48" i="46"/>
  <c r="FE48" i="46"/>
  <c r="FF48" i="46"/>
  <c r="FG48" i="46"/>
  <c r="FH48" i="46"/>
  <c r="FI48" i="46"/>
  <c r="FJ48" i="46"/>
  <c r="FK48" i="46"/>
  <c r="FA49" i="46"/>
  <c r="FB49" i="46"/>
  <c r="FC49" i="46"/>
  <c r="FD49" i="46"/>
  <c r="FE49" i="46"/>
  <c r="FF49" i="46"/>
  <c r="FG49" i="46"/>
  <c r="FH49" i="46"/>
  <c r="FI49" i="46"/>
  <c r="FJ49" i="46"/>
  <c r="FK49" i="46"/>
  <c r="FA50" i="46"/>
  <c r="FB50" i="46"/>
  <c r="FC50" i="46"/>
  <c r="FD50" i="46"/>
  <c r="FE50" i="46"/>
  <c r="FF50" i="46"/>
  <c r="FG50" i="46"/>
  <c r="FH50" i="46"/>
  <c r="FI50" i="46"/>
  <c r="FJ50" i="46"/>
  <c r="FK50" i="46"/>
  <c r="FA51" i="46"/>
  <c r="FB51" i="46"/>
  <c r="FC51" i="46"/>
  <c r="FD51" i="46"/>
  <c r="FE51" i="46"/>
  <c r="FF51" i="46"/>
  <c r="FG51" i="46"/>
  <c r="FH51" i="46"/>
  <c r="FI51" i="46"/>
  <c r="FJ51" i="46"/>
  <c r="FK51" i="46"/>
  <c r="FA52" i="46"/>
  <c r="FB52" i="46"/>
  <c r="FC52" i="46"/>
  <c r="FD52" i="46"/>
  <c r="FE52" i="46"/>
  <c r="FF52" i="46"/>
  <c r="FG52" i="46"/>
  <c r="FH52" i="46"/>
  <c r="FI52" i="46"/>
  <c r="FJ52" i="46"/>
  <c r="FK52" i="46"/>
  <c r="FA53" i="46"/>
  <c r="FB53" i="46"/>
  <c r="FC53" i="46"/>
  <c r="FD53" i="46"/>
  <c r="FE53" i="46"/>
  <c r="FF53" i="46"/>
  <c r="FG53" i="46"/>
  <c r="FH53" i="46"/>
  <c r="FI53" i="46"/>
  <c r="FJ53" i="46"/>
  <c r="FK53" i="46"/>
  <c r="FA54" i="46"/>
  <c r="FB54" i="46"/>
  <c r="FC54" i="46"/>
  <c r="FD54" i="46"/>
  <c r="FE54" i="46"/>
  <c r="FF54" i="46"/>
  <c r="FG54" i="46"/>
  <c r="FH54" i="46"/>
  <c r="FI54" i="46"/>
  <c r="FJ54" i="46"/>
  <c r="FK54" i="46"/>
  <c r="FA55" i="46"/>
  <c r="FB55" i="46"/>
  <c r="FC55" i="46"/>
  <c r="FD55" i="46"/>
  <c r="FE55" i="46"/>
  <c r="FF55" i="46"/>
  <c r="FG55" i="46"/>
  <c r="FH55" i="46"/>
  <c r="FI55" i="46"/>
  <c r="FJ55" i="46"/>
  <c r="FK55" i="46"/>
  <c r="FA56" i="46"/>
  <c r="FB56" i="46"/>
  <c r="FC56" i="46"/>
  <c r="FD56" i="46"/>
  <c r="FE56" i="46"/>
  <c r="FF56" i="46"/>
  <c r="FG56" i="46"/>
  <c r="FH56" i="46"/>
  <c r="FI56" i="46"/>
  <c r="FJ56" i="46"/>
  <c r="FK56" i="46"/>
  <c r="FA57" i="46"/>
  <c r="FB57" i="46"/>
  <c r="FC57" i="46"/>
  <c r="FD57" i="46"/>
  <c r="FE57" i="46"/>
  <c r="FF57" i="46"/>
  <c r="FG57" i="46"/>
  <c r="FH57" i="46"/>
  <c r="FI57" i="46"/>
  <c r="FJ57" i="46"/>
  <c r="FK57" i="46"/>
  <c r="FA58" i="46"/>
  <c r="FB58" i="46"/>
  <c r="FC58" i="46"/>
  <c r="FD58" i="46"/>
  <c r="FE58" i="46"/>
  <c r="FF58" i="46"/>
  <c r="FG58" i="46"/>
  <c r="FH58" i="46"/>
  <c r="FI58" i="46"/>
  <c r="FJ58" i="46"/>
  <c r="FK58" i="46"/>
  <c r="FA59" i="46"/>
  <c r="FB59" i="46"/>
  <c r="FC59" i="46"/>
  <c r="FD59" i="46"/>
  <c r="FE59" i="46"/>
  <c r="FF59" i="46"/>
  <c r="FG59" i="46"/>
  <c r="FH59" i="46"/>
  <c r="FI59" i="46"/>
  <c r="FJ59" i="46"/>
  <c r="FK59" i="46"/>
  <c r="FA60" i="46"/>
  <c r="FB60" i="46"/>
  <c r="FC60" i="46"/>
  <c r="FD60" i="46"/>
  <c r="FE60" i="46"/>
  <c r="FF60" i="46"/>
  <c r="FG60" i="46"/>
  <c r="FH60" i="46"/>
  <c r="FI60" i="46"/>
  <c r="FJ60" i="46"/>
  <c r="FK60" i="46"/>
  <c r="FA61" i="46"/>
  <c r="FB61" i="46"/>
  <c r="FC61" i="46"/>
  <c r="FD61" i="46"/>
  <c r="FE61" i="46"/>
  <c r="FF61" i="46"/>
  <c r="FG61" i="46"/>
  <c r="FH61" i="46"/>
  <c r="FI61" i="46"/>
  <c r="FJ61" i="46"/>
  <c r="FK61" i="46"/>
  <c r="FA62" i="46"/>
  <c r="FB62" i="46"/>
  <c r="FC62" i="46"/>
  <c r="FD62" i="46"/>
  <c r="FE62" i="46"/>
  <c r="FF62" i="46"/>
  <c r="FG62" i="46"/>
  <c r="FH62" i="46"/>
  <c r="FI62" i="46"/>
  <c r="FJ62" i="46"/>
  <c r="FK62" i="46"/>
  <c r="FA63" i="46"/>
  <c r="FB63" i="46"/>
  <c r="FC63" i="46"/>
  <c r="FD63" i="46"/>
  <c r="FE63" i="46"/>
  <c r="FF63" i="46"/>
  <c r="FG63" i="46"/>
  <c r="FH63" i="46"/>
  <c r="FI63" i="46"/>
  <c r="FJ63" i="46"/>
  <c r="FK63" i="46"/>
  <c r="FA64" i="46"/>
  <c r="FB64" i="46"/>
  <c r="FC64" i="46"/>
  <c r="FD64" i="46"/>
  <c r="FE64" i="46"/>
  <c r="FF64" i="46"/>
  <c r="FG64" i="46"/>
  <c r="FH64" i="46"/>
  <c r="FI64" i="46"/>
  <c r="FJ64" i="46"/>
  <c r="FK64" i="46"/>
  <c r="FA65" i="46"/>
  <c r="FB65" i="46"/>
  <c r="FC65" i="46"/>
  <c r="FD65" i="46"/>
  <c r="FE65" i="46"/>
  <c r="FF65" i="46"/>
  <c r="FG65" i="46"/>
  <c r="FH65" i="46"/>
  <c r="FI65" i="46"/>
  <c r="FJ65" i="46"/>
  <c r="FK65" i="46"/>
  <c r="FA66" i="46"/>
  <c r="FB66" i="46"/>
  <c r="FC66" i="46"/>
  <c r="FD66" i="46"/>
  <c r="FE66" i="46"/>
  <c r="FF66" i="46"/>
  <c r="FG66" i="46"/>
  <c r="FH66" i="46"/>
  <c r="FI66" i="46"/>
  <c r="FJ66" i="46"/>
  <c r="FK66" i="46"/>
  <c r="FA67" i="46"/>
  <c r="FB67" i="46"/>
  <c r="FC67" i="46"/>
  <c r="FD67" i="46"/>
  <c r="FE67" i="46"/>
  <c r="FF67" i="46"/>
  <c r="FG67" i="46"/>
  <c r="FH67" i="46"/>
  <c r="FI67" i="46"/>
  <c r="FJ67" i="46"/>
  <c r="FK67" i="46"/>
  <c r="FA68" i="46"/>
  <c r="FB68" i="46"/>
  <c r="FC68" i="46"/>
  <c r="FD68" i="46"/>
  <c r="FE68" i="46"/>
  <c r="FF68" i="46"/>
  <c r="FG68" i="46"/>
  <c r="FH68" i="46"/>
  <c r="FI68" i="46"/>
  <c r="FJ68" i="46"/>
  <c r="FK68" i="46"/>
  <c r="FA69" i="46"/>
  <c r="FB69" i="46"/>
  <c r="FC69" i="46"/>
  <c r="FD69" i="46"/>
  <c r="FE69" i="46"/>
  <c r="FF69" i="46"/>
  <c r="FG69" i="46"/>
  <c r="FH69" i="46"/>
  <c r="FI69" i="46"/>
  <c r="FJ69" i="46"/>
  <c r="FK69" i="46"/>
  <c r="FA70" i="46"/>
  <c r="FB70" i="46"/>
  <c r="FC70" i="46"/>
  <c r="FD70" i="46"/>
  <c r="FE70" i="46"/>
  <c r="FF70" i="46"/>
  <c r="FG70" i="46"/>
  <c r="FH70" i="46"/>
  <c r="FI70" i="46"/>
  <c r="FJ70" i="46"/>
  <c r="FK70" i="46"/>
  <c r="FA71" i="46"/>
  <c r="FB71" i="46"/>
  <c r="FC71" i="46"/>
  <c r="FD71" i="46"/>
  <c r="FE71" i="46"/>
  <c r="FF71" i="46"/>
  <c r="FG71" i="46"/>
  <c r="FH71" i="46"/>
  <c r="FI71" i="46"/>
  <c r="FJ71" i="46"/>
  <c r="FK71" i="46"/>
  <c r="FA72" i="46"/>
  <c r="FB72" i="46"/>
  <c r="FC72" i="46"/>
  <c r="FD72" i="46"/>
  <c r="FE72" i="46"/>
  <c r="FF72" i="46"/>
  <c r="FG72" i="46"/>
  <c r="FH72" i="46"/>
  <c r="FI72" i="46"/>
  <c r="FJ72" i="46"/>
  <c r="FK72" i="46"/>
  <c r="FA73" i="46"/>
  <c r="FB73" i="46"/>
  <c r="FC73" i="46"/>
  <c r="FD73" i="46"/>
  <c r="FE73" i="46"/>
  <c r="FF73" i="46"/>
  <c r="FG73" i="46"/>
  <c r="FH73" i="46"/>
  <c r="FI73" i="46"/>
  <c r="FJ73" i="46"/>
  <c r="FK73" i="46"/>
  <c r="FA74" i="46"/>
  <c r="FB74" i="46"/>
  <c r="FC74" i="46"/>
  <c r="FD74" i="46"/>
  <c r="FE74" i="46"/>
  <c r="FF74" i="46"/>
  <c r="FG74" i="46"/>
  <c r="FH74" i="46"/>
  <c r="FI74" i="46"/>
  <c r="FJ74" i="46"/>
  <c r="FK74" i="46"/>
  <c r="FA75" i="46"/>
  <c r="FB75" i="46"/>
  <c r="FC75" i="46"/>
  <c r="FD75" i="46"/>
  <c r="FE75" i="46"/>
  <c r="FF75" i="46"/>
  <c r="FG75" i="46"/>
  <c r="FH75" i="46"/>
  <c r="FI75" i="46"/>
  <c r="FJ75" i="46"/>
  <c r="FK75" i="46"/>
  <c r="FA76" i="46"/>
  <c r="FB76" i="46"/>
  <c r="FC76" i="46"/>
  <c r="FD76" i="46"/>
  <c r="FE76" i="46"/>
  <c r="FF76" i="46"/>
  <c r="FG76" i="46"/>
  <c r="FH76" i="46"/>
  <c r="FI76" i="46"/>
  <c r="FJ76" i="46"/>
  <c r="FK76" i="46"/>
  <c r="FA77" i="46"/>
  <c r="FB77" i="46"/>
  <c r="FC77" i="46"/>
  <c r="FD77" i="46"/>
  <c r="FE77" i="46"/>
  <c r="FF77" i="46"/>
  <c r="FG77" i="46"/>
  <c r="FH77" i="46"/>
  <c r="FI77" i="46"/>
  <c r="FJ77" i="46"/>
  <c r="FK77" i="46"/>
  <c r="FA78" i="46"/>
  <c r="FB78" i="46"/>
  <c r="FC78" i="46"/>
  <c r="FD78" i="46"/>
  <c r="FE78" i="46"/>
  <c r="FF78" i="46"/>
  <c r="FG78" i="46"/>
  <c r="FH78" i="46"/>
  <c r="FI78" i="46"/>
  <c r="FJ78" i="46"/>
  <c r="FK78" i="46"/>
  <c r="FA79" i="46"/>
  <c r="FB79" i="46"/>
  <c r="FC79" i="46"/>
  <c r="FD79" i="46"/>
  <c r="FE79" i="46"/>
  <c r="FF79" i="46"/>
  <c r="FG79" i="46"/>
  <c r="FH79" i="46"/>
  <c r="FI79" i="46"/>
  <c r="FJ79" i="46"/>
  <c r="FK79" i="46"/>
  <c r="FA80" i="46"/>
  <c r="FB80" i="46"/>
  <c r="FC80" i="46"/>
  <c r="FD80" i="46"/>
  <c r="FE80" i="46"/>
  <c r="FF80" i="46"/>
  <c r="FG80" i="46"/>
  <c r="FH80" i="46"/>
  <c r="FI80" i="46"/>
  <c r="FJ80" i="46"/>
  <c r="FK80" i="46"/>
  <c r="FA81" i="46"/>
  <c r="FB81" i="46"/>
  <c r="FC81" i="46"/>
  <c r="FD81" i="46"/>
  <c r="FE81" i="46"/>
  <c r="FF81" i="46"/>
  <c r="FG81" i="46"/>
  <c r="FH81" i="46"/>
  <c r="FI81" i="46"/>
  <c r="FJ81" i="46"/>
  <c r="FK81" i="46"/>
  <c r="FA82" i="46"/>
  <c r="FB82" i="46"/>
  <c r="FC82" i="46"/>
  <c r="FD82" i="46"/>
  <c r="FE82" i="46"/>
  <c r="FF82" i="46"/>
  <c r="FG82" i="46"/>
  <c r="FH82" i="46"/>
  <c r="FI82" i="46"/>
  <c r="FJ82" i="46"/>
  <c r="FK82" i="46"/>
  <c r="FA83" i="46"/>
  <c r="FB83" i="46"/>
  <c r="FC83" i="46"/>
  <c r="FD83" i="46"/>
  <c r="FE83" i="46"/>
  <c r="FF83" i="46"/>
  <c r="FG83" i="46"/>
  <c r="FH83" i="46"/>
  <c r="FI83" i="46"/>
  <c r="FJ83" i="46"/>
  <c r="FK83" i="46"/>
  <c r="FA84" i="46"/>
  <c r="FB84" i="46"/>
  <c r="FC84" i="46"/>
  <c r="FD84" i="46"/>
  <c r="FE84" i="46"/>
  <c r="FF84" i="46"/>
  <c r="FG84" i="46"/>
  <c r="FH84" i="46"/>
  <c r="FI84" i="46"/>
  <c r="FJ84" i="46"/>
  <c r="FK84" i="46"/>
  <c r="FA85" i="46"/>
  <c r="FB85" i="46"/>
  <c r="FC85" i="46"/>
  <c r="FD85" i="46"/>
  <c r="FE85" i="46"/>
  <c r="FF85" i="46"/>
  <c r="FG85" i="46"/>
  <c r="FH85" i="46"/>
  <c r="FI85" i="46"/>
  <c r="FJ85" i="46"/>
  <c r="FK85" i="46"/>
  <c r="FA86" i="46"/>
  <c r="FB86" i="46"/>
  <c r="FC86" i="46"/>
  <c r="FD86" i="46"/>
  <c r="FE86" i="46"/>
  <c r="FF86" i="46"/>
  <c r="FG86" i="46"/>
  <c r="FH86" i="46"/>
  <c r="FI86" i="46"/>
  <c r="FJ86" i="46"/>
  <c r="FK86" i="46"/>
  <c r="FA87" i="46"/>
  <c r="FB87" i="46"/>
  <c r="FC87" i="46"/>
  <c r="FD87" i="46"/>
  <c r="FE87" i="46"/>
  <c r="FF87" i="46"/>
  <c r="FG87" i="46"/>
  <c r="FH87" i="46"/>
  <c r="FI87" i="46"/>
  <c r="FJ87" i="46"/>
  <c r="FK87" i="46"/>
  <c r="FA88" i="46"/>
  <c r="FB88" i="46"/>
  <c r="FC88" i="46"/>
  <c r="FD88" i="46"/>
  <c r="FE88" i="46"/>
  <c r="FF88" i="46"/>
  <c r="FG88" i="46"/>
  <c r="FH88" i="46"/>
  <c r="FI88" i="46"/>
  <c r="FJ88" i="46"/>
  <c r="FK88" i="46"/>
  <c r="FA89" i="46"/>
  <c r="FB89" i="46"/>
  <c r="FC89" i="46"/>
  <c r="FD89" i="46"/>
  <c r="FE89" i="46"/>
  <c r="FF89" i="46"/>
  <c r="FG89" i="46"/>
  <c r="FH89" i="46"/>
  <c r="FI89" i="46"/>
  <c r="FJ89" i="46"/>
  <c r="FK89" i="46"/>
  <c r="FA90" i="46"/>
  <c r="FB90" i="46"/>
  <c r="FC90" i="46"/>
  <c r="FD90" i="46"/>
  <c r="FE90" i="46"/>
  <c r="FF90" i="46"/>
  <c r="FG90" i="46"/>
  <c r="FH90" i="46"/>
  <c r="FI90" i="46"/>
  <c r="FJ90" i="46"/>
  <c r="FK90" i="46"/>
  <c r="FA91" i="46"/>
  <c r="FB91" i="46"/>
  <c r="FC91" i="46"/>
  <c r="FD91" i="46"/>
  <c r="FE91" i="46"/>
  <c r="FF91" i="46"/>
  <c r="FG91" i="46"/>
  <c r="FH91" i="46"/>
  <c r="FI91" i="46"/>
  <c r="FJ91" i="46"/>
  <c r="FK91" i="46"/>
  <c r="FA92" i="46"/>
  <c r="FB92" i="46"/>
  <c r="FC92" i="46"/>
  <c r="FD92" i="46"/>
  <c r="FE92" i="46"/>
  <c r="FF92" i="46"/>
  <c r="FG92" i="46"/>
  <c r="FH92" i="46"/>
  <c r="FI92" i="46"/>
  <c r="FJ92" i="46"/>
  <c r="FK92" i="46"/>
  <c r="FA93" i="46"/>
  <c r="FB93" i="46"/>
  <c r="FC93" i="46"/>
  <c r="FD93" i="46"/>
  <c r="FE93" i="46"/>
  <c r="FF93" i="46"/>
  <c r="FG93" i="46"/>
  <c r="FH93" i="46"/>
  <c r="FI93" i="46"/>
  <c r="FJ93" i="46"/>
  <c r="FK93" i="46"/>
  <c r="FA94" i="46"/>
  <c r="FB94" i="46"/>
  <c r="FC94" i="46"/>
  <c r="FD94" i="46"/>
  <c r="FE94" i="46"/>
  <c r="FF94" i="46"/>
  <c r="FG94" i="46"/>
  <c r="FH94" i="46"/>
  <c r="FI94" i="46"/>
  <c r="FJ94" i="46"/>
  <c r="FK94" i="46"/>
  <c r="FA95" i="46"/>
  <c r="FB95" i="46"/>
  <c r="FC95" i="46"/>
  <c r="FD95" i="46"/>
  <c r="FE95" i="46"/>
  <c r="FF95" i="46"/>
  <c r="FG95" i="46"/>
  <c r="FH95" i="46"/>
  <c r="FI95" i="46"/>
  <c r="FJ95" i="46"/>
  <c r="FK95" i="46"/>
  <c r="FA96" i="46"/>
  <c r="FB96" i="46"/>
  <c r="FC96" i="46"/>
  <c r="FD96" i="46"/>
  <c r="FE96" i="46"/>
  <c r="FF96" i="46"/>
  <c r="FG96" i="46"/>
  <c r="FH96" i="46"/>
  <c r="FI96" i="46"/>
  <c r="FJ96" i="46"/>
  <c r="FK96" i="46"/>
  <c r="FA97" i="46"/>
  <c r="FB97" i="46"/>
  <c r="FC97" i="46"/>
  <c r="FD97" i="46"/>
  <c r="FE97" i="46"/>
  <c r="FF97" i="46"/>
  <c r="FG97" i="46"/>
  <c r="FH97" i="46"/>
  <c r="FI97" i="46"/>
  <c r="FJ97" i="46"/>
  <c r="FK97" i="46"/>
  <c r="FA98" i="46"/>
  <c r="FB98" i="46"/>
  <c r="FC98" i="46"/>
  <c r="FD98" i="46"/>
  <c r="FE98" i="46"/>
  <c r="FF98" i="46"/>
  <c r="FG98" i="46"/>
  <c r="FH98" i="46"/>
  <c r="FI98" i="46"/>
  <c r="FJ98" i="46"/>
  <c r="FK98" i="46"/>
  <c r="FA99" i="46"/>
  <c r="FB99" i="46"/>
  <c r="FC99" i="46"/>
  <c r="FD99" i="46"/>
  <c r="FE99" i="46"/>
  <c r="FF99" i="46"/>
  <c r="FG99" i="46"/>
  <c r="FH99" i="46"/>
  <c r="FI99" i="46"/>
  <c r="FJ99" i="46"/>
  <c r="FK99" i="46"/>
  <c r="FA100" i="46"/>
  <c r="FB100" i="46"/>
  <c r="FC100" i="46"/>
  <c r="FD100" i="46"/>
  <c r="FE100" i="46"/>
  <c r="FF100" i="46"/>
  <c r="FG100" i="46"/>
  <c r="FH100" i="46"/>
  <c r="FI100" i="46"/>
  <c r="FJ100" i="46"/>
  <c r="FK100" i="46"/>
  <c r="FA101" i="46"/>
  <c r="FB101" i="46"/>
  <c r="FC101" i="46"/>
  <c r="FD101" i="46"/>
  <c r="FE101" i="46"/>
  <c r="FF101" i="46"/>
  <c r="FG101" i="46"/>
  <c r="FH101" i="46"/>
  <c r="FI101" i="46"/>
  <c r="FJ101" i="46"/>
  <c r="FK101" i="46"/>
  <c r="FA102" i="46"/>
  <c r="FB102" i="46"/>
  <c r="FC102" i="46"/>
  <c r="FD102" i="46"/>
  <c r="FE102" i="46"/>
  <c r="FF102" i="46"/>
  <c r="FG102" i="46"/>
  <c r="FH102" i="46"/>
  <c r="FI102" i="46"/>
  <c r="FJ102" i="46"/>
  <c r="FK102" i="46"/>
  <c r="FA103" i="46"/>
  <c r="FB103" i="46"/>
  <c r="FC103" i="46"/>
  <c r="FD103" i="46"/>
  <c r="FE103" i="46"/>
  <c r="FF103" i="46"/>
  <c r="FG103" i="46"/>
  <c r="FH103" i="46"/>
  <c r="FI103" i="46"/>
  <c r="FJ103" i="46"/>
  <c r="FK103" i="46"/>
  <c r="FA104" i="46"/>
  <c r="FB104" i="46"/>
  <c r="FC104" i="46"/>
  <c r="FD104" i="46"/>
  <c r="FE104" i="46"/>
  <c r="FF104" i="46"/>
  <c r="FG104" i="46"/>
  <c r="FH104" i="46"/>
  <c r="FI104" i="46"/>
  <c r="FJ104" i="46"/>
  <c r="FK104" i="46"/>
  <c r="FA105" i="46"/>
  <c r="FB105" i="46"/>
  <c r="FC105" i="46"/>
  <c r="FD105" i="46"/>
  <c r="FE105" i="46"/>
  <c r="FF105" i="46"/>
  <c r="FG105" i="46"/>
  <c r="FH105" i="46"/>
  <c r="FI105" i="46"/>
  <c r="FJ105" i="46"/>
  <c r="FK105" i="46"/>
  <c r="FA106" i="46"/>
  <c r="FB106" i="46"/>
  <c r="FC106" i="46"/>
  <c r="FD106" i="46"/>
  <c r="FE106" i="46"/>
  <c r="FF106" i="46"/>
  <c r="FG106" i="46"/>
  <c r="FH106" i="46"/>
  <c r="FI106" i="46"/>
  <c r="FJ106" i="46"/>
  <c r="FK106" i="46"/>
  <c r="FA107" i="46"/>
  <c r="FB107" i="46"/>
  <c r="FC107" i="46"/>
  <c r="FD107" i="46"/>
  <c r="FE107" i="46"/>
  <c r="FF107" i="46"/>
  <c r="FG107" i="46"/>
  <c r="FH107" i="46"/>
  <c r="FI107" i="46"/>
  <c r="FJ107" i="46"/>
  <c r="FK107" i="46"/>
  <c r="FA108" i="46"/>
  <c r="FB108" i="46"/>
  <c r="FC108" i="46"/>
  <c r="FD108" i="46"/>
  <c r="FE108" i="46"/>
  <c r="FF108" i="46"/>
  <c r="FG108" i="46"/>
  <c r="FH108" i="46"/>
  <c r="FI108" i="46"/>
  <c r="FJ108" i="46"/>
  <c r="FK108" i="46"/>
  <c r="FA109" i="46"/>
  <c r="FB109" i="46"/>
  <c r="FC109" i="46"/>
  <c r="FD109" i="46"/>
  <c r="FE109" i="46"/>
  <c r="FF109" i="46"/>
  <c r="FG109" i="46"/>
  <c r="FH109" i="46"/>
  <c r="FI109" i="46"/>
  <c r="FJ109" i="46"/>
  <c r="FK109" i="46"/>
  <c r="FA110" i="46"/>
  <c r="FB110" i="46"/>
  <c r="FC110" i="46"/>
  <c r="FD110" i="46"/>
  <c r="FE110" i="46"/>
  <c r="FF110" i="46"/>
  <c r="FG110" i="46"/>
  <c r="FH110" i="46"/>
  <c r="FI110" i="46"/>
  <c r="FJ110" i="46"/>
  <c r="FK110" i="46"/>
  <c r="FA111" i="46"/>
  <c r="FB111" i="46"/>
  <c r="FC111" i="46"/>
  <c r="FD111" i="46"/>
  <c r="FE111" i="46"/>
  <c r="FF111" i="46"/>
  <c r="FG111" i="46"/>
  <c r="FH111" i="46"/>
  <c r="FI111" i="46"/>
  <c r="FJ111" i="46"/>
  <c r="FK111" i="46"/>
  <c r="FA112" i="46"/>
  <c r="FB112" i="46"/>
  <c r="FC112" i="46"/>
  <c r="FD112" i="46"/>
  <c r="FE112" i="46"/>
  <c r="FF112" i="46"/>
  <c r="FG112" i="46"/>
  <c r="FH112" i="46"/>
  <c r="FI112" i="46"/>
  <c r="FJ112" i="46"/>
  <c r="FK112" i="46"/>
  <c r="FA113" i="46"/>
  <c r="FB113" i="46"/>
  <c r="FC113" i="46"/>
  <c r="FD113" i="46"/>
  <c r="FE113" i="46"/>
  <c r="FF113" i="46"/>
  <c r="FG113" i="46"/>
  <c r="FH113" i="46"/>
  <c r="FI113" i="46"/>
  <c r="FJ113" i="46"/>
  <c r="FK113" i="46"/>
  <c r="FA114" i="46"/>
  <c r="FB114" i="46"/>
  <c r="FC114" i="46"/>
  <c r="FD114" i="46"/>
  <c r="FE114" i="46"/>
  <c r="FF114" i="46"/>
  <c r="FG114" i="46"/>
  <c r="FH114" i="46"/>
  <c r="FI114" i="46"/>
  <c r="FJ114" i="46"/>
  <c r="FK114" i="46"/>
  <c r="FA115" i="46"/>
  <c r="FB115" i="46"/>
  <c r="FC115" i="46"/>
  <c r="FD115" i="46"/>
  <c r="FE115" i="46"/>
  <c r="FF115" i="46"/>
  <c r="FG115" i="46"/>
  <c r="FH115" i="46"/>
  <c r="FI115" i="46"/>
  <c r="FJ115" i="46"/>
  <c r="FA116" i="46"/>
  <c r="FB116" i="46"/>
  <c r="FC116" i="46"/>
  <c r="FD116" i="46"/>
  <c r="FE116" i="46"/>
  <c r="FF116" i="46"/>
  <c r="FG116" i="46"/>
  <c r="FH116" i="46"/>
  <c r="FI116" i="46"/>
  <c r="FJ116" i="46"/>
  <c r="FK116" i="46"/>
  <c r="FA117" i="46"/>
  <c r="FB117" i="46"/>
  <c r="FC117" i="46"/>
  <c r="FD117" i="46"/>
  <c r="FE117" i="46"/>
  <c r="FF117" i="46"/>
  <c r="FG117" i="46"/>
  <c r="FH117" i="46"/>
  <c r="FI117" i="46"/>
  <c r="FJ117" i="46"/>
  <c r="FK117" i="46"/>
  <c r="FA118" i="46"/>
  <c r="FB118" i="46"/>
  <c r="FC118" i="46"/>
  <c r="FD118" i="46"/>
  <c r="FE118" i="46"/>
  <c r="FF118" i="46"/>
  <c r="FG118" i="46"/>
  <c r="FH118" i="46"/>
  <c r="FI118" i="46"/>
  <c r="FJ118" i="46"/>
  <c r="FK118" i="46"/>
  <c r="FA119" i="46"/>
  <c r="FB119" i="46"/>
  <c r="FC119" i="46"/>
  <c r="FD119" i="46"/>
  <c r="FE119" i="46"/>
  <c r="FF119" i="46"/>
  <c r="FG119" i="46"/>
  <c r="FH119" i="46"/>
  <c r="FI119" i="46"/>
  <c r="FJ119" i="46"/>
  <c r="FK119" i="46"/>
  <c r="FA120" i="46"/>
  <c r="FB120" i="46"/>
  <c r="FC120" i="46"/>
  <c r="FD120" i="46"/>
  <c r="FE120" i="46"/>
  <c r="FF120" i="46"/>
  <c r="FG120" i="46"/>
  <c r="FH120" i="46"/>
  <c r="FI120" i="46"/>
  <c r="FJ120" i="46"/>
  <c r="FK120" i="46"/>
  <c r="FA121" i="46"/>
  <c r="FB121" i="46"/>
  <c r="FC121" i="46"/>
  <c r="FD121" i="46"/>
  <c r="FE121" i="46"/>
  <c r="FF121" i="46"/>
  <c r="FG121" i="46"/>
  <c r="FH121" i="46"/>
  <c r="FI121" i="46"/>
  <c r="FJ121" i="46"/>
  <c r="FK121" i="46"/>
  <c r="FA122" i="46"/>
  <c r="FB122" i="46"/>
  <c r="FC122" i="46"/>
  <c r="FD122" i="46"/>
  <c r="FE122" i="46"/>
  <c r="FF122" i="46"/>
  <c r="FG122" i="46"/>
  <c r="FH122" i="46"/>
  <c r="FI122" i="46"/>
  <c r="FJ122" i="46"/>
  <c r="FK122" i="46"/>
  <c r="FA123" i="46"/>
  <c r="FB123" i="46"/>
  <c r="FC123" i="46"/>
  <c r="FD123" i="46"/>
  <c r="FE123" i="46"/>
  <c r="FF123" i="46"/>
  <c r="FG123" i="46"/>
  <c r="FH123" i="46"/>
  <c r="FI123" i="46"/>
  <c r="FJ123" i="46"/>
  <c r="FK123" i="46"/>
  <c r="FA124" i="46"/>
  <c r="FB124" i="46"/>
  <c r="FC124" i="46"/>
  <c r="FD124" i="46"/>
  <c r="FE124" i="46"/>
  <c r="FF124" i="46"/>
  <c r="FG124" i="46"/>
  <c r="FH124" i="46"/>
  <c r="FI124" i="46"/>
  <c r="FJ124" i="46"/>
  <c r="FK124" i="46"/>
  <c r="FA125" i="46"/>
  <c r="FB125" i="46"/>
  <c r="FC125" i="46"/>
  <c r="FD125" i="46"/>
  <c r="FE125" i="46"/>
  <c r="FF125" i="46"/>
  <c r="FG125" i="46"/>
  <c r="FH125" i="46"/>
  <c r="FI125" i="46"/>
  <c r="FJ125" i="46"/>
  <c r="FK125" i="46"/>
  <c r="FA126" i="46"/>
  <c r="FB126" i="46"/>
  <c r="FC126" i="46"/>
  <c r="FD126" i="46"/>
  <c r="FE126" i="46"/>
  <c r="FF126" i="46"/>
  <c r="FG126" i="46"/>
  <c r="FH126" i="46"/>
  <c r="FI126" i="46"/>
  <c r="FJ126" i="46"/>
  <c r="FK126" i="46"/>
  <c r="FA127" i="46"/>
  <c r="FB127" i="46"/>
  <c r="FC127" i="46"/>
  <c r="FD127" i="46"/>
  <c r="FE127" i="46"/>
  <c r="FF127" i="46"/>
  <c r="FG127" i="46"/>
  <c r="FH127" i="46"/>
  <c r="FI127" i="46"/>
  <c r="FJ127" i="46"/>
  <c r="FK127" i="46"/>
  <c r="FA128" i="46"/>
  <c r="FB128" i="46"/>
  <c r="FC128" i="46"/>
  <c r="FD128" i="46"/>
  <c r="FE128" i="46"/>
  <c r="FF128" i="46"/>
  <c r="FG128" i="46"/>
  <c r="FH128" i="46"/>
  <c r="FI128" i="46"/>
  <c r="FJ128" i="46"/>
  <c r="FK128" i="46"/>
  <c r="FA129" i="46"/>
  <c r="FB129" i="46"/>
  <c r="FC129" i="46"/>
  <c r="FD129" i="46"/>
  <c r="FE129" i="46"/>
  <c r="FF129" i="46"/>
  <c r="FG129" i="46"/>
  <c r="FH129" i="46"/>
  <c r="FI129" i="46"/>
  <c r="FJ129" i="46"/>
  <c r="FK129" i="46"/>
  <c r="FA130" i="46"/>
  <c r="FB130" i="46"/>
  <c r="FC130" i="46"/>
  <c r="FD130" i="46"/>
  <c r="FE130" i="46"/>
  <c r="FF130" i="46"/>
  <c r="FG130" i="46"/>
  <c r="FH130" i="46"/>
  <c r="FI130" i="46"/>
  <c r="FJ130" i="46"/>
  <c r="FK130" i="46"/>
  <c r="FA131" i="46"/>
  <c r="FB131" i="46"/>
  <c r="FC131" i="46"/>
  <c r="FD131" i="46"/>
  <c r="FE131" i="46"/>
  <c r="FF131" i="46"/>
  <c r="FG131" i="46"/>
  <c r="FH131" i="46"/>
  <c r="FI131" i="46"/>
  <c r="FJ131" i="46"/>
  <c r="FK131" i="46"/>
  <c r="FA132" i="46"/>
  <c r="FB132" i="46"/>
  <c r="FC132" i="46"/>
  <c r="FD132" i="46"/>
  <c r="FE132" i="46"/>
  <c r="FF132" i="46"/>
  <c r="FG132" i="46"/>
  <c r="FH132" i="46"/>
  <c r="FI132" i="46"/>
  <c r="FJ132" i="46"/>
  <c r="FK132" i="46"/>
  <c r="FA133" i="46"/>
  <c r="FB133" i="46"/>
  <c r="FC133" i="46"/>
  <c r="FD133" i="46"/>
  <c r="FE133" i="46"/>
  <c r="FF133" i="46"/>
  <c r="FG133" i="46"/>
  <c r="FH133" i="46"/>
  <c r="FI133" i="46"/>
  <c r="FJ133" i="46"/>
  <c r="FK133" i="46"/>
  <c r="FA134" i="46"/>
  <c r="FB134" i="46"/>
  <c r="FC134" i="46"/>
  <c r="FD134" i="46"/>
  <c r="FE134" i="46"/>
  <c r="FF134" i="46"/>
  <c r="FG134" i="46"/>
  <c r="FH134" i="46"/>
  <c r="FI134" i="46"/>
  <c r="FJ134" i="46"/>
  <c r="FK134" i="46"/>
  <c r="FA135" i="46"/>
  <c r="FB135" i="46"/>
  <c r="FC135" i="46"/>
  <c r="FD135" i="46"/>
  <c r="FE135" i="46"/>
  <c r="FF135" i="46"/>
  <c r="FG135" i="46"/>
  <c r="FH135" i="46"/>
  <c r="FI135" i="46"/>
  <c r="FJ135" i="46"/>
  <c r="FK135" i="46"/>
  <c r="FA136" i="46"/>
  <c r="FB136" i="46"/>
  <c r="FC136" i="46"/>
  <c r="FD136" i="46"/>
  <c r="FE136" i="46"/>
  <c r="FF136" i="46"/>
  <c r="FG136" i="46"/>
  <c r="FH136" i="46"/>
  <c r="FI136" i="46"/>
  <c r="FJ136" i="46"/>
  <c r="FK136" i="46"/>
  <c r="FA137" i="46"/>
  <c r="FB137" i="46"/>
  <c r="FC137" i="46"/>
  <c r="FD137" i="46"/>
  <c r="FE137" i="46"/>
  <c r="FF137" i="46"/>
  <c r="FG137" i="46"/>
  <c r="FH137" i="46"/>
  <c r="FI137" i="46"/>
  <c r="FJ137" i="46"/>
  <c r="FK137" i="46"/>
  <c r="FA138" i="46"/>
  <c r="FB138" i="46"/>
  <c r="FC138" i="46"/>
  <c r="FD138" i="46"/>
  <c r="FE138" i="46"/>
  <c r="FF138" i="46"/>
  <c r="FG138" i="46"/>
  <c r="FH138" i="46"/>
  <c r="FI138" i="46"/>
  <c r="FJ138" i="46"/>
  <c r="FK138" i="46"/>
  <c r="FA139" i="46"/>
  <c r="FB139" i="46"/>
  <c r="FC139" i="46"/>
  <c r="FD139" i="46"/>
  <c r="FE139" i="46"/>
  <c r="FF139" i="46"/>
  <c r="FG139" i="46"/>
  <c r="FH139" i="46"/>
  <c r="FI139" i="46"/>
  <c r="FJ139" i="46"/>
  <c r="FK139" i="46"/>
  <c r="FA140" i="46"/>
  <c r="FB140" i="46"/>
  <c r="FC140" i="46"/>
  <c r="FD140" i="46"/>
  <c r="FE140" i="46"/>
  <c r="FF140" i="46"/>
  <c r="FG140" i="46"/>
  <c r="FH140" i="46"/>
  <c r="FI140" i="46"/>
  <c r="FJ140" i="46"/>
  <c r="FK140" i="46"/>
  <c r="FA141" i="46"/>
  <c r="FB141" i="46"/>
  <c r="FC141" i="46"/>
  <c r="FD141" i="46"/>
  <c r="FE141" i="46"/>
  <c r="FF141" i="46"/>
  <c r="FG141" i="46"/>
  <c r="FH141" i="46"/>
  <c r="FI141" i="46"/>
  <c r="FJ141" i="46"/>
  <c r="FK141" i="46"/>
  <c r="FA142" i="46"/>
  <c r="FB142" i="46"/>
  <c r="FC142" i="46"/>
  <c r="FD142" i="46"/>
  <c r="FE142" i="46"/>
  <c r="FF142" i="46"/>
  <c r="FG142" i="46"/>
  <c r="FH142" i="46"/>
  <c r="FI142" i="46"/>
  <c r="FJ142" i="46"/>
  <c r="FK142" i="46"/>
  <c r="FA143" i="46"/>
  <c r="FB143" i="46"/>
  <c r="FC143" i="46"/>
  <c r="FD143" i="46"/>
  <c r="FE143" i="46"/>
  <c r="FF143" i="46"/>
  <c r="FG143" i="46"/>
  <c r="FH143" i="46"/>
  <c r="FI143" i="46"/>
  <c r="FJ143" i="46"/>
  <c r="FK143" i="46"/>
  <c r="FA144" i="46"/>
  <c r="FB144" i="46"/>
  <c r="FC144" i="46"/>
  <c r="FD144" i="46"/>
  <c r="FE144" i="46"/>
  <c r="FF144" i="46"/>
  <c r="FG144" i="46"/>
  <c r="FH144" i="46"/>
  <c r="FI144" i="46"/>
  <c r="FJ144" i="46"/>
  <c r="FK144" i="46"/>
  <c r="FA145" i="46"/>
  <c r="FB145" i="46"/>
  <c r="FC145" i="46"/>
  <c r="FD145" i="46"/>
  <c r="FE145" i="46"/>
  <c r="FF145" i="46"/>
  <c r="FG145" i="46"/>
  <c r="FH145" i="46"/>
  <c r="FI145" i="46"/>
  <c r="FJ145" i="46"/>
  <c r="FK145" i="46"/>
  <c r="FA146" i="46"/>
  <c r="FB146" i="46"/>
  <c r="FC146" i="46"/>
  <c r="FD146" i="46"/>
  <c r="FE146" i="46"/>
  <c r="FF146" i="46"/>
  <c r="FG146" i="46"/>
  <c r="FH146" i="46"/>
  <c r="FI146" i="46"/>
  <c r="FJ146" i="46"/>
  <c r="FK146" i="46"/>
  <c r="FA147" i="46"/>
  <c r="FB147" i="46"/>
  <c r="FC147" i="46"/>
  <c r="FD147" i="46"/>
  <c r="FE147" i="46"/>
  <c r="FF147" i="46"/>
  <c r="FG147" i="46"/>
  <c r="FH147" i="46"/>
  <c r="FI147" i="46"/>
  <c r="FJ147" i="46"/>
  <c r="FK147" i="46"/>
  <c r="FA148" i="46"/>
  <c r="FB148" i="46"/>
  <c r="FC148" i="46"/>
  <c r="FD148" i="46"/>
  <c r="FE148" i="46"/>
  <c r="FF148" i="46"/>
  <c r="FG148" i="46"/>
  <c r="FH148" i="46"/>
  <c r="FI148" i="46"/>
  <c r="FJ148" i="46"/>
  <c r="FK148" i="46"/>
  <c r="FA149" i="46"/>
  <c r="FB149" i="46"/>
  <c r="FC149" i="46"/>
  <c r="FD149" i="46"/>
  <c r="FE149" i="46"/>
  <c r="FF149" i="46"/>
  <c r="FG149" i="46"/>
  <c r="FH149" i="46"/>
  <c r="FI149" i="46"/>
  <c r="FJ149" i="46"/>
  <c r="FK149" i="46"/>
  <c r="FA150" i="46"/>
  <c r="FB150" i="46"/>
  <c r="FC150" i="46"/>
  <c r="FD150" i="46"/>
  <c r="FE150" i="46"/>
  <c r="FF150" i="46"/>
  <c r="FG150" i="46"/>
  <c r="FH150" i="46"/>
  <c r="FI150" i="46"/>
  <c r="FJ150" i="46"/>
  <c r="FK150" i="46"/>
  <c r="FA151" i="46"/>
  <c r="FB151" i="46"/>
  <c r="FC151" i="46"/>
  <c r="FD151" i="46"/>
  <c r="FE151" i="46"/>
  <c r="FF151" i="46"/>
  <c r="FG151" i="46"/>
  <c r="FH151" i="46"/>
  <c r="FI151" i="46"/>
  <c r="FJ151" i="46"/>
  <c r="FK151" i="46"/>
  <c r="FA152" i="46"/>
  <c r="FB152" i="46"/>
  <c r="FC152" i="46"/>
  <c r="FD152" i="46"/>
  <c r="FE152" i="46"/>
  <c r="FF152" i="46"/>
  <c r="FG152" i="46"/>
  <c r="FH152" i="46"/>
  <c r="FI152" i="46"/>
  <c r="FJ152" i="46"/>
  <c r="FK152" i="46"/>
  <c r="FA153" i="46"/>
  <c r="FB153" i="46"/>
  <c r="FC153" i="46"/>
  <c r="FD153" i="46"/>
  <c r="FE153" i="46"/>
  <c r="FF153" i="46"/>
  <c r="FG153" i="46"/>
  <c r="FH153" i="46"/>
  <c r="FI153" i="46"/>
  <c r="FJ153" i="46"/>
  <c r="FK153" i="46"/>
  <c r="FA154" i="46"/>
  <c r="FB154" i="46"/>
  <c r="FC154" i="46"/>
  <c r="FD154" i="46"/>
  <c r="FE154" i="46"/>
  <c r="FF154" i="46"/>
  <c r="FG154" i="46"/>
  <c r="FH154" i="46"/>
  <c r="FI154" i="46"/>
  <c r="FJ154" i="46"/>
  <c r="FK154" i="46"/>
  <c r="FA155" i="46"/>
  <c r="FB155" i="46"/>
  <c r="FC155" i="46"/>
  <c r="FD155" i="46"/>
  <c r="FE155" i="46"/>
  <c r="FF155" i="46"/>
  <c r="FG155" i="46"/>
  <c r="FH155" i="46"/>
  <c r="FI155" i="46"/>
  <c r="FJ155" i="46"/>
  <c r="FK155" i="46"/>
  <c r="FB4" i="46"/>
  <c r="FC4" i="46"/>
  <c r="FD316" i="46"/>
  <c r="FA314" i="46"/>
  <c r="FB314" i="46"/>
  <c r="FC314" i="46"/>
  <c r="FD314" i="46"/>
  <c r="FE314" i="46"/>
  <c r="FF314" i="46"/>
  <c r="FG314" i="46"/>
  <c r="FH314" i="46"/>
  <c r="FI314" i="46"/>
  <c r="FJ314" i="46"/>
  <c r="FK314" i="46"/>
  <c r="FB316" i="46"/>
  <c r="FB473" i="46" s="1"/>
  <c r="FA471" i="46"/>
  <c r="FB471" i="46"/>
  <c r="FC471" i="46"/>
  <c r="FD471" i="46"/>
  <c r="FE471" i="46"/>
  <c r="FF471" i="46"/>
  <c r="FG471" i="46"/>
  <c r="FH471" i="46"/>
  <c r="FI471" i="46"/>
  <c r="FJ471" i="46"/>
  <c r="FK471" i="46"/>
  <c r="FA628" i="46"/>
  <c r="FB628" i="46"/>
  <c r="FC628" i="46"/>
  <c r="FD628" i="46"/>
  <c r="FE628" i="46"/>
  <c r="FF628" i="46"/>
  <c r="FG628" i="46"/>
  <c r="FH628" i="46"/>
  <c r="FI628" i="46"/>
  <c r="FJ628" i="46"/>
  <c r="FK628" i="46"/>
  <c r="FA785" i="46"/>
  <c r="FB785" i="46"/>
  <c r="FC785" i="46"/>
  <c r="FD785" i="46"/>
  <c r="FE785" i="46"/>
  <c r="FF785" i="46"/>
  <c r="FG785" i="46"/>
  <c r="FH785" i="46"/>
  <c r="FI785" i="46"/>
  <c r="FJ785" i="46"/>
  <c r="FK785" i="46"/>
  <c r="FA942" i="46"/>
  <c r="FB942" i="46"/>
  <c r="FC942" i="46"/>
  <c r="FD942" i="46"/>
  <c r="FE942" i="46"/>
  <c r="FF942" i="46"/>
  <c r="FG942" i="46"/>
  <c r="FH942" i="46"/>
  <c r="FI942" i="46"/>
  <c r="FJ942" i="46"/>
  <c r="FK942" i="46"/>
  <c r="EL6" i="46"/>
  <c r="EM6" i="46"/>
  <c r="EN6" i="46"/>
  <c r="EO6" i="46"/>
  <c r="EP6" i="46"/>
  <c r="EQ6" i="46"/>
  <c r="ER6" i="46"/>
  <c r="ES6" i="46"/>
  <c r="ET6" i="46"/>
  <c r="EU6" i="46"/>
  <c r="EV6" i="46"/>
  <c r="EW6" i="46"/>
  <c r="EX6" i="46"/>
  <c r="EY6" i="46"/>
  <c r="EZ6" i="46"/>
  <c r="EL7" i="46"/>
  <c r="EM7" i="46"/>
  <c r="EN7" i="46"/>
  <c r="EO7" i="46"/>
  <c r="EP7" i="46"/>
  <c r="EQ7" i="46"/>
  <c r="ER7" i="46"/>
  <c r="ES7" i="46"/>
  <c r="ET7" i="46"/>
  <c r="EU7" i="46"/>
  <c r="EV7" i="46"/>
  <c r="EW7" i="46"/>
  <c r="EX7" i="46"/>
  <c r="EY7" i="46"/>
  <c r="EZ7" i="46"/>
  <c r="EL8" i="46"/>
  <c r="EM8" i="46"/>
  <c r="EN8" i="46"/>
  <c r="EO8" i="46"/>
  <c r="EP8" i="46"/>
  <c r="EQ8" i="46"/>
  <c r="ER8" i="46"/>
  <c r="ES8" i="46"/>
  <c r="ET8" i="46"/>
  <c r="EU8" i="46"/>
  <c r="EV8" i="46"/>
  <c r="EW8" i="46"/>
  <c r="EX8" i="46"/>
  <c r="EY8" i="46"/>
  <c r="EZ8" i="46"/>
  <c r="EL9" i="46"/>
  <c r="EM9" i="46"/>
  <c r="EN9" i="46"/>
  <c r="EO9" i="46"/>
  <c r="EP9" i="46"/>
  <c r="EQ9" i="46"/>
  <c r="ER9" i="46"/>
  <c r="ES9" i="46"/>
  <c r="ET9" i="46"/>
  <c r="EU9" i="46"/>
  <c r="EV9" i="46"/>
  <c r="EW9" i="46"/>
  <c r="EX9" i="46"/>
  <c r="EY9" i="46"/>
  <c r="EZ9" i="46"/>
  <c r="EL10" i="46"/>
  <c r="EM10" i="46"/>
  <c r="EN10" i="46"/>
  <c r="EO10" i="46"/>
  <c r="EP10" i="46"/>
  <c r="EQ10" i="46"/>
  <c r="ER10" i="46"/>
  <c r="ES10" i="46"/>
  <c r="ET10" i="46"/>
  <c r="EU10" i="46"/>
  <c r="EV10" i="46"/>
  <c r="EW10" i="46"/>
  <c r="EX10" i="46"/>
  <c r="EY10" i="46"/>
  <c r="EZ10" i="46"/>
  <c r="EL11" i="46"/>
  <c r="EM11" i="46"/>
  <c r="EN11" i="46"/>
  <c r="EO11" i="46"/>
  <c r="EP11" i="46"/>
  <c r="EQ11" i="46"/>
  <c r="ER11" i="46"/>
  <c r="ES11" i="46"/>
  <c r="ET11" i="46"/>
  <c r="EU11" i="46"/>
  <c r="EV11" i="46"/>
  <c r="EW11" i="46"/>
  <c r="EX11" i="46"/>
  <c r="EY11" i="46"/>
  <c r="EZ11" i="46"/>
  <c r="EL12" i="46"/>
  <c r="EM12" i="46"/>
  <c r="EN12" i="46"/>
  <c r="EO12" i="46"/>
  <c r="EP12" i="46"/>
  <c r="EQ12" i="46"/>
  <c r="ER12" i="46"/>
  <c r="ES12" i="46"/>
  <c r="ET12" i="46"/>
  <c r="EU12" i="46"/>
  <c r="EV12" i="46"/>
  <c r="EW12" i="46"/>
  <c r="EX12" i="46"/>
  <c r="EY12" i="46"/>
  <c r="EZ12" i="46"/>
  <c r="EL13" i="46"/>
  <c r="EM13" i="46"/>
  <c r="EN13" i="46"/>
  <c r="EO13" i="46"/>
  <c r="EP13" i="46"/>
  <c r="EQ13" i="46"/>
  <c r="ER13" i="46"/>
  <c r="ES13" i="46"/>
  <c r="ET13" i="46"/>
  <c r="EU13" i="46"/>
  <c r="EV13" i="46"/>
  <c r="EW13" i="46"/>
  <c r="EX13" i="46"/>
  <c r="EY13" i="46"/>
  <c r="EZ13" i="46"/>
  <c r="EL14" i="46"/>
  <c r="EM14" i="46"/>
  <c r="EN14" i="46"/>
  <c r="EO14" i="46"/>
  <c r="EP14" i="46"/>
  <c r="EQ14" i="46"/>
  <c r="ER14" i="46"/>
  <c r="ES14" i="46"/>
  <c r="ET14" i="46"/>
  <c r="EU14" i="46"/>
  <c r="EV14" i="46"/>
  <c r="EW14" i="46"/>
  <c r="EX14" i="46"/>
  <c r="EY14" i="46"/>
  <c r="EZ14" i="46"/>
  <c r="EL15" i="46"/>
  <c r="EM15" i="46"/>
  <c r="EN15" i="46"/>
  <c r="EO15" i="46"/>
  <c r="EP15" i="46"/>
  <c r="EQ15" i="46"/>
  <c r="ER15" i="46"/>
  <c r="ES15" i="46"/>
  <c r="ET15" i="46"/>
  <c r="EU15" i="46"/>
  <c r="EV15" i="46"/>
  <c r="EW15" i="46"/>
  <c r="EX15" i="46"/>
  <c r="EY15" i="46"/>
  <c r="EZ15" i="46"/>
  <c r="EL16" i="46"/>
  <c r="EM16" i="46"/>
  <c r="EN16" i="46"/>
  <c r="EO16" i="46"/>
  <c r="EP16" i="46"/>
  <c r="EQ16" i="46"/>
  <c r="ER16" i="46"/>
  <c r="ES16" i="46"/>
  <c r="ET16" i="46"/>
  <c r="EU16" i="46"/>
  <c r="EV16" i="46"/>
  <c r="EW16" i="46"/>
  <c r="EX16" i="46"/>
  <c r="EY16" i="46"/>
  <c r="EZ16" i="46"/>
  <c r="EL17" i="46"/>
  <c r="EM17" i="46"/>
  <c r="EN17" i="46"/>
  <c r="EO17" i="46"/>
  <c r="EP17" i="46"/>
  <c r="EQ17" i="46"/>
  <c r="ER17" i="46"/>
  <c r="ES17" i="46"/>
  <c r="ET17" i="46"/>
  <c r="EU17" i="46"/>
  <c r="EV17" i="46"/>
  <c r="EW17" i="46"/>
  <c r="EX17" i="46"/>
  <c r="EY17" i="46"/>
  <c r="EZ17" i="46"/>
  <c r="EL18" i="46"/>
  <c r="EM18" i="46"/>
  <c r="EN18" i="46"/>
  <c r="EO18" i="46"/>
  <c r="EP18" i="46"/>
  <c r="EQ18" i="46"/>
  <c r="ER18" i="46"/>
  <c r="ES18" i="46"/>
  <c r="ET18" i="46"/>
  <c r="EU18" i="46"/>
  <c r="EV18" i="46"/>
  <c r="EW18" i="46"/>
  <c r="EX18" i="46"/>
  <c r="EY18" i="46"/>
  <c r="EZ18" i="46"/>
  <c r="EL19" i="46"/>
  <c r="EM19" i="46"/>
  <c r="EN19" i="46"/>
  <c r="EO19" i="46"/>
  <c r="EP19" i="46"/>
  <c r="EQ19" i="46"/>
  <c r="ER19" i="46"/>
  <c r="ES19" i="46"/>
  <c r="ET19" i="46"/>
  <c r="EU19" i="46"/>
  <c r="EV19" i="46"/>
  <c r="EW19" i="46"/>
  <c r="EX19" i="46"/>
  <c r="EY19" i="46"/>
  <c r="EZ19" i="46"/>
  <c r="EL20" i="46"/>
  <c r="EM20" i="46"/>
  <c r="EN20" i="46"/>
  <c r="EO20" i="46"/>
  <c r="EP20" i="46"/>
  <c r="EQ20" i="46"/>
  <c r="ER20" i="46"/>
  <c r="ES20" i="46"/>
  <c r="ET20" i="46"/>
  <c r="EU20" i="46"/>
  <c r="EV20" i="46"/>
  <c r="EW20" i="46"/>
  <c r="EX20" i="46"/>
  <c r="EY20" i="46"/>
  <c r="EZ20" i="46"/>
  <c r="EL21" i="46"/>
  <c r="EM21" i="46"/>
  <c r="EN21" i="46"/>
  <c r="EO21" i="46"/>
  <c r="EP21" i="46"/>
  <c r="EQ21" i="46"/>
  <c r="ER21" i="46"/>
  <c r="ES21" i="46"/>
  <c r="ET21" i="46"/>
  <c r="EU21" i="46"/>
  <c r="EV21" i="46"/>
  <c r="EW21" i="46"/>
  <c r="EX21" i="46"/>
  <c r="EY21" i="46"/>
  <c r="EZ21" i="46"/>
  <c r="EL22" i="46"/>
  <c r="EM22" i="46"/>
  <c r="EN22" i="46"/>
  <c r="EO22" i="46"/>
  <c r="EP22" i="46"/>
  <c r="EQ22" i="46"/>
  <c r="ER22" i="46"/>
  <c r="ES22" i="46"/>
  <c r="ET22" i="46"/>
  <c r="EU22" i="46"/>
  <c r="EV22" i="46"/>
  <c r="EW22" i="46"/>
  <c r="EX22" i="46"/>
  <c r="EY22" i="46"/>
  <c r="EZ22" i="46"/>
  <c r="EL23" i="46"/>
  <c r="EM23" i="46"/>
  <c r="EN23" i="46"/>
  <c r="EO23" i="46"/>
  <c r="EP23" i="46"/>
  <c r="EQ23" i="46"/>
  <c r="ER23" i="46"/>
  <c r="ES23" i="46"/>
  <c r="ET23" i="46"/>
  <c r="EU23" i="46"/>
  <c r="EV23" i="46"/>
  <c r="EW23" i="46"/>
  <c r="EX23" i="46"/>
  <c r="EY23" i="46"/>
  <c r="EZ23" i="46"/>
  <c r="EL24" i="46"/>
  <c r="EM24" i="46"/>
  <c r="EN24" i="46"/>
  <c r="EO24" i="46"/>
  <c r="EP24" i="46"/>
  <c r="EQ24" i="46"/>
  <c r="ER24" i="46"/>
  <c r="ES24" i="46"/>
  <c r="ET24" i="46"/>
  <c r="EU24" i="46"/>
  <c r="EV24" i="46"/>
  <c r="EW24" i="46"/>
  <c r="EX24" i="46"/>
  <c r="EY24" i="46"/>
  <c r="EZ24" i="46"/>
  <c r="EL25" i="46"/>
  <c r="EM25" i="46"/>
  <c r="EN25" i="46"/>
  <c r="EO25" i="46"/>
  <c r="EP25" i="46"/>
  <c r="EQ25" i="46"/>
  <c r="ER25" i="46"/>
  <c r="ES25" i="46"/>
  <c r="ET25" i="46"/>
  <c r="EU25" i="46"/>
  <c r="EV25" i="46"/>
  <c r="EW25" i="46"/>
  <c r="EX25" i="46"/>
  <c r="EY25" i="46"/>
  <c r="EZ25" i="46"/>
  <c r="EL26" i="46"/>
  <c r="EM26" i="46"/>
  <c r="EN26" i="46"/>
  <c r="EO26" i="46"/>
  <c r="EP26" i="46"/>
  <c r="EQ26" i="46"/>
  <c r="ER26" i="46"/>
  <c r="ES26" i="46"/>
  <c r="ET26" i="46"/>
  <c r="EU26" i="46"/>
  <c r="EV26" i="46"/>
  <c r="EW26" i="46"/>
  <c r="EX26" i="46"/>
  <c r="EY26" i="46"/>
  <c r="EZ26" i="46"/>
  <c r="EL27" i="46"/>
  <c r="EM27" i="46"/>
  <c r="EN27" i="46"/>
  <c r="EO27" i="46"/>
  <c r="EP27" i="46"/>
  <c r="EQ27" i="46"/>
  <c r="ER27" i="46"/>
  <c r="ES27" i="46"/>
  <c r="ET27" i="46"/>
  <c r="EU27" i="46"/>
  <c r="EV27" i="46"/>
  <c r="EW27" i="46"/>
  <c r="EX27" i="46"/>
  <c r="EY27" i="46"/>
  <c r="EZ27" i="46"/>
  <c r="EL28" i="46"/>
  <c r="EM28" i="46"/>
  <c r="EN28" i="46"/>
  <c r="EO28" i="46"/>
  <c r="EP28" i="46"/>
  <c r="EQ28" i="46"/>
  <c r="ER28" i="46"/>
  <c r="ES28" i="46"/>
  <c r="ET28" i="46"/>
  <c r="EU28" i="46"/>
  <c r="EV28" i="46"/>
  <c r="EW28" i="46"/>
  <c r="EX28" i="46"/>
  <c r="EY28" i="46"/>
  <c r="EZ28" i="46"/>
  <c r="EL29" i="46"/>
  <c r="EM29" i="46"/>
  <c r="EN29" i="46"/>
  <c r="EO29" i="46"/>
  <c r="EP29" i="46"/>
  <c r="EQ29" i="46"/>
  <c r="ER29" i="46"/>
  <c r="ES29" i="46"/>
  <c r="ET29" i="46"/>
  <c r="EU29" i="46"/>
  <c r="EV29" i="46"/>
  <c r="EW29" i="46"/>
  <c r="EX29" i="46"/>
  <c r="EY29" i="46"/>
  <c r="EZ29" i="46"/>
  <c r="EL30" i="46"/>
  <c r="EM30" i="46"/>
  <c r="EN30" i="46"/>
  <c r="EO30" i="46"/>
  <c r="EP30" i="46"/>
  <c r="EQ30" i="46"/>
  <c r="ER30" i="46"/>
  <c r="ES30" i="46"/>
  <c r="ET30" i="46"/>
  <c r="EU30" i="46"/>
  <c r="EV30" i="46"/>
  <c r="EW30" i="46"/>
  <c r="EX30" i="46"/>
  <c r="EY30" i="46"/>
  <c r="EZ30" i="46"/>
  <c r="EL31" i="46"/>
  <c r="EM31" i="46"/>
  <c r="EN31" i="46"/>
  <c r="EO31" i="46"/>
  <c r="EP31" i="46"/>
  <c r="EQ31" i="46"/>
  <c r="ER31" i="46"/>
  <c r="ES31" i="46"/>
  <c r="ET31" i="46"/>
  <c r="EU31" i="46"/>
  <c r="EV31" i="46"/>
  <c r="EW31" i="46"/>
  <c r="EX31" i="46"/>
  <c r="EY31" i="46"/>
  <c r="EZ31" i="46"/>
  <c r="EL32" i="46"/>
  <c r="EM32" i="46"/>
  <c r="EN32" i="46"/>
  <c r="EO32" i="46"/>
  <c r="EP32" i="46"/>
  <c r="EQ32" i="46"/>
  <c r="ER32" i="46"/>
  <c r="ES32" i="46"/>
  <c r="ET32" i="46"/>
  <c r="EU32" i="46"/>
  <c r="EV32" i="46"/>
  <c r="EW32" i="46"/>
  <c r="EX32" i="46"/>
  <c r="EY32" i="46"/>
  <c r="EZ32" i="46"/>
  <c r="EL33" i="46"/>
  <c r="EM33" i="46"/>
  <c r="EN33" i="46"/>
  <c r="EO33" i="46"/>
  <c r="EP33" i="46"/>
  <c r="EQ33" i="46"/>
  <c r="ER33" i="46"/>
  <c r="ES33" i="46"/>
  <c r="ET33" i="46"/>
  <c r="EU33" i="46"/>
  <c r="EV33" i="46"/>
  <c r="EW33" i="46"/>
  <c r="EX33" i="46"/>
  <c r="EY33" i="46"/>
  <c r="EZ33" i="46"/>
  <c r="EL34" i="46"/>
  <c r="EM34" i="46"/>
  <c r="EN34" i="46"/>
  <c r="EO34" i="46"/>
  <c r="EP34" i="46"/>
  <c r="EQ34" i="46"/>
  <c r="ER34" i="46"/>
  <c r="ES34" i="46"/>
  <c r="ET34" i="46"/>
  <c r="EU34" i="46"/>
  <c r="EV34" i="46"/>
  <c r="EW34" i="46"/>
  <c r="EX34" i="46"/>
  <c r="EY34" i="46"/>
  <c r="EZ34" i="46"/>
  <c r="EL35" i="46"/>
  <c r="EM35" i="46"/>
  <c r="EN35" i="46"/>
  <c r="EO35" i="46"/>
  <c r="EP35" i="46"/>
  <c r="EQ35" i="46"/>
  <c r="ER35" i="46"/>
  <c r="ES35" i="46"/>
  <c r="ET35" i="46"/>
  <c r="EU35" i="46"/>
  <c r="EV35" i="46"/>
  <c r="EW35" i="46"/>
  <c r="EX35" i="46"/>
  <c r="EY35" i="46"/>
  <c r="EZ35" i="46"/>
  <c r="EL36" i="46"/>
  <c r="EM36" i="46"/>
  <c r="EN36" i="46"/>
  <c r="EO36" i="46"/>
  <c r="EP36" i="46"/>
  <c r="EQ36" i="46"/>
  <c r="ER36" i="46"/>
  <c r="ES36" i="46"/>
  <c r="ET36" i="46"/>
  <c r="EU36" i="46"/>
  <c r="EV36" i="46"/>
  <c r="EW36" i="46"/>
  <c r="EX36" i="46"/>
  <c r="EY36" i="46"/>
  <c r="EZ36" i="46"/>
  <c r="EL37" i="46"/>
  <c r="EM37" i="46"/>
  <c r="EN37" i="46"/>
  <c r="EO37" i="46"/>
  <c r="EP37" i="46"/>
  <c r="EQ37" i="46"/>
  <c r="ER37" i="46"/>
  <c r="ES37" i="46"/>
  <c r="ET37" i="46"/>
  <c r="EU37" i="46"/>
  <c r="EV37" i="46"/>
  <c r="EW37" i="46"/>
  <c r="EX37" i="46"/>
  <c r="EY37" i="46"/>
  <c r="EZ37" i="46"/>
  <c r="EL38" i="46"/>
  <c r="EM38" i="46"/>
  <c r="EN38" i="46"/>
  <c r="EO38" i="46"/>
  <c r="EP38" i="46"/>
  <c r="EQ38" i="46"/>
  <c r="ER38" i="46"/>
  <c r="ES38" i="46"/>
  <c r="ET38" i="46"/>
  <c r="EU38" i="46"/>
  <c r="EV38" i="46"/>
  <c r="EW38" i="46"/>
  <c r="EX38" i="46"/>
  <c r="EY38" i="46"/>
  <c r="EZ38" i="46"/>
  <c r="EL39" i="46"/>
  <c r="EM39" i="46"/>
  <c r="EN39" i="46"/>
  <c r="EO39" i="46"/>
  <c r="EP39" i="46"/>
  <c r="EQ39" i="46"/>
  <c r="ER39" i="46"/>
  <c r="ES39" i="46"/>
  <c r="ET39" i="46"/>
  <c r="EU39" i="46"/>
  <c r="EV39" i="46"/>
  <c r="EW39" i="46"/>
  <c r="EX39" i="46"/>
  <c r="EY39" i="46"/>
  <c r="EZ39" i="46"/>
  <c r="EL40" i="46"/>
  <c r="EM40" i="46"/>
  <c r="EN40" i="46"/>
  <c r="EO40" i="46"/>
  <c r="EP40" i="46"/>
  <c r="EQ40" i="46"/>
  <c r="ER40" i="46"/>
  <c r="ES40" i="46"/>
  <c r="ET40" i="46"/>
  <c r="EU40" i="46"/>
  <c r="EV40" i="46"/>
  <c r="EW40" i="46"/>
  <c r="EX40" i="46"/>
  <c r="EY40" i="46"/>
  <c r="EZ40" i="46"/>
  <c r="EL41" i="46"/>
  <c r="EM41" i="46"/>
  <c r="EN41" i="46"/>
  <c r="EO41" i="46"/>
  <c r="EP41" i="46"/>
  <c r="EQ41" i="46"/>
  <c r="ER41" i="46"/>
  <c r="ES41" i="46"/>
  <c r="ET41" i="46"/>
  <c r="EU41" i="46"/>
  <c r="EV41" i="46"/>
  <c r="EW41" i="46"/>
  <c r="EX41" i="46"/>
  <c r="EY41" i="46"/>
  <c r="EZ41" i="46"/>
  <c r="EL42" i="46"/>
  <c r="EM42" i="46"/>
  <c r="EN42" i="46"/>
  <c r="EO42" i="46"/>
  <c r="EP42" i="46"/>
  <c r="EQ42" i="46"/>
  <c r="ER42" i="46"/>
  <c r="ES42" i="46"/>
  <c r="ET42" i="46"/>
  <c r="EU42" i="46"/>
  <c r="EV42" i="46"/>
  <c r="EW42" i="46"/>
  <c r="EX42" i="46"/>
  <c r="EY42" i="46"/>
  <c r="EZ42" i="46"/>
  <c r="EL43" i="46"/>
  <c r="EM43" i="46"/>
  <c r="EN43" i="46"/>
  <c r="EO43" i="46"/>
  <c r="EP43" i="46"/>
  <c r="EQ43" i="46"/>
  <c r="ER43" i="46"/>
  <c r="ES43" i="46"/>
  <c r="ET43" i="46"/>
  <c r="EU43" i="46"/>
  <c r="EV43" i="46"/>
  <c r="EW43" i="46"/>
  <c r="EX43" i="46"/>
  <c r="EY43" i="46"/>
  <c r="EZ43" i="46"/>
  <c r="EL44" i="46"/>
  <c r="EM44" i="46"/>
  <c r="EN44" i="46"/>
  <c r="EO44" i="46"/>
  <c r="EP44" i="46"/>
  <c r="EQ44" i="46"/>
  <c r="ER44" i="46"/>
  <c r="ES44" i="46"/>
  <c r="ET44" i="46"/>
  <c r="EU44" i="46"/>
  <c r="EV44" i="46"/>
  <c r="EW44" i="46"/>
  <c r="EX44" i="46"/>
  <c r="EY44" i="46"/>
  <c r="EZ44" i="46"/>
  <c r="EL45" i="46"/>
  <c r="EM45" i="46"/>
  <c r="EN45" i="46"/>
  <c r="EO45" i="46"/>
  <c r="EP45" i="46"/>
  <c r="EQ45" i="46"/>
  <c r="ER45" i="46"/>
  <c r="ES45" i="46"/>
  <c r="ET45" i="46"/>
  <c r="EU45" i="46"/>
  <c r="EV45" i="46"/>
  <c r="EW45" i="46"/>
  <c r="EX45" i="46"/>
  <c r="EY45" i="46"/>
  <c r="EZ45" i="46"/>
  <c r="EL46" i="46"/>
  <c r="EM46" i="46"/>
  <c r="EN46" i="46"/>
  <c r="EO46" i="46"/>
  <c r="EP46" i="46"/>
  <c r="EQ46" i="46"/>
  <c r="ER46" i="46"/>
  <c r="ES46" i="46"/>
  <c r="ET46" i="46"/>
  <c r="EU46" i="46"/>
  <c r="EV46" i="46"/>
  <c r="EW46" i="46"/>
  <c r="EX46" i="46"/>
  <c r="EY46" i="46"/>
  <c r="EZ46" i="46"/>
  <c r="EL47" i="46"/>
  <c r="EM47" i="46"/>
  <c r="EN47" i="46"/>
  <c r="EO47" i="46"/>
  <c r="EP47" i="46"/>
  <c r="EQ47" i="46"/>
  <c r="ER47" i="46"/>
  <c r="ES47" i="46"/>
  <c r="ET47" i="46"/>
  <c r="EU47" i="46"/>
  <c r="EV47" i="46"/>
  <c r="EW47" i="46"/>
  <c r="EX47" i="46"/>
  <c r="EY47" i="46"/>
  <c r="EZ47" i="46"/>
  <c r="EL48" i="46"/>
  <c r="EM48" i="46"/>
  <c r="EN48" i="46"/>
  <c r="EO48" i="46"/>
  <c r="EP48" i="46"/>
  <c r="EQ48" i="46"/>
  <c r="ER48" i="46"/>
  <c r="ES48" i="46"/>
  <c r="ET48" i="46"/>
  <c r="EU48" i="46"/>
  <c r="EV48" i="46"/>
  <c r="EW48" i="46"/>
  <c r="EX48" i="46"/>
  <c r="EY48" i="46"/>
  <c r="EZ48" i="46"/>
  <c r="EL49" i="46"/>
  <c r="EM49" i="46"/>
  <c r="EN49" i="46"/>
  <c r="EO49" i="46"/>
  <c r="EP49" i="46"/>
  <c r="EQ49" i="46"/>
  <c r="ER49" i="46"/>
  <c r="ES49" i="46"/>
  <c r="ET49" i="46"/>
  <c r="EU49" i="46"/>
  <c r="EV49" i="46"/>
  <c r="EW49" i="46"/>
  <c r="EX49" i="46"/>
  <c r="EY49" i="46"/>
  <c r="EZ49" i="46"/>
  <c r="EL50" i="46"/>
  <c r="EM50" i="46"/>
  <c r="EN50" i="46"/>
  <c r="EO50" i="46"/>
  <c r="EP50" i="46"/>
  <c r="EQ50" i="46"/>
  <c r="ER50" i="46"/>
  <c r="ES50" i="46"/>
  <c r="ET50" i="46"/>
  <c r="EU50" i="46"/>
  <c r="EV50" i="46"/>
  <c r="EW50" i="46"/>
  <c r="EX50" i="46"/>
  <c r="EY50" i="46"/>
  <c r="EZ50" i="46"/>
  <c r="EL51" i="46"/>
  <c r="EM51" i="46"/>
  <c r="EN51" i="46"/>
  <c r="EO51" i="46"/>
  <c r="EP51" i="46"/>
  <c r="EQ51" i="46"/>
  <c r="ER51" i="46"/>
  <c r="ES51" i="46"/>
  <c r="ET51" i="46"/>
  <c r="EU51" i="46"/>
  <c r="EV51" i="46"/>
  <c r="EW51" i="46"/>
  <c r="EX51" i="46"/>
  <c r="EY51" i="46"/>
  <c r="EZ51" i="46"/>
  <c r="EL52" i="46"/>
  <c r="EM52" i="46"/>
  <c r="EN52" i="46"/>
  <c r="EO52" i="46"/>
  <c r="EP52" i="46"/>
  <c r="EQ52" i="46"/>
  <c r="ER52" i="46"/>
  <c r="ES52" i="46"/>
  <c r="ET52" i="46"/>
  <c r="EU52" i="46"/>
  <c r="EV52" i="46"/>
  <c r="EW52" i="46"/>
  <c r="EX52" i="46"/>
  <c r="EY52" i="46"/>
  <c r="EZ52" i="46"/>
  <c r="EL53" i="46"/>
  <c r="EM53" i="46"/>
  <c r="EN53" i="46"/>
  <c r="EO53" i="46"/>
  <c r="EP53" i="46"/>
  <c r="EQ53" i="46"/>
  <c r="ER53" i="46"/>
  <c r="ES53" i="46"/>
  <c r="ET53" i="46"/>
  <c r="EU53" i="46"/>
  <c r="EV53" i="46"/>
  <c r="EW53" i="46"/>
  <c r="EX53" i="46"/>
  <c r="EY53" i="46"/>
  <c r="EZ53" i="46"/>
  <c r="EL54" i="46"/>
  <c r="EM54" i="46"/>
  <c r="EN54" i="46"/>
  <c r="EO54" i="46"/>
  <c r="EP54" i="46"/>
  <c r="EQ54" i="46"/>
  <c r="ER54" i="46"/>
  <c r="ES54" i="46"/>
  <c r="ET54" i="46"/>
  <c r="EU54" i="46"/>
  <c r="EV54" i="46"/>
  <c r="EW54" i="46"/>
  <c r="EX54" i="46"/>
  <c r="EY54" i="46"/>
  <c r="EZ54" i="46"/>
  <c r="EL55" i="46"/>
  <c r="EM55" i="46"/>
  <c r="EN55" i="46"/>
  <c r="EO55" i="46"/>
  <c r="EP55" i="46"/>
  <c r="EQ55" i="46"/>
  <c r="ER55" i="46"/>
  <c r="ES55" i="46"/>
  <c r="ET55" i="46"/>
  <c r="EU55" i="46"/>
  <c r="EV55" i="46"/>
  <c r="EW55" i="46"/>
  <c r="EX55" i="46"/>
  <c r="EY55" i="46"/>
  <c r="EZ55" i="46"/>
  <c r="EL56" i="46"/>
  <c r="EM56" i="46"/>
  <c r="EN56" i="46"/>
  <c r="EO56" i="46"/>
  <c r="EP56" i="46"/>
  <c r="EQ56" i="46"/>
  <c r="ER56" i="46"/>
  <c r="ES56" i="46"/>
  <c r="ET56" i="46"/>
  <c r="EU56" i="46"/>
  <c r="EV56" i="46"/>
  <c r="EW56" i="46"/>
  <c r="EX56" i="46"/>
  <c r="EY56" i="46"/>
  <c r="EZ56" i="46"/>
  <c r="EL57" i="46"/>
  <c r="EM57" i="46"/>
  <c r="EN57" i="46"/>
  <c r="EO57" i="46"/>
  <c r="EP57" i="46"/>
  <c r="EQ57" i="46"/>
  <c r="ER57" i="46"/>
  <c r="ES57" i="46"/>
  <c r="ET57" i="46"/>
  <c r="EU57" i="46"/>
  <c r="EV57" i="46"/>
  <c r="EW57" i="46"/>
  <c r="EX57" i="46"/>
  <c r="EY57" i="46"/>
  <c r="EZ57" i="46"/>
  <c r="EL58" i="46"/>
  <c r="EM58" i="46"/>
  <c r="EN58" i="46"/>
  <c r="EO58" i="46"/>
  <c r="EP58" i="46"/>
  <c r="EQ58" i="46"/>
  <c r="ER58" i="46"/>
  <c r="ES58" i="46"/>
  <c r="ET58" i="46"/>
  <c r="EU58" i="46"/>
  <c r="EV58" i="46"/>
  <c r="EW58" i="46"/>
  <c r="EX58" i="46"/>
  <c r="EY58" i="46"/>
  <c r="EZ58" i="46"/>
  <c r="EL59" i="46"/>
  <c r="EM59" i="46"/>
  <c r="EN59" i="46"/>
  <c r="EO59" i="46"/>
  <c r="EP59" i="46"/>
  <c r="EQ59" i="46"/>
  <c r="ER59" i="46"/>
  <c r="ES59" i="46"/>
  <c r="ET59" i="46"/>
  <c r="EU59" i="46"/>
  <c r="EV59" i="46"/>
  <c r="EW59" i="46"/>
  <c r="EX59" i="46"/>
  <c r="EY59" i="46"/>
  <c r="EZ59" i="46"/>
  <c r="EL60" i="46"/>
  <c r="EM60" i="46"/>
  <c r="EN60" i="46"/>
  <c r="EO60" i="46"/>
  <c r="EP60" i="46"/>
  <c r="EQ60" i="46"/>
  <c r="ER60" i="46"/>
  <c r="ES60" i="46"/>
  <c r="ET60" i="46"/>
  <c r="EU60" i="46"/>
  <c r="EV60" i="46"/>
  <c r="EW60" i="46"/>
  <c r="EX60" i="46"/>
  <c r="EY60" i="46"/>
  <c r="EZ60" i="46"/>
  <c r="EL61" i="46"/>
  <c r="EM61" i="46"/>
  <c r="EN61" i="46"/>
  <c r="EO61" i="46"/>
  <c r="EP61" i="46"/>
  <c r="EQ61" i="46"/>
  <c r="ER61" i="46"/>
  <c r="ES61" i="46"/>
  <c r="ET61" i="46"/>
  <c r="EU61" i="46"/>
  <c r="EV61" i="46"/>
  <c r="EW61" i="46"/>
  <c r="EX61" i="46"/>
  <c r="EY61" i="46"/>
  <c r="EZ61" i="46"/>
  <c r="EL62" i="46"/>
  <c r="EM62" i="46"/>
  <c r="EN62" i="46"/>
  <c r="EO62" i="46"/>
  <c r="EP62" i="46"/>
  <c r="EQ62" i="46"/>
  <c r="ER62" i="46"/>
  <c r="ES62" i="46"/>
  <c r="ET62" i="46"/>
  <c r="EU62" i="46"/>
  <c r="EV62" i="46"/>
  <c r="EW62" i="46"/>
  <c r="EX62" i="46"/>
  <c r="EY62" i="46"/>
  <c r="EZ62" i="46"/>
  <c r="EL63" i="46"/>
  <c r="EM63" i="46"/>
  <c r="EN63" i="46"/>
  <c r="EO63" i="46"/>
  <c r="EP63" i="46"/>
  <c r="EQ63" i="46"/>
  <c r="ER63" i="46"/>
  <c r="ES63" i="46"/>
  <c r="ET63" i="46"/>
  <c r="EU63" i="46"/>
  <c r="EV63" i="46"/>
  <c r="EW63" i="46"/>
  <c r="EX63" i="46"/>
  <c r="EY63" i="46"/>
  <c r="EZ63" i="46"/>
  <c r="EL64" i="46"/>
  <c r="EM64" i="46"/>
  <c r="EN64" i="46"/>
  <c r="EO64" i="46"/>
  <c r="EP64" i="46"/>
  <c r="EQ64" i="46"/>
  <c r="ER64" i="46"/>
  <c r="ES64" i="46"/>
  <c r="ET64" i="46"/>
  <c r="EU64" i="46"/>
  <c r="EV64" i="46"/>
  <c r="EW64" i="46"/>
  <c r="EX64" i="46"/>
  <c r="EY64" i="46"/>
  <c r="EZ64" i="46"/>
  <c r="EL65" i="46"/>
  <c r="EM65" i="46"/>
  <c r="EN65" i="46"/>
  <c r="EO65" i="46"/>
  <c r="EP65" i="46"/>
  <c r="EQ65" i="46"/>
  <c r="ER65" i="46"/>
  <c r="ES65" i="46"/>
  <c r="ET65" i="46"/>
  <c r="EU65" i="46"/>
  <c r="EV65" i="46"/>
  <c r="EW65" i="46"/>
  <c r="EX65" i="46"/>
  <c r="EY65" i="46"/>
  <c r="EZ65" i="46"/>
  <c r="EL66" i="46"/>
  <c r="EM66" i="46"/>
  <c r="EN66" i="46"/>
  <c r="EO66" i="46"/>
  <c r="EP66" i="46"/>
  <c r="EQ66" i="46"/>
  <c r="ER66" i="46"/>
  <c r="ES66" i="46"/>
  <c r="ET66" i="46"/>
  <c r="EU66" i="46"/>
  <c r="EV66" i="46"/>
  <c r="EW66" i="46"/>
  <c r="EX66" i="46"/>
  <c r="EY66" i="46"/>
  <c r="EZ66" i="46"/>
  <c r="EL67" i="46"/>
  <c r="EM67" i="46"/>
  <c r="EN67" i="46"/>
  <c r="EO67" i="46"/>
  <c r="EP67" i="46"/>
  <c r="EQ67" i="46"/>
  <c r="ER67" i="46"/>
  <c r="ES67" i="46"/>
  <c r="ET67" i="46"/>
  <c r="EU67" i="46"/>
  <c r="EV67" i="46"/>
  <c r="EW67" i="46"/>
  <c r="EX67" i="46"/>
  <c r="EY67" i="46"/>
  <c r="EZ67" i="46"/>
  <c r="EL68" i="46"/>
  <c r="EM68" i="46"/>
  <c r="EN68" i="46"/>
  <c r="EO68" i="46"/>
  <c r="EP68" i="46"/>
  <c r="EQ68" i="46"/>
  <c r="ER68" i="46"/>
  <c r="ES68" i="46"/>
  <c r="ET68" i="46"/>
  <c r="EU68" i="46"/>
  <c r="EV68" i="46"/>
  <c r="EW68" i="46"/>
  <c r="EX68" i="46"/>
  <c r="EY68" i="46"/>
  <c r="EZ68" i="46"/>
  <c r="EL69" i="46"/>
  <c r="EM69" i="46"/>
  <c r="EN69" i="46"/>
  <c r="EO69" i="46"/>
  <c r="EP69" i="46"/>
  <c r="EQ69" i="46"/>
  <c r="ER69" i="46"/>
  <c r="ES69" i="46"/>
  <c r="ET69" i="46"/>
  <c r="EU69" i="46"/>
  <c r="EV69" i="46"/>
  <c r="EW69" i="46"/>
  <c r="EX69" i="46"/>
  <c r="EY69" i="46"/>
  <c r="EZ69" i="46"/>
  <c r="EL70" i="46"/>
  <c r="EM70" i="46"/>
  <c r="EN70" i="46"/>
  <c r="EO70" i="46"/>
  <c r="EP70" i="46"/>
  <c r="EQ70" i="46"/>
  <c r="ER70" i="46"/>
  <c r="ES70" i="46"/>
  <c r="ET70" i="46"/>
  <c r="EU70" i="46"/>
  <c r="EV70" i="46"/>
  <c r="EW70" i="46"/>
  <c r="EX70" i="46"/>
  <c r="EY70" i="46"/>
  <c r="EZ70" i="46"/>
  <c r="EL71" i="46"/>
  <c r="EM71" i="46"/>
  <c r="EN71" i="46"/>
  <c r="EO71" i="46"/>
  <c r="EP71" i="46"/>
  <c r="EQ71" i="46"/>
  <c r="ER71" i="46"/>
  <c r="ES71" i="46"/>
  <c r="ET71" i="46"/>
  <c r="EU71" i="46"/>
  <c r="EV71" i="46"/>
  <c r="EW71" i="46"/>
  <c r="EX71" i="46"/>
  <c r="EY71" i="46"/>
  <c r="EZ71" i="46"/>
  <c r="EL72" i="46"/>
  <c r="EM72" i="46"/>
  <c r="EN72" i="46"/>
  <c r="EO72" i="46"/>
  <c r="EP72" i="46"/>
  <c r="EQ72" i="46"/>
  <c r="ER72" i="46"/>
  <c r="ES72" i="46"/>
  <c r="ET72" i="46"/>
  <c r="EU72" i="46"/>
  <c r="EV72" i="46"/>
  <c r="EW72" i="46"/>
  <c r="EX72" i="46"/>
  <c r="EY72" i="46"/>
  <c r="EZ72" i="46"/>
  <c r="EL73" i="46"/>
  <c r="EM73" i="46"/>
  <c r="EN73" i="46"/>
  <c r="EO73" i="46"/>
  <c r="EP73" i="46"/>
  <c r="EQ73" i="46"/>
  <c r="ER73" i="46"/>
  <c r="ES73" i="46"/>
  <c r="ET73" i="46"/>
  <c r="EU73" i="46"/>
  <c r="EV73" i="46"/>
  <c r="EW73" i="46"/>
  <c r="EX73" i="46"/>
  <c r="EY73" i="46"/>
  <c r="EZ73" i="46"/>
  <c r="EL74" i="46"/>
  <c r="EM74" i="46"/>
  <c r="EN74" i="46"/>
  <c r="EO74" i="46"/>
  <c r="EP74" i="46"/>
  <c r="EQ74" i="46"/>
  <c r="ER74" i="46"/>
  <c r="ES74" i="46"/>
  <c r="ET74" i="46"/>
  <c r="EU74" i="46"/>
  <c r="EV74" i="46"/>
  <c r="EW74" i="46"/>
  <c r="EX74" i="46"/>
  <c r="EY74" i="46"/>
  <c r="EZ74" i="46"/>
  <c r="EL75" i="46"/>
  <c r="EM75" i="46"/>
  <c r="EN75" i="46"/>
  <c r="EO75" i="46"/>
  <c r="EP75" i="46"/>
  <c r="EQ75" i="46"/>
  <c r="ER75" i="46"/>
  <c r="ES75" i="46"/>
  <c r="ET75" i="46"/>
  <c r="EU75" i="46"/>
  <c r="EV75" i="46"/>
  <c r="EW75" i="46"/>
  <c r="EX75" i="46"/>
  <c r="EY75" i="46"/>
  <c r="EZ75" i="46"/>
  <c r="EL76" i="46"/>
  <c r="EM76" i="46"/>
  <c r="EN76" i="46"/>
  <c r="EO76" i="46"/>
  <c r="EP76" i="46"/>
  <c r="EQ76" i="46"/>
  <c r="ER76" i="46"/>
  <c r="ES76" i="46"/>
  <c r="ET76" i="46"/>
  <c r="EU76" i="46"/>
  <c r="EV76" i="46"/>
  <c r="EW76" i="46"/>
  <c r="EX76" i="46"/>
  <c r="EY76" i="46"/>
  <c r="EZ76" i="46"/>
  <c r="EL77" i="46"/>
  <c r="EM77" i="46"/>
  <c r="EN77" i="46"/>
  <c r="EO77" i="46"/>
  <c r="EP77" i="46"/>
  <c r="EQ77" i="46"/>
  <c r="ER77" i="46"/>
  <c r="ES77" i="46"/>
  <c r="ET77" i="46"/>
  <c r="EU77" i="46"/>
  <c r="EV77" i="46"/>
  <c r="EW77" i="46"/>
  <c r="EX77" i="46"/>
  <c r="EY77" i="46"/>
  <c r="EZ77" i="46"/>
  <c r="EL78" i="46"/>
  <c r="EM78" i="46"/>
  <c r="EN78" i="46"/>
  <c r="EO78" i="46"/>
  <c r="EP78" i="46"/>
  <c r="EQ78" i="46"/>
  <c r="ER78" i="46"/>
  <c r="ES78" i="46"/>
  <c r="ET78" i="46"/>
  <c r="EU78" i="46"/>
  <c r="EV78" i="46"/>
  <c r="EW78" i="46"/>
  <c r="EX78" i="46"/>
  <c r="EY78" i="46"/>
  <c r="EZ78" i="46"/>
  <c r="EL79" i="46"/>
  <c r="EM79" i="46"/>
  <c r="EN79" i="46"/>
  <c r="EO79" i="46"/>
  <c r="EP79" i="46"/>
  <c r="EQ79" i="46"/>
  <c r="ER79" i="46"/>
  <c r="ES79" i="46"/>
  <c r="ET79" i="46"/>
  <c r="EU79" i="46"/>
  <c r="EV79" i="46"/>
  <c r="EW79" i="46"/>
  <c r="EX79" i="46"/>
  <c r="EY79" i="46"/>
  <c r="EZ79" i="46"/>
  <c r="EL80" i="46"/>
  <c r="EM80" i="46"/>
  <c r="EN80" i="46"/>
  <c r="EO80" i="46"/>
  <c r="EP80" i="46"/>
  <c r="EQ80" i="46"/>
  <c r="ER80" i="46"/>
  <c r="ES80" i="46"/>
  <c r="ET80" i="46"/>
  <c r="EU80" i="46"/>
  <c r="EV80" i="46"/>
  <c r="EW80" i="46"/>
  <c r="EX80" i="46"/>
  <c r="EY80" i="46"/>
  <c r="EZ80" i="46"/>
  <c r="EL81" i="46"/>
  <c r="EM81" i="46"/>
  <c r="EN81" i="46"/>
  <c r="EO81" i="46"/>
  <c r="EP81" i="46"/>
  <c r="EQ81" i="46"/>
  <c r="ER81" i="46"/>
  <c r="ES81" i="46"/>
  <c r="ET81" i="46"/>
  <c r="EU81" i="46"/>
  <c r="EV81" i="46"/>
  <c r="EW81" i="46"/>
  <c r="EX81" i="46"/>
  <c r="EY81" i="46"/>
  <c r="EZ81" i="46"/>
  <c r="EL82" i="46"/>
  <c r="EM82" i="46"/>
  <c r="EN82" i="46"/>
  <c r="EO82" i="46"/>
  <c r="EP82" i="46"/>
  <c r="EQ82" i="46"/>
  <c r="ER82" i="46"/>
  <c r="ES82" i="46"/>
  <c r="ET82" i="46"/>
  <c r="EU82" i="46"/>
  <c r="EV82" i="46"/>
  <c r="EW82" i="46"/>
  <c r="EX82" i="46"/>
  <c r="EY82" i="46"/>
  <c r="EZ82" i="46"/>
  <c r="EL83" i="46"/>
  <c r="EM83" i="46"/>
  <c r="EN83" i="46"/>
  <c r="EO83" i="46"/>
  <c r="EP83" i="46"/>
  <c r="EQ83" i="46"/>
  <c r="ER83" i="46"/>
  <c r="ES83" i="46"/>
  <c r="ET83" i="46"/>
  <c r="EU83" i="46"/>
  <c r="EV83" i="46"/>
  <c r="EW83" i="46"/>
  <c r="EX83" i="46"/>
  <c r="EY83" i="46"/>
  <c r="EZ83" i="46"/>
  <c r="EL84" i="46"/>
  <c r="EM84" i="46"/>
  <c r="EN84" i="46"/>
  <c r="EO84" i="46"/>
  <c r="EP84" i="46"/>
  <c r="EQ84" i="46"/>
  <c r="ER84" i="46"/>
  <c r="ES84" i="46"/>
  <c r="ET84" i="46"/>
  <c r="EU84" i="46"/>
  <c r="EV84" i="46"/>
  <c r="EW84" i="46"/>
  <c r="EX84" i="46"/>
  <c r="EY84" i="46"/>
  <c r="EZ84" i="46"/>
  <c r="EL85" i="46"/>
  <c r="EM85" i="46"/>
  <c r="EN85" i="46"/>
  <c r="EO85" i="46"/>
  <c r="EP85" i="46"/>
  <c r="EQ85" i="46"/>
  <c r="ER85" i="46"/>
  <c r="ES85" i="46"/>
  <c r="ET85" i="46"/>
  <c r="EU85" i="46"/>
  <c r="EV85" i="46"/>
  <c r="EW85" i="46"/>
  <c r="EX85" i="46"/>
  <c r="EY85" i="46"/>
  <c r="EZ85" i="46"/>
  <c r="EL86" i="46"/>
  <c r="EM86" i="46"/>
  <c r="EN86" i="46"/>
  <c r="EO86" i="46"/>
  <c r="EP86" i="46"/>
  <c r="EQ86" i="46"/>
  <c r="ER86" i="46"/>
  <c r="ES86" i="46"/>
  <c r="ET86" i="46"/>
  <c r="EU86" i="46"/>
  <c r="EV86" i="46"/>
  <c r="EW86" i="46"/>
  <c r="EX86" i="46"/>
  <c r="EY86" i="46"/>
  <c r="EZ86" i="46"/>
  <c r="EL87" i="46"/>
  <c r="EM87" i="46"/>
  <c r="EN87" i="46"/>
  <c r="EO87" i="46"/>
  <c r="EP87" i="46"/>
  <c r="EQ87" i="46"/>
  <c r="ER87" i="46"/>
  <c r="ES87" i="46"/>
  <c r="ET87" i="46"/>
  <c r="EU87" i="46"/>
  <c r="EV87" i="46"/>
  <c r="EW87" i="46"/>
  <c r="EX87" i="46"/>
  <c r="EY87" i="46"/>
  <c r="EZ87" i="46"/>
  <c r="EL88" i="46"/>
  <c r="EM88" i="46"/>
  <c r="EN88" i="46"/>
  <c r="EO88" i="46"/>
  <c r="EP88" i="46"/>
  <c r="EQ88" i="46"/>
  <c r="ER88" i="46"/>
  <c r="ES88" i="46"/>
  <c r="ET88" i="46"/>
  <c r="EU88" i="46"/>
  <c r="EV88" i="46"/>
  <c r="EW88" i="46"/>
  <c r="EX88" i="46"/>
  <c r="EY88" i="46"/>
  <c r="EZ88" i="46"/>
  <c r="EL89" i="46"/>
  <c r="EM89" i="46"/>
  <c r="EN89" i="46"/>
  <c r="EO89" i="46"/>
  <c r="EP89" i="46"/>
  <c r="EQ89" i="46"/>
  <c r="ER89" i="46"/>
  <c r="ES89" i="46"/>
  <c r="ET89" i="46"/>
  <c r="EU89" i="46"/>
  <c r="EV89" i="46"/>
  <c r="EW89" i="46"/>
  <c r="EX89" i="46"/>
  <c r="EY89" i="46"/>
  <c r="EZ89" i="46"/>
  <c r="EL90" i="46"/>
  <c r="EM90" i="46"/>
  <c r="EN90" i="46"/>
  <c r="EO90" i="46"/>
  <c r="EP90" i="46"/>
  <c r="EQ90" i="46"/>
  <c r="ER90" i="46"/>
  <c r="ES90" i="46"/>
  <c r="ET90" i="46"/>
  <c r="EU90" i="46"/>
  <c r="EV90" i="46"/>
  <c r="EW90" i="46"/>
  <c r="EX90" i="46"/>
  <c r="EY90" i="46"/>
  <c r="EZ90" i="46"/>
  <c r="EL91" i="46"/>
  <c r="EM91" i="46"/>
  <c r="EN91" i="46"/>
  <c r="EO91" i="46"/>
  <c r="EP91" i="46"/>
  <c r="EQ91" i="46"/>
  <c r="ER91" i="46"/>
  <c r="ES91" i="46"/>
  <c r="ET91" i="46"/>
  <c r="EU91" i="46"/>
  <c r="EV91" i="46"/>
  <c r="EW91" i="46"/>
  <c r="EX91" i="46"/>
  <c r="EY91" i="46"/>
  <c r="EZ91" i="46"/>
  <c r="EL92" i="46"/>
  <c r="EM92" i="46"/>
  <c r="EN92" i="46"/>
  <c r="EO92" i="46"/>
  <c r="EP92" i="46"/>
  <c r="EQ92" i="46"/>
  <c r="ER92" i="46"/>
  <c r="ES92" i="46"/>
  <c r="ET92" i="46"/>
  <c r="EU92" i="46"/>
  <c r="EV92" i="46"/>
  <c r="EW92" i="46"/>
  <c r="EX92" i="46"/>
  <c r="EY92" i="46"/>
  <c r="EZ92" i="46"/>
  <c r="EL93" i="46"/>
  <c r="EM93" i="46"/>
  <c r="EN93" i="46"/>
  <c r="EO93" i="46"/>
  <c r="EP93" i="46"/>
  <c r="EQ93" i="46"/>
  <c r="ER93" i="46"/>
  <c r="ES93" i="46"/>
  <c r="ET93" i="46"/>
  <c r="EU93" i="46"/>
  <c r="EV93" i="46"/>
  <c r="EW93" i="46"/>
  <c r="EX93" i="46"/>
  <c r="EY93" i="46"/>
  <c r="EZ93" i="46"/>
  <c r="EL94" i="46"/>
  <c r="EM94" i="46"/>
  <c r="EN94" i="46"/>
  <c r="EO94" i="46"/>
  <c r="EP94" i="46"/>
  <c r="EQ94" i="46"/>
  <c r="ER94" i="46"/>
  <c r="ES94" i="46"/>
  <c r="ET94" i="46"/>
  <c r="EU94" i="46"/>
  <c r="EV94" i="46"/>
  <c r="EW94" i="46"/>
  <c r="EX94" i="46"/>
  <c r="EY94" i="46"/>
  <c r="EZ94" i="46"/>
  <c r="EL95" i="46"/>
  <c r="EM95" i="46"/>
  <c r="EN95" i="46"/>
  <c r="EO95" i="46"/>
  <c r="EP95" i="46"/>
  <c r="EQ95" i="46"/>
  <c r="ER95" i="46"/>
  <c r="ES95" i="46"/>
  <c r="ET95" i="46"/>
  <c r="EU95" i="46"/>
  <c r="EV95" i="46"/>
  <c r="EW95" i="46"/>
  <c r="EX95" i="46"/>
  <c r="EY95" i="46"/>
  <c r="EZ95" i="46"/>
  <c r="EL96" i="46"/>
  <c r="EM96" i="46"/>
  <c r="EN96" i="46"/>
  <c r="EO96" i="46"/>
  <c r="EP96" i="46"/>
  <c r="EQ96" i="46"/>
  <c r="ER96" i="46"/>
  <c r="ES96" i="46"/>
  <c r="ET96" i="46"/>
  <c r="EU96" i="46"/>
  <c r="EV96" i="46"/>
  <c r="EW96" i="46"/>
  <c r="EX96" i="46"/>
  <c r="EY96" i="46"/>
  <c r="EZ96" i="46"/>
  <c r="EL97" i="46"/>
  <c r="EM97" i="46"/>
  <c r="EN97" i="46"/>
  <c r="EO97" i="46"/>
  <c r="EP97" i="46"/>
  <c r="EQ97" i="46"/>
  <c r="ER97" i="46"/>
  <c r="ES97" i="46"/>
  <c r="ET97" i="46"/>
  <c r="EU97" i="46"/>
  <c r="EV97" i="46"/>
  <c r="EW97" i="46"/>
  <c r="EX97" i="46"/>
  <c r="EY97" i="46"/>
  <c r="EZ97" i="46"/>
  <c r="EL98" i="46"/>
  <c r="EM98" i="46"/>
  <c r="EN98" i="46"/>
  <c r="EO98" i="46"/>
  <c r="EP98" i="46"/>
  <c r="EQ98" i="46"/>
  <c r="ER98" i="46"/>
  <c r="ES98" i="46"/>
  <c r="ET98" i="46"/>
  <c r="EU98" i="46"/>
  <c r="EV98" i="46"/>
  <c r="EW98" i="46"/>
  <c r="EX98" i="46"/>
  <c r="EY98" i="46"/>
  <c r="EZ98" i="46"/>
  <c r="EL99" i="46"/>
  <c r="EM99" i="46"/>
  <c r="EN99" i="46"/>
  <c r="EO99" i="46"/>
  <c r="EP99" i="46"/>
  <c r="EQ99" i="46"/>
  <c r="ER99" i="46"/>
  <c r="ES99" i="46"/>
  <c r="ET99" i="46"/>
  <c r="EU99" i="46"/>
  <c r="EV99" i="46"/>
  <c r="EW99" i="46"/>
  <c r="EX99" i="46"/>
  <c r="EY99" i="46"/>
  <c r="EZ99" i="46"/>
  <c r="EL100" i="46"/>
  <c r="EM100" i="46"/>
  <c r="EN100" i="46"/>
  <c r="EO100" i="46"/>
  <c r="EP100" i="46"/>
  <c r="EQ100" i="46"/>
  <c r="ER100" i="46"/>
  <c r="ES100" i="46"/>
  <c r="ET100" i="46"/>
  <c r="EU100" i="46"/>
  <c r="EV100" i="46"/>
  <c r="EW100" i="46"/>
  <c r="EX100" i="46"/>
  <c r="EY100" i="46"/>
  <c r="EZ100" i="46"/>
  <c r="EL101" i="46"/>
  <c r="EM101" i="46"/>
  <c r="EN101" i="46"/>
  <c r="EO101" i="46"/>
  <c r="EP101" i="46"/>
  <c r="EQ101" i="46"/>
  <c r="ER101" i="46"/>
  <c r="ES101" i="46"/>
  <c r="ET101" i="46"/>
  <c r="EU101" i="46"/>
  <c r="EV101" i="46"/>
  <c r="EW101" i="46"/>
  <c r="EX101" i="46"/>
  <c r="EY101" i="46"/>
  <c r="EZ101" i="46"/>
  <c r="EL102" i="46"/>
  <c r="EM102" i="46"/>
  <c r="EN102" i="46"/>
  <c r="EO102" i="46"/>
  <c r="EP102" i="46"/>
  <c r="EQ102" i="46"/>
  <c r="ER102" i="46"/>
  <c r="ES102" i="46"/>
  <c r="ET102" i="46"/>
  <c r="EU102" i="46"/>
  <c r="EV102" i="46"/>
  <c r="EW102" i="46"/>
  <c r="EX102" i="46"/>
  <c r="EY102" i="46"/>
  <c r="EZ102" i="46"/>
  <c r="EL103" i="46"/>
  <c r="EM103" i="46"/>
  <c r="EN103" i="46"/>
  <c r="EO103" i="46"/>
  <c r="EP103" i="46"/>
  <c r="EQ103" i="46"/>
  <c r="ER103" i="46"/>
  <c r="ES103" i="46"/>
  <c r="ET103" i="46"/>
  <c r="EU103" i="46"/>
  <c r="EV103" i="46"/>
  <c r="EW103" i="46"/>
  <c r="EX103" i="46"/>
  <c r="EY103" i="46"/>
  <c r="EZ103" i="46"/>
  <c r="EL104" i="46"/>
  <c r="EM104" i="46"/>
  <c r="EN104" i="46"/>
  <c r="EO104" i="46"/>
  <c r="EP104" i="46"/>
  <c r="EQ104" i="46"/>
  <c r="ER104" i="46"/>
  <c r="ES104" i="46"/>
  <c r="ET104" i="46"/>
  <c r="EU104" i="46"/>
  <c r="EV104" i="46"/>
  <c r="EW104" i="46"/>
  <c r="EX104" i="46"/>
  <c r="EY104" i="46"/>
  <c r="EZ104" i="46"/>
  <c r="EL105" i="46"/>
  <c r="EM105" i="46"/>
  <c r="EN105" i="46"/>
  <c r="EO105" i="46"/>
  <c r="EP105" i="46"/>
  <c r="EQ105" i="46"/>
  <c r="ER105" i="46"/>
  <c r="ES105" i="46"/>
  <c r="ET105" i="46"/>
  <c r="EU105" i="46"/>
  <c r="EV105" i="46"/>
  <c r="EW105" i="46"/>
  <c r="EX105" i="46"/>
  <c r="EY105" i="46"/>
  <c r="EZ105" i="46"/>
  <c r="EL106" i="46"/>
  <c r="EM106" i="46"/>
  <c r="EN106" i="46"/>
  <c r="EO106" i="46"/>
  <c r="EP106" i="46"/>
  <c r="EQ106" i="46"/>
  <c r="ER106" i="46"/>
  <c r="ES106" i="46"/>
  <c r="ET106" i="46"/>
  <c r="EU106" i="46"/>
  <c r="EV106" i="46"/>
  <c r="EW106" i="46"/>
  <c r="EX106" i="46"/>
  <c r="EY106" i="46"/>
  <c r="EZ106" i="46"/>
  <c r="EL107" i="46"/>
  <c r="EM107" i="46"/>
  <c r="EN107" i="46"/>
  <c r="EO107" i="46"/>
  <c r="EP107" i="46"/>
  <c r="EQ107" i="46"/>
  <c r="ER107" i="46"/>
  <c r="ES107" i="46"/>
  <c r="ET107" i="46"/>
  <c r="EU107" i="46"/>
  <c r="EV107" i="46"/>
  <c r="EW107" i="46"/>
  <c r="EX107" i="46"/>
  <c r="EY107" i="46"/>
  <c r="EZ107" i="46"/>
  <c r="EL108" i="46"/>
  <c r="EM108" i="46"/>
  <c r="EN108" i="46"/>
  <c r="EO108" i="46"/>
  <c r="EP108" i="46"/>
  <c r="EQ108" i="46"/>
  <c r="ER108" i="46"/>
  <c r="ES108" i="46"/>
  <c r="ET108" i="46"/>
  <c r="EU108" i="46"/>
  <c r="EV108" i="46"/>
  <c r="EW108" i="46"/>
  <c r="EX108" i="46"/>
  <c r="EY108" i="46"/>
  <c r="EZ108" i="46"/>
  <c r="EL109" i="46"/>
  <c r="EM109" i="46"/>
  <c r="EN109" i="46"/>
  <c r="EO109" i="46"/>
  <c r="EP109" i="46"/>
  <c r="EQ109" i="46"/>
  <c r="ER109" i="46"/>
  <c r="ES109" i="46"/>
  <c r="ET109" i="46"/>
  <c r="EU109" i="46"/>
  <c r="EV109" i="46"/>
  <c r="EW109" i="46"/>
  <c r="EX109" i="46"/>
  <c r="EY109" i="46"/>
  <c r="EZ109" i="46"/>
  <c r="EL110" i="46"/>
  <c r="EM110" i="46"/>
  <c r="EN110" i="46"/>
  <c r="EO110" i="46"/>
  <c r="EP110" i="46"/>
  <c r="EQ110" i="46"/>
  <c r="ER110" i="46"/>
  <c r="ES110" i="46"/>
  <c r="ET110" i="46"/>
  <c r="EU110" i="46"/>
  <c r="EV110" i="46"/>
  <c r="EW110" i="46"/>
  <c r="EX110" i="46"/>
  <c r="EY110" i="46"/>
  <c r="EZ110" i="46"/>
  <c r="EL111" i="46"/>
  <c r="EM111" i="46"/>
  <c r="EN111" i="46"/>
  <c r="EO111" i="46"/>
  <c r="EP111" i="46"/>
  <c r="EQ111" i="46"/>
  <c r="ER111" i="46"/>
  <c r="ES111" i="46"/>
  <c r="ET111" i="46"/>
  <c r="EU111" i="46"/>
  <c r="EV111" i="46"/>
  <c r="EW111" i="46"/>
  <c r="EX111" i="46"/>
  <c r="EY111" i="46"/>
  <c r="EZ111" i="46"/>
  <c r="EL112" i="46"/>
  <c r="EM112" i="46"/>
  <c r="EN112" i="46"/>
  <c r="EO112" i="46"/>
  <c r="EP112" i="46"/>
  <c r="EQ112" i="46"/>
  <c r="ER112" i="46"/>
  <c r="ES112" i="46"/>
  <c r="ET112" i="46"/>
  <c r="EU112" i="46"/>
  <c r="EV112" i="46"/>
  <c r="EW112" i="46"/>
  <c r="EX112" i="46"/>
  <c r="EY112" i="46"/>
  <c r="EZ112" i="46"/>
  <c r="EL113" i="46"/>
  <c r="EM113" i="46"/>
  <c r="EN113" i="46"/>
  <c r="EO113" i="46"/>
  <c r="EP113" i="46"/>
  <c r="EQ113" i="46"/>
  <c r="ER113" i="46"/>
  <c r="ES113" i="46"/>
  <c r="ET113" i="46"/>
  <c r="EU113" i="46"/>
  <c r="EV113" i="46"/>
  <c r="EW113" i="46"/>
  <c r="EX113" i="46"/>
  <c r="EY113" i="46"/>
  <c r="EZ113" i="46"/>
  <c r="EL114" i="46"/>
  <c r="EM114" i="46"/>
  <c r="EN114" i="46"/>
  <c r="EO114" i="46"/>
  <c r="EP114" i="46"/>
  <c r="EQ114" i="46"/>
  <c r="ER114" i="46"/>
  <c r="ES114" i="46"/>
  <c r="ET114" i="46"/>
  <c r="EU114" i="46"/>
  <c r="EV114" i="46"/>
  <c r="EW114" i="46"/>
  <c r="EX114" i="46"/>
  <c r="EY114" i="46"/>
  <c r="EZ114" i="46"/>
  <c r="EL115" i="46"/>
  <c r="EM115" i="46"/>
  <c r="EN115" i="46"/>
  <c r="EO115" i="46"/>
  <c r="EP115" i="46"/>
  <c r="EQ115" i="46"/>
  <c r="ER115" i="46"/>
  <c r="ES115" i="46"/>
  <c r="ET115" i="46"/>
  <c r="EU115" i="46"/>
  <c r="EV115" i="46"/>
  <c r="EW115" i="46"/>
  <c r="EX115" i="46"/>
  <c r="EY115" i="46"/>
  <c r="EZ115" i="46"/>
  <c r="EL116" i="46"/>
  <c r="EM116" i="46"/>
  <c r="EN116" i="46"/>
  <c r="EO116" i="46"/>
  <c r="EP116" i="46"/>
  <c r="EQ116" i="46"/>
  <c r="ER116" i="46"/>
  <c r="ES116" i="46"/>
  <c r="ET116" i="46"/>
  <c r="EU116" i="46"/>
  <c r="EV116" i="46"/>
  <c r="EW116" i="46"/>
  <c r="EX116" i="46"/>
  <c r="EY116" i="46"/>
  <c r="EZ116" i="46"/>
  <c r="EL117" i="46"/>
  <c r="EM117" i="46"/>
  <c r="EN117" i="46"/>
  <c r="EO117" i="46"/>
  <c r="EP117" i="46"/>
  <c r="EQ117" i="46"/>
  <c r="ER117" i="46"/>
  <c r="ES117" i="46"/>
  <c r="ET117" i="46"/>
  <c r="EU117" i="46"/>
  <c r="EV117" i="46"/>
  <c r="EW117" i="46"/>
  <c r="EX117" i="46"/>
  <c r="EY117" i="46"/>
  <c r="EZ117" i="46"/>
  <c r="EL118" i="46"/>
  <c r="EM118" i="46"/>
  <c r="EN118" i="46"/>
  <c r="EO118" i="46"/>
  <c r="EP118" i="46"/>
  <c r="EQ118" i="46"/>
  <c r="ER118" i="46"/>
  <c r="ES118" i="46"/>
  <c r="ET118" i="46"/>
  <c r="EU118" i="46"/>
  <c r="EV118" i="46"/>
  <c r="EW118" i="46"/>
  <c r="EX118" i="46"/>
  <c r="EY118" i="46"/>
  <c r="EZ118" i="46"/>
  <c r="EL119" i="46"/>
  <c r="EM119" i="46"/>
  <c r="EN119" i="46"/>
  <c r="EO119" i="46"/>
  <c r="EP119" i="46"/>
  <c r="EQ119" i="46"/>
  <c r="ER119" i="46"/>
  <c r="ES119" i="46"/>
  <c r="ET119" i="46"/>
  <c r="EU119" i="46"/>
  <c r="EV119" i="46"/>
  <c r="EW119" i="46"/>
  <c r="EX119" i="46"/>
  <c r="EY119" i="46"/>
  <c r="EZ119" i="46"/>
  <c r="EL120" i="46"/>
  <c r="EM120" i="46"/>
  <c r="EN120" i="46"/>
  <c r="EO120" i="46"/>
  <c r="EP120" i="46"/>
  <c r="EQ120" i="46"/>
  <c r="ER120" i="46"/>
  <c r="ES120" i="46"/>
  <c r="ET120" i="46"/>
  <c r="EU120" i="46"/>
  <c r="EV120" i="46"/>
  <c r="EW120" i="46"/>
  <c r="EX120" i="46"/>
  <c r="EY120" i="46"/>
  <c r="EZ120" i="46"/>
  <c r="EL121" i="46"/>
  <c r="EM121" i="46"/>
  <c r="EN121" i="46"/>
  <c r="EO121" i="46"/>
  <c r="EP121" i="46"/>
  <c r="EQ121" i="46"/>
  <c r="ER121" i="46"/>
  <c r="ES121" i="46"/>
  <c r="ET121" i="46"/>
  <c r="EU121" i="46"/>
  <c r="EV121" i="46"/>
  <c r="EW121" i="46"/>
  <c r="EX121" i="46"/>
  <c r="EY121" i="46"/>
  <c r="EZ121" i="46"/>
  <c r="EL122" i="46"/>
  <c r="EM122" i="46"/>
  <c r="EN122" i="46"/>
  <c r="EO122" i="46"/>
  <c r="EP122" i="46"/>
  <c r="EQ122" i="46"/>
  <c r="ER122" i="46"/>
  <c r="ES122" i="46"/>
  <c r="ET122" i="46"/>
  <c r="EU122" i="46"/>
  <c r="EV122" i="46"/>
  <c r="EW122" i="46"/>
  <c r="EX122" i="46"/>
  <c r="EY122" i="46"/>
  <c r="EZ122" i="46"/>
  <c r="EL123" i="46"/>
  <c r="EM123" i="46"/>
  <c r="EN123" i="46"/>
  <c r="EO123" i="46"/>
  <c r="EP123" i="46"/>
  <c r="EQ123" i="46"/>
  <c r="ER123" i="46"/>
  <c r="ES123" i="46"/>
  <c r="ET123" i="46"/>
  <c r="EU123" i="46"/>
  <c r="EV123" i="46"/>
  <c r="EW123" i="46"/>
  <c r="EX123" i="46"/>
  <c r="EY123" i="46"/>
  <c r="EZ123" i="46"/>
  <c r="EL124" i="46"/>
  <c r="EM124" i="46"/>
  <c r="EN124" i="46"/>
  <c r="EO124" i="46"/>
  <c r="EP124" i="46"/>
  <c r="EQ124" i="46"/>
  <c r="ER124" i="46"/>
  <c r="ES124" i="46"/>
  <c r="ET124" i="46"/>
  <c r="EU124" i="46"/>
  <c r="EV124" i="46"/>
  <c r="EW124" i="46"/>
  <c r="EX124" i="46"/>
  <c r="EY124" i="46"/>
  <c r="EZ124" i="46"/>
  <c r="EL125" i="46"/>
  <c r="EM125" i="46"/>
  <c r="EN125" i="46"/>
  <c r="EO125" i="46"/>
  <c r="EP125" i="46"/>
  <c r="EQ125" i="46"/>
  <c r="ER125" i="46"/>
  <c r="ES125" i="46"/>
  <c r="ET125" i="46"/>
  <c r="EU125" i="46"/>
  <c r="EV125" i="46"/>
  <c r="EW125" i="46"/>
  <c r="EX125" i="46"/>
  <c r="EY125" i="46"/>
  <c r="EZ125" i="46"/>
  <c r="EL126" i="46"/>
  <c r="EM126" i="46"/>
  <c r="EN126" i="46"/>
  <c r="EO126" i="46"/>
  <c r="EP126" i="46"/>
  <c r="EQ126" i="46"/>
  <c r="ER126" i="46"/>
  <c r="ES126" i="46"/>
  <c r="ET126" i="46"/>
  <c r="EU126" i="46"/>
  <c r="EV126" i="46"/>
  <c r="EW126" i="46"/>
  <c r="EX126" i="46"/>
  <c r="EY126" i="46"/>
  <c r="EZ126" i="46"/>
  <c r="EL127" i="46"/>
  <c r="EM127" i="46"/>
  <c r="EN127" i="46"/>
  <c r="EO127" i="46"/>
  <c r="EP127" i="46"/>
  <c r="EQ127" i="46"/>
  <c r="ER127" i="46"/>
  <c r="ES127" i="46"/>
  <c r="ET127" i="46"/>
  <c r="EU127" i="46"/>
  <c r="EV127" i="46"/>
  <c r="EW127" i="46"/>
  <c r="EX127" i="46"/>
  <c r="EY127" i="46"/>
  <c r="EZ127" i="46"/>
  <c r="EL128" i="46"/>
  <c r="EM128" i="46"/>
  <c r="EN128" i="46"/>
  <c r="EO128" i="46"/>
  <c r="EP128" i="46"/>
  <c r="EQ128" i="46"/>
  <c r="ER128" i="46"/>
  <c r="ES128" i="46"/>
  <c r="ET128" i="46"/>
  <c r="EU128" i="46"/>
  <c r="EV128" i="46"/>
  <c r="EW128" i="46"/>
  <c r="EX128" i="46"/>
  <c r="EY128" i="46"/>
  <c r="EZ128" i="46"/>
  <c r="EL129" i="46"/>
  <c r="EM129" i="46"/>
  <c r="EN129" i="46"/>
  <c r="EO129" i="46"/>
  <c r="EP129" i="46"/>
  <c r="EQ129" i="46"/>
  <c r="ER129" i="46"/>
  <c r="ES129" i="46"/>
  <c r="ET129" i="46"/>
  <c r="EU129" i="46"/>
  <c r="EV129" i="46"/>
  <c r="EW129" i="46"/>
  <c r="EX129" i="46"/>
  <c r="EY129" i="46"/>
  <c r="EZ129" i="46"/>
  <c r="EL130" i="46"/>
  <c r="EM130" i="46"/>
  <c r="EN130" i="46"/>
  <c r="EO130" i="46"/>
  <c r="EP130" i="46"/>
  <c r="EQ130" i="46"/>
  <c r="ER130" i="46"/>
  <c r="ES130" i="46"/>
  <c r="ET130" i="46"/>
  <c r="EU130" i="46"/>
  <c r="EV130" i="46"/>
  <c r="EW130" i="46"/>
  <c r="EX130" i="46"/>
  <c r="EY130" i="46"/>
  <c r="EZ130" i="46"/>
  <c r="EL131" i="46"/>
  <c r="EM131" i="46"/>
  <c r="EN131" i="46"/>
  <c r="EO131" i="46"/>
  <c r="EP131" i="46"/>
  <c r="EQ131" i="46"/>
  <c r="ER131" i="46"/>
  <c r="ES131" i="46"/>
  <c r="ET131" i="46"/>
  <c r="EU131" i="46"/>
  <c r="EV131" i="46"/>
  <c r="EW131" i="46"/>
  <c r="EX131" i="46"/>
  <c r="EY131" i="46"/>
  <c r="EZ131" i="46"/>
  <c r="EL132" i="46"/>
  <c r="EM132" i="46"/>
  <c r="EN132" i="46"/>
  <c r="EO132" i="46"/>
  <c r="EP132" i="46"/>
  <c r="EQ132" i="46"/>
  <c r="ER132" i="46"/>
  <c r="ES132" i="46"/>
  <c r="ET132" i="46"/>
  <c r="EU132" i="46"/>
  <c r="EV132" i="46"/>
  <c r="EW132" i="46"/>
  <c r="EX132" i="46"/>
  <c r="EY132" i="46"/>
  <c r="EZ132" i="46"/>
  <c r="EL133" i="46"/>
  <c r="EM133" i="46"/>
  <c r="EN133" i="46"/>
  <c r="EO133" i="46"/>
  <c r="EP133" i="46"/>
  <c r="EQ133" i="46"/>
  <c r="ER133" i="46"/>
  <c r="ES133" i="46"/>
  <c r="ET133" i="46"/>
  <c r="EU133" i="46"/>
  <c r="EV133" i="46"/>
  <c r="EW133" i="46"/>
  <c r="EX133" i="46"/>
  <c r="EY133" i="46"/>
  <c r="EZ133" i="46"/>
  <c r="EL134" i="46"/>
  <c r="EM134" i="46"/>
  <c r="EN134" i="46"/>
  <c r="EO134" i="46"/>
  <c r="EP134" i="46"/>
  <c r="EQ134" i="46"/>
  <c r="ER134" i="46"/>
  <c r="ES134" i="46"/>
  <c r="ET134" i="46"/>
  <c r="EU134" i="46"/>
  <c r="EV134" i="46"/>
  <c r="EW134" i="46"/>
  <c r="EX134" i="46"/>
  <c r="EY134" i="46"/>
  <c r="EZ134" i="46"/>
  <c r="EL135" i="46"/>
  <c r="EM135" i="46"/>
  <c r="EN135" i="46"/>
  <c r="EO135" i="46"/>
  <c r="EP135" i="46"/>
  <c r="EQ135" i="46"/>
  <c r="ER135" i="46"/>
  <c r="ES135" i="46"/>
  <c r="ET135" i="46"/>
  <c r="EU135" i="46"/>
  <c r="EV135" i="46"/>
  <c r="EW135" i="46"/>
  <c r="EX135" i="46"/>
  <c r="EY135" i="46"/>
  <c r="EZ135" i="46"/>
  <c r="EL136" i="46"/>
  <c r="EM136" i="46"/>
  <c r="EN136" i="46"/>
  <c r="EO136" i="46"/>
  <c r="EP136" i="46"/>
  <c r="EQ136" i="46"/>
  <c r="ER136" i="46"/>
  <c r="ES136" i="46"/>
  <c r="ET136" i="46"/>
  <c r="EU136" i="46"/>
  <c r="EV136" i="46"/>
  <c r="EW136" i="46"/>
  <c r="EX136" i="46"/>
  <c r="EY136" i="46"/>
  <c r="EZ136" i="46"/>
  <c r="EL137" i="46"/>
  <c r="EM137" i="46"/>
  <c r="EN137" i="46"/>
  <c r="EO137" i="46"/>
  <c r="EP137" i="46"/>
  <c r="EQ137" i="46"/>
  <c r="ER137" i="46"/>
  <c r="ES137" i="46"/>
  <c r="ET137" i="46"/>
  <c r="EU137" i="46"/>
  <c r="EV137" i="46"/>
  <c r="EW137" i="46"/>
  <c r="EX137" i="46"/>
  <c r="EY137" i="46"/>
  <c r="EZ137" i="46"/>
  <c r="EL138" i="46"/>
  <c r="EM138" i="46"/>
  <c r="EN138" i="46"/>
  <c r="EO138" i="46"/>
  <c r="EP138" i="46"/>
  <c r="EQ138" i="46"/>
  <c r="ER138" i="46"/>
  <c r="ES138" i="46"/>
  <c r="ET138" i="46"/>
  <c r="EU138" i="46"/>
  <c r="EV138" i="46"/>
  <c r="EW138" i="46"/>
  <c r="EX138" i="46"/>
  <c r="EY138" i="46"/>
  <c r="EZ138" i="46"/>
  <c r="EL139" i="46"/>
  <c r="EM139" i="46"/>
  <c r="EN139" i="46"/>
  <c r="EO139" i="46"/>
  <c r="EP139" i="46"/>
  <c r="EQ139" i="46"/>
  <c r="ER139" i="46"/>
  <c r="ES139" i="46"/>
  <c r="ET139" i="46"/>
  <c r="EU139" i="46"/>
  <c r="EV139" i="46"/>
  <c r="EW139" i="46"/>
  <c r="EX139" i="46"/>
  <c r="EY139" i="46"/>
  <c r="EZ139" i="46"/>
  <c r="EL140" i="46"/>
  <c r="EM140" i="46"/>
  <c r="EN140" i="46"/>
  <c r="EO140" i="46"/>
  <c r="EP140" i="46"/>
  <c r="EQ140" i="46"/>
  <c r="ER140" i="46"/>
  <c r="ES140" i="46"/>
  <c r="ET140" i="46"/>
  <c r="EU140" i="46"/>
  <c r="EV140" i="46"/>
  <c r="EW140" i="46"/>
  <c r="EX140" i="46"/>
  <c r="EY140" i="46"/>
  <c r="EZ140" i="46"/>
  <c r="EL141" i="46"/>
  <c r="EM141" i="46"/>
  <c r="EN141" i="46"/>
  <c r="EO141" i="46"/>
  <c r="EP141" i="46"/>
  <c r="EQ141" i="46"/>
  <c r="ER141" i="46"/>
  <c r="ES141" i="46"/>
  <c r="ET141" i="46"/>
  <c r="EU141" i="46"/>
  <c r="EV141" i="46"/>
  <c r="EW141" i="46"/>
  <c r="EX141" i="46"/>
  <c r="EY141" i="46"/>
  <c r="EZ141" i="46"/>
  <c r="EL142" i="46"/>
  <c r="EM142" i="46"/>
  <c r="EN142" i="46"/>
  <c r="EO142" i="46"/>
  <c r="EP142" i="46"/>
  <c r="EQ142" i="46"/>
  <c r="ER142" i="46"/>
  <c r="ES142" i="46"/>
  <c r="ET142" i="46"/>
  <c r="EU142" i="46"/>
  <c r="EV142" i="46"/>
  <c r="EW142" i="46"/>
  <c r="EX142" i="46"/>
  <c r="EY142" i="46"/>
  <c r="EZ142" i="46"/>
  <c r="EL143" i="46"/>
  <c r="EM143" i="46"/>
  <c r="EN143" i="46"/>
  <c r="EO143" i="46"/>
  <c r="EP143" i="46"/>
  <c r="EQ143" i="46"/>
  <c r="ER143" i="46"/>
  <c r="ES143" i="46"/>
  <c r="ET143" i="46"/>
  <c r="EU143" i="46"/>
  <c r="EV143" i="46"/>
  <c r="EW143" i="46"/>
  <c r="EX143" i="46"/>
  <c r="EY143" i="46"/>
  <c r="EZ143" i="46"/>
  <c r="EL144" i="46"/>
  <c r="EM144" i="46"/>
  <c r="EN144" i="46"/>
  <c r="EO144" i="46"/>
  <c r="EP144" i="46"/>
  <c r="EQ144" i="46"/>
  <c r="ER144" i="46"/>
  <c r="ES144" i="46"/>
  <c r="ET144" i="46"/>
  <c r="EU144" i="46"/>
  <c r="EV144" i="46"/>
  <c r="EW144" i="46"/>
  <c r="EX144" i="46"/>
  <c r="EY144" i="46"/>
  <c r="EZ144" i="46"/>
  <c r="EL145" i="46"/>
  <c r="EM145" i="46"/>
  <c r="EN145" i="46"/>
  <c r="EO145" i="46"/>
  <c r="EP145" i="46"/>
  <c r="EQ145" i="46"/>
  <c r="ER145" i="46"/>
  <c r="ES145" i="46"/>
  <c r="ET145" i="46"/>
  <c r="EU145" i="46"/>
  <c r="EV145" i="46"/>
  <c r="EW145" i="46"/>
  <c r="EX145" i="46"/>
  <c r="EY145" i="46"/>
  <c r="EZ145" i="46"/>
  <c r="EL146" i="46"/>
  <c r="EM146" i="46"/>
  <c r="EN146" i="46"/>
  <c r="EO146" i="46"/>
  <c r="EP146" i="46"/>
  <c r="EQ146" i="46"/>
  <c r="ER146" i="46"/>
  <c r="ES146" i="46"/>
  <c r="ET146" i="46"/>
  <c r="EU146" i="46"/>
  <c r="EV146" i="46"/>
  <c r="EW146" i="46"/>
  <c r="EX146" i="46"/>
  <c r="EY146" i="46"/>
  <c r="EZ146" i="46"/>
  <c r="EL147" i="46"/>
  <c r="EM147" i="46"/>
  <c r="EN147" i="46"/>
  <c r="EO147" i="46"/>
  <c r="EP147" i="46"/>
  <c r="EQ147" i="46"/>
  <c r="ER147" i="46"/>
  <c r="ES147" i="46"/>
  <c r="ET147" i="46"/>
  <c r="EU147" i="46"/>
  <c r="EV147" i="46"/>
  <c r="EW147" i="46"/>
  <c r="EX147" i="46"/>
  <c r="EY147" i="46"/>
  <c r="EZ147" i="46"/>
  <c r="EL148" i="46"/>
  <c r="EM148" i="46"/>
  <c r="EN148" i="46"/>
  <c r="EO148" i="46"/>
  <c r="EP148" i="46"/>
  <c r="EQ148" i="46"/>
  <c r="ER148" i="46"/>
  <c r="ES148" i="46"/>
  <c r="ET148" i="46"/>
  <c r="EU148" i="46"/>
  <c r="EV148" i="46"/>
  <c r="EW148" i="46"/>
  <c r="EX148" i="46"/>
  <c r="EY148" i="46"/>
  <c r="EZ148" i="46"/>
  <c r="EL149" i="46"/>
  <c r="EM149" i="46"/>
  <c r="EN149" i="46"/>
  <c r="EO149" i="46"/>
  <c r="EP149" i="46"/>
  <c r="EQ149" i="46"/>
  <c r="ER149" i="46"/>
  <c r="ES149" i="46"/>
  <c r="ET149" i="46"/>
  <c r="EU149" i="46"/>
  <c r="EV149" i="46"/>
  <c r="EW149" i="46"/>
  <c r="EX149" i="46"/>
  <c r="EY149" i="46"/>
  <c r="EZ149" i="46"/>
  <c r="EL150" i="46"/>
  <c r="EM150" i="46"/>
  <c r="EN150" i="46"/>
  <c r="EO150" i="46"/>
  <c r="EP150" i="46"/>
  <c r="EQ150" i="46"/>
  <c r="ER150" i="46"/>
  <c r="ES150" i="46"/>
  <c r="ET150" i="46"/>
  <c r="EU150" i="46"/>
  <c r="EV150" i="46"/>
  <c r="EW150" i="46"/>
  <c r="EX150" i="46"/>
  <c r="EY150" i="46"/>
  <c r="EZ150" i="46"/>
  <c r="EL151" i="46"/>
  <c r="EM151" i="46"/>
  <c r="EN151" i="46"/>
  <c r="EO151" i="46"/>
  <c r="EP151" i="46"/>
  <c r="EQ151" i="46"/>
  <c r="ER151" i="46"/>
  <c r="ES151" i="46"/>
  <c r="ET151" i="46"/>
  <c r="EU151" i="46"/>
  <c r="EV151" i="46"/>
  <c r="EW151" i="46"/>
  <c r="EX151" i="46"/>
  <c r="EY151" i="46"/>
  <c r="EZ151" i="46"/>
  <c r="EL152" i="46"/>
  <c r="EM152" i="46"/>
  <c r="EN152" i="46"/>
  <c r="EO152" i="46"/>
  <c r="EP152" i="46"/>
  <c r="EQ152" i="46"/>
  <c r="ER152" i="46"/>
  <c r="ES152" i="46"/>
  <c r="ET152" i="46"/>
  <c r="EU152" i="46"/>
  <c r="EV152" i="46"/>
  <c r="EW152" i="46"/>
  <c r="EX152" i="46"/>
  <c r="EY152" i="46"/>
  <c r="EZ152" i="46"/>
  <c r="EL153" i="46"/>
  <c r="EM153" i="46"/>
  <c r="EN153" i="46"/>
  <c r="EO153" i="46"/>
  <c r="EP153" i="46"/>
  <c r="EQ153" i="46"/>
  <c r="ER153" i="46"/>
  <c r="ES153" i="46"/>
  <c r="ET153" i="46"/>
  <c r="EU153" i="46"/>
  <c r="EV153" i="46"/>
  <c r="EW153" i="46"/>
  <c r="EX153" i="46"/>
  <c r="EY153" i="46"/>
  <c r="EZ153" i="46"/>
  <c r="EL154" i="46"/>
  <c r="EM154" i="46"/>
  <c r="EN154" i="46"/>
  <c r="EO154" i="46"/>
  <c r="EP154" i="46"/>
  <c r="EQ154" i="46"/>
  <c r="ER154" i="46"/>
  <c r="ES154" i="46"/>
  <c r="ET154" i="46"/>
  <c r="EU154" i="46"/>
  <c r="EV154" i="46"/>
  <c r="EW154" i="46"/>
  <c r="EX154" i="46"/>
  <c r="EY154" i="46"/>
  <c r="EZ154" i="46"/>
  <c r="EL155" i="46"/>
  <c r="EM155" i="46"/>
  <c r="EN155" i="46"/>
  <c r="EO155" i="46"/>
  <c r="EP155" i="46"/>
  <c r="EQ155" i="46"/>
  <c r="ER155" i="46"/>
  <c r="ES155" i="46"/>
  <c r="ET155" i="46"/>
  <c r="EU155" i="46"/>
  <c r="EV155" i="46"/>
  <c r="EW155" i="46"/>
  <c r="EX155" i="46"/>
  <c r="EY155" i="46"/>
  <c r="EZ155" i="46"/>
  <c r="EU4" i="46"/>
  <c r="EX4" i="46"/>
  <c r="EL314" i="46"/>
  <c r="EM314" i="46"/>
  <c r="EN314" i="46"/>
  <c r="EO314" i="46"/>
  <c r="EP314" i="46"/>
  <c r="EQ314" i="46"/>
  <c r="ER314" i="46"/>
  <c r="ES314" i="46"/>
  <c r="ET314" i="46"/>
  <c r="EU314" i="46"/>
  <c r="EV314" i="46"/>
  <c r="EW314" i="46"/>
  <c r="EX314" i="46"/>
  <c r="EY314" i="46"/>
  <c r="EZ314" i="46"/>
  <c r="EL471" i="46"/>
  <c r="EM471" i="46"/>
  <c r="EN471" i="46"/>
  <c r="EO471" i="46"/>
  <c r="EP471" i="46"/>
  <c r="EQ471" i="46"/>
  <c r="ER471" i="46"/>
  <c r="ES471" i="46"/>
  <c r="ET471" i="46"/>
  <c r="EU471" i="46"/>
  <c r="EV471" i="46"/>
  <c r="EW471" i="46"/>
  <c r="EX471" i="46"/>
  <c r="EY471" i="46"/>
  <c r="EZ471" i="46"/>
  <c r="EL628" i="46"/>
  <c r="EM628" i="46"/>
  <c r="EN628" i="46"/>
  <c r="EO628" i="46"/>
  <c r="EP628" i="46"/>
  <c r="EQ628" i="46"/>
  <c r="ER628" i="46"/>
  <c r="ES628" i="46"/>
  <c r="ET628" i="46"/>
  <c r="EU628" i="46"/>
  <c r="EV628" i="46"/>
  <c r="EW628" i="46"/>
  <c r="EX628" i="46"/>
  <c r="EY628" i="46"/>
  <c r="EZ628" i="46"/>
  <c r="EL785" i="46"/>
  <c r="EM785" i="46"/>
  <c r="EN785" i="46"/>
  <c r="EO785" i="46"/>
  <c r="EP785" i="46"/>
  <c r="EQ785" i="46"/>
  <c r="ER785" i="46"/>
  <c r="ES785" i="46"/>
  <c r="ET785" i="46"/>
  <c r="EU785" i="46"/>
  <c r="EV785" i="46"/>
  <c r="EW785" i="46"/>
  <c r="EX785" i="46"/>
  <c r="EY785" i="46"/>
  <c r="EZ785" i="46"/>
  <c r="EL942" i="46"/>
  <c r="EM942" i="46"/>
  <c r="EN942" i="46"/>
  <c r="EO942" i="46"/>
  <c r="EP942" i="46"/>
  <c r="EQ942" i="46"/>
  <c r="ER942" i="46"/>
  <c r="ES942" i="46"/>
  <c r="ET942" i="46"/>
  <c r="EU942" i="46"/>
  <c r="EV942" i="46"/>
  <c r="EW942" i="46"/>
  <c r="EX942" i="46"/>
  <c r="EY942" i="46"/>
  <c r="EZ942" i="46"/>
  <c r="BK942" i="46"/>
  <c r="BJ6" i="46"/>
  <c r="BK6" i="46"/>
  <c r="BL6" i="46"/>
  <c r="BM6" i="46"/>
  <c r="BN6" i="46"/>
  <c r="BO6" i="46"/>
  <c r="BP6" i="46"/>
  <c r="BQ6" i="46"/>
  <c r="BR6" i="46"/>
  <c r="BS6" i="46"/>
  <c r="BT6" i="46"/>
  <c r="BU6" i="46"/>
  <c r="BV6" i="46"/>
  <c r="BW6" i="46"/>
  <c r="BX6" i="46"/>
  <c r="BY6" i="46"/>
  <c r="BZ6" i="46"/>
  <c r="CA6" i="46"/>
  <c r="CB6" i="46"/>
  <c r="CC6" i="46"/>
  <c r="CD6" i="46"/>
  <c r="CE6" i="46"/>
  <c r="CF6" i="46"/>
  <c r="CG6" i="46"/>
  <c r="CH6" i="46"/>
  <c r="CI6" i="46"/>
  <c r="CJ6" i="46"/>
  <c r="CK6" i="46"/>
  <c r="CL6" i="46"/>
  <c r="CM6" i="46"/>
  <c r="CN6" i="46"/>
  <c r="CO6" i="46"/>
  <c r="CP6" i="46"/>
  <c r="CQ6" i="46"/>
  <c r="CR6" i="46"/>
  <c r="CS6" i="46"/>
  <c r="CT6" i="46"/>
  <c r="CU6" i="46"/>
  <c r="CV6" i="46"/>
  <c r="CW6" i="46"/>
  <c r="CX6" i="46"/>
  <c r="CY6" i="46"/>
  <c r="CZ6" i="46"/>
  <c r="DA6" i="46"/>
  <c r="DB6" i="46"/>
  <c r="DC6" i="46"/>
  <c r="DD6" i="46"/>
  <c r="DE6" i="46"/>
  <c r="DF6" i="46"/>
  <c r="DG6" i="46"/>
  <c r="DH6" i="46"/>
  <c r="DI6" i="46"/>
  <c r="DJ6" i="46"/>
  <c r="DK6" i="46"/>
  <c r="DL6" i="46"/>
  <c r="DM6" i="46"/>
  <c r="DN6" i="46"/>
  <c r="DO6" i="46"/>
  <c r="DP6" i="46"/>
  <c r="DQ6" i="46"/>
  <c r="DR6" i="46"/>
  <c r="DS6" i="46"/>
  <c r="DT6" i="46"/>
  <c r="DU6" i="46"/>
  <c r="DV6" i="46"/>
  <c r="DW6" i="46"/>
  <c r="DX6" i="46"/>
  <c r="DY6" i="46"/>
  <c r="DZ6" i="46"/>
  <c r="EA6" i="46"/>
  <c r="EB6" i="46"/>
  <c r="EC6" i="46"/>
  <c r="ED6" i="46"/>
  <c r="EE6" i="46"/>
  <c r="EF6" i="46"/>
  <c r="EG6" i="46"/>
  <c r="EH6" i="46"/>
  <c r="EI6" i="46"/>
  <c r="EJ6" i="46"/>
  <c r="EK6" i="46"/>
  <c r="BJ7" i="46"/>
  <c r="BK7" i="46"/>
  <c r="BL7" i="46"/>
  <c r="BM7" i="46"/>
  <c r="BN7" i="46"/>
  <c r="BO7" i="46"/>
  <c r="BP7" i="46"/>
  <c r="BQ7" i="46"/>
  <c r="BR7" i="46"/>
  <c r="BS7" i="46"/>
  <c r="BT7" i="46"/>
  <c r="BU7" i="46"/>
  <c r="BV7" i="46"/>
  <c r="BW7" i="46"/>
  <c r="BX7" i="46"/>
  <c r="BY7" i="46"/>
  <c r="BZ7" i="46"/>
  <c r="CA7" i="46"/>
  <c r="CB7" i="46"/>
  <c r="CC7" i="46"/>
  <c r="CD7" i="46"/>
  <c r="CE7" i="46"/>
  <c r="CF7" i="46"/>
  <c r="CG7" i="46"/>
  <c r="CH7" i="46"/>
  <c r="CI7" i="46"/>
  <c r="CJ7" i="46"/>
  <c r="CK7" i="46"/>
  <c r="CL7" i="46"/>
  <c r="CM7" i="46"/>
  <c r="CN7" i="46"/>
  <c r="CO7" i="46"/>
  <c r="CP7" i="46"/>
  <c r="CQ7" i="46"/>
  <c r="CR7" i="46"/>
  <c r="CS7" i="46"/>
  <c r="CT7" i="46"/>
  <c r="CU7" i="46"/>
  <c r="CV7" i="46"/>
  <c r="CW7" i="46"/>
  <c r="CX7" i="46"/>
  <c r="CY7" i="46"/>
  <c r="CZ7" i="46"/>
  <c r="DA7" i="46"/>
  <c r="DB7" i="46"/>
  <c r="DC7" i="46"/>
  <c r="DD7" i="46"/>
  <c r="DE7" i="46"/>
  <c r="DF7" i="46"/>
  <c r="DG7" i="46"/>
  <c r="DH7" i="46"/>
  <c r="DI7" i="46"/>
  <c r="DJ7" i="46"/>
  <c r="DK7" i="46"/>
  <c r="DL7" i="46"/>
  <c r="DM7" i="46"/>
  <c r="DN7" i="46"/>
  <c r="DO7" i="46"/>
  <c r="DP7" i="46"/>
  <c r="DQ7" i="46"/>
  <c r="DR7" i="46"/>
  <c r="DS7" i="46"/>
  <c r="DT7" i="46"/>
  <c r="DU7" i="46"/>
  <c r="DV7" i="46"/>
  <c r="DW7" i="46"/>
  <c r="DX7" i="46"/>
  <c r="DY7" i="46"/>
  <c r="DZ7" i="46"/>
  <c r="EA7" i="46"/>
  <c r="EB7" i="46"/>
  <c r="EC7" i="46"/>
  <c r="ED7" i="46"/>
  <c r="EE7" i="46"/>
  <c r="EF7" i="46"/>
  <c r="EG7" i="46"/>
  <c r="EH7" i="46"/>
  <c r="EI7" i="46"/>
  <c r="EJ7" i="46"/>
  <c r="EK7" i="46"/>
  <c r="BJ8" i="46"/>
  <c r="BK8" i="46"/>
  <c r="BL8" i="46"/>
  <c r="BM8" i="46"/>
  <c r="BN8" i="46"/>
  <c r="BO8" i="46"/>
  <c r="BP8" i="46"/>
  <c r="BQ8" i="46"/>
  <c r="BR8" i="46"/>
  <c r="BS8" i="46"/>
  <c r="BT8" i="46"/>
  <c r="BU8" i="46"/>
  <c r="BV8" i="46"/>
  <c r="BW8" i="46"/>
  <c r="BX8" i="46"/>
  <c r="BY8" i="46"/>
  <c r="BZ8" i="46"/>
  <c r="CA8" i="46"/>
  <c r="CB8" i="46"/>
  <c r="CC8" i="46"/>
  <c r="CD8" i="46"/>
  <c r="CE8" i="46"/>
  <c r="CF8" i="46"/>
  <c r="CG8" i="46"/>
  <c r="CH8" i="46"/>
  <c r="CI8" i="46"/>
  <c r="CJ8" i="46"/>
  <c r="CK8" i="46"/>
  <c r="CL8" i="46"/>
  <c r="CM8" i="46"/>
  <c r="CN8" i="46"/>
  <c r="CO8" i="46"/>
  <c r="CP8" i="46"/>
  <c r="CQ8" i="46"/>
  <c r="CR8" i="46"/>
  <c r="CS8" i="46"/>
  <c r="CT8" i="46"/>
  <c r="CU8" i="46"/>
  <c r="CV8" i="46"/>
  <c r="CW8" i="46"/>
  <c r="CX8" i="46"/>
  <c r="CY8" i="46"/>
  <c r="CZ8" i="46"/>
  <c r="DA8" i="46"/>
  <c r="DB8" i="46"/>
  <c r="DC8" i="46"/>
  <c r="DD8" i="46"/>
  <c r="DE8" i="46"/>
  <c r="DF8" i="46"/>
  <c r="DG8" i="46"/>
  <c r="DH8" i="46"/>
  <c r="DI8" i="46"/>
  <c r="DJ8" i="46"/>
  <c r="DK8" i="46"/>
  <c r="DL8" i="46"/>
  <c r="DM8" i="46"/>
  <c r="DN8" i="46"/>
  <c r="DO8" i="46"/>
  <c r="DP8" i="46"/>
  <c r="DQ8" i="46"/>
  <c r="DR8" i="46"/>
  <c r="DS8" i="46"/>
  <c r="DT8" i="46"/>
  <c r="DU8" i="46"/>
  <c r="DV8" i="46"/>
  <c r="DW8" i="46"/>
  <c r="DX8" i="46"/>
  <c r="DY8" i="46"/>
  <c r="DZ8" i="46"/>
  <c r="EA8" i="46"/>
  <c r="EB8" i="46"/>
  <c r="EC8" i="46"/>
  <c r="ED8" i="46"/>
  <c r="EE8" i="46"/>
  <c r="EF8" i="46"/>
  <c r="EG8" i="46"/>
  <c r="EH8" i="46"/>
  <c r="EI8" i="46"/>
  <c r="EJ8" i="46"/>
  <c r="EK8" i="46"/>
  <c r="BJ9" i="46"/>
  <c r="BK9" i="46"/>
  <c r="BL9" i="46"/>
  <c r="BM9" i="46"/>
  <c r="BN9" i="46"/>
  <c r="BO9" i="46"/>
  <c r="BP9" i="46"/>
  <c r="BQ9" i="46"/>
  <c r="BR9" i="46"/>
  <c r="BS9" i="46"/>
  <c r="BT9" i="46"/>
  <c r="BU9" i="46"/>
  <c r="BV9" i="46"/>
  <c r="BW9" i="46"/>
  <c r="BX9" i="46"/>
  <c r="BY9" i="46"/>
  <c r="BZ9" i="46"/>
  <c r="CA9" i="46"/>
  <c r="CB9" i="46"/>
  <c r="CC9" i="46"/>
  <c r="CD9" i="46"/>
  <c r="CE9" i="46"/>
  <c r="CF9" i="46"/>
  <c r="CG9" i="46"/>
  <c r="CH9" i="46"/>
  <c r="CI9" i="46"/>
  <c r="CJ9" i="46"/>
  <c r="CK9" i="46"/>
  <c r="CL9" i="46"/>
  <c r="CM9" i="46"/>
  <c r="CN9" i="46"/>
  <c r="CO9" i="46"/>
  <c r="CP9" i="46"/>
  <c r="CQ9" i="46"/>
  <c r="CR9" i="46"/>
  <c r="CS9" i="46"/>
  <c r="CT9" i="46"/>
  <c r="CU9" i="46"/>
  <c r="CV9" i="46"/>
  <c r="CW9" i="46"/>
  <c r="CX9" i="46"/>
  <c r="CY9" i="46"/>
  <c r="CZ9" i="46"/>
  <c r="DA9" i="46"/>
  <c r="DB9" i="46"/>
  <c r="DC9" i="46"/>
  <c r="DD9" i="46"/>
  <c r="DE9" i="46"/>
  <c r="DF9" i="46"/>
  <c r="DG9" i="46"/>
  <c r="DH9" i="46"/>
  <c r="DI9" i="46"/>
  <c r="DJ9" i="46"/>
  <c r="DK9" i="46"/>
  <c r="DL9" i="46"/>
  <c r="DM9" i="46"/>
  <c r="DN9" i="46"/>
  <c r="DO9" i="46"/>
  <c r="DP9" i="46"/>
  <c r="DQ9" i="46"/>
  <c r="DR9" i="46"/>
  <c r="DS9" i="46"/>
  <c r="DT9" i="46"/>
  <c r="DU9" i="46"/>
  <c r="DV9" i="46"/>
  <c r="DW9" i="46"/>
  <c r="DX9" i="46"/>
  <c r="DY9" i="46"/>
  <c r="DZ9" i="46"/>
  <c r="EA9" i="46"/>
  <c r="EB9" i="46"/>
  <c r="EC9" i="46"/>
  <c r="ED9" i="46"/>
  <c r="EE9" i="46"/>
  <c r="EF9" i="46"/>
  <c r="EG9" i="46"/>
  <c r="EH9" i="46"/>
  <c r="EI9" i="46"/>
  <c r="EJ9" i="46"/>
  <c r="EK9" i="46"/>
  <c r="BJ10" i="46"/>
  <c r="BK10" i="46"/>
  <c r="BL10" i="46"/>
  <c r="BM10" i="46"/>
  <c r="BN10" i="46"/>
  <c r="BO10" i="46"/>
  <c r="BP10" i="46"/>
  <c r="BQ10" i="46"/>
  <c r="BR10" i="46"/>
  <c r="BS10" i="46"/>
  <c r="BT10" i="46"/>
  <c r="BU10" i="46"/>
  <c r="BV10" i="46"/>
  <c r="BW10" i="46"/>
  <c r="BX10" i="46"/>
  <c r="BY10" i="46"/>
  <c r="BZ10" i="46"/>
  <c r="CA10" i="46"/>
  <c r="CB10" i="46"/>
  <c r="CC10" i="46"/>
  <c r="CD10" i="46"/>
  <c r="CE10" i="46"/>
  <c r="CF10" i="46"/>
  <c r="CG10" i="46"/>
  <c r="CH10" i="46"/>
  <c r="CI10" i="46"/>
  <c r="CJ10" i="46"/>
  <c r="CK10" i="46"/>
  <c r="CL10" i="46"/>
  <c r="CM10" i="46"/>
  <c r="CN10" i="46"/>
  <c r="CO10" i="46"/>
  <c r="CP10" i="46"/>
  <c r="CQ10" i="46"/>
  <c r="CR10" i="46"/>
  <c r="CS10" i="46"/>
  <c r="CT10" i="46"/>
  <c r="CU10" i="46"/>
  <c r="CV10" i="46"/>
  <c r="CW10" i="46"/>
  <c r="CX10" i="46"/>
  <c r="CY10" i="46"/>
  <c r="CZ10" i="46"/>
  <c r="DA10" i="46"/>
  <c r="DB10" i="46"/>
  <c r="DC10" i="46"/>
  <c r="DD10" i="46"/>
  <c r="DE10" i="46"/>
  <c r="DF10" i="46"/>
  <c r="DG10" i="46"/>
  <c r="DH10" i="46"/>
  <c r="DI10" i="46"/>
  <c r="DJ10" i="46"/>
  <c r="DK10" i="46"/>
  <c r="DL10" i="46"/>
  <c r="DM10" i="46"/>
  <c r="DN10" i="46"/>
  <c r="DO10" i="46"/>
  <c r="DP10" i="46"/>
  <c r="DQ10" i="46"/>
  <c r="DR10" i="46"/>
  <c r="DS10" i="46"/>
  <c r="DT10" i="46"/>
  <c r="DU10" i="46"/>
  <c r="DV10" i="46"/>
  <c r="DW10" i="46"/>
  <c r="DX10" i="46"/>
  <c r="DY10" i="46"/>
  <c r="DZ10" i="46"/>
  <c r="EA10" i="46"/>
  <c r="EB10" i="46"/>
  <c r="EC10" i="46"/>
  <c r="ED10" i="46"/>
  <c r="EE10" i="46"/>
  <c r="EF10" i="46"/>
  <c r="EG10" i="46"/>
  <c r="EH10" i="46"/>
  <c r="EI10" i="46"/>
  <c r="EJ10" i="46"/>
  <c r="EK10" i="46"/>
  <c r="BJ11" i="46"/>
  <c r="BK11" i="46"/>
  <c r="BL11" i="46"/>
  <c r="BM11" i="46"/>
  <c r="BN11" i="46"/>
  <c r="BO11" i="46"/>
  <c r="BP11" i="46"/>
  <c r="BQ11" i="46"/>
  <c r="BR11" i="46"/>
  <c r="BS11" i="46"/>
  <c r="BT11" i="46"/>
  <c r="BU11" i="46"/>
  <c r="BV11" i="46"/>
  <c r="BW11" i="46"/>
  <c r="BX11" i="46"/>
  <c r="BY11" i="46"/>
  <c r="BZ11" i="46"/>
  <c r="CA11" i="46"/>
  <c r="CB11" i="46"/>
  <c r="CC11" i="46"/>
  <c r="CD11" i="46"/>
  <c r="CE11" i="46"/>
  <c r="CF11" i="46"/>
  <c r="CG11" i="46"/>
  <c r="CH11" i="46"/>
  <c r="CI11" i="46"/>
  <c r="CJ11" i="46"/>
  <c r="CK11" i="46"/>
  <c r="CL11" i="46"/>
  <c r="CM11" i="46"/>
  <c r="CN11" i="46"/>
  <c r="CO11" i="46"/>
  <c r="CP11" i="46"/>
  <c r="CQ11" i="46"/>
  <c r="CR11" i="46"/>
  <c r="CS11" i="46"/>
  <c r="CT11" i="46"/>
  <c r="CU11" i="46"/>
  <c r="CV11" i="46"/>
  <c r="CW11" i="46"/>
  <c r="CX11" i="46"/>
  <c r="CY11" i="46"/>
  <c r="CZ11" i="46"/>
  <c r="DA11" i="46"/>
  <c r="DB11" i="46"/>
  <c r="DC11" i="46"/>
  <c r="DD11" i="46"/>
  <c r="DE11" i="46"/>
  <c r="DF11" i="46"/>
  <c r="DG11" i="46"/>
  <c r="DH11" i="46"/>
  <c r="DI11" i="46"/>
  <c r="DJ11" i="46"/>
  <c r="DK11" i="46"/>
  <c r="DL11" i="46"/>
  <c r="DM11" i="46"/>
  <c r="DN11" i="46"/>
  <c r="DO11" i="46"/>
  <c r="DP11" i="46"/>
  <c r="DQ11" i="46"/>
  <c r="DR11" i="46"/>
  <c r="DS11" i="46"/>
  <c r="DT11" i="46"/>
  <c r="DU11" i="46"/>
  <c r="DV11" i="46"/>
  <c r="DW11" i="46"/>
  <c r="DX11" i="46"/>
  <c r="DY11" i="46"/>
  <c r="DZ11" i="46"/>
  <c r="EA11" i="46"/>
  <c r="EB11" i="46"/>
  <c r="EC11" i="46"/>
  <c r="ED11" i="46"/>
  <c r="EE11" i="46"/>
  <c r="EF11" i="46"/>
  <c r="EG11" i="46"/>
  <c r="EH11" i="46"/>
  <c r="EI11" i="46"/>
  <c r="EJ11" i="46"/>
  <c r="EK11" i="46"/>
  <c r="BJ12" i="46"/>
  <c r="BK12" i="46"/>
  <c r="BL12" i="46"/>
  <c r="BM12" i="46"/>
  <c r="BN12" i="46"/>
  <c r="BO12" i="46"/>
  <c r="BP12" i="46"/>
  <c r="BQ12" i="46"/>
  <c r="BR12" i="46"/>
  <c r="BS12" i="46"/>
  <c r="BT12" i="46"/>
  <c r="BU12" i="46"/>
  <c r="BV12" i="46"/>
  <c r="BW12" i="46"/>
  <c r="BX12" i="46"/>
  <c r="BY12" i="46"/>
  <c r="BZ12" i="46"/>
  <c r="CA12" i="46"/>
  <c r="CB12" i="46"/>
  <c r="CC12" i="46"/>
  <c r="CD12" i="46"/>
  <c r="CE12" i="46"/>
  <c r="CF12" i="46"/>
  <c r="CG12" i="46"/>
  <c r="CH12" i="46"/>
  <c r="CI12" i="46"/>
  <c r="CJ12" i="46"/>
  <c r="CK12" i="46"/>
  <c r="CL12" i="46"/>
  <c r="CM12" i="46"/>
  <c r="CN12" i="46"/>
  <c r="CO12" i="46"/>
  <c r="CP12" i="46"/>
  <c r="CQ12" i="46"/>
  <c r="CR12" i="46"/>
  <c r="CS12" i="46"/>
  <c r="CT12" i="46"/>
  <c r="CU12" i="46"/>
  <c r="CV12" i="46"/>
  <c r="CW12" i="46"/>
  <c r="CX12" i="46"/>
  <c r="CY12" i="46"/>
  <c r="CZ12" i="46"/>
  <c r="DA12" i="46"/>
  <c r="DB12" i="46"/>
  <c r="DC12" i="46"/>
  <c r="DD12" i="46"/>
  <c r="DE12" i="46"/>
  <c r="DF12" i="46"/>
  <c r="DG12" i="46"/>
  <c r="DH12" i="46"/>
  <c r="DI12" i="46"/>
  <c r="DJ12" i="46"/>
  <c r="DK12" i="46"/>
  <c r="DL12" i="46"/>
  <c r="DM12" i="46"/>
  <c r="DN12" i="46"/>
  <c r="DO12" i="46"/>
  <c r="DP12" i="46"/>
  <c r="DQ12" i="46"/>
  <c r="DR12" i="46"/>
  <c r="DS12" i="46"/>
  <c r="DT12" i="46"/>
  <c r="DU12" i="46"/>
  <c r="DV12" i="46"/>
  <c r="DW12" i="46"/>
  <c r="DX12" i="46"/>
  <c r="DY12" i="46"/>
  <c r="DZ12" i="46"/>
  <c r="EA12" i="46"/>
  <c r="EB12" i="46"/>
  <c r="EC12" i="46"/>
  <c r="ED12" i="46"/>
  <c r="EE12" i="46"/>
  <c r="EF12" i="46"/>
  <c r="EG12" i="46"/>
  <c r="EH12" i="46"/>
  <c r="EI12" i="46"/>
  <c r="EJ12" i="46"/>
  <c r="EK12" i="46"/>
  <c r="BJ13" i="46"/>
  <c r="BK13" i="46"/>
  <c r="BL13" i="46"/>
  <c r="BM13" i="46"/>
  <c r="BN13" i="46"/>
  <c r="BO13" i="46"/>
  <c r="BP13" i="46"/>
  <c r="BQ13" i="46"/>
  <c r="BR13" i="46"/>
  <c r="BS13" i="46"/>
  <c r="BT13" i="46"/>
  <c r="BU13" i="46"/>
  <c r="BV13" i="46"/>
  <c r="BW13" i="46"/>
  <c r="BX13" i="46"/>
  <c r="BY13" i="46"/>
  <c r="BZ13" i="46"/>
  <c r="CA13" i="46"/>
  <c r="CB13" i="46"/>
  <c r="CC13" i="46"/>
  <c r="CD13" i="46"/>
  <c r="CE13" i="46"/>
  <c r="CF13" i="46"/>
  <c r="CG13" i="46"/>
  <c r="CH13" i="46"/>
  <c r="CI13" i="46"/>
  <c r="CJ13" i="46"/>
  <c r="CK13" i="46"/>
  <c r="CL13" i="46"/>
  <c r="CM13" i="46"/>
  <c r="CN13" i="46"/>
  <c r="CO13" i="46"/>
  <c r="CP13" i="46"/>
  <c r="CQ13" i="46"/>
  <c r="CR13" i="46"/>
  <c r="CS13" i="46"/>
  <c r="CT13" i="46"/>
  <c r="CU13" i="46"/>
  <c r="CV13" i="46"/>
  <c r="CW13" i="46"/>
  <c r="CX13" i="46"/>
  <c r="CY13" i="46"/>
  <c r="CZ13" i="46"/>
  <c r="DA13" i="46"/>
  <c r="DB13" i="46"/>
  <c r="DC13" i="46"/>
  <c r="DD13" i="46"/>
  <c r="DE13" i="46"/>
  <c r="DF13" i="46"/>
  <c r="DG13" i="46"/>
  <c r="DH13" i="46"/>
  <c r="DI13" i="46"/>
  <c r="DJ13" i="46"/>
  <c r="DK13" i="46"/>
  <c r="DL13" i="46"/>
  <c r="DM13" i="46"/>
  <c r="DN13" i="46"/>
  <c r="DO13" i="46"/>
  <c r="DP13" i="46"/>
  <c r="DQ13" i="46"/>
  <c r="DR13" i="46"/>
  <c r="DS13" i="46"/>
  <c r="DT13" i="46"/>
  <c r="DU13" i="46"/>
  <c r="DV13" i="46"/>
  <c r="DW13" i="46"/>
  <c r="DX13" i="46"/>
  <c r="DY13" i="46"/>
  <c r="DZ13" i="46"/>
  <c r="EA13" i="46"/>
  <c r="EB13" i="46"/>
  <c r="EC13" i="46"/>
  <c r="ED13" i="46"/>
  <c r="EE13" i="46"/>
  <c r="EF13" i="46"/>
  <c r="EG13" i="46"/>
  <c r="EH13" i="46"/>
  <c r="EI13" i="46"/>
  <c r="EJ13" i="46"/>
  <c r="EK13" i="46"/>
  <c r="BJ14" i="46"/>
  <c r="BK14" i="46"/>
  <c r="BL14" i="46"/>
  <c r="BM14" i="46"/>
  <c r="BN14" i="46"/>
  <c r="BO14" i="46"/>
  <c r="BP14" i="46"/>
  <c r="BQ14" i="46"/>
  <c r="BR14" i="46"/>
  <c r="BS14" i="46"/>
  <c r="BT14" i="46"/>
  <c r="BU14" i="46"/>
  <c r="BV14" i="46"/>
  <c r="BW14" i="46"/>
  <c r="BX14" i="46"/>
  <c r="BY14" i="46"/>
  <c r="BZ14" i="46"/>
  <c r="CA14" i="46"/>
  <c r="CB14" i="46"/>
  <c r="CC14" i="46"/>
  <c r="CD14" i="46"/>
  <c r="CE14" i="46"/>
  <c r="CF14" i="46"/>
  <c r="CG14" i="46"/>
  <c r="CH14" i="46"/>
  <c r="CI14" i="46"/>
  <c r="CJ14" i="46"/>
  <c r="CK14" i="46"/>
  <c r="CL14" i="46"/>
  <c r="CM14" i="46"/>
  <c r="CN14" i="46"/>
  <c r="CO14" i="46"/>
  <c r="CP14" i="46"/>
  <c r="CQ14" i="46"/>
  <c r="CR14" i="46"/>
  <c r="CS14" i="46"/>
  <c r="CT14" i="46"/>
  <c r="CU14" i="46"/>
  <c r="CV14" i="46"/>
  <c r="CW14" i="46"/>
  <c r="CX14" i="46"/>
  <c r="CY14" i="46"/>
  <c r="CZ14" i="46"/>
  <c r="DA14" i="46"/>
  <c r="DB14" i="46"/>
  <c r="DC14" i="46"/>
  <c r="DD14" i="46"/>
  <c r="DE14" i="46"/>
  <c r="DF14" i="46"/>
  <c r="DG14" i="46"/>
  <c r="DH14" i="46"/>
  <c r="DI14" i="46"/>
  <c r="DJ14" i="46"/>
  <c r="DK14" i="46"/>
  <c r="DL14" i="46"/>
  <c r="DM14" i="46"/>
  <c r="DN14" i="46"/>
  <c r="DO14" i="46"/>
  <c r="DP14" i="46"/>
  <c r="DQ14" i="46"/>
  <c r="DR14" i="46"/>
  <c r="DS14" i="46"/>
  <c r="DT14" i="46"/>
  <c r="DU14" i="46"/>
  <c r="DV14" i="46"/>
  <c r="DW14" i="46"/>
  <c r="DX14" i="46"/>
  <c r="DY14" i="46"/>
  <c r="DZ14" i="46"/>
  <c r="EA14" i="46"/>
  <c r="EB14" i="46"/>
  <c r="EC14" i="46"/>
  <c r="ED14" i="46"/>
  <c r="EE14" i="46"/>
  <c r="EF14" i="46"/>
  <c r="EG14" i="46"/>
  <c r="EH14" i="46"/>
  <c r="EI14" i="46"/>
  <c r="EJ14" i="46"/>
  <c r="EK14" i="46"/>
  <c r="BJ15" i="46"/>
  <c r="BK15" i="46"/>
  <c r="BL15" i="46"/>
  <c r="BM15" i="46"/>
  <c r="BN15" i="46"/>
  <c r="BO15" i="46"/>
  <c r="BP15" i="46"/>
  <c r="BQ15" i="46"/>
  <c r="BR15" i="46"/>
  <c r="BS15" i="46"/>
  <c r="BT15" i="46"/>
  <c r="BU15" i="46"/>
  <c r="BV15" i="46"/>
  <c r="BW15" i="46"/>
  <c r="BX15" i="46"/>
  <c r="BY15" i="46"/>
  <c r="BZ15" i="46"/>
  <c r="CA15" i="46"/>
  <c r="CB15" i="46"/>
  <c r="CC15" i="46"/>
  <c r="CD15" i="46"/>
  <c r="CE15" i="46"/>
  <c r="CF15" i="46"/>
  <c r="CG15" i="46"/>
  <c r="CH15" i="46"/>
  <c r="CI15" i="46"/>
  <c r="CJ15" i="46"/>
  <c r="CK15" i="46"/>
  <c r="CL15" i="46"/>
  <c r="CM15" i="46"/>
  <c r="CN15" i="46"/>
  <c r="CO15" i="46"/>
  <c r="CP15" i="46"/>
  <c r="CQ15" i="46"/>
  <c r="CR15" i="46"/>
  <c r="CS15" i="46"/>
  <c r="CT15" i="46"/>
  <c r="CU15" i="46"/>
  <c r="CV15" i="46"/>
  <c r="CW15" i="46"/>
  <c r="CX15" i="46"/>
  <c r="CY15" i="46"/>
  <c r="CZ15" i="46"/>
  <c r="DA15" i="46"/>
  <c r="DB15" i="46"/>
  <c r="DC15" i="46"/>
  <c r="DD15" i="46"/>
  <c r="DE15" i="46"/>
  <c r="DF15" i="46"/>
  <c r="DG15" i="46"/>
  <c r="DH15" i="46"/>
  <c r="DI15" i="46"/>
  <c r="DJ15" i="46"/>
  <c r="DK15" i="46"/>
  <c r="DL15" i="46"/>
  <c r="DM15" i="46"/>
  <c r="DN15" i="46"/>
  <c r="DO15" i="46"/>
  <c r="DP15" i="46"/>
  <c r="DQ15" i="46"/>
  <c r="DR15" i="46"/>
  <c r="DS15" i="46"/>
  <c r="DT15" i="46"/>
  <c r="DU15" i="46"/>
  <c r="DV15" i="46"/>
  <c r="DW15" i="46"/>
  <c r="DX15" i="46"/>
  <c r="DY15" i="46"/>
  <c r="DZ15" i="46"/>
  <c r="EA15" i="46"/>
  <c r="EB15" i="46"/>
  <c r="EC15" i="46"/>
  <c r="ED15" i="46"/>
  <c r="EE15" i="46"/>
  <c r="EF15" i="46"/>
  <c r="EG15" i="46"/>
  <c r="EH15" i="46"/>
  <c r="EI15" i="46"/>
  <c r="EJ15" i="46"/>
  <c r="EK15" i="46"/>
  <c r="BJ16" i="46"/>
  <c r="BK16" i="46"/>
  <c r="BL16" i="46"/>
  <c r="BM16" i="46"/>
  <c r="BN16" i="46"/>
  <c r="BO16" i="46"/>
  <c r="BP16" i="46"/>
  <c r="BQ16" i="46"/>
  <c r="BR16" i="46"/>
  <c r="BS16" i="46"/>
  <c r="BT16" i="46"/>
  <c r="BU16" i="46"/>
  <c r="BV16" i="46"/>
  <c r="BW16" i="46"/>
  <c r="BX16" i="46"/>
  <c r="BY16" i="46"/>
  <c r="BZ16" i="46"/>
  <c r="CA16" i="46"/>
  <c r="CB16" i="46"/>
  <c r="CC16" i="46"/>
  <c r="CD16" i="46"/>
  <c r="CE16" i="46"/>
  <c r="CF16" i="46"/>
  <c r="CG16" i="46"/>
  <c r="CG156" i="46" s="1"/>
  <c r="CH16" i="46"/>
  <c r="CI16" i="46"/>
  <c r="CJ16" i="46"/>
  <c r="CK16" i="46"/>
  <c r="CL16" i="46"/>
  <c r="CM16" i="46"/>
  <c r="CN16" i="46"/>
  <c r="CO16" i="46"/>
  <c r="CO156" i="46" s="1"/>
  <c r="CP16" i="46"/>
  <c r="CQ16" i="46"/>
  <c r="CR16" i="46"/>
  <c r="CS16" i="46"/>
  <c r="CT16" i="46"/>
  <c r="CU16" i="46"/>
  <c r="CV16" i="46"/>
  <c r="CW16" i="46"/>
  <c r="CX16" i="46"/>
  <c r="CY16" i="46"/>
  <c r="CZ16" i="46"/>
  <c r="DA16" i="46"/>
  <c r="DB16" i="46"/>
  <c r="DC16" i="46"/>
  <c r="DD16" i="46"/>
  <c r="DE16" i="46"/>
  <c r="DF16" i="46"/>
  <c r="DG16" i="46"/>
  <c r="DH16" i="46"/>
  <c r="DI16" i="46"/>
  <c r="DJ16" i="46"/>
  <c r="DK16" i="46"/>
  <c r="DL16" i="46"/>
  <c r="DM16" i="46"/>
  <c r="DN16" i="46"/>
  <c r="DO16" i="46"/>
  <c r="DP16" i="46"/>
  <c r="DQ16" i="46"/>
  <c r="DR16" i="46"/>
  <c r="DS16" i="46"/>
  <c r="DT16" i="46"/>
  <c r="DU16" i="46"/>
  <c r="DV16" i="46"/>
  <c r="DW16" i="46"/>
  <c r="DX16" i="46"/>
  <c r="DY16" i="46"/>
  <c r="DZ16" i="46"/>
  <c r="EA16" i="46"/>
  <c r="EB16" i="46"/>
  <c r="EC16" i="46"/>
  <c r="ED16" i="46"/>
  <c r="EE16" i="46"/>
  <c r="EF16" i="46"/>
  <c r="EG16" i="46"/>
  <c r="EH16" i="46"/>
  <c r="EI16" i="46"/>
  <c r="EJ16" i="46"/>
  <c r="EK16" i="46"/>
  <c r="BJ17" i="46"/>
  <c r="BK17" i="46"/>
  <c r="BL17" i="46"/>
  <c r="BM17" i="46"/>
  <c r="BN17" i="46"/>
  <c r="BO17" i="46"/>
  <c r="BP17" i="46"/>
  <c r="BQ17" i="46"/>
  <c r="BR17" i="46"/>
  <c r="BS17" i="46"/>
  <c r="BT17" i="46"/>
  <c r="BU17" i="46"/>
  <c r="BV17" i="46"/>
  <c r="BW17" i="46"/>
  <c r="BX17" i="46"/>
  <c r="BY17" i="46"/>
  <c r="BZ17" i="46"/>
  <c r="CA17" i="46"/>
  <c r="CB17" i="46"/>
  <c r="CC17" i="46"/>
  <c r="CD17" i="46"/>
  <c r="CE17" i="46"/>
  <c r="CF17" i="46"/>
  <c r="CG17" i="46"/>
  <c r="CH17" i="46"/>
  <c r="CI17" i="46"/>
  <c r="CJ17" i="46"/>
  <c r="CK17" i="46"/>
  <c r="CL17" i="46"/>
  <c r="CM17" i="46"/>
  <c r="CN17" i="46"/>
  <c r="CO17" i="46"/>
  <c r="CP17" i="46"/>
  <c r="CQ17" i="46"/>
  <c r="CR17" i="46"/>
  <c r="CS17" i="46"/>
  <c r="CT17" i="46"/>
  <c r="CU17" i="46"/>
  <c r="CV17" i="46"/>
  <c r="CW17" i="46"/>
  <c r="CX17" i="46"/>
  <c r="CY17" i="46"/>
  <c r="CZ17" i="46"/>
  <c r="DA17" i="46"/>
  <c r="DB17" i="46"/>
  <c r="DC17" i="46"/>
  <c r="DD17" i="46"/>
  <c r="DE17" i="46"/>
  <c r="DF17" i="46"/>
  <c r="DG17" i="46"/>
  <c r="DH17" i="46"/>
  <c r="DI17" i="46"/>
  <c r="DJ17" i="46"/>
  <c r="DK17" i="46"/>
  <c r="DL17" i="46"/>
  <c r="DM17" i="46"/>
  <c r="DN17" i="46"/>
  <c r="DO17" i="46"/>
  <c r="DP17" i="46"/>
  <c r="DQ17" i="46"/>
  <c r="DR17" i="46"/>
  <c r="DS17" i="46"/>
  <c r="DT17" i="46"/>
  <c r="DU17" i="46"/>
  <c r="DV17" i="46"/>
  <c r="DW17" i="46"/>
  <c r="DX17" i="46"/>
  <c r="DY17" i="46"/>
  <c r="DZ17" i="46"/>
  <c r="EA17" i="46"/>
  <c r="EB17" i="46"/>
  <c r="EC17" i="46"/>
  <c r="ED17" i="46"/>
  <c r="EE17" i="46"/>
  <c r="EF17" i="46"/>
  <c r="EG17" i="46"/>
  <c r="EH17" i="46"/>
  <c r="EI17" i="46"/>
  <c r="EJ17" i="46"/>
  <c r="EK17" i="46"/>
  <c r="BJ18" i="46"/>
  <c r="BK18" i="46"/>
  <c r="BL18" i="46"/>
  <c r="BM18" i="46"/>
  <c r="BN18" i="46"/>
  <c r="BO18" i="46"/>
  <c r="BP18" i="46"/>
  <c r="BQ18" i="46"/>
  <c r="BR18" i="46"/>
  <c r="BS18" i="46"/>
  <c r="BT18" i="46"/>
  <c r="BU18" i="46"/>
  <c r="BV18" i="46"/>
  <c r="BW18" i="46"/>
  <c r="BX18" i="46"/>
  <c r="BY18" i="46"/>
  <c r="BZ18" i="46"/>
  <c r="CA18" i="46"/>
  <c r="CB18" i="46"/>
  <c r="CC18" i="46"/>
  <c r="CD18" i="46"/>
  <c r="CE18" i="46"/>
  <c r="CF18" i="46"/>
  <c r="CG18" i="46"/>
  <c r="CH18" i="46"/>
  <c r="CI18" i="46"/>
  <c r="CJ18" i="46"/>
  <c r="CK18" i="46"/>
  <c r="CL18" i="46"/>
  <c r="CM18" i="46"/>
  <c r="CN18" i="46"/>
  <c r="CO18" i="46"/>
  <c r="CP18" i="46"/>
  <c r="CQ18" i="46"/>
  <c r="CR18" i="46"/>
  <c r="CS18" i="46"/>
  <c r="CT18" i="46"/>
  <c r="CU18" i="46"/>
  <c r="CV18" i="46"/>
  <c r="CW18" i="46"/>
  <c r="CX18" i="46"/>
  <c r="CY18" i="46"/>
  <c r="CZ18" i="46"/>
  <c r="DA18" i="46"/>
  <c r="DB18" i="46"/>
  <c r="DC18" i="46"/>
  <c r="DD18" i="46"/>
  <c r="DE18" i="46"/>
  <c r="DF18" i="46"/>
  <c r="DG18" i="46"/>
  <c r="DH18" i="46"/>
  <c r="DI18" i="46"/>
  <c r="DJ18" i="46"/>
  <c r="DK18" i="46"/>
  <c r="DL18" i="46"/>
  <c r="DM18" i="46"/>
  <c r="DN18" i="46"/>
  <c r="DO18" i="46"/>
  <c r="DP18" i="46"/>
  <c r="DQ18" i="46"/>
  <c r="DR18" i="46"/>
  <c r="DS18" i="46"/>
  <c r="DT18" i="46"/>
  <c r="DU18" i="46"/>
  <c r="DV18" i="46"/>
  <c r="DW18" i="46"/>
  <c r="DX18" i="46"/>
  <c r="DY18" i="46"/>
  <c r="DZ18" i="46"/>
  <c r="EA18" i="46"/>
  <c r="EB18" i="46"/>
  <c r="EC18" i="46"/>
  <c r="ED18" i="46"/>
  <c r="EE18" i="46"/>
  <c r="EF18" i="46"/>
  <c r="EG18" i="46"/>
  <c r="EH18" i="46"/>
  <c r="EI18" i="46"/>
  <c r="EJ18" i="46"/>
  <c r="EK18" i="46"/>
  <c r="BJ19" i="46"/>
  <c r="BK19" i="46"/>
  <c r="BL19" i="46"/>
  <c r="BM19" i="46"/>
  <c r="BN19" i="46"/>
  <c r="BO19" i="46"/>
  <c r="BP19" i="46"/>
  <c r="BQ19" i="46"/>
  <c r="BR19" i="46"/>
  <c r="BS19" i="46"/>
  <c r="BT19" i="46"/>
  <c r="BU19" i="46"/>
  <c r="BV19" i="46"/>
  <c r="BW19" i="46"/>
  <c r="BX19" i="46"/>
  <c r="BY19" i="46"/>
  <c r="BZ19" i="46"/>
  <c r="CA19" i="46"/>
  <c r="CB19" i="46"/>
  <c r="CC19" i="46"/>
  <c r="CD19" i="46"/>
  <c r="CE19" i="46"/>
  <c r="CF19" i="46"/>
  <c r="CG19" i="46"/>
  <c r="CH19" i="46"/>
  <c r="CI19" i="46"/>
  <c r="CJ19" i="46"/>
  <c r="CK19" i="46"/>
  <c r="CL19" i="46"/>
  <c r="CM19" i="46"/>
  <c r="CN19" i="46"/>
  <c r="CO19" i="46"/>
  <c r="CP19" i="46"/>
  <c r="CQ19" i="46"/>
  <c r="CR19" i="46"/>
  <c r="CS19" i="46"/>
  <c r="CT19" i="46"/>
  <c r="CU19" i="46"/>
  <c r="CV19" i="46"/>
  <c r="CW19" i="46"/>
  <c r="CX19" i="46"/>
  <c r="CY19" i="46"/>
  <c r="CZ19" i="46"/>
  <c r="DA19" i="46"/>
  <c r="DB19" i="46"/>
  <c r="DC19" i="46"/>
  <c r="DD19" i="46"/>
  <c r="DE19" i="46"/>
  <c r="DF19" i="46"/>
  <c r="DG19" i="46"/>
  <c r="DH19" i="46"/>
  <c r="DI19" i="46"/>
  <c r="DJ19" i="46"/>
  <c r="DK19" i="46"/>
  <c r="DL19" i="46"/>
  <c r="DM19" i="46"/>
  <c r="DN19" i="46"/>
  <c r="DO19" i="46"/>
  <c r="DP19" i="46"/>
  <c r="DQ19" i="46"/>
  <c r="DR19" i="46"/>
  <c r="DS19" i="46"/>
  <c r="DT19" i="46"/>
  <c r="DU19" i="46"/>
  <c r="DV19" i="46"/>
  <c r="DW19" i="46"/>
  <c r="DX19" i="46"/>
  <c r="DY19" i="46"/>
  <c r="DZ19" i="46"/>
  <c r="EA19" i="46"/>
  <c r="EB19" i="46"/>
  <c r="EC19" i="46"/>
  <c r="ED19" i="46"/>
  <c r="EE19" i="46"/>
  <c r="EF19" i="46"/>
  <c r="EG19" i="46"/>
  <c r="EH19" i="46"/>
  <c r="EI19" i="46"/>
  <c r="EJ19" i="46"/>
  <c r="EK19" i="46"/>
  <c r="BJ20" i="46"/>
  <c r="BK20" i="46"/>
  <c r="BL20" i="46"/>
  <c r="BM20" i="46"/>
  <c r="BN20" i="46"/>
  <c r="BO20" i="46"/>
  <c r="BP20" i="46"/>
  <c r="BQ20" i="46"/>
  <c r="BR20" i="46"/>
  <c r="BS20" i="46"/>
  <c r="BT20" i="46"/>
  <c r="BU20" i="46"/>
  <c r="BV20" i="46"/>
  <c r="BW20" i="46"/>
  <c r="BX20" i="46"/>
  <c r="BY20" i="46"/>
  <c r="BZ20" i="46"/>
  <c r="CA20" i="46"/>
  <c r="CB20" i="46"/>
  <c r="CC20" i="46"/>
  <c r="CD20" i="46"/>
  <c r="CE20" i="46"/>
  <c r="CF20" i="46"/>
  <c r="CG20" i="46"/>
  <c r="CH20" i="46"/>
  <c r="CI20" i="46"/>
  <c r="CJ20" i="46"/>
  <c r="CK20" i="46"/>
  <c r="CL20" i="46"/>
  <c r="CM20" i="46"/>
  <c r="CN20" i="46"/>
  <c r="CO20" i="46"/>
  <c r="CP20" i="46"/>
  <c r="CQ20" i="46"/>
  <c r="CR20" i="46"/>
  <c r="CS20" i="46"/>
  <c r="CT20" i="46"/>
  <c r="CU20" i="46"/>
  <c r="CV20" i="46"/>
  <c r="CW20" i="46"/>
  <c r="CX20" i="46"/>
  <c r="CY20" i="46"/>
  <c r="CZ20" i="46"/>
  <c r="DA20" i="46"/>
  <c r="DB20" i="46"/>
  <c r="DC20" i="46"/>
  <c r="DD20" i="46"/>
  <c r="DE20" i="46"/>
  <c r="DF20" i="46"/>
  <c r="DG20" i="46"/>
  <c r="DH20" i="46"/>
  <c r="DI20" i="46"/>
  <c r="DJ20" i="46"/>
  <c r="DK20" i="46"/>
  <c r="DL20" i="46"/>
  <c r="DM20" i="46"/>
  <c r="DN20" i="46"/>
  <c r="DO20" i="46"/>
  <c r="DP20" i="46"/>
  <c r="DQ20" i="46"/>
  <c r="DR20" i="46"/>
  <c r="DS20" i="46"/>
  <c r="DT20" i="46"/>
  <c r="DU20" i="46"/>
  <c r="DV20" i="46"/>
  <c r="DW20" i="46"/>
  <c r="DX20" i="46"/>
  <c r="DY20" i="46"/>
  <c r="DZ20" i="46"/>
  <c r="EA20" i="46"/>
  <c r="EB20" i="46"/>
  <c r="EC20" i="46"/>
  <c r="ED20" i="46"/>
  <c r="EE20" i="46"/>
  <c r="EF20" i="46"/>
  <c r="EG20" i="46"/>
  <c r="EH20" i="46"/>
  <c r="EI20" i="46"/>
  <c r="EJ20" i="46"/>
  <c r="EK20" i="46"/>
  <c r="BJ21" i="46"/>
  <c r="BK21" i="46"/>
  <c r="BL21" i="46"/>
  <c r="BM21" i="46"/>
  <c r="BN21" i="46"/>
  <c r="BO21" i="46"/>
  <c r="BP21" i="46"/>
  <c r="BQ21" i="46"/>
  <c r="BR21" i="46"/>
  <c r="BS21" i="46"/>
  <c r="BT21" i="46"/>
  <c r="BU21" i="46"/>
  <c r="BV21" i="46"/>
  <c r="BW21" i="46"/>
  <c r="BX21" i="46"/>
  <c r="BY21" i="46"/>
  <c r="BZ21" i="46"/>
  <c r="CA21" i="46"/>
  <c r="CB21" i="46"/>
  <c r="CC21" i="46"/>
  <c r="CD21" i="46"/>
  <c r="CE21" i="46"/>
  <c r="CF21" i="46"/>
  <c r="CG21" i="46"/>
  <c r="CH21" i="46"/>
  <c r="CI21" i="46"/>
  <c r="CJ21" i="46"/>
  <c r="CK21" i="46"/>
  <c r="CL21" i="46"/>
  <c r="CM21" i="46"/>
  <c r="CN21" i="46"/>
  <c r="CO21" i="46"/>
  <c r="CP21" i="46"/>
  <c r="CQ21" i="46"/>
  <c r="CR21" i="46"/>
  <c r="CS21" i="46"/>
  <c r="CT21" i="46"/>
  <c r="CU21" i="46"/>
  <c r="CV21" i="46"/>
  <c r="CW21" i="46"/>
  <c r="CX21" i="46"/>
  <c r="CY21" i="46"/>
  <c r="CZ21" i="46"/>
  <c r="DA21" i="46"/>
  <c r="DB21" i="46"/>
  <c r="DC21" i="46"/>
  <c r="DD21" i="46"/>
  <c r="DE21" i="46"/>
  <c r="DF21" i="46"/>
  <c r="DG21" i="46"/>
  <c r="DH21" i="46"/>
  <c r="DI21" i="46"/>
  <c r="DJ21" i="46"/>
  <c r="DK21" i="46"/>
  <c r="DL21" i="46"/>
  <c r="DM21" i="46"/>
  <c r="DN21" i="46"/>
  <c r="DO21" i="46"/>
  <c r="DP21" i="46"/>
  <c r="DQ21" i="46"/>
  <c r="DR21" i="46"/>
  <c r="DS21" i="46"/>
  <c r="DT21" i="46"/>
  <c r="DU21" i="46"/>
  <c r="DV21" i="46"/>
  <c r="DW21" i="46"/>
  <c r="DX21" i="46"/>
  <c r="DY21" i="46"/>
  <c r="DZ21" i="46"/>
  <c r="EA21" i="46"/>
  <c r="EB21" i="46"/>
  <c r="EC21" i="46"/>
  <c r="ED21" i="46"/>
  <c r="EE21" i="46"/>
  <c r="EF21" i="46"/>
  <c r="EG21" i="46"/>
  <c r="EH21" i="46"/>
  <c r="EI21" i="46"/>
  <c r="EJ21" i="46"/>
  <c r="EK21" i="46"/>
  <c r="BJ22" i="46"/>
  <c r="BK22" i="46"/>
  <c r="BL22" i="46"/>
  <c r="BM22" i="46"/>
  <c r="BN22" i="46"/>
  <c r="BO22" i="46"/>
  <c r="BP22" i="46"/>
  <c r="BQ22" i="46"/>
  <c r="BR22" i="46"/>
  <c r="BS22" i="46"/>
  <c r="BT22" i="46"/>
  <c r="BU22" i="46"/>
  <c r="BV22" i="46"/>
  <c r="BW22" i="46"/>
  <c r="BX22" i="46"/>
  <c r="BY22" i="46"/>
  <c r="BZ22" i="46"/>
  <c r="CA22" i="46"/>
  <c r="CB22" i="46"/>
  <c r="CC22" i="46"/>
  <c r="CD22" i="46"/>
  <c r="CE22" i="46"/>
  <c r="CF22" i="46"/>
  <c r="CG22" i="46"/>
  <c r="CH22" i="46"/>
  <c r="CI22" i="46"/>
  <c r="CJ22" i="46"/>
  <c r="CK22" i="46"/>
  <c r="CL22" i="46"/>
  <c r="CM22" i="46"/>
  <c r="CN22" i="46"/>
  <c r="CO22" i="46"/>
  <c r="CP22" i="46"/>
  <c r="CQ22" i="46"/>
  <c r="CR22" i="46"/>
  <c r="CS22" i="46"/>
  <c r="CT22" i="46"/>
  <c r="CU22" i="46"/>
  <c r="CV22" i="46"/>
  <c r="CW22" i="46"/>
  <c r="CX22" i="46"/>
  <c r="CY22" i="46"/>
  <c r="CZ22" i="46"/>
  <c r="DA22" i="46"/>
  <c r="DB22" i="46"/>
  <c r="DC22" i="46"/>
  <c r="DD22" i="46"/>
  <c r="DE22" i="46"/>
  <c r="DF22" i="46"/>
  <c r="DG22" i="46"/>
  <c r="DH22" i="46"/>
  <c r="DI22" i="46"/>
  <c r="DJ22" i="46"/>
  <c r="DK22" i="46"/>
  <c r="DL22" i="46"/>
  <c r="DM22" i="46"/>
  <c r="DN22" i="46"/>
  <c r="DO22" i="46"/>
  <c r="DP22" i="46"/>
  <c r="DQ22" i="46"/>
  <c r="DR22" i="46"/>
  <c r="DS22" i="46"/>
  <c r="DT22" i="46"/>
  <c r="DU22" i="46"/>
  <c r="DV22" i="46"/>
  <c r="DW22" i="46"/>
  <c r="DX22" i="46"/>
  <c r="DY22" i="46"/>
  <c r="DZ22" i="46"/>
  <c r="EA22" i="46"/>
  <c r="EB22" i="46"/>
  <c r="EC22" i="46"/>
  <c r="ED22" i="46"/>
  <c r="EE22" i="46"/>
  <c r="EF22" i="46"/>
  <c r="EG22" i="46"/>
  <c r="EH22" i="46"/>
  <c r="EI22" i="46"/>
  <c r="EJ22" i="46"/>
  <c r="EK22" i="46"/>
  <c r="BJ23" i="46"/>
  <c r="BK23" i="46"/>
  <c r="BL23" i="46"/>
  <c r="BM23" i="46"/>
  <c r="BN23" i="46"/>
  <c r="BO23" i="46"/>
  <c r="BP23" i="46"/>
  <c r="BQ23" i="46"/>
  <c r="BR23" i="46"/>
  <c r="BS23" i="46"/>
  <c r="BT23" i="46"/>
  <c r="BU23" i="46"/>
  <c r="BV23" i="46"/>
  <c r="BW23" i="46"/>
  <c r="BX23" i="46"/>
  <c r="BY23" i="46"/>
  <c r="BZ23" i="46"/>
  <c r="CA23" i="46"/>
  <c r="CB23" i="46"/>
  <c r="CC23" i="46"/>
  <c r="CD23" i="46"/>
  <c r="CE23" i="46"/>
  <c r="CF23" i="46"/>
  <c r="CG23" i="46"/>
  <c r="CH23" i="46"/>
  <c r="CI23" i="46"/>
  <c r="CJ23" i="46"/>
  <c r="CK23" i="46"/>
  <c r="CL23" i="46"/>
  <c r="CM23" i="46"/>
  <c r="CN23" i="46"/>
  <c r="CO23" i="46"/>
  <c r="CP23" i="46"/>
  <c r="CQ23" i="46"/>
  <c r="CR23" i="46"/>
  <c r="CS23" i="46"/>
  <c r="CT23" i="46"/>
  <c r="CU23" i="46"/>
  <c r="CV23" i="46"/>
  <c r="CW23" i="46"/>
  <c r="CX23" i="46"/>
  <c r="CY23" i="46"/>
  <c r="CZ23" i="46"/>
  <c r="DA23" i="46"/>
  <c r="DB23" i="46"/>
  <c r="DC23" i="46"/>
  <c r="DD23" i="46"/>
  <c r="DE23" i="46"/>
  <c r="DF23" i="46"/>
  <c r="DG23" i="46"/>
  <c r="DH23" i="46"/>
  <c r="DI23" i="46"/>
  <c r="DJ23" i="46"/>
  <c r="DK23" i="46"/>
  <c r="DL23" i="46"/>
  <c r="DM23" i="46"/>
  <c r="DN23" i="46"/>
  <c r="DO23" i="46"/>
  <c r="DP23" i="46"/>
  <c r="DQ23" i="46"/>
  <c r="DR23" i="46"/>
  <c r="DS23" i="46"/>
  <c r="DT23" i="46"/>
  <c r="DU23" i="46"/>
  <c r="DV23" i="46"/>
  <c r="DW23" i="46"/>
  <c r="DX23" i="46"/>
  <c r="DY23" i="46"/>
  <c r="DZ23" i="46"/>
  <c r="EA23" i="46"/>
  <c r="EB23" i="46"/>
  <c r="EC23" i="46"/>
  <c r="ED23" i="46"/>
  <c r="EE23" i="46"/>
  <c r="EF23" i="46"/>
  <c r="EG23" i="46"/>
  <c r="EH23" i="46"/>
  <c r="EI23" i="46"/>
  <c r="EJ23" i="46"/>
  <c r="EK23" i="46"/>
  <c r="BJ24" i="46"/>
  <c r="BK24" i="46"/>
  <c r="BL24" i="46"/>
  <c r="BM24" i="46"/>
  <c r="BN24" i="46"/>
  <c r="BO24" i="46"/>
  <c r="BP24" i="46"/>
  <c r="BQ24" i="46"/>
  <c r="BR24" i="46"/>
  <c r="BS24" i="46"/>
  <c r="BT24" i="46"/>
  <c r="BU24" i="46"/>
  <c r="BV24" i="46"/>
  <c r="BW24" i="46"/>
  <c r="BX24" i="46"/>
  <c r="BY24" i="46"/>
  <c r="BZ24" i="46"/>
  <c r="CA24" i="46"/>
  <c r="CB24" i="46"/>
  <c r="CC24" i="46"/>
  <c r="CD24" i="46"/>
  <c r="CE24" i="46"/>
  <c r="CF24" i="46"/>
  <c r="CG24" i="46"/>
  <c r="CH24" i="46"/>
  <c r="CI24" i="46"/>
  <c r="CJ24" i="46"/>
  <c r="CK24" i="46"/>
  <c r="CL24" i="46"/>
  <c r="CM24" i="46"/>
  <c r="CN24" i="46"/>
  <c r="CO24" i="46"/>
  <c r="CP24" i="46"/>
  <c r="CQ24" i="46"/>
  <c r="CR24" i="46"/>
  <c r="CS24" i="46"/>
  <c r="CT24" i="46"/>
  <c r="CU24" i="46"/>
  <c r="CV24" i="46"/>
  <c r="CW24" i="46"/>
  <c r="CX24" i="46"/>
  <c r="CY24" i="46"/>
  <c r="CZ24" i="46"/>
  <c r="DA24" i="46"/>
  <c r="DB24" i="46"/>
  <c r="DC24" i="46"/>
  <c r="DD24" i="46"/>
  <c r="DE24" i="46"/>
  <c r="DF24" i="46"/>
  <c r="DG24" i="46"/>
  <c r="DH24" i="46"/>
  <c r="DI24" i="46"/>
  <c r="DJ24" i="46"/>
  <c r="DK24" i="46"/>
  <c r="DL24" i="46"/>
  <c r="DM24" i="46"/>
  <c r="DN24" i="46"/>
  <c r="DO24" i="46"/>
  <c r="DP24" i="46"/>
  <c r="DQ24" i="46"/>
  <c r="DR24" i="46"/>
  <c r="DS24" i="46"/>
  <c r="DT24" i="46"/>
  <c r="DU24" i="46"/>
  <c r="DV24" i="46"/>
  <c r="DW24" i="46"/>
  <c r="DX24" i="46"/>
  <c r="DY24" i="46"/>
  <c r="DZ24" i="46"/>
  <c r="EA24" i="46"/>
  <c r="EB24" i="46"/>
  <c r="EC24" i="46"/>
  <c r="ED24" i="46"/>
  <c r="EE24" i="46"/>
  <c r="EF24" i="46"/>
  <c r="EG24" i="46"/>
  <c r="EH24" i="46"/>
  <c r="EI24" i="46"/>
  <c r="EJ24" i="46"/>
  <c r="EK24" i="46"/>
  <c r="BJ25" i="46"/>
  <c r="BK25" i="46"/>
  <c r="BL25" i="46"/>
  <c r="BM25" i="46"/>
  <c r="BN25" i="46"/>
  <c r="BO25" i="46"/>
  <c r="BP25" i="46"/>
  <c r="BQ25" i="46"/>
  <c r="BR25" i="46"/>
  <c r="BS25" i="46"/>
  <c r="BT25" i="46"/>
  <c r="BU25" i="46"/>
  <c r="BV25" i="46"/>
  <c r="BW25" i="46"/>
  <c r="BX25" i="46"/>
  <c r="BY25" i="46"/>
  <c r="BZ25" i="46"/>
  <c r="CA25" i="46"/>
  <c r="CB25" i="46"/>
  <c r="CC25" i="46"/>
  <c r="CD25" i="46"/>
  <c r="CE25" i="46"/>
  <c r="CF25" i="46"/>
  <c r="CG25" i="46"/>
  <c r="CH25" i="46"/>
  <c r="CI25" i="46"/>
  <c r="CJ25" i="46"/>
  <c r="CK25" i="46"/>
  <c r="CL25" i="46"/>
  <c r="CM25" i="46"/>
  <c r="CN25" i="46"/>
  <c r="CO25" i="46"/>
  <c r="CP25" i="46"/>
  <c r="CQ25" i="46"/>
  <c r="CR25" i="46"/>
  <c r="CS25" i="46"/>
  <c r="CT25" i="46"/>
  <c r="CU25" i="46"/>
  <c r="CV25" i="46"/>
  <c r="CW25" i="46"/>
  <c r="CX25" i="46"/>
  <c r="CY25" i="46"/>
  <c r="CZ25" i="46"/>
  <c r="DA25" i="46"/>
  <c r="DB25" i="46"/>
  <c r="DC25" i="46"/>
  <c r="DD25" i="46"/>
  <c r="DE25" i="46"/>
  <c r="DF25" i="46"/>
  <c r="DG25" i="46"/>
  <c r="DH25" i="46"/>
  <c r="DI25" i="46"/>
  <c r="DJ25" i="46"/>
  <c r="DK25" i="46"/>
  <c r="DL25" i="46"/>
  <c r="DM25" i="46"/>
  <c r="DN25" i="46"/>
  <c r="DO25" i="46"/>
  <c r="DP25" i="46"/>
  <c r="DQ25" i="46"/>
  <c r="DR25" i="46"/>
  <c r="DS25" i="46"/>
  <c r="DT25" i="46"/>
  <c r="DU25" i="46"/>
  <c r="DV25" i="46"/>
  <c r="DW25" i="46"/>
  <c r="DX25" i="46"/>
  <c r="DY25" i="46"/>
  <c r="DZ25" i="46"/>
  <c r="EA25" i="46"/>
  <c r="EB25" i="46"/>
  <c r="EC25" i="46"/>
  <c r="ED25" i="46"/>
  <c r="EE25" i="46"/>
  <c r="EF25" i="46"/>
  <c r="EG25" i="46"/>
  <c r="EH25" i="46"/>
  <c r="EI25" i="46"/>
  <c r="EJ25" i="46"/>
  <c r="EK25" i="46"/>
  <c r="BJ26" i="46"/>
  <c r="BK26" i="46"/>
  <c r="BL26" i="46"/>
  <c r="BM26" i="46"/>
  <c r="BN26" i="46"/>
  <c r="BO26" i="46"/>
  <c r="BP26" i="46"/>
  <c r="BQ26" i="46"/>
  <c r="BR26" i="46"/>
  <c r="BS26" i="46"/>
  <c r="BT26" i="46"/>
  <c r="BU26" i="46"/>
  <c r="BV26" i="46"/>
  <c r="BW26" i="46"/>
  <c r="BX26" i="46"/>
  <c r="BY26" i="46"/>
  <c r="BZ26" i="46"/>
  <c r="CA26" i="46"/>
  <c r="CB26" i="46"/>
  <c r="CC26" i="46"/>
  <c r="CD26" i="46"/>
  <c r="CE26" i="46"/>
  <c r="CF26" i="46"/>
  <c r="CG26" i="46"/>
  <c r="CH26" i="46"/>
  <c r="CI26" i="46"/>
  <c r="CJ26" i="46"/>
  <c r="CK26" i="46"/>
  <c r="CL26" i="46"/>
  <c r="CM26" i="46"/>
  <c r="CN26" i="46"/>
  <c r="CO26" i="46"/>
  <c r="CP26" i="46"/>
  <c r="CQ26" i="46"/>
  <c r="CR26" i="46"/>
  <c r="CS26" i="46"/>
  <c r="CT26" i="46"/>
  <c r="CU26" i="46"/>
  <c r="CV26" i="46"/>
  <c r="CW26" i="46"/>
  <c r="CX26" i="46"/>
  <c r="CY26" i="46"/>
  <c r="CZ26" i="46"/>
  <c r="DA26" i="46"/>
  <c r="DB26" i="46"/>
  <c r="DC26" i="46"/>
  <c r="DD26" i="46"/>
  <c r="DE26" i="46"/>
  <c r="DF26" i="46"/>
  <c r="DG26" i="46"/>
  <c r="DH26" i="46"/>
  <c r="DI26" i="46"/>
  <c r="DJ26" i="46"/>
  <c r="DK26" i="46"/>
  <c r="DL26" i="46"/>
  <c r="DM26" i="46"/>
  <c r="DN26" i="46"/>
  <c r="DO26" i="46"/>
  <c r="DP26" i="46"/>
  <c r="DQ26" i="46"/>
  <c r="DR26" i="46"/>
  <c r="DS26" i="46"/>
  <c r="DT26" i="46"/>
  <c r="DU26" i="46"/>
  <c r="DV26" i="46"/>
  <c r="DW26" i="46"/>
  <c r="DX26" i="46"/>
  <c r="DY26" i="46"/>
  <c r="DZ26" i="46"/>
  <c r="EA26" i="46"/>
  <c r="EB26" i="46"/>
  <c r="EC26" i="46"/>
  <c r="ED26" i="46"/>
  <c r="EE26" i="46"/>
  <c r="EF26" i="46"/>
  <c r="EG26" i="46"/>
  <c r="EH26" i="46"/>
  <c r="EI26" i="46"/>
  <c r="EJ26" i="46"/>
  <c r="EK26" i="46"/>
  <c r="BJ27" i="46"/>
  <c r="BK27" i="46"/>
  <c r="BL27" i="46"/>
  <c r="BM27" i="46"/>
  <c r="BN27" i="46"/>
  <c r="BO27" i="46"/>
  <c r="BP27" i="46"/>
  <c r="BQ27" i="46"/>
  <c r="BR27" i="46"/>
  <c r="BS27" i="46"/>
  <c r="BT27" i="46"/>
  <c r="BU27" i="46"/>
  <c r="BV27" i="46"/>
  <c r="BW27" i="46"/>
  <c r="BX27" i="46"/>
  <c r="BY27" i="46"/>
  <c r="BZ27" i="46"/>
  <c r="CA27" i="46"/>
  <c r="CB27" i="46"/>
  <c r="CC27" i="46"/>
  <c r="CD27" i="46"/>
  <c r="CE27" i="46"/>
  <c r="CF27" i="46"/>
  <c r="CG27" i="46"/>
  <c r="CH27" i="46"/>
  <c r="CI27" i="46"/>
  <c r="CJ27" i="46"/>
  <c r="CK27" i="46"/>
  <c r="CL27" i="46"/>
  <c r="CM27" i="46"/>
  <c r="CN27" i="46"/>
  <c r="CO27" i="46"/>
  <c r="CP27" i="46"/>
  <c r="CQ27" i="46"/>
  <c r="CR27" i="46"/>
  <c r="CS27" i="46"/>
  <c r="CT27" i="46"/>
  <c r="CU27" i="46"/>
  <c r="CV27" i="46"/>
  <c r="CW27" i="46"/>
  <c r="CX27" i="46"/>
  <c r="CY27" i="46"/>
  <c r="CZ27" i="46"/>
  <c r="DA27" i="46"/>
  <c r="DB27" i="46"/>
  <c r="DC27" i="46"/>
  <c r="DD27" i="46"/>
  <c r="DE27" i="46"/>
  <c r="DF27" i="46"/>
  <c r="DG27" i="46"/>
  <c r="DH27" i="46"/>
  <c r="DI27" i="46"/>
  <c r="DJ27" i="46"/>
  <c r="DK27" i="46"/>
  <c r="DL27" i="46"/>
  <c r="DM27" i="46"/>
  <c r="DN27" i="46"/>
  <c r="DO27" i="46"/>
  <c r="DP27" i="46"/>
  <c r="DQ27" i="46"/>
  <c r="DR27" i="46"/>
  <c r="DS27" i="46"/>
  <c r="DT27" i="46"/>
  <c r="DU27" i="46"/>
  <c r="DV27" i="46"/>
  <c r="DW27" i="46"/>
  <c r="DX27" i="46"/>
  <c r="DY27" i="46"/>
  <c r="DZ27" i="46"/>
  <c r="EA27" i="46"/>
  <c r="EB27" i="46"/>
  <c r="EC27" i="46"/>
  <c r="ED27" i="46"/>
  <c r="EE27" i="46"/>
  <c r="EF27" i="46"/>
  <c r="EG27" i="46"/>
  <c r="EH27" i="46"/>
  <c r="EI27" i="46"/>
  <c r="EJ27" i="46"/>
  <c r="EK27" i="46"/>
  <c r="BJ28" i="46"/>
  <c r="BK28" i="46"/>
  <c r="BL28" i="46"/>
  <c r="BM28" i="46"/>
  <c r="BN28" i="46"/>
  <c r="BO28" i="46"/>
  <c r="BP28" i="46"/>
  <c r="BQ28" i="46"/>
  <c r="BR28" i="46"/>
  <c r="BS28" i="46"/>
  <c r="BT28" i="46"/>
  <c r="BU28" i="46"/>
  <c r="BV28" i="46"/>
  <c r="BW28" i="46"/>
  <c r="BX28" i="46"/>
  <c r="BY28" i="46"/>
  <c r="BZ28" i="46"/>
  <c r="CA28" i="46"/>
  <c r="CB28" i="46"/>
  <c r="CC28" i="46"/>
  <c r="CD28" i="46"/>
  <c r="CE28" i="46"/>
  <c r="CF28" i="46"/>
  <c r="CG28" i="46"/>
  <c r="CH28" i="46"/>
  <c r="CI28" i="46"/>
  <c r="CJ28" i="46"/>
  <c r="CK28" i="46"/>
  <c r="CL28" i="46"/>
  <c r="CM28" i="46"/>
  <c r="CN28" i="46"/>
  <c r="CO28" i="46"/>
  <c r="CP28" i="46"/>
  <c r="CQ28" i="46"/>
  <c r="CR28" i="46"/>
  <c r="CS28" i="46"/>
  <c r="CT28" i="46"/>
  <c r="CU28" i="46"/>
  <c r="CV28" i="46"/>
  <c r="CW28" i="46"/>
  <c r="CX28" i="46"/>
  <c r="CY28" i="46"/>
  <c r="CZ28" i="46"/>
  <c r="DA28" i="46"/>
  <c r="DB28" i="46"/>
  <c r="DC28" i="46"/>
  <c r="DD28" i="46"/>
  <c r="DE28" i="46"/>
  <c r="DF28" i="46"/>
  <c r="DG28" i="46"/>
  <c r="DH28" i="46"/>
  <c r="DI28" i="46"/>
  <c r="DJ28" i="46"/>
  <c r="DK28" i="46"/>
  <c r="DL28" i="46"/>
  <c r="DM28" i="46"/>
  <c r="DN28" i="46"/>
  <c r="DO28" i="46"/>
  <c r="DP28" i="46"/>
  <c r="DQ28" i="46"/>
  <c r="DR28" i="46"/>
  <c r="DS28" i="46"/>
  <c r="DT28" i="46"/>
  <c r="DU28" i="46"/>
  <c r="DV28" i="46"/>
  <c r="DW28" i="46"/>
  <c r="DX28" i="46"/>
  <c r="DY28" i="46"/>
  <c r="DZ28" i="46"/>
  <c r="EA28" i="46"/>
  <c r="EB28" i="46"/>
  <c r="EC28" i="46"/>
  <c r="ED28" i="46"/>
  <c r="EE28" i="46"/>
  <c r="EF28" i="46"/>
  <c r="EG28" i="46"/>
  <c r="EH28" i="46"/>
  <c r="EI28" i="46"/>
  <c r="EJ28" i="46"/>
  <c r="EK28" i="46"/>
  <c r="BJ29" i="46"/>
  <c r="BK29" i="46"/>
  <c r="BL29" i="46"/>
  <c r="BM29" i="46"/>
  <c r="BN29" i="46"/>
  <c r="BO29" i="46"/>
  <c r="BP29" i="46"/>
  <c r="BQ29" i="46"/>
  <c r="BR29" i="46"/>
  <c r="BS29" i="46"/>
  <c r="BT29" i="46"/>
  <c r="BU29" i="46"/>
  <c r="BV29" i="46"/>
  <c r="BW29" i="46"/>
  <c r="BX29" i="46"/>
  <c r="BY29" i="46"/>
  <c r="BZ29" i="46"/>
  <c r="CA29" i="46"/>
  <c r="CB29" i="46"/>
  <c r="CC29" i="46"/>
  <c r="CD29" i="46"/>
  <c r="CE29" i="46"/>
  <c r="CF29" i="46"/>
  <c r="CG29" i="46"/>
  <c r="CH29" i="46"/>
  <c r="CI29" i="46"/>
  <c r="CJ29" i="46"/>
  <c r="CK29" i="46"/>
  <c r="CL29" i="46"/>
  <c r="CM29" i="46"/>
  <c r="CN29" i="46"/>
  <c r="CO29" i="46"/>
  <c r="CP29" i="46"/>
  <c r="CQ29" i="46"/>
  <c r="CR29" i="46"/>
  <c r="CS29" i="46"/>
  <c r="CT29" i="46"/>
  <c r="CU29" i="46"/>
  <c r="CV29" i="46"/>
  <c r="CW29" i="46"/>
  <c r="CX29" i="46"/>
  <c r="CY29" i="46"/>
  <c r="CZ29" i="46"/>
  <c r="DA29" i="46"/>
  <c r="DB29" i="46"/>
  <c r="DC29" i="46"/>
  <c r="DD29" i="46"/>
  <c r="DE29" i="46"/>
  <c r="DF29" i="46"/>
  <c r="DG29" i="46"/>
  <c r="DH29" i="46"/>
  <c r="DI29" i="46"/>
  <c r="DJ29" i="46"/>
  <c r="DK29" i="46"/>
  <c r="DL29" i="46"/>
  <c r="DM29" i="46"/>
  <c r="DN29" i="46"/>
  <c r="DO29" i="46"/>
  <c r="DP29" i="46"/>
  <c r="DQ29" i="46"/>
  <c r="DR29" i="46"/>
  <c r="DS29" i="46"/>
  <c r="DT29" i="46"/>
  <c r="DU29" i="46"/>
  <c r="DV29" i="46"/>
  <c r="DW29" i="46"/>
  <c r="DX29" i="46"/>
  <c r="DY29" i="46"/>
  <c r="DZ29" i="46"/>
  <c r="EA29" i="46"/>
  <c r="EB29" i="46"/>
  <c r="EC29" i="46"/>
  <c r="ED29" i="46"/>
  <c r="EE29" i="46"/>
  <c r="EF29" i="46"/>
  <c r="EG29" i="46"/>
  <c r="EH29" i="46"/>
  <c r="EI29" i="46"/>
  <c r="EJ29" i="46"/>
  <c r="EK29" i="46"/>
  <c r="BJ30" i="46"/>
  <c r="BK30" i="46"/>
  <c r="BL30" i="46"/>
  <c r="BM30" i="46"/>
  <c r="BN30" i="46"/>
  <c r="BO30" i="46"/>
  <c r="BP30" i="46"/>
  <c r="BQ30" i="46"/>
  <c r="BR30" i="46"/>
  <c r="BS30" i="46"/>
  <c r="BT30" i="46"/>
  <c r="BU30" i="46"/>
  <c r="BV30" i="46"/>
  <c r="BW30" i="46"/>
  <c r="BX30" i="46"/>
  <c r="BY30" i="46"/>
  <c r="BZ30" i="46"/>
  <c r="CA30" i="46"/>
  <c r="CB30" i="46"/>
  <c r="CC30" i="46"/>
  <c r="CD30" i="46"/>
  <c r="CE30" i="46"/>
  <c r="CF30" i="46"/>
  <c r="CG30" i="46"/>
  <c r="CH30" i="46"/>
  <c r="CI30" i="46"/>
  <c r="CJ30" i="46"/>
  <c r="CK30" i="46"/>
  <c r="CL30" i="46"/>
  <c r="CM30" i="46"/>
  <c r="CN30" i="46"/>
  <c r="CO30" i="46"/>
  <c r="CP30" i="46"/>
  <c r="CQ30" i="46"/>
  <c r="CR30" i="46"/>
  <c r="CS30" i="46"/>
  <c r="CT30" i="46"/>
  <c r="CU30" i="46"/>
  <c r="CV30" i="46"/>
  <c r="CW30" i="46"/>
  <c r="CX30" i="46"/>
  <c r="CY30" i="46"/>
  <c r="CZ30" i="46"/>
  <c r="DA30" i="46"/>
  <c r="DB30" i="46"/>
  <c r="DC30" i="46"/>
  <c r="DD30" i="46"/>
  <c r="DE30" i="46"/>
  <c r="DF30" i="46"/>
  <c r="DG30" i="46"/>
  <c r="DH30" i="46"/>
  <c r="DI30" i="46"/>
  <c r="DJ30" i="46"/>
  <c r="DK30" i="46"/>
  <c r="DL30" i="46"/>
  <c r="DM30" i="46"/>
  <c r="DN30" i="46"/>
  <c r="DO30" i="46"/>
  <c r="DP30" i="46"/>
  <c r="DQ30" i="46"/>
  <c r="DR30" i="46"/>
  <c r="DS30" i="46"/>
  <c r="DT30" i="46"/>
  <c r="DU30" i="46"/>
  <c r="DV30" i="46"/>
  <c r="DW30" i="46"/>
  <c r="DX30" i="46"/>
  <c r="DY30" i="46"/>
  <c r="DZ30" i="46"/>
  <c r="EA30" i="46"/>
  <c r="EB30" i="46"/>
  <c r="EC30" i="46"/>
  <c r="ED30" i="46"/>
  <c r="EE30" i="46"/>
  <c r="EF30" i="46"/>
  <c r="EG30" i="46"/>
  <c r="EH30" i="46"/>
  <c r="EI30" i="46"/>
  <c r="EJ30" i="46"/>
  <c r="EK30" i="46"/>
  <c r="BJ31" i="46"/>
  <c r="BK31" i="46"/>
  <c r="BL31" i="46"/>
  <c r="BM31" i="46"/>
  <c r="BN31" i="46"/>
  <c r="BO31" i="46"/>
  <c r="BP31" i="46"/>
  <c r="BQ31" i="46"/>
  <c r="BR31" i="46"/>
  <c r="BS31" i="46"/>
  <c r="BT31" i="46"/>
  <c r="BU31" i="46"/>
  <c r="BV31" i="46"/>
  <c r="BW31" i="46"/>
  <c r="BX31" i="46"/>
  <c r="BY31" i="46"/>
  <c r="BZ31" i="46"/>
  <c r="CA31" i="46"/>
  <c r="CB31" i="46"/>
  <c r="CC31" i="46"/>
  <c r="CD31" i="46"/>
  <c r="CE31" i="46"/>
  <c r="CF31" i="46"/>
  <c r="CG31" i="46"/>
  <c r="CH31" i="46"/>
  <c r="CI31" i="46"/>
  <c r="CJ31" i="46"/>
  <c r="CK31" i="46"/>
  <c r="CL31" i="46"/>
  <c r="CM31" i="46"/>
  <c r="CN31" i="46"/>
  <c r="CO31" i="46"/>
  <c r="CP31" i="46"/>
  <c r="CQ31" i="46"/>
  <c r="CR31" i="46"/>
  <c r="CS31" i="46"/>
  <c r="CT31" i="46"/>
  <c r="CU31" i="46"/>
  <c r="CV31" i="46"/>
  <c r="CW31" i="46"/>
  <c r="CX31" i="46"/>
  <c r="CY31" i="46"/>
  <c r="CZ31" i="46"/>
  <c r="DA31" i="46"/>
  <c r="DB31" i="46"/>
  <c r="DC31" i="46"/>
  <c r="DD31" i="46"/>
  <c r="DE31" i="46"/>
  <c r="DF31" i="46"/>
  <c r="DG31" i="46"/>
  <c r="DH31" i="46"/>
  <c r="DI31" i="46"/>
  <c r="DJ31" i="46"/>
  <c r="DK31" i="46"/>
  <c r="DL31" i="46"/>
  <c r="DM31" i="46"/>
  <c r="DN31" i="46"/>
  <c r="DO31" i="46"/>
  <c r="DP31" i="46"/>
  <c r="DQ31" i="46"/>
  <c r="DR31" i="46"/>
  <c r="DS31" i="46"/>
  <c r="DT31" i="46"/>
  <c r="DU31" i="46"/>
  <c r="DV31" i="46"/>
  <c r="DW31" i="46"/>
  <c r="DX31" i="46"/>
  <c r="DY31" i="46"/>
  <c r="DZ31" i="46"/>
  <c r="EA31" i="46"/>
  <c r="EB31" i="46"/>
  <c r="EC31" i="46"/>
  <c r="ED31" i="46"/>
  <c r="EE31" i="46"/>
  <c r="EF31" i="46"/>
  <c r="EG31" i="46"/>
  <c r="EH31" i="46"/>
  <c r="EI31" i="46"/>
  <c r="EJ31" i="46"/>
  <c r="EK31" i="46"/>
  <c r="BJ32" i="46"/>
  <c r="BK32" i="46"/>
  <c r="BL32" i="46"/>
  <c r="BM32" i="46"/>
  <c r="BN32" i="46"/>
  <c r="BO32" i="46"/>
  <c r="BP32" i="46"/>
  <c r="BQ32" i="46"/>
  <c r="BR32" i="46"/>
  <c r="BS32" i="46"/>
  <c r="BT32" i="46"/>
  <c r="BU32" i="46"/>
  <c r="BV32" i="46"/>
  <c r="BW32" i="46"/>
  <c r="BX32" i="46"/>
  <c r="BY32" i="46"/>
  <c r="BZ32" i="46"/>
  <c r="CA32" i="46"/>
  <c r="CB32" i="46"/>
  <c r="CC32" i="46"/>
  <c r="CD32" i="46"/>
  <c r="CE32" i="46"/>
  <c r="CF32" i="46"/>
  <c r="CG32" i="46"/>
  <c r="CH32" i="46"/>
  <c r="CI32" i="46"/>
  <c r="CJ32" i="46"/>
  <c r="CK32" i="46"/>
  <c r="CL32" i="46"/>
  <c r="CM32" i="46"/>
  <c r="CN32" i="46"/>
  <c r="CO32" i="46"/>
  <c r="CP32" i="46"/>
  <c r="CQ32" i="46"/>
  <c r="CR32" i="46"/>
  <c r="CS32" i="46"/>
  <c r="CT32" i="46"/>
  <c r="CU32" i="46"/>
  <c r="CV32" i="46"/>
  <c r="CW32" i="46"/>
  <c r="CX32" i="46"/>
  <c r="CY32" i="46"/>
  <c r="CZ32" i="46"/>
  <c r="DA32" i="46"/>
  <c r="DB32" i="46"/>
  <c r="DC32" i="46"/>
  <c r="DD32" i="46"/>
  <c r="DE32" i="46"/>
  <c r="DF32" i="46"/>
  <c r="DG32" i="46"/>
  <c r="DH32" i="46"/>
  <c r="DI32" i="46"/>
  <c r="DJ32" i="46"/>
  <c r="DK32" i="46"/>
  <c r="DL32" i="46"/>
  <c r="DM32" i="46"/>
  <c r="DN32" i="46"/>
  <c r="DO32" i="46"/>
  <c r="DP32" i="46"/>
  <c r="DQ32" i="46"/>
  <c r="DR32" i="46"/>
  <c r="DS32" i="46"/>
  <c r="DT32" i="46"/>
  <c r="DU32" i="46"/>
  <c r="DV32" i="46"/>
  <c r="DW32" i="46"/>
  <c r="DX32" i="46"/>
  <c r="DY32" i="46"/>
  <c r="DZ32" i="46"/>
  <c r="EA32" i="46"/>
  <c r="EB32" i="46"/>
  <c r="EC32" i="46"/>
  <c r="ED32" i="46"/>
  <c r="EE32" i="46"/>
  <c r="EF32" i="46"/>
  <c r="EG32" i="46"/>
  <c r="EH32" i="46"/>
  <c r="EI32" i="46"/>
  <c r="EJ32" i="46"/>
  <c r="EK32" i="46"/>
  <c r="BJ33" i="46"/>
  <c r="BK33" i="46"/>
  <c r="BL33" i="46"/>
  <c r="BM33" i="46"/>
  <c r="BN33" i="46"/>
  <c r="BO33" i="46"/>
  <c r="BP33" i="46"/>
  <c r="BQ33" i="46"/>
  <c r="BR33" i="46"/>
  <c r="BS33" i="46"/>
  <c r="BT33" i="46"/>
  <c r="BU33" i="46"/>
  <c r="BV33" i="46"/>
  <c r="BW33" i="46"/>
  <c r="BX33" i="46"/>
  <c r="BY33" i="46"/>
  <c r="BZ33" i="46"/>
  <c r="CA33" i="46"/>
  <c r="CB33" i="46"/>
  <c r="CC33" i="46"/>
  <c r="CD33" i="46"/>
  <c r="CE33" i="46"/>
  <c r="CF33" i="46"/>
  <c r="CG33" i="46"/>
  <c r="CH33" i="46"/>
  <c r="CI33" i="46"/>
  <c r="CJ33" i="46"/>
  <c r="CK33" i="46"/>
  <c r="CL33" i="46"/>
  <c r="CM33" i="46"/>
  <c r="CN33" i="46"/>
  <c r="CO33" i="46"/>
  <c r="CP33" i="46"/>
  <c r="CQ33" i="46"/>
  <c r="CR33" i="46"/>
  <c r="CS33" i="46"/>
  <c r="CT33" i="46"/>
  <c r="CU33" i="46"/>
  <c r="CV33" i="46"/>
  <c r="CW33" i="46"/>
  <c r="CX33" i="46"/>
  <c r="CY33" i="46"/>
  <c r="CZ33" i="46"/>
  <c r="DA33" i="46"/>
  <c r="DB33" i="46"/>
  <c r="DC33" i="46"/>
  <c r="DD33" i="46"/>
  <c r="DE33" i="46"/>
  <c r="DF33" i="46"/>
  <c r="DG33" i="46"/>
  <c r="DH33" i="46"/>
  <c r="DI33" i="46"/>
  <c r="DJ33" i="46"/>
  <c r="DK33" i="46"/>
  <c r="DL33" i="46"/>
  <c r="DM33" i="46"/>
  <c r="DN33" i="46"/>
  <c r="DO33" i="46"/>
  <c r="DP33" i="46"/>
  <c r="DQ33" i="46"/>
  <c r="DR33" i="46"/>
  <c r="DS33" i="46"/>
  <c r="DT33" i="46"/>
  <c r="DU33" i="46"/>
  <c r="DV33" i="46"/>
  <c r="DW33" i="46"/>
  <c r="DX33" i="46"/>
  <c r="DY33" i="46"/>
  <c r="DZ33" i="46"/>
  <c r="EA33" i="46"/>
  <c r="EB33" i="46"/>
  <c r="EC33" i="46"/>
  <c r="ED33" i="46"/>
  <c r="EE33" i="46"/>
  <c r="EF33" i="46"/>
  <c r="EG33" i="46"/>
  <c r="EH33" i="46"/>
  <c r="EI33" i="46"/>
  <c r="EJ33" i="46"/>
  <c r="EK33" i="46"/>
  <c r="BJ34" i="46"/>
  <c r="BK34" i="46"/>
  <c r="BL34" i="46"/>
  <c r="BM34" i="46"/>
  <c r="BN34" i="46"/>
  <c r="BO34" i="46"/>
  <c r="BP34" i="46"/>
  <c r="BQ34" i="46"/>
  <c r="BR34" i="46"/>
  <c r="BS34" i="46"/>
  <c r="BT34" i="46"/>
  <c r="BU34" i="46"/>
  <c r="BV34" i="46"/>
  <c r="BW34" i="46"/>
  <c r="BX34" i="46"/>
  <c r="BY34" i="46"/>
  <c r="BZ34" i="46"/>
  <c r="CA34" i="46"/>
  <c r="CB34" i="46"/>
  <c r="CC34" i="46"/>
  <c r="CD34" i="46"/>
  <c r="CE34" i="46"/>
  <c r="CF34" i="46"/>
  <c r="CG34" i="46"/>
  <c r="CH34" i="46"/>
  <c r="CI34" i="46"/>
  <c r="CJ34" i="46"/>
  <c r="CK34" i="46"/>
  <c r="CL34" i="46"/>
  <c r="CM34" i="46"/>
  <c r="CN34" i="46"/>
  <c r="CO34" i="46"/>
  <c r="CP34" i="46"/>
  <c r="CQ34" i="46"/>
  <c r="CR34" i="46"/>
  <c r="CS34" i="46"/>
  <c r="CT34" i="46"/>
  <c r="CU34" i="46"/>
  <c r="CV34" i="46"/>
  <c r="CW34" i="46"/>
  <c r="CX34" i="46"/>
  <c r="CY34" i="46"/>
  <c r="CZ34" i="46"/>
  <c r="DA34" i="46"/>
  <c r="DB34" i="46"/>
  <c r="DC34" i="46"/>
  <c r="DD34" i="46"/>
  <c r="DE34" i="46"/>
  <c r="DF34" i="46"/>
  <c r="DG34" i="46"/>
  <c r="DH34" i="46"/>
  <c r="DI34" i="46"/>
  <c r="DJ34" i="46"/>
  <c r="DK34" i="46"/>
  <c r="DL34" i="46"/>
  <c r="DM34" i="46"/>
  <c r="DN34" i="46"/>
  <c r="DO34" i="46"/>
  <c r="DP34" i="46"/>
  <c r="DQ34" i="46"/>
  <c r="DR34" i="46"/>
  <c r="DS34" i="46"/>
  <c r="DT34" i="46"/>
  <c r="DU34" i="46"/>
  <c r="DV34" i="46"/>
  <c r="DW34" i="46"/>
  <c r="DX34" i="46"/>
  <c r="DY34" i="46"/>
  <c r="DZ34" i="46"/>
  <c r="EA34" i="46"/>
  <c r="EB34" i="46"/>
  <c r="EC34" i="46"/>
  <c r="ED34" i="46"/>
  <c r="EE34" i="46"/>
  <c r="EF34" i="46"/>
  <c r="EG34" i="46"/>
  <c r="EH34" i="46"/>
  <c r="EI34" i="46"/>
  <c r="EJ34" i="46"/>
  <c r="EK34" i="46"/>
  <c r="BJ35" i="46"/>
  <c r="BK35" i="46"/>
  <c r="BL35" i="46"/>
  <c r="BM35" i="46"/>
  <c r="BN35" i="46"/>
  <c r="BO35" i="46"/>
  <c r="BP35" i="46"/>
  <c r="BQ35" i="46"/>
  <c r="BR35" i="46"/>
  <c r="BS35" i="46"/>
  <c r="BT35" i="46"/>
  <c r="BU35" i="46"/>
  <c r="BV35" i="46"/>
  <c r="BW35" i="46"/>
  <c r="BX35" i="46"/>
  <c r="BY35" i="46"/>
  <c r="BZ35" i="46"/>
  <c r="CA35" i="46"/>
  <c r="CB35" i="46"/>
  <c r="CC35" i="46"/>
  <c r="CD35" i="46"/>
  <c r="CE35" i="46"/>
  <c r="CF35" i="46"/>
  <c r="CG35" i="46"/>
  <c r="CH35" i="46"/>
  <c r="CI35" i="46"/>
  <c r="CJ35" i="46"/>
  <c r="CK35" i="46"/>
  <c r="CL35" i="46"/>
  <c r="CM35" i="46"/>
  <c r="CN35" i="46"/>
  <c r="CO35" i="46"/>
  <c r="CP35" i="46"/>
  <c r="CQ35" i="46"/>
  <c r="CR35" i="46"/>
  <c r="CS35" i="46"/>
  <c r="CT35" i="46"/>
  <c r="CU35" i="46"/>
  <c r="CV35" i="46"/>
  <c r="CW35" i="46"/>
  <c r="CX35" i="46"/>
  <c r="CY35" i="46"/>
  <c r="CZ35" i="46"/>
  <c r="DA35" i="46"/>
  <c r="DB35" i="46"/>
  <c r="DC35" i="46"/>
  <c r="DD35" i="46"/>
  <c r="DE35" i="46"/>
  <c r="DF35" i="46"/>
  <c r="DG35" i="46"/>
  <c r="DH35" i="46"/>
  <c r="DI35" i="46"/>
  <c r="DJ35" i="46"/>
  <c r="DK35" i="46"/>
  <c r="DL35" i="46"/>
  <c r="DM35" i="46"/>
  <c r="DN35" i="46"/>
  <c r="DO35" i="46"/>
  <c r="DP35" i="46"/>
  <c r="DQ35" i="46"/>
  <c r="DR35" i="46"/>
  <c r="DS35" i="46"/>
  <c r="DT35" i="46"/>
  <c r="DU35" i="46"/>
  <c r="DV35" i="46"/>
  <c r="DW35" i="46"/>
  <c r="DX35" i="46"/>
  <c r="DY35" i="46"/>
  <c r="DZ35" i="46"/>
  <c r="EA35" i="46"/>
  <c r="EB35" i="46"/>
  <c r="EC35" i="46"/>
  <c r="ED35" i="46"/>
  <c r="EE35" i="46"/>
  <c r="EF35" i="46"/>
  <c r="EG35" i="46"/>
  <c r="EH35" i="46"/>
  <c r="EI35" i="46"/>
  <c r="EJ35" i="46"/>
  <c r="EK35" i="46"/>
  <c r="BJ36" i="46"/>
  <c r="BK36" i="46"/>
  <c r="BL36" i="46"/>
  <c r="BM36" i="46"/>
  <c r="BN36" i="46"/>
  <c r="BO36" i="46"/>
  <c r="BP36" i="46"/>
  <c r="BQ36" i="46"/>
  <c r="BR36" i="46"/>
  <c r="BS36" i="46"/>
  <c r="BT36" i="46"/>
  <c r="BU36" i="46"/>
  <c r="BV36" i="46"/>
  <c r="BW36" i="46"/>
  <c r="BX36" i="46"/>
  <c r="BY36" i="46"/>
  <c r="BZ36" i="46"/>
  <c r="CA36" i="46"/>
  <c r="CB36" i="46"/>
  <c r="CC36" i="46"/>
  <c r="CD36" i="46"/>
  <c r="CE36" i="46"/>
  <c r="CF36" i="46"/>
  <c r="CG36" i="46"/>
  <c r="CH36" i="46"/>
  <c r="CI36" i="46"/>
  <c r="CJ36" i="46"/>
  <c r="CK36" i="46"/>
  <c r="CL36" i="46"/>
  <c r="CM36" i="46"/>
  <c r="CN36" i="46"/>
  <c r="CO36" i="46"/>
  <c r="CP36" i="46"/>
  <c r="CQ36" i="46"/>
  <c r="CR36" i="46"/>
  <c r="CS36" i="46"/>
  <c r="CT36" i="46"/>
  <c r="CU36" i="46"/>
  <c r="CV36" i="46"/>
  <c r="CW36" i="46"/>
  <c r="CX36" i="46"/>
  <c r="CY36" i="46"/>
  <c r="CZ36" i="46"/>
  <c r="DA36" i="46"/>
  <c r="DB36" i="46"/>
  <c r="DC36" i="46"/>
  <c r="DD36" i="46"/>
  <c r="DE36" i="46"/>
  <c r="DF36" i="46"/>
  <c r="DG36" i="46"/>
  <c r="DH36" i="46"/>
  <c r="DI36" i="46"/>
  <c r="DJ36" i="46"/>
  <c r="DK36" i="46"/>
  <c r="DL36" i="46"/>
  <c r="DM36" i="46"/>
  <c r="DN36" i="46"/>
  <c r="DO36" i="46"/>
  <c r="DP36" i="46"/>
  <c r="DQ36" i="46"/>
  <c r="DR36" i="46"/>
  <c r="DS36" i="46"/>
  <c r="DT36" i="46"/>
  <c r="DU36" i="46"/>
  <c r="DV36" i="46"/>
  <c r="DW36" i="46"/>
  <c r="DX36" i="46"/>
  <c r="DY36" i="46"/>
  <c r="DZ36" i="46"/>
  <c r="EA36" i="46"/>
  <c r="EB36" i="46"/>
  <c r="EC36" i="46"/>
  <c r="ED36" i="46"/>
  <c r="EE36" i="46"/>
  <c r="EF36" i="46"/>
  <c r="EG36" i="46"/>
  <c r="EH36" i="46"/>
  <c r="EI36" i="46"/>
  <c r="EJ36" i="46"/>
  <c r="EK36" i="46"/>
  <c r="BJ37" i="46"/>
  <c r="BK37" i="46"/>
  <c r="BL37" i="46"/>
  <c r="BM37" i="46"/>
  <c r="BN37" i="46"/>
  <c r="BO37" i="46"/>
  <c r="BP37" i="46"/>
  <c r="BQ37" i="46"/>
  <c r="BR37" i="46"/>
  <c r="BS37" i="46"/>
  <c r="BT37" i="46"/>
  <c r="BU37" i="46"/>
  <c r="BV37" i="46"/>
  <c r="BW37" i="46"/>
  <c r="BX37" i="46"/>
  <c r="BY37" i="46"/>
  <c r="BZ37" i="46"/>
  <c r="CA37" i="46"/>
  <c r="CB37" i="46"/>
  <c r="CC37" i="46"/>
  <c r="CD37" i="46"/>
  <c r="CE37" i="46"/>
  <c r="CF37" i="46"/>
  <c r="CG37" i="46"/>
  <c r="CH37" i="46"/>
  <c r="CI37" i="46"/>
  <c r="CJ37" i="46"/>
  <c r="CK37" i="46"/>
  <c r="CL37" i="46"/>
  <c r="CM37" i="46"/>
  <c r="CN37" i="46"/>
  <c r="CO37" i="46"/>
  <c r="CP37" i="46"/>
  <c r="CQ37" i="46"/>
  <c r="CR37" i="46"/>
  <c r="CS37" i="46"/>
  <c r="CT37" i="46"/>
  <c r="CU37" i="46"/>
  <c r="CV37" i="46"/>
  <c r="CW37" i="46"/>
  <c r="CX37" i="46"/>
  <c r="CY37" i="46"/>
  <c r="CZ37" i="46"/>
  <c r="DA37" i="46"/>
  <c r="DB37" i="46"/>
  <c r="DC37" i="46"/>
  <c r="DD37" i="46"/>
  <c r="DE37" i="46"/>
  <c r="DF37" i="46"/>
  <c r="DG37" i="46"/>
  <c r="DH37" i="46"/>
  <c r="DI37" i="46"/>
  <c r="DJ37" i="46"/>
  <c r="DK37" i="46"/>
  <c r="DL37" i="46"/>
  <c r="DM37" i="46"/>
  <c r="DN37" i="46"/>
  <c r="DO37" i="46"/>
  <c r="DP37" i="46"/>
  <c r="DQ37" i="46"/>
  <c r="DR37" i="46"/>
  <c r="DS37" i="46"/>
  <c r="DT37" i="46"/>
  <c r="DU37" i="46"/>
  <c r="DV37" i="46"/>
  <c r="DW37" i="46"/>
  <c r="DX37" i="46"/>
  <c r="DY37" i="46"/>
  <c r="DZ37" i="46"/>
  <c r="EA37" i="46"/>
  <c r="EB37" i="46"/>
  <c r="EC37" i="46"/>
  <c r="ED37" i="46"/>
  <c r="EE37" i="46"/>
  <c r="EF37" i="46"/>
  <c r="EG37" i="46"/>
  <c r="EH37" i="46"/>
  <c r="EI37" i="46"/>
  <c r="EJ37" i="46"/>
  <c r="EK37" i="46"/>
  <c r="BJ38" i="46"/>
  <c r="BK38" i="46"/>
  <c r="BL38" i="46"/>
  <c r="BM38" i="46"/>
  <c r="BN38" i="46"/>
  <c r="BO38" i="46"/>
  <c r="BP38" i="46"/>
  <c r="BQ38" i="46"/>
  <c r="BR38" i="46"/>
  <c r="BS38" i="46"/>
  <c r="BT38" i="46"/>
  <c r="BU38" i="46"/>
  <c r="BV38" i="46"/>
  <c r="BW38" i="46"/>
  <c r="BX38" i="46"/>
  <c r="BY38" i="46"/>
  <c r="BZ38" i="46"/>
  <c r="CA38" i="46"/>
  <c r="CB38" i="46"/>
  <c r="CC38" i="46"/>
  <c r="CD38" i="46"/>
  <c r="CE38" i="46"/>
  <c r="CF38" i="46"/>
  <c r="CG38" i="46"/>
  <c r="CH38" i="46"/>
  <c r="CI38" i="46"/>
  <c r="CJ38" i="46"/>
  <c r="CK38" i="46"/>
  <c r="CL38" i="46"/>
  <c r="CM38" i="46"/>
  <c r="CN38" i="46"/>
  <c r="CO38" i="46"/>
  <c r="CP38" i="46"/>
  <c r="CQ38" i="46"/>
  <c r="CR38" i="46"/>
  <c r="CS38" i="46"/>
  <c r="CT38" i="46"/>
  <c r="CU38" i="46"/>
  <c r="CV38" i="46"/>
  <c r="CW38" i="46"/>
  <c r="CX38" i="46"/>
  <c r="CY38" i="46"/>
  <c r="CZ38" i="46"/>
  <c r="DA38" i="46"/>
  <c r="DB38" i="46"/>
  <c r="DC38" i="46"/>
  <c r="DD38" i="46"/>
  <c r="DE38" i="46"/>
  <c r="DF38" i="46"/>
  <c r="DG38" i="46"/>
  <c r="DH38" i="46"/>
  <c r="DI38" i="46"/>
  <c r="DJ38" i="46"/>
  <c r="DK38" i="46"/>
  <c r="DL38" i="46"/>
  <c r="DM38" i="46"/>
  <c r="DN38" i="46"/>
  <c r="DO38" i="46"/>
  <c r="DP38" i="46"/>
  <c r="DQ38" i="46"/>
  <c r="DR38" i="46"/>
  <c r="DS38" i="46"/>
  <c r="DT38" i="46"/>
  <c r="DU38" i="46"/>
  <c r="DV38" i="46"/>
  <c r="DW38" i="46"/>
  <c r="DX38" i="46"/>
  <c r="DY38" i="46"/>
  <c r="DZ38" i="46"/>
  <c r="EA38" i="46"/>
  <c r="EB38" i="46"/>
  <c r="EC38" i="46"/>
  <c r="ED38" i="46"/>
  <c r="EE38" i="46"/>
  <c r="EF38" i="46"/>
  <c r="EG38" i="46"/>
  <c r="EH38" i="46"/>
  <c r="EI38" i="46"/>
  <c r="EJ38" i="46"/>
  <c r="EK38" i="46"/>
  <c r="BJ39" i="46"/>
  <c r="BK39" i="46"/>
  <c r="BL39" i="46"/>
  <c r="BM39" i="46"/>
  <c r="BN39" i="46"/>
  <c r="BO39" i="46"/>
  <c r="BP39" i="46"/>
  <c r="BQ39" i="46"/>
  <c r="BR39" i="46"/>
  <c r="BS39" i="46"/>
  <c r="BT39" i="46"/>
  <c r="BU39" i="46"/>
  <c r="BV39" i="46"/>
  <c r="BW39" i="46"/>
  <c r="BX39" i="46"/>
  <c r="BY39" i="46"/>
  <c r="BZ39" i="46"/>
  <c r="CA39" i="46"/>
  <c r="CB39" i="46"/>
  <c r="CC39" i="46"/>
  <c r="CD39" i="46"/>
  <c r="CE39" i="46"/>
  <c r="CF39" i="46"/>
  <c r="CG39" i="46"/>
  <c r="CH39" i="46"/>
  <c r="CI39" i="46"/>
  <c r="CJ39" i="46"/>
  <c r="CK39" i="46"/>
  <c r="CL39" i="46"/>
  <c r="CM39" i="46"/>
  <c r="CN39" i="46"/>
  <c r="CO39" i="46"/>
  <c r="CP39" i="46"/>
  <c r="CQ39" i="46"/>
  <c r="CR39" i="46"/>
  <c r="CS39" i="46"/>
  <c r="CT39" i="46"/>
  <c r="CU39" i="46"/>
  <c r="CV39" i="46"/>
  <c r="CW39" i="46"/>
  <c r="CX39" i="46"/>
  <c r="CY39" i="46"/>
  <c r="CZ39" i="46"/>
  <c r="DA39" i="46"/>
  <c r="DB39" i="46"/>
  <c r="DC39" i="46"/>
  <c r="DD39" i="46"/>
  <c r="DE39" i="46"/>
  <c r="DF39" i="46"/>
  <c r="DG39" i="46"/>
  <c r="DH39" i="46"/>
  <c r="DI39" i="46"/>
  <c r="DJ39" i="46"/>
  <c r="DK39" i="46"/>
  <c r="DL39" i="46"/>
  <c r="DM39" i="46"/>
  <c r="DN39" i="46"/>
  <c r="DO39" i="46"/>
  <c r="DP39" i="46"/>
  <c r="DQ39" i="46"/>
  <c r="DR39" i="46"/>
  <c r="DS39" i="46"/>
  <c r="DT39" i="46"/>
  <c r="DU39" i="46"/>
  <c r="DV39" i="46"/>
  <c r="DW39" i="46"/>
  <c r="DX39" i="46"/>
  <c r="DY39" i="46"/>
  <c r="DZ39" i="46"/>
  <c r="EA39" i="46"/>
  <c r="EB39" i="46"/>
  <c r="EC39" i="46"/>
  <c r="ED39" i="46"/>
  <c r="EE39" i="46"/>
  <c r="EF39" i="46"/>
  <c r="EG39" i="46"/>
  <c r="EH39" i="46"/>
  <c r="EI39" i="46"/>
  <c r="EJ39" i="46"/>
  <c r="EK39" i="46"/>
  <c r="BJ40" i="46"/>
  <c r="BK40" i="46"/>
  <c r="BL40" i="46"/>
  <c r="BM40" i="46"/>
  <c r="BN40" i="46"/>
  <c r="BO40" i="46"/>
  <c r="BP40" i="46"/>
  <c r="BQ40" i="46"/>
  <c r="BR40" i="46"/>
  <c r="BS40" i="46"/>
  <c r="BT40" i="46"/>
  <c r="BU40" i="46"/>
  <c r="BV40" i="46"/>
  <c r="BW40" i="46"/>
  <c r="BX40" i="46"/>
  <c r="BY40" i="46"/>
  <c r="BZ40" i="46"/>
  <c r="CA40" i="46"/>
  <c r="CB40" i="46"/>
  <c r="CC40" i="46"/>
  <c r="CD40" i="46"/>
  <c r="CE40" i="46"/>
  <c r="CF40" i="46"/>
  <c r="CG40" i="46"/>
  <c r="CH40" i="46"/>
  <c r="CI40" i="46"/>
  <c r="CJ40" i="46"/>
  <c r="CK40" i="46"/>
  <c r="CL40" i="46"/>
  <c r="CM40" i="46"/>
  <c r="CN40" i="46"/>
  <c r="CO40" i="46"/>
  <c r="CP40" i="46"/>
  <c r="CQ40" i="46"/>
  <c r="CR40" i="46"/>
  <c r="CS40" i="46"/>
  <c r="CT40" i="46"/>
  <c r="CU40" i="46"/>
  <c r="CV40" i="46"/>
  <c r="CW40" i="46"/>
  <c r="CX40" i="46"/>
  <c r="CY40" i="46"/>
  <c r="CZ40" i="46"/>
  <c r="DA40" i="46"/>
  <c r="DB40" i="46"/>
  <c r="DC40" i="46"/>
  <c r="DD40" i="46"/>
  <c r="DE40" i="46"/>
  <c r="DF40" i="46"/>
  <c r="DG40" i="46"/>
  <c r="DH40" i="46"/>
  <c r="DI40" i="46"/>
  <c r="DJ40" i="46"/>
  <c r="DK40" i="46"/>
  <c r="DL40" i="46"/>
  <c r="DM40" i="46"/>
  <c r="DN40" i="46"/>
  <c r="DO40" i="46"/>
  <c r="DP40" i="46"/>
  <c r="DQ40" i="46"/>
  <c r="DR40" i="46"/>
  <c r="DS40" i="46"/>
  <c r="DT40" i="46"/>
  <c r="DU40" i="46"/>
  <c r="DV40" i="46"/>
  <c r="DW40" i="46"/>
  <c r="DX40" i="46"/>
  <c r="DY40" i="46"/>
  <c r="DZ40" i="46"/>
  <c r="EA40" i="46"/>
  <c r="EB40" i="46"/>
  <c r="EC40" i="46"/>
  <c r="ED40" i="46"/>
  <c r="EE40" i="46"/>
  <c r="EF40" i="46"/>
  <c r="EG40" i="46"/>
  <c r="EH40" i="46"/>
  <c r="EI40" i="46"/>
  <c r="EJ40" i="46"/>
  <c r="EK40" i="46"/>
  <c r="BJ41" i="46"/>
  <c r="BK41" i="46"/>
  <c r="BL41" i="46"/>
  <c r="BM41" i="46"/>
  <c r="BN41" i="46"/>
  <c r="BO41" i="46"/>
  <c r="BP41" i="46"/>
  <c r="BQ41" i="46"/>
  <c r="BR41" i="46"/>
  <c r="BS41" i="46"/>
  <c r="BT41" i="46"/>
  <c r="BU41" i="46"/>
  <c r="BV41" i="46"/>
  <c r="BW41" i="46"/>
  <c r="BX41" i="46"/>
  <c r="BY41" i="46"/>
  <c r="BZ41" i="46"/>
  <c r="CA41" i="46"/>
  <c r="CB41" i="46"/>
  <c r="CC41" i="46"/>
  <c r="CD41" i="46"/>
  <c r="CE41" i="46"/>
  <c r="CF41" i="46"/>
  <c r="CG41" i="46"/>
  <c r="CH41" i="46"/>
  <c r="CI41" i="46"/>
  <c r="CJ41" i="46"/>
  <c r="CK41" i="46"/>
  <c r="CL41" i="46"/>
  <c r="CM41" i="46"/>
  <c r="CN41" i="46"/>
  <c r="CO41" i="46"/>
  <c r="CP41" i="46"/>
  <c r="CQ41" i="46"/>
  <c r="CR41" i="46"/>
  <c r="CS41" i="46"/>
  <c r="CT41" i="46"/>
  <c r="CU41" i="46"/>
  <c r="CV41" i="46"/>
  <c r="CW41" i="46"/>
  <c r="CX41" i="46"/>
  <c r="CY41" i="46"/>
  <c r="CZ41" i="46"/>
  <c r="DA41" i="46"/>
  <c r="DB41" i="46"/>
  <c r="DC41" i="46"/>
  <c r="DD41" i="46"/>
  <c r="DE41" i="46"/>
  <c r="DF41" i="46"/>
  <c r="DG41" i="46"/>
  <c r="DH41" i="46"/>
  <c r="DI41" i="46"/>
  <c r="DJ41" i="46"/>
  <c r="DK41" i="46"/>
  <c r="DL41" i="46"/>
  <c r="DM41" i="46"/>
  <c r="DN41" i="46"/>
  <c r="DO41" i="46"/>
  <c r="DP41" i="46"/>
  <c r="DQ41" i="46"/>
  <c r="DR41" i="46"/>
  <c r="DS41" i="46"/>
  <c r="DT41" i="46"/>
  <c r="DU41" i="46"/>
  <c r="DV41" i="46"/>
  <c r="DW41" i="46"/>
  <c r="DX41" i="46"/>
  <c r="DY41" i="46"/>
  <c r="DZ41" i="46"/>
  <c r="EA41" i="46"/>
  <c r="EB41" i="46"/>
  <c r="EC41" i="46"/>
  <c r="ED41" i="46"/>
  <c r="EE41" i="46"/>
  <c r="EF41" i="46"/>
  <c r="EG41" i="46"/>
  <c r="EH41" i="46"/>
  <c r="EI41" i="46"/>
  <c r="EJ41" i="46"/>
  <c r="EK41" i="46"/>
  <c r="BJ42" i="46"/>
  <c r="BK42" i="46"/>
  <c r="BL42" i="46"/>
  <c r="BM42" i="46"/>
  <c r="BN42" i="46"/>
  <c r="BO42" i="46"/>
  <c r="BP42" i="46"/>
  <c r="BQ42" i="46"/>
  <c r="BR42" i="46"/>
  <c r="BS42" i="46"/>
  <c r="BT42" i="46"/>
  <c r="BU42" i="46"/>
  <c r="BV42" i="46"/>
  <c r="BW42" i="46"/>
  <c r="BX42" i="46"/>
  <c r="BY42" i="46"/>
  <c r="BZ42" i="46"/>
  <c r="CA42" i="46"/>
  <c r="CB42" i="46"/>
  <c r="CC42" i="46"/>
  <c r="CD42" i="46"/>
  <c r="CE42" i="46"/>
  <c r="CF42" i="46"/>
  <c r="CG42" i="46"/>
  <c r="CH42" i="46"/>
  <c r="CI42" i="46"/>
  <c r="CJ42" i="46"/>
  <c r="CK42" i="46"/>
  <c r="CL42" i="46"/>
  <c r="CM42" i="46"/>
  <c r="CN42" i="46"/>
  <c r="CO42" i="46"/>
  <c r="CP42" i="46"/>
  <c r="CQ42" i="46"/>
  <c r="CR42" i="46"/>
  <c r="CS42" i="46"/>
  <c r="CT42" i="46"/>
  <c r="CU42" i="46"/>
  <c r="CV42" i="46"/>
  <c r="CW42" i="46"/>
  <c r="CX42" i="46"/>
  <c r="CY42" i="46"/>
  <c r="CZ42" i="46"/>
  <c r="DA42" i="46"/>
  <c r="DB42" i="46"/>
  <c r="DC42" i="46"/>
  <c r="DD42" i="46"/>
  <c r="DE42" i="46"/>
  <c r="DF42" i="46"/>
  <c r="DG42" i="46"/>
  <c r="DH42" i="46"/>
  <c r="DI42" i="46"/>
  <c r="DJ42" i="46"/>
  <c r="DK42" i="46"/>
  <c r="DL42" i="46"/>
  <c r="DM42" i="46"/>
  <c r="DN42" i="46"/>
  <c r="DO42" i="46"/>
  <c r="DP42" i="46"/>
  <c r="DQ42" i="46"/>
  <c r="DR42" i="46"/>
  <c r="DS42" i="46"/>
  <c r="DT42" i="46"/>
  <c r="DU42" i="46"/>
  <c r="DV42" i="46"/>
  <c r="DW42" i="46"/>
  <c r="DX42" i="46"/>
  <c r="DY42" i="46"/>
  <c r="DZ42" i="46"/>
  <c r="EA42" i="46"/>
  <c r="EB42" i="46"/>
  <c r="EC42" i="46"/>
  <c r="ED42" i="46"/>
  <c r="EE42" i="46"/>
  <c r="EF42" i="46"/>
  <c r="EG42" i="46"/>
  <c r="EH42" i="46"/>
  <c r="EI42" i="46"/>
  <c r="EJ42" i="46"/>
  <c r="EK42" i="46"/>
  <c r="BJ43" i="46"/>
  <c r="BK43" i="46"/>
  <c r="BL43" i="46"/>
  <c r="BM43" i="46"/>
  <c r="BN43" i="46"/>
  <c r="BO43" i="46"/>
  <c r="BP43" i="46"/>
  <c r="BQ43" i="46"/>
  <c r="BR43" i="46"/>
  <c r="BS43" i="46"/>
  <c r="BT43" i="46"/>
  <c r="BU43" i="46"/>
  <c r="BV43" i="46"/>
  <c r="BW43" i="46"/>
  <c r="BX43" i="46"/>
  <c r="BY43" i="46"/>
  <c r="BZ43" i="46"/>
  <c r="CA43" i="46"/>
  <c r="CB43" i="46"/>
  <c r="CC43" i="46"/>
  <c r="CD43" i="46"/>
  <c r="CE43" i="46"/>
  <c r="CF43" i="46"/>
  <c r="CG43" i="46"/>
  <c r="CH43" i="46"/>
  <c r="CI43" i="46"/>
  <c r="CJ43" i="46"/>
  <c r="CK43" i="46"/>
  <c r="CL43" i="46"/>
  <c r="CM43" i="46"/>
  <c r="CN43" i="46"/>
  <c r="CO43" i="46"/>
  <c r="CP43" i="46"/>
  <c r="CQ43" i="46"/>
  <c r="CR43" i="46"/>
  <c r="CS43" i="46"/>
  <c r="CT43" i="46"/>
  <c r="CU43" i="46"/>
  <c r="CV43" i="46"/>
  <c r="CW43" i="46"/>
  <c r="CX43" i="46"/>
  <c r="CY43" i="46"/>
  <c r="CZ43" i="46"/>
  <c r="DA43" i="46"/>
  <c r="DB43" i="46"/>
  <c r="DC43" i="46"/>
  <c r="DD43" i="46"/>
  <c r="DE43" i="46"/>
  <c r="DF43" i="46"/>
  <c r="DG43" i="46"/>
  <c r="DH43" i="46"/>
  <c r="DI43" i="46"/>
  <c r="DJ43" i="46"/>
  <c r="DK43" i="46"/>
  <c r="DL43" i="46"/>
  <c r="DM43" i="46"/>
  <c r="DN43" i="46"/>
  <c r="DO43" i="46"/>
  <c r="DP43" i="46"/>
  <c r="DQ43" i="46"/>
  <c r="DR43" i="46"/>
  <c r="DS43" i="46"/>
  <c r="DT43" i="46"/>
  <c r="DU43" i="46"/>
  <c r="DV43" i="46"/>
  <c r="DW43" i="46"/>
  <c r="DX43" i="46"/>
  <c r="DY43" i="46"/>
  <c r="DZ43" i="46"/>
  <c r="EA43" i="46"/>
  <c r="EB43" i="46"/>
  <c r="EC43" i="46"/>
  <c r="ED43" i="46"/>
  <c r="EE43" i="46"/>
  <c r="EF43" i="46"/>
  <c r="EG43" i="46"/>
  <c r="EH43" i="46"/>
  <c r="EI43" i="46"/>
  <c r="EJ43" i="46"/>
  <c r="EK43" i="46"/>
  <c r="BJ44" i="46"/>
  <c r="BK44" i="46"/>
  <c r="BL44" i="46"/>
  <c r="BM44" i="46"/>
  <c r="BN44" i="46"/>
  <c r="BO44" i="46"/>
  <c r="BP44" i="46"/>
  <c r="BQ44" i="46"/>
  <c r="BR44" i="46"/>
  <c r="BS44" i="46"/>
  <c r="BT44" i="46"/>
  <c r="BU44" i="46"/>
  <c r="BV44" i="46"/>
  <c r="BW44" i="46"/>
  <c r="BX44" i="46"/>
  <c r="BY44" i="46"/>
  <c r="BZ44" i="46"/>
  <c r="CA44" i="46"/>
  <c r="CB44" i="46"/>
  <c r="CC44" i="46"/>
  <c r="CD44" i="46"/>
  <c r="CE44" i="46"/>
  <c r="CF44" i="46"/>
  <c r="CG44" i="46"/>
  <c r="CH44" i="46"/>
  <c r="CI44" i="46"/>
  <c r="CJ44" i="46"/>
  <c r="CK44" i="46"/>
  <c r="CL44" i="46"/>
  <c r="CM44" i="46"/>
  <c r="CN44" i="46"/>
  <c r="CO44" i="46"/>
  <c r="CP44" i="46"/>
  <c r="CQ44" i="46"/>
  <c r="CR44" i="46"/>
  <c r="CS44" i="46"/>
  <c r="CT44" i="46"/>
  <c r="CU44" i="46"/>
  <c r="CV44" i="46"/>
  <c r="CW44" i="46"/>
  <c r="CX44" i="46"/>
  <c r="CY44" i="46"/>
  <c r="CZ44" i="46"/>
  <c r="DA44" i="46"/>
  <c r="DB44" i="46"/>
  <c r="DC44" i="46"/>
  <c r="DD44" i="46"/>
  <c r="DE44" i="46"/>
  <c r="DF44" i="46"/>
  <c r="DG44" i="46"/>
  <c r="DH44" i="46"/>
  <c r="DI44" i="46"/>
  <c r="DJ44" i="46"/>
  <c r="DK44" i="46"/>
  <c r="DL44" i="46"/>
  <c r="DM44" i="46"/>
  <c r="DN44" i="46"/>
  <c r="DO44" i="46"/>
  <c r="DP44" i="46"/>
  <c r="DQ44" i="46"/>
  <c r="DR44" i="46"/>
  <c r="DS44" i="46"/>
  <c r="DT44" i="46"/>
  <c r="DU44" i="46"/>
  <c r="DV44" i="46"/>
  <c r="DW44" i="46"/>
  <c r="DX44" i="46"/>
  <c r="DY44" i="46"/>
  <c r="DZ44" i="46"/>
  <c r="EA44" i="46"/>
  <c r="EB44" i="46"/>
  <c r="EC44" i="46"/>
  <c r="ED44" i="46"/>
  <c r="EE44" i="46"/>
  <c r="EF44" i="46"/>
  <c r="EG44" i="46"/>
  <c r="EH44" i="46"/>
  <c r="EI44" i="46"/>
  <c r="EJ44" i="46"/>
  <c r="EK44" i="46"/>
  <c r="BJ45" i="46"/>
  <c r="BK45" i="46"/>
  <c r="BL45" i="46"/>
  <c r="BM45" i="46"/>
  <c r="BN45" i="46"/>
  <c r="BO45" i="46"/>
  <c r="BP45" i="46"/>
  <c r="BQ45" i="46"/>
  <c r="BR45" i="46"/>
  <c r="BS45" i="46"/>
  <c r="BT45" i="46"/>
  <c r="BU45" i="46"/>
  <c r="BV45" i="46"/>
  <c r="BW45" i="46"/>
  <c r="BX45" i="46"/>
  <c r="BY45" i="46"/>
  <c r="BZ45" i="46"/>
  <c r="CA45" i="46"/>
  <c r="CB45" i="46"/>
  <c r="CC45" i="46"/>
  <c r="CD45" i="46"/>
  <c r="CE45" i="46"/>
  <c r="CF45" i="46"/>
  <c r="CG45" i="46"/>
  <c r="CH45" i="46"/>
  <c r="CI45" i="46"/>
  <c r="CJ45" i="46"/>
  <c r="CK45" i="46"/>
  <c r="CL45" i="46"/>
  <c r="CM45" i="46"/>
  <c r="CN45" i="46"/>
  <c r="CO45" i="46"/>
  <c r="CP45" i="46"/>
  <c r="CQ45" i="46"/>
  <c r="CR45" i="46"/>
  <c r="CS45" i="46"/>
  <c r="CT45" i="46"/>
  <c r="CU45" i="46"/>
  <c r="CV45" i="46"/>
  <c r="CW45" i="46"/>
  <c r="CX45" i="46"/>
  <c r="CY45" i="46"/>
  <c r="CZ45" i="46"/>
  <c r="DA45" i="46"/>
  <c r="DB45" i="46"/>
  <c r="DC45" i="46"/>
  <c r="DD45" i="46"/>
  <c r="DE45" i="46"/>
  <c r="DF45" i="46"/>
  <c r="DG45" i="46"/>
  <c r="DH45" i="46"/>
  <c r="DI45" i="46"/>
  <c r="DJ45" i="46"/>
  <c r="DK45" i="46"/>
  <c r="DL45" i="46"/>
  <c r="DM45" i="46"/>
  <c r="DN45" i="46"/>
  <c r="DO45" i="46"/>
  <c r="DP45" i="46"/>
  <c r="DQ45" i="46"/>
  <c r="DR45" i="46"/>
  <c r="DS45" i="46"/>
  <c r="DT45" i="46"/>
  <c r="DU45" i="46"/>
  <c r="DV45" i="46"/>
  <c r="DW45" i="46"/>
  <c r="DX45" i="46"/>
  <c r="DY45" i="46"/>
  <c r="DZ45" i="46"/>
  <c r="EA45" i="46"/>
  <c r="EB45" i="46"/>
  <c r="EC45" i="46"/>
  <c r="ED45" i="46"/>
  <c r="EE45" i="46"/>
  <c r="EF45" i="46"/>
  <c r="EG45" i="46"/>
  <c r="EH45" i="46"/>
  <c r="EI45" i="46"/>
  <c r="EJ45" i="46"/>
  <c r="EK45" i="46"/>
  <c r="BJ46" i="46"/>
  <c r="BK46" i="46"/>
  <c r="BL46" i="46"/>
  <c r="BM46" i="46"/>
  <c r="BN46" i="46"/>
  <c r="BO46" i="46"/>
  <c r="BP46" i="46"/>
  <c r="BQ46" i="46"/>
  <c r="BR46" i="46"/>
  <c r="BS46" i="46"/>
  <c r="BT46" i="46"/>
  <c r="BU46" i="46"/>
  <c r="BV46" i="46"/>
  <c r="BW46" i="46"/>
  <c r="BX46" i="46"/>
  <c r="BY46" i="46"/>
  <c r="BZ46" i="46"/>
  <c r="CA46" i="46"/>
  <c r="CB46" i="46"/>
  <c r="CC46" i="46"/>
  <c r="CD46" i="46"/>
  <c r="CE46" i="46"/>
  <c r="CF46" i="46"/>
  <c r="CG46" i="46"/>
  <c r="CH46" i="46"/>
  <c r="CI46" i="46"/>
  <c r="CJ46" i="46"/>
  <c r="CK46" i="46"/>
  <c r="CL46" i="46"/>
  <c r="CM46" i="46"/>
  <c r="CN46" i="46"/>
  <c r="CO46" i="46"/>
  <c r="CP46" i="46"/>
  <c r="CQ46" i="46"/>
  <c r="CR46" i="46"/>
  <c r="CS46" i="46"/>
  <c r="CT46" i="46"/>
  <c r="CU46" i="46"/>
  <c r="CV46" i="46"/>
  <c r="CW46" i="46"/>
  <c r="CX46" i="46"/>
  <c r="CY46" i="46"/>
  <c r="CZ46" i="46"/>
  <c r="DA46" i="46"/>
  <c r="DB46" i="46"/>
  <c r="DC46" i="46"/>
  <c r="DD46" i="46"/>
  <c r="DE46" i="46"/>
  <c r="DF46" i="46"/>
  <c r="DG46" i="46"/>
  <c r="DH46" i="46"/>
  <c r="DI46" i="46"/>
  <c r="DJ46" i="46"/>
  <c r="DK46" i="46"/>
  <c r="DL46" i="46"/>
  <c r="DM46" i="46"/>
  <c r="DN46" i="46"/>
  <c r="DO46" i="46"/>
  <c r="DP46" i="46"/>
  <c r="DQ46" i="46"/>
  <c r="DR46" i="46"/>
  <c r="DS46" i="46"/>
  <c r="DT46" i="46"/>
  <c r="DU46" i="46"/>
  <c r="DV46" i="46"/>
  <c r="DW46" i="46"/>
  <c r="DX46" i="46"/>
  <c r="DY46" i="46"/>
  <c r="DZ46" i="46"/>
  <c r="EA46" i="46"/>
  <c r="EB46" i="46"/>
  <c r="EC46" i="46"/>
  <c r="ED46" i="46"/>
  <c r="EE46" i="46"/>
  <c r="EF46" i="46"/>
  <c r="EG46" i="46"/>
  <c r="EH46" i="46"/>
  <c r="EI46" i="46"/>
  <c r="EJ46" i="46"/>
  <c r="EK46" i="46"/>
  <c r="BJ47" i="46"/>
  <c r="BK47" i="46"/>
  <c r="BL47" i="46"/>
  <c r="BM47" i="46"/>
  <c r="BN47" i="46"/>
  <c r="BO47" i="46"/>
  <c r="BP47" i="46"/>
  <c r="BQ47" i="46"/>
  <c r="BR47" i="46"/>
  <c r="BS47" i="46"/>
  <c r="BT47" i="46"/>
  <c r="BU47" i="46"/>
  <c r="BV47" i="46"/>
  <c r="BW47" i="46"/>
  <c r="BX47" i="46"/>
  <c r="BY47" i="46"/>
  <c r="BZ47" i="46"/>
  <c r="CA47" i="46"/>
  <c r="CB47" i="46"/>
  <c r="CC47" i="46"/>
  <c r="CD47" i="46"/>
  <c r="CE47" i="46"/>
  <c r="CF47" i="46"/>
  <c r="CG47" i="46"/>
  <c r="CH47" i="46"/>
  <c r="CI47" i="46"/>
  <c r="CJ47" i="46"/>
  <c r="CK47" i="46"/>
  <c r="CL47" i="46"/>
  <c r="CM47" i="46"/>
  <c r="CN47" i="46"/>
  <c r="CO47" i="46"/>
  <c r="CP47" i="46"/>
  <c r="CQ47" i="46"/>
  <c r="CR47" i="46"/>
  <c r="CS47" i="46"/>
  <c r="CT47" i="46"/>
  <c r="CU47" i="46"/>
  <c r="CV47" i="46"/>
  <c r="CW47" i="46"/>
  <c r="CX47" i="46"/>
  <c r="CY47" i="46"/>
  <c r="CZ47" i="46"/>
  <c r="DA47" i="46"/>
  <c r="DB47" i="46"/>
  <c r="DC47" i="46"/>
  <c r="DD47" i="46"/>
  <c r="DE47" i="46"/>
  <c r="DF47" i="46"/>
  <c r="DG47" i="46"/>
  <c r="DH47" i="46"/>
  <c r="DI47" i="46"/>
  <c r="DJ47" i="46"/>
  <c r="DK47" i="46"/>
  <c r="DL47" i="46"/>
  <c r="DM47" i="46"/>
  <c r="DN47" i="46"/>
  <c r="DO47" i="46"/>
  <c r="DP47" i="46"/>
  <c r="DQ47" i="46"/>
  <c r="DR47" i="46"/>
  <c r="DS47" i="46"/>
  <c r="DT47" i="46"/>
  <c r="DU47" i="46"/>
  <c r="DV47" i="46"/>
  <c r="DW47" i="46"/>
  <c r="DX47" i="46"/>
  <c r="DY47" i="46"/>
  <c r="DZ47" i="46"/>
  <c r="EA47" i="46"/>
  <c r="EB47" i="46"/>
  <c r="EC47" i="46"/>
  <c r="ED47" i="46"/>
  <c r="EE47" i="46"/>
  <c r="EF47" i="46"/>
  <c r="EG47" i="46"/>
  <c r="EH47" i="46"/>
  <c r="EI47" i="46"/>
  <c r="EJ47" i="46"/>
  <c r="EK47" i="46"/>
  <c r="BJ48" i="46"/>
  <c r="BK48" i="46"/>
  <c r="BL48" i="46"/>
  <c r="BM48" i="46"/>
  <c r="BN48" i="46"/>
  <c r="BO48" i="46"/>
  <c r="BP48" i="46"/>
  <c r="BQ48" i="46"/>
  <c r="BR48" i="46"/>
  <c r="BS48" i="46"/>
  <c r="BT48" i="46"/>
  <c r="BU48" i="46"/>
  <c r="BV48" i="46"/>
  <c r="BW48" i="46"/>
  <c r="BX48" i="46"/>
  <c r="BY48" i="46"/>
  <c r="BZ48" i="46"/>
  <c r="CA48" i="46"/>
  <c r="CB48" i="46"/>
  <c r="CC48" i="46"/>
  <c r="CD48" i="46"/>
  <c r="CE48" i="46"/>
  <c r="CF48" i="46"/>
  <c r="CG48" i="46"/>
  <c r="CH48" i="46"/>
  <c r="CI48" i="46"/>
  <c r="CJ48" i="46"/>
  <c r="CK48" i="46"/>
  <c r="CL48" i="46"/>
  <c r="CM48" i="46"/>
  <c r="CN48" i="46"/>
  <c r="CO48" i="46"/>
  <c r="CP48" i="46"/>
  <c r="CQ48" i="46"/>
  <c r="CR48" i="46"/>
  <c r="CS48" i="46"/>
  <c r="CT48" i="46"/>
  <c r="CU48" i="46"/>
  <c r="CV48" i="46"/>
  <c r="CW48" i="46"/>
  <c r="CX48" i="46"/>
  <c r="CY48" i="46"/>
  <c r="CZ48" i="46"/>
  <c r="DA48" i="46"/>
  <c r="DB48" i="46"/>
  <c r="DC48" i="46"/>
  <c r="DD48" i="46"/>
  <c r="DE48" i="46"/>
  <c r="DF48" i="46"/>
  <c r="DG48" i="46"/>
  <c r="DH48" i="46"/>
  <c r="DI48" i="46"/>
  <c r="DJ48" i="46"/>
  <c r="DK48" i="46"/>
  <c r="DL48" i="46"/>
  <c r="DM48" i="46"/>
  <c r="DN48" i="46"/>
  <c r="DO48" i="46"/>
  <c r="DP48" i="46"/>
  <c r="DQ48" i="46"/>
  <c r="DR48" i="46"/>
  <c r="DS48" i="46"/>
  <c r="DT48" i="46"/>
  <c r="DU48" i="46"/>
  <c r="DV48" i="46"/>
  <c r="DW48" i="46"/>
  <c r="DX48" i="46"/>
  <c r="DY48" i="46"/>
  <c r="DZ48" i="46"/>
  <c r="EA48" i="46"/>
  <c r="EB48" i="46"/>
  <c r="EC48" i="46"/>
  <c r="ED48" i="46"/>
  <c r="EE48" i="46"/>
  <c r="EF48" i="46"/>
  <c r="EG48" i="46"/>
  <c r="EH48" i="46"/>
  <c r="EI48" i="46"/>
  <c r="EJ48" i="46"/>
  <c r="EK48" i="46"/>
  <c r="BJ49" i="46"/>
  <c r="BK49" i="46"/>
  <c r="BL49" i="46"/>
  <c r="BM49" i="46"/>
  <c r="BN49" i="46"/>
  <c r="BO49" i="46"/>
  <c r="BP49" i="46"/>
  <c r="BQ49" i="46"/>
  <c r="BR49" i="46"/>
  <c r="BS49" i="46"/>
  <c r="BT49" i="46"/>
  <c r="BU49" i="46"/>
  <c r="BV49" i="46"/>
  <c r="BW49" i="46"/>
  <c r="BX49" i="46"/>
  <c r="BY49" i="46"/>
  <c r="BZ49" i="46"/>
  <c r="CA49" i="46"/>
  <c r="CB49" i="46"/>
  <c r="CC49" i="46"/>
  <c r="CD49" i="46"/>
  <c r="CE49" i="46"/>
  <c r="CF49" i="46"/>
  <c r="CG49" i="46"/>
  <c r="CH49" i="46"/>
  <c r="CI49" i="46"/>
  <c r="CJ49" i="46"/>
  <c r="CK49" i="46"/>
  <c r="CL49" i="46"/>
  <c r="CM49" i="46"/>
  <c r="CN49" i="46"/>
  <c r="CO49" i="46"/>
  <c r="CP49" i="46"/>
  <c r="CQ49" i="46"/>
  <c r="CR49" i="46"/>
  <c r="CS49" i="46"/>
  <c r="CT49" i="46"/>
  <c r="CU49" i="46"/>
  <c r="CV49" i="46"/>
  <c r="CW49" i="46"/>
  <c r="CX49" i="46"/>
  <c r="CY49" i="46"/>
  <c r="CZ49" i="46"/>
  <c r="DA49" i="46"/>
  <c r="DB49" i="46"/>
  <c r="DC49" i="46"/>
  <c r="DD49" i="46"/>
  <c r="DE49" i="46"/>
  <c r="DF49" i="46"/>
  <c r="DG49" i="46"/>
  <c r="DH49" i="46"/>
  <c r="DI49" i="46"/>
  <c r="DJ49" i="46"/>
  <c r="DK49" i="46"/>
  <c r="DL49" i="46"/>
  <c r="DM49" i="46"/>
  <c r="DN49" i="46"/>
  <c r="DO49" i="46"/>
  <c r="DP49" i="46"/>
  <c r="DQ49" i="46"/>
  <c r="DR49" i="46"/>
  <c r="DS49" i="46"/>
  <c r="DT49" i="46"/>
  <c r="DU49" i="46"/>
  <c r="DV49" i="46"/>
  <c r="DW49" i="46"/>
  <c r="DX49" i="46"/>
  <c r="DY49" i="46"/>
  <c r="DZ49" i="46"/>
  <c r="EA49" i="46"/>
  <c r="EB49" i="46"/>
  <c r="EC49" i="46"/>
  <c r="ED49" i="46"/>
  <c r="EE49" i="46"/>
  <c r="EF49" i="46"/>
  <c r="EG49" i="46"/>
  <c r="EH49" i="46"/>
  <c r="EI49" i="46"/>
  <c r="EJ49" i="46"/>
  <c r="EK49" i="46"/>
  <c r="BJ50" i="46"/>
  <c r="BK50" i="46"/>
  <c r="BL50" i="46"/>
  <c r="BM50" i="46"/>
  <c r="BN50" i="46"/>
  <c r="BO50" i="46"/>
  <c r="BP50" i="46"/>
  <c r="BQ50" i="46"/>
  <c r="BR50" i="46"/>
  <c r="BS50" i="46"/>
  <c r="BT50" i="46"/>
  <c r="BU50" i="46"/>
  <c r="BV50" i="46"/>
  <c r="BW50" i="46"/>
  <c r="BX50" i="46"/>
  <c r="BY50" i="46"/>
  <c r="BZ50" i="46"/>
  <c r="CA50" i="46"/>
  <c r="CB50" i="46"/>
  <c r="CC50" i="46"/>
  <c r="CD50" i="46"/>
  <c r="CE50" i="46"/>
  <c r="CF50" i="46"/>
  <c r="CG50" i="46"/>
  <c r="CH50" i="46"/>
  <c r="CI50" i="46"/>
  <c r="CJ50" i="46"/>
  <c r="CK50" i="46"/>
  <c r="CL50" i="46"/>
  <c r="CM50" i="46"/>
  <c r="CN50" i="46"/>
  <c r="CO50" i="46"/>
  <c r="CP50" i="46"/>
  <c r="CQ50" i="46"/>
  <c r="CR50" i="46"/>
  <c r="CS50" i="46"/>
  <c r="CT50" i="46"/>
  <c r="CU50" i="46"/>
  <c r="CV50" i="46"/>
  <c r="CW50" i="46"/>
  <c r="CX50" i="46"/>
  <c r="CY50" i="46"/>
  <c r="CZ50" i="46"/>
  <c r="DA50" i="46"/>
  <c r="DB50" i="46"/>
  <c r="DC50" i="46"/>
  <c r="DD50" i="46"/>
  <c r="DE50" i="46"/>
  <c r="DF50" i="46"/>
  <c r="DG50" i="46"/>
  <c r="DH50" i="46"/>
  <c r="DI50" i="46"/>
  <c r="DJ50" i="46"/>
  <c r="DK50" i="46"/>
  <c r="DL50" i="46"/>
  <c r="DM50" i="46"/>
  <c r="DN50" i="46"/>
  <c r="DO50" i="46"/>
  <c r="DP50" i="46"/>
  <c r="DQ50" i="46"/>
  <c r="DR50" i="46"/>
  <c r="DS50" i="46"/>
  <c r="DT50" i="46"/>
  <c r="DU50" i="46"/>
  <c r="DV50" i="46"/>
  <c r="DW50" i="46"/>
  <c r="DX50" i="46"/>
  <c r="DY50" i="46"/>
  <c r="DZ50" i="46"/>
  <c r="EA50" i="46"/>
  <c r="EB50" i="46"/>
  <c r="EC50" i="46"/>
  <c r="ED50" i="46"/>
  <c r="EE50" i="46"/>
  <c r="EF50" i="46"/>
  <c r="EG50" i="46"/>
  <c r="EH50" i="46"/>
  <c r="EI50" i="46"/>
  <c r="EJ50" i="46"/>
  <c r="EK50" i="46"/>
  <c r="BJ51" i="46"/>
  <c r="BK51" i="46"/>
  <c r="BL51" i="46"/>
  <c r="BM51" i="46"/>
  <c r="BN51" i="46"/>
  <c r="BO51" i="46"/>
  <c r="BP51" i="46"/>
  <c r="BQ51" i="46"/>
  <c r="BR51" i="46"/>
  <c r="BS51" i="46"/>
  <c r="BT51" i="46"/>
  <c r="BU51" i="46"/>
  <c r="BV51" i="46"/>
  <c r="BW51" i="46"/>
  <c r="BX51" i="46"/>
  <c r="BY51" i="46"/>
  <c r="BZ51" i="46"/>
  <c r="CA51" i="46"/>
  <c r="CB51" i="46"/>
  <c r="CC51" i="46"/>
  <c r="CD51" i="46"/>
  <c r="CE51" i="46"/>
  <c r="CF51" i="46"/>
  <c r="CG51" i="46"/>
  <c r="CH51" i="46"/>
  <c r="CI51" i="46"/>
  <c r="CJ51" i="46"/>
  <c r="CK51" i="46"/>
  <c r="CL51" i="46"/>
  <c r="CM51" i="46"/>
  <c r="CN51" i="46"/>
  <c r="CO51" i="46"/>
  <c r="CP51" i="46"/>
  <c r="CQ51" i="46"/>
  <c r="CR51" i="46"/>
  <c r="CS51" i="46"/>
  <c r="CT51" i="46"/>
  <c r="CU51" i="46"/>
  <c r="CV51" i="46"/>
  <c r="CW51" i="46"/>
  <c r="CX51" i="46"/>
  <c r="CY51" i="46"/>
  <c r="CZ51" i="46"/>
  <c r="DA51" i="46"/>
  <c r="DB51" i="46"/>
  <c r="DC51" i="46"/>
  <c r="DD51" i="46"/>
  <c r="DE51" i="46"/>
  <c r="DF51" i="46"/>
  <c r="DG51" i="46"/>
  <c r="DH51" i="46"/>
  <c r="DI51" i="46"/>
  <c r="DJ51" i="46"/>
  <c r="DK51" i="46"/>
  <c r="DL51" i="46"/>
  <c r="DM51" i="46"/>
  <c r="DN51" i="46"/>
  <c r="DO51" i="46"/>
  <c r="DP51" i="46"/>
  <c r="DQ51" i="46"/>
  <c r="DR51" i="46"/>
  <c r="DS51" i="46"/>
  <c r="DT51" i="46"/>
  <c r="DU51" i="46"/>
  <c r="DV51" i="46"/>
  <c r="DW51" i="46"/>
  <c r="DX51" i="46"/>
  <c r="DY51" i="46"/>
  <c r="DZ51" i="46"/>
  <c r="EA51" i="46"/>
  <c r="EB51" i="46"/>
  <c r="EC51" i="46"/>
  <c r="ED51" i="46"/>
  <c r="EE51" i="46"/>
  <c r="EF51" i="46"/>
  <c r="EG51" i="46"/>
  <c r="EH51" i="46"/>
  <c r="EI51" i="46"/>
  <c r="EJ51" i="46"/>
  <c r="EK51" i="46"/>
  <c r="BJ52" i="46"/>
  <c r="BK52" i="46"/>
  <c r="BL52" i="46"/>
  <c r="BM52" i="46"/>
  <c r="BN52" i="46"/>
  <c r="BO52" i="46"/>
  <c r="BP52" i="46"/>
  <c r="BQ52" i="46"/>
  <c r="BR52" i="46"/>
  <c r="BS52" i="46"/>
  <c r="BT52" i="46"/>
  <c r="BU52" i="46"/>
  <c r="BV52" i="46"/>
  <c r="BW52" i="46"/>
  <c r="BX52" i="46"/>
  <c r="BY52" i="46"/>
  <c r="BZ52" i="46"/>
  <c r="CA52" i="46"/>
  <c r="CB52" i="46"/>
  <c r="CC52" i="46"/>
  <c r="CD52" i="46"/>
  <c r="CE52" i="46"/>
  <c r="CF52" i="46"/>
  <c r="CG52" i="46"/>
  <c r="CH52" i="46"/>
  <c r="CI52" i="46"/>
  <c r="CJ52" i="46"/>
  <c r="CK52" i="46"/>
  <c r="CL52" i="46"/>
  <c r="CM52" i="46"/>
  <c r="CN52" i="46"/>
  <c r="CO52" i="46"/>
  <c r="CP52" i="46"/>
  <c r="CQ52" i="46"/>
  <c r="CR52" i="46"/>
  <c r="CS52" i="46"/>
  <c r="CT52" i="46"/>
  <c r="CU52" i="46"/>
  <c r="CV52" i="46"/>
  <c r="CW52" i="46"/>
  <c r="CX52" i="46"/>
  <c r="CY52" i="46"/>
  <c r="CZ52" i="46"/>
  <c r="DA52" i="46"/>
  <c r="DB52" i="46"/>
  <c r="DC52" i="46"/>
  <c r="DD52" i="46"/>
  <c r="DE52" i="46"/>
  <c r="DF52" i="46"/>
  <c r="DG52" i="46"/>
  <c r="DH52" i="46"/>
  <c r="DI52" i="46"/>
  <c r="DJ52" i="46"/>
  <c r="DK52" i="46"/>
  <c r="DL52" i="46"/>
  <c r="DM52" i="46"/>
  <c r="DN52" i="46"/>
  <c r="DO52" i="46"/>
  <c r="DP52" i="46"/>
  <c r="DQ52" i="46"/>
  <c r="DR52" i="46"/>
  <c r="DS52" i="46"/>
  <c r="DT52" i="46"/>
  <c r="DU52" i="46"/>
  <c r="DV52" i="46"/>
  <c r="DW52" i="46"/>
  <c r="DX52" i="46"/>
  <c r="DY52" i="46"/>
  <c r="DZ52" i="46"/>
  <c r="EA52" i="46"/>
  <c r="EB52" i="46"/>
  <c r="EC52" i="46"/>
  <c r="ED52" i="46"/>
  <c r="EE52" i="46"/>
  <c r="EF52" i="46"/>
  <c r="EG52" i="46"/>
  <c r="EH52" i="46"/>
  <c r="EI52" i="46"/>
  <c r="EJ52" i="46"/>
  <c r="EK52" i="46"/>
  <c r="BJ53" i="46"/>
  <c r="BK53" i="46"/>
  <c r="BL53" i="46"/>
  <c r="BM53" i="46"/>
  <c r="BN53" i="46"/>
  <c r="BO53" i="46"/>
  <c r="BP53" i="46"/>
  <c r="BQ53" i="46"/>
  <c r="BR53" i="46"/>
  <c r="BS53" i="46"/>
  <c r="BT53" i="46"/>
  <c r="BU53" i="46"/>
  <c r="BV53" i="46"/>
  <c r="BW53" i="46"/>
  <c r="BX53" i="46"/>
  <c r="BY53" i="46"/>
  <c r="BZ53" i="46"/>
  <c r="CA53" i="46"/>
  <c r="CB53" i="46"/>
  <c r="CC53" i="46"/>
  <c r="CD53" i="46"/>
  <c r="CE53" i="46"/>
  <c r="CF53" i="46"/>
  <c r="CG53" i="46"/>
  <c r="CH53" i="46"/>
  <c r="CI53" i="46"/>
  <c r="CJ53" i="46"/>
  <c r="CK53" i="46"/>
  <c r="CL53" i="46"/>
  <c r="CM53" i="46"/>
  <c r="CN53" i="46"/>
  <c r="CO53" i="46"/>
  <c r="CP53" i="46"/>
  <c r="CQ53" i="46"/>
  <c r="CR53" i="46"/>
  <c r="CS53" i="46"/>
  <c r="CT53" i="46"/>
  <c r="CU53" i="46"/>
  <c r="CV53" i="46"/>
  <c r="CW53" i="46"/>
  <c r="CX53" i="46"/>
  <c r="CY53" i="46"/>
  <c r="CZ53" i="46"/>
  <c r="DA53" i="46"/>
  <c r="DB53" i="46"/>
  <c r="DC53" i="46"/>
  <c r="DD53" i="46"/>
  <c r="DE53" i="46"/>
  <c r="DF53" i="46"/>
  <c r="DG53" i="46"/>
  <c r="DH53" i="46"/>
  <c r="DI53" i="46"/>
  <c r="DJ53" i="46"/>
  <c r="DK53" i="46"/>
  <c r="DL53" i="46"/>
  <c r="DM53" i="46"/>
  <c r="DN53" i="46"/>
  <c r="DO53" i="46"/>
  <c r="DP53" i="46"/>
  <c r="DQ53" i="46"/>
  <c r="DR53" i="46"/>
  <c r="DS53" i="46"/>
  <c r="DT53" i="46"/>
  <c r="DU53" i="46"/>
  <c r="DV53" i="46"/>
  <c r="DW53" i="46"/>
  <c r="DX53" i="46"/>
  <c r="DY53" i="46"/>
  <c r="DZ53" i="46"/>
  <c r="EA53" i="46"/>
  <c r="EB53" i="46"/>
  <c r="EC53" i="46"/>
  <c r="ED53" i="46"/>
  <c r="EE53" i="46"/>
  <c r="EF53" i="46"/>
  <c r="EG53" i="46"/>
  <c r="EH53" i="46"/>
  <c r="EI53" i="46"/>
  <c r="EJ53" i="46"/>
  <c r="EK53" i="46"/>
  <c r="BJ54" i="46"/>
  <c r="BK54" i="46"/>
  <c r="BL54" i="46"/>
  <c r="BM54" i="46"/>
  <c r="BN54" i="46"/>
  <c r="BO54" i="46"/>
  <c r="BP54" i="46"/>
  <c r="BQ54" i="46"/>
  <c r="BR54" i="46"/>
  <c r="BS54" i="46"/>
  <c r="BT54" i="46"/>
  <c r="BU54" i="46"/>
  <c r="BV54" i="46"/>
  <c r="BW54" i="46"/>
  <c r="BX54" i="46"/>
  <c r="BY54" i="46"/>
  <c r="BZ54" i="46"/>
  <c r="CA54" i="46"/>
  <c r="CB54" i="46"/>
  <c r="CC54" i="46"/>
  <c r="CD54" i="46"/>
  <c r="CE54" i="46"/>
  <c r="CF54" i="46"/>
  <c r="CG54" i="46"/>
  <c r="CH54" i="46"/>
  <c r="CI54" i="46"/>
  <c r="CJ54" i="46"/>
  <c r="CK54" i="46"/>
  <c r="CL54" i="46"/>
  <c r="CM54" i="46"/>
  <c r="CN54" i="46"/>
  <c r="CO54" i="46"/>
  <c r="CP54" i="46"/>
  <c r="CQ54" i="46"/>
  <c r="CR54" i="46"/>
  <c r="CS54" i="46"/>
  <c r="CT54" i="46"/>
  <c r="CU54" i="46"/>
  <c r="CV54" i="46"/>
  <c r="CW54" i="46"/>
  <c r="CX54" i="46"/>
  <c r="CY54" i="46"/>
  <c r="CZ54" i="46"/>
  <c r="DA54" i="46"/>
  <c r="DB54" i="46"/>
  <c r="DC54" i="46"/>
  <c r="DD54" i="46"/>
  <c r="DE54" i="46"/>
  <c r="DF54" i="46"/>
  <c r="DG54" i="46"/>
  <c r="DH54" i="46"/>
  <c r="DI54" i="46"/>
  <c r="DJ54" i="46"/>
  <c r="DK54" i="46"/>
  <c r="DL54" i="46"/>
  <c r="DM54" i="46"/>
  <c r="DN54" i="46"/>
  <c r="DO54" i="46"/>
  <c r="DP54" i="46"/>
  <c r="DQ54" i="46"/>
  <c r="DR54" i="46"/>
  <c r="DS54" i="46"/>
  <c r="DT54" i="46"/>
  <c r="DU54" i="46"/>
  <c r="DV54" i="46"/>
  <c r="DW54" i="46"/>
  <c r="DX54" i="46"/>
  <c r="DY54" i="46"/>
  <c r="DZ54" i="46"/>
  <c r="EA54" i="46"/>
  <c r="EB54" i="46"/>
  <c r="EC54" i="46"/>
  <c r="ED54" i="46"/>
  <c r="EE54" i="46"/>
  <c r="EF54" i="46"/>
  <c r="EG54" i="46"/>
  <c r="EH54" i="46"/>
  <c r="EI54" i="46"/>
  <c r="EJ54" i="46"/>
  <c r="EK54" i="46"/>
  <c r="BJ55" i="46"/>
  <c r="BK55" i="46"/>
  <c r="BL55" i="46"/>
  <c r="BM55" i="46"/>
  <c r="BN55" i="46"/>
  <c r="BO55" i="46"/>
  <c r="BP55" i="46"/>
  <c r="BQ55" i="46"/>
  <c r="BR55" i="46"/>
  <c r="BS55" i="46"/>
  <c r="BT55" i="46"/>
  <c r="BU55" i="46"/>
  <c r="BV55" i="46"/>
  <c r="BW55" i="46"/>
  <c r="BX55" i="46"/>
  <c r="BY55" i="46"/>
  <c r="BZ55" i="46"/>
  <c r="CA55" i="46"/>
  <c r="CB55" i="46"/>
  <c r="CC55" i="46"/>
  <c r="CD55" i="46"/>
  <c r="CE55" i="46"/>
  <c r="CF55" i="46"/>
  <c r="CG55" i="46"/>
  <c r="CH55" i="46"/>
  <c r="CI55" i="46"/>
  <c r="CJ55" i="46"/>
  <c r="CK55" i="46"/>
  <c r="CL55" i="46"/>
  <c r="CM55" i="46"/>
  <c r="CN55" i="46"/>
  <c r="CO55" i="46"/>
  <c r="CP55" i="46"/>
  <c r="CQ55" i="46"/>
  <c r="CR55" i="46"/>
  <c r="CS55" i="46"/>
  <c r="CT55" i="46"/>
  <c r="CU55" i="46"/>
  <c r="CV55" i="46"/>
  <c r="CW55" i="46"/>
  <c r="CX55" i="46"/>
  <c r="CY55" i="46"/>
  <c r="CZ55" i="46"/>
  <c r="DA55" i="46"/>
  <c r="DB55" i="46"/>
  <c r="DC55" i="46"/>
  <c r="DD55" i="46"/>
  <c r="DE55" i="46"/>
  <c r="DF55" i="46"/>
  <c r="DG55" i="46"/>
  <c r="DH55" i="46"/>
  <c r="DI55" i="46"/>
  <c r="DJ55" i="46"/>
  <c r="DK55" i="46"/>
  <c r="DL55" i="46"/>
  <c r="DM55" i="46"/>
  <c r="DN55" i="46"/>
  <c r="DO55" i="46"/>
  <c r="DP55" i="46"/>
  <c r="DQ55" i="46"/>
  <c r="DR55" i="46"/>
  <c r="DS55" i="46"/>
  <c r="DT55" i="46"/>
  <c r="DU55" i="46"/>
  <c r="DV55" i="46"/>
  <c r="DW55" i="46"/>
  <c r="DX55" i="46"/>
  <c r="DY55" i="46"/>
  <c r="DZ55" i="46"/>
  <c r="EA55" i="46"/>
  <c r="EB55" i="46"/>
  <c r="EC55" i="46"/>
  <c r="ED55" i="46"/>
  <c r="EE55" i="46"/>
  <c r="EF55" i="46"/>
  <c r="EG55" i="46"/>
  <c r="EH55" i="46"/>
  <c r="EI55" i="46"/>
  <c r="EJ55" i="46"/>
  <c r="EK55" i="46"/>
  <c r="BJ56" i="46"/>
  <c r="BK56" i="46"/>
  <c r="BL56" i="46"/>
  <c r="BM56" i="46"/>
  <c r="BN56" i="46"/>
  <c r="BO56" i="46"/>
  <c r="BP56" i="46"/>
  <c r="BQ56" i="46"/>
  <c r="BR56" i="46"/>
  <c r="BS56" i="46"/>
  <c r="BT56" i="46"/>
  <c r="BU56" i="46"/>
  <c r="BV56" i="46"/>
  <c r="BW56" i="46"/>
  <c r="BX56" i="46"/>
  <c r="BY56" i="46"/>
  <c r="BZ56" i="46"/>
  <c r="CA56" i="46"/>
  <c r="CB56" i="46"/>
  <c r="CC56" i="46"/>
  <c r="CD56" i="46"/>
  <c r="CE56" i="46"/>
  <c r="CF56" i="46"/>
  <c r="CG56" i="46"/>
  <c r="CH56" i="46"/>
  <c r="CI56" i="46"/>
  <c r="CJ56" i="46"/>
  <c r="CK56" i="46"/>
  <c r="CL56" i="46"/>
  <c r="CM56" i="46"/>
  <c r="CN56" i="46"/>
  <c r="CO56" i="46"/>
  <c r="CP56" i="46"/>
  <c r="CQ56" i="46"/>
  <c r="CR56" i="46"/>
  <c r="CS56" i="46"/>
  <c r="CT56" i="46"/>
  <c r="CU56" i="46"/>
  <c r="CV56" i="46"/>
  <c r="CW56" i="46"/>
  <c r="CX56" i="46"/>
  <c r="CY56" i="46"/>
  <c r="CZ56" i="46"/>
  <c r="DA56" i="46"/>
  <c r="DB56" i="46"/>
  <c r="DC56" i="46"/>
  <c r="DD56" i="46"/>
  <c r="DE56" i="46"/>
  <c r="DF56" i="46"/>
  <c r="DG56" i="46"/>
  <c r="DH56" i="46"/>
  <c r="DI56" i="46"/>
  <c r="DJ56" i="46"/>
  <c r="DK56" i="46"/>
  <c r="DL56" i="46"/>
  <c r="DM56" i="46"/>
  <c r="DN56" i="46"/>
  <c r="DO56" i="46"/>
  <c r="DP56" i="46"/>
  <c r="DQ56" i="46"/>
  <c r="DR56" i="46"/>
  <c r="DS56" i="46"/>
  <c r="DT56" i="46"/>
  <c r="DU56" i="46"/>
  <c r="DV56" i="46"/>
  <c r="DW56" i="46"/>
  <c r="DX56" i="46"/>
  <c r="DY56" i="46"/>
  <c r="DZ56" i="46"/>
  <c r="EA56" i="46"/>
  <c r="EB56" i="46"/>
  <c r="EC56" i="46"/>
  <c r="ED56" i="46"/>
  <c r="EE56" i="46"/>
  <c r="EF56" i="46"/>
  <c r="EG56" i="46"/>
  <c r="EH56" i="46"/>
  <c r="EI56" i="46"/>
  <c r="EJ56" i="46"/>
  <c r="EK56" i="46"/>
  <c r="BJ57" i="46"/>
  <c r="BK57" i="46"/>
  <c r="BL57" i="46"/>
  <c r="BM57" i="46"/>
  <c r="BN57" i="46"/>
  <c r="BO57" i="46"/>
  <c r="BP57" i="46"/>
  <c r="BQ57" i="46"/>
  <c r="BR57" i="46"/>
  <c r="BS57" i="46"/>
  <c r="BT57" i="46"/>
  <c r="BU57" i="46"/>
  <c r="BV57" i="46"/>
  <c r="BW57" i="46"/>
  <c r="BX57" i="46"/>
  <c r="BY57" i="46"/>
  <c r="BZ57" i="46"/>
  <c r="CA57" i="46"/>
  <c r="CB57" i="46"/>
  <c r="CC57" i="46"/>
  <c r="CD57" i="46"/>
  <c r="CE57" i="46"/>
  <c r="CF57" i="46"/>
  <c r="CG57" i="46"/>
  <c r="CH57" i="46"/>
  <c r="CI57" i="46"/>
  <c r="CJ57" i="46"/>
  <c r="CK57" i="46"/>
  <c r="CL57" i="46"/>
  <c r="CM57" i="46"/>
  <c r="CN57" i="46"/>
  <c r="CO57" i="46"/>
  <c r="CP57" i="46"/>
  <c r="CQ57" i="46"/>
  <c r="CR57" i="46"/>
  <c r="CS57" i="46"/>
  <c r="CT57" i="46"/>
  <c r="CU57" i="46"/>
  <c r="CV57" i="46"/>
  <c r="CW57" i="46"/>
  <c r="CX57" i="46"/>
  <c r="CY57" i="46"/>
  <c r="CZ57" i="46"/>
  <c r="DA57" i="46"/>
  <c r="DB57" i="46"/>
  <c r="DC57" i="46"/>
  <c r="DD57" i="46"/>
  <c r="DE57" i="46"/>
  <c r="DF57" i="46"/>
  <c r="DG57" i="46"/>
  <c r="DH57" i="46"/>
  <c r="DI57" i="46"/>
  <c r="DJ57" i="46"/>
  <c r="DK57" i="46"/>
  <c r="DL57" i="46"/>
  <c r="DM57" i="46"/>
  <c r="DN57" i="46"/>
  <c r="DO57" i="46"/>
  <c r="DP57" i="46"/>
  <c r="DQ57" i="46"/>
  <c r="DR57" i="46"/>
  <c r="DS57" i="46"/>
  <c r="DT57" i="46"/>
  <c r="DU57" i="46"/>
  <c r="DV57" i="46"/>
  <c r="DW57" i="46"/>
  <c r="DX57" i="46"/>
  <c r="DY57" i="46"/>
  <c r="DZ57" i="46"/>
  <c r="EA57" i="46"/>
  <c r="EB57" i="46"/>
  <c r="EC57" i="46"/>
  <c r="ED57" i="46"/>
  <c r="EE57" i="46"/>
  <c r="EF57" i="46"/>
  <c r="EG57" i="46"/>
  <c r="EH57" i="46"/>
  <c r="EI57" i="46"/>
  <c r="EJ57" i="46"/>
  <c r="EK57" i="46"/>
  <c r="BJ58" i="46"/>
  <c r="BK58" i="46"/>
  <c r="BL58" i="46"/>
  <c r="BM58" i="46"/>
  <c r="BN58" i="46"/>
  <c r="BO58" i="46"/>
  <c r="BP58" i="46"/>
  <c r="BQ58" i="46"/>
  <c r="BR58" i="46"/>
  <c r="BS58" i="46"/>
  <c r="BT58" i="46"/>
  <c r="BU58" i="46"/>
  <c r="BV58" i="46"/>
  <c r="BW58" i="46"/>
  <c r="BX58" i="46"/>
  <c r="BY58" i="46"/>
  <c r="BZ58" i="46"/>
  <c r="CA58" i="46"/>
  <c r="CB58" i="46"/>
  <c r="CC58" i="46"/>
  <c r="CD58" i="46"/>
  <c r="CE58" i="46"/>
  <c r="CF58" i="46"/>
  <c r="CG58" i="46"/>
  <c r="CH58" i="46"/>
  <c r="CI58" i="46"/>
  <c r="CJ58" i="46"/>
  <c r="CK58" i="46"/>
  <c r="CL58" i="46"/>
  <c r="CM58" i="46"/>
  <c r="CN58" i="46"/>
  <c r="CO58" i="46"/>
  <c r="CP58" i="46"/>
  <c r="CQ58" i="46"/>
  <c r="CR58" i="46"/>
  <c r="CS58" i="46"/>
  <c r="CT58" i="46"/>
  <c r="CU58" i="46"/>
  <c r="CV58" i="46"/>
  <c r="CW58" i="46"/>
  <c r="CX58" i="46"/>
  <c r="CY58" i="46"/>
  <c r="CZ58" i="46"/>
  <c r="DA58" i="46"/>
  <c r="DB58" i="46"/>
  <c r="DC58" i="46"/>
  <c r="DD58" i="46"/>
  <c r="DE58" i="46"/>
  <c r="DF58" i="46"/>
  <c r="DG58" i="46"/>
  <c r="DH58" i="46"/>
  <c r="DI58" i="46"/>
  <c r="DJ58" i="46"/>
  <c r="DK58" i="46"/>
  <c r="DL58" i="46"/>
  <c r="DM58" i="46"/>
  <c r="DN58" i="46"/>
  <c r="DO58" i="46"/>
  <c r="DP58" i="46"/>
  <c r="DQ58" i="46"/>
  <c r="DR58" i="46"/>
  <c r="DS58" i="46"/>
  <c r="DT58" i="46"/>
  <c r="DU58" i="46"/>
  <c r="DV58" i="46"/>
  <c r="DW58" i="46"/>
  <c r="DX58" i="46"/>
  <c r="DY58" i="46"/>
  <c r="DZ58" i="46"/>
  <c r="EA58" i="46"/>
  <c r="EB58" i="46"/>
  <c r="EC58" i="46"/>
  <c r="ED58" i="46"/>
  <c r="EE58" i="46"/>
  <c r="EF58" i="46"/>
  <c r="EG58" i="46"/>
  <c r="EH58" i="46"/>
  <c r="EI58" i="46"/>
  <c r="EJ58" i="46"/>
  <c r="EK58" i="46"/>
  <c r="BJ59" i="46"/>
  <c r="BK59" i="46"/>
  <c r="BL59" i="46"/>
  <c r="BM59" i="46"/>
  <c r="BN59" i="46"/>
  <c r="BO59" i="46"/>
  <c r="BP59" i="46"/>
  <c r="BQ59" i="46"/>
  <c r="BR59" i="46"/>
  <c r="BS59" i="46"/>
  <c r="BT59" i="46"/>
  <c r="BU59" i="46"/>
  <c r="BV59" i="46"/>
  <c r="BW59" i="46"/>
  <c r="BX59" i="46"/>
  <c r="BY59" i="46"/>
  <c r="BZ59" i="46"/>
  <c r="CA59" i="46"/>
  <c r="CB59" i="46"/>
  <c r="CC59" i="46"/>
  <c r="CD59" i="46"/>
  <c r="CE59" i="46"/>
  <c r="CF59" i="46"/>
  <c r="CG59" i="46"/>
  <c r="CH59" i="46"/>
  <c r="CI59" i="46"/>
  <c r="CJ59" i="46"/>
  <c r="CK59" i="46"/>
  <c r="CL59" i="46"/>
  <c r="CM59" i="46"/>
  <c r="CN59" i="46"/>
  <c r="CO59" i="46"/>
  <c r="CP59" i="46"/>
  <c r="CQ59" i="46"/>
  <c r="CR59" i="46"/>
  <c r="CS59" i="46"/>
  <c r="CT59" i="46"/>
  <c r="CU59" i="46"/>
  <c r="CV59" i="46"/>
  <c r="CW59" i="46"/>
  <c r="CX59" i="46"/>
  <c r="CY59" i="46"/>
  <c r="CZ59" i="46"/>
  <c r="DA59" i="46"/>
  <c r="DB59" i="46"/>
  <c r="DC59" i="46"/>
  <c r="DD59" i="46"/>
  <c r="DE59" i="46"/>
  <c r="DF59" i="46"/>
  <c r="DG59" i="46"/>
  <c r="DH59" i="46"/>
  <c r="DI59" i="46"/>
  <c r="DJ59" i="46"/>
  <c r="DK59" i="46"/>
  <c r="DL59" i="46"/>
  <c r="DM59" i="46"/>
  <c r="DN59" i="46"/>
  <c r="DO59" i="46"/>
  <c r="DP59" i="46"/>
  <c r="DQ59" i="46"/>
  <c r="DR59" i="46"/>
  <c r="DS59" i="46"/>
  <c r="DT59" i="46"/>
  <c r="DU59" i="46"/>
  <c r="DV59" i="46"/>
  <c r="DW59" i="46"/>
  <c r="DX59" i="46"/>
  <c r="DY59" i="46"/>
  <c r="DZ59" i="46"/>
  <c r="EA59" i="46"/>
  <c r="EB59" i="46"/>
  <c r="EC59" i="46"/>
  <c r="ED59" i="46"/>
  <c r="EE59" i="46"/>
  <c r="EF59" i="46"/>
  <c r="EG59" i="46"/>
  <c r="EH59" i="46"/>
  <c r="EI59" i="46"/>
  <c r="EJ59" i="46"/>
  <c r="EK59" i="46"/>
  <c r="BJ60" i="46"/>
  <c r="BK60" i="46"/>
  <c r="BL60" i="46"/>
  <c r="BM60" i="46"/>
  <c r="BN60" i="46"/>
  <c r="BO60" i="46"/>
  <c r="BP60" i="46"/>
  <c r="BQ60" i="46"/>
  <c r="BR60" i="46"/>
  <c r="BS60" i="46"/>
  <c r="BT60" i="46"/>
  <c r="BU60" i="46"/>
  <c r="BV60" i="46"/>
  <c r="BW60" i="46"/>
  <c r="BX60" i="46"/>
  <c r="BY60" i="46"/>
  <c r="BZ60" i="46"/>
  <c r="CA60" i="46"/>
  <c r="CB60" i="46"/>
  <c r="CC60" i="46"/>
  <c r="CD60" i="46"/>
  <c r="CE60" i="46"/>
  <c r="CF60" i="46"/>
  <c r="CG60" i="46"/>
  <c r="CH60" i="46"/>
  <c r="CI60" i="46"/>
  <c r="CJ60" i="46"/>
  <c r="CK60" i="46"/>
  <c r="CL60" i="46"/>
  <c r="CM60" i="46"/>
  <c r="CN60" i="46"/>
  <c r="CO60" i="46"/>
  <c r="CP60" i="46"/>
  <c r="CQ60" i="46"/>
  <c r="CR60" i="46"/>
  <c r="CS60" i="46"/>
  <c r="CT60" i="46"/>
  <c r="CU60" i="46"/>
  <c r="CV60" i="46"/>
  <c r="CW60" i="46"/>
  <c r="CX60" i="46"/>
  <c r="CY60" i="46"/>
  <c r="CZ60" i="46"/>
  <c r="DA60" i="46"/>
  <c r="DB60" i="46"/>
  <c r="DC60" i="46"/>
  <c r="DD60" i="46"/>
  <c r="DE60" i="46"/>
  <c r="DF60" i="46"/>
  <c r="DG60" i="46"/>
  <c r="DH60" i="46"/>
  <c r="DI60" i="46"/>
  <c r="DJ60" i="46"/>
  <c r="DK60" i="46"/>
  <c r="DL60" i="46"/>
  <c r="DM60" i="46"/>
  <c r="DN60" i="46"/>
  <c r="DO60" i="46"/>
  <c r="DP60" i="46"/>
  <c r="DQ60" i="46"/>
  <c r="DR60" i="46"/>
  <c r="DS60" i="46"/>
  <c r="DT60" i="46"/>
  <c r="DU60" i="46"/>
  <c r="DV60" i="46"/>
  <c r="DW60" i="46"/>
  <c r="DX60" i="46"/>
  <c r="DY60" i="46"/>
  <c r="DZ60" i="46"/>
  <c r="EA60" i="46"/>
  <c r="EB60" i="46"/>
  <c r="EC60" i="46"/>
  <c r="ED60" i="46"/>
  <c r="EE60" i="46"/>
  <c r="EF60" i="46"/>
  <c r="EG60" i="46"/>
  <c r="EH60" i="46"/>
  <c r="EI60" i="46"/>
  <c r="EJ60" i="46"/>
  <c r="EK60" i="46"/>
  <c r="BJ61" i="46"/>
  <c r="BK61" i="46"/>
  <c r="BL61" i="46"/>
  <c r="BM61" i="46"/>
  <c r="BN61" i="46"/>
  <c r="BO61" i="46"/>
  <c r="BP61" i="46"/>
  <c r="BQ61" i="46"/>
  <c r="BR61" i="46"/>
  <c r="BS61" i="46"/>
  <c r="BT61" i="46"/>
  <c r="BU61" i="46"/>
  <c r="BV61" i="46"/>
  <c r="BW61" i="46"/>
  <c r="BX61" i="46"/>
  <c r="BY61" i="46"/>
  <c r="BZ61" i="46"/>
  <c r="CA61" i="46"/>
  <c r="CB61" i="46"/>
  <c r="CC61" i="46"/>
  <c r="CD61" i="46"/>
  <c r="CE61" i="46"/>
  <c r="CF61" i="46"/>
  <c r="CG61" i="46"/>
  <c r="CH61" i="46"/>
  <c r="CI61" i="46"/>
  <c r="CJ61" i="46"/>
  <c r="CK61" i="46"/>
  <c r="CL61" i="46"/>
  <c r="CM61" i="46"/>
  <c r="CN61" i="46"/>
  <c r="CO61" i="46"/>
  <c r="CP61" i="46"/>
  <c r="CQ61" i="46"/>
  <c r="CR61" i="46"/>
  <c r="CS61" i="46"/>
  <c r="CT61" i="46"/>
  <c r="CU61" i="46"/>
  <c r="CV61" i="46"/>
  <c r="CW61" i="46"/>
  <c r="CX61" i="46"/>
  <c r="CY61" i="46"/>
  <c r="CZ61" i="46"/>
  <c r="DA61" i="46"/>
  <c r="DB61" i="46"/>
  <c r="DC61" i="46"/>
  <c r="DD61" i="46"/>
  <c r="DE61" i="46"/>
  <c r="DF61" i="46"/>
  <c r="DG61" i="46"/>
  <c r="DH61" i="46"/>
  <c r="DI61" i="46"/>
  <c r="DJ61" i="46"/>
  <c r="DK61" i="46"/>
  <c r="DL61" i="46"/>
  <c r="DM61" i="46"/>
  <c r="DN61" i="46"/>
  <c r="DO61" i="46"/>
  <c r="DP61" i="46"/>
  <c r="DQ61" i="46"/>
  <c r="DR61" i="46"/>
  <c r="DS61" i="46"/>
  <c r="DT61" i="46"/>
  <c r="DU61" i="46"/>
  <c r="DV61" i="46"/>
  <c r="DW61" i="46"/>
  <c r="DX61" i="46"/>
  <c r="DY61" i="46"/>
  <c r="DZ61" i="46"/>
  <c r="EA61" i="46"/>
  <c r="EB61" i="46"/>
  <c r="EC61" i="46"/>
  <c r="ED61" i="46"/>
  <c r="EE61" i="46"/>
  <c r="EF61" i="46"/>
  <c r="EG61" i="46"/>
  <c r="EH61" i="46"/>
  <c r="EI61" i="46"/>
  <c r="EJ61" i="46"/>
  <c r="EK61" i="46"/>
  <c r="BJ62" i="46"/>
  <c r="BK62" i="46"/>
  <c r="BL62" i="46"/>
  <c r="BM62" i="46"/>
  <c r="BN62" i="46"/>
  <c r="BO62" i="46"/>
  <c r="BP62" i="46"/>
  <c r="BQ62" i="46"/>
  <c r="BR62" i="46"/>
  <c r="BS62" i="46"/>
  <c r="BT62" i="46"/>
  <c r="BU62" i="46"/>
  <c r="BV62" i="46"/>
  <c r="BW62" i="46"/>
  <c r="BX62" i="46"/>
  <c r="BY62" i="46"/>
  <c r="BZ62" i="46"/>
  <c r="CA62" i="46"/>
  <c r="CB62" i="46"/>
  <c r="CC62" i="46"/>
  <c r="CD62" i="46"/>
  <c r="CE62" i="46"/>
  <c r="CF62" i="46"/>
  <c r="CG62" i="46"/>
  <c r="CH62" i="46"/>
  <c r="CI62" i="46"/>
  <c r="CJ62" i="46"/>
  <c r="CK62" i="46"/>
  <c r="CL62" i="46"/>
  <c r="CM62" i="46"/>
  <c r="CN62" i="46"/>
  <c r="CO62" i="46"/>
  <c r="CP62" i="46"/>
  <c r="CQ62" i="46"/>
  <c r="CR62" i="46"/>
  <c r="CS62" i="46"/>
  <c r="CT62" i="46"/>
  <c r="CU62" i="46"/>
  <c r="CV62" i="46"/>
  <c r="CW62" i="46"/>
  <c r="CX62" i="46"/>
  <c r="CY62" i="46"/>
  <c r="CZ62" i="46"/>
  <c r="DA62" i="46"/>
  <c r="DB62" i="46"/>
  <c r="DC62" i="46"/>
  <c r="DD62" i="46"/>
  <c r="DE62" i="46"/>
  <c r="DF62" i="46"/>
  <c r="DG62" i="46"/>
  <c r="DH62" i="46"/>
  <c r="DI62" i="46"/>
  <c r="DJ62" i="46"/>
  <c r="DK62" i="46"/>
  <c r="DL62" i="46"/>
  <c r="DM62" i="46"/>
  <c r="DN62" i="46"/>
  <c r="DO62" i="46"/>
  <c r="DP62" i="46"/>
  <c r="DQ62" i="46"/>
  <c r="DR62" i="46"/>
  <c r="DS62" i="46"/>
  <c r="DT62" i="46"/>
  <c r="DU62" i="46"/>
  <c r="DV62" i="46"/>
  <c r="DW62" i="46"/>
  <c r="DX62" i="46"/>
  <c r="DY62" i="46"/>
  <c r="DZ62" i="46"/>
  <c r="EA62" i="46"/>
  <c r="EB62" i="46"/>
  <c r="EC62" i="46"/>
  <c r="ED62" i="46"/>
  <c r="EE62" i="46"/>
  <c r="EF62" i="46"/>
  <c r="EG62" i="46"/>
  <c r="EH62" i="46"/>
  <c r="EI62" i="46"/>
  <c r="EJ62" i="46"/>
  <c r="EK62" i="46"/>
  <c r="BJ63" i="46"/>
  <c r="BK63" i="46"/>
  <c r="BL63" i="46"/>
  <c r="BM63" i="46"/>
  <c r="BN63" i="46"/>
  <c r="BO63" i="46"/>
  <c r="BP63" i="46"/>
  <c r="BQ63" i="46"/>
  <c r="BR63" i="46"/>
  <c r="BS63" i="46"/>
  <c r="BT63" i="46"/>
  <c r="BU63" i="46"/>
  <c r="BV63" i="46"/>
  <c r="BW63" i="46"/>
  <c r="BX63" i="46"/>
  <c r="BY63" i="46"/>
  <c r="BZ63" i="46"/>
  <c r="CA63" i="46"/>
  <c r="CB63" i="46"/>
  <c r="CC63" i="46"/>
  <c r="CD63" i="46"/>
  <c r="CE63" i="46"/>
  <c r="CF63" i="46"/>
  <c r="CG63" i="46"/>
  <c r="CH63" i="46"/>
  <c r="CI63" i="46"/>
  <c r="CJ63" i="46"/>
  <c r="CK63" i="46"/>
  <c r="CL63" i="46"/>
  <c r="CM63" i="46"/>
  <c r="CN63" i="46"/>
  <c r="CO63" i="46"/>
  <c r="CP63" i="46"/>
  <c r="CQ63" i="46"/>
  <c r="CR63" i="46"/>
  <c r="CS63" i="46"/>
  <c r="CT63" i="46"/>
  <c r="CU63" i="46"/>
  <c r="CV63" i="46"/>
  <c r="CW63" i="46"/>
  <c r="CX63" i="46"/>
  <c r="CY63" i="46"/>
  <c r="CZ63" i="46"/>
  <c r="DA63" i="46"/>
  <c r="DB63" i="46"/>
  <c r="DC63" i="46"/>
  <c r="DD63" i="46"/>
  <c r="DE63" i="46"/>
  <c r="DF63" i="46"/>
  <c r="DG63" i="46"/>
  <c r="DH63" i="46"/>
  <c r="DI63" i="46"/>
  <c r="DJ63" i="46"/>
  <c r="DK63" i="46"/>
  <c r="DL63" i="46"/>
  <c r="DM63" i="46"/>
  <c r="DN63" i="46"/>
  <c r="DO63" i="46"/>
  <c r="DP63" i="46"/>
  <c r="DQ63" i="46"/>
  <c r="DR63" i="46"/>
  <c r="DS63" i="46"/>
  <c r="DT63" i="46"/>
  <c r="DU63" i="46"/>
  <c r="DV63" i="46"/>
  <c r="DW63" i="46"/>
  <c r="DX63" i="46"/>
  <c r="DY63" i="46"/>
  <c r="DZ63" i="46"/>
  <c r="EA63" i="46"/>
  <c r="EB63" i="46"/>
  <c r="EC63" i="46"/>
  <c r="ED63" i="46"/>
  <c r="EE63" i="46"/>
  <c r="EF63" i="46"/>
  <c r="EG63" i="46"/>
  <c r="EH63" i="46"/>
  <c r="EI63" i="46"/>
  <c r="EJ63" i="46"/>
  <c r="EK63" i="46"/>
  <c r="BJ64" i="46"/>
  <c r="BK64" i="46"/>
  <c r="BL64" i="46"/>
  <c r="BM64" i="46"/>
  <c r="BN64" i="46"/>
  <c r="BO64" i="46"/>
  <c r="BP64" i="46"/>
  <c r="BQ64" i="46"/>
  <c r="BR64" i="46"/>
  <c r="BS64" i="46"/>
  <c r="BT64" i="46"/>
  <c r="BU64" i="46"/>
  <c r="BV64" i="46"/>
  <c r="BW64" i="46"/>
  <c r="BX64" i="46"/>
  <c r="BY64" i="46"/>
  <c r="BZ64" i="46"/>
  <c r="CA64" i="46"/>
  <c r="CB64" i="46"/>
  <c r="CC64" i="46"/>
  <c r="CD64" i="46"/>
  <c r="CE64" i="46"/>
  <c r="CF64" i="46"/>
  <c r="CG64" i="46"/>
  <c r="CH64" i="46"/>
  <c r="CI64" i="46"/>
  <c r="CJ64" i="46"/>
  <c r="CK64" i="46"/>
  <c r="CL64" i="46"/>
  <c r="CM64" i="46"/>
  <c r="CN64" i="46"/>
  <c r="CO64" i="46"/>
  <c r="CP64" i="46"/>
  <c r="CQ64" i="46"/>
  <c r="CR64" i="46"/>
  <c r="CS64" i="46"/>
  <c r="CT64" i="46"/>
  <c r="CU64" i="46"/>
  <c r="CV64" i="46"/>
  <c r="CW64" i="46"/>
  <c r="CX64" i="46"/>
  <c r="CY64" i="46"/>
  <c r="CZ64" i="46"/>
  <c r="DA64" i="46"/>
  <c r="DB64" i="46"/>
  <c r="DC64" i="46"/>
  <c r="DD64" i="46"/>
  <c r="DE64" i="46"/>
  <c r="DF64" i="46"/>
  <c r="DG64" i="46"/>
  <c r="DH64" i="46"/>
  <c r="DI64" i="46"/>
  <c r="DJ64" i="46"/>
  <c r="DK64" i="46"/>
  <c r="DL64" i="46"/>
  <c r="DM64" i="46"/>
  <c r="DN64" i="46"/>
  <c r="DO64" i="46"/>
  <c r="DP64" i="46"/>
  <c r="DQ64" i="46"/>
  <c r="DR64" i="46"/>
  <c r="DS64" i="46"/>
  <c r="DT64" i="46"/>
  <c r="DU64" i="46"/>
  <c r="DV64" i="46"/>
  <c r="DW64" i="46"/>
  <c r="DX64" i="46"/>
  <c r="DY64" i="46"/>
  <c r="DZ64" i="46"/>
  <c r="EA64" i="46"/>
  <c r="EB64" i="46"/>
  <c r="EC64" i="46"/>
  <c r="ED64" i="46"/>
  <c r="EE64" i="46"/>
  <c r="EF64" i="46"/>
  <c r="EG64" i="46"/>
  <c r="EH64" i="46"/>
  <c r="EI64" i="46"/>
  <c r="EJ64" i="46"/>
  <c r="EK64" i="46"/>
  <c r="BJ65" i="46"/>
  <c r="BK65" i="46"/>
  <c r="BL65" i="46"/>
  <c r="BM65" i="46"/>
  <c r="BN65" i="46"/>
  <c r="BO65" i="46"/>
  <c r="BP65" i="46"/>
  <c r="BQ65" i="46"/>
  <c r="BR65" i="46"/>
  <c r="BS65" i="46"/>
  <c r="BT65" i="46"/>
  <c r="BU65" i="46"/>
  <c r="BV65" i="46"/>
  <c r="BW65" i="46"/>
  <c r="BX65" i="46"/>
  <c r="BY65" i="46"/>
  <c r="BZ65" i="46"/>
  <c r="CA65" i="46"/>
  <c r="CB65" i="46"/>
  <c r="CC65" i="46"/>
  <c r="CD65" i="46"/>
  <c r="CE65" i="46"/>
  <c r="CF65" i="46"/>
  <c r="CG65" i="46"/>
  <c r="CH65" i="46"/>
  <c r="CI65" i="46"/>
  <c r="CJ65" i="46"/>
  <c r="CK65" i="46"/>
  <c r="CL65" i="46"/>
  <c r="CM65" i="46"/>
  <c r="CN65" i="46"/>
  <c r="CO65" i="46"/>
  <c r="CP65" i="46"/>
  <c r="CQ65" i="46"/>
  <c r="CR65" i="46"/>
  <c r="CS65" i="46"/>
  <c r="CT65" i="46"/>
  <c r="CU65" i="46"/>
  <c r="CV65" i="46"/>
  <c r="CW65" i="46"/>
  <c r="CX65" i="46"/>
  <c r="CY65" i="46"/>
  <c r="CZ65" i="46"/>
  <c r="DA65" i="46"/>
  <c r="DB65" i="46"/>
  <c r="DC65" i="46"/>
  <c r="DD65" i="46"/>
  <c r="DE65" i="46"/>
  <c r="DF65" i="46"/>
  <c r="DG65" i="46"/>
  <c r="DH65" i="46"/>
  <c r="DI65" i="46"/>
  <c r="DJ65" i="46"/>
  <c r="DK65" i="46"/>
  <c r="DL65" i="46"/>
  <c r="DM65" i="46"/>
  <c r="DN65" i="46"/>
  <c r="DO65" i="46"/>
  <c r="DP65" i="46"/>
  <c r="DQ65" i="46"/>
  <c r="DR65" i="46"/>
  <c r="DS65" i="46"/>
  <c r="DT65" i="46"/>
  <c r="DU65" i="46"/>
  <c r="DV65" i="46"/>
  <c r="DW65" i="46"/>
  <c r="DX65" i="46"/>
  <c r="DY65" i="46"/>
  <c r="DZ65" i="46"/>
  <c r="EA65" i="46"/>
  <c r="EB65" i="46"/>
  <c r="EC65" i="46"/>
  <c r="ED65" i="46"/>
  <c r="EE65" i="46"/>
  <c r="EF65" i="46"/>
  <c r="EG65" i="46"/>
  <c r="EH65" i="46"/>
  <c r="EI65" i="46"/>
  <c r="EJ65" i="46"/>
  <c r="EK65" i="46"/>
  <c r="BJ66" i="46"/>
  <c r="BK66" i="46"/>
  <c r="BL66" i="46"/>
  <c r="BM66" i="46"/>
  <c r="BN66" i="46"/>
  <c r="BO66" i="46"/>
  <c r="BP66" i="46"/>
  <c r="BQ66" i="46"/>
  <c r="BR66" i="46"/>
  <c r="BS66" i="46"/>
  <c r="BT66" i="46"/>
  <c r="BU66" i="46"/>
  <c r="BV66" i="46"/>
  <c r="BW66" i="46"/>
  <c r="BX66" i="46"/>
  <c r="BY66" i="46"/>
  <c r="BZ66" i="46"/>
  <c r="CA66" i="46"/>
  <c r="CB66" i="46"/>
  <c r="CC66" i="46"/>
  <c r="CD66" i="46"/>
  <c r="CE66" i="46"/>
  <c r="CF66" i="46"/>
  <c r="CG66" i="46"/>
  <c r="CH66" i="46"/>
  <c r="CI66" i="46"/>
  <c r="CJ66" i="46"/>
  <c r="CK66" i="46"/>
  <c r="CL66" i="46"/>
  <c r="CM66" i="46"/>
  <c r="CN66" i="46"/>
  <c r="CO66" i="46"/>
  <c r="CP66" i="46"/>
  <c r="CQ66" i="46"/>
  <c r="CR66" i="46"/>
  <c r="CS66" i="46"/>
  <c r="CT66" i="46"/>
  <c r="CU66" i="46"/>
  <c r="CV66" i="46"/>
  <c r="CW66" i="46"/>
  <c r="CX66" i="46"/>
  <c r="CY66" i="46"/>
  <c r="CZ66" i="46"/>
  <c r="DA66" i="46"/>
  <c r="DB66" i="46"/>
  <c r="DC66" i="46"/>
  <c r="DD66" i="46"/>
  <c r="DE66" i="46"/>
  <c r="DF66" i="46"/>
  <c r="DG66" i="46"/>
  <c r="DH66" i="46"/>
  <c r="DI66" i="46"/>
  <c r="DJ66" i="46"/>
  <c r="DK66" i="46"/>
  <c r="DL66" i="46"/>
  <c r="DM66" i="46"/>
  <c r="DN66" i="46"/>
  <c r="DO66" i="46"/>
  <c r="DP66" i="46"/>
  <c r="DQ66" i="46"/>
  <c r="DR66" i="46"/>
  <c r="DS66" i="46"/>
  <c r="DT66" i="46"/>
  <c r="DU66" i="46"/>
  <c r="DV66" i="46"/>
  <c r="DW66" i="46"/>
  <c r="DX66" i="46"/>
  <c r="DY66" i="46"/>
  <c r="DZ66" i="46"/>
  <c r="EA66" i="46"/>
  <c r="EB66" i="46"/>
  <c r="EC66" i="46"/>
  <c r="ED66" i="46"/>
  <c r="EE66" i="46"/>
  <c r="EF66" i="46"/>
  <c r="EG66" i="46"/>
  <c r="EH66" i="46"/>
  <c r="EI66" i="46"/>
  <c r="EJ66" i="46"/>
  <c r="EK66" i="46"/>
  <c r="BJ67" i="46"/>
  <c r="BK67" i="46"/>
  <c r="BL67" i="46"/>
  <c r="BM67" i="46"/>
  <c r="BN67" i="46"/>
  <c r="BO67" i="46"/>
  <c r="BP67" i="46"/>
  <c r="BQ67" i="46"/>
  <c r="BR67" i="46"/>
  <c r="BS67" i="46"/>
  <c r="BT67" i="46"/>
  <c r="BU67" i="46"/>
  <c r="BV67" i="46"/>
  <c r="BW67" i="46"/>
  <c r="BX67" i="46"/>
  <c r="BY67" i="46"/>
  <c r="BZ67" i="46"/>
  <c r="CA67" i="46"/>
  <c r="CB67" i="46"/>
  <c r="CC67" i="46"/>
  <c r="CD67" i="46"/>
  <c r="CE67" i="46"/>
  <c r="CF67" i="46"/>
  <c r="CG67" i="46"/>
  <c r="CH67" i="46"/>
  <c r="CI67" i="46"/>
  <c r="CJ67" i="46"/>
  <c r="CK67" i="46"/>
  <c r="CL67" i="46"/>
  <c r="CM67" i="46"/>
  <c r="CN67" i="46"/>
  <c r="CO67" i="46"/>
  <c r="CP67" i="46"/>
  <c r="CQ67" i="46"/>
  <c r="CR67" i="46"/>
  <c r="CS67" i="46"/>
  <c r="CT67" i="46"/>
  <c r="CU67" i="46"/>
  <c r="CV67" i="46"/>
  <c r="CW67" i="46"/>
  <c r="CX67" i="46"/>
  <c r="CY67" i="46"/>
  <c r="CZ67" i="46"/>
  <c r="DA67" i="46"/>
  <c r="DB67" i="46"/>
  <c r="DC67" i="46"/>
  <c r="DD67" i="46"/>
  <c r="DE67" i="46"/>
  <c r="DF67" i="46"/>
  <c r="DG67" i="46"/>
  <c r="DH67" i="46"/>
  <c r="DI67" i="46"/>
  <c r="DJ67" i="46"/>
  <c r="DK67" i="46"/>
  <c r="DL67" i="46"/>
  <c r="DM67" i="46"/>
  <c r="DN67" i="46"/>
  <c r="DO67" i="46"/>
  <c r="DP67" i="46"/>
  <c r="DQ67" i="46"/>
  <c r="DR67" i="46"/>
  <c r="DS67" i="46"/>
  <c r="DT67" i="46"/>
  <c r="DU67" i="46"/>
  <c r="DV67" i="46"/>
  <c r="DW67" i="46"/>
  <c r="DX67" i="46"/>
  <c r="DY67" i="46"/>
  <c r="DZ67" i="46"/>
  <c r="EA67" i="46"/>
  <c r="EB67" i="46"/>
  <c r="EC67" i="46"/>
  <c r="ED67" i="46"/>
  <c r="EE67" i="46"/>
  <c r="EF67" i="46"/>
  <c r="EG67" i="46"/>
  <c r="EH67" i="46"/>
  <c r="EI67" i="46"/>
  <c r="EJ67" i="46"/>
  <c r="EK67" i="46"/>
  <c r="BJ68" i="46"/>
  <c r="BK68" i="46"/>
  <c r="BL68" i="46"/>
  <c r="BM68" i="46"/>
  <c r="BN68" i="46"/>
  <c r="BO68" i="46"/>
  <c r="BP68" i="46"/>
  <c r="BQ68" i="46"/>
  <c r="BR68" i="46"/>
  <c r="BS68" i="46"/>
  <c r="BT68" i="46"/>
  <c r="BU68" i="46"/>
  <c r="BV68" i="46"/>
  <c r="BW68" i="46"/>
  <c r="BX68" i="46"/>
  <c r="BY68" i="46"/>
  <c r="BZ68" i="46"/>
  <c r="CA68" i="46"/>
  <c r="CB68" i="46"/>
  <c r="CC68" i="46"/>
  <c r="CD68" i="46"/>
  <c r="CE68" i="46"/>
  <c r="CF68" i="46"/>
  <c r="CG68" i="46"/>
  <c r="CH68" i="46"/>
  <c r="CI68" i="46"/>
  <c r="CJ68" i="46"/>
  <c r="CK68" i="46"/>
  <c r="CL68" i="46"/>
  <c r="CM68" i="46"/>
  <c r="CN68" i="46"/>
  <c r="CO68" i="46"/>
  <c r="CP68" i="46"/>
  <c r="CQ68" i="46"/>
  <c r="CR68" i="46"/>
  <c r="CS68" i="46"/>
  <c r="CT68" i="46"/>
  <c r="CU68" i="46"/>
  <c r="CV68" i="46"/>
  <c r="CW68" i="46"/>
  <c r="CX68" i="46"/>
  <c r="CY68" i="46"/>
  <c r="CZ68" i="46"/>
  <c r="DA68" i="46"/>
  <c r="DB68" i="46"/>
  <c r="DC68" i="46"/>
  <c r="DD68" i="46"/>
  <c r="DE68" i="46"/>
  <c r="DF68" i="46"/>
  <c r="DG68" i="46"/>
  <c r="DH68" i="46"/>
  <c r="DI68" i="46"/>
  <c r="DJ68" i="46"/>
  <c r="DK68" i="46"/>
  <c r="DL68" i="46"/>
  <c r="DM68" i="46"/>
  <c r="DN68" i="46"/>
  <c r="DO68" i="46"/>
  <c r="DP68" i="46"/>
  <c r="DQ68" i="46"/>
  <c r="DR68" i="46"/>
  <c r="DS68" i="46"/>
  <c r="DT68" i="46"/>
  <c r="DU68" i="46"/>
  <c r="DV68" i="46"/>
  <c r="DW68" i="46"/>
  <c r="DX68" i="46"/>
  <c r="DY68" i="46"/>
  <c r="DZ68" i="46"/>
  <c r="EA68" i="46"/>
  <c r="EB68" i="46"/>
  <c r="EC68" i="46"/>
  <c r="ED68" i="46"/>
  <c r="EE68" i="46"/>
  <c r="EF68" i="46"/>
  <c r="EG68" i="46"/>
  <c r="EH68" i="46"/>
  <c r="EI68" i="46"/>
  <c r="EJ68" i="46"/>
  <c r="EK68" i="46"/>
  <c r="BJ69" i="46"/>
  <c r="BK69" i="46"/>
  <c r="BL69" i="46"/>
  <c r="BM69" i="46"/>
  <c r="BN69" i="46"/>
  <c r="BO69" i="46"/>
  <c r="BP69" i="46"/>
  <c r="BQ69" i="46"/>
  <c r="BR69" i="46"/>
  <c r="BS69" i="46"/>
  <c r="BT69" i="46"/>
  <c r="BU69" i="46"/>
  <c r="BV69" i="46"/>
  <c r="BW69" i="46"/>
  <c r="BX69" i="46"/>
  <c r="BY69" i="46"/>
  <c r="BZ69" i="46"/>
  <c r="CA69" i="46"/>
  <c r="CB69" i="46"/>
  <c r="CC69" i="46"/>
  <c r="CD69" i="46"/>
  <c r="CE69" i="46"/>
  <c r="CF69" i="46"/>
  <c r="CG69" i="46"/>
  <c r="CH69" i="46"/>
  <c r="CI69" i="46"/>
  <c r="CJ69" i="46"/>
  <c r="CK69" i="46"/>
  <c r="CL69" i="46"/>
  <c r="CM69" i="46"/>
  <c r="CN69" i="46"/>
  <c r="CO69" i="46"/>
  <c r="CP69" i="46"/>
  <c r="CQ69" i="46"/>
  <c r="CR69" i="46"/>
  <c r="CS69" i="46"/>
  <c r="CT69" i="46"/>
  <c r="CU69" i="46"/>
  <c r="CV69" i="46"/>
  <c r="CW69" i="46"/>
  <c r="CX69" i="46"/>
  <c r="CY69" i="46"/>
  <c r="CZ69" i="46"/>
  <c r="DA69" i="46"/>
  <c r="DB69" i="46"/>
  <c r="DC69" i="46"/>
  <c r="DD69" i="46"/>
  <c r="DE69" i="46"/>
  <c r="DF69" i="46"/>
  <c r="DG69" i="46"/>
  <c r="DH69" i="46"/>
  <c r="DI69" i="46"/>
  <c r="DJ69" i="46"/>
  <c r="DK69" i="46"/>
  <c r="DL69" i="46"/>
  <c r="DM69" i="46"/>
  <c r="DN69" i="46"/>
  <c r="DO69" i="46"/>
  <c r="DP69" i="46"/>
  <c r="DQ69" i="46"/>
  <c r="DR69" i="46"/>
  <c r="DS69" i="46"/>
  <c r="DT69" i="46"/>
  <c r="DU69" i="46"/>
  <c r="DV69" i="46"/>
  <c r="DW69" i="46"/>
  <c r="DX69" i="46"/>
  <c r="DY69" i="46"/>
  <c r="DZ69" i="46"/>
  <c r="EA69" i="46"/>
  <c r="EB69" i="46"/>
  <c r="EC69" i="46"/>
  <c r="ED69" i="46"/>
  <c r="EE69" i="46"/>
  <c r="EF69" i="46"/>
  <c r="EG69" i="46"/>
  <c r="EH69" i="46"/>
  <c r="EI69" i="46"/>
  <c r="EJ69" i="46"/>
  <c r="EK69" i="46"/>
  <c r="BJ70" i="46"/>
  <c r="BK70" i="46"/>
  <c r="BL70" i="46"/>
  <c r="BM70" i="46"/>
  <c r="BN70" i="46"/>
  <c r="BO70" i="46"/>
  <c r="BP70" i="46"/>
  <c r="BQ70" i="46"/>
  <c r="BR70" i="46"/>
  <c r="BS70" i="46"/>
  <c r="BT70" i="46"/>
  <c r="BU70" i="46"/>
  <c r="BV70" i="46"/>
  <c r="BW70" i="46"/>
  <c r="BX70" i="46"/>
  <c r="BY70" i="46"/>
  <c r="BZ70" i="46"/>
  <c r="CA70" i="46"/>
  <c r="CB70" i="46"/>
  <c r="CC70" i="46"/>
  <c r="CD70" i="46"/>
  <c r="CE70" i="46"/>
  <c r="CF70" i="46"/>
  <c r="CG70" i="46"/>
  <c r="CH70" i="46"/>
  <c r="CI70" i="46"/>
  <c r="CJ70" i="46"/>
  <c r="CK70" i="46"/>
  <c r="CL70" i="46"/>
  <c r="CM70" i="46"/>
  <c r="CN70" i="46"/>
  <c r="CO70" i="46"/>
  <c r="CP70" i="46"/>
  <c r="CQ70" i="46"/>
  <c r="CR70" i="46"/>
  <c r="CS70" i="46"/>
  <c r="CT70" i="46"/>
  <c r="CU70" i="46"/>
  <c r="CV70" i="46"/>
  <c r="CW70" i="46"/>
  <c r="CX70" i="46"/>
  <c r="CY70" i="46"/>
  <c r="CZ70" i="46"/>
  <c r="DA70" i="46"/>
  <c r="DB70" i="46"/>
  <c r="DC70" i="46"/>
  <c r="DD70" i="46"/>
  <c r="DE70" i="46"/>
  <c r="DF70" i="46"/>
  <c r="DG70" i="46"/>
  <c r="DH70" i="46"/>
  <c r="DI70" i="46"/>
  <c r="DJ70" i="46"/>
  <c r="DK70" i="46"/>
  <c r="DL70" i="46"/>
  <c r="DM70" i="46"/>
  <c r="DN70" i="46"/>
  <c r="DO70" i="46"/>
  <c r="DP70" i="46"/>
  <c r="DQ70" i="46"/>
  <c r="DR70" i="46"/>
  <c r="DS70" i="46"/>
  <c r="DT70" i="46"/>
  <c r="DU70" i="46"/>
  <c r="DV70" i="46"/>
  <c r="DW70" i="46"/>
  <c r="DX70" i="46"/>
  <c r="DY70" i="46"/>
  <c r="DZ70" i="46"/>
  <c r="EA70" i="46"/>
  <c r="EB70" i="46"/>
  <c r="EC70" i="46"/>
  <c r="ED70" i="46"/>
  <c r="EE70" i="46"/>
  <c r="EF70" i="46"/>
  <c r="EG70" i="46"/>
  <c r="EH70" i="46"/>
  <c r="EI70" i="46"/>
  <c r="EJ70" i="46"/>
  <c r="EK70" i="46"/>
  <c r="BJ71" i="46"/>
  <c r="BK71" i="46"/>
  <c r="BL71" i="46"/>
  <c r="BM71" i="46"/>
  <c r="BN71" i="46"/>
  <c r="BO71" i="46"/>
  <c r="BP71" i="46"/>
  <c r="BQ71" i="46"/>
  <c r="BR71" i="46"/>
  <c r="BS71" i="46"/>
  <c r="BT71" i="46"/>
  <c r="BU71" i="46"/>
  <c r="BV71" i="46"/>
  <c r="BW71" i="46"/>
  <c r="BX71" i="46"/>
  <c r="BY71" i="46"/>
  <c r="BZ71" i="46"/>
  <c r="CA71" i="46"/>
  <c r="CB71" i="46"/>
  <c r="CC71" i="46"/>
  <c r="CD71" i="46"/>
  <c r="CE71" i="46"/>
  <c r="CF71" i="46"/>
  <c r="CG71" i="46"/>
  <c r="CH71" i="46"/>
  <c r="CI71" i="46"/>
  <c r="CJ71" i="46"/>
  <c r="CK71" i="46"/>
  <c r="CL71" i="46"/>
  <c r="CM71" i="46"/>
  <c r="CN71" i="46"/>
  <c r="CO71" i="46"/>
  <c r="CP71" i="46"/>
  <c r="CQ71" i="46"/>
  <c r="CR71" i="46"/>
  <c r="CS71" i="46"/>
  <c r="CT71" i="46"/>
  <c r="CU71" i="46"/>
  <c r="CV71" i="46"/>
  <c r="CW71" i="46"/>
  <c r="CX71" i="46"/>
  <c r="CY71" i="46"/>
  <c r="CZ71" i="46"/>
  <c r="DA71" i="46"/>
  <c r="DB71" i="46"/>
  <c r="DC71" i="46"/>
  <c r="DD71" i="46"/>
  <c r="DE71" i="46"/>
  <c r="DF71" i="46"/>
  <c r="DG71" i="46"/>
  <c r="DH71" i="46"/>
  <c r="DI71" i="46"/>
  <c r="DJ71" i="46"/>
  <c r="DK71" i="46"/>
  <c r="DL71" i="46"/>
  <c r="DM71" i="46"/>
  <c r="DN71" i="46"/>
  <c r="DO71" i="46"/>
  <c r="DP71" i="46"/>
  <c r="DQ71" i="46"/>
  <c r="DR71" i="46"/>
  <c r="DS71" i="46"/>
  <c r="DT71" i="46"/>
  <c r="DU71" i="46"/>
  <c r="DV71" i="46"/>
  <c r="DW71" i="46"/>
  <c r="DX71" i="46"/>
  <c r="DY71" i="46"/>
  <c r="DZ71" i="46"/>
  <c r="EA71" i="46"/>
  <c r="EB71" i="46"/>
  <c r="EC71" i="46"/>
  <c r="ED71" i="46"/>
  <c r="EE71" i="46"/>
  <c r="EF71" i="46"/>
  <c r="EG71" i="46"/>
  <c r="EH71" i="46"/>
  <c r="EI71" i="46"/>
  <c r="EJ71" i="46"/>
  <c r="EK71" i="46"/>
  <c r="BJ72" i="46"/>
  <c r="BK72" i="46"/>
  <c r="BL72" i="46"/>
  <c r="BM72" i="46"/>
  <c r="BN72" i="46"/>
  <c r="BO72" i="46"/>
  <c r="BP72" i="46"/>
  <c r="BQ72" i="46"/>
  <c r="BR72" i="46"/>
  <c r="BS72" i="46"/>
  <c r="BT72" i="46"/>
  <c r="BU72" i="46"/>
  <c r="BV72" i="46"/>
  <c r="BW72" i="46"/>
  <c r="BX72" i="46"/>
  <c r="BY72" i="46"/>
  <c r="BZ72" i="46"/>
  <c r="CA72" i="46"/>
  <c r="CB72" i="46"/>
  <c r="CC72" i="46"/>
  <c r="CD72" i="46"/>
  <c r="CE72" i="46"/>
  <c r="CF72" i="46"/>
  <c r="CG72" i="46"/>
  <c r="CH72" i="46"/>
  <c r="CI72" i="46"/>
  <c r="CJ72" i="46"/>
  <c r="CK72" i="46"/>
  <c r="CL72" i="46"/>
  <c r="CM72" i="46"/>
  <c r="CN72" i="46"/>
  <c r="CO72" i="46"/>
  <c r="CP72" i="46"/>
  <c r="CQ72" i="46"/>
  <c r="CR72" i="46"/>
  <c r="CS72" i="46"/>
  <c r="CT72" i="46"/>
  <c r="CU72" i="46"/>
  <c r="CV72" i="46"/>
  <c r="CW72" i="46"/>
  <c r="CX72" i="46"/>
  <c r="CY72" i="46"/>
  <c r="CZ72" i="46"/>
  <c r="DA72" i="46"/>
  <c r="DB72" i="46"/>
  <c r="DC72" i="46"/>
  <c r="DD72" i="46"/>
  <c r="DE72" i="46"/>
  <c r="DF72" i="46"/>
  <c r="DG72" i="46"/>
  <c r="DH72" i="46"/>
  <c r="DI72" i="46"/>
  <c r="DJ72" i="46"/>
  <c r="DK72" i="46"/>
  <c r="DL72" i="46"/>
  <c r="DM72" i="46"/>
  <c r="DN72" i="46"/>
  <c r="DO72" i="46"/>
  <c r="DP72" i="46"/>
  <c r="DQ72" i="46"/>
  <c r="DR72" i="46"/>
  <c r="DS72" i="46"/>
  <c r="DT72" i="46"/>
  <c r="DU72" i="46"/>
  <c r="DV72" i="46"/>
  <c r="DW72" i="46"/>
  <c r="DX72" i="46"/>
  <c r="DY72" i="46"/>
  <c r="DZ72" i="46"/>
  <c r="EA72" i="46"/>
  <c r="EB72" i="46"/>
  <c r="EC72" i="46"/>
  <c r="ED72" i="46"/>
  <c r="EE72" i="46"/>
  <c r="EF72" i="46"/>
  <c r="EG72" i="46"/>
  <c r="EH72" i="46"/>
  <c r="EI72" i="46"/>
  <c r="EJ72" i="46"/>
  <c r="EK72" i="46"/>
  <c r="BJ73" i="46"/>
  <c r="BK73" i="46"/>
  <c r="BL73" i="46"/>
  <c r="BM73" i="46"/>
  <c r="BN73" i="46"/>
  <c r="BO73" i="46"/>
  <c r="BP73" i="46"/>
  <c r="BQ73" i="46"/>
  <c r="BR73" i="46"/>
  <c r="BS73" i="46"/>
  <c r="BT73" i="46"/>
  <c r="BU73" i="46"/>
  <c r="BV73" i="46"/>
  <c r="BW73" i="46"/>
  <c r="BX73" i="46"/>
  <c r="BY73" i="46"/>
  <c r="BZ73" i="46"/>
  <c r="CA73" i="46"/>
  <c r="CB73" i="46"/>
  <c r="CC73" i="46"/>
  <c r="CD73" i="46"/>
  <c r="CE73" i="46"/>
  <c r="CF73" i="46"/>
  <c r="CG73" i="46"/>
  <c r="CH73" i="46"/>
  <c r="CI73" i="46"/>
  <c r="CJ73" i="46"/>
  <c r="CK73" i="46"/>
  <c r="CL73" i="46"/>
  <c r="CM73" i="46"/>
  <c r="CN73" i="46"/>
  <c r="CO73" i="46"/>
  <c r="CP73" i="46"/>
  <c r="CQ73" i="46"/>
  <c r="CR73" i="46"/>
  <c r="CS73" i="46"/>
  <c r="CT73" i="46"/>
  <c r="CU73" i="46"/>
  <c r="CV73" i="46"/>
  <c r="CW73" i="46"/>
  <c r="CX73" i="46"/>
  <c r="CY73" i="46"/>
  <c r="CZ73" i="46"/>
  <c r="DA73" i="46"/>
  <c r="DB73" i="46"/>
  <c r="DC73" i="46"/>
  <c r="DD73" i="46"/>
  <c r="DE73" i="46"/>
  <c r="DF73" i="46"/>
  <c r="DG73" i="46"/>
  <c r="DH73" i="46"/>
  <c r="DI73" i="46"/>
  <c r="DJ73" i="46"/>
  <c r="DK73" i="46"/>
  <c r="DL73" i="46"/>
  <c r="DM73" i="46"/>
  <c r="DN73" i="46"/>
  <c r="DO73" i="46"/>
  <c r="DP73" i="46"/>
  <c r="DQ73" i="46"/>
  <c r="DR73" i="46"/>
  <c r="DS73" i="46"/>
  <c r="DT73" i="46"/>
  <c r="DU73" i="46"/>
  <c r="DV73" i="46"/>
  <c r="DW73" i="46"/>
  <c r="DX73" i="46"/>
  <c r="DY73" i="46"/>
  <c r="DZ73" i="46"/>
  <c r="EA73" i="46"/>
  <c r="EB73" i="46"/>
  <c r="EC73" i="46"/>
  <c r="ED73" i="46"/>
  <c r="EE73" i="46"/>
  <c r="EF73" i="46"/>
  <c r="EG73" i="46"/>
  <c r="EH73" i="46"/>
  <c r="EI73" i="46"/>
  <c r="EJ73" i="46"/>
  <c r="EK73" i="46"/>
  <c r="BJ74" i="46"/>
  <c r="BK74" i="46"/>
  <c r="BL74" i="46"/>
  <c r="BM74" i="46"/>
  <c r="BN74" i="46"/>
  <c r="BO74" i="46"/>
  <c r="BP74" i="46"/>
  <c r="BQ74" i="46"/>
  <c r="BR74" i="46"/>
  <c r="BS74" i="46"/>
  <c r="BT74" i="46"/>
  <c r="BU74" i="46"/>
  <c r="BV74" i="46"/>
  <c r="BW74" i="46"/>
  <c r="BX74" i="46"/>
  <c r="BY74" i="46"/>
  <c r="BZ74" i="46"/>
  <c r="CA74" i="46"/>
  <c r="CB74" i="46"/>
  <c r="CC74" i="46"/>
  <c r="CD74" i="46"/>
  <c r="CE74" i="46"/>
  <c r="CF74" i="46"/>
  <c r="CG74" i="46"/>
  <c r="CH74" i="46"/>
  <c r="CI74" i="46"/>
  <c r="CJ74" i="46"/>
  <c r="CK74" i="46"/>
  <c r="CL74" i="46"/>
  <c r="CM74" i="46"/>
  <c r="CN74" i="46"/>
  <c r="CO74" i="46"/>
  <c r="CP74" i="46"/>
  <c r="CQ74" i="46"/>
  <c r="CR74" i="46"/>
  <c r="CS74" i="46"/>
  <c r="CT74" i="46"/>
  <c r="CU74" i="46"/>
  <c r="CV74" i="46"/>
  <c r="CW74" i="46"/>
  <c r="CX74" i="46"/>
  <c r="CY74" i="46"/>
  <c r="CZ74" i="46"/>
  <c r="DA74" i="46"/>
  <c r="DB74" i="46"/>
  <c r="DC74" i="46"/>
  <c r="DD74" i="46"/>
  <c r="DE74" i="46"/>
  <c r="DF74" i="46"/>
  <c r="DG74" i="46"/>
  <c r="DH74" i="46"/>
  <c r="DI74" i="46"/>
  <c r="DJ74" i="46"/>
  <c r="DK74" i="46"/>
  <c r="DL74" i="46"/>
  <c r="DM74" i="46"/>
  <c r="DN74" i="46"/>
  <c r="DO74" i="46"/>
  <c r="DP74" i="46"/>
  <c r="DQ74" i="46"/>
  <c r="DR74" i="46"/>
  <c r="DS74" i="46"/>
  <c r="DT74" i="46"/>
  <c r="DU74" i="46"/>
  <c r="DV74" i="46"/>
  <c r="DW74" i="46"/>
  <c r="DX74" i="46"/>
  <c r="DY74" i="46"/>
  <c r="DZ74" i="46"/>
  <c r="EA74" i="46"/>
  <c r="EB74" i="46"/>
  <c r="EC74" i="46"/>
  <c r="ED74" i="46"/>
  <c r="EE74" i="46"/>
  <c r="EF74" i="46"/>
  <c r="EG74" i="46"/>
  <c r="EH74" i="46"/>
  <c r="EI74" i="46"/>
  <c r="EJ74" i="46"/>
  <c r="EK74" i="46"/>
  <c r="BJ75" i="46"/>
  <c r="BK75" i="46"/>
  <c r="BL75" i="46"/>
  <c r="BM75" i="46"/>
  <c r="BN75" i="46"/>
  <c r="BO75" i="46"/>
  <c r="BP75" i="46"/>
  <c r="BQ75" i="46"/>
  <c r="BR75" i="46"/>
  <c r="BS75" i="46"/>
  <c r="BT75" i="46"/>
  <c r="BU75" i="46"/>
  <c r="BV75" i="46"/>
  <c r="BW75" i="46"/>
  <c r="BX75" i="46"/>
  <c r="BY75" i="46"/>
  <c r="BZ75" i="46"/>
  <c r="CA75" i="46"/>
  <c r="CB75" i="46"/>
  <c r="CC75" i="46"/>
  <c r="CD75" i="46"/>
  <c r="CE75" i="46"/>
  <c r="CF75" i="46"/>
  <c r="CG75" i="46"/>
  <c r="CH75" i="46"/>
  <c r="CI75" i="46"/>
  <c r="CJ75" i="46"/>
  <c r="CK75" i="46"/>
  <c r="CL75" i="46"/>
  <c r="CM75" i="46"/>
  <c r="CN75" i="46"/>
  <c r="CO75" i="46"/>
  <c r="CP75" i="46"/>
  <c r="CQ75" i="46"/>
  <c r="CR75" i="46"/>
  <c r="CS75" i="46"/>
  <c r="CT75" i="46"/>
  <c r="CU75" i="46"/>
  <c r="CV75" i="46"/>
  <c r="CW75" i="46"/>
  <c r="CX75" i="46"/>
  <c r="CY75" i="46"/>
  <c r="CZ75" i="46"/>
  <c r="DA75" i="46"/>
  <c r="DB75" i="46"/>
  <c r="DC75" i="46"/>
  <c r="DD75" i="46"/>
  <c r="DE75" i="46"/>
  <c r="DF75" i="46"/>
  <c r="DG75" i="46"/>
  <c r="DH75" i="46"/>
  <c r="DI75" i="46"/>
  <c r="DJ75" i="46"/>
  <c r="DK75" i="46"/>
  <c r="DL75" i="46"/>
  <c r="DM75" i="46"/>
  <c r="DN75" i="46"/>
  <c r="DO75" i="46"/>
  <c r="DP75" i="46"/>
  <c r="DQ75" i="46"/>
  <c r="DR75" i="46"/>
  <c r="DS75" i="46"/>
  <c r="DT75" i="46"/>
  <c r="DU75" i="46"/>
  <c r="DV75" i="46"/>
  <c r="DW75" i="46"/>
  <c r="DX75" i="46"/>
  <c r="DY75" i="46"/>
  <c r="DZ75" i="46"/>
  <c r="EA75" i="46"/>
  <c r="EB75" i="46"/>
  <c r="EC75" i="46"/>
  <c r="ED75" i="46"/>
  <c r="EE75" i="46"/>
  <c r="EF75" i="46"/>
  <c r="EG75" i="46"/>
  <c r="EH75" i="46"/>
  <c r="EI75" i="46"/>
  <c r="EJ75" i="46"/>
  <c r="EK75" i="46"/>
  <c r="BJ76" i="46"/>
  <c r="BK76" i="46"/>
  <c r="BL76" i="46"/>
  <c r="BM76" i="46"/>
  <c r="BN76" i="46"/>
  <c r="BO76" i="46"/>
  <c r="BP76" i="46"/>
  <c r="BQ76" i="46"/>
  <c r="BR76" i="46"/>
  <c r="BS76" i="46"/>
  <c r="BT76" i="46"/>
  <c r="BU76" i="46"/>
  <c r="BV76" i="46"/>
  <c r="BW76" i="46"/>
  <c r="BX76" i="46"/>
  <c r="BY76" i="46"/>
  <c r="BZ76" i="46"/>
  <c r="CA76" i="46"/>
  <c r="CB76" i="46"/>
  <c r="CC76" i="46"/>
  <c r="CD76" i="46"/>
  <c r="CE76" i="46"/>
  <c r="CF76" i="46"/>
  <c r="CG76" i="46"/>
  <c r="CH76" i="46"/>
  <c r="CI76" i="46"/>
  <c r="CJ76" i="46"/>
  <c r="CK76" i="46"/>
  <c r="CL76" i="46"/>
  <c r="CM76" i="46"/>
  <c r="CN76" i="46"/>
  <c r="CO76" i="46"/>
  <c r="CP76" i="46"/>
  <c r="CQ76" i="46"/>
  <c r="CR76" i="46"/>
  <c r="CS76" i="46"/>
  <c r="CT76" i="46"/>
  <c r="CU76" i="46"/>
  <c r="CV76" i="46"/>
  <c r="CW76" i="46"/>
  <c r="CX76" i="46"/>
  <c r="CY76" i="46"/>
  <c r="CZ76" i="46"/>
  <c r="DA76" i="46"/>
  <c r="DB76" i="46"/>
  <c r="DC76" i="46"/>
  <c r="DD76" i="46"/>
  <c r="DE76" i="46"/>
  <c r="DF76" i="46"/>
  <c r="DG76" i="46"/>
  <c r="DH76" i="46"/>
  <c r="DI76" i="46"/>
  <c r="DJ76" i="46"/>
  <c r="DK76" i="46"/>
  <c r="DL76" i="46"/>
  <c r="DM76" i="46"/>
  <c r="DN76" i="46"/>
  <c r="DO76" i="46"/>
  <c r="DP76" i="46"/>
  <c r="DQ76" i="46"/>
  <c r="DR76" i="46"/>
  <c r="DS76" i="46"/>
  <c r="DT76" i="46"/>
  <c r="DU76" i="46"/>
  <c r="DV76" i="46"/>
  <c r="DW76" i="46"/>
  <c r="DX76" i="46"/>
  <c r="DY76" i="46"/>
  <c r="DZ76" i="46"/>
  <c r="EA76" i="46"/>
  <c r="EB76" i="46"/>
  <c r="EC76" i="46"/>
  <c r="ED76" i="46"/>
  <c r="EE76" i="46"/>
  <c r="EF76" i="46"/>
  <c r="EG76" i="46"/>
  <c r="EH76" i="46"/>
  <c r="EI76" i="46"/>
  <c r="EJ76" i="46"/>
  <c r="EK76" i="46"/>
  <c r="BJ77" i="46"/>
  <c r="BK77" i="46"/>
  <c r="BL77" i="46"/>
  <c r="BM77" i="46"/>
  <c r="BN77" i="46"/>
  <c r="BO77" i="46"/>
  <c r="BP77" i="46"/>
  <c r="BQ77" i="46"/>
  <c r="BR77" i="46"/>
  <c r="BS77" i="46"/>
  <c r="BT77" i="46"/>
  <c r="BU77" i="46"/>
  <c r="BV77" i="46"/>
  <c r="BW77" i="46"/>
  <c r="BX77" i="46"/>
  <c r="BY77" i="46"/>
  <c r="BZ77" i="46"/>
  <c r="CA77" i="46"/>
  <c r="CB77" i="46"/>
  <c r="CC77" i="46"/>
  <c r="CD77" i="46"/>
  <c r="CE77" i="46"/>
  <c r="CF77" i="46"/>
  <c r="CG77" i="46"/>
  <c r="CH77" i="46"/>
  <c r="CI77" i="46"/>
  <c r="CJ77" i="46"/>
  <c r="CK77" i="46"/>
  <c r="CL77" i="46"/>
  <c r="CM77" i="46"/>
  <c r="CN77" i="46"/>
  <c r="CO77" i="46"/>
  <c r="CP77" i="46"/>
  <c r="CQ77" i="46"/>
  <c r="CR77" i="46"/>
  <c r="CS77" i="46"/>
  <c r="CT77" i="46"/>
  <c r="CU77" i="46"/>
  <c r="CV77" i="46"/>
  <c r="CW77" i="46"/>
  <c r="CX77" i="46"/>
  <c r="CY77" i="46"/>
  <c r="CZ77" i="46"/>
  <c r="DA77" i="46"/>
  <c r="DB77" i="46"/>
  <c r="DC77" i="46"/>
  <c r="DD77" i="46"/>
  <c r="DE77" i="46"/>
  <c r="DF77" i="46"/>
  <c r="DG77" i="46"/>
  <c r="DH77" i="46"/>
  <c r="DI77" i="46"/>
  <c r="DJ77" i="46"/>
  <c r="DK77" i="46"/>
  <c r="DL77" i="46"/>
  <c r="DM77" i="46"/>
  <c r="DN77" i="46"/>
  <c r="DO77" i="46"/>
  <c r="DP77" i="46"/>
  <c r="DQ77" i="46"/>
  <c r="DR77" i="46"/>
  <c r="DS77" i="46"/>
  <c r="DT77" i="46"/>
  <c r="DU77" i="46"/>
  <c r="DV77" i="46"/>
  <c r="DW77" i="46"/>
  <c r="DX77" i="46"/>
  <c r="DY77" i="46"/>
  <c r="DZ77" i="46"/>
  <c r="EA77" i="46"/>
  <c r="EB77" i="46"/>
  <c r="EC77" i="46"/>
  <c r="ED77" i="46"/>
  <c r="EE77" i="46"/>
  <c r="EF77" i="46"/>
  <c r="EG77" i="46"/>
  <c r="EH77" i="46"/>
  <c r="EI77" i="46"/>
  <c r="EJ77" i="46"/>
  <c r="EK77" i="46"/>
  <c r="BJ78" i="46"/>
  <c r="BK78" i="46"/>
  <c r="BL78" i="46"/>
  <c r="BM78" i="46"/>
  <c r="BN78" i="46"/>
  <c r="BO78" i="46"/>
  <c r="BP78" i="46"/>
  <c r="BQ78" i="46"/>
  <c r="BR78" i="46"/>
  <c r="BS78" i="46"/>
  <c r="BT78" i="46"/>
  <c r="BU78" i="46"/>
  <c r="BV78" i="46"/>
  <c r="BW78" i="46"/>
  <c r="BX78" i="46"/>
  <c r="BY78" i="46"/>
  <c r="BZ78" i="46"/>
  <c r="CA78" i="46"/>
  <c r="CB78" i="46"/>
  <c r="CC78" i="46"/>
  <c r="CD78" i="46"/>
  <c r="CE78" i="46"/>
  <c r="CF78" i="46"/>
  <c r="CG78" i="46"/>
  <c r="CH78" i="46"/>
  <c r="CI78" i="46"/>
  <c r="CJ78" i="46"/>
  <c r="CK78" i="46"/>
  <c r="CL78" i="46"/>
  <c r="CM78" i="46"/>
  <c r="CN78" i="46"/>
  <c r="CO78" i="46"/>
  <c r="CP78" i="46"/>
  <c r="CQ78" i="46"/>
  <c r="CR78" i="46"/>
  <c r="CS78" i="46"/>
  <c r="CT78" i="46"/>
  <c r="CU78" i="46"/>
  <c r="CV78" i="46"/>
  <c r="CW78" i="46"/>
  <c r="CX78" i="46"/>
  <c r="CY78" i="46"/>
  <c r="CZ78" i="46"/>
  <c r="DA78" i="46"/>
  <c r="DB78" i="46"/>
  <c r="DC78" i="46"/>
  <c r="DD78" i="46"/>
  <c r="DE78" i="46"/>
  <c r="DF78" i="46"/>
  <c r="DG78" i="46"/>
  <c r="DH78" i="46"/>
  <c r="DI78" i="46"/>
  <c r="DJ78" i="46"/>
  <c r="DK78" i="46"/>
  <c r="DL78" i="46"/>
  <c r="DM78" i="46"/>
  <c r="DN78" i="46"/>
  <c r="DO78" i="46"/>
  <c r="DP78" i="46"/>
  <c r="DQ78" i="46"/>
  <c r="DR78" i="46"/>
  <c r="DS78" i="46"/>
  <c r="DT78" i="46"/>
  <c r="DU78" i="46"/>
  <c r="DV78" i="46"/>
  <c r="DW78" i="46"/>
  <c r="DX78" i="46"/>
  <c r="DY78" i="46"/>
  <c r="DZ78" i="46"/>
  <c r="EA78" i="46"/>
  <c r="EB78" i="46"/>
  <c r="EC78" i="46"/>
  <c r="ED78" i="46"/>
  <c r="EE78" i="46"/>
  <c r="EF78" i="46"/>
  <c r="EG78" i="46"/>
  <c r="EH78" i="46"/>
  <c r="EI78" i="46"/>
  <c r="EJ78" i="46"/>
  <c r="EK78" i="46"/>
  <c r="BJ79" i="46"/>
  <c r="BK79" i="46"/>
  <c r="BL79" i="46"/>
  <c r="BM79" i="46"/>
  <c r="BN79" i="46"/>
  <c r="BO79" i="46"/>
  <c r="BP79" i="46"/>
  <c r="BQ79" i="46"/>
  <c r="BR79" i="46"/>
  <c r="BS79" i="46"/>
  <c r="BT79" i="46"/>
  <c r="BU79" i="46"/>
  <c r="BV79" i="46"/>
  <c r="BW79" i="46"/>
  <c r="BX79" i="46"/>
  <c r="BY79" i="46"/>
  <c r="BZ79" i="46"/>
  <c r="CA79" i="46"/>
  <c r="CB79" i="46"/>
  <c r="CC79" i="46"/>
  <c r="CD79" i="46"/>
  <c r="CE79" i="46"/>
  <c r="CF79" i="46"/>
  <c r="CG79" i="46"/>
  <c r="CH79" i="46"/>
  <c r="CI79" i="46"/>
  <c r="CJ79" i="46"/>
  <c r="CK79" i="46"/>
  <c r="CL79" i="46"/>
  <c r="CM79" i="46"/>
  <c r="CN79" i="46"/>
  <c r="CO79" i="46"/>
  <c r="CP79" i="46"/>
  <c r="CQ79" i="46"/>
  <c r="CR79" i="46"/>
  <c r="CS79" i="46"/>
  <c r="CT79" i="46"/>
  <c r="CU79" i="46"/>
  <c r="CV79" i="46"/>
  <c r="CW79" i="46"/>
  <c r="CX79" i="46"/>
  <c r="CY79" i="46"/>
  <c r="CZ79" i="46"/>
  <c r="DA79" i="46"/>
  <c r="DB79" i="46"/>
  <c r="DC79" i="46"/>
  <c r="DD79" i="46"/>
  <c r="DE79" i="46"/>
  <c r="DF79" i="46"/>
  <c r="DG79" i="46"/>
  <c r="DH79" i="46"/>
  <c r="DI79" i="46"/>
  <c r="DJ79" i="46"/>
  <c r="DK79" i="46"/>
  <c r="DL79" i="46"/>
  <c r="DM79" i="46"/>
  <c r="DN79" i="46"/>
  <c r="DO79" i="46"/>
  <c r="DP79" i="46"/>
  <c r="DQ79" i="46"/>
  <c r="DR79" i="46"/>
  <c r="DS79" i="46"/>
  <c r="DT79" i="46"/>
  <c r="DU79" i="46"/>
  <c r="DV79" i="46"/>
  <c r="DW79" i="46"/>
  <c r="DX79" i="46"/>
  <c r="DY79" i="46"/>
  <c r="DZ79" i="46"/>
  <c r="EA79" i="46"/>
  <c r="EB79" i="46"/>
  <c r="EC79" i="46"/>
  <c r="ED79" i="46"/>
  <c r="EE79" i="46"/>
  <c r="EF79" i="46"/>
  <c r="EG79" i="46"/>
  <c r="EH79" i="46"/>
  <c r="EI79" i="46"/>
  <c r="EJ79" i="46"/>
  <c r="EK79" i="46"/>
  <c r="BJ80" i="46"/>
  <c r="BK80" i="46"/>
  <c r="BL80" i="46"/>
  <c r="BM80" i="46"/>
  <c r="BN80" i="46"/>
  <c r="BO80" i="46"/>
  <c r="BP80" i="46"/>
  <c r="BQ80" i="46"/>
  <c r="BR80" i="46"/>
  <c r="BS80" i="46"/>
  <c r="BT80" i="46"/>
  <c r="BU80" i="46"/>
  <c r="BV80" i="46"/>
  <c r="BW80" i="46"/>
  <c r="BX80" i="46"/>
  <c r="BY80" i="46"/>
  <c r="BZ80" i="46"/>
  <c r="CA80" i="46"/>
  <c r="CB80" i="46"/>
  <c r="CC80" i="46"/>
  <c r="CD80" i="46"/>
  <c r="CE80" i="46"/>
  <c r="CF80" i="46"/>
  <c r="CG80" i="46"/>
  <c r="CH80" i="46"/>
  <c r="CI80" i="46"/>
  <c r="CJ80" i="46"/>
  <c r="CK80" i="46"/>
  <c r="CL80" i="46"/>
  <c r="CM80" i="46"/>
  <c r="CN80" i="46"/>
  <c r="CO80" i="46"/>
  <c r="CP80" i="46"/>
  <c r="CQ80" i="46"/>
  <c r="CR80" i="46"/>
  <c r="CS80" i="46"/>
  <c r="CT80" i="46"/>
  <c r="CU80" i="46"/>
  <c r="CV80" i="46"/>
  <c r="CW80" i="46"/>
  <c r="CX80" i="46"/>
  <c r="CY80" i="46"/>
  <c r="CZ80" i="46"/>
  <c r="DA80" i="46"/>
  <c r="DB80" i="46"/>
  <c r="DC80" i="46"/>
  <c r="DD80" i="46"/>
  <c r="DE80" i="46"/>
  <c r="DF80" i="46"/>
  <c r="DG80" i="46"/>
  <c r="DH80" i="46"/>
  <c r="DI80" i="46"/>
  <c r="DJ80" i="46"/>
  <c r="DK80" i="46"/>
  <c r="DL80" i="46"/>
  <c r="DM80" i="46"/>
  <c r="DN80" i="46"/>
  <c r="DO80" i="46"/>
  <c r="DP80" i="46"/>
  <c r="DQ80" i="46"/>
  <c r="DR80" i="46"/>
  <c r="DS80" i="46"/>
  <c r="DT80" i="46"/>
  <c r="DU80" i="46"/>
  <c r="DV80" i="46"/>
  <c r="DW80" i="46"/>
  <c r="DX80" i="46"/>
  <c r="DY80" i="46"/>
  <c r="DZ80" i="46"/>
  <c r="EA80" i="46"/>
  <c r="EB80" i="46"/>
  <c r="EC80" i="46"/>
  <c r="ED80" i="46"/>
  <c r="EE80" i="46"/>
  <c r="EF80" i="46"/>
  <c r="EG80" i="46"/>
  <c r="EH80" i="46"/>
  <c r="EI80" i="46"/>
  <c r="EJ80" i="46"/>
  <c r="EK80" i="46"/>
  <c r="BJ81" i="46"/>
  <c r="BK81" i="46"/>
  <c r="BL81" i="46"/>
  <c r="BM81" i="46"/>
  <c r="BN81" i="46"/>
  <c r="BO81" i="46"/>
  <c r="BP81" i="46"/>
  <c r="BQ81" i="46"/>
  <c r="BR81" i="46"/>
  <c r="BS81" i="46"/>
  <c r="BT81" i="46"/>
  <c r="BU81" i="46"/>
  <c r="BV81" i="46"/>
  <c r="BW81" i="46"/>
  <c r="BX81" i="46"/>
  <c r="BY81" i="46"/>
  <c r="BZ81" i="46"/>
  <c r="CA81" i="46"/>
  <c r="CB81" i="46"/>
  <c r="CC81" i="46"/>
  <c r="CD81" i="46"/>
  <c r="CE81" i="46"/>
  <c r="CF81" i="46"/>
  <c r="CG81" i="46"/>
  <c r="CH81" i="46"/>
  <c r="CI81" i="46"/>
  <c r="CJ81" i="46"/>
  <c r="CK81" i="46"/>
  <c r="CL81" i="46"/>
  <c r="CM81" i="46"/>
  <c r="CN81" i="46"/>
  <c r="CO81" i="46"/>
  <c r="CP81" i="46"/>
  <c r="CQ81" i="46"/>
  <c r="CR81" i="46"/>
  <c r="CS81" i="46"/>
  <c r="CT81" i="46"/>
  <c r="CU81" i="46"/>
  <c r="CV81" i="46"/>
  <c r="CW81" i="46"/>
  <c r="CX81" i="46"/>
  <c r="CY81" i="46"/>
  <c r="CZ81" i="46"/>
  <c r="DA81" i="46"/>
  <c r="DB81" i="46"/>
  <c r="DC81" i="46"/>
  <c r="DD81" i="46"/>
  <c r="DE81" i="46"/>
  <c r="DF81" i="46"/>
  <c r="DG81" i="46"/>
  <c r="DH81" i="46"/>
  <c r="DI81" i="46"/>
  <c r="DJ81" i="46"/>
  <c r="DK81" i="46"/>
  <c r="DL81" i="46"/>
  <c r="DM81" i="46"/>
  <c r="DN81" i="46"/>
  <c r="DO81" i="46"/>
  <c r="DP81" i="46"/>
  <c r="DQ81" i="46"/>
  <c r="DR81" i="46"/>
  <c r="DS81" i="46"/>
  <c r="DT81" i="46"/>
  <c r="DU81" i="46"/>
  <c r="DV81" i="46"/>
  <c r="DW81" i="46"/>
  <c r="DX81" i="46"/>
  <c r="DY81" i="46"/>
  <c r="DZ81" i="46"/>
  <c r="EA81" i="46"/>
  <c r="EB81" i="46"/>
  <c r="EC81" i="46"/>
  <c r="ED81" i="46"/>
  <c r="EE81" i="46"/>
  <c r="EF81" i="46"/>
  <c r="EG81" i="46"/>
  <c r="EH81" i="46"/>
  <c r="EI81" i="46"/>
  <c r="EJ81" i="46"/>
  <c r="EK81" i="46"/>
  <c r="BJ82" i="46"/>
  <c r="BK82" i="46"/>
  <c r="BL82" i="46"/>
  <c r="BM82" i="46"/>
  <c r="BN82" i="46"/>
  <c r="BO82" i="46"/>
  <c r="BP82" i="46"/>
  <c r="BQ82" i="46"/>
  <c r="BR82" i="46"/>
  <c r="BS82" i="46"/>
  <c r="BT82" i="46"/>
  <c r="BU82" i="46"/>
  <c r="BV82" i="46"/>
  <c r="BW82" i="46"/>
  <c r="BX82" i="46"/>
  <c r="BY82" i="46"/>
  <c r="BZ82" i="46"/>
  <c r="CA82" i="46"/>
  <c r="CB82" i="46"/>
  <c r="CC82" i="46"/>
  <c r="CD82" i="46"/>
  <c r="CE82" i="46"/>
  <c r="CF82" i="46"/>
  <c r="CG82" i="46"/>
  <c r="CH82" i="46"/>
  <c r="CI82" i="46"/>
  <c r="CJ82" i="46"/>
  <c r="CK82" i="46"/>
  <c r="CL82" i="46"/>
  <c r="CM82" i="46"/>
  <c r="CN82" i="46"/>
  <c r="CO82" i="46"/>
  <c r="CP82" i="46"/>
  <c r="CQ82" i="46"/>
  <c r="CR82" i="46"/>
  <c r="CS82" i="46"/>
  <c r="CT82" i="46"/>
  <c r="CU82" i="46"/>
  <c r="CV82" i="46"/>
  <c r="CW82" i="46"/>
  <c r="CX82" i="46"/>
  <c r="CY82" i="46"/>
  <c r="CZ82" i="46"/>
  <c r="DA82" i="46"/>
  <c r="DB82" i="46"/>
  <c r="DC82" i="46"/>
  <c r="DD82" i="46"/>
  <c r="DE82" i="46"/>
  <c r="DF82" i="46"/>
  <c r="DG82" i="46"/>
  <c r="DH82" i="46"/>
  <c r="DI82" i="46"/>
  <c r="DJ82" i="46"/>
  <c r="DK82" i="46"/>
  <c r="DL82" i="46"/>
  <c r="DM82" i="46"/>
  <c r="DN82" i="46"/>
  <c r="DO82" i="46"/>
  <c r="DP82" i="46"/>
  <c r="DQ82" i="46"/>
  <c r="DR82" i="46"/>
  <c r="DS82" i="46"/>
  <c r="DT82" i="46"/>
  <c r="DU82" i="46"/>
  <c r="DV82" i="46"/>
  <c r="DW82" i="46"/>
  <c r="DX82" i="46"/>
  <c r="DY82" i="46"/>
  <c r="DZ82" i="46"/>
  <c r="EA82" i="46"/>
  <c r="EB82" i="46"/>
  <c r="EC82" i="46"/>
  <c r="ED82" i="46"/>
  <c r="EE82" i="46"/>
  <c r="EF82" i="46"/>
  <c r="EG82" i="46"/>
  <c r="EH82" i="46"/>
  <c r="EI82" i="46"/>
  <c r="EJ82" i="46"/>
  <c r="EK82" i="46"/>
  <c r="BJ83" i="46"/>
  <c r="BK83" i="46"/>
  <c r="BL83" i="46"/>
  <c r="BM83" i="46"/>
  <c r="BN83" i="46"/>
  <c r="BO83" i="46"/>
  <c r="BP83" i="46"/>
  <c r="BQ83" i="46"/>
  <c r="BR83" i="46"/>
  <c r="BS83" i="46"/>
  <c r="BT83" i="46"/>
  <c r="BU83" i="46"/>
  <c r="BV83" i="46"/>
  <c r="BW83" i="46"/>
  <c r="BX83" i="46"/>
  <c r="BY83" i="46"/>
  <c r="BZ83" i="46"/>
  <c r="CA83" i="46"/>
  <c r="CB83" i="46"/>
  <c r="CC83" i="46"/>
  <c r="CD83" i="46"/>
  <c r="CE83" i="46"/>
  <c r="CF83" i="46"/>
  <c r="CG83" i="46"/>
  <c r="CH83" i="46"/>
  <c r="CI83" i="46"/>
  <c r="CJ83" i="46"/>
  <c r="CK83" i="46"/>
  <c r="CL83" i="46"/>
  <c r="CM83" i="46"/>
  <c r="CN83" i="46"/>
  <c r="CO83" i="46"/>
  <c r="CP83" i="46"/>
  <c r="CQ83" i="46"/>
  <c r="CR83" i="46"/>
  <c r="CS83" i="46"/>
  <c r="CT83" i="46"/>
  <c r="CU83" i="46"/>
  <c r="CV83" i="46"/>
  <c r="CW83" i="46"/>
  <c r="CX83" i="46"/>
  <c r="CY83" i="46"/>
  <c r="CZ83" i="46"/>
  <c r="DA83" i="46"/>
  <c r="DB83" i="46"/>
  <c r="DC83" i="46"/>
  <c r="DD83" i="46"/>
  <c r="DE83" i="46"/>
  <c r="DF83" i="46"/>
  <c r="DG83" i="46"/>
  <c r="DH83" i="46"/>
  <c r="DI83" i="46"/>
  <c r="DJ83" i="46"/>
  <c r="DK83" i="46"/>
  <c r="DL83" i="46"/>
  <c r="DM83" i="46"/>
  <c r="DN83" i="46"/>
  <c r="DO83" i="46"/>
  <c r="DP83" i="46"/>
  <c r="DQ83" i="46"/>
  <c r="DR83" i="46"/>
  <c r="DS83" i="46"/>
  <c r="DT83" i="46"/>
  <c r="DU83" i="46"/>
  <c r="DV83" i="46"/>
  <c r="DW83" i="46"/>
  <c r="DX83" i="46"/>
  <c r="DY83" i="46"/>
  <c r="DZ83" i="46"/>
  <c r="EA83" i="46"/>
  <c r="EB83" i="46"/>
  <c r="EC83" i="46"/>
  <c r="ED83" i="46"/>
  <c r="EE83" i="46"/>
  <c r="EF83" i="46"/>
  <c r="EG83" i="46"/>
  <c r="EH83" i="46"/>
  <c r="EI83" i="46"/>
  <c r="EJ83" i="46"/>
  <c r="EK83" i="46"/>
  <c r="BJ84" i="46"/>
  <c r="BK84" i="46"/>
  <c r="BL84" i="46"/>
  <c r="BM84" i="46"/>
  <c r="BN84" i="46"/>
  <c r="BO84" i="46"/>
  <c r="BP84" i="46"/>
  <c r="BQ84" i="46"/>
  <c r="BR84" i="46"/>
  <c r="BS84" i="46"/>
  <c r="BT84" i="46"/>
  <c r="BU84" i="46"/>
  <c r="BV84" i="46"/>
  <c r="BW84" i="46"/>
  <c r="BX84" i="46"/>
  <c r="BY84" i="46"/>
  <c r="BZ84" i="46"/>
  <c r="CA84" i="46"/>
  <c r="CB84" i="46"/>
  <c r="CC84" i="46"/>
  <c r="CD84" i="46"/>
  <c r="CE84" i="46"/>
  <c r="CF84" i="46"/>
  <c r="CG84" i="46"/>
  <c r="CH84" i="46"/>
  <c r="CI84" i="46"/>
  <c r="CJ84" i="46"/>
  <c r="CK84" i="46"/>
  <c r="CL84" i="46"/>
  <c r="CM84" i="46"/>
  <c r="CN84" i="46"/>
  <c r="CO84" i="46"/>
  <c r="CP84" i="46"/>
  <c r="CQ84" i="46"/>
  <c r="CR84" i="46"/>
  <c r="CS84" i="46"/>
  <c r="CT84" i="46"/>
  <c r="CU84" i="46"/>
  <c r="CV84" i="46"/>
  <c r="CW84" i="46"/>
  <c r="CX84" i="46"/>
  <c r="CY84" i="46"/>
  <c r="CZ84" i="46"/>
  <c r="DA84" i="46"/>
  <c r="DB84" i="46"/>
  <c r="DC84" i="46"/>
  <c r="DD84" i="46"/>
  <c r="DE84" i="46"/>
  <c r="DF84" i="46"/>
  <c r="DG84" i="46"/>
  <c r="DH84" i="46"/>
  <c r="DI84" i="46"/>
  <c r="DJ84" i="46"/>
  <c r="DK84" i="46"/>
  <c r="DL84" i="46"/>
  <c r="DM84" i="46"/>
  <c r="DN84" i="46"/>
  <c r="DO84" i="46"/>
  <c r="DP84" i="46"/>
  <c r="DQ84" i="46"/>
  <c r="DR84" i="46"/>
  <c r="DS84" i="46"/>
  <c r="DT84" i="46"/>
  <c r="DU84" i="46"/>
  <c r="DV84" i="46"/>
  <c r="DW84" i="46"/>
  <c r="DX84" i="46"/>
  <c r="DY84" i="46"/>
  <c r="DZ84" i="46"/>
  <c r="EA84" i="46"/>
  <c r="EB84" i="46"/>
  <c r="EC84" i="46"/>
  <c r="ED84" i="46"/>
  <c r="EE84" i="46"/>
  <c r="EF84" i="46"/>
  <c r="EG84" i="46"/>
  <c r="EH84" i="46"/>
  <c r="EI84" i="46"/>
  <c r="EJ84" i="46"/>
  <c r="EK84" i="46"/>
  <c r="BJ85" i="46"/>
  <c r="BK85" i="46"/>
  <c r="BL85" i="46"/>
  <c r="BM85" i="46"/>
  <c r="BN85" i="46"/>
  <c r="BO85" i="46"/>
  <c r="BP85" i="46"/>
  <c r="BQ85" i="46"/>
  <c r="BR85" i="46"/>
  <c r="BS85" i="46"/>
  <c r="BT85" i="46"/>
  <c r="BU85" i="46"/>
  <c r="BV85" i="46"/>
  <c r="BW85" i="46"/>
  <c r="BX85" i="46"/>
  <c r="BY85" i="46"/>
  <c r="BZ85" i="46"/>
  <c r="CA85" i="46"/>
  <c r="CB85" i="46"/>
  <c r="CC85" i="46"/>
  <c r="CD85" i="46"/>
  <c r="CE85" i="46"/>
  <c r="CF85" i="46"/>
  <c r="CG85" i="46"/>
  <c r="CH85" i="46"/>
  <c r="CI85" i="46"/>
  <c r="CJ85" i="46"/>
  <c r="CK85" i="46"/>
  <c r="CL85" i="46"/>
  <c r="CM85" i="46"/>
  <c r="CN85" i="46"/>
  <c r="CO85" i="46"/>
  <c r="CP85" i="46"/>
  <c r="CQ85" i="46"/>
  <c r="CR85" i="46"/>
  <c r="CS85" i="46"/>
  <c r="CT85" i="46"/>
  <c r="CU85" i="46"/>
  <c r="CV85" i="46"/>
  <c r="CW85" i="46"/>
  <c r="CX85" i="46"/>
  <c r="CY85" i="46"/>
  <c r="CZ85" i="46"/>
  <c r="DA85" i="46"/>
  <c r="DB85" i="46"/>
  <c r="DC85" i="46"/>
  <c r="DD85" i="46"/>
  <c r="DE85" i="46"/>
  <c r="DF85" i="46"/>
  <c r="DG85" i="46"/>
  <c r="DH85" i="46"/>
  <c r="DI85" i="46"/>
  <c r="DJ85" i="46"/>
  <c r="DK85" i="46"/>
  <c r="DL85" i="46"/>
  <c r="DM85" i="46"/>
  <c r="DN85" i="46"/>
  <c r="DO85" i="46"/>
  <c r="DP85" i="46"/>
  <c r="DQ85" i="46"/>
  <c r="DR85" i="46"/>
  <c r="DS85" i="46"/>
  <c r="DT85" i="46"/>
  <c r="DU85" i="46"/>
  <c r="DV85" i="46"/>
  <c r="DW85" i="46"/>
  <c r="DX85" i="46"/>
  <c r="DY85" i="46"/>
  <c r="DZ85" i="46"/>
  <c r="EA85" i="46"/>
  <c r="EB85" i="46"/>
  <c r="EC85" i="46"/>
  <c r="ED85" i="46"/>
  <c r="EE85" i="46"/>
  <c r="EF85" i="46"/>
  <c r="EG85" i="46"/>
  <c r="EH85" i="46"/>
  <c r="EI85" i="46"/>
  <c r="EJ85" i="46"/>
  <c r="EK85" i="46"/>
  <c r="BJ86" i="46"/>
  <c r="BK86" i="46"/>
  <c r="BL86" i="46"/>
  <c r="BM86" i="46"/>
  <c r="BN86" i="46"/>
  <c r="BO86" i="46"/>
  <c r="BP86" i="46"/>
  <c r="BQ86" i="46"/>
  <c r="BR86" i="46"/>
  <c r="BS86" i="46"/>
  <c r="BT86" i="46"/>
  <c r="BU86" i="46"/>
  <c r="BV86" i="46"/>
  <c r="BW86" i="46"/>
  <c r="BX86" i="46"/>
  <c r="BY86" i="46"/>
  <c r="BZ86" i="46"/>
  <c r="CA86" i="46"/>
  <c r="CB86" i="46"/>
  <c r="CC86" i="46"/>
  <c r="CD86" i="46"/>
  <c r="CE86" i="46"/>
  <c r="CF86" i="46"/>
  <c r="CG86" i="46"/>
  <c r="CH86" i="46"/>
  <c r="CI86" i="46"/>
  <c r="CJ86" i="46"/>
  <c r="CK86" i="46"/>
  <c r="CL86" i="46"/>
  <c r="CM86" i="46"/>
  <c r="CN86" i="46"/>
  <c r="CO86" i="46"/>
  <c r="CP86" i="46"/>
  <c r="CQ86" i="46"/>
  <c r="CR86" i="46"/>
  <c r="CS86" i="46"/>
  <c r="CT86" i="46"/>
  <c r="CU86" i="46"/>
  <c r="CV86" i="46"/>
  <c r="CW86" i="46"/>
  <c r="CX86" i="46"/>
  <c r="CY86" i="46"/>
  <c r="CZ86" i="46"/>
  <c r="DA86" i="46"/>
  <c r="DB86" i="46"/>
  <c r="DC86" i="46"/>
  <c r="DD86" i="46"/>
  <c r="DE86" i="46"/>
  <c r="DF86" i="46"/>
  <c r="DG86" i="46"/>
  <c r="DH86" i="46"/>
  <c r="DI86" i="46"/>
  <c r="DJ86" i="46"/>
  <c r="DK86" i="46"/>
  <c r="DL86" i="46"/>
  <c r="DM86" i="46"/>
  <c r="DN86" i="46"/>
  <c r="DO86" i="46"/>
  <c r="DP86" i="46"/>
  <c r="DQ86" i="46"/>
  <c r="DR86" i="46"/>
  <c r="DS86" i="46"/>
  <c r="DT86" i="46"/>
  <c r="DU86" i="46"/>
  <c r="DV86" i="46"/>
  <c r="DW86" i="46"/>
  <c r="DX86" i="46"/>
  <c r="DY86" i="46"/>
  <c r="DZ86" i="46"/>
  <c r="EA86" i="46"/>
  <c r="EB86" i="46"/>
  <c r="EC86" i="46"/>
  <c r="ED86" i="46"/>
  <c r="EE86" i="46"/>
  <c r="EF86" i="46"/>
  <c r="EG86" i="46"/>
  <c r="EH86" i="46"/>
  <c r="EI86" i="46"/>
  <c r="EJ86" i="46"/>
  <c r="EK86" i="46"/>
  <c r="BJ87" i="46"/>
  <c r="BK87" i="46"/>
  <c r="BL87" i="46"/>
  <c r="BM87" i="46"/>
  <c r="BN87" i="46"/>
  <c r="BO87" i="46"/>
  <c r="BP87" i="46"/>
  <c r="BQ87" i="46"/>
  <c r="BR87" i="46"/>
  <c r="BS87" i="46"/>
  <c r="BT87" i="46"/>
  <c r="BU87" i="46"/>
  <c r="BV87" i="46"/>
  <c r="BW87" i="46"/>
  <c r="BX87" i="46"/>
  <c r="BY87" i="46"/>
  <c r="BZ87" i="46"/>
  <c r="CA87" i="46"/>
  <c r="CB87" i="46"/>
  <c r="CC87" i="46"/>
  <c r="CD87" i="46"/>
  <c r="CE87" i="46"/>
  <c r="CF87" i="46"/>
  <c r="CG87" i="46"/>
  <c r="CH87" i="46"/>
  <c r="CI87" i="46"/>
  <c r="CJ87" i="46"/>
  <c r="CK87" i="46"/>
  <c r="CL87" i="46"/>
  <c r="CM87" i="46"/>
  <c r="CN87" i="46"/>
  <c r="CO87" i="46"/>
  <c r="CP87" i="46"/>
  <c r="CQ87" i="46"/>
  <c r="CR87" i="46"/>
  <c r="CS87" i="46"/>
  <c r="CT87" i="46"/>
  <c r="CU87" i="46"/>
  <c r="CV87" i="46"/>
  <c r="CW87" i="46"/>
  <c r="CX87" i="46"/>
  <c r="CY87" i="46"/>
  <c r="CZ87" i="46"/>
  <c r="DA87" i="46"/>
  <c r="DB87" i="46"/>
  <c r="DC87" i="46"/>
  <c r="DD87" i="46"/>
  <c r="DE87" i="46"/>
  <c r="DF87" i="46"/>
  <c r="DG87" i="46"/>
  <c r="DH87" i="46"/>
  <c r="DI87" i="46"/>
  <c r="DJ87" i="46"/>
  <c r="DK87" i="46"/>
  <c r="DL87" i="46"/>
  <c r="DM87" i="46"/>
  <c r="DN87" i="46"/>
  <c r="DO87" i="46"/>
  <c r="DP87" i="46"/>
  <c r="DQ87" i="46"/>
  <c r="DR87" i="46"/>
  <c r="DS87" i="46"/>
  <c r="DT87" i="46"/>
  <c r="DU87" i="46"/>
  <c r="DV87" i="46"/>
  <c r="DW87" i="46"/>
  <c r="DX87" i="46"/>
  <c r="DY87" i="46"/>
  <c r="DZ87" i="46"/>
  <c r="EA87" i="46"/>
  <c r="EB87" i="46"/>
  <c r="EC87" i="46"/>
  <c r="ED87" i="46"/>
  <c r="EE87" i="46"/>
  <c r="EF87" i="46"/>
  <c r="EG87" i="46"/>
  <c r="EH87" i="46"/>
  <c r="EI87" i="46"/>
  <c r="EJ87" i="46"/>
  <c r="EK87" i="46"/>
  <c r="BJ88" i="46"/>
  <c r="BK88" i="46"/>
  <c r="BL88" i="46"/>
  <c r="BM88" i="46"/>
  <c r="BN88" i="46"/>
  <c r="BO88" i="46"/>
  <c r="BP88" i="46"/>
  <c r="BQ88" i="46"/>
  <c r="BR88" i="46"/>
  <c r="BS88" i="46"/>
  <c r="BT88" i="46"/>
  <c r="BU88" i="46"/>
  <c r="BV88" i="46"/>
  <c r="BW88" i="46"/>
  <c r="BX88" i="46"/>
  <c r="BY88" i="46"/>
  <c r="BZ88" i="46"/>
  <c r="CA88" i="46"/>
  <c r="CB88" i="46"/>
  <c r="CC88" i="46"/>
  <c r="CD88" i="46"/>
  <c r="CE88" i="46"/>
  <c r="CF88" i="46"/>
  <c r="CG88" i="46"/>
  <c r="CH88" i="46"/>
  <c r="CI88" i="46"/>
  <c r="CJ88" i="46"/>
  <c r="CK88" i="46"/>
  <c r="CL88" i="46"/>
  <c r="CM88" i="46"/>
  <c r="CN88" i="46"/>
  <c r="CO88" i="46"/>
  <c r="CP88" i="46"/>
  <c r="CQ88" i="46"/>
  <c r="CR88" i="46"/>
  <c r="CS88" i="46"/>
  <c r="CT88" i="46"/>
  <c r="CU88" i="46"/>
  <c r="CV88" i="46"/>
  <c r="CW88" i="46"/>
  <c r="CX88" i="46"/>
  <c r="CY88" i="46"/>
  <c r="CZ88" i="46"/>
  <c r="DA88" i="46"/>
  <c r="DB88" i="46"/>
  <c r="DC88" i="46"/>
  <c r="DD88" i="46"/>
  <c r="DE88" i="46"/>
  <c r="DF88" i="46"/>
  <c r="DG88" i="46"/>
  <c r="DH88" i="46"/>
  <c r="DI88" i="46"/>
  <c r="DJ88" i="46"/>
  <c r="DK88" i="46"/>
  <c r="DL88" i="46"/>
  <c r="DM88" i="46"/>
  <c r="DN88" i="46"/>
  <c r="DO88" i="46"/>
  <c r="DP88" i="46"/>
  <c r="DQ88" i="46"/>
  <c r="DR88" i="46"/>
  <c r="DS88" i="46"/>
  <c r="DT88" i="46"/>
  <c r="DU88" i="46"/>
  <c r="DV88" i="46"/>
  <c r="DW88" i="46"/>
  <c r="DX88" i="46"/>
  <c r="DY88" i="46"/>
  <c r="DZ88" i="46"/>
  <c r="EA88" i="46"/>
  <c r="EB88" i="46"/>
  <c r="EC88" i="46"/>
  <c r="ED88" i="46"/>
  <c r="EE88" i="46"/>
  <c r="EF88" i="46"/>
  <c r="EG88" i="46"/>
  <c r="EH88" i="46"/>
  <c r="EI88" i="46"/>
  <c r="EJ88" i="46"/>
  <c r="EK88" i="46"/>
  <c r="BJ89" i="46"/>
  <c r="BK89" i="46"/>
  <c r="BL89" i="46"/>
  <c r="BM89" i="46"/>
  <c r="BN89" i="46"/>
  <c r="BO89" i="46"/>
  <c r="BP89" i="46"/>
  <c r="BQ89" i="46"/>
  <c r="BR89" i="46"/>
  <c r="BS89" i="46"/>
  <c r="BT89" i="46"/>
  <c r="BU89" i="46"/>
  <c r="BV89" i="46"/>
  <c r="BW89" i="46"/>
  <c r="BX89" i="46"/>
  <c r="BY89" i="46"/>
  <c r="BZ89" i="46"/>
  <c r="CA89" i="46"/>
  <c r="CB89" i="46"/>
  <c r="CC89" i="46"/>
  <c r="CD89" i="46"/>
  <c r="CE89" i="46"/>
  <c r="CF89" i="46"/>
  <c r="CG89" i="46"/>
  <c r="CH89" i="46"/>
  <c r="CI89" i="46"/>
  <c r="CJ89" i="46"/>
  <c r="CK89" i="46"/>
  <c r="CL89" i="46"/>
  <c r="CM89" i="46"/>
  <c r="CN89" i="46"/>
  <c r="CO89" i="46"/>
  <c r="CP89" i="46"/>
  <c r="CQ89" i="46"/>
  <c r="CR89" i="46"/>
  <c r="CS89" i="46"/>
  <c r="CT89" i="46"/>
  <c r="CU89" i="46"/>
  <c r="CV89" i="46"/>
  <c r="CW89" i="46"/>
  <c r="CX89" i="46"/>
  <c r="CY89" i="46"/>
  <c r="CZ89" i="46"/>
  <c r="DA89" i="46"/>
  <c r="DB89" i="46"/>
  <c r="DC89" i="46"/>
  <c r="DD89" i="46"/>
  <c r="DE89" i="46"/>
  <c r="DF89" i="46"/>
  <c r="DG89" i="46"/>
  <c r="DH89" i="46"/>
  <c r="DI89" i="46"/>
  <c r="DJ89" i="46"/>
  <c r="DK89" i="46"/>
  <c r="DL89" i="46"/>
  <c r="DM89" i="46"/>
  <c r="DN89" i="46"/>
  <c r="DO89" i="46"/>
  <c r="DP89" i="46"/>
  <c r="DQ89" i="46"/>
  <c r="DR89" i="46"/>
  <c r="DS89" i="46"/>
  <c r="DT89" i="46"/>
  <c r="DU89" i="46"/>
  <c r="DV89" i="46"/>
  <c r="DW89" i="46"/>
  <c r="DX89" i="46"/>
  <c r="DY89" i="46"/>
  <c r="DZ89" i="46"/>
  <c r="EA89" i="46"/>
  <c r="EB89" i="46"/>
  <c r="EC89" i="46"/>
  <c r="ED89" i="46"/>
  <c r="EE89" i="46"/>
  <c r="EF89" i="46"/>
  <c r="EG89" i="46"/>
  <c r="EH89" i="46"/>
  <c r="EI89" i="46"/>
  <c r="EJ89" i="46"/>
  <c r="EK89" i="46"/>
  <c r="BJ90" i="46"/>
  <c r="BK90" i="46"/>
  <c r="BL90" i="46"/>
  <c r="BM90" i="46"/>
  <c r="BN90" i="46"/>
  <c r="BO90" i="46"/>
  <c r="BP90" i="46"/>
  <c r="BQ90" i="46"/>
  <c r="BR90" i="46"/>
  <c r="BS90" i="46"/>
  <c r="BT90" i="46"/>
  <c r="BU90" i="46"/>
  <c r="BV90" i="46"/>
  <c r="BW90" i="46"/>
  <c r="BX90" i="46"/>
  <c r="BY90" i="46"/>
  <c r="BZ90" i="46"/>
  <c r="CA90" i="46"/>
  <c r="CB90" i="46"/>
  <c r="CC90" i="46"/>
  <c r="CD90" i="46"/>
  <c r="CE90" i="46"/>
  <c r="CF90" i="46"/>
  <c r="CG90" i="46"/>
  <c r="CH90" i="46"/>
  <c r="CI90" i="46"/>
  <c r="CJ90" i="46"/>
  <c r="CK90" i="46"/>
  <c r="CL90" i="46"/>
  <c r="CM90" i="46"/>
  <c r="CN90" i="46"/>
  <c r="CO90" i="46"/>
  <c r="CP90" i="46"/>
  <c r="CQ90" i="46"/>
  <c r="CR90" i="46"/>
  <c r="CS90" i="46"/>
  <c r="CT90" i="46"/>
  <c r="CU90" i="46"/>
  <c r="CV90" i="46"/>
  <c r="CW90" i="46"/>
  <c r="CX90" i="46"/>
  <c r="CY90" i="46"/>
  <c r="CZ90" i="46"/>
  <c r="DA90" i="46"/>
  <c r="DB90" i="46"/>
  <c r="DC90" i="46"/>
  <c r="DD90" i="46"/>
  <c r="DE90" i="46"/>
  <c r="DF90" i="46"/>
  <c r="DG90" i="46"/>
  <c r="DH90" i="46"/>
  <c r="DI90" i="46"/>
  <c r="DJ90" i="46"/>
  <c r="DK90" i="46"/>
  <c r="DL90" i="46"/>
  <c r="DM90" i="46"/>
  <c r="DN90" i="46"/>
  <c r="DO90" i="46"/>
  <c r="DP90" i="46"/>
  <c r="DQ90" i="46"/>
  <c r="DR90" i="46"/>
  <c r="DS90" i="46"/>
  <c r="DT90" i="46"/>
  <c r="DU90" i="46"/>
  <c r="DV90" i="46"/>
  <c r="DW90" i="46"/>
  <c r="DX90" i="46"/>
  <c r="DY90" i="46"/>
  <c r="DZ90" i="46"/>
  <c r="EA90" i="46"/>
  <c r="EB90" i="46"/>
  <c r="EC90" i="46"/>
  <c r="ED90" i="46"/>
  <c r="EE90" i="46"/>
  <c r="EF90" i="46"/>
  <c r="EG90" i="46"/>
  <c r="EH90" i="46"/>
  <c r="EI90" i="46"/>
  <c r="EJ90" i="46"/>
  <c r="EK90" i="46"/>
  <c r="BJ91" i="46"/>
  <c r="BK91" i="46"/>
  <c r="BL91" i="46"/>
  <c r="BM91" i="46"/>
  <c r="BN91" i="46"/>
  <c r="BO91" i="46"/>
  <c r="BP91" i="46"/>
  <c r="BQ91" i="46"/>
  <c r="BR91" i="46"/>
  <c r="BS91" i="46"/>
  <c r="BT91" i="46"/>
  <c r="BU91" i="46"/>
  <c r="BV91" i="46"/>
  <c r="BW91" i="46"/>
  <c r="BX91" i="46"/>
  <c r="BY91" i="46"/>
  <c r="BZ91" i="46"/>
  <c r="CA91" i="46"/>
  <c r="CB91" i="46"/>
  <c r="CC91" i="46"/>
  <c r="CD91" i="46"/>
  <c r="CE91" i="46"/>
  <c r="CF91" i="46"/>
  <c r="CG91" i="46"/>
  <c r="CH91" i="46"/>
  <c r="CI91" i="46"/>
  <c r="CJ91" i="46"/>
  <c r="CK91" i="46"/>
  <c r="CL91" i="46"/>
  <c r="CM91" i="46"/>
  <c r="CN91" i="46"/>
  <c r="CO91" i="46"/>
  <c r="CP91" i="46"/>
  <c r="CQ91" i="46"/>
  <c r="CR91" i="46"/>
  <c r="CS91" i="46"/>
  <c r="CT91" i="46"/>
  <c r="CU91" i="46"/>
  <c r="CV91" i="46"/>
  <c r="CW91" i="46"/>
  <c r="CX91" i="46"/>
  <c r="CY91" i="46"/>
  <c r="CZ91" i="46"/>
  <c r="DA91" i="46"/>
  <c r="DB91" i="46"/>
  <c r="DC91" i="46"/>
  <c r="DD91" i="46"/>
  <c r="DE91" i="46"/>
  <c r="DF91" i="46"/>
  <c r="DG91" i="46"/>
  <c r="DH91" i="46"/>
  <c r="DI91" i="46"/>
  <c r="DJ91" i="46"/>
  <c r="DK91" i="46"/>
  <c r="DL91" i="46"/>
  <c r="DM91" i="46"/>
  <c r="DN91" i="46"/>
  <c r="DO91" i="46"/>
  <c r="DP91" i="46"/>
  <c r="DQ91" i="46"/>
  <c r="DR91" i="46"/>
  <c r="DS91" i="46"/>
  <c r="DT91" i="46"/>
  <c r="DU91" i="46"/>
  <c r="DV91" i="46"/>
  <c r="DW91" i="46"/>
  <c r="DX91" i="46"/>
  <c r="DY91" i="46"/>
  <c r="DZ91" i="46"/>
  <c r="EA91" i="46"/>
  <c r="EB91" i="46"/>
  <c r="EC91" i="46"/>
  <c r="ED91" i="46"/>
  <c r="EE91" i="46"/>
  <c r="EF91" i="46"/>
  <c r="EG91" i="46"/>
  <c r="EH91" i="46"/>
  <c r="EI91" i="46"/>
  <c r="EJ91" i="46"/>
  <c r="EK91" i="46"/>
  <c r="BJ92" i="46"/>
  <c r="BK92" i="46"/>
  <c r="BL92" i="46"/>
  <c r="BM92" i="46"/>
  <c r="BN92" i="46"/>
  <c r="BO92" i="46"/>
  <c r="BP92" i="46"/>
  <c r="BQ92" i="46"/>
  <c r="BR92" i="46"/>
  <c r="BS92" i="46"/>
  <c r="BT92" i="46"/>
  <c r="BU92" i="46"/>
  <c r="BV92" i="46"/>
  <c r="BW92" i="46"/>
  <c r="BX92" i="46"/>
  <c r="BY92" i="46"/>
  <c r="BZ92" i="46"/>
  <c r="CA92" i="46"/>
  <c r="CB92" i="46"/>
  <c r="CC92" i="46"/>
  <c r="CD92" i="46"/>
  <c r="CE92" i="46"/>
  <c r="CF92" i="46"/>
  <c r="CG92" i="46"/>
  <c r="CH92" i="46"/>
  <c r="CI92" i="46"/>
  <c r="CJ92" i="46"/>
  <c r="CK92" i="46"/>
  <c r="CL92" i="46"/>
  <c r="CM92" i="46"/>
  <c r="CN92" i="46"/>
  <c r="CO92" i="46"/>
  <c r="CP92" i="46"/>
  <c r="CQ92" i="46"/>
  <c r="CR92" i="46"/>
  <c r="CS92" i="46"/>
  <c r="CT92" i="46"/>
  <c r="CU92" i="46"/>
  <c r="CV92" i="46"/>
  <c r="CW92" i="46"/>
  <c r="CX92" i="46"/>
  <c r="CY92" i="46"/>
  <c r="CZ92" i="46"/>
  <c r="DA92" i="46"/>
  <c r="DB92" i="46"/>
  <c r="DC92" i="46"/>
  <c r="DD92" i="46"/>
  <c r="DE92" i="46"/>
  <c r="DF92" i="46"/>
  <c r="DG92" i="46"/>
  <c r="DH92" i="46"/>
  <c r="DI92" i="46"/>
  <c r="DJ92" i="46"/>
  <c r="DK92" i="46"/>
  <c r="DL92" i="46"/>
  <c r="DM92" i="46"/>
  <c r="DN92" i="46"/>
  <c r="DO92" i="46"/>
  <c r="DP92" i="46"/>
  <c r="DQ92" i="46"/>
  <c r="DR92" i="46"/>
  <c r="DS92" i="46"/>
  <c r="DT92" i="46"/>
  <c r="DU92" i="46"/>
  <c r="DV92" i="46"/>
  <c r="DW92" i="46"/>
  <c r="DX92" i="46"/>
  <c r="DY92" i="46"/>
  <c r="DZ92" i="46"/>
  <c r="EA92" i="46"/>
  <c r="EB92" i="46"/>
  <c r="EC92" i="46"/>
  <c r="ED92" i="46"/>
  <c r="EE92" i="46"/>
  <c r="EF92" i="46"/>
  <c r="EG92" i="46"/>
  <c r="EH92" i="46"/>
  <c r="EI92" i="46"/>
  <c r="EJ92" i="46"/>
  <c r="EK92" i="46"/>
  <c r="BJ93" i="46"/>
  <c r="BK93" i="46"/>
  <c r="BL93" i="46"/>
  <c r="BM93" i="46"/>
  <c r="BN93" i="46"/>
  <c r="BO93" i="46"/>
  <c r="BP93" i="46"/>
  <c r="BQ93" i="46"/>
  <c r="BR93" i="46"/>
  <c r="BS93" i="46"/>
  <c r="BT93" i="46"/>
  <c r="BU93" i="46"/>
  <c r="BV93" i="46"/>
  <c r="BW93" i="46"/>
  <c r="BX93" i="46"/>
  <c r="BY93" i="46"/>
  <c r="BZ93" i="46"/>
  <c r="CA93" i="46"/>
  <c r="CB93" i="46"/>
  <c r="CC93" i="46"/>
  <c r="CD93" i="46"/>
  <c r="CE93" i="46"/>
  <c r="CF93" i="46"/>
  <c r="CG93" i="46"/>
  <c r="CH93" i="46"/>
  <c r="CI93" i="46"/>
  <c r="CJ93" i="46"/>
  <c r="CK93" i="46"/>
  <c r="CL93" i="46"/>
  <c r="CM93" i="46"/>
  <c r="CN93" i="46"/>
  <c r="CO93" i="46"/>
  <c r="CP93" i="46"/>
  <c r="CQ93" i="46"/>
  <c r="CR93" i="46"/>
  <c r="CS93" i="46"/>
  <c r="CT93" i="46"/>
  <c r="CU93" i="46"/>
  <c r="CV93" i="46"/>
  <c r="CW93" i="46"/>
  <c r="CX93" i="46"/>
  <c r="CY93" i="46"/>
  <c r="CZ93" i="46"/>
  <c r="DA93" i="46"/>
  <c r="DB93" i="46"/>
  <c r="DC93" i="46"/>
  <c r="DD93" i="46"/>
  <c r="DE93" i="46"/>
  <c r="DF93" i="46"/>
  <c r="DG93" i="46"/>
  <c r="DH93" i="46"/>
  <c r="DI93" i="46"/>
  <c r="DJ93" i="46"/>
  <c r="DK93" i="46"/>
  <c r="DL93" i="46"/>
  <c r="DM93" i="46"/>
  <c r="DN93" i="46"/>
  <c r="DO93" i="46"/>
  <c r="DP93" i="46"/>
  <c r="DQ93" i="46"/>
  <c r="DR93" i="46"/>
  <c r="DS93" i="46"/>
  <c r="DT93" i="46"/>
  <c r="DU93" i="46"/>
  <c r="DV93" i="46"/>
  <c r="DW93" i="46"/>
  <c r="DX93" i="46"/>
  <c r="DY93" i="46"/>
  <c r="DZ93" i="46"/>
  <c r="EA93" i="46"/>
  <c r="EB93" i="46"/>
  <c r="EC93" i="46"/>
  <c r="ED93" i="46"/>
  <c r="EE93" i="46"/>
  <c r="EF93" i="46"/>
  <c r="EG93" i="46"/>
  <c r="EH93" i="46"/>
  <c r="EI93" i="46"/>
  <c r="EJ93" i="46"/>
  <c r="EK93" i="46"/>
  <c r="BJ94" i="46"/>
  <c r="BK94" i="46"/>
  <c r="BL94" i="46"/>
  <c r="BM94" i="46"/>
  <c r="BN94" i="46"/>
  <c r="BO94" i="46"/>
  <c r="BP94" i="46"/>
  <c r="BQ94" i="46"/>
  <c r="BR94" i="46"/>
  <c r="BS94" i="46"/>
  <c r="BT94" i="46"/>
  <c r="BU94" i="46"/>
  <c r="BV94" i="46"/>
  <c r="BW94" i="46"/>
  <c r="BX94" i="46"/>
  <c r="BY94" i="46"/>
  <c r="BZ94" i="46"/>
  <c r="CA94" i="46"/>
  <c r="CB94" i="46"/>
  <c r="CC94" i="46"/>
  <c r="CD94" i="46"/>
  <c r="CE94" i="46"/>
  <c r="CF94" i="46"/>
  <c r="CG94" i="46"/>
  <c r="CH94" i="46"/>
  <c r="CI94" i="46"/>
  <c r="CJ94" i="46"/>
  <c r="CK94" i="46"/>
  <c r="CL94" i="46"/>
  <c r="CM94" i="46"/>
  <c r="CN94" i="46"/>
  <c r="CO94" i="46"/>
  <c r="CP94" i="46"/>
  <c r="CQ94" i="46"/>
  <c r="CR94" i="46"/>
  <c r="CS94" i="46"/>
  <c r="CT94" i="46"/>
  <c r="CU94" i="46"/>
  <c r="CV94" i="46"/>
  <c r="CW94" i="46"/>
  <c r="CX94" i="46"/>
  <c r="CY94" i="46"/>
  <c r="CZ94" i="46"/>
  <c r="DA94" i="46"/>
  <c r="DB94" i="46"/>
  <c r="DC94" i="46"/>
  <c r="DD94" i="46"/>
  <c r="DE94" i="46"/>
  <c r="DF94" i="46"/>
  <c r="DG94" i="46"/>
  <c r="DH94" i="46"/>
  <c r="DI94" i="46"/>
  <c r="DJ94" i="46"/>
  <c r="DK94" i="46"/>
  <c r="DL94" i="46"/>
  <c r="DM94" i="46"/>
  <c r="DN94" i="46"/>
  <c r="DO94" i="46"/>
  <c r="DP94" i="46"/>
  <c r="DQ94" i="46"/>
  <c r="DR94" i="46"/>
  <c r="DS94" i="46"/>
  <c r="DT94" i="46"/>
  <c r="DU94" i="46"/>
  <c r="DV94" i="46"/>
  <c r="DW94" i="46"/>
  <c r="DX94" i="46"/>
  <c r="DY94" i="46"/>
  <c r="DZ94" i="46"/>
  <c r="EA94" i="46"/>
  <c r="EB94" i="46"/>
  <c r="EC94" i="46"/>
  <c r="ED94" i="46"/>
  <c r="EE94" i="46"/>
  <c r="EF94" i="46"/>
  <c r="EG94" i="46"/>
  <c r="EH94" i="46"/>
  <c r="EI94" i="46"/>
  <c r="EJ94" i="46"/>
  <c r="EK94" i="46"/>
  <c r="BJ95" i="46"/>
  <c r="BK95" i="46"/>
  <c r="BL95" i="46"/>
  <c r="BM95" i="46"/>
  <c r="BN95" i="46"/>
  <c r="BO95" i="46"/>
  <c r="BP95" i="46"/>
  <c r="BQ95" i="46"/>
  <c r="BR95" i="46"/>
  <c r="BS95" i="46"/>
  <c r="BT95" i="46"/>
  <c r="BU95" i="46"/>
  <c r="BV95" i="46"/>
  <c r="BW95" i="46"/>
  <c r="BX95" i="46"/>
  <c r="BY95" i="46"/>
  <c r="BZ95" i="46"/>
  <c r="CA95" i="46"/>
  <c r="CB95" i="46"/>
  <c r="CC95" i="46"/>
  <c r="CD95" i="46"/>
  <c r="CE95" i="46"/>
  <c r="CF95" i="46"/>
  <c r="CG95" i="46"/>
  <c r="CH95" i="46"/>
  <c r="CI95" i="46"/>
  <c r="CJ95" i="46"/>
  <c r="CK95" i="46"/>
  <c r="CL95" i="46"/>
  <c r="CM95" i="46"/>
  <c r="CN95" i="46"/>
  <c r="CO95" i="46"/>
  <c r="CP95" i="46"/>
  <c r="CQ95" i="46"/>
  <c r="CR95" i="46"/>
  <c r="CS95" i="46"/>
  <c r="CT95" i="46"/>
  <c r="CU95" i="46"/>
  <c r="CV95" i="46"/>
  <c r="CW95" i="46"/>
  <c r="CX95" i="46"/>
  <c r="CY95" i="46"/>
  <c r="CZ95" i="46"/>
  <c r="DA95" i="46"/>
  <c r="DB95" i="46"/>
  <c r="DC95" i="46"/>
  <c r="DD95" i="46"/>
  <c r="DE95" i="46"/>
  <c r="DF95" i="46"/>
  <c r="DG95" i="46"/>
  <c r="DH95" i="46"/>
  <c r="DI95" i="46"/>
  <c r="DJ95" i="46"/>
  <c r="DK95" i="46"/>
  <c r="DL95" i="46"/>
  <c r="DM95" i="46"/>
  <c r="DN95" i="46"/>
  <c r="DO95" i="46"/>
  <c r="DP95" i="46"/>
  <c r="DQ95" i="46"/>
  <c r="DR95" i="46"/>
  <c r="DS95" i="46"/>
  <c r="DT95" i="46"/>
  <c r="DU95" i="46"/>
  <c r="DV95" i="46"/>
  <c r="DW95" i="46"/>
  <c r="DX95" i="46"/>
  <c r="DY95" i="46"/>
  <c r="DZ95" i="46"/>
  <c r="EA95" i="46"/>
  <c r="EB95" i="46"/>
  <c r="EC95" i="46"/>
  <c r="ED95" i="46"/>
  <c r="EE95" i="46"/>
  <c r="EF95" i="46"/>
  <c r="EG95" i="46"/>
  <c r="EH95" i="46"/>
  <c r="EI95" i="46"/>
  <c r="EJ95" i="46"/>
  <c r="EK95" i="46"/>
  <c r="BJ96" i="46"/>
  <c r="BK96" i="46"/>
  <c r="BL96" i="46"/>
  <c r="BM96" i="46"/>
  <c r="BN96" i="46"/>
  <c r="BO96" i="46"/>
  <c r="BP96" i="46"/>
  <c r="BQ96" i="46"/>
  <c r="BR96" i="46"/>
  <c r="BS96" i="46"/>
  <c r="BT96" i="46"/>
  <c r="BU96" i="46"/>
  <c r="BV96" i="46"/>
  <c r="BW96" i="46"/>
  <c r="BX96" i="46"/>
  <c r="BY96" i="46"/>
  <c r="BZ96" i="46"/>
  <c r="CA96" i="46"/>
  <c r="CB96" i="46"/>
  <c r="CC96" i="46"/>
  <c r="CD96" i="46"/>
  <c r="CE96" i="46"/>
  <c r="CF96" i="46"/>
  <c r="CG96" i="46"/>
  <c r="CH96" i="46"/>
  <c r="CI96" i="46"/>
  <c r="CJ96" i="46"/>
  <c r="CK96" i="46"/>
  <c r="CL96" i="46"/>
  <c r="CM96" i="46"/>
  <c r="CN96" i="46"/>
  <c r="CO96" i="46"/>
  <c r="CP96" i="46"/>
  <c r="CQ96" i="46"/>
  <c r="CR96" i="46"/>
  <c r="CS96" i="46"/>
  <c r="CT96" i="46"/>
  <c r="CU96" i="46"/>
  <c r="CV96" i="46"/>
  <c r="CW96" i="46"/>
  <c r="CX96" i="46"/>
  <c r="CY96" i="46"/>
  <c r="CZ96" i="46"/>
  <c r="DA96" i="46"/>
  <c r="DB96" i="46"/>
  <c r="DC96" i="46"/>
  <c r="DD96" i="46"/>
  <c r="DE96" i="46"/>
  <c r="DF96" i="46"/>
  <c r="DG96" i="46"/>
  <c r="DH96" i="46"/>
  <c r="DI96" i="46"/>
  <c r="DJ96" i="46"/>
  <c r="DK96" i="46"/>
  <c r="DL96" i="46"/>
  <c r="DM96" i="46"/>
  <c r="DN96" i="46"/>
  <c r="DO96" i="46"/>
  <c r="DP96" i="46"/>
  <c r="DQ96" i="46"/>
  <c r="DR96" i="46"/>
  <c r="DS96" i="46"/>
  <c r="DT96" i="46"/>
  <c r="DU96" i="46"/>
  <c r="DV96" i="46"/>
  <c r="DW96" i="46"/>
  <c r="DX96" i="46"/>
  <c r="DY96" i="46"/>
  <c r="DZ96" i="46"/>
  <c r="EA96" i="46"/>
  <c r="EB96" i="46"/>
  <c r="EC96" i="46"/>
  <c r="ED96" i="46"/>
  <c r="EE96" i="46"/>
  <c r="EF96" i="46"/>
  <c r="EG96" i="46"/>
  <c r="EH96" i="46"/>
  <c r="EI96" i="46"/>
  <c r="EJ96" i="46"/>
  <c r="EK96" i="46"/>
  <c r="BJ97" i="46"/>
  <c r="BK97" i="46"/>
  <c r="BL97" i="46"/>
  <c r="BM97" i="46"/>
  <c r="BN97" i="46"/>
  <c r="BO97" i="46"/>
  <c r="BP97" i="46"/>
  <c r="BQ97" i="46"/>
  <c r="BR97" i="46"/>
  <c r="BS97" i="46"/>
  <c r="BT97" i="46"/>
  <c r="BU97" i="46"/>
  <c r="BV97" i="46"/>
  <c r="BW97" i="46"/>
  <c r="BX97" i="46"/>
  <c r="BY97" i="46"/>
  <c r="BZ97" i="46"/>
  <c r="CA97" i="46"/>
  <c r="CB97" i="46"/>
  <c r="CC97" i="46"/>
  <c r="CD97" i="46"/>
  <c r="CE97" i="46"/>
  <c r="CF97" i="46"/>
  <c r="CG97" i="46"/>
  <c r="CH97" i="46"/>
  <c r="CI97" i="46"/>
  <c r="CJ97" i="46"/>
  <c r="CK97" i="46"/>
  <c r="CL97" i="46"/>
  <c r="CM97" i="46"/>
  <c r="CN97" i="46"/>
  <c r="CO97" i="46"/>
  <c r="CP97" i="46"/>
  <c r="CQ97" i="46"/>
  <c r="CR97" i="46"/>
  <c r="CS97" i="46"/>
  <c r="CT97" i="46"/>
  <c r="CU97" i="46"/>
  <c r="CV97" i="46"/>
  <c r="CW97" i="46"/>
  <c r="CX97" i="46"/>
  <c r="CY97" i="46"/>
  <c r="CZ97" i="46"/>
  <c r="DA97" i="46"/>
  <c r="DB97" i="46"/>
  <c r="DC97" i="46"/>
  <c r="DD97" i="46"/>
  <c r="DE97" i="46"/>
  <c r="DF97" i="46"/>
  <c r="DG97" i="46"/>
  <c r="DH97" i="46"/>
  <c r="DI97" i="46"/>
  <c r="DJ97" i="46"/>
  <c r="DK97" i="46"/>
  <c r="DL97" i="46"/>
  <c r="DM97" i="46"/>
  <c r="DN97" i="46"/>
  <c r="DO97" i="46"/>
  <c r="DP97" i="46"/>
  <c r="DQ97" i="46"/>
  <c r="DR97" i="46"/>
  <c r="DS97" i="46"/>
  <c r="DT97" i="46"/>
  <c r="DU97" i="46"/>
  <c r="DV97" i="46"/>
  <c r="DW97" i="46"/>
  <c r="DX97" i="46"/>
  <c r="DY97" i="46"/>
  <c r="DZ97" i="46"/>
  <c r="EA97" i="46"/>
  <c r="EB97" i="46"/>
  <c r="EC97" i="46"/>
  <c r="ED97" i="46"/>
  <c r="EE97" i="46"/>
  <c r="EF97" i="46"/>
  <c r="EG97" i="46"/>
  <c r="EH97" i="46"/>
  <c r="EI97" i="46"/>
  <c r="EJ97" i="46"/>
  <c r="EK97" i="46"/>
  <c r="BJ98" i="46"/>
  <c r="BK98" i="46"/>
  <c r="BL98" i="46"/>
  <c r="BM98" i="46"/>
  <c r="BN98" i="46"/>
  <c r="BO98" i="46"/>
  <c r="BP98" i="46"/>
  <c r="BQ98" i="46"/>
  <c r="BR98" i="46"/>
  <c r="BS98" i="46"/>
  <c r="BT98" i="46"/>
  <c r="BU98" i="46"/>
  <c r="BV98" i="46"/>
  <c r="BW98" i="46"/>
  <c r="BX98" i="46"/>
  <c r="BY98" i="46"/>
  <c r="BZ98" i="46"/>
  <c r="CA98" i="46"/>
  <c r="CB98" i="46"/>
  <c r="CC98" i="46"/>
  <c r="CD98" i="46"/>
  <c r="CE98" i="46"/>
  <c r="CF98" i="46"/>
  <c r="CG98" i="46"/>
  <c r="CH98" i="46"/>
  <c r="CI98" i="46"/>
  <c r="CJ98" i="46"/>
  <c r="CK98" i="46"/>
  <c r="CL98" i="46"/>
  <c r="CM98" i="46"/>
  <c r="CN98" i="46"/>
  <c r="CO98" i="46"/>
  <c r="CP98" i="46"/>
  <c r="CQ98" i="46"/>
  <c r="CR98" i="46"/>
  <c r="CS98" i="46"/>
  <c r="CT98" i="46"/>
  <c r="CU98" i="46"/>
  <c r="CV98" i="46"/>
  <c r="CW98" i="46"/>
  <c r="CX98" i="46"/>
  <c r="CY98" i="46"/>
  <c r="CZ98" i="46"/>
  <c r="DA98" i="46"/>
  <c r="DB98" i="46"/>
  <c r="DC98" i="46"/>
  <c r="DD98" i="46"/>
  <c r="DE98" i="46"/>
  <c r="DF98" i="46"/>
  <c r="DG98" i="46"/>
  <c r="DH98" i="46"/>
  <c r="DI98" i="46"/>
  <c r="DJ98" i="46"/>
  <c r="DK98" i="46"/>
  <c r="DL98" i="46"/>
  <c r="DM98" i="46"/>
  <c r="DN98" i="46"/>
  <c r="DO98" i="46"/>
  <c r="DP98" i="46"/>
  <c r="DQ98" i="46"/>
  <c r="DR98" i="46"/>
  <c r="DS98" i="46"/>
  <c r="DT98" i="46"/>
  <c r="DU98" i="46"/>
  <c r="DV98" i="46"/>
  <c r="DW98" i="46"/>
  <c r="DX98" i="46"/>
  <c r="DY98" i="46"/>
  <c r="DZ98" i="46"/>
  <c r="EA98" i="46"/>
  <c r="EB98" i="46"/>
  <c r="EC98" i="46"/>
  <c r="ED98" i="46"/>
  <c r="EE98" i="46"/>
  <c r="EF98" i="46"/>
  <c r="EG98" i="46"/>
  <c r="EH98" i="46"/>
  <c r="EI98" i="46"/>
  <c r="EJ98" i="46"/>
  <c r="EK98" i="46"/>
  <c r="BJ99" i="46"/>
  <c r="BK99" i="46"/>
  <c r="BL99" i="46"/>
  <c r="BM99" i="46"/>
  <c r="BN99" i="46"/>
  <c r="BO99" i="46"/>
  <c r="BP99" i="46"/>
  <c r="BQ99" i="46"/>
  <c r="BR99" i="46"/>
  <c r="BS99" i="46"/>
  <c r="BT99" i="46"/>
  <c r="BU99" i="46"/>
  <c r="BV99" i="46"/>
  <c r="BW99" i="46"/>
  <c r="BX99" i="46"/>
  <c r="BY99" i="46"/>
  <c r="BZ99" i="46"/>
  <c r="CA99" i="46"/>
  <c r="CB99" i="46"/>
  <c r="CC99" i="46"/>
  <c r="CD99" i="46"/>
  <c r="CE99" i="46"/>
  <c r="CF99" i="46"/>
  <c r="CG99" i="46"/>
  <c r="CH99" i="46"/>
  <c r="CI99" i="46"/>
  <c r="CJ99" i="46"/>
  <c r="CK99" i="46"/>
  <c r="CL99" i="46"/>
  <c r="CM99" i="46"/>
  <c r="CN99" i="46"/>
  <c r="CO99" i="46"/>
  <c r="CP99" i="46"/>
  <c r="CQ99" i="46"/>
  <c r="CR99" i="46"/>
  <c r="CS99" i="46"/>
  <c r="CT99" i="46"/>
  <c r="CU99" i="46"/>
  <c r="CV99" i="46"/>
  <c r="CW99" i="46"/>
  <c r="CX99" i="46"/>
  <c r="CY99" i="46"/>
  <c r="CZ99" i="46"/>
  <c r="DA99" i="46"/>
  <c r="DB99" i="46"/>
  <c r="DC99" i="46"/>
  <c r="DD99" i="46"/>
  <c r="DE99" i="46"/>
  <c r="DF99" i="46"/>
  <c r="DG99" i="46"/>
  <c r="DH99" i="46"/>
  <c r="DI99" i="46"/>
  <c r="DJ99" i="46"/>
  <c r="DK99" i="46"/>
  <c r="DL99" i="46"/>
  <c r="DM99" i="46"/>
  <c r="DN99" i="46"/>
  <c r="DO99" i="46"/>
  <c r="DP99" i="46"/>
  <c r="DQ99" i="46"/>
  <c r="DR99" i="46"/>
  <c r="DS99" i="46"/>
  <c r="DT99" i="46"/>
  <c r="DU99" i="46"/>
  <c r="DV99" i="46"/>
  <c r="DW99" i="46"/>
  <c r="DX99" i="46"/>
  <c r="DY99" i="46"/>
  <c r="DZ99" i="46"/>
  <c r="EA99" i="46"/>
  <c r="EB99" i="46"/>
  <c r="EC99" i="46"/>
  <c r="ED99" i="46"/>
  <c r="EE99" i="46"/>
  <c r="EF99" i="46"/>
  <c r="EG99" i="46"/>
  <c r="EH99" i="46"/>
  <c r="EI99" i="46"/>
  <c r="EJ99" i="46"/>
  <c r="EK99" i="46"/>
  <c r="BJ100" i="46"/>
  <c r="BK100" i="46"/>
  <c r="BL100" i="46"/>
  <c r="BM100" i="46"/>
  <c r="BN100" i="46"/>
  <c r="BO100" i="46"/>
  <c r="BP100" i="46"/>
  <c r="BQ100" i="46"/>
  <c r="BR100" i="46"/>
  <c r="BS100" i="46"/>
  <c r="BT100" i="46"/>
  <c r="BU100" i="46"/>
  <c r="BV100" i="46"/>
  <c r="BW100" i="46"/>
  <c r="BX100" i="46"/>
  <c r="BY100" i="46"/>
  <c r="BZ100" i="46"/>
  <c r="CA100" i="46"/>
  <c r="CB100" i="46"/>
  <c r="CC100" i="46"/>
  <c r="CD100" i="46"/>
  <c r="CE100" i="46"/>
  <c r="CF100" i="46"/>
  <c r="CG100" i="46"/>
  <c r="CH100" i="46"/>
  <c r="CI100" i="46"/>
  <c r="CJ100" i="46"/>
  <c r="CK100" i="46"/>
  <c r="CL100" i="46"/>
  <c r="CM100" i="46"/>
  <c r="CN100" i="46"/>
  <c r="CO100" i="46"/>
  <c r="CP100" i="46"/>
  <c r="CQ100" i="46"/>
  <c r="CR100" i="46"/>
  <c r="CS100" i="46"/>
  <c r="CT100" i="46"/>
  <c r="CU100" i="46"/>
  <c r="CV100" i="46"/>
  <c r="CW100" i="46"/>
  <c r="CX100" i="46"/>
  <c r="CY100" i="46"/>
  <c r="CZ100" i="46"/>
  <c r="DA100" i="46"/>
  <c r="DB100" i="46"/>
  <c r="DC100" i="46"/>
  <c r="DD100" i="46"/>
  <c r="DE100" i="46"/>
  <c r="DF100" i="46"/>
  <c r="DG100" i="46"/>
  <c r="DH100" i="46"/>
  <c r="DI100" i="46"/>
  <c r="DJ100" i="46"/>
  <c r="DK100" i="46"/>
  <c r="DL100" i="46"/>
  <c r="DM100" i="46"/>
  <c r="DN100" i="46"/>
  <c r="DO100" i="46"/>
  <c r="DP100" i="46"/>
  <c r="DQ100" i="46"/>
  <c r="DR100" i="46"/>
  <c r="DS100" i="46"/>
  <c r="DT100" i="46"/>
  <c r="DU100" i="46"/>
  <c r="DV100" i="46"/>
  <c r="DW100" i="46"/>
  <c r="DX100" i="46"/>
  <c r="DY100" i="46"/>
  <c r="DZ100" i="46"/>
  <c r="EA100" i="46"/>
  <c r="EB100" i="46"/>
  <c r="EC100" i="46"/>
  <c r="ED100" i="46"/>
  <c r="EE100" i="46"/>
  <c r="EF100" i="46"/>
  <c r="EG100" i="46"/>
  <c r="EH100" i="46"/>
  <c r="EI100" i="46"/>
  <c r="EJ100" i="46"/>
  <c r="EK100" i="46"/>
  <c r="BJ101" i="46"/>
  <c r="BK101" i="46"/>
  <c r="BL101" i="46"/>
  <c r="BM101" i="46"/>
  <c r="BN101" i="46"/>
  <c r="BO101" i="46"/>
  <c r="BP101" i="46"/>
  <c r="BQ101" i="46"/>
  <c r="BR101" i="46"/>
  <c r="BS101" i="46"/>
  <c r="BT101" i="46"/>
  <c r="BU101" i="46"/>
  <c r="BV101" i="46"/>
  <c r="BW101" i="46"/>
  <c r="BX101" i="46"/>
  <c r="BY101" i="46"/>
  <c r="BZ101" i="46"/>
  <c r="CA101" i="46"/>
  <c r="CB101" i="46"/>
  <c r="CC101" i="46"/>
  <c r="CD101" i="46"/>
  <c r="CE101" i="46"/>
  <c r="CF101" i="46"/>
  <c r="CG101" i="46"/>
  <c r="CH101" i="46"/>
  <c r="CI101" i="46"/>
  <c r="CJ101" i="46"/>
  <c r="CK101" i="46"/>
  <c r="CL101" i="46"/>
  <c r="CM101" i="46"/>
  <c r="CN101" i="46"/>
  <c r="CO101" i="46"/>
  <c r="CP101" i="46"/>
  <c r="CQ101" i="46"/>
  <c r="CR101" i="46"/>
  <c r="CS101" i="46"/>
  <c r="CT101" i="46"/>
  <c r="CU101" i="46"/>
  <c r="CV101" i="46"/>
  <c r="CW101" i="46"/>
  <c r="CX101" i="46"/>
  <c r="CY101" i="46"/>
  <c r="CZ101" i="46"/>
  <c r="DA101" i="46"/>
  <c r="DB101" i="46"/>
  <c r="DC101" i="46"/>
  <c r="DD101" i="46"/>
  <c r="DE101" i="46"/>
  <c r="DF101" i="46"/>
  <c r="DG101" i="46"/>
  <c r="DH101" i="46"/>
  <c r="DI101" i="46"/>
  <c r="DJ101" i="46"/>
  <c r="DK101" i="46"/>
  <c r="DL101" i="46"/>
  <c r="DM101" i="46"/>
  <c r="DN101" i="46"/>
  <c r="DO101" i="46"/>
  <c r="DP101" i="46"/>
  <c r="DQ101" i="46"/>
  <c r="DR101" i="46"/>
  <c r="DS101" i="46"/>
  <c r="DT101" i="46"/>
  <c r="DU101" i="46"/>
  <c r="DV101" i="46"/>
  <c r="DW101" i="46"/>
  <c r="DX101" i="46"/>
  <c r="DY101" i="46"/>
  <c r="DZ101" i="46"/>
  <c r="EA101" i="46"/>
  <c r="EB101" i="46"/>
  <c r="EC101" i="46"/>
  <c r="ED101" i="46"/>
  <c r="EE101" i="46"/>
  <c r="EF101" i="46"/>
  <c r="EG101" i="46"/>
  <c r="EH101" i="46"/>
  <c r="EI101" i="46"/>
  <c r="EJ101" i="46"/>
  <c r="EK101" i="46"/>
  <c r="BJ102" i="46"/>
  <c r="BK102" i="46"/>
  <c r="BL102" i="46"/>
  <c r="BM102" i="46"/>
  <c r="BN102" i="46"/>
  <c r="BO102" i="46"/>
  <c r="BP102" i="46"/>
  <c r="BQ102" i="46"/>
  <c r="BR102" i="46"/>
  <c r="BS102" i="46"/>
  <c r="BT102" i="46"/>
  <c r="BU102" i="46"/>
  <c r="BV102" i="46"/>
  <c r="BW102" i="46"/>
  <c r="BX102" i="46"/>
  <c r="BY102" i="46"/>
  <c r="BZ102" i="46"/>
  <c r="CA102" i="46"/>
  <c r="CB102" i="46"/>
  <c r="CC102" i="46"/>
  <c r="CD102" i="46"/>
  <c r="CE102" i="46"/>
  <c r="CF102" i="46"/>
  <c r="CG102" i="46"/>
  <c r="CH102" i="46"/>
  <c r="CI102" i="46"/>
  <c r="CJ102" i="46"/>
  <c r="CK102" i="46"/>
  <c r="CL102" i="46"/>
  <c r="CM102" i="46"/>
  <c r="CN102" i="46"/>
  <c r="CO102" i="46"/>
  <c r="CP102" i="46"/>
  <c r="CQ102" i="46"/>
  <c r="CR102" i="46"/>
  <c r="CS102" i="46"/>
  <c r="CT102" i="46"/>
  <c r="CU102" i="46"/>
  <c r="CV102" i="46"/>
  <c r="CW102" i="46"/>
  <c r="CX102" i="46"/>
  <c r="CY102" i="46"/>
  <c r="CZ102" i="46"/>
  <c r="DA102" i="46"/>
  <c r="DB102" i="46"/>
  <c r="DC102" i="46"/>
  <c r="DD102" i="46"/>
  <c r="DE102" i="46"/>
  <c r="DF102" i="46"/>
  <c r="DG102" i="46"/>
  <c r="DH102" i="46"/>
  <c r="DI102" i="46"/>
  <c r="DJ102" i="46"/>
  <c r="DK102" i="46"/>
  <c r="DL102" i="46"/>
  <c r="DM102" i="46"/>
  <c r="DN102" i="46"/>
  <c r="DO102" i="46"/>
  <c r="DP102" i="46"/>
  <c r="DQ102" i="46"/>
  <c r="DR102" i="46"/>
  <c r="DS102" i="46"/>
  <c r="DT102" i="46"/>
  <c r="DU102" i="46"/>
  <c r="DV102" i="46"/>
  <c r="DW102" i="46"/>
  <c r="DX102" i="46"/>
  <c r="DY102" i="46"/>
  <c r="DZ102" i="46"/>
  <c r="EA102" i="46"/>
  <c r="EB102" i="46"/>
  <c r="EC102" i="46"/>
  <c r="ED102" i="46"/>
  <c r="EE102" i="46"/>
  <c r="EF102" i="46"/>
  <c r="EG102" i="46"/>
  <c r="EH102" i="46"/>
  <c r="EI102" i="46"/>
  <c r="EJ102" i="46"/>
  <c r="EK102" i="46"/>
  <c r="BJ103" i="46"/>
  <c r="BK103" i="46"/>
  <c r="BL103" i="46"/>
  <c r="BM103" i="46"/>
  <c r="BN103" i="46"/>
  <c r="BO103" i="46"/>
  <c r="BP103" i="46"/>
  <c r="BQ103" i="46"/>
  <c r="BR103" i="46"/>
  <c r="BS103" i="46"/>
  <c r="BT103" i="46"/>
  <c r="BU103" i="46"/>
  <c r="BV103" i="46"/>
  <c r="BW103" i="46"/>
  <c r="BX103" i="46"/>
  <c r="BY103" i="46"/>
  <c r="BZ103" i="46"/>
  <c r="CA103" i="46"/>
  <c r="CB103" i="46"/>
  <c r="CC103" i="46"/>
  <c r="CD103" i="46"/>
  <c r="CE103" i="46"/>
  <c r="CF103" i="46"/>
  <c r="CG103" i="46"/>
  <c r="CH103" i="46"/>
  <c r="CI103" i="46"/>
  <c r="CJ103" i="46"/>
  <c r="CK103" i="46"/>
  <c r="CL103" i="46"/>
  <c r="CM103" i="46"/>
  <c r="CN103" i="46"/>
  <c r="CO103" i="46"/>
  <c r="CP103" i="46"/>
  <c r="CQ103" i="46"/>
  <c r="CR103" i="46"/>
  <c r="CS103" i="46"/>
  <c r="CT103" i="46"/>
  <c r="CU103" i="46"/>
  <c r="CV103" i="46"/>
  <c r="CW103" i="46"/>
  <c r="CX103" i="46"/>
  <c r="CY103" i="46"/>
  <c r="CZ103" i="46"/>
  <c r="DA103" i="46"/>
  <c r="DB103" i="46"/>
  <c r="DC103" i="46"/>
  <c r="DD103" i="46"/>
  <c r="DE103" i="46"/>
  <c r="DF103" i="46"/>
  <c r="DG103" i="46"/>
  <c r="DH103" i="46"/>
  <c r="DI103" i="46"/>
  <c r="DJ103" i="46"/>
  <c r="DK103" i="46"/>
  <c r="DL103" i="46"/>
  <c r="DM103" i="46"/>
  <c r="DN103" i="46"/>
  <c r="DO103" i="46"/>
  <c r="DP103" i="46"/>
  <c r="DQ103" i="46"/>
  <c r="DR103" i="46"/>
  <c r="DS103" i="46"/>
  <c r="DT103" i="46"/>
  <c r="DU103" i="46"/>
  <c r="DV103" i="46"/>
  <c r="DW103" i="46"/>
  <c r="DX103" i="46"/>
  <c r="DY103" i="46"/>
  <c r="DZ103" i="46"/>
  <c r="EA103" i="46"/>
  <c r="EB103" i="46"/>
  <c r="EC103" i="46"/>
  <c r="ED103" i="46"/>
  <c r="EE103" i="46"/>
  <c r="EF103" i="46"/>
  <c r="EG103" i="46"/>
  <c r="EH103" i="46"/>
  <c r="EI103" i="46"/>
  <c r="EJ103" i="46"/>
  <c r="EK103" i="46"/>
  <c r="BJ104" i="46"/>
  <c r="BK104" i="46"/>
  <c r="BL104" i="46"/>
  <c r="BM104" i="46"/>
  <c r="BN104" i="46"/>
  <c r="BO104" i="46"/>
  <c r="BP104" i="46"/>
  <c r="BQ104" i="46"/>
  <c r="BR104" i="46"/>
  <c r="BS104" i="46"/>
  <c r="BT104" i="46"/>
  <c r="BU104" i="46"/>
  <c r="BV104" i="46"/>
  <c r="BW104" i="46"/>
  <c r="BX104" i="46"/>
  <c r="BY104" i="46"/>
  <c r="BZ104" i="46"/>
  <c r="CA104" i="46"/>
  <c r="CB104" i="46"/>
  <c r="CC104" i="46"/>
  <c r="CD104" i="46"/>
  <c r="CE104" i="46"/>
  <c r="CF104" i="46"/>
  <c r="CG104" i="46"/>
  <c r="CH104" i="46"/>
  <c r="CI104" i="46"/>
  <c r="CJ104" i="46"/>
  <c r="CK104" i="46"/>
  <c r="CL104" i="46"/>
  <c r="CM104" i="46"/>
  <c r="CN104" i="46"/>
  <c r="CO104" i="46"/>
  <c r="CP104" i="46"/>
  <c r="CQ104" i="46"/>
  <c r="CR104" i="46"/>
  <c r="CS104" i="46"/>
  <c r="CT104" i="46"/>
  <c r="CU104" i="46"/>
  <c r="CV104" i="46"/>
  <c r="CW104" i="46"/>
  <c r="CX104" i="46"/>
  <c r="CY104" i="46"/>
  <c r="CZ104" i="46"/>
  <c r="DA104" i="46"/>
  <c r="DB104" i="46"/>
  <c r="DC104" i="46"/>
  <c r="DD104" i="46"/>
  <c r="DE104" i="46"/>
  <c r="DF104" i="46"/>
  <c r="DG104" i="46"/>
  <c r="DH104" i="46"/>
  <c r="DI104" i="46"/>
  <c r="DJ104" i="46"/>
  <c r="DK104" i="46"/>
  <c r="DL104" i="46"/>
  <c r="DM104" i="46"/>
  <c r="DN104" i="46"/>
  <c r="DO104" i="46"/>
  <c r="DP104" i="46"/>
  <c r="DQ104" i="46"/>
  <c r="DR104" i="46"/>
  <c r="DS104" i="46"/>
  <c r="DT104" i="46"/>
  <c r="DU104" i="46"/>
  <c r="DV104" i="46"/>
  <c r="DW104" i="46"/>
  <c r="DX104" i="46"/>
  <c r="DY104" i="46"/>
  <c r="DZ104" i="46"/>
  <c r="EA104" i="46"/>
  <c r="EB104" i="46"/>
  <c r="EC104" i="46"/>
  <c r="ED104" i="46"/>
  <c r="EE104" i="46"/>
  <c r="EF104" i="46"/>
  <c r="EG104" i="46"/>
  <c r="EH104" i="46"/>
  <c r="EI104" i="46"/>
  <c r="EJ104" i="46"/>
  <c r="EK104" i="46"/>
  <c r="BJ105" i="46"/>
  <c r="BK105" i="46"/>
  <c r="BL105" i="46"/>
  <c r="BM105" i="46"/>
  <c r="BN105" i="46"/>
  <c r="BO105" i="46"/>
  <c r="BP105" i="46"/>
  <c r="BQ105" i="46"/>
  <c r="BR105" i="46"/>
  <c r="BS105" i="46"/>
  <c r="BT105" i="46"/>
  <c r="BU105" i="46"/>
  <c r="BV105" i="46"/>
  <c r="BW105" i="46"/>
  <c r="BX105" i="46"/>
  <c r="BY105" i="46"/>
  <c r="BZ105" i="46"/>
  <c r="CA105" i="46"/>
  <c r="CB105" i="46"/>
  <c r="CC105" i="46"/>
  <c r="CD105" i="46"/>
  <c r="CE105" i="46"/>
  <c r="CF105" i="46"/>
  <c r="CG105" i="46"/>
  <c r="CH105" i="46"/>
  <c r="CI105" i="46"/>
  <c r="CJ105" i="46"/>
  <c r="CK105" i="46"/>
  <c r="CL105" i="46"/>
  <c r="CM105" i="46"/>
  <c r="CN105" i="46"/>
  <c r="CO105" i="46"/>
  <c r="CP105" i="46"/>
  <c r="CQ105" i="46"/>
  <c r="CR105" i="46"/>
  <c r="CS105" i="46"/>
  <c r="CT105" i="46"/>
  <c r="CU105" i="46"/>
  <c r="CV105" i="46"/>
  <c r="CW105" i="46"/>
  <c r="CX105" i="46"/>
  <c r="CY105" i="46"/>
  <c r="CZ105" i="46"/>
  <c r="DA105" i="46"/>
  <c r="DB105" i="46"/>
  <c r="DC105" i="46"/>
  <c r="DD105" i="46"/>
  <c r="DE105" i="46"/>
  <c r="DF105" i="46"/>
  <c r="DG105" i="46"/>
  <c r="DH105" i="46"/>
  <c r="DI105" i="46"/>
  <c r="DJ105" i="46"/>
  <c r="DK105" i="46"/>
  <c r="DL105" i="46"/>
  <c r="DM105" i="46"/>
  <c r="DN105" i="46"/>
  <c r="DO105" i="46"/>
  <c r="DP105" i="46"/>
  <c r="DQ105" i="46"/>
  <c r="DR105" i="46"/>
  <c r="DS105" i="46"/>
  <c r="DT105" i="46"/>
  <c r="DU105" i="46"/>
  <c r="DV105" i="46"/>
  <c r="DW105" i="46"/>
  <c r="DX105" i="46"/>
  <c r="DY105" i="46"/>
  <c r="DZ105" i="46"/>
  <c r="EA105" i="46"/>
  <c r="EB105" i="46"/>
  <c r="EC105" i="46"/>
  <c r="ED105" i="46"/>
  <c r="EE105" i="46"/>
  <c r="EF105" i="46"/>
  <c r="EG105" i="46"/>
  <c r="EH105" i="46"/>
  <c r="EI105" i="46"/>
  <c r="EJ105" i="46"/>
  <c r="EK105" i="46"/>
  <c r="BJ106" i="46"/>
  <c r="BK106" i="46"/>
  <c r="BL106" i="46"/>
  <c r="BM106" i="46"/>
  <c r="BN106" i="46"/>
  <c r="BO106" i="46"/>
  <c r="BP106" i="46"/>
  <c r="BQ106" i="46"/>
  <c r="BR106" i="46"/>
  <c r="BS106" i="46"/>
  <c r="BT106" i="46"/>
  <c r="BU106" i="46"/>
  <c r="BV106" i="46"/>
  <c r="BW106" i="46"/>
  <c r="BX106" i="46"/>
  <c r="BY106" i="46"/>
  <c r="BZ106" i="46"/>
  <c r="CA106" i="46"/>
  <c r="CB106" i="46"/>
  <c r="CC106" i="46"/>
  <c r="CD106" i="46"/>
  <c r="CE106" i="46"/>
  <c r="CF106" i="46"/>
  <c r="CG106" i="46"/>
  <c r="CH106" i="46"/>
  <c r="CI106" i="46"/>
  <c r="CJ106" i="46"/>
  <c r="CK106" i="46"/>
  <c r="CL106" i="46"/>
  <c r="CM106" i="46"/>
  <c r="CN106" i="46"/>
  <c r="CO106" i="46"/>
  <c r="CP106" i="46"/>
  <c r="CQ106" i="46"/>
  <c r="CR106" i="46"/>
  <c r="CS106" i="46"/>
  <c r="CT106" i="46"/>
  <c r="CU106" i="46"/>
  <c r="CV106" i="46"/>
  <c r="CW106" i="46"/>
  <c r="CX106" i="46"/>
  <c r="CY106" i="46"/>
  <c r="CZ106" i="46"/>
  <c r="DA106" i="46"/>
  <c r="DB106" i="46"/>
  <c r="DC106" i="46"/>
  <c r="DD106" i="46"/>
  <c r="DE106" i="46"/>
  <c r="DF106" i="46"/>
  <c r="DG106" i="46"/>
  <c r="DH106" i="46"/>
  <c r="DI106" i="46"/>
  <c r="DJ106" i="46"/>
  <c r="DK106" i="46"/>
  <c r="DL106" i="46"/>
  <c r="DM106" i="46"/>
  <c r="DN106" i="46"/>
  <c r="DO106" i="46"/>
  <c r="DP106" i="46"/>
  <c r="DQ106" i="46"/>
  <c r="DR106" i="46"/>
  <c r="DS106" i="46"/>
  <c r="DT106" i="46"/>
  <c r="DU106" i="46"/>
  <c r="DV106" i="46"/>
  <c r="DW106" i="46"/>
  <c r="DX106" i="46"/>
  <c r="DY106" i="46"/>
  <c r="DZ106" i="46"/>
  <c r="EA106" i="46"/>
  <c r="EB106" i="46"/>
  <c r="EC106" i="46"/>
  <c r="ED106" i="46"/>
  <c r="EE106" i="46"/>
  <c r="EF106" i="46"/>
  <c r="EG106" i="46"/>
  <c r="EH106" i="46"/>
  <c r="EI106" i="46"/>
  <c r="EJ106" i="46"/>
  <c r="EK106" i="46"/>
  <c r="BJ107" i="46"/>
  <c r="BK107" i="46"/>
  <c r="BL107" i="46"/>
  <c r="BM107" i="46"/>
  <c r="BN107" i="46"/>
  <c r="BO107" i="46"/>
  <c r="BP107" i="46"/>
  <c r="BQ107" i="46"/>
  <c r="BR107" i="46"/>
  <c r="BS107" i="46"/>
  <c r="BT107" i="46"/>
  <c r="BU107" i="46"/>
  <c r="BV107" i="46"/>
  <c r="BW107" i="46"/>
  <c r="BX107" i="46"/>
  <c r="BY107" i="46"/>
  <c r="BZ107" i="46"/>
  <c r="CA107" i="46"/>
  <c r="CB107" i="46"/>
  <c r="CC107" i="46"/>
  <c r="CD107" i="46"/>
  <c r="CE107" i="46"/>
  <c r="CF107" i="46"/>
  <c r="CG107" i="46"/>
  <c r="CH107" i="46"/>
  <c r="CI107" i="46"/>
  <c r="CJ107" i="46"/>
  <c r="CK107" i="46"/>
  <c r="CL107" i="46"/>
  <c r="CM107" i="46"/>
  <c r="CN107" i="46"/>
  <c r="CO107" i="46"/>
  <c r="CP107" i="46"/>
  <c r="CQ107" i="46"/>
  <c r="CR107" i="46"/>
  <c r="CS107" i="46"/>
  <c r="CT107" i="46"/>
  <c r="CU107" i="46"/>
  <c r="CV107" i="46"/>
  <c r="CW107" i="46"/>
  <c r="CX107" i="46"/>
  <c r="CY107" i="46"/>
  <c r="CZ107" i="46"/>
  <c r="DA107" i="46"/>
  <c r="DB107" i="46"/>
  <c r="DC107" i="46"/>
  <c r="DD107" i="46"/>
  <c r="DE107" i="46"/>
  <c r="DF107" i="46"/>
  <c r="DG107" i="46"/>
  <c r="DH107" i="46"/>
  <c r="DI107" i="46"/>
  <c r="DJ107" i="46"/>
  <c r="DK107" i="46"/>
  <c r="DL107" i="46"/>
  <c r="DM107" i="46"/>
  <c r="DN107" i="46"/>
  <c r="DO107" i="46"/>
  <c r="DP107" i="46"/>
  <c r="DQ107" i="46"/>
  <c r="DR107" i="46"/>
  <c r="DS107" i="46"/>
  <c r="DT107" i="46"/>
  <c r="DU107" i="46"/>
  <c r="DV107" i="46"/>
  <c r="DW107" i="46"/>
  <c r="DX107" i="46"/>
  <c r="DY107" i="46"/>
  <c r="DZ107" i="46"/>
  <c r="EA107" i="46"/>
  <c r="EB107" i="46"/>
  <c r="EC107" i="46"/>
  <c r="ED107" i="46"/>
  <c r="EE107" i="46"/>
  <c r="EF107" i="46"/>
  <c r="EG107" i="46"/>
  <c r="EH107" i="46"/>
  <c r="EI107" i="46"/>
  <c r="EJ107" i="46"/>
  <c r="EK107" i="46"/>
  <c r="BJ108" i="46"/>
  <c r="BK108" i="46"/>
  <c r="BL108" i="46"/>
  <c r="BM108" i="46"/>
  <c r="BN108" i="46"/>
  <c r="BO108" i="46"/>
  <c r="BP108" i="46"/>
  <c r="BQ108" i="46"/>
  <c r="BR108" i="46"/>
  <c r="BS108" i="46"/>
  <c r="BT108" i="46"/>
  <c r="BU108" i="46"/>
  <c r="BV108" i="46"/>
  <c r="BW108" i="46"/>
  <c r="BX108" i="46"/>
  <c r="BY108" i="46"/>
  <c r="BZ108" i="46"/>
  <c r="CA108" i="46"/>
  <c r="CB108" i="46"/>
  <c r="CC108" i="46"/>
  <c r="CD108" i="46"/>
  <c r="CE108" i="46"/>
  <c r="CF108" i="46"/>
  <c r="CG108" i="46"/>
  <c r="CH108" i="46"/>
  <c r="CI108" i="46"/>
  <c r="CJ108" i="46"/>
  <c r="CK108" i="46"/>
  <c r="CL108" i="46"/>
  <c r="CM108" i="46"/>
  <c r="CN108" i="46"/>
  <c r="CO108" i="46"/>
  <c r="CP108" i="46"/>
  <c r="CQ108" i="46"/>
  <c r="CR108" i="46"/>
  <c r="CS108" i="46"/>
  <c r="CT108" i="46"/>
  <c r="CU108" i="46"/>
  <c r="CV108" i="46"/>
  <c r="CW108" i="46"/>
  <c r="CX108" i="46"/>
  <c r="CY108" i="46"/>
  <c r="CZ108" i="46"/>
  <c r="DA108" i="46"/>
  <c r="DB108" i="46"/>
  <c r="DC108" i="46"/>
  <c r="DD108" i="46"/>
  <c r="DE108" i="46"/>
  <c r="DF108" i="46"/>
  <c r="DG108" i="46"/>
  <c r="DH108" i="46"/>
  <c r="DI108" i="46"/>
  <c r="DJ108" i="46"/>
  <c r="DK108" i="46"/>
  <c r="DL108" i="46"/>
  <c r="DM108" i="46"/>
  <c r="DN108" i="46"/>
  <c r="DO108" i="46"/>
  <c r="DP108" i="46"/>
  <c r="DQ108" i="46"/>
  <c r="DR108" i="46"/>
  <c r="DS108" i="46"/>
  <c r="DT108" i="46"/>
  <c r="DU108" i="46"/>
  <c r="DV108" i="46"/>
  <c r="DW108" i="46"/>
  <c r="DX108" i="46"/>
  <c r="DY108" i="46"/>
  <c r="DZ108" i="46"/>
  <c r="EA108" i="46"/>
  <c r="EB108" i="46"/>
  <c r="EC108" i="46"/>
  <c r="ED108" i="46"/>
  <c r="EE108" i="46"/>
  <c r="EF108" i="46"/>
  <c r="EG108" i="46"/>
  <c r="EH108" i="46"/>
  <c r="EI108" i="46"/>
  <c r="EJ108" i="46"/>
  <c r="EK108" i="46"/>
  <c r="BJ109" i="46"/>
  <c r="BK109" i="46"/>
  <c r="BL109" i="46"/>
  <c r="BM109" i="46"/>
  <c r="BN109" i="46"/>
  <c r="BO109" i="46"/>
  <c r="BP109" i="46"/>
  <c r="BQ109" i="46"/>
  <c r="BR109" i="46"/>
  <c r="BS109" i="46"/>
  <c r="BT109" i="46"/>
  <c r="BU109" i="46"/>
  <c r="BV109" i="46"/>
  <c r="BW109" i="46"/>
  <c r="BX109" i="46"/>
  <c r="BY109" i="46"/>
  <c r="BZ109" i="46"/>
  <c r="CA109" i="46"/>
  <c r="CB109" i="46"/>
  <c r="CC109" i="46"/>
  <c r="CD109" i="46"/>
  <c r="CE109" i="46"/>
  <c r="CF109" i="46"/>
  <c r="CG109" i="46"/>
  <c r="CH109" i="46"/>
  <c r="CI109" i="46"/>
  <c r="CJ109" i="46"/>
  <c r="CK109" i="46"/>
  <c r="CL109" i="46"/>
  <c r="CM109" i="46"/>
  <c r="CN109" i="46"/>
  <c r="CO109" i="46"/>
  <c r="CP109" i="46"/>
  <c r="CQ109" i="46"/>
  <c r="CR109" i="46"/>
  <c r="CS109" i="46"/>
  <c r="CT109" i="46"/>
  <c r="CU109" i="46"/>
  <c r="CV109" i="46"/>
  <c r="CW109" i="46"/>
  <c r="CX109" i="46"/>
  <c r="CY109" i="46"/>
  <c r="CZ109" i="46"/>
  <c r="DA109" i="46"/>
  <c r="DB109" i="46"/>
  <c r="DC109" i="46"/>
  <c r="DD109" i="46"/>
  <c r="DE109" i="46"/>
  <c r="DF109" i="46"/>
  <c r="DG109" i="46"/>
  <c r="DH109" i="46"/>
  <c r="DI109" i="46"/>
  <c r="DJ109" i="46"/>
  <c r="DK109" i="46"/>
  <c r="DL109" i="46"/>
  <c r="DM109" i="46"/>
  <c r="DN109" i="46"/>
  <c r="DO109" i="46"/>
  <c r="DP109" i="46"/>
  <c r="DQ109" i="46"/>
  <c r="DR109" i="46"/>
  <c r="DS109" i="46"/>
  <c r="DT109" i="46"/>
  <c r="DU109" i="46"/>
  <c r="DV109" i="46"/>
  <c r="DW109" i="46"/>
  <c r="DX109" i="46"/>
  <c r="DY109" i="46"/>
  <c r="DZ109" i="46"/>
  <c r="EA109" i="46"/>
  <c r="EB109" i="46"/>
  <c r="EC109" i="46"/>
  <c r="ED109" i="46"/>
  <c r="EE109" i="46"/>
  <c r="EF109" i="46"/>
  <c r="EG109" i="46"/>
  <c r="EH109" i="46"/>
  <c r="EI109" i="46"/>
  <c r="EJ109" i="46"/>
  <c r="EK109" i="46"/>
  <c r="BJ110" i="46"/>
  <c r="BK110" i="46"/>
  <c r="BL110" i="46"/>
  <c r="BM110" i="46"/>
  <c r="BN110" i="46"/>
  <c r="BO110" i="46"/>
  <c r="BP110" i="46"/>
  <c r="BQ110" i="46"/>
  <c r="BR110" i="46"/>
  <c r="BS110" i="46"/>
  <c r="BT110" i="46"/>
  <c r="BU110" i="46"/>
  <c r="BV110" i="46"/>
  <c r="BW110" i="46"/>
  <c r="BX110" i="46"/>
  <c r="BY110" i="46"/>
  <c r="BZ110" i="46"/>
  <c r="CA110" i="46"/>
  <c r="CB110" i="46"/>
  <c r="CC110" i="46"/>
  <c r="CD110" i="46"/>
  <c r="CE110" i="46"/>
  <c r="CF110" i="46"/>
  <c r="CG110" i="46"/>
  <c r="CH110" i="46"/>
  <c r="CI110" i="46"/>
  <c r="CJ110" i="46"/>
  <c r="CK110" i="46"/>
  <c r="CL110" i="46"/>
  <c r="CM110" i="46"/>
  <c r="CN110" i="46"/>
  <c r="CO110" i="46"/>
  <c r="CP110" i="46"/>
  <c r="CQ110" i="46"/>
  <c r="CR110" i="46"/>
  <c r="CS110" i="46"/>
  <c r="CT110" i="46"/>
  <c r="CU110" i="46"/>
  <c r="CV110" i="46"/>
  <c r="CW110" i="46"/>
  <c r="CX110" i="46"/>
  <c r="CY110" i="46"/>
  <c r="CZ110" i="46"/>
  <c r="DA110" i="46"/>
  <c r="DB110" i="46"/>
  <c r="DC110" i="46"/>
  <c r="DD110" i="46"/>
  <c r="DE110" i="46"/>
  <c r="DF110" i="46"/>
  <c r="DG110" i="46"/>
  <c r="DH110" i="46"/>
  <c r="DI110" i="46"/>
  <c r="DJ110" i="46"/>
  <c r="DK110" i="46"/>
  <c r="DL110" i="46"/>
  <c r="DM110" i="46"/>
  <c r="DN110" i="46"/>
  <c r="DO110" i="46"/>
  <c r="DP110" i="46"/>
  <c r="DQ110" i="46"/>
  <c r="DR110" i="46"/>
  <c r="DS110" i="46"/>
  <c r="DT110" i="46"/>
  <c r="DU110" i="46"/>
  <c r="DV110" i="46"/>
  <c r="DW110" i="46"/>
  <c r="DX110" i="46"/>
  <c r="DY110" i="46"/>
  <c r="DZ110" i="46"/>
  <c r="EA110" i="46"/>
  <c r="EB110" i="46"/>
  <c r="EC110" i="46"/>
  <c r="ED110" i="46"/>
  <c r="EE110" i="46"/>
  <c r="EF110" i="46"/>
  <c r="EG110" i="46"/>
  <c r="EH110" i="46"/>
  <c r="EI110" i="46"/>
  <c r="EJ110" i="46"/>
  <c r="EK110" i="46"/>
  <c r="BJ111" i="46"/>
  <c r="BK111" i="46"/>
  <c r="BL111" i="46"/>
  <c r="BM111" i="46"/>
  <c r="BN111" i="46"/>
  <c r="BO111" i="46"/>
  <c r="BP111" i="46"/>
  <c r="BQ111" i="46"/>
  <c r="BR111" i="46"/>
  <c r="BS111" i="46"/>
  <c r="BT111" i="46"/>
  <c r="BU111" i="46"/>
  <c r="BV111" i="46"/>
  <c r="BW111" i="46"/>
  <c r="BX111" i="46"/>
  <c r="BY111" i="46"/>
  <c r="BZ111" i="46"/>
  <c r="CA111" i="46"/>
  <c r="CB111" i="46"/>
  <c r="CC111" i="46"/>
  <c r="CD111" i="46"/>
  <c r="CE111" i="46"/>
  <c r="CF111" i="46"/>
  <c r="CG111" i="46"/>
  <c r="CH111" i="46"/>
  <c r="CI111" i="46"/>
  <c r="CJ111" i="46"/>
  <c r="CK111" i="46"/>
  <c r="CL111" i="46"/>
  <c r="CM111" i="46"/>
  <c r="CN111" i="46"/>
  <c r="CO111" i="46"/>
  <c r="CP111" i="46"/>
  <c r="CQ111" i="46"/>
  <c r="CR111" i="46"/>
  <c r="CS111" i="46"/>
  <c r="CT111" i="46"/>
  <c r="CU111" i="46"/>
  <c r="CV111" i="46"/>
  <c r="CW111" i="46"/>
  <c r="CX111" i="46"/>
  <c r="CY111" i="46"/>
  <c r="CZ111" i="46"/>
  <c r="DA111" i="46"/>
  <c r="DB111" i="46"/>
  <c r="DC111" i="46"/>
  <c r="DD111" i="46"/>
  <c r="DE111" i="46"/>
  <c r="DF111" i="46"/>
  <c r="DG111" i="46"/>
  <c r="DH111" i="46"/>
  <c r="DI111" i="46"/>
  <c r="DJ111" i="46"/>
  <c r="DK111" i="46"/>
  <c r="DL111" i="46"/>
  <c r="DM111" i="46"/>
  <c r="DN111" i="46"/>
  <c r="DO111" i="46"/>
  <c r="DP111" i="46"/>
  <c r="DQ111" i="46"/>
  <c r="DR111" i="46"/>
  <c r="DS111" i="46"/>
  <c r="DT111" i="46"/>
  <c r="DU111" i="46"/>
  <c r="DV111" i="46"/>
  <c r="DW111" i="46"/>
  <c r="DX111" i="46"/>
  <c r="DY111" i="46"/>
  <c r="DZ111" i="46"/>
  <c r="EA111" i="46"/>
  <c r="EB111" i="46"/>
  <c r="EC111" i="46"/>
  <c r="ED111" i="46"/>
  <c r="EE111" i="46"/>
  <c r="EF111" i="46"/>
  <c r="EG111" i="46"/>
  <c r="EH111" i="46"/>
  <c r="EI111" i="46"/>
  <c r="EJ111" i="46"/>
  <c r="EK111" i="46"/>
  <c r="BJ112" i="46"/>
  <c r="BK112" i="46"/>
  <c r="BL112" i="46"/>
  <c r="BM112" i="46"/>
  <c r="BN112" i="46"/>
  <c r="BO112" i="46"/>
  <c r="BP112" i="46"/>
  <c r="BQ112" i="46"/>
  <c r="BR112" i="46"/>
  <c r="BS112" i="46"/>
  <c r="BT112" i="46"/>
  <c r="BU112" i="46"/>
  <c r="BV112" i="46"/>
  <c r="BW112" i="46"/>
  <c r="BX112" i="46"/>
  <c r="BY112" i="46"/>
  <c r="BZ112" i="46"/>
  <c r="CA112" i="46"/>
  <c r="CB112" i="46"/>
  <c r="CC112" i="46"/>
  <c r="CD112" i="46"/>
  <c r="CE112" i="46"/>
  <c r="CF112" i="46"/>
  <c r="CG112" i="46"/>
  <c r="CH112" i="46"/>
  <c r="CI112" i="46"/>
  <c r="CJ112" i="46"/>
  <c r="CK112" i="46"/>
  <c r="CL112" i="46"/>
  <c r="CM112" i="46"/>
  <c r="CN112" i="46"/>
  <c r="CO112" i="46"/>
  <c r="CP112" i="46"/>
  <c r="CQ112" i="46"/>
  <c r="CR112" i="46"/>
  <c r="CS112" i="46"/>
  <c r="CT112" i="46"/>
  <c r="CU112" i="46"/>
  <c r="CV112" i="46"/>
  <c r="CW112" i="46"/>
  <c r="CX112" i="46"/>
  <c r="CY112" i="46"/>
  <c r="CZ112" i="46"/>
  <c r="DA112" i="46"/>
  <c r="DB112" i="46"/>
  <c r="DC112" i="46"/>
  <c r="DD112" i="46"/>
  <c r="DE112" i="46"/>
  <c r="DF112" i="46"/>
  <c r="DG112" i="46"/>
  <c r="DH112" i="46"/>
  <c r="DI112" i="46"/>
  <c r="DJ112" i="46"/>
  <c r="DK112" i="46"/>
  <c r="DL112" i="46"/>
  <c r="DM112" i="46"/>
  <c r="DN112" i="46"/>
  <c r="DO112" i="46"/>
  <c r="DP112" i="46"/>
  <c r="DQ112" i="46"/>
  <c r="DR112" i="46"/>
  <c r="DS112" i="46"/>
  <c r="DT112" i="46"/>
  <c r="DU112" i="46"/>
  <c r="DV112" i="46"/>
  <c r="DW112" i="46"/>
  <c r="DX112" i="46"/>
  <c r="DY112" i="46"/>
  <c r="DZ112" i="46"/>
  <c r="EA112" i="46"/>
  <c r="EB112" i="46"/>
  <c r="EC112" i="46"/>
  <c r="ED112" i="46"/>
  <c r="EE112" i="46"/>
  <c r="EF112" i="46"/>
  <c r="EG112" i="46"/>
  <c r="EH112" i="46"/>
  <c r="EI112" i="46"/>
  <c r="EJ112" i="46"/>
  <c r="EK112" i="46"/>
  <c r="BJ113" i="46"/>
  <c r="BK113" i="46"/>
  <c r="BL113" i="46"/>
  <c r="BM113" i="46"/>
  <c r="BN113" i="46"/>
  <c r="BO113" i="46"/>
  <c r="BP113" i="46"/>
  <c r="BQ113" i="46"/>
  <c r="BR113" i="46"/>
  <c r="BS113" i="46"/>
  <c r="BT113" i="46"/>
  <c r="BU113" i="46"/>
  <c r="BV113" i="46"/>
  <c r="BW113" i="46"/>
  <c r="BX113" i="46"/>
  <c r="BY113" i="46"/>
  <c r="BZ113" i="46"/>
  <c r="CA113" i="46"/>
  <c r="CB113" i="46"/>
  <c r="CC113" i="46"/>
  <c r="CD113" i="46"/>
  <c r="CE113" i="46"/>
  <c r="CF113" i="46"/>
  <c r="CG113" i="46"/>
  <c r="CH113" i="46"/>
  <c r="CI113" i="46"/>
  <c r="CJ113" i="46"/>
  <c r="CK113" i="46"/>
  <c r="CL113" i="46"/>
  <c r="CM113" i="46"/>
  <c r="CN113" i="46"/>
  <c r="CO113" i="46"/>
  <c r="CP113" i="46"/>
  <c r="CQ113" i="46"/>
  <c r="CR113" i="46"/>
  <c r="CS113" i="46"/>
  <c r="CT113" i="46"/>
  <c r="CU113" i="46"/>
  <c r="CV113" i="46"/>
  <c r="CW113" i="46"/>
  <c r="CX113" i="46"/>
  <c r="CY113" i="46"/>
  <c r="CZ113" i="46"/>
  <c r="DA113" i="46"/>
  <c r="DB113" i="46"/>
  <c r="DC113" i="46"/>
  <c r="DD113" i="46"/>
  <c r="DE113" i="46"/>
  <c r="DF113" i="46"/>
  <c r="DG113" i="46"/>
  <c r="DH113" i="46"/>
  <c r="DI113" i="46"/>
  <c r="DJ113" i="46"/>
  <c r="DK113" i="46"/>
  <c r="DL113" i="46"/>
  <c r="DM113" i="46"/>
  <c r="DN113" i="46"/>
  <c r="DO113" i="46"/>
  <c r="DP113" i="46"/>
  <c r="DQ113" i="46"/>
  <c r="DR113" i="46"/>
  <c r="DS113" i="46"/>
  <c r="DT113" i="46"/>
  <c r="DU113" i="46"/>
  <c r="DV113" i="46"/>
  <c r="DW113" i="46"/>
  <c r="DX113" i="46"/>
  <c r="DY113" i="46"/>
  <c r="DZ113" i="46"/>
  <c r="EA113" i="46"/>
  <c r="EB113" i="46"/>
  <c r="EC113" i="46"/>
  <c r="ED113" i="46"/>
  <c r="EE113" i="46"/>
  <c r="EF113" i="46"/>
  <c r="EG113" i="46"/>
  <c r="EH113" i="46"/>
  <c r="EI113" i="46"/>
  <c r="EJ113" i="46"/>
  <c r="EK113" i="46"/>
  <c r="BJ114" i="46"/>
  <c r="BK114" i="46"/>
  <c r="BL114" i="46"/>
  <c r="BM114" i="46"/>
  <c r="BN114" i="46"/>
  <c r="BO114" i="46"/>
  <c r="BP114" i="46"/>
  <c r="BQ114" i="46"/>
  <c r="BR114" i="46"/>
  <c r="BS114" i="46"/>
  <c r="BT114" i="46"/>
  <c r="BU114" i="46"/>
  <c r="BV114" i="46"/>
  <c r="BW114" i="46"/>
  <c r="BX114" i="46"/>
  <c r="BY114" i="46"/>
  <c r="BZ114" i="46"/>
  <c r="CA114" i="46"/>
  <c r="CB114" i="46"/>
  <c r="CC114" i="46"/>
  <c r="CD114" i="46"/>
  <c r="CE114" i="46"/>
  <c r="CF114" i="46"/>
  <c r="CG114" i="46"/>
  <c r="CH114" i="46"/>
  <c r="CI114" i="46"/>
  <c r="CJ114" i="46"/>
  <c r="CK114" i="46"/>
  <c r="CL114" i="46"/>
  <c r="CM114" i="46"/>
  <c r="CN114" i="46"/>
  <c r="CO114" i="46"/>
  <c r="CP114" i="46"/>
  <c r="CQ114" i="46"/>
  <c r="CR114" i="46"/>
  <c r="CS114" i="46"/>
  <c r="CT114" i="46"/>
  <c r="CU114" i="46"/>
  <c r="CV114" i="46"/>
  <c r="CW114" i="46"/>
  <c r="CX114" i="46"/>
  <c r="CY114" i="46"/>
  <c r="CZ114" i="46"/>
  <c r="DA114" i="46"/>
  <c r="DB114" i="46"/>
  <c r="DC114" i="46"/>
  <c r="DD114" i="46"/>
  <c r="DE114" i="46"/>
  <c r="DF114" i="46"/>
  <c r="DG114" i="46"/>
  <c r="DH114" i="46"/>
  <c r="DI114" i="46"/>
  <c r="DJ114" i="46"/>
  <c r="DK114" i="46"/>
  <c r="DL114" i="46"/>
  <c r="DM114" i="46"/>
  <c r="DN114" i="46"/>
  <c r="DO114" i="46"/>
  <c r="DP114" i="46"/>
  <c r="DQ114" i="46"/>
  <c r="DR114" i="46"/>
  <c r="DS114" i="46"/>
  <c r="DT114" i="46"/>
  <c r="DU114" i="46"/>
  <c r="DV114" i="46"/>
  <c r="DW114" i="46"/>
  <c r="DX114" i="46"/>
  <c r="DY114" i="46"/>
  <c r="DZ114" i="46"/>
  <c r="EA114" i="46"/>
  <c r="EB114" i="46"/>
  <c r="EC114" i="46"/>
  <c r="ED114" i="46"/>
  <c r="EE114" i="46"/>
  <c r="EF114" i="46"/>
  <c r="EG114" i="46"/>
  <c r="EH114" i="46"/>
  <c r="EI114" i="46"/>
  <c r="EJ114" i="46"/>
  <c r="EK114" i="46"/>
  <c r="BJ115" i="46"/>
  <c r="BK115" i="46"/>
  <c r="BL115" i="46"/>
  <c r="BM115" i="46"/>
  <c r="BN115" i="46"/>
  <c r="BO115" i="46"/>
  <c r="BP115" i="46"/>
  <c r="BQ115" i="46"/>
  <c r="BR115" i="46"/>
  <c r="BS115" i="46"/>
  <c r="BT115" i="46"/>
  <c r="BU115" i="46"/>
  <c r="BV115" i="46"/>
  <c r="BW115" i="46"/>
  <c r="BX115" i="46"/>
  <c r="BY115" i="46"/>
  <c r="BZ115" i="46"/>
  <c r="CA115" i="46"/>
  <c r="CB115" i="46"/>
  <c r="CC115" i="46"/>
  <c r="CD115" i="46"/>
  <c r="CE115" i="46"/>
  <c r="CF115" i="46"/>
  <c r="CG115" i="46"/>
  <c r="CH115" i="46"/>
  <c r="CI115" i="46"/>
  <c r="CJ115" i="46"/>
  <c r="CK115" i="46"/>
  <c r="CL115" i="46"/>
  <c r="CM115" i="46"/>
  <c r="CN115" i="46"/>
  <c r="CO115" i="46"/>
  <c r="CP115" i="46"/>
  <c r="CQ115" i="46"/>
  <c r="CR115" i="46"/>
  <c r="CS115" i="46"/>
  <c r="CT115" i="46"/>
  <c r="CU115" i="46"/>
  <c r="CV115" i="46"/>
  <c r="CW115" i="46"/>
  <c r="CX115" i="46"/>
  <c r="CY115" i="46"/>
  <c r="CZ115" i="46"/>
  <c r="DA115" i="46"/>
  <c r="DB115" i="46"/>
  <c r="DC115" i="46"/>
  <c r="DD115" i="46"/>
  <c r="DE115" i="46"/>
  <c r="DF115" i="46"/>
  <c r="DG115" i="46"/>
  <c r="DH115" i="46"/>
  <c r="DI115" i="46"/>
  <c r="DJ115" i="46"/>
  <c r="DK115" i="46"/>
  <c r="DL115" i="46"/>
  <c r="DM115" i="46"/>
  <c r="DN115" i="46"/>
  <c r="DO115" i="46"/>
  <c r="DP115" i="46"/>
  <c r="DQ115" i="46"/>
  <c r="DR115" i="46"/>
  <c r="DS115" i="46"/>
  <c r="DT115" i="46"/>
  <c r="DU115" i="46"/>
  <c r="DV115" i="46"/>
  <c r="DW115" i="46"/>
  <c r="DX115" i="46"/>
  <c r="DY115" i="46"/>
  <c r="DZ115" i="46"/>
  <c r="EA115" i="46"/>
  <c r="EB115" i="46"/>
  <c r="EC115" i="46"/>
  <c r="ED115" i="46"/>
  <c r="EE115" i="46"/>
  <c r="EF115" i="46"/>
  <c r="EG115" i="46"/>
  <c r="EH115" i="46"/>
  <c r="EI115" i="46"/>
  <c r="EJ115" i="46"/>
  <c r="EK115" i="46"/>
  <c r="BJ116" i="46"/>
  <c r="BK116" i="46"/>
  <c r="BL116" i="46"/>
  <c r="BM116" i="46"/>
  <c r="BN116" i="46"/>
  <c r="BO116" i="46"/>
  <c r="BP116" i="46"/>
  <c r="BQ116" i="46"/>
  <c r="BR116" i="46"/>
  <c r="BS116" i="46"/>
  <c r="BT116" i="46"/>
  <c r="BU116" i="46"/>
  <c r="BV116" i="46"/>
  <c r="BW116" i="46"/>
  <c r="BX116" i="46"/>
  <c r="BY116" i="46"/>
  <c r="BZ116" i="46"/>
  <c r="CA116" i="46"/>
  <c r="CB116" i="46"/>
  <c r="CC116" i="46"/>
  <c r="CD116" i="46"/>
  <c r="CE116" i="46"/>
  <c r="CF116" i="46"/>
  <c r="CG116" i="46"/>
  <c r="CH116" i="46"/>
  <c r="CI116" i="46"/>
  <c r="CJ116" i="46"/>
  <c r="CK116" i="46"/>
  <c r="CL116" i="46"/>
  <c r="CM116" i="46"/>
  <c r="CN116" i="46"/>
  <c r="CO116" i="46"/>
  <c r="CP116" i="46"/>
  <c r="CQ116" i="46"/>
  <c r="CR116" i="46"/>
  <c r="CS116" i="46"/>
  <c r="CT116" i="46"/>
  <c r="CU116" i="46"/>
  <c r="CV116" i="46"/>
  <c r="CW116" i="46"/>
  <c r="CX116" i="46"/>
  <c r="CY116" i="46"/>
  <c r="CZ116" i="46"/>
  <c r="DA116" i="46"/>
  <c r="DB116" i="46"/>
  <c r="DC116" i="46"/>
  <c r="DD116" i="46"/>
  <c r="DE116" i="46"/>
  <c r="DF116" i="46"/>
  <c r="DG116" i="46"/>
  <c r="DH116" i="46"/>
  <c r="DI116" i="46"/>
  <c r="DJ116" i="46"/>
  <c r="DK116" i="46"/>
  <c r="DL116" i="46"/>
  <c r="DM116" i="46"/>
  <c r="DN116" i="46"/>
  <c r="DO116" i="46"/>
  <c r="DP116" i="46"/>
  <c r="DQ116" i="46"/>
  <c r="DR116" i="46"/>
  <c r="DS116" i="46"/>
  <c r="DT116" i="46"/>
  <c r="DU116" i="46"/>
  <c r="DV116" i="46"/>
  <c r="DW116" i="46"/>
  <c r="DX116" i="46"/>
  <c r="DY116" i="46"/>
  <c r="DZ116" i="46"/>
  <c r="EA116" i="46"/>
  <c r="EB116" i="46"/>
  <c r="EC116" i="46"/>
  <c r="ED116" i="46"/>
  <c r="EE116" i="46"/>
  <c r="EF116" i="46"/>
  <c r="EG116" i="46"/>
  <c r="EH116" i="46"/>
  <c r="EI116" i="46"/>
  <c r="EJ116" i="46"/>
  <c r="EK116" i="46"/>
  <c r="BJ117" i="46"/>
  <c r="BK117" i="46"/>
  <c r="BL117" i="46"/>
  <c r="BM117" i="46"/>
  <c r="BN117" i="46"/>
  <c r="BO117" i="46"/>
  <c r="BP117" i="46"/>
  <c r="BQ117" i="46"/>
  <c r="BR117" i="46"/>
  <c r="BS117" i="46"/>
  <c r="BT117" i="46"/>
  <c r="BU117" i="46"/>
  <c r="BV117" i="46"/>
  <c r="BW117" i="46"/>
  <c r="BX117" i="46"/>
  <c r="BY117" i="46"/>
  <c r="BZ117" i="46"/>
  <c r="CA117" i="46"/>
  <c r="CB117" i="46"/>
  <c r="CC117" i="46"/>
  <c r="CD117" i="46"/>
  <c r="CE117" i="46"/>
  <c r="CF117" i="46"/>
  <c r="CG117" i="46"/>
  <c r="CH117" i="46"/>
  <c r="CI117" i="46"/>
  <c r="CJ117" i="46"/>
  <c r="CK117" i="46"/>
  <c r="CL117" i="46"/>
  <c r="CM117" i="46"/>
  <c r="CN117" i="46"/>
  <c r="CO117" i="46"/>
  <c r="CP117" i="46"/>
  <c r="CQ117" i="46"/>
  <c r="CR117" i="46"/>
  <c r="CS117" i="46"/>
  <c r="CT117" i="46"/>
  <c r="CU117" i="46"/>
  <c r="CV117" i="46"/>
  <c r="CW117" i="46"/>
  <c r="CX117" i="46"/>
  <c r="CY117" i="46"/>
  <c r="CZ117" i="46"/>
  <c r="DA117" i="46"/>
  <c r="DB117" i="46"/>
  <c r="DC117" i="46"/>
  <c r="DD117" i="46"/>
  <c r="DE117" i="46"/>
  <c r="DF117" i="46"/>
  <c r="DG117" i="46"/>
  <c r="DH117" i="46"/>
  <c r="DI117" i="46"/>
  <c r="DJ117" i="46"/>
  <c r="DK117" i="46"/>
  <c r="DL117" i="46"/>
  <c r="DM117" i="46"/>
  <c r="DN117" i="46"/>
  <c r="DO117" i="46"/>
  <c r="DP117" i="46"/>
  <c r="DQ117" i="46"/>
  <c r="DR117" i="46"/>
  <c r="DS117" i="46"/>
  <c r="DT117" i="46"/>
  <c r="DU117" i="46"/>
  <c r="DV117" i="46"/>
  <c r="DW117" i="46"/>
  <c r="DX117" i="46"/>
  <c r="DY117" i="46"/>
  <c r="DZ117" i="46"/>
  <c r="EA117" i="46"/>
  <c r="EB117" i="46"/>
  <c r="EC117" i="46"/>
  <c r="ED117" i="46"/>
  <c r="EE117" i="46"/>
  <c r="EF117" i="46"/>
  <c r="EG117" i="46"/>
  <c r="EH117" i="46"/>
  <c r="EI117" i="46"/>
  <c r="EJ117" i="46"/>
  <c r="EK117" i="46"/>
  <c r="BJ118" i="46"/>
  <c r="BK118" i="46"/>
  <c r="BL118" i="46"/>
  <c r="BM118" i="46"/>
  <c r="BN118" i="46"/>
  <c r="BO118" i="46"/>
  <c r="BP118" i="46"/>
  <c r="BQ118" i="46"/>
  <c r="BR118" i="46"/>
  <c r="BS118" i="46"/>
  <c r="BT118" i="46"/>
  <c r="BU118" i="46"/>
  <c r="BV118" i="46"/>
  <c r="BW118" i="46"/>
  <c r="BX118" i="46"/>
  <c r="BY118" i="46"/>
  <c r="BZ118" i="46"/>
  <c r="CA118" i="46"/>
  <c r="CB118" i="46"/>
  <c r="CC118" i="46"/>
  <c r="CD118" i="46"/>
  <c r="CE118" i="46"/>
  <c r="CF118" i="46"/>
  <c r="CG118" i="46"/>
  <c r="CH118" i="46"/>
  <c r="CI118" i="46"/>
  <c r="CJ118" i="46"/>
  <c r="CK118" i="46"/>
  <c r="CL118" i="46"/>
  <c r="CM118" i="46"/>
  <c r="CN118" i="46"/>
  <c r="CO118" i="46"/>
  <c r="CP118" i="46"/>
  <c r="CQ118" i="46"/>
  <c r="CR118" i="46"/>
  <c r="CS118" i="46"/>
  <c r="CT118" i="46"/>
  <c r="CU118" i="46"/>
  <c r="CV118" i="46"/>
  <c r="CW118" i="46"/>
  <c r="CX118" i="46"/>
  <c r="CY118" i="46"/>
  <c r="CZ118" i="46"/>
  <c r="DA118" i="46"/>
  <c r="DB118" i="46"/>
  <c r="DC118" i="46"/>
  <c r="DD118" i="46"/>
  <c r="DE118" i="46"/>
  <c r="DF118" i="46"/>
  <c r="DG118" i="46"/>
  <c r="DH118" i="46"/>
  <c r="DI118" i="46"/>
  <c r="DJ118" i="46"/>
  <c r="DK118" i="46"/>
  <c r="DL118" i="46"/>
  <c r="DM118" i="46"/>
  <c r="DN118" i="46"/>
  <c r="DO118" i="46"/>
  <c r="DP118" i="46"/>
  <c r="DQ118" i="46"/>
  <c r="DR118" i="46"/>
  <c r="DS118" i="46"/>
  <c r="DT118" i="46"/>
  <c r="DU118" i="46"/>
  <c r="DV118" i="46"/>
  <c r="DW118" i="46"/>
  <c r="DX118" i="46"/>
  <c r="DY118" i="46"/>
  <c r="DZ118" i="46"/>
  <c r="EA118" i="46"/>
  <c r="EB118" i="46"/>
  <c r="EC118" i="46"/>
  <c r="ED118" i="46"/>
  <c r="EE118" i="46"/>
  <c r="EF118" i="46"/>
  <c r="EG118" i="46"/>
  <c r="EH118" i="46"/>
  <c r="EI118" i="46"/>
  <c r="EJ118" i="46"/>
  <c r="EK118" i="46"/>
  <c r="BJ119" i="46"/>
  <c r="BK119" i="46"/>
  <c r="BL119" i="46"/>
  <c r="BM119" i="46"/>
  <c r="BN119" i="46"/>
  <c r="BO119" i="46"/>
  <c r="BP119" i="46"/>
  <c r="BQ119" i="46"/>
  <c r="BR119" i="46"/>
  <c r="BS119" i="46"/>
  <c r="BT119" i="46"/>
  <c r="BU119" i="46"/>
  <c r="BV119" i="46"/>
  <c r="BW119" i="46"/>
  <c r="BX119" i="46"/>
  <c r="BY119" i="46"/>
  <c r="BZ119" i="46"/>
  <c r="CA119" i="46"/>
  <c r="CB119" i="46"/>
  <c r="CC119" i="46"/>
  <c r="CD119" i="46"/>
  <c r="CE119" i="46"/>
  <c r="CF119" i="46"/>
  <c r="CG119" i="46"/>
  <c r="CH119" i="46"/>
  <c r="CI119" i="46"/>
  <c r="CJ119" i="46"/>
  <c r="CK119" i="46"/>
  <c r="CL119" i="46"/>
  <c r="CM119" i="46"/>
  <c r="CN119" i="46"/>
  <c r="CO119" i="46"/>
  <c r="CP119" i="46"/>
  <c r="CQ119" i="46"/>
  <c r="CR119" i="46"/>
  <c r="CS119" i="46"/>
  <c r="CT119" i="46"/>
  <c r="CU119" i="46"/>
  <c r="CV119" i="46"/>
  <c r="CW119" i="46"/>
  <c r="CX119" i="46"/>
  <c r="CY119" i="46"/>
  <c r="CZ119" i="46"/>
  <c r="DA119" i="46"/>
  <c r="DB119" i="46"/>
  <c r="DC119" i="46"/>
  <c r="DD119" i="46"/>
  <c r="DE119" i="46"/>
  <c r="DF119" i="46"/>
  <c r="DG119" i="46"/>
  <c r="DH119" i="46"/>
  <c r="DI119" i="46"/>
  <c r="DJ119" i="46"/>
  <c r="DK119" i="46"/>
  <c r="DL119" i="46"/>
  <c r="DM119" i="46"/>
  <c r="DN119" i="46"/>
  <c r="DO119" i="46"/>
  <c r="DP119" i="46"/>
  <c r="DQ119" i="46"/>
  <c r="DR119" i="46"/>
  <c r="DS119" i="46"/>
  <c r="DT119" i="46"/>
  <c r="DU119" i="46"/>
  <c r="DV119" i="46"/>
  <c r="DW119" i="46"/>
  <c r="DX119" i="46"/>
  <c r="DY119" i="46"/>
  <c r="DZ119" i="46"/>
  <c r="EA119" i="46"/>
  <c r="EB119" i="46"/>
  <c r="EC119" i="46"/>
  <c r="ED119" i="46"/>
  <c r="EE119" i="46"/>
  <c r="EF119" i="46"/>
  <c r="EG119" i="46"/>
  <c r="EH119" i="46"/>
  <c r="EI119" i="46"/>
  <c r="EJ119" i="46"/>
  <c r="EK119" i="46"/>
  <c r="BJ120" i="46"/>
  <c r="BK120" i="46"/>
  <c r="BL120" i="46"/>
  <c r="BM120" i="46"/>
  <c r="BN120" i="46"/>
  <c r="BO120" i="46"/>
  <c r="BP120" i="46"/>
  <c r="BQ120" i="46"/>
  <c r="BR120" i="46"/>
  <c r="BS120" i="46"/>
  <c r="BT120" i="46"/>
  <c r="BU120" i="46"/>
  <c r="BV120" i="46"/>
  <c r="BW120" i="46"/>
  <c r="BX120" i="46"/>
  <c r="BY120" i="46"/>
  <c r="BZ120" i="46"/>
  <c r="CA120" i="46"/>
  <c r="CB120" i="46"/>
  <c r="CC120" i="46"/>
  <c r="CD120" i="46"/>
  <c r="CE120" i="46"/>
  <c r="CF120" i="46"/>
  <c r="CG120" i="46"/>
  <c r="CH120" i="46"/>
  <c r="CI120" i="46"/>
  <c r="CJ120" i="46"/>
  <c r="CK120" i="46"/>
  <c r="CL120" i="46"/>
  <c r="CM120" i="46"/>
  <c r="CN120" i="46"/>
  <c r="CO120" i="46"/>
  <c r="CP120" i="46"/>
  <c r="CQ120" i="46"/>
  <c r="CR120" i="46"/>
  <c r="CS120" i="46"/>
  <c r="CT120" i="46"/>
  <c r="CU120" i="46"/>
  <c r="CV120" i="46"/>
  <c r="CW120" i="46"/>
  <c r="CX120" i="46"/>
  <c r="CY120" i="46"/>
  <c r="CZ120" i="46"/>
  <c r="DA120" i="46"/>
  <c r="DB120" i="46"/>
  <c r="DC120" i="46"/>
  <c r="DD120" i="46"/>
  <c r="DE120" i="46"/>
  <c r="DF120" i="46"/>
  <c r="DG120" i="46"/>
  <c r="DH120" i="46"/>
  <c r="DI120" i="46"/>
  <c r="DJ120" i="46"/>
  <c r="DK120" i="46"/>
  <c r="DL120" i="46"/>
  <c r="DM120" i="46"/>
  <c r="DN120" i="46"/>
  <c r="DO120" i="46"/>
  <c r="DP120" i="46"/>
  <c r="DQ120" i="46"/>
  <c r="DR120" i="46"/>
  <c r="DS120" i="46"/>
  <c r="DT120" i="46"/>
  <c r="DU120" i="46"/>
  <c r="DV120" i="46"/>
  <c r="DW120" i="46"/>
  <c r="DX120" i="46"/>
  <c r="DY120" i="46"/>
  <c r="DZ120" i="46"/>
  <c r="EA120" i="46"/>
  <c r="EB120" i="46"/>
  <c r="EC120" i="46"/>
  <c r="ED120" i="46"/>
  <c r="EE120" i="46"/>
  <c r="EF120" i="46"/>
  <c r="EG120" i="46"/>
  <c r="EH120" i="46"/>
  <c r="EI120" i="46"/>
  <c r="EJ120" i="46"/>
  <c r="EK120" i="46"/>
  <c r="BJ121" i="46"/>
  <c r="BK121" i="46"/>
  <c r="BL121" i="46"/>
  <c r="BM121" i="46"/>
  <c r="BN121" i="46"/>
  <c r="BO121" i="46"/>
  <c r="BP121" i="46"/>
  <c r="BQ121" i="46"/>
  <c r="BR121" i="46"/>
  <c r="BS121" i="46"/>
  <c r="BT121" i="46"/>
  <c r="BU121" i="46"/>
  <c r="BV121" i="46"/>
  <c r="BW121" i="46"/>
  <c r="BX121" i="46"/>
  <c r="BY121" i="46"/>
  <c r="BZ121" i="46"/>
  <c r="CA121" i="46"/>
  <c r="CB121" i="46"/>
  <c r="CC121" i="46"/>
  <c r="CD121" i="46"/>
  <c r="CE121" i="46"/>
  <c r="CF121" i="46"/>
  <c r="CG121" i="46"/>
  <c r="CH121" i="46"/>
  <c r="CI121" i="46"/>
  <c r="CJ121" i="46"/>
  <c r="CK121" i="46"/>
  <c r="CL121" i="46"/>
  <c r="CM121" i="46"/>
  <c r="CN121" i="46"/>
  <c r="CO121" i="46"/>
  <c r="CP121" i="46"/>
  <c r="CQ121" i="46"/>
  <c r="CR121" i="46"/>
  <c r="CS121" i="46"/>
  <c r="CT121" i="46"/>
  <c r="CU121" i="46"/>
  <c r="CV121" i="46"/>
  <c r="CW121" i="46"/>
  <c r="CX121" i="46"/>
  <c r="CY121" i="46"/>
  <c r="CZ121" i="46"/>
  <c r="DA121" i="46"/>
  <c r="DB121" i="46"/>
  <c r="DC121" i="46"/>
  <c r="DD121" i="46"/>
  <c r="DE121" i="46"/>
  <c r="DF121" i="46"/>
  <c r="DG121" i="46"/>
  <c r="DH121" i="46"/>
  <c r="DI121" i="46"/>
  <c r="DJ121" i="46"/>
  <c r="DK121" i="46"/>
  <c r="DL121" i="46"/>
  <c r="DM121" i="46"/>
  <c r="DN121" i="46"/>
  <c r="DO121" i="46"/>
  <c r="DP121" i="46"/>
  <c r="DQ121" i="46"/>
  <c r="DR121" i="46"/>
  <c r="DS121" i="46"/>
  <c r="DT121" i="46"/>
  <c r="DU121" i="46"/>
  <c r="DV121" i="46"/>
  <c r="DW121" i="46"/>
  <c r="DX121" i="46"/>
  <c r="DY121" i="46"/>
  <c r="DZ121" i="46"/>
  <c r="EA121" i="46"/>
  <c r="EB121" i="46"/>
  <c r="EC121" i="46"/>
  <c r="ED121" i="46"/>
  <c r="EE121" i="46"/>
  <c r="EF121" i="46"/>
  <c r="EG121" i="46"/>
  <c r="EH121" i="46"/>
  <c r="EI121" i="46"/>
  <c r="EJ121" i="46"/>
  <c r="EK121" i="46"/>
  <c r="BJ122" i="46"/>
  <c r="BK122" i="46"/>
  <c r="BL122" i="46"/>
  <c r="BM122" i="46"/>
  <c r="BN122" i="46"/>
  <c r="BO122" i="46"/>
  <c r="BP122" i="46"/>
  <c r="BQ122" i="46"/>
  <c r="BR122" i="46"/>
  <c r="BS122" i="46"/>
  <c r="BT122" i="46"/>
  <c r="BU122" i="46"/>
  <c r="BV122" i="46"/>
  <c r="BW122" i="46"/>
  <c r="BX122" i="46"/>
  <c r="BY122" i="46"/>
  <c r="BZ122" i="46"/>
  <c r="CA122" i="46"/>
  <c r="CB122" i="46"/>
  <c r="CC122" i="46"/>
  <c r="CD122" i="46"/>
  <c r="CE122" i="46"/>
  <c r="CF122" i="46"/>
  <c r="CG122" i="46"/>
  <c r="CH122" i="46"/>
  <c r="CI122" i="46"/>
  <c r="CJ122" i="46"/>
  <c r="CK122" i="46"/>
  <c r="CL122" i="46"/>
  <c r="CM122" i="46"/>
  <c r="CN122" i="46"/>
  <c r="CO122" i="46"/>
  <c r="CP122" i="46"/>
  <c r="CQ122" i="46"/>
  <c r="CR122" i="46"/>
  <c r="CS122" i="46"/>
  <c r="CT122" i="46"/>
  <c r="CU122" i="46"/>
  <c r="CV122" i="46"/>
  <c r="CW122" i="46"/>
  <c r="CX122" i="46"/>
  <c r="CY122" i="46"/>
  <c r="CZ122" i="46"/>
  <c r="DA122" i="46"/>
  <c r="DB122" i="46"/>
  <c r="DC122" i="46"/>
  <c r="DD122" i="46"/>
  <c r="DE122" i="46"/>
  <c r="DF122" i="46"/>
  <c r="DG122" i="46"/>
  <c r="DH122" i="46"/>
  <c r="DI122" i="46"/>
  <c r="DJ122" i="46"/>
  <c r="DK122" i="46"/>
  <c r="DL122" i="46"/>
  <c r="DM122" i="46"/>
  <c r="DN122" i="46"/>
  <c r="DO122" i="46"/>
  <c r="DP122" i="46"/>
  <c r="DQ122" i="46"/>
  <c r="DR122" i="46"/>
  <c r="DS122" i="46"/>
  <c r="DT122" i="46"/>
  <c r="DU122" i="46"/>
  <c r="DV122" i="46"/>
  <c r="DW122" i="46"/>
  <c r="DX122" i="46"/>
  <c r="DY122" i="46"/>
  <c r="DZ122" i="46"/>
  <c r="EA122" i="46"/>
  <c r="EB122" i="46"/>
  <c r="EC122" i="46"/>
  <c r="ED122" i="46"/>
  <c r="EE122" i="46"/>
  <c r="EF122" i="46"/>
  <c r="EG122" i="46"/>
  <c r="EH122" i="46"/>
  <c r="EI122" i="46"/>
  <c r="EJ122" i="46"/>
  <c r="EK122" i="46"/>
  <c r="BJ123" i="46"/>
  <c r="BK123" i="46"/>
  <c r="BL123" i="46"/>
  <c r="BM123" i="46"/>
  <c r="BN123" i="46"/>
  <c r="BO123" i="46"/>
  <c r="BP123" i="46"/>
  <c r="BQ123" i="46"/>
  <c r="BR123" i="46"/>
  <c r="BS123" i="46"/>
  <c r="BT123" i="46"/>
  <c r="BU123" i="46"/>
  <c r="BV123" i="46"/>
  <c r="BW123" i="46"/>
  <c r="BX123" i="46"/>
  <c r="BY123" i="46"/>
  <c r="BZ123" i="46"/>
  <c r="CA123" i="46"/>
  <c r="CB123" i="46"/>
  <c r="CC123" i="46"/>
  <c r="CD123" i="46"/>
  <c r="CE123" i="46"/>
  <c r="CF123" i="46"/>
  <c r="CF156" i="46" s="1"/>
  <c r="CG123" i="46"/>
  <c r="CH123" i="46"/>
  <c r="CI123" i="46"/>
  <c r="CJ123" i="46"/>
  <c r="CK123" i="46"/>
  <c r="CL123" i="46"/>
  <c r="CM123" i="46"/>
  <c r="CN123" i="46"/>
  <c r="CO123" i="46"/>
  <c r="CP123" i="46"/>
  <c r="CQ123" i="46"/>
  <c r="CR123" i="46"/>
  <c r="CS123" i="46"/>
  <c r="CT123" i="46"/>
  <c r="CU123" i="46"/>
  <c r="CV123" i="46"/>
  <c r="CW123" i="46"/>
  <c r="CX123" i="46"/>
  <c r="CY123" i="46"/>
  <c r="CZ123" i="46"/>
  <c r="DA123" i="46"/>
  <c r="DB123" i="46"/>
  <c r="DC123" i="46"/>
  <c r="DD123" i="46"/>
  <c r="DE123" i="46"/>
  <c r="DF123" i="46"/>
  <c r="DG123" i="46"/>
  <c r="DH123" i="46"/>
  <c r="DI123" i="46"/>
  <c r="DJ123" i="46"/>
  <c r="DK123" i="46"/>
  <c r="DL123" i="46"/>
  <c r="DM123" i="46"/>
  <c r="DN123" i="46"/>
  <c r="DO123" i="46"/>
  <c r="DP123" i="46"/>
  <c r="DQ123" i="46"/>
  <c r="DR123" i="46"/>
  <c r="DS123" i="46"/>
  <c r="DT123" i="46"/>
  <c r="DU123" i="46"/>
  <c r="DV123" i="46"/>
  <c r="DW123" i="46"/>
  <c r="DX123" i="46"/>
  <c r="DY123" i="46"/>
  <c r="DZ123" i="46"/>
  <c r="EA123" i="46"/>
  <c r="EB123" i="46"/>
  <c r="EC123" i="46"/>
  <c r="ED123" i="46"/>
  <c r="EE123" i="46"/>
  <c r="EF123" i="46"/>
  <c r="EG123" i="46"/>
  <c r="EH123" i="46"/>
  <c r="EI123" i="46"/>
  <c r="EJ123" i="46"/>
  <c r="EK123" i="46"/>
  <c r="BJ124" i="46"/>
  <c r="BK124" i="46"/>
  <c r="BL124" i="46"/>
  <c r="BM124" i="46"/>
  <c r="BN124" i="46"/>
  <c r="BO124" i="46"/>
  <c r="BP124" i="46"/>
  <c r="BQ124" i="46"/>
  <c r="BR124" i="46"/>
  <c r="BS124" i="46"/>
  <c r="BT124" i="46"/>
  <c r="BU124" i="46"/>
  <c r="BV124" i="46"/>
  <c r="BW124" i="46"/>
  <c r="BX124" i="46"/>
  <c r="BY124" i="46"/>
  <c r="BZ124" i="46"/>
  <c r="CA124" i="46"/>
  <c r="CB124" i="46"/>
  <c r="CC124" i="46"/>
  <c r="CD124" i="46"/>
  <c r="CE124" i="46"/>
  <c r="CF124" i="46"/>
  <c r="CG124" i="46"/>
  <c r="CH124" i="46"/>
  <c r="CI124" i="46"/>
  <c r="CJ124" i="46"/>
  <c r="CK124" i="46"/>
  <c r="CL124" i="46"/>
  <c r="CM124" i="46"/>
  <c r="CN124" i="46"/>
  <c r="CO124" i="46"/>
  <c r="CP124" i="46"/>
  <c r="CQ124" i="46"/>
  <c r="CR124" i="46"/>
  <c r="CS124" i="46"/>
  <c r="CT124" i="46"/>
  <c r="CU124" i="46"/>
  <c r="CV124" i="46"/>
  <c r="CW124" i="46"/>
  <c r="CX124" i="46"/>
  <c r="CY124" i="46"/>
  <c r="CZ124" i="46"/>
  <c r="DA124" i="46"/>
  <c r="DB124" i="46"/>
  <c r="DC124" i="46"/>
  <c r="DD124" i="46"/>
  <c r="DE124" i="46"/>
  <c r="DF124" i="46"/>
  <c r="DG124" i="46"/>
  <c r="DH124" i="46"/>
  <c r="DI124" i="46"/>
  <c r="DJ124" i="46"/>
  <c r="DK124" i="46"/>
  <c r="DL124" i="46"/>
  <c r="DM124" i="46"/>
  <c r="DN124" i="46"/>
  <c r="DO124" i="46"/>
  <c r="DP124" i="46"/>
  <c r="DQ124" i="46"/>
  <c r="DR124" i="46"/>
  <c r="DS124" i="46"/>
  <c r="DT124" i="46"/>
  <c r="DU124" i="46"/>
  <c r="DV124" i="46"/>
  <c r="DW124" i="46"/>
  <c r="DX124" i="46"/>
  <c r="DY124" i="46"/>
  <c r="DZ124" i="46"/>
  <c r="EA124" i="46"/>
  <c r="EB124" i="46"/>
  <c r="EC124" i="46"/>
  <c r="ED124" i="46"/>
  <c r="EE124" i="46"/>
  <c r="EF124" i="46"/>
  <c r="EG124" i="46"/>
  <c r="EH124" i="46"/>
  <c r="EI124" i="46"/>
  <c r="EJ124" i="46"/>
  <c r="EK124" i="46"/>
  <c r="BJ125" i="46"/>
  <c r="BK125" i="46"/>
  <c r="BL125" i="46"/>
  <c r="BM125" i="46"/>
  <c r="BN125" i="46"/>
  <c r="BO125" i="46"/>
  <c r="BP125" i="46"/>
  <c r="BQ125" i="46"/>
  <c r="BR125" i="46"/>
  <c r="BS125" i="46"/>
  <c r="BT125" i="46"/>
  <c r="BU125" i="46"/>
  <c r="BV125" i="46"/>
  <c r="BW125" i="46"/>
  <c r="BX125" i="46"/>
  <c r="BY125" i="46"/>
  <c r="BZ125" i="46"/>
  <c r="CA125" i="46"/>
  <c r="CB125" i="46"/>
  <c r="CC125" i="46"/>
  <c r="CD125" i="46"/>
  <c r="CE125" i="46"/>
  <c r="CF125" i="46"/>
  <c r="CG125" i="46"/>
  <c r="CH125" i="46"/>
  <c r="CI125" i="46"/>
  <c r="CJ125" i="46"/>
  <c r="CK125" i="46"/>
  <c r="CL125" i="46"/>
  <c r="CM125" i="46"/>
  <c r="CN125" i="46"/>
  <c r="CO125" i="46"/>
  <c r="CP125" i="46"/>
  <c r="CQ125" i="46"/>
  <c r="CR125" i="46"/>
  <c r="CS125" i="46"/>
  <c r="CT125" i="46"/>
  <c r="CU125" i="46"/>
  <c r="CV125" i="46"/>
  <c r="CW125" i="46"/>
  <c r="CX125" i="46"/>
  <c r="CY125" i="46"/>
  <c r="CZ125" i="46"/>
  <c r="DA125" i="46"/>
  <c r="DB125" i="46"/>
  <c r="DC125" i="46"/>
  <c r="DD125" i="46"/>
  <c r="DE125" i="46"/>
  <c r="DF125" i="46"/>
  <c r="DG125" i="46"/>
  <c r="DH125" i="46"/>
  <c r="DI125" i="46"/>
  <c r="DJ125" i="46"/>
  <c r="DK125" i="46"/>
  <c r="DL125" i="46"/>
  <c r="DM125" i="46"/>
  <c r="DN125" i="46"/>
  <c r="DO125" i="46"/>
  <c r="DP125" i="46"/>
  <c r="DQ125" i="46"/>
  <c r="DR125" i="46"/>
  <c r="DS125" i="46"/>
  <c r="DT125" i="46"/>
  <c r="DU125" i="46"/>
  <c r="DV125" i="46"/>
  <c r="DW125" i="46"/>
  <c r="DX125" i="46"/>
  <c r="DY125" i="46"/>
  <c r="DZ125" i="46"/>
  <c r="EA125" i="46"/>
  <c r="EB125" i="46"/>
  <c r="EC125" i="46"/>
  <c r="ED125" i="46"/>
  <c r="EE125" i="46"/>
  <c r="EF125" i="46"/>
  <c r="EG125" i="46"/>
  <c r="EH125" i="46"/>
  <c r="EI125" i="46"/>
  <c r="EJ125" i="46"/>
  <c r="EK125" i="46"/>
  <c r="BJ126" i="46"/>
  <c r="BK126" i="46"/>
  <c r="BL126" i="46"/>
  <c r="BM126" i="46"/>
  <c r="BN126" i="46"/>
  <c r="BO126" i="46"/>
  <c r="BP126" i="46"/>
  <c r="BQ126" i="46"/>
  <c r="BR126" i="46"/>
  <c r="BS126" i="46"/>
  <c r="BT126" i="46"/>
  <c r="BU126" i="46"/>
  <c r="BV126" i="46"/>
  <c r="BW126" i="46"/>
  <c r="BX126" i="46"/>
  <c r="BY126" i="46"/>
  <c r="BZ126" i="46"/>
  <c r="CA126" i="46"/>
  <c r="CB126" i="46"/>
  <c r="CC126" i="46"/>
  <c r="CD126" i="46"/>
  <c r="CE126" i="46"/>
  <c r="CF126" i="46"/>
  <c r="CG126" i="46"/>
  <c r="CH126" i="46"/>
  <c r="CI126" i="46"/>
  <c r="CJ126" i="46"/>
  <c r="CK126" i="46"/>
  <c r="CL126" i="46"/>
  <c r="CM126" i="46"/>
  <c r="CN126" i="46"/>
  <c r="CO126" i="46"/>
  <c r="CP126" i="46"/>
  <c r="CQ126" i="46"/>
  <c r="CR126" i="46"/>
  <c r="CS126" i="46"/>
  <c r="CT126" i="46"/>
  <c r="CU126" i="46"/>
  <c r="CV126" i="46"/>
  <c r="CW126" i="46"/>
  <c r="CX126" i="46"/>
  <c r="CY126" i="46"/>
  <c r="CZ126" i="46"/>
  <c r="DA126" i="46"/>
  <c r="DB126" i="46"/>
  <c r="DC126" i="46"/>
  <c r="DD126" i="46"/>
  <c r="DE126" i="46"/>
  <c r="DF126" i="46"/>
  <c r="DG126" i="46"/>
  <c r="DH126" i="46"/>
  <c r="DI126" i="46"/>
  <c r="DJ126" i="46"/>
  <c r="DK126" i="46"/>
  <c r="DL126" i="46"/>
  <c r="DM126" i="46"/>
  <c r="DN126" i="46"/>
  <c r="DO126" i="46"/>
  <c r="DP126" i="46"/>
  <c r="DQ126" i="46"/>
  <c r="DR126" i="46"/>
  <c r="DS126" i="46"/>
  <c r="DT126" i="46"/>
  <c r="DU126" i="46"/>
  <c r="DV126" i="46"/>
  <c r="DW126" i="46"/>
  <c r="DX126" i="46"/>
  <c r="DY126" i="46"/>
  <c r="DZ126" i="46"/>
  <c r="EA126" i="46"/>
  <c r="EB126" i="46"/>
  <c r="EC126" i="46"/>
  <c r="ED126" i="46"/>
  <c r="EE126" i="46"/>
  <c r="EF126" i="46"/>
  <c r="EG126" i="46"/>
  <c r="EH126" i="46"/>
  <c r="EI126" i="46"/>
  <c r="EJ126" i="46"/>
  <c r="EK126" i="46"/>
  <c r="BJ127" i="46"/>
  <c r="BK127" i="46"/>
  <c r="BL127" i="46"/>
  <c r="BM127" i="46"/>
  <c r="BN127" i="46"/>
  <c r="BO127" i="46"/>
  <c r="BP127" i="46"/>
  <c r="BQ127" i="46"/>
  <c r="BR127" i="46"/>
  <c r="BS127" i="46"/>
  <c r="BT127" i="46"/>
  <c r="BU127" i="46"/>
  <c r="BV127" i="46"/>
  <c r="BW127" i="46"/>
  <c r="BX127" i="46"/>
  <c r="BY127" i="46"/>
  <c r="BZ127" i="46"/>
  <c r="CA127" i="46"/>
  <c r="CB127" i="46"/>
  <c r="CC127" i="46"/>
  <c r="CD127" i="46"/>
  <c r="CE127" i="46"/>
  <c r="CF127" i="46"/>
  <c r="CG127" i="46"/>
  <c r="CH127" i="46"/>
  <c r="CI127" i="46"/>
  <c r="CJ127" i="46"/>
  <c r="CK127" i="46"/>
  <c r="CL127" i="46"/>
  <c r="CM127" i="46"/>
  <c r="CN127" i="46"/>
  <c r="CO127" i="46"/>
  <c r="CP127" i="46"/>
  <c r="CQ127" i="46"/>
  <c r="CR127" i="46"/>
  <c r="CS127" i="46"/>
  <c r="CT127" i="46"/>
  <c r="CU127" i="46"/>
  <c r="CV127" i="46"/>
  <c r="CW127" i="46"/>
  <c r="CX127" i="46"/>
  <c r="CY127" i="46"/>
  <c r="CZ127" i="46"/>
  <c r="DA127" i="46"/>
  <c r="DB127" i="46"/>
  <c r="DC127" i="46"/>
  <c r="DD127" i="46"/>
  <c r="DE127" i="46"/>
  <c r="DF127" i="46"/>
  <c r="DG127" i="46"/>
  <c r="DH127" i="46"/>
  <c r="DI127" i="46"/>
  <c r="DJ127" i="46"/>
  <c r="DK127" i="46"/>
  <c r="DL127" i="46"/>
  <c r="DM127" i="46"/>
  <c r="DN127" i="46"/>
  <c r="DO127" i="46"/>
  <c r="DP127" i="46"/>
  <c r="DQ127" i="46"/>
  <c r="DR127" i="46"/>
  <c r="DS127" i="46"/>
  <c r="DT127" i="46"/>
  <c r="DU127" i="46"/>
  <c r="DV127" i="46"/>
  <c r="DW127" i="46"/>
  <c r="DX127" i="46"/>
  <c r="DY127" i="46"/>
  <c r="DZ127" i="46"/>
  <c r="EA127" i="46"/>
  <c r="EB127" i="46"/>
  <c r="EC127" i="46"/>
  <c r="ED127" i="46"/>
  <c r="EE127" i="46"/>
  <c r="EF127" i="46"/>
  <c r="EG127" i="46"/>
  <c r="EH127" i="46"/>
  <c r="EI127" i="46"/>
  <c r="EJ127" i="46"/>
  <c r="EK127" i="46"/>
  <c r="BJ128" i="46"/>
  <c r="BK128" i="46"/>
  <c r="BL128" i="46"/>
  <c r="BM128" i="46"/>
  <c r="BN128" i="46"/>
  <c r="BO128" i="46"/>
  <c r="BP128" i="46"/>
  <c r="BQ128" i="46"/>
  <c r="BR128" i="46"/>
  <c r="BS128" i="46"/>
  <c r="BT128" i="46"/>
  <c r="BU128" i="46"/>
  <c r="BV128" i="46"/>
  <c r="BW128" i="46"/>
  <c r="BX128" i="46"/>
  <c r="BY128" i="46"/>
  <c r="BZ128" i="46"/>
  <c r="CA128" i="46"/>
  <c r="CB128" i="46"/>
  <c r="CC128" i="46"/>
  <c r="CD128" i="46"/>
  <c r="CE128" i="46"/>
  <c r="CF128" i="46"/>
  <c r="CG128" i="46"/>
  <c r="CH128" i="46"/>
  <c r="CI128" i="46"/>
  <c r="CJ128" i="46"/>
  <c r="CK128" i="46"/>
  <c r="CL128" i="46"/>
  <c r="CM128" i="46"/>
  <c r="CN128" i="46"/>
  <c r="CO128" i="46"/>
  <c r="CP128" i="46"/>
  <c r="CQ128" i="46"/>
  <c r="CR128" i="46"/>
  <c r="CS128" i="46"/>
  <c r="CT128" i="46"/>
  <c r="CU128" i="46"/>
  <c r="CV128" i="46"/>
  <c r="CW128" i="46"/>
  <c r="CX128" i="46"/>
  <c r="CY128" i="46"/>
  <c r="CZ128" i="46"/>
  <c r="DA128" i="46"/>
  <c r="DB128" i="46"/>
  <c r="DC128" i="46"/>
  <c r="DD128" i="46"/>
  <c r="DE128" i="46"/>
  <c r="DF128" i="46"/>
  <c r="DG128" i="46"/>
  <c r="DH128" i="46"/>
  <c r="DI128" i="46"/>
  <c r="DJ128" i="46"/>
  <c r="DK128" i="46"/>
  <c r="DL128" i="46"/>
  <c r="DM128" i="46"/>
  <c r="DN128" i="46"/>
  <c r="DO128" i="46"/>
  <c r="DP128" i="46"/>
  <c r="DQ128" i="46"/>
  <c r="DR128" i="46"/>
  <c r="DS128" i="46"/>
  <c r="DT128" i="46"/>
  <c r="DU128" i="46"/>
  <c r="DV128" i="46"/>
  <c r="DW128" i="46"/>
  <c r="DX128" i="46"/>
  <c r="DY128" i="46"/>
  <c r="DZ128" i="46"/>
  <c r="EA128" i="46"/>
  <c r="EB128" i="46"/>
  <c r="EC128" i="46"/>
  <c r="ED128" i="46"/>
  <c r="EE128" i="46"/>
  <c r="EF128" i="46"/>
  <c r="EG128" i="46"/>
  <c r="EH128" i="46"/>
  <c r="EI128" i="46"/>
  <c r="EJ128" i="46"/>
  <c r="EK128" i="46"/>
  <c r="BJ129" i="46"/>
  <c r="BK129" i="46"/>
  <c r="BL129" i="46"/>
  <c r="BM129" i="46"/>
  <c r="BN129" i="46"/>
  <c r="BO129" i="46"/>
  <c r="BP129" i="46"/>
  <c r="BQ129" i="46"/>
  <c r="BR129" i="46"/>
  <c r="BS129" i="46"/>
  <c r="BT129" i="46"/>
  <c r="BU129" i="46"/>
  <c r="BV129" i="46"/>
  <c r="BW129" i="46"/>
  <c r="BX129" i="46"/>
  <c r="BY129" i="46"/>
  <c r="BZ129" i="46"/>
  <c r="CA129" i="46"/>
  <c r="CB129" i="46"/>
  <c r="CC129" i="46"/>
  <c r="CD129" i="46"/>
  <c r="CE129" i="46"/>
  <c r="CF129" i="46"/>
  <c r="CG129" i="46"/>
  <c r="CH129" i="46"/>
  <c r="CI129" i="46"/>
  <c r="CJ129" i="46"/>
  <c r="CK129" i="46"/>
  <c r="CL129" i="46"/>
  <c r="CM129" i="46"/>
  <c r="CN129" i="46"/>
  <c r="CO129" i="46"/>
  <c r="CP129" i="46"/>
  <c r="CQ129" i="46"/>
  <c r="CR129" i="46"/>
  <c r="CS129" i="46"/>
  <c r="CT129" i="46"/>
  <c r="CU129" i="46"/>
  <c r="CV129" i="46"/>
  <c r="CW129" i="46"/>
  <c r="CX129" i="46"/>
  <c r="CY129" i="46"/>
  <c r="CZ129" i="46"/>
  <c r="DA129" i="46"/>
  <c r="DB129" i="46"/>
  <c r="DC129" i="46"/>
  <c r="DD129" i="46"/>
  <c r="DE129" i="46"/>
  <c r="DF129" i="46"/>
  <c r="DG129" i="46"/>
  <c r="DH129" i="46"/>
  <c r="DI129" i="46"/>
  <c r="DJ129" i="46"/>
  <c r="DK129" i="46"/>
  <c r="DL129" i="46"/>
  <c r="DM129" i="46"/>
  <c r="DN129" i="46"/>
  <c r="DO129" i="46"/>
  <c r="DP129" i="46"/>
  <c r="DQ129" i="46"/>
  <c r="DR129" i="46"/>
  <c r="DS129" i="46"/>
  <c r="DT129" i="46"/>
  <c r="DU129" i="46"/>
  <c r="DV129" i="46"/>
  <c r="DW129" i="46"/>
  <c r="DX129" i="46"/>
  <c r="DY129" i="46"/>
  <c r="DZ129" i="46"/>
  <c r="EA129" i="46"/>
  <c r="EB129" i="46"/>
  <c r="EC129" i="46"/>
  <c r="ED129" i="46"/>
  <c r="EE129" i="46"/>
  <c r="EF129" i="46"/>
  <c r="EG129" i="46"/>
  <c r="EH129" i="46"/>
  <c r="EI129" i="46"/>
  <c r="EJ129" i="46"/>
  <c r="EK129" i="46"/>
  <c r="BJ130" i="46"/>
  <c r="BK130" i="46"/>
  <c r="BL130" i="46"/>
  <c r="BM130" i="46"/>
  <c r="BN130" i="46"/>
  <c r="BO130" i="46"/>
  <c r="BP130" i="46"/>
  <c r="BQ130" i="46"/>
  <c r="BR130" i="46"/>
  <c r="BS130" i="46"/>
  <c r="BT130" i="46"/>
  <c r="BU130" i="46"/>
  <c r="BV130" i="46"/>
  <c r="BW130" i="46"/>
  <c r="BX130" i="46"/>
  <c r="BY130" i="46"/>
  <c r="BZ130" i="46"/>
  <c r="CA130" i="46"/>
  <c r="CB130" i="46"/>
  <c r="CC130" i="46"/>
  <c r="CD130" i="46"/>
  <c r="CE130" i="46"/>
  <c r="CF130" i="46"/>
  <c r="CG130" i="46"/>
  <c r="CH130" i="46"/>
  <c r="CI130" i="46"/>
  <c r="CJ130" i="46"/>
  <c r="CK130" i="46"/>
  <c r="CL130" i="46"/>
  <c r="CM130" i="46"/>
  <c r="CN130" i="46"/>
  <c r="CO130" i="46"/>
  <c r="CP130" i="46"/>
  <c r="CQ130" i="46"/>
  <c r="CR130" i="46"/>
  <c r="CS130" i="46"/>
  <c r="CT130" i="46"/>
  <c r="CU130" i="46"/>
  <c r="CV130" i="46"/>
  <c r="CW130" i="46"/>
  <c r="CX130" i="46"/>
  <c r="CY130" i="46"/>
  <c r="CZ130" i="46"/>
  <c r="DA130" i="46"/>
  <c r="DB130" i="46"/>
  <c r="DC130" i="46"/>
  <c r="DD130" i="46"/>
  <c r="DE130" i="46"/>
  <c r="DF130" i="46"/>
  <c r="DG130" i="46"/>
  <c r="DH130" i="46"/>
  <c r="DI130" i="46"/>
  <c r="DJ130" i="46"/>
  <c r="DK130" i="46"/>
  <c r="DL130" i="46"/>
  <c r="DM130" i="46"/>
  <c r="DN130" i="46"/>
  <c r="DO130" i="46"/>
  <c r="DP130" i="46"/>
  <c r="DQ130" i="46"/>
  <c r="DR130" i="46"/>
  <c r="DS130" i="46"/>
  <c r="DT130" i="46"/>
  <c r="DU130" i="46"/>
  <c r="DV130" i="46"/>
  <c r="DW130" i="46"/>
  <c r="DX130" i="46"/>
  <c r="DY130" i="46"/>
  <c r="DZ130" i="46"/>
  <c r="EA130" i="46"/>
  <c r="EB130" i="46"/>
  <c r="EC130" i="46"/>
  <c r="ED130" i="46"/>
  <c r="EE130" i="46"/>
  <c r="EF130" i="46"/>
  <c r="EG130" i="46"/>
  <c r="EH130" i="46"/>
  <c r="EI130" i="46"/>
  <c r="EJ130" i="46"/>
  <c r="EK130" i="46"/>
  <c r="BJ131" i="46"/>
  <c r="BK131" i="46"/>
  <c r="BL131" i="46"/>
  <c r="BM131" i="46"/>
  <c r="BN131" i="46"/>
  <c r="BO131" i="46"/>
  <c r="BP131" i="46"/>
  <c r="BQ131" i="46"/>
  <c r="BR131" i="46"/>
  <c r="BS131" i="46"/>
  <c r="BT131" i="46"/>
  <c r="BU131" i="46"/>
  <c r="BV131" i="46"/>
  <c r="BW131" i="46"/>
  <c r="BX131" i="46"/>
  <c r="BY131" i="46"/>
  <c r="BZ131" i="46"/>
  <c r="CA131" i="46"/>
  <c r="CB131" i="46"/>
  <c r="CC131" i="46"/>
  <c r="CD131" i="46"/>
  <c r="CE131" i="46"/>
  <c r="CF131" i="46"/>
  <c r="CG131" i="46"/>
  <c r="CH131" i="46"/>
  <c r="CI131" i="46"/>
  <c r="CJ131" i="46"/>
  <c r="CK131" i="46"/>
  <c r="CL131" i="46"/>
  <c r="CM131" i="46"/>
  <c r="CN131" i="46"/>
  <c r="CO131" i="46"/>
  <c r="CP131" i="46"/>
  <c r="CQ131" i="46"/>
  <c r="CR131" i="46"/>
  <c r="CS131" i="46"/>
  <c r="CT131" i="46"/>
  <c r="CU131" i="46"/>
  <c r="CV131" i="46"/>
  <c r="CW131" i="46"/>
  <c r="CX131" i="46"/>
  <c r="CY131" i="46"/>
  <c r="CZ131" i="46"/>
  <c r="DA131" i="46"/>
  <c r="DB131" i="46"/>
  <c r="DC131" i="46"/>
  <c r="DD131" i="46"/>
  <c r="DE131" i="46"/>
  <c r="DF131" i="46"/>
  <c r="DG131" i="46"/>
  <c r="DH131" i="46"/>
  <c r="DI131" i="46"/>
  <c r="DJ131" i="46"/>
  <c r="DK131" i="46"/>
  <c r="DL131" i="46"/>
  <c r="DM131" i="46"/>
  <c r="DN131" i="46"/>
  <c r="DO131" i="46"/>
  <c r="DP131" i="46"/>
  <c r="DQ131" i="46"/>
  <c r="DR131" i="46"/>
  <c r="DS131" i="46"/>
  <c r="DT131" i="46"/>
  <c r="DU131" i="46"/>
  <c r="DV131" i="46"/>
  <c r="DW131" i="46"/>
  <c r="DX131" i="46"/>
  <c r="DY131" i="46"/>
  <c r="DZ131" i="46"/>
  <c r="EA131" i="46"/>
  <c r="EB131" i="46"/>
  <c r="EC131" i="46"/>
  <c r="ED131" i="46"/>
  <c r="EE131" i="46"/>
  <c r="EF131" i="46"/>
  <c r="EG131" i="46"/>
  <c r="EH131" i="46"/>
  <c r="EI131" i="46"/>
  <c r="EJ131" i="46"/>
  <c r="EK131" i="46"/>
  <c r="BJ132" i="46"/>
  <c r="BK132" i="46"/>
  <c r="BL132" i="46"/>
  <c r="BM132" i="46"/>
  <c r="BN132" i="46"/>
  <c r="BO132" i="46"/>
  <c r="BP132" i="46"/>
  <c r="BQ132" i="46"/>
  <c r="BR132" i="46"/>
  <c r="BS132" i="46"/>
  <c r="BT132" i="46"/>
  <c r="BU132" i="46"/>
  <c r="BV132" i="46"/>
  <c r="BW132" i="46"/>
  <c r="BX132" i="46"/>
  <c r="BY132" i="46"/>
  <c r="BZ132" i="46"/>
  <c r="CA132" i="46"/>
  <c r="CB132" i="46"/>
  <c r="CC132" i="46"/>
  <c r="CD132" i="46"/>
  <c r="CE132" i="46"/>
  <c r="CF132" i="46"/>
  <c r="CG132" i="46"/>
  <c r="CH132" i="46"/>
  <c r="CI132" i="46"/>
  <c r="CJ132" i="46"/>
  <c r="CK132" i="46"/>
  <c r="CL132" i="46"/>
  <c r="CM132" i="46"/>
  <c r="CN132" i="46"/>
  <c r="CO132" i="46"/>
  <c r="CP132" i="46"/>
  <c r="CQ132" i="46"/>
  <c r="CR132" i="46"/>
  <c r="CS132" i="46"/>
  <c r="CT132" i="46"/>
  <c r="CU132" i="46"/>
  <c r="CV132" i="46"/>
  <c r="CW132" i="46"/>
  <c r="CX132" i="46"/>
  <c r="CY132" i="46"/>
  <c r="CZ132" i="46"/>
  <c r="DA132" i="46"/>
  <c r="DB132" i="46"/>
  <c r="DC132" i="46"/>
  <c r="DD132" i="46"/>
  <c r="DE132" i="46"/>
  <c r="DF132" i="46"/>
  <c r="DG132" i="46"/>
  <c r="DH132" i="46"/>
  <c r="DI132" i="46"/>
  <c r="DJ132" i="46"/>
  <c r="DK132" i="46"/>
  <c r="DL132" i="46"/>
  <c r="DM132" i="46"/>
  <c r="DN132" i="46"/>
  <c r="DO132" i="46"/>
  <c r="DP132" i="46"/>
  <c r="DQ132" i="46"/>
  <c r="DR132" i="46"/>
  <c r="DS132" i="46"/>
  <c r="DT132" i="46"/>
  <c r="DU132" i="46"/>
  <c r="DV132" i="46"/>
  <c r="DW132" i="46"/>
  <c r="DX132" i="46"/>
  <c r="DY132" i="46"/>
  <c r="DZ132" i="46"/>
  <c r="EA132" i="46"/>
  <c r="EB132" i="46"/>
  <c r="EC132" i="46"/>
  <c r="ED132" i="46"/>
  <c r="EE132" i="46"/>
  <c r="EF132" i="46"/>
  <c r="EG132" i="46"/>
  <c r="EH132" i="46"/>
  <c r="EI132" i="46"/>
  <c r="EJ132" i="46"/>
  <c r="EK132" i="46"/>
  <c r="BJ133" i="46"/>
  <c r="BK133" i="46"/>
  <c r="BL133" i="46"/>
  <c r="BM133" i="46"/>
  <c r="BN133" i="46"/>
  <c r="BO133" i="46"/>
  <c r="BP133" i="46"/>
  <c r="BQ133" i="46"/>
  <c r="BR133" i="46"/>
  <c r="BS133" i="46"/>
  <c r="BT133" i="46"/>
  <c r="BU133" i="46"/>
  <c r="BV133" i="46"/>
  <c r="BW133" i="46"/>
  <c r="BX133" i="46"/>
  <c r="BY133" i="46"/>
  <c r="BZ133" i="46"/>
  <c r="CA133" i="46"/>
  <c r="CB133" i="46"/>
  <c r="CC133" i="46"/>
  <c r="CD133" i="46"/>
  <c r="CE133" i="46"/>
  <c r="CF133" i="46"/>
  <c r="CG133" i="46"/>
  <c r="CH133" i="46"/>
  <c r="CI133" i="46"/>
  <c r="CJ133" i="46"/>
  <c r="CK133" i="46"/>
  <c r="CL133" i="46"/>
  <c r="CM133" i="46"/>
  <c r="CN133" i="46"/>
  <c r="CO133" i="46"/>
  <c r="CP133" i="46"/>
  <c r="CQ133" i="46"/>
  <c r="CR133" i="46"/>
  <c r="CS133" i="46"/>
  <c r="CT133" i="46"/>
  <c r="CU133" i="46"/>
  <c r="CV133" i="46"/>
  <c r="CW133" i="46"/>
  <c r="CX133" i="46"/>
  <c r="CY133" i="46"/>
  <c r="CZ133" i="46"/>
  <c r="DA133" i="46"/>
  <c r="DB133" i="46"/>
  <c r="DC133" i="46"/>
  <c r="DD133" i="46"/>
  <c r="DE133" i="46"/>
  <c r="DF133" i="46"/>
  <c r="DG133" i="46"/>
  <c r="DH133" i="46"/>
  <c r="DI133" i="46"/>
  <c r="DJ133" i="46"/>
  <c r="DK133" i="46"/>
  <c r="DL133" i="46"/>
  <c r="DM133" i="46"/>
  <c r="DN133" i="46"/>
  <c r="DO133" i="46"/>
  <c r="DP133" i="46"/>
  <c r="DQ133" i="46"/>
  <c r="DR133" i="46"/>
  <c r="DS133" i="46"/>
  <c r="DT133" i="46"/>
  <c r="DU133" i="46"/>
  <c r="DV133" i="46"/>
  <c r="DW133" i="46"/>
  <c r="DX133" i="46"/>
  <c r="DY133" i="46"/>
  <c r="DZ133" i="46"/>
  <c r="EA133" i="46"/>
  <c r="EB133" i="46"/>
  <c r="EC133" i="46"/>
  <c r="ED133" i="46"/>
  <c r="EE133" i="46"/>
  <c r="EF133" i="46"/>
  <c r="EG133" i="46"/>
  <c r="EH133" i="46"/>
  <c r="EI133" i="46"/>
  <c r="EJ133" i="46"/>
  <c r="EK133" i="46"/>
  <c r="BJ134" i="46"/>
  <c r="BK134" i="46"/>
  <c r="BL134" i="46"/>
  <c r="BM134" i="46"/>
  <c r="BN134" i="46"/>
  <c r="BO134" i="46"/>
  <c r="BP134" i="46"/>
  <c r="BQ134" i="46"/>
  <c r="BR134" i="46"/>
  <c r="BS134" i="46"/>
  <c r="BT134" i="46"/>
  <c r="BU134" i="46"/>
  <c r="BV134" i="46"/>
  <c r="BW134" i="46"/>
  <c r="BX134" i="46"/>
  <c r="BY134" i="46"/>
  <c r="BZ134" i="46"/>
  <c r="CA134" i="46"/>
  <c r="CB134" i="46"/>
  <c r="CC134" i="46"/>
  <c r="CD134" i="46"/>
  <c r="CE134" i="46"/>
  <c r="CF134" i="46"/>
  <c r="CG134" i="46"/>
  <c r="CH134" i="46"/>
  <c r="CI134" i="46"/>
  <c r="CJ134" i="46"/>
  <c r="CK134" i="46"/>
  <c r="CL134" i="46"/>
  <c r="CM134" i="46"/>
  <c r="CN134" i="46"/>
  <c r="CO134" i="46"/>
  <c r="CP134" i="46"/>
  <c r="CQ134" i="46"/>
  <c r="CR134" i="46"/>
  <c r="CS134" i="46"/>
  <c r="CT134" i="46"/>
  <c r="CU134" i="46"/>
  <c r="CV134" i="46"/>
  <c r="CW134" i="46"/>
  <c r="CX134" i="46"/>
  <c r="CY134" i="46"/>
  <c r="CZ134" i="46"/>
  <c r="DA134" i="46"/>
  <c r="DB134" i="46"/>
  <c r="DC134" i="46"/>
  <c r="DD134" i="46"/>
  <c r="DE134" i="46"/>
  <c r="DF134" i="46"/>
  <c r="DG134" i="46"/>
  <c r="DH134" i="46"/>
  <c r="DI134" i="46"/>
  <c r="DJ134" i="46"/>
  <c r="DK134" i="46"/>
  <c r="DL134" i="46"/>
  <c r="DM134" i="46"/>
  <c r="DN134" i="46"/>
  <c r="DO134" i="46"/>
  <c r="DP134" i="46"/>
  <c r="DQ134" i="46"/>
  <c r="DR134" i="46"/>
  <c r="DS134" i="46"/>
  <c r="DT134" i="46"/>
  <c r="DU134" i="46"/>
  <c r="DV134" i="46"/>
  <c r="DW134" i="46"/>
  <c r="DX134" i="46"/>
  <c r="DY134" i="46"/>
  <c r="DZ134" i="46"/>
  <c r="EA134" i="46"/>
  <c r="EB134" i="46"/>
  <c r="EC134" i="46"/>
  <c r="ED134" i="46"/>
  <c r="EE134" i="46"/>
  <c r="EF134" i="46"/>
  <c r="EG134" i="46"/>
  <c r="EH134" i="46"/>
  <c r="EI134" i="46"/>
  <c r="EJ134" i="46"/>
  <c r="EK134" i="46"/>
  <c r="BJ135" i="46"/>
  <c r="BK135" i="46"/>
  <c r="BL135" i="46"/>
  <c r="BM135" i="46"/>
  <c r="BN135" i="46"/>
  <c r="BO135" i="46"/>
  <c r="BP135" i="46"/>
  <c r="BQ135" i="46"/>
  <c r="BR135" i="46"/>
  <c r="BS135" i="46"/>
  <c r="BT135" i="46"/>
  <c r="BU135" i="46"/>
  <c r="BV135" i="46"/>
  <c r="BW135" i="46"/>
  <c r="BX135" i="46"/>
  <c r="BY135" i="46"/>
  <c r="BZ135" i="46"/>
  <c r="CA135" i="46"/>
  <c r="CB135" i="46"/>
  <c r="CC135" i="46"/>
  <c r="CD135" i="46"/>
  <c r="CE135" i="46"/>
  <c r="CF135" i="46"/>
  <c r="CG135" i="46"/>
  <c r="CH135" i="46"/>
  <c r="CI135" i="46"/>
  <c r="CJ135" i="46"/>
  <c r="CK135" i="46"/>
  <c r="CL135" i="46"/>
  <c r="CM135" i="46"/>
  <c r="CN135" i="46"/>
  <c r="CO135" i="46"/>
  <c r="CP135" i="46"/>
  <c r="CQ135" i="46"/>
  <c r="CR135" i="46"/>
  <c r="CS135" i="46"/>
  <c r="CT135" i="46"/>
  <c r="CU135" i="46"/>
  <c r="CV135" i="46"/>
  <c r="CW135" i="46"/>
  <c r="CX135" i="46"/>
  <c r="CY135" i="46"/>
  <c r="CZ135" i="46"/>
  <c r="DA135" i="46"/>
  <c r="DB135" i="46"/>
  <c r="DC135" i="46"/>
  <c r="DD135" i="46"/>
  <c r="DE135" i="46"/>
  <c r="DF135" i="46"/>
  <c r="DG135" i="46"/>
  <c r="DH135" i="46"/>
  <c r="DI135" i="46"/>
  <c r="DJ135" i="46"/>
  <c r="DK135" i="46"/>
  <c r="DL135" i="46"/>
  <c r="DM135" i="46"/>
  <c r="DN135" i="46"/>
  <c r="DO135" i="46"/>
  <c r="DP135" i="46"/>
  <c r="DQ135" i="46"/>
  <c r="DR135" i="46"/>
  <c r="DS135" i="46"/>
  <c r="DT135" i="46"/>
  <c r="DU135" i="46"/>
  <c r="DV135" i="46"/>
  <c r="DW135" i="46"/>
  <c r="DX135" i="46"/>
  <c r="DY135" i="46"/>
  <c r="DZ135" i="46"/>
  <c r="EA135" i="46"/>
  <c r="EB135" i="46"/>
  <c r="EC135" i="46"/>
  <c r="ED135" i="46"/>
  <c r="EE135" i="46"/>
  <c r="EF135" i="46"/>
  <c r="EG135" i="46"/>
  <c r="EH135" i="46"/>
  <c r="EI135" i="46"/>
  <c r="EJ135" i="46"/>
  <c r="EK135" i="46"/>
  <c r="BJ136" i="46"/>
  <c r="BK136" i="46"/>
  <c r="BL136" i="46"/>
  <c r="BM136" i="46"/>
  <c r="BN136" i="46"/>
  <c r="BO136" i="46"/>
  <c r="BP136" i="46"/>
  <c r="BQ136" i="46"/>
  <c r="BR136" i="46"/>
  <c r="BS136" i="46"/>
  <c r="BT136" i="46"/>
  <c r="BU136" i="46"/>
  <c r="BV136" i="46"/>
  <c r="BW136" i="46"/>
  <c r="BX136" i="46"/>
  <c r="BY136" i="46"/>
  <c r="BZ136" i="46"/>
  <c r="CA136" i="46"/>
  <c r="CB136" i="46"/>
  <c r="CC136" i="46"/>
  <c r="CD136" i="46"/>
  <c r="CE136" i="46"/>
  <c r="CF136" i="46"/>
  <c r="CG136" i="46"/>
  <c r="CH136" i="46"/>
  <c r="CI136" i="46"/>
  <c r="CJ136" i="46"/>
  <c r="CK136" i="46"/>
  <c r="CL136" i="46"/>
  <c r="CM136" i="46"/>
  <c r="CN136" i="46"/>
  <c r="CO136" i="46"/>
  <c r="CP136" i="46"/>
  <c r="CQ136" i="46"/>
  <c r="CR136" i="46"/>
  <c r="CS136" i="46"/>
  <c r="CT136" i="46"/>
  <c r="CU136" i="46"/>
  <c r="CV136" i="46"/>
  <c r="CW136" i="46"/>
  <c r="CX136" i="46"/>
  <c r="CY136" i="46"/>
  <c r="CZ136" i="46"/>
  <c r="DA136" i="46"/>
  <c r="DB136" i="46"/>
  <c r="DC136" i="46"/>
  <c r="DD136" i="46"/>
  <c r="DE136" i="46"/>
  <c r="DF136" i="46"/>
  <c r="DG136" i="46"/>
  <c r="DH136" i="46"/>
  <c r="DI136" i="46"/>
  <c r="DJ136" i="46"/>
  <c r="DK136" i="46"/>
  <c r="DL136" i="46"/>
  <c r="DM136" i="46"/>
  <c r="DN136" i="46"/>
  <c r="DO136" i="46"/>
  <c r="DP136" i="46"/>
  <c r="DQ136" i="46"/>
  <c r="DR136" i="46"/>
  <c r="DS136" i="46"/>
  <c r="DT136" i="46"/>
  <c r="DU136" i="46"/>
  <c r="DV136" i="46"/>
  <c r="DW136" i="46"/>
  <c r="DX136" i="46"/>
  <c r="DY136" i="46"/>
  <c r="DZ136" i="46"/>
  <c r="EA136" i="46"/>
  <c r="EB136" i="46"/>
  <c r="EC136" i="46"/>
  <c r="ED136" i="46"/>
  <c r="EE136" i="46"/>
  <c r="EF136" i="46"/>
  <c r="EG136" i="46"/>
  <c r="EH136" i="46"/>
  <c r="EI136" i="46"/>
  <c r="EJ136" i="46"/>
  <c r="EK136" i="46"/>
  <c r="BJ137" i="46"/>
  <c r="BK137" i="46"/>
  <c r="BL137" i="46"/>
  <c r="BM137" i="46"/>
  <c r="BN137" i="46"/>
  <c r="BO137" i="46"/>
  <c r="BP137" i="46"/>
  <c r="BQ137" i="46"/>
  <c r="BR137" i="46"/>
  <c r="BS137" i="46"/>
  <c r="BT137" i="46"/>
  <c r="BU137" i="46"/>
  <c r="BV137" i="46"/>
  <c r="BW137" i="46"/>
  <c r="BX137" i="46"/>
  <c r="BY137" i="46"/>
  <c r="BZ137" i="46"/>
  <c r="CA137" i="46"/>
  <c r="CB137" i="46"/>
  <c r="CC137" i="46"/>
  <c r="CD137" i="46"/>
  <c r="CE137" i="46"/>
  <c r="CF137" i="46"/>
  <c r="CG137" i="46"/>
  <c r="CH137" i="46"/>
  <c r="CI137" i="46"/>
  <c r="CJ137" i="46"/>
  <c r="CK137" i="46"/>
  <c r="CL137" i="46"/>
  <c r="CM137" i="46"/>
  <c r="CN137" i="46"/>
  <c r="CO137" i="46"/>
  <c r="CP137" i="46"/>
  <c r="CQ137" i="46"/>
  <c r="CR137" i="46"/>
  <c r="CS137" i="46"/>
  <c r="CT137" i="46"/>
  <c r="CU137" i="46"/>
  <c r="CV137" i="46"/>
  <c r="CW137" i="46"/>
  <c r="CX137" i="46"/>
  <c r="CY137" i="46"/>
  <c r="CZ137" i="46"/>
  <c r="DA137" i="46"/>
  <c r="DB137" i="46"/>
  <c r="DC137" i="46"/>
  <c r="DD137" i="46"/>
  <c r="DE137" i="46"/>
  <c r="DF137" i="46"/>
  <c r="DG137" i="46"/>
  <c r="DH137" i="46"/>
  <c r="DI137" i="46"/>
  <c r="DJ137" i="46"/>
  <c r="DK137" i="46"/>
  <c r="DL137" i="46"/>
  <c r="DM137" i="46"/>
  <c r="DN137" i="46"/>
  <c r="DO137" i="46"/>
  <c r="DP137" i="46"/>
  <c r="DQ137" i="46"/>
  <c r="DR137" i="46"/>
  <c r="DS137" i="46"/>
  <c r="DT137" i="46"/>
  <c r="DU137" i="46"/>
  <c r="DV137" i="46"/>
  <c r="DW137" i="46"/>
  <c r="DX137" i="46"/>
  <c r="DY137" i="46"/>
  <c r="DZ137" i="46"/>
  <c r="EA137" i="46"/>
  <c r="EB137" i="46"/>
  <c r="EC137" i="46"/>
  <c r="ED137" i="46"/>
  <c r="EE137" i="46"/>
  <c r="EF137" i="46"/>
  <c r="EG137" i="46"/>
  <c r="EH137" i="46"/>
  <c r="EI137" i="46"/>
  <c r="EJ137" i="46"/>
  <c r="EK137" i="46"/>
  <c r="BJ138" i="46"/>
  <c r="BK138" i="46"/>
  <c r="BL138" i="46"/>
  <c r="BM138" i="46"/>
  <c r="BN138" i="46"/>
  <c r="BO138" i="46"/>
  <c r="BP138" i="46"/>
  <c r="BQ138" i="46"/>
  <c r="BR138" i="46"/>
  <c r="BS138" i="46"/>
  <c r="BT138" i="46"/>
  <c r="BU138" i="46"/>
  <c r="BV138" i="46"/>
  <c r="BW138" i="46"/>
  <c r="BX138" i="46"/>
  <c r="BY138" i="46"/>
  <c r="BZ138" i="46"/>
  <c r="CA138" i="46"/>
  <c r="CB138" i="46"/>
  <c r="CC138" i="46"/>
  <c r="CD138" i="46"/>
  <c r="CE138" i="46"/>
  <c r="CF138" i="46"/>
  <c r="CG138" i="46"/>
  <c r="CH138" i="46"/>
  <c r="CI138" i="46"/>
  <c r="CJ138" i="46"/>
  <c r="CK138" i="46"/>
  <c r="CL138" i="46"/>
  <c r="CM138" i="46"/>
  <c r="CN138" i="46"/>
  <c r="CO138" i="46"/>
  <c r="CP138" i="46"/>
  <c r="CQ138" i="46"/>
  <c r="CR138" i="46"/>
  <c r="CS138" i="46"/>
  <c r="CT138" i="46"/>
  <c r="CU138" i="46"/>
  <c r="CV138" i="46"/>
  <c r="CW138" i="46"/>
  <c r="CX138" i="46"/>
  <c r="CY138" i="46"/>
  <c r="CZ138" i="46"/>
  <c r="DA138" i="46"/>
  <c r="DB138" i="46"/>
  <c r="DC138" i="46"/>
  <c r="DD138" i="46"/>
  <c r="DE138" i="46"/>
  <c r="DF138" i="46"/>
  <c r="DG138" i="46"/>
  <c r="DH138" i="46"/>
  <c r="DI138" i="46"/>
  <c r="DJ138" i="46"/>
  <c r="DK138" i="46"/>
  <c r="DL138" i="46"/>
  <c r="DM138" i="46"/>
  <c r="DN138" i="46"/>
  <c r="DO138" i="46"/>
  <c r="DP138" i="46"/>
  <c r="DQ138" i="46"/>
  <c r="DR138" i="46"/>
  <c r="DS138" i="46"/>
  <c r="DT138" i="46"/>
  <c r="DU138" i="46"/>
  <c r="DV138" i="46"/>
  <c r="DW138" i="46"/>
  <c r="DX138" i="46"/>
  <c r="DY138" i="46"/>
  <c r="DZ138" i="46"/>
  <c r="EA138" i="46"/>
  <c r="EB138" i="46"/>
  <c r="EC138" i="46"/>
  <c r="ED138" i="46"/>
  <c r="EE138" i="46"/>
  <c r="EF138" i="46"/>
  <c r="EG138" i="46"/>
  <c r="EH138" i="46"/>
  <c r="EI138" i="46"/>
  <c r="EJ138" i="46"/>
  <c r="EK138" i="46"/>
  <c r="BJ139" i="46"/>
  <c r="BK139" i="46"/>
  <c r="BL139" i="46"/>
  <c r="BM139" i="46"/>
  <c r="BN139" i="46"/>
  <c r="BO139" i="46"/>
  <c r="BP139" i="46"/>
  <c r="BQ139" i="46"/>
  <c r="BR139" i="46"/>
  <c r="BS139" i="46"/>
  <c r="BT139" i="46"/>
  <c r="BU139" i="46"/>
  <c r="BV139" i="46"/>
  <c r="BW139" i="46"/>
  <c r="BX139" i="46"/>
  <c r="BY139" i="46"/>
  <c r="BZ139" i="46"/>
  <c r="CA139" i="46"/>
  <c r="CB139" i="46"/>
  <c r="CC139" i="46"/>
  <c r="CD139" i="46"/>
  <c r="CE139" i="46"/>
  <c r="CF139" i="46"/>
  <c r="CG139" i="46"/>
  <c r="CH139" i="46"/>
  <c r="CI139" i="46"/>
  <c r="CJ139" i="46"/>
  <c r="CK139" i="46"/>
  <c r="CL139" i="46"/>
  <c r="CM139" i="46"/>
  <c r="CN139" i="46"/>
  <c r="CO139" i="46"/>
  <c r="CP139" i="46"/>
  <c r="CQ139" i="46"/>
  <c r="CR139" i="46"/>
  <c r="CS139" i="46"/>
  <c r="CT139" i="46"/>
  <c r="CU139" i="46"/>
  <c r="CV139" i="46"/>
  <c r="CW139" i="46"/>
  <c r="CX139" i="46"/>
  <c r="CY139" i="46"/>
  <c r="CZ139" i="46"/>
  <c r="DA139" i="46"/>
  <c r="DB139" i="46"/>
  <c r="DC139" i="46"/>
  <c r="DD139" i="46"/>
  <c r="DE139" i="46"/>
  <c r="DF139" i="46"/>
  <c r="DG139" i="46"/>
  <c r="DH139" i="46"/>
  <c r="DI139" i="46"/>
  <c r="DJ139" i="46"/>
  <c r="DK139" i="46"/>
  <c r="DL139" i="46"/>
  <c r="DM139" i="46"/>
  <c r="DN139" i="46"/>
  <c r="DO139" i="46"/>
  <c r="DP139" i="46"/>
  <c r="DQ139" i="46"/>
  <c r="DR139" i="46"/>
  <c r="DS139" i="46"/>
  <c r="DT139" i="46"/>
  <c r="DU139" i="46"/>
  <c r="DV139" i="46"/>
  <c r="DW139" i="46"/>
  <c r="DX139" i="46"/>
  <c r="DY139" i="46"/>
  <c r="DZ139" i="46"/>
  <c r="EA139" i="46"/>
  <c r="EB139" i="46"/>
  <c r="EC139" i="46"/>
  <c r="ED139" i="46"/>
  <c r="EE139" i="46"/>
  <c r="EF139" i="46"/>
  <c r="EG139" i="46"/>
  <c r="EH139" i="46"/>
  <c r="EI139" i="46"/>
  <c r="EJ139" i="46"/>
  <c r="EK139" i="46"/>
  <c r="BJ140" i="46"/>
  <c r="BK140" i="46"/>
  <c r="BL140" i="46"/>
  <c r="BM140" i="46"/>
  <c r="BN140" i="46"/>
  <c r="BO140" i="46"/>
  <c r="BP140" i="46"/>
  <c r="BQ140" i="46"/>
  <c r="BR140" i="46"/>
  <c r="BS140" i="46"/>
  <c r="BT140" i="46"/>
  <c r="BU140" i="46"/>
  <c r="BV140" i="46"/>
  <c r="BW140" i="46"/>
  <c r="BX140" i="46"/>
  <c r="BY140" i="46"/>
  <c r="BZ140" i="46"/>
  <c r="CA140" i="46"/>
  <c r="CB140" i="46"/>
  <c r="CC140" i="46"/>
  <c r="CD140" i="46"/>
  <c r="CE140" i="46"/>
  <c r="CF140" i="46"/>
  <c r="CG140" i="46"/>
  <c r="CH140" i="46"/>
  <c r="CI140" i="46"/>
  <c r="CJ140" i="46"/>
  <c r="CK140" i="46"/>
  <c r="CL140" i="46"/>
  <c r="CM140" i="46"/>
  <c r="CN140" i="46"/>
  <c r="CO140" i="46"/>
  <c r="CP140" i="46"/>
  <c r="CQ140" i="46"/>
  <c r="CR140" i="46"/>
  <c r="CS140" i="46"/>
  <c r="CT140" i="46"/>
  <c r="CU140" i="46"/>
  <c r="CV140" i="46"/>
  <c r="CW140" i="46"/>
  <c r="CX140" i="46"/>
  <c r="CY140" i="46"/>
  <c r="CZ140" i="46"/>
  <c r="DA140" i="46"/>
  <c r="DB140" i="46"/>
  <c r="DC140" i="46"/>
  <c r="DD140" i="46"/>
  <c r="DE140" i="46"/>
  <c r="DF140" i="46"/>
  <c r="DG140" i="46"/>
  <c r="DH140" i="46"/>
  <c r="DI140" i="46"/>
  <c r="DJ140" i="46"/>
  <c r="DK140" i="46"/>
  <c r="DL140" i="46"/>
  <c r="DM140" i="46"/>
  <c r="DN140" i="46"/>
  <c r="DO140" i="46"/>
  <c r="DP140" i="46"/>
  <c r="DQ140" i="46"/>
  <c r="DR140" i="46"/>
  <c r="DS140" i="46"/>
  <c r="DT140" i="46"/>
  <c r="DU140" i="46"/>
  <c r="DV140" i="46"/>
  <c r="DW140" i="46"/>
  <c r="DX140" i="46"/>
  <c r="DY140" i="46"/>
  <c r="DZ140" i="46"/>
  <c r="EA140" i="46"/>
  <c r="EB140" i="46"/>
  <c r="EC140" i="46"/>
  <c r="ED140" i="46"/>
  <c r="EE140" i="46"/>
  <c r="EF140" i="46"/>
  <c r="EG140" i="46"/>
  <c r="EH140" i="46"/>
  <c r="EI140" i="46"/>
  <c r="EJ140" i="46"/>
  <c r="EK140" i="46"/>
  <c r="BJ141" i="46"/>
  <c r="BK141" i="46"/>
  <c r="BL141" i="46"/>
  <c r="BM141" i="46"/>
  <c r="BN141" i="46"/>
  <c r="BO141" i="46"/>
  <c r="BP141" i="46"/>
  <c r="BQ141" i="46"/>
  <c r="BR141" i="46"/>
  <c r="BS141" i="46"/>
  <c r="BT141" i="46"/>
  <c r="BU141" i="46"/>
  <c r="BV141" i="46"/>
  <c r="BW141" i="46"/>
  <c r="BX141" i="46"/>
  <c r="BY141" i="46"/>
  <c r="BZ141" i="46"/>
  <c r="CA141" i="46"/>
  <c r="CB141" i="46"/>
  <c r="CC141" i="46"/>
  <c r="CD141" i="46"/>
  <c r="CE141" i="46"/>
  <c r="CF141" i="46"/>
  <c r="CG141" i="46"/>
  <c r="CH141" i="46"/>
  <c r="CI141" i="46"/>
  <c r="CJ141" i="46"/>
  <c r="CK141" i="46"/>
  <c r="CL141" i="46"/>
  <c r="CM141" i="46"/>
  <c r="CN141" i="46"/>
  <c r="CO141" i="46"/>
  <c r="CP141" i="46"/>
  <c r="CQ141" i="46"/>
  <c r="CR141" i="46"/>
  <c r="CS141" i="46"/>
  <c r="CT141" i="46"/>
  <c r="CU141" i="46"/>
  <c r="CV141" i="46"/>
  <c r="CW141" i="46"/>
  <c r="CX141" i="46"/>
  <c r="CY141" i="46"/>
  <c r="CZ141" i="46"/>
  <c r="DA141" i="46"/>
  <c r="DB141" i="46"/>
  <c r="DC141" i="46"/>
  <c r="DD141" i="46"/>
  <c r="DE141" i="46"/>
  <c r="DF141" i="46"/>
  <c r="DG141" i="46"/>
  <c r="DH141" i="46"/>
  <c r="DI141" i="46"/>
  <c r="DJ141" i="46"/>
  <c r="DK141" i="46"/>
  <c r="DL141" i="46"/>
  <c r="DM141" i="46"/>
  <c r="DN141" i="46"/>
  <c r="DO141" i="46"/>
  <c r="DP141" i="46"/>
  <c r="DQ141" i="46"/>
  <c r="DR141" i="46"/>
  <c r="DS141" i="46"/>
  <c r="DT141" i="46"/>
  <c r="DU141" i="46"/>
  <c r="DV141" i="46"/>
  <c r="DW141" i="46"/>
  <c r="DX141" i="46"/>
  <c r="DY141" i="46"/>
  <c r="DZ141" i="46"/>
  <c r="EA141" i="46"/>
  <c r="EB141" i="46"/>
  <c r="EC141" i="46"/>
  <c r="ED141" i="46"/>
  <c r="EE141" i="46"/>
  <c r="EF141" i="46"/>
  <c r="EG141" i="46"/>
  <c r="EH141" i="46"/>
  <c r="EI141" i="46"/>
  <c r="EJ141" i="46"/>
  <c r="EK141" i="46"/>
  <c r="BJ142" i="46"/>
  <c r="BK142" i="46"/>
  <c r="BL142" i="46"/>
  <c r="BM142" i="46"/>
  <c r="BN142" i="46"/>
  <c r="BO142" i="46"/>
  <c r="BP142" i="46"/>
  <c r="BQ142" i="46"/>
  <c r="BR142" i="46"/>
  <c r="BS142" i="46"/>
  <c r="BT142" i="46"/>
  <c r="BU142" i="46"/>
  <c r="BV142" i="46"/>
  <c r="BW142" i="46"/>
  <c r="BX142" i="46"/>
  <c r="BY142" i="46"/>
  <c r="BZ142" i="46"/>
  <c r="CA142" i="46"/>
  <c r="CB142" i="46"/>
  <c r="CC142" i="46"/>
  <c r="CD142" i="46"/>
  <c r="CE142" i="46"/>
  <c r="CF142" i="46"/>
  <c r="CG142" i="46"/>
  <c r="CH142" i="46"/>
  <c r="CI142" i="46"/>
  <c r="CJ142" i="46"/>
  <c r="CK142" i="46"/>
  <c r="CL142" i="46"/>
  <c r="CM142" i="46"/>
  <c r="CN142" i="46"/>
  <c r="CO142" i="46"/>
  <c r="CP142" i="46"/>
  <c r="CQ142" i="46"/>
  <c r="CR142" i="46"/>
  <c r="CS142" i="46"/>
  <c r="CT142" i="46"/>
  <c r="CU142" i="46"/>
  <c r="CV142" i="46"/>
  <c r="CW142" i="46"/>
  <c r="CX142" i="46"/>
  <c r="CY142" i="46"/>
  <c r="CZ142" i="46"/>
  <c r="DA142" i="46"/>
  <c r="DB142" i="46"/>
  <c r="DC142" i="46"/>
  <c r="DD142" i="46"/>
  <c r="DE142" i="46"/>
  <c r="DF142" i="46"/>
  <c r="DG142" i="46"/>
  <c r="DH142" i="46"/>
  <c r="DI142" i="46"/>
  <c r="DJ142" i="46"/>
  <c r="DK142" i="46"/>
  <c r="DL142" i="46"/>
  <c r="DM142" i="46"/>
  <c r="DN142" i="46"/>
  <c r="DO142" i="46"/>
  <c r="DP142" i="46"/>
  <c r="DQ142" i="46"/>
  <c r="DR142" i="46"/>
  <c r="DS142" i="46"/>
  <c r="DT142" i="46"/>
  <c r="DU142" i="46"/>
  <c r="DV142" i="46"/>
  <c r="DW142" i="46"/>
  <c r="DX142" i="46"/>
  <c r="DY142" i="46"/>
  <c r="DZ142" i="46"/>
  <c r="EA142" i="46"/>
  <c r="EB142" i="46"/>
  <c r="EC142" i="46"/>
  <c r="ED142" i="46"/>
  <c r="EE142" i="46"/>
  <c r="EF142" i="46"/>
  <c r="EG142" i="46"/>
  <c r="EH142" i="46"/>
  <c r="EI142" i="46"/>
  <c r="EJ142" i="46"/>
  <c r="EK142" i="46"/>
  <c r="BJ143" i="46"/>
  <c r="BK143" i="46"/>
  <c r="BL143" i="46"/>
  <c r="BM143" i="46"/>
  <c r="BN143" i="46"/>
  <c r="BO143" i="46"/>
  <c r="BP143" i="46"/>
  <c r="BQ143" i="46"/>
  <c r="BR143" i="46"/>
  <c r="BS143" i="46"/>
  <c r="BT143" i="46"/>
  <c r="BU143" i="46"/>
  <c r="BV143" i="46"/>
  <c r="BW143" i="46"/>
  <c r="BX143" i="46"/>
  <c r="BY143" i="46"/>
  <c r="BZ143" i="46"/>
  <c r="CA143" i="46"/>
  <c r="CB143" i="46"/>
  <c r="CC143" i="46"/>
  <c r="CD143" i="46"/>
  <c r="CE143" i="46"/>
  <c r="CF143" i="46"/>
  <c r="CG143" i="46"/>
  <c r="CH143" i="46"/>
  <c r="CI143" i="46"/>
  <c r="CJ143" i="46"/>
  <c r="CK143" i="46"/>
  <c r="CL143" i="46"/>
  <c r="CM143" i="46"/>
  <c r="CN143" i="46"/>
  <c r="CO143" i="46"/>
  <c r="CP143" i="46"/>
  <c r="CQ143" i="46"/>
  <c r="CR143" i="46"/>
  <c r="CS143" i="46"/>
  <c r="CT143" i="46"/>
  <c r="CU143" i="46"/>
  <c r="CV143" i="46"/>
  <c r="CW143" i="46"/>
  <c r="CX143" i="46"/>
  <c r="CY143" i="46"/>
  <c r="CZ143" i="46"/>
  <c r="DA143" i="46"/>
  <c r="DB143" i="46"/>
  <c r="DC143" i="46"/>
  <c r="DD143" i="46"/>
  <c r="DE143" i="46"/>
  <c r="DF143" i="46"/>
  <c r="DG143" i="46"/>
  <c r="DH143" i="46"/>
  <c r="DI143" i="46"/>
  <c r="DJ143" i="46"/>
  <c r="DK143" i="46"/>
  <c r="DL143" i="46"/>
  <c r="DM143" i="46"/>
  <c r="DN143" i="46"/>
  <c r="DO143" i="46"/>
  <c r="DP143" i="46"/>
  <c r="DQ143" i="46"/>
  <c r="DR143" i="46"/>
  <c r="DS143" i="46"/>
  <c r="DT143" i="46"/>
  <c r="DU143" i="46"/>
  <c r="DV143" i="46"/>
  <c r="DW143" i="46"/>
  <c r="DX143" i="46"/>
  <c r="DY143" i="46"/>
  <c r="DZ143" i="46"/>
  <c r="EA143" i="46"/>
  <c r="EB143" i="46"/>
  <c r="EC143" i="46"/>
  <c r="ED143" i="46"/>
  <c r="EE143" i="46"/>
  <c r="EF143" i="46"/>
  <c r="EG143" i="46"/>
  <c r="EH143" i="46"/>
  <c r="EI143" i="46"/>
  <c r="EJ143" i="46"/>
  <c r="EK143" i="46"/>
  <c r="BJ144" i="46"/>
  <c r="BK144" i="46"/>
  <c r="BL144" i="46"/>
  <c r="BM144" i="46"/>
  <c r="BN144" i="46"/>
  <c r="BO144" i="46"/>
  <c r="BP144" i="46"/>
  <c r="BQ144" i="46"/>
  <c r="BR144" i="46"/>
  <c r="BS144" i="46"/>
  <c r="BT144" i="46"/>
  <c r="BU144" i="46"/>
  <c r="BV144" i="46"/>
  <c r="BW144" i="46"/>
  <c r="BX144" i="46"/>
  <c r="BY144" i="46"/>
  <c r="BZ144" i="46"/>
  <c r="CA144" i="46"/>
  <c r="CB144" i="46"/>
  <c r="CC144" i="46"/>
  <c r="CD144" i="46"/>
  <c r="CE144" i="46"/>
  <c r="CF144" i="46"/>
  <c r="CG144" i="46"/>
  <c r="CH144" i="46"/>
  <c r="CI144" i="46"/>
  <c r="CJ144" i="46"/>
  <c r="CK144" i="46"/>
  <c r="CL144" i="46"/>
  <c r="CM144" i="46"/>
  <c r="CN144" i="46"/>
  <c r="CO144" i="46"/>
  <c r="CP144" i="46"/>
  <c r="CQ144" i="46"/>
  <c r="CR144" i="46"/>
  <c r="CS144" i="46"/>
  <c r="CT144" i="46"/>
  <c r="CU144" i="46"/>
  <c r="CV144" i="46"/>
  <c r="CW144" i="46"/>
  <c r="CX144" i="46"/>
  <c r="CY144" i="46"/>
  <c r="CZ144" i="46"/>
  <c r="DA144" i="46"/>
  <c r="DB144" i="46"/>
  <c r="DC144" i="46"/>
  <c r="DD144" i="46"/>
  <c r="DE144" i="46"/>
  <c r="DF144" i="46"/>
  <c r="DG144" i="46"/>
  <c r="DH144" i="46"/>
  <c r="DI144" i="46"/>
  <c r="DJ144" i="46"/>
  <c r="DK144" i="46"/>
  <c r="DL144" i="46"/>
  <c r="DM144" i="46"/>
  <c r="DN144" i="46"/>
  <c r="DO144" i="46"/>
  <c r="DP144" i="46"/>
  <c r="DQ144" i="46"/>
  <c r="DR144" i="46"/>
  <c r="DS144" i="46"/>
  <c r="DT144" i="46"/>
  <c r="DU144" i="46"/>
  <c r="DV144" i="46"/>
  <c r="DW144" i="46"/>
  <c r="DX144" i="46"/>
  <c r="DY144" i="46"/>
  <c r="DZ144" i="46"/>
  <c r="EA144" i="46"/>
  <c r="EB144" i="46"/>
  <c r="EC144" i="46"/>
  <c r="ED144" i="46"/>
  <c r="EE144" i="46"/>
  <c r="EF144" i="46"/>
  <c r="EG144" i="46"/>
  <c r="EH144" i="46"/>
  <c r="EI144" i="46"/>
  <c r="EJ144" i="46"/>
  <c r="EK144" i="46"/>
  <c r="BJ145" i="46"/>
  <c r="BK145" i="46"/>
  <c r="BL145" i="46"/>
  <c r="BM145" i="46"/>
  <c r="BN145" i="46"/>
  <c r="BO145" i="46"/>
  <c r="BP145" i="46"/>
  <c r="BQ145" i="46"/>
  <c r="BR145" i="46"/>
  <c r="BS145" i="46"/>
  <c r="BT145" i="46"/>
  <c r="BU145" i="46"/>
  <c r="BV145" i="46"/>
  <c r="BW145" i="46"/>
  <c r="BX145" i="46"/>
  <c r="BY145" i="46"/>
  <c r="BZ145" i="46"/>
  <c r="CA145" i="46"/>
  <c r="CB145" i="46"/>
  <c r="CC145" i="46"/>
  <c r="CD145" i="46"/>
  <c r="CE145" i="46"/>
  <c r="CF145" i="46"/>
  <c r="CG145" i="46"/>
  <c r="CH145" i="46"/>
  <c r="CI145" i="46"/>
  <c r="CJ145" i="46"/>
  <c r="CK145" i="46"/>
  <c r="CL145" i="46"/>
  <c r="CM145" i="46"/>
  <c r="CN145" i="46"/>
  <c r="CO145" i="46"/>
  <c r="CP145" i="46"/>
  <c r="CQ145" i="46"/>
  <c r="CR145" i="46"/>
  <c r="CS145" i="46"/>
  <c r="CT145" i="46"/>
  <c r="CU145" i="46"/>
  <c r="CV145" i="46"/>
  <c r="CW145" i="46"/>
  <c r="CX145" i="46"/>
  <c r="CY145" i="46"/>
  <c r="CZ145" i="46"/>
  <c r="DA145" i="46"/>
  <c r="DB145" i="46"/>
  <c r="DC145" i="46"/>
  <c r="DD145" i="46"/>
  <c r="DE145" i="46"/>
  <c r="DF145" i="46"/>
  <c r="DG145" i="46"/>
  <c r="DH145" i="46"/>
  <c r="DI145" i="46"/>
  <c r="DJ145" i="46"/>
  <c r="DK145" i="46"/>
  <c r="DL145" i="46"/>
  <c r="DM145" i="46"/>
  <c r="DN145" i="46"/>
  <c r="DO145" i="46"/>
  <c r="DP145" i="46"/>
  <c r="DQ145" i="46"/>
  <c r="DR145" i="46"/>
  <c r="DS145" i="46"/>
  <c r="DT145" i="46"/>
  <c r="DU145" i="46"/>
  <c r="DV145" i="46"/>
  <c r="DW145" i="46"/>
  <c r="DX145" i="46"/>
  <c r="DY145" i="46"/>
  <c r="DZ145" i="46"/>
  <c r="EA145" i="46"/>
  <c r="EB145" i="46"/>
  <c r="EC145" i="46"/>
  <c r="ED145" i="46"/>
  <c r="EE145" i="46"/>
  <c r="EF145" i="46"/>
  <c r="EG145" i="46"/>
  <c r="EH145" i="46"/>
  <c r="EI145" i="46"/>
  <c r="EJ145" i="46"/>
  <c r="EK145" i="46"/>
  <c r="BJ146" i="46"/>
  <c r="BK146" i="46"/>
  <c r="BL146" i="46"/>
  <c r="BM146" i="46"/>
  <c r="BN146" i="46"/>
  <c r="BO146" i="46"/>
  <c r="BP146" i="46"/>
  <c r="BQ146" i="46"/>
  <c r="BR146" i="46"/>
  <c r="BS146" i="46"/>
  <c r="BT146" i="46"/>
  <c r="BU146" i="46"/>
  <c r="BV146" i="46"/>
  <c r="BW146" i="46"/>
  <c r="BX146" i="46"/>
  <c r="BY146" i="46"/>
  <c r="BZ146" i="46"/>
  <c r="CA146" i="46"/>
  <c r="CB146" i="46"/>
  <c r="CC146" i="46"/>
  <c r="CD146" i="46"/>
  <c r="CE146" i="46"/>
  <c r="CF146" i="46"/>
  <c r="CG146" i="46"/>
  <c r="CH146" i="46"/>
  <c r="CI146" i="46"/>
  <c r="CJ146" i="46"/>
  <c r="CK146" i="46"/>
  <c r="CL146" i="46"/>
  <c r="CM146" i="46"/>
  <c r="CN146" i="46"/>
  <c r="CO146" i="46"/>
  <c r="CP146" i="46"/>
  <c r="CQ146" i="46"/>
  <c r="CR146" i="46"/>
  <c r="CS146" i="46"/>
  <c r="CT146" i="46"/>
  <c r="CU146" i="46"/>
  <c r="CV146" i="46"/>
  <c r="CW146" i="46"/>
  <c r="CX146" i="46"/>
  <c r="CY146" i="46"/>
  <c r="CZ146" i="46"/>
  <c r="DA146" i="46"/>
  <c r="DB146" i="46"/>
  <c r="DC146" i="46"/>
  <c r="DD146" i="46"/>
  <c r="DE146" i="46"/>
  <c r="DF146" i="46"/>
  <c r="DG146" i="46"/>
  <c r="DH146" i="46"/>
  <c r="DI146" i="46"/>
  <c r="DJ146" i="46"/>
  <c r="DK146" i="46"/>
  <c r="DL146" i="46"/>
  <c r="DM146" i="46"/>
  <c r="DN146" i="46"/>
  <c r="DO146" i="46"/>
  <c r="DP146" i="46"/>
  <c r="DQ146" i="46"/>
  <c r="DR146" i="46"/>
  <c r="DS146" i="46"/>
  <c r="DT146" i="46"/>
  <c r="DU146" i="46"/>
  <c r="DV146" i="46"/>
  <c r="DW146" i="46"/>
  <c r="DX146" i="46"/>
  <c r="DY146" i="46"/>
  <c r="DZ146" i="46"/>
  <c r="EA146" i="46"/>
  <c r="EB146" i="46"/>
  <c r="EC146" i="46"/>
  <c r="ED146" i="46"/>
  <c r="EE146" i="46"/>
  <c r="EF146" i="46"/>
  <c r="EG146" i="46"/>
  <c r="EH146" i="46"/>
  <c r="EI146" i="46"/>
  <c r="EJ146" i="46"/>
  <c r="EK146" i="46"/>
  <c r="BJ147" i="46"/>
  <c r="BK147" i="46"/>
  <c r="BL147" i="46"/>
  <c r="BM147" i="46"/>
  <c r="BN147" i="46"/>
  <c r="BO147" i="46"/>
  <c r="BP147" i="46"/>
  <c r="BQ147" i="46"/>
  <c r="BR147" i="46"/>
  <c r="BS147" i="46"/>
  <c r="BT147" i="46"/>
  <c r="BU147" i="46"/>
  <c r="BV147" i="46"/>
  <c r="BW147" i="46"/>
  <c r="BX147" i="46"/>
  <c r="BY147" i="46"/>
  <c r="BZ147" i="46"/>
  <c r="CA147" i="46"/>
  <c r="CB147" i="46"/>
  <c r="CC147" i="46"/>
  <c r="CD147" i="46"/>
  <c r="CE147" i="46"/>
  <c r="CF147" i="46"/>
  <c r="CG147" i="46"/>
  <c r="CH147" i="46"/>
  <c r="CI147" i="46"/>
  <c r="CJ147" i="46"/>
  <c r="CK147" i="46"/>
  <c r="CL147" i="46"/>
  <c r="CM147" i="46"/>
  <c r="CN147" i="46"/>
  <c r="CO147" i="46"/>
  <c r="CP147" i="46"/>
  <c r="CQ147" i="46"/>
  <c r="CR147" i="46"/>
  <c r="CS147" i="46"/>
  <c r="CT147" i="46"/>
  <c r="CU147" i="46"/>
  <c r="CV147" i="46"/>
  <c r="CW147" i="46"/>
  <c r="CX147" i="46"/>
  <c r="CY147" i="46"/>
  <c r="CZ147" i="46"/>
  <c r="DA147" i="46"/>
  <c r="DB147" i="46"/>
  <c r="DC147" i="46"/>
  <c r="DD147" i="46"/>
  <c r="DE147" i="46"/>
  <c r="DF147" i="46"/>
  <c r="DG147" i="46"/>
  <c r="DH147" i="46"/>
  <c r="DI147" i="46"/>
  <c r="DJ147" i="46"/>
  <c r="DK147" i="46"/>
  <c r="DL147" i="46"/>
  <c r="DM147" i="46"/>
  <c r="DN147" i="46"/>
  <c r="DO147" i="46"/>
  <c r="DP147" i="46"/>
  <c r="DQ147" i="46"/>
  <c r="DR147" i="46"/>
  <c r="DS147" i="46"/>
  <c r="DT147" i="46"/>
  <c r="DU147" i="46"/>
  <c r="DV147" i="46"/>
  <c r="DW147" i="46"/>
  <c r="DX147" i="46"/>
  <c r="DY147" i="46"/>
  <c r="DZ147" i="46"/>
  <c r="EA147" i="46"/>
  <c r="EB147" i="46"/>
  <c r="EC147" i="46"/>
  <c r="ED147" i="46"/>
  <c r="EE147" i="46"/>
  <c r="EF147" i="46"/>
  <c r="EG147" i="46"/>
  <c r="EH147" i="46"/>
  <c r="EI147" i="46"/>
  <c r="EJ147" i="46"/>
  <c r="EK147" i="46"/>
  <c r="BJ148" i="46"/>
  <c r="BK148" i="46"/>
  <c r="BL148" i="46"/>
  <c r="BM148" i="46"/>
  <c r="BN148" i="46"/>
  <c r="BO148" i="46"/>
  <c r="BP148" i="46"/>
  <c r="BQ148" i="46"/>
  <c r="BR148" i="46"/>
  <c r="BS148" i="46"/>
  <c r="BT148" i="46"/>
  <c r="BU148" i="46"/>
  <c r="BV148" i="46"/>
  <c r="BW148" i="46"/>
  <c r="BX148" i="46"/>
  <c r="BY148" i="46"/>
  <c r="BZ148" i="46"/>
  <c r="CA148" i="46"/>
  <c r="CB148" i="46"/>
  <c r="CC148" i="46"/>
  <c r="CD148" i="46"/>
  <c r="CE148" i="46"/>
  <c r="CF148" i="46"/>
  <c r="CG148" i="46"/>
  <c r="CH148" i="46"/>
  <c r="CI148" i="46"/>
  <c r="CJ148" i="46"/>
  <c r="CK148" i="46"/>
  <c r="CL148" i="46"/>
  <c r="CM148" i="46"/>
  <c r="CN148" i="46"/>
  <c r="CO148" i="46"/>
  <c r="CP148" i="46"/>
  <c r="CQ148" i="46"/>
  <c r="CR148" i="46"/>
  <c r="CS148" i="46"/>
  <c r="CT148" i="46"/>
  <c r="CU148" i="46"/>
  <c r="CV148" i="46"/>
  <c r="CW148" i="46"/>
  <c r="CX148" i="46"/>
  <c r="CY148" i="46"/>
  <c r="CZ148" i="46"/>
  <c r="DA148" i="46"/>
  <c r="DB148" i="46"/>
  <c r="DC148" i="46"/>
  <c r="DD148" i="46"/>
  <c r="DE148" i="46"/>
  <c r="DF148" i="46"/>
  <c r="DG148" i="46"/>
  <c r="DH148" i="46"/>
  <c r="DI148" i="46"/>
  <c r="DJ148" i="46"/>
  <c r="DK148" i="46"/>
  <c r="DL148" i="46"/>
  <c r="DM148" i="46"/>
  <c r="DN148" i="46"/>
  <c r="DO148" i="46"/>
  <c r="DP148" i="46"/>
  <c r="DQ148" i="46"/>
  <c r="DR148" i="46"/>
  <c r="DS148" i="46"/>
  <c r="DT148" i="46"/>
  <c r="DU148" i="46"/>
  <c r="DV148" i="46"/>
  <c r="DW148" i="46"/>
  <c r="DX148" i="46"/>
  <c r="DY148" i="46"/>
  <c r="DZ148" i="46"/>
  <c r="EA148" i="46"/>
  <c r="EB148" i="46"/>
  <c r="EC148" i="46"/>
  <c r="ED148" i="46"/>
  <c r="EE148" i="46"/>
  <c r="EF148" i="46"/>
  <c r="EG148" i="46"/>
  <c r="EH148" i="46"/>
  <c r="EI148" i="46"/>
  <c r="EJ148" i="46"/>
  <c r="EK148" i="46"/>
  <c r="BJ149" i="46"/>
  <c r="BK149" i="46"/>
  <c r="BL149" i="46"/>
  <c r="BM149" i="46"/>
  <c r="BN149" i="46"/>
  <c r="BO149" i="46"/>
  <c r="BP149" i="46"/>
  <c r="BQ149" i="46"/>
  <c r="BR149" i="46"/>
  <c r="BS149" i="46"/>
  <c r="BT149" i="46"/>
  <c r="BU149" i="46"/>
  <c r="BV149" i="46"/>
  <c r="BW149" i="46"/>
  <c r="BX149" i="46"/>
  <c r="BY149" i="46"/>
  <c r="BZ149" i="46"/>
  <c r="CA149" i="46"/>
  <c r="CB149" i="46"/>
  <c r="CC149" i="46"/>
  <c r="CD149" i="46"/>
  <c r="CE149" i="46"/>
  <c r="CF149" i="46"/>
  <c r="CG149" i="46"/>
  <c r="CH149" i="46"/>
  <c r="CI149" i="46"/>
  <c r="CJ149" i="46"/>
  <c r="CK149" i="46"/>
  <c r="CL149" i="46"/>
  <c r="CM149" i="46"/>
  <c r="CN149" i="46"/>
  <c r="CO149" i="46"/>
  <c r="CP149" i="46"/>
  <c r="CQ149" i="46"/>
  <c r="CR149" i="46"/>
  <c r="CS149" i="46"/>
  <c r="CT149" i="46"/>
  <c r="CU149" i="46"/>
  <c r="CV149" i="46"/>
  <c r="CW149" i="46"/>
  <c r="CX149" i="46"/>
  <c r="CY149" i="46"/>
  <c r="CZ149" i="46"/>
  <c r="DA149" i="46"/>
  <c r="DB149" i="46"/>
  <c r="DC149" i="46"/>
  <c r="DD149" i="46"/>
  <c r="DE149" i="46"/>
  <c r="DF149" i="46"/>
  <c r="DG149" i="46"/>
  <c r="DH149" i="46"/>
  <c r="DI149" i="46"/>
  <c r="DJ149" i="46"/>
  <c r="DK149" i="46"/>
  <c r="DL149" i="46"/>
  <c r="DM149" i="46"/>
  <c r="DN149" i="46"/>
  <c r="DO149" i="46"/>
  <c r="DP149" i="46"/>
  <c r="DQ149" i="46"/>
  <c r="DR149" i="46"/>
  <c r="DS149" i="46"/>
  <c r="DT149" i="46"/>
  <c r="DU149" i="46"/>
  <c r="DV149" i="46"/>
  <c r="DW149" i="46"/>
  <c r="DX149" i="46"/>
  <c r="DY149" i="46"/>
  <c r="DZ149" i="46"/>
  <c r="EA149" i="46"/>
  <c r="EB149" i="46"/>
  <c r="EC149" i="46"/>
  <c r="ED149" i="46"/>
  <c r="EE149" i="46"/>
  <c r="EF149" i="46"/>
  <c r="EG149" i="46"/>
  <c r="EH149" i="46"/>
  <c r="EI149" i="46"/>
  <c r="EJ149" i="46"/>
  <c r="EK149" i="46"/>
  <c r="BJ150" i="46"/>
  <c r="BK150" i="46"/>
  <c r="BL150" i="46"/>
  <c r="BM150" i="46"/>
  <c r="BN150" i="46"/>
  <c r="BO150" i="46"/>
  <c r="BP150" i="46"/>
  <c r="BQ150" i="46"/>
  <c r="BR150" i="46"/>
  <c r="BS150" i="46"/>
  <c r="BT150" i="46"/>
  <c r="BU150" i="46"/>
  <c r="BV150" i="46"/>
  <c r="BW150" i="46"/>
  <c r="BX150" i="46"/>
  <c r="BY150" i="46"/>
  <c r="BZ150" i="46"/>
  <c r="CA150" i="46"/>
  <c r="CB150" i="46"/>
  <c r="CC150" i="46"/>
  <c r="CD150" i="46"/>
  <c r="CE150" i="46"/>
  <c r="CF150" i="46"/>
  <c r="CG150" i="46"/>
  <c r="CH150" i="46"/>
  <c r="CI150" i="46"/>
  <c r="CJ150" i="46"/>
  <c r="CK150" i="46"/>
  <c r="CL150" i="46"/>
  <c r="CM150" i="46"/>
  <c r="CN150" i="46"/>
  <c r="CO150" i="46"/>
  <c r="CP150" i="46"/>
  <c r="CQ150" i="46"/>
  <c r="CR150" i="46"/>
  <c r="CS150" i="46"/>
  <c r="CT150" i="46"/>
  <c r="CU150" i="46"/>
  <c r="CV150" i="46"/>
  <c r="CW150" i="46"/>
  <c r="CX150" i="46"/>
  <c r="CY150" i="46"/>
  <c r="CZ150" i="46"/>
  <c r="DA150" i="46"/>
  <c r="DB150" i="46"/>
  <c r="DC150" i="46"/>
  <c r="DD150" i="46"/>
  <c r="DE150" i="46"/>
  <c r="DF150" i="46"/>
  <c r="DG150" i="46"/>
  <c r="DH150" i="46"/>
  <c r="DI150" i="46"/>
  <c r="DJ150" i="46"/>
  <c r="DK150" i="46"/>
  <c r="DL150" i="46"/>
  <c r="DM150" i="46"/>
  <c r="DN150" i="46"/>
  <c r="DO150" i="46"/>
  <c r="DP150" i="46"/>
  <c r="DQ150" i="46"/>
  <c r="DR150" i="46"/>
  <c r="DS150" i="46"/>
  <c r="DT150" i="46"/>
  <c r="DU150" i="46"/>
  <c r="DV150" i="46"/>
  <c r="DW150" i="46"/>
  <c r="DX150" i="46"/>
  <c r="DY150" i="46"/>
  <c r="DZ150" i="46"/>
  <c r="EA150" i="46"/>
  <c r="EB150" i="46"/>
  <c r="EC150" i="46"/>
  <c r="ED150" i="46"/>
  <c r="EE150" i="46"/>
  <c r="EF150" i="46"/>
  <c r="EG150" i="46"/>
  <c r="EH150" i="46"/>
  <c r="EI150" i="46"/>
  <c r="EJ150" i="46"/>
  <c r="EK150" i="46"/>
  <c r="BJ151" i="46"/>
  <c r="BK151" i="46"/>
  <c r="BL151" i="46"/>
  <c r="BM151" i="46"/>
  <c r="BN151" i="46"/>
  <c r="BO151" i="46"/>
  <c r="BP151" i="46"/>
  <c r="BQ151" i="46"/>
  <c r="BR151" i="46"/>
  <c r="BS151" i="46"/>
  <c r="BT151" i="46"/>
  <c r="BU151" i="46"/>
  <c r="BV151" i="46"/>
  <c r="BW151" i="46"/>
  <c r="BX151" i="46"/>
  <c r="BY151" i="46"/>
  <c r="BZ151" i="46"/>
  <c r="CA151" i="46"/>
  <c r="CB151" i="46"/>
  <c r="CC151" i="46"/>
  <c r="CD151" i="46"/>
  <c r="CE151" i="46"/>
  <c r="CF151" i="46"/>
  <c r="CG151" i="46"/>
  <c r="CH151" i="46"/>
  <c r="CI151" i="46"/>
  <c r="CJ151" i="46"/>
  <c r="CK151" i="46"/>
  <c r="CL151" i="46"/>
  <c r="CM151" i="46"/>
  <c r="CN151" i="46"/>
  <c r="CO151" i="46"/>
  <c r="CP151" i="46"/>
  <c r="CQ151" i="46"/>
  <c r="CR151" i="46"/>
  <c r="CS151" i="46"/>
  <c r="CT151" i="46"/>
  <c r="CU151" i="46"/>
  <c r="CV151" i="46"/>
  <c r="CW151" i="46"/>
  <c r="CX151" i="46"/>
  <c r="CY151" i="46"/>
  <c r="CZ151" i="46"/>
  <c r="DA151" i="46"/>
  <c r="DB151" i="46"/>
  <c r="DC151" i="46"/>
  <c r="DD151" i="46"/>
  <c r="DE151" i="46"/>
  <c r="DF151" i="46"/>
  <c r="DG151" i="46"/>
  <c r="DH151" i="46"/>
  <c r="DI151" i="46"/>
  <c r="DJ151" i="46"/>
  <c r="DK151" i="46"/>
  <c r="DL151" i="46"/>
  <c r="DM151" i="46"/>
  <c r="DN151" i="46"/>
  <c r="DO151" i="46"/>
  <c r="DP151" i="46"/>
  <c r="DQ151" i="46"/>
  <c r="DR151" i="46"/>
  <c r="DS151" i="46"/>
  <c r="DT151" i="46"/>
  <c r="DU151" i="46"/>
  <c r="DV151" i="46"/>
  <c r="DW151" i="46"/>
  <c r="DX151" i="46"/>
  <c r="DY151" i="46"/>
  <c r="DZ151" i="46"/>
  <c r="EA151" i="46"/>
  <c r="EB151" i="46"/>
  <c r="EC151" i="46"/>
  <c r="ED151" i="46"/>
  <c r="EE151" i="46"/>
  <c r="EF151" i="46"/>
  <c r="EG151" i="46"/>
  <c r="EH151" i="46"/>
  <c r="EI151" i="46"/>
  <c r="EJ151" i="46"/>
  <c r="EK151" i="46"/>
  <c r="BJ152" i="46"/>
  <c r="BK152" i="46"/>
  <c r="BL152" i="46"/>
  <c r="BM152" i="46"/>
  <c r="BN152" i="46"/>
  <c r="BO152" i="46"/>
  <c r="BP152" i="46"/>
  <c r="BQ152" i="46"/>
  <c r="BR152" i="46"/>
  <c r="BS152" i="46"/>
  <c r="BT152" i="46"/>
  <c r="BU152" i="46"/>
  <c r="BV152" i="46"/>
  <c r="BW152" i="46"/>
  <c r="BX152" i="46"/>
  <c r="BY152" i="46"/>
  <c r="BZ152" i="46"/>
  <c r="CA152" i="46"/>
  <c r="CB152" i="46"/>
  <c r="CC152" i="46"/>
  <c r="CD152" i="46"/>
  <c r="CE152" i="46"/>
  <c r="CF152" i="46"/>
  <c r="CG152" i="46"/>
  <c r="CH152" i="46"/>
  <c r="CI152" i="46"/>
  <c r="CJ152" i="46"/>
  <c r="CK152" i="46"/>
  <c r="CL152" i="46"/>
  <c r="CM152" i="46"/>
  <c r="CN152" i="46"/>
  <c r="CO152" i="46"/>
  <c r="CP152" i="46"/>
  <c r="CQ152" i="46"/>
  <c r="CR152" i="46"/>
  <c r="CS152" i="46"/>
  <c r="CT152" i="46"/>
  <c r="CU152" i="46"/>
  <c r="CV152" i="46"/>
  <c r="CW152" i="46"/>
  <c r="CX152" i="46"/>
  <c r="CY152" i="46"/>
  <c r="CZ152" i="46"/>
  <c r="DA152" i="46"/>
  <c r="DB152" i="46"/>
  <c r="DC152" i="46"/>
  <c r="DD152" i="46"/>
  <c r="DE152" i="46"/>
  <c r="DF152" i="46"/>
  <c r="DG152" i="46"/>
  <c r="DH152" i="46"/>
  <c r="DI152" i="46"/>
  <c r="DJ152" i="46"/>
  <c r="DK152" i="46"/>
  <c r="DL152" i="46"/>
  <c r="DM152" i="46"/>
  <c r="DN152" i="46"/>
  <c r="DO152" i="46"/>
  <c r="DP152" i="46"/>
  <c r="DQ152" i="46"/>
  <c r="DR152" i="46"/>
  <c r="DS152" i="46"/>
  <c r="DT152" i="46"/>
  <c r="DU152" i="46"/>
  <c r="DV152" i="46"/>
  <c r="DW152" i="46"/>
  <c r="DX152" i="46"/>
  <c r="DY152" i="46"/>
  <c r="DZ152" i="46"/>
  <c r="EA152" i="46"/>
  <c r="EB152" i="46"/>
  <c r="EC152" i="46"/>
  <c r="ED152" i="46"/>
  <c r="EE152" i="46"/>
  <c r="EF152" i="46"/>
  <c r="EG152" i="46"/>
  <c r="EH152" i="46"/>
  <c r="EI152" i="46"/>
  <c r="EJ152" i="46"/>
  <c r="EK152" i="46"/>
  <c r="BJ153" i="46"/>
  <c r="BK153" i="46"/>
  <c r="BL153" i="46"/>
  <c r="BM153" i="46"/>
  <c r="BN153" i="46"/>
  <c r="BO153" i="46"/>
  <c r="BP153" i="46"/>
  <c r="BQ153" i="46"/>
  <c r="BR153" i="46"/>
  <c r="BS153" i="46"/>
  <c r="BT153" i="46"/>
  <c r="BU153" i="46"/>
  <c r="BV153" i="46"/>
  <c r="BW153" i="46"/>
  <c r="BX153" i="46"/>
  <c r="BY153" i="46"/>
  <c r="BZ153" i="46"/>
  <c r="CA153" i="46"/>
  <c r="CB153" i="46"/>
  <c r="CC153" i="46"/>
  <c r="CD153" i="46"/>
  <c r="CE153" i="46"/>
  <c r="CF153" i="46"/>
  <c r="CG153" i="46"/>
  <c r="CH153" i="46"/>
  <c r="CI153" i="46"/>
  <c r="CJ153" i="46"/>
  <c r="CK153" i="46"/>
  <c r="CL153" i="46"/>
  <c r="CM153" i="46"/>
  <c r="CN153" i="46"/>
  <c r="CO153" i="46"/>
  <c r="CP153" i="46"/>
  <c r="CQ153" i="46"/>
  <c r="CR153" i="46"/>
  <c r="CS153" i="46"/>
  <c r="CT153" i="46"/>
  <c r="CU153" i="46"/>
  <c r="CV153" i="46"/>
  <c r="CW153" i="46"/>
  <c r="CX153" i="46"/>
  <c r="CY153" i="46"/>
  <c r="CZ153" i="46"/>
  <c r="DA153" i="46"/>
  <c r="DB153" i="46"/>
  <c r="DC153" i="46"/>
  <c r="DD153" i="46"/>
  <c r="DE153" i="46"/>
  <c r="DF153" i="46"/>
  <c r="DG153" i="46"/>
  <c r="DH153" i="46"/>
  <c r="DI153" i="46"/>
  <c r="DJ153" i="46"/>
  <c r="DK153" i="46"/>
  <c r="DL153" i="46"/>
  <c r="DM153" i="46"/>
  <c r="DN153" i="46"/>
  <c r="DO153" i="46"/>
  <c r="DP153" i="46"/>
  <c r="DQ153" i="46"/>
  <c r="DR153" i="46"/>
  <c r="DS153" i="46"/>
  <c r="DT153" i="46"/>
  <c r="DU153" i="46"/>
  <c r="DV153" i="46"/>
  <c r="DW153" i="46"/>
  <c r="DX153" i="46"/>
  <c r="DY153" i="46"/>
  <c r="DZ153" i="46"/>
  <c r="EA153" i="46"/>
  <c r="EB153" i="46"/>
  <c r="EC153" i="46"/>
  <c r="ED153" i="46"/>
  <c r="EE153" i="46"/>
  <c r="EF153" i="46"/>
  <c r="EG153" i="46"/>
  <c r="EH153" i="46"/>
  <c r="EI153" i="46"/>
  <c r="EJ153" i="46"/>
  <c r="EK153" i="46"/>
  <c r="BJ154" i="46"/>
  <c r="BK154" i="46"/>
  <c r="BL154" i="46"/>
  <c r="BM154" i="46"/>
  <c r="BN154" i="46"/>
  <c r="BO154" i="46"/>
  <c r="BP154" i="46"/>
  <c r="BQ154" i="46"/>
  <c r="BR154" i="46"/>
  <c r="BS154" i="46"/>
  <c r="BT154" i="46"/>
  <c r="BU154" i="46"/>
  <c r="BV154" i="46"/>
  <c r="BW154" i="46"/>
  <c r="BX154" i="46"/>
  <c r="BY154" i="46"/>
  <c r="BZ154" i="46"/>
  <c r="CA154" i="46"/>
  <c r="CB154" i="46"/>
  <c r="CC154" i="46"/>
  <c r="CD154" i="46"/>
  <c r="CE154" i="46"/>
  <c r="CF154" i="46"/>
  <c r="CG154" i="46"/>
  <c r="CH154" i="46"/>
  <c r="CI154" i="46"/>
  <c r="CJ154" i="46"/>
  <c r="CK154" i="46"/>
  <c r="CL154" i="46"/>
  <c r="CM154" i="46"/>
  <c r="CN154" i="46"/>
  <c r="CO154" i="46"/>
  <c r="CP154" i="46"/>
  <c r="CQ154" i="46"/>
  <c r="CR154" i="46"/>
  <c r="CS154" i="46"/>
  <c r="CT154" i="46"/>
  <c r="CU154" i="46"/>
  <c r="CV154" i="46"/>
  <c r="CW154" i="46"/>
  <c r="CX154" i="46"/>
  <c r="CY154" i="46"/>
  <c r="CZ154" i="46"/>
  <c r="DA154" i="46"/>
  <c r="DB154" i="46"/>
  <c r="DC154" i="46"/>
  <c r="DD154" i="46"/>
  <c r="DE154" i="46"/>
  <c r="DF154" i="46"/>
  <c r="DG154" i="46"/>
  <c r="DH154" i="46"/>
  <c r="DI154" i="46"/>
  <c r="DJ154" i="46"/>
  <c r="DK154" i="46"/>
  <c r="DL154" i="46"/>
  <c r="DM154" i="46"/>
  <c r="DN154" i="46"/>
  <c r="DO154" i="46"/>
  <c r="DP154" i="46"/>
  <c r="DQ154" i="46"/>
  <c r="DR154" i="46"/>
  <c r="DS154" i="46"/>
  <c r="DT154" i="46"/>
  <c r="DU154" i="46"/>
  <c r="DV154" i="46"/>
  <c r="DW154" i="46"/>
  <c r="DX154" i="46"/>
  <c r="DY154" i="46"/>
  <c r="DZ154" i="46"/>
  <c r="EA154" i="46"/>
  <c r="EB154" i="46"/>
  <c r="EC154" i="46"/>
  <c r="ED154" i="46"/>
  <c r="EE154" i="46"/>
  <c r="EF154" i="46"/>
  <c r="EG154" i="46"/>
  <c r="EH154" i="46"/>
  <c r="EI154" i="46"/>
  <c r="EJ154" i="46"/>
  <c r="EK154" i="46"/>
  <c r="BJ155" i="46"/>
  <c r="BK155" i="46"/>
  <c r="BL155" i="46"/>
  <c r="BM155" i="46"/>
  <c r="BN155" i="46"/>
  <c r="BO155" i="46"/>
  <c r="BP155" i="46"/>
  <c r="BQ155" i="46"/>
  <c r="BR155" i="46"/>
  <c r="BS155" i="46"/>
  <c r="BT155" i="46"/>
  <c r="BU155" i="46"/>
  <c r="BV155" i="46"/>
  <c r="BW155" i="46"/>
  <c r="BX155" i="46"/>
  <c r="BY155" i="46"/>
  <c r="BZ155" i="46"/>
  <c r="CA155" i="46"/>
  <c r="CB155" i="46"/>
  <c r="CC155" i="46"/>
  <c r="CD155" i="46"/>
  <c r="CE155" i="46"/>
  <c r="CF155" i="46"/>
  <c r="CG155" i="46"/>
  <c r="CH155" i="46"/>
  <c r="CI155" i="46"/>
  <c r="CJ155" i="46"/>
  <c r="CK155" i="46"/>
  <c r="CL155" i="46"/>
  <c r="CM155" i="46"/>
  <c r="CN155" i="46"/>
  <c r="CO155" i="46"/>
  <c r="CP155" i="46"/>
  <c r="CQ155" i="46"/>
  <c r="CR155" i="46"/>
  <c r="CS155" i="46"/>
  <c r="CT155" i="46"/>
  <c r="CU155" i="46"/>
  <c r="CV155" i="46"/>
  <c r="CW155" i="46"/>
  <c r="CX155" i="46"/>
  <c r="CY155" i="46"/>
  <c r="CZ155" i="46"/>
  <c r="DA155" i="46"/>
  <c r="DB155" i="46"/>
  <c r="DC155" i="46"/>
  <c r="DD155" i="46"/>
  <c r="DE155" i="46"/>
  <c r="DF155" i="46"/>
  <c r="DG155" i="46"/>
  <c r="DH155" i="46"/>
  <c r="DI155" i="46"/>
  <c r="DJ155" i="46"/>
  <c r="DK155" i="46"/>
  <c r="DL155" i="46"/>
  <c r="DM155" i="46"/>
  <c r="DN155" i="46"/>
  <c r="DO155" i="46"/>
  <c r="DP155" i="46"/>
  <c r="DQ155" i="46"/>
  <c r="DR155" i="46"/>
  <c r="DS155" i="46"/>
  <c r="DT155" i="46"/>
  <c r="DU155" i="46"/>
  <c r="DV155" i="46"/>
  <c r="DW155" i="46"/>
  <c r="DX155" i="46"/>
  <c r="DY155" i="46"/>
  <c r="DZ155" i="46"/>
  <c r="EA155" i="46"/>
  <c r="EB155" i="46"/>
  <c r="EC155" i="46"/>
  <c r="ED155" i="46"/>
  <c r="EE155" i="46"/>
  <c r="EF155" i="46"/>
  <c r="EG155" i="46"/>
  <c r="EH155" i="46"/>
  <c r="EI155" i="46"/>
  <c r="EJ155" i="46"/>
  <c r="EK155" i="46"/>
  <c r="BJ156" i="46"/>
  <c r="BK156" i="46"/>
  <c r="BL156" i="46"/>
  <c r="BM156" i="46"/>
  <c r="BN156" i="46"/>
  <c r="BO156" i="46"/>
  <c r="BP156" i="46"/>
  <c r="BQ156" i="46"/>
  <c r="BR156" i="46"/>
  <c r="BS156" i="46"/>
  <c r="BT156" i="46"/>
  <c r="BU156" i="46"/>
  <c r="BV156" i="46"/>
  <c r="BW156" i="46"/>
  <c r="BX156" i="46"/>
  <c r="BY156" i="46"/>
  <c r="BZ156" i="46"/>
  <c r="CA156" i="46"/>
  <c r="CB156" i="46"/>
  <c r="CC156" i="46"/>
  <c r="CD156" i="46"/>
  <c r="CE156" i="46"/>
  <c r="CH156" i="46"/>
  <c r="CI156" i="46"/>
  <c r="CL156" i="46"/>
  <c r="CP156" i="46"/>
  <c r="CQ156" i="46"/>
  <c r="BL4" i="46"/>
  <c r="BQ4" i="46"/>
  <c r="BV4" i="46"/>
  <c r="CP4" i="46"/>
  <c r="CZ4" i="46"/>
  <c r="DE4" i="46"/>
  <c r="BJ314" i="46"/>
  <c r="BK314" i="46"/>
  <c r="BL314" i="46"/>
  <c r="BM314" i="46"/>
  <c r="BN314" i="46"/>
  <c r="BO314" i="46"/>
  <c r="BP314" i="46"/>
  <c r="BQ314" i="46"/>
  <c r="BR314" i="46"/>
  <c r="BS314" i="46"/>
  <c r="BT314" i="46"/>
  <c r="BU314" i="46"/>
  <c r="BV314" i="46"/>
  <c r="BW314" i="46"/>
  <c r="BX314" i="46"/>
  <c r="BY314" i="46"/>
  <c r="BZ314" i="46"/>
  <c r="CA314" i="46"/>
  <c r="CB314" i="46"/>
  <c r="CC314" i="46"/>
  <c r="CD314" i="46"/>
  <c r="CE314" i="46"/>
  <c r="CF314" i="46"/>
  <c r="CG314" i="46"/>
  <c r="CH314" i="46"/>
  <c r="CI314" i="46"/>
  <c r="CJ314" i="46"/>
  <c r="CK314" i="46"/>
  <c r="CL314" i="46"/>
  <c r="CM314" i="46"/>
  <c r="CN314" i="46"/>
  <c r="CO314" i="46"/>
  <c r="CP314" i="46"/>
  <c r="CQ314" i="46"/>
  <c r="CR314" i="46"/>
  <c r="CS314" i="46"/>
  <c r="CT314" i="46"/>
  <c r="CU314" i="46"/>
  <c r="CV314" i="46"/>
  <c r="CW314" i="46"/>
  <c r="CX314" i="46"/>
  <c r="CY314" i="46"/>
  <c r="CZ314" i="46"/>
  <c r="DA314" i="46"/>
  <c r="DB314" i="46"/>
  <c r="DC314" i="46"/>
  <c r="DD314" i="46"/>
  <c r="DE314" i="46"/>
  <c r="DF314" i="46"/>
  <c r="DG314" i="46"/>
  <c r="DH314" i="46"/>
  <c r="DI314" i="46"/>
  <c r="DJ314" i="46"/>
  <c r="DK314" i="46"/>
  <c r="DL314" i="46"/>
  <c r="DM314" i="46"/>
  <c r="DN314" i="46"/>
  <c r="DO314" i="46"/>
  <c r="DP314" i="46"/>
  <c r="DQ314" i="46"/>
  <c r="DR314" i="46"/>
  <c r="DS314" i="46"/>
  <c r="DT314" i="46"/>
  <c r="DU314" i="46"/>
  <c r="DV314" i="46"/>
  <c r="DW314" i="46"/>
  <c r="DX314" i="46"/>
  <c r="DY314" i="46"/>
  <c r="DZ314" i="46"/>
  <c r="EA314" i="46"/>
  <c r="EB314" i="46"/>
  <c r="EC314" i="46"/>
  <c r="ED314" i="46"/>
  <c r="EE314" i="46"/>
  <c r="EF314" i="46"/>
  <c r="EG314" i="46"/>
  <c r="EH314" i="46"/>
  <c r="EI314" i="46"/>
  <c r="EJ314" i="46"/>
  <c r="EK314" i="46"/>
  <c r="BK316" i="46"/>
  <c r="BK473" i="46" s="1"/>
  <c r="BK630" i="46" s="1"/>
  <c r="BK787" i="46" s="1"/>
  <c r="BL316" i="46"/>
  <c r="BL473" i="46" s="1"/>
  <c r="BQ316" i="46"/>
  <c r="BQ473" i="46" s="1"/>
  <c r="BS316" i="46"/>
  <c r="BS473" i="46" s="1"/>
  <c r="BS630" i="46" s="1"/>
  <c r="CP316" i="46"/>
  <c r="CP473" i="46" s="1"/>
  <c r="CP630" i="46" s="1"/>
  <c r="CP787" i="46" s="1"/>
  <c r="CR316" i="46"/>
  <c r="CR473" i="46" s="1"/>
  <c r="DE316" i="46"/>
  <c r="DE473" i="46" s="1"/>
  <c r="DE630" i="46" s="1"/>
  <c r="DE787" i="46" s="1"/>
  <c r="EA316" i="46"/>
  <c r="EA473" i="46" s="1"/>
  <c r="ED316" i="46"/>
  <c r="ED473" i="46" s="1"/>
  <c r="ED630" i="46" s="1"/>
  <c r="BJ471" i="46"/>
  <c r="BK471" i="46"/>
  <c r="BL471" i="46"/>
  <c r="BM471" i="46"/>
  <c r="BN471" i="46"/>
  <c r="BO471" i="46"/>
  <c r="BP471" i="46"/>
  <c r="BQ471" i="46"/>
  <c r="BR471" i="46"/>
  <c r="BS471" i="46"/>
  <c r="BT471" i="46"/>
  <c r="BU471" i="46"/>
  <c r="BV471" i="46"/>
  <c r="BW471" i="46"/>
  <c r="BX471" i="46"/>
  <c r="BY471" i="46"/>
  <c r="BZ471" i="46"/>
  <c r="CA471" i="46"/>
  <c r="CB471" i="46"/>
  <c r="CC471" i="46"/>
  <c r="CD471" i="46"/>
  <c r="CE471" i="46"/>
  <c r="CF471" i="46"/>
  <c r="CG471" i="46"/>
  <c r="CH471" i="46"/>
  <c r="CI471" i="46"/>
  <c r="CJ471" i="46"/>
  <c r="CK471" i="46"/>
  <c r="CL471" i="46"/>
  <c r="CM471" i="46"/>
  <c r="CN471" i="46"/>
  <c r="CO471" i="46"/>
  <c r="CP471" i="46"/>
  <c r="CQ471" i="46"/>
  <c r="CR471" i="46"/>
  <c r="CS471" i="46"/>
  <c r="CT471" i="46"/>
  <c r="CU471" i="46"/>
  <c r="CV471" i="46"/>
  <c r="CW471" i="46"/>
  <c r="CX471" i="46"/>
  <c r="CY471" i="46"/>
  <c r="CZ471" i="46"/>
  <c r="DA471" i="46"/>
  <c r="DB471" i="46"/>
  <c r="DC471" i="46"/>
  <c r="DD471" i="46"/>
  <c r="DE471" i="46"/>
  <c r="DF471" i="46"/>
  <c r="DG471" i="46"/>
  <c r="DH471" i="46"/>
  <c r="DI471" i="46"/>
  <c r="DJ471" i="46"/>
  <c r="DK471" i="46"/>
  <c r="DL471" i="46"/>
  <c r="DM471" i="46"/>
  <c r="DN471" i="46"/>
  <c r="DO471" i="46"/>
  <c r="DP471" i="46"/>
  <c r="DQ471" i="46"/>
  <c r="DR471" i="46"/>
  <c r="DS471" i="46"/>
  <c r="DT471" i="46"/>
  <c r="DU471" i="46"/>
  <c r="DV471" i="46"/>
  <c r="DW471" i="46"/>
  <c r="DX471" i="46"/>
  <c r="DY471" i="46"/>
  <c r="DZ471" i="46"/>
  <c r="EA471" i="46"/>
  <c r="EB471" i="46"/>
  <c r="EC471" i="46"/>
  <c r="ED471" i="46"/>
  <c r="EE471" i="46"/>
  <c r="EF471" i="46"/>
  <c r="EG471" i="46"/>
  <c r="EH471" i="46"/>
  <c r="EI471" i="46"/>
  <c r="EJ471" i="46"/>
  <c r="EK471" i="46"/>
  <c r="BJ628" i="46"/>
  <c r="BK628" i="46"/>
  <c r="BL628" i="46"/>
  <c r="BM628" i="46"/>
  <c r="BN628" i="46"/>
  <c r="BO628" i="46"/>
  <c r="BP628" i="46"/>
  <c r="BQ628" i="46"/>
  <c r="BR628" i="46"/>
  <c r="BS628" i="46"/>
  <c r="BT628" i="46"/>
  <c r="BU628" i="46"/>
  <c r="BV628" i="46"/>
  <c r="BW628" i="46"/>
  <c r="BX628" i="46"/>
  <c r="BY628" i="46"/>
  <c r="BZ628" i="46"/>
  <c r="CA628" i="46"/>
  <c r="CB628" i="46"/>
  <c r="CC628" i="46"/>
  <c r="CD628" i="46"/>
  <c r="CE628" i="46"/>
  <c r="CF628" i="46"/>
  <c r="CG628" i="46"/>
  <c r="CH628" i="46"/>
  <c r="CI628" i="46"/>
  <c r="CJ628" i="46"/>
  <c r="CK628" i="46"/>
  <c r="CL628" i="46"/>
  <c r="CM628" i="46"/>
  <c r="CN628" i="46"/>
  <c r="CO628" i="46"/>
  <c r="CP628" i="46"/>
  <c r="CQ628" i="46"/>
  <c r="CR628" i="46"/>
  <c r="CS628" i="46"/>
  <c r="CT628" i="46"/>
  <c r="CU628" i="46"/>
  <c r="CV628" i="46"/>
  <c r="CW628" i="46"/>
  <c r="CX628" i="46"/>
  <c r="CY628" i="46"/>
  <c r="CZ628" i="46"/>
  <c r="DA628" i="46"/>
  <c r="DB628" i="46"/>
  <c r="DC628" i="46"/>
  <c r="DD628" i="46"/>
  <c r="DE628" i="46"/>
  <c r="DF628" i="46"/>
  <c r="DG628" i="46"/>
  <c r="DH628" i="46"/>
  <c r="DI628" i="46"/>
  <c r="DJ628" i="46"/>
  <c r="DK628" i="46"/>
  <c r="DL628" i="46"/>
  <c r="DM628" i="46"/>
  <c r="DN628" i="46"/>
  <c r="DO628" i="46"/>
  <c r="DP628" i="46"/>
  <c r="DQ628" i="46"/>
  <c r="DR628" i="46"/>
  <c r="DS628" i="46"/>
  <c r="DT628" i="46"/>
  <c r="DU628" i="46"/>
  <c r="DV628" i="46"/>
  <c r="DW628" i="46"/>
  <c r="DX628" i="46"/>
  <c r="DY628" i="46"/>
  <c r="DZ628" i="46"/>
  <c r="EA628" i="46"/>
  <c r="EB628" i="46"/>
  <c r="EC628" i="46"/>
  <c r="ED628" i="46"/>
  <c r="EE628" i="46"/>
  <c r="EF628" i="46"/>
  <c r="EG628" i="46"/>
  <c r="EH628" i="46"/>
  <c r="EI628" i="46"/>
  <c r="EJ628" i="46"/>
  <c r="EK628" i="46"/>
  <c r="BJ785" i="46"/>
  <c r="BK785" i="46"/>
  <c r="BL785" i="46"/>
  <c r="BM785" i="46"/>
  <c r="BN785" i="46"/>
  <c r="BO785" i="46"/>
  <c r="BP785" i="46"/>
  <c r="BQ785" i="46"/>
  <c r="BR785" i="46"/>
  <c r="BS785" i="46"/>
  <c r="BT785" i="46"/>
  <c r="BU785" i="46"/>
  <c r="BV785" i="46"/>
  <c r="BW785" i="46"/>
  <c r="BX785" i="46"/>
  <c r="BY785" i="46"/>
  <c r="BZ785" i="46"/>
  <c r="CA785" i="46"/>
  <c r="CB785" i="46"/>
  <c r="CC785" i="46"/>
  <c r="CD785" i="46"/>
  <c r="CE785" i="46"/>
  <c r="CF785" i="46"/>
  <c r="CG785" i="46"/>
  <c r="CH785" i="46"/>
  <c r="CI785" i="46"/>
  <c r="CJ785" i="46"/>
  <c r="CK785" i="46"/>
  <c r="CL785" i="46"/>
  <c r="CM785" i="46"/>
  <c r="CN785" i="46"/>
  <c r="CO785" i="46"/>
  <c r="CP785" i="46"/>
  <c r="CQ785" i="46"/>
  <c r="CR785" i="46"/>
  <c r="CS785" i="46"/>
  <c r="CT785" i="46"/>
  <c r="CU785" i="46"/>
  <c r="CV785" i="46"/>
  <c r="CW785" i="46"/>
  <c r="CX785" i="46"/>
  <c r="CY785" i="46"/>
  <c r="CZ785" i="46"/>
  <c r="DA785" i="46"/>
  <c r="DB785" i="46"/>
  <c r="DC785" i="46"/>
  <c r="DD785" i="46"/>
  <c r="DE785" i="46"/>
  <c r="DF785" i="46"/>
  <c r="DG785" i="46"/>
  <c r="DH785" i="46"/>
  <c r="DI785" i="46"/>
  <c r="DJ785" i="46"/>
  <c r="DK785" i="46"/>
  <c r="DL785" i="46"/>
  <c r="DM785" i="46"/>
  <c r="DN785" i="46"/>
  <c r="DO785" i="46"/>
  <c r="DP785" i="46"/>
  <c r="DQ785" i="46"/>
  <c r="DR785" i="46"/>
  <c r="DS785" i="46"/>
  <c r="DT785" i="46"/>
  <c r="DU785" i="46"/>
  <c r="DV785" i="46"/>
  <c r="DW785" i="46"/>
  <c r="DX785" i="46"/>
  <c r="DY785" i="46"/>
  <c r="DZ785" i="46"/>
  <c r="EA785" i="46"/>
  <c r="EB785" i="46"/>
  <c r="EC785" i="46"/>
  <c r="ED785" i="46"/>
  <c r="EE785" i="46"/>
  <c r="EF785" i="46"/>
  <c r="EG785" i="46"/>
  <c r="EH785" i="46"/>
  <c r="EI785" i="46"/>
  <c r="EJ785" i="46"/>
  <c r="EK785" i="46"/>
  <c r="BJ942" i="46"/>
  <c r="BL942" i="46"/>
  <c r="BM942" i="46"/>
  <c r="BN942" i="46"/>
  <c r="BO942" i="46"/>
  <c r="BP942" i="46"/>
  <c r="BQ942" i="46"/>
  <c r="BR942" i="46"/>
  <c r="BS942" i="46"/>
  <c r="BT942" i="46"/>
  <c r="BU942" i="46"/>
  <c r="BV942" i="46"/>
  <c r="BW942" i="46"/>
  <c r="BX942" i="46"/>
  <c r="BY942" i="46"/>
  <c r="BZ942" i="46"/>
  <c r="CA942" i="46"/>
  <c r="CB942" i="46"/>
  <c r="CC942" i="46"/>
  <c r="CD942" i="46"/>
  <c r="CE942" i="46"/>
  <c r="CF942" i="46"/>
  <c r="CG942" i="46"/>
  <c r="CH942" i="46"/>
  <c r="CI942" i="46"/>
  <c r="CJ942" i="46"/>
  <c r="CK942" i="46"/>
  <c r="CL942" i="46"/>
  <c r="CM942" i="46"/>
  <c r="CN942" i="46"/>
  <c r="CO942" i="46"/>
  <c r="CP942" i="46"/>
  <c r="CQ942" i="46"/>
  <c r="CR942" i="46"/>
  <c r="CS942" i="46"/>
  <c r="CT942" i="46"/>
  <c r="CU942" i="46"/>
  <c r="CV942" i="46"/>
  <c r="CW942" i="46"/>
  <c r="CX942" i="46"/>
  <c r="CY942" i="46"/>
  <c r="CZ942" i="46"/>
  <c r="DA942" i="46"/>
  <c r="DB942" i="46"/>
  <c r="DC942" i="46"/>
  <c r="DD942" i="46"/>
  <c r="DE942" i="46"/>
  <c r="DF942" i="46"/>
  <c r="DG942" i="46"/>
  <c r="DH942" i="46"/>
  <c r="DI942" i="46"/>
  <c r="DJ942" i="46"/>
  <c r="DK942" i="46"/>
  <c r="DL942" i="46"/>
  <c r="DM942" i="46"/>
  <c r="DN942" i="46"/>
  <c r="DO942" i="46"/>
  <c r="DP942" i="46"/>
  <c r="DQ942" i="46"/>
  <c r="DR942" i="46"/>
  <c r="DS942" i="46"/>
  <c r="DT942" i="46"/>
  <c r="DU942" i="46"/>
  <c r="DV942" i="46"/>
  <c r="DW942" i="46"/>
  <c r="DX942" i="46"/>
  <c r="DY942" i="46"/>
  <c r="DZ942" i="46"/>
  <c r="EA942" i="46"/>
  <c r="EB942" i="46"/>
  <c r="EC942" i="46"/>
  <c r="ED942" i="46"/>
  <c r="EE942" i="46"/>
  <c r="EF942" i="46"/>
  <c r="EG942" i="46"/>
  <c r="EH942" i="46"/>
  <c r="EI942" i="46"/>
  <c r="EJ942" i="46"/>
  <c r="EK942" i="46"/>
  <c r="A1281" i="24"/>
  <c r="B1281" i="24"/>
  <c r="F208" i="38"/>
  <c r="A1282" i="24"/>
  <c r="B1282" i="24"/>
  <c r="F209" i="38"/>
  <c r="A1283" i="24"/>
  <c r="B1283" i="24"/>
  <c r="F210" i="38"/>
  <c r="A1284" i="24"/>
  <c r="B1284" i="24"/>
  <c r="F211" i="38"/>
  <c r="A1285" i="24"/>
  <c r="B1285" i="24"/>
  <c r="F212" i="38"/>
  <c r="A1286" i="24"/>
  <c r="B1286" i="24"/>
  <c r="F213" i="38"/>
  <c r="A1287" i="24"/>
  <c r="B1287" i="24"/>
  <c r="F214" i="38"/>
  <c r="A1288" i="24"/>
  <c r="B1288" i="24"/>
  <c r="F215" i="38"/>
  <c r="A1252" i="24"/>
  <c r="B1252" i="24"/>
  <c r="F179" i="38"/>
  <c r="A1253" i="24"/>
  <c r="B1253" i="24"/>
  <c r="F180" i="38"/>
  <c r="A1254" i="24"/>
  <c r="B1254" i="24"/>
  <c r="F181" i="38"/>
  <c r="A1255" i="24"/>
  <c r="B1255" i="24"/>
  <c r="F182" i="38"/>
  <c r="A1256" i="24"/>
  <c r="B1256" i="24"/>
  <c r="F183" i="38"/>
  <c r="A1257" i="24"/>
  <c r="B1257" i="24"/>
  <c r="F184" i="38"/>
  <c r="A1258" i="24"/>
  <c r="B1258" i="24"/>
  <c r="F185" i="38"/>
  <c r="A1259" i="24"/>
  <c r="B1259" i="24"/>
  <c r="F186" i="38"/>
  <c r="A1260" i="24"/>
  <c r="B1260" i="24"/>
  <c r="F187" i="38"/>
  <c r="A1261" i="24"/>
  <c r="B1261" i="24"/>
  <c r="F188" i="38"/>
  <c r="A1262" i="24"/>
  <c r="B1262" i="24"/>
  <c r="F189" i="38"/>
  <c r="A1263" i="24"/>
  <c r="B1263" i="24"/>
  <c r="F190" i="38"/>
  <c r="A1264" i="24"/>
  <c r="B1264" i="24"/>
  <c r="F191" i="38"/>
  <c r="A1265" i="24"/>
  <c r="B1265" i="24"/>
  <c r="F192" i="38"/>
  <c r="A1266" i="24"/>
  <c r="B1266" i="24"/>
  <c r="F193" i="38"/>
  <c r="A1267" i="24"/>
  <c r="B1267" i="24"/>
  <c r="F194" i="38"/>
  <c r="A1268" i="24"/>
  <c r="B1268" i="24"/>
  <c r="F195" i="38"/>
  <c r="A1269" i="24"/>
  <c r="B1269" i="24"/>
  <c r="F196" i="38"/>
  <c r="A1270" i="24"/>
  <c r="B1270" i="24"/>
  <c r="F197" i="38"/>
  <c r="A1271" i="24"/>
  <c r="B1271" i="24"/>
  <c r="F198" i="38"/>
  <c r="A1272" i="24"/>
  <c r="B1272" i="24"/>
  <c r="F199" i="38"/>
  <c r="A1273" i="24"/>
  <c r="B1273" i="24"/>
  <c r="F200" i="38"/>
  <c r="A1274" i="24"/>
  <c r="B1274" i="24"/>
  <c r="F201" i="38"/>
  <c r="A1275" i="24"/>
  <c r="B1275" i="24"/>
  <c r="F202" i="38"/>
  <c r="A1276" i="24"/>
  <c r="B1276" i="24"/>
  <c r="F203" i="38"/>
  <c r="A1277" i="24"/>
  <c r="B1277" i="24"/>
  <c r="F204" i="38"/>
  <c r="A1278" i="24"/>
  <c r="B1278" i="24"/>
  <c r="F205" i="38"/>
  <c r="A1279" i="24"/>
  <c r="B1279" i="24"/>
  <c r="F206" i="38"/>
  <c r="A1280" i="24"/>
  <c r="B1280" i="24"/>
  <c r="F207" i="38"/>
  <c r="A1249" i="24"/>
  <c r="B1249" i="24"/>
  <c r="F176" i="38"/>
  <c r="A1250" i="24"/>
  <c r="B1250" i="24"/>
  <c r="F177" i="38"/>
  <c r="A1251" i="24"/>
  <c r="B1251" i="24"/>
  <c r="F178" i="38"/>
  <c r="A1236" i="24"/>
  <c r="B1236" i="24"/>
  <c r="F163" i="38"/>
  <c r="A1237" i="24"/>
  <c r="B1237" i="24"/>
  <c r="F164" i="38"/>
  <c r="A1238" i="24"/>
  <c r="B1238" i="24"/>
  <c r="F165" i="38"/>
  <c r="A1239" i="24"/>
  <c r="B1239" i="24"/>
  <c r="F166" i="38"/>
  <c r="A1240" i="24"/>
  <c r="B1240" i="24"/>
  <c r="F167" i="38"/>
  <c r="A1241" i="24"/>
  <c r="B1241" i="24"/>
  <c r="F168" i="38"/>
  <c r="A1242" i="24"/>
  <c r="B1242" i="24"/>
  <c r="F169" i="38"/>
  <c r="A1243" i="24"/>
  <c r="B1243" i="24"/>
  <c r="F170" i="38"/>
  <c r="A1244" i="24"/>
  <c r="B1244" i="24"/>
  <c r="F171" i="38"/>
  <c r="A1245" i="24"/>
  <c r="B1245" i="24"/>
  <c r="F172" i="38"/>
  <c r="A1246" i="24"/>
  <c r="B1246" i="24"/>
  <c r="F173" i="38"/>
  <c r="A1247" i="24"/>
  <c r="B1247" i="24"/>
  <c r="F174" i="38"/>
  <c r="A1248" i="24"/>
  <c r="B1248" i="24"/>
  <c r="F175" i="38"/>
  <c r="A1218" i="24"/>
  <c r="B1218" i="24"/>
  <c r="A1219" i="24"/>
  <c r="B1219" i="24"/>
  <c r="A1220" i="24"/>
  <c r="B1220" i="24"/>
  <c r="A1221" i="24"/>
  <c r="B1221" i="24"/>
  <c r="A1222" i="24"/>
  <c r="B1222" i="24"/>
  <c r="A1223" i="24"/>
  <c r="B1223" i="24"/>
  <c r="A1224" i="24"/>
  <c r="B1224" i="24"/>
  <c r="A1225" i="24"/>
  <c r="B1225" i="24"/>
  <c r="A1226" i="24"/>
  <c r="B1226" i="24"/>
  <c r="A1227" i="24"/>
  <c r="B1227" i="24"/>
  <c r="F154" i="38"/>
  <c r="A1228" i="24"/>
  <c r="B1228" i="24"/>
  <c r="F155" i="38"/>
  <c r="A1229" i="24"/>
  <c r="B1229" i="24"/>
  <c r="F156" i="38"/>
  <c r="A1230" i="24"/>
  <c r="B1230" i="24"/>
  <c r="F157" i="38"/>
  <c r="A1231" i="24"/>
  <c r="B1231" i="24"/>
  <c r="F158" i="38"/>
  <c r="A1232" i="24"/>
  <c r="B1232" i="24"/>
  <c r="F159" i="38"/>
  <c r="A1233" i="24"/>
  <c r="B1233" i="24"/>
  <c r="F160" i="38"/>
  <c r="A1234" i="24"/>
  <c r="B1234" i="24"/>
  <c r="F161" i="38"/>
  <c r="A1235" i="24"/>
  <c r="B1235" i="24"/>
  <c r="F162" i="38"/>
  <c r="A1051" i="24"/>
  <c r="B1051" i="24"/>
  <c r="F194" i="42"/>
  <c r="A1052" i="24"/>
  <c r="B1052" i="24"/>
  <c r="F195" i="42"/>
  <c r="A1053" i="24"/>
  <c r="B1053" i="24"/>
  <c r="F196" i="42"/>
  <c r="A1054" i="24"/>
  <c r="B1054" i="24"/>
  <c r="F197" i="42"/>
  <c r="A1055" i="24"/>
  <c r="B1055" i="24"/>
  <c r="F198" i="42"/>
  <c r="A1056" i="24"/>
  <c r="B1056" i="24"/>
  <c r="F199" i="42"/>
  <c r="A1057" i="24"/>
  <c r="B1057" i="24"/>
  <c r="F200" i="42"/>
  <c r="A1058" i="24"/>
  <c r="B1058" i="24"/>
  <c r="F201" i="42"/>
  <c r="A1059" i="24"/>
  <c r="B1059" i="24"/>
  <c r="F202" i="42"/>
  <c r="A1060" i="24"/>
  <c r="B1060" i="24"/>
  <c r="F203" i="42"/>
  <c r="A1061" i="24"/>
  <c r="B1061" i="24"/>
  <c r="F204" i="42"/>
  <c r="A1062" i="24"/>
  <c r="B1062" i="24"/>
  <c r="F205" i="42"/>
  <c r="A1063" i="24"/>
  <c r="B1063" i="24"/>
  <c r="F206" i="42"/>
  <c r="A1064" i="24"/>
  <c r="B1064" i="24"/>
  <c r="F207" i="42"/>
  <c r="A1065" i="24"/>
  <c r="B1065" i="24"/>
  <c r="F208" i="42"/>
  <c r="A1066" i="24"/>
  <c r="B1066" i="24"/>
  <c r="F209" i="42"/>
  <c r="A1067" i="24"/>
  <c r="B1067" i="24"/>
  <c r="F210" i="42"/>
  <c r="A1068" i="24"/>
  <c r="B1068" i="24"/>
  <c r="F211" i="42"/>
  <c r="A1069" i="24"/>
  <c r="B1069" i="24"/>
  <c r="F212" i="42"/>
  <c r="A1070" i="24"/>
  <c r="B1070" i="24"/>
  <c r="F213" i="42"/>
  <c r="A1071" i="24"/>
  <c r="B1071" i="24"/>
  <c r="F214" i="42"/>
  <c r="A1072" i="24"/>
  <c r="B1072" i="24"/>
  <c r="F215" i="42"/>
  <c r="A1030" i="24"/>
  <c r="B1030" i="24"/>
  <c r="F173" i="42"/>
  <c r="A1031" i="24"/>
  <c r="B1031" i="24"/>
  <c r="F174" i="42"/>
  <c r="A1032" i="24"/>
  <c r="B1032" i="24"/>
  <c r="F175" i="42"/>
  <c r="A1033" i="24"/>
  <c r="B1033" i="24"/>
  <c r="F176" i="42"/>
  <c r="A1034" i="24"/>
  <c r="B1034" i="24"/>
  <c r="F177" i="42"/>
  <c r="A1035" i="24"/>
  <c r="B1035" i="24"/>
  <c r="F178" i="42"/>
  <c r="A1036" i="24"/>
  <c r="B1036" i="24"/>
  <c r="F179" i="42"/>
  <c r="A1037" i="24"/>
  <c r="B1037" i="24"/>
  <c r="F180" i="42"/>
  <c r="A1038" i="24"/>
  <c r="B1038" i="24"/>
  <c r="F181" i="42"/>
  <c r="A1039" i="24"/>
  <c r="B1039" i="24"/>
  <c r="F182" i="42"/>
  <c r="A1040" i="24"/>
  <c r="B1040" i="24"/>
  <c r="F183" i="42"/>
  <c r="A1041" i="24"/>
  <c r="B1041" i="24"/>
  <c r="F184" i="42"/>
  <c r="A1042" i="24"/>
  <c r="B1042" i="24"/>
  <c r="F185" i="42"/>
  <c r="A1043" i="24"/>
  <c r="B1043" i="24"/>
  <c r="F186" i="42"/>
  <c r="A1044" i="24"/>
  <c r="B1044" i="24"/>
  <c r="F187" i="42"/>
  <c r="A1045" i="24"/>
  <c r="B1045" i="24"/>
  <c r="F188" i="42"/>
  <c r="A1046" i="24"/>
  <c r="B1046" i="24"/>
  <c r="F189" i="42"/>
  <c r="A1047" i="24"/>
  <c r="B1047" i="24"/>
  <c r="F190" i="42"/>
  <c r="A1048" i="24"/>
  <c r="B1048" i="24"/>
  <c r="F191" i="42"/>
  <c r="A1049" i="24"/>
  <c r="B1049" i="24"/>
  <c r="F192" i="42"/>
  <c r="A1050" i="24"/>
  <c r="B1050" i="24"/>
  <c r="F193" i="42"/>
  <c r="A1019" i="24"/>
  <c r="B1019" i="24"/>
  <c r="F162" i="42"/>
  <c r="A1020" i="24"/>
  <c r="B1020" i="24"/>
  <c r="F163" i="42"/>
  <c r="A1021" i="24"/>
  <c r="B1021" i="24"/>
  <c r="F164" i="42"/>
  <c r="A1022" i="24"/>
  <c r="B1022" i="24"/>
  <c r="F165" i="42"/>
  <c r="A1023" i="24"/>
  <c r="B1023" i="24"/>
  <c r="F166" i="42"/>
  <c r="A1024" i="24"/>
  <c r="B1024" i="24"/>
  <c r="F167" i="42"/>
  <c r="A1025" i="24"/>
  <c r="B1025" i="24"/>
  <c r="F168" i="42"/>
  <c r="A1026" i="24"/>
  <c r="B1026" i="24"/>
  <c r="F169" i="42"/>
  <c r="A1027" i="24"/>
  <c r="B1027" i="24"/>
  <c r="F170" i="42"/>
  <c r="A1028" i="24"/>
  <c r="B1028" i="24"/>
  <c r="F171" i="42"/>
  <c r="A1029" i="24"/>
  <c r="B1029" i="24"/>
  <c r="F172" i="42"/>
  <c r="A1005" i="24"/>
  <c r="B1005" i="24"/>
  <c r="A1006" i="24"/>
  <c r="B1006" i="24"/>
  <c r="A1007" i="24"/>
  <c r="B1007" i="24"/>
  <c r="A1008" i="24"/>
  <c r="B1008" i="24"/>
  <c r="F151" i="42"/>
  <c r="A1009" i="24"/>
  <c r="B1009" i="24"/>
  <c r="F152" i="42"/>
  <c r="A1010" i="24"/>
  <c r="B1010" i="24"/>
  <c r="F153" i="42"/>
  <c r="A1011" i="24"/>
  <c r="B1011" i="24"/>
  <c r="F154" i="42"/>
  <c r="A1012" i="24"/>
  <c r="B1012" i="24"/>
  <c r="F155" i="42"/>
  <c r="A1013" i="24"/>
  <c r="B1013" i="24"/>
  <c r="F156" i="42"/>
  <c r="A1014" i="24"/>
  <c r="B1014" i="24"/>
  <c r="F157" i="42"/>
  <c r="A1015" i="24"/>
  <c r="B1015" i="24"/>
  <c r="F158" i="42"/>
  <c r="A1016" i="24"/>
  <c r="B1016" i="24"/>
  <c r="F159" i="42"/>
  <c r="A1017" i="24"/>
  <c r="B1017" i="24"/>
  <c r="F160" i="42"/>
  <c r="A1018" i="24"/>
  <c r="B1018" i="24"/>
  <c r="F161" i="42"/>
  <c r="A819" i="24"/>
  <c r="B819" i="24"/>
  <c r="F176" i="41"/>
  <c r="A820" i="24"/>
  <c r="B820" i="24"/>
  <c r="F177" i="41"/>
  <c r="A821" i="24"/>
  <c r="B821" i="24"/>
  <c r="F178" i="41"/>
  <c r="A822" i="24"/>
  <c r="B822" i="24"/>
  <c r="F179" i="41"/>
  <c r="A823" i="24"/>
  <c r="B823" i="24"/>
  <c r="F180" i="41"/>
  <c r="A824" i="24"/>
  <c r="B824" i="24"/>
  <c r="F181" i="41"/>
  <c r="A825" i="24"/>
  <c r="B825" i="24"/>
  <c r="F182" i="41"/>
  <c r="A826" i="24"/>
  <c r="B826" i="24"/>
  <c r="F183" i="41"/>
  <c r="A827" i="24"/>
  <c r="B827" i="24"/>
  <c r="F184" i="41"/>
  <c r="A828" i="24"/>
  <c r="B828" i="24"/>
  <c r="F185" i="41"/>
  <c r="A829" i="24"/>
  <c r="B829" i="24"/>
  <c r="F186" i="41"/>
  <c r="A830" i="24"/>
  <c r="B830" i="24"/>
  <c r="F187" i="41"/>
  <c r="A831" i="24"/>
  <c r="B831" i="24"/>
  <c r="F188" i="41"/>
  <c r="A832" i="24"/>
  <c r="B832" i="24"/>
  <c r="F189" i="41"/>
  <c r="A833" i="24"/>
  <c r="B833" i="24"/>
  <c r="F190" i="41"/>
  <c r="A834" i="24"/>
  <c r="B834" i="24"/>
  <c r="F191" i="41"/>
  <c r="A835" i="24"/>
  <c r="B835" i="24"/>
  <c r="F192" i="41"/>
  <c r="A836" i="24"/>
  <c r="B836" i="24"/>
  <c r="F193" i="41"/>
  <c r="A837" i="24"/>
  <c r="B837" i="24"/>
  <c r="F194" i="41"/>
  <c r="A838" i="24"/>
  <c r="B838" i="24"/>
  <c r="F195" i="41"/>
  <c r="A839" i="24"/>
  <c r="B839" i="24"/>
  <c r="F196" i="41"/>
  <c r="A840" i="24"/>
  <c r="B840" i="24"/>
  <c r="F197" i="41"/>
  <c r="A841" i="24"/>
  <c r="B841" i="24"/>
  <c r="F198" i="41"/>
  <c r="A842" i="24"/>
  <c r="B842" i="24"/>
  <c r="F199" i="41"/>
  <c r="A843" i="24"/>
  <c r="B843" i="24"/>
  <c r="F200" i="41"/>
  <c r="A844" i="24"/>
  <c r="B844" i="24"/>
  <c r="F201" i="41"/>
  <c r="A845" i="24"/>
  <c r="B845" i="24"/>
  <c r="F202" i="41"/>
  <c r="A846" i="24"/>
  <c r="B846" i="24"/>
  <c r="F203" i="41"/>
  <c r="A847" i="24"/>
  <c r="B847" i="24"/>
  <c r="F204" i="41"/>
  <c r="A848" i="24"/>
  <c r="B848" i="24"/>
  <c r="F205" i="41"/>
  <c r="A849" i="24"/>
  <c r="B849" i="24"/>
  <c r="F206" i="41"/>
  <c r="A850" i="24"/>
  <c r="B850" i="24"/>
  <c r="F207" i="41"/>
  <c r="A851" i="24"/>
  <c r="B851" i="24"/>
  <c r="F208" i="41"/>
  <c r="A852" i="24"/>
  <c r="B852" i="24"/>
  <c r="F209" i="41"/>
  <c r="A853" i="24"/>
  <c r="B853" i="24"/>
  <c r="F210" i="41"/>
  <c r="A854" i="24"/>
  <c r="B854" i="24"/>
  <c r="F211" i="41"/>
  <c r="A855" i="24"/>
  <c r="B855" i="24"/>
  <c r="F212" i="41"/>
  <c r="A856" i="24"/>
  <c r="B856" i="24"/>
  <c r="F213" i="41"/>
  <c r="A857" i="24"/>
  <c r="B857" i="24"/>
  <c r="F214" i="41"/>
  <c r="A858" i="24"/>
  <c r="B858" i="24"/>
  <c r="F215" i="41"/>
  <c r="A794" i="24"/>
  <c r="B794" i="24"/>
  <c r="A795" i="24"/>
  <c r="B795" i="24"/>
  <c r="A796" i="24"/>
  <c r="B796" i="24"/>
  <c r="F153" i="41"/>
  <c r="A797" i="24"/>
  <c r="B797" i="24"/>
  <c r="F154" i="41"/>
  <c r="A798" i="24"/>
  <c r="B798" i="24"/>
  <c r="F155" i="41"/>
  <c r="A799" i="24"/>
  <c r="B799" i="24"/>
  <c r="F156" i="41"/>
  <c r="A800" i="24"/>
  <c r="B800" i="24"/>
  <c r="F157" i="41"/>
  <c r="A801" i="24"/>
  <c r="B801" i="24"/>
  <c r="F158" i="41"/>
  <c r="A802" i="24"/>
  <c r="B802" i="24"/>
  <c r="F159" i="41"/>
  <c r="A803" i="24"/>
  <c r="B803" i="24"/>
  <c r="F160" i="41"/>
  <c r="A804" i="24"/>
  <c r="B804" i="24"/>
  <c r="F161" i="41"/>
  <c r="A805" i="24"/>
  <c r="B805" i="24"/>
  <c r="F162" i="41"/>
  <c r="A806" i="24"/>
  <c r="B806" i="24"/>
  <c r="F163" i="41"/>
  <c r="A807" i="24"/>
  <c r="B807" i="24"/>
  <c r="F164" i="41"/>
  <c r="A808" i="24"/>
  <c r="B808" i="24"/>
  <c r="F165" i="41"/>
  <c r="A809" i="24"/>
  <c r="B809" i="24"/>
  <c r="F166" i="41"/>
  <c r="A810" i="24"/>
  <c r="B810" i="24"/>
  <c r="F167" i="41"/>
  <c r="A811" i="24"/>
  <c r="B811" i="24"/>
  <c r="F168" i="41"/>
  <c r="A812" i="24"/>
  <c r="B812" i="24"/>
  <c r="F169" i="41"/>
  <c r="A813" i="24"/>
  <c r="B813" i="24"/>
  <c r="F170" i="41"/>
  <c r="A814" i="24"/>
  <c r="B814" i="24"/>
  <c r="F171" i="41"/>
  <c r="A815" i="24"/>
  <c r="B815" i="24"/>
  <c r="F172" i="41"/>
  <c r="A816" i="24"/>
  <c r="B816" i="24"/>
  <c r="F173" i="41"/>
  <c r="A817" i="24"/>
  <c r="B817" i="24"/>
  <c r="F174" i="41"/>
  <c r="A818" i="24"/>
  <c r="B818" i="24"/>
  <c r="F175" i="41"/>
  <c r="A604" i="24"/>
  <c r="B604" i="24"/>
  <c r="F175" i="39"/>
  <c r="A605" i="24"/>
  <c r="B605" i="24"/>
  <c r="F176" i="39"/>
  <c r="A606" i="24"/>
  <c r="B606" i="24"/>
  <c r="F177" i="39"/>
  <c r="A607" i="24"/>
  <c r="B607" i="24"/>
  <c r="F178" i="39"/>
  <c r="A608" i="24"/>
  <c r="B608" i="24"/>
  <c r="F179" i="39"/>
  <c r="A609" i="24"/>
  <c r="B609" i="24"/>
  <c r="F180" i="39"/>
  <c r="A610" i="24"/>
  <c r="B610" i="24"/>
  <c r="F181" i="39"/>
  <c r="A611" i="24"/>
  <c r="B611" i="24"/>
  <c r="F182" i="39"/>
  <c r="A612" i="24"/>
  <c r="B612" i="24"/>
  <c r="F183" i="39"/>
  <c r="A613" i="24"/>
  <c r="B613" i="24"/>
  <c r="F184" i="39"/>
  <c r="A614" i="24"/>
  <c r="B614" i="24"/>
  <c r="F185" i="39"/>
  <c r="A615" i="24"/>
  <c r="B615" i="24"/>
  <c r="F186" i="39"/>
  <c r="A616" i="24"/>
  <c r="B616" i="24"/>
  <c r="F187" i="39"/>
  <c r="A617" i="24"/>
  <c r="B617" i="24"/>
  <c r="F188" i="39"/>
  <c r="A618" i="24"/>
  <c r="B618" i="24"/>
  <c r="F189" i="39"/>
  <c r="A619" i="24"/>
  <c r="B619" i="24"/>
  <c r="F190" i="39"/>
  <c r="A620" i="24"/>
  <c r="B620" i="24"/>
  <c r="F191" i="39"/>
  <c r="A621" i="24"/>
  <c r="B621" i="24"/>
  <c r="F192" i="39"/>
  <c r="A622" i="24"/>
  <c r="B622" i="24"/>
  <c r="F193" i="39"/>
  <c r="A623" i="24"/>
  <c r="B623" i="24"/>
  <c r="F194" i="39"/>
  <c r="A624" i="24"/>
  <c r="B624" i="24"/>
  <c r="F195" i="39"/>
  <c r="A625" i="24"/>
  <c r="B625" i="24"/>
  <c r="F196" i="39"/>
  <c r="A626" i="24"/>
  <c r="B626" i="24"/>
  <c r="F197" i="39"/>
  <c r="A627" i="24"/>
  <c r="B627" i="24"/>
  <c r="F198" i="39"/>
  <c r="A628" i="24"/>
  <c r="B628" i="24"/>
  <c r="F199" i="39"/>
  <c r="A629" i="24"/>
  <c r="B629" i="24"/>
  <c r="F200" i="39"/>
  <c r="A630" i="24"/>
  <c r="B630" i="24"/>
  <c r="F201" i="39"/>
  <c r="A631" i="24"/>
  <c r="B631" i="24"/>
  <c r="F202" i="39"/>
  <c r="A632" i="24"/>
  <c r="B632" i="24"/>
  <c r="F203" i="39"/>
  <c r="A633" i="24"/>
  <c r="B633" i="24"/>
  <c r="F204" i="39"/>
  <c r="A634" i="24"/>
  <c r="B634" i="24"/>
  <c r="F205" i="39"/>
  <c r="A635" i="24"/>
  <c r="B635" i="24"/>
  <c r="F206" i="39"/>
  <c r="A636" i="24"/>
  <c r="B636" i="24"/>
  <c r="F207" i="39"/>
  <c r="A637" i="24"/>
  <c r="B637" i="24"/>
  <c r="F208" i="39"/>
  <c r="A638" i="24"/>
  <c r="B638" i="24"/>
  <c r="F209" i="39"/>
  <c r="A639" i="24"/>
  <c r="B639" i="24"/>
  <c r="F210" i="39"/>
  <c r="A640" i="24"/>
  <c r="B640" i="24"/>
  <c r="F211" i="39"/>
  <c r="A641" i="24"/>
  <c r="B641" i="24"/>
  <c r="F212" i="39"/>
  <c r="A642" i="24"/>
  <c r="B642" i="24"/>
  <c r="F213" i="39"/>
  <c r="A643" i="24"/>
  <c r="B643" i="24"/>
  <c r="F214" i="39"/>
  <c r="A644" i="24"/>
  <c r="B644" i="24"/>
  <c r="F215" i="39"/>
  <c r="A603" i="24"/>
  <c r="B603" i="24"/>
  <c r="F174" i="39"/>
  <c r="A596" i="24"/>
  <c r="B596" i="24"/>
  <c r="F167" i="39"/>
  <c r="A597" i="24"/>
  <c r="B597" i="24"/>
  <c r="F168" i="39"/>
  <c r="A598" i="24"/>
  <c r="B598" i="24"/>
  <c r="F169" i="39"/>
  <c r="A599" i="24"/>
  <c r="B599" i="24"/>
  <c r="F170" i="39"/>
  <c r="A600" i="24"/>
  <c r="B600" i="24"/>
  <c r="F171" i="39"/>
  <c r="A601" i="24"/>
  <c r="B601" i="24"/>
  <c r="F172" i="39"/>
  <c r="A602" i="24"/>
  <c r="B602" i="24"/>
  <c r="F173" i="39"/>
  <c r="A578" i="24"/>
  <c r="B578" i="24"/>
  <c r="F149" i="39"/>
  <c r="A579" i="24"/>
  <c r="B579" i="24"/>
  <c r="F150" i="39"/>
  <c r="A580" i="24"/>
  <c r="B580" i="24"/>
  <c r="F151" i="39"/>
  <c r="A581" i="24"/>
  <c r="B581" i="24"/>
  <c r="F152" i="39"/>
  <c r="A582" i="24"/>
  <c r="B582" i="24"/>
  <c r="F153" i="39"/>
  <c r="A583" i="24"/>
  <c r="B583" i="24"/>
  <c r="F154" i="39"/>
  <c r="A584" i="24"/>
  <c r="B584" i="24"/>
  <c r="F155" i="39"/>
  <c r="A585" i="24"/>
  <c r="B585" i="24"/>
  <c r="F156" i="39"/>
  <c r="A586" i="24"/>
  <c r="B586" i="24"/>
  <c r="F157" i="39"/>
  <c r="A587" i="24"/>
  <c r="B587" i="24"/>
  <c r="F158" i="39"/>
  <c r="A588" i="24"/>
  <c r="B588" i="24"/>
  <c r="F159" i="39"/>
  <c r="A589" i="24"/>
  <c r="B589" i="24"/>
  <c r="F160" i="39"/>
  <c r="A590" i="24"/>
  <c r="B590" i="24"/>
  <c r="F161" i="39"/>
  <c r="A591" i="24"/>
  <c r="B591" i="24"/>
  <c r="F162" i="39"/>
  <c r="A592" i="24"/>
  <c r="B592" i="24"/>
  <c r="F163" i="39"/>
  <c r="A593" i="24"/>
  <c r="B593" i="24"/>
  <c r="F164" i="39"/>
  <c r="A594" i="24"/>
  <c r="B594" i="24"/>
  <c r="F165" i="39"/>
  <c r="A595" i="24"/>
  <c r="B595" i="24"/>
  <c r="F166" i="39"/>
  <c r="A418" i="24"/>
  <c r="B418" i="24"/>
  <c r="D418" i="24"/>
  <c r="A419" i="24"/>
  <c r="B419" i="24"/>
  <c r="D419" i="24"/>
  <c r="A420" i="24"/>
  <c r="B420" i="24"/>
  <c r="D420" i="24"/>
  <c r="A421" i="24"/>
  <c r="B421" i="24"/>
  <c r="D421" i="24"/>
  <c r="A422" i="24"/>
  <c r="B422" i="24"/>
  <c r="D422" i="24"/>
  <c r="A423" i="24"/>
  <c r="B423" i="24"/>
  <c r="D423" i="24"/>
  <c r="A424" i="24"/>
  <c r="B424" i="24"/>
  <c r="D424" i="24"/>
  <c r="A425" i="24"/>
  <c r="B425" i="24"/>
  <c r="D425" i="24"/>
  <c r="A426" i="24"/>
  <c r="B426" i="24"/>
  <c r="D426" i="24"/>
  <c r="A427" i="24"/>
  <c r="B427" i="24"/>
  <c r="D427" i="24"/>
  <c r="A428" i="24"/>
  <c r="B428" i="24"/>
  <c r="D428" i="24"/>
  <c r="A429" i="24"/>
  <c r="B429" i="24"/>
  <c r="D429" i="24"/>
  <c r="A430" i="24"/>
  <c r="B430" i="24"/>
  <c r="D430" i="24"/>
  <c r="A382" i="24"/>
  <c r="B382" i="24"/>
  <c r="D382" i="24"/>
  <c r="F167" i="7" s="1"/>
  <c r="A383" i="24"/>
  <c r="B383" i="24"/>
  <c r="D383" i="24"/>
  <c r="A384" i="24"/>
  <c r="B384" i="24"/>
  <c r="D384" i="24"/>
  <c r="A385" i="24"/>
  <c r="B385" i="24"/>
  <c r="D385" i="24"/>
  <c r="A386" i="24"/>
  <c r="B386" i="24"/>
  <c r="D386" i="24"/>
  <c r="A387" i="24"/>
  <c r="B387" i="24"/>
  <c r="D387" i="24"/>
  <c r="A388" i="24"/>
  <c r="B388" i="24"/>
  <c r="D388" i="24"/>
  <c r="A389" i="24"/>
  <c r="B389" i="24"/>
  <c r="D389" i="24"/>
  <c r="A390" i="24"/>
  <c r="B390" i="24"/>
  <c r="D390" i="24"/>
  <c r="A391" i="24"/>
  <c r="B391" i="24"/>
  <c r="D391" i="24"/>
  <c r="A392" i="24"/>
  <c r="B392" i="24"/>
  <c r="D392" i="24"/>
  <c r="A393" i="24"/>
  <c r="B393" i="24"/>
  <c r="D393" i="24"/>
  <c r="A394" i="24"/>
  <c r="B394" i="24"/>
  <c r="D394" i="24"/>
  <c r="A395" i="24"/>
  <c r="B395" i="24"/>
  <c r="D395" i="24"/>
  <c r="A396" i="24"/>
  <c r="B396" i="24"/>
  <c r="D396" i="24"/>
  <c r="A397" i="24"/>
  <c r="B397" i="24"/>
  <c r="D397" i="24"/>
  <c r="A398" i="24"/>
  <c r="B398" i="24"/>
  <c r="D398" i="24"/>
  <c r="A399" i="24"/>
  <c r="B399" i="24"/>
  <c r="D399" i="24"/>
  <c r="A400" i="24"/>
  <c r="B400" i="24"/>
  <c r="D400" i="24"/>
  <c r="A401" i="24"/>
  <c r="B401" i="24"/>
  <c r="D401" i="24"/>
  <c r="A402" i="24"/>
  <c r="B402" i="24"/>
  <c r="D402" i="24"/>
  <c r="A403" i="24"/>
  <c r="B403" i="24"/>
  <c r="D403" i="24"/>
  <c r="A404" i="24"/>
  <c r="B404" i="24"/>
  <c r="D404" i="24"/>
  <c r="A405" i="24"/>
  <c r="B405" i="24"/>
  <c r="D405" i="24"/>
  <c r="A406" i="24"/>
  <c r="B406" i="24"/>
  <c r="D406" i="24"/>
  <c r="A407" i="24"/>
  <c r="B407" i="24"/>
  <c r="D407" i="24"/>
  <c r="A408" i="24"/>
  <c r="B408" i="24"/>
  <c r="D408" i="24"/>
  <c r="A409" i="24"/>
  <c r="B409" i="24"/>
  <c r="D409" i="24"/>
  <c r="A410" i="24"/>
  <c r="B410" i="24"/>
  <c r="D410" i="24"/>
  <c r="A411" i="24"/>
  <c r="B411" i="24"/>
  <c r="D411" i="24"/>
  <c r="A412" i="24"/>
  <c r="B412" i="24"/>
  <c r="D412" i="24"/>
  <c r="A413" i="24"/>
  <c r="B413" i="24"/>
  <c r="D413" i="24"/>
  <c r="A414" i="24"/>
  <c r="B414" i="24"/>
  <c r="D414" i="24"/>
  <c r="A415" i="24"/>
  <c r="B415" i="24"/>
  <c r="D415" i="24"/>
  <c r="A416" i="24"/>
  <c r="B416" i="24"/>
  <c r="D416" i="24"/>
  <c r="A417" i="24"/>
  <c r="B417" i="24"/>
  <c r="D417" i="24"/>
  <c r="A363" i="24"/>
  <c r="B363" i="24"/>
  <c r="D363" i="24"/>
  <c r="D149" i="24" s="1"/>
  <c r="A364" i="24"/>
  <c r="B364" i="24"/>
  <c r="D364" i="24"/>
  <c r="D150" i="24" s="1"/>
  <c r="A365" i="24"/>
  <c r="B365" i="24"/>
  <c r="D365" i="24"/>
  <c r="F150" i="7" s="1"/>
  <c r="A366" i="24"/>
  <c r="B366" i="24"/>
  <c r="D366" i="24"/>
  <c r="F151" i="7" s="1"/>
  <c r="A367" i="24"/>
  <c r="B367" i="24"/>
  <c r="D367" i="24"/>
  <c r="F152" i="7" s="1"/>
  <c r="A368" i="24"/>
  <c r="B368" i="24"/>
  <c r="D368" i="24"/>
  <c r="F153" i="7" s="1"/>
  <c r="A369" i="24"/>
  <c r="B369" i="24"/>
  <c r="D369" i="24"/>
  <c r="F154" i="7" s="1"/>
  <c r="A370" i="24"/>
  <c r="B370" i="24"/>
  <c r="D370" i="24"/>
  <c r="F155" i="7" s="1"/>
  <c r="A371" i="24"/>
  <c r="B371" i="24"/>
  <c r="D371" i="24"/>
  <c r="F156" i="7" s="1"/>
  <c r="A372" i="24"/>
  <c r="B372" i="24"/>
  <c r="D372" i="24"/>
  <c r="F157" i="7" s="1"/>
  <c r="A373" i="24"/>
  <c r="B373" i="24"/>
  <c r="D373" i="24"/>
  <c r="F158" i="7" s="1"/>
  <c r="A374" i="24"/>
  <c r="B374" i="24"/>
  <c r="D374" i="24"/>
  <c r="F159" i="7" s="1"/>
  <c r="A375" i="24"/>
  <c r="B375" i="24"/>
  <c r="D375" i="24"/>
  <c r="F160" i="7" s="1"/>
  <c r="A376" i="24"/>
  <c r="B376" i="24"/>
  <c r="D376" i="24"/>
  <c r="F161" i="7" s="1"/>
  <c r="A377" i="24"/>
  <c r="B377" i="24"/>
  <c r="D377" i="24"/>
  <c r="F162" i="7" s="1"/>
  <c r="A378" i="24"/>
  <c r="B378" i="24"/>
  <c r="D378" i="24"/>
  <c r="F163" i="7" s="1"/>
  <c r="A379" i="24"/>
  <c r="B379" i="24"/>
  <c r="D379" i="24"/>
  <c r="F164" i="7" s="1"/>
  <c r="A380" i="24"/>
  <c r="B380" i="24"/>
  <c r="D380" i="24"/>
  <c r="F165" i="7" s="1"/>
  <c r="A381" i="24"/>
  <c r="B381" i="24"/>
  <c r="D381" i="24"/>
  <c r="F166" i="7" s="1"/>
  <c r="A198" i="24"/>
  <c r="B198" i="24"/>
  <c r="R198" i="24"/>
  <c r="S198" i="24"/>
  <c r="T198" i="24"/>
  <c r="U198" i="24"/>
  <c r="V198" i="24"/>
  <c r="W198" i="24"/>
  <c r="X198" i="24"/>
  <c r="Y198" i="24"/>
  <c r="Z198" i="24"/>
  <c r="AA198" i="24"/>
  <c r="A199" i="24"/>
  <c r="B199" i="24"/>
  <c r="R199" i="24"/>
  <c r="S199" i="24"/>
  <c r="T199" i="24"/>
  <c r="U199" i="24"/>
  <c r="V199" i="24"/>
  <c r="W199" i="24"/>
  <c r="X199" i="24"/>
  <c r="Y199" i="24"/>
  <c r="Z199" i="24"/>
  <c r="AA199" i="24"/>
  <c r="A200" i="24"/>
  <c r="B200" i="24"/>
  <c r="R200" i="24"/>
  <c r="S200" i="24"/>
  <c r="T200" i="24"/>
  <c r="U200" i="24"/>
  <c r="V200" i="24"/>
  <c r="W200" i="24"/>
  <c r="X200" i="24"/>
  <c r="Y200" i="24"/>
  <c r="Z200" i="24"/>
  <c r="AA200" i="24"/>
  <c r="A201" i="24"/>
  <c r="B201" i="24"/>
  <c r="R201" i="24"/>
  <c r="S201" i="24"/>
  <c r="T201" i="24"/>
  <c r="U201" i="24"/>
  <c r="V201" i="24"/>
  <c r="W201" i="24"/>
  <c r="X201" i="24"/>
  <c r="Y201" i="24"/>
  <c r="Z201" i="24"/>
  <c r="AA201" i="24"/>
  <c r="A202" i="24"/>
  <c r="B202" i="24"/>
  <c r="R202" i="24"/>
  <c r="S202" i="24"/>
  <c r="T202" i="24"/>
  <c r="U202" i="24"/>
  <c r="V202" i="24"/>
  <c r="W202" i="24"/>
  <c r="X202" i="24"/>
  <c r="Y202" i="24"/>
  <c r="Z202" i="24"/>
  <c r="AA202" i="24"/>
  <c r="A203" i="24"/>
  <c r="B203" i="24"/>
  <c r="R203" i="24"/>
  <c r="S203" i="24"/>
  <c r="T203" i="24"/>
  <c r="U203" i="24"/>
  <c r="V203" i="24"/>
  <c r="W203" i="24"/>
  <c r="X203" i="24"/>
  <c r="Y203" i="24"/>
  <c r="Z203" i="24"/>
  <c r="AA203" i="24"/>
  <c r="A204" i="24"/>
  <c r="B204" i="24"/>
  <c r="R204" i="24"/>
  <c r="S204" i="24"/>
  <c r="T204" i="24"/>
  <c r="U204" i="24"/>
  <c r="V204" i="24"/>
  <c r="W204" i="24"/>
  <c r="X204" i="24"/>
  <c r="Y204" i="24"/>
  <c r="Z204" i="24"/>
  <c r="AA204" i="24"/>
  <c r="A205" i="24"/>
  <c r="B205" i="24"/>
  <c r="R205" i="24"/>
  <c r="S205" i="24"/>
  <c r="T205" i="24"/>
  <c r="U205" i="24"/>
  <c r="V205" i="24"/>
  <c r="W205" i="24"/>
  <c r="X205" i="24"/>
  <c r="Y205" i="24"/>
  <c r="Z205" i="24"/>
  <c r="AA205" i="24"/>
  <c r="A206" i="24"/>
  <c r="B206" i="24"/>
  <c r="R206" i="24"/>
  <c r="S206" i="24"/>
  <c r="T206" i="24"/>
  <c r="U206" i="24"/>
  <c r="V206" i="24"/>
  <c r="W206" i="24"/>
  <c r="X206" i="24"/>
  <c r="Y206" i="24"/>
  <c r="Z206" i="24"/>
  <c r="AA206" i="24"/>
  <c r="A207" i="24"/>
  <c r="B207" i="24"/>
  <c r="R207" i="24"/>
  <c r="S207" i="24"/>
  <c r="T207" i="24"/>
  <c r="U207" i="24"/>
  <c r="V207" i="24"/>
  <c r="W207" i="24"/>
  <c r="X207" i="24"/>
  <c r="Y207" i="24"/>
  <c r="Z207" i="24"/>
  <c r="AA207" i="24"/>
  <c r="A208" i="24"/>
  <c r="B208" i="24"/>
  <c r="R208" i="24"/>
  <c r="S208" i="24"/>
  <c r="T208" i="24"/>
  <c r="U208" i="24"/>
  <c r="V208" i="24"/>
  <c r="W208" i="24"/>
  <c r="X208" i="24"/>
  <c r="Y208" i="24"/>
  <c r="Z208" i="24"/>
  <c r="AA208" i="24"/>
  <c r="A209" i="24"/>
  <c r="B209" i="24"/>
  <c r="R209" i="24"/>
  <c r="S209" i="24"/>
  <c r="T209" i="24"/>
  <c r="U209" i="24"/>
  <c r="V209" i="24"/>
  <c r="W209" i="24"/>
  <c r="X209" i="24"/>
  <c r="Y209" i="24"/>
  <c r="Z209" i="24"/>
  <c r="AA209" i="24"/>
  <c r="A210" i="24"/>
  <c r="B210" i="24"/>
  <c r="R210" i="24"/>
  <c r="S210" i="24"/>
  <c r="T210" i="24"/>
  <c r="U210" i="24"/>
  <c r="V210" i="24"/>
  <c r="W210" i="24"/>
  <c r="X210" i="24"/>
  <c r="Y210" i="24"/>
  <c r="Z210" i="24"/>
  <c r="AA210" i="24"/>
  <c r="A211" i="24"/>
  <c r="B211" i="24"/>
  <c r="R211" i="24"/>
  <c r="S211" i="24"/>
  <c r="T211" i="24"/>
  <c r="U211" i="24"/>
  <c r="V211" i="24"/>
  <c r="W211" i="24"/>
  <c r="X211" i="24"/>
  <c r="Y211" i="24"/>
  <c r="Z211" i="24"/>
  <c r="AA211" i="24"/>
  <c r="A212" i="24"/>
  <c r="B212" i="24"/>
  <c r="R212" i="24"/>
  <c r="S212" i="24"/>
  <c r="T212" i="24"/>
  <c r="U212" i="24"/>
  <c r="V212" i="24"/>
  <c r="W212" i="24"/>
  <c r="X212" i="24"/>
  <c r="Y212" i="24"/>
  <c r="Z212" i="24"/>
  <c r="AA212" i="24"/>
  <c r="A213" i="24"/>
  <c r="B213" i="24"/>
  <c r="R213" i="24"/>
  <c r="S213" i="24"/>
  <c r="T213" i="24"/>
  <c r="U213" i="24"/>
  <c r="V213" i="24"/>
  <c r="W213" i="24"/>
  <c r="X213" i="24"/>
  <c r="Y213" i="24"/>
  <c r="Z213" i="24"/>
  <c r="AA213" i="24"/>
  <c r="A214" i="24"/>
  <c r="B214" i="24"/>
  <c r="R214" i="24"/>
  <c r="S214" i="24"/>
  <c r="T214" i="24"/>
  <c r="U214" i="24"/>
  <c r="V214" i="24"/>
  <c r="W214" i="24"/>
  <c r="X214" i="24"/>
  <c r="Y214" i="24"/>
  <c r="Z214" i="24"/>
  <c r="AA214" i="24"/>
  <c r="A215" i="24"/>
  <c r="B215" i="24"/>
  <c r="R215" i="24"/>
  <c r="S215" i="24"/>
  <c r="T215" i="24"/>
  <c r="U215" i="24"/>
  <c r="V215" i="24"/>
  <c r="W215" i="24"/>
  <c r="X215" i="24"/>
  <c r="Y215" i="24"/>
  <c r="Z215" i="24"/>
  <c r="AA215" i="24"/>
  <c r="A216" i="24"/>
  <c r="B216" i="24"/>
  <c r="R216" i="24"/>
  <c r="S216" i="24"/>
  <c r="T216" i="24"/>
  <c r="U216" i="24"/>
  <c r="V216" i="24"/>
  <c r="W216" i="24"/>
  <c r="X216" i="24"/>
  <c r="Y216" i="24"/>
  <c r="Z216" i="24"/>
  <c r="AA216" i="24"/>
  <c r="A195" i="24"/>
  <c r="B195" i="24"/>
  <c r="R195" i="24"/>
  <c r="S195" i="24"/>
  <c r="T195" i="24"/>
  <c r="U195" i="24"/>
  <c r="V195" i="24"/>
  <c r="W195" i="24"/>
  <c r="X195" i="24"/>
  <c r="Y195" i="24"/>
  <c r="Z195" i="24"/>
  <c r="AA195" i="24"/>
  <c r="A196" i="24"/>
  <c r="B196" i="24"/>
  <c r="R196" i="24"/>
  <c r="S196" i="24"/>
  <c r="T196" i="24"/>
  <c r="U196" i="24"/>
  <c r="V196" i="24"/>
  <c r="W196" i="24"/>
  <c r="X196" i="24"/>
  <c r="Y196" i="24"/>
  <c r="Z196" i="24"/>
  <c r="AA196" i="24"/>
  <c r="A197" i="24"/>
  <c r="B197" i="24"/>
  <c r="R197" i="24"/>
  <c r="S197" i="24"/>
  <c r="T197" i="24"/>
  <c r="U197" i="24"/>
  <c r="V197" i="24"/>
  <c r="W197" i="24"/>
  <c r="X197" i="24"/>
  <c r="Y197" i="24"/>
  <c r="Z197" i="24"/>
  <c r="AA197" i="24"/>
  <c r="A175" i="24"/>
  <c r="B175" i="24"/>
  <c r="R175" i="24"/>
  <c r="S175" i="24"/>
  <c r="T175" i="24"/>
  <c r="U175" i="24"/>
  <c r="V175" i="24"/>
  <c r="W175" i="24"/>
  <c r="X175" i="24"/>
  <c r="Y175" i="24"/>
  <c r="Z175" i="24"/>
  <c r="AA175" i="24"/>
  <c r="A176" i="24"/>
  <c r="B176" i="24"/>
  <c r="R176" i="24"/>
  <c r="S176" i="24"/>
  <c r="T176" i="24"/>
  <c r="U176" i="24"/>
  <c r="V176" i="24"/>
  <c r="W176" i="24"/>
  <c r="X176" i="24"/>
  <c r="Y176" i="24"/>
  <c r="Z176" i="24"/>
  <c r="AA176" i="24"/>
  <c r="A177" i="24"/>
  <c r="B177" i="24"/>
  <c r="R177" i="24"/>
  <c r="S177" i="24"/>
  <c r="T177" i="24"/>
  <c r="U177" i="24"/>
  <c r="V177" i="24"/>
  <c r="W177" i="24"/>
  <c r="X177" i="24"/>
  <c r="Y177" i="24"/>
  <c r="Z177" i="24"/>
  <c r="AA177" i="24"/>
  <c r="A178" i="24"/>
  <c r="B178" i="24"/>
  <c r="R178" i="24"/>
  <c r="S178" i="24"/>
  <c r="T178" i="24"/>
  <c r="U178" i="24"/>
  <c r="V178" i="24"/>
  <c r="W178" i="24"/>
  <c r="X178" i="24"/>
  <c r="Y178" i="24"/>
  <c r="Z178" i="24"/>
  <c r="AA178" i="24"/>
  <c r="A179" i="24"/>
  <c r="B179" i="24"/>
  <c r="R179" i="24"/>
  <c r="S179" i="24"/>
  <c r="T179" i="24"/>
  <c r="U179" i="24"/>
  <c r="V179" i="24"/>
  <c r="W179" i="24"/>
  <c r="X179" i="24"/>
  <c r="Y179" i="24"/>
  <c r="Z179" i="24"/>
  <c r="AA179" i="24"/>
  <c r="A180" i="24"/>
  <c r="B180" i="24"/>
  <c r="R180" i="24"/>
  <c r="S180" i="24"/>
  <c r="T180" i="24"/>
  <c r="U180" i="24"/>
  <c r="V180" i="24"/>
  <c r="W180" i="24"/>
  <c r="X180" i="24"/>
  <c r="Y180" i="24"/>
  <c r="Z180" i="24"/>
  <c r="AA180" i="24"/>
  <c r="A181" i="24"/>
  <c r="B181" i="24"/>
  <c r="R181" i="24"/>
  <c r="S181" i="24"/>
  <c r="T181" i="24"/>
  <c r="U181" i="24"/>
  <c r="V181" i="24"/>
  <c r="W181" i="24"/>
  <c r="X181" i="24"/>
  <c r="Y181" i="24"/>
  <c r="Z181" i="24"/>
  <c r="AA181" i="24"/>
  <c r="A182" i="24"/>
  <c r="B182" i="24"/>
  <c r="R182" i="24"/>
  <c r="S182" i="24"/>
  <c r="T182" i="24"/>
  <c r="U182" i="24"/>
  <c r="V182" i="24"/>
  <c r="W182" i="24"/>
  <c r="X182" i="24"/>
  <c r="Y182" i="24"/>
  <c r="Z182" i="24"/>
  <c r="AA182" i="24"/>
  <c r="A183" i="24"/>
  <c r="B183" i="24"/>
  <c r="R183" i="24"/>
  <c r="S183" i="24"/>
  <c r="T183" i="24"/>
  <c r="U183" i="24"/>
  <c r="V183" i="24"/>
  <c r="W183" i="24"/>
  <c r="X183" i="24"/>
  <c r="Y183" i="24"/>
  <c r="Z183" i="24"/>
  <c r="AA183" i="24"/>
  <c r="A184" i="24"/>
  <c r="B184" i="24"/>
  <c r="R184" i="24"/>
  <c r="S184" i="24"/>
  <c r="T184" i="24"/>
  <c r="U184" i="24"/>
  <c r="V184" i="24"/>
  <c r="W184" i="24"/>
  <c r="X184" i="24"/>
  <c r="Y184" i="24"/>
  <c r="Z184" i="24"/>
  <c r="AA184" i="24"/>
  <c r="A185" i="24"/>
  <c r="B185" i="24"/>
  <c r="R185" i="24"/>
  <c r="S185" i="24"/>
  <c r="T185" i="24"/>
  <c r="U185" i="24"/>
  <c r="V185" i="24"/>
  <c r="W185" i="24"/>
  <c r="X185" i="24"/>
  <c r="Y185" i="24"/>
  <c r="Z185" i="24"/>
  <c r="AA185" i="24"/>
  <c r="A186" i="24"/>
  <c r="B186" i="24"/>
  <c r="R186" i="24"/>
  <c r="S186" i="24"/>
  <c r="T186" i="24"/>
  <c r="U186" i="24"/>
  <c r="V186" i="24"/>
  <c r="W186" i="24"/>
  <c r="X186" i="24"/>
  <c r="Y186" i="24"/>
  <c r="Z186" i="24"/>
  <c r="AA186" i="24"/>
  <c r="A187" i="24"/>
  <c r="B187" i="24"/>
  <c r="R187" i="24"/>
  <c r="S187" i="24"/>
  <c r="T187" i="24"/>
  <c r="U187" i="24"/>
  <c r="V187" i="24"/>
  <c r="W187" i="24"/>
  <c r="X187" i="24"/>
  <c r="Y187" i="24"/>
  <c r="Z187" i="24"/>
  <c r="AA187" i="24"/>
  <c r="A188" i="24"/>
  <c r="B188" i="24"/>
  <c r="R188" i="24"/>
  <c r="S188" i="24"/>
  <c r="T188" i="24"/>
  <c r="U188" i="24"/>
  <c r="V188" i="24"/>
  <c r="W188" i="24"/>
  <c r="X188" i="24"/>
  <c r="Y188" i="24"/>
  <c r="Z188" i="24"/>
  <c r="AA188" i="24"/>
  <c r="A189" i="24"/>
  <c r="B189" i="24"/>
  <c r="R189" i="24"/>
  <c r="S189" i="24"/>
  <c r="T189" i="24"/>
  <c r="U189" i="24"/>
  <c r="V189" i="24"/>
  <c r="W189" i="24"/>
  <c r="X189" i="24"/>
  <c r="Y189" i="24"/>
  <c r="Z189" i="24"/>
  <c r="AA189" i="24"/>
  <c r="A190" i="24"/>
  <c r="B190" i="24"/>
  <c r="R190" i="24"/>
  <c r="S190" i="24"/>
  <c r="T190" i="24"/>
  <c r="U190" i="24"/>
  <c r="V190" i="24"/>
  <c r="W190" i="24"/>
  <c r="X190" i="24"/>
  <c r="Y190" i="24"/>
  <c r="Z190" i="24"/>
  <c r="AA190" i="24"/>
  <c r="A191" i="24"/>
  <c r="B191" i="24"/>
  <c r="R191" i="24"/>
  <c r="S191" i="24"/>
  <c r="T191" i="24"/>
  <c r="U191" i="24"/>
  <c r="V191" i="24"/>
  <c r="W191" i="24"/>
  <c r="X191" i="24"/>
  <c r="Y191" i="24"/>
  <c r="Z191" i="24"/>
  <c r="AA191" i="24"/>
  <c r="A192" i="24"/>
  <c r="B192" i="24"/>
  <c r="R192" i="24"/>
  <c r="S192" i="24"/>
  <c r="T192" i="24"/>
  <c r="U192" i="24"/>
  <c r="V192" i="24"/>
  <c r="W192" i="24"/>
  <c r="X192" i="24"/>
  <c r="Y192" i="24"/>
  <c r="Z192" i="24"/>
  <c r="AA192" i="24"/>
  <c r="A193" i="24"/>
  <c r="B193" i="24"/>
  <c r="R193" i="24"/>
  <c r="S193" i="24"/>
  <c r="T193" i="24"/>
  <c r="U193" i="24"/>
  <c r="V193" i="24"/>
  <c r="W193" i="24"/>
  <c r="X193" i="24"/>
  <c r="Y193" i="24"/>
  <c r="Z193" i="24"/>
  <c r="AA193" i="24"/>
  <c r="A194" i="24"/>
  <c r="B194" i="24"/>
  <c r="R194" i="24"/>
  <c r="S194" i="24"/>
  <c r="T194" i="24"/>
  <c r="U194" i="24"/>
  <c r="V194" i="24"/>
  <c r="W194" i="24"/>
  <c r="X194" i="24"/>
  <c r="Y194" i="24"/>
  <c r="Z194" i="24"/>
  <c r="AA194" i="24"/>
  <c r="A150" i="24"/>
  <c r="B150" i="24"/>
  <c r="R150" i="24"/>
  <c r="S150" i="24"/>
  <c r="T150" i="24"/>
  <c r="U150" i="24"/>
  <c r="V150" i="24"/>
  <c r="W150" i="24"/>
  <c r="X150" i="24"/>
  <c r="Y150" i="24"/>
  <c r="Z150" i="24"/>
  <c r="AA150" i="24"/>
  <c r="A151" i="24"/>
  <c r="B151" i="24"/>
  <c r="R151" i="24"/>
  <c r="S151" i="24"/>
  <c r="T151" i="24"/>
  <c r="U151" i="24"/>
  <c r="V151" i="24"/>
  <c r="W151" i="24"/>
  <c r="X151" i="24"/>
  <c r="Y151" i="24"/>
  <c r="Z151" i="24"/>
  <c r="AA151" i="24"/>
  <c r="A152" i="24"/>
  <c r="B152" i="24"/>
  <c r="R152" i="24"/>
  <c r="S152" i="24"/>
  <c r="T152" i="24"/>
  <c r="U152" i="24"/>
  <c r="V152" i="24"/>
  <c r="W152" i="24"/>
  <c r="X152" i="24"/>
  <c r="Y152" i="24"/>
  <c r="Z152" i="24"/>
  <c r="AA152" i="24"/>
  <c r="A153" i="24"/>
  <c r="B153" i="24"/>
  <c r="R153" i="24"/>
  <c r="S153" i="24"/>
  <c r="T153" i="24"/>
  <c r="U153" i="24"/>
  <c r="V153" i="24"/>
  <c r="W153" i="24"/>
  <c r="X153" i="24"/>
  <c r="Y153" i="24"/>
  <c r="Z153" i="24"/>
  <c r="AA153" i="24"/>
  <c r="A154" i="24"/>
  <c r="B154" i="24"/>
  <c r="R154" i="24"/>
  <c r="S154" i="24"/>
  <c r="T154" i="24"/>
  <c r="U154" i="24"/>
  <c r="V154" i="24"/>
  <c r="W154" i="24"/>
  <c r="X154" i="24"/>
  <c r="Y154" i="24"/>
  <c r="Z154" i="24"/>
  <c r="AA154" i="24"/>
  <c r="A155" i="24"/>
  <c r="B155" i="24"/>
  <c r="R155" i="24"/>
  <c r="S155" i="24"/>
  <c r="T155" i="24"/>
  <c r="U155" i="24"/>
  <c r="V155" i="24"/>
  <c r="W155" i="24"/>
  <c r="X155" i="24"/>
  <c r="Y155" i="24"/>
  <c r="Z155" i="24"/>
  <c r="AA155" i="24"/>
  <c r="A156" i="24"/>
  <c r="B156" i="24"/>
  <c r="R156" i="24"/>
  <c r="S156" i="24"/>
  <c r="T156" i="24"/>
  <c r="U156" i="24"/>
  <c r="V156" i="24"/>
  <c r="W156" i="24"/>
  <c r="X156" i="24"/>
  <c r="Y156" i="24"/>
  <c r="Z156" i="24"/>
  <c r="AA156" i="24"/>
  <c r="A157" i="24"/>
  <c r="B157" i="24"/>
  <c r="A158" i="24"/>
  <c r="B158" i="24"/>
  <c r="R158" i="24"/>
  <c r="S158" i="24"/>
  <c r="T158" i="24"/>
  <c r="U158" i="24"/>
  <c r="V158" i="24"/>
  <c r="W158" i="24"/>
  <c r="X158" i="24"/>
  <c r="Y158" i="24"/>
  <c r="Z158" i="24"/>
  <c r="AA158" i="24"/>
  <c r="A159" i="24"/>
  <c r="B159" i="24"/>
  <c r="R159" i="24"/>
  <c r="S159" i="24"/>
  <c r="T159" i="24"/>
  <c r="U159" i="24"/>
  <c r="V159" i="24"/>
  <c r="W159" i="24"/>
  <c r="X159" i="24"/>
  <c r="Y159" i="24"/>
  <c r="Z159" i="24"/>
  <c r="AA159" i="24"/>
  <c r="A160" i="24"/>
  <c r="B160" i="24"/>
  <c r="A161" i="24"/>
  <c r="B161" i="24"/>
  <c r="R161" i="24"/>
  <c r="S161" i="24"/>
  <c r="T161" i="24"/>
  <c r="U161" i="24"/>
  <c r="V161" i="24"/>
  <c r="W161" i="24"/>
  <c r="X161" i="24"/>
  <c r="Y161" i="24"/>
  <c r="Z161" i="24"/>
  <c r="AA161" i="24"/>
  <c r="A162" i="24"/>
  <c r="B162" i="24"/>
  <c r="A163" i="24"/>
  <c r="B163" i="24"/>
  <c r="R163" i="24"/>
  <c r="S163" i="24"/>
  <c r="T163" i="24"/>
  <c r="U163" i="24"/>
  <c r="V163" i="24"/>
  <c r="W163" i="24"/>
  <c r="X163" i="24"/>
  <c r="Y163" i="24"/>
  <c r="Z163" i="24"/>
  <c r="AA163" i="24"/>
  <c r="A164" i="24"/>
  <c r="B164" i="24"/>
  <c r="R164" i="24"/>
  <c r="S164" i="24"/>
  <c r="T164" i="24"/>
  <c r="U164" i="24"/>
  <c r="V164" i="24"/>
  <c r="W164" i="24"/>
  <c r="X164" i="24"/>
  <c r="Y164" i="24"/>
  <c r="Z164" i="24"/>
  <c r="AA164" i="24"/>
  <c r="A165" i="24"/>
  <c r="B165" i="24"/>
  <c r="R165" i="24"/>
  <c r="S165" i="24"/>
  <c r="T165" i="24"/>
  <c r="U165" i="24"/>
  <c r="V165" i="24"/>
  <c r="W165" i="24"/>
  <c r="X165" i="24"/>
  <c r="Y165" i="24"/>
  <c r="Z165" i="24"/>
  <c r="AA165" i="24"/>
  <c r="A166" i="24"/>
  <c r="B166" i="24"/>
  <c r="R166" i="24"/>
  <c r="S166" i="24"/>
  <c r="T166" i="24"/>
  <c r="U166" i="24"/>
  <c r="V166" i="24"/>
  <c r="W166" i="24"/>
  <c r="X166" i="24"/>
  <c r="Y166" i="24"/>
  <c r="Z166" i="24"/>
  <c r="AA166" i="24"/>
  <c r="A167" i="24"/>
  <c r="B167" i="24"/>
  <c r="R167" i="24"/>
  <c r="S167" i="24"/>
  <c r="T167" i="24"/>
  <c r="U167" i="24"/>
  <c r="V167" i="24"/>
  <c r="W167" i="24"/>
  <c r="X167" i="24"/>
  <c r="Y167" i="24"/>
  <c r="Z167" i="24"/>
  <c r="AA167" i="24"/>
  <c r="A168" i="24"/>
  <c r="B168" i="24"/>
  <c r="R168" i="24"/>
  <c r="S168" i="24"/>
  <c r="T168" i="24"/>
  <c r="U168" i="24"/>
  <c r="V168" i="24"/>
  <c r="W168" i="24"/>
  <c r="X168" i="24"/>
  <c r="Y168" i="24"/>
  <c r="Z168" i="24"/>
  <c r="AA168" i="24"/>
  <c r="A169" i="24"/>
  <c r="B169" i="24"/>
  <c r="R169" i="24"/>
  <c r="S169" i="24"/>
  <c r="T169" i="24"/>
  <c r="U169" i="24"/>
  <c r="V169" i="24"/>
  <c r="W169" i="24"/>
  <c r="X169" i="24"/>
  <c r="Y169" i="24"/>
  <c r="Z169" i="24"/>
  <c r="AA169" i="24"/>
  <c r="A170" i="24"/>
  <c r="B170" i="24"/>
  <c r="R170" i="24"/>
  <c r="S170" i="24"/>
  <c r="T170" i="24"/>
  <c r="U170" i="24"/>
  <c r="V170" i="24"/>
  <c r="W170" i="24"/>
  <c r="X170" i="24"/>
  <c r="Y170" i="24"/>
  <c r="Z170" i="24"/>
  <c r="AA170" i="24"/>
  <c r="A171" i="24"/>
  <c r="B171" i="24"/>
  <c r="R171" i="24"/>
  <c r="S171" i="24"/>
  <c r="T171" i="24"/>
  <c r="U171" i="24"/>
  <c r="V171" i="24"/>
  <c r="W171" i="24"/>
  <c r="X171" i="24"/>
  <c r="Y171" i="24"/>
  <c r="Z171" i="24"/>
  <c r="AA171" i="24"/>
  <c r="A172" i="24"/>
  <c r="B172" i="24"/>
  <c r="R172" i="24"/>
  <c r="S172" i="24"/>
  <c r="T172" i="24"/>
  <c r="U172" i="24"/>
  <c r="V172" i="24"/>
  <c r="W172" i="24"/>
  <c r="X172" i="24"/>
  <c r="Y172" i="24"/>
  <c r="Z172" i="24"/>
  <c r="AA172" i="24"/>
  <c r="A173" i="24"/>
  <c r="B173" i="24"/>
  <c r="R173" i="24"/>
  <c r="S173" i="24"/>
  <c r="T173" i="24"/>
  <c r="U173" i="24"/>
  <c r="V173" i="24"/>
  <c r="W173" i="24"/>
  <c r="X173" i="24"/>
  <c r="Y173" i="24"/>
  <c r="Z173" i="24"/>
  <c r="AA173" i="24"/>
  <c r="A174" i="24"/>
  <c r="B174" i="24"/>
  <c r="R174" i="24"/>
  <c r="S174" i="24"/>
  <c r="T174" i="24"/>
  <c r="U174" i="24"/>
  <c r="V174" i="24"/>
  <c r="W174" i="24"/>
  <c r="X174" i="24"/>
  <c r="Y174" i="24"/>
  <c r="Z174" i="24"/>
  <c r="AA174" i="24"/>
  <c r="EV316" i="46" l="1"/>
  <c r="DX316" i="46"/>
  <c r="DX473" i="46" s="1"/>
  <c r="DX630" i="46" s="1"/>
  <c r="DX787" i="46" s="1"/>
  <c r="CJ316" i="46"/>
  <c r="CJ473" i="46" s="1"/>
  <c r="CJ630" i="46" s="1"/>
  <c r="CJ787" i="46" s="1"/>
  <c r="EF4" i="46"/>
  <c r="EN316" i="46"/>
  <c r="EN473" i="46" s="1"/>
  <c r="CR4" i="46"/>
  <c r="DP316" i="46"/>
  <c r="DP473" i="46" s="1"/>
  <c r="CB316" i="46"/>
  <c r="CB473" i="46" s="1"/>
  <c r="CB630" i="46" s="1"/>
  <c r="DX4" i="46"/>
  <c r="CJ4" i="46"/>
  <c r="EV4" i="46"/>
  <c r="CB4" i="46"/>
  <c r="DH316" i="46"/>
  <c r="DH473" i="46" s="1"/>
  <c r="DP4" i="46"/>
  <c r="EN4" i="46"/>
  <c r="DI4" i="46"/>
  <c r="CZ316" i="46"/>
  <c r="CZ473" i="46" s="1"/>
  <c r="CZ630" i="46" s="1"/>
  <c r="CZ787" i="46" s="1"/>
  <c r="DH4" i="46"/>
  <c r="BT4" i="46"/>
  <c r="BT316" i="46"/>
  <c r="BT473" i="46" s="1"/>
  <c r="BT630" i="46" s="1"/>
  <c r="BT787" i="46" s="1"/>
  <c r="EF316" i="46"/>
  <c r="CS316" i="46"/>
  <c r="CS473" i="46" s="1"/>
  <c r="CS630" i="46" s="1"/>
  <c r="CS787" i="46" s="1"/>
  <c r="BP316" i="46"/>
  <c r="BP473" i="46" s="1"/>
  <c r="EO4" i="46"/>
  <c r="CP161" i="46"/>
  <c r="CM316" i="46"/>
  <c r="GM316" i="46"/>
  <c r="GM318" i="46" s="1"/>
  <c r="EA4" i="46"/>
  <c r="CM4" i="46"/>
  <c r="FM316" i="46"/>
  <c r="FM473" i="46" s="1"/>
  <c r="DC316" i="46"/>
  <c r="DC473" i="46" s="1"/>
  <c r="DC630" i="46" s="1"/>
  <c r="DC787" i="46" s="1"/>
  <c r="EQ316" i="46"/>
  <c r="EQ473" i="46" s="1"/>
  <c r="EQ630" i="46" s="1"/>
  <c r="I160" i="14"/>
  <c r="FV316" i="46"/>
  <c r="FV318" i="46" s="1"/>
  <c r="EJ316" i="46"/>
  <c r="EJ473" i="46" s="1"/>
  <c r="DT316" i="46"/>
  <c r="DT473" i="46" s="1"/>
  <c r="DB316" i="46"/>
  <c r="DB473" i="46" s="1"/>
  <c r="DB630" i="46" s="1"/>
  <c r="CF316" i="46"/>
  <c r="CF473" i="46" s="1"/>
  <c r="CF630" i="46" s="1"/>
  <c r="BO316" i="46"/>
  <c r="BO473" i="46" s="1"/>
  <c r="BO630" i="46" s="1"/>
  <c r="BO787" i="46" s="1"/>
  <c r="DC4" i="46"/>
  <c r="CF4" i="46"/>
  <c r="BO4" i="46"/>
  <c r="EQ4" i="46"/>
  <c r="FN4" i="46"/>
  <c r="EI316" i="46"/>
  <c r="EI473" i="46" s="1"/>
  <c r="EI630" i="46" s="1"/>
  <c r="EI787" i="46" s="1"/>
  <c r="DS316" i="46"/>
  <c r="DS473" i="46" s="1"/>
  <c r="DS630" i="46" s="1"/>
  <c r="DS787" i="46" s="1"/>
  <c r="CE316" i="46"/>
  <c r="CE473" i="46" s="1"/>
  <c r="CE630" i="46" s="1"/>
  <c r="CE787" i="46" s="1"/>
  <c r="BN316" i="46"/>
  <c r="BN473" i="46" s="1"/>
  <c r="DS4" i="46"/>
  <c r="CE4" i="46"/>
  <c r="BN4" i="46"/>
  <c r="CU316" i="46"/>
  <c r="CU473" i="46" s="1"/>
  <c r="DR4" i="46"/>
  <c r="CV4" i="46"/>
  <c r="CD4" i="46"/>
  <c r="DZ316" i="46"/>
  <c r="DZ473" i="46" s="1"/>
  <c r="DZ630" i="46" s="1"/>
  <c r="DZ787" i="46" s="1"/>
  <c r="DZ4" i="46"/>
  <c r="FO316" i="46"/>
  <c r="FO473" i="46" s="1"/>
  <c r="DK316" i="46"/>
  <c r="DK473" i="46" s="1"/>
  <c r="BV316" i="46"/>
  <c r="CU4" i="46"/>
  <c r="EX316" i="46"/>
  <c r="EX473" i="46" s="1"/>
  <c r="EX630" i="46" s="1"/>
  <c r="EX787" i="46" s="1"/>
  <c r="EB316" i="46"/>
  <c r="EB473" i="46" s="1"/>
  <c r="EB630" i="46" s="1"/>
  <c r="DJ316" i="46"/>
  <c r="DJ473" i="46" s="1"/>
  <c r="EI4" i="46"/>
  <c r="DK4" i="46"/>
  <c r="BX4" i="46"/>
  <c r="CO4" i="46"/>
  <c r="ES4" i="46"/>
  <c r="FA316" i="46"/>
  <c r="FA473" i="46" s="1"/>
  <c r="FA630" i="46" s="1"/>
  <c r="FY316" i="46"/>
  <c r="FY318" i="46" s="1"/>
  <c r="ED161" i="46"/>
  <c r="DN316" i="46"/>
  <c r="DN473" i="46" s="1"/>
  <c r="DN630" i="46" s="1"/>
  <c r="DN787" i="46" s="1"/>
  <c r="CO316" i="46"/>
  <c r="CO473" i="46" s="1"/>
  <c r="CO630" i="46" s="1"/>
  <c r="BZ316" i="46"/>
  <c r="BZ473" i="46" s="1"/>
  <c r="BZ630" i="46" s="1"/>
  <c r="BZ787" i="46" s="1"/>
  <c r="DN4" i="46"/>
  <c r="BZ4" i="46"/>
  <c r="ET4" i="46"/>
  <c r="FA4" i="46"/>
  <c r="EL161" i="46"/>
  <c r="EL163" i="46" s="1"/>
  <c r="I152" i="14"/>
  <c r="N152" i="14" s="1"/>
  <c r="DM316" i="46"/>
  <c r="DM473" i="46" s="1"/>
  <c r="DM630" i="46" s="1"/>
  <c r="DM787" i="46" s="1"/>
  <c r="BY316" i="46"/>
  <c r="BY473" i="46" s="1"/>
  <c r="BY630" i="46" s="1"/>
  <c r="DM4" i="46"/>
  <c r="CX4" i="46"/>
  <c r="BY4" i="46"/>
  <c r="ES316" i="46"/>
  <c r="FR316" i="46"/>
  <c r="FB161" i="46"/>
  <c r="FB163" i="46" s="1"/>
  <c r="O202" i="39"/>
  <c r="EK316" i="46"/>
  <c r="EK473" i="46" s="1"/>
  <c r="EK630" i="46" s="1"/>
  <c r="EK787" i="46" s="1"/>
  <c r="CX316" i="46"/>
  <c r="CX473" i="46" s="1"/>
  <c r="CW4" i="46"/>
  <c r="CH4" i="46"/>
  <c r="BJ4" i="46"/>
  <c r="FQ316" i="46"/>
  <c r="FQ473" i="46" s="1"/>
  <c r="DV316" i="46"/>
  <c r="DV473" i="46" s="1"/>
  <c r="CW316" i="46"/>
  <c r="CW473" i="46" s="1"/>
  <c r="CW630" i="46" s="1"/>
  <c r="CW787" i="46" s="1"/>
  <c r="CH316" i="46"/>
  <c r="CH473" i="46" s="1"/>
  <c r="CH630" i="46" s="1"/>
  <c r="CH787" i="46" s="1"/>
  <c r="DV4" i="46"/>
  <c r="CG4" i="46"/>
  <c r="FJ4" i="46"/>
  <c r="DR160" i="46"/>
  <c r="DU316" i="46"/>
  <c r="DU473" i="46" s="1"/>
  <c r="DU630" i="46" s="1"/>
  <c r="CG316" i="46"/>
  <c r="CG473" i="46" s="1"/>
  <c r="CG630" i="46" s="1"/>
  <c r="CG787" i="46" s="1"/>
  <c r="BJ316" i="46"/>
  <c r="BJ473" i="46" s="1"/>
  <c r="DU4" i="46"/>
  <c r="FJ316" i="46"/>
  <c r="FJ473" i="46" s="1"/>
  <c r="FI4" i="46"/>
  <c r="HE4" i="46"/>
  <c r="BR161" i="46"/>
  <c r="BR163" i="46" s="1"/>
  <c r="DF316" i="46"/>
  <c r="DF473" i="46" s="1"/>
  <c r="DF630" i="46" s="1"/>
  <c r="DF787" i="46" s="1"/>
  <c r="BR316" i="46"/>
  <c r="BR473" i="46" s="1"/>
  <c r="BR630" i="46" s="1"/>
  <c r="EK4" i="46"/>
  <c r="DF4" i="46"/>
  <c r="BR4" i="46"/>
  <c r="FI316" i="46"/>
  <c r="FI473" i="46" s="1"/>
  <c r="FI630" i="46" s="1"/>
  <c r="FI787" i="46" s="1"/>
  <c r="FQ4" i="46"/>
  <c r="BZ161" i="46"/>
  <c r="BZ163" i="46" s="1"/>
  <c r="P212" i="7"/>
  <c r="P205" i="41"/>
  <c r="CJ156" i="46"/>
  <c r="CN156" i="46"/>
  <c r="CK156" i="46"/>
  <c r="CM156" i="46"/>
  <c r="EA156" i="46"/>
  <c r="DC156" i="46"/>
  <c r="DA316" i="46"/>
  <c r="DA473" i="46" s="1"/>
  <c r="DA630" i="46" s="1"/>
  <c r="DQ4" i="46"/>
  <c r="BM4" i="46"/>
  <c r="EW4" i="46"/>
  <c r="BN160" i="46"/>
  <c r="BN5" i="46" s="1"/>
  <c r="DZ160" i="46"/>
  <c r="DZ5" i="46" s="1"/>
  <c r="I166" i="14"/>
  <c r="L166" i="14" s="1"/>
  <c r="I158" i="14"/>
  <c r="L158" i="14" s="1"/>
  <c r="DR316" i="46"/>
  <c r="DR473" i="46" s="1"/>
  <c r="DR630" i="46" s="1"/>
  <c r="DR787" i="46" s="1"/>
  <c r="DI316" i="46"/>
  <c r="DI473" i="46" s="1"/>
  <c r="DI630" i="46" s="1"/>
  <c r="DI787" i="46" s="1"/>
  <c r="BX316" i="46"/>
  <c r="BX473" i="46" s="1"/>
  <c r="BX630" i="46" s="1"/>
  <c r="EJ4" i="46"/>
  <c r="DY4" i="46"/>
  <c r="CN4" i="46"/>
  <c r="BU4" i="46"/>
  <c r="BV160" i="46"/>
  <c r="EH160" i="46"/>
  <c r="EH5" i="46" s="1"/>
  <c r="CH161" i="46"/>
  <c r="CH163" i="46" s="1"/>
  <c r="ET161" i="46"/>
  <c r="I163" i="14"/>
  <c r="L163" i="14" s="1"/>
  <c r="I155" i="14"/>
  <c r="L155" i="14" s="1"/>
  <c r="DY316" i="46"/>
  <c r="DY473" i="46" s="1"/>
  <c r="CN316" i="46"/>
  <c r="CN473" i="46" s="1"/>
  <c r="CN630" i="46" s="1"/>
  <c r="BU316" i="46"/>
  <c r="BU473" i="46" s="1"/>
  <c r="BU630" i="46" s="1"/>
  <c r="BU787" i="46" s="1"/>
  <c r="BM316" i="46"/>
  <c r="BM473" i="46" s="1"/>
  <c r="EH4" i="46"/>
  <c r="DD4" i="46"/>
  <c r="CL4" i="46"/>
  <c r="CC4" i="46"/>
  <c r="EW316" i="46"/>
  <c r="EW473" i="46" s="1"/>
  <c r="EW630" i="46" s="1"/>
  <c r="EW787" i="46" s="1"/>
  <c r="FF316" i="46"/>
  <c r="FF473" i="46" s="1"/>
  <c r="FF630" i="46" s="1"/>
  <c r="FF787" i="46" s="1"/>
  <c r="FM4" i="46"/>
  <c r="CL160" i="46"/>
  <c r="EX160" i="46"/>
  <c r="EX317" i="46" s="1"/>
  <c r="EX474" i="46" s="1"/>
  <c r="EX631" i="46" s="1"/>
  <c r="EX788" i="46" s="1"/>
  <c r="CX161" i="46"/>
  <c r="CX163" i="46" s="1"/>
  <c r="FJ161" i="46"/>
  <c r="FJ163" i="46" s="1"/>
  <c r="O207" i="39"/>
  <c r="EH316" i="46"/>
  <c r="EH473" i="46" s="1"/>
  <c r="EH630" i="46" s="1"/>
  <c r="CV316" i="46"/>
  <c r="CV473" i="46" s="1"/>
  <c r="CV630" i="46" s="1"/>
  <c r="CD316" i="46"/>
  <c r="CD473" i="46" s="1"/>
  <c r="CD630" i="46" s="1"/>
  <c r="CD787" i="46" s="1"/>
  <c r="EG4" i="46"/>
  <c r="DL4" i="46"/>
  <c r="CT4" i="46"/>
  <c r="CK4" i="46"/>
  <c r="FE316" i="46"/>
  <c r="FE473" i="46" s="1"/>
  <c r="FF4" i="46"/>
  <c r="CT160" i="46"/>
  <c r="FF160" i="46"/>
  <c r="FF317" i="46" s="1"/>
  <c r="FF474" i="46" s="1"/>
  <c r="FF631" i="46" s="1"/>
  <c r="FF788" i="46" s="1"/>
  <c r="DF161" i="46"/>
  <c r="DF163" i="46" s="1"/>
  <c r="FR161" i="46"/>
  <c r="I162" i="14"/>
  <c r="L162" i="14" s="1"/>
  <c r="I154" i="14"/>
  <c r="L154" i="14" s="1"/>
  <c r="EP160" i="46"/>
  <c r="EP5" i="46" s="1"/>
  <c r="EG316" i="46"/>
  <c r="EG473" i="46" s="1"/>
  <c r="EG630" i="46" s="1"/>
  <c r="EG787" i="46" s="1"/>
  <c r="DD316" i="46"/>
  <c r="DD473" i="46" s="1"/>
  <c r="DD630" i="46" s="1"/>
  <c r="CL316" i="46"/>
  <c r="CL473" i="46" s="1"/>
  <c r="CL630" i="46" s="1"/>
  <c r="CL787" i="46" s="1"/>
  <c r="CC316" i="46"/>
  <c r="DT4" i="46"/>
  <c r="DB4" i="46"/>
  <c r="CS4" i="46"/>
  <c r="BP4" i="46"/>
  <c r="EP316" i="46"/>
  <c r="EP473" i="46" s="1"/>
  <c r="EP630" i="46" s="1"/>
  <c r="EP787" i="46" s="1"/>
  <c r="FE4" i="46"/>
  <c r="DB160" i="46"/>
  <c r="DB5" i="46" s="1"/>
  <c r="FN160" i="46"/>
  <c r="DN161" i="46"/>
  <c r="DN163" i="46" s="1"/>
  <c r="I159" i="14"/>
  <c r="N159" i="14" s="1"/>
  <c r="DQ316" i="46"/>
  <c r="DQ473" i="46" s="1"/>
  <c r="DQ630" i="46" s="1"/>
  <c r="DQ787" i="46" s="1"/>
  <c r="CD160" i="46"/>
  <c r="DL316" i="46"/>
  <c r="DL473" i="46" s="1"/>
  <c r="DL630" i="46" s="1"/>
  <c r="CT316" i="46"/>
  <c r="CT473" i="46" s="1"/>
  <c r="CK316" i="46"/>
  <c r="CK473" i="46" s="1"/>
  <c r="CK630" i="46" s="1"/>
  <c r="CK787" i="46" s="1"/>
  <c r="EB4" i="46"/>
  <c r="DJ4" i="46"/>
  <c r="DA4" i="46"/>
  <c r="EO316" i="46"/>
  <c r="EO473" i="46" s="1"/>
  <c r="EO630" i="46" s="1"/>
  <c r="EO787" i="46" s="1"/>
  <c r="EP4" i="46"/>
  <c r="FN316" i="46"/>
  <c r="DJ160" i="46"/>
  <c r="DJ5" i="46" s="1"/>
  <c r="BJ161" i="46"/>
  <c r="BJ163" i="46" s="1"/>
  <c r="DV161" i="46"/>
  <c r="DV163" i="46" s="1"/>
  <c r="I164" i="14"/>
  <c r="N164" i="14" s="1"/>
  <c r="I156" i="14"/>
  <c r="L156" i="14" s="1"/>
  <c r="DT156" i="46"/>
  <c r="DS156" i="46"/>
  <c r="CG317" i="46"/>
  <c r="CG474" i="46" s="1"/>
  <c r="CG631" i="46" s="1"/>
  <c r="CG788" i="46" s="1"/>
  <c r="CG5" i="46"/>
  <c r="CO5" i="46"/>
  <c r="CO317" i="46"/>
  <c r="CO474" i="46" s="1"/>
  <c r="CO631" i="46" s="1"/>
  <c r="CO788" i="46" s="1"/>
  <c r="DM317" i="46"/>
  <c r="DM474" i="46" s="1"/>
  <c r="DM631" i="46" s="1"/>
  <c r="DM788" i="46" s="1"/>
  <c r="DM5" i="46"/>
  <c r="EK5" i="46"/>
  <c r="EK317" i="46"/>
  <c r="EK474" i="46" s="1"/>
  <c r="EK631" i="46" s="1"/>
  <c r="EK788" i="46" s="1"/>
  <c r="CP317" i="46"/>
  <c r="CP474" i="46" s="1"/>
  <c r="CP631" i="46" s="1"/>
  <c r="CP788" i="46" s="1"/>
  <c r="CP5" i="46"/>
  <c r="CA5" i="46"/>
  <c r="CA317" i="46"/>
  <c r="CA474" i="46" s="1"/>
  <c r="CA631" i="46" s="1"/>
  <c r="CA788" i="46" s="1"/>
  <c r="DG317" i="46"/>
  <c r="DG474" i="46" s="1"/>
  <c r="DG631" i="46" s="1"/>
  <c r="DG788" i="46" s="1"/>
  <c r="DG5" i="46"/>
  <c r="DO5" i="46"/>
  <c r="DO317" i="46"/>
  <c r="DO474" i="46" s="1"/>
  <c r="DO631" i="46" s="1"/>
  <c r="DO788" i="46" s="1"/>
  <c r="FK317" i="46"/>
  <c r="FK474" i="46" s="1"/>
  <c r="FK631" i="46" s="1"/>
  <c r="FK788" i="46" s="1"/>
  <c r="FK5" i="46"/>
  <c r="BL160" i="46"/>
  <c r="BL317" i="46" s="1"/>
  <c r="BL474" i="46" s="1"/>
  <c r="BL631" i="46" s="1"/>
  <c r="BL788" i="46" s="1"/>
  <c r="BT160" i="46"/>
  <c r="BT5" i="46" s="1"/>
  <c r="CB160" i="46"/>
  <c r="CB317" i="46" s="1"/>
  <c r="CB474" i="46" s="1"/>
  <c r="CB631" i="46" s="1"/>
  <c r="CB788" i="46" s="1"/>
  <c r="CJ160" i="46"/>
  <c r="CR160" i="46"/>
  <c r="CR5" i="46" s="1"/>
  <c r="CZ160" i="46"/>
  <c r="DH160" i="46"/>
  <c r="DH5" i="46" s="1"/>
  <c r="DP160" i="46"/>
  <c r="DP317" i="46" s="1"/>
  <c r="DP474" i="46" s="1"/>
  <c r="DP631" i="46" s="1"/>
  <c r="DP788" i="46" s="1"/>
  <c r="DX160" i="46"/>
  <c r="DX317" i="46" s="1"/>
  <c r="DX474" i="46" s="1"/>
  <c r="DX631" i="46" s="1"/>
  <c r="DX788" i="46" s="1"/>
  <c r="EF160" i="46"/>
  <c r="EN160" i="46"/>
  <c r="EN5" i="46" s="1"/>
  <c r="EV160" i="46"/>
  <c r="EV5" i="46" s="1"/>
  <c r="FD160" i="46"/>
  <c r="FL160" i="46"/>
  <c r="FL317" i="46" s="1"/>
  <c r="FL474" i="46" s="1"/>
  <c r="FL631" i="46" s="1"/>
  <c r="FL788" i="46" s="1"/>
  <c r="BP161" i="46"/>
  <c r="BP163" i="46" s="1"/>
  <c r="BX161" i="46"/>
  <c r="BX163" i="46" s="1"/>
  <c r="CF161" i="46"/>
  <c r="CF163" i="46" s="1"/>
  <c r="CN161" i="46"/>
  <c r="CN163" i="46" s="1"/>
  <c r="CV161" i="46"/>
  <c r="CV163" i="46" s="1"/>
  <c r="DD161" i="46"/>
  <c r="DD163" i="46" s="1"/>
  <c r="DL161" i="46"/>
  <c r="DL163" i="46" s="1"/>
  <c r="DT161" i="46"/>
  <c r="DT163" i="46" s="1"/>
  <c r="EB161" i="46"/>
  <c r="EB163" i="46" s="1"/>
  <c r="EJ161" i="46"/>
  <c r="EJ163" i="46" s="1"/>
  <c r="ER161" i="46"/>
  <c r="ER163" i="46" s="1"/>
  <c r="EZ161" i="46"/>
  <c r="EZ163" i="46" s="1"/>
  <c r="FH161" i="46"/>
  <c r="FH163" i="46" s="1"/>
  <c r="FP161" i="46"/>
  <c r="EM4" i="46"/>
  <c r="BM160" i="46"/>
  <c r="BU160" i="46"/>
  <c r="CC160" i="46"/>
  <c r="CK160" i="46"/>
  <c r="CS160" i="46"/>
  <c r="DA160" i="46"/>
  <c r="DI160" i="46"/>
  <c r="DI317" i="46" s="1"/>
  <c r="DI474" i="46" s="1"/>
  <c r="DI631" i="46" s="1"/>
  <c r="DI788" i="46" s="1"/>
  <c r="DQ160" i="46"/>
  <c r="DQ5" i="46" s="1"/>
  <c r="DY160" i="46"/>
  <c r="EG160" i="46"/>
  <c r="EO160" i="46"/>
  <c r="EO317" i="46" s="1"/>
  <c r="EO474" i="46" s="1"/>
  <c r="EO631" i="46" s="1"/>
  <c r="EO788" i="46" s="1"/>
  <c r="EW160" i="46"/>
  <c r="FE160" i="46"/>
  <c r="FM160" i="46"/>
  <c r="FM5" i="46" s="1"/>
  <c r="BI161" i="46"/>
  <c r="BI163" i="46" s="1"/>
  <c r="BQ161" i="46"/>
  <c r="BQ163" i="46" s="1"/>
  <c r="BY161" i="46"/>
  <c r="BY163" i="46" s="1"/>
  <c r="CG161" i="46"/>
  <c r="CG163" i="46" s="1"/>
  <c r="CO161" i="46"/>
  <c r="CO163" i="46" s="1"/>
  <c r="CW161" i="46"/>
  <c r="CW163" i="46" s="1"/>
  <c r="DE161" i="46"/>
  <c r="DE163" i="46" s="1"/>
  <c r="DM161" i="46"/>
  <c r="DM163" i="46" s="1"/>
  <c r="DU161" i="46"/>
  <c r="DU163" i="46" s="1"/>
  <c r="EC161" i="46"/>
  <c r="EC163" i="46" s="1"/>
  <c r="EK161" i="46"/>
  <c r="EK163" i="46" s="1"/>
  <c r="ES161" i="46"/>
  <c r="ES163" i="46" s="1"/>
  <c r="FA161" i="46"/>
  <c r="FA163" i="46" s="1"/>
  <c r="FI161" i="46"/>
  <c r="FI163" i="46" s="1"/>
  <c r="FQ161" i="46"/>
  <c r="DW316" i="46"/>
  <c r="DW473" i="46" s="1"/>
  <c r="DO316" i="46"/>
  <c r="DO473" i="46" s="1"/>
  <c r="DO630" i="46" s="1"/>
  <c r="DO787" i="46" s="1"/>
  <c r="DG316" i="46"/>
  <c r="DG473" i="46" s="1"/>
  <c r="DG630" i="46" s="1"/>
  <c r="DG787" i="46" s="1"/>
  <c r="CY316" i="46"/>
  <c r="CY473" i="46" s="1"/>
  <c r="CY630" i="46" s="1"/>
  <c r="CQ316" i="46"/>
  <c r="CQ473" i="46" s="1"/>
  <c r="CQ630" i="46" s="1"/>
  <c r="CQ787" i="46" s="1"/>
  <c r="CI316" i="46"/>
  <c r="CI473" i="46" s="1"/>
  <c r="CI630" i="46" s="1"/>
  <c r="CA316" i="46"/>
  <c r="CA473" i="46" s="1"/>
  <c r="CA630" i="46" s="1"/>
  <c r="BS4" i="46"/>
  <c r="BK4" i="46"/>
  <c r="FC316" i="46"/>
  <c r="FC473" i="46" s="1"/>
  <c r="BO160" i="46"/>
  <c r="BW160" i="46"/>
  <c r="CE160" i="46"/>
  <c r="CM160" i="46"/>
  <c r="CU160" i="46"/>
  <c r="DC160" i="46"/>
  <c r="DK160" i="46"/>
  <c r="DS160" i="46"/>
  <c r="EA160" i="46"/>
  <c r="EI160" i="46"/>
  <c r="EQ160" i="46"/>
  <c r="EY160" i="46"/>
  <c r="FG160" i="46"/>
  <c r="FG5" i="46" s="1"/>
  <c r="FO160" i="46"/>
  <c r="BK161" i="46"/>
  <c r="BK163" i="46" s="1"/>
  <c r="BS161" i="46"/>
  <c r="BS163" i="46" s="1"/>
  <c r="CA161" i="46"/>
  <c r="CA163" i="46" s="1"/>
  <c r="CI161" i="46"/>
  <c r="CQ161" i="46"/>
  <c r="CQ163" i="46" s="1"/>
  <c r="CY161" i="46"/>
  <c r="CY163" i="46" s="1"/>
  <c r="DG161" i="46"/>
  <c r="DG163" i="46" s="1"/>
  <c r="DO161" i="46"/>
  <c r="DO163" i="46" s="1"/>
  <c r="DW161" i="46"/>
  <c r="DW163" i="46" s="1"/>
  <c r="EE161" i="46"/>
  <c r="EE163" i="46" s="1"/>
  <c r="EM161" i="46"/>
  <c r="EM163" i="46" s="1"/>
  <c r="EU161" i="46"/>
  <c r="FC161" i="46"/>
  <c r="FC163" i="46" s="1"/>
  <c r="FK161" i="46"/>
  <c r="FK163" i="46" s="1"/>
  <c r="FS161" i="46"/>
  <c r="EE316" i="46"/>
  <c r="EE473" i="46" s="1"/>
  <c r="EE630" i="46" s="1"/>
  <c r="EE787" i="46" s="1"/>
  <c r="DW4" i="46"/>
  <c r="DO4" i="46"/>
  <c r="DG4" i="46"/>
  <c r="CY4" i="46"/>
  <c r="CQ4" i="46"/>
  <c r="CI4" i="46"/>
  <c r="CA4" i="46"/>
  <c r="FK4" i="46"/>
  <c r="EE4" i="46"/>
  <c r="FK316" i="46"/>
  <c r="FK473" i="46" s="1"/>
  <c r="EL160" i="46"/>
  <c r="BK160" i="46"/>
  <c r="BK5" i="46" s="1"/>
  <c r="EY161" i="46"/>
  <c r="EY163" i="46" s="1"/>
  <c r="FG161" i="46"/>
  <c r="FG163" i="46" s="1"/>
  <c r="HM316" i="46"/>
  <c r="HM318" i="46" s="1"/>
  <c r="GW4" i="46"/>
  <c r="D154" i="24"/>
  <c r="HF316" i="46"/>
  <c r="HF318" i="46" s="1"/>
  <c r="GO4" i="46"/>
  <c r="N211" i="7"/>
  <c r="D156" i="24"/>
  <c r="D153" i="24"/>
  <c r="HE316" i="46"/>
  <c r="HE318" i="46" s="1"/>
  <c r="FY4" i="46"/>
  <c r="FT317" i="46"/>
  <c r="FT474" i="46" s="1"/>
  <c r="FT631" i="46" s="1"/>
  <c r="FT788" i="46" s="1"/>
  <c r="D160" i="24"/>
  <c r="D160" i="14" s="1"/>
  <c r="GW316" i="46"/>
  <c r="GW318" i="46" s="1"/>
  <c r="FT161" i="46"/>
  <c r="P191" i="41"/>
  <c r="P211" i="38"/>
  <c r="GO316" i="46"/>
  <c r="GO318" i="46" s="1"/>
  <c r="P213" i="7"/>
  <c r="N201" i="39"/>
  <c r="P213" i="42"/>
  <c r="GH316" i="46"/>
  <c r="GH318" i="46" s="1"/>
  <c r="FZ316" i="46"/>
  <c r="FZ318" i="46" s="1"/>
  <c r="HM4" i="46"/>
  <c r="P212" i="38"/>
  <c r="I168" i="14"/>
  <c r="N168" i="14" s="1"/>
  <c r="D151" i="24"/>
  <c r="EU163" i="46"/>
  <c r="CT163" i="46"/>
  <c r="DB163" i="46"/>
  <c r="DJ163" i="46"/>
  <c r="DZ163" i="46"/>
  <c r="GL316" i="46"/>
  <c r="GL318" i="46" s="1"/>
  <c r="P214" i="39"/>
  <c r="P205" i="38"/>
  <c r="N204" i="41"/>
  <c r="HJ4" i="46"/>
  <c r="N178" i="41"/>
  <c r="P201" i="42"/>
  <c r="HF4" i="46"/>
  <c r="N213" i="7"/>
  <c r="FZ4" i="46"/>
  <c r="P202" i="39"/>
  <c r="P209" i="38"/>
  <c r="GD4" i="46"/>
  <c r="P211" i="39"/>
  <c r="GC4" i="46"/>
  <c r="GK316" i="46"/>
  <c r="GK318" i="46" s="1"/>
  <c r="O201" i="39"/>
  <c r="HA316" i="46"/>
  <c r="HA473" i="46" s="1"/>
  <c r="HA630" i="46" s="1"/>
  <c r="HA787" i="46" s="1"/>
  <c r="HA789" i="46" s="1"/>
  <c r="FW4" i="46"/>
  <c r="FU161" i="46"/>
  <c r="GX316" i="46"/>
  <c r="GX318" i="46" s="1"/>
  <c r="GD316" i="46"/>
  <c r="GD318" i="46" s="1"/>
  <c r="GT4" i="46"/>
  <c r="GC161" i="46"/>
  <c r="N177" i="7"/>
  <c r="P215" i="7"/>
  <c r="P207" i="39"/>
  <c r="P215" i="42"/>
  <c r="P215" i="38"/>
  <c r="O211" i="39"/>
  <c r="GC316" i="46"/>
  <c r="GC473" i="46" s="1"/>
  <c r="GC475" i="46" s="1"/>
  <c r="FU4" i="46"/>
  <c r="FU160" i="46"/>
  <c r="FU5" i="46" s="1"/>
  <c r="P210" i="39"/>
  <c r="N206" i="41"/>
  <c r="N204" i="42"/>
  <c r="P213" i="38"/>
  <c r="P207" i="38"/>
  <c r="HI4" i="46"/>
  <c r="HB316" i="46"/>
  <c r="HB318" i="46" s="1"/>
  <c r="GT316" i="46"/>
  <c r="GT318" i="46" s="1"/>
  <c r="GL4" i="46"/>
  <c r="N180" i="41"/>
  <c r="HJ316" i="46"/>
  <c r="HJ473" i="46" s="1"/>
  <c r="HJ475" i="46" s="1"/>
  <c r="GK4" i="46"/>
  <c r="P209" i="7"/>
  <c r="P200" i="42"/>
  <c r="F196" i="7"/>
  <c r="O196" i="7" s="1"/>
  <c r="D197" i="24"/>
  <c r="F175" i="7"/>
  <c r="H175" i="7" s="1"/>
  <c r="D176" i="24"/>
  <c r="F180" i="7"/>
  <c r="K180" i="7" s="1"/>
  <c r="D181" i="24"/>
  <c r="F172" i="7"/>
  <c r="H172" i="7" s="1"/>
  <c r="D173" i="24"/>
  <c r="F208" i="7"/>
  <c r="H208" i="7" s="1"/>
  <c r="D209" i="24"/>
  <c r="D157" i="24"/>
  <c r="D159" i="24"/>
  <c r="D161" i="24"/>
  <c r="F201" i="7"/>
  <c r="O201" i="7" s="1"/>
  <c r="D202" i="24"/>
  <c r="F193" i="7"/>
  <c r="K193" i="7" s="1"/>
  <c r="D194" i="24"/>
  <c r="F185" i="7"/>
  <c r="H185" i="7" s="1"/>
  <c r="D186" i="24"/>
  <c r="F177" i="7"/>
  <c r="K177" i="7" s="1"/>
  <c r="D178" i="24"/>
  <c r="F169" i="7"/>
  <c r="H169" i="7" s="1"/>
  <c r="D170" i="24"/>
  <c r="F213" i="7"/>
  <c r="O213" i="7" s="1"/>
  <c r="D214" i="24"/>
  <c r="F205" i="7"/>
  <c r="K205" i="7" s="1"/>
  <c r="D206" i="24"/>
  <c r="D158" i="24"/>
  <c r="D158" i="14" s="1"/>
  <c r="D165" i="24"/>
  <c r="F183" i="7"/>
  <c r="H183" i="7" s="1"/>
  <c r="D184" i="24"/>
  <c r="F198" i="7"/>
  <c r="H198" i="7" s="1"/>
  <c r="D199" i="24"/>
  <c r="F210" i="7"/>
  <c r="K210" i="7" s="1"/>
  <c r="D211" i="24"/>
  <c r="F195" i="7"/>
  <c r="K195" i="7" s="1"/>
  <c r="D196" i="24"/>
  <c r="F187" i="7"/>
  <c r="H187" i="7" s="1"/>
  <c r="D188" i="24"/>
  <c r="F179" i="7"/>
  <c r="O179" i="7" s="1"/>
  <c r="D180" i="24"/>
  <c r="F171" i="7"/>
  <c r="H171" i="7" s="1"/>
  <c r="D172" i="24"/>
  <c r="F215" i="7"/>
  <c r="H215" i="7" s="1"/>
  <c r="D216" i="24"/>
  <c r="F207" i="7"/>
  <c r="K207" i="7" s="1"/>
  <c r="D208" i="24"/>
  <c r="D162" i="24"/>
  <c r="F191" i="7"/>
  <c r="K191" i="7" s="1"/>
  <c r="D192" i="24"/>
  <c r="F188" i="7"/>
  <c r="K188" i="7" s="1"/>
  <c r="D189" i="24"/>
  <c r="F190" i="7"/>
  <c r="H190" i="7" s="1"/>
  <c r="D191" i="24"/>
  <c r="F200" i="7"/>
  <c r="K200" i="7" s="1"/>
  <c r="D201" i="24"/>
  <c r="F192" i="7"/>
  <c r="O192" i="7" s="1"/>
  <c r="D193" i="24"/>
  <c r="F184" i="7"/>
  <c r="O184" i="7" s="1"/>
  <c r="D185" i="24"/>
  <c r="F176" i="7"/>
  <c r="O176" i="7" s="1"/>
  <c r="D177" i="24"/>
  <c r="F168" i="7"/>
  <c r="O168" i="7" s="1"/>
  <c r="D169" i="24"/>
  <c r="F212" i="7"/>
  <c r="H212" i="7" s="1"/>
  <c r="D213" i="24"/>
  <c r="F204" i="7"/>
  <c r="O204" i="7" s="1"/>
  <c r="D205" i="24"/>
  <c r="D164" i="24"/>
  <c r="F211" i="7"/>
  <c r="K211" i="7" s="1"/>
  <c r="D212" i="24"/>
  <c r="F197" i="7"/>
  <c r="O197" i="7" s="1"/>
  <c r="D198" i="24"/>
  <c r="F189" i="7"/>
  <c r="O189" i="7" s="1"/>
  <c r="D190" i="24"/>
  <c r="F181" i="7"/>
  <c r="H181" i="7" s="1"/>
  <c r="D182" i="24"/>
  <c r="F173" i="7"/>
  <c r="H173" i="7" s="1"/>
  <c r="D174" i="24"/>
  <c r="F209" i="7"/>
  <c r="O209" i="7" s="1"/>
  <c r="D210" i="24"/>
  <c r="D166" i="24"/>
  <c r="D155" i="24"/>
  <c r="F199" i="7"/>
  <c r="O199" i="7" s="1"/>
  <c r="D200" i="24"/>
  <c r="F203" i="7"/>
  <c r="K203" i="7" s="1"/>
  <c r="D204" i="24"/>
  <c r="F182" i="7"/>
  <c r="O182" i="7" s="1"/>
  <c r="D183" i="24"/>
  <c r="F174" i="7"/>
  <c r="O174" i="7" s="1"/>
  <c r="D175" i="24"/>
  <c r="F202" i="7"/>
  <c r="O202" i="7" s="1"/>
  <c r="D203" i="24"/>
  <c r="F194" i="7"/>
  <c r="O194" i="7" s="1"/>
  <c r="D195" i="24"/>
  <c r="F186" i="7"/>
  <c r="H186" i="7" s="1"/>
  <c r="D187" i="24"/>
  <c r="F178" i="7"/>
  <c r="H178" i="7" s="1"/>
  <c r="D179" i="24"/>
  <c r="F170" i="7"/>
  <c r="H170" i="7" s="1"/>
  <c r="D171" i="24"/>
  <c r="F214" i="7"/>
  <c r="K214" i="7" s="1"/>
  <c r="D215" i="24"/>
  <c r="F206" i="7"/>
  <c r="O206" i="7" s="1"/>
  <c r="D207" i="24"/>
  <c r="D152" i="24"/>
  <c r="D163" i="24"/>
  <c r="DK156" i="46"/>
  <c r="CU156" i="46"/>
  <c r="DD156" i="46"/>
  <c r="DH156" i="46"/>
  <c r="DW156" i="46"/>
  <c r="DO156" i="46"/>
  <c r="EB156" i="46"/>
  <c r="DL156" i="46"/>
  <c r="CV156" i="46"/>
  <c r="DX156" i="46"/>
  <c r="DG156" i="46"/>
  <c r="EF156" i="46"/>
  <c r="DP156" i="46"/>
  <c r="EE156" i="46"/>
  <c r="CY156" i="46"/>
  <c r="CZ156" i="46"/>
  <c r="ES156" i="46"/>
  <c r="CX156" i="46"/>
  <c r="EK156" i="46"/>
  <c r="DM156" i="46"/>
  <c r="CW156" i="46"/>
  <c r="DV156" i="46"/>
  <c r="DF156" i="46"/>
  <c r="EC156" i="46"/>
  <c r="ED156" i="46"/>
  <c r="DN156" i="46"/>
  <c r="EH156" i="46"/>
  <c r="DZ156" i="46"/>
  <c r="DR156" i="46"/>
  <c r="DJ156" i="46"/>
  <c r="DB156" i="46"/>
  <c r="CT156" i="46"/>
  <c r="DU156" i="46"/>
  <c r="DE156" i="46"/>
  <c r="EG156" i="46"/>
  <c r="DY156" i="46"/>
  <c r="DQ156" i="46"/>
  <c r="DI156" i="46"/>
  <c r="DA156" i="46"/>
  <c r="CS156" i="46"/>
  <c r="EI156" i="46"/>
  <c r="EZ156" i="46"/>
  <c r="ER156" i="46"/>
  <c r="EY156" i="46"/>
  <c r="EQ156" i="46"/>
  <c r="EX156" i="46"/>
  <c r="EP156" i="46"/>
  <c r="EW156" i="46"/>
  <c r="EO156" i="46"/>
  <c r="EU156" i="46"/>
  <c r="EM156" i="46"/>
  <c r="HC156" i="46"/>
  <c r="GE156" i="46"/>
  <c r="GY156" i="46"/>
  <c r="ET156" i="46"/>
  <c r="EL156" i="46"/>
  <c r="HP156" i="46"/>
  <c r="FG156" i="46"/>
  <c r="CR156" i="46"/>
  <c r="FD156" i="46"/>
  <c r="FJ156" i="46"/>
  <c r="FB156" i="46"/>
  <c r="FE156" i="46"/>
  <c r="FK156" i="46"/>
  <c r="FC156" i="46"/>
  <c r="FI156" i="46"/>
  <c r="FA156" i="46"/>
  <c r="HO156" i="46"/>
  <c r="EJ156" i="46"/>
  <c r="G217" i="24"/>
  <c r="D168" i="24"/>
  <c r="D167" i="24"/>
  <c r="O209" i="39"/>
  <c r="O214" i="39"/>
  <c r="O215" i="39"/>
  <c r="O210" i="39"/>
  <c r="O213" i="39"/>
  <c r="O212" i="39"/>
  <c r="O204" i="39"/>
  <c r="O208" i="39"/>
  <c r="K215" i="7"/>
  <c r="DA163" i="46"/>
  <c r="GY160" i="46"/>
  <c r="N175" i="7"/>
  <c r="I176" i="14"/>
  <c r="L176" i="14" s="1"/>
  <c r="N204" i="7"/>
  <c r="I205" i="14"/>
  <c r="N205" i="14" s="1"/>
  <c r="N200" i="7"/>
  <c r="I201" i="14"/>
  <c r="L201" i="14" s="1"/>
  <c r="N196" i="7"/>
  <c r="I197" i="14"/>
  <c r="N197" i="14" s="1"/>
  <c r="P208" i="7"/>
  <c r="I209" i="14"/>
  <c r="P203" i="39"/>
  <c r="N203" i="39"/>
  <c r="O203" i="39"/>
  <c r="HO160" i="46"/>
  <c r="HO5" i="46" s="1"/>
  <c r="GI161" i="46"/>
  <c r="P192" i="7"/>
  <c r="I193" i="14"/>
  <c r="N193" i="14" s="1"/>
  <c r="N188" i="7"/>
  <c r="I189" i="14"/>
  <c r="L189" i="14" s="1"/>
  <c r="N184" i="7"/>
  <c r="I185" i="14"/>
  <c r="N185" i="14" s="1"/>
  <c r="N180" i="7"/>
  <c r="I181" i="14"/>
  <c r="L181" i="14" s="1"/>
  <c r="P205" i="7"/>
  <c r="I206" i="14"/>
  <c r="N206" i="14" s="1"/>
  <c r="I215" i="14"/>
  <c r="L215" i="14" s="1"/>
  <c r="N206" i="39"/>
  <c r="O206" i="39"/>
  <c r="P202" i="42"/>
  <c r="N202" i="42"/>
  <c r="N176" i="7"/>
  <c r="I177" i="14"/>
  <c r="L177" i="14" s="1"/>
  <c r="P172" i="7"/>
  <c r="I173" i="14"/>
  <c r="N173" i="14" s="1"/>
  <c r="N201" i="7"/>
  <c r="I202" i="14"/>
  <c r="N202" i="14" s="1"/>
  <c r="N197" i="7"/>
  <c r="I198" i="14"/>
  <c r="L198" i="14" s="1"/>
  <c r="N206" i="7"/>
  <c r="I207" i="14"/>
  <c r="N207" i="14" s="1"/>
  <c r="I216" i="14"/>
  <c r="L214" i="14"/>
  <c r="N208" i="42"/>
  <c r="P208" i="42"/>
  <c r="HG161" i="46"/>
  <c r="P169" i="7"/>
  <c r="I170" i="14"/>
  <c r="L170" i="14" s="1"/>
  <c r="N193" i="7"/>
  <c r="I194" i="14"/>
  <c r="N194" i="14" s="1"/>
  <c r="N189" i="7"/>
  <c r="I190" i="14"/>
  <c r="L190" i="14" s="1"/>
  <c r="N185" i="7"/>
  <c r="I186" i="14"/>
  <c r="L186" i="14" s="1"/>
  <c r="N181" i="7"/>
  <c r="I182" i="14"/>
  <c r="L182" i="14" s="1"/>
  <c r="N209" i="7"/>
  <c r="N208" i="7"/>
  <c r="P182" i="41"/>
  <c r="N182" i="41"/>
  <c r="I171" i="14"/>
  <c r="L171" i="14" s="1"/>
  <c r="FW160" i="46"/>
  <c r="N173" i="7"/>
  <c r="I174" i="14"/>
  <c r="L174" i="14" s="1"/>
  <c r="N202" i="7"/>
  <c r="I203" i="14"/>
  <c r="N198" i="7"/>
  <c r="I199" i="14"/>
  <c r="L199" i="14" s="1"/>
  <c r="I208" i="14"/>
  <c r="N182" i="7"/>
  <c r="I183" i="14"/>
  <c r="N183" i="14" s="1"/>
  <c r="N205" i="7"/>
  <c r="N209" i="42"/>
  <c r="P209" i="42"/>
  <c r="N203" i="7"/>
  <c r="I204" i="14"/>
  <c r="N204" i="14" s="1"/>
  <c r="N199" i="7"/>
  <c r="I200" i="14"/>
  <c r="L200" i="14" s="1"/>
  <c r="P195" i="7"/>
  <c r="I196" i="14"/>
  <c r="N196" i="14" s="1"/>
  <c r="I212" i="14"/>
  <c r="L212" i="14" s="1"/>
  <c r="I211" i="14"/>
  <c r="L211" i="14" s="1"/>
  <c r="O205" i="39"/>
  <c r="N205" i="39"/>
  <c r="P205" i="39"/>
  <c r="GQ160" i="46"/>
  <c r="N171" i="7"/>
  <c r="I172" i="14"/>
  <c r="L172" i="14" s="1"/>
  <c r="P191" i="7"/>
  <c r="I192" i="14"/>
  <c r="L192" i="14" s="1"/>
  <c r="N187" i="7"/>
  <c r="I188" i="14"/>
  <c r="N188" i="14" s="1"/>
  <c r="P183" i="7"/>
  <c r="I184" i="14"/>
  <c r="L184" i="14" s="1"/>
  <c r="P179" i="7"/>
  <c r="I180" i="14"/>
  <c r="N180" i="14" s="1"/>
  <c r="N212" i="7"/>
  <c r="N215" i="39"/>
  <c r="N212" i="42"/>
  <c r="N206" i="42"/>
  <c r="N205" i="42"/>
  <c r="N213" i="39"/>
  <c r="P215" i="41"/>
  <c r="P213" i="41"/>
  <c r="P211" i="41"/>
  <c r="P209" i="41"/>
  <c r="P207" i="41"/>
  <c r="P208" i="38"/>
  <c r="N212" i="41"/>
  <c r="N208" i="41"/>
  <c r="P215" i="39"/>
  <c r="N209" i="39"/>
  <c r="N210" i="42"/>
  <c r="GF160" i="46"/>
  <c r="GF161" i="46"/>
  <c r="GP161" i="46"/>
  <c r="GP4" i="46"/>
  <c r="FV161" i="46"/>
  <c r="FV160" i="46"/>
  <c r="GA161" i="46"/>
  <c r="N210" i="14"/>
  <c r="N213" i="14"/>
  <c r="L213" i="14"/>
  <c r="N214" i="14"/>
  <c r="N191" i="14"/>
  <c r="L178" i="14"/>
  <c r="N178" i="14"/>
  <c r="N195" i="14"/>
  <c r="N187" i="14"/>
  <c r="N179" i="14"/>
  <c r="L195" i="14"/>
  <c r="L187" i="14"/>
  <c r="L179" i="14"/>
  <c r="L164" i="14"/>
  <c r="L169" i="14"/>
  <c r="L161" i="14"/>
  <c r="L165" i="14"/>
  <c r="L153" i="14"/>
  <c r="L157" i="14"/>
  <c r="N175" i="14"/>
  <c r="N167" i="14"/>
  <c r="L175" i="14"/>
  <c r="L167" i="14"/>
  <c r="N160" i="14"/>
  <c r="L160" i="14"/>
  <c r="L152" i="14"/>
  <c r="N214" i="38"/>
  <c r="P214" i="38"/>
  <c r="P210" i="38"/>
  <c r="P204" i="38"/>
  <c r="P203" i="38"/>
  <c r="P206" i="38"/>
  <c r="P202" i="38"/>
  <c r="N195" i="38"/>
  <c r="P188" i="38"/>
  <c r="P176" i="38"/>
  <c r="P192" i="38"/>
  <c r="P200" i="38"/>
  <c r="P194" i="38"/>
  <c r="P190" i="38"/>
  <c r="P184" i="38"/>
  <c r="N178" i="38"/>
  <c r="P199" i="38"/>
  <c r="N180" i="38"/>
  <c r="P187" i="38"/>
  <c r="P191" i="38"/>
  <c r="P183" i="38"/>
  <c r="P198" i="38"/>
  <c r="P196" i="38"/>
  <c r="P186" i="38"/>
  <c r="P179" i="38"/>
  <c r="P182" i="38"/>
  <c r="P175" i="38"/>
  <c r="N181" i="38"/>
  <c r="N189" i="38"/>
  <c r="N201" i="38"/>
  <c r="N193" i="38"/>
  <c r="N177" i="38"/>
  <c r="N197" i="38"/>
  <c r="P201" i="38"/>
  <c r="P197" i="38"/>
  <c r="P193" i="38"/>
  <c r="P189" i="38"/>
  <c r="P185" i="38"/>
  <c r="P181" i="38"/>
  <c r="P177" i="38"/>
  <c r="N185" i="38"/>
  <c r="N154" i="38"/>
  <c r="P174" i="38"/>
  <c r="N173" i="38"/>
  <c r="N164" i="38"/>
  <c r="N162" i="38"/>
  <c r="P168" i="38"/>
  <c r="P158" i="38"/>
  <c r="N157" i="38"/>
  <c r="P172" i="38"/>
  <c r="N161" i="38"/>
  <c r="P156" i="38"/>
  <c r="P166" i="38"/>
  <c r="N165" i="38"/>
  <c r="P160" i="38"/>
  <c r="P155" i="38"/>
  <c r="P170" i="38"/>
  <c r="N169" i="38"/>
  <c r="P171" i="38"/>
  <c r="P167" i="38"/>
  <c r="P163" i="38"/>
  <c r="P159" i="38"/>
  <c r="P214" i="42"/>
  <c r="P211" i="42"/>
  <c r="P207" i="42"/>
  <c r="P203" i="42"/>
  <c r="N189" i="42"/>
  <c r="P191" i="42"/>
  <c r="P197" i="42"/>
  <c r="P193" i="42"/>
  <c r="N185" i="42"/>
  <c r="P195" i="42"/>
  <c r="P199" i="42"/>
  <c r="N198" i="42"/>
  <c r="N190" i="42"/>
  <c r="P196" i="42"/>
  <c r="P192" i="42"/>
  <c r="P188" i="42"/>
  <c r="N194" i="42"/>
  <c r="P198" i="42"/>
  <c r="P194" i="42"/>
  <c r="P190" i="42"/>
  <c r="P187" i="42"/>
  <c r="P183" i="42"/>
  <c r="P186" i="42"/>
  <c r="P182" i="42"/>
  <c r="N184" i="42"/>
  <c r="P184" i="42"/>
  <c r="P151" i="42"/>
  <c r="N164" i="42"/>
  <c r="N153" i="42"/>
  <c r="N162" i="42"/>
  <c r="P161" i="42"/>
  <c r="N158" i="42"/>
  <c r="P156" i="42"/>
  <c r="N168" i="42"/>
  <c r="N165" i="42"/>
  <c r="N179" i="42"/>
  <c r="N172" i="42"/>
  <c r="P170" i="42"/>
  <c r="N166" i="42"/>
  <c r="P157" i="42"/>
  <c r="P152" i="42"/>
  <c r="P176" i="42"/>
  <c r="P169" i="42"/>
  <c r="P175" i="42"/>
  <c r="P160" i="42"/>
  <c r="P180" i="42"/>
  <c r="N154" i="42"/>
  <c r="N174" i="42"/>
  <c r="P181" i="42"/>
  <c r="P177" i="42"/>
  <c r="P173" i="42"/>
  <c r="P178" i="42"/>
  <c r="P174" i="42"/>
  <c r="N178" i="42"/>
  <c r="P171" i="42"/>
  <c r="P167" i="42"/>
  <c r="P163" i="42"/>
  <c r="P159" i="42"/>
  <c r="P155" i="42"/>
  <c r="P214" i="41"/>
  <c r="P210" i="41"/>
  <c r="P188" i="41"/>
  <c r="N190" i="41"/>
  <c r="N197" i="41"/>
  <c r="P184" i="41"/>
  <c r="P198" i="41"/>
  <c r="P195" i="41"/>
  <c r="P176" i="41"/>
  <c r="P203" i="41"/>
  <c r="N175" i="41"/>
  <c r="P199" i="41"/>
  <c r="P201" i="41"/>
  <c r="P202" i="41"/>
  <c r="P192" i="41"/>
  <c r="N187" i="41"/>
  <c r="P186" i="41"/>
  <c r="P194" i="41"/>
  <c r="N196" i="41"/>
  <c r="P200" i="41"/>
  <c r="P196" i="41"/>
  <c r="N200" i="41"/>
  <c r="P183" i="41"/>
  <c r="P179" i="41"/>
  <c r="P193" i="41"/>
  <c r="P189" i="41"/>
  <c r="P185" i="41"/>
  <c r="P181" i="41"/>
  <c r="P177" i="41"/>
  <c r="N173" i="41"/>
  <c r="N164" i="41"/>
  <c r="P168" i="41"/>
  <c r="P165" i="41"/>
  <c r="P172" i="41"/>
  <c r="P160" i="41"/>
  <c r="P157" i="41"/>
  <c r="P153" i="41"/>
  <c r="N161" i="41"/>
  <c r="P169" i="41"/>
  <c r="P156" i="41"/>
  <c r="N171" i="41"/>
  <c r="N167" i="41"/>
  <c r="N163" i="41"/>
  <c r="P174" i="41"/>
  <c r="P170" i="41"/>
  <c r="P166" i="41"/>
  <c r="P162" i="41"/>
  <c r="P158" i="41"/>
  <c r="P154" i="41"/>
  <c r="P171" i="41"/>
  <c r="P167" i="41"/>
  <c r="P163" i="41"/>
  <c r="P159" i="41"/>
  <c r="P155" i="41"/>
  <c r="N204" i="39"/>
  <c r="N208" i="39"/>
  <c r="N212" i="39"/>
  <c r="P212" i="39"/>
  <c r="P208" i="39"/>
  <c r="P204" i="39"/>
  <c r="O195" i="39"/>
  <c r="N177" i="39"/>
  <c r="O191" i="39"/>
  <c r="O183" i="39"/>
  <c r="N200" i="39"/>
  <c r="N189" i="39"/>
  <c r="O179" i="39"/>
  <c r="P193" i="39"/>
  <c r="P192" i="39"/>
  <c r="P185" i="39"/>
  <c r="P181" i="39"/>
  <c r="P197" i="39"/>
  <c r="P180" i="39"/>
  <c r="P184" i="39"/>
  <c r="O187" i="39"/>
  <c r="P188" i="39"/>
  <c r="O199" i="39"/>
  <c r="P196" i="39"/>
  <c r="N191" i="39"/>
  <c r="O200" i="39"/>
  <c r="O196" i="39"/>
  <c r="O192" i="39"/>
  <c r="O188" i="39"/>
  <c r="O184" i="39"/>
  <c r="O180" i="39"/>
  <c r="N187" i="39"/>
  <c r="N183" i="39"/>
  <c r="O197" i="39"/>
  <c r="O193" i="39"/>
  <c r="O189" i="39"/>
  <c r="O185" i="39"/>
  <c r="O181" i="39"/>
  <c r="O177" i="39"/>
  <c r="P198" i="39"/>
  <c r="P194" i="39"/>
  <c r="P190" i="39"/>
  <c r="P186" i="39"/>
  <c r="P182" i="39"/>
  <c r="P178" i="39"/>
  <c r="O198" i="39"/>
  <c r="O194" i="39"/>
  <c r="O190" i="39"/>
  <c r="O186" i="39"/>
  <c r="O182" i="39"/>
  <c r="O178" i="39"/>
  <c r="N199" i="39"/>
  <c r="N195" i="39"/>
  <c r="N179" i="39"/>
  <c r="P199" i="39"/>
  <c r="P195" i="39"/>
  <c r="P191" i="39"/>
  <c r="P187" i="39"/>
  <c r="P183" i="39"/>
  <c r="P179" i="39"/>
  <c r="O171" i="39"/>
  <c r="P159" i="39"/>
  <c r="O169" i="39"/>
  <c r="P153" i="39"/>
  <c r="P157" i="39"/>
  <c r="P165" i="39"/>
  <c r="N171" i="39"/>
  <c r="O176" i="39"/>
  <c r="O173" i="39"/>
  <c r="P151" i="39"/>
  <c r="N151" i="39"/>
  <c r="O170" i="39"/>
  <c r="N173" i="39"/>
  <c r="N167" i="39"/>
  <c r="N174" i="39"/>
  <c r="P171" i="39"/>
  <c r="P169" i="39"/>
  <c r="P163" i="39"/>
  <c r="N169" i="39"/>
  <c r="N163" i="39"/>
  <c r="P149" i="39"/>
  <c r="P175" i="39"/>
  <c r="P161" i="39"/>
  <c r="P155" i="39"/>
  <c r="N149" i="39"/>
  <c r="O175" i="39"/>
  <c r="P173" i="39"/>
  <c r="P167" i="39"/>
  <c r="N161" i="39"/>
  <c r="N155" i="39"/>
  <c r="O174" i="39"/>
  <c r="P176" i="39"/>
  <c r="N176" i="39"/>
  <c r="P172" i="39"/>
  <c r="P168" i="39"/>
  <c r="P164" i="39"/>
  <c r="P160" i="39"/>
  <c r="P156" i="39"/>
  <c r="P152" i="39"/>
  <c r="P148" i="39"/>
  <c r="N162" i="39"/>
  <c r="O172" i="39"/>
  <c r="O168" i="39"/>
  <c r="N170" i="39"/>
  <c r="N158" i="39"/>
  <c r="N154" i="39"/>
  <c r="N150" i="39"/>
  <c r="P170" i="39"/>
  <c r="P166" i="39"/>
  <c r="P162" i="39"/>
  <c r="P158" i="39"/>
  <c r="P154" i="39"/>
  <c r="P150" i="39"/>
  <c r="N166" i="39"/>
  <c r="FH156" i="46"/>
  <c r="HQ156" i="46"/>
  <c r="EN156" i="46"/>
  <c r="FF156" i="46"/>
  <c r="GH156" i="46"/>
  <c r="EV156" i="46"/>
  <c r="J213" i="7"/>
  <c r="J209" i="7"/>
  <c r="N214" i="7"/>
  <c r="P214" i="7"/>
  <c r="P210" i="7"/>
  <c r="P207" i="7"/>
  <c r="N207" i="7"/>
  <c r="J206" i="7"/>
  <c r="P206" i="7"/>
  <c r="P201" i="7"/>
  <c r="P199" i="7"/>
  <c r="P203" i="7"/>
  <c r="N195" i="7"/>
  <c r="K173" i="7"/>
  <c r="N183" i="7"/>
  <c r="P197" i="7"/>
  <c r="J197" i="7"/>
  <c r="K207" i="34" s="1"/>
  <c r="J196" i="7"/>
  <c r="P202" i="7"/>
  <c r="P198" i="7"/>
  <c r="K201" i="7"/>
  <c r="P204" i="7"/>
  <c r="P200" i="7"/>
  <c r="P196" i="7"/>
  <c r="N191" i="7"/>
  <c r="P188" i="7"/>
  <c r="N172" i="7"/>
  <c r="N179" i="7"/>
  <c r="P176" i="7"/>
  <c r="H167" i="7"/>
  <c r="K159" i="7"/>
  <c r="H152" i="7"/>
  <c r="K162" i="7"/>
  <c r="H166" i="7"/>
  <c r="P184" i="7"/>
  <c r="N192" i="7"/>
  <c r="P180" i="7"/>
  <c r="H151" i="7"/>
  <c r="J167" i="7"/>
  <c r="P187" i="7"/>
  <c r="P175" i="7"/>
  <c r="N190" i="7"/>
  <c r="N186" i="7"/>
  <c r="P193" i="7"/>
  <c r="P189" i="7"/>
  <c r="P185" i="7"/>
  <c r="P181" i="7"/>
  <c r="P177" i="7"/>
  <c r="P173" i="7"/>
  <c r="N194" i="7"/>
  <c r="N174" i="7"/>
  <c r="P194" i="7"/>
  <c r="P190" i="7"/>
  <c r="P186" i="7"/>
  <c r="P182" i="7"/>
  <c r="P178" i="7"/>
  <c r="P174" i="7"/>
  <c r="N178" i="7"/>
  <c r="K152" i="7"/>
  <c r="N169" i="7"/>
  <c r="H163" i="7"/>
  <c r="H150" i="7"/>
  <c r="P166" i="7"/>
  <c r="P162" i="7"/>
  <c r="P158" i="7"/>
  <c r="N161" i="7"/>
  <c r="H164" i="7"/>
  <c r="K160" i="7"/>
  <c r="H159" i="7"/>
  <c r="H158" i="7"/>
  <c r="P157" i="7"/>
  <c r="N154" i="7"/>
  <c r="P153" i="7"/>
  <c r="H165" i="7"/>
  <c r="K156" i="7"/>
  <c r="H155" i="7"/>
  <c r="K154" i="7"/>
  <c r="P150" i="7"/>
  <c r="K151" i="7"/>
  <c r="N166" i="7"/>
  <c r="H162" i="7"/>
  <c r="K158" i="7"/>
  <c r="N152" i="7"/>
  <c r="K150" i="7"/>
  <c r="P165" i="7"/>
  <c r="N156" i="7"/>
  <c r="P170" i="7"/>
  <c r="K166" i="7"/>
  <c r="N160" i="7"/>
  <c r="H153" i="7"/>
  <c r="K165" i="7"/>
  <c r="N164" i="7"/>
  <c r="H157" i="7"/>
  <c r="H156" i="7"/>
  <c r="J155" i="7"/>
  <c r="K164" i="7"/>
  <c r="H161" i="7"/>
  <c r="H160" i="7"/>
  <c r="BV163" i="46"/>
  <c r="CL163" i="46"/>
  <c r="EP163" i="46"/>
  <c r="J163" i="7"/>
  <c r="H154" i="7"/>
  <c r="HI473" i="46"/>
  <c r="HI318" i="46"/>
  <c r="HQ473" i="46"/>
  <c r="HQ475" i="46" s="1"/>
  <c r="HQ318" i="46"/>
  <c r="GR160" i="46"/>
  <c r="GR317" i="46" s="1"/>
  <c r="GR474" i="46" s="1"/>
  <c r="GR631" i="46" s="1"/>
  <c r="GR788" i="46" s="1"/>
  <c r="GP160" i="46"/>
  <c r="GX160" i="46"/>
  <c r="HF160" i="46"/>
  <c r="HN160" i="46"/>
  <c r="HN317" i="46" s="1"/>
  <c r="HN474" i="46" s="1"/>
  <c r="HN631" i="46" s="1"/>
  <c r="HN788" i="46" s="1"/>
  <c r="HH160" i="46"/>
  <c r="HH317" i="46" s="1"/>
  <c r="HH474" i="46" s="1"/>
  <c r="HH631" i="46" s="1"/>
  <c r="HH788" i="46" s="1"/>
  <c r="GS160" i="46"/>
  <c r="GS317" i="46" s="1"/>
  <c r="GS474" i="46" s="1"/>
  <c r="GS631" i="46" s="1"/>
  <c r="GS788" i="46" s="1"/>
  <c r="HA160" i="46"/>
  <c r="HA317" i="46" s="1"/>
  <c r="HA474" i="46" s="1"/>
  <c r="HA631" i="46" s="1"/>
  <c r="HA788" i="46" s="1"/>
  <c r="HI160" i="46"/>
  <c r="HI5" i="46" s="1"/>
  <c r="HQ160" i="46"/>
  <c r="HQ5" i="46" s="1"/>
  <c r="GS161" i="46"/>
  <c r="HA161" i="46"/>
  <c r="HI161" i="46"/>
  <c r="HQ161" i="46"/>
  <c r="GT160" i="46"/>
  <c r="HB160" i="46"/>
  <c r="HB5" i="46" s="1"/>
  <c r="HJ160" i="46"/>
  <c r="HJ317" i="46" s="1"/>
  <c r="HJ474" i="46" s="1"/>
  <c r="HJ631" i="46" s="1"/>
  <c r="HJ788" i="46" s="1"/>
  <c r="GZ161" i="46"/>
  <c r="GU160" i="46"/>
  <c r="HC160" i="46"/>
  <c r="HK160" i="46"/>
  <c r="GS316" i="46"/>
  <c r="GS318" i="46" s="1"/>
  <c r="GN160" i="46"/>
  <c r="GV160" i="46"/>
  <c r="HD160" i="46"/>
  <c r="HL160" i="46"/>
  <c r="HP160" i="46"/>
  <c r="HP317" i="46" s="1"/>
  <c r="HP474" i="46" s="1"/>
  <c r="HP631" i="46" s="1"/>
  <c r="HP788" i="46" s="1"/>
  <c r="HP161" i="46"/>
  <c r="GO160" i="46"/>
  <c r="GO5" i="46" s="1"/>
  <c r="GW160" i="46"/>
  <c r="GW317" i="46" s="1"/>
  <c r="GW474" i="46" s="1"/>
  <c r="GW631" i="46" s="1"/>
  <c r="GW788" i="46" s="1"/>
  <c r="HE160" i="46"/>
  <c r="HE5" i="46" s="1"/>
  <c r="HM160" i="46"/>
  <c r="HM5" i="46" s="1"/>
  <c r="GG316" i="46"/>
  <c r="GG160" i="46"/>
  <c r="GG317" i="46" s="1"/>
  <c r="GG474" i="46" s="1"/>
  <c r="GG631" i="46" s="1"/>
  <c r="GG788" i="46" s="1"/>
  <c r="GG161" i="46"/>
  <c r="GH160" i="46"/>
  <c r="GH317" i="46" s="1"/>
  <c r="GH474" i="46" s="1"/>
  <c r="GH631" i="46" s="1"/>
  <c r="GH788" i="46" s="1"/>
  <c r="GJ160" i="46"/>
  <c r="GJ317" i="46" s="1"/>
  <c r="GJ474" i="46" s="1"/>
  <c r="GJ631" i="46" s="1"/>
  <c r="GJ788" i="46" s="1"/>
  <c r="GK160" i="46"/>
  <c r="GK5" i="46" s="1"/>
  <c r="GD160" i="46"/>
  <c r="GL160" i="46"/>
  <c r="GE160" i="46"/>
  <c r="GM160" i="46"/>
  <c r="GB160" i="46"/>
  <c r="GB317" i="46" s="1"/>
  <c r="GB474" i="46" s="1"/>
  <c r="GB631" i="46" s="1"/>
  <c r="GB788" i="46" s="1"/>
  <c r="FZ160" i="46"/>
  <c r="FZ5" i="46" s="1"/>
  <c r="FY160" i="46"/>
  <c r="FY5" i="46" s="1"/>
  <c r="FX161" i="46"/>
  <c r="J168" i="7"/>
  <c r="P171" i="7"/>
  <c r="P167" i="7"/>
  <c r="P163" i="7"/>
  <c r="K161" i="7"/>
  <c r="P159" i="7"/>
  <c r="K157" i="7"/>
  <c r="P155" i="7"/>
  <c r="K153" i="7"/>
  <c r="P151" i="7"/>
  <c r="N168" i="7"/>
  <c r="P168" i="7"/>
  <c r="P164" i="7"/>
  <c r="P160" i="7"/>
  <c r="P156" i="7"/>
  <c r="P152" i="7"/>
  <c r="FF163" i="46"/>
  <c r="DR163" i="46"/>
  <c r="CI163" i="46"/>
  <c r="CD163" i="46"/>
  <c r="BN163" i="46"/>
  <c r="CP163" i="46"/>
  <c r="GZ317" i="46"/>
  <c r="GZ474" i="46" s="1"/>
  <c r="GZ631" i="46" s="1"/>
  <c r="GZ788" i="46" s="1"/>
  <c r="FA317" i="46"/>
  <c r="FA474" i="46" s="1"/>
  <c r="FA631" i="46" s="1"/>
  <c r="FA788" i="46" s="1"/>
  <c r="EU5" i="46"/>
  <c r="HP4" i="46"/>
  <c r="HN4" i="46"/>
  <c r="HB4" i="46"/>
  <c r="GX4" i="46"/>
  <c r="GH4" i="46"/>
  <c r="FR317" i="46"/>
  <c r="FR474" i="46" s="1"/>
  <c r="FR631" i="46" s="1"/>
  <c r="FR788" i="46" s="1"/>
  <c r="FR5" i="46"/>
  <c r="FR4" i="46"/>
  <c r="FM163" i="46"/>
  <c r="FJ5" i="46"/>
  <c r="FE163" i="46"/>
  <c r="FB5" i="46"/>
  <c r="FB317" i="46"/>
  <c r="FB474" i="46" s="1"/>
  <c r="FB631" i="46" s="1"/>
  <c r="FB788" i="46" s="1"/>
  <c r="EX163" i="46"/>
  <c r="ET163" i="46"/>
  <c r="EO163" i="46"/>
  <c r="EM5" i="46"/>
  <c r="EH163" i="46"/>
  <c r="EG163" i="46"/>
  <c r="EF473" i="46"/>
  <c r="EE5" i="46"/>
  <c r="EE317" i="46"/>
  <c r="EE474" i="46" s="1"/>
  <c r="EE631" i="46" s="1"/>
  <c r="EE788" i="46" s="1"/>
  <c r="ED787" i="46"/>
  <c r="ED317" i="46"/>
  <c r="ED474" i="46" s="1"/>
  <c r="ED631" i="46" s="1"/>
  <c r="ED788" i="46" s="1"/>
  <c r="ED5" i="46"/>
  <c r="ED163" i="46"/>
  <c r="ED4" i="46"/>
  <c r="EC5" i="46"/>
  <c r="EC317" i="46"/>
  <c r="EC474" i="46" s="1"/>
  <c r="EC631" i="46" s="1"/>
  <c r="EC788" i="46" s="1"/>
  <c r="EC4" i="46"/>
  <c r="EC316" i="46"/>
  <c r="EA630" i="46"/>
  <c r="EA787" i="46" s="1"/>
  <c r="DW630" i="46"/>
  <c r="DV630" i="46"/>
  <c r="DN5" i="46"/>
  <c r="DN317" i="46"/>
  <c r="DN474" i="46" s="1"/>
  <c r="DN631" i="46" s="1"/>
  <c r="DN788" i="46" s="1"/>
  <c r="DK630" i="46"/>
  <c r="DK787" i="46" s="1"/>
  <c r="DJ630" i="46"/>
  <c r="DH630" i="46"/>
  <c r="DF317" i="46"/>
  <c r="DF474" i="46" s="1"/>
  <c r="DF631" i="46" s="1"/>
  <c r="DF788" i="46" s="1"/>
  <c r="CX630" i="46"/>
  <c r="CX5" i="46"/>
  <c r="CW5" i="46"/>
  <c r="CW317" i="46"/>
  <c r="CW474" i="46" s="1"/>
  <c r="CW631" i="46" s="1"/>
  <c r="CW788" i="46" s="1"/>
  <c r="CU630" i="46"/>
  <c r="CU787" i="46" s="1"/>
  <c r="CS163" i="46"/>
  <c r="CR630" i="46"/>
  <c r="CQ317" i="46"/>
  <c r="CQ474" i="46" s="1"/>
  <c r="CQ631" i="46" s="1"/>
  <c r="CQ788" i="46" s="1"/>
  <c r="CQ5" i="46"/>
  <c r="CM473" i="46"/>
  <c r="CI5" i="46"/>
  <c r="CC473" i="46"/>
  <c r="CC163" i="46"/>
  <c r="CB5" i="46"/>
  <c r="BZ317" i="46"/>
  <c r="BZ474" i="46" s="1"/>
  <c r="BZ631" i="46" s="1"/>
  <c r="BZ788" i="46" s="1"/>
  <c r="BZ5" i="46"/>
  <c r="BY5" i="46"/>
  <c r="BY317" i="46"/>
  <c r="BY474" i="46" s="1"/>
  <c r="BY631" i="46" s="1"/>
  <c r="BY788" i="46" s="1"/>
  <c r="BV473" i="46"/>
  <c r="BU163" i="46"/>
  <c r="BS787" i="46"/>
  <c r="BR787" i="46"/>
  <c r="BQ317" i="46"/>
  <c r="BQ474" i="46" s="1"/>
  <c r="BQ631" i="46" s="1"/>
  <c r="BQ788" i="46" s="1"/>
  <c r="BQ5" i="46"/>
  <c r="BQ630" i="46"/>
  <c r="BP630" i="46"/>
  <c r="BP787" i="46" s="1"/>
  <c r="BN630" i="46"/>
  <c r="BL630" i="46"/>
  <c r="BJ5" i="46"/>
  <c r="EJ630" i="46"/>
  <c r="DT630" i="46"/>
  <c r="FG473" i="46"/>
  <c r="GM473" i="46"/>
  <c r="GM475" i="46" s="1"/>
  <c r="FO630" i="46"/>
  <c r="BW163" i="46"/>
  <c r="BW4" i="46"/>
  <c r="BW316" i="46"/>
  <c r="EN630" i="46"/>
  <c r="EN787" i="46" s="1"/>
  <c r="ER316" i="46"/>
  <c r="ER473" i="46" s="1"/>
  <c r="ER630" i="46" s="1"/>
  <c r="EZ4" i="46"/>
  <c r="FG4" i="46"/>
  <c r="FW316" i="46"/>
  <c r="FW318" i="46" s="1"/>
  <c r="BO163" i="46"/>
  <c r="EA163" i="46"/>
  <c r="CM163" i="46"/>
  <c r="ER4" i="46"/>
  <c r="FJ317" i="46"/>
  <c r="FJ474" i="46" s="1"/>
  <c r="FJ631" i="46" s="1"/>
  <c r="FJ788" i="46" s="1"/>
  <c r="FH316" i="46"/>
  <c r="GU4" i="46"/>
  <c r="EQ163" i="46"/>
  <c r="DK163" i="46"/>
  <c r="CE163" i="46"/>
  <c r="DW317" i="46"/>
  <c r="DW474" i="46" s="1"/>
  <c r="DW631" i="46" s="1"/>
  <c r="DW788" i="46" s="1"/>
  <c r="CI317" i="46"/>
  <c r="CI474" i="46" s="1"/>
  <c r="CI631" i="46" s="1"/>
  <c r="CI788" i="46" s="1"/>
  <c r="EV473" i="46"/>
  <c r="EZ316" i="46"/>
  <c r="EZ473" i="46" s="1"/>
  <c r="GU316" i="46"/>
  <c r="GU318" i="46" s="1"/>
  <c r="GE4" i="46"/>
  <c r="HC316" i="46"/>
  <c r="HC318" i="46" s="1"/>
  <c r="HC4" i="46"/>
  <c r="EI163" i="46"/>
  <c r="CU163" i="46"/>
  <c r="DV317" i="46"/>
  <c r="DV474" i="46" s="1"/>
  <c r="DV631" i="46" s="1"/>
  <c r="DV788" i="46" s="1"/>
  <c r="BJ317" i="46"/>
  <c r="BJ474" i="46" s="1"/>
  <c r="BJ631" i="46" s="1"/>
  <c r="BJ788" i="46" s="1"/>
  <c r="EY316" i="46"/>
  <c r="EY473" i="46" s="1"/>
  <c r="EY630" i="46" s="1"/>
  <c r="FM630" i="46"/>
  <c r="FO4" i="46"/>
  <c r="EW163" i="46"/>
  <c r="DY163" i="46"/>
  <c r="DQ163" i="46"/>
  <c r="DI163" i="46"/>
  <c r="CK163" i="46"/>
  <c r="BM163" i="46"/>
  <c r="FN473" i="46"/>
  <c r="HK316" i="46"/>
  <c r="HK318" i="46" s="1"/>
  <c r="GM4" i="46"/>
  <c r="DS163" i="46"/>
  <c r="DC163" i="46"/>
  <c r="GE316" i="46"/>
  <c r="GE318" i="46" s="1"/>
  <c r="HK4" i="46"/>
  <c r="FL163" i="46"/>
  <c r="FD163" i="46"/>
  <c r="EV163" i="46"/>
  <c r="EN163" i="46"/>
  <c r="EF163" i="46"/>
  <c r="DX163" i="46"/>
  <c r="DP163" i="46"/>
  <c r="DH163" i="46"/>
  <c r="CZ163" i="46"/>
  <c r="CR163" i="46"/>
  <c r="CJ163" i="46"/>
  <c r="CB163" i="46"/>
  <c r="BT163" i="46"/>
  <c r="BL163" i="46"/>
  <c r="HP316" i="46"/>
  <c r="BH160" i="46"/>
  <c r="HO316" i="46"/>
  <c r="HO318" i="46" s="1"/>
  <c r="HQ4" i="46"/>
  <c r="HG156" i="46"/>
  <c r="GQ156" i="46"/>
  <c r="GI156" i="46"/>
  <c r="GA156" i="46"/>
  <c r="FS156" i="46"/>
  <c r="HN156" i="46"/>
  <c r="HF156" i="46"/>
  <c r="GX156" i="46"/>
  <c r="GP156" i="46"/>
  <c r="FZ156" i="46"/>
  <c r="FR156" i="46"/>
  <c r="HK156" i="46"/>
  <c r="GU156" i="46"/>
  <c r="GM156" i="46"/>
  <c r="FW156" i="46"/>
  <c r="FO156" i="46"/>
  <c r="HH156" i="46"/>
  <c r="GZ156" i="46"/>
  <c r="GR156" i="46"/>
  <c r="GJ156" i="46"/>
  <c r="GB156" i="46"/>
  <c r="FT156" i="46"/>
  <c r="FL156" i="46"/>
  <c r="FR473" i="46"/>
  <c r="GP473" i="46"/>
  <c r="GP475" i="46" s="1"/>
  <c r="GC5" i="46"/>
  <c r="GC317" i="46"/>
  <c r="GC474" i="46" s="1"/>
  <c r="GC631" i="46" s="1"/>
  <c r="GC788" i="46" s="1"/>
  <c r="FQ5" i="46"/>
  <c r="FQ317" i="46"/>
  <c r="FQ474" i="46" s="1"/>
  <c r="FQ631" i="46" s="1"/>
  <c r="FQ788" i="46" s="1"/>
  <c r="HG316" i="46"/>
  <c r="HG318" i="46" s="1"/>
  <c r="GY316" i="46"/>
  <c r="GY318" i="46" s="1"/>
  <c r="GQ316" i="46"/>
  <c r="GQ318" i="46" s="1"/>
  <c r="GI316" i="46"/>
  <c r="GI318" i="46" s="1"/>
  <c r="GA316" i="46"/>
  <c r="GA318" i="46" s="1"/>
  <c r="FS316" i="46"/>
  <c r="GZ5" i="46"/>
  <c r="FT5" i="46"/>
  <c r="GQ4" i="46"/>
  <c r="FU317" i="46"/>
  <c r="FU474" i="46" s="1"/>
  <c r="FU631" i="46" s="1"/>
  <c r="FU788" i="46" s="1"/>
  <c r="FL5" i="46"/>
  <c r="GI4" i="46"/>
  <c r="GS5" i="46"/>
  <c r="HL4" i="46"/>
  <c r="HL316" i="46"/>
  <c r="HL318" i="46" s="1"/>
  <c r="HD4" i="46"/>
  <c r="HD316" i="46"/>
  <c r="HD318" i="46" s="1"/>
  <c r="GV4" i="46"/>
  <c r="GV316" i="46"/>
  <c r="GV318" i="46" s="1"/>
  <c r="GN4" i="46"/>
  <c r="GN316" i="46"/>
  <c r="GN318" i="46" s="1"/>
  <c r="GF4" i="46"/>
  <c r="GF316" i="46"/>
  <c r="GF318" i="46" s="1"/>
  <c r="FX4" i="46"/>
  <c r="FX316" i="46"/>
  <c r="FX318" i="46" s="1"/>
  <c r="FP4" i="46"/>
  <c r="FP316" i="46"/>
  <c r="HM156" i="46"/>
  <c r="HE156" i="46"/>
  <c r="GW156" i="46"/>
  <c r="GO156" i="46"/>
  <c r="GG156" i="46"/>
  <c r="FY156" i="46"/>
  <c r="FQ156" i="46"/>
  <c r="HL156" i="46"/>
  <c r="HD156" i="46"/>
  <c r="GV156" i="46"/>
  <c r="GN156" i="46"/>
  <c r="GF156" i="46"/>
  <c r="FX156" i="46"/>
  <c r="FP156" i="46"/>
  <c r="HJ156" i="46"/>
  <c r="HB156" i="46"/>
  <c r="GT156" i="46"/>
  <c r="GL156" i="46"/>
  <c r="GD156" i="46"/>
  <c r="FV156" i="46"/>
  <c r="FN156" i="46"/>
  <c r="HI156" i="46"/>
  <c r="HA156" i="46"/>
  <c r="GS156" i="46"/>
  <c r="GK156" i="46"/>
  <c r="GC156" i="46"/>
  <c r="FU156" i="46"/>
  <c r="FM156" i="46"/>
  <c r="HG4" i="46"/>
  <c r="GA4" i="46"/>
  <c r="HN473" i="46"/>
  <c r="HN475" i="46" s="1"/>
  <c r="GY4" i="46"/>
  <c r="FS4" i="46"/>
  <c r="HH4" i="46"/>
  <c r="HH316" i="46"/>
  <c r="HH318" i="46" s="1"/>
  <c r="GZ4" i="46"/>
  <c r="GZ316" i="46"/>
  <c r="GZ318" i="46" s="1"/>
  <c r="GR4" i="46"/>
  <c r="GR316" i="46"/>
  <c r="GR318" i="46" s="1"/>
  <c r="GJ4" i="46"/>
  <c r="GJ316" i="46"/>
  <c r="GJ318" i="46" s="1"/>
  <c r="GB4" i="46"/>
  <c r="GB316" i="46"/>
  <c r="GB318" i="46" s="1"/>
  <c r="FT4" i="46"/>
  <c r="FT316" i="46"/>
  <c r="FL4" i="46"/>
  <c r="FL316" i="46"/>
  <c r="FB630" i="46"/>
  <c r="FD473" i="46"/>
  <c r="FJ630" i="46"/>
  <c r="FH4" i="46"/>
  <c r="FI5" i="46"/>
  <c r="FA5" i="46"/>
  <c r="FD4" i="46"/>
  <c r="ES473" i="46"/>
  <c r="EU316" i="46"/>
  <c r="EM316" i="46"/>
  <c r="EU317" i="46"/>
  <c r="EU474" i="46" s="1"/>
  <c r="EU631" i="46" s="1"/>
  <c r="EU788" i="46" s="1"/>
  <c r="EM317" i="46"/>
  <c r="EM474" i="46" s="1"/>
  <c r="EM631" i="46" s="1"/>
  <c r="EM788" i="46" s="1"/>
  <c r="ET316" i="46"/>
  <c r="EL316" i="46"/>
  <c r="H119" i="43"/>
  <c r="O169" i="7" l="1"/>
  <c r="H207" i="7"/>
  <c r="O170" i="7"/>
  <c r="H202" i="7"/>
  <c r="K185" i="7"/>
  <c r="H174" i="7"/>
  <c r="H189" i="7"/>
  <c r="K174" i="7"/>
  <c r="O185" i="7"/>
  <c r="O205" i="7"/>
  <c r="O171" i="7"/>
  <c r="K189" i="7"/>
  <c r="EH317" i="46"/>
  <c r="EH474" i="46" s="1"/>
  <c r="EH631" i="46" s="1"/>
  <c r="EH788" i="46" s="1"/>
  <c r="DZ317" i="46"/>
  <c r="DZ474" i="46" s="1"/>
  <c r="DZ631" i="46" s="1"/>
  <c r="DZ788" i="46" s="1"/>
  <c r="DB317" i="46"/>
  <c r="DB474" i="46" s="1"/>
  <c r="DB631" i="46" s="1"/>
  <c r="DB788" i="46" s="1"/>
  <c r="N158" i="14"/>
  <c r="FY473" i="46"/>
  <c r="FY475" i="46" s="1"/>
  <c r="FZ473" i="46"/>
  <c r="FZ475" i="46" s="1"/>
  <c r="DP5" i="46"/>
  <c r="O187" i="7"/>
  <c r="DJ317" i="46"/>
  <c r="DJ474" i="46" s="1"/>
  <c r="DJ631" i="46" s="1"/>
  <c r="DJ788" i="46" s="1"/>
  <c r="EO5" i="46"/>
  <c r="HA5" i="46"/>
  <c r="L159" i="14"/>
  <c r="FV473" i="46"/>
  <c r="DH317" i="46"/>
  <c r="DH474" i="46" s="1"/>
  <c r="DH631" i="46" s="1"/>
  <c r="DH788" i="46" s="1"/>
  <c r="FM317" i="46"/>
  <c r="FM474" i="46" s="1"/>
  <c r="FM631" i="46" s="1"/>
  <c r="FM788" i="46" s="1"/>
  <c r="DQ317" i="46"/>
  <c r="DQ474" i="46" s="1"/>
  <c r="DQ631" i="46" s="1"/>
  <c r="DQ788" i="46" s="1"/>
  <c r="EX5" i="46"/>
  <c r="O190" i="7"/>
  <c r="N156" i="14"/>
  <c r="L168" i="14"/>
  <c r="N154" i="14"/>
  <c r="O180" i="7"/>
  <c r="N170" i="14"/>
  <c r="HA632" i="46"/>
  <c r="K181" i="7"/>
  <c r="H195" i="7"/>
  <c r="HF473" i="46"/>
  <c r="HF475" i="46" s="1"/>
  <c r="CR317" i="46"/>
  <c r="CR474" i="46" s="1"/>
  <c r="CR631" i="46" s="1"/>
  <c r="CR788" i="46" s="1"/>
  <c r="O181" i="7"/>
  <c r="H180" i="7"/>
  <c r="N162" i="14"/>
  <c r="N155" i="14"/>
  <c r="L206" i="14"/>
  <c r="N211" i="14"/>
  <c r="H188" i="7"/>
  <c r="K170" i="7"/>
  <c r="K202" i="7"/>
  <c r="O173" i="7"/>
  <c r="K187" i="7"/>
  <c r="O191" i="7"/>
  <c r="K169" i="7"/>
  <c r="H201" i="7"/>
  <c r="O183" i="7"/>
  <c r="H191" i="7"/>
  <c r="H192" i="7"/>
  <c r="K192" i="7"/>
  <c r="K208" i="7"/>
  <c r="H196" i="7"/>
  <c r="O212" i="7"/>
  <c r="O208" i="7"/>
  <c r="O178" i="7"/>
  <c r="K190" i="7"/>
  <c r="K171" i="7"/>
  <c r="K178" i="7"/>
  <c r="K176" i="7"/>
  <c r="H210" i="7"/>
  <c r="H205" i="7"/>
  <c r="O210" i="7"/>
  <c r="K206" i="7"/>
  <c r="O198" i="7"/>
  <c r="O177" i="7"/>
  <c r="H197" i="7"/>
  <c r="K213" i="7"/>
  <c r="H206" i="7"/>
  <c r="H193" i="7"/>
  <c r="H177" i="7"/>
  <c r="H199" i="7"/>
  <c r="O195" i="7"/>
  <c r="O215" i="7"/>
  <c r="K212" i="7"/>
  <c r="K199" i="7"/>
  <c r="H214" i="7"/>
  <c r="H182" i="7"/>
  <c r="H213" i="7"/>
  <c r="BV5" i="46"/>
  <c r="BV317" i="46"/>
  <c r="BV474" i="46" s="1"/>
  <c r="BV631" i="46" s="1"/>
  <c r="BV788" i="46" s="1"/>
  <c r="GX473" i="46"/>
  <c r="GX475" i="46" s="1"/>
  <c r="CT5" i="46"/>
  <c r="CT317" i="46"/>
  <c r="CT474" i="46" s="1"/>
  <c r="CT631" i="46" s="1"/>
  <c r="CT788" i="46" s="1"/>
  <c r="DX5" i="46"/>
  <c r="EP317" i="46"/>
  <c r="EP474" i="46" s="1"/>
  <c r="EP631" i="46" s="1"/>
  <c r="EP788" i="46" s="1"/>
  <c r="N166" i="14"/>
  <c r="BK317" i="46"/>
  <c r="BK474" i="46" s="1"/>
  <c r="BK631" i="46" s="1"/>
  <c r="BK788" i="46" s="1"/>
  <c r="BL5" i="46"/>
  <c r="CD317" i="46"/>
  <c r="CD474" i="46" s="1"/>
  <c r="CD631" i="46" s="1"/>
  <c r="CD788" i="46" s="1"/>
  <c r="CD5" i="46"/>
  <c r="GL473" i="46"/>
  <c r="GL475" i="46" s="1"/>
  <c r="GG5" i="46"/>
  <c r="GW473" i="46"/>
  <c r="GW630" i="46" s="1"/>
  <c r="GW632" i="46" s="1"/>
  <c r="BN317" i="46"/>
  <c r="BN474" i="46" s="1"/>
  <c r="BN631" i="46" s="1"/>
  <c r="BN788" i="46" s="1"/>
  <c r="FF5" i="46"/>
  <c r="GH473" i="46"/>
  <c r="GH475" i="46" s="1"/>
  <c r="N163" i="14"/>
  <c r="N190" i="14"/>
  <c r="FY630" i="46"/>
  <c r="FY632" i="46" s="1"/>
  <c r="FN317" i="46"/>
  <c r="FN474" i="46" s="1"/>
  <c r="FN631" i="46" s="1"/>
  <c r="FN788" i="46" s="1"/>
  <c r="FN5" i="46"/>
  <c r="N174" i="14"/>
  <c r="L193" i="14"/>
  <c r="BT317" i="46"/>
  <c r="BT474" i="46" s="1"/>
  <c r="BT631" i="46" s="1"/>
  <c r="BT788" i="46" s="1"/>
  <c r="GC318" i="46"/>
  <c r="EV317" i="46"/>
  <c r="EV474" i="46" s="1"/>
  <c r="EV631" i="46" s="1"/>
  <c r="EV788" i="46" s="1"/>
  <c r="HB473" i="46"/>
  <c r="HB475" i="46" s="1"/>
  <c r="GO473" i="46"/>
  <c r="GO475" i="46" s="1"/>
  <c r="GC630" i="46"/>
  <c r="GC632" i="46" s="1"/>
  <c r="DI5" i="46"/>
  <c r="EN317" i="46"/>
  <c r="EN474" i="46" s="1"/>
  <c r="EN631" i="46" s="1"/>
  <c r="EN788" i="46" s="1"/>
  <c r="HE473" i="46"/>
  <c r="HE475" i="46" s="1"/>
  <c r="HM473" i="46"/>
  <c r="HM475" i="46" s="1"/>
  <c r="H176" i="7"/>
  <c r="K184" i="7"/>
  <c r="K175" i="7"/>
  <c r="O203" i="7"/>
  <c r="K204" i="7"/>
  <c r="O175" i="7"/>
  <c r="H184" i="7"/>
  <c r="O188" i="7"/>
  <c r="H204" i="7"/>
  <c r="CJ317" i="46"/>
  <c r="CJ474" i="46" s="1"/>
  <c r="CJ631" i="46" s="1"/>
  <c r="CJ788" i="46" s="1"/>
  <c r="CJ5" i="46"/>
  <c r="DA5" i="46"/>
  <c r="DA317" i="46"/>
  <c r="DA474" i="46" s="1"/>
  <c r="DA631" i="46" s="1"/>
  <c r="DA788" i="46" s="1"/>
  <c r="CS5" i="46"/>
  <c r="CS317" i="46"/>
  <c r="CS474" i="46" s="1"/>
  <c r="CS631" i="46" s="1"/>
  <c r="CS788" i="46" s="1"/>
  <c r="EF5" i="46"/>
  <c r="EF317" i="46"/>
  <c r="EF474" i="46" s="1"/>
  <c r="EF631" i="46" s="1"/>
  <c r="EF788" i="46" s="1"/>
  <c r="EW317" i="46"/>
  <c r="EW474" i="46" s="1"/>
  <c r="EW631" i="46" s="1"/>
  <c r="EW788" i="46" s="1"/>
  <c r="EW5" i="46"/>
  <c r="CC5" i="46"/>
  <c r="CC317" i="46"/>
  <c r="CC474" i="46" s="1"/>
  <c r="CC631" i="46" s="1"/>
  <c r="CC788" i="46" s="1"/>
  <c r="EG5" i="46"/>
  <c r="EG317" i="46"/>
  <c r="EG474" i="46" s="1"/>
  <c r="EG631" i="46" s="1"/>
  <c r="EG788" i="46" s="1"/>
  <c r="BU5" i="46"/>
  <c r="BU317" i="46"/>
  <c r="BU474" i="46" s="1"/>
  <c r="BU631" i="46" s="1"/>
  <c r="BU788" i="46" s="1"/>
  <c r="BM5" i="46"/>
  <c r="BM317" i="46"/>
  <c r="BM474" i="46" s="1"/>
  <c r="BM631" i="46" s="1"/>
  <c r="BM788" i="46" s="1"/>
  <c r="CZ5" i="46"/>
  <c r="CZ317" i="46"/>
  <c r="CZ474" i="46" s="1"/>
  <c r="CZ631" i="46" s="1"/>
  <c r="CZ788" i="46" s="1"/>
  <c r="H168" i="7"/>
  <c r="N177" i="14"/>
  <c r="H200" i="7"/>
  <c r="N181" i="14"/>
  <c r="N186" i="14"/>
  <c r="O172" i="7"/>
  <c r="K172" i="7"/>
  <c r="O200" i="7"/>
  <c r="K163" i="7"/>
  <c r="K163" i="34"/>
  <c r="K155" i="7"/>
  <c r="K155" i="34"/>
  <c r="GT473" i="46"/>
  <c r="N200" i="14"/>
  <c r="GH5" i="46"/>
  <c r="GK473" i="46"/>
  <c r="GK475" i="46" s="1"/>
  <c r="HA318" i="46"/>
  <c r="N171" i="14"/>
  <c r="N182" i="14"/>
  <c r="L207" i="14"/>
  <c r="HH5" i="46"/>
  <c r="K196" i="7"/>
  <c r="K206" i="34"/>
  <c r="N176" i="14"/>
  <c r="GW5" i="46"/>
  <c r="HQ317" i="46"/>
  <c r="HQ474" i="46" s="1"/>
  <c r="HQ631" i="46" s="1"/>
  <c r="HQ788" i="46" s="1"/>
  <c r="GB5" i="46"/>
  <c r="GD473" i="46"/>
  <c r="GD475" i="46" s="1"/>
  <c r="HQ630" i="46"/>
  <c r="HQ632" i="46" s="1"/>
  <c r="K167" i="7"/>
  <c r="K167" i="34"/>
  <c r="L183" i="14"/>
  <c r="HM317" i="46"/>
  <c r="HM474" i="46" s="1"/>
  <c r="HM631" i="46" s="1"/>
  <c r="HM788" i="46" s="1"/>
  <c r="GO317" i="46"/>
  <c r="GO474" i="46" s="1"/>
  <c r="GO631" i="46" s="1"/>
  <c r="GO788" i="46" s="1"/>
  <c r="HO317" i="46"/>
  <c r="HO474" i="46" s="1"/>
  <c r="HO631" i="46" s="1"/>
  <c r="HO788" i="46" s="1"/>
  <c r="HE317" i="46"/>
  <c r="HE474" i="46" s="1"/>
  <c r="HE631" i="46" s="1"/>
  <c r="HE788" i="46" s="1"/>
  <c r="FZ317" i="46"/>
  <c r="FZ474" i="46" s="1"/>
  <c r="FZ631" i="46" s="1"/>
  <c r="FZ788" i="46" s="1"/>
  <c r="HJ630" i="46"/>
  <c r="HJ787" i="46" s="1"/>
  <c r="HJ789" i="46" s="1"/>
  <c r="L197" i="14"/>
  <c r="L185" i="14"/>
  <c r="N199" i="14"/>
  <c r="GS473" i="46"/>
  <c r="GS475" i="46" s="1"/>
  <c r="K168" i="7"/>
  <c r="K168" i="34"/>
  <c r="HJ318" i="46"/>
  <c r="N192" i="14"/>
  <c r="L202" i="14"/>
  <c r="HA475" i="46"/>
  <c r="O214" i="7"/>
  <c r="H179" i="7"/>
  <c r="K183" i="7"/>
  <c r="K179" i="7"/>
  <c r="H209" i="7"/>
  <c r="K198" i="7"/>
  <c r="O207" i="7"/>
  <c r="H211" i="7"/>
  <c r="K182" i="7"/>
  <c r="O193" i="7"/>
  <c r="K194" i="7"/>
  <c r="O186" i="7"/>
  <c r="K186" i="7"/>
  <c r="H194" i="7"/>
  <c r="H203" i="7"/>
  <c r="O211" i="7"/>
  <c r="K197" i="7"/>
  <c r="K209" i="7"/>
  <c r="L205" i="14"/>
  <c r="N201" i="14"/>
  <c r="N184" i="14"/>
  <c r="N189" i="14"/>
  <c r="L194" i="14"/>
  <c r="L188" i="14"/>
  <c r="GR5" i="46"/>
  <c r="N172" i="14"/>
  <c r="L196" i="14"/>
  <c r="N198" i="14"/>
  <c r="N203" i="14"/>
  <c r="L204" i="14"/>
  <c r="L216" i="14"/>
  <c r="N216" i="14"/>
  <c r="L203" i="14"/>
  <c r="N215" i="14"/>
  <c r="L180" i="14"/>
  <c r="L209" i="14"/>
  <c r="N209" i="14"/>
  <c r="L173" i="14"/>
  <c r="N212" i="14"/>
  <c r="N208" i="14"/>
  <c r="L208" i="14"/>
  <c r="HJ5" i="46"/>
  <c r="GK317" i="46"/>
  <c r="GK474" i="46" s="1"/>
  <c r="GK631" i="46" s="1"/>
  <c r="GK788" i="46" s="1"/>
  <c r="FY317" i="46"/>
  <c r="FY474" i="46" s="1"/>
  <c r="FY631" i="46" s="1"/>
  <c r="FY788" i="46" s="1"/>
  <c r="HF317" i="46"/>
  <c r="HF474" i="46" s="1"/>
  <c r="HF631" i="46" s="1"/>
  <c r="HF788" i="46" s="1"/>
  <c r="HF5" i="46"/>
  <c r="GT5" i="46"/>
  <c r="GT317" i="46"/>
  <c r="GT474" i="46" s="1"/>
  <c r="GT631" i="46" s="1"/>
  <c r="GT788" i="46" s="1"/>
  <c r="HP5" i="46"/>
  <c r="GP5" i="46"/>
  <c r="GP317" i="46"/>
  <c r="GP474" i="46" s="1"/>
  <c r="GP631" i="46" s="1"/>
  <c r="GP788" i="46" s="1"/>
  <c r="HI317" i="46"/>
  <c r="HI474" i="46" s="1"/>
  <c r="HI631" i="46" s="1"/>
  <c r="HI788" i="46" s="1"/>
  <c r="HP473" i="46"/>
  <c r="HP318" i="46"/>
  <c r="HN5" i="46"/>
  <c r="HB317" i="46"/>
  <c r="HB474" i="46" s="1"/>
  <c r="HB631" i="46" s="1"/>
  <c r="HB788" i="46" s="1"/>
  <c r="HI630" i="46"/>
  <c r="HI475" i="46"/>
  <c r="GL5" i="46"/>
  <c r="GL317" i="46"/>
  <c r="GL474" i="46" s="1"/>
  <c r="GL631" i="46" s="1"/>
  <c r="GL788" i="46" s="1"/>
  <c r="GD5" i="46"/>
  <c r="GD317" i="46"/>
  <c r="GD474" i="46" s="1"/>
  <c r="GD631" i="46" s="1"/>
  <c r="GD788" i="46" s="1"/>
  <c r="GJ5" i="46"/>
  <c r="GG318" i="46"/>
  <c r="GG473" i="46"/>
  <c r="FV630" i="46"/>
  <c r="FV632" i="46" s="1"/>
  <c r="FV475" i="46"/>
  <c r="GX5" i="46"/>
  <c r="GX317" i="46"/>
  <c r="GX474" i="46" s="1"/>
  <c r="GX631" i="46" s="1"/>
  <c r="GX788" i="46" s="1"/>
  <c r="FV317" i="46"/>
  <c r="FV474" i="46" s="1"/>
  <c r="FV631" i="46" s="1"/>
  <c r="FV788" i="46" s="1"/>
  <c r="FV5" i="46"/>
  <c r="FG317" i="46"/>
  <c r="FG474" i="46" s="1"/>
  <c r="FG631" i="46" s="1"/>
  <c r="FG788" i="46" s="1"/>
  <c r="FE5" i="46"/>
  <c r="FE317" i="46"/>
  <c r="FE474" i="46" s="1"/>
  <c r="FE631" i="46" s="1"/>
  <c r="FE788" i="46" s="1"/>
  <c r="FC5" i="46"/>
  <c r="FC317" i="46"/>
  <c r="FC474" i="46" s="1"/>
  <c r="FC631" i="46" s="1"/>
  <c r="FC788" i="46" s="1"/>
  <c r="FA787" i="46"/>
  <c r="EZ630" i="46"/>
  <c r="EZ787" i="46" s="1"/>
  <c r="EH787" i="46"/>
  <c r="EF630" i="46"/>
  <c r="EC473" i="46"/>
  <c r="DY5" i="46"/>
  <c r="DY317" i="46"/>
  <c r="DY474" i="46" s="1"/>
  <c r="DY631" i="46" s="1"/>
  <c r="DY788" i="46" s="1"/>
  <c r="DY630" i="46"/>
  <c r="DW787" i="46"/>
  <c r="DV787" i="46"/>
  <c r="DU317" i="46"/>
  <c r="DU474" i="46" s="1"/>
  <c r="DU631" i="46" s="1"/>
  <c r="DU788" i="46" s="1"/>
  <c r="DU5" i="46"/>
  <c r="DU787" i="46"/>
  <c r="DR5" i="46"/>
  <c r="DR317" i="46"/>
  <c r="DR474" i="46" s="1"/>
  <c r="DR631" i="46" s="1"/>
  <c r="DR788" i="46" s="1"/>
  <c r="DP630" i="46"/>
  <c r="DJ787" i="46"/>
  <c r="DH787" i="46"/>
  <c r="DE5" i="46"/>
  <c r="DE317" i="46"/>
  <c r="DE474" i="46" s="1"/>
  <c r="DE631" i="46" s="1"/>
  <c r="DE788" i="46" s="1"/>
  <c r="DB787" i="46"/>
  <c r="DA787" i="46"/>
  <c r="CY317" i="46"/>
  <c r="CY474" i="46" s="1"/>
  <c r="CY631" i="46" s="1"/>
  <c r="CY788" i="46" s="1"/>
  <c r="CY5" i="46"/>
  <c r="CY787" i="46"/>
  <c r="CX787" i="46"/>
  <c r="CX317" i="46"/>
  <c r="CX474" i="46" s="1"/>
  <c r="CX631" i="46" s="1"/>
  <c r="CX788" i="46" s="1"/>
  <c r="CT630" i="46"/>
  <c r="CR787" i="46"/>
  <c r="CO787" i="46"/>
  <c r="CM630" i="46"/>
  <c r="CL317" i="46"/>
  <c r="CL474" i="46" s="1"/>
  <c r="CL631" i="46" s="1"/>
  <c r="CL788" i="46" s="1"/>
  <c r="CL5" i="46"/>
  <c r="CK5" i="46"/>
  <c r="CK317" i="46"/>
  <c r="CK474" i="46" s="1"/>
  <c r="CK631" i="46" s="1"/>
  <c r="CK788" i="46" s="1"/>
  <c r="CI787" i="46"/>
  <c r="CH317" i="46"/>
  <c r="CH474" i="46" s="1"/>
  <c r="CH631" i="46" s="1"/>
  <c r="CH788" i="46" s="1"/>
  <c r="CH5" i="46"/>
  <c r="CC630" i="46"/>
  <c r="CB787" i="46"/>
  <c r="CA787" i="46"/>
  <c r="BY787" i="46"/>
  <c r="BV630" i="46"/>
  <c r="BS317" i="46"/>
  <c r="BS474" i="46" s="1"/>
  <c r="BS631" i="46" s="1"/>
  <c r="BS788" i="46" s="1"/>
  <c r="BS5" i="46"/>
  <c r="BR5" i="46"/>
  <c r="BR317" i="46"/>
  <c r="BR474" i="46" s="1"/>
  <c r="BR631" i="46" s="1"/>
  <c r="BR788" i="46" s="1"/>
  <c r="BQ787" i="46"/>
  <c r="BN787" i="46"/>
  <c r="BM630" i="46"/>
  <c r="BL787" i="46"/>
  <c r="BJ630" i="46"/>
  <c r="DT317" i="46"/>
  <c r="DT474" i="46" s="1"/>
  <c r="DT631" i="46" s="1"/>
  <c r="DT788" i="46" s="1"/>
  <c r="DT5" i="46"/>
  <c r="DK5" i="46"/>
  <c r="DK317" i="46"/>
  <c r="DK474" i="46" s="1"/>
  <c r="DK631" i="46" s="1"/>
  <c r="DK788" i="46" s="1"/>
  <c r="GE5" i="46"/>
  <c r="GE317" i="46"/>
  <c r="GE474" i="46" s="1"/>
  <c r="GE631" i="46" s="1"/>
  <c r="GE788" i="46" s="1"/>
  <c r="BW317" i="46"/>
  <c r="BW474" i="46" s="1"/>
  <c r="BW631" i="46" s="1"/>
  <c r="BW788" i="46" s="1"/>
  <c r="BW5" i="46"/>
  <c r="FC630" i="46"/>
  <c r="GM317" i="46"/>
  <c r="GM474" i="46" s="1"/>
  <c r="GM631" i="46" s="1"/>
  <c r="GM788" i="46" s="1"/>
  <c r="GM5" i="46"/>
  <c r="FN630" i="46"/>
  <c r="CU5" i="46"/>
  <c r="CU317" i="46"/>
  <c r="CU474" i="46" s="1"/>
  <c r="CU631" i="46" s="1"/>
  <c r="CU788" i="46" s="1"/>
  <c r="HC473" i="46"/>
  <c r="HC475" i="46" s="1"/>
  <c r="FW473" i="46"/>
  <c r="FW475" i="46" s="1"/>
  <c r="BP5" i="46"/>
  <c r="BP317" i="46"/>
  <c r="BP474" i="46" s="1"/>
  <c r="BP631" i="46" s="1"/>
  <c r="BP788" i="46" s="1"/>
  <c r="CV317" i="46"/>
  <c r="CV474" i="46" s="1"/>
  <c r="CV631" i="46" s="1"/>
  <c r="CV788" i="46" s="1"/>
  <c r="CV5" i="46"/>
  <c r="EB317" i="46"/>
  <c r="EB474" i="46" s="1"/>
  <c r="EB631" i="46" s="1"/>
  <c r="EB788" i="46" s="1"/>
  <c r="EB5" i="46"/>
  <c r="DT787" i="46"/>
  <c r="EZ5" i="46"/>
  <c r="EZ317" i="46"/>
  <c r="EZ474" i="46" s="1"/>
  <c r="EZ631" i="46" s="1"/>
  <c r="EZ788" i="46" s="1"/>
  <c r="GM630" i="46"/>
  <c r="GM632" i="46" s="1"/>
  <c r="FM787" i="46"/>
  <c r="EV630" i="46"/>
  <c r="EQ5" i="46"/>
  <c r="EQ317" i="46"/>
  <c r="EQ474" i="46" s="1"/>
  <c r="EQ631" i="46" s="1"/>
  <c r="EQ788" i="46" s="1"/>
  <c r="CM5" i="46"/>
  <c r="CM317" i="46"/>
  <c r="CM474" i="46" s="1"/>
  <c r="CM631" i="46" s="1"/>
  <c r="CM788" i="46" s="1"/>
  <c r="FW317" i="46"/>
  <c r="FW474" i="46" s="1"/>
  <c r="FW631" i="46" s="1"/>
  <c r="FW788" i="46" s="1"/>
  <c r="FW5" i="46"/>
  <c r="CN787" i="46"/>
  <c r="HC317" i="46"/>
  <c r="HC474" i="46" s="1"/>
  <c r="HC631" i="46" s="1"/>
  <c r="HC788" i="46" s="1"/>
  <c r="HC5" i="46"/>
  <c r="CN317" i="46"/>
  <c r="CN474" i="46" s="1"/>
  <c r="CN631" i="46" s="1"/>
  <c r="CN788" i="46" s="1"/>
  <c r="CN5" i="46"/>
  <c r="CF787" i="46"/>
  <c r="GE473" i="46"/>
  <c r="GE475" i="46" s="1"/>
  <c r="DC317" i="46"/>
  <c r="DC474" i="46" s="1"/>
  <c r="DC631" i="46" s="1"/>
  <c r="DC788" i="46" s="1"/>
  <c r="DC5" i="46"/>
  <c r="EI5" i="46"/>
  <c r="EI317" i="46"/>
  <c r="EI474" i="46" s="1"/>
  <c r="EI631" i="46" s="1"/>
  <c r="EI788" i="46" s="1"/>
  <c r="FE630" i="46"/>
  <c r="BX317" i="46"/>
  <c r="BX474" i="46" s="1"/>
  <c r="BX631" i="46" s="1"/>
  <c r="BX788" i="46" s="1"/>
  <c r="BX5" i="46"/>
  <c r="DD317" i="46"/>
  <c r="DD474" i="46" s="1"/>
  <c r="DD631" i="46" s="1"/>
  <c r="DD788" i="46" s="1"/>
  <c r="DD5" i="46"/>
  <c r="EJ317" i="46"/>
  <c r="EJ474" i="46" s="1"/>
  <c r="EJ631" i="46" s="1"/>
  <c r="EJ788" i="46" s="1"/>
  <c r="EJ5" i="46"/>
  <c r="FO787" i="46"/>
  <c r="FG630" i="46"/>
  <c r="CV787" i="46"/>
  <c r="EB787" i="46"/>
  <c r="BO5" i="46"/>
  <c r="BO317" i="46"/>
  <c r="BO474" i="46" s="1"/>
  <c r="BO631" i="46" s="1"/>
  <c r="BO788" i="46" s="1"/>
  <c r="HK473" i="46"/>
  <c r="HK475" i="46" s="1"/>
  <c r="FK630" i="46"/>
  <c r="GU473" i="46"/>
  <c r="GU475" i="46" s="1"/>
  <c r="FH473" i="46"/>
  <c r="EA317" i="46"/>
  <c r="EA474" i="46" s="1"/>
  <c r="EA631" i="46" s="1"/>
  <c r="EA788" i="46" s="1"/>
  <c r="EA5" i="46"/>
  <c r="DS5" i="46"/>
  <c r="DS317" i="46"/>
  <c r="DS474" i="46" s="1"/>
  <c r="DS631" i="46" s="1"/>
  <c r="DS788" i="46" s="1"/>
  <c r="HK5" i="46"/>
  <c r="HK317" i="46"/>
  <c r="HK474" i="46" s="1"/>
  <c r="HK631" i="46" s="1"/>
  <c r="HK788" i="46" s="1"/>
  <c r="FO5" i="46"/>
  <c r="FO317" i="46"/>
  <c r="FO474" i="46" s="1"/>
  <c r="FO631" i="46" s="1"/>
  <c r="FO788" i="46" s="1"/>
  <c r="GU317" i="46"/>
  <c r="GU474" i="46" s="1"/>
  <c r="GU631" i="46" s="1"/>
  <c r="GU788" i="46" s="1"/>
  <c r="GU5" i="46"/>
  <c r="CF5" i="46"/>
  <c r="CF317" i="46"/>
  <c r="CF474" i="46" s="1"/>
  <c r="CF631" i="46" s="1"/>
  <c r="CF788" i="46" s="1"/>
  <c r="DL5" i="46"/>
  <c r="DL317" i="46"/>
  <c r="DL474" i="46" s="1"/>
  <c r="DL631" i="46" s="1"/>
  <c r="DL788" i="46" s="1"/>
  <c r="ER5" i="46"/>
  <c r="ER317" i="46"/>
  <c r="ER474" i="46" s="1"/>
  <c r="ER631" i="46" s="1"/>
  <c r="ER788" i="46" s="1"/>
  <c r="BX787" i="46"/>
  <c r="DD787" i="46"/>
  <c r="EJ787" i="46"/>
  <c r="DL787" i="46"/>
  <c r="CE317" i="46"/>
  <c r="CE474" i="46" s="1"/>
  <c r="CE631" i="46" s="1"/>
  <c r="CE788" i="46" s="1"/>
  <c r="CE5" i="46"/>
  <c r="EY5" i="46"/>
  <c r="EY317" i="46"/>
  <c r="EY474" i="46" s="1"/>
  <c r="EY631" i="46" s="1"/>
  <c r="EY788" i="46" s="1"/>
  <c r="BW473" i="46"/>
  <c r="HO473" i="46"/>
  <c r="HO475" i="46" s="1"/>
  <c r="HH473" i="46"/>
  <c r="HH475" i="46" s="1"/>
  <c r="FX5" i="46"/>
  <c r="FX317" i="46"/>
  <c r="FX474" i="46" s="1"/>
  <c r="FX631" i="46" s="1"/>
  <c r="FX788" i="46" s="1"/>
  <c r="GN5" i="46"/>
  <c r="GN317" i="46"/>
  <c r="GN474" i="46" s="1"/>
  <c r="GN631" i="46" s="1"/>
  <c r="GN788" i="46" s="1"/>
  <c r="HD5" i="46"/>
  <c r="HD317" i="46"/>
  <c r="HD474" i="46" s="1"/>
  <c r="HD631" i="46" s="1"/>
  <c r="HD788" i="46" s="1"/>
  <c r="GA5" i="46"/>
  <c r="GA317" i="46"/>
  <c r="GA474" i="46" s="1"/>
  <c r="GA631" i="46" s="1"/>
  <c r="GA788" i="46" s="1"/>
  <c r="GQ473" i="46"/>
  <c r="GQ475" i="46" s="1"/>
  <c r="GJ473" i="46"/>
  <c r="GJ475" i="46" s="1"/>
  <c r="FT473" i="46"/>
  <c r="HF630" i="46"/>
  <c r="HF632" i="46" s="1"/>
  <c r="GY317" i="46"/>
  <c r="GY474" i="46" s="1"/>
  <c r="GY631" i="46" s="1"/>
  <c r="GY788" i="46" s="1"/>
  <c r="GY5" i="46"/>
  <c r="GP630" i="46"/>
  <c r="GP632" i="46" s="1"/>
  <c r="GR473" i="46"/>
  <c r="GR475" i="46" s="1"/>
  <c r="HN630" i="46"/>
  <c r="HN632" i="46" s="1"/>
  <c r="FP473" i="46"/>
  <c r="GF473" i="46"/>
  <c r="GF475" i="46" s="1"/>
  <c r="GV473" i="46"/>
  <c r="GV475" i="46" s="1"/>
  <c r="HL473" i="46"/>
  <c r="HL475" i="46" s="1"/>
  <c r="GA473" i="46"/>
  <c r="GA475" i="46" s="1"/>
  <c r="FR630" i="46"/>
  <c r="GI5" i="46"/>
  <c r="GI317" i="46"/>
  <c r="GI474" i="46" s="1"/>
  <c r="GI631" i="46" s="1"/>
  <c r="GI788" i="46" s="1"/>
  <c r="GY473" i="46"/>
  <c r="GY475" i="46" s="1"/>
  <c r="HE630" i="46"/>
  <c r="HE632" i="46" s="1"/>
  <c r="GB473" i="46"/>
  <c r="GB475" i="46" s="1"/>
  <c r="FP5" i="46"/>
  <c r="FP317" i="46"/>
  <c r="FP474" i="46" s="1"/>
  <c r="FP631" i="46" s="1"/>
  <c r="FP788" i="46" s="1"/>
  <c r="GF5" i="46"/>
  <c r="GF317" i="46"/>
  <c r="GF474" i="46" s="1"/>
  <c r="GF631" i="46" s="1"/>
  <c r="GF788" i="46" s="1"/>
  <c r="GV5" i="46"/>
  <c r="GV317" i="46"/>
  <c r="GV474" i="46" s="1"/>
  <c r="GV631" i="46" s="1"/>
  <c r="GV788" i="46" s="1"/>
  <c r="HL5" i="46"/>
  <c r="HL317" i="46"/>
  <c r="HL474" i="46" s="1"/>
  <c r="HL631" i="46" s="1"/>
  <c r="HL788" i="46" s="1"/>
  <c r="HG5" i="46"/>
  <c r="HG317" i="46"/>
  <c r="HG474" i="46" s="1"/>
  <c r="HG631" i="46" s="1"/>
  <c r="HG788" i="46" s="1"/>
  <c r="FQ630" i="46"/>
  <c r="FS473" i="46"/>
  <c r="GZ473" i="46"/>
  <c r="GZ475" i="46" s="1"/>
  <c r="FS317" i="46"/>
  <c r="FS474" i="46" s="1"/>
  <c r="FS631" i="46" s="1"/>
  <c r="FS788" i="46" s="1"/>
  <c r="FS5" i="46"/>
  <c r="GI473" i="46"/>
  <c r="GI475" i="46" s="1"/>
  <c r="FL473" i="46"/>
  <c r="FX473" i="46"/>
  <c r="FX475" i="46" s="1"/>
  <c r="GN473" i="46"/>
  <c r="GN475" i="46" s="1"/>
  <c r="HD473" i="46"/>
  <c r="HD475" i="46" s="1"/>
  <c r="GQ317" i="46"/>
  <c r="GQ474" i="46" s="1"/>
  <c r="GQ631" i="46" s="1"/>
  <c r="GQ788" i="46" s="1"/>
  <c r="GQ5" i="46"/>
  <c r="HG473" i="46"/>
  <c r="HG475" i="46" s="1"/>
  <c r="GX630" i="46"/>
  <c r="GX632" i="46" s="1"/>
  <c r="FD317" i="46"/>
  <c r="FD474" i="46" s="1"/>
  <c r="FD631" i="46" s="1"/>
  <c r="FD788" i="46" s="1"/>
  <c r="FD5" i="46"/>
  <c r="FJ787" i="46"/>
  <c r="FD630" i="46"/>
  <c r="FH5" i="46"/>
  <c r="FH317" i="46"/>
  <c r="FH474" i="46" s="1"/>
  <c r="FH631" i="46" s="1"/>
  <c r="FH788" i="46" s="1"/>
  <c r="FB787" i="46"/>
  <c r="EL317" i="46"/>
  <c r="EL474" i="46" s="1"/>
  <c r="EL631" i="46" s="1"/>
  <c r="EL788" i="46" s="1"/>
  <c r="EL5" i="46"/>
  <c r="EM473" i="46"/>
  <c r="ES630" i="46"/>
  <c r="EU473" i="46"/>
  <c r="ES5" i="46"/>
  <c r="ES317" i="46"/>
  <c r="ES474" i="46" s="1"/>
  <c r="ES631" i="46" s="1"/>
  <c r="ES788" i="46" s="1"/>
  <c r="EY787" i="46"/>
  <c r="ER787" i="46"/>
  <c r="EL473" i="46"/>
  <c r="EQ787" i="46"/>
  <c r="ET473" i="46"/>
  <c r="ET317" i="46"/>
  <c r="ET474" i="46" s="1"/>
  <c r="ET631" i="46" s="1"/>
  <c r="ET788" i="46" s="1"/>
  <c r="ET5" i="46"/>
  <c r="GH630" i="46" l="1"/>
  <c r="GH632" i="46" s="1"/>
  <c r="GS630" i="46"/>
  <c r="GS632" i="46" s="1"/>
  <c r="FZ630" i="46"/>
  <c r="FZ632" i="46" s="1"/>
  <c r="FY787" i="46"/>
  <c r="FY789" i="46" s="1"/>
  <c r="HM630" i="46"/>
  <c r="HB630" i="46"/>
  <c r="HB632" i="46" s="1"/>
  <c r="GW787" i="46"/>
  <c r="GW789" i="46" s="1"/>
  <c r="GL630" i="46"/>
  <c r="GL632" i="46" s="1"/>
  <c r="GW475" i="46"/>
  <c r="GC787" i="46"/>
  <c r="GC789" i="46" s="1"/>
  <c r="GO630" i="46"/>
  <c r="GO632" i="46" s="1"/>
  <c r="FV787" i="46"/>
  <c r="FV789" i="46" s="1"/>
  <c r="GK630" i="46"/>
  <c r="GK632" i="46" s="1"/>
  <c r="HQ787" i="46"/>
  <c r="HQ789" i="46" s="1"/>
  <c r="GD630" i="46"/>
  <c r="GD632" i="46" s="1"/>
  <c r="GT475" i="46"/>
  <c r="GT630" i="46"/>
  <c r="HJ632" i="46"/>
  <c r="HP630" i="46"/>
  <c r="HP475" i="46"/>
  <c r="HI787" i="46"/>
  <c r="HI789" i="46" s="1"/>
  <c r="HI632" i="46"/>
  <c r="GG475" i="46"/>
  <c r="GG630" i="46"/>
  <c r="EF787" i="46"/>
  <c r="EC630" i="46"/>
  <c r="DY787" i="46"/>
  <c r="DP787" i="46"/>
  <c r="CT787" i="46"/>
  <c r="CM787" i="46"/>
  <c r="CC787" i="46"/>
  <c r="BV787" i="46"/>
  <c r="BM787" i="46"/>
  <c r="BJ787" i="46"/>
  <c r="FH630" i="46"/>
  <c r="GE630" i="46"/>
  <c r="GE632" i="46" s="1"/>
  <c r="EV787" i="46"/>
  <c r="GU630" i="46"/>
  <c r="GU632" i="46" s="1"/>
  <c r="FW630" i="46"/>
  <c r="FW632" i="46" s="1"/>
  <c r="FN787" i="46"/>
  <c r="FK787" i="46"/>
  <c r="GS787" i="46"/>
  <c r="GS789" i="46" s="1"/>
  <c r="BW630" i="46"/>
  <c r="HK630" i="46"/>
  <c r="HK632" i="46" s="1"/>
  <c r="GM787" i="46"/>
  <c r="GM789" i="46" s="1"/>
  <c r="FG787" i="46"/>
  <c r="HC630" i="46"/>
  <c r="HC632" i="46" s="1"/>
  <c r="FC787" i="46"/>
  <c r="FE787" i="46"/>
  <c r="HO630" i="46"/>
  <c r="HO632" i="46" s="1"/>
  <c r="GN630" i="46"/>
  <c r="GN632" i="46" s="1"/>
  <c r="GY630" i="46"/>
  <c r="GY632" i="46" s="1"/>
  <c r="HL630" i="46"/>
  <c r="HL632" i="46" s="1"/>
  <c r="HN787" i="46"/>
  <c r="HN789" i="46" s="1"/>
  <c r="HB787" i="46"/>
  <c r="HB789" i="46" s="1"/>
  <c r="GQ630" i="46"/>
  <c r="GQ632" i="46" s="1"/>
  <c r="HG630" i="46"/>
  <c r="HG632" i="46" s="1"/>
  <c r="GH787" i="46"/>
  <c r="GH789" i="46" s="1"/>
  <c r="GR630" i="46"/>
  <c r="GR632" i="46" s="1"/>
  <c r="HF787" i="46"/>
  <c r="HF789" i="46" s="1"/>
  <c r="FX630" i="46"/>
  <c r="FX632" i="46" s="1"/>
  <c r="GV630" i="46"/>
  <c r="GV632" i="46" s="1"/>
  <c r="FQ787" i="46"/>
  <c r="GB630" i="46"/>
  <c r="GB632" i="46" s="1"/>
  <c r="FR787" i="46"/>
  <c r="GF630" i="46"/>
  <c r="GF632" i="46" s="1"/>
  <c r="GP787" i="46"/>
  <c r="GP789" i="46" s="1"/>
  <c r="HH630" i="46"/>
  <c r="HH632" i="46" s="1"/>
  <c r="FL630" i="46"/>
  <c r="GZ630" i="46"/>
  <c r="GZ632" i="46" s="1"/>
  <c r="FT630" i="46"/>
  <c r="FS630" i="46"/>
  <c r="HE787" i="46"/>
  <c r="HE789" i="46" s="1"/>
  <c r="GA630" i="46"/>
  <c r="GA632" i="46" s="1"/>
  <c r="FP630" i="46"/>
  <c r="GJ630" i="46"/>
  <c r="GJ632" i="46" s="1"/>
  <c r="GX787" i="46"/>
  <c r="GX789" i="46" s="1"/>
  <c r="HD630" i="46"/>
  <c r="HD632" i="46" s="1"/>
  <c r="GI630" i="46"/>
  <c r="GI632" i="46" s="1"/>
  <c r="FD787" i="46"/>
  <c r="ES787" i="46"/>
  <c r="EU630" i="46"/>
  <c r="EL630" i="46"/>
  <c r="EM630" i="46"/>
  <c r="ET630" i="46"/>
  <c r="FZ787" i="46" l="1"/>
  <c r="FZ789" i="46" s="1"/>
  <c r="GL787" i="46"/>
  <c r="GL789" i="46" s="1"/>
  <c r="HM632" i="46"/>
  <c r="HM787" i="46"/>
  <c r="HM789" i="46" s="1"/>
  <c r="GK787" i="46"/>
  <c r="GK789" i="46" s="1"/>
  <c r="GO787" i="46"/>
  <c r="GO789" i="46" s="1"/>
  <c r="GD787" i="46"/>
  <c r="GD789" i="46" s="1"/>
  <c r="GT632" i="46"/>
  <c r="GT787" i="46"/>
  <c r="GT789" i="46" s="1"/>
  <c r="HP632" i="46"/>
  <c r="HP787" i="46"/>
  <c r="HP789" i="46" s="1"/>
  <c r="GG632" i="46"/>
  <c r="GG787" i="46"/>
  <c r="GG789" i="46" s="1"/>
  <c r="EC787" i="46"/>
  <c r="HC787" i="46"/>
  <c r="HC789" i="46" s="1"/>
  <c r="BW787" i="46"/>
  <c r="FW787" i="46"/>
  <c r="FW789" i="46" s="1"/>
  <c r="FH787" i="46"/>
  <c r="HK787" i="46"/>
  <c r="HK789" i="46" s="1"/>
  <c r="GE787" i="46"/>
  <c r="GE789" i="46" s="1"/>
  <c r="GU787" i="46"/>
  <c r="GU789" i="46" s="1"/>
  <c r="HO787" i="46"/>
  <c r="HO789" i="46" s="1"/>
  <c r="FL787" i="46"/>
  <c r="FX787" i="46"/>
  <c r="FX789" i="46" s="1"/>
  <c r="HD787" i="46"/>
  <c r="HD789" i="46" s="1"/>
  <c r="GJ787" i="46"/>
  <c r="GJ789" i="46" s="1"/>
  <c r="FS787" i="46"/>
  <c r="HH787" i="46"/>
  <c r="HH789" i="46" s="1"/>
  <c r="GB787" i="46"/>
  <c r="GB789" i="46" s="1"/>
  <c r="HG787" i="46"/>
  <c r="HG789" i="46" s="1"/>
  <c r="HL787" i="46"/>
  <c r="HL789" i="46" s="1"/>
  <c r="FP787" i="46"/>
  <c r="FT787" i="46"/>
  <c r="GQ787" i="46"/>
  <c r="GQ789" i="46" s="1"/>
  <c r="GY787" i="46"/>
  <c r="GY789" i="46" s="1"/>
  <c r="GI787" i="46"/>
  <c r="GI789" i="46" s="1"/>
  <c r="GA787" i="46"/>
  <c r="GA789" i="46" s="1"/>
  <c r="GZ787" i="46"/>
  <c r="GZ789" i="46" s="1"/>
  <c r="GF787" i="46"/>
  <c r="GF789" i="46" s="1"/>
  <c r="GV787" i="46"/>
  <c r="GV789" i="46" s="1"/>
  <c r="GR787" i="46"/>
  <c r="GR789" i="46" s="1"/>
  <c r="GN787" i="46"/>
  <c r="GN789" i="46" s="1"/>
  <c r="ET787" i="46"/>
  <c r="EM787" i="46"/>
  <c r="EU787" i="46"/>
  <c r="EL787" i="46"/>
  <c r="A143" i="15" l="1"/>
  <c r="J143" i="15"/>
  <c r="EU318" i="46" s="1"/>
  <c r="EU320" i="46" s="1"/>
  <c r="A144" i="15"/>
  <c r="J144" i="15"/>
  <c r="EV318" i="46" s="1"/>
  <c r="EV320" i="46" s="1"/>
  <c r="A145" i="15"/>
  <c r="J145" i="15"/>
  <c r="EW318" i="46" s="1"/>
  <c r="EW320" i="46" s="1"/>
  <c r="A146" i="15"/>
  <c r="J146" i="15"/>
  <c r="A147" i="15"/>
  <c r="J147" i="15"/>
  <c r="EY318" i="46" s="1"/>
  <c r="EY320" i="46" s="1"/>
  <c r="A148" i="15"/>
  <c r="J148" i="15"/>
  <c r="EZ318" i="46" s="1"/>
  <c r="EZ320" i="46" s="1"/>
  <c r="A149" i="15"/>
  <c r="J149" i="15"/>
  <c r="FA318" i="46" s="1"/>
  <c r="FA320" i="46" s="1"/>
  <c r="A150" i="15"/>
  <c r="J150" i="15"/>
  <c r="A151" i="15"/>
  <c r="J151" i="15"/>
  <c r="A152" i="15"/>
  <c r="J152" i="15"/>
  <c r="A153" i="15"/>
  <c r="J153" i="15"/>
  <c r="L153" i="15" s="1"/>
  <c r="FE475" i="46" s="1"/>
  <c r="FE477" i="46" s="1"/>
  <c r="A154" i="15"/>
  <c r="J154" i="15"/>
  <c r="L154" i="15" s="1"/>
  <c r="A155" i="15"/>
  <c r="J155" i="15"/>
  <c r="A156" i="15"/>
  <c r="J156" i="15"/>
  <c r="A157" i="15"/>
  <c r="J157" i="15"/>
  <c r="L157" i="15" s="1"/>
  <c r="N157" i="15" s="1"/>
  <c r="A158" i="15"/>
  <c r="J158" i="15"/>
  <c r="A159" i="15"/>
  <c r="J159" i="15"/>
  <c r="L159" i="15" s="1"/>
  <c r="A160" i="15"/>
  <c r="J160" i="15"/>
  <c r="A161" i="15"/>
  <c r="J161" i="15"/>
  <c r="A162" i="15"/>
  <c r="J162" i="15"/>
  <c r="L162" i="15" s="1"/>
  <c r="N162" i="15" s="1"/>
  <c r="A163" i="15"/>
  <c r="J163" i="15"/>
  <c r="A164" i="15"/>
  <c r="J164" i="15"/>
  <c r="A165" i="15"/>
  <c r="J165" i="15"/>
  <c r="A166" i="15"/>
  <c r="J166" i="15"/>
  <c r="L166" i="15" s="1"/>
  <c r="A167" i="15"/>
  <c r="J167" i="15"/>
  <c r="A168" i="15"/>
  <c r="J168" i="15"/>
  <c r="L168" i="15" s="1"/>
  <c r="N168" i="15" s="1"/>
  <c r="A169" i="15"/>
  <c r="J169" i="15"/>
  <c r="A170" i="15"/>
  <c r="J170" i="15"/>
  <c r="G168" i="39" s="1"/>
  <c r="A171" i="15"/>
  <c r="J171" i="15"/>
  <c r="A172" i="15"/>
  <c r="J172" i="15"/>
  <c r="G170" i="39" s="1"/>
  <c r="A173" i="15"/>
  <c r="J173" i="15"/>
  <c r="A174" i="15"/>
  <c r="J174" i="15"/>
  <c r="G172" i="39" s="1"/>
  <c r="A175" i="15"/>
  <c r="J175" i="15"/>
  <c r="A176" i="15"/>
  <c r="J176" i="15"/>
  <c r="G174" i="39" s="1"/>
  <c r="A177" i="15"/>
  <c r="J177" i="15"/>
  <c r="A178" i="15"/>
  <c r="J178" i="15"/>
  <c r="G176" i="39" s="1"/>
  <c r="A179" i="15"/>
  <c r="J179" i="15"/>
  <c r="A180" i="15"/>
  <c r="J180" i="15"/>
  <c r="G178" i="39" s="1"/>
  <c r="A181" i="15"/>
  <c r="J181" i="15"/>
  <c r="A182" i="15"/>
  <c r="J182" i="15"/>
  <c r="G180" i="39" s="1"/>
  <c r="A183" i="15"/>
  <c r="J183" i="15"/>
  <c r="G181" i="39" s="1"/>
  <c r="A184" i="15"/>
  <c r="J184" i="15"/>
  <c r="G182" i="39" s="1"/>
  <c r="A185" i="15"/>
  <c r="J185" i="15"/>
  <c r="A186" i="15"/>
  <c r="J186" i="15"/>
  <c r="G184" i="39" s="1"/>
  <c r="A187" i="15"/>
  <c r="J187" i="15"/>
  <c r="G185" i="39" s="1"/>
  <c r="A188" i="15"/>
  <c r="J188" i="15"/>
  <c r="G186" i="39" s="1"/>
  <c r="A189" i="15"/>
  <c r="J189" i="15"/>
  <c r="A190" i="15"/>
  <c r="J190" i="15"/>
  <c r="G188" i="39" s="1"/>
  <c r="A191" i="15"/>
  <c r="J191" i="15"/>
  <c r="G189" i="39" s="1"/>
  <c r="A192" i="15"/>
  <c r="J192" i="15"/>
  <c r="G190" i="39" s="1"/>
  <c r="A193" i="15"/>
  <c r="J193" i="15"/>
  <c r="A194" i="15"/>
  <c r="J194" i="15"/>
  <c r="G192" i="39" s="1"/>
  <c r="A195" i="15"/>
  <c r="J195" i="15"/>
  <c r="G193" i="39" s="1"/>
  <c r="A196" i="15"/>
  <c r="J196" i="15"/>
  <c r="G194" i="39" s="1"/>
  <c r="A197" i="15"/>
  <c r="J197" i="15"/>
  <c r="A198" i="15"/>
  <c r="J198" i="15"/>
  <c r="G196" i="39" s="1"/>
  <c r="A199" i="15"/>
  <c r="J199" i="15"/>
  <c r="G197" i="39" s="1"/>
  <c r="A200" i="15"/>
  <c r="J200" i="15"/>
  <c r="G198" i="39" s="1"/>
  <c r="A201" i="15"/>
  <c r="J201" i="15"/>
  <c r="G199" i="39" s="1"/>
  <c r="A202" i="15"/>
  <c r="J202" i="15"/>
  <c r="G200" i="39" s="1"/>
  <c r="A203" i="15"/>
  <c r="J203" i="15"/>
  <c r="G201" i="39" s="1"/>
  <c r="A204" i="15"/>
  <c r="J204" i="15"/>
  <c r="G202" i="39" s="1"/>
  <c r="A205" i="15"/>
  <c r="J205" i="15"/>
  <c r="G203" i="39" s="1"/>
  <c r="A206" i="15"/>
  <c r="J206" i="15"/>
  <c r="G204" i="39" s="1"/>
  <c r="A207" i="15"/>
  <c r="J207" i="15"/>
  <c r="G205" i="39" s="1"/>
  <c r="A208" i="15"/>
  <c r="J208" i="15"/>
  <c r="G206" i="39" s="1"/>
  <c r="A209" i="15"/>
  <c r="J209" i="15"/>
  <c r="G207" i="39" s="1"/>
  <c r="A210" i="15"/>
  <c r="J210" i="15"/>
  <c r="G208" i="39" s="1"/>
  <c r="A211" i="15"/>
  <c r="J211" i="15"/>
  <c r="G209" i="39" s="1"/>
  <c r="A212" i="15"/>
  <c r="J212" i="15"/>
  <c r="G210" i="39" s="1"/>
  <c r="A213" i="15"/>
  <c r="J213" i="15"/>
  <c r="G211" i="39" s="1"/>
  <c r="A214" i="15"/>
  <c r="J214" i="15"/>
  <c r="G212" i="39" s="1"/>
  <c r="A215" i="15"/>
  <c r="J215" i="15"/>
  <c r="G213" i="39" s="1"/>
  <c r="A216" i="15"/>
  <c r="J216" i="15"/>
  <c r="G214" i="39" s="1"/>
  <c r="A217" i="15"/>
  <c r="J217" i="15"/>
  <c r="G215" i="39" s="1"/>
  <c r="H3" i="24"/>
  <c r="O2" i="46"/>
  <c r="A3" i="24"/>
  <c r="L184" i="15" l="1"/>
  <c r="L178" i="15"/>
  <c r="G176" i="41" s="1"/>
  <c r="H176" i="41" s="1"/>
  <c r="L186" i="15"/>
  <c r="G184" i="41" s="1"/>
  <c r="H184" i="41" s="1"/>
  <c r="L183" i="15"/>
  <c r="N183" i="15" s="1"/>
  <c r="L176" i="15"/>
  <c r="N176" i="15" s="1"/>
  <c r="L200" i="15"/>
  <c r="G198" i="41" s="1"/>
  <c r="L192" i="15"/>
  <c r="N192" i="15" s="1"/>
  <c r="L145" i="15"/>
  <c r="N145" i="15" s="1"/>
  <c r="L206" i="15"/>
  <c r="G204" i="41" s="1"/>
  <c r="J204" i="41" s="1"/>
  <c r="K204" i="41" s="1"/>
  <c r="L191" i="15"/>
  <c r="N191" i="15" s="1"/>
  <c r="L212" i="15"/>
  <c r="G210" i="41" s="1"/>
  <c r="L194" i="15"/>
  <c r="G192" i="41" s="1"/>
  <c r="J192" i="41" s="1"/>
  <c r="K192" i="41" s="1"/>
  <c r="L204" i="15"/>
  <c r="N204" i="15" s="1"/>
  <c r="L213" i="15"/>
  <c r="G211" i="41" s="1"/>
  <c r="L210" i="15"/>
  <c r="G208" i="41" s="1"/>
  <c r="J208" i="41" s="1"/>
  <c r="K208" i="41" s="1"/>
  <c r="L172" i="15"/>
  <c r="L144" i="15"/>
  <c r="L215" i="15"/>
  <c r="N215" i="15" s="1"/>
  <c r="L149" i="15"/>
  <c r="N149" i="15" s="1"/>
  <c r="L143" i="15"/>
  <c r="EU475" i="46" s="1"/>
  <c r="L208" i="15"/>
  <c r="N208" i="15" s="1"/>
  <c r="L196" i="15"/>
  <c r="G194" i="41" s="1"/>
  <c r="L202" i="15"/>
  <c r="G200" i="41" s="1"/>
  <c r="H200" i="41" s="1"/>
  <c r="L199" i="15"/>
  <c r="N199" i="15" s="1"/>
  <c r="G162" i="39"/>
  <c r="FP318" i="46"/>
  <c r="L148" i="15"/>
  <c r="EZ475" i="46" s="1"/>
  <c r="EZ477" i="46" s="1"/>
  <c r="L161" i="15"/>
  <c r="N161" i="15" s="1"/>
  <c r="G159" i="39"/>
  <c r="FM318" i="46"/>
  <c r="FM320" i="46" s="1"/>
  <c r="L169" i="15"/>
  <c r="FU475" i="46" s="1"/>
  <c r="G167" i="39"/>
  <c r="FU318" i="46"/>
  <c r="FR318" i="46"/>
  <c r="FR320" i="46" s="1"/>
  <c r="G164" i="39"/>
  <c r="L163" i="15"/>
  <c r="N163" i="15" s="1"/>
  <c r="FO318" i="46"/>
  <c r="G161" i="39"/>
  <c r="L160" i="15"/>
  <c r="N160" i="15" s="1"/>
  <c r="P160" i="15" s="1"/>
  <c r="G158" i="39"/>
  <c r="FL318" i="46"/>
  <c r="FL320" i="46" s="1"/>
  <c r="L151" i="15"/>
  <c r="FC475" i="46" s="1"/>
  <c r="FC477" i="46" s="1"/>
  <c r="FC318" i="46"/>
  <c r="FC320" i="46" s="1"/>
  <c r="G149" i="39"/>
  <c r="G155" i="39"/>
  <c r="FI318" i="46"/>
  <c r="FI320" i="46" s="1"/>
  <c r="FF318" i="46"/>
  <c r="FF320" i="46" s="1"/>
  <c r="G152" i="39"/>
  <c r="L165" i="15"/>
  <c r="N165" i="15" s="1"/>
  <c r="G163" i="39"/>
  <c r="FQ318" i="46"/>
  <c r="L150" i="15"/>
  <c r="FB475" i="46" s="1"/>
  <c r="FB477" i="46" s="1"/>
  <c r="FB318" i="46"/>
  <c r="FB320" i="46" s="1"/>
  <c r="G148" i="39"/>
  <c r="L147" i="15"/>
  <c r="EY475" i="46" s="1"/>
  <c r="EY477" i="46" s="1"/>
  <c r="G166" i="39"/>
  <c r="FT318" i="46"/>
  <c r="FK318" i="46"/>
  <c r="FK320" i="46" s="1"/>
  <c r="G157" i="39"/>
  <c r="L155" i="15"/>
  <c r="N155" i="15" s="1"/>
  <c r="FG318" i="46"/>
  <c r="FG320" i="46" s="1"/>
  <c r="G153" i="39"/>
  <c r="FN318" i="46"/>
  <c r="G160" i="39"/>
  <c r="L156" i="15"/>
  <c r="N156" i="15" s="1"/>
  <c r="G154" i="42" s="1"/>
  <c r="FH318" i="46"/>
  <c r="FH320" i="46" s="1"/>
  <c r="G154" i="39"/>
  <c r="G151" i="39"/>
  <c r="FE318" i="46"/>
  <c r="FE320" i="46" s="1"/>
  <c r="L152" i="15"/>
  <c r="N152" i="15" s="1"/>
  <c r="FD318" i="46"/>
  <c r="FD320" i="46" s="1"/>
  <c r="G150" i="39"/>
  <c r="L167" i="15"/>
  <c r="N167" i="15" s="1"/>
  <c r="FS318" i="46"/>
  <c r="G165" i="39"/>
  <c r="L164" i="15"/>
  <c r="N164" i="15" s="1"/>
  <c r="FP632" i="46" s="1"/>
  <c r="L158" i="15"/>
  <c r="FJ475" i="46" s="1"/>
  <c r="FJ477" i="46" s="1"/>
  <c r="FJ318" i="46"/>
  <c r="FJ320" i="46" s="1"/>
  <c r="G156" i="39"/>
  <c r="L146" i="15"/>
  <c r="N146" i="15" s="1"/>
  <c r="EX318" i="46"/>
  <c r="EX320" i="46" s="1"/>
  <c r="P168" i="15"/>
  <c r="G166" i="42"/>
  <c r="FT632" i="46"/>
  <c r="L197" i="15"/>
  <c r="G195" i="39"/>
  <c r="N159" i="15"/>
  <c r="G157" i="41"/>
  <c r="FK475" i="46"/>
  <c r="FK477" i="46" s="1"/>
  <c r="H211" i="39"/>
  <c r="J211" i="39"/>
  <c r="K211" i="39" s="1"/>
  <c r="L217" i="15"/>
  <c r="H206" i="39"/>
  <c r="J206" i="39"/>
  <c r="K206" i="39" s="1"/>
  <c r="H204" i="39"/>
  <c r="J204" i="39"/>
  <c r="K204" i="39" s="1"/>
  <c r="L203" i="15"/>
  <c r="L201" i="15"/>
  <c r="J194" i="39"/>
  <c r="K194" i="39" s="1"/>
  <c r="H194" i="39"/>
  <c r="J186" i="39"/>
  <c r="K186" i="39" s="1"/>
  <c r="H186" i="39"/>
  <c r="J178" i="39"/>
  <c r="K178" i="39" s="1"/>
  <c r="H178" i="39"/>
  <c r="L177" i="15"/>
  <c r="G175" i="39"/>
  <c r="L174" i="15"/>
  <c r="G164" i="41"/>
  <c r="FR475" i="46"/>
  <c r="L189" i="15"/>
  <c r="G187" i="39"/>
  <c r="L175" i="15"/>
  <c r="G173" i="39"/>
  <c r="J172" i="39"/>
  <c r="K172" i="39" s="1"/>
  <c r="H172" i="39"/>
  <c r="L171" i="15"/>
  <c r="G169" i="39"/>
  <c r="H210" i="39"/>
  <c r="J210" i="39"/>
  <c r="K210" i="39" s="1"/>
  <c r="H208" i="39"/>
  <c r="J208" i="39"/>
  <c r="K208" i="39" s="1"/>
  <c r="L207" i="15"/>
  <c r="L205" i="15"/>
  <c r="L198" i="15"/>
  <c r="L195" i="15"/>
  <c r="L190" i="15"/>
  <c r="L187" i="15"/>
  <c r="L182" i="15"/>
  <c r="L179" i="15"/>
  <c r="G177" i="39"/>
  <c r="G166" i="41"/>
  <c r="FT475" i="46"/>
  <c r="P157" i="15"/>
  <c r="G155" i="42"/>
  <c r="FI632" i="46"/>
  <c r="FI634" i="46" s="1"/>
  <c r="H209" i="39"/>
  <c r="J209" i="39"/>
  <c r="K209" i="39" s="1"/>
  <c r="L181" i="15"/>
  <c r="G179" i="39"/>
  <c r="H215" i="39"/>
  <c r="J215" i="39"/>
  <c r="K215" i="39" s="1"/>
  <c r="N212" i="15"/>
  <c r="J201" i="39"/>
  <c r="K201" i="39" s="1"/>
  <c r="H201" i="39"/>
  <c r="J199" i="39"/>
  <c r="K199" i="39" s="1"/>
  <c r="H199" i="39"/>
  <c r="L193" i="15"/>
  <c r="G191" i="39"/>
  <c r="L185" i="15"/>
  <c r="G183" i="39"/>
  <c r="L216" i="15"/>
  <c r="L214" i="15"/>
  <c r="H205" i="39"/>
  <c r="J205" i="39"/>
  <c r="K205" i="39" s="1"/>
  <c r="H203" i="39"/>
  <c r="J203" i="39"/>
  <c r="K203" i="39" s="1"/>
  <c r="J196" i="39"/>
  <c r="K196" i="39" s="1"/>
  <c r="H196" i="39"/>
  <c r="J193" i="39"/>
  <c r="K193" i="39" s="1"/>
  <c r="H193" i="39"/>
  <c r="J188" i="39"/>
  <c r="K188" i="39" s="1"/>
  <c r="H188" i="39"/>
  <c r="J185" i="39"/>
  <c r="K185" i="39" s="1"/>
  <c r="H185" i="39"/>
  <c r="N184" i="15"/>
  <c r="G182" i="41"/>
  <c r="J180" i="39"/>
  <c r="K180" i="39" s="1"/>
  <c r="H180" i="39"/>
  <c r="J174" i="39"/>
  <c r="K174" i="39" s="1"/>
  <c r="H174" i="39"/>
  <c r="L173" i="15"/>
  <c r="G171" i="39"/>
  <c r="P162" i="15"/>
  <c r="G160" i="42"/>
  <c r="FN632" i="46"/>
  <c r="G155" i="41"/>
  <c r="FI475" i="46"/>
  <c r="FI477" i="46" s="1"/>
  <c r="H214" i="39"/>
  <c r="J214" i="39"/>
  <c r="K214" i="39" s="1"/>
  <c r="H212" i="39"/>
  <c r="J212" i="39"/>
  <c r="K212" i="39" s="1"/>
  <c r="L211" i="15"/>
  <c r="L209" i="15"/>
  <c r="H198" i="39"/>
  <c r="J198" i="39"/>
  <c r="K198" i="39" s="1"/>
  <c r="J190" i="39"/>
  <c r="K190" i="39" s="1"/>
  <c r="H190" i="39"/>
  <c r="H182" i="39"/>
  <c r="J182" i="39"/>
  <c r="K182" i="39" s="1"/>
  <c r="L170" i="15"/>
  <c r="G160" i="41"/>
  <c r="FN475" i="46"/>
  <c r="N154" i="15"/>
  <c r="FF475" i="46"/>
  <c r="FF477" i="46" s="1"/>
  <c r="N148" i="15"/>
  <c r="G181" i="41"/>
  <c r="H176" i="39"/>
  <c r="J176" i="39"/>
  <c r="K176" i="39" s="1"/>
  <c r="H207" i="39"/>
  <c r="J207" i="39"/>
  <c r="K207" i="39" s="1"/>
  <c r="J168" i="39"/>
  <c r="K168" i="39" s="1"/>
  <c r="H168" i="39"/>
  <c r="H202" i="39"/>
  <c r="J202" i="39"/>
  <c r="K202" i="39" s="1"/>
  <c r="J200" i="39"/>
  <c r="K200" i="39" s="1"/>
  <c r="H200" i="39"/>
  <c r="H213" i="39"/>
  <c r="J213" i="39"/>
  <c r="K213" i="39" s="1"/>
  <c r="J197" i="39"/>
  <c r="K197" i="39" s="1"/>
  <c r="H197" i="39"/>
  <c r="J192" i="39"/>
  <c r="K192" i="39" s="1"/>
  <c r="H192" i="39"/>
  <c r="J189" i="39"/>
  <c r="K189" i="39" s="1"/>
  <c r="H189" i="39"/>
  <c r="L188" i="15"/>
  <c r="J184" i="39"/>
  <c r="K184" i="39" s="1"/>
  <c r="H184" i="39"/>
  <c r="J181" i="39"/>
  <c r="K181" i="39" s="1"/>
  <c r="H181" i="39"/>
  <c r="L180" i="15"/>
  <c r="J170" i="39"/>
  <c r="K170" i="39" s="1"/>
  <c r="H170" i="39"/>
  <c r="N166" i="15"/>
  <c r="N153" i="15"/>
  <c r="EW475" i="46"/>
  <c r="EW477" i="46" s="1"/>
  <c r="L6" i="14"/>
  <c r="M6" i="14"/>
  <c r="N6" i="14"/>
  <c r="K6" i="14"/>
  <c r="A218" i="24"/>
  <c r="A156" i="46"/>
  <c r="C373" i="14"/>
  <c r="E219" i="14"/>
  <c r="C4" i="14"/>
  <c r="A2" i="46"/>
  <c r="D13" i="47"/>
  <c r="E13" i="47"/>
  <c r="F13" i="47"/>
  <c r="G13" i="47"/>
  <c r="H13" i="47"/>
  <c r="I13" i="47"/>
  <c r="K13" i="47"/>
  <c r="L13" i="47"/>
  <c r="M13" i="47"/>
  <c r="N13" i="47"/>
  <c r="O13" i="47"/>
  <c r="O9" i="47"/>
  <c r="O10" i="47"/>
  <c r="O11" i="47"/>
  <c r="O12" i="47"/>
  <c r="O8" i="47"/>
  <c r="K9" i="47"/>
  <c r="L9" i="47"/>
  <c r="M9" i="47"/>
  <c r="N9" i="47"/>
  <c r="K10" i="47"/>
  <c r="L10" i="47"/>
  <c r="M10" i="47"/>
  <c r="N10" i="47"/>
  <c r="L11" i="47"/>
  <c r="M11" i="47"/>
  <c r="N11" i="47"/>
  <c r="K12" i="47"/>
  <c r="L12" i="47"/>
  <c r="M12" i="47"/>
  <c r="N12" i="47"/>
  <c r="N8" i="47"/>
  <c r="M8" i="47"/>
  <c r="L8" i="47"/>
  <c r="K8" i="47"/>
  <c r="B374" i="14"/>
  <c r="C374" i="14"/>
  <c r="A371" i="7"/>
  <c r="G202" i="41" l="1"/>
  <c r="N200" i="15"/>
  <c r="J176" i="41"/>
  <c r="K176" i="41" s="1"/>
  <c r="N150" i="15"/>
  <c r="G162" i="41"/>
  <c r="N213" i="15"/>
  <c r="G190" i="41"/>
  <c r="H190" i="41" s="1"/>
  <c r="N178" i="15"/>
  <c r="P178" i="15" s="1"/>
  <c r="G176" i="38" s="1"/>
  <c r="H204" i="41"/>
  <c r="N186" i="15"/>
  <c r="FH632" i="46"/>
  <c r="FH634" i="46" s="1"/>
  <c r="J184" i="41"/>
  <c r="K184" i="41" s="1"/>
  <c r="H192" i="41"/>
  <c r="FH475" i="46"/>
  <c r="FH477" i="46" s="1"/>
  <c r="G189" i="41"/>
  <c r="H189" i="41" s="1"/>
  <c r="N194" i="15"/>
  <c r="P194" i="15" s="1"/>
  <c r="G192" i="38" s="1"/>
  <c r="H192" i="38" s="1"/>
  <c r="FS475" i="46"/>
  <c r="G213" i="41"/>
  <c r="J213" i="41" s="1"/>
  <c r="K213" i="41" s="1"/>
  <c r="G174" i="41"/>
  <c r="J174" i="41" s="1"/>
  <c r="K174" i="41" s="1"/>
  <c r="N206" i="15"/>
  <c r="G204" i="42" s="1"/>
  <c r="G165" i="41"/>
  <c r="H165" i="41" s="1"/>
  <c r="G156" i="41"/>
  <c r="H156" i="41" s="1"/>
  <c r="FQ475" i="46"/>
  <c r="G154" i="41"/>
  <c r="J154" i="41" s="1"/>
  <c r="K154" i="41" s="1"/>
  <c r="N196" i="15"/>
  <c r="P196" i="15" s="1"/>
  <c r="G194" i="38" s="1"/>
  <c r="N158" i="15"/>
  <c r="P158" i="15" s="1"/>
  <c r="FO475" i="46"/>
  <c r="G161" i="41"/>
  <c r="J161" i="41" s="1"/>
  <c r="K161" i="41" s="1"/>
  <c r="G167" i="41"/>
  <c r="J167" i="41" s="1"/>
  <c r="K167" i="41" s="1"/>
  <c r="N143" i="15"/>
  <c r="P143" i="15" s="1"/>
  <c r="EU789" i="46" s="1"/>
  <c r="FP475" i="46"/>
  <c r="FL475" i="46"/>
  <c r="FL477" i="46" s="1"/>
  <c r="FM475" i="46"/>
  <c r="FM477" i="46" s="1"/>
  <c r="G206" i="41"/>
  <c r="J206" i="41" s="1"/>
  <c r="K206" i="41" s="1"/>
  <c r="FG475" i="46"/>
  <c r="FG477" i="46" s="1"/>
  <c r="N169" i="15"/>
  <c r="P169" i="15" s="1"/>
  <c r="G153" i="41"/>
  <c r="J153" i="41" s="1"/>
  <c r="K153" i="41" s="1"/>
  <c r="J200" i="41"/>
  <c r="K200" i="41" s="1"/>
  <c r="FD475" i="46"/>
  <c r="FD477" i="46" s="1"/>
  <c r="G197" i="41"/>
  <c r="H197" i="41" s="1"/>
  <c r="H208" i="41"/>
  <c r="G159" i="41"/>
  <c r="J159" i="41" s="1"/>
  <c r="K159" i="41" s="1"/>
  <c r="G158" i="41"/>
  <c r="H158" i="41" s="1"/>
  <c r="N210" i="15"/>
  <c r="G208" i="42" s="1"/>
  <c r="N202" i="15"/>
  <c r="G200" i="42" s="1"/>
  <c r="G162" i="42"/>
  <c r="H162" i="42" s="1"/>
  <c r="P156" i="15"/>
  <c r="FH789" i="46" s="1"/>
  <c r="FH791" i="46" s="1"/>
  <c r="G158" i="42"/>
  <c r="H158" i="42" s="1"/>
  <c r="FL632" i="46"/>
  <c r="FL634" i="46" s="1"/>
  <c r="N151" i="15"/>
  <c r="FC632" i="46" s="1"/>
  <c r="FC634" i="46" s="1"/>
  <c r="G163" i="41"/>
  <c r="H163" i="41" s="1"/>
  <c r="N147" i="15"/>
  <c r="P147" i="15" s="1"/>
  <c r="EY789" i="46" s="1"/>
  <c r="EY791" i="46" s="1"/>
  <c r="FA475" i="46"/>
  <c r="FA477" i="46" s="1"/>
  <c r="EV475" i="46"/>
  <c r="EV477" i="46" s="1"/>
  <c r="N144" i="15"/>
  <c r="G170" i="41"/>
  <c r="N172" i="15"/>
  <c r="J150" i="39"/>
  <c r="K150" i="39" s="1"/>
  <c r="H150" i="39"/>
  <c r="J160" i="39"/>
  <c r="K160" i="39" s="1"/>
  <c r="H160" i="39"/>
  <c r="J166" i="39"/>
  <c r="K166" i="39" s="1"/>
  <c r="H166" i="39"/>
  <c r="J152" i="39"/>
  <c r="K152" i="39" s="1"/>
  <c r="H152" i="39"/>
  <c r="J158" i="39"/>
  <c r="K158" i="39" s="1"/>
  <c r="H158" i="39"/>
  <c r="H167" i="39"/>
  <c r="J167" i="39"/>
  <c r="K167" i="39" s="1"/>
  <c r="EX475" i="46"/>
  <c r="EX477" i="46" s="1"/>
  <c r="P164" i="15"/>
  <c r="G162" i="38" s="1"/>
  <c r="J156" i="39"/>
  <c r="K156" i="39" s="1"/>
  <c r="H156" i="39"/>
  <c r="J148" i="39"/>
  <c r="H161" i="39"/>
  <c r="J161" i="39"/>
  <c r="K161" i="39" s="1"/>
  <c r="H155" i="39"/>
  <c r="J155" i="39"/>
  <c r="K155" i="39" s="1"/>
  <c r="H159" i="39"/>
  <c r="J159" i="39"/>
  <c r="K159" i="39" s="1"/>
  <c r="H153" i="39"/>
  <c r="J153" i="39"/>
  <c r="K153" i="39" s="1"/>
  <c r="J151" i="39"/>
  <c r="K151" i="39" s="1"/>
  <c r="H151" i="39"/>
  <c r="J149" i="39"/>
  <c r="K149" i="39" s="1"/>
  <c r="H149" i="39"/>
  <c r="H165" i="39"/>
  <c r="J165" i="39"/>
  <c r="K165" i="39" s="1"/>
  <c r="H154" i="39"/>
  <c r="J154" i="39"/>
  <c r="K154" i="39" s="1"/>
  <c r="H157" i="39"/>
  <c r="J157" i="39"/>
  <c r="K157" i="39" s="1"/>
  <c r="J164" i="39"/>
  <c r="K164" i="39" s="1"/>
  <c r="H164" i="39"/>
  <c r="J163" i="39"/>
  <c r="K163" i="39" s="1"/>
  <c r="H163" i="39"/>
  <c r="H162" i="39"/>
  <c r="J162" i="39"/>
  <c r="K162" i="39" s="1"/>
  <c r="N209" i="15"/>
  <c r="G207" i="41"/>
  <c r="H162" i="41"/>
  <c r="J162" i="41"/>
  <c r="K162" i="41" s="1"/>
  <c r="N211" i="15"/>
  <c r="G209" i="41"/>
  <c r="G212" i="41"/>
  <c r="N214" i="15"/>
  <c r="G153" i="42"/>
  <c r="FG632" i="46"/>
  <c r="FG634" i="46" s="1"/>
  <c r="P155" i="15"/>
  <c r="FG789" i="46" s="1"/>
  <c r="FG791" i="46" s="1"/>
  <c r="G196" i="41"/>
  <c r="N198" i="15"/>
  <c r="N188" i="15"/>
  <c r="G186" i="41"/>
  <c r="P213" i="15"/>
  <c r="G211" i="38" s="1"/>
  <c r="G211" i="42"/>
  <c r="H181" i="41"/>
  <c r="J181" i="41"/>
  <c r="K181" i="41" s="1"/>
  <c r="P154" i="15"/>
  <c r="FF789" i="46" s="1"/>
  <c r="FF791" i="46" s="1"/>
  <c r="G152" i="42"/>
  <c r="FF632" i="46"/>
  <c r="FF634" i="46" s="1"/>
  <c r="H160" i="42"/>
  <c r="J160" i="42"/>
  <c r="K160" i="42" s="1"/>
  <c r="P200" i="15"/>
  <c r="G198" i="38" s="1"/>
  <c r="G198" i="42"/>
  <c r="N185" i="15"/>
  <c r="G183" i="41"/>
  <c r="G155" i="38"/>
  <c r="FI789" i="46"/>
  <c r="FI791" i="46" s="1"/>
  <c r="N179" i="15"/>
  <c r="G177" i="41"/>
  <c r="P149" i="15"/>
  <c r="FA789" i="46" s="1"/>
  <c r="FA791" i="46" s="1"/>
  <c r="FA632" i="46"/>
  <c r="FA634" i="46" s="1"/>
  <c r="N189" i="15"/>
  <c r="G187" i="41"/>
  <c r="G172" i="41"/>
  <c r="N174" i="15"/>
  <c r="N217" i="15"/>
  <c r="G215" i="41"/>
  <c r="J195" i="39"/>
  <c r="K195" i="39" s="1"/>
  <c r="H195" i="39"/>
  <c r="P145" i="15"/>
  <c r="EW789" i="46" s="1"/>
  <c r="EW791" i="46" s="1"/>
  <c r="EW632" i="46"/>
  <c r="EW634" i="46" s="1"/>
  <c r="P183" i="15"/>
  <c r="G181" i="38" s="1"/>
  <c r="G181" i="42"/>
  <c r="J202" i="41"/>
  <c r="K202" i="41" s="1"/>
  <c r="H202" i="41"/>
  <c r="FN789" i="46"/>
  <c r="G160" i="38"/>
  <c r="J191" i="39"/>
  <c r="K191" i="39" s="1"/>
  <c r="H191" i="39"/>
  <c r="H210" i="41"/>
  <c r="J210" i="41"/>
  <c r="K210" i="41" s="1"/>
  <c r="G180" i="41"/>
  <c r="N182" i="15"/>
  <c r="H175" i="39"/>
  <c r="J175" i="39"/>
  <c r="K175" i="39" s="1"/>
  <c r="N201" i="15"/>
  <c r="G199" i="41"/>
  <c r="H213" i="41"/>
  <c r="N197" i="15"/>
  <c r="G195" i="41"/>
  <c r="P161" i="15"/>
  <c r="G159" i="42"/>
  <c r="FM632" i="46"/>
  <c r="FM634" i="46" s="1"/>
  <c r="P199" i="15"/>
  <c r="G197" i="38" s="1"/>
  <c r="G197" i="42"/>
  <c r="J154" i="42"/>
  <c r="K154" i="42" s="1"/>
  <c r="H154" i="42"/>
  <c r="J160" i="41"/>
  <c r="K160" i="41" s="1"/>
  <c r="H160" i="41"/>
  <c r="P204" i="15"/>
  <c r="G202" i="38" s="1"/>
  <c r="G202" i="42"/>
  <c r="P192" i="15"/>
  <c r="G190" i="38" s="1"/>
  <c r="G190" i="42"/>
  <c r="N193" i="15"/>
  <c r="G191" i="41"/>
  <c r="P212" i="15"/>
  <c r="G210" i="38" s="1"/>
  <c r="G210" i="42"/>
  <c r="N187" i="15"/>
  <c r="G185" i="41"/>
  <c r="N177" i="15"/>
  <c r="G175" i="41"/>
  <c r="N203" i="15"/>
  <c r="G201" i="41"/>
  <c r="P215" i="15"/>
  <c r="G213" i="38" s="1"/>
  <c r="G213" i="42"/>
  <c r="N180" i="15"/>
  <c r="G178" i="41"/>
  <c r="G168" i="41"/>
  <c r="N170" i="15"/>
  <c r="P146" i="15"/>
  <c r="EX789" i="46" s="1"/>
  <c r="EX791" i="46" s="1"/>
  <c r="EX632" i="46"/>
  <c r="EX634" i="46" s="1"/>
  <c r="H182" i="41"/>
  <c r="J182" i="41"/>
  <c r="K182" i="41" s="1"/>
  <c r="G188" i="41"/>
  <c r="N190" i="15"/>
  <c r="P163" i="15"/>
  <c r="G161" i="42"/>
  <c r="FO632" i="46"/>
  <c r="J173" i="39"/>
  <c r="K173" i="39" s="1"/>
  <c r="H173" i="39"/>
  <c r="P165" i="15"/>
  <c r="G163" i="42"/>
  <c r="FQ632" i="46"/>
  <c r="J166" i="41"/>
  <c r="K166" i="41" s="1"/>
  <c r="H166" i="41"/>
  <c r="N195" i="15"/>
  <c r="G193" i="41"/>
  <c r="J169" i="39"/>
  <c r="K169" i="39" s="1"/>
  <c r="H169" i="39"/>
  <c r="N175" i="15"/>
  <c r="G173" i="41"/>
  <c r="J157" i="41"/>
  <c r="K157" i="41" s="1"/>
  <c r="H157" i="41"/>
  <c r="G158" i="38"/>
  <c r="FL789" i="46"/>
  <c r="FL791" i="46" s="1"/>
  <c r="P184" i="15"/>
  <c r="G182" i="38" s="1"/>
  <c r="G182" i="42"/>
  <c r="G157" i="42"/>
  <c r="FK632" i="46"/>
  <c r="FK634" i="46" s="1"/>
  <c r="P159" i="15"/>
  <c r="P208" i="15"/>
  <c r="G206" i="38" s="1"/>
  <c r="G206" i="42"/>
  <c r="P152" i="15"/>
  <c r="FD789" i="46" s="1"/>
  <c r="FD791" i="46" s="1"/>
  <c r="FD632" i="46"/>
  <c r="FD634" i="46" s="1"/>
  <c r="P166" i="15"/>
  <c r="G164" i="42"/>
  <c r="FR632" i="46"/>
  <c r="J194" i="41"/>
  <c r="K194" i="41" s="1"/>
  <c r="H194" i="41"/>
  <c r="P148" i="15"/>
  <c r="EZ789" i="46" s="1"/>
  <c r="EZ791" i="46" s="1"/>
  <c r="EZ632" i="46"/>
  <c r="EZ634" i="46" s="1"/>
  <c r="P167" i="15"/>
  <c r="G165" i="42"/>
  <c r="FS632" i="46"/>
  <c r="H155" i="41"/>
  <c r="J155" i="41"/>
  <c r="K155" i="41" s="1"/>
  <c r="N173" i="15"/>
  <c r="G171" i="41"/>
  <c r="N216" i="15"/>
  <c r="G214" i="41"/>
  <c r="N181" i="15"/>
  <c r="G179" i="41"/>
  <c r="P176" i="15"/>
  <c r="G174" i="38" s="1"/>
  <c r="G174" i="42"/>
  <c r="N205" i="15"/>
  <c r="G203" i="41"/>
  <c r="EY632" i="46"/>
  <c r="EY634" i="46" s="1"/>
  <c r="P191" i="15"/>
  <c r="G189" i="38" s="1"/>
  <c r="G189" i="42"/>
  <c r="H166" i="42"/>
  <c r="J166" i="42"/>
  <c r="K166" i="42" s="1"/>
  <c r="J171" i="39"/>
  <c r="K171" i="39" s="1"/>
  <c r="H171" i="39"/>
  <c r="J179" i="39"/>
  <c r="K179" i="39" s="1"/>
  <c r="H179" i="39"/>
  <c r="N171" i="15"/>
  <c r="G169" i="41"/>
  <c r="P150" i="15"/>
  <c r="FB789" i="46" s="1"/>
  <c r="FB791" i="46" s="1"/>
  <c r="FB632" i="46"/>
  <c r="FB634" i="46" s="1"/>
  <c r="P153" i="15"/>
  <c r="FE789" i="46" s="1"/>
  <c r="FE791" i="46" s="1"/>
  <c r="G151" i="42"/>
  <c r="FE632" i="46"/>
  <c r="FE634" i="46" s="1"/>
  <c r="H211" i="41"/>
  <c r="J211" i="41"/>
  <c r="K211" i="41" s="1"/>
  <c r="EU477" i="46"/>
  <c r="J198" i="41"/>
  <c r="K198" i="41" s="1"/>
  <c r="H198" i="41"/>
  <c r="J183" i="39"/>
  <c r="K183" i="39" s="1"/>
  <c r="H183" i="39"/>
  <c r="J155" i="42"/>
  <c r="K155" i="42" s="1"/>
  <c r="H155" i="42"/>
  <c r="J177" i="39"/>
  <c r="K177" i="39" s="1"/>
  <c r="H177" i="39"/>
  <c r="N207" i="15"/>
  <c r="G205" i="41"/>
  <c r="J187" i="39"/>
  <c r="K187" i="39" s="1"/>
  <c r="H187" i="39"/>
  <c r="J164" i="41"/>
  <c r="K164" i="41" s="1"/>
  <c r="H164" i="41"/>
  <c r="G166" i="38"/>
  <c r="FT789" i="46"/>
  <c r="A2" i="47"/>
  <c r="A7" i="47"/>
  <c r="A4" i="47"/>
  <c r="J190" i="41" l="1"/>
  <c r="K190" i="41" s="1"/>
  <c r="J189" i="41"/>
  <c r="K189" i="41" s="1"/>
  <c r="H154" i="41"/>
  <c r="G176" i="42"/>
  <c r="G192" i="42"/>
  <c r="H192" i="42" s="1"/>
  <c r="H174" i="41"/>
  <c r="H161" i="41"/>
  <c r="J165" i="41"/>
  <c r="K165" i="41" s="1"/>
  <c r="J158" i="41"/>
  <c r="K158" i="41" s="1"/>
  <c r="H159" i="41"/>
  <c r="J163" i="41"/>
  <c r="K163" i="41" s="1"/>
  <c r="H206" i="41"/>
  <c r="J156" i="41"/>
  <c r="K156" i="41" s="1"/>
  <c r="J192" i="38"/>
  <c r="K192" i="38" s="1"/>
  <c r="G154" i="38"/>
  <c r="J154" i="38" s="1"/>
  <c r="K154" i="38" s="1"/>
  <c r="F155" i="14" s="1"/>
  <c r="P151" i="15"/>
  <c r="FC789" i="46" s="1"/>
  <c r="FC791" i="46" s="1"/>
  <c r="H153" i="41"/>
  <c r="P186" i="15"/>
  <c r="G184" i="38" s="1"/>
  <c r="G184" i="42"/>
  <c r="P206" i="15"/>
  <c r="G204" i="38" s="1"/>
  <c r="H204" i="38" s="1"/>
  <c r="G194" i="42"/>
  <c r="H194" i="42" s="1"/>
  <c r="J158" i="42"/>
  <c r="K158" i="42" s="1"/>
  <c r="J197" i="41"/>
  <c r="K197" i="41" s="1"/>
  <c r="H167" i="41"/>
  <c r="EU632" i="46"/>
  <c r="EU634" i="46" s="1"/>
  <c r="FJ632" i="46"/>
  <c r="FJ634" i="46" s="1"/>
  <c r="G156" i="42"/>
  <c r="H156" i="42" s="1"/>
  <c r="J162" i="42"/>
  <c r="K162" i="42" s="1"/>
  <c r="P202" i="15"/>
  <c r="G200" i="38" s="1"/>
  <c r="H200" i="38" s="1"/>
  <c r="J192" i="42"/>
  <c r="K192" i="42" s="1"/>
  <c r="FU632" i="46"/>
  <c r="P210" i="15"/>
  <c r="G208" i="38" s="1"/>
  <c r="J208" i="38" s="1"/>
  <c r="K208" i="38" s="1"/>
  <c r="G167" i="42"/>
  <c r="J167" i="42" s="1"/>
  <c r="K167" i="42" s="1"/>
  <c r="E193" i="14"/>
  <c r="FP789" i="46"/>
  <c r="P172" i="15"/>
  <c r="G170" i="38" s="1"/>
  <c r="G170" i="42"/>
  <c r="H170" i="41"/>
  <c r="J170" i="41"/>
  <c r="K170" i="41" s="1"/>
  <c r="P144" i="15"/>
  <c r="EV789" i="46" s="1"/>
  <c r="EV791" i="46" s="1"/>
  <c r="EV632" i="46"/>
  <c r="EV634" i="46" s="1"/>
  <c r="J204" i="42"/>
  <c r="K204" i="42" s="1"/>
  <c r="H204" i="42"/>
  <c r="P181" i="15"/>
  <c r="G179" i="38" s="1"/>
  <c r="G179" i="42"/>
  <c r="J206" i="38"/>
  <c r="K206" i="38" s="1"/>
  <c r="H206" i="38"/>
  <c r="J163" i="42"/>
  <c r="K163" i="42" s="1"/>
  <c r="H163" i="42"/>
  <c r="P170" i="15"/>
  <c r="G168" i="38" s="1"/>
  <c r="G168" i="42"/>
  <c r="J201" i="41"/>
  <c r="K201" i="41" s="1"/>
  <c r="H201" i="41"/>
  <c r="J159" i="42"/>
  <c r="K159" i="42" s="1"/>
  <c r="H159" i="42"/>
  <c r="J189" i="38"/>
  <c r="K189" i="38" s="1"/>
  <c r="H189" i="38"/>
  <c r="J203" i="41"/>
  <c r="K203" i="41" s="1"/>
  <c r="H203" i="41"/>
  <c r="P216" i="15"/>
  <c r="G214" i="38" s="1"/>
  <c r="G214" i="42"/>
  <c r="H165" i="42"/>
  <c r="J165" i="42"/>
  <c r="K165" i="42" s="1"/>
  <c r="J188" i="41"/>
  <c r="K188" i="41" s="1"/>
  <c r="H188" i="41"/>
  <c r="P177" i="15"/>
  <c r="G175" i="38" s="1"/>
  <c r="G175" i="42"/>
  <c r="H190" i="38"/>
  <c r="J190" i="38"/>
  <c r="K190" i="38" s="1"/>
  <c r="P197" i="15"/>
  <c r="G195" i="38" s="1"/>
  <c r="G195" i="42"/>
  <c r="H177" i="41"/>
  <c r="J177" i="41"/>
  <c r="K177" i="41" s="1"/>
  <c r="J198" i="38"/>
  <c r="K198" i="38" s="1"/>
  <c r="H198" i="38"/>
  <c r="H211" i="42"/>
  <c r="J211" i="42"/>
  <c r="K211" i="42" s="1"/>
  <c r="P205" i="15"/>
  <c r="G203" i="38" s="1"/>
  <c r="G203" i="42"/>
  <c r="G165" i="38"/>
  <c r="FS789" i="46"/>
  <c r="J157" i="42"/>
  <c r="K157" i="42" s="1"/>
  <c r="H157" i="42"/>
  <c r="P174" i="15"/>
  <c r="G172" i="38" s="1"/>
  <c r="G172" i="42"/>
  <c r="P179" i="15"/>
  <c r="G177" i="38" s="1"/>
  <c r="G177" i="42"/>
  <c r="J211" i="38"/>
  <c r="K211" i="38" s="1"/>
  <c r="H211" i="38"/>
  <c r="P207" i="15"/>
  <c r="G205" i="38" s="1"/>
  <c r="G205" i="42"/>
  <c r="P201" i="15"/>
  <c r="G199" i="38" s="1"/>
  <c r="G199" i="42"/>
  <c r="J151" i="42"/>
  <c r="K151" i="42" s="1"/>
  <c r="H151" i="42"/>
  <c r="J174" i="42"/>
  <c r="K174" i="42" s="1"/>
  <c r="H174" i="42"/>
  <c r="J176" i="42"/>
  <c r="K176" i="42" s="1"/>
  <c r="H176" i="42"/>
  <c r="J213" i="42"/>
  <c r="K213" i="42" s="1"/>
  <c r="H213" i="42"/>
  <c r="J162" i="38"/>
  <c r="K162" i="38" s="1"/>
  <c r="H162" i="38"/>
  <c r="E163" i="14" s="1"/>
  <c r="H210" i="42"/>
  <c r="J210" i="42"/>
  <c r="K210" i="42" s="1"/>
  <c r="H202" i="42"/>
  <c r="J202" i="42"/>
  <c r="K202" i="42" s="1"/>
  <c r="J172" i="41"/>
  <c r="K172" i="41" s="1"/>
  <c r="H172" i="41"/>
  <c r="J152" i="42"/>
  <c r="K152" i="42" s="1"/>
  <c r="H152" i="42"/>
  <c r="J153" i="42"/>
  <c r="K153" i="42" s="1"/>
  <c r="H153" i="42"/>
  <c r="P193" i="15"/>
  <c r="G191" i="38" s="1"/>
  <c r="G191" i="42"/>
  <c r="J166" i="38"/>
  <c r="K166" i="38" s="1"/>
  <c r="F167" i="14" s="1"/>
  <c r="H166" i="38"/>
  <c r="E167" i="14" s="1"/>
  <c r="J169" i="41"/>
  <c r="K169" i="41" s="1"/>
  <c r="H169" i="41"/>
  <c r="J174" i="38"/>
  <c r="K174" i="38" s="1"/>
  <c r="H174" i="38"/>
  <c r="H171" i="41"/>
  <c r="J171" i="41"/>
  <c r="K171" i="41" s="1"/>
  <c r="H194" i="38"/>
  <c r="J194" i="38"/>
  <c r="K194" i="38" s="1"/>
  <c r="J176" i="38"/>
  <c r="K176" i="38" s="1"/>
  <c r="H176" i="38"/>
  <c r="J213" i="38"/>
  <c r="K213" i="38" s="1"/>
  <c r="H213" i="38"/>
  <c r="J210" i="38"/>
  <c r="K210" i="38" s="1"/>
  <c r="H210" i="38"/>
  <c r="J202" i="38"/>
  <c r="K202" i="38" s="1"/>
  <c r="H202" i="38"/>
  <c r="J197" i="42"/>
  <c r="K197" i="42" s="1"/>
  <c r="H197" i="42"/>
  <c r="P182" i="15"/>
  <c r="G180" i="38" s="1"/>
  <c r="G180" i="42"/>
  <c r="J181" i="42"/>
  <c r="K181" i="42" s="1"/>
  <c r="H181" i="42"/>
  <c r="J187" i="41"/>
  <c r="K187" i="41" s="1"/>
  <c r="H187" i="41"/>
  <c r="J155" i="38"/>
  <c r="K155" i="38" s="1"/>
  <c r="F156" i="14" s="1"/>
  <c r="H155" i="38"/>
  <c r="E156" i="14" s="1"/>
  <c r="J186" i="41"/>
  <c r="K186" i="41" s="1"/>
  <c r="H186" i="41"/>
  <c r="G212" i="42"/>
  <c r="P214" i="15"/>
  <c r="G212" i="38" s="1"/>
  <c r="G161" i="38"/>
  <c r="FO789" i="46"/>
  <c r="H205" i="41"/>
  <c r="J205" i="41"/>
  <c r="K205" i="41" s="1"/>
  <c r="P171" i="15"/>
  <c r="G169" i="38" s="1"/>
  <c r="G169" i="42"/>
  <c r="J179" i="41"/>
  <c r="K179" i="41" s="1"/>
  <c r="H179" i="41"/>
  <c r="P173" i="15"/>
  <c r="G171" i="38" s="1"/>
  <c r="G171" i="42"/>
  <c r="H206" i="42"/>
  <c r="J206" i="42"/>
  <c r="K206" i="42" s="1"/>
  <c r="J182" i="42"/>
  <c r="K182" i="42" s="1"/>
  <c r="H182" i="42"/>
  <c r="J193" i="41"/>
  <c r="K193" i="41" s="1"/>
  <c r="H193" i="41"/>
  <c r="J161" i="42"/>
  <c r="K161" i="42" s="1"/>
  <c r="H161" i="42"/>
  <c r="J200" i="42"/>
  <c r="K200" i="42" s="1"/>
  <c r="H200" i="42"/>
  <c r="J191" i="41"/>
  <c r="K191" i="41" s="1"/>
  <c r="H191" i="41"/>
  <c r="H197" i="38"/>
  <c r="J197" i="38"/>
  <c r="K197" i="38" s="1"/>
  <c r="J199" i="41"/>
  <c r="K199" i="41" s="1"/>
  <c r="H199" i="41"/>
  <c r="H180" i="41"/>
  <c r="J180" i="41"/>
  <c r="K180" i="41" s="1"/>
  <c r="J181" i="38"/>
  <c r="K181" i="38" s="1"/>
  <c r="H181" i="38"/>
  <c r="P189" i="15"/>
  <c r="G187" i="38" s="1"/>
  <c r="G187" i="42"/>
  <c r="P188" i="15"/>
  <c r="G186" i="38" s="1"/>
  <c r="G186" i="42"/>
  <c r="J212" i="41"/>
  <c r="K212" i="41" s="1"/>
  <c r="H212" i="41"/>
  <c r="J183" i="41"/>
  <c r="K183" i="41" s="1"/>
  <c r="H183" i="41"/>
  <c r="G156" i="38"/>
  <c r="FJ789" i="46"/>
  <c r="FJ791" i="46" s="1"/>
  <c r="J208" i="42"/>
  <c r="K208" i="42" s="1"/>
  <c r="H208" i="42"/>
  <c r="J182" i="38"/>
  <c r="K182" i="38" s="1"/>
  <c r="H182" i="38"/>
  <c r="P195" i="15"/>
  <c r="G193" i="38" s="1"/>
  <c r="G193" i="42"/>
  <c r="H160" i="38"/>
  <c r="E161" i="14" s="1"/>
  <c r="J160" i="38"/>
  <c r="K160" i="38" s="1"/>
  <c r="F161" i="14" s="1"/>
  <c r="J164" i="42"/>
  <c r="K164" i="42" s="1"/>
  <c r="H164" i="42"/>
  <c r="J173" i="41"/>
  <c r="K173" i="41" s="1"/>
  <c r="H173" i="41"/>
  <c r="G163" i="38"/>
  <c r="FQ789" i="46"/>
  <c r="J168" i="41"/>
  <c r="K168" i="41" s="1"/>
  <c r="H168" i="41"/>
  <c r="H178" i="41"/>
  <c r="J178" i="41"/>
  <c r="K178" i="41" s="1"/>
  <c r="P203" i="15"/>
  <c r="G201" i="38" s="1"/>
  <c r="G201" i="42"/>
  <c r="H185" i="41"/>
  <c r="J185" i="41"/>
  <c r="K185" i="41" s="1"/>
  <c r="G159" i="38"/>
  <c r="FM789" i="46"/>
  <c r="FM791" i="46" s="1"/>
  <c r="H215" i="41"/>
  <c r="J215" i="41"/>
  <c r="K215" i="41" s="1"/>
  <c r="P185" i="15"/>
  <c r="G183" i="38" s="1"/>
  <c r="G183" i="42"/>
  <c r="P198" i="15"/>
  <c r="G196" i="38" s="1"/>
  <c r="G196" i="42"/>
  <c r="H209" i="41"/>
  <c r="J209" i="41"/>
  <c r="K209" i="41" s="1"/>
  <c r="H207" i="41"/>
  <c r="J207" i="41"/>
  <c r="K207" i="41" s="1"/>
  <c r="H189" i="42"/>
  <c r="J189" i="42"/>
  <c r="K189" i="42" s="1"/>
  <c r="H214" i="41"/>
  <c r="J214" i="41"/>
  <c r="K214" i="41" s="1"/>
  <c r="G164" i="38"/>
  <c r="FR789" i="46"/>
  <c r="G157" i="38"/>
  <c r="FK789" i="46"/>
  <c r="FK791" i="46" s="1"/>
  <c r="J158" i="38"/>
  <c r="K158" i="38" s="1"/>
  <c r="H158" i="38"/>
  <c r="E159" i="14" s="1"/>
  <c r="P175" i="15"/>
  <c r="G173" i="38" s="1"/>
  <c r="G173" i="42"/>
  <c r="P190" i="15"/>
  <c r="G188" i="38" s="1"/>
  <c r="G188" i="42"/>
  <c r="P180" i="15"/>
  <c r="G178" i="38" s="1"/>
  <c r="G178" i="42"/>
  <c r="J175" i="41"/>
  <c r="K175" i="41" s="1"/>
  <c r="H175" i="41"/>
  <c r="P187" i="15"/>
  <c r="G185" i="38" s="1"/>
  <c r="G185" i="42"/>
  <c r="H190" i="42"/>
  <c r="J190" i="42"/>
  <c r="K190" i="42" s="1"/>
  <c r="J195" i="41"/>
  <c r="K195" i="41" s="1"/>
  <c r="H195" i="41"/>
  <c r="P217" i="15"/>
  <c r="G215" i="38" s="1"/>
  <c r="G215" i="42"/>
  <c r="J198" i="42"/>
  <c r="K198" i="42" s="1"/>
  <c r="H198" i="42"/>
  <c r="EU791" i="46"/>
  <c r="G167" i="38"/>
  <c r="FU789" i="46"/>
  <c r="J196" i="41"/>
  <c r="K196" i="41" s="1"/>
  <c r="H196" i="41"/>
  <c r="P211" i="15"/>
  <c r="G209" i="38" s="1"/>
  <c r="G209" i="42"/>
  <c r="P209" i="15"/>
  <c r="G207" i="38" s="1"/>
  <c r="G207" i="42"/>
  <c r="A219" i="14"/>
  <c r="A4" i="14"/>
  <c r="E216" i="7"/>
  <c r="E216" i="39" s="1"/>
  <c r="E216" i="41" s="1"/>
  <c r="E216" i="42" s="1"/>
  <c r="E216" i="38" s="1"/>
  <c r="A219" i="7"/>
  <c r="A4" i="7"/>
  <c r="B18" i="35"/>
  <c r="F193" i="14" l="1"/>
  <c r="G193" i="14" s="1"/>
  <c r="H193" i="14" s="1"/>
  <c r="J200" i="38"/>
  <c r="K200" i="38" s="1"/>
  <c r="F201" i="14" s="1"/>
  <c r="H154" i="38"/>
  <c r="E155" i="14" s="1"/>
  <c r="G155" i="14" s="1"/>
  <c r="H155" i="14" s="1"/>
  <c r="F159" i="14"/>
  <c r="G159" i="14" s="1"/>
  <c r="H159" i="14" s="1"/>
  <c r="J194" i="42"/>
  <c r="K194" i="42" s="1"/>
  <c r="F195" i="14" s="1"/>
  <c r="F190" i="14"/>
  <c r="H208" i="38"/>
  <c r="E209" i="14" s="1"/>
  <c r="J204" i="38"/>
  <c r="K204" i="38" s="1"/>
  <c r="F205" i="14" s="1"/>
  <c r="H184" i="42"/>
  <c r="J184" i="42"/>
  <c r="K184" i="42" s="1"/>
  <c r="H184" i="38"/>
  <c r="J184" i="38"/>
  <c r="K184" i="38" s="1"/>
  <c r="E207" i="14"/>
  <c r="F191" i="14"/>
  <c r="H167" i="42"/>
  <c r="F163" i="14"/>
  <c r="G163" i="14" s="1"/>
  <c r="H163" i="14" s="1"/>
  <c r="J156" i="42"/>
  <c r="K156" i="42" s="1"/>
  <c r="E190" i="14"/>
  <c r="F207" i="14"/>
  <c r="E191" i="14"/>
  <c r="G161" i="14"/>
  <c r="H161" i="14" s="1"/>
  <c r="E201" i="14"/>
  <c r="F199" i="14"/>
  <c r="E205" i="14"/>
  <c r="F175" i="14"/>
  <c r="E199" i="14"/>
  <c r="F198" i="14"/>
  <c r="E211" i="14"/>
  <c r="E212" i="14"/>
  <c r="F183" i="14"/>
  <c r="F182" i="14"/>
  <c r="F203" i="14"/>
  <c r="J170" i="42"/>
  <c r="K170" i="42" s="1"/>
  <c r="H170" i="42"/>
  <c r="F211" i="14"/>
  <c r="F177" i="14"/>
  <c r="F212" i="14"/>
  <c r="J170" i="38"/>
  <c r="K170" i="38" s="1"/>
  <c r="H170" i="38"/>
  <c r="G167" i="14"/>
  <c r="H167" i="14" s="1"/>
  <c r="G156" i="14"/>
  <c r="H156" i="14" s="1"/>
  <c r="H209" i="38"/>
  <c r="J209" i="38"/>
  <c r="K209" i="38" s="1"/>
  <c r="J173" i="42"/>
  <c r="K173" i="42" s="1"/>
  <c r="H173" i="42"/>
  <c r="H201" i="42"/>
  <c r="J201" i="42"/>
  <c r="K201" i="42" s="1"/>
  <c r="J186" i="42"/>
  <c r="K186" i="42" s="1"/>
  <c r="H186" i="42"/>
  <c r="J169" i="38"/>
  <c r="K169" i="38" s="1"/>
  <c r="H169" i="38"/>
  <c r="J161" i="38"/>
  <c r="K161" i="38" s="1"/>
  <c r="F162" i="14" s="1"/>
  <c r="H161" i="38"/>
  <c r="E162" i="14" s="1"/>
  <c r="J191" i="38"/>
  <c r="K191" i="38" s="1"/>
  <c r="H191" i="38"/>
  <c r="F214" i="14"/>
  <c r="J177" i="42"/>
  <c r="K177" i="42" s="1"/>
  <c r="H177" i="42"/>
  <c r="J175" i="38"/>
  <c r="K175" i="38" s="1"/>
  <c r="H175" i="38"/>
  <c r="J168" i="42"/>
  <c r="K168" i="42" s="1"/>
  <c r="H168" i="42"/>
  <c r="J173" i="38"/>
  <c r="K173" i="38" s="1"/>
  <c r="H173" i="38"/>
  <c r="J201" i="38"/>
  <c r="K201" i="38" s="1"/>
  <c r="H201" i="38"/>
  <c r="J193" i="42"/>
  <c r="K193" i="42" s="1"/>
  <c r="H193" i="42"/>
  <c r="J156" i="38"/>
  <c r="K156" i="38" s="1"/>
  <c r="H156" i="38"/>
  <c r="E157" i="14" s="1"/>
  <c r="J186" i="38"/>
  <c r="K186" i="38" s="1"/>
  <c r="H186" i="38"/>
  <c r="J177" i="38"/>
  <c r="K177" i="38" s="1"/>
  <c r="H177" i="38"/>
  <c r="H195" i="42"/>
  <c r="J195" i="42"/>
  <c r="K195" i="42" s="1"/>
  <c r="J168" i="38"/>
  <c r="K168" i="38" s="1"/>
  <c r="H168" i="38"/>
  <c r="J207" i="38"/>
  <c r="K207" i="38" s="1"/>
  <c r="H207" i="38"/>
  <c r="J178" i="42"/>
  <c r="K178" i="42" s="1"/>
  <c r="H178" i="42"/>
  <c r="H193" i="38"/>
  <c r="J193" i="38"/>
  <c r="K193" i="38" s="1"/>
  <c r="J187" i="42"/>
  <c r="K187" i="42" s="1"/>
  <c r="H187" i="42"/>
  <c r="H212" i="38"/>
  <c r="J212" i="38"/>
  <c r="K212" i="38" s="1"/>
  <c r="E182" i="14"/>
  <c r="E203" i="14"/>
  <c r="H205" i="42"/>
  <c r="J205" i="42"/>
  <c r="K205" i="42" s="1"/>
  <c r="J172" i="42"/>
  <c r="K172" i="42" s="1"/>
  <c r="H172" i="42"/>
  <c r="J195" i="38"/>
  <c r="K195" i="38" s="1"/>
  <c r="H195" i="38"/>
  <c r="J178" i="38"/>
  <c r="K178" i="38" s="1"/>
  <c r="H178" i="38"/>
  <c r="J196" i="42"/>
  <c r="K196" i="42" s="1"/>
  <c r="H196" i="42"/>
  <c r="J187" i="38"/>
  <c r="K187" i="38" s="1"/>
  <c r="H187" i="38"/>
  <c r="J171" i="42"/>
  <c r="K171" i="42" s="1"/>
  <c r="H171" i="42"/>
  <c r="J212" i="42"/>
  <c r="K212" i="42" s="1"/>
  <c r="H212" i="42"/>
  <c r="E177" i="14"/>
  <c r="H205" i="38"/>
  <c r="J205" i="38"/>
  <c r="K205" i="38" s="1"/>
  <c r="H172" i="38"/>
  <c r="J172" i="38"/>
  <c r="K172" i="38" s="1"/>
  <c r="J214" i="42"/>
  <c r="K214" i="42" s="1"/>
  <c r="H214" i="42"/>
  <c r="H207" i="42"/>
  <c r="J207" i="42"/>
  <c r="K207" i="42" s="1"/>
  <c r="J196" i="38"/>
  <c r="K196" i="38" s="1"/>
  <c r="H196" i="38"/>
  <c r="J159" i="38"/>
  <c r="K159" i="38" s="1"/>
  <c r="F160" i="14" s="1"/>
  <c r="H159" i="38"/>
  <c r="E160" i="14" s="1"/>
  <c r="J171" i="38"/>
  <c r="K171" i="38" s="1"/>
  <c r="H171" i="38"/>
  <c r="J180" i="42"/>
  <c r="K180" i="42" s="1"/>
  <c r="H180" i="42"/>
  <c r="J214" i="38"/>
  <c r="K214" i="38" s="1"/>
  <c r="H214" i="38"/>
  <c r="H215" i="42"/>
  <c r="J215" i="42"/>
  <c r="K215" i="42" s="1"/>
  <c r="J188" i="42"/>
  <c r="K188" i="42" s="1"/>
  <c r="H188" i="42"/>
  <c r="J157" i="38"/>
  <c r="K157" i="38" s="1"/>
  <c r="F158" i="14" s="1"/>
  <c r="H157" i="38"/>
  <c r="E158" i="14" s="1"/>
  <c r="J180" i="38"/>
  <c r="K180" i="38" s="1"/>
  <c r="H180" i="38"/>
  <c r="E195" i="14"/>
  <c r="H165" i="38"/>
  <c r="E166" i="14" s="1"/>
  <c r="J165" i="38"/>
  <c r="K165" i="38" s="1"/>
  <c r="F166" i="14" s="1"/>
  <c r="J215" i="38"/>
  <c r="K215" i="38" s="1"/>
  <c r="H215" i="38"/>
  <c r="H185" i="42"/>
  <c r="J185" i="42"/>
  <c r="K185" i="42" s="1"/>
  <c r="J188" i="38"/>
  <c r="K188" i="38" s="1"/>
  <c r="H188" i="38"/>
  <c r="J183" i="42"/>
  <c r="K183" i="42" s="1"/>
  <c r="H183" i="42"/>
  <c r="E198" i="14"/>
  <c r="H199" i="42"/>
  <c r="J199" i="42"/>
  <c r="K199" i="42" s="1"/>
  <c r="H203" i="42"/>
  <c r="J203" i="42"/>
  <c r="K203" i="42" s="1"/>
  <c r="J179" i="42"/>
  <c r="K179" i="42" s="1"/>
  <c r="H179" i="42"/>
  <c r="J167" i="38"/>
  <c r="K167" i="38" s="1"/>
  <c r="F168" i="14" s="1"/>
  <c r="H167" i="38"/>
  <c r="H209" i="42"/>
  <c r="J209" i="42"/>
  <c r="K209" i="42" s="1"/>
  <c r="J185" i="38"/>
  <c r="K185" i="38" s="1"/>
  <c r="H185" i="38"/>
  <c r="J164" i="38"/>
  <c r="K164" i="38" s="1"/>
  <c r="F165" i="14" s="1"/>
  <c r="H164" i="38"/>
  <c r="E165" i="14" s="1"/>
  <c r="J183" i="38"/>
  <c r="K183" i="38" s="1"/>
  <c r="H183" i="38"/>
  <c r="J163" i="38"/>
  <c r="K163" i="38" s="1"/>
  <c r="F164" i="14" s="1"/>
  <c r="H163" i="38"/>
  <c r="E164" i="14" s="1"/>
  <c r="F209" i="14"/>
  <c r="E183" i="14"/>
  <c r="H169" i="42"/>
  <c r="J169" i="42"/>
  <c r="K169" i="42" s="1"/>
  <c r="H191" i="42"/>
  <c r="J191" i="42"/>
  <c r="K191" i="42" s="1"/>
  <c r="E214" i="14"/>
  <c r="E175" i="14"/>
  <c r="H199" i="38"/>
  <c r="J199" i="38"/>
  <c r="K199" i="38" s="1"/>
  <c r="J203" i="38"/>
  <c r="K203" i="38" s="1"/>
  <c r="H203" i="38"/>
  <c r="J175" i="42"/>
  <c r="K175" i="42" s="1"/>
  <c r="H175" i="42"/>
  <c r="J179" i="38"/>
  <c r="K179" i="38" s="1"/>
  <c r="H179" i="38"/>
  <c r="D11" i="47"/>
  <c r="F11" i="47"/>
  <c r="G11" i="47"/>
  <c r="H11" i="47"/>
  <c r="I11" i="47"/>
  <c r="D12" i="47"/>
  <c r="E12" i="47"/>
  <c r="F12" i="47"/>
  <c r="G12" i="47"/>
  <c r="H12" i="47"/>
  <c r="I12" i="47"/>
  <c r="D9" i="47"/>
  <c r="E9" i="47"/>
  <c r="F9" i="47"/>
  <c r="G9" i="47"/>
  <c r="H9" i="47"/>
  <c r="I9" i="47"/>
  <c r="D10" i="47"/>
  <c r="E10" i="47"/>
  <c r="F10" i="47"/>
  <c r="G10" i="47"/>
  <c r="H10" i="47"/>
  <c r="I10" i="47"/>
  <c r="G207" i="14" l="1"/>
  <c r="H207" i="14" s="1"/>
  <c r="G190" i="14"/>
  <c r="H190" i="14" s="1"/>
  <c r="F185" i="14"/>
  <c r="G191" i="14"/>
  <c r="H191" i="14" s="1"/>
  <c r="E168" i="14"/>
  <c r="G168" i="14" s="1"/>
  <c r="H168" i="14" s="1"/>
  <c r="E185" i="14"/>
  <c r="F157" i="14"/>
  <c r="G157" i="14" s="1"/>
  <c r="H157" i="14" s="1"/>
  <c r="E179" i="14"/>
  <c r="G198" i="14"/>
  <c r="H198" i="14" s="1"/>
  <c r="G205" i="14"/>
  <c r="H205" i="14" s="1"/>
  <c r="G211" i="14"/>
  <c r="H211" i="14" s="1"/>
  <c r="G177" i="14"/>
  <c r="H177" i="14" s="1"/>
  <c r="E210" i="14"/>
  <c r="G183" i="14"/>
  <c r="H183" i="14" s="1"/>
  <c r="F213" i="14"/>
  <c r="F181" i="14"/>
  <c r="F210" i="14"/>
  <c r="E173" i="14"/>
  <c r="E189" i="14"/>
  <c r="F173" i="14"/>
  <c r="E169" i="14"/>
  <c r="E213" i="14"/>
  <c r="E202" i="14"/>
  <c r="F202" i="14"/>
  <c r="G212" i="14"/>
  <c r="H212" i="14" s="1"/>
  <c r="G201" i="14"/>
  <c r="H201" i="14" s="1"/>
  <c r="F192" i="14"/>
  <c r="E197" i="14"/>
  <c r="E204" i="14"/>
  <c r="F206" i="14"/>
  <c r="F208" i="14"/>
  <c r="F197" i="14"/>
  <c r="G199" i="14"/>
  <c r="H199" i="14" s="1"/>
  <c r="E187" i="14"/>
  <c r="G182" i="14"/>
  <c r="H182" i="14" s="1"/>
  <c r="F176" i="14"/>
  <c r="F187" i="14"/>
  <c r="F170" i="14"/>
  <c r="E170" i="14"/>
  <c r="F186" i="14"/>
  <c r="G209" i="14"/>
  <c r="H209" i="14" s="1"/>
  <c r="G195" i="14"/>
  <c r="H195" i="14" s="1"/>
  <c r="E171" i="14"/>
  <c r="F216" i="14"/>
  <c r="F194" i="14"/>
  <c r="F196" i="14"/>
  <c r="E194" i="14"/>
  <c r="E174" i="14"/>
  <c r="E196" i="14"/>
  <c r="E192" i="14"/>
  <c r="G203" i="14"/>
  <c r="H203" i="14" s="1"/>
  <c r="G175" i="14"/>
  <c r="H175" i="14" s="1"/>
  <c r="E186" i="14"/>
  <c r="F189" i="14"/>
  <c r="F215" i="14"/>
  <c r="F179" i="14"/>
  <c r="F184" i="14"/>
  <c r="G166" i="14"/>
  <c r="H166" i="14" s="1"/>
  <c r="E181" i="14"/>
  <c r="F204" i="14"/>
  <c r="E176" i="14"/>
  <c r="F172" i="14"/>
  <c r="E188" i="14"/>
  <c r="E215" i="14"/>
  <c r="F200" i="14"/>
  <c r="E200" i="14"/>
  <c r="E216" i="14"/>
  <c r="F169" i="14"/>
  <c r="G158" i="14"/>
  <c r="H158" i="14" s="1"/>
  <c r="E208" i="14"/>
  <c r="E206" i="14"/>
  <c r="F174" i="14"/>
  <c r="F171" i="14"/>
  <c r="G165" i="14"/>
  <c r="H165" i="14" s="1"/>
  <c r="G164" i="14"/>
  <c r="H164" i="14" s="1"/>
  <c r="F178" i="14"/>
  <c r="E184" i="14"/>
  <c r="G214" i="14"/>
  <c r="H214" i="14" s="1"/>
  <c r="F188" i="14"/>
  <c r="G162" i="14"/>
  <c r="H162" i="14" s="1"/>
  <c r="E180" i="14"/>
  <c r="F180" i="14"/>
  <c r="E172" i="14"/>
  <c r="G160" i="14"/>
  <c r="H160" i="14" s="1"/>
  <c r="E178" i="14"/>
  <c r="A219" i="38"/>
  <c r="G185" i="14" l="1"/>
  <c r="H185" i="14" s="1"/>
  <c r="G213" i="14"/>
  <c r="H213" i="14" s="1"/>
  <c r="G173" i="14"/>
  <c r="H173" i="14" s="1"/>
  <c r="G210" i="14"/>
  <c r="H210" i="14" s="1"/>
  <c r="G181" i="14"/>
  <c r="H181" i="14" s="1"/>
  <c r="G179" i="14"/>
  <c r="H179" i="14" s="1"/>
  <c r="G169" i="14"/>
  <c r="H169" i="14" s="1"/>
  <c r="G170" i="14"/>
  <c r="H170" i="14" s="1"/>
  <c r="G187" i="14"/>
  <c r="H187" i="14" s="1"/>
  <c r="G208" i="14"/>
  <c r="H208" i="14" s="1"/>
  <c r="G189" i="14"/>
  <c r="H189" i="14" s="1"/>
  <c r="G202" i="14"/>
  <c r="H202" i="14" s="1"/>
  <c r="G171" i="14"/>
  <c r="H171" i="14" s="1"/>
  <c r="G206" i="14"/>
  <c r="H206" i="14" s="1"/>
  <c r="G204" i="14"/>
  <c r="H204" i="14" s="1"/>
  <c r="G176" i="14"/>
  <c r="H176" i="14" s="1"/>
  <c r="G192" i="14"/>
  <c r="H192" i="14" s="1"/>
  <c r="G194" i="14"/>
  <c r="H194" i="14" s="1"/>
  <c r="G197" i="14"/>
  <c r="H197" i="14" s="1"/>
  <c r="G188" i="14"/>
  <c r="H188" i="14" s="1"/>
  <c r="G186" i="14"/>
  <c r="H186" i="14" s="1"/>
  <c r="G196" i="14"/>
  <c r="H196" i="14" s="1"/>
  <c r="G174" i="14"/>
  <c r="H174" i="14" s="1"/>
  <c r="G172" i="14"/>
  <c r="H172" i="14" s="1"/>
  <c r="G216" i="14"/>
  <c r="H216" i="14" s="1"/>
  <c r="G200" i="14"/>
  <c r="H200" i="14" s="1"/>
  <c r="G215" i="14"/>
  <c r="H215" i="14" s="1"/>
  <c r="G184" i="14"/>
  <c r="H184" i="14" s="1"/>
  <c r="G180" i="14"/>
  <c r="H180" i="14" s="1"/>
  <c r="G178" i="14"/>
  <c r="H178" i="14" s="1"/>
  <c r="A219" i="39"/>
  <c r="A219" i="41"/>
  <c r="A219" i="42"/>
  <c r="H7" i="15" l="1"/>
  <c r="D12" i="35" l="1"/>
  <c r="I6" i="14" l="1"/>
  <c r="D359" i="38"/>
  <c r="D360" i="38"/>
  <c r="D361" i="38"/>
  <c r="D362" i="38"/>
  <c r="D363" i="38"/>
  <c r="D364" i="38"/>
  <c r="D365" i="38"/>
  <c r="D366" i="38"/>
  <c r="D367" i="38"/>
  <c r="D368" i="38"/>
  <c r="D369" i="38"/>
  <c r="D370" i="38"/>
  <c r="D342" i="38"/>
  <c r="D343" i="38"/>
  <c r="D344" i="38"/>
  <c r="D345" i="38"/>
  <c r="D346" i="38"/>
  <c r="D347" i="38"/>
  <c r="D348" i="38"/>
  <c r="D349" i="38"/>
  <c r="D350" i="38"/>
  <c r="D351" i="38"/>
  <c r="D352" i="38"/>
  <c r="D353" i="38"/>
  <c r="D354" i="38"/>
  <c r="D355" i="38"/>
  <c r="D356" i="38"/>
  <c r="D357" i="38"/>
  <c r="D358" i="38"/>
  <c r="D331" i="38"/>
  <c r="D332" i="38"/>
  <c r="D333" i="38"/>
  <c r="D334" i="38"/>
  <c r="D335" i="38"/>
  <c r="D336" i="38"/>
  <c r="D337" i="38"/>
  <c r="D338" i="38"/>
  <c r="D339" i="38"/>
  <c r="D340" i="38"/>
  <c r="D341" i="38"/>
  <c r="D316" i="38"/>
  <c r="D317" i="38"/>
  <c r="D318" i="38"/>
  <c r="D319" i="38"/>
  <c r="D320" i="38"/>
  <c r="D321" i="38"/>
  <c r="D322" i="38"/>
  <c r="D323" i="38"/>
  <c r="D324" i="38"/>
  <c r="D325" i="38"/>
  <c r="D326" i="38"/>
  <c r="D327" i="38"/>
  <c r="D328" i="38"/>
  <c r="D329" i="38"/>
  <c r="D330" i="38"/>
  <c r="D306" i="38"/>
  <c r="D307" i="38"/>
  <c r="D308" i="38"/>
  <c r="D309" i="38"/>
  <c r="D310" i="38"/>
  <c r="D311" i="38"/>
  <c r="D312" i="38"/>
  <c r="D313" i="38"/>
  <c r="D314" i="38"/>
  <c r="D315" i="38"/>
  <c r="D287" i="38"/>
  <c r="D288" i="38"/>
  <c r="D289" i="38"/>
  <c r="D290" i="38"/>
  <c r="D291" i="38"/>
  <c r="D292" i="38"/>
  <c r="D293" i="38"/>
  <c r="D294" i="38"/>
  <c r="D295" i="38"/>
  <c r="D296" i="38"/>
  <c r="D297" i="38"/>
  <c r="D298" i="38"/>
  <c r="D299" i="38"/>
  <c r="D300" i="38"/>
  <c r="D301" i="38"/>
  <c r="D302" i="38"/>
  <c r="D303" i="38"/>
  <c r="D304" i="38"/>
  <c r="D305" i="38"/>
  <c r="D276" i="38"/>
  <c r="D277" i="38"/>
  <c r="D278" i="38"/>
  <c r="D279" i="38"/>
  <c r="D280" i="38"/>
  <c r="D281" i="38"/>
  <c r="D282" i="38"/>
  <c r="D283" i="38"/>
  <c r="D284" i="38"/>
  <c r="D285" i="38"/>
  <c r="D286" i="38"/>
  <c r="D259" i="38"/>
  <c r="D260" i="38"/>
  <c r="D261" i="38"/>
  <c r="D262" i="38"/>
  <c r="D263" i="38"/>
  <c r="D264" i="38"/>
  <c r="D265" i="38"/>
  <c r="D266" i="38"/>
  <c r="D267" i="38"/>
  <c r="D268" i="38"/>
  <c r="D269" i="38"/>
  <c r="D270" i="38"/>
  <c r="D271" i="38"/>
  <c r="D272" i="38"/>
  <c r="D273" i="38"/>
  <c r="D274" i="38"/>
  <c r="D275" i="38"/>
  <c r="D243" i="38"/>
  <c r="D244" i="38"/>
  <c r="D245" i="38"/>
  <c r="D246" i="38"/>
  <c r="D247" i="38"/>
  <c r="D248" i="38"/>
  <c r="D249" i="38"/>
  <c r="D250" i="38"/>
  <c r="D251" i="38"/>
  <c r="D252" i="38"/>
  <c r="D253" i="38"/>
  <c r="D254" i="38"/>
  <c r="D255" i="38"/>
  <c r="D256" i="38"/>
  <c r="D257" i="38"/>
  <c r="D258" i="38"/>
  <c r="D241" i="38"/>
  <c r="D242" i="38"/>
  <c r="D230" i="38"/>
  <c r="D231" i="38"/>
  <c r="D232" i="38"/>
  <c r="D233" i="38"/>
  <c r="D234" i="38"/>
  <c r="D235" i="38"/>
  <c r="D236" i="38"/>
  <c r="D237" i="38"/>
  <c r="D238" i="38"/>
  <c r="D239" i="38"/>
  <c r="D240" i="38"/>
  <c r="D354" i="42"/>
  <c r="D355" i="42"/>
  <c r="D356" i="42"/>
  <c r="D357" i="42"/>
  <c r="D358" i="42"/>
  <c r="D359" i="42"/>
  <c r="D360" i="42"/>
  <c r="D361" i="42"/>
  <c r="D362" i="42"/>
  <c r="D363" i="42"/>
  <c r="D364" i="42"/>
  <c r="D365" i="42"/>
  <c r="D366" i="42"/>
  <c r="D367" i="42"/>
  <c r="D368" i="42"/>
  <c r="D369" i="42"/>
  <c r="D370" i="42"/>
  <c r="D350" i="42"/>
  <c r="D351" i="42"/>
  <c r="D352" i="42"/>
  <c r="D353" i="42"/>
  <c r="D327" i="42"/>
  <c r="D328" i="42"/>
  <c r="D329" i="42"/>
  <c r="D330" i="42"/>
  <c r="D331" i="42"/>
  <c r="D332" i="42"/>
  <c r="D333" i="42"/>
  <c r="D334" i="42"/>
  <c r="D335" i="42"/>
  <c r="D336" i="42"/>
  <c r="D337" i="42"/>
  <c r="D338" i="42"/>
  <c r="D339" i="42"/>
  <c r="D340" i="42"/>
  <c r="D341" i="42"/>
  <c r="D342" i="42"/>
  <c r="D343" i="42"/>
  <c r="D344" i="42"/>
  <c r="D345" i="42"/>
  <c r="D346" i="42"/>
  <c r="D347" i="42"/>
  <c r="D348" i="42"/>
  <c r="D349" i="42"/>
  <c r="D278" i="42"/>
  <c r="D279" i="42"/>
  <c r="D280" i="42"/>
  <c r="D281" i="42"/>
  <c r="D282" i="42"/>
  <c r="D283" i="42"/>
  <c r="D284" i="42"/>
  <c r="D285" i="42"/>
  <c r="D286" i="42"/>
  <c r="D287" i="42"/>
  <c r="D288" i="42"/>
  <c r="D289" i="42"/>
  <c r="D290" i="42"/>
  <c r="D291" i="42"/>
  <c r="D292" i="42"/>
  <c r="D293" i="42"/>
  <c r="D294" i="42"/>
  <c r="D295" i="42"/>
  <c r="D296" i="42"/>
  <c r="D297" i="42"/>
  <c r="D298" i="42"/>
  <c r="D299" i="42"/>
  <c r="D300" i="42"/>
  <c r="D301" i="42"/>
  <c r="D302" i="42"/>
  <c r="D303" i="42"/>
  <c r="D304" i="42"/>
  <c r="D305" i="42"/>
  <c r="D306" i="42"/>
  <c r="D307" i="42"/>
  <c r="D308" i="42"/>
  <c r="D309" i="42"/>
  <c r="D310" i="42"/>
  <c r="D311" i="42"/>
  <c r="D312" i="42"/>
  <c r="D313" i="42"/>
  <c r="D314" i="42"/>
  <c r="D315" i="42"/>
  <c r="D316" i="42"/>
  <c r="D317" i="42"/>
  <c r="D318" i="42"/>
  <c r="D319" i="42"/>
  <c r="D320" i="42"/>
  <c r="D321" i="42"/>
  <c r="D322" i="42"/>
  <c r="D323" i="42"/>
  <c r="D324" i="42"/>
  <c r="D325" i="42"/>
  <c r="D326" i="42"/>
  <c r="D224" i="42"/>
  <c r="D225" i="42"/>
  <c r="D226" i="42"/>
  <c r="D227" i="42"/>
  <c r="D228" i="42"/>
  <c r="D229" i="42"/>
  <c r="D230" i="42"/>
  <c r="D231" i="42"/>
  <c r="D232" i="42"/>
  <c r="D233" i="42"/>
  <c r="D234" i="42"/>
  <c r="D235" i="42"/>
  <c r="D236" i="42"/>
  <c r="D237" i="42"/>
  <c r="D238" i="42"/>
  <c r="D239" i="42"/>
  <c r="D240" i="42"/>
  <c r="D241" i="42"/>
  <c r="D242" i="42"/>
  <c r="D243" i="42"/>
  <c r="D244" i="42"/>
  <c r="D245" i="42"/>
  <c r="D246" i="42"/>
  <c r="D247" i="42"/>
  <c r="D248" i="42"/>
  <c r="D249" i="42"/>
  <c r="D250" i="42"/>
  <c r="D251" i="42"/>
  <c r="D252" i="42"/>
  <c r="D253" i="42"/>
  <c r="D254" i="42"/>
  <c r="D255" i="42"/>
  <c r="D256" i="42"/>
  <c r="D257" i="42"/>
  <c r="D258" i="42"/>
  <c r="D259" i="42"/>
  <c r="D260" i="42"/>
  <c r="D261" i="42"/>
  <c r="D262" i="42"/>
  <c r="D263" i="42"/>
  <c r="D264" i="42"/>
  <c r="D265" i="42"/>
  <c r="D266" i="42"/>
  <c r="D267" i="42"/>
  <c r="D268" i="42"/>
  <c r="D269" i="42"/>
  <c r="D270" i="42"/>
  <c r="D271" i="42"/>
  <c r="D272" i="42"/>
  <c r="D273" i="42"/>
  <c r="D274" i="42"/>
  <c r="D275" i="42"/>
  <c r="D276" i="42"/>
  <c r="D277" i="42"/>
  <c r="D366" i="41"/>
  <c r="D367" i="41"/>
  <c r="D368" i="41"/>
  <c r="D369" i="41"/>
  <c r="D370" i="41"/>
  <c r="D344" i="41"/>
  <c r="D345" i="41"/>
  <c r="D346" i="41"/>
  <c r="D347" i="41"/>
  <c r="D348" i="41"/>
  <c r="D349" i="41"/>
  <c r="D350" i="41"/>
  <c r="D351" i="41"/>
  <c r="D352" i="41"/>
  <c r="D353" i="41"/>
  <c r="D354" i="41"/>
  <c r="D355" i="41"/>
  <c r="D356" i="41"/>
  <c r="D357" i="41"/>
  <c r="D358" i="41"/>
  <c r="D359" i="41"/>
  <c r="D360" i="41"/>
  <c r="D361" i="41"/>
  <c r="D362" i="41"/>
  <c r="D363" i="41"/>
  <c r="D364" i="41"/>
  <c r="D365" i="41"/>
  <c r="D327" i="41"/>
  <c r="D328" i="41"/>
  <c r="D329" i="41"/>
  <c r="D330" i="41"/>
  <c r="D331" i="41"/>
  <c r="D332" i="41"/>
  <c r="D333" i="41"/>
  <c r="D334" i="41"/>
  <c r="D335" i="41"/>
  <c r="D336" i="41"/>
  <c r="D337" i="41"/>
  <c r="D338" i="41"/>
  <c r="D339" i="41"/>
  <c r="D340" i="41"/>
  <c r="D341" i="41"/>
  <c r="D342" i="41"/>
  <c r="D343" i="41"/>
  <c r="D308" i="41"/>
  <c r="D309" i="41"/>
  <c r="D310" i="41"/>
  <c r="D311" i="41"/>
  <c r="D312" i="41"/>
  <c r="D313" i="41"/>
  <c r="D314" i="41"/>
  <c r="D315" i="41"/>
  <c r="D316" i="41"/>
  <c r="D317" i="41"/>
  <c r="D318" i="41"/>
  <c r="D319" i="41"/>
  <c r="D320" i="41"/>
  <c r="D321" i="41"/>
  <c r="D322" i="41"/>
  <c r="D323" i="41"/>
  <c r="D324" i="41"/>
  <c r="D325" i="41"/>
  <c r="D326" i="41"/>
  <c r="D282" i="41"/>
  <c r="D283" i="41"/>
  <c r="D284" i="41"/>
  <c r="D285" i="41"/>
  <c r="D286" i="41"/>
  <c r="D287" i="41"/>
  <c r="D288" i="41"/>
  <c r="D289" i="41"/>
  <c r="D290" i="41"/>
  <c r="D291" i="41"/>
  <c r="D292" i="41"/>
  <c r="D293" i="41"/>
  <c r="D294" i="41"/>
  <c r="D295" i="41"/>
  <c r="D296" i="41"/>
  <c r="D297" i="41"/>
  <c r="D298" i="41"/>
  <c r="D299" i="41"/>
  <c r="D300" i="41"/>
  <c r="D301" i="41"/>
  <c r="D302" i="41"/>
  <c r="D303" i="41"/>
  <c r="D304" i="41"/>
  <c r="D305" i="41"/>
  <c r="D306" i="41"/>
  <c r="D307" i="41"/>
  <c r="D262" i="41"/>
  <c r="D263" i="41"/>
  <c r="D264" i="41"/>
  <c r="D265" i="41"/>
  <c r="D266" i="41"/>
  <c r="D267" i="41"/>
  <c r="D268" i="41"/>
  <c r="D269" i="41"/>
  <c r="D270" i="41"/>
  <c r="D271" i="41"/>
  <c r="D272" i="41"/>
  <c r="D273" i="41"/>
  <c r="D274" i="41"/>
  <c r="D275" i="41"/>
  <c r="D276" i="41"/>
  <c r="D277" i="41"/>
  <c r="D278" i="41"/>
  <c r="D279" i="41"/>
  <c r="D280" i="41"/>
  <c r="D281" i="41"/>
  <c r="D246" i="41"/>
  <c r="D247" i="41"/>
  <c r="D248" i="41"/>
  <c r="D249" i="41"/>
  <c r="D250" i="41"/>
  <c r="D251" i="41"/>
  <c r="D252" i="41"/>
  <c r="D253" i="41"/>
  <c r="D254" i="41"/>
  <c r="D255" i="41"/>
  <c r="D256" i="41"/>
  <c r="D257" i="41"/>
  <c r="D258" i="41"/>
  <c r="D259" i="41"/>
  <c r="D260" i="41"/>
  <c r="D261" i="41"/>
  <c r="D224" i="41"/>
  <c r="D363" i="39"/>
  <c r="D364" i="39"/>
  <c r="D365" i="39"/>
  <c r="D366" i="39"/>
  <c r="D367" i="39"/>
  <c r="D368" i="39"/>
  <c r="D369" i="39"/>
  <c r="D370" i="39"/>
  <c r="D345" i="39"/>
  <c r="D346" i="39"/>
  <c r="D347" i="39"/>
  <c r="D348" i="39"/>
  <c r="D349" i="39"/>
  <c r="D350" i="39"/>
  <c r="D351" i="39"/>
  <c r="D352" i="39"/>
  <c r="D353" i="39"/>
  <c r="D354" i="39"/>
  <c r="D355" i="39"/>
  <c r="D356" i="39"/>
  <c r="D357" i="39"/>
  <c r="D358" i="39"/>
  <c r="D359" i="39"/>
  <c r="D360" i="39"/>
  <c r="D361" i="39"/>
  <c r="D362" i="39"/>
  <c r="D328" i="39"/>
  <c r="D329" i="39"/>
  <c r="D330" i="39"/>
  <c r="D331" i="39"/>
  <c r="D332" i="39"/>
  <c r="D333" i="39"/>
  <c r="D334" i="39"/>
  <c r="D335" i="39"/>
  <c r="D336" i="39"/>
  <c r="D337" i="39"/>
  <c r="D338" i="39"/>
  <c r="D339" i="39"/>
  <c r="D340" i="39"/>
  <c r="D341" i="39"/>
  <c r="D342" i="39"/>
  <c r="D343" i="39"/>
  <c r="D344" i="39"/>
  <c r="D321" i="39"/>
  <c r="D322" i="39"/>
  <c r="D323" i="39"/>
  <c r="D324" i="39"/>
  <c r="D325" i="39"/>
  <c r="D326" i="39"/>
  <c r="D327" i="39"/>
  <c r="D299" i="39"/>
  <c r="D300" i="39"/>
  <c r="D301" i="39"/>
  <c r="D302" i="39"/>
  <c r="D303" i="39"/>
  <c r="D304" i="39"/>
  <c r="D305" i="39"/>
  <c r="D306" i="39"/>
  <c r="D307" i="39"/>
  <c r="D308" i="39"/>
  <c r="D309" i="39"/>
  <c r="D310" i="39"/>
  <c r="D311" i="39"/>
  <c r="D312" i="39"/>
  <c r="D313" i="39"/>
  <c r="D314" i="39"/>
  <c r="D315" i="39"/>
  <c r="D316" i="39"/>
  <c r="D317" i="39"/>
  <c r="D318" i="39"/>
  <c r="D319" i="39"/>
  <c r="D320" i="39"/>
  <c r="D289" i="39"/>
  <c r="D290" i="39"/>
  <c r="D291" i="39"/>
  <c r="D292" i="39"/>
  <c r="D293" i="39"/>
  <c r="D294" i="39"/>
  <c r="D295" i="39"/>
  <c r="D296" i="39"/>
  <c r="D297" i="39"/>
  <c r="D298" i="39"/>
  <c r="D228" i="39"/>
  <c r="D229" i="39"/>
  <c r="D230" i="39"/>
  <c r="D231" i="39"/>
  <c r="D232" i="39"/>
  <c r="D233" i="39"/>
  <c r="D234" i="39"/>
  <c r="D235" i="39"/>
  <c r="D236" i="39"/>
  <c r="D237" i="39"/>
  <c r="D238" i="39"/>
  <c r="D239" i="39"/>
  <c r="D240" i="39"/>
  <c r="D241" i="39"/>
  <c r="D242" i="39"/>
  <c r="D243" i="39"/>
  <c r="D244" i="39"/>
  <c r="D245" i="39"/>
  <c r="D246" i="39"/>
  <c r="D247" i="39"/>
  <c r="D248" i="39"/>
  <c r="D249" i="39"/>
  <c r="D250" i="39"/>
  <c r="D251" i="39"/>
  <c r="D252" i="39"/>
  <c r="D253" i="39"/>
  <c r="D254" i="39"/>
  <c r="D255" i="39"/>
  <c r="D256" i="39"/>
  <c r="D257" i="39"/>
  <c r="D258" i="39"/>
  <c r="D259" i="39"/>
  <c r="D260" i="39"/>
  <c r="D261" i="39"/>
  <c r="D262" i="39"/>
  <c r="D263" i="39"/>
  <c r="D264" i="39"/>
  <c r="D265" i="39"/>
  <c r="D266" i="39"/>
  <c r="D267" i="39"/>
  <c r="D268" i="39"/>
  <c r="D269" i="39"/>
  <c r="D270" i="39"/>
  <c r="D271" i="39"/>
  <c r="D272" i="39"/>
  <c r="D273" i="39"/>
  <c r="D274" i="39"/>
  <c r="D275" i="39"/>
  <c r="D276" i="39"/>
  <c r="D277" i="39"/>
  <c r="D278" i="39"/>
  <c r="D279" i="39"/>
  <c r="D280" i="39"/>
  <c r="D281" i="39"/>
  <c r="D282" i="39"/>
  <c r="D283" i="39"/>
  <c r="D284" i="39"/>
  <c r="D285" i="39"/>
  <c r="D286" i="39"/>
  <c r="D287" i="39"/>
  <c r="D288" i="39"/>
  <c r="D222" i="39"/>
  <c r="D223" i="39"/>
  <c r="D224" i="39"/>
  <c r="D225" i="39"/>
  <c r="D226" i="39"/>
  <c r="D227" i="39"/>
  <c r="A374" i="39"/>
  <c r="A222" i="7" l="1"/>
  <c r="A222" i="39" s="1"/>
  <c r="B222" i="7"/>
  <c r="B222" i="39" s="1"/>
  <c r="D222" i="7"/>
  <c r="A223" i="7"/>
  <c r="A223" i="39" s="1"/>
  <c r="B223" i="7"/>
  <c r="B223" i="39" s="1"/>
  <c r="D223" i="7"/>
  <c r="A224" i="7"/>
  <c r="B224" i="7"/>
  <c r="D224" i="7"/>
  <c r="A225" i="7"/>
  <c r="A225" i="41" s="1"/>
  <c r="B225" i="7"/>
  <c r="B225" i="41" s="1"/>
  <c r="D225" i="7"/>
  <c r="A226" i="7"/>
  <c r="A226" i="41" s="1"/>
  <c r="B226" i="7"/>
  <c r="B226" i="41" s="1"/>
  <c r="D226" i="7"/>
  <c r="A227" i="7"/>
  <c r="A227" i="41" s="1"/>
  <c r="B227" i="7"/>
  <c r="B227" i="41" s="1"/>
  <c r="D227" i="7"/>
  <c r="A228" i="7"/>
  <c r="A228" i="41" s="1"/>
  <c r="B228" i="7"/>
  <c r="B228" i="41" s="1"/>
  <c r="D228" i="7"/>
  <c r="A229" i="7"/>
  <c r="A229" i="41" s="1"/>
  <c r="B229" i="7"/>
  <c r="B229" i="41" s="1"/>
  <c r="D229" i="7"/>
  <c r="A230" i="7"/>
  <c r="A230" i="41" s="1"/>
  <c r="B230" i="7"/>
  <c r="B230" i="41" s="1"/>
  <c r="D230" i="7"/>
  <c r="A231" i="7"/>
  <c r="A231" i="41" s="1"/>
  <c r="B231" i="7"/>
  <c r="B231" i="41" s="1"/>
  <c r="D231" i="7"/>
  <c r="A232" i="7"/>
  <c r="A232" i="41" s="1"/>
  <c r="B232" i="7"/>
  <c r="B232" i="41" s="1"/>
  <c r="D232" i="7"/>
  <c r="A233" i="7"/>
  <c r="A233" i="41" s="1"/>
  <c r="B233" i="7"/>
  <c r="B233" i="41" s="1"/>
  <c r="D233" i="7"/>
  <c r="A234" i="7"/>
  <c r="A234" i="41" s="1"/>
  <c r="B234" i="7"/>
  <c r="B234" i="41" s="1"/>
  <c r="D234" i="7"/>
  <c r="A235" i="7"/>
  <c r="A235" i="41" s="1"/>
  <c r="B235" i="7"/>
  <c r="B235" i="41" s="1"/>
  <c r="D235" i="7"/>
  <c r="A236" i="7"/>
  <c r="A236" i="41" s="1"/>
  <c r="B236" i="7"/>
  <c r="B236" i="41" s="1"/>
  <c r="D236" i="7"/>
  <c r="A237" i="7"/>
  <c r="A237" i="41" s="1"/>
  <c r="B237" i="7"/>
  <c r="B237" i="41" s="1"/>
  <c r="D237" i="7"/>
  <c r="A238" i="7"/>
  <c r="A238" i="41" s="1"/>
  <c r="B238" i="7"/>
  <c r="B238" i="41" s="1"/>
  <c r="D238" i="7"/>
  <c r="A239" i="7"/>
  <c r="A239" i="41" s="1"/>
  <c r="B239" i="7"/>
  <c r="B239" i="41" s="1"/>
  <c r="D239" i="7"/>
  <c r="A240" i="7"/>
  <c r="A240" i="41" s="1"/>
  <c r="B240" i="7"/>
  <c r="B240" i="41" s="1"/>
  <c r="D240" i="7"/>
  <c r="A241" i="7"/>
  <c r="A241" i="41" s="1"/>
  <c r="B241" i="7"/>
  <c r="B241" i="41" s="1"/>
  <c r="D241" i="7"/>
  <c r="A242" i="7"/>
  <c r="A242" i="41" s="1"/>
  <c r="B242" i="7"/>
  <c r="B242" i="41" s="1"/>
  <c r="D242" i="7"/>
  <c r="A243" i="7"/>
  <c r="A243" i="41" s="1"/>
  <c r="B243" i="7"/>
  <c r="B243" i="41" s="1"/>
  <c r="D243" i="7"/>
  <c r="A244" i="7"/>
  <c r="A244" i="41" s="1"/>
  <c r="B244" i="7"/>
  <c r="B244" i="41" s="1"/>
  <c r="D244" i="7"/>
  <c r="A245" i="7"/>
  <c r="A245" i="41" s="1"/>
  <c r="B245" i="7"/>
  <c r="B245" i="41" s="1"/>
  <c r="D245" i="7"/>
  <c r="A246" i="7"/>
  <c r="B246" i="7"/>
  <c r="D246" i="7"/>
  <c r="A247" i="7"/>
  <c r="B247" i="7"/>
  <c r="D247" i="7"/>
  <c r="A248" i="7"/>
  <c r="B248" i="7"/>
  <c r="D248" i="7"/>
  <c r="A249" i="7"/>
  <c r="B249" i="7"/>
  <c r="D249" i="7"/>
  <c r="A250" i="7"/>
  <c r="B250" i="7"/>
  <c r="D250" i="7"/>
  <c r="A251" i="7"/>
  <c r="B251" i="7"/>
  <c r="D251" i="7"/>
  <c r="A252" i="7"/>
  <c r="B252" i="7"/>
  <c r="D252" i="7"/>
  <c r="A253" i="7"/>
  <c r="B253" i="7"/>
  <c r="D253" i="7"/>
  <c r="A254" i="7"/>
  <c r="B254" i="7"/>
  <c r="D254" i="7"/>
  <c r="A255" i="7"/>
  <c r="B255" i="7"/>
  <c r="D255" i="7"/>
  <c r="A256" i="7"/>
  <c r="B256" i="7"/>
  <c r="D256" i="7"/>
  <c r="A257" i="7"/>
  <c r="B257" i="7"/>
  <c r="D257" i="7"/>
  <c r="A258" i="7"/>
  <c r="B258" i="7"/>
  <c r="D258" i="7"/>
  <c r="A259" i="7"/>
  <c r="B259" i="7"/>
  <c r="D259" i="7"/>
  <c r="A260" i="7"/>
  <c r="B260" i="7"/>
  <c r="D260" i="7"/>
  <c r="A261" i="7"/>
  <c r="B261" i="7"/>
  <c r="D261" i="7"/>
  <c r="A262" i="7"/>
  <c r="B262" i="7"/>
  <c r="D262" i="7"/>
  <c r="A263" i="7"/>
  <c r="B263" i="7"/>
  <c r="D263" i="7"/>
  <c r="A264" i="7"/>
  <c r="B264" i="7"/>
  <c r="D264" i="7"/>
  <c r="A265" i="7"/>
  <c r="B265" i="7"/>
  <c r="D265" i="7"/>
  <c r="A266" i="7"/>
  <c r="B266" i="7"/>
  <c r="D266" i="7"/>
  <c r="A267" i="7"/>
  <c r="B267" i="7"/>
  <c r="D267" i="7"/>
  <c r="A268" i="7"/>
  <c r="B268" i="7"/>
  <c r="D268" i="7"/>
  <c r="A269" i="7"/>
  <c r="B269" i="7"/>
  <c r="D269" i="7"/>
  <c r="A270" i="7"/>
  <c r="B270" i="7"/>
  <c r="D270" i="7"/>
  <c r="A271" i="7"/>
  <c r="B271" i="7"/>
  <c r="D271" i="7"/>
  <c r="A272" i="7"/>
  <c r="B272" i="7"/>
  <c r="D272" i="7"/>
  <c r="A273" i="7"/>
  <c r="B273" i="7"/>
  <c r="D273" i="7"/>
  <c r="A274" i="7"/>
  <c r="B274" i="7"/>
  <c r="D274" i="7"/>
  <c r="A275" i="7"/>
  <c r="B275" i="7"/>
  <c r="D275" i="7"/>
  <c r="A276" i="7"/>
  <c r="B276" i="7"/>
  <c r="D276" i="7"/>
  <c r="A277" i="7"/>
  <c r="B277" i="7"/>
  <c r="D277" i="7"/>
  <c r="A278" i="7"/>
  <c r="B278" i="7"/>
  <c r="D278" i="7"/>
  <c r="A279" i="7"/>
  <c r="B279" i="7"/>
  <c r="D279" i="7"/>
  <c r="A280" i="7"/>
  <c r="B280" i="7"/>
  <c r="D280" i="7"/>
  <c r="A281" i="7"/>
  <c r="B281" i="7"/>
  <c r="D281" i="7"/>
  <c r="A282" i="7"/>
  <c r="B282" i="7"/>
  <c r="D282" i="7"/>
  <c r="A283" i="7"/>
  <c r="B283" i="7"/>
  <c r="D283" i="7"/>
  <c r="A284" i="7"/>
  <c r="B284" i="7"/>
  <c r="D284" i="7"/>
  <c r="A285" i="7"/>
  <c r="B285" i="7"/>
  <c r="D285" i="7"/>
  <c r="A286" i="7"/>
  <c r="B286" i="7"/>
  <c r="D286" i="7"/>
  <c r="A287" i="7"/>
  <c r="B287" i="7"/>
  <c r="D287" i="7"/>
  <c r="A288" i="7"/>
  <c r="B288" i="7"/>
  <c r="D288" i="7"/>
  <c r="A289" i="7"/>
  <c r="B289" i="7"/>
  <c r="D289" i="7"/>
  <c r="A290" i="7"/>
  <c r="B290" i="7"/>
  <c r="D290" i="7"/>
  <c r="A291" i="7"/>
  <c r="B291" i="7"/>
  <c r="D291" i="7"/>
  <c r="A292" i="7"/>
  <c r="B292" i="7"/>
  <c r="D292" i="7"/>
  <c r="A293" i="7"/>
  <c r="B293" i="7"/>
  <c r="D293" i="7"/>
  <c r="A294" i="7"/>
  <c r="B294" i="7"/>
  <c r="D294" i="7"/>
  <c r="A295" i="7"/>
  <c r="B295" i="7"/>
  <c r="D295" i="7"/>
  <c r="A296" i="7"/>
  <c r="B296" i="7"/>
  <c r="D296" i="7"/>
  <c r="A297" i="7"/>
  <c r="B297" i="7"/>
  <c r="D297" i="7"/>
  <c r="A298" i="7"/>
  <c r="B298" i="7"/>
  <c r="D298" i="7"/>
  <c r="A299" i="7"/>
  <c r="B299" i="7"/>
  <c r="D299" i="7"/>
  <c r="A300" i="7"/>
  <c r="B300" i="7"/>
  <c r="D300" i="7"/>
  <c r="A301" i="7"/>
  <c r="B301" i="7"/>
  <c r="D301" i="7"/>
  <c r="A302" i="7"/>
  <c r="B302" i="7"/>
  <c r="D302" i="7"/>
  <c r="A303" i="7"/>
  <c r="B303" i="7"/>
  <c r="D303" i="7"/>
  <c r="A304" i="7"/>
  <c r="B304" i="7"/>
  <c r="D304" i="7"/>
  <c r="A305" i="7"/>
  <c r="B305" i="7"/>
  <c r="D305" i="7"/>
  <c r="A306" i="7"/>
  <c r="B306" i="7"/>
  <c r="D306" i="7"/>
  <c r="A307" i="7"/>
  <c r="B307" i="7"/>
  <c r="D307" i="7"/>
  <c r="A308" i="7"/>
  <c r="B308" i="7"/>
  <c r="D308" i="7"/>
  <c r="A309" i="7"/>
  <c r="B309" i="7"/>
  <c r="D309" i="7"/>
  <c r="A310" i="7"/>
  <c r="B310" i="7"/>
  <c r="D310" i="7"/>
  <c r="A311" i="7"/>
  <c r="B311" i="7"/>
  <c r="D311" i="7"/>
  <c r="A312" i="7"/>
  <c r="B312" i="7"/>
  <c r="D312" i="7"/>
  <c r="A313" i="7"/>
  <c r="B313" i="7"/>
  <c r="D313" i="7"/>
  <c r="A314" i="7"/>
  <c r="B314" i="7"/>
  <c r="D314" i="7"/>
  <c r="A315" i="7"/>
  <c r="B315" i="7"/>
  <c r="D315" i="7"/>
  <c r="A316" i="7"/>
  <c r="B316" i="7"/>
  <c r="D316" i="7"/>
  <c r="A317" i="7"/>
  <c r="B317" i="7"/>
  <c r="D317" i="7"/>
  <c r="A318" i="7"/>
  <c r="B318" i="7"/>
  <c r="D318" i="7"/>
  <c r="A319" i="7"/>
  <c r="B319" i="7"/>
  <c r="D319" i="7"/>
  <c r="A320" i="7"/>
  <c r="B320" i="7"/>
  <c r="D320" i="7"/>
  <c r="A321" i="7"/>
  <c r="B321" i="7"/>
  <c r="D321" i="7"/>
  <c r="A322" i="7"/>
  <c r="B322" i="7"/>
  <c r="D322" i="7"/>
  <c r="A323" i="7"/>
  <c r="B323" i="7"/>
  <c r="D323" i="7"/>
  <c r="A324" i="7"/>
  <c r="B324" i="7"/>
  <c r="D324" i="7"/>
  <c r="A325" i="7"/>
  <c r="B325" i="7"/>
  <c r="D325" i="7"/>
  <c r="A326" i="7"/>
  <c r="B326" i="7"/>
  <c r="D326" i="7"/>
  <c r="A327" i="7"/>
  <c r="B327" i="7"/>
  <c r="D327" i="7"/>
  <c r="A328" i="7"/>
  <c r="B328" i="7"/>
  <c r="D328" i="7"/>
  <c r="A329" i="7"/>
  <c r="B329" i="7"/>
  <c r="D329" i="7"/>
  <c r="A330" i="7"/>
  <c r="B330" i="7"/>
  <c r="D330" i="7"/>
  <c r="A331" i="7"/>
  <c r="B331" i="7"/>
  <c r="D331" i="7"/>
  <c r="A332" i="7"/>
  <c r="B332" i="7"/>
  <c r="D332" i="7"/>
  <c r="A333" i="7"/>
  <c r="B333" i="7"/>
  <c r="D333" i="7"/>
  <c r="A334" i="7"/>
  <c r="B334" i="7"/>
  <c r="D334" i="7"/>
  <c r="A335" i="7"/>
  <c r="B335" i="7"/>
  <c r="D335" i="7"/>
  <c r="A336" i="7"/>
  <c r="B336" i="7"/>
  <c r="D336" i="7"/>
  <c r="A337" i="7"/>
  <c r="B337" i="7"/>
  <c r="D337" i="7"/>
  <c r="A338" i="7"/>
  <c r="B338" i="7"/>
  <c r="D338" i="7"/>
  <c r="A339" i="7"/>
  <c r="B339" i="7"/>
  <c r="D339" i="7"/>
  <c r="A340" i="7"/>
  <c r="B340" i="7"/>
  <c r="D340" i="7"/>
  <c r="A341" i="7"/>
  <c r="B341" i="7"/>
  <c r="D341" i="7"/>
  <c r="A342" i="7"/>
  <c r="B342" i="7"/>
  <c r="D342" i="7"/>
  <c r="A343" i="7"/>
  <c r="B343" i="7"/>
  <c r="D343" i="7"/>
  <c r="A344" i="7"/>
  <c r="B344" i="7"/>
  <c r="D344" i="7"/>
  <c r="A345" i="7"/>
  <c r="B345" i="7"/>
  <c r="D345" i="7"/>
  <c r="A346" i="7"/>
  <c r="B346" i="7"/>
  <c r="D346" i="7"/>
  <c r="A347" i="7"/>
  <c r="B347" i="7"/>
  <c r="D347" i="7"/>
  <c r="A348" i="7"/>
  <c r="B348" i="7"/>
  <c r="D348" i="7"/>
  <c r="A349" i="7"/>
  <c r="B349" i="7"/>
  <c r="D349" i="7"/>
  <c r="A350" i="7"/>
  <c r="B350" i="7"/>
  <c r="D350" i="7"/>
  <c r="A351" i="7"/>
  <c r="B351" i="7"/>
  <c r="D351" i="7"/>
  <c r="A352" i="7"/>
  <c r="B352" i="7"/>
  <c r="D352" i="7"/>
  <c r="A353" i="7"/>
  <c r="B353" i="7"/>
  <c r="D353" i="7"/>
  <c r="A354" i="7"/>
  <c r="B354" i="7"/>
  <c r="D354" i="7"/>
  <c r="A355" i="7"/>
  <c r="B355" i="7"/>
  <c r="D355" i="7"/>
  <c r="A356" i="7"/>
  <c r="B356" i="7"/>
  <c r="D356" i="7"/>
  <c r="A357" i="7"/>
  <c r="B357" i="7"/>
  <c r="D357" i="7"/>
  <c r="A358" i="7"/>
  <c r="B358" i="7"/>
  <c r="D358" i="7"/>
  <c r="A359" i="7"/>
  <c r="B359" i="7"/>
  <c r="D359" i="7"/>
  <c r="A360" i="7"/>
  <c r="B360" i="7"/>
  <c r="D360" i="7"/>
  <c r="A361" i="7"/>
  <c r="B361" i="7"/>
  <c r="D361" i="7"/>
  <c r="A362" i="7"/>
  <c r="B362" i="7"/>
  <c r="D362" i="7"/>
  <c r="A363" i="7"/>
  <c r="B363" i="7"/>
  <c r="D363" i="7"/>
  <c r="A364" i="7"/>
  <c r="B364" i="7"/>
  <c r="D364" i="7"/>
  <c r="A365" i="7"/>
  <c r="B365" i="7"/>
  <c r="D365" i="7"/>
  <c r="A366" i="7"/>
  <c r="B366" i="7"/>
  <c r="D366" i="7"/>
  <c r="A367" i="7"/>
  <c r="B367" i="7"/>
  <c r="D367" i="7"/>
  <c r="A368" i="7"/>
  <c r="B368" i="7"/>
  <c r="D368" i="7"/>
  <c r="A369" i="7"/>
  <c r="B369" i="7"/>
  <c r="D369" i="7"/>
  <c r="A370" i="7"/>
  <c r="B370" i="7"/>
  <c r="D370" i="7"/>
  <c r="Q942" i="46"/>
  <c r="R942" i="46"/>
  <c r="S942" i="46"/>
  <c r="T942" i="46"/>
  <c r="U942" i="46"/>
  <c r="V942" i="46"/>
  <c r="W942" i="46"/>
  <c r="X942" i="46"/>
  <c r="Y942" i="46"/>
  <c r="Z942" i="46"/>
  <c r="AA942" i="46"/>
  <c r="AB942" i="46"/>
  <c r="AC942" i="46"/>
  <c r="AD942" i="46"/>
  <c r="AE942" i="46"/>
  <c r="AF942" i="46"/>
  <c r="AG942" i="46"/>
  <c r="AH942" i="46"/>
  <c r="AI942" i="46"/>
  <c r="AJ942" i="46"/>
  <c r="AK942" i="46"/>
  <c r="AL942" i="46"/>
  <c r="AM942" i="46"/>
  <c r="AN942" i="46"/>
  <c r="AO942" i="46"/>
  <c r="AP942" i="46"/>
  <c r="AQ942" i="46"/>
  <c r="AR942" i="46"/>
  <c r="AS942" i="46"/>
  <c r="AT942" i="46"/>
  <c r="AU942" i="46"/>
  <c r="AV942" i="46"/>
  <c r="AW942" i="46"/>
  <c r="AX942" i="46"/>
  <c r="AY942" i="46"/>
  <c r="AZ942" i="46"/>
  <c r="BA942" i="46"/>
  <c r="BB942" i="46"/>
  <c r="BC942" i="46"/>
  <c r="BD942" i="46"/>
  <c r="BE942" i="46"/>
  <c r="BF942" i="46"/>
  <c r="BG942" i="46"/>
  <c r="BH942" i="46"/>
  <c r="BI942" i="46"/>
  <c r="P942" i="46"/>
  <c r="Q785" i="46"/>
  <c r="R785" i="46"/>
  <c r="S785" i="46"/>
  <c r="T785" i="46"/>
  <c r="U785" i="46"/>
  <c r="V785" i="46"/>
  <c r="W785" i="46"/>
  <c r="X785" i="46"/>
  <c r="Y785" i="46"/>
  <c r="Z785" i="46"/>
  <c r="AA785" i="46"/>
  <c r="AB785" i="46"/>
  <c r="AC785" i="46"/>
  <c r="AD785" i="46"/>
  <c r="AE785" i="46"/>
  <c r="AF785" i="46"/>
  <c r="AG785" i="46"/>
  <c r="AH785" i="46"/>
  <c r="AI785" i="46"/>
  <c r="AJ785" i="46"/>
  <c r="AK785" i="46"/>
  <c r="AL785" i="46"/>
  <c r="AM785" i="46"/>
  <c r="AN785" i="46"/>
  <c r="AO785" i="46"/>
  <c r="AP785" i="46"/>
  <c r="AQ785" i="46"/>
  <c r="AR785" i="46"/>
  <c r="AS785" i="46"/>
  <c r="AT785" i="46"/>
  <c r="AU785" i="46"/>
  <c r="AV785" i="46"/>
  <c r="AW785" i="46"/>
  <c r="AX785" i="46"/>
  <c r="AY785" i="46"/>
  <c r="AZ785" i="46"/>
  <c r="BA785" i="46"/>
  <c r="BB785" i="46"/>
  <c r="BC785" i="46"/>
  <c r="BD785" i="46"/>
  <c r="BE785" i="46"/>
  <c r="BF785" i="46"/>
  <c r="BG785" i="46"/>
  <c r="BH785" i="46"/>
  <c r="BI785" i="46"/>
  <c r="P785" i="46"/>
  <c r="Q628" i="46"/>
  <c r="R628" i="46"/>
  <c r="S628" i="46"/>
  <c r="T628" i="46"/>
  <c r="U628" i="46"/>
  <c r="V628" i="46"/>
  <c r="W628" i="46"/>
  <c r="X628" i="46"/>
  <c r="Y628" i="46"/>
  <c r="Z628" i="46"/>
  <c r="AA628" i="46"/>
  <c r="AB628" i="46"/>
  <c r="AC628" i="46"/>
  <c r="AD628" i="46"/>
  <c r="AE628" i="46"/>
  <c r="AF628" i="46"/>
  <c r="AG628" i="46"/>
  <c r="AH628" i="46"/>
  <c r="AI628" i="46"/>
  <c r="AJ628" i="46"/>
  <c r="AK628" i="46"/>
  <c r="AL628" i="46"/>
  <c r="AM628" i="46"/>
  <c r="AN628" i="46"/>
  <c r="AO628" i="46"/>
  <c r="AP628" i="46"/>
  <c r="AQ628" i="46"/>
  <c r="AR628" i="46"/>
  <c r="AS628" i="46"/>
  <c r="AT628" i="46"/>
  <c r="AU628" i="46"/>
  <c r="AV628" i="46"/>
  <c r="AW628" i="46"/>
  <c r="AX628" i="46"/>
  <c r="AY628" i="46"/>
  <c r="AZ628" i="46"/>
  <c r="BA628" i="46"/>
  <c r="BB628" i="46"/>
  <c r="BC628" i="46"/>
  <c r="BD628" i="46"/>
  <c r="BE628" i="46"/>
  <c r="BF628" i="46"/>
  <c r="BG628" i="46"/>
  <c r="BH628" i="46"/>
  <c r="BI628" i="46"/>
  <c r="P628" i="46"/>
  <c r="Q471" i="46"/>
  <c r="R471" i="46"/>
  <c r="S471" i="46"/>
  <c r="T471" i="46"/>
  <c r="U471" i="46"/>
  <c r="V471" i="46"/>
  <c r="W471" i="46"/>
  <c r="X471" i="46"/>
  <c r="Y471" i="46"/>
  <c r="Z471" i="46"/>
  <c r="AA471" i="46"/>
  <c r="AB471" i="46"/>
  <c r="AC471" i="46"/>
  <c r="AD471" i="46"/>
  <c r="AE471" i="46"/>
  <c r="AF471" i="46"/>
  <c r="AG471" i="46"/>
  <c r="AH471" i="46"/>
  <c r="AI471" i="46"/>
  <c r="AJ471" i="46"/>
  <c r="AK471" i="46"/>
  <c r="AL471" i="46"/>
  <c r="AM471" i="46"/>
  <c r="AN471" i="46"/>
  <c r="AO471" i="46"/>
  <c r="AP471" i="46"/>
  <c r="AQ471" i="46"/>
  <c r="AR471" i="46"/>
  <c r="AS471" i="46"/>
  <c r="AT471" i="46"/>
  <c r="AU471" i="46"/>
  <c r="AV471" i="46"/>
  <c r="AW471" i="46"/>
  <c r="AX471" i="46"/>
  <c r="AY471" i="46"/>
  <c r="AZ471" i="46"/>
  <c r="BA471" i="46"/>
  <c r="BB471" i="46"/>
  <c r="BC471" i="46"/>
  <c r="BD471" i="46"/>
  <c r="BE471" i="46"/>
  <c r="BF471" i="46"/>
  <c r="BG471" i="46"/>
  <c r="BH471" i="46"/>
  <c r="BI471" i="46"/>
  <c r="P471" i="46"/>
  <c r="Q314" i="46"/>
  <c r="R314" i="46"/>
  <c r="S314" i="46"/>
  <c r="T314" i="46"/>
  <c r="U314" i="46"/>
  <c r="V314" i="46"/>
  <c r="W314" i="46"/>
  <c r="X314" i="46"/>
  <c r="Y314" i="46"/>
  <c r="Z314" i="46"/>
  <c r="AA314" i="46"/>
  <c r="AB314" i="46"/>
  <c r="AC314" i="46"/>
  <c r="AD314" i="46"/>
  <c r="AE314" i="46"/>
  <c r="AF314" i="46"/>
  <c r="AG314" i="46"/>
  <c r="AH314" i="46"/>
  <c r="AI314" i="46"/>
  <c r="AJ314" i="46"/>
  <c r="AK314" i="46"/>
  <c r="AL314" i="46"/>
  <c r="AM314" i="46"/>
  <c r="AN314" i="46"/>
  <c r="AO314" i="46"/>
  <c r="AP314" i="46"/>
  <c r="AQ314" i="46"/>
  <c r="AR314" i="46"/>
  <c r="AS314" i="46"/>
  <c r="AT314" i="46"/>
  <c r="AU314" i="46"/>
  <c r="AV314" i="46"/>
  <c r="AW314" i="46"/>
  <c r="AX314" i="46"/>
  <c r="AY314" i="46"/>
  <c r="AZ314" i="46"/>
  <c r="BA314" i="46"/>
  <c r="BB314" i="46"/>
  <c r="BC314" i="46"/>
  <c r="BD314" i="46"/>
  <c r="BE314" i="46"/>
  <c r="BF314" i="46"/>
  <c r="BG314" i="46"/>
  <c r="BH314" i="46"/>
  <c r="BI314" i="46"/>
  <c r="P314" i="46"/>
  <c r="A227" i="42" l="1"/>
  <c r="A227" i="39"/>
  <c r="B357" i="38"/>
  <c r="B357" i="42"/>
  <c r="B357" i="39"/>
  <c r="B357" i="41"/>
  <c r="B341" i="42"/>
  <c r="B341" i="38"/>
  <c r="B341" i="41"/>
  <c r="B341" i="39"/>
  <c r="A328" i="42"/>
  <c r="A328" i="41"/>
  <c r="A328" i="38"/>
  <c r="A328" i="39"/>
  <c r="B301" i="38"/>
  <c r="B301" i="39"/>
  <c r="B301" i="42"/>
  <c r="B301" i="41"/>
  <c r="A288" i="38"/>
  <c r="A288" i="42"/>
  <c r="A288" i="39"/>
  <c r="A288" i="41"/>
  <c r="A272" i="38"/>
  <c r="A272" i="41"/>
  <c r="A272" i="42"/>
  <c r="A272" i="39"/>
  <c r="B245" i="38"/>
  <c r="B245" i="42"/>
  <c r="B245" i="39"/>
  <c r="A224" i="41"/>
  <c r="A224" i="42"/>
  <c r="A224" i="39"/>
  <c r="B370" i="38"/>
  <c r="B370" i="42"/>
  <c r="B370" i="39"/>
  <c r="B370" i="41"/>
  <c r="A365" i="38"/>
  <c r="A365" i="42"/>
  <c r="A365" i="41"/>
  <c r="A365" i="39"/>
  <c r="B362" i="38"/>
  <c r="B362" i="42"/>
  <c r="B362" i="41"/>
  <c r="B362" i="39"/>
  <c r="A357" i="38"/>
  <c r="A357" i="42"/>
  <c r="A357" i="39"/>
  <c r="A357" i="41"/>
  <c r="B354" i="38"/>
  <c r="B354" i="42"/>
  <c r="B354" i="41"/>
  <c r="B354" i="39"/>
  <c r="A349" i="38"/>
  <c r="A349" i="42"/>
  <c r="A349" i="39"/>
  <c r="A349" i="41"/>
  <c r="B346" i="38"/>
  <c r="B346" i="42"/>
  <c r="B346" i="41"/>
  <c r="B346" i="39"/>
  <c r="A341" i="42"/>
  <c r="A341" i="38"/>
  <c r="A341" i="41"/>
  <c r="A341" i="39"/>
  <c r="B338" i="42"/>
  <c r="B338" i="38"/>
  <c r="B338" i="41"/>
  <c r="B338" i="39"/>
  <c r="A333" i="42"/>
  <c r="A333" i="38"/>
  <c r="A333" i="41"/>
  <c r="A333" i="39"/>
  <c r="B330" i="38"/>
  <c r="B330" i="42"/>
  <c r="B330" i="41"/>
  <c r="B330" i="39"/>
  <c r="A325" i="38"/>
  <c r="A325" i="42"/>
  <c r="A325" i="41"/>
  <c r="A325" i="39"/>
  <c r="B322" i="38"/>
  <c r="B322" i="41"/>
  <c r="B322" i="42"/>
  <c r="B322" i="39"/>
  <c r="A317" i="38"/>
  <c r="A317" i="42"/>
  <c r="A317" i="41"/>
  <c r="A317" i="39"/>
  <c r="B314" i="38"/>
  <c r="B314" i="39"/>
  <c r="B314" i="42"/>
  <c r="B314" i="41"/>
  <c r="A309" i="38"/>
  <c r="A309" i="42"/>
  <c r="A309" i="41"/>
  <c r="A309" i="39"/>
  <c r="B306" i="41"/>
  <c r="B306" i="39"/>
  <c r="B306" i="38"/>
  <c r="B306" i="42"/>
  <c r="A301" i="38"/>
  <c r="A301" i="42"/>
  <c r="A301" i="41"/>
  <c r="A301" i="39"/>
  <c r="B298" i="38"/>
  <c r="B298" i="41"/>
  <c r="B298" i="39"/>
  <c r="B298" i="42"/>
  <c r="A293" i="38"/>
  <c r="A293" i="42"/>
  <c r="A293" i="41"/>
  <c r="A293" i="39"/>
  <c r="B290" i="38"/>
  <c r="B290" i="41"/>
  <c r="B290" i="39"/>
  <c r="B290" i="42"/>
  <c r="A285" i="38"/>
  <c r="A285" i="42"/>
  <c r="A285" i="41"/>
  <c r="A285" i="39"/>
  <c r="B282" i="38"/>
  <c r="B282" i="42"/>
  <c r="B282" i="41"/>
  <c r="B282" i="39"/>
  <c r="A277" i="38"/>
  <c r="A277" i="42"/>
  <c r="A277" i="39"/>
  <c r="A277" i="41"/>
  <c r="B274" i="38"/>
  <c r="B274" i="42"/>
  <c r="B274" i="41"/>
  <c r="B274" i="39"/>
  <c r="A269" i="38"/>
  <c r="A269" i="42"/>
  <c r="A269" i="39"/>
  <c r="A269" i="41"/>
  <c r="B266" i="38"/>
  <c r="B266" i="42"/>
  <c r="B266" i="41"/>
  <c r="B266" i="39"/>
  <c r="A261" i="38"/>
  <c r="A261" i="41"/>
  <c r="A261" i="42"/>
  <c r="A261" i="39"/>
  <c r="B258" i="42"/>
  <c r="B258" i="41"/>
  <c r="B258" i="38"/>
  <c r="B258" i="39"/>
  <c r="A253" i="38"/>
  <c r="A253" i="41"/>
  <c r="A253" i="42"/>
  <c r="A253" i="39"/>
  <c r="B250" i="42"/>
  <c r="B250" i="41"/>
  <c r="B250" i="38"/>
  <c r="B250" i="39"/>
  <c r="A245" i="38"/>
  <c r="A245" i="42"/>
  <c r="A245" i="39"/>
  <c r="B242" i="38"/>
  <c r="B242" i="42"/>
  <c r="B242" i="39"/>
  <c r="A237" i="38"/>
  <c r="A237" i="42"/>
  <c r="A237" i="39"/>
  <c r="B234" i="38"/>
  <c r="B234" i="42"/>
  <c r="B234" i="39"/>
  <c r="A229" i="42"/>
  <c r="A229" i="39"/>
  <c r="B226" i="42"/>
  <c r="B226" i="39"/>
  <c r="B368" i="38"/>
  <c r="B368" i="42"/>
  <c r="B368" i="39"/>
  <c r="B368" i="41"/>
  <c r="B344" i="38"/>
  <c r="B344" i="42"/>
  <c r="B344" i="41"/>
  <c r="B344" i="39"/>
  <c r="B328" i="42"/>
  <c r="B328" i="38"/>
  <c r="B328" i="41"/>
  <c r="B328" i="39"/>
  <c r="B312" i="38"/>
  <c r="B312" i="42"/>
  <c r="B312" i="41"/>
  <c r="B312" i="39"/>
  <c r="B296" i="38"/>
  <c r="B296" i="42"/>
  <c r="B296" i="41"/>
  <c r="B296" i="39"/>
  <c r="B288" i="38"/>
  <c r="B288" i="42"/>
  <c r="B288" i="41"/>
  <c r="B288" i="39"/>
  <c r="A275" i="38"/>
  <c r="A275" i="41"/>
  <c r="A275" i="42"/>
  <c r="A275" i="39"/>
  <c r="B264" i="38"/>
  <c r="B264" i="42"/>
  <c r="B264" i="41"/>
  <c r="B264" i="39"/>
  <c r="A251" i="38"/>
  <c r="A251" i="41"/>
  <c r="A251" i="39"/>
  <c r="A251" i="42"/>
  <c r="B240" i="38"/>
  <c r="B240" i="42"/>
  <c r="B240" i="39"/>
  <c r="B365" i="38"/>
  <c r="B365" i="42"/>
  <c r="B365" i="39"/>
  <c r="B365" i="41"/>
  <c r="A344" i="38"/>
  <c r="A344" i="42"/>
  <c r="A344" i="41"/>
  <c r="A344" i="39"/>
  <c r="B317" i="38"/>
  <c r="B317" i="41"/>
  <c r="B317" i="42"/>
  <c r="B317" i="39"/>
  <c r="A296" i="38"/>
  <c r="A296" i="42"/>
  <c r="A296" i="41"/>
  <c r="A296" i="39"/>
  <c r="B277" i="38"/>
  <c r="B277" i="42"/>
  <c r="B277" i="39"/>
  <c r="B277" i="41"/>
  <c r="B261" i="38"/>
  <c r="B261" i="42"/>
  <c r="B261" i="41"/>
  <c r="B261" i="39"/>
  <c r="B253" i="38"/>
  <c r="B253" i="42"/>
  <c r="B253" i="41"/>
  <c r="B253" i="39"/>
  <c r="A370" i="38"/>
  <c r="A370" i="42"/>
  <c r="A370" i="41"/>
  <c r="A370" i="39"/>
  <c r="B367" i="38"/>
  <c r="B367" i="42"/>
  <c r="B367" i="39"/>
  <c r="B367" i="41"/>
  <c r="A362" i="38"/>
  <c r="A362" i="42"/>
  <c r="A362" i="41"/>
  <c r="A362" i="39"/>
  <c r="B359" i="38"/>
  <c r="B359" i="41"/>
  <c r="B359" i="39"/>
  <c r="B359" i="42"/>
  <c r="A354" i="38"/>
  <c r="A354" i="42"/>
  <c r="A354" i="39"/>
  <c r="A354" i="41"/>
  <c r="B351" i="38"/>
  <c r="B351" i="42"/>
  <c r="B351" i="41"/>
  <c r="B351" i="39"/>
  <c r="A346" i="38"/>
  <c r="A346" i="42"/>
  <c r="A346" i="39"/>
  <c r="A346" i="41"/>
  <c r="B343" i="38"/>
  <c r="B343" i="42"/>
  <c r="B343" i="39"/>
  <c r="B343" i="41"/>
  <c r="A338" i="42"/>
  <c r="A338" i="41"/>
  <c r="A338" i="38"/>
  <c r="A338" i="39"/>
  <c r="B335" i="38"/>
  <c r="B335" i="42"/>
  <c r="B335" i="39"/>
  <c r="B335" i="41"/>
  <c r="A330" i="38"/>
  <c r="A330" i="42"/>
  <c r="A330" i="41"/>
  <c r="A330" i="39"/>
  <c r="B327" i="38"/>
  <c r="B327" i="42"/>
  <c r="B327" i="39"/>
  <c r="B327" i="41"/>
  <c r="A322" i="38"/>
  <c r="A322" i="41"/>
  <c r="A322" i="42"/>
  <c r="A322" i="39"/>
  <c r="B319" i="38"/>
  <c r="B319" i="41"/>
  <c r="B319" i="42"/>
  <c r="B319" i="39"/>
  <c r="A314" i="38"/>
  <c r="A314" i="41"/>
  <c r="A314" i="39"/>
  <c r="A314" i="42"/>
  <c r="B311" i="38"/>
  <c r="B311" i="41"/>
  <c r="B311" i="42"/>
  <c r="B311" i="39"/>
  <c r="A306" i="38"/>
  <c r="A306" i="41"/>
  <c r="A306" i="42"/>
  <c r="A306" i="39"/>
  <c r="B303" i="38"/>
  <c r="B303" i="41"/>
  <c r="B303" i="42"/>
  <c r="B303" i="39"/>
  <c r="A298" i="38"/>
  <c r="A298" i="39"/>
  <c r="A298" i="41"/>
  <c r="A298" i="42"/>
  <c r="B295" i="38"/>
  <c r="B295" i="41"/>
  <c r="B295" i="42"/>
  <c r="B295" i="39"/>
  <c r="A290" i="38"/>
  <c r="A290" i="39"/>
  <c r="A290" i="41"/>
  <c r="A290" i="42"/>
  <c r="B287" i="38"/>
  <c r="B287" i="41"/>
  <c r="B287" i="42"/>
  <c r="B287" i="39"/>
  <c r="A282" i="38"/>
  <c r="A282" i="42"/>
  <c r="A282" i="41"/>
  <c r="A282" i="39"/>
  <c r="B279" i="42"/>
  <c r="B279" i="38"/>
  <c r="B279" i="41"/>
  <c r="B279" i="39"/>
  <c r="A274" i="38"/>
  <c r="A274" i="42"/>
  <c r="A274" i="41"/>
  <c r="A274" i="39"/>
  <c r="B271" i="38"/>
  <c r="B271" i="42"/>
  <c r="B271" i="39"/>
  <c r="B271" i="41"/>
  <c r="A266" i="38"/>
  <c r="A266" i="42"/>
  <c r="A266" i="41"/>
  <c r="A266" i="39"/>
  <c r="B263" i="38"/>
  <c r="B263" i="42"/>
  <c r="B263" i="39"/>
  <c r="B263" i="41"/>
  <c r="A258" i="38"/>
  <c r="A258" i="42"/>
  <c r="A258" i="41"/>
  <c r="A258" i="39"/>
  <c r="B255" i="38"/>
  <c r="B255" i="42"/>
  <c r="B255" i="39"/>
  <c r="B255" i="41"/>
  <c r="A250" i="38"/>
  <c r="A250" i="42"/>
  <c r="A250" i="41"/>
  <c r="A250" i="39"/>
  <c r="B247" i="38"/>
  <c r="B247" i="42"/>
  <c r="B247" i="39"/>
  <c r="B247" i="41"/>
  <c r="A242" i="38"/>
  <c r="A242" i="42"/>
  <c r="A242" i="39"/>
  <c r="B239" i="38"/>
  <c r="B239" i="42"/>
  <c r="B239" i="39"/>
  <c r="A234" i="38"/>
  <c r="A234" i="42"/>
  <c r="A234" i="39"/>
  <c r="B231" i="38"/>
  <c r="B231" i="42"/>
  <c r="B231" i="39"/>
  <c r="A226" i="42"/>
  <c r="A226" i="39"/>
  <c r="B352" i="38"/>
  <c r="B352" i="42"/>
  <c r="B352" i="39"/>
  <c r="B352" i="41"/>
  <c r="A331" i="42"/>
  <c r="A331" i="38"/>
  <c r="A331" i="41"/>
  <c r="A331" i="39"/>
  <c r="A307" i="38"/>
  <c r="A307" i="42"/>
  <c r="A307" i="41"/>
  <c r="A307" i="39"/>
  <c r="B256" i="38"/>
  <c r="B256" i="41"/>
  <c r="B256" i="42"/>
  <c r="B256" i="39"/>
  <c r="A235" i="38"/>
  <c r="A235" i="39"/>
  <c r="A235" i="42"/>
  <c r="A336" i="42"/>
  <c r="A336" i="38"/>
  <c r="A336" i="41"/>
  <c r="A336" i="39"/>
  <c r="B309" i="38"/>
  <c r="B309" i="41"/>
  <c r="B309" i="42"/>
  <c r="B309" i="39"/>
  <c r="B237" i="38"/>
  <c r="B237" i="42"/>
  <c r="B237" i="39"/>
  <c r="B364" i="38"/>
  <c r="B364" i="42"/>
  <c r="B364" i="41"/>
  <c r="B364" i="39"/>
  <c r="B356" i="38"/>
  <c r="B356" i="42"/>
  <c r="B356" i="41"/>
  <c r="B356" i="39"/>
  <c r="A343" i="38"/>
  <c r="A343" i="42"/>
  <c r="A343" i="41"/>
  <c r="A343" i="39"/>
  <c r="B340" i="38"/>
  <c r="B340" i="42"/>
  <c r="B340" i="39"/>
  <c r="B340" i="41"/>
  <c r="A335" i="42"/>
  <c r="A335" i="38"/>
  <c r="A335" i="39"/>
  <c r="A335" i="41"/>
  <c r="B332" i="38"/>
  <c r="B332" i="42"/>
  <c r="B332" i="39"/>
  <c r="B332" i="41"/>
  <c r="A327" i="38"/>
  <c r="A327" i="42"/>
  <c r="A327" i="41"/>
  <c r="A327" i="39"/>
  <c r="B324" i="38"/>
  <c r="B324" i="42"/>
  <c r="B324" i="41"/>
  <c r="B324" i="39"/>
  <c r="A319" i="38"/>
  <c r="A319" i="41"/>
  <c r="A319" i="42"/>
  <c r="A319" i="39"/>
  <c r="B316" i="38"/>
  <c r="B316" i="42"/>
  <c r="B316" i="41"/>
  <c r="B316" i="39"/>
  <c r="A311" i="41"/>
  <c r="A311" i="38"/>
  <c r="A311" i="42"/>
  <c r="A311" i="39"/>
  <c r="B308" i="38"/>
  <c r="B308" i="42"/>
  <c r="B308" i="41"/>
  <c r="B308" i="39"/>
  <c r="A303" i="38"/>
  <c r="A303" i="41"/>
  <c r="A303" i="39"/>
  <c r="A303" i="42"/>
  <c r="B300" i="38"/>
  <c r="B300" i="42"/>
  <c r="B300" i="41"/>
  <c r="B300" i="39"/>
  <c r="A295" i="38"/>
  <c r="A295" i="41"/>
  <c r="A295" i="42"/>
  <c r="A295" i="39"/>
  <c r="B292" i="38"/>
  <c r="B292" i="42"/>
  <c r="B292" i="41"/>
  <c r="B292" i="39"/>
  <c r="A287" i="38"/>
  <c r="A287" i="41"/>
  <c r="A287" i="39"/>
  <c r="A287" i="42"/>
  <c r="B284" i="38"/>
  <c r="B284" i="42"/>
  <c r="B284" i="41"/>
  <c r="B284" i="39"/>
  <c r="A279" i="38"/>
  <c r="A279" i="42"/>
  <c r="A279" i="41"/>
  <c r="A279" i="39"/>
  <c r="B276" i="38"/>
  <c r="B276" i="41"/>
  <c r="B276" i="42"/>
  <c r="B276" i="39"/>
  <c r="A271" i="38"/>
  <c r="A271" i="42"/>
  <c r="A271" i="41"/>
  <c r="A271" i="39"/>
  <c r="B268" i="38"/>
  <c r="B268" i="41"/>
  <c r="B268" i="42"/>
  <c r="B268" i="39"/>
  <c r="A263" i="38"/>
  <c r="A263" i="42"/>
  <c r="A263" i="41"/>
  <c r="A263" i="39"/>
  <c r="B260" i="38"/>
  <c r="B260" i="42"/>
  <c r="B260" i="41"/>
  <c r="B260" i="39"/>
  <c r="A255" i="42"/>
  <c r="A255" i="41"/>
  <c r="A255" i="38"/>
  <c r="A255" i="39"/>
  <c r="B252" i="38"/>
  <c r="B252" i="42"/>
  <c r="B252" i="41"/>
  <c r="B252" i="39"/>
  <c r="A247" i="42"/>
  <c r="A247" i="38"/>
  <c r="A247" i="41"/>
  <c r="A247" i="39"/>
  <c r="B244" i="38"/>
  <c r="B244" i="42"/>
  <c r="B244" i="39"/>
  <c r="A239" i="38"/>
  <c r="A239" i="42"/>
  <c r="A239" i="39"/>
  <c r="B236" i="38"/>
  <c r="B236" i="42"/>
  <c r="B236" i="39"/>
  <c r="A231" i="38"/>
  <c r="A231" i="42"/>
  <c r="A231" i="39"/>
  <c r="B228" i="42"/>
  <c r="B228" i="39"/>
  <c r="B360" i="38"/>
  <c r="B360" i="42"/>
  <c r="B360" i="41"/>
  <c r="B360" i="39"/>
  <c r="A339" i="42"/>
  <c r="A339" i="38"/>
  <c r="A339" i="41"/>
  <c r="A339" i="39"/>
  <c r="B320" i="38"/>
  <c r="B320" i="42"/>
  <c r="B320" i="41"/>
  <c r="B320" i="39"/>
  <c r="B304" i="38"/>
  <c r="B304" i="42"/>
  <c r="B304" i="41"/>
  <c r="B304" i="39"/>
  <c r="A283" i="38"/>
  <c r="A283" i="42"/>
  <c r="A283" i="41"/>
  <c r="A283" i="39"/>
  <c r="B272" i="38"/>
  <c r="B272" i="42"/>
  <c r="B272" i="41"/>
  <c r="B272" i="39"/>
  <c r="B232" i="38"/>
  <c r="B232" i="42"/>
  <c r="B232" i="39"/>
  <c r="A368" i="42"/>
  <c r="A368" i="38"/>
  <c r="A368" i="41"/>
  <c r="A368" i="39"/>
  <c r="A352" i="38"/>
  <c r="A352" i="42"/>
  <c r="A352" i="41"/>
  <c r="A352" i="39"/>
  <c r="B293" i="38"/>
  <c r="B293" i="42"/>
  <c r="B293" i="41"/>
  <c r="B293" i="39"/>
  <c r="A232" i="38"/>
  <c r="A232" i="42"/>
  <c r="A232" i="39"/>
  <c r="A359" i="38"/>
  <c r="A359" i="42"/>
  <c r="A359" i="41"/>
  <c r="A359" i="39"/>
  <c r="B369" i="42"/>
  <c r="B369" i="38"/>
  <c r="B369" i="41"/>
  <c r="B369" i="39"/>
  <c r="A364" i="38"/>
  <c r="A364" i="41"/>
  <c r="A364" i="39"/>
  <c r="A364" i="42"/>
  <c r="B361" i="42"/>
  <c r="B361" i="38"/>
  <c r="B361" i="39"/>
  <c r="B361" i="41"/>
  <c r="A356" i="38"/>
  <c r="A356" i="41"/>
  <c r="A356" i="42"/>
  <c r="A356" i="39"/>
  <c r="B353" i="42"/>
  <c r="B353" i="39"/>
  <c r="B353" i="38"/>
  <c r="B353" i="41"/>
  <c r="A348" i="38"/>
  <c r="A348" i="41"/>
  <c r="A348" i="42"/>
  <c r="A348" i="39"/>
  <c r="B345" i="42"/>
  <c r="B345" i="38"/>
  <c r="B345" i="39"/>
  <c r="B345" i="41"/>
  <c r="A340" i="38"/>
  <c r="A340" i="42"/>
  <c r="A340" i="41"/>
  <c r="A340" i="39"/>
  <c r="B337" i="42"/>
  <c r="B337" i="38"/>
  <c r="B337" i="41"/>
  <c r="B337" i="39"/>
  <c r="A332" i="38"/>
  <c r="A332" i="42"/>
  <c r="A332" i="41"/>
  <c r="A332" i="39"/>
  <c r="B329" i="42"/>
  <c r="B329" i="38"/>
  <c r="B329" i="41"/>
  <c r="B329" i="39"/>
  <c r="A324" i="38"/>
  <c r="A324" i="41"/>
  <c r="A324" i="42"/>
  <c r="A324" i="39"/>
  <c r="B321" i="38"/>
  <c r="B321" i="42"/>
  <c r="B321" i="41"/>
  <c r="B321" i="39"/>
  <c r="A316" i="38"/>
  <c r="A316" i="41"/>
  <c r="A316" i="42"/>
  <c r="A316" i="39"/>
  <c r="B313" i="38"/>
  <c r="B313" i="42"/>
  <c r="B313" i="41"/>
  <c r="B313" i="39"/>
  <c r="A308" i="38"/>
  <c r="A308" i="41"/>
  <c r="A308" i="42"/>
  <c r="A308" i="39"/>
  <c r="B305" i="38"/>
  <c r="B305" i="42"/>
  <c r="B305" i="39"/>
  <c r="B305" i="41"/>
  <c r="A300" i="38"/>
  <c r="A300" i="41"/>
  <c r="A300" i="42"/>
  <c r="A300" i="39"/>
  <c r="B297" i="38"/>
  <c r="B297" i="42"/>
  <c r="B297" i="39"/>
  <c r="B297" i="41"/>
  <c r="A292" i="38"/>
  <c r="A292" i="41"/>
  <c r="A292" i="42"/>
  <c r="A292" i="39"/>
  <c r="B289" i="38"/>
  <c r="B289" i="42"/>
  <c r="B289" i="39"/>
  <c r="B289" i="41"/>
  <c r="A284" i="42"/>
  <c r="A284" i="41"/>
  <c r="A284" i="38"/>
  <c r="A284" i="39"/>
  <c r="B281" i="38"/>
  <c r="B281" i="42"/>
  <c r="B281" i="41"/>
  <c r="B281" i="39"/>
  <c r="A276" i="42"/>
  <c r="A276" i="38"/>
  <c r="A276" i="39"/>
  <c r="A276" i="41"/>
  <c r="B273" i="38"/>
  <c r="B273" i="41"/>
  <c r="B273" i="42"/>
  <c r="B273" i="39"/>
  <c r="A268" i="38"/>
  <c r="A268" i="42"/>
  <c r="A268" i="41"/>
  <c r="A268" i="39"/>
  <c r="B265" i="38"/>
  <c r="B265" i="41"/>
  <c r="B265" i="42"/>
  <c r="B265" i="39"/>
  <c r="A260" i="38"/>
  <c r="A260" i="42"/>
  <c r="A260" i="41"/>
  <c r="A260" i="39"/>
  <c r="B257" i="38"/>
  <c r="B257" i="42"/>
  <c r="B257" i="41"/>
  <c r="B257" i="39"/>
  <c r="A252" i="38"/>
  <c r="A252" i="42"/>
  <c r="A252" i="41"/>
  <c r="A252" i="39"/>
  <c r="B249" i="38"/>
  <c r="B249" i="42"/>
  <c r="B249" i="41"/>
  <c r="B249" i="39"/>
  <c r="A244" i="38"/>
  <c r="A244" i="42"/>
  <c r="A244" i="39"/>
  <c r="B241" i="38"/>
  <c r="B241" i="42"/>
  <c r="B241" i="39"/>
  <c r="A236" i="38"/>
  <c r="A236" i="42"/>
  <c r="A236" i="39"/>
  <c r="B233" i="38"/>
  <c r="B233" i="42"/>
  <c r="B233" i="39"/>
  <c r="A228" i="42"/>
  <c r="A228" i="39"/>
  <c r="B225" i="42"/>
  <c r="B225" i="39"/>
  <c r="A355" i="42"/>
  <c r="A355" i="38"/>
  <c r="A355" i="39"/>
  <c r="A355" i="41"/>
  <c r="A259" i="38"/>
  <c r="A259" i="41"/>
  <c r="A259" i="42"/>
  <c r="A259" i="39"/>
  <c r="B224" i="42"/>
  <c r="B224" i="41"/>
  <c r="B224" i="39"/>
  <c r="A360" i="42"/>
  <c r="A360" i="38"/>
  <c r="A360" i="41"/>
  <c r="A360" i="39"/>
  <c r="B333" i="42"/>
  <c r="B333" i="41"/>
  <c r="B333" i="38"/>
  <c r="B333" i="39"/>
  <c r="A320" i="38"/>
  <c r="A320" i="42"/>
  <c r="A320" i="41"/>
  <c r="A320" i="39"/>
  <c r="A304" i="38"/>
  <c r="A304" i="42"/>
  <c r="A304" i="41"/>
  <c r="A304" i="39"/>
  <c r="B285" i="38"/>
  <c r="B285" i="39"/>
  <c r="B285" i="42"/>
  <c r="B285" i="41"/>
  <c r="B269" i="38"/>
  <c r="B269" i="42"/>
  <c r="B269" i="39"/>
  <c r="B269" i="41"/>
  <c r="A256" i="38"/>
  <c r="A256" i="39"/>
  <c r="A256" i="41"/>
  <c r="A256" i="42"/>
  <c r="A248" i="38"/>
  <c r="A248" i="41"/>
  <c r="A248" i="42"/>
  <c r="A248" i="39"/>
  <c r="A240" i="38"/>
  <c r="A240" i="42"/>
  <c r="A240" i="39"/>
  <c r="A367" i="38"/>
  <c r="A367" i="42"/>
  <c r="A367" i="39"/>
  <c r="A367" i="41"/>
  <c r="A351" i="38"/>
  <c r="A351" i="42"/>
  <c r="A351" i="41"/>
  <c r="A351" i="39"/>
  <c r="A369" i="38"/>
  <c r="A369" i="42"/>
  <c r="A369" i="39"/>
  <c r="A369" i="41"/>
  <c r="B366" i="42"/>
  <c r="B366" i="38"/>
  <c r="B366" i="41"/>
  <c r="B366" i="39"/>
  <c r="A361" i="38"/>
  <c r="A361" i="42"/>
  <c r="A361" i="41"/>
  <c r="A361" i="39"/>
  <c r="B358" i="42"/>
  <c r="B358" i="38"/>
  <c r="B358" i="39"/>
  <c r="B358" i="41"/>
  <c r="A353" i="42"/>
  <c r="A353" i="38"/>
  <c r="A353" i="41"/>
  <c r="A353" i="39"/>
  <c r="B350" i="42"/>
  <c r="B350" i="38"/>
  <c r="B350" i="39"/>
  <c r="B350" i="41"/>
  <c r="A345" i="38"/>
  <c r="A345" i="42"/>
  <c r="A345" i="41"/>
  <c r="A345" i="39"/>
  <c r="B342" i="42"/>
  <c r="B342" i="38"/>
  <c r="B342" i="39"/>
  <c r="B342" i="41"/>
  <c r="A337" i="38"/>
  <c r="A337" i="42"/>
  <c r="A337" i="41"/>
  <c r="A337" i="39"/>
  <c r="B334" i="42"/>
  <c r="B334" i="38"/>
  <c r="B334" i="39"/>
  <c r="B334" i="41"/>
  <c r="A329" i="38"/>
  <c r="A329" i="42"/>
  <c r="A329" i="41"/>
  <c r="A329" i="39"/>
  <c r="B326" i="38"/>
  <c r="B326" i="42"/>
  <c r="B326" i="39"/>
  <c r="B326" i="41"/>
  <c r="A321" i="38"/>
  <c r="A321" i="42"/>
  <c r="A321" i="41"/>
  <c r="A321" i="39"/>
  <c r="B318" i="38"/>
  <c r="B318" i="42"/>
  <c r="B318" i="39"/>
  <c r="B318" i="41"/>
  <c r="A313" i="38"/>
  <c r="A313" i="42"/>
  <c r="A313" i="41"/>
  <c r="A313" i="39"/>
  <c r="B310" i="38"/>
  <c r="B310" i="42"/>
  <c r="B310" i="39"/>
  <c r="B310" i="41"/>
  <c r="A305" i="38"/>
  <c r="A305" i="42"/>
  <c r="A305" i="41"/>
  <c r="A305" i="39"/>
  <c r="B302" i="38"/>
  <c r="B302" i="42"/>
  <c r="B302" i="41"/>
  <c r="B302" i="39"/>
  <c r="A297" i="38"/>
  <c r="A297" i="42"/>
  <c r="A297" i="41"/>
  <c r="A297" i="39"/>
  <c r="B294" i="38"/>
  <c r="B294" i="42"/>
  <c r="B294" i="41"/>
  <c r="B294" i="39"/>
  <c r="A289" i="38"/>
  <c r="A289" i="42"/>
  <c r="A289" i="41"/>
  <c r="A289" i="39"/>
  <c r="B286" i="38"/>
  <c r="B286" i="42"/>
  <c r="B286" i="39"/>
  <c r="B286" i="41"/>
  <c r="A281" i="38"/>
  <c r="A281" i="42"/>
  <c r="A281" i="41"/>
  <c r="A281" i="39"/>
  <c r="B278" i="38"/>
  <c r="B278" i="42"/>
  <c r="B278" i="41"/>
  <c r="B278" i="39"/>
  <c r="A273" i="38"/>
  <c r="A273" i="41"/>
  <c r="A273" i="42"/>
  <c r="A273" i="39"/>
  <c r="B270" i="38"/>
  <c r="B270" i="41"/>
  <c r="B270" i="39"/>
  <c r="B270" i="42"/>
  <c r="A265" i="38"/>
  <c r="A265" i="41"/>
  <c r="A265" i="42"/>
  <c r="A265" i="39"/>
  <c r="B262" i="38"/>
  <c r="B262" i="41"/>
  <c r="B262" i="39"/>
  <c r="B262" i="42"/>
  <c r="A257" i="38"/>
  <c r="A257" i="42"/>
  <c r="A257" i="41"/>
  <c r="A257" i="39"/>
  <c r="B254" i="38"/>
  <c r="B254" i="41"/>
  <c r="B254" i="42"/>
  <c r="B254" i="39"/>
  <c r="A249" i="38"/>
  <c r="A249" i="42"/>
  <c r="A249" i="41"/>
  <c r="A249" i="39"/>
  <c r="B246" i="38"/>
  <c r="B246" i="41"/>
  <c r="B246" i="39"/>
  <c r="B246" i="42"/>
  <c r="A241" i="38"/>
  <c r="A241" i="42"/>
  <c r="A241" i="39"/>
  <c r="B238" i="38"/>
  <c r="B238" i="42"/>
  <c r="B238" i="39"/>
  <c r="A233" i="38"/>
  <c r="A233" i="42"/>
  <c r="A233" i="39"/>
  <c r="B230" i="38"/>
  <c r="B230" i="42"/>
  <c r="B230" i="39"/>
  <c r="A225" i="42"/>
  <c r="A225" i="39"/>
  <c r="A363" i="42"/>
  <c r="A363" i="38"/>
  <c r="A363" i="39"/>
  <c r="A363" i="41"/>
  <c r="A347" i="42"/>
  <c r="A347" i="38"/>
  <c r="A347" i="39"/>
  <c r="A347" i="41"/>
  <c r="B336" i="42"/>
  <c r="B336" i="38"/>
  <c r="B336" i="41"/>
  <c r="B336" i="39"/>
  <c r="A323" i="38"/>
  <c r="A323" i="42"/>
  <c r="A323" i="41"/>
  <c r="A323" i="39"/>
  <c r="A315" i="38"/>
  <c r="A315" i="42"/>
  <c r="A315" i="41"/>
  <c r="A315" i="39"/>
  <c r="A299" i="38"/>
  <c r="A299" i="42"/>
  <c r="A299" i="39"/>
  <c r="A299" i="41"/>
  <c r="A291" i="38"/>
  <c r="A291" i="42"/>
  <c r="A291" i="41"/>
  <c r="A291" i="39"/>
  <c r="B280" i="38"/>
  <c r="B280" i="42"/>
  <c r="B280" i="41"/>
  <c r="B280" i="39"/>
  <c r="A267" i="38"/>
  <c r="A267" i="41"/>
  <c r="A267" i="42"/>
  <c r="A267" i="39"/>
  <c r="B248" i="38"/>
  <c r="B248" i="41"/>
  <c r="B248" i="42"/>
  <c r="B248" i="39"/>
  <c r="A243" i="38"/>
  <c r="A243" i="42"/>
  <c r="A243" i="39"/>
  <c r="B349" i="38"/>
  <c r="B349" i="42"/>
  <c r="B349" i="39"/>
  <c r="B349" i="41"/>
  <c r="B325" i="38"/>
  <c r="B325" i="41"/>
  <c r="B325" i="42"/>
  <c r="B325" i="39"/>
  <c r="A312" i="38"/>
  <c r="A312" i="42"/>
  <c r="A312" i="41"/>
  <c r="A312" i="39"/>
  <c r="A280" i="38"/>
  <c r="A280" i="42"/>
  <c r="A280" i="41"/>
  <c r="A280" i="39"/>
  <c r="A264" i="38"/>
  <c r="A264" i="41"/>
  <c r="A264" i="42"/>
  <c r="A264" i="39"/>
  <c r="B229" i="42"/>
  <c r="B229" i="39"/>
  <c r="B348" i="38"/>
  <c r="B348" i="42"/>
  <c r="B348" i="41"/>
  <c r="B348" i="39"/>
  <c r="A366" i="42"/>
  <c r="A366" i="38"/>
  <c r="A366" i="41"/>
  <c r="A366" i="39"/>
  <c r="B363" i="42"/>
  <c r="B363" i="38"/>
  <c r="B363" i="41"/>
  <c r="B363" i="39"/>
  <c r="A358" i="42"/>
  <c r="A358" i="41"/>
  <c r="A358" i="38"/>
  <c r="A358" i="39"/>
  <c r="B355" i="38"/>
  <c r="B355" i="42"/>
  <c r="B355" i="39"/>
  <c r="B355" i="41"/>
  <c r="A350" i="42"/>
  <c r="A350" i="38"/>
  <c r="A350" i="41"/>
  <c r="A350" i="39"/>
  <c r="B347" i="38"/>
  <c r="B347" i="42"/>
  <c r="B347" i="39"/>
  <c r="B347" i="41"/>
  <c r="A342" i="42"/>
  <c r="A342" i="38"/>
  <c r="A342" i="41"/>
  <c r="A342" i="39"/>
  <c r="B339" i="42"/>
  <c r="B339" i="38"/>
  <c r="B339" i="41"/>
  <c r="B339" i="39"/>
  <c r="A334" i="42"/>
  <c r="A334" i="38"/>
  <c r="A334" i="41"/>
  <c r="A334" i="39"/>
  <c r="B331" i="42"/>
  <c r="B331" i="38"/>
  <c r="B331" i="41"/>
  <c r="B331" i="39"/>
  <c r="A326" i="38"/>
  <c r="A326" i="42"/>
  <c r="A326" i="41"/>
  <c r="A326" i="39"/>
  <c r="B323" i="38"/>
  <c r="B323" i="42"/>
  <c r="B323" i="41"/>
  <c r="B323" i="39"/>
  <c r="A318" i="38"/>
  <c r="A318" i="42"/>
  <c r="A318" i="41"/>
  <c r="A318" i="39"/>
  <c r="B315" i="38"/>
  <c r="B315" i="42"/>
  <c r="B315" i="41"/>
  <c r="B315" i="39"/>
  <c r="A310" i="38"/>
  <c r="A310" i="42"/>
  <c r="A310" i="41"/>
  <c r="A310" i="39"/>
  <c r="B307" i="38"/>
  <c r="B307" i="42"/>
  <c r="B307" i="41"/>
  <c r="B307" i="39"/>
  <c r="A302" i="38"/>
  <c r="A302" i="42"/>
  <c r="A302" i="41"/>
  <c r="A302" i="39"/>
  <c r="B299" i="38"/>
  <c r="B299" i="42"/>
  <c r="B299" i="41"/>
  <c r="B299" i="39"/>
  <c r="A294" i="38"/>
  <c r="A294" i="42"/>
  <c r="A294" i="41"/>
  <c r="A294" i="39"/>
  <c r="B291" i="38"/>
  <c r="B291" i="42"/>
  <c r="B291" i="41"/>
  <c r="B291" i="39"/>
  <c r="A286" i="38"/>
  <c r="A286" i="42"/>
  <c r="A286" i="41"/>
  <c r="A286" i="39"/>
  <c r="B283" i="38"/>
  <c r="B283" i="42"/>
  <c r="B283" i="41"/>
  <c r="B283" i="39"/>
  <c r="A278" i="38"/>
  <c r="A278" i="42"/>
  <c r="A278" i="41"/>
  <c r="A278" i="39"/>
  <c r="B275" i="38"/>
  <c r="B275" i="39"/>
  <c r="B275" i="42"/>
  <c r="B275" i="41"/>
  <c r="A270" i="38"/>
  <c r="A270" i="41"/>
  <c r="A270" i="42"/>
  <c r="A270" i="39"/>
  <c r="B267" i="38"/>
  <c r="B267" i="39"/>
  <c r="B267" i="41"/>
  <c r="B267" i="42"/>
  <c r="A262" i="38"/>
  <c r="A262" i="41"/>
  <c r="A262" i="42"/>
  <c r="A262" i="39"/>
  <c r="B259" i="38"/>
  <c r="B259" i="39"/>
  <c r="B259" i="42"/>
  <c r="B259" i="41"/>
  <c r="A254" i="38"/>
  <c r="A254" i="42"/>
  <c r="A254" i="41"/>
  <c r="A254" i="39"/>
  <c r="B251" i="38"/>
  <c r="B251" i="39"/>
  <c r="B251" i="41"/>
  <c r="B251" i="42"/>
  <c r="A246" i="38"/>
  <c r="A246" i="42"/>
  <c r="A246" i="41"/>
  <c r="A246" i="39"/>
  <c r="B243" i="38"/>
  <c r="B243" i="39"/>
  <c r="B243" i="42"/>
  <c r="A238" i="38"/>
  <c r="A238" i="42"/>
  <c r="A238" i="39"/>
  <c r="B235" i="38"/>
  <c r="B235" i="39"/>
  <c r="B235" i="42"/>
  <c r="A230" i="38"/>
  <c r="A230" i="42"/>
  <c r="A230" i="39"/>
  <c r="B227" i="39"/>
  <c r="B227" i="42"/>
  <c r="P156" i="46"/>
  <c r="B14" i="35"/>
  <c r="B16" i="35"/>
  <c r="B22" i="35"/>
  <c r="B20" i="35"/>
  <c r="D7" i="34"/>
  <c r="D8" i="34"/>
  <c r="D9" i="34"/>
  <c r="D10" i="34"/>
  <c r="D11" i="34"/>
  <c r="D12" i="34"/>
  <c r="D13" i="34"/>
  <c r="D14" i="34"/>
  <c r="D15" i="34"/>
  <c r="D16" i="34"/>
  <c r="D17" i="34"/>
  <c r="D18" i="34"/>
  <c r="D19" i="34"/>
  <c r="D20" i="34"/>
  <c r="D21" i="34"/>
  <c r="D22" i="34"/>
  <c r="D23" i="34"/>
  <c r="D24" i="34"/>
  <c r="D25" i="34"/>
  <c r="D26" i="34"/>
  <c r="D27" i="34"/>
  <c r="D28" i="34"/>
  <c r="D29" i="34"/>
  <c r="D30" i="34"/>
  <c r="D31" i="34"/>
  <c r="D32" i="34"/>
  <c r="D33" i="34"/>
  <c r="D34" i="34"/>
  <c r="D35" i="34"/>
  <c r="D36" i="34"/>
  <c r="D37" i="34"/>
  <c r="D38" i="34"/>
  <c r="D39" i="34"/>
  <c r="D40" i="34"/>
  <c r="D41" i="34"/>
  <c r="D42" i="34"/>
  <c r="D43" i="34"/>
  <c r="D44" i="34"/>
  <c r="D45" i="34"/>
  <c r="D46" i="34"/>
  <c r="D47" i="34"/>
  <c r="D48" i="34"/>
  <c r="D49" i="34"/>
  <c r="D50" i="34"/>
  <c r="D51" i="34"/>
  <c r="D52" i="34"/>
  <c r="D53" i="34"/>
  <c r="D54" i="34"/>
  <c r="D55" i="34"/>
  <c r="D56" i="34"/>
  <c r="D57" i="34"/>
  <c r="D58" i="34"/>
  <c r="D59" i="34"/>
  <c r="D60" i="34"/>
  <c r="D61" i="34"/>
  <c r="D62" i="34"/>
  <c r="D63" i="34"/>
  <c r="D64" i="34"/>
  <c r="D65" i="34"/>
  <c r="D66" i="34"/>
  <c r="D67" i="34"/>
  <c r="D68" i="34"/>
  <c r="D69" i="34"/>
  <c r="D70" i="34"/>
  <c r="D71" i="34"/>
  <c r="D72" i="34"/>
  <c r="D73" i="34"/>
  <c r="D74" i="34"/>
  <c r="D75" i="34"/>
  <c r="D76" i="34"/>
  <c r="D77" i="34"/>
  <c r="D78" i="34"/>
  <c r="D79" i="34"/>
  <c r="D80" i="34"/>
  <c r="D81" i="34"/>
  <c r="D82" i="34"/>
  <c r="D83" i="34"/>
  <c r="D84" i="34"/>
  <c r="D85" i="34"/>
  <c r="D86" i="34"/>
  <c r="D87" i="34"/>
  <c r="D88" i="34"/>
  <c r="D89" i="34"/>
  <c r="D90" i="34"/>
  <c r="D91" i="34"/>
  <c r="D92" i="34"/>
  <c r="D93" i="34"/>
  <c r="D94" i="34"/>
  <c r="D95" i="34"/>
  <c r="D96" i="34"/>
  <c r="D97" i="34"/>
  <c r="D98" i="34"/>
  <c r="D99" i="34"/>
  <c r="D100" i="34"/>
  <c r="D101" i="34"/>
  <c r="D102" i="34"/>
  <c r="D103" i="34"/>
  <c r="D104" i="34"/>
  <c r="D105" i="34"/>
  <c r="D106" i="34"/>
  <c r="D107" i="34"/>
  <c r="D108" i="34"/>
  <c r="D109" i="34"/>
  <c r="D110" i="34"/>
  <c r="D111" i="34"/>
  <c r="D112" i="34"/>
  <c r="D113" i="34"/>
  <c r="D114" i="34"/>
  <c r="D115" i="34"/>
  <c r="D116" i="34"/>
  <c r="D117" i="34"/>
  <c r="D118" i="34"/>
  <c r="D119" i="34"/>
  <c r="D120" i="34"/>
  <c r="D121" i="34"/>
  <c r="D122" i="34"/>
  <c r="D123" i="34"/>
  <c r="D124" i="34"/>
  <c r="D125" i="34"/>
  <c r="D126" i="34"/>
  <c r="D127" i="34"/>
  <c r="D128" i="34"/>
  <c r="D129" i="34"/>
  <c r="D130" i="34"/>
  <c r="D131" i="34"/>
  <c r="D132" i="34"/>
  <c r="D133" i="34"/>
  <c r="D134" i="34"/>
  <c r="D135" i="34"/>
  <c r="D136" i="34"/>
  <c r="D137" i="34"/>
  <c r="D138" i="34"/>
  <c r="D139" i="34"/>
  <c r="D140" i="34"/>
  <c r="D141" i="34"/>
  <c r="D142" i="34"/>
  <c r="D143" i="34"/>
  <c r="D144" i="34"/>
  <c r="D145" i="34"/>
  <c r="D146" i="34"/>
  <c r="D147" i="34"/>
  <c r="D148" i="34"/>
  <c r="D149" i="34"/>
  <c r="D150" i="34"/>
  <c r="D151" i="34"/>
  <c r="D152" i="34"/>
  <c r="D6" i="34"/>
  <c r="D7" i="38"/>
  <c r="E7" i="38"/>
  <c r="D8" i="38"/>
  <c r="E8" i="38"/>
  <c r="D9" i="38"/>
  <c r="E9" i="38"/>
  <c r="D10" i="38"/>
  <c r="E10" i="38"/>
  <c r="D11" i="38"/>
  <c r="E11" i="38"/>
  <c r="D12" i="38"/>
  <c r="E12" i="38"/>
  <c r="D13" i="38"/>
  <c r="E13" i="38"/>
  <c r="D14" i="38"/>
  <c r="E14" i="38"/>
  <c r="D15" i="38"/>
  <c r="E15" i="38"/>
  <c r="D16" i="38"/>
  <c r="E16" i="38"/>
  <c r="D17" i="38"/>
  <c r="E17" i="38"/>
  <c r="D18" i="38"/>
  <c r="E18" i="38"/>
  <c r="D19" i="38"/>
  <c r="E19" i="38"/>
  <c r="D20" i="38"/>
  <c r="E20" i="38"/>
  <c r="D21" i="38"/>
  <c r="E21" i="38"/>
  <c r="D22" i="38"/>
  <c r="E22" i="38"/>
  <c r="D23" i="38"/>
  <c r="E23" i="38"/>
  <c r="D24" i="38"/>
  <c r="E24" i="38"/>
  <c r="D25" i="38"/>
  <c r="E25" i="38"/>
  <c r="D26" i="38"/>
  <c r="E26" i="38"/>
  <c r="D27" i="38"/>
  <c r="E27" i="38"/>
  <c r="D28" i="38"/>
  <c r="E28" i="38"/>
  <c r="D29" i="38"/>
  <c r="E29" i="38"/>
  <c r="D30" i="38"/>
  <c r="E30" i="38"/>
  <c r="D31" i="38"/>
  <c r="E31" i="38"/>
  <c r="D32" i="38"/>
  <c r="E32" i="38"/>
  <c r="D33" i="38"/>
  <c r="E33" i="38"/>
  <c r="D34" i="38"/>
  <c r="E34" i="38"/>
  <c r="D35" i="38"/>
  <c r="E35" i="38"/>
  <c r="D36" i="38"/>
  <c r="E36" i="38"/>
  <c r="D37" i="38"/>
  <c r="E37" i="38"/>
  <c r="D38" i="38"/>
  <c r="E38" i="38"/>
  <c r="D39" i="38"/>
  <c r="E39" i="38"/>
  <c r="D40" i="38"/>
  <c r="E40" i="38"/>
  <c r="D41" i="38"/>
  <c r="E41" i="38"/>
  <c r="D42" i="38"/>
  <c r="E42" i="38"/>
  <c r="D43" i="38"/>
  <c r="E43" i="38"/>
  <c r="D44" i="38"/>
  <c r="E44" i="38"/>
  <c r="D45" i="38"/>
  <c r="E45" i="38"/>
  <c r="D46" i="38"/>
  <c r="E46" i="38"/>
  <c r="D47" i="38"/>
  <c r="E47" i="38"/>
  <c r="D48" i="38"/>
  <c r="E48" i="38"/>
  <c r="D49" i="38"/>
  <c r="E49" i="38"/>
  <c r="D50" i="38"/>
  <c r="E50" i="38"/>
  <c r="D51" i="38"/>
  <c r="E51" i="38"/>
  <c r="D52" i="38"/>
  <c r="E52" i="38"/>
  <c r="D53" i="38"/>
  <c r="E53" i="38"/>
  <c r="D54" i="38"/>
  <c r="E54" i="38"/>
  <c r="D55" i="38"/>
  <c r="E55" i="38"/>
  <c r="D56" i="38"/>
  <c r="E56" i="38"/>
  <c r="D57" i="38"/>
  <c r="E57" i="38"/>
  <c r="D58" i="38"/>
  <c r="E58" i="38"/>
  <c r="D59" i="38"/>
  <c r="E59" i="38"/>
  <c r="D60" i="38"/>
  <c r="E60" i="38"/>
  <c r="D61" i="38"/>
  <c r="E61" i="38"/>
  <c r="D62" i="38"/>
  <c r="E62" i="38"/>
  <c r="D63" i="38"/>
  <c r="E63" i="38"/>
  <c r="D64" i="38"/>
  <c r="E64" i="38"/>
  <c r="D65" i="38"/>
  <c r="E65" i="38"/>
  <c r="D66" i="38"/>
  <c r="E66" i="38"/>
  <c r="D67" i="38"/>
  <c r="E67" i="38"/>
  <c r="D68" i="38"/>
  <c r="E68" i="38"/>
  <c r="D69" i="38"/>
  <c r="E69" i="38"/>
  <c r="D70" i="38"/>
  <c r="E70" i="38"/>
  <c r="D71" i="38"/>
  <c r="E71" i="38"/>
  <c r="D72" i="38"/>
  <c r="E72" i="38"/>
  <c r="D73" i="38"/>
  <c r="E73" i="38"/>
  <c r="D74" i="38"/>
  <c r="E74" i="38"/>
  <c r="D75" i="38"/>
  <c r="E75" i="38"/>
  <c r="D76" i="38"/>
  <c r="E76" i="38"/>
  <c r="D77" i="38"/>
  <c r="E77" i="38"/>
  <c r="D78" i="38"/>
  <c r="E78" i="38"/>
  <c r="D79" i="38"/>
  <c r="E79" i="38"/>
  <c r="D80" i="38"/>
  <c r="E80" i="38"/>
  <c r="D81" i="38"/>
  <c r="E81" i="38"/>
  <c r="D82" i="38"/>
  <c r="E82" i="38"/>
  <c r="D83" i="38"/>
  <c r="E83" i="38"/>
  <c r="D84" i="38"/>
  <c r="E84" i="38"/>
  <c r="D85" i="38"/>
  <c r="E85" i="38"/>
  <c r="D86" i="38"/>
  <c r="E86" i="38"/>
  <c r="D87" i="38"/>
  <c r="E87" i="38"/>
  <c r="D88" i="38"/>
  <c r="E88" i="38"/>
  <c r="D89" i="38"/>
  <c r="E89" i="38"/>
  <c r="D90" i="38"/>
  <c r="E90" i="38"/>
  <c r="D91" i="38"/>
  <c r="E91" i="38"/>
  <c r="D92" i="38"/>
  <c r="E92" i="38"/>
  <c r="D93" i="38"/>
  <c r="E93" i="38"/>
  <c r="D94" i="38"/>
  <c r="E94" i="38"/>
  <c r="D95" i="38"/>
  <c r="E95" i="38"/>
  <c r="D96" i="38"/>
  <c r="E96" i="38"/>
  <c r="D97" i="38"/>
  <c r="E97" i="38"/>
  <c r="D98" i="38"/>
  <c r="E98" i="38"/>
  <c r="D99" i="38"/>
  <c r="E99" i="38"/>
  <c r="D100" i="38"/>
  <c r="E100" i="38"/>
  <c r="D101" i="38"/>
  <c r="E101" i="38"/>
  <c r="D102" i="38"/>
  <c r="E102" i="38"/>
  <c r="D103" i="38"/>
  <c r="E103" i="38"/>
  <c r="D104" i="38"/>
  <c r="E104" i="38"/>
  <c r="D105" i="38"/>
  <c r="E105" i="38"/>
  <c r="D106" i="38"/>
  <c r="E106" i="38"/>
  <c r="D107" i="38"/>
  <c r="E107" i="38"/>
  <c r="D108" i="38"/>
  <c r="E108" i="38"/>
  <c r="D109" i="38"/>
  <c r="E109" i="38"/>
  <c r="D110" i="38"/>
  <c r="E110" i="38"/>
  <c r="D111" i="38"/>
  <c r="E111" i="38"/>
  <c r="D112" i="38"/>
  <c r="E112" i="38"/>
  <c r="D113" i="38"/>
  <c r="E113" i="38"/>
  <c r="D114" i="38"/>
  <c r="E114" i="38"/>
  <c r="D115" i="38"/>
  <c r="E115" i="38"/>
  <c r="D116" i="38"/>
  <c r="E116" i="38"/>
  <c r="D117" i="38"/>
  <c r="E117" i="38"/>
  <c r="D118" i="38"/>
  <c r="E118" i="38"/>
  <c r="D119" i="38"/>
  <c r="E119" i="38"/>
  <c r="D120" i="38"/>
  <c r="E120" i="38"/>
  <c r="D121" i="38"/>
  <c r="E121" i="38"/>
  <c r="D122" i="38"/>
  <c r="E122" i="38"/>
  <c r="D123" i="38"/>
  <c r="E123" i="38"/>
  <c r="D124" i="38"/>
  <c r="E124" i="38"/>
  <c r="D125" i="38"/>
  <c r="E125" i="38"/>
  <c r="D126" i="38"/>
  <c r="E126" i="38"/>
  <c r="D127" i="38"/>
  <c r="E127" i="38"/>
  <c r="D128" i="38"/>
  <c r="E128" i="38"/>
  <c r="D129" i="38"/>
  <c r="E129" i="38"/>
  <c r="D130" i="38"/>
  <c r="E130" i="38"/>
  <c r="D131" i="38"/>
  <c r="E131" i="38"/>
  <c r="D132" i="38"/>
  <c r="E132" i="38"/>
  <c r="D133" i="38"/>
  <c r="E133" i="38"/>
  <c r="D134" i="38"/>
  <c r="E134" i="38"/>
  <c r="D135" i="38"/>
  <c r="E135" i="38"/>
  <c r="D136" i="38"/>
  <c r="E136" i="38"/>
  <c r="D137" i="38"/>
  <c r="E137" i="38"/>
  <c r="D138" i="38"/>
  <c r="E138" i="38"/>
  <c r="D139" i="38"/>
  <c r="E139" i="38"/>
  <c r="D140" i="38"/>
  <c r="E140" i="38"/>
  <c r="D141" i="38"/>
  <c r="E141" i="38"/>
  <c r="D142" i="38"/>
  <c r="E142" i="38"/>
  <c r="D143" i="38"/>
  <c r="E143" i="38"/>
  <c r="D144" i="38"/>
  <c r="E144" i="38"/>
  <c r="D145" i="38"/>
  <c r="E145" i="38"/>
  <c r="D146" i="38"/>
  <c r="E146" i="38"/>
  <c r="D147" i="38"/>
  <c r="E147" i="38"/>
  <c r="D148" i="38"/>
  <c r="E148" i="38"/>
  <c r="D149" i="38"/>
  <c r="E149" i="38"/>
  <c r="D150" i="38"/>
  <c r="E150" i="38"/>
  <c r="D151" i="38"/>
  <c r="E151" i="38"/>
  <c r="D152" i="38"/>
  <c r="E152" i="38"/>
  <c r="D153" i="38"/>
  <c r="E153" i="38"/>
  <c r="E6" i="38"/>
  <c r="D6" i="38"/>
  <c r="D7" i="42"/>
  <c r="E7" i="42"/>
  <c r="D8" i="42"/>
  <c r="E8" i="42"/>
  <c r="D9" i="42"/>
  <c r="E9" i="42"/>
  <c r="D10" i="42"/>
  <c r="E10" i="42"/>
  <c r="D11" i="42"/>
  <c r="E11" i="42"/>
  <c r="D12" i="42"/>
  <c r="E12" i="42"/>
  <c r="D13" i="42"/>
  <c r="E13" i="42"/>
  <c r="D14" i="42"/>
  <c r="E14" i="42"/>
  <c r="D15" i="42"/>
  <c r="E15" i="42"/>
  <c r="D16" i="42"/>
  <c r="E16" i="42"/>
  <c r="D17" i="42"/>
  <c r="E17" i="42"/>
  <c r="D18" i="42"/>
  <c r="E18" i="42"/>
  <c r="D19" i="42"/>
  <c r="E19" i="42"/>
  <c r="D20" i="42"/>
  <c r="E20" i="42"/>
  <c r="D21" i="42"/>
  <c r="E21" i="42"/>
  <c r="D22" i="42"/>
  <c r="E22" i="42"/>
  <c r="D23" i="42"/>
  <c r="E23" i="42"/>
  <c r="D24" i="42"/>
  <c r="E24" i="42"/>
  <c r="D25" i="42"/>
  <c r="E25" i="42"/>
  <c r="D26" i="42"/>
  <c r="E26" i="42"/>
  <c r="D27" i="42"/>
  <c r="E27" i="42"/>
  <c r="D28" i="42"/>
  <c r="E28" i="42"/>
  <c r="D29" i="42"/>
  <c r="E29" i="42"/>
  <c r="D30" i="42"/>
  <c r="E30" i="42"/>
  <c r="D31" i="42"/>
  <c r="E31" i="42"/>
  <c r="D32" i="42"/>
  <c r="E32" i="42"/>
  <c r="D33" i="42"/>
  <c r="E33" i="42"/>
  <c r="D34" i="42"/>
  <c r="E34" i="42"/>
  <c r="D35" i="42"/>
  <c r="E35" i="42"/>
  <c r="D36" i="42"/>
  <c r="E36" i="42"/>
  <c r="D37" i="42"/>
  <c r="E37" i="42"/>
  <c r="D38" i="42"/>
  <c r="E38" i="42"/>
  <c r="D39" i="42"/>
  <c r="E39" i="42"/>
  <c r="D40" i="42"/>
  <c r="E40" i="42"/>
  <c r="D41" i="42"/>
  <c r="E41" i="42"/>
  <c r="D42" i="42"/>
  <c r="E42" i="42"/>
  <c r="D43" i="42"/>
  <c r="E43" i="42"/>
  <c r="D44" i="42"/>
  <c r="E44" i="42"/>
  <c r="D45" i="42"/>
  <c r="E45" i="42"/>
  <c r="D46" i="42"/>
  <c r="E46" i="42"/>
  <c r="D47" i="42"/>
  <c r="E47" i="42"/>
  <c r="D48" i="42"/>
  <c r="E48" i="42"/>
  <c r="D49" i="42"/>
  <c r="E49" i="42"/>
  <c r="D50" i="42"/>
  <c r="E50" i="42"/>
  <c r="D51" i="42"/>
  <c r="E51" i="42"/>
  <c r="D52" i="42"/>
  <c r="E52" i="42"/>
  <c r="D53" i="42"/>
  <c r="E53" i="42"/>
  <c r="D54" i="42"/>
  <c r="E54" i="42"/>
  <c r="D55" i="42"/>
  <c r="E55" i="42"/>
  <c r="D56" i="42"/>
  <c r="E56" i="42"/>
  <c r="D57" i="42"/>
  <c r="E57" i="42"/>
  <c r="D58" i="42"/>
  <c r="E58" i="42"/>
  <c r="D59" i="42"/>
  <c r="E59" i="42"/>
  <c r="D60" i="42"/>
  <c r="E60" i="42"/>
  <c r="D61" i="42"/>
  <c r="E61" i="42"/>
  <c r="D62" i="42"/>
  <c r="E62" i="42"/>
  <c r="D63" i="42"/>
  <c r="E63" i="42"/>
  <c r="D64" i="42"/>
  <c r="E64" i="42"/>
  <c r="D65" i="42"/>
  <c r="E65" i="42"/>
  <c r="D66" i="42"/>
  <c r="E66" i="42"/>
  <c r="D67" i="42"/>
  <c r="E67" i="42"/>
  <c r="D68" i="42"/>
  <c r="E68" i="42"/>
  <c r="D69" i="42"/>
  <c r="E69" i="42"/>
  <c r="D70" i="42"/>
  <c r="E70" i="42"/>
  <c r="D71" i="42"/>
  <c r="E71" i="42"/>
  <c r="D72" i="42"/>
  <c r="E72" i="42"/>
  <c r="D73" i="42"/>
  <c r="E73" i="42"/>
  <c r="D74" i="42"/>
  <c r="E74" i="42"/>
  <c r="D75" i="42"/>
  <c r="E75" i="42"/>
  <c r="D76" i="42"/>
  <c r="E76" i="42"/>
  <c r="D77" i="42"/>
  <c r="E77" i="42"/>
  <c r="D78" i="42"/>
  <c r="E78" i="42"/>
  <c r="D79" i="42"/>
  <c r="E79" i="42"/>
  <c r="D80" i="42"/>
  <c r="E80" i="42"/>
  <c r="D81" i="42"/>
  <c r="E81" i="42"/>
  <c r="D82" i="42"/>
  <c r="E82" i="42"/>
  <c r="D83" i="42"/>
  <c r="E83" i="42"/>
  <c r="D84" i="42"/>
  <c r="E84" i="42"/>
  <c r="D85" i="42"/>
  <c r="E85" i="42"/>
  <c r="D86" i="42"/>
  <c r="E86" i="42"/>
  <c r="D87" i="42"/>
  <c r="E87" i="42"/>
  <c r="D88" i="42"/>
  <c r="E88" i="42"/>
  <c r="D89" i="42"/>
  <c r="E89" i="42"/>
  <c r="D90" i="42"/>
  <c r="E90" i="42"/>
  <c r="D91" i="42"/>
  <c r="E91" i="42"/>
  <c r="D92" i="42"/>
  <c r="E92" i="42"/>
  <c r="D93" i="42"/>
  <c r="E93" i="42"/>
  <c r="D94" i="42"/>
  <c r="E94" i="42"/>
  <c r="D95" i="42"/>
  <c r="E95" i="42"/>
  <c r="D96" i="42"/>
  <c r="E96" i="42"/>
  <c r="D97" i="42"/>
  <c r="E97" i="42"/>
  <c r="D98" i="42"/>
  <c r="E98" i="42"/>
  <c r="D99" i="42"/>
  <c r="E99" i="42"/>
  <c r="D100" i="42"/>
  <c r="E100" i="42"/>
  <c r="D101" i="42"/>
  <c r="E101" i="42"/>
  <c r="D102" i="42"/>
  <c r="E102" i="42"/>
  <c r="D103" i="42"/>
  <c r="E103" i="42"/>
  <c r="D104" i="42"/>
  <c r="E104" i="42"/>
  <c r="D105" i="42"/>
  <c r="E105" i="42"/>
  <c r="D106" i="42"/>
  <c r="E106" i="42"/>
  <c r="D107" i="42"/>
  <c r="E107" i="42"/>
  <c r="D108" i="42"/>
  <c r="E108" i="42"/>
  <c r="D109" i="42"/>
  <c r="E109" i="42"/>
  <c r="D110" i="42"/>
  <c r="E110" i="42"/>
  <c r="D111" i="42"/>
  <c r="E111" i="42"/>
  <c r="D112" i="42"/>
  <c r="E112" i="42"/>
  <c r="D113" i="42"/>
  <c r="E113" i="42"/>
  <c r="D114" i="42"/>
  <c r="E114" i="42"/>
  <c r="D115" i="42"/>
  <c r="E115" i="42"/>
  <c r="D116" i="42"/>
  <c r="E116" i="42"/>
  <c r="D117" i="42"/>
  <c r="E117" i="42"/>
  <c r="D118" i="42"/>
  <c r="E118" i="42"/>
  <c r="D119" i="42"/>
  <c r="E119" i="42"/>
  <c r="D120" i="42"/>
  <c r="E120" i="42"/>
  <c r="D121" i="42"/>
  <c r="E121" i="42"/>
  <c r="D122" i="42"/>
  <c r="E122" i="42"/>
  <c r="D123" i="42"/>
  <c r="E123" i="42"/>
  <c r="D124" i="42"/>
  <c r="E124" i="42"/>
  <c r="D125" i="42"/>
  <c r="E125" i="42"/>
  <c r="D126" i="42"/>
  <c r="E126" i="42"/>
  <c r="D127" i="42"/>
  <c r="E127" i="42"/>
  <c r="D128" i="42"/>
  <c r="E128" i="42"/>
  <c r="D129" i="42"/>
  <c r="E129" i="42"/>
  <c r="D130" i="42"/>
  <c r="E130" i="42"/>
  <c r="D131" i="42"/>
  <c r="E131" i="42"/>
  <c r="D132" i="42"/>
  <c r="E132" i="42"/>
  <c r="D133" i="42"/>
  <c r="E133" i="42"/>
  <c r="D134" i="42"/>
  <c r="E134" i="42"/>
  <c r="D135" i="42"/>
  <c r="E135" i="42"/>
  <c r="D136" i="42"/>
  <c r="E136" i="42"/>
  <c r="D137" i="42"/>
  <c r="E137" i="42"/>
  <c r="D138" i="42"/>
  <c r="E138" i="42"/>
  <c r="D139" i="42"/>
  <c r="E139" i="42"/>
  <c r="D140" i="42"/>
  <c r="E140" i="42"/>
  <c r="D141" i="42"/>
  <c r="E141" i="42"/>
  <c r="D142" i="42"/>
  <c r="E142" i="42"/>
  <c r="D143" i="42"/>
  <c r="E143" i="42"/>
  <c r="D144" i="42"/>
  <c r="E144" i="42"/>
  <c r="D145" i="42"/>
  <c r="E145" i="42"/>
  <c r="D146" i="42"/>
  <c r="E146" i="42"/>
  <c r="D147" i="42"/>
  <c r="E147" i="42"/>
  <c r="D148" i="42"/>
  <c r="E148" i="42"/>
  <c r="D149" i="42"/>
  <c r="E149" i="42"/>
  <c r="D150" i="42"/>
  <c r="E150" i="42"/>
  <c r="E6" i="42"/>
  <c r="D6" i="42"/>
  <c r="D7" i="41"/>
  <c r="E7" i="41"/>
  <c r="D8" i="41"/>
  <c r="E8" i="41"/>
  <c r="D9" i="41"/>
  <c r="E9" i="41"/>
  <c r="D10" i="41"/>
  <c r="E10" i="41"/>
  <c r="D11" i="41"/>
  <c r="E11" i="41"/>
  <c r="D12" i="41"/>
  <c r="E12" i="41"/>
  <c r="D13" i="41"/>
  <c r="E13" i="41"/>
  <c r="D14" i="41"/>
  <c r="E14" i="41"/>
  <c r="D15" i="41"/>
  <c r="E15" i="41"/>
  <c r="D16" i="41"/>
  <c r="E16" i="41"/>
  <c r="D17" i="41"/>
  <c r="E17" i="41"/>
  <c r="D18" i="41"/>
  <c r="E18" i="41"/>
  <c r="D19" i="41"/>
  <c r="E19" i="41"/>
  <c r="D20" i="41"/>
  <c r="E20" i="41"/>
  <c r="D21" i="41"/>
  <c r="E21" i="41"/>
  <c r="D22" i="41"/>
  <c r="E22" i="41"/>
  <c r="D23" i="41"/>
  <c r="E23" i="41"/>
  <c r="D24" i="41"/>
  <c r="E24" i="41"/>
  <c r="D25" i="41"/>
  <c r="E25" i="41"/>
  <c r="D26" i="41"/>
  <c r="E26" i="41"/>
  <c r="D27" i="41"/>
  <c r="E27" i="41"/>
  <c r="D28" i="41"/>
  <c r="E28" i="41"/>
  <c r="D29" i="41"/>
  <c r="E29" i="41"/>
  <c r="D30" i="41"/>
  <c r="E30" i="41"/>
  <c r="D31" i="41"/>
  <c r="E31" i="41"/>
  <c r="D32" i="41"/>
  <c r="E32" i="41"/>
  <c r="D33" i="41"/>
  <c r="E33" i="41"/>
  <c r="D34" i="41"/>
  <c r="E34" i="41"/>
  <c r="D35" i="41"/>
  <c r="E35" i="41"/>
  <c r="D36" i="41"/>
  <c r="E36" i="41"/>
  <c r="D37" i="41"/>
  <c r="E37" i="41"/>
  <c r="D38" i="41"/>
  <c r="E38" i="41"/>
  <c r="D39" i="41"/>
  <c r="E39" i="41"/>
  <c r="D40" i="41"/>
  <c r="E40" i="41"/>
  <c r="D41" i="41"/>
  <c r="E41" i="41"/>
  <c r="D42" i="41"/>
  <c r="E42" i="41"/>
  <c r="D43" i="41"/>
  <c r="E43" i="41"/>
  <c r="D44" i="41"/>
  <c r="E44" i="41"/>
  <c r="D45" i="41"/>
  <c r="E45" i="41"/>
  <c r="D46" i="41"/>
  <c r="E46" i="41"/>
  <c r="D47" i="41"/>
  <c r="E47" i="41"/>
  <c r="D48" i="41"/>
  <c r="E48" i="41"/>
  <c r="D49" i="41"/>
  <c r="E49" i="41"/>
  <c r="D50" i="41"/>
  <c r="E50" i="41"/>
  <c r="D51" i="41"/>
  <c r="E51" i="41"/>
  <c r="D52" i="41"/>
  <c r="E52" i="41"/>
  <c r="D53" i="41"/>
  <c r="E53" i="41"/>
  <c r="D54" i="41"/>
  <c r="E54" i="41"/>
  <c r="D55" i="41"/>
  <c r="E55" i="41"/>
  <c r="D56" i="41"/>
  <c r="E56" i="41"/>
  <c r="D57" i="41"/>
  <c r="E57" i="41"/>
  <c r="D58" i="41"/>
  <c r="E58" i="41"/>
  <c r="D59" i="41"/>
  <c r="E59" i="41"/>
  <c r="D60" i="41"/>
  <c r="E60" i="41"/>
  <c r="D61" i="41"/>
  <c r="E61" i="41"/>
  <c r="D62" i="41"/>
  <c r="E62" i="41"/>
  <c r="D63" i="41"/>
  <c r="E63" i="41"/>
  <c r="D64" i="41"/>
  <c r="E64" i="41"/>
  <c r="D65" i="41"/>
  <c r="E65" i="41"/>
  <c r="D66" i="41"/>
  <c r="E66" i="41"/>
  <c r="D67" i="41"/>
  <c r="E67" i="41"/>
  <c r="D68" i="41"/>
  <c r="E68" i="41"/>
  <c r="D69" i="41"/>
  <c r="E69" i="41"/>
  <c r="D70" i="41"/>
  <c r="E70" i="41"/>
  <c r="D71" i="41"/>
  <c r="E71" i="41"/>
  <c r="D72" i="41"/>
  <c r="E72" i="41"/>
  <c r="D73" i="41"/>
  <c r="E73" i="41"/>
  <c r="D74" i="41"/>
  <c r="E74" i="41"/>
  <c r="D75" i="41"/>
  <c r="E75" i="41"/>
  <c r="D76" i="41"/>
  <c r="E76" i="41"/>
  <c r="D77" i="41"/>
  <c r="E77" i="41"/>
  <c r="D78" i="41"/>
  <c r="E78" i="41"/>
  <c r="D79" i="41"/>
  <c r="E79" i="41"/>
  <c r="D80" i="41"/>
  <c r="E80" i="41"/>
  <c r="D81" i="41"/>
  <c r="E81" i="41"/>
  <c r="D82" i="41"/>
  <c r="E82" i="41"/>
  <c r="D83" i="41"/>
  <c r="E83" i="41"/>
  <c r="D84" i="41"/>
  <c r="E84" i="41"/>
  <c r="D85" i="41"/>
  <c r="E85" i="41"/>
  <c r="D86" i="41"/>
  <c r="E86" i="41"/>
  <c r="D87" i="41"/>
  <c r="E87" i="41"/>
  <c r="D88" i="41"/>
  <c r="E88" i="41"/>
  <c r="D89" i="41"/>
  <c r="E89" i="41"/>
  <c r="D90" i="41"/>
  <c r="E90" i="41"/>
  <c r="D91" i="41"/>
  <c r="E91" i="41"/>
  <c r="D92" i="41"/>
  <c r="E92" i="41"/>
  <c r="D93" i="41"/>
  <c r="E93" i="41"/>
  <c r="D94" i="41"/>
  <c r="E94" i="41"/>
  <c r="D95" i="41"/>
  <c r="E95" i="41"/>
  <c r="D96" i="41"/>
  <c r="E96" i="41"/>
  <c r="D97" i="41"/>
  <c r="E97" i="41"/>
  <c r="D98" i="41"/>
  <c r="E98" i="41"/>
  <c r="D99" i="41"/>
  <c r="E99" i="41"/>
  <c r="D100" i="41"/>
  <c r="E100" i="41"/>
  <c r="D101" i="41"/>
  <c r="E101" i="41"/>
  <c r="D102" i="41"/>
  <c r="E102" i="41"/>
  <c r="D103" i="41"/>
  <c r="E103" i="41"/>
  <c r="D104" i="41"/>
  <c r="E104" i="41"/>
  <c r="D105" i="41"/>
  <c r="E105" i="41"/>
  <c r="D106" i="41"/>
  <c r="E106" i="41"/>
  <c r="D107" i="41"/>
  <c r="E107" i="41"/>
  <c r="D108" i="41"/>
  <c r="E108" i="41"/>
  <c r="D109" i="41"/>
  <c r="E109" i="41"/>
  <c r="D110" i="41"/>
  <c r="E110" i="41"/>
  <c r="D111" i="41"/>
  <c r="E111" i="41"/>
  <c r="D112" i="41"/>
  <c r="E112" i="41"/>
  <c r="D113" i="41"/>
  <c r="E113" i="41"/>
  <c r="D114" i="41"/>
  <c r="E114" i="41"/>
  <c r="D115" i="41"/>
  <c r="E115" i="41"/>
  <c r="D116" i="41"/>
  <c r="E116" i="41"/>
  <c r="D117" i="41"/>
  <c r="E117" i="41"/>
  <c r="D118" i="41"/>
  <c r="E118" i="41"/>
  <c r="D119" i="41"/>
  <c r="E119" i="41"/>
  <c r="D120" i="41"/>
  <c r="E120" i="41"/>
  <c r="D121" i="41"/>
  <c r="E121" i="41"/>
  <c r="D122" i="41"/>
  <c r="E122" i="41"/>
  <c r="D123" i="41"/>
  <c r="E123" i="41"/>
  <c r="D124" i="41"/>
  <c r="E124" i="41"/>
  <c r="D125" i="41"/>
  <c r="E125" i="41"/>
  <c r="D126" i="41"/>
  <c r="E126" i="41"/>
  <c r="D127" i="41"/>
  <c r="E127" i="41"/>
  <c r="D128" i="41"/>
  <c r="E128" i="41"/>
  <c r="D129" i="41"/>
  <c r="E129" i="41"/>
  <c r="D130" i="41"/>
  <c r="E130" i="41"/>
  <c r="D131" i="41"/>
  <c r="E131" i="41"/>
  <c r="D132" i="41"/>
  <c r="E132" i="41"/>
  <c r="D133" i="41"/>
  <c r="E133" i="41"/>
  <c r="D134" i="41"/>
  <c r="E134" i="41"/>
  <c r="D135" i="41"/>
  <c r="E135" i="41"/>
  <c r="D136" i="41"/>
  <c r="E136" i="41"/>
  <c r="D137" i="41"/>
  <c r="E137" i="41"/>
  <c r="D138" i="41"/>
  <c r="E138" i="41"/>
  <c r="D139" i="41"/>
  <c r="E139" i="41"/>
  <c r="D140" i="41"/>
  <c r="E140" i="41"/>
  <c r="D141" i="41"/>
  <c r="E141" i="41"/>
  <c r="D142" i="41"/>
  <c r="E142" i="41"/>
  <c r="D143" i="41"/>
  <c r="E143" i="41"/>
  <c r="D144" i="41"/>
  <c r="E144" i="41"/>
  <c r="D145" i="41"/>
  <c r="E145" i="41"/>
  <c r="D146" i="41"/>
  <c r="E146" i="41"/>
  <c r="D147" i="41"/>
  <c r="E147" i="41"/>
  <c r="D148" i="41"/>
  <c r="E148" i="41"/>
  <c r="D149" i="41"/>
  <c r="E149" i="41"/>
  <c r="D150" i="41"/>
  <c r="E150" i="41"/>
  <c r="D151" i="41"/>
  <c r="E151" i="41"/>
  <c r="D152" i="41"/>
  <c r="E152" i="41"/>
  <c r="E6" i="41"/>
  <c r="D6" i="41"/>
  <c r="D7" i="39"/>
  <c r="E7" i="39"/>
  <c r="D8" i="39"/>
  <c r="E8" i="39"/>
  <c r="D9" i="39"/>
  <c r="E9" i="39"/>
  <c r="D10" i="39"/>
  <c r="E10" i="39"/>
  <c r="D11" i="39"/>
  <c r="E11" i="39"/>
  <c r="D12" i="39"/>
  <c r="E12" i="39"/>
  <c r="D13" i="39"/>
  <c r="E13" i="39"/>
  <c r="D14" i="39"/>
  <c r="E14" i="39"/>
  <c r="D15" i="39"/>
  <c r="E15" i="39"/>
  <c r="D16" i="39"/>
  <c r="E16" i="39"/>
  <c r="D17" i="39"/>
  <c r="E17" i="39"/>
  <c r="D18" i="39"/>
  <c r="E18" i="39"/>
  <c r="D19" i="39"/>
  <c r="E19" i="39"/>
  <c r="D20" i="39"/>
  <c r="E20" i="39"/>
  <c r="D21" i="39"/>
  <c r="E21" i="39"/>
  <c r="D22" i="39"/>
  <c r="E22" i="39"/>
  <c r="D23" i="39"/>
  <c r="E23" i="39"/>
  <c r="D24" i="39"/>
  <c r="E24" i="39"/>
  <c r="D25" i="39"/>
  <c r="E25" i="39"/>
  <c r="D26" i="39"/>
  <c r="E26" i="39"/>
  <c r="D27" i="39"/>
  <c r="E27" i="39"/>
  <c r="D28" i="39"/>
  <c r="E28" i="39"/>
  <c r="D29" i="39"/>
  <c r="E29" i="39"/>
  <c r="D30" i="39"/>
  <c r="E30" i="39"/>
  <c r="D31" i="39"/>
  <c r="E31" i="39"/>
  <c r="D32" i="39"/>
  <c r="E32" i="39"/>
  <c r="D33" i="39"/>
  <c r="E33" i="39"/>
  <c r="D34" i="39"/>
  <c r="E34" i="39"/>
  <c r="D35" i="39"/>
  <c r="E35" i="39"/>
  <c r="D36" i="39"/>
  <c r="E36" i="39"/>
  <c r="D37" i="39"/>
  <c r="E37" i="39"/>
  <c r="D38" i="39"/>
  <c r="E38" i="39"/>
  <c r="D39" i="39"/>
  <c r="E39" i="39"/>
  <c r="D40" i="39"/>
  <c r="E40" i="39"/>
  <c r="D41" i="39"/>
  <c r="E41" i="39"/>
  <c r="D42" i="39"/>
  <c r="E42" i="39"/>
  <c r="D43" i="39"/>
  <c r="E43" i="39"/>
  <c r="D44" i="39"/>
  <c r="E44" i="39"/>
  <c r="D45" i="39"/>
  <c r="E45" i="39"/>
  <c r="D46" i="39"/>
  <c r="E46" i="39"/>
  <c r="D47" i="39"/>
  <c r="E47" i="39"/>
  <c r="D48" i="39"/>
  <c r="E48" i="39"/>
  <c r="D49" i="39"/>
  <c r="E49" i="39"/>
  <c r="D50" i="39"/>
  <c r="E50" i="39"/>
  <c r="D51" i="39"/>
  <c r="E51" i="39"/>
  <c r="D52" i="39"/>
  <c r="E52" i="39"/>
  <c r="D53" i="39"/>
  <c r="E53" i="39"/>
  <c r="D54" i="39"/>
  <c r="E54" i="39"/>
  <c r="D55" i="39"/>
  <c r="E55" i="39"/>
  <c r="D56" i="39"/>
  <c r="E56" i="39"/>
  <c r="D57" i="39"/>
  <c r="E57" i="39"/>
  <c r="D58" i="39"/>
  <c r="E58" i="39"/>
  <c r="D59" i="39"/>
  <c r="E59" i="39"/>
  <c r="D60" i="39"/>
  <c r="E60" i="39"/>
  <c r="D61" i="39"/>
  <c r="E61" i="39"/>
  <c r="D62" i="39"/>
  <c r="E62" i="39"/>
  <c r="D63" i="39"/>
  <c r="E63" i="39"/>
  <c r="D64" i="39"/>
  <c r="E64" i="39"/>
  <c r="D65" i="39"/>
  <c r="E65" i="39"/>
  <c r="D66" i="39"/>
  <c r="E66" i="39"/>
  <c r="D67" i="39"/>
  <c r="E67" i="39"/>
  <c r="D68" i="39"/>
  <c r="E68" i="39"/>
  <c r="D69" i="39"/>
  <c r="E69" i="39"/>
  <c r="D70" i="39"/>
  <c r="E70" i="39"/>
  <c r="D71" i="39"/>
  <c r="E71" i="39"/>
  <c r="D72" i="39"/>
  <c r="E72" i="39"/>
  <c r="D73" i="39"/>
  <c r="E73" i="39"/>
  <c r="D74" i="39"/>
  <c r="E74" i="39"/>
  <c r="D75" i="39"/>
  <c r="E75" i="39"/>
  <c r="D76" i="39"/>
  <c r="E76" i="39"/>
  <c r="D77" i="39"/>
  <c r="E77" i="39"/>
  <c r="D78" i="39"/>
  <c r="E78" i="39"/>
  <c r="D79" i="39"/>
  <c r="E79" i="39"/>
  <c r="D80" i="39"/>
  <c r="E80" i="39"/>
  <c r="D81" i="39"/>
  <c r="E81" i="39"/>
  <c r="D82" i="39"/>
  <c r="E82" i="39"/>
  <c r="D83" i="39"/>
  <c r="E83" i="39"/>
  <c r="D84" i="39"/>
  <c r="E84" i="39"/>
  <c r="D85" i="39"/>
  <c r="E85" i="39"/>
  <c r="D86" i="39"/>
  <c r="E86" i="39"/>
  <c r="D87" i="39"/>
  <c r="E87" i="39"/>
  <c r="D88" i="39"/>
  <c r="E88" i="39"/>
  <c r="D89" i="39"/>
  <c r="E89" i="39"/>
  <c r="D90" i="39"/>
  <c r="E90" i="39"/>
  <c r="D91" i="39"/>
  <c r="E91" i="39"/>
  <c r="D92" i="39"/>
  <c r="E92" i="39"/>
  <c r="D93" i="39"/>
  <c r="E93" i="39"/>
  <c r="D94" i="39"/>
  <c r="E94" i="39"/>
  <c r="D95" i="39"/>
  <c r="E95" i="39"/>
  <c r="D96" i="39"/>
  <c r="E96" i="39"/>
  <c r="D97" i="39"/>
  <c r="E97" i="39"/>
  <c r="D98" i="39"/>
  <c r="E98" i="39"/>
  <c r="D99" i="39"/>
  <c r="E99" i="39"/>
  <c r="D100" i="39"/>
  <c r="E100" i="39"/>
  <c r="D101" i="39"/>
  <c r="E101" i="39"/>
  <c r="D102" i="39"/>
  <c r="E102" i="39"/>
  <c r="D103" i="39"/>
  <c r="E103" i="39"/>
  <c r="D104" i="39"/>
  <c r="E104" i="39"/>
  <c r="D105" i="39"/>
  <c r="E105" i="39"/>
  <c r="D106" i="39"/>
  <c r="E106" i="39"/>
  <c r="D107" i="39"/>
  <c r="E107" i="39"/>
  <c r="D108" i="39"/>
  <c r="E108" i="39"/>
  <c r="D109" i="39"/>
  <c r="E109" i="39"/>
  <c r="D110" i="39"/>
  <c r="E110" i="39"/>
  <c r="D111" i="39"/>
  <c r="E111" i="39"/>
  <c r="D112" i="39"/>
  <c r="E112" i="39"/>
  <c r="D113" i="39"/>
  <c r="E113" i="39"/>
  <c r="D114" i="39"/>
  <c r="E114" i="39"/>
  <c r="D115" i="39"/>
  <c r="E115" i="39"/>
  <c r="D116" i="39"/>
  <c r="E116" i="39"/>
  <c r="D117" i="39"/>
  <c r="E117" i="39"/>
  <c r="D118" i="39"/>
  <c r="E118" i="39"/>
  <c r="D119" i="39"/>
  <c r="E119" i="39"/>
  <c r="D120" i="39"/>
  <c r="E120" i="39"/>
  <c r="D121" i="39"/>
  <c r="E121" i="39"/>
  <c r="D122" i="39"/>
  <c r="E122" i="39"/>
  <c r="D123" i="39"/>
  <c r="E123" i="39"/>
  <c r="D124" i="39"/>
  <c r="E124" i="39"/>
  <c r="D125" i="39"/>
  <c r="E125" i="39"/>
  <c r="D126" i="39"/>
  <c r="E126" i="39"/>
  <c r="D127" i="39"/>
  <c r="E127" i="39"/>
  <c r="D128" i="39"/>
  <c r="E128" i="39"/>
  <c r="D129" i="39"/>
  <c r="E129" i="39"/>
  <c r="D130" i="39"/>
  <c r="E130" i="39"/>
  <c r="D131" i="39"/>
  <c r="E131" i="39"/>
  <c r="D132" i="39"/>
  <c r="E132" i="39"/>
  <c r="D133" i="39"/>
  <c r="E133" i="39"/>
  <c r="D134" i="39"/>
  <c r="E134" i="39"/>
  <c r="D135" i="39"/>
  <c r="E135" i="39"/>
  <c r="D136" i="39"/>
  <c r="E136" i="39"/>
  <c r="D137" i="39"/>
  <c r="E137" i="39"/>
  <c r="D138" i="39"/>
  <c r="E138" i="39"/>
  <c r="D139" i="39"/>
  <c r="E139" i="39"/>
  <c r="D140" i="39"/>
  <c r="E140" i="39"/>
  <c r="D141" i="39"/>
  <c r="E141" i="39"/>
  <c r="D142" i="39"/>
  <c r="E142" i="39"/>
  <c r="D143" i="39"/>
  <c r="E143" i="39"/>
  <c r="D144" i="39"/>
  <c r="E144" i="39"/>
  <c r="D145" i="39"/>
  <c r="E145" i="39"/>
  <c r="D146" i="39"/>
  <c r="E146" i="39"/>
  <c r="D147" i="39"/>
  <c r="E147" i="39"/>
  <c r="E6" i="39"/>
  <c r="D6" i="39"/>
  <c r="D7" i="7"/>
  <c r="E7" i="7"/>
  <c r="D8" i="7"/>
  <c r="I9" i="14" s="1"/>
  <c r="E8" i="7"/>
  <c r="D9" i="7"/>
  <c r="E9" i="7"/>
  <c r="D10" i="7"/>
  <c r="I11" i="14" s="1"/>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I25" i="14" s="1"/>
  <c r="E24" i="7"/>
  <c r="D25" i="7"/>
  <c r="I26" i="14" s="1"/>
  <c r="E25" i="7"/>
  <c r="D26" i="7"/>
  <c r="I27" i="14" s="1"/>
  <c r="E26" i="7"/>
  <c r="D27" i="7"/>
  <c r="I28" i="14" s="1"/>
  <c r="E27" i="7"/>
  <c r="D28" i="7"/>
  <c r="I29" i="14" s="1"/>
  <c r="E28" i="7"/>
  <c r="D29" i="7"/>
  <c r="I30" i="14" s="1"/>
  <c r="E29" i="7"/>
  <c r="D30" i="7"/>
  <c r="I31" i="14" s="1"/>
  <c r="E30" i="7"/>
  <c r="D31" i="7"/>
  <c r="I32" i="14" s="1"/>
  <c r="E31" i="7"/>
  <c r="D32" i="7"/>
  <c r="I33" i="14" s="1"/>
  <c r="E32" i="7"/>
  <c r="D33" i="7"/>
  <c r="I34" i="14" s="1"/>
  <c r="E33" i="7"/>
  <c r="D34" i="7"/>
  <c r="I35" i="14" s="1"/>
  <c r="E34" i="7"/>
  <c r="D35" i="7"/>
  <c r="I36" i="14" s="1"/>
  <c r="E35" i="7"/>
  <c r="D36" i="7"/>
  <c r="I37" i="14" s="1"/>
  <c r="E36" i="7"/>
  <c r="D37" i="7"/>
  <c r="I38" i="14" s="1"/>
  <c r="E37" i="7"/>
  <c r="D38" i="7"/>
  <c r="I39" i="14" s="1"/>
  <c r="E38" i="7"/>
  <c r="D39" i="7"/>
  <c r="I40" i="14" s="1"/>
  <c r="E39" i="7"/>
  <c r="D40" i="7"/>
  <c r="I41" i="14" s="1"/>
  <c r="E40" i="7"/>
  <c r="D41" i="7"/>
  <c r="I42" i="14" s="1"/>
  <c r="E41" i="7"/>
  <c r="D42" i="7"/>
  <c r="I43" i="14" s="1"/>
  <c r="E42" i="7"/>
  <c r="D43" i="7"/>
  <c r="I44" i="14" s="1"/>
  <c r="E43" i="7"/>
  <c r="D44" i="7"/>
  <c r="I45" i="14" s="1"/>
  <c r="E44" i="7"/>
  <c r="D45" i="7"/>
  <c r="I46" i="14" s="1"/>
  <c r="E45" i="7"/>
  <c r="D46" i="7"/>
  <c r="I47" i="14" s="1"/>
  <c r="E46" i="7"/>
  <c r="D47" i="7"/>
  <c r="I48" i="14" s="1"/>
  <c r="E47" i="7"/>
  <c r="D48" i="7"/>
  <c r="I49" i="14" s="1"/>
  <c r="E48" i="7"/>
  <c r="D49" i="7"/>
  <c r="I50" i="14" s="1"/>
  <c r="E49" i="7"/>
  <c r="D50" i="7"/>
  <c r="I51" i="14" s="1"/>
  <c r="E50" i="7"/>
  <c r="D51" i="7"/>
  <c r="I52" i="14" s="1"/>
  <c r="E51" i="7"/>
  <c r="D52" i="7"/>
  <c r="I53" i="14" s="1"/>
  <c r="E52" i="7"/>
  <c r="D53" i="7"/>
  <c r="I54" i="14" s="1"/>
  <c r="E53" i="7"/>
  <c r="D54" i="7"/>
  <c r="I55" i="14" s="1"/>
  <c r="E54" i="7"/>
  <c r="D55" i="7"/>
  <c r="I56" i="14" s="1"/>
  <c r="E55" i="7"/>
  <c r="D56" i="7"/>
  <c r="I57" i="14" s="1"/>
  <c r="E56" i="7"/>
  <c r="D57" i="7"/>
  <c r="I58" i="14" s="1"/>
  <c r="E57" i="7"/>
  <c r="D58" i="7"/>
  <c r="I59" i="14" s="1"/>
  <c r="E58" i="7"/>
  <c r="D59" i="7"/>
  <c r="I60" i="14" s="1"/>
  <c r="E59" i="7"/>
  <c r="D60" i="7"/>
  <c r="I61" i="14" s="1"/>
  <c r="E60" i="7"/>
  <c r="D61" i="7"/>
  <c r="I62" i="14" s="1"/>
  <c r="E61" i="7"/>
  <c r="D62" i="7"/>
  <c r="I63" i="14" s="1"/>
  <c r="E62" i="7"/>
  <c r="D63" i="7"/>
  <c r="I64" i="14" s="1"/>
  <c r="E63" i="7"/>
  <c r="D64" i="7"/>
  <c r="I65" i="14" s="1"/>
  <c r="E64" i="7"/>
  <c r="D65" i="7"/>
  <c r="I66" i="14" s="1"/>
  <c r="E65" i="7"/>
  <c r="D66" i="7"/>
  <c r="I67" i="14" s="1"/>
  <c r="E66" i="7"/>
  <c r="D67" i="7"/>
  <c r="I68" i="14" s="1"/>
  <c r="E67" i="7"/>
  <c r="D68" i="7"/>
  <c r="I69" i="14" s="1"/>
  <c r="E68" i="7"/>
  <c r="D69" i="7"/>
  <c r="I70" i="14" s="1"/>
  <c r="E69" i="7"/>
  <c r="D70" i="7"/>
  <c r="I71" i="14" s="1"/>
  <c r="E70" i="7"/>
  <c r="D71" i="7"/>
  <c r="I72" i="14" s="1"/>
  <c r="E71" i="7"/>
  <c r="D72" i="7"/>
  <c r="I73" i="14" s="1"/>
  <c r="E72" i="7"/>
  <c r="D73" i="7"/>
  <c r="I74" i="14" s="1"/>
  <c r="E73" i="7"/>
  <c r="D74" i="7"/>
  <c r="I75" i="14" s="1"/>
  <c r="E74" i="7"/>
  <c r="D75" i="7"/>
  <c r="I76" i="14" s="1"/>
  <c r="E75" i="7"/>
  <c r="D76" i="7"/>
  <c r="I77" i="14" s="1"/>
  <c r="E76" i="7"/>
  <c r="D77" i="7"/>
  <c r="I78" i="14" s="1"/>
  <c r="E77" i="7"/>
  <c r="D78" i="7"/>
  <c r="I79" i="14" s="1"/>
  <c r="E78" i="7"/>
  <c r="D79" i="7"/>
  <c r="I80" i="14" s="1"/>
  <c r="E79" i="7"/>
  <c r="D80" i="7"/>
  <c r="I81" i="14" s="1"/>
  <c r="E80" i="7"/>
  <c r="D81" i="7"/>
  <c r="I82" i="14" s="1"/>
  <c r="E81" i="7"/>
  <c r="D82" i="7"/>
  <c r="I83" i="14" s="1"/>
  <c r="E82" i="7"/>
  <c r="D83" i="7"/>
  <c r="I84" i="14" s="1"/>
  <c r="E83" i="7"/>
  <c r="D84" i="7"/>
  <c r="I85" i="14" s="1"/>
  <c r="E84" i="7"/>
  <c r="D85" i="7"/>
  <c r="I86" i="14" s="1"/>
  <c r="E85" i="7"/>
  <c r="D86" i="7"/>
  <c r="I87" i="14" s="1"/>
  <c r="E86" i="7"/>
  <c r="D87" i="7"/>
  <c r="I88" i="14" s="1"/>
  <c r="E87" i="7"/>
  <c r="D88" i="7"/>
  <c r="I89" i="14" s="1"/>
  <c r="E88" i="7"/>
  <c r="D89" i="7"/>
  <c r="I90" i="14" s="1"/>
  <c r="E89" i="7"/>
  <c r="D90" i="7"/>
  <c r="I91" i="14" s="1"/>
  <c r="E90" i="7"/>
  <c r="D91" i="7"/>
  <c r="I92" i="14" s="1"/>
  <c r="E91" i="7"/>
  <c r="D92" i="7"/>
  <c r="I93" i="14" s="1"/>
  <c r="E92" i="7"/>
  <c r="D93" i="7"/>
  <c r="I94" i="14" s="1"/>
  <c r="E93" i="7"/>
  <c r="D94" i="7"/>
  <c r="I95" i="14" s="1"/>
  <c r="E94" i="7"/>
  <c r="D95" i="7"/>
  <c r="I96" i="14" s="1"/>
  <c r="E95" i="7"/>
  <c r="D96" i="7"/>
  <c r="I97" i="14" s="1"/>
  <c r="E96" i="7"/>
  <c r="D97" i="7"/>
  <c r="I98" i="14" s="1"/>
  <c r="E97" i="7"/>
  <c r="D98" i="7"/>
  <c r="I99" i="14" s="1"/>
  <c r="E98" i="7"/>
  <c r="D99" i="7"/>
  <c r="I100" i="14" s="1"/>
  <c r="E99" i="7"/>
  <c r="D100" i="7"/>
  <c r="I101" i="14" s="1"/>
  <c r="E100" i="7"/>
  <c r="D101" i="7"/>
  <c r="I102" i="14" s="1"/>
  <c r="E101" i="7"/>
  <c r="D102" i="7"/>
  <c r="I103" i="14" s="1"/>
  <c r="E102" i="7"/>
  <c r="D103" i="7"/>
  <c r="I104" i="14" s="1"/>
  <c r="E103" i="7"/>
  <c r="D104" i="7"/>
  <c r="I105" i="14" s="1"/>
  <c r="E104" i="7"/>
  <c r="D105" i="7"/>
  <c r="I106" i="14" s="1"/>
  <c r="E105" i="7"/>
  <c r="D106" i="7"/>
  <c r="I107" i="14" s="1"/>
  <c r="E106" i="7"/>
  <c r="D107" i="7"/>
  <c r="I108" i="14" s="1"/>
  <c r="E107" i="7"/>
  <c r="D108" i="7"/>
  <c r="I109" i="14" s="1"/>
  <c r="E108" i="7"/>
  <c r="D109" i="7"/>
  <c r="I110" i="14" s="1"/>
  <c r="E109" i="7"/>
  <c r="D110" i="7"/>
  <c r="I111" i="14" s="1"/>
  <c r="E110" i="7"/>
  <c r="D111" i="7"/>
  <c r="I112" i="14" s="1"/>
  <c r="E111" i="7"/>
  <c r="D112" i="7"/>
  <c r="I113" i="14" s="1"/>
  <c r="E112" i="7"/>
  <c r="D113" i="7"/>
  <c r="I114" i="14" s="1"/>
  <c r="E113" i="7"/>
  <c r="D114" i="7"/>
  <c r="I115" i="14" s="1"/>
  <c r="E114" i="7"/>
  <c r="D115" i="7"/>
  <c r="I116" i="14" s="1"/>
  <c r="E115" i="7"/>
  <c r="D116" i="7"/>
  <c r="I117" i="14" s="1"/>
  <c r="E116" i="7"/>
  <c r="D117" i="7"/>
  <c r="I118" i="14" s="1"/>
  <c r="E117" i="7"/>
  <c r="D118" i="7"/>
  <c r="I119" i="14" s="1"/>
  <c r="E118" i="7"/>
  <c r="D119" i="7"/>
  <c r="I120" i="14" s="1"/>
  <c r="E119" i="7"/>
  <c r="D120" i="7"/>
  <c r="I121" i="14" s="1"/>
  <c r="E120" i="7"/>
  <c r="D121" i="7"/>
  <c r="I122" i="14" s="1"/>
  <c r="E121" i="7"/>
  <c r="D122" i="7"/>
  <c r="I123" i="14" s="1"/>
  <c r="E122" i="7"/>
  <c r="D123" i="7"/>
  <c r="I124" i="14" s="1"/>
  <c r="E123" i="7"/>
  <c r="D124" i="7"/>
  <c r="I125" i="14" s="1"/>
  <c r="E124" i="7"/>
  <c r="D125" i="7"/>
  <c r="I126" i="14" s="1"/>
  <c r="E125" i="7"/>
  <c r="D126" i="7"/>
  <c r="I127" i="14" s="1"/>
  <c r="E126" i="7"/>
  <c r="D127" i="7"/>
  <c r="I128" i="14" s="1"/>
  <c r="E127" i="7"/>
  <c r="D128" i="7"/>
  <c r="I129" i="14" s="1"/>
  <c r="E128" i="7"/>
  <c r="D129" i="7"/>
  <c r="I130" i="14" s="1"/>
  <c r="E129" i="7"/>
  <c r="D130" i="7"/>
  <c r="I131" i="14" s="1"/>
  <c r="E130" i="7"/>
  <c r="D131" i="7"/>
  <c r="I132" i="14" s="1"/>
  <c r="E131" i="7"/>
  <c r="D132" i="7"/>
  <c r="I133" i="14" s="1"/>
  <c r="E132" i="7"/>
  <c r="D133" i="7"/>
  <c r="I134" i="14" s="1"/>
  <c r="E133" i="7"/>
  <c r="D134" i="7"/>
  <c r="I135" i="14" s="1"/>
  <c r="E134" i="7"/>
  <c r="D135" i="7"/>
  <c r="I136" i="14" s="1"/>
  <c r="E135" i="7"/>
  <c r="D136" i="7"/>
  <c r="I137" i="14" s="1"/>
  <c r="E136" i="7"/>
  <c r="D137" i="7"/>
  <c r="I138" i="14" s="1"/>
  <c r="E137" i="7"/>
  <c r="D138" i="7"/>
  <c r="I139" i="14" s="1"/>
  <c r="E138" i="7"/>
  <c r="D139" i="7"/>
  <c r="I140" i="14" s="1"/>
  <c r="E139" i="7"/>
  <c r="D140" i="7"/>
  <c r="I141" i="14" s="1"/>
  <c r="E140" i="7"/>
  <c r="D141" i="7"/>
  <c r="I142" i="14" s="1"/>
  <c r="E141" i="7"/>
  <c r="D142" i="7"/>
  <c r="I143" i="14" s="1"/>
  <c r="E142" i="7"/>
  <c r="D143" i="7"/>
  <c r="I144" i="14" s="1"/>
  <c r="E143" i="7"/>
  <c r="D144" i="7"/>
  <c r="I145" i="14" s="1"/>
  <c r="E144" i="7"/>
  <c r="D145" i="7"/>
  <c r="I146" i="14" s="1"/>
  <c r="E145" i="7"/>
  <c r="D146" i="7"/>
  <c r="I147" i="14" s="1"/>
  <c r="E146" i="7"/>
  <c r="D147" i="7"/>
  <c r="I148" i="14" s="1"/>
  <c r="E147" i="7"/>
  <c r="D148" i="7"/>
  <c r="I149" i="14" s="1"/>
  <c r="E148" i="7"/>
  <c r="D149" i="7"/>
  <c r="I150" i="14" s="1"/>
  <c r="E149" i="7"/>
  <c r="I151" i="14"/>
  <c r="E6" i="7"/>
  <c r="D6" i="7"/>
  <c r="L140" i="14" l="1"/>
  <c r="N140" i="14"/>
  <c r="L108" i="14"/>
  <c r="N108" i="14"/>
  <c r="L92" i="14"/>
  <c r="N92" i="14"/>
  <c r="L72" i="14"/>
  <c r="N72" i="14"/>
  <c r="L56" i="14"/>
  <c r="N56" i="14"/>
  <c r="L32" i="14"/>
  <c r="N32" i="14"/>
  <c r="L144" i="14"/>
  <c r="N144" i="14"/>
  <c r="L124" i="14"/>
  <c r="N124" i="14"/>
  <c r="L120" i="14"/>
  <c r="N120" i="14"/>
  <c r="L104" i="14"/>
  <c r="N104" i="14"/>
  <c r="L64" i="14"/>
  <c r="N64" i="14"/>
  <c r="L48" i="14"/>
  <c r="N48" i="14"/>
  <c r="L36" i="14"/>
  <c r="N36" i="14"/>
  <c r="I24" i="14"/>
  <c r="P23" i="7"/>
  <c r="L71" i="14"/>
  <c r="N71" i="14"/>
  <c r="L51" i="14"/>
  <c r="N51" i="14"/>
  <c r="L35" i="14"/>
  <c r="N35" i="14"/>
  <c r="L27" i="14"/>
  <c r="N27" i="14"/>
  <c r="L148" i="14"/>
  <c r="N148" i="14"/>
  <c r="L128" i="14"/>
  <c r="N128" i="14"/>
  <c r="L116" i="14"/>
  <c r="N116" i="14"/>
  <c r="L100" i="14"/>
  <c r="N100" i="14"/>
  <c r="L84" i="14"/>
  <c r="N84" i="14"/>
  <c r="L76" i="14"/>
  <c r="N76" i="14"/>
  <c r="L60" i="14"/>
  <c r="N60" i="14"/>
  <c r="L44" i="14"/>
  <c r="N44" i="14"/>
  <c r="L28" i="14"/>
  <c r="N28" i="14"/>
  <c r="I16" i="14"/>
  <c r="P15" i="7"/>
  <c r="L143" i="14"/>
  <c r="N143" i="14"/>
  <c r="L115" i="14"/>
  <c r="N115" i="14"/>
  <c r="L103" i="14"/>
  <c r="N103" i="14"/>
  <c r="L95" i="14"/>
  <c r="N95" i="14"/>
  <c r="L87" i="14"/>
  <c r="N87" i="14"/>
  <c r="L75" i="14"/>
  <c r="N75" i="14"/>
  <c r="L67" i="14"/>
  <c r="N67" i="14"/>
  <c r="L55" i="14"/>
  <c r="N55" i="14"/>
  <c r="L39" i="14"/>
  <c r="N39" i="14"/>
  <c r="L31" i="14"/>
  <c r="N31" i="14"/>
  <c r="I23" i="14"/>
  <c r="P22" i="7"/>
  <c r="I19" i="14"/>
  <c r="P18" i="7"/>
  <c r="I15" i="14"/>
  <c r="P14" i="7"/>
  <c r="L150" i="14"/>
  <c r="N150" i="14"/>
  <c r="L146" i="14"/>
  <c r="N146" i="14"/>
  <c r="L142" i="14"/>
  <c r="N142" i="14"/>
  <c r="L138" i="14"/>
  <c r="N138" i="14"/>
  <c r="L134" i="14"/>
  <c r="N134" i="14"/>
  <c r="L130" i="14"/>
  <c r="N130" i="14"/>
  <c r="L126" i="14"/>
  <c r="N126" i="14"/>
  <c r="L122" i="14"/>
  <c r="N122" i="14"/>
  <c r="L118" i="14"/>
  <c r="N118" i="14"/>
  <c r="L114" i="14"/>
  <c r="N114" i="14"/>
  <c r="L110" i="14"/>
  <c r="N110" i="14"/>
  <c r="L106" i="14"/>
  <c r="N106" i="14"/>
  <c r="L102" i="14"/>
  <c r="N102" i="14"/>
  <c r="L98" i="14"/>
  <c r="N98" i="14"/>
  <c r="L94" i="14"/>
  <c r="N94" i="14"/>
  <c r="L90" i="14"/>
  <c r="N90" i="14"/>
  <c r="L86" i="14"/>
  <c r="N86" i="14"/>
  <c r="L82" i="14"/>
  <c r="N82" i="14"/>
  <c r="L78" i="14"/>
  <c r="N78" i="14"/>
  <c r="L74" i="14"/>
  <c r="N74" i="14"/>
  <c r="L70" i="14"/>
  <c r="N70" i="14"/>
  <c r="L66" i="14"/>
  <c r="N66" i="14"/>
  <c r="L62" i="14"/>
  <c r="N62" i="14"/>
  <c r="L58" i="14"/>
  <c r="N58" i="14"/>
  <c r="L54" i="14"/>
  <c r="N54" i="14"/>
  <c r="L50" i="14"/>
  <c r="N50" i="14"/>
  <c r="L46" i="14"/>
  <c r="N46" i="14"/>
  <c r="L42" i="14"/>
  <c r="N42" i="14"/>
  <c r="L38" i="14"/>
  <c r="N38" i="14"/>
  <c r="L34" i="14"/>
  <c r="N34" i="14"/>
  <c r="L30" i="14"/>
  <c r="N30" i="14"/>
  <c r="L26" i="14"/>
  <c r="N26" i="14"/>
  <c r="I22" i="14"/>
  <c r="P21" i="7"/>
  <c r="I18" i="14"/>
  <c r="P17" i="7"/>
  <c r="L132" i="14"/>
  <c r="N132" i="14"/>
  <c r="L112" i="14"/>
  <c r="N112" i="14"/>
  <c r="L96" i="14"/>
  <c r="N96" i="14"/>
  <c r="L80" i="14"/>
  <c r="N80" i="14"/>
  <c r="L68" i="14"/>
  <c r="N68" i="14"/>
  <c r="L52" i="14"/>
  <c r="N52" i="14"/>
  <c r="L40" i="14"/>
  <c r="N40" i="14"/>
  <c r="I20" i="14"/>
  <c r="P19" i="7"/>
  <c r="L147" i="14"/>
  <c r="N147" i="14"/>
  <c r="L135" i="14"/>
  <c r="N135" i="14"/>
  <c r="L127" i="14"/>
  <c r="N127" i="14"/>
  <c r="L119" i="14"/>
  <c r="N119" i="14"/>
  <c r="L111" i="14"/>
  <c r="N111" i="14"/>
  <c r="L107" i="14"/>
  <c r="N107" i="14"/>
  <c r="L99" i="14"/>
  <c r="N99" i="14"/>
  <c r="L83" i="14"/>
  <c r="N83" i="14"/>
  <c r="L59" i="14"/>
  <c r="N59" i="14"/>
  <c r="L43" i="14"/>
  <c r="N43" i="14"/>
  <c r="L117" i="14"/>
  <c r="N117" i="14"/>
  <c r="L109" i="14"/>
  <c r="N109" i="14"/>
  <c r="L97" i="14"/>
  <c r="N97" i="14"/>
  <c r="L89" i="14"/>
  <c r="N89" i="14"/>
  <c r="L85" i="14"/>
  <c r="N85" i="14"/>
  <c r="L77" i="14"/>
  <c r="N77" i="14"/>
  <c r="L69" i="14"/>
  <c r="N69" i="14"/>
  <c r="L65" i="14"/>
  <c r="N65" i="14"/>
  <c r="L57" i="14"/>
  <c r="N57" i="14"/>
  <c r="L53" i="14"/>
  <c r="N53" i="14"/>
  <c r="L49" i="14"/>
  <c r="N49" i="14"/>
  <c r="L45" i="14"/>
  <c r="N45" i="14"/>
  <c r="L41" i="14"/>
  <c r="N41" i="14"/>
  <c r="L37" i="14"/>
  <c r="N37" i="14"/>
  <c r="L33" i="14"/>
  <c r="N33" i="14"/>
  <c r="L29" i="14"/>
  <c r="N29" i="14"/>
  <c r="L25" i="14"/>
  <c r="N25" i="14"/>
  <c r="I21" i="14"/>
  <c r="P20" i="7"/>
  <c r="I17" i="14"/>
  <c r="P16" i="7"/>
  <c r="L136" i="14"/>
  <c r="N136" i="14"/>
  <c r="L88" i="14"/>
  <c r="N88" i="14"/>
  <c r="L151" i="14"/>
  <c r="N151" i="14"/>
  <c r="L139" i="14"/>
  <c r="N139" i="14"/>
  <c r="L131" i="14"/>
  <c r="N131" i="14"/>
  <c r="L123" i="14"/>
  <c r="N123" i="14"/>
  <c r="L91" i="14"/>
  <c r="N91" i="14"/>
  <c r="L79" i="14"/>
  <c r="N79" i="14"/>
  <c r="L63" i="14"/>
  <c r="N63" i="14"/>
  <c r="L47" i="14"/>
  <c r="N47" i="14"/>
  <c r="L149" i="14"/>
  <c r="N149" i="14"/>
  <c r="L145" i="14"/>
  <c r="N145" i="14"/>
  <c r="L141" i="14"/>
  <c r="N141" i="14"/>
  <c r="L137" i="14"/>
  <c r="N137" i="14"/>
  <c r="L133" i="14"/>
  <c r="N133" i="14"/>
  <c r="L129" i="14"/>
  <c r="N129" i="14"/>
  <c r="L125" i="14"/>
  <c r="N125" i="14"/>
  <c r="L121" i="14"/>
  <c r="N121" i="14"/>
  <c r="L113" i="14"/>
  <c r="N113" i="14"/>
  <c r="L105" i="14"/>
  <c r="N105" i="14"/>
  <c r="L101" i="14"/>
  <c r="N101" i="14"/>
  <c r="L93" i="14"/>
  <c r="N93" i="14"/>
  <c r="L81" i="14"/>
  <c r="N81" i="14"/>
  <c r="L73" i="14"/>
  <c r="N73" i="14"/>
  <c r="L61" i="14"/>
  <c r="N61" i="14"/>
  <c r="I12" i="14"/>
  <c r="P11" i="7"/>
  <c r="I8" i="14"/>
  <c r="P7" i="7"/>
  <c r="I14" i="14"/>
  <c r="P13" i="7"/>
  <c r="I10" i="14"/>
  <c r="P9" i="7"/>
  <c r="I13" i="14"/>
  <c r="P12" i="7"/>
  <c r="I7" i="14"/>
  <c r="M635" i="46"/>
  <c r="L18" i="14" l="1"/>
  <c r="N18" i="14"/>
  <c r="L15" i="14"/>
  <c r="N15" i="14"/>
  <c r="L16" i="14"/>
  <c r="N16" i="14"/>
  <c r="L21" i="14"/>
  <c r="N21" i="14"/>
  <c r="L22" i="14"/>
  <c r="N22" i="14"/>
  <c r="L19" i="14"/>
  <c r="N19" i="14"/>
  <c r="L17" i="14"/>
  <c r="N17" i="14"/>
  <c r="L20" i="14"/>
  <c r="N20" i="14"/>
  <c r="L24" i="14"/>
  <c r="N24" i="14"/>
  <c r="L23" i="14"/>
  <c r="N23" i="14"/>
  <c r="L14" i="14"/>
  <c r="N14" i="14"/>
  <c r="L8" i="14"/>
  <c r="N8" i="14"/>
  <c r="L10" i="14"/>
  <c r="N10" i="14"/>
  <c r="L13" i="14"/>
  <c r="N13" i="14"/>
  <c r="L12" i="14"/>
  <c r="N12" i="14"/>
  <c r="A374" i="38"/>
  <c r="O6" i="15" l="1"/>
  <c r="L172" i="46"/>
  <c r="H172" i="46" l="1"/>
  <c r="E229" i="7" s="1"/>
  <c r="C229" i="7"/>
  <c r="I8" i="47" l="1"/>
  <c r="H8" i="47"/>
  <c r="G8" i="47"/>
  <c r="F8" i="47"/>
  <c r="E8" i="47"/>
  <c r="D8" i="47"/>
  <c r="AA6" i="24" l="1"/>
  <c r="Z6" i="24"/>
  <c r="Y6" i="24"/>
  <c r="X6" i="24"/>
  <c r="W6" i="24"/>
  <c r="V6" i="24"/>
  <c r="U6" i="24"/>
  <c r="T6" i="24"/>
  <c r="S6" i="24"/>
  <c r="R6" i="24"/>
  <c r="Q6" i="24"/>
  <c r="P6" i="24"/>
  <c r="O6" i="24"/>
  <c r="N6" i="24"/>
  <c r="M6" i="24"/>
  <c r="L6" i="24"/>
  <c r="K6" i="24"/>
  <c r="J6" i="24"/>
  <c r="I6" i="24"/>
  <c r="F148" i="39" l="1"/>
  <c r="D355" i="24"/>
  <c r="D141" i="24" s="1"/>
  <c r="D356" i="24"/>
  <c r="D142" i="24" s="1"/>
  <c r="D357" i="24"/>
  <c r="D143" i="24" s="1"/>
  <c r="D358" i="24"/>
  <c r="D144" i="24" s="1"/>
  <c r="D359" i="24"/>
  <c r="D145" i="24" s="1"/>
  <c r="D360" i="24"/>
  <c r="D146" i="24" s="1"/>
  <c r="D361" i="24"/>
  <c r="D147" i="24" s="1"/>
  <c r="D362" i="24"/>
  <c r="D148" i="24" s="1"/>
  <c r="D336" i="24"/>
  <c r="D122" i="24" s="1"/>
  <c r="D337" i="24"/>
  <c r="D123" i="24" s="1"/>
  <c r="D338" i="24"/>
  <c r="D124" i="24" s="1"/>
  <c r="D339" i="24"/>
  <c r="D125" i="24" s="1"/>
  <c r="D340" i="24"/>
  <c r="D126" i="24" s="1"/>
  <c r="D341" i="24"/>
  <c r="D127" i="24" s="1"/>
  <c r="D342" i="24"/>
  <c r="D128" i="24" s="1"/>
  <c r="D343" i="24"/>
  <c r="D129" i="24" s="1"/>
  <c r="D344" i="24"/>
  <c r="D130" i="24" s="1"/>
  <c r="D345" i="24"/>
  <c r="D131" i="24" s="1"/>
  <c r="D346" i="24"/>
  <c r="D132" i="24" s="1"/>
  <c r="D347" i="24"/>
  <c r="D133" i="24" s="1"/>
  <c r="D348" i="24"/>
  <c r="D134" i="24" s="1"/>
  <c r="D349" i="24"/>
  <c r="D135" i="24" s="1"/>
  <c r="D350" i="24"/>
  <c r="D136" i="24" s="1"/>
  <c r="D351" i="24"/>
  <c r="D137" i="24" s="1"/>
  <c r="D352" i="24"/>
  <c r="D138" i="24" s="1"/>
  <c r="D353" i="24"/>
  <c r="D139" i="24" s="1"/>
  <c r="D354" i="24"/>
  <c r="D140" i="24" s="1"/>
  <c r="D311" i="24"/>
  <c r="D97" i="24" s="1"/>
  <c r="D312" i="24"/>
  <c r="D98" i="24" s="1"/>
  <c r="D313" i="24"/>
  <c r="D99" i="24" s="1"/>
  <c r="D314" i="24"/>
  <c r="D100" i="24" s="1"/>
  <c r="D315" i="24"/>
  <c r="D101" i="24" s="1"/>
  <c r="D316" i="24"/>
  <c r="D102" i="24" s="1"/>
  <c r="D317" i="24"/>
  <c r="D103" i="24" s="1"/>
  <c r="D318" i="24"/>
  <c r="D104" i="24" s="1"/>
  <c r="D319" i="24"/>
  <c r="D105" i="24" s="1"/>
  <c r="D320" i="24"/>
  <c r="D106" i="24" s="1"/>
  <c r="D321" i="24"/>
  <c r="D107" i="24" s="1"/>
  <c r="D322" i="24"/>
  <c r="D108" i="24" s="1"/>
  <c r="D323" i="24"/>
  <c r="D109" i="24" s="1"/>
  <c r="D324" i="24"/>
  <c r="D110" i="24" s="1"/>
  <c r="D325" i="24"/>
  <c r="D111" i="24" s="1"/>
  <c r="D326" i="24"/>
  <c r="D112" i="24" s="1"/>
  <c r="D327" i="24"/>
  <c r="D113" i="24" s="1"/>
  <c r="D328" i="24"/>
  <c r="D114" i="24" s="1"/>
  <c r="D329" i="24"/>
  <c r="D115" i="24" s="1"/>
  <c r="D330" i="24"/>
  <c r="D116" i="24" s="1"/>
  <c r="D331" i="24"/>
  <c r="D117" i="24" s="1"/>
  <c r="D332" i="24"/>
  <c r="D118" i="24" s="1"/>
  <c r="D333" i="24"/>
  <c r="D119" i="24" s="1"/>
  <c r="D334" i="24"/>
  <c r="D120" i="24" s="1"/>
  <c r="D335" i="24"/>
  <c r="D121" i="24" s="1"/>
  <c r="D287" i="24"/>
  <c r="D73" i="24" s="1"/>
  <c r="D288" i="24"/>
  <c r="D74" i="24" s="1"/>
  <c r="D289" i="24"/>
  <c r="D75" i="24" s="1"/>
  <c r="D290" i="24"/>
  <c r="D76" i="24" s="1"/>
  <c r="D291" i="24"/>
  <c r="D77" i="24" s="1"/>
  <c r="D292" i="24"/>
  <c r="D78" i="24" s="1"/>
  <c r="D293" i="24"/>
  <c r="D79" i="24" s="1"/>
  <c r="D294" i="24"/>
  <c r="D80" i="24" s="1"/>
  <c r="D295" i="24"/>
  <c r="D81" i="24" s="1"/>
  <c r="D296" i="24"/>
  <c r="D82" i="24" s="1"/>
  <c r="D297" i="24"/>
  <c r="D83" i="24" s="1"/>
  <c r="D298" i="24"/>
  <c r="D84" i="24" s="1"/>
  <c r="D299" i="24"/>
  <c r="D85" i="24" s="1"/>
  <c r="D300" i="24"/>
  <c r="D86" i="24" s="1"/>
  <c r="D301" i="24"/>
  <c r="D87" i="24" s="1"/>
  <c r="D302" i="24"/>
  <c r="D88" i="24" s="1"/>
  <c r="D303" i="24"/>
  <c r="D89" i="24" s="1"/>
  <c r="D304" i="24"/>
  <c r="D90" i="24" s="1"/>
  <c r="D305" i="24"/>
  <c r="D91" i="24" s="1"/>
  <c r="D306" i="24"/>
  <c r="D92" i="24" s="1"/>
  <c r="D307" i="24"/>
  <c r="D93" i="24" s="1"/>
  <c r="D308" i="24"/>
  <c r="D94" i="24" s="1"/>
  <c r="D309" i="24"/>
  <c r="D95" i="24" s="1"/>
  <c r="D310" i="24"/>
  <c r="D96" i="24" s="1"/>
  <c r="D271" i="24"/>
  <c r="D57" i="24" s="1"/>
  <c r="D272" i="24"/>
  <c r="D58" i="24" s="1"/>
  <c r="D273" i="24"/>
  <c r="D59" i="24" s="1"/>
  <c r="D274" i="24"/>
  <c r="D60" i="24" s="1"/>
  <c r="D275" i="24"/>
  <c r="D61" i="24" s="1"/>
  <c r="D276" i="24"/>
  <c r="D62" i="24" s="1"/>
  <c r="D277" i="24"/>
  <c r="D63" i="24" s="1"/>
  <c r="D278" i="24"/>
  <c r="D64" i="24" s="1"/>
  <c r="D279" i="24"/>
  <c r="D65" i="24" s="1"/>
  <c r="D280" i="24"/>
  <c r="D66" i="24" s="1"/>
  <c r="D281" i="24"/>
  <c r="D67" i="24" s="1"/>
  <c r="D282" i="24"/>
  <c r="D68" i="24" s="1"/>
  <c r="D283" i="24"/>
  <c r="D69" i="24" s="1"/>
  <c r="D284" i="24"/>
  <c r="D70" i="24" s="1"/>
  <c r="D285" i="24"/>
  <c r="D71" i="24" s="1"/>
  <c r="D286" i="24"/>
  <c r="D72" i="24" s="1"/>
  <c r="D255" i="24"/>
  <c r="D41" i="24" s="1"/>
  <c r="D256" i="24"/>
  <c r="D42" i="24" s="1"/>
  <c r="D257" i="24"/>
  <c r="D43" i="24" s="1"/>
  <c r="D258" i="24"/>
  <c r="D44" i="24" s="1"/>
  <c r="D259" i="24"/>
  <c r="D45" i="24" s="1"/>
  <c r="D260" i="24"/>
  <c r="D46" i="24" s="1"/>
  <c r="D261" i="24"/>
  <c r="D47" i="24" s="1"/>
  <c r="D262" i="24"/>
  <c r="D48" i="24" s="1"/>
  <c r="D263" i="24"/>
  <c r="D49" i="24" s="1"/>
  <c r="D264" i="24"/>
  <c r="D50" i="24" s="1"/>
  <c r="D265" i="24"/>
  <c r="D51" i="24" s="1"/>
  <c r="D266" i="24"/>
  <c r="D52" i="24" s="1"/>
  <c r="D267" i="24"/>
  <c r="D53" i="24" s="1"/>
  <c r="D268" i="24"/>
  <c r="D54" i="24" s="1"/>
  <c r="D269" i="24"/>
  <c r="D55" i="24" s="1"/>
  <c r="D270" i="24"/>
  <c r="D56" i="24" s="1"/>
  <c r="D236" i="24"/>
  <c r="D22" i="24" s="1"/>
  <c r="D237" i="24"/>
  <c r="D23" i="24" s="1"/>
  <c r="D238" i="24"/>
  <c r="D24" i="24" s="1"/>
  <c r="D239" i="24"/>
  <c r="D25" i="24" s="1"/>
  <c r="D240" i="24"/>
  <c r="D26" i="24" s="1"/>
  <c r="D241" i="24"/>
  <c r="D27" i="24" s="1"/>
  <c r="D242" i="24"/>
  <c r="D28" i="24" s="1"/>
  <c r="D243" i="24"/>
  <c r="D29" i="24" s="1"/>
  <c r="D244" i="24"/>
  <c r="D30" i="24" s="1"/>
  <c r="D245" i="24"/>
  <c r="D31" i="24" s="1"/>
  <c r="D246" i="24"/>
  <c r="D32" i="24" s="1"/>
  <c r="D247" i="24"/>
  <c r="D33" i="24" s="1"/>
  <c r="D248" i="24"/>
  <c r="D34" i="24" s="1"/>
  <c r="D249" i="24"/>
  <c r="D35" i="24" s="1"/>
  <c r="D250" i="24"/>
  <c r="D36" i="24" s="1"/>
  <c r="D251" i="24"/>
  <c r="D37" i="24" s="1"/>
  <c r="D231" i="24"/>
  <c r="D17" i="24" s="1"/>
  <c r="D232" i="24"/>
  <c r="D18" i="24" s="1"/>
  <c r="D233" i="24"/>
  <c r="D19" i="24" s="1"/>
  <c r="D234" i="24"/>
  <c r="D20" i="24" s="1"/>
  <c r="D235" i="24"/>
  <c r="D21" i="24" s="1"/>
  <c r="H6" i="24"/>
  <c r="H148" i="39" l="1"/>
  <c r="K148" i="39"/>
  <c r="D202" i="14"/>
  <c r="D210" i="14"/>
  <c r="D199" i="14"/>
  <c r="D207" i="14"/>
  <c r="D215" i="14"/>
  <c r="D156" i="14"/>
  <c r="D169" i="14"/>
  <c r="D177" i="14"/>
  <c r="D185" i="14"/>
  <c r="D193" i="14"/>
  <c r="D201" i="14"/>
  <c r="D209" i="14"/>
  <c r="D203" i="14"/>
  <c r="D211" i="14"/>
  <c r="D152" i="14"/>
  <c r="D165" i="14"/>
  <c r="D173" i="14"/>
  <c r="D181" i="14"/>
  <c r="D189" i="14"/>
  <c r="D197" i="14"/>
  <c r="D205" i="14"/>
  <c r="D213" i="14"/>
  <c r="D204" i="14"/>
  <c r="D166" i="14"/>
  <c r="D174" i="14"/>
  <c r="D182" i="14"/>
  <c r="D190" i="14"/>
  <c r="D198" i="14"/>
  <c r="D206" i="14"/>
  <c r="D214" i="14"/>
  <c r="D212" i="14"/>
  <c r="D168" i="14"/>
  <c r="D176" i="14"/>
  <c r="D184" i="14"/>
  <c r="D192" i="14"/>
  <c r="D200" i="14"/>
  <c r="D208" i="14"/>
  <c r="D216" i="14"/>
  <c r="D155" i="14"/>
  <c r="D162" i="14"/>
  <c r="D170" i="14"/>
  <c r="D178" i="14"/>
  <c r="D186" i="14"/>
  <c r="D194" i="14"/>
  <c r="D154" i="14"/>
  <c r="D163" i="14"/>
  <c r="D171" i="14"/>
  <c r="D179" i="14"/>
  <c r="D187" i="14"/>
  <c r="D195" i="14"/>
  <c r="D153" i="14"/>
  <c r="D164" i="14"/>
  <c r="D172" i="14"/>
  <c r="D180" i="14"/>
  <c r="D188" i="14"/>
  <c r="D196" i="14"/>
  <c r="D167" i="14"/>
  <c r="D175" i="14"/>
  <c r="D183" i="14"/>
  <c r="D191" i="14"/>
  <c r="K314" i="46"/>
  <c r="K471" i="46"/>
  <c r="K628" i="46"/>
  <c r="K785" i="46"/>
  <c r="K942" i="46"/>
  <c r="M941" i="46"/>
  <c r="M940" i="46"/>
  <c r="M939" i="46"/>
  <c r="M938" i="46"/>
  <c r="M937" i="46"/>
  <c r="M936" i="46"/>
  <c r="M935" i="46"/>
  <c r="M934" i="46"/>
  <c r="M933" i="46"/>
  <c r="M932" i="46"/>
  <c r="M931" i="46"/>
  <c r="M930" i="46"/>
  <c r="M929" i="46"/>
  <c r="M928" i="46"/>
  <c r="M927" i="46"/>
  <c r="M926" i="46"/>
  <c r="M925" i="46"/>
  <c r="M924" i="46"/>
  <c r="M923" i="46"/>
  <c r="M922" i="46"/>
  <c r="M921" i="46"/>
  <c r="M920" i="46"/>
  <c r="M919" i="46"/>
  <c r="M918" i="46"/>
  <c r="M917" i="46"/>
  <c r="M916" i="46"/>
  <c r="M915" i="46"/>
  <c r="M914" i="46"/>
  <c r="M913" i="46"/>
  <c r="M912" i="46"/>
  <c r="M911" i="46"/>
  <c r="M910" i="46"/>
  <c r="M909" i="46"/>
  <c r="M908" i="46"/>
  <c r="M907" i="46"/>
  <c r="M906" i="46"/>
  <c r="M905" i="46"/>
  <c r="M904" i="46"/>
  <c r="M903" i="46"/>
  <c r="M902" i="46"/>
  <c r="M901" i="46"/>
  <c r="M900" i="46"/>
  <c r="M899" i="46"/>
  <c r="M898" i="46"/>
  <c r="M897" i="46"/>
  <c r="M896" i="46"/>
  <c r="M895" i="46"/>
  <c r="M894" i="46"/>
  <c r="M893" i="46"/>
  <c r="M892" i="46"/>
  <c r="M891" i="46"/>
  <c r="M890" i="46"/>
  <c r="M889" i="46"/>
  <c r="M888" i="46"/>
  <c r="M887" i="46"/>
  <c r="M886" i="46"/>
  <c r="M885" i="46"/>
  <c r="M884" i="46"/>
  <c r="M883" i="46"/>
  <c r="M882" i="46"/>
  <c r="M881" i="46"/>
  <c r="M880" i="46"/>
  <c r="M879" i="46"/>
  <c r="M878" i="46"/>
  <c r="M877" i="46"/>
  <c r="M876" i="46"/>
  <c r="M875" i="46"/>
  <c r="M874" i="46"/>
  <c r="M873" i="46"/>
  <c r="M872" i="46"/>
  <c r="M871" i="46"/>
  <c r="M870" i="46"/>
  <c r="M869" i="46"/>
  <c r="M868" i="46"/>
  <c r="M867" i="46"/>
  <c r="M866" i="46"/>
  <c r="M865" i="46"/>
  <c r="M864" i="46"/>
  <c r="M863" i="46"/>
  <c r="M862" i="46"/>
  <c r="M861" i="46"/>
  <c r="M860" i="46"/>
  <c r="M859" i="46"/>
  <c r="M858" i="46"/>
  <c r="M857" i="46"/>
  <c r="M856" i="46"/>
  <c r="M855" i="46"/>
  <c r="M854" i="46"/>
  <c r="M853" i="46"/>
  <c r="M852" i="46"/>
  <c r="M851" i="46"/>
  <c r="M850" i="46"/>
  <c r="M849" i="46"/>
  <c r="M848" i="46"/>
  <c r="M847" i="46"/>
  <c r="M846" i="46"/>
  <c r="M845" i="46"/>
  <c r="M844" i="46"/>
  <c r="M843" i="46"/>
  <c r="M842" i="46"/>
  <c r="M841" i="46"/>
  <c r="M840" i="46"/>
  <c r="M839" i="46"/>
  <c r="M838" i="46"/>
  <c r="M837" i="46"/>
  <c r="M836" i="46"/>
  <c r="M835" i="46"/>
  <c r="M834" i="46"/>
  <c r="M833" i="46"/>
  <c r="M832" i="46"/>
  <c r="M831" i="46"/>
  <c r="M830" i="46"/>
  <c r="M829" i="46"/>
  <c r="M828" i="46"/>
  <c r="M827" i="46"/>
  <c r="M826" i="46"/>
  <c r="M825" i="46"/>
  <c r="M824" i="46"/>
  <c r="M823" i="46"/>
  <c r="M822" i="46"/>
  <c r="M821" i="46"/>
  <c r="M820" i="46"/>
  <c r="M819" i="46"/>
  <c r="M818" i="46"/>
  <c r="M817" i="46"/>
  <c r="M816" i="46"/>
  <c r="M815" i="46"/>
  <c r="M814" i="46"/>
  <c r="M813" i="46"/>
  <c r="M812" i="46"/>
  <c r="M811" i="46"/>
  <c r="M810" i="46"/>
  <c r="M809" i="46"/>
  <c r="M808" i="46"/>
  <c r="M807" i="46"/>
  <c r="M806" i="46"/>
  <c r="M805" i="46"/>
  <c r="M804" i="46"/>
  <c r="M803" i="46"/>
  <c r="M800" i="46"/>
  <c r="M799" i="46"/>
  <c r="M798" i="46"/>
  <c r="M792" i="46"/>
  <c r="M784" i="46"/>
  <c r="M783" i="46"/>
  <c r="M782" i="46"/>
  <c r="M781" i="46"/>
  <c r="M780" i="46"/>
  <c r="M779" i="46"/>
  <c r="M778" i="46"/>
  <c r="M777" i="46"/>
  <c r="M776" i="46"/>
  <c r="M775" i="46"/>
  <c r="M774" i="46"/>
  <c r="M773" i="46"/>
  <c r="M772" i="46"/>
  <c r="M771" i="46"/>
  <c r="M770" i="46"/>
  <c r="M769" i="46"/>
  <c r="M768" i="46"/>
  <c r="M767" i="46"/>
  <c r="M766" i="46"/>
  <c r="M765" i="46"/>
  <c r="M764" i="46"/>
  <c r="M763" i="46"/>
  <c r="M762" i="46"/>
  <c r="M761" i="46"/>
  <c r="M760" i="46"/>
  <c r="M759" i="46"/>
  <c r="M758" i="46"/>
  <c r="M757" i="46"/>
  <c r="M756" i="46"/>
  <c r="M755" i="46"/>
  <c r="M754" i="46"/>
  <c r="M753" i="46"/>
  <c r="M752" i="46"/>
  <c r="M751" i="46"/>
  <c r="M750" i="46"/>
  <c r="M749" i="46"/>
  <c r="M748" i="46"/>
  <c r="M747" i="46"/>
  <c r="M746" i="46"/>
  <c r="M745" i="46"/>
  <c r="M744" i="46"/>
  <c r="M743" i="46"/>
  <c r="M742" i="46"/>
  <c r="M741" i="46"/>
  <c r="M740" i="46"/>
  <c r="M739" i="46"/>
  <c r="M738" i="46"/>
  <c r="M737" i="46"/>
  <c r="M736" i="46"/>
  <c r="M735" i="46"/>
  <c r="M734" i="46"/>
  <c r="M733" i="46"/>
  <c r="M732" i="46"/>
  <c r="M731" i="46"/>
  <c r="M730" i="46"/>
  <c r="M729" i="46"/>
  <c r="M728" i="46"/>
  <c r="M727" i="46"/>
  <c r="M726" i="46"/>
  <c r="M725" i="46"/>
  <c r="M724" i="46"/>
  <c r="M723" i="46"/>
  <c r="M722" i="46"/>
  <c r="M721" i="46"/>
  <c r="M720" i="46"/>
  <c r="M719" i="46"/>
  <c r="M718" i="46"/>
  <c r="M717" i="46"/>
  <c r="M716" i="46"/>
  <c r="M715" i="46"/>
  <c r="M714" i="46"/>
  <c r="M713" i="46"/>
  <c r="M712" i="46"/>
  <c r="M711" i="46"/>
  <c r="M710" i="46"/>
  <c r="M709" i="46"/>
  <c r="M708" i="46"/>
  <c r="M707" i="46"/>
  <c r="M706" i="46"/>
  <c r="M705" i="46"/>
  <c r="M704" i="46"/>
  <c r="M703" i="46"/>
  <c r="M702" i="46"/>
  <c r="M701" i="46"/>
  <c r="M700" i="46"/>
  <c r="M699" i="46"/>
  <c r="M698" i="46"/>
  <c r="M697" i="46"/>
  <c r="M696" i="46"/>
  <c r="M695" i="46"/>
  <c r="M694" i="46"/>
  <c r="M693" i="46"/>
  <c r="M692" i="46"/>
  <c r="M691" i="46"/>
  <c r="M690" i="46"/>
  <c r="M689" i="46"/>
  <c r="M688" i="46"/>
  <c r="M687" i="46"/>
  <c r="M686" i="46"/>
  <c r="M685" i="46"/>
  <c r="M684" i="46"/>
  <c r="M683" i="46"/>
  <c r="M682" i="46"/>
  <c r="M681" i="46"/>
  <c r="M680" i="46"/>
  <c r="M679" i="46"/>
  <c r="M678" i="46"/>
  <c r="M677" i="46"/>
  <c r="M676" i="46"/>
  <c r="M675" i="46"/>
  <c r="M674" i="46"/>
  <c r="M673" i="46"/>
  <c r="M672" i="46"/>
  <c r="M671" i="46"/>
  <c r="M670" i="46"/>
  <c r="M669" i="46"/>
  <c r="M668" i="46"/>
  <c r="M667" i="46"/>
  <c r="M666" i="46"/>
  <c r="M665" i="46"/>
  <c r="M664" i="46"/>
  <c r="M663" i="46"/>
  <c r="M662" i="46"/>
  <c r="M661" i="46"/>
  <c r="M660" i="46"/>
  <c r="M659" i="46"/>
  <c r="M658" i="46"/>
  <c r="M657" i="46"/>
  <c r="M656" i="46"/>
  <c r="M655" i="46"/>
  <c r="M654" i="46"/>
  <c r="M653" i="46"/>
  <c r="M652" i="46"/>
  <c r="M651" i="46"/>
  <c r="M650" i="46"/>
  <c r="M649" i="46"/>
  <c r="M648" i="46"/>
  <c r="M647" i="46"/>
  <c r="M646" i="46"/>
  <c r="M645" i="46"/>
  <c r="M644" i="46"/>
  <c r="M643" i="46"/>
  <c r="M642" i="46"/>
  <c r="M641" i="46"/>
  <c r="M627" i="46"/>
  <c r="M626" i="46"/>
  <c r="M625" i="46"/>
  <c r="M624" i="46"/>
  <c r="M623" i="46"/>
  <c r="M622" i="46"/>
  <c r="M621" i="46"/>
  <c r="M620" i="46"/>
  <c r="M619" i="46"/>
  <c r="M618" i="46"/>
  <c r="M617" i="46"/>
  <c r="M616" i="46"/>
  <c r="M615" i="46"/>
  <c r="M614" i="46"/>
  <c r="M613" i="46"/>
  <c r="M612" i="46"/>
  <c r="M611" i="46"/>
  <c r="M610" i="46"/>
  <c r="M609" i="46"/>
  <c r="M608" i="46"/>
  <c r="M607" i="46"/>
  <c r="M606" i="46"/>
  <c r="M605" i="46"/>
  <c r="M604" i="46"/>
  <c r="M603" i="46"/>
  <c r="M602" i="46"/>
  <c r="M601" i="46"/>
  <c r="M600" i="46"/>
  <c r="M599" i="46"/>
  <c r="M598" i="46"/>
  <c r="M597" i="46"/>
  <c r="M596" i="46"/>
  <c r="M595" i="46"/>
  <c r="M594" i="46"/>
  <c r="M593" i="46"/>
  <c r="M592" i="46"/>
  <c r="M591" i="46"/>
  <c r="M590" i="46"/>
  <c r="M589" i="46"/>
  <c r="M588" i="46"/>
  <c r="M587" i="46"/>
  <c r="M586" i="46"/>
  <c r="M585" i="46"/>
  <c r="M584" i="46"/>
  <c r="M583" i="46"/>
  <c r="M582" i="46"/>
  <c r="M581" i="46"/>
  <c r="M580" i="46"/>
  <c r="M579" i="46"/>
  <c r="M578" i="46"/>
  <c r="M577" i="46"/>
  <c r="M576" i="46"/>
  <c r="M575" i="46"/>
  <c r="M574" i="46"/>
  <c r="M573" i="46"/>
  <c r="M572" i="46"/>
  <c r="M571" i="46"/>
  <c r="M570" i="46"/>
  <c r="M569" i="46"/>
  <c r="M568" i="46"/>
  <c r="M567" i="46"/>
  <c r="M566" i="46"/>
  <c r="M565" i="46"/>
  <c r="M564" i="46"/>
  <c r="M563" i="46"/>
  <c r="M562" i="46"/>
  <c r="M561" i="46"/>
  <c r="M560" i="46"/>
  <c r="M559" i="46"/>
  <c r="M558" i="46"/>
  <c r="M557" i="46"/>
  <c r="M556" i="46"/>
  <c r="M555" i="46"/>
  <c r="M554" i="46"/>
  <c r="M553" i="46"/>
  <c r="M552" i="46"/>
  <c r="M551" i="46"/>
  <c r="M550" i="46"/>
  <c r="M549" i="46"/>
  <c r="M548" i="46"/>
  <c r="M547" i="46"/>
  <c r="M546" i="46"/>
  <c r="M545" i="46"/>
  <c r="M544" i="46"/>
  <c r="M543" i="46"/>
  <c r="M542" i="46"/>
  <c r="M541" i="46"/>
  <c r="M540" i="46"/>
  <c r="M539" i="46"/>
  <c r="M538" i="46"/>
  <c r="M537" i="46"/>
  <c r="M536" i="46"/>
  <c r="M535" i="46"/>
  <c r="M534" i="46"/>
  <c r="M533" i="46"/>
  <c r="M532" i="46"/>
  <c r="M531" i="46"/>
  <c r="M530" i="46"/>
  <c r="M529" i="46"/>
  <c r="M528" i="46"/>
  <c r="M527" i="46"/>
  <c r="M526" i="46"/>
  <c r="M525" i="46"/>
  <c r="M524" i="46"/>
  <c r="M523" i="46"/>
  <c r="M522" i="46"/>
  <c r="M521" i="46"/>
  <c r="M520" i="46"/>
  <c r="M519" i="46"/>
  <c r="M518" i="46"/>
  <c r="M517" i="46"/>
  <c r="M516" i="46"/>
  <c r="M515" i="46"/>
  <c r="M514" i="46"/>
  <c r="M513" i="46"/>
  <c r="M512" i="46"/>
  <c r="M511" i="46"/>
  <c r="M510" i="46"/>
  <c r="M509" i="46"/>
  <c r="M508" i="46"/>
  <c r="M507" i="46"/>
  <c r="M506" i="46"/>
  <c r="M505" i="46"/>
  <c r="M504" i="46"/>
  <c r="M503" i="46"/>
  <c r="M502" i="46"/>
  <c r="M501" i="46"/>
  <c r="M500" i="46"/>
  <c r="M499" i="46"/>
  <c r="M498" i="46"/>
  <c r="M497" i="46"/>
  <c r="M496" i="46"/>
  <c r="M495" i="46"/>
  <c r="M494" i="46"/>
  <c r="M493" i="46"/>
  <c r="M492" i="46"/>
  <c r="M491" i="46"/>
  <c r="M490" i="46"/>
  <c r="M489" i="46"/>
  <c r="M488" i="46"/>
  <c r="M487" i="46"/>
  <c r="M486" i="46"/>
  <c r="M485" i="46"/>
  <c r="M484" i="46"/>
  <c r="M478" i="46"/>
  <c r="M470" i="46"/>
  <c r="M469" i="46"/>
  <c r="M468" i="46"/>
  <c r="M467" i="46"/>
  <c r="M466" i="46"/>
  <c r="M465" i="46"/>
  <c r="M464" i="46"/>
  <c r="M463" i="46"/>
  <c r="M462" i="46"/>
  <c r="M461" i="46"/>
  <c r="M460" i="46"/>
  <c r="M459" i="46"/>
  <c r="M458" i="46"/>
  <c r="M457" i="46"/>
  <c r="M456" i="46"/>
  <c r="M455" i="46"/>
  <c r="M454" i="46"/>
  <c r="M453" i="46"/>
  <c r="M452" i="46"/>
  <c r="M451" i="46"/>
  <c r="M450" i="46"/>
  <c r="M449" i="46"/>
  <c r="M448" i="46"/>
  <c r="M447" i="46"/>
  <c r="M446" i="46"/>
  <c r="M445" i="46"/>
  <c r="M444" i="46"/>
  <c r="M443" i="46"/>
  <c r="M442" i="46"/>
  <c r="M441" i="46"/>
  <c r="M440" i="46"/>
  <c r="M439" i="46"/>
  <c r="M438" i="46"/>
  <c r="M437" i="46"/>
  <c r="M436" i="46"/>
  <c r="M435" i="46"/>
  <c r="M434" i="46"/>
  <c r="M433" i="46"/>
  <c r="M432" i="46"/>
  <c r="M431" i="46"/>
  <c r="M430" i="46"/>
  <c r="M429" i="46"/>
  <c r="M428" i="46"/>
  <c r="M427" i="46"/>
  <c r="M426" i="46"/>
  <c r="M425" i="46"/>
  <c r="M424" i="46"/>
  <c r="M423" i="46"/>
  <c r="M422" i="46"/>
  <c r="M421" i="46"/>
  <c r="M420" i="46"/>
  <c r="M419" i="46"/>
  <c r="M418" i="46"/>
  <c r="M417" i="46"/>
  <c r="M416" i="46"/>
  <c r="M415" i="46"/>
  <c r="M414" i="46"/>
  <c r="M413" i="46"/>
  <c r="M412" i="46"/>
  <c r="M411" i="46"/>
  <c r="M410" i="46"/>
  <c r="M409" i="46"/>
  <c r="M408" i="46"/>
  <c r="M407" i="46"/>
  <c r="M406" i="46"/>
  <c r="M405" i="46"/>
  <c r="M404" i="46"/>
  <c r="M403" i="46"/>
  <c r="M402" i="46"/>
  <c r="M401" i="46"/>
  <c r="M400" i="46"/>
  <c r="M399" i="46"/>
  <c r="M398" i="46"/>
  <c r="M397" i="46"/>
  <c r="M396" i="46"/>
  <c r="M395" i="46"/>
  <c r="M394" i="46"/>
  <c r="M393" i="46"/>
  <c r="M392" i="46"/>
  <c r="M391" i="46"/>
  <c r="M390" i="46"/>
  <c r="M389" i="46"/>
  <c r="M388" i="46"/>
  <c r="M387" i="46"/>
  <c r="M386" i="46"/>
  <c r="M385" i="46"/>
  <c r="M384" i="46"/>
  <c r="M383" i="46"/>
  <c r="M382" i="46"/>
  <c r="M381" i="46"/>
  <c r="M380" i="46"/>
  <c r="M379" i="46"/>
  <c r="M378" i="46"/>
  <c r="M377" i="46"/>
  <c r="M376" i="46"/>
  <c r="M375" i="46"/>
  <c r="M374" i="46"/>
  <c r="M373" i="46"/>
  <c r="M372" i="46"/>
  <c r="M371" i="46"/>
  <c r="M370" i="46"/>
  <c r="M369" i="46"/>
  <c r="M368" i="46"/>
  <c r="M367" i="46"/>
  <c r="M366" i="46"/>
  <c r="M365" i="46"/>
  <c r="M364" i="46"/>
  <c r="M363" i="46"/>
  <c r="M362" i="46"/>
  <c r="M361" i="46"/>
  <c r="M360" i="46"/>
  <c r="M359" i="46"/>
  <c r="M358" i="46"/>
  <c r="M357" i="46"/>
  <c r="M356" i="46"/>
  <c r="M355" i="46"/>
  <c r="M354" i="46"/>
  <c r="M353" i="46"/>
  <c r="M352" i="46"/>
  <c r="M351" i="46"/>
  <c r="M350" i="46"/>
  <c r="M349" i="46"/>
  <c r="M348" i="46"/>
  <c r="M347" i="46"/>
  <c r="M346" i="46"/>
  <c r="M345" i="46"/>
  <c r="M344" i="46"/>
  <c r="M343" i="46"/>
  <c r="M342" i="46"/>
  <c r="M341" i="46"/>
  <c r="M340" i="46"/>
  <c r="M339" i="46"/>
  <c r="M338" i="46"/>
  <c r="M337" i="46"/>
  <c r="M336" i="46"/>
  <c r="M335" i="46"/>
  <c r="M334" i="46"/>
  <c r="M333" i="46"/>
  <c r="M332" i="46"/>
  <c r="M331" i="46"/>
  <c r="M330" i="46"/>
  <c r="M329" i="46"/>
  <c r="M328" i="46"/>
  <c r="M327" i="46"/>
  <c r="M321" i="46"/>
  <c r="M283" i="46"/>
  <c r="M284" i="46"/>
  <c r="M285" i="46"/>
  <c r="M286" i="46"/>
  <c r="M287" i="46"/>
  <c r="M288" i="46"/>
  <c r="M289" i="46"/>
  <c r="M290" i="46"/>
  <c r="M291" i="46"/>
  <c r="M292" i="46"/>
  <c r="M293" i="46"/>
  <c r="M294" i="46"/>
  <c r="M295" i="46"/>
  <c r="M296" i="46"/>
  <c r="M297" i="46"/>
  <c r="M298" i="46"/>
  <c r="M299" i="46"/>
  <c r="M300" i="46"/>
  <c r="M301" i="46"/>
  <c r="M302" i="46"/>
  <c r="M303" i="46"/>
  <c r="M304" i="46"/>
  <c r="M305" i="46"/>
  <c r="M306" i="46"/>
  <c r="M307" i="46"/>
  <c r="M308" i="46"/>
  <c r="M309" i="46"/>
  <c r="M310" i="46"/>
  <c r="M311" i="46"/>
  <c r="M312" i="46"/>
  <c r="M313" i="46"/>
  <c r="M250" i="46"/>
  <c r="M251" i="46"/>
  <c r="M252" i="46"/>
  <c r="M253" i="46"/>
  <c r="M254" i="46"/>
  <c r="M255" i="46"/>
  <c r="M256" i="46"/>
  <c r="M257" i="46"/>
  <c r="M258" i="46"/>
  <c r="M259" i="46"/>
  <c r="M260" i="46"/>
  <c r="M261" i="46"/>
  <c r="M262" i="46"/>
  <c r="M263" i="46"/>
  <c r="M264" i="46"/>
  <c r="M265" i="46"/>
  <c r="M266" i="46"/>
  <c r="M267" i="46"/>
  <c r="M268" i="46"/>
  <c r="M269" i="46"/>
  <c r="M270" i="46"/>
  <c r="M271" i="46"/>
  <c r="M272" i="46"/>
  <c r="M273" i="46"/>
  <c r="M274" i="46"/>
  <c r="M275" i="46"/>
  <c r="M276" i="46"/>
  <c r="M277" i="46"/>
  <c r="M278" i="46"/>
  <c r="M279" i="46"/>
  <c r="M280" i="46"/>
  <c r="M281" i="46"/>
  <c r="M282" i="46"/>
  <c r="M221" i="46"/>
  <c r="M222" i="46"/>
  <c r="M223" i="46"/>
  <c r="M224" i="46"/>
  <c r="M225" i="46"/>
  <c r="M226" i="46"/>
  <c r="M227" i="46"/>
  <c r="M228" i="46"/>
  <c r="M229" i="46"/>
  <c r="M230" i="46"/>
  <c r="M231" i="46"/>
  <c r="M232" i="46"/>
  <c r="M233" i="46"/>
  <c r="M234" i="46"/>
  <c r="M235" i="46"/>
  <c r="M236" i="46"/>
  <c r="M237" i="46"/>
  <c r="M238" i="46"/>
  <c r="M239" i="46"/>
  <c r="M240" i="46"/>
  <c r="M241" i="46"/>
  <c r="M242" i="46"/>
  <c r="M243" i="46"/>
  <c r="M244" i="46"/>
  <c r="M245" i="46"/>
  <c r="M246" i="46"/>
  <c r="M247" i="46"/>
  <c r="M248" i="46"/>
  <c r="M249" i="46"/>
  <c r="M189" i="46"/>
  <c r="M190" i="46"/>
  <c r="M191" i="46"/>
  <c r="M192" i="46"/>
  <c r="M193" i="46"/>
  <c r="M194" i="46"/>
  <c r="M195" i="46"/>
  <c r="M196" i="46"/>
  <c r="M197" i="46"/>
  <c r="M198" i="46"/>
  <c r="M199" i="46"/>
  <c r="M200" i="46"/>
  <c r="M201" i="46"/>
  <c r="M202" i="46"/>
  <c r="M203" i="46"/>
  <c r="M204" i="46"/>
  <c r="M205" i="46"/>
  <c r="M206" i="46"/>
  <c r="M207" i="46"/>
  <c r="M208" i="46"/>
  <c r="M209" i="46"/>
  <c r="M210" i="46"/>
  <c r="M211" i="46"/>
  <c r="M212" i="46"/>
  <c r="M213" i="46"/>
  <c r="M214" i="46"/>
  <c r="M215" i="46"/>
  <c r="M216" i="46"/>
  <c r="M217" i="46"/>
  <c r="M218" i="46"/>
  <c r="M219" i="46"/>
  <c r="M220" i="46"/>
  <c r="M173" i="46"/>
  <c r="M174" i="46"/>
  <c r="M175" i="46"/>
  <c r="M176" i="46"/>
  <c r="M177" i="46"/>
  <c r="M178" i="46"/>
  <c r="M179" i="46"/>
  <c r="M180" i="46"/>
  <c r="M181" i="46"/>
  <c r="M182" i="46"/>
  <c r="M183" i="46"/>
  <c r="M184" i="46"/>
  <c r="M185" i="46"/>
  <c r="M186" i="46"/>
  <c r="M187" i="46"/>
  <c r="M188" i="46"/>
  <c r="L941" i="46"/>
  <c r="L940" i="46"/>
  <c r="L939" i="46"/>
  <c r="L938" i="46"/>
  <c r="L937" i="46"/>
  <c r="L936" i="46"/>
  <c r="L935" i="46"/>
  <c r="L934" i="46"/>
  <c r="L933" i="46"/>
  <c r="L932" i="46"/>
  <c r="L931" i="46"/>
  <c r="L930" i="46"/>
  <c r="L929" i="46"/>
  <c r="L928" i="46"/>
  <c r="L927" i="46"/>
  <c r="L926" i="46"/>
  <c r="L925" i="46"/>
  <c r="L924" i="46"/>
  <c r="L923" i="46"/>
  <c r="L922" i="46"/>
  <c r="L921" i="46"/>
  <c r="L920" i="46"/>
  <c r="L919" i="46"/>
  <c r="L918" i="46"/>
  <c r="L917" i="46"/>
  <c r="L916" i="46"/>
  <c r="L915" i="46"/>
  <c r="L914" i="46"/>
  <c r="L913" i="46"/>
  <c r="L912" i="46"/>
  <c r="L911" i="46"/>
  <c r="L910" i="46"/>
  <c r="L909" i="46"/>
  <c r="L908" i="46"/>
  <c r="L907" i="46"/>
  <c r="L906" i="46"/>
  <c r="L905" i="46"/>
  <c r="L904" i="46"/>
  <c r="L903" i="46"/>
  <c r="L902" i="46"/>
  <c r="L901" i="46"/>
  <c r="L900" i="46"/>
  <c r="L899" i="46"/>
  <c r="L898" i="46"/>
  <c r="L897" i="46"/>
  <c r="L896" i="46"/>
  <c r="L895" i="46"/>
  <c r="L894" i="46"/>
  <c r="L893" i="46"/>
  <c r="L892" i="46"/>
  <c r="L891" i="46"/>
  <c r="L890" i="46"/>
  <c r="L889" i="46"/>
  <c r="L888" i="46"/>
  <c r="L887" i="46"/>
  <c r="L886" i="46"/>
  <c r="L885" i="46"/>
  <c r="L884" i="46"/>
  <c r="L883" i="46"/>
  <c r="L882" i="46"/>
  <c r="L881" i="46"/>
  <c r="L880" i="46"/>
  <c r="L879" i="46"/>
  <c r="L878" i="46"/>
  <c r="L877" i="46"/>
  <c r="L876" i="46"/>
  <c r="L875" i="46"/>
  <c r="L874" i="46"/>
  <c r="L873" i="46"/>
  <c r="L872" i="46"/>
  <c r="L871" i="46"/>
  <c r="L870" i="46"/>
  <c r="L869" i="46"/>
  <c r="L868" i="46"/>
  <c r="L867" i="46"/>
  <c r="L866" i="46"/>
  <c r="L865" i="46"/>
  <c r="L864" i="46"/>
  <c r="L863" i="46"/>
  <c r="L862" i="46"/>
  <c r="L861" i="46"/>
  <c r="L860" i="46"/>
  <c r="L859" i="46"/>
  <c r="L858" i="46"/>
  <c r="L857" i="46"/>
  <c r="L856" i="46"/>
  <c r="L855" i="46"/>
  <c r="L854" i="46"/>
  <c r="L853" i="46"/>
  <c r="L852" i="46"/>
  <c r="L851" i="46"/>
  <c r="L850" i="46"/>
  <c r="L849" i="46"/>
  <c r="L848" i="46"/>
  <c r="L847" i="46"/>
  <c r="L846" i="46"/>
  <c r="L845" i="46"/>
  <c r="L844" i="46"/>
  <c r="L843" i="46"/>
  <c r="L842" i="46"/>
  <c r="L841" i="46"/>
  <c r="L840" i="46"/>
  <c r="L839" i="46"/>
  <c r="L838" i="46"/>
  <c r="L837" i="46"/>
  <c r="L836" i="46"/>
  <c r="L835" i="46"/>
  <c r="L834" i="46"/>
  <c r="L833" i="46"/>
  <c r="L832" i="46"/>
  <c r="L831" i="46"/>
  <c r="L830" i="46"/>
  <c r="L829" i="46"/>
  <c r="L828" i="46"/>
  <c r="L827" i="46"/>
  <c r="L826" i="46"/>
  <c r="L825" i="46"/>
  <c r="L824" i="46"/>
  <c r="L823" i="46"/>
  <c r="L822" i="46"/>
  <c r="L821" i="46"/>
  <c r="L820" i="46"/>
  <c r="L819" i="46"/>
  <c r="L818" i="46"/>
  <c r="L817" i="46"/>
  <c r="L816" i="46"/>
  <c r="L815" i="46"/>
  <c r="L814" i="46"/>
  <c r="L813" i="46"/>
  <c r="L812" i="46"/>
  <c r="L811" i="46"/>
  <c r="L810" i="46"/>
  <c r="L809" i="46"/>
  <c r="L808" i="46"/>
  <c r="L807" i="46"/>
  <c r="L806" i="46"/>
  <c r="L805" i="46"/>
  <c r="L804" i="46"/>
  <c r="L803" i="46"/>
  <c r="L802" i="46"/>
  <c r="L801" i="46"/>
  <c r="L800" i="46"/>
  <c r="L799" i="46"/>
  <c r="L798" i="46"/>
  <c r="L797" i="46"/>
  <c r="L796" i="46"/>
  <c r="L795" i="46"/>
  <c r="L794" i="46"/>
  <c r="L793" i="46"/>
  <c r="L792" i="46"/>
  <c r="L784" i="46"/>
  <c r="L783" i="46"/>
  <c r="L782" i="46"/>
  <c r="L781" i="46"/>
  <c r="L780" i="46"/>
  <c r="L779" i="46"/>
  <c r="L778" i="46"/>
  <c r="L777" i="46"/>
  <c r="L776" i="46"/>
  <c r="L775" i="46"/>
  <c r="L774" i="46"/>
  <c r="L773" i="46"/>
  <c r="L772" i="46"/>
  <c r="L771" i="46"/>
  <c r="L770" i="46"/>
  <c r="L769" i="46"/>
  <c r="L768" i="46"/>
  <c r="L767" i="46"/>
  <c r="L766" i="46"/>
  <c r="L765" i="46"/>
  <c r="L764" i="46"/>
  <c r="L763" i="46"/>
  <c r="L762" i="46"/>
  <c r="L761" i="46"/>
  <c r="L760" i="46"/>
  <c r="L759" i="46"/>
  <c r="L758" i="46"/>
  <c r="L757" i="46"/>
  <c r="L756" i="46"/>
  <c r="L755" i="46"/>
  <c r="L754" i="46"/>
  <c r="L753" i="46"/>
  <c r="L752" i="46"/>
  <c r="L751" i="46"/>
  <c r="L750" i="46"/>
  <c r="L749" i="46"/>
  <c r="L748" i="46"/>
  <c r="L747" i="46"/>
  <c r="L746" i="46"/>
  <c r="L745" i="46"/>
  <c r="L744" i="46"/>
  <c r="L743" i="46"/>
  <c r="L742" i="46"/>
  <c r="L741" i="46"/>
  <c r="L740" i="46"/>
  <c r="L739" i="46"/>
  <c r="L738" i="46"/>
  <c r="L737" i="46"/>
  <c r="L736" i="46"/>
  <c r="L735" i="46"/>
  <c r="L734" i="46"/>
  <c r="L733" i="46"/>
  <c r="L732" i="46"/>
  <c r="L731" i="46"/>
  <c r="L730" i="46"/>
  <c r="L729" i="46"/>
  <c r="L728" i="46"/>
  <c r="L727" i="46"/>
  <c r="L726" i="46"/>
  <c r="L725" i="46"/>
  <c r="L724" i="46"/>
  <c r="L723" i="46"/>
  <c r="L722" i="46"/>
  <c r="L721" i="46"/>
  <c r="L720" i="46"/>
  <c r="L719" i="46"/>
  <c r="L718" i="46"/>
  <c r="L717" i="46"/>
  <c r="L716" i="46"/>
  <c r="L715" i="46"/>
  <c r="L714" i="46"/>
  <c r="L713" i="46"/>
  <c r="L712" i="46"/>
  <c r="L711" i="46"/>
  <c r="L710" i="46"/>
  <c r="L709" i="46"/>
  <c r="L708" i="46"/>
  <c r="L707" i="46"/>
  <c r="L706" i="46"/>
  <c r="L705" i="46"/>
  <c r="L704" i="46"/>
  <c r="L703" i="46"/>
  <c r="L702" i="46"/>
  <c r="L701" i="46"/>
  <c r="L700" i="46"/>
  <c r="L699" i="46"/>
  <c r="L698" i="46"/>
  <c r="L697" i="46"/>
  <c r="L696" i="46"/>
  <c r="L695" i="46"/>
  <c r="L694" i="46"/>
  <c r="L693" i="46"/>
  <c r="L692" i="46"/>
  <c r="L691" i="46"/>
  <c r="L690" i="46"/>
  <c r="L689" i="46"/>
  <c r="L688" i="46"/>
  <c r="L687" i="46"/>
  <c r="L686" i="46"/>
  <c r="L685" i="46"/>
  <c r="L684" i="46"/>
  <c r="L683" i="46"/>
  <c r="L682" i="46"/>
  <c r="L681" i="46"/>
  <c r="L680" i="46"/>
  <c r="L679" i="46"/>
  <c r="L678" i="46"/>
  <c r="L677" i="46"/>
  <c r="L676" i="46"/>
  <c r="L675" i="46"/>
  <c r="L674" i="46"/>
  <c r="L673" i="46"/>
  <c r="L672" i="46"/>
  <c r="L671" i="46"/>
  <c r="L670" i="46"/>
  <c r="L669" i="46"/>
  <c r="L668" i="46"/>
  <c r="L667" i="46"/>
  <c r="L666" i="46"/>
  <c r="L665" i="46"/>
  <c r="L664" i="46"/>
  <c r="L663" i="46"/>
  <c r="L662" i="46"/>
  <c r="L661" i="46"/>
  <c r="L660" i="46"/>
  <c r="L659" i="46"/>
  <c r="L658" i="46"/>
  <c r="L657" i="46"/>
  <c r="L656" i="46"/>
  <c r="L655" i="46"/>
  <c r="L654" i="46"/>
  <c r="L653" i="46"/>
  <c r="L652" i="46"/>
  <c r="L651" i="46"/>
  <c r="L650" i="46"/>
  <c r="L649" i="46"/>
  <c r="L648" i="46"/>
  <c r="L647" i="46"/>
  <c r="L646" i="46"/>
  <c r="L645" i="46"/>
  <c r="L644" i="46"/>
  <c r="L643" i="46"/>
  <c r="L642" i="46"/>
  <c r="L641" i="46"/>
  <c r="L640" i="46"/>
  <c r="L639" i="46"/>
  <c r="L638" i="46"/>
  <c r="L637" i="46"/>
  <c r="L636" i="46"/>
  <c r="L635" i="46"/>
  <c r="L627" i="46"/>
  <c r="L626" i="46"/>
  <c r="L625" i="46"/>
  <c r="L624" i="46"/>
  <c r="L623" i="46"/>
  <c r="L622" i="46"/>
  <c r="L621" i="46"/>
  <c r="L620" i="46"/>
  <c r="L619" i="46"/>
  <c r="L618" i="46"/>
  <c r="L617" i="46"/>
  <c r="L616" i="46"/>
  <c r="L615" i="46"/>
  <c r="L614" i="46"/>
  <c r="L613" i="46"/>
  <c r="L612" i="46"/>
  <c r="L611" i="46"/>
  <c r="L610" i="46"/>
  <c r="L609" i="46"/>
  <c r="L608" i="46"/>
  <c r="L607" i="46"/>
  <c r="L606" i="46"/>
  <c r="L605" i="46"/>
  <c r="L604" i="46"/>
  <c r="L603" i="46"/>
  <c r="L602" i="46"/>
  <c r="L601" i="46"/>
  <c r="L600" i="46"/>
  <c r="L599" i="46"/>
  <c r="L598" i="46"/>
  <c r="L597" i="46"/>
  <c r="L596" i="46"/>
  <c r="L595" i="46"/>
  <c r="L594" i="46"/>
  <c r="L593" i="46"/>
  <c r="L592" i="46"/>
  <c r="L591" i="46"/>
  <c r="L590" i="46"/>
  <c r="L589" i="46"/>
  <c r="L588" i="46"/>
  <c r="L587" i="46"/>
  <c r="L586" i="46"/>
  <c r="L585" i="46"/>
  <c r="L584" i="46"/>
  <c r="L583" i="46"/>
  <c r="L582" i="46"/>
  <c r="L581" i="46"/>
  <c r="L580" i="46"/>
  <c r="L579" i="46"/>
  <c r="L578" i="46"/>
  <c r="L577" i="46"/>
  <c r="L576" i="46"/>
  <c r="L575" i="46"/>
  <c r="L574" i="46"/>
  <c r="L573" i="46"/>
  <c r="L572" i="46"/>
  <c r="L571" i="46"/>
  <c r="L570" i="46"/>
  <c r="L569" i="46"/>
  <c r="L568" i="46"/>
  <c r="L567" i="46"/>
  <c r="L566" i="46"/>
  <c r="L565" i="46"/>
  <c r="L564" i="46"/>
  <c r="L563" i="46"/>
  <c r="L562" i="46"/>
  <c r="L561" i="46"/>
  <c r="L560" i="46"/>
  <c r="L559" i="46"/>
  <c r="L558" i="46"/>
  <c r="L557" i="46"/>
  <c r="L556" i="46"/>
  <c r="L555" i="46"/>
  <c r="L554" i="46"/>
  <c r="L553" i="46"/>
  <c r="L552" i="46"/>
  <c r="L551" i="46"/>
  <c r="L550" i="46"/>
  <c r="L549" i="46"/>
  <c r="L548" i="46"/>
  <c r="L547" i="46"/>
  <c r="L546" i="46"/>
  <c r="L545" i="46"/>
  <c r="L544" i="46"/>
  <c r="L543" i="46"/>
  <c r="L542" i="46"/>
  <c r="L541" i="46"/>
  <c r="L540" i="46"/>
  <c r="L539" i="46"/>
  <c r="L538" i="46"/>
  <c r="L537" i="46"/>
  <c r="L536" i="46"/>
  <c r="L535" i="46"/>
  <c r="L534" i="46"/>
  <c r="L533" i="46"/>
  <c r="L532" i="46"/>
  <c r="L531" i="46"/>
  <c r="L530" i="46"/>
  <c r="L529" i="46"/>
  <c r="L528" i="46"/>
  <c r="L527" i="46"/>
  <c r="L526" i="46"/>
  <c r="L525" i="46"/>
  <c r="L524" i="46"/>
  <c r="L523" i="46"/>
  <c r="L522" i="46"/>
  <c r="L521" i="46"/>
  <c r="L520" i="46"/>
  <c r="L519" i="46"/>
  <c r="L518" i="46"/>
  <c r="L517" i="46"/>
  <c r="L516" i="46"/>
  <c r="L515" i="46"/>
  <c r="L514" i="46"/>
  <c r="L513" i="46"/>
  <c r="L512" i="46"/>
  <c r="L511" i="46"/>
  <c r="L510" i="46"/>
  <c r="L509" i="46"/>
  <c r="L508" i="46"/>
  <c r="L507" i="46"/>
  <c r="L506" i="46"/>
  <c r="L505" i="46"/>
  <c r="L504" i="46"/>
  <c r="L503" i="46"/>
  <c r="L502" i="46"/>
  <c r="L501" i="46"/>
  <c r="L500" i="46"/>
  <c r="L499" i="46"/>
  <c r="L498" i="46"/>
  <c r="L497" i="46"/>
  <c r="L496" i="46"/>
  <c r="L495" i="46"/>
  <c r="L494" i="46"/>
  <c r="L493" i="46"/>
  <c r="L492" i="46"/>
  <c r="L491" i="46"/>
  <c r="L490" i="46"/>
  <c r="L489" i="46"/>
  <c r="L488" i="46"/>
  <c r="L487" i="46"/>
  <c r="L486" i="46"/>
  <c r="L485" i="46"/>
  <c r="L484" i="46"/>
  <c r="L483" i="46"/>
  <c r="L482" i="46"/>
  <c r="L481" i="46"/>
  <c r="L480" i="46"/>
  <c r="L479" i="46"/>
  <c r="L478" i="46"/>
  <c r="L322" i="46"/>
  <c r="L323" i="46"/>
  <c r="L324" i="46"/>
  <c r="L325" i="46"/>
  <c r="L326" i="46"/>
  <c r="L327" i="46"/>
  <c r="L328" i="46"/>
  <c r="L329" i="46"/>
  <c r="L330" i="46"/>
  <c r="L331" i="46"/>
  <c r="L332" i="46"/>
  <c r="L333" i="46"/>
  <c r="L334" i="46"/>
  <c r="L335" i="46"/>
  <c r="L336" i="46"/>
  <c r="L337" i="46"/>
  <c r="L338" i="46"/>
  <c r="L339" i="46"/>
  <c r="L340" i="46"/>
  <c r="L341" i="46"/>
  <c r="L342" i="46"/>
  <c r="L343" i="46"/>
  <c r="L344" i="46"/>
  <c r="L345" i="46"/>
  <c r="L346" i="46"/>
  <c r="L347" i="46"/>
  <c r="L348" i="46"/>
  <c r="L349" i="46"/>
  <c r="L350" i="46"/>
  <c r="L351" i="46"/>
  <c r="L352" i="46"/>
  <c r="L353" i="46"/>
  <c r="L354" i="46"/>
  <c r="L355" i="46"/>
  <c r="L356" i="46"/>
  <c r="L357" i="46"/>
  <c r="L358" i="46"/>
  <c r="L359" i="46"/>
  <c r="L360" i="46"/>
  <c r="L361" i="46"/>
  <c r="L362" i="46"/>
  <c r="L363" i="46"/>
  <c r="L364" i="46"/>
  <c r="L365" i="46"/>
  <c r="L366" i="46"/>
  <c r="L367" i="46"/>
  <c r="L368" i="46"/>
  <c r="L369" i="46"/>
  <c r="L370" i="46"/>
  <c r="L371" i="46"/>
  <c r="L372" i="46"/>
  <c r="L373" i="46"/>
  <c r="L374" i="46"/>
  <c r="L375" i="46"/>
  <c r="L376" i="46"/>
  <c r="L377" i="46"/>
  <c r="L378" i="46"/>
  <c r="L379" i="46"/>
  <c r="L380" i="46"/>
  <c r="L381" i="46"/>
  <c r="L382" i="46"/>
  <c r="L383" i="46"/>
  <c r="L384" i="46"/>
  <c r="L385" i="46"/>
  <c r="L386" i="46"/>
  <c r="L387" i="46"/>
  <c r="L388" i="46"/>
  <c r="L389" i="46"/>
  <c r="L390" i="46"/>
  <c r="L391" i="46"/>
  <c r="L392" i="46"/>
  <c r="L393" i="46"/>
  <c r="L394" i="46"/>
  <c r="L395" i="46"/>
  <c r="L396" i="46"/>
  <c r="L397" i="46"/>
  <c r="L398" i="46"/>
  <c r="L399" i="46"/>
  <c r="L400" i="46"/>
  <c r="L401" i="46"/>
  <c r="L402" i="46"/>
  <c r="L403" i="46"/>
  <c r="L404" i="46"/>
  <c r="L405" i="46"/>
  <c r="L406" i="46"/>
  <c r="L407" i="46"/>
  <c r="L408" i="46"/>
  <c r="L409" i="46"/>
  <c r="L410" i="46"/>
  <c r="L411" i="46"/>
  <c r="L412" i="46"/>
  <c r="L413" i="46"/>
  <c r="L414" i="46"/>
  <c r="L415" i="46"/>
  <c r="L416" i="46"/>
  <c r="L417" i="46"/>
  <c r="L418" i="46"/>
  <c r="L419" i="46"/>
  <c r="L420" i="46"/>
  <c r="L421" i="46"/>
  <c r="L422" i="46"/>
  <c r="L423" i="46"/>
  <c r="L424" i="46"/>
  <c r="L425" i="46"/>
  <c r="L426" i="46"/>
  <c r="L427" i="46"/>
  <c r="L428" i="46"/>
  <c r="L429" i="46"/>
  <c r="L430" i="46"/>
  <c r="L431" i="46"/>
  <c r="L432" i="46"/>
  <c r="L433" i="46"/>
  <c r="L434" i="46"/>
  <c r="L435" i="46"/>
  <c r="L436" i="46"/>
  <c r="L437" i="46"/>
  <c r="L438" i="46"/>
  <c r="L439" i="46"/>
  <c r="L440" i="46"/>
  <c r="L441" i="46"/>
  <c r="L442" i="46"/>
  <c r="L443" i="46"/>
  <c r="L444" i="46"/>
  <c r="L445" i="46"/>
  <c r="L446" i="46"/>
  <c r="L447" i="46"/>
  <c r="L448" i="46"/>
  <c r="L449" i="46"/>
  <c r="L450" i="46"/>
  <c r="L451" i="46"/>
  <c r="L452" i="46"/>
  <c r="L453" i="46"/>
  <c r="L454" i="46"/>
  <c r="L455" i="46"/>
  <c r="L456" i="46"/>
  <c r="L457" i="46"/>
  <c r="L458" i="46"/>
  <c r="L459" i="46"/>
  <c r="L460" i="46"/>
  <c r="L461" i="46"/>
  <c r="L462" i="46"/>
  <c r="L463" i="46"/>
  <c r="L464" i="46"/>
  <c r="L465" i="46"/>
  <c r="L466" i="46"/>
  <c r="L467" i="46"/>
  <c r="L468" i="46"/>
  <c r="L469" i="46"/>
  <c r="L470" i="46"/>
  <c r="L321" i="46"/>
  <c r="L166" i="46"/>
  <c r="L167" i="46"/>
  <c r="L168" i="46"/>
  <c r="L169" i="46"/>
  <c r="L170" i="46"/>
  <c r="L171" i="46"/>
  <c r="L173" i="46"/>
  <c r="L174" i="46"/>
  <c r="L175" i="46"/>
  <c r="L176" i="46"/>
  <c r="L177" i="46"/>
  <c r="L178" i="46"/>
  <c r="L179" i="46"/>
  <c r="L180" i="46"/>
  <c r="L181" i="46"/>
  <c r="L182" i="46"/>
  <c r="L183" i="46"/>
  <c r="L184" i="46"/>
  <c r="L185" i="46"/>
  <c r="L186" i="46"/>
  <c r="L187" i="46"/>
  <c r="L188" i="46"/>
  <c r="L189" i="46"/>
  <c r="L190" i="46"/>
  <c r="L191" i="46"/>
  <c r="L192" i="46"/>
  <c r="L193" i="46"/>
  <c r="L194"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L251" i="46"/>
  <c r="L252" i="46"/>
  <c r="L253" i="46"/>
  <c r="L254" i="46"/>
  <c r="L255" i="46"/>
  <c r="L256" i="46"/>
  <c r="L257" i="46"/>
  <c r="L258" i="46"/>
  <c r="L259" i="46"/>
  <c r="L260" i="46"/>
  <c r="L261" i="46"/>
  <c r="L262" i="46"/>
  <c r="L263" i="46"/>
  <c r="L264" i="46"/>
  <c r="L265" i="46"/>
  <c r="L266" i="46"/>
  <c r="L267" i="46"/>
  <c r="L268" i="46"/>
  <c r="L269" i="46"/>
  <c r="L270" i="46"/>
  <c r="L271" i="46"/>
  <c r="L272" i="46"/>
  <c r="L273" i="46"/>
  <c r="L274" i="46"/>
  <c r="L275" i="46"/>
  <c r="L276" i="46"/>
  <c r="L277" i="46"/>
  <c r="L278" i="46"/>
  <c r="L279" i="46"/>
  <c r="L280" i="46"/>
  <c r="L281" i="46"/>
  <c r="L282" i="46"/>
  <c r="L283" i="46"/>
  <c r="L284" i="46"/>
  <c r="L285" i="46"/>
  <c r="L286" i="46"/>
  <c r="L287" i="46"/>
  <c r="L288" i="46"/>
  <c r="L289" i="46"/>
  <c r="L290" i="46"/>
  <c r="L291" i="46"/>
  <c r="L292" i="46"/>
  <c r="L293" i="46"/>
  <c r="L294" i="46"/>
  <c r="L295" i="46"/>
  <c r="L296" i="46"/>
  <c r="L297" i="46"/>
  <c r="L298" i="46"/>
  <c r="L299" i="46"/>
  <c r="L300" i="46"/>
  <c r="L301" i="46"/>
  <c r="L302" i="46"/>
  <c r="L303" i="46"/>
  <c r="L304" i="46"/>
  <c r="L305" i="46"/>
  <c r="L306" i="46"/>
  <c r="L307" i="46"/>
  <c r="L308" i="46"/>
  <c r="L309" i="46"/>
  <c r="L310" i="46"/>
  <c r="L311" i="46"/>
  <c r="L312" i="46"/>
  <c r="L313" i="46"/>
  <c r="L165" i="46"/>
  <c r="L164" i="46"/>
  <c r="L942" i="46" l="1"/>
  <c r="L785" i="46"/>
  <c r="L628" i="46"/>
  <c r="L471" i="46"/>
  <c r="L314" i="46"/>
  <c r="A64" i="47" l="1"/>
  <c r="A82" i="47"/>
  <c r="A28" i="47"/>
  <c r="A46" i="47" s="1"/>
  <c r="A11" i="47"/>
  <c r="A83" i="47" s="1"/>
  <c r="A65" i="47" l="1"/>
  <c r="A12" i="47"/>
  <c r="A29" i="47"/>
  <c r="A47" i="47" s="1"/>
  <c r="A13" i="47" l="1"/>
  <c r="A84" i="47"/>
  <c r="A66" i="47"/>
  <c r="A30" i="47"/>
  <c r="A48" i="47" s="1"/>
  <c r="A14" i="47" l="1"/>
  <c r="A85" i="47"/>
  <c r="A67" i="47"/>
  <c r="A31" i="47"/>
  <c r="A49" i="47" s="1"/>
  <c r="A25" i="47"/>
  <c r="A43" i="47" s="1"/>
  <c r="A61" i="47" s="1"/>
  <c r="A79" i="47" s="1"/>
  <c r="A15" i="47" l="1"/>
  <c r="A86" i="47"/>
  <c r="A68" i="47"/>
  <c r="A32" i="47"/>
  <c r="A50" i="47" s="1"/>
  <c r="A16" i="47" l="1"/>
  <c r="A69" i="47"/>
  <c r="A87" i="47"/>
  <c r="A33" i="47"/>
  <c r="A51" i="47" s="1"/>
  <c r="I220" i="14"/>
  <c r="H220" i="14"/>
  <c r="A371" i="14"/>
  <c r="G220" i="14"/>
  <c r="F220" i="14"/>
  <c r="E220" i="14"/>
  <c r="D4" i="46"/>
  <c r="D220" i="14"/>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82" i="46"/>
  <c r="D83" i="46"/>
  <c r="D84" i="46"/>
  <c r="D85" i="46"/>
  <c r="D86" i="46"/>
  <c r="D87" i="46"/>
  <c r="D88" i="46"/>
  <c r="D89" i="46"/>
  <c r="D90" i="46"/>
  <c r="D91" i="46"/>
  <c r="D92" i="46"/>
  <c r="D93" i="46"/>
  <c r="D94" i="46"/>
  <c r="D95" i="46"/>
  <c r="D96" i="46"/>
  <c r="D97" i="46"/>
  <c r="D98" i="46"/>
  <c r="D99" i="46"/>
  <c r="D100" i="46"/>
  <c r="D101" i="46"/>
  <c r="D102" i="46"/>
  <c r="D103" i="46"/>
  <c r="D104" i="46"/>
  <c r="D105" i="46"/>
  <c r="D106" i="46"/>
  <c r="D107" i="46"/>
  <c r="D108" i="46"/>
  <c r="D109" i="46"/>
  <c r="D110" i="46"/>
  <c r="D111" i="46"/>
  <c r="D112" i="46"/>
  <c r="D113" i="46"/>
  <c r="D114" i="46"/>
  <c r="D115" i="46"/>
  <c r="D116" i="46"/>
  <c r="D117" i="46"/>
  <c r="D118" i="46"/>
  <c r="D119" i="46"/>
  <c r="D120" i="46"/>
  <c r="D121" i="46"/>
  <c r="D122" i="46"/>
  <c r="D123" i="46"/>
  <c r="D124" i="46"/>
  <c r="D125" i="46"/>
  <c r="D126" i="46"/>
  <c r="D127" i="46"/>
  <c r="D128" i="46"/>
  <c r="D129" i="46"/>
  <c r="D130" i="46"/>
  <c r="D131" i="46"/>
  <c r="D132" i="46"/>
  <c r="D133" i="46"/>
  <c r="D134" i="46"/>
  <c r="D135" i="46"/>
  <c r="D136" i="46"/>
  <c r="D137" i="46"/>
  <c r="D138" i="46"/>
  <c r="D139" i="46"/>
  <c r="D140" i="46"/>
  <c r="D141" i="46"/>
  <c r="D142" i="46"/>
  <c r="D143" i="46"/>
  <c r="D144" i="46"/>
  <c r="D145" i="46"/>
  <c r="D146" i="46"/>
  <c r="D147" i="46"/>
  <c r="D148" i="46"/>
  <c r="D149" i="46"/>
  <c r="D150" i="46"/>
  <c r="D151" i="46"/>
  <c r="D152" i="46"/>
  <c r="D153" i="46"/>
  <c r="D154" i="46"/>
  <c r="D155" i="46"/>
  <c r="D6" i="46"/>
  <c r="F4" i="46"/>
  <c r="C4" i="46"/>
  <c r="C220" i="14" s="1"/>
  <c r="A217" i="34"/>
  <c r="A3" i="34"/>
  <c r="A379" i="14"/>
  <c r="A378" i="14"/>
  <c r="A377" i="14"/>
  <c r="A376" i="14"/>
  <c r="A375" i="14"/>
  <c r="A3" i="38"/>
  <c r="D222" i="38"/>
  <c r="D223" i="38"/>
  <c r="D224" i="38"/>
  <c r="D225" i="38"/>
  <c r="D226" i="38"/>
  <c r="D227" i="38"/>
  <c r="D228" i="38"/>
  <c r="D229" i="38"/>
  <c r="D221" i="38"/>
  <c r="A373" i="38"/>
  <c r="A371" i="38"/>
  <c r="A374" i="42"/>
  <c r="A3" i="42"/>
  <c r="D222" i="42"/>
  <c r="D223" i="42"/>
  <c r="D221" i="42"/>
  <c r="A373" i="42"/>
  <c r="A371" i="42"/>
  <c r="D222" i="41"/>
  <c r="D223" i="41"/>
  <c r="D221" i="41"/>
  <c r="I379" i="41"/>
  <c r="I378" i="41"/>
  <c r="I377" i="41"/>
  <c r="I376" i="41"/>
  <c r="I375" i="41"/>
  <c r="I374" i="41"/>
  <c r="F379" i="41"/>
  <c r="F378" i="41"/>
  <c r="F377" i="41"/>
  <c r="F376" i="41"/>
  <c r="F375" i="41"/>
  <c r="F374" i="41"/>
  <c r="A374" i="41"/>
  <c r="A373" i="41"/>
  <c r="A371" i="41"/>
  <c r="A3" i="41"/>
  <c r="A4" i="39"/>
  <c r="A4" i="41" s="1"/>
  <c r="A373" i="39"/>
  <c r="D221" i="39"/>
  <c r="A371" i="39"/>
  <c r="A3" i="39"/>
  <c r="H227" i="15"/>
  <c r="G227" i="15"/>
  <c r="F227" i="15"/>
  <c r="E227" i="15"/>
  <c r="D227" i="15"/>
  <c r="M6" i="15"/>
  <c r="K6" i="15"/>
  <c r="I6" i="15"/>
  <c r="G6" i="15"/>
  <c r="A217" i="24"/>
  <c r="A1076" i="24"/>
  <c r="A1289" i="24" s="1"/>
  <c r="A860" i="24"/>
  <c r="A1073" i="24" s="1"/>
  <c r="A646" i="24"/>
  <c r="A859" i="24" s="1"/>
  <c r="A432" i="24"/>
  <c r="A645" i="24" s="1"/>
  <c r="A431" i="24"/>
  <c r="B4" i="24"/>
  <c r="B3" i="46" s="1"/>
  <c r="A4" i="24"/>
  <c r="A3" i="46" s="1"/>
  <c r="D221" i="7"/>
  <c r="D371" i="7" s="1"/>
  <c r="B222" i="41"/>
  <c r="B223" i="42"/>
  <c r="B224" i="38"/>
  <c r="B221" i="7"/>
  <c r="B221" i="38" s="1"/>
  <c r="A222" i="38"/>
  <c r="A223" i="42"/>
  <c r="A226" i="38"/>
  <c r="A229" i="38"/>
  <c r="A221" i="7"/>
  <c r="A221" i="41" s="1"/>
  <c r="G220" i="7"/>
  <c r="G220" i="39" s="1"/>
  <c r="F220" i="7"/>
  <c r="F220" i="42" s="1"/>
  <c r="E220" i="7"/>
  <c r="E220" i="39" s="1"/>
  <c r="C220" i="7"/>
  <c r="C220" i="38" s="1"/>
  <c r="B220" i="7"/>
  <c r="B220" i="38" s="1"/>
  <c r="A220" i="7"/>
  <c r="A220" i="14" s="1"/>
  <c r="A3" i="7"/>
  <c r="A4" i="42" l="1"/>
  <c r="A4" i="38"/>
  <c r="B220" i="14"/>
  <c r="G220" i="42"/>
  <c r="C220" i="39"/>
  <c r="E220" i="41"/>
  <c r="A221" i="42"/>
  <c r="E220" i="38"/>
  <c r="B220" i="39"/>
  <c r="F220" i="41"/>
  <c r="A220" i="42"/>
  <c r="A222" i="42"/>
  <c r="F220" i="38"/>
  <c r="A221" i="39"/>
  <c r="G220" i="41"/>
  <c r="B220" i="42"/>
  <c r="G220" i="38"/>
  <c r="A220" i="39"/>
  <c r="A222" i="41"/>
  <c r="C220" i="42"/>
  <c r="A223" i="38"/>
  <c r="A220" i="41"/>
  <c r="A220" i="38"/>
  <c r="F220" i="39"/>
  <c r="B220" i="41"/>
  <c r="E220" i="42"/>
  <c r="C220" i="41"/>
  <c r="A221" i="38"/>
  <c r="A224" i="38"/>
  <c r="B221" i="39"/>
  <c r="A223" i="41"/>
  <c r="A225" i="38"/>
  <c r="B226" i="38"/>
  <c r="B223" i="41"/>
  <c r="B221" i="42"/>
  <c r="B223" i="38"/>
  <c r="B222" i="38"/>
  <c r="B221" i="41"/>
  <c r="B222" i="42"/>
  <c r="B225" i="38"/>
  <c r="A227" i="38"/>
  <c r="A228" i="38"/>
  <c r="D371" i="42"/>
  <c r="B228" i="38"/>
  <c r="A17" i="47"/>
  <c r="A70" i="47"/>
  <c r="A88" i="47"/>
  <c r="A34" i="47"/>
  <c r="A52" i="47" s="1"/>
  <c r="B227" i="38"/>
  <c r="B229" i="38"/>
  <c r="A316" i="46"/>
  <c r="A471" i="46" s="1"/>
  <c r="A159" i="46"/>
  <c r="A314" i="46" s="1"/>
  <c r="A473" i="46"/>
  <c r="A630" i="46"/>
  <c r="A787" i="46"/>
  <c r="A942" i="46" s="1"/>
  <c r="D371" i="38"/>
  <c r="D371" i="41"/>
  <c r="I380" i="41"/>
  <c r="D371" i="39"/>
  <c r="BH790" i="46"/>
  <c r="BG790" i="46"/>
  <c r="BF790" i="46"/>
  <c r="BE790" i="46"/>
  <c r="BD790" i="46"/>
  <c r="BC790" i="46"/>
  <c r="BB790" i="46"/>
  <c r="BA790" i="46"/>
  <c r="AZ790" i="46"/>
  <c r="AY790" i="46"/>
  <c r="AX790" i="46"/>
  <c r="AW790" i="46"/>
  <c r="AV790" i="46"/>
  <c r="AU790" i="46"/>
  <c r="AT790" i="46"/>
  <c r="AS790" i="46"/>
  <c r="AR790" i="46"/>
  <c r="AQ790" i="46"/>
  <c r="AP790" i="46"/>
  <c r="AO790" i="46"/>
  <c r="AN790" i="46"/>
  <c r="AM790" i="46"/>
  <c r="AL790" i="46"/>
  <c r="AK790" i="46"/>
  <c r="AJ790" i="46"/>
  <c r="AI790" i="46"/>
  <c r="AH790" i="46"/>
  <c r="AG790" i="46"/>
  <c r="AF790" i="46"/>
  <c r="AE790" i="46"/>
  <c r="AD790" i="46"/>
  <c r="AC790" i="46"/>
  <c r="AB790" i="46"/>
  <c r="AA790" i="46"/>
  <c r="Z790" i="46"/>
  <c r="Y790" i="46"/>
  <c r="X790" i="46"/>
  <c r="W790" i="46"/>
  <c r="V790" i="46"/>
  <c r="U790" i="46"/>
  <c r="T790" i="46"/>
  <c r="S790" i="46"/>
  <c r="R790" i="46"/>
  <c r="Q790" i="46"/>
  <c r="P790" i="46"/>
  <c r="BH633" i="46"/>
  <c r="BG633" i="46"/>
  <c r="BF633" i="46"/>
  <c r="BE633" i="46"/>
  <c r="BD633" i="46"/>
  <c r="BC633" i="46"/>
  <c r="BB633" i="46"/>
  <c r="BA633" i="46"/>
  <c r="AZ633" i="46"/>
  <c r="AY633" i="46"/>
  <c r="AX633" i="46"/>
  <c r="AW633" i="46"/>
  <c r="AV633" i="46"/>
  <c r="AU633" i="46"/>
  <c r="AT633" i="46"/>
  <c r="AS633" i="46"/>
  <c r="AR633" i="46"/>
  <c r="AQ633" i="46"/>
  <c r="AP633" i="46"/>
  <c r="AO633" i="46"/>
  <c r="AN633" i="46"/>
  <c r="AM633" i="46"/>
  <c r="AL633" i="46"/>
  <c r="AK633" i="46"/>
  <c r="AJ633" i="46"/>
  <c r="AI633" i="46"/>
  <c r="AH633" i="46"/>
  <c r="AG633" i="46"/>
  <c r="AF633" i="46"/>
  <c r="AE633" i="46"/>
  <c r="AD633" i="46"/>
  <c r="AC633" i="46"/>
  <c r="AB633" i="46"/>
  <c r="AA633" i="46"/>
  <c r="Z633" i="46"/>
  <c r="Y633" i="46"/>
  <c r="X633" i="46"/>
  <c r="W633" i="46"/>
  <c r="V633" i="46"/>
  <c r="U633" i="46"/>
  <c r="T633" i="46"/>
  <c r="S633" i="46"/>
  <c r="R633" i="46"/>
  <c r="Q633" i="46"/>
  <c r="P633" i="46"/>
  <c r="BH476" i="46"/>
  <c r="BG476" i="46"/>
  <c r="BF476" i="46"/>
  <c r="BE476" i="46"/>
  <c r="BD476" i="46"/>
  <c r="BC476" i="46"/>
  <c r="BB476" i="46"/>
  <c r="BA476" i="46"/>
  <c r="AZ476" i="46"/>
  <c r="AY476" i="46"/>
  <c r="AX476" i="46"/>
  <c r="AW476" i="46"/>
  <c r="AV476" i="46"/>
  <c r="AU476" i="46"/>
  <c r="AT476" i="46"/>
  <c r="AS476" i="46"/>
  <c r="AR476" i="46"/>
  <c r="AQ476" i="46"/>
  <c r="AP476" i="46"/>
  <c r="AO476" i="46"/>
  <c r="AN476" i="46"/>
  <c r="AM476" i="46"/>
  <c r="AL476" i="46"/>
  <c r="AK476" i="46"/>
  <c r="AJ476" i="46"/>
  <c r="AI476" i="46"/>
  <c r="AH476" i="46"/>
  <c r="AG476" i="46"/>
  <c r="AF476" i="46"/>
  <c r="AE476" i="46"/>
  <c r="AD476" i="46"/>
  <c r="AC476" i="46"/>
  <c r="AB476" i="46"/>
  <c r="AA476" i="46"/>
  <c r="Z476" i="46"/>
  <c r="Y476" i="46"/>
  <c r="X476" i="46"/>
  <c r="W476" i="46"/>
  <c r="V476" i="46"/>
  <c r="U476" i="46"/>
  <c r="T476" i="46"/>
  <c r="S476" i="46"/>
  <c r="R476" i="46"/>
  <c r="Q476" i="46"/>
  <c r="P476" i="46"/>
  <c r="G631" i="46" l="1"/>
  <c r="D220" i="42" s="1"/>
  <c r="A785" i="46"/>
  <c r="A42" i="47"/>
  <c r="A58" i="47" s="1"/>
  <c r="A628" i="46"/>
  <c r="I382" i="41"/>
  <c r="I383" i="41" s="1"/>
  <c r="A6" i="47"/>
  <c r="A22" i="47" s="1"/>
  <c r="A78" i="47"/>
  <c r="A94" i="47" s="1"/>
  <c r="G788" i="46"/>
  <c r="D220" i="38" s="1"/>
  <c r="A60" i="47"/>
  <c r="A76" i="47" s="1"/>
  <c r="A24" i="47"/>
  <c r="A40" i="47" s="1"/>
  <c r="G317" i="46"/>
  <c r="D220" i="39" s="1"/>
  <c r="A18" i="47"/>
  <c r="A71" i="47"/>
  <c r="A89" i="47"/>
  <c r="A35" i="47"/>
  <c r="A53" i="47" s="1"/>
  <c r="BH319" i="46"/>
  <c r="BG319" i="46"/>
  <c r="BF319" i="46"/>
  <c r="BE319" i="46"/>
  <c r="BD319" i="46"/>
  <c r="BC319" i="46"/>
  <c r="BB319" i="46"/>
  <c r="BA319" i="46"/>
  <c r="AZ319" i="46"/>
  <c r="AY319" i="46"/>
  <c r="AX319" i="46"/>
  <c r="AW319" i="46"/>
  <c r="AV319" i="46"/>
  <c r="AU319" i="46"/>
  <c r="AT319" i="46"/>
  <c r="AS319" i="46"/>
  <c r="AR319" i="46"/>
  <c r="AQ319" i="46"/>
  <c r="AP319" i="46"/>
  <c r="AO319" i="46"/>
  <c r="AN319" i="46"/>
  <c r="AM319" i="46"/>
  <c r="AL319" i="46"/>
  <c r="AK319" i="46"/>
  <c r="AJ319" i="46"/>
  <c r="AI319" i="46"/>
  <c r="AH319" i="46"/>
  <c r="AG319" i="46"/>
  <c r="AF319" i="46"/>
  <c r="AE319" i="46"/>
  <c r="AD319" i="46"/>
  <c r="AC319" i="46"/>
  <c r="AB319" i="46"/>
  <c r="AA319" i="46"/>
  <c r="Z319" i="46"/>
  <c r="Y319" i="46"/>
  <c r="X319" i="46"/>
  <c r="W319" i="46"/>
  <c r="V319" i="46"/>
  <c r="U319" i="46"/>
  <c r="T319" i="46"/>
  <c r="S319" i="46"/>
  <c r="R319" i="46"/>
  <c r="Q319" i="46"/>
  <c r="P319" i="46"/>
  <c r="BG162" i="46"/>
  <c r="BF162" i="46"/>
  <c r="BE162" i="46"/>
  <c r="BD162" i="46"/>
  <c r="BC162" i="46"/>
  <c r="BB162" i="46"/>
  <c r="BA162" i="46"/>
  <c r="AZ162" i="46"/>
  <c r="AY162" i="46"/>
  <c r="AX162" i="46"/>
  <c r="AW162" i="46"/>
  <c r="AV162" i="46"/>
  <c r="AU162" i="46"/>
  <c r="AT162" i="46"/>
  <c r="AS162" i="46"/>
  <c r="AR162" i="46"/>
  <c r="AQ162" i="46"/>
  <c r="AP162" i="46"/>
  <c r="AO162" i="46"/>
  <c r="AN162" i="46"/>
  <c r="AM162" i="46"/>
  <c r="AL162" i="46"/>
  <c r="AK162" i="46"/>
  <c r="AJ162" i="46"/>
  <c r="AI162" i="46"/>
  <c r="AH162" i="46"/>
  <c r="AG162" i="46"/>
  <c r="AF162" i="46"/>
  <c r="AE162" i="46"/>
  <c r="AD162" i="46"/>
  <c r="AC162" i="46"/>
  <c r="AB162" i="46"/>
  <c r="AA162" i="46"/>
  <c r="Z162" i="46"/>
  <c r="Y162" i="46"/>
  <c r="X162" i="46"/>
  <c r="W162" i="46"/>
  <c r="V162" i="46"/>
  <c r="U162" i="46"/>
  <c r="T162" i="46"/>
  <c r="S162" i="46"/>
  <c r="R162" i="46"/>
  <c r="Q162" i="46"/>
  <c r="P162" i="46"/>
  <c r="J317" i="46"/>
  <c r="I220" i="39" s="1"/>
  <c r="FN320" i="46" s="1"/>
  <c r="I317" i="46"/>
  <c r="H220" i="39" s="1"/>
  <c r="J474" i="46"/>
  <c r="I220" i="41" s="1"/>
  <c r="FN477" i="46" s="1"/>
  <c r="I474" i="46"/>
  <c r="H220" i="41" s="1"/>
  <c r="J631" i="46"/>
  <c r="I220" i="42" s="1"/>
  <c r="FN634" i="46" s="1"/>
  <c r="I631" i="46"/>
  <c r="H220" i="42" s="1"/>
  <c r="J788" i="46"/>
  <c r="I220" i="38" s="1"/>
  <c r="FN791" i="46" s="1"/>
  <c r="I788" i="46"/>
  <c r="H220" i="38" s="1"/>
  <c r="G474" i="46"/>
  <c r="D220" i="41" s="1"/>
  <c r="F317" i="46"/>
  <c r="F474" i="46" s="1"/>
  <c r="F631" i="46" s="1"/>
  <c r="F788" i="46" s="1"/>
  <c r="J160" i="46"/>
  <c r="I220" i="7" s="1"/>
  <c r="FN163" i="46" s="1"/>
  <c r="I160" i="46"/>
  <c r="H220" i="7" s="1"/>
  <c r="O317" i="46"/>
  <c r="O474" i="46" s="1"/>
  <c r="O631" i="46" s="1"/>
  <c r="O788" i="46" s="1"/>
  <c r="O318" i="46"/>
  <c r="O475" i="46" s="1"/>
  <c r="O632" i="46" s="1"/>
  <c r="O789" i="46" s="1"/>
  <c r="O319" i="46"/>
  <c r="O476" i="46" s="1"/>
  <c r="O633" i="46" s="1"/>
  <c r="O790" i="46" s="1"/>
  <c r="O320" i="46"/>
  <c r="O477" i="46" s="1"/>
  <c r="O634" i="46" s="1"/>
  <c r="O791" i="46" s="1"/>
  <c r="O316" i="46"/>
  <c r="O473" i="46" s="1"/>
  <c r="O630" i="46" s="1"/>
  <c r="O787" i="46" s="1"/>
  <c r="P7" i="46"/>
  <c r="Q7" i="46"/>
  <c r="R7" i="46"/>
  <c r="S7" i="46"/>
  <c r="T7" i="46"/>
  <c r="U7" i="46"/>
  <c r="V7" i="46"/>
  <c r="W7" i="46"/>
  <c r="X7" i="46"/>
  <c r="Y7" i="46"/>
  <c r="Z7" i="46"/>
  <c r="AA7" i="46"/>
  <c r="AB7" i="46"/>
  <c r="AC7" i="46"/>
  <c r="AD7" i="46"/>
  <c r="AE7" i="46"/>
  <c r="AF7" i="46"/>
  <c r="AG7" i="46"/>
  <c r="AH7" i="46"/>
  <c r="AI7" i="46"/>
  <c r="AJ7" i="46"/>
  <c r="AK7" i="46"/>
  <c r="AL7" i="46"/>
  <c r="AM7" i="46"/>
  <c r="AN7" i="46"/>
  <c r="AO7" i="46"/>
  <c r="AP7" i="46"/>
  <c r="AQ7" i="46"/>
  <c r="AR7" i="46"/>
  <c r="AS7" i="46"/>
  <c r="AT7" i="46"/>
  <c r="AU7" i="46"/>
  <c r="AV7" i="46"/>
  <c r="AW7" i="46"/>
  <c r="AX7" i="46"/>
  <c r="AY7" i="46"/>
  <c r="AZ7" i="46"/>
  <c r="BA7" i="46"/>
  <c r="BB7" i="46"/>
  <c r="BC7" i="46"/>
  <c r="BD7" i="46"/>
  <c r="BE7" i="46"/>
  <c r="BF7" i="46"/>
  <c r="BG7" i="46"/>
  <c r="BH7" i="46"/>
  <c r="BI7" i="46"/>
  <c r="P8" i="46"/>
  <c r="Q8" i="46"/>
  <c r="R8" i="46"/>
  <c r="S8" i="46"/>
  <c r="T8" i="46"/>
  <c r="U8" i="46"/>
  <c r="V8" i="46"/>
  <c r="W8" i="46"/>
  <c r="X8" i="46"/>
  <c r="Y8" i="46"/>
  <c r="Z8" i="46"/>
  <c r="AA8" i="46"/>
  <c r="AB8" i="46"/>
  <c r="AC8" i="46"/>
  <c r="AD8" i="46"/>
  <c r="AE8" i="46"/>
  <c r="AF8" i="46"/>
  <c r="AG8" i="46"/>
  <c r="AH8" i="46"/>
  <c r="AI8" i="46"/>
  <c r="AJ8" i="46"/>
  <c r="AK8" i="46"/>
  <c r="AL8" i="46"/>
  <c r="AM8" i="46"/>
  <c r="AN8" i="46"/>
  <c r="AO8" i="46"/>
  <c r="AP8" i="46"/>
  <c r="AQ8" i="46"/>
  <c r="AR8" i="46"/>
  <c r="AS8" i="46"/>
  <c r="AT8" i="46"/>
  <c r="AU8" i="46"/>
  <c r="AV8" i="46"/>
  <c r="AW8" i="46"/>
  <c r="AX8" i="46"/>
  <c r="AY8" i="46"/>
  <c r="AZ8" i="46"/>
  <c r="BA8" i="46"/>
  <c r="BB8" i="46"/>
  <c r="BC8" i="46"/>
  <c r="BD8" i="46"/>
  <c r="BE8" i="46"/>
  <c r="BF8" i="46"/>
  <c r="BG8" i="46"/>
  <c r="BH8" i="46"/>
  <c r="BI8" i="46"/>
  <c r="P9" i="46"/>
  <c r="Q9" i="46"/>
  <c r="R9" i="46"/>
  <c r="S9" i="46"/>
  <c r="T9" i="46"/>
  <c r="U9" i="46"/>
  <c r="V9" i="46"/>
  <c r="W9" i="46"/>
  <c r="X9" i="46"/>
  <c r="Y9" i="46"/>
  <c r="Z9" i="46"/>
  <c r="AA9" i="46"/>
  <c r="AB9" i="46"/>
  <c r="AC9" i="46"/>
  <c r="AD9" i="46"/>
  <c r="AE9" i="46"/>
  <c r="AF9" i="46"/>
  <c r="AG9" i="46"/>
  <c r="AH9" i="46"/>
  <c r="AI9" i="46"/>
  <c r="AJ9" i="46"/>
  <c r="AK9" i="46"/>
  <c r="AL9" i="46"/>
  <c r="AM9" i="46"/>
  <c r="AN9" i="46"/>
  <c r="AO9" i="46"/>
  <c r="AP9" i="46"/>
  <c r="AQ9" i="46"/>
  <c r="AR9" i="46"/>
  <c r="AS9" i="46"/>
  <c r="AT9" i="46"/>
  <c r="AU9" i="46"/>
  <c r="AV9" i="46"/>
  <c r="AW9" i="46"/>
  <c r="AX9" i="46"/>
  <c r="AY9" i="46"/>
  <c r="AZ9" i="46"/>
  <c r="BA9" i="46"/>
  <c r="BB9" i="46"/>
  <c r="BC9" i="46"/>
  <c r="BD9" i="46"/>
  <c r="BE9" i="46"/>
  <c r="BF9" i="46"/>
  <c r="BG9" i="46"/>
  <c r="BH9" i="46"/>
  <c r="BI9" i="46"/>
  <c r="P10" i="46"/>
  <c r="Q10" i="46"/>
  <c r="R10" i="46"/>
  <c r="S10" i="46"/>
  <c r="T10" i="46"/>
  <c r="U10" i="46"/>
  <c r="V10" i="46"/>
  <c r="W10" i="46"/>
  <c r="X10" i="46"/>
  <c r="Y10" i="46"/>
  <c r="Z10" i="46"/>
  <c r="AA10" i="46"/>
  <c r="AB10" i="46"/>
  <c r="AC10" i="46"/>
  <c r="AD10" i="46"/>
  <c r="AE10" i="46"/>
  <c r="AF10" i="46"/>
  <c r="AG10" i="46"/>
  <c r="AH10" i="46"/>
  <c r="AI10" i="46"/>
  <c r="AJ10" i="46"/>
  <c r="AK10" i="46"/>
  <c r="AL10" i="46"/>
  <c r="AM10" i="46"/>
  <c r="AN10" i="46"/>
  <c r="AO10" i="46"/>
  <c r="AP10" i="46"/>
  <c r="AQ10" i="46"/>
  <c r="AR10" i="46"/>
  <c r="AS10" i="46"/>
  <c r="AT10" i="46"/>
  <c r="AU10" i="46"/>
  <c r="AV10" i="46"/>
  <c r="AW10" i="46"/>
  <c r="AX10" i="46"/>
  <c r="AY10" i="46"/>
  <c r="AZ10" i="46"/>
  <c r="BA10" i="46"/>
  <c r="BB10" i="46"/>
  <c r="BC10" i="46"/>
  <c r="BD10" i="46"/>
  <c r="BE10" i="46"/>
  <c r="BF10" i="46"/>
  <c r="BG10" i="46"/>
  <c r="BH10" i="46"/>
  <c r="BI10" i="46"/>
  <c r="P11" i="46"/>
  <c r="Q11" i="46"/>
  <c r="R11" i="46"/>
  <c r="S11" i="46"/>
  <c r="T11" i="46"/>
  <c r="U11" i="46"/>
  <c r="V11" i="46"/>
  <c r="W11" i="46"/>
  <c r="X11" i="46"/>
  <c r="Y11" i="46"/>
  <c r="Z11" i="46"/>
  <c r="AA11" i="46"/>
  <c r="AB11" i="46"/>
  <c r="AC11" i="46"/>
  <c r="AD11" i="46"/>
  <c r="AE11" i="46"/>
  <c r="AF11" i="46"/>
  <c r="AG11" i="46"/>
  <c r="AH11" i="46"/>
  <c r="AI11" i="46"/>
  <c r="AJ11" i="46"/>
  <c r="AK11" i="46"/>
  <c r="AL11" i="46"/>
  <c r="AM11" i="46"/>
  <c r="AN11" i="46"/>
  <c r="AO11" i="46"/>
  <c r="AP11" i="46"/>
  <c r="AQ11" i="46"/>
  <c r="AR11" i="46"/>
  <c r="AS11" i="46"/>
  <c r="AT11" i="46"/>
  <c r="AU11" i="46"/>
  <c r="AV11" i="46"/>
  <c r="AW11" i="46"/>
  <c r="AX11" i="46"/>
  <c r="AY11" i="46"/>
  <c r="AZ11" i="46"/>
  <c r="BA11" i="46"/>
  <c r="BB11" i="46"/>
  <c r="BC11" i="46"/>
  <c r="BD11" i="46"/>
  <c r="BE11" i="46"/>
  <c r="BF11" i="46"/>
  <c r="BG11" i="46"/>
  <c r="BH11" i="46"/>
  <c r="BI11" i="46"/>
  <c r="P12" i="46"/>
  <c r="Q12" i="46"/>
  <c r="R12" i="46"/>
  <c r="S12" i="46"/>
  <c r="T12" i="46"/>
  <c r="U12" i="46"/>
  <c r="V12" i="46"/>
  <c r="W12" i="46"/>
  <c r="X12" i="46"/>
  <c r="Y12" i="46"/>
  <c r="Z12" i="46"/>
  <c r="AA12" i="46"/>
  <c r="AB12" i="46"/>
  <c r="AC12" i="46"/>
  <c r="AD12" i="46"/>
  <c r="AE12" i="46"/>
  <c r="AF12" i="46"/>
  <c r="AG12" i="46"/>
  <c r="AH12" i="46"/>
  <c r="AI12" i="46"/>
  <c r="AJ12" i="46"/>
  <c r="AK12" i="46"/>
  <c r="AL12" i="46"/>
  <c r="AM12" i="46"/>
  <c r="AN12" i="46"/>
  <c r="AO12" i="46"/>
  <c r="AP12" i="46"/>
  <c r="AQ12" i="46"/>
  <c r="AR12" i="46"/>
  <c r="AS12" i="46"/>
  <c r="AT12" i="46"/>
  <c r="AU12" i="46"/>
  <c r="AV12" i="46"/>
  <c r="AW12" i="46"/>
  <c r="AX12" i="46"/>
  <c r="AY12" i="46"/>
  <c r="AZ12" i="46"/>
  <c r="BA12" i="46"/>
  <c r="BB12" i="46"/>
  <c r="BC12" i="46"/>
  <c r="BD12" i="46"/>
  <c r="BE12" i="46"/>
  <c r="BF12" i="46"/>
  <c r="BG12" i="46"/>
  <c r="BH12" i="46"/>
  <c r="BI12" i="46"/>
  <c r="P13" i="46"/>
  <c r="Q13" i="46"/>
  <c r="R13" i="46"/>
  <c r="S13" i="46"/>
  <c r="T13" i="46"/>
  <c r="U13" i="46"/>
  <c r="V13" i="46"/>
  <c r="W13" i="46"/>
  <c r="X13" i="46"/>
  <c r="Y13" i="46"/>
  <c r="Z13" i="46"/>
  <c r="AA13" i="46"/>
  <c r="AB13" i="46"/>
  <c r="AC13" i="46"/>
  <c r="AD13" i="46"/>
  <c r="AE13" i="46"/>
  <c r="AF13" i="46"/>
  <c r="AG13" i="46"/>
  <c r="AH13" i="46"/>
  <c r="AI13" i="46"/>
  <c r="AJ13" i="46"/>
  <c r="AK13" i="46"/>
  <c r="AL13" i="46"/>
  <c r="AM13" i="46"/>
  <c r="AN13" i="46"/>
  <c r="AO13" i="46"/>
  <c r="AP13" i="46"/>
  <c r="AQ13" i="46"/>
  <c r="AR13" i="46"/>
  <c r="AS13" i="46"/>
  <c r="AT13" i="46"/>
  <c r="AU13" i="46"/>
  <c r="AV13" i="46"/>
  <c r="AW13" i="46"/>
  <c r="AX13" i="46"/>
  <c r="AY13" i="46"/>
  <c r="AZ13" i="46"/>
  <c r="BA13" i="46"/>
  <c r="BB13" i="46"/>
  <c r="BC13" i="46"/>
  <c r="BD13" i="46"/>
  <c r="BE13" i="46"/>
  <c r="BF13" i="46"/>
  <c r="BG13" i="46"/>
  <c r="BH13" i="46"/>
  <c r="BI13" i="46"/>
  <c r="P14" i="46"/>
  <c r="Q14" i="46"/>
  <c r="R14" i="46"/>
  <c r="S14" i="46"/>
  <c r="T14" i="46"/>
  <c r="U14" i="46"/>
  <c r="V14" i="46"/>
  <c r="W14" i="46"/>
  <c r="X14" i="46"/>
  <c r="Y14" i="46"/>
  <c r="Z14" i="46"/>
  <c r="AA14" i="46"/>
  <c r="AB14" i="46"/>
  <c r="AC14" i="46"/>
  <c r="AD14" i="46"/>
  <c r="AE14" i="46"/>
  <c r="AF14" i="46"/>
  <c r="AG14" i="46"/>
  <c r="AH14" i="46"/>
  <c r="AI14" i="46"/>
  <c r="AJ14" i="46"/>
  <c r="AK14" i="46"/>
  <c r="AL14" i="46"/>
  <c r="AM14" i="46"/>
  <c r="AN14" i="46"/>
  <c r="AO14" i="46"/>
  <c r="AP14" i="46"/>
  <c r="AQ14" i="46"/>
  <c r="AR14" i="46"/>
  <c r="AS14" i="46"/>
  <c r="AT14" i="46"/>
  <c r="AU14" i="46"/>
  <c r="AV14" i="46"/>
  <c r="AW14" i="46"/>
  <c r="AX14" i="46"/>
  <c r="AY14" i="46"/>
  <c r="AZ14" i="46"/>
  <c r="BA14" i="46"/>
  <c r="BB14" i="46"/>
  <c r="BC14" i="46"/>
  <c r="BD14" i="46"/>
  <c r="BE14" i="46"/>
  <c r="BF14" i="46"/>
  <c r="BG14" i="46"/>
  <c r="BH14" i="46"/>
  <c r="BI14" i="46"/>
  <c r="P15" i="46"/>
  <c r="Q15" i="46"/>
  <c r="R15" i="46"/>
  <c r="S15" i="46"/>
  <c r="T15" i="46"/>
  <c r="U15" i="46"/>
  <c r="V15" i="46"/>
  <c r="W15" i="46"/>
  <c r="X15" i="46"/>
  <c r="Y15" i="46"/>
  <c r="Z15" i="46"/>
  <c r="AA15" i="46"/>
  <c r="AB15" i="46"/>
  <c r="AC15" i="46"/>
  <c r="AD15" i="46"/>
  <c r="AE15" i="46"/>
  <c r="AF15" i="46"/>
  <c r="AG15" i="46"/>
  <c r="AH15" i="46"/>
  <c r="AI15" i="46"/>
  <c r="AJ15" i="46"/>
  <c r="AK15" i="46"/>
  <c r="AL15" i="46"/>
  <c r="AM15" i="46"/>
  <c r="AN15" i="46"/>
  <c r="AO15" i="46"/>
  <c r="AP15" i="46"/>
  <c r="AQ15" i="46"/>
  <c r="AR15" i="46"/>
  <c r="AS15" i="46"/>
  <c r="AT15" i="46"/>
  <c r="AU15" i="46"/>
  <c r="AV15" i="46"/>
  <c r="AW15" i="46"/>
  <c r="AX15" i="46"/>
  <c r="AY15" i="46"/>
  <c r="AZ15" i="46"/>
  <c r="BA15" i="46"/>
  <c r="BB15" i="46"/>
  <c r="BC15" i="46"/>
  <c r="BD15" i="46"/>
  <c r="BE15" i="46"/>
  <c r="BF15" i="46"/>
  <c r="BG15" i="46"/>
  <c r="BH15" i="46"/>
  <c r="BI15" i="46"/>
  <c r="P16" i="46"/>
  <c r="Q16" i="46"/>
  <c r="R16" i="46"/>
  <c r="S16" i="46"/>
  <c r="T16" i="46"/>
  <c r="U16" i="46"/>
  <c r="V16" i="46"/>
  <c r="W16" i="46"/>
  <c r="X16" i="46"/>
  <c r="Y16" i="46"/>
  <c r="Z16" i="46"/>
  <c r="AA16" i="46"/>
  <c r="AB16" i="46"/>
  <c r="AC16" i="46"/>
  <c r="AD16" i="46"/>
  <c r="AE16" i="46"/>
  <c r="AF16" i="46"/>
  <c r="AG16" i="46"/>
  <c r="AH16" i="46"/>
  <c r="AI16" i="46"/>
  <c r="AJ16" i="46"/>
  <c r="AK16" i="46"/>
  <c r="AL16" i="46"/>
  <c r="AM16" i="46"/>
  <c r="AN16" i="46"/>
  <c r="AO16" i="46"/>
  <c r="AP16" i="46"/>
  <c r="AQ16" i="46"/>
  <c r="AR16" i="46"/>
  <c r="AS16" i="46"/>
  <c r="AT16" i="46"/>
  <c r="AU16" i="46"/>
  <c r="AV16" i="46"/>
  <c r="AW16" i="46"/>
  <c r="AX16" i="46"/>
  <c r="AY16" i="46"/>
  <c r="AZ16" i="46"/>
  <c r="BA16" i="46"/>
  <c r="BB16" i="46"/>
  <c r="BC16" i="46"/>
  <c r="BD16" i="46"/>
  <c r="BE16" i="46"/>
  <c r="BF16" i="46"/>
  <c r="BG16" i="46"/>
  <c r="BH16" i="46"/>
  <c r="BI16" i="46"/>
  <c r="P17" i="46"/>
  <c r="Q17" i="46"/>
  <c r="R17" i="46"/>
  <c r="S17" i="46"/>
  <c r="T17" i="46"/>
  <c r="U17" i="46"/>
  <c r="V17" i="46"/>
  <c r="W17" i="46"/>
  <c r="X17" i="46"/>
  <c r="Y17" i="46"/>
  <c r="Z17" i="46"/>
  <c r="AA17" i="46"/>
  <c r="AB17" i="46"/>
  <c r="AC17" i="46"/>
  <c r="AD17" i="46"/>
  <c r="AE17" i="46"/>
  <c r="AF17" i="46"/>
  <c r="AG17" i="46"/>
  <c r="AH17" i="46"/>
  <c r="AI17" i="46"/>
  <c r="AJ17" i="46"/>
  <c r="AK17" i="46"/>
  <c r="AL17" i="46"/>
  <c r="AM17" i="46"/>
  <c r="AN17" i="46"/>
  <c r="AO17" i="46"/>
  <c r="AP17" i="46"/>
  <c r="AQ17" i="46"/>
  <c r="AR17" i="46"/>
  <c r="AS17" i="46"/>
  <c r="AT17" i="46"/>
  <c r="AU17" i="46"/>
  <c r="AV17" i="46"/>
  <c r="AW17" i="46"/>
  <c r="AX17" i="46"/>
  <c r="AY17" i="46"/>
  <c r="AZ17" i="46"/>
  <c r="BA17" i="46"/>
  <c r="BB17" i="46"/>
  <c r="BC17" i="46"/>
  <c r="BD17" i="46"/>
  <c r="BE17" i="46"/>
  <c r="BF17" i="46"/>
  <c r="BG17" i="46"/>
  <c r="BH17" i="46"/>
  <c r="BI17" i="46"/>
  <c r="P18" i="46"/>
  <c r="Q18" i="46"/>
  <c r="R18" i="46"/>
  <c r="S18" i="46"/>
  <c r="T18" i="46"/>
  <c r="U18" i="46"/>
  <c r="V18" i="46"/>
  <c r="W18" i="46"/>
  <c r="X18" i="46"/>
  <c r="Y18" i="46"/>
  <c r="Z18" i="46"/>
  <c r="AA18" i="46"/>
  <c r="AB18" i="46"/>
  <c r="AC18" i="46"/>
  <c r="AD18" i="46"/>
  <c r="AE18" i="46"/>
  <c r="AF18" i="46"/>
  <c r="AG18" i="46"/>
  <c r="AH18" i="46"/>
  <c r="AI18" i="46"/>
  <c r="AJ18" i="46"/>
  <c r="AK18" i="46"/>
  <c r="AL18" i="46"/>
  <c r="AM18" i="46"/>
  <c r="AN18" i="46"/>
  <c r="AO18" i="46"/>
  <c r="AP18" i="46"/>
  <c r="AQ18" i="46"/>
  <c r="AR18" i="46"/>
  <c r="AS18" i="46"/>
  <c r="AT18" i="46"/>
  <c r="AU18" i="46"/>
  <c r="AV18" i="46"/>
  <c r="AW18" i="46"/>
  <c r="AX18" i="46"/>
  <c r="AY18" i="46"/>
  <c r="AZ18" i="46"/>
  <c r="BA18" i="46"/>
  <c r="BB18" i="46"/>
  <c r="BC18" i="46"/>
  <c r="BD18" i="46"/>
  <c r="BE18" i="46"/>
  <c r="BF18" i="46"/>
  <c r="BG18" i="46"/>
  <c r="BH18" i="46"/>
  <c r="BI18" i="46"/>
  <c r="P19" i="46"/>
  <c r="Q19" i="46"/>
  <c r="R19" i="46"/>
  <c r="S19" i="46"/>
  <c r="T19" i="46"/>
  <c r="U19" i="46"/>
  <c r="V19" i="46"/>
  <c r="W19" i="46"/>
  <c r="X19" i="46"/>
  <c r="Y19" i="46"/>
  <c r="Z19" i="46"/>
  <c r="AA19" i="46"/>
  <c r="AB19" i="46"/>
  <c r="AC19" i="46"/>
  <c r="AD19" i="46"/>
  <c r="AE19" i="46"/>
  <c r="AF19" i="46"/>
  <c r="AG19" i="46"/>
  <c r="AH19" i="46"/>
  <c r="AI19" i="46"/>
  <c r="AJ19" i="46"/>
  <c r="AK19" i="46"/>
  <c r="AL19" i="46"/>
  <c r="AM19" i="46"/>
  <c r="AN19" i="46"/>
  <c r="AO19" i="46"/>
  <c r="AP19" i="46"/>
  <c r="AQ19" i="46"/>
  <c r="AR19" i="46"/>
  <c r="AS19" i="46"/>
  <c r="AT19" i="46"/>
  <c r="AU19" i="46"/>
  <c r="AV19" i="46"/>
  <c r="AW19" i="46"/>
  <c r="AX19" i="46"/>
  <c r="AY19" i="46"/>
  <c r="AZ19" i="46"/>
  <c r="BA19" i="46"/>
  <c r="BB19" i="46"/>
  <c r="BC19" i="46"/>
  <c r="BD19" i="46"/>
  <c r="BE19" i="46"/>
  <c r="BF19" i="46"/>
  <c r="BG19" i="46"/>
  <c r="BH19" i="46"/>
  <c r="BI19" i="46"/>
  <c r="P20" i="46"/>
  <c r="Q20" i="46"/>
  <c r="R20" i="46"/>
  <c r="S20" i="46"/>
  <c r="T20" i="46"/>
  <c r="U20" i="46"/>
  <c r="V20" i="46"/>
  <c r="W20" i="46"/>
  <c r="X20" i="46"/>
  <c r="Y20" i="46"/>
  <c r="Z20" i="46"/>
  <c r="AA20" i="46"/>
  <c r="AB20" i="46"/>
  <c r="AC20" i="46"/>
  <c r="AD20" i="46"/>
  <c r="AE20" i="46"/>
  <c r="AF20" i="46"/>
  <c r="AG20" i="46"/>
  <c r="AH20" i="46"/>
  <c r="AI20" i="46"/>
  <c r="AJ20" i="46"/>
  <c r="AK20" i="46"/>
  <c r="AL20" i="46"/>
  <c r="AM20" i="46"/>
  <c r="AN20" i="46"/>
  <c r="AO20" i="46"/>
  <c r="AP20" i="46"/>
  <c r="AQ20" i="46"/>
  <c r="AR20" i="46"/>
  <c r="AS20" i="46"/>
  <c r="AT20" i="46"/>
  <c r="AU20" i="46"/>
  <c r="AV20" i="46"/>
  <c r="AW20" i="46"/>
  <c r="AX20" i="46"/>
  <c r="AY20" i="46"/>
  <c r="AZ20" i="46"/>
  <c r="BA20" i="46"/>
  <c r="BB20" i="46"/>
  <c r="BC20" i="46"/>
  <c r="BD20" i="46"/>
  <c r="BE20" i="46"/>
  <c r="BF20" i="46"/>
  <c r="BG20" i="46"/>
  <c r="BH20" i="46"/>
  <c r="BI20" i="46"/>
  <c r="P21" i="46"/>
  <c r="Q21" i="46"/>
  <c r="R21" i="46"/>
  <c r="S21" i="46"/>
  <c r="T21" i="46"/>
  <c r="U21" i="46"/>
  <c r="V21" i="46"/>
  <c r="W21" i="46"/>
  <c r="X21" i="46"/>
  <c r="Y21" i="46"/>
  <c r="Z21" i="46"/>
  <c r="AA21" i="46"/>
  <c r="AB21" i="46"/>
  <c r="AC21" i="46"/>
  <c r="AD21" i="46"/>
  <c r="AE21" i="46"/>
  <c r="AF21" i="46"/>
  <c r="AG21" i="46"/>
  <c r="AH21" i="46"/>
  <c r="AI21" i="46"/>
  <c r="AJ21" i="46"/>
  <c r="AK21" i="46"/>
  <c r="AL21" i="46"/>
  <c r="AM21" i="46"/>
  <c r="AN21" i="46"/>
  <c r="AO21" i="46"/>
  <c r="AP21" i="46"/>
  <c r="AQ21" i="46"/>
  <c r="AR21" i="46"/>
  <c r="AS21" i="46"/>
  <c r="AT21" i="46"/>
  <c r="AU21" i="46"/>
  <c r="AV21" i="46"/>
  <c r="AW21" i="46"/>
  <c r="AX21" i="46"/>
  <c r="AY21" i="46"/>
  <c r="AZ21" i="46"/>
  <c r="BA21" i="46"/>
  <c r="BB21" i="46"/>
  <c r="BC21" i="46"/>
  <c r="BD21" i="46"/>
  <c r="BE21" i="46"/>
  <c r="BF21" i="46"/>
  <c r="BG21" i="46"/>
  <c r="BH21" i="46"/>
  <c r="BI21" i="46"/>
  <c r="P22" i="46"/>
  <c r="Q22" i="46"/>
  <c r="R22" i="46"/>
  <c r="S22" i="46"/>
  <c r="T22" i="46"/>
  <c r="U22" i="46"/>
  <c r="V22" i="46"/>
  <c r="W22" i="46"/>
  <c r="X22" i="46"/>
  <c r="Y22" i="46"/>
  <c r="Z22" i="46"/>
  <c r="AA22" i="46"/>
  <c r="AB22" i="46"/>
  <c r="AC22" i="46"/>
  <c r="AD22" i="46"/>
  <c r="AE22" i="46"/>
  <c r="AF22" i="46"/>
  <c r="AG22" i="46"/>
  <c r="AH22" i="46"/>
  <c r="AI22" i="46"/>
  <c r="AJ22" i="46"/>
  <c r="AK22" i="46"/>
  <c r="AL22" i="46"/>
  <c r="AM22" i="46"/>
  <c r="AN22" i="46"/>
  <c r="AO22" i="46"/>
  <c r="AP22" i="46"/>
  <c r="AQ22" i="46"/>
  <c r="AR22" i="46"/>
  <c r="AS22" i="46"/>
  <c r="AT22" i="46"/>
  <c r="AU22" i="46"/>
  <c r="AV22" i="46"/>
  <c r="AW22" i="46"/>
  <c r="AX22" i="46"/>
  <c r="AY22" i="46"/>
  <c r="AZ22" i="46"/>
  <c r="BA22" i="46"/>
  <c r="BB22" i="46"/>
  <c r="BC22" i="46"/>
  <c r="BD22" i="46"/>
  <c r="BE22" i="46"/>
  <c r="BF22" i="46"/>
  <c r="BG22" i="46"/>
  <c r="BH22" i="46"/>
  <c r="BI22" i="46"/>
  <c r="P23" i="46"/>
  <c r="Q23" i="46"/>
  <c r="R23" i="46"/>
  <c r="S23" i="46"/>
  <c r="T23" i="46"/>
  <c r="U23" i="46"/>
  <c r="V23" i="46"/>
  <c r="W23" i="46"/>
  <c r="X23" i="46"/>
  <c r="Y23" i="46"/>
  <c r="Z23" i="46"/>
  <c r="AA23" i="46"/>
  <c r="AB23" i="46"/>
  <c r="AC23" i="46"/>
  <c r="AD23" i="46"/>
  <c r="AE23" i="46"/>
  <c r="AF23" i="46"/>
  <c r="AG23" i="46"/>
  <c r="AH23" i="46"/>
  <c r="AI23" i="46"/>
  <c r="AJ23" i="46"/>
  <c r="AK23" i="46"/>
  <c r="AL23" i="46"/>
  <c r="AM23" i="46"/>
  <c r="AN23" i="46"/>
  <c r="AO23" i="46"/>
  <c r="AP23" i="46"/>
  <c r="AQ23" i="46"/>
  <c r="AR23" i="46"/>
  <c r="AS23" i="46"/>
  <c r="AT23" i="46"/>
  <c r="AU23" i="46"/>
  <c r="AV23" i="46"/>
  <c r="AW23" i="46"/>
  <c r="AX23" i="46"/>
  <c r="AY23" i="46"/>
  <c r="AZ23" i="46"/>
  <c r="BA23" i="46"/>
  <c r="BB23" i="46"/>
  <c r="BC23" i="46"/>
  <c r="BD23" i="46"/>
  <c r="BE23" i="46"/>
  <c r="BF23" i="46"/>
  <c r="BG23" i="46"/>
  <c r="BH23" i="46"/>
  <c r="BI23" i="46"/>
  <c r="P24" i="46"/>
  <c r="Q24" i="46"/>
  <c r="R24" i="46"/>
  <c r="S24" i="46"/>
  <c r="T24" i="46"/>
  <c r="U24" i="46"/>
  <c r="V24" i="46"/>
  <c r="W24" i="46"/>
  <c r="X24" i="46"/>
  <c r="Y24" i="46"/>
  <c r="Z24" i="46"/>
  <c r="AA24" i="46"/>
  <c r="AB24" i="46"/>
  <c r="AC24" i="46"/>
  <c r="AD24" i="46"/>
  <c r="AE24" i="46"/>
  <c r="AF24" i="46"/>
  <c r="AG24" i="46"/>
  <c r="AH24" i="46"/>
  <c r="AI24" i="46"/>
  <c r="AJ24" i="46"/>
  <c r="AK24" i="46"/>
  <c r="AL24" i="46"/>
  <c r="AM24" i="46"/>
  <c r="AN24" i="46"/>
  <c r="AO24" i="46"/>
  <c r="AP24" i="46"/>
  <c r="AQ24" i="46"/>
  <c r="AR24" i="46"/>
  <c r="AS24" i="46"/>
  <c r="AT24" i="46"/>
  <c r="AU24" i="46"/>
  <c r="AV24" i="46"/>
  <c r="AW24" i="46"/>
  <c r="AX24" i="46"/>
  <c r="AY24" i="46"/>
  <c r="AZ24" i="46"/>
  <c r="BA24" i="46"/>
  <c r="BB24" i="46"/>
  <c r="BC24" i="46"/>
  <c r="BD24" i="46"/>
  <c r="BE24" i="46"/>
  <c r="BF24" i="46"/>
  <c r="BG24" i="46"/>
  <c r="BH24" i="46"/>
  <c r="BI24" i="46"/>
  <c r="P25" i="46"/>
  <c r="Q25" i="46"/>
  <c r="R25" i="46"/>
  <c r="S25" i="46"/>
  <c r="T25" i="46"/>
  <c r="U25" i="46"/>
  <c r="V25" i="46"/>
  <c r="W25" i="46"/>
  <c r="X25" i="46"/>
  <c r="Y25" i="46"/>
  <c r="Z25" i="46"/>
  <c r="AA25" i="46"/>
  <c r="AB25" i="46"/>
  <c r="AC25" i="46"/>
  <c r="AD25" i="46"/>
  <c r="AE25" i="46"/>
  <c r="AF25" i="46"/>
  <c r="AG25" i="46"/>
  <c r="AH25" i="46"/>
  <c r="AI25" i="46"/>
  <c r="AJ25" i="46"/>
  <c r="AK25" i="46"/>
  <c r="AL25" i="46"/>
  <c r="AM25" i="46"/>
  <c r="AN25" i="46"/>
  <c r="AO25" i="46"/>
  <c r="AP25" i="46"/>
  <c r="AQ25" i="46"/>
  <c r="AR25" i="46"/>
  <c r="AS25" i="46"/>
  <c r="AT25" i="46"/>
  <c r="AU25" i="46"/>
  <c r="AV25" i="46"/>
  <c r="AW25" i="46"/>
  <c r="AX25" i="46"/>
  <c r="AY25" i="46"/>
  <c r="AZ25" i="46"/>
  <c r="BA25" i="46"/>
  <c r="BB25" i="46"/>
  <c r="BC25" i="46"/>
  <c r="BD25" i="46"/>
  <c r="BE25" i="46"/>
  <c r="BF25" i="46"/>
  <c r="BG25" i="46"/>
  <c r="BH25" i="46"/>
  <c r="BI25" i="46"/>
  <c r="P26" i="46"/>
  <c r="Q26" i="46"/>
  <c r="R26" i="46"/>
  <c r="S26" i="46"/>
  <c r="T26" i="46"/>
  <c r="U26" i="46"/>
  <c r="V26" i="46"/>
  <c r="W26" i="46"/>
  <c r="X26" i="46"/>
  <c r="Y26" i="46"/>
  <c r="Z26" i="46"/>
  <c r="AA26" i="46"/>
  <c r="AB26" i="46"/>
  <c r="AC26" i="46"/>
  <c r="AD26" i="46"/>
  <c r="AE26" i="46"/>
  <c r="AF26" i="46"/>
  <c r="AG26" i="46"/>
  <c r="AH26" i="46"/>
  <c r="AI26" i="46"/>
  <c r="AJ26" i="46"/>
  <c r="AK26" i="46"/>
  <c r="AL26" i="46"/>
  <c r="AM26" i="46"/>
  <c r="AN26" i="46"/>
  <c r="AO26" i="46"/>
  <c r="AP26" i="46"/>
  <c r="AQ26" i="46"/>
  <c r="AR26" i="46"/>
  <c r="AS26" i="46"/>
  <c r="AT26" i="46"/>
  <c r="AU26" i="46"/>
  <c r="AV26" i="46"/>
  <c r="AW26" i="46"/>
  <c r="AX26" i="46"/>
  <c r="AY26" i="46"/>
  <c r="AZ26" i="46"/>
  <c r="BA26" i="46"/>
  <c r="BB26" i="46"/>
  <c r="BC26" i="46"/>
  <c r="BD26" i="46"/>
  <c r="BE26" i="46"/>
  <c r="BF26" i="46"/>
  <c r="BG26" i="46"/>
  <c r="BH26" i="46"/>
  <c r="BI26" i="46"/>
  <c r="P27" i="46"/>
  <c r="Q27" i="46"/>
  <c r="R27" i="46"/>
  <c r="S27" i="46"/>
  <c r="T27" i="46"/>
  <c r="U27" i="46"/>
  <c r="V27" i="46"/>
  <c r="W27" i="46"/>
  <c r="X27" i="46"/>
  <c r="Y27" i="46"/>
  <c r="Z27" i="46"/>
  <c r="AA27" i="46"/>
  <c r="AB27" i="46"/>
  <c r="AC27" i="46"/>
  <c r="AD27" i="46"/>
  <c r="AE27" i="46"/>
  <c r="AF27" i="46"/>
  <c r="AG27" i="46"/>
  <c r="AH27" i="46"/>
  <c r="AI27" i="46"/>
  <c r="AJ27" i="46"/>
  <c r="AK27" i="46"/>
  <c r="AL27" i="46"/>
  <c r="AM27" i="46"/>
  <c r="AN27" i="46"/>
  <c r="AO27" i="46"/>
  <c r="AP27" i="46"/>
  <c r="AQ27" i="46"/>
  <c r="AR27" i="46"/>
  <c r="AS27" i="46"/>
  <c r="AT27" i="46"/>
  <c r="AU27" i="46"/>
  <c r="AV27" i="46"/>
  <c r="AW27" i="46"/>
  <c r="AX27" i="46"/>
  <c r="AY27" i="46"/>
  <c r="AZ27" i="46"/>
  <c r="BA27" i="46"/>
  <c r="BB27" i="46"/>
  <c r="BC27" i="46"/>
  <c r="BD27" i="46"/>
  <c r="BE27" i="46"/>
  <c r="BF27" i="46"/>
  <c r="BG27" i="46"/>
  <c r="BH27" i="46"/>
  <c r="BI27" i="46"/>
  <c r="P28" i="46"/>
  <c r="Q28" i="46"/>
  <c r="R28" i="46"/>
  <c r="S28" i="46"/>
  <c r="T28" i="46"/>
  <c r="U28" i="46"/>
  <c r="V28" i="46"/>
  <c r="W28" i="46"/>
  <c r="X28" i="46"/>
  <c r="Y28" i="46"/>
  <c r="Z28" i="46"/>
  <c r="AA28" i="46"/>
  <c r="AB28" i="46"/>
  <c r="AC28" i="46"/>
  <c r="AD28" i="46"/>
  <c r="AE28" i="46"/>
  <c r="AF28" i="46"/>
  <c r="AG28" i="46"/>
  <c r="AH28" i="46"/>
  <c r="AI28" i="46"/>
  <c r="AJ28" i="46"/>
  <c r="AK28" i="46"/>
  <c r="AL28" i="46"/>
  <c r="AM28" i="46"/>
  <c r="AN28" i="46"/>
  <c r="AO28" i="46"/>
  <c r="AP28" i="46"/>
  <c r="AQ28" i="46"/>
  <c r="AR28" i="46"/>
  <c r="AS28" i="46"/>
  <c r="AT28" i="46"/>
  <c r="AU28" i="46"/>
  <c r="AV28" i="46"/>
  <c r="AW28" i="46"/>
  <c r="AX28" i="46"/>
  <c r="AY28" i="46"/>
  <c r="AZ28" i="46"/>
  <c r="BA28" i="46"/>
  <c r="BB28" i="46"/>
  <c r="BC28" i="46"/>
  <c r="BD28" i="46"/>
  <c r="BE28" i="46"/>
  <c r="BF28" i="46"/>
  <c r="BG28" i="46"/>
  <c r="BH28" i="46"/>
  <c r="BI28" i="46"/>
  <c r="P29" i="46"/>
  <c r="Q29" i="46"/>
  <c r="R29" i="46"/>
  <c r="S29" i="46"/>
  <c r="T29" i="46"/>
  <c r="U29" i="46"/>
  <c r="V29" i="46"/>
  <c r="W29" i="46"/>
  <c r="X29" i="46"/>
  <c r="Y29" i="46"/>
  <c r="Z29" i="46"/>
  <c r="AA29" i="46"/>
  <c r="AB29" i="46"/>
  <c r="AC29" i="46"/>
  <c r="AD29" i="46"/>
  <c r="AE29" i="46"/>
  <c r="AF29" i="46"/>
  <c r="AG29" i="46"/>
  <c r="AH29" i="46"/>
  <c r="AI29" i="46"/>
  <c r="AJ29" i="46"/>
  <c r="AK29" i="46"/>
  <c r="AL29" i="46"/>
  <c r="AM29" i="46"/>
  <c r="AN29" i="46"/>
  <c r="AO29" i="46"/>
  <c r="AP29" i="46"/>
  <c r="AQ29" i="46"/>
  <c r="AR29" i="46"/>
  <c r="AS29" i="46"/>
  <c r="AT29" i="46"/>
  <c r="AU29" i="46"/>
  <c r="AV29" i="46"/>
  <c r="AW29" i="46"/>
  <c r="AX29" i="46"/>
  <c r="AY29" i="46"/>
  <c r="AZ29" i="46"/>
  <c r="BA29" i="46"/>
  <c r="BB29" i="46"/>
  <c r="BC29" i="46"/>
  <c r="BD29" i="46"/>
  <c r="BE29" i="46"/>
  <c r="BF29" i="46"/>
  <c r="BG29" i="46"/>
  <c r="BH29" i="46"/>
  <c r="BI29" i="46"/>
  <c r="P30" i="46"/>
  <c r="Q30" i="46"/>
  <c r="R30" i="46"/>
  <c r="S30" i="46"/>
  <c r="T30" i="46"/>
  <c r="U30" i="46"/>
  <c r="V30" i="46"/>
  <c r="W30" i="46"/>
  <c r="X30" i="46"/>
  <c r="Y30" i="46"/>
  <c r="Z30" i="46"/>
  <c r="AA30" i="46"/>
  <c r="AB30" i="46"/>
  <c r="AC30" i="46"/>
  <c r="AD30" i="46"/>
  <c r="AE30" i="46"/>
  <c r="AF30" i="46"/>
  <c r="AG30" i="46"/>
  <c r="AH30" i="46"/>
  <c r="AI30" i="46"/>
  <c r="AJ30" i="46"/>
  <c r="AK30" i="46"/>
  <c r="AL30" i="46"/>
  <c r="AM30" i="46"/>
  <c r="AN30" i="46"/>
  <c r="AO30" i="46"/>
  <c r="AP30" i="46"/>
  <c r="AQ30" i="46"/>
  <c r="AR30" i="46"/>
  <c r="AS30" i="46"/>
  <c r="AT30" i="46"/>
  <c r="AU30" i="46"/>
  <c r="AV30" i="46"/>
  <c r="AW30" i="46"/>
  <c r="AX30" i="46"/>
  <c r="AY30" i="46"/>
  <c r="AZ30" i="46"/>
  <c r="BA30" i="46"/>
  <c r="BB30" i="46"/>
  <c r="BC30" i="46"/>
  <c r="BD30" i="46"/>
  <c r="BE30" i="46"/>
  <c r="BF30" i="46"/>
  <c r="BG30" i="46"/>
  <c r="BH30" i="46"/>
  <c r="BI30" i="46"/>
  <c r="P31" i="46"/>
  <c r="Q31" i="46"/>
  <c r="R31" i="46"/>
  <c r="S31" i="46"/>
  <c r="T31" i="46"/>
  <c r="U31" i="46"/>
  <c r="V31" i="46"/>
  <c r="W31" i="46"/>
  <c r="X31" i="46"/>
  <c r="Y31" i="46"/>
  <c r="Z31" i="46"/>
  <c r="AA31" i="46"/>
  <c r="AB31" i="46"/>
  <c r="AC31" i="46"/>
  <c r="AD31" i="46"/>
  <c r="AE31" i="46"/>
  <c r="AF31" i="46"/>
  <c r="AG31" i="46"/>
  <c r="AH31" i="46"/>
  <c r="AI31" i="46"/>
  <c r="AJ31" i="46"/>
  <c r="AK31" i="46"/>
  <c r="AL31" i="46"/>
  <c r="AM31" i="46"/>
  <c r="AN31" i="46"/>
  <c r="AO31" i="46"/>
  <c r="AP31" i="46"/>
  <c r="AQ31" i="46"/>
  <c r="AR31" i="46"/>
  <c r="AS31" i="46"/>
  <c r="AT31" i="46"/>
  <c r="AU31" i="46"/>
  <c r="AV31" i="46"/>
  <c r="AW31" i="46"/>
  <c r="AX31" i="46"/>
  <c r="AY31" i="46"/>
  <c r="AZ31" i="46"/>
  <c r="BA31" i="46"/>
  <c r="BB31" i="46"/>
  <c r="BC31" i="46"/>
  <c r="BD31" i="46"/>
  <c r="BE31" i="46"/>
  <c r="BF31" i="46"/>
  <c r="BG31" i="46"/>
  <c r="BH31" i="46"/>
  <c r="BI31" i="46"/>
  <c r="P32" i="46"/>
  <c r="Q32" i="46"/>
  <c r="R32" i="46"/>
  <c r="S32" i="46"/>
  <c r="T32" i="46"/>
  <c r="U32" i="46"/>
  <c r="V32" i="46"/>
  <c r="W32" i="46"/>
  <c r="X32" i="46"/>
  <c r="Y32" i="46"/>
  <c r="Z32" i="46"/>
  <c r="AA32" i="46"/>
  <c r="AB32" i="46"/>
  <c r="AC32" i="46"/>
  <c r="AD32" i="46"/>
  <c r="AE32" i="46"/>
  <c r="AF32" i="46"/>
  <c r="AG32" i="46"/>
  <c r="AH32" i="46"/>
  <c r="AI32" i="46"/>
  <c r="AJ32" i="46"/>
  <c r="AK32" i="46"/>
  <c r="AL32" i="46"/>
  <c r="AM32" i="46"/>
  <c r="AN32" i="46"/>
  <c r="AO32" i="46"/>
  <c r="AP32" i="46"/>
  <c r="AQ32" i="46"/>
  <c r="AR32" i="46"/>
  <c r="AS32" i="46"/>
  <c r="AT32" i="46"/>
  <c r="AU32" i="46"/>
  <c r="AV32" i="46"/>
  <c r="AW32" i="46"/>
  <c r="AX32" i="46"/>
  <c r="AY32" i="46"/>
  <c r="AZ32" i="46"/>
  <c r="BA32" i="46"/>
  <c r="BB32" i="46"/>
  <c r="BC32" i="46"/>
  <c r="BD32" i="46"/>
  <c r="BE32" i="46"/>
  <c r="BF32" i="46"/>
  <c r="BG32" i="46"/>
  <c r="BH32" i="46"/>
  <c r="BI32" i="46"/>
  <c r="P33" i="46"/>
  <c r="Q33" i="46"/>
  <c r="R33" i="46"/>
  <c r="S33" i="46"/>
  <c r="T33" i="46"/>
  <c r="U33" i="46"/>
  <c r="V33" i="46"/>
  <c r="W33" i="46"/>
  <c r="X33" i="46"/>
  <c r="Y33" i="46"/>
  <c r="Z33" i="46"/>
  <c r="AA33" i="46"/>
  <c r="AB33" i="46"/>
  <c r="AC33" i="46"/>
  <c r="AD33" i="46"/>
  <c r="AE33" i="46"/>
  <c r="AF33" i="46"/>
  <c r="AG33" i="46"/>
  <c r="AH33" i="46"/>
  <c r="AI33" i="46"/>
  <c r="AJ33" i="46"/>
  <c r="AK33" i="46"/>
  <c r="AL33" i="46"/>
  <c r="AM33" i="46"/>
  <c r="AN33" i="46"/>
  <c r="AO33" i="46"/>
  <c r="AP33" i="46"/>
  <c r="AQ33" i="46"/>
  <c r="AR33" i="46"/>
  <c r="AS33" i="46"/>
  <c r="AT33" i="46"/>
  <c r="AU33" i="46"/>
  <c r="AV33" i="46"/>
  <c r="AW33" i="46"/>
  <c r="AX33" i="46"/>
  <c r="AY33" i="46"/>
  <c r="AZ33" i="46"/>
  <c r="BA33" i="46"/>
  <c r="BB33" i="46"/>
  <c r="BC33" i="46"/>
  <c r="BD33" i="46"/>
  <c r="BE33" i="46"/>
  <c r="BF33" i="46"/>
  <c r="BG33" i="46"/>
  <c r="BH33" i="46"/>
  <c r="BI33" i="46"/>
  <c r="P34" i="46"/>
  <c r="Q34" i="46"/>
  <c r="R34" i="46"/>
  <c r="S34" i="46"/>
  <c r="T34" i="46"/>
  <c r="U34" i="46"/>
  <c r="V34" i="46"/>
  <c r="W34" i="46"/>
  <c r="X34" i="46"/>
  <c r="Y34" i="46"/>
  <c r="Z34" i="46"/>
  <c r="AA34" i="46"/>
  <c r="AB34" i="46"/>
  <c r="AC34" i="46"/>
  <c r="AD34" i="46"/>
  <c r="AE34" i="46"/>
  <c r="AF34" i="46"/>
  <c r="AG34" i="46"/>
  <c r="AH34" i="46"/>
  <c r="AI34" i="46"/>
  <c r="AJ34" i="46"/>
  <c r="AK34" i="46"/>
  <c r="AL34" i="46"/>
  <c r="AM34" i="46"/>
  <c r="AN34" i="46"/>
  <c r="AO34" i="46"/>
  <c r="AP34" i="46"/>
  <c r="AQ34" i="46"/>
  <c r="AR34" i="46"/>
  <c r="AS34" i="46"/>
  <c r="AT34" i="46"/>
  <c r="AU34" i="46"/>
  <c r="AV34" i="46"/>
  <c r="AW34" i="46"/>
  <c r="AX34" i="46"/>
  <c r="AY34" i="46"/>
  <c r="AZ34" i="46"/>
  <c r="BA34" i="46"/>
  <c r="BB34" i="46"/>
  <c r="BC34" i="46"/>
  <c r="BD34" i="46"/>
  <c r="BE34" i="46"/>
  <c r="BF34" i="46"/>
  <c r="BG34" i="46"/>
  <c r="BH34" i="46"/>
  <c r="BI34" i="46"/>
  <c r="P35" i="46"/>
  <c r="Q35" i="46"/>
  <c r="R35" i="46"/>
  <c r="S35" i="46"/>
  <c r="T35" i="46"/>
  <c r="U35" i="46"/>
  <c r="V35" i="46"/>
  <c r="W35" i="46"/>
  <c r="X35" i="46"/>
  <c r="Y35" i="46"/>
  <c r="Z35" i="46"/>
  <c r="AA35" i="46"/>
  <c r="AB35" i="46"/>
  <c r="AC35" i="46"/>
  <c r="AD35" i="46"/>
  <c r="AE35" i="46"/>
  <c r="AF35" i="46"/>
  <c r="AG35" i="46"/>
  <c r="AH35" i="46"/>
  <c r="AI35" i="46"/>
  <c r="AJ35" i="46"/>
  <c r="AK35" i="46"/>
  <c r="AL35" i="46"/>
  <c r="AM35" i="46"/>
  <c r="AN35" i="46"/>
  <c r="AO35" i="46"/>
  <c r="AP35" i="46"/>
  <c r="AQ35" i="46"/>
  <c r="AR35" i="46"/>
  <c r="AS35" i="46"/>
  <c r="AT35" i="46"/>
  <c r="AU35" i="46"/>
  <c r="AV35" i="46"/>
  <c r="AW35" i="46"/>
  <c r="AX35" i="46"/>
  <c r="AY35" i="46"/>
  <c r="AZ35" i="46"/>
  <c r="BA35" i="46"/>
  <c r="BB35" i="46"/>
  <c r="BC35" i="46"/>
  <c r="BD35" i="46"/>
  <c r="BE35" i="46"/>
  <c r="BF35" i="46"/>
  <c r="BG35" i="46"/>
  <c r="BH35" i="46"/>
  <c r="BI35" i="46"/>
  <c r="P36" i="46"/>
  <c r="Q36" i="46"/>
  <c r="R36" i="46"/>
  <c r="S36" i="46"/>
  <c r="T36" i="46"/>
  <c r="U36" i="46"/>
  <c r="V36" i="46"/>
  <c r="W36" i="46"/>
  <c r="X36" i="46"/>
  <c r="Y36" i="46"/>
  <c r="Z36" i="46"/>
  <c r="AA36" i="46"/>
  <c r="AB36" i="46"/>
  <c r="AC36" i="46"/>
  <c r="AD36" i="46"/>
  <c r="AE36" i="46"/>
  <c r="AF36" i="46"/>
  <c r="AG36" i="46"/>
  <c r="AH36" i="46"/>
  <c r="AI36" i="46"/>
  <c r="AJ36" i="46"/>
  <c r="AK36" i="46"/>
  <c r="AL36" i="46"/>
  <c r="AM36" i="46"/>
  <c r="AN36" i="46"/>
  <c r="AO36" i="46"/>
  <c r="AP36" i="46"/>
  <c r="AQ36" i="46"/>
  <c r="AR36" i="46"/>
  <c r="AS36" i="46"/>
  <c r="AT36" i="46"/>
  <c r="AU36" i="46"/>
  <c r="AV36" i="46"/>
  <c r="AW36" i="46"/>
  <c r="AX36" i="46"/>
  <c r="AY36" i="46"/>
  <c r="AZ36" i="46"/>
  <c r="BA36" i="46"/>
  <c r="BB36" i="46"/>
  <c r="BC36" i="46"/>
  <c r="BD36" i="46"/>
  <c r="BE36" i="46"/>
  <c r="BF36" i="46"/>
  <c r="BG36" i="46"/>
  <c r="BH36" i="46"/>
  <c r="BI36" i="46"/>
  <c r="P37" i="46"/>
  <c r="Q37" i="46"/>
  <c r="R37" i="46"/>
  <c r="S37" i="46"/>
  <c r="T37" i="46"/>
  <c r="U37" i="46"/>
  <c r="V37" i="46"/>
  <c r="W37" i="46"/>
  <c r="X37" i="46"/>
  <c r="Y37" i="46"/>
  <c r="Z37" i="46"/>
  <c r="AA37" i="46"/>
  <c r="AB37" i="46"/>
  <c r="AC37" i="46"/>
  <c r="AD37" i="46"/>
  <c r="AE37" i="46"/>
  <c r="AF37" i="46"/>
  <c r="AG37" i="46"/>
  <c r="AH37" i="46"/>
  <c r="AI37" i="46"/>
  <c r="AJ37" i="46"/>
  <c r="AK37" i="46"/>
  <c r="AL37" i="46"/>
  <c r="AM37" i="46"/>
  <c r="AN37" i="46"/>
  <c r="AO37" i="46"/>
  <c r="AP37" i="46"/>
  <c r="AQ37" i="46"/>
  <c r="AR37" i="46"/>
  <c r="AS37" i="46"/>
  <c r="AT37" i="46"/>
  <c r="AU37" i="46"/>
  <c r="AV37" i="46"/>
  <c r="AW37" i="46"/>
  <c r="AX37" i="46"/>
  <c r="AY37" i="46"/>
  <c r="AZ37" i="46"/>
  <c r="BA37" i="46"/>
  <c r="BB37" i="46"/>
  <c r="BC37" i="46"/>
  <c r="BD37" i="46"/>
  <c r="BE37" i="46"/>
  <c r="BF37" i="46"/>
  <c r="BG37" i="46"/>
  <c r="BH37" i="46"/>
  <c r="BI37" i="46"/>
  <c r="P38" i="46"/>
  <c r="Q38" i="46"/>
  <c r="R38" i="46"/>
  <c r="S38" i="46"/>
  <c r="T38" i="46"/>
  <c r="U38" i="46"/>
  <c r="V38" i="46"/>
  <c r="W38" i="46"/>
  <c r="X38" i="46"/>
  <c r="Y38" i="46"/>
  <c r="Z38" i="46"/>
  <c r="AA38" i="46"/>
  <c r="AB38" i="46"/>
  <c r="AC38" i="46"/>
  <c r="AD38" i="46"/>
  <c r="AE38" i="46"/>
  <c r="AF38" i="46"/>
  <c r="AG38" i="46"/>
  <c r="AH38" i="46"/>
  <c r="AI38" i="46"/>
  <c r="AJ38" i="46"/>
  <c r="AK38" i="46"/>
  <c r="AL38" i="46"/>
  <c r="AM38" i="46"/>
  <c r="AN38" i="46"/>
  <c r="AO38" i="46"/>
  <c r="AP38" i="46"/>
  <c r="AQ38" i="46"/>
  <c r="AR38" i="46"/>
  <c r="AS38" i="46"/>
  <c r="AT38" i="46"/>
  <c r="AU38" i="46"/>
  <c r="AV38" i="46"/>
  <c r="AW38" i="46"/>
  <c r="AX38" i="46"/>
  <c r="AY38" i="46"/>
  <c r="AZ38" i="46"/>
  <c r="BA38" i="46"/>
  <c r="BB38" i="46"/>
  <c r="BC38" i="46"/>
  <c r="BD38" i="46"/>
  <c r="BE38" i="46"/>
  <c r="BF38" i="46"/>
  <c r="BG38" i="46"/>
  <c r="BH38" i="46"/>
  <c r="BI38" i="46"/>
  <c r="P39" i="46"/>
  <c r="Q39" i="46"/>
  <c r="R39" i="46"/>
  <c r="S39" i="46"/>
  <c r="T39" i="46"/>
  <c r="U39" i="46"/>
  <c r="V39" i="46"/>
  <c r="W39" i="46"/>
  <c r="X39" i="46"/>
  <c r="Y39" i="46"/>
  <c r="Z39" i="46"/>
  <c r="AA39" i="46"/>
  <c r="AB39" i="46"/>
  <c r="AC39" i="46"/>
  <c r="AD39" i="46"/>
  <c r="AE39" i="46"/>
  <c r="AF39" i="46"/>
  <c r="AG39" i="46"/>
  <c r="AH39" i="46"/>
  <c r="AI39" i="46"/>
  <c r="AJ39" i="46"/>
  <c r="AK39" i="46"/>
  <c r="AL39" i="46"/>
  <c r="AM39" i="46"/>
  <c r="AN39" i="46"/>
  <c r="AO39" i="46"/>
  <c r="AP39" i="46"/>
  <c r="AQ39" i="46"/>
  <c r="AR39" i="46"/>
  <c r="AS39" i="46"/>
  <c r="AT39" i="46"/>
  <c r="AU39" i="46"/>
  <c r="AV39" i="46"/>
  <c r="AW39" i="46"/>
  <c r="AX39" i="46"/>
  <c r="AY39" i="46"/>
  <c r="AZ39" i="46"/>
  <c r="BA39" i="46"/>
  <c r="BB39" i="46"/>
  <c r="BC39" i="46"/>
  <c r="BD39" i="46"/>
  <c r="BE39" i="46"/>
  <c r="BF39" i="46"/>
  <c r="BG39" i="46"/>
  <c r="BH39" i="46"/>
  <c r="BI39" i="46"/>
  <c r="P40" i="46"/>
  <c r="Q40" i="46"/>
  <c r="R40" i="46"/>
  <c r="S40" i="46"/>
  <c r="T40" i="46"/>
  <c r="U40" i="46"/>
  <c r="V40" i="46"/>
  <c r="W40" i="46"/>
  <c r="X40" i="46"/>
  <c r="Y40" i="46"/>
  <c r="Z40" i="46"/>
  <c r="AA40" i="46"/>
  <c r="AB40" i="46"/>
  <c r="AC40" i="46"/>
  <c r="AD40" i="46"/>
  <c r="AE40" i="46"/>
  <c r="AF40" i="46"/>
  <c r="AG40" i="46"/>
  <c r="AH40" i="46"/>
  <c r="AI40" i="46"/>
  <c r="AJ40" i="46"/>
  <c r="AK40" i="46"/>
  <c r="AL40" i="46"/>
  <c r="AM40" i="46"/>
  <c r="AN40" i="46"/>
  <c r="AO40" i="46"/>
  <c r="AP40" i="46"/>
  <c r="AQ40" i="46"/>
  <c r="AR40" i="46"/>
  <c r="AS40" i="46"/>
  <c r="AT40" i="46"/>
  <c r="AU40" i="46"/>
  <c r="AV40" i="46"/>
  <c r="AW40" i="46"/>
  <c r="AX40" i="46"/>
  <c r="AY40" i="46"/>
  <c r="AZ40" i="46"/>
  <c r="BA40" i="46"/>
  <c r="BB40" i="46"/>
  <c r="BC40" i="46"/>
  <c r="BD40" i="46"/>
  <c r="BE40" i="46"/>
  <c r="BF40" i="46"/>
  <c r="BG40" i="46"/>
  <c r="BH40" i="46"/>
  <c r="BI40" i="46"/>
  <c r="P41" i="46"/>
  <c r="Q41" i="46"/>
  <c r="R41" i="46"/>
  <c r="S41" i="46"/>
  <c r="T41" i="46"/>
  <c r="U41" i="46"/>
  <c r="V41" i="46"/>
  <c r="W41" i="46"/>
  <c r="X41" i="46"/>
  <c r="Y41" i="46"/>
  <c r="Z41" i="46"/>
  <c r="AA41" i="46"/>
  <c r="AB41" i="46"/>
  <c r="AC41" i="46"/>
  <c r="AD41" i="46"/>
  <c r="AE41" i="46"/>
  <c r="AF41" i="46"/>
  <c r="AG41" i="46"/>
  <c r="AH41" i="46"/>
  <c r="AI41" i="46"/>
  <c r="AJ41" i="46"/>
  <c r="AK41" i="46"/>
  <c r="AL41" i="46"/>
  <c r="AM41" i="46"/>
  <c r="AN41" i="46"/>
  <c r="AO41" i="46"/>
  <c r="AP41" i="46"/>
  <c r="AQ41" i="46"/>
  <c r="AR41" i="46"/>
  <c r="AS41" i="46"/>
  <c r="AT41" i="46"/>
  <c r="AU41" i="46"/>
  <c r="AV41" i="46"/>
  <c r="AW41" i="46"/>
  <c r="AX41" i="46"/>
  <c r="AY41" i="46"/>
  <c r="AZ41" i="46"/>
  <c r="BA41" i="46"/>
  <c r="BB41" i="46"/>
  <c r="BC41" i="46"/>
  <c r="BD41" i="46"/>
  <c r="BE41" i="46"/>
  <c r="BF41" i="46"/>
  <c r="BG41" i="46"/>
  <c r="BH41" i="46"/>
  <c r="BI41" i="46"/>
  <c r="P42" i="46"/>
  <c r="Q42" i="46"/>
  <c r="R42" i="46"/>
  <c r="S42" i="46"/>
  <c r="T42" i="46"/>
  <c r="U42" i="46"/>
  <c r="V42" i="46"/>
  <c r="W42" i="46"/>
  <c r="X42" i="46"/>
  <c r="Y42" i="46"/>
  <c r="Z42" i="46"/>
  <c r="AA42" i="46"/>
  <c r="AB42" i="46"/>
  <c r="AC42" i="46"/>
  <c r="AD42" i="46"/>
  <c r="AE42" i="46"/>
  <c r="AF42" i="46"/>
  <c r="AG42" i="46"/>
  <c r="AH42" i="46"/>
  <c r="AI42" i="46"/>
  <c r="AJ42" i="46"/>
  <c r="AK42" i="46"/>
  <c r="AL42" i="46"/>
  <c r="AM42" i="46"/>
  <c r="AN42" i="46"/>
  <c r="AO42" i="46"/>
  <c r="AP42" i="46"/>
  <c r="AQ42" i="46"/>
  <c r="AR42" i="46"/>
  <c r="AS42" i="46"/>
  <c r="AT42" i="46"/>
  <c r="AU42" i="46"/>
  <c r="AV42" i="46"/>
  <c r="AW42" i="46"/>
  <c r="AX42" i="46"/>
  <c r="AY42" i="46"/>
  <c r="AZ42" i="46"/>
  <c r="BA42" i="46"/>
  <c r="BB42" i="46"/>
  <c r="BC42" i="46"/>
  <c r="BD42" i="46"/>
  <c r="BE42" i="46"/>
  <c r="BF42" i="46"/>
  <c r="BG42" i="46"/>
  <c r="BH42" i="46"/>
  <c r="BI42" i="46"/>
  <c r="P43" i="46"/>
  <c r="Q43" i="46"/>
  <c r="R43" i="46"/>
  <c r="S43" i="46"/>
  <c r="T43" i="46"/>
  <c r="U43" i="46"/>
  <c r="V43" i="46"/>
  <c r="W43" i="46"/>
  <c r="X43" i="46"/>
  <c r="Y43" i="46"/>
  <c r="Z43" i="46"/>
  <c r="AA43" i="46"/>
  <c r="AB43" i="46"/>
  <c r="AC43" i="46"/>
  <c r="AD43" i="46"/>
  <c r="AE43" i="46"/>
  <c r="AF43" i="46"/>
  <c r="AG43" i="46"/>
  <c r="AH43" i="46"/>
  <c r="AI43" i="46"/>
  <c r="AJ43" i="46"/>
  <c r="AK43" i="46"/>
  <c r="AL43" i="46"/>
  <c r="AM43" i="46"/>
  <c r="AN43" i="46"/>
  <c r="AO43" i="46"/>
  <c r="AP43" i="46"/>
  <c r="AQ43" i="46"/>
  <c r="AR43" i="46"/>
  <c r="AS43" i="46"/>
  <c r="AT43" i="46"/>
  <c r="AU43" i="46"/>
  <c r="AV43" i="46"/>
  <c r="AW43" i="46"/>
  <c r="AX43" i="46"/>
  <c r="AY43" i="46"/>
  <c r="AZ43" i="46"/>
  <c r="BA43" i="46"/>
  <c r="BB43" i="46"/>
  <c r="BC43" i="46"/>
  <c r="BD43" i="46"/>
  <c r="BE43" i="46"/>
  <c r="BF43" i="46"/>
  <c r="BG43" i="46"/>
  <c r="BH43" i="46"/>
  <c r="BI43" i="46"/>
  <c r="P44" i="46"/>
  <c r="Q44" i="46"/>
  <c r="R44" i="46"/>
  <c r="S44" i="46"/>
  <c r="T44" i="46"/>
  <c r="U44" i="46"/>
  <c r="V44" i="46"/>
  <c r="W44" i="46"/>
  <c r="X44" i="46"/>
  <c r="Y44" i="46"/>
  <c r="Z44" i="46"/>
  <c r="AA44" i="46"/>
  <c r="AB44" i="46"/>
  <c r="AC44" i="46"/>
  <c r="AD44" i="46"/>
  <c r="AE44" i="46"/>
  <c r="AF44" i="46"/>
  <c r="AG44" i="46"/>
  <c r="AH44" i="46"/>
  <c r="AI44" i="46"/>
  <c r="AJ44" i="46"/>
  <c r="AK44" i="46"/>
  <c r="AL44" i="46"/>
  <c r="AM44" i="46"/>
  <c r="AN44" i="46"/>
  <c r="AO44" i="46"/>
  <c r="AP44" i="46"/>
  <c r="AQ44" i="46"/>
  <c r="AR44" i="46"/>
  <c r="AS44" i="46"/>
  <c r="AT44" i="46"/>
  <c r="AU44" i="46"/>
  <c r="AV44" i="46"/>
  <c r="AW44" i="46"/>
  <c r="AX44" i="46"/>
  <c r="AY44" i="46"/>
  <c r="AZ44" i="46"/>
  <c r="BA44" i="46"/>
  <c r="BB44" i="46"/>
  <c r="BC44" i="46"/>
  <c r="BD44" i="46"/>
  <c r="BE44" i="46"/>
  <c r="BF44" i="46"/>
  <c r="BG44" i="46"/>
  <c r="BH44" i="46"/>
  <c r="BI44" i="46"/>
  <c r="P45" i="46"/>
  <c r="Q45" i="46"/>
  <c r="R45" i="46"/>
  <c r="S45" i="46"/>
  <c r="T45" i="46"/>
  <c r="U45" i="46"/>
  <c r="V45" i="46"/>
  <c r="W45" i="46"/>
  <c r="X45" i="46"/>
  <c r="Y45" i="46"/>
  <c r="Z45" i="46"/>
  <c r="AA45" i="46"/>
  <c r="AB45" i="46"/>
  <c r="AC45" i="46"/>
  <c r="AD45" i="46"/>
  <c r="AE45" i="46"/>
  <c r="AF45" i="46"/>
  <c r="AG45" i="46"/>
  <c r="AH45" i="46"/>
  <c r="AI45" i="46"/>
  <c r="AJ45" i="46"/>
  <c r="AK45" i="46"/>
  <c r="AL45" i="46"/>
  <c r="AM45" i="46"/>
  <c r="AN45" i="46"/>
  <c r="AO45" i="46"/>
  <c r="AP45" i="46"/>
  <c r="AQ45" i="46"/>
  <c r="AR45" i="46"/>
  <c r="AS45" i="46"/>
  <c r="AT45" i="46"/>
  <c r="AU45" i="46"/>
  <c r="AV45" i="46"/>
  <c r="AW45" i="46"/>
  <c r="AX45" i="46"/>
  <c r="AY45" i="46"/>
  <c r="AZ45" i="46"/>
  <c r="BA45" i="46"/>
  <c r="BB45" i="46"/>
  <c r="BC45" i="46"/>
  <c r="BD45" i="46"/>
  <c r="BE45" i="46"/>
  <c r="BF45" i="46"/>
  <c r="BG45" i="46"/>
  <c r="BH45" i="46"/>
  <c r="BI45" i="46"/>
  <c r="P46" i="46"/>
  <c r="Q46" i="46"/>
  <c r="R46" i="46"/>
  <c r="S46" i="46"/>
  <c r="T46" i="46"/>
  <c r="U46" i="46"/>
  <c r="V46" i="46"/>
  <c r="W46" i="46"/>
  <c r="X46" i="46"/>
  <c r="Y46" i="46"/>
  <c r="Z46" i="46"/>
  <c r="AA46" i="46"/>
  <c r="AB46" i="46"/>
  <c r="AC46" i="46"/>
  <c r="AD46" i="46"/>
  <c r="AE46" i="46"/>
  <c r="AF46" i="46"/>
  <c r="AG46" i="46"/>
  <c r="AH46" i="46"/>
  <c r="AI46" i="46"/>
  <c r="AJ46" i="46"/>
  <c r="AK46" i="46"/>
  <c r="AL46" i="46"/>
  <c r="AM46" i="46"/>
  <c r="AN46" i="46"/>
  <c r="AO46" i="46"/>
  <c r="AP46" i="46"/>
  <c r="AQ46" i="46"/>
  <c r="AR46" i="46"/>
  <c r="AS46" i="46"/>
  <c r="AT46" i="46"/>
  <c r="AU46" i="46"/>
  <c r="AV46" i="46"/>
  <c r="AW46" i="46"/>
  <c r="AX46" i="46"/>
  <c r="AY46" i="46"/>
  <c r="AZ46" i="46"/>
  <c r="BA46" i="46"/>
  <c r="BB46" i="46"/>
  <c r="BC46" i="46"/>
  <c r="BD46" i="46"/>
  <c r="BE46" i="46"/>
  <c r="BF46" i="46"/>
  <c r="BG46" i="46"/>
  <c r="BH46" i="46"/>
  <c r="BI46" i="46"/>
  <c r="P47" i="46"/>
  <c r="Q47" i="46"/>
  <c r="R47" i="46"/>
  <c r="S47" i="46"/>
  <c r="T47" i="46"/>
  <c r="U47" i="46"/>
  <c r="V47" i="46"/>
  <c r="W47" i="46"/>
  <c r="X47" i="46"/>
  <c r="Y47" i="46"/>
  <c r="Z47" i="46"/>
  <c r="AA47" i="46"/>
  <c r="AB47" i="46"/>
  <c r="AC47" i="46"/>
  <c r="AD47" i="46"/>
  <c r="AE47" i="46"/>
  <c r="AF47" i="46"/>
  <c r="AG47" i="46"/>
  <c r="AH47" i="46"/>
  <c r="AI47" i="46"/>
  <c r="AJ47" i="46"/>
  <c r="AK47" i="46"/>
  <c r="AL47" i="46"/>
  <c r="AM47" i="46"/>
  <c r="AN47" i="46"/>
  <c r="AO47" i="46"/>
  <c r="AP47" i="46"/>
  <c r="AQ47" i="46"/>
  <c r="AR47" i="46"/>
  <c r="AS47" i="46"/>
  <c r="AT47" i="46"/>
  <c r="AU47" i="46"/>
  <c r="AV47" i="46"/>
  <c r="AW47" i="46"/>
  <c r="AX47" i="46"/>
  <c r="AY47" i="46"/>
  <c r="AZ47" i="46"/>
  <c r="BA47" i="46"/>
  <c r="BB47" i="46"/>
  <c r="BC47" i="46"/>
  <c r="BD47" i="46"/>
  <c r="BE47" i="46"/>
  <c r="BF47" i="46"/>
  <c r="BG47" i="46"/>
  <c r="BH47" i="46"/>
  <c r="BI47" i="46"/>
  <c r="P48" i="46"/>
  <c r="Q48" i="46"/>
  <c r="R48" i="46"/>
  <c r="S48" i="46"/>
  <c r="T48" i="46"/>
  <c r="U48" i="46"/>
  <c r="V48" i="46"/>
  <c r="W48" i="46"/>
  <c r="X48" i="46"/>
  <c r="Y48" i="46"/>
  <c r="Z48" i="46"/>
  <c r="AA48" i="46"/>
  <c r="AB48" i="46"/>
  <c r="AC48" i="46"/>
  <c r="AD48" i="46"/>
  <c r="AE48" i="46"/>
  <c r="AF48" i="46"/>
  <c r="AG48" i="46"/>
  <c r="AH48" i="46"/>
  <c r="AI48" i="46"/>
  <c r="AJ48" i="46"/>
  <c r="AK48" i="46"/>
  <c r="AL48" i="46"/>
  <c r="AM48" i="46"/>
  <c r="AN48" i="46"/>
  <c r="AO48" i="46"/>
  <c r="AP48" i="46"/>
  <c r="AQ48" i="46"/>
  <c r="AR48" i="46"/>
  <c r="AS48" i="46"/>
  <c r="AT48" i="46"/>
  <c r="AU48" i="46"/>
  <c r="AV48" i="46"/>
  <c r="AW48" i="46"/>
  <c r="AX48" i="46"/>
  <c r="AY48" i="46"/>
  <c r="AZ48" i="46"/>
  <c r="BA48" i="46"/>
  <c r="BB48" i="46"/>
  <c r="BC48" i="46"/>
  <c r="BD48" i="46"/>
  <c r="BE48" i="46"/>
  <c r="BF48" i="46"/>
  <c r="BG48" i="46"/>
  <c r="BH48" i="46"/>
  <c r="BI48" i="46"/>
  <c r="P49" i="46"/>
  <c r="Q49" i="46"/>
  <c r="R49" i="46"/>
  <c r="S49" i="46"/>
  <c r="T49" i="46"/>
  <c r="U49" i="46"/>
  <c r="V49" i="46"/>
  <c r="W49" i="46"/>
  <c r="X49" i="46"/>
  <c r="Y49" i="46"/>
  <c r="Z49" i="46"/>
  <c r="AA49" i="46"/>
  <c r="AB49" i="46"/>
  <c r="AC49" i="46"/>
  <c r="AD49" i="46"/>
  <c r="AE49" i="46"/>
  <c r="AF49" i="46"/>
  <c r="AG49" i="46"/>
  <c r="AH49" i="46"/>
  <c r="AI49" i="46"/>
  <c r="AJ49" i="46"/>
  <c r="AK49" i="46"/>
  <c r="AL49" i="46"/>
  <c r="AM49" i="46"/>
  <c r="AN49" i="46"/>
  <c r="AO49" i="46"/>
  <c r="AP49" i="46"/>
  <c r="AQ49" i="46"/>
  <c r="AR49" i="46"/>
  <c r="AS49" i="46"/>
  <c r="AT49" i="46"/>
  <c r="AU49" i="46"/>
  <c r="AV49" i="46"/>
  <c r="AW49" i="46"/>
  <c r="AX49" i="46"/>
  <c r="AY49" i="46"/>
  <c r="AZ49" i="46"/>
  <c r="BA49" i="46"/>
  <c r="BB49" i="46"/>
  <c r="BC49" i="46"/>
  <c r="BD49" i="46"/>
  <c r="BE49" i="46"/>
  <c r="BF49" i="46"/>
  <c r="BG49" i="46"/>
  <c r="BH49" i="46"/>
  <c r="BI49" i="46"/>
  <c r="P50" i="46"/>
  <c r="Q50" i="46"/>
  <c r="R50" i="46"/>
  <c r="S50" i="46"/>
  <c r="T50" i="46"/>
  <c r="U50" i="46"/>
  <c r="V50" i="46"/>
  <c r="W50" i="46"/>
  <c r="X50" i="46"/>
  <c r="Y50" i="46"/>
  <c r="Z50" i="46"/>
  <c r="AA50" i="46"/>
  <c r="AB50" i="46"/>
  <c r="AC50" i="46"/>
  <c r="AD50" i="46"/>
  <c r="AE50" i="46"/>
  <c r="AF50" i="46"/>
  <c r="AG50" i="46"/>
  <c r="AH50" i="46"/>
  <c r="AI50" i="46"/>
  <c r="AJ50" i="46"/>
  <c r="AK50" i="46"/>
  <c r="AL50" i="46"/>
  <c r="AM50" i="46"/>
  <c r="AN50" i="46"/>
  <c r="AO50" i="46"/>
  <c r="AP50" i="46"/>
  <c r="AQ50" i="46"/>
  <c r="AR50" i="46"/>
  <c r="AS50" i="46"/>
  <c r="AT50" i="46"/>
  <c r="AU50" i="46"/>
  <c r="AV50" i="46"/>
  <c r="AW50" i="46"/>
  <c r="AX50" i="46"/>
  <c r="AY50" i="46"/>
  <c r="AZ50" i="46"/>
  <c r="BA50" i="46"/>
  <c r="BB50" i="46"/>
  <c r="BC50" i="46"/>
  <c r="BD50" i="46"/>
  <c r="BE50" i="46"/>
  <c r="BF50" i="46"/>
  <c r="BG50" i="46"/>
  <c r="BH50" i="46"/>
  <c r="BI50" i="46"/>
  <c r="P51" i="46"/>
  <c r="Q51" i="46"/>
  <c r="R51" i="46"/>
  <c r="S51" i="46"/>
  <c r="T51" i="46"/>
  <c r="U51" i="46"/>
  <c r="V51" i="46"/>
  <c r="W51" i="46"/>
  <c r="X51" i="46"/>
  <c r="Y51" i="46"/>
  <c r="Z51" i="46"/>
  <c r="AA51" i="46"/>
  <c r="AB51" i="46"/>
  <c r="AC51" i="46"/>
  <c r="AD51" i="46"/>
  <c r="AE51" i="46"/>
  <c r="AF51" i="46"/>
  <c r="AG51" i="46"/>
  <c r="AH51" i="46"/>
  <c r="AI51" i="46"/>
  <c r="AJ51" i="46"/>
  <c r="AK51" i="46"/>
  <c r="AL51" i="46"/>
  <c r="AM51" i="46"/>
  <c r="AN51" i="46"/>
  <c r="AO51" i="46"/>
  <c r="AP51" i="46"/>
  <c r="AQ51" i="46"/>
  <c r="AR51" i="46"/>
  <c r="AS51" i="46"/>
  <c r="AT51" i="46"/>
  <c r="AU51" i="46"/>
  <c r="AV51" i="46"/>
  <c r="AW51" i="46"/>
  <c r="AX51" i="46"/>
  <c r="AY51" i="46"/>
  <c r="AZ51" i="46"/>
  <c r="BA51" i="46"/>
  <c r="BB51" i="46"/>
  <c r="BC51" i="46"/>
  <c r="BD51" i="46"/>
  <c r="BE51" i="46"/>
  <c r="BF51" i="46"/>
  <c r="BG51" i="46"/>
  <c r="BH51" i="46"/>
  <c r="BI51" i="46"/>
  <c r="P52" i="46"/>
  <c r="Q52" i="46"/>
  <c r="R52" i="46"/>
  <c r="S52" i="46"/>
  <c r="T52" i="46"/>
  <c r="U52" i="46"/>
  <c r="V52" i="46"/>
  <c r="W52" i="46"/>
  <c r="X52" i="46"/>
  <c r="Y52" i="46"/>
  <c r="Z52" i="46"/>
  <c r="AA52" i="46"/>
  <c r="AB52" i="46"/>
  <c r="AC52" i="46"/>
  <c r="AD52" i="46"/>
  <c r="AE52" i="46"/>
  <c r="AF52" i="46"/>
  <c r="AG52" i="46"/>
  <c r="AH52" i="46"/>
  <c r="AI52" i="46"/>
  <c r="AJ52" i="46"/>
  <c r="AK52" i="46"/>
  <c r="AL52" i="46"/>
  <c r="AM52" i="46"/>
  <c r="AN52" i="46"/>
  <c r="AO52" i="46"/>
  <c r="AP52" i="46"/>
  <c r="AQ52" i="46"/>
  <c r="AR52" i="46"/>
  <c r="AS52" i="46"/>
  <c r="AT52" i="46"/>
  <c r="AU52" i="46"/>
  <c r="AV52" i="46"/>
  <c r="AW52" i="46"/>
  <c r="AX52" i="46"/>
  <c r="AY52" i="46"/>
  <c r="AZ52" i="46"/>
  <c r="BA52" i="46"/>
  <c r="BB52" i="46"/>
  <c r="BC52" i="46"/>
  <c r="BD52" i="46"/>
  <c r="BE52" i="46"/>
  <c r="BF52" i="46"/>
  <c r="BG52" i="46"/>
  <c r="BH52" i="46"/>
  <c r="BI52" i="46"/>
  <c r="P53" i="46"/>
  <c r="Q53" i="46"/>
  <c r="R53" i="46"/>
  <c r="S53" i="46"/>
  <c r="T53" i="46"/>
  <c r="U53" i="46"/>
  <c r="V53" i="46"/>
  <c r="W53" i="46"/>
  <c r="X53" i="46"/>
  <c r="Y53" i="46"/>
  <c r="Z53" i="46"/>
  <c r="AA53" i="46"/>
  <c r="AB53" i="46"/>
  <c r="AC53" i="46"/>
  <c r="AD53" i="46"/>
  <c r="AE53" i="46"/>
  <c r="AF53" i="46"/>
  <c r="AG53" i="46"/>
  <c r="AH53" i="46"/>
  <c r="AI53" i="46"/>
  <c r="AJ53" i="46"/>
  <c r="AK53" i="46"/>
  <c r="AL53" i="46"/>
  <c r="AM53" i="46"/>
  <c r="AN53" i="46"/>
  <c r="AO53" i="46"/>
  <c r="AP53" i="46"/>
  <c r="AQ53" i="46"/>
  <c r="AR53" i="46"/>
  <c r="AS53" i="46"/>
  <c r="AT53" i="46"/>
  <c r="AU53" i="46"/>
  <c r="AV53" i="46"/>
  <c r="AW53" i="46"/>
  <c r="AX53" i="46"/>
  <c r="AY53" i="46"/>
  <c r="AZ53" i="46"/>
  <c r="BA53" i="46"/>
  <c r="BB53" i="46"/>
  <c r="BC53" i="46"/>
  <c r="BD53" i="46"/>
  <c r="BE53" i="46"/>
  <c r="BF53" i="46"/>
  <c r="BG53" i="46"/>
  <c r="BH53" i="46"/>
  <c r="BI53" i="46"/>
  <c r="P54" i="46"/>
  <c r="Q54" i="46"/>
  <c r="R54" i="46"/>
  <c r="S54" i="46"/>
  <c r="T54" i="46"/>
  <c r="U54" i="46"/>
  <c r="V54" i="46"/>
  <c r="W54" i="46"/>
  <c r="X54" i="46"/>
  <c r="Y54" i="46"/>
  <c r="Z54" i="46"/>
  <c r="AA54" i="46"/>
  <c r="AB54" i="46"/>
  <c r="AC54" i="46"/>
  <c r="AD54" i="46"/>
  <c r="AE54" i="46"/>
  <c r="AF54" i="46"/>
  <c r="AG54" i="46"/>
  <c r="AH54" i="46"/>
  <c r="AI54" i="46"/>
  <c r="AJ54" i="46"/>
  <c r="AK54" i="46"/>
  <c r="AL54" i="46"/>
  <c r="AM54" i="46"/>
  <c r="AN54" i="46"/>
  <c r="AO54" i="46"/>
  <c r="AP54" i="46"/>
  <c r="AQ54" i="46"/>
  <c r="AR54" i="46"/>
  <c r="AS54" i="46"/>
  <c r="AT54" i="46"/>
  <c r="AU54" i="46"/>
  <c r="AV54" i="46"/>
  <c r="AW54" i="46"/>
  <c r="AX54" i="46"/>
  <c r="AY54" i="46"/>
  <c r="AZ54" i="46"/>
  <c r="BA54" i="46"/>
  <c r="BB54" i="46"/>
  <c r="BC54" i="46"/>
  <c r="BD54" i="46"/>
  <c r="BE54" i="46"/>
  <c r="BF54" i="46"/>
  <c r="BG54" i="46"/>
  <c r="BH54" i="46"/>
  <c r="BI54" i="46"/>
  <c r="P55" i="46"/>
  <c r="Q55" i="46"/>
  <c r="R55" i="46"/>
  <c r="S55" i="46"/>
  <c r="T55" i="46"/>
  <c r="U55" i="46"/>
  <c r="V55" i="46"/>
  <c r="W55" i="46"/>
  <c r="X55" i="46"/>
  <c r="Y55" i="46"/>
  <c r="Z55" i="46"/>
  <c r="AA55" i="46"/>
  <c r="AB55" i="46"/>
  <c r="AC55" i="46"/>
  <c r="AD55" i="46"/>
  <c r="AE55" i="46"/>
  <c r="AF55" i="46"/>
  <c r="AG55" i="46"/>
  <c r="AH55" i="46"/>
  <c r="AI55" i="46"/>
  <c r="AJ55" i="46"/>
  <c r="AK55" i="46"/>
  <c r="AL55" i="46"/>
  <c r="AM55" i="46"/>
  <c r="AN55" i="46"/>
  <c r="AO55" i="46"/>
  <c r="AP55" i="46"/>
  <c r="AQ55" i="46"/>
  <c r="AR55" i="46"/>
  <c r="AS55" i="46"/>
  <c r="AT55" i="46"/>
  <c r="AU55" i="46"/>
  <c r="AV55" i="46"/>
  <c r="AW55" i="46"/>
  <c r="AX55" i="46"/>
  <c r="AY55" i="46"/>
  <c r="AZ55" i="46"/>
  <c r="BA55" i="46"/>
  <c r="BB55" i="46"/>
  <c r="BC55" i="46"/>
  <c r="BD55" i="46"/>
  <c r="BE55" i="46"/>
  <c r="BF55" i="46"/>
  <c r="BG55" i="46"/>
  <c r="BH55" i="46"/>
  <c r="BI55" i="46"/>
  <c r="P56" i="46"/>
  <c r="Q56" i="46"/>
  <c r="R56" i="46"/>
  <c r="S56" i="46"/>
  <c r="T56" i="46"/>
  <c r="U56" i="46"/>
  <c r="V56" i="46"/>
  <c r="W56" i="46"/>
  <c r="X56" i="46"/>
  <c r="Y56" i="46"/>
  <c r="Z56" i="46"/>
  <c r="AA56" i="46"/>
  <c r="AB56" i="46"/>
  <c r="AC56" i="46"/>
  <c r="AD56" i="46"/>
  <c r="AE56" i="46"/>
  <c r="AF56" i="46"/>
  <c r="AG56" i="46"/>
  <c r="AH56" i="46"/>
  <c r="AI56" i="46"/>
  <c r="AJ56" i="46"/>
  <c r="AK56" i="46"/>
  <c r="AL56" i="46"/>
  <c r="AM56" i="46"/>
  <c r="AN56" i="46"/>
  <c r="AO56" i="46"/>
  <c r="AP56" i="46"/>
  <c r="AQ56" i="46"/>
  <c r="AR56" i="46"/>
  <c r="AS56" i="46"/>
  <c r="AT56" i="46"/>
  <c r="AU56" i="46"/>
  <c r="AV56" i="46"/>
  <c r="AW56" i="46"/>
  <c r="AX56" i="46"/>
  <c r="AY56" i="46"/>
  <c r="AZ56" i="46"/>
  <c r="BA56" i="46"/>
  <c r="BB56" i="46"/>
  <c r="BC56" i="46"/>
  <c r="BD56" i="46"/>
  <c r="BE56" i="46"/>
  <c r="BF56" i="46"/>
  <c r="BG56" i="46"/>
  <c r="BH56" i="46"/>
  <c r="BI56" i="46"/>
  <c r="P57" i="46"/>
  <c r="Q57" i="46"/>
  <c r="R57" i="46"/>
  <c r="S57" i="46"/>
  <c r="T57" i="46"/>
  <c r="U57" i="46"/>
  <c r="V57" i="46"/>
  <c r="W57" i="46"/>
  <c r="X57" i="46"/>
  <c r="Y57" i="46"/>
  <c r="Z57" i="46"/>
  <c r="AA57" i="46"/>
  <c r="AB57" i="46"/>
  <c r="AC57" i="46"/>
  <c r="AD57" i="46"/>
  <c r="AE57" i="46"/>
  <c r="AF57" i="46"/>
  <c r="AG57" i="46"/>
  <c r="AH57" i="46"/>
  <c r="AI57" i="46"/>
  <c r="AJ57" i="46"/>
  <c r="AK57" i="46"/>
  <c r="AL57" i="46"/>
  <c r="AM57" i="46"/>
  <c r="AN57" i="46"/>
  <c r="AO57" i="46"/>
  <c r="AP57" i="46"/>
  <c r="AQ57" i="46"/>
  <c r="AR57" i="46"/>
  <c r="AS57" i="46"/>
  <c r="AT57" i="46"/>
  <c r="AU57" i="46"/>
  <c r="AV57" i="46"/>
  <c r="AW57" i="46"/>
  <c r="AX57" i="46"/>
  <c r="AY57" i="46"/>
  <c r="AZ57" i="46"/>
  <c r="BA57" i="46"/>
  <c r="BB57" i="46"/>
  <c r="BC57" i="46"/>
  <c r="BD57" i="46"/>
  <c r="BE57" i="46"/>
  <c r="BF57" i="46"/>
  <c r="BG57" i="46"/>
  <c r="BH57" i="46"/>
  <c r="BI57" i="46"/>
  <c r="P58" i="46"/>
  <c r="Q58" i="46"/>
  <c r="R58" i="46"/>
  <c r="S58" i="46"/>
  <c r="T58" i="46"/>
  <c r="U58" i="46"/>
  <c r="V58" i="46"/>
  <c r="W58" i="46"/>
  <c r="X58" i="46"/>
  <c r="Y58" i="46"/>
  <c r="Z58" i="46"/>
  <c r="AA58" i="46"/>
  <c r="AB58" i="46"/>
  <c r="AC58" i="46"/>
  <c r="AD58" i="46"/>
  <c r="AE58" i="46"/>
  <c r="AF58" i="46"/>
  <c r="AG58" i="46"/>
  <c r="AH58" i="46"/>
  <c r="AI58" i="46"/>
  <c r="AJ58" i="46"/>
  <c r="AK58" i="46"/>
  <c r="AL58" i="46"/>
  <c r="AM58" i="46"/>
  <c r="AN58" i="46"/>
  <c r="AO58" i="46"/>
  <c r="AP58" i="46"/>
  <c r="AQ58" i="46"/>
  <c r="AR58" i="46"/>
  <c r="AS58" i="46"/>
  <c r="AT58" i="46"/>
  <c r="AU58" i="46"/>
  <c r="AV58" i="46"/>
  <c r="AW58" i="46"/>
  <c r="AX58" i="46"/>
  <c r="AY58" i="46"/>
  <c r="AZ58" i="46"/>
  <c r="BA58" i="46"/>
  <c r="BB58" i="46"/>
  <c r="BC58" i="46"/>
  <c r="BD58" i="46"/>
  <c r="BE58" i="46"/>
  <c r="BF58" i="46"/>
  <c r="BG58" i="46"/>
  <c r="BH58" i="46"/>
  <c r="BI58" i="46"/>
  <c r="P59" i="46"/>
  <c r="Q59" i="46"/>
  <c r="R59" i="46"/>
  <c r="S59" i="46"/>
  <c r="T59" i="46"/>
  <c r="U59" i="46"/>
  <c r="V59" i="46"/>
  <c r="W59" i="46"/>
  <c r="X59" i="46"/>
  <c r="Y59" i="46"/>
  <c r="Z59" i="46"/>
  <c r="AA59" i="46"/>
  <c r="AB59" i="46"/>
  <c r="AC59" i="46"/>
  <c r="AD59" i="46"/>
  <c r="AE59" i="46"/>
  <c r="AF59" i="46"/>
  <c r="AG59" i="46"/>
  <c r="AH59" i="46"/>
  <c r="AI59" i="46"/>
  <c r="AJ59" i="46"/>
  <c r="AK59" i="46"/>
  <c r="AL59" i="46"/>
  <c r="AM59" i="46"/>
  <c r="AN59" i="46"/>
  <c r="AO59" i="46"/>
  <c r="AP59" i="46"/>
  <c r="AQ59" i="46"/>
  <c r="AR59" i="46"/>
  <c r="AS59" i="46"/>
  <c r="AT59" i="46"/>
  <c r="AU59" i="46"/>
  <c r="AV59" i="46"/>
  <c r="AW59" i="46"/>
  <c r="AX59" i="46"/>
  <c r="AY59" i="46"/>
  <c r="AZ59" i="46"/>
  <c r="BA59" i="46"/>
  <c r="BB59" i="46"/>
  <c r="BC59" i="46"/>
  <c r="BD59" i="46"/>
  <c r="BE59" i="46"/>
  <c r="BF59" i="46"/>
  <c r="BG59" i="46"/>
  <c r="BH59" i="46"/>
  <c r="BI59" i="46"/>
  <c r="P60" i="46"/>
  <c r="Q60" i="46"/>
  <c r="R60" i="46"/>
  <c r="S60" i="46"/>
  <c r="T60" i="46"/>
  <c r="U60" i="46"/>
  <c r="V60" i="46"/>
  <c r="W60" i="46"/>
  <c r="X60" i="46"/>
  <c r="Y60" i="46"/>
  <c r="Z60" i="46"/>
  <c r="AA60" i="46"/>
  <c r="AB60" i="46"/>
  <c r="AC60" i="46"/>
  <c r="AD60" i="46"/>
  <c r="AE60" i="46"/>
  <c r="AF60" i="46"/>
  <c r="AG60" i="46"/>
  <c r="AH60" i="46"/>
  <c r="AI60" i="46"/>
  <c r="AJ60" i="46"/>
  <c r="AK60" i="46"/>
  <c r="AL60" i="46"/>
  <c r="AM60" i="46"/>
  <c r="AN60" i="46"/>
  <c r="AO60" i="46"/>
  <c r="AP60" i="46"/>
  <c r="AQ60" i="46"/>
  <c r="AR60" i="46"/>
  <c r="AS60" i="46"/>
  <c r="AT60" i="46"/>
  <c r="AU60" i="46"/>
  <c r="AV60" i="46"/>
  <c r="AW60" i="46"/>
  <c r="AX60" i="46"/>
  <c r="AY60" i="46"/>
  <c r="AZ60" i="46"/>
  <c r="BA60" i="46"/>
  <c r="BB60" i="46"/>
  <c r="BC60" i="46"/>
  <c r="BD60" i="46"/>
  <c r="BE60" i="46"/>
  <c r="BF60" i="46"/>
  <c r="BG60" i="46"/>
  <c r="BH60" i="46"/>
  <c r="BI60" i="46"/>
  <c r="P61" i="46"/>
  <c r="Q61" i="46"/>
  <c r="R61" i="46"/>
  <c r="S61" i="46"/>
  <c r="T61" i="46"/>
  <c r="U61" i="46"/>
  <c r="V61" i="46"/>
  <c r="W61" i="46"/>
  <c r="X61" i="46"/>
  <c r="Y61" i="46"/>
  <c r="Z61" i="46"/>
  <c r="AA61" i="46"/>
  <c r="AB61" i="46"/>
  <c r="AC61" i="46"/>
  <c r="AD61" i="46"/>
  <c r="AE61" i="46"/>
  <c r="AF61" i="46"/>
  <c r="AG61" i="46"/>
  <c r="AH61" i="46"/>
  <c r="AI61" i="46"/>
  <c r="AJ61" i="46"/>
  <c r="AK61" i="46"/>
  <c r="AL61" i="46"/>
  <c r="AM61" i="46"/>
  <c r="AN61" i="46"/>
  <c r="AO61" i="46"/>
  <c r="AP61" i="46"/>
  <c r="AQ61" i="46"/>
  <c r="AR61" i="46"/>
  <c r="AS61" i="46"/>
  <c r="AT61" i="46"/>
  <c r="AU61" i="46"/>
  <c r="AV61" i="46"/>
  <c r="AW61" i="46"/>
  <c r="AX61" i="46"/>
  <c r="AY61" i="46"/>
  <c r="AZ61" i="46"/>
  <c r="BA61" i="46"/>
  <c r="BB61" i="46"/>
  <c r="BC61" i="46"/>
  <c r="BD61" i="46"/>
  <c r="BE61" i="46"/>
  <c r="BF61" i="46"/>
  <c r="BG61" i="46"/>
  <c r="BH61" i="46"/>
  <c r="BI61" i="46"/>
  <c r="P62" i="46"/>
  <c r="Q62" i="46"/>
  <c r="R62" i="46"/>
  <c r="S62" i="46"/>
  <c r="T62" i="46"/>
  <c r="U62" i="46"/>
  <c r="V62" i="46"/>
  <c r="W62" i="46"/>
  <c r="X62" i="46"/>
  <c r="Y62" i="46"/>
  <c r="Z62" i="46"/>
  <c r="AA62" i="46"/>
  <c r="AB62" i="46"/>
  <c r="AC62" i="46"/>
  <c r="AD62" i="46"/>
  <c r="AE62" i="46"/>
  <c r="AF62" i="46"/>
  <c r="AG62" i="46"/>
  <c r="AH62" i="46"/>
  <c r="AI62" i="46"/>
  <c r="AJ62" i="46"/>
  <c r="AK62" i="46"/>
  <c r="AL62" i="46"/>
  <c r="AM62" i="46"/>
  <c r="AN62" i="46"/>
  <c r="AO62" i="46"/>
  <c r="AP62" i="46"/>
  <c r="AQ62" i="46"/>
  <c r="AR62" i="46"/>
  <c r="AS62" i="46"/>
  <c r="AT62" i="46"/>
  <c r="AU62" i="46"/>
  <c r="AV62" i="46"/>
  <c r="AW62" i="46"/>
  <c r="AX62" i="46"/>
  <c r="AY62" i="46"/>
  <c r="AZ62" i="46"/>
  <c r="BA62" i="46"/>
  <c r="BB62" i="46"/>
  <c r="BC62" i="46"/>
  <c r="BD62" i="46"/>
  <c r="BE62" i="46"/>
  <c r="BF62" i="46"/>
  <c r="BG62" i="46"/>
  <c r="BH62" i="46"/>
  <c r="BI62" i="46"/>
  <c r="P63" i="46"/>
  <c r="Q63" i="46"/>
  <c r="R63" i="46"/>
  <c r="S63" i="46"/>
  <c r="T63" i="46"/>
  <c r="U63" i="46"/>
  <c r="V63" i="46"/>
  <c r="W63" i="46"/>
  <c r="X63" i="46"/>
  <c r="Y63" i="46"/>
  <c r="Z63" i="46"/>
  <c r="AA63" i="46"/>
  <c r="AB63" i="46"/>
  <c r="AC63" i="46"/>
  <c r="AD63" i="46"/>
  <c r="AE63" i="46"/>
  <c r="AF63" i="46"/>
  <c r="AG63" i="46"/>
  <c r="AH63" i="46"/>
  <c r="AI63" i="46"/>
  <c r="AJ63" i="46"/>
  <c r="AK63" i="46"/>
  <c r="AL63" i="46"/>
  <c r="AM63" i="46"/>
  <c r="AN63" i="46"/>
  <c r="AO63" i="46"/>
  <c r="AP63" i="46"/>
  <c r="AQ63" i="46"/>
  <c r="AR63" i="46"/>
  <c r="AS63" i="46"/>
  <c r="AT63" i="46"/>
  <c r="AU63" i="46"/>
  <c r="AV63" i="46"/>
  <c r="AW63" i="46"/>
  <c r="AX63" i="46"/>
  <c r="AY63" i="46"/>
  <c r="AZ63" i="46"/>
  <c r="BA63" i="46"/>
  <c r="BB63" i="46"/>
  <c r="BC63" i="46"/>
  <c r="BD63" i="46"/>
  <c r="BE63" i="46"/>
  <c r="BF63" i="46"/>
  <c r="BG63" i="46"/>
  <c r="BH63" i="46"/>
  <c r="BI63" i="46"/>
  <c r="P64" i="46"/>
  <c r="Q64" i="46"/>
  <c r="R64" i="46"/>
  <c r="S64" i="46"/>
  <c r="T64" i="46"/>
  <c r="U64" i="46"/>
  <c r="V64" i="46"/>
  <c r="W64" i="46"/>
  <c r="X64" i="46"/>
  <c r="Y64" i="46"/>
  <c r="Z64" i="46"/>
  <c r="AA64" i="46"/>
  <c r="AB64" i="46"/>
  <c r="AC64" i="46"/>
  <c r="AD64" i="46"/>
  <c r="AE64" i="46"/>
  <c r="AF64" i="46"/>
  <c r="AG64" i="46"/>
  <c r="AH64" i="46"/>
  <c r="AI64" i="46"/>
  <c r="AJ64" i="46"/>
  <c r="AK64" i="46"/>
  <c r="AL64" i="46"/>
  <c r="AM64" i="46"/>
  <c r="AN64" i="46"/>
  <c r="AO64" i="46"/>
  <c r="AP64" i="46"/>
  <c r="AQ64" i="46"/>
  <c r="AR64" i="46"/>
  <c r="AS64" i="46"/>
  <c r="AT64" i="46"/>
  <c r="AU64" i="46"/>
  <c r="AV64" i="46"/>
  <c r="AW64" i="46"/>
  <c r="AX64" i="46"/>
  <c r="AY64" i="46"/>
  <c r="AZ64" i="46"/>
  <c r="BA64" i="46"/>
  <c r="BB64" i="46"/>
  <c r="BC64" i="46"/>
  <c r="BD64" i="46"/>
  <c r="BE64" i="46"/>
  <c r="BF64" i="46"/>
  <c r="BG64" i="46"/>
  <c r="BH64" i="46"/>
  <c r="BI64" i="46"/>
  <c r="P65" i="46"/>
  <c r="Q65" i="46"/>
  <c r="R65" i="46"/>
  <c r="S65" i="46"/>
  <c r="T65" i="46"/>
  <c r="U65" i="46"/>
  <c r="V65" i="46"/>
  <c r="W65" i="46"/>
  <c r="X65" i="46"/>
  <c r="Y65" i="46"/>
  <c r="Z65" i="46"/>
  <c r="AA65" i="46"/>
  <c r="AB65" i="46"/>
  <c r="AC65" i="46"/>
  <c r="AD65" i="46"/>
  <c r="AE65" i="46"/>
  <c r="AF65" i="46"/>
  <c r="AG65" i="46"/>
  <c r="AH65" i="46"/>
  <c r="AI65" i="46"/>
  <c r="AJ65" i="46"/>
  <c r="AK65" i="46"/>
  <c r="AL65" i="46"/>
  <c r="AM65" i="46"/>
  <c r="AN65" i="46"/>
  <c r="AO65" i="46"/>
  <c r="AP65" i="46"/>
  <c r="AQ65" i="46"/>
  <c r="AR65" i="46"/>
  <c r="AS65" i="46"/>
  <c r="AT65" i="46"/>
  <c r="AU65" i="46"/>
  <c r="AV65" i="46"/>
  <c r="AW65" i="46"/>
  <c r="AX65" i="46"/>
  <c r="AY65" i="46"/>
  <c r="AZ65" i="46"/>
  <c r="BA65" i="46"/>
  <c r="BB65" i="46"/>
  <c r="BC65" i="46"/>
  <c r="BD65" i="46"/>
  <c r="BE65" i="46"/>
  <c r="BF65" i="46"/>
  <c r="BG65" i="46"/>
  <c r="BH65" i="46"/>
  <c r="BI65" i="46"/>
  <c r="P66" i="46"/>
  <c r="Q66" i="46"/>
  <c r="R66" i="46"/>
  <c r="S66" i="46"/>
  <c r="T66" i="46"/>
  <c r="U66" i="46"/>
  <c r="V66" i="46"/>
  <c r="W66" i="46"/>
  <c r="X66" i="46"/>
  <c r="Y66" i="46"/>
  <c r="Z66" i="46"/>
  <c r="AA66" i="46"/>
  <c r="AB66" i="46"/>
  <c r="AC66" i="46"/>
  <c r="AD66" i="46"/>
  <c r="AE66" i="46"/>
  <c r="AF66" i="46"/>
  <c r="AG66" i="46"/>
  <c r="AH66" i="46"/>
  <c r="AI66" i="46"/>
  <c r="AJ66" i="46"/>
  <c r="AK66" i="46"/>
  <c r="AL66" i="46"/>
  <c r="AM66" i="46"/>
  <c r="AN66" i="46"/>
  <c r="AO66" i="46"/>
  <c r="AP66" i="46"/>
  <c r="AQ66" i="46"/>
  <c r="AR66" i="46"/>
  <c r="AS66" i="46"/>
  <c r="AT66" i="46"/>
  <c r="AU66" i="46"/>
  <c r="AV66" i="46"/>
  <c r="AW66" i="46"/>
  <c r="AX66" i="46"/>
  <c r="AY66" i="46"/>
  <c r="AZ66" i="46"/>
  <c r="BA66" i="46"/>
  <c r="BB66" i="46"/>
  <c r="BC66" i="46"/>
  <c r="BD66" i="46"/>
  <c r="BE66" i="46"/>
  <c r="BF66" i="46"/>
  <c r="BG66" i="46"/>
  <c r="BH66" i="46"/>
  <c r="BI66" i="46"/>
  <c r="P67" i="46"/>
  <c r="Q67" i="46"/>
  <c r="R67" i="46"/>
  <c r="S67" i="46"/>
  <c r="T67" i="46"/>
  <c r="U67" i="46"/>
  <c r="V67" i="46"/>
  <c r="W67" i="46"/>
  <c r="X67" i="46"/>
  <c r="Y67" i="46"/>
  <c r="Z67" i="46"/>
  <c r="AA67" i="46"/>
  <c r="AB67" i="46"/>
  <c r="AC67" i="46"/>
  <c r="AD67" i="46"/>
  <c r="AE67" i="46"/>
  <c r="AF67" i="46"/>
  <c r="AG67" i="46"/>
  <c r="AH67" i="46"/>
  <c r="AI67" i="46"/>
  <c r="AJ67" i="46"/>
  <c r="AK67" i="46"/>
  <c r="AL67" i="46"/>
  <c r="AM67" i="46"/>
  <c r="AN67" i="46"/>
  <c r="AO67" i="46"/>
  <c r="AP67" i="46"/>
  <c r="AQ67" i="46"/>
  <c r="AR67" i="46"/>
  <c r="AS67" i="46"/>
  <c r="AT67" i="46"/>
  <c r="AU67" i="46"/>
  <c r="AV67" i="46"/>
  <c r="AW67" i="46"/>
  <c r="AX67" i="46"/>
  <c r="AY67" i="46"/>
  <c r="AZ67" i="46"/>
  <c r="BA67" i="46"/>
  <c r="BB67" i="46"/>
  <c r="BC67" i="46"/>
  <c r="BD67" i="46"/>
  <c r="BE67" i="46"/>
  <c r="BF67" i="46"/>
  <c r="BG67" i="46"/>
  <c r="BH67" i="46"/>
  <c r="BI67" i="46"/>
  <c r="P68" i="46"/>
  <c r="Q68" i="46"/>
  <c r="R68" i="46"/>
  <c r="S68" i="46"/>
  <c r="T68" i="46"/>
  <c r="U68" i="46"/>
  <c r="V68" i="46"/>
  <c r="W68" i="46"/>
  <c r="X68" i="46"/>
  <c r="Y68" i="46"/>
  <c r="Z68" i="46"/>
  <c r="AA68" i="46"/>
  <c r="AB68" i="46"/>
  <c r="AC68" i="46"/>
  <c r="AD68" i="46"/>
  <c r="AE68" i="46"/>
  <c r="AF68" i="46"/>
  <c r="AG68" i="46"/>
  <c r="AH68" i="46"/>
  <c r="AI68" i="46"/>
  <c r="AJ68" i="46"/>
  <c r="AK68" i="46"/>
  <c r="AL68" i="46"/>
  <c r="AM68" i="46"/>
  <c r="AN68" i="46"/>
  <c r="AO68" i="46"/>
  <c r="AP68" i="46"/>
  <c r="AQ68" i="46"/>
  <c r="AR68" i="46"/>
  <c r="AS68" i="46"/>
  <c r="AT68" i="46"/>
  <c r="AU68" i="46"/>
  <c r="AV68" i="46"/>
  <c r="AW68" i="46"/>
  <c r="AX68" i="46"/>
  <c r="AY68" i="46"/>
  <c r="AZ68" i="46"/>
  <c r="BA68" i="46"/>
  <c r="BB68" i="46"/>
  <c r="BC68" i="46"/>
  <c r="BD68" i="46"/>
  <c r="BE68" i="46"/>
  <c r="BF68" i="46"/>
  <c r="BG68" i="46"/>
  <c r="BH68" i="46"/>
  <c r="BI68" i="46"/>
  <c r="P69" i="46"/>
  <c r="Q69" i="46"/>
  <c r="R69" i="46"/>
  <c r="S69" i="46"/>
  <c r="T69" i="46"/>
  <c r="U69" i="46"/>
  <c r="V69" i="46"/>
  <c r="W69" i="46"/>
  <c r="X69" i="46"/>
  <c r="Y69" i="46"/>
  <c r="Z69" i="46"/>
  <c r="AA69" i="46"/>
  <c r="AB69" i="46"/>
  <c r="AC69" i="46"/>
  <c r="AD69" i="46"/>
  <c r="AE69" i="46"/>
  <c r="AF69" i="46"/>
  <c r="AG69" i="46"/>
  <c r="AH69" i="46"/>
  <c r="AI69" i="46"/>
  <c r="AJ69" i="46"/>
  <c r="AK69" i="46"/>
  <c r="AL69" i="46"/>
  <c r="AM69" i="46"/>
  <c r="AN69" i="46"/>
  <c r="AO69" i="46"/>
  <c r="AP69" i="46"/>
  <c r="AQ69" i="46"/>
  <c r="AR69" i="46"/>
  <c r="AS69" i="46"/>
  <c r="AT69" i="46"/>
  <c r="AU69" i="46"/>
  <c r="AV69" i="46"/>
  <c r="AW69" i="46"/>
  <c r="AX69" i="46"/>
  <c r="AY69" i="46"/>
  <c r="AZ69" i="46"/>
  <c r="BA69" i="46"/>
  <c r="BB69" i="46"/>
  <c r="BC69" i="46"/>
  <c r="BD69" i="46"/>
  <c r="BE69" i="46"/>
  <c r="BF69" i="46"/>
  <c r="BG69" i="46"/>
  <c r="BH69" i="46"/>
  <c r="BI69" i="46"/>
  <c r="P70" i="46"/>
  <c r="Q70" i="46"/>
  <c r="R70" i="46"/>
  <c r="S70" i="46"/>
  <c r="T70" i="46"/>
  <c r="U70" i="46"/>
  <c r="V70" i="46"/>
  <c r="W70" i="46"/>
  <c r="X70" i="46"/>
  <c r="Y70" i="46"/>
  <c r="Z70" i="46"/>
  <c r="AA70" i="46"/>
  <c r="AB70" i="46"/>
  <c r="AC70" i="46"/>
  <c r="AD70" i="46"/>
  <c r="AE70" i="46"/>
  <c r="AF70" i="46"/>
  <c r="AG70" i="46"/>
  <c r="AH70" i="46"/>
  <c r="AI70" i="46"/>
  <c r="AJ70" i="46"/>
  <c r="AK70" i="46"/>
  <c r="AL70" i="46"/>
  <c r="AM70" i="46"/>
  <c r="AN70" i="46"/>
  <c r="AO70" i="46"/>
  <c r="AP70" i="46"/>
  <c r="AQ70" i="46"/>
  <c r="AR70" i="46"/>
  <c r="AS70" i="46"/>
  <c r="AT70" i="46"/>
  <c r="AU70" i="46"/>
  <c r="AV70" i="46"/>
  <c r="AW70" i="46"/>
  <c r="AX70" i="46"/>
  <c r="AY70" i="46"/>
  <c r="AZ70" i="46"/>
  <c r="BA70" i="46"/>
  <c r="BB70" i="46"/>
  <c r="BC70" i="46"/>
  <c r="BD70" i="46"/>
  <c r="BE70" i="46"/>
  <c r="BF70" i="46"/>
  <c r="BG70" i="46"/>
  <c r="BH70" i="46"/>
  <c r="BI70" i="46"/>
  <c r="P71" i="46"/>
  <c r="Q71" i="46"/>
  <c r="R71" i="46"/>
  <c r="S71" i="46"/>
  <c r="T71" i="46"/>
  <c r="U71" i="46"/>
  <c r="V71" i="46"/>
  <c r="W71" i="46"/>
  <c r="X71" i="46"/>
  <c r="Y71" i="46"/>
  <c r="Z71" i="46"/>
  <c r="AA71" i="46"/>
  <c r="AB71" i="46"/>
  <c r="AC71" i="46"/>
  <c r="AD71" i="46"/>
  <c r="AE71" i="46"/>
  <c r="AF71" i="46"/>
  <c r="AG71" i="46"/>
  <c r="AH71" i="46"/>
  <c r="AI71" i="46"/>
  <c r="AJ71" i="46"/>
  <c r="AK71" i="46"/>
  <c r="AL71" i="46"/>
  <c r="AM71" i="46"/>
  <c r="AN71" i="46"/>
  <c r="AO71" i="46"/>
  <c r="AP71" i="46"/>
  <c r="AQ71" i="46"/>
  <c r="AR71" i="46"/>
  <c r="AS71" i="46"/>
  <c r="AT71" i="46"/>
  <c r="AU71" i="46"/>
  <c r="AV71" i="46"/>
  <c r="AW71" i="46"/>
  <c r="AX71" i="46"/>
  <c r="AY71" i="46"/>
  <c r="AZ71" i="46"/>
  <c r="BA71" i="46"/>
  <c r="BB71" i="46"/>
  <c r="BC71" i="46"/>
  <c r="BD71" i="46"/>
  <c r="BE71" i="46"/>
  <c r="BF71" i="46"/>
  <c r="BG71" i="46"/>
  <c r="BH71" i="46"/>
  <c r="BI71" i="46"/>
  <c r="P72" i="46"/>
  <c r="Q72" i="46"/>
  <c r="R72" i="46"/>
  <c r="S72" i="46"/>
  <c r="T72" i="46"/>
  <c r="U72" i="46"/>
  <c r="V72" i="46"/>
  <c r="W72" i="46"/>
  <c r="X72" i="46"/>
  <c r="Y72" i="46"/>
  <c r="Z72" i="46"/>
  <c r="AA72" i="46"/>
  <c r="AB72" i="46"/>
  <c r="AC72" i="46"/>
  <c r="AD72" i="46"/>
  <c r="AE72" i="46"/>
  <c r="AF72" i="46"/>
  <c r="AG72" i="46"/>
  <c r="AH72" i="46"/>
  <c r="AI72" i="46"/>
  <c r="AJ72" i="46"/>
  <c r="AK72" i="46"/>
  <c r="AL72" i="46"/>
  <c r="AM72" i="46"/>
  <c r="AN72" i="46"/>
  <c r="AO72" i="46"/>
  <c r="AP72" i="46"/>
  <c r="AQ72" i="46"/>
  <c r="AR72" i="46"/>
  <c r="AS72" i="46"/>
  <c r="AT72" i="46"/>
  <c r="AU72" i="46"/>
  <c r="AV72" i="46"/>
  <c r="AW72" i="46"/>
  <c r="AX72" i="46"/>
  <c r="AY72" i="46"/>
  <c r="AZ72" i="46"/>
  <c r="BA72" i="46"/>
  <c r="BB72" i="46"/>
  <c r="BC72" i="46"/>
  <c r="BD72" i="46"/>
  <c r="BE72" i="46"/>
  <c r="BF72" i="46"/>
  <c r="BG72" i="46"/>
  <c r="BH72" i="46"/>
  <c r="BI72" i="46"/>
  <c r="P73" i="46"/>
  <c r="Q73" i="46"/>
  <c r="R73" i="46"/>
  <c r="S73" i="46"/>
  <c r="T73" i="46"/>
  <c r="U73" i="46"/>
  <c r="V73" i="46"/>
  <c r="W73" i="46"/>
  <c r="X73" i="46"/>
  <c r="Y73" i="46"/>
  <c r="Z73" i="46"/>
  <c r="AA73" i="46"/>
  <c r="AB73" i="46"/>
  <c r="AC73" i="46"/>
  <c r="AD73" i="46"/>
  <c r="AE73" i="46"/>
  <c r="AF73" i="46"/>
  <c r="AG73" i="46"/>
  <c r="AH73" i="46"/>
  <c r="AI73" i="46"/>
  <c r="AJ73" i="46"/>
  <c r="AK73" i="46"/>
  <c r="AL73" i="46"/>
  <c r="AM73" i="46"/>
  <c r="AN73" i="46"/>
  <c r="AO73" i="46"/>
  <c r="AP73" i="46"/>
  <c r="AQ73" i="46"/>
  <c r="AR73" i="46"/>
  <c r="AS73" i="46"/>
  <c r="AT73" i="46"/>
  <c r="AU73" i="46"/>
  <c r="AV73" i="46"/>
  <c r="AW73" i="46"/>
  <c r="AX73" i="46"/>
  <c r="AY73" i="46"/>
  <c r="AZ73" i="46"/>
  <c r="BA73" i="46"/>
  <c r="BB73" i="46"/>
  <c r="BC73" i="46"/>
  <c r="BD73" i="46"/>
  <c r="BE73" i="46"/>
  <c r="BF73" i="46"/>
  <c r="BG73" i="46"/>
  <c r="BH73" i="46"/>
  <c r="BI73" i="46"/>
  <c r="P74" i="46"/>
  <c r="Q74" i="46"/>
  <c r="R74" i="46"/>
  <c r="S74" i="46"/>
  <c r="T74" i="46"/>
  <c r="U74" i="46"/>
  <c r="V74" i="46"/>
  <c r="W74" i="46"/>
  <c r="X74" i="46"/>
  <c r="Y74" i="46"/>
  <c r="Z74" i="46"/>
  <c r="AA74" i="46"/>
  <c r="AB74" i="46"/>
  <c r="AC74" i="46"/>
  <c r="AD74" i="46"/>
  <c r="AE74" i="46"/>
  <c r="AF74" i="46"/>
  <c r="AG74" i="46"/>
  <c r="AH74" i="46"/>
  <c r="AI74" i="46"/>
  <c r="AJ74" i="46"/>
  <c r="AK74" i="46"/>
  <c r="AL74" i="46"/>
  <c r="AM74" i="46"/>
  <c r="AN74" i="46"/>
  <c r="AO74" i="46"/>
  <c r="AP74" i="46"/>
  <c r="AQ74" i="46"/>
  <c r="AR74" i="46"/>
  <c r="AS74" i="46"/>
  <c r="AT74" i="46"/>
  <c r="AU74" i="46"/>
  <c r="AV74" i="46"/>
  <c r="AW74" i="46"/>
  <c r="AX74" i="46"/>
  <c r="AY74" i="46"/>
  <c r="AZ74" i="46"/>
  <c r="BA74" i="46"/>
  <c r="BB74" i="46"/>
  <c r="BC74" i="46"/>
  <c r="BD74" i="46"/>
  <c r="BE74" i="46"/>
  <c r="BF74" i="46"/>
  <c r="BG74" i="46"/>
  <c r="BH74" i="46"/>
  <c r="BI74" i="46"/>
  <c r="P75" i="46"/>
  <c r="Q75" i="46"/>
  <c r="R75" i="46"/>
  <c r="S75" i="46"/>
  <c r="T75" i="46"/>
  <c r="U75" i="46"/>
  <c r="V75" i="46"/>
  <c r="W75" i="46"/>
  <c r="X75" i="46"/>
  <c r="Y75" i="46"/>
  <c r="Z75" i="46"/>
  <c r="AA75" i="46"/>
  <c r="AB75" i="46"/>
  <c r="AC75" i="46"/>
  <c r="AD75" i="46"/>
  <c r="AE75" i="46"/>
  <c r="AF75" i="46"/>
  <c r="AG75" i="46"/>
  <c r="AH75" i="46"/>
  <c r="AI75" i="46"/>
  <c r="AJ75" i="46"/>
  <c r="AK75" i="46"/>
  <c r="AL75" i="46"/>
  <c r="AM75" i="46"/>
  <c r="AN75" i="46"/>
  <c r="AO75" i="46"/>
  <c r="AP75" i="46"/>
  <c r="AQ75" i="46"/>
  <c r="AR75" i="46"/>
  <c r="AS75" i="46"/>
  <c r="AT75" i="46"/>
  <c r="AU75" i="46"/>
  <c r="AV75" i="46"/>
  <c r="AW75" i="46"/>
  <c r="AX75" i="46"/>
  <c r="AY75" i="46"/>
  <c r="AZ75" i="46"/>
  <c r="BA75" i="46"/>
  <c r="BB75" i="46"/>
  <c r="BC75" i="46"/>
  <c r="BD75" i="46"/>
  <c r="BE75" i="46"/>
  <c r="BF75" i="46"/>
  <c r="BG75" i="46"/>
  <c r="BH75" i="46"/>
  <c r="BI75" i="46"/>
  <c r="P76" i="46"/>
  <c r="Q76" i="46"/>
  <c r="R76" i="46"/>
  <c r="S76" i="46"/>
  <c r="T76" i="46"/>
  <c r="U76" i="46"/>
  <c r="V76" i="46"/>
  <c r="W76" i="46"/>
  <c r="X76" i="46"/>
  <c r="Y76" i="46"/>
  <c r="Z76" i="46"/>
  <c r="AA76" i="46"/>
  <c r="AB76" i="46"/>
  <c r="AC76" i="46"/>
  <c r="AD76" i="46"/>
  <c r="AE76" i="46"/>
  <c r="AF76" i="46"/>
  <c r="AG76" i="46"/>
  <c r="AH76" i="46"/>
  <c r="AI76" i="46"/>
  <c r="AJ76" i="46"/>
  <c r="AK76" i="46"/>
  <c r="AL76" i="46"/>
  <c r="AM76" i="46"/>
  <c r="AN76" i="46"/>
  <c r="AO76" i="46"/>
  <c r="AP76" i="46"/>
  <c r="AQ76" i="46"/>
  <c r="AR76" i="46"/>
  <c r="AS76" i="46"/>
  <c r="AT76" i="46"/>
  <c r="AU76" i="46"/>
  <c r="AV76" i="46"/>
  <c r="AW76" i="46"/>
  <c r="AX76" i="46"/>
  <c r="AY76" i="46"/>
  <c r="AZ76" i="46"/>
  <c r="BA76" i="46"/>
  <c r="BB76" i="46"/>
  <c r="BC76" i="46"/>
  <c r="BD76" i="46"/>
  <c r="BE76" i="46"/>
  <c r="BF76" i="46"/>
  <c r="BG76" i="46"/>
  <c r="BH76" i="46"/>
  <c r="BI76" i="46"/>
  <c r="P77" i="46"/>
  <c r="Q77" i="46"/>
  <c r="R77" i="46"/>
  <c r="S77" i="46"/>
  <c r="T77" i="46"/>
  <c r="U77" i="46"/>
  <c r="V77" i="46"/>
  <c r="W77" i="46"/>
  <c r="X77" i="46"/>
  <c r="Y77" i="46"/>
  <c r="Z77" i="46"/>
  <c r="AA77" i="46"/>
  <c r="AB77" i="46"/>
  <c r="AC77" i="46"/>
  <c r="AD77" i="46"/>
  <c r="AE77" i="46"/>
  <c r="AF77" i="46"/>
  <c r="AG77" i="46"/>
  <c r="AH77" i="46"/>
  <c r="AI77" i="46"/>
  <c r="AJ77" i="46"/>
  <c r="AK77" i="46"/>
  <c r="AL77" i="46"/>
  <c r="AM77" i="46"/>
  <c r="AN77" i="46"/>
  <c r="AO77" i="46"/>
  <c r="AP77" i="46"/>
  <c r="AQ77" i="46"/>
  <c r="AR77" i="46"/>
  <c r="AS77" i="46"/>
  <c r="AT77" i="46"/>
  <c r="AU77" i="46"/>
  <c r="AV77" i="46"/>
  <c r="AW77" i="46"/>
  <c r="AX77" i="46"/>
  <c r="AY77" i="46"/>
  <c r="AZ77" i="46"/>
  <c r="BA77" i="46"/>
  <c r="BB77" i="46"/>
  <c r="BC77" i="46"/>
  <c r="BD77" i="46"/>
  <c r="BE77" i="46"/>
  <c r="BF77" i="46"/>
  <c r="BG77" i="46"/>
  <c r="BH77" i="46"/>
  <c r="BI77" i="46"/>
  <c r="P78" i="46"/>
  <c r="Q78" i="46"/>
  <c r="R78" i="46"/>
  <c r="S78" i="46"/>
  <c r="T78" i="46"/>
  <c r="U78" i="46"/>
  <c r="V78" i="46"/>
  <c r="W78" i="46"/>
  <c r="X78" i="46"/>
  <c r="Y78" i="46"/>
  <c r="Z78" i="46"/>
  <c r="AA78" i="46"/>
  <c r="AB78" i="46"/>
  <c r="AC78" i="46"/>
  <c r="AD78" i="46"/>
  <c r="AE78" i="46"/>
  <c r="AF78" i="46"/>
  <c r="AG78" i="46"/>
  <c r="AH78" i="46"/>
  <c r="AI78" i="46"/>
  <c r="AJ78" i="46"/>
  <c r="AK78" i="46"/>
  <c r="AL78" i="46"/>
  <c r="AM78" i="46"/>
  <c r="AN78" i="46"/>
  <c r="AO78" i="46"/>
  <c r="AP78" i="46"/>
  <c r="AQ78" i="46"/>
  <c r="AR78" i="46"/>
  <c r="AS78" i="46"/>
  <c r="AT78" i="46"/>
  <c r="AU78" i="46"/>
  <c r="AV78" i="46"/>
  <c r="AW78" i="46"/>
  <c r="AX78" i="46"/>
  <c r="AY78" i="46"/>
  <c r="AZ78" i="46"/>
  <c r="BA78" i="46"/>
  <c r="BB78" i="46"/>
  <c r="BC78" i="46"/>
  <c r="BD78" i="46"/>
  <c r="BE78" i="46"/>
  <c r="BF78" i="46"/>
  <c r="BG78" i="46"/>
  <c r="BH78" i="46"/>
  <c r="BI78" i="46"/>
  <c r="P79" i="46"/>
  <c r="Q79" i="46"/>
  <c r="R79" i="46"/>
  <c r="S79" i="46"/>
  <c r="T79" i="46"/>
  <c r="U79" i="46"/>
  <c r="V79" i="46"/>
  <c r="W79" i="46"/>
  <c r="X79" i="46"/>
  <c r="Y79" i="46"/>
  <c r="Z79" i="46"/>
  <c r="AA79" i="46"/>
  <c r="AB79" i="46"/>
  <c r="AC79" i="46"/>
  <c r="AD79" i="46"/>
  <c r="AE79" i="46"/>
  <c r="AF79" i="46"/>
  <c r="AG79" i="46"/>
  <c r="AH79" i="46"/>
  <c r="AI79" i="46"/>
  <c r="AJ79" i="46"/>
  <c r="AK79" i="46"/>
  <c r="AL79" i="46"/>
  <c r="AM79" i="46"/>
  <c r="AN79" i="46"/>
  <c r="AO79" i="46"/>
  <c r="AP79" i="46"/>
  <c r="AQ79" i="46"/>
  <c r="AR79" i="46"/>
  <c r="AS79" i="46"/>
  <c r="AT79" i="46"/>
  <c r="AU79" i="46"/>
  <c r="AV79" i="46"/>
  <c r="AW79" i="46"/>
  <c r="AX79" i="46"/>
  <c r="AY79" i="46"/>
  <c r="AZ79" i="46"/>
  <c r="BA79" i="46"/>
  <c r="BB79" i="46"/>
  <c r="BC79" i="46"/>
  <c r="BD79" i="46"/>
  <c r="BE79" i="46"/>
  <c r="BF79" i="46"/>
  <c r="BG79" i="46"/>
  <c r="BH79" i="46"/>
  <c r="BI79" i="46"/>
  <c r="P80" i="46"/>
  <c r="Q80" i="46"/>
  <c r="R80" i="46"/>
  <c r="S80" i="46"/>
  <c r="T80" i="46"/>
  <c r="U80" i="46"/>
  <c r="V80" i="46"/>
  <c r="W80" i="46"/>
  <c r="X80" i="46"/>
  <c r="Y80" i="46"/>
  <c r="Z80" i="46"/>
  <c r="AA80" i="46"/>
  <c r="AB80" i="46"/>
  <c r="AC80" i="46"/>
  <c r="AD80" i="46"/>
  <c r="AE80" i="46"/>
  <c r="AF80" i="46"/>
  <c r="AG80" i="46"/>
  <c r="AH80" i="46"/>
  <c r="AI80" i="46"/>
  <c r="AJ80" i="46"/>
  <c r="AK80" i="46"/>
  <c r="AL80" i="46"/>
  <c r="AM80" i="46"/>
  <c r="AN80" i="46"/>
  <c r="AO80" i="46"/>
  <c r="AP80" i="46"/>
  <c r="AQ80" i="46"/>
  <c r="AR80" i="46"/>
  <c r="AS80" i="46"/>
  <c r="AT80" i="46"/>
  <c r="AU80" i="46"/>
  <c r="AV80" i="46"/>
  <c r="AW80" i="46"/>
  <c r="AX80" i="46"/>
  <c r="AY80" i="46"/>
  <c r="AZ80" i="46"/>
  <c r="BA80" i="46"/>
  <c r="BB80" i="46"/>
  <c r="BC80" i="46"/>
  <c r="BD80" i="46"/>
  <c r="BE80" i="46"/>
  <c r="BF80" i="46"/>
  <c r="BG80" i="46"/>
  <c r="BH80" i="46"/>
  <c r="BI80" i="46"/>
  <c r="P81" i="46"/>
  <c r="Q81" i="46"/>
  <c r="R81" i="46"/>
  <c r="S81" i="46"/>
  <c r="T81" i="46"/>
  <c r="U81" i="46"/>
  <c r="V81" i="46"/>
  <c r="W81" i="46"/>
  <c r="X81" i="46"/>
  <c r="Y81" i="46"/>
  <c r="Z81" i="46"/>
  <c r="AA81" i="46"/>
  <c r="AB81" i="46"/>
  <c r="AC81" i="46"/>
  <c r="AD81" i="46"/>
  <c r="AE81" i="46"/>
  <c r="AF81" i="46"/>
  <c r="AG81" i="46"/>
  <c r="AH81" i="46"/>
  <c r="AI81" i="46"/>
  <c r="AJ81" i="46"/>
  <c r="AK81" i="46"/>
  <c r="AL81" i="46"/>
  <c r="AM81" i="46"/>
  <c r="AN81" i="46"/>
  <c r="AO81" i="46"/>
  <c r="AP81" i="46"/>
  <c r="AQ81" i="46"/>
  <c r="AR81" i="46"/>
  <c r="AS81" i="46"/>
  <c r="AT81" i="46"/>
  <c r="AU81" i="46"/>
  <c r="AV81" i="46"/>
  <c r="AW81" i="46"/>
  <c r="AX81" i="46"/>
  <c r="AY81" i="46"/>
  <c r="AZ81" i="46"/>
  <c r="BA81" i="46"/>
  <c r="BB81" i="46"/>
  <c r="BC81" i="46"/>
  <c r="BD81" i="46"/>
  <c r="BE81" i="46"/>
  <c r="BF81" i="46"/>
  <c r="BG81" i="46"/>
  <c r="BH81" i="46"/>
  <c r="BI81" i="46"/>
  <c r="P82" i="46"/>
  <c r="Q82" i="46"/>
  <c r="R82" i="46"/>
  <c r="S82" i="46"/>
  <c r="T82" i="46"/>
  <c r="U82" i="46"/>
  <c r="V82" i="46"/>
  <c r="W82" i="46"/>
  <c r="X82" i="46"/>
  <c r="Y82" i="46"/>
  <c r="Z82" i="46"/>
  <c r="AA82" i="46"/>
  <c r="AB82" i="46"/>
  <c r="AC82" i="46"/>
  <c r="AD82" i="46"/>
  <c r="AE82" i="46"/>
  <c r="AF82" i="46"/>
  <c r="AG82" i="46"/>
  <c r="AH82" i="46"/>
  <c r="AI82" i="46"/>
  <c r="AJ82" i="46"/>
  <c r="AK82" i="46"/>
  <c r="AL82" i="46"/>
  <c r="AM82" i="46"/>
  <c r="AN82" i="46"/>
  <c r="AO82" i="46"/>
  <c r="AP82" i="46"/>
  <c r="AQ82" i="46"/>
  <c r="AR82" i="46"/>
  <c r="AS82" i="46"/>
  <c r="AT82" i="46"/>
  <c r="AU82" i="46"/>
  <c r="AV82" i="46"/>
  <c r="AW82" i="46"/>
  <c r="AX82" i="46"/>
  <c r="AY82" i="46"/>
  <c r="AZ82" i="46"/>
  <c r="BA82" i="46"/>
  <c r="BB82" i="46"/>
  <c r="BC82" i="46"/>
  <c r="BD82" i="46"/>
  <c r="BE82" i="46"/>
  <c r="BF82" i="46"/>
  <c r="BG82" i="46"/>
  <c r="BH82" i="46"/>
  <c r="BI82" i="46"/>
  <c r="P83" i="46"/>
  <c r="Q83" i="46"/>
  <c r="R83" i="46"/>
  <c r="S83" i="46"/>
  <c r="T83" i="46"/>
  <c r="U83" i="46"/>
  <c r="V83" i="46"/>
  <c r="W83" i="46"/>
  <c r="X83" i="46"/>
  <c r="Y83" i="46"/>
  <c r="Z83" i="46"/>
  <c r="AA83" i="46"/>
  <c r="AB83" i="46"/>
  <c r="AC83" i="46"/>
  <c r="AD83" i="46"/>
  <c r="AE83" i="46"/>
  <c r="AF83" i="46"/>
  <c r="AG83" i="46"/>
  <c r="AH83" i="46"/>
  <c r="AI83" i="46"/>
  <c r="AJ83" i="46"/>
  <c r="AK83" i="46"/>
  <c r="AL83" i="46"/>
  <c r="AM83" i="46"/>
  <c r="AN83" i="46"/>
  <c r="AO83" i="46"/>
  <c r="AP83" i="46"/>
  <c r="AQ83" i="46"/>
  <c r="AR83" i="46"/>
  <c r="AS83" i="46"/>
  <c r="AT83" i="46"/>
  <c r="AU83" i="46"/>
  <c r="AV83" i="46"/>
  <c r="AW83" i="46"/>
  <c r="AX83" i="46"/>
  <c r="AY83" i="46"/>
  <c r="AZ83" i="46"/>
  <c r="BA83" i="46"/>
  <c r="BB83" i="46"/>
  <c r="BC83" i="46"/>
  <c r="BD83" i="46"/>
  <c r="BE83" i="46"/>
  <c r="BF83" i="46"/>
  <c r="BG83" i="46"/>
  <c r="BH83" i="46"/>
  <c r="BI83" i="46"/>
  <c r="P84" i="46"/>
  <c r="Q84" i="46"/>
  <c r="R84" i="46"/>
  <c r="S84" i="46"/>
  <c r="T84" i="46"/>
  <c r="U84" i="46"/>
  <c r="V84" i="46"/>
  <c r="W84" i="46"/>
  <c r="X84" i="46"/>
  <c r="Y84" i="46"/>
  <c r="Z84" i="46"/>
  <c r="AA84" i="46"/>
  <c r="AB84" i="46"/>
  <c r="AC84" i="46"/>
  <c r="AD84" i="46"/>
  <c r="AE84" i="46"/>
  <c r="AF84" i="46"/>
  <c r="AG84" i="46"/>
  <c r="AH84" i="46"/>
  <c r="AI84" i="46"/>
  <c r="AJ84" i="46"/>
  <c r="AK84" i="46"/>
  <c r="AL84" i="46"/>
  <c r="AM84" i="46"/>
  <c r="AN84" i="46"/>
  <c r="AO84" i="46"/>
  <c r="AP84" i="46"/>
  <c r="AQ84" i="46"/>
  <c r="AR84" i="46"/>
  <c r="AS84" i="46"/>
  <c r="AT84" i="46"/>
  <c r="AU84" i="46"/>
  <c r="AV84" i="46"/>
  <c r="AW84" i="46"/>
  <c r="AX84" i="46"/>
  <c r="AY84" i="46"/>
  <c r="AZ84" i="46"/>
  <c r="BA84" i="46"/>
  <c r="BB84" i="46"/>
  <c r="BC84" i="46"/>
  <c r="BD84" i="46"/>
  <c r="BE84" i="46"/>
  <c r="BF84" i="46"/>
  <c r="BG84" i="46"/>
  <c r="BH84" i="46"/>
  <c r="BI84" i="46"/>
  <c r="P85" i="46"/>
  <c r="Q85" i="46"/>
  <c r="R85" i="46"/>
  <c r="S85" i="46"/>
  <c r="T85" i="46"/>
  <c r="U85" i="46"/>
  <c r="V85" i="46"/>
  <c r="W85" i="46"/>
  <c r="X85" i="46"/>
  <c r="Y85" i="46"/>
  <c r="Z85" i="46"/>
  <c r="AA85" i="46"/>
  <c r="AB85" i="46"/>
  <c r="AC85" i="46"/>
  <c r="AD85" i="46"/>
  <c r="AE85" i="46"/>
  <c r="AF85" i="46"/>
  <c r="AG85" i="46"/>
  <c r="AH85" i="46"/>
  <c r="AI85" i="46"/>
  <c r="AJ85" i="46"/>
  <c r="AK85" i="46"/>
  <c r="AL85" i="46"/>
  <c r="AM85" i="46"/>
  <c r="AN85" i="46"/>
  <c r="AO85" i="46"/>
  <c r="AP85" i="46"/>
  <c r="AQ85" i="46"/>
  <c r="AR85" i="46"/>
  <c r="AS85" i="46"/>
  <c r="AT85" i="46"/>
  <c r="AU85" i="46"/>
  <c r="AV85" i="46"/>
  <c r="AW85" i="46"/>
  <c r="AX85" i="46"/>
  <c r="AY85" i="46"/>
  <c r="AZ85" i="46"/>
  <c r="BA85" i="46"/>
  <c r="BB85" i="46"/>
  <c r="BC85" i="46"/>
  <c r="BD85" i="46"/>
  <c r="BE85" i="46"/>
  <c r="BF85" i="46"/>
  <c r="BG85" i="46"/>
  <c r="BH85" i="46"/>
  <c r="BI85" i="46"/>
  <c r="P86" i="46"/>
  <c r="Q86" i="46"/>
  <c r="R86" i="46"/>
  <c r="S86" i="46"/>
  <c r="T86" i="46"/>
  <c r="U86" i="46"/>
  <c r="V86" i="46"/>
  <c r="W86" i="46"/>
  <c r="X86" i="46"/>
  <c r="Y86" i="46"/>
  <c r="Z86" i="46"/>
  <c r="AA86" i="46"/>
  <c r="AB86" i="46"/>
  <c r="AC86" i="46"/>
  <c r="AD86" i="46"/>
  <c r="AE86" i="46"/>
  <c r="AF86" i="46"/>
  <c r="AG86" i="46"/>
  <c r="AH86" i="46"/>
  <c r="AI86" i="46"/>
  <c r="AJ86" i="46"/>
  <c r="AK86" i="46"/>
  <c r="AL86" i="46"/>
  <c r="AM86" i="46"/>
  <c r="AN86" i="46"/>
  <c r="AO86" i="46"/>
  <c r="AP86" i="46"/>
  <c r="AQ86" i="46"/>
  <c r="AR86" i="46"/>
  <c r="AS86" i="46"/>
  <c r="AT86" i="46"/>
  <c r="AU86" i="46"/>
  <c r="AV86" i="46"/>
  <c r="AW86" i="46"/>
  <c r="AX86" i="46"/>
  <c r="AY86" i="46"/>
  <c r="AZ86" i="46"/>
  <c r="BA86" i="46"/>
  <c r="BB86" i="46"/>
  <c r="BC86" i="46"/>
  <c r="BD86" i="46"/>
  <c r="BE86" i="46"/>
  <c r="BF86" i="46"/>
  <c r="BG86" i="46"/>
  <c r="BH86" i="46"/>
  <c r="BI86" i="46"/>
  <c r="P87" i="46"/>
  <c r="Q87" i="46"/>
  <c r="R87" i="46"/>
  <c r="S87" i="46"/>
  <c r="T87" i="46"/>
  <c r="U87" i="46"/>
  <c r="V87" i="46"/>
  <c r="W87" i="46"/>
  <c r="X87" i="46"/>
  <c r="Y87" i="46"/>
  <c r="Z87" i="46"/>
  <c r="AA87" i="46"/>
  <c r="AB87" i="46"/>
  <c r="AC87" i="46"/>
  <c r="AD87" i="46"/>
  <c r="AE87" i="46"/>
  <c r="AF87" i="46"/>
  <c r="AG87" i="46"/>
  <c r="AH87" i="46"/>
  <c r="AI87" i="46"/>
  <c r="AJ87" i="46"/>
  <c r="AK87" i="46"/>
  <c r="AL87" i="46"/>
  <c r="AM87" i="46"/>
  <c r="AN87" i="46"/>
  <c r="AO87" i="46"/>
  <c r="AP87" i="46"/>
  <c r="AQ87" i="46"/>
  <c r="AR87" i="46"/>
  <c r="AS87" i="46"/>
  <c r="AT87" i="46"/>
  <c r="AU87" i="46"/>
  <c r="AV87" i="46"/>
  <c r="AW87" i="46"/>
  <c r="AX87" i="46"/>
  <c r="AY87" i="46"/>
  <c r="AZ87" i="46"/>
  <c r="BA87" i="46"/>
  <c r="BB87" i="46"/>
  <c r="BC87" i="46"/>
  <c r="BD87" i="46"/>
  <c r="BE87" i="46"/>
  <c r="BF87" i="46"/>
  <c r="BG87" i="46"/>
  <c r="BH87" i="46"/>
  <c r="BI87" i="46"/>
  <c r="P88" i="46"/>
  <c r="Q88" i="46"/>
  <c r="R88" i="46"/>
  <c r="S88" i="46"/>
  <c r="T88" i="46"/>
  <c r="U88" i="46"/>
  <c r="V88" i="46"/>
  <c r="W88" i="46"/>
  <c r="X88" i="46"/>
  <c r="Y88" i="46"/>
  <c r="Z88" i="46"/>
  <c r="AA88" i="46"/>
  <c r="AB88" i="46"/>
  <c r="AC88" i="46"/>
  <c r="AD88" i="46"/>
  <c r="AE88" i="46"/>
  <c r="AF88" i="46"/>
  <c r="AG88" i="46"/>
  <c r="AH88" i="46"/>
  <c r="AI88" i="46"/>
  <c r="AJ88" i="46"/>
  <c r="AK88" i="46"/>
  <c r="AL88" i="46"/>
  <c r="AM88" i="46"/>
  <c r="AN88" i="46"/>
  <c r="AO88" i="46"/>
  <c r="AP88" i="46"/>
  <c r="AQ88" i="46"/>
  <c r="AR88" i="46"/>
  <c r="AS88" i="46"/>
  <c r="AT88" i="46"/>
  <c r="AU88" i="46"/>
  <c r="AV88" i="46"/>
  <c r="AW88" i="46"/>
  <c r="AX88" i="46"/>
  <c r="AY88" i="46"/>
  <c r="AZ88" i="46"/>
  <c r="BA88" i="46"/>
  <c r="BB88" i="46"/>
  <c r="BC88" i="46"/>
  <c r="BD88" i="46"/>
  <c r="BE88" i="46"/>
  <c r="BF88" i="46"/>
  <c r="BG88" i="46"/>
  <c r="BH88" i="46"/>
  <c r="BI88" i="46"/>
  <c r="P89" i="46"/>
  <c r="Q89" i="46"/>
  <c r="R89" i="46"/>
  <c r="S89" i="46"/>
  <c r="T89" i="46"/>
  <c r="U89" i="46"/>
  <c r="V89" i="46"/>
  <c r="W89" i="46"/>
  <c r="X89" i="46"/>
  <c r="Y89" i="46"/>
  <c r="Z89" i="46"/>
  <c r="AA89" i="46"/>
  <c r="AB89" i="46"/>
  <c r="AC89" i="46"/>
  <c r="AD89" i="46"/>
  <c r="AE89" i="46"/>
  <c r="AF89" i="46"/>
  <c r="AG89" i="46"/>
  <c r="AH89" i="46"/>
  <c r="AI89" i="46"/>
  <c r="AJ89" i="46"/>
  <c r="AK89" i="46"/>
  <c r="AL89" i="46"/>
  <c r="AM89" i="46"/>
  <c r="AN89" i="46"/>
  <c r="AO89" i="46"/>
  <c r="AP89" i="46"/>
  <c r="AQ89" i="46"/>
  <c r="AR89" i="46"/>
  <c r="AS89" i="46"/>
  <c r="AT89" i="46"/>
  <c r="AU89" i="46"/>
  <c r="AV89" i="46"/>
  <c r="AW89" i="46"/>
  <c r="AX89" i="46"/>
  <c r="AY89" i="46"/>
  <c r="AZ89" i="46"/>
  <c r="BA89" i="46"/>
  <c r="BB89" i="46"/>
  <c r="BC89" i="46"/>
  <c r="BD89" i="46"/>
  <c r="BE89" i="46"/>
  <c r="BF89" i="46"/>
  <c r="BG89" i="46"/>
  <c r="BH89" i="46"/>
  <c r="BI89" i="46"/>
  <c r="P90" i="46"/>
  <c r="Q90" i="46"/>
  <c r="R90" i="46"/>
  <c r="S90" i="46"/>
  <c r="T90" i="46"/>
  <c r="U90" i="46"/>
  <c r="V90" i="46"/>
  <c r="W90" i="46"/>
  <c r="X90" i="46"/>
  <c r="Y90" i="46"/>
  <c r="Z90" i="46"/>
  <c r="AA90" i="46"/>
  <c r="AB90" i="46"/>
  <c r="AC90" i="46"/>
  <c r="AD90" i="46"/>
  <c r="AE90" i="46"/>
  <c r="AF90" i="46"/>
  <c r="AG90" i="46"/>
  <c r="AH90" i="46"/>
  <c r="AI90" i="46"/>
  <c r="AJ90" i="46"/>
  <c r="AK90" i="46"/>
  <c r="AL90" i="46"/>
  <c r="AM90" i="46"/>
  <c r="AN90" i="46"/>
  <c r="AO90" i="46"/>
  <c r="AP90" i="46"/>
  <c r="AQ90" i="46"/>
  <c r="AR90" i="46"/>
  <c r="AS90" i="46"/>
  <c r="AT90" i="46"/>
  <c r="AU90" i="46"/>
  <c r="AV90" i="46"/>
  <c r="AW90" i="46"/>
  <c r="AX90" i="46"/>
  <c r="AY90" i="46"/>
  <c r="AZ90" i="46"/>
  <c r="BA90" i="46"/>
  <c r="BB90" i="46"/>
  <c r="BC90" i="46"/>
  <c r="BD90" i="46"/>
  <c r="BE90" i="46"/>
  <c r="BF90" i="46"/>
  <c r="BG90" i="46"/>
  <c r="BH90" i="46"/>
  <c r="BI90" i="46"/>
  <c r="P91" i="46"/>
  <c r="Q91" i="46"/>
  <c r="R91" i="46"/>
  <c r="S91" i="46"/>
  <c r="T91" i="46"/>
  <c r="U91" i="46"/>
  <c r="V91" i="46"/>
  <c r="W91" i="46"/>
  <c r="X91" i="46"/>
  <c r="Y91" i="46"/>
  <c r="Z91" i="46"/>
  <c r="AA91" i="46"/>
  <c r="AB91" i="46"/>
  <c r="AC91" i="46"/>
  <c r="AD91" i="46"/>
  <c r="AE91" i="46"/>
  <c r="AF91" i="46"/>
  <c r="AG91" i="46"/>
  <c r="AH91" i="46"/>
  <c r="AI91" i="46"/>
  <c r="AJ91" i="46"/>
  <c r="AK91" i="46"/>
  <c r="AL91" i="46"/>
  <c r="AM91" i="46"/>
  <c r="AN91" i="46"/>
  <c r="AO91" i="46"/>
  <c r="AP91" i="46"/>
  <c r="AQ91" i="46"/>
  <c r="AR91" i="46"/>
  <c r="AS91" i="46"/>
  <c r="AT91" i="46"/>
  <c r="AU91" i="46"/>
  <c r="AV91" i="46"/>
  <c r="AW91" i="46"/>
  <c r="AX91" i="46"/>
  <c r="AY91" i="46"/>
  <c r="AZ91" i="46"/>
  <c r="BA91" i="46"/>
  <c r="BB91" i="46"/>
  <c r="BC91" i="46"/>
  <c r="BD91" i="46"/>
  <c r="BE91" i="46"/>
  <c r="BF91" i="46"/>
  <c r="BG91" i="46"/>
  <c r="BH91" i="46"/>
  <c r="BI91" i="46"/>
  <c r="P92" i="46"/>
  <c r="Q92" i="46"/>
  <c r="R92" i="46"/>
  <c r="S92" i="46"/>
  <c r="T92" i="46"/>
  <c r="U92" i="46"/>
  <c r="V92" i="46"/>
  <c r="W92" i="46"/>
  <c r="X92" i="46"/>
  <c r="Y92" i="46"/>
  <c r="Z92" i="46"/>
  <c r="AA92" i="46"/>
  <c r="AB92" i="46"/>
  <c r="AC92" i="46"/>
  <c r="AD92" i="46"/>
  <c r="AE92" i="46"/>
  <c r="AF92" i="46"/>
  <c r="AG92" i="46"/>
  <c r="AH92" i="46"/>
  <c r="AI92" i="46"/>
  <c r="AJ92" i="46"/>
  <c r="AK92" i="46"/>
  <c r="AL92" i="46"/>
  <c r="AM92" i="46"/>
  <c r="AN92" i="46"/>
  <c r="AO92" i="46"/>
  <c r="AP92" i="46"/>
  <c r="AQ92" i="46"/>
  <c r="AR92" i="46"/>
  <c r="AS92" i="46"/>
  <c r="AT92" i="46"/>
  <c r="AU92" i="46"/>
  <c r="AV92" i="46"/>
  <c r="AW92" i="46"/>
  <c r="AX92" i="46"/>
  <c r="AY92" i="46"/>
  <c r="AZ92" i="46"/>
  <c r="BA92" i="46"/>
  <c r="BB92" i="46"/>
  <c r="BC92" i="46"/>
  <c r="BD92" i="46"/>
  <c r="BE92" i="46"/>
  <c r="BF92" i="46"/>
  <c r="BG92" i="46"/>
  <c r="BH92" i="46"/>
  <c r="BI92" i="46"/>
  <c r="P93" i="46"/>
  <c r="Q93" i="46"/>
  <c r="R93" i="46"/>
  <c r="S93" i="46"/>
  <c r="T93" i="46"/>
  <c r="U93" i="46"/>
  <c r="V93" i="46"/>
  <c r="W93" i="46"/>
  <c r="X93" i="46"/>
  <c r="Y93" i="46"/>
  <c r="Z93" i="46"/>
  <c r="AA93" i="46"/>
  <c r="AB93" i="46"/>
  <c r="AC93" i="46"/>
  <c r="AD93" i="46"/>
  <c r="AE93" i="46"/>
  <c r="AF93" i="46"/>
  <c r="AG93" i="46"/>
  <c r="AH93" i="46"/>
  <c r="AI93" i="46"/>
  <c r="AJ93" i="46"/>
  <c r="AK93" i="46"/>
  <c r="AL93" i="46"/>
  <c r="AM93" i="46"/>
  <c r="AN93" i="46"/>
  <c r="AO93" i="46"/>
  <c r="AP93" i="46"/>
  <c r="AQ93" i="46"/>
  <c r="AR93" i="46"/>
  <c r="AS93" i="46"/>
  <c r="AT93" i="46"/>
  <c r="AU93" i="46"/>
  <c r="AV93" i="46"/>
  <c r="AW93" i="46"/>
  <c r="AX93" i="46"/>
  <c r="AY93" i="46"/>
  <c r="AZ93" i="46"/>
  <c r="BA93" i="46"/>
  <c r="BB93" i="46"/>
  <c r="BC93" i="46"/>
  <c r="BD93" i="46"/>
  <c r="BE93" i="46"/>
  <c r="BF93" i="46"/>
  <c r="BG93" i="46"/>
  <c r="BH93" i="46"/>
  <c r="BI93" i="46"/>
  <c r="P94" i="46"/>
  <c r="Q94" i="46"/>
  <c r="R94" i="46"/>
  <c r="S94" i="46"/>
  <c r="T94" i="46"/>
  <c r="U94" i="46"/>
  <c r="V94" i="46"/>
  <c r="W94" i="46"/>
  <c r="X94" i="46"/>
  <c r="Y94" i="46"/>
  <c r="Z94" i="46"/>
  <c r="AA94" i="46"/>
  <c r="AB94" i="46"/>
  <c r="AC94" i="46"/>
  <c r="AD94" i="46"/>
  <c r="AE94" i="46"/>
  <c r="AF94" i="46"/>
  <c r="AG94" i="46"/>
  <c r="AH94" i="46"/>
  <c r="AI94" i="46"/>
  <c r="AJ94" i="46"/>
  <c r="AK94" i="46"/>
  <c r="AL94" i="46"/>
  <c r="AM94" i="46"/>
  <c r="AN94" i="46"/>
  <c r="AO94" i="46"/>
  <c r="AP94" i="46"/>
  <c r="AQ94" i="46"/>
  <c r="AR94" i="46"/>
  <c r="AS94" i="46"/>
  <c r="AT94" i="46"/>
  <c r="AU94" i="46"/>
  <c r="AV94" i="46"/>
  <c r="AW94" i="46"/>
  <c r="AX94" i="46"/>
  <c r="AY94" i="46"/>
  <c r="AZ94" i="46"/>
  <c r="BA94" i="46"/>
  <c r="BB94" i="46"/>
  <c r="BC94" i="46"/>
  <c r="BD94" i="46"/>
  <c r="BE94" i="46"/>
  <c r="BF94" i="46"/>
  <c r="BG94" i="46"/>
  <c r="BH94" i="46"/>
  <c r="BI94" i="46"/>
  <c r="P95" i="46"/>
  <c r="Q95" i="46"/>
  <c r="R95" i="46"/>
  <c r="S95" i="46"/>
  <c r="T95" i="46"/>
  <c r="U95" i="46"/>
  <c r="V95" i="46"/>
  <c r="W95" i="46"/>
  <c r="X95" i="46"/>
  <c r="Y95" i="46"/>
  <c r="Z95" i="46"/>
  <c r="AA95" i="46"/>
  <c r="AB95" i="46"/>
  <c r="AC95" i="46"/>
  <c r="AD95" i="46"/>
  <c r="AE95" i="46"/>
  <c r="AF95" i="46"/>
  <c r="AG95" i="46"/>
  <c r="AH95" i="46"/>
  <c r="AI95" i="46"/>
  <c r="AJ95" i="46"/>
  <c r="AK95" i="46"/>
  <c r="AL95" i="46"/>
  <c r="AM95" i="46"/>
  <c r="AN95" i="46"/>
  <c r="AO95" i="46"/>
  <c r="AP95" i="46"/>
  <c r="AQ95" i="46"/>
  <c r="AR95" i="46"/>
  <c r="AS95" i="46"/>
  <c r="AT95" i="46"/>
  <c r="AU95" i="46"/>
  <c r="AV95" i="46"/>
  <c r="AW95" i="46"/>
  <c r="AX95" i="46"/>
  <c r="AY95" i="46"/>
  <c r="AZ95" i="46"/>
  <c r="BA95" i="46"/>
  <c r="BB95" i="46"/>
  <c r="BC95" i="46"/>
  <c r="BD95" i="46"/>
  <c r="BE95" i="46"/>
  <c r="BF95" i="46"/>
  <c r="BG95" i="46"/>
  <c r="BH95" i="46"/>
  <c r="BI95" i="46"/>
  <c r="P96" i="46"/>
  <c r="Q96" i="46"/>
  <c r="R96" i="46"/>
  <c r="S96" i="46"/>
  <c r="T96" i="46"/>
  <c r="U96" i="46"/>
  <c r="V96" i="46"/>
  <c r="W96" i="46"/>
  <c r="X96" i="46"/>
  <c r="Y96" i="46"/>
  <c r="Z96" i="46"/>
  <c r="AA96" i="46"/>
  <c r="AB96" i="46"/>
  <c r="AC96" i="46"/>
  <c r="AD96" i="46"/>
  <c r="AE96" i="46"/>
  <c r="AF96" i="46"/>
  <c r="AG96" i="46"/>
  <c r="AH96" i="46"/>
  <c r="AI96" i="46"/>
  <c r="AJ96" i="46"/>
  <c r="AK96" i="46"/>
  <c r="AL96" i="46"/>
  <c r="AM96" i="46"/>
  <c r="AN96" i="46"/>
  <c r="AO96" i="46"/>
  <c r="AP96" i="46"/>
  <c r="AQ96" i="46"/>
  <c r="AR96" i="46"/>
  <c r="AS96" i="46"/>
  <c r="AT96" i="46"/>
  <c r="AU96" i="46"/>
  <c r="AV96" i="46"/>
  <c r="AW96" i="46"/>
  <c r="AX96" i="46"/>
  <c r="AY96" i="46"/>
  <c r="AZ96" i="46"/>
  <c r="BA96" i="46"/>
  <c r="BB96" i="46"/>
  <c r="BC96" i="46"/>
  <c r="BD96" i="46"/>
  <c r="BE96" i="46"/>
  <c r="BF96" i="46"/>
  <c r="BG96" i="46"/>
  <c r="BH96" i="46"/>
  <c r="BI96" i="46"/>
  <c r="P97" i="46"/>
  <c r="Q97" i="46"/>
  <c r="R97" i="46"/>
  <c r="S97" i="46"/>
  <c r="T97" i="46"/>
  <c r="U97" i="46"/>
  <c r="V97" i="46"/>
  <c r="W97" i="46"/>
  <c r="X97" i="46"/>
  <c r="Y97" i="46"/>
  <c r="Z97" i="46"/>
  <c r="AA97" i="46"/>
  <c r="AB97" i="46"/>
  <c r="AC97" i="46"/>
  <c r="AD97" i="46"/>
  <c r="AE97" i="46"/>
  <c r="AF97" i="46"/>
  <c r="AG97" i="46"/>
  <c r="AH97" i="46"/>
  <c r="AI97" i="46"/>
  <c r="AJ97" i="46"/>
  <c r="AK97" i="46"/>
  <c r="AL97" i="46"/>
  <c r="AM97" i="46"/>
  <c r="AN97" i="46"/>
  <c r="AO97" i="46"/>
  <c r="AP97" i="46"/>
  <c r="AQ97" i="46"/>
  <c r="AR97" i="46"/>
  <c r="AS97" i="46"/>
  <c r="AT97" i="46"/>
  <c r="AU97" i="46"/>
  <c r="AV97" i="46"/>
  <c r="AW97" i="46"/>
  <c r="AX97" i="46"/>
  <c r="AY97" i="46"/>
  <c r="AZ97" i="46"/>
  <c r="BA97" i="46"/>
  <c r="BB97" i="46"/>
  <c r="BC97" i="46"/>
  <c r="BD97" i="46"/>
  <c r="BE97" i="46"/>
  <c r="BF97" i="46"/>
  <c r="BG97" i="46"/>
  <c r="BH97" i="46"/>
  <c r="BI97" i="46"/>
  <c r="P98" i="46"/>
  <c r="Q98" i="46"/>
  <c r="R98" i="46"/>
  <c r="S98" i="46"/>
  <c r="T98" i="46"/>
  <c r="U98" i="46"/>
  <c r="V98" i="46"/>
  <c r="W98" i="46"/>
  <c r="X98" i="46"/>
  <c r="Y98" i="46"/>
  <c r="Z98" i="46"/>
  <c r="AA98" i="46"/>
  <c r="AB98" i="46"/>
  <c r="AC98" i="46"/>
  <c r="AD98" i="46"/>
  <c r="AE98" i="46"/>
  <c r="AF98" i="46"/>
  <c r="AG98" i="46"/>
  <c r="AH98" i="46"/>
  <c r="AI98" i="46"/>
  <c r="AJ98" i="46"/>
  <c r="AK98" i="46"/>
  <c r="AL98" i="46"/>
  <c r="AM98" i="46"/>
  <c r="AN98" i="46"/>
  <c r="AO98" i="46"/>
  <c r="AP98" i="46"/>
  <c r="AQ98" i="46"/>
  <c r="AR98" i="46"/>
  <c r="AS98" i="46"/>
  <c r="AT98" i="46"/>
  <c r="AU98" i="46"/>
  <c r="AV98" i="46"/>
  <c r="AW98" i="46"/>
  <c r="AX98" i="46"/>
  <c r="AY98" i="46"/>
  <c r="AZ98" i="46"/>
  <c r="BA98" i="46"/>
  <c r="BB98" i="46"/>
  <c r="BC98" i="46"/>
  <c r="BD98" i="46"/>
  <c r="BE98" i="46"/>
  <c r="BF98" i="46"/>
  <c r="BG98" i="46"/>
  <c r="BH98" i="46"/>
  <c r="BI98" i="46"/>
  <c r="P99" i="46"/>
  <c r="Q99" i="46"/>
  <c r="R99" i="46"/>
  <c r="S99" i="46"/>
  <c r="T99" i="46"/>
  <c r="U99" i="46"/>
  <c r="V99" i="46"/>
  <c r="W99" i="46"/>
  <c r="X99" i="46"/>
  <c r="Y99" i="46"/>
  <c r="Z99" i="46"/>
  <c r="AA99" i="46"/>
  <c r="AB99" i="46"/>
  <c r="AC99" i="46"/>
  <c r="AD99" i="46"/>
  <c r="AE99" i="46"/>
  <c r="AF99" i="46"/>
  <c r="AG99" i="46"/>
  <c r="AH99" i="46"/>
  <c r="AI99" i="46"/>
  <c r="AJ99" i="46"/>
  <c r="AK99" i="46"/>
  <c r="AL99" i="46"/>
  <c r="AM99" i="46"/>
  <c r="AN99" i="46"/>
  <c r="AO99" i="46"/>
  <c r="AP99" i="46"/>
  <c r="AQ99" i="46"/>
  <c r="AR99" i="46"/>
  <c r="AS99" i="46"/>
  <c r="AT99" i="46"/>
  <c r="AU99" i="46"/>
  <c r="AV99" i="46"/>
  <c r="AW99" i="46"/>
  <c r="AX99" i="46"/>
  <c r="AY99" i="46"/>
  <c r="AZ99" i="46"/>
  <c r="BA99" i="46"/>
  <c r="BB99" i="46"/>
  <c r="BC99" i="46"/>
  <c r="BD99" i="46"/>
  <c r="BE99" i="46"/>
  <c r="BF99" i="46"/>
  <c r="BG99" i="46"/>
  <c r="BH99" i="46"/>
  <c r="BI99" i="46"/>
  <c r="P100" i="46"/>
  <c r="Q100" i="46"/>
  <c r="R100" i="46"/>
  <c r="S100" i="46"/>
  <c r="T100" i="46"/>
  <c r="U100" i="46"/>
  <c r="V100" i="46"/>
  <c r="W100" i="46"/>
  <c r="X100" i="46"/>
  <c r="Y100" i="46"/>
  <c r="Z100" i="46"/>
  <c r="AA100" i="46"/>
  <c r="AB100" i="46"/>
  <c r="AC100" i="46"/>
  <c r="AD100" i="46"/>
  <c r="AE100" i="46"/>
  <c r="AF100" i="46"/>
  <c r="AG100" i="46"/>
  <c r="AH100" i="46"/>
  <c r="AI100" i="46"/>
  <c r="AJ100" i="46"/>
  <c r="AK100" i="46"/>
  <c r="AL100" i="46"/>
  <c r="AM100" i="46"/>
  <c r="AN100" i="46"/>
  <c r="AO100" i="46"/>
  <c r="AP100" i="46"/>
  <c r="AQ100" i="46"/>
  <c r="AR100" i="46"/>
  <c r="AS100" i="46"/>
  <c r="AT100" i="46"/>
  <c r="AU100" i="46"/>
  <c r="AV100" i="46"/>
  <c r="AW100" i="46"/>
  <c r="AX100" i="46"/>
  <c r="AY100" i="46"/>
  <c r="AZ100" i="46"/>
  <c r="BA100" i="46"/>
  <c r="BB100" i="46"/>
  <c r="BC100" i="46"/>
  <c r="BD100" i="46"/>
  <c r="BE100" i="46"/>
  <c r="BF100" i="46"/>
  <c r="BG100" i="46"/>
  <c r="BH100" i="46"/>
  <c r="BI100" i="46"/>
  <c r="P101" i="46"/>
  <c r="Q101" i="46"/>
  <c r="R101" i="46"/>
  <c r="S101" i="46"/>
  <c r="T101" i="46"/>
  <c r="U101" i="46"/>
  <c r="V101" i="46"/>
  <c r="W101" i="46"/>
  <c r="X101" i="46"/>
  <c r="Y101" i="46"/>
  <c r="Z101" i="46"/>
  <c r="AA101" i="46"/>
  <c r="AB101" i="46"/>
  <c r="AC101" i="46"/>
  <c r="AD101" i="46"/>
  <c r="AE101" i="46"/>
  <c r="AF101" i="46"/>
  <c r="AG101" i="46"/>
  <c r="AH101" i="46"/>
  <c r="AI101" i="46"/>
  <c r="AJ101" i="46"/>
  <c r="AK101" i="46"/>
  <c r="AL101" i="46"/>
  <c r="AM101" i="46"/>
  <c r="AN101" i="46"/>
  <c r="AO101" i="46"/>
  <c r="AP101" i="46"/>
  <c r="AQ101" i="46"/>
  <c r="AR101" i="46"/>
  <c r="AS101" i="46"/>
  <c r="AT101" i="46"/>
  <c r="AU101" i="46"/>
  <c r="AV101" i="46"/>
  <c r="AW101" i="46"/>
  <c r="AX101" i="46"/>
  <c r="AY101" i="46"/>
  <c r="AZ101" i="46"/>
  <c r="BA101" i="46"/>
  <c r="BB101" i="46"/>
  <c r="BC101" i="46"/>
  <c r="BD101" i="46"/>
  <c r="BE101" i="46"/>
  <c r="BF101" i="46"/>
  <c r="BG101" i="46"/>
  <c r="BH101" i="46"/>
  <c r="BI101" i="46"/>
  <c r="P102" i="46"/>
  <c r="Q102" i="46"/>
  <c r="R102" i="46"/>
  <c r="S102" i="46"/>
  <c r="T102" i="46"/>
  <c r="U102" i="46"/>
  <c r="V102" i="46"/>
  <c r="W102" i="46"/>
  <c r="X102" i="46"/>
  <c r="Y102" i="46"/>
  <c r="Z102" i="46"/>
  <c r="AA102" i="46"/>
  <c r="AB102" i="46"/>
  <c r="AC102" i="46"/>
  <c r="AD102" i="46"/>
  <c r="AE102" i="46"/>
  <c r="AF102" i="46"/>
  <c r="AG102" i="46"/>
  <c r="AH102" i="46"/>
  <c r="AI102" i="46"/>
  <c r="AJ102" i="46"/>
  <c r="AK102" i="46"/>
  <c r="AL102" i="46"/>
  <c r="AM102" i="46"/>
  <c r="AN102" i="46"/>
  <c r="AO102" i="46"/>
  <c r="AP102" i="46"/>
  <c r="AQ102" i="46"/>
  <c r="AR102" i="46"/>
  <c r="AS102" i="46"/>
  <c r="AT102" i="46"/>
  <c r="AU102" i="46"/>
  <c r="AV102" i="46"/>
  <c r="AW102" i="46"/>
  <c r="AX102" i="46"/>
  <c r="AY102" i="46"/>
  <c r="AZ102" i="46"/>
  <c r="BA102" i="46"/>
  <c r="BB102" i="46"/>
  <c r="BC102" i="46"/>
  <c r="BD102" i="46"/>
  <c r="BE102" i="46"/>
  <c r="BF102" i="46"/>
  <c r="BG102" i="46"/>
  <c r="BH102" i="46"/>
  <c r="BI102" i="46"/>
  <c r="P103" i="46"/>
  <c r="Q103" i="46"/>
  <c r="R103" i="46"/>
  <c r="S103" i="46"/>
  <c r="T103" i="46"/>
  <c r="U103" i="46"/>
  <c r="V103" i="46"/>
  <c r="W103" i="46"/>
  <c r="X103" i="46"/>
  <c r="Y103" i="46"/>
  <c r="Z103" i="46"/>
  <c r="AA103" i="46"/>
  <c r="AB103" i="46"/>
  <c r="AC103" i="46"/>
  <c r="AD103" i="46"/>
  <c r="AE103" i="46"/>
  <c r="AF103" i="46"/>
  <c r="AG103" i="46"/>
  <c r="AH103" i="46"/>
  <c r="AI103" i="46"/>
  <c r="AJ103" i="46"/>
  <c r="AK103" i="46"/>
  <c r="AL103" i="46"/>
  <c r="AM103" i="46"/>
  <c r="AN103" i="46"/>
  <c r="AO103" i="46"/>
  <c r="AP103" i="46"/>
  <c r="AQ103" i="46"/>
  <c r="AR103" i="46"/>
  <c r="AS103" i="46"/>
  <c r="AT103" i="46"/>
  <c r="AU103" i="46"/>
  <c r="AV103" i="46"/>
  <c r="AW103" i="46"/>
  <c r="AX103" i="46"/>
  <c r="AY103" i="46"/>
  <c r="AZ103" i="46"/>
  <c r="BA103" i="46"/>
  <c r="BB103" i="46"/>
  <c r="BC103" i="46"/>
  <c r="BD103" i="46"/>
  <c r="BE103" i="46"/>
  <c r="BF103" i="46"/>
  <c r="BG103" i="46"/>
  <c r="BH103" i="46"/>
  <c r="BI103" i="46"/>
  <c r="P104" i="46"/>
  <c r="Q104" i="46"/>
  <c r="R104" i="46"/>
  <c r="S104" i="46"/>
  <c r="T104" i="46"/>
  <c r="U104" i="46"/>
  <c r="V104" i="46"/>
  <c r="W104" i="46"/>
  <c r="X104" i="46"/>
  <c r="Y104" i="46"/>
  <c r="Z104" i="46"/>
  <c r="AA104" i="46"/>
  <c r="AB104" i="46"/>
  <c r="AC104" i="46"/>
  <c r="AD104" i="46"/>
  <c r="AE104" i="46"/>
  <c r="AF104" i="46"/>
  <c r="AG104" i="46"/>
  <c r="AH104" i="46"/>
  <c r="AI104" i="46"/>
  <c r="AJ104" i="46"/>
  <c r="AK104" i="46"/>
  <c r="AL104" i="46"/>
  <c r="AM104" i="46"/>
  <c r="AN104" i="46"/>
  <c r="AO104" i="46"/>
  <c r="AP104" i="46"/>
  <c r="AQ104" i="46"/>
  <c r="AR104" i="46"/>
  <c r="AS104" i="46"/>
  <c r="AT104" i="46"/>
  <c r="AU104" i="46"/>
  <c r="AV104" i="46"/>
  <c r="AW104" i="46"/>
  <c r="AX104" i="46"/>
  <c r="AY104" i="46"/>
  <c r="AZ104" i="46"/>
  <c r="BA104" i="46"/>
  <c r="BB104" i="46"/>
  <c r="BC104" i="46"/>
  <c r="BD104" i="46"/>
  <c r="BE104" i="46"/>
  <c r="BF104" i="46"/>
  <c r="BG104" i="46"/>
  <c r="BH104" i="46"/>
  <c r="BI104" i="46"/>
  <c r="P105" i="46"/>
  <c r="Q105" i="46"/>
  <c r="R105" i="46"/>
  <c r="S105" i="46"/>
  <c r="T105" i="46"/>
  <c r="U105" i="46"/>
  <c r="V105" i="46"/>
  <c r="W105" i="46"/>
  <c r="X105" i="46"/>
  <c r="Y105" i="46"/>
  <c r="Z105" i="46"/>
  <c r="AA105" i="46"/>
  <c r="AB105" i="46"/>
  <c r="AC105" i="46"/>
  <c r="AD105" i="46"/>
  <c r="AE105" i="46"/>
  <c r="AF105" i="46"/>
  <c r="AG105" i="46"/>
  <c r="AH105" i="46"/>
  <c r="AI105" i="46"/>
  <c r="AJ105" i="46"/>
  <c r="AK105" i="46"/>
  <c r="AL105" i="46"/>
  <c r="AM105" i="46"/>
  <c r="AN105" i="46"/>
  <c r="AO105" i="46"/>
  <c r="AP105" i="46"/>
  <c r="AQ105" i="46"/>
  <c r="AR105" i="46"/>
  <c r="AS105" i="46"/>
  <c r="AT105" i="46"/>
  <c r="AU105" i="46"/>
  <c r="AV105" i="46"/>
  <c r="AW105" i="46"/>
  <c r="AX105" i="46"/>
  <c r="AY105" i="46"/>
  <c r="AZ105" i="46"/>
  <c r="BA105" i="46"/>
  <c r="BB105" i="46"/>
  <c r="BC105" i="46"/>
  <c r="BD105" i="46"/>
  <c r="BE105" i="46"/>
  <c r="BF105" i="46"/>
  <c r="BG105" i="46"/>
  <c r="BH105" i="46"/>
  <c r="BI105" i="46"/>
  <c r="P106" i="46"/>
  <c r="Q106" i="46"/>
  <c r="R106" i="46"/>
  <c r="S106" i="46"/>
  <c r="T106" i="46"/>
  <c r="U106" i="46"/>
  <c r="V106" i="46"/>
  <c r="W106" i="46"/>
  <c r="X106" i="46"/>
  <c r="Y106" i="46"/>
  <c r="Z106" i="46"/>
  <c r="AA106" i="46"/>
  <c r="AB106" i="46"/>
  <c r="AC106" i="46"/>
  <c r="AD106" i="46"/>
  <c r="AE106" i="46"/>
  <c r="AF106" i="46"/>
  <c r="AG106" i="46"/>
  <c r="AH106" i="46"/>
  <c r="AI106" i="46"/>
  <c r="AJ106" i="46"/>
  <c r="AK106" i="46"/>
  <c r="AL106" i="46"/>
  <c r="AM106" i="46"/>
  <c r="AN106" i="46"/>
  <c r="AO106" i="46"/>
  <c r="AP106" i="46"/>
  <c r="AQ106" i="46"/>
  <c r="AR106" i="46"/>
  <c r="AS106" i="46"/>
  <c r="AT106" i="46"/>
  <c r="AU106" i="46"/>
  <c r="AV106" i="46"/>
  <c r="AW106" i="46"/>
  <c r="AX106" i="46"/>
  <c r="AY106" i="46"/>
  <c r="AZ106" i="46"/>
  <c r="BA106" i="46"/>
  <c r="BB106" i="46"/>
  <c r="BC106" i="46"/>
  <c r="BD106" i="46"/>
  <c r="BE106" i="46"/>
  <c r="BF106" i="46"/>
  <c r="BG106" i="46"/>
  <c r="BH106" i="46"/>
  <c r="BI106" i="46"/>
  <c r="P107" i="46"/>
  <c r="Q107" i="46"/>
  <c r="R107" i="46"/>
  <c r="S107" i="46"/>
  <c r="T107" i="46"/>
  <c r="U107" i="46"/>
  <c r="V107" i="46"/>
  <c r="W107" i="46"/>
  <c r="X107" i="46"/>
  <c r="Y107" i="46"/>
  <c r="Z107" i="46"/>
  <c r="AA107" i="46"/>
  <c r="AB107" i="46"/>
  <c r="AC107" i="46"/>
  <c r="AD107" i="46"/>
  <c r="AE107" i="46"/>
  <c r="AF107" i="46"/>
  <c r="AG107" i="46"/>
  <c r="AH107" i="46"/>
  <c r="AI107" i="46"/>
  <c r="AJ107" i="46"/>
  <c r="AK107" i="46"/>
  <c r="AL107" i="46"/>
  <c r="AM107" i="46"/>
  <c r="AN107" i="46"/>
  <c r="AO107" i="46"/>
  <c r="AP107" i="46"/>
  <c r="AQ107" i="46"/>
  <c r="AR107" i="46"/>
  <c r="AS107" i="46"/>
  <c r="AT107" i="46"/>
  <c r="AU107" i="46"/>
  <c r="AV107" i="46"/>
  <c r="AW107" i="46"/>
  <c r="AX107" i="46"/>
  <c r="AY107" i="46"/>
  <c r="AZ107" i="46"/>
  <c r="BA107" i="46"/>
  <c r="BB107" i="46"/>
  <c r="BC107" i="46"/>
  <c r="BD107" i="46"/>
  <c r="BE107" i="46"/>
  <c r="BF107" i="46"/>
  <c r="BG107" i="46"/>
  <c r="BH107" i="46"/>
  <c r="BI107" i="46"/>
  <c r="P108" i="46"/>
  <c r="Q108" i="46"/>
  <c r="R108" i="46"/>
  <c r="S108" i="46"/>
  <c r="T108" i="46"/>
  <c r="U108" i="46"/>
  <c r="V108" i="46"/>
  <c r="W108" i="46"/>
  <c r="X108" i="46"/>
  <c r="Y108" i="46"/>
  <c r="Z108" i="46"/>
  <c r="AA108" i="46"/>
  <c r="AB108" i="46"/>
  <c r="AC108" i="46"/>
  <c r="AD108" i="46"/>
  <c r="AE108" i="46"/>
  <c r="AF108" i="46"/>
  <c r="AG108" i="46"/>
  <c r="AH108" i="46"/>
  <c r="AI108" i="46"/>
  <c r="AJ108" i="46"/>
  <c r="AK108" i="46"/>
  <c r="AL108" i="46"/>
  <c r="AM108" i="46"/>
  <c r="AN108" i="46"/>
  <c r="AO108" i="46"/>
  <c r="AP108" i="46"/>
  <c r="AQ108" i="46"/>
  <c r="AR108" i="46"/>
  <c r="AS108" i="46"/>
  <c r="AT108" i="46"/>
  <c r="AU108" i="46"/>
  <c r="AV108" i="46"/>
  <c r="AW108" i="46"/>
  <c r="AX108" i="46"/>
  <c r="AY108" i="46"/>
  <c r="AZ108" i="46"/>
  <c r="BA108" i="46"/>
  <c r="BB108" i="46"/>
  <c r="BC108" i="46"/>
  <c r="BD108" i="46"/>
  <c r="BE108" i="46"/>
  <c r="BF108" i="46"/>
  <c r="BG108" i="46"/>
  <c r="BH108" i="46"/>
  <c r="BI108" i="46"/>
  <c r="P109" i="46"/>
  <c r="Q109" i="46"/>
  <c r="R109" i="46"/>
  <c r="S109" i="46"/>
  <c r="T109" i="46"/>
  <c r="U109" i="46"/>
  <c r="V109" i="46"/>
  <c r="W109" i="46"/>
  <c r="X109" i="46"/>
  <c r="Y109" i="46"/>
  <c r="Z109" i="46"/>
  <c r="AA109" i="46"/>
  <c r="AB109" i="46"/>
  <c r="AC109" i="46"/>
  <c r="AD109" i="46"/>
  <c r="AE109" i="46"/>
  <c r="AF109" i="46"/>
  <c r="AG109" i="46"/>
  <c r="AH109" i="46"/>
  <c r="AI109" i="46"/>
  <c r="AJ109" i="46"/>
  <c r="AK109" i="46"/>
  <c r="AL109" i="46"/>
  <c r="AM109" i="46"/>
  <c r="AN109" i="46"/>
  <c r="AO109" i="46"/>
  <c r="AP109" i="46"/>
  <c r="AQ109" i="46"/>
  <c r="AR109" i="46"/>
  <c r="AS109" i="46"/>
  <c r="AT109" i="46"/>
  <c r="AU109" i="46"/>
  <c r="AV109" i="46"/>
  <c r="AW109" i="46"/>
  <c r="AX109" i="46"/>
  <c r="AY109" i="46"/>
  <c r="AZ109" i="46"/>
  <c r="BA109" i="46"/>
  <c r="BB109" i="46"/>
  <c r="BC109" i="46"/>
  <c r="BD109" i="46"/>
  <c r="BE109" i="46"/>
  <c r="BF109" i="46"/>
  <c r="BG109" i="46"/>
  <c r="BH109" i="46"/>
  <c r="BI109" i="46"/>
  <c r="P110" i="46"/>
  <c r="Q110" i="46"/>
  <c r="R110" i="46"/>
  <c r="S110" i="46"/>
  <c r="T110" i="46"/>
  <c r="U110" i="46"/>
  <c r="V110" i="46"/>
  <c r="W110" i="46"/>
  <c r="X110" i="46"/>
  <c r="Y110" i="46"/>
  <c r="Z110" i="46"/>
  <c r="AA110" i="46"/>
  <c r="AB110" i="46"/>
  <c r="AC110" i="46"/>
  <c r="AD110" i="46"/>
  <c r="AE110" i="46"/>
  <c r="AF110" i="46"/>
  <c r="AG110" i="46"/>
  <c r="AH110" i="46"/>
  <c r="AI110" i="46"/>
  <c r="AJ110" i="46"/>
  <c r="AK110" i="46"/>
  <c r="AL110" i="46"/>
  <c r="AM110" i="46"/>
  <c r="AN110" i="46"/>
  <c r="AO110" i="46"/>
  <c r="AP110" i="46"/>
  <c r="AQ110" i="46"/>
  <c r="AR110" i="46"/>
  <c r="AS110" i="46"/>
  <c r="AT110" i="46"/>
  <c r="AU110" i="46"/>
  <c r="AV110" i="46"/>
  <c r="AW110" i="46"/>
  <c r="AX110" i="46"/>
  <c r="AY110" i="46"/>
  <c r="AZ110" i="46"/>
  <c r="BA110" i="46"/>
  <c r="BB110" i="46"/>
  <c r="BC110" i="46"/>
  <c r="BD110" i="46"/>
  <c r="BE110" i="46"/>
  <c r="BF110" i="46"/>
  <c r="BG110" i="46"/>
  <c r="BH110" i="46"/>
  <c r="BI110" i="46"/>
  <c r="P111" i="46"/>
  <c r="Q111" i="46"/>
  <c r="R111" i="46"/>
  <c r="S111" i="46"/>
  <c r="T111" i="46"/>
  <c r="U111" i="46"/>
  <c r="V111" i="46"/>
  <c r="W111" i="46"/>
  <c r="X111" i="46"/>
  <c r="Y111" i="46"/>
  <c r="Z111" i="46"/>
  <c r="AA111" i="46"/>
  <c r="AB111" i="46"/>
  <c r="AC111" i="46"/>
  <c r="AD111" i="46"/>
  <c r="AE111" i="46"/>
  <c r="AF111" i="46"/>
  <c r="AG111" i="46"/>
  <c r="AH111" i="46"/>
  <c r="AI111" i="46"/>
  <c r="AJ111" i="46"/>
  <c r="AK111" i="46"/>
  <c r="AL111" i="46"/>
  <c r="AM111" i="46"/>
  <c r="AN111" i="46"/>
  <c r="AO111" i="46"/>
  <c r="AP111" i="46"/>
  <c r="AQ111" i="46"/>
  <c r="AR111" i="46"/>
  <c r="AS111" i="46"/>
  <c r="AT111" i="46"/>
  <c r="AU111" i="46"/>
  <c r="AV111" i="46"/>
  <c r="AW111" i="46"/>
  <c r="AX111" i="46"/>
  <c r="AY111" i="46"/>
  <c r="AZ111" i="46"/>
  <c r="BA111" i="46"/>
  <c r="BB111" i="46"/>
  <c r="BC111" i="46"/>
  <c r="BD111" i="46"/>
  <c r="BE111" i="46"/>
  <c r="BF111" i="46"/>
  <c r="BG111" i="46"/>
  <c r="BH111" i="46"/>
  <c r="BI111" i="46"/>
  <c r="P112" i="46"/>
  <c r="Q112" i="46"/>
  <c r="R112" i="46"/>
  <c r="S112" i="46"/>
  <c r="T112" i="46"/>
  <c r="U112" i="46"/>
  <c r="V112" i="46"/>
  <c r="W112" i="46"/>
  <c r="X112" i="46"/>
  <c r="Y112" i="46"/>
  <c r="Z112" i="46"/>
  <c r="AA112" i="46"/>
  <c r="AB112" i="46"/>
  <c r="AC112" i="46"/>
  <c r="AD112" i="46"/>
  <c r="AE112" i="46"/>
  <c r="AF112" i="46"/>
  <c r="AG112" i="46"/>
  <c r="AH112" i="46"/>
  <c r="AI112" i="46"/>
  <c r="AJ112" i="46"/>
  <c r="AK112" i="46"/>
  <c r="AL112" i="46"/>
  <c r="AM112" i="46"/>
  <c r="AN112" i="46"/>
  <c r="AO112" i="46"/>
  <c r="AP112" i="46"/>
  <c r="AQ112" i="46"/>
  <c r="AR112" i="46"/>
  <c r="AS112" i="46"/>
  <c r="AT112" i="46"/>
  <c r="AU112" i="46"/>
  <c r="AV112" i="46"/>
  <c r="AW112" i="46"/>
  <c r="AX112" i="46"/>
  <c r="AY112" i="46"/>
  <c r="AZ112" i="46"/>
  <c r="BA112" i="46"/>
  <c r="BB112" i="46"/>
  <c r="BC112" i="46"/>
  <c r="BD112" i="46"/>
  <c r="BE112" i="46"/>
  <c r="BF112" i="46"/>
  <c r="BG112" i="46"/>
  <c r="BH112" i="46"/>
  <c r="BI112" i="46"/>
  <c r="P113" i="46"/>
  <c r="Q113" i="46"/>
  <c r="R113" i="46"/>
  <c r="S113" i="46"/>
  <c r="T113" i="46"/>
  <c r="U113" i="46"/>
  <c r="V113" i="46"/>
  <c r="W113" i="46"/>
  <c r="X113" i="46"/>
  <c r="Y113" i="46"/>
  <c r="Z113" i="46"/>
  <c r="AA113" i="46"/>
  <c r="AB113" i="46"/>
  <c r="AC113" i="46"/>
  <c r="AD113" i="46"/>
  <c r="AE113" i="46"/>
  <c r="AF113" i="46"/>
  <c r="AG113" i="46"/>
  <c r="AH113" i="46"/>
  <c r="AI113" i="46"/>
  <c r="AJ113" i="46"/>
  <c r="AK113" i="46"/>
  <c r="AL113" i="46"/>
  <c r="AM113" i="46"/>
  <c r="AN113" i="46"/>
  <c r="AO113" i="46"/>
  <c r="AP113" i="46"/>
  <c r="AQ113" i="46"/>
  <c r="AR113" i="46"/>
  <c r="AS113" i="46"/>
  <c r="AT113" i="46"/>
  <c r="AU113" i="46"/>
  <c r="AV113" i="46"/>
  <c r="AW113" i="46"/>
  <c r="AX113" i="46"/>
  <c r="AY113" i="46"/>
  <c r="AZ113" i="46"/>
  <c r="BA113" i="46"/>
  <c r="BB113" i="46"/>
  <c r="BC113" i="46"/>
  <c r="BD113" i="46"/>
  <c r="BE113" i="46"/>
  <c r="BF113" i="46"/>
  <c r="BG113" i="46"/>
  <c r="BH113" i="46"/>
  <c r="BI113" i="46"/>
  <c r="P114" i="46"/>
  <c r="Q114" i="46"/>
  <c r="R114" i="46"/>
  <c r="S114" i="46"/>
  <c r="T114" i="46"/>
  <c r="U114" i="46"/>
  <c r="V114" i="46"/>
  <c r="W114" i="46"/>
  <c r="X114" i="46"/>
  <c r="Y114" i="46"/>
  <c r="Z114" i="46"/>
  <c r="AA114" i="46"/>
  <c r="AB114" i="46"/>
  <c r="AC114" i="46"/>
  <c r="AD114" i="46"/>
  <c r="AE114" i="46"/>
  <c r="AF114" i="46"/>
  <c r="AG114" i="46"/>
  <c r="AH114" i="46"/>
  <c r="AI114" i="46"/>
  <c r="AJ114" i="46"/>
  <c r="AK114" i="46"/>
  <c r="AL114" i="46"/>
  <c r="AM114" i="46"/>
  <c r="AN114" i="46"/>
  <c r="AO114" i="46"/>
  <c r="AP114" i="46"/>
  <c r="AQ114" i="46"/>
  <c r="AR114" i="46"/>
  <c r="AS114" i="46"/>
  <c r="AT114" i="46"/>
  <c r="AU114" i="46"/>
  <c r="AV114" i="46"/>
  <c r="AW114" i="46"/>
  <c r="AX114" i="46"/>
  <c r="AY114" i="46"/>
  <c r="AZ114" i="46"/>
  <c r="BA114" i="46"/>
  <c r="BB114" i="46"/>
  <c r="BC114" i="46"/>
  <c r="BD114" i="46"/>
  <c r="BE114" i="46"/>
  <c r="BF114" i="46"/>
  <c r="BG114" i="46"/>
  <c r="BH114" i="46"/>
  <c r="BI114" i="46"/>
  <c r="P115" i="46"/>
  <c r="Q115" i="46"/>
  <c r="R115" i="46"/>
  <c r="S115" i="46"/>
  <c r="T115" i="46"/>
  <c r="U115" i="46"/>
  <c r="V115" i="46"/>
  <c r="W115" i="46"/>
  <c r="X115" i="46"/>
  <c r="Y115" i="46"/>
  <c r="Z115" i="46"/>
  <c r="AA115" i="46"/>
  <c r="AB115" i="46"/>
  <c r="AC115" i="46"/>
  <c r="AD115" i="46"/>
  <c r="AE115" i="46"/>
  <c r="AF115" i="46"/>
  <c r="AG115" i="46"/>
  <c r="AH115" i="46"/>
  <c r="AI115" i="46"/>
  <c r="AJ115" i="46"/>
  <c r="AK115" i="46"/>
  <c r="AL115" i="46"/>
  <c r="AM115" i="46"/>
  <c r="AN115" i="46"/>
  <c r="AO115" i="46"/>
  <c r="AP115" i="46"/>
  <c r="AQ115" i="46"/>
  <c r="AR115" i="46"/>
  <c r="AS115" i="46"/>
  <c r="AT115" i="46"/>
  <c r="AU115" i="46"/>
  <c r="AV115" i="46"/>
  <c r="AW115" i="46"/>
  <c r="AX115" i="46"/>
  <c r="AY115" i="46"/>
  <c r="AZ115" i="46"/>
  <c r="BA115" i="46"/>
  <c r="BB115" i="46"/>
  <c r="BC115" i="46"/>
  <c r="BD115" i="46"/>
  <c r="BE115" i="46"/>
  <c r="BF115" i="46"/>
  <c r="BG115" i="46"/>
  <c r="BH115" i="46"/>
  <c r="BI115" i="46"/>
  <c r="P116" i="46"/>
  <c r="Q116" i="46"/>
  <c r="R116" i="46"/>
  <c r="S116" i="46"/>
  <c r="T116" i="46"/>
  <c r="U116" i="46"/>
  <c r="V116" i="46"/>
  <c r="W116" i="46"/>
  <c r="X116" i="46"/>
  <c r="Y116" i="46"/>
  <c r="Z116" i="46"/>
  <c r="AA116" i="46"/>
  <c r="AB116" i="46"/>
  <c r="AC116" i="46"/>
  <c r="AD116" i="46"/>
  <c r="AE116" i="46"/>
  <c r="AF116" i="46"/>
  <c r="AG116" i="46"/>
  <c r="AH116" i="46"/>
  <c r="AI116" i="46"/>
  <c r="AJ116" i="46"/>
  <c r="AK116" i="46"/>
  <c r="AL116" i="46"/>
  <c r="AM116" i="46"/>
  <c r="AN116" i="46"/>
  <c r="AO116" i="46"/>
  <c r="AP116" i="46"/>
  <c r="AQ116" i="46"/>
  <c r="AR116" i="46"/>
  <c r="AS116" i="46"/>
  <c r="AT116" i="46"/>
  <c r="AU116" i="46"/>
  <c r="AV116" i="46"/>
  <c r="AW116" i="46"/>
  <c r="AX116" i="46"/>
  <c r="AY116" i="46"/>
  <c r="AZ116" i="46"/>
  <c r="BA116" i="46"/>
  <c r="BB116" i="46"/>
  <c r="BC116" i="46"/>
  <c r="BD116" i="46"/>
  <c r="BE116" i="46"/>
  <c r="BF116" i="46"/>
  <c r="BG116" i="46"/>
  <c r="BH116" i="46"/>
  <c r="BI116" i="46"/>
  <c r="P117" i="46"/>
  <c r="Q117" i="46"/>
  <c r="R117" i="46"/>
  <c r="S117" i="46"/>
  <c r="T117" i="46"/>
  <c r="U117" i="46"/>
  <c r="V117" i="46"/>
  <c r="W117" i="46"/>
  <c r="X117" i="46"/>
  <c r="Y117" i="46"/>
  <c r="Z117" i="46"/>
  <c r="AA117" i="46"/>
  <c r="AB117" i="46"/>
  <c r="AC117" i="46"/>
  <c r="AD117" i="46"/>
  <c r="AE117" i="46"/>
  <c r="AF117" i="46"/>
  <c r="AG117" i="46"/>
  <c r="AH117" i="46"/>
  <c r="AI117" i="46"/>
  <c r="AJ117" i="46"/>
  <c r="AK117" i="46"/>
  <c r="AL117" i="46"/>
  <c r="AM117" i="46"/>
  <c r="AN117" i="46"/>
  <c r="AO117" i="46"/>
  <c r="AP117" i="46"/>
  <c r="AQ117" i="46"/>
  <c r="AR117" i="46"/>
  <c r="AS117" i="46"/>
  <c r="AT117" i="46"/>
  <c r="AU117" i="46"/>
  <c r="AV117" i="46"/>
  <c r="AW117" i="46"/>
  <c r="AX117" i="46"/>
  <c r="AY117" i="46"/>
  <c r="AZ117" i="46"/>
  <c r="BA117" i="46"/>
  <c r="BB117" i="46"/>
  <c r="BC117" i="46"/>
  <c r="BD117" i="46"/>
  <c r="BE117" i="46"/>
  <c r="BF117" i="46"/>
  <c r="BG117" i="46"/>
  <c r="BH117" i="46"/>
  <c r="BI117" i="46"/>
  <c r="P118" i="46"/>
  <c r="Q118" i="46"/>
  <c r="R118" i="46"/>
  <c r="S118" i="46"/>
  <c r="T118" i="46"/>
  <c r="U118" i="46"/>
  <c r="V118" i="46"/>
  <c r="W118" i="46"/>
  <c r="X118" i="46"/>
  <c r="Y118" i="46"/>
  <c r="Z118" i="46"/>
  <c r="AA118" i="46"/>
  <c r="AB118" i="46"/>
  <c r="AC118" i="46"/>
  <c r="AD118" i="46"/>
  <c r="AE118" i="46"/>
  <c r="AF118" i="46"/>
  <c r="AG118" i="46"/>
  <c r="AH118" i="46"/>
  <c r="AI118" i="46"/>
  <c r="AJ118" i="46"/>
  <c r="AK118" i="46"/>
  <c r="AL118" i="46"/>
  <c r="AM118" i="46"/>
  <c r="AN118" i="46"/>
  <c r="AO118" i="46"/>
  <c r="AP118" i="46"/>
  <c r="AQ118" i="46"/>
  <c r="AR118" i="46"/>
  <c r="AS118" i="46"/>
  <c r="AT118" i="46"/>
  <c r="AU118" i="46"/>
  <c r="AV118" i="46"/>
  <c r="AW118" i="46"/>
  <c r="AX118" i="46"/>
  <c r="AY118" i="46"/>
  <c r="AZ118" i="46"/>
  <c r="BA118" i="46"/>
  <c r="BB118" i="46"/>
  <c r="BC118" i="46"/>
  <c r="BD118" i="46"/>
  <c r="BE118" i="46"/>
  <c r="BF118" i="46"/>
  <c r="BG118" i="46"/>
  <c r="BH118" i="46"/>
  <c r="BI118" i="46"/>
  <c r="P119" i="46"/>
  <c r="Q119" i="46"/>
  <c r="R119" i="46"/>
  <c r="S119" i="46"/>
  <c r="T119" i="46"/>
  <c r="U119" i="46"/>
  <c r="V119" i="46"/>
  <c r="W119" i="46"/>
  <c r="X119" i="46"/>
  <c r="Y119" i="46"/>
  <c r="Z119" i="46"/>
  <c r="AA119" i="46"/>
  <c r="AB119" i="46"/>
  <c r="AC119" i="46"/>
  <c r="AD119" i="46"/>
  <c r="AE119" i="46"/>
  <c r="AF119" i="46"/>
  <c r="AG119" i="46"/>
  <c r="AH119" i="46"/>
  <c r="AI119" i="46"/>
  <c r="AJ119" i="46"/>
  <c r="AK119" i="46"/>
  <c r="AL119" i="46"/>
  <c r="AM119" i="46"/>
  <c r="AN119" i="46"/>
  <c r="AO119" i="46"/>
  <c r="AP119" i="46"/>
  <c r="AQ119" i="46"/>
  <c r="AR119" i="46"/>
  <c r="AS119" i="46"/>
  <c r="AT119" i="46"/>
  <c r="AU119" i="46"/>
  <c r="AV119" i="46"/>
  <c r="AW119" i="46"/>
  <c r="AX119" i="46"/>
  <c r="AY119" i="46"/>
  <c r="AZ119" i="46"/>
  <c r="BA119" i="46"/>
  <c r="BB119" i="46"/>
  <c r="BC119" i="46"/>
  <c r="BD119" i="46"/>
  <c r="BE119" i="46"/>
  <c r="BF119" i="46"/>
  <c r="BG119" i="46"/>
  <c r="BH119" i="46"/>
  <c r="BI119" i="46"/>
  <c r="P120" i="46"/>
  <c r="Q120" i="46"/>
  <c r="R120" i="46"/>
  <c r="S120" i="46"/>
  <c r="T120" i="46"/>
  <c r="U120" i="46"/>
  <c r="V120" i="46"/>
  <c r="W120" i="46"/>
  <c r="X120" i="46"/>
  <c r="Y120" i="46"/>
  <c r="Z120" i="46"/>
  <c r="AA120" i="46"/>
  <c r="AB120" i="46"/>
  <c r="AC120" i="46"/>
  <c r="AD120" i="46"/>
  <c r="AE120" i="46"/>
  <c r="AF120" i="46"/>
  <c r="AG120" i="46"/>
  <c r="AH120" i="46"/>
  <c r="AI120" i="46"/>
  <c r="AJ120" i="46"/>
  <c r="AK120" i="46"/>
  <c r="AL120" i="46"/>
  <c r="AM120" i="46"/>
  <c r="AN120" i="46"/>
  <c r="AO120" i="46"/>
  <c r="AP120" i="46"/>
  <c r="AQ120" i="46"/>
  <c r="AR120" i="46"/>
  <c r="AS120" i="46"/>
  <c r="AT120" i="46"/>
  <c r="AU120" i="46"/>
  <c r="AV120" i="46"/>
  <c r="AW120" i="46"/>
  <c r="AX120" i="46"/>
  <c r="AY120" i="46"/>
  <c r="AZ120" i="46"/>
  <c r="BA120" i="46"/>
  <c r="BB120" i="46"/>
  <c r="BC120" i="46"/>
  <c r="BD120" i="46"/>
  <c r="BE120" i="46"/>
  <c r="BF120" i="46"/>
  <c r="BG120" i="46"/>
  <c r="BH120" i="46"/>
  <c r="BI120" i="46"/>
  <c r="P121" i="46"/>
  <c r="Q121" i="46"/>
  <c r="R121" i="46"/>
  <c r="S121" i="46"/>
  <c r="T121" i="46"/>
  <c r="U121" i="46"/>
  <c r="V121" i="46"/>
  <c r="W121" i="46"/>
  <c r="X121" i="46"/>
  <c r="Y121" i="46"/>
  <c r="Z121" i="46"/>
  <c r="AA121" i="46"/>
  <c r="AB121" i="46"/>
  <c r="AC121" i="46"/>
  <c r="AD121" i="46"/>
  <c r="AE121" i="46"/>
  <c r="AF121" i="46"/>
  <c r="AG121" i="46"/>
  <c r="AH121" i="46"/>
  <c r="AI121" i="46"/>
  <c r="AJ121" i="46"/>
  <c r="AK121" i="46"/>
  <c r="AL121" i="46"/>
  <c r="AM121" i="46"/>
  <c r="AN121" i="46"/>
  <c r="AO121" i="46"/>
  <c r="AP121" i="46"/>
  <c r="AQ121" i="46"/>
  <c r="AR121" i="46"/>
  <c r="AS121" i="46"/>
  <c r="AT121" i="46"/>
  <c r="AU121" i="46"/>
  <c r="AV121" i="46"/>
  <c r="AW121" i="46"/>
  <c r="AX121" i="46"/>
  <c r="AY121" i="46"/>
  <c r="AZ121" i="46"/>
  <c r="BA121" i="46"/>
  <c r="BB121" i="46"/>
  <c r="BC121" i="46"/>
  <c r="BD121" i="46"/>
  <c r="BE121" i="46"/>
  <c r="BF121" i="46"/>
  <c r="BG121" i="46"/>
  <c r="BH121" i="46"/>
  <c r="BI121" i="46"/>
  <c r="P122" i="46"/>
  <c r="Q122" i="46"/>
  <c r="R122" i="46"/>
  <c r="S122" i="46"/>
  <c r="T122" i="46"/>
  <c r="U122" i="46"/>
  <c r="V122" i="46"/>
  <c r="W122" i="46"/>
  <c r="X122" i="46"/>
  <c r="Y122" i="46"/>
  <c r="Z122" i="46"/>
  <c r="AA122" i="46"/>
  <c r="AB122" i="46"/>
  <c r="AC122" i="46"/>
  <c r="AD122" i="46"/>
  <c r="AE122" i="46"/>
  <c r="AF122" i="46"/>
  <c r="AG122" i="46"/>
  <c r="AH122" i="46"/>
  <c r="AI122" i="46"/>
  <c r="AJ122" i="46"/>
  <c r="AK122" i="46"/>
  <c r="AL122" i="46"/>
  <c r="AM122" i="46"/>
  <c r="AN122" i="46"/>
  <c r="AO122" i="46"/>
  <c r="AP122" i="46"/>
  <c r="AQ122" i="46"/>
  <c r="AR122" i="46"/>
  <c r="AS122" i="46"/>
  <c r="AT122" i="46"/>
  <c r="AU122" i="46"/>
  <c r="AV122" i="46"/>
  <c r="AW122" i="46"/>
  <c r="AX122" i="46"/>
  <c r="AY122" i="46"/>
  <c r="AZ122" i="46"/>
  <c r="BA122" i="46"/>
  <c r="BB122" i="46"/>
  <c r="BC122" i="46"/>
  <c r="BD122" i="46"/>
  <c r="BE122" i="46"/>
  <c r="BF122" i="46"/>
  <c r="BG122" i="46"/>
  <c r="BH122" i="46"/>
  <c r="BI122" i="46"/>
  <c r="P123" i="46"/>
  <c r="Q123" i="46"/>
  <c r="R123" i="46"/>
  <c r="S123" i="46"/>
  <c r="T123" i="46"/>
  <c r="U123" i="46"/>
  <c r="V123" i="46"/>
  <c r="W123" i="46"/>
  <c r="X123" i="46"/>
  <c r="Y123" i="46"/>
  <c r="Z123" i="46"/>
  <c r="AA123" i="46"/>
  <c r="AB123" i="46"/>
  <c r="AC123" i="46"/>
  <c r="AD123" i="46"/>
  <c r="AE123" i="46"/>
  <c r="AF123" i="46"/>
  <c r="AG123" i="46"/>
  <c r="AH123" i="46"/>
  <c r="AI123" i="46"/>
  <c r="AJ123" i="46"/>
  <c r="AK123" i="46"/>
  <c r="AL123" i="46"/>
  <c r="AM123" i="46"/>
  <c r="AN123" i="46"/>
  <c r="AO123" i="46"/>
  <c r="AP123" i="46"/>
  <c r="AQ123" i="46"/>
  <c r="AR123" i="46"/>
  <c r="AS123" i="46"/>
  <c r="AT123" i="46"/>
  <c r="AU123" i="46"/>
  <c r="AV123" i="46"/>
  <c r="AW123" i="46"/>
  <c r="AX123" i="46"/>
  <c r="AY123" i="46"/>
  <c r="AZ123" i="46"/>
  <c r="BA123" i="46"/>
  <c r="BB123" i="46"/>
  <c r="BC123" i="46"/>
  <c r="BD123" i="46"/>
  <c r="BE123" i="46"/>
  <c r="BF123" i="46"/>
  <c r="BG123" i="46"/>
  <c r="BH123" i="46"/>
  <c r="BI123" i="46"/>
  <c r="P124" i="46"/>
  <c r="Q124" i="46"/>
  <c r="R124" i="46"/>
  <c r="S124" i="46"/>
  <c r="T124" i="46"/>
  <c r="U124" i="46"/>
  <c r="V124" i="46"/>
  <c r="W124" i="46"/>
  <c r="X124" i="46"/>
  <c r="Y124" i="46"/>
  <c r="Z124" i="46"/>
  <c r="AA124" i="46"/>
  <c r="AB124" i="46"/>
  <c r="AC124" i="46"/>
  <c r="AD124" i="46"/>
  <c r="AE124" i="46"/>
  <c r="AF124" i="46"/>
  <c r="AG124" i="46"/>
  <c r="AH124" i="46"/>
  <c r="AI124" i="46"/>
  <c r="AJ124" i="46"/>
  <c r="AK124" i="46"/>
  <c r="AL124" i="46"/>
  <c r="AM124" i="46"/>
  <c r="AN124" i="46"/>
  <c r="AO124" i="46"/>
  <c r="AP124" i="46"/>
  <c r="AQ124" i="46"/>
  <c r="AR124" i="46"/>
  <c r="AS124" i="46"/>
  <c r="AT124" i="46"/>
  <c r="AU124" i="46"/>
  <c r="AV124" i="46"/>
  <c r="AW124" i="46"/>
  <c r="AX124" i="46"/>
  <c r="AY124" i="46"/>
  <c r="AZ124" i="46"/>
  <c r="BA124" i="46"/>
  <c r="BB124" i="46"/>
  <c r="BC124" i="46"/>
  <c r="BD124" i="46"/>
  <c r="BE124" i="46"/>
  <c r="BF124" i="46"/>
  <c r="BG124" i="46"/>
  <c r="BH124" i="46"/>
  <c r="BI124" i="46"/>
  <c r="P125" i="46"/>
  <c r="Q125" i="46"/>
  <c r="R125" i="46"/>
  <c r="S125" i="46"/>
  <c r="T125" i="46"/>
  <c r="U125" i="46"/>
  <c r="V125" i="46"/>
  <c r="W125" i="46"/>
  <c r="X125" i="46"/>
  <c r="Y125" i="46"/>
  <c r="Z125" i="46"/>
  <c r="AA125" i="46"/>
  <c r="AB125" i="46"/>
  <c r="AC125" i="46"/>
  <c r="AD125" i="46"/>
  <c r="AE125" i="46"/>
  <c r="AF125" i="46"/>
  <c r="AG125" i="46"/>
  <c r="AH125" i="46"/>
  <c r="AI125" i="46"/>
  <c r="AJ125" i="46"/>
  <c r="AK125" i="46"/>
  <c r="AL125" i="46"/>
  <c r="AM125" i="46"/>
  <c r="AN125" i="46"/>
  <c r="AO125" i="46"/>
  <c r="AP125" i="46"/>
  <c r="AQ125" i="46"/>
  <c r="AR125" i="46"/>
  <c r="AS125" i="46"/>
  <c r="AT125" i="46"/>
  <c r="AU125" i="46"/>
  <c r="AV125" i="46"/>
  <c r="AW125" i="46"/>
  <c r="AX125" i="46"/>
  <c r="AY125" i="46"/>
  <c r="AZ125" i="46"/>
  <c r="BA125" i="46"/>
  <c r="BB125" i="46"/>
  <c r="BC125" i="46"/>
  <c r="BD125" i="46"/>
  <c r="BE125" i="46"/>
  <c r="BF125" i="46"/>
  <c r="BG125" i="46"/>
  <c r="BH125" i="46"/>
  <c r="BI125" i="46"/>
  <c r="P126" i="46"/>
  <c r="Q126" i="46"/>
  <c r="R126" i="46"/>
  <c r="S126" i="46"/>
  <c r="T126" i="46"/>
  <c r="U126" i="46"/>
  <c r="V126" i="46"/>
  <c r="W126" i="46"/>
  <c r="X126" i="46"/>
  <c r="Y126" i="46"/>
  <c r="Z126" i="46"/>
  <c r="AA126" i="46"/>
  <c r="AB126" i="46"/>
  <c r="AC126" i="46"/>
  <c r="AD126" i="46"/>
  <c r="AE126" i="46"/>
  <c r="AF126" i="46"/>
  <c r="AG126" i="46"/>
  <c r="AH126" i="46"/>
  <c r="AI126" i="46"/>
  <c r="AJ126" i="46"/>
  <c r="AK126" i="46"/>
  <c r="AL126" i="46"/>
  <c r="AM126" i="46"/>
  <c r="AN126" i="46"/>
  <c r="AO126" i="46"/>
  <c r="AP126" i="46"/>
  <c r="AQ126" i="46"/>
  <c r="AR126" i="46"/>
  <c r="AS126" i="46"/>
  <c r="AT126" i="46"/>
  <c r="AU126" i="46"/>
  <c r="AV126" i="46"/>
  <c r="AW126" i="46"/>
  <c r="AX126" i="46"/>
  <c r="AY126" i="46"/>
  <c r="AZ126" i="46"/>
  <c r="BA126" i="46"/>
  <c r="BB126" i="46"/>
  <c r="BC126" i="46"/>
  <c r="BD126" i="46"/>
  <c r="BE126" i="46"/>
  <c r="BF126" i="46"/>
  <c r="BG126" i="46"/>
  <c r="BH126" i="46"/>
  <c r="BI126" i="46"/>
  <c r="P127" i="46"/>
  <c r="Q127" i="46"/>
  <c r="R127" i="46"/>
  <c r="S127" i="46"/>
  <c r="T127" i="46"/>
  <c r="U127" i="46"/>
  <c r="V127" i="46"/>
  <c r="W127" i="46"/>
  <c r="X127" i="46"/>
  <c r="Y127" i="46"/>
  <c r="Z127" i="46"/>
  <c r="AA127" i="46"/>
  <c r="AB127" i="46"/>
  <c r="AC127" i="46"/>
  <c r="AD127" i="46"/>
  <c r="AE127" i="46"/>
  <c r="AF127" i="46"/>
  <c r="AG127" i="46"/>
  <c r="AH127" i="46"/>
  <c r="AI127" i="46"/>
  <c r="AJ127" i="46"/>
  <c r="AK127" i="46"/>
  <c r="AL127" i="46"/>
  <c r="AM127" i="46"/>
  <c r="AN127" i="46"/>
  <c r="AO127" i="46"/>
  <c r="AP127" i="46"/>
  <c r="AQ127" i="46"/>
  <c r="AR127" i="46"/>
  <c r="AS127" i="46"/>
  <c r="AT127" i="46"/>
  <c r="AU127" i="46"/>
  <c r="AV127" i="46"/>
  <c r="AW127" i="46"/>
  <c r="AX127" i="46"/>
  <c r="AY127" i="46"/>
  <c r="AZ127" i="46"/>
  <c r="BA127" i="46"/>
  <c r="BB127" i="46"/>
  <c r="BC127" i="46"/>
  <c r="BD127" i="46"/>
  <c r="BE127" i="46"/>
  <c r="BF127" i="46"/>
  <c r="BG127" i="46"/>
  <c r="BH127" i="46"/>
  <c r="BI127" i="46"/>
  <c r="P128" i="46"/>
  <c r="Q128" i="46"/>
  <c r="R128" i="46"/>
  <c r="S128" i="46"/>
  <c r="T128" i="46"/>
  <c r="U128" i="46"/>
  <c r="V128" i="46"/>
  <c r="W128" i="46"/>
  <c r="X128" i="46"/>
  <c r="Y128" i="46"/>
  <c r="Z128" i="46"/>
  <c r="AA128" i="46"/>
  <c r="AB128" i="46"/>
  <c r="AC128" i="46"/>
  <c r="AD128" i="46"/>
  <c r="AE128" i="46"/>
  <c r="AF128" i="46"/>
  <c r="AG128" i="46"/>
  <c r="AH128" i="46"/>
  <c r="AI128" i="46"/>
  <c r="AJ128" i="46"/>
  <c r="AK128" i="46"/>
  <c r="AL128" i="46"/>
  <c r="AM128" i="46"/>
  <c r="AN128" i="46"/>
  <c r="AO128" i="46"/>
  <c r="AP128" i="46"/>
  <c r="AQ128" i="46"/>
  <c r="AR128" i="46"/>
  <c r="AS128" i="46"/>
  <c r="AT128" i="46"/>
  <c r="AU128" i="46"/>
  <c r="AV128" i="46"/>
  <c r="AW128" i="46"/>
  <c r="AX128" i="46"/>
  <c r="AY128" i="46"/>
  <c r="AZ128" i="46"/>
  <c r="BA128" i="46"/>
  <c r="BB128" i="46"/>
  <c r="BC128" i="46"/>
  <c r="BD128" i="46"/>
  <c r="BE128" i="46"/>
  <c r="BF128" i="46"/>
  <c r="BG128" i="46"/>
  <c r="BH128" i="46"/>
  <c r="BI128" i="46"/>
  <c r="P129" i="46"/>
  <c r="Q129" i="46"/>
  <c r="R129" i="46"/>
  <c r="S129" i="46"/>
  <c r="T129" i="46"/>
  <c r="U129" i="46"/>
  <c r="V129" i="46"/>
  <c r="W129" i="46"/>
  <c r="X129" i="46"/>
  <c r="Y129" i="46"/>
  <c r="Z129" i="46"/>
  <c r="AA129" i="46"/>
  <c r="AB129" i="46"/>
  <c r="AC129" i="46"/>
  <c r="AD129" i="46"/>
  <c r="AE129" i="46"/>
  <c r="AF129" i="46"/>
  <c r="AG129" i="46"/>
  <c r="AH129" i="46"/>
  <c r="AI129" i="46"/>
  <c r="AJ129" i="46"/>
  <c r="AK129" i="46"/>
  <c r="AL129" i="46"/>
  <c r="AM129" i="46"/>
  <c r="AN129" i="46"/>
  <c r="AO129" i="46"/>
  <c r="AP129" i="46"/>
  <c r="AQ129" i="46"/>
  <c r="AR129" i="46"/>
  <c r="AS129" i="46"/>
  <c r="AT129" i="46"/>
  <c r="AU129" i="46"/>
  <c r="AV129" i="46"/>
  <c r="AW129" i="46"/>
  <c r="AX129" i="46"/>
  <c r="AY129" i="46"/>
  <c r="AZ129" i="46"/>
  <c r="BA129" i="46"/>
  <c r="BB129" i="46"/>
  <c r="BC129" i="46"/>
  <c r="BD129" i="46"/>
  <c r="BE129" i="46"/>
  <c r="BF129" i="46"/>
  <c r="BG129" i="46"/>
  <c r="BH129" i="46"/>
  <c r="BI129" i="46"/>
  <c r="P130" i="46"/>
  <c r="Q130" i="46"/>
  <c r="R130" i="46"/>
  <c r="S130" i="46"/>
  <c r="T130" i="46"/>
  <c r="U130" i="46"/>
  <c r="V130" i="46"/>
  <c r="W130" i="46"/>
  <c r="X130" i="46"/>
  <c r="Y130" i="46"/>
  <c r="Z130" i="46"/>
  <c r="AA130" i="46"/>
  <c r="AB130" i="46"/>
  <c r="AC130" i="46"/>
  <c r="AD130" i="46"/>
  <c r="AE130" i="46"/>
  <c r="AF130" i="46"/>
  <c r="AG130" i="46"/>
  <c r="AH130" i="46"/>
  <c r="AI130" i="46"/>
  <c r="AJ130" i="46"/>
  <c r="AK130" i="46"/>
  <c r="AL130" i="46"/>
  <c r="AM130" i="46"/>
  <c r="AN130" i="46"/>
  <c r="AO130" i="46"/>
  <c r="AP130" i="46"/>
  <c r="AQ130" i="46"/>
  <c r="AR130" i="46"/>
  <c r="AS130" i="46"/>
  <c r="AT130" i="46"/>
  <c r="AU130" i="46"/>
  <c r="AV130" i="46"/>
  <c r="AW130" i="46"/>
  <c r="AX130" i="46"/>
  <c r="AY130" i="46"/>
  <c r="AZ130" i="46"/>
  <c r="BA130" i="46"/>
  <c r="BB130" i="46"/>
  <c r="BC130" i="46"/>
  <c r="BD130" i="46"/>
  <c r="BE130" i="46"/>
  <c r="BF130" i="46"/>
  <c r="BG130" i="46"/>
  <c r="BH130" i="46"/>
  <c r="BI130" i="46"/>
  <c r="P131" i="46"/>
  <c r="Q131" i="46"/>
  <c r="R131" i="46"/>
  <c r="S131" i="46"/>
  <c r="T131" i="46"/>
  <c r="U131" i="46"/>
  <c r="V131" i="46"/>
  <c r="W131" i="46"/>
  <c r="X131" i="46"/>
  <c r="Y131" i="46"/>
  <c r="Z131" i="46"/>
  <c r="AA131" i="46"/>
  <c r="AB131" i="46"/>
  <c r="AC131" i="46"/>
  <c r="AD131" i="46"/>
  <c r="AE131" i="46"/>
  <c r="AF131" i="46"/>
  <c r="AG131" i="46"/>
  <c r="AH131" i="46"/>
  <c r="AI131" i="46"/>
  <c r="AJ131" i="46"/>
  <c r="AK131" i="46"/>
  <c r="AL131" i="46"/>
  <c r="AM131" i="46"/>
  <c r="AN131" i="46"/>
  <c r="AO131" i="46"/>
  <c r="AP131" i="46"/>
  <c r="AQ131" i="46"/>
  <c r="AR131" i="46"/>
  <c r="AS131" i="46"/>
  <c r="AT131" i="46"/>
  <c r="AU131" i="46"/>
  <c r="AV131" i="46"/>
  <c r="AW131" i="46"/>
  <c r="AX131" i="46"/>
  <c r="AY131" i="46"/>
  <c r="AZ131" i="46"/>
  <c r="BA131" i="46"/>
  <c r="BB131" i="46"/>
  <c r="BC131" i="46"/>
  <c r="BD131" i="46"/>
  <c r="BE131" i="46"/>
  <c r="BF131" i="46"/>
  <c r="BG131" i="46"/>
  <c r="BH131" i="46"/>
  <c r="BI131" i="46"/>
  <c r="P132" i="46"/>
  <c r="Q132" i="46"/>
  <c r="R132" i="46"/>
  <c r="S132" i="46"/>
  <c r="T132" i="46"/>
  <c r="U132" i="46"/>
  <c r="V132" i="46"/>
  <c r="W132" i="46"/>
  <c r="X132" i="46"/>
  <c r="Y132" i="46"/>
  <c r="Z132" i="46"/>
  <c r="AA132" i="46"/>
  <c r="AB132" i="46"/>
  <c r="AC132" i="46"/>
  <c r="AD132" i="46"/>
  <c r="AE132" i="46"/>
  <c r="AF132" i="46"/>
  <c r="AG132" i="46"/>
  <c r="AH132" i="46"/>
  <c r="AI132" i="46"/>
  <c r="AJ132" i="46"/>
  <c r="AK132" i="46"/>
  <c r="AL132" i="46"/>
  <c r="AM132" i="46"/>
  <c r="AN132" i="46"/>
  <c r="AO132" i="46"/>
  <c r="AP132" i="46"/>
  <c r="AQ132" i="46"/>
  <c r="AR132" i="46"/>
  <c r="AS132" i="46"/>
  <c r="AT132" i="46"/>
  <c r="AU132" i="46"/>
  <c r="AV132" i="46"/>
  <c r="AW132" i="46"/>
  <c r="AX132" i="46"/>
  <c r="AY132" i="46"/>
  <c r="AZ132" i="46"/>
  <c r="BA132" i="46"/>
  <c r="BB132" i="46"/>
  <c r="BC132" i="46"/>
  <c r="BD132" i="46"/>
  <c r="BE132" i="46"/>
  <c r="BF132" i="46"/>
  <c r="BG132" i="46"/>
  <c r="BH132" i="46"/>
  <c r="BI132" i="46"/>
  <c r="P133" i="46"/>
  <c r="Q133" i="46"/>
  <c r="R133" i="46"/>
  <c r="S133" i="46"/>
  <c r="T133" i="46"/>
  <c r="U133" i="46"/>
  <c r="V133" i="46"/>
  <c r="W133" i="46"/>
  <c r="X133" i="46"/>
  <c r="Y133" i="46"/>
  <c r="Z133" i="46"/>
  <c r="AA133" i="46"/>
  <c r="AB133" i="46"/>
  <c r="AC133" i="46"/>
  <c r="AD133" i="46"/>
  <c r="AE133" i="46"/>
  <c r="AF133" i="46"/>
  <c r="AG133" i="46"/>
  <c r="AH133" i="46"/>
  <c r="AI133" i="46"/>
  <c r="AJ133" i="46"/>
  <c r="AK133" i="46"/>
  <c r="AL133" i="46"/>
  <c r="AM133" i="46"/>
  <c r="AN133" i="46"/>
  <c r="AO133" i="46"/>
  <c r="AP133" i="46"/>
  <c r="AQ133" i="46"/>
  <c r="AR133" i="46"/>
  <c r="AS133" i="46"/>
  <c r="AT133" i="46"/>
  <c r="AU133" i="46"/>
  <c r="AV133" i="46"/>
  <c r="AW133" i="46"/>
  <c r="AX133" i="46"/>
  <c r="AY133" i="46"/>
  <c r="AZ133" i="46"/>
  <c r="BA133" i="46"/>
  <c r="BB133" i="46"/>
  <c r="BC133" i="46"/>
  <c r="BD133" i="46"/>
  <c r="BE133" i="46"/>
  <c r="BF133" i="46"/>
  <c r="BG133" i="46"/>
  <c r="BH133" i="46"/>
  <c r="BI133" i="46"/>
  <c r="P134" i="46"/>
  <c r="Q134" i="46"/>
  <c r="R134" i="46"/>
  <c r="S134" i="46"/>
  <c r="T134" i="46"/>
  <c r="U134" i="46"/>
  <c r="V134" i="46"/>
  <c r="W134" i="46"/>
  <c r="X134" i="46"/>
  <c r="Y134" i="46"/>
  <c r="Z134" i="46"/>
  <c r="AA134" i="46"/>
  <c r="AB134" i="46"/>
  <c r="AC134" i="46"/>
  <c r="AD134" i="46"/>
  <c r="AE134" i="46"/>
  <c r="AF134" i="46"/>
  <c r="AG134" i="46"/>
  <c r="AH134" i="46"/>
  <c r="AI134" i="46"/>
  <c r="AJ134" i="46"/>
  <c r="AK134" i="46"/>
  <c r="AL134" i="46"/>
  <c r="AM134" i="46"/>
  <c r="AN134" i="46"/>
  <c r="AO134" i="46"/>
  <c r="AP134" i="46"/>
  <c r="AQ134" i="46"/>
  <c r="AR134" i="46"/>
  <c r="AS134" i="46"/>
  <c r="AT134" i="46"/>
  <c r="AU134" i="46"/>
  <c r="AV134" i="46"/>
  <c r="AW134" i="46"/>
  <c r="AX134" i="46"/>
  <c r="AY134" i="46"/>
  <c r="AZ134" i="46"/>
  <c r="BA134" i="46"/>
  <c r="BB134" i="46"/>
  <c r="BC134" i="46"/>
  <c r="BD134" i="46"/>
  <c r="BE134" i="46"/>
  <c r="BF134" i="46"/>
  <c r="BG134" i="46"/>
  <c r="BH134" i="46"/>
  <c r="BI134" i="46"/>
  <c r="P135" i="46"/>
  <c r="Q135" i="46"/>
  <c r="R135" i="46"/>
  <c r="S135" i="46"/>
  <c r="T135" i="46"/>
  <c r="U135" i="46"/>
  <c r="V135" i="46"/>
  <c r="W135" i="46"/>
  <c r="X135" i="46"/>
  <c r="Y135" i="46"/>
  <c r="Z135" i="46"/>
  <c r="AA135" i="46"/>
  <c r="AB135" i="46"/>
  <c r="AC135" i="46"/>
  <c r="AD135" i="46"/>
  <c r="AE135" i="46"/>
  <c r="AF135" i="46"/>
  <c r="AG135" i="46"/>
  <c r="AH135" i="46"/>
  <c r="AI135" i="46"/>
  <c r="AJ135" i="46"/>
  <c r="AK135" i="46"/>
  <c r="AL135" i="46"/>
  <c r="AM135" i="46"/>
  <c r="AN135" i="46"/>
  <c r="AO135" i="46"/>
  <c r="AP135" i="46"/>
  <c r="AQ135" i="46"/>
  <c r="AR135" i="46"/>
  <c r="AS135" i="46"/>
  <c r="AT135" i="46"/>
  <c r="AU135" i="46"/>
  <c r="AV135" i="46"/>
  <c r="AW135" i="46"/>
  <c r="AX135" i="46"/>
  <c r="AY135" i="46"/>
  <c r="AZ135" i="46"/>
  <c r="BA135" i="46"/>
  <c r="BB135" i="46"/>
  <c r="BC135" i="46"/>
  <c r="BD135" i="46"/>
  <c r="BE135" i="46"/>
  <c r="BF135" i="46"/>
  <c r="BG135" i="46"/>
  <c r="BH135" i="46"/>
  <c r="BI135" i="46"/>
  <c r="P136" i="46"/>
  <c r="Q136" i="46"/>
  <c r="R136" i="46"/>
  <c r="S136" i="46"/>
  <c r="T136" i="46"/>
  <c r="U136" i="46"/>
  <c r="V136" i="46"/>
  <c r="W136" i="46"/>
  <c r="X136" i="46"/>
  <c r="Y136" i="46"/>
  <c r="Z136" i="46"/>
  <c r="AA136" i="46"/>
  <c r="AB136" i="46"/>
  <c r="AC136" i="46"/>
  <c r="AD136" i="46"/>
  <c r="AE136" i="46"/>
  <c r="AF136" i="46"/>
  <c r="AG136" i="46"/>
  <c r="AH136" i="46"/>
  <c r="AI136" i="46"/>
  <c r="AJ136" i="46"/>
  <c r="AK136" i="46"/>
  <c r="AL136" i="46"/>
  <c r="AM136" i="46"/>
  <c r="AN136" i="46"/>
  <c r="AO136" i="46"/>
  <c r="AP136" i="46"/>
  <c r="AQ136" i="46"/>
  <c r="AR136" i="46"/>
  <c r="AS136" i="46"/>
  <c r="AT136" i="46"/>
  <c r="AU136" i="46"/>
  <c r="AV136" i="46"/>
  <c r="AW136" i="46"/>
  <c r="AX136" i="46"/>
  <c r="AY136" i="46"/>
  <c r="AZ136" i="46"/>
  <c r="BA136" i="46"/>
  <c r="BB136" i="46"/>
  <c r="BC136" i="46"/>
  <c r="BD136" i="46"/>
  <c r="BE136" i="46"/>
  <c r="BF136" i="46"/>
  <c r="BG136" i="46"/>
  <c r="BH136" i="46"/>
  <c r="BI136" i="46"/>
  <c r="P137" i="46"/>
  <c r="Q137" i="46"/>
  <c r="R137" i="46"/>
  <c r="S137" i="46"/>
  <c r="T137" i="46"/>
  <c r="U137" i="46"/>
  <c r="V137" i="46"/>
  <c r="W137" i="46"/>
  <c r="X137" i="46"/>
  <c r="Y137" i="46"/>
  <c r="Z137" i="46"/>
  <c r="AA137" i="46"/>
  <c r="AB137" i="46"/>
  <c r="AC137" i="46"/>
  <c r="AD137" i="46"/>
  <c r="AE137" i="46"/>
  <c r="AF137" i="46"/>
  <c r="AG137" i="46"/>
  <c r="AH137" i="46"/>
  <c r="AI137" i="46"/>
  <c r="AJ137" i="46"/>
  <c r="AK137" i="46"/>
  <c r="AL137" i="46"/>
  <c r="AM137" i="46"/>
  <c r="AN137" i="46"/>
  <c r="AO137" i="46"/>
  <c r="AP137" i="46"/>
  <c r="AQ137" i="46"/>
  <c r="AR137" i="46"/>
  <c r="AS137" i="46"/>
  <c r="AT137" i="46"/>
  <c r="AU137" i="46"/>
  <c r="AV137" i="46"/>
  <c r="AW137" i="46"/>
  <c r="AX137" i="46"/>
  <c r="AY137" i="46"/>
  <c r="AZ137" i="46"/>
  <c r="BA137" i="46"/>
  <c r="BB137" i="46"/>
  <c r="BC137" i="46"/>
  <c r="BD137" i="46"/>
  <c r="BE137" i="46"/>
  <c r="BF137" i="46"/>
  <c r="BG137" i="46"/>
  <c r="BH137" i="46"/>
  <c r="BI137" i="46"/>
  <c r="P138" i="46"/>
  <c r="Q138" i="46"/>
  <c r="R138" i="46"/>
  <c r="S138" i="46"/>
  <c r="T138" i="46"/>
  <c r="U138" i="46"/>
  <c r="V138" i="46"/>
  <c r="W138" i="46"/>
  <c r="X138" i="46"/>
  <c r="Y138" i="46"/>
  <c r="Z138" i="46"/>
  <c r="AA138" i="46"/>
  <c r="AB138" i="46"/>
  <c r="AC138" i="46"/>
  <c r="AD138" i="46"/>
  <c r="AE138" i="46"/>
  <c r="AF138" i="46"/>
  <c r="AG138" i="46"/>
  <c r="AH138" i="46"/>
  <c r="AI138" i="46"/>
  <c r="AJ138" i="46"/>
  <c r="AK138" i="46"/>
  <c r="AL138" i="46"/>
  <c r="AM138" i="46"/>
  <c r="AN138" i="46"/>
  <c r="AO138" i="46"/>
  <c r="AP138" i="46"/>
  <c r="AQ138" i="46"/>
  <c r="AR138" i="46"/>
  <c r="AS138" i="46"/>
  <c r="AT138" i="46"/>
  <c r="AU138" i="46"/>
  <c r="AV138" i="46"/>
  <c r="AW138" i="46"/>
  <c r="AX138" i="46"/>
  <c r="AY138" i="46"/>
  <c r="AZ138" i="46"/>
  <c r="BA138" i="46"/>
  <c r="BB138" i="46"/>
  <c r="BC138" i="46"/>
  <c r="BD138" i="46"/>
  <c r="BE138" i="46"/>
  <c r="BF138" i="46"/>
  <c r="BG138" i="46"/>
  <c r="BH138" i="46"/>
  <c r="BI138" i="46"/>
  <c r="P139" i="46"/>
  <c r="Q139" i="46"/>
  <c r="R139" i="46"/>
  <c r="S139" i="46"/>
  <c r="T139" i="46"/>
  <c r="U139" i="46"/>
  <c r="V139" i="46"/>
  <c r="W139" i="46"/>
  <c r="X139" i="46"/>
  <c r="Y139" i="46"/>
  <c r="Z139" i="46"/>
  <c r="AA139" i="46"/>
  <c r="AB139" i="46"/>
  <c r="AC139" i="46"/>
  <c r="AD139" i="46"/>
  <c r="AE139" i="46"/>
  <c r="AF139" i="46"/>
  <c r="AG139" i="46"/>
  <c r="AH139" i="46"/>
  <c r="AI139" i="46"/>
  <c r="AJ139" i="46"/>
  <c r="AK139" i="46"/>
  <c r="AL139" i="46"/>
  <c r="AM139" i="46"/>
  <c r="AN139" i="46"/>
  <c r="AO139" i="46"/>
  <c r="AP139" i="46"/>
  <c r="AQ139" i="46"/>
  <c r="AR139" i="46"/>
  <c r="AS139" i="46"/>
  <c r="AT139" i="46"/>
  <c r="AU139" i="46"/>
  <c r="AV139" i="46"/>
  <c r="AW139" i="46"/>
  <c r="AX139" i="46"/>
  <c r="AY139" i="46"/>
  <c r="AZ139" i="46"/>
  <c r="BA139" i="46"/>
  <c r="BB139" i="46"/>
  <c r="BC139" i="46"/>
  <c r="BD139" i="46"/>
  <c r="BE139" i="46"/>
  <c r="BF139" i="46"/>
  <c r="BG139" i="46"/>
  <c r="BH139" i="46"/>
  <c r="BI139" i="46"/>
  <c r="P140" i="46"/>
  <c r="Q140" i="46"/>
  <c r="R140" i="46"/>
  <c r="S140" i="46"/>
  <c r="T140" i="46"/>
  <c r="U140" i="46"/>
  <c r="V140" i="46"/>
  <c r="W140" i="46"/>
  <c r="X140" i="46"/>
  <c r="Y140" i="46"/>
  <c r="Z140" i="46"/>
  <c r="AA140" i="46"/>
  <c r="AB140" i="46"/>
  <c r="AC140" i="46"/>
  <c r="AD140" i="46"/>
  <c r="AE140" i="46"/>
  <c r="AF140" i="46"/>
  <c r="AG140" i="46"/>
  <c r="AH140" i="46"/>
  <c r="AI140" i="46"/>
  <c r="AJ140" i="46"/>
  <c r="AK140" i="46"/>
  <c r="AL140" i="46"/>
  <c r="AM140" i="46"/>
  <c r="AN140" i="46"/>
  <c r="AO140" i="46"/>
  <c r="AP140" i="46"/>
  <c r="AQ140" i="46"/>
  <c r="AR140" i="46"/>
  <c r="AS140" i="46"/>
  <c r="AT140" i="46"/>
  <c r="AU140" i="46"/>
  <c r="AV140" i="46"/>
  <c r="AW140" i="46"/>
  <c r="AX140" i="46"/>
  <c r="AY140" i="46"/>
  <c r="AZ140" i="46"/>
  <c r="BA140" i="46"/>
  <c r="BB140" i="46"/>
  <c r="BC140" i="46"/>
  <c r="BD140" i="46"/>
  <c r="BE140" i="46"/>
  <c r="BF140" i="46"/>
  <c r="BG140" i="46"/>
  <c r="BH140" i="46"/>
  <c r="BI140" i="46"/>
  <c r="P141" i="46"/>
  <c r="Q141" i="46"/>
  <c r="R141" i="46"/>
  <c r="S141" i="46"/>
  <c r="T141" i="46"/>
  <c r="U141" i="46"/>
  <c r="V141" i="46"/>
  <c r="W141" i="46"/>
  <c r="X141" i="46"/>
  <c r="Y141" i="46"/>
  <c r="Z141" i="46"/>
  <c r="AA141" i="46"/>
  <c r="AB141" i="46"/>
  <c r="AC141" i="46"/>
  <c r="AD141" i="46"/>
  <c r="AE141" i="46"/>
  <c r="AF141" i="46"/>
  <c r="AG141" i="46"/>
  <c r="AH141" i="46"/>
  <c r="AI141" i="46"/>
  <c r="AJ141" i="46"/>
  <c r="AK141" i="46"/>
  <c r="AL141" i="46"/>
  <c r="AM141" i="46"/>
  <c r="AN141" i="46"/>
  <c r="AO141" i="46"/>
  <c r="AP141" i="46"/>
  <c r="AQ141" i="46"/>
  <c r="AR141" i="46"/>
  <c r="AS141" i="46"/>
  <c r="AT141" i="46"/>
  <c r="AU141" i="46"/>
  <c r="AV141" i="46"/>
  <c r="AW141" i="46"/>
  <c r="AX141" i="46"/>
  <c r="AY141" i="46"/>
  <c r="AZ141" i="46"/>
  <c r="BA141" i="46"/>
  <c r="BB141" i="46"/>
  <c r="BC141" i="46"/>
  <c r="BD141" i="46"/>
  <c r="BE141" i="46"/>
  <c r="BF141" i="46"/>
  <c r="BG141" i="46"/>
  <c r="BH141" i="46"/>
  <c r="BI141" i="46"/>
  <c r="P142" i="46"/>
  <c r="Q142" i="46"/>
  <c r="R142" i="46"/>
  <c r="S142" i="46"/>
  <c r="T142" i="46"/>
  <c r="U142" i="46"/>
  <c r="V142" i="46"/>
  <c r="W142" i="46"/>
  <c r="X142" i="46"/>
  <c r="Y142" i="46"/>
  <c r="Z142" i="46"/>
  <c r="AA142" i="46"/>
  <c r="AB142" i="46"/>
  <c r="AC142" i="46"/>
  <c r="AD142" i="46"/>
  <c r="AE142" i="46"/>
  <c r="AF142" i="46"/>
  <c r="AG142" i="46"/>
  <c r="AH142" i="46"/>
  <c r="AI142" i="46"/>
  <c r="AJ142" i="46"/>
  <c r="AK142" i="46"/>
  <c r="AL142" i="46"/>
  <c r="AM142" i="46"/>
  <c r="AN142" i="46"/>
  <c r="AO142" i="46"/>
  <c r="AP142" i="46"/>
  <c r="AQ142" i="46"/>
  <c r="AR142" i="46"/>
  <c r="AS142" i="46"/>
  <c r="AT142" i="46"/>
  <c r="AU142" i="46"/>
  <c r="AV142" i="46"/>
  <c r="AW142" i="46"/>
  <c r="AX142" i="46"/>
  <c r="AY142" i="46"/>
  <c r="AZ142" i="46"/>
  <c r="BA142" i="46"/>
  <c r="BB142" i="46"/>
  <c r="BC142" i="46"/>
  <c r="BD142" i="46"/>
  <c r="BE142" i="46"/>
  <c r="BF142" i="46"/>
  <c r="BG142" i="46"/>
  <c r="BH142" i="46"/>
  <c r="BI142" i="46"/>
  <c r="P143" i="46"/>
  <c r="Q143" i="46"/>
  <c r="R143" i="46"/>
  <c r="S143" i="46"/>
  <c r="T143" i="46"/>
  <c r="U143" i="46"/>
  <c r="V143" i="46"/>
  <c r="W143" i="46"/>
  <c r="X143" i="46"/>
  <c r="Y143" i="46"/>
  <c r="Z143" i="46"/>
  <c r="AA143" i="46"/>
  <c r="AB143" i="46"/>
  <c r="AC143" i="46"/>
  <c r="AD143" i="46"/>
  <c r="AE143" i="46"/>
  <c r="AF143" i="46"/>
  <c r="AG143" i="46"/>
  <c r="AH143" i="46"/>
  <c r="AI143" i="46"/>
  <c r="AJ143" i="46"/>
  <c r="AK143" i="46"/>
  <c r="AL143" i="46"/>
  <c r="AM143" i="46"/>
  <c r="AN143" i="46"/>
  <c r="AO143" i="46"/>
  <c r="AP143" i="46"/>
  <c r="AQ143" i="46"/>
  <c r="AR143" i="46"/>
  <c r="AS143" i="46"/>
  <c r="AT143" i="46"/>
  <c r="AU143" i="46"/>
  <c r="AV143" i="46"/>
  <c r="AW143" i="46"/>
  <c r="AX143" i="46"/>
  <c r="AY143" i="46"/>
  <c r="AZ143" i="46"/>
  <c r="BA143" i="46"/>
  <c r="BB143" i="46"/>
  <c r="BC143" i="46"/>
  <c r="BD143" i="46"/>
  <c r="BE143" i="46"/>
  <c r="BF143" i="46"/>
  <c r="BG143" i="46"/>
  <c r="BH143" i="46"/>
  <c r="BI143" i="46"/>
  <c r="P144" i="46"/>
  <c r="Q144" i="46"/>
  <c r="R144" i="46"/>
  <c r="S144" i="46"/>
  <c r="T144" i="46"/>
  <c r="U144" i="46"/>
  <c r="V144" i="46"/>
  <c r="W144" i="46"/>
  <c r="X144" i="46"/>
  <c r="Y144" i="46"/>
  <c r="Z144" i="46"/>
  <c r="AA144" i="46"/>
  <c r="AB144" i="46"/>
  <c r="AC144" i="46"/>
  <c r="AD144" i="46"/>
  <c r="AE144" i="46"/>
  <c r="AF144" i="46"/>
  <c r="AG144" i="46"/>
  <c r="AH144" i="46"/>
  <c r="AI144" i="46"/>
  <c r="AJ144" i="46"/>
  <c r="AK144" i="46"/>
  <c r="AL144" i="46"/>
  <c r="AM144" i="46"/>
  <c r="AN144" i="46"/>
  <c r="AO144" i="46"/>
  <c r="AP144" i="46"/>
  <c r="AQ144" i="46"/>
  <c r="AR144" i="46"/>
  <c r="AS144" i="46"/>
  <c r="AT144" i="46"/>
  <c r="AU144" i="46"/>
  <c r="AV144" i="46"/>
  <c r="AW144" i="46"/>
  <c r="AX144" i="46"/>
  <c r="AY144" i="46"/>
  <c r="AZ144" i="46"/>
  <c r="BA144" i="46"/>
  <c r="BB144" i="46"/>
  <c r="BC144" i="46"/>
  <c r="BD144" i="46"/>
  <c r="BE144" i="46"/>
  <c r="BF144" i="46"/>
  <c r="BG144" i="46"/>
  <c r="BH144" i="46"/>
  <c r="BI144" i="46"/>
  <c r="P145" i="46"/>
  <c r="Q145" i="46"/>
  <c r="R145" i="46"/>
  <c r="S145" i="46"/>
  <c r="T145" i="46"/>
  <c r="U145" i="46"/>
  <c r="V145" i="46"/>
  <c r="W145" i="46"/>
  <c r="X145" i="46"/>
  <c r="Y145" i="46"/>
  <c r="Z145" i="46"/>
  <c r="AA145" i="46"/>
  <c r="AB145" i="46"/>
  <c r="AC145" i="46"/>
  <c r="AD145" i="46"/>
  <c r="AE145" i="46"/>
  <c r="AF145" i="46"/>
  <c r="AG145" i="46"/>
  <c r="AH145" i="46"/>
  <c r="AI145" i="46"/>
  <c r="AJ145" i="46"/>
  <c r="AK145" i="46"/>
  <c r="AL145" i="46"/>
  <c r="AM145" i="46"/>
  <c r="AN145" i="46"/>
  <c r="AO145" i="46"/>
  <c r="AP145" i="46"/>
  <c r="AQ145" i="46"/>
  <c r="AR145" i="46"/>
  <c r="AS145" i="46"/>
  <c r="AT145" i="46"/>
  <c r="AU145" i="46"/>
  <c r="AV145" i="46"/>
  <c r="AW145" i="46"/>
  <c r="AX145" i="46"/>
  <c r="AY145" i="46"/>
  <c r="AZ145" i="46"/>
  <c r="BA145" i="46"/>
  <c r="BB145" i="46"/>
  <c r="BC145" i="46"/>
  <c r="BD145" i="46"/>
  <c r="BE145" i="46"/>
  <c r="BF145" i="46"/>
  <c r="BG145" i="46"/>
  <c r="BH145" i="46"/>
  <c r="BI145" i="46"/>
  <c r="P146" i="46"/>
  <c r="Q146" i="46"/>
  <c r="R146" i="46"/>
  <c r="S146" i="46"/>
  <c r="T146" i="46"/>
  <c r="U146" i="46"/>
  <c r="V146" i="46"/>
  <c r="W146" i="46"/>
  <c r="X146" i="46"/>
  <c r="Y146" i="46"/>
  <c r="Z146" i="46"/>
  <c r="AA146" i="46"/>
  <c r="AB146" i="46"/>
  <c r="AC146" i="46"/>
  <c r="AD146" i="46"/>
  <c r="AE146" i="46"/>
  <c r="AF146" i="46"/>
  <c r="AG146" i="46"/>
  <c r="AH146" i="46"/>
  <c r="AI146" i="46"/>
  <c r="AJ146" i="46"/>
  <c r="AK146" i="46"/>
  <c r="AL146" i="46"/>
  <c r="AM146" i="46"/>
  <c r="AN146" i="46"/>
  <c r="AO146" i="46"/>
  <c r="AP146" i="46"/>
  <c r="AQ146" i="46"/>
  <c r="AR146" i="46"/>
  <c r="AS146" i="46"/>
  <c r="AT146" i="46"/>
  <c r="AU146" i="46"/>
  <c r="AV146" i="46"/>
  <c r="AW146" i="46"/>
  <c r="AX146" i="46"/>
  <c r="AY146" i="46"/>
  <c r="AZ146" i="46"/>
  <c r="BA146" i="46"/>
  <c r="BB146" i="46"/>
  <c r="BC146" i="46"/>
  <c r="BD146" i="46"/>
  <c r="BE146" i="46"/>
  <c r="BF146" i="46"/>
  <c r="BG146" i="46"/>
  <c r="BH146" i="46"/>
  <c r="BI146" i="46"/>
  <c r="P147" i="46"/>
  <c r="Q147" i="46"/>
  <c r="R147" i="46"/>
  <c r="S147" i="46"/>
  <c r="T147" i="46"/>
  <c r="U147" i="46"/>
  <c r="V147" i="46"/>
  <c r="W147" i="46"/>
  <c r="X147" i="46"/>
  <c r="Y147" i="46"/>
  <c r="Z147" i="46"/>
  <c r="AA147" i="46"/>
  <c r="AB147" i="46"/>
  <c r="AC147" i="46"/>
  <c r="AD147" i="46"/>
  <c r="AE147" i="46"/>
  <c r="AF147" i="46"/>
  <c r="AG147" i="46"/>
  <c r="AH147" i="46"/>
  <c r="AI147" i="46"/>
  <c r="AJ147" i="46"/>
  <c r="AK147" i="46"/>
  <c r="AL147" i="46"/>
  <c r="AM147" i="46"/>
  <c r="AN147" i="46"/>
  <c r="AO147" i="46"/>
  <c r="AP147" i="46"/>
  <c r="AQ147" i="46"/>
  <c r="AR147" i="46"/>
  <c r="AS147" i="46"/>
  <c r="AT147" i="46"/>
  <c r="AU147" i="46"/>
  <c r="AV147" i="46"/>
  <c r="AW147" i="46"/>
  <c r="AX147" i="46"/>
  <c r="AY147" i="46"/>
  <c r="AZ147" i="46"/>
  <c r="BA147" i="46"/>
  <c r="BB147" i="46"/>
  <c r="BC147" i="46"/>
  <c r="BD147" i="46"/>
  <c r="BE147" i="46"/>
  <c r="BF147" i="46"/>
  <c r="BG147" i="46"/>
  <c r="BH147" i="46"/>
  <c r="BI147" i="46"/>
  <c r="P148" i="46"/>
  <c r="Q148" i="46"/>
  <c r="R148" i="46"/>
  <c r="S148" i="46"/>
  <c r="T148" i="46"/>
  <c r="U148" i="46"/>
  <c r="V148" i="46"/>
  <c r="W148" i="46"/>
  <c r="X148" i="46"/>
  <c r="Y148" i="46"/>
  <c r="Z148" i="46"/>
  <c r="AA148" i="46"/>
  <c r="AB148" i="46"/>
  <c r="AC148" i="46"/>
  <c r="AD148" i="46"/>
  <c r="AE148" i="46"/>
  <c r="AF148" i="46"/>
  <c r="AG148" i="46"/>
  <c r="AH148" i="46"/>
  <c r="AI148" i="46"/>
  <c r="AJ148" i="46"/>
  <c r="AK148" i="46"/>
  <c r="AL148" i="46"/>
  <c r="AM148" i="46"/>
  <c r="AN148" i="46"/>
  <c r="AO148" i="46"/>
  <c r="AP148" i="46"/>
  <c r="AQ148" i="46"/>
  <c r="AR148" i="46"/>
  <c r="AS148" i="46"/>
  <c r="AT148" i="46"/>
  <c r="AU148" i="46"/>
  <c r="AV148" i="46"/>
  <c r="AW148" i="46"/>
  <c r="AX148" i="46"/>
  <c r="AY148" i="46"/>
  <c r="AZ148" i="46"/>
  <c r="BA148" i="46"/>
  <c r="BB148" i="46"/>
  <c r="BC148" i="46"/>
  <c r="BD148" i="46"/>
  <c r="BE148" i="46"/>
  <c r="BF148" i="46"/>
  <c r="BG148" i="46"/>
  <c r="BH148" i="46"/>
  <c r="BI148" i="46"/>
  <c r="P149" i="46"/>
  <c r="Q149" i="46"/>
  <c r="R149" i="46"/>
  <c r="S149" i="46"/>
  <c r="T149" i="46"/>
  <c r="U149" i="46"/>
  <c r="V149" i="46"/>
  <c r="W149" i="46"/>
  <c r="X149" i="46"/>
  <c r="Y149" i="46"/>
  <c r="Z149" i="46"/>
  <c r="AA149" i="46"/>
  <c r="AB149" i="46"/>
  <c r="AC149" i="46"/>
  <c r="AD149" i="46"/>
  <c r="AE149" i="46"/>
  <c r="AF149" i="46"/>
  <c r="AG149" i="46"/>
  <c r="AH149" i="46"/>
  <c r="AI149" i="46"/>
  <c r="AJ149" i="46"/>
  <c r="AK149" i="46"/>
  <c r="AL149" i="46"/>
  <c r="AM149" i="46"/>
  <c r="AN149" i="46"/>
  <c r="AO149" i="46"/>
  <c r="AP149" i="46"/>
  <c r="AQ149" i="46"/>
  <c r="AR149" i="46"/>
  <c r="AS149" i="46"/>
  <c r="AT149" i="46"/>
  <c r="AU149" i="46"/>
  <c r="AV149" i="46"/>
  <c r="AW149" i="46"/>
  <c r="AX149" i="46"/>
  <c r="AY149" i="46"/>
  <c r="AZ149" i="46"/>
  <c r="BA149" i="46"/>
  <c r="BB149" i="46"/>
  <c r="BC149" i="46"/>
  <c r="BD149" i="46"/>
  <c r="BE149" i="46"/>
  <c r="BF149" i="46"/>
  <c r="BG149" i="46"/>
  <c r="BH149" i="46"/>
  <c r="BI149" i="46"/>
  <c r="P150" i="46"/>
  <c r="Q150" i="46"/>
  <c r="R150" i="46"/>
  <c r="S150" i="46"/>
  <c r="T150" i="46"/>
  <c r="U150" i="46"/>
  <c r="V150" i="46"/>
  <c r="W150" i="46"/>
  <c r="X150" i="46"/>
  <c r="Y150" i="46"/>
  <c r="Z150" i="46"/>
  <c r="AA150" i="46"/>
  <c r="AB150" i="46"/>
  <c r="AC150" i="46"/>
  <c r="AD150" i="46"/>
  <c r="AE150" i="46"/>
  <c r="AF150" i="46"/>
  <c r="AG150" i="46"/>
  <c r="AH150" i="46"/>
  <c r="AI150" i="46"/>
  <c r="AJ150" i="46"/>
  <c r="AK150" i="46"/>
  <c r="AL150" i="46"/>
  <c r="AM150" i="46"/>
  <c r="AN150" i="46"/>
  <c r="AO150" i="46"/>
  <c r="AP150" i="46"/>
  <c r="AQ150" i="46"/>
  <c r="AR150" i="46"/>
  <c r="AS150" i="46"/>
  <c r="AT150" i="46"/>
  <c r="AU150" i="46"/>
  <c r="AV150" i="46"/>
  <c r="AW150" i="46"/>
  <c r="AX150" i="46"/>
  <c r="AY150" i="46"/>
  <c r="AZ150" i="46"/>
  <c r="BA150" i="46"/>
  <c r="BB150" i="46"/>
  <c r="BC150" i="46"/>
  <c r="BD150" i="46"/>
  <c r="BE150" i="46"/>
  <c r="BF150" i="46"/>
  <c r="BG150" i="46"/>
  <c r="BH150" i="46"/>
  <c r="BI150" i="46"/>
  <c r="P151" i="46"/>
  <c r="Q151" i="46"/>
  <c r="R151" i="46"/>
  <c r="S151" i="46"/>
  <c r="T151" i="46"/>
  <c r="U151" i="46"/>
  <c r="V151" i="46"/>
  <c r="W151" i="46"/>
  <c r="X151" i="46"/>
  <c r="Y151" i="46"/>
  <c r="Z151" i="46"/>
  <c r="AA151" i="46"/>
  <c r="AB151" i="46"/>
  <c r="AC151" i="46"/>
  <c r="AD151" i="46"/>
  <c r="AE151" i="46"/>
  <c r="AF151" i="46"/>
  <c r="AG151" i="46"/>
  <c r="AH151" i="46"/>
  <c r="AI151" i="46"/>
  <c r="AJ151" i="46"/>
  <c r="AK151" i="46"/>
  <c r="AL151" i="46"/>
  <c r="AM151" i="46"/>
  <c r="AN151" i="46"/>
  <c r="AO151" i="46"/>
  <c r="AP151" i="46"/>
  <c r="AQ151" i="46"/>
  <c r="AR151" i="46"/>
  <c r="AS151" i="46"/>
  <c r="AT151" i="46"/>
  <c r="AU151" i="46"/>
  <c r="AV151" i="46"/>
  <c r="AW151" i="46"/>
  <c r="AX151" i="46"/>
  <c r="AY151" i="46"/>
  <c r="AZ151" i="46"/>
  <c r="BA151" i="46"/>
  <c r="BB151" i="46"/>
  <c r="BC151" i="46"/>
  <c r="BD151" i="46"/>
  <c r="BE151" i="46"/>
  <c r="BF151" i="46"/>
  <c r="BG151" i="46"/>
  <c r="BH151" i="46"/>
  <c r="BI151" i="46"/>
  <c r="P152" i="46"/>
  <c r="Q152" i="46"/>
  <c r="R152" i="46"/>
  <c r="S152" i="46"/>
  <c r="T152" i="46"/>
  <c r="U152" i="46"/>
  <c r="V152" i="46"/>
  <c r="W152" i="46"/>
  <c r="X152" i="46"/>
  <c r="Y152" i="46"/>
  <c r="Z152" i="46"/>
  <c r="AA152" i="46"/>
  <c r="AB152" i="46"/>
  <c r="AC152" i="46"/>
  <c r="AD152" i="46"/>
  <c r="AE152" i="46"/>
  <c r="AF152" i="46"/>
  <c r="AG152" i="46"/>
  <c r="AH152" i="46"/>
  <c r="AI152" i="46"/>
  <c r="AJ152" i="46"/>
  <c r="AK152" i="46"/>
  <c r="AL152" i="46"/>
  <c r="AM152" i="46"/>
  <c r="AN152" i="46"/>
  <c r="AO152" i="46"/>
  <c r="AP152" i="46"/>
  <c r="AQ152" i="46"/>
  <c r="AR152" i="46"/>
  <c r="AS152" i="46"/>
  <c r="AT152" i="46"/>
  <c r="AU152" i="46"/>
  <c r="AV152" i="46"/>
  <c r="AW152" i="46"/>
  <c r="AX152" i="46"/>
  <c r="AY152" i="46"/>
  <c r="AZ152" i="46"/>
  <c r="BA152" i="46"/>
  <c r="BB152" i="46"/>
  <c r="BC152" i="46"/>
  <c r="BD152" i="46"/>
  <c r="BE152" i="46"/>
  <c r="BF152" i="46"/>
  <c r="BG152" i="46"/>
  <c r="BH152" i="46"/>
  <c r="BI152" i="46"/>
  <c r="P153" i="46"/>
  <c r="Q153" i="46"/>
  <c r="R153" i="46"/>
  <c r="S153" i="46"/>
  <c r="T153" i="46"/>
  <c r="U153" i="46"/>
  <c r="V153" i="46"/>
  <c r="W153" i="46"/>
  <c r="X153" i="46"/>
  <c r="Y153" i="46"/>
  <c r="Z153" i="46"/>
  <c r="AA153" i="46"/>
  <c r="AB153" i="46"/>
  <c r="AC153" i="46"/>
  <c r="AD153" i="46"/>
  <c r="AE153" i="46"/>
  <c r="AF153" i="46"/>
  <c r="AG153" i="46"/>
  <c r="AH153" i="46"/>
  <c r="AI153" i="46"/>
  <c r="AJ153" i="46"/>
  <c r="AK153" i="46"/>
  <c r="AL153" i="46"/>
  <c r="AM153" i="46"/>
  <c r="AN153" i="46"/>
  <c r="AO153" i="46"/>
  <c r="AP153" i="46"/>
  <c r="AQ153" i="46"/>
  <c r="AR153" i="46"/>
  <c r="AS153" i="46"/>
  <c r="AT153" i="46"/>
  <c r="AU153" i="46"/>
  <c r="AV153" i="46"/>
  <c r="AW153" i="46"/>
  <c r="AX153" i="46"/>
  <c r="AY153" i="46"/>
  <c r="AZ153" i="46"/>
  <c r="BA153" i="46"/>
  <c r="BB153" i="46"/>
  <c r="BC153" i="46"/>
  <c r="BD153" i="46"/>
  <c r="BE153" i="46"/>
  <c r="BF153" i="46"/>
  <c r="BG153" i="46"/>
  <c r="BH153" i="46"/>
  <c r="BI153" i="46"/>
  <c r="P154" i="46"/>
  <c r="Q154" i="46"/>
  <c r="R154" i="46"/>
  <c r="S154" i="46"/>
  <c r="T154" i="46"/>
  <c r="U154" i="46"/>
  <c r="V154" i="46"/>
  <c r="W154" i="46"/>
  <c r="X154" i="46"/>
  <c r="Y154" i="46"/>
  <c r="Z154" i="46"/>
  <c r="AA154" i="46"/>
  <c r="AB154" i="46"/>
  <c r="AC154" i="46"/>
  <c r="AD154" i="46"/>
  <c r="AE154" i="46"/>
  <c r="AF154" i="46"/>
  <c r="AG154" i="46"/>
  <c r="AH154" i="46"/>
  <c r="AI154" i="46"/>
  <c r="AJ154" i="46"/>
  <c r="AK154" i="46"/>
  <c r="AL154" i="46"/>
  <c r="AM154" i="46"/>
  <c r="AN154" i="46"/>
  <c r="AO154" i="46"/>
  <c r="AP154" i="46"/>
  <c r="AQ154" i="46"/>
  <c r="AR154" i="46"/>
  <c r="AS154" i="46"/>
  <c r="AT154" i="46"/>
  <c r="AU154" i="46"/>
  <c r="AV154" i="46"/>
  <c r="AW154" i="46"/>
  <c r="AX154" i="46"/>
  <c r="AY154" i="46"/>
  <c r="AZ154" i="46"/>
  <c r="BA154" i="46"/>
  <c r="BB154" i="46"/>
  <c r="BC154" i="46"/>
  <c r="BD154" i="46"/>
  <c r="BE154" i="46"/>
  <c r="BF154" i="46"/>
  <c r="BG154" i="46"/>
  <c r="BH154" i="46"/>
  <c r="BI154" i="46"/>
  <c r="P155" i="46"/>
  <c r="Q155" i="46"/>
  <c r="R155" i="46"/>
  <c r="S155" i="46"/>
  <c r="T155" i="46"/>
  <c r="U155" i="46"/>
  <c r="V155" i="46"/>
  <c r="W155" i="46"/>
  <c r="X155" i="46"/>
  <c r="Y155" i="46"/>
  <c r="Z155" i="46"/>
  <c r="AA155" i="46"/>
  <c r="AB155" i="46"/>
  <c r="AC155" i="46"/>
  <c r="AD155" i="46"/>
  <c r="AE155" i="46"/>
  <c r="AF155" i="46"/>
  <c r="AG155" i="46"/>
  <c r="AH155" i="46"/>
  <c r="AI155" i="46"/>
  <c r="AJ155" i="46"/>
  <c r="AK155" i="46"/>
  <c r="AL155" i="46"/>
  <c r="AM155" i="46"/>
  <c r="AN155" i="46"/>
  <c r="AO155" i="46"/>
  <c r="AP155" i="46"/>
  <c r="AQ155" i="46"/>
  <c r="AR155" i="46"/>
  <c r="AS155" i="46"/>
  <c r="AT155" i="46"/>
  <c r="AU155" i="46"/>
  <c r="AV155" i="46"/>
  <c r="AW155" i="46"/>
  <c r="AX155" i="46"/>
  <c r="AY155" i="46"/>
  <c r="AZ155" i="46"/>
  <c r="BA155" i="46"/>
  <c r="BB155" i="46"/>
  <c r="BC155" i="46"/>
  <c r="BD155" i="46"/>
  <c r="BE155" i="46"/>
  <c r="BF155" i="46"/>
  <c r="BG155" i="46"/>
  <c r="BH155" i="46"/>
  <c r="BI155" i="46"/>
  <c r="Q6" i="46"/>
  <c r="R6" i="46"/>
  <c r="S6" i="46"/>
  <c r="T6" i="46"/>
  <c r="U6" i="46"/>
  <c r="V6" i="46"/>
  <c r="W6" i="46"/>
  <c r="X6" i="46"/>
  <c r="Y6" i="46"/>
  <c r="Z6" i="46"/>
  <c r="AA6" i="46"/>
  <c r="AB6" i="46"/>
  <c r="AC6" i="46"/>
  <c r="AD6" i="46"/>
  <c r="AE6" i="46"/>
  <c r="AF6" i="46"/>
  <c r="AG6" i="46"/>
  <c r="AH6" i="46"/>
  <c r="AI6" i="46"/>
  <c r="AJ6" i="46"/>
  <c r="AK6" i="46"/>
  <c r="AL6" i="46"/>
  <c r="AM6" i="46"/>
  <c r="AN6" i="46"/>
  <c r="AO6" i="46"/>
  <c r="AP6" i="46"/>
  <c r="AQ6" i="46"/>
  <c r="AR6" i="46"/>
  <c r="AS6" i="46"/>
  <c r="AT6" i="46"/>
  <c r="AU6" i="46"/>
  <c r="AV6" i="46"/>
  <c r="AW6" i="46"/>
  <c r="AX6" i="46"/>
  <c r="AY6" i="46"/>
  <c r="AZ6" i="46"/>
  <c r="BA6" i="46"/>
  <c r="BB6" i="46"/>
  <c r="BC6" i="46"/>
  <c r="BD6" i="46"/>
  <c r="BE6" i="46"/>
  <c r="BF6" i="46"/>
  <c r="BG6" i="46"/>
  <c r="BH6" i="46"/>
  <c r="BI6" i="46"/>
  <c r="A19" i="47" l="1"/>
  <c r="A72" i="47"/>
  <c r="A90" i="47"/>
  <c r="A36" i="47"/>
  <c r="A54" i="47" s="1"/>
  <c r="P6" i="46"/>
  <c r="K7" i="46"/>
  <c r="K8" i="46"/>
  <c r="K9" i="46"/>
  <c r="K10" i="46"/>
  <c r="K11" i="46"/>
  <c r="K12" i="46"/>
  <c r="K13" i="46"/>
  <c r="K14" i="46"/>
  <c r="K15" i="46"/>
  <c r="K16" i="46"/>
  <c r="K17" i="46"/>
  <c r="K18" i="46"/>
  <c r="K19" i="46"/>
  <c r="K20" i="46"/>
  <c r="K21" i="46"/>
  <c r="K22" i="46"/>
  <c r="K23" i="46"/>
  <c r="K24" i="46"/>
  <c r="K25" i="46"/>
  <c r="K26" i="46"/>
  <c r="K27" i="46"/>
  <c r="K28" i="46"/>
  <c r="K29" i="46"/>
  <c r="K30" i="46"/>
  <c r="K31" i="46"/>
  <c r="K32" i="46"/>
  <c r="K33" i="46"/>
  <c r="K34" i="46"/>
  <c r="K35" i="46"/>
  <c r="K36" i="46"/>
  <c r="K37" i="46"/>
  <c r="K38" i="46"/>
  <c r="K39" i="46"/>
  <c r="K40" i="46"/>
  <c r="K41" i="46"/>
  <c r="K42" i="46"/>
  <c r="K43" i="46"/>
  <c r="K44" i="46"/>
  <c r="K45" i="46"/>
  <c r="K46" i="46"/>
  <c r="K47" i="46"/>
  <c r="K48" i="46"/>
  <c r="K49" i="46"/>
  <c r="K50" i="46"/>
  <c r="K51" i="46"/>
  <c r="K52" i="46"/>
  <c r="K53" i="46"/>
  <c r="K54" i="46"/>
  <c r="K55" i="46"/>
  <c r="K56" i="46"/>
  <c r="K57" i="46"/>
  <c r="K58" i="46"/>
  <c r="K59" i="46"/>
  <c r="K60" i="46"/>
  <c r="K61" i="46"/>
  <c r="K62" i="46"/>
  <c r="K63" i="46"/>
  <c r="K64" i="46"/>
  <c r="K65" i="46"/>
  <c r="K66" i="46"/>
  <c r="K67" i="46"/>
  <c r="K68" i="46"/>
  <c r="K69" i="46"/>
  <c r="K70" i="46"/>
  <c r="K71" i="46"/>
  <c r="K72" i="46"/>
  <c r="K73" i="46"/>
  <c r="K74" i="46"/>
  <c r="K75" i="46"/>
  <c r="K76" i="46"/>
  <c r="K77" i="46"/>
  <c r="K78" i="46"/>
  <c r="K79" i="46"/>
  <c r="K80" i="46"/>
  <c r="K81" i="46"/>
  <c r="K82" i="46"/>
  <c r="K83" i="46"/>
  <c r="K84" i="46"/>
  <c r="K85" i="46"/>
  <c r="K86" i="46"/>
  <c r="K87" i="46"/>
  <c r="K88" i="46"/>
  <c r="K89" i="46"/>
  <c r="K90" i="46"/>
  <c r="K91" i="46"/>
  <c r="K92" i="46"/>
  <c r="K93" i="46"/>
  <c r="K94" i="46"/>
  <c r="K95" i="46"/>
  <c r="K96" i="46"/>
  <c r="K97" i="46"/>
  <c r="K98" i="46"/>
  <c r="K99" i="46"/>
  <c r="K100" i="46"/>
  <c r="K101" i="46"/>
  <c r="K102" i="46"/>
  <c r="K103" i="46"/>
  <c r="K104" i="46"/>
  <c r="K105" i="46"/>
  <c r="K106" i="46"/>
  <c r="K107" i="46"/>
  <c r="K108" i="46"/>
  <c r="K109" i="46"/>
  <c r="K110" i="46"/>
  <c r="K111" i="46"/>
  <c r="K112" i="46"/>
  <c r="K113" i="46"/>
  <c r="K114" i="46"/>
  <c r="K115" i="46"/>
  <c r="K116" i="46"/>
  <c r="K117" i="46"/>
  <c r="K118" i="46"/>
  <c r="K119" i="46"/>
  <c r="K120" i="46"/>
  <c r="K121" i="46"/>
  <c r="K122" i="46"/>
  <c r="K123" i="46"/>
  <c r="K124" i="46"/>
  <c r="K125" i="46"/>
  <c r="K126" i="46"/>
  <c r="K127" i="46"/>
  <c r="K128" i="46"/>
  <c r="K129" i="46"/>
  <c r="K130" i="46"/>
  <c r="K131" i="46"/>
  <c r="K132" i="46"/>
  <c r="K133" i="46"/>
  <c r="K134" i="46"/>
  <c r="K135" i="46"/>
  <c r="K136" i="46"/>
  <c r="K137" i="46"/>
  <c r="K138" i="46"/>
  <c r="K139" i="46"/>
  <c r="K140" i="46"/>
  <c r="K141" i="46"/>
  <c r="K142" i="46"/>
  <c r="K143" i="46"/>
  <c r="K144" i="46"/>
  <c r="K145" i="46"/>
  <c r="K146" i="46"/>
  <c r="K147" i="46"/>
  <c r="K148" i="46"/>
  <c r="K149" i="46"/>
  <c r="K150" i="46"/>
  <c r="K151" i="46"/>
  <c r="K152" i="46"/>
  <c r="K153" i="46"/>
  <c r="K154" i="46"/>
  <c r="K155" i="46"/>
  <c r="K6" i="46"/>
  <c r="G7" i="46"/>
  <c r="D222" i="14" s="1"/>
  <c r="G8" i="46"/>
  <c r="D223" i="14" s="1"/>
  <c r="G9" i="46"/>
  <c r="D224" i="14" s="1"/>
  <c r="G10" i="46"/>
  <c r="D225" i="14" s="1"/>
  <c r="G11" i="46"/>
  <c r="D226" i="14" s="1"/>
  <c r="G12" i="46"/>
  <c r="D227" i="14" s="1"/>
  <c r="G13" i="46"/>
  <c r="D228" i="14" s="1"/>
  <c r="G14" i="46"/>
  <c r="D229" i="14" s="1"/>
  <c r="G15" i="46"/>
  <c r="D230" i="14" s="1"/>
  <c r="G16" i="46"/>
  <c r="D231" i="14" s="1"/>
  <c r="G17" i="46"/>
  <c r="D232" i="14" s="1"/>
  <c r="G18" i="46"/>
  <c r="D233" i="14" s="1"/>
  <c r="G19" i="46"/>
  <c r="D234" i="14" s="1"/>
  <c r="G20" i="46"/>
  <c r="D235" i="14" s="1"/>
  <c r="G21" i="46"/>
  <c r="D236" i="14" s="1"/>
  <c r="G22" i="46"/>
  <c r="D237" i="14" s="1"/>
  <c r="G23" i="46"/>
  <c r="D238" i="14" s="1"/>
  <c r="G24" i="46"/>
  <c r="D239" i="14" s="1"/>
  <c r="G25" i="46"/>
  <c r="D240" i="14" s="1"/>
  <c r="G26" i="46"/>
  <c r="D241" i="14" s="1"/>
  <c r="G27" i="46"/>
  <c r="D242" i="14" s="1"/>
  <c r="G28" i="46"/>
  <c r="D243" i="14" s="1"/>
  <c r="G29" i="46"/>
  <c r="D244" i="14" s="1"/>
  <c r="G30" i="46"/>
  <c r="D245" i="14" s="1"/>
  <c r="G31" i="46"/>
  <c r="D246" i="14" s="1"/>
  <c r="G32" i="46"/>
  <c r="D247" i="14" s="1"/>
  <c r="G33" i="46"/>
  <c r="D248" i="14" s="1"/>
  <c r="G34" i="46"/>
  <c r="D249" i="14" s="1"/>
  <c r="G35" i="46"/>
  <c r="D250" i="14" s="1"/>
  <c r="G36" i="46"/>
  <c r="D251" i="14" s="1"/>
  <c r="G37" i="46"/>
  <c r="D252" i="14" s="1"/>
  <c r="G38" i="46"/>
  <c r="D253" i="14" s="1"/>
  <c r="G39" i="46"/>
  <c r="D254" i="14" s="1"/>
  <c r="G40" i="46"/>
  <c r="D255" i="14" s="1"/>
  <c r="G41" i="46"/>
  <c r="D256" i="14" s="1"/>
  <c r="G42" i="46"/>
  <c r="D257" i="14" s="1"/>
  <c r="G43" i="46"/>
  <c r="D258" i="14" s="1"/>
  <c r="G44" i="46"/>
  <c r="D259" i="14" s="1"/>
  <c r="G45" i="46"/>
  <c r="D260" i="14" s="1"/>
  <c r="G46" i="46"/>
  <c r="D261" i="14" s="1"/>
  <c r="G47" i="46"/>
  <c r="D262" i="14" s="1"/>
  <c r="G48" i="46"/>
  <c r="D263" i="14" s="1"/>
  <c r="G49" i="46"/>
  <c r="D264" i="14" s="1"/>
  <c r="G50" i="46"/>
  <c r="D265" i="14" s="1"/>
  <c r="G51" i="46"/>
  <c r="D266" i="14" s="1"/>
  <c r="G52" i="46"/>
  <c r="D267" i="14" s="1"/>
  <c r="G53" i="46"/>
  <c r="D268" i="14" s="1"/>
  <c r="G54" i="46"/>
  <c r="D269" i="14" s="1"/>
  <c r="G55" i="46"/>
  <c r="D270" i="14" s="1"/>
  <c r="G56" i="46"/>
  <c r="D271" i="14" s="1"/>
  <c r="G57" i="46"/>
  <c r="D272" i="14" s="1"/>
  <c r="G58" i="46"/>
  <c r="D273" i="14" s="1"/>
  <c r="G59" i="46"/>
  <c r="D274" i="14" s="1"/>
  <c r="G60" i="46"/>
  <c r="D275" i="14" s="1"/>
  <c r="G61" i="46"/>
  <c r="D276" i="14" s="1"/>
  <c r="G62" i="46"/>
  <c r="D277" i="14" s="1"/>
  <c r="G63" i="46"/>
  <c r="D278" i="14" s="1"/>
  <c r="G64" i="46"/>
  <c r="D279" i="14" s="1"/>
  <c r="G65" i="46"/>
  <c r="D280" i="14" s="1"/>
  <c r="G66" i="46"/>
  <c r="D281" i="14" s="1"/>
  <c r="G67" i="46"/>
  <c r="D282" i="14" s="1"/>
  <c r="G68" i="46"/>
  <c r="D283" i="14" s="1"/>
  <c r="G69" i="46"/>
  <c r="D284" i="14" s="1"/>
  <c r="G70" i="46"/>
  <c r="D285" i="14" s="1"/>
  <c r="G71" i="46"/>
  <c r="D286" i="14" s="1"/>
  <c r="G72" i="46"/>
  <c r="D287" i="14" s="1"/>
  <c r="G73" i="46"/>
  <c r="D288" i="14" s="1"/>
  <c r="G74" i="46"/>
  <c r="D289" i="14" s="1"/>
  <c r="G75" i="46"/>
  <c r="D290" i="14" s="1"/>
  <c r="G76" i="46"/>
  <c r="D291" i="14" s="1"/>
  <c r="G77" i="46"/>
  <c r="D292" i="14" s="1"/>
  <c r="G78" i="46"/>
  <c r="D293" i="14" s="1"/>
  <c r="G79" i="46"/>
  <c r="D294" i="14" s="1"/>
  <c r="G80" i="46"/>
  <c r="D295" i="14" s="1"/>
  <c r="G81" i="46"/>
  <c r="D296" i="14" s="1"/>
  <c r="G82" i="46"/>
  <c r="D297" i="14" s="1"/>
  <c r="G83" i="46"/>
  <c r="D298" i="14" s="1"/>
  <c r="G84" i="46"/>
  <c r="D299" i="14" s="1"/>
  <c r="G85" i="46"/>
  <c r="D300" i="14" s="1"/>
  <c r="G86" i="46"/>
  <c r="D301" i="14" s="1"/>
  <c r="G87" i="46"/>
  <c r="D302" i="14" s="1"/>
  <c r="G88" i="46"/>
  <c r="D303" i="14" s="1"/>
  <c r="G89" i="46"/>
  <c r="D304" i="14" s="1"/>
  <c r="G90" i="46"/>
  <c r="D305" i="14" s="1"/>
  <c r="G91" i="46"/>
  <c r="D306" i="14" s="1"/>
  <c r="G92" i="46"/>
  <c r="D307" i="14" s="1"/>
  <c r="G93" i="46"/>
  <c r="D308" i="14" s="1"/>
  <c r="G94" i="46"/>
  <c r="D309" i="14" s="1"/>
  <c r="G95" i="46"/>
  <c r="D310" i="14" s="1"/>
  <c r="G96" i="46"/>
  <c r="D311" i="14" s="1"/>
  <c r="G97" i="46"/>
  <c r="D312" i="14" s="1"/>
  <c r="G98" i="46"/>
  <c r="D313" i="14" s="1"/>
  <c r="G99" i="46"/>
  <c r="D314" i="14" s="1"/>
  <c r="G100" i="46"/>
  <c r="D315" i="14" s="1"/>
  <c r="G101" i="46"/>
  <c r="D316" i="14" s="1"/>
  <c r="G102" i="46"/>
  <c r="D317" i="14" s="1"/>
  <c r="G103" i="46"/>
  <c r="D318" i="14" s="1"/>
  <c r="G104" i="46"/>
  <c r="D319" i="14" s="1"/>
  <c r="G105" i="46"/>
  <c r="D320" i="14" s="1"/>
  <c r="G106" i="46"/>
  <c r="D321" i="14" s="1"/>
  <c r="G107" i="46"/>
  <c r="D322" i="14" s="1"/>
  <c r="G108" i="46"/>
  <c r="D323" i="14" s="1"/>
  <c r="G109" i="46"/>
  <c r="D324" i="14" s="1"/>
  <c r="G110" i="46"/>
  <c r="D325" i="14" s="1"/>
  <c r="G111" i="46"/>
  <c r="D326" i="14" s="1"/>
  <c r="G112" i="46"/>
  <c r="D327" i="14" s="1"/>
  <c r="G113" i="46"/>
  <c r="D328" i="14" s="1"/>
  <c r="G114" i="46"/>
  <c r="D329" i="14" s="1"/>
  <c r="G115" i="46"/>
  <c r="D330" i="14" s="1"/>
  <c r="G116" i="46"/>
  <c r="D331" i="14" s="1"/>
  <c r="G117" i="46"/>
  <c r="D332" i="14" s="1"/>
  <c r="G118" i="46"/>
  <c r="D333" i="14" s="1"/>
  <c r="G119" i="46"/>
  <c r="D334" i="14" s="1"/>
  <c r="G120" i="46"/>
  <c r="D335" i="14" s="1"/>
  <c r="G121" i="46"/>
  <c r="D336" i="14" s="1"/>
  <c r="G122" i="46"/>
  <c r="D337" i="14" s="1"/>
  <c r="G123" i="46"/>
  <c r="D338" i="14" s="1"/>
  <c r="G124" i="46"/>
  <c r="D339" i="14" s="1"/>
  <c r="G125" i="46"/>
  <c r="D340" i="14" s="1"/>
  <c r="G126" i="46"/>
  <c r="D341" i="14" s="1"/>
  <c r="G127" i="46"/>
  <c r="D342" i="14" s="1"/>
  <c r="G128" i="46"/>
  <c r="D343" i="14" s="1"/>
  <c r="G129" i="46"/>
  <c r="D344" i="14" s="1"/>
  <c r="G130" i="46"/>
  <c r="D345" i="14" s="1"/>
  <c r="G131" i="46"/>
  <c r="D346" i="14" s="1"/>
  <c r="G132" i="46"/>
  <c r="D347" i="14" s="1"/>
  <c r="G133" i="46"/>
  <c r="D348" i="14" s="1"/>
  <c r="G134" i="46"/>
  <c r="D349" i="14" s="1"/>
  <c r="G135" i="46"/>
  <c r="D350" i="14" s="1"/>
  <c r="G136" i="46"/>
  <c r="D351" i="14" s="1"/>
  <c r="G137" i="46"/>
  <c r="D352" i="14" s="1"/>
  <c r="G138" i="46"/>
  <c r="D353" i="14" s="1"/>
  <c r="G139" i="46"/>
  <c r="D354" i="14" s="1"/>
  <c r="G140" i="46"/>
  <c r="D355" i="14" s="1"/>
  <c r="G141" i="46"/>
  <c r="D356" i="14" s="1"/>
  <c r="G142" i="46"/>
  <c r="D357" i="14" s="1"/>
  <c r="G143" i="46"/>
  <c r="D358" i="14" s="1"/>
  <c r="G144" i="46"/>
  <c r="D359" i="14" s="1"/>
  <c r="G145" i="46"/>
  <c r="D360" i="14" s="1"/>
  <c r="G146" i="46"/>
  <c r="D361" i="14" s="1"/>
  <c r="G147" i="46"/>
  <c r="D362" i="14" s="1"/>
  <c r="G148" i="46"/>
  <c r="D363" i="14" s="1"/>
  <c r="G149" i="46"/>
  <c r="D364" i="14" s="1"/>
  <c r="G150" i="46"/>
  <c r="D365" i="14" s="1"/>
  <c r="G151" i="46"/>
  <c r="D366" i="14" s="1"/>
  <c r="G152" i="46"/>
  <c r="D367" i="14" s="1"/>
  <c r="G153" i="46"/>
  <c r="D368" i="14" s="1"/>
  <c r="G154" i="46"/>
  <c r="D369" i="14" s="1"/>
  <c r="G155" i="46"/>
  <c r="D370" i="14" s="1"/>
  <c r="D221" i="14"/>
  <c r="E4" i="46"/>
  <c r="C223" i="38"/>
  <c r="C225" i="38"/>
  <c r="C226" i="38"/>
  <c r="C227" i="38"/>
  <c r="C229" i="38"/>
  <c r="C230" i="38"/>
  <c r="C231" i="38"/>
  <c r="C232" i="38"/>
  <c r="C233" i="38"/>
  <c r="C234" i="38"/>
  <c r="C235" i="38"/>
  <c r="C236" i="38"/>
  <c r="C237" i="38"/>
  <c r="C238" i="38"/>
  <c r="C239" i="38"/>
  <c r="C240" i="38"/>
  <c r="C241" i="38"/>
  <c r="C242" i="38"/>
  <c r="C243" i="38"/>
  <c r="C244" i="38"/>
  <c r="C245" i="38"/>
  <c r="C246" i="38"/>
  <c r="C247" i="38"/>
  <c r="C248" i="38"/>
  <c r="C249" i="38"/>
  <c r="C252" i="38"/>
  <c r="C253" i="38"/>
  <c r="C255" i="38"/>
  <c r="C256" i="38"/>
  <c r="C257" i="38"/>
  <c r="C260" i="38"/>
  <c r="C261" i="38"/>
  <c r="C263" i="38"/>
  <c r="C264" i="38"/>
  <c r="C265" i="38"/>
  <c r="C268" i="38"/>
  <c r="C269" i="38"/>
  <c r="C271" i="38"/>
  <c r="C272" i="38"/>
  <c r="C273" i="38"/>
  <c r="C276" i="38"/>
  <c r="C277" i="38"/>
  <c r="C279" i="38"/>
  <c r="C280" i="38"/>
  <c r="C281" i="38"/>
  <c r="C284" i="38"/>
  <c r="C285" i="38"/>
  <c r="C287" i="38"/>
  <c r="C288" i="38"/>
  <c r="C289" i="38"/>
  <c r="C292" i="38"/>
  <c r="C293" i="38"/>
  <c r="C295" i="38"/>
  <c r="C296" i="38"/>
  <c r="C297" i="38"/>
  <c r="C300" i="38"/>
  <c r="C301" i="38"/>
  <c r="C303" i="38"/>
  <c r="C304" i="38"/>
  <c r="C305" i="38"/>
  <c r="C308" i="38"/>
  <c r="C309" i="38"/>
  <c r="C311" i="38"/>
  <c r="C312" i="38"/>
  <c r="C313" i="38"/>
  <c r="C316" i="38"/>
  <c r="C317" i="38"/>
  <c r="C319" i="38"/>
  <c r="C320" i="38"/>
  <c r="C321" i="38"/>
  <c r="C324" i="38"/>
  <c r="C325" i="38"/>
  <c r="C327" i="38"/>
  <c r="C328" i="38"/>
  <c r="C329" i="38"/>
  <c r="C332" i="38"/>
  <c r="C333" i="38"/>
  <c r="C335" i="38"/>
  <c r="C336" i="38"/>
  <c r="C337" i="38"/>
  <c r="C340" i="38"/>
  <c r="C341" i="38"/>
  <c r="C343" i="38"/>
  <c r="C344" i="38"/>
  <c r="C345" i="38"/>
  <c r="C348" i="38"/>
  <c r="C349" i="38"/>
  <c r="C351" i="38"/>
  <c r="C352" i="38"/>
  <c r="C353" i="38"/>
  <c r="C356" i="38"/>
  <c r="C357" i="38"/>
  <c r="C359" i="38"/>
  <c r="C360" i="38"/>
  <c r="C361" i="38"/>
  <c r="C364" i="38"/>
  <c r="C365" i="38"/>
  <c r="C367" i="38"/>
  <c r="C368" i="38"/>
  <c r="C369" i="38"/>
  <c r="C370" i="38"/>
  <c r="B7" i="46"/>
  <c r="B222" i="14" s="1"/>
  <c r="B8" i="46"/>
  <c r="B223" i="14" s="1"/>
  <c r="B9" i="46"/>
  <c r="B224" i="14" s="1"/>
  <c r="B10" i="46"/>
  <c r="B225" i="14" s="1"/>
  <c r="B11" i="46"/>
  <c r="B226" i="14" s="1"/>
  <c r="B12" i="46"/>
  <c r="B227" i="14" s="1"/>
  <c r="B13" i="46"/>
  <c r="B228" i="14" s="1"/>
  <c r="B14" i="46"/>
  <c r="B229" i="14" s="1"/>
  <c r="B15" i="46"/>
  <c r="B230" i="14" s="1"/>
  <c r="B16" i="46"/>
  <c r="B231" i="14" s="1"/>
  <c r="B17" i="46"/>
  <c r="B232" i="14" s="1"/>
  <c r="B18" i="46"/>
  <c r="B233" i="14" s="1"/>
  <c r="B19" i="46"/>
  <c r="B234" i="14" s="1"/>
  <c r="B20" i="46"/>
  <c r="B235" i="14" s="1"/>
  <c r="B21" i="46"/>
  <c r="B236" i="14" s="1"/>
  <c r="B22" i="46"/>
  <c r="B237" i="14" s="1"/>
  <c r="B23" i="46"/>
  <c r="B238" i="14" s="1"/>
  <c r="B24" i="46"/>
  <c r="B239" i="14" s="1"/>
  <c r="B25" i="46"/>
  <c r="B240" i="14" s="1"/>
  <c r="B26" i="46"/>
  <c r="B241" i="14" s="1"/>
  <c r="B27" i="46"/>
  <c r="B242" i="14" s="1"/>
  <c r="B28" i="46"/>
  <c r="B243" i="14" s="1"/>
  <c r="B29" i="46"/>
  <c r="B244" i="14" s="1"/>
  <c r="B30" i="46"/>
  <c r="B245" i="14" s="1"/>
  <c r="B31" i="46"/>
  <c r="B246" i="14" s="1"/>
  <c r="B32" i="46"/>
  <c r="B247" i="14" s="1"/>
  <c r="B33" i="46"/>
  <c r="B248" i="14" s="1"/>
  <c r="B34" i="46"/>
  <c r="B249" i="14" s="1"/>
  <c r="B35" i="46"/>
  <c r="B250" i="14" s="1"/>
  <c r="B36" i="46"/>
  <c r="B251" i="14" s="1"/>
  <c r="B37" i="46"/>
  <c r="B252" i="14" s="1"/>
  <c r="B38" i="46"/>
  <c r="B253" i="14" s="1"/>
  <c r="B39" i="46"/>
  <c r="B254" i="14" s="1"/>
  <c r="B40" i="46"/>
  <c r="B255" i="14" s="1"/>
  <c r="B41" i="46"/>
  <c r="B256" i="14" s="1"/>
  <c r="B42" i="46"/>
  <c r="B257" i="14" s="1"/>
  <c r="B43" i="46"/>
  <c r="B258" i="14" s="1"/>
  <c r="B44" i="46"/>
  <c r="B259" i="14" s="1"/>
  <c r="B45" i="46"/>
  <c r="B260" i="14" s="1"/>
  <c r="B46" i="46"/>
  <c r="B261" i="14" s="1"/>
  <c r="B47" i="46"/>
  <c r="B262" i="14" s="1"/>
  <c r="B48" i="46"/>
  <c r="B263" i="14" s="1"/>
  <c r="B49" i="46"/>
  <c r="B264" i="14" s="1"/>
  <c r="B50" i="46"/>
  <c r="B265" i="14" s="1"/>
  <c r="B51" i="46"/>
  <c r="B266" i="14" s="1"/>
  <c r="B52" i="46"/>
  <c r="B267" i="14" s="1"/>
  <c r="B53" i="46"/>
  <c r="B268" i="14" s="1"/>
  <c r="B54" i="46"/>
  <c r="B269" i="14" s="1"/>
  <c r="B55" i="46"/>
  <c r="B270" i="14" s="1"/>
  <c r="B56" i="46"/>
  <c r="B271" i="14" s="1"/>
  <c r="B57" i="46"/>
  <c r="B272" i="14" s="1"/>
  <c r="B58" i="46"/>
  <c r="B273" i="14" s="1"/>
  <c r="B59" i="46"/>
  <c r="B274" i="14" s="1"/>
  <c r="B60" i="46"/>
  <c r="B275" i="14" s="1"/>
  <c r="B61" i="46"/>
  <c r="B276" i="14" s="1"/>
  <c r="B62" i="46"/>
  <c r="B277" i="14" s="1"/>
  <c r="B63" i="46"/>
  <c r="B278" i="14" s="1"/>
  <c r="B64" i="46"/>
  <c r="B279" i="14" s="1"/>
  <c r="B65" i="46"/>
  <c r="B280" i="14" s="1"/>
  <c r="B66" i="46"/>
  <c r="B281" i="14" s="1"/>
  <c r="B67" i="46"/>
  <c r="B282" i="14" s="1"/>
  <c r="B68" i="46"/>
  <c r="B283" i="14" s="1"/>
  <c r="B69" i="46"/>
  <c r="B284" i="14" s="1"/>
  <c r="B70" i="46"/>
  <c r="B285" i="14" s="1"/>
  <c r="B71" i="46"/>
  <c r="B286" i="14" s="1"/>
  <c r="B72" i="46"/>
  <c r="B287" i="14" s="1"/>
  <c r="B73" i="46"/>
  <c r="B288" i="14" s="1"/>
  <c r="B74" i="46"/>
  <c r="B289" i="14" s="1"/>
  <c r="B75" i="46"/>
  <c r="B290" i="14" s="1"/>
  <c r="B76" i="46"/>
  <c r="B291" i="14" s="1"/>
  <c r="B77" i="46"/>
  <c r="B292" i="14" s="1"/>
  <c r="B78" i="46"/>
  <c r="B293" i="14" s="1"/>
  <c r="B79" i="46"/>
  <c r="B294" i="14" s="1"/>
  <c r="B80" i="46"/>
  <c r="B295" i="14" s="1"/>
  <c r="B81" i="46"/>
  <c r="B296" i="14" s="1"/>
  <c r="B82" i="46"/>
  <c r="B297" i="14" s="1"/>
  <c r="B83" i="46"/>
  <c r="B298" i="14" s="1"/>
  <c r="B84" i="46"/>
  <c r="B299" i="14" s="1"/>
  <c r="B85" i="46"/>
  <c r="B300" i="14" s="1"/>
  <c r="B86" i="46"/>
  <c r="B301" i="14" s="1"/>
  <c r="B87" i="46"/>
  <c r="B302" i="14" s="1"/>
  <c r="B88" i="46"/>
  <c r="B303" i="14" s="1"/>
  <c r="B89" i="46"/>
  <c r="B304" i="14" s="1"/>
  <c r="B90" i="46"/>
  <c r="B305" i="14" s="1"/>
  <c r="B91" i="46"/>
  <c r="B306" i="14" s="1"/>
  <c r="B92" i="46"/>
  <c r="B307" i="14" s="1"/>
  <c r="B93" i="46"/>
  <c r="B308" i="14" s="1"/>
  <c r="B94" i="46"/>
  <c r="B309" i="14" s="1"/>
  <c r="B95" i="46"/>
  <c r="B310" i="14" s="1"/>
  <c r="B96" i="46"/>
  <c r="B311" i="14" s="1"/>
  <c r="B97" i="46"/>
  <c r="B312" i="14" s="1"/>
  <c r="B98" i="46"/>
  <c r="B313" i="14" s="1"/>
  <c r="B99" i="46"/>
  <c r="B314" i="14" s="1"/>
  <c r="B100" i="46"/>
  <c r="B315" i="14" s="1"/>
  <c r="B101" i="46"/>
  <c r="B316" i="14" s="1"/>
  <c r="B102" i="46"/>
  <c r="B317" i="14" s="1"/>
  <c r="B103" i="46"/>
  <c r="B318" i="14" s="1"/>
  <c r="B104" i="46"/>
  <c r="B319" i="14" s="1"/>
  <c r="B105" i="46"/>
  <c r="B320" i="14" s="1"/>
  <c r="B106" i="46"/>
  <c r="B321" i="14" s="1"/>
  <c r="B107" i="46"/>
  <c r="B322" i="14" s="1"/>
  <c r="B108" i="46"/>
  <c r="B323" i="14" s="1"/>
  <c r="B109" i="46"/>
  <c r="B324" i="14" s="1"/>
  <c r="B110" i="46"/>
  <c r="B325" i="14" s="1"/>
  <c r="B111" i="46"/>
  <c r="B326" i="14" s="1"/>
  <c r="B112" i="46"/>
  <c r="B327" i="14" s="1"/>
  <c r="B113" i="46"/>
  <c r="B328" i="14" s="1"/>
  <c r="B114" i="46"/>
  <c r="B329" i="14" s="1"/>
  <c r="B115" i="46"/>
  <c r="B330" i="14" s="1"/>
  <c r="B116" i="46"/>
  <c r="B331" i="14" s="1"/>
  <c r="B117" i="46"/>
  <c r="B332" i="14" s="1"/>
  <c r="B118" i="46"/>
  <c r="B333" i="14" s="1"/>
  <c r="B119" i="46"/>
  <c r="B334" i="14" s="1"/>
  <c r="B120" i="46"/>
  <c r="B335" i="14" s="1"/>
  <c r="B121" i="46"/>
  <c r="B336" i="14" s="1"/>
  <c r="B122" i="46"/>
  <c r="B337" i="14" s="1"/>
  <c r="B123" i="46"/>
  <c r="B338" i="14" s="1"/>
  <c r="B124" i="46"/>
  <c r="B339" i="14" s="1"/>
  <c r="B125" i="46"/>
  <c r="B340" i="14" s="1"/>
  <c r="B126" i="46"/>
  <c r="B341" i="14" s="1"/>
  <c r="B127" i="46"/>
  <c r="B342" i="14" s="1"/>
  <c r="B128" i="46"/>
  <c r="B343" i="14" s="1"/>
  <c r="B129" i="46"/>
  <c r="B344" i="14" s="1"/>
  <c r="B130" i="46"/>
  <c r="B345" i="14" s="1"/>
  <c r="B131" i="46"/>
  <c r="B346" i="14" s="1"/>
  <c r="B132" i="46"/>
  <c r="B347" i="14" s="1"/>
  <c r="B133" i="46"/>
  <c r="B348" i="14" s="1"/>
  <c r="B134" i="46"/>
  <c r="B349" i="14" s="1"/>
  <c r="B135" i="46"/>
  <c r="B350" i="14" s="1"/>
  <c r="B136" i="46"/>
  <c r="B351" i="14" s="1"/>
  <c r="B137" i="46"/>
  <c r="B352" i="14" s="1"/>
  <c r="B138" i="46"/>
  <c r="B353" i="14" s="1"/>
  <c r="B139" i="46"/>
  <c r="B354" i="14" s="1"/>
  <c r="B140" i="46"/>
  <c r="B355" i="14" s="1"/>
  <c r="B141" i="46"/>
  <c r="B356" i="14" s="1"/>
  <c r="B142" i="46"/>
  <c r="B357" i="14" s="1"/>
  <c r="B143" i="46"/>
  <c r="B358" i="14" s="1"/>
  <c r="B144" i="46"/>
  <c r="B359" i="14" s="1"/>
  <c r="B145" i="46"/>
  <c r="B360" i="14" s="1"/>
  <c r="B146" i="46"/>
  <c r="B361" i="14" s="1"/>
  <c r="B147" i="46"/>
  <c r="B362" i="14" s="1"/>
  <c r="B148" i="46"/>
  <c r="B363" i="14" s="1"/>
  <c r="B149" i="46"/>
  <c r="B364" i="14" s="1"/>
  <c r="B150" i="46"/>
  <c r="B365" i="14" s="1"/>
  <c r="B151" i="46"/>
  <c r="B366" i="14" s="1"/>
  <c r="B152" i="46"/>
  <c r="B367" i="14" s="1"/>
  <c r="B153" i="46"/>
  <c r="B368" i="14" s="1"/>
  <c r="B154" i="46"/>
  <c r="B369" i="14" s="1"/>
  <c r="B155" i="46"/>
  <c r="B370" i="14" s="1"/>
  <c r="A7" i="46"/>
  <c r="A222" i="14" s="1"/>
  <c r="A8" i="46"/>
  <c r="A223" i="14" s="1"/>
  <c r="A9" i="46"/>
  <c r="A224" i="14" s="1"/>
  <c r="A10" i="46"/>
  <c r="A225" i="14" s="1"/>
  <c r="A11" i="46"/>
  <c r="A226" i="14" s="1"/>
  <c r="A12" i="46"/>
  <c r="A227" i="14" s="1"/>
  <c r="A13" i="46"/>
  <c r="A228" i="14" s="1"/>
  <c r="A14" i="46"/>
  <c r="A229" i="14" s="1"/>
  <c r="A15" i="46"/>
  <c r="A230" i="14" s="1"/>
  <c r="A16" i="46"/>
  <c r="A231" i="14" s="1"/>
  <c r="A17" i="46"/>
  <c r="A232" i="14" s="1"/>
  <c r="A18" i="46"/>
  <c r="A233" i="14" s="1"/>
  <c r="A19" i="46"/>
  <c r="A234" i="14" s="1"/>
  <c r="A20" i="46"/>
  <c r="A235" i="14" s="1"/>
  <c r="A21" i="46"/>
  <c r="A236" i="14" s="1"/>
  <c r="A22" i="46"/>
  <c r="A237" i="14" s="1"/>
  <c r="A23" i="46"/>
  <c r="A238" i="14" s="1"/>
  <c r="A24" i="46"/>
  <c r="A239" i="14" s="1"/>
  <c r="A25" i="46"/>
  <c r="A240" i="14" s="1"/>
  <c r="A26" i="46"/>
  <c r="A241" i="14" s="1"/>
  <c r="A27" i="46"/>
  <c r="A242" i="14" s="1"/>
  <c r="A28" i="46"/>
  <c r="A243" i="14" s="1"/>
  <c r="A29" i="46"/>
  <c r="A244" i="14" s="1"/>
  <c r="A30" i="46"/>
  <c r="A245" i="14" s="1"/>
  <c r="A31" i="46"/>
  <c r="A246" i="14" s="1"/>
  <c r="A32" i="46"/>
  <c r="A247" i="14" s="1"/>
  <c r="A33" i="46"/>
  <c r="A248" i="14" s="1"/>
  <c r="A34" i="46"/>
  <c r="A249" i="14" s="1"/>
  <c r="A35" i="46"/>
  <c r="A250" i="14" s="1"/>
  <c r="A36" i="46"/>
  <c r="A251" i="14" s="1"/>
  <c r="A37" i="46"/>
  <c r="A252" i="14" s="1"/>
  <c r="A38" i="46"/>
  <c r="A253" i="14" s="1"/>
  <c r="A39" i="46"/>
  <c r="A254" i="14" s="1"/>
  <c r="A40" i="46"/>
  <c r="A255" i="14" s="1"/>
  <c r="A41" i="46"/>
  <c r="A256" i="14" s="1"/>
  <c r="A42" i="46"/>
  <c r="A257" i="14" s="1"/>
  <c r="A43" i="46"/>
  <c r="A258" i="14" s="1"/>
  <c r="A44" i="46"/>
  <c r="A259" i="14" s="1"/>
  <c r="A45" i="46"/>
  <c r="A260" i="14" s="1"/>
  <c r="A46" i="46"/>
  <c r="A261" i="14" s="1"/>
  <c r="A47" i="46"/>
  <c r="A262" i="14" s="1"/>
  <c r="A48" i="46"/>
  <c r="A263" i="14" s="1"/>
  <c r="A49" i="46"/>
  <c r="A264" i="14" s="1"/>
  <c r="A50" i="46"/>
  <c r="A265" i="14" s="1"/>
  <c r="A51" i="46"/>
  <c r="A266" i="14" s="1"/>
  <c r="A52" i="46"/>
  <c r="A267" i="14" s="1"/>
  <c r="A53" i="46"/>
  <c r="A268" i="14" s="1"/>
  <c r="A54" i="46"/>
  <c r="A269" i="14" s="1"/>
  <c r="A55" i="46"/>
  <c r="A270" i="14" s="1"/>
  <c r="A56" i="46"/>
  <c r="A271" i="14" s="1"/>
  <c r="A57" i="46"/>
  <c r="A272" i="14" s="1"/>
  <c r="A58" i="46"/>
  <c r="A273" i="14" s="1"/>
  <c r="A59" i="46"/>
  <c r="A274" i="14" s="1"/>
  <c r="A60" i="46"/>
  <c r="A275" i="14" s="1"/>
  <c r="A61" i="46"/>
  <c r="A276" i="14" s="1"/>
  <c r="A62" i="46"/>
  <c r="A277" i="14" s="1"/>
  <c r="A63" i="46"/>
  <c r="A278" i="14" s="1"/>
  <c r="A64" i="46"/>
  <c r="A279" i="14" s="1"/>
  <c r="A65" i="46"/>
  <c r="A280" i="14" s="1"/>
  <c r="A66" i="46"/>
  <c r="A281" i="14" s="1"/>
  <c r="A67" i="46"/>
  <c r="A282" i="14" s="1"/>
  <c r="A68" i="46"/>
  <c r="A283" i="14" s="1"/>
  <c r="A69" i="46"/>
  <c r="A284" i="14" s="1"/>
  <c r="A70" i="46"/>
  <c r="A285" i="14" s="1"/>
  <c r="A71" i="46"/>
  <c r="A286" i="14" s="1"/>
  <c r="A72" i="46"/>
  <c r="A287" i="14" s="1"/>
  <c r="A73" i="46"/>
  <c r="A288" i="14" s="1"/>
  <c r="A74" i="46"/>
  <c r="A289" i="14" s="1"/>
  <c r="A75" i="46"/>
  <c r="A290" i="14" s="1"/>
  <c r="A76" i="46"/>
  <c r="A291" i="14" s="1"/>
  <c r="A77" i="46"/>
  <c r="A292" i="14" s="1"/>
  <c r="A78" i="46"/>
  <c r="A293" i="14" s="1"/>
  <c r="A79" i="46"/>
  <c r="A294" i="14" s="1"/>
  <c r="A80" i="46"/>
  <c r="A295" i="14" s="1"/>
  <c r="A81" i="46"/>
  <c r="A296" i="14" s="1"/>
  <c r="A82" i="46"/>
  <c r="A297" i="14" s="1"/>
  <c r="A83" i="46"/>
  <c r="A298" i="14" s="1"/>
  <c r="A84" i="46"/>
  <c r="A299" i="14" s="1"/>
  <c r="A85" i="46"/>
  <c r="A300" i="14" s="1"/>
  <c r="A86" i="46"/>
  <c r="A301" i="14" s="1"/>
  <c r="A87" i="46"/>
  <c r="A302" i="14" s="1"/>
  <c r="A88" i="46"/>
  <c r="A303" i="14" s="1"/>
  <c r="A89" i="46"/>
  <c r="A304" i="14" s="1"/>
  <c r="A90" i="46"/>
  <c r="A305" i="14" s="1"/>
  <c r="A91" i="46"/>
  <c r="A306" i="14" s="1"/>
  <c r="A92" i="46"/>
  <c r="A307" i="14" s="1"/>
  <c r="A93" i="46"/>
  <c r="A308" i="14" s="1"/>
  <c r="A94" i="46"/>
  <c r="A309" i="14" s="1"/>
  <c r="A95" i="46"/>
  <c r="A310" i="14" s="1"/>
  <c r="A96" i="46"/>
  <c r="A311" i="14" s="1"/>
  <c r="A97" i="46"/>
  <c r="A312" i="14" s="1"/>
  <c r="A98" i="46"/>
  <c r="A313" i="14" s="1"/>
  <c r="A99" i="46"/>
  <c r="A314" i="14" s="1"/>
  <c r="A100" i="46"/>
  <c r="A315" i="14" s="1"/>
  <c r="A101" i="46"/>
  <c r="A316" i="14" s="1"/>
  <c r="A102" i="46"/>
  <c r="A317" i="14" s="1"/>
  <c r="A103" i="46"/>
  <c r="A318" i="14" s="1"/>
  <c r="A104" i="46"/>
  <c r="A319" i="14" s="1"/>
  <c r="A105" i="46"/>
  <c r="A320" i="14" s="1"/>
  <c r="A106" i="46"/>
  <c r="A321" i="14" s="1"/>
  <c r="A107" i="46"/>
  <c r="A322" i="14" s="1"/>
  <c r="A108" i="46"/>
  <c r="A323" i="14" s="1"/>
  <c r="A109" i="46"/>
  <c r="A324" i="14" s="1"/>
  <c r="A110" i="46"/>
  <c r="A325" i="14" s="1"/>
  <c r="A111" i="46"/>
  <c r="A326" i="14" s="1"/>
  <c r="A112" i="46"/>
  <c r="A327" i="14" s="1"/>
  <c r="A113" i="46"/>
  <c r="A328" i="14" s="1"/>
  <c r="A114" i="46"/>
  <c r="A329" i="14" s="1"/>
  <c r="A115" i="46"/>
  <c r="A330" i="14" s="1"/>
  <c r="A116" i="46"/>
  <c r="A331" i="14" s="1"/>
  <c r="A117" i="46"/>
  <c r="A332" i="14" s="1"/>
  <c r="A118" i="46"/>
  <c r="A333" i="14" s="1"/>
  <c r="A119" i="46"/>
  <c r="A334" i="14" s="1"/>
  <c r="A120" i="46"/>
  <c r="A335" i="14" s="1"/>
  <c r="A121" i="46"/>
  <c r="A336" i="14" s="1"/>
  <c r="A122" i="46"/>
  <c r="A337" i="14" s="1"/>
  <c r="A123" i="46"/>
  <c r="A338" i="14" s="1"/>
  <c r="A124" i="46"/>
  <c r="A339" i="14" s="1"/>
  <c r="A125" i="46"/>
  <c r="A340" i="14" s="1"/>
  <c r="A126" i="46"/>
  <c r="A341" i="14" s="1"/>
  <c r="A127" i="46"/>
  <c r="A342" i="14" s="1"/>
  <c r="A128" i="46"/>
  <c r="A343" i="14" s="1"/>
  <c r="A129" i="46"/>
  <c r="A344" i="14" s="1"/>
  <c r="A130" i="46"/>
  <c r="A345" i="14" s="1"/>
  <c r="A131" i="46"/>
  <c r="A346" i="14" s="1"/>
  <c r="A132" i="46"/>
  <c r="A347" i="14" s="1"/>
  <c r="A133" i="46"/>
  <c r="A348" i="14" s="1"/>
  <c r="A134" i="46"/>
  <c r="A349" i="14" s="1"/>
  <c r="A135" i="46"/>
  <c r="A350" i="14" s="1"/>
  <c r="A136" i="46"/>
  <c r="A351" i="14" s="1"/>
  <c r="A137" i="46"/>
  <c r="A352" i="14" s="1"/>
  <c r="A138" i="46"/>
  <c r="A353" i="14" s="1"/>
  <c r="A139" i="46"/>
  <c r="A354" i="14" s="1"/>
  <c r="A140" i="46"/>
  <c r="A355" i="14" s="1"/>
  <c r="A141" i="46"/>
  <c r="A356" i="14" s="1"/>
  <c r="A142" i="46"/>
  <c r="A357" i="14" s="1"/>
  <c r="A143" i="46"/>
  <c r="A358" i="14" s="1"/>
  <c r="A144" i="46"/>
  <c r="A359" i="14" s="1"/>
  <c r="A145" i="46"/>
  <c r="A360" i="14" s="1"/>
  <c r="A146" i="46"/>
  <c r="A361" i="14" s="1"/>
  <c r="A147" i="46"/>
  <c r="A362" i="14" s="1"/>
  <c r="A148" i="46"/>
  <c r="A363" i="14" s="1"/>
  <c r="A149" i="46"/>
  <c r="A364" i="14" s="1"/>
  <c r="A150" i="46"/>
  <c r="A365" i="14" s="1"/>
  <c r="A151" i="46"/>
  <c r="A366" i="14" s="1"/>
  <c r="A152" i="46"/>
  <c r="A367" i="14" s="1"/>
  <c r="A153" i="46"/>
  <c r="A368" i="14" s="1"/>
  <c r="A154" i="46"/>
  <c r="A369" i="14" s="1"/>
  <c r="A155" i="46"/>
  <c r="A370" i="14" s="1"/>
  <c r="A446" i="46"/>
  <c r="A603" i="46" s="1"/>
  <c r="A760" i="46" s="1"/>
  <c r="A917" i="46" s="1"/>
  <c r="B446" i="46"/>
  <c r="B603" i="46" s="1"/>
  <c r="B760" i="46" s="1"/>
  <c r="B917" i="46" s="1"/>
  <c r="A447" i="46"/>
  <c r="A604" i="46" s="1"/>
  <c r="A761" i="46" s="1"/>
  <c r="A918" i="46" s="1"/>
  <c r="B447" i="46"/>
  <c r="B604" i="46" s="1"/>
  <c r="B761" i="46" s="1"/>
  <c r="B918" i="46" s="1"/>
  <c r="A448" i="46"/>
  <c r="A605" i="46" s="1"/>
  <c r="A762" i="46" s="1"/>
  <c r="A919" i="46" s="1"/>
  <c r="B448" i="46"/>
  <c r="B605" i="46" s="1"/>
  <c r="B762" i="46" s="1"/>
  <c r="B919" i="46" s="1"/>
  <c r="A449" i="46"/>
  <c r="A606" i="46" s="1"/>
  <c r="A763" i="46" s="1"/>
  <c r="A920" i="46" s="1"/>
  <c r="B449" i="46"/>
  <c r="B606" i="46" s="1"/>
  <c r="B763" i="46" s="1"/>
  <c r="B920" i="46" s="1"/>
  <c r="A450" i="46"/>
  <c r="A607" i="46" s="1"/>
  <c r="A764" i="46" s="1"/>
  <c r="A921" i="46" s="1"/>
  <c r="B450" i="46"/>
  <c r="B607" i="46" s="1"/>
  <c r="B764" i="46" s="1"/>
  <c r="B921" i="46" s="1"/>
  <c r="A451" i="46"/>
  <c r="A608" i="46" s="1"/>
  <c r="A765" i="46" s="1"/>
  <c r="A922" i="46" s="1"/>
  <c r="B451" i="46"/>
  <c r="B608" i="46" s="1"/>
  <c r="B765" i="46" s="1"/>
  <c r="B922" i="46" s="1"/>
  <c r="A452" i="46"/>
  <c r="A609" i="46" s="1"/>
  <c r="A766" i="46" s="1"/>
  <c r="A923" i="46" s="1"/>
  <c r="B452" i="46"/>
  <c r="B609" i="46" s="1"/>
  <c r="B766" i="46" s="1"/>
  <c r="B923" i="46" s="1"/>
  <c r="A453" i="46"/>
  <c r="A610" i="46" s="1"/>
  <c r="A767" i="46" s="1"/>
  <c r="A924" i="46" s="1"/>
  <c r="B453" i="46"/>
  <c r="B610" i="46" s="1"/>
  <c r="B767" i="46" s="1"/>
  <c r="B924" i="46" s="1"/>
  <c r="A454" i="46"/>
  <c r="A611" i="46" s="1"/>
  <c r="A768" i="46" s="1"/>
  <c r="A925" i="46" s="1"/>
  <c r="B454" i="46"/>
  <c r="B611" i="46" s="1"/>
  <c r="B768" i="46" s="1"/>
  <c r="B925" i="46" s="1"/>
  <c r="A455" i="46"/>
  <c r="A612" i="46" s="1"/>
  <c r="A769" i="46" s="1"/>
  <c r="A926" i="46" s="1"/>
  <c r="B455" i="46"/>
  <c r="B612" i="46" s="1"/>
  <c r="B769" i="46" s="1"/>
  <c r="B926" i="46" s="1"/>
  <c r="A456" i="46"/>
  <c r="A613" i="46" s="1"/>
  <c r="A770" i="46" s="1"/>
  <c r="A927" i="46" s="1"/>
  <c r="B456" i="46"/>
  <c r="B613" i="46" s="1"/>
  <c r="B770" i="46" s="1"/>
  <c r="B927" i="46" s="1"/>
  <c r="A457" i="46"/>
  <c r="A614" i="46" s="1"/>
  <c r="A771" i="46" s="1"/>
  <c r="A928" i="46" s="1"/>
  <c r="B457" i="46"/>
  <c r="B614" i="46" s="1"/>
  <c r="B771" i="46" s="1"/>
  <c r="B928" i="46" s="1"/>
  <c r="A458" i="46"/>
  <c r="A615" i="46" s="1"/>
  <c r="A772" i="46" s="1"/>
  <c r="A929" i="46" s="1"/>
  <c r="B458" i="46"/>
  <c r="B615" i="46" s="1"/>
  <c r="B772" i="46" s="1"/>
  <c r="B929" i="46" s="1"/>
  <c r="A459" i="46"/>
  <c r="A616" i="46" s="1"/>
  <c r="A773" i="46" s="1"/>
  <c r="A930" i="46" s="1"/>
  <c r="B459" i="46"/>
  <c r="B616" i="46" s="1"/>
  <c r="B773" i="46" s="1"/>
  <c r="B930" i="46" s="1"/>
  <c r="A460" i="46"/>
  <c r="A617" i="46" s="1"/>
  <c r="A774" i="46" s="1"/>
  <c r="A931" i="46" s="1"/>
  <c r="B460" i="46"/>
  <c r="B617" i="46" s="1"/>
  <c r="B774" i="46" s="1"/>
  <c r="B931" i="46" s="1"/>
  <c r="A461" i="46"/>
  <c r="A618" i="46" s="1"/>
  <c r="A775" i="46" s="1"/>
  <c r="A932" i="46" s="1"/>
  <c r="B461" i="46"/>
  <c r="B618" i="46" s="1"/>
  <c r="B775" i="46" s="1"/>
  <c r="B932" i="46" s="1"/>
  <c r="A462" i="46"/>
  <c r="A619" i="46" s="1"/>
  <c r="A776" i="46" s="1"/>
  <c r="A933" i="46" s="1"/>
  <c r="B462" i="46"/>
  <c r="B619" i="46" s="1"/>
  <c r="B776" i="46" s="1"/>
  <c r="B933" i="46" s="1"/>
  <c r="A463" i="46"/>
  <c r="A620" i="46" s="1"/>
  <c r="A777" i="46" s="1"/>
  <c r="A934" i="46" s="1"/>
  <c r="B463" i="46"/>
  <c r="B620" i="46" s="1"/>
  <c r="B777" i="46" s="1"/>
  <c r="B934" i="46" s="1"/>
  <c r="A464" i="46"/>
  <c r="A621" i="46" s="1"/>
  <c r="A778" i="46" s="1"/>
  <c r="A935" i="46" s="1"/>
  <c r="B464" i="46"/>
  <c r="B621" i="46" s="1"/>
  <c r="B778" i="46" s="1"/>
  <c r="B935" i="46" s="1"/>
  <c r="A465" i="46"/>
  <c r="A622" i="46" s="1"/>
  <c r="A779" i="46" s="1"/>
  <c r="A936" i="46" s="1"/>
  <c r="B465" i="46"/>
  <c r="B622" i="46" s="1"/>
  <c r="B779" i="46" s="1"/>
  <c r="B936" i="46" s="1"/>
  <c r="A466" i="46"/>
  <c r="A623" i="46" s="1"/>
  <c r="A780" i="46" s="1"/>
  <c r="A937" i="46" s="1"/>
  <c r="B466" i="46"/>
  <c r="B623" i="46" s="1"/>
  <c r="B780" i="46" s="1"/>
  <c r="B937" i="46" s="1"/>
  <c r="A467" i="46"/>
  <c r="A624" i="46" s="1"/>
  <c r="A781" i="46" s="1"/>
  <c r="A938" i="46" s="1"/>
  <c r="B467" i="46"/>
  <c r="B624" i="46" s="1"/>
  <c r="B781" i="46" s="1"/>
  <c r="B938" i="46" s="1"/>
  <c r="A468" i="46"/>
  <c r="A625" i="46" s="1"/>
  <c r="A782" i="46" s="1"/>
  <c r="A939" i="46" s="1"/>
  <c r="B468" i="46"/>
  <c r="B625" i="46" s="1"/>
  <c r="B782" i="46" s="1"/>
  <c r="B939" i="46" s="1"/>
  <c r="A469" i="46"/>
  <c r="A626" i="46" s="1"/>
  <c r="A783" i="46" s="1"/>
  <c r="A940" i="46" s="1"/>
  <c r="B469" i="46"/>
  <c r="B626" i="46" s="1"/>
  <c r="B783" i="46" s="1"/>
  <c r="B940" i="46" s="1"/>
  <c r="A470" i="46"/>
  <c r="A627" i="46" s="1"/>
  <c r="A784" i="46" s="1"/>
  <c r="A941" i="46" s="1"/>
  <c r="B470" i="46"/>
  <c r="B627" i="46" s="1"/>
  <c r="B784" i="46" s="1"/>
  <c r="B941" i="46" s="1"/>
  <c r="A418" i="46"/>
  <c r="A575" i="46" s="1"/>
  <c r="A732" i="46" s="1"/>
  <c r="A889" i="46" s="1"/>
  <c r="B418" i="46"/>
  <c r="B575" i="46" s="1"/>
  <c r="B732" i="46" s="1"/>
  <c r="B889" i="46" s="1"/>
  <c r="A419" i="46"/>
  <c r="A576" i="46" s="1"/>
  <c r="A733" i="46" s="1"/>
  <c r="A890" i="46" s="1"/>
  <c r="B419" i="46"/>
  <c r="B576" i="46" s="1"/>
  <c r="B733" i="46" s="1"/>
  <c r="B890" i="46" s="1"/>
  <c r="A420" i="46"/>
  <c r="A577" i="46" s="1"/>
  <c r="A734" i="46" s="1"/>
  <c r="A891" i="46" s="1"/>
  <c r="B420" i="46"/>
  <c r="B577" i="46" s="1"/>
  <c r="B734" i="46" s="1"/>
  <c r="B891" i="46" s="1"/>
  <c r="A421" i="46"/>
  <c r="A578" i="46" s="1"/>
  <c r="A735" i="46" s="1"/>
  <c r="A892" i="46" s="1"/>
  <c r="B421" i="46"/>
  <c r="B578" i="46" s="1"/>
  <c r="B735" i="46" s="1"/>
  <c r="B892" i="46" s="1"/>
  <c r="A422" i="46"/>
  <c r="A579" i="46" s="1"/>
  <c r="A736" i="46" s="1"/>
  <c r="A893" i="46" s="1"/>
  <c r="B422" i="46"/>
  <c r="B579" i="46" s="1"/>
  <c r="B736" i="46" s="1"/>
  <c r="B893" i="46" s="1"/>
  <c r="A423" i="46"/>
  <c r="A580" i="46" s="1"/>
  <c r="A737" i="46" s="1"/>
  <c r="A894" i="46" s="1"/>
  <c r="B423" i="46"/>
  <c r="B580" i="46" s="1"/>
  <c r="B737" i="46" s="1"/>
  <c r="B894" i="46" s="1"/>
  <c r="A424" i="46"/>
  <c r="A581" i="46" s="1"/>
  <c r="A738" i="46" s="1"/>
  <c r="A895" i="46" s="1"/>
  <c r="B424" i="46"/>
  <c r="B581" i="46" s="1"/>
  <c r="B738" i="46" s="1"/>
  <c r="B895" i="46" s="1"/>
  <c r="A425" i="46"/>
  <c r="A582" i="46" s="1"/>
  <c r="A739" i="46" s="1"/>
  <c r="A896" i="46" s="1"/>
  <c r="B425" i="46"/>
  <c r="B582" i="46" s="1"/>
  <c r="B739" i="46" s="1"/>
  <c r="B896" i="46" s="1"/>
  <c r="A426" i="46"/>
  <c r="A583" i="46" s="1"/>
  <c r="A740" i="46" s="1"/>
  <c r="A897" i="46" s="1"/>
  <c r="B426" i="46"/>
  <c r="B583" i="46" s="1"/>
  <c r="B740" i="46" s="1"/>
  <c r="B897" i="46" s="1"/>
  <c r="A427" i="46"/>
  <c r="A584" i="46" s="1"/>
  <c r="A741" i="46" s="1"/>
  <c r="A898" i="46" s="1"/>
  <c r="B427" i="46"/>
  <c r="B584" i="46" s="1"/>
  <c r="B741" i="46" s="1"/>
  <c r="B898" i="46" s="1"/>
  <c r="A428" i="46"/>
  <c r="A585" i="46" s="1"/>
  <c r="A742" i="46" s="1"/>
  <c r="A899" i="46" s="1"/>
  <c r="B428" i="46"/>
  <c r="B585" i="46" s="1"/>
  <c r="B742" i="46" s="1"/>
  <c r="B899" i="46" s="1"/>
  <c r="A429" i="46"/>
  <c r="A586" i="46" s="1"/>
  <c r="A743" i="46" s="1"/>
  <c r="A900" i="46" s="1"/>
  <c r="B429" i="46"/>
  <c r="B586" i="46" s="1"/>
  <c r="B743" i="46" s="1"/>
  <c r="B900" i="46" s="1"/>
  <c r="A430" i="46"/>
  <c r="A587" i="46" s="1"/>
  <c r="A744" i="46" s="1"/>
  <c r="A901" i="46" s="1"/>
  <c r="B430" i="46"/>
  <c r="B587" i="46" s="1"/>
  <c r="B744" i="46" s="1"/>
  <c r="B901" i="46" s="1"/>
  <c r="A431" i="46"/>
  <c r="A588" i="46" s="1"/>
  <c r="A745" i="46" s="1"/>
  <c r="A902" i="46" s="1"/>
  <c r="B431" i="46"/>
  <c r="B588" i="46" s="1"/>
  <c r="B745" i="46" s="1"/>
  <c r="B902" i="46" s="1"/>
  <c r="A432" i="46"/>
  <c r="A589" i="46" s="1"/>
  <c r="A746" i="46" s="1"/>
  <c r="A903" i="46" s="1"/>
  <c r="B432" i="46"/>
  <c r="B589" i="46" s="1"/>
  <c r="B746" i="46" s="1"/>
  <c r="B903" i="46" s="1"/>
  <c r="A433" i="46"/>
  <c r="A590" i="46" s="1"/>
  <c r="A747" i="46" s="1"/>
  <c r="A904" i="46" s="1"/>
  <c r="B433" i="46"/>
  <c r="B590" i="46" s="1"/>
  <c r="B747" i="46" s="1"/>
  <c r="B904" i="46" s="1"/>
  <c r="A434" i="46"/>
  <c r="A591" i="46" s="1"/>
  <c r="A748" i="46" s="1"/>
  <c r="A905" i="46" s="1"/>
  <c r="B434" i="46"/>
  <c r="B591" i="46" s="1"/>
  <c r="B748" i="46" s="1"/>
  <c r="B905" i="46" s="1"/>
  <c r="A435" i="46"/>
  <c r="A592" i="46" s="1"/>
  <c r="A749" i="46" s="1"/>
  <c r="A906" i="46" s="1"/>
  <c r="B435" i="46"/>
  <c r="B592" i="46" s="1"/>
  <c r="B749" i="46" s="1"/>
  <c r="B906" i="46" s="1"/>
  <c r="A436" i="46"/>
  <c r="A593" i="46" s="1"/>
  <c r="A750" i="46" s="1"/>
  <c r="A907" i="46" s="1"/>
  <c r="B436" i="46"/>
  <c r="B593" i="46" s="1"/>
  <c r="B750" i="46" s="1"/>
  <c r="B907" i="46" s="1"/>
  <c r="A437" i="46"/>
  <c r="A594" i="46" s="1"/>
  <c r="A751" i="46" s="1"/>
  <c r="A908" i="46" s="1"/>
  <c r="B437" i="46"/>
  <c r="B594" i="46" s="1"/>
  <c r="B751" i="46" s="1"/>
  <c r="B908" i="46" s="1"/>
  <c r="A438" i="46"/>
  <c r="A595" i="46" s="1"/>
  <c r="A752" i="46" s="1"/>
  <c r="A909" i="46" s="1"/>
  <c r="B438" i="46"/>
  <c r="B595" i="46" s="1"/>
  <c r="B752" i="46" s="1"/>
  <c r="B909" i="46" s="1"/>
  <c r="A439" i="46"/>
  <c r="A596" i="46" s="1"/>
  <c r="A753" i="46" s="1"/>
  <c r="A910" i="46" s="1"/>
  <c r="B439" i="46"/>
  <c r="B596" i="46" s="1"/>
  <c r="B753" i="46" s="1"/>
  <c r="B910" i="46" s="1"/>
  <c r="A440" i="46"/>
  <c r="A597" i="46" s="1"/>
  <c r="A754" i="46" s="1"/>
  <c r="A911" i="46" s="1"/>
  <c r="B440" i="46"/>
  <c r="B597" i="46" s="1"/>
  <c r="B754" i="46" s="1"/>
  <c r="B911" i="46" s="1"/>
  <c r="A441" i="46"/>
  <c r="A598" i="46" s="1"/>
  <c r="A755" i="46" s="1"/>
  <c r="A912" i="46" s="1"/>
  <c r="B441" i="46"/>
  <c r="B598" i="46" s="1"/>
  <c r="B755" i="46" s="1"/>
  <c r="B912" i="46" s="1"/>
  <c r="A442" i="46"/>
  <c r="A599" i="46" s="1"/>
  <c r="A756" i="46" s="1"/>
  <c r="A913" i="46" s="1"/>
  <c r="B442" i="46"/>
  <c r="B599" i="46" s="1"/>
  <c r="B756" i="46" s="1"/>
  <c r="B913" i="46" s="1"/>
  <c r="A443" i="46"/>
  <c r="A600" i="46" s="1"/>
  <c r="A757" i="46" s="1"/>
  <c r="A914" i="46" s="1"/>
  <c r="B443" i="46"/>
  <c r="B600" i="46" s="1"/>
  <c r="B757" i="46" s="1"/>
  <c r="B914" i="46" s="1"/>
  <c r="A444" i="46"/>
  <c r="A601" i="46" s="1"/>
  <c r="A758" i="46" s="1"/>
  <c r="A915" i="46" s="1"/>
  <c r="B444" i="46"/>
  <c r="B601" i="46" s="1"/>
  <c r="B758" i="46" s="1"/>
  <c r="B915" i="46" s="1"/>
  <c r="A445" i="46"/>
  <c r="A602" i="46" s="1"/>
  <c r="A759" i="46" s="1"/>
  <c r="A916" i="46" s="1"/>
  <c r="B445" i="46"/>
  <c r="B602" i="46" s="1"/>
  <c r="B759" i="46" s="1"/>
  <c r="B916" i="46" s="1"/>
  <c r="A392" i="46"/>
  <c r="A549" i="46" s="1"/>
  <c r="A706" i="46" s="1"/>
  <c r="A863" i="46" s="1"/>
  <c r="B392" i="46"/>
  <c r="B549" i="46" s="1"/>
  <c r="B706" i="46" s="1"/>
  <c r="B863" i="46" s="1"/>
  <c r="A393" i="46"/>
  <c r="A550" i="46" s="1"/>
  <c r="A707" i="46" s="1"/>
  <c r="A864" i="46" s="1"/>
  <c r="B393" i="46"/>
  <c r="B550" i="46" s="1"/>
  <c r="B707" i="46" s="1"/>
  <c r="B864" i="46" s="1"/>
  <c r="A394" i="46"/>
  <c r="A551" i="46" s="1"/>
  <c r="A708" i="46" s="1"/>
  <c r="A865" i="46" s="1"/>
  <c r="B394" i="46"/>
  <c r="B551" i="46" s="1"/>
  <c r="B708" i="46" s="1"/>
  <c r="B865" i="46" s="1"/>
  <c r="A395" i="46"/>
  <c r="A552" i="46" s="1"/>
  <c r="A709" i="46" s="1"/>
  <c r="A866" i="46" s="1"/>
  <c r="B395" i="46"/>
  <c r="B552" i="46" s="1"/>
  <c r="B709" i="46" s="1"/>
  <c r="B866" i="46" s="1"/>
  <c r="A396" i="46"/>
  <c r="A553" i="46" s="1"/>
  <c r="A710" i="46" s="1"/>
  <c r="A867" i="46" s="1"/>
  <c r="B396" i="46"/>
  <c r="B553" i="46" s="1"/>
  <c r="B710" i="46" s="1"/>
  <c r="B867" i="46" s="1"/>
  <c r="A397" i="46"/>
  <c r="A554" i="46" s="1"/>
  <c r="A711" i="46" s="1"/>
  <c r="A868" i="46" s="1"/>
  <c r="B397" i="46"/>
  <c r="B554" i="46" s="1"/>
  <c r="B711" i="46" s="1"/>
  <c r="B868" i="46" s="1"/>
  <c r="A398" i="46"/>
  <c r="A555" i="46" s="1"/>
  <c r="A712" i="46" s="1"/>
  <c r="A869" i="46" s="1"/>
  <c r="B398" i="46"/>
  <c r="B555" i="46" s="1"/>
  <c r="B712" i="46" s="1"/>
  <c r="B869" i="46" s="1"/>
  <c r="A399" i="46"/>
  <c r="A556" i="46" s="1"/>
  <c r="A713" i="46" s="1"/>
  <c r="A870" i="46" s="1"/>
  <c r="B399" i="46"/>
  <c r="B556" i="46" s="1"/>
  <c r="B713" i="46" s="1"/>
  <c r="B870" i="46" s="1"/>
  <c r="A400" i="46"/>
  <c r="A557" i="46" s="1"/>
  <c r="A714" i="46" s="1"/>
  <c r="A871" i="46" s="1"/>
  <c r="B400" i="46"/>
  <c r="B557" i="46" s="1"/>
  <c r="B714" i="46" s="1"/>
  <c r="B871" i="46" s="1"/>
  <c r="A401" i="46"/>
  <c r="A558" i="46" s="1"/>
  <c r="A715" i="46" s="1"/>
  <c r="A872" i="46" s="1"/>
  <c r="B401" i="46"/>
  <c r="B558" i="46" s="1"/>
  <c r="B715" i="46" s="1"/>
  <c r="B872" i="46" s="1"/>
  <c r="A402" i="46"/>
  <c r="A559" i="46" s="1"/>
  <c r="A716" i="46" s="1"/>
  <c r="A873" i="46" s="1"/>
  <c r="B402" i="46"/>
  <c r="B559" i="46" s="1"/>
  <c r="B716" i="46" s="1"/>
  <c r="B873" i="46" s="1"/>
  <c r="A403" i="46"/>
  <c r="A560" i="46" s="1"/>
  <c r="A717" i="46" s="1"/>
  <c r="A874" i="46" s="1"/>
  <c r="B403" i="46"/>
  <c r="B560" i="46" s="1"/>
  <c r="B717" i="46" s="1"/>
  <c r="B874" i="46" s="1"/>
  <c r="A404" i="46"/>
  <c r="A561" i="46" s="1"/>
  <c r="A718" i="46" s="1"/>
  <c r="A875" i="46" s="1"/>
  <c r="B404" i="46"/>
  <c r="B561" i="46" s="1"/>
  <c r="B718" i="46" s="1"/>
  <c r="B875" i="46" s="1"/>
  <c r="A405" i="46"/>
  <c r="A562" i="46" s="1"/>
  <c r="A719" i="46" s="1"/>
  <c r="A876" i="46" s="1"/>
  <c r="B405" i="46"/>
  <c r="B562" i="46" s="1"/>
  <c r="B719" i="46" s="1"/>
  <c r="B876" i="46" s="1"/>
  <c r="A406" i="46"/>
  <c r="A563" i="46" s="1"/>
  <c r="A720" i="46" s="1"/>
  <c r="A877" i="46" s="1"/>
  <c r="B406" i="46"/>
  <c r="B563" i="46" s="1"/>
  <c r="B720" i="46" s="1"/>
  <c r="B877" i="46" s="1"/>
  <c r="A407" i="46"/>
  <c r="A564" i="46" s="1"/>
  <c r="A721" i="46" s="1"/>
  <c r="A878" i="46" s="1"/>
  <c r="B407" i="46"/>
  <c r="B564" i="46" s="1"/>
  <c r="B721" i="46" s="1"/>
  <c r="B878" i="46" s="1"/>
  <c r="A408" i="46"/>
  <c r="A565" i="46" s="1"/>
  <c r="A722" i="46" s="1"/>
  <c r="A879" i="46" s="1"/>
  <c r="B408" i="46"/>
  <c r="B565" i="46" s="1"/>
  <c r="B722" i="46" s="1"/>
  <c r="B879" i="46" s="1"/>
  <c r="A409" i="46"/>
  <c r="A566" i="46" s="1"/>
  <c r="A723" i="46" s="1"/>
  <c r="A880" i="46" s="1"/>
  <c r="B409" i="46"/>
  <c r="B566" i="46" s="1"/>
  <c r="B723" i="46" s="1"/>
  <c r="B880" i="46" s="1"/>
  <c r="A410" i="46"/>
  <c r="A567" i="46" s="1"/>
  <c r="A724" i="46" s="1"/>
  <c r="A881" i="46" s="1"/>
  <c r="B410" i="46"/>
  <c r="B567" i="46" s="1"/>
  <c r="B724" i="46" s="1"/>
  <c r="B881" i="46" s="1"/>
  <c r="A411" i="46"/>
  <c r="A568" i="46" s="1"/>
  <c r="A725" i="46" s="1"/>
  <c r="A882" i="46" s="1"/>
  <c r="B411" i="46"/>
  <c r="B568" i="46" s="1"/>
  <c r="B725" i="46" s="1"/>
  <c r="B882" i="46" s="1"/>
  <c r="A412" i="46"/>
  <c r="A569" i="46" s="1"/>
  <c r="A726" i="46" s="1"/>
  <c r="A883" i="46" s="1"/>
  <c r="B412" i="46"/>
  <c r="B569" i="46" s="1"/>
  <c r="B726" i="46" s="1"/>
  <c r="B883" i="46" s="1"/>
  <c r="A413" i="46"/>
  <c r="A570" i="46" s="1"/>
  <c r="A727" i="46" s="1"/>
  <c r="A884" i="46" s="1"/>
  <c r="B413" i="46"/>
  <c r="B570" i="46" s="1"/>
  <c r="B727" i="46" s="1"/>
  <c r="B884" i="46" s="1"/>
  <c r="A414" i="46"/>
  <c r="A571" i="46" s="1"/>
  <c r="A728" i="46" s="1"/>
  <c r="A885" i="46" s="1"/>
  <c r="B414" i="46"/>
  <c r="B571" i="46" s="1"/>
  <c r="B728" i="46" s="1"/>
  <c r="B885" i="46" s="1"/>
  <c r="A415" i="46"/>
  <c r="A572" i="46" s="1"/>
  <c r="A729" i="46" s="1"/>
  <c r="A886" i="46" s="1"/>
  <c r="B415" i="46"/>
  <c r="B572" i="46" s="1"/>
  <c r="B729" i="46" s="1"/>
  <c r="B886" i="46" s="1"/>
  <c r="A416" i="46"/>
  <c r="A573" i="46" s="1"/>
  <c r="A730" i="46" s="1"/>
  <c r="A887" i="46" s="1"/>
  <c r="B416" i="46"/>
  <c r="B573" i="46" s="1"/>
  <c r="B730" i="46" s="1"/>
  <c r="B887" i="46" s="1"/>
  <c r="A417" i="46"/>
  <c r="A574" i="46" s="1"/>
  <c r="A731" i="46" s="1"/>
  <c r="A888" i="46" s="1"/>
  <c r="B417" i="46"/>
  <c r="B574" i="46" s="1"/>
  <c r="B731" i="46" s="1"/>
  <c r="B888" i="46" s="1"/>
  <c r="A368" i="46"/>
  <c r="A525" i="46" s="1"/>
  <c r="A682" i="46" s="1"/>
  <c r="A839" i="46" s="1"/>
  <c r="B368" i="46"/>
  <c r="B525" i="46" s="1"/>
  <c r="B682" i="46" s="1"/>
  <c r="B839" i="46" s="1"/>
  <c r="A369" i="46"/>
  <c r="A526" i="46" s="1"/>
  <c r="A683" i="46" s="1"/>
  <c r="A840" i="46" s="1"/>
  <c r="B369" i="46"/>
  <c r="B526" i="46" s="1"/>
  <c r="B683" i="46" s="1"/>
  <c r="B840" i="46" s="1"/>
  <c r="A370" i="46"/>
  <c r="A527" i="46" s="1"/>
  <c r="A684" i="46" s="1"/>
  <c r="A841" i="46" s="1"/>
  <c r="B370" i="46"/>
  <c r="B527" i="46" s="1"/>
  <c r="B684" i="46" s="1"/>
  <c r="B841" i="46" s="1"/>
  <c r="A371" i="46"/>
  <c r="A528" i="46" s="1"/>
  <c r="A685" i="46" s="1"/>
  <c r="A842" i="46" s="1"/>
  <c r="B371" i="46"/>
  <c r="B528" i="46" s="1"/>
  <c r="B685" i="46" s="1"/>
  <c r="B842" i="46" s="1"/>
  <c r="A372" i="46"/>
  <c r="A529" i="46" s="1"/>
  <c r="A686" i="46" s="1"/>
  <c r="A843" i="46" s="1"/>
  <c r="B372" i="46"/>
  <c r="B529" i="46" s="1"/>
  <c r="B686" i="46" s="1"/>
  <c r="B843" i="46" s="1"/>
  <c r="A373" i="46"/>
  <c r="A530" i="46" s="1"/>
  <c r="A687" i="46" s="1"/>
  <c r="A844" i="46" s="1"/>
  <c r="B373" i="46"/>
  <c r="B530" i="46" s="1"/>
  <c r="B687" i="46" s="1"/>
  <c r="B844" i="46" s="1"/>
  <c r="A374" i="46"/>
  <c r="A531" i="46" s="1"/>
  <c r="A688" i="46" s="1"/>
  <c r="A845" i="46" s="1"/>
  <c r="B374" i="46"/>
  <c r="B531" i="46" s="1"/>
  <c r="B688" i="46" s="1"/>
  <c r="B845" i="46" s="1"/>
  <c r="A375" i="46"/>
  <c r="A532" i="46" s="1"/>
  <c r="A689" i="46" s="1"/>
  <c r="A846" i="46" s="1"/>
  <c r="B375" i="46"/>
  <c r="B532" i="46" s="1"/>
  <c r="B689" i="46" s="1"/>
  <c r="B846" i="46" s="1"/>
  <c r="A376" i="46"/>
  <c r="A533" i="46" s="1"/>
  <c r="A690" i="46" s="1"/>
  <c r="A847" i="46" s="1"/>
  <c r="B376" i="46"/>
  <c r="B533" i="46" s="1"/>
  <c r="B690" i="46" s="1"/>
  <c r="B847" i="46" s="1"/>
  <c r="A377" i="46"/>
  <c r="A534" i="46" s="1"/>
  <c r="A691" i="46" s="1"/>
  <c r="A848" i="46" s="1"/>
  <c r="B377" i="46"/>
  <c r="B534" i="46" s="1"/>
  <c r="B691" i="46" s="1"/>
  <c r="B848" i="46" s="1"/>
  <c r="A378" i="46"/>
  <c r="A535" i="46" s="1"/>
  <c r="A692" i="46" s="1"/>
  <c r="A849" i="46" s="1"/>
  <c r="B378" i="46"/>
  <c r="B535" i="46" s="1"/>
  <c r="B692" i="46" s="1"/>
  <c r="B849" i="46" s="1"/>
  <c r="A379" i="46"/>
  <c r="A536" i="46" s="1"/>
  <c r="A693" i="46" s="1"/>
  <c r="A850" i="46" s="1"/>
  <c r="B379" i="46"/>
  <c r="B536" i="46" s="1"/>
  <c r="B693" i="46" s="1"/>
  <c r="B850" i="46" s="1"/>
  <c r="A380" i="46"/>
  <c r="A537" i="46" s="1"/>
  <c r="A694" i="46" s="1"/>
  <c r="A851" i="46" s="1"/>
  <c r="B380" i="46"/>
  <c r="B537" i="46" s="1"/>
  <c r="B694" i="46" s="1"/>
  <c r="B851" i="46" s="1"/>
  <c r="A381" i="46"/>
  <c r="A538" i="46" s="1"/>
  <c r="A695" i="46" s="1"/>
  <c r="A852" i="46" s="1"/>
  <c r="B381" i="46"/>
  <c r="B538" i="46" s="1"/>
  <c r="B695" i="46" s="1"/>
  <c r="B852" i="46" s="1"/>
  <c r="A382" i="46"/>
  <c r="A539" i="46" s="1"/>
  <c r="A696" i="46" s="1"/>
  <c r="A853" i="46" s="1"/>
  <c r="B382" i="46"/>
  <c r="B539" i="46" s="1"/>
  <c r="B696" i="46" s="1"/>
  <c r="B853" i="46" s="1"/>
  <c r="A383" i="46"/>
  <c r="A540" i="46" s="1"/>
  <c r="A697" i="46" s="1"/>
  <c r="A854" i="46" s="1"/>
  <c r="B383" i="46"/>
  <c r="B540" i="46" s="1"/>
  <c r="B697" i="46" s="1"/>
  <c r="B854" i="46" s="1"/>
  <c r="A384" i="46"/>
  <c r="A541" i="46" s="1"/>
  <c r="A698" i="46" s="1"/>
  <c r="A855" i="46" s="1"/>
  <c r="B384" i="46"/>
  <c r="B541" i="46" s="1"/>
  <c r="B698" i="46" s="1"/>
  <c r="B855" i="46" s="1"/>
  <c r="A385" i="46"/>
  <c r="A542" i="46" s="1"/>
  <c r="A699" i="46" s="1"/>
  <c r="A856" i="46" s="1"/>
  <c r="B385" i="46"/>
  <c r="B542" i="46" s="1"/>
  <c r="B699" i="46" s="1"/>
  <c r="B856" i="46" s="1"/>
  <c r="A386" i="46"/>
  <c r="A543" i="46" s="1"/>
  <c r="A700" i="46" s="1"/>
  <c r="A857" i="46" s="1"/>
  <c r="B386" i="46"/>
  <c r="B543" i="46" s="1"/>
  <c r="B700" i="46" s="1"/>
  <c r="B857" i="46" s="1"/>
  <c r="A387" i="46"/>
  <c r="A544" i="46" s="1"/>
  <c r="A701" i="46" s="1"/>
  <c r="A858" i="46" s="1"/>
  <c r="B387" i="46"/>
  <c r="B544" i="46" s="1"/>
  <c r="B701" i="46" s="1"/>
  <c r="B858" i="46" s="1"/>
  <c r="A388" i="46"/>
  <c r="A545" i="46" s="1"/>
  <c r="A702" i="46" s="1"/>
  <c r="A859" i="46" s="1"/>
  <c r="B388" i="46"/>
  <c r="B545" i="46" s="1"/>
  <c r="B702" i="46" s="1"/>
  <c r="B859" i="46" s="1"/>
  <c r="A389" i="46"/>
  <c r="A546" i="46" s="1"/>
  <c r="A703" i="46" s="1"/>
  <c r="A860" i="46" s="1"/>
  <c r="B389" i="46"/>
  <c r="B546" i="46" s="1"/>
  <c r="B703" i="46" s="1"/>
  <c r="B860" i="46" s="1"/>
  <c r="A390" i="46"/>
  <c r="A547" i="46" s="1"/>
  <c r="A704" i="46" s="1"/>
  <c r="A861" i="46" s="1"/>
  <c r="B390" i="46"/>
  <c r="B547" i="46" s="1"/>
  <c r="B704" i="46" s="1"/>
  <c r="B861" i="46" s="1"/>
  <c r="A391" i="46"/>
  <c r="A548" i="46" s="1"/>
  <c r="A705" i="46" s="1"/>
  <c r="A862" i="46" s="1"/>
  <c r="B391" i="46"/>
  <c r="B548" i="46" s="1"/>
  <c r="B705" i="46" s="1"/>
  <c r="B862" i="46" s="1"/>
  <c r="A341" i="46"/>
  <c r="A498" i="46" s="1"/>
  <c r="A655" i="46" s="1"/>
  <c r="A812" i="46" s="1"/>
  <c r="B341" i="46"/>
  <c r="B498" i="46" s="1"/>
  <c r="B655" i="46" s="1"/>
  <c r="B812" i="46" s="1"/>
  <c r="A342" i="46"/>
  <c r="A499" i="46" s="1"/>
  <c r="A656" i="46" s="1"/>
  <c r="A813" i="46" s="1"/>
  <c r="B342" i="46"/>
  <c r="B499" i="46" s="1"/>
  <c r="B656" i="46" s="1"/>
  <c r="B813" i="46" s="1"/>
  <c r="A343" i="46"/>
  <c r="A500" i="46" s="1"/>
  <c r="A657" i="46" s="1"/>
  <c r="A814" i="46" s="1"/>
  <c r="B343" i="46"/>
  <c r="B500" i="46" s="1"/>
  <c r="B657" i="46" s="1"/>
  <c r="B814" i="46" s="1"/>
  <c r="A344" i="46"/>
  <c r="A501" i="46" s="1"/>
  <c r="A658" i="46" s="1"/>
  <c r="A815" i="46" s="1"/>
  <c r="B344" i="46"/>
  <c r="B501" i="46" s="1"/>
  <c r="B658" i="46" s="1"/>
  <c r="B815" i="46" s="1"/>
  <c r="A345" i="46"/>
  <c r="A502" i="46" s="1"/>
  <c r="A659" i="46" s="1"/>
  <c r="A816" i="46" s="1"/>
  <c r="B345" i="46"/>
  <c r="B502" i="46" s="1"/>
  <c r="B659" i="46" s="1"/>
  <c r="B816" i="46" s="1"/>
  <c r="A346" i="46"/>
  <c r="A503" i="46" s="1"/>
  <c r="A660" i="46" s="1"/>
  <c r="A817" i="46" s="1"/>
  <c r="B346" i="46"/>
  <c r="B503" i="46" s="1"/>
  <c r="B660" i="46" s="1"/>
  <c r="B817" i="46" s="1"/>
  <c r="A347" i="46"/>
  <c r="A504" i="46" s="1"/>
  <c r="A661" i="46" s="1"/>
  <c r="A818" i="46" s="1"/>
  <c r="B347" i="46"/>
  <c r="B504" i="46" s="1"/>
  <c r="B661" i="46" s="1"/>
  <c r="B818" i="46" s="1"/>
  <c r="A348" i="46"/>
  <c r="A505" i="46" s="1"/>
  <c r="A662" i="46" s="1"/>
  <c r="A819" i="46" s="1"/>
  <c r="B348" i="46"/>
  <c r="B505" i="46" s="1"/>
  <c r="B662" i="46" s="1"/>
  <c r="B819" i="46" s="1"/>
  <c r="A349" i="46"/>
  <c r="A506" i="46" s="1"/>
  <c r="A663" i="46" s="1"/>
  <c r="A820" i="46" s="1"/>
  <c r="B349" i="46"/>
  <c r="B506" i="46" s="1"/>
  <c r="B663" i="46" s="1"/>
  <c r="B820" i="46" s="1"/>
  <c r="A350" i="46"/>
  <c r="A507" i="46" s="1"/>
  <c r="A664" i="46" s="1"/>
  <c r="A821" i="46" s="1"/>
  <c r="B350" i="46"/>
  <c r="B507" i="46" s="1"/>
  <c r="B664" i="46" s="1"/>
  <c r="B821" i="46" s="1"/>
  <c r="A351" i="46"/>
  <c r="A508" i="46" s="1"/>
  <c r="A665" i="46" s="1"/>
  <c r="A822" i="46" s="1"/>
  <c r="B351" i="46"/>
  <c r="B508" i="46" s="1"/>
  <c r="B665" i="46" s="1"/>
  <c r="B822" i="46" s="1"/>
  <c r="A352" i="46"/>
  <c r="A509" i="46" s="1"/>
  <c r="A666" i="46" s="1"/>
  <c r="A823" i="46" s="1"/>
  <c r="B352" i="46"/>
  <c r="B509" i="46" s="1"/>
  <c r="B666" i="46" s="1"/>
  <c r="B823" i="46" s="1"/>
  <c r="A353" i="46"/>
  <c r="A510" i="46" s="1"/>
  <c r="A667" i="46" s="1"/>
  <c r="A824" i="46" s="1"/>
  <c r="B353" i="46"/>
  <c r="B510" i="46" s="1"/>
  <c r="B667" i="46" s="1"/>
  <c r="B824" i="46" s="1"/>
  <c r="A354" i="46"/>
  <c r="A511" i="46" s="1"/>
  <c r="A668" i="46" s="1"/>
  <c r="A825" i="46" s="1"/>
  <c r="B354" i="46"/>
  <c r="B511" i="46" s="1"/>
  <c r="B668" i="46" s="1"/>
  <c r="B825" i="46" s="1"/>
  <c r="A355" i="46"/>
  <c r="A512" i="46" s="1"/>
  <c r="A669" i="46" s="1"/>
  <c r="A826" i="46" s="1"/>
  <c r="B355" i="46"/>
  <c r="B512" i="46" s="1"/>
  <c r="B669" i="46" s="1"/>
  <c r="B826" i="46" s="1"/>
  <c r="A356" i="46"/>
  <c r="A513" i="46" s="1"/>
  <c r="A670" i="46" s="1"/>
  <c r="A827" i="46" s="1"/>
  <c r="B356" i="46"/>
  <c r="B513" i="46" s="1"/>
  <c r="B670" i="46" s="1"/>
  <c r="B827" i="46" s="1"/>
  <c r="A357" i="46"/>
  <c r="A514" i="46" s="1"/>
  <c r="A671" i="46" s="1"/>
  <c r="A828" i="46" s="1"/>
  <c r="B357" i="46"/>
  <c r="B514" i="46" s="1"/>
  <c r="B671" i="46" s="1"/>
  <c r="B828" i="46" s="1"/>
  <c r="A358" i="46"/>
  <c r="A515" i="46" s="1"/>
  <c r="A672" i="46" s="1"/>
  <c r="A829" i="46" s="1"/>
  <c r="B358" i="46"/>
  <c r="B515" i="46" s="1"/>
  <c r="B672" i="46" s="1"/>
  <c r="B829" i="46" s="1"/>
  <c r="A359" i="46"/>
  <c r="A516" i="46" s="1"/>
  <c r="A673" i="46" s="1"/>
  <c r="A830" i="46" s="1"/>
  <c r="B359" i="46"/>
  <c r="B516" i="46" s="1"/>
  <c r="B673" i="46" s="1"/>
  <c r="B830" i="46" s="1"/>
  <c r="A360" i="46"/>
  <c r="A517" i="46" s="1"/>
  <c r="A674" i="46" s="1"/>
  <c r="A831" i="46" s="1"/>
  <c r="B360" i="46"/>
  <c r="B517" i="46" s="1"/>
  <c r="B674" i="46" s="1"/>
  <c r="B831" i="46" s="1"/>
  <c r="A361" i="46"/>
  <c r="A518" i="46" s="1"/>
  <c r="A675" i="46" s="1"/>
  <c r="A832" i="46" s="1"/>
  <c r="B361" i="46"/>
  <c r="B518" i="46" s="1"/>
  <c r="B675" i="46" s="1"/>
  <c r="B832" i="46" s="1"/>
  <c r="A362" i="46"/>
  <c r="A519" i="46" s="1"/>
  <c r="A676" i="46" s="1"/>
  <c r="A833" i="46" s="1"/>
  <c r="B362" i="46"/>
  <c r="B519" i="46" s="1"/>
  <c r="B676" i="46" s="1"/>
  <c r="B833" i="46" s="1"/>
  <c r="A363" i="46"/>
  <c r="A520" i="46" s="1"/>
  <c r="A677" i="46" s="1"/>
  <c r="A834" i="46" s="1"/>
  <c r="B363" i="46"/>
  <c r="B520" i="46" s="1"/>
  <c r="B677" i="46" s="1"/>
  <c r="B834" i="46" s="1"/>
  <c r="A364" i="46"/>
  <c r="A521" i="46" s="1"/>
  <c r="A678" i="46" s="1"/>
  <c r="A835" i="46" s="1"/>
  <c r="B364" i="46"/>
  <c r="B521" i="46" s="1"/>
  <c r="B678" i="46" s="1"/>
  <c r="B835" i="46" s="1"/>
  <c r="A365" i="46"/>
  <c r="A522" i="46" s="1"/>
  <c r="A679" i="46" s="1"/>
  <c r="A836" i="46" s="1"/>
  <c r="B365" i="46"/>
  <c r="B522" i="46" s="1"/>
  <c r="B679" i="46" s="1"/>
  <c r="B836" i="46" s="1"/>
  <c r="A366" i="46"/>
  <c r="A523" i="46" s="1"/>
  <c r="A680" i="46" s="1"/>
  <c r="A837" i="46" s="1"/>
  <c r="B366" i="46"/>
  <c r="B523" i="46" s="1"/>
  <c r="B680" i="46" s="1"/>
  <c r="B837" i="46" s="1"/>
  <c r="A367" i="46"/>
  <c r="A524" i="46" s="1"/>
  <c r="A681" i="46" s="1"/>
  <c r="A838" i="46" s="1"/>
  <c r="B367" i="46"/>
  <c r="B524" i="46" s="1"/>
  <c r="B681" i="46" s="1"/>
  <c r="B838" i="46" s="1"/>
  <c r="A322" i="46"/>
  <c r="A479" i="46" s="1"/>
  <c r="A636" i="46" s="1"/>
  <c r="A793" i="46" s="1"/>
  <c r="B322" i="46"/>
  <c r="B479" i="46" s="1"/>
  <c r="B636" i="46" s="1"/>
  <c r="B793" i="46" s="1"/>
  <c r="A323" i="46"/>
  <c r="A480" i="46" s="1"/>
  <c r="A637" i="46" s="1"/>
  <c r="A794" i="46" s="1"/>
  <c r="B323" i="46"/>
  <c r="B480" i="46" s="1"/>
  <c r="B637" i="46" s="1"/>
  <c r="B794" i="46" s="1"/>
  <c r="A324" i="46"/>
  <c r="A481" i="46" s="1"/>
  <c r="A638" i="46" s="1"/>
  <c r="A795" i="46" s="1"/>
  <c r="B324" i="46"/>
  <c r="B481" i="46" s="1"/>
  <c r="B638" i="46" s="1"/>
  <c r="B795" i="46" s="1"/>
  <c r="A325" i="46"/>
  <c r="A482" i="46" s="1"/>
  <c r="A639" i="46" s="1"/>
  <c r="A796" i="46" s="1"/>
  <c r="B325" i="46"/>
  <c r="B482" i="46" s="1"/>
  <c r="B639" i="46" s="1"/>
  <c r="B796" i="46" s="1"/>
  <c r="A326" i="46"/>
  <c r="A483" i="46" s="1"/>
  <c r="A640" i="46" s="1"/>
  <c r="A797" i="46" s="1"/>
  <c r="B326" i="46"/>
  <c r="B483" i="46" s="1"/>
  <c r="B640" i="46" s="1"/>
  <c r="B797" i="46" s="1"/>
  <c r="A327" i="46"/>
  <c r="A484" i="46" s="1"/>
  <c r="A641" i="46" s="1"/>
  <c r="A798" i="46" s="1"/>
  <c r="B327" i="46"/>
  <c r="B484" i="46" s="1"/>
  <c r="B641" i="46" s="1"/>
  <c r="B798" i="46" s="1"/>
  <c r="A328" i="46"/>
  <c r="A485" i="46" s="1"/>
  <c r="A642" i="46" s="1"/>
  <c r="A799" i="46" s="1"/>
  <c r="B328" i="46"/>
  <c r="B485" i="46" s="1"/>
  <c r="B642" i="46" s="1"/>
  <c r="B799" i="46" s="1"/>
  <c r="A329" i="46"/>
  <c r="A486" i="46" s="1"/>
  <c r="A643" i="46" s="1"/>
  <c r="A800" i="46" s="1"/>
  <c r="B329" i="46"/>
  <c r="B486" i="46" s="1"/>
  <c r="B643" i="46" s="1"/>
  <c r="B800" i="46" s="1"/>
  <c r="A330" i="46"/>
  <c r="A487" i="46" s="1"/>
  <c r="A644" i="46" s="1"/>
  <c r="A801" i="46" s="1"/>
  <c r="B330" i="46"/>
  <c r="B487" i="46" s="1"/>
  <c r="B644" i="46" s="1"/>
  <c r="B801" i="46" s="1"/>
  <c r="A331" i="46"/>
  <c r="A488" i="46" s="1"/>
  <c r="A645" i="46" s="1"/>
  <c r="A802" i="46" s="1"/>
  <c r="B331" i="46"/>
  <c r="B488" i="46" s="1"/>
  <c r="B645" i="46" s="1"/>
  <c r="B802" i="46" s="1"/>
  <c r="A332" i="46"/>
  <c r="A489" i="46" s="1"/>
  <c r="A646" i="46" s="1"/>
  <c r="A803" i="46" s="1"/>
  <c r="B332" i="46"/>
  <c r="B489" i="46" s="1"/>
  <c r="B646" i="46" s="1"/>
  <c r="B803" i="46" s="1"/>
  <c r="A333" i="46"/>
  <c r="A490" i="46" s="1"/>
  <c r="A647" i="46" s="1"/>
  <c r="A804" i="46" s="1"/>
  <c r="B333" i="46"/>
  <c r="B490" i="46" s="1"/>
  <c r="B647" i="46" s="1"/>
  <c r="B804" i="46" s="1"/>
  <c r="A334" i="46"/>
  <c r="A491" i="46" s="1"/>
  <c r="A648" i="46" s="1"/>
  <c r="A805" i="46" s="1"/>
  <c r="B334" i="46"/>
  <c r="B491" i="46" s="1"/>
  <c r="B648" i="46" s="1"/>
  <c r="B805" i="46" s="1"/>
  <c r="A335" i="46"/>
  <c r="A492" i="46" s="1"/>
  <c r="A649" i="46" s="1"/>
  <c r="A806" i="46" s="1"/>
  <c r="B335" i="46"/>
  <c r="B492" i="46" s="1"/>
  <c r="B649" i="46" s="1"/>
  <c r="B806" i="46" s="1"/>
  <c r="A336" i="46"/>
  <c r="A493" i="46" s="1"/>
  <c r="A650" i="46" s="1"/>
  <c r="A807" i="46" s="1"/>
  <c r="B336" i="46"/>
  <c r="B493" i="46" s="1"/>
  <c r="B650" i="46" s="1"/>
  <c r="B807" i="46" s="1"/>
  <c r="A337" i="46"/>
  <c r="A494" i="46" s="1"/>
  <c r="A651" i="46" s="1"/>
  <c r="A808" i="46" s="1"/>
  <c r="B337" i="46"/>
  <c r="B494" i="46" s="1"/>
  <c r="B651" i="46" s="1"/>
  <c r="B808" i="46" s="1"/>
  <c r="A338" i="46"/>
  <c r="A495" i="46" s="1"/>
  <c r="A652" i="46" s="1"/>
  <c r="A809" i="46" s="1"/>
  <c r="B338" i="46"/>
  <c r="B495" i="46" s="1"/>
  <c r="B652" i="46" s="1"/>
  <c r="B809" i="46" s="1"/>
  <c r="A339" i="46"/>
  <c r="A496" i="46" s="1"/>
  <c r="A653" i="46" s="1"/>
  <c r="A810" i="46" s="1"/>
  <c r="B339" i="46"/>
  <c r="B496" i="46" s="1"/>
  <c r="B653" i="46" s="1"/>
  <c r="B810" i="46" s="1"/>
  <c r="A340" i="46"/>
  <c r="A497" i="46" s="1"/>
  <c r="A654" i="46" s="1"/>
  <c r="A811" i="46" s="1"/>
  <c r="B340" i="46"/>
  <c r="B497" i="46" s="1"/>
  <c r="B654" i="46" s="1"/>
  <c r="B811" i="46" s="1"/>
  <c r="B321" i="46"/>
  <c r="B478" i="46" s="1"/>
  <c r="B635" i="46" s="1"/>
  <c r="B792" i="46" s="1"/>
  <c r="A321" i="46"/>
  <c r="A478" i="46" s="1"/>
  <c r="A635" i="46" s="1"/>
  <c r="A792" i="46" s="1"/>
  <c r="M4" i="46"/>
  <c r="N4" i="46"/>
  <c r="B4" i="46"/>
  <c r="A4" i="46"/>
  <c r="D317" i="46"/>
  <c r="D474" i="46" s="1"/>
  <c r="D631" i="46" s="1"/>
  <c r="D788" i="46" s="1"/>
  <c r="E317" i="46"/>
  <c r="E474" i="46" s="1"/>
  <c r="E631" i="46" s="1"/>
  <c r="E788" i="46" s="1"/>
  <c r="H317" i="46"/>
  <c r="H474" i="46" s="1"/>
  <c r="H631" i="46" s="1"/>
  <c r="H788" i="46" s="1"/>
  <c r="K317" i="46"/>
  <c r="K474" i="46" s="1"/>
  <c r="K631" i="46" s="1"/>
  <c r="K788" i="46" s="1"/>
  <c r="L317" i="46"/>
  <c r="L474" i="46" s="1"/>
  <c r="L631" i="46" s="1"/>
  <c r="L788" i="46" s="1"/>
  <c r="M317" i="46"/>
  <c r="M474" i="46" s="1"/>
  <c r="M631" i="46" s="1"/>
  <c r="M788" i="46" s="1"/>
  <c r="N317" i="46"/>
  <c r="N474" i="46" s="1"/>
  <c r="N631" i="46" s="1"/>
  <c r="N788" i="46" s="1"/>
  <c r="C317" i="46"/>
  <c r="C474" i="46" s="1"/>
  <c r="C631" i="46" s="1"/>
  <c r="C788" i="46" s="1"/>
  <c r="B317" i="46"/>
  <c r="B474" i="46" s="1"/>
  <c r="B631" i="46" s="1"/>
  <c r="B788" i="46" s="1"/>
  <c r="A317" i="46"/>
  <c r="A474" i="46" s="1"/>
  <c r="A631" i="46" s="1"/>
  <c r="A788" i="46" s="1"/>
  <c r="G942" i="46"/>
  <c r="D942" i="46"/>
  <c r="H941" i="46"/>
  <c r="H939" i="46"/>
  <c r="H938" i="46"/>
  <c r="H936" i="46"/>
  <c r="H935" i="46"/>
  <c r="H932" i="46"/>
  <c r="H931" i="46"/>
  <c r="H930" i="46"/>
  <c r="H928" i="46"/>
  <c r="H927" i="46"/>
  <c r="H924" i="46"/>
  <c r="H923" i="46"/>
  <c r="H922" i="46"/>
  <c r="H920" i="46"/>
  <c r="H919" i="46"/>
  <c r="H916" i="46"/>
  <c r="H915" i="46"/>
  <c r="H914" i="46"/>
  <c r="H912" i="46"/>
  <c r="H911" i="46"/>
  <c r="H908" i="46"/>
  <c r="H907" i="46"/>
  <c r="H906" i="46"/>
  <c r="H904" i="46"/>
  <c r="H903" i="46"/>
  <c r="H900" i="46"/>
  <c r="H899" i="46"/>
  <c r="H898" i="46"/>
  <c r="H896" i="46"/>
  <c r="H895" i="46"/>
  <c r="H892" i="46"/>
  <c r="H891" i="46"/>
  <c r="H890" i="46"/>
  <c r="H888" i="46"/>
  <c r="H887" i="46"/>
  <c r="H884" i="46"/>
  <c r="H883" i="46"/>
  <c r="H882" i="46"/>
  <c r="H880" i="46"/>
  <c r="H879" i="46"/>
  <c r="H876" i="46"/>
  <c r="H875" i="46"/>
  <c r="H874" i="46"/>
  <c r="H872" i="46"/>
  <c r="H871" i="46"/>
  <c r="H868" i="46"/>
  <c r="H867" i="46"/>
  <c r="H866" i="46"/>
  <c r="H864" i="46"/>
  <c r="H863" i="46"/>
  <c r="H860" i="46"/>
  <c r="H859" i="46"/>
  <c r="H858" i="46"/>
  <c r="H856" i="46"/>
  <c r="H855" i="46"/>
  <c r="H852" i="46"/>
  <c r="H851" i="46"/>
  <c r="H850" i="46"/>
  <c r="H848" i="46"/>
  <c r="H847" i="46"/>
  <c r="H844" i="46"/>
  <c r="H843" i="46"/>
  <c r="H842" i="46"/>
  <c r="H840" i="46"/>
  <c r="H839" i="46"/>
  <c r="H836" i="46"/>
  <c r="H835" i="46"/>
  <c r="H834" i="46"/>
  <c r="H832" i="46"/>
  <c r="H831" i="46"/>
  <c r="H828" i="46"/>
  <c r="H827" i="46"/>
  <c r="H826" i="46"/>
  <c r="H824" i="46"/>
  <c r="H823" i="46"/>
  <c r="H820" i="46"/>
  <c r="H819" i="46"/>
  <c r="H818" i="46"/>
  <c r="H816" i="46"/>
  <c r="H815" i="46"/>
  <c r="H812" i="46"/>
  <c r="H811" i="46"/>
  <c r="H810" i="46"/>
  <c r="H808" i="46"/>
  <c r="H807" i="46"/>
  <c r="H803" i="46"/>
  <c r="C221" i="38"/>
  <c r="G785" i="46"/>
  <c r="D785" i="46"/>
  <c r="H782" i="46"/>
  <c r="C368" i="42"/>
  <c r="H781" i="46"/>
  <c r="C367" i="42"/>
  <c r="H779" i="46"/>
  <c r="C365" i="42"/>
  <c r="H778" i="46"/>
  <c r="C364" i="42"/>
  <c r="H774" i="46"/>
  <c r="C360" i="42"/>
  <c r="H773" i="46"/>
  <c r="C359" i="42"/>
  <c r="H771" i="46"/>
  <c r="C357" i="42"/>
  <c r="H766" i="46"/>
  <c r="C352" i="42"/>
  <c r="H765" i="46"/>
  <c r="C351" i="42"/>
  <c r="H763" i="46"/>
  <c r="C349" i="42"/>
  <c r="H758" i="46"/>
  <c r="C344" i="42"/>
  <c r="H757" i="46"/>
  <c r="C343" i="42"/>
  <c r="H755" i="46"/>
  <c r="C341" i="42"/>
  <c r="H750" i="46"/>
  <c r="C336" i="42"/>
  <c r="H749" i="46"/>
  <c r="C335" i="42"/>
  <c r="H748" i="46"/>
  <c r="C334" i="42"/>
  <c r="H747" i="46"/>
  <c r="C333" i="42"/>
  <c r="H742" i="46"/>
  <c r="C328" i="42"/>
  <c r="H741" i="46"/>
  <c r="C327" i="42"/>
  <c r="H740" i="46"/>
  <c r="C326" i="42"/>
  <c r="H739" i="46"/>
  <c r="C325" i="42"/>
  <c r="H734" i="46"/>
  <c r="C320" i="42"/>
  <c r="H733" i="46"/>
  <c r="C319" i="42"/>
  <c r="H732" i="46"/>
  <c r="C318" i="42"/>
  <c r="H731" i="46"/>
  <c r="C317" i="42"/>
  <c r="H726" i="46"/>
  <c r="C312" i="42"/>
  <c r="H725" i="46"/>
  <c r="C311" i="42"/>
  <c r="H724" i="46"/>
  <c r="C310" i="42"/>
  <c r="H723" i="46"/>
  <c r="C309" i="42"/>
  <c r="H718" i="46"/>
  <c r="C304" i="42"/>
  <c r="H717" i="46"/>
  <c r="C303" i="42"/>
  <c r="H716" i="46"/>
  <c r="C302" i="42"/>
  <c r="H715" i="46"/>
  <c r="C301" i="42"/>
  <c r="H714" i="46"/>
  <c r="C300" i="42"/>
  <c r="H710" i="46"/>
  <c r="C296" i="42"/>
  <c r="H709" i="46"/>
  <c r="C295" i="42"/>
  <c r="H708" i="46"/>
  <c r="C294" i="42"/>
  <c r="H707" i="46"/>
  <c r="C293" i="42"/>
  <c r="H706" i="46"/>
  <c r="C292" i="42"/>
  <c r="H702" i="46"/>
  <c r="C288" i="42"/>
  <c r="H701" i="46"/>
  <c r="C287" i="42"/>
  <c r="H700" i="46"/>
  <c r="C286" i="42"/>
  <c r="H699" i="46"/>
  <c r="C285" i="42"/>
  <c r="H698" i="46"/>
  <c r="C284" i="42"/>
  <c r="H694" i="46"/>
  <c r="C280" i="42"/>
  <c r="H693" i="46"/>
  <c r="C279" i="42"/>
  <c r="H692" i="46"/>
  <c r="C278" i="42"/>
  <c r="H691" i="46"/>
  <c r="C277" i="42"/>
  <c r="H690" i="46"/>
  <c r="C276" i="42"/>
  <c r="H686" i="46"/>
  <c r="C272" i="42"/>
  <c r="H685" i="46"/>
  <c r="C271" i="42"/>
  <c r="H684" i="46"/>
  <c r="C270" i="42"/>
  <c r="H683" i="46"/>
  <c r="C269" i="42"/>
  <c r="H682" i="46"/>
  <c r="C268" i="42"/>
  <c r="H678" i="46"/>
  <c r="C264" i="42"/>
  <c r="H677" i="46"/>
  <c r="C263" i="42"/>
  <c r="H676" i="46"/>
  <c r="C262" i="42"/>
  <c r="H675" i="46"/>
  <c r="C261" i="42"/>
  <c r="H670" i="46"/>
  <c r="C256" i="42"/>
  <c r="H669" i="46"/>
  <c r="C255" i="42"/>
  <c r="H668" i="46"/>
  <c r="C254" i="42"/>
  <c r="H667" i="46"/>
  <c r="C253" i="42"/>
  <c r="H666" i="46"/>
  <c r="C252" i="42"/>
  <c r="H662" i="46"/>
  <c r="C248" i="42"/>
  <c r="H661" i="46"/>
  <c r="C247" i="42"/>
  <c r="H660" i="46"/>
  <c r="C246" i="42"/>
  <c r="H659" i="46"/>
  <c r="C245" i="42"/>
  <c r="C244" i="42"/>
  <c r="C243" i="42"/>
  <c r="C242" i="42"/>
  <c r="C241" i="42"/>
  <c r="H654" i="46"/>
  <c r="C240" i="42"/>
  <c r="H653" i="46"/>
  <c r="C239" i="42"/>
  <c r="H652" i="46"/>
  <c r="C238" i="42"/>
  <c r="H651" i="46"/>
  <c r="C237" i="42"/>
  <c r="H650" i="46"/>
  <c r="C236" i="42"/>
  <c r="C235" i="42"/>
  <c r="C234" i="42"/>
  <c r="C233" i="42"/>
  <c r="H646" i="46"/>
  <c r="C232" i="42"/>
  <c r="C231" i="42"/>
  <c r="H644" i="46"/>
  <c r="C230" i="42"/>
  <c r="H643" i="46"/>
  <c r="E229" i="42" s="1"/>
  <c r="C229" i="42"/>
  <c r="C228" i="42"/>
  <c r="C227" i="42"/>
  <c r="C226" i="42"/>
  <c r="C225" i="42"/>
  <c r="C224" i="42"/>
  <c r="G628" i="46"/>
  <c r="D628" i="46"/>
  <c r="H626" i="46"/>
  <c r="E369" i="41" s="1"/>
  <c r="C369" i="41"/>
  <c r="H625" i="46"/>
  <c r="E368" i="41" s="1"/>
  <c r="C368" i="41"/>
  <c r="H618" i="46"/>
  <c r="E361" i="41" s="1"/>
  <c r="C361" i="41"/>
  <c r="H617" i="46"/>
  <c r="E360" i="41" s="1"/>
  <c r="C360" i="41"/>
  <c r="H610" i="46"/>
  <c r="E353" i="41" s="1"/>
  <c r="C353" i="41"/>
  <c r="H609" i="46"/>
  <c r="E352" i="41" s="1"/>
  <c r="C352" i="41"/>
  <c r="H602" i="46"/>
  <c r="E345" i="41" s="1"/>
  <c r="C345" i="41"/>
  <c r="H601" i="46"/>
  <c r="E344" i="41" s="1"/>
  <c r="C344" i="41"/>
  <c r="H594" i="46"/>
  <c r="E337" i="41" s="1"/>
  <c r="C337" i="41"/>
  <c r="H593" i="46"/>
  <c r="E336" i="41" s="1"/>
  <c r="C336" i="41"/>
  <c r="H586" i="46"/>
  <c r="E329" i="41" s="1"/>
  <c r="C329" i="41"/>
  <c r="H585" i="46"/>
  <c r="E328" i="41" s="1"/>
  <c r="C328" i="41"/>
  <c r="H582" i="46"/>
  <c r="E325" i="41" s="1"/>
  <c r="C325" i="41"/>
  <c r="H578" i="46"/>
  <c r="E321" i="41" s="1"/>
  <c r="C321" i="41"/>
  <c r="H577" i="46"/>
  <c r="E320" i="41" s="1"/>
  <c r="C320" i="41"/>
  <c r="H570" i="46"/>
  <c r="E313" i="41" s="1"/>
  <c r="C313" i="41"/>
  <c r="H569" i="46"/>
  <c r="E312" i="41" s="1"/>
  <c r="C312" i="41"/>
  <c r="H562" i="46"/>
  <c r="E305" i="41" s="1"/>
  <c r="C305" i="41"/>
  <c r="H561" i="46"/>
  <c r="E304" i="41" s="1"/>
  <c r="C304" i="41"/>
  <c r="H554" i="46"/>
  <c r="E297" i="41" s="1"/>
  <c r="C297" i="41"/>
  <c r="H553" i="46"/>
  <c r="E296" i="41" s="1"/>
  <c r="C296" i="41"/>
  <c r="H546" i="46"/>
  <c r="E289" i="41" s="1"/>
  <c r="C289" i="41"/>
  <c r="H545" i="46"/>
  <c r="E288" i="41" s="1"/>
  <c r="C288" i="41"/>
  <c r="H538" i="46"/>
  <c r="E281" i="41" s="1"/>
  <c r="C281" i="41"/>
  <c r="H537" i="46"/>
  <c r="E280" i="41" s="1"/>
  <c r="C280" i="41"/>
  <c r="H531" i="46"/>
  <c r="E274" i="41" s="1"/>
  <c r="C274" i="41"/>
  <c r="H530" i="46"/>
  <c r="E273" i="41" s="1"/>
  <c r="C273" i="41"/>
  <c r="H529" i="46"/>
  <c r="E272" i="41" s="1"/>
  <c r="C272" i="41"/>
  <c r="H523" i="46"/>
  <c r="E266" i="41" s="1"/>
  <c r="C266" i="41"/>
  <c r="H522" i="46"/>
  <c r="E265" i="41" s="1"/>
  <c r="C265" i="41"/>
  <c r="H521" i="46"/>
  <c r="E264" i="41" s="1"/>
  <c r="C264" i="41"/>
  <c r="H514" i="46"/>
  <c r="E257" i="41" s="1"/>
  <c r="C257" i="41"/>
  <c r="H513" i="46"/>
  <c r="E256" i="41" s="1"/>
  <c r="C256" i="41"/>
  <c r="H507" i="46"/>
  <c r="E250" i="41" s="1"/>
  <c r="C250" i="41"/>
  <c r="H506" i="46"/>
  <c r="E249" i="41" s="1"/>
  <c r="C249" i="41"/>
  <c r="H505" i="46"/>
  <c r="E248" i="41" s="1"/>
  <c r="C248" i="41"/>
  <c r="C246" i="41"/>
  <c r="H502" i="46"/>
  <c r="E245" i="41" s="1"/>
  <c r="H499" i="46"/>
  <c r="E242" i="41" s="1"/>
  <c r="H498" i="46"/>
  <c r="E241" i="41" s="1"/>
  <c r="H497" i="46"/>
  <c r="E240" i="41" s="1"/>
  <c r="H494" i="46"/>
  <c r="E237" i="41" s="1"/>
  <c r="H490" i="46"/>
  <c r="E233" i="41" s="1"/>
  <c r="H489" i="46"/>
  <c r="E232" i="41" s="1"/>
  <c r="C224" i="41"/>
  <c r="G471" i="46"/>
  <c r="D372" i="39" s="1"/>
  <c r="D471" i="46"/>
  <c r="C370" i="39"/>
  <c r="C367" i="39"/>
  <c r="C366" i="39"/>
  <c r="H463" i="46"/>
  <c r="E363" i="39" s="1"/>
  <c r="C363" i="39"/>
  <c r="C362" i="39"/>
  <c r="C359" i="39"/>
  <c r="H458" i="46"/>
  <c r="E358" i="39" s="1"/>
  <c r="C358" i="39"/>
  <c r="C355" i="39"/>
  <c r="C354" i="39"/>
  <c r="C351" i="39"/>
  <c r="C350" i="39"/>
  <c r="H447" i="46"/>
  <c r="E347" i="39" s="1"/>
  <c r="C347" i="39"/>
  <c r="C346" i="39"/>
  <c r="C343" i="39"/>
  <c r="H442" i="46"/>
  <c r="E342" i="39" s="1"/>
  <c r="C342" i="39"/>
  <c r="C339" i="39"/>
  <c r="C338" i="39"/>
  <c r="C335" i="39"/>
  <c r="C334" i="39"/>
  <c r="H431" i="46"/>
  <c r="E331" i="39" s="1"/>
  <c r="C331" i="39"/>
  <c r="C330" i="39"/>
  <c r="C327" i="39"/>
  <c r="H426" i="46"/>
  <c r="E326" i="39" s="1"/>
  <c r="C326" i="39"/>
  <c r="C323" i="39"/>
  <c r="C322" i="39"/>
  <c r="C319" i="39"/>
  <c r="C318" i="39"/>
  <c r="H415" i="46"/>
  <c r="E315" i="39" s="1"/>
  <c r="C315" i="39"/>
  <c r="C314" i="39"/>
  <c r="C311" i="39"/>
  <c r="H410" i="46"/>
  <c r="E310" i="39" s="1"/>
  <c r="C310" i="39"/>
  <c r="C307" i="39"/>
  <c r="C306" i="39"/>
  <c r="C303" i="39"/>
  <c r="C302" i="39"/>
  <c r="H398" i="46"/>
  <c r="E298" i="39" s="1"/>
  <c r="C298" i="39"/>
  <c r="C296" i="39"/>
  <c r="C295" i="39"/>
  <c r="H394" i="46"/>
  <c r="E294" i="39" s="1"/>
  <c r="C294" i="39"/>
  <c r="H390" i="46"/>
  <c r="E290" i="39" s="1"/>
  <c r="C290" i="39"/>
  <c r="H388" i="46"/>
  <c r="E288" i="39" s="1"/>
  <c r="C288" i="39"/>
  <c r="C287" i="39"/>
  <c r="C286" i="39"/>
  <c r="H382" i="46"/>
  <c r="E282" i="39" s="1"/>
  <c r="C282" i="39"/>
  <c r="C280" i="39"/>
  <c r="C279" i="39"/>
  <c r="H378" i="46"/>
  <c r="E278" i="39" s="1"/>
  <c r="C278" i="39"/>
  <c r="H374" i="46"/>
  <c r="E274" i="39" s="1"/>
  <c r="C274" i="39"/>
  <c r="H372" i="46"/>
  <c r="E272" i="39" s="1"/>
  <c r="C272" i="39"/>
  <c r="C271" i="39"/>
  <c r="C270" i="39"/>
  <c r="H366" i="46"/>
  <c r="E266" i="39" s="1"/>
  <c r="C266" i="39"/>
  <c r="C264" i="39"/>
  <c r="C262" i="39"/>
  <c r="C258" i="39"/>
  <c r="C256" i="39"/>
  <c r="C254" i="39"/>
  <c r="C250" i="39"/>
  <c r="C248" i="39"/>
  <c r="H346" i="46"/>
  <c r="E246" i="39" s="1"/>
  <c r="C246" i="39"/>
  <c r="C245" i="39"/>
  <c r="C244" i="39"/>
  <c r="C243" i="39"/>
  <c r="C242" i="39"/>
  <c r="C241" i="39"/>
  <c r="H340" i="46"/>
  <c r="E240" i="39" s="1"/>
  <c r="C240" i="39"/>
  <c r="C239" i="39"/>
  <c r="H338" i="46"/>
  <c r="E238" i="39" s="1"/>
  <c r="C238" i="39"/>
  <c r="C237" i="39"/>
  <c r="C236" i="39"/>
  <c r="C235" i="39"/>
  <c r="C234" i="39"/>
  <c r="C233" i="39"/>
  <c r="H332" i="46"/>
  <c r="E232" i="39" s="1"/>
  <c r="C232" i="39"/>
  <c r="C231" i="39"/>
  <c r="H330" i="46"/>
  <c r="E230" i="39" s="1"/>
  <c r="C230" i="39"/>
  <c r="C229" i="39"/>
  <c r="C228" i="39"/>
  <c r="C227" i="39"/>
  <c r="C226" i="39"/>
  <c r="C225" i="39"/>
  <c r="C224" i="39"/>
  <c r="C223" i="39"/>
  <c r="C222" i="39"/>
  <c r="C222" i="7"/>
  <c r="C223" i="7"/>
  <c r="C224" i="7"/>
  <c r="C225" i="7"/>
  <c r="C226" i="7"/>
  <c r="C227" i="7"/>
  <c r="C228"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BG159" i="46"/>
  <c r="BF159" i="46"/>
  <c r="BF316" i="46" s="1"/>
  <c r="BE159" i="46"/>
  <c r="BD159" i="46"/>
  <c r="BC159" i="46"/>
  <c r="BB159" i="46"/>
  <c r="BA159" i="46"/>
  <c r="AZ159" i="46"/>
  <c r="AY159" i="46"/>
  <c r="AX159" i="46"/>
  <c r="AW159" i="46"/>
  <c r="AV159" i="46"/>
  <c r="AU159" i="46"/>
  <c r="AT159" i="46"/>
  <c r="AS159" i="46"/>
  <c r="AR159" i="46"/>
  <c r="AQ159" i="46"/>
  <c r="AP159" i="46"/>
  <c r="AO159" i="46"/>
  <c r="AN159" i="46"/>
  <c r="AM159" i="46"/>
  <c r="AL159" i="46"/>
  <c r="AK159" i="46"/>
  <c r="AJ159" i="46"/>
  <c r="AI159" i="46"/>
  <c r="AH159" i="46"/>
  <c r="AG159" i="46"/>
  <c r="AF159" i="46"/>
  <c r="AE159" i="46"/>
  <c r="AD159" i="46"/>
  <c r="AC159" i="46"/>
  <c r="AB159" i="46"/>
  <c r="AA159" i="46"/>
  <c r="Z159" i="46"/>
  <c r="Z316" i="46" s="1"/>
  <c r="Y159" i="46"/>
  <c r="X159" i="46"/>
  <c r="W159" i="46"/>
  <c r="V159" i="46"/>
  <c r="U159" i="46"/>
  <c r="U316" i="46" s="1"/>
  <c r="T159" i="46"/>
  <c r="T316" i="46" s="1"/>
  <c r="S159" i="46"/>
  <c r="S316" i="46" s="1"/>
  <c r="R159" i="46"/>
  <c r="R316" i="46" s="1"/>
  <c r="Q159" i="46"/>
  <c r="Q316" i="46" s="1"/>
  <c r="P159" i="46"/>
  <c r="P316" i="46" s="1"/>
  <c r="H645" i="46" l="1"/>
  <c r="E231" i="42" s="1"/>
  <c r="H331" i="46"/>
  <c r="E231" i="39" s="1"/>
  <c r="H804" i="46"/>
  <c r="H934" i="46"/>
  <c r="C363" i="38"/>
  <c r="H926" i="46"/>
  <c r="C355" i="38"/>
  <c r="H918" i="46"/>
  <c r="C347" i="38"/>
  <c r="H910" i="46"/>
  <c r="C339" i="38"/>
  <c r="H902" i="46"/>
  <c r="C331" i="38"/>
  <c r="H894" i="46"/>
  <c r="C323" i="38"/>
  <c r="H886" i="46"/>
  <c r="C315" i="38"/>
  <c r="H878" i="46"/>
  <c r="C307" i="38"/>
  <c r="H870" i="46"/>
  <c r="C299" i="38"/>
  <c r="H862" i="46"/>
  <c r="C291" i="38"/>
  <c r="H854" i="46"/>
  <c r="C283" i="38"/>
  <c r="H846" i="46"/>
  <c r="C275" i="38"/>
  <c r="H838" i="46"/>
  <c r="C267" i="38"/>
  <c r="H830" i="46"/>
  <c r="C259" i="38"/>
  <c r="H822" i="46"/>
  <c r="C251" i="38"/>
  <c r="H925" i="46"/>
  <c r="C354" i="38"/>
  <c r="H909" i="46"/>
  <c r="C338" i="38"/>
  <c r="H877" i="46"/>
  <c r="C306" i="38"/>
  <c r="H853" i="46"/>
  <c r="C282" i="38"/>
  <c r="H933" i="46"/>
  <c r="C362" i="38"/>
  <c r="H901" i="46"/>
  <c r="C330" i="38"/>
  <c r="H885" i="46"/>
  <c r="C314" i="38"/>
  <c r="H869" i="46"/>
  <c r="C298" i="38"/>
  <c r="H861" i="46"/>
  <c r="C290" i="38"/>
  <c r="H845" i="46"/>
  <c r="C274" i="38"/>
  <c r="H837" i="46"/>
  <c r="C266" i="38"/>
  <c r="H821" i="46"/>
  <c r="C250" i="38"/>
  <c r="H917" i="46"/>
  <c r="C346" i="38"/>
  <c r="H829" i="46"/>
  <c r="C258" i="38"/>
  <c r="H893" i="46"/>
  <c r="C322" i="38"/>
  <c r="H937" i="46"/>
  <c r="C366" i="38"/>
  <c r="H929" i="46"/>
  <c r="C358" i="38"/>
  <c r="H921" i="46"/>
  <c r="C350" i="38"/>
  <c r="H913" i="46"/>
  <c r="C342" i="38"/>
  <c r="H905" i="46"/>
  <c r="C334" i="38"/>
  <c r="H897" i="46"/>
  <c r="C326" i="38"/>
  <c r="H889" i="46"/>
  <c r="C318" i="38"/>
  <c r="H881" i="46"/>
  <c r="C310" i="38"/>
  <c r="H873" i="46"/>
  <c r="C302" i="38"/>
  <c r="H865" i="46"/>
  <c r="C294" i="38"/>
  <c r="H857" i="46"/>
  <c r="C286" i="38"/>
  <c r="H849" i="46"/>
  <c r="C278" i="38"/>
  <c r="H841" i="46"/>
  <c r="C270" i="38"/>
  <c r="H833" i="46"/>
  <c r="C262" i="38"/>
  <c r="H825" i="46"/>
  <c r="C254" i="38"/>
  <c r="H752" i="46"/>
  <c r="E338" i="42" s="1"/>
  <c r="C338" i="42"/>
  <c r="H665" i="46"/>
  <c r="E251" i="38" s="1"/>
  <c r="C251" i="42"/>
  <c r="H680" i="46"/>
  <c r="E266" i="38" s="1"/>
  <c r="C266" i="42"/>
  <c r="H705" i="46"/>
  <c r="E291" i="38" s="1"/>
  <c r="C291" i="42"/>
  <c r="H719" i="46"/>
  <c r="E305" i="38" s="1"/>
  <c r="C305" i="42"/>
  <c r="H735" i="46"/>
  <c r="E321" i="38" s="1"/>
  <c r="C321" i="42"/>
  <c r="H751" i="46"/>
  <c r="E337" i="38" s="1"/>
  <c r="C337" i="42"/>
  <c r="H769" i="46"/>
  <c r="E355" i="38" s="1"/>
  <c r="C355" i="42"/>
  <c r="H780" i="46"/>
  <c r="E366" i="38" s="1"/>
  <c r="C366" i="42"/>
  <c r="H775" i="46"/>
  <c r="E361" i="38" s="1"/>
  <c r="C361" i="42"/>
  <c r="H696" i="46"/>
  <c r="E282" i="42" s="1"/>
  <c r="C282" i="42"/>
  <c r="H721" i="46"/>
  <c r="E307" i="38" s="1"/>
  <c r="C307" i="42"/>
  <c r="H737" i="46"/>
  <c r="E323" i="38" s="1"/>
  <c r="C323" i="42"/>
  <c r="H753" i="46"/>
  <c r="E339" i="38" s="1"/>
  <c r="C339" i="42"/>
  <c r="H776" i="46"/>
  <c r="E362" i="42" s="1"/>
  <c r="C362" i="42"/>
  <c r="H671" i="46"/>
  <c r="C257" i="42"/>
  <c r="H697" i="46"/>
  <c r="E283" i="38" s="1"/>
  <c r="C283" i="42"/>
  <c r="H711" i="46"/>
  <c r="E297" i="42" s="1"/>
  <c r="C297" i="42"/>
  <c r="H722" i="46"/>
  <c r="E308" i="38" s="1"/>
  <c r="C308" i="42"/>
  <c r="H738" i="46"/>
  <c r="C324" i="42"/>
  <c r="H754" i="46"/>
  <c r="E340" i="42" s="1"/>
  <c r="C340" i="42"/>
  <c r="H759" i="46"/>
  <c r="E345" i="42" s="1"/>
  <c r="C345" i="42"/>
  <c r="H777" i="46"/>
  <c r="E363" i="38" s="1"/>
  <c r="C363" i="42"/>
  <c r="H695" i="46"/>
  <c r="E281" i="38" s="1"/>
  <c r="C281" i="42"/>
  <c r="H672" i="46"/>
  <c r="E258" i="38" s="1"/>
  <c r="C258" i="42"/>
  <c r="H687" i="46"/>
  <c r="E273" i="38" s="1"/>
  <c r="C273" i="42"/>
  <c r="H712" i="46"/>
  <c r="E298" i="38" s="1"/>
  <c r="C298" i="42"/>
  <c r="H727" i="46"/>
  <c r="E313" i="38" s="1"/>
  <c r="C313" i="42"/>
  <c r="H743" i="46"/>
  <c r="E329" i="42" s="1"/>
  <c r="C329" i="42"/>
  <c r="H760" i="46"/>
  <c r="E346" i="38" s="1"/>
  <c r="C346" i="42"/>
  <c r="H772" i="46"/>
  <c r="E358" i="38" s="1"/>
  <c r="C358" i="42"/>
  <c r="H770" i="46"/>
  <c r="C356" i="42"/>
  <c r="H673" i="46"/>
  <c r="E259" i="38" s="1"/>
  <c r="C259" i="42"/>
  <c r="H688" i="46"/>
  <c r="E274" i="42" s="1"/>
  <c r="C274" i="42"/>
  <c r="H713" i="46"/>
  <c r="E299" i="42" s="1"/>
  <c r="C299" i="42"/>
  <c r="H728" i="46"/>
  <c r="E314" i="42" s="1"/>
  <c r="C314" i="42"/>
  <c r="H744" i="46"/>
  <c r="E330" i="42" s="1"/>
  <c r="C330" i="42"/>
  <c r="H761" i="46"/>
  <c r="E347" i="38" s="1"/>
  <c r="C347" i="42"/>
  <c r="H783" i="46"/>
  <c r="E369" i="38" s="1"/>
  <c r="C369" i="42"/>
  <c r="H663" i="46"/>
  <c r="E249" i="38" s="1"/>
  <c r="C249" i="42"/>
  <c r="H674" i="46"/>
  <c r="E260" i="38" s="1"/>
  <c r="C260" i="42"/>
  <c r="H689" i="46"/>
  <c r="E275" i="38" s="1"/>
  <c r="C275" i="42"/>
  <c r="H703" i="46"/>
  <c r="E289" i="38" s="1"/>
  <c r="C289" i="42"/>
  <c r="H729" i="46"/>
  <c r="E315" i="38" s="1"/>
  <c r="C315" i="42"/>
  <c r="H745" i="46"/>
  <c r="E331" i="38" s="1"/>
  <c r="C331" i="42"/>
  <c r="H756" i="46"/>
  <c r="E342" i="42" s="1"/>
  <c r="C342" i="42"/>
  <c r="H762" i="46"/>
  <c r="E348" i="38" s="1"/>
  <c r="C348" i="42"/>
  <c r="H767" i="46"/>
  <c r="E353" i="38" s="1"/>
  <c r="C353" i="42"/>
  <c r="H784" i="46"/>
  <c r="E370" i="42" s="1"/>
  <c r="C370" i="42"/>
  <c r="H681" i="46"/>
  <c r="E267" i="38" s="1"/>
  <c r="C267" i="42"/>
  <c r="H720" i="46"/>
  <c r="E306" i="38" s="1"/>
  <c r="C306" i="42"/>
  <c r="H736" i="46"/>
  <c r="E322" i="42" s="1"/>
  <c r="C322" i="42"/>
  <c r="H764" i="46"/>
  <c r="E350" i="38" s="1"/>
  <c r="C350" i="42"/>
  <c r="H664" i="46"/>
  <c r="E250" i="42" s="1"/>
  <c r="C250" i="42"/>
  <c r="H679" i="46"/>
  <c r="E265" i="38" s="1"/>
  <c r="C265" i="42"/>
  <c r="H704" i="46"/>
  <c r="E290" i="42" s="1"/>
  <c r="C290" i="42"/>
  <c r="H730" i="46"/>
  <c r="E316" i="38" s="1"/>
  <c r="C316" i="42"/>
  <c r="H746" i="46"/>
  <c r="E332" i="42" s="1"/>
  <c r="C332" i="42"/>
  <c r="H768" i="46"/>
  <c r="E354" i="42" s="1"/>
  <c r="C354" i="42"/>
  <c r="E245" i="38"/>
  <c r="E245" i="42"/>
  <c r="E270" i="38"/>
  <c r="E270" i="42"/>
  <c r="E304" i="38"/>
  <c r="E304" i="42"/>
  <c r="E365" i="42"/>
  <c r="E365" i="38"/>
  <c r="E230" i="38"/>
  <c r="E230" i="42"/>
  <c r="E255" i="38"/>
  <c r="E255" i="42"/>
  <c r="E261" i="42"/>
  <c r="E261" i="38"/>
  <c r="E276" i="42"/>
  <c r="E276" i="38"/>
  <c r="E280" i="38"/>
  <c r="E280" i="42"/>
  <c r="E295" i="42"/>
  <c r="E295" i="38"/>
  <c r="E343" i="38"/>
  <c r="E343" i="42"/>
  <c r="E349" i="38"/>
  <c r="E349" i="42"/>
  <c r="E360" i="42"/>
  <c r="E360" i="38"/>
  <c r="E239" i="38"/>
  <c r="E239" i="42"/>
  <c r="E285" i="38"/>
  <c r="E285" i="42"/>
  <c r="E300" i="42"/>
  <c r="E300" i="38"/>
  <c r="E310" i="38"/>
  <c r="E310" i="42"/>
  <c r="E320" i="42"/>
  <c r="E320" i="38"/>
  <c r="E336" i="38"/>
  <c r="E336" i="42"/>
  <c r="E236" i="38"/>
  <c r="E236" i="42"/>
  <c r="E240" i="42"/>
  <c r="E240" i="38"/>
  <c r="E246" i="38"/>
  <c r="E246" i="42"/>
  <c r="E271" i="38"/>
  <c r="E271" i="42"/>
  <c r="E286" i="38"/>
  <c r="E286" i="42"/>
  <c r="E301" i="42"/>
  <c r="E301" i="38"/>
  <c r="E311" i="42"/>
  <c r="E311" i="38"/>
  <c r="E317" i="42"/>
  <c r="E317" i="38"/>
  <c r="E327" i="42"/>
  <c r="E327" i="38"/>
  <c r="E333" i="42"/>
  <c r="E333" i="38"/>
  <c r="E350" i="42"/>
  <c r="E356" i="38"/>
  <c r="E356" i="42"/>
  <c r="E252" i="38"/>
  <c r="E252" i="42"/>
  <c r="E256" i="38"/>
  <c r="E256" i="42"/>
  <c r="E262" i="38"/>
  <c r="E262" i="42"/>
  <c r="E277" i="42"/>
  <c r="E277" i="38"/>
  <c r="E292" i="42"/>
  <c r="E292" i="38"/>
  <c r="E296" i="38"/>
  <c r="E296" i="42"/>
  <c r="E344" i="38"/>
  <c r="E344" i="42"/>
  <c r="E367" i="42"/>
  <c r="E367" i="38"/>
  <c r="E257" i="38"/>
  <c r="E257" i="42"/>
  <c r="E363" i="42"/>
  <c r="E237" i="42"/>
  <c r="E237" i="38"/>
  <c r="E312" i="38"/>
  <c r="E312" i="42"/>
  <c r="E328" i="42"/>
  <c r="E328" i="38"/>
  <c r="E357" i="38"/>
  <c r="E357" i="42"/>
  <c r="E232" i="42"/>
  <c r="E232" i="38"/>
  <c r="E253" i="38"/>
  <c r="E253" i="42"/>
  <c r="E263" i="38"/>
  <c r="E263" i="42"/>
  <c r="E278" i="38"/>
  <c r="E278" i="42"/>
  <c r="E293" i="42"/>
  <c r="E293" i="38"/>
  <c r="E298" i="42"/>
  <c r="E368" i="42"/>
  <c r="E368" i="38"/>
  <c r="E247" i="38"/>
  <c r="E247" i="42"/>
  <c r="E268" i="38"/>
  <c r="E268" i="42"/>
  <c r="E272" i="42"/>
  <c r="E272" i="38"/>
  <c r="E287" i="42"/>
  <c r="E287" i="38"/>
  <c r="E302" i="38"/>
  <c r="E302" i="42"/>
  <c r="E318" i="38"/>
  <c r="E318" i="42"/>
  <c r="E324" i="42"/>
  <c r="E324" i="38"/>
  <c r="E334" i="38"/>
  <c r="E334" i="42"/>
  <c r="E351" i="42"/>
  <c r="E351" i="38"/>
  <c r="E238" i="38"/>
  <c r="E238" i="42"/>
  <c r="E248" i="38"/>
  <c r="E248" i="42"/>
  <c r="E269" i="42"/>
  <c r="E269" i="38"/>
  <c r="E284" i="42"/>
  <c r="E284" i="38"/>
  <c r="E288" i="38"/>
  <c r="E288" i="42"/>
  <c r="E303" i="42"/>
  <c r="E303" i="38"/>
  <c r="E309" i="38"/>
  <c r="E309" i="42"/>
  <c r="E319" i="42"/>
  <c r="E319" i="38"/>
  <c r="E325" i="42"/>
  <c r="E325" i="38"/>
  <c r="E335" i="42"/>
  <c r="E335" i="38"/>
  <c r="E341" i="42"/>
  <c r="E341" i="38"/>
  <c r="E352" i="42"/>
  <c r="E352" i="38"/>
  <c r="E364" i="42"/>
  <c r="E364" i="38"/>
  <c r="E308" i="42"/>
  <c r="E254" i="38"/>
  <c r="E254" i="42"/>
  <c r="E264" i="42"/>
  <c r="E264" i="38"/>
  <c r="E279" i="42"/>
  <c r="E279" i="38"/>
  <c r="E294" i="38"/>
  <c r="E294" i="42"/>
  <c r="E348" i="42"/>
  <c r="E359" i="42"/>
  <c r="E359" i="38"/>
  <c r="E326" i="38"/>
  <c r="E326" i="42"/>
  <c r="H518" i="46"/>
  <c r="E261" i="41" s="1"/>
  <c r="C261" i="41"/>
  <c r="H520" i="46"/>
  <c r="E263" i="41" s="1"/>
  <c r="C263" i="41"/>
  <c r="H525" i="46"/>
  <c r="E268" i="41" s="1"/>
  <c r="C268" i="41"/>
  <c r="H544" i="46"/>
  <c r="E287" i="41" s="1"/>
  <c r="C287" i="41"/>
  <c r="H550" i="46"/>
  <c r="E293" i="41" s="1"/>
  <c r="C293" i="41"/>
  <c r="H556" i="46"/>
  <c r="E299" i="41" s="1"/>
  <c r="C299" i="41"/>
  <c r="H607" i="46"/>
  <c r="E350" i="41" s="1"/>
  <c r="C350" i="41"/>
  <c r="H613" i="46"/>
  <c r="E356" i="41" s="1"/>
  <c r="C356" i="41"/>
  <c r="H619" i="46"/>
  <c r="E362" i="41" s="1"/>
  <c r="C362" i="41"/>
  <c r="H526" i="46"/>
  <c r="E269" i="41" s="1"/>
  <c r="C269" i="41"/>
  <c r="H551" i="46"/>
  <c r="E294" i="41" s="1"/>
  <c r="C294" i="41"/>
  <c r="H557" i="46"/>
  <c r="E300" i="41" s="1"/>
  <c r="C300" i="41"/>
  <c r="H563" i="46"/>
  <c r="E306" i="41" s="1"/>
  <c r="C306" i="41"/>
  <c r="H588" i="46"/>
  <c r="E331" i="41" s="1"/>
  <c r="C331" i="41"/>
  <c r="H608" i="46"/>
  <c r="E351" i="41" s="1"/>
  <c r="C351" i="41"/>
  <c r="H614" i="46"/>
  <c r="E357" i="41" s="1"/>
  <c r="C357" i="41"/>
  <c r="H620" i="46"/>
  <c r="E363" i="41" s="1"/>
  <c r="C363" i="41"/>
  <c r="H508" i="46"/>
  <c r="E251" i="41" s="1"/>
  <c r="C251" i="41"/>
  <c r="H527" i="46"/>
  <c r="E270" i="41" s="1"/>
  <c r="C270" i="41"/>
  <c r="H552" i="46"/>
  <c r="E295" i="41" s="1"/>
  <c r="C295" i="41"/>
  <c r="H558" i="46"/>
  <c r="E301" i="41" s="1"/>
  <c r="C301" i="41"/>
  <c r="H564" i="46"/>
  <c r="E307" i="41" s="1"/>
  <c r="C307" i="41"/>
  <c r="H583" i="46"/>
  <c r="E326" i="41" s="1"/>
  <c r="C326" i="41"/>
  <c r="H589" i="46"/>
  <c r="E332" i="41" s="1"/>
  <c r="C332" i="41"/>
  <c r="H595" i="46"/>
  <c r="E338" i="41" s="1"/>
  <c r="C338" i="41"/>
  <c r="H615" i="46"/>
  <c r="E358" i="41" s="1"/>
  <c r="C358" i="41"/>
  <c r="H621" i="46"/>
  <c r="E364" i="41" s="1"/>
  <c r="C364" i="41"/>
  <c r="H627" i="46"/>
  <c r="E370" i="41" s="1"/>
  <c r="C370" i="41"/>
  <c r="H504" i="46"/>
  <c r="E247" i="41" s="1"/>
  <c r="C247" i="41"/>
  <c r="H509" i="46"/>
  <c r="E252" i="41" s="1"/>
  <c r="C252" i="41"/>
  <c r="H515" i="46"/>
  <c r="E258" i="41" s="1"/>
  <c r="C258" i="41"/>
  <c r="H528" i="46"/>
  <c r="E271" i="41" s="1"/>
  <c r="C271" i="41"/>
  <c r="H533" i="46"/>
  <c r="E276" i="41" s="1"/>
  <c r="C276" i="41"/>
  <c r="H539" i="46"/>
  <c r="E282" i="41" s="1"/>
  <c r="C282" i="41"/>
  <c r="H559" i="46"/>
  <c r="E302" i="41" s="1"/>
  <c r="C302" i="41"/>
  <c r="H565" i="46"/>
  <c r="E308" i="41" s="1"/>
  <c r="C308" i="41"/>
  <c r="H571" i="46"/>
  <c r="E314" i="41" s="1"/>
  <c r="C314" i="41"/>
  <c r="H584" i="46"/>
  <c r="E327" i="41" s="1"/>
  <c r="C327" i="41"/>
  <c r="H590" i="46"/>
  <c r="E333" i="41" s="1"/>
  <c r="C333" i="41"/>
  <c r="H596" i="46"/>
  <c r="E339" i="41" s="1"/>
  <c r="C339" i="41"/>
  <c r="H616" i="46"/>
  <c r="E359" i="41" s="1"/>
  <c r="C359" i="41"/>
  <c r="H622" i="46"/>
  <c r="E365" i="41" s="1"/>
  <c r="C365" i="41"/>
  <c r="H516" i="46"/>
  <c r="E259" i="41" s="1"/>
  <c r="C259" i="41"/>
  <c r="H566" i="46"/>
  <c r="E309" i="41" s="1"/>
  <c r="C309" i="41"/>
  <c r="H572" i="46"/>
  <c r="E315" i="41" s="1"/>
  <c r="C315" i="41"/>
  <c r="H597" i="46"/>
  <c r="E340" i="41" s="1"/>
  <c r="C340" i="41"/>
  <c r="H623" i="46"/>
  <c r="E366" i="41" s="1"/>
  <c r="C366" i="41"/>
  <c r="H532" i="46"/>
  <c r="E275" i="41" s="1"/>
  <c r="C275" i="41"/>
  <c r="H510" i="46"/>
  <c r="E253" i="41" s="1"/>
  <c r="C253" i="41"/>
  <c r="H534" i="46"/>
  <c r="E277" i="41" s="1"/>
  <c r="C277" i="41"/>
  <c r="H540" i="46"/>
  <c r="E283" i="41" s="1"/>
  <c r="C283" i="41"/>
  <c r="H560" i="46"/>
  <c r="E303" i="41" s="1"/>
  <c r="C303" i="41"/>
  <c r="H591" i="46"/>
  <c r="E334" i="41" s="1"/>
  <c r="C334" i="41"/>
  <c r="H603" i="46"/>
  <c r="E346" i="41" s="1"/>
  <c r="C346" i="41"/>
  <c r="H511" i="46"/>
  <c r="E254" i="41" s="1"/>
  <c r="C254" i="41"/>
  <c r="H517" i="46"/>
  <c r="E260" i="41" s="1"/>
  <c r="C260" i="41"/>
  <c r="H535" i="46"/>
  <c r="E278" i="41" s="1"/>
  <c r="C278" i="41"/>
  <c r="H541" i="46"/>
  <c r="E284" i="41" s="1"/>
  <c r="C284" i="41"/>
  <c r="H547" i="46"/>
  <c r="E290" i="41" s="1"/>
  <c r="C290" i="41"/>
  <c r="H567" i="46"/>
  <c r="E310" i="41" s="1"/>
  <c r="C310" i="41"/>
  <c r="H573" i="46"/>
  <c r="E316" i="41" s="1"/>
  <c r="C316" i="41"/>
  <c r="H579" i="46"/>
  <c r="E322" i="41" s="1"/>
  <c r="C322" i="41"/>
  <c r="H592" i="46"/>
  <c r="E335" i="41" s="1"/>
  <c r="C335" i="41"/>
  <c r="H598" i="46"/>
  <c r="E341" i="41" s="1"/>
  <c r="C341" i="41"/>
  <c r="H604" i="46"/>
  <c r="E347" i="41" s="1"/>
  <c r="C347" i="41"/>
  <c r="H624" i="46"/>
  <c r="E367" i="41" s="1"/>
  <c r="C367" i="41"/>
  <c r="H536" i="46"/>
  <c r="E279" i="41" s="1"/>
  <c r="C279" i="41"/>
  <c r="H542" i="46"/>
  <c r="E285" i="41" s="1"/>
  <c r="C285" i="41"/>
  <c r="H548" i="46"/>
  <c r="E291" i="41" s="1"/>
  <c r="C291" i="41"/>
  <c r="H568" i="46"/>
  <c r="E311" i="41" s="1"/>
  <c r="C311" i="41"/>
  <c r="H574" i="46"/>
  <c r="E317" i="41" s="1"/>
  <c r="C317" i="41"/>
  <c r="H580" i="46"/>
  <c r="E323" i="41" s="1"/>
  <c r="C323" i="41"/>
  <c r="H599" i="46"/>
  <c r="E342" i="41" s="1"/>
  <c r="C342" i="41"/>
  <c r="H605" i="46"/>
  <c r="E348" i="41" s="1"/>
  <c r="C348" i="41"/>
  <c r="H611" i="46"/>
  <c r="E354" i="41" s="1"/>
  <c r="C354" i="41"/>
  <c r="H512" i="46"/>
  <c r="E255" i="41" s="1"/>
  <c r="C255" i="41"/>
  <c r="H519" i="46"/>
  <c r="E262" i="41" s="1"/>
  <c r="C262" i="41"/>
  <c r="H524" i="46"/>
  <c r="E267" i="41" s="1"/>
  <c r="C267" i="41"/>
  <c r="H543" i="46"/>
  <c r="E286" i="41" s="1"/>
  <c r="C286" i="41"/>
  <c r="H549" i="46"/>
  <c r="E292" i="41" s="1"/>
  <c r="C292" i="41"/>
  <c r="H555" i="46"/>
  <c r="E298" i="41" s="1"/>
  <c r="C298" i="41"/>
  <c r="H575" i="46"/>
  <c r="E318" i="41" s="1"/>
  <c r="C318" i="41"/>
  <c r="H581" i="46"/>
  <c r="E324" i="41" s="1"/>
  <c r="C324" i="41"/>
  <c r="H600" i="46"/>
  <c r="E343" i="41" s="1"/>
  <c r="C343" i="41"/>
  <c r="H606" i="46"/>
  <c r="E349" i="41" s="1"/>
  <c r="C349" i="41"/>
  <c r="H612" i="46"/>
  <c r="E355" i="41" s="1"/>
  <c r="C355" i="41"/>
  <c r="H576" i="46"/>
  <c r="E319" i="41" s="1"/>
  <c r="C319" i="41"/>
  <c r="H587" i="46"/>
  <c r="E330" i="41" s="1"/>
  <c r="C330" i="41"/>
  <c r="H381" i="46"/>
  <c r="E281" i="39" s="1"/>
  <c r="C281" i="39"/>
  <c r="H424" i="46"/>
  <c r="E324" i="39" s="1"/>
  <c r="C324" i="39"/>
  <c r="H342" i="46"/>
  <c r="E242" i="39" s="1"/>
  <c r="H348" i="46"/>
  <c r="E248" i="39" s="1"/>
  <c r="H354" i="46"/>
  <c r="E254" i="39" s="1"/>
  <c r="H360" i="46"/>
  <c r="E260" i="39" s="1"/>
  <c r="C260" i="39"/>
  <c r="H371" i="46"/>
  <c r="E271" i="39" s="1"/>
  <c r="H377" i="46"/>
  <c r="E277" i="39" s="1"/>
  <c r="C277" i="39"/>
  <c r="H387" i="46"/>
  <c r="E287" i="39" s="1"/>
  <c r="H393" i="46"/>
  <c r="E293" i="39" s="1"/>
  <c r="C293" i="39"/>
  <c r="H403" i="46"/>
  <c r="E303" i="39" s="1"/>
  <c r="H409" i="46"/>
  <c r="E309" i="39" s="1"/>
  <c r="C309" i="39"/>
  <c r="H414" i="46"/>
  <c r="E314" i="39" s="1"/>
  <c r="H419" i="46"/>
  <c r="E319" i="39" s="1"/>
  <c r="H425" i="46"/>
  <c r="E325" i="39" s="1"/>
  <c r="C325" i="39"/>
  <c r="H430" i="46"/>
  <c r="E330" i="39" s="1"/>
  <c r="H435" i="46"/>
  <c r="E335" i="39" s="1"/>
  <c r="H441" i="46"/>
  <c r="E341" i="39" s="1"/>
  <c r="C341" i="39"/>
  <c r="H446" i="46"/>
  <c r="E346" i="39" s="1"/>
  <c r="H451" i="46"/>
  <c r="E351" i="39" s="1"/>
  <c r="H457" i="46"/>
  <c r="E357" i="39" s="1"/>
  <c r="C357" i="39"/>
  <c r="H462" i="46"/>
  <c r="E362" i="39" s="1"/>
  <c r="H467" i="46"/>
  <c r="E367" i="39" s="1"/>
  <c r="H349" i="46"/>
  <c r="E249" i="39" s="1"/>
  <c r="C249" i="39"/>
  <c r="H355" i="46"/>
  <c r="E255" i="39" s="1"/>
  <c r="C255" i="39"/>
  <c r="H361" i="46"/>
  <c r="E261" i="39" s="1"/>
  <c r="C261" i="39"/>
  <c r="H404" i="46"/>
  <c r="E304" i="39" s="1"/>
  <c r="C304" i="39"/>
  <c r="H420" i="46"/>
  <c r="E320" i="39" s="1"/>
  <c r="C320" i="39"/>
  <c r="H436" i="46"/>
  <c r="E336" i="39" s="1"/>
  <c r="C336" i="39"/>
  <c r="H452" i="46"/>
  <c r="E352" i="39" s="1"/>
  <c r="C352" i="39"/>
  <c r="H468" i="46"/>
  <c r="E368" i="39" s="1"/>
  <c r="C368" i="39"/>
  <c r="H376" i="46"/>
  <c r="E276" i="39" s="1"/>
  <c r="C276" i="39"/>
  <c r="H408" i="46"/>
  <c r="E308" i="39" s="1"/>
  <c r="C308" i="39"/>
  <c r="H367" i="46"/>
  <c r="E267" i="39" s="1"/>
  <c r="C267" i="39"/>
  <c r="H383" i="46"/>
  <c r="E283" i="39" s="1"/>
  <c r="C283" i="39"/>
  <c r="H399" i="46"/>
  <c r="E299" i="39" s="1"/>
  <c r="C299" i="39"/>
  <c r="H405" i="46"/>
  <c r="E305" i="39" s="1"/>
  <c r="C305" i="39"/>
  <c r="H421" i="46"/>
  <c r="E321" i="39" s="1"/>
  <c r="C321" i="39"/>
  <c r="H437" i="46"/>
  <c r="E337" i="39" s="1"/>
  <c r="C337" i="39"/>
  <c r="H453" i="46"/>
  <c r="E353" i="39" s="1"/>
  <c r="C353" i="39"/>
  <c r="H469" i="46"/>
  <c r="E369" i="39" s="1"/>
  <c r="C369" i="39"/>
  <c r="H339" i="46"/>
  <c r="E239" i="39" s="1"/>
  <c r="H350" i="46"/>
  <c r="E250" i="39" s="1"/>
  <c r="H356" i="46"/>
  <c r="E256" i="39" s="1"/>
  <c r="H362" i="46"/>
  <c r="E262" i="39" s="1"/>
  <c r="H368" i="46"/>
  <c r="E268" i="39" s="1"/>
  <c r="C268" i="39"/>
  <c r="H373" i="46"/>
  <c r="E273" i="39" s="1"/>
  <c r="C273" i="39"/>
  <c r="H384" i="46"/>
  <c r="E284" i="39" s="1"/>
  <c r="C284" i="39"/>
  <c r="H389" i="46"/>
  <c r="E289" i="39" s="1"/>
  <c r="C289" i="39"/>
  <c r="H400" i="46"/>
  <c r="E300" i="39" s="1"/>
  <c r="C300" i="39"/>
  <c r="H416" i="46"/>
  <c r="E316" i="39" s="1"/>
  <c r="C316" i="39"/>
  <c r="H432" i="46"/>
  <c r="E332" i="39" s="1"/>
  <c r="C332" i="39"/>
  <c r="H448" i="46"/>
  <c r="E348" i="39" s="1"/>
  <c r="C348" i="39"/>
  <c r="H464" i="46"/>
  <c r="E364" i="39" s="1"/>
  <c r="C364" i="39"/>
  <c r="H359" i="46"/>
  <c r="E259" i="39" s="1"/>
  <c r="C259" i="39"/>
  <c r="H392" i="46"/>
  <c r="E292" i="39" s="1"/>
  <c r="C292" i="39"/>
  <c r="H456" i="46"/>
  <c r="E356" i="39" s="1"/>
  <c r="C356" i="39"/>
  <c r="H334" i="46"/>
  <c r="E234" i="39" s="1"/>
  <c r="H351" i="46"/>
  <c r="E251" i="39" s="1"/>
  <c r="C251" i="39"/>
  <c r="H357" i="46"/>
  <c r="E257" i="39" s="1"/>
  <c r="C257" i="39"/>
  <c r="H363" i="46"/>
  <c r="E263" i="39" s="1"/>
  <c r="C263" i="39"/>
  <c r="H369" i="46"/>
  <c r="E269" i="39" s="1"/>
  <c r="C269" i="39"/>
  <c r="H379" i="46"/>
  <c r="E279" i="39" s="1"/>
  <c r="H385" i="46"/>
  <c r="E285" i="39" s="1"/>
  <c r="C285" i="39"/>
  <c r="H395" i="46"/>
  <c r="E295" i="39" s="1"/>
  <c r="H401" i="46"/>
  <c r="E301" i="39" s="1"/>
  <c r="C301" i="39"/>
  <c r="H406" i="46"/>
  <c r="E306" i="39" s="1"/>
  <c r="H411" i="46"/>
  <c r="E311" i="39" s="1"/>
  <c r="H417" i="46"/>
  <c r="E317" i="39" s="1"/>
  <c r="C317" i="39"/>
  <c r="H422" i="46"/>
  <c r="E322" i="39" s="1"/>
  <c r="H427" i="46"/>
  <c r="E327" i="39" s="1"/>
  <c r="H433" i="46"/>
  <c r="E333" i="39" s="1"/>
  <c r="C333" i="39"/>
  <c r="H438" i="46"/>
  <c r="E338" i="39" s="1"/>
  <c r="H443" i="46"/>
  <c r="E343" i="39" s="1"/>
  <c r="H449" i="46"/>
  <c r="E349" i="39" s="1"/>
  <c r="C349" i="39"/>
  <c r="H454" i="46"/>
  <c r="E354" i="39" s="1"/>
  <c r="H459" i="46"/>
  <c r="E359" i="39" s="1"/>
  <c r="H465" i="46"/>
  <c r="E365" i="39" s="1"/>
  <c r="C365" i="39"/>
  <c r="H470" i="46"/>
  <c r="E370" i="39" s="1"/>
  <c r="H352" i="46"/>
  <c r="E252" i="39" s="1"/>
  <c r="C252" i="39"/>
  <c r="H412" i="46"/>
  <c r="E312" i="39" s="1"/>
  <c r="C312" i="39"/>
  <c r="H428" i="46"/>
  <c r="E328" i="39" s="1"/>
  <c r="C328" i="39"/>
  <c r="H444" i="46"/>
  <c r="E344" i="39" s="1"/>
  <c r="C344" i="39"/>
  <c r="H460" i="46"/>
  <c r="E360" i="39" s="1"/>
  <c r="C360" i="39"/>
  <c r="H365" i="46"/>
  <c r="E265" i="39" s="1"/>
  <c r="C265" i="39"/>
  <c r="H397" i="46"/>
  <c r="E297" i="39" s="1"/>
  <c r="C297" i="39"/>
  <c r="H440" i="46"/>
  <c r="E340" i="39" s="1"/>
  <c r="C340" i="39"/>
  <c r="H347" i="46"/>
  <c r="E247" i="39" s="1"/>
  <c r="C247" i="39"/>
  <c r="H353" i="46"/>
  <c r="E253" i="39" s="1"/>
  <c r="C253" i="39"/>
  <c r="H358" i="46"/>
  <c r="E258" i="39" s="1"/>
  <c r="H364" i="46"/>
  <c r="E264" i="39" s="1"/>
  <c r="H370" i="46"/>
  <c r="E270" i="39" s="1"/>
  <c r="H375" i="46"/>
  <c r="E275" i="39" s="1"/>
  <c r="C275" i="39"/>
  <c r="H380" i="46"/>
  <c r="E280" i="39" s="1"/>
  <c r="H386" i="46"/>
  <c r="E286" i="39" s="1"/>
  <c r="H391" i="46"/>
  <c r="E291" i="39" s="1"/>
  <c r="C291" i="39"/>
  <c r="H396" i="46"/>
  <c r="E296" i="39" s="1"/>
  <c r="H402" i="46"/>
  <c r="E302" i="39" s="1"/>
  <c r="H407" i="46"/>
  <c r="E307" i="39" s="1"/>
  <c r="H413" i="46"/>
  <c r="E313" i="39" s="1"/>
  <c r="C313" i="39"/>
  <c r="H418" i="46"/>
  <c r="E318" i="39" s="1"/>
  <c r="H423" i="46"/>
  <c r="E323" i="39" s="1"/>
  <c r="H429" i="46"/>
  <c r="E329" i="39" s="1"/>
  <c r="C329" i="39"/>
  <c r="H434" i="46"/>
  <c r="E334" i="39" s="1"/>
  <c r="H439" i="46"/>
  <c r="E339" i="39" s="1"/>
  <c r="H445" i="46"/>
  <c r="E345" i="39" s="1"/>
  <c r="C345" i="39"/>
  <c r="H450" i="46"/>
  <c r="E350" i="39" s="1"/>
  <c r="H455" i="46"/>
  <c r="E355" i="39" s="1"/>
  <c r="H461" i="46"/>
  <c r="E361" i="39" s="1"/>
  <c r="C361" i="39"/>
  <c r="H466" i="46"/>
  <c r="E366" i="39" s="1"/>
  <c r="H809" i="46"/>
  <c r="H817" i="46"/>
  <c r="H798" i="46"/>
  <c r="H813" i="46"/>
  <c r="H806" i="46"/>
  <c r="H814" i="46"/>
  <c r="H805" i="46"/>
  <c r="H648" i="46"/>
  <c r="H656" i="46"/>
  <c r="H649" i="46"/>
  <c r="H657" i="46"/>
  <c r="H647" i="46"/>
  <c r="H655" i="46"/>
  <c r="H658" i="46"/>
  <c r="H487" i="46"/>
  <c r="E230" i="41" s="1"/>
  <c r="H495" i="46"/>
  <c r="E238" i="41" s="1"/>
  <c r="H503" i="46"/>
  <c r="E246" i="41" s="1"/>
  <c r="H501" i="46"/>
  <c r="E244" i="41" s="1"/>
  <c r="H488" i="46"/>
  <c r="E231" i="41" s="1"/>
  <c r="H496" i="46"/>
  <c r="E239" i="41" s="1"/>
  <c r="H492" i="46"/>
  <c r="E235" i="41" s="1"/>
  <c r="H500" i="46"/>
  <c r="E243" i="41" s="1"/>
  <c r="H493" i="46"/>
  <c r="E236" i="41" s="1"/>
  <c r="H491" i="46"/>
  <c r="E234" i="41" s="1"/>
  <c r="H486" i="46"/>
  <c r="E229" i="41" s="1"/>
  <c r="H335" i="46"/>
  <c r="E235" i="39" s="1"/>
  <c r="H343" i="46"/>
  <c r="E243" i="39" s="1"/>
  <c r="H336" i="46"/>
  <c r="E236" i="39" s="1"/>
  <c r="H344" i="46"/>
  <c r="E244" i="39" s="1"/>
  <c r="H341" i="46"/>
  <c r="E241" i="39" s="1"/>
  <c r="H329" i="46"/>
  <c r="E229" i="39" s="1"/>
  <c r="H337" i="46"/>
  <c r="E237" i="39" s="1"/>
  <c r="H345" i="46"/>
  <c r="E245" i="39" s="1"/>
  <c r="H333" i="46"/>
  <c r="E233" i="39" s="1"/>
  <c r="H802" i="46"/>
  <c r="H801" i="46"/>
  <c r="H792" i="46"/>
  <c r="H796" i="46"/>
  <c r="H794" i="46"/>
  <c r="K156" i="46"/>
  <c r="C128" i="46"/>
  <c r="C343" i="14" s="1"/>
  <c r="C96" i="46"/>
  <c r="C311" i="14" s="1"/>
  <c r="C72" i="46"/>
  <c r="C287" i="14" s="1"/>
  <c r="C64" i="46"/>
  <c r="C279" i="14" s="1"/>
  <c r="C40" i="46"/>
  <c r="C255" i="14" s="1"/>
  <c r="C32" i="46"/>
  <c r="C247" i="14" s="1"/>
  <c r="C144" i="46"/>
  <c r="C359" i="14" s="1"/>
  <c r="C120" i="46"/>
  <c r="C335" i="14" s="1"/>
  <c r="C104" i="46"/>
  <c r="C319" i="14" s="1"/>
  <c r="C88" i="46"/>
  <c r="C303" i="14" s="1"/>
  <c r="C48" i="46"/>
  <c r="C263" i="14" s="1"/>
  <c r="C152" i="46"/>
  <c r="C367" i="14" s="1"/>
  <c r="C136" i="46"/>
  <c r="C351" i="14" s="1"/>
  <c r="C112" i="46"/>
  <c r="C327" i="14" s="1"/>
  <c r="C80" i="46"/>
  <c r="C295" i="14" s="1"/>
  <c r="C56" i="46"/>
  <c r="C271" i="14" s="1"/>
  <c r="H480" i="46"/>
  <c r="E223" i="41" s="1"/>
  <c r="C223" i="41"/>
  <c r="H328" i="46"/>
  <c r="E228" i="39" s="1"/>
  <c r="H637" i="46"/>
  <c r="C223" i="42"/>
  <c r="H641" i="46"/>
  <c r="E227" i="42" s="1"/>
  <c r="H799" i="46"/>
  <c r="C228" i="38"/>
  <c r="H484" i="46"/>
  <c r="E227" i="41" s="1"/>
  <c r="H324" i="46"/>
  <c r="E224" i="39" s="1"/>
  <c r="C9" i="46"/>
  <c r="C224" i="14" s="1"/>
  <c r="H481" i="46"/>
  <c r="E224" i="41" s="1"/>
  <c r="H485" i="46"/>
  <c r="E228" i="41" s="1"/>
  <c r="H800" i="46"/>
  <c r="H321" i="46"/>
  <c r="E221" i="39" s="1"/>
  <c r="C221" i="39"/>
  <c r="H638" i="46"/>
  <c r="E224" i="42" s="1"/>
  <c r="H642" i="46"/>
  <c r="E228" i="42" s="1"/>
  <c r="H635" i="46"/>
  <c r="C221" i="42"/>
  <c r="H639" i="46"/>
  <c r="E225" i="42" s="1"/>
  <c r="H795" i="46"/>
  <c r="C224" i="38"/>
  <c r="H325" i="46"/>
  <c r="E225" i="39" s="1"/>
  <c r="C10" i="46"/>
  <c r="C225" i="14" s="1"/>
  <c r="H478" i="46"/>
  <c r="E221" i="41" s="1"/>
  <c r="C221" i="41"/>
  <c r="H482" i="46"/>
  <c r="E225" i="41" s="1"/>
  <c r="H322" i="46"/>
  <c r="E222" i="39" s="1"/>
  <c r="C7" i="46"/>
  <c r="C222" i="14" s="1"/>
  <c r="C11" i="46"/>
  <c r="C226" i="14" s="1"/>
  <c r="C13" i="46"/>
  <c r="C228" i="14" s="1"/>
  <c r="H479" i="46"/>
  <c r="E222" i="41" s="1"/>
  <c r="C222" i="41"/>
  <c r="H483" i="46"/>
  <c r="E226" i="41" s="1"/>
  <c r="E229" i="38"/>
  <c r="H323" i="46"/>
  <c r="E223" i="39" s="1"/>
  <c r="C8" i="46"/>
  <c r="C223" i="14" s="1"/>
  <c r="H327" i="46"/>
  <c r="E227" i="39" s="1"/>
  <c r="C12" i="46"/>
  <c r="C227" i="14" s="1"/>
  <c r="H636" i="46"/>
  <c r="C222" i="42"/>
  <c r="H640" i="46"/>
  <c r="E226" i="42" s="1"/>
  <c r="H797" i="46"/>
  <c r="H793" i="46"/>
  <c r="C222" i="38"/>
  <c r="A37" i="47"/>
  <c r="A55" i="47" s="1"/>
  <c r="A91" i="47"/>
  <c r="A73" i="47"/>
  <c r="A20" i="47"/>
  <c r="C151" i="46"/>
  <c r="C366" i="14" s="1"/>
  <c r="C143" i="46"/>
  <c r="C358" i="14" s="1"/>
  <c r="C135" i="46"/>
  <c r="C350" i="14" s="1"/>
  <c r="C127" i="46"/>
  <c r="C342" i="14" s="1"/>
  <c r="C119" i="46"/>
  <c r="C334" i="14" s="1"/>
  <c r="C111" i="46"/>
  <c r="C326" i="14" s="1"/>
  <c r="C103" i="46"/>
  <c r="C318" i="14" s="1"/>
  <c r="C95" i="46"/>
  <c r="C310" i="14" s="1"/>
  <c r="C87" i="46"/>
  <c r="C302" i="14" s="1"/>
  <c r="C79" i="46"/>
  <c r="C294" i="14" s="1"/>
  <c r="C71" i="46"/>
  <c r="C286" i="14" s="1"/>
  <c r="C63" i="46"/>
  <c r="C278" i="14" s="1"/>
  <c r="C55" i="46"/>
  <c r="C270" i="14" s="1"/>
  <c r="C47" i="46"/>
  <c r="C262" i="14" s="1"/>
  <c r="C39" i="46"/>
  <c r="C254" i="14" s="1"/>
  <c r="C150" i="46"/>
  <c r="C365" i="14" s="1"/>
  <c r="C142" i="46"/>
  <c r="C357" i="14" s="1"/>
  <c r="C134" i="46"/>
  <c r="C349" i="14" s="1"/>
  <c r="C126" i="46"/>
  <c r="C341" i="14" s="1"/>
  <c r="C118" i="46"/>
  <c r="C333" i="14" s="1"/>
  <c r="C110" i="46"/>
  <c r="C325" i="14" s="1"/>
  <c r="C102" i="46"/>
  <c r="C317" i="14" s="1"/>
  <c r="C94" i="46"/>
  <c r="C309" i="14" s="1"/>
  <c r="C86" i="46"/>
  <c r="C301" i="14" s="1"/>
  <c r="C78" i="46"/>
  <c r="C293" i="14" s="1"/>
  <c r="C70" i="46"/>
  <c r="C285" i="14" s="1"/>
  <c r="C62" i="46"/>
  <c r="C277" i="14" s="1"/>
  <c r="C54" i="46"/>
  <c r="C269" i="14" s="1"/>
  <c r="C46" i="46"/>
  <c r="C261" i="14" s="1"/>
  <c r="C38" i="46"/>
  <c r="C253" i="14" s="1"/>
  <c r="C149" i="46"/>
  <c r="C364" i="14" s="1"/>
  <c r="C141" i="46"/>
  <c r="C356" i="14" s="1"/>
  <c r="C133" i="46"/>
  <c r="C348" i="14" s="1"/>
  <c r="C125" i="46"/>
  <c r="C340" i="14" s="1"/>
  <c r="C117" i="46"/>
  <c r="C332" i="14" s="1"/>
  <c r="C109" i="46"/>
  <c r="C324" i="14" s="1"/>
  <c r="C101" i="46"/>
  <c r="C316" i="14" s="1"/>
  <c r="C93" i="46"/>
  <c r="C308" i="14" s="1"/>
  <c r="C85" i="46"/>
  <c r="C300" i="14" s="1"/>
  <c r="C77" i="46"/>
  <c r="C292" i="14" s="1"/>
  <c r="C69" i="46"/>
  <c r="C284" i="14" s="1"/>
  <c r="C61" i="46"/>
  <c r="C276" i="14" s="1"/>
  <c r="C53" i="46"/>
  <c r="C268" i="14" s="1"/>
  <c r="C45" i="46"/>
  <c r="C260" i="14" s="1"/>
  <c r="C37" i="46"/>
  <c r="C252" i="14" s="1"/>
  <c r="C124" i="46"/>
  <c r="C339" i="14" s="1"/>
  <c r="C92" i="46"/>
  <c r="C307" i="14" s="1"/>
  <c r="C44" i="46"/>
  <c r="C259" i="14" s="1"/>
  <c r="C148" i="46"/>
  <c r="C363" i="14" s="1"/>
  <c r="C116" i="46"/>
  <c r="C331" i="14" s="1"/>
  <c r="C84" i="46"/>
  <c r="C299" i="14" s="1"/>
  <c r="C68" i="46"/>
  <c r="C283" i="14" s="1"/>
  <c r="C36" i="46"/>
  <c r="C251" i="14" s="1"/>
  <c r="C155" i="46"/>
  <c r="C370" i="14" s="1"/>
  <c r="C147" i="46"/>
  <c r="C362" i="14" s="1"/>
  <c r="C139" i="46"/>
  <c r="C354" i="14" s="1"/>
  <c r="C131" i="46"/>
  <c r="C346" i="14" s="1"/>
  <c r="C123" i="46"/>
  <c r="C338" i="14" s="1"/>
  <c r="C115" i="46"/>
  <c r="C330" i="14" s="1"/>
  <c r="C107" i="46"/>
  <c r="C322" i="14" s="1"/>
  <c r="C99" i="46"/>
  <c r="C314" i="14" s="1"/>
  <c r="C91" i="46"/>
  <c r="C306" i="14" s="1"/>
  <c r="C83" i="46"/>
  <c r="C298" i="14" s="1"/>
  <c r="C75" i="46"/>
  <c r="C290" i="14" s="1"/>
  <c r="C67" i="46"/>
  <c r="C282" i="14" s="1"/>
  <c r="C59" i="46"/>
  <c r="C274" i="14" s="1"/>
  <c r="C51" i="46"/>
  <c r="C266" i="14" s="1"/>
  <c r="C43" i="46"/>
  <c r="C258" i="14" s="1"/>
  <c r="C35" i="46"/>
  <c r="C250" i="14" s="1"/>
  <c r="C132" i="46"/>
  <c r="C347" i="14" s="1"/>
  <c r="C108" i="46"/>
  <c r="C323" i="14" s="1"/>
  <c r="C76" i="46"/>
  <c r="C291" i="14" s="1"/>
  <c r="C52" i="46"/>
  <c r="C267" i="14" s="1"/>
  <c r="C154" i="46"/>
  <c r="C369" i="14" s="1"/>
  <c r="C146" i="46"/>
  <c r="C361" i="14" s="1"/>
  <c r="C138" i="46"/>
  <c r="C353" i="14" s="1"/>
  <c r="C130" i="46"/>
  <c r="C345" i="14" s="1"/>
  <c r="C122" i="46"/>
  <c r="C337" i="14" s="1"/>
  <c r="C114" i="46"/>
  <c r="C329" i="14" s="1"/>
  <c r="C106" i="46"/>
  <c r="C321" i="14" s="1"/>
  <c r="C98" i="46"/>
  <c r="C313" i="14" s="1"/>
  <c r="C90" i="46"/>
  <c r="C305" i="14" s="1"/>
  <c r="C82" i="46"/>
  <c r="C297" i="14" s="1"/>
  <c r="C74" i="46"/>
  <c r="C289" i="14" s="1"/>
  <c r="C66" i="46"/>
  <c r="C281" i="14" s="1"/>
  <c r="C58" i="46"/>
  <c r="C273" i="14" s="1"/>
  <c r="C50" i="46"/>
  <c r="C265" i="14" s="1"/>
  <c r="C42" i="46"/>
  <c r="C257" i="14" s="1"/>
  <c r="C34" i="46"/>
  <c r="C249" i="14" s="1"/>
  <c r="C140" i="46"/>
  <c r="C355" i="14" s="1"/>
  <c r="C100" i="46"/>
  <c r="C315" i="14" s="1"/>
  <c r="C60" i="46"/>
  <c r="C275" i="14" s="1"/>
  <c r="C153" i="46"/>
  <c r="C368" i="14" s="1"/>
  <c r="C145" i="46"/>
  <c r="C360" i="14" s="1"/>
  <c r="C137" i="46"/>
  <c r="C352" i="14" s="1"/>
  <c r="C129" i="46"/>
  <c r="C344" i="14" s="1"/>
  <c r="C121" i="46"/>
  <c r="C336" i="14" s="1"/>
  <c r="C113" i="46"/>
  <c r="C328" i="14" s="1"/>
  <c r="C105" i="46"/>
  <c r="C320" i="14" s="1"/>
  <c r="C97" i="46"/>
  <c r="C312" i="14" s="1"/>
  <c r="C89" i="46"/>
  <c r="C304" i="14" s="1"/>
  <c r="C81" i="46"/>
  <c r="C296" i="14" s="1"/>
  <c r="C73" i="46"/>
  <c r="C288" i="14" s="1"/>
  <c r="C65" i="46"/>
  <c r="C280" i="14" s="1"/>
  <c r="C57" i="46"/>
  <c r="C272" i="14" s="1"/>
  <c r="C49" i="46"/>
  <c r="C264" i="14" s="1"/>
  <c r="C41" i="46"/>
  <c r="C256" i="14" s="1"/>
  <c r="C33" i="46"/>
  <c r="C248" i="14" s="1"/>
  <c r="C14" i="46"/>
  <c r="C229" i="14" s="1"/>
  <c r="D371" i="14"/>
  <c r="C221" i="7"/>
  <c r="C371" i="7" s="1"/>
  <c r="C6" i="46"/>
  <c r="C221" i="14" s="1"/>
  <c r="C25" i="46"/>
  <c r="C240" i="14" s="1"/>
  <c r="C17" i="46"/>
  <c r="C232" i="14" s="1"/>
  <c r="C26" i="46"/>
  <c r="C241" i="14" s="1"/>
  <c r="C24" i="46"/>
  <c r="C239" i="14" s="1"/>
  <c r="C16" i="46"/>
  <c r="C231" i="14" s="1"/>
  <c r="C18" i="46"/>
  <c r="C233" i="14" s="1"/>
  <c r="C31" i="46"/>
  <c r="C246" i="14" s="1"/>
  <c r="C23" i="46"/>
  <c r="C238" i="14" s="1"/>
  <c r="C15" i="46"/>
  <c r="C230" i="14" s="1"/>
  <c r="C30" i="46"/>
  <c r="C245" i="14" s="1"/>
  <c r="C22" i="46"/>
  <c r="C237" i="14" s="1"/>
  <c r="C29" i="46"/>
  <c r="C244" i="14" s="1"/>
  <c r="C21" i="46"/>
  <c r="C236" i="14" s="1"/>
  <c r="C28" i="46"/>
  <c r="C243" i="14" s="1"/>
  <c r="C20" i="46"/>
  <c r="C235" i="14" s="1"/>
  <c r="C27" i="46"/>
  <c r="C242" i="14" s="1"/>
  <c r="C19" i="46"/>
  <c r="C234" i="14" s="1"/>
  <c r="R4" i="46"/>
  <c r="Q4" i="46"/>
  <c r="P4" i="46"/>
  <c r="U4" i="46"/>
  <c r="T4" i="46"/>
  <c r="S4" i="46"/>
  <c r="BF4" i="46"/>
  <c r="AI156" i="46"/>
  <c r="BG156" i="46"/>
  <c r="AY156" i="46"/>
  <c r="AQ156" i="46"/>
  <c r="AA156" i="46"/>
  <c r="S156" i="46"/>
  <c r="BH156" i="46"/>
  <c r="AZ156" i="46"/>
  <c r="BF156" i="46"/>
  <c r="AX156" i="46"/>
  <c r="AP156" i="46"/>
  <c r="AH156" i="46"/>
  <c r="Z156" i="46"/>
  <c r="R156" i="46"/>
  <c r="BE156" i="46"/>
  <c r="AW156" i="46"/>
  <c r="AO156" i="46"/>
  <c r="AG156" i="46"/>
  <c r="Y156" i="46"/>
  <c r="Q156" i="46"/>
  <c r="AB156" i="46"/>
  <c r="BD156" i="46"/>
  <c r="AV156" i="46"/>
  <c r="AN156" i="46"/>
  <c r="AF156" i="46"/>
  <c r="X156" i="46"/>
  <c r="AR156" i="46"/>
  <c r="BC156" i="46"/>
  <c r="AU156" i="46"/>
  <c r="AM156" i="46"/>
  <c r="AE156" i="46"/>
  <c r="W156" i="46"/>
  <c r="AJ156" i="46"/>
  <c r="BB156" i="46"/>
  <c r="AT156" i="46"/>
  <c r="AL156" i="46"/>
  <c r="AD156" i="46"/>
  <c r="V156" i="46"/>
  <c r="T156" i="46"/>
  <c r="BI156" i="46"/>
  <c r="BA156" i="46"/>
  <c r="AS156" i="46"/>
  <c r="AK156" i="46"/>
  <c r="AC156" i="46"/>
  <c r="U156" i="46"/>
  <c r="G156" i="46"/>
  <c r="BE316" i="46"/>
  <c r="BE4" i="46"/>
  <c r="V316" i="46"/>
  <c r="V4" i="46"/>
  <c r="AD316" i="46"/>
  <c r="AD4" i="46"/>
  <c r="AL316" i="46"/>
  <c r="AL4" i="46"/>
  <c r="AT316" i="46"/>
  <c r="AT4" i="46"/>
  <c r="BB316" i="46"/>
  <c r="BB4" i="46"/>
  <c r="W316" i="46"/>
  <c r="W4" i="46"/>
  <c r="X316" i="46"/>
  <c r="X4" i="46"/>
  <c r="AF316" i="46"/>
  <c r="AF4" i="46"/>
  <c r="AN316" i="46"/>
  <c r="AN4" i="46"/>
  <c r="AV316" i="46"/>
  <c r="AV4" i="46"/>
  <c r="BD316" i="46"/>
  <c r="BD4" i="46"/>
  <c r="Z4" i="46"/>
  <c r="BC161" i="46"/>
  <c r="BC163" i="46" s="1"/>
  <c r="BC4" i="46"/>
  <c r="AG316" i="46"/>
  <c r="AG4" i="46"/>
  <c r="AW316" i="46"/>
  <c r="AW4" i="46"/>
  <c r="AX316" i="46"/>
  <c r="AX4" i="46"/>
  <c r="AE316" i="46"/>
  <c r="AE4" i="46"/>
  <c r="AA316" i="46"/>
  <c r="AA4" i="46"/>
  <c r="AY316" i="46"/>
  <c r="AY4" i="46"/>
  <c r="BG316" i="46"/>
  <c r="BG4" i="46"/>
  <c r="AM316" i="46"/>
  <c r="AM4" i="46"/>
  <c r="Y316" i="46"/>
  <c r="Y4" i="46"/>
  <c r="AH316" i="46"/>
  <c r="AH4" i="46"/>
  <c r="AQ316" i="46"/>
  <c r="AQ4" i="46"/>
  <c r="AB316" i="46"/>
  <c r="AB4" i="46"/>
  <c r="AJ316" i="46"/>
  <c r="AJ4" i="46"/>
  <c r="AR316" i="46"/>
  <c r="AR4" i="46"/>
  <c r="AZ316" i="46"/>
  <c r="AZ4" i="46"/>
  <c r="BH316" i="46"/>
  <c r="BH4" i="46"/>
  <c r="AU316" i="46"/>
  <c r="AU4" i="46"/>
  <c r="AO316" i="46"/>
  <c r="AO4" i="46"/>
  <c r="AP316" i="46"/>
  <c r="AP4" i="46"/>
  <c r="AI316" i="46"/>
  <c r="AI4" i="46"/>
  <c r="AC316" i="46"/>
  <c r="AC4" i="46"/>
  <c r="AK316" i="46"/>
  <c r="AK4" i="46"/>
  <c r="AS316" i="46"/>
  <c r="AS4" i="46"/>
  <c r="BA316" i="46"/>
  <c r="BA4" i="46"/>
  <c r="BI316" i="46"/>
  <c r="BI4" i="46"/>
  <c r="AV161" i="46"/>
  <c r="AV163" i="46" s="1"/>
  <c r="U473" i="46"/>
  <c r="P473" i="46"/>
  <c r="T473" i="46"/>
  <c r="S473" i="46"/>
  <c r="C628" i="46"/>
  <c r="BF473" i="46"/>
  <c r="Z473" i="46"/>
  <c r="R473" i="46"/>
  <c r="X161" i="46"/>
  <c r="X163" i="46" s="1"/>
  <c r="C785" i="46"/>
  <c r="Q473" i="46"/>
  <c r="BD161" i="46"/>
  <c r="BD163" i="46" s="1"/>
  <c r="AB161" i="46"/>
  <c r="AB163" i="46" s="1"/>
  <c r="BH163" i="46"/>
  <c r="AF161" i="46"/>
  <c r="AF163" i="46" s="1"/>
  <c r="AJ161" i="46"/>
  <c r="AJ163" i="46" s="1"/>
  <c r="C471" i="46"/>
  <c r="AN161" i="46"/>
  <c r="AN163" i="46" s="1"/>
  <c r="AZ161" i="46"/>
  <c r="AZ163" i="46" s="1"/>
  <c r="AR161" i="46"/>
  <c r="AR163" i="46" s="1"/>
  <c r="AA161" i="46"/>
  <c r="AA163" i="46" s="1"/>
  <c r="AI161" i="46"/>
  <c r="AI163" i="46" s="1"/>
  <c r="AQ161" i="46"/>
  <c r="AQ163" i="46" s="1"/>
  <c r="AY161" i="46"/>
  <c r="AY163" i="46" s="1"/>
  <c r="BG161" i="46"/>
  <c r="BG163" i="46" s="1"/>
  <c r="AC161" i="46"/>
  <c r="AC163" i="46" s="1"/>
  <c r="AK161" i="46"/>
  <c r="AK163" i="46" s="1"/>
  <c r="AS161" i="46"/>
  <c r="AS163" i="46" s="1"/>
  <c r="BA161" i="46"/>
  <c r="BA163" i="46" s="1"/>
  <c r="AD161" i="46"/>
  <c r="AD163" i="46" s="1"/>
  <c r="AL161" i="46"/>
  <c r="AL163" i="46" s="1"/>
  <c r="AT161" i="46"/>
  <c r="AT163" i="46" s="1"/>
  <c r="BB161" i="46"/>
  <c r="BB163" i="46" s="1"/>
  <c r="BC316" i="46"/>
  <c r="W161" i="46"/>
  <c r="W163" i="46" s="1"/>
  <c r="AE161" i="46"/>
  <c r="AE163" i="46" s="1"/>
  <c r="AM161" i="46"/>
  <c r="AM163" i="46" s="1"/>
  <c r="AU161" i="46"/>
  <c r="AU163" i="46" s="1"/>
  <c r="Y161" i="46"/>
  <c r="Y163" i="46" s="1"/>
  <c r="AG161" i="46"/>
  <c r="AG163" i="46" s="1"/>
  <c r="AO161" i="46"/>
  <c r="AO163" i="46" s="1"/>
  <c r="AW161" i="46"/>
  <c r="AW163" i="46" s="1"/>
  <c r="BE161" i="46"/>
  <c r="BE163" i="46" s="1"/>
  <c r="Z161" i="46"/>
  <c r="Z163" i="46" s="1"/>
  <c r="AH161" i="46"/>
  <c r="AH163" i="46" s="1"/>
  <c r="AP161" i="46"/>
  <c r="AP163" i="46" s="1"/>
  <c r="AX161" i="46"/>
  <c r="AX163" i="46" s="1"/>
  <c r="BF161" i="46"/>
  <c r="BF163" i="46" s="1"/>
  <c r="C942" i="46"/>
  <c r="H326" i="46"/>
  <c r="E226" i="39" s="1"/>
  <c r="C314" i="46"/>
  <c r="E275" i="42" l="1"/>
  <c r="E323" i="42"/>
  <c r="E338" i="38"/>
  <c r="E342" i="38"/>
  <c r="E258" i="42"/>
  <c r="E330" i="38"/>
  <c r="E251" i="42"/>
  <c r="E250" i="38"/>
  <c r="E297" i="38"/>
  <c r="E329" i="38"/>
  <c r="E259" i="42"/>
  <c r="E340" i="38"/>
  <c r="E331" i="42"/>
  <c r="E299" i="38"/>
  <c r="E366" i="42"/>
  <c r="E337" i="42"/>
  <c r="E260" i="42"/>
  <c r="E283" i="42"/>
  <c r="E305" i="42"/>
  <c r="E370" i="38"/>
  <c r="E316" i="42"/>
  <c r="E369" i="42"/>
  <c r="E345" i="38"/>
  <c r="E321" i="42"/>
  <c r="E274" i="38"/>
  <c r="E358" i="42"/>
  <c r="E354" i="38"/>
  <c r="E266" i="42"/>
  <c r="E346" i="42"/>
  <c r="E267" i="42"/>
  <c r="E289" i="42"/>
  <c r="E273" i="42"/>
  <c r="E339" i="42"/>
  <c r="E282" i="38"/>
  <c r="E347" i="42"/>
  <c r="E361" i="42"/>
  <c r="E306" i="42"/>
  <c r="E362" i="38"/>
  <c r="E265" i="42"/>
  <c r="E231" i="38"/>
  <c r="C371" i="39"/>
  <c r="C372" i="39" s="1"/>
  <c r="C372" i="7"/>
  <c r="E322" i="38"/>
  <c r="C371" i="42"/>
  <c r="E314" i="38"/>
  <c r="E307" i="42"/>
  <c r="E291" i="42"/>
  <c r="E290" i="38"/>
  <c r="E353" i="42"/>
  <c r="E315" i="42"/>
  <c r="E249" i="42"/>
  <c r="E313" i="42"/>
  <c r="E281" i="42"/>
  <c r="E355" i="42"/>
  <c r="E332" i="38"/>
  <c r="E241" i="38"/>
  <c r="E241" i="42"/>
  <c r="E244" i="38"/>
  <c r="E244" i="42"/>
  <c r="E233" i="38"/>
  <c r="E233" i="42"/>
  <c r="E243" i="38"/>
  <c r="E243" i="42"/>
  <c r="E235" i="42"/>
  <c r="E235" i="38"/>
  <c r="E242" i="38"/>
  <c r="E242" i="42"/>
  <c r="E234" i="42"/>
  <c r="E234" i="38"/>
  <c r="C371" i="41"/>
  <c r="E371" i="39"/>
  <c r="H785" i="46"/>
  <c r="H628" i="46"/>
  <c r="C371" i="38"/>
  <c r="H942" i="46"/>
  <c r="E223" i="38"/>
  <c r="E223" i="42"/>
  <c r="E222" i="38"/>
  <c r="E222" i="42"/>
  <c r="E225" i="38"/>
  <c r="E226" i="38"/>
  <c r="E224" i="38"/>
  <c r="E371" i="41"/>
  <c r="E221" i="38"/>
  <c r="E221" i="42"/>
  <c r="E228" i="38"/>
  <c r="E227" i="38"/>
  <c r="A92" i="47"/>
  <c r="A74" i="47"/>
  <c r="A38" i="47"/>
  <c r="A56" i="47" s="1"/>
  <c r="A21" i="47"/>
  <c r="H471" i="46"/>
  <c r="C371" i="14"/>
  <c r="AV473" i="46"/>
  <c r="Y473" i="46"/>
  <c r="AC473" i="46"/>
  <c r="AF473" i="46"/>
  <c r="AD473" i="46"/>
  <c r="W473" i="46"/>
  <c r="W630" i="46" s="1"/>
  <c r="AT473" i="46"/>
  <c r="AG473" i="46"/>
  <c r="AG630" i="46" s="1"/>
  <c r="AA473" i="46"/>
  <c r="BB473" i="46"/>
  <c r="V473" i="46"/>
  <c r="AN473" i="46"/>
  <c r="BD473" i="46"/>
  <c r="BD630" i="46" s="1"/>
  <c r="BI473" i="46"/>
  <c r="BI630" i="46" s="1"/>
  <c r="BH473" i="46"/>
  <c r="AE473" i="46"/>
  <c r="AB473" i="46"/>
  <c r="AB630" i="46" s="1"/>
  <c r="AM473" i="46"/>
  <c r="BE473" i="46"/>
  <c r="BE630" i="46" s="1"/>
  <c r="AH473" i="46"/>
  <c r="AH630" i="46" s="1"/>
  <c r="AK473" i="46"/>
  <c r="AX473" i="46"/>
  <c r="AX630" i="46" s="1"/>
  <c r="AQ473" i="46"/>
  <c r="AQ630" i="46" s="1"/>
  <c r="AW473" i="46"/>
  <c r="AW630" i="46" s="1"/>
  <c r="AR473" i="46"/>
  <c r="AR630" i="46" s="1"/>
  <c r="C156" i="46"/>
  <c r="AU473" i="46"/>
  <c r="AI473" i="46"/>
  <c r="AI630" i="46" s="1"/>
  <c r="AJ473" i="46"/>
  <c r="AJ630" i="46" s="1"/>
  <c r="AS473" i="46"/>
  <c r="AS630" i="46" s="1"/>
  <c r="AL473" i="46"/>
  <c r="BA473" i="46"/>
  <c r="X473" i="46"/>
  <c r="AO473" i="46"/>
  <c r="AP473" i="46"/>
  <c r="AP630" i="46" s="1"/>
  <c r="AY473" i="46"/>
  <c r="AY630" i="46" s="1"/>
  <c r="AZ473" i="46"/>
  <c r="BG473" i="46"/>
  <c r="BC473" i="46"/>
  <c r="S630" i="46"/>
  <c r="R630" i="46"/>
  <c r="U630" i="46"/>
  <c r="Z630" i="46"/>
  <c r="T630" i="46"/>
  <c r="Q630" i="46"/>
  <c r="P630" i="46"/>
  <c r="BF630" i="46"/>
  <c r="AD630" i="46" l="1"/>
  <c r="AD787" i="46" s="1"/>
  <c r="E371" i="42"/>
  <c r="E371" i="38"/>
  <c r="A39" i="47"/>
  <c r="A57" i="47" s="1"/>
  <c r="A93" i="47"/>
  <c r="A75" i="47"/>
  <c r="AV630" i="46"/>
  <c r="AV787" i="46" s="1"/>
  <c r="AC630" i="46"/>
  <c r="Y630" i="46"/>
  <c r="AF630" i="46"/>
  <c r="AF787" i="46" s="1"/>
  <c r="AL630" i="46"/>
  <c r="AL787" i="46" s="1"/>
  <c r="AM630" i="46"/>
  <c r="AE630" i="46"/>
  <c r="BB630" i="46"/>
  <c r="AT630" i="46"/>
  <c r="AA630" i="46"/>
  <c r="BH630" i="46"/>
  <c r="AK630" i="46"/>
  <c r="AK787" i="46" s="1"/>
  <c r="V630" i="46"/>
  <c r="AN630" i="46"/>
  <c r="AU630" i="46"/>
  <c r="AU787" i="46" s="1"/>
  <c r="BA630" i="46"/>
  <c r="BA787" i="46" s="1"/>
  <c r="AZ630" i="46"/>
  <c r="AZ787" i="46" s="1"/>
  <c r="BG630" i="46"/>
  <c r="AO630" i="46"/>
  <c r="AO787" i="46" s="1"/>
  <c r="X630" i="46"/>
  <c r="X787" i="46" s="1"/>
  <c r="BD787" i="46"/>
  <c r="AJ787" i="46"/>
  <c r="AB787" i="46"/>
  <c r="AH787" i="46"/>
  <c r="R787" i="46"/>
  <c r="W787" i="46"/>
  <c r="BF787" i="46"/>
  <c r="AY787" i="46"/>
  <c r="AG787" i="46"/>
  <c r="P787" i="46"/>
  <c r="BC630" i="46"/>
  <c r="BE787" i="46"/>
  <c r="AX787" i="46"/>
  <c r="Q787" i="46"/>
  <c r="AP787" i="46"/>
  <c r="T787" i="46"/>
  <c r="AI787" i="46"/>
  <c r="U787" i="46"/>
  <c r="AR787" i="46"/>
  <c r="AS787" i="46"/>
  <c r="AW787" i="46"/>
  <c r="AQ787" i="46"/>
  <c r="Z787" i="46"/>
  <c r="S787" i="46"/>
  <c r="BI787" i="46"/>
  <c r="AC787" i="46" l="1"/>
  <c r="AM787" i="46"/>
  <c r="Y787" i="46"/>
  <c r="AE787" i="46"/>
  <c r="AA787" i="46"/>
  <c r="BB787" i="46"/>
  <c r="AN787" i="46"/>
  <c r="BH787" i="46"/>
  <c r="AT787" i="46"/>
  <c r="V787" i="46"/>
  <c r="BG787" i="46"/>
  <c r="BC787" i="46"/>
  <c r="V161" i="46" l="1"/>
  <c r="V163" i="46" s="1"/>
  <c r="U161" i="46"/>
  <c r="U163" i="46" s="1"/>
  <c r="T161" i="46"/>
  <c r="T163" i="46" s="1"/>
  <c r="S161" i="46"/>
  <c r="S163" i="46" s="1"/>
  <c r="R161" i="46"/>
  <c r="R163" i="46" s="1"/>
  <c r="Q161" i="46"/>
  <c r="Q163" i="46" s="1"/>
  <c r="P161" i="46"/>
  <c r="BG160" i="46"/>
  <c r="BF160" i="46"/>
  <c r="BE160" i="46"/>
  <c r="BD160" i="46"/>
  <c r="BC160" i="46"/>
  <c r="BB160" i="46"/>
  <c r="BA160" i="46"/>
  <c r="AZ160" i="46"/>
  <c r="AY160" i="46"/>
  <c r="AX160" i="46"/>
  <c r="AW160" i="46"/>
  <c r="AV160" i="46"/>
  <c r="AU160" i="46"/>
  <c r="AT160" i="46"/>
  <c r="AS160" i="46"/>
  <c r="AR160" i="46"/>
  <c r="AQ160" i="46"/>
  <c r="AP160" i="46"/>
  <c r="AO160" i="46"/>
  <c r="AN160" i="46"/>
  <c r="AM160" i="46"/>
  <c r="AL160" i="46"/>
  <c r="AK160" i="46"/>
  <c r="AJ160" i="46"/>
  <c r="AI160" i="46"/>
  <c r="AH160" i="46"/>
  <c r="AG160" i="46"/>
  <c r="AF160" i="46"/>
  <c r="AE160" i="46"/>
  <c r="AD160" i="46"/>
  <c r="AC160" i="46"/>
  <c r="AB160" i="46"/>
  <c r="AA160" i="46"/>
  <c r="Z160" i="46"/>
  <c r="Y160" i="46"/>
  <c r="X160" i="46"/>
  <c r="V160" i="46"/>
  <c r="U160" i="46"/>
  <c r="T160" i="46"/>
  <c r="S160" i="46"/>
  <c r="R160" i="46"/>
  <c r="P160" i="46"/>
  <c r="Q160" i="46"/>
  <c r="W160" i="46"/>
  <c r="M23" i="46"/>
  <c r="M24" i="46"/>
  <c r="M25" i="46"/>
  <c r="M26" i="46"/>
  <c r="M27" i="46"/>
  <c r="M28" i="46"/>
  <c r="M29" i="46"/>
  <c r="M30" i="46"/>
  <c r="M31" i="46"/>
  <c r="M32" i="46"/>
  <c r="M33" i="46"/>
  <c r="M34" i="46"/>
  <c r="M35" i="46"/>
  <c r="M36" i="46"/>
  <c r="M37" i="46"/>
  <c r="M38" i="46"/>
  <c r="M39" i="46"/>
  <c r="M40" i="46"/>
  <c r="M41" i="46"/>
  <c r="M42" i="46"/>
  <c r="M43" i="46"/>
  <c r="M44" i="46"/>
  <c r="M45" i="46"/>
  <c r="M46" i="46"/>
  <c r="M47" i="46"/>
  <c r="M48" i="46"/>
  <c r="M49" i="46"/>
  <c r="M50" i="46"/>
  <c r="M51" i="46"/>
  <c r="M52" i="46"/>
  <c r="M53" i="46"/>
  <c r="M54" i="46"/>
  <c r="M55" i="46"/>
  <c r="M56" i="46"/>
  <c r="M57" i="46"/>
  <c r="M58" i="46"/>
  <c r="M59" i="46"/>
  <c r="M60" i="46"/>
  <c r="M61" i="46"/>
  <c r="M62" i="46"/>
  <c r="M63" i="46"/>
  <c r="M64" i="46"/>
  <c r="M65" i="46"/>
  <c r="M66" i="46"/>
  <c r="M67" i="46"/>
  <c r="M68" i="46"/>
  <c r="M69" i="46"/>
  <c r="M70" i="46"/>
  <c r="M71" i="46"/>
  <c r="M72" i="46"/>
  <c r="M73" i="46"/>
  <c r="M74" i="46"/>
  <c r="M75" i="46"/>
  <c r="M76" i="46"/>
  <c r="M77" i="46"/>
  <c r="M78" i="46"/>
  <c r="M79" i="46"/>
  <c r="M80" i="46"/>
  <c r="M81" i="46"/>
  <c r="M82" i="46"/>
  <c r="M83" i="46"/>
  <c r="M84" i="46"/>
  <c r="M85" i="46"/>
  <c r="M86" i="46"/>
  <c r="M87" i="46"/>
  <c r="M88" i="46"/>
  <c r="M89" i="46"/>
  <c r="M90" i="46"/>
  <c r="M91" i="46"/>
  <c r="M92" i="46"/>
  <c r="M93" i="46"/>
  <c r="M94" i="46"/>
  <c r="M95" i="46"/>
  <c r="M96" i="46"/>
  <c r="M97" i="46"/>
  <c r="M98" i="46"/>
  <c r="M99" i="46"/>
  <c r="M100" i="46"/>
  <c r="M101" i="46"/>
  <c r="M102" i="46"/>
  <c r="M103" i="46"/>
  <c r="M104" i="46"/>
  <c r="M105" i="46"/>
  <c r="M106" i="46"/>
  <c r="M107" i="46"/>
  <c r="M108" i="46"/>
  <c r="M109" i="46"/>
  <c r="M110" i="46"/>
  <c r="M111" i="46"/>
  <c r="M112" i="46"/>
  <c r="M113" i="46"/>
  <c r="M114" i="46"/>
  <c r="M115" i="46"/>
  <c r="M116" i="46"/>
  <c r="M117" i="46"/>
  <c r="M118" i="46"/>
  <c r="M119" i="46"/>
  <c r="M120" i="46"/>
  <c r="M121" i="46"/>
  <c r="M122" i="46"/>
  <c r="M123" i="46"/>
  <c r="M124" i="46"/>
  <c r="M125" i="46"/>
  <c r="M126" i="46"/>
  <c r="M127" i="46"/>
  <c r="M128" i="46"/>
  <c r="M129" i="46"/>
  <c r="M130" i="46"/>
  <c r="M131" i="46"/>
  <c r="M132" i="46"/>
  <c r="M133" i="46"/>
  <c r="M134" i="46"/>
  <c r="M135" i="46"/>
  <c r="M136" i="46"/>
  <c r="M137" i="46"/>
  <c r="M138" i="46"/>
  <c r="M139" i="46"/>
  <c r="M140" i="46"/>
  <c r="M141" i="46"/>
  <c r="M142" i="46"/>
  <c r="M143" i="46"/>
  <c r="M144" i="46"/>
  <c r="M145" i="46"/>
  <c r="M146" i="46"/>
  <c r="M147" i="46"/>
  <c r="M148" i="46"/>
  <c r="M149" i="46"/>
  <c r="M150" i="46"/>
  <c r="M151" i="46"/>
  <c r="M152" i="46"/>
  <c r="M153" i="46"/>
  <c r="M154" i="46"/>
  <c r="M155" i="46"/>
  <c r="M17" i="46"/>
  <c r="M18" i="46"/>
  <c r="M19" i="46"/>
  <c r="M20" i="46"/>
  <c r="M21" i="46"/>
  <c r="M22" i="46"/>
  <c r="E178" i="46" l="1"/>
  <c r="F235" i="7" s="1"/>
  <c r="E198" i="46"/>
  <c r="E212" i="46"/>
  <c r="F269" i="7" s="1"/>
  <c r="E224" i="46"/>
  <c r="F281" i="7" s="1"/>
  <c r="E194" i="46"/>
  <c r="E215" i="46"/>
  <c r="F272" i="7" s="1"/>
  <c r="E216" i="46"/>
  <c r="F273" i="7" s="1"/>
  <c r="E279" i="46"/>
  <c r="F336" i="7" s="1"/>
  <c r="E239" i="46"/>
  <c r="F296" i="7" s="1"/>
  <c r="E304" i="46"/>
  <c r="E265" i="46"/>
  <c r="F322" i="7" s="1"/>
  <c r="E208" i="46"/>
  <c r="E290" i="46"/>
  <c r="E251" i="46"/>
  <c r="F308" i="7" s="1"/>
  <c r="E166" i="46"/>
  <c r="F223" i="7" s="1"/>
  <c r="E292" i="46"/>
  <c r="F349" i="7" s="1"/>
  <c r="E253" i="46"/>
  <c r="F310" i="7" s="1"/>
  <c r="E168" i="46"/>
  <c r="F225" i="7" s="1"/>
  <c r="E278" i="46"/>
  <c r="F335" i="7" s="1"/>
  <c r="E284" i="46"/>
  <c r="F341" i="7" s="1"/>
  <c r="E191" i="46"/>
  <c r="F248" i="7" s="1"/>
  <c r="E211" i="46"/>
  <c r="F268" i="7" s="1"/>
  <c r="E218" i="46"/>
  <c r="F275" i="7" s="1"/>
  <c r="E228" i="46"/>
  <c r="F285" i="7" s="1"/>
  <c r="E207" i="46"/>
  <c r="F264" i="7" s="1"/>
  <c r="E221" i="46"/>
  <c r="E222" i="46"/>
  <c r="E287" i="46"/>
  <c r="F344" i="7" s="1"/>
  <c r="E248" i="46"/>
  <c r="F305" i="7" s="1"/>
  <c r="E312" i="46"/>
  <c r="F369" i="7" s="1"/>
  <c r="E273" i="46"/>
  <c r="F330" i="7" s="1"/>
  <c r="E231" i="46"/>
  <c r="F288" i="7" s="1"/>
  <c r="E298" i="46"/>
  <c r="F355" i="7" s="1"/>
  <c r="E259" i="46"/>
  <c r="E234" i="46"/>
  <c r="F291" i="7" s="1"/>
  <c r="E300" i="46"/>
  <c r="F357" i="7" s="1"/>
  <c r="E261" i="46"/>
  <c r="F318" i="7" s="1"/>
  <c r="E182" i="46"/>
  <c r="F239" i="7" s="1"/>
  <c r="E286" i="46"/>
  <c r="F343" i="7" s="1"/>
  <c r="E199" i="46"/>
  <c r="F256" i="7" s="1"/>
  <c r="E195" i="46"/>
  <c r="F252" i="7" s="1"/>
  <c r="E233" i="46"/>
  <c r="E245" i="46"/>
  <c r="F302" i="7" s="1"/>
  <c r="E197" i="46"/>
  <c r="E217" i="46"/>
  <c r="F274" i="7" s="1"/>
  <c r="E174" i="46"/>
  <c r="F231" i="7" s="1"/>
  <c r="E232" i="46"/>
  <c r="F289" i="7" s="1"/>
  <c r="E213" i="46"/>
  <c r="F270" i="7" s="1"/>
  <c r="E164" i="46"/>
  <c r="F221" i="7" s="1"/>
  <c r="E227" i="46"/>
  <c r="E295" i="46"/>
  <c r="F352" i="7" s="1"/>
  <c r="E256" i="46"/>
  <c r="F313" i="7" s="1"/>
  <c r="E171" i="46"/>
  <c r="F228" i="7" s="1"/>
  <c r="E281" i="46"/>
  <c r="F338" i="7" s="1"/>
  <c r="E242" i="46"/>
  <c r="F299" i="7" s="1"/>
  <c r="E306" i="46"/>
  <c r="F363" i="7" s="1"/>
  <c r="E267" i="46"/>
  <c r="F324" i="7" s="1"/>
  <c r="E244" i="46"/>
  <c r="E308" i="46"/>
  <c r="F365" i="7" s="1"/>
  <c r="E269" i="46"/>
  <c r="F326" i="7" s="1"/>
  <c r="E226" i="46"/>
  <c r="F283" i="7" s="1"/>
  <c r="E294" i="46"/>
  <c r="F351" i="7" s="1"/>
  <c r="E206" i="46"/>
  <c r="F263" i="7" s="1"/>
  <c r="E263" i="46"/>
  <c r="F320" i="7" s="1"/>
  <c r="E299" i="46"/>
  <c r="F356" i="7" s="1"/>
  <c r="E262" i="46"/>
  <c r="E204" i="46"/>
  <c r="F261" i="7" s="1"/>
  <c r="E223" i="46"/>
  <c r="F280" i="7" s="1"/>
  <c r="E187" i="46"/>
  <c r="F244" i="7" s="1"/>
  <c r="E236" i="46"/>
  <c r="F293" i="7" s="1"/>
  <c r="E220" i="46"/>
  <c r="F277" i="7" s="1"/>
  <c r="E177" i="46"/>
  <c r="F234" i="7" s="1"/>
  <c r="E238" i="46"/>
  <c r="F295" i="7" s="1"/>
  <c r="E303" i="46"/>
  <c r="E264" i="46"/>
  <c r="F321" i="7" s="1"/>
  <c r="E201" i="46"/>
  <c r="F258" i="7" s="1"/>
  <c r="E289" i="46"/>
  <c r="F346" i="7" s="1"/>
  <c r="E250" i="46"/>
  <c r="F307" i="7" s="1"/>
  <c r="E165" i="46"/>
  <c r="F222" i="7" s="1"/>
  <c r="E275" i="46"/>
  <c r="F332" i="7" s="1"/>
  <c r="E252" i="46"/>
  <c r="F309" i="7" s="1"/>
  <c r="E167" i="46"/>
  <c r="F224" i="7" s="1"/>
  <c r="E277" i="46"/>
  <c r="F334" i="7" s="1"/>
  <c r="E237" i="46"/>
  <c r="F294" i="7" s="1"/>
  <c r="E302" i="46"/>
  <c r="F359" i="7" s="1"/>
  <c r="E181" i="46"/>
  <c r="F238" i="7" s="1"/>
  <c r="E288" i="46"/>
  <c r="F345" i="7" s="1"/>
  <c r="E274" i="46"/>
  <c r="F331" i="7" s="1"/>
  <c r="E301" i="46"/>
  <c r="F358" i="7" s="1"/>
  <c r="E270" i="46"/>
  <c r="F327" i="7" s="1"/>
  <c r="E210" i="46"/>
  <c r="F267" i="7" s="1"/>
  <c r="E180" i="46"/>
  <c r="F237" i="7" s="1"/>
  <c r="E193" i="46"/>
  <c r="F250" i="7" s="1"/>
  <c r="E240" i="46"/>
  <c r="F297" i="7" s="1"/>
  <c r="E183" i="46"/>
  <c r="F240" i="7" s="1"/>
  <c r="E184" i="46"/>
  <c r="F241" i="7" s="1"/>
  <c r="E247" i="46"/>
  <c r="F304" i="7" s="1"/>
  <c r="E311" i="46"/>
  <c r="E272" i="46"/>
  <c r="E230" i="46"/>
  <c r="E297" i="46"/>
  <c r="F354" i="7" s="1"/>
  <c r="E258" i="46"/>
  <c r="F315" i="7" s="1"/>
  <c r="E173" i="46"/>
  <c r="F230" i="7" s="1"/>
  <c r="E283" i="46"/>
  <c r="F340" i="7" s="1"/>
  <c r="E260" i="46"/>
  <c r="F317" i="7" s="1"/>
  <c r="E176" i="46"/>
  <c r="F233" i="7" s="1"/>
  <c r="E285" i="46"/>
  <c r="F342" i="7" s="1"/>
  <c r="E246" i="46"/>
  <c r="F303" i="7" s="1"/>
  <c r="E310" i="46"/>
  <c r="F367" i="7" s="1"/>
  <c r="E196" i="46"/>
  <c r="F253" i="7" s="1"/>
  <c r="E249" i="46"/>
  <c r="F306" i="7" s="1"/>
  <c r="E276" i="46"/>
  <c r="F333" i="7" s="1"/>
  <c r="E179" i="46"/>
  <c r="F236" i="7" s="1"/>
  <c r="E186" i="46"/>
  <c r="E200" i="46"/>
  <c r="F257" i="7" s="1"/>
  <c r="E175" i="46"/>
  <c r="F232" i="7" s="1"/>
  <c r="E189" i="46"/>
  <c r="F246" i="7" s="1"/>
  <c r="E190" i="46"/>
  <c r="F247" i="7" s="1"/>
  <c r="E255" i="46"/>
  <c r="F312" i="7" s="1"/>
  <c r="E170" i="46"/>
  <c r="F227" i="7" s="1"/>
  <c r="E280" i="46"/>
  <c r="F337" i="7" s="1"/>
  <c r="E241" i="46"/>
  <c r="E305" i="46"/>
  <c r="F362" i="7" s="1"/>
  <c r="E266" i="46"/>
  <c r="F323" i="7" s="1"/>
  <c r="E214" i="46"/>
  <c r="F271" i="7" s="1"/>
  <c r="E291" i="46"/>
  <c r="F348" i="7" s="1"/>
  <c r="E268" i="46"/>
  <c r="F325" i="7" s="1"/>
  <c r="E225" i="46"/>
  <c r="F282" i="7" s="1"/>
  <c r="E293" i="46"/>
  <c r="F350" i="7" s="1"/>
  <c r="E254" i="46"/>
  <c r="F311" i="7" s="1"/>
  <c r="E169" i="46"/>
  <c r="E185" i="46"/>
  <c r="F242" i="7" s="1"/>
  <c r="E203" i="46"/>
  <c r="F260" i="7" s="1"/>
  <c r="E313" i="46"/>
  <c r="F370" i="7" s="1"/>
  <c r="E235" i="46"/>
  <c r="F292" i="7" s="1"/>
  <c r="E309" i="46"/>
  <c r="F366" i="7" s="1"/>
  <c r="E192" i="46"/>
  <c r="F249" i="7" s="1"/>
  <c r="E205" i="46"/>
  <c r="F262" i="7" s="1"/>
  <c r="E219" i="46"/>
  <c r="F276" i="7" s="1"/>
  <c r="E188" i="46"/>
  <c r="F245" i="7" s="1"/>
  <c r="E202" i="46"/>
  <c r="F259" i="7" s="1"/>
  <c r="E209" i="46"/>
  <c r="F266" i="7" s="1"/>
  <c r="E271" i="46"/>
  <c r="F328" i="7" s="1"/>
  <c r="E229" i="46"/>
  <c r="F286" i="7" s="1"/>
  <c r="E296" i="46"/>
  <c r="F353" i="7" s="1"/>
  <c r="E257" i="46"/>
  <c r="F314" i="7" s="1"/>
  <c r="E172" i="46"/>
  <c r="E282" i="46"/>
  <c r="F339" i="7" s="1"/>
  <c r="E243" i="46"/>
  <c r="F300" i="7" s="1"/>
  <c r="E307" i="46"/>
  <c r="F364" i="7" s="1"/>
  <c r="P163" i="46"/>
  <c r="U317" i="46"/>
  <c r="U474" i="46" s="1"/>
  <c r="U631" i="46" s="1"/>
  <c r="U788" i="46" s="1"/>
  <c r="U5" i="46"/>
  <c r="Q317" i="46"/>
  <c r="Q474" i="46" s="1"/>
  <c r="Q631" i="46" s="1"/>
  <c r="Q788" i="46" s="1"/>
  <c r="Q5" i="46"/>
  <c r="P317" i="46"/>
  <c r="P474" i="46" s="1"/>
  <c r="P631" i="46" s="1"/>
  <c r="P788" i="46" s="1"/>
  <c r="P5" i="46"/>
  <c r="T317" i="46"/>
  <c r="T474" i="46" s="1"/>
  <c r="T631" i="46" s="1"/>
  <c r="T788" i="46" s="1"/>
  <c r="T5" i="46"/>
  <c r="R317" i="46"/>
  <c r="R474" i="46" s="1"/>
  <c r="R631" i="46" s="1"/>
  <c r="R788" i="46" s="1"/>
  <c r="R5" i="46"/>
  <c r="S317" i="46"/>
  <c r="S474" i="46" s="1"/>
  <c r="S631" i="46" s="1"/>
  <c r="S788" i="46" s="1"/>
  <c r="S5" i="46"/>
  <c r="AD317" i="46"/>
  <c r="AD474" i="46" s="1"/>
  <c r="AD631" i="46" s="1"/>
  <c r="AD788" i="46" s="1"/>
  <c r="AD5" i="46"/>
  <c r="AL317" i="46"/>
  <c r="AL474" i="46" s="1"/>
  <c r="AL631" i="46" s="1"/>
  <c r="AL788" i="46" s="1"/>
  <c r="AL5" i="46"/>
  <c r="AT317" i="46"/>
  <c r="AT474" i="46" s="1"/>
  <c r="AT631" i="46" s="1"/>
  <c r="AT788" i="46" s="1"/>
  <c r="AT5" i="46"/>
  <c r="BB317" i="46"/>
  <c r="BB474" i="46" s="1"/>
  <c r="BB631" i="46" s="1"/>
  <c r="BB788" i="46" s="1"/>
  <c r="BB5" i="46"/>
  <c r="V317" i="46"/>
  <c r="V474" i="46" s="1"/>
  <c r="V631" i="46" s="1"/>
  <c r="V788" i="46" s="1"/>
  <c r="V5" i="46"/>
  <c r="AE317" i="46"/>
  <c r="AE474" i="46" s="1"/>
  <c r="AE631" i="46" s="1"/>
  <c r="AE788" i="46" s="1"/>
  <c r="AE5" i="46"/>
  <c r="AM317" i="46"/>
  <c r="AM474" i="46" s="1"/>
  <c r="AM631" i="46" s="1"/>
  <c r="AM788" i="46" s="1"/>
  <c r="AM5" i="46"/>
  <c r="AU317" i="46"/>
  <c r="AU474" i="46" s="1"/>
  <c r="AU631" i="46" s="1"/>
  <c r="AU788" i="46" s="1"/>
  <c r="AU5" i="46"/>
  <c r="BC317" i="46"/>
  <c r="BC474" i="46" s="1"/>
  <c r="BC631" i="46" s="1"/>
  <c r="BC788" i="46" s="1"/>
  <c r="BC5" i="46"/>
  <c r="W317" i="46"/>
  <c r="W474" i="46" s="1"/>
  <c r="W631" i="46" s="1"/>
  <c r="W788" i="46" s="1"/>
  <c r="W5" i="46"/>
  <c r="X317" i="46"/>
  <c r="X474" i="46" s="1"/>
  <c r="X631" i="46" s="1"/>
  <c r="X788" i="46" s="1"/>
  <c r="X5" i="46"/>
  <c r="AF317" i="46"/>
  <c r="AF474" i="46" s="1"/>
  <c r="AF631" i="46" s="1"/>
  <c r="AF788" i="46" s="1"/>
  <c r="AF5" i="46"/>
  <c r="AN317" i="46"/>
  <c r="AN474" i="46" s="1"/>
  <c r="AN631" i="46" s="1"/>
  <c r="AN788" i="46" s="1"/>
  <c r="AN5" i="46"/>
  <c r="AV317" i="46"/>
  <c r="AV474" i="46" s="1"/>
  <c r="AV631" i="46" s="1"/>
  <c r="AV788" i="46" s="1"/>
  <c r="AV5" i="46"/>
  <c r="BD317" i="46"/>
  <c r="BD474" i="46" s="1"/>
  <c r="BD631" i="46" s="1"/>
  <c r="BD788" i="46" s="1"/>
  <c r="BD5" i="46"/>
  <c r="Y317" i="46"/>
  <c r="Y474" i="46" s="1"/>
  <c r="Y631" i="46" s="1"/>
  <c r="Y788" i="46" s="1"/>
  <c r="Y5" i="46"/>
  <c r="AG317" i="46"/>
  <c r="AG474" i="46" s="1"/>
  <c r="AG631" i="46" s="1"/>
  <c r="AG788" i="46" s="1"/>
  <c r="AG5" i="46"/>
  <c r="AO317" i="46"/>
  <c r="AO474" i="46" s="1"/>
  <c r="AO631" i="46" s="1"/>
  <c r="AO788" i="46" s="1"/>
  <c r="AO5" i="46"/>
  <c r="AW317" i="46"/>
  <c r="AW474" i="46" s="1"/>
  <c r="AW631" i="46" s="1"/>
  <c r="AW788" i="46" s="1"/>
  <c r="AW5" i="46"/>
  <c r="BE317" i="46"/>
  <c r="BE474" i="46" s="1"/>
  <c r="BE631" i="46" s="1"/>
  <c r="BE788" i="46" s="1"/>
  <c r="BE5" i="46"/>
  <c r="Z317" i="46"/>
  <c r="Z474" i="46" s="1"/>
  <c r="Z631" i="46" s="1"/>
  <c r="Z788" i="46" s="1"/>
  <c r="Z5" i="46"/>
  <c r="AH317" i="46"/>
  <c r="AH474" i="46" s="1"/>
  <c r="AH631" i="46" s="1"/>
  <c r="AH788" i="46" s="1"/>
  <c r="AH5" i="46"/>
  <c r="AP317" i="46"/>
  <c r="AP474" i="46" s="1"/>
  <c r="AP631" i="46" s="1"/>
  <c r="AP788" i="46" s="1"/>
  <c r="AP5" i="46"/>
  <c r="AX317" i="46"/>
  <c r="AX474" i="46" s="1"/>
  <c r="AX631" i="46" s="1"/>
  <c r="AX788" i="46" s="1"/>
  <c r="AX5" i="46"/>
  <c r="BF317" i="46"/>
  <c r="BF474" i="46" s="1"/>
  <c r="BF631" i="46" s="1"/>
  <c r="BF788" i="46" s="1"/>
  <c r="BF5" i="46"/>
  <c r="AA317" i="46"/>
  <c r="AA474" i="46" s="1"/>
  <c r="AA631" i="46" s="1"/>
  <c r="AA788" i="46" s="1"/>
  <c r="AA5" i="46"/>
  <c r="AI317" i="46"/>
  <c r="AI474" i="46" s="1"/>
  <c r="AI631" i="46" s="1"/>
  <c r="AI788" i="46" s="1"/>
  <c r="AI5" i="46"/>
  <c r="AQ317" i="46"/>
  <c r="AQ474" i="46" s="1"/>
  <c r="AQ631" i="46" s="1"/>
  <c r="AQ788" i="46" s="1"/>
  <c r="AQ5" i="46"/>
  <c r="AY317" i="46"/>
  <c r="AY474" i="46" s="1"/>
  <c r="AY631" i="46" s="1"/>
  <c r="AY788" i="46" s="1"/>
  <c r="AY5" i="46"/>
  <c r="BG317" i="46"/>
  <c r="BG474" i="46" s="1"/>
  <c r="BG631" i="46" s="1"/>
  <c r="BG788" i="46" s="1"/>
  <c r="BG5" i="46"/>
  <c r="AB317" i="46"/>
  <c r="AB474" i="46" s="1"/>
  <c r="AB631" i="46" s="1"/>
  <c r="AB788" i="46" s="1"/>
  <c r="AB5" i="46"/>
  <c r="AJ317" i="46"/>
  <c r="AJ474" i="46" s="1"/>
  <c r="AJ631" i="46" s="1"/>
  <c r="AJ788" i="46" s="1"/>
  <c r="AJ5" i="46"/>
  <c r="AR317" i="46"/>
  <c r="AR474" i="46" s="1"/>
  <c r="AR631" i="46" s="1"/>
  <c r="AR788" i="46" s="1"/>
  <c r="AR5" i="46"/>
  <c r="AZ317" i="46"/>
  <c r="AZ474" i="46" s="1"/>
  <c r="AZ631" i="46" s="1"/>
  <c r="AZ788" i="46" s="1"/>
  <c r="AZ5" i="46"/>
  <c r="BH317" i="46"/>
  <c r="BH474" i="46" s="1"/>
  <c r="BH631" i="46" s="1"/>
  <c r="BH788" i="46" s="1"/>
  <c r="BH5" i="46"/>
  <c r="AC317" i="46"/>
  <c r="AC474" i="46" s="1"/>
  <c r="AC631" i="46" s="1"/>
  <c r="AC788" i="46" s="1"/>
  <c r="AC5" i="46"/>
  <c r="AK317" i="46"/>
  <c r="AK474" i="46" s="1"/>
  <c r="AK631" i="46" s="1"/>
  <c r="AK788" i="46" s="1"/>
  <c r="AK5" i="46"/>
  <c r="AS317" i="46"/>
  <c r="AS474" i="46" s="1"/>
  <c r="AS631" i="46" s="1"/>
  <c r="AS788" i="46" s="1"/>
  <c r="AS5" i="46"/>
  <c r="BA317" i="46"/>
  <c r="BA474" i="46" s="1"/>
  <c r="BA631" i="46" s="1"/>
  <c r="BA788" i="46" s="1"/>
  <c r="BA5" i="46"/>
  <c r="BI317" i="46"/>
  <c r="BI474" i="46" s="1"/>
  <c r="BI631" i="46" s="1"/>
  <c r="BI788" i="46" s="1"/>
  <c r="BI5" i="46"/>
  <c r="F254" i="7"/>
  <c r="F278" i="7"/>
  <c r="F290" i="7"/>
  <c r="F255" i="7"/>
  <c r="F279" i="7"/>
  <c r="F287" i="7"/>
  <c r="F319" i="7"/>
  <c r="F360" i="7"/>
  <c r="F368" i="7"/>
  <c r="F298" i="7"/>
  <c r="F301" i="7"/>
  <c r="F265" i="7"/>
  <c r="F329" i="7"/>
  <c r="F361" i="7"/>
  <c r="F243" i="7"/>
  <c r="F251" i="7"/>
  <c r="F347" i="7"/>
  <c r="F284" i="7"/>
  <c r="F316" i="7"/>
  <c r="K216" i="34"/>
  <c r="J152" i="34"/>
  <c r="B152" i="34"/>
  <c r="A152" i="34"/>
  <c r="J151" i="34"/>
  <c r="B151" i="34"/>
  <c r="A151" i="34"/>
  <c r="J150" i="34"/>
  <c r="B150" i="34"/>
  <c r="A150" i="34"/>
  <c r="J149" i="34"/>
  <c r="B149" i="34"/>
  <c r="A149" i="34"/>
  <c r="J148" i="34"/>
  <c r="B148" i="34"/>
  <c r="A148" i="34"/>
  <c r="J147" i="34"/>
  <c r="B147" i="34"/>
  <c r="A147" i="34"/>
  <c r="J146" i="34"/>
  <c r="B146" i="34"/>
  <c r="A146" i="34"/>
  <c r="J145" i="34"/>
  <c r="B145" i="34"/>
  <c r="A145" i="34"/>
  <c r="J144" i="34"/>
  <c r="B144" i="34"/>
  <c r="A144" i="34"/>
  <c r="J143" i="34"/>
  <c r="B143" i="34"/>
  <c r="A143" i="34"/>
  <c r="J142" i="34"/>
  <c r="B142" i="34"/>
  <c r="A142" i="34"/>
  <c r="J141" i="34"/>
  <c r="B141" i="34"/>
  <c r="A141" i="34"/>
  <c r="J140" i="34"/>
  <c r="B140" i="34"/>
  <c r="A140" i="34"/>
  <c r="J139" i="34"/>
  <c r="B139" i="34"/>
  <c r="A139" i="34"/>
  <c r="J138" i="34"/>
  <c r="B138" i="34"/>
  <c r="A138" i="34"/>
  <c r="J137" i="34"/>
  <c r="B137" i="34"/>
  <c r="A137" i="34"/>
  <c r="J136" i="34"/>
  <c r="B136" i="34"/>
  <c r="A136" i="34"/>
  <c r="J135" i="34"/>
  <c r="B135" i="34"/>
  <c r="A135" i="34"/>
  <c r="J134" i="34"/>
  <c r="B134" i="34"/>
  <c r="A134" i="34"/>
  <c r="J133" i="34"/>
  <c r="B133" i="34"/>
  <c r="A133" i="34"/>
  <c r="J132" i="34"/>
  <c r="B132" i="34"/>
  <c r="A132" i="34"/>
  <c r="J131" i="34"/>
  <c r="B131" i="34"/>
  <c r="A131" i="34"/>
  <c r="J130" i="34"/>
  <c r="B130" i="34"/>
  <c r="A130" i="34"/>
  <c r="J129" i="34"/>
  <c r="B129" i="34"/>
  <c r="A129" i="34"/>
  <c r="J128" i="34"/>
  <c r="B128" i="34"/>
  <c r="A128" i="34"/>
  <c r="J127" i="34"/>
  <c r="B127" i="34"/>
  <c r="A127" i="34"/>
  <c r="J126" i="34"/>
  <c r="B126" i="34"/>
  <c r="A126" i="34"/>
  <c r="J125" i="34"/>
  <c r="B125" i="34"/>
  <c r="A125" i="34"/>
  <c r="J124" i="34"/>
  <c r="B124" i="34"/>
  <c r="A124" i="34"/>
  <c r="J123" i="34"/>
  <c r="B123" i="34"/>
  <c r="A123" i="34"/>
  <c r="J122" i="34"/>
  <c r="B122" i="34"/>
  <c r="A122" i="34"/>
  <c r="J121" i="34"/>
  <c r="B121" i="34"/>
  <c r="A121" i="34"/>
  <c r="J120" i="34"/>
  <c r="B120" i="34"/>
  <c r="A120" i="34"/>
  <c r="J119" i="34"/>
  <c r="B119" i="34"/>
  <c r="A119" i="34"/>
  <c r="J118" i="34"/>
  <c r="B118" i="34"/>
  <c r="A118" i="34"/>
  <c r="J117" i="34"/>
  <c r="B117" i="34"/>
  <c r="A117" i="34"/>
  <c r="J116" i="34"/>
  <c r="B116" i="34"/>
  <c r="A116" i="34"/>
  <c r="J115" i="34"/>
  <c r="B115" i="34"/>
  <c r="A115" i="34"/>
  <c r="J114" i="34"/>
  <c r="B114" i="34"/>
  <c r="A114" i="34"/>
  <c r="J113" i="34"/>
  <c r="B113" i="34"/>
  <c r="A113" i="34"/>
  <c r="J112" i="34"/>
  <c r="B112" i="34"/>
  <c r="A112" i="34"/>
  <c r="J111" i="34"/>
  <c r="B111" i="34"/>
  <c r="A111" i="34"/>
  <c r="J110" i="34"/>
  <c r="B110" i="34"/>
  <c r="A110" i="34"/>
  <c r="J109" i="34"/>
  <c r="B109" i="34"/>
  <c r="A109" i="34"/>
  <c r="J108" i="34"/>
  <c r="B108" i="34"/>
  <c r="A108" i="34"/>
  <c r="J107" i="34"/>
  <c r="B107" i="34"/>
  <c r="A107" i="34"/>
  <c r="J106" i="34"/>
  <c r="B106" i="34"/>
  <c r="A106" i="34"/>
  <c r="J105" i="34"/>
  <c r="B105" i="34"/>
  <c r="A105" i="34"/>
  <c r="J104" i="34"/>
  <c r="B104" i="34"/>
  <c r="A104" i="34"/>
  <c r="J103" i="34"/>
  <c r="B103" i="34"/>
  <c r="A103" i="34"/>
  <c r="J102" i="34"/>
  <c r="B102" i="34"/>
  <c r="A102" i="34"/>
  <c r="J101" i="34"/>
  <c r="B101" i="34"/>
  <c r="A101" i="34"/>
  <c r="J100" i="34"/>
  <c r="B100" i="34"/>
  <c r="A100" i="34"/>
  <c r="J99" i="34"/>
  <c r="B99" i="34"/>
  <c r="A99" i="34"/>
  <c r="J98" i="34"/>
  <c r="B98" i="34"/>
  <c r="A98" i="34"/>
  <c r="J97" i="34"/>
  <c r="B97" i="34"/>
  <c r="A97" i="34"/>
  <c r="J96" i="34"/>
  <c r="B96" i="34"/>
  <c r="A96" i="34"/>
  <c r="J95" i="34"/>
  <c r="B95" i="34"/>
  <c r="A95" i="34"/>
  <c r="J94" i="34"/>
  <c r="B94" i="34"/>
  <c r="A94" i="34"/>
  <c r="J93" i="34"/>
  <c r="B93" i="34"/>
  <c r="A93" i="34"/>
  <c r="J92" i="34"/>
  <c r="B92" i="34"/>
  <c r="A92" i="34"/>
  <c r="J91" i="34"/>
  <c r="B91" i="34"/>
  <c r="A91" i="34"/>
  <c r="J90" i="34"/>
  <c r="B90" i="34"/>
  <c r="A90" i="34"/>
  <c r="J89" i="34"/>
  <c r="B89" i="34"/>
  <c r="A89" i="34"/>
  <c r="J88" i="34"/>
  <c r="B88" i="34"/>
  <c r="A88" i="34"/>
  <c r="J87" i="34"/>
  <c r="B87" i="34"/>
  <c r="A87" i="34"/>
  <c r="J86" i="34"/>
  <c r="B86" i="34"/>
  <c r="A86" i="34"/>
  <c r="J85" i="34"/>
  <c r="B85" i="34"/>
  <c r="A85" i="34"/>
  <c r="J84" i="34"/>
  <c r="B84" i="34"/>
  <c r="A84" i="34"/>
  <c r="J83" i="34"/>
  <c r="B83" i="34"/>
  <c r="A83" i="34"/>
  <c r="J82" i="34"/>
  <c r="B82" i="34"/>
  <c r="A82" i="34"/>
  <c r="J81" i="34"/>
  <c r="B81" i="34"/>
  <c r="A81" i="34"/>
  <c r="J80" i="34"/>
  <c r="B80" i="34"/>
  <c r="A80" i="34"/>
  <c r="J79" i="34"/>
  <c r="B79" i="34"/>
  <c r="A79" i="34"/>
  <c r="J78" i="34"/>
  <c r="B78" i="34"/>
  <c r="A78" i="34"/>
  <c r="J77" i="34"/>
  <c r="B77" i="34"/>
  <c r="A77" i="34"/>
  <c r="J76" i="34"/>
  <c r="B76" i="34"/>
  <c r="A76" i="34"/>
  <c r="J75" i="34"/>
  <c r="B75" i="34"/>
  <c r="A75" i="34"/>
  <c r="J74" i="34"/>
  <c r="B74" i="34"/>
  <c r="A74" i="34"/>
  <c r="J73" i="34"/>
  <c r="B73" i="34"/>
  <c r="A73" i="34"/>
  <c r="J72" i="34"/>
  <c r="B72" i="34"/>
  <c r="A72" i="34"/>
  <c r="J71" i="34"/>
  <c r="B71" i="34"/>
  <c r="A71" i="34"/>
  <c r="J70" i="34"/>
  <c r="B70" i="34"/>
  <c r="A70" i="34"/>
  <c r="J69" i="34"/>
  <c r="B69" i="34"/>
  <c r="A69" i="34"/>
  <c r="J68" i="34"/>
  <c r="B68" i="34"/>
  <c r="A68" i="34"/>
  <c r="J67" i="34"/>
  <c r="B67" i="34"/>
  <c r="A67" i="34"/>
  <c r="J66" i="34"/>
  <c r="B66" i="34"/>
  <c r="A66" i="34"/>
  <c r="J65" i="34"/>
  <c r="B65" i="34"/>
  <c r="A65" i="34"/>
  <c r="J64" i="34"/>
  <c r="B64" i="34"/>
  <c r="A64" i="34"/>
  <c r="J63" i="34"/>
  <c r="B63" i="34"/>
  <c r="A63" i="34"/>
  <c r="J62" i="34"/>
  <c r="B62" i="34"/>
  <c r="A62" i="34"/>
  <c r="J61" i="34"/>
  <c r="B61" i="34"/>
  <c r="A61" i="34"/>
  <c r="J60" i="34"/>
  <c r="B60" i="34"/>
  <c r="A60" i="34"/>
  <c r="J59" i="34"/>
  <c r="B59" i="34"/>
  <c r="A59" i="34"/>
  <c r="J58" i="34"/>
  <c r="B58" i="34"/>
  <c r="A58" i="34"/>
  <c r="J57" i="34"/>
  <c r="B57" i="34"/>
  <c r="A57" i="34"/>
  <c r="J56" i="34"/>
  <c r="B56" i="34"/>
  <c r="A56" i="34"/>
  <c r="J55" i="34"/>
  <c r="B55" i="34"/>
  <c r="A55" i="34"/>
  <c r="J54" i="34"/>
  <c r="B54" i="34"/>
  <c r="A54" i="34"/>
  <c r="J53" i="34"/>
  <c r="B53" i="34"/>
  <c r="A53" i="34"/>
  <c r="J52" i="34"/>
  <c r="B52" i="34"/>
  <c r="A52" i="34"/>
  <c r="J51" i="34"/>
  <c r="B51" i="34"/>
  <c r="A51" i="34"/>
  <c r="J50" i="34"/>
  <c r="B50" i="34"/>
  <c r="A50" i="34"/>
  <c r="J49" i="34"/>
  <c r="B49" i="34"/>
  <c r="A49" i="34"/>
  <c r="J48" i="34"/>
  <c r="B48" i="34"/>
  <c r="A48" i="34"/>
  <c r="J47" i="34"/>
  <c r="B47" i="34"/>
  <c r="A47" i="34"/>
  <c r="J46" i="34"/>
  <c r="B46" i="34"/>
  <c r="A46" i="34"/>
  <c r="J45" i="34"/>
  <c r="B45" i="34"/>
  <c r="A45" i="34"/>
  <c r="J44" i="34"/>
  <c r="B44" i="34"/>
  <c r="A44" i="34"/>
  <c r="J43" i="34"/>
  <c r="B43" i="34"/>
  <c r="A43" i="34"/>
  <c r="J42" i="34"/>
  <c r="B42" i="34"/>
  <c r="A42" i="34"/>
  <c r="J41" i="34"/>
  <c r="B41" i="34"/>
  <c r="A41" i="34"/>
  <c r="J40" i="34"/>
  <c r="B40" i="34"/>
  <c r="A40" i="34"/>
  <c r="J39" i="34"/>
  <c r="B39" i="34"/>
  <c r="A39" i="34"/>
  <c r="J38" i="34"/>
  <c r="B38" i="34"/>
  <c r="A38" i="34"/>
  <c r="J37" i="34"/>
  <c r="B37" i="34"/>
  <c r="A37" i="34"/>
  <c r="J36" i="34"/>
  <c r="B36" i="34"/>
  <c r="A36" i="34"/>
  <c r="J35" i="34"/>
  <c r="B35" i="34"/>
  <c r="A35" i="34"/>
  <c r="J34" i="34"/>
  <c r="B34" i="34"/>
  <c r="A34" i="34"/>
  <c r="J33" i="34"/>
  <c r="B33" i="34"/>
  <c r="A33" i="34"/>
  <c r="J32" i="34"/>
  <c r="B32" i="34"/>
  <c r="A32" i="34"/>
  <c r="J31" i="34"/>
  <c r="B31" i="34"/>
  <c r="A31" i="34"/>
  <c r="J30" i="34"/>
  <c r="B30" i="34"/>
  <c r="A30" i="34"/>
  <c r="J29" i="34"/>
  <c r="B29" i="34"/>
  <c r="A29" i="34"/>
  <c r="J28" i="34"/>
  <c r="B28" i="34"/>
  <c r="A28" i="34"/>
  <c r="J27" i="34"/>
  <c r="B27" i="34"/>
  <c r="A27" i="34"/>
  <c r="J26" i="34"/>
  <c r="B26" i="34"/>
  <c r="A26" i="34"/>
  <c r="J25" i="34"/>
  <c r="B25" i="34"/>
  <c r="A25" i="34"/>
  <c r="J24" i="34"/>
  <c r="B24" i="34"/>
  <c r="A24" i="34"/>
  <c r="J23" i="34"/>
  <c r="B23" i="34"/>
  <c r="A23" i="34"/>
  <c r="J22" i="34"/>
  <c r="B22" i="34"/>
  <c r="A22" i="34"/>
  <c r="J21" i="34"/>
  <c r="B21" i="34"/>
  <c r="A21" i="34"/>
  <c r="J20" i="34"/>
  <c r="B20" i="34"/>
  <c r="A20" i="34"/>
  <c r="J19" i="34"/>
  <c r="B19" i="34"/>
  <c r="A19" i="34"/>
  <c r="J18" i="34"/>
  <c r="B18" i="34"/>
  <c r="A18" i="34"/>
  <c r="J17" i="34"/>
  <c r="B17" i="34"/>
  <c r="A17" i="34"/>
  <c r="J16" i="34"/>
  <c r="B16" i="34"/>
  <c r="A16" i="34"/>
  <c r="J15" i="34"/>
  <c r="B15" i="34"/>
  <c r="A15" i="34"/>
  <c r="J14" i="34"/>
  <c r="B14" i="34"/>
  <c r="A14" i="34"/>
  <c r="J13" i="34"/>
  <c r="B13" i="34"/>
  <c r="A13" i="34"/>
  <c r="J12" i="34"/>
  <c r="B12" i="34"/>
  <c r="A12" i="34"/>
  <c r="J11" i="34"/>
  <c r="B11" i="34"/>
  <c r="A11" i="34"/>
  <c r="J10" i="34"/>
  <c r="B10" i="34"/>
  <c r="A10" i="34"/>
  <c r="J9" i="34"/>
  <c r="B9" i="34"/>
  <c r="A9" i="34"/>
  <c r="J8" i="34"/>
  <c r="B8" i="34"/>
  <c r="A8" i="34"/>
  <c r="J7" i="34"/>
  <c r="B7" i="34"/>
  <c r="A7" i="34"/>
  <c r="J6" i="34"/>
  <c r="B6" i="34"/>
  <c r="A6" i="34"/>
  <c r="B151" i="14"/>
  <c r="A151" i="14"/>
  <c r="B150" i="14"/>
  <c r="A150" i="14"/>
  <c r="B149" i="14"/>
  <c r="A149" i="14"/>
  <c r="B148" i="14"/>
  <c r="A148" i="14"/>
  <c r="B147" i="14"/>
  <c r="A147" i="14"/>
  <c r="B146" i="14"/>
  <c r="A146" i="14"/>
  <c r="B145" i="14"/>
  <c r="A145" i="14"/>
  <c r="B144" i="14"/>
  <c r="A144" i="14"/>
  <c r="B143" i="14"/>
  <c r="A143" i="14"/>
  <c r="B142" i="14"/>
  <c r="A142" i="14"/>
  <c r="B141" i="14"/>
  <c r="A141" i="14"/>
  <c r="B140" i="14"/>
  <c r="A140" i="14"/>
  <c r="B139" i="14"/>
  <c r="A139" i="14"/>
  <c r="B138" i="14"/>
  <c r="A138" i="14"/>
  <c r="B137" i="14"/>
  <c r="A137" i="14"/>
  <c r="B136" i="14"/>
  <c r="A136" i="14"/>
  <c r="B135" i="14"/>
  <c r="A135" i="14"/>
  <c r="B134" i="14"/>
  <c r="A134" i="14"/>
  <c r="B133" i="14"/>
  <c r="A133" i="14"/>
  <c r="B132" i="14"/>
  <c r="A132" i="14"/>
  <c r="B131" i="14"/>
  <c r="A131" i="14"/>
  <c r="B130" i="14"/>
  <c r="A130" i="14"/>
  <c r="B129" i="14"/>
  <c r="A129" i="14"/>
  <c r="B128" i="14"/>
  <c r="A128" i="14"/>
  <c r="B127" i="14"/>
  <c r="A127" i="14"/>
  <c r="B126" i="14"/>
  <c r="A126" i="14"/>
  <c r="B125" i="14"/>
  <c r="A125" i="14"/>
  <c r="B124" i="14"/>
  <c r="A124" i="14"/>
  <c r="B123" i="14"/>
  <c r="A123" i="14"/>
  <c r="B122" i="14"/>
  <c r="A122" i="14"/>
  <c r="B121" i="14"/>
  <c r="A121" i="14"/>
  <c r="B120" i="14"/>
  <c r="A120" i="14"/>
  <c r="B119" i="14"/>
  <c r="A119" i="14"/>
  <c r="B118" i="14"/>
  <c r="A118" i="14"/>
  <c r="B117" i="14"/>
  <c r="A117" i="14"/>
  <c r="B116" i="14"/>
  <c r="A116" i="14"/>
  <c r="B115" i="14"/>
  <c r="A115" i="14"/>
  <c r="B114" i="14"/>
  <c r="A114" i="14"/>
  <c r="B113" i="14"/>
  <c r="A113" i="14"/>
  <c r="B112" i="14"/>
  <c r="A112" i="14"/>
  <c r="B111" i="14"/>
  <c r="A111" i="14"/>
  <c r="B110" i="14"/>
  <c r="A110" i="14"/>
  <c r="B109" i="14"/>
  <c r="A109" i="14"/>
  <c r="B108" i="14"/>
  <c r="A108" i="14"/>
  <c r="B107" i="14"/>
  <c r="A107" i="14"/>
  <c r="B106" i="14"/>
  <c r="A106" i="14"/>
  <c r="B105" i="14"/>
  <c r="A105" i="14"/>
  <c r="B104" i="14"/>
  <c r="A104" i="14"/>
  <c r="B103" i="14"/>
  <c r="A103" i="14"/>
  <c r="B102" i="14"/>
  <c r="A102" i="14"/>
  <c r="B101" i="14"/>
  <c r="A101" i="14"/>
  <c r="B100" i="14"/>
  <c r="A100" i="14"/>
  <c r="B99" i="14"/>
  <c r="A99" i="14"/>
  <c r="B98" i="14"/>
  <c r="A98" i="14"/>
  <c r="B97" i="14"/>
  <c r="A97" i="14"/>
  <c r="B96" i="14"/>
  <c r="A96" i="14"/>
  <c r="B95" i="14"/>
  <c r="A95" i="14"/>
  <c r="B94" i="14"/>
  <c r="A94" i="14"/>
  <c r="B93" i="14"/>
  <c r="A93" i="14"/>
  <c r="B92" i="14"/>
  <c r="A92" i="14"/>
  <c r="B91" i="14"/>
  <c r="A91" i="14"/>
  <c r="B90" i="14"/>
  <c r="A90" i="14"/>
  <c r="B89" i="14"/>
  <c r="A89" i="14"/>
  <c r="B88" i="14"/>
  <c r="A88" i="14"/>
  <c r="B87" i="14"/>
  <c r="A87" i="14"/>
  <c r="B86" i="14"/>
  <c r="A86" i="14"/>
  <c r="B85" i="14"/>
  <c r="A85" i="14"/>
  <c r="B84" i="14"/>
  <c r="A84" i="14"/>
  <c r="B83" i="14"/>
  <c r="A83" i="14"/>
  <c r="B82" i="14"/>
  <c r="A82" i="14"/>
  <c r="B81" i="14"/>
  <c r="A81" i="14"/>
  <c r="B80" i="14"/>
  <c r="A80" i="14"/>
  <c r="B79" i="14"/>
  <c r="A79" i="14"/>
  <c r="B78" i="14"/>
  <c r="A78" i="14"/>
  <c r="B77" i="14"/>
  <c r="A77" i="14"/>
  <c r="B76" i="14"/>
  <c r="A76" i="14"/>
  <c r="B75" i="14"/>
  <c r="A75" i="14"/>
  <c r="B74" i="14"/>
  <c r="A74" i="14"/>
  <c r="B73" i="14"/>
  <c r="A73" i="14"/>
  <c r="B72" i="14"/>
  <c r="A72" i="14"/>
  <c r="B71" i="14"/>
  <c r="A71" i="14"/>
  <c r="B70" i="14"/>
  <c r="A70" i="14"/>
  <c r="B69" i="14"/>
  <c r="A69" i="14"/>
  <c r="B68" i="14"/>
  <c r="A68" i="14"/>
  <c r="B67" i="14"/>
  <c r="A67" i="14"/>
  <c r="B66" i="14"/>
  <c r="A66" i="14"/>
  <c r="B65" i="14"/>
  <c r="A65" i="14"/>
  <c r="B64" i="14"/>
  <c r="A64" i="14"/>
  <c r="B63" i="14"/>
  <c r="A63" i="14"/>
  <c r="B62" i="14"/>
  <c r="A62"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B47" i="14"/>
  <c r="A47" i="14"/>
  <c r="B46" i="14"/>
  <c r="A46" i="14"/>
  <c r="B45" i="14"/>
  <c r="A45" i="14"/>
  <c r="B44" i="14"/>
  <c r="A44" i="14"/>
  <c r="B43" i="14"/>
  <c r="A43" i="14"/>
  <c r="B42" i="14"/>
  <c r="A42" i="14"/>
  <c r="B41" i="14"/>
  <c r="A41" i="14"/>
  <c r="B40" i="14"/>
  <c r="A40" i="14"/>
  <c r="B39" i="14"/>
  <c r="A39" i="14"/>
  <c r="B38" i="14"/>
  <c r="A38"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I379" i="38"/>
  <c r="F379" i="38"/>
  <c r="I378" i="38"/>
  <c r="F378" i="38"/>
  <c r="I377" i="38"/>
  <c r="F377" i="38"/>
  <c r="I376" i="38"/>
  <c r="F376" i="38"/>
  <c r="I375" i="38"/>
  <c r="F375" i="38"/>
  <c r="I374" i="38"/>
  <c r="F374" i="38"/>
  <c r="P153" i="38"/>
  <c r="N153" i="38"/>
  <c r="B153" i="38"/>
  <c r="A153" i="38"/>
  <c r="P152" i="38"/>
  <c r="N152" i="38"/>
  <c r="B152" i="38"/>
  <c r="A152" i="38"/>
  <c r="P151" i="38"/>
  <c r="N151" i="38"/>
  <c r="B151" i="38"/>
  <c r="A151" i="38"/>
  <c r="P150" i="38"/>
  <c r="N150" i="38"/>
  <c r="B150" i="38"/>
  <c r="A150" i="38"/>
  <c r="P149" i="38"/>
  <c r="N149" i="38"/>
  <c r="B149" i="38"/>
  <c r="A149" i="38"/>
  <c r="P148" i="38"/>
  <c r="N148" i="38"/>
  <c r="B148" i="38"/>
  <c r="A148" i="38"/>
  <c r="P147" i="38"/>
  <c r="N147" i="38"/>
  <c r="B147" i="38"/>
  <c r="A147" i="38"/>
  <c r="P146" i="38"/>
  <c r="N146" i="38"/>
  <c r="B146" i="38"/>
  <c r="A146" i="38"/>
  <c r="P145" i="38"/>
  <c r="N145" i="38"/>
  <c r="B145" i="38"/>
  <c r="A145" i="38"/>
  <c r="P144" i="38"/>
  <c r="N144" i="38"/>
  <c r="B144" i="38"/>
  <c r="A144" i="38"/>
  <c r="P143" i="38"/>
  <c r="N143" i="38"/>
  <c r="B143" i="38"/>
  <c r="A143" i="38"/>
  <c r="P142" i="38"/>
  <c r="N142" i="38"/>
  <c r="B142" i="38"/>
  <c r="A142" i="38"/>
  <c r="P141" i="38"/>
  <c r="N141" i="38"/>
  <c r="B141" i="38"/>
  <c r="A141" i="38"/>
  <c r="P140" i="38"/>
  <c r="N140" i="38"/>
  <c r="B140" i="38"/>
  <c r="A140" i="38"/>
  <c r="P139" i="38"/>
  <c r="N139" i="38"/>
  <c r="B139" i="38"/>
  <c r="A139" i="38"/>
  <c r="P138" i="38"/>
  <c r="N138" i="38"/>
  <c r="B138" i="38"/>
  <c r="A138" i="38"/>
  <c r="P137" i="38"/>
  <c r="N137" i="38"/>
  <c r="B137" i="38"/>
  <c r="A137" i="38"/>
  <c r="P136" i="38"/>
  <c r="N136" i="38"/>
  <c r="B136" i="38"/>
  <c r="A136" i="38"/>
  <c r="P135" i="38"/>
  <c r="N135" i="38"/>
  <c r="B135" i="38"/>
  <c r="A135" i="38"/>
  <c r="P134" i="38"/>
  <c r="N134" i="38"/>
  <c r="B134" i="38"/>
  <c r="A134" i="38"/>
  <c r="P133" i="38"/>
  <c r="N133" i="38"/>
  <c r="B133" i="38"/>
  <c r="A133" i="38"/>
  <c r="P132" i="38"/>
  <c r="N132" i="38"/>
  <c r="B132" i="38"/>
  <c r="A132" i="38"/>
  <c r="P131" i="38"/>
  <c r="N131" i="38"/>
  <c r="B131" i="38"/>
  <c r="A131" i="38"/>
  <c r="P130" i="38"/>
  <c r="N130" i="38"/>
  <c r="B130" i="38"/>
  <c r="A130" i="38"/>
  <c r="P129" i="38"/>
  <c r="N129" i="38"/>
  <c r="B129" i="38"/>
  <c r="A129" i="38"/>
  <c r="P128" i="38"/>
  <c r="N128" i="38"/>
  <c r="B128" i="38"/>
  <c r="A128" i="38"/>
  <c r="P127" i="38"/>
  <c r="N127" i="38"/>
  <c r="B127" i="38"/>
  <c r="A127" i="38"/>
  <c r="P126" i="38"/>
  <c r="N126" i="38"/>
  <c r="B126" i="38"/>
  <c r="A126" i="38"/>
  <c r="P125" i="38"/>
  <c r="N125" i="38"/>
  <c r="B125" i="38"/>
  <c r="A125" i="38"/>
  <c r="P124" i="38"/>
  <c r="N124" i="38"/>
  <c r="B124" i="38"/>
  <c r="A124" i="38"/>
  <c r="P123" i="38"/>
  <c r="N123" i="38"/>
  <c r="B123" i="38"/>
  <c r="A123" i="38"/>
  <c r="P122" i="38"/>
  <c r="N122" i="38"/>
  <c r="B122" i="38"/>
  <c r="A122" i="38"/>
  <c r="P121" i="38"/>
  <c r="N121" i="38"/>
  <c r="B121" i="38"/>
  <c r="A121" i="38"/>
  <c r="P120" i="38"/>
  <c r="N120" i="38"/>
  <c r="B120" i="38"/>
  <c r="A120" i="38"/>
  <c r="P119" i="38"/>
  <c r="N119" i="38"/>
  <c r="B119" i="38"/>
  <c r="A119" i="38"/>
  <c r="P118" i="38"/>
  <c r="N118" i="38"/>
  <c r="B118" i="38"/>
  <c r="A118" i="38"/>
  <c r="P117" i="38"/>
  <c r="N117" i="38"/>
  <c r="B117" i="38"/>
  <c r="A117" i="38"/>
  <c r="P116" i="38"/>
  <c r="N116" i="38"/>
  <c r="B116" i="38"/>
  <c r="A116" i="38"/>
  <c r="P115" i="38"/>
  <c r="N115" i="38"/>
  <c r="B115" i="38"/>
  <c r="A115" i="38"/>
  <c r="P114" i="38"/>
  <c r="N114" i="38"/>
  <c r="B114" i="38"/>
  <c r="A114" i="38"/>
  <c r="P113" i="38"/>
  <c r="N113" i="38"/>
  <c r="B113" i="38"/>
  <c r="A113" i="38"/>
  <c r="P112" i="38"/>
  <c r="N112" i="38"/>
  <c r="B112" i="38"/>
  <c r="A112" i="38"/>
  <c r="P111" i="38"/>
  <c r="N111" i="38"/>
  <c r="B111" i="38"/>
  <c r="A111" i="38"/>
  <c r="P110" i="38"/>
  <c r="N110" i="38"/>
  <c r="B110" i="38"/>
  <c r="A110" i="38"/>
  <c r="P109" i="38"/>
  <c r="N109" i="38"/>
  <c r="B109" i="38"/>
  <c r="A109" i="38"/>
  <c r="P108" i="38"/>
  <c r="N108" i="38"/>
  <c r="B108" i="38"/>
  <c r="A108" i="38"/>
  <c r="P107" i="38"/>
  <c r="N107" i="38"/>
  <c r="B107" i="38"/>
  <c r="A107" i="38"/>
  <c r="P106" i="38"/>
  <c r="N106" i="38"/>
  <c r="B106" i="38"/>
  <c r="A106" i="38"/>
  <c r="P105" i="38"/>
  <c r="N105" i="38"/>
  <c r="B105" i="38"/>
  <c r="A105" i="38"/>
  <c r="P104" i="38"/>
  <c r="N104" i="38"/>
  <c r="B104" i="38"/>
  <c r="A104" i="38"/>
  <c r="P103" i="38"/>
  <c r="N103" i="38"/>
  <c r="B103" i="38"/>
  <c r="A103" i="38"/>
  <c r="P102" i="38"/>
  <c r="N102" i="38"/>
  <c r="B102" i="38"/>
  <c r="A102" i="38"/>
  <c r="P101" i="38"/>
  <c r="N101" i="38"/>
  <c r="B101" i="38"/>
  <c r="A101" i="38"/>
  <c r="P100" i="38"/>
  <c r="N100" i="38"/>
  <c r="B100" i="38"/>
  <c r="A100" i="38"/>
  <c r="P99" i="38"/>
  <c r="N99" i="38"/>
  <c r="B99" i="38"/>
  <c r="A99" i="38"/>
  <c r="P98" i="38"/>
  <c r="N98" i="38"/>
  <c r="B98" i="38"/>
  <c r="A98" i="38"/>
  <c r="P97" i="38"/>
  <c r="N97" i="38"/>
  <c r="B97" i="38"/>
  <c r="A97" i="38"/>
  <c r="P96" i="38"/>
  <c r="N96" i="38"/>
  <c r="B96" i="38"/>
  <c r="A96" i="38"/>
  <c r="P95" i="38"/>
  <c r="N95" i="38"/>
  <c r="B95" i="38"/>
  <c r="A95" i="38"/>
  <c r="P94" i="38"/>
  <c r="N94" i="38"/>
  <c r="B94" i="38"/>
  <c r="A94" i="38"/>
  <c r="P93" i="38"/>
  <c r="N93" i="38"/>
  <c r="B93" i="38"/>
  <c r="A93" i="38"/>
  <c r="P92" i="38"/>
  <c r="N92" i="38"/>
  <c r="B92" i="38"/>
  <c r="A92" i="38"/>
  <c r="P91" i="38"/>
  <c r="N91" i="38"/>
  <c r="B91" i="38"/>
  <c r="A91" i="38"/>
  <c r="P90" i="38"/>
  <c r="N90" i="38"/>
  <c r="B90" i="38"/>
  <c r="A90" i="38"/>
  <c r="P89" i="38"/>
  <c r="N89" i="38"/>
  <c r="B89" i="38"/>
  <c r="A89" i="38"/>
  <c r="P88" i="38"/>
  <c r="N88" i="38"/>
  <c r="B88" i="38"/>
  <c r="A88" i="38"/>
  <c r="P87" i="38"/>
  <c r="N87" i="38"/>
  <c r="B87" i="38"/>
  <c r="A87" i="38"/>
  <c r="P86" i="38"/>
  <c r="N86" i="38"/>
  <c r="B86" i="38"/>
  <c r="A86" i="38"/>
  <c r="P85" i="38"/>
  <c r="N85" i="38"/>
  <c r="B85" i="38"/>
  <c r="A85" i="38"/>
  <c r="P84" i="38"/>
  <c r="N84" i="38"/>
  <c r="B84" i="38"/>
  <c r="A84" i="38"/>
  <c r="P83" i="38"/>
  <c r="N83" i="38"/>
  <c r="B83" i="38"/>
  <c r="A83" i="38"/>
  <c r="P82" i="38"/>
  <c r="N82" i="38"/>
  <c r="B82" i="38"/>
  <c r="A82" i="38"/>
  <c r="P81" i="38"/>
  <c r="N81" i="38"/>
  <c r="B81" i="38"/>
  <c r="A81" i="38"/>
  <c r="P80" i="38"/>
  <c r="N80" i="38"/>
  <c r="B80" i="38"/>
  <c r="A80" i="38"/>
  <c r="P79" i="38"/>
  <c r="N79" i="38"/>
  <c r="B79" i="38"/>
  <c r="A79" i="38"/>
  <c r="P78" i="38"/>
  <c r="N78" i="38"/>
  <c r="B78" i="38"/>
  <c r="A78" i="38"/>
  <c r="P77" i="38"/>
  <c r="N77" i="38"/>
  <c r="B77" i="38"/>
  <c r="A77" i="38"/>
  <c r="P76" i="38"/>
  <c r="N76" i="38"/>
  <c r="B76" i="38"/>
  <c r="A76" i="38"/>
  <c r="P75" i="38"/>
  <c r="N75" i="38"/>
  <c r="B75" i="38"/>
  <c r="A75" i="38"/>
  <c r="P74" i="38"/>
  <c r="N74" i="38"/>
  <c r="B74" i="38"/>
  <c r="A74" i="38"/>
  <c r="P73" i="38"/>
  <c r="N73" i="38"/>
  <c r="B73" i="38"/>
  <c r="A73" i="38"/>
  <c r="P72" i="38"/>
  <c r="N72" i="38"/>
  <c r="B72" i="38"/>
  <c r="A72" i="38"/>
  <c r="P71" i="38"/>
  <c r="N71" i="38"/>
  <c r="B71" i="38"/>
  <c r="A71" i="38"/>
  <c r="P70" i="38"/>
  <c r="N70" i="38"/>
  <c r="B70" i="38"/>
  <c r="A70" i="38"/>
  <c r="P69" i="38"/>
  <c r="N69" i="38"/>
  <c r="B69" i="38"/>
  <c r="A69" i="38"/>
  <c r="P68" i="38"/>
  <c r="N68" i="38"/>
  <c r="B68" i="38"/>
  <c r="A68" i="38"/>
  <c r="P67" i="38"/>
  <c r="N67" i="38"/>
  <c r="B67" i="38"/>
  <c r="A67" i="38"/>
  <c r="P66" i="38"/>
  <c r="N66" i="38"/>
  <c r="B66" i="38"/>
  <c r="A66" i="38"/>
  <c r="P65" i="38"/>
  <c r="N65" i="38"/>
  <c r="B65" i="38"/>
  <c r="A65" i="38"/>
  <c r="P64" i="38"/>
  <c r="N64" i="38"/>
  <c r="B64" i="38"/>
  <c r="A64" i="38"/>
  <c r="P63" i="38"/>
  <c r="N63" i="38"/>
  <c r="B63" i="38"/>
  <c r="A63" i="38"/>
  <c r="P62" i="38"/>
  <c r="N62" i="38"/>
  <c r="B62" i="38"/>
  <c r="A62" i="38"/>
  <c r="P61" i="38"/>
  <c r="N61" i="38"/>
  <c r="B61" i="38"/>
  <c r="A61" i="38"/>
  <c r="P60" i="38"/>
  <c r="N60" i="38"/>
  <c r="B60" i="38"/>
  <c r="A60" i="38"/>
  <c r="P59" i="38"/>
  <c r="N59" i="38"/>
  <c r="B59" i="38"/>
  <c r="A59" i="38"/>
  <c r="P58" i="38"/>
  <c r="N58" i="38"/>
  <c r="B58" i="38"/>
  <c r="A58" i="38"/>
  <c r="P57" i="38"/>
  <c r="N57" i="38"/>
  <c r="B57" i="38"/>
  <c r="A57" i="38"/>
  <c r="P56" i="38"/>
  <c r="N56" i="38"/>
  <c r="B56" i="38"/>
  <c r="A56" i="38"/>
  <c r="P55" i="38"/>
  <c r="N55" i="38"/>
  <c r="B55" i="38"/>
  <c r="A55" i="38"/>
  <c r="P54" i="38"/>
  <c r="N54" i="38"/>
  <c r="B54" i="38"/>
  <c r="A54" i="38"/>
  <c r="P53" i="38"/>
  <c r="N53" i="38"/>
  <c r="B53" i="38"/>
  <c r="A53" i="38"/>
  <c r="P52" i="38"/>
  <c r="N52" i="38"/>
  <c r="B52" i="38"/>
  <c r="A52" i="38"/>
  <c r="P51" i="38"/>
  <c r="N51" i="38"/>
  <c r="B51" i="38"/>
  <c r="A51" i="38"/>
  <c r="P50" i="38"/>
  <c r="N50" i="38"/>
  <c r="B50" i="38"/>
  <c r="A50" i="38"/>
  <c r="P49" i="38"/>
  <c r="N49" i="38"/>
  <c r="B49" i="38"/>
  <c r="A49" i="38"/>
  <c r="P48" i="38"/>
  <c r="N48" i="38"/>
  <c r="B48" i="38"/>
  <c r="A48" i="38"/>
  <c r="P47" i="38"/>
  <c r="N47" i="38"/>
  <c r="B47" i="38"/>
  <c r="A47" i="38"/>
  <c r="P46" i="38"/>
  <c r="N46" i="38"/>
  <c r="B46" i="38"/>
  <c r="A46" i="38"/>
  <c r="P45" i="38"/>
  <c r="N45" i="38"/>
  <c r="B45" i="38"/>
  <c r="A45" i="38"/>
  <c r="P44" i="38"/>
  <c r="N44" i="38"/>
  <c r="B44" i="38"/>
  <c r="A44" i="38"/>
  <c r="P43" i="38"/>
  <c r="N43" i="38"/>
  <c r="B43" i="38"/>
  <c r="A43" i="38"/>
  <c r="P42" i="38"/>
  <c r="N42" i="38"/>
  <c r="B42" i="38"/>
  <c r="A42" i="38"/>
  <c r="P41" i="38"/>
  <c r="N41" i="38"/>
  <c r="B41" i="38"/>
  <c r="A41" i="38"/>
  <c r="P40" i="38"/>
  <c r="N40" i="38"/>
  <c r="B40" i="38"/>
  <c r="A40" i="38"/>
  <c r="P39" i="38"/>
  <c r="N39" i="38"/>
  <c r="B39" i="38"/>
  <c r="A39" i="38"/>
  <c r="P38" i="38"/>
  <c r="N38" i="38"/>
  <c r="B38" i="38"/>
  <c r="A38" i="38"/>
  <c r="P37" i="38"/>
  <c r="N37" i="38"/>
  <c r="B37" i="38"/>
  <c r="A37" i="38"/>
  <c r="P36" i="38"/>
  <c r="N36" i="38"/>
  <c r="B36" i="38"/>
  <c r="A36" i="38"/>
  <c r="P35" i="38"/>
  <c r="N35" i="38"/>
  <c r="B35" i="38"/>
  <c r="A35" i="38"/>
  <c r="P34" i="38"/>
  <c r="N34" i="38"/>
  <c r="B34" i="38"/>
  <c r="A34" i="38"/>
  <c r="P33" i="38"/>
  <c r="N33" i="38"/>
  <c r="B33" i="38"/>
  <c r="A33" i="38"/>
  <c r="P32" i="38"/>
  <c r="N32" i="38"/>
  <c r="B32" i="38"/>
  <c r="A32" i="38"/>
  <c r="P31" i="38"/>
  <c r="N31" i="38"/>
  <c r="B31" i="38"/>
  <c r="A31" i="38"/>
  <c r="P30" i="38"/>
  <c r="N30" i="38"/>
  <c r="B30" i="38"/>
  <c r="A30" i="38"/>
  <c r="P29" i="38"/>
  <c r="N29" i="38"/>
  <c r="B29" i="38"/>
  <c r="A29" i="38"/>
  <c r="P28" i="38"/>
  <c r="N28" i="38"/>
  <c r="B28" i="38"/>
  <c r="A28" i="38"/>
  <c r="P27" i="38"/>
  <c r="N27" i="38"/>
  <c r="B27" i="38"/>
  <c r="A27" i="38"/>
  <c r="P26" i="38"/>
  <c r="N26" i="38"/>
  <c r="B26" i="38"/>
  <c r="A26" i="38"/>
  <c r="P25" i="38"/>
  <c r="N25" i="38"/>
  <c r="B25" i="38"/>
  <c r="A25" i="38"/>
  <c r="P24" i="38"/>
  <c r="N24" i="38"/>
  <c r="B24" i="38"/>
  <c r="A24" i="38"/>
  <c r="P23" i="38"/>
  <c r="N23" i="38"/>
  <c r="B23" i="38"/>
  <c r="A23" i="38"/>
  <c r="P22" i="38"/>
  <c r="N22" i="38"/>
  <c r="B22" i="38"/>
  <c r="A22" i="38"/>
  <c r="P21" i="38"/>
  <c r="N21" i="38"/>
  <c r="B21" i="38"/>
  <c r="A21" i="38"/>
  <c r="P20" i="38"/>
  <c r="N20" i="38"/>
  <c r="B20" i="38"/>
  <c r="A20" i="38"/>
  <c r="P19" i="38"/>
  <c r="N19" i="38"/>
  <c r="B19" i="38"/>
  <c r="A19" i="38"/>
  <c r="P18" i="38"/>
  <c r="N18" i="38"/>
  <c r="B18" i="38"/>
  <c r="A18" i="38"/>
  <c r="P17" i="38"/>
  <c r="N17" i="38"/>
  <c r="B17" i="38"/>
  <c r="A17" i="38"/>
  <c r="P16" i="38"/>
  <c r="N16" i="38"/>
  <c r="B16" i="38"/>
  <c r="A16" i="38"/>
  <c r="P15" i="38"/>
  <c r="N15" i="38"/>
  <c r="B15" i="38"/>
  <c r="A15" i="38"/>
  <c r="P14" i="38"/>
  <c r="N14" i="38"/>
  <c r="B14" i="38"/>
  <c r="A14" i="38"/>
  <c r="P13" i="38"/>
  <c r="N13" i="38"/>
  <c r="B13" i="38"/>
  <c r="A13" i="38"/>
  <c r="P12" i="38"/>
  <c r="N12" i="38"/>
  <c r="B12" i="38"/>
  <c r="A12" i="38"/>
  <c r="P11" i="38"/>
  <c r="N11" i="38"/>
  <c r="B11" i="38"/>
  <c r="A11" i="38"/>
  <c r="B10" i="38"/>
  <c r="A10" i="38"/>
  <c r="P9" i="38"/>
  <c r="N9" i="38"/>
  <c r="B9" i="38"/>
  <c r="A9" i="38"/>
  <c r="B8" i="38"/>
  <c r="A8" i="38"/>
  <c r="B7" i="38"/>
  <c r="A7" i="38"/>
  <c r="B6" i="38"/>
  <c r="A6" i="38"/>
  <c r="I379" i="42"/>
  <c r="F379" i="42"/>
  <c r="I378" i="42"/>
  <c r="F378" i="42"/>
  <c r="I377" i="42"/>
  <c r="F377" i="42"/>
  <c r="I376" i="42"/>
  <c r="F376" i="42"/>
  <c r="I375" i="42"/>
  <c r="F375" i="42"/>
  <c r="I374" i="42"/>
  <c r="F374" i="42"/>
  <c r="P150" i="42"/>
  <c r="N150" i="42"/>
  <c r="B150" i="42"/>
  <c r="A150" i="42"/>
  <c r="P149" i="42"/>
  <c r="N149" i="42"/>
  <c r="B149" i="42"/>
  <c r="A149" i="42"/>
  <c r="P148" i="42"/>
  <c r="N148" i="42"/>
  <c r="B148" i="42"/>
  <c r="A148" i="42"/>
  <c r="P147" i="42"/>
  <c r="N147" i="42"/>
  <c r="B147" i="42"/>
  <c r="A147" i="42"/>
  <c r="P146" i="42"/>
  <c r="N146" i="42"/>
  <c r="B146" i="42"/>
  <c r="A146" i="42"/>
  <c r="P145" i="42"/>
  <c r="N145" i="42"/>
  <c r="B145" i="42"/>
  <c r="A145" i="42"/>
  <c r="P144" i="42"/>
  <c r="N144" i="42"/>
  <c r="B144" i="42"/>
  <c r="A144" i="42"/>
  <c r="P143" i="42"/>
  <c r="N143" i="42"/>
  <c r="B143" i="42"/>
  <c r="A143" i="42"/>
  <c r="P142" i="42"/>
  <c r="N142" i="42"/>
  <c r="B142" i="42"/>
  <c r="A142" i="42"/>
  <c r="P141" i="42"/>
  <c r="N141" i="42"/>
  <c r="B141" i="42"/>
  <c r="A141" i="42"/>
  <c r="P140" i="42"/>
  <c r="N140" i="42"/>
  <c r="B140" i="42"/>
  <c r="A140" i="42"/>
  <c r="P139" i="42"/>
  <c r="N139" i="42"/>
  <c r="B139" i="42"/>
  <c r="A139" i="42"/>
  <c r="P138" i="42"/>
  <c r="N138" i="42"/>
  <c r="B138" i="42"/>
  <c r="A138" i="42"/>
  <c r="P137" i="42"/>
  <c r="N137" i="42"/>
  <c r="B137" i="42"/>
  <c r="A137" i="42"/>
  <c r="P136" i="42"/>
  <c r="N136" i="42"/>
  <c r="B136" i="42"/>
  <c r="A136" i="42"/>
  <c r="P135" i="42"/>
  <c r="N135" i="42"/>
  <c r="B135" i="42"/>
  <c r="A135" i="42"/>
  <c r="P134" i="42"/>
  <c r="N134" i="42"/>
  <c r="B134" i="42"/>
  <c r="A134" i="42"/>
  <c r="P133" i="42"/>
  <c r="N133" i="42"/>
  <c r="B133" i="42"/>
  <c r="A133" i="42"/>
  <c r="P132" i="42"/>
  <c r="N132" i="42"/>
  <c r="B132" i="42"/>
  <c r="A132" i="42"/>
  <c r="P131" i="42"/>
  <c r="N131" i="42"/>
  <c r="B131" i="42"/>
  <c r="A131" i="42"/>
  <c r="P130" i="42"/>
  <c r="N130" i="42"/>
  <c r="B130" i="42"/>
  <c r="A130" i="42"/>
  <c r="P129" i="42"/>
  <c r="N129" i="42"/>
  <c r="B129" i="42"/>
  <c r="A129" i="42"/>
  <c r="P128" i="42"/>
  <c r="N128" i="42"/>
  <c r="B128" i="42"/>
  <c r="A128" i="42"/>
  <c r="P127" i="42"/>
  <c r="N127" i="42"/>
  <c r="B127" i="42"/>
  <c r="A127" i="42"/>
  <c r="P126" i="42"/>
  <c r="N126" i="42"/>
  <c r="B126" i="42"/>
  <c r="A126" i="42"/>
  <c r="P125" i="42"/>
  <c r="N125" i="42"/>
  <c r="B125" i="42"/>
  <c r="A125" i="42"/>
  <c r="P124" i="42"/>
  <c r="N124" i="42"/>
  <c r="B124" i="42"/>
  <c r="A124" i="42"/>
  <c r="P123" i="42"/>
  <c r="N123" i="42"/>
  <c r="B123" i="42"/>
  <c r="A123" i="42"/>
  <c r="P122" i="42"/>
  <c r="N122" i="42"/>
  <c r="B122" i="42"/>
  <c r="A122" i="42"/>
  <c r="P121" i="42"/>
  <c r="N121" i="42"/>
  <c r="B121" i="42"/>
  <c r="A121" i="42"/>
  <c r="P120" i="42"/>
  <c r="N120" i="42"/>
  <c r="B120" i="42"/>
  <c r="A120" i="42"/>
  <c r="P119" i="42"/>
  <c r="N119" i="42"/>
  <c r="B119" i="42"/>
  <c r="A119" i="42"/>
  <c r="P118" i="42"/>
  <c r="N118" i="42"/>
  <c r="B118" i="42"/>
  <c r="A118" i="42"/>
  <c r="P117" i="42"/>
  <c r="N117" i="42"/>
  <c r="B117" i="42"/>
  <c r="A117" i="42"/>
  <c r="P116" i="42"/>
  <c r="N116" i="42"/>
  <c r="B116" i="42"/>
  <c r="A116" i="42"/>
  <c r="P115" i="42"/>
  <c r="N115" i="42"/>
  <c r="B115" i="42"/>
  <c r="A115" i="42"/>
  <c r="P114" i="42"/>
  <c r="N114" i="42"/>
  <c r="B114" i="42"/>
  <c r="A114" i="42"/>
  <c r="P113" i="42"/>
  <c r="N113" i="42"/>
  <c r="B113" i="42"/>
  <c r="A113" i="42"/>
  <c r="P112" i="42"/>
  <c r="N112" i="42"/>
  <c r="B112" i="42"/>
  <c r="A112" i="42"/>
  <c r="P111" i="42"/>
  <c r="N111" i="42"/>
  <c r="B111" i="42"/>
  <c r="A111" i="42"/>
  <c r="P110" i="42"/>
  <c r="N110" i="42"/>
  <c r="B110" i="42"/>
  <c r="A110" i="42"/>
  <c r="P109" i="42"/>
  <c r="N109" i="42"/>
  <c r="B109" i="42"/>
  <c r="A109" i="42"/>
  <c r="P108" i="42"/>
  <c r="N108" i="42"/>
  <c r="B108" i="42"/>
  <c r="A108" i="42"/>
  <c r="P107" i="42"/>
  <c r="N107" i="42"/>
  <c r="B107" i="42"/>
  <c r="A107" i="42"/>
  <c r="P106" i="42"/>
  <c r="N106" i="42"/>
  <c r="B106" i="42"/>
  <c r="A106" i="42"/>
  <c r="P105" i="42"/>
  <c r="N105" i="42"/>
  <c r="B105" i="42"/>
  <c r="A105" i="42"/>
  <c r="P104" i="42"/>
  <c r="N104" i="42"/>
  <c r="B104" i="42"/>
  <c r="A104" i="42"/>
  <c r="P103" i="42"/>
  <c r="N103" i="42"/>
  <c r="B103" i="42"/>
  <c r="A103" i="42"/>
  <c r="P102" i="42"/>
  <c r="N102" i="42"/>
  <c r="B102" i="42"/>
  <c r="A102" i="42"/>
  <c r="P101" i="42"/>
  <c r="N101" i="42"/>
  <c r="B101" i="42"/>
  <c r="A101" i="42"/>
  <c r="P100" i="42"/>
  <c r="N100" i="42"/>
  <c r="B100" i="42"/>
  <c r="A100" i="42"/>
  <c r="P99" i="42"/>
  <c r="N99" i="42"/>
  <c r="B99" i="42"/>
  <c r="A99" i="42"/>
  <c r="P98" i="42"/>
  <c r="N98" i="42"/>
  <c r="B98" i="42"/>
  <c r="A98" i="42"/>
  <c r="P97" i="42"/>
  <c r="N97" i="42"/>
  <c r="B97" i="42"/>
  <c r="A97" i="42"/>
  <c r="P96" i="42"/>
  <c r="N96" i="42"/>
  <c r="B96" i="42"/>
  <c r="A96" i="42"/>
  <c r="P95" i="42"/>
  <c r="N95" i="42"/>
  <c r="B95" i="42"/>
  <c r="A95" i="42"/>
  <c r="P94" i="42"/>
  <c r="N94" i="42"/>
  <c r="B94" i="42"/>
  <c r="A94" i="42"/>
  <c r="P93" i="42"/>
  <c r="N93" i="42"/>
  <c r="B93" i="42"/>
  <c r="A93" i="42"/>
  <c r="P92" i="42"/>
  <c r="N92" i="42"/>
  <c r="B92" i="42"/>
  <c r="A92" i="42"/>
  <c r="P91" i="42"/>
  <c r="N91" i="42"/>
  <c r="B91" i="42"/>
  <c r="A91" i="42"/>
  <c r="P90" i="42"/>
  <c r="N90" i="42"/>
  <c r="B90" i="42"/>
  <c r="A90" i="42"/>
  <c r="P89" i="42"/>
  <c r="N89" i="42"/>
  <c r="B89" i="42"/>
  <c r="A89" i="42"/>
  <c r="P88" i="42"/>
  <c r="N88" i="42"/>
  <c r="B88" i="42"/>
  <c r="A88" i="42"/>
  <c r="P87" i="42"/>
  <c r="N87" i="42"/>
  <c r="B87" i="42"/>
  <c r="A87" i="42"/>
  <c r="P86" i="42"/>
  <c r="N86" i="42"/>
  <c r="B86" i="42"/>
  <c r="A86" i="42"/>
  <c r="P85" i="42"/>
  <c r="N85" i="42"/>
  <c r="B85" i="42"/>
  <c r="A85" i="42"/>
  <c r="P84" i="42"/>
  <c r="N84" i="42"/>
  <c r="B84" i="42"/>
  <c r="A84" i="42"/>
  <c r="P83" i="42"/>
  <c r="N83" i="42"/>
  <c r="B83" i="42"/>
  <c r="A83" i="42"/>
  <c r="P82" i="42"/>
  <c r="N82" i="42"/>
  <c r="B82" i="42"/>
  <c r="A82" i="42"/>
  <c r="P81" i="42"/>
  <c r="N81" i="42"/>
  <c r="B81" i="42"/>
  <c r="A81" i="42"/>
  <c r="P80" i="42"/>
  <c r="N80" i="42"/>
  <c r="B80" i="42"/>
  <c r="A80" i="42"/>
  <c r="P79" i="42"/>
  <c r="N79" i="42"/>
  <c r="B79" i="42"/>
  <c r="A79" i="42"/>
  <c r="P78" i="42"/>
  <c r="N78" i="42"/>
  <c r="B78" i="42"/>
  <c r="A78" i="42"/>
  <c r="P77" i="42"/>
  <c r="N77" i="42"/>
  <c r="B77" i="42"/>
  <c r="A77" i="42"/>
  <c r="P76" i="42"/>
  <c r="N76" i="42"/>
  <c r="B76" i="42"/>
  <c r="A76" i="42"/>
  <c r="P75" i="42"/>
  <c r="N75" i="42"/>
  <c r="B75" i="42"/>
  <c r="A75" i="42"/>
  <c r="P74" i="42"/>
  <c r="N74" i="42"/>
  <c r="B74" i="42"/>
  <c r="A74" i="42"/>
  <c r="P73" i="42"/>
  <c r="N73" i="42"/>
  <c r="B73" i="42"/>
  <c r="A73" i="42"/>
  <c r="P72" i="42"/>
  <c r="N72" i="42"/>
  <c r="B72" i="42"/>
  <c r="A72" i="42"/>
  <c r="P71" i="42"/>
  <c r="N71" i="42"/>
  <c r="B71" i="42"/>
  <c r="A71" i="42"/>
  <c r="P70" i="42"/>
  <c r="N70" i="42"/>
  <c r="B70" i="42"/>
  <c r="A70" i="42"/>
  <c r="P69" i="42"/>
  <c r="N69" i="42"/>
  <c r="B69" i="42"/>
  <c r="A69" i="42"/>
  <c r="P68" i="42"/>
  <c r="N68" i="42"/>
  <c r="B68" i="42"/>
  <c r="A68" i="42"/>
  <c r="P67" i="42"/>
  <c r="N67" i="42"/>
  <c r="B67" i="42"/>
  <c r="A67" i="42"/>
  <c r="P66" i="42"/>
  <c r="N66" i="42"/>
  <c r="B66" i="42"/>
  <c r="A66" i="42"/>
  <c r="P65" i="42"/>
  <c r="N65" i="42"/>
  <c r="B65" i="42"/>
  <c r="A65" i="42"/>
  <c r="P64" i="42"/>
  <c r="N64" i="42"/>
  <c r="B64" i="42"/>
  <c r="A64" i="42"/>
  <c r="P63" i="42"/>
  <c r="N63" i="42"/>
  <c r="B63" i="42"/>
  <c r="A63" i="42"/>
  <c r="P62" i="42"/>
  <c r="N62" i="42"/>
  <c r="B62" i="42"/>
  <c r="A62" i="42"/>
  <c r="P61" i="42"/>
  <c r="N61" i="42"/>
  <c r="B61" i="42"/>
  <c r="A61" i="42"/>
  <c r="P60" i="42"/>
  <c r="N60" i="42"/>
  <c r="B60" i="42"/>
  <c r="A60" i="42"/>
  <c r="P59" i="42"/>
  <c r="N59" i="42"/>
  <c r="B59" i="42"/>
  <c r="A59" i="42"/>
  <c r="P58" i="42"/>
  <c r="N58" i="42"/>
  <c r="B58" i="42"/>
  <c r="A58" i="42"/>
  <c r="P57" i="42"/>
  <c r="N57" i="42"/>
  <c r="B57" i="42"/>
  <c r="A57" i="42"/>
  <c r="P56" i="42"/>
  <c r="N56" i="42"/>
  <c r="B56" i="42"/>
  <c r="A56" i="42"/>
  <c r="P55" i="42"/>
  <c r="N55" i="42"/>
  <c r="B55" i="42"/>
  <c r="A55" i="42"/>
  <c r="P54" i="42"/>
  <c r="N54" i="42"/>
  <c r="B54" i="42"/>
  <c r="A54" i="42"/>
  <c r="P53" i="42"/>
  <c r="N53" i="42"/>
  <c r="B53" i="42"/>
  <c r="A53" i="42"/>
  <c r="P52" i="42"/>
  <c r="N52" i="42"/>
  <c r="B52" i="42"/>
  <c r="A52" i="42"/>
  <c r="P51" i="42"/>
  <c r="N51" i="42"/>
  <c r="B51" i="42"/>
  <c r="A51" i="42"/>
  <c r="P50" i="42"/>
  <c r="N50" i="42"/>
  <c r="B50" i="42"/>
  <c r="A50" i="42"/>
  <c r="P49" i="42"/>
  <c r="N49" i="42"/>
  <c r="B49" i="42"/>
  <c r="A49" i="42"/>
  <c r="P48" i="42"/>
  <c r="N48" i="42"/>
  <c r="B48" i="42"/>
  <c r="A48" i="42"/>
  <c r="P47" i="42"/>
  <c r="N47" i="42"/>
  <c r="B47" i="42"/>
  <c r="A47" i="42"/>
  <c r="P46" i="42"/>
  <c r="N46" i="42"/>
  <c r="B46" i="42"/>
  <c r="A46" i="42"/>
  <c r="P45" i="42"/>
  <c r="N45" i="42"/>
  <c r="B45" i="42"/>
  <c r="A45" i="42"/>
  <c r="P44" i="42"/>
  <c r="N44" i="42"/>
  <c r="B44" i="42"/>
  <c r="A44" i="42"/>
  <c r="P43" i="42"/>
  <c r="N43" i="42"/>
  <c r="B43" i="42"/>
  <c r="A43" i="42"/>
  <c r="P42" i="42"/>
  <c r="N42" i="42"/>
  <c r="B42" i="42"/>
  <c r="A42" i="42"/>
  <c r="P41" i="42"/>
  <c r="N41" i="42"/>
  <c r="B41" i="42"/>
  <c r="A41" i="42"/>
  <c r="P40" i="42"/>
  <c r="N40" i="42"/>
  <c r="B40" i="42"/>
  <c r="A40" i="42"/>
  <c r="P39" i="42"/>
  <c r="N39" i="42"/>
  <c r="B39" i="42"/>
  <c r="A39" i="42"/>
  <c r="P38" i="42"/>
  <c r="N38" i="42"/>
  <c r="B38" i="42"/>
  <c r="A38" i="42"/>
  <c r="P37" i="42"/>
  <c r="N37" i="42"/>
  <c r="B37" i="42"/>
  <c r="A37" i="42"/>
  <c r="P36" i="42"/>
  <c r="N36" i="42"/>
  <c r="B36" i="42"/>
  <c r="A36" i="42"/>
  <c r="P35" i="42"/>
  <c r="N35" i="42"/>
  <c r="B35" i="42"/>
  <c r="A35" i="42"/>
  <c r="P34" i="42"/>
  <c r="N34" i="42"/>
  <c r="B34" i="42"/>
  <c r="A34" i="42"/>
  <c r="P33" i="42"/>
  <c r="N33" i="42"/>
  <c r="B33" i="42"/>
  <c r="A33" i="42"/>
  <c r="P32" i="42"/>
  <c r="N32" i="42"/>
  <c r="B32" i="42"/>
  <c r="A32" i="42"/>
  <c r="P31" i="42"/>
  <c r="N31" i="42"/>
  <c r="B31" i="42"/>
  <c r="A31" i="42"/>
  <c r="P30" i="42"/>
  <c r="N30" i="42"/>
  <c r="B30" i="42"/>
  <c r="A30" i="42"/>
  <c r="P29" i="42"/>
  <c r="N29" i="42"/>
  <c r="B29" i="42"/>
  <c r="A29" i="42"/>
  <c r="P28" i="42"/>
  <c r="N28" i="42"/>
  <c r="B28" i="42"/>
  <c r="A28" i="42"/>
  <c r="P27" i="42"/>
  <c r="N27" i="42"/>
  <c r="B27" i="42"/>
  <c r="A27" i="42"/>
  <c r="P26" i="42"/>
  <c r="N26" i="42"/>
  <c r="B26" i="42"/>
  <c r="A26" i="42"/>
  <c r="P25" i="42"/>
  <c r="N25" i="42"/>
  <c r="B25" i="42"/>
  <c r="A25" i="42"/>
  <c r="P24" i="42"/>
  <c r="N24" i="42"/>
  <c r="B24" i="42"/>
  <c r="A24" i="42"/>
  <c r="P23" i="42"/>
  <c r="N23" i="42"/>
  <c r="B23" i="42"/>
  <c r="A23" i="42"/>
  <c r="P22" i="42"/>
  <c r="N22" i="42"/>
  <c r="B22" i="42"/>
  <c r="A22" i="42"/>
  <c r="P21" i="42"/>
  <c r="N21" i="42"/>
  <c r="B21" i="42"/>
  <c r="A21" i="42"/>
  <c r="P20" i="42"/>
  <c r="N20" i="42"/>
  <c r="B20" i="42"/>
  <c r="A20" i="42"/>
  <c r="P19" i="42"/>
  <c r="N19" i="42"/>
  <c r="B19" i="42"/>
  <c r="A19" i="42"/>
  <c r="P18" i="42"/>
  <c r="N18" i="42"/>
  <c r="B18" i="42"/>
  <c r="A18" i="42"/>
  <c r="P17" i="42"/>
  <c r="N17" i="42"/>
  <c r="B17" i="42"/>
  <c r="A17" i="42"/>
  <c r="P16" i="42"/>
  <c r="N16" i="42"/>
  <c r="B16" i="42"/>
  <c r="A16" i="42"/>
  <c r="P15" i="42"/>
  <c r="N15" i="42"/>
  <c r="B15" i="42"/>
  <c r="A15" i="42"/>
  <c r="P14" i="42"/>
  <c r="N14" i="42"/>
  <c r="B14" i="42"/>
  <c r="A14" i="42"/>
  <c r="P13" i="42"/>
  <c r="N13" i="42"/>
  <c r="B13" i="42"/>
  <c r="A13" i="42"/>
  <c r="P12" i="42"/>
  <c r="N12" i="42"/>
  <c r="B12" i="42"/>
  <c r="A12" i="42"/>
  <c r="P11" i="42"/>
  <c r="N11" i="42"/>
  <c r="B11" i="42"/>
  <c r="A11" i="42"/>
  <c r="B10" i="42"/>
  <c r="A10" i="42"/>
  <c r="P9" i="42"/>
  <c r="N9" i="42"/>
  <c r="B9" i="42"/>
  <c r="A9" i="42"/>
  <c r="B8" i="42"/>
  <c r="A8" i="42"/>
  <c r="B7" i="42"/>
  <c r="A7" i="42"/>
  <c r="B6" i="42"/>
  <c r="A6" i="42"/>
  <c r="P152" i="41"/>
  <c r="N152" i="41"/>
  <c r="B152" i="41"/>
  <c r="A152" i="41"/>
  <c r="P151" i="41"/>
  <c r="N151" i="41"/>
  <c r="B151" i="41"/>
  <c r="A151" i="41"/>
  <c r="P150" i="41"/>
  <c r="N150" i="41"/>
  <c r="B150" i="41"/>
  <c r="A150" i="41"/>
  <c r="P149" i="41"/>
  <c r="N149" i="41"/>
  <c r="B149" i="41"/>
  <c r="A149" i="41"/>
  <c r="P148" i="41"/>
  <c r="N148" i="41"/>
  <c r="B148" i="41"/>
  <c r="A148" i="41"/>
  <c r="P147" i="41"/>
  <c r="N147" i="41"/>
  <c r="B147" i="41"/>
  <c r="A147" i="41"/>
  <c r="P146" i="41"/>
  <c r="N146" i="41"/>
  <c r="B146" i="41"/>
  <c r="A146" i="41"/>
  <c r="P145" i="41"/>
  <c r="N145" i="41"/>
  <c r="B145" i="41"/>
  <c r="A145" i="41"/>
  <c r="P144" i="41"/>
  <c r="N144" i="41"/>
  <c r="B144" i="41"/>
  <c r="A144" i="41"/>
  <c r="P143" i="41"/>
  <c r="N143" i="41"/>
  <c r="B143" i="41"/>
  <c r="A143" i="41"/>
  <c r="P142" i="41"/>
  <c r="N142" i="41"/>
  <c r="B142" i="41"/>
  <c r="A142" i="41"/>
  <c r="P141" i="41"/>
  <c r="N141" i="41"/>
  <c r="B141" i="41"/>
  <c r="A141" i="41"/>
  <c r="P140" i="41"/>
  <c r="N140" i="41"/>
  <c r="B140" i="41"/>
  <c r="A140" i="41"/>
  <c r="P139" i="41"/>
  <c r="N139" i="41"/>
  <c r="B139" i="41"/>
  <c r="A139" i="41"/>
  <c r="P138" i="41"/>
  <c r="N138" i="41"/>
  <c r="B138" i="41"/>
  <c r="A138" i="41"/>
  <c r="P137" i="41"/>
  <c r="N137" i="41"/>
  <c r="B137" i="41"/>
  <c r="A137" i="41"/>
  <c r="P136" i="41"/>
  <c r="N136" i="41"/>
  <c r="B136" i="41"/>
  <c r="A136" i="41"/>
  <c r="P135" i="41"/>
  <c r="N135" i="41"/>
  <c r="B135" i="41"/>
  <c r="A135" i="41"/>
  <c r="P134" i="41"/>
  <c r="N134" i="41"/>
  <c r="B134" i="41"/>
  <c r="A134" i="41"/>
  <c r="P133" i="41"/>
  <c r="N133" i="41"/>
  <c r="B133" i="41"/>
  <c r="A133" i="41"/>
  <c r="P132" i="41"/>
  <c r="N132" i="41"/>
  <c r="B132" i="41"/>
  <c r="A132" i="41"/>
  <c r="P131" i="41"/>
  <c r="N131" i="41"/>
  <c r="B131" i="41"/>
  <c r="A131" i="41"/>
  <c r="P130" i="41"/>
  <c r="N130" i="41"/>
  <c r="B130" i="41"/>
  <c r="A130" i="41"/>
  <c r="P129" i="41"/>
  <c r="N129" i="41"/>
  <c r="B129" i="41"/>
  <c r="A129" i="41"/>
  <c r="P128" i="41"/>
  <c r="N128" i="41"/>
  <c r="B128" i="41"/>
  <c r="A128" i="41"/>
  <c r="P127" i="41"/>
  <c r="N127" i="41"/>
  <c r="B127" i="41"/>
  <c r="A127" i="41"/>
  <c r="P126" i="41"/>
  <c r="N126" i="41"/>
  <c r="B126" i="41"/>
  <c r="A126" i="41"/>
  <c r="P125" i="41"/>
  <c r="N125" i="41"/>
  <c r="B125" i="41"/>
  <c r="A125" i="41"/>
  <c r="P124" i="41"/>
  <c r="N124" i="41"/>
  <c r="B124" i="41"/>
  <c r="A124" i="41"/>
  <c r="P123" i="41"/>
  <c r="N123" i="41"/>
  <c r="B123" i="41"/>
  <c r="A123" i="41"/>
  <c r="P122" i="41"/>
  <c r="N122" i="41"/>
  <c r="B122" i="41"/>
  <c r="A122" i="41"/>
  <c r="P121" i="41"/>
  <c r="N121" i="41"/>
  <c r="B121" i="41"/>
  <c r="A121" i="41"/>
  <c r="P120" i="41"/>
  <c r="N120" i="41"/>
  <c r="B120" i="41"/>
  <c r="A120" i="41"/>
  <c r="P119" i="41"/>
  <c r="N119" i="41"/>
  <c r="B119" i="41"/>
  <c r="A119" i="41"/>
  <c r="P118" i="41"/>
  <c r="N118" i="41"/>
  <c r="B118" i="41"/>
  <c r="A118" i="41"/>
  <c r="P117" i="41"/>
  <c r="N117" i="41"/>
  <c r="B117" i="41"/>
  <c r="A117" i="41"/>
  <c r="P116" i="41"/>
  <c r="N116" i="41"/>
  <c r="B116" i="41"/>
  <c r="A116" i="41"/>
  <c r="P115" i="41"/>
  <c r="N115" i="41"/>
  <c r="B115" i="41"/>
  <c r="A115" i="41"/>
  <c r="P114" i="41"/>
  <c r="N114" i="41"/>
  <c r="B114" i="41"/>
  <c r="A114" i="41"/>
  <c r="P113" i="41"/>
  <c r="N113" i="41"/>
  <c r="B113" i="41"/>
  <c r="A113" i="41"/>
  <c r="P112" i="41"/>
  <c r="N112" i="41"/>
  <c r="B112" i="41"/>
  <c r="A112" i="41"/>
  <c r="P111" i="41"/>
  <c r="N111" i="41"/>
  <c r="B111" i="41"/>
  <c r="A111" i="41"/>
  <c r="P110" i="41"/>
  <c r="N110" i="41"/>
  <c r="B110" i="41"/>
  <c r="A110" i="41"/>
  <c r="P109" i="41"/>
  <c r="N109" i="41"/>
  <c r="B109" i="41"/>
  <c r="A109" i="41"/>
  <c r="P108" i="41"/>
  <c r="N108" i="41"/>
  <c r="B108" i="41"/>
  <c r="A108" i="41"/>
  <c r="P107" i="41"/>
  <c r="N107" i="41"/>
  <c r="B107" i="41"/>
  <c r="A107" i="41"/>
  <c r="P106" i="41"/>
  <c r="N106" i="41"/>
  <c r="B106" i="41"/>
  <c r="A106" i="41"/>
  <c r="P105" i="41"/>
  <c r="N105" i="41"/>
  <c r="B105" i="41"/>
  <c r="A105" i="41"/>
  <c r="P104" i="41"/>
  <c r="N104" i="41"/>
  <c r="B104" i="41"/>
  <c r="A104" i="41"/>
  <c r="P103" i="41"/>
  <c r="N103" i="41"/>
  <c r="B103" i="41"/>
  <c r="A103" i="41"/>
  <c r="P102" i="41"/>
  <c r="N102" i="41"/>
  <c r="B102" i="41"/>
  <c r="A102" i="41"/>
  <c r="P101" i="41"/>
  <c r="N101" i="41"/>
  <c r="B101" i="41"/>
  <c r="A101" i="41"/>
  <c r="P100" i="41"/>
  <c r="N100" i="41"/>
  <c r="B100" i="41"/>
  <c r="A100" i="41"/>
  <c r="P99" i="41"/>
  <c r="N99" i="41"/>
  <c r="B99" i="41"/>
  <c r="A99" i="41"/>
  <c r="P98" i="41"/>
  <c r="N98" i="41"/>
  <c r="B98" i="41"/>
  <c r="A98" i="41"/>
  <c r="P97" i="41"/>
  <c r="N97" i="41"/>
  <c r="B97" i="41"/>
  <c r="A97" i="41"/>
  <c r="P96" i="41"/>
  <c r="N96" i="41"/>
  <c r="B96" i="41"/>
  <c r="A96" i="41"/>
  <c r="P95" i="41"/>
  <c r="N95" i="41"/>
  <c r="B95" i="41"/>
  <c r="A95" i="41"/>
  <c r="P94" i="41"/>
  <c r="N94" i="41"/>
  <c r="B94" i="41"/>
  <c r="A94" i="41"/>
  <c r="P93" i="41"/>
  <c r="N93" i="41"/>
  <c r="B93" i="41"/>
  <c r="A93" i="41"/>
  <c r="P92" i="41"/>
  <c r="N92" i="41"/>
  <c r="B92" i="41"/>
  <c r="A92" i="41"/>
  <c r="P91" i="41"/>
  <c r="N91" i="41"/>
  <c r="B91" i="41"/>
  <c r="A91" i="41"/>
  <c r="P90" i="41"/>
  <c r="N90" i="41"/>
  <c r="B90" i="41"/>
  <c r="A90" i="41"/>
  <c r="P89" i="41"/>
  <c r="N89" i="41"/>
  <c r="B89" i="41"/>
  <c r="A89" i="41"/>
  <c r="P88" i="41"/>
  <c r="N88" i="41"/>
  <c r="B88" i="41"/>
  <c r="A88" i="41"/>
  <c r="P87" i="41"/>
  <c r="N87" i="41"/>
  <c r="B87" i="41"/>
  <c r="A87" i="41"/>
  <c r="P86" i="41"/>
  <c r="N86" i="41"/>
  <c r="B86" i="41"/>
  <c r="A86" i="41"/>
  <c r="P85" i="41"/>
  <c r="N85" i="41"/>
  <c r="B85" i="41"/>
  <c r="A85" i="41"/>
  <c r="P84" i="41"/>
  <c r="N84" i="41"/>
  <c r="B84" i="41"/>
  <c r="A84" i="41"/>
  <c r="P83" i="41"/>
  <c r="N83" i="41"/>
  <c r="B83" i="41"/>
  <c r="A83" i="41"/>
  <c r="P82" i="41"/>
  <c r="N82" i="41"/>
  <c r="B82" i="41"/>
  <c r="A82" i="41"/>
  <c r="P81" i="41"/>
  <c r="N81" i="41"/>
  <c r="B81" i="41"/>
  <c r="A81" i="41"/>
  <c r="P80" i="41"/>
  <c r="N80" i="41"/>
  <c r="B80" i="41"/>
  <c r="A80" i="41"/>
  <c r="P79" i="41"/>
  <c r="N79" i="41"/>
  <c r="B79" i="41"/>
  <c r="A79" i="41"/>
  <c r="P78" i="41"/>
  <c r="N78" i="41"/>
  <c r="B78" i="41"/>
  <c r="A78" i="41"/>
  <c r="P77" i="41"/>
  <c r="N77" i="41"/>
  <c r="B77" i="41"/>
  <c r="A77" i="41"/>
  <c r="P76" i="41"/>
  <c r="N76" i="41"/>
  <c r="B76" i="41"/>
  <c r="A76" i="41"/>
  <c r="P75" i="41"/>
  <c r="N75" i="41"/>
  <c r="B75" i="41"/>
  <c r="A75" i="41"/>
  <c r="P74" i="41"/>
  <c r="N74" i="41"/>
  <c r="B74" i="41"/>
  <c r="A74" i="41"/>
  <c r="P73" i="41"/>
  <c r="N73" i="41"/>
  <c r="B73" i="41"/>
  <c r="A73" i="41"/>
  <c r="P72" i="41"/>
  <c r="N72" i="41"/>
  <c r="B72" i="41"/>
  <c r="A72" i="41"/>
  <c r="P71" i="41"/>
  <c r="N71" i="41"/>
  <c r="B71" i="41"/>
  <c r="A71" i="41"/>
  <c r="P70" i="41"/>
  <c r="N70" i="41"/>
  <c r="B70" i="41"/>
  <c r="A70" i="41"/>
  <c r="P69" i="41"/>
  <c r="N69" i="41"/>
  <c r="B69" i="41"/>
  <c r="A69" i="41"/>
  <c r="P68" i="41"/>
  <c r="N68" i="41"/>
  <c r="B68" i="41"/>
  <c r="A68" i="41"/>
  <c r="P67" i="41"/>
  <c r="N67" i="41"/>
  <c r="B67" i="41"/>
  <c r="A67" i="41"/>
  <c r="P66" i="41"/>
  <c r="N66" i="41"/>
  <c r="B66" i="41"/>
  <c r="A66" i="41"/>
  <c r="P65" i="41"/>
  <c r="N65" i="41"/>
  <c r="B65" i="41"/>
  <c r="A65" i="41"/>
  <c r="P64" i="41"/>
  <c r="N64" i="41"/>
  <c r="B64" i="41"/>
  <c r="A64" i="41"/>
  <c r="P63" i="41"/>
  <c r="N63" i="41"/>
  <c r="B63" i="41"/>
  <c r="A63" i="41"/>
  <c r="P62" i="41"/>
  <c r="N62" i="41"/>
  <c r="B62" i="41"/>
  <c r="A62" i="41"/>
  <c r="P61" i="41"/>
  <c r="N61" i="41"/>
  <c r="B61" i="41"/>
  <c r="A61" i="41"/>
  <c r="P60" i="41"/>
  <c r="N60" i="41"/>
  <c r="B60" i="41"/>
  <c r="A60" i="41"/>
  <c r="P59" i="41"/>
  <c r="N59" i="41"/>
  <c r="B59" i="41"/>
  <c r="A59" i="41"/>
  <c r="P58" i="41"/>
  <c r="N58" i="41"/>
  <c r="B58" i="41"/>
  <c r="A58" i="41"/>
  <c r="P57" i="41"/>
  <c r="N57" i="41"/>
  <c r="B57" i="41"/>
  <c r="A57" i="41"/>
  <c r="P56" i="41"/>
  <c r="N56" i="41"/>
  <c r="B56" i="41"/>
  <c r="A56" i="41"/>
  <c r="P55" i="41"/>
  <c r="N55" i="41"/>
  <c r="B55" i="41"/>
  <c r="A55" i="41"/>
  <c r="P54" i="41"/>
  <c r="N54" i="41"/>
  <c r="B54" i="41"/>
  <c r="A54" i="41"/>
  <c r="P53" i="41"/>
  <c r="N53" i="41"/>
  <c r="B53" i="41"/>
  <c r="A53" i="41"/>
  <c r="P52" i="41"/>
  <c r="N52" i="41"/>
  <c r="B52" i="41"/>
  <c r="A52" i="41"/>
  <c r="P51" i="41"/>
  <c r="N51" i="41"/>
  <c r="B51" i="41"/>
  <c r="A51" i="41"/>
  <c r="P50" i="41"/>
  <c r="N50" i="41"/>
  <c r="B50" i="41"/>
  <c r="A50" i="41"/>
  <c r="P49" i="41"/>
  <c r="N49" i="41"/>
  <c r="B49" i="41"/>
  <c r="A49" i="41"/>
  <c r="P48" i="41"/>
  <c r="N48" i="41"/>
  <c r="B48" i="41"/>
  <c r="A48" i="41"/>
  <c r="P47" i="41"/>
  <c r="N47" i="41"/>
  <c r="B47" i="41"/>
  <c r="A47" i="41"/>
  <c r="P46" i="41"/>
  <c r="N46" i="41"/>
  <c r="B46" i="41"/>
  <c r="A46" i="41"/>
  <c r="P45" i="41"/>
  <c r="N45" i="41"/>
  <c r="B45" i="41"/>
  <c r="A45" i="41"/>
  <c r="P44" i="41"/>
  <c r="N44" i="41"/>
  <c r="B44" i="41"/>
  <c r="A44" i="41"/>
  <c r="P43" i="41"/>
  <c r="N43" i="41"/>
  <c r="B43" i="41"/>
  <c r="A43" i="41"/>
  <c r="P42" i="41"/>
  <c r="N42" i="41"/>
  <c r="B42" i="41"/>
  <c r="A42" i="41"/>
  <c r="P41" i="41"/>
  <c r="N41" i="41"/>
  <c r="B41" i="41"/>
  <c r="A41" i="41"/>
  <c r="P40" i="41"/>
  <c r="N40" i="41"/>
  <c r="B40" i="41"/>
  <c r="A40" i="41"/>
  <c r="P39" i="41"/>
  <c r="N39" i="41"/>
  <c r="B39" i="41"/>
  <c r="A39" i="41"/>
  <c r="P38" i="41"/>
  <c r="N38" i="41"/>
  <c r="B38" i="41"/>
  <c r="A38" i="41"/>
  <c r="P37" i="41"/>
  <c r="N37" i="41"/>
  <c r="B37" i="41"/>
  <c r="A37" i="41"/>
  <c r="P36" i="41"/>
  <c r="N36" i="41"/>
  <c r="B36" i="41"/>
  <c r="A36" i="41"/>
  <c r="P35" i="41"/>
  <c r="N35" i="41"/>
  <c r="B35" i="41"/>
  <c r="A35" i="41"/>
  <c r="P34" i="41"/>
  <c r="N34" i="41"/>
  <c r="B34" i="41"/>
  <c r="A34" i="41"/>
  <c r="P33" i="41"/>
  <c r="N33" i="41"/>
  <c r="B33" i="41"/>
  <c r="A33" i="41"/>
  <c r="P32" i="41"/>
  <c r="N32" i="41"/>
  <c r="B32" i="41"/>
  <c r="A32" i="41"/>
  <c r="P31" i="41"/>
  <c r="N31" i="41"/>
  <c r="B31" i="41"/>
  <c r="A31" i="41"/>
  <c r="P30" i="41"/>
  <c r="N30" i="41"/>
  <c r="B30" i="41"/>
  <c r="A30" i="41"/>
  <c r="P29" i="41"/>
  <c r="N29" i="41"/>
  <c r="B29" i="41"/>
  <c r="A29" i="41"/>
  <c r="P28" i="41"/>
  <c r="N28" i="41"/>
  <c r="B28" i="41"/>
  <c r="A28" i="41"/>
  <c r="P27" i="41"/>
  <c r="N27" i="41"/>
  <c r="B27" i="41"/>
  <c r="A27" i="41"/>
  <c r="P26" i="41"/>
  <c r="N26" i="41"/>
  <c r="B26" i="41"/>
  <c r="A26" i="41"/>
  <c r="P25" i="41"/>
  <c r="N25" i="41"/>
  <c r="B25" i="41"/>
  <c r="A25" i="41"/>
  <c r="P24" i="41"/>
  <c r="N24" i="41"/>
  <c r="B24" i="41"/>
  <c r="A24" i="41"/>
  <c r="P23" i="41"/>
  <c r="N23" i="41"/>
  <c r="B23" i="41"/>
  <c r="A23" i="41"/>
  <c r="P22" i="41"/>
  <c r="N22" i="41"/>
  <c r="B22" i="41"/>
  <c r="A22" i="41"/>
  <c r="P21" i="41"/>
  <c r="N21" i="41"/>
  <c r="B21" i="41"/>
  <c r="A21" i="41"/>
  <c r="P20" i="41"/>
  <c r="N20" i="41"/>
  <c r="B20" i="41"/>
  <c r="A20" i="41"/>
  <c r="P19" i="41"/>
  <c r="N19" i="41"/>
  <c r="B19" i="41"/>
  <c r="A19" i="41"/>
  <c r="P18" i="41"/>
  <c r="N18" i="41"/>
  <c r="B18" i="41"/>
  <c r="A18" i="41"/>
  <c r="P17" i="41"/>
  <c r="N17" i="41"/>
  <c r="B17" i="41"/>
  <c r="A17" i="41"/>
  <c r="P16" i="41"/>
  <c r="N16" i="41"/>
  <c r="B16" i="41"/>
  <c r="A16" i="41"/>
  <c r="P15" i="41"/>
  <c r="N15" i="41"/>
  <c r="B15" i="41"/>
  <c r="A15" i="41"/>
  <c r="P14" i="41"/>
  <c r="N14" i="41"/>
  <c r="B14" i="41"/>
  <c r="A14" i="41"/>
  <c r="P13" i="41"/>
  <c r="N13" i="41"/>
  <c r="B13" i="41"/>
  <c r="A13" i="41"/>
  <c r="P12" i="41"/>
  <c r="N12" i="41"/>
  <c r="B12" i="41"/>
  <c r="A12" i="41"/>
  <c r="P11" i="41"/>
  <c r="N11" i="41"/>
  <c r="B11" i="41"/>
  <c r="A11" i="41"/>
  <c r="B10" i="41"/>
  <c r="A10" i="41"/>
  <c r="P9" i="41"/>
  <c r="N9" i="41"/>
  <c r="B9" i="41"/>
  <c r="A9" i="41"/>
  <c r="B8" i="41"/>
  <c r="A8" i="41"/>
  <c r="B7" i="41"/>
  <c r="A7" i="41"/>
  <c r="B6" i="41"/>
  <c r="A6" i="41"/>
  <c r="I379" i="39"/>
  <c r="F379" i="39"/>
  <c r="I378" i="39"/>
  <c r="F378" i="39"/>
  <c r="I377" i="39"/>
  <c r="F377" i="39"/>
  <c r="I376" i="39"/>
  <c r="F376" i="39"/>
  <c r="I375" i="39"/>
  <c r="F375" i="39"/>
  <c r="I374" i="39"/>
  <c r="F374" i="39"/>
  <c r="P147" i="39"/>
  <c r="N147" i="39"/>
  <c r="B147" i="39"/>
  <c r="A147" i="39"/>
  <c r="P146" i="39"/>
  <c r="N146" i="39"/>
  <c r="B146" i="39"/>
  <c r="A146" i="39"/>
  <c r="P145" i="39"/>
  <c r="N145" i="39"/>
  <c r="B145" i="39"/>
  <c r="A145" i="39"/>
  <c r="P144" i="39"/>
  <c r="N144" i="39"/>
  <c r="B144" i="39"/>
  <c r="A144" i="39"/>
  <c r="P143" i="39"/>
  <c r="N143" i="39"/>
  <c r="B143" i="39"/>
  <c r="A143" i="39"/>
  <c r="P142" i="39"/>
  <c r="N142" i="39"/>
  <c r="B142" i="39"/>
  <c r="A142" i="39"/>
  <c r="P141" i="39"/>
  <c r="N141" i="39"/>
  <c r="B141" i="39"/>
  <c r="A141" i="39"/>
  <c r="P140" i="39"/>
  <c r="N140" i="39"/>
  <c r="B140" i="39"/>
  <c r="A140" i="39"/>
  <c r="P139" i="39"/>
  <c r="N139" i="39"/>
  <c r="B139" i="39"/>
  <c r="A139" i="39"/>
  <c r="P138" i="39"/>
  <c r="N138" i="39"/>
  <c r="B138" i="39"/>
  <c r="A138" i="39"/>
  <c r="P137" i="39"/>
  <c r="N137" i="39"/>
  <c r="B137" i="39"/>
  <c r="A137" i="39"/>
  <c r="P136" i="39"/>
  <c r="N136" i="39"/>
  <c r="B136" i="39"/>
  <c r="A136" i="39"/>
  <c r="P135" i="39"/>
  <c r="N135" i="39"/>
  <c r="B135" i="39"/>
  <c r="A135" i="39"/>
  <c r="P134" i="39"/>
  <c r="N134" i="39"/>
  <c r="B134" i="39"/>
  <c r="A134" i="39"/>
  <c r="P133" i="39"/>
  <c r="N133" i="39"/>
  <c r="B133" i="39"/>
  <c r="A133" i="39"/>
  <c r="P132" i="39"/>
  <c r="N132" i="39"/>
  <c r="B132" i="39"/>
  <c r="A132" i="39"/>
  <c r="P131" i="39"/>
  <c r="N131" i="39"/>
  <c r="B131" i="39"/>
  <c r="A131" i="39"/>
  <c r="P130" i="39"/>
  <c r="N130" i="39"/>
  <c r="B130" i="39"/>
  <c r="A130" i="39"/>
  <c r="P129" i="39"/>
  <c r="N129" i="39"/>
  <c r="B129" i="39"/>
  <c r="A129" i="39"/>
  <c r="P128" i="39"/>
  <c r="N128" i="39"/>
  <c r="B128" i="39"/>
  <c r="A128" i="39"/>
  <c r="P127" i="39"/>
  <c r="N127" i="39"/>
  <c r="B127" i="39"/>
  <c r="A127" i="39"/>
  <c r="P126" i="39"/>
  <c r="N126" i="39"/>
  <c r="B126" i="39"/>
  <c r="A126" i="39"/>
  <c r="P125" i="39"/>
  <c r="N125" i="39"/>
  <c r="B125" i="39"/>
  <c r="A125" i="39"/>
  <c r="P124" i="39"/>
  <c r="N124" i="39"/>
  <c r="B124" i="39"/>
  <c r="A124" i="39"/>
  <c r="P123" i="39"/>
  <c r="N123" i="39"/>
  <c r="B123" i="39"/>
  <c r="A123" i="39"/>
  <c r="P122" i="39"/>
  <c r="N122" i="39"/>
  <c r="B122" i="39"/>
  <c r="A122" i="39"/>
  <c r="P121" i="39"/>
  <c r="N121" i="39"/>
  <c r="B121" i="39"/>
  <c r="A121" i="39"/>
  <c r="P120" i="39"/>
  <c r="N120" i="39"/>
  <c r="B120" i="39"/>
  <c r="A120" i="39"/>
  <c r="P119" i="39"/>
  <c r="N119" i="39"/>
  <c r="B119" i="39"/>
  <c r="A119" i="39"/>
  <c r="P118" i="39"/>
  <c r="N118" i="39"/>
  <c r="B118" i="39"/>
  <c r="A118" i="39"/>
  <c r="P117" i="39"/>
  <c r="N117" i="39"/>
  <c r="B117" i="39"/>
  <c r="A117" i="39"/>
  <c r="P116" i="39"/>
  <c r="N116" i="39"/>
  <c r="B116" i="39"/>
  <c r="A116" i="39"/>
  <c r="P115" i="39"/>
  <c r="N115" i="39"/>
  <c r="B115" i="39"/>
  <c r="A115" i="39"/>
  <c r="P114" i="39"/>
  <c r="N114" i="39"/>
  <c r="B114" i="39"/>
  <c r="A114" i="39"/>
  <c r="P113" i="39"/>
  <c r="N113" i="39"/>
  <c r="B113" i="39"/>
  <c r="A113" i="39"/>
  <c r="P112" i="39"/>
  <c r="N112" i="39"/>
  <c r="B112" i="39"/>
  <c r="A112" i="39"/>
  <c r="P111" i="39"/>
  <c r="N111" i="39"/>
  <c r="B111" i="39"/>
  <c r="A111" i="39"/>
  <c r="P110" i="39"/>
  <c r="N110" i="39"/>
  <c r="B110" i="39"/>
  <c r="A110" i="39"/>
  <c r="P109" i="39"/>
  <c r="N109" i="39"/>
  <c r="B109" i="39"/>
  <c r="A109" i="39"/>
  <c r="P108" i="39"/>
  <c r="N108" i="39"/>
  <c r="B108" i="39"/>
  <c r="A108" i="39"/>
  <c r="P107" i="39"/>
  <c r="N107" i="39"/>
  <c r="B107" i="39"/>
  <c r="A107" i="39"/>
  <c r="P106" i="39"/>
  <c r="N106" i="39"/>
  <c r="B106" i="39"/>
  <c r="A106" i="39"/>
  <c r="P105" i="39"/>
  <c r="N105" i="39"/>
  <c r="B105" i="39"/>
  <c r="A105" i="39"/>
  <c r="P104" i="39"/>
  <c r="N104" i="39"/>
  <c r="B104" i="39"/>
  <c r="A104" i="39"/>
  <c r="P103" i="39"/>
  <c r="N103" i="39"/>
  <c r="B103" i="39"/>
  <c r="A103" i="39"/>
  <c r="P102" i="39"/>
  <c r="N102" i="39"/>
  <c r="B102" i="39"/>
  <c r="A102" i="39"/>
  <c r="P101" i="39"/>
  <c r="N101" i="39"/>
  <c r="B101" i="39"/>
  <c r="A101" i="39"/>
  <c r="P100" i="39"/>
  <c r="N100" i="39"/>
  <c r="B100" i="39"/>
  <c r="A100" i="39"/>
  <c r="P99" i="39"/>
  <c r="N99" i="39"/>
  <c r="B99" i="39"/>
  <c r="A99" i="39"/>
  <c r="P98" i="39"/>
  <c r="N98" i="39"/>
  <c r="B98" i="39"/>
  <c r="A98" i="39"/>
  <c r="P97" i="39"/>
  <c r="N97" i="39"/>
  <c r="B97" i="39"/>
  <c r="A97" i="39"/>
  <c r="P96" i="39"/>
  <c r="N96" i="39"/>
  <c r="B96" i="39"/>
  <c r="A96" i="39"/>
  <c r="P95" i="39"/>
  <c r="N95" i="39"/>
  <c r="B95" i="39"/>
  <c r="A95" i="39"/>
  <c r="P94" i="39"/>
  <c r="N94" i="39"/>
  <c r="B94" i="39"/>
  <c r="A94" i="39"/>
  <c r="P93" i="39"/>
  <c r="N93" i="39"/>
  <c r="B93" i="39"/>
  <c r="A93" i="39"/>
  <c r="P92" i="39"/>
  <c r="N92" i="39"/>
  <c r="B92" i="39"/>
  <c r="A92" i="39"/>
  <c r="P91" i="39"/>
  <c r="N91" i="39"/>
  <c r="B91" i="39"/>
  <c r="A91" i="39"/>
  <c r="P90" i="39"/>
  <c r="N90" i="39"/>
  <c r="B90" i="39"/>
  <c r="A90" i="39"/>
  <c r="P89" i="39"/>
  <c r="N89" i="39"/>
  <c r="B89" i="39"/>
  <c r="A89" i="39"/>
  <c r="P88" i="39"/>
  <c r="N88" i="39"/>
  <c r="B88" i="39"/>
  <c r="A88" i="39"/>
  <c r="P87" i="39"/>
  <c r="N87" i="39"/>
  <c r="B87" i="39"/>
  <c r="A87" i="39"/>
  <c r="P86" i="39"/>
  <c r="N86" i="39"/>
  <c r="B86" i="39"/>
  <c r="A86" i="39"/>
  <c r="P85" i="39"/>
  <c r="N85" i="39"/>
  <c r="B85" i="39"/>
  <c r="A85" i="39"/>
  <c r="P84" i="39"/>
  <c r="N84" i="39"/>
  <c r="B84" i="39"/>
  <c r="A84" i="39"/>
  <c r="P83" i="39"/>
  <c r="N83" i="39"/>
  <c r="B83" i="39"/>
  <c r="A83" i="39"/>
  <c r="P82" i="39"/>
  <c r="N82" i="39"/>
  <c r="B82" i="39"/>
  <c r="A82" i="39"/>
  <c r="P81" i="39"/>
  <c r="N81" i="39"/>
  <c r="B81" i="39"/>
  <c r="A81" i="39"/>
  <c r="P80" i="39"/>
  <c r="N80" i="39"/>
  <c r="B80" i="39"/>
  <c r="A80" i="39"/>
  <c r="P79" i="39"/>
  <c r="N79" i="39"/>
  <c r="B79" i="39"/>
  <c r="A79" i="39"/>
  <c r="P78" i="39"/>
  <c r="N78" i="39"/>
  <c r="B78" i="39"/>
  <c r="A78" i="39"/>
  <c r="P77" i="39"/>
  <c r="N77" i="39"/>
  <c r="B77" i="39"/>
  <c r="A77" i="39"/>
  <c r="P76" i="39"/>
  <c r="N76" i="39"/>
  <c r="B76" i="39"/>
  <c r="A76" i="39"/>
  <c r="P75" i="39"/>
  <c r="N75" i="39"/>
  <c r="B75" i="39"/>
  <c r="A75" i="39"/>
  <c r="P74" i="39"/>
  <c r="N74" i="39"/>
  <c r="B74" i="39"/>
  <c r="A74" i="39"/>
  <c r="P73" i="39"/>
  <c r="N73" i="39"/>
  <c r="B73" i="39"/>
  <c r="A73" i="39"/>
  <c r="P72" i="39"/>
  <c r="N72" i="39"/>
  <c r="B72" i="39"/>
  <c r="A72" i="39"/>
  <c r="P71" i="39"/>
  <c r="N71" i="39"/>
  <c r="B71" i="39"/>
  <c r="A71" i="39"/>
  <c r="P70" i="39"/>
  <c r="N70" i="39"/>
  <c r="B70" i="39"/>
  <c r="A70" i="39"/>
  <c r="P69" i="39"/>
  <c r="N69" i="39"/>
  <c r="B69" i="39"/>
  <c r="A69" i="39"/>
  <c r="P68" i="39"/>
  <c r="N68" i="39"/>
  <c r="B68" i="39"/>
  <c r="A68" i="39"/>
  <c r="P67" i="39"/>
  <c r="N67" i="39"/>
  <c r="B67" i="39"/>
  <c r="A67" i="39"/>
  <c r="P66" i="39"/>
  <c r="N66" i="39"/>
  <c r="B66" i="39"/>
  <c r="A66" i="39"/>
  <c r="P65" i="39"/>
  <c r="N65" i="39"/>
  <c r="B65" i="39"/>
  <c r="A65" i="39"/>
  <c r="P64" i="39"/>
  <c r="N64" i="39"/>
  <c r="B64" i="39"/>
  <c r="A64" i="39"/>
  <c r="P63" i="39"/>
  <c r="N63" i="39"/>
  <c r="B63" i="39"/>
  <c r="A63" i="39"/>
  <c r="P62" i="39"/>
  <c r="N62" i="39"/>
  <c r="B62" i="39"/>
  <c r="A62" i="39"/>
  <c r="P61" i="39"/>
  <c r="N61" i="39"/>
  <c r="B61" i="39"/>
  <c r="A61" i="39"/>
  <c r="P60" i="39"/>
  <c r="N60" i="39"/>
  <c r="B60" i="39"/>
  <c r="A60" i="39"/>
  <c r="P59" i="39"/>
  <c r="N59" i="39"/>
  <c r="B59" i="39"/>
  <c r="A59" i="39"/>
  <c r="P58" i="39"/>
  <c r="N58" i="39"/>
  <c r="B58" i="39"/>
  <c r="A58" i="39"/>
  <c r="P57" i="39"/>
  <c r="N57" i="39"/>
  <c r="B57" i="39"/>
  <c r="A57" i="39"/>
  <c r="P56" i="39"/>
  <c r="N56" i="39"/>
  <c r="B56" i="39"/>
  <c r="A56" i="39"/>
  <c r="P55" i="39"/>
  <c r="N55" i="39"/>
  <c r="B55" i="39"/>
  <c r="A55" i="39"/>
  <c r="P54" i="39"/>
  <c r="N54" i="39"/>
  <c r="B54" i="39"/>
  <c r="A54" i="39"/>
  <c r="P53" i="39"/>
  <c r="N53" i="39"/>
  <c r="B53" i="39"/>
  <c r="A53" i="39"/>
  <c r="P52" i="39"/>
  <c r="N52" i="39"/>
  <c r="B52" i="39"/>
  <c r="A52" i="39"/>
  <c r="P51" i="39"/>
  <c r="N51" i="39"/>
  <c r="B51" i="39"/>
  <c r="A51" i="39"/>
  <c r="P50" i="39"/>
  <c r="N50" i="39"/>
  <c r="B50" i="39"/>
  <c r="A50" i="39"/>
  <c r="P49" i="39"/>
  <c r="N49" i="39"/>
  <c r="B49" i="39"/>
  <c r="A49" i="39"/>
  <c r="P48" i="39"/>
  <c r="N48" i="39"/>
  <c r="B48" i="39"/>
  <c r="A48" i="39"/>
  <c r="P47" i="39"/>
  <c r="N47" i="39"/>
  <c r="B47" i="39"/>
  <c r="A47" i="39"/>
  <c r="P46" i="39"/>
  <c r="N46" i="39"/>
  <c r="B46" i="39"/>
  <c r="A46" i="39"/>
  <c r="P45" i="39"/>
  <c r="N45" i="39"/>
  <c r="B45" i="39"/>
  <c r="A45" i="39"/>
  <c r="P44" i="39"/>
  <c r="N44" i="39"/>
  <c r="B44" i="39"/>
  <c r="A44" i="39"/>
  <c r="P43" i="39"/>
  <c r="N43" i="39"/>
  <c r="B43" i="39"/>
  <c r="A43" i="39"/>
  <c r="P42" i="39"/>
  <c r="N42" i="39"/>
  <c r="B42" i="39"/>
  <c r="A42" i="39"/>
  <c r="P41" i="39"/>
  <c r="N41" i="39"/>
  <c r="B41" i="39"/>
  <c r="A41" i="39"/>
  <c r="P40" i="39"/>
  <c r="N40" i="39"/>
  <c r="B40" i="39"/>
  <c r="A40" i="39"/>
  <c r="P39" i="39"/>
  <c r="N39" i="39"/>
  <c r="B39" i="39"/>
  <c r="A39" i="39"/>
  <c r="P38" i="39"/>
  <c r="N38" i="39"/>
  <c r="B38" i="39"/>
  <c r="A38" i="39"/>
  <c r="P37" i="39"/>
  <c r="N37" i="39"/>
  <c r="B37" i="39"/>
  <c r="A37" i="39"/>
  <c r="P36" i="39"/>
  <c r="N36" i="39"/>
  <c r="B36" i="39"/>
  <c r="A36" i="39"/>
  <c r="P35" i="39"/>
  <c r="N35" i="39"/>
  <c r="B35" i="39"/>
  <c r="A35" i="39"/>
  <c r="P34" i="39"/>
  <c r="N34" i="39"/>
  <c r="B34" i="39"/>
  <c r="A34" i="39"/>
  <c r="P33" i="39"/>
  <c r="N33" i="39"/>
  <c r="B33" i="39"/>
  <c r="A33" i="39"/>
  <c r="P32" i="39"/>
  <c r="N32" i="39"/>
  <c r="B32" i="39"/>
  <c r="A32" i="39"/>
  <c r="P31" i="39"/>
  <c r="N31" i="39"/>
  <c r="B31" i="39"/>
  <c r="A31" i="39"/>
  <c r="P30" i="39"/>
  <c r="N30" i="39"/>
  <c r="B30" i="39"/>
  <c r="A30" i="39"/>
  <c r="P29" i="39"/>
  <c r="N29" i="39"/>
  <c r="B29" i="39"/>
  <c r="A29" i="39"/>
  <c r="P28" i="39"/>
  <c r="N28" i="39"/>
  <c r="B28" i="39"/>
  <c r="A28" i="39"/>
  <c r="P27" i="39"/>
  <c r="N27" i="39"/>
  <c r="B27" i="39"/>
  <c r="A27" i="39"/>
  <c r="P26" i="39"/>
  <c r="N26" i="39"/>
  <c r="B26" i="39"/>
  <c r="A26" i="39"/>
  <c r="P25" i="39"/>
  <c r="N25" i="39"/>
  <c r="B25" i="39"/>
  <c r="A25" i="39"/>
  <c r="P24" i="39"/>
  <c r="N24" i="39"/>
  <c r="B24" i="39"/>
  <c r="A24" i="39"/>
  <c r="P23" i="39"/>
  <c r="N23" i="39"/>
  <c r="B23" i="39"/>
  <c r="A23" i="39"/>
  <c r="P22" i="39"/>
  <c r="N22" i="39"/>
  <c r="B22" i="39"/>
  <c r="A22" i="39"/>
  <c r="P21" i="39"/>
  <c r="N21" i="39"/>
  <c r="B21" i="39"/>
  <c r="A21" i="39"/>
  <c r="P20" i="39"/>
  <c r="N20" i="39"/>
  <c r="B20" i="39"/>
  <c r="A20" i="39"/>
  <c r="P19" i="39"/>
  <c r="N19" i="39"/>
  <c r="B19" i="39"/>
  <c r="A19" i="39"/>
  <c r="P18" i="39"/>
  <c r="N18" i="39"/>
  <c r="B18" i="39"/>
  <c r="A18" i="39"/>
  <c r="P17" i="39"/>
  <c r="N17" i="39"/>
  <c r="B17" i="39"/>
  <c r="A17" i="39"/>
  <c r="P16" i="39"/>
  <c r="N16" i="39"/>
  <c r="B16" i="39"/>
  <c r="A16" i="39"/>
  <c r="P15" i="39"/>
  <c r="N15" i="39"/>
  <c r="B15" i="39"/>
  <c r="A15" i="39"/>
  <c r="P14" i="39"/>
  <c r="N14" i="39"/>
  <c r="B14" i="39"/>
  <c r="A14" i="39"/>
  <c r="P13" i="39"/>
  <c r="N13" i="39"/>
  <c r="B13" i="39"/>
  <c r="A13" i="39"/>
  <c r="P12" i="39"/>
  <c r="N12" i="39"/>
  <c r="B12" i="39"/>
  <c r="A12" i="39"/>
  <c r="P11" i="39"/>
  <c r="N11" i="39"/>
  <c r="B11" i="39"/>
  <c r="A11" i="39"/>
  <c r="B10" i="39"/>
  <c r="A10" i="39"/>
  <c r="P9" i="39"/>
  <c r="N9" i="39"/>
  <c r="B9" i="39"/>
  <c r="A9" i="39"/>
  <c r="B8" i="39"/>
  <c r="A8" i="39"/>
  <c r="B7" i="39"/>
  <c r="A7" i="39"/>
  <c r="B6" i="39"/>
  <c r="A6" i="39"/>
  <c r="I379" i="7"/>
  <c r="F379" i="7"/>
  <c r="I378" i="7"/>
  <c r="F378" i="7"/>
  <c r="I377" i="7"/>
  <c r="F377" i="7"/>
  <c r="I376" i="7"/>
  <c r="F376" i="7"/>
  <c r="I375" i="7"/>
  <c r="F375" i="7"/>
  <c r="I374" i="7"/>
  <c r="F374" i="7"/>
  <c r="P149" i="7"/>
  <c r="N149" i="7"/>
  <c r="G149" i="7"/>
  <c r="J149" i="7" s="1"/>
  <c r="B149" i="7"/>
  <c r="A149" i="7"/>
  <c r="P148" i="7"/>
  <c r="N148" i="7"/>
  <c r="G148" i="7"/>
  <c r="J148" i="7" s="1"/>
  <c r="B148" i="7"/>
  <c r="A148" i="7"/>
  <c r="P147" i="7"/>
  <c r="N147" i="7"/>
  <c r="G147" i="7"/>
  <c r="J147" i="7" s="1"/>
  <c r="B147" i="7"/>
  <c r="A147" i="7"/>
  <c r="P146" i="7"/>
  <c r="N146" i="7"/>
  <c r="G146" i="7"/>
  <c r="J146" i="7" s="1"/>
  <c r="B146" i="7"/>
  <c r="A146" i="7"/>
  <c r="P145" i="7"/>
  <c r="N145" i="7"/>
  <c r="G145" i="7"/>
  <c r="J145" i="7" s="1"/>
  <c r="B145" i="7"/>
  <c r="A145" i="7"/>
  <c r="P144" i="7"/>
  <c r="N144" i="7"/>
  <c r="G144" i="7"/>
  <c r="J144" i="7" s="1"/>
  <c r="B144" i="7"/>
  <c r="A144" i="7"/>
  <c r="P143" i="7"/>
  <c r="N143" i="7"/>
  <c r="G143" i="7"/>
  <c r="J143" i="7" s="1"/>
  <c r="B143" i="7"/>
  <c r="A143" i="7"/>
  <c r="P142" i="7"/>
  <c r="N142" i="7"/>
  <c r="G142" i="7"/>
  <c r="J142" i="7" s="1"/>
  <c r="B142" i="7"/>
  <c r="A142" i="7"/>
  <c r="P141" i="7"/>
  <c r="N141" i="7"/>
  <c r="G141" i="7"/>
  <c r="J141" i="7" s="1"/>
  <c r="B141" i="7"/>
  <c r="A141" i="7"/>
  <c r="P140" i="7"/>
  <c r="N140" i="7"/>
  <c r="G140" i="7"/>
  <c r="J140" i="7" s="1"/>
  <c r="B140" i="7"/>
  <c r="A140" i="7"/>
  <c r="P139" i="7"/>
  <c r="N139" i="7"/>
  <c r="G139" i="7"/>
  <c r="J139" i="7" s="1"/>
  <c r="B139" i="7"/>
  <c r="A139" i="7"/>
  <c r="P138" i="7"/>
  <c r="N138" i="7"/>
  <c r="G138" i="7"/>
  <c r="J138" i="7" s="1"/>
  <c r="B138" i="7"/>
  <c r="A138" i="7"/>
  <c r="P137" i="7"/>
  <c r="N137" i="7"/>
  <c r="G137" i="7"/>
  <c r="J137" i="7" s="1"/>
  <c r="B137" i="7"/>
  <c r="A137" i="7"/>
  <c r="P136" i="7"/>
  <c r="N136" i="7"/>
  <c r="G136" i="7"/>
  <c r="J136" i="7" s="1"/>
  <c r="B136" i="7"/>
  <c r="A136" i="7"/>
  <c r="P135" i="7"/>
  <c r="N135" i="7"/>
  <c r="G135" i="7"/>
  <c r="J135" i="7" s="1"/>
  <c r="B135" i="7"/>
  <c r="A135" i="7"/>
  <c r="P134" i="7"/>
  <c r="N134" i="7"/>
  <c r="G134" i="7"/>
  <c r="J134" i="7" s="1"/>
  <c r="B134" i="7"/>
  <c r="A134" i="7"/>
  <c r="P133" i="7"/>
  <c r="N133" i="7"/>
  <c r="G133" i="7"/>
  <c r="J133" i="7" s="1"/>
  <c r="B133" i="7"/>
  <c r="A133" i="7"/>
  <c r="P132" i="7"/>
  <c r="N132" i="7"/>
  <c r="G132" i="7"/>
  <c r="J132" i="7" s="1"/>
  <c r="B132" i="7"/>
  <c r="A132" i="7"/>
  <c r="P131" i="7"/>
  <c r="N131" i="7"/>
  <c r="G131" i="7"/>
  <c r="J131" i="7" s="1"/>
  <c r="B131" i="7"/>
  <c r="A131" i="7"/>
  <c r="P130" i="7"/>
  <c r="N130" i="7"/>
  <c r="G130" i="7"/>
  <c r="J130" i="7" s="1"/>
  <c r="B130" i="7"/>
  <c r="A130" i="7"/>
  <c r="P129" i="7"/>
  <c r="N129" i="7"/>
  <c r="G129" i="7"/>
  <c r="J129" i="7" s="1"/>
  <c r="B129" i="7"/>
  <c r="A129" i="7"/>
  <c r="P128" i="7"/>
  <c r="N128" i="7"/>
  <c r="G128" i="7"/>
  <c r="J128" i="7" s="1"/>
  <c r="B128" i="7"/>
  <c r="A128" i="7"/>
  <c r="P127" i="7"/>
  <c r="N127" i="7"/>
  <c r="G127" i="7"/>
  <c r="J127" i="7" s="1"/>
  <c r="B127" i="7"/>
  <c r="A127" i="7"/>
  <c r="P126" i="7"/>
  <c r="N126" i="7"/>
  <c r="G126" i="7"/>
  <c r="J126" i="7" s="1"/>
  <c r="B126" i="7"/>
  <c r="A126" i="7"/>
  <c r="P125" i="7"/>
  <c r="N125" i="7"/>
  <c r="G125" i="7"/>
  <c r="J125" i="7" s="1"/>
  <c r="B125" i="7"/>
  <c r="A125" i="7"/>
  <c r="P124" i="7"/>
  <c r="N124" i="7"/>
  <c r="G124" i="7"/>
  <c r="J124" i="7" s="1"/>
  <c r="B124" i="7"/>
  <c r="A124" i="7"/>
  <c r="P123" i="7"/>
  <c r="N123" i="7"/>
  <c r="G123" i="7"/>
  <c r="J123" i="7" s="1"/>
  <c r="B123" i="7"/>
  <c r="A123" i="7"/>
  <c r="P122" i="7"/>
  <c r="N122" i="7"/>
  <c r="G122" i="7"/>
  <c r="J122" i="7" s="1"/>
  <c r="B122" i="7"/>
  <c r="A122" i="7"/>
  <c r="P121" i="7"/>
  <c r="N121" i="7"/>
  <c r="G121" i="7"/>
  <c r="J121" i="7" s="1"/>
  <c r="B121" i="7"/>
  <c r="A121" i="7"/>
  <c r="P120" i="7"/>
  <c r="N120" i="7"/>
  <c r="G120" i="7"/>
  <c r="J120" i="7" s="1"/>
  <c r="B120" i="7"/>
  <c r="A120" i="7"/>
  <c r="P119" i="7"/>
  <c r="N119" i="7"/>
  <c r="G119" i="7"/>
  <c r="J119" i="7" s="1"/>
  <c r="B119" i="7"/>
  <c r="A119" i="7"/>
  <c r="P118" i="7"/>
  <c r="N118" i="7"/>
  <c r="G118" i="7"/>
  <c r="J118" i="7" s="1"/>
  <c r="B118" i="7"/>
  <c r="A118" i="7"/>
  <c r="P117" i="7"/>
  <c r="N117" i="7"/>
  <c r="G117" i="7"/>
  <c r="J117" i="7" s="1"/>
  <c r="B117" i="7"/>
  <c r="A117" i="7"/>
  <c r="P116" i="7"/>
  <c r="N116" i="7"/>
  <c r="G116" i="7"/>
  <c r="J116" i="7" s="1"/>
  <c r="B116" i="7"/>
  <c r="A116" i="7"/>
  <c r="P115" i="7"/>
  <c r="N115" i="7"/>
  <c r="G115" i="7"/>
  <c r="J115" i="7" s="1"/>
  <c r="B115" i="7"/>
  <c r="A115" i="7"/>
  <c r="P114" i="7"/>
  <c r="N114" i="7"/>
  <c r="G114" i="7"/>
  <c r="J114" i="7" s="1"/>
  <c r="B114" i="7"/>
  <c r="A114" i="7"/>
  <c r="P113" i="7"/>
  <c r="N113" i="7"/>
  <c r="G113" i="7"/>
  <c r="J113" i="7" s="1"/>
  <c r="B113" i="7"/>
  <c r="A113" i="7"/>
  <c r="P112" i="7"/>
  <c r="N112" i="7"/>
  <c r="G112" i="7"/>
  <c r="J112" i="7" s="1"/>
  <c r="B112" i="7"/>
  <c r="A112" i="7"/>
  <c r="P111" i="7"/>
  <c r="N111" i="7"/>
  <c r="G111" i="7"/>
  <c r="J111" i="7" s="1"/>
  <c r="B111" i="7"/>
  <c r="A111" i="7"/>
  <c r="P110" i="7"/>
  <c r="N110" i="7"/>
  <c r="G110" i="7"/>
  <c r="J110" i="7" s="1"/>
  <c r="B110" i="7"/>
  <c r="A110" i="7"/>
  <c r="P109" i="7"/>
  <c r="N109" i="7"/>
  <c r="G109" i="7"/>
  <c r="J109" i="7" s="1"/>
  <c r="B109" i="7"/>
  <c r="A109" i="7"/>
  <c r="P108" i="7"/>
  <c r="N108" i="7"/>
  <c r="G108" i="7"/>
  <c r="J108" i="7" s="1"/>
  <c r="B108" i="7"/>
  <c r="A108" i="7"/>
  <c r="P107" i="7"/>
  <c r="N107" i="7"/>
  <c r="G107" i="7"/>
  <c r="J107" i="7" s="1"/>
  <c r="B107" i="7"/>
  <c r="A107" i="7"/>
  <c r="P106" i="7"/>
  <c r="N106" i="7"/>
  <c r="G106" i="7"/>
  <c r="J106" i="7" s="1"/>
  <c r="B106" i="7"/>
  <c r="A106" i="7"/>
  <c r="P105" i="7"/>
  <c r="N105" i="7"/>
  <c r="G105" i="7"/>
  <c r="J105" i="7" s="1"/>
  <c r="B105" i="7"/>
  <c r="A105" i="7"/>
  <c r="P104" i="7"/>
  <c r="N104" i="7"/>
  <c r="G104" i="7"/>
  <c r="J104" i="7" s="1"/>
  <c r="B104" i="7"/>
  <c r="A104" i="7"/>
  <c r="P103" i="7"/>
  <c r="N103" i="7"/>
  <c r="G103" i="7"/>
  <c r="J103" i="7" s="1"/>
  <c r="B103" i="7"/>
  <c r="A103" i="7"/>
  <c r="P102" i="7"/>
  <c r="N102" i="7"/>
  <c r="G102" i="7"/>
  <c r="J102" i="7" s="1"/>
  <c r="B102" i="7"/>
  <c r="A102" i="7"/>
  <c r="P101" i="7"/>
  <c r="N101" i="7"/>
  <c r="G101" i="7"/>
  <c r="J101" i="7" s="1"/>
  <c r="B101" i="7"/>
  <c r="A101" i="7"/>
  <c r="P100" i="7"/>
  <c r="N100" i="7"/>
  <c r="G100" i="7"/>
  <c r="J100" i="7" s="1"/>
  <c r="B100" i="7"/>
  <c r="A100" i="7"/>
  <c r="P99" i="7"/>
  <c r="N99" i="7"/>
  <c r="G99" i="7"/>
  <c r="J99" i="7" s="1"/>
  <c r="B99" i="7"/>
  <c r="A99" i="7"/>
  <c r="P98" i="7"/>
  <c r="N98" i="7"/>
  <c r="G98" i="7"/>
  <c r="B98" i="7"/>
  <c r="A98" i="7"/>
  <c r="P97" i="7"/>
  <c r="N97" i="7"/>
  <c r="G97" i="7"/>
  <c r="J97" i="7" s="1"/>
  <c r="B97" i="7"/>
  <c r="A97" i="7"/>
  <c r="P96" i="7"/>
  <c r="N96" i="7"/>
  <c r="G96" i="7"/>
  <c r="J96" i="7" s="1"/>
  <c r="B96" i="7"/>
  <c r="A96" i="7"/>
  <c r="P95" i="7"/>
  <c r="N95" i="7"/>
  <c r="G95" i="7"/>
  <c r="J95" i="7" s="1"/>
  <c r="B95" i="7"/>
  <c r="A95" i="7"/>
  <c r="P94" i="7"/>
  <c r="N94" i="7"/>
  <c r="G94" i="7"/>
  <c r="J94" i="7" s="1"/>
  <c r="B94" i="7"/>
  <c r="A94" i="7"/>
  <c r="P93" i="7"/>
  <c r="N93" i="7"/>
  <c r="G93" i="7"/>
  <c r="J93" i="7" s="1"/>
  <c r="B93" i="7"/>
  <c r="A93" i="7"/>
  <c r="P92" i="7"/>
  <c r="N92" i="7"/>
  <c r="G92" i="7"/>
  <c r="J92" i="7" s="1"/>
  <c r="B92" i="7"/>
  <c r="A92" i="7"/>
  <c r="P91" i="7"/>
  <c r="N91" i="7"/>
  <c r="G91" i="7"/>
  <c r="J91" i="7" s="1"/>
  <c r="B91" i="7"/>
  <c r="A91" i="7"/>
  <c r="P90" i="7"/>
  <c r="N90" i="7"/>
  <c r="G90" i="7"/>
  <c r="J90" i="7" s="1"/>
  <c r="B90" i="7"/>
  <c r="A90" i="7"/>
  <c r="P89" i="7"/>
  <c r="N89" i="7"/>
  <c r="G89" i="7"/>
  <c r="J89" i="7" s="1"/>
  <c r="B89" i="7"/>
  <c r="A89" i="7"/>
  <c r="P88" i="7"/>
  <c r="N88" i="7"/>
  <c r="G88" i="7"/>
  <c r="J88" i="7" s="1"/>
  <c r="B88" i="7"/>
  <c r="A88" i="7"/>
  <c r="P87" i="7"/>
  <c r="N87" i="7"/>
  <c r="G87" i="7"/>
  <c r="J87" i="7" s="1"/>
  <c r="B87" i="7"/>
  <c r="A87" i="7"/>
  <c r="P86" i="7"/>
  <c r="N86" i="7"/>
  <c r="G86" i="7"/>
  <c r="J86" i="7" s="1"/>
  <c r="B86" i="7"/>
  <c r="A86" i="7"/>
  <c r="P85" i="7"/>
  <c r="N85" i="7"/>
  <c r="G85" i="7"/>
  <c r="J85" i="7" s="1"/>
  <c r="B85" i="7"/>
  <c r="A85" i="7"/>
  <c r="P84" i="7"/>
  <c r="N84" i="7"/>
  <c r="G84" i="7"/>
  <c r="J84" i="7" s="1"/>
  <c r="B84" i="7"/>
  <c r="A84" i="7"/>
  <c r="P83" i="7"/>
  <c r="N83" i="7"/>
  <c r="G83" i="7"/>
  <c r="J83" i="7" s="1"/>
  <c r="B83" i="7"/>
  <c r="A83" i="7"/>
  <c r="P82" i="7"/>
  <c r="N82" i="7"/>
  <c r="G82" i="7"/>
  <c r="J82" i="7" s="1"/>
  <c r="B82" i="7"/>
  <c r="A82" i="7"/>
  <c r="P81" i="7"/>
  <c r="N81" i="7"/>
  <c r="G81" i="7"/>
  <c r="J81" i="7" s="1"/>
  <c r="B81" i="7"/>
  <c r="A81" i="7"/>
  <c r="P80" i="7"/>
  <c r="N80" i="7"/>
  <c r="G80" i="7"/>
  <c r="B80" i="7"/>
  <c r="A80" i="7"/>
  <c r="P79" i="7"/>
  <c r="N79" i="7"/>
  <c r="G79" i="7"/>
  <c r="J79" i="7" s="1"/>
  <c r="B79" i="7"/>
  <c r="A79" i="7"/>
  <c r="P78" i="7"/>
  <c r="N78" i="7"/>
  <c r="G78" i="7"/>
  <c r="J78" i="7" s="1"/>
  <c r="B78" i="7"/>
  <c r="A78" i="7"/>
  <c r="P77" i="7"/>
  <c r="N77" i="7"/>
  <c r="G77" i="7"/>
  <c r="J77" i="7" s="1"/>
  <c r="B77" i="7"/>
  <c r="A77" i="7"/>
  <c r="P76" i="7"/>
  <c r="N76" i="7"/>
  <c r="G76" i="7"/>
  <c r="J76" i="7" s="1"/>
  <c r="B76" i="7"/>
  <c r="A76" i="7"/>
  <c r="P75" i="7"/>
  <c r="N75" i="7"/>
  <c r="G75" i="7"/>
  <c r="J75" i="7" s="1"/>
  <c r="B75" i="7"/>
  <c r="A75" i="7"/>
  <c r="P74" i="7"/>
  <c r="N74" i="7"/>
  <c r="G74" i="7"/>
  <c r="J74" i="7" s="1"/>
  <c r="B74" i="7"/>
  <c r="A74" i="7"/>
  <c r="P73" i="7"/>
  <c r="N73" i="7"/>
  <c r="G73" i="7"/>
  <c r="J73" i="7" s="1"/>
  <c r="B73" i="7"/>
  <c r="A73" i="7"/>
  <c r="P72" i="7"/>
  <c r="N72" i="7"/>
  <c r="G72" i="7"/>
  <c r="J72" i="7" s="1"/>
  <c r="B72" i="7"/>
  <c r="A72" i="7"/>
  <c r="P71" i="7"/>
  <c r="N71" i="7"/>
  <c r="G71" i="7"/>
  <c r="J71" i="7" s="1"/>
  <c r="B71" i="7"/>
  <c r="A71" i="7"/>
  <c r="P70" i="7"/>
  <c r="N70" i="7"/>
  <c r="G70" i="7"/>
  <c r="J70" i="7" s="1"/>
  <c r="B70" i="7"/>
  <c r="A70" i="7"/>
  <c r="P69" i="7"/>
  <c r="N69" i="7"/>
  <c r="G69" i="7"/>
  <c r="J69" i="7" s="1"/>
  <c r="B69" i="7"/>
  <c r="A69" i="7"/>
  <c r="P68" i="7"/>
  <c r="N68" i="7"/>
  <c r="G68" i="7"/>
  <c r="J68" i="7" s="1"/>
  <c r="B68" i="7"/>
  <c r="A68" i="7"/>
  <c r="P67" i="7"/>
  <c r="N67" i="7"/>
  <c r="G67" i="7"/>
  <c r="J67" i="7" s="1"/>
  <c r="B67" i="7"/>
  <c r="A67" i="7"/>
  <c r="P66" i="7"/>
  <c r="N66" i="7"/>
  <c r="G66" i="7"/>
  <c r="B66" i="7"/>
  <c r="A66" i="7"/>
  <c r="P65" i="7"/>
  <c r="N65" i="7"/>
  <c r="G65" i="7"/>
  <c r="J65" i="7" s="1"/>
  <c r="B65" i="7"/>
  <c r="A65" i="7"/>
  <c r="P64" i="7"/>
  <c r="N64" i="7"/>
  <c r="G64" i="7"/>
  <c r="B64" i="7"/>
  <c r="A64" i="7"/>
  <c r="P63" i="7"/>
  <c r="N63" i="7"/>
  <c r="G63" i="7"/>
  <c r="J63" i="7" s="1"/>
  <c r="B63" i="7"/>
  <c r="A63" i="7"/>
  <c r="P62" i="7"/>
  <c r="N62" i="7"/>
  <c r="G62" i="7"/>
  <c r="J62" i="7" s="1"/>
  <c r="B62" i="7"/>
  <c r="A62" i="7"/>
  <c r="P61" i="7"/>
  <c r="N61" i="7"/>
  <c r="G61" i="7"/>
  <c r="B61" i="7"/>
  <c r="A61" i="7"/>
  <c r="P60" i="7"/>
  <c r="N60" i="7"/>
  <c r="G60" i="7"/>
  <c r="J60" i="7" s="1"/>
  <c r="B60" i="7"/>
  <c r="A60" i="7"/>
  <c r="P59" i="7"/>
  <c r="N59" i="7"/>
  <c r="G59" i="7"/>
  <c r="J59" i="7" s="1"/>
  <c r="B59" i="7"/>
  <c r="A59" i="7"/>
  <c r="P58" i="7"/>
  <c r="N58" i="7"/>
  <c r="G58" i="7"/>
  <c r="J58" i="7" s="1"/>
  <c r="B58" i="7"/>
  <c r="A58" i="7"/>
  <c r="P57" i="7"/>
  <c r="N57" i="7"/>
  <c r="G57" i="7"/>
  <c r="B57" i="7"/>
  <c r="A57" i="7"/>
  <c r="P56" i="7"/>
  <c r="N56" i="7"/>
  <c r="G56" i="7"/>
  <c r="J56" i="7" s="1"/>
  <c r="B56" i="7"/>
  <c r="A56" i="7"/>
  <c r="P55" i="7"/>
  <c r="N55" i="7"/>
  <c r="G55" i="7"/>
  <c r="J55" i="7" s="1"/>
  <c r="B55" i="7"/>
  <c r="A55" i="7"/>
  <c r="P54" i="7"/>
  <c r="N54" i="7"/>
  <c r="G54" i="7"/>
  <c r="B54" i="7"/>
  <c r="A54" i="7"/>
  <c r="P53" i="7"/>
  <c r="N53" i="7"/>
  <c r="G53" i="7"/>
  <c r="J53" i="7" s="1"/>
  <c r="B53" i="7"/>
  <c r="A53" i="7"/>
  <c r="P52" i="7"/>
  <c r="N52" i="7"/>
  <c r="G52" i="7"/>
  <c r="J52" i="7" s="1"/>
  <c r="B52" i="7"/>
  <c r="A52" i="7"/>
  <c r="P51" i="7"/>
  <c r="N51" i="7"/>
  <c r="G51" i="7"/>
  <c r="J51" i="7" s="1"/>
  <c r="B51" i="7"/>
  <c r="A51" i="7"/>
  <c r="P50" i="7"/>
  <c r="N50" i="7"/>
  <c r="G50" i="7"/>
  <c r="J50" i="7" s="1"/>
  <c r="B50" i="7"/>
  <c r="A50" i="7"/>
  <c r="P49" i="7"/>
  <c r="N49" i="7"/>
  <c r="G49" i="7"/>
  <c r="J49" i="7" s="1"/>
  <c r="B49" i="7"/>
  <c r="A49" i="7"/>
  <c r="P48" i="7"/>
  <c r="N48" i="7"/>
  <c r="G48" i="7"/>
  <c r="J48" i="7" s="1"/>
  <c r="B48" i="7"/>
  <c r="A48" i="7"/>
  <c r="P47" i="7"/>
  <c r="N47" i="7"/>
  <c r="G47" i="7"/>
  <c r="J47" i="7" s="1"/>
  <c r="B47" i="7"/>
  <c r="A47" i="7"/>
  <c r="P46" i="7"/>
  <c r="N46" i="7"/>
  <c r="G46" i="7"/>
  <c r="B46" i="7"/>
  <c r="A46" i="7"/>
  <c r="P45" i="7"/>
  <c r="N45" i="7"/>
  <c r="G45" i="7"/>
  <c r="J45" i="7" s="1"/>
  <c r="B45" i="7"/>
  <c r="A45" i="7"/>
  <c r="P44" i="7"/>
  <c r="N44" i="7"/>
  <c r="G44" i="7"/>
  <c r="J44" i="7" s="1"/>
  <c r="B44" i="7"/>
  <c r="A44" i="7"/>
  <c r="P43" i="7"/>
  <c r="N43" i="7"/>
  <c r="G43" i="7"/>
  <c r="J43" i="7" s="1"/>
  <c r="B43" i="7"/>
  <c r="A43" i="7"/>
  <c r="P42" i="7"/>
  <c r="N42" i="7"/>
  <c r="G42" i="7"/>
  <c r="B42" i="7"/>
  <c r="A42" i="7"/>
  <c r="P41" i="7"/>
  <c r="N41" i="7"/>
  <c r="G41" i="7"/>
  <c r="J41" i="7" s="1"/>
  <c r="B41" i="7"/>
  <c r="A41" i="7"/>
  <c r="P40" i="7"/>
  <c r="N40" i="7"/>
  <c r="G40" i="7"/>
  <c r="J40" i="7" s="1"/>
  <c r="B40" i="7"/>
  <c r="A40" i="7"/>
  <c r="P39" i="7"/>
  <c r="N39" i="7"/>
  <c r="G39" i="7"/>
  <c r="J39" i="7" s="1"/>
  <c r="B39" i="7"/>
  <c r="A39" i="7"/>
  <c r="P38" i="7"/>
  <c r="N38" i="7"/>
  <c r="G38" i="7"/>
  <c r="J38" i="7" s="1"/>
  <c r="B38" i="7"/>
  <c r="A38" i="7"/>
  <c r="P37" i="7"/>
  <c r="N37" i="7"/>
  <c r="G37" i="7"/>
  <c r="B37" i="7"/>
  <c r="A37" i="7"/>
  <c r="P36" i="7"/>
  <c r="N36" i="7"/>
  <c r="G36" i="7"/>
  <c r="J36" i="7" s="1"/>
  <c r="B36" i="7"/>
  <c r="A36" i="7"/>
  <c r="P35" i="7"/>
  <c r="N35" i="7"/>
  <c r="G35" i="7"/>
  <c r="B35" i="7"/>
  <c r="A35" i="7"/>
  <c r="P34" i="7"/>
  <c r="N34" i="7"/>
  <c r="G34" i="7"/>
  <c r="J34" i="7" s="1"/>
  <c r="B34" i="7"/>
  <c r="A34" i="7"/>
  <c r="P33" i="7"/>
  <c r="N33" i="7"/>
  <c r="G33" i="7"/>
  <c r="J33" i="7" s="1"/>
  <c r="B33" i="7"/>
  <c r="A33" i="7"/>
  <c r="P32" i="7"/>
  <c r="N32" i="7"/>
  <c r="G32" i="7"/>
  <c r="J32" i="7" s="1"/>
  <c r="B32" i="7"/>
  <c r="A32" i="7"/>
  <c r="P31" i="7"/>
  <c r="N31" i="7"/>
  <c r="G31" i="7"/>
  <c r="J31" i="7" s="1"/>
  <c r="B31" i="7"/>
  <c r="A31" i="7"/>
  <c r="P30" i="7"/>
  <c r="N30" i="7"/>
  <c r="G30" i="7"/>
  <c r="J30" i="7" s="1"/>
  <c r="B30" i="7"/>
  <c r="A30" i="7"/>
  <c r="P29" i="7"/>
  <c r="N29" i="7"/>
  <c r="G29" i="7"/>
  <c r="J29" i="7" s="1"/>
  <c r="B29" i="7"/>
  <c r="A29" i="7"/>
  <c r="P28" i="7"/>
  <c r="N28" i="7"/>
  <c r="G28" i="7"/>
  <c r="J28" i="7" s="1"/>
  <c r="B28" i="7"/>
  <c r="A28" i="7"/>
  <c r="P27" i="7"/>
  <c r="N27" i="7"/>
  <c r="G27" i="7"/>
  <c r="J27" i="7" s="1"/>
  <c r="B27" i="7"/>
  <c r="A27" i="7"/>
  <c r="P26" i="7"/>
  <c r="N26" i="7"/>
  <c r="G26" i="7"/>
  <c r="J26" i="7" s="1"/>
  <c r="B26" i="7"/>
  <c r="A26" i="7"/>
  <c r="P25" i="7"/>
  <c r="N25" i="7"/>
  <c r="G25" i="7"/>
  <c r="J25" i="7" s="1"/>
  <c r="B25" i="7"/>
  <c r="A25" i="7"/>
  <c r="P24" i="7"/>
  <c r="N24" i="7"/>
  <c r="G24" i="7"/>
  <c r="J24" i="7" s="1"/>
  <c r="B24" i="7"/>
  <c r="A24" i="7"/>
  <c r="N23" i="7"/>
  <c r="G23" i="7"/>
  <c r="J23" i="7" s="1"/>
  <c r="B23" i="7"/>
  <c r="A23" i="7"/>
  <c r="N22" i="7"/>
  <c r="G22" i="7"/>
  <c r="J22" i="7" s="1"/>
  <c r="B22" i="7"/>
  <c r="A22" i="7"/>
  <c r="N21" i="7"/>
  <c r="G21" i="7"/>
  <c r="J21" i="7" s="1"/>
  <c r="B21" i="7"/>
  <c r="A21" i="7"/>
  <c r="N20" i="7"/>
  <c r="G20" i="7"/>
  <c r="J20" i="7" s="1"/>
  <c r="B20" i="7"/>
  <c r="A20" i="7"/>
  <c r="N19" i="7"/>
  <c r="G19" i="7"/>
  <c r="J19" i="7" s="1"/>
  <c r="B19" i="7"/>
  <c r="A19" i="7"/>
  <c r="N18" i="7"/>
  <c r="G18" i="7"/>
  <c r="J18" i="7" s="1"/>
  <c r="B18" i="7"/>
  <c r="A18" i="7"/>
  <c r="N17" i="7"/>
  <c r="G17" i="7"/>
  <c r="B17" i="7"/>
  <c r="A17" i="7"/>
  <c r="N16" i="7"/>
  <c r="G16" i="7"/>
  <c r="B16" i="7"/>
  <c r="A16" i="7"/>
  <c r="N15" i="7"/>
  <c r="G15" i="7"/>
  <c r="J15" i="7" s="1"/>
  <c r="B15" i="7"/>
  <c r="A15" i="7"/>
  <c r="N14" i="7"/>
  <c r="G14" i="7"/>
  <c r="J14" i="7" s="1"/>
  <c r="B14" i="7"/>
  <c r="A14" i="7"/>
  <c r="N13" i="7"/>
  <c r="G13" i="7"/>
  <c r="J13" i="7" s="1"/>
  <c r="B13" i="7"/>
  <c r="A13" i="7"/>
  <c r="N12" i="7"/>
  <c r="G12" i="7"/>
  <c r="J12" i="7" s="1"/>
  <c r="B12" i="7"/>
  <c r="A12" i="7"/>
  <c r="N11" i="7"/>
  <c r="G11" i="7"/>
  <c r="J11" i="7" s="1"/>
  <c r="B11" i="7"/>
  <c r="A11" i="7"/>
  <c r="G10" i="7"/>
  <c r="J10" i="7" s="1"/>
  <c r="B10" i="7"/>
  <c r="A10" i="7"/>
  <c r="N9" i="7"/>
  <c r="G9" i="7"/>
  <c r="J9" i="7" s="1"/>
  <c r="B9" i="7"/>
  <c r="A9" i="7"/>
  <c r="G8" i="7"/>
  <c r="J8" i="7" s="1"/>
  <c r="B8" i="7"/>
  <c r="A8" i="7"/>
  <c r="G7" i="7"/>
  <c r="J7" i="7" s="1"/>
  <c r="K7" i="34" s="1"/>
  <c r="B7" i="7"/>
  <c r="A7" i="7"/>
  <c r="G6" i="7"/>
  <c r="J6" i="7" s="1"/>
  <c r="B6" i="7"/>
  <c r="A6" i="7"/>
  <c r="A2" i="7"/>
  <c r="A2" i="39" s="1"/>
  <c r="G314" i="46"/>
  <c r="D372" i="7" s="1"/>
  <c r="D314" i="46"/>
  <c r="L155" i="46"/>
  <c r="I313" i="46"/>
  <c r="H313" i="46"/>
  <c r="L154" i="46"/>
  <c r="H312" i="46"/>
  <c r="L153" i="46"/>
  <c r="H311" i="46"/>
  <c r="L152" i="46"/>
  <c r="H310" i="46"/>
  <c r="L151" i="46"/>
  <c r="I309" i="46"/>
  <c r="H309" i="46"/>
  <c r="L150" i="46"/>
  <c r="I308" i="46"/>
  <c r="H308" i="46"/>
  <c r="L149" i="46"/>
  <c r="H307" i="46"/>
  <c r="L148" i="46"/>
  <c r="H306" i="46"/>
  <c r="L147" i="46"/>
  <c r="H305" i="46"/>
  <c r="L146" i="46"/>
  <c r="H304" i="46"/>
  <c r="L145" i="46"/>
  <c r="H303" i="46"/>
  <c r="L144" i="46"/>
  <c r="I302" i="46"/>
  <c r="H302" i="46"/>
  <c r="L143" i="46"/>
  <c r="I301" i="46"/>
  <c r="H301" i="46"/>
  <c r="L142" i="46"/>
  <c r="H300" i="46"/>
  <c r="L141" i="46"/>
  <c r="I299" i="46"/>
  <c r="H299" i="46"/>
  <c r="L140" i="46"/>
  <c r="H298" i="46"/>
  <c r="L139" i="46"/>
  <c r="I297" i="46"/>
  <c r="H297" i="46"/>
  <c r="L138" i="46"/>
  <c r="H296" i="46"/>
  <c r="L137" i="46"/>
  <c r="H295" i="46"/>
  <c r="L136" i="46"/>
  <c r="I294" i="46"/>
  <c r="H294" i="46"/>
  <c r="L135" i="46"/>
  <c r="H293" i="46"/>
  <c r="L134" i="46"/>
  <c r="I292" i="46"/>
  <c r="H292" i="46"/>
  <c r="L133" i="46"/>
  <c r="I291" i="46"/>
  <c r="H291" i="46"/>
  <c r="L132" i="46"/>
  <c r="H290" i="46"/>
  <c r="L131" i="46"/>
  <c r="H289" i="46"/>
  <c r="L130" i="46"/>
  <c r="H288" i="46"/>
  <c r="L129" i="46"/>
  <c r="I287" i="46"/>
  <c r="H287" i="46"/>
  <c r="L128" i="46"/>
  <c r="I286" i="46"/>
  <c r="H286" i="46"/>
  <c r="L127" i="46"/>
  <c r="H285" i="46"/>
  <c r="L126" i="46"/>
  <c r="I284" i="46"/>
  <c r="H284" i="46"/>
  <c r="L125" i="46"/>
  <c r="I283" i="46"/>
  <c r="H283" i="46"/>
  <c r="L124" i="46"/>
  <c r="H282" i="46"/>
  <c r="L123" i="46"/>
  <c r="H281" i="46"/>
  <c r="L122" i="46"/>
  <c r="H280" i="46"/>
  <c r="L121" i="46"/>
  <c r="I279" i="46"/>
  <c r="H279" i="46"/>
  <c r="L120" i="46"/>
  <c r="H278" i="46"/>
  <c r="L119" i="46"/>
  <c r="H277" i="46"/>
  <c r="L118" i="46"/>
  <c r="H276" i="46"/>
  <c r="L117" i="46"/>
  <c r="H275" i="46"/>
  <c r="L116" i="46"/>
  <c r="H274" i="46"/>
  <c r="L115" i="46"/>
  <c r="I273" i="46"/>
  <c r="H273" i="46"/>
  <c r="L114" i="46"/>
  <c r="H272" i="46"/>
  <c r="L113" i="46"/>
  <c r="I271" i="46"/>
  <c r="H271" i="46"/>
  <c r="L112" i="46"/>
  <c r="H270" i="46"/>
  <c r="L111" i="46"/>
  <c r="H269" i="46"/>
  <c r="L110" i="46"/>
  <c r="I268" i="46"/>
  <c r="H268" i="46"/>
  <c r="L109" i="46"/>
  <c r="H267" i="46"/>
  <c r="L108" i="46"/>
  <c r="H266" i="46"/>
  <c r="L107" i="46"/>
  <c r="H265" i="46"/>
  <c r="L106" i="46"/>
  <c r="H264" i="46"/>
  <c r="L105" i="46"/>
  <c r="H263" i="46"/>
  <c r="L104" i="46"/>
  <c r="H262" i="46"/>
  <c r="L103" i="46"/>
  <c r="H261" i="46"/>
  <c r="L102" i="46"/>
  <c r="H260" i="46"/>
  <c r="L101" i="46"/>
  <c r="H259" i="46"/>
  <c r="L100" i="46"/>
  <c r="H258" i="46"/>
  <c r="L99" i="46"/>
  <c r="H257" i="46"/>
  <c r="L98" i="46"/>
  <c r="I256" i="46"/>
  <c r="H256" i="46"/>
  <c r="L97" i="46"/>
  <c r="H255" i="46"/>
  <c r="L96" i="46"/>
  <c r="H254" i="46"/>
  <c r="L95" i="46"/>
  <c r="I253" i="46"/>
  <c r="H253" i="46"/>
  <c r="L94" i="46"/>
  <c r="H252" i="46"/>
  <c r="L93" i="46"/>
  <c r="H251" i="46"/>
  <c r="L92" i="46"/>
  <c r="I250" i="46"/>
  <c r="H250" i="46"/>
  <c r="L91" i="46"/>
  <c r="H249" i="46"/>
  <c r="L90" i="46"/>
  <c r="I248" i="46"/>
  <c r="H248" i="46"/>
  <c r="L89" i="46"/>
  <c r="H247" i="46"/>
  <c r="L88" i="46"/>
  <c r="H246" i="46"/>
  <c r="L87" i="46"/>
  <c r="I245" i="46"/>
  <c r="H245" i="46"/>
  <c r="L86" i="46"/>
  <c r="H244" i="46"/>
  <c r="L85" i="46"/>
  <c r="H243" i="46"/>
  <c r="L84" i="46"/>
  <c r="H242" i="46"/>
  <c r="L83" i="46"/>
  <c r="I241" i="46"/>
  <c r="H241" i="46"/>
  <c r="L82" i="46"/>
  <c r="H240" i="46"/>
  <c r="L81" i="46"/>
  <c r="H239" i="46"/>
  <c r="L80" i="46"/>
  <c r="I238" i="46"/>
  <c r="H238" i="46"/>
  <c r="L79" i="46"/>
  <c r="I237" i="46"/>
  <c r="H237" i="46"/>
  <c r="L78" i="46"/>
  <c r="I236" i="46"/>
  <c r="H236" i="46"/>
  <c r="L77" i="46"/>
  <c r="I235" i="46"/>
  <c r="H235" i="46"/>
  <c r="L76" i="46"/>
  <c r="H234" i="46"/>
  <c r="L75" i="46"/>
  <c r="H233" i="46"/>
  <c r="L74" i="46"/>
  <c r="H232" i="46"/>
  <c r="L73" i="46"/>
  <c r="H231" i="46"/>
  <c r="L72" i="46"/>
  <c r="I230" i="46"/>
  <c r="H230" i="46"/>
  <c r="L71" i="46"/>
  <c r="H229" i="46"/>
  <c r="L70" i="46"/>
  <c r="I228" i="46"/>
  <c r="H228" i="46"/>
  <c r="L69" i="46"/>
  <c r="I227" i="46"/>
  <c r="H227" i="46"/>
  <c r="L68" i="46"/>
  <c r="H226" i="46"/>
  <c r="L67" i="46"/>
  <c r="H225" i="46"/>
  <c r="L66" i="46"/>
  <c r="H224" i="46"/>
  <c r="L65" i="46"/>
  <c r="I223" i="46"/>
  <c r="H223" i="46"/>
  <c r="L64" i="46"/>
  <c r="I222" i="46"/>
  <c r="H222" i="46"/>
  <c r="L63" i="46"/>
  <c r="H221" i="46"/>
  <c r="L62" i="46"/>
  <c r="I220" i="46"/>
  <c r="H220" i="46"/>
  <c r="L61" i="46"/>
  <c r="I219" i="46"/>
  <c r="H219" i="46"/>
  <c r="L60" i="46"/>
  <c r="H218" i="46"/>
  <c r="L59" i="46"/>
  <c r="H217" i="46"/>
  <c r="L58" i="46"/>
  <c r="H216" i="46"/>
  <c r="L57" i="46"/>
  <c r="I215" i="46"/>
  <c r="H215" i="46"/>
  <c r="L56" i="46"/>
  <c r="H214" i="46"/>
  <c r="L55" i="46"/>
  <c r="H213" i="46"/>
  <c r="L54" i="46"/>
  <c r="I212" i="46"/>
  <c r="H212" i="46"/>
  <c r="L53" i="46"/>
  <c r="H211" i="46"/>
  <c r="L52" i="46"/>
  <c r="H210" i="46"/>
  <c r="L51" i="46"/>
  <c r="H209" i="46"/>
  <c r="L50" i="46"/>
  <c r="H208" i="46"/>
  <c r="L49" i="46"/>
  <c r="I207" i="46"/>
  <c r="H207" i="46"/>
  <c r="L48" i="46"/>
  <c r="H206" i="46"/>
  <c r="L47" i="46"/>
  <c r="I205" i="46"/>
  <c r="H205" i="46"/>
  <c r="L46" i="46"/>
  <c r="H204" i="46"/>
  <c r="L45" i="46"/>
  <c r="H203" i="46"/>
  <c r="L44" i="46"/>
  <c r="H202" i="46"/>
  <c r="L43" i="46"/>
  <c r="H201" i="46"/>
  <c r="L42" i="46"/>
  <c r="I200" i="46"/>
  <c r="H200" i="46"/>
  <c r="L41" i="46"/>
  <c r="H199" i="46"/>
  <c r="L40" i="46"/>
  <c r="H198" i="46"/>
  <c r="L39" i="46"/>
  <c r="H197" i="46"/>
  <c r="L38" i="46"/>
  <c r="H196" i="46"/>
  <c r="L37" i="46"/>
  <c r="H195" i="46"/>
  <c r="L36" i="46"/>
  <c r="H194" i="46"/>
  <c r="L35" i="46"/>
  <c r="I193" i="46"/>
  <c r="H193" i="46"/>
  <c r="L34" i="46"/>
  <c r="I192" i="46"/>
  <c r="H192" i="46"/>
  <c r="L33" i="46"/>
  <c r="H191" i="46"/>
  <c r="L32" i="46"/>
  <c r="I190" i="46"/>
  <c r="H190" i="46"/>
  <c r="L31" i="46"/>
  <c r="I189" i="46"/>
  <c r="H246" i="7" s="1"/>
  <c r="H189" i="46"/>
  <c r="E246" i="7" s="1"/>
  <c r="L30" i="46"/>
  <c r="H188" i="46"/>
  <c r="E245" i="7" s="1"/>
  <c r="L29" i="46"/>
  <c r="H187" i="46"/>
  <c r="E244" i="7" s="1"/>
  <c r="L28" i="46"/>
  <c r="I186" i="46"/>
  <c r="H243" i="7" s="1"/>
  <c r="H186" i="46"/>
  <c r="E243" i="7" s="1"/>
  <c r="L27" i="46"/>
  <c r="H185" i="46"/>
  <c r="E242" i="7" s="1"/>
  <c r="L26" i="46"/>
  <c r="H184" i="46"/>
  <c r="E241" i="7" s="1"/>
  <c r="L25" i="46"/>
  <c r="H183" i="46"/>
  <c r="E240" i="7" s="1"/>
  <c r="L24" i="46"/>
  <c r="H182" i="46"/>
  <c r="E239" i="7" s="1"/>
  <c r="L23" i="46"/>
  <c r="I181" i="46"/>
  <c r="H238" i="7" s="1"/>
  <c r="H181" i="46"/>
  <c r="E238" i="7" s="1"/>
  <c r="L22" i="46"/>
  <c r="H180" i="46"/>
  <c r="E237" i="7" s="1"/>
  <c r="L21" i="46"/>
  <c r="H179" i="46"/>
  <c r="E236" i="7" s="1"/>
  <c r="L20" i="46"/>
  <c r="H178" i="46"/>
  <c r="E235" i="7" s="1"/>
  <c r="L19" i="46"/>
  <c r="I177" i="46"/>
  <c r="H234" i="7" s="1"/>
  <c r="H177" i="46"/>
  <c r="E234" i="7" s="1"/>
  <c r="L18" i="46"/>
  <c r="H176" i="46"/>
  <c r="E233" i="7" s="1"/>
  <c r="L17" i="46"/>
  <c r="H175" i="46"/>
  <c r="E232" i="7" s="1"/>
  <c r="L16" i="46"/>
  <c r="I174" i="46"/>
  <c r="H231" i="7" s="1"/>
  <c r="H174" i="46"/>
  <c r="E231" i="7" s="1"/>
  <c r="L15" i="46"/>
  <c r="H173" i="46"/>
  <c r="E230" i="7" s="1"/>
  <c r="L13" i="46"/>
  <c r="H171" i="46"/>
  <c r="E228" i="7" s="1"/>
  <c r="L12" i="46"/>
  <c r="H170" i="46"/>
  <c r="E227" i="7" s="1"/>
  <c r="L11" i="46"/>
  <c r="H169" i="46"/>
  <c r="E226" i="7" s="1"/>
  <c r="L10" i="46"/>
  <c r="H168" i="46"/>
  <c r="E225" i="7" s="1"/>
  <c r="L9" i="46"/>
  <c r="H167" i="46"/>
  <c r="E224" i="7" s="1"/>
  <c r="L8" i="46"/>
  <c r="H166" i="46"/>
  <c r="E223" i="7" s="1"/>
  <c r="L7" i="46"/>
  <c r="H165" i="46"/>
  <c r="E222" i="7" s="1"/>
  <c r="L6" i="46"/>
  <c r="H164" i="46"/>
  <c r="G160" i="46"/>
  <c r="D220" i="7" s="1"/>
  <c r="B6" i="46"/>
  <c r="B221" i="14" s="1"/>
  <c r="A6" i="46"/>
  <c r="A221" i="14" s="1"/>
  <c r="AA1289" i="24"/>
  <c r="Z1289" i="24"/>
  <c r="Y1289" i="24"/>
  <c r="X1289" i="24"/>
  <c r="W1289" i="24"/>
  <c r="V1289" i="24"/>
  <c r="U1289" i="24"/>
  <c r="T1289" i="24"/>
  <c r="S1289" i="24"/>
  <c r="R1289" i="24"/>
  <c r="Q1289" i="24"/>
  <c r="P1289" i="24"/>
  <c r="O1289" i="24"/>
  <c r="N1289" i="24"/>
  <c r="M1289" i="24"/>
  <c r="L1289" i="24"/>
  <c r="K1289" i="24"/>
  <c r="J1289" i="24"/>
  <c r="I1289" i="24"/>
  <c r="H1289" i="24"/>
  <c r="B1217" i="24"/>
  <c r="A1217" i="24"/>
  <c r="B1216" i="24"/>
  <c r="A1216" i="24"/>
  <c r="B1215" i="24"/>
  <c r="A1215" i="24"/>
  <c r="B1214" i="24"/>
  <c r="A1214" i="24"/>
  <c r="B1213" i="24"/>
  <c r="A1213" i="24"/>
  <c r="B1212" i="24"/>
  <c r="A1212" i="24"/>
  <c r="B1211" i="24"/>
  <c r="A1211" i="24"/>
  <c r="B1210" i="24"/>
  <c r="A1210" i="24"/>
  <c r="B1209" i="24"/>
  <c r="A1209" i="24"/>
  <c r="B1208" i="24"/>
  <c r="A1208" i="24"/>
  <c r="B1207" i="24"/>
  <c r="A1207" i="24"/>
  <c r="B1206" i="24"/>
  <c r="A1206" i="24"/>
  <c r="B1205" i="24"/>
  <c r="A1205" i="24"/>
  <c r="B1204" i="24"/>
  <c r="A1204" i="24"/>
  <c r="B1203" i="24"/>
  <c r="A1203" i="24"/>
  <c r="B1202" i="24"/>
  <c r="A1202" i="24"/>
  <c r="B1201" i="24"/>
  <c r="A1201" i="24"/>
  <c r="B1200" i="24"/>
  <c r="A1200" i="24"/>
  <c r="B1199" i="24"/>
  <c r="A1199" i="24"/>
  <c r="B1198" i="24"/>
  <c r="A1198" i="24"/>
  <c r="B1197" i="24"/>
  <c r="A1197" i="24"/>
  <c r="B1196" i="24"/>
  <c r="A1196" i="24"/>
  <c r="B1195" i="24"/>
  <c r="A1195" i="24"/>
  <c r="B1194" i="24"/>
  <c r="A1194" i="24"/>
  <c r="B1193" i="24"/>
  <c r="A1193" i="24"/>
  <c r="B1192" i="24"/>
  <c r="A1192" i="24"/>
  <c r="B1191" i="24"/>
  <c r="A1191" i="24"/>
  <c r="B1190" i="24"/>
  <c r="A1190" i="24"/>
  <c r="B1189" i="24"/>
  <c r="A1189" i="24"/>
  <c r="B1188" i="24"/>
  <c r="A1188" i="24"/>
  <c r="B1187" i="24"/>
  <c r="A1187" i="24"/>
  <c r="B1186" i="24"/>
  <c r="A1186" i="24"/>
  <c r="B1185" i="24"/>
  <c r="A1185" i="24"/>
  <c r="B1184" i="24"/>
  <c r="A1184" i="24"/>
  <c r="B1183" i="24"/>
  <c r="A1183" i="24"/>
  <c r="B1182" i="24"/>
  <c r="A1182" i="24"/>
  <c r="B1181" i="24"/>
  <c r="A1181" i="24"/>
  <c r="B1180" i="24"/>
  <c r="A1180" i="24"/>
  <c r="B1179" i="24"/>
  <c r="A1179" i="24"/>
  <c r="B1178" i="24"/>
  <c r="A1178" i="24"/>
  <c r="B1177" i="24"/>
  <c r="A1177" i="24"/>
  <c r="B1176" i="24"/>
  <c r="A1176" i="24"/>
  <c r="B1175" i="24"/>
  <c r="A1175" i="24"/>
  <c r="B1174" i="24"/>
  <c r="A1174" i="24"/>
  <c r="B1173" i="24"/>
  <c r="A1173" i="24"/>
  <c r="B1172" i="24"/>
  <c r="A1172" i="24"/>
  <c r="B1171" i="24"/>
  <c r="A1171" i="24"/>
  <c r="B1170" i="24"/>
  <c r="A1170" i="24"/>
  <c r="B1169" i="24"/>
  <c r="A1169" i="24"/>
  <c r="B1168" i="24"/>
  <c r="A1168" i="24"/>
  <c r="B1167" i="24"/>
  <c r="A1167" i="24"/>
  <c r="B1166" i="24"/>
  <c r="A1166" i="24"/>
  <c r="B1165" i="24"/>
  <c r="A1165" i="24"/>
  <c r="B1164" i="24"/>
  <c r="A1164" i="24"/>
  <c r="B1163" i="24"/>
  <c r="A1163" i="24"/>
  <c r="B1162" i="24"/>
  <c r="A1162" i="24"/>
  <c r="B1161" i="24"/>
  <c r="A1161" i="24"/>
  <c r="B1160" i="24"/>
  <c r="A1160" i="24"/>
  <c r="B1159" i="24"/>
  <c r="A1159" i="24"/>
  <c r="B1158" i="24"/>
  <c r="A1158" i="24"/>
  <c r="B1157" i="24"/>
  <c r="A1157" i="24"/>
  <c r="B1156" i="24"/>
  <c r="A1156" i="24"/>
  <c r="B1155" i="24"/>
  <c r="A1155" i="24"/>
  <c r="B1154" i="24"/>
  <c r="A1154" i="24"/>
  <c r="B1153" i="24"/>
  <c r="A1153" i="24"/>
  <c r="B1152" i="24"/>
  <c r="A1152" i="24"/>
  <c r="B1151" i="24"/>
  <c r="A1151" i="24"/>
  <c r="B1150" i="24"/>
  <c r="A1150" i="24"/>
  <c r="B1149" i="24"/>
  <c r="A1149" i="24"/>
  <c r="B1148" i="24"/>
  <c r="A1148" i="24"/>
  <c r="B1147" i="24"/>
  <c r="A1147" i="24"/>
  <c r="B1146" i="24"/>
  <c r="A1146" i="24"/>
  <c r="B1145" i="24"/>
  <c r="A1145" i="24"/>
  <c r="B1144" i="24"/>
  <c r="A1144" i="24"/>
  <c r="B1143" i="24"/>
  <c r="A1143" i="24"/>
  <c r="B1142" i="24"/>
  <c r="A1142" i="24"/>
  <c r="B1141" i="24"/>
  <c r="A1141" i="24"/>
  <c r="B1140" i="24"/>
  <c r="A1140" i="24"/>
  <c r="B1139" i="24"/>
  <c r="A1139" i="24"/>
  <c r="B1138" i="24"/>
  <c r="A1138" i="24"/>
  <c r="B1137" i="24"/>
  <c r="A1137" i="24"/>
  <c r="B1136" i="24"/>
  <c r="A1136" i="24"/>
  <c r="B1135" i="24"/>
  <c r="A1135" i="24"/>
  <c r="B1134" i="24"/>
  <c r="A1134" i="24"/>
  <c r="B1133" i="24"/>
  <c r="A1133" i="24"/>
  <c r="B1132" i="24"/>
  <c r="A1132" i="24"/>
  <c r="B1131" i="24"/>
  <c r="A1131" i="24"/>
  <c r="B1130" i="24"/>
  <c r="A1130" i="24"/>
  <c r="B1129" i="24"/>
  <c r="A1129" i="24"/>
  <c r="B1128" i="24"/>
  <c r="A1128" i="24"/>
  <c r="B1127" i="24"/>
  <c r="A1127" i="24"/>
  <c r="B1126" i="24"/>
  <c r="A1126" i="24"/>
  <c r="B1125" i="24"/>
  <c r="A1125" i="24"/>
  <c r="B1124" i="24"/>
  <c r="A1124" i="24"/>
  <c r="B1123" i="24"/>
  <c r="A1123" i="24"/>
  <c r="B1122" i="24"/>
  <c r="A1122" i="24"/>
  <c r="B1121" i="24"/>
  <c r="A1121" i="24"/>
  <c r="B1120" i="24"/>
  <c r="A1120" i="24"/>
  <c r="B1119" i="24"/>
  <c r="A1119" i="24"/>
  <c r="B1118" i="24"/>
  <c r="A1118" i="24"/>
  <c r="B1117" i="24"/>
  <c r="A1117" i="24"/>
  <c r="B1116" i="24"/>
  <c r="A1116" i="24"/>
  <c r="B1115" i="24"/>
  <c r="A1115" i="24"/>
  <c r="B1114" i="24"/>
  <c r="A1114" i="24"/>
  <c r="B1113" i="24"/>
  <c r="A1113" i="24"/>
  <c r="B1112" i="24"/>
  <c r="A1112" i="24"/>
  <c r="B1111" i="24"/>
  <c r="A1111" i="24"/>
  <c r="B1110" i="24"/>
  <c r="A1110" i="24"/>
  <c r="B1109" i="24"/>
  <c r="A1109" i="24"/>
  <c r="B1108" i="24"/>
  <c r="A1108" i="24"/>
  <c r="B1107" i="24"/>
  <c r="A1107" i="24"/>
  <c r="B1106" i="24"/>
  <c r="A1106" i="24"/>
  <c r="B1105" i="24"/>
  <c r="A1105" i="24"/>
  <c r="B1104" i="24"/>
  <c r="A1104" i="24"/>
  <c r="B1103" i="24"/>
  <c r="A1103" i="24"/>
  <c r="B1102" i="24"/>
  <c r="A1102" i="24"/>
  <c r="B1101" i="24"/>
  <c r="A1101" i="24"/>
  <c r="B1100" i="24"/>
  <c r="A1100" i="24"/>
  <c r="B1099" i="24"/>
  <c r="A1099" i="24"/>
  <c r="B1098" i="24"/>
  <c r="A1098" i="24"/>
  <c r="B1097" i="24"/>
  <c r="A1097" i="24"/>
  <c r="B1096" i="24"/>
  <c r="A1096" i="24"/>
  <c r="B1095" i="24"/>
  <c r="A1095" i="24"/>
  <c r="B1094" i="24"/>
  <c r="A1094" i="24"/>
  <c r="B1093" i="24"/>
  <c r="A1093" i="24"/>
  <c r="B1092" i="24"/>
  <c r="A1092" i="24"/>
  <c r="B1091" i="24"/>
  <c r="A1091" i="24"/>
  <c r="B1090" i="24"/>
  <c r="A1090" i="24"/>
  <c r="B1089" i="24"/>
  <c r="A1089" i="24"/>
  <c r="B1088" i="24"/>
  <c r="A1088" i="24"/>
  <c r="B1087" i="24"/>
  <c r="A1087" i="24"/>
  <c r="B1086" i="24"/>
  <c r="A1086" i="24"/>
  <c r="B1085" i="24"/>
  <c r="A1085" i="24"/>
  <c r="B1084" i="24"/>
  <c r="A1084" i="24"/>
  <c r="B1083" i="24"/>
  <c r="A1083" i="24"/>
  <c r="B1082" i="24"/>
  <c r="A1082" i="24"/>
  <c r="B1081" i="24"/>
  <c r="A1081" i="24"/>
  <c r="B1080" i="24"/>
  <c r="A1080" i="24"/>
  <c r="B1079" i="24"/>
  <c r="A1079" i="24"/>
  <c r="AA1073" i="24"/>
  <c r="Z1073" i="24"/>
  <c r="Y1073" i="24"/>
  <c r="X1073" i="24"/>
  <c r="W1073" i="24"/>
  <c r="V1073" i="24"/>
  <c r="U1073" i="24"/>
  <c r="T1073" i="24"/>
  <c r="S1073" i="24"/>
  <c r="R1073" i="24"/>
  <c r="Q1073" i="24"/>
  <c r="P1073" i="24"/>
  <c r="O1073" i="24"/>
  <c r="N1073" i="24"/>
  <c r="M1073" i="24"/>
  <c r="L1073" i="24"/>
  <c r="K1073" i="24"/>
  <c r="J1073" i="24"/>
  <c r="I1073" i="24"/>
  <c r="H1073" i="24"/>
  <c r="B1004" i="24"/>
  <c r="A1004" i="24"/>
  <c r="B1003" i="24"/>
  <c r="A1003" i="24"/>
  <c r="B1002" i="24"/>
  <c r="A1002" i="24"/>
  <c r="B1001" i="24"/>
  <c r="A1001" i="24"/>
  <c r="B1000" i="24"/>
  <c r="A1000" i="24"/>
  <c r="B999" i="24"/>
  <c r="A999" i="24"/>
  <c r="B998" i="24"/>
  <c r="A998" i="24"/>
  <c r="B997" i="24"/>
  <c r="A997" i="24"/>
  <c r="B996" i="24"/>
  <c r="A996" i="24"/>
  <c r="B995" i="24"/>
  <c r="A995" i="24"/>
  <c r="B994" i="24"/>
  <c r="A994" i="24"/>
  <c r="B993" i="24"/>
  <c r="A993" i="24"/>
  <c r="B992" i="24"/>
  <c r="A992" i="24"/>
  <c r="B991" i="24"/>
  <c r="A991" i="24"/>
  <c r="B990" i="24"/>
  <c r="A990" i="24"/>
  <c r="B989" i="24"/>
  <c r="A989" i="24"/>
  <c r="B988" i="24"/>
  <c r="A988" i="24"/>
  <c r="B987" i="24"/>
  <c r="A987" i="24"/>
  <c r="B986" i="24"/>
  <c r="A986" i="24"/>
  <c r="B985" i="24"/>
  <c r="A985" i="24"/>
  <c r="B984" i="24"/>
  <c r="A984" i="24"/>
  <c r="B983" i="24"/>
  <c r="A983" i="24"/>
  <c r="B982" i="24"/>
  <c r="A982" i="24"/>
  <c r="B981" i="24"/>
  <c r="A981" i="24"/>
  <c r="B980" i="24"/>
  <c r="A980" i="24"/>
  <c r="B979" i="24"/>
  <c r="A979" i="24"/>
  <c r="B978" i="24"/>
  <c r="A978" i="24"/>
  <c r="B977" i="24"/>
  <c r="A977" i="24"/>
  <c r="B976" i="24"/>
  <c r="A976" i="24"/>
  <c r="B975" i="24"/>
  <c r="A975" i="24"/>
  <c r="B974" i="24"/>
  <c r="A974" i="24"/>
  <c r="B973" i="24"/>
  <c r="A973" i="24"/>
  <c r="B972" i="24"/>
  <c r="A972" i="24"/>
  <c r="B971" i="24"/>
  <c r="A971" i="24"/>
  <c r="B970" i="24"/>
  <c r="A970" i="24"/>
  <c r="B969" i="24"/>
  <c r="A969" i="24"/>
  <c r="B968" i="24"/>
  <c r="A968" i="24"/>
  <c r="B967" i="24"/>
  <c r="A967" i="24"/>
  <c r="B966" i="24"/>
  <c r="A966" i="24"/>
  <c r="B965" i="24"/>
  <c r="A965" i="24"/>
  <c r="B964" i="24"/>
  <c r="A964" i="24"/>
  <c r="B963" i="24"/>
  <c r="A963" i="24"/>
  <c r="B962" i="24"/>
  <c r="A962" i="24"/>
  <c r="B961" i="24"/>
  <c r="A961" i="24"/>
  <c r="B960" i="24"/>
  <c r="A960" i="24"/>
  <c r="B959" i="24"/>
  <c r="A959" i="24"/>
  <c r="B958" i="24"/>
  <c r="A958" i="24"/>
  <c r="B957" i="24"/>
  <c r="A957" i="24"/>
  <c r="B956" i="24"/>
  <c r="A956" i="24"/>
  <c r="B955" i="24"/>
  <c r="A955" i="24"/>
  <c r="B954" i="24"/>
  <c r="A954" i="24"/>
  <c r="B953" i="24"/>
  <c r="A953" i="24"/>
  <c r="B952" i="24"/>
  <c r="A952" i="24"/>
  <c r="B951" i="24"/>
  <c r="A951" i="24"/>
  <c r="B950" i="24"/>
  <c r="A950" i="24"/>
  <c r="B949" i="24"/>
  <c r="A949" i="24"/>
  <c r="B948" i="24"/>
  <c r="A948" i="24"/>
  <c r="B947" i="24"/>
  <c r="A947" i="24"/>
  <c r="B946" i="24"/>
  <c r="A946" i="24"/>
  <c r="B945" i="24"/>
  <c r="A945" i="24"/>
  <c r="B944" i="24"/>
  <c r="A944" i="24"/>
  <c r="B943" i="24"/>
  <c r="A943" i="24"/>
  <c r="B942" i="24"/>
  <c r="A942" i="24"/>
  <c r="B941" i="24"/>
  <c r="A941" i="24"/>
  <c r="B940" i="24"/>
  <c r="A940" i="24"/>
  <c r="B939" i="24"/>
  <c r="A939" i="24"/>
  <c r="B938" i="24"/>
  <c r="A938" i="24"/>
  <c r="B937" i="24"/>
  <c r="A937" i="24"/>
  <c r="B936" i="24"/>
  <c r="A936" i="24"/>
  <c r="B935" i="24"/>
  <c r="A935" i="24"/>
  <c r="B934" i="24"/>
  <c r="A934" i="24"/>
  <c r="B933" i="24"/>
  <c r="A933" i="24"/>
  <c r="B932" i="24"/>
  <c r="A932" i="24"/>
  <c r="B931" i="24"/>
  <c r="A931" i="24"/>
  <c r="B930" i="24"/>
  <c r="A930" i="24"/>
  <c r="B929" i="24"/>
  <c r="A929" i="24"/>
  <c r="B928" i="24"/>
  <c r="A928" i="24"/>
  <c r="B927" i="24"/>
  <c r="A927" i="24"/>
  <c r="B926" i="24"/>
  <c r="A926" i="24"/>
  <c r="B925" i="24"/>
  <c r="A925" i="24"/>
  <c r="B924" i="24"/>
  <c r="A924" i="24"/>
  <c r="B923" i="24"/>
  <c r="A923" i="24"/>
  <c r="B922" i="24"/>
  <c r="A922" i="24"/>
  <c r="B921" i="24"/>
  <c r="A921" i="24"/>
  <c r="B920" i="24"/>
  <c r="A920" i="24"/>
  <c r="B919" i="24"/>
  <c r="A919" i="24"/>
  <c r="B918" i="24"/>
  <c r="A918" i="24"/>
  <c r="B917" i="24"/>
  <c r="A917" i="24"/>
  <c r="B916" i="24"/>
  <c r="A916" i="24"/>
  <c r="B915" i="24"/>
  <c r="A915" i="24"/>
  <c r="B914" i="24"/>
  <c r="A914" i="24"/>
  <c r="B913" i="24"/>
  <c r="A913" i="24"/>
  <c r="B912" i="24"/>
  <c r="A912" i="24"/>
  <c r="B911" i="24"/>
  <c r="A911" i="24"/>
  <c r="B910" i="24"/>
  <c r="A910" i="24"/>
  <c r="B909" i="24"/>
  <c r="A909" i="24"/>
  <c r="B908" i="24"/>
  <c r="A908" i="24"/>
  <c r="B907" i="24"/>
  <c r="A907" i="24"/>
  <c r="B906" i="24"/>
  <c r="A906" i="24"/>
  <c r="B905" i="24"/>
  <c r="A905" i="24"/>
  <c r="B904" i="24"/>
  <c r="A904" i="24"/>
  <c r="B903" i="24"/>
  <c r="A903" i="24"/>
  <c r="B902" i="24"/>
  <c r="A902" i="24"/>
  <c r="B901" i="24"/>
  <c r="A901" i="24"/>
  <c r="B900" i="24"/>
  <c r="A900" i="24"/>
  <c r="B899" i="24"/>
  <c r="A899" i="24"/>
  <c r="B898" i="24"/>
  <c r="A898" i="24"/>
  <c r="B897" i="24"/>
  <c r="A897" i="24"/>
  <c r="B896" i="24"/>
  <c r="A896" i="24"/>
  <c r="B895" i="24"/>
  <c r="A895" i="24"/>
  <c r="B894" i="24"/>
  <c r="A894" i="24"/>
  <c r="B893" i="24"/>
  <c r="A893" i="24"/>
  <c r="B892" i="24"/>
  <c r="A892" i="24"/>
  <c r="B891" i="24"/>
  <c r="A891" i="24"/>
  <c r="B890" i="24"/>
  <c r="A890" i="24"/>
  <c r="B889" i="24"/>
  <c r="A889" i="24"/>
  <c r="B888" i="24"/>
  <c r="A888" i="24"/>
  <c r="B887" i="24"/>
  <c r="A887" i="24"/>
  <c r="B886" i="24"/>
  <c r="A886" i="24"/>
  <c r="B885" i="24"/>
  <c r="A885" i="24"/>
  <c r="B884" i="24"/>
  <c r="A884" i="24"/>
  <c r="B883" i="24"/>
  <c r="A883" i="24"/>
  <c r="B882" i="24"/>
  <c r="A882" i="24"/>
  <c r="B881" i="24"/>
  <c r="A881" i="24"/>
  <c r="B880" i="24"/>
  <c r="A880" i="24"/>
  <c r="B879" i="24"/>
  <c r="A879" i="24"/>
  <c r="B878" i="24"/>
  <c r="A878" i="24"/>
  <c r="B877" i="24"/>
  <c r="A877" i="24"/>
  <c r="B876" i="24"/>
  <c r="A876" i="24"/>
  <c r="B875" i="24"/>
  <c r="A875" i="24"/>
  <c r="B874" i="24"/>
  <c r="A874" i="24"/>
  <c r="B873" i="24"/>
  <c r="A873" i="24"/>
  <c r="B872" i="24"/>
  <c r="A872" i="24"/>
  <c r="B871" i="24"/>
  <c r="A871" i="24"/>
  <c r="B870" i="24"/>
  <c r="A870" i="24"/>
  <c r="B869" i="24"/>
  <c r="A869" i="24"/>
  <c r="B868" i="24"/>
  <c r="A868" i="24"/>
  <c r="B867" i="24"/>
  <c r="A867" i="24"/>
  <c r="B866" i="24"/>
  <c r="A866" i="24"/>
  <c r="B865" i="24"/>
  <c r="A865" i="24"/>
  <c r="B864" i="24"/>
  <c r="A864" i="24"/>
  <c r="B863" i="24"/>
  <c r="A863" i="24"/>
  <c r="M862" i="24"/>
  <c r="AA859" i="24"/>
  <c r="Z859" i="24"/>
  <c r="Y859" i="24"/>
  <c r="X859" i="24"/>
  <c r="W859" i="24"/>
  <c r="V859" i="24"/>
  <c r="U859" i="24"/>
  <c r="T859" i="24"/>
  <c r="S859" i="24"/>
  <c r="R859" i="24"/>
  <c r="Q859" i="24"/>
  <c r="P859" i="24"/>
  <c r="O859" i="24"/>
  <c r="N859" i="24"/>
  <c r="M859" i="24"/>
  <c r="L859" i="24"/>
  <c r="K859" i="24"/>
  <c r="J859" i="24"/>
  <c r="I859" i="24"/>
  <c r="H859" i="24"/>
  <c r="B793" i="24"/>
  <c r="A793" i="24"/>
  <c r="B792" i="24"/>
  <c r="A792" i="24"/>
  <c r="B791" i="24"/>
  <c r="A791" i="24"/>
  <c r="B790" i="24"/>
  <c r="A790" i="24"/>
  <c r="B789" i="24"/>
  <c r="A789" i="24"/>
  <c r="B788" i="24"/>
  <c r="A788" i="24"/>
  <c r="B787" i="24"/>
  <c r="A787" i="24"/>
  <c r="B786" i="24"/>
  <c r="A786" i="24"/>
  <c r="B785" i="24"/>
  <c r="A785" i="24"/>
  <c r="B784" i="24"/>
  <c r="A784" i="24"/>
  <c r="B783" i="24"/>
  <c r="A783" i="24"/>
  <c r="B782" i="24"/>
  <c r="A782" i="24"/>
  <c r="B781" i="24"/>
  <c r="A781" i="24"/>
  <c r="B780" i="24"/>
  <c r="A780" i="24"/>
  <c r="B779" i="24"/>
  <c r="A779" i="24"/>
  <c r="B778" i="24"/>
  <c r="A778" i="24"/>
  <c r="B777" i="24"/>
  <c r="A777" i="24"/>
  <c r="B776" i="24"/>
  <c r="A776" i="24"/>
  <c r="B775" i="24"/>
  <c r="A775" i="24"/>
  <c r="B774" i="24"/>
  <c r="A774" i="24"/>
  <c r="B773" i="24"/>
  <c r="A773" i="24"/>
  <c r="B772" i="24"/>
  <c r="A772" i="24"/>
  <c r="B771" i="24"/>
  <c r="A771" i="24"/>
  <c r="B770" i="24"/>
  <c r="A770" i="24"/>
  <c r="B769" i="24"/>
  <c r="A769" i="24"/>
  <c r="B768" i="24"/>
  <c r="A768" i="24"/>
  <c r="B767" i="24"/>
  <c r="A767" i="24"/>
  <c r="B766" i="24"/>
  <c r="A766" i="24"/>
  <c r="B765" i="24"/>
  <c r="A765" i="24"/>
  <c r="B764" i="24"/>
  <c r="A764" i="24"/>
  <c r="B763" i="24"/>
  <c r="A763" i="24"/>
  <c r="B762" i="24"/>
  <c r="A762" i="24"/>
  <c r="B761" i="24"/>
  <c r="A761" i="24"/>
  <c r="B760" i="24"/>
  <c r="A760" i="24"/>
  <c r="B759" i="24"/>
  <c r="A759" i="24"/>
  <c r="B758" i="24"/>
  <c r="A758" i="24"/>
  <c r="B757" i="24"/>
  <c r="A757" i="24"/>
  <c r="B756" i="24"/>
  <c r="A756" i="24"/>
  <c r="B755" i="24"/>
  <c r="A755" i="24"/>
  <c r="B754" i="24"/>
  <c r="A754" i="24"/>
  <c r="B753" i="24"/>
  <c r="A753" i="24"/>
  <c r="B752" i="24"/>
  <c r="A752" i="24"/>
  <c r="B751" i="24"/>
  <c r="A751" i="24"/>
  <c r="B750" i="24"/>
  <c r="A750" i="24"/>
  <c r="B749" i="24"/>
  <c r="A749" i="24"/>
  <c r="B748" i="24"/>
  <c r="A748" i="24"/>
  <c r="B747" i="24"/>
  <c r="A747" i="24"/>
  <c r="B746" i="24"/>
  <c r="A746" i="24"/>
  <c r="B745" i="24"/>
  <c r="A745" i="24"/>
  <c r="B744" i="24"/>
  <c r="A744" i="24"/>
  <c r="B743" i="24"/>
  <c r="A743" i="24"/>
  <c r="B742" i="24"/>
  <c r="A742" i="24"/>
  <c r="B741" i="24"/>
  <c r="A741" i="24"/>
  <c r="B740" i="24"/>
  <c r="A740" i="24"/>
  <c r="B739" i="24"/>
  <c r="A739" i="24"/>
  <c r="B738" i="24"/>
  <c r="A738" i="24"/>
  <c r="B737" i="24"/>
  <c r="A737" i="24"/>
  <c r="B736" i="24"/>
  <c r="A736" i="24"/>
  <c r="B735" i="24"/>
  <c r="A735" i="24"/>
  <c r="B734" i="24"/>
  <c r="A734" i="24"/>
  <c r="B733" i="24"/>
  <c r="A733" i="24"/>
  <c r="B732" i="24"/>
  <c r="A732" i="24"/>
  <c r="B731" i="24"/>
  <c r="A731" i="24"/>
  <c r="B730" i="24"/>
  <c r="A730" i="24"/>
  <c r="B729" i="24"/>
  <c r="A729" i="24"/>
  <c r="B728" i="24"/>
  <c r="A728" i="24"/>
  <c r="B727" i="24"/>
  <c r="A727" i="24"/>
  <c r="B726" i="24"/>
  <c r="A726" i="24"/>
  <c r="B725" i="24"/>
  <c r="A725" i="24"/>
  <c r="B724" i="24"/>
  <c r="A724" i="24"/>
  <c r="B723" i="24"/>
  <c r="A723" i="24"/>
  <c r="B722" i="24"/>
  <c r="A722" i="24"/>
  <c r="B721" i="24"/>
  <c r="A721" i="24"/>
  <c r="B720" i="24"/>
  <c r="A720" i="24"/>
  <c r="B719" i="24"/>
  <c r="A719" i="24"/>
  <c r="B718" i="24"/>
  <c r="A718" i="24"/>
  <c r="B717" i="24"/>
  <c r="A717" i="24"/>
  <c r="B716" i="24"/>
  <c r="A716" i="24"/>
  <c r="B715" i="24"/>
  <c r="A715" i="24"/>
  <c r="B714" i="24"/>
  <c r="A714" i="24"/>
  <c r="B713" i="24"/>
  <c r="A713" i="24"/>
  <c r="B712" i="24"/>
  <c r="A712" i="24"/>
  <c r="B711" i="24"/>
  <c r="A711" i="24"/>
  <c r="B710" i="24"/>
  <c r="A710" i="24"/>
  <c r="B709" i="24"/>
  <c r="A709" i="24"/>
  <c r="B708" i="24"/>
  <c r="A708" i="24"/>
  <c r="B707" i="24"/>
  <c r="A707" i="24"/>
  <c r="B706" i="24"/>
  <c r="A706" i="24"/>
  <c r="B705" i="24"/>
  <c r="A705" i="24"/>
  <c r="B704" i="24"/>
  <c r="A704" i="24"/>
  <c r="B703" i="24"/>
  <c r="A703" i="24"/>
  <c r="B702" i="24"/>
  <c r="A702" i="24"/>
  <c r="B701" i="24"/>
  <c r="A701" i="24"/>
  <c r="B700" i="24"/>
  <c r="A700" i="24"/>
  <c r="B699" i="24"/>
  <c r="A699" i="24"/>
  <c r="B698" i="24"/>
  <c r="A698" i="24"/>
  <c r="B697" i="24"/>
  <c r="A697" i="24"/>
  <c r="B696" i="24"/>
  <c r="A696" i="24"/>
  <c r="B695" i="24"/>
  <c r="A695" i="24"/>
  <c r="B694" i="24"/>
  <c r="A694" i="24"/>
  <c r="B693" i="24"/>
  <c r="A693" i="24"/>
  <c r="B692" i="24"/>
  <c r="A692" i="24"/>
  <c r="B691" i="24"/>
  <c r="A691" i="24"/>
  <c r="B690" i="24"/>
  <c r="A690" i="24"/>
  <c r="B689" i="24"/>
  <c r="A689" i="24"/>
  <c r="B688" i="24"/>
  <c r="A688" i="24"/>
  <c r="B687" i="24"/>
  <c r="A687" i="24"/>
  <c r="B686" i="24"/>
  <c r="A686" i="24"/>
  <c r="B685" i="24"/>
  <c r="A685" i="24"/>
  <c r="B684" i="24"/>
  <c r="A684" i="24"/>
  <c r="B683" i="24"/>
  <c r="A683" i="24"/>
  <c r="B682" i="24"/>
  <c r="A682" i="24"/>
  <c r="B681" i="24"/>
  <c r="A681" i="24"/>
  <c r="B680" i="24"/>
  <c r="A680" i="24"/>
  <c r="B679" i="24"/>
  <c r="A679" i="24"/>
  <c r="B678" i="24"/>
  <c r="A678" i="24"/>
  <c r="B677" i="24"/>
  <c r="A677" i="24"/>
  <c r="B676" i="24"/>
  <c r="A676" i="24"/>
  <c r="B675" i="24"/>
  <c r="A675" i="24"/>
  <c r="B674" i="24"/>
  <c r="A674" i="24"/>
  <c r="B673" i="24"/>
  <c r="A673" i="24"/>
  <c r="B672" i="24"/>
  <c r="A672" i="24"/>
  <c r="B671" i="24"/>
  <c r="A671" i="24"/>
  <c r="B670" i="24"/>
  <c r="A670" i="24"/>
  <c r="B669" i="24"/>
  <c r="A669" i="24"/>
  <c r="B668" i="24"/>
  <c r="A668" i="24"/>
  <c r="B667" i="24"/>
  <c r="A667" i="24"/>
  <c r="B666" i="24"/>
  <c r="A666" i="24"/>
  <c r="B665" i="24"/>
  <c r="A665" i="24"/>
  <c r="B664" i="24"/>
  <c r="A664" i="24"/>
  <c r="B663" i="24"/>
  <c r="A663" i="24"/>
  <c r="B662" i="24"/>
  <c r="A662" i="24"/>
  <c r="B661" i="24"/>
  <c r="A661" i="24"/>
  <c r="B660" i="24"/>
  <c r="A660" i="24"/>
  <c r="B659" i="24"/>
  <c r="A659" i="24"/>
  <c r="B658" i="24"/>
  <c r="A658" i="24"/>
  <c r="B657" i="24"/>
  <c r="A657" i="24"/>
  <c r="B656" i="24"/>
  <c r="A656" i="24"/>
  <c r="B655" i="24"/>
  <c r="A655" i="24"/>
  <c r="B654" i="24"/>
  <c r="A654" i="24"/>
  <c r="B653" i="24"/>
  <c r="A653" i="24"/>
  <c r="B652" i="24"/>
  <c r="A652" i="24"/>
  <c r="B651" i="24"/>
  <c r="A651" i="24"/>
  <c r="B650" i="24"/>
  <c r="A650" i="24"/>
  <c r="B649" i="24"/>
  <c r="A649" i="24"/>
  <c r="Y648" i="24"/>
  <c r="AA645" i="24"/>
  <c r="Z645" i="24"/>
  <c r="Y645" i="24"/>
  <c r="X645" i="24"/>
  <c r="W645" i="24"/>
  <c r="V645" i="24"/>
  <c r="U645" i="24"/>
  <c r="T645" i="24"/>
  <c r="S645" i="24"/>
  <c r="R645" i="24"/>
  <c r="Q645" i="24"/>
  <c r="P645" i="24"/>
  <c r="O645" i="24"/>
  <c r="N645" i="24"/>
  <c r="M645" i="24"/>
  <c r="L645" i="24"/>
  <c r="K645" i="24"/>
  <c r="J645" i="24"/>
  <c r="I645" i="24"/>
  <c r="H645" i="24"/>
  <c r="B577" i="24"/>
  <c r="A577" i="24"/>
  <c r="B576" i="24"/>
  <c r="A576" i="24"/>
  <c r="B575" i="24"/>
  <c r="A575" i="24"/>
  <c r="B574" i="24"/>
  <c r="A574" i="24"/>
  <c r="B573" i="24"/>
  <c r="A573" i="24"/>
  <c r="B572" i="24"/>
  <c r="A572" i="24"/>
  <c r="B571" i="24"/>
  <c r="A571" i="24"/>
  <c r="B570" i="24"/>
  <c r="A570" i="24"/>
  <c r="B569" i="24"/>
  <c r="A569" i="24"/>
  <c r="B568" i="24"/>
  <c r="A568" i="24"/>
  <c r="B567" i="24"/>
  <c r="A567" i="24"/>
  <c r="B566" i="24"/>
  <c r="A566" i="24"/>
  <c r="B565" i="24"/>
  <c r="A565" i="24"/>
  <c r="B564" i="24"/>
  <c r="A564" i="24"/>
  <c r="B563" i="24"/>
  <c r="A563" i="24"/>
  <c r="B562" i="24"/>
  <c r="A562" i="24"/>
  <c r="B561" i="24"/>
  <c r="A561" i="24"/>
  <c r="B560" i="24"/>
  <c r="A560" i="24"/>
  <c r="B559" i="24"/>
  <c r="A559" i="24"/>
  <c r="B558" i="24"/>
  <c r="A558" i="24"/>
  <c r="B557" i="24"/>
  <c r="A557" i="24"/>
  <c r="B556" i="24"/>
  <c r="A556" i="24"/>
  <c r="B555" i="24"/>
  <c r="A555" i="24"/>
  <c r="B554" i="24"/>
  <c r="A554" i="24"/>
  <c r="B553" i="24"/>
  <c r="A553" i="24"/>
  <c r="B552" i="24"/>
  <c r="A552" i="24"/>
  <c r="B551" i="24"/>
  <c r="A551" i="24"/>
  <c r="B550" i="24"/>
  <c r="A550" i="24"/>
  <c r="B549" i="24"/>
  <c r="A549" i="24"/>
  <c r="B548" i="24"/>
  <c r="A548" i="24"/>
  <c r="B547" i="24"/>
  <c r="A547" i="24"/>
  <c r="B546" i="24"/>
  <c r="A546" i="24"/>
  <c r="B545" i="24"/>
  <c r="A545" i="24"/>
  <c r="B544" i="24"/>
  <c r="A544" i="24"/>
  <c r="B543" i="24"/>
  <c r="A543" i="24"/>
  <c r="B542" i="24"/>
  <c r="A542" i="24"/>
  <c r="B541" i="24"/>
  <c r="A541" i="24"/>
  <c r="B540" i="24"/>
  <c r="A540" i="24"/>
  <c r="B539" i="24"/>
  <c r="A539" i="24"/>
  <c r="B538" i="24"/>
  <c r="A538" i="24"/>
  <c r="B537" i="24"/>
  <c r="A537" i="24"/>
  <c r="B536" i="24"/>
  <c r="A536" i="24"/>
  <c r="B535" i="24"/>
  <c r="A535" i="24"/>
  <c r="B534" i="24"/>
  <c r="A534" i="24"/>
  <c r="B533" i="24"/>
  <c r="A533" i="24"/>
  <c r="B532" i="24"/>
  <c r="A532" i="24"/>
  <c r="B531" i="24"/>
  <c r="A531" i="24"/>
  <c r="B530" i="24"/>
  <c r="A530" i="24"/>
  <c r="B529" i="24"/>
  <c r="A529" i="24"/>
  <c r="B528" i="24"/>
  <c r="A528" i="24"/>
  <c r="B527" i="24"/>
  <c r="A527" i="24"/>
  <c r="B526" i="24"/>
  <c r="A526" i="24"/>
  <c r="B525" i="24"/>
  <c r="A525" i="24"/>
  <c r="B524" i="24"/>
  <c r="A524" i="24"/>
  <c r="B523" i="24"/>
  <c r="A523" i="24"/>
  <c r="B522" i="24"/>
  <c r="A522" i="24"/>
  <c r="B521" i="24"/>
  <c r="A521" i="24"/>
  <c r="B520" i="24"/>
  <c r="A520" i="24"/>
  <c r="B519" i="24"/>
  <c r="A519" i="24"/>
  <c r="B518" i="24"/>
  <c r="A518" i="24"/>
  <c r="B517" i="24"/>
  <c r="A517" i="24"/>
  <c r="B516" i="24"/>
  <c r="A516" i="24"/>
  <c r="B515" i="24"/>
  <c r="A515" i="24"/>
  <c r="B514" i="24"/>
  <c r="A514" i="24"/>
  <c r="B513" i="24"/>
  <c r="A513" i="24"/>
  <c r="B512" i="24"/>
  <c r="A512" i="24"/>
  <c r="B511" i="24"/>
  <c r="A511" i="24"/>
  <c r="B510" i="24"/>
  <c r="A510" i="24"/>
  <c r="B509" i="24"/>
  <c r="A509" i="24"/>
  <c r="B508" i="24"/>
  <c r="A508" i="24"/>
  <c r="B507" i="24"/>
  <c r="A507" i="24"/>
  <c r="B506" i="24"/>
  <c r="A506" i="24"/>
  <c r="B505" i="24"/>
  <c r="A505" i="24"/>
  <c r="B504" i="24"/>
  <c r="A504" i="24"/>
  <c r="B503" i="24"/>
  <c r="A503" i="24"/>
  <c r="B502" i="24"/>
  <c r="A502" i="24"/>
  <c r="B501" i="24"/>
  <c r="A501" i="24"/>
  <c r="B500" i="24"/>
  <c r="A500" i="24"/>
  <c r="B499" i="24"/>
  <c r="A499" i="24"/>
  <c r="B498" i="24"/>
  <c r="A498" i="24"/>
  <c r="B497" i="24"/>
  <c r="A497" i="24"/>
  <c r="B496" i="24"/>
  <c r="A496" i="24"/>
  <c r="B495" i="24"/>
  <c r="A495" i="24"/>
  <c r="B494" i="24"/>
  <c r="A494" i="24"/>
  <c r="B493" i="24"/>
  <c r="A493" i="24"/>
  <c r="B492" i="24"/>
  <c r="A492" i="24"/>
  <c r="B491" i="24"/>
  <c r="A491" i="24"/>
  <c r="B490" i="24"/>
  <c r="A490" i="24"/>
  <c r="B489" i="24"/>
  <c r="A489" i="24"/>
  <c r="B488" i="24"/>
  <c r="A488" i="24"/>
  <c r="B487" i="24"/>
  <c r="A487" i="24"/>
  <c r="B486" i="24"/>
  <c r="A486" i="24"/>
  <c r="B485" i="24"/>
  <c r="A485" i="24"/>
  <c r="B484" i="24"/>
  <c r="A484" i="24"/>
  <c r="B483" i="24"/>
  <c r="A483" i="24"/>
  <c r="B482" i="24"/>
  <c r="A482" i="24"/>
  <c r="B481" i="24"/>
  <c r="A481" i="24"/>
  <c r="B480" i="24"/>
  <c r="A480" i="24"/>
  <c r="B479" i="24"/>
  <c r="A479" i="24"/>
  <c r="B478" i="24"/>
  <c r="A478" i="24"/>
  <c r="B477" i="24"/>
  <c r="A477" i="24"/>
  <c r="B476" i="24"/>
  <c r="A476" i="24"/>
  <c r="B475" i="24"/>
  <c r="A475" i="24"/>
  <c r="B474" i="24"/>
  <c r="A474" i="24"/>
  <c r="B473" i="24"/>
  <c r="A473" i="24"/>
  <c r="B472" i="24"/>
  <c r="A472" i="24"/>
  <c r="B471" i="24"/>
  <c r="A471" i="24"/>
  <c r="B470" i="24"/>
  <c r="A470" i="24"/>
  <c r="B469" i="24"/>
  <c r="A469" i="24"/>
  <c r="B468" i="24"/>
  <c r="A468" i="24"/>
  <c r="B467" i="24"/>
  <c r="A467" i="24"/>
  <c r="B466" i="24"/>
  <c r="A466" i="24"/>
  <c r="B465" i="24"/>
  <c r="A465" i="24"/>
  <c r="B464" i="24"/>
  <c r="A464" i="24"/>
  <c r="B463" i="24"/>
  <c r="A463" i="24"/>
  <c r="B462" i="24"/>
  <c r="A462" i="24"/>
  <c r="B461" i="24"/>
  <c r="A461" i="24"/>
  <c r="B460" i="24"/>
  <c r="A460" i="24"/>
  <c r="B459" i="24"/>
  <c r="A459" i="24"/>
  <c r="B458" i="24"/>
  <c r="A458" i="24"/>
  <c r="B457" i="24"/>
  <c r="A457" i="24"/>
  <c r="B456" i="24"/>
  <c r="A456" i="24"/>
  <c r="B455" i="24"/>
  <c r="A455" i="24"/>
  <c r="B454" i="24"/>
  <c r="A454" i="24"/>
  <c r="B453" i="24"/>
  <c r="A453" i="24"/>
  <c r="B452" i="24"/>
  <c r="A452" i="24"/>
  <c r="B451" i="24"/>
  <c r="A451" i="24"/>
  <c r="B450" i="24"/>
  <c r="A450" i="24"/>
  <c r="B449" i="24"/>
  <c r="A449" i="24"/>
  <c r="B448" i="24"/>
  <c r="A448" i="24"/>
  <c r="B447" i="24"/>
  <c r="A447" i="24"/>
  <c r="B446" i="24"/>
  <c r="A446" i="24"/>
  <c r="B445" i="24"/>
  <c r="A445" i="24"/>
  <c r="B444" i="24"/>
  <c r="A444" i="24"/>
  <c r="B443" i="24"/>
  <c r="A443" i="24"/>
  <c r="B442" i="24"/>
  <c r="A442" i="24"/>
  <c r="B441" i="24"/>
  <c r="A441" i="24"/>
  <c r="B440" i="24"/>
  <c r="A440" i="24"/>
  <c r="B439" i="24"/>
  <c r="A439" i="24"/>
  <c r="B438" i="24"/>
  <c r="A438" i="24"/>
  <c r="B437" i="24"/>
  <c r="A437" i="24"/>
  <c r="B436" i="24"/>
  <c r="A436" i="24"/>
  <c r="B435" i="24"/>
  <c r="A435" i="24"/>
  <c r="X434" i="24"/>
  <c r="H434" i="24"/>
  <c r="AA431" i="24"/>
  <c r="Z431" i="24"/>
  <c r="Y431" i="24"/>
  <c r="X431" i="24"/>
  <c r="W431" i="24"/>
  <c r="V431" i="24"/>
  <c r="U431" i="24"/>
  <c r="T431" i="24"/>
  <c r="S431" i="24"/>
  <c r="R431" i="24"/>
  <c r="Q431" i="24"/>
  <c r="P431" i="24"/>
  <c r="O431" i="24"/>
  <c r="N431" i="24"/>
  <c r="M431" i="24"/>
  <c r="L431" i="24"/>
  <c r="K431" i="24"/>
  <c r="J431" i="24"/>
  <c r="I431" i="24"/>
  <c r="H431" i="24"/>
  <c r="B362" i="24"/>
  <c r="A362" i="24"/>
  <c r="B361" i="24"/>
  <c r="A361" i="24"/>
  <c r="B360" i="24"/>
  <c r="A360" i="24"/>
  <c r="B359" i="24"/>
  <c r="A359" i="24"/>
  <c r="B358" i="24"/>
  <c r="A358" i="24"/>
  <c r="B357" i="24"/>
  <c r="A357" i="24"/>
  <c r="B356" i="24"/>
  <c r="A356" i="24"/>
  <c r="B355" i="24"/>
  <c r="A355" i="24"/>
  <c r="B354" i="24"/>
  <c r="A354" i="24"/>
  <c r="B353" i="24"/>
  <c r="A353" i="24"/>
  <c r="B352" i="24"/>
  <c r="A352" i="24"/>
  <c r="B351" i="24"/>
  <c r="A351" i="24"/>
  <c r="B350" i="24"/>
  <c r="A350" i="24"/>
  <c r="B349" i="24"/>
  <c r="A349" i="24"/>
  <c r="B348" i="24"/>
  <c r="A348" i="24"/>
  <c r="B347" i="24"/>
  <c r="A347" i="24"/>
  <c r="B346" i="24"/>
  <c r="A346" i="24"/>
  <c r="B345" i="24"/>
  <c r="A345" i="24"/>
  <c r="B344" i="24"/>
  <c r="A344" i="24"/>
  <c r="B343" i="24"/>
  <c r="A343" i="24"/>
  <c r="B342" i="24"/>
  <c r="A342" i="24"/>
  <c r="B341" i="24"/>
  <c r="A341" i="24"/>
  <c r="B340" i="24"/>
  <c r="A340" i="24"/>
  <c r="B339" i="24"/>
  <c r="A339" i="24"/>
  <c r="B338" i="24"/>
  <c r="A338" i="24"/>
  <c r="B337" i="24"/>
  <c r="A337" i="24"/>
  <c r="B336" i="24"/>
  <c r="A336" i="24"/>
  <c r="B335" i="24"/>
  <c r="A335" i="24"/>
  <c r="B334" i="24"/>
  <c r="A334" i="24"/>
  <c r="B333" i="24"/>
  <c r="A333" i="24"/>
  <c r="B332" i="24"/>
  <c r="A332" i="24"/>
  <c r="B331" i="24"/>
  <c r="A331" i="24"/>
  <c r="B330" i="24"/>
  <c r="A330" i="24"/>
  <c r="B329" i="24"/>
  <c r="A329" i="24"/>
  <c r="B328" i="24"/>
  <c r="A328" i="24"/>
  <c r="B327" i="24"/>
  <c r="A327" i="24"/>
  <c r="B326" i="24"/>
  <c r="A326" i="24"/>
  <c r="B325" i="24"/>
  <c r="A325" i="24"/>
  <c r="B324" i="24"/>
  <c r="A324" i="24"/>
  <c r="B323" i="24"/>
  <c r="A323" i="24"/>
  <c r="B322" i="24"/>
  <c r="A322" i="24"/>
  <c r="B321" i="24"/>
  <c r="A321" i="24"/>
  <c r="B320" i="24"/>
  <c r="A320" i="24"/>
  <c r="B319" i="24"/>
  <c r="A319" i="24"/>
  <c r="B318" i="24"/>
  <c r="A318" i="24"/>
  <c r="B317" i="24"/>
  <c r="A317" i="24"/>
  <c r="B316" i="24"/>
  <c r="A316" i="24"/>
  <c r="B315" i="24"/>
  <c r="A315" i="24"/>
  <c r="B314" i="24"/>
  <c r="A314" i="24"/>
  <c r="B313" i="24"/>
  <c r="A313" i="24"/>
  <c r="B312" i="24"/>
  <c r="A312" i="24"/>
  <c r="B311" i="24"/>
  <c r="A311" i="24"/>
  <c r="B310" i="24"/>
  <c r="A310" i="24"/>
  <c r="B309" i="24"/>
  <c r="A309" i="24"/>
  <c r="B308" i="24"/>
  <c r="A308" i="24"/>
  <c r="B307" i="24"/>
  <c r="A307" i="24"/>
  <c r="B306" i="24"/>
  <c r="A306" i="24"/>
  <c r="B305" i="24"/>
  <c r="A305" i="24"/>
  <c r="B304" i="24"/>
  <c r="A304" i="24"/>
  <c r="B303" i="24"/>
  <c r="A303" i="24"/>
  <c r="B302" i="24"/>
  <c r="A302" i="24"/>
  <c r="B301" i="24"/>
  <c r="A301" i="24"/>
  <c r="B300" i="24"/>
  <c r="A300" i="24"/>
  <c r="B299" i="24"/>
  <c r="A299" i="24"/>
  <c r="B298" i="24"/>
  <c r="A298" i="24"/>
  <c r="B297" i="24"/>
  <c r="A297" i="24"/>
  <c r="B296" i="24"/>
  <c r="A296" i="24"/>
  <c r="B295" i="24"/>
  <c r="A295" i="24"/>
  <c r="B294" i="24"/>
  <c r="A294" i="24"/>
  <c r="B293" i="24"/>
  <c r="A293" i="24"/>
  <c r="B292" i="24"/>
  <c r="A292" i="24"/>
  <c r="B291" i="24"/>
  <c r="A291" i="24"/>
  <c r="B290" i="24"/>
  <c r="A290" i="24"/>
  <c r="B289" i="24"/>
  <c r="A289" i="24"/>
  <c r="B288" i="24"/>
  <c r="A288" i="24"/>
  <c r="B287" i="24"/>
  <c r="A287" i="24"/>
  <c r="B286" i="24"/>
  <c r="A286" i="24"/>
  <c r="B285" i="24"/>
  <c r="A285" i="24"/>
  <c r="B284" i="24"/>
  <c r="A284" i="24"/>
  <c r="B283" i="24"/>
  <c r="A283" i="24"/>
  <c r="B282" i="24"/>
  <c r="A282" i="24"/>
  <c r="B281" i="24"/>
  <c r="A281" i="24"/>
  <c r="B280" i="24"/>
  <c r="A280" i="24"/>
  <c r="B279" i="24"/>
  <c r="A279" i="24"/>
  <c r="B278" i="24"/>
  <c r="A278" i="24"/>
  <c r="B277" i="24"/>
  <c r="A277" i="24"/>
  <c r="B276" i="24"/>
  <c r="A276" i="24"/>
  <c r="B275" i="24"/>
  <c r="A275" i="24"/>
  <c r="B274" i="24"/>
  <c r="A274" i="24"/>
  <c r="B273" i="24"/>
  <c r="A273" i="24"/>
  <c r="B272" i="24"/>
  <c r="A272" i="24"/>
  <c r="B271" i="24"/>
  <c r="A271" i="24"/>
  <c r="B270" i="24"/>
  <c r="A270" i="24"/>
  <c r="B269" i="24"/>
  <c r="A269" i="24"/>
  <c r="B268" i="24"/>
  <c r="A268" i="24"/>
  <c r="B267" i="24"/>
  <c r="A267" i="24"/>
  <c r="B266" i="24"/>
  <c r="A266" i="24"/>
  <c r="B265" i="24"/>
  <c r="A265" i="24"/>
  <c r="B264" i="24"/>
  <c r="A264" i="24"/>
  <c r="B263" i="24"/>
  <c r="A263" i="24"/>
  <c r="B262" i="24"/>
  <c r="A262" i="24"/>
  <c r="B261" i="24"/>
  <c r="A261" i="24"/>
  <c r="B260" i="24"/>
  <c r="A260" i="24"/>
  <c r="B259" i="24"/>
  <c r="A259" i="24"/>
  <c r="B258" i="24"/>
  <c r="A258" i="24"/>
  <c r="B257" i="24"/>
  <c r="A257" i="24"/>
  <c r="B256" i="24"/>
  <c r="A256" i="24"/>
  <c r="B255" i="24"/>
  <c r="A255" i="24"/>
  <c r="B254" i="24"/>
  <c r="A254" i="24"/>
  <c r="B253" i="24"/>
  <c r="A253" i="24"/>
  <c r="B252" i="24"/>
  <c r="A252" i="24"/>
  <c r="B251" i="24"/>
  <c r="A251" i="24"/>
  <c r="B250" i="24"/>
  <c r="A250" i="24"/>
  <c r="B249" i="24"/>
  <c r="A249" i="24"/>
  <c r="B248" i="24"/>
  <c r="A248" i="24"/>
  <c r="B247" i="24"/>
  <c r="A247" i="24"/>
  <c r="B246" i="24"/>
  <c r="A246" i="24"/>
  <c r="B245" i="24"/>
  <c r="A245" i="24"/>
  <c r="B244" i="24"/>
  <c r="A244" i="24"/>
  <c r="B243" i="24"/>
  <c r="A243" i="24"/>
  <c r="B242" i="24"/>
  <c r="A242" i="24"/>
  <c r="B241" i="24"/>
  <c r="A241" i="24"/>
  <c r="B240" i="24"/>
  <c r="A240" i="24"/>
  <c r="B239" i="24"/>
  <c r="A239" i="24"/>
  <c r="B238" i="24"/>
  <c r="A238" i="24"/>
  <c r="B237" i="24"/>
  <c r="A237" i="24"/>
  <c r="B236" i="24"/>
  <c r="A236" i="24"/>
  <c r="B235" i="24"/>
  <c r="A235" i="24"/>
  <c r="B234" i="24"/>
  <c r="A234" i="24"/>
  <c r="B233" i="24"/>
  <c r="A233" i="24"/>
  <c r="B232" i="24"/>
  <c r="A232" i="24"/>
  <c r="B231" i="24"/>
  <c r="A231" i="24"/>
  <c r="D230" i="24"/>
  <c r="D16" i="24" s="1"/>
  <c r="B230" i="24"/>
  <c r="A230" i="24"/>
  <c r="B229" i="24"/>
  <c r="A229" i="24"/>
  <c r="D228" i="24"/>
  <c r="D14" i="24" s="1"/>
  <c r="B228" i="24"/>
  <c r="A228" i="24"/>
  <c r="B227" i="24"/>
  <c r="A227" i="24"/>
  <c r="B226" i="24"/>
  <c r="A226" i="24"/>
  <c r="B225" i="24"/>
  <c r="A225" i="24"/>
  <c r="B224" i="24"/>
  <c r="A224" i="24"/>
  <c r="B223" i="24"/>
  <c r="A223" i="24"/>
  <c r="B222" i="24"/>
  <c r="A222" i="24"/>
  <c r="F221" i="24"/>
  <c r="B221" i="24"/>
  <c r="A221" i="24"/>
  <c r="X220" i="24"/>
  <c r="W220" i="24"/>
  <c r="F219" i="24"/>
  <c r="F433" i="24" s="1"/>
  <c r="E219" i="24"/>
  <c r="E433" i="24" s="1"/>
  <c r="D219" i="24"/>
  <c r="D433" i="24" s="1"/>
  <c r="AA149" i="24"/>
  <c r="Z149" i="24"/>
  <c r="Y149" i="24"/>
  <c r="X149" i="24"/>
  <c r="W149" i="24"/>
  <c r="V149" i="24"/>
  <c r="U149" i="24"/>
  <c r="T149" i="24"/>
  <c r="S149" i="24"/>
  <c r="R149" i="24"/>
  <c r="B149" i="24"/>
  <c r="A149" i="24"/>
  <c r="AA148" i="24"/>
  <c r="Z148" i="24"/>
  <c r="Y148" i="24"/>
  <c r="X148" i="24"/>
  <c r="W148" i="24"/>
  <c r="V148" i="24"/>
  <c r="U148" i="24"/>
  <c r="T148" i="24"/>
  <c r="S148" i="24"/>
  <c r="R148" i="24"/>
  <c r="B148" i="24"/>
  <c r="A148" i="24"/>
  <c r="AA147" i="24"/>
  <c r="Z147" i="24"/>
  <c r="Y147" i="24"/>
  <c r="X147" i="24"/>
  <c r="W147" i="24"/>
  <c r="V147" i="24"/>
  <c r="U147" i="24"/>
  <c r="T147" i="24"/>
  <c r="S147" i="24"/>
  <c r="R147" i="24"/>
  <c r="B147" i="24"/>
  <c r="A147" i="24"/>
  <c r="AA146" i="24"/>
  <c r="Z146" i="24"/>
  <c r="Y146" i="24"/>
  <c r="X146" i="24"/>
  <c r="W146" i="24"/>
  <c r="V146" i="24"/>
  <c r="U146" i="24"/>
  <c r="T146" i="24"/>
  <c r="S146" i="24"/>
  <c r="R146" i="24"/>
  <c r="B146" i="24"/>
  <c r="A146" i="24"/>
  <c r="AA145" i="24"/>
  <c r="Z145" i="24"/>
  <c r="Y145" i="24"/>
  <c r="X145" i="24"/>
  <c r="W145" i="24"/>
  <c r="V145" i="24"/>
  <c r="U145" i="24"/>
  <c r="T145" i="24"/>
  <c r="S145" i="24"/>
  <c r="R145" i="24"/>
  <c r="B145" i="24"/>
  <c r="A145" i="24"/>
  <c r="AA144" i="24"/>
  <c r="Z144" i="24"/>
  <c r="Y144" i="24"/>
  <c r="X144" i="24"/>
  <c r="W144" i="24"/>
  <c r="V144" i="24"/>
  <c r="U144" i="24"/>
  <c r="T144" i="24"/>
  <c r="S144" i="24"/>
  <c r="R144" i="24"/>
  <c r="B144" i="24"/>
  <c r="A144" i="24"/>
  <c r="AA143" i="24"/>
  <c r="Z143" i="24"/>
  <c r="Y143" i="24"/>
  <c r="X143" i="24"/>
  <c r="W143" i="24"/>
  <c r="V143" i="24"/>
  <c r="U143" i="24"/>
  <c r="T143" i="24"/>
  <c r="S143" i="24"/>
  <c r="R143" i="24"/>
  <c r="B143" i="24"/>
  <c r="A143" i="24"/>
  <c r="AA142" i="24"/>
  <c r="Z142" i="24"/>
  <c r="Y142" i="24"/>
  <c r="X142" i="24"/>
  <c r="W142" i="24"/>
  <c r="V142" i="24"/>
  <c r="U142" i="24"/>
  <c r="T142" i="24"/>
  <c r="S142" i="24"/>
  <c r="R142" i="24"/>
  <c r="B142" i="24"/>
  <c r="A142" i="24"/>
  <c r="AA141" i="24"/>
  <c r="Z141" i="24"/>
  <c r="Y141" i="24"/>
  <c r="X141" i="24"/>
  <c r="W141" i="24"/>
  <c r="V141" i="24"/>
  <c r="U141" i="24"/>
  <c r="T141" i="24"/>
  <c r="S141" i="24"/>
  <c r="R141" i="24"/>
  <c r="B141" i="24"/>
  <c r="A141" i="24"/>
  <c r="AA140" i="24"/>
  <c r="Z140" i="24"/>
  <c r="Y140" i="24"/>
  <c r="X140" i="24"/>
  <c r="W140" i="24"/>
  <c r="V140" i="24"/>
  <c r="U140" i="24"/>
  <c r="T140" i="24"/>
  <c r="S140" i="24"/>
  <c r="R140" i="24"/>
  <c r="B140" i="24"/>
  <c r="A140" i="24"/>
  <c r="AA139" i="24"/>
  <c r="Z139" i="24"/>
  <c r="Y139" i="24"/>
  <c r="X139" i="24"/>
  <c r="W139" i="24"/>
  <c r="V139" i="24"/>
  <c r="U139" i="24"/>
  <c r="T139" i="24"/>
  <c r="S139" i="24"/>
  <c r="R139" i="24"/>
  <c r="B139" i="24"/>
  <c r="A139" i="24"/>
  <c r="AA138" i="24"/>
  <c r="Z138" i="24"/>
  <c r="Y138" i="24"/>
  <c r="X138" i="24"/>
  <c r="W138" i="24"/>
  <c r="V138" i="24"/>
  <c r="U138" i="24"/>
  <c r="T138" i="24"/>
  <c r="S138" i="24"/>
  <c r="R138" i="24"/>
  <c r="B138" i="24"/>
  <c r="A138" i="24"/>
  <c r="AA137" i="24"/>
  <c r="Z137" i="24"/>
  <c r="Y137" i="24"/>
  <c r="X137" i="24"/>
  <c r="W137" i="24"/>
  <c r="V137" i="24"/>
  <c r="U137" i="24"/>
  <c r="T137" i="24"/>
  <c r="S137" i="24"/>
  <c r="R137" i="24"/>
  <c r="B137" i="24"/>
  <c r="A137" i="24"/>
  <c r="AA136" i="24"/>
  <c r="Z136" i="24"/>
  <c r="Y136" i="24"/>
  <c r="X136" i="24"/>
  <c r="W136" i="24"/>
  <c r="V136" i="24"/>
  <c r="U136" i="24"/>
  <c r="T136" i="24"/>
  <c r="S136" i="24"/>
  <c r="R136" i="24"/>
  <c r="B136" i="24"/>
  <c r="A136" i="24"/>
  <c r="AA135" i="24"/>
  <c r="Z135" i="24"/>
  <c r="Y135" i="24"/>
  <c r="X135" i="24"/>
  <c r="W135" i="24"/>
  <c r="V135" i="24"/>
  <c r="U135" i="24"/>
  <c r="T135" i="24"/>
  <c r="S135" i="24"/>
  <c r="R135" i="24"/>
  <c r="B135" i="24"/>
  <c r="A135" i="24"/>
  <c r="AA134" i="24"/>
  <c r="Z134" i="24"/>
  <c r="Y134" i="24"/>
  <c r="X134" i="24"/>
  <c r="W134" i="24"/>
  <c r="V134" i="24"/>
  <c r="U134" i="24"/>
  <c r="T134" i="24"/>
  <c r="S134" i="24"/>
  <c r="R134" i="24"/>
  <c r="B134" i="24"/>
  <c r="A134" i="24"/>
  <c r="AA133" i="24"/>
  <c r="Z133" i="24"/>
  <c r="Y133" i="24"/>
  <c r="X133" i="24"/>
  <c r="W133" i="24"/>
  <c r="V133" i="24"/>
  <c r="U133" i="24"/>
  <c r="T133" i="24"/>
  <c r="S133" i="24"/>
  <c r="R133" i="24"/>
  <c r="B133" i="24"/>
  <c r="A133" i="24"/>
  <c r="AA132" i="24"/>
  <c r="Z132" i="24"/>
  <c r="Y132" i="24"/>
  <c r="X132" i="24"/>
  <c r="W132" i="24"/>
  <c r="V132" i="24"/>
  <c r="U132" i="24"/>
  <c r="T132" i="24"/>
  <c r="S132" i="24"/>
  <c r="R132" i="24"/>
  <c r="B132" i="24"/>
  <c r="A132" i="24"/>
  <c r="AA131" i="24"/>
  <c r="Z131" i="24"/>
  <c r="Y131" i="24"/>
  <c r="X131" i="24"/>
  <c r="W131" i="24"/>
  <c r="V131" i="24"/>
  <c r="U131" i="24"/>
  <c r="T131" i="24"/>
  <c r="S131" i="24"/>
  <c r="R131" i="24"/>
  <c r="B131" i="24"/>
  <c r="A131" i="24"/>
  <c r="AA130" i="24"/>
  <c r="Z130" i="24"/>
  <c r="Y130" i="24"/>
  <c r="X130" i="24"/>
  <c r="W130" i="24"/>
  <c r="V130" i="24"/>
  <c r="U130" i="24"/>
  <c r="T130" i="24"/>
  <c r="S130" i="24"/>
  <c r="R130" i="24"/>
  <c r="B130" i="24"/>
  <c r="A130" i="24"/>
  <c r="AA129" i="24"/>
  <c r="Z129" i="24"/>
  <c r="Y129" i="24"/>
  <c r="X129" i="24"/>
  <c r="W129" i="24"/>
  <c r="V129" i="24"/>
  <c r="U129" i="24"/>
  <c r="T129" i="24"/>
  <c r="S129" i="24"/>
  <c r="R129" i="24"/>
  <c r="B129" i="24"/>
  <c r="A129" i="24"/>
  <c r="AA128" i="24"/>
  <c r="Z128" i="24"/>
  <c r="Y128" i="24"/>
  <c r="X128" i="24"/>
  <c r="W128" i="24"/>
  <c r="V128" i="24"/>
  <c r="U128" i="24"/>
  <c r="T128" i="24"/>
  <c r="S128" i="24"/>
  <c r="R128" i="24"/>
  <c r="B128" i="24"/>
  <c r="A128" i="24"/>
  <c r="AA127" i="24"/>
  <c r="Z127" i="24"/>
  <c r="Y127" i="24"/>
  <c r="X127" i="24"/>
  <c r="W127" i="24"/>
  <c r="V127" i="24"/>
  <c r="U127" i="24"/>
  <c r="T127" i="24"/>
  <c r="S127" i="24"/>
  <c r="R127" i="24"/>
  <c r="B127" i="24"/>
  <c r="A127" i="24"/>
  <c r="AA126" i="24"/>
  <c r="Z126" i="24"/>
  <c r="Y126" i="24"/>
  <c r="X126" i="24"/>
  <c r="W126" i="24"/>
  <c r="V126" i="24"/>
  <c r="U126" i="24"/>
  <c r="T126" i="24"/>
  <c r="S126" i="24"/>
  <c r="R126" i="24"/>
  <c r="B126" i="24"/>
  <c r="A126" i="24"/>
  <c r="AA125" i="24"/>
  <c r="Z125" i="24"/>
  <c r="Y125" i="24"/>
  <c r="X125" i="24"/>
  <c r="W125" i="24"/>
  <c r="V125" i="24"/>
  <c r="U125" i="24"/>
  <c r="T125" i="24"/>
  <c r="S125" i="24"/>
  <c r="R125" i="24"/>
  <c r="B125" i="24"/>
  <c r="A125" i="24"/>
  <c r="AA124" i="24"/>
  <c r="Z124" i="24"/>
  <c r="Y124" i="24"/>
  <c r="X124" i="24"/>
  <c r="W124" i="24"/>
  <c r="V124" i="24"/>
  <c r="U124" i="24"/>
  <c r="T124" i="24"/>
  <c r="S124" i="24"/>
  <c r="R124" i="24"/>
  <c r="B124" i="24"/>
  <c r="A124" i="24"/>
  <c r="AA123" i="24"/>
  <c r="Z123" i="24"/>
  <c r="Y123" i="24"/>
  <c r="X123" i="24"/>
  <c r="W123" i="24"/>
  <c r="V123" i="24"/>
  <c r="U123" i="24"/>
  <c r="T123" i="24"/>
  <c r="S123" i="24"/>
  <c r="R123" i="24"/>
  <c r="B123" i="24"/>
  <c r="A123" i="24"/>
  <c r="AA122" i="24"/>
  <c r="Z122" i="24"/>
  <c r="Y122" i="24"/>
  <c r="X122" i="24"/>
  <c r="W122" i="24"/>
  <c r="V122" i="24"/>
  <c r="U122" i="24"/>
  <c r="T122" i="24"/>
  <c r="S122" i="24"/>
  <c r="R122" i="24"/>
  <c r="B122" i="24"/>
  <c r="A122" i="24"/>
  <c r="AA121" i="24"/>
  <c r="Z121" i="24"/>
  <c r="Y121" i="24"/>
  <c r="X121" i="24"/>
  <c r="W121" i="24"/>
  <c r="V121" i="24"/>
  <c r="U121" i="24"/>
  <c r="T121" i="24"/>
  <c r="S121" i="24"/>
  <c r="R121" i="24"/>
  <c r="B121" i="24"/>
  <c r="A121" i="24"/>
  <c r="AA120" i="24"/>
  <c r="Z120" i="24"/>
  <c r="Y120" i="24"/>
  <c r="X120" i="24"/>
  <c r="W120" i="24"/>
  <c r="V120" i="24"/>
  <c r="U120" i="24"/>
  <c r="T120" i="24"/>
  <c r="S120" i="24"/>
  <c r="R120" i="24"/>
  <c r="B120" i="24"/>
  <c r="A120" i="24"/>
  <c r="AA119" i="24"/>
  <c r="Z119" i="24"/>
  <c r="Y119" i="24"/>
  <c r="X119" i="24"/>
  <c r="W119" i="24"/>
  <c r="V119" i="24"/>
  <c r="U119" i="24"/>
  <c r="T119" i="24"/>
  <c r="S119" i="24"/>
  <c r="R119" i="24"/>
  <c r="B119" i="24"/>
  <c r="A119" i="24"/>
  <c r="AA118" i="24"/>
  <c r="Z118" i="24"/>
  <c r="Y118" i="24"/>
  <c r="X118" i="24"/>
  <c r="W118" i="24"/>
  <c r="V118" i="24"/>
  <c r="U118" i="24"/>
  <c r="T118" i="24"/>
  <c r="S118" i="24"/>
  <c r="R118" i="24"/>
  <c r="B118" i="24"/>
  <c r="A118" i="24"/>
  <c r="AA117" i="24"/>
  <c r="Z117" i="24"/>
  <c r="Y117" i="24"/>
  <c r="X117" i="24"/>
  <c r="W117" i="24"/>
  <c r="V117" i="24"/>
  <c r="U117" i="24"/>
  <c r="T117" i="24"/>
  <c r="S117" i="24"/>
  <c r="R117" i="24"/>
  <c r="B117" i="24"/>
  <c r="A117" i="24"/>
  <c r="AA116" i="24"/>
  <c r="Z116" i="24"/>
  <c r="Y116" i="24"/>
  <c r="X116" i="24"/>
  <c r="W116" i="24"/>
  <c r="V116" i="24"/>
  <c r="U116" i="24"/>
  <c r="T116" i="24"/>
  <c r="S116" i="24"/>
  <c r="R116" i="24"/>
  <c r="B116" i="24"/>
  <c r="A116" i="24"/>
  <c r="AA115" i="24"/>
  <c r="Z115" i="24"/>
  <c r="Y115" i="24"/>
  <c r="X115" i="24"/>
  <c r="W115" i="24"/>
  <c r="V115" i="24"/>
  <c r="U115" i="24"/>
  <c r="T115" i="24"/>
  <c r="S115" i="24"/>
  <c r="R115" i="24"/>
  <c r="B115" i="24"/>
  <c r="A115" i="24"/>
  <c r="AA114" i="24"/>
  <c r="Z114" i="24"/>
  <c r="Y114" i="24"/>
  <c r="X114" i="24"/>
  <c r="W114" i="24"/>
  <c r="V114" i="24"/>
  <c r="U114" i="24"/>
  <c r="T114" i="24"/>
  <c r="S114" i="24"/>
  <c r="R114" i="24"/>
  <c r="B114" i="24"/>
  <c r="A114" i="24"/>
  <c r="AA113" i="24"/>
  <c r="Z113" i="24"/>
  <c r="Y113" i="24"/>
  <c r="X113" i="24"/>
  <c r="W113" i="24"/>
  <c r="V113" i="24"/>
  <c r="U113" i="24"/>
  <c r="T113" i="24"/>
  <c r="S113" i="24"/>
  <c r="R113" i="24"/>
  <c r="B113" i="24"/>
  <c r="A113" i="24"/>
  <c r="AA112" i="24"/>
  <c r="Z112" i="24"/>
  <c r="Y112" i="24"/>
  <c r="X112" i="24"/>
  <c r="W112" i="24"/>
  <c r="V112" i="24"/>
  <c r="U112" i="24"/>
  <c r="T112" i="24"/>
  <c r="S112" i="24"/>
  <c r="R112" i="24"/>
  <c r="B112" i="24"/>
  <c r="A112" i="24"/>
  <c r="AA111" i="24"/>
  <c r="Z111" i="24"/>
  <c r="Y111" i="24"/>
  <c r="X111" i="24"/>
  <c r="W111" i="24"/>
  <c r="V111" i="24"/>
  <c r="U111" i="24"/>
  <c r="T111" i="24"/>
  <c r="S111" i="24"/>
  <c r="R111" i="24"/>
  <c r="B111" i="24"/>
  <c r="A111" i="24"/>
  <c r="AA110" i="24"/>
  <c r="Z110" i="24"/>
  <c r="Y110" i="24"/>
  <c r="X110" i="24"/>
  <c r="W110" i="24"/>
  <c r="V110" i="24"/>
  <c r="U110" i="24"/>
  <c r="T110" i="24"/>
  <c r="S110" i="24"/>
  <c r="R110" i="24"/>
  <c r="B110" i="24"/>
  <c r="A110" i="24"/>
  <c r="AA109" i="24"/>
  <c r="Z109" i="24"/>
  <c r="Y109" i="24"/>
  <c r="X109" i="24"/>
  <c r="W109" i="24"/>
  <c r="V109" i="24"/>
  <c r="U109" i="24"/>
  <c r="T109" i="24"/>
  <c r="S109" i="24"/>
  <c r="R109" i="24"/>
  <c r="B109" i="24"/>
  <c r="A109" i="24"/>
  <c r="AA108" i="24"/>
  <c r="Z108" i="24"/>
  <c r="Y108" i="24"/>
  <c r="X108" i="24"/>
  <c r="W108" i="24"/>
  <c r="V108" i="24"/>
  <c r="U108" i="24"/>
  <c r="T108" i="24"/>
  <c r="S108" i="24"/>
  <c r="R108" i="24"/>
  <c r="B108" i="24"/>
  <c r="A108" i="24"/>
  <c r="AA107" i="24"/>
  <c r="Z107" i="24"/>
  <c r="Y107" i="24"/>
  <c r="X107" i="24"/>
  <c r="W107" i="24"/>
  <c r="V107" i="24"/>
  <c r="U107" i="24"/>
  <c r="T107" i="24"/>
  <c r="S107" i="24"/>
  <c r="R107" i="24"/>
  <c r="B107" i="24"/>
  <c r="A107" i="24"/>
  <c r="AA106" i="24"/>
  <c r="Z106" i="24"/>
  <c r="Y106" i="24"/>
  <c r="X106" i="24"/>
  <c r="W106" i="24"/>
  <c r="V106" i="24"/>
  <c r="U106" i="24"/>
  <c r="T106" i="24"/>
  <c r="S106" i="24"/>
  <c r="R106" i="24"/>
  <c r="B106" i="24"/>
  <c r="A106" i="24"/>
  <c r="AA105" i="24"/>
  <c r="Z105" i="24"/>
  <c r="Y105" i="24"/>
  <c r="X105" i="24"/>
  <c r="W105" i="24"/>
  <c r="V105" i="24"/>
  <c r="U105" i="24"/>
  <c r="T105" i="24"/>
  <c r="S105" i="24"/>
  <c r="R105" i="24"/>
  <c r="B105" i="24"/>
  <c r="A105" i="24"/>
  <c r="AA104" i="24"/>
  <c r="Z104" i="24"/>
  <c r="Y104" i="24"/>
  <c r="X104" i="24"/>
  <c r="W104" i="24"/>
  <c r="V104" i="24"/>
  <c r="U104" i="24"/>
  <c r="T104" i="24"/>
  <c r="S104" i="24"/>
  <c r="R104" i="24"/>
  <c r="B104" i="24"/>
  <c r="A104" i="24"/>
  <c r="AA103" i="24"/>
  <c r="Z103" i="24"/>
  <c r="Y103" i="24"/>
  <c r="X103" i="24"/>
  <c r="W103" i="24"/>
  <c r="V103" i="24"/>
  <c r="U103" i="24"/>
  <c r="T103" i="24"/>
  <c r="S103" i="24"/>
  <c r="R103" i="24"/>
  <c r="B103" i="24"/>
  <c r="A103" i="24"/>
  <c r="AA102" i="24"/>
  <c r="Z102" i="24"/>
  <c r="Y102" i="24"/>
  <c r="X102" i="24"/>
  <c r="W102" i="24"/>
  <c r="V102" i="24"/>
  <c r="U102" i="24"/>
  <c r="T102" i="24"/>
  <c r="S102" i="24"/>
  <c r="R102" i="24"/>
  <c r="B102" i="24"/>
  <c r="A102" i="24"/>
  <c r="AA101" i="24"/>
  <c r="Z101" i="24"/>
  <c r="Y101" i="24"/>
  <c r="X101" i="24"/>
  <c r="W101" i="24"/>
  <c r="V101" i="24"/>
  <c r="U101" i="24"/>
  <c r="T101" i="24"/>
  <c r="S101" i="24"/>
  <c r="R101" i="24"/>
  <c r="B101" i="24"/>
  <c r="A101" i="24"/>
  <c r="AA100" i="24"/>
  <c r="Z100" i="24"/>
  <c r="Y100" i="24"/>
  <c r="X100" i="24"/>
  <c r="W100" i="24"/>
  <c r="V100" i="24"/>
  <c r="U100" i="24"/>
  <c r="T100" i="24"/>
  <c r="S100" i="24"/>
  <c r="R100" i="24"/>
  <c r="B100" i="24"/>
  <c r="A100" i="24"/>
  <c r="AA99" i="24"/>
  <c r="Z99" i="24"/>
  <c r="Y99" i="24"/>
  <c r="X99" i="24"/>
  <c r="W99" i="24"/>
  <c r="V99" i="24"/>
  <c r="U99" i="24"/>
  <c r="T99" i="24"/>
  <c r="S99" i="24"/>
  <c r="R99" i="24"/>
  <c r="B99" i="24"/>
  <c r="A99" i="24"/>
  <c r="AA98" i="24"/>
  <c r="Z98" i="24"/>
  <c r="Y98" i="24"/>
  <c r="X98" i="24"/>
  <c r="W98" i="24"/>
  <c r="V98" i="24"/>
  <c r="U98" i="24"/>
  <c r="T98" i="24"/>
  <c r="S98" i="24"/>
  <c r="R98" i="24"/>
  <c r="B98" i="24"/>
  <c r="A98" i="24"/>
  <c r="AA97" i="24"/>
  <c r="Z97" i="24"/>
  <c r="Y97" i="24"/>
  <c r="X97" i="24"/>
  <c r="W97" i="24"/>
  <c r="V97" i="24"/>
  <c r="U97" i="24"/>
  <c r="T97" i="24"/>
  <c r="S97" i="24"/>
  <c r="R97" i="24"/>
  <c r="B97" i="24"/>
  <c r="A97" i="24"/>
  <c r="AA96" i="24"/>
  <c r="Z96" i="24"/>
  <c r="Y96" i="24"/>
  <c r="X96" i="24"/>
  <c r="W96" i="24"/>
  <c r="V96" i="24"/>
  <c r="U96" i="24"/>
  <c r="T96" i="24"/>
  <c r="S96" i="24"/>
  <c r="R96" i="24"/>
  <c r="B96" i="24"/>
  <c r="A96" i="24"/>
  <c r="AA95" i="24"/>
  <c r="Z95" i="24"/>
  <c r="Y95" i="24"/>
  <c r="X95" i="24"/>
  <c r="W95" i="24"/>
  <c r="V95" i="24"/>
  <c r="U95" i="24"/>
  <c r="T95" i="24"/>
  <c r="S95" i="24"/>
  <c r="R95" i="24"/>
  <c r="B95" i="24"/>
  <c r="A95" i="24"/>
  <c r="AA94" i="24"/>
  <c r="Z94" i="24"/>
  <c r="Y94" i="24"/>
  <c r="X94" i="24"/>
  <c r="W94" i="24"/>
  <c r="V94" i="24"/>
  <c r="U94" i="24"/>
  <c r="T94" i="24"/>
  <c r="S94" i="24"/>
  <c r="R94" i="24"/>
  <c r="B94" i="24"/>
  <c r="A94" i="24"/>
  <c r="AA93" i="24"/>
  <c r="Z93" i="24"/>
  <c r="Y93" i="24"/>
  <c r="X93" i="24"/>
  <c r="W93" i="24"/>
  <c r="V93" i="24"/>
  <c r="U93" i="24"/>
  <c r="T93" i="24"/>
  <c r="S93" i="24"/>
  <c r="R93" i="24"/>
  <c r="B93" i="24"/>
  <c r="A93" i="24"/>
  <c r="AA92" i="24"/>
  <c r="Z92" i="24"/>
  <c r="Y92" i="24"/>
  <c r="X92" i="24"/>
  <c r="W92" i="24"/>
  <c r="V92" i="24"/>
  <c r="U92" i="24"/>
  <c r="T92" i="24"/>
  <c r="S92" i="24"/>
  <c r="R92" i="24"/>
  <c r="B92" i="24"/>
  <c r="A92" i="24"/>
  <c r="AA91" i="24"/>
  <c r="Z91" i="24"/>
  <c r="Y91" i="24"/>
  <c r="X91" i="24"/>
  <c r="W91" i="24"/>
  <c r="V91" i="24"/>
  <c r="U91" i="24"/>
  <c r="T91" i="24"/>
  <c r="S91" i="24"/>
  <c r="R91" i="24"/>
  <c r="B91" i="24"/>
  <c r="A91" i="24"/>
  <c r="AA90" i="24"/>
  <c r="Z90" i="24"/>
  <c r="Y90" i="24"/>
  <c r="X90" i="24"/>
  <c r="W90" i="24"/>
  <c r="V90" i="24"/>
  <c r="U90" i="24"/>
  <c r="T90" i="24"/>
  <c r="S90" i="24"/>
  <c r="R90" i="24"/>
  <c r="B90" i="24"/>
  <c r="A90" i="24"/>
  <c r="AA89" i="24"/>
  <c r="Z89" i="24"/>
  <c r="Y89" i="24"/>
  <c r="X89" i="24"/>
  <c r="W89" i="24"/>
  <c r="V89" i="24"/>
  <c r="U89" i="24"/>
  <c r="T89" i="24"/>
  <c r="S89" i="24"/>
  <c r="R89" i="24"/>
  <c r="B89" i="24"/>
  <c r="A89" i="24"/>
  <c r="AA88" i="24"/>
  <c r="Z88" i="24"/>
  <c r="Y88" i="24"/>
  <c r="X88" i="24"/>
  <c r="W88" i="24"/>
  <c r="V88" i="24"/>
  <c r="U88" i="24"/>
  <c r="T88" i="24"/>
  <c r="S88" i="24"/>
  <c r="R88" i="24"/>
  <c r="B88" i="24"/>
  <c r="A88" i="24"/>
  <c r="AA87" i="24"/>
  <c r="Z87" i="24"/>
  <c r="Y87" i="24"/>
  <c r="X87" i="24"/>
  <c r="W87" i="24"/>
  <c r="V87" i="24"/>
  <c r="U87" i="24"/>
  <c r="T87" i="24"/>
  <c r="S87" i="24"/>
  <c r="R87" i="24"/>
  <c r="B87" i="24"/>
  <c r="A87" i="24"/>
  <c r="AA86" i="24"/>
  <c r="Z86" i="24"/>
  <c r="Y86" i="24"/>
  <c r="X86" i="24"/>
  <c r="W86" i="24"/>
  <c r="V86" i="24"/>
  <c r="U86" i="24"/>
  <c r="T86" i="24"/>
  <c r="S86" i="24"/>
  <c r="R86" i="24"/>
  <c r="B86" i="24"/>
  <c r="A86" i="24"/>
  <c r="AA85" i="24"/>
  <c r="Z85" i="24"/>
  <c r="Y85" i="24"/>
  <c r="X85" i="24"/>
  <c r="W85" i="24"/>
  <c r="V85" i="24"/>
  <c r="U85" i="24"/>
  <c r="T85" i="24"/>
  <c r="S85" i="24"/>
  <c r="R85" i="24"/>
  <c r="B85" i="24"/>
  <c r="A85" i="24"/>
  <c r="AA84" i="24"/>
  <c r="Z84" i="24"/>
  <c r="Y84" i="24"/>
  <c r="X84" i="24"/>
  <c r="W84" i="24"/>
  <c r="V84" i="24"/>
  <c r="U84" i="24"/>
  <c r="T84" i="24"/>
  <c r="S84" i="24"/>
  <c r="R84" i="24"/>
  <c r="B84" i="24"/>
  <c r="A84" i="24"/>
  <c r="AA83" i="24"/>
  <c r="Z83" i="24"/>
  <c r="Y83" i="24"/>
  <c r="X83" i="24"/>
  <c r="W83" i="24"/>
  <c r="V83" i="24"/>
  <c r="U83" i="24"/>
  <c r="T83" i="24"/>
  <c r="S83" i="24"/>
  <c r="R83" i="24"/>
  <c r="B83" i="24"/>
  <c r="A83" i="24"/>
  <c r="AA82" i="24"/>
  <c r="Z82" i="24"/>
  <c r="Y82" i="24"/>
  <c r="X82" i="24"/>
  <c r="W82" i="24"/>
  <c r="V82" i="24"/>
  <c r="U82" i="24"/>
  <c r="T82" i="24"/>
  <c r="S82" i="24"/>
  <c r="R82" i="24"/>
  <c r="B82" i="24"/>
  <c r="A82" i="24"/>
  <c r="AA81" i="24"/>
  <c r="Z81" i="24"/>
  <c r="Y81" i="24"/>
  <c r="X81" i="24"/>
  <c r="W81" i="24"/>
  <c r="V81" i="24"/>
  <c r="U81" i="24"/>
  <c r="T81" i="24"/>
  <c r="S81" i="24"/>
  <c r="R81" i="24"/>
  <c r="B81" i="24"/>
  <c r="A81" i="24"/>
  <c r="AA80" i="24"/>
  <c r="Z80" i="24"/>
  <c r="Y80" i="24"/>
  <c r="X80" i="24"/>
  <c r="W80" i="24"/>
  <c r="V80" i="24"/>
  <c r="U80" i="24"/>
  <c r="T80" i="24"/>
  <c r="S80" i="24"/>
  <c r="R80" i="24"/>
  <c r="B80" i="24"/>
  <c r="A80" i="24"/>
  <c r="AA79" i="24"/>
  <c r="Z79" i="24"/>
  <c r="Y79" i="24"/>
  <c r="X79" i="24"/>
  <c r="W79" i="24"/>
  <c r="V79" i="24"/>
  <c r="U79" i="24"/>
  <c r="T79" i="24"/>
  <c r="S79" i="24"/>
  <c r="R79" i="24"/>
  <c r="B79" i="24"/>
  <c r="A79" i="24"/>
  <c r="AA78" i="24"/>
  <c r="Z78" i="24"/>
  <c r="Y78" i="24"/>
  <c r="X78" i="24"/>
  <c r="W78" i="24"/>
  <c r="V78" i="24"/>
  <c r="U78" i="24"/>
  <c r="T78" i="24"/>
  <c r="S78" i="24"/>
  <c r="R78" i="24"/>
  <c r="B78" i="24"/>
  <c r="A78" i="24"/>
  <c r="AA77" i="24"/>
  <c r="Z77" i="24"/>
  <c r="Y77" i="24"/>
  <c r="X77" i="24"/>
  <c r="W77" i="24"/>
  <c r="V77" i="24"/>
  <c r="U77" i="24"/>
  <c r="T77" i="24"/>
  <c r="S77" i="24"/>
  <c r="R77" i="24"/>
  <c r="B77" i="24"/>
  <c r="A77" i="24"/>
  <c r="AA76" i="24"/>
  <c r="Z76" i="24"/>
  <c r="Y76" i="24"/>
  <c r="X76" i="24"/>
  <c r="W76" i="24"/>
  <c r="V76" i="24"/>
  <c r="U76" i="24"/>
  <c r="T76" i="24"/>
  <c r="S76" i="24"/>
  <c r="R76" i="24"/>
  <c r="B76" i="24"/>
  <c r="A76" i="24"/>
  <c r="AA75" i="24"/>
  <c r="Z75" i="24"/>
  <c r="Y75" i="24"/>
  <c r="X75" i="24"/>
  <c r="W75" i="24"/>
  <c r="V75" i="24"/>
  <c r="U75" i="24"/>
  <c r="T75" i="24"/>
  <c r="S75" i="24"/>
  <c r="R75" i="24"/>
  <c r="B75" i="24"/>
  <c r="A75" i="24"/>
  <c r="AA74" i="24"/>
  <c r="Z74" i="24"/>
  <c r="Y74" i="24"/>
  <c r="X74" i="24"/>
  <c r="W74" i="24"/>
  <c r="V74" i="24"/>
  <c r="U74" i="24"/>
  <c r="T74" i="24"/>
  <c r="S74" i="24"/>
  <c r="R74" i="24"/>
  <c r="B74" i="24"/>
  <c r="A74" i="24"/>
  <c r="AA73" i="24"/>
  <c r="Z73" i="24"/>
  <c r="Y73" i="24"/>
  <c r="X73" i="24"/>
  <c r="W73" i="24"/>
  <c r="V73" i="24"/>
  <c r="U73" i="24"/>
  <c r="T73" i="24"/>
  <c r="S73" i="24"/>
  <c r="R73" i="24"/>
  <c r="B73" i="24"/>
  <c r="A73" i="24"/>
  <c r="AA72" i="24"/>
  <c r="Z72" i="24"/>
  <c r="Y72" i="24"/>
  <c r="X72" i="24"/>
  <c r="W72" i="24"/>
  <c r="V72" i="24"/>
  <c r="U72" i="24"/>
  <c r="T72" i="24"/>
  <c r="S72" i="24"/>
  <c r="R72" i="24"/>
  <c r="B72" i="24"/>
  <c r="A72" i="24"/>
  <c r="AA71" i="24"/>
  <c r="Z71" i="24"/>
  <c r="Y71" i="24"/>
  <c r="X71" i="24"/>
  <c r="W71" i="24"/>
  <c r="V71" i="24"/>
  <c r="U71" i="24"/>
  <c r="T71" i="24"/>
  <c r="S71" i="24"/>
  <c r="R71" i="24"/>
  <c r="B71" i="24"/>
  <c r="A71" i="24"/>
  <c r="AA70" i="24"/>
  <c r="Z70" i="24"/>
  <c r="Y70" i="24"/>
  <c r="X70" i="24"/>
  <c r="W70" i="24"/>
  <c r="V70" i="24"/>
  <c r="U70" i="24"/>
  <c r="T70" i="24"/>
  <c r="S70" i="24"/>
  <c r="R70" i="24"/>
  <c r="B70" i="24"/>
  <c r="A70" i="24"/>
  <c r="AA69" i="24"/>
  <c r="Z69" i="24"/>
  <c r="Y69" i="24"/>
  <c r="X69" i="24"/>
  <c r="W69" i="24"/>
  <c r="V69" i="24"/>
  <c r="U69" i="24"/>
  <c r="T69" i="24"/>
  <c r="S69" i="24"/>
  <c r="R69" i="24"/>
  <c r="B69" i="24"/>
  <c r="A69" i="24"/>
  <c r="AA68" i="24"/>
  <c r="Z68" i="24"/>
  <c r="Y68" i="24"/>
  <c r="X68" i="24"/>
  <c r="W68" i="24"/>
  <c r="V68" i="24"/>
  <c r="U68" i="24"/>
  <c r="T68" i="24"/>
  <c r="S68" i="24"/>
  <c r="R68" i="24"/>
  <c r="B68" i="24"/>
  <c r="A68" i="24"/>
  <c r="AA67" i="24"/>
  <c r="Z67" i="24"/>
  <c r="Y67" i="24"/>
  <c r="X67" i="24"/>
  <c r="W67" i="24"/>
  <c r="V67" i="24"/>
  <c r="U67" i="24"/>
  <c r="T67" i="24"/>
  <c r="S67" i="24"/>
  <c r="R67" i="24"/>
  <c r="B67" i="24"/>
  <c r="A67" i="24"/>
  <c r="AA66" i="24"/>
  <c r="Z66" i="24"/>
  <c r="Y66" i="24"/>
  <c r="X66" i="24"/>
  <c r="W66" i="24"/>
  <c r="V66" i="24"/>
  <c r="U66" i="24"/>
  <c r="T66" i="24"/>
  <c r="S66" i="24"/>
  <c r="R66" i="24"/>
  <c r="B66" i="24"/>
  <c r="A66" i="24"/>
  <c r="AA65" i="24"/>
  <c r="Z65" i="24"/>
  <c r="Y65" i="24"/>
  <c r="X65" i="24"/>
  <c r="W65" i="24"/>
  <c r="V65" i="24"/>
  <c r="U65" i="24"/>
  <c r="T65" i="24"/>
  <c r="S65" i="24"/>
  <c r="R65" i="24"/>
  <c r="B65" i="24"/>
  <c r="A65" i="24"/>
  <c r="AA64" i="24"/>
  <c r="Z64" i="24"/>
  <c r="Y64" i="24"/>
  <c r="X64" i="24"/>
  <c r="W64" i="24"/>
  <c r="V64" i="24"/>
  <c r="U64" i="24"/>
  <c r="T64" i="24"/>
  <c r="S64" i="24"/>
  <c r="R64" i="24"/>
  <c r="B64" i="24"/>
  <c r="A64" i="24"/>
  <c r="AA63" i="24"/>
  <c r="Z63" i="24"/>
  <c r="Y63" i="24"/>
  <c r="X63" i="24"/>
  <c r="W63" i="24"/>
  <c r="V63" i="24"/>
  <c r="U63" i="24"/>
  <c r="T63" i="24"/>
  <c r="S63" i="24"/>
  <c r="R63" i="24"/>
  <c r="B63" i="24"/>
  <c r="A63" i="24"/>
  <c r="AA62" i="24"/>
  <c r="Z62" i="24"/>
  <c r="Y62" i="24"/>
  <c r="X62" i="24"/>
  <c r="W62" i="24"/>
  <c r="V62" i="24"/>
  <c r="U62" i="24"/>
  <c r="T62" i="24"/>
  <c r="S62" i="24"/>
  <c r="R62" i="24"/>
  <c r="B62" i="24"/>
  <c r="A62" i="24"/>
  <c r="AA61" i="24"/>
  <c r="Z61" i="24"/>
  <c r="Y61" i="24"/>
  <c r="X61" i="24"/>
  <c r="W61" i="24"/>
  <c r="V61" i="24"/>
  <c r="U61" i="24"/>
  <c r="T61" i="24"/>
  <c r="S61" i="24"/>
  <c r="R61" i="24"/>
  <c r="B61" i="24"/>
  <c r="A61" i="24"/>
  <c r="AA60" i="24"/>
  <c r="Z60" i="24"/>
  <c r="Y60" i="24"/>
  <c r="X60" i="24"/>
  <c r="W60" i="24"/>
  <c r="V60" i="24"/>
  <c r="U60" i="24"/>
  <c r="T60" i="24"/>
  <c r="S60" i="24"/>
  <c r="R60" i="24"/>
  <c r="B60" i="24"/>
  <c r="A60" i="24"/>
  <c r="AA59" i="24"/>
  <c r="Z59" i="24"/>
  <c r="Y59" i="24"/>
  <c r="X59" i="24"/>
  <c r="W59" i="24"/>
  <c r="V59" i="24"/>
  <c r="U59" i="24"/>
  <c r="T59" i="24"/>
  <c r="S59" i="24"/>
  <c r="R59" i="24"/>
  <c r="B59" i="24"/>
  <c r="A59" i="24"/>
  <c r="AA58" i="24"/>
  <c r="Z58" i="24"/>
  <c r="Y58" i="24"/>
  <c r="X58" i="24"/>
  <c r="W58" i="24"/>
  <c r="V58" i="24"/>
  <c r="U58" i="24"/>
  <c r="T58" i="24"/>
  <c r="S58" i="24"/>
  <c r="R58" i="24"/>
  <c r="B58" i="24"/>
  <c r="A58" i="24"/>
  <c r="AA57" i="24"/>
  <c r="Z57" i="24"/>
  <c r="Y57" i="24"/>
  <c r="X57" i="24"/>
  <c r="W57" i="24"/>
  <c r="V57" i="24"/>
  <c r="U57" i="24"/>
  <c r="T57" i="24"/>
  <c r="S57" i="24"/>
  <c r="R57" i="24"/>
  <c r="B57" i="24"/>
  <c r="A57" i="24"/>
  <c r="AA56" i="24"/>
  <c r="Z56" i="24"/>
  <c r="Y56" i="24"/>
  <c r="X56" i="24"/>
  <c r="W56" i="24"/>
  <c r="V56" i="24"/>
  <c r="U56" i="24"/>
  <c r="T56" i="24"/>
  <c r="S56" i="24"/>
  <c r="R56" i="24"/>
  <c r="B56" i="24"/>
  <c r="A56" i="24"/>
  <c r="AA55" i="24"/>
  <c r="Z55" i="24"/>
  <c r="Y55" i="24"/>
  <c r="X55" i="24"/>
  <c r="W55" i="24"/>
  <c r="V55" i="24"/>
  <c r="U55" i="24"/>
  <c r="T55" i="24"/>
  <c r="S55" i="24"/>
  <c r="R55" i="24"/>
  <c r="B55" i="24"/>
  <c r="A55" i="24"/>
  <c r="AA54" i="24"/>
  <c r="Z54" i="24"/>
  <c r="Y54" i="24"/>
  <c r="X54" i="24"/>
  <c r="W54" i="24"/>
  <c r="V54" i="24"/>
  <c r="U54" i="24"/>
  <c r="T54" i="24"/>
  <c r="S54" i="24"/>
  <c r="R54" i="24"/>
  <c r="B54" i="24"/>
  <c r="A54" i="24"/>
  <c r="AA53" i="24"/>
  <c r="Z53" i="24"/>
  <c r="Y53" i="24"/>
  <c r="X53" i="24"/>
  <c r="W53" i="24"/>
  <c r="V53" i="24"/>
  <c r="U53" i="24"/>
  <c r="T53" i="24"/>
  <c r="S53" i="24"/>
  <c r="R53" i="24"/>
  <c r="B53" i="24"/>
  <c r="A53" i="24"/>
  <c r="AA52" i="24"/>
  <c r="Z52" i="24"/>
  <c r="Y52" i="24"/>
  <c r="X52" i="24"/>
  <c r="W52" i="24"/>
  <c r="V52" i="24"/>
  <c r="U52" i="24"/>
  <c r="T52" i="24"/>
  <c r="S52" i="24"/>
  <c r="R52" i="24"/>
  <c r="B52" i="24"/>
  <c r="A52" i="24"/>
  <c r="AA51" i="24"/>
  <c r="Z51" i="24"/>
  <c r="Y51" i="24"/>
  <c r="X51" i="24"/>
  <c r="W51" i="24"/>
  <c r="V51" i="24"/>
  <c r="U51" i="24"/>
  <c r="T51" i="24"/>
  <c r="S51" i="24"/>
  <c r="R51" i="24"/>
  <c r="B51" i="24"/>
  <c r="A51" i="24"/>
  <c r="AA50" i="24"/>
  <c r="Z50" i="24"/>
  <c r="Y50" i="24"/>
  <c r="X50" i="24"/>
  <c r="W50" i="24"/>
  <c r="V50" i="24"/>
  <c r="U50" i="24"/>
  <c r="T50" i="24"/>
  <c r="S50" i="24"/>
  <c r="R50" i="24"/>
  <c r="B50" i="24"/>
  <c r="A50" i="24"/>
  <c r="AA49" i="24"/>
  <c r="Z49" i="24"/>
  <c r="Y49" i="24"/>
  <c r="X49" i="24"/>
  <c r="W49" i="24"/>
  <c r="V49" i="24"/>
  <c r="U49" i="24"/>
  <c r="T49" i="24"/>
  <c r="S49" i="24"/>
  <c r="R49" i="24"/>
  <c r="B49" i="24"/>
  <c r="A49" i="24"/>
  <c r="AA48" i="24"/>
  <c r="Z48" i="24"/>
  <c r="Y48" i="24"/>
  <c r="X48" i="24"/>
  <c r="W48" i="24"/>
  <c r="V48" i="24"/>
  <c r="U48" i="24"/>
  <c r="T48" i="24"/>
  <c r="S48" i="24"/>
  <c r="R48" i="24"/>
  <c r="B48" i="24"/>
  <c r="A48" i="24"/>
  <c r="AA47" i="24"/>
  <c r="Z47" i="24"/>
  <c r="Y47" i="24"/>
  <c r="X47" i="24"/>
  <c r="W47" i="24"/>
  <c r="V47" i="24"/>
  <c r="U47" i="24"/>
  <c r="T47" i="24"/>
  <c r="S47" i="24"/>
  <c r="R47" i="24"/>
  <c r="B47" i="24"/>
  <c r="A47" i="24"/>
  <c r="AA46" i="24"/>
  <c r="Z46" i="24"/>
  <c r="Y46" i="24"/>
  <c r="X46" i="24"/>
  <c r="W46" i="24"/>
  <c r="V46" i="24"/>
  <c r="U46" i="24"/>
  <c r="T46" i="24"/>
  <c r="S46" i="24"/>
  <c r="R46" i="24"/>
  <c r="B46" i="24"/>
  <c r="A46" i="24"/>
  <c r="AA45" i="24"/>
  <c r="Z45" i="24"/>
  <c r="Y45" i="24"/>
  <c r="X45" i="24"/>
  <c r="W45" i="24"/>
  <c r="V45" i="24"/>
  <c r="U45" i="24"/>
  <c r="T45" i="24"/>
  <c r="S45" i="24"/>
  <c r="R45" i="24"/>
  <c r="B45" i="24"/>
  <c r="A45" i="24"/>
  <c r="AA44" i="24"/>
  <c r="Z44" i="24"/>
  <c r="Y44" i="24"/>
  <c r="X44" i="24"/>
  <c r="W44" i="24"/>
  <c r="V44" i="24"/>
  <c r="U44" i="24"/>
  <c r="T44" i="24"/>
  <c r="S44" i="24"/>
  <c r="R44" i="24"/>
  <c r="B44" i="24"/>
  <c r="A44" i="24"/>
  <c r="AA43" i="24"/>
  <c r="Z43" i="24"/>
  <c r="Y43" i="24"/>
  <c r="X43" i="24"/>
  <c r="W43" i="24"/>
  <c r="V43" i="24"/>
  <c r="U43" i="24"/>
  <c r="T43" i="24"/>
  <c r="S43" i="24"/>
  <c r="R43" i="24"/>
  <c r="B43" i="24"/>
  <c r="A43" i="24"/>
  <c r="AA42" i="24"/>
  <c r="Z42" i="24"/>
  <c r="Y42" i="24"/>
  <c r="X42" i="24"/>
  <c r="W42" i="24"/>
  <c r="V42" i="24"/>
  <c r="U42" i="24"/>
  <c r="T42" i="24"/>
  <c r="S42" i="24"/>
  <c r="R42" i="24"/>
  <c r="B42" i="24"/>
  <c r="A42" i="24"/>
  <c r="AA41" i="24"/>
  <c r="Z41" i="24"/>
  <c r="Y41" i="24"/>
  <c r="X41" i="24"/>
  <c r="W41" i="24"/>
  <c r="V41" i="24"/>
  <c r="U41" i="24"/>
  <c r="T41" i="24"/>
  <c r="S41" i="24"/>
  <c r="R41" i="24"/>
  <c r="B41" i="24"/>
  <c r="A41" i="24"/>
  <c r="AA40" i="24"/>
  <c r="Z40" i="24"/>
  <c r="Y40" i="24"/>
  <c r="X40" i="24"/>
  <c r="W40" i="24"/>
  <c r="V40" i="24"/>
  <c r="U40" i="24"/>
  <c r="T40" i="24"/>
  <c r="S40" i="24"/>
  <c r="R40" i="24"/>
  <c r="B40" i="24"/>
  <c r="A40" i="24"/>
  <c r="AA39" i="24"/>
  <c r="Z39" i="24"/>
  <c r="Y39" i="24"/>
  <c r="X39" i="24"/>
  <c r="W39" i="24"/>
  <c r="V39" i="24"/>
  <c r="U39" i="24"/>
  <c r="T39" i="24"/>
  <c r="S39" i="24"/>
  <c r="R39" i="24"/>
  <c r="B39" i="24"/>
  <c r="A39" i="24"/>
  <c r="AA38" i="24"/>
  <c r="Z38" i="24"/>
  <c r="Y38" i="24"/>
  <c r="X38" i="24"/>
  <c r="W38" i="24"/>
  <c r="V38" i="24"/>
  <c r="U38" i="24"/>
  <c r="T38" i="24"/>
  <c r="S38" i="24"/>
  <c r="R38" i="24"/>
  <c r="B38" i="24"/>
  <c r="A38" i="24"/>
  <c r="AA37" i="24"/>
  <c r="Z37" i="24"/>
  <c r="Y37" i="24"/>
  <c r="X37" i="24"/>
  <c r="W37" i="24"/>
  <c r="V37" i="24"/>
  <c r="U37" i="24"/>
  <c r="T37" i="24"/>
  <c r="S37" i="24"/>
  <c r="R37" i="24"/>
  <c r="B37" i="24"/>
  <c r="A37" i="24"/>
  <c r="AA36" i="24"/>
  <c r="Z36" i="24"/>
  <c r="Y36" i="24"/>
  <c r="X36" i="24"/>
  <c r="W36" i="24"/>
  <c r="V36" i="24"/>
  <c r="U36" i="24"/>
  <c r="T36" i="24"/>
  <c r="S36" i="24"/>
  <c r="R36" i="24"/>
  <c r="B36" i="24"/>
  <c r="A36" i="24"/>
  <c r="AA35" i="24"/>
  <c r="Z35" i="24"/>
  <c r="Y35" i="24"/>
  <c r="X35" i="24"/>
  <c r="W35" i="24"/>
  <c r="V35" i="24"/>
  <c r="U35" i="24"/>
  <c r="T35" i="24"/>
  <c r="S35" i="24"/>
  <c r="R35" i="24"/>
  <c r="B35" i="24"/>
  <c r="A35" i="24"/>
  <c r="AA34" i="24"/>
  <c r="Z34" i="24"/>
  <c r="Y34" i="24"/>
  <c r="X34" i="24"/>
  <c r="W34" i="24"/>
  <c r="V34" i="24"/>
  <c r="U34" i="24"/>
  <c r="T34" i="24"/>
  <c r="S34" i="24"/>
  <c r="R34" i="24"/>
  <c r="B34" i="24"/>
  <c r="A34" i="24"/>
  <c r="AA33" i="24"/>
  <c r="Z33" i="24"/>
  <c r="Y33" i="24"/>
  <c r="X33" i="24"/>
  <c r="W33" i="24"/>
  <c r="V33" i="24"/>
  <c r="U33" i="24"/>
  <c r="T33" i="24"/>
  <c r="S33" i="24"/>
  <c r="R33" i="24"/>
  <c r="B33" i="24"/>
  <c r="A33" i="24"/>
  <c r="AA32" i="24"/>
  <c r="Z32" i="24"/>
  <c r="Y32" i="24"/>
  <c r="X32" i="24"/>
  <c r="W32" i="24"/>
  <c r="V32" i="24"/>
  <c r="U32" i="24"/>
  <c r="T32" i="24"/>
  <c r="S32" i="24"/>
  <c r="R32" i="24"/>
  <c r="B32" i="24"/>
  <c r="A32" i="24"/>
  <c r="AA31" i="24"/>
  <c r="Z31" i="24"/>
  <c r="Y31" i="24"/>
  <c r="X31" i="24"/>
  <c r="W31" i="24"/>
  <c r="V31" i="24"/>
  <c r="U31" i="24"/>
  <c r="T31" i="24"/>
  <c r="S31" i="24"/>
  <c r="R31" i="24"/>
  <c r="B31" i="24"/>
  <c r="A31" i="24"/>
  <c r="AA30" i="24"/>
  <c r="Z30" i="24"/>
  <c r="Y30" i="24"/>
  <c r="X30" i="24"/>
  <c r="W30" i="24"/>
  <c r="V30" i="24"/>
  <c r="U30" i="24"/>
  <c r="T30" i="24"/>
  <c r="S30" i="24"/>
  <c r="R30" i="24"/>
  <c r="B30" i="24"/>
  <c r="A30" i="24"/>
  <c r="AA29" i="24"/>
  <c r="Z29" i="24"/>
  <c r="Y29" i="24"/>
  <c r="X29" i="24"/>
  <c r="W29" i="24"/>
  <c r="V29" i="24"/>
  <c r="U29" i="24"/>
  <c r="T29" i="24"/>
  <c r="S29" i="24"/>
  <c r="R29" i="24"/>
  <c r="B29" i="24"/>
  <c r="A29" i="24"/>
  <c r="AA28" i="24"/>
  <c r="Z28" i="24"/>
  <c r="Y28" i="24"/>
  <c r="X28" i="24"/>
  <c r="W28" i="24"/>
  <c r="V28" i="24"/>
  <c r="U28" i="24"/>
  <c r="T28" i="24"/>
  <c r="S28" i="24"/>
  <c r="R28" i="24"/>
  <c r="B28" i="24"/>
  <c r="A28" i="24"/>
  <c r="AA27" i="24"/>
  <c r="Z27" i="24"/>
  <c r="Y27" i="24"/>
  <c r="X27" i="24"/>
  <c r="W27" i="24"/>
  <c r="V27" i="24"/>
  <c r="U27" i="24"/>
  <c r="T27" i="24"/>
  <c r="S27" i="24"/>
  <c r="R27" i="24"/>
  <c r="B27" i="24"/>
  <c r="A27" i="24"/>
  <c r="AA26" i="24"/>
  <c r="Z26" i="24"/>
  <c r="Y26" i="24"/>
  <c r="X26" i="24"/>
  <c r="W26" i="24"/>
  <c r="V26" i="24"/>
  <c r="U26" i="24"/>
  <c r="T26" i="24"/>
  <c r="S26" i="24"/>
  <c r="R26" i="24"/>
  <c r="B26" i="24"/>
  <c r="A26" i="24"/>
  <c r="AA25" i="24"/>
  <c r="Z25" i="24"/>
  <c r="Y25" i="24"/>
  <c r="X25" i="24"/>
  <c r="W25" i="24"/>
  <c r="V25" i="24"/>
  <c r="U25" i="24"/>
  <c r="T25" i="24"/>
  <c r="S25" i="24"/>
  <c r="R25" i="24"/>
  <c r="B25" i="24"/>
  <c r="A25" i="24"/>
  <c r="AA24" i="24"/>
  <c r="Z24" i="24"/>
  <c r="Y24" i="24"/>
  <c r="X24" i="24"/>
  <c r="W24" i="24"/>
  <c r="V24" i="24"/>
  <c r="U24" i="24"/>
  <c r="T24" i="24"/>
  <c r="S24" i="24"/>
  <c r="R24" i="24"/>
  <c r="B24" i="24"/>
  <c r="A24" i="24"/>
  <c r="AA23" i="24"/>
  <c r="Z23" i="24"/>
  <c r="Y23" i="24"/>
  <c r="X23" i="24"/>
  <c r="W23" i="24"/>
  <c r="V23" i="24"/>
  <c r="U23" i="24"/>
  <c r="T23" i="24"/>
  <c r="S23" i="24"/>
  <c r="R23" i="24"/>
  <c r="B23" i="24"/>
  <c r="A23" i="24"/>
  <c r="AA22" i="24"/>
  <c r="Z22" i="24"/>
  <c r="Y22" i="24"/>
  <c r="X22" i="24"/>
  <c r="W22" i="24"/>
  <c r="V22" i="24"/>
  <c r="U22" i="24"/>
  <c r="T22" i="24"/>
  <c r="S22" i="24"/>
  <c r="R22" i="24"/>
  <c r="B22" i="24"/>
  <c r="A22" i="24"/>
  <c r="AA21" i="24"/>
  <c r="Z21" i="24"/>
  <c r="Y21" i="24"/>
  <c r="X21" i="24"/>
  <c r="W21" i="24"/>
  <c r="V21" i="24"/>
  <c r="U21" i="24"/>
  <c r="T21" i="24"/>
  <c r="S21" i="24"/>
  <c r="R21" i="24"/>
  <c r="B21" i="24"/>
  <c r="A21" i="24"/>
  <c r="AA20" i="24"/>
  <c r="Z20" i="24"/>
  <c r="Y20" i="24"/>
  <c r="X20" i="24"/>
  <c r="W20" i="24"/>
  <c r="V20" i="24"/>
  <c r="U20" i="24"/>
  <c r="T20" i="24"/>
  <c r="S20" i="24"/>
  <c r="R20" i="24"/>
  <c r="B20" i="24"/>
  <c r="A20" i="24"/>
  <c r="AA19" i="24"/>
  <c r="Z19" i="24"/>
  <c r="Y19" i="24"/>
  <c r="X19" i="24"/>
  <c r="W19" i="24"/>
  <c r="V19" i="24"/>
  <c r="U19" i="24"/>
  <c r="T19" i="24"/>
  <c r="S19" i="24"/>
  <c r="R19" i="24"/>
  <c r="B19" i="24"/>
  <c r="A19" i="24"/>
  <c r="AA18" i="24"/>
  <c r="Z18" i="24"/>
  <c r="Y18" i="24"/>
  <c r="X18" i="24"/>
  <c r="W18" i="24"/>
  <c r="V18" i="24"/>
  <c r="U18" i="24"/>
  <c r="T18" i="24"/>
  <c r="S18" i="24"/>
  <c r="R18" i="24"/>
  <c r="B18" i="24"/>
  <c r="A18" i="24"/>
  <c r="AA17" i="24"/>
  <c r="Z17" i="24"/>
  <c r="Y17" i="24"/>
  <c r="X17" i="24"/>
  <c r="W17" i="24"/>
  <c r="V17" i="24"/>
  <c r="U17" i="24"/>
  <c r="T17" i="24"/>
  <c r="S17" i="24"/>
  <c r="R17" i="24"/>
  <c r="B17" i="24"/>
  <c r="A17" i="24"/>
  <c r="AA16" i="24"/>
  <c r="Z16" i="24"/>
  <c r="Y16" i="24"/>
  <c r="X16" i="24"/>
  <c r="W16" i="24"/>
  <c r="V16" i="24"/>
  <c r="U16" i="24"/>
  <c r="T16" i="24"/>
  <c r="S16" i="24"/>
  <c r="R16" i="24"/>
  <c r="B16" i="24"/>
  <c r="A16" i="24"/>
  <c r="AA15" i="24"/>
  <c r="Z15" i="24"/>
  <c r="Y15" i="24"/>
  <c r="X15" i="24"/>
  <c r="W15" i="24"/>
  <c r="V15" i="24"/>
  <c r="U15" i="24"/>
  <c r="T15" i="24"/>
  <c r="S15" i="24"/>
  <c r="R15" i="24"/>
  <c r="B15" i="24"/>
  <c r="A15" i="24"/>
  <c r="AA14" i="24"/>
  <c r="Z14" i="24"/>
  <c r="Y14" i="24"/>
  <c r="X14" i="24"/>
  <c r="W14" i="24"/>
  <c r="V14" i="24"/>
  <c r="U14" i="24"/>
  <c r="T14" i="24"/>
  <c r="S14" i="24"/>
  <c r="R14" i="24"/>
  <c r="B14" i="24"/>
  <c r="A14" i="24"/>
  <c r="AA13" i="24"/>
  <c r="Z13" i="24"/>
  <c r="Y13" i="24"/>
  <c r="X13" i="24"/>
  <c r="W13" i="24"/>
  <c r="V13" i="24"/>
  <c r="U13" i="24"/>
  <c r="T13" i="24"/>
  <c r="S13" i="24"/>
  <c r="R13" i="24"/>
  <c r="B13" i="24"/>
  <c r="A13" i="24"/>
  <c r="AA12" i="24"/>
  <c r="Z12" i="24"/>
  <c r="Y12" i="24"/>
  <c r="X12" i="24"/>
  <c r="W12" i="24"/>
  <c r="V12" i="24"/>
  <c r="U12" i="24"/>
  <c r="T12" i="24"/>
  <c r="S12" i="24"/>
  <c r="R12" i="24"/>
  <c r="B12" i="24"/>
  <c r="A12" i="24"/>
  <c r="AA11" i="24"/>
  <c r="Z11" i="24"/>
  <c r="Y11" i="24"/>
  <c r="X11" i="24"/>
  <c r="W11" i="24"/>
  <c r="V11" i="24"/>
  <c r="U11" i="24"/>
  <c r="T11" i="24"/>
  <c r="S11" i="24"/>
  <c r="R11" i="24"/>
  <c r="B11" i="24"/>
  <c r="A11" i="24"/>
  <c r="AA10" i="24"/>
  <c r="Z10" i="24"/>
  <c r="Y10" i="24"/>
  <c r="X10" i="24"/>
  <c r="W10" i="24"/>
  <c r="V10" i="24"/>
  <c r="U10" i="24"/>
  <c r="T10" i="24"/>
  <c r="S10" i="24"/>
  <c r="R10" i="24"/>
  <c r="B10" i="24"/>
  <c r="A10" i="24"/>
  <c r="AA9" i="24"/>
  <c r="Z9" i="24"/>
  <c r="Y9" i="24"/>
  <c r="X9" i="24"/>
  <c r="W9" i="24"/>
  <c r="V9" i="24"/>
  <c r="U9" i="24"/>
  <c r="T9" i="24"/>
  <c r="S9" i="24"/>
  <c r="R9" i="24"/>
  <c r="B9" i="24"/>
  <c r="A9" i="24"/>
  <c r="AA8" i="24"/>
  <c r="Z8" i="24"/>
  <c r="Y8" i="24"/>
  <c r="X8" i="24"/>
  <c r="W8" i="24"/>
  <c r="V8" i="24"/>
  <c r="U8" i="24"/>
  <c r="T8" i="24"/>
  <c r="S8" i="24"/>
  <c r="R8" i="24"/>
  <c r="B8" i="24"/>
  <c r="A8" i="24"/>
  <c r="AA7" i="24"/>
  <c r="Z7" i="24"/>
  <c r="Y7" i="24"/>
  <c r="X7" i="24"/>
  <c r="W7" i="24"/>
  <c r="V7" i="24"/>
  <c r="U7" i="24"/>
  <c r="T7" i="24"/>
  <c r="S7" i="24"/>
  <c r="R7" i="24"/>
  <c r="H7" i="24"/>
  <c r="B7" i="24"/>
  <c r="A7" i="24"/>
  <c r="AA220" i="24"/>
  <c r="P434" i="24"/>
  <c r="O220" i="24"/>
  <c r="M434" i="24"/>
  <c r="L434" i="24"/>
  <c r="K220" i="24"/>
  <c r="I648" i="24"/>
  <c r="H648" i="24"/>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H234" i="15"/>
  <c r="G234" i="15"/>
  <c r="F234" i="15"/>
  <c r="E234" i="15"/>
  <c r="D234" i="15"/>
  <c r="A234" i="15"/>
  <c r="I233" i="15"/>
  <c r="A233" i="15"/>
  <c r="I232" i="15"/>
  <c r="A232" i="15"/>
  <c r="I231" i="15"/>
  <c r="A231" i="15"/>
  <c r="I230" i="15"/>
  <c r="A230" i="15"/>
  <c r="I229" i="15"/>
  <c r="A229" i="15"/>
  <c r="I228" i="15"/>
  <c r="A228" i="15"/>
  <c r="A227" i="15"/>
  <c r="A226" i="15"/>
  <c r="A225" i="15"/>
  <c r="A223" i="15"/>
  <c r="A222" i="15"/>
  <c r="G147" i="39"/>
  <c r="G146" i="39"/>
  <c r="G145" i="39"/>
  <c r="G144" i="39"/>
  <c r="G143" i="39"/>
  <c r="G142" i="39"/>
  <c r="G141" i="39"/>
  <c r="J142" i="15"/>
  <c r="A142" i="15"/>
  <c r="J141" i="15"/>
  <c r="A141" i="15"/>
  <c r="J140" i="15"/>
  <c r="A140" i="15"/>
  <c r="J139" i="15"/>
  <c r="A139" i="15"/>
  <c r="J138" i="15"/>
  <c r="A138" i="15"/>
  <c r="J137" i="15"/>
  <c r="A137" i="15"/>
  <c r="J136" i="15"/>
  <c r="A136" i="15"/>
  <c r="J135" i="15"/>
  <c r="A135" i="15"/>
  <c r="J134" i="15"/>
  <c r="A134" i="15"/>
  <c r="J133" i="15"/>
  <c r="A133" i="15"/>
  <c r="J132" i="15"/>
  <c r="A132" i="15"/>
  <c r="J131" i="15"/>
  <c r="A131" i="15"/>
  <c r="J130" i="15"/>
  <c r="A130" i="15"/>
  <c r="J129" i="15"/>
  <c r="A129" i="15"/>
  <c r="J128" i="15"/>
  <c r="A128" i="15"/>
  <c r="J127" i="15"/>
  <c r="A127" i="15"/>
  <c r="J126" i="15"/>
  <c r="A126" i="15"/>
  <c r="J125" i="15"/>
  <c r="A125" i="15"/>
  <c r="J124" i="15"/>
  <c r="A124" i="15"/>
  <c r="J123" i="15"/>
  <c r="A123" i="15"/>
  <c r="J122" i="15"/>
  <c r="A122" i="15"/>
  <c r="J121" i="15"/>
  <c r="A121" i="15"/>
  <c r="J120" i="15"/>
  <c r="A120" i="15"/>
  <c r="J119" i="15"/>
  <c r="A119" i="15"/>
  <c r="J118" i="15"/>
  <c r="A118" i="15"/>
  <c r="J117" i="15"/>
  <c r="A117" i="15"/>
  <c r="J116" i="15"/>
  <c r="A116" i="15"/>
  <c r="J115" i="15"/>
  <c r="A115" i="15"/>
  <c r="J114" i="15"/>
  <c r="A114" i="15"/>
  <c r="J113" i="15"/>
  <c r="A113" i="15"/>
  <c r="J112" i="15"/>
  <c r="A112" i="15"/>
  <c r="J111" i="15"/>
  <c r="A111" i="15"/>
  <c r="J110" i="15"/>
  <c r="A110" i="15"/>
  <c r="J109" i="15"/>
  <c r="A109" i="15"/>
  <c r="J108" i="15"/>
  <c r="A108" i="15"/>
  <c r="J107" i="15"/>
  <c r="A107" i="15"/>
  <c r="J106" i="15"/>
  <c r="A106" i="15"/>
  <c r="J105" i="15"/>
  <c r="A105" i="15"/>
  <c r="J104" i="15"/>
  <c r="A104" i="15"/>
  <c r="J103" i="15"/>
  <c r="A103" i="15"/>
  <c r="J102" i="15"/>
  <c r="A102" i="15"/>
  <c r="J101" i="15"/>
  <c r="A101" i="15"/>
  <c r="J100" i="15"/>
  <c r="A100" i="15"/>
  <c r="J99" i="15"/>
  <c r="A99" i="15"/>
  <c r="J98" i="15"/>
  <c r="A98" i="15"/>
  <c r="J97" i="15"/>
  <c r="A97" i="15"/>
  <c r="J96" i="15"/>
  <c r="A96" i="15"/>
  <c r="J95" i="15"/>
  <c r="A95" i="15"/>
  <c r="J94" i="15"/>
  <c r="A94" i="15"/>
  <c r="J93" i="15"/>
  <c r="A93" i="15"/>
  <c r="J92" i="15"/>
  <c r="A92" i="15"/>
  <c r="J91" i="15"/>
  <c r="A91" i="15"/>
  <c r="J90" i="15"/>
  <c r="A90" i="15"/>
  <c r="J89" i="15"/>
  <c r="A89" i="15"/>
  <c r="J88" i="15"/>
  <c r="A88" i="15"/>
  <c r="J87" i="15"/>
  <c r="A87" i="15"/>
  <c r="J86" i="15"/>
  <c r="A86" i="15"/>
  <c r="J85" i="15"/>
  <c r="A85" i="15"/>
  <c r="J84" i="15"/>
  <c r="A84" i="15"/>
  <c r="J83" i="15"/>
  <c r="A83" i="15"/>
  <c r="J82" i="15"/>
  <c r="A82" i="15"/>
  <c r="J81" i="15"/>
  <c r="A81" i="15"/>
  <c r="J80" i="15"/>
  <c r="A80" i="15"/>
  <c r="J79" i="15"/>
  <c r="A79" i="15"/>
  <c r="J78" i="15"/>
  <c r="A78" i="15"/>
  <c r="J77" i="15"/>
  <c r="A77" i="15"/>
  <c r="J76" i="15"/>
  <c r="A76" i="15"/>
  <c r="J75" i="15"/>
  <c r="A75" i="15"/>
  <c r="J74" i="15"/>
  <c r="A74" i="15"/>
  <c r="J73" i="15"/>
  <c r="A73" i="15"/>
  <c r="J72" i="15"/>
  <c r="A72" i="15"/>
  <c r="J71" i="15"/>
  <c r="A71" i="15"/>
  <c r="J70" i="15"/>
  <c r="A70" i="15"/>
  <c r="J69" i="15"/>
  <c r="A69" i="15"/>
  <c r="J68" i="15"/>
  <c r="A68" i="15"/>
  <c r="J67" i="15"/>
  <c r="A67" i="15"/>
  <c r="J66" i="15"/>
  <c r="A66" i="15"/>
  <c r="J65" i="15"/>
  <c r="A65" i="15"/>
  <c r="J64" i="15"/>
  <c r="A64" i="15"/>
  <c r="J63" i="15"/>
  <c r="A63" i="15"/>
  <c r="J62" i="15"/>
  <c r="A62" i="15"/>
  <c r="J61" i="15"/>
  <c r="A61" i="15"/>
  <c r="J60" i="15"/>
  <c r="A60" i="15"/>
  <c r="J59" i="15"/>
  <c r="A59" i="15"/>
  <c r="J58" i="15"/>
  <c r="A58" i="15"/>
  <c r="J57" i="15"/>
  <c r="A57" i="15"/>
  <c r="J56" i="15"/>
  <c r="A56" i="15"/>
  <c r="J55" i="15"/>
  <c r="A55" i="15"/>
  <c r="J54" i="15"/>
  <c r="A54" i="15"/>
  <c r="J53" i="15"/>
  <c r="A53" i="15"/>
  <c r="J52" i="15"/>
  <c r="A52" i="15"/>
  <c r="J51" i="15"/>
  <c r="A51" i="15"/>
  <c r="J50" i="15"/>
  <c r="A50" i="15"/>
  <c r="J49" i="15"/>
  <c r="A49" i="15"/>
  <c r="J48" i="15"/>
  <c r="A48" i="15"/>
  <c r="J47" i="15"/>
  <c r="A47" i="15"/>
  <c r="J46" i="15"/>
  <c r="A46" i="15"/>
  <c r="J45" i="15"/>
  <c r="A45" i="15"/>
  <c r="J44" i="15"/>
  <c r="A44" i="15"/>
  <c r="J43" i="15"/>
  <c r="A43" i="15"/>
  <c r="J42" i="15"/>
  <c r="A42" i="15"/>
  <c r="J41" i="15"/>
  <c r="A41" i="15"/>
  <c r="J40" i="15"/>
  <c r="A40" i="15"/>
  <c r="J39" i="15"/>
  <c r="A39" i="15"/>
  <c r="J38" i="15"/>
  <c r="A38" i="15"/>
  <c r="J37" i="15"/>
  <c r="A37" i="15"/>
  <c r="J36" i="15"/>
  <c r="A36" i="15"/>
  <c r="J35" i="15"/>
  <c r="A35" i="15"/>
  <c r="J34" i="15"/>
  <c r="A34" i="15"/>
  <c r="J33" i="15"/>
  <c r="A33" i="15"/>
  <c r="J32" i="15"/>
  <c r="A32" i="15"/>
  <c r="J31" i="15"/>
  <c r="A31" i="15"/>
  <c r="J30" i="15"/>
  <c r="A30" i="15"/>
  <c r="J29" i="15"/>
  <c r="A29" i="15"/>
  <c r="J28" i="15"/>
  <c r="A28" i="15"/>
  <c r="J27" i="15"/>
  <c r="A27" i="15"/>
  <c r="J26" i="15"/>
  <c r="A26" i="15"/>
  <c r="J25" i="15"/>
  <c r="A25" i="15"/>
  <c r="J24" i="15"/>
  <c r="A24" i="15"/>
  <c r="J23" i="15"/>
  <c r="A23" i="15"/>
  <c r="J22" i="15"/>
  <c r="A22" i="15"/>
  <c r="J21" i="15"/>
  <c r="A21" i="15"/>
  <c r="J20" i="15"/>
  <c r="A20" i="15"/>
  <c r="J19" i="15"/>
  <c r="A19" i="15"/>
  <c r="J18" i="15"/>
  <c r="A18" i="15"/>
  <c r="J17" i="15"/>
  <c r="A17" i="15"/>
  <c r="J16" i="15"/>
  <c r="A16" i="15"/>
  <c r="J15" i="15"/>
  <c r="A15" i="15"/>
  <c r="J14" i="15"/>
  <c r="A14" i="15"/>
  <c r="J13" i="15"/>
  <c r="A13" i="15"/>
  <c r="J12" i="15"/>
  <c r="T318" i="46" s="1"/>
  <c r="T320" i="46" s="1"/>
  <c r="A12" i="15"/>
  <c r="J11" i="15"/>
  <c r="S318" i="46" s="1"/>
  <c r="S320" i="46" s="1"/>
  <c r="A11" i="15"/>
  <c r="J10" i="15"/>
  <c r="R318" i="46" s="1"/>
  <c r="R320" i="46" s="1"/>
  <c r="A10" i="15"/>
  <c r="J9" i="15"/>
  <c r="Q318" i="46" s="1"/>
  <c r="Q320" i="46" s="1"/>
  <c r="A9" i="15"/>
  <c r="J8" i="15"/>
  <c r="P318" i="46" s="1"/>
  <c r="A8" i="15"/>
  <c r="D5" i="15"/>
  <c r="T152" i="43"/>
  <c r="U152" i="43" s="1"/>
  <c r="W152" i="43" s="1"/>
  <c r="S152" i="43"/>
  <c r="U151" i="43"/>
  <c r="W151" i="43" s="1"/>
  <c r="S151" i="43"/>
  <c r="T151" i="43" s="1"/>
  <c r="T150" i="43"/>
  <c r="U150" i="43" s="1"/>
  <c r="W150" i="43" s="1"/>
  <c r="S150" i="43"/>
  <c r="S149" i="43"/>
  <c r="T149" i="43" s="1"/>
  <c r="U149" i="43" s="1"/>
  <c r="W149" i="43" s="1"/>
  <c r="T148" i="43"/>
  <c r="U148" i="43" s="1"/>
  <c r="W148" i="43" s="1"/>
  <c r="S148" i="43"/>
  <c r="S147" i="43"/>
  <c r="T147" i="43" s="1"/>
  <c r="U147" i="43" s="1"/>
  <c r="W147" i="43" s="1"/>
  <c r="T146" i="43"/>
  <c r="U146" i="43" s="1"/>
  <c r="W146" i="43" s="1"/>
  <c r="S146" i="43"/>
  <c r="U145" i="43"/>
  <c r="W145" i="43" s="1"/>
  <c r="S145" i="43"/>
  <c r="T145" i="43" s="1"/>
  <c r="U144" i="43"/>
  <c r="W144" i="43" s="1"/>
  <c r="T144" i="43"/>
  <c r="S144" i="43"/>
  <c r="S143" i="43"/>
  <c r="T143" i="43" s="1"/>
  <c r="U143" i="43" s="1"/>
  <c r="W143" i="43" s="1"/>
  <c r="T142" i="43"/>
  <c r="U142" i="43" s="1"/>
  <c r="W142" i="43" s="1"/>
  <c r="S142" i="43"/>
  <c r="S141" i="43"/>
  <c r="T141" i="43" s="1"/>
  <c r="U141" i="43" s="1"/>
  <c r="W141" i="43" s="1"/>
  <c r="T140" i="43"/>
  <c r="U140" i="43" s="1"/>
  <c r="W140" i="43" s="1"/>
  <c r="S140" i="43"/>
  <c r="S139" i="43"/>
  <c r="T139" i="43" s="1"/>
  <c r="U139" i="43" s="1"/>
  <c r="W139" i="43" s="1"/>
  <c r="U138" i="43"/>
  <c r="W138" i="43" s="1"/>
  <c r="T138" i="43"/>
  <c r="S138" i="43"/>
  <c r="S137" i="43"/>
  <c r="T137" i="43" s="1"/>
  <c r="U137" i="43" s="1"/>
  <c r="W137" i="43" s="1"/>
  <c r="T136" i="43"/>
  <c r="U136" i="43" s="1"/>
  <c r="W136" i="43" s="1"/>
  <c r="S136" i="43"/>
  <c r="U135" i="43"/>
  <c r="W135" i="43" s="1"/>
  <c r="S135" i="43"/>
  <c r="T135" i="43" s="1"/>
  <c r="T134" i="43"/>
  <c r="U134" i="43" s="1"/>
  <c r="W134" i="43" s="1"/>
  <c r="S134" i="43"/>
  <c r="S133" i="43"/>
  <c r="T133" i="43" s="1"/>
  <c r="U133" i="43" s="1"/>
  <c r="W133" i="43" s="1"/>
  <c r="T132" i="43"/>
  <c r="U132" i="43" s="1"/>
  <c r="W132" i="43" s="1"/>
  <c r="S132" i="43"/>
  <c r="S131" i="43"/>
  <c r="T131" i="43" s="1"/>
  <c r="U131" i="43" s="1"/>
  <c r="W131" i="43" s="1"/>
  <c r="T130" i="43"/>
  <c r="U130" i="43" s="1"/>
  <c r="W130" i="43" s="1"/>
  <c r="S130" i="43"/>
  <c r="U129" i="43"/>
  <c r="W129" i="43" s="1"/>
  <c r="S129" i="43"/>
  <c r="T129" i="43" s="1"/>
  <c r="U128" i="43"/>
  <c r="W128" i="43" s="1"/>
  <c r="T128" i="43"/>
  <c r="S128" i="43"/>
  <c r="S127" i="43"/>
  <c r="T127" i="43" s="1"/>
  <c r="U127" i="43" s="1"/>
  <c r="W127" i="43" s="1"/>
  <c r="T126" i="43"/>
  <c r="U126" i="43" s="1"/>
  <c r="W126" i="43" s="1"/>
  <c r="S126" i="43"/>
  <c r="S125" i="43"/>
  <c r="T125" i="43" s="1"/>
  <c r="U125" i="43" s="1"/>
  <c r="W125" i="43" s="1"/>
  <c r="T124" i="43"/>
  <c r="U124" i="43" s="1"/>
  <c r="W124" i="43" s="1"/>
  <c r="S124" i="43"/>
  <c r="S123" i="43"/>
  <c r="T123" i="43" s="1"/>
  <c r="U123" i="43" s="1"/>
  <c r="W123" i="43" s="1"/>
  <c r="U122" i="43"/>
  <c r="W122" i="43" s="1"/>
  <c r="T122" i="43"/>
  <c r="S122" i="43"/>
  <c r="S121" i="43"/>
  <c r="T121" i="43" s="1"/>
  <c r="U121" i="43" s="1"/>
  <c r="W121" i="43" s="1"/>
  <c r="T120" i="43"/>
  <c r="U120" i="43" s="1"/>
  <c r="W120" i="43" s="1"/>
  <c r="S120" i="43"/>
  <c r="U119" i="43"/>
  <c r="W119" i="43" s="1"/>
  <c r="S119" i="43"/>
  <c r="T119" i="43" s="1"/>
  <c r="T118" i="43"/>
  <c r="U118" i="43" s="1"/>
  <c r="W118" i="43" s="1"/>
  <c r="S118" i="43"/>
  <c r="H118" i="43"/>
  <c r="S117" i="43"/>
  <c r="T117" i="43" s="1"/>
  <c r="U117" i="43" s="1"/>
  <c r="W117" i="43" s="1"/>
  <c r="H117" i="43"/>
  <c r="S116" i="43"/>
  <c r="T116" i="43" s="1"/>
  <c r="U116" i="43" s="1"/>
  <c r="W116" i="43" s="1"/>
  <c r="H116" i="43"/>
  <c r="S115" i="43"/>
  <c r="T115" i="43" s="1"/>
  <c r="U115" i="43" s="1"/>
  <c r="W115" i="43" s="1"/>
  <c r="H115" i="43"/>
  <c r="S114" i="43"/>
  <c r="T114" i="43" s="1"/>
  <c r="U114" i="43" s="1"/>
  <c r="W114" i="43" s="1"/>
  <c r="H114" i="43"/>
  <c r="S113" i="43"/>
  <c r="T113" i="43" s="1"/>
  <c r="U113" i="43" s="1"/>
  <c r="W113" i="43" s="1"/>
  <c r="H113" i="43"/>
  <c r="S112" i="43"/>
  <c r="T112" i="43" s="1"/>
  <c r="U112" i="43" s="1"/>
  <c r="W112" i="43" s="1"/>
  <c r="H112" i="43"/>
  <c r="U111" i="43"/>
  <c r="W111" i="43" s="1"/>
  <c r="T111" i="43"/>
  <c r="S111" i="43"/>
  <c r="H111" i="43"/>
  <c r="T110" i="43"/>
  <c r="U110" i="43" s="1"/>
  <c r="W110" i="43" s="1"/>
  <c r="S110" i="43"/>
  <c r="H110" i="43"/>
  <c r="S109" i="43"/>
  <c r="T109" i="43" s="1"/>
  <c r="U109" i="43" s="1"/>
  <c r="W109" i="43" s="1"/>
  <c r="H109" i="43"/>
  <c r="S108" i="43"/>
  <c r="T108" i="43" s="1"/>
  <c r="U108" i="43" s="1"/>
  <c r="W108" i="43" s="1"/>
  <c r="H108" i="43"/>
  <c r="S107" i="43"/>
  <c r="T107" i="43" s="1"/>
  <c r="U107" i="43" s="1"/>
  <c r="W107" i="43" s="1"/>
  <c r="H107" i="43"/>
  <c r="S106" i="43"/>
  <c r="T106" i="43" s="1"/>
  <c r="U106" i="43" s="1"/>
  <c r="W106" i="43" s="1"/>
  <c r="H106" i="43"/>
  <c r="S105" i="43"/>
  <c r="T105" i="43" s="1"/>
  <c r="U105" i="43" s="1"/>
  <c r="W105" i="43" s="1"/>
  <c r="H105" i="43"/>
  <c r="S104" i="43"/>
  <c r="T104" i="43" s="1"/>
  <c r="U104" i="43" s="1"/>
  <c r="W104" i="43" s="1"/>
  <c r="H104" i="43"/>
  <c r="T103" i="43"/>
  <c r="U103" i="43" s="1"/>
  <c r="W103" i="43" s="1"/>
  <c r="S103" i="43"/>
  <c r="H103" i="43"/>
  <c r="T102" i="43"/>
  <c r="U102" i="43" s="1"/>
  <c r="W102" i="43" s="1"/>
  <c r="S102" i="43"/>
  <c r="H102" i="43"/>
  <c r="W101" i="43"/>
  <c r="S101" i="43"/>
  <c r="T101" i="43" s="1"/>
  <c r="U101" i="43" s="1"/>
  <c r="H101" i="43"/>
  <c r="S100" i="43"/>
  <c r="T100" i="43" s="1"/>
  <c r="U100" i="43" s="1"/>
  <c r="W100" i="43" s="1"/>
  <c r="H100" i="43"/>
  <c r="T99" i="43"/>
  <c r="U99" i="43" s="1"/>
  <c r="W99" i="43" s="1"/>
  <c r="S99" i="43"/>
  <c r="H99" i="43"/>
  <c r="S98" i="43"/>
  <c r="T98" i="43" s="1"/>
  <c r="U98" i="43" s="1"/>
  <c r="W98" i="43" s="1"/>
  <c r="H98" i="43"/>
  <c r="U97" i="43"/>
  <c r="W97" i="43" s="1"/>
  <c r="S97" i="43"/>
  <c r="T97" i="43" s="1"/>
  <c r="H97" i="43"/>
  <c r="T96" i="43"/>
  <c r="U96" i="43" s="1"/>
  <c r="W96" i="43" s="1"/>
  <c r="S96" i="43"/>
  <c r="H96" i="43"/>
  <c r="T95" i="43"/>
  <c r="U95" i="43" s="1"/>
  <c r="W95" i="43" s="1"/>
  <c r="S95" i="43"/>
  <c r="H95" i="43"/>
  <c r="U94" i="43"/>
  <c r="W94" i="43" s="1"/>
  <c r="T94" i="43"/>
  <c r="S94" i="43"/>
  <c r="H94" i="43"/>
  <c r="S93" i="43"/>
  <c r="T93" i="43" s="1"/>
  <c r="U93" i="43" s="1"/>
  <c r="W93" i="43" s="1"/>
  <c r="H93" i="43"/>
  <c r="T92" i="43"/>
  <c r="U92" i="43" s="1"/>
  <c r="W92" i="43" s="1"/>
  <c r="S92" i="43"/>
  <c r="H92" i="43"/>
  <c r="S91" i="43"/>
  <c r="T91" i="43" s="1"/>
  <c r="U91" i="43" s="1"/>
  <c r="W91" i="43" s="1"/>
  <c r="H91" i="43"/>
  <c r="U90" i="43"/>
  <c r="W90" i="43" s="1"/>
  <c r="S90" i="43"/>
  <c r="T90" i="43" s="1"/>
  <c r="H90" i="43"/>
  <c r="S89" i="43"/>
  <c r="T89" i="43" s="1"/>
  <c r="U89" i="43" s="1"/>
  <c r="W89" i="43" s="1"/>
  <c r="H89" i="43"/>
  <c r="S88" i="43"/>
  <c r="T88" i="43" s="1"/>
  <c r="U88" i="43" s="1"/>
  <c r="W88" i="43" s="1"/>
  <c r="H88" i="43"/>
  <c r="T87" i="43"/>
  <c r="U87" i="43" s="1"/>
  <c r="W87" i="43" s="1"/>
  <c r="S87" i="43"/>
  <c r="H87" i="43"/>
  <c r="T86" i="43"/>
  <c r="U86" i="43" s="1"/>
  <c r="W86" i="43" s="1"/>
  <c r="S86" i="43"/>
  <c r="H86" i="43"/>
  <c r="S85" i="43"/>
  <c r="T85" i="43" s="1"/>
  <c r="U85" i="43" s="1"/>
  <c r="W85" i="43" s="1"/>
  <c r="H85" i="43"/>
  <c r="S84" i="43"/>
  <c r="T84" i="43" s="1"/>
  <c r="U84" i="43" s="1"/>
  <c r="W84" i="43" s="1"/>
  <c r="H84" i="43"/>
  <c r="S83" i="43"/>
  <c r="T83" i="43" s="1"/>
  <c r="U83" i="43" s="1"/>
  <c r="W83" i="43" s="1"/>
  <c r="H83" i="43"/>
  <c r="S82" i="43"/>
  <c r="T82" i="43" s="1"/>
  <c r="U82" i="43" s="1"/>
  <c r="W82" i="43" s="1"/>
  <c r="H82" i="43"/>
  <c r="S81" i="43"/>
  <c r="T81" i="43" s="1"/>
  <c r="U81" i="43" s="1"/>
  <c r="W81" i="43" s="1"/>
  <c r="H81" i="43"/>
  <c r="S80" i="43"/>
  <c r="T80" i="43" s="1"/>
  <c r="U80" i="43" s="1"/>
  <c r="W80" i="43" s="1"/>
  <c r="H80" i="43"/>
  <c r="T79" i="43"/>
  <c r="U79" i="43" s="1"/>
  <c r="W79" i="43" s="1"/>
  <c r="S79" i="43"/>
  <c r="H79" i="43"/>
  <c r="T78" i="43"/>
  <c r="U78" i="43" s="1"/>
  <c r="W78" i="43" s="1"/>
  <c r="S78" i="43"/>
  <c r="H78" i="43"/>
  <c r="S77" i="43"/>
  <c r="T77" i="43" s="1"/>
  <c r="U77" i="43" s="1"/>
  <c r="W77" i="43" s="1"/>
  <c r="H77" i="43"/>
  <c r="S76" i="43"/>
  <c r="T76" i="43" s="1"/>
  <c r="U76" i="43" s="1"/>
  <c r="W76" i="43" s="1"/>
  <c r="H76" i="43"/>
  <c r="S75" i="43"/>
  <c r="T75" i="43" s="1"/>
  <c r="U75" i="43" s="1"/>
  <c r="W75" i="43" s="1"/>
  <c r="H75" i="43"/>
  <c r="S74" i="43"/>
  <c r="T74" i="43" s="1"/>
  <c r="U74" i="43" s="1"/>
  <c r="W74" i="43" s="1"/>
  <c r="H74" i="43"/>
  <c r="S73" i="43"/>
  <c r="T73" i="43" s="1"/>
  <c r="U73" i="43" s="1"/>
  <c r="W73" i="43" s="1"/>
  <c r="H73" i="43"/>
  <c r="T72" i="43"/>
  <c r="U72" i="43" s="1"/>
  <c r="W72" i="43" s="1"/>
  <c r="S72" i="43"/>
  <c r="H72" i="43"/>
  <c r="U71" i="43"/>
  <c r="W71" i="43" s="1"/>
  <c r="T71" i="43"/>
  <c r="S71" i="43"/>
  <c r="H71" i="43"/>
  <c r="U70" i="43"/>
  <c r="W70" i="43" s="1"/>
  <c r="T70" i="43"/>
  <c r="S70" i="43"/>
  <c r="H70" i="43"/>
  <c r="S69" i="43"/>
  <c r="T69" i="43" s="1"/>
  <c r="U69" i="43" s="1"/>
  <c r="W69" i="43" s="1"/>
  <c r="H69" i="43"/>
  <c r="T68" i="43"/>
  <c r="U68" i="43" s="1"/>
  <c r="W68" i="43" s="1"/>
  <c r="S68" i="43"/>
  <c r="H68" i="43"/>
  <c r="S67" i="43"/>
  <c r="T67" i="43" s="1"/>
  <c r="U67" i="43" s="1"/>
  <c r="W67" i="43" s="1"/>
  <c r="H67" i="43"/>
  <c r="S66" i="43"/>
  <c r="T66" i="43" s="1"/>
  <c r="U66" i="43" s="1"/>
  <c r="W66" i="43" s="1"/>
  <c r="H66" i="43"/>
  <c r="S65" i="43"/>
  <c r="T65" i="43" s="1"/>
  <c r="U65" i="43" s="1"/>
  <c r="W65" i="43" s="1"/>
  <c r="H65" i="43"/>
  <c r="S64" i="43"/>
  <c r="T64" i="43" s="1"/>
  <c r="U64" i="43" s="1"/>
  <c r="W64" i="43" s="1"/>
  <c r="H64" i="43"/>
  <c r="T63" i="43"/>
  <c r="U63" i="43" s="1"/>
  <c r="W63" i="43" s="1"/>
  <c r="S63" i="43"/>
  <c r="H63" i="43"/>
  <c r="T62" i="43"/>
  <c r="U62" i="43" s="1"/>
  <c r="W62" i="43" s="1"/>
  <c r="S62" i="43"/>
  <c r="H62" i="43"/>
  <c r="S61" i="43"/>
  <c r="T61" i="43" s="1"/>
  <c r="U61" i="43" s="1"/>
  <c r="W61" i="43" s="1"/>
  <c r="H61" i="43"/>
  <c r="S60" i="43"/>
  <c r="T60" i="43" s="1"/>
  <c r="U60" i="43" s="1"/>
  <c r="W60" i="43" s="1"/>
  <c r="H60" i="43"/>
  <c r="S59" i="43"/>
  <c r="T59" i="43" s="1"/>
  <c r="U59" i="43" s="1"/>
  <c r="W59" i="43" s="1"/>
  <c r="H59" i="43"/>
  <c r="U58" i="43"/>
  <c r="W58" i="43" s="1"/>
  <c r="S58" i="43"/>
  <c r="T58" i="43" s="1"/>
  <c r="H58" i="43"/>
  <c r="S57" i="43"/>
  <c r="T57" i="43" s="1"/>
  <c r="U57" i="43" s="1"/>
  <c r="W57" i="43" s="1"/>
  <c r="H57" i="43"/>
  <c r="T56" i="43"/>
  <c r="U56" i="43" s="1"/>
  <c r="W56" i="43" s="1"/>
  <c r="S56" i="43"/>
  <c r="H56" i="43"/>
  <c r="T55" i="43"/>
  <c r="U55" i="43" s="1"/>
  <c r="W55" i="43" s="1"/>
  <c r="S55" i="43"/>
  <c r="H55" i="43"/>
  <c r="U54" i="43"/>
  <c r="W54" i="43" s="1"/>
  <c r="T54" i="43"/>
  <c r="S54" i="43"/>
  <c r="H54" i="43"/>
  <c r="T53" i="43"/>
  <c r="U53" i="43" s="1"/>
  <c r="W53" i="43" s="1"/>
  <c r="S53" i="43"/>
  <c r="H53" i="43"/>
  <c r="S52" i="43"/>
  <c r="T52" i="43" s="1"/>
  <c r="U52" i="43" s="1"/>
  <c r="W52" i="43" s="1"/>
  <c r="H52" i="43"/>
  <c r="S51" i="43"/>
  <c r="T51" i="43" s="1"/>
  <c r="U51" i="43" s="1"/>
  <c r="W51" i="43" s="1"/>
  <c r="H51" i="43"/>
  <c r="S50" i="43"/>
  <c r="T50" i="43" s="1"/>
  <c r="U50" i="43" s="1"/>
  <c r="W50" i="43" s="1"/>
  <c r="H50" i="43"/>
  <c r="S49" i="43"/>
  <c r="T49" i="43" s="1"/>
  <c r="U49" i="43" s="1"/>
  <c r="W49" i="43" s="1"/>
  <c r="H49" i="43"/>
  <c r="S48" i="43"/>
  <c r="T48" i="43" s="1"/>
  <c r="U48" i="43" s="1"/>
  <c r="W48" i="43" s="1"/>
  <c r="H48" i="43"/>
  <c r="U47" i="43"/>
  <c r="W47" i="43" s="1"/>
  <c r="T47" i="43"/>
  <c r="S47" i="43"/>
  <c r="H47" i="43"/>
  <c r="T46" i="43"/>
  <c r="U46" i="43" s="1"/>
  <c r="W46" i="43" s="1"/>
  <c r="S46" i="43"/>
  <c r="H46" i="43"/>
  <c r="S45" i="43"/>
  <c r="T45" i="43" s="1"/>
  <c r="U45" i="43" s="1"/>
  <c r="W45" i="43" s="1"/>
  <c r="H45" i="43"/>
  <c r="S44" i="43"/>
  <c r="T44" i="43" s="1"/>
  <c r="U44" i="43" s="1"/>
  <c r="W44" i="43" s="1"/>
  <c r="H44" i="43"/>
  <c r="T43" i="43"/>
  <c r="U43" i="43" s="1"/>
  <c r="W43" i="43" s="1"/>
  <c r="S43" i="43"/>
  <c r="H43" i="43"/>
  <c r="S42" i="43"/>
  <c r="T42" i="43" s="1"/>
  <c r="U42" i="43" s="1"/>
  <c r="W42" i="43" s="1"/>
  <c r="T41" i="43"/>
  <c r="U41" i="43" s="1"/>
  <c r="W41" i="43" s="1"/>
  <c r="S41" i="43"/>
  <c r="S40" i="43"/>
  <c r="T40" i="43" s="1"/>
  <c r="U40" i="43" s="1"/>
  <c r="W40" i="43" s="1"/>
  <c r="T39" i="43"/>
  <c r="U39" i="43" s="1"/>
  <c r="W39" i="43" s="1"/>
  <c r="S39" i="43"/>
  <c r="S38" i="43"/>
  <c r="T38" i="43" s="1"/>
  <c r="U38" i="43" s="1"/>
  <c r="W38" i="43" s="1"/>
  <c r="U37" i="43"/>
  <c r="W37" i="43" s="1"/>
  <c r="T37" i="43"/>
  <c r="S37" i="43"/>
  <c r="S36" i="43"/>
  <c r="T36" i="43" s="1"/>
  <c r="U36" i="43" s="1"/>
  <c r="W36" i="43" s="1"/>
  <c r="T35" i="43"/>
  <c r="U35" i="43" s="1"/>
  <c r="W35" i="43" s="1"/>
  <c r="S35" i="43"/>
  <c r="U34" i="43"/>
  <c r="W34" i="43" s="1"/>
  <c r="S34" i="43"/>
  <c r="T34" i="43" s="1"/>
  <c r="T33" i="43"/>
  <c r="U33" i="43" s="1"/>
  <c r="W33" i="43" s="1"/>
  <c r="S33" i="43"/>
  <c r="S32" i="43"/>
  <c r="T32" i="43" s="1"/>
  <c r="U32" i="43" s="1"/>
  <c r="W32" i="43" s="1"/>
  <c r="T31" i="43"/>
  <c r="U31" i="43" s="1"/>
  <c r="W31" i="43" s="1"/>
  <c r="S31" i="43"/>
  <c r="S30" i="43"/>
  <c r="T30" i="43" s="1"/>
  <c r="U30" i="43" s="1"/>
  <c r="W30" i="43" s="1"/>
  <c r="T29" i="43"/>
  <c r="U29" i="43" s="1"/>
  <c r="W29" i="43" s="1"/>
  <c r="S29" i="43"/>
  <c r="U28" i="43"/>
  <c r="W28" i="43" s="1"/>
  <c r="S28" i="43"/>
  <c r="T28" i="43" s="1"/>
  <c r="U27" i="43"/>
  <c r="W27" i="43" s="1"/>
  <c r="T27" i="43"/>
  <c r="S27" i="43"/>
  <c r="S26" i="43"/>
  <c r="T26" i="43" s="1"/>
  <c r="U26" i="43" s="1"/>
  <c r="W26" i="43" s="1"/>
  <c r="T25" i="43"/>
  <c r="U25" i="43" s="1"/>
  <c r="W25" i="43" s="1"/>
  <c r="S25" i="43"/>
  <c r="S24" i="43"/>
  <c r="T24" i="43" s="1"/>
  <c r="U24" i="43" s="1"/>
  <c r="W24" i="43" s="1"/>
  <c r="T23" i="43"/>
  <c r="U23" i="43" s="1"/>
  <c r="W23" i="43" s="1"/>
  <c r="S23" i="43"/>
  <c r="S22" i="43"/>
  <c r="T22" i="43" s="1"/>
  <c r="U22" i="43" s="1"/>
  <c r="W22" i="43" s="1"/>
  <c r="U21" i="43"/>
  <c r="W21" i="43" s="1"/>
  <c r="T21" i="43"/>
  <c r="S21" i="43"/>
  <c r="S20" i="43"/>
  <c r="T20" i="43" s="1"/>
  <c r="U20" i="43" s="1"/>
  <c r="W20" i="43" s="1"/>
  <c r="T19" i="43"/>
  <c r="U19" i="43" s="1"/>
  <c r="W19" i="43" s="1"/>
  <c r="S19" i="43"/>
  <c r="U18" i="43"/>
  <c r="W18" i="43" s="1"/>
  <c r="S18" i="43"/>
  <c r="T18" i="43" s="1"/>
  <c r="T17" i="43"/>
  <c r="U17" i="43" s="1"/>
  <c r="W17" i="43" s="1"/>
  <c r="S17" i="43"/>
  <c r="S16" i="43"/>
  <c r="T16" i="43" s="1"/>
  <c r="U16" i="43" s="1"/>
  <c r="W16" i="43" s="1"/>
  <c r="T15" i="43"/>
  <c r="U15" i="43" s="1"/>
  <c r="W15" i="43" s="1"/>
  <c r="S15" i="43"/>
  <c r="S14" i="43"/>
  <c r="T14" i="43" s="1"/>
  <c r="U14" i="43" s="1"/>
  <c r="W14" i="43" s="1"/>
  <c r="T13" i="43"/>
  <c r="U13" i="43" s="1"/>
  <c r="W13" i="43" s="1"/>
  <c r="S13" i="43"/>
  <c r="U12" i="43"/>
  <c r="W12" i="43" s="1"/>
  <c r="S12" i="43"/>
  <c r="T12" i="43" s="1"/>
  <c r="U11" i="43"/>
  <c r="W11" i="43" s="1"/>
  <c r="T11" i="43"/>
  <c r="S11" i="43"/>
  <c r="S10" i="43"/>
  <c r="T10" i="43" s="1"/>
  <c r="U10" i="43" s="1"/>
  <c r="W10" i="43" s="1"/>
  <c r="T9" i="43"/>
  <c r="U9" i="43" s="1"/>
  <c r="W9" i="43" s="1"/>
  <c r="S9" i="43"/>
  <c r="S8" i="43"/>
  <c r="T8" i="43" s="1"/>
  <c r="U8" i="43" s="1"/>
  <c r="W8" i="43" s="1"/>
  <c r="T7" i="43"/>
  <c r="U7" i="43" s="1"/>
  <c r="W7" i="43" s="1"/>
  <c r="S7" i="43"/>
  <c r="S6" i="43"/>
  <c r="T6" i="43" s="1"/>
  <c r="U6" i="43" s="1"/>
  <c r="W6" i="43" s="1"/>
  <c r="U5" i="43"/>
  <c r="W5" i="43" s="1"/>
  <c r="T5" i="43"/>
  <c r="S5" i="43"/>
  <c r="S4" i="43"/>
  <c r="T4" i="43" s="1"/>
  <c r="U4" i="43" s="1"/>
  <c r="W4" i="43" s="1"/>
  <c r="T3" i="43"/>
  <c r="U3" i="43" s="1"/>
  <c r="W3" i="43" s="1"/>
  <c r="S3" i="43"/>
  <c r="U2" i="43"/>
  <c r="W2" i="43" s="1"/>
  <c r="S2" i="43"/>
  <c r="T2" i="43" s="1"/>
  <c r="T1" i="43"/>
  <c r="U1" i="43" s="1"/>
  <c r="W1" i="43" s="1"/>
  <c r="S1" i="43"/>
  <c r="F38" i="29"/>
  <c r="D11" i="35"/>
  <c r="F37" i="29" s="1"/>
  <c r="A5" i="35"/>
  <c r="A1" i="35"/>
  <c r="I173" i="46" l="1"/>
  <c r="H230" i="7" s="1"/>
  <c r="K28" i="34"/>
  <c r="K132" i="34"/>
  <c r="K148" i="34"/>
  <c r="K9" i="34"/>
  <c r="K78" i="34"/>
  <c r="K86" i="34"/>
  <c r="K126" i="34"/>
  <c r="K142" i="34"/>
  <c r="K26" i="34"/>
  <c r="K122" i="34"/>
  <c r="K130" i="34"/>
  <c r="K138" i="34"/>
  <c r="K146" i="34"/>
  <c r="D221" i="24"/>
  <c r="D7" i="24" s="1"/>
  <c r="F7" i="24"/>
  <c r="D229" i="24"/>
  <c r="D15" i="24" s="1"/>
  <c r="G22" i="39"/>
  <c r="AF318" i="46"/>
  <c r="AF320" i="46" s="1"/>
  <c r="G26" i="39"/>
  <c r="AJ318" i="46"/>
  <c r="AJ320" i="46" s="1"/>
  <c r="G38" i="39"/>
  <c r="AV318" i="46"/>
  <c r="AV320" i="46" s="1"/>
  <c r="G42" i="39"/>
  <c r="J42" i="39" s="1"/>
  <c r="AZ318" i="46"/>
  <c r="AZ320" i="46" s="1"/>
  <c r="G46" i="39"/>
  <c r="BD318" i="46"/>
  <c r="BD320" i="46" s="1"/>
  <c r="G50" i="39"/>
  <c r="BH318" i="46"/>
  <c r="BH320" i="46" s="1"/>
  <c r="G54" i="39"/>
  <c r="J54" i="39" s="1"/>
  <c r="BL318" i="46"/>
  <c r="BL320" i="46" s="1"/>
  <c r="G58" i="39"/>
  <c r="J58" i="39" s="1"/>
  <c r="BP318" i="46"/>
  <c r="BP320" i="46" s="1"/>
  <c r="G62" i="39"/>
  <c r="BT318" i="46"/>
  <c r="BT320" i="46" s="1"/>
  <c r="G66" i="39"/>
  <c r="BX318" i="46"/>
  <c r="BX320" i="46" s="1"/>
  <c r="G70" i="39"/>
  <c r="J70" i="39" s="1"/>
  <c r="CB318" i="46"/>
  <c r="CB320" i="46" s="1"/>
  <c r="G74" i="39"/>
  <c r="J74" i="39" s="1"/>
  <c r="CF318" i="46"/>
  <c r="CF320" i="46" s="1"/>
  <c r="G78" i="39"/>
  <c r="CJ318" i="46"/>
  <c r="CJ320" i="46" s="1"/>
  <c r="G82" i="39"/>
  <c r="J82" i="39" s="1"/>
  <c r="CN318" i="46"/>
  <c r="CN320" i="46" s="1"/>
  <c r="G86" i="39"/>
  <c r="J86" i="39" s="1"/>
  <c r="CR318" i="46"/>
  <c r="CR320" i="46" s="1"/>
  <c r="G90" i="39"/>
  <c r="J90" i="39" s="1"/>
  <c r="CV318" i="46"/>
  <c r="CV320" i="46" s="1"/>
  <c r="G94" i="39"/>
  <c r="CZ318" i="46"/>
  <c r="CZ320" i="46" s="1"/>
  <c r="G98" i="39"/>
  <c r="DD318" i="46"/>
  <c r="DD320" i="46" s="1"/>
  <c r="G102" i="39"/>
  <c r="J102" i="39" s="1"/>
  <c r="DH318" i="46"/>
  <c r="DH320" i="46" s="1"/>
  <c r="G106" i="39"/>
  <c r="J106" i="39" s="1"/>
  <c r="DL318" i="46"/>
  <c r="DL320" i="46" s="1"/>
  <c r="G110" i="39"/>
  <c r="DP318" i="46"/>
  <c r="DP320" i="46" s="1"/>
  <c r="G114" i="39"/>
  <c r="DT318" i="46"/>
  <c r="DT320" i="46" s="1"/>
  <c r="G118" i="39"/>
  <c r="J118" i="39" s="1"/>
  <c r="DX318" i="46"/>
  <c r="DX320" i="46" s="1"/>
  <c r="G122" i="39"/>
  <c r="J122" i="39" s="1"/>
  <c r="EB318" i="46"/>
  <c r="EB320" i="46" s="1"/>
  <c r="G126" i="39"/>
  <c r="EF318" i="46"/>
  <c r="EF320" i="46" s="1"/>
  <c r="G130" i="39"/>
  <c r="EJ318" i="46"/>
  <c r="EJ320" i="46" s="1"/>
  <c r="G134" i="39"/>
  <c r="EN318" i="46"/>
  <c r="EN320" i="46" s="1"/>
  <c r="G138" i="39"/>
  <c r="J138" i="39" s="1"/>
  <c r="ER318" i="46"/>
  <c r="ER320" i="46" s="1"/>
  <c r="G30" i="39"/>
  <c r="AN318" i="46"/>
  <c r="AN320" i="46" s="1"/>
  <c r="G19" i="39"/>
  <c r="AC318" i="46"/>
  <c r="AC320" i="46" s="1"/>
  <c r="G23" i="39"/>
  <c r="J23" i="39" s="1"/>
  <c r="AG318" i="46"/>
  <c r="AG320" i="46" s="1"/>
  <c r="G27" i="39"/>
  <c r="J27" i="39" s="1"/>
  <c r="AK318" i="46"/>
  <c r="AK320" i="46" s="1"/>
  <c r="G35" i="39"/>
  <c r="AS318" i="46"/>
  <c r="AS320" i="46" s="1"/>
  <c r="G39" i="39"/>
  <c r="AW318" i="46"/>
  <c r="AW320" i="46" s="1"/>
  <c r="G43" i="39"/>
  <c r="J43" i="39" s="1"/>
  <c r="BA318" i="46"/>
  <c r="BA320" i="46" s="1"/>
  <c r="G47" i="39"/>
  <c r="J47" i="39" s="1"/>
  <c r="BE318" i="46"/>
  <c r="BE320" i="46" s="1"/>
  <c r="G51" i="39"/>
  <c r="BI318" i="46"/>
  <c r="BI320" i="46" s="1"/>
  <c r="G55" i="39"/>
  <c r="J55" i="39" s="1"/>
  <c r="BM318" i="46"/>
  <c r="BM320" i="46" s="1"/>
  <c r="G59" i="39"/>
  <c r="J59" i="39" s="1"/>
  <c r="BQ318" i="46"/>
  <c r="BQ320" i="46" s="1"/>
  <c r="G63" i="39"/>
  <c r="J63" i="39" s="1"/>
  <c r="BU318" i="46"/>
  <c r="BU320" i="46" s="1"/>
  <c r="G67" i="39"/>
  <c r="BY318" i="46"/>
  <c r="BY320" i="46" s="1"/>
  <c r="G71" i="39"/>
  <c r="CC318" i="46"/>
  <c r="CC320" i="46" s="1"/>
  <c r="G75" i="39"/>
  <c r="J75" i="39" s="1"/>
  <c r="CG318" i="46"/>
  <c r="CG320" i="46" s="1"/>
  <c r="G79" i="39"/>
  <c r="J79" i="39" s="1"/>
  <c r="CK318" i="46"/>
  <c r="CK320" i="46" s="1"/>
  <c r="G83" i="39"/>
  <c r="CO318" i="46"/>
  <c r="CO320" i="46" s="1"/>
  <c r="G87" i="39"/>
  <c r="CS318" i="46"/>
  <c r="CS320" i="46" s="1"/>
  <c r="G91" i="39"/>
  <c r="J91" i="39" s="1"/>
  <c r="CW318" i="46"/>
  <c r="CW320" i="46" s="1"/>
  <c r="G95" i="39"/>
  <c r="J95" i="39" s="1"/>
  <c r="DA318" i="46"/>
  <c r="DA320" i="46" s="1"/>
  <c r="G99" i="39"/>
  <c r="DE318" i="46"/>
  <c r="DE320" i="46" s="1"/>
  <c r="G103" i="39"/>
  <c r="J103" i="39" s="1"/>
  <c r="DI318" i="46"/>
  <c r="DI320" i="46" s="1"/>
  <c r="G107" i="39"/>
  <c r="J107" i="39" s="1"/>
  <c r="DM318" i="46"/>
  <c r="DM320" i="46" s="1"/>
  <c r="G111" i="39"/>
  <c r="J111" i="39" s="1"/>
  <c r="DQ318" i="46"/>
  <c r="DQ320" i="46" s="1"/>
  <c r="G115" i="39"/>
  <c r="DU318" i="46"/>
  <c r="DU320" i="46" s="1"/>
  <c r="G119" i="39"/>
  <c r="DY318" i="46"/>
  <c r="DY320" i="46" s="1"/>
  <c r="G123" i="39"/>
  <c r="J123" i="39" s="1"/>
  <c r="EC318" i="46"/>
  <c r="EC320" i="46" s="1"/>
  <c r="G127" i="39"/>
  <c r="J127" i="39" s="1"/>
  <c r="EG318" i="46"/>
  <c r="EG320" i="46" s="1"/>
  <c r="G131" i="39"/>
  <c r="EK318" i="46"/>
  <c r="EK320" i="46" s="1"/>
  <c r="G135" i="39"/>
  <c r="J135" i="39" s="1"/>
  <c r="EO318" i="46"/>
  <c r="EO320" i="46" s="1"/>
  <c r="G139" i="39"/>
  <c r="J139" i="39" s="1"/>
  <c r="ES318" i="46"/>
  <c r="ES320" i="46" s="1"/>
  <c r="G31" i="39"/>
  <c r="AO318" i="46"/>
  <c r="AO320" i="46" s="1"/>
  <c r="G20" i="39"/>
  <c r="AD318" i="46"/>
  <c r="AD320" i="46" s="1"/>
  <c r="G24" i="39"/>
  <c r="J24" i="39" s="1"/>
  <c r="AH318" i="46"/>
  <c r="AH320" i="46" s="1"/>
  <c r="G28" i="39"/>
  <c r="J28" i="39" s="1"/>
  <c r="AL318" i="46"/>
  <c r="AL320" i="46" s="1"/>
  <c r="G36" i="39"/>
  <c r="J36" i="39" s="1"/>
  <c r="AT318" i="46"/>
  <c r="AT320" i="46" s="1"/>
  <c r="G40" i="39"/>
  <c r="AX318" i="46"/>
  <c r="AX320" i="46" s="1"/>
  <c r="G44" i="39"/>
  <c r="BB318" i="46"/>
  <c r="BB320" i="46" s="1"/>
  <c r="G48" i="39"/>
  <c r="J48" i="39" s="1"/>
  <c r="BF318" i="46"/>
  <c r="BF320" i="46" s="1"/>
  <c r="G52" i="39"/>
  <c r="J52" i="39" s="1"/>
  <c r="BJ318" i="46"/>
  <c r="BJ320" i="46" s="1"/>
  <c r="G56" i="39"/>
  <c r="BN318" i="46"/>
  <c r="BN320" i="46" s="1"/>
  <c r="G60" i="39"/>
  <c r="BR318" i="46"/>
  <c r="BR320" i="46" s="1"/>
  <c r="G64" i="39"/>
  <c r="J64" i="39" s="1"/>
  <c r="BV318" i="46"/>
  <c r="BV320" i="46" s="1"/>
  <c r="G68" i="39"/>
  <c r="J68" i="39" s="1"/>
  <c r="BZ318" i="46"/>
  <c r="BZ320" i="46" s="1"/>
  <c r="G72" i="39"/>
  <c r="CD318" i="46"/>
  <c r="CD320" i="46" s="1"/>
  <c r="G76" i="39"/>
  <c r="CH318" i="46"/>
  <c r="CH320" i="46" s="1"/>
  <c r="G80" i="39"/>
  <c r="CL318" i="46"/>
  <c r="CL320" i="46" s="1"/>
  <c r="G84" i="39"/>
  <c r="J84" i="39" s="1"/>
  <c r="CP318" i="46"/>
  <c r="CP320" i="46" s="1"/>
  <c r="G88" i="39"/>
  <c r="CT318" i="46"/>
  <c r="CT320" i="46" s="1"/>
  <c r="G92" i="39"/>
  <c r="CX318" i="46"/>
  <c r="CX320" i="46" s="1"/>
  <c r="G96" i="39"/>
  <c r="J96" i="39" s="1"/>
  <c r="DB318" i="46"/>
  <c r="DB320" i="46" s="1"/>
  <c r="G100" i="39"/>
  <c r="J100" i="39" s="1"/>
  <c r="DF318" i="46"/>
  <c r="DF320" i="46" s="1"/>
  <c r="G104" i="39"/>
  <c r="DJ318" i="46"/>
  <c r="DJ320" i="46" s="1"/>
  <c r="G108" i="39"/>
  <c r="J108" i="39" s="1"/>
  <c r="DN318" i="46"/>
  <c r="DN320" i="46" s="1"/>
  <c r="G112" i="39"/>
  <c r="J112" i="39" s="1"/>
  <c r="DR318" i="46"/>
  <c r="DR320" i="46" s="1"/>
  <c r="G116" i="39"/>
  <c r="J116" i="39" s="1"/>
  <c r="DV318" i="46"/>
  <c r="DV320" i="46" s="1"/>
  <c r="G120" i="39"/>
  <c r="DZ318" i="46"/>
  <c r="DZ320" i="46" s="1"/>
  <c r="G124" i="39"/>
  <c r="J124" i="39" s="1"/>
  <c r="ED318" i="46"/>
  <c r="ED320" i="46" s="1"/>
  <c r="G128" i="39"/>
  <c r="J128" i="39" s="1"/>
  <c r="EH318" i="46"/>
  <c r="EH320" i="46" s="1"/>
  <c r="G132" i="39"/>
  <c r="J132" i="39" s="1"/>
  <c r="EL318" i="46"/>
  <c r="EL320" i="46" s="1"/>
  <c r="G136" i="39"/>
  <c r="EP318" i="46"/>
  <c r="EP320" i="46" s="1"/>
  <c r="G140" i="39"/>
  <c r="ET318" i="46"/>
  <c r="ET320" i="46" s="1"/>
  <c r="G32" i="39"/>
  <c r="J32" i="39" s="1"/>
  <c r="AP318" i="46"/>
  <c r="AP320" i="46" s="1"/>
  <c r="G21" i="39"/>
  <c r="J21" i="39" s="1"/>
  <c r="AE318" i="46"/>
  <c r="AE320" i="46" s="1"/>
  <c r="G25" i="39"/>
  <c r="AI318" i="46"/>
  <c r="AI320" i="46" s="1"/>
  <c r="G29" i="39"/>
  <c r="AM318" i="46"/>
  <c r="AM320" i="46" s="1"/>
  <c r="G33" i="39"/>
  <c r="J33" i="39" s="1"/>
  <c r="AQ318" i="46"/>
  <c r="AQ320" i="46" s="1"/>
  <c r="G37" i="39"/>
  <c r="J37" i="39" s="1"/>
  <c r="AU318" i="46"/>
  <c r="AU320" i="46" s="1"/>
  <c r="G41" i="39"/>
  <c r="AY318" i="46"/>
  <c r="AY320" i="46" s="1"/>
  <c r="G45" i="39"/>
  <c r="BC318" i="46"/>
  <c r="BC320" i="46" s="1"/>
  <c r="G49" i="39"/>
  <c r="J49" i="39" s="1"/>
  <c r="BG318" i="46"/>
  <c r="BG320" i="46" s="1"/>
  <c r="G53" i="39"/>
  <c r="J53" i="39" s="1"/>
  <c r="BK318" i="46"/>
  <c r="BK320" i="46" s="1"/>
  <c r="G57" i="39"/>
  <c r="BO318" i="46"/>
  <c r="BO320" i="46" s="1"/>
  <c r="G61" i="39"/>
  <c r="BS318" i="46"/>
  <c r="BS320" i="46" s="1"/>
  <c r="G65" i="39"/>
  <c r="J65" i="39" s="1"/>
  <c r="BW318" i="46"/>
  <c r="BW320" i="46" s="1"/>
  <c r="G69" i="39"/>
  <c r="J69" i="39" s="1"/>
  <c r="CA318" i="46"/>
  <c r="CA320" i="46" s="1"/>
  <c r="G73" i="39"/>
  <c r="CE318" i="46"/>
  <c r="CE320" i="46" s="1"/>
  <c r="G77" i="39"/>
  <c r="J77" i="39" s="1"/>
  <c r="CI318" i="46"/>
  <c r="CI320" i="46" s="1"/>
  <c r="G81" i="39"/>
  <c r="J81" i="39" s="1"/>
  <c r="CM318" i="46"/>
  <c r="CM320" i="46" s="1"/>
  <c r="G85" i="39"/>
  <c r="J85" i="39" s="1"/>
  <c r="CQ318" i="46"/>
  <c r="CQ320" i="46" s="1"/>
  <c r="G89" i="39"/>
  <c r="CU318" i="46"/>
  <c r="CU320" i="46" s="1"/>
  <c r="G93" i="39"/>
  <c r="J93" i="39" s="1"/>
  <c r="CY318" i="46"/>
  <c r="CY320" i="46" s="1"/>
  <c r="G97" i="39"/>
  <c r="J97" i="39" s="1"/>
  <c r="DC318" i="46"/>
  <c r="DC320" i="46" s="1"/>
  <c r="G101" i="39"/>
  <c r="J101" i="39" s="1"/>
  <c r="DG318" i="46"/>
  <c r="DG320" i="46" s="1"/>
  <c r="G105" i="39"/>
  <c r="DK318" i="46"/>
  <c r="DK320" i="46" s="1"/>
  <c r="G109" i="39"/>
  <c r="DO318" i="46"/>
  <c r="DO320" i="46" s="1"/>
  <c r="G113" i="39"/>
  <c r="J113" i="39" s="1"/>
  <c r="DS318" i="46"/>
  <c r="DS320" i="46" s="1"/>
  <c r="G117" i="39"/>
  <c r="J117" i="39" s="1"/>
  <c r="DW318" i="46"/>
  <c r="DW320" i="46" s="1"/>
  <c r="G121" i="39"/>
  <c r="EA318" i="46"/>
  <c r="EA320" i="46" s="1"/>
  <c r="G125" i="39"/>
  <c r="EE318" i="46"/>
  <c r="EE320" i="46" s="1"/>
  <c r="G129" i="39"/>
  <c r="J129" i="39" s="1"/>
  <c r="EI318" i="46"/>
  <c r="EI320" i="46" s="1"/>
  <c r="G133" i="39"/>
  <c r="J133" i="39" s="1"/>
  <c r="EM318" i="46"/>
  <c r="EM320" i="46" s="1"/>
  <c r="G137" i="39"/>
  <c r="EQ318" i="46"/>
  <c r="EQ320" i="46" s="1"/>
  <c r="R157" i="24"/>
  <c r="Z157" i="24"/>
  <c r="S157" i="24"/>
  <c r="AA157" i="24"/>
  <c r="U157" i="24"/>
  <c r="V157" i="24"/>
  <c r="W157" i="24"/>
  <c r="Y157" i="24"/>
  <c r="E647" i="24"/>
  <c r="E861" i="24" s="1"/>
  <c r="E1077" i="24" s="1"/>
  <c r="T157" i="24"/>
  <c r="F647" i="24"/>
  <c r="F861" i="24" s="1"/>
  <c r="F1077" i="24" s="1"/>
  <c r="X157" i="24"/>
  <c r="D225" i="24"/>
  <c r="D227" i="24"/>
  <c r="D647" i="24"/>
  <c r="D861" i="24" s="1"/>
  <c r="D1077" i="24" s="1"/>
  <c r="D161" i="14" s="1"/>
  <c r="D224" i="24"/>
  <c r="D226" i="24"/>
  <c r="G10" i="15"/>
  <c r="C9" i="14" s="1"/>
  <c r="G18" i="15"/>
  <c r="C17" i="14" s="1"/>
  <c r="G26" i="15"/>
  <c r="G34" i="15"/>
  <c r="G42" i="15"/>
  <c r="G50" i="15"/>
  <c r="G58" i="15"/>
  <c r="G66" i="15"/>
  <c r="G74" i="15"/>
  <c r="G82" i="15"/>
  <c r="G90" i="15"/>
  <c r="G98" i="15"/>
  <c r="G106" i="15"/>
  <c r="G114" i="15"/>
  <c r="G122" i="15"/>
  <c r="G130" i="15"/>
  <c r="C129" i="14" s="1"/>
  <c r="G138" i="15"/>
  <c r="G146" i="15"/>
  <c r="I146" i="15" s="1"/>
  <c r="K146" i="15" s="1"/>
  <c r="M146" i="15" s="1"/>
  <c r="O146" i="15" s="1"/>
  <c r="G154" i="15"/>
  <c r="G162" i="15"/>
  <c r="G170" i="15"/>
  <c r="G178" i="15"/>
  <c r="C176" i="34" s="1"/>
  <c r="G186" i="15"/>
  <c r="C184" i="34" s="1"/>
  <c r="G194" i="15"/>
  <c r="C192" i="34" s="1"/>
  <c r="G202" i="15"/>
  <c r="C200" i="34" s="1"/>
  <c r="G210" i="15"/>
  <c r="C208" i="34" s="1"/>
  <c r="G8" i="15"/>
  <c r="C7" i="14" s="1"/>
  <c r="G127" i="15"/>
  <c r="G151" i="15"/>
  <c r="G183" i="15"/>
  <c r="C181" i="34" s="1"/>
  <c r="G24" i="15"/>
  <c r="G56" i="15"/>
  <c r="G88" i="15"/>
  <c r="C87" i="14" s="1"/>
  <c r="G128" i="15"/>
  <c r="G160" i="15"/>
  <c r="G200" i="15"/>
  <c r="C198" i="34" s="1"/>
  <c r="G17" i="15"/>
  <c r="C16" i="14" s="1"/>
  <c r="G49" i="15"/>
  <c r="G89" i="15"/>
  <c r="G129" i="15"/>
  <c r="G161" i="15"/>
  <c r="G193" i="15"/>
  <c r="C191" i="34" s="1"/>
  <c r="G217" i="15"/>
  <c r="C215" i="34" s="1"/>
  <c r="G11" i="15"/>
  <c r="C10" i="14" s="1"/>
  <c r="G19" i="15"/>
  <c r="C18" i="14" s="1"/>
  <c r="G27" i="15"/>
  <c r="G35" i="15"/>
  <c r="G43" i="15"/>
  <c r="G51" i="15"/>
  <c r="G59" i="15"/>
  <c r="G67" i="15"/>
  <c r="G75" i="15"/>
  <c r="G83" i="15"/>
  <c r="G91" i="15"/>
  <c r="G99" i="15"/>
  <c r="G107" i="15"/>
  <c r="G115" i="15"/>
  <c r="C114" i="14" s="1"/>
  <c r="G123" i="15"/>
  <c r="G131" i="15"/>
  <c r="G139" i="15"/>
  <c r="G147" i="15"/>
  <c r="I147" i="15" s="1"/>
  <c r="K147" i="15" s="1"/>
  <c r="M147" i="15" s="1"/>
  <c r="O147" i="15" s="1"/>
  <c r="C1218" i="24" s="1"/>
  <c r="G155" i="15"/>
  <c r="G163" i="15"/>
  <c r="G171" i="15"/>
  <c r="C169" i="34" s="1"/>
  <c r="G179" i="15"/>
  <c r="C177" i="34" s="1"/>
  <c r="G187" i="15"/>
  <c r="C185" i="34" s="1"/>
  <c r="G195" i="15"/>
  <c r="C193" i="34" s="1"/>
  <c r="G203" i="15"/>
  <c r="C201" i="34" s="1"/>
  <c r="G211" i="15"/>
  <c r="C209" i="34" s="1"/>
  <c r="G119" i="15"/>
  <c r="G167" i="15"/>
  <c r="G191" i="15"/>
  <c r="C189" i="34" s="1"/>
  <c r="G40" i="15"/>
  <c r="G120" i="15"/>
  <c r="C119" i="14" s="1"/>
  <c r="G168" i="15"/>
  <c r="G208" i="15"/>
  <c r="C206" i="34" s="1"/>
  <c r="G33" i="15"/>
  <c r="C32" i="14" s="1"/>
  <c r="G73" i="15"/>
  <c r="C72" i="14" s="1"/>
  <c r="G105" i="15"/>
  <c r="G145" i="15"/>
  <c r="I145" i="15" s="1"/>
  <c r="K145" i="15" s="1"/>
  <c r="M145" i="15" s="1"/>
  <c r="O145" i="15" s="1"/>
  <c r="G177" i="15"/>
  <c r="C175" i="34" s="1"/>
  <c r="G12" i="15"/>
  <c r="C11" i="14" s="1"/>
  <c r="G20" i="15"/>
  <c r="G28" i="15"/>
  <c r="G36" i="15"/>
  <c r="G44" i="15"/>
  <c r="G52" i="15"/>
  <c r="G60" i="15"/>
  <c r="G68" i="15"/>
  <c r="G76" i="15"/>
  <c r="G84" i="15"/>
  <c r="G92" i="15"/>
  <c r="G100" i="15"/>
  <c r="G108" i="15"/>
  <c r="G116" i="15"/>
  <c r="G124" i="15"/>
  <c r="G132" i="15"/>
  <c r="C131" i="14" s="1"/>
  <c r="G140" i="15"/>
  <c r="G148" i="15"/>
  <c r="I148" i="15" s="1"/>
  <c r="K148" i="15" s="1"/>
  <c r="M148" i="15" s="1"/>
  <c r="O148" i="15" s="1"/>
  <c r="C1219" i="24" s="1"/>
  <c r="G156" i="15"/>
  <c r="G164" i="15"/>
  <c r="G172" i="15"/>
  <c r="C170" i="34" s="1"/>
  <c r="G180" i="15"/>
  <c r="C178" i="34" s="1"/>
  <c r="G188" i="15"/>
  <c r="C186" i="34" s="1"/>
  <c r="G196" i="15"/>
  <c r="C194" i="34" s="1"/>
  <c r="G204" i="15"/>
  <c r="C202" i="34" s="1"/>
  <c r="G212" i="15"/>
  <c r="C210" i="34" s="1"/>
  <c r="G111" i="15"/>
  <c r="G159" i="15"/>
  <c r="G207" i="15"/>
  <c r="C205" i="34" s="1"/>
  <c r="G16" i="15"/>
  <c r="G72" i="15"/>
  <c r="G112" i="15"/>
  <c r="G152" i="15"/>
  <c r="G192" i="15"/>
  <c r="C190" i="34" s="1"/>
  <c r="G25" i="15"/>
  <c r="G81" i="15"/>
  <c r="G121" i="15"/>
  <c r="C120" i="14" s="1"/>
  <c r="G169" i="15"/>
  <c r="G209" i="15"/>
  <c r="C207" i="34" s="1"/>
  <c r="G13" i="15"/>
  <c r="G21" i="15"/>
  <c r="C20" i="14" s="1"/>
  <c r="G29" i="15"/>
  <c r="G37" i="15"/>
  <c r="G45" i="15"/>
  <c r="G53" i="15"/>
  <c r="G61" i="15"/>
  <c r="G69" i="15"/>
  <c r="G77" i="15"/>
  <c r="G85" i="15"/>
  <c r="G93" i="15"/>
  <c r="G101" i="15"/>
  <c r="G109" i="15"/>
  <c r="C108" i="14" s="1"/>
  <c r="G117" i="15"/>
  <c r="G125" i="15"/>
  <c r="G133" i="15"/>
  <c r="G141" i="15"/>
  <c r="C140" i="14" s="1"/>
  <c r="G149" i="15"/>
  <c r="I149" i="15" s="1"/>
  <c r="K149" i="15" s="1"/>
  <c r="M149" i="15" s="1"/>
  <c r="O149" i="15" s="1"/>
  <c r="C1220" i="24" s="1"/>
  <c r="G157" i="15"/>
  <c r="G165" i="15"/>
  <c r="G173" i="15"/>
  <c r="C171" i="34" s="1"/>
  <c r="G181" i="15"/>
  <c r="C179" i="34" s="1"/>
  <c r="G189" i="15"/>
  <c r="C187" i="34" s="1"/>
  <c r="G197" i="15"/>
  <c r="C195" i="34" s="1"/>
  <c r="G205" i="15"/>
  <c r="C203" i="34" s="1"/>
  <c r="G213" i="15"/>
  <c r="C211" i="34" s="1"/>
  <c r="G103" i="15"/>
  <c r="G135" i="15"/>
  <c r="G175" i="15"/>
  <c r="C173" i="34" s="1"/>
  <c r="G215" i="15"/>
  <c r="C213" i="34" s="1"/>
  <c r="G32" i="15"/>
  <c r="G80" i="15"/>
  <c r="G104" i="15"/>
  <c r="G144" i="15"/>
  <c r="I144" i="15" s="1"/>
  <c r="K144" i="15" s="1"/>
  <c r="M144" i="15" s="1"/>
  <c r="O144" i="15" s="1"/>
  <c r="G184" i="15"/>
  <c r="C182" i="34" s="1"/>
  <c r="G9" i="15"/>
  <c r="C8" i="14" s="1"/>
  <c r="G57" i="15"/>
  <c r="G97" i="15"/>
  <c r="G137" i="15"/>
  <c r="G185" i="15"/>
  <c r="C183" i="34" s="1"/>
  <c r="G14" i="15"/>
  <c r="C13" i="14" s="1"/>
  <c r="G22" i="15"/>
  <c r="G30" i="15"/>
  <c r="G38" i="15"/>
  <c r="G46" i="15"/>
  <c r="C45" i="14" s="1"/>
  <c r="G54" i="15"/>
  <c r="G62" i="15"/>
  <c r="G70" i="15"/>
  <c r="G78" i="15"/>
  <c r="G86" i="15"/>
  <c r="C85" i="14" s="1"/>
  <c r="G94" i="15"/>
  <c r="G102" i="15"/>
  <c r="G110" i="15"/>
  <c r="G118" i="15"/>
  <c r="C117" i="14" s="1"/>
  <c r="G126" i="15"/>
  <c r="G134" i="15"/>
  <c r="G142" i="15"/>
  <c r="C141" i="14" s="1"/>
  <c r="G150" i="15"/>
  <c r="G158" i="15"/>
  <c r="G166" i="15"/>
  <c r="G174" i="15"/>
  <c r="C172" i="34" s="1"/>
  <c r="G182" i="15"/>
  <c r="C180" i="34" s="1"/>
  <c r="G190" i="15"/>
  <c r="C188" i="34" s="1"/>
  <c r="G198" i="15"/>
  <c r="C196" i="34" s="1"/>
  <c r="G206" i="15"/>
  <c r="C204" i="34" s="1"/>
  <c r="G214" i="15"/>
  <c r="C212" i="34" s="1"/>
  <c r="G95" i="15"/>
  <c r="G143" i="15"/>
  <c r="I143" i="15" s="1"/>
  <c r="K143" i="15" s="1"/>
  <c r="M143" i="15" s="1"/>
  <c r="O143" i="15" s="1"/>
  <c r="G199" i="15"/>
  <c r="C197" i="34" s="1"/>
  <c r="G48" i="15"/>
  <c r="G64" i="15"/>
  <c r="G96" i="15"/>
  <c r="G136" i="15"/>
  <c r="G176" i="15"/>
  <c r="C174" i="34" s="1"/>
  <c r="G216" i="15"/>
  <c r="C214" i="34" s="1"/>
  <c r="G41" i="15"/>
  <c r="G65" i="15"/>
  <c r="C64" i="14" s="1"/>
  <c r="G113" i="15"/>
  <c r="G153" i="15"/>
  <c r="G201" i="15"/>
  <c r="C199" i="34" s="1"/>
  <c r="G15" i="15"/>
  <c r="G23" i="15"/>
  <c r="G31" i="15"/>
  <c r="G39" i="15"/>
  <c r="G47" i="15"/>
  <c r="G55" i="15"/>
  <c r="G63" i="15"/>
  <c r="G71" i="15"/>
  <c r="G79" i="15"/>
  <c r="G87" i="15"/>
  <c r="K10" i="34"/>
  <c r="P320" i="46"/>
  <c r="I184" i="46"/>
  <c r="H241" i="7" s="1"/>
  <c r="I204" i="46"/>
  <c r="H261" i="7" s="1"/>
  <c r="I229" i="46"/>
  <c r="H286" i="7" s="1"/>
  <c r="I242" i="46"/>
  <c r="H299" i="7" s="1"/>
  <c r="I252" i="46"/>
  <c r="H309" i="7" s="1"/>
  <c r="I178" i="46"/>
  <c r="H235" i="7" s="1"/>
  <c r="I211" i="46"/>
  <c r="H268" i="7" s="1"/>
  <c r="I214" i="46"/>
  <c r="H271" i="7" s="1"/>
  <c r="I263" i="46"/>
  <c r="H320" i="7" s="1"/>
  <c r="I312" i="46"/>
  <c r="H369" i="7" s="1"/>
  <c r="I199" i="46"/>
  <c r="H256" i="7" s="1"/>
  <c r="I293" i="46"/>
  <c r="H350" i="7" s="1"/>
  <c r="I306" i="46"/>
  <c r="H363" i="7" s="1"/>
  <c r="I209" i="46"/>
  <c r="H266" i="7" s="1"/>
  <c r="I278" i="46"/>
  <c r="H335" i="7" s="1"/>
  <c r="I281" i="46"/>
  <c r="H338" i="7" s="1"/>
  <c r="I275" i="46"/>
  <c r="H332" i="7" s="1"/>
  <c r="K30" i="34"/>
  <c r="I194" i="46"/>
  <c r="H251" i="7" s="1"/>
  <c r="I258" i="46"/>
  <c r="H315" i="7" s="1"/>
  <c r="I180" i="46"/>
  <c r="H237" i="7" s="1"/>
  <c r="I218" i="46"/>
  <c r="H275" i="7" s="1"/>
  <c r="I269" i="46"/>
  <c r="H326" i="7" s="1"/>
  <c r="I226" i="46"/>
  <c r="I247" i="46"/>
  <c r="I224" i="46"/>
  <c r="H281" i="7" s="1"/>
  <c r="I187" i="46"/>
  <c r="H244" i="7" s="1"/>
  <c r="I233" i="46"/>
  <c r="H290" i="7" s="1"/>
  <c r="I251" i="46"/>
  <c r="H308" i="7" s="1"/>
  <c r="I260" i="46"/>
  <c r="H317" i="7" s="1"/>
  <c r="I276" i="46"/>
  <c r="I282" i="46"/>
  <c r="I303" i="46"/>
  <c r="I175" i="46"/>
  <c r="H232" i="7" s="1"/>
  <c r="I239" i="46"/>
  <c r="I254" i="46"/>
  <c r="H311" i="7" s="1"/>
  <c r="I288" i="46"/>
  <c r="I225" i="46"/>
  <c r="H282" i="7" s="1"/>
  <c r="I264" i="46"/>
  <c r="H321" i="7" s="1"/>
  <c r="I216" i="46"/>
  <c r="H273" i="7" s="1"/>
  <c r="I280" i="46"/>
  <c r="I257" i="46"/>
  <c r="I311" i="46"/>
  <c r="H368" i="7" s="1"/>
  <c r="I202" i="46"/>
  <c r="H259" i="7" s="1"/>
  <c r="I208" i="46"/>
  <c r="H265" i="7" s="1"/>
  <c r="I277" i="46"/>
  <c r="I198" i="46"/>
  <c r="I266" i="46"/>
  <c r="I272" i="46"/>
  <c r="I240" i="46"/>
  <c r="H297" i="7" s="1"/>
  <c r="I195" i="46"/>
  <c r="I213" i="46"/>
  <c r="H270" i="7" s="1"/>
  <c r="I232" i="46"/>
  <c r="H289" i="7" s="1"/>
  <c r="I255" i="46"/>
  <c r="I300" i="46"/>
  <c r="H357" i="7" s="1"/>
  <c r="I176" i="46"/>
  <c r="H233" i="7" s="1"/>
  <c r="I295" i="46"/>
  <c r="I188" i="46"/>
  <c r="H245" i="7" s="1"/>
  <c r="I290" i="46"/>
  <c r="I191" i="46"/>
  <c r="H248" i="7" s="1"/>
  <c r="I217" i="46"/>
  <c r="H274" i="7" s="1"/>
  <c r="I259" i="46"/>
  <c r="I262" i="46"/>
  <c r="H319" i="7" s="1"/>
  <c r="I304" i="46"/>
  <c r="I183" i="46"/>
  <c r="H240" i="7" s="1"/>
  <c r="I231" i="46"/>
  <c r="I265" i="46"/>
  <c r="H322" i="7" s="1"/>
  <c r="I296" i="46"/>
  <c r="H353" i="7" s="1"/>
  <c r="I210" i="46"/>
  <c r="H267" i="7" s="1"/>
  <c r="I234" i="46"/>
  <c r="I274" i="46"/>
  <c r="H331" i="7" s="1"/>
  <c r="I298" i="46"/>
  <c r="I197" i="46"/>
  <c r="I221" i="46"/>
  <c r="H278" i="7" s="1"/>
  <c r="I261" i="46"/>
  <c r="H318" i="7" s="1"/>
  <c r="I285" i="46"/>
  <c r="I169" i="46"/>
  <c r="H226" i="7" s="1"/>
  <c r="F226" i="7"/>
  <c r="I179" i="46"/>
  <c r="H236" i="7" s="1"/>
  <c r="I203" i="46"/>
  <c r="H260" i="7" s="1"/>
  <c r="I243" i="46"/>
  <c r="I267" i="46"/>
  <c r="H324" i="7" s="1"/>
  <c r="I307" i="46"/>
  <c r="H364" i="7" s="1"/>
  <c r="I182" i="46"/>
  <c r="H239" i="7" s="1"/>
  <c r="I206" i="46"/>
  <c r="H263" i="7" s="1"/>
  <c r="I246" i="46"/>
  <c r="H303" i="7" s="1"/>
  <c r="I270" i="46"/>
  <c r="H327" i="7" s="1"/>
  <c r="I310" i="46"/>
  <c r="H367" i="7" s="1"/>
  <c r="I185" i="46"/>
  <c r="H242" i="7" s="1"/>
  <c r="I201" i="46"/>
  <c r="I249" i="46"/>
  <c r="H306" i="7" s="1"/>
  <c r="I289" i="46"/>
  <c r="I305" i="46"/>
  <c r="I172" i="46"/>
  <c r="H229" i="7" s="1"/>
  <c r="F229" i="7"/>
  <c r="I196" i="46"/>
  <c r="I244" i="46"/>
  <c r="H36" i="46"/>
  <c r="E251" i="14" s="1"/>
  <c r="E251" i="7"/>
  <c r="H44" i="46"/>
  <c r="E259" i="14" s="1"/>
  <c r="E259" i="7"/>
  <c r="H264" i="7"/>
  <c r="H52" i="46"/>
  <c r="E267" i="14" s="1"/>
  <c r="E267" i="7"/>
  <c r="H272" i="7"/>
  <c r="H60" i="46"/>
  <c r="E275" i="14" s="1"/>
  <c r="E275" i="7"/>
  <c r="H280" i="7"/>
  <c r="H68" i="46"/>
  <c r="E283" i="14" s="1"/>
  <c r="E283" i="7"/>
  <c r="H76" i="46"/>
  <c r="E291" i="14" s="1"/>
  <c r="E291" i="7"/>
  <c r="H84" i="46"/>
  <c r="E299" i="14" s="1"/>
  <c r="E299" i="7"/>
  <c r="H92" i="46"/>
  <c r="E307" i="14" s="1"/>
  <c r="E307" i="7"/>
  <c r="H100" i="46"/>
  <c r="E315" i="14" s="1"/>
  <c r="E315" i="7"/>
  <c r="H108" i="46"/>
  <c r="E323" i="14" s="1"/>
  <c r="E323" i="7"/>
  <c r="H328" i="7"/>
  <c r="H116" i="46"/>
  <c r="E331" i="14" s="1"/>
  <c r="E331" i="7"/>
  <c r="H336" i="7"/>
  <c r="H124" i="46"/>
  <c r="E339" i="14" s="1"/>
  <c r="E339" i="7"/>
  <c r="H344" i="7"/>
  <c r="H132" i="46"/>
  <c r="E347" i="14" s="1"/>
  <c r="E347" i="7"/>
  <c r="H140" i="46"/>
  <c r="E355" i="14" s="1"/>
  <c r="E355" i="7"/>
  <c r="H148" i="46"/>
  <c r="E363" i="14" s="1"/>
  <c r="E363" i="7"/>
  <c r="H39" i="46"/>
  <c r="E254" i="14" s="1"/>
  <c r="E254" i="7"/>
  <c r="H47" i="46"/>
  <c r="E262" i="14" s="1"/>
  <c r="E262" i="7"/>
  <c r="H55" i="46"/>
  <c r="E270" i="14" s="1"/>
  <c r="E270" i="7"/>
  <c r="H63" i="46"/>
  <c r="E278" i="14" s="1"/>
  <c r="E278" i="7"/>
  <c r="H71" i="46"/>
  <c r="E286" i="14" s="1"/>
  <c r="E286" i="7"/>
  <c r="H79" i="46"/>
  <c r="E294" i="14" s="1"/>
  <c r="E294" i="7"/>
  <c r="H87" i="46"/>
  <c r="E302" i="14" s="1"/>
  <c r="E302" i="7"/>
  <c r="H307" i="7"/>
  <c r="H95" i="46"/>
  <c r="E310" i="14" s="1"/>
  <c r="E310" i="7"/>
  <c r="H103" i="46"/>
  <c r="E318" i="14" s="1"/>
  <c r="E318" i="7"/>
  <c r="H111" i="46"/>
  <c r="E326" i="14" s="1"/>
  <c r="E326" i="7"/>
  <c r="H119" i="46"/>
  <c r="E334" i="14" s="1"/>
  <c r="E334" i="7"/>
  <c r="H127" i="46"/>
  <c r="E342" i="14" s="1"/>
  <c r="E342" i="7"/>
  <c r="H135" i="46"/>
  <c r="E350" i="14" s="1"/>
  <c r="E350" i="7"/>
  <c r="H143" i="46"/>
  <c r="E358" i="14" s="1"/>
  <c r="E358" i="7"/>
  <c r="H151" i="46"/>
  <c r="E366" i="14" s="1"/>
  <c r="E366" i="7"/>
  <c r="H34" i="46"/>
  <c r="E249" i="14" s="1"/>
  <c r="E249" i="7"/>
  <c r="H42" i="46"/>
  <c r="E257" i="14" s="1"/>
  <c r="E257" i="7"/>
  <c r="H262" i="7"/>
  <c r="H50" i="46"/>
  <c r="E265" i="14" s="1"/>
  <c r="E265" i="7"/>
  <c r="H58" i="46"/>
  <c r="E273" i="14" s="1"/>
  <c r="E273" i="7"/>
  <c r="H66" i="46"/>
  <c r="E281" i="14" s="1"/>
  <c r="E281" i="7"/>
  <c r="H74" i="46"/>
  <c r="E289" i="14" s="1"/>
  <c r="E289" i="7"/>
  <c r="H294" i="7"/>
  <c r="H82" i="46"/>
  <c r="E297" i="14" s="1"/>
  <c r="E297" i="7"/>
  <c r="H302" i="7"/>
  <c r="H90" i="46"/>
  <c r="E305" i="14" s="1"/>
  <c r="E305" i="7"/>
  <c r="H310" i="7"/>
  <c r="H98" i="46"/>
  <c r="E313" i="14" s="1"/>
  <c r="E313" i="7"/>
  <c r="H106" i="46"/>
  <c r="E321" i="14" s="1"/>
  <c r="E321" i="7"/>
  <c r="H114" i="46"/>
  <c r="E329" i="14" s="1"/>
  <c r="E329" i="7"/>
  <c r="H122" i="46"/>
  <c r="E337" i="14" s="1"/>
  <c r="E337" i="7"/>
  <c r="H130" i="46"/>
  <c r="E345" i="14" s="1"/>
  <c r="E345" i="7"/>
  <c r="H138" i="46"/>
  <c r="E353" i="14" s="1"/>
  <c r="E353" i="7"/>
  <c r="H358" i="7"/>
  <c r="H146" i="46"/>
  <c r="E361" i="14" s="1"/>
  <c r="E361" i="7"/>
  <c r="H366" i="7"/>
  <c r="H154" i="46"/>
  <c r="E369" i="14" s="1"/>
  <c r="E369" i="7"/>
  <c r="H249" i="7"/>
  <c r="H37" i="46"/>
  <c r="E252" i="14" s="1"/>
  <c r="E252" i="7"/>
  <c r="H257" i="7"/>
  <c r="H45" i="46"/>
  <c r="E260" i="14" s="1"/>
  <c r="E260" i="7"/>
  <c r="H53" i="46"/>
  <c r="E268" i="14" s="1"/>
  <c r="E268" i="7"/>
  <c r="H61" i="46"/>
  <c r="E276" i="14" s="1"/>
  <c r="E276" i="7"/>
  <c r="H69" i="46"/>
  <c r="E284" i="14" s="1"/>
  <c r="E284" i="7"/>
  <c r="H77" i="46"/>
  <c r="E292" i="14" s="1"/>
  <c r="E292" i="7"/>
  <c r="H85" i="46"/>
  <c r="E300" i="14" s="1"/>
  <c r="E300" i="7"/>
  <c r="H305" i="7"/>
  <c r="H93" i="46"/>
  <c r="E308" i="14" s="1"/>
  <c r="E308" i="7"/>
  <c r="H313" i="7"/>
  <c r="H101" i="46"/>
  <c r="E316" i="14" s="1"/>
  <c r="E316" i="7"/>
  <c r="H109" i="46"/>
  <c r="E324" i="14" s="1"/>
  <c r="E324" i="7"/>
  <c r="H117" i="46"/>
  <c r="E332" i="14" s="1"/>
  <c r="E332" i="7"/>
  <c r="H125" i="46"/>
  <c r="E340" i="14" s="1"/>
  <c r="E340" i="7"/>
  <c r="H133" i="46"/>
  <c r="E348" i="14" s="1"/>
  <c r="E348" i="7"/>
  <c r="H141" i="46"/>
  <c r="E356" i="14" s="1"/>
  <c r="E356" i="7"/>
  <c r="H149" i="46"/>
  <c r="E364" i="14" s="1"/>
  <c r="E364" i="7"/>
  <c r="H32" i="46"/>
  <c r="E247" i="14" s="1"/>
  <c r="E247" i="7"/>
  <c r="H40" i="46"/>
  <c r="E255" i="14" s="1"/>
  <c r="E255" i="7"/>
  <c r="H48" i="46"/>
  <c r="E263" i="14" s="1"/>
  <c r="E263" i="7"/>
  <c r="H56" i="46"/>
  <c r="E271" i="14" s="1"/>
  <c r="E271" i="7"/>
  <c r="H276" i="7"/>
  <c r="H64" i="46"/>
  <c r="E279" i="14" s="1"/>
  <c r="E279" i="7"/>
  <c r="H284" i="7"/>
  <c r="H72" i="46"/>
  <c r="E287" i="14" s="1"/>
  <c r="E287" i="7"/>
  <c r="H292" i="7"/>
  <c r="H80" i="46"/>
  <c r="E295" i="14" s="1"/>
  <c r="E295" i="7"/>
  <c r="H88" i="46"/>
  <c r="E303" i="14" s="1"/>
  <c r="E303" i="7"/>
  <c r="H96" i="46"/>
  <c r="E311" i="14" s="1"/>
  <c r="E311" i="7"/>
  <c r="H104" i="46"/>
  <c r="E319" i="14" s="1"/>
  <c r="E319" i="7"/>
  <c r="H112" i="46"/>
  <c r="E327" i="14" s="1"/>
  <c r="E327" i="7"/>
  <c r="H120" i="46"/>
  <c r="E335" i="14" s="1"/>
  <c r="E335" i="7"/>
  <c r="H340" i="7"/>
  <c r="H128" i="46"/>
  <c r="E343" i="14" s="1"/>
  <c r="E343" i="7"/>
  <c r="H348" i="7"/>
  <c r="H136" i="46"/>
  <c r="E351" i="14" s="1"/>
  <c r="E351" i="7"/>
  <c r="H356" i="7"/>
  <c r="H144" i="46"/>
  <c r="E359" i="14" s="1"/>
  <c r="E359" i="7"/>
  <c r="H152" i="46"/>
  <c r="E367" i="14" s="1"/>
  <c r="E367" i="7"/>
  <c r="H247" i="7"/>
  <c r="H35" i="46"/>
  <c r="E250" i="14" s="1"/>
  <c r="E250" i="7"/>
  <c r="H43" i="46"/>
  <c r="E258" i="14" s="1"/>
  <c r="E258" i="7"/>
  <c r="H51" i="46"/>
  <c r="E266" i="14" s="1"/>
  <c r="E266" i="7"/>
  <c r="H59" i="46"/>
  <c r="E274" i="14" s="1"/>
  <c r="E274" i="7"/>
  <c r="H279" i="7"/>
  <c r="H67" i="46"/>
  <c r="E282" i="14" s="1"/>
  <c r="E282" i="7"/>
  <c r="H287" i="7"/>
  <c r="H75" i="46"/>
  <c r="E290" i="14" s="1"/>
  <c r="E290" i="7"/>
  <c r="H295" i="7"/>
  <c r="H83" i="46"/>
  <c r="E298" i="14" s="1"/>
  <c r="E298" i="7"/>
  <c r="H91" i="46"/>
  <c r="E306" i="14" s="1"/>
  <c r="E306" i="7"/>
  <c r="H99" i="46"/>
  <c r="E314" i="14" s="1"/>
  <c r="E314" i="7"/>
  <c r="H107" i="46"/>
  <c r="E322" i="14" s="1"/>
  <c r="E322" i="7"/>
  <c r="H115" i="46"/>
  <c r="E330" i="14" s="1"/>
  <c r="E330" i="7"/>
  <c r="H123" i="46"/>
  <c r="E338" i="14" s="1"/>
  <c r="E338" i="7"/>
  <c r="H343" i="7"/>
  <c r="H131" i="46"/>
  <c r="E346" i="14" s="1"/>
  <c r="E346" i="7"/>
  <c r="H351" i="7"/>
  <c r="H139" i="46"/>
  <c r="E354" i="14" s="1"/>
  <c r="E354" i="7"/>
  <c r="H359" i="7"/>
  <c r="H147" i="46"/>
  <c r="E362" i="14" s="1"/>
  <c r="E362" i="7"/>
  <c r="H155" i="46"/>
  <c r="E370" i="14" s="1"/>
  <c r="E370" i="7"/>
  <c r="H250" i="7"/>
  <c r="H38" i="46"/>
  <c r="E253" i="14" s="1"/>
  <c r="E253" i="7"/>
  <c r="H46" i="46"/>
  <c r="E261" i="14" s="1"/>
  <c r="E261" i="7"/>
  <c r="H54" i="46"/>
  <c r="E269" i="14" s="1"/>
  <c r="E269" i="7"/>
  <c r="H62" i="46"/>
  <c r="E277" i="14" s="1"/>
  <c r="E277" i="7"/>
  <c r="H70" i="46"/>
  <c r="E285" i="14" s="1"/>
  <c r="E285" i="7"/>
  <c r="H78" i="46"/>
  <c r="E293" i="14" s="1"/>
  <c r="E293" i="7"/>
  <c r="H298" i="7"/>
  <c r="H86" i="46"/>
  <c r="E301" i="14" s="1"/>
  <c r="E301" i="7"/>
  <c r="H94" i="46"/>
  <c r="E309" i="14" s="1"/>
  <c r="E309" i="7"/>
  <c r="H102" i="46"/>
  <c r="E317" i="14" s="1"/>
  <c r="E317" i="7"/>
  <c r="H110" i="46"/>
  <c r="E325" i="14" s="1"/>
  <c r="E325" i="7"/>
  <c r="H330" i="7"/>
  <c r="H118" i="46"/>
  <c r="E333" i="14" s="1"/>
  <c r="E333" i="7"/>
  <c r="H126" i="46"/>
  <c r="E341" i="14" s="1"/>
  <c r="E341" i="7"/>
  <c r="H134" i="46"/>
  <c r="E349" i="14" s="1"/>
  <c r="E349" i="7"/>
  <c r="H354" i="7"/>
  <c r="H142" i="46"/>
  <c r="E357" i="14" s="1"/>
  <c r="E357" i="7"/>
  <c r="H150" i="46"/>
  <c r="E365" i="14" s="1"/>
  <c r="E365" i="7"/>
  <c r="H370" i="7"/>
  <c r="H33" i="46"/>
  <c r="E248" i="14" s="1"/>
  <c r="E248" i="7"/>
  <c r="H41" i="46"/>
  <c r="E256" i="14" s="1"/>
  <c r="E256" i="7"/>
  <c r="H49" i="46"/>
  <c r="E264" i="14" s="1"/>
  <c r="E264" i="7"/>
  <c r="H269" i="7"/>
  <c r="H57" i="46"/>
  <c r="E272" i="14" s="1"/>
  <c r="E272" i="7"/>
  <c r="H277" i="7"/>
  <c r="H65" i="46"/>
  <c r="E280" i="14" s="1"/>
  <c r="E280" i="7"/>
  <c r="H285" i="7"/>
  <c r="H73" i="46"/>
  <c r="E288" i="14" s="1"/>
  <c r="E288" i="7"/>
  <c r="H293" i="7"/>
  <c r="H81" i="46"/>
  <c r="E296" i="14" s="1"/>
  <c r="E296" i="7"/>
  <c r="H89" i="46"/>
  <c r="E304" i="14" s="1"/>
  <c r="E304" i="7"/>
  <c r="H97" i="46"/>
  <c r="E312" i="14" s="1"/>
  <c r="E312" i="7"/>
  <c r="H105" i="46"/>
  <c r="E320" i="14" s="1"/>
  <c r="E320" i="7"/>
  <c r="H325" i="7"/>
  <c r="H113" i="46"/>
  <c r="E328" i="14" s="1"/>
  <c r="E328" i="7"/>
  <c r="H121" i="46"/>
  <c r="E336" i="14" s="1"/>
  <c r="E336" i="7"/>
  <c r="H341" i="7"/>
  <c r="H129" i="46"/>
  <c r="E344" i="14" s="1"/>
  <c r="E344" i="7"/>
  <c r="H349" i="7"/>
  <c r="H137" i="46"/>
  <c r="E352" i="14" s="1"/>
  <c r="E352" i="7"/>
  <c r="H145" i="46"/>
  <c r="E360" i="14" s="1"/>
  <c r="E360" i="7"/>
  <c r="H365" i="7"/>
  <c r="H153" i="46"/>
  <c r="E368" i="14" s="1"/>
  <c r="E368" i="7"/>
  <c r="K65" i="34"/>
  <c r="K73" i="34"/>
  <c r="K81" i="34"/>
  <c r="K89" i="34"/>
  <c r="K59" i="34"/>
  <c r="K67" i="34"/>
  <c r="K75" i="34"/>
  <c r="K83" i="34"/>
  <c r="K91" i="34"/>
  <c r="K99" i="34"/>
  <c r="K6" i="34"/>
  <c r="K8" i="34"/>
  <c r="K24" i="34"/>
  <c r="K32" i="34"/>
  <c r="K48" i="34"/>
  <c r="K56" i="34"/>
  <c r="K104" i="34"/>
  <c r="K112" i="34"/>
  <c r="K120" i="34"/>
  <c r="K128" i="34"/>
  <c r="K136" i="34"/>
  <c r="K144" i="34"/>
  <c r="K152" i="34"/>
  <c r="K69" i="34"/>
  <c r="K77" i="34"/>
  <c r="K85" i="34"/>
  <c r="D223" i="24"/>
  <c r="D9" i="24" s="1"/>
  <c r="D222" i="24"/>
  <c r="D253" i="24"/>
  <c r="K63" i="34"/>
  <c r="K71" i="34"/>
  <c r="K79" i="34"/>
  <c r="K87" i="34"/>
  <c r="K95" i="34"/>
  <c r="G15" i="39"/>
  <c r="J15" i="39" s="1"/>
  <c r="Y318" i="46"/>
  <c r="Y320" i="46" s="1"/>
  <c r="G12" i="39"/>
  <c r="J12" i="39" s="1"/>
  <c r="V318" i="46"/>
  <c r="V320" i="46" s="1"/>
  <c r="G16" i="39"/>
  <c r="J16" i="39" s="1"/>
  <c r="Z318" i="46"/>
  <c r="Z320" i="46" s="1"/>
  <c r="G17" i="39"/>
  <c r="J17" i="39" s="1"/>
  <c r="AA318" i="46"/>
  <c r="AA320" i="46" s="1"/>
  <c r="G13" i="39"/>
  <c r="J13" i="39" s="1"/>
  <c r="W318" i="46"/>
  <c r="W320" i="46" s="1"/>
  <c r="G14" i="39"/>
  <c r="J14" i="39" s="1"/>
  <c r="X318" i="46"/>
  <c r="X320" i="46" s="1"/>
  <c r="G18" i="39"/>
  <c r="J18" i="39" s="1"/>
  <c r="AB318" i="46"/>
  <c r="AB320" i="46" s="1"/>
  <c r="D252" i="24"/>
  <c r="D254" i="24"/>
  <c r="A1" i="34"/>
  <c r="A1" i="47"/>
  <c r="H8" i="46"/>
  <c r="E223" i="14" s="1"/>
  <c r="H15" i="46"/>
  <c r="E230" i="14" s="1"/>
  <c r="H23" i="46"/>
  <c r="E238" i="14" s="1"/>
  <c r="H31" i="46"/>
  <c r="E246" i="14" s="1"/>
  <c r="H9" i="46"/>
  <c r="E224" i="14" s="1"/>
  <c r="H21" i="46"/>
  <c r="E236" i="14" s="1"/>
  <c r="H29" i="46"/>
  <c r="E244" i="14" s="1"/>
  <c r="H12" i="46"/>
  <c r="E227" i="14" s="1"/>
  <c r="H13" i="46"/>
  <c r="E228" i="14" s="1"/>
  <c r="H16" i="46"/>
  <c r="E231" i="14" s="1"/>
  <c r="H24" i="46"/>
  <c r="E239" i="14" s="1"/>
  <c r="H18" i="46"/>
  <c r="E233" i="14" s="1"/>
  <c r="H26" i="46"/>
  <c r="E241" i="14" s="1"/>
  <c r="H10" i="46"/>
  <c r="E225" i="14" s="1"/>
  <c r="H19" i="46"/>
  <c r="E234" i="14" s="1"/>
  <c r="H27" i="46"/>
  <c r="E242" i="14" s="1"/>
  <c r="H14" i="46"/>
  <c r="E229" i="14" s="1"/>
  <c r="H22" i="46"/>
  <c r="E237" i="14" s="1"/>
  <c r="H30" i="46"/>
  <c r="E245" i="14" s="1"/>
  <c r="H7" i="46"/>
  <c r="E222" i="14" s="1"/>
  <c r="H11" i="46"/>
  <c r="E226" i="14" s="1"/>
  <c r="H17" i="46"/>
  <c r="E232" i="14" s="1"/>
  <c r="H25" i="46"/>
  <c r="E240" i="14" s="1"/>
  <c r="L14" i="46"/>
  <c r="L156" i="46" s="1"/>
  <c r="H20" i="46"/>
  <c r="E235" i="14" s="1"/>
  <c r="H28" i="46"/>
  <c r="E243" i="14" s="1"/>
  <c r="H6" i="46"/>
  <c r="E221" i="14" s="1"/>
  <c r="E221" i="7"/>
  <c r="L118" i="15"/>
  <c r="I166" i="46"/>
  <c r="H223" i="7" s="1"/>
  <c r="I170" i="46"/>
  <c r="H227" i="7" s="1"/>
  <c r="I168" i="46"/>
  <c r="H225" i="7" s="1"/>
  <c r="F83" i="39"/>
  <c r="A1" i="24"/>
  <c r="C62" i="14"/>
  <c r="C116" i="14"/>
  <c r="C137" i="14"/>
  <c r="C5" i="15"/>
  <c r="F39" i="29" s="1"/>
  <c r="C125" i="14"/>
  <c r="E7" i="24"/>
  <c r="I380" i="39"/>
  <c r="I380" i="42"/>
  <c r="I380" i="7"/>
  <c r="I380" i="38"/>
  <c r="I234" i="15"/>
  <c r="L96" i="15"/>
  <c r="G148" i="41"/>
  <c r="J148" i="41" s="1"/>
  <c r="L106" i="15"/>
  <c r="L57" i="15"/>
  <c r="L94" i="15"/>
  <c r="L112" i="15"/>
  <c r="L9" i="15"/>
  <c r="Q475" i="46" s="1"/>
  <c r="Q477" i="46" s="1"/>
  <c r="L11" i="15"/>
  <c r="G9" i="41" s="1"/>
  <c r="J9" i="41" s="1"/>
  <c r="G8" i="39"/>
  <c r="J8" i="39" s="1"/>
  <c r="A1" i="14"/>
  <c r="A1" i="46"/>
  <c r="A1" i="38"/>
  <c r="A1" i="42"/>
  <c r="A1" i="7"/>
  <c r="A1" i="39"/>
  <c r="A1" i="41"/>
  <c r="A2" i="14"/>
  <c r="A2" i="34" s="1"/>
  <c r="A2" i="41"/>
  <c r="A2" i="42"/>
  <c r="A2" i="38"/>
  <c r="K36" i="34"/>
  <c r="K44" i="34"/>
  <c r="K52" i="34"/>
  <c r="K68" i="34"/>
  <c r="K84" i="34"/>
  <c r="K92" i="34"/>
  <c r="K100" i="34"/>
  <c r="K12" i="34"/>
  <c r="K20" i="34"/>
  <c r="K108" i="34"/>
  <c r="K116" i="34"/>
  <c r="L138" i="15"/>
  <c r="L126" i="15"/>
  <c r="E314" i="46"/>
  <c r="G34" i="39"/>
  <c r="J34" i="39" s="1"/>
  <c r="AR318" i="46"/>
  <c r="AR320" i="46" s="1"/>
  <c r="L90" i="15"/>
  <c r="L102" i="15"/>
  <c r="G146" i="41"/>
  <c r="J146" i="41" s="1"/>
  <c r="L100" i="15"/>
  <c r="L110" i="15"/>
  <c r="L122" i="15"/>
  <c r="L134" i="15"/>
  <c r="L132" i="15"/>
  <c r="G142" i="41"/>
  <c r="J142" i="41" s="1"/>
  <c r="L142" i="15"/>
  <c r="L116" i="15"/>
  <c r="L128" i="15"/>
  <c r="F147" i="38"/>
  <c r="F67" i="7"/>
  <c r="F60" i="38"/>
  <c r="F118" i="38"/>
  <c r="F134" i="38"/>
  <c r="F136" i="38"/>
  <c r="F138" i="38"/>
  <c r="F140" i="38"/>
  <c r="F142" i="38"/>
  <c r="F144" i="38"/>
  <c r="F146" i="38"/>
  <c r="F150" i="38"/>
  <c r="F10" i="39"/>
  <c r="F60" i="7"/>
  <c r="F35" i="39"/>
  <c r="F43" i="7"/>
  <c r="F63" i="7"/>
  <c r="F95" i="7"/>
  <c r="K95" i="7" s="1"/>
  <c r="F127" i="7"/>
  <c r="F131" i="7"/>
  <c r="F133" i="7"/>
  <c r="F11" i="39"/>
  <c r="F17" i="39"/>
  <c r="F25" i="39"/>
  <c r="F33" i="39"/>
  <c r="F37" i="39"/>
  <c r="F39" i="39"/>
  <c r="F51" i="39"/>
  <c r="F75" i="39"/>
  <c r="F79" i="39"/>
  <c r="F81" i="39"/>
  <c r="F11" i="38"/>
  <c r="F27" i="38"/>
  <c r="F35" i="38"/>
  <c r="F10" i="41"/>
  <c r="F12" i="41"/>
  <c r="F18" i="41"/>
  <c r="F58" i="41"/>
  <c r="F74" i="41"/>
  <c r="F90" i="41"/>
  <c r="F122" i="41"/>
  <c r="F130" i="41"/>
  <c r="F91" i="7"/>
  <c r="H91" i="7" s="1"/>
  <c r="F6" i="38"/>
  <c r="F22" i="38"/>
  <c r="F36" i="38"/>
  <c r="F38" i="38"/>
  <c r="F46" i="38"/>
  <c r="F99" i="7"/>
  <c r="F16" i="7"/>
  <c r="F24" i="7"/>
  <c r="F26" i="7"/>
  <c r="H26" i="7" s="1"/>
  <c r="F41" i="39"/>
  <c r="F87" i="39"/>
  <c r="F89" i="39"/>
  <c r="F95" i="39"/>
  <c r="F103" i="39"/>
  <c r="F111" i="39"/>
  <c r="F113" i="39"/>
  <c r="F115" i="39"/>
  <c r="F117" i="39"/>
  <c r="F131" i="39"/>
  <c r="F139" i="39"/>
  <c r="F92" i="42"/>
  <c r="F108" i="42"/>
  <c r="F124" i="42"/>
  <c r="F140" i="42"/>
  <c r="F148" i="42"/>
  <c r="F150" i="42"/>
  <c r="F128" i="7"/>
  <c r="F67" i="38"/>
  <c r="F91" i="38"/>
  <c r="F103" i="38"/>
  <c r="F105" i="38"/>
  <c r="F27" i="7"/>
  <c r="F31" i="7"/>
  <c r="F33" i="7"/>
  <c r="F41" i="7"/>
  <c r="F59" i="7"/>
  <c r="F48" i="39"/>
  <c r="F56" i="39"/>
  <c r="F88" i="39"/>
  <c r="F90" i="39"/>
  <c r="F104" i="39"/>
  <c r="F106" i="39"/>
  <c r="F112" i="39"/>
  <c r="F116" i="39"/>
  <c r="F118" i="39"/>
  <c r="F132" i="39"/>
  <c r="F134" i="39"/>
  <c r="F141" i="42"/>
  <c r="F75" i="7"/>
  <c r="F79" i="7"/>
  <c r="F83" i="7"/>
  <c r="F87" i="7"/>
  <c r="F89" i="7"/>
  <c r="H89" i="7" s="1"/>
  <c r="F20" i="39"/>
  <c r="F22" i="39"/>
  <c r="F45" i="41"/>
  <c r="F79" i="41"/>
  <c r="F81" i="41"/>
  <c r="F109" i="41"/>
  <c r="F115" i="41"/>
  <c r="F131" i="41"/>
  <c r="F62" i="38"/>
  <c r="F78" i="38"/>
  <c r="F102" i="38"/>
  <c r="F104" i="38"/>
  <c r="F106" i="38"/>
  <c r="F28" i="7"/>
  <c r="F36" i="7"/>
  <c r="F46" i="7"/>
  <c r="F48" i="7"/>
  <c r="F56" i="7"/>
  <c r="F107" i="7"/>
  <c r="F123" i="7"/>
  <c r="K123" i="7" s="1"/>
  <c r="F119" i="39"/>
  <c r="F44" i="42"/>
  <c r="F52" i="42"/>
  <c r="F68" i="42"/>
  <c r="F68" i="7"/>
  <c r="F135" i="7"/>
  <c r="F47" i="7"/>
  <c r="F51" i="7"/>
  <c r="F55" i="7"/>
  <c r="F57" i="7"/>
  <c r="F104" i="7"/>
  <c r="K104" i="7" s="1"/>
  <c r="F49" i="39"/>
  <c r="F68" i="38"/>
  <c r="F70" i="38"/>
  <c r="F92" i="38"/>
  <c r="F108" i="38"/>
  <c r="F124" i="38"/>
  <c r="F130" i="38"/>
  <c r="F37" i="38"/>
  <c r="F43" i="38"/>
  <c r="F45" i="38"/>
  <c r="F51" i="38"/>
  <c r="F59" i="38"/>
  <c r="F83" i="38"/>
  <c r="F115" i="38"/>
  <c r="F131" i="38"/>
  <c r="F139" i="38"/>
  <c r="F12" i="38"/>
  <c r="F14" i="38"/>
  <c r="F16" i="38"/>
  <c r="F20" i="38"/>
  <c r="F47" i="38"/>
  <c r="F49" i="38"/>
  <c r="F76" i="38"/>
  <c r="F117" i="38"/>
  <c r="F148" i="38"/>
  <c r="F30" i="38"/>
  <c r="F32" i="38"/>
  <c r="F34" i="38"/>
  <c r="F55" i="38"/>
  <c r="F57" i="38"/>
  <c r="F80" i="38"/>
  <c r="F82" i="38"/>
  <c r="F84" i="38"/>
  <c r="F86" i="38"/>
  <c r="F88" i="38"/>
  <c r="F90" i="38"/>
  <c r="F119" i="38"/>
  <c r="F121" i="38"/>
  <c r="F133" i="38"/>
  <c r="F94" i="38"/>
  <c r="F100" i="38"/>
  <c r="F137" i="38"/>
  <c r="F143" i="38"/>
  <c r="F145" i="38"/>
  <c r="F44" i="38"/>
  <c r="F15" i="38"/>
  <c r="F17" i="38"/>
  <c r="F21" i="38"/>
  <c r="F48" i="38"/>
  <c r="F50" i="38"/>
  <c r="F69" i="38"/>
  <c r="F75" i="38"/>
  <c r="F77" i="38"/>
  <c r="F110" i="38"/>
  <c r="F116" i="38"/>
  <c r="F31" i="38"/>
  <c r="F54" i="38"/>
  <c r="F56" i="38"/>
  <c r="F58" i="38"/>
  <c r="F81" i="38"/>
  <c r="F87" i="38"/>
  <c r="F89" i="38"/>
  <c r="F120" i="38"/>
  <c r="F132" i="38"/>
  <c r="F12" i="42"/>
  <c r="F14" i="42"/>
  <c r="F16" i="42"/>
  <c r="F18" i="42"/>
  <c r="F22" i="42"/>
  <c r="F28" i="42"/>
  <c r="F32" i="42"/>
  <c r="F34" i="42"/>
  <c r="F38" i="42"/>
  <c r="F40" i="42"/>
  <c r="F42" i="42"/>
  <c r="F76" i="42"/>
  <c r="F78" i="42"/>
  <c r="F80" i="42"/>
  <c r="F82" i="42"/>
  <c r="F86" i="42"/>
  <c r="F88" i="42"/>
  <c r="F90" i="42"/>
  <c r="F94" i="42"/>
  <c r="F96" i="42"/>
  <c r="F98" i="42"/>
  <c r="F102" i="42"/>
  <c r="F104" i="42"/>
  <c r="F106" i="42"/>
  <c r="F13" i="42"/>
  <c r="F15" i="42"/>
  <c r="F17" i="42"/>
  <c r="F21" i="42"/>
  <c r="F23" i="42"/>
  <c r="F25" i="42"/>
  <c r="F29" i="42"/>
  <c r="F31" i="42"/>
  <c r="F33" i="42"/>
  <c r="F37" i="42"/>
  <c r="F39" i="42"/>
  <c r="F41" i="42"/>
  <c r="F77" i="42"/>
  <c r="F79" i="42"/>
  <c r="F81" i="42"/>
  <c r="F85" i="42"/>
  <c r="F93" i="42"/>
  <c r="F95" i="42"/>
  <c r="F97" i="42"/>
  <c r="F101" i="42"/>
  <c r="F103" i="42"/>
  <c r="F105" i="42"/>
  <c r="F143" i="42"/>
  <c r="F145" i="42"/>
  <c r="F149" i="42"/>
  <c r="T1078" i="24"/>
  <c r="T162" i="24" s="1"/>
  <c r="T648" i="24"/>
  <c r="F110" i="39"/>
  <c r="U1078" i="24"/>
  <c r="U162" i="24" s="1"/>
  <c r="U648" i="24"/>
  <c r="M220" i="24"/>
  <c r="U862" i="24"/>
  <c r="N648" i="24"/>
  <c r="N862" i="24"/>
  <c r="N220" i="24"/>
  <c r="V648" i="24"/>
  <c r="V862" i="24"/>
  <c r="V220" i="24"/>
  <c r="N434" i="24"/>
  <c r="F28" i="38"/>
  <c r="W648" i="24"/>
  <c r="W862" i="24"/>
  <c r="W434" i="24"/>
  <c r="W1078" i="24"/>
  <c r="W162" i="24" s="1"/>
  <c r="P220" i="24"/>
  <c r="F40" i="7"/>
  <c r="N1078" i="24"/>
  <c r="S862" i="24"/>
  <c r="S434" i="24"/>
  <c r="S1078" i="24"/>
  <c r="S162" i="24" s="1"/>
  <c r="S648" i="24"/>
  <c r="F114" i="39"/>
  <c r="P862" i="24"/>
  <c r="P1078" i="24"/>
  <c r="S220" i="24"/>
  <c r="T434" i="24"/>
  <c r="F143" i="39"/>
  <c r="P648" i="24"/>
  <c r="V1078" i="24"/>
  <c r="V162" i="24" s="1"/>
  <c r="AA862" i="24"/>
  <c r="AA434" i="24"/>
  <c r="AA1078" i="24"/>
  <c r="AA162" i="24" s="1"/>
  <c r="AA648" i="24"/>
  <c r="L1078" i="24"/>
  <c r="L648" i="24"/>
  <c r="L220" i="24"/>
  <c r="F19" i="39"/>
  <c r="F108" i="39"/>
  <c r="M1078" i="24"/>
  <c r="M648" i="24"/>
  <c r="O648" i="24"/>
  <c r="O862" i="24"/>
  <c r="O434" i="24"/>
  <c r="O1078" i="24"/>
  <c r="X862" i="24"/>
  <c r="X1078" i="24"/>
  <c r="X162" i="24" s="1"/>
  <c r="I862" i="24"/>
  <c r="I220" i="24"/>
  <c r="I434" i="24"/>
  <c r="I1078" i="24"/>
  <c r="Q862" i="24"/>
  <c r="Q220" i="24"/>
  <c r="Q434" i="24"/>
  <c r="Q1078" i="24"/>
  <c r="Y862" i="24"/>
  <c r="Y220" i="24"/>
  <c r="Y434" i="24"/>
  <c r="Y1078" i="24"/>
  <c r="Y162" i="24" s="1"/>
  <c r="T220" i="24"/>
  <c r="F129" i="7"/>
  <c r="H129" i="7" s="1"/>
  <c r="U434" i="24"/>
  <c r="F135" i="39"/>
  <c r="Q648" i="24"/>
  <c r="F60" i="42"/>
  <c r="K862" i="24"/>
  <c r="K434" i="24"/>
  <c r="K1078" i="24"/>
  <c r="K648" i="24"/>
  <c r="F35" i="7"/>
  <c r="F27" i="39"/>
  <c r="T862" i="24"/>
  <c r="H862" i="24"/>
  <c r="H1078" i="24"/>
  <c r="J862" i="24"/>
  <c r="J220" i="24"/>
  <c r="J434" i="24"/>
  <c r="J1078" i="24"/>
  <c r="J648" i="24"/>
  <c r="R862" i="24"/>
  <c r="R220" i="24"/>
  <c r="R434" i="24"/>
  <c r="R1078" i="24"/>
  <c r="R162" i="24" s="1"/>
  <c r="R648" i="24"/>
  <c r="Z862" i="24"/>
  <c r="Z220" i="24"/>
  <c r="Z434" i="24"/>
  <c r="Z1078" i="24"/>
  <c r="Z162" i="24" s="1"/>
  <c r="Z648" i="24"/>
  <c r="H220" i="24"/>
  <c r="U220" i="24"/>
  <c r="F76" i="7"/>
  <c r="F78" i="7"/>
  <c r="F80" i="7"/>
  <c r="F82" i="7"/>
  <c r="F88" i="7"/>
  <c r="K88" i="7" s="1"/>
  <c r="V434" i="24"/>
  <c r="X648" i="24"/>
  <c r="L862" i="24"/>
  <c r="F52" i="38"/>
  <c r="F126" i="38"/>
  <c r="F84" i="42"/>
  <c r="F147" i="42"/>
  <c r="F19" i="38"/>
  <c r="F20" i="7"/>
  <c r="F65" i="7"/>
  <c r="F71" i="7"/>
  <c r="F73" i="7"/>
  <c r="F108" i="7"/>
  <c r="F110" i="7"/>
  <c r="F112" i="7"/>
  <c r="F114" i="7"/>
  <c r="F120" i="7"/>
  <c r="H120" i="7" s="1"/>
  <c r="F139" i="7"/>
  <c r="H139" i="7" s="1"/>
  <c r="F143" i="7"/>
  <c r="F147" i="7"/>
  <c r="F8" i="39"/>
  <c r="F43" i="39"/>
  <c r="F57" i="39"/>
  <c r="F59" i="39"/>
  <c r="F61" i="39"/>
  <c r="F65" i="39"/>
  <c r="F67" i="39"/>
  <c r="F71" i="39"/>
  <c r="F73" i="39"/>
  <c r="F45" i="42"/>
  <c r="F47" i="42"/>
  <c r="F49" i="42"/>
  <c r="F53" i="42"/>
  <c r="F55" i="42"/>
  <c r="F57" i="42"/>
  <c r="F100" i="42"/>
  <c r="F110" i="42"/>
  <c r="F112" i="42"/>
  <c r="F114" i="42"/>
  <c r="F116" i="42"/>
  <c r="F118" i="42"/>
  <c r="F120" i="42"/>
  <c r="F122" i="42"/>
  <c r="E1289" i="24"/>
  <c r="F8" i="38"/>
  <c r="F10" i="38"/>
  <c r="F23" i="38"/>
  <c r="F25" i="38"/>
  <c r="F40" i="38"/>
  <c r="F42" i="38"/>
  <c r="F71" i="38"/>
  <c r="F73" i="38"/>
  <c r="F93" i="38"/>
  <c r="F123" i="38"/>
  <c r="F125" i="38"/>
  <c r="F144" i="39"/>
  <c r="F146" i="39"/>
  <c r="F7" i="41"/>
  <c r="F11" i="41"/>
  <c r="F29" i="41"/>
  <c r="F51" i="41"/>
  <c r="F61" i="41"/>
  <c r="F69" i="41"/>
  <c r="F83" i="41"/>
  <c r="F93" i="41"/>
  <c r="F125" i="41"/>
  <c r="F147" i="41"/>
  <c r="F149" i="41"/>
  <c r="F151" i="41"/>
  <c r="F6" i="42"/>
  <c r="F8" i="42"/>
  <c r="F10" i="42"/>
  <c r="F61" i="42"/>
  <c r="F63" i="42"/>
  <c r="F65" i="42"/>
  <c r="F69" i="42"/>
  <c r="F71" i="42"/>
  <c r="F73" i="42"/>
  <c r="F126" i="42"/>
  <c r="F128" i="42"/>
  <c r="F132" i="42"/>
  <c r="F134" i="42"/>
  <c r="F136" i="42"/>
  <c r="F138" i="42"/>
  <c r="F1289" i="24"/>
  <c r="F29" i="38"/>
  <c r="F53" i="38"/>
  <c r="F64" i="38"/>
  <c r="F66" i="38"/>
  <c r="F95" i="38"/>
  <c r="F97" i="38"/>
  <c r="F99" i="38"/>
  <c r="F112" i="38"/>
  <c r="F114" i="38"/>
  <c r="F129" i="38"/>
  <c r="F151" i="38"/>
  <c r="F153" i="38"/>
  <c r="F16" i="39"/>
  <c r="F32" i="39"/>
  <c r="F24" i="42"/>
  <c r="F26" i="42"/>
  <c r="F87" i="42"/>
  <c r="F89" i="42"/>
  <c r="F18" i="38"/>
  <c r="F33" i="38"/>
  <c r="F101" i="38"/>
  <c r="F15" i="7"/>
  <c r="F19" i="7"/>
  <c r="F23" i="7"/>
  <c r="F25" i="7"/>
  <c r="F52" i="7"/>
  <c r="F97" i="7"/>
  <c r="F103" i="7"/>
  <c r="F105" i="7"/>
  <c r="H105" i="7" s="1"/>
  <c r="F40" i="39"/>
  <c r="F20" i="42"/>
  <c r="F72" i="7"/>
  <c r="F111" i="7"/>
  <c r="F115" i="7"/>
  <c r="F119" i="7"/>
  <c r="F121" i="7"/>
  <c r="H121" i="7" s="1"/>
  <c r="F136" i="7"/>
  <c r="F140" i="7"/>
  <c r="F142" i="7"/>
  <c r="F144" i="7"/>
  <c r="H144" i="7" s="1"/>
  <c r="F148" i="7"/>
  <c r="F52" i="39"/>
  <c r="F54" i="39"/>
  <c r="F60" i="39"/>
  <c r="F62" i="39"/>
  <c r="F64" i="39"/>
  <c r="F66" i="39"/>
  <c r="F70" i="39"/>
  <c r="F72" i="39"/>
  <c r="F74" i="39"/>
  <c r="F123" i="39"/>
  <c r="F127" i="39"/>
  <c r="F129" i="39"/>
  <c r="F36" i="42"/>
  <c r="F46" i="42"/>
  <c r="F48" i="42"/>
  <c r="F50" i="42"/>
  <c r="F54" i="42"/>
  <c r="F58" i="42"/>
  <c r="F109" i="42"/>
  <c r="F111" i="42"/>
  <c r="F113" i="42"/>
  <c r="F117" i="42"/>
  <c r="F119" i="42"/>
  <c r="F121" i="42"/>
  <c r="F7" i="38"/>
  <c r="F9" i="38"/>
  <c r="F24" i="38"/>
  <c r="F26" i="38"/>
  <c r="F39" i="38"/>
  <c r="F41" i="38"/>
  <c r="F61" i="38"/>
  <c r="F72" i="38"/>
  <c r="F74" i="38"/>
  <c r="F107" i="38"/>
  <c r="F109" i="38"/>
  <c r="F8" i="41"/>
  <c r="F20" i="41"/>
  <c r="F22" i="41"/>
  <c r="F24" i="41"/>
  <c r="F34" i="41"/>
  <c r="F38" i="41"/>
  <c r="F42" i="41"/>
  <c r="F62" i="41"/>
  <c r="F64" i="41"/>
  <c r="F70" i="41"/>
  <c r="F72" i="41"/>
  <c r="F106" i="41"/>
  <c r="F138" i="41"/>
  <c r="F152" i="41"/>
  <c r="F7" i="42"/>
  <c r="F9" i="42"/>
  <c r="F62" i="42"/>
  <c r="F64" i="42"/>
  <c r="F66" i="42"/>
  <c r="F70" i="42"/>
  <c r="F72" i="42"/>
  <c r="F74" i="42"/>
  <c r="F125" i="42"/>
  <c r="F127" i="42"/>
  <c r="F129" i="42"/>
  <c r="F133" i="42"/>
  <c r="F135" i="42"/>
  <c r="F137" i="42"/>
  <c r="F13" i="38"/>
  <c r="F63" i="38"/>
  <c r="F65" i="38"/>
  <c r="F85" i="38"/>
  <c r="F96" i="38"/>
  <c r="F98" i="38"/>
  <c r="F111" i="38"/>
  <c r="F113" i="38"/>
  <c r="F128" i="38"/>
  <c r="F152" i="38"/>
  <c r="F35" i="41"/>
  <c r="F37" i="41"/>
  <c r="F39" i="41"/>
  <c r="F41" i="41"/>
  <c r="F66" i="41"/>
  <c r="F76" i="41"/>
  <c r="F82" i="41"/>
  <c r="F117" i="41"/>
  <c r="F123" i="41"/>
  <c r="F43" i="41"/>
  <c r="F86" i="41"/>
  <c r="F88" i="41"/>
  <c r="F92" i="41"/>
  <c r="F133" i="41"/>
  <c r="F135" i="41"/>
  <c r="F14" i="41"/>
  <c r="F16" i="41"/>
  <c r="F53" i="41"/>
  <c r="F55" i="41"/>
  <c r="F57" i="41"/>
  <c r="F59" i="41"/>
  <c r="F98" i="41"/>
  <c r="F102" i="41"/>
  <c r="F104" i="41"/>
  <c r="F139" i="41"/>
  <c r="F141" i="41"/>
  <c r="F114" i="41"/>
  <c r="F26" i="41"/>
  <c r="F40" i="41"/>
  <c r="F63" i="41"/>
  <c r="F75" i="41"/>
  <c r="F77" i="41"/>
  <c r="F120" i="41"/>
  <c r="F124" i="41"/>
  <c r="F36" i="41"/>
  <c r="F50" i="41"/>
  <c r="F85" i="41"/>
  <c r="F91" i="41"/>
  <c r="F128" i="41"/>
  <c r="F136" i="41"/>
  <c r="F13" i="41"/>
  <c r="F15" i="41"/>
  <c r="F17" i="41"/>
  <c r="F19" i="41"/>
  <c r="F54" i="41"/>
  <c r="F56" i="41"/>
  <c r="F60" i="41"/>
  <c r="F99" i="41"/>
  <c r="F101" i="41"/>
  <c r="F103" i="41"/>
  <c r="F105" i="41"/>
  <c r="F146" i="41"/>
  <c r="F21" i="41"/>
  <c r="F23" i="41"/>
  <c r="F27" i="41"/>
  <c r="F107" i="41"/>
  <c r="F31" i="41"/>
  <c r="F71" i="41"/>
  <c r="F84" i="41"/>
  <c r="F1073" i="24"/>
  <c r="F27" i="42"/>
  <c r="F59" i="42"/>
  <c r="F91" i="42"/>
  <c r="F123" i="42"/>
  <c r="F44" i="41"/>
  <c r="F95" i="41"/>
  <c r="F97" i="41"/>
  <c r="F108" i="41"/>
  <c r="F119" i="41"/>
  <c r="F121" i="41"/>
  <c r="F142" i="42"/>
  <c r="F144" i="42"/>
  <c r="F46" i="41"/>
  <c r="F48" i="41"/>
  <c r="F68" i="41"/>
  <c r="F110" i="41"/>
  <c r="F112" i="41"/>
  <c r="F132" i="41"/>
  <c r="F143" i="41"/>
  <c r="F67" i="42"/>
  <c r="F131" i="42"/>
  <c r="F28" i="41"/>
  <c r="F30" i="41"/>
  <c r="F32" i="41"/>
  <c r="F52" i="41"/>
  <c r="F94" i="41"/>
  <c r="F96" i="41"/>
  <c r="F116" i="41"/>
  <c r="F127" i="41"/>
  <c r="F11" i="42"/>
  <c r="F75" i="42"/>
  <c r="F107" i="42"/>
  <c r="F139" i="42"/>
  <c r="F67" i="41"/>
  <c r="F130" i="42"/>
  <c r="F47" i="41"/>
  <c r="F49" i="41"/>
  <c r="F78" i="41"/>
  <c r="F87" i="41"/>
  <c r="F100" i="41"/>
  <c r="F111" i="41"/>
  <c r="F113" i="41"/>
  <c r="F144" i="41"/>
  <c r="F19" i="42"/>
  <c r="F51" i="42"/>
  <c r="F83" i="42"/>
  <c r="F115" i="42"/>
  <c r="F18" i="39"/>
  <c r="F50" i="39"/>
  <c r="F77" i="39"/>
  <c r="F96" i="39"/>
  <c r="F98" i="39"/>
  <c r="F100" i="39"/>
  <c r="F102" i="39"/>
  <c r="F125" i="39"/>
  <c r="F140" i="39"/>
  <c r="F142" i="39"/>
  <c r="F24" i="39"/>
  <c r="F13" i="39"/>
  <c r="F15" i="39"/>
  <c r="F26" i="39"/>
  <c r="F28" i="39"/>
  <c r="F30" i="39"/>
  <c r="F45" i="39"/>
  <c r="F47" i="39"/>
  <c r="F58" i="39"/>
  <c r="F68" i="39"/>
  <c r="F91" i="39"/>
  <c r="F93" i="39"/>
  <c r="F120" i="39"/>
  <c r="F122" i="39"/>
  <c r="F137" i="39"/>
  <c r="F21" i="39"/>
  <c r="F23" i="39"/>
  <c r="F34" i="39"/>
  <c r="F36" i="39"/>
  <c r="F38" i="39"/>
  <c r="F53" i="39"/>
  <c r="F55" i="39"/>
  <c r="F76" i="39"/>
  <c r="F78" i="39"/>
  <c r="F97" i="39"/>
  <c r="F99" i="39"/>
  <c r="F124" i="39"/>
  <c r="F126" i="39"/>
  <c r="F80" i="39"/>
  <c r="F82" i="39"/>
  <c r="F105" i="39"/>
  <c r="F107" i="39"/>
  <c r="F128" i="39"/>
  <c r="F130" i="39"/>
  <c r="F145" i="39"/>
  <c r="F147" i="39"/>
  <c r="F12" i="39"/>
  <c r="F14" i="39"/>
  <c r="F29" i="39"/>
  <c r="F31" i="39"/>
  <c r="F42" i="39"/>
  <c r="F44" i="39"/>
  <c r="F46" i="39"/>
  <c r="F63" i="39"/>
  <c r="F69" i="39"/>
  <c r="F84" i="39"/>
  <c r="F86" i="39"/>
  <c r="F92" i="39"/>
  <c r="F94" i="39"/>
  <c r="F121" i="39"/>
  <c r="F136" i="39"/>
  <c r="F138" i="39"/>
  <c r="F645" i="24"/>
  <c r="F85" i="39"/>
  <c r="F133" i="39"/>
  <c r="F101" i="39"/>
  <c r="F141" i="39"/>
  <c r="F109" i="39"/>
  <c r="F70" i="7"/>
  <c r="F100" i="7"/>
  <c r="F102" i="7"/>
  <c r="F132" i="7"/>
  <c r="K132" i="7" s="1"/>
  <c r="F134" i="7"/>
  <c r="H134" i="7" s="1"/>
  <c r="F44" i="7"/>
  <c r="F22" i="7"/>
  <c r="F54" i="7"/>
  <c r="F69" i="7"/>
  <c r="F84" i="7"/>
  <c r="F86" i="7"/>
  <c r="F101" i="7"/>
  <c r="H101" i="7" s="1"/>
  <c r="F116" i="7"/>
  <c r="F118" i="7"/>
  <c r="F137" i="7"/>
  <c r="K137" i="7" s="1"/>
  <c r="F30" i="7"/>
  <c r="F62" i="7"/>
  <c r="F92" i="7"/>
  <c r="H92" i="7" s="1"/>
  <c r="F94" i="7"/>
  <c r="F124" i="7"/>
  <c r="F126" i="7"/>
  <c r="K126" i="7" s="1"/>
  <c r="F17" i="7"/>
  <c r="F32" i="7"/>
  <c r="F49" i="7"/>
  <c r="F64" i="7"/>
  <c r="F81" i="7"/>
  <c r="F96" i="7"/>
  <c r="F113" i="7"/>
  <c r="H113" i="7" s="1"/>
  <c r="F145" i="7"/>
  <c r="H145" i="7" s="1"/>
  <c r="F122" i="7"/>
  <c r="F58" i="7"/>
  <c r="K58" i="7" s="1"/>
  <c r="F90" i="7"/>
  <c r="K90" i="7" s="1"/>
  <c r="F13" i="7"/>
  <c r="F45" i="7"/>
  <c r="F77" i="7"/>
  <c r="F109" i="7"/>
  <c r="K109" i="7" s="1"/>
  <c r="F141" i="7"/>
  <c r="K141" i="7" s="1"/>
  <c r="F66" i="7"/>
  <c r="F98" i="7"/>
  <c r="F130" i="7"/>
  <c r="K130" i="7" s="1"/>
  <c r="F34" i="7"/>
  <c r="F21" i="7"/>
  <c r="F53" i="7"/>
  <c r="F85" i="7"/>
  <c r="F117" i="7"/>
  <c r="K117" i="7" s="1"/>
  <c r="F149" i="7"/>
  <c r="K149" i="7" s="1"/>
  <c r="F42" i="7"/>
  <c r="F74" i="7"/>
  <c r="F106" i="7"/>
  <c r="F138" i="7"/>
  <c r="F29" i="7"/>
  <c r="F61" i="7"/>
  <c r="F93" i="7"/>
  <c r="K93" i="7" s="1"/>
  <c r="F125" i="7"/>
  <c r="K125" i="7" s="1"/>
  <c r="F18" i="7"/>
  <c r="F50" i="7"/>
  <c r="F146" i="7"/>
  <c r="K146" i="7" s="1"/>
  <c r="E431" i="24"/>
  <c r="F431" i="24"/>
  <c r="F122" i="38"/>
  <c r="F79" i="38"/>
  <c r="F127" i="38"/>
  <c r="F135" i="38"/>
  <c r="F30" i="42"/>
  <c r="E1073" i="24"/>
  <c r="E859" i="24"/>
  <c r="F859" i="24"/>
  <c r="F9" i="41"/>
  <c r="E645" i="24"/>
  <c r="F7" i="39"/>
  <c r="F9" i="39"/>
  <c r="K102" i="34"/>
  <c r="K94" i="34"/>
  <c r="K114" i="34"/>
  <c r="K90" i="34"/>
  <c r="K96" i="34"/>
  <c r="K97" i="34"/>
  <c r="K106" i="34"/>
  <c r="K118" i="34"/>
  <c r="K88" i="34"/>
  <c r="K93" i="34"/>
  <c r="K110" i="34"/>
  <c r="J98" i="7"/>
  <c r="L67" i="15"/>
  <c r="L88" i="15"/>
  <c r="L104" i="15"/>
  <c r="L120" i="15"/>
  <c r="L136" i="15"/>
  <c r="J66" i="7"/>
  <c r="K66" i="34" s="1"/>
  <c r="L98" i="15"/>
  <c r="L114" i="15"/>
  <c r="L130" i="15"/>
  <c r="G144" i="41"/>
  <c r="J144" i="41" s="1"/>
  <c r="J54" i="7"/>
  <c r="K54" i="34" s="1"/>
  <c r="L92" i="15"/>
  <c r="L108" i="15"/>
  <c r="L124" i="15"/>
  <c r="L140" i="15"/>
  <c r="J37" i="7"/>
  <c r="K37" i="34" s="1"/>
  <c r="J61" i="7"/>
  <c r="K61" i="34" s="1"/>
  <c r="J80" i="7"/>
  <c r="K80" i="34" s="1"/>
  <c r="G150" i="41"/>
  <c r="J150" i="41" s="1"/>
  <c r="G152" i="41"/>
  <c r="J152" i="41" s="1"/>
  <c r="G9" i="39"/>
  <c r="L69" i="15"/>
  <c r="L87" i="15"/>
  <c r="L89" i="15"/>
  <c r="L91" i="15"/>
  <c r="L93" i="15"/>
  <c r="L95" i="15"/>
  <c r="L97" i="15"/>
  <c r="L99" i="15"/>
  <c r="L101" i="15"/>
  <c r="L103" i="15"/>
  <c r="L105" i="15"/>
  <c r="L107" i="15"/>
  <c r="L109" i="15"/>
  <c r="L111" i="15"/>
  <c r="L113" i="15"/>
  <c r="L115" i="15"/>
  <c r="L117" i="15"/>
  <c r="L119" i="15"/>
  <c r="L121" i="15"/>
  <c r="L123" i="15"/>
  <c r="L125" i="15"/>
  <c r="L127" i="15"/>
  <c r="L129" i="15"/>
  <c r="L131" i="15"/>
  <c r="L133" i="15"/>
  <c r="L135" i="15"/>
  <c r="L137" i="15"/>
  <c r="L139" i="15"/>
  <c r="L141" i="15"/>
  <c r="G141" i="41"/>
  <c r="J141" i="41" s="1"/>
  <c r="G143" i="41"/>
  <c r="J143" i="41" s="1"/>
  <c r="G145" i="41"/>
  <c r="J145" i="41" s="1"/>
  <c r="G147" i="41"/>
  <c r="J147" i="41" s="1"/>
  <c r="G6" i="39"/>
  <c r="G11" i="39"/>
  <c r="J11" i="39" s="1"/>
  <c r="U318" i="46"/>
  <c r="U320" i="46" s="1"/>
  <c r="G10" i="39"/>
  <c r="L10" i="15"/>
  <c r="L8" i="15"/>
  <c r="L13" i="15"/>
  <c r="N13" i="15" s="1"/>
  <c r="U632" i="46" s="1"/>
  <c r="U634" i="46" s="1"/>
  <c r="L65" i="15"/>
  <c r="G151" i="41"/>
  <c r="J151" i="41" s="1"/>
  <c r="G7" i="39"/>
  <c r="L12" i="15"/>
  <c r="L73" i="15"/>
  <c r="I165" i="46"/>
  <c r="H222" i="7" s="1"/>
  <c r="I171" i="46"/>
  <c r="H228" i="7" s="1"/>
  <c r="I167" i="46"/>
  <c r="H224" i="7" s="1"/>
  <c r="H314" i="46"/>
  <c r="K82" i="34"/>
  <c r="L63" i="15"/>
  <c r="L79" i="15"/>
  <c r="L81" i="15"/>
  <c r="L83" i="15"/>
  <c r="L85" i="15"/>
  <c r="J16" i="7"/>
  <c r="K16" i="34" s="1"/>
  <c r="J35" i="7"/>
  <c r="K35" i="34" s="1"/>
  <c r="L61" i="15"/>
  <c r="L77" i="15"/>
  <c r="L59" i="15"/>
  <c r="L75" i="15"/>
  <c r="J46" i="7"/>
  <c r="L71" i="15"/>
  <c r="L80" i="15"/>
  <c r="L82" i="15"/>
  <c r="L84" i="15"/>
  <c r="L86" i="15"/>
  <c r="J64" i="7"/>
  <c r="K64" i="34" s="1"/>
  <c r="J42" i="7"/>
  <c r="K42" i="34" s="1"/>
  <c r="J57" i="7"/>
  <c r="K57" i="34" s="1"/>
  <c r="K38" i="34"/>
  <c r="K62" i="34"/>
  <c r="K70" i="34"/>
  <c r="K22" i="34"/>
  <c r="K40" i="34"/>
  <c r="K72" i="34"/>
  <c r="K74" i="34"/>
  <c r="K76" i="34"/>
  <c r="K58" i="34"/>
  <c r="L44" i="15"/>
  <c r="L53" i="15"/>
  <c r="L28" i="15"/>
  <c r="L37" i="15"/>
  <c r="L20" i="15"/>
  <c r="L22" i="15"/>
  <c r="L24" i="15"/>
  <c r="L33" i="15"/>
  <c r="L40" i="15"/>
  <c r="L49" i="15"/>
  <c r="L29" i="15"/>
  <c r="L36" i="15"/>
  <c r="L45" i="15"/>
  <c r="L56" i="15"/>
  <c r="L58" i="15"/>
  <c r="L60" i="15"/>
  <c r="L62" i="15"/>
  <c r="L64" i="15"/>
  <c r="L66" i="15"/>
  <c r="L68" i="15"/>
  <c r="L70" i="15"/>
  <c r="L72" i="15"/>
  <c r="L74" i="15"/>
  <c r="L76" i="15"/>
  <c r="L78" i="15"/>
  <c r="L52" i="15"/>
  <c r="L21" i="15"/>
  <c r="L23" i="15"/>
  <c r="L25" i="15"/>
  <c r="L32" i="15"/>
  <c r="L41" i="15"/>
  <c r="L48" i="15"/>
  <c r="J17" i="7"/>
  <c r="K17" i="34" s="1"/>
  <c r="L19" i="15"/>
  <c r="L18" i="15"/>
  <c r="K14" i="34"/>
  <c r="L15" i="15"/>
  <c r="J20" i="39"/>
  <c r="J22" i="39"/>
  <c r="L26" i="15"/>
  <c r="AH475" i="46" s="1"/>
  <c r="AH477" i="46" s="1"/>
  <c r="L27" i="15"/>
  <c r="AI475" i="46" s="1"/>
  <c r="AI477" i="46" s="1"/>
  <c r="J31" i="39"/>
  <c r="L34" i="15"/>
  <c r="AP475" i="46" s="1"/>
  <c r="AP477" i="46" s="1"/>
  <c r="L35" i="15"/>
  <c r="AQ475" i="46" s="1"/>
  <c r="AQ477" i="46" s="1"/>
  <c r="J39" i="39"/>
  <c r="L42" i="15"/>
  <c r="AX475" i="46" s="1"/>
  <c r="AX477" i="46" s="1"/>
  <c r="L43" i="15"/>
  <c r="AY475" i="46" s="1"/>
  <c r="AY477" i="46" s="1"/>
  <c r="L50" i="15"/>
  <c r="BF475" i="46" s="1"/>
  <c r="BF477" i="46" s="1"/>
  <c r="L51" i="15"/>
  <c r="BG475" i="46" s="1"/>
  <c r="BG477" i="46" s="1"/>
  <c r="J67" i="39"/>
  <c r="J71" i="39"/>
  <c r="J83" i="39"/>
  <c r="J87" i="39"/>
  <c r="J99" i="39"/>
  <c r="J115" i="39"/>
  <c r="J119" i="39"/>
  <c r="J131" i="39"/>
  <c r="J143" i="39"/>
  <c r="J147" i="39"/>
  <c r="J29" i="39"/>
  <c r="J30" i="39"/>
  <c r="J38" i="39"/>
  <c r="J45" i="39"/>
  <c r="J46" i="39"/>
  <c r="J62" i="39"/>
  <c r="J66" i="39"/>
  <c r="J78" i="39"/>
  <c r="J94" i="39"/>
  <c r="J98" i="39"/>
  <c r="J110" i="39"/>
  <c r="J114" i="39"/>
  <c r="J126" i="39"/>
  <c r="J130" i="39"/>
  <c r="J134" i="39"/>
  <c r="J142" i="39"/>
  <c r="J146" i="39"/>
  <c r="L14" i="15"/>
  <c r="V475" i="46" s="1"/>
  <c r="V477" i="46" s="1"/>
  <c r="J44" i="39"/>
  <c r="L30" i="15"/>
  <c r="AL475" i="46" s="1"/>
  <c r="AL477" i="46" s="1"/>
  <c r="L31" i="15"/>
  <c r="AM475" i="46" s="1"/>
  <c r="AM477" i="46" s="1"/>
  <c r="J35" i="39"/>
  <c r="L38" i="15"/>
  <c r="AT475" i="46" s="1"/>
  <c r="AT477" i="46" s="1"/>
  <c r="L39" i="15"/>
  <c r="AU475" i="46" s="1"/>
  <c r="AU477" i="46" s="1"/>
  <c r="L46" i="15"/>
  <c r="BB475" i="46" s="1"/>
  <c r="BB477" i="46" s="1"/>
  <c r="L47" i="15"/>
  <c r="BC475" i="46" s="1"/>
  <c r="BC477" i="46" s="1"/>
  <c r="J51" i="39"/>
  <c r="L54" i="15"/>
  <c r="BJ475" i="46" s="1"/>
  <c r="BJ477" i="46" s="1"/>
  <c r="L55" i="15"/>
  <c r="BK475" i="46" s="1"/>
  <c r="BK477" i="46" s="1"/>
  <c r="J57" i="39"/>
  <c r="J61" i="39"/>
  <c r="J73" i="39"/>
  <c r="J89" i="39"/>
  <c r="J105" i="39"/>
  <c r="J109" i="39"/>
  <c r="J121" i="39"/>
  <c r="J125" i="39"/>
  <c r="J137" i="39"/>
  <c r="J141" i="39"/>
  <c r="J145" i="39"/>
  <c r="L16" i="15"/>
  <c r="X475" i="46" s="1"/>
  <c r="X477" i="46" s="1"/>
  <c r="J25" i="39"/>
  <c r="J26" i="39"/>
  <c r="J41" i="39"/>
  <c r="J50" i="39"/>
  <c r="J56" i="39"/>
  <c r="J60" i="39"/>
  <c r="J72" i="39"/>
  <c r="J76" i="39"/>
  <c r="J80" i="39"/>
  <c r="J88" i="39"/>
  <c r="J92" i="39"/>
  <c r="J104" i="39"/>
  <c r="J120" i="39"/>
  <c r="J136" i="39"/>
  <c r="J140" i="39"/>
  <c r="J144" i="39"/>
  <c r="L17" i="15"/>
  <c r="Y475" i="46" s="1"/>
  <c r="Y477" i="46" s="1"/>
  <c r="J19" i="39"/>
  <c r="J40" i="39"/>
  <c r="K129" i="34"/>
  <c r="K123" i="34"/>
  <c r="K150" i="34"/>
  <c r="K13" i="34"/>
  <c r="K29" i="34"/>
  <c r="K45" i="34"/>
  <c r="K103" i="34"/>
  <c r="K107" i="34"/>
  <c r="K111" i="34"/>
  <c r="K115" i="34"/>
  <c r="K119" i="34"/>
  <c r="K124" i="34"/>
  <c r="K145" i="34"/>
  <c r="K139" i="34"/>
  <c r="K11" i="34"/>
  <c r="K18" i="34"/>
  <c r="K27" i="34"/>
  <c r="K34" i="34"/>
  <c r="K43" i="34"/>
  <c r="K50" i="34"/>
  <c r="K140" i="34"/>
  <c r="K60" i="34"/>
  <c r="K134" i="34"/>
  <c r="K15" i="34"/>
  <c r="K31" i="34"/>
  <c r="K47" i="34"/>
  <c r="K133" i="34"/>
  <c r="K149" i="34"/>
  <c r="K25" i="34"/>
  <c r="K41" i="34"/>
  <c r="K135" i="34"/>
  <c r="K151" i="34"/>
  <c r="K23" i="34"/>
  <c r="K39" i="34"/>
  <c r="K55" i="34"/>
  <c r="K125" i="34"/>
  <c r="K141" i="34"/>
  <c r="K21" i="34"/>
  <c r="K53" i="34"/>
  <c r="K131" i="34"/>
  <c r="K147" i="34"/>
  <c r="K19" i="34"/>
  <c r="K51" i="34"/>
  <c r="K101" i="34"/>
  <c r="K105" i="34"/>
  <c r="K109" i="34"/>
  <c r="K113" i="34"/>
  <c r="K117" i="34"/>
  <c r="K121" i="34"/>
  <c r="K137" i="34"/>
  <c r="K33" i="34"/>
  <c r="K49" i="34"/>
  <c r="K127" i="34"/>
  <c r="K143" i="34"/>
  <c r="C144" i="14" l="1"/>
  <c r="F6" i="7"/>
  <c r="C147" i="14"/>
  <c r="F14" i="7"/>
  <c r="K14" i="7" s="1"/>
  <c r="I164" i="15"/>
  <c r="K164" i="15" s="1"/>
  <c r="C162" i="34"/>
  <c r="C377" i="24"/>
  <c r="C163" i="14"/>
  <c r="C162" i="7"/>
  <c r="C163" i="24"/>
  <c r="I151" i="15"/>
  <c r="K151" i="15" s="1"/>
  <c r="M151" i="15" s="1"/>
  <c r="C150" i="24"/>
  <c r="C364" i="24"/>
  <c r="I166" i="15"/>
  <c r="C164" i="39" s="1"/>
  <c r="C164" i="34"/>
  <c r="C379" i="24"/>
  <c r="C165" i="24"/>
  <c r="C164" i="7"/>
  <c r="C165" i="14"/>
  <c r="I165" i="15"/>
  <c r="K165" i="15" s="1"/>
  <c r="C163" i="34"/>
  <c r="C164" i="14"/>
  <c r="C163" i="7"/>
  <c r="C164" i="24"/>
  <c r="C378" i="24"/>
  <c r="I156" i="15"/>
  <c r="K156" i="15" s="1"/>
  <c r="C154" i="34"/>
  <c r="C369" i="24"/>
  <c r="C155" i="14"/>
  <c r="C154" i="7"/>
  <c r="C155" i="24"/>
  <c r="I162" i="15"/>
  <c r="K162" i="15" s="1"/>
  <c r="C160" i="34"/>
  <c r="C375" i="24"/>
  <c r="C160" i="7"/>
  <c r="C161" i="14"/>
  <c r="C161" i="24"/>
  <c r="I158" i="15"/>
  <c r="K158" i="15" s="1"/>
  <c r="C156" i="34"/>
  <c r="C371" i="24"/>
  <c r="C156" i="7"/>
  <c r="C157" i="14"/>
  <c r="C157" i="24"/>
  <c r="I157" i="15"/>
  <c r="K157" i="15" s="1"/>
  <c r="C155" i="34"/>
  <c r="C156" i="14"/>
  <c r="C370" i="24"/>
  <c r="C156" i="24"/>
  <c r="C155" i="7"/>
  <c r="I160" i="15"/>
  <c r="C158" i="39" s="1"/>
  <c r="C158" i="34"/>
  <c r="C373" i="24"/>
  <c r="C159" i="14"/>
  <c r="C158" i="7"/>
  <c r="C159" i="24"/>
  <c r="I154" i="15"/>
  <c r="K154" i="15" s="1"/>
  <c r="C367" i="24"/>
  <c r="C152" i="7"/>
  <c r="C153" i="24"/>
  <c r="C153" i="14"/>
  <c r="I150" i="15"/>
  <c r="C148" i="39" s="1"/>
  <c r="C363" i="24"/>
  <c r="I152" i="15"/>
  <c r="K152" i="15" s="1"/>
  <c r="M152" i="15" s="1"/>
  <c r="C365" i="24"/>
  <c r="C151" i="24"/>
  <c r="C150" i="7"/>
  <c r="I161" i="15"/>
  <c r="K161" i="15" s="1"/>
  <c r="C159" i="34"/>
  <c r="C160" i="14"/>
  <c r="C374" i="24"/>
  <c r="C159" i="7"/>
  <c r="C160" i="24"/>
  <c r="I153" i="15"/>
  <c r="K153" i="15" s="1"/>
  <c r="C152" i="14"/>
  <c r="C151" i="7"/>
  <c r="C366" i="24"/>
  <c r="C152" i="24"/>
  <c r="I167" i="15"/>
  <c r="K167" i="15" s="1"/>
  <c r="C165" i="34"/>
  <c r="C166" i="14"/>
  <c r="C165" i="7"/>
  <c r="C380" i="24"/>
  <c r="C166" i="24"/>
  <c r="I163" i="15"/>
  <c r="K163" i="15" s="1"/>
  <c r="C161" i="34"/>
  <c r="C162" i="14"/>
  <c r="C161" i="7"/>
  <c r="C376" i="24"/>
  <c r="C162" i="24"/>
  <c r="I159" i="15"/>
  <c r="C586" i="24" s="1"/>
  <c r="C157" i="34"/>
  <c r="C158" i="14"/>
  <c r="C157" i="7"/>
  <c r="C158" i="24"/>
  <c r="C372" i="24"/>
  <c r="I155" i="15"/>
  <c r="C582" i="24" s="1"/>
  <c r="C153" i="34"/>
  <c r="C154" i="14"/>
  <c r="C153" i="7"/>
  <c r="C154" i="24"/>
  <c r="C368" i="24"/>
  <c r="I168" i="15"/>
  <c r="K168" i="15" s="1"/>
  <c r="C166" i="34"/>
  <c r="C167" i="24"/>
  <c r="C167" i="14"/>
  <c r="C166" i="7"/>
  <c r="C381" i="24"/>
  <c r="I169" i="15"/>
  <c r="K169" i="15" s="1"/>
  <c r="C167" i="34"/>
  <c r="C167" i="7"/>
  <c r="C382" i="24"/>
  <c r="C168" i="14"/>
  <c r="C168" i="24"/>
  <c r="C169" i="14"/>
  <c r="C168" i="34"/>
  <c r="F39" i="7"/>
  <c r="H39" i="7" s="1"/>
  <c r="D40" i="24"/>
  <c r="D40" i="14" s="1"/>
  <c r="F9" i="7"/>
  <c r="K9" i="7" s="1"/>
  <c r="D10" i="24"/>
  <c r="D10" i="14" s="1"/>
  <c r="F37" i="7"/>
  <c r="K37" i="7" s="1"/>
  <c r="D38" i="24"/>
  <c r="D38" i="14" s="1"/>
  <c r="X160" i="24"/>
  <c r="X217" i="24" s="1"/>
  <c r="F38" i="7"/>
  <c r="H38" i="7" s="1"/>
  <c r="D39" i="24"/>
  <c r="D39" i="14" s="1"/>
  <c r="F7" i="7"/>
  <c r="K7" i="7" s="1"/>
  <c r="D8" i="24"/>
  <c r="D8" i="14" s="1"/>
  <c r="F11" i="7"/>
  <c r="K11" i="7" s="1"/>
  <c r="D12" i="24"/>
  <c r="D12" i="14" s="1"/>
  <c r="F10" i="7"/>
  <c r="K10" i="7" s="1"/>
  <c r="D11" i="24"/>
  <c r="D11" i="14" s="1"/>
  <c r="F12" i="7"/>
  <c r="H12" i="7" s="1"/>
  <c r="D13" i="24"/>
  <c r="D13" i="14" s="1"/>
  <c r="G72" i="41"/>
  <c r="H72" i="41" s="1"/>
  <c r="CD475" i="46"/>
  <c r="CD477" i="46" s="1"/>
  <c r="E443" i="46"/>
  <c r="E405" i="46"/>
  <c r="E371" i="46"/>
  <c r="E389" i="46"/>
  <c r="G30" i="41"/>
  <c r="J30" i="41" s="1"/>
  <c r="K30" i="41" s="1"/>
  <c r="AN475" i="46"/>
  <c r="AN477" i="46" s="1"/>
  <c r="G70" i="41"/>
  <c r="J70" i="41" s="1"/>
  <c r="CB475" i="46"/>
  <c r="CB477" i="46" s="1"/>
  <c r="G54" i="41"/>
  <c r="J54" i="41" s="1"/>
  <c r="K54" i="41" s="1"/>
  <c r="BL475" i="46"/>
  <c r="BL477" i="46" s="1"/>
  <c r="G20" i="41"/>
  <c r="J20" i="41" s="1"/>
  <c r="K20" i="41" s="1"/>
  <c r="AD475" i="46"/>
  <c r="AD477" i="46" s="1"/>
  <c r="G73" i="41"/>
  <c r="J73" i="41" s="1"/>
  <c r="CE475" i="46"/>
  <c r="CE477" i="46" s="1"/>
  <c r="G79" i="41"/>
  <c r="J79" i="41" s="1"/>
  <c r="K79" i="41" s="1"/>
  <c r="CK475" i="46"/>
  <c r="CK477" i="46" s="1"/>
  <c r="G71" i="41"/>
  <c r="H71" i="41" s="1"/>
  <c r="CC475" i="46"/>
  <c r="CC477" i="46" s="1"/>
  <c r="G139" i="41"/>
  <c r="J139" i="41" s="1"/>
  <c r="K139" i="41" s="1"/>
  <c r="ES475" i="46"/>
  <c r="ES477" i="46" s="1"/>
  <c r="G123" i="41"/>
  <c r="J123" i="41" s="1"/>
  <c r="K123" i="41" s="1"/>
  <c r="EC475" i="46"/>
  <c r="EC477" i="46" s="1"/>
  <c r="G107" i="41"/>
  <c r="J107" i="41" s="1"/>
  <c r="DM475" i="46"/>
  <c r="DM477" i="46" s="1"/>
  <c r="G91" i="41"/>
  <c r="J91" i="41" s="1"/>
  <c r="K91" i="41" s="1"/>
  <c r="CW475" i="46"/>
  <c r="CW477" i="46" s="1"/>
  <c r="G86" i="41"/>
  <c r="J86" i="41" s="1"/>
  <c r="K86" i="41" s="1"/>
  <c r="CR475" i="46"/>
  <c r="CR477" i="46" s="1"/>
  <c r="G130" i="41"/>
  <c r="J130" i="41" s="1"/>
  <c r="K130" i="41" s="1"/>
  <c r="EJ475" i="46"/>
  <c r="EJ477" i="46" s="1"/>
  <c r="G94" i="41"/>
  <c r="J94" i="41" s="1"/>
  <c r="K94" i="41" s="1"/>
  <c r="CZ475" i="46"/>
  <c r="CZ477" i="46" s="1"/>
  <c r="E395" i="46"/>
  <c r="E440" i="46"/>
  <c r="E451" i="46"/>
  <c r="E340" i="46"/>
  <c r="E410" i="46"/>
  <c r="E386" i="46"/>
  <c r="E321" i="46"/>
  <c r="E445" i="46"/>
  <c r="E335" i="46"/>
  <c r="E406" i="46"/>
  <c r="E398" i="46"/>
  <c r="E332" i="46"/>
  <c r="E420" i="46"/>
  <c r="E449" i="46"/>
  <c r="E453" i="46"/>
  <c r="E438" i="46"/>
  <c r="E365" i="46"/>
  <c r="E330" i="46"/>
  <c r="G88" i="41"/>
  <c r="J88" i="41" s="1"/>
  <c r="K88" i="41" s="1"/>
  <c r="CT475" i="46"/>
  <c r="CT477" i="46" s="1"/>
  <c r="E448" i="46"/>
  <c r="E349" i="46"/>
  <c r="E373" i="46"/>
  <c r="G23" i="41"/>
  <c r="J23" i="41" s="1"/>
  <c r="K23" i="41" s="1"/>
  <c r="AG475" i="46"/>
  <c r="AG477" i="46" s="1"/>
  <c r="G57" i="41"/>
  <c r="H57" i="41" s="1"/>
  <c r="BO475" i="46"/>
  <c r="BO477" i="46" s="1"/>
  <c r="G77" i="41"/>
  <c r="J77" i="41" s="1"/>
  <c r="K77" i="41" s="1"/>
  <c r="CI475" i="46"/>
  <c r="CI477" i="46" s="1"/>
  <c r="G137" i="41"/>
  <c r="J137" i="41" s="1"/>
  <c r="EQ475" i="46"/>
  <c r="EQ477" i="46" s="1"/>
  <c r="G121" i="41"/>
  <c r="J121" i="41" s="1"/>
  <c r="K121" i="41" s="1"/>
  <c r="EA475" i="46"/>
  <c r="EA477" i="46" s="1"/>
  <c r="G105" i="41"/>
  <c r="J105" i="41" s="1"/>
  <c r="K105" i="41" s="1"/>
  <c r="DK475" i="46"/>
  <c r="DK477" i="46" s="1"/>
  <c r="G89" i="41"/>
  <c r="J89" i="41" s="1"/>
  <c r="CU475" i="46"/>
  <c r="CU477" i="46" s="1"/>
  <c r="G128" i="41"/>
  <c r="J128" i="41" s="1"/>
  <c r="K128" i="41" s="1"/>
  <c r="EH475" i="46"/>
  <c r="EH477" i="46" s="1"/>
  <c r="G65" i="41"/>
  <c r="J65" i="41" s="1"/>
  <c r="BW475" i="46"/>
  <c r="BW477" i="46" s="1"/>
  <c r="G132" i="41"/>
  <c r="J132" i="41" s="1"/>
  <c r="K132" i="41" s="1"/>
  <c r="EL475" i="46"/>
  <c r="EL477" i="46" s="1"/>
  <c r="E397" i="46"/>
  <c r="E378" i="46"/>
  <c r="E391" i="46"/>
  <c r="E425" i="46"/>
  <c r="E401" i="46"/>
  <c r="E390" i="46"/>
  <c r="E364" i="46"/>
  <c r="E455" i="46"/>
  <c r="E430" i="46"/>
  <c r="E462" i="46"/>
  <c r="E324" i="46"/>
  <c r="F224" i="39" s="1"/>
  <c r="E408" i="46"/>
  <c r="E412" i="46"/>
  <c r="E461" i="46"/>
  <c r="E382" i="46"/>
  <c r="E447" i="46"/>
  <c r="E351" i="46"/>
  <c r="E353" i="46"/>
  <c r="E463" i="46"/>
  <c r="G102" i="41"/>
  <c r="J102" i="41" s="1"/>
  <c r="DH475" i="46"/>
  <c r="DH477" i="46" s="1"/>
  <c r="E345" i="46"/>
  <c r="E433" i="46"/>
  <c r="E375" i="46"/>
  <c r="G68" i="41"/>
  <c r="H68" i="41" s="1"/>
  <c r="BZ475" i="46"/>
  <c r="BZ477" i="46" s="1"/>
  <c r="G21" i="41"/>
  <c r="J21" i="41" s="1"/>
  <c r="K21" i="41" s="1"/>
  <c r="AE475" i="46"/>
  <c r="AE477" i="46" s="1"/>
  <c r="G66" i="41"/>
  <c r="J66" i="41" s="1"/>
  <c r="K66" i="41" s="1"/>
  <c r="BX475" i="46"/>
  <c r="BX477" i="46" s="1"/>
  <c r="G35" i="41"/>
  <c r="H35" i="41" s="1"/>
  <c r="AS475" i="46"/>
  <c r="AS477" i="46" s="1"/>
  <c r="G84" i="41"/>
  <c r="J84" i="41" s="1"/>
  <c r="CP475" i="46"/>
  <c r="CP477" i="46" s="1"/>
  <c r="G75" i="41"/>
  <c r="H75" i="41" s="1"/>
  <c r="CG475" i="46"/>
  <c r="CG477" i="46" s="1"/>
  <c r="G61" i="41"/>
  <c r="H61" i="41" s="1"/>
  <c r="BS475" i="46"/>
  <c r="BS477" i="46" s="1"/>
  <c r="G135" i="41"/>
  <c r="J135" i="41" s="1"/>
  <c r="K135" i="41" s="1"/>
  <c r="EO475" i="46"/>
  <c r="EO477" i="46" s="1"/>
  <c r="G119" i="41"/>
  <c r="J119" i="41" s="1"/>
  <c r="K119" i="41" s="1"/>
  <c r="DY475" i="46"/>
  <c r="DY477" i="46" s="1"/>
  <c r="G103" i="41"/>
  <c r="J103" i="41" s="1"/>
  <c r="K103" i="41" s="1"/>
  <c r="DI475" i="46"/>
  <c r="DI477" i="46" s="1"/>
  <c r="G87" i="41"/>
  <c r="J87" i="41" s="1"/>
  <c r="K87" i="41" s="1"/>
  <c r="CS475" i="46"/>
  <c r="CS477" i="46" s="1"/>
  <c r="G112" i="41"/>
  <c r="H112" i="41" s="1"/>
  <c r="DR475" i="46"/>
  <c r="DR477" i="46" s="1"/>
  <c r="G120" i="41"/>
  <c r="J120" i="41" s="1"/>
  <c r="DZ475" i="46"/>
  <c r="DZ477" i="46" s="1"/>
  <c r="E446" i="46"/>
  <c r="E342" i="46"/>
  <c r="E384" i="46"/>
  <c r="E442" i="46"/>
  <c r="E422" i="46"/>
  <c r="E372" i="46"/>
  <c r="E444" i="46"/>
  <c r="E369" i="46"/>
  <c r="E346" i="46"/>
  <c r="E361" i="46"/>
  <c r="E388" i="46"/>
  <c r="E469" i="46"/>
  <c r="E358" i="46"/>
  <c r="E460" i="46"/>
  <c r="E417" i="46"/>
  <c r="E421" i="46"/>
  <c r="E431" i="46"/>
  <c r="E424" i="46"/>
  <c r="E452" i="46"/>
  <c r="G39" i="41"/>
  <c r="H39" i="41" s="1"/>
  <c r="AW475" i="46"/>
  <c r="AW477" i="46" s="1"/>
  <c r="G81" i="41"/>
  <c r="J81" i="41" s="1"/>
  <c r="K81" i="41" s="1"/>
  <c r="CM475" i="46"/>
  <c r="CM477" i="46" s="1"/>
  <c r="G125" i="41"/>
  <c r="J125" i="41" s="1"/>
  <c r="K125" i="41" s="1"/>
  <c r="EE475" i="46"/>
  <c r="EE477" i="46" s="1"/>
  <c r="E392" i="46"/>
  <c r="E381" i="46"/>
  <c r="E454" i="46"/>
  <c r="E327" i="46"/>
  <c r="F227" i="39" s="1"/>
  <c r="G43" i="41"/>
  <c r="H43" i="41" s="1"/>
  <c r="BA475" i="46"/>
  <c r="BA477" i="46" s="1"/>
  <c r="G19" i="41"/>
  <c r="H19" i="41" s="1"/>
  <c r="AC475" i="46"/>
  <c r="AC477" i="46" s="1"/>
  <c r="G64" i="41"/>
  <c r="J64" i="41" s="1"/>
  <c r="K64" i="41" s="1"/>
  <c r="BV475" i="46"/>
  <c r="BV477" i="46" s="1"/>
  <c r="G27" i="41"/>
  <c r="H27" i="41" s="1"/>
  <c r="AK475" i="46"/>
  <c r="AK477" i="46" s="1"/>
  <c r="G26" i="41"/>
  <c r="J26" i="41" s="1"/>
  <c r="K26" i="41" s="1"/>
  <c r="AJ475" i="46"/>
  <c r="AJ477" i="46" s="1"/>
  <c r="G82" i="41"/>
  <c r="J82" i="41" s="1"/>
  <c r="K82" i="41" s="1"/>
  <c r="CN475" i="46"/>
  <c r="CN477" i="46" s="1"/>
  <c r="G59" i="41"/>
  <c r="J59" i="41" s="1"/>
  <c r="K59" i="41" s="1"/>
  <c r="BQ475" i="46"/>
  <c r="BQ477" i="46" s="1"/>
  <c r="G133" i="41"/>
  <c r="J133" i="41" s="1"/>
  <c r="K133" i="41" s="1"/>
  <c r="EM475" i="46"/>
  <c r="EM477" i="46" s="1"/>
  <c r="G117" i="41"/>
  <c r="J117" i="41" s="1"/>
  <c r="K117" i="41" s="1"/>
  <c r="DW475" i="46"/>
  <c r="DW477" i="46" s="1"/>
  <c r="G101" i="41"/>
  <c r="J101" i="41" s="1"/>
  <c r="K101" i="41" s="1"/>
  <c r="DG475" i="46"/>
  <c r="DG477" i="46" s="1"/>
  <c r="G85" i="41"/>
  <c r="J85" i="41" s="1"/>
  <c r="CQ475" i="46"/>
  <c r="CQ477" i="46" s="1"/>
  <c r="G138" i="41"/>
  <c r="J138" i="41" s="1"/>
  <c r="K138" i="41" s="1"/>
  <c r="ER475" i="46"/>
  <c r="ER477" i="46" s="1"/>
  <c r="G96" i="41"/>
  <c r="J96" i="41" s="1"/>
  <c r="K96" i="41" s="1"/>
  <c r="DB475" i="46"/>
  <c r="DB477" i="46" s="1"/>
  <c r="G108" i="41"/>
  <c r="J108" i="41" s="1"/>
  <c r="K108" i="41" s="1"/>
  <c r="DN475" i="46"/>
  <c r="DN477" i="46" s="1"/>
  <c r="G124" i="41"/>
  <c r="J124" i="41" s="1"/>
  <c r="K124" i="41" s="1"/>
  <c r="ED475" i="46"/>
  <c r="ED477" i="46" s="1"/>
  <c r="G110" i="41"/>
  <c r="J110" i="41" s="1"/>
  <c r="K110" i="41" s="1"/>
  <c r="DP475" i="46"/>
  <c r="DP477" i="46" s="1"/>
  <c r="E450" i="46"/>
  <c r="E383" i="46"/>
  <c r="E333" i="46"/>
  <c r="E393" i="46"/>
  <c r="E328" i="46"/>
  <c r="E363" i="46"/>
  <c r="E387" i="46"/>
  <c r="E466" i="46"/>
  <c r="E428" i="46"/>
  <c r="E355" i="46"/>
  <c r="E409" i="46"/>
  <c r="E376" i="46"/>
  <c r="E380" i="46"/>
  <c r="E374" i="46"/>
  <c r="E470" i="46"/>
  <c r="E414" i="46"/>
  <c r="E394" i="46"/>
  <c r="E370" i="46"/>
  <c r="E439" i="46"/>
  <c r="G56" i="41"/>
  <c r="H56" i="41" s="1"/>
  <c r="BN475" i="46"/>
  <c r="BN477" i="46" s="1"/>
  <c r="G93" i="41"/>
  <c r="H93" i="41" s="1"/>
  <c r="CY475" i="46"/>
  <c r="CY477" i="46" s="1"/>
  <c r="E416" i="46"/>
  <c r="E350" i="46"/>
  <c r="G50" i="41"/>
  <c r="J50" i="41" s="1"/>
  <c r="K50" i="41" s="1"/>
  <c r="BH475" i="46"/>
  <c r="BH477" i="46" s="1"/>
  <c r="G62" i="41"/>
  <c r="J62" i="41" s="1"/>
  <c r="K62" i="41" s="1"/>
  <c r="BT475" i="46"/>
  <c r="BT477" i="46" s="1"/>
  <c r="G47" i="41"/>
  <c r="J47" i="41" s="1"/>
  <c r="K47" i="41" s="1"/>
  <c r="BE475" i="46"/>
  <c r="BE477" i="46" s="1"/>
  <c r="G51" i="41"/>
  <c r="J51" i="41" s="1"/>
  <c r="K51" i="41" s="1"/>
  <c r="BI475" i="46"/>
  <c r="BI477" i="46" s="1"/>
  <c r="G80" i="41"/>
  <c r="J80" i="41" s="1"/>
  <c r="CL475" i="46"/>
  <c r="CL477" i="46" s="1"/>
  <c r="G63" i="41"/>
  <c r="H63" i="41" s="1"/>
  <c r="BU475" i="46"/>
  <c r="BU477" i="46" s="1"/>
  <c r="G131" i="41"/>
  <c r="J131" i="41" s="1"/>
  <c r="K131" i="41" s="1"/>
  <c r="EK475" i="46"/>
  <c r="EK477" i="46" s="1"/>
  <c r="G115" i="41"/>
  <c r="J115" i="41" s="1"/>
  <c r="K115" i="41" s="1"/>
  <c r="DU475" i="46"/>
  <c r="DU477" i="46" s="1"/>
  <c r="G99" i="41"/>
  <c r="J99" i="41" s="1"/>
  <c r="K99" i="41" s="1"/>
  <c r="DE475" i="46"/>
  <c r="DE477" i="46" s="1"/>
  <c r="G67" i="41"/>
  <c r="J67" i="41" s="1"/>
  <c r="K67" i="41" s="1"/>
  <c r="BY475" i="46"/>
  <c r="BY477" i="46" s="1"/>
  <c r="G122" i="41"/>
  <c r="J122" i="41" s="1"/>
  <c r="K122" i="41" s="1"/>
  <c r="EB475" i="46"/>
  <c r="EB477" i="46" s="1"/>
  <c r="G126" i="41"/>
  <c r="J126" i="41" s="1"/>
  <c r="EF475" i="46"/>
  <c r="EF477" i="46" s="1"/>
  <c r="G98" i="41"/>
  <c r="J98" i="41" s="1"/>
  <c r="K98" i="41" s="1"/>
  <c r="DD475" i="46"/>
  <c r="DD477" i="46" s="1"/>
  <c r="G136" i="41"/>
  <c r="J136" i="41" s="1"/>
  <c r="K136" i="41" s="1"/>
  <c r="EP475" i="46"/>
  <c r="EP477" i="46" s="1"/>
  <c r="G92" i="41"/>
  <c r="J92" i="41" s="1"/>
  <c r="CX475" i="46"/>
  <c r="CX477" i="46" s="1"/>
  <c r="G116" i="41"/>
  <c r="J116" i="41" s="1"/>
  <c r="K116" i="41" s="1"/>
  <c r="DV475" i="46"/>
  <c r="DV477" i="46" s="1"/>
  <c r="E404" i="46"/>
  <c r="E357" i="46"/>
  <c r="E360" i="46"/>
  <c r="E362" i="46"/>
  <c r="E407" i="46"/>
  <c r="E338" i="46"/>
  <c r="E467" i="46"/>
  <c r="E429" i="46"/>
  <c r="E399" i="46"/>
  <c r="E329" i="46"/>
  <c r="E402" i="46"/>
  <c r="E437" i="46"/>
  <c r="E323" i="46"/>
  <c r="F223" i="39" s="1"/>
  <c r="E322" i="46"/>
  <c r="F222" i="39" s="1"/>
  <c r="E436" i="46"/>
  <c r="E348" i="46"/>
  <c r="E411" i="46"/>
  <c r="E341" i="46"/>
  <c r="E326" i="46"/>
  <c r="F226" i="39" s="1"/>
  <c r="G109" i="41"/>
  <c r="H109" i="41" s="1"/>
  <c r="DO475" i="46"/>
  <c r="DO477" i="46" s="1"/>
  <c r="E434" i="46"/>
  <c r="G76" i="41"/>
  <c r="H76" i="41" s="1"/>
  <c r="CH475" i="46"/>
  <c r="CH477" i="46" s="1"/>
  <c r="G60" i="41"/>
  <c r="J60" i="41" s="1"/>
  <c r="K60" i="41" s="1"/>
  <c r="BR475" i="46"/>
  <c r="BR477" i="46" s="1"/>
  <c r="G38" i="41"/>
  <c r="J38" i="41" s="1"/>
  <c r="K38" i="41" s="1"/>
  <c r="AV475" i="46"/>
  <c r="AV477" i="46" s="1"/>
  <c r="G42" i="41"/>
  <c r="J42" i="41" s="1"/>
  <c r="K42" i="41" s="1"/>
  <c r="AZ475" i="46"/>
  <c r="AZ477" i="46" s="1"/>
  <c r="G78" i="41"/>
  <c r="J78" i="41" s="1"/>
  <c r="K78" i="41" s="1"/>
  <c r="CJ475" i="46"/>
  <c r="CJ477" i="46" s="1"/>
  <c r="G129" i="41"/>
  <c r="J129" i="41" s="1"/>
  <c r="EI475" i="46"/>
  <c r="EI477" i="46" s="1"/>
  <c r="G113" i="41"/>
  <c r="J113" i="41" s="1"/>
  <c r="K113" i="41" s="1"/>
  <c r="DS475" i="46"/>
  <c r="DS477" i="46" s="1"/>
  <c r="G97" i="41"/>
  <c r="J97" i="41" s="1"/>
  <c r="K97" i="41" s="1"/>
  <c r="DC475" i="46"/>
  <c r="DC477" i="46" s="1"/>
  <c r="G106" i="41"/>
  <c r="H106" i="41" s="1"/>
  <c r="DL475" i="46"/>
  <c r="DL477" i="46" s="1"/>
  <c r="G134" i="41"/>
  <c r="J134" i="41" s="1"/>
  <c r="EN475" i="46"/>
  <c r="EN477" i="46" s="1"/>
  <c r="G114" i="41"/>
  <c r="J114" i="41" s="1"/>
  <c r="K114" i="41" s="1"/>
  <c r="DT475" i="46"/>
  <c r="DT477" i="46" s="1"/>
  <c r="G55" i="41"/>
  <c r="J55" i="41" s="1"/>
  <c r="K55" i="41" s="1"/>
  <c r="BM475" i="46"/>
  <c r="BM477" i="46" s="1"/>
  <c r="E465" i="46"/>
  <c r="E343" i="46"/>
  <c r="E337" i="46"/>
  <c r="E366" i="46"/>
  <c r="E356" i="46"/>
  <c r="E377" i="46"/>
  <c r="E464" i="46"/>
  <c r="E368" i="46"/>
  <c r="E396" i="46"/>
  <c r="E432" i="46"/>
  <c r="E359" i="46"/>
  <c r="E385" i="46"/>
  <c r="E418" i="46"/>
  <c r="E352" i="46"/>
  <c r="E347" i="46"/>
  <c r="E441" i="46"/>
  <c r="E468" i="46"/>
  <c r="E426" i="46"/>
  <c r="E367" i="46"/>
  <c r="G22" i="41"/>
  <c r="H22" i="41" s="1"/>
  <c r="AF475" i="46"/>
  <c r="AF477" i="46" s="1"/>
  <c r="E457" i="46"/>
  <c r="G46" i="41"/>
  <c r="H46" i="41" s="1"/>
  <c r="BD475" i="46"/>
  <c r="BD477" i="46" s="1"/>
  <c r="G74" i="41"/>
  <c r="J74" i="41" s="1"/>
  <c r="K74" i="41" s="1"/>
  <c r="CF475" i="46"/>
  <c r="CF477" i="46" s="1"/>
  <c r="G58" i="41"/>
  <c r="J58" i="41" s="1"/>
  <c r="K58" i="41" s="1"/>
  <c r="BP475" i="46"/>
  <c r="BP477" i="46" s="1"/>
  <c r="G31" i="41"/>
  <c r="H31" i="41" s="1"/>
  <c r="AO475" i="46"/>
  <c r="AO477" i="46" s="1"/>
  <c r="G69" i="41"/>
  <c r="J69" i="41" s="1"/>
  <c r="K69" i="41" s="1"/>
  <c r="CA475" i="46"/>
  <c r="CA477" i="46" s="1"/>
  <c r="G83" i="41"/>
  <c r="J83" i="41" s="1"/>
  <c r="K83" i="41" s="1"/>
  <c r="CO475" i="46"/>
  <c r="CO477" i="46" s="1"/>
  <c r="G127" i="41"/>
  <c r="J127" i="41" s="1"/>
  <c r="K127" i="41" s="1"/>
  <c r="EG475" i="46"/>
  <c r="EG477" i="46" s="1"/>
  <c r="G111" i="41"/>
  <c r="H111" i="41" s="1"/>
  <c r="DQ475" i="46"/>
  <c r="DQ477" i="46" s="1"/>
  <c r="G95" i="41"/>
  <c r="H95" i="41" s="1"/>
  <c r="DA475" i="46"/>
  <c r="DA477" i="46" s="1"/>
  <c r="G90" i="41"/>
  <c r="J90" i="41" s="1"/>
  <c r="K90" i="41" s="1"/>
  <c r="CV475" i="46"/>
  <c r="CV477" i="46" s="1"/>
  <c r="G118" i="41"/>
  <c r="J118" i="41" s="1"/>
  <c r="DX475" i="46"/>
  <c r="DX477" i="46" s="1"/>
  <c r="G140" i="41"/>
  <c r="J140" i="41" s="1"/>
  <c r="ET475" i="46"/>
  <c r="ET477" i="46" s="1"/>
  <c r="G100" i="41"/>
  <c r="J100" i="41" s="1"/>
  <c r="K100" i="41" s="1"/>
  <c r="DF475" i="46"/>
  <c r="DF477" i="46" s="1"/>
  <c r="G104" i="41"/>
  <c r="J104" i="41" s="1"/>
  <c r="K104" i="41" s="1"/>
  <c r="DJ475" i="46"/>
  <c r="DJ477" i="46" s="1"/>
  <c r="E427" i="46"/>
  <c r="E331" i="46"/>
  <c r="E336" i="46"/>
  <c r="E413" i="46"/>
  <c r="E423" i="46"/>
  <c r="E458" i="46"/>
  <c r="E435" i="46"/>
  <c r="E339" i="46"/>
  <c r="E344" i="46"/>
  <c r="E403" i="46"/>
  <c r="E419" i="46"/>
  <c r="E456" i="46"/>
  <c r="E400" i="46"/>
  <c r="E354" i="46"/>
  <c r="E459" i="46"/>
  <c r="E334" i="46"/>
  <c r="E379" i="46"/>
  <c r="E415" i="46"/>
  <c r="E325" i="46"/>
  <c r="F225" i="39" s="1"/>
  <c r="K150" i="15"/>
  <c r="M150" i="15" s="1"/>
  <c r="K166" i="15"/>
  <c r="I216" i="15"/>
  <c r="C215" i="14"/>
  <c r="C214" i="7"/>
  <c r="C215" i="24"/>
  <c r="C429" i="24"/>
  <c r="I184" i="15"/>
  <c r="C183" i="14"/>
  <c r="C183" i="24"/>
  <c r="C182" i="7"/>
  <c r="C397" i="24"/>
  <c r="I192" i="15"/>
  <c r="C191" i="14"/>
  <c r="C191" i="24"/>
  <c r="C190" i="7"/>
  <c r="C405" i="24"/>
  <c r="I212" i="15"/>
  <c r="C211" i="14"/>
  <c r="C210" i="7"/>
  <c r="C425" i="24"/>
  <c r="C211" i="24"/>
  <c r="I195" i="15"/>
  <c r="C193" i="7"/>
  <c r="C408" i="24"/>
  <c r="C194" i="14"/>
  <c r="C194" i="24"/>
  <c r="I217" i="15"/>
  <c r="C216" i="14"/>
  <c r="C215" i="7"/>
  <c r="C216" i="24"/>
  <c r="C430" i="24"/>
  <c r="I176" i="15"/>
  <c r="C175" i="14"/>
  <c r="C174" i="7"/>
  <c r="C175" i="24"/>
  <c r="C389" i="24"/>
  <c r="I214" i="15"/>
  <c r="C213" i="14"/>
  <c r="C212" i="7"/>
  <c r="C427" i="24"/>
  <c r="C213" i="24"/>
  <c r="I213" i="15"/>
  <c r="C211" i="7"/>
  <c r="C212" i="14"/>
  <c r="C212" i="24"/>
  <c r="C426" i="24"/>
  <c r="I204" i="15"/>
  <c r="C203" i="14"/>
  <c r="C202" i="7"/>
  <c r="C417" i="24"/>
  <c r="C203" i="24"/>
  <c r="I187" i="15"/>
  <c r="C186" i="14"/>
  <c r="C185" i="7"/>
  <c r="C400" i="24"/>
  <c r="C186" i="24"/>
  <c r="I193" i="15"/>
  <c r="C192" i="14"/>
  <c r="C191" i="7"/>
  <c r="C406" i="24"/>
  <c r="C192" i="24"/>
  <c r="I210" i="15"/>
  <c r="C208" i="7"/>
  <c r="C209" i="24"/>
  <c r="C423" i="24"/>
  <c r="C209" i="14"/>
  <c r="I206" i="15"/>
  <c r="C205" i="14"/>
  <c r="C204" i="7"/>
  <c r="C419" i="24"/>
  <c r="C205" i="24"/>
  <c r="I205" i="15"/>
  <c r="C203" i="7"/>
  <c r="C204" i="14"/>
  <c r="C204" i="24"/>
  <c r="C418" i="24"/>
  <c r="I196" i="15"/>
  <c r="C195" i="14"/>
  <c r="C194" i="7"/>
  <c r="C195" i="24"/>
  <c r="C409" i="24"/>
  <c r="I177" i="15"/>
  <c r="C176" i="14"/>
  <c r="C175" i="7"/>
  <c r="C390" i="24"/>
  <c r="C176" i="24"/>
  <c r="I179" i="15"/>
  <c r="C178" i="14"/>
  <c r="C177" i="7"/>
  <c r="C392" i="24"/>
  <c r="C178" i="24"/>
  <c r="I202" i="15"/>
  <c r="C201" i="14"/>
  <c r="C415" i="24"/>
  <c r="C201" i="24"/>
  <c r="C200" i="7"/>
  <c r="I201" i="15"/>
  <c r="C199" i="7"/>
  <c r="C200" i="14"/>
  <c r="C414" i="24"/>
  <c r="C200" i="24"/>
  <c r="I198" i="15"/>
  <c r="C197" i="14"/>
  <c r="C197" i="24"/>
  <c r="C411" i="24"/>
  <c r="C196" i="7"/>
  <c r="I185" i="15"/>
  <c r="C183" i="7"/>
  <c r="C184" i="14"/>
  <c r="C398" i="24"/>
  <c r="C184" i="24"/>
  <c r="I197" i="15"/>
  <c r="C196" i="14"/>
  <c r="C195" i="7"/>
  <c r="C196" i="24"/>
  <c r="C410" i="24"/>
  <c r="I209" i="15"/>
  <c r="C208" i="14"/>
  <c r="C207" i="7"/>
  <c r="C208" i="24"/>
  <c r="C422" i="24"/>
  <c r="I188" i="15"/>
  <c r="C187" i="14"/>
  <c r="C186" i="7"/>
  <c r="C187" i="24"/>
  <c r="C401" i="24"/>
  <c r="I191" i="15"/>
  <c r="C189" i="7"/>
  <c r="C190" i="14"/>
  <c r="C404" i="24"/>
  <c r="C190" i="24"/>
  <c r="I171" i="15"/>
  <c r="C170" i="14"/>
  <c r="C169" i="7"/>
  <c r="C384" i="24"/>
  <c r="C170" i="24"/>
  <c r="I194" i="15"/>
  <c r="C193" i="14"/>
  <c r="C407" i="24"/>
  <c r="C192" i="7"/>
  <c r="C193" i="24"/>
  <c r="I190" i="15"/>
  <c r="C189" i="14"/>
  <c r="C188" i="7"/>
  <c r="C403" i="24"/>
  <c r="C189" i="24"/>
  <c r="I189" i="15"/>
  <c r="C187" i="7"/>
  <c r="C188" i="14"/>
  <c r="C188" i="24"/>
  <c r="C402" i="24"/>
  <c r="I180" i="15"/>
  <c r="C179" i="14"/>
  <c r="C178" i="7"/>
  <c r="C179" i="24"/>
  <c r="C393" i="24"/>
  <c r="I186" i="15"/>
  <c r="C185" i="14"/>
  <c r="C399" i="24"/>
  <c r="C185" i="24"/>
  <c r="C184" i="7"/>
  <c r="I182" i="15"/>
  <c r="C181" i="14"/>
  <c r="C395" i="24"/>
  <c r="C181" i="24"/>
  <c r="C180" i="7"/>
  <c r="I215" i="15"/>
  <c r="C213" i="7"/>
  <c r="C214" i="14"/>
  <c r="C428" i="24"/>
  <c r="C214" i="24"/>
  <c r="I181" i="15"/>
  <c r="C180" i="14"/>
  <c r="C179" i="7"/>
  <c r="C180" i="24"/>
  <c r="C394" i="24"/>
  <c r="I207" i="15"/>
  <c r="C206" i="14"/>
  <c r="C205" i="7"/>
  <c r="C420" i="24"/>
  <c r="C206" i="24"/>
  <c r="I172" i="15"/>
  <c r="C171" i="14"/>
  <c r="C171" i="24"/>
  <c r="C170" i="7"/>
  <c r="C385" i="24"/>
  <c r="I183" i="15"/>
  <c r="C181" i="7"/>
  <c r="C182" i="14"/>
  <c r="C396" i="24"/>
  <c r="C182" i="24"/>
  <c r="I178" i="15"/>
  <c r="C177" i="14"/>
  <c r="C176" i="7"/>
  <c r="C391" i="24"/>
  <c r="C177" i="24"/>
  <c r="I199" i="15"/>
  <c r="C197" i="7"/>
  <c r="C198" i="14"/>
  <c r="C412" i="24"/>
  <c r="C198" i="24"/>
  <c r="I174" i="15"/>
  <c r="C173" i="14"/>
  <c r="C172" i="7"/>
  <c r="C387" i="24"/>
  <c r="C173" i="24"/>
  <c r="I175" i="15"/>
  <c r="C174" i="14"/>
  <c r="C388" i="24"/>
  <c r="C174" i="24"/>
  <c r="C173" i="7"/>
  <c r="I173" i="15"/>
  <c r="C171" i="7"/>
  <c r="C172" i="14"/>
  <c r="C386" i="24"/>
  <c r="C172" i="24"/>
  <c r="I211" i="15"/>
  <c r="C210" i="14"/>
  <c r="C210" i="24"/>
  <c r="C209" i="7"/>
  <c r="C424" i="24"/>
  <c r="I208" i="15"/>
  <c r="C207" i="14"/>
  <c r="C206" i="7"/>
  <c r="C421" i="24"/>
  <c r="C207" i="24"/>
  <c r="I203" i="15"/>
  <c r="C202" i="14"/>
  <c r="C201" i="7"/>
  <c r="C416" i="24"/>
  <c r="C202" i="24"/>
  <c r="I200" i="15"/>
  <c r="C199" i="14"/>
  <c r="C198" i="7"/>
  <c r="C199" i="24"/>
  <c r="C413" i="24"/>
  <c r="I170" i="15"/>
  <c r="C168" i="39" s="1"/>
  <c r="C169" i="24"/>
  <c r="C168" i="7"/>
  <c r="C383" i="24"/>
  <c r="P217" i="24"/>
  <c r="Q217" i="24"/>
  <c r="V160" i="24"/>
  <c r="V217" i="24" s="1"/>
  <c r="H217" i="24"/>
  <c r="AA160" i="24"/>
  <c r="AA217" i="24" s="1"/>
  <c r="N217" i="24"/>
  <c r="O217" i="24"/>
  <c r="T160" i="24"/>
  <c r="T217" i="24" s="1"/>
  <c r="S160" i="24"/>
  <c r="S217" i="24" s="1"/>
  <c r="L217" i="24"/>
  <c r="M217" i="24"/>
  <c r="J217" i="24"/>
  <c r="R160" i="24"/>
  <c r="R217" i="24" s="1"/>
  <c r="D159" i="14"/>
  <c r="W160" i="24"/>
  <c r="W217" i="24" s="1"/>
  <c r="Y160" i="24"/>
  <c r="Y217" i="24" s="1"/>
  <c r="I217" i="24"/>
  <c r="Z160" i="24"/>
  <c r="Z217" i="24" s="1"/>
  <c r="U160" i="24"/>
  <c r="U217" i="24" s="1"/>
  <c r="K217" i="24"/>
  <c r="C231" i="24"/>
  <c r="C114" i="24"/>
  <c r="C113" i="7"/>
  <c r="I115" i="15"/>
  <c r="C113" i="39" s="1"/>
  <c r="C328" i="24"/>
  <c r="C113" i="34"/>
  <c r="C19" i="34"/>
  <c r="I141" i="15"/>
  <c r="K141" i="15" s="1"/>
  <c r="C230" i="24"/>
  <c r="C140" i="24"/>
  <c r="C15" i="34"/>
  <c r="C17" i="7"/>
  <c r="K21" i="7"/>
  <c r="I382" i="42"/>
  <c r="I383" i="42" s="1"/>
  <c r="I382" i="39"/>
  <c r="E376" i="14" s="1"/>
  <c r="D379" i="14"/>
  <c r="I382" i="38"/>
  <c r="I383" i="38" s="1"/>
  <c r="D375" i="14"/>
  <c r="I382" i="7"/>
  <c r="I383" i="7" s="1"/>
  <c r="C227" i="24"/>
  <c r="C118" i="24"/>
  <c r="C118" i="14"/>
  <c r="I32" i="15"/>
  <c r="C30" i="39" s="1"/>
  <c r="C31" i="14"/>
  <c r="C98" i="7"/>
  <c r="C99" i="14"/>
  <c r="C103" i="34"/>
  <c r="C104" i="14"/>
  <c r="I41" i="15"/>
  <c r="K41" i="15" s="1"/>
  <c r="C40" i="14"/>
  <c r="I123" i="15"/>
  <c r="K123" i="15" s="1"/>
  <c r="C122" i="14"/>
  <c r="C275" i="24"/>
  <c r="C61" i="14"/>
  <c r="C75" i="34"/>
  <c r="C76" i="14"/>
  <c r="C150" i="14"/>
  <c r="C247" i="24"/>
  <c r="C33" i="14"/>
  <c r="C252" i="24"/>
  <c r="C38" i="14"/>
  <c r="C125" i="34"/>
  <c r="C126" i="14"/>
  <c r="C297" i="24"/>
  <c r="C83" i="14"/>
  <c r="I92" i="15"/>
  <c r="K92" i="15" s="1"/>
  <c r="C91" i="14"/>
  <c r="C151" i="14"/>
  <c r="C57" i="34"/>
  <c r="C58" i="14"/>
  <c r="C66" i="24"/>
  <c r="C66" i="14"/>
  <c r="C229" i="24"/>
  <c r="C15" i="14"/>
  <c r="I52" i="15"/>
  <c r="C50" i="39" s="1"/>
  <c r="C51" i="14"/>
  <c r="C267" i="24"/>
  <c r="C53" i="14"/>
  <c r="I44" i="15"/>
  <c r="C42" i="39" s="1"/>
  <c r="C43" i="14"/>
  <c r="I28" i="15"/>
  <c r="C26" i="39" s="1"/>
  <c r="C27" i="14"/>
  <c r="C87" i="34"/>
  <c r="C88" i="14"/>
  <c r="C23" i="7"/>
  <c r="C24" i="14"/>
  <c r="C108" i="34"/>
  <c r="C109" i="14"/>
  <c r="I122" i="15"/>
  <c r="C549" i="24" s="1"/>
  <c r="C121" i="14"/>
  <c r="C59" i="34"/>
  <c r="C60" i="14"/>
  <c r="C113" i="24"/>
  <c r="C113" i="14"/>
  <c r="C138" i="34"/>
  <c r="C139" i="14"/>
  <c r="C289" i="24"/>
  <c r="C75" i="14"/>
  <c r="C72" i="7"/>
  <c r="C73" i="14"/>
  <c r="I48" i="15"/>
  <c r="K48" i="15" s="1"/>
  <c r="C689" i="24" s="1"/>
  <c r="C47" i="14"/>
  <c r="C34" i="24"/>
  <c r="C34" i="14"/>
  <c r="C310" i="24"/>
  <c r="C96" i="14"/>
  <c r="I20" i="15"/>
  <c r="C18" i="39" s="1"/>
  <c r="C19" i="14"/>
  <c r="C135" i="34"/>
  <c r="C136" i="14"/>
  <c r="C149" i="14"/>
  <c r="C80" i="24"/>
  <c r="C80" i="14"/>
  <c r="I102" i="15"/>
  <c r="C529" i="24" s="1"/>
  <c r="C101" i="14"/>
  <c r="C36" i="34"/>
  <c r="C37" i="14"/>
  <c r="C51" i="7"/>
  <c r="C52" i="14"/>
  <c r="C104" i="34"/>
  <c r="C105" i="14"/>
  <c r="C110" i="24"/>
  <c r="C110" i="14"/>
  <c r="C66" i="34"/>
  <c r="C67" i="14"/>
  <c r="C271" i="24"/>
  <c r="C57" i="14"/>
  <c r="C122" i="7"/>
  <c r="C123" i="14"/>
  <c r="C124" i="24"/>
  <c r="C124" i="14"/>
  <c r="I128" i="15"/>
  <c r="C126" i="39" s="1"/>
  <c r="C127" i="14"/>
  <c r="C346" i="24"/>
  <c r="C132" i="14"/>
  <c r="C13" i="34"/>
  <c r="C14" i="14"/>
  <c r="C68" i="24"/>
  <c r="C68" i="14"/>
  <c r="C81" i="34"/>
  <c r="C82" i="14"/>
  <c r="I129" i="15"/>
  <c r="C127" i="39" s="1"/>
  <c r="C128" i="14"/>
  <c r="C307" i="24"/>
  <c r="C93" i="14"/>
  <c r="C243" i="24"/>
  <c r="C29" i="14"/>
  <c r="C43" i="7"/>
  <c r="C44" i="14"/>
  <c r="C88" i="34"/>
  <c r="C89" i="14"/>
  <c r="C86" i="24"/>
  <c r="C86" i="14"/>
  <c r="I60" i="15"/>
  <c r="C58" i="39" s="1"/>
  <c r="C59" i="14"/>
  <c r="C41" i="24"/>
  <c r="C41" i="14"/>
  <c r="C101" i="34"/>
  <c r="C102" i="14"/>
  <c r="C102" i="34"/>
  <c r="C103" i="14"/>
  <c r="C106" i="24"/>
  <c r="C106" i="14"/>
  <c r="C95" i="24"/>
  <c r="C95" i="14"/>
  <c r="C143" i="24"/>
  <c r="C143" i="14"/>
  <c r="C12" i="24"/>
  <c r="C12" i="14"/>
  <c r="C22" i="24"/>
  <c r="C22" i="14"/>
  <c r="C133" i="24"/>
  <c r="C133" i="14"/>
  <c r="C146" i="24"/>
  <c r="C146" i="14"/>
  <c r="I22" i="15"/>
  <c r="C20" i="39" s="1"/>
  <c r="C21" i="14"/>
  <c r="C99" i="34"/>
  <c r="C100" i="14"/>
  <c r="C35" i="7"/>
  <c r="C36" i="14"/>
  <c r="C81" i="24"/>
  <c r="C81" i="14"/>
  <c r="C78" i="24"/>
  <c r="C78" i="14"/>
  <c r="I36" i="15"/>
  <c r="C34" i="39" s="1"/>
  <c r="C35" i="14"/>
  <c r="C239" i="24"/>
  <c r="C25" i="14"/>
  <c r="C93" i="34"/>
  <c r="C94" i="14"/>
  <c r="C70" i="34"/>
  <c r="C71" i="14"/>
  <c r="C74" i="24"/>
  <c r="C74" i="14"/>
  <c r="C89" i="34"/>
  <c r="C90" i="14"/>
  <c r="I56" i="15"/>
  <c r="C54" i="39" s="1"/>
  <c r="C55" i="14"/>
  <c r="I24" i="15"/>
  <c r="C22" i="39" s="1"/>
  <c r="C23" i="14"/>
  <c r="C78" i="34"/>
  <c r="C79" i="14"/>
  <c r="C97" i="24"/>
  <c r="C97" i="14"/>
  <c r="C114" i="34"/>
  <c r="C115" i="14"/>
  <c r="C270" i="24"/>
  <c r="C56" i="14"/>
  <c r="C352" i="24"/>
  <c r="C138" i="14"/>
  <c r="I78" i="15"/>
  <c r="C76" i="39" s="1"/>
  <c r="C77" i="14"/>
  <c r="C91" i="34"/>
  <c r="C92" i="14"/>
  <c r="C28" i="24"/>
  <c r="C28" i="14"/>
  <c r="C64" i="34"/>
  <c r="C65" i="14"/>
  <c r="I71" i="15"/>
  <c r="K71" i="15" s="1"/>
  <c r="C70" i="14"/>
  <c r="C142" i="24"/>
  <c r="C142" i="14"/>
  <c r="C46" i="24"/>
  <c r="C46" i="14"/>
  <c r="I40" i="15"/>
  <c r="C38" i="39" s="1"/>
  <c r="C39" i="14"/>
  <c r="C42" i="24"/>
  <c r="C42" i="14"/>
  <c r="C50" i="24"/>
  <c r="C50" i="14"/>
  <c r="C134" i="34"/>
  <c r="C135" i="14"/>
  <c r="C25" i="7"/>
  <c r="C26" i="14"/>
  <c r="C62" i="7"/>
  <c r="C63" i="14"/>
  <c r="C321" i="24"/>
  <c r="C107" i="14"/>
  <c r="C111" i="34"/>
  <c r="C112" i="14"/>
  <c r="C47" i="34"/>
  <c r="C48" i="14"/>
  <c r="C130" i="24"/>
  <c r="C130" i="14"/>
  <c r="I70" i="15"/>
  <c r="C68" i="39" s="1"/>
  <c r="C69" i="14"/>
  <c r="C144" i="7"/>
  <c r="C145" i="14"/>
  <c r="I85" i="15"/>
  <c r="C83" i="39" s="1"/>
  <c r="C84" i="14"/>
  <c r="C263" i="24"/>
  <c r="C49" i="14"/>
  <c r="C54" i="24"/>
  <c r="C54" i="14"/>
  <c r="C134" i="24"/>
  <c r="C134" i="14"/>
  <c r="C30" i="24"/>
  <c r="C30" i="14"/>
  <c r="C147" i="34"/>
  <c r="C148" i="14"/>
  <c r="C98" i="24"/>
  <c r="C98" i="14"/>
  <c r="C110" i="7"/>
  <c r="C111" i="14"/>
  <c r="H6" i="7"/>
  <c r="C30" i="7"/>
  <c r="C246" i="24"/>
  <c r="H296" i="7"/>
  <c r="H362" i="7"/>
  <c r="H345" i="7"/>
  <c r="H258" i="7"/>
  <c r="H333" i="7"/>
  <c r="H255" i="7"/>
  <c r="H288" i="7"/>
  <c r="H314" i="7"/>
  <c r="H337" i="7"/>
  <c r="H360" i="7"/>
  <c r="H304" i="7"/>
  <c r="H339" i="7"/>
  <c r="H323" i="7"/>
  <c r="H283" i="7"/>
  <c r="H312" i="7"/>
  <c r="H316" i="7"/>
  <c r="H334" i="7"/>
  <c r="H329" i="7"/>
  <c r="H347" i="7"/>
  <c r="H352" i="7"/>
  <c r="H253" i="7"/>
  <c r="H252" i="7"/>
  <c r="H361" i="7"/>
  <c r="H355" i="7"/>
  <c r="H291" i="7"/>
  <c r="J256" i="46"/>
  <c r="J184" i="46"/>
  <c r="J198" i="46"/>
  <c r="J205" i="46"/>
  <c r="J310" i="46"/>
  <c r="J244" i="46"/>
  <c r="J229" i="46"/>
  <c r="E371" i="7"/>
  <c r="J175" i="46"/>
  <c r="J239" i="46"/>
  <c r="J264" i="46"/>
  <c r="J267" i="46"/>
  <c r="J262" i="46"/>
  <c r="J266" i="46"/>
  <c r="J269" i="46"/>
  <c r="J210" i="46"/>
  <c r="J213" i="46"/>
  <c r="J219" i="46"/>
  <c r="J223" i="46"/>
  <c r="J248" i="46"/>
  <c r="J246" i="46"/>
  <c r="J191" i="46"/>
  <c r="J268" i="46"/>
  <c r="J206" i="46"/>
  <c r="J286" i="46"/>
  <c r="J287" i="46"/>
  <c r="H300" i="7"/>
  <c r="H342" i="7"/>
  <c r="J259" i="46"/>
  <c r="J203" i="46"/>
  <c r="J202" i="46"/>
  <c r="J255" i="46"/>
  <c r="J189" i="46"/>
  <c r="J300" i="46"/>
  <c r="J217" i="46"/>
  <c r="J220" i="46"/>
  <c r="J263" i="46"/>
  <c r="J279" i="46"/>
  <c r="J192" i="46"/>
  <c r="J271" i="46"/>
  <c r="J295" i="46"/>
  <c r="J274" i="46"/>
  <c r="J277" i="46"/>
  <c r="J180" i="46"/>
  <c r="J282" i="46"/>
  <c r="J209" i="46"/>
  <c r="J215" i="46"/>
  <c r="J254" i="46"/>
  <c r="J221" i="46"/>
  <c r="J280" i="46"/>
  <c r="J273" i="46"/>
  <c r="J224" i="46"/>
  <c r="J307" i="46"/>
  <c r="J281" i="46"/>
  <c r="J208" i="46"/>
  <c r="J243" i="46"/>
  <c r="J174" i="46"/>
  <c r="J194" i="46"/>
  <c r="J292" i="46"/>
  <c r="J288" i="46"/>
  <c r="J291" i="46"/>
  <c r="J216" i="46"/>
  <c r="J235" i="46"/>
  <c r="J230" i="46"/>
  <c r="J261" i="46"/>
  <c r="J204" i="46"/>
  <c r="J290" i="46"/>
  <c r="J233" i="46"/>
  <c r="J304" i="46"/>
  <c r="J278" i="46"/>
  <c r="J276" i="46"/>
  <c r="J197" i="46"/>
  <c r="J253" i="46"/>
  <c r="J207" i="46"/>
  <c r="J201" i="46"/>
  <c r="J284" i="46"/>
  <c r="J227" i="46"/>
  <c r="J308" i="46"/>
  <c r="J247" i="46"/>
  <c r="J187" i="46"/>
  <c r="J289" i="46"/>
  <c r="J234" i="46"/>
  <c r="J237" i="46"/>
  <c r="J178" i="46"/>
  <c r="J181" i="46"/>
  <c r="J185" i="46"/>
  <c r="J188" i="46"/>
  <c r="J296" i="46"/>
  <c r="J299" i="46"/>
  <c r="J200" i="46"/>
  <c r="J214" i="46"/>
  <c r="J311" i="46"/>
  <c r="J251" i="46"/>
  <c r="J186" i="46"/>
  <c r="J265" i="46"/>
  <c r="J270" i="46"/>
  <c r="J294" i="46"/>
  <c r="J297" i="46"/>
  <c r="J231" i="46"/>
  <c r="H301" i="7"/>
  <c r="H346" i="7"/>
  <c r="H254" i="7"/>
  <c r="J293" i="46"/>
  <c r="J228" i="46"/>
  <c r="J272" i="46"/>
  <c r="J250" i="46"/>
  <c r="J240" i="46"/>
  <c r="J298" i="46"/>
  <c r="J301" i="46"/>
  <c r="J242" i="46"/>
  <c r="J245" i="46"/>
  <c r="J249" i="46"/>
  <c r="J252" i="46"/>
  <c r="J193" i="46"/>
  <c r="J196" i="46"/>
  <c r="J177" i="46"/>
  <c r="J302" i="46"/>
  <c r="J285" i="46"/>
  <c r="J212" i="46"/>
  <c r="J275" i="46"/>
  <c r="J218" i="46"/>
  <c r="J312" i="46"/>
  <c r="J241" i="46"/>
  <c r="J182" i="46"/>
  <c r="J258" i="46"/>
  <c r="J225" i="46"/>
  <c r="J222" i="46"/>
  <c r="J303" i="46"/>
  <c r="J283" i="46"/>
  <c r="J176" i="46"/>
  <c r="J195" i="46"/>
  <c r="J190" i="46"/>
  <c r="J306" i="46"/>
  <c r="J309" i="46"/>
  <c r="J313" i="46"/>
  <c r="J183" i="46"/>
  <c r="J257" i="46"/>
  <c r="J260" i="46"/>
  <c r="J305" i="46"/>
  <c r="J232" i="46"/>
  <c r="J238" i="46"/>
  <c r="J236" i="46"/>
  <c r="J179" i="46"/>
  <c r="J226" i="46"/>
  <c r="J199" i="46"/>
  <c r="J211" i="46"/>
  <c r="C30" i="34"/>
  <c r="C127" i="24"/>
  <c r="C131" i="7"/>
  <c r="C31" i="24"/>
  <c r="C245" i="24"/>
  <c r="C94" i="7"/>
  <c r="C40" i="7"/>
  <c r="C43" i="34"/>
  <c r="C325" i="24"/>
  <c r="C299" i="24"/>
  <c r="C123" i="7"/>
  <c r="C132" i="24"/>
  <c r="C131" i="34"/>
  <c r="C142" i="7"/>
  <c r="C143" i="7"/>
  <c r="C46" i="34"/>
  <c r="C39" i="34"/>
  <c r="C40" i="24"/>
  <c r="C313" i="24"/>
  <c r="I125" i="15"/>
  <c r="C123" i="39" s="1"/>
  <c r="C337" i="24"/>
  <c r="C31" i="34"/>
  <c r="I109" i="15"/>
  <c r="K109" i="15" s="1"/>
  <c r="I88" i="15"/>
  <c r="C86" i="39" s="1"/>
  <c r="K79" i="39"/>
  <c r="C13" i="24"/>
  <c r="I97" i="15"/>
  <c r="C95" i="39" s="1"/>
  <c r="C26" i="34"/>
  <c r="C20" i="34"/>
  <c r="C235" i="24"/>
  <c r="I112" i="15"/>
  <c r="C539" i="24" s="1"/>
  <c r="C277" i="24"/>
  <c r="C298" i="24"/>
  <c r="C354" i="24"/>
  <c r="C111" i="24"/>
  <c r="C291" i="24"/>
  <c r="C139" i="7"/>
  <c r="C139" i="34"/>
  <c r="C110" i="34"/>
  <c r="C234" i="24"/>
  <c r="I64" i="15"/>
  <c r="K64" i="15" s="1"/>
  <c r="C62" i="34"/>
  <c r="C63" i="24"/>
  <c r="C360" i="24"/>
  <c r="C141" i="34"/>
  <c r="I66" i="15"/>
  <c r="C493" i="24" s="1"/>
  <c r="C65" i="24"/>
  <c r="C284" i="24"/>
  <c r="C69" i="34"/>
  <c r="C25" i="34"/>
  <c r="I37" i="15"/>
  <c r="K37" i="15" s="1"/>
  <c r="C25" i="24"/>
  <c r="C249" i="24"/>
  <c r="C36" i="24"/>
  <c r="C314" i="24"/>
  <c r="C241" i="24"/>
  <c r="C572" i="24"/>
  <c r="I89" i="15"/>
  <c r="C87" i="39" s="1"/>
  <c r="C69" i="24"/>
  <c r="I35" i="15"/>
  <c r="C33" i="39" s="1"/>
  <c r="C26" i="7"/>
  <c r="C356" i="24"/>
  <c r="C69" i="7"/>
  <c r="C144" i="24"/>
  <c r="C279" i="24"/>
  <c r="C33" i="7"/>
  <c r="I67" i="15"/>
  <c r="C494" i="24" s="1"/>
  <c r="C79" i="24"/>
  <c r="C141" i="7"/>
  <c r="C64" i="7"/>
  <c r="C14" i="7"/>
  <c r="I131" i="15"/>
  <c r="C558" i="24" s="1"/>
  <c r="C47" i="24"/>
  <c r="C86" i="7"/>
  <c r="C18" i="24"/>
  <c r="C143" i="34"/>
  <c r="C14" i="34"/>
  <c r="C261" i="24"/>
  <c r="C86" i="34"/>
  <c r="C15" i="24"/>
  <c r="C130" i="34"/>
  <c r="C70" i="24"/>
  <c r="I114" i="15"/>
  <c r="C112" i="39" s="1"/>
  <c r="C13" i="7"/>
  <c r="C96" i="24"/>
  <c r="I21" i="15"/>
  <c r="C448" i="24" s="1"/>
  <c r="I27" i="15"/>
  <c r="K27" i="15" s="1"/>
  <c r="C95" i="7"/>
  <c r="C240" i="24"/>
  <c r="C33" i="34"/>
  <c r="C14" i="24"/>
  <c r="C46" i="7"/>
  <c r="I33" i="15"/>
  <c r="C31" i="39" s="1"/>
  <c r="C280" i="24"/>
  <c r="C26" i="24"/>
  <c r="C32" i="24"/>
  <c r="I62" i="15"/>
  <c r="C60" i="39" s="1"/>
  <c r="C147" i="24"/>
  <c r="C51" i="24"/>
  <c r="C336" i="24"/>
  <c r="C65" i="7"/>
  <c r="C138" i="24"/>
  <c r="C95" i="34"/>
  <c r="C31" i="7"/>
  <c r="C256" i="24"/>
  <c r="C47" i="7"/>
  <c r="C144" i="34"/>
  <c r="C248" i="24"/>
  <c r="C65" i="34"/>
  <c r="C293" i="24"/>
  <c r="C292" i="24"/>
  <c r="C84" i="24"/>
  <c r="I105" i="15"/>
  <c r="C532" i="24" s="1"/>
  <c r="C103" i="7"/>
  <c r="C98" i="34"/>
  <c r="C358" i="24"/>
  <c r="C344" i="24"/>
  <c r="I100" i="15"/>
  <c r="C527" i="24" s="1"/>
  <c r="C254" i="24"/>
  <c r="C20" i="7"/>
  <c r="C84" i="34"/>
  <c r="C27" i="24"/>
  <c r="C99" i="24"/>
  <c r="C107" i="34"/>
  <c r="C77" i="24"/>
  <c r="C59" i="24"/>
  <c r="C137" i="7"/>
  <c r="C85" i="7"/>
  <c r="I101" i="15"/>
  <c r="C528" i="24" s="1"/>
  <c r="I139" i="15"/>
  <c r="C566" i="24" s="1"/>
  <c r="I113" i="15"/>
  <c r="C540" i="24" s="1"/>
  <c r="C76" i="7"/>
  <c r="C273" i="24"/>
  <c r="C137" i="34"/>
  <c r="C35" i="34"/>
  <c r="C100" i="24"/>
  <c r="C99" i="7"/>
  <c r="C112" i="24"/>
  <c r="C262" i="24"/>
  <c r="C326" i="24"/>
  <c r="I49" i="15"/>
  <c r="C47" i="39" s="1"/>
  <c r="C76" i="34"/>
  <c r="C123" i="24"/>
  <c r="C338" i="24"/>
  <c r="C111" i="7"/>
  <c r="C48" i="24"/>
  <c r="C250" i="24"/>
  <c r="C300" i="24"/>
  <c r="C32" i="34"/>
  <c r="C41" i="7"/>
  <c r="C129" i="24"/>
  <c r="C17" i="24"/>
  <c r="C142" i="34"/>
  <c r="C149" i="34"/>
  <c r="C125" i="7"/>
  <c r="I51" i="15"/>
  <c r="C478" i="24" s="1"/>
  <c r="C16" i="7"/>
  <c r="C127" i="7"/>
  <c r="C18" i="7"/>
  <c r="C264" i="24"/>
  <c r="C41" i="34"/>
  <c r="C61" i="7"/>
  <c r="C49" i="7"/>
  <c r="C16" i="34"/>
  <c r="I18" i="15"/>
  <c r="K18" i="15" s="1"/>
  <c r="C357" i="24"/>
  <c r="C49" i="34"/>
  <c r="I43" i="15"/>
  <c r="C41" i="39" s="1"/>
  <c r="C22" i="7"/>
  <c r="C22" i="34"/>
  <c r="C151" i="34"/>
  <c r="C21" i="34"/>
  <c r="C101" i="24"/>
  <c r="I80" i="15"/>
  <c r="C78" i="39" s="1"/>
  <c r="C330" i="24"/>
  <c r="C114" i="7"/>
  <c r="C576" i="24"/>
  <c r="I76" i="15"/>
  <c r="C74" i="39" s="1"/>
  <c r="C287" i="24"/>
  <c r="C78" i="7"/>
  <c r="C72" i="24"/>
  <c r="C23" i="24"/>
  <c r="C73" i="24"/>
  <c r="C63" i="7"/>
  <c r="C237" i="24"/>
  <c r="C148" i="24"/>
  <c r="I31" i="15"/>
  <c r="C458" i="24" s="1"/>
  <c r="C362" i="24"/>
  <c r="C244" i="24"/>
  <c r="C100" i="7"/>
  <c r="I136" i="15"/>
  <c r="K136" i="15" s="1"/>
  <c r="C147" i="7"/>
  <c r="C29" i="7"/>
  <c r="C349" i="24"/>
  <c r="I98" i="15"/>
  <c r="C96" i="39" s="1"/>
  <c r="I119" i="15"/>
  <c r="C117" i="39" s="1"/>
  <c r="C29" i="34"/>
  <c r="C96" i="7"/>
  <c r="C134" i="7"/>
  <c r="I23" i="15"/>
  <c r="C450" i="24" s="1"/>
  <c r="I38" i="15"/>
  <c r="C465" i="24" s="1"/>
  <c r="C315" i="24"/>
  <c r="C135" i="24"/>
  <c r="C334" i="24"/>
  <c r="C119" i="34"/>
  <c r="C236" i="24"/>
  <c r="C96" i="34"/>
  <c r="C251" i="24"/>
  <c r="C37" i="24"/>
  <c r="C112" i="7"/>
  <c r="C51" i="34"/>
  <c r="I140" i="15"/>
  <c r="C138" i="39" s="1"/>
  <c r="C278" i="24"/>
  <c r="C288" i="24"/>
  <c r="C138" i="7"/>
  <c r="C53" i="24"/>
  <c r="C63" i="34"/>
  <c r="C347" i="24"/>
  <c r="C93" i="7"/>
  <c r="C115" i="24"/>
  <c r="C132" i="34"/>
  <c r="I108" i="15"/>
  <c r="C106" i="39" s="1"/>
  <c r="I117" i="15"/>
  <c r="C115" i="39" s="1"/>
  <c r="C90" i="24"/>
  <c r="I72" i="15"/>
  <c r="C499" i="24" s="1"/>
  <c r="C327" i="24"/>
  <c r="C52" i="24"/>
  <c r="C115" i="34"/>
  <c r="I65" i="15"/>
  <c r="C63" i="39" s="1"/>
  <c r="C39" i="7"/>
  <c r="C75" i="24"/>
  <c r="C283" i="24"/>
  <c r="C285" i="24"/>
  <c r="C132" i="7"/>
  <c r="C72" i="34"/>
  <c r="C265" i="24"/>
  <c r="C341" i="24"/>
  <c r="C129" i="34"/>
  <c r="C77" i="34"/>
  <c r="C266" i="24"/>
  <c r="C27" i="7"/>
  <c r="C122" i="34"/>
  <c r="C87" i="24"/>
  <c r="C318" i="24"/>
  <c r="C64" i="24"/>
  <c r="C74" i="7"/>
  <c r="C353" i="24"/>
  <c r="C68" i="7"/>
  <c r="I116" i="15"/>
  <c r="K116" i="15" s="1"/>
  <c r="C112" i="34"/>
  <c r="C50" i="7"/>
  <c r="C126" i="7"/>
  <c r="I53" i="15"/>
  <c r="C51" i="39" s="1"/>
  <c r="C55" i="24"/>
  <c r="C123" i="34"/>
  <c r="C290" i="24"/>
  <c r="C301" i="24"/>
  <c r="I133" i="15"/>
  <c r="C131" i="39" s="1"/>
  <c r="C104" i="24"/>
  <c r="C74" i="34"/>
  <c r="C68" i="34"/>
  <c r="C329" i="24"/>
  <c r="I74" i="15"/>
  <c r="C72" i="39" s="1"/>
  <c r="C82" i="7"/>
  <c r="C50" i="34"/>
  <c r="I75" i="15"/>
  <c r="K75" i="15" s="1"/>
  <c r="C126" i="34"/>
  <c r="I124" i="15"/>
  <c r="C122" i="39" s="1"/>
  <c r="C116" i="24"/>
  <c r="C139" i="24"/>
  <c r="I134" i="15"/>
  <c r="C561" i="24" s="1"/>
  <c r="C28" i="34"/>
  <c r="C115" i="7"/>
  <c r="I132" i="15"/>
  <c r="C559" i="24" s="1"/>
  <c r="C129" i="7"/>
  <c r="C131" i="24"/>
  <c r="C71" i="24"/>
  <c r="C351" i="24"/>
  <c r="C73" i="7"/>
  <c r="C54" i="34"/>
  <c r="C345" i="24"/>
  <c r="I55" i="15"/>
  <c r="C53" i="39" s="1"/>
  <c r="C70" i="7"/>
  <c r="C136" i="34"/>
  <c r="C116" i="34"/>
  <c r="C94" i="24"/>
  <c r="I91" i="15"/>
  <c r="C89" i="39" s="1"/>
  <c r="C130" i="7"/>
  <c r="C304" i="24"/>
  <c r="C73" i="34"/>
  <c r="I95" i="15"/>
  <c r="C93" i="39" s="1"/>
  <c r="C89" i="7"/>
  <c r="C308" i="24"/>
  <c r="C269" i="24"/>
  <c r="I54" i="15"/>
  <c r="C52" i="39" s="1"/>
  <c r="C54" i="7"/>
  <c r="G13" i="41"/>
  <c r="H13" i="41" s="1"/>
  <c r="W475" i="46"/>
  <c r="W477" i="46" s="1"/>
  <c r="G18" i="41"/>
  <c r="H18" i="41" s="1"/>
  <c r="AB475" i="46"/>
  <c r="AB477" i="46" s="1"/>
  <c r="G16" i="41"/>
  <c r="J16" i="41" s="1"/>
  <c r="K16" i="41" s="1"/>
  <c r="Z475" i="46"/>
  <c r="Z477" i="46" s="1"/>
  <c r="G17" i="41"/>
  <c r="H17" i="41" s="1"/>
  <c r="AA475" i="46"/>
  <c r="AA477" i="46" s="1"/>
  <c r="C128" i="7"/>
  <c r="C149" i="24"/>
  <c r="C38" i="34"/>
  <c r="C37" i="7"/>
  <c r="I47" i="15"/>
  <c r="C45" i="39" s="1"/>
  <c r="I34" i="15"/>
  <c r="C32" i="39" s="1"/>
  <c r="C21" i="7"/>
  <c r="I126" i="15"/>
  <c r="K126" i="15" s="1"/>
  <c r="C100" i="34"/>
  <c r="I86" i="15"/>
  <c r="K86" i="15" s="1"/>
  <c r="C259" i="24"/>
  <c r="C257" i="24"/>
  <c r="C145" i="7"/>
  <c r="C332" i="24"/>
  <c r="C258" i="24"/>
  <c r="C260" i="24"/>
  <c r="C36" i="7"/>
  <c r="C108" i="24"/>
  <c r="I39" i="15"/>
  <c r="C37" i="39" s="1"/>
  <c r="C67" i="7"/>
  <c r="C38" i="24"/>
  <c r="C33" i="24"/>
  <c r="C37" i="34"/>
  <c r="C141" i="24"/>
  <c r="C120" i="7"/>
  <c r="C109" i="24"/>
  <c r="C311" i="24"/>
  <c r="C85" i="24"/>
  <c r="C126" i="24"/>
  <c r="C42" i="7"/>
  <c r="C145" i="34"/>
  <c r="C117" i="7"/>
  <c r="I45" i="15"/>
  <c r="C43" i="39" s="1"/>
  <c r="C45" i="7"/>
  <c r="C39" i="24"/>
  <c r="C322" i="24"/>
  <c r="C67" i="34"/>
  <c r="C61" i="34"/>
  <c r="C294" i="24"/>
  <c r="C84" i="7"/>
  <c r="I127" i="15"/>
  <c r="C125" i="39" s="1"/>
  <c r="C44" i="24"/>
  <c r="C253" i="24"/>
  <c r="C107" i="7"/>
  <c r="C274" i="24"/>
  <c r="C128" i="34"/>
  <c r="C282" i="24"/>
  <c r="C32" i="7"/>
  <c r="C343" i="24"/>
  <c r="I106" i="15"/>
  <c r="K106" i="15" s="1"/>
  <c r="C128" i="24"/>
  <c r="C79" i="7"/>
  <c r="C56" i="24"/>
  <c r="C21" i="24"/>
  <c r="I130" i="15"/>
  <c r="C557" i="24" s="1"/>
  <c r="C62" i="24"/>
  <c r="C149" i="7"/>
  <c r="C340" i="24"/>
  <c r="C117" i="34"/>
  <c r="I63" i="15"/>
  <c r="C490" i="24" s="1"/>
  <c r="C45" i="34"/>
  <c r="I46" i="15"/>
  <c r="C473" i="24" s="1"/>
  <c r="C38" i="7"/>
  <c r="C276" i="24"/>
  <c r="I69" i="15"/>
  <c r="C67" i="39" s="1"/>
  <c r="C148" i="7"/>
  <c r="I19" i="15"/>
  <c r="C17" i="39" s="1"/>
  <c r="I15" i="15"/>
  <c r="C13" i="39" s="1"/>
  <c r="C12" i="34"/>
  <c r="C17" i="34"/>
  <c r="C228" i="24"/>
  <c r="C12" i="7"/>
  <c r="C232" i="24"/>
  <c r="I16" i="15"/>
  <c r="C443" i="24" s="1"/>
  <c r="I14" i="15"/>
  <c r="C441" i="24" s="1"/>
  <c r="H17" i="39"/>
  <c r="K17" i="39"/>
  <c r="D7" i="14"/>
  <c r="H116" i="39"/>
  <c r="K65" i="7"/>
  <c r="K14" i="39"/>
  <c r="N112" i="15"/>
  <c r="N138" i="15"/>
  <c r="N9" i="15"/>
  <c r="Q632" i="46" s="1"/>
  <c r="Q634" i="46" s="1"/>
  <c r="I17" i="15"/>
  <c r="K17" i="15" s="1"/>
  <c r="C23" i="34"/>
  <c r="C88" i="24"/>
  <c r="C40" i="34"/>
  <c r="C20" i="24"/>
  <c r="C18" i="34"/>
  <c r="C60" i="7"/>
  <c r="C91" i="24"/>
  <c r="C148" i="34"/>
  <c r="C105" i="24"/>
  <c r="C303" i="24"/>
  <c r="C57" i="24"/>
  <c r="C82" i="34"/>
  <c r="C16" i="24"/>
  <c r="C312" i="24"/>
  <c r="I59" i="15"/>
  <c r="C486" i="24" s="1"/>
  <c r="C58" i="7"/>
  <c r="C27" i="34"/>
  <c r="C150" i="34"/>
  <c r="I68" i="15"/>
  <c r="C66" i="39" s="1"/>
  <c r="C52" i="7"/>
  <c r="I93" i="15"/>
  <c r="C520" i="24" s="1"/>
  <c r="C83" i="7"/>
  <c r="C302" i="24"/>
  <c r="C319" i="24"/>
  <c r="I99" i="15"/>
  <c r="C97" i="39" s="1"/>
  <c r="C127" i="34"/>
  <c r="C87" i="7"/>
  <c r="C19" i="7"/>
  <c r="C56" i="7"/>
  <c r="C42" i="34"/>
  <c r="C15" i="7"/>
  <c r="C97" i="7"/>
  <c r="I83" i="15"/>
  <c r="C81" i="39" s="1"/>
  <c r="C272" i="24"/>
  <c r="C92" i="24"/>
  <c r="C122" i="24"/>
  <c r="I137" i="15"/>
  <c r="K137" i="15" s="1"/>
  <c r="C238" i="24"/>
  <c r="C60" i="34"/>
  <c r="C90" i="7"/>
  <c r="C359" i="24"/>
  <c r="I118" i="15"/>
  <c r="C116" i="39" s="1"/>
  <c r="C89" i="24"/>
  <c r="C296" i="24"/>
  <c r="C57" i="7"/>
  <c r="C58" i="34"/>
  <c r="C281" i="24"/>
  <c r="C52" i="34"/>
  <c r="C91" i="7"/>
  <c r="C83" i="34"/>
  <c r="C306" i="24"/>
  <c r="C255" i="24"/>
  <c r="C350" i="24"/>
  <c r="C104" i="7"/>
  <c r="C136" i="24"/>
  <c r="I25" i="15"/>
  <c r="K25" i="15" s="1"/>
  <c r="C82" i="24"/>
  <c r="C117" i="24"/>
  <c r="C88" i="7"/>
  <c r="C56" i="34"/>
  <c r="I84" i="15"/>
  <c r="C82" i="39" s="1"/>
  <c r="C97" i="34"/>
  <c r="C81" i="7"/>
  <c r="I111" i="15"/>
  <c r="C109" i="39" s="1"/>
  <c r="C242" i="24"/>
  <c r="C66" i="7"/>
  <c r="I58" i="15"/>
  <c r="K58" i="15" s="1"/>
  <c r="C121" i="7"/>
  <c r="C109" i="34"/>
  <c r="C152" i="34"/>
  <c r="C305" i="24"/>
  <c r="I90" i="15"/>
  <c r="C88" i="39" s="1"/>
  <c r="C85" i="34"/>
  <c r="C58" i="24"/>
  <c r="C135" i="7"/>
  <c r="C342" i="24"/>
  <c r="I81" i="15"/>
  <c r="C79" i="39" s="1"/>
  <c r="I42" i="15"/>
  <c r="C40" i="39" s="1"/>
  <c r="C24" i="24"/>
  <c r="C19" i="24"/>
  <c r="C90" i="34"/>
  <c r="C145" i="24"/>
  <c r="C116" i="7"/>
  <c r="C83" i="24"/>
  <c r="C324" i="24"/>
  <c r="I29" i="15"/>
  <c r="C456" i="24" s="1"/>
  <c r="C61" i="24"/>
  <c r="K31" i="7"/>
  <c r="C79" i="34"/>
  <c r="C331" i="24"/>
  <c r="C121" i="34"/>
  <c r="C67" i="24"/>
  <c r="C233" i="24"/>
  <c r="H73" i="39"/>
  <c r="C43" i="24"/>
  <c r="C109" i="7"/>
  <c r="I87" i="15"/>
  <c r="C514" i="24" s="1"/>
  <c r="N102" i="15"/>
  <c r="N122" i="15"/>
  <c r="N99" i="15"/>
  <c r="E371" i="14"/>
  <c r="N21" i="15"/>
  <c r="N131" i="15"/>
  <c r="N124" i="15"/>
  <c r="N140" i="15"/>
  <c r="N98" i="15"/>
  <c r="H156" i="46"/>
  <c r="N142" i="15"/>
  <c r="N118" i="15"/>
  <c r="G7" i="41"/>
  <c r="J7" i="41" s="1"/>
  <c r="K7" i="41" s="1"/>
  <c r="G148" i="42"/>
  <c r="N106" i="15"/>
  <c r="G150" i="38"/>
  <c r="H94" i="41"/>
  <c r="K141" i="41"/>
  <c r="K118" i="39"/>
  <c r="H70" i="39"/>
  <c r="H76" i="39"/>
  <c r="K70" i="39"/>
  <c r="H48" i="39"/>
  <c r="K116" i="39"/>
  <c r="K71" i="39"/>
  <c r="H89" i="39"/>
  <c r="K114" i="39"/>
  <c r="K76" i="39"/>
  <c r="K48" i="39"/>
  <c r="K125" i="39"/>
  <c r="K105" i="39"/>
  <c r="K81" i="39"/>
  <c r="H118" i="39"/>
  <c r="K8" i="39"/>
  <c r="H105" i="39"/>
  <c r="H15" i="39"/>
  <c r="H125" i="39"/>
  <c r="K84" i="39"/>
  <c r="K15" i="39"/>
  <c r="H81" i="39"/>
  <c r="H84" i="39"/>
  <c r="H14" i="39"/>
  <c r="K73" i="39"/>
  <c r="K11" i="39"/>
  <c r="K132" i="39"/>
  <c r="H56" i="39"/>
  <c r="H41" i="39"/>
  <c r="K111" i="39"/>
  <c r="K43" i="39"/>
  <c r="K112" i="39"/>
  <c r="H112" i="39"/>
  <c r="H80" i="39"/>
  <c r="K139" i="39"/>
  <c r="H119" i="39"/>
  <c r="H114" i="39"/>
  <c r="K58" i="39"/>
  <c r="H66" i="39"/>
  <c r="H79" i="39"/>
  <c r="K12" i="39"/>
  <c r="H71" i="39"/>
  <c r="K64" i="39"/>
  <c r="H133" i="39"/>
  <c r="H69" i="39"/>
  <c r="H92" i="39"/>
  <c r="K50" i="39"/>
  <c r="K101" i="39"/>
  <c r="K20" i="39"/>
  <c r="K56" i="39"/>
  <c r="H111" i="39"/>
  <c r="K83" i="39"/>
  <c r="H83" i="39"/>
  <c r="H132" i="39"/>
  <c r="H82" i="39"/>
  <c r="H135" i="39"/>
  <c r="N93" i="15"/>
  <c r="N125" i="15"/>
  <c r="I57" i="15"/>
  <c r="C55" i="39" s="1"/>
  <c r="C309" i="24"/>
  <c r="C102" i="24"/>
  <c r="K92" i="39"/>
  <c r="H50" i="39"/>
  <c r="K25" i="39"/>
  <c r="C121" i="24"/>
  <c r="C118" i="34"/>
  <c r="C105" i="34"/>
  <c r="K28" i="39"/>
  <c r="K52" i="39"/>
  <c r="H20" i="39"/>
  <c r="C55" i="7"/>
  <c r="C268" i="24"/>
  <c r="K88" i="39"/>
  <c r="K41" i="39"/>
  <c r="C125" i="24"/>
  <c r="C107" i="24"/>
  <c r="K97" i="39"/>
  <c r="H57" i="39"/>
  <c r="I135" i="15"/>
  <c r="C133" i="39" s="1"/>
  <c r="I104" i="15"/>
  <c r="C531" i="24" s="1"/>
  <c r="K142" i="39"/>
  <c r="H74" i="39"/>
  <c r="N110" i="15"/>
  <c r="I61" i="15"/>
  <c r="C488" i="24" s="1"/>
  <c r="C55" i="34"/>
  <c r="C94" i="34"/>
  <c r="C53" i="7"/>
  <c r="K128" i="39"/>
  <c r="H88" i="39"/>
  <c r="I50" i="15"/>
  <c r="C477" i="24" s="1"/>
  <c r="C124" i="7"/>
  <c r="C120" i="34"/>
  <c r="I94" i="15"/>
  <c r="C92" i="39" s="1"/>
  <c r="I120" i="15"/>
  <c r="C547" i="24" s="1"/>
  <c r="C106" i="7"/>
  <c r="K113" i="39"/>
  <c r="H97" i="39"/>
  <c r="K57" i="39"/>
  <c r="C348" i="24"/>
  <c r="I103" i="15"/>
  <c r="C101" i="39" s="1"/>
  <c r="C317" i="24"/>
  <c r="H142" i="39"/>
  <c r="K74" i="39"/>
  <c r="C60" i="24"/>
  <c r="H23" i="39"/>
  <c r="C339" i="24"/>
  <c r="H128" i="39"/>
  <c r="C49" i="24"/>
  <c r="C124" i="34"/>
  <c r="C93" i="24"/>
  <c r="C119" i="24"/>
  <c r="H113" i="39"/>
  <c r="K93" i="39"/>
  <c r="I107" i="15"/>
  <c r="C534" i="24" s="1"/>
  <c r="C133" i="7"/>
  <c r="C316" i="24"/>
  <c r="C103" i="24"/>
  <c r="C59" i="7"/>
  <c r="H8" i="39"/>
  <c r="K23" i="39"/>
  <c r="C53" i="34"/>
  <c r="C48" i="7"/>
  <c r="C92" i="7"/>
  <c r="C333" i="24"/>
  <c r="C106" i="34"/>
  <c r="H93" i="39"/>
  <c r="C320" i="24"/>
  <c r="C101" i="7"/>
  <c r="C102" i="7"/>
  <c r="K134" i="39"/>
  <c r="I30" i="15"/>
  <c r="C28" i="39" s="1"/>
  <c r="I96" i="15"/>
  <c r="C523" i="24" s="1"/>
  <c r="C335" i="24"/>
  <c r="C92" i="34"/>
  <c r="C118" i="7"/>
  <c r="H35" i="39"/>
  <c r="C105" i="7"/>
  <c r="C133" i="34"/>
  <c r="H134" i="39"/>
  <c r="C29" i="24"/>
  <c r="H31" i="39"/>
  <c r="C48" i="34"/>
  <c r="H25" i="39"/>
  <c r="K35" i="39"/>
  <c r="H28" i="39"/>
  <c r="H52" i="39"/>
  <c r="C28" i="7"/>
  <c r="J109" i="41"/>
  <c r="K109" i="41" s="1"/>
  <c r="N92" i="15"/>
  <c r="N96" i="15"/>
  <c r="N126" i="15"/>
  <c r="N116" i="15"/>
  <c r="N100" i="15"/>
  <c r="N57" i="15"/>
  <c r="N114" i="15"/>
  <c r="G146" i="42"/>
  <c r="N128" i="15"/>
  <c r="N45" i="15"/>
  <c r="N94" i="15"/>
  <c r="H146" i="41"/>
  <c r="N75" i="15"/>
  <c r="N20" i="15"/>
  <c r="K84" i="41"/>
  <c r="H32" i="39"/>
  <c r="H102" i="39"/>
  <c r="H68" i="39"/>
  <c r="K55" i="39"/>
  <c r="K68" i="39"/>
  <c r="H12" i="39"/>
  <c r="K133" i="39"/>
  <c r="K69" i="39"/>
  <c r="K66" i="39"/>
  <c r="K36" i="7"/>
  <c r="K83" i="7"/>
  <c r="K121" i="7"/>
  <c r="K59" i="7"/>
  <c r="K20" i="7"/>
  <c r="K129" i="7"/>
  <c r="K131" i="7"/>
  <c r="K79" i="7"/>
  <c r="H133" i="7"/>
  <c r="K85" i="7"/>
  <c r="K27" i="7"/>
  <c r="K113" i="7"/>
  <c r="K60" i="7"/>
  <c r="K133" i="7"/>
  <c r="K115" i="7"/>
  <c r="H60" i="7"/>
  <c r="K26" i="7"/>
  <c r="H27" i="7"/>
  <c r="K25" i="7"/>
  <c r="H87" i="7"/>
  <c r="H24" i="7"/>
  <c r="K134" i="7"/>
  <c r="K87" i="7"/>
  <c r="K99" i="7"/>
  <c r="H99" i="7"/>
  <c r="K103" i="39"/>
  <c r="K72" i="7"/>
  <c r="K100" i="39"/>
  <c r="N113" i="15"/>
  <c r="H103" i="39"/>
  <c r="K67" i="39"/>
  <c r="K110" i="39"/>
  <c r="H53" i="39"/>
  <c r="H67" i="39"/>
  <c r="H67" i="41"/>
  <c r="H100" i="39"/>
  <c r="K80" i="39"/>
  <c r="H64" i="39"/>
  <c r="H110" i="39"/>
  <c r="K86" i="39"/>
  <c r="K53" i="39"/>
  <c r="H63" i="39"/>
  <c r="K63" i="39"/>
  <c r="H16" i="39"/>
  <c r="K138" i="39"/>
  <c r="H139" i="39"/>
  <c r="K75" i="39"/>
  <c r="K13" i="7"/>
  <c r="K16" i="39"/>
  <c r="H138" i="39"/>
  <c r="H58" i="39"/>
  <c r="K119" i="39"/>
  <c r="H75" i="39"/>
  <c r="D378" i="14"/>
  <c r="C71" i="34"/>
  <c r="K89" i="7"/>
  <c r="K51" i="7"/>
  <c r="I121" i="15"/>
  <c r="C119" i="39" s="1"/>
  <c r="K21" i="39"/>
  <c r="K140" i="39"/>
  <c r="K26" i="39"/>
  <c r="C11" i="7"/>
  <c r="C146" i="34"/>
  <c r="I138" i="15"/>
  <c r="C136" i="39" s="1"/>
  <c r="C80" i="7"/>
  <c r="H43" i="39"/>
  <c r="I79" i="15"/>
  <c r="K79" i="15" s="1"/>
  <c r="C44" i="34"/>
  <c r="D377" i="14"/>
  <c r="C10" i="7"/>
  <c r="C225" i="24"/>
  <c r="C11" i="24"/>
  <c r="C10" i="34"/>
  <c r="I12" i="15"/>
  <c r="C120" i="24"/>
  <c r="C286" i="24"/>
  <c r="C11" i="34"/>
  <c r="C355" i="24"/>
  <c r="C137" i="24"/>
  <c r="C323" i="24"/>
  <c r="C80" i="34"/>
  <c r="H27" i="39"/>
  <c r="C77" i="7"/>
  <c r="N134" i="15"/>
  <c r="I77" i="15"/>
  <c r="K77" i="15" s="1"/>
  <c r="C10" i="24"/>
  <c r="I11" i="15"/>
  <c r="C224" i="24"/>
  <c r="C9" i="34"/>
  <c r="C9" i="7"/>
  <c r="K49" i="7"/>
  <c r="K103" i="7"/>
  <c r="C119" i="7"/>
  <c r="I73" i="15"/>
  <c r="C71" i="39" s="1"/>
  <c r="I26" i="15"/>
  <c r="C24" i="39" s="1"/>
  <c r="I142" i="15"/>
  <c r="K142" i="15" s="1"/>
  <c r="C136" i="7"/>
  <c r="I110" i="15"/>
  <c r="K110" i="15" s="1"/>
  <c r="C35" i="24"/>
  <c r="K27" i="39"/>
  <c r="C76" i="24"/>
  <c r="C7" i="24"/>
  <c r="C221" i="24"/>
  <c r="C6" i="7"/>
  <c r="C6" i="34"/>
  <c r="I8" i="15"/>
  <c r="C8" i="24"/>
  <c r="C7" i="34"/>
  <c r="I9" i="15"/>
  <c r="C7" i="7"/>
  <c r="C222" i="24"/>
  <c r="K119" i="7"/>
  <c r="C71" i="7"/>
  <c r="C24" i="7"/>
  <c r="C361" i="24"/>
  <c r="C140" i="7"/>
  <c r="C108" i="7"/>
  <c r="C295" i="24"/>
  <c r="C34" i="7"/>
  <c r="C45" i="24"/>
  <c r="C75" i="7"/>
  <c r="H51" i="7"/>
  <c r="K78" i="7"/>
  <c r="K72" i="39"/>
  <c r="I13" i="15"/>
  <c r="C11" i="39" s="1"/>
  <c r="C226" i="24"/>
  <c r="C146" i="7"/>
  <c r="C140" i="34"/>
  <c r="I82" i="15"/>
  <c r="C509" i="24" s="1"/>
  <c r="C44" i="7"/>
  <c r="C8" i="7"/>
  <c r="I10" i="15"/>
  <c r="C9" i="24"/>
  <c r="C8" i="34"/>
  <c r="C223" i="24"/>
  <c r="K71" i="7"/>
  <c r="G141" i="38"/>
  <c r="H72" i="39"/>
  <c r="H26" i="39"/>
  <c r="C24" i="34"/>
  <c r="C34" i="34"/>
  <c r="K90" i="39"/>
  <c r="D82" i="14"/>
  <c r="H90" i="39"/>
  <c r="H37" i="39"/>
  <c r="D58" i="14"/>
  <c r="N11" i="15"/>
  <c r="S632" i="46" s="1"/>
  <c r="S634" i="46" s="1"/>
  <c r="K77" i="39"/>
  <c r="K37" i="39"/>
  <c r="E377" i="14"/>
  <c r="K115" i="39"/>
  <c r="K87" i="39"/>
  <c r="H22" i="39"/>
  <c r="D81" i="14"/>
  <c r="H33" i="39"/>
  <c r="N120" i="15"/>
  <c r="H115" i="39"/>
  <c r="H87" i="39"/>
  <c r="K22" i="39"/>
  <c r="K33" i="39"/>
  <c r="N81" i="15"/>
  <c r="H25" i="7"/>
  <c r="H36" i="7"/>
  <c r="H59" i="7"/>
  <c r="H22" i="7"/>
  <c r="K139" i="7"/>
  <c r="K55" i="7"/>
  <c r="K73" i="7"/>
  <c r="K105" i="7"/>
  <c r="K48" i="7"/>
  <c r="H103" i="7"/>
  <c r="H119" i="7"/>
  <c r="K69" i="7"/>
  <c r="H97" i="7"/>
  <c r="H55" i="7"/>
  <c r="H73" i="7"/>
  <c r="H72" i="7"/>
  <c r="H56" i="7"/>
  <c r="K18" i="7"/>
  <c r="K128" i="7"/>
  <c r="H18" i="7"/>
  <c r="H82" i="7"/>
  <c r="H13" i="7"/>
  <c r="H16" i="7"/>
  <c r="H83" i="7"/>
  <c r="K70" i="7"/>
  <c r="H34" i="7"/>
  <c r="K43" i="7"/>
  <c r="H85" i="7"/>
  <c r="H43" i="7"/>
  <c r="K63" i="7"/>
  <c r="K81" i="7"/>
  <c r="H63" i="7"/>
  <c r="H128" i="7"/>
  <c r="K56" i="7"/>
  <c r="H67" i="7"/>
  <c r="K67" i="7"/>
  <c r="H74" i="7"/>
  <c r="H33" i="7"/>
  <c r="K33" i="7"/>
  <c r="H57" i="7"/>
  <c r="K45" i="7"/>
  <c r="K77" i="7"/>
  <c r="K28" i="7"/>
  <c r="H20" i="7"/>
  <c r="H62" i="7"/>
  <c r="K112" i="7"/>
  <c r="H131" i="7"/>
  <c r="K24" i="7"/>
  <c r="K114" i="7"/>
  <c r="H112" i="7"/>
  <c r="K145" i="7"/>
  <c r="K22" i="7"/>
  <c r="H68" i="7"/>
  <c r="H80" i="7"/>
  <c r="H35" i="7"/>
  <c r="K111" i="7"/>
  <c r="H47" i="7"/>
  <c r="H79" i="7"/>
  <c r="K135" i="7"/>
  <c r="K47" i="7"/>
  <c r="H40" i="7"/>
  <c r="H135" i="7"/>
  <c r="H48" i="7"/>
  <c r="H31" i="7"/>
  <c r="H118" i="7"/>
  <c r="K144" i="7"/>
  <c r="H28" i="7"/>
  <c r="K68" i="7"/>
  <c r="K40" i="7"/>
  <c r="K120" i="7"/>
  <c r="H49" i="7"/>
  <c r="H45" i="7"/>
  <c r="K62" i="7"/>
  <c r="H70" i="7"/>
  <c r="D376" i="14"/>
  <c r="N136" i="15"/>
  <c r="H55" i="39"/>
  <c r="H114" i="7"/>
  <c r="K106" i="7"/>
  <c r="K70" i="41"/>
  <c r="K74" i="7"/>
  <c r="H141" i="41"/>
  <c r="H65" i="7"/>
  <c r="K120" i="41"/>
  <c r="H77" i="7"/>
  <c r="K97" i="7"/>
  <c r="H115" i="7"/>
  <c r="D112" i="14"/>
  <c r="N141" i="15"/>
  <c r="N109" i="15"/>
  <c r="N79" i="15"/>
  <c r="G142" i="38"/>
  <c r="N88" i="15"/>
  <c r="N90" i="15"/>
  <c r="N61" i="15"/>
  <c r="N127" i="15"/>
  <c r="N111" i="15"/>
  <c r="N95" i="15"/>
  <c r="N83" i="15"/>
  <c r="N121" i="15"/>
  <c r="G144" i="42"/>
  <c r="N66" i="15"/>
  <c r="S475" i="46"/>
  <c r="S477" i="46" s="1"/>
  <c r="N59" i="15"/>
  <c r="N68" i="15"/>
  <c r="G147" i="42"/>
  <c r="H64" i="41"/>
  <c r="N119" i="15"/>
  <c r="N103" i="15"/>
  <c r="N67" i="15"/>
  <c r="N37" i="15"/>
  <c r="G143" i="42"/>
  <c r="N133" i="15"/>
  <c r="N117" i="15"/>
  <c r="N52" i="15"/>
  <c r="N29" i="15"/>
  <c r="N76" i="15"/>
  <c r="N85" i="15"/>
  <c r="N135" i="15"/>
  <c r="N130" i="15"/>
  <c r="N87" i="15"/>
  <c r="N101" i="15"/>
  <c r="N69" i="15"/>
  <c r="N86" i="15"/>
  <c r="N28" i="15"/>
  <c r="K136" i="39"/>
  <c r="K23" i="7"/>
  <c r="K110" i="7"/>
  <c r="K29" i="7"/>
  <c r="K137" i="39"/>
  <c r="H9" i="41"/>
  <c r="H147" i="41"/>
  <c r="G34" i="41"/>
  <c r="J34" i="41" s="1"/>
  <c r="K34" i="41" s="1"/>
  <c r="AR475" i="46"/>
  <c r="AR477" i="46" s="1"/>
  <c r="N36" i="15"/>
  <c r="AR632" i="46" s="1"/>
  <c r="AR634" i="46" s="1"/>
  <c r="N132" i="15"/>
  <c r="H144" i="41"/>
  <c r="H82" i="41"/>
  <c r="N104" i="15"/>
  <c r="H152" i="41"/>
  <c r="N91" i="15"/>
  <c r="H127" i="41"/>
  <c r="H151" i="41"/>
  <c r="H102" i="41"/>
  <c r="N108" i="15"/>
  <c r="N84" i="15"/>
  <c r="H29" i="7"/>
  <c r="K9" i="41"/>
  <c r="D9" i="14"/>
  <c r="H136" i="39"/>
  <c r="K108" i="39"/>
  <c r="H137" i="39"/>
  <c r="K98" i="39"/>
  <c r="K143" i="39"/>
  <c r="K95" i="39"/>
  <c r="H47" i="39"/>
  <c r="H23" i="7"/>
  <c r="H75" i="7"/>
  <c r="H122" i="7"/>
  <c r="D107" i="14"/>
  <c r="H108" i="39"/>
  <c r="K146" i="39"/>
  <c r="H98" i="39"/>
  <c r="H46" i="39"/>
  <c r="H38" i="39"/>
  <c r="H143" i="39"/>
  <c r="K131" i="39"/>
  <c r="H95" i="39"/>
  <c r="K47" i="39"/>
  <c r="H123" i="7"/>
  <c r="K101" i="7"/>
  <c r="K34" i="7"/>
  <c r="K109" i="39"/>
  <c r="H146" i="39"/>
  <c r="K46" i="39"/>
  <c r="K38" i="39"/>
  <c r="H131" i="39"/>
  <c r="D76" i="14"/>
  <c r="H17" i="7"/>
  <c r="K75" i="7"/>
  <c r="K142" i="7"/>
  <c r="K106" i="39"/>
  <c r="H62" i="39"/>
  <c r="H110" i="7"/>
  <c r="D144" i="14"/>
  <c r="D75" i="14"/>
  <c r="H51" i="39"/>
  <c r="K102" i="41"/>
  <c r="H106" i="39"/>
  <c r="K62" i="39"/>
  <c r="H49" i="39"/>
  <c r="K129" i="39"/>
  <c r="H65" i="39"/>
  <c r="K51" i="39"/>
  <c r="K126" i="39"/>
  <c r="K147" i="39"/>
  <c r="H41" i="7"/>
  <c r="K122" i="7"/>
  <c r="D124" i="14"/>
  <c r="D47" i="14"/>
  <c r="K127" i="7"/>
  <c r="K41" i="7"/>
  <c r="H24" i="39"/>
  <c r="K24" i="39"/>
  <c r="K49" i="39"/>
  <c r="H129" i="39"/>
  <c r="K65" i="39"/>
  <c r="H126" i="39"/>
  <c r="H147" i="39"/>
  <c r="H127" i="7"/>
  <c r="H142" i="7"/>
  <c r="D139" i="14"/>
  <c r="D106" i="14"/>
  <c r="K52" i="7"/>
  <c r="K82" i="39"/>
  <c r="D71" i="14"/>
  <c r="K100" i="7"/>
  <c r="D91" i="14"/>
  <c r="H13" i="39"/>
  <c r="F80" i="41"/>
  <c r="H148" i="7"/>
  <c r="K13" i="39"/>
  <c r="H70" i="41"/>
  <c r="H111" i="7"/>
  <c r="K148" i="7"/>
  <c r="K102" i="39"/>
  <c r="F8" i="7"/>
  <c r="H96" i="7"/>
  <c r="K32" i="39"/>
  <c r="H64" i="7"/>
  <c r="H100" i="7"/>
  <c r="H81" i="7"/>
  <c r="K39" i="7"/>
  <c r="H140" i="7"/>
  <c r="D96" i="14"/>
  <c r="D14" i="14"/>
  <c r="H86" i="7"/>
  <c r="H122" i="39"/>
  <c r="D52" i="14"/>
  <c r="D68" i="14"/>
  <c r="H94" i="7"/>
  <c r="D113" i="14"/>
  <c r="K140" i="7"/>
  <c r="K50" i="7"/>
  <c r="K141" i="39"/>
  <c r="K117" i="39"/>
  <c r="H39" i="39"/>
  <c r="H117" i="39"/>
  <c r="K39" i="39"/>
  <c r="D123" i="14"/>
  <c r="D134" i="14"/>
  <c r="K104" i="39"/>
  <c r="H95" i="7"/>
  <c r="H88" i="7"/>
  <c r="K91" i="7"/>
  <c r="H104" i="39"/>
  <c r="K89" i="39"/>
  <c r="H127" i="39"/>
  <c r="H137" i="7"/>
  <c r="K116" i="7"/>
  <c r="D104" i="14"/>
  <c r="H46" i="7"/>
  <c r="H71" i="7"/>
  <c r="K78" i="39"/>
  <c r="K107" i="39"/>
  <c r="K30" i="7"/>
  <c r="H106" i="7"/>
  <c r="K102" i="7"/>
  <c r="D79" i="14"/>
  <c r="D120" i="14"/>
  <c r="D116" i="14"/>
  <c r="D23" i="14"/>
  <c r="H116" i="7"/>
  <c r="H78" i="39"/>
  <c r="K29" i="39"/>
  <c r="H18" i="39"/>
  <c r="K107" i="41"/>
  <c r="H78" i="7"/>
  <c r="H102" i="7"/>
  <c r="D56" i="14"/>
  <c r="D69" i="14"/>
  <c r="K91" i="39"/>
  <c r="K18" i="39"/>
  <c r="H140" i="39"/>
  <c r="H86" i="39"/>
  <c r="H91" i="39"/>
  <c r="D73" i="14"/>
  <c r="D84" i="14"/>
  <c r="H30" i="7"/>
  <c r="K86" i="7"/>
  <c r="H21" i="39"/>
  <c r="K135" i="39"/>
  <c r="K118" i="7"/>
  <c r="D115" i="14"/>
  <c r="D29" i="14"/>
  <c r="H132" i="7"/>
  <c r="H52" i="7"/>
  <c r="K94" i="7"/>
  <c r="D132" i="14"/>
  <c r="D140" i="14"/>
  <c r="D80" i="14"/>
  <c r="D141" i="14"/>
  <c r="D142" i="14"/>
  <c r="D150" i="14"/>
  <c r="K146" i="41"/>
  <c r="D105" i="14"/>
  <c r="H54" i="7"/>
  <c r="H104" i="7"/>
  <c r="K124" i="39"/>
  <c r="K85" i="41"/>
  <c r="K19" i="7"/>
  <c r="K151" i="41"/>
  <c r="H124" i="39"/>
  <c r="K96" i="39"/>
  <c r="K76" i="7"/>
  <c r="H76" i="7"/>
  <c r="K96" i="7"/>
  <c r="D54" i="14"/>
  <c r="D44" i="14"/>
  <c r="K107" i="7"/>
  <c r="H60" i="39"/>
  <c r="H61" i="39"/>
  <c r="H44" i="39"/>
  <c r="H36" i="39"/>
  <c r="H19" i="7"/>
  <c r="H107" i="7"/>
  <c r="H19" i="39"/>
  <c r="K144" i="39"/>
  <c r="H96" i="39"/>
  <c r="K147" i="7"/>
  <c r="K19" i="39"/>
  <c r="H144" i="39"/>
  <c r="K60" i="39"/>
  <c r="K145" i="39"/>
  <c r="K61" i="39"/>
  <c r="K44" i="39"/>
  <c r="K36" i="39"/>
  <c r="H45" i="39"/>
  <c r="H53" i="7"/>
  <c r="D128" i="14"/>
  <c r="D122" i="14"/>
  <c r="D63" i="14"/>
  <c r="D55" i="14"/>
  <c r="D109" i="14"/>
  <c r="K53" i="7"/>
  <c r="H145" i="39"/>
  <c r="K121" i="39"/>
  <c r="H32" i="7"/>
  <c r="K108" i="7"/>
  <c r="H108" i="7"/>
  <c r="K45" i="39"/>
  <c r="K32" i="7"/>
  <c r="H121" i="39"/>
  <c r="K122" i="39"/>
  <c r="K127" i="39"/>
  <c r="K54" i="7"/>
  <c r="H147" i="7"/>
  <c r="D145" i="14"/>
  <c r="D118" i="14"/>
  <c r="D37" i="14"/>
  <c r="D136" i="14"/>
  <c r="D25" i="14"/>
  <c r="D57" i="14"/>
  <c r="D15" i="14"/>
  <c r="D149" i="14"/>
  <c r="D88" i="14"/>
  <c r="D89" i="14"/>
  <c r="D42" i="14"/>
  <c r="D1289" i="24"/>
  <c r="D21" i="14"/>
  <c r="D87" i="14"/>
  <c r="D32" i="14"/>
  <c r="D33" i="14"/>
  <c r="D133" i="14"/>
  <c r="D72" i="14"/>
  <c r="D17" i="14"/>
  <c r="D20" i="14"/>
  <c r="H101" i="39"/>
  <c r="H77" i="39"/>
  <c r="K130" i="39"/>
  <c r="K94" i="39"/>
  <c r="D148" i="14"/>
  <c r="F140" i="41"/>
  <c r="D35" i="14"/>
  <c r="D16" i="14"/>
  <c r="D83" i="14"/>
  <c r="H143" i="7"/>
  <c r="K143" i="7"/>
  <c r="H130" i="39"/>
  <c r="H94" i="39"/>
  <c r="H44" i="7"/>
  <c r="K82" i="7"/>
  <c r="D64" i="14"/>
  <c r="F141" i="38"/>
  <c r="H66" i="7"/>
  <c r="D117" i="14"/>
  <c r="D77" i="14"/>
  <c r="D1073" i="24"/>
  <c r="D147" i="14"/>
  <c r="D100" i="14"/>
  <c r="K44" i="7"/>
  <c r="H54" i="39"/>
  <c r="K92" i="7"/>
  <c r="D67" i="14"/>
  <c r="F99" i="42"/>
  <c r="F149" i="38"/>
  <c r="H136" i="7"/>
  <c r="K136" i="7"/>
  <c r="K120" i="39"/>
  <c r="H42" i="39"/>
  <c r="K54" i="39"/>
  <c r="K123" i="39"/>
  <c r="K66" i="7"/>
  <c r="D121" i="14"/>
  <c r="D41" i="14"/>
  <c r="D93" i="14"/>
  <c r="H50" i="7"/>
  <c r="K17" i="7"/>
  <c r="K152" i="41"/>
  <c r="H120" i="39"/>
  <c r="K42" i="39"/>
  <c r="H123" i="39"/>
  <c r="K99" i="39"/>
  <c r="F56" i="42"/>
  <c r="D61" i="14"/>
  <c r="H34" i="39"/>
  <c r="H30" i="39"/>
  <c r="H99" i="39"/>
  <c r="H59" i="39"/>
  <c r="H15" i="7"/>
  <c r="H59" i="41"/>
  <c r="D95" i="14"/>
  <c r="D27" i="14"/>
  <c r="D102" i="14"/>
  <c r="D126" i="14"/>
  <c r="K15" i="7"/>
  <c r="H40" i="39"/>
  <c r="K40" i="39"/>
  <c r="K34" i="39"/>
  <c r="K30" i="39"/>
  <c r="K59" i="39"/>
  <c r="K92" i="41"/>
  <c r="D28" i="14"/>
  <c r="D18" i="14"/>
  <c r="D60" i="14"/>
  <c r="D97" i="14"/>
  <c r="D108" i="14"/>
  <c r="F35" i="42"/>
  <c r="K143" i="41"/>
  <c r="D36" i="14"/>
  <c r="F148" i="41"/>
  <c r="H148" i="41" s="1"/>
  <c r="D31" i="14"/>
  <c r="D45" i="14"/>
  <c r="K144" i="41"/>
  <c r="K147" i="41"/>
  <c r="F43" i="42"/>
  <c r="D111" i="14"/>
  <c r="D101" i="14"/>
  <c r="F146" i="42"/>
  <c r="D92" i="14"/>
  <c r="D114" i="14"/>
  <c r="D49" i="14"/>
  <c r="D53" i="14"/>
  <c r="H29" i="39"/>
  <c r="K31" i="39"/>
  <c r="D137" i="14"/>
  <c r="D98" i="14"/>
  <c r="D51" i="14"/>
  <c r="D19" i="14"/>
  <c r="D94" i="14"/>
  <c r="H107" i="39"/>
  <c r="D48" i="14"/>
  <c r="D129" i="14"/>
  <c r="D103" i="14"/>
  <c r="D24" i="14"/>
  <c r="D46" i="14"/>
  <c r="D86" i="14"/>
  <c r="H141" i="39"/>
  <c r="H109" i="39"/>
  <c r="K85" i="39"/>
  <c r="H85" i="39"/>
  <c r="D110" i="14"/>
  <c r="K124" i="7"/>
  <c r="H124" i="7"/>
  <c r="D59" i="14"/>
  <c r="D65" i="14"/>
  <c r="H126" i="7"/>
  <c r="D85" i="14"/>
  <c r="D125" i="14"/>
  <c r="H84" i="7"/>
  <c r="D50" i="14"/>
  <c r="D30" i="14"/>
  <c r="D70" i="14"/>
  <c r="H69" i="7"/>
  <c r="D431" i="24"/>
  <c r="K61" i="7"/>
  <c r="K64" i="7"/>
  <c r="K84" i="7"/>
  <c r="D62" i="14"/>
  <c r="D78" i="14"/>
  <c r="H42" i="7"/>
  <c r="H109" i="7"/>
  <c r="H93" i="7"/>
  <c r="H149" i="7"/>
  <c r="D43" i="14"/>
  <c r="D99" i="14"/>
  <c r="K138" i="7"/>
  <c r="H138" i="7"/>
  <c r="H98" i="7"/>
  <c r="H125" i="7"/>
  <c r="H141" i="7"/>
  <c r="H90" i="7"/>
  <c r="H146" i="7"/>
  <c r="H21" i="7"/>
  <c r="H130" i="7"/>
  <c r="H58" i="7"/>
  <c r="D22" i="14"/>
  <c r="D131" i="14"/>
  <c r="H61" i="7"/>
  <c r="H117" i="7"/>
  <c r="F65" i="41"/>
  <c r="D66" i="14"/>
  <c r="F129" i="41"/>
  <c r="D130" i="14"/>
  <c r="D135" i="14"/>
  <c r="F134" i="41"/>
  <c r="F145" i="41"/>
  <c r="K145" i="41" s="1"/>
  <c r="D146" i="14"/>
  <c r="F118" i="41"/>
  <c r="D119" i="14"/>
  <c r="F25" i="41"/>
  <c r="D26" i="14"/>
  <c r="D151" i="14"/>
  <c r="F150" i="41"/>
  <c r="F73" i="41"/>
  <c r="D74" i="14"/>
  <c r="F137" i="41"/>
  <c r="D138" i="14"/>
  <c r="F89" i="41"/>
  <c r="D90" i="14"/>
  <c r="F33" i="41"/>
  <c r="D34" i="14"/>
  <c r="D143" i="14"/>
  <c r="F142" i="41"/>
  <c r="D127" i="14"/>
  <c r="F126" i="41"/>
  <c r="F6" i="41"/>
  <c r="D859" i="24"/>
  <c r="D645" i="24"/>
  <c r="F6" i="39"/>
  <c r="K6" i="7"/>
  <c r="N44" i="15"/>
  <c r="K98" i="34"/>
  <c r="K98" i="7"/>
  <c r="N23" i="15"/>
  <c r="N19" i="15"/>
  <c r="K80" i="7"/>
  <c r="N70" i="15"/>
  <c r="N60" i="15"/>
  <c r="H121" i="41"/>
  <c r="N107" i="15"/>
  <c r="N105" i="15"/>
  <c r="N139" i="15"/>
  <c r="N137" i="15"/>
  <c r="J63" i="41"/>
  <c r="K63" i="41" s="1"/>
  <c r="N48" i="15"/>
  <c r="J19" i="41"/>
  <c r="K19" i="41" s="1"/>
  <c r="N123" i="15"/>
  <c r="J39" i="41"/>
  <c r="K39" i="41" s="1"/>
  <c r="N89" i="15"/>
  <c r="N65" i="15"/>
  <c r="G8" i="41"/>
  <c r="R475" i="46"/>
  <c r="R477" i="46" s="1"/>
  <c r="N10" i="15"/>
  <c r="N40" i="15"/>
  <c r="H11" i="39"/>
  <c r="G10" i="41"/>
  <c r="T475" i="46"/>
  <c r="T477" i="46" s="1"/>
  <c r="N12" i="15"/>
  <c r="N78" i="15"/>
  <c r="J9" i="39"/>
  <c r="K9" i="39" s="1"/>
  <c r="H9" i="39"/>
  <c r="H143" i="41"/>
  <c r="N129" i="15"/>
  <c r="N97" i="15"/>
  <c r="N41" i="15"/>
  <c r="J7" i="39"/>
  <c r="K7" i="39" s="1"/>
  <c r="H7" i="39"/>
  <c r="J6" i="39"/>
  <c r="G11" i="41"/>
  <c r="U475" i="46"/>
  <c r="U477" i="46" s="1"/>
  <c r="N64" i="15"/>
  <c r="P475" i="46"/>
  <c r="G6" i="41"/>
  <c r="N8" i="15"/>
  <c r="N63" i="15"/>
  <c r="G145" i="42"/>
  <c r="N80" i="15"/>
  <c r="N73" i="15"/>
  <c r="G149" i="41"/>
  <c r="N82" i="15"/>
  <c r="N115" i="15"/>
  <c r="N33" i="15"/>
  <c r="N62" i="15"/>
  <c r="J10" i="39"/>
  <c r="K10" i="39" s="1"/>
  <c r="H10" i="39"/>
  <c r="K16" i="7"/>
  <c r="J75" i="41"/>
  <c r="K75" i="41" s="1"/>
  <c r="N77" i="15"/>
  <c r="K35" i="7"/>
  <c r="N49" i="15"/>
  <c r="K46" i="34"/>
  <c r="K46" i="7"/>
  <c r="N18" i="15"/>
  <c r="K57" i="7"/>
  <c r="N71" i="15"/>
  <c r="K42" i="7"/>
  <c r="N58" i="15"/>
  <c r="J72" i="41"/>
  <c r="K72" i="41" s="1"/>
  <c r="N53" i="15"/>
  <c r="N56" i="15"/>
  <c r="N25" i="15"/>
  <c r="N32" i="15"/>
  <c r="N74" i="15"/>
  <c r="N72" i="15"/>
  <c r="N22" i="15"/>
  <c r="N24" i="15"/>
  <c r="N15" i="15"/>
  <c r="I164" i="46"/>
  <c r="H221" i="7" s="1"/>
  <c r="G53" i="41"/>
  <c r="N55" i="15"/>
  <c r="BK632" i="46" s="1"/>
  <c r="BK634" i="46" s="1"/>
  <c r="G49" i="41"/>
  <c r="N51" i="15"/>
  <c r="BG632" i="46" s="1"/>
  <c r="BG634" i="46" s="1"/>
  <c r="G28" i="41"/>
  <c r="N30" i="15"/>
  <c r="AL632" i="46" s="1"/>
  <c r="AL634" i="46" s="1"/>
  <c r="G24" i="41"/>
  <c r="N26" i="15"/>
  <c r="AH632" i="46" s="1"/>
  <c r="AH634" i="46" s="1"/>
  <c r="G45" i="41"/>
  <c r="N47" i="15"/>
  <c r="BC632" i="46" s="1"/>
  <c r="BC634" i="46" s="1"/>
  <c r="G41" i="41"/>
  <c r="N43" i="15"/>
  <c r="AY632" i="46" s="1"/>
  <c r="AY634" i="46" s="1"/>
  <c r="G52" i="41"/>
  <c r="N54" i="15"/>
  <c r="BJ632" i="46" s="1"/>
  <c r="BJ634" i="46" s="1"/>
  <c r="G14" i="41"/>
  <c r="N16" i="15"/>
  <c r="X632" i="46" s="1"/>
  <c r="X634" i="46" s="1"/>
  <c r="G44" i="41"/>
  <c r="N46" i="15"/>
  <c r="BB632" i="46" s="1"/>
  <c r="BB634" i="46" s="1"/>
  <c r="G40" i="41"/>
  <c r="N42" i="15"/>
  <c r="AX632" i="46" s="1"/>
  <c r="AX634" i="46" s="1"/>
  <c r="G12" i="41"/>
  <c r="N14" i="15"/>
  <c r="V632" i="46" s="1"/>
  <c r="V634" i="46" s="1"/>
  <c r="G48" i="41"/>
  <c r="N50" i="15"/>
  <c r="BF632" i="46" s="1"/>
  <c r="BF634" i="46" s="1"/>
  <c r="G25" i="41"/>
  <c r="N27" i="15"/>
  <c r="AI632" i="46" s="1"/>
  <c r="AI634" i="46" s="1"/>
  <c r="G15" i="41"/>
  <c r="N17" i="15"/>
  <c r="Y632" i="46" s="1"/>
  <c r="Y634" i="46" s="1"/>
  <c r="G37" i="41"/>
  <c r="N39" i="15"/>
  <c r="AU632" i="46" s="1"/>
  <c r="AU634" i="46" s="1"/>
  <c r="G11" i="42"/>
  <c r="P13" i="15"/>
  <c r="G33" i="41"/>
  <c r="N35" i="15"/>
  <c r="AQ632" i="46" s="1"/>
  <c r="AQ634" i="46" s="1"/>
  <c r="G29" i="41"/>
  <c r="N31" i="15"/>
  <c r="AM632" i="46" s="1"/>
  <c r="AM634" i="46" s="1"/>
  <c r="G36" i="41"/>
  <c r="N38" i="15"/>
  <c r="AT632" i="46" s="1"/>
  <c r="AT634" i="46" s="1"/>
  <c r="G32" i="41"/>
  <c r="N34" i="15"/>
  <c r="AP632" i="46" s="1"/>
  <c r="AP634" i="46" s="1"/>
  <c r="C591" i="24" l="1"/>
  <c r="H119" i="41"/>
  <c r="H79" i="41"/>
  <c r="H50" i="41"/>
  <c r="K118" i="41"/>
  <c r="J61" i="41"/>
  <c r="K61" i="41" s="1"/>
  <c r="C585" i="24"/>
  <c r="H23" i="41"/>
  <c r="H69" i="41"/>
  <c r="K65" i="41"/>
  <c r="C595" i="24"/>
  <c r="C156" i="39"/>
  <c r="H47" i="41"/>
  <c r="J46" i="41"/>
  <c r="K46" i="41" s="1"/>
  <c r="C162" i="39"/>
  <c r="H9" i="7"/>
  <c r="C594" i="24"/>
  <c r="K155" i="15"/>
  <c r="C153" i="41" s="1"/>
  <c r="C579" i="24"/>
  <c r="H122" i="41"/>
  <c r="H100" i="41"/>
  <c r="J95" i="41"/>
  <c r="K95" i="41" s="1"/>
  <c r="H55" i="41"/>
  <c r="H90" i="41"/>
  <c r="H54" i="41"/>
  <c r="H91" i="41"/>
  <c r="H104" i="41"/>
  <c r="J35" i="41"/>
  <c r="K35" i="41" s="1"/>
  <c r="J57" i="41"/>
  <c r="K57" i="41" s="1"/>
  <c r="H83" i="41"/>
  <c r="H105" i="41"/>
  <c r="H132" i="41"/>
  <c r="H78" i="41"/>
  <c r="H115" i="41"/>
  <c r="J106" i="41"/>
  <c r="K106" i="41" s="1"/>
  <c r="H10" i="7"/>
  <c r="H37" i="7"/>
  <c r="H14" i="7"/>
  <c r="H11" i="7"/>
  <c r="J71" i="41"/>
  <c r="K71" i="41" s="1"/>
  <c r="H87" i="41"/>
  <c r="K89" i="41"/>
  <c r="J27" i="41"/>
  <c r="K27" i="41" s="1"/>
  <c r="H98" i="41"/>
  <c r="J93" i="41"/>
  <c r="K93" i="41" s="1"/>
  <c r="C593" i="24"/>
  <c r="C165" i="39"/>
  <c r="C166" i="39"/>
  <c r="H133" i="41"/>
  <c r="H97" i="41"/>
  <c r="K129" i="41"/>
  <c r="H131" i="41"/>
  <c r="H84" i="41"/>
  <c r="H77" i="41"/>
  <c r="C150" i="39"/>
  <c r="H60" i="41"/>
  <c r="H92" i="41"/>
  <c r="J68" i="41"/>
  <c r="K68" i="41" s="1"/>
  <c r="H58" i="41"/>
  <c r="H80" i="41"/>
  <c r="H42" i="41"/>
  <c r="H110" i="41"/>
  <c r="H120" i="41"/>
  <c r="K134" i="41"/>
  <c r="H99" i="41"/>
  <c r="H66" i="41"/>
  <c r="H138" i="41"/>
  <c r="C589" i="24"/>
  <c r="C160" i="39"/>
  <c r="C157" i="39"/>
  <c r="C580" i="24"/>
  <c r="C581" i="24"/>
  <c r="K159" i="15"/>
  <c r="C800" i="24" s="1"/>
  <c r="C151" i="39"/>
  <c r="C152" i="39"/>
  <c r="C153" i="39"/>
  <c r="K160" i="15"/>
  <c r="M160" i="15" s="1"/>
  <c r="C578" i="24"/>
  <c r="C149" i="39"/>
  <c r="C583" i="24"/>
  <c r="C588" i="24"/>
  <c r="C154" i="39"/>
  <c r="C159" i="39"/>
  <c r="C587" i="24"/>
  <c r="C542" i="24"/>
  <c r="K12" i="7"/>
  <c r="C584" i="24"/>
  <c r="C592" i="24"/>
  <c r="C596" i="24"/>
  <c r="C155" i="39"/>
  <c r="C163" i="39"/>
  <c r="C167" i="39"/>
  <c r="C590" i="24"/>
  <c r="C161" i="39"/>
  <c r="H7" i="7"/>
  <c r="H123" i="41"/>
  <c r="H130" i="41"/>
  <c r="H125" i="41"/>
  <c r="J22" i="41"/>
  <c r="K22" i="41" s="1"/>
  <c r="H108" i="41"/>
  <c r="H30" i="41"/>
  <c r="H101" i="41"/>
  <c r="J112" i="41"/>
  <c r="K112" i="41" s="1"/>
  <c r="J76" i="41"/>
  <c r="K76" i="41" s="1"/>
  <c r="H85" i="41"/>
  <c r="H124" i="41"/>
  <c r="H116" i="41"/>
  <c r="H74" i="41"/>
  <c r="H107" i="41"/>
  <c r="H51" i="41"/>
  <c r="H135" i="41"/>
  <c r="H26" i="41"/>
  <c r="J43" i="41"/>
  <c r="K43" i="41" s="1"/>
  <c r="H86" i="41"/>
  <c r="H117" i="41"/>
  <c r="H20" i="41"/>
  <c r="H88" i="41"/>
  <c r="H96" i="41"/>
  <c r="H81" i="41"/>
  <c r="H139" i="41"/>
  <c r="K38" i="7"/>
  <c r="J31" i="41"/>
  <c r="K31" i="41" s="1"/>
  <c r="H62" i="41"/>
  <c r="J111" i="41"/>
  <c r="K111" i="41" s="1"/>
  <c r="H21" i="41"/>
  <c r="H114" i="41"/>
  <c r="H140" i="41"/>
  <c r="H136" i="41"/>
  <c r="K137" i="41"/>
  <c r="J56" i="41"/>
  <c r="K56" i="41" s="1"/>
  <c r="H113" i="41"/>
  <c r="H38" i="41"/>
  <c r="H103" i="41"/>
  <c r="H128" i="41"/>
  <c r="P137" i="15"/>
  <c r="EO632" i="46"/>
  <c r="EO634" i="46" s="1"/>
  <c r="G134" i="42"/>
  <c r="J134" i="42" s="1"/>
  <c r="K134" i="42" s="1"/>
  <c r="EN632" i="46"/>
  <c r="EN634" i="46" s="1"/>
  <c r="P25" i="15"/>
  <c r="AG632" i="46"/>
  <c r="AG634" i="46" s="1"/>
  <c r="G39" i="42"/>
  <c r="J39" i="42" s="1"/>
  <c r="K39" i="42" s="1"/>
  <c r="AW632" i="46"/>
  <c r="AW634" i="46" s="1"/>
  <c r="G105" i="42"/>
  <c r="J105" i="42" s="1"/>
  <c r="K105" i="42" s="1"/>
  <c r="DK632" i="46"/>
  <c r="DK634" i="46" s="1"/>
  <c r="G67" i="42"/>
  <c r="J67" i="42" s="1"/>
  <c r="K67" i="42" s="1"/>
  <c r="BY632" i="46"/>
  <c r="BY634" i="46" s="1"/>
  <c r="G74" i="42"/>
  <c r="J74" i="42" s="1"/>
  <c r="K74" i="42" s="1"/>
  <c r="CF632" i="46"/>
  <c r="CF634" i="46" s="1"/>
  <c r="G35" i="42"/>
  <c r="J35" i="42" s="1"/>
  <c r="K35" i="42" s="1"/>
  <c r="AS632" i="46"/>
  <c r="AS634" i="46" s="1"/>
  <c r="G66" i="42"/>
  <c r="J66" i="42" s="1"/>
  <c r="K66" i="42" s="1"/>
  <c r="BX632" i="46"/>
  <c r="BX634" i="46" s="1"/>
  <c r="P83" i="15"/>
  <c r="CM632" i="46"/>
  <c r="CM634" i="46" s="1"/>
  <c r="G86" i="42"/>
  <c r="J86" i="42" s="1"/>
  <c r="K86" i="42" s="1"/>
  <c r="CR632" i="46"/>
  <c r="CR634" i="46" s="1"/>
  <c r="P114" i="15"/>
  <c r="DR632" i="46"/>
  <c r="DR634" i="46" s="1"/>
  <c r="G138" i="42"/>
  <c r="J138" i="42" s="1"/>
  <c r="K138" i="42" s="1"/>
  <c r="ER632" i="46"/>
  <c r="ER634" i="46" s="1"/>
  <c r="G51" i="42"/>
  <c r="J51" i="42" s="1"/>
  <c r="K51" i="42" s="1"/>
  <c r="BI632" i="46"/>
  <c r="BI634" i="46" s="1"/>
  <c r="G85" i="42"/>
  <c r="H85" i="42" s="1"/>
  <c r="CQ632" i="46"/>
  <c r="CQ634" i="46" s="1"/>
  <c r="P24" i="15"/>
  <c r="AF632" i="46"/>
  <c r="AF634" i="46" s="1"/>
  <c r="G54" i="42"/>
  <c r="H54" i="42" s="1"/>
  <c r="BL632" i="46"/>
  <c r="BL634" i="46" s="1"/>
  <c r="G71" i="42"/>
  <c r="J71" i="42" s="1"/>
  <c r="K71" i="42" s="1"/>
  <c r="CC632" i="46"/>
  <c r="CC634" i="46" s="1"/>
  <c r="G62" i="42"/>
  <c r="J62" i="42" s="1"/>
  <c r="K62" i="42" s="1"/>
  <c r="BT632" i="46"/>
  <c r="BT634" i="46" s="1"/>
  <c r="G95" i="42"/>
  <c r="H95" i="42" s="1"/>
  <c r="DA632" i="46"/>
  <c r="DA634" i="46" s="1"/>
  <c r="G21" i="42"/>
  <c r="J21" i="42" s="1"/>
  <c r="K21" i="42" s="1"/>
  <c r="AE632" i="46"/>
  <c r="AE634" i="46" s="1"/>
  <c r="G99" i="42"/>
  <c r="J99" i="42" s="1"/>
  <c r="K99" i="42" s="1"/>
  <c r="DE632" i="46"/>
  <c r="DE634" i="46" s="1"/>
  <c r="G27" i="42"/>
  <c r="J27" i="42" s="1"/>
  <c r="K27" i="42" s="1"/>
  <c r="AK632" i="46"/>
  <c r="AK634" i="46" s="1"/>
  <c r="P67" i="15"/>
  <c r="BW632" i="46"/>
  <c r="BW634" i="46" s="1"/>
  <c r="P59" i="15"/>
  <c r="BO632" i="46"/>
  <c r="BO634" i="46" s="1"/>
  <c r="G93" i="42"/>
  <c r="J93" i="42" s="1"/>
  <c r="K93" i="42" s="1"/>
  <c r="CY632" i="46"/>
  <c r="CY634" i="46" s="1"/>
  <c r="G79" i="42"/>
  <c r="J79" i="42" s="1"/>
  <c r="K79" i="42" s="1"/>
  <c r="CK632" i="46"/>
  <c r="CK634" i="46" s="1"/>
  <c r="G73" i="42"/>
  <c r="J73" i="42" s="1"/>
  <c r="K73" i="42" s="1"/>
  <c r="CE632" i="46"/>
  <c r="CE634" i="46" s="1"/>
  <c r="G55" i="42"/>
  <c r="H55" i="42" s="1"/>
  <c r="BM632" i="46"/>
  <c r="BM634" i="46" s="1"/>
  <c r="G104" i="42"/>
  <c r="J104" i="42" s="1"/>
  <c r="K104" i="42" s="1"/>
  <c r="DJ632" i="46"/>
  <c r="DJ634" i="46" s="1"/>
  <c r="G122" i="42"/>
  <c r="H122" i="42" s="1"/>
  <c r="EB632" i="46"/>
  <c r="EB634" i="46" s="1"/>
  <c r="P123" i="15"/>
  <c r="EA632" i="46"/>
  <c r="EA634" i="46" s="1"/>
  <c r="P113" i="15"/>
  <c r="DQ632" i="46"/>
  <c r="DQ634" i="46" s="1"/>
  <c r="P100" i="15"/>
  <c r="DD632" i="46"/>
  <c r="DD634" i="46" s="1"/>
  <c r="P131" i="15"/>
  <c r="EI632" i="46"/>
  <c r="EI634" i="46" s="1"/>
  <c r="G20" i="42"/>
  <c r="H20" i="42" s="1"/>
  <c r="AD632" i="46"/>
  <c r="AD634" i="46" s="1"/>
  <c r="G58" i="42"/>
  <c r="J58" i="42" s="1"/>
  <c r="K58" i="42" s="1"/>
  <c r="BP632" i="46"/>
  <c r="BP634" i="46" s="1"/>
  <c r="G128" i="42"/>
  <c r="J128" i="42" s="1"/>
  <c r="K128" i="42" s="1"/>
  <c r="EH632" i="46"/>
  <c r="EH634" i="46" s="1"/>
  <c r="G115" i="42"/>
  <c r="J115" i="42" s="1"/>
  <c r="K115" i="42" s="1"/>
  <c r="DU632" i="46"/>
  <c r="DU634" i="46" s="1"/>
  <c r="G117" i="42"/>
  <c r="J117" i="42" s="1"/>
  <c r="K117" i="42" s="1"/>
  <c r="DW632" i="46"/>
  <c r="DW634" i="46" s="1"/>
  <c r="G64" i="42"/>
  <c r="J64" i="42" s="1"/>
  <c r="K64" i="42" s="1"/>
  <c r="BV632" i="46"/>
  <c r="BV634" i="46" s="1"/>
  <c r="G125" i="42"/>
  <c r="H125" i="42" s="1"/>
  <c r="EE632" i="46"/>
  <c r="EE634" i="46" s="1"/>
  <c r="G107" i="42"/>
  <c r="J107" i="42" s="1"/>
  <c r="K107" i="42" s="1"/>
  <c r="DM632" i="46"/>
  <c r="DM634" i="46" s="1"/>
  <c r="G92" i="42"/>
  <c r="J92" i="42" s="1"/>
  <c r="K92" i="42" s="1"/>
  <c r="CX632" i="46"/>
  <c r="CX634" i="46" s="1"/>
  <c r="G114" i="42"/>
  <c r="J114" i="42" s="1"/>
  <c r="K114" i="42" s="1"/>
  <c r="DT632" i="46"/>
  <c r="DT634" i="46" s="1"/>
  <c r="G108" i="42"/>
  <c r="H108" i="42" s="1"/>
  <c r="DN632" i="46"/>
  <c r="DN634" i="46" s="1"/>
  <c r="G19" i="42"/>
  <c r="J19" i="42" s="1"/>
  <c r="K19" i="42" s="1"/>
  <c r="AC632" i="46"/>
  <c r="AC634" i="46" s="1"/>
  <c r="P80" i="15"/>
  <c r="CJ632" i="46"/>
  <c r="CJ634" i="46" s="1"/>
  <c r="G76" i="42"/>
  <c r="H76" i="42" s="1"/>
  <c r="CH632" i="46"/>
  <c r="CH634" i="46" s="1"/>
  <c r="G50" i="42"/>
  <c r="J50" i="42" s="1"/>
  <c r="K50" i="42" s="1"/>
  <c r="BH632" i="46"/>
  <c r="BH634" i="46" s="1"/>
  <c r="P134" i="15"/>
  <c r="EL632" i="46"/>
  <c r="EL634" i="46" s="1"/>
  <c r="G70" i="42"/>
  <c r="H70" i="42" s="1"/>
  <c r="CB632" i="46"/>
  <c r="CB634" i="46" s="1"/>
  <c r="G47" i="42"/>
  <c r="J47" i="42" s="1"/>
  <c r="K47" i="42" s="1"/>
  <c r="BE632" i="46"/>
  <c r="BE634" i="46" s="1"/>
  <c r="G60" i="42"/>
  <c r="J60" i="42" s="1"/>
  <c r="K60" i="42" s="1"/>
  <c r="BR632" i="46"/>
  <c r="BR634" i="46" s="1"/>
  <c r="G61" i="42"/>
  <c r="H61" i="42" s="1"/>
  <c r="BS632" i="46"/>
  <c r="BS634" i="46" s="1"/>
  <c r="G137" i="42"/>
  <c r="H137" i="42" s="1"/>
  <c r="EQ632" i="46"/>
  <c r="EQ634" i="46" s="1"/>
  <c r="G42" i="42"/>
  <c r="J42" i="42" s="1"/>
  <c r="K42" i="42" s="1"/>
  <c r="AZ632" i="46"/>
  <c r="AZ634" i="46" s="1"/>
  <c r="G102" i="42"/>
  <c r="J102" i="42" s="1"/>
  <c r="K102" i="42" s="1"/>
  <c r="DH632" i="46"/>
  <c r="DH634" i="46" s="1"/>
  <c r="P132" i="15"/>
  <c r="EJ632" i="46"/>
  <c r="EJ634" i="46" s="1"/>
  <c r="G133" i="42"/>
  <c r="J133" i="42" s="1"/>
  <c r="K133" i="42" s="1"/>
  <c r="EM632" i="46"/>
  <c r="EM634" i="46" s="1"/>
  <c r="G131" i="42"/>
  <c r="J131" i="42" s="1"/>
  <c r="K131" i="42" s="1"/>
  <c r="EK632" i="46"/>
  <c r="EK634" i="46" s="1"/>
  <c r="G59" i="42"/>
  <c r="H59" i="42" s="1"/>
  <c r="BQ632" i="46"/>
  <c r="BQ634" i="46" s="1"/>
  <c r="G139" i="42"/>
  <c r="H139" i="42" s="1"/>
  <c r="ES632" i="46"/>
  <c r="ES634" i="46" s="1"/>
  <c r="G43" i="42"/>
  <c r="J43" i="42" s="1"/>
  <c r="K43" i="42" s="1"/>
  <c r="BA632" i="46"/>
  <c r="BA634" i="46" s="1"/>
  <c r="P126" i="15"/>
  <c r="ED632" i="46"/>
  <c r="ED634" i="46" s="1"/>
  <c r="G116" i="42"/>
  <c r="J116" i="42" s="1"/>
  <c r="K116" i="42" s="1"/>
  <c r="DV632" i="46"/>
  <c r="DV634" i="46" s="1"/>
  <c r="G136" i="42"/>
  <c r="J136" i="42" s="1"/>
  <c r="K136" i="42" s="1"/>
  <c r="EP632" i="46"/>
  <c r="EP634" i="46" s="1"/>
  <c r="G77" i="42"/>
  <c r="J77" i="42" s="1"/>
  <c r="K77" i="42" s="1"/>
  <c r="CI632" i="46"/>
  <c r="CI634" i="46" s="1"/>
  <c r="P58" i="15"/>
  <c r="BN632" i="46"/>
  <c r="BN634" i="46" s="1"/>
  <c r="G103" i="42"/>
  <c r="J103" i="42" s="1"/>
  <c r="K103" i="42" s="1"/>
  <c r="DI632" i="46"/>
  <c r="DI634" i="46" s="1"/>
  <c r="G82" i="42"/>
  <c r="J82" i="42" s="1"/>
  <c r="K82" i="42" s="1"/>
  <c r="CN632" i="46"/>
  <c r="CN634" i="46" s="1"/>
  <c r="G89" i="42"/>
  <c r="J89" i="42" s="1"/>
  <c r="K89" i="42" s="1"/>
  <c r="CU632" i="46"/>
  <c r="CU634" i="46" s="1"/>
  <c r="G119" i="42"/>
  <c r="J119" i="42" s="1"/>
  <c r="K119" i="42" s="1"/>
  <c r="DY632" i="46"/>
  <c r="DY634" i="46" s="1"/>
  <c r="G126" i="42"/>
  <c r="J126" i="42" s="1"/>
  <c r="K126" i="42" s="1"/>
  <c r="EF632" i="46"/>
  <c r="EF634" i="46" s="1"/>
  <c r="G94" i="42"/>
  <c r="J94" i="42" s="1"/>
  <c r="K94" i="42" s="1"/>
  <c r="CZ632" i="46"/>
  <c r="CZ634" i="46" s="1"/>
  <c r="G140" i="42"/>
  <c r="J140" i="42" s="1"/>
  <c r="K140" i="42" s="1"/>
  <c r="ET632" i="46"/>
  <c r="ET634" i="46" s="1"/>
  <c r="G97" i="42"/>
  <c r="H97" i="42" s="1"/>
  <c r="DC632" i="46"/>
  <c r="DC634" i="46" s="1"/>
  <c r="G110" i="42"/>
  <c r="J110" i="42" s="1"/>
  <c r="K110" i="42" s="1"/>
  <c r="DP632" i="46"/>
  <c r="DP634" i="46" s="1"/>
  <c r="P129" i="15"/>
  <c r="EG632" i="46"/>
  <c r="EG634" i="46" s="1"/>
  <c r="P103" i="15"/>
  <c r="DG632" i="46"/>
  <c r="DG634" i="46" s="1"/>
  <c r="G31" i="42"/>
  <c r="H31" i="42" s="1"/>
  <c r="AO632" i="46"/>
  <c r="AO634" i="46" s="1"/>
  <c r="G72" i="42"/>
  <c r="J72" i="42" s="1"/>
  <c r="K72" i="42" s="1"/>
  <c r="CD632" i="46"/>
  <c r="CD634" i="46" s="1"/>
  <c r="G113" i="42"/>
  <c r="H113" i="42" s="1"/>
  <c r="DS632" i="46"/>
  <c r="DS634" i="46" s="1"/>
  <c r="G63" i="42"/>
  <c r="J63" i="42" s="1"/>
  <c r="K63" i="42" s="1"/>
  <c r="BU632" i="46"/>
  <c r="BU634" i="46" s="1"/>
  <c r="P48" i="15"/>
  <c r="BD632" i="46"/>
  <c r="BD634" i="46" s="1"/>
  <c r="G68" i="42"/>
  <c r="J68" i="42" s="1"/>
  <c r="K68" i="42" s="1"/>
  <c r="BZ632" i="46"/>
  <c r="BZ634" i="46" s="1"/>
  <c r="G106" i="42"/>
  <c r="J106" i="42" s="1"/>
  <c r="K106" i="42" s="1"/>
  <c r="DL632" i="46"/>
  <c r="DL634" i="46" s="1"/>
  <c r="G26" i="42"/>
  <c r="J26" i="42" s="1"/>
  <c r="K26" i="42" s="1"/>
  <c r="AJ632" i="46"/>
  <c r="AJ634" i="46" s="1"/>
  <c r="G83" i="42"/>
  <c r="J83" i="42" s="1"/>
  <c r="K83" i="42" s="1"/>
  <c r="CO632" i="46"/>
  <c r="CO634" i="46" s="1"/>
  <c r="G88" i="42"/>
  <c r="J88" i="42" s="1"/>
  <c r="K88" i="42" s="1"/>
  <c r="CT632" i="46"/>
  <c r="CT634" i="46" s="1"/>
  <c r="G118" i="42"/>
  <c r="H118" i="42" s="1"/>
  <c r="DX632" i="46"/>
  <c r="DX634" i="46" s="1"/>
  <c r="P92" i="15"/>
  <c r="CV632" i="46"/>
  <c r="CV634" i="46" s="1"/>
  <c r="G123" i="42"/>
  <c r="H123" i="42" s="1"/>
  <c r="EC632" i="46"/>
  <c r="EC634" i="46" s="1"/>
  <c r="G120" i="42"/>
  <c r="J120" i="42" s="1"/>
  <c r="K120" i="42" s="1"/>
  <c r="DZ632" i="46"/>
  <c r="DZ634" i="46" s="1"/>
  <c r="G109" i="42"/>
  <c r="H109" i="42" s="1"/>
  <c r="DO632" i="46"/>
  <c r="DO634" i="46" s="1"/>
  <c r="G30" i="42"/>
  <c r="H30" i="42" s="1"/>
  <c r="AN632" i="46"/>
  <c r="AN634" i="46" s="1"/>
  <c r="G69" i="42"/>
  <c r="J69" i="42" s="1"/>
  <c r="K69" i="42" s="1"/>
  <c r="CA632" i="46"/>
  <c r="CA634" i="46" s="1"/>
  <c r="P77" i="15"/>
  <c r="CG632" i="46"/>
  <c r="CG634" i="46" s="1"/>
  <c r="G80" i="42"/>
  <c r="J80" i="42" s="1"/>
  <c r="K80" i="42" s="1"/>
  <c r="CL632" i="46"/>
  <c r="CL634" i="46" s="1"/>
  <c r="E529" i="46"/>
  <c r="E625" i="46"/>
  <c r="E506" i="46"/>
  <c r="E532" i="46"/>
  <c r="E577" i="46"/>
  <c r="E549" i="46"/>
  <c r="E590" i="46"/>
  <c r="E480" i="46"/>
  <c r="E557" i="46"/>
  <c r="E578" i="46"/>
  <c r="E508" i="46"/>
  <c r="E550" i="46"/>
  <c r="E585" i="46"/>
  <c r="E574" i="46"/>
  <c r="E608" i="46"/>
  <c r="E575" i="46"/>
  <c r="E620" i="46"/>
  <c r="E526" i="46"/>
  <c r="E584" i="46"/>
  <c r="E594" i="46"/>
  <c r="E552" i="46"/>
  <c r="E545" i="46"/>
  <c r="E596" i="46"/>
  <c r="E563" i="46"/>
  <c r="E558" i="46"/>
  <c r="E544" i="46"/>
  <c r="E511" i="46"/>
  <c r="E562" i="46"/>
  <c r="E582" i="46"/>
  <c r="E482" i="46"/>
  <c r="F225" i="41" s="1"/>
  <c r="E534" i="46"/>
  <c r="E598" i="46"/>
  <c r="E490" i="46"/>
  <c r="F233" i="41" s="1"/>
  <c r="E487" i="46"/>
  <c r="F230" i="41" s="1"/>
  <c r="E588" i="46"/>
  <c r="E478" i="46"/>
  <c r="E518" i="46"/>
  <c r="E587" i="46"/>
  <c r="E541" i="46"/>
  <c r="E538" i="46"/>
  <c r="E564" i="46"/>
  <c r="E560" i="46"/>
  <c r="E503" i="46"/>
  <c r="F246" i="41" s="1"/>
  <c r="E612" i="46"/>
  <c r="E537" i="46"/>
  <c r="E619" i="46"/>
  <c r="E546" i="46"/>
  <c r="E561" i="46"/>
  <c r="E548" i="46"/>
  <c r="E523" i="46"/>
  <c r="E624" i="46"/>
  <c r="E602" i="46"/>
  <c r="E609" i="46"/>
  <c r="E520" i="46"/>
  <c r="E572" i="46"/>
  <c r="E502" i="46"/>
  <c r="F245" i="41" s="1"/>
  <c r="E565" i="46"/>
  <c r="E600" i="46"/>
  <c r="E567" i="46"/>
  <c r="E530" i="46"/>
  <c r="E556" i="46"/>
  <c r="E553" i="46"/>
  <c r="E622" i="46"/>
  <c r="E576" i="46"/>
  <c r="E543" i="46"/>
  <c r="E528" i="46"/>
  <c r="E521" i="46"/>
  <c r="E554" i="46"/>
  <c r="E591" i="46"/>
  <c r="E495" i="46"/>
  <c r="F238" i="41" s="1"/>
  <c r="E595" i="46"/>
  <c r="E510" i="46"/>
  <c r="E489" i="46"/>
  <c r="F232" i="41" s="1"/>
  <c r="E603" i="46"/>
  <c r="E621" i="46"/>
  <c r="E500" i="46"/>
  <c r="F243" i="41" s="1"/>
  <c r="E606" i="46"/>
  <c r="E551" i="46"/>
  <c r="E540" i="46"/>
  <c r="E488" i="46"/>
  <c r="F231" i="41" s="1"/>
  <c r="E547" i="46"/>
  <c r="E533" i="46"/>
  <c r="E568" i="46"/>
  <c r="E535" i="46"/>
  <c r="E566" i="46"/>
  <c r="E486" i="46"/>
  <c r="F229" i="41" s="1"/>
  <c r="E555" i="46"/>
  <c r="E509" i="46"/>
  <c r="E497" i="46"/>
  <c r="F240" i="41" s="1"/>
  <c r="E499" i="46"/>
  <c r="F242" i="41" s="1"/>
  <c r="E586" i="46"/>
  <c r="E615" i="46"/>
  <c r="E569" i="46"/>
  <c r="E512" i="46"/>
  <c r="E479" i="46"/>
  <c r="E597" i="46"/>
  <c r="E517" i="46"/>
  <c r="E519" i="46"/>
  <c r="E559" i="46"/>
  <c r="E513" i="46"/>
  <c r="E599" i="46"/>
  <c r="E515" i="46"/>
  <c r="E501" i="46"/>
  <c r="F244" i="41" s="1"/>
  <c r="E498" i="46"/>
  <c r="F241" i="41" s="1"/>
  <c r="E524" i="46"/>
  <c r="E614" i="46"/>
  <c r="E516" i="46"/>
  <c r="E589" i="46"/>
  <c r="E573" i="46"/>
  <c r="E531" i="46"/>
  <c r="E593" i="46"/>
  <c r="E580" i="46"/>
  <c r="E581" i="46"/>
  <c r="E618" i="46"/>
  <c r="E491" i="46"/>
  <c r="F234" i="41" s="1"/>
  <c r="E592" i="46"/>
  <c r="E484" i="46"/>
  <c r="F227" i="41" s="1"/>
  <c r="E611" i="46"/>
  <c r="E485" i="46"/>
  <c r="F228" i="41" s="1"/>
  <c r="E525" i="46"/>
  <c r="E626" i="46"/>
  <c r="E527" i="46"/>
  <c r="E481" i="46"/>
  <c r="F224" i="41" s="1"/>
  <c r="E505" i="46"/>
  <c r="E536" i="46"/>
  <c r="E601" i="46"/>
  <c r="E583" i="46"/>
  <c r="E496" i="46"/>
  <c r="F239" i="41" s="1"/>
  <c r="E504" i="46"/>
  <c r="E627" i="46"/>
  <c r="E542" i="46"/>
  <c r="E610" i="46"/>
  <c r="E514" i="46"/>
  <c r="E604" i="46"/>
  <c r="E571" i="46"/>
  <c r="E623" i="46"/>
  <c r="E522" i="46"/>
  <c r="E579" i="46"/>
  <c r="E570" i="46"/>
  <c r="E605" i="46"/>
  <c r="E493" i="46"/>
  <c r="F236" i="41" s="1"/>
  <c r="E607" i="46"/>
  <c r="E507" i="46"/>
  <c r="E483" i="46"/>
  <c r="F226" i="41" s="1"/>
  <c r="E616" i="46"/>
  <c r="E613" i="46"/>
  <c r="E492" i="46"/>
  <c r="F235" i="41" s="1"/>
  <c r="E494" i="46"/>
  <c r="F237" i="41" s="1"/>
  <c r="E617" i="46"/>
  <c r="E539" i="46"/>
  <c r="G38" i="42"/>
  <c r="H38" i="42" s="1"/>
  <c r="AV632" i="46"/>
  <c r="AV634" i="46" s="1"/>
  <c r="P89" i="15"/>
  <c r="CS632" i="46"/>
  <c r="CS634" i="46" s="1"/>
  <c r="G84" i="42"/>
  <c r="J84" i="42" s="1"/>
  <c r="K84" i="42" s="1"/>
  <c r="CP632" i="46"/>
  <c r="CP634" i="46" s="1"/>
  <c r="G91" i="42"/>
  <c r="J91" i="42" s="1"/>
  <c r="K91" i="42" s="1"/>
  <c r="CW632" i="46"/>
  <c r="CW634" i="46" s="1"/>
  <c r="G96" i="42"/>
  <c r="J96" i="42" s="1"/>
  <c r="K96" i="42" s="1"/>
  <c r="DB632" i="46"/>
  <c r="DB634" i="46" s="1"/>
  <c r="G100" i="42"/>
  <c r="H100" i="42" s="1"/>
  <c r="DF632" i="46"/>
  <c r="DF634" i="46" s="1"/>
  <c r="M166" i="15"/>
  <c r="C164" i="41"/>
  <c r="C807" i="24"/>
  <c r="M153" i="15"/>
  <c r="C794" i="24"/>
  <c r="O150" i="15"/>
  <c r="C1221" i="24" s="1"/>
  <c r="C1005" i="24"/>
  <c r="M168" i="15"/>
  <c r="C166" i="41"/>
  <c r="C809" i="24"/>
  <c r="M156" i="15"/>
  <c r="C154" i="41"/>
  <c r="C797" i="24"/>
  <c r="M167" i="15"/>
  <c r="C165" i="41"/>
  <c r="C808" i="24"/>
  <c r="O151" i="15"/>
  <c r="C1222" i="24" s="1"/>
  <c r="C1006" i="24"/>
  <c r="M161" i="15"/>
  <c r="C159" i="41"/>
  <c r="C802" i="24"/>
  <c r="M154" i="15"/>
  <c r="C795" i="24"/>
  <c r="M155" i="15"/>
  <c r="M157" i="15"/>
  <c r="C798" i="24"/>
  <c r="C155" i="41"/>
  <c r="M165" i="15"/>
  <c r="C806" i="24"/>
  <c r="C163" i="41"/>
  <c r="M169" i="15"/>
  <c r="C167" i="41"/>
  <c r="C810" i="24"/>
  <c r="M164" i="15"/>
  <c r="C162" i="41"/>
  <c r="C805" i="24"/>
  <c r="O152" i="15"/>
  <c r="C1223" i="24" s="1"/>
  <c r="C1007" i="24"/>
  <c r="M162" i="15"/>
  <c r="C160" i="41"/>
  <c r="C803" i="24"/>
  <c r="M163" i="15"/>
  <c r="C161" i="41"/>
  <c r="C804" i="24"/>
  <c r="M158" i="15"/>
  <c r="C156" i="41"/>
  <c r="C799" i="24"/>
  <c r="K211" i="15"/>
  <c r="C209" i="39"/>
  <c r="C638" i="24"/>
  <c r="K207" i="15"/>
  <c r="C205" i="39"/>
  <c r="C634" i="24"/>
  <c r="K194" i="15"/>
  <c r="C192" i="39"/>
  <c r="C621" i="24"/>
  <c r="K201" i="15"/>
  <c r="C199" i="39"/>
  <c r="C628" i="24"/>
  <c r="K193" i="15"/>
  <c r="C191" i="39"/>
  <c r="C620" i="24"/>
  <c r="K212" i="15"/>
  <c r="C210" i="39"/>
  <c r="C639" i="24"/>
  <c r="K200" i="15"/>
  <c r="C627" i="24"/>
  <c r="C198" i="39"/>
  <c r="K178" i="15"/>
  <c r="C176" i="39"/>
  <c r="C605" i="24"/>
  <c r="K180" i="15"/>
  <c r="C178" i="39"/>
  <c r="C607" i="24"/>
  <c r="K197" i="15"/>
  <c r="C195" i="39"/>
  <c r="C624" i="24"/>
  <c r="K205" i="15"/>
  <c r="C203" i="39"/>
  <c r="C632" i="24"/>
  <c r="K176" i="15"/>
  <c r="C174" i="39"/>
  <c r="C603" i="24"/>
  <c r="K175" i="15"/>
  <c r="C173" i="39"/>
  <c r="C602" i="24"/>
  <c r="K215" i="15"/>
  <c r="C642" i="24"/>
  <c r="C213" i="39"/>
  <c r="K191" i="15"/>
  <c r="C189" i="39"/>
  <c r="C618" i="24"/>
  <c r="K179" i="15"/>
  <c r="C177" i="39"/>
  <c r="C606" i="24"/>
  <c r="K204" i="15"/>
  <c r="C202" i="39"/>
  <c r="C631" i="24"/>
  <c r="K184" i="15"/>
  <c r="C182" i="39"/>
  <c r="C611" i="24"/>
  <c r="K208" i="15"/>
  <c r="C206" i="39"/>
  <c r="C635" i="24"/>
  <c r="K172" i="15"/>
  <c r="C170" i="39"/>
  <c r="C599" i="24"/>
  <c r="K190" i="15"/>
  <c r="C188" i="39"/>
  <c r="C617" i="24"/>
  <c r="K198" i="15"/>
  <c r="C196" i="39"/>
  <c r="C625" i="24"/>
  <c r="K210" i="15"/>
  <c r="C208" i="39"/>
  <c r="C637" i="24"/>
  <c r="K195" i="15"/>
  <c r="C193" i="39"/>
  <c r="C622" i="24"/>
  <c r="K199" i="15"/>
  <c r="C197" i="39"/>
  <c r="C626" i="24"/>
  <c r="K186" i="15"/>
  <c r="C184" i="39"/>
  <c r="C613" i="24"/>
  <c r="K209" i="15"/>
  <c r="C207" i="39"/>
  <c r="C636" i="24"/>
  <c r="K196" i="15"/>
  <c r="C194" i="39"/>
  <c r="C623" i="24"/>
  <c r="K214" i="15"/>
  <c r="C641" i="24"/>
  <c r="C212" i="39"/>
  <c r="K173" i="15"/>
  <c r="C171" i="39"/>
  <c r="C600" i="24"/>
  <c r="K181" i="15"/>
  <c r="C179" i="39"/>
  <c r="C608" i="24"/>
  <c r="K171" i="15"/>
  <c r="C169" i="39"/>
  <c r="C598" i="24"/>
  <c r="K202" i="15"/>
  <c r="C200" i="39"/>
  <c r="C629" i="24"/>
  <c r="K187" i="15"/>
  <c r="C185" i="39"/>
  <c r="C614" i="24"/>
  <c r="K192" i="15"/>
  <c r="C190" i="39"/>
  <c r="C619" i="24"/>
  <c r="K203" i="15"/>
  <c r="C201" i="39"/>
  <c r="C630" i="24"/>
  <c r="K183" i="15"/>
  <c r="C181" i="39"/>
  <c r="C610" i="24"/>
  <c r="K189" i="15"/>
  <c r="C187" i="39"/>
  <c r="C616" i="24"/>
  <c r="K185" i="15"/>
  <c r="C183" i="39"/>
  <c r="C612" i="24"/>
  <c r="K206" i="15"/>
  <c r="C204" i="39"/>
  <c r="C633" i="24"/>
  <c r="K217" i="15"/>
  <c r="C215" i="39"/>
  <c r="C644" i="24"/>
  <c r="K174" i="15"/>
  <c r="C172" i="39"/>
  <c r="C601" i="24"/>
  <c r="K182" i="15"/>
  <c r="C180" i="39"/>
  <c r="C609" i="24"/>
  <c r="K188" i="15"/>
  <c r="C186" i="39"/>
  <c r="C615" i="24"/>
  <c r="K177" i="15"/>
  <c r="C175" i="39"/>
  <c r="C604" i="24"/>
  <c r="K213" i="15"/>
  <c r="C211" i="39"/>
  <c r="C640" i="24"/>
  <c r="K216" i="15"/>
  <c r="C214" i="39"/>
  <c r="C643" i="24"/>
  <c r="K170" i="15"/>
  <c r="C168" i="41" s="1"/>
  <c r="C597" i="24"/>
  <c r="E217" i="24"/>
  <c r="F217" i="24"/>
  <c r="D157" i="14"/>
  <c r="D217" i="14" s="1"/>
  <c r="C139" i="39"/>
  <c r="K115" i="15"/>
  <c r="C113" i="41" s="1"/>
  <c r="C568" i="24"/>
  <c r="C497" i="24"/>
  <c r="K70" i="15"/>
  <c r="C68" i="41" s="1"/>
  <c r="K36" i="15"/>
  <c r="C677" i="24" s="1"/>
  <c r="C463" i="24"/>
  <c r="C39" i="39"/>
  <c r="K22" i="15"/>
  <c r="C663" i="24" s="1"/>
  <c r="C141" i="39"/>
  <c r="C90" i="39"/>
  <c r="C791" i="24"/>
  <c r="K44" i="15"/>
  <c r="C42" i="41" s="1"/>
  <c r="K129" i="15"/>
  <c r="C770" i="24" s="1"/>
  <c r="C556" i="24"/>
  <c r="C468" i="24"/>
  <c r="C577" i="24"/>
  <c r="C550" i="24"/>
  <c r="C519" i="24"/>
  <c r="C121" i="39"/>
  <c r="C120" i="39"/>
  <c r="C471" i="24"/>
  <c r="C455" i="24"/>
  <c r="E378" i="14"/>
  <c r="K78" i="15"/>
  <c r="C76" i="41" s="1"/>
  <c r="C505" i="24"/>
  <c r="K122" i="15"/>
  <c r="M122" i="15" s="1"/>
  <c r="C467" i="24"/>
  <c r="K40" i="15"/>
  <c r="C38" i="41" s="1"/>
  <c r="C512" i="24"/>
  <c r="K28" i="15"/>
  <c r="M28" i="15" s="1"/>
  <c r="C883" i="24" s="1"/>
  <c r="K32" i="15"/>
  <c r="C673" i="24" s="1"/>
  <c r="C459" i="24"/>
  <c r="I383" i="39"/>
  <c r="K102" i="15"/>
  <c r="M102" i="15" s="1"/>
  <c r="C498" i="24"/>
  <c r="C100" i="39"/>
  <c r="C69" i="39"/>
  <c r="K85" i="15"/>
  <c r="C726" i="24" s="1"/>
  <c r="K52" i="15"/>
  <c r="C693" i="24" s="1"/>
  <c r="K20" i="15"/>
  <c r="C661" i="24" s="1"/>
  <c r="C479" i="24"/>
  <c r="C483" i="24"/>
  <c r="K56" i="15"/>
  <c r="C54" i="41" s="1"/>
  <c r="C447" i="24"/>
  <c r="C46" i="41"/>
  <c r="C129" i="39"/>
  <c r="K8" i="7"/>
  <c r="M48" i="15"/>
  <c r="O48" i="15" s="1"/>
  <c r="C449" i="24"/>
  <c r="K60" i="15"/>
  <c r="C58" i="41" s="1"/>
  <c r="K128" i="15"/>
  <c r="C769" i="24" s="1"/>
  <c r="C555" i="24"/>
  <c r="C487" i="24"/>
  <c r="K24" i="15"/>
  <c r="M24" i="15" s="1"/>
  <c r="C22" i="42" s="1"/>
  <c r="C475" i="24"/>
  <c r="C46" i="39"/>
  <c r="C451" i="24"/>
  <c r="H6" i="39"/>
  <c r="H216" i="39" s="1"/>
  <c r="B376" i="14" s="1"/>
  <c r="C571" i="24"/>
  <c r="C49" i="39"/>
  <c r="K88" i="15"/>
  <c r="C86" i="41" s="1"/>
  <c r="C99" i="39"/>
  <c r="P477" i="46"/>
  <c r="F221" i="41"/>
  <c r="K35" i="15"/>
  <c r="C676" i="24" s="1"/>
  <c r="I461" i="46"/>
  <c r="H361" i="39" s="1"/>
  <c r="F361" i="39"/>
  <c r="I459" i="46"/>
  <c r="H359" i="39" s="1"/>
  <c r="F359" i="39"/>
  <c r="I460" i="46"/>
  <c r="H360" i="39" s="1"/>
  <c r="F360" i="39"/>
  <c r="I455" i="46"/>
  <c r="H355" i="39" s="1"/>
  <c r="F355" i="39"/>
  <c r="I451" i="46"/>
  <c r="H351" i="39" s="1"/>
  <c r="F351" i="39"/>
  <c r="I419" i="46"/>
  <c r="H319" i="39" s="1"/>
  <c r="F319" i="39"/>
  <c r="I442" i="46"/>
  <c r="H342" i="39" s="1"/>
  <c r="F342" i="39"/>
  <c r="I465" i="46"/>
  <c r="H365" i="39" s="1"/>
  <c r="F365" i="39"/>
  <c r="I433" i="46"/>
  <c r="H333" i="39" s="1"/>
  <c r="F333" i="39"/>
  <c r="I452" i="46"/>
  <c r="H352" i="39" s="1"/>
  <c r="F352" i="39"/>
  <c r="I420" i="46"/>
  <c r="H320" i="39" s="1"/>
  <c r="F320" i="39"/>
  <c r="I396" i="46"/>
  <c r="H296" i="39" s="1"/>
  <c r="F296" i="39"/>
  <c r="I364" i="46"/>
  <c r="H264" i="39" s="1"/>
  <c r="F264" i="39"/>
  <c r="I332" i="46"/>
  <c r="H232" i="39" s="1"/>
  <c r="F232" i="39"/>
  <c r="I395" i="46"/>
  <c r="H295" i="39" s="1"/>
  <c r="F295" i="39"/>
  <c r="I363" i="46"/>
  <c r="H263" i="39" s="1"/>
  <c r="F263" i="39"/>
  <c r="I331" i="46"/>
  <c r="H231" i="39" s="1"/>
  <c r="F231" i="39"/>
  <c r="I394" i="46"/>
  <c r="H294" i="39" s="1"/>
  <c r="F294" i="39"/>
  <c r="I362" i="46"/>
  <c r="H262" i="39" s="1"/>
  <c r="F262" i="39"/>
  <c r="I330" i="46"/>
  <c r="H230" i="39" s="1"/>
  <c r="F230" i="39"/>
  <c r="I393" i="46"/>
  <c r="H293" i="39" s="1"/>
  <c r="F293" i="39"/>
  <c r="I361" i="46"/>
  <c r="H261" i="39" s="1"/>
  <c r="F261" i="39"/>
  <c r="I329" i="46"/>
  <c r="H229" i="39" s="1"/>
  <c r="F229" i="39"/>
  <c r="I447" i="46"/>
  <c r="H347" i="39" s="1"/>
  <c r="F347" i="39"/>
  <c r="I429" i="46"/>
  <c r="H329" i="39" s="1"/>
  <c r="F329" i="39"/>
  <c r="I392" i="46"/>
  <c r="H292" i="39" s="1"/>
  <c r="F292" i="39"/>
  <c r="I391" i="46"/>
  <c r="H291" i="39" s="1"/>
  <c r="F291" i="39"/>
  <c r="I443" i="46"/>
  <c r="H343" i="39" s="1"/>
  <c r="F343" i="39"/>
  <c r="I466" i="46"/>
  <c r="H366" i="39" s="1"/>
  <c r="F366" i="39"/>
  <c r="I434" i="46"/>
  <c r="H334" i="39" s="1"/>
  <c r="F334" i="39"/>
  <c r="I457" i="46"/>
  <c r="H357" i="39" s="1"/>
  <c r="F357" i="39"/>
  <c r="I425" i="46"/>
  <c r="H325" i="39" s="1"/>
  <c r="F325" i="39"/>
  <c r="I444" i="46"/>
  <c r="H344" i="39" s="1"/>
  <c r="F344" i="39"/>
  <c r="I388" i="46"/>
  <c r="H288" i="39" s="1"/>
  <c r="F288" i="39"/>
  <c r="I356" i="46"/>
  <c r="H256" i="39" s="1"/>
  <c r="F256" i="39"/>
  <c r="I387" i="46"/>
  <c r="H287" i="39" s="1"/>
  <c r="F287" i="39"/>
  <c r="I355" i="46"/>
  <c r="H255" i="39" s="1"/>
  <c r="F255" i="39"/>
  <c r="I386" i="46"/>
  <c r="H286" i="39" s="1"/>
  <c r="F286" i="39"/>
  <c r="I354" i="46"/>
  <c r="H254" i="39" s="1"/>
  <c r="F254" i="39"/>
  <c r="I417" i="46"/>
  <c r="H317" i="39" s="1"/>
  <c r="F317" i="39"/>
  <c r="I385" i="46"/>
  <c r="H285" i="39" s="1"/>
  <c r="F285" i="39"/>
  <c r="I353" i="46"/>
  <c r="H253" i="39" s="1"/>
  <c r="F253" i="39"/>
  <c r="I470" i="46"/>
  <c r="H370" i="39" s="1"/>
  <c r="F370" i="39"/>
  <c r="I414" i="46"/>
  <c r="H314" i="39" s="1"/>
  <c r="F314" i="39"/>
  <c r="I328" i="46"/>
  <c r="H228" i="39" s="1"/>
  <c r="F228" i="39"/>
  <c r="I359" i="46"/>
  <c r="H259" i="39" s="1"/>
  <c r="F259" i="39"/>
  <c r="I357" i="46"/>
  <c r="H257" i="39" s="1"/>
  <c r="F257" i="39"/>
  <c r="I439" i="46"/>
  <c r="H339" i="39" s="1"/>
  <c r="F339" i="39"/>
  <c r="I462" i="46"/>
  <c r="H362" i="39" s="1"/>
  <c r="F362" i="39"/>
  <c r="I430" i="46"/>
  <c r="H330" i="39" s="1"/>
  <c r="F330" i="39"/>
  <c r="I453" i="46"/>
  <c r="H353" i="39" s="1"/>
  <c r="F353" i="39"/>
  <c r="I421" i="46"/>
  <c r="H321" i="39" s="1"/>
  <c r="F321" i="39"/>
  <c r="I440" i="46"/>
  <c r="H340" i="39" s="1"/>
  <c r="F340" i="39"/>
  <c r="I416" i="46"/>
  <c r="H316" i="39" s="1"/>
  <c r="F316" i="39"/>
  <c r="I384" i="46"/>
  <c r="H284" i="39" s="1"/>
  <c r="F284" i="39"/>
  <c r="I352" i="46"/>
  <c r="H252" i="39" s="1"/>
  <c r="F252" i="39"/>
  <c r="I415" i="46"/>
  <c r="H315" i="39" s="1"/>
  <c r="F315" i="39"/>
  <c r="I383" i="46"/>
  <c r="H283" i="39" s="1"/>
  <c r="F283" i="39"/>
  <c r="I351" i="46"/>
  <c r="H251" i="39" s="1"/>
  <c r="F251" i="39"/>
  <c r="I382" i="46"/>
  <c r="H282" i="39" s="1"/>
  <c r="F282" i="39"/>
  <c r="I350" i="46"/>
  <c r="H250" i="39" s="1"/>
  <c r="F250" i="39"/>
  <c r="I413" i="46"/>
  <c r="H313" i="39" s="1"/>
  <c r="F313" i="39"/>
  <c r="I381" i="46"/>
  <c r="H281" i="39" s="1"/>
  <c r="F281" i="39"/>
  <c r="I349" i="46"/>
  <c r="H249" i="39" s="1"/>
  <c r="F249" i="39"/>
  <c r="I448" i="46"/>
  <c r="H348" i="39" s="1"/>
  <c r="F348" i="39"/>
  <c r="I360" i="46"/>
  <c r="H260" i="39" s="1"/>
  <c r="F260" i="39"/>
  <c r="I389" i="46"/>
  <c r="H289" i="39" s="1"/>
  <c r="F289" i="39"/>
  <c r="I467" i="46"/>
  <c r="H367" i="39" s="1"/>
  <c r="F367" i="39"/>
  <c r="I435" i="46"/>
  <c r="H335" i="39" s="1"/>
  <c r="F335" i="39"/>
  <c r="I458" i="46"/>
  <c r="H358" i="39" s="1"/>
  <c r="F358" i="39"/>
  <c r="I426" i="46"/>
  <c r="H326" i="39" s="1"/>
  <c r="F326" i="39"/>
  <c r="I449" i="46"/>
  <c r="H349" i="39" s="1"/>
  <c r="F349" i="39"/>
  <c r="I468" i="46"/>
  <c r="H368" i="39" s="1"/>
  <c r="F368" i="39"/>
  <c r="I436" i="46"/>
  <c r="H336" i="39" s="1"/>
  <c r="F336" i="39"/>
  <c r="I412" i="46"/>
  <c r="H312" i="39" s="1"/>
  <c r="F312" i="39"/>
  <c r="I380" i="46"/>
  <c r="H280" i="39" s="1"/>
  <c r="F280" i="39"/>
  <c r="I348" i="46"/>
  <c r="H248" i="39" s="1"/>
  <c r="F248" i="39"/>
  <c r="I411" i="46"/>
  <c r="H311" i="39" s="1"/>
  <c r="F311" i="39"/>
  <c r="I379" i="46"/>
  <c r="H279" i="39" s="1"/>
  <c r="F279" i="39"/>
  <c r="I347" i="46"/>
  <c r="H247" i="39" s="1"/>
  <c r="F247" i="39"/>
  <c r="I410" i="46"/>
  <c r="H310" i="39" s="1"/>
  <c r="F310" i="39"/>
  <c r="I378" i="46"/>
  <c r="H278" i="39" s="1"/>
  <c r="F278" i="39"/>
  <c r="I346" i="46"/>
  <c r="H246" i="39" s="1"/>
  <c r="F246" i="39"/>
  <c r="I409" i="46"/>
  <c r="H309" i="39" s="1"/>
  <c r="F309" i="39"/>
  <c r="I377" i="46"/>
  <c r="H277" i="39" s="1"/>
  <c r="F277" i="39"/>
  <c r="I345" i="46"/>
  <c r="H245" i="39" s="1"/>
  <c r="F245" i="39"/>
  <c r="I390" i="46"/>
  <c r="H290" i="39" s="1"/>
  <c r="F290" i="39"/>
  <c r="I463" i="46"/>
  <c r="H363" i="39" s="1"/>
  <c r="F363" i="39"/>
  <c r="I431" i="46"/>
  <c r="H331" i="39" s="1"/>
  <c r="F331" i="39"/>
  <c r="I454" i="46"/>
  <c r="H354" i="39" s="1"/>
  <c r="F354" i="39"/>
  <c r="I422" i="46"/>
  <c r="H322" i="39" s="1"/>
  <c r="F322" i="39"/>
  <c r="I445" i="46"/>
  <c r="H345" i="39" s="1"/>
  <c r="F345" i="39"/>
  <c r="I464" i="46"/>
  <c r="H364" i="39" s="1"/>
  <c r="F364" i="39"/>
  <c r="I432" i="46"/>
  <c r="H332" i="39" s="1"/>
  <c r="F332" i="39"/>
  <c r="I408" i="46"/>
  <c r="H308" i="39" s="1"/>
  <c r="F308" i="39"/>
  <c r="I376" i="46"/>
  <c r="H276" i="39" s="1"/>
  <c r="F276" i="39"/>
  <c r="I344" i="46"/>
  <c r="H244" i="39" s="1"/>
  <c r="F244" i="39"/>
  <c r="I407" i="46"/>
  <c r="H307" i="39" s="1"/>
  <c r="F307" i="39"/>
  <c r="I375" i="46"/>
  <c r="H275" i="39" s="1"/>
  <c r="F275" i="39"/>
  <c r="I343" i="46"/>
  <c r="H243" i="39" s="1"/>
  <c r="F243" i="39"/>
  <c r="I406" i="46"/>
  <c r="H306" i="39" s="1"/>
  <c r="F306" i="39"/>
  <c r="I374" i="46"/>
  <c r="H274" i="39" s="1"/>
  <c r="F274" i="39"/>
  <c r="I342" i="46"/>
  <c r="H242" i="39" s="1"/>
  <c r="F242" i="39"/>
  <c r="I405" i="46"/>
  <c r="H305" i="39" s="1"/>
  <c r="F305" i="39"/>
  <c r="I373" i="46"/>
  <c r="H273" i="39" s="1"/>
  <c r="F273" i="39"/>
  <c r="I341" i="46"/>
  <c r="H241" i="39" s="1"/>
  <c r="F241" i="39"/>
  <c r="I358" i="46"/>
  <c r="H258" i="39" s="1"/>
  <c r="F258" i="39"/>
  <c r="I427" i="46"/>
  <c r="H327" i="39" s="1"/>
  <c r="F327" i="39"/>
  <c r="I450" i="46"/>
  <c r="H350" i="39" s="1"/>
  <c r="F350" i="39"/>
  <c r="I441" i="46"/>
  <c r="H341" i="39" s="1"/>
  <c r="F341" i="39"/>
  <c r="I428" i="46"/>
  <c r="H328" i="39" s="1"/>
  <c r="F328" i="39"/>
  <c r="I404" i="46"/>
  <c r="H304" i="39" s="1"/>
  <c r="F304" i="39"/>
  <c r="I372" i="46"/>
  <c r="H272" i="39" s="1"/>
  <c r="F272" i="39"/>
  <c r="I340" i="46"/>
  <c r="H240" i="39" s="1"/>
  <c r="F240" i="39"/>
  <c r="I403" i="46"/>
  <c r="H303" i="39" s="1"/>
  <c r="F303" i="39"/>
  <c r="I371" i="46"/>
  <c r="H271" i="39" s="1"/>
  <c r="F271" i="39"/>
  <c r="I339" i="46"/>
  <c r="H239" i="39" s="1"/>
  <c r="F239" i="39"/>
  <c r="I402" i="46"/>
  <c r="H302" i="39" s="1"/>
  <c r="F302" i="39"/>
  <c r="I370" i="46"/>
  <c r="H270" i="39" s="1"/>
  <c r="F270" i="39"/>
  <c r="I338" i="46"/>
  <c r="H238" i="39" s="1"/>
  <c r="F238" i="39"/>
  <c r="I401" i="46"/>
  <c r="H301" i="39" s="1"/>
  <c r="F301" i="39"/>
  <c r="I369" i="46"/>
  <c r="H269" i="39" s="1"/>
  <c r="F269" i="39"/>
  <c r="I337" i="46"/>
  <c r="H237" i="39" s="1"/>
  <c r="F237" i="39"/>
  <c r="I438" i="46"/>
  <c r="H338" i="39" s="1"/>
  <c r="F338" i="39"/>
  <c r="I418" i="46"/>
  <c r="H318" i="39" s="1"/>
  <c r="F318" i="39"/>
  <c r="I423" i="46"/>
  <c r="H323" i="39" s="1"/>
  <c r="F323" i="39"/>
  <c r="I446" i="46"/>
  <c r="H346" i="39" s="1"/>
  <c r="F346" i="39"/>
  <c r="I469" i="46"/>
  <c r="H369" i="39" s="1"/>
  <c r="F369" i="39"/>
  <c r="I437" i="46"/>
  <c r="H337" i="39" s="1"/>
  <c r="F337" i="39"/>
  <c r="I456" i="46"/>
  <c r="H356" i="39" s="1"/>
  <c r="F356" i="39"/>
  <c r="I424" i="46"/>
  <c r="H324" i="39" s="1"/>
  <c r="F324" i="39"/>
  <c r="I400" i="46"/>
  <c r="H300" i="39" s="1"/>
  <c r="F300" i="39"/>
  <c r="I368" i="46"/>
  <c r="H268" i="39" s="1"/>
  <c r="F268" i="39"/>
  <c r="I336" i="46"/>
  <c r="H236" i="39" s="1"/>
  <c r="F236" i="39"/>
  <c r="I399" i="46"/>
  <c r="H299" i="39" s="1"/>
  <c r="F299" i="39"/>
  <c r="I367" i="46"/>
  <c r="H267" i="39" s="1"/>
  <c r="F267" i="39"/>
  <c r="I335" i="46"/>
  <c r="H235" i="39" s="1"/>
  <c r="F235" i="39"/>
  <c r="I398" i="46"/>
  <c r="H298" i="39" s="1"/>
  <c r="F298" i="39"/>
  <c r="I366" i="46"/>
  <c r="H266" i="39" s="1"/>
  <c r="F266" i="39"/>
  <c r="I334" i="46"/>
  <c r="H234" i="39" s="1"/>
  <c r="F234" i="39"/>
  <c r="I397" i="46"/>
  <c r="H297" i="39" s="1"/>
  <c r="F297" i="39"/>
  <c r="I365" i="46"/>
  <c r="H265" i="39" s="1"/>
  <c r="F265" i="39"/>
  <c r="I333" i="46"/>
  <c r="H233" i="39" s="1"/>
  <c r="F233" i="39"/>
  <c r="I368" i="7"/>
  <c r="N311" i="46"/>
  <c r="N178" i="46"/>
  <c r="I235" i="7"/>
  <c r="GC163" i="46" s="1"/>
  <c r="I262" i="7"/>
  <c r="HD163" i="46" s="1"/>
  <c r="N205" i="46"/>
  <c r="I256" i="7"/>
  <c r="GX163" i="46" s="1"/>
  <c r="N199" i="46"/>
  <c r="I295" i="7"/>
  <c r="N238" i="46"/>
  <c r="I314" i="7"/>
  <c r="N257" i="46"/>
  <c r="I363" i="7"/>
  <c r="N306" i="46"/>
  <c r="I340" i="7"/>
  <c r="N283" i="46"/>
  <c r="I315" i="7"/>
  <c r="N258" i="46"/>
  <c r="I275" i="7"/>
  <c r="HQ163" i="46" s="1"/>
  <c r="N218" i="46"/>
  <c r="I359" i="7"/>
  <c r="N302" i="46"/>
  <c r="I309" i="7"/>
  <c r="N252" i="46"/>
  <c r="I358" i="7"/>
  <c r="N301" i="46"/>
  <c r="I329" i="7"/>
  <c r="N272" i="46"/>
  <c r="I244" i="7"/>
  <c r="GL163" i="46" s="1"/>
  <c r="N187" i="46"/>
  <c r="I341" i="7"/>
  <c r="N284" i="46"/>
  <c r="I254" i="7"/>
  <c r="GV163" i="46" s="1"/>
  <c r="N197" i="46"/>
  <c r="I290" i="7"/>
  <c r="N233" i="46"/>
  <c r="I287" i="7"/>
  <c r="N230" i="46"/>
  <c r="I345" i="7"/>
  <c r="N288" i="46"/>
  <c r="N174" i="46"/>
  <c r="I231" i="7"/>
  <c r="FY163" i="46" s="1"/>
  <c r="I364" i="7"/>
  <c r="N307" i="46"/>
  <c r="I278" i="7"/>
  <c r="N221" i="46"/>
  <c r="I339" i="7"/>
  <c r="N282" i="46"/>
  <c r="I352" i="7"/>
  <c r="N295" i="46"/>
  <c r="I320" i="7"/>
  <c r="N263" i="46"/>
  <c r="I246" i="7"/>
  <c r="GN163" i="46" s="1"/>
  <c r="N189" i="46"/>
  <c r="I316" i="7"/>
  <c r="N259" i="46"/>
  <c r="I263" i="7"/>
  <c r="HE163" i="46" s="1"/>
  <c r="N206" i="46"/>
  <c r="I305" i="7"/>
  <c r="N248" i="46"/>
  <c r="I267" i="7"/>
  <c r="HI163" i="46" s="1"/>
  <c r="N210" i="46"/>
  <c r="I324" i="7"/>
  <c r="N267" i="46"/>
  <c r="I327" i="7"/>
  <c r="N270" i="46"/>
  <c r="I353" i="7"/>
  <c r="N296" i="46"/>
  <c r="I288" i="7"/>
  <c r="N231" i="46"/>
  <c r="I322" i="7"/>
  <c r="N265" i="46"/>
  <c r="I271" i="7"/>
  <c r="HM163" i="46" s="1"/>
  <c r="N214" i="46"/>
  <c r="I245" i="7"/>
  <c r="GM163" i="46" s="1"/>
  <c r="N188" i="46"/>
  <c r="I294" i="7"/>
  <c r="N237" i="46"/>
  <c r="I286" i="7"/>
  <c r="N229" i="46"/>
  <c r="I255" i="7"/>
  <c r="GW163" i="46" s="1"/>
  <c r="N198" i="46"/>
  <c r="I326" i="7"/>
  <c r="N269" i="46"/>
  <c r="H371" i="7"/>
  <c r="I354" i="7"/>
  <c r="N297" i="46"/>
  <c r="I243" i="7"/>
  <c r="GK163" i="46" s="1"/>
  <c r="N186" i="46"/>
  <c r="I257" i="7"/>
  <c r="GY163" i="46" s="1"/>
  <c r="N200" i="46"/>
  <c r="I242" i="7"/>
  <c r="GJ163" i="46" s="1"/>
  <c r="N185" i="46"/>
  <c r="I291" i="7"/>
  <c r="N234" i="46"/>
  <c r="I301" i="7"/>
  <c r="N244" i="46"/>
  <c r="N184" i="46"/>
  <c r="I241" i="7"/>
  <c r="GI163" i="46" s="1"/>
  <c r="I283" i="7"/>
  <c r="N226" i="46"/>
  <c r="N183" i="46"/>
  <c r="I240" i="7"/>
  <c r="GH163" i="46" s="1"/>
  <c r="I332" i="7"/>
  <c r="N275" i="46"/>
  <c r="I355" i="7"/>
  <c r="N298" i="46"/>
  <c r="I304" i="7"/>
  <c r="N247" i="46"/>
  <c r="I347" i="7"/>
  <c r="N290" i="46"/>
  <c r="I349" i="7"/>
  <c r="N292" i="46"/>
  <c r="I281" i="7"/>
  <c r="N224" i="46"/>
  <c r="N180" i="46"/>
  <c r="I237" i="7"/>
  <c r="GE163" i="46" s="1"/>
  <c r="I277" i="7"/>
  <c r="N220" i="46"/>
  <c r="I312" i="7"/>
  <c r="N255" i="46"/>
  <c r="I325" i="7"/>
  <c r="N268" i="46"/>
  <c r="I280" i="7"/>
  <c r="N223" i="46"/>
  <c r="N179" i="46"/>
  <c r="I236" i="7"/>
  <c r="GD163" i="46" s="1"/>
  <c r="I362" i="7"/>
  <c r="N305" i="46"/>
  <c r="I370" i="7"/>
  <c r="N313" i="46"/>
  <c r="I252" i="7"/>
  <c r="GT163" i="46" s="1"/>
  <c r="N195" i="46"/>
  <c r="I279" i="7"/>
  <c r="N222" i="46"/>
  <c r="I298" i="7"/>
  <c r="N241" i="46"/>
  <c r="I269" i="7"/>
  <c r="HK163" i="46" s="1"/>
  <c r="N212" i="46"/>
  <c r="I253" i="7"/>
  <c r="GU163" i="46" s="1"/>
  <c r="N196" i="46"/>
  <c r="I302" i="7"/>
  <c r="N245" i="46"/>
  <c r="I297" i="7"/>
  <c r="N240" i="46"/>
  <c r="I350" i="7"/>
  <c r="N293" i="46"/>
  <c r="I365" i="7"/>
  <c r="N308" i="46"/>
  <c r="I264" i="7"/>
  <c r="HF163" i="46" s="1"/>
  <c r="N207" i="46"/>
  <c r="I335" i="7"/>
  <c r="N278" i="46"/>
  <c r="I261" i="7"/>
  <c r="HC163" i="46" s="1"/>
  <c r="N204" i="46"/>
  <c r="I273" i="7"/>
  <c r="HO163" i="46" s="1"/>
  <c r="N216" i="46"/>
  <c r="I265" i="7"/>
  <c r="HG163" i="46" s="1"/>
  <c r="N208" i="46"/>
  <c r="I330" i="7"/>
  <c r="N273" i="46"/>
  <c r="I272" i="7"/>
  <c r="HN163" i="46" s="1"/>
  <c r="N215" i="46"/>
  <c r="I334" i="7"/>
  <c r="N277" i="46"/>
  <c r="I249" i="7"/>
  <c r="GQ163" i="46" s="1"/>
  <c r="N192" i="46"/>
  <c r="I274" i="7"/>
  <c r="HP163" i="46" s="1"/>
  <c r="N217" i="46"/>
  <c r="I259" i="7"/>
  <c r="HA163" i="46" s="1"/>
  <c r="N202" i="46"/>
  <c r="I344" i="7"/>
  <c r="N287" i="46"/>
  <c r="I248" i="7"/>
  <c r="GP163" i="46" s="1"/>
  <c r="N191" i="46"/>
  <c r="I276" i="7"/>
  <c r="N219" i="46"/>
  <c r="I323" i="7"/>
  <c r="N266" i="46"/>
  <c r="I296" i="7"/>
  <c r="N239" i="46"/>
  <c r="I360" i="7"/>
  <c r="N303" i="46"/>
  <c r="N177" i="46"/>
  <c r="I234" i="7"/>
  <c r="GB163" i="46" s="1"/>
  <c r="I285" i="7"/>
  <c r="N228" i="46"/>
  <c r="I258" i="7"/>
  <c r="GZ163" i="46" s="1"/>
  <c r="N201" i="46"/>
  <c r="I292" i="7"/>
  <c r="N235" i="46"/>
  <c r="I311" i="7"/>
  <c r="N254" i="46"/>
  <c r="I321" i="7"/>
  <c r="N264" i="46"/>
  <c r="I351" i="7"/>
  <c r="N294" i="46"/>
  <c r="I308" i="7"/>
  <c r="N251" i="46"/>
  <c r="I356" i="7"/>
  <c r="N299" i="46"/>
  <c r="N181" i="46"/>
  <c r="I238" i="7"/>
  <c r="GF163" i="46" s="1"/>
  <c r="I367" i="7"/>
  <c r="N310" i="46"/>
  <c r="I313" i="7"/>
  <c r="N256" i="46"/>
  <c r="I289" i="7"/>
  <c r="N232" i="46"/>
  <c r="I247" i="7"/>
  <c r="GO163" i="46" s="1"/>
  <c r="N190" i="46"/>
  <c r="N182" i="46"/>
  <c r="I239" i="7"/>
  <c r="GG163" i="46" s="1"/>
  <c r="I306" i="7"/>
  <c r="N249" i="46"/>
  <c r="I333" i="7"/>
  <c r="N276" i="46"/>
  <c r="I300" i="7"/>
  <c r="N243" i="46"/>
  <c r="I328" i="7"/>
  <c r="N271" i="46"/>
  <c r="I268" i="7"/>
  <c r="HJ163" i="46" s="1"/>
  <c r="N211" i="46"/>
  <c r="I293" i="7"/>
  <c r="N236" i="46"/>
  <c r="I317" i="7"/>
  <c r="N260" i="46"/>
  <c r="I366" i="7"/>
  <c r="N309" i="46"/>
  <c r="N176" i="46"/>
  <c r="I233" i="7"/>
  <c r="GA163" i="46" s="1"/>
  <c r="I282" i="7"/>
  <c r="N225" i="46"/>
  <c r="I369" i="7"/>
  <c r="N312" i="46"/>
  <c r="I342" i="7"/>
  <c r="N285" i="46"/>
  <c r="I250" i="7"/>
  <c r="GR163" i="46" s="1"/>
  <c r="N193" i="46"/>
  <c r="I299" i="7"/>
  <c r="N242" i="46"/>
  <c r="I307" i="7"/>
  <c r="N250" i="46"/>
  <c r="I346" i="7"/>
  <c r="N289" i="46"/>
  <c r="I284" i="7"/>
  <c r="N227" i="46"/>
  <c r="I310" i="7"/>
  <c r="N253" i="46"/>
  <c r="I361" i="7"/>
  <c r="N304" i="46"/>
  <c r="I318" i="7"/>
  <c r="N261" i="46"/>
  <c r="I348" i="7"/>
  <c r="N291" i="46"/>
  <c r="I251" i="7"/>
  <c r="GS163" i="46" s="1"/>
  <c r="N194" i="46"/>
  <c r="I338" i="7"/>
  <c r="N281" i="46"/>
  <c r="I337" i="7"/>
  <c r="N280" i="46"/>
  <c r="I266" i="7"/>
  <c r="HH163" i="46" s="1"/>
  <c r="N209" i="46"/>
  <c r="I331" i="7"/>
  <c r="N274" i="46"/>
  <c r="I336" i="7"/>
  <c r="N279" i="46"/>
  <c r="I357" i="7"/>
  <c r="N300" i="46"/>
  <c r="I260" i="7"/>
  <c r="HB163" i="46" s="1"/>
  <c r="N203" i="46"/>
  <c r="I343" i="7"/>
  <c r="N286" i="46"/>
  <c r="I303" i="7"/>
  <c r="N246" i="46"/>
  <c r="I270" i="7"/>
  <c r="HL163" i="46" s="1"/>
  <c r="N213" i="46"/>
  <c r="I319" i="7"/>
  <c r="N262" i="46"/>
  <c r="N175" i="46"/>
  <c r="I232" i="7"/>
  <c r="FZ163" i="46" s="1"/>
  <c r="C454" i="24"/>
  <c r="C64" i="39"/>
  <c r="C143" i="39"/>
  <c r="C25" i="39"/>
  <c r="C145" i="39"/>
  <c r="K97" i="15"/>
  <c r="C738" i="24" s="1"/>
  <c r="C524" i="24"/>
  <c r="K21" i="15"/>
  <c r="C19" i="41" s="1"/>
  <c r="K125" i="15"/>
  <c r="C123" i="41" s="1"/>
  <c r="C552" i="24"/>
  <c r="C560" i="24"/>
  <c r="K140" i="15"/>
  <c r="C138" i="41" s="1"/>
  <c r="C515" i="24"/>
  <c r="C147" i="39"/>
  <c r="K132" i="15"/>
  <c r="C773" i="24" s="1"/>
  <c r="C110" i="39"/>
  <c r="C35" i="39"/>
  <c r="C149" i="41"/>
  <c r="C103" i="39"/>
  <c r="C44" i="39"/>
  <c r="C575" i="24"/>
  <c r="K51" i="15"/>
  <c r="M51" i="15" s="1"/>
  <c r="C503" i="24"/>
  <c r="K66" i="15"/>
  <c r="C64" i="41" s="1"/>
  <c r="K112" i="15"/>
  <c r="M112" i="15" s="1"/>
  <c r="C567" i="24"/>
  <c r="K46" i="15"/>
  <c r="C44" i="41" s="1"/>
  <c r="C574" i="24"/>
  <c r="K101" i="15"/>
  <c r="C742" i="24" s="1"/>
  <c r="C516" i="24"/>
  <c r="C147" i="41"/>
  <c r="K105" i="15"/>
  <c r="C103" i="41" s="1"/>
  <c r="C142" i="39"/>
  <c r="K89" i="15"/>
  <c r="C87" i="41" s="1"/>
  <c r="C12" i="39"/>
  <c r="C128" i="39"/>
  <c r="C513" i="24"/>
  <c r="K98" i="15"/>
  <c r="C739" i="24" s="1"/>
  <c r="C464" i="24"/>
  <c r="C134" i="39"/>
  <c r="C786" i="24"/>
  <c r="K14" i="15"/>
  <c r="M14" i="15" s="1"/>
  <c r="K130" i="15"/>
  <c r="C128" i="41" s="1"/>
  <c r="K138" i="15"/>
  <c r="C136" i="41" s="1"/>
  <c r="C482" i="24"/>
  <c r="C545" i="24"/>
  <c r="C107" i="39"/>
  <c r="K65" i="15"/>
  <c r="C63" i="41" s="1"/>
  <c r="C77" i="39"/>
  <c r="C492" i="24"/>
  <c r="C111" i="39"/>
  <c r="C536" i="24"/>
  <c r="C29" i="39"/>
  <c r="K114" i="15"/>
  <c r="C112" i="41" s="1"/>
  <c r="C484" i="24"/>
  <c r="C541" i="24"/>
  <c r="K57" i="15"/>
  <c r="C698" i="24" s="1"/>
  <c r="K113" i="15"/>
  <c r="M113" i="15" s="1"/>
  <c r="C114" i="39"/>
  <c r="K31" i="15"/>
  <c r="C29" i="41" s="1"/>
  <c r="C543" i="24"/>
  <c r="C491" i="24"/>
  <c r="C535" i="24"/>
  <c r="C570" i="24"/>
  <c r="C98" i="39"/>
  <c r="K131" i="15"/>
  <c r="C129" i="41" s="1"/>
  <c r="C462" i="24"/>
  <c r="C36" i="39"/>
  <c r="K69" i="15"/>
  <c r="C67" i="41" s="1"/>
  <c r="K68" i="15"/>
  <c r="M68" i="15" s="1"/>
  <c r="C137" i="39"/>
  <c r="C496" i="24"/>
  <c r="K108" i="15"/>
  <c r="M108" i="15" s="1"/>
  <c r="K33" i="15"/>
  <c r="C31" i="41" s="1"/>
  <c r="C19" i="39"/>
  <c r="C460" i="24"/>
  <c r="C61" i="39"/>
  <c r="C62" i="39"/>
  <c r="C502" i="24"/>
  <c r="K133" i="15"/>
  <c r="M133" i="15" s="1"/>
  <c r="C73" i="39"/>
  <c r="C65" i="39"/>
  <c r="C445" i="24"/>
  <c r="C105" i="39"/>
  <c r="K127" i="15"/>
  <c r="C768" i="24" s="1"/>
  <c r="C16" i="39"/>
  <c r="C59" i="39"/>
  <c r="C554" i="24"/>
  <c r="K91" i="15"/>
  <c r="C89" i="41" s="1"/>
  <c r="K43" i="15"/>
  <c r="C41" i="41" s="1"/>
  <c r="C518" i="24"/>
  <c r="K117" i="15"/>
  <c r="C115" i="41" s="1"/>
  <c r="K62" i="15"/>
  <c r="C60" i="41" s="1"/>
  <c r="K67" i="15"/>
  <c r="C708" i="24" s="1"/>
  <c r="C544" i="24"/>
  <c r="C489" i="24"/>
  <c r="K107" i="15"/>
  <c r="C105" i="41" s="1"/>
  <c r="C495" i="24"/>
  <c r="K47" i="15"/>
  <c r="C45" i="41" s="1"/>
  <c r="C472" i="24"/>
  <c r="C474" i="24"/>
  <c r="K45" i="15"/>
  <c r="C43" i="41" s="1"/>
  <c r="K84" i="15"/>
  <c r="C82" i="41" s="1"/>
  <c r="K39" i="15"/>
  <c r="C37" i="41" s="1"/>
  <c r="C470" i="24"/>
  <c r="K38" i="15"/>
  <c r="C36" i="41" s="1"/>
  <c r="C511" i="24"/>
  <c r="C466" i="24"/>
  <c r="K139" i="15"/>
  <c r="C137" i="41" s="1"/>
  <c r="K100" i="15"/>
  <c r="C741" i="24" s="1"/>
  <c r="K135" i="15"/>
  <c r="C133" i="41" s="1"/>
  <c r="C70" i="39"/>
  <c r="K49" i="15"/>
  <c r="M49" i="15" s="1"/>
  <c r="C476" i="24"/>
  <c r="C48" i="39"/>
  <c r="K50" i="15"/>
  <c r="C48" i="41" s="1"/>
  <c r="K72" i="15"/>
  <c r="C70" i="41" s="1"/>
  <c r="C507" i="24"/>
  <c r="K80" i="15"/>
  <c r="C78" i="41" s="1"/>
  <c r="C21" i="39"/>
  <c r="C506" i="24"/>
  <c r="C562" i="24"/>
  <c r="C563" i="24"/>
  <c r="C525" i="24"/>
  <c r="K76" i="15"/>
  <c r="C74" i="41" s="1"/>
  <c r="C84" i="39"/>
  <c r="K119" i="15"/>
  <c r="C117" i="41" s="1"/>
  <c r="C546" i="24"/>
  <c r="P122" i="15"/>
  <c r="G7" i="42"/>
  <c r="J7" i="42" s="1"/>
  <c r="K7" i="42" s="1"/>
  <c r="K42" i="15"/>
  <c r="C683" i="24" s="1"/>
  <c r="C564" i="24"/>
  <c r="C469" i="24"/>
  <c r="C135" i="39"/>
  <c r="K81" i="15"/>
  <c r="C722" i="24" s="1"/>
  <c r="K90" i="15"/>
  <c r="C731" i="24" s="1"/>
  <c r="C480" i="24"/>
  <c r="C508" i="24"/>
  <c r="P138" i="15"/>
  <c r="K99" i="15"/>
  <c r="C97" i="41" s="1"/>
  <c r="C517" i="24"/>
  <c r="P9" i="15"/>
  <c r="G7" i="38" s="1"/>
  <c r="H7" i="38" s="1"/>
  <c r="K53" i="15"/>
  <c r="C51" i="41" s="1"/>
  <c r="P102" i="15"/>
  <c r="K23" i="15"/>
  <c r="C664" i="24" s="1"/>
  <c r="C526" i="24"/>
  <c r="P112" i="15"/>
  <c r="G130" i="42"/>
  <c r="H130" i="42" s="1"/>
  <c r="J13" i="41"/>
  <c r="K13" i="41" s="1"/>
  <c r="P96" i="15"/>
  <c r="F221" i="39"/>
  <c r="I321" i="46"/>
  <c r="H221" i="39" s="1"/>
  <c r="C132" i="39"/>
  <c r="K59" i="15"/>
  <c r="C57" i="41" s="1"/>
  <c r="K82" i="15"/>
  <c r="C80" i="41" s="1"/>
  <c r="C94" i="39"/>
  <c r="C553" i="24"/>
  <c r="C57" i="39"/>
  <c r="C533" i="24"/>
  <c r="C85" i="39"/>
  <c r="C150" i="41"/>
  <c r="C444" i="24"/>
  <c r="K16" i="15"/>
  <c r="C14" i="41" s="1"/>
  <c r="K19" i="15"/>
  <c r="M19" i="15" s="1"/>
  <c r="C446" i="24"/>
  <c r="C15" i="39"/>
  <c r="C104" i="39"/>
  <c r="K95" i="15"/>
  <c r="C93" i="41" s="1"/>
  <c r="C108" i="39"/>
  <c r="C522" i="24"/>
  <c r="C14" i="39"/>
  <c r="C573" i="24"/>
  <c r="K104" i="15"/>
  <c r="C102" i="41" s="1"/>
  <c r="K111" i="15"/>
  <c r="C109" i="41" s="1"/>
  <c r="K74" i="15"/>
  <c r="M74" i="15" s="1"/>
  <c r="K124" i="15"/>
  <c r="M124" i="15" s="1"/>
  <c r="K54" i="15"/>
  <c r="C695" i="24" s="1"/>
  <c r="C124" i="39"/>
  <c r="C130" i="39"/>
  <c r="C144" i="39"/>
  <c r="C102" i="39"/>
  <c r="K15" i="15"/>
  <c r="C13" i="41" s="1"/>
  <c r="C538" i="24"/>
  <c r="C501" i="24"/>
  <c r="C551" i="24"/>
  <c r="C481" i="24"/>
  <c r="K134" i="15"/>
  <c r="C775" i="24" s="1"/>
  <c r="C56" i="39"/>
  <c r="K30" i="15"/>
  <c r="C28" i="41" s="1"/>
  <c r="C442" i="24"/>
  <c r="K63" i="15"/>
  <c r="C61" i="41" s="1"/>
  <c r="K87" i="15"/>
  <c r="C85" i="41" s="1"/>
  <c r="C500" i="24"/>
  <c r="K34" i="15"/>
  <c r="C675" i="24" s="1"/>
  <c r="C485" i="24"/>
  <c r="C537" i="24"/>
  <c r="K55" i="15"/>
  <c r="C696" i="24" s="1"/>
  <c r="G129" i="42"/>
  <c r="H129" i="42" s="1"/>
  <c r="C461" i="24"/>
  <c r="C504" i="24"/>
  <c r="C530" i="24"/>
  <c r="K83" i="15"/>
  <c r="C81" i="41" s="1"/>
  <c r="C452" i="24"/>
  <c r="C23" i="39"/>
  <c r="C75" i="39"/>
  <c r="C118" i="39"/>
  <c r="P98" i="15"/>
  <c r="J17" i="41"/>
  <c r="K17" i="41" s="1"/>
  <c r="P75" i="15"/>
  <c r="J18" i="41"/>
  <c r="K18" i="41" s="1"/>
  <c r="G16" i="42"/>
  <c r="H16" i="42" s="1"/>
  <c r="Z632" i="46"/>
  <c r="Z634" i="46" s="1"/>
  <c r="H16" i="41"/>
  <c r="P15" i="15"/>
  <c r="W632" i="46"/>
  <c r="W634" i="46" s="1"/>
  <c r="G18" i="42"/>
  <c r="H18" i="42" s="1"/>
  <c r="AB632" i="46"/>
  <c r="AB634" i="46" s="1"/>
  <c r="G17" i="42"/>
  <c r="J17" i="42" s="1"/>
  <c r="K17" i="42" s="1"/>
  <c r="AA632" i="46"/>
  <c r="AA634" i="46" s="1"/>
  <c r="K96" i="15"/>
  <c r="C94" i="41" s="1"/>
  <c r="K120" i="15"/>
  <c r="C118" i="41" s="1"/>
  <c r="K73" i="15"/>
  <c r="C71" i="41" s="1"/>
  <c r="C457" i="24"/>
  <c r="G132" i="42"/>
  <c r="J132" i="42" s="1"/>
  <c r="K132" i="42" s="1"/>
  <c r="K13" i="15"/>
  <c r="C11" i="41" s="1"/>
  <c r="C440" i="24"/>
  <c r="P142" i="15"/>
  <c r="P124" i="15"/>
  <c r="P11" i="15"/>
  <c r="G9" i="38" s="1"/>
  <c r="H9" i="38" s="1"/>
  <c r="C91" i="39"/>
  <c r="K61" i="15"/>
  <c r="C702" i="24" s="1"/>
  <c r="C521" i="24"/>
  <c r="C27" i="39"/>
  <c r="C146" i="39"/>
  <c r="P140" i="15"/>
  <c r="K94" i="15"/>
  <c r="C735" i="24" s="1"/>
  <c r="K29" i="15"/>
  <c r="C27" i="41" s="1"/>
  <c r="K103" i="15"/>
  <c r="M103" i="15" s="1"/>
  <c r="C510" i="24"/>
  <c r="K118" i="15"/>
  <c r="C116" i="41" s="1"/>
  <c r="K93" i="15"/>
  <c r="M93" i="15" s="1"/>
  <c r="P118" i="15"/>
  <c r="P21" i="15"/>
  <c r="G90" i="42"/>
  <c r="H90" i="42" s="1"/>
  <c r="G98" i="42"/>
  <c r="J98" i="42" s="1"/>
  <c r="K98" i="42" s="1"/>
  <c r="P88" i="15"/>
  <c r="G112" i="42"/>
  <c r="J112" i="42" s="1"/>
  <c r="K112" i="42" s="1"/>
  <c r="G57" i="42"/>
  <c r="J57" i="42" s="1"/>
  <c r="K57" i="42" s="1"/>
  <c r="G147" i="38"/>
  <c r="H147" i="38" s="1"/>
  <c r="H7" i="41"/>
  <c r="G142" i="42"/>
  <c r="J142" i="42" s="1"/>
  <c r="K142" i="42" s="1"/>
  <c r="P99" i="15"/>
  <c r="G150" i="42"/>
  <c r="H150" i="42" s="1"/>
  <c r="P69" i="15"/>
  <c r="G148" i="38"/>
  <c r="J148" i="38" s="1"/>
  <c r="K148" i="38" s="1"/>
  <c r="P93" i="15"/>
  <c r="P45" i="15"/>
  <c r="P106" i="15"/>
  <c r="P76" i="15"/>
  <c r="G151" i="38"/>
  <c r="H151" i="38" s="1"/>
  <c r="E152" i="14" s="1"/>
  <c r="P125" i="15"/>
  <c r="P136" i="15"/>
  <c r="P57" i="15"/>
  <c r="P85" i="15"/>
  <c r="P116" i="15"/>
  <c r="P94" i="15"/>
  <c r="G13" i="42"/>
  <c r="H13" i="42" s="1"/>
  <c r="G75" i="42"/>
  <c r="J75" i="42" s="1"/>
  <c r="K75" i="42" s="1"/>
  <c r="G141" i="42"/>
  <c r="J141" i="42" s="1"/>
  <c r="K141" i="42" s="1"/>
  <c r="P117" i="15"/>
  <c r="G111" i="42"/>
  <c r="J111" i="42" s="1"/>
  <c r="K111" i="42" s="1"/>
  <c r="P109" i="15"/>
  <c r="G152" i="38"/>
  <c r="J152" i="38" s="1"/>
  <c r="K152" i="38" s="1"/>
  <c r="F153" i="14" s="1"/>
  <c r="P130" i="15"/>
  <c r="P86" i="15"/>
  <c r="D380" i="14"/>
  <c r="P110" i="15"/>
  <c r="G124" i="42"/>
  <c r="J124" i="42" s="1"/>
  <c r="K124" i="42" s="1"/>
  <c r="C565" i="24"/>
  <c r="K26" i="15"/>
  <c r="C24" i="41" s="1"/>
  <c r="C80" i="39"/>
  <c r="C453" i="24"/>
  <c r="P120" i="15"/>
  <c r="P128" i="15"/>
  <c r="G81" i="42"/>
  <c r="J81" i="42" s="1"/>
  <c r="K81" i="42" s="1"/>
  <c r="P104" i="15"/>
  <c r="G65" i="42"/>
  <c r="J65" i="42" s="1"/>
  <c r="K65" i="42" s="1"/>
  <c r="G146" i="38"/>
  <c r="H146" i="38" s="1"/>
  <c r="P95" i="15"/>
  <c r="G143" i="38"/>
  <c r="J143" i="38" s="1"/>
  <c r="K143" i="38" s="1"/>
  <c r="P119" i="15"/>
  <c r="P66" i="15"/>
  <c r="P127" i="15"/>
  <c r="G101" i="42"/>
  <c r="J101" i="42" s="1"/>
  <c r="K101" i="42" s="1"/>
  <c r="P81" i="15"/>
  <c r="P135" i="15"/>
  <c r="P33" i="15"/>
  <c r="P20" i="15"/>
  <c r="P79" i="15"/>
  <c r="P63" i="15"/>
  <c r="G121" i="42"/>
  <c r="J121" i="42" s="1"/>
  <c r="K121" i="42" s="1"/>
  <c r="G9" i="42"/>
  <c r="J9" i="42" s="1"/>
  <c r="K9" i="42" s="1"/>
  <c r="G127" i="42"/>
  <c r="H127" i="42" s="1"/>
  <c r="P87" i="15"/>
  <c r="P52" i="15"/>
  <c r="P90" i="15"/>
  <c r="K121" i="15"/>
  <c r="C762" i="24" s="1"/>
  <c r="G78" i="42"/>
  <c r="H78" i="42" s="1"/>
  <c r="C569" i="24"/>
  <c r="P19" i="15"/>
  <c r="E379" i="14"/>
  <c r="C548" i="24"/>
  <c r="C140" i="39"/>
  <c r="P73" i="15"/>
  <c r="P23" i="15"/>
  <c r="K10" i="15"/>
  <c r="C8" i="39"/>
  <c r="C437" i="24"/>
  <c r="K8" i="15"/>
  <c r="C6" i="39"/>
  <c r="C435" i="24"/>
  <c r="C438" i="24"/>
  <c r="C9" i="39"/>
  <c r="K11" i="15"/>
  <c r="K12" i="15"/>
  <c r="C10" i="39"/>
  <c r="C439" i="24"/>
  <c r="K9" i="15"/>
  <c r="C436" i="24"/>
  <c r="C7" i="39"/>
  <c r="P60" i="15"/>
  <c r="P68" i="15"/>
  <c r="P29" i="15"/>
  <c r="P37" i="15"/>
  <c r="P101" i="15"/>
  <c r="E375" i="14"/>
  <c r="F216" i="7"/>
  <c r="K80" i="41"/>
  <c r="H8" i="7"/>
  <c r="H145" i="41"/>
  <c r="P44" i="15"/>
  <c r="P141" i="15"/>
  <c r="P53" i="15"/>
  <c r="G144" i="38"/>
  <c r="J144" i="38" s="1"/>
  <c r="K144" i="38" s="1"/>
  <c r="P121" i="15"/>
  <c r="P111" i="15"/>
  <c r="P61" i="15"/>
  <c r="P28" i="15"/>
  <c r="P62" i="15"/>
  <c r="P70" i="15"/>
  <c r="G23" i="42"/>
  <c r="J23" i="42" s="1"/>
  <c r="K23" i="42" s="1"/>
  <c r="P133" i="15"/>
  <c r="P108" i="15"/>
  <c r="P71" i="15"/>
  <c r="H34" i="41"/>
  <c r="P36" i="15"/>
  <c r="G34" i="38" s="1"/>
  <c r="H34" i="38" s="1"/>
  <c r="G34" i="42"/>
  <c r="H34" i="42" s="1"/>
  <c r="E471" i="46"/>
  <c r="P107" i="15"/>
  <c r="P91" i="15"/>
  <c r="G22" i="42"/>
  <c r="H22" i="42" s="1"/>
  <c r="P84" i="15"/>
  <c r="P56" i="15"/>
  <c r="H129" i="41"/>
  <c r="H89" i="41"/>
  <c r="H137" i="41"/>
  <c r="F216" i="38"/>
  <c r="K148" i="41"/>
  <c r="F216" i="42"/>
  <c r="K140" i="41"/>
  <c r="H126" i="41"/>
  <c r="H150" i="41"/>
  <c r="F216" i="41"/>
  <c r="K126" i="41"/>
  <c r="K150" i="41"/>
  <c r="H142" i="41"/>
  <c r="H73" i="41"/>
  <c r="H134" i="41"/>
  <c r="K142" i="41"/>
  <c r="K73" i="41"/>
  <c r="H118" i="41"/>
  <c r="H65" i="41"/>
  <c r="K6" i="39"/>
  <c r="F216" i="39"/>
  <c r="G87" i="42"/>
  <c r="J87" i="42" s="1"/>
  <c r="K87" i="42" s="1"/>
  <c r="G46" i="42"/>
  <c r="H46" i="42" s="1"/>
  <c r="P105" i="15"/>
  <c r="P18" i="15"/>
  <c r="P40" i="15"/>
  <c r="P115" i="15"/>
  <c r="P78" i="15"/>
  <c r="G135" i="42"/>
  <c r="J135" i="42" s="1"/>
  <c r="K135" i="42" s="1"/>
  <c r="G145" i="38"/>
  <c r="J145" i="38" s="1"/>
  <c r="K145" i="38" s="1"/>
  <c r="P65" i="15"/>
  <c r="P139" i="15"/>
  <c r="P41" i="15"/>
  <c r="P72" i="15"/>
  <c r="G56" i="42"/>
  <c r="J56" i="42" s="1"/>
  <c r="K56" i="42" s="1"/>
  <c r="I327" i="46"/>
  <c r="H227" i="39" s="1"/>
  <c r="I322" i="46"/>
  <c r="H222" i="39" s="1"/>
  <c r="J149" i="41"/>
  <c r="K149" i="41" s="1"/>
  <c r="H149" i="41"/>
  <c r="I325" i="46"/>
  <c r="H225" i="39" s="1"/>
  <c r="P97" i="15"/>
  <c r="I326" i="46"/>
  <c r="H226" i="39" s="1"/>
  <c r="G10" i="42"/>
  <c r="T632" i="46"/>
  <c r="T634" i="46" s="1"/>
  <c r="P12" i="15"/>
  <c r="P49" i="15"/>
  <c r="P632" i="46"/>
  <c r="G6" i="42"/>
  <c r="P8" i="15"/>
  <c r="I324" i="46"/>
  <c r="H224" i="39" s="1"/>
  <c r="J6" i="41"/>
  <c r="K6" i="41" s="1"/>
  <c r="H6" i="41"/>
  <c r="H10" i="41"/>
  <c r="J10" i="41"/>
  <c r="K10" i="41" s="1"/>
  <c r="G8" i="42"/>
  <c r="R632" i="46"/>
  <c r="R634" i="46" s="1"/>
  <c r="P10" i="15"/>
  <c r="I323" i="46"/>
  <c r="H223" i="39" s="1"/>
  <c r="G149" i="42"/>
  <c r="G149" i="38"/>
  <c r="P64" i="15"/>
  <c r="P82" i="15"/>
  <c r="G11" i="38"/>
  <c r="H11" i="38" s="1"/>
  <c r="U789" i="46"/>
  <c r="U791" i="46" s="1"/>
  <c r="H11" i="41"/>
  <c r="J11" i="41"/>
  <c r="K11" i="41" s="1"/>
  <c r="J8" i="41"/>
  <c r="K8" i="41" s="1"/>
  <c r="H8" i="41"/>
  <c r="I314" i="46"/>
  <c r="P22" i="15"/>
  <c r="P32" i="15"/>
  <c r="P74" i="15"/>
  <c r="H37" i="41"/>
  <c r="J37" i="41"/>
  <c r="K37" i="41" s="1"/>
  <c r="G48" i="42"/>
  <c r="P50" i="15"/>
  <c r="C77" i="41"/>
  <c r="C720" i="24"/>
  <c r="M79" i="15"/>
  <c r="J109" i="42"/>
  <c r="K109" i="42" s="1"/>
  <c r="C142" i="41"/>
  <c r="C785" i="24"/>
  <c r="H29" i="41"/>
  <c r="J29" i="41"/>
  <c r="K29" i="41" s="1"/>
  <c r="G25" i="42"/>
  <c r="P27" i="15"/>
  <c r="G12" i="42"/>
  <c r="P14" i="15"/>
  <c r="J142" i="38"/>
  <c r="K142" i="38" s="1"/>
  <c r="H142" i="38"/>
  <c r="H44" i="41"/>
  <c r="J44" i="41"/>
  <c r="K44" i="41" s="1"/>
  <c r="C144" i="41"/>
  <c r="C787" i="24"/>
  <c r="C114" i="41"/>
  <c r="C757" i="24"/>
  <c r="M116" i="15"/>
  <c r="G24" i="42"/>
  <c r="P26" i="15"/>
  <c r="H28" i="41"/>
  <c r="J28" i="41"/>
  <c r="K28" i="41" s="1"/>
  <c r="H146" i="42"/>
  <c r="J146" i="42"/>
  <c r="K146" i="42" s="1"/>
  <c r="C141" i="41"/>
  <c r="C784" i="24"/>
  <c r="G32" i="42"/>
  <c r="P34" i="15"/>
  <c r="G33" i="42"/>
  <c r="P35" i="15"/>
  <c r="G37" i="42"/>
  <c r="P39" i="15"/>
  <c r="G153" i="38"/>
  <c r="H25" i="41"/>
  <c r="J25" i="41"/>
  <c r="K25" i="41" s="1"/>
  <c r="H12" i="41"/>
  <c r="J12" i="41"/>
  <c r="K12" i="41" s="1"/>
  <c r="G45" i="42"/>
  <c r="P47" i="15"/>
  <c r="C139" i="41"/>
  <c r="C782" i="24"/>
  <c r="M141" i="15"/>
  <c r="H19" i="42"/>
  <c r="J24" i="41"/>
  <c r="K24" i="41" s="1"/>
  <c r="H24" i="41"/>
  <c r="H67" i="42"/>
  <c r="C25" i="41"/>
  <c r="C668" i="24"/>
  <c r="M27" i="15"/>
  <c r="H36" i="41"/>
  <c r="J36" i="41"/>
  <c r="K36" i="41" s="1"/>
  <c r="J48" i="41"/>
  <c r="K48" i="41" s="1"/>
  <c r="H48" i="41"/>
  <c r="G40" i="42"/>
  <c r="P42" i="15"/>
  <c r="C15" i="41"/>
  <c r="C658" i="24"/>
  <c r="M17" i="15"/>
  <c r="C108" i="41"/>
  <c r="C751" i="24"/>
  <c r="M110" i="15"/>
  <c r="G52" i="42"/>
  <c r="P54" i="15"/>
  <c r="J141" i="38"/>
  <c r="K141" i="38" s="1"/>
  <c r="H141" i="38"/>
  <c r="C23" i="41"/>
  <c r="C666" i="24"/>
  <c r="M25" i="15"/>
  <c r="J150" i="38"/>
  <c r="K150" i="38" s="1"/>
  <c r="H150" i="38"/>
  <c r="J11" i="42"/>
  <c r="K11" i="42" s="1"/>
  <c r="H11" i="42"/>
  <c r="C151" i="41"/>
  <c r="C56" i="41"/>
  <c r="C699" i="24"/>
  <c r="M58" i="15"/>
  <c r="C135" i="41"/>
  <c r="C778" i="24"/>
  <c r="M137" i="15"/>
  <c r="J40" i="41"/>
  <c r="K40" i="41" s="1"/>
  <c r="H40" i="41"/>
  <c r="H52" i="41"/>
  <c r="J52" i="41"/>
  <c r="K52" i="41" s="1"/>
  <c r="C84" i="41"/>
  <c r="C727" i="24"/>
  <c r="M86" i="15"/>
  <c r="J145" i="42"/>
  <c r="K145" i="42" s="1"/>
  <c r="H145" i="42"/>
  <c r="H33" i="41"/>
  <c r="J33" i="41"/>
  <c r="K33" i="41" s="1"/>
  <c r="C62" i="41"/>
  <c r="C705" i="24"/>
  <c r="M64" i="15"/>
  <c r="G15" i="42"/>
  <c r="P17" i="15"/>
  <c r="H148" i="42"/>
  <c r="J148" i="42"/>
  <c r="K148" i="42" s="1"/>
  <c r="C35" i="41"/>
  <c r="C678" i="24"/>
  <c r="M37" i="15"/>
  <c r="G14" i="42"/>
  <c r="P16" i="15"/>
  <c r="G41" i="42"/>
  <c r="P43" i="15"/>
  <c r="G49" i="42"/>
  <c r="P51" i="15"/>
  <c r="G53" i="42"/>
  <c r="P55" i="15"/>
  <c r="C124" i="41"/>
  <c r="C767" i="24"/>
  <c r="M126" i="15"/>
  <c r="G36" i="42"/>
  <c r="P38" i="15"/>
  <c r="H144" i="42"/>
  <c r="J144" i="42"/>
  <c r="K144" i="42" s="1"/>
  <c r="C134" i="41"/>
  <c r="M136" i="15"/>
  <c r="C777" i="24"/>
  <c r="C107" i="41"/>
  <c r="C750" i="24"/>
  <c r="M109" i="15"/>
  <c r="J147" i="42"/>
  <c r="K147" i="42" s="1"/>
  <c r="H147" i="42"/>
  <c r="H15" i="41"/>
  <c r="J15" i="41"/>
  <c r="K15" i="41" s="1"/>
  <c r="C140" i="41"/>
  <c r="C783" i="24"/>
  <c r="M142" i="15"/>
  <c r="C146" i="41"/>
  <c r="C789" i="24"/>
  <c r="C39" i="41"/>
  <c r="C682" i="24"/>
  <c r="M41" i="15"/>
  <c r="H14" i="41"/>
  <c r="J14" i="41"/>
  <c r="K14" i="41" s="1"/>
  <c r="H41" i="41"/>
  <c r="J41" i="41"/>
  <c r="K41" i="41" s="1"/>
  <c r="C90" i="41"/>
  <c r="M92" i="15"/>
  <c r="C733" i="24"/>
  <c r="C16" i="41"/>
  <c r="C659" i="24"/>
  <c r="M18" i="15"/>
  <c r="H49" i="41"/>
  <c r="J49" i="41"/>
  <c r="K49" i="41" s="1"/>
  <c r="H53" i="41"/>
  <c r="J53" i="41"/>
  <c r="K53" i="41" s="1"/>
  <c r="J32" i="41"/>
  <c r="K32" i="41" s="1"/>
  <c r="H32" i="41"/>
  <c r="H45" i="41"/>
  <c r="J45" i="41"/>
  <c r="K45" i="41" s="1"/>
  <c r="G29" i="42"/>
  <c r="P31" i="15"/>
  <c r="C75" i="41"/>
  <c r="C718" i="24"/>
  <c r="M77" i="15"/>
  <c r="G44" i="42"/>
  <c r="P46" i="15"/>
  <c r="C104" i="41"/>
  <c r="C747" i="24"/>
  <c r="M106" i="15"/>
  <c r="C69" i="41"/>
  <c r="C712" i="24"/>
  <c r="M71" i="15"/>
  <c r="C145" i="41"/>
  <c r="C788" i="24"/>
  <c r="C73" i="41"/>
  <c r="C716" i="24"/>
  <c r="M75" i="15"/>
  <c r="C121" i="41"/>
  <c r="C764" i="24"/>
  <c r="M123" i="15"/>
  <c r="G28" i="42"/>
  <c r="P30" i="15"/>
  <c r="J143" i="42"/>
  <c r="K143" i="42" s="1"/>
  <c r="H143" i="42"/>
  <c r="D156" i="46"/>
  <c r="C796" i="24" l="1"/>
  <c r="C801" i="24"/>
  <c r="C158" i="41"/>
  <c r="C157" i="41"/>
  <c r="M159" i="15"/>
  <c r="M115" i="15"/>
  <c r="J108" i="42"/>
  <c r="K108" i="42" s="1"/>
  <c r="H50" i="42"/>
  <c r="C756" i="24"/>
  <c r="J122" i="42"/>
  <c r="K122" i="42" s="1"/>
  <c r="H80" i="42"/>
  <c r="H115" i="42"/>
  <c r="J61" i="42"/>
  <c r="K61" i="42" s="1"/>
  <c r="J113" i="42"/>
  <c r="K113" i="42" s="1"/>
  <c r="H106" i="42"/>
  <c r="H136" i="42"/>
  <c r="J139" i="42"/>
  <c r="K139" i="42" s="1"/>
  <c r="H27" i="42"/>
  <c r="H82" i="42"/>
  <c r="J85" i="42"/>
  <c r="K85" i="42" s="1"/>
  <c r="H86" i="42"/>
  <c r="J70" i="42"/>
  <c r="K70" i="42" s="1"/>
  <c r="H96" i="42"/>
  <c r="J38" i="42"/>
  <c r="K38" i="42" s="1"/>
  <c r="H79" i="42"/>
  <c r="H62" i="42"/>
  <c r="H107" i="42"/>
  <c r="J118" i="42"/>
  <c r="K118" i="42" s="1"/>
  <c r="H74" i="42"/>
  <c r="H94" i="42"/>
  <c r="K216" i="7"/>
  <c r="O66" i="7" s="1"/>
  <c r="H216" i="7"/>
  <c r="B375" i="14" s="1"/>
  <c r="C100" i="41"/>
  <c r="C743" i="24"/>
  <c r="J31" i="42"/>
  <c r="K31" i="42" s="1"/>
  <c r="H84" i="42"/>
  <c r="H21" i="42"/>
  <c r="J76" i="42"/>
  <c r="K76" i="42" s="1"/>
  <c r="H58" i="42"/>
  <c r="H42" i="42"/>
  <c r="H83" i="42"/>
  <c r="J123" i="42"/>
  <c r="K123" i="42" s="1"/>
  <c r="H131" i="42"/>
  <c r="H138" i="42"/>
  <c r="H69" i="42"/>
  <c r="H119" i="42"/>
  <c r="H64" i="42"/>
  <c r="H66" i="42"/>
  <c r="H105" i="42"/>
  <c r="H47" i="42"/>
  <c r="H114" i="42"/>
  <c r="J55" i="42"/>
  <c r="K55" i="42" s="1"/>
  <c r="J97" i="42"/>
  <c r="K97" i="42" s="1"/>
  <c r="J54" i="42"/>
  <c r="K54" i="42" s="1"/>
  <c r="H63" i="42"/>
  <c r="H35" i="42"/>
  <c r="H117" i="42"/>
  <c r="H39" i="42"/>
  <c r="H133" i="42"/>
  <c r="H73" i="42"/>
  <c r="H26" i="42"/>
  <c r="J100" i="42"/>
  <c r="K100" i="42" s="1"/>
  <c r="H89" i="42"/>
  <c r="J95" i="42"/>
  <c r="K95" i="42" s="1"/>
  <c r="H92" i="42"/>
  <c r="H43" i="42"/>
  <c r="H140" i="42"/>
  <c r="J137" i="42"/>
  <c r="K137" i="42" s="1"/>
  <c r="H77" i="42"/>
  <c r="J20" i="42"/>
  <c r="K20" i="42" s="1"/>
  <c r="J30" i="42"/>
  <c r="K30" i="42" s="1"/>
  <c r="D217" i="24"/>
  <c r="O73" i="7"/>
  <c r="O30" i="7"/>
  <c r="O136" i="7"/>
  <c r="O47" i="7"/>
  <c r="O78" i="7"/>
  <c r="O75" i="7"/>
  <c r="O103" i="7"/>
  <c r="O35" i="7"/>
  <c r="O39" i="7"/>
  <c r="O77" i="7"/>
  <c r="O99" i="7"/>
  <c r="O124" i="7"/>
  <c r="O63" i="7"/>
  <c r="O81" i="7"/>
  <c r="O86" i="7"/>
  <c r="O68" i="7"/>
  <c r="O57" i="7"/>
  <c r="O48" i="7"/>
  <c r="O41" i="7"/>
  <c r="O18" i="7"/>
  <c r="O131" i="7"/>
  <c r="O91" i="7"/>
  <c r="O114" i="7"/>
  <c r="O67" i="7"/>
  <c r="O21" i="7"/>
  <c r="O144" i="7"/>
  <c r="O38" i="7"/>
  <c r="O19" i="7"/>
  <c r="O74" i="7"/>
  <c r="O102" i="7"/>
  <c r="O70" i="7"/>
  <c r="O116" i="7"/>
  <c r="O56" i="7"/>
  <c r="O128" i="7"/>
  <c r="O118" i="7"/>
  <c r="O111" i="7"/>
  <c r="O28" i="7"/>
  <c r="O83" i="7"/>
  <c r="O23" i="7"/>
  <c r="O147" i="7"/>
  <c r="O59" i="7"/>
  <c r="O127" i="7"/>
  <c r="O64" i="7"/>
  <c r="O33" i="7"/>
  <c r="O96" i="7"/>
  <c r="O120" i="7"/>
  <c r="O43" i="7"/>
  <c r="O65" i="7"/>
  <c r="O107" i="7"/>
  <c r="O62" i="7"/>
  <c r="O85" i="7"/>
  <c r="O140" i="7"/>
  <c r="O135" i="7"/>
  <c r="O32" i="7"/>
  <c r="O25" i="7"/>
  <c r="O100" i="7"/>
  <c r="O112" i="7"/>
  <c r="O143" i="7"/>
  <c r="O142" i="7"/>
  <c r="O45" i="7"/>
  <c r="O79" i="7"/>
  <c r="O108" i="7"/>
  <c r="O122" i="7"/>
  <c r="O26" i="7"/>
  <c r="O76" i="7"/>
  <c r="O110" i="7"/>
  <c r="O37" i="7"/>
  <c r="O72" i="7"/>
  <c r="O53" i="7"/>
  <c r="O31" i="7"/>
  <c r="O40" i="7"/>
  <c r="O44" i="7"/>
  <c r="O94" i="7"/>
  <c r="O24" i="7"/>
  <c r="O115" i="7"/>
  <c r="O92" i="7"/>
  <c r="O52" i="7"/>
  <c r="O82" i="7"/>
  <c r="O27" i="7"/>
  <c r="O34" i="7"/>
  <c r="O49" i="7"/>
  <c r="O20" i="7"/>
  <c r="O97" i="7"/>
  <c r="O133" i="7"/>
  <c r="O84" i="7"/>
  <c r="O106" i="7"/>
  <c r="O87" i="7"/>
  <c r="O98" i="7"/>
  <c r="O54" i="7"/>
  <c r="O119" i="7"/>
  <c r="P6" i="7"/>
  <c r="O167" i="7"/>
  <c r="O162" i="7"/>
  <c r="O163" i="7"/>
  <c r="O158" i="7"/>
  <c r="O159" i="7"/>
  <c r="O154" i="7"/>
  <c r="O155" i="7"/>
  <c r="O165" i="7"/>
  <c r="O150" i="7"/>
  <c r="O151" i="7"/>
  <c r="O152" i="7"/>
  <c r="O153" i="7"/>
  <c r="O157" i="7"/>
  <c r="O164" i="7"/>
  <c r="O160" i="7"/>
  <c r="O166" i="7"/>
  <c r="O161" i="7"/>
  <c r="O156" i="7"/>
  <c r="O95" i="7"/>
  <c r="O132" i="7"/>
  <c r="O104" i="7"/>
  <c r="O109" i="7"/>
  <c r="O90" i="7"/>
  <c r="O58" i="7"/>
  <c r="O117" i="7"/>
  <c r="O89" i="7"/>
  <c r="O129" i="7"/>
  <c r="O137" i="7"/>
  <c r="O125" i="7"/>
  <c r="O139" i="7"/>
  <c r="O121" i="7"/>
  <c r="O88" i="7"/>
  <c r="O93" i="7"/>
  <c r="O138" i="7"/>
  <c r="O146" i="7"/>
  <c r="O149" i="7"/>
  <c r="O105" i="7"/>
  <c r="O126" i="7"/>
  <c r="O141" i="7"/>
  <c r="O134" i="7"/>
  <c r="O101" i="7"/>
  <c r="O123" i="7"/>
  <c r="O113" i="7"/>
  <c r="O145" i="7"/>
  <c r="O130" i="7"/>
  <c r="O71" i="7"/>
  <c r="O50" i="7"/>
  <c r="O80" i="7"/>
  <c r="O22" i="7"/>
  <c r="O61" i="7"/>
  <c r="O60" i="7"/>
  <c r="O29" i="7"/>
  <c r="O51" i="7"/>
  <c r="O42" i="7"/>
  <c r="O148" i="7"/>
  <c r="O69" i="7"/>
  <c r="O36" i="7"/>
  <c r="O55" i="7"/>
  <c r="O46" i="7"/>
  <c r="H91" i="42"/>
  <c r="H102" i="42"/>
  <c r="H134" i="42"/>
  <c r="H72" i="42"/>
  <c r="J59" i="42"/>
  <c r="K59" i="42" s="1"/>
  <c r="H126" i="42"/>
  <c r="H116" i="42"/>
  <c r="H93" i="42"/>
  <c r="H68" i="42"/>
  <c r="H71" i="42"/>
  <c r="H110" i="42"/>
  <c r="H128" i="42"/>
  <c r="H51" i="42"/>
  <c r="H99" i="42"/>
  <c r="H120" i="42"/>
  <c r="H103" i="42"/>
  <c r="H104" i="42"/>
  <c r="H88" i="42"/>
  <c r="J125" i="42"/>
  <c r="K125" i="42" s="1"/>
  <c r="H60" i="42"/>
  <c r="G49" i="38"/>
  <c r="H49" i="38" s="1"/>
  <c r="BG789" i="46"/>
  <c r="BG791" i="46" s="1"/>
  <c r="G39" i="38"/>
  <c r="H39" i="38" s="1"/>
  <c r="AW789" i="46"/>
  <c r="AW791" i="46" s="1"/>
  <c r="G134" i="38"/>
  <c r="J134" i="38" s="1"/>
  <c r="K134" i="38" s="1"/>
  <c r="F135" i="14" s="1"/>
  <c r="EN789" i="46"/>
  <c r="EN791" i="46" s="1"/>
  <c r="G37" i="38"/>
  <c r="H37" i="38" s="1"/>
  <c r="AU789" i="46"/>
  <c r="AU791" i="46" s="1"/>
  <c r="G32" i="38"/>
  <c r="J32" i="38" s="1"/>
  <c r="K32" i="38" s="1"/>
  <c r="AP789" i="46"/>
  <c r="AP791" i="46" s="1"/>
  <c r="G47" i="38"/>
  <c r="H47" i="38" s="1"/>
  <c r="BE789" i="46"/>
  <c r="BE791" i="46" s="1"/>
  <c r="G82" i="38"/>
  <c r="H82" i="38" s="1"/>
  <c r="CN789" i="46"/>
  <c r="CN791" i="46" s="1"/>
  <c r="G59" i="38"/>
  <c r="J59" i="38" s="1"/>
  <c r="K59" i="38" s="1"/>
  <c r="BQ789" i="46"/>
  <c r="BQ791" i="46" s="1"/>
  <c r="G58" i="38"/>
  <c r="J58" i="38" s="1"/>
  <c r="K58" i="38" s="1"/>
  <c r="F59" i="14" s="1"/>
  <c r="BP789" i="46"/>
  <c r="BP791" i="46" s="1"/>
  <c r="G21" i="38"/>
  <c r="H21" i="38" s="1"/>
  <c r="AE789" i="46"/>
  <c r="AE791" i="46" s="1"/>
  <c r="G77" i="38"/>
  <c r="H77" i="38" s="1"/>
  <c r="CI789" i="46"/>
  <c r="CI791" i="46" s="1"/>
  <c r="G117" i="38"/>
  <c r="H117" i="38" s="1"/>
  <c r="DW789" i="46"/>
  <c r="DW791" i="46" s="1"/>
  <c r="G118" i="38"/>
  <c r="H118" i="38" s="1"/>
  <c r="E119" i="14" s="1"/>
  <c r="DX789" i="46"/>
  <c r="DX791" i="46" s="1"/>
  <c r="G84" i="38"/>
  <c r="J84" i="38" s="1"/>
  <c r="K84" i="38" s="1"/>
  <c r="F85" i="14" s="1"/>
  <c r="CP789" i="46"/>
  <c r="CP791" i="46" s="1"/>
  <c r="G74" i="38"/>
  <c r="J74" i="38" s="1"/>
  <c r="K74" i="38" s="1"/>
  <c r="F75" i="14" s="1"/>
  <c r="CF789" i="46"/>
  <c r="CF791" i="46" s="1"/>
  <c r="G19" i="38"/>
  <c r="H19" i="38" s="1"/>
  <c r="E20" i="14" s="1"/>
  <c r="AC789" i="46"/>
  <c r="AC791" i="46" s="1"/>
  <c r="G138" i="38"/>
  <c r="H138" i="38" s="1"/>
  <c r="ER789" i="46"/>
  <c r="ER791" i="46" s="1"/>
  <c r="G140" i="38"/>
  <c r="J140" i="38" s="1"/>
  <c r="K140" i="38" s="1"/>
  <c r="F141" i="14" s="1"/>
  <c r="ET789" i="46"/>
  <c r="ET791" i="46" s="1"/>
  <c r="G110" i="38"/>
  <c r="J110" i="38" s="1"/>
  <c r="K110" i="38" s="1"/>
  <c r="F111" i="14" s="1"/>
  <c r="DP789" i="46"/>
  <c r="DP791" i="46" s="1"/>
  <c r="G136" i="38"/>
  <c r="J136" i="38" s="1"/>
  <c r="K136" i="38" s="1"/>
  <c r="F137" i="14" s="1"/>
  <c r="EP789" i="46"/>
  <c r="EP791" i="46" s="1"/>
  <c r="G52" i="38"/>
  <c r="H52" i="38" s="1"/>
  <c r="BJ789" i="46"/>
  <c r="BJ791" i="46" s="1"/>
  <c r="G44" i="38"/>
  <c r="J44" i="38" s="1"/>
  <c r="K44" i="38" s="1"/>
  <c r="BB789" i="46"/>
  <c r="BB791" i="46" s="1"/>
  <c r="G69" i="38"/>
  <c r="H69" i="38" s="1"/>
  <c r="CA789" i="46"/>
  <c r="CA791" i="46" s="1"/>
  <c r="G109" i="38"/>
  <c r="H109" i="38" s="1"/>
  <c r="E110" i="14" s="1"/>
  <c r="DO789" i="46"/>
  <c r="DO791" i="46" s="1"/>
  <c r="G71" i="38"/>
  <c r="H71" i="38" s="1"/>
  <c r="CC789" i="46"/>
  <c r="CC791" i="46" s="1"/>
  <c r="G88" i="38"/>
  <c r="J88" i="38" s="1"/>
  <c r="K88" i="38" s="1"/>
  <c r="F89" i="14" s="1"/>
  <c r="CT789" i="46"/>
  <c r="CT791" i="46" s="1"/>
  <c r="G128" i="38"/>
  <c r="J128" i="38" s="1"/>
  <c r="K128" i="38" s="1"/>
  <c r="F129" i="14" s="1"/>
  <c r="EH789" i="46"/>
  <c r="EH791" i="46" s="1"/>
  <c r="G92" i="38"/>
  <c r="J92" i="38" s="1"/>
  <c r="K92" i="38" s="1"/>
  <c r="F93" i="14" s="1"/>
  <c r="CX789" i="46"/>
  <c r="CX791" i="46" s="1"/>
  <c r="G104" i="38"/>
  <c r="J104" i="38" s="1"/>
  <c r="K104" i="38" s="1"/>
  <c r="F105" i="14" s="1"/>
  <c r="DJ789" i="46"/>
  <c r="DJ791" i="46" s="1"/>
  <c r="G116" i="38"/>
  <c r="H116" i="38" s="1"/>
  <c r="DV789" i="46"/>
  <c r="DV791" i="46" s="1"/>
  <c r="G87" i="38"/>
  <c r="CS789" i="46"/>
  <c r="CS791" i="46" s="1"/>
  <c r="G90" i="38"/>
  <c r="CV789" i="46"/>
  <c r="CV791" i="46" s="1"/>
  <c r="G101" i="38"/>
  <c r="DG789" i="46"/>
  <c r="DG791" i="46" s="1"/>
  <c r="G78" i="38"/>
  <c r="CJ789" i="46"/>
  <c r="CJ791" i="46" s="1"/>
  <c r="G121" i="38"/>
  <c r="EA789" i="46"/>
  <c r="EA791" i="46" s="1"/>
  <c r="G65" i="38"/>
  <c r="BW789" i="46"/>
  <c r="BW791" i="46" s="1"/>
  <c r="G22" i="38"/>
  <c r="AF789" i="46"/>
  <c r="AF791" i="46" s="1"/>
  <c r="G112" i="38"/>
  <c r="DR789" i="46"/>
  <c r="DR791" i="46" s="1"/>
  <c r="G95" i="38"/>
  <c r="H95" i="38" s="1"/>
  <c r="E96" i="14" s="1"/>
  <c r="DA789" i="46"/>
  <c r="DA791" i="46" s="1"/>
  <c r="G67" i="38"/>
  <c r="H67" i="38" s="1"/>
  <c r="E68" i="14" s="1"/>
  <c r="BY789" i="46"/>
  <c r="BY791" i="46" s="1"/>
  <c r="G45" i="38"/>
  <c r="H45" i="38" s="1"/>
  <c r="BC789" i="46"/>
  <c r="BC791" i="46" s="1"/>
  <c r="G33" i="38"/>
  <c r="J33" i="38" s="1"/>
  <c r="K33" i="38" s="1"/>
  <c r="AQ789" i="46"/>
  <c r="AQ791" i="46" s="1"/>
  <c r="G24" i="38"/>
  <c r="H24" i="38" s="1"/>
  <c r="AH789" i="46"/>
  <c r="AH791" i="46" s="1"/>
  <c r="G76" i="38"/>
  <c r="H76" i="38" s="1"/>
  <c r="E77" i="14" s="1"/>
  <c r="CH789" i="46"/>
  <c r="CH791" i="46" s="1"/>
  <c r="G89" i="38"/>
  <c r="H89" i="38" s="1"/>
  <c r="CU789" i="46"/>
  <c r="CU791" i="46" s="1"/>
  <c r="G106" i="38"/>
  <c r="J106" i="38" s="1"/>
  <c r="K106" i="38" s="1"/>
  <c r="F107" i="14" s="1"/>
  <c r="DL789" i="46"/>
  <c r="DL791" i="46" s="1"/>
  <c r="G119" i="38"/>
  <c r="J119" i="38" s="1"/>
  <c r="K119" i="38" s="1"/>
  <c r="F120" i="14" s="1"/>
  <c r="DY789" i="46"/>
  <c r="DY791" i="46" s="1"/>
  <c r="G50" i="38"/>
  <c r="J50" i="38" s="1"/>
  <c r="K50" i="38" s="1"/>
  <c r="F51" i="14" s="1"/>
  <c r="BH789" i="46"/>
  <c r="BH791" i="46" s="1"/>
  <c r="G31" i="38"/>
  <c r="J31" i="38" s="1"/>
  <c r="K31" i="38" s="1"/>
  <c r="AO789" i="46"/>
  <c r="AO791" i="46" s="1"/>
  <c r="G93" i="38"/>
  <c r="H93" i="38" s="1"/>
  <c r="CY789" i="46"/>
  <c r="CY791" i="46" s="1"/>
  <c r="G114" i="38"/>
  <c r="H114" i="38" s="1"/>
  <c r="DT789" i="46"/>
  <c r="DT791" i="46" s="1"/>
  <c r="G43" i="38"/>
  <c r="J43" i="38" s="1"/>
  <c r="K43" i="38" s="1"/>
  <c r="F44" i="14" s="1"/>
  <c r="BA789" i="46"/>
  <c r="BA791" i="46" s="1"/>
  <c r="G73" i="38"/>
  <c r="H73" i="38" s="1"/>
  <c r="CE789" i="46"/>
  <c r="CE791" i="46" s="1"/>
  <c r="G120" i="38"/>
  <c r="J120" i="38" s="1"/>
  <c r="K120" i="38" s="1"/>
  <c r="F121" i="14" s="1"/>
  <c r="DZ789" i="46"/>
  <c r="DZ791" i="46" s="1"/>
  <c r="G28" i="38"/>
  <c r="J28" i="38" s="1"/>
  <c r="K28" i="38" s="1"/>
  <c r="AL789" i="46"/>
  <c r="AL791" i="46" s="1"/>
  <c r="G68" i="38"/>
  <c r="H68" i="38" s="1"/>
  <c r="BZ789" i="46"/>
  <c r="BZ791" i="46" s="1"/>
  <c r="G115" i="38"/>
  <c r="J115" i="38" s="1"/>
  <c r="K115" i="38" s="1"/>
  <c r="F116" i="14" s="1"/>
  <c r="DU789" i="46"/>
  <c r="DU791" i="46" s="1"/>
  <c r="G94" i="38"/>
  <c r="H94" i="38" s="1"/>
  <c r="CZ789" i="46"/>
  <c r="CZ791" i="46" s="1"/>
  <c r="G53" i="38"/>
  <c r="H53" i="38" s="1"/>
  <c r="BK789" i="46"/>
  <c r="BK791" i="46" s="1"/>
  <c r="G40" i="38"/>
  <c r="J40" i="38" s="1"/>
  <c r="K40" i="38" s="1"/>
  <c r="AX789" i="46"/>
  <c r="AX791" i="46" s="1"/>
  <c r="G25" i="38"/>
  <c r="H25" i="38" s="1"/>
  <c r="AI789" i="46"/>
  <c r="AI791" i="46" s="1"/>
  <c r="G113" i="38"/>
  <c r="H113" i="38" s="1"/>
  <c r="E114" i="14" s="1"/>
  <c r="DS789" i="46"/>
  <c r="DS791" i="46" s="1"/>
  <c r="G105" i="38"/>
  <c r="J105" i="38" s="1"/>
  <c r="K105" i="38" s="1"/>
  <c r="F106" i="14" s="1"/>
  <c r="DK789" i="46"/>
  <c r="DK791" i="46" s="1"/>
  <c r="G131" i="38"/>
  <c r="J131" i="38" s="1"/>
  <c r="K131" i="38" s="1"/>
  <c r="F132" i="14" s="1"/>
  <c r="EK789" i="46"/>
  <c r="EK791" i="46" s="1"/>
  <c r="G85" i="38"/>
  <c r="H85" i="38" s="1"/>
  <c r="E86" i="14" s="1"/>
  <c r="CQ789" i="46"/>
  <c r="CQ791" i="46" s="1"/>
  <c r="G133" i="38"/>
  <c r="J133" i="38" s="1"/>
  <c r="K133" i="38" s="1"/>
  <c r="F134" i="14" s="1"/>
  <c r="EM789" i="46"/>
  <c r="EM791" i="46" s="1"/>
  <c r="G107" i="38"/>
  <c r="H107" i="38" s="1"/>
  <c r="DM789" i="46"/>
  <c r="DM791" i="46" s="1"/>
  <c r="G83" i="38"/>
  <c r="H83" i="38" s="1"/>
  <c r="E84" i="14" s="1"/>
  <c r="CO789" i="46"/>
  <c r="CO791" i="46" s="1"/>
  <c r="G91" i="38"/>
  <c r="J91" i="38" s="1"/>
  <c r="K91" i="38" s="1"/>
  <c r="F92" i="14" s="1"/>
  <c r="CW789" i="46"/>
  <c r="CW791" i="46" s="1"/>
  <c r="G100" i="38"/>
  <c r="J100" i="38" s="1"/>
  <c r="K100" i="38" s="1"/>
  <c r="DF789" i="46"/>
  <c r="DF791" i="46" s="1"/>
  <c r="G127" i="38"/>
  <c r="EG789" i="46"/>
  <c r="EG791" i="46" s="1"/>
  <c r="G130" i="38"/>
  <c r="EJ789" i="46"/>
  <c r="EJ791" i="46" s="1"/>
  <c r="G132" i="38"/>
  <c r="EL789" i="46"/>
  <c r="EL791" i="46" s="1"/>
  <c r="G129" i="38"/>
  <c r="EI789" i="46"/>
  <c r="EI791" i="46" s="1"/>
  <c r="G23" i="38"/>
  <c r="AG789" i="46"/>
  <c r="AG791" i="46" s="1"/>
  <c r="G35" i="38"/>
  <c r="J35" i="38" s="1"/>
  <c r="K35" i="38" s="1"/>
  <c r="F36" i="14" s="1"/>
  <c r="AS789" i="46"/>
  <c r="AS791" i="46" s="1"/>
  <c r="G102" i="38"/>
  <c r="H102" i="38" s="1"/>
  <c r="DH789" i="46"/>
  <c r="DH791" i="46" s="1"/>
  <c r="G86" i="38"/>
  <c r="J86" i="38" s="1"/>
  <c r="K86" i="38" s="1"/>
  <c r="F87" i="14" s="1"/>
  <c r="CR789" i="46"/>
  <c r="CR791" i="46" s="1"/>
  <c r="G48" i="38"/>
  <c r="J48" i="38" s="1"/>
  <c r="K48" i="38" s="1"/>
  <c r="BF789" i="46"/>
  <c r="BF791" i="46" s="1"/>
  <c r="G72" i="38"/>
  <c r="J72" i="38" s="1"/>
  <c r="K72" i="38" s="1"/>
  <c r="F73" i="14" s="1"/>
  <c r="CD789" i="46"/>
  <c r="CD791" i="46" s="1"/>
  <c r="G70" i="38"/>
  <c r="H70" i="38" s="1"/>
  <c r="E71" i="14" s="1"/>
  <c r="CB789" i="46"/>
  <c r="CB791" i="46" s="1"/>
  <c r="G38" i="38"/>
  <c r="H38" i="38" s="1"/>
  <c r="E39" i="14" s="1"/>
  <c r="AV789" i="46"/>
  <c r="AV791" i="46" s="1"/>
  <c r="AR789" i="46"/>
  <c r="AR791" i="46" s="1"/>
  <c r="G51" i="38"/>
  <c r="H51" i="38" s="1"/>
  <c r="BI789" i="46"/>
  <c r="BI791" i="46" s="1"/>
  <c r="G99" i="38"/>
  <c r="H99" i="38" s="1"/>
  <c r="DE789" i="46"/>
  <c r="DE791" i="46" s="1"/>
  <c r="G79" i="38"/>
  <c r="J79" i="38" s="1"/>
  <c r="K79" i="38" s="1"/>
  <c r="F80" i="14" s="1"/>
  <c r="CK789" i="46"/>
  <c r="CK791" i="46" s="1"/>
  <c r="G55" i="38"/>
  <c r="H55" i="38" s="1"/>
  <c r="E56" i="14" s="1"/>
  <c r="BM789" i="46"/>
  <c r="BM791" i="46" s="1"/>
  <c r="G96" i="38"/>
  <c r="J96" i="38" s="1"/>
  <c r="K96" i="38" s="1"/>
  <c r="F97" i="14" s="1"/>
  <c r="DB789" i="46"/>
  <c r="DB791" i="46" s="1"/>
  <c r="G75" i="38"/>
  <c r="CG789" i="46"/>
  <c r="CG791" i="46" s="1"/>
  <c r="G98" i="38"/>
  <c r="DD789" i="46"/>
  <c r="DD791" i="46" s="1"/>
  <c r="G81" i="38"/>
  <c r="CM789" i="46"/>
  <c r="CM791" i="46" s="1"/>
  <c r="G29" i="38"/>
  <c r="H29" i="38" s="1"/>
  <c r="AM789" i="46"/>
  <c r="AM791" i="46" s="1"/>
  <c r="G36" i="38"/>
  <c r="J36" i="38" s="1"/>
  <c r="K36" i="38" s="1"/>
  <c r="AT789" i="46"/>
  <c r="AT791" i="46" s="1"/>
  <c r="G20" i="38"/>
  <c r="H20" i="38" s="1"/>
  <c r="E21" i="14" s="1"/>
  <c r="AD789" i="46"/>
  <c r="AD791" i="46" s="1"/>
  <c r="G80" i="38"/>
  <c r="H80" i="38" s="1"/>
  <c r="CL789" i="46"/>
  <c r="CL791" i="46" s="1"/>
  <c r="G137" i="38"/>
  <c r="J137" i="38" s="1"/>
  <c r="K137" i="38" s="1"/>
  <c r="EQ789" i="46"/>
  <c r="EQ791" i="46" s="1"/>
  <c r="G103" i="38"/>
  <c r="H103" i="38" s="1"/>
  <c r="DI789" i="46"/>
  <c r="DI791" i="46" s="1"/>
  <c r="G60" i="38"/>
  <c r="J60" i="38" s="1"/>
  <c r="K60" i="38" s="1"/>
  <c r="F61" i="14" s="1"/>
  <c r="BR789" i="46"/>
  <c r="BR791" i="46" s="1"/>
  <c r="G42" i="38"/>
  <c r="H42" i="38" s="1"/>
  <c r="AZ789" i="46"/>
  <c r="AZ791" i="46" s="1"/>
  <c r="G27" i="38"/>
  <c r="H27" i="38" s="1"/>
  <c r="AK789" i="46"/>
  <c r="AK791" i="46" s="1"/>
  <c r="G125" i="38"/>
  <c r="J125" i="38" s="1"/>
  <c r="K125" i="38" s="1"/>
  <c r="EE789" i="46"/>
  <c r="EE791" i="46" s="1"/>
  <c r="G108" i="38"/>
  <c r="J108" i="38" s="1"/>
  <c r="K108" i="38" s="1"/>
  <c r="DN789" i="46"/>
  <c r="DN791" i="46" s="1"/>
  <c r="G123" i="38"/>
  <c r="J123" i="38" s="1"/>
  <c r="K123" i="38" s="1"/>
  <c r="EC789" i="46"/>
  <c r="EC791" i="46" s="1"/>
  <c r="G30" i="38"/>
  <c r="J30" i="38" s="1"/>
  <c r="K30" i="38" s="1"/>
  <c r="AN789" i="46"/>
  <c r="AN791" i="46" s="1"/>
  <c r="G139" i="38"/>
  <c r="J139" i="38" s="1"/>
  <c r="K139" i="38" s="1"/>
  <c r="ES789" i="46"/>
  <c r="ES791" i="46" s="1"/>
  <c r="G41" i="38"/>
  <c r="H41" i="38" s="1"/>
  <c r="AY789" i="46"/>
  <c r="AY791" i="46" s="1"/>
  <c r="G62" i="38"/>
  <c r="H62" i="38" s="1"/>
  <c r="BT789" i="46"/>
  <c r="BT791" i="46" s="1"/>
  <c r="E768" i="46"/>
  <c r="E719" i="46"/>
  <c r="E770" i="46"/>
  <c r="E778" i="46"/>
  <c r="E672" i="46"/>
  <c r="E759" i="46"/>
  <c r="E782" i="46"/>
  <c r="E696" i="46"/>
  <c r="E684" i="46"/>
  <c r="E671" i="46"/>
  <c r="E690" i="46"/>
  <c r="E651" i="46"/>
  <c r="F237" i="42" s="1"/>
  <c r="E739" i="46"/>
  <c r="E736" i="46"/>
  <c r="E771" i="46"/>
  <c r="E636" i="46"/>
  <c r="E654" i="46"/>
  <c r="F240" i="42" s="1"/>
  <c r="E707" i="46"/>
  <c r="E744" i="46"/>
  <c r="E745" i="46"/>
  <c r="E720" i="46"/>
  <c r="E728" i="46"/>
  <c r="E780" i="46"/>
  <c r="E695" i="46"/>
  <c r="E735" i="46"/>
  <c r="E721" i="46"/>
  <c r="E755" i="46"/>
  <c r="E667" i="46"/>
  <c r="E681" i="46"/>
  <c r="E646" i="46"/>
  <c r="F232" i="42" s="1"/>
  <c r="E641" i="46"/>
  <c r="F227" i="42" s="1"/>
  <c r="E692" i="46"/>
  <c r="E688" i="46"/>
  <c r="E750" i="46"/>
  <c r="E743" i="46"/>
  <c r="E662" i="46"/>
  <c r="E747" i="46"/>
  <c r="E731" i="46"/>
  <c r="E668" i="46"/>
  <c r="E647" i="46"/>
  <c r="F233" i="42" s="1"/>
  <c r="E687" i="46"/>
  <c r="E670" i="46"/>
  <c r="E765" i="46"/>
  <c r="E697" i="46"/>
  <c r="E686" i="46"/>
  <c r="E689" i="46"/>
  <c r="E652" i="46"/>
  <c r="F238" i="42" s="1"/>
  <c r="E675" i="46"/>
  <c r="E659" i="46"/>
  <c r="F245" i="42" s="1"/>
  <c r="E642" i="46"/>
  <c r="F228" i="42" s="1"/>
  <c r="E774" i="46"/>
  <c r="E650" i="46"/>
  <c r="F236" i="42" s="1"/>
  <c r="E772" i="46"/>
  <c r="E729" i="46"/>
  <c r="E693" i="46"/>
  <c r="E775" i="46"/>
  <c r="E742" i="46"/>
  <c r="E661" i="46"/>
  <c r="E723" i="46"/>
  <c r="E658" i="46"/>
  <c r="F244" i="42" s="1"/>
  <c r="E767" i="46"/>
  <c r="E716" i="46"/>
  <c r="E752" i="46"/>
  <c r="E751" i="46"/>
  <c r="E704" i="46"/>
  <c r="E764" i="46"/>
  <c r="E640" i="46"/>
  <c r="F226" i="42" s="1"/>
  <c r="E734" i="46"/>
  <c r="E705" i="46"/>
  <c r="E669" i="46"/>
  <c r="E777" i="46"/>
  <c r="E758" i="46"/>
  <c r="E726" i="46"/>
  <c r="E649" i="46"/>
  <c r="F235" i="42" s="1"/>
  <c r="E676" i="46"/>
  <c r="E673" i="46"/>
  <c r="E730" i="46"/>
  <c r="E766" i="46"/>
  <c r="E733" i="46"/>
  <c r="E638" i="46"/>
  <c r="F224" i="42" s="1"/>
  <c r="E645" i="46"/>
  <c r="F231" i="42" s="1"/>
  <c r="E710" i="46"/>
  <c r="E754" i="46"/>
  <c r="E725" i="46"/>
  <c r="E760" i="46"/>
  <c r="E653" i="46"/>
  <c r="F239" i="42" s="1"/>
  <c r="E749" i="46"/>
  <c r="E762" i="46"/>
  <c r="E683" i="46"/>
  <c r="E637" i="46"/>
  <c r="E685" i="46"/>
  <c r="E711" i="46"/>
  <c r="E694" i="46"/>
  <c r="E732" i="46"/>
  <c r="E753" i="46"/>
  <c r="E678" i="46"/>
  <c r="E655" i="46"/>
  <c r="F241" i="42" s="1"/>
  <c r="E727" i="46"/>
  <c r="E644" i="46"/>
  <c r="F230" i="42" s="1"/>
  <c r="E680" i="46"/>
  <c r="E769" i="46"/>
  <c r="E737" i="46"/>
  <c r="E717" i="46"/>
  <c r="E715" i="46"/>
  <c r="E698" i="46"/>
  <c r="E773" i="46"/>
  <c r="E703" i="46"/>
  <c r="E776" i="46"/>
  <c r="E738" i="46"/>
  <c r="E691" i="46"/>
  <c r="E700" i="46"/>
  <c r="E699" i="46"/>
  <c r="E682" i="46"/>
  <c r="E709" i="46"/>
  <c r="E784" i="46"/>
  <c r="E656" i="46"/>
  <c r="F242" i="42" s="1"/>
  <c r="E657" i="46"/>
  <c r="F243" i="42" s="1"/>
  <c r="E664" i="46"/>
  <c r="E722" i="46"/>
  <c r="E639" i="46"/>
  <c r="F225" i="42" s="1"/>
  <c r="E741" i="46"/>
  <c r="E702" i="46"/>
  <c r="E783" i="46"/>
  <c r="E666" i="46"/>
  <c r="E648" i="46"/>
  <c r="F234" i="42" s="1"/>
  <c r="E665" i="46"/>
  <c r="E718" i="46"/>
  <c r="E761" i="46"/>
  <c r="E714" i="46"/>
  <c r="E679" i="46"/>
  <c r="E701" i="46"/>
  <c r="E635" i="46"/>
  <c r="F221" i="42" s="1"/>
  <c r="E779" i="46"/>
  <c r="E756" i="46"/>
  <c r="E748" i="46"/>
  <c r="E757" i="46"/>
  <c r="E708" i="46"/>
  <c r="E746" i="46"/>
  <c r="E677" i="46"/>
  <c r="E740" i="46"/>
  <c r="E643" i="46"/>
  <c r="F229" i="42" s="1"/>
  <c r="E660" i="46"/>
  <c r="F246" i="42" s="1"/>
  <c r="E706" i="46"/>
  <c r="E781" i="46"/>
  <c r="E712" i="46"/>
  <c r="E713" i="46"/>
  <c r="E763" i="46"/>
  <c r="E674" i="46"/>
  <c r="E724" i="46"/>
  <c r="E663" i="46"/>
  <c r="G63" i="38"/>
  <c r="J63" i="38" s="1"/>
  <c r="K63" i="38" s="1"/>
  <c r="F64" i="14" s="1"/>
  <c r="BU789" i="46"/>
  <c r="BU791" i="46" s="1"/>
  <c r="G54" i="38"/>
  <c r="J54" i="38" s="1"/>
  <c r="K54" i="38" s="1"/>
  <c r="BL789" i="46"/>
  <c r="BL791" i="46" s="1"/>
  <c r="G26" i="38"/>
  <c r="J26" i="38" s="1"/>
  <c r="K26" i="38" s="1"/>
  <c r="F27" i="14" s="1"/>
  <c r="AJ789" i="46"/>
  <c r="AJ791" i="46" s="1"/>
  <c r="G66" i="38"/>
  <c r="J66" i="38" s="1"/>
  <c r="K66" i="38" s="1"/>
  <c r="F67" i="14" s="1"/>
  <c r="BX789" i="46"/>
  <c r="BX791" i="46" s="1"/>
  <c r="G61" i="38"/>
  <c r="H61" i="38" s="1"/>
  <c r="E62" i="14" s="1"/>
  <c r="BS789" i="46"/>
  <c r="BS791" i="46" s="1"/>
  <c r="G64" i="38"/>
  <c r="H64" i="38" s="1"/>
  <c r="BV789" i="46"/>
  <c r="BV791" i="46" s="1"/>
  <c r="G126" i="38"/>
  <c r="J126" i="38" s="1"/>
  <c r="K126" i="38" s="1"/>
  <c r="F127" i="14" s="1"/>
  <c r="EF789" i="46"/>
  <c r="EF791" i="46" s="1"/>
  <c r="G97" i="38"/>
  <c r="H97" i="38" s="1"/>
  <c r="E98" i="14" s="1"/>
  <c r="DC789" i="46"/>
  <c r="DC791" i="46" s="1"/>
  <c r="G122" i="38"/>
  <c r="H122" i="38" s="1"/>
  <c r="E123" i="14" s="1"/>
  <c r="EB789" i="46"/>
  <c r="EB791" i="46" s="1"/>
  <c r="G46" i="38"/>
  <c r="BD789" i="46"/>
  <c r="BD791" i="46" s="1"/>
  <c r="G56" i="38"/>
  <c r="BN789" i="46"/>
  <c r="BN791" i="46" s="1"/>
  <c r="G124" i="38"/>
  <c r="ED789" i="46"/>
  <c r="ED791" i="46" s="1"/>
  <c r="G111" i="38"/>
  <c r="DQ789" i="46"/>
  <c r="DQ791" i="46" s="1"/>
  <c r="G57" i="38"/>
  <c r="BO789" i="46"/>
  <c r="BO791" i="46" s="1"/>
  <c r="G135" i="38"/>
  <c r="EO789" i="46"/>
  <c r="EO791" i="46" s="1"/>
  <c r="O160" i="15"/>
  <c r="C158" i="42"/>
  <c r="C1015" i="24"/>
  <c r="O169" i="15"/>
  <c r="C167" i="42"/>
  <c r="C1024" i="24"/>
  <c r="O163" i="15"/>
  <c r="C161" i="42"/>
  <c r="C1018" i="24"/>
  <c r="O155" i="15"/>
  <c r="C1226" i="24" s="1"/>
  <c r="C153" i="42"/>
  <c r="C1010" i="24"/>
  <c r="O168" i="15"/>
  <c r="C166" i="42"/>
  <c r="C1023" i="24"/>
  <c r="O165" i="15"/>
  <c r="C163" i="42"/>
  <c r="C1020" i="24"/>
  <c r="O154" i="15"/>
  <c r="C1225" i="24" s="1"/>
  <c r="C152" i="42"/>
  <c r="C1009" i="24"/>
  <c r="O167" i="15"/>
  <c r="C165" i="42"/>
  <c r="C1022" i="24"/>
  <c r="O153" i="15"/>
  <c r="C1224" i="24" s="1"/>
  <c r="C151" i="42"/>
  <c r="C1008" i="24"/>
  <c r="O162" i="15"/>
  <c r="C160" i="42"/>
  <c r="C1017" i="24"/>
  <c r="O164" i="15"/>
  <c r="C162" i="42"/>
  <c r="C1019" i="24"/>
  <c r="O159" i="15"/>
  <c r="C157" i="42"/>
  <c r="C1014" i="24"/>
  <c r="O158" i="15"/>
  <c r="C156" i="42"/>
  <c r="C1013" i="24"/>
  <c r="O157" i="15"/>
  <c r="C155" i="42"/>
  <c r="C1012" i="24"/>
  <c r="O161" i="15"/>
  <c r="C159" i="42"/>
  <c r="C1016" i="24"/>
  <c r="O156" i="15"/>
  <c r="C1011" i="24"/>
  <c r="C154" i="42"/>
  <c r="O166" i="15"/>
  <c r="C164" i="42"/>
  <c r="C1021" i="24"/>
  <c r="M213" i="15"/>
  <c r="C211" i="41"/>
  <c r="C854" i="24"/>
  <c r="M189" i="15"/>
  <c r="C187" i="41"/>
  <c r="C830" i="24"/>
  <c r="M173" i="15"/>
  <c r="C171" i="41"/>
  <c r="C814" i="24"/>
  <c r="M198" i="15"/>
  <c r="C196" i="41"/>
  <c r="C839" i="24"/>
  <c r="M215" i="15"/>
  <c r="C213" i="41"/>
  <c r="C856" i="24"/>
  <c r="M212" i="15"/>
  <c r="C210" i="41"/>
  <c r="C853" i="24"/>
  <c r="M182" i="15"/>
  <c r="C180" i="41"/>
  <c r="C823" i="24"/>
  <c r="M192" i="15"/>
  <c r="C190" i="41"/>
  <c r="C833" i="24"/>
  <c r="M209" i="15"/>
  <c r="C207" i="41"/>
  <c r="C850" i="24"/>
  <c r="M208" i="15"/>
  <c r="C206" i="41"/>
  <c r="C849" i="24"/>
  <c r="M205" i="15"/>
  <c r="C203" i="41"/>
  <c r="C846" i="24"/>
  <c r="M194" i="15"/>
  <c r="C192" i="41"/>
  <c r="C835" i="24"/>
  <c r="M206" i="15"/>
  <c r="C204" i="41"/>
  <c r="C847" i="24"/>
  <c r="M171" i="15"/>
  <c r="C812" i="24"/>
  <c r="C169" i="41"/>
  <c r="M195" i="15"/>
  <c r="C193" i="41"/>
  <c r="C836" i="24"/>
  <c r="M179" i="15"/>
  <c r="C177" i="41"/>
  <c r="C820" i="24"/>
  <c r="M178" i="15"/>
  <c r="C176" i="41"/>
  <c r="C819" i="24"/>
  <c r="M177" i="15"/>
  <c r="C175" i="41"/>
  <c r="C818" i="24"/>
  <c r="M183" i="15"/>
  <c r="C181" i="41"/>
  <c r="C824" i="24"/>
  <c r="M214" i="15"/>
  <c r="C212" i="41"/>
  <c r="C855" i="24"/>
  <c r="M190" i="15"/>
  <c r="C188" i="41"/>
  <c r="C831" i="24"/>
  <c r="M175" i="15"/>
  <c r="C173" i="41"/>
  <c r="C816" i="24"/>
  <c r="M193" i="15"/>
  <c r="C191" i="41"/>
  <c r="C834" i="24"/>
  <c r="M174" i="15"/>
  <c r="C172" i="41"/>
  <c r="C815" i="24"/>
  <c r="M187" i="15"/>
  <c r="C185" i="41"/>
  <c r="C828" i="24"/>
  <c r="M186" i="15"/>
  <c r="C184" i="41"/>
  <c r="C827" i="24"/>
  <c r="M184" i="15"/>
  <c r="C182" i="41"/>
  <c r="C825" i="24"/>
  <c r="M197" i="15"/>
  <c r="C195" i="41"/>
  <c r="C838" i="24"/>
  <c r="M207" i="15"/>
  <c r="C205" i="41"/>
  <c r="C848" i="24"/>
  <c r="M216" i="15"/>
  <c r="C214" i="41"/>
  <c r="C857" i="24"/>
  <c r="M185" i="15"/>
  <c r="C183" i="41"/>
  <c r="C826" i="24"/>
  <c r="M181" i="15"/>
  <c r="C179" i="41"/>
  <c r="C822" i="24"/>
  <c r="M210" i="15"/>
  <c r="C208" i="41"/>
  <c r="C851" i="24"/>
  <c r="M191" i="15"/>
  <c r="C189" i="41"/>
  <c r="C832" i="24"/>
  <c r="M200" i="15"/>
  <c r="C198" i="41"/>
  <c r="C841" i="24"/>
  <c r="M188" i="15"/>
  <c r="C186" i="41"/>
  <c r="C829" i="24"/>
  <c r="M203" i="15"/>
  <c r="C201" i="41"/>
  <c r="C844" i="24"/>
  <c r="M196" i="15"/>
  <c r="C194" i="41"/>
  <c r="C837" i="24"/>
  <c r="M172" i="15"/>
  <c r="C170" i="41"/>
  <c r="C813" i="24"/>
  <c r="M176" i="15"/>
  <c r="C174" i="41"/>
  <c r="C817" i="24"/>
  <c r="M201" i="15"/>
  <c r="C199" i="41"/>
  <c r="C842" i="24"/>
  <c r="M217" i="15"/>
  <c r="C215" i="41"/>
  <c r="C858" i="24"/>
  <c r="M202" i="15"/>
  <c r="C200" i="41"/>
  <c r="C843" i="24"/>
  <c r="M199" i="15"/>
  <c r="C197" i="41"/>
  <c r="C840" i="24"/>
  <c r="M204" i="15"/>
  <c r="C202" i="41"/>
  <c r="C845" i="24"/>
  <c r="M180" i="15"/>
  <c r="C178" i="41"/>
  <c r="C821" i="24"/>
  <c r="M211" i="15"/>
  <c r="C209" i="41"/>
  <c r="C852" i="24"/>
  <c r="M209" i="38"/>
  <c r="M213" i="38"/>
  <c r="M208" i="38"/>
  <c r="M207" i="38"/>
  <c r="M210" i="38"/>
  <c r="M212" i="38"/>
  <c r="M215" i="38"/>
  <c r="M214" i="38"/>
  <c r="M211" i="38"/>
  <c r="M204" i="38"/>
  <c r="M205" i="38"/>
  <c r="M203" i="38"/>
  <c r="M206" i="38"/>
  <c r="M202" i="38"/>
  <c r="M188" i="38"/>
  <c r="M192" i="38"/>
  <c r="M196" i="38"/>
  <c r="M200" i="38"/>
  <c r="M184" i="38"/>
  <c r="M185" i="38"/>
  <c r="M176" i="38"/>
  <c r="M186" i="38"/>
  <c r="M190" i="38"/>
  <c r="M177" i="38"/>
  <c r="M199" i="38"/>
  <c r="M197" i="38"/>
  <c r="M181" i="38"/>
  <c r="M187" i="38"/>
  <c r="M183" i="38"/>
  <c r="M195" i="38"/>
  <c r="M194" i="38"/>
  <c r="M191" i="38"/>
  <c r="M193" i="38"/>
  <c r="M179" i="38"/>
  <c r="M182" i="38"/>
  <c r="M178" i="38"/>
  <c r="M180" i="38"/>
  <c r="M189" i="38"/>
  <c r="M198" i="38"/>
  <c r="M175" i="38"/>
  <c r="M201" i="38"/>
  <c r="M6" i="38"/>
  <c r="M160" i="38"/>
  <c r="M156" i="38"/>
  <c r="M172" i="38"/>
  <c r="M164" i="38"/>
  <c r="M157" i="38"/>
  <c r="M161" i="38"/>
  <c r="M165" i="38"/>
  <c r="M169" i="38"/>
  <c r="M173" i="38"/>
  <c r="M168" i="38"/>
  <c r="M159" i="38"/>
  <c r="M155" i="38"/>
  <c r="M162" i="38"/>
  <c r="M167" i="38"/>
  <c r="M154" i="38"/>
  <c r="M170" i="38"/>
  <c r="M174" i="38"/>
  <c r="M163" i="38"/>
  <c r="M171" i="38"/>
  <c r="M158" i="38"/>
  <c r="M166" i="38"/>
  <c r="M215" i="42"/>
  <c r="M214" i="42"/>
  <c r="M201" i="42"/>
  <c r="M205" i="42"/>
  <c r="M209" i="42"/>
  <c r="M213" i="42"/>
  <c r="M206" i="42"/>
  <c r="M210" i="42"/>
  <c r="M200" i="42"/>
  <c r="M204" i="42"/>
  <c r="M208" i="42"/>
  <c r="M212" i="42"/>
  <c r="M202" i="42"/>
  <c r="M207" i="42"/>
  <c r="M203" i="42"/>
  <c r="M211" i="42"/>
  <c r="M189" i="42"/>
  <c r="M193" i="42"/>
  <c r="M197" i="42"/>
  <c r="M192" i="42"/>
  <c r="M194" i="42"/>
  <c r="M199" i="42"/>
  <c r="M196" i="42"/>
  <c r="M190" i="42"/>
  <c r="M188" i="42"/>
  <c r="M195" i="42"/>
  <c r="M198" i="42"/>
  <c r="M191" i="42"/>
  <c r="M183" i="42"/>
  <c r="M187" i="42"/>
  <c r="M184" i="42"/>
  <c r="M185" i="42"/>
  <c r="M182" i="42"/>
  <c r="M186" i="42"/>
  <c r="M176" i="42"/>
  <c r="M178" i="42"/>
  <c r="M181" i="42"/>
  <c r="M177" i="42"/>
  <c r="M175" i="42"/>
  <c r="M180" i="42"/>
  <c r="M174" i="42"/>
  <c r="M179" i="42"/>
  <c r="M172" i="42"/>
  <c r="M173" i="42"/>
  <c r="M153" i="42"/>
  <c r="M157" i="42"/>
  <c r="M169" i="42"/>
  <c r="M161" i="42"/>
  <c r="M154" i="42"/>
  <c r="M158" i="42"/>
  <c r="M162" i="42"/>
  <c r="M166" i="42"/>
  <c r="M170" i="42"/>
  <c r="M165" i="42"/>
  <c r="M171" i="42"/>
  <c r="M167" i="42"/>
  <c r="M156" i="42"/>
  <c r="M164" i="42"/>
  <c r="M155" i="42"/>
  <c r="M168" i="42"/>
  <c r="M152" i="42"/>
  <c r="M160" i="42"/>
  <c r="M159" i="42"/>
  <c r="M151" i="42"/>
  <c r="M163" i="42"/>
  <c r="M204" i="41"/>
  <c r="M208" i="41"/>
  <c r="M212" i="41"/>
  <c r="M206" i="41"/>
  <c r="M210" i="41"/>
  <c r="M211" i="41"/>
  <c r="M215" i="41"/>
  <c r="M214" i="41"/>
  <c r="M213" i="41"/>
  <c r="M209" i="41"/>
  <c r="M207" i="41"/>
  <c r="M205" i="41"/>
  <c r="M195" i="41"/>
  <c r="M199" i="41"/>
  <c r="M203" i="41"/>
  <c r="M201" i="41"/>
  <c r="M198" i="41"/>
  <c r="M197" i="41"/>
  <c r="M202" i="41"/>
  <c r="M200" i="41"/>
  <c r="M196" i="41"/>
  <c r="M194" i="41"/>
  <c r="M177" i="41"/>
  <c r="M181" i="41"/>
  <c r="M187" i="41"/>
  <c r="M191" i="41"/>
  <c r="M185" i="41"/>
  <c r="M189" i="41"/>
  <c r="M193" i="41"/>
  <c r="M178" i="41"/>
  <c r="M182" i="41"/>
  <c r="M186" i="41"/>
  <c r="M190" i="41"/>
  <c r="M175" i="41"/>
  <c r="M183" i="41"/>
  <c r="M176" i="41"/>
  <c r="M188" i="41"/>
  <c r="M184" i="41"/>
  <c r="M180" i="41"/>
  <c r="M179" i="41"/>
  <c r="M192" i="41"/>
  <c r="M173" i="41"/>
  <c r="M160" i="41"/>
  <c r="M172" i="41"/>
  <c r="M170" i="41"/>
  <c r="M159" i="41"/>
  <c r="M164" i="41"/>
  <c r="M153" i="41"/>
  <c r="M162" i="41"/>
  <c r="M161" i="41"/>
  <c r="M155" i="41"/>
  <c r="M166" i="41"/>
  <c r="M158" i="41"/>
  <c r="M169" i="41"/>
  <c r="M165" i="41"/>
  <c r="M171" i="41"/>
  <c r="M157" i="41"/>
  <c r="M168" i="41"/>
  <c r="M167" i="41"/>
  <c r="M156" i="41"/>
  <c r="M154" i="41"/>
  <c r="M174" i="41"/>
  <c r="M163" i="41"/>
  <c r="M203" i="39"/>
  <c r="M207" i="39"/>
  <c r="M211" i="39"/>
  <c r="M215" i="39"/>
  <c r="M202" i="39"/>
  <c r="M206" i="39"/>
  <c r="M210" i="39"/>
  <c r="M214" i="39"/>
  <c r="M205" i="39"/>
  <c r="M204" i="39"/>
  <c r="M209" i="39"/>
  <c r="M213" i="39"/>
  <c r="M212" i="39"/>
  <c r="M208" i="39"/>
  <c r="M201" i="39"/>
  <c r="M197" i="39"/>
  <c r="M177" i="39"/>
  <c r="M198" i="39"/>
  <c r="M192" i="39"/>
  <c r="M188" i="39"/>
  <c r="M189" i="39"/>
  <c r="M191" i="39"/>
  <c r="M190" i="39"/>
  <c r="M184" i="39"/>
  <c r="M196" i="39"/>
  <c r="M181" i="39"/>
  <c r="M187" i="39"/>
  <c r="M178" i="39"/>
  <c r="M194" i="39"/>
  <c r="M200" i="39"/>
  <c r="M185" i="39"/>
  <c r="M199" i="39"/>
  <c r="M183" i="39"/>
  <c r="M182" i="39"/>
  <c r="M180" i="39"/>
  <c r="M186" i="39"/>
  <c r="M193" i="39"/>
  <c r="M195" i="39"/>
  <c r="M179" i="39"/>
  <c r="M174" i="39"/>
  <c r="M175" i="39"/>
  <c r="M176" i="39"/>
  <c r="M149" i="39"/>
  <c r="M153" i="39"/>
  <c r="M157" i="39"/>
  <c r="M161" i="39"/>
  <c r="M165" i="39"/>
  <c r="M169" i="39"/>
  <c r="M173" i="39"/>
  <c r="M164" i="39"/>
  <c r="M172" i="39"/>
  <c r="M167" i="39"/>
  <c r="M151" i="39"/>
  <c r="M162" i="39"/>
  <c r="M168" i="39"/>
  <c r="M158" i="39"/>
  <c r="M156" i="39"/>
  <c r="M163" i="39"/>
  <c r="M152" i="39"/>
  <c r="M159" i="39"/>
  <c r="M148" i="39"/>
  <c r="M170" i="39"/>
  <c r="M154" i="39"/>
  <c r="M171" i="39"/>
  <c r="M155" i="39"/>
  <c r="M160" i="39"/>
  <c r="M166" i="39"/>
  <c r="M150" i="39"/>
  <c r="M213" i="7"/>
  <c r="M208" i="7"/>
  <c r="M212" i="7"/>
  <c r="M209" i="7"/>
  <c r="M215" i="7"/>
  <c r="M211" i="7"/>
  <c r="M214" i="7"/>
  <c r="M210" i="7"/>
  <c r="M207" i="7"/>
  <c r="M206" i="7"/>
  <c r="M205" i="7"/>
  <c r="M197" i="7"/>
  <c r="M201" i="7"/>
  <c r="M202" i="7"/>
  <c r="M204" i="7"/>
  <c r="M203" i="7"/>
  <c r="M199" i="7"/>
  <c r="M198" i="7"/>
  <c r="M196" i="7"/>
  <c r="M200" i="7"/>
  <c r="M195" i="7"/>
  <c r="M187" i="7"/>
  <c r="M180" i="7"/>
  <c r="M181" i="7"/>
  <c r="M191" i="7"/>
  <c r="M189" i="7"/>
  <c r="M186" i="7"/>
  <c r="M175" i="7"/>
  <c r="M179" i="7"/>
  <c r="M183" i="7"/>
  <c r="M194" i="7"/>
  <c r="M172" i="7"/>
  <c r="M177" i="7"/>
  <c r="M182" i="7"/>
  <c r="M188" i="7"/>
  <c r="M173" i="7"/>
  <c r="M176" i="7"/>
  <c r="M178" i="7"/>
  <c r="M192" i="7"/>
  <c r="M184" i="7"/>
  <c r="M185" i="7"/>
  <c r="M193" i="7"/>
  <c r="M190" i="7"/>
  <c r="M174" i="7"/>
  <c r="M170" i="15"/>
  <c r="C168" i="42" s="1"/>
  <c r="C811" i="24"/>
  <c r="N10" i="7"/>
  <c r="M165" i="7"/>
  <c r="M167" i="7"/>
  <c r="M157" i="7"/>
  <c r="M168" i="7"/>
  <c r="M152" i="7"/>
  <c r="M155" i="7"/>
  <c r="M166" i="7"/>
  <c r="M169" i="7"/>
  <c r="M158" i="7"/>
  <c r="M164" i="7"/>
  <c r="M159" i="7"/>
  <c r="M150" i="7"/>
  <c r="M161" i="7"/>
  <c r="M151" i="7"/>
  <c r="M162" i="7"/>
  <c r="M160" i="7"/>
  <c r="M153" i="7"/>
  <c r="M163" i="7"/>
  <c r="M171" i="7"/>
  <c r="M156" i="7"/>
  <c r="M154" i="7"/>
  <c r="M170" i="7"/>
  <c r="C148" i="41"/>
  <c r="C763" i="24"/>
  <c r="M70" i="15"/>
  <c r="C68" i="42" s="1"/>
  <c r="C711" i="24"/>
  <c r="M44" i="15"/>
  <c r="O44" i="15" s="1"/>
  <c r="C42" i="38" s="1"/>
  <c r="M36" i="15"/>
  <c r="C34" i="42" s="1"/>
  <c r="M129" i="15"/>
  <c r="C127" i="42" s="1"/>
  <c r="C127" i="41"/>
  <c r="C34" i="41"/>
  <c r="C685" i="24"/>
  <c r="M78" i="15"/>
  <c r="C76" i="42" s="1"/>
  <c r="C719" i="24"/>
  <c r="C83" i="41"/>
  <c r="C120" i="41"/>
  <c r="C729" i="24"/>
  <c r="M22" i="15"/>
  <c r="C877" i="24" s="1"/>
  <c r="M88" i="15"/>
  <c r="C943" i="24" s="1"/>
  <c r="C18" i="41"/>
  <c r="M128" i="15"/>
  <c r="C126" i="42" s="1"/>
  <c r="C126" i="41"/>
  <c r="C26" i="41"/>
  <c r="C697" i="24"/>
  <c r="C20" i="41"/>
  <c r="C669" i="24"/>
  <c r="C26" i="42"/>
  <c r="C153" i="38"/>
  <c r="O28" i="15"/>
  <c r="C1099" i="24" s="1"/>
  <c r="M40" i="15"/>
  <c r="C38" i="42" s="1"/>
  <c r="C681" i="24"/>
  <c r="M32" i="15"/>
  <c r="C30" i="42" s="1"/>
  <c r="C30" i="41"/>
  <c r="C903" i="24"/>
  <c r="C46" i="42"/>
  <c r="M20" i="15"/>
  <c r="C18" i="42" s="1"/>
  <c r="M56" i="15"/>
  <c r="C54" i="42" s="1"/>
  <c r="C50" i="41"/>
  <c r="M85" i="15"/>
  <c r="C83" i="42" s="1"/>
  <c r="M52" i="15"/>
  <c r="C50" i="42" s="1"/>
  <c r="F143" i="14"/>
  <c r="E151" i="14"/>
  <c r="C701" i="24"/>
  <c r="M60" i="15"/>
  <c r="C58" i="42" s="1"/>
  <c r="F142" i="14"/>
  <c r="C790" i="24"/>
  <c r="M125" i="15"/>
  <c r="O125" i="15" s="1"/>
  <c r="C766" i="24"/>
  <c r="F145" i="14"/>
  <c r="E147" i="14"/>
  <c r="P8" i="7"/>
  <c r="P10" i="7"/>
  <c r="N8" i="7"/>
  <c r="N6" i="39"/>
  <c r="N10" i="39"/>
  <c r="N8" i="39"/>
  <c r="N6" i="41"/>
  <c r="N10" i="41"/>
  <c r="N8" i="41"/>
  <c r="N6" i="42"/>
  <c r="N8" i="42"/>
  <c r="N10" i="42"/>
  <c r="N6" i="38"/>
  <c r="N10" i="38"/>
  <c r="N8" i="38"/>
  <c r="E148" i="14"/>
  <c r="C665" i="24"/>
  <c r="F146" i="14"/>
  <c r="F149" i="14"/>
  <c r="C22" i="41"/>
  <c r="O24" i="15"/>
  <c r="C22" i="38" s="1"/>
  <c r="E35" i="14"/>
  <c r="C879" i="24"/>
  <c r="E12" i="14"/>
  <c r="F144" i="14"/>
  <c r="M13" i="7"/>
  <c r="N6" i="7"/>
  <c r="M89" i="15"/>
  <c r="C87" i="42" s="1"/>
  <c r="C774" i="24"/>
  <c r="M35" i="15"/>
  <c r="C33" i="42" s="1"/>
  <c r="C730" i="24"/>
  <c r="C95" i="41"/>
  <c r="C688" i="24"/>
  <c r="C33" i="41"/>
  <c r="M65" i="15"/>
  <c r="C63" i="42" s="1"/>
  <c r="C706" i="24"/>
  <c r="M97" i="15"/>
  <c r="C95" i="42" s="1"/>
  <c r="C143" i="41"/>
  <c r="C754" i="24"/>
  <c r="C110" i="41"/>
  <c r="M131" i="15"/>
  <c r="C129" i="42" s="1"/>
  <c r="C655" i="24"/>
  <c r="C152" i="41"/>
  <c r="C690" i="24"/>
  <c r="C765" i="24"/>
  <c r="C687" i="24"/>
  <c r="C781" i="24"/>
  <c r="C122" i="41"/>
  <c r="M140" i="15"/>
  <c r="O140" i="15" s="1"/>
  <c r="P634" i="46"/>
  <c r="I572" i="46"/>
  <c r="H315" i="41" s="1"/>
  <c r="F315" i="41"/>
  <c r="I610" i="46"/>
  <c r="H353" i="41" s="1"/>
  <c r="F353" i="41"/>
  <c r="I532" i="46"/>
  <c r="H275" i="41" s="1"/>
  <c r="F275" i="41"/>
  <c r="I542" i="46"/>
  <c r="H285" i="41" s="1"/>
  <c r="F285" i="41"/>
  <c r="I590" i="46"/>
  <c r="H333" i="41" s="1"/>
  <c r="F333" i="41"/>
  <c r="I617" i="46"/>
  <c r="H360" i="41" s="1"/>
  <c r="F360" i="41"/>
  <c r="I577" i="46"/>
  <c r="H320" i="41" s="1"/>
  <c r="F320" i="41"/>
  <c r="I535" i="46"/>
  <c r="H278" i="41" s="1"/>
  <c r="F278" i="41"/>
  <c r="I608" i="46"/>
  <c r="H351" i="41" s="1"/>
  <c r="F351" i="41"/>
  <c r="I583" i="46"/>
  <c r="H326" i="41" s="1"/>
  <c r="F326" i="41"/>
  <c r="I510" i="46"/>
  <c r="H253" i="41" s="1"/>
  <c r="F253" i="41"/>
  <c r="I543" i="46"/>
  <c r="H286" i="41" s="1"/>
  <c r="F286" i="41"/>
  <c r="I602" i="46"/>
  <c r="H345" i="41" s="1"/>
  <c r="F345" i="41"/>
  <c r="I529" i="46"/>
  <c r="H272" i="41" s="1"/>
  <c r="F272" i="41"/>
  <c r="I597" i="46"/>
  <c r="H340" i="41" s="1"/>
  <c r="F340" i="41"/>
  <c r="I544" i="46"/>
  <c r="H287" i="41" s="1"/>
  <c r="F287" i="41"/>
  <c r="I521" i="46"/>
  <c r="H264" i="41" s="1"/>
  <c r="F264" i="41"/>
  <c r="I627" i="46"/>
  <c r="H370" i="41" s="1"/>
  <c r="F370" i="41"/>
  <c r="I539" i="46"/>
  <c r="H282" i="41" s="1"/>
  <c r="F282" i="41"/>
  <c r="I517" i="46"/>
  <c r="H260" i="41" s="1"/>
  <c r="F260" i="41"/>
  <c r="I512" i="46"/>
  <c r="H255" i="41" s="1"/>
  <c r="F255" i="41"/>
  <c r="I528" i="46"/>
  <c r="H271" i="41" s="1"/>
  <c r="F271" i="41"/>
  <c r="I558" i="46"/>
  <c r="H301" i="41" s="1"/>
  <c r="F301" i="41"/>
  <c r="I591" i="46"/>
  <c r="H334" i="41" s="1"/>
  <c r="F334" i="41"/>
  <c r="I554" i="46"/>
  <c r="H297" i="41" s="1"/>
  <c r="F297" i="41"/>
  <c r="I625" i="46"/>
  <c r="H368" i="41" s="1"/>
  <c r="F368" i="41"/>
  <c r="I598" i="46"/>
  <c r="H341" i="41" s="1"/>
  <c r="F341" i="41"/>
  <c r="I540" i="46"/>
  <c r="H283" i="41" s="1"/>
  <c r="F283" i="41"/>
  <c r="I536" i="46"/>
  <c r="H279" i="41" s="1"/>
  <c r="F279" i="41"/>
  <c r="I611" i="46"/>
  <c r="H354" i="41" s="1"/>
  <c r="F354" i="41"/>
  <c r="I547" i="46"/>
  <c r="H290" i="41" s="1"/>
  <c r="F290" i="41"/>
  <c r="I576" i="46"/>
  <c r="H319" i="41" s="1"/>
  <c r="F319" i="41"/>
  <c r="I603" i="46"/>
  <c r="H346" i="41" s="1"/>
  <c r="F346" i="41"/>
  <c r="I613" i="46"/>
  <c r="H356" i="41" s="1"/>
  <c r="F356" i="41"/>
  <c r="I511" i="46"/>
  <c r="H254" i="41" s="1"/>
  <c r="F254" i="41"/>
  <c r="I508" i="46"/>
  <c r="H251" i="41" s="1"/>
  <c r="F251" i="41"/>
  <c r="I616" i="46"/>
  <c r="H359" i="41" s="1"/>
  <c r="F359" i="41"/>
  <c r="I561" i="46"/>
  <c r="H304" i="41" s="1"/>
  <c r="F304" i="41"/>
  <c r="I515" i="46"/>
  <c r="H258" i="41" s="1"/>
  <c r="F258" i="41"/>
  <c r="I586" i="46"/>
  <c r="H329" i="41" s="1"/>
  <c r="F329" i="41"/>
  <c r="I569" i="46"/>
  <c r="H312" i="41" s="1"/>
  <c r="F312" i="41"/>
  <c r="I551" i="46"/>
  <c r="H294" i="41" s="1"/>
  <c r="F294" i="41"/>
  <c r="I619" i="46"/>
  <c r="H362" i="41" s="1"/>
  <c r="F362" i="41"/>
  <c r="I514" i="46"/>
  <c r="H257" i="41" s="1"/>
  <c r="F257" i="41"/>
  <c r="I580" i="46"/>
  <c r="H323" i="41" s="1"/>
  <c r="F323" i="41"/>
  <c r="I531" i="46"/>
  <c r="H274" i="41" s="1"/>
  <c r="F274" i="41"/>
  <c r="I537" i="46"/>
  <c r="H280" i="41" s="1"/>
  <c r="F280" i="41"/>
  <c r="I612" i="46"/>
  <c r="H355" i="41" s="1"/>
  <c r="F355" i="41"/>
  <c r="I626" i="46"/>
  <c r="H369" i="41" s="1"/>
  <c r="F369" i="41"/>
  <c r="I604" i="46"/>
  <c r="H347" i="41" s="1"/>
  <c r="F347" i="41"/>
  <c r="I600" i="46"/>
  <c r="H343" i="41" s="1"/>
  <c r="F343" i="41"/>
  <c r="I556" i="46"/>
  <c r="H299" i="41" s="1"/>
  <c r="F299" i="41"/>
  <c r="I557" i="46"/>
  <c r="H300" i="41" s="1"/>
  <c r="F300" i="41"/>
  <c r="I552" i="46"/>
  <c r="H295" i="41" s="1"/>
  <c r="F295" i="41"/>
  <c r="I553" i="46"/>
  <c r="H296" i="41" s="1"/>
  <c r="F296" i="41"/>
  <c r="I599" i="46"/>
  <c r="H342" i="41" s="1"/>
  <c r="F342" i="41"/>
  <c r="I593" i="46"/>
  <c r="H336" i="41" s="1"/>
  <c r="F336" i="41"/>
  <c r="I548" i="46"/>
  <c r="H291" i="41" s="1"/>
  <c r="F291" i="41"/>
  <c r="I527" i="46"/>
  <c r="H270" i="41" s="1"/>
  <c r="F270" i="41"/>
  <c r="I588" i="46"/>
  <c r="H331" i="41" s="1"/>
  <c r="F331" i="41"/>
  <c r="I562" i="46"/>
  <c r="H305" i="41" s="1"/>
  <c r="F305" i="41"/>
  <c r="I518" i="46"/>
  <c r="H261" i="41" s="1"/>
  <c r="F261" i="41"/>
  <c r="I555" i="46"/>
  <c r="H298" i="41" s="1"/>
  <c r="F298" i="41"/>
  <c r="I592" i="46"/>
  <c r="H335" i="41" s="1"/>
  <c r="F335" i="41"/>
  <c r="I519" i="46"/>
  <c r="H262" i="41" s="1"/>
  <c r="F262" i="41"/>
  <c r="I520" i="46"/>
  <c r="H263" i="41" s="1"/>
  <c r="F263" i="41"/>
  <c r="I596" i="46"/>
  <c r="H339" i="41" s="1"/>
  <c r="F339" i="41"/>
  <c r="I584" i="46"/>
  <c r="H327" i="41" s="1"/>
  <c r="F327" i="41"/>
  <c r="I570" i="46"/>
  <c r="H313" i="41" s="1"/>
  <c r="F313" i="41"/>
  <c r="I605" i="46"/>
  <c r="H348" i="41" s="1"/>
  <c r="F348" i="41"/>
  <c r="I516" i="46"/>
  <c r="H259" i="41" s="1"/>
  <c r="F259" i="41"/>
  <c r="I509" i="46"/>
  <c r="H252" i="41" s="1"/>
  <c r="F252" i="41"/>
  <c r="I573" i="46"/>
  <c r="H316" i="41" s="1"/>
  <c r="F316" i="41"/>
  <c r="I568" i="46"/>
  <c r="H311" i="41" s="1"/>
  <c r="F311" i="41"/>
  <c r="I564" i="46"/>
  <c r="H307" i="41" s="1"/>
  <c r="F307" i="41"/>
  <c r="I530" i="46"/>
  <c r="H273" i="41" s="1"/>
  <c r="F273" i="41"/>
  <c r="I546" i="46"/>
  <c r="H289" i="41" s="1"/>
  <c r="F289" i="41"/>
  <c r="I581" i="46"/>
  <c r="H324" i="41" s="1"/>
  <c r="F324" i="41"/>
  <c r="I534" i="46"/>
  <c r="H277" i="41" s="1"/>
  <c r="F277" i="41"/>
  <c r="I594" i="46"/>
  <c r="H337" i="41" s="1"/>
  <c r="F337" i="41"/>
  <c r="I579" i="46"/>
  <c r="H322" i="41" s="1"/>
  <c r="F322" i="41"/>
  <c r="I575" i="46"/>
  <c r="H318" i="41" s="1"/>
  <c r="F318" i="41"/>
  <c r="I550" i="46"/>
  <c r="H293" i="41" s="1"/>
  <c r="F293" i="41"/>
  <c r="I624" i="46"/>
  <c r="H367" i="41" s="1"/>
  <c r="F367" i="41"/>
  <c r="I541" i="46"/>
  <c r="H284" i="41" s="1"/>
  <c r="F284" i="41"/>
  <c r="I559" i="46"/>
  <c r="H302" i="41" s="1"/>
  <c r="F302" i="41"/>
  <c r="I524" i="46"/>
  <c r="H267" i="41" s="1"/>
  <c r="F267" i="41"/>
  <c r="I523" i="46"/>
  <c r="H266" i="41" s="1"/>
  <c r="F266" i="41"/>
  <c r="I507" i="46"/>
  <c r="H250" i="41" s="1"/>
  <c r="F250" i="41"/>
  <c r="I513" i="46"/>
  <c r="H256" i="41" s="1"/>
  <c r="F256" i="41"/>
  <c r="I585" i="46"/>
  <c r="H328" i="41" s="1"/>
  <c r="F328" i="41"/>
  <c r="I522" i="46"/>
  <c r="H265" i="41" s="1"/>
  <c r="F265" i="41"/>
  <c r="I560" i="46"/>
  <c r="H303" i="41" s="1"/>
  <c r="F303" i="41"/>
  <c r="I614" i="46"/>
  <c r="H357" i="41" s="1"/>
  <c r="F357" i="41"/>
  <c r="I567" i="46"/>
  <c r="H310" i="41" s="1"/>
  <c r="F310" i="41"/>
  <c r="I505" i="46"/>
  <c r="H248" i="41" s="1"/>
  <c r="F248" i="41"/>
  <c r="I618" i="46"/>
  <c r="H361" i="41" s="1"/>
  <c r="F361" i="41"/>
  <c r="I506" i="46"/>
  <c r="H249" i="41" s="1"/>
  <c r="F249" i="41"/>
  <c r="I549" i="46"/>
  <c r="H292" i="41" s="1"/>
  <c r="F292" i="41"/>
  <c r="I589" i="46"/>
  <c r="H332" i="41" s="1"/>
  <c r="F332" i="41"/>
  <c r="I566" i="46"/>
  <c r="H309" i="41" s="1"/>
  <c r="F309" i="41"/>
  <c r="I571" i="46"/>
  <c r="H314" i="41" s="1"/>
  <c r="F314" i="41"/>
  <c r="I623" i="46"/>
  <c r="H366" i="41" s="1"/>
  <c r="F366" i="41"/>
  <c r="I526" i="46"/>
  <c r="H269" i="41" s="1"/>
  <c r="F269" i="41"/>
  <c r="H371" i="39"/>
  <c r="I622" i="46"/>
  <c r="H365" i="41" s="1"/>
  <c r="F365" i="41"/>
  <c r="I578" i="46"/>
  <c r="H321" i="41" s="1"/>
  <c r="F321" i="41"/>
  <c r="I533" i="46"/>
  <c r="H276" i="41" s="1"/>
  <c r="F276" i="41"/>
  <c r="I563" i="46"/>
  <c r="H306" i="41" s="1"/>
  <c r="F306" i="41"/>
  <c r="I615" i="46"/>
  <c r="H358" i="41" s="1"/>
  <c r="F358" i="41"/>
  <c r="I574" i="46"/>
  <c r="H317" i="41" s="1"/>
  <c r="F317" i="41"/>
  <c r="I620" i="46"/>
  <c r="H363" i="41" s="1"/>
  <c r="F363" i="41"/>
  <c r="I621" i="46"/>
  <c r="H364" i="41" s="1"/>
  <c r="F364" i="41"/>
  <c r="I609" i="46"/>
  <c r="H352" i="41" s="1"/>
  <c r="F352" i="41"/>
  <c r="I582" i="46"/>
  <c r="H325" i="41" s="1"/>
  <c r="F325" i="41"/>
  <c r="I538" i="46"/>
  <c r="H281" i="41" s="1"/>
  <c r="F281" i="41"/>
  <c r="I545" i="46"/>
  <c r="H288" i="41" s="1"/>
  <c r="F288" i="41"/>
  <c r="I525" i="46"/>
  <c r="H268" i="41" s="1"/>
  <c r="F268" i="41"/>
  <c r="I606" i="46"/>
  <c r="H349" i="41" s="1"/>
  <c r="F349" i="41"/>
  <c r="I565" i="46"/>
  <c r="H308" i="41" s="1"/>
  <c r="F308" i="41"/>
  <c r="I601" i="46"/>
  <c r="H344" i="41" s="1"/>
  <c r="F344" i="41"/>
  <c r="I587" i="46"/>
  <c r="H330" i="41" s="1"/>
  <c r="F330" i="41"/>
  <c r="I595" i="46"/>
  <c r="H338" i="41" s="1"/>
  <c r="F338" i="41"/>
  <c r="I607" i="46"/>
  <c r="H350" i="41" s="1"/>
  <c r="F350" i="41"/>
  <c r="I504" i="46"/>
  <c r="H247" i="41" s="1"/>
  <c r="F247" i="41"/>
  <c r="J620" i="46"/>
  <c r="J625" i="46"/>
  <c r="J617" i="46"/>
  <c r="J619" i="46"/>
  <c r="J624" i="46"/>
  <c r="J627" i="46"/>
  <c r="J616" i="46"/>
  <c r="J621" i="46"/>
  <c r="J622" i="46"/>
  <c r="J626" i="46"/>
  <c r="J618" i="46"/>
  <c r="J623" i="46"/>
  <c r="J607" i="46"/>
  <c r="I350" i="41" s="1"/>
  <c r="J609" i="46"/>
  <c r="I352" i="41" s="1"/>
  <c r="J591" i="46"/>
  <c r="J614" i="46"/>
  <c r="I357" i="41" s="1"/>
  <c r="J611" i="46"/>
  <c r="I354" i="41" s="1"/>
  <c r="J601" i="46"/>
  <c r="I344" i="41" s="1"/>
  <c r="J606" i="46"/>
  <c r="I349" i="41" s="1"/>
  <c r="J604" i="46"/>
  <c r="I347" i="41" s="1"/>
  <c r="J593" i="46"/>
  <c r="J598" i="46"/>
  <c r="J602" i="46"/>
  <c r="I345" i="41" s="1"/>
  <c r="J595" i="46"/>
  <c r="J608" i="46"/>
  <c r="I351" i="41" s="1"/>
  <c r="J590" i="46"/>
  <c r="J613" i="46"/>
  <c r="I356" i="41" s="1"/>
  <c r="J612" i="46"/>
  <c r="I355" i="41" s="1"/>
  <c r="J594" i="46"/>
  <c r="J599" i="46"/>
  <c r="J603" i="46"/>
  <c r="I346" i="41" s="1"/>
  <c r="J596" i="46"/>
  <c r="J600" i="46"/>
  <c r="J605" i="46"/>
  <c r="I348" i="41" s="1"/>
  <c r="J610" i="46"/>
  <c r="I353" i="41" s="1"/>
  <c r="J592" i="46"/>
  <c r="J615" i="46"/>
  <c r="I358" i="41" s="1"/>
  <c r="J597" i="46"/>
  <c r="J547" i="46"/>
  <c r="J571" i="46"/>
  <c r="J538" i="46"/>
  <c r="J561" i="46"/>
  <c r="J584" i="46"/>
  <c r="I327" i="41" s="1"/>
  <c r="J543" i="46"/>
  <c r="J588" i="46"/>
  <c r="I331" i="41" s="1"/>
  <c r="J563" i="46"/>
  <c r="J530" i="46"/>
  <c r="J553" i="46"/>
  <c r="J576" i="46"/>
  <c r="J535" i="46"/>
  <c r="J558" i="46"/>
  <c r="J581" i="46"/>
  <c r="J583" i="46"/>
  <c r="J564" i="46"/>
  <c r="J566" i="46"/>
  <c r="J589" i="46"/>
  <c r="I332" i="41" s="1"/>
  <c r="J548" i="46"/>
  <c r="J555" i="46"/>
  <c r="J586" i="46"/>
  <c r="I329" i="41" s="1"/>
  <c r="J545" i="46"/>
  <c r="J568" i="46"/>
  <c r="J550" i="46"/>
  <c r="J573" i="46"/>
  <c r="J542" i="46"/>
  <c r="J539" i="46"/>
  <c r="J570" i="46"/>
  <c r="J552" i="46"/>
  <c r="J575" i="46"/>
  <c r="J534" i="46"/>
  <c r="J557" i="46"/>
  <c r="J565" i="46"/>
  <c r="J540" i="46"/>
  <c r="J544" i="46"/>
  <c r="J549" i="46"/>
  <c r="J580" i="46"/>
  <c r="J560" i="46"/>
  <c r="J556" i="46"/>
  <c r="J531" i="46"/>
  <c r="J562" i="46"/>
  <c r="J585" i="46"/>
  <c r="I328" i="41" s="1"/>
  <c r="J567" i="46"/>
  <c r="J572" i="46"/>
  <c r="J587" i="46"/>
  <c r="I330" i="41" s="1"/>
  <c r="J554" i="46"/>
  <c r="J577" i="46"/>
  <c r="J536" i="46"/>
  <c r="J559" i="46"/>
  <c r="J582" i="46"/>
  <c r="J541" i="46"/>
  <c r="J578" i="46"/>
  <c r="J537" i="46"/>
  <c r="J532" i="46"/>
  <c r="J579" i="46"/>
  <c r="J546" i="46"/>
  <c r="J569" i="46"/>
  <c r="J551" i="46"/>
  <c r="J574" i="46"/>
  <c r="J533" i="46"/>
  <c r="J520" i="46"/>
  <c r="I263" i="41" s="1"/>
  <c r="HE477" i="46" s="1"/>
  <c r="J512" i="46"/>
  <c r="J517" i="46"/>
  <c r="J507" i="46"/>
  <c r="J524" i="46"/>
  <c r="I267" i="41" s="1"/>
  <c r="HI477" i="46" s="1"/>
  <c r="J522" i="46"/>
  <c r="I265" i="41" s="1"/>
  <c r="HG477" i="46" s="1"/>
  <c r="J504" i="46"/>
  <c r="J527" i="46"/>
  <c r="I270" i="41" s="1"/>
  <c r="HL477" i="46" s="1"/>
  <c r="J509" i="46"/>
  <c r="J525" i="46"/>
  <c r="I268" i="41" s="1"/>
  <c r="HJ477" i="46" s="1"/>
  <c r="J514" i="46"/>
  <c r="J519" i="46"/>
  <c r="I262" i="41" s="1"/>
  <c r="J506" i="46"/>
  <c r="J529" i="46"/>
  <c r="I272" i="41" s="1"/>
  <c r="HN477" i="46" s="1"/>
  <c r="J511" i="46"/>
  <c r="J521" i="46"/>
  <c r="I264" i="41" s="1"/>
  <c r="HF477" i="46" s="1"/>
  <c r="J526" i="46"/>
  <c r="I269" i="41" s="1"/>
  <c r="HK477" i="46" s="1"/>
  <c r="J523" i="46"/>
  <c r="I266" i="41" s="1"/>
  <c r="HH477" i="46" s="1"/>
  <c r="J513" i="46"/>
  <c r="J518" i="46"/>
  <c r="J516" i="46"/>
  <c r="J508" i="46"/>
  <c r="J515" i="46"/>
  <c r="J505" i="46"/>
  <c r="J528" i="46"/>
  <c r="I271" i="41" s="1"/>
  <c r="HM477" i="46" s="1"/>
  <c r="J510" i="46"/>
  <c r="J490" i="46"/>
  <c r="J495" i="46"/>
  <c r="I493" i="46"/>
  <c r="H236" i="41" s="1"/>
  <c r="J487" i="46"/>
  <c r="I497" i="46"/>
  <c r="H240" i="41" s="1"/>
  <c r="J492" i="46"/>
  <c r="J497" i="46"/>
  <c r="J502" i="46"/>
  <c r="I503" i="46"/>
  <c r="H246" i="41" s="1"/>
  <c r="J499" i="46"/>
  <c r="I498" i="46"/>
  <c r="H241" i="41" s="1"/>
  <c r="I494" i="46"/>
  <c r="H237" i="41" s="1"/>
  <c r="I496" i="46"/>
  <c r="H239" i="41" s="1"/>
  <c r="J491" i="46"/>
  <c r="J486" i="46"/>
  <c r="I499" i="46"/>
  <c r="H242" i="41" s="1"/>
  <c r="I488" i="46"/>
  <c r="H231" i="41" s="1"/>
  <c r="I486" i="46"/>
  <c r="H229" i="41" s="1"/>
  <c r="J496" i="46"/>
  <c r="J501" i="46"/>
  <c r="I487" i="46"/>
  <c r="H230" i="41" s="1"/>
  <c r="I495" i="46"/>
  <c r="H238" i="41" s="1"/>
  <c r="I492" i="46"/>
  <c r="H235" i="41" s="1"/>
  <c r="J493" i="46"/>
  <c r="I489" i="46"/>
  <c r="H232" i="41" s="1"/>
  <c r="J500" i="46"/>
  <c r="J489" i="46"/>
  <c r="J494" i="46"/>
  <c r="I500" i="46"/>
  <c r="H243" i="41" s="1"/>
  <c r="I491" i="46"/>
  <c r="H234" i="41" s="1"/>
  <c r="I501" i="46"/>
  <c r="H244" i="41" s="1"/>
  <c r="I502" i="46"/>
  <c r="H245" i="41" s="1"/>
  <c r="I490" i="46"/>
  <c r="H233" i="41" s="1"/>
  <c r="J498" i="46"/>
  <c r="J503" i="46"/>
  <c r="I246" i="41" s="1"/>
  <c r="GN477" i="46" s="1"/>
  <c r="M31" i="15"/>
  <c r="C29" i="42" s="1"/>
  <c r="C656" i="24"/>
  <c r="C12" i="41"/>
  <c r="C111" i="41"/>
  <c r="C753" i="24"/>
  <c r="C772" i="24"/>
  <c r="M101" i="15"/>
  <c r="C956" i="24" s="1"/>
  <c r="M105" i="15"/>
  <c r="C103" i="42" s="1"/>
  <c r="C149" i="42"/>
  <c r="M132" i="15"/>
  <c r="C130" i="42" s="1"/>
  <c r="C746" i="24"/>
  <c r="M21" i="15"/>
  <c r="C19" i="42" s="1"/>
  <c r="M33" i="15"/>
  <c r="C31" i="42" s="1"/>
  <c r="C692" i="24"/>
  <c r="C792" i="24"/>
  <c r="C96" i="41"/>
  <c r="C99" i="41"/>
  <c r="C130" i="41"/>
  <c r="C662" i="24"/>
  <c r="C674" i="24"/>
  <c r="C49" i="41"/>
  <c r="M98" i="15"/>
  <c r="C953" i="24" s="1"/>
  <c r="C106" i="41"/>
  <c r="C125" i="41"/>
  <c r="M149" i="38"/>
  <c r="N7" i="38"/>
  <c r="M49" i="42"/>
  <c r="N7" i="42"/>
  <c r="M150" i="41"/>
  <c r="N7" i="41"/>
  <c r="M6" i="39"/>
  <c r="N7" i="39"/>
  <c r="M6" i="7"/>
  <c r="N7" i="7"/>
  <c r="C52" i="41"/>
  <c r="C66" i="41"/>
  <c r="M53" i="15"/>
  <c r="C51" i="42" s="1"/>
  <c r="M127" i="15"/>
  <c r="C125" i="42" s="1"/>
  <c r="M47" i="15"/>
  <c r="C902" i="24" s="1"/>
  <c r="C65" i="41"/>
  <c r="M130" i="15"/>
  <c r="C128" i="42" s="1"/>
  <c r="M100" i="15"/>
  <c r="O100" i="15" s="1"/>
  <c r="C771" i="24"/>
  <c r="J130" i="42"/>
  <c r="K130" i="42" s="1"/>
  <c r="C55" i="41"/>
  <c r="C98" i="41"/>
  <c r="C79" i="41"/>
  <c r="C755" i="24"/>
  <c r="M114" i="15"/>
  <c r="C112" i="42" s="1"/>
  <c r="C686" i="24"/>
  <c r="M45" i="15"/>
  <c r="C43" i="42" s="1"/>
  <c r="C101" i="41"/>
  <c r="C709" i="24"/>
  <c r="M67" i="15"/>
  <c r="O67" i="15" s="1"/>
  <c r="C672" i="24"/>
  <c r="C131" i="41"/>
  <c r="C758" i="24"/>
  <c r="M46" i="15"/>
  <c r="C44" i="42" s="1"/>
  <c r="M66" i="15"/>
  <c r="C64" i="42" s="1"/>
  <c r="C707" i="24"/>
  <c r="M138" i="15"/>
  <c r="O138" i="15" s="1"/>
  <c r="C779" i="24"/>
  <c r="M57" i="15"/>
  <c r="C912" i="24" s="1"/>
  <c r="C749" i="24"/>
  <c r="M62" i="15"/>
  <c r="C917" i="24" s="1"/>
  <c r="M139" i="15"/>
  <c r="C137" i="42" s="1"/>
  <c r="C703" i="24"/>
  <c r="M69" i="15"/>
  <c r="C67" i="42" s="1"/>
  <c r="C780" i="24"/>
  <c r="C710" i="24"/>
  <c r="C793" i="24"/>
  <c r="M107" i="15"/>
  <c r="C105" i="42" s="1"/>
  <c r="M111" i="15"/>
  <c r="C109" i="42" s="1"/>
  <c r="C752" i="24"/>
  <c r="J150" i="42"/>
  <c r="K150" i="42" s="1"/>
  <c r="F151" i="14" s="1"/>
  <c r="C40" i="41"/>
  <c r="C21" i="41"/>
  <c r="C47" i="41"/>
  <c r="C748" i="24"/>
  <c r="C53" i="41"/>
  <c r="M30" i="15"/>
  <c r="C28" i="42" s="1"/>
  <c r="M43" i="15"/>
  <c r="O43" i="15" s="1"/>
  <c r="C721" i="24"/>
  <c r="C684" i="24"/>
  <c r="M119" i="15"/>
  <c r="C117" i="42" s="1"/>
  <c r="M38" i="15"/>
  <c r="C893" i="24" s="1"/>
  <c r="M80" i="15"/>
  <c r="C78" i="42" s="1"/>
  <c r="C679" i="24"/>
  <c r="C760" i="24"/>
  <c r="M91" i="15"/>
  <c r="O91" i="15" s="1"/>
  <c r="C732" i="24"/>
  <c r="C32" i="41"/>
  <c r="M59" i="15"/>
  <c r="C57" i="42" s="1"/>
  <c r="M117" i="15"/>
  <c r="C115" i="42" s="1"/>
  <c r="C694" i="24"/>
  <c r="M81" i="15"/>
  <c r="C79" i="42" s="1"/>
  <c r="C119" i="41"/>
  <c r="C717" i="24"/>
  <c r="M76" i="15"/>
  <c r="O76" i="15" s="1"/>
  <c r="M99" i="15"/>
  <c r="C954" i="24" s="1"/>
  <c r="M135" i="15"/>
  <c r="C133" i="42" s="1"/>
  <c r="M29" i="15"/>
  <c r="C27" i="42" s="1"/>
  <c r="C713" i="24"/>
  <c r="M84" i="15"/>
  <c r="O84" i="15" s="1"/>
  <c r="C740" i="24"/>
  <c r="C776" i="24"/>
  <c r="M50" i="15"/>
  <c r="C48" i="42" s="1"/>
  <c r="M39" i="15"/>
  <c r="O39" i="15" s="1"/>
  <c r="C680" i="24"/>
  <c r="C59" i="41"/>
  <c r="M42" i="15"/>
  <c r="C40" i="42" s="1"/>
  <c r="M23" i="15"/>
  <c r="C21" i="42" s="1"/>
  <c r="M72" i="15"/>
  <c r="C70" i="42" s="1"/>
  <c r="C725" i="24"/>
  <c r="C691" i="24"/>
  <c r="C744" i="24"/>
  <c r="C88" i="41"/>
  <c r="M82" i="15"/>
  <c r="C80" i="42" s="1"/>
  <c r="M87" i="15"/>
  <c r="C85" i="42" s="1"/>
  <c r="C723" i="24"/>
  <c r="C728" i="24"/>
  <c r="M16" i="15"/>
  <c r="O16" i="15" s="1"/>
  <c r="C700" i="24"/>
  <c r="M95" i="15"/>
  <c r="C93" i="42" s="1"/>
  <c r="C72" i="41"/>
  <c r="M63" i="15"/>
  <c r="C61" i="42" s="1"/>
  <c r="C736" i="24"/>
  <c r="C715" i="24"/>
  <c r="C704" i="24"/>
  <c r="C737" i="24"/>
  <c r="M90" i="15"/>
  <c r="C88" i="42" s="1"/>
  <c r="H7" i="42"/>
  <c r="E8" i="14" s="1"/>
  <c r="C714" i="24"/>
  <c r="M54" i="15"/>
  <c r="C52" i="42" s="1"/>
  <c r="C660" i="24"/>
  <c r="M26" i="15"/>
  <c r="C24" i="42" s="1"/>
  <c r="C17" i="41"/>
  <c r="C667" i="24"/>
  <c r="C670" i="24"/>
  <c r="C132" i="41"/>
  <c r="M15" i="15"/>
  <c r="C870" i="24" s="1"/>
  <c r="M55" i="15"/>
  <c r="C910" i="24" s="1"/>
  <c r="C671" i="24"/>
  <c r="Q789" i="46"/>
  <c r="Q791" i="46" s="1"/>
  <c r="J129" i="42"/>
  <c r="K129" i="42" s="1"/>
  <c r="H17" i="42"/>
  <c r="J13" i="42"/>
  <c r="K13" i="42" s="1"/>
  <c r="M120" i="15"/>
  <c r="C975" i="24" s="1"/>
  <c r="C745" i="24"/>
  <c r="M104" i="15"/>
  <c r="C102" i="42" s="1"/>
  <c r="J147" i="38"/>
  <c r="K147" i="38" s="1"/>
  <c r="F148" i="14" s="1"/>
  <c r="M94" i="15"/>
  <c r="C92" i="42" s="1"/>
  <c r="C734" i="24"/>
  <c r="C92" i="41"/>
  <c r="C657" i="24"/>
  <c r="C761" i="24"/>
  <c r="J90" i="42"/>
  <c r="K90" i="42" s="1"/>
  <c r="C724" i="24"/>
  <c r="M83" i="15"/>
  <c r="C81" i="42" s="1"/>
  <c r="M134" i="15"/>
  <c r="C132" i="42" s="1"/>
  <c r="J18" i="42"/>
  <c r="K18" i="42" s="1"/>
  <c r="M73" i="15"/>
  <c r="C928" i="24" s="1"/>
  <c r="M34" i="15"/>
  <c r="C32" i="42" s="1"/>
  <c r="J16" i="42"/>
  <c r="K16" i="42" s="1"/>
  <c r="H132" i="42"/>
  <c r="G15" i="38"/>
  <c r="H15" i="38" s="1"/>
  <c r="Y789" i="46"/>
  <c r="Y791" i="46" s="1"/>
  <c r="G13" i="38"/>
  <c r="W789" i="46"/>
  <c r="W791" i="46" s="1"/>
  <c r="G18" i="38"/>
  <c r="H18" i="38" s="1"/>
  <c r="E19" i="14" s="1"/>
  <c r="AB789" i="46"/>
  <c r="AB791" i="46" s="1"/>
  <c r="G12" i="38"/>
  <c r="J12" i="38" s="1"/>
  <c r="K12" i="38" s="1"/>
  <c r="V789" i="46"/>
  <c r="V791" i="46" s="1"/>
  <c r="G16" i="38"/>
  <c r="J16" i="38" s="1"/>
  <c r="K16" i="38" s="1"/>
  <c r="Z789" i="46"/>
  <c r="Z791" i="46" s="1"/>
  <c r="G14" i="38"/>
  <c r="J14" i="38" s="1"/>
  <c r="K14" i="38" s="1"/>
  <c r="X789" i="46"/>
  <c r="X791" i="46" s="1"/>
  <c r="G17" i="38"/>
  <c r="J17" i="38" s="1"/>
  <c r="K17" i="38" s="1"/>
  <c r="F18" i="14" s="1"/>
  <c r="AA789" i="46"/>
  <c r="AA791" i="46" s="1"/>
  <c r="M96" i="15"/>
  <c r="C94" i="42" s="1"/>
  <c r="M61" i="15"/>
  <c r="O61" i="15" s="1"/>
  <c r="M118" i="15"/>
  <c r="O118" i="15" s="1"/>
  <c r="C759" i="24"/>
  <c r="M13" i="15"/>
  <c r="C11" i="42" s="1"/>
  <c r="C654" i="24"/>
  <c r="H148" i="38"/>
  <c r="E149" i="14" s="1"/>
  <c r="H98" i="42"/>
  <c r="S789" i="46"/>
  <c r="S791" i="46" s="1"/>
  <c r="H142" i="42"/>
  <c r="E143" i="14" s="1"/>
  <c r="H112" i="42"/>
  <c r="H141" i="42"/>
  <c r="E142" i="14" s="1"/>
  <c r="C91" i="41"/>
  <c r="M121" i="15"/>
  <c r="C976" i="24" s="1"/>
  <c r="H57" i="42"/>
  <c r="J151" i="38"/>
  <c r="K151" i="38" s="1"/>
  <c r="F152" i="14" s="1"/>
  <c r="G152" i="14" s="1"/>
  <c r="H152" i="14" s="1"/>
  <c r="H111" i="42"/>
  <c r="J114" i="38"/>
  <c r="K114" i="38" s="1"/>
  <c r="F115" i="14" s="1"/>
  <c r="H152" i="38"/>
  <c r="E153" i="14" s="1"/>
  <c r="G153" i="14" s="1"/>
  <c r="H153" i="14" s="1"/>
  <c r="H75" i="42"/>
  <c r="H23" i="42"/>
  <c r="I480" i="46"/>
  <c r="H223" i="41" s="1"/>
  <c r="F223" i="41"/>
  <c r="I482" i="46"/>
  <c r="H225" i="41" s="1"/>
  <c r="I479" i="46"/>
  <c r="H222" i="41" s="1"/>
  <c r="F222" i="41"/>
  <c r="I481" i="46"/>
  <c r="H224" i="41" s="1"/>
  <c r="I485" i="46"/>
  <c r="H228" i="41" s="1"/>
  <c r="I483" i="46"/>
  <c r="H226" i="41" s="1"/>
  <c r="I484" i="46"/>
  <c r="H227" i="41" s="1"/>
  <c r="J93" i="38"/>
  <c r="K93" i="38" s="1"/>
  <c r="F94" i="14" s="1"/>
  <c r="H143" i="38"/>
  <c r="E144" i="14" s="1"/>
  <c r="H108" i="38"/>
  <c r="E109" i="14" s="1"/>
  <c r="E380" i="14"/>
  <c r="J146" i="38"/>
  <c r="K146" i="38" s="1"/>
  <c r="F147" i="14" s="1"/>
  <c r="J34" i="42"/>
  <c r="K34" i="42" s="1"/>
  <c r="J127" i="42"/>
  <c r="K127" i="42" s="1"/>
  <c r="H124" i="42"/>
  <c r="H87" i="42"/>
  <c r="H81" i="42"/>
  <c r="J78" i="42"/>
  <c r="K78" i="42" s="1"/>
  <c r="H121" i="42"/>
  <c r="H135" i="42"/>
  <c r="H65" i="42"/>
  <c r="H9" i="42"/>
  <c r="E10" i="14" s="1"/>
  <c r="H101" i="42"/>
  <c r="J34" i="38"/>
  <c r="K34" i="38" s="1"/>
  <c r="M12" i="38"/>
  <c r="C650" i="24"/>
  <c r="C7" i="41"/>
  <c r="M9" i="15"/>
  <c r="C6" i="41"/>
  <c r="M8" i="15"/>
  <c r="C649" i="24"/>
  <c r="M12" i="15"/>
  <c r="C653" i="24"/>
  <c r="C10" i="41"/>
  <c r="M11" i="15"/>
  <c r="C9" i="41"/>
  <c r="C652" i="24"/>
  <c r="C8" i="41"/>
  <c r="C651" i="24"/>
  <c r="M10" i="15"/>
  <c r="J46" i="42"/>
  <c r="K46" i="42" s="1"/>
  <c r="M105" i="7"/>
  <c r="J22" i="42"/>
  <c r="K22" i="42" s="1"/>
  <c r="J9" i="38"/>
  <c r="K9" i="38" s="1"/>
  <c r="F10" i="14" s="1"/>
  <c r="M57" i="7"/>
  <c r="M121" i="7"/>
  <c r="M72" i="7"/>
  <c r="M15" i="7"/>
  <c r="M32" i="7"/>
  <c r="M84" i="7"/>
  <c r="M7" i="7"/>
  <c r="M14" i="7"/>
  <c r="M40" i="7"/>
  <c r="M16" i="7"/>
  <c r="M59" i="7"/>
  <c r="M144" i="7"/>
  <c r="M52" i="7"/>
  <c r="M60" i="7"/>
  <c r="M98" i="7"/>
  <c r="M48" i="7"/>
  <c r="M18" i="7"/>
  <c r="M23" i="7"/>
  <c r="M137" i="7"/>
  <c r="M118" i="7"/>
  <c r="M138" i="7"/>
  <c r="M33" i="7"/>
  <c r="M114" i="7"/>
  <c r="M53" i="7"/>
  <c r="M82" i="7"/>
  <c r="M20" i="7"/>
  <c r="M30" i="7"/>
  <c r="M76" i="7"/>
  <c r="M54" i="7"/>
  <c r="M145" i="7"/>
  <c r="M136" i="7"/>
  <c r="M110" i="7"/>
  <c r="M101" i="7"/>
  <c r="M95" i="7"/>
  <c r="M25" i="7"/>
  <c r="M28" i="7"/>
  <c r="M131" i="7"/>
  <c r="M133" i="7"/>
  <c r="M106" i="7"/>
  <c r="M85" i="7"/>
  <c r="M61" i="7"/>
  <c r="M47" i="7"/>
  <c r="M31" i="7"/>
  <c r="M10" i="7"/>
  <c r="M94" i="7"/>
  <c r="M39" i="7"/>
  <c r="M135" i="7"/>
  <c r="M64" i="7"/>
  <c r="M67" i="7"/>
  <c r="M86" i="7"/>
  <c r="M36" i="7"/>
  <c r="M112" i="7"/>
  <c r="M43" i="7"/>
  <c r="M129" i="7"/>
  <c r="M109" i="7"/>
  <c r="M100" i="7"/>
  <c r="M71" i="7"/>
  <c r="M132" i="7"/>
  <c r="M46" i="7"/>
  <c r="M148" i="7"/>
  <c r="M111" i="7"/>
  <c r="M122" i="7"/>
  <c r="M73" i="7"/>
  <c r="M143" i="7"/>
  <c r="M79" i="7"/>
  <c r="M104" i="7"/>
  <c r="M149" i="7"/>
  <c r="M126" i="7"/>
  <c r="M88" i="7"/>
  <c r="M134" i="7"/>
  <c r="M21" i="7"/>
  <c r="M83" i="7"/>
  <c r="M107" i="7"/>
  <c r="M9" i="7"/>
  <c r="M91" i="7"/>
  <c r="M26" i="7"/>
  <c r="M62" i="7"/>
  <c r="M65" i="7"/>
  <c r="M120" i="7"/>
  <c r="M69" i="7"/>
  <c r="M141" i="7"/>
  <c r="M34" i="7"/>
  <c r="M74" i="7"/>
  <c r="M102" i="7"/>
  <c r="M41" i="7"/>
  <c r="M80" i="7"/>
  <c r="M22" i="7"/>
  <c r="M90" i="7"/>
  <c r="M116" i="7"/>
  <c r="M24" i="7"/>
  <c r="M117" i="7"/>
  <c r="M27" i="7"/>
  <c r="M63" i="7"/>
  <c r="M19" i="7"/>
  <c r="M66" i="7"/>
  <c r="M130" i="7"/>
  <c r="M70" i="7"/>
  <c r="M142" i="7"/>
  <c r="M35" i="7"/>
  <c r="M75" i="7"/>
  <c r="M103" i="7"/>
  <c r="M11" i="7"/>
  <c r="M42" i="7"/>
  <c r="M113" i="7"/>
  <c r="M50" i="7"/>
  <c r="M96" i="7"/>
  <c r="M146" i="7"/>
  <c r="M55" i="7"/>
  <c r="M119" i="7"/>
  <c r="M29" i="7"/>
  <c r="M99" i="7"/>
  <c r="M81" i="7"/>
  <c r="M68" i="7"/>
  <c r="M139" i="7"/>
  <c r="M87" i="7"/>
  <c r="M12" i="7"/>
  <c r="M37" i="7"/>
  <c r="M77" i="7"/>
  <c r="M123" i="7"/>
  <c r="M49" i="7"/>
  <c r="M44" i="7"/>
  <c r="M115" i="7"/>
  <c r="M8" i="7"/>
  <c r="M51" i="7"/>
  <c r="M97" i="7"/>
  <c r="M147" i="7"/>
  <c r="M56" i="7"/>
  <c r="M128" i="7"/>
  <c r="M58" i="7"/>
  <c r="M108" i="7"/>
  <c r="M89" i="7"/>
  <c r="M92" i="7"/>
  <c r="M140" i="7"/>
  <c r="M93" i="7"/>
  <c r="M17" i="7"/>
  <c r="M38" i="7"/>
  <c r="M78" i="7"/>
  <c r="M124" i="7"/>
  <c r="M127" i="7"/>
  <c r="M45" i="7"/>
  <c r="M125" i="7"/>
  <c r="M139" i="38"/>
  <c r="M20" i="38"/>
  <c r="M78" i="38"/>
  <c r="M45" i="38"/>
  <c r="M132" i="38"/>
  <c r="H144" i="38"/>
  <c r="E145" i="14" s="1"/>
  <c r="H145" i="38"/>
  <c r="E146" i="14" s="1"/>
  <c r="J11" i="38"/>
  <c r="K11" i="38" s="1"/>
  <c r="F12" i="14" s="1"/>
  <c r="M102" i="38"/>
  <c r="M134" i="38"/>
  <c r="M89" i="42"/>
  <c r="M124" i="42"/>
  <c r="M119" i="42"/>
  <c r="M52" i="42"/>
  <c r="M21" i="42"/>
  <c r="M127" i="42"/>
  <c r="M108" i="42"/>
  <c r="M100" i="42"/>
  <c r="M82" i="42"/>
  <c r="M87" i="42"/>
  <c r="M141" i="42"/>
  <c r="M54" i="42"/>
  <c r="M11" i="42"/>
  <c r="M24" i="42"/>
  <c r="M73" i="42"/>
  <c r="M69" i="42"/>
  <c r="M35" i="42"/>
  <c r="M7" i="42"/>
  <c r="M39" i="38"/>
  <c r="M114" i="38"/>
  <c r="M142" i="38"/>
  <c r="M118" i="38"/>
  <c r="M116" i="38"/>
  <c r="M32" i="38"/>
  <c r="M36" i="38"/>
  <c r="M91" i="38"/>
  <c r="M56" i="38"/>
  <c r="K216" i="39"/>
  <c r="M13" i="38"/>
  <c r="M81" i="38"/>
  <c r="M146" i="38"/>
  <c r="M75" i="38"/>
  <c r="M87" i="38"/>
  <c r="M55" i="38"/>
  <c r="M141" i="38"/>
  <c r="M47" i="38"/>
  <c r="M90" i="38"/>
  <c r="M143" i="38"/>
  <c r="M99" i="38"/>
  <c r="M127" i="38"/>
  <c r="M46" i="38"/>
  <c r="M145" i="38"/>
  <c r="M89" i="38"/>
  <c r="M80" i="38"/>
  <c r="M133" i="38"/>
  <c r="M66" i="38"/>
  <c r="M34" i="38"/>
  <c r="M48" i="38"/>
  <c r="M16" i="38"/>
  <c r="M85" i="38"/>
  <c r="M115" i="38"/>
  <c r="M94" i="38"/>
  <c r="M74" i="38"/>
  <c r="M140" i="38"/>
  <c r="M153" i="38"/>
  <c r="M34" i="42"/>
  <c r="M128" i="42"/>
  <c r="M8" i="42"/>
  <c r="M143" i="42"/>
  <c r="M150" i="42"/>
  <c r="M67" i="42"/>
  <c r="M68" i="42"/>
  <c r="M77" i="42"/>
  <c r="M111" i="42"/>
  <c r="M30" i="42"/>
  <c r="M13" i="42"/>
  <c r="M91" i="42"/>
  <c r="M120" i="42"/>
  <c r="M31" i="42"/>
  <c r="M140" i="42"/>
  <c r="M101" i="42"/>
  <c r="M12" i="42"/>
  <c r="M122" i="42"/>
  <c r="M92" i="42"/>
  <c r="M145" i="42"/>
  <c r="M61" i="42"/>
  <c r="M118" i="42"/>
  <c r="M59" i="38"/>
  <c r="M148" i="38"/>
  <c r="M66" i="42"/>
  <c r="M71" i="42"/>
  <c r="M37" i="42"/>
  <c r="M142" i="42"/>
  <c r="M129" i="42"/>
  <c r="M131" i="42"/>
  <c r="M134" i="42"/>
  <c r="M84" i="42"/>
  <c r="M37" i="38"/>
  <c r="M96" i="38"/>
  <c r="M108" i="38"/>
  <c r="M33" i="38"/>
  <c r="M144" i="38"/>
  <c r="M128" i="38"/>
  <c r="M17" i="38"/>
  <c r="M97" i="38"/>
  <c r="M27" i="38"/>
  <c r="M38" i="42"/>
  <c r="M109" i="42"/>
  <c r="M144" i="42"/>
  <c r="M20" i="42"/>
  <c r="M80" i="42"/>
  <c r="M136" i="42"/>
  <c r="M44" i="42"/>
  <c r="M147" i="42"/>
  <c r="M117" i="38"/>
  <c r="M30" i="38"/>
  <c r="M51" i="38"/>
  <c r="M129" i="38"/>
  <c r="M88" i="38"/>
  <c r="M76" i="38"/>
  <c r="M67" i="38"/>
  <c r="M136" i="38"/>
  <c r="M125" i="42"/>
  <c r="M76" i="42"/>
  <c r="M137" i="42"/>
  <c r="M25" i="42"/>
  <c r="M149" i="42"/>
  <c r="M139" i="42"/>
  <c r="M147" i="38"/>
  <c r="M64" i="38"/>
  <c r="M31" i="38"/>
  <c r="M120" i="38"/>
  <c r="M18" i="38"/>
  <c r="M92" i="38"/>
  <c r="M112" i="38"/>
  <c r="M113" i="38"/>
  <c r="M130" i="38"/>
  <c r="M62" i="38"/>
  <c r="M95" i="38"/>
  <c r="M110" i="38"/>
  <c r="M23" i="38"/>
  <c r="M28" i="38"/>
  <c r="M10" i="38"/>
  <c r="M11" i="38"/>
  <c r="M73" i="38"/>
  <c r="M150" i="38"/>
  <c r="M15" i="38"/>
  <c r="M152" i="38"/>
  <c r="M77" i="38"/>
  <c r="M61" i="38"/>
  <c r="M125" i="38"/>
  <c r="M107" i="38"/>
  <c r="M14" i="38"/>
  <c r="M137" i="38"/>
  <c r="M106" i="38"/>
  <c r="M124" i="38"/>
  <c r="M104" i="38"/>
  <c r="M72" i="38"/>
  <c r="M8" i="38"/>
  <c r="M24" i="38"/>
  <c r="M111" i="38"/>
  <c r="M52" i="38"/>
  <c r="M98" i="38"/>
  <c r="M29" i="38"/>
  <c r="M68" i="38"/>
  <c r="M101" i="38"/>
  <c r="M41" i="38"/>
  <c r="M25" i="38"/>
  <c r="M70" i="38"/>
  <c r="M49" i="38"/>
  <c r="M50" i="38"/>
  <c r="M38" i="38"/>
  <c r="M26" i="38"/>
  <c r="M82" i="38"/>
  <c r="M105" i="38"/>
  <c r="M65" i="38"/>
  <c r="M7" i="38"/>
  <c r="M43" i="38"/>
  <c r="M26" i="42"/>
  <c r="M72" i="42"/>
  <c r="M70" i="42"/>
  <c r="M115" i="42"/>
  <c r="M6" i="42"/>
  <c r="M93" i="38"/>
  <c r="M97" i="42"/>
  <c r="M65" i="42"/>
  <c r="M45" i="42"/>
  <c r="M9" i="42"/>
  <c r="M44" i="38"/>
  <c r="M103" i="38"/>
  <c r="M100" i="38"/>
  <c r="M123" i="38"/>
  <c r="M151" i="38"/>
  <c r="M69" i="38"/>
  <c r="M86" i="42"/>
  <c r="M33" i="42"/>
  <c r="M138" i="38"/>
  <c r="M131" i="38"/>
  <c r="M63" i="38"/>
  <c r="M42" i="38"/>
  <c r="M86" i="38"/>
  <c r="M50" i="42"/>
  <c r="M123" i="42"/>
  <c r="M18" i="42"/>
  <c r="M79" i="38"/>
  <c r="M53" i="38"/>
  <c r="M75" i="42"/>
  <c r="M114" i="42"/>
  <c r="M84" i="38"/>
  <c r="M57" i="42"/>
  <c r="M88" i="42"/>
  <c r="M71" i="38"/>
  <c r="M126" i="38"/>
  <c r="M58" i="38"/>
  <c r="M57" i="38"/>
  <c r="M54" i="38"/>
  <c r="M40" i="38"/>
  <c r="M14" i="42"/>
  <c r="M122" i="38"/>
  <c r="M90" i="42"/>
  <c r="M103" i="42"/>
  <c r="M102" i="42"/>
  <c r="M32" i="42"/>
  <c r="M40" i="42"/>
  <c r="M121" i="38"/>
  <c r="M83" i="38"/>
  <c r="M119" i="38"/>
  <c r="M135" i="38"/>
  <c r="M63" i="42"/>
  <c r="M130" i="42"/>
  <c r="M16" i="42"/>
  <c r="M109" i="38"/>
  <c r="M9" i="38"/>
  <c r="M19" i="38"/>
  <c r="M35" i="38"/>
  <c r="M22" i="38"/>
  <c r="M60" i="38"/>
  <c r="M21" i="38"/>
  <c r="M138" i="42"/>
  <c r="M113" i="42"/>
  <c r="M58" i="42"/>
  <c r="M74" i="42"/>
  <c r="M23" i="42"/>
  <c r="M28" i="42"/>
  <c r="M135" i="42"/>
  <c r="M126" i="42"/>
  <c r="M85" i="42"/>
  <c r="M78" i="42"/>
  <c r="M60" i="42"/>
  <c r="M53" i="42"/>
  <c r="M148" i="42"/>
  <c r="M27" i="42"/>
  <c r="M55" i="42"/>
  <c r="M62" i="42"/>
  <c r="M42" i="42"/>
  <c r="M39" i="42"/>
  <c r="M64" i="42"/>
  <c r="M112" i="42"/>
  <c r="M41" i="42"/>
  <c r="M98" i="42"/>
  <c r="M46" i="42"/>
  <c r="M133" i="42"/>
  <c r="M47" i="42"/>
  <c r="M36" i="42"/>
  <c r="M117" i="42"/>
  <c r="M93" i="42"/>
  <c r="M116" i="42"/>
  <c r="M132" i="42"/>
  <c r="M29" i="42"/>
  <c r="M81" i="42"/>
  <c r="M51" i="42"/>
  <c r="M19" i="42"/>
  <c r="M43" i="42"/>
  <c r="M15" i="42"/>
  <c r="M22" i="42"/>
  <c r="M79" i="42"/>
  <c r="M10" i="42"/>
  <c r="M106" i="42"/>
  <c r="M94" i="42"/>
  <c r="M83" i="42"/>
  <c r="M59" i="42"/>
  <c r="M95" i="42"/>
  <c r="M146" i="42"/>
  <c r="M110" i="42"/>
  <c r="M121" i="42"/>
  <c r="M105" i="42"/>
  <c r="M56" i="42"/>
  <c r="M99" i="42"/>
  <c r="M96" i="42"/>
  <c r="M107" i="42"/>
  <c r="M17" i="42"/>
  <c r="M48" i="42"/>
  <c r="M104" i="42"/>
  <c r="M134" i="41"/>
  <c r="M126" i="41"/>
  <c r="M65" i="41"/>
  <c r="M25" i="41"/>
  <c r="M6" i="41"/>
  <c r="M118" i="41"/>
  <c r="M73" i="41"/>
  <c r="M137" i="41"/>
  <c r="M129" i="41"/>
  <c r="M145" i="41"/>
  <c r="M89" i="41"/>
  <c r="M28" i="41"/>
  <c r="M40" i="41"/>
  <c r="M44" i="41"/>
  <c r="M47" i="41"/>
  <c r="M132" i="41"/>
  <c r="M106" i="41"/>
  <c r="M75" i="41"/>
  <c r="M35" i="41"/>
  <c r="M99" i="41"/>
  <c r="M101" i="41"/>
  <c r="M79" i="41"/>
  <c r="M138" i="41"/>
  <c r="M85" i="41"/>
  <c r="M27" i="41"/>
  <c r="M7" i="41"/>
  <c r="M58" i="41"/>
  <c r="M114" i="41"/>
  <c r="M32" i="41"/>
  <c r="M60" i="41"/>
  <c r="M88" i="41"/>
  <c r="M69" i="41"/>
  <c r="M29" i="41"/>
  <c r="M115" i="41"/>
  <c r="M13" i="41"/>
  <c r="M117" i="41"/>
  <c r="M55" i="41"/>
  <c r="M133" i="41"/>
  <c r="M110" i="41"/>
  <c r="M82" i="41"/>
  <c r="M81" i="41"/>
  <c r="M94" i="41"/>
  <c r="M49" i="41"/>
  <c r="M63" i="41"/>
  <c r="M52" i="41"/>
  <c r="M104" i="41"/>
  <c r="M108" i="41"/>
  <c r="M113" i="41"/>
  <c r="M38" i="41"/>
  <c r="M31" i="41"/>
  <c r="M57" i="41"/>
  <c r="M83" i="41"/>
  <c r="M98" i="41"/>
  <c r="M87" i="41"/>
  <c r="M14" i="41"/>
  <c r="M67" i="41"/>
  <c r="M96" i="41"/>
  <c r="M124" i="41"/>
  <c r="M48" i="41"/>
  <c r="M42" i="41"/>
  <c r="M10" i="41"/>
  <c r="M77" i="41"/>
  <c r="M121" i="41"/>
  <c r="M19" i="41"/>
  <c r="M123" i="41"/>
  <c r="M39" i="41"/>
  <c r="M103" i="41"/>
  <c r="M21" i="41"/>
  <c r="M107" i="41"/>
  <c r="M111" i="41"/>
  <c r="M18" i="41"/>
  <c r="M116" i="41"/>
  <c r="M64" i="41"/>
  <c r="M112" i="41"/>
  <c r="M51" i="41"/>
  <c r="M53" i="41"/>
  <c r="M130" i="41"/>
  <c r="M15" i="41"/>
  <c r="M86" i="41"/>
  <c r="M141" i="41"/>
  <c r="M37" i="41"/>
  <c r="M41" i="41"/>
  <c r="M105" i="41"/>
  <c r="M30" i="41"/>
  <c r="M146" i="41"/>
  <c r="M23" i="41"/>
  <c r="M109" i="41"/>
  <c r="M16" i="41"/>
  <c r="M84" i="41"/>
  <c r="M72" i="41"/>
  <c r="M36" i="41"/>
  <c r="M62" i="41"/>
  <c r="M17" i="41"/>
  <c r="M90" i="41"/>
  <c r="M46" i="41"/>
  <c r="M61" i="41"/>
  <c r="M125" i="41"/>
  <c r="M78" i="41"/>
  <c r="M34" i="41"/>
  <c r="M56" i="41"/>
  <c r="M8" i="41"/>
  <c r="M92" i="41"/>
  <c r="M68" i="41"/>
  <c r="M93" i="41"/>
  <c r="M66" i="41"/>
  <c r="M22" i="41"/>
  <c r="M95" i="41"/>
  <c r="M50" i="41"/>
  <c r="M70" i="41"/>
  <c r="M91" i="41"/>
  <c r="M43" i="41"/>
  <c r="M45" i="41"/>
  <c r="M76" i="41"/>
  <c r="M24" i="41"/>
  <c r="M11" i="41"/>
  <c r="M102" i="41"/>
  <c r="M71" i="41"/>
  <c r="M12" i="41"/>
  <c r="M26" i="41"/>
  <c r="M97" i="41"/>
  <c r="M59" i="41"/>
  <c r="M20" i="41"/>
  <c r="M74" i="41"/>
  <c r="M149" i="41"/>
  <c r="M54" i="41"/>
  <c r="M122" i="41"/>
  <c r="M139" i="41"/>
  <c r="M135" i="41"/>
  <c r="M136" i="41"/>
  <c r="M131" i="41"/>
  <c r="M80" i="41"/>
  <c r="M151" i="41"/>
  <c r="M9" i="41"/>
  <c r="M148" i="41"/>
  <c r="M100" i="41"/>
  <c r="M147" i="41"/>
  <c r="M144" i="41"/>
  <c r="M127" i="41"/>
  <c r="M140" i="41"/>
  <c r="M143" i="41"/>
  <c r="M120" i="41"/>
  <c r="M119" i="41"/>
  <c r="M128" i="41"/>
  <c r="M152" i="41"/>
  <c r="M142" i="41"/>
  <c r="M33" i="41"/>
  <c r="M147" i="39"/>
  <c r="M139" i="39"/>
  <c r="M131" i="39"/>
  <c r="M123" i="39"/>
  <c r="M115" i="39"/>
  <c r="M107" i="39"/>
  <c r="M99" i="39"/>
  <c r="M91" i="39"/>
  <c r="M83" i="39"/>
  <c r="M75" i="39"/>
  <c r="M67" i="39"/>
  <c r="M59" i="39"/>
  <c r="M51" i="39"/>
  <c r="M43" i="39"/>
  <c r="M35" i="39"/>
  <c r="M27" i="39"/>
  <c r="M19" i="39"/>
  <c r="M11" i="39"/>
  <c r="M140" i="39"/>
  <c r="M132" i="39"/>
  <c r="M124" i="39"/>
  <c r="M116" i="39"/>
  <c r="M108" i="39"/>
  <c r="M100" i="39"/>
  <c r="M92" i="39"/>
  <c r="M84" i="39"/>
  <c r="M76" i="39"/>
  <c r="M68" i="39"/>
  <c r="M60" i="39"/>
  <c r="M52" i="39"/>
  <c r="M44" i="39"/>
  <c r="M36" i="39"/>
  <c r="M28" i="39"/>
  <c r="M20" i="39"/>
  <c r="M12" i="39"/>
  <c r="M141" i="39"/>
  <c r="M133" i="39"/>
  <c r="M125" i="39"/>
  <c r="M117" i="39"/>
  <c r="M109" i="39"/>
  <c r="M101" i="39"/>
  <c r="M93" i="39"/>
  <c r="M85" i="39"/>
  <c r="M77" i="39"/>
  <c r="M69" i="39"/>
  <c r="M61" i="39"/>
  <c r="M53" i="39"/>
  <c r="M45" i="39"/>
  <c r="M37" i="39"/>
  <c r="M29" i="39"/>
  <c r="M21" i="39"/>
  <c r="M13" i="39"/>
  <c r="M142" i="39"/>
  <c r="M134" i="39"/>
  <c r="M126" i="39"/>
  <c r="M118" i="39"/>
  <c r="M110" i="39"/>
  <c r="M102" i="39"/>
  <c r="M94" i="39"/>
  <c r="M86" i="39"/>
  <c r="M78" i="39"/>
  <c r="M70" i="39"/>
  <c r="M62" i="39"/>
  <c r="M54" i="39"/>
  <c r="M46" i="39"/>
  <c r="M38" i="39"/>
  <c r="M30" i="39"/>
  <c r="M22" i="39"/>
  <c r="M14" i="39"/>
  <c r="M143" i="39"/>
  <c r="M135" i="39"/>
  <c r="M127" i="39"/>
  <c r="M119" i="39"/>
  <c r="M111" i="39"/>
  <c r="M103" i="39"/>
  <c r="M95" i="39"/>
  <c r="M87" i="39"/>
  <c r="M79" i="39"/>
  <c r="M71" i="39"/>
  <c r="M63" i="39"/>
  <c r="M55" i="39"/>
  <c r="M47" i="39"/>
  <c r="M39" i="39"/>
  <c r="M31" i="39"/>
  <c r="M23" i="39"/>
  <c r="M15" i="39"/>
  <c r="M144" i="39"/>
  <c r="M136" i="39"/>
  <c r="M128" i="39"/>
  <c r="M120" i="39"/>
  <c r="M112" i="39"/>
  <c r="M104" i="39"/>
  <c r="M96" i="39"/>
  <c r="M88" i="39"/>
  <c r="M80" i="39"/>
  <c r="M72" i="39"/>
  <c r="M64" i="39"/>
  <c r="M56" i="39"/>
  <c r="M48" i="39"/>
  <c r="M40" i="39"/>
  <c r="M32" i="39"/>
  <c r="M24" i="39"/>
  <c r="M16" i="39"/>
  <c r="M145" i="39"/>
  <c r="M137" i="39"/>
  <c r="M129" i="39"/>
  <c r="M121" i="39"/>
  <c r="M113" i="39"/>
  <c r="M105" i="39"/>
  <c r="M97" i="39"/>
  <c r="M89" i="39"/>
  <c r="M81" i="39"/>
  <c r="M73" i="39"/>
  <c r="M65" i="39"/>
  <c r="M57" i="39"/>
  <c r="M49" i="39"/>
  <c r="M41" i="39"/>
  <c r="M33" i="39"/>
  <c r="M25" i="39"/>
  <c r="M17" i="39"/>
  <c r="M146" i="39"/>
  <c r="M138" i="39"/>
  <c r="M130" i="39"/>
  <c r="M122" i="39"/>
  <c r="M114" i="39"/>
  <c r="M106" i="39"/>
  <c r="M98" i="39"/>
  <c r="M90" i="39"/>
  <c r="M82" i="39"/>
  <c r="M74" i="39"/>
  <c r="M66" i="39"/>
  <c r="M58" i="39"/>
  <c r="M50" i="39"/>
  <c r="M42" i="39"/>
  <c r="M34" i="39"/>
  <c r="M26" i="39"/>
  <c r="M18" i="39"/>
  <c r="M10" i="39"/>
  <c r="M8" i="39"/>
  <c r="M7" i="39"/>
  <c r="M9" i="39"/>
  <c r="H56" i="42"/>
  <c r="I471" i="46"/>
  <c r="H149" i="38"/>
  <c r="J149" i="38"/>
  <c r="K149" i="38" s="1"/>
  <c r="P789" i="46"/>
  <c r="G6" i="38"/>
  <c r="G10" i="38"/>
  <c r="T789" i="46"/>
  <c r="T791" i="46" s="1"/>
  <c r="J149" i="42"/>
  <c r="K149" i="42" s="1"/>
  <c r="H149" i="42"/>
  <c r="G8" i="38"/>
  <c r="R789" i="46"/>
  <c r="R791" i="46" s="1"/>
  <c r="J6" i="42"/>
  <c r="K6" i="42" s="1"/>
  <c r="H6" i="42"/>
  <c r="J7" i="38"/>
  <c r="K7" i="38" s="1"/>
  <c r="F8" i="14" s="1"/>
  <c r="J10" i="42"/>
  <c r="K10" i="42" s="1"/>
  <c r="H10" i="42"/>
  <c r="I478" i="46"/>
  <c r="H221" i="41" s="1"/>
  <c r="E628" i="46"/>
  <c r="H8" i="42"/>
  <c r="J8" i="42"/>
  <c r="K8" i="42" s="1"/>
  <c r="C121" i="42"/>
  <c r="C978" i="24"/>
  <c r="O123" i="15"/>
  <c r="H28" i="42"/>
  <c r="J28" i="42"/>
  <c r="K28" i="42" s="1"/>
  <c r="C146" i="42"/>
  <c r="C1003" i="24"/>
  <c r="C124" i="42"/>
  <c r="C981" i="24"/>
  <c r="O126" i="15"/>
  <c r="H32" i="42"/>
  <c r="J32" i="42"/>
  <c r="K32" i="42" s="1"/>
  <c r="C142" i="42"/>
  <c r="C999" i="24"/>
  <c r="C49" i="42"/>
  <c r="C906" i="24"/>
  <c r="O51" i="15"/>
  <c r="C141" i="42"/>
  <c r="C998" i="24"/>
  <c r="H14" i="42"/>
  <c r="J14" i="42"/>
  <c r="K14" i="42" s="1"/>
  <c r="J15" i="42"/>
  <c r="K15" i="42" s="1"/>
  <c r="H15" i="42"/>
  <c r="C23" i="42"/>
  <c r="C880" i="24"/>
  <c r="O25" i="15"/>
  <c r="J45" i="42"/>
  <c r="K45" i="42" s="1"/>
  <c r="H45" i="42"/>
  <c r="H24" i="42"/>
  <c r="J24" i="42"/>
  <c r="K24" i="42" s="1"/>
  <c r="H12" i="42"/>
  <c r="J12" i="42"/>
  <c r="K12" i="42" s="1"/>
  <c r="J25" i="42"/>
  <c r="K25" i="42" s="1"/>
  <c r="H25" i="42"/>
  <c r="C106" i="42"/>
  <c r="C963" i="24"/>
  <c r="O108" i="15"/>
  <c r="J24" i="38"/>
  <c r="K24" i="38" s="1"/>
  <c r="C145" i="42"/>
  <c r="C1002" i="24"/>
  <c r="C69" i="42"/>
  <c r="C926" i="24"/>
  <c r="O71" i="15"/>
  <c r="C75" i="42"/>
  <c r="C932" i="24"/>
  <c r="O77" i="15"/>
  <c r="C110" i="42"/>
  <c r="C967" i="24"/>
  <c r="O112" i="15"/>
  <c r="C140" i="42"/>
  <c r="C997" i="24"/>
  <c r="O142" i="15"/>
  <c r="C134" i="42"/>
  <c r="C991" i="24"/>
  <c r="O136" i="15"/>
  <c r="J49" i="42"/>
  <c r="K49" i="42" s="1"/>
  <c r="H49" i="42"/>
  <c r="C120" i="42"/>
  <c r="C977" i="24"/>
  <c r="O122" i="15"/>
  <c r="C56" i="42"/>
  <c r="C913" i="24"/>
  <c r="O58" i="15"/>
  <c r="H40" i="42"/>
  <c r="J40" i="42"/>
  <c r="K40" i="42" s="1"/>
  <c r="C91" i="42"/>
  <c r="O93" i="15"/>
  <c r="C948" i="24"/>
  <c r="K216" i="41"/>
  <c r="C111" i="42"/>
  <c r="C968" i="24"/>
  <c r="O113" i="15"/>
  <c r="C131" i="42"/>
  <c r="C988" i="24"/>
  <c r="O133" i="15"/>
  <c r="C66" i="42"/>
  <c r="C923" i="24"/>
  <c r="O68" i="15"/>
  <c r="H52" i="42"/>
  <c r="J52" i="42"/>
  <c r="K52" i="42" s="1"/>
  <c r="C72" i="42"/>
  <c r="C929" i="24"/>
  <c r="O74" i="15"/>
  <c r="C90" i="42"/>
  <c r="C947" i="24"/>
  <c r="O92" i="15"/>
  <c r="J53" i="38"/>
  <c r="K53" i="38" s="1"/>
  <c r="C15" i="42"/>
  <c r="C872" i="24"/>
  <c r="O17" i="15"/>
  <c r="H216" i="41"/>
  <c r="B377" i="14" s="1"/>
  <c r="J37" i="42"/>
  <c r="K37" i="42" s="1"/>
  <c r="H37" i="42"/>
  <c r="H36" i="42"/>
  <c r="J36" i="42"/>
  <c r="K36" i="42" s="1"/>
  <c r="C62" i="42"/>
  <c r="C919" i="24"/>
  <c r="O64" i="15"/>
  <c r="H153" i="38"/>
  <c r="E154" i="14" s="1"/>
  <c r="J153" i="38"/>
  <c r="K153" i="38" s="1"/>
  <c r="F154" i="14" s="1"/>
  <c r="C107" i="42"/>
  <c r="C964" i="24"/>
  <c r="O109" i="15"/>
  <c r="J53" i="42"/>
  <c r="K53" i="42" s="1"/>
  <c r="H53" i="42"/>
  <c r="C35" i="42"/>
  <c r="C892" i="24"/>
  <c r="O37" i="15"/>
  <c r="C135" i="42"/>
  <c r="O137" i="15"/>
  <c r="C992" i="24"/>
  <c r="C139" i="42"/>
  <c r="C996" i="24"/>
  <c r="O141" i="15"/>
  <c r="H33" i="38"/>
  <c r="C114" i="42"/>
  <c r="C971" i="24"/>
  <c r="O116" i="15"/>
  <c r="C77" i="42"/>
  <c r="C934" i="24"/>
  <c r="O79" i="15"/>
  <c r="C39" i="42"/>
  <c r="C896" i="24"/>
  <c r="O41" i="15"/>
  <c r="C84" i="42"/>
  <c r="C941" i="24"/>
  <c r="O86" i="15"/>
  <c r="C122" i="42"/>
  <c r="C979" i="24"/>
  <c r="O124" i="15"/>
  <c r="H44" i="42"/>
  <c r="J44" i="42"/>
  <c r="K44" i="42" s="1"/>
  <c r="C12" i="42"/>
  <c r="C869" i="24"/>
  <c r="O14" i="15"/>
  <c r="J41" i="42"/>
  <c r="K41" i="42" s="1"/>
  <c r="H41" i="42"/>
  <c r="C46" i="38"/>
  <c r="C1119" i="24"/>
  <c r="C108" i="42"/>
  <c r="C965" i="24"/>
  <c r="O110" i="15"/>
  <c r="J33" i="42"/>
  <c r="K33" i="42" s="1"/>
  <c r="H33" i="42"/>
  <c r="H48" i="42"/>
  <c r="J48" i="42"/>
  <c r="K48" i="42" s="1"/>
  <c r="C104" i="42"/>
  <c r="C961" i="24"/>
  <c r="O106" i="15"/>
  <c r="J29" i="42"/>
  <c r="K29" i="42" s="1"/>
  <c r="H29" i="42"/>
  <c r="C144" i="42"/>
  <c r="C1001" i="24"/>
  <c r="C73" i="42"/>
  <c r="C930" i="24"/>
  <c r="O75" i="15"/>
  <c r="C101" i="42"/>
  <c r="C958" i="24"/>
  <c r="O103" i="15"/>
  <c r="C16" i="42"/>
  <c r="C873" i="24"/>
  <c r="O18" i="15"/>
  <c r="C100" i="42"/>
  <c r="C957" i="24"/>
  <c r="O102" i="15"/>
  <c r="C47" i="42"/>
  <c r="C904" i="24"/>
  <c r="O49" i="15"/>
  <c r="C113" i="42"/>
  <c r="C970" i="24"/>
  <c r="O115" i="15"/>
  <c r="C17" i="42"/>
  <c r="C874" i="24"/>
  <c r="O19" i="15"/>
  <c r="C25" i="42"/>
  <c r="C882" i="24"/>
  <c r="O27" i="15"/>
  <c r="H44" i="38" l="1"/>
  <c r="F138" i="14"/>
  <c r="J27" i="38"/>
  <c r="K27" i="38" s="1"/>
  <c r="F28" i="14" s="1"/>
  <c r="C1115" i="24"/>
  <c r="J77" i="38"/>
  <c r="K77" i="38" s="1"/>
  <c r="F78" i="14" s="1"/>
  <c r="C42" i="42"/>
  <c r="H105" i="38"/>
  <c r="E106" i="14" s="1"/>
  <c r="G106" i="14" s="1"/>
  <c r="H106" i="14" s="1"/>
  <c r="C899" i="24"/>
  <c r="H48" i="38"/>
  <c r="E49" i="14" s="1"/>
  <c r="F109" i="14"/>
  <c r="G109" i="14" s="1"/>
  <c r="H109" i="14" s="1"/>
  <c r="J107" i="38"/>
  <c r="K107" i="38" s="1"/>
  <c r="F108" i="14" s="1"/>
  <c r="H110" i="38"/>
  <c r="E111" i="14" s="1"/>
  <c r="G111" i="14" s="1"/>
  <c r="H111" i="14" s="1"/>
  <c r="C375" i="14"/>
  <c r="E90" i="14"/>
  <c r="F140" i="14"/>
  <c r="E28" i="14"/>
  <c r="E83" i="14"/>
  <c r="E63" i="14"/>
  <c r="F124" i="14"/>
  <c r="E81" i="14"/>
  <c r="O12" i="7"/>
  <c r="O15" i="7"/>
  <c r="H123" i="38"/>
  <c r="E124" i="14" s="1"/>
  <c r="E118" i="14"/>
  <c r="H104" i="38"/>
  <c r="E105" i="14" s="1"/>
  <c r="H91" i="38"/>
  <c r="E92" i="14" s="1"/>
  <c r="G92" i="14" s="1"/>
  <c r="H92" i="14" s="1"/>
  <c r="J52" i="38"/>
  <c r="K52" i="38" s="1"/>
  <c r="F53" i="14" s="1"/>
  <c r="J45" i="38"/>
  <c r="K45" i="38" s="1"/>
  <c r="F46" i="14" s="1"/>
  <c r="J70" i="38"/>
  <c r="K70" i="38" s="1"/>
  <c r="F71" i="14" s="1"/>
  <c r="G71" i="14" s="1"/>
  <c r="H71" i="14" s="1"/>
  <c r="J102" i="38"/>
  <c r="K102" i="38" s="1"/>
  <c r="F103" i="14" s="1"/>
  <c r="J118" i="38"/>
  <c r="K118" i="38" s="1"/>
  <c r="F119" i="14" s="1"/>
  <c r="G119" i="14" s="1"/>
  <c r="H119" i="14" s="1"/>
  <c r="J49" i="38"/>
  <c r="K49" i="38" s="1"/>
  <c r="F50" i="14" s="1"/>
  <c r="H31" i="38"/>
  <c r="E32" i="14" s="1"/>
  <c r="H115" i="38"/>
  <c r="E116" i="14" s="1"/>
  <c r="G116" i="14" s="1"/>
  <c r="H116" i="14" s="1"/>
  <c r="H32" i="38"/>
  <c r="E33" i="14" s="1"/>
  <c r="J25" i="38"/>
  <c r="K25" i="38" s="1"/>
  <c r="F26" i="14" s="1"/>
  <c r="J138" i="38"/>
  <c r="K138" i="38" s="1"/>
  <c r="F139" i="14" s="1"/>
  <c r="J71" i="38"/>
  <c r="K71" i="38" s="1"/>
  <c r="F72" i="14" s="1"/>
  <c r="J85" i="38"/>
  <c r="K85" i="38" s="1"/>
  <c r="F86" i="14" s="1"/>
  <c r="G86" i="14" s="1"/>
  <c r="H86" i="14" s="1"/>
  <c r="J73" i="38"/>
  <c r="K73" i="38" s="1"/>
  <c r="F74" i="14" s="1"/>
  <c r="J89" i="38"/>
  <c r="K89" i="38" s="1"/>
  <c r="F90" i="14" s="1"/>
  <c r="H58" i="38"/>
  <c r="E59" i="14" s="1"/>
  <c r="G59" i="14" s="1"/>
  <c r="H59" i="14" s="1"/>
  <c r="H43" i="38"/>
  <c r="E44" i="14" s="1"/>
  <c r="J76" i="38"/>
  <c r="K76" i="38" s="1"/>
  <c r="F77" i="14" s="1"/>
  <c r="G77" i="14" s="1"/>
  <c r="H77" i="14" s="1"/>
  <c r="H131" i="38"/>
  <c r="E132" i="14" s="1"/>
  <c r="G132" i="14" s="1"/>
  <c r="H132" i="14" s="1"/>
  <c r="H72" i="38"/>
  <c r="E73" i="14" s="1"/>
  <c r="G73" i="14" s="1"/>
  <c r="H73" i="14" s="1"/>
  <c r="E108" i="14"/>
  <c r="E115" i="14"/>
  <c r="G115" i="14" s="1"/>
  <c r="H115" i="14" s="1"/>
  <c r="J41" i="38"/>
  <c r="K41" i="38" s="1"/>
  <c r="H66" i="38"/>
  <c r="E67" i="14" s="1"/>
  <c r="G67" i="14" s="1"/>
  <c r="H67" i="14" s="1"/>
  <c r="E95" i="14"/>
  <c r="O16" i="7"/>
  <c r="O7" i="7"/>
  <c r="O17" i="7"/>
  <c r="O14" i="7"/>
  <c r="O11" i="7"/>
  <c r="O13" i="7"/>
  <c r="O6" i="7"/>
  <c r="O8" i="7"/>
  <c r="O9" i="7"/>
  <c r="O10" i="7"/>
  <c r="F32" i="14"/>
  <c r="E139" i="14"/>
  <c r="E65" i="14"/>
  <c r="J20" i="38"/>
  <c r="K20" i="38" s="1"/>
  <c r="F21" i="14" s="1"/>
  <c r="G21" i="14" s="1"/>
  <c r="H21" i="14" s="1"/>
  <c r="H79" i="38"/>
  <c r="E80" i="14" s="1"/>
  <c r="G80" i="14" s="1"/>
  <c r="H80" i="14" s="1"/>
  <c r="J37" i="38"/>
  <c r="K37" i="38" s="1"/>
  <c r="F38" i="14" s="1"/>
  <c r="H35" i="38"/>
  <c r="E36" i="14" s="1"/>
  <c r="H40" i="38"/>
  <c r="E41" i="14" s="1"/>
  <c r="J97" i="38"/>
  <c r="K97" i="38" s="1"/>
  <c r="F98" i="14" s="1"/>
  <c r="G98" i="14" s="1"/>
  <c r="H98" i="14" s="1"/>
  <c r="H60" i="38"/>
  <c r="E61" i="14" s="1"/>
  <c r="G61" i="14" s="1"/>
  <c r="H61" i="14" s="1"/>
  <c r="E22" i="14"/>
  <c r="O70" i="15"/>
  <c r="C925" i="24"/>
  <c r="E94" i="14"/>
  <c r="G94" i="14" s="1"/>
  <c r="H94" i="14" s="1"/>
  <c r="E48" i="14"/>
  <c r="E40" i="14"/>
  <c r="E104" i="14"/>
  <c r="E43" i="14"/>
  <c r="J109" i="38"/>
  <c r="K109" i="38" s="1"/>
  <c r="F110" i="14" s="1"/>
  <c r="G110" i="14" s="1"/>
  <c r="H110" i="14" s="1"/>
  <c r="H126" i="38"/>
  <c r="E127" i="14" s="1"/>
  <c r="G127" i="14" s="1"/>
  <c r="H127" i="14" s="1"/>
  <c r="J19" i="38"/>
  <c r="K19" i="38" s="1"/>
  <c r="F20" i="14" s="1"/>
  <c r="G20" i="14" s="1"/>
  <c r="H20" i="14" s="1"/>
  <c r="F55" i="14"/>
  <c r="F31" i="14"/>
  <c r="E70" i="14"/>
  <c r="E78" i="14"/>
  <c r="H136" i="38"/>
  <c r="E137" i="14" s="1"/>
  <c r="G137" i="14" s="1"/>
  <c r="H137" i="14" s="1"/>
  <c r="H26" i="38"/>
  <c r="E27" i="14" s="1"/>
  <c r="G27" i="14" s="1"/>
  <c r="H27" i="14" s="1"/>
  <c r="J117" i="38"/>
  <c r="K117" i="38" s="1"/>
  <c r="F118" i="14" s="1"/>
  <c r="H92" i="38"/>
  <c r="E93" i="14" s="1"/>
  <c r="G93" i="14" s="1"/>
  <c r="H93" i="14" s="1"/>
  <c r="J83" i="38"/>
  <c r="K83" i="38" s="1"/>
  <c r="F84" i="14" s="1"/>
  <c r="G84" i="14" s="1"/>
  <c r="H84" i="14" s="1"/>
  <c r="H59" i="38"/>
  <c r="E60" i="14" s="1"/>
  <c r="H36" i="38"/>
  <c r="E37" i="14" s="1"/>
  <c r="H50" i="38"/>
  <c r="E51" i="14" s="1"/>
  <c r="G51" i="14" s="1"/>
  <c r="H51" i="14" s="1"/>
  <c r="J67" i="38"/>
  <c r="K67" i="38" s="1"/>
  <c r="F68" i="14" s="1"/>
  <c r="G68" i="14" s="1"/>
  <c r="H68" i="14" s="1"/>
  <c r="H125" i="38"/>
  <c r="E126" i="14" s="1"/>
  <c r="J68" i="38"/>
  <c r="K68" i="38" s="1"/>
  <c r="F69" i="14" s="1"/>
  <c r="J103" i="38"/>
  <c r="K103" i="38" s="1"/>
  <c r="F104" i="14" s="1"/>
  <c r="J99" i="38"/>
  <c r="K99" i="38" s="1"/>
  <c r="F100" i="14" s="1"/>
  <c r="F101" i="14"/>
  <c r="H139" i="38"/>
  <c r="E140" i="14" s="1"/>
  <c r="J29" i="38"/>
  <c r="K29" i="38" s="1"/>
  <c r="F30" i="14" s="1"/>
  <c r="H54" i="38"/>
  <c r="E55" i="14" s="1"/>
  <c r="J95" i="38"/>
  <c r="K95" i="38" s="1"/>
  <c r="F96" i="14" s="1"/>
  <c r="G96" i="14" s="1"/>
  <c r="H96" i="14" s="1"/>
  <c r="J51" i="38"/>
  <c r="K51" i="38" s="1"/>
  <c r="F52" i="14" s="1"/>
  <c r="H128" i="38"/>
  <c r="E129" i="14" s="1"/>
  <c r="G129" i="14" s="1"/>
  <c r="H129" i="14" s="1"/>
  <c r="H119" i="38"/>
  <c r="E120" i="14" s="1"/>
  <c r="G120" i="14" s="1"/>
  <c r="H120" i="14" s="1"/>
  <c r="H30" i="38"/>
  <c r="E31" i="14" s="1"/>
  <c r="H96" i="38"/>
  <c r="E97" i="14" s="1"/>
  <c r="G97" i="14" s="1"/>
  <c r="H97" i="14" s="1"/>
  <c r="H28" i="38"/>
  <c r="E29" i="14" s="1"/>
  <c r="J69" i="38"/>
  <c r="K69" i="38" s="1"/>
  <c r="F70" i="14" s="1"/>
  <c r="H74" i="38"/>
  <c r="E75" i="14" s="1"/>
  <c r="G75" i="14" s="1"/>
  <c r="H75" i="14" s="1"/>
  <c r="J82" i="38"/>
  <c r="K82" i="38" s="1"/>
  <c r="F83" i="14" s="1"/>
  <c r="G83" i="14" s="1"/>
  <c r="H83" i="14" s="1"/>
  <c r="H134" i="38"/>
  <c r="E135" i="14" s="1"/>
  <c r="G135" i="14" s="1"/>
  <c r="H135" i="14" s="1"/>
  <c r="H137" i="38"/>
  <c r="E138" i="14" s="1"/>
  <c r="E103" i="14"/>
  <c r="E74" i="14"/>
  <c r="E72" i="14"/>
  <c r="E52" i="14"/>
  <c r="F126" i="14"/>
  <c r="E69" i="14"/>
  <c r="K207" i="14"/>
  <c r="K193" i="14"/>
  <c r="K175" i="14"/>
  <c r="K216" i="14"/>
  <c r="K181" i="14"/>
  <c r="K198" i="14"/>
  <c r="K169" i="14"/>
  <c r="K191" i="14"/>
  <c r="K209" i="14"/>
  <c r="K154" i="14"/>
  <c r="O167" i="39"/>
  <c r="O166" i="39"/>
  <c r="O107" i="39"/>
  <c r="O104" i="39"/>
  <c r="O109" i="39"/>
  <c r="O105" i="39"/>
  <c r="O108" i="39"/>
  <c r="O106" i="39"/>
  <c r="O86" i="39"/>
  <c r="O93" i="39"/>
  <c r="O99" i="39"/>
  <c r="O96" i="39"/>
  <c r="O101" i="39"/>
  <c r="O95" i="39"/>
  <c r="O87" i="39"/>
  <c r="O84" i="39"/>
  <c r="O97" i="39"/>
  <c r="O103" i="39"/>
  <c r="O88" i="39"/>
  <c r="O92" i="39"/>
  <c r="O85" i="39"/>
  <c r="O98" i="39"/>
  <c r="O102" i="39"/>
  <c r="O94" i="39"/>
  <c r="O89" i="39"/>
  <c r="O100" i="39"/>
  <c r="O90" i="39"/>
  <c r="O91" i="39"/>
  <c r="K156" i="14"/>
  <c r="K189" i="14"/>
  <c r="K187" i="14"/>
  <c r="K160" i="14"/>
  <c r="K168" i="14"/>
  <c r="K214" i="14"/>
  <c r="K179" i="14"/>
  <c r="K171" i="14"/>
  <c r="K196" i="14"/>
  <c r="K162" i="14"/>
  <c r="K201" i="14"/>
  <c r="K152" i="14"/>
  <c r="K192" i="14"/>
  <c r="K163" i="14"/>
  <c r="K180" i="14"/>
  <c r="K202" i="14"/>
  <c r="O161" i="39"/>
  <c r="O160" i="39"/>
  <c r="O153" i="39"/>
  <c r="O164" i="39"/>
  <c r="O165" i="39"/>
  <c r="O155" i="39"/>
  <c r="O162" i="39"/>
  <c r="O154" i="39"/>
  <c r="O151" i="39"/>
  <c r="O158" i="39"/>
  <c r="O156" i="39"/>
  <c r="O152" i="39"/>
  <c r="O150" i="39"/>
  <c r="O159" i="39"/>
  <c r="O163" i="39"/>
  <c r="O149" i="39"/>
  <c r="O157" i="39"/>
  <c r="O148" i="39"/>
  <c r="O114" i="39"/>
  <c r="O139" i="39"/>
  <c r="O137" i="39"/>
  <c r="O23" i="39"/>
  <c r="O30" i="39"/>
  <c r="O56" i="39"/>
  <c r="O145" i="39"/>
  <c r="O127" i="39"/>
  <c r="O118" i="39"/>
  <c r="O111" i="39"/>
  <c r="O35" i="39"/>
  <c r="O75" i="39"/>
  <c r="O119" i="39"/>
  <c r="O131" i="39"/>
  <c r="O42" i="39"/>
  <c r="O68" i="39"/>
  <c r="O59" i="39"/>
  <c r="O63" i="39"/>
  <c r="O32" i="39"/>
  <c r="O140" i="39"/>
  <c r="O33" i="39"/>
  <c r="O38" i="39"/>
  <c r="O83" i="39"/>
  <c r="O76" i="39"/>
  <c r="O53" i="39"/>
  <c r="O25" i="39"/>
  <c r="O130" i="39"/>
  <c r="O112" i="39"/>
  <c r="O45" i="39"/>
  <c r="O52" i="39"/>
  <c r="O43" i="39"/>
  <c r="O80" i="39"/>
  <c r="O55" i="39"/>
  <c r="O146" i="39"/>
  <c r="O125" i="39"/>
  <c r="O47" i="39"/>
  <c r="O133" i="39"/>
  <c r="O20" i="39"/>
  <c r="O36" i="39"/>
  <c r="O71" i="39"/>
  <c r="O82" i="39"/>
  <c r="O58" i="39"/>
  <c r="O123" i="39"/>
  <c r="O28" i="39"/>
  <c r="O50" i="39"/>
  <c r="O37" i="39"/>
  <c r="O70" i="39"/>
  <c r="O48" i="39"/>
  <c r="O74" i="39"/>
  <c r="O73" i="39"/>
  <c r="O19" i="39"/>
  <c r="O24" i="39"/>
  <c r="O65" i="39"/>
  <c r="O81" i="39"/>
  <c r="O144" i="39"/>
  <c r="O46" i="39"/>
  <c r="O34" i="39"/>
  <c r="O21" i="39"/>
  <c r="O79" i="39"/>
  <c r="O121" i="39"/>
  <c r="O113" i="39"/>
  <c r="O143" i="39"/>
  <c r="O29" i="39"/>
  <c r="O132" i="39"/>
  <c r="O129" i="39"/>
  <c r="O116" i="39"/>
  <c r="O124" i="39"/>
  <c r="O69" i="39"/>
  <c r="O54" i="39"/>
  <c r="O67" i="39"/>
  <c r="O60" i="39"/>
  <c r="O128" i="39"/>
  <c r="O77" i="39"/>
  <c r="O141" i="39"/>
  <c r="O40" i="39"/>
  <c r="O22" i="39"/>
  <c r="O31" i="39"/>
  <c r="O78" i="39"/>
  <c r="O64" i="39"/>
  <c r="O61" i="39"/>
  <c r="O66" i="39"/>
  <c r="O72" i="39"/>
  <c r="O135" i="39"/>
  <c r="O120" i="39"/>
  <c r="O51" i="39"/>
  <c r="O110" i="39"/>
  <c r="O115" i="39"/>
  <c r="O147" i="39"/>
  <c r="O39" i="39"/>
  <c r="O122" i="39"/>
  <c r="O49" i="39"/>
  <c r="O57" i="39"/>
  <c r="O27" i="39"/>
  <c r="O117" i="39"/>
  <c r="O126" i="39"/>
  <c r="O138" i="39"/>
  <c r="O134" i="39"/>
  <c r="O26" i="39"/>
  <c r="O142" i="39"/>
  <c r="O136" i="39"/>
  <c r="O44" i="39"/>
  <c r="O62" i="39"/>
  <c r="O41" i="39"/>
  <c r="K155" i="14"/>
  <c r="K186" i="14"/>
  <c r="K166" i="14"/>
  <c r="K211" i="14"/>
  <c r="K213" i="14"/>
  <c r="K158" i="14"/>
  <c r="K194" i="14"/>
  <c r="K190" i="14"/>
  <c r="K195" i="14"/>
  <c r="K203" i="14"/>
  <c r="K172" i="14"/>
  <c r="K200" i="14"/>
  <c r="K159" i="14"/>
  <c r="K185" i="14"/>
  <c r="K170" i="14"/>
  <c r="K215" i="14"/>
  <c r="F60" i="14"/>
  <c r="K184" i="14"/>
  <c r="K174" i="14"/>
  <c r="K176" i="14"/>
  <c r="K157" i="14"/>
  <c r="K197" i="14"/>
  <c r="K206" i="14"/>
  <c r="K178" i="14"/>
  <c r="K204" i="14"/>
  <c r="E100" i="14"/>
  <c r="K177" i="14"/>
  <c r="K183" i="14"/>
  <c r="K199" i="14"/>
  <c r="K164" i="14"/>
  <c r="K165" i="14"/>
  <c r="K208" i="14"/>
  <c r="K182" i="14"/>
  <c r="K161" i="14"/>
  <c r="K205" i="14"/>
  <c r="K173" i="14"/>
  <c r="K167" i="14"/>
  <c r="K188" i="14"/>
  <c r="K212" i="14"/>
  <c r="K153" i="14"/>
  <c r="K210" i="14"/>
  <c r="K7" i="14"/>
  <c r="J80" i="38"/>
  <c r="K80" i="38" s="1"/>
  <c r="F81" i="14" s="1"/>
  <c r="J122" i="38"/>
  <c r="K122" i="38" s="1"/>
  <c r="F123" i="14" s="1"/>
  <c r="G123" i="14" s="1"/>
  <c r="H123" i="14" s="1"/>
  <c r="E117" i="14"/>
  <c r="H63" i="38"/>
  <c r="E64" i="14" s="1"/>
  <c r="G64" i="14" s="1"/>
  <c r="H64" i="14" s="1"/>
  <c r="J55" i="38"/>
  <c r="K55" i="38" s="1"/>
  <c r="F56" i="14" s="1"/>
  <c r="G56" i="14" s="1"/>
  <c r="H56" i="14" s="1"/>
  <c r="J62" i="38"/>
  <c r="K62" i="38" s="1"/>
  <c r="F63" i="14" s="1"/>
  <c r="J64" i="38"/>
  <c r="K64" i="38" s="1"/>
  <c r="F65" i="14" s="1"/>
  <c r="J42" i="38"/>
  <c r="K42" i="38" s="1"/>
  <c r="F43" i="14" s="1"/>
  <c r="J61" i="38"/>
  <c r="K61" i="38" s="1"/>
  <c r="F62" i="14" s="1"/>
  <c r="G62" i="14" s="1"/>
  <c r="H62" i="14" s="1"/>
  <c r="J47" i="38"/>
  <c r="K47" i="38" s="1"/>
  <c r="F48" i="14" s="1"/>
  <c r="H88" i="38"/>
  <c r="E89" i="14" s="1"/>
  <c r="G89" i="14" s="1"/>
  <c r="H89" i="14" s="1"/>
  <c r="H133" i="38"/>
  <c r="E134" i="14" s="1"/>
  <c r="G134" i="14" s="1"/>
  <c r="H134" i="14" s="1"/>
  <c r="H86" i="38"/>
  <c r="E87" i="14" s="1"/>
  <c r="G87" i="14" s="1"/>
  <c r="H87" i="14" s="1"/>
  <c r="J94" i="38"/>
  <c r="K94" i="38" s="1"/>
  <c r="F95" i="14" s="1"/>
  <c r="J39" i="38"/>
  <c r="K39" i="38" s="1"/>
  <c r="F40" i="14" s="1"/>
  <c r="H106" i="38"/>
  <c r="E107" i="14" s="1"/>
  <c r="G107" i="14" s="1"/>
  <c r="H107" i="14" s="1"/>
  <c r="J113" i="38"/>
  <c r="K113" i="38" s="1"/>
  <c r="F114" i="14" s="1"/>
  <c r="G114" i="14" s="1"/>
  <c r="H114" i="14" s="1"/>
  <c r="H140" i="38"/>
  <c r="E141" i="14" s="1"/>
  <c r="G141" i="14" s="1"/>
  <c r="H141" i="14" s="1"/>
  <c r="H84" i="38"/>
  <c r="E85" i="14" s="1"/>
  <c r="G85" i="14" s="1"/>
  <c r="H85" i="14" s="1"/>
  <c r="H100" i="38"/>
  <c r="E101" i="14" s="1"/>
  <c r="J38" i="38"/>
  <c r="K38" i="38" s="1"/>
  <c r="F39" i="14" s="1"/>
  <c r="G39" i="14" s="1"/>
  <c r="H39" i="14" s="1"/>
  <c r="H120" i="38"/>
  <c r="E121" i="14" s="1"/>
  <c r="G121" i="14" s="1"/>
  <c r="H121" i="14" s="1"/>
  <c r="J21" i="38"/>
  <c r="K21" i="38" s="1"/>
  <c r="F22" i="14" s="1"/>
  <c r="J116" i="38"/>
  <c r="K116" i="38" s="1"/>
  <c r="F117" i="14" s="1"/>
  <c r="H135" i="38"/>
  <c r="E136" i="14" s="1"/>
  <c r="J135" i="38"/>
  <c r="K135" i="38" s="1"/>
  <c r="F136" i="14" s="1"/>
  <c r="H56" i="38"/>
  <c r="E57" i="14" s="1"/>
  <c r="J56" i="38"/>
  <c r="K56" i="38" s="1"/>
  <c r="F57" i="14" s="1"/>
  <c r="H75" i="38"/>
  <c r="E76" i="14" s="1"/>
  <c r="J75" i="38"/>
  <c r="K75" i="38" s="1"/>
  <c r="F76" i="14" s="1"/>
  <c r="H130" i="38"/>
  <c r="E131" i="14" s="1"/>
  <c r="J130" i="38"/>
  <c r="K130" i="38" s="1"/>
  <c r="F131" i="14" s="1"/>
  <c r="H65" i="38"/>
  <c r="E66" i="14" s="1"/>
  <c r="J65" i="38"/>
  <c r="K65" i="38" s="1"/>
  <c r="F66" i="14" s="1"/>
  <c r="J90" i="38"/>
  <c r="K90" i="38" s="1"/>
  <c r="F91" i="14" s="1"/>
  <c r="H90" i="38"/>
  <c r="E91" i="14" s="1"/>
  <c r="H57" i="38"/>
  <c r="E58" i="14" s="1"/>
  <c r="J57" i="38"/>
  <c r="K57" i="38" s="1"/>
  <c r="F58" i="14" s="1"/>
  <c r="H46" i="38"/>
  <c r="E47" i="14" s="1"/>
  <c r="J46" i="38"/>
  <c r="K46" i="38" s="1"/>
  <c r="F47" i="14" s="1"/>
  <c r="G154" i="14"/>
  <c r="H154" i="14" s="1"/>
  <c r="E807" i="46"/>
  <c r="F236" i="38" s="1"/>
  <c r="E827" i="46"/>
  <c r="F256" i="38" s="1"/>
  <c r="E923" i="46"/>
  <c r="F352" i="38" s="1"/>
  <c r="E833" i="46"/>
  <c r="F262" i="38" s="1"/>
  <c r="E885" i="46"/>
  <c r="F314" i="38" s="1"/>
  <c r="E937" i="46"/>
  <c r="F366" i="38" s="1"/>
  <c r="E834" i="46"/>
  <c r="F263" i="38" s="1"/>
  <c r="E936" i="46"/>
  <c r="F365" i="38" s="1"/>
  <c r="E930" i="46"/>
  <c r="F359" i="38" s="1"/>
  <c r="E814" i="46"/>
  <c r="F243" i="38" s="1"/>
  <c r="E905" i="46"/>
  <c r="F334" i="38" s="1"/>
  <c r="E940" i="46"/>
  <c r="F369" i="38" s="1"/>
  <c r="E889" i="46"/>
  <c r="F318" i="38" s="1"/>
  <c r="E818" i="46"/>
  <c r="F247" i="38" s="1"/>
  <c r="E858" i="46"/>
  <c r="F287" i="38" s="1"/>
  <c r="E912" i="46"/>
  <c r="F341" i="38" s="1"/>
  <c r="E898" i="46"/>
  <c r="F327" i="38" s="1"/>
  <c r="E876" i="46"/>
  <c r="F305" i="38" s="1"/>
  <c r="E913" i="46"/>
  <c r="F342" i="38" s="1"/>
  <c r="E863" i="46"/>
  <c r="F292" i="38" s="1"/>
  <c r="E848" i="46"/>
  <c r="F277" i="38" s="1"/>
  <c r="E847" i="46"/>
  <c r="F276" i="38" s="1"/>
  <c r="E859" i="46"/>
  <c r="F288" i="38" s="1"/>
  <c r="E882" i="46"/>
  <c r="F311" i="38" s="1"/>
  <c r="E809" i="46"/>
  <c r="F238" i="38" s="1"/>
  <c r="E854" i="46"/>
  <c r="F283" i="38" s="1"/>
  <c r="E916" i="46"/>
  <c r="F345" i="38" s="1"/>
  <c r="E838" i="46"/>
  <c r="F267" i="38" s="1"/>
  <c r="E871" i="46"/>
  <c r="F300" i="38" s="1"/>
  <c r="E795" i="46"/>
  <c r="E9" i="46" s="1"/>
  <c r="E865" i="46"/>
  <c r="F294" i="38" s="1"/>
  <c r="E812" i="46"/>
  <c r="F241" i="38" s="1"/>
  <c r="E906" i="46"/>
  <c r="F335" i="38" s="1"/>
  <c r="E864" i="46"/>
  <c r="F293" i="38" s="1"/>
  <c r="E878" i="46"/>
  <c r="F307" i="38" s="1"/>
  <c r="E910" i="46"/>
  <c r="F339" i="38" s="1"/>
  <c r="E816" i="46"/>
  <c r="F245" i="38" s="1"/>
  <c r="E886" i="46"/>
  <c r="F315" i="38" s="1"/>
  <c r="E823" i="46"/>
  <c r="F252" i="38" s="1"/>
  <c r="E883" i="46"/>
  <c r="F312" i="38" s="1"/>
  <c r="E888" i="46"/>
  <c r="F317" i="38" s="1"/>
  <c r="E921" i="46"/>
  <c r="F350" i="38" s="1"/>
  <c r="E824" i="46"/>
  <c r="F253" i="38" s="1"/>
  <c r="E856" i="46"/>
  <c r="F285" i="38" s="1"/>
  <c r="E925" i="46"/>
  <c r="F354" i="38" s="1"/>
  <c r="E890" i="46"/>
  <c r="F319" i="38" s="1"/>
  <c r="E920" i="46"/>
  <c r="F349" i="38" s="1"/>
  <c r="E903" i="46"/>
  <c r="F332" i="38" s="1"/>
  <c r="E843" i="46"/>
  <c r="F272" i="38" s="1"/>
  <c r="E802" i="46"/>
  <c r="F231" i="38" s="1"/>
  <c r="E908" i="46"/>
  <c r="F337" i="38" s="1"/>
  <c r="E904" i="46"/>
  <c r="F333" i="38" s="1"/>
  <c r="E804" i="46"/>
  <c r="F233" i="38" s="1"/>
  <c r="E880" i="46"/>
  <c r="F309" i="38" s="1"/>
  <c r="E853" i="46"/>
  <c r="F282" i="38" s="1"/>
  <c r="E817" i="46"/>
  <c r="F246" i="38" s="1"/>
  <c r="E829" i="46"/>
  <c r="F258" i="38" s="1"/>
  <c r="E803" i="46"/>
  <c r="F232" i="38" s="1"/>
  <c r="E792" i="46"/>
  <c r="E6" i="46" s="1"/>
  <c r="E801" i="46"/>
  <c r="F230" i="38" s="1"/>
  <c r="E798" i="46"/>
  <c r="E12" i="46" s="1"/>
  <c r="E894" i="46"/>
  <c r="F323" i="38" s="1"/>
  <c r="E822" i="46"/>
  <c r="F251" i="38" s="1"/>
  <c r="E869" i="46"/>
  <c r="F298" i="38" s="1"/>
  <c r="E852" i="46"/>
  <c r="F281" i="38" s="1"/>
  <c r="E932" i="46"/>
  <c r="F361" i="38" s="1"/>
  <c r="E832" i="46"/>
  <c r="F261" i="38" s="1"/>
  <c r="E922" i="46"/>
  <c r="F351" i="38" s="1"/>
  <c r="E873" i="46"/>
  <c r="F302" i="38" s="1"/>
  <c r="E877" i="46"/>
  <c r="F306" i="38" s="1"/>
  <c r="E867" i="46"/>
  <c r="F296" i="38" s="1"/>
  <c r="E875" i="46"/>
  <c r="F304" i="38" s="1"/>
  <c r="E872" i="46"/>
  <c r="F301" i="38" s="1"/>
  <c r="E861" i="46"/>
  <c r="F290" i="38" s="1"/>
  <c r="E830" i="46"/>
  <c r="F259" i="38" s="1"/>
  <c r="E845" i="46"/>
  <c r="F274" i="38" s="1"/>
  <c r="E846" i="46"/>
  <c r="F275" i="38" s="1"/>
  <c r="E839" i="46"/>
  <c r="F268" i="38" s="1"/>
  <c r="E915" i="46"/>
  <c r="F344" i="38" s="1"/>
  <c r="E851" i="46"/>
  <c r="F280" i="38" s="1"/>
  <c r="E837" i="46"/>
  <c r="F266" i="38" s="1"/>
  <c r="E884" i="46"/>
  <c r="F313" i="38" s="1"/>
  <c r="E794" i="46"/>
  <c r="E8" i="46" s="1"/>
  <c r="E929" i="46"/>
  <c r="F358" i="38" s="1"/>
  <c r="E919" i="46"/>
  <c r="F348" i="38" s="1"/>
  <c r="E805" i="46"/>
  <c r="F234" i="38" s="1"/>
  <c r="E892" i="46"/>
  <c r="F321" i="38" s="1"/>
  <c r="E899" i="46"/>
  <c r="F328" i="38" s="1"/>
  <c r="E796" i="46"/>
  <c r="E10" i="46" s="1"/>
  <c r="E939" i="46"/>
  <c r="F368" i="38" s="1"/>
  <c r="E793" i="46"/>
  <c r="E7" i="46" s="1"/>
  <c r="E806" i="46"/>
  <c r="F235" i="38" s="1"/>
  <c r="E881" i="46"/>
  <c r="F310" i="38" s="1"/>
  <c r="E907" i="46"/>
  <c r="F336" i="38" s="1"/>
  <c r="E813" i="46"/>
  <c r="F242" i="38" s="1"/>
  <c r="E926" i="46"/>
  <c r="F355" i="38" s="1"/>
  <c r="E826" i="46"/>
  <c r="F255" i="38" s="1"/>
  <c r="E840" i="46"/>
  <c r="F269" i="38" s="1"/>
  <c r="E820" i="46"/>
  <c r="F249" i="38" s="1"/>
  <c r="E879" i="46"/>
  <c r="F308" i="38" s="1"/>
  <c r="E855" i="46"/>
  <c r="F284" i="38" s="1"/>
  <c r="E821" i="46"/>
  <c r="F250" i="38" s="1"/>
  <c r="E815" i="46"/>
  <c r="F244" i="38" s="1"/>
  <c r="E866" i="46"/>
  <c r="F295" i="38" s="1"/>
  <c r="E797" i="46"/>
  <c r="E11" i="46" s="1"/>
  <c r="E918" i="46"/>
  <c r="F347" i="38" s="1"/>
  <c r="E895" i="46"/>
  <c r="F324" i="38" s="1"/>
  <c r="E841" i="46"/>
  <c r="F270" i="38" s="1"/>
  <c r="E927" i="46"/>
  <c r="F356" i="38" s="1"/>
  <c r="E831" i="46"/>
  <c r="F260" i="38" s="1"/>
  <c r="E835" i="46"/>
  <c r="F264" i="38" s="1"/>
  <c r="E828" i="46"/>
  <c r="F257" i="38" s="1"/>
  <c r="E933" i="46"/>
  <c r="F362" i="38" s="1"/>
  <c r="E860" i="46"/>
  <c r="F289" i="38" s="1"/>
  <c r="E862" i="46"/>
  <c r="F291" i="38" s="1"/>
  <c r="E909" i="46"/>
  <c r="F338" i="38" s="1"/>
  <c r="E917" i="46"/>
  <c r="F346" i="38" s="1"/>
  <c r="E870" i="46"/>
  <c r="F299" i="38" s="1"/>
  <c r="E891" i="46"/>
  <c r="F320" i="38" s="1"/>
  <c r="E901" i="46"/>
  <c r="F330" i="38" s="1"/>
  <c r="E808" i="46"/>
  <c r="F237" i="38" s="1"/>
  <c r="E911" i="46"/>
  <c r="F340" i="38" s="1"/>
  <c r="E842" i="46"/>
  <c r="F271" i="38" s="1"/>
  <c r="E893" i="46"/>
  <c r="F322" i="38" s="1"/>
  <c r="E887" i="46"/>
  <c r="F316" i="38" s="1"/>
  <c r="E902" i="46"/>
  <c r="F331" i="38" s="1"/>
  <c r="E844" i="46"/>
  <c r="F273" i="38" s="1"/>
  <c r="E934" i="46"/>
  <c r="F363" i="38" s="1"/>
  <c r="E914" i="46"/>
  <c r="F343" i="38" s="1"/>
  <c r="E810" i="46"/>
  <c r="F239" i="38" s="1"/>
  <c r="E819" i="46"/>
  <c r="F248" i="38" s="1"/>
  <c r="E897" i="46"/>
  <c r="F326" i="38" s="1"/>
  <c r="E896" i="46"/>
  <c r="F325" i="38" s="1"/>
  <c r="E938" i="46"/>
  <c r="F367" i="38" s="1"/>
  <c r="E836" i="46"/>
  <c r="F265" i="38" s="1"/>
  <c r="E941" i="46"/>
  <c r="F370" i="38" s="1"/>
  <c r="E868" i="46"/>
  <c r="F297" i="38" s="1"/>
  <c r="E931" i="46"/>
  <c r="F360" i="38" s="1"/>
  <c r="E800" i="46"/>
  <c r="E14" i="46" s="1"/>
  <c r="E928" i="46"/>
  <c r="F357" i="38" s="1"/>
  <c r="E924" i="46"/>
  <c r="F353" i="38" s="1"/>
  <c r="E811" i="46"/>
  <c r="F240" i="38" s="1"/>
  <c r="E825" i="46"/>
  <c r="F254" i="38" s="1"/>
  <c r="E874" i="46"/>
  <c r="F303" i="38" s="1"/>
  <c r="E849" i="46"/>
  <c r="F278" i="38" s="1"/>
  <c r="E935" i="46"/>
  <c r="F364" i="38" s="1"/>
  <c r="E799" i="46"/>
  <c r="E857" i="46"/>
  <c r="F286" i="38" s="1"/>
  <c r="E850" i="46"/>
  <c r="F279" i="38" s="1"/>
  <c r="E900" i="46"/>
  <c r="F329" i="38" s="1"/>
  <c r="H23" i="38"/>
  <c r="E24" i="14" s="1"/>
  <c r="J23" i="38"/>
  <c r="K23" i="38" s="1"/>
  <c r="F24" i="14" s="1"/>
  <c r="H127" i="38"/>
  <c r="E128" i="14" s="1"/>
  <c r="J127" i="38"/>
  <c r="K127" i="38" s="1"/>
  <c r="F128" i="14" s="1"/>
  <c r="J121" i="38"/>
  <c r="K121" i="38" s="1"/>
  <c r="F122" i="14" s="1"/>
  <c r="H121" i="38"/>
  <c r="E122" i="14" s="1"/>
  <c r="J87" i="38"/>
  <c r="K87" i="38" s="1"/>
  <c r="F88" i="14" s="1"/>
  <c r="H87" i="38"/>
  <c r="E88" i="14" s="1"/>
  <c r="H111" i="38"/>
  <c r="E112" i="14" s="1"/>
  <c r="J111" i="38"/>
  <c r="K111" i="38" s="1"/>
  <c r="F112" i="14" s="1"/>
  <c r="J81" i="38"/>
  <c r="K81" i="38" s="1"/>
  <c r="F82" i="14" s="1"/>
  <c r="H81" i="38"/>
  <c r="E82" i="14" s="1"/>
  <c r="J129" i="38"/>
  <c r="K129" i="38" s="1"/>
  <c r="F130" i="14" s="1"/>
  <c r="H129" i="38"/>
  <c r="E130" i="14" s="1"/>
  <c r="J112" i="38"/>
  <c r="K112" i="38" s="1"/>
  <c r="F113" i="14" s="1"/>
  <c r="H112" i="38"/>
  <c r="E113" i="14" s="1"/>
  <c r="H78" i="38"/>
  <c r="E79" i="14" s="1"/>
  <c r="J78" i="38"/>
  <c r="K78" i="38" s="1"/>
  <c r="F79" i="14" s="1"/>
  <c r="J124" i="38"/>
  <c r="K124" i="38" s="1"/>
  <c r="F125" i="14" s="1"/>
  <c r="H124" i="38"/>
  <c r="E125" i="14" s="1"/>
  <c r="J98" i="38"/>
  <c r="K98" i="38" s="1"/>
  <c r="F99" i="14" s="1"/>
  <c r="H98" i="38"/>
  <c r="E99" i="14" s="1"/>
  <c r="J132" i="38"/>
  <c r="K132" i="38" s="1"/>
  <c r="F133" i="14" s="1"/>
  <c r="H132" i="38"/>
  <c r="E133" i="14" s="1"/>
  <c r="H22" i="38"/>
  <c r="E23" i="14" s="1"/>
  <c r="J22" i="38"/>
  <c r="K22" i="38" s="1"/>
  <c r="F23" i="14" s="1"/>
  <c r="J101" i="38"/>
  <c r="K101" i="38" s="1"/>
  <c r="F102" i="14" s="1"/>
  <c r="H101" i="38"/>
  <c r="E102" i="14" s="1"/>
  <c r="C162" i="38"/>
  <c r="C1235" i="24"/>
  <c r="C161" i="38"/>
  <c r="C1234" i="24"/>
  <c r="C154" i="38"/>
  <c r="C1227" i="24"/>
  <c r="C165" i="38"/>
  <c r="C1238" i="24"/>
  <c r="C156" i="38"/>
  <c r="C1229" i="24"/>
  <c r="C166" i="38"/>
  <c r="C1239" i="24"/>
  <c r="C160" i="38"/>
  <c r="C1233" i="24"/>
  <c r="C167" i="38"/>
  <c r="C1240" i="24"/>
  <c r="C159" i="38"/>
  <c r="C1232" i="24"/>
  <c r="C157" i="38"/>
  <c r="C1230" i="24"/>
  <c r="C164" i="38"/>
  <c r="C1237" i="24"/>
  <c r="C158" i="38"/>
  <c r="C1231" i="24"/>
  <c r="C155" i="38"/>
  <c r="C1228" i="24"/>
  <c r="C163" i="38"/>
  <c r="C1236" i="24"/>
  <c r="O180" i="15"/>
  <c r="C178" i="42"/>
  <c r="C1035" i="24"/>
  <c r="O196" i="15"/>
  <c r="C194" i="42"/>
  <c r="C1051" i="24"/>
  <c r="O216" i="15"/>
  <c r="C214" i="42"/>
  <c r="C1071" i="24"/>
  <c r="O175" i="15"/>
  <c r="C173" i="42"/>
  <c r="C1030" i="24"/>
  <c r="O171" i="15"/>
  <c r="C169" i="42"/>
  <c r="C1026" i="24"/>
  <c r="O212" i="15"/>
  <c r="C210" i="42"/>
  <c r="C1067" i="24"/>
  <c r="O202" i="15"/>
  <c r="C200" i="42"/>
  <c r="C1057" i="24"/>
  <c r="O200" i="15"/>
  <c r="C198" i="42"/>
  <c r="C1055" i="24"/>
  <c r="O184" i="15"/>
  <c r="C182" i="42"/>
  <c r="C1039" i="24"/>
  <c r="O183" i="15"/>
  <c r="C181" i="42"/>
  <c r="C1038" i="24"/>
  <c r="O205" i="15"/>
  <c r="C203" i="42"/>
  <c r="C1060" i="24"/>
  <c r="O173" i="15"/>
  <c r="C171" i="42"/>
  <c r="C1028" i="24"/>
  <c r="O176" i="15"/>
  <c r="C174" i="42"/>
  <c r="C1031" i="24"/>
  <c r="O181" i="15"/>
  <c r="C179" i="42"/>
  <c r="C1036" i="24"/>
  <c r="O174" i="15"/>
  <c r="C172" i="42"/>
  <c r="C1029" i="24"/>
  <c r="O179" i="15"/>
  <c r="C177" i="42"/>
  <c r="C1034" i="24"/>
  <c r="O192" i="15"/>
  <c r="C1047" i="24"/>
  <c r="C190" i="42"/>
  <c r="O204" i="15"/>
  <c r="C202" i="42"/>
  <c r="C1059" i="24"/>
  <c r="O203" i="15"/>
  <c r="C201" i="42"/>
  <c r="C1058" i="24"/>
  <c r="O207" i="15"/>
  <c r="C205" i="42"/>
  <c r="C1062" i="24"/>
  <c r="O190" i="15"/>
  <c r="C188" i="42"/>
  <c r="C1045" i="24"/>
  <c r="O206" i="15"/>
  <c r="C204" i="42"/>
  <c r="C1061" i="24"/>
  <c r="O215" i="15"/>
  <c r="C213" i="42"/>
  <c r="C1070" i="24"/>
  <c r="O217" i="15"/>
  <c r="C215" i="42"/>
  <c r="C1072" i="24"/>
  <c r="O191" i="15"/>
  <c r="C189" i="42"/>
  <c r="C1046" i="24"/>
  <c r="O186" i="15"/>
  <c r="C184" i="42"/>
  <c r="C1041" i="24"/>
  <c r="O177" i="15"/>
  <c r="C175" i="42"/>
  <c r="C1032" i="24"/>
  <c r="O208" i="15"/>
  <c r="C206" i="42"/>
  <c r="C1063" i="24"/>
  <c r="O189" i="15"/>
  <c r="C187" i="42"/>
  <c r="C1044" i="24"/>
  <c r="O211" i="15"/>
  <c r="C209" i="42"/>
  <c r="C1066" i="24"/>
  <c r="O172" i="15"/>
  <c r="C170" i="42"/>
  <c r="C1027" i="24"/>
  <c r="O185" i="15"/>
  <c r="C183" i="42"/>
  <c r="C1040" i="24"/>
  <c r="O193" i="15"/>
  <c r="C191" i="42"/>
  <c r="C1048" i="24"/>
  <c r="O195" i="15"/>
  <c r="C193" i="42"/>
  <c r="C1050" i="24"/>
  <c r="O182" i="15"/>
  <c r="C180" i="42"/>
  <c r="C1037" i="24"/>
  <c r="O199" i="15"/>
  <c r="C197" i="42"/>
  <c r="C1054" i="24"/>
  <c r="O188" i="15"/>
  <c r="C186" i="42"/>
  <c r="C1043" i="24"/>
  <c r="O197" i="15"/>
  <c r="C195" i="42"/>
  <c r="C1052" i="24"/>
  <c r="O214" i="15"/>
  <c r="C212" i="42"/>
  <c r="C1069" i="24"/>
  <c r="O194" i="15"/>
  <c r="C192" i="42"/>
  <c r="C1049" i="24"/>
  <c r="O198" i="15"/>
  <c r="C196" i="42"/>
  <c r="C1053" i="24"/>
  <c r="O201" i="15"/>
  <c r="C199" i="42"/>
  <c r="C1056" i="24"/>
  <c r="O210" i="15"/>
  <c r="C208" i="42"/>
  <c r="C1065" i="24"/>
  <c r="O187" i="15"/>
  <c r="C185" i="42"/>
  <c r="C1042" i="24"/>
  <c r="O178" i="15"/>
  <c r="C176" i="42"/>
  <c r="C1033" i="24"/>
  <c r="O209" i="15"/>
  <c r="C207" i="42"/>
  <c r="C1064" i="24"/>
  <c r="O213" i="15"/>
  <c r="C211" i="42"/>
  <c r="C1068" i="24"/>
  <c r="HD477" i="46"/>
  <c r="I237" i="41"/>
  <c r="GE477" i="46" s="1"/>
  <c r="I230" i="41"/>
  <c r="FX477" i="46" s="1"/>
  <c r="I232" i="41"/>
  <c r="FZ477" i="46" s="1"/>
  <c r="I239" i="41"/>
  <c r="GG477" i="46" s="1"/>
  <c r="I241" i="41"/>
  <c r="GI477" i="46" s="1"/>
  <c r="I238" i="41"/>
  <c r="GF477" i="46" s="1"/>
  <c r="I233" i="41"/>
  <c r="GA477" i="46" s="1"/>
  <c r="I243" i="41"/>
  <c r="GK477" i="46" s="1"/>
  <c r="I242" i="41"/>
  <c r="I236" i="41"/>
  <c r="GD477" i="46" s="1"/>
  <c r="I245" i="41"/>
  <c r="GM477" i="46" s="1"/>
  <c r="I229" i="41"/>
  <c r="FW477" i="46" s="1"/>
  <c r="I240" i="41"/>
  <c r="GH477" i="46" s="1"/>
  <c r="I244" i="41"/>
  <c r="GL477" i="46" s="1"/>
  <c r="I234" i="41"/>
  <c r="GB477" i="46" s="1"/>
  <c r="I235" i="41"/>
  <c r="GC477" i="46" s="1"/>
  <c r="O205" i="41"/>
  <c r="O208" i="41"/>
  <c r="O215" i="41"/>
  <c r="O211" i="41"/>
  <c r="O204" i="41"/>
  <c r="O207" i="41"/>
  <c r="O212" i="41"/>
  <c r="O213" i="41"/>
  <c r="O209" i="41"/>
  <c r="O214" i="41"/>
  <c r="O206" i="41"/>
  <c r="O210" i="41"/>
  <c r="O203" i="41"/>
  <c r="O198" i="41"/>
  <c r="O194" i="41"/>
  <c r="O195" i="41"/>
  <c r="O202" i="41"/>
  <c r="O196" i="41"/>
  <c r="O199" i="41"/>
  <c r="O201" i="41"/>
  <c r="O200" i="41"/>
  <c r="O197" i="41"/>
  <c r="O180" i="41"/>
  <c r="O191" i="41"/>
  <c r="O188" i="41"/>
  <c r="O192" i="41"/>
  <c r="O179" i="41"/>
  <c r="O177" i="41"/>
  <c r="O182" i="41"/>
  <c r="O189" i="41"/>
  <c r="O185" i="41"/>
  <c r="O176" i="41"/>
  <c r="O190" i="41"/>
  <c r="O186" i="41"/>
  <c r="O184" i="41"/>
  <c r="O175" i="41"/>
  <c r="O181" i="41"/>
  <c r="O178" i="41"/>
  <c r="O193" i="41"/>
  <c r="O183" i="41"/>
  <c r="O187" i="41"/>
  <c r="O161" i="41"/>
  <c r="O157" i="41"/>
  <c r="O153" i="41"/>
  <c r="O165" i="41"/>
  <c r="O168" i="41"/>
  <c r="O173" i="41"/>
  <c r="O171" i="41"/>
  <c r="O167" i="41"/>
  <c r="O159" i="41"/>
  <c r="O164" i="41"/>
  <c r="O163" i="41"/>
  <c r="O174" i="41"/>
  <c r="O160" i="41"/>
  <c r="O155" i="41"/>
  <c r="O166" i="41"/>
  <c r="O169" i="41"/>
  <c r="O156" i="41"/>
  <c r="O158" i="41"/>
  <c r="O172" i="41"/>
  <c r="O154" i="41"/>
  <c r="O170" i="41"/>
  <c r="O162" i="41"/>
  <c r="O170" i="15"/>
  <c r="C1025" i="24"/>
  <c r="O129" i="15"/>
  <c r="C1200" i="24" s="1"/>
  <c r="C891" i="24"/>
  <c r="C984" i="24"/>
  <c r="O36" i="15"/>
  <c r="C34" i="38" s="1"/>
  <c r="O78" i="15"/>
  <c r="C76" i="38" s="1"/>
  <c r="C933" i="24"/>
  <c r="O32" i="15"/>
  <c r="C30" i="38" s="1"/>
  <c r="O22" i="15"/>
  <c r="C1093" i="24" s="1"/>
  <c r="C148" i="42"/>
  <c r="C895" i="24"/>
  <c r="C86" i="42"/>
  <c r="C20" i="42"/>
  <c r="C26" i="38"/>
  <c r="O128" i="15"/>
  <c r="C126" i="38" s="1"/>
  <c r="C875" i="24"/>
  <c r="O88" i="15"/>
  <c r="C1159" i="24" s="1"/>
  <c r="C983" i="24"/>
  <c r="C887" i="24"/>
  <c r="C907" i="24"/>
  <c r="O52" i="15"/>
  <c r="C1123" i="24" s="1"/>
  <c r="O40" i="15"/>
  <c r="C38" i="38" s="1"/>
  <c r="O20" i="15"/>
  <c r="C18" i="38" s="1"/>
  <c r="C911" i="24"/>
  <c r="O56" i="15"/>
  <c r="C54" i="38" s="1"/>
  <c r="O35" i="15"/>
  <c r="C33" i="38" s="1"/>
  <c r="O85" i="15"/>
  <c r="C83" i="38" s="1"/>
  <c r="C940" i="24"/>
  <c r="C65" i="42"/>
  <c r="C915" i="24"/>
  <c r="O98" i="15"/>
  <c r="C1169" i="24" s="1"/>
  <c r="O60" i="15"/>
  <c r="C58" i="38" s="1"/>
  <c r="C96" i="42"/>
  <c r="F29" i="14"/>
  <c r="O31" i="15"/>
  <c r="C29" i="38" s="1"/>
  <c r="C886" i="24"/>
  <c r="C890" i="24"/>
  <c r="C980" i="24"/>
  <c r="C123" i="42"/>
  <c r="O97" i="15"/>
  <c r="C95" i="38" s="1"/>
  <c r="C1095" i="24"/>
  <c r="C952" i="24"/>
  <c r="O89" i="15"/>
  <c r="C87" i="38" s="1"/>
  <c r="C944" i="24"/>
  <c r="N216" i="42"/>
  <c r="F33" i="14"/>
  <c r="N216" i="39"/>
  <c r="C924" i="24"/>
  <c r="C922" i="24"/>
  <c r="E53" i="14"/>
  <c r="E46" i="14"/>
  <c r="E26" i="14"/>
  <c r="F150" i="14"/>
  <c r="F42" i="14"/>
  <c r="N216" i="38"/>
  <c r="N216" i="41"/>
  <c r="K54" i="14"/>
  <c r="L11" i="14"/>
  <c r="L7" i="14"/>
  <c r="E25" i="14"/>
  <c r="E150" i="14"/>
  <c r="K61" i="14"/>
  <c r="K83" i="14"/>
  <c r="K113" i="14"/>
  <c r="K77" i="14"/>
  <c r="K73" i="14"/>
  <c r="P216" i="7"/>
  <c r="K59" i="14"/>
  <c r="K62" i="14"/>
  <c r="K35" i="14"/>
  <c r="L9" i="14"/>
  <c r="K132" i="14"/>
  <c r="K60" i="14"/>
  <c r="K100" i="14"/>
  <c r="P6" i="41"/>
  <c r="P10" i="41"/>
  <c r="P6" i="39"/>
  <c r="P10" i="39"/>
  <c r="P8" i="39"/>
  <c r="P8" i="41"/>
  <c r="K11" i="14"/>
  <c r="O117" i="15"/>
  <c r="C115" i="38" s="1"/>
  <c r="E45" i="14"/>
  <c r="F49" i="14"/>
  <c r="E34" i="14"/>
  <c r="K22" i="14"/>
  <c r="K58" i="14"/>
  <c r="K64" i="14"/>
  <c r="K101" i="14"/>
  <c r="K106" i="14"/>
  <c r="K42" i="14"/>
  <c r="K9" i="14"/>
  <c r="K126" i="14"/>
  <c r="K12" i="14"/>
  <c r="K114" i="14"/>
  <c r="K68" i="14"/>
  <c r="K98" i="14"/>
  <c r="K149" i="14"/>
  <c r="K49" i="14"/>
  <c r="K128" i="14"/>
  <c r="K76" i="14"/>
  <c r="K33" i="14"/>
  <c r="F17" i="14"/>
  <c r="E16" i="14"/>
  <c r="K18" i="14"/>
  <c r="K135" i="14"/>
  <c r="F41" i="14"/>
  <c r="K23" i="14"/>
  <c r="K136" i="14"/>
  <c r="K127" i="14"/>
  <c r="K80" i="14"/>
  <c r="K139" i="14"/>
  <c r="K45" i="14"/>
  <c r="K27" i="14"/>
  <c r="K69" i="14"/>
  <c r="K105" i="14"/>
  <c r="K78" i="14"/>
  <c r="K29" i="14"/>
  <c r="K93" i="14"/>
  <c r="K89" i="14"/>
  <c r="K129" i="14"/>
  <c r="K141" i="14"/>
  <c r="K67" i="14"/>
  <c r="K144" i="14"/>
  <c r="K82" i="14"/>
  <c r="K119" i="14"/>
  <c r="K103" i="14"/>
  <c r="F13" i="14"/>
  <c r="K104" i="14"/>
  <c r="E38" i="14"/>
  <c r="K36" i="14"/>
  <c r="K120" i="14"/>
  <c r="K72" i="14"/>
  <c r="K39" i="14"/>
  <c r="K30" i="14"/>
  <c r="K125" i="14"/>
  <c r="K24" i="14"/>
  <c r="K19" i="14"/>
  <c r="K130" i="14"/>
  <c r="K145" i="14"/>
  <c r="K75" i="14"/>
  <c r="K134" i="14"/>
  <c r="K91" i="14"/>
  <c r="K14" i="14"/>
  <c r="K143" i="14"/>
  <c r="K133" i="14"/>
  <c r="K102" i="14"/>
  <c r="O132" i="15"/>
  <c r="C130" i="38" s="1"/>
  <c r="E30" i="14"/>
  <c r="K20" i="14"/>
  <c r="K84" i="14"/>
  <c r="K123" i="14"/>
  <c r="K51" i="14"/>
  <c r="K99" i="14"/>
  <c r="K107" i="14"/>
  <c r="K111" i="14"/>
  <c r="K121" i="14"/>
  <c r="K52" i="14"/>
  <c r="K34" i="14"/>
  <c r="K95" i="14"/>
  <c r="K81" i="14"/>
  <c r="K48" i="14"/>
  <c r="K115" i="14"/>
  <c r="K46" i="14"/>
  <c r="K150" i="14"/>
  <c r="K10" i="14"/>
  <c r="K122" i="14"/>
  <c r="K70" i="14"/>
  <c r="K44" i="14"/>
  <c r="K50" i="14"/>
  <c r="K53" i="14"/>
  <c r="K138" i="14"/>
  <c r="K16" i="14"/>
  <c r="K96" i="14"/>
  <c r="K32" i="14"/>
  <c r="K31" i="14"/>
  <c r="K109" i="14"/>
  <c r="K116" i="14"/>
  <c r="K90" i="14"/>
  <c r="K142" i="14"/>
  <c r="K57" i="14"/>
  <c r="K40" i="14"/>
  <c r="K79" i="14"/>
  <c r="K117" i="14"/>
  <c r="E42" i="14"/>
  <c r="F54" i="14"/>
  <c r="F25" i="14"/>
  <c r="E50" i="14"/>
  <c r="K110" i="14"/>
  <c r="K41" i="14"/>
  <c r="K85" i="14"/>
  <c r="K87" i="14"/>
  <c r="K8" i="14"/>
  <c r="K71" i="14"/>
  <c r="K112" i="14"/>
  <c r="K15" i="14"/>
  <c r="K151" i="14"/>
  <c r="K63" i="14"/>
  <c r="K65" i="14"/>
  <c r="K118" i="14"/>
  <c r="K97" i="14"/>
  <c r="K86" i="14"/>
  <c r="K146" i="14"/>
  <c r="K56" i="14"/>
  <c r="K92" i="14"/>
  <c r="K21" i="14"/>
  <c r="K13" i="14"/>
  <c r="F15" i="14"/>
  <c r="K147" i="14"/>
  <c r="F45" i="14"/>
  <c r="F34" i="14"/>
  <c r="C36" i="42"/>
  <c r="E54" i="14"/>
  <c r="F37" i="14"/>
  <c r="K55" i="14"/>
  <c r="K43" i="14"/>
  <c r="K124" i="14"/>
  <c r="K94" i="14"/>
  <c r="K66" i="14"/>
  <c r="K26" i="14"/>
  <c r="K25" i="14"/>
  <c r="K108" i="14"/>
  <c r="K74" i="14"/>
  <c r="K131" i="14"/>
  <c r="K148" i="14"/>
  <c r="K137" i="14"/>
  <c r="K28" i="14"/>
  <c r="K38" i="14"/>
  <c r="K17" i="14"/>
  <c r="K47" i="14"/>
  <c r="K88" i="14"/>
  <c r="K37" i="14"/>
  <c r="K140" i="14"/>
  <c r="F35" i="14"/>
  <c r="G35" i="14" s="1"/>
  <c r="H35" i="14" s="1"/>
  <c r="N216" i="7"/>
  <c r="P7" i="41"/>
  <c r="C377" i="14"/>
  <c r="P7" i="39"/>
  <c r="C376" i="14"/>
  <c r="M216" i="7"/>
  <c r="O53" i="15"/>
  <c r="C51" i="38" s="1"/>
  <c r="C1000" i="24"/>
  <c r="O65" i="15"/>
  <c r="C1136" i="24" s="1"/>
  <c r="C143" i="42"/>
  <c r="C995" i="24"/>
  <c r="C1004" i="24"/>
  <c r="O45" i="15"/>
  <c r="C1116" i="24" s="1"/>
  <c r="O33" i="15"/>
  <c r="C31" i="38" s="1"/>
  <c r="C920" i="24"/>
  <c r="C937" i="24"/>
  <c r="C147" i="42"/>
  <c r="O21" i="15"/>
  <c r="C19" i="38" s="1"/>
  <c r="C908" i="24"/>
  <c r="C900" i="24"/>
  <c r="O131" i="15"/>
  <c r="C129" i="38" s="1"/>
  <c r="C60" i="42"/>
  <c r="O105" i="15"/>
  <c r="C1176" i="24" s="1"/>
  <c r="J488" i="46"/>
  <c r="C966" i="24"/>
  <c r="C150" i="42"/>
  <c r="C986" i="24"/>
  <c r="C150" i="38"/>
  <c r="C960" i="24"/>
  <c r="C987" i="24"/>
  <c r="C955" i="24"/>
  <c r="C74" i="42"/>
  <c r="C138" i="42"/>
  <c r="O57" i="15"/>
  <c r="C55" i="38" s="1"/>
  <c r="O114" i="15"/>
  <c r="C112" i="38" s="1"/>
  <c r="C99" i="42"/>
  <c r="C946" i="24"/>
  <c r="O101" i="15"/>
  <c r="C1172" i="24" s="1"/>
  <c r="P791" i="46"/>
  <c r="C885" i="24"/>
  <c r="I753" i="46"/>
  <c r="H339" i="42" s="1"/>
  <c r="F339" i="42"/>
  <c r="I726" i="46"/>
  <c r="H312" i="42" s="1"/>
  <c r="F312" i="42"/>
  <c r="I663" i="46"/>
  <c r="H249" i="42" s="1"/>
  <c r="F249" i="42"/>
  <c r="J934" i="46"/>
  <c r="J902" i="46"/>
  <c r="J828" i="46"/>
  <c r="I727" i="46"/>
  <c r="H313" i="42" s="1"/>
  <c r="F313" i="42"/>
  <c r="I771" i="46"/>
  <c r="H357" i="42" s="1"/>
  <c r="F357" i="42"/>
  <c r="I780" i="46"/>
  <c r="H366" i="42" s="1"/>
  <c r="F366" i="42"/>
  <c r="I728" i="46"/>
  <c r="H314" i="42" s="1"/>
  <c r="F314" i="42"/>
  <c r="I696" i="46"/>
  <c r="H282" i="42" s="1"/>
  <c r="F282" i="42"/>
  <c r="I701" i="46"/>
  <c r="H287" i="42" s="1"/>
  <c r="F287" i="42"/>
  <c r="I729" i="46"/>
  <c r="H315" i="42" s="1"/>
  <c r="F315" i="42"/>
  <c r="I743" i="46"/>
  <c r="H329" i="42" s="1"/>
  <c r="F329" i="42"/>
  <c r="I764" i="46"/>
  <c r="H350" i="42" s="1"/>
  <c r="F350" i="42"/>
  <c r="I720" i="46"/>
  <c r="H306" i="42" s="1"/>
  <c r="F306" i="42"/>
  <c r="I690" i="46"/>
  <c r="H276" i="42" s="1"/>
  <c r="F276" i="42"/>
  <c r="I759" i="46"/>
  <c r="H345" i="42" s="1"/>
  <c r="F345" i="42"/>
  <c r="I749" i="46"/>
  <c r="H335" i="42" s="1"/>
  <c r="F335" i="42"/>
  <c r="I717" i="46"/>
  <c r="H303" i="42" s="1"/>
  <c r="F303" i="42"/>
  <c r="I668" i="46"/>
  <c r="H254" i="42" s="1"/>
  <c r="F254" i="42"/>
  <c r="I705" i="46"/>
  <c r="H291" i="42" s="1"/>
  <c r="F291" i="42"/>
  <c r="I661" i="46"/>
  <c r="H247" i="42" s="1"/>
  <c r="F247" i="42"/>
  <c r="I754" i="46"/>
  <c r="H340" i="42" s="1"/>
  <c r="F340" i="42"/>
  <c r="I711" i="46"/>
  <c r="H297" i="42" s="1"/>
  <c r="F297" i="42"/>
  <c r="I738" i="46"/>
  <c r="H324" i="42" s="1"/>
  <c r="F324" i="42"/>
  <c r="I755" i="46"/>
  <c r="H341" i="42" s="1"/>
  <c r="F341" i="42"/>
  <c r="J859" i="46"/>
  <c r="J937" i="46"/>
  <c r="J890" i="46"/>
  <c r="J936" i="46"/>
  <c r="J918" i="46"/>
  <c r="J857" i="46"/>
  <c r="J879" i="46"/>
  <c r="J827" i="46"/>
  <c r="J841" i="46"/>
  <c r="J927" i="46"/>
  <c r="J858" i="46"/>
  <c r="J875" i="46"/>
  <c r="J904" i="46"/>
  <c r="J892" i="46"/>
  <c r="I784" i="46"/>
  <c r="H370" i="42" s="1"/>
  <c r="F370" i="42"/>
  <c r="J854" i="46"/>
  <c r="J933" i="46"/>
  <c r="J889" i="46"/>
  <c r="I672" i="46"/>
  <c r="H258" i="42" s="1"/>
  <c r="F258" i="42"/>
  <c r="I716" i="46"/>
  <c r="H302" i="42" s="1"/>
  <c r="F302" i="42"/>
  <c r="I695" i="46"/>
  <c r="H281" i="42" s="1"/>
  <c r="F281" i="42"/>
  <c r="I682" i="46"/>
  <c r="H268" i="42" s="1"/>
  <c r="F268" i="42"/>
  <c r="I731" i="46"/>
  <c r="H317" i="42" s="1"/>
  <c r="F317" i="42"/>
  <c r="I693" i="46"/>
  <c r="H279" i="42" s="1"/>
  <c r="F279" i="42"/>
  <c r="I744" i="46"/>
  <c r="H330" i="42" s="1"/>
  <c r="F330" i="42"/>
  <c r="I707" i="46"/>
  <c r="H293" i="42" s="1"/>
  <c r="F293" i="42"/>
  <c r="I666" i="46"/>
  <c r="H252" i="42" s="1"/>
  <c r="F252" i="42"/>
  <c r="I725" i="46"/>
  <c r="H311" i="42" s="1"/>
  <c r="F311" i="42"/>
  <c r="I735" i="46"/>
  <c r="H321" i="42" s="1"/>
  <c r="F321" i="42"/>
  <c r="I688" i="46"/>
  <c r="H274" i="42" s="1"/>
  <c r="F274" i="42"/>
  <c r="J870" i="46"/>
  <c r="J831" i="46"/>
  <c r="J901" i="46"/>
  <c r="J848" i="46"/>
  <c r="J868" i="46"/>
  <c r="J821" i="46"/>
  <c r="J899" i="46"/>
  <c r="J838" i="46"/>
  <c r="J916" i="46"/>
  <c r="J869" i="46"/>
  <c r="J886" i="46"/>
  <c r="J825" i="46"/>
  <c r="J911" i="46"/>
  <c r="J842" i="46"/>
  <c r="I721" i="46"/>
  <c r="H307" i="42" s="1"/>
  <c r="F307" i="42"/>
  <c r="J895" i="46"/>
  <c r="I686" i="46"/>
  <c r="H272" i="42" s="1"/>
  <c r="F272" i="42"/>
  <c r="I676" i="46"/>
  <c r="H262" i="42" s="1"/>
  <c r="F262" i="42"/>
  <c r="I708" i="46"/>
  <c r="H294" i="42" s="1"/>
  <c r="F294" i="42"/>
  <c r="I723" i="46"/>
  <c r="H309" i="42" s="1"/>
  <c r="F309" i="42"/>
  <c r="I673" i="46"/>
  <c r="H259" i="42" s="1"/>
  <c r="F259" i="42"/>
  <c r="I782" i="46"/>
  <c r="H368" i="42" s="1"/>
  <c r="F368" i="42"/>
  <c r="I694" i="46"/>
  <c r="H280" i="42" s="1"/>
  <c r="F280" i="42"/>
  <c r="I733" i="46"/>
  <c r="H319" i="42" s="1"/>
  <c r="F319" i="42"/>
  <c r="I709" i="46"/>
  <c r="H295" i="42" s="1"/>
  <c r="F295" i="42"/>
  <c r="I700" i="46"/>
  <c r="H286" i="42" s="1"/>
  <c r="F286" i="42"/>
  <c r="I751" i="46"/>
  <c r="H337" i="42" s="1"/>
  <c r="F337" i="42"/>
  <c r="I777" i="46"/>
  <c r="H363" i="42" s="1"/>
  <c r="F363" i="42"/>
  <c r="I677" i="46"/>
  <c r="H263" i="42" s="1"/>
  <c r="F263" i="42"/>
  <c r="I737" i="46"/>
  <c r="H323" i="42" s="1"/>
  <c r="F323" i="42"/>
  <c r="I679" i="46"/>
  <c r="H265" i="42" s="1"/>
  <c r="F265" i="42"/>
  <c r="I762" i="46"/>
  <c r="H348" i="42" s="1"/>
  <c r="F348" i="42"/>
  <c r="I773" i="46"/>
  <c r="H359" i="42" s="1"/>
  <c r="F359" i="42"/>
  <c r="J884" i="46"/>
  <c r="J837" i="46"/>
  <c r="J915" i="46"/>
  <c r="J882" i="46"/>
  <c r="J835" i="46"/>
  <c r="J913" i="46"/>
  <c r="J896" i="46"/>
  <c r="J852" i="46"/>
  <c r="J930" i="46"/>
  <c r="J880" i="46"/>
  <c r="J883" i="46"/>
  <c r="J822" i="46"/>
  <c r="J900" i="46"/>
  <c r="J847" i="46"/>
  <c r="J917" i="46"/>
  <c r="J864" i="46"/>
  <c r="I745" i="46"/>
  <c r="H331" i="42" s="1"/>
  <c r="F331" i="42"/>
  <c r="I671" i="46"/>
  <c r="H257" i="42" s="1"/>
  <c r="F257" i="42"/>
  <c r="J873" i="46"/>
  <c r="J932" i="46"/>
  <c r="J920" i="46"/>
  <c r="I767" i="46"/>
  <c r="H353" i="42" s="1"/>
  <c r="F353" i="42"/>
  <c r="I766" i="46"/>
  <c r="H352" i="42" s="1"/>
  <c r="F352" i="42"/>
  <c r="I674" i="46"/>
  <c r="H260" i="42" s="1"/>
  <c r="F260" i="42"/>
  <c r="I681" i="46"/>
  <c r="H267" i="42" s="1"/>
  <c r="F267" i="42"/>
  <c r="I775" i="46"/>
  <c r="H361" i="42" s="1"/>
  <c r="F361" i="42"/>
  <c r="I670" i="46"/>
  <c r="H256" i="42" s="1"/>
  <c r="F256" i="42"/>
  <c r="I703" i="46"/>
  <c r="H289" i="42" s="1"/>
  <c r="F289" i="42"/>
  <c r="I781" i="46"/>
  <c r="H367" i="42" s="1"/>
  <c r="F367" i="42"/>
  <c r="I687" i="46"/>
  <c r="H273" i="42" s="1"/>
  <c r="F273" i="42"/>
  <c r="I712" i="46"/>
  <c r="H298" i="42" s="1"/>
  <c r="F298" i="42"/>
  <c r="I742" i="46"/>
  <c r="H328" i="42" s="1"/>
  <c r="F328" i="42"/>
  <c r="I760" i="46"/>
  <c r="H346" i="42" s="1"/>
  <c r="F346" i="42"/>
  <c r="I756" i="46"/>
  <c r="H342" i="42" s="1"/>
  <c r="F342" i="42"/>
  <c r="I757" i="46"/>
  <c r="H343" i="42" s="1"/>
  <c r="F343" i="42"/>
  <c r="I758" i="46"/>
  <c r="H344" i="42" s="1"/>
  <c r="F344" i="42"/>
  <c r="I698" i="46"/>
  <c r="H284" i="42" s="1"/>
  <c r="F284" i="42"/>
  <c r="I714" i="46"/>
  <c r="H300" i="42" s="1"/>
  <c r="F300" i="42"/>
  <c r="J820" i="46"/>
  <c r="J898" i="46"/>
  <c r="J851" i="46"/>
  <c r="J929" i="46"/>
  <c r="J887" i="46"/>
  <c r="J818" i="46"/>
  <c r="J872" i="46"/>
  <c r="J910" i="46"/>
  <c r="J849" i="46"/>
  <c r="J935" i="46"/>
  <c r="J866" i="46"/>
  <c r="J819" i="46"/>
  <c r="J897" i="46"/>
  <c r="J836" i="46"/>
  <c r="J914" i="46"/>
  <c r="J853" i="46"/>
  <c r="J931" i="46"/>
  <c r="I724" i="46"/>
  <c r="H310" i="42" s="1"/>
  <c r="F310" i="42"/>
  <c r="I768" i="46"/>
  <c r="H354" i="42" s="1"/>
  <c r="F354" i="42"/>
  <c r="I664" i="46"/>
  <c r="H250" i="42" s="1"/>
  <c r="F250" i="42"/>
  <c r="J826" i="46"/>
  <c r="J885" i="46"/>
  <c r="I747" i="46"/>
  <c r="H333" i="42" s="1"/>
  <c r="F333" i="42"/>
  <c r="I702" i="46"/>
  <c r="H288" i="42" s="1"/>
  <c r="F288" i="42"/>
  <c r="I662" i="46"/>
  <c r="H248" i="42" s="1"/>
  <c r="F248" i="42"/>
  <c r="I704" i="46"/>
  <c r="H290" i="42" s="1"/>
  <c r="F290" i="42"/>
  <c r="I750" i="46"/>
  <c r="H336" i="42" s="1"/>
  <c r="F336" i="42"/>
  <c r="I732" i="46"/>
  <c r="H318" i="42" s="1"/>
  <c r="F318" i="42"/>
  <c r="I778" i="46"/>
  <c r="H364" i="42" s="1"/>
  <c r="F364" i="42"/>
  <c r="I763" i="46"/>
  <c r="H349" i="42" s="1"/>
  <c r="F349" i="42"/>
  <c r="I736" i="46"/>
  <c r="H322" i="42" s="1"/>
  <c r="F322" i="42"/>
  <c r="I691" i="46"/>
  <c r="H277" i="42" s="1"/>
  <c r="F277" i="42"/>
  <c r="I752" i="46"/>
  <c r="H338" i="42" s="1"/>
  <c r="F338" i="42"/>
  <c r="I783" i="46"/>
  <c r="H369" i="42" s="1"/>
  <c r="F369" i="42"/>
  <c r="I761" i="46"/>
  <c r="H347" i="42" s="1"/>
  <c r="F347" i="42"/>
  <c r="I730" i="46"/>
  <c r="H316" i="42" s="1"/>
  <c r="F316" i="42"/>
  <c r="I772" i="46"/>
  <c r="H358" i="42" s="1"/>
  <c r="F358" i="42"/>
  <c r="I713" i="46"/>
  <c r="H299" i="42" s="1"/>
  <c r="F299" i="42"/>
  <c r="I665" i="46"/>
  <c r="H251" i="42" s="1"/>
  <c r="F251" i="42"/>
  <c r="I746" i="46"/>
  <c r="H332" i="42" s="1"/>
  <c r="F332" i="42"/>
  <c r="J834" i="46"/>
  <c r="J824" i="46"/>
  <c r="J926" i="46"/>
  <c r="J865" i="46"/>
  <c r="J823" i="46"/>
  <c r="J893" i="46"/>
  <c r="J888" i="46"/>
  <c r="J846" i="46"/>
  <c r="J924" i="46"/>
  <c r="J871" i="46"/>
  <c r="J941" i="46"/>
  <c r="J856" i="46"/>
  <c r="J894" i="46"/>
  <c r="J833" i="46"/>
  <c r="J919" i="46"/>
  <c r="J850" i="46"/>
  <c r="J867" i="46"/>
  <c r="J840" i="46"/>
  <c r="I680" i="46"/>
  <c r="H266" i="42" s="1"/>
  <c r="F266" i="42"/>
  <c r="I741" i="46"/>
  <c r="H327" i="42" s="1"/>
  <c r="F327" i="42"/>
  <c r="I667" i="46"/>
  <c r="H253" i="42" s="1"/>
  <c r="F253" i="42"/>
  <c r="J863" i="46"/>
  <c r="I734" i="46"/>
  <c r="H320" i="42" s="1"/>
  <c r="F320" i="42"/>
  <c r="I769" i="46"/>
  <c r="H355" i="42" s="1"/>
  <c r="F355" i="42"/>
  <c r="I718" i="46"/>
  <c r="H304" i="42" s="1"/>
  <c r="F304" i="42"/>
  <c r="I706" i="46"/>
  <c r="H292" i="42" s="1"/>
  <c r="F292" i="42"/>
  <c r="I669" i="46"/>
  <c r="H255" i="42" s="1"/>
  <c r="F255" i="42"/>
  <c r="I719" i="46"/>
  <c r="H305" i="42" s="1"/>
  <c r="F305" i="42"/>
  <c r="I699" i="46"/>
  <c r="H285" i="42" s="1"/>
  <c r="F285" i="42"/>
  <c r="I776" i="46"/>
  <c r="H362" i="42" s="1"/>
  <c r="F362" i="42"/>
  <c r="I722" i="46"/>
  <c r="H308" i="42" s="1"/>
  <c r="F308" i="42"/>
  <c r="I774" i="46"/>
  <c r="H360" i="42" s="1"/>
  <c r="F360" i="42"/>
  <c r="I739" i="46"/>
  <c r="H325" i="42" s="1"/>
  <c r="F325" i="42"/>
  <c r="I779" i="46"/>
  <c r="H365" i="42" s="1"/>
  <c r="F365" i="42"/>
  <c r="J839" i="46"/>
  <c r="J909" i="46"/>
  <c r="J862" i="46"/>
  <c r="J940" i="46"/>
  <c r="J829" i="46"/>
  <c r="J907" i="46"/>
  <c r="J860" i="46"/>
  <c r="J938" i="46"/>
  <c r="J877" i="46"/>
  <c r="J830" i="46"/>
  <c r="J908" i="46"/>
  <c r="J855" i="46"/>
  <c r="J925" i="46"/>
  <c r="J928" i="46"/>
  <c r="J881" i="46"/>
  <c r="J903" i="46"/>
  <c r="I770" i="46"/>
  <c r="H356" i="42" s="1"/>
  <c r="F356" i="42"/>
  <c r="I678" i="46"/>
  <c r="H264" i="42" s="1"/>
  <c r="F264" i="42"/>
  <c r="J906" i="46"/>
  <c r="I710" i="46"/>
  <c r="H296" i="42" s="1"/>
  <c r="F296" i="42"/>
  <c r="I748" i="46"/>
  <c r="H334" i="42" s="1"/>
  <c r="F334" i="42"/>
  <c r="I689" i="46"/>
  <c r="H275" i="42" s="1"/>
  <c r="F275" i="42"/>
  <c r="I765" i="46"/>
  <c r="H351" i="42" s="1"/>
  <c r="F351" i="42"/>
  <c r="I740" i="46"/>
  <c r="H326" i="42" s="1"/>
  <c r="F326" i="42"/>
  <c r="I715" i="46"/>
  <c r="H301" i="42" s="1"/>
  <c r="F301" i="42"/>
  <c r="I697" i="46"/>
  <c r="H283" i="42" s="1"/>
  <c r="F283" i="42"/>
  <c r="I684" i="46"/>
  <c r="H270" i="42" s="1"/>
  <c r="F270" i="42"/>
  <c r="I675" i="46"/>
  <c r="H261" i="42" s="1"/>
  <c r="F261" i="42"/>
  <c r="I685" i="46"/>
  <c r="H271" i="42" s="1"/>
  <c r="F271" i="42"/>
  <c r="I692" i="46"/>
  <c r="H278" i="42" s="1"/>
  <c r="F278" i="42"/>
  <c r="I683" i="46"/>
  <c r="H269" i="42" s="1"/>
  <c r="F269" i="42"/>
  <c r="J845" i="46"/>
  <c r="J923" i="46"/>
  <c r="J912" i="46"/>
  <c r="J876" i="46"/>
  <c r="J843" i="46"/>
  <c r="J921" i="46"/>
  <c r="J874" i="46"/>
  <c r="J891" i="46"/>
  <c r="J905" i="46"/>
  <c r="J832" i="46"/>
  <c r="J844" i="46"/>
  <c r="J922" i="46"/>
  <c r="J861" i="46"/>
  <c r="J939" i="46"/>
  <c r="J878" i="46"/>
  <c r="J782" i="46"/>
  <c r="J783" i="46"/>
  <c r="J781" i="46"/>
  <c r="J777" i="46"/>
  <c r="J784" i="46"/>
  <c r="J773" i="46"/>
  <c r="J775" i="46"/>
  <c r="J779" i="46"/>
  <c r="J780" i="46"/>
  <c r="J776" i="46"/>
  <c r="J778" i="46"/>
  <c r="J774" i="46"/>
  <c r="J760" i="46"/>
  <c r="J765" i="46"/>
  <c r="J767" i="46"/>
  <c r="J750" i="46"/>
  <c r="J751" i="46"/>
  <c r="J753" i="46"/>
  <c r="J766" i="46"/>
  <c r="J763" i="46"/>
  <c r="J755" i="46"/>
  <c r="J772" i="46"/>
  <c r="I358" i="42" s="1"/>
  <c r="J768" i="46"/>
  <c r="I354" i="42" s="1"/>
  <c r="J770" i="46"/>
  <c r="I356" i="42" s="1"/>
  <c r="J769" i="46"/>
  <c r="I355" i="42" s="1"/>
  <c r="J752" i="46"/>
  <c r="J756" i="46"/>
  <c r="J754" i="46"/>
  <c r="J764" i="46"/>
  <c r="J771" i="46"/>
  <c r="I357" i="42" s="1"/>
  <c r="J757" i="46"/>
  <c r="J759" i="46"/>
  <c r="J758" i="46"/>
  <c r="J761" i="46"/>
  <c r="J762" i="46"/>
  <c r="J708" i="46"/>
  <c r="J746" i="46"/>
  <c r="I332" i="42" s="1"/>
  <c r="J704" i="46"/>
  <c r="J706" i="46"/>
  <c r="J715" i="46"/>
  <c r="J736" i="46"/>
  <c r="J722" i="46"/>
  <c r="J705" i="46"/>
  <c r="J749" i="46"/>
  <c r="I335" i="42" s="1"/>
  <c r="J747" i="46"/>
  <c r="I333" i="42" s="1"/>
  <c r="J720" i="46"/>
  <c r="J737" i="46"/>
  <c r="J723" i="46"/>
  <c r="J709" i="46"/>
  <c r="J748" i="46"/>
  <c r="I334" i="42" s="1"/>
  <c r="J735" i="46"/>
  <c r="J732" i="46"/>
  <c r="J742" i="46"/>
  <c r="I328" i="42" s="1"/>
  <c r="J725" i="46"/>
  <c r="J738" i="46"/>
  <c r="J721" i="46"/>
  <c r="J719" i="46"/>
  <c r="J731" i="46"/>
  <c r="J726" i="46"/>
  <c r="J728" i="46"/>
  <c r="J711" i="46"/>
  <c r="J741" i="46"/>
  <c r="I327" i="42" s="1"/>
  <c r="J716" i="46"/>
  <c r="J724" i="46"/>
  <c r="J734" i="46"/>
  <c r="J733" i="46"/>
  <c r="J718" i="46"/>
  <c r="J743" i="46"/>
  <c r="I329" i="42" s="1"/>
  <c r="J712" i="46"/>
  <c r="J745" i="46"/>
  <c r="I331" i="42" s="1"/>
  <c r="J714" i="46"/>
  <c r="J744" i="46"/>
  <c r="I330" i="42" s="1"/>
  <c r="J727" i="46"/>
  <c r="J710" i="46"/>
  <c r="J729" i="46"/>
  <c r="J740" i="46"/>
  <c r="J739" i="46"/>
  <c r="J717" i="46"/>
  <c r="J730" i="46"/>
  <c r="J713" i="46"/>
  <c r="J707" i="46"/>
  <c r="J679" i="46"/>
  <c r="J697" i="46"/>
  <c r="I283" i="42" s="1"/>
  <c r="J680" i="46"/>
  <c r="J663" i="46"/>
  <c r="J682" i="46"/>
  <c r="J687" i="46"/>
  <c r="J689" i="46"/>
  <c r="J672" i="46"/>
  <c r="J702" i="46"/>
  <c r="I288" i="42" s="1"/>
  <c r="J685" i="46"/>
  <c r="J673" i="46"/>
  <c r="J684" i="46"/>
  <c r="J688" i="46"/>
  <c r="J671" i="46"/>
  <c r="J701" i="46"/>
  <c r="I287" i="42" s="1"/>
  <c r="J690" i="46"/>
  <c r="J668" i="46"/>
  <c r="J678" i="46"/>
  <c r="J661" i="46"/>
  <c r="J700" i="46"/>
  <c r="I286" i="42" s="1"/>
  <c r="J675" i="46"/>
  <c r="J674" i="46"/>
  <c r="J681" i="46"/>
  <c r="J703" i="46"/>
  <c r="I289" i="42" s="1"/>
  <c r="J686" i="46"/>
  <c r="J693" i="46"/>
  <c r="I279" i="42" s="1"/>
  <c r="J662" i="46"/>
  <c r="J695" i="46"/>
  <c r="I281" i="42" s="1"/>
  <c r="J664" i="46"/>
  <c r="J691" i="46"/>
  <c r="J694" i="46"/>
  <c r="I280" i="42" s="1"/>
  <c r="J667" i="46"/>
  <c r="J677" i="46"/>
  <c r="J666" i="46"/>
  <c r="J683" i="46"/>
  <c r="J665" i="46"/>
  <c r="J699" i="46"/>
  <c r="I285" i="42" s="1"/>
  <c r="J698" i="46"/>
  <c r="I284" i="42" s="1"/>
  <c r="J676" i="46"/>
  <c r="J670" i="46"/>
  <c r="J692" i="46"/>
  <c r="I278" i="42" s="1"/>
  <c r="J669" i="46"/>
  <c r="J696" i="46"/>
  <c r="I282" i="42" s="1"/>
  <c r="N623" i="46"/>
  <c r="I366" i="41"/>
  <c r="N621" i="46"/>
  <c r="I364" i="41"/>
  <c r="N619" i="46"/>
  <c r="I362" i="41"/>
  <c r="N618" i="46"/>
  <c r="I361" i="41"/>
  <c r="N616" i="46"/>
  <c r="I359" i="41"/>
  <c r="N617" i="46"/>
  <c r="I360" i="41"/>
  <c r="N626" i="46"/>
  <c r="I369" i="41"/>
  <c r="N627" i="46"/>
  <c r="I370" i="41"/>
  <c r="N625" i="46"/>
  <c r="I368" i="41"/>
  <c r="N622" i="46"/>
  <c r="I365" i="41"/>
  <c r="N624" i="46"/>
  <c r="I367" i="41"/>
  <c r="N620" i="46"/>
  <c r="I363" i="41"/>
  <c r="N596" i="46"/>
  <c r="I339" i="41"/>
  <c r="N604" i="46"/>
  <c r="N610" i="46"/>
  <c r="N603" i="46"/>
  <c r="N613" i="46"/>
  <c r="N602" i="46"/>
  <c r="N606" i="46"/>
  <c r="N591" i="46"/>
  <c r="I334" i="41"/>
  <c r="N592" i="46"/>
  <c r="I335" i="41"/>
  <c r="N614" i="46"/>
  <c r="N597" i="46"/>
  <c r="I340" i="41"/>
  <c r="N605" i="46"/>
  <c r="N599" i="46"/>
  <c r="I342" i="41"/>
  <c r="N590" i="46"/>
  <c r="I333" i="41"/>
  <c r="N598" i="46"/>
  <c r="I341" i="41"/>
  <c r="N601" i="46"/>
  <c r="N609" i="46"/>
  <c r="N612" i="46"/>
  <c r="N595" i="46"/>
  <c r="I338" i="41"/>
  <c r="N615" i="46"/>
  <c r="N600" i="46"/>
  <c r="I343" i="41"/>
  <c r="N594" i="46"/>
  <c r="I337" i="41"/>
  <c r="N608" i="46"/>
  <c r="N593" i="46"/>
  <c r="I336" i="41"/>
  <c r="N611" i="46"/>
  <c r="N607" i="46"/>
  <c r="N550" i="46"/>
  <c r="I293" i="41"/>
  <c r="N564" i="46"/>
  <c r="I307" i="41"/>
  <c r="N574" i="46"/>
  <c r="I317" i="41"/>
  <c r="N579" i="46"/>
  <c r="I322" i="41"/>
  <c r="N541" i="46"/>
  <c r="I284" i="41"/>
  <c r="N577" i="46"/>
  <c r="I320" i="41"/>
  <c r="N567" i="46"/>
  <c r="I310" i="41"/>
  <c r="N556" i="46"/>
  <c r="I299" i="41"/>
  <c r="N544" i="46"/>
  <c r="I287" i="41"/>
  <c r="N534" i="46"/>
  <c r="I277" i="41"/>
  <c r="N539" i="46"/>
  <c r="I282" i="41"/>
  <c r="N568" i="46"/>
  <c r="I311" i="41"/>
  <c r="N548" i="46"/>
  <c r="I291" i="41"/>
  <c r="N583" i="46"/>
  <c r="I326" i="41"/>
  <c r="N576" i="46"/>
  <c r="I319" i="41"/>
  <c r="N588" i="46"/>
  <c r="N538" i="46"/>
  <c r="I281" i="41"/>
  <c r="N535" i="46"/>
  <c r="I278" i="41"/>
  <c r="N533" i="46"/>
  <c r="I276" i="41"/>
  <c r="N578" i="46"/>
  <c r="I321" i="41"/>
  <c r="N572" i="46"/>
  <c r="I315" i="41"/>
  <c r="N549" i="46"/>
  <c r="I292" i="41"/>
  <c r="N570" i="46"/>
  <c r="I313" i="41"/>
  <c r="N555" i="46"/>
  <c r="I298" i="41"/>
  <c r="N551" i="46"/>
  <c r="I294" i="41"/>
  <c r="N532" i="46"/>
  <c r="I275" i="41"/>
  <c r="HQ477" i="46" s="1"/>
  <c r="N582" i="46"/>
  <c r="I325" i="41"/>
  <c r="N554" i="46"/>
  <c r="I297" i="41"/>
  <c r="N585" i="46"/>
  <c r="N560" i="46"/>
  <c r="I303" i="41"/>
  <c r="N540" i="46"/>
  <c r="I283" i="41"/>
  <c r="N575" i="46"/>
  <c r="I318" i="41"/>
  <c r="N542" i="46"/>
  <c r="I285" i="41"/>
  <c r="N545" i="46"/>
  <c r="I288" i="41"/>
  <c r="N589" i="46"/>
  <c r="N581" i="46"/>
  <c r="I324" i="41"/>
  <c r="N553" i="46"/>
  <c r="I296" i="41"/>
  <c r="N543" i="46"/>
  <c r="I286" i="41"/>
  <c r="N571" i="46"/>
  <c r="I314" i="41"/>
  <c r="N561" i="46"/>
  <c r="I304" i="41"/>
  <c r="N546" i="46"/>
  <c r="I289" i="41"/>
  <c r="N536" i="46"/>
  <c r="I279" i="41"/>
  <c r="N531" i="46"/>
  <c r="I274" i="41"/>
  <c r="HP477" i="46" s="1"/>
  <c r="N557" i="46"/>
  <c r="I300" i="41"/>
  <c r="N563" i="46"/>
  <c r="I306" i="41"/>
  <c r="N569" i="46"/>
  <c r="I312" i="41"/>
  <c r="N537" i="46"/>
  <c r="I280" i="41"/>
  <c r="N559" i="46"/>
  <c r="I302" i="41"/>
  <c r="N587" i="46"/>
  <c r="N562" i="46"/>
  <c r="I305" i="41"/>
  <c r="N580" i="46"/>
  <c r="I323" i="41"/>
  <c r="N565" i="46"/>
  <c r="I308" i="41"/>
  <c r="N552" i="46"/>
  <c r="I295" i="41"/>
  <c r="N573" i="46"/>
  <c r="I316" i="41"/>
  <c r="N586" i="46"/>
  <c r="N566" i="46"/>
  <c r="I309" i="41"/>
  <c r="N558" i="46"/>
  <c r="I301" i="41"/>
  <c r="N530" i="46"/>
  <c r="I273" i="41"/>
  <c r="HO477" i="46" s="1"/>
  <c r="N584" i="46"/>
  <c r="N547" i="46"/>
  <c r="I290" i="41"/>
  <c r="N505" i="46"/>
  <c r="I248" i="41"/>
  <c r="GP477" i="46" s="1"/>
  <c r="N518" i="46"/>
  <c r="I261" i="41"/>
  <c r="HC477" i="46" s="1"/>
  <c r="N521" i="46"/>
  <c r="N519" i="46"/>
  <c r="N527" i="46"/>
  <c r="N507" i="46"/>
  <c r="I250" i="41"/>
  <c r="GR477" i="46" s="1"/>
  <c r="FU477" i="46"/>
  <c r="N514" i="46"/>
  <c r="I257" i="41"/>
  <c r="GY477" i="46" s="1"/>
  <c r="N515" i="46"/>
  <c r="I258" i="41"/>
  <c r="GZ477" i="46" s="1"/>
  <c r="N517" i="46"/>
  <c r="I260" i="41"/>
  <c r="HB477" i="46" s="1"/>
  <c r="N510" i="46"/>
  <c r="I253" i="41"/>
  <c r="GU477" i="46" s="1"/>
  <c r="N508" i="46"/>
  <c r="I251" i="41"/>
  <c r="GS477" i="46" s="1"/>
  <c r="N523" i="46"/>
  <c r="N529" i="46"/>
  <c r="N525" i="46"/>
  <c r="N522" i="46"/>
  <c r="N512" i="46"/>
  <c r="I255" i="41"/>
  <c r="GW477" i="46" s="1"/>
  <c r="N511" i="46"/>
  <c r="I254" i="41"/>
  <c r="GV477" i="46" s="1"/>
  <c r="N513" i="46"/>
  <c r="I256" i="41"/>
  <c r="GX477" i="46" s="1"/>
  <c r="N504" i="46"/>
  <c r="I247" i="41"/>
  <c r="GO477" i="46" s="1"/>
  <c r="N528" i="46"/>
  <c r="N516" i="46"/>
  <c r="I259" i="41"/>
  <c r="N526" i="46"/>
  <c r="N506" i="46"/>
  <c r="I249" i="41"/>
  <c r="GQ477" i="46" s="1"/>
  <c r="N509" i="46"/>
  <c r="I252" i="41"/>
  <c r="GT477" i="46" s="1"/>
  <c r="N524" i="46"/>
  <c r="N520" i="46"/>
  <c r="J813" i="46"/>
  <c r="I242" i="38" s="1"/>
  <c r="GJ791" i="46" s="1"/>
  <c r="J817" i="46"/>
  <c r="I246" i="38" s="1"/>
  <c r="GN791" i="46" s="1"/>
  <c r="J807" i="46"/>
  <c r="I236" i="38" s="1"/>
  <c r="GD791" i="46" s="1"/>
  <c r="J812" i="46"/>
  <c r="I241" i="38" s="1"/>
  <c r="GI791" i="46" s="1"/>
  <c r="J810" i="46"/>
  <c r="I239" i="38" s="1"/>
  <c r="GG791" i="46" s="1"/>
  <c r="J808" i="46"/>
  <c r="I237" i="38" s="1"/>
  <c r="GE791" i="46" s="1"/>
  <c r="J816" i="46"/>
  <c r="I245" i="38" s="1"/>
  <c r="GM791" i="46" s="1"/>
  <c r="J814" i="46"/>
  <c r="I243" i="38" s="1"/>
  <c r="GK791" i="46" s="1"/>
  <c r="J809" i="46"/>
  <c r="I238" i="38" s="1"/>
  <c r="GF791" i="46" s="1"/>
  <c r="J811" i="46"/>
  <c r="I240" i="38" s="1"/>
  <c r="GH791" i="46" s="1"/>
  <c r="J804" i="46"/>
  <c r="I233" i="38" s="1"/>
  <c r="GA791" i="46" s="1"/>
  <c r="J815" i="46"/>
  <c r="I244" i="38" s="1"/>
  <c r="GL791" i="46" s="1"/>
  <c r="I646" i="46"/>
  <c r="H232" i="42" s="1"/>
  <c r="J643" i="46"/>
  <c r="I229" i="42" s="1"/>
  <c r="FW634" i="46" s="1"/>
  <c r="I650" i="46"/>
  <c r="H236" i="42" s="1"/>
  <c r="J657" i="46"/>
  <c r="I243" i="42" s="1"/>
  <c r="GK634" i="46" s="1"/>
  <c r="I649" i="46"/>
  <c r="H235" i="42" s="1"/>
  <c r="I653" i="46"/>
  <c r="H239" i="42" s="1"/>
  <c r="J645" i="46"/>
  <c r="I660" i="46"/>
  <c r="H246" i="42" s="1"/>
  <c r="I643" i="46"/>
  <c r="H229" i="42" s="1"/>
  <c r="J647" i="46"/>
  <c r="I233" i="42" s="1"/>
  <c r="GA634" i="46" s="1"/>
  <c r="J652" i="46"/>
  <c r="I238" i="42" s="1"/>
  <c r="GF634" i="46" s="1"/>
  <c r="I651" i="46"/>
  <c r="H237" i="42" s="1"/>
  <c r="I645" i="46"/>
  <c r="H231" i="42" s="1"/>
  <c r="J651" i="46"/>
  <c r="I237" i="42" s="1"/>
  <c r="GE634" i="46" s="1"/>
  <c r="J653" i="46"/>
  <c r="I239" i="42" s="1"/>
  <c r="GG634" i="46" s="1"/>
  <c r="J649" i="46"/>
  <c r="I235" i="42" s="1"/>
  <c r="GC634" i="46" s="1"/>
  <c r="I659" i="46"/>
  <c r="H245" i="42" s="1"/>
  <c r="I658" i="46"/>
  <c r="H244" i="42" s="1"/>
  <c r="I654" i="46"/>
  <c r="H240" i="42" s="1"/>
  <c r="J660" i="46"/>
  <c r="I246" i="42" s="1"/>
  <c r="GN634" i="46" s="1"/>
  <c r="J644" i="46"/>
  <c r="I230" i="42" s="1"/>
  <c r="FX634" i="46" s="1"/>
  <c r="J650" i="46"/>
  <c r="I236" i="42" s="1"/>
  <c r="GD634" i="46" s="1"/>
  <c r="J646" i="46"/>
  <c r="I232" i="42" s="1"/>
  <c r="FZ634" i="46" s="1"/>
  <c r="I644" i="46"/>
  <c r="H230" i="42" s="1"/>
  <c r="I657" i="46"/>
  <c r="H243" i="42" s="1"/>
  <c r="I648" i="46"/>
  <c r="H234" i="42" s="1"/>
  <c r="I647" i="46"/>
  <c r="H233" i="42" s="1"/>
  <c r="J654" i="46"/>
  <c r="I240" i="42" s="1"/>
  <c r="GH634" i="46" s="1"/>
  <c r="J659" i="46"/>
  <c r="I245" i="42" s="1"/>
  <c r="GM634" i="46" s="1"/>
  <c r="J656" i="46"/>
  <c r="I242" i="42" s="1"/>
  <c r="GJ634" i="46" s="1"/>
  <c r="J655" i="46"/>
  <c r="I241" i="42" s="1"/>
  <c r="GI634" i="46" s="1"/>
  <c r="J648" i="46"/>
  <c r="I234" i="42" s="1"/>
  <c r="GB634" i="46" s="1"/>
  <c r="I656" i="46"/>
  <c r="H242" i="42" s="1"/>
  <c r="I652" i="46"/>
  <c r="H238" i="42" s="1"/>
  <c r="I655" i="46"/>
  <c r="H241" i="42" s="1"/>
  <c r="J658" i="46"/>
  <c r="I244" i="42" s="1"/>
  <c r="GL634" i="46" s="1"/>
  <c r="N503" i="46"/>
  <c r="N489" i="46"/>
  <c r="N488" i="46"/>
  <c r="N501" i="46"/>
  <c r="N502" i="46"/>
  <c r="N487" i="46"/>
  <c r="N498" i="46"/>
  <c r="N500" i="46"/>
  <c r="N496" i="46"/>
  <c r="N486" i="46"/>
  <c r="N497" i="46"/>
  <c r="N491" i="46"/>
  <c r="N499" i="46"/>
  <c r="N492" i="46"/>
  <c r="N495" i="46"/>
  <c r="N494" i="46"/>
  <c r="N493" i="46"/>
  <c r="N490" i="46"/>
  <c r="O47" i="15"/>
  <c r="C45" i="38" s="1"/>
  <c r="C888" i="24"/>
  <c r="C876" i="24"/>
  <c r="C149" i="38"/>
  <c r="O107" i="15"/>
  <c r="C105" i="38" s="1"/>
  <c r="O130" i="15"/>
  <c r="C128" i="38" s="1"/>
  <c r="C993" i="24"/>
  <c r="O127" i="15"/>
  <c r="C125" i="38" s="1"/>
  <c r="O46" i="15"/>
  <c r="C44" i="38" s="1"/>
  <c r="C985" i="24"/>
  <c r="C136" i="42"/>
  <c r="C898" i="24"/>
  <c r="O139" i="15"/>
  <c r="C137" i="38" s="1"/>
  <c r="C881" i="24"/>
  <c r="C41" i="42"/>
  <c r="C89" i="42"/>
  <c r="C994" i="24"/>
  <c r="C982" i="24"/>
  <c r="O26" i="15"/>
  <c r="C24" i="38" s="1"/>
  <c r="C969" i="24"/>
  <c r="C962" i="24"/>
  <c r="C55" i="42"/>
  <c r="C901" i="24"/>
  <c r="O134" i="15"/>
  <c r="C132" i="38" s="1"/>
  <c r="C98" i="42"/>
  <c r="O111" i="15"/>
  <c r="C109" i="38" s="1"/>
  <c r="C931" i="24"/>
  <c r="C884" i="24"/>
  <c r="C45" i="42"/>
  <c r="O66" i="15"/>
  <c r="C64" i="38" s="1"/>
  <c r="C972" i="24"/>
  <c r="O38" i="15"/>
  <c r="C36" i="38" s="1"/>
  <c r="C921" i="24"/>
  <c r="O62" i="15"/>
  <c r="C1133" i="24" s="1"/>
  <c r="O69" i="15"/>
  <c r="C67" i="38" s="1"/>
  <c r="O30" i="15"/>
  <c r="C28" i="38" s="1"/>
  <c r="C37" i="42"/>
  <c r="C914" i="24"/>
  <c r="O59" i="15"/>
  <c r="C1130" i="24" s="1"/>
  <c r="C894" i="24"/>
  <c r="O135" i="15"/>
  <c r="C133" i="38" s="1"/>
  <c r="O119" i="15"/>
  <c r="C117" i="38" s="1"/>
  <c r="O73" i="15"/>
  <c r="C71" i="38" s="1"/>
  <c r="C990" i="24"/>
  <c r="C974" i="24"/>
  <c r="C945" i="24"/>
  <c r="O90" i="15"/>
  <c r="C88" i="38" s="1"/>
  <c r="O81" i="15"/>
  <c r="C1152" i="24" s="1"/>
  <c r="C936" i="24"/>
  <c r="O55" i="15"/>
  <c r="C53" i="38" s="1"/>
  <c r="O82" i="15"/>
  <c r="C80" i="38" s="1"/>
  <c r="C13" i="42"/>
  <c r="O80" i="15"/>
  <c r="C78" i="38" s="1"/>
  <c r="C935" i="24"/>
  <c r="C871" i="24"/>
  <c r="O72" i="15"/>
  <c r="C70" i="38" s="1"/>
  <c r="C927" i="24"/>
  <c r="O99" i="15"/>
  <c r="C1170" i="24" s="1"/>
  <c r="C97" i="42"/>
  <c r="C939" i="24"/>
  <c r="O87" i="15"/>
  <c r="C1158" i="24" s="1"/>
  <c r="C82" i="42"/>
  <c r="C973" i="24"/>
  <c r="O29" i="15"/>
  <c r="C27" i="38" s="1"/>
  <c r="C942" i="24"/>
  <c r="O23" i="15"/>
  <c r="C21" i="38" s="1"/>
  <c r="C878" i="24"/>
  <c r="O50" i="15"/>
  <c r="C48" i="38" s="1"/>
  <c r="C14" i="42"/>
  <c r="C905" i="24"/>
  <c r="O54" i="15"/>
  <c r="C1125" i="24" s="1"/>
  <c r="O42" i="15"/>
  <c r="C40" i="38" s="1"/>
  <c r="O96" i="15"/>
  <c r="C1167" i="24" s="1"/>
  <c r="C909" i="24"/>
  <c r="C119" i="42"/>
  <c r="O94" i="15"/>
  <c r="C1165" i="24" s="1"/>
  <c r="C897" i="24"/>
  <c r="C950" i="24"/>
  <c r="O121" i="15"/>
  <c r="C119" i="38" s="1"/>
  <c r="C53" i="42"/>
  <c r="C949" i="24"/>
  <c r="O83" i="15"/>
  <c r="C81" i="38" s="1"/>
  <c r="C59" i="42"/>
  <c r="C938" i="24"/>
  <c r="C918" i="24"/>
  <c r="C116" i="42"/>
  <c r="O63" i="15"/>
  <c r="C1134" i="24" s="1"/>
  <c r="C889" i="24"/>
  <c r="O95" i="15"/>
  <c r="C1166" i="24" s="1"/>
  <c r="O15" i="15"/>
  <c r="C13" i="38" s="1"/>
  <c r="C951" i="24"/>
  <c r="O104" i="15"/>
  <c r="C102" i="38" s="1"/>
  <c r="C959" i="24"/>
  <c r="C118" i="42"/>
  <c r="O120" i="15"/>
  <c r="C118" i="38" s="1"/>
  <c r="C71" i="42"/>
  <c r="C989" i="24"/>
  <c r="O34" i="15"/>
  <c r="C32" i="38" s="1"/>
  <c r="H14" i="38"/>
  <c r="E15" i="14" s="1"/>
  <c r="C916" i="24"/>
  <c r="H16" i="38"/>
  <c r="E17" i="14" s="1"/>
  <c r="J15" i="38"/>
  <c r="K15" i="38" s="1"/>
  <c r="F16" i="14" s="1"/>
  <c r="O8" i="39"/>
  <c r="O12" i="39"/>
  <c r="O13" i="39"/>
  <c r="O17" i="39"/>
  <c r="O15" i="39"/>
  <c r="O16" i="39"/>
  <c r="O14" i="39"/>
  <c r="O18" i="39"/>
  <c r="O6" i="39"/>
  <c r="H12" i="38"/>
  <c r="E13" i="14" s="1"/>
  <c r="H17" i="38"/>
  <c r="J13" i="38"/>
  <c r="K13" i="38" s="1"/>
  <c r="F14" i="14" s="1"/>
  <c r="H13" i="38"/>
  <c r="E14" i="14" s="1"/>
  <c r="J18" i="38"/>
  <c r="K18" i="38" s="1"/>
  <c r="O13" i="15"/>
  <c r="C11" i="38" s="1"/>
  <c r="C868" i="24"/>
  <c r="I636" i="46"/>
  <c r="H222" i="42" s="1"/>
  <c r="F222" i="42"/>
  <c r="I641" i="46"/>
  <c r="H227" i="42" s="1"/>
  <c r="I640" i="46"/>
  <c r="H226" i="42" s="1"/>
  <c r="I637" i="46"/>
  <c r="H223" i="42" s="1"/>
  <c r="F223" i="42"/>
  <c r="I638" i="46"/>
  <c r="H224" i="42" s="1"/>
  <c r="K217" i="7"/>
  <c r="G145" i="14"/>
  <c r="H145" i="14" s="1"/>
  <c r="K217" i="41"/>
  <c r="O10" i="15"/>
  <c r="C8" i="42"/>
  <c r="C865" i="24"/>
  <c r="C867" i="24"/>
  <c r="C10" i="42"/>
  <c r="O12" i="15"/>
  <c r="C863" i="24"/>
  <c r="C6" i="42"/>
  <c r="O8" i="15"/>
  <c r="C7" i="42"/>
  <c r="C864" i="24"/>
  <c r="O9" i="15"/>
  <c r="C866" i="24"/>
  <c r="C9" i="42"/>
  <c r="O11" i="15"/>
  <c r="O9" i="39"/>
  <c r="K217" i="39"/>
  <c r="O10" i="39"/>
  <c r="O7" i="39"/>
  <c r="O11" i="39"/>
  <c r="G148" i="14"/>
  <c r="H148" i="14" s="1"/>
  <c r="M216" i="39"/>
  <c r="M216" i="38"/>
  <c r="M216" i="42"/>
  <c r="M216" i="41"/>
  <c r="G144" i="14"/>
  <c r="H144" i="14" s="1"/>
  <c r="G146" i="14"/>
  <c r="H146" i="14" s="1"/>
  <c r="G105" i="14"/>
  <c r="H105" i="14" s="1"/>
  <c r="G151" i="14"/>
  <c r="H151" i="14" s="1"/>
  <c r="G142" i="14"/>
  <c r="H142" i="14" s="1"/>
  <c r="G90" i="14"/>
  <c r="H90" i="14" s="1"/>
  <c r="O37" i="41"/>
  <c r="I635" i="46"/>
  <c r="H221" i="42" s="1"/>
  <c r="E785" i="46"/>
  <c r="I642" i="46"/>
  <c r="H228" i="42" s="1"/>
  <c r="J6" i="38"/>
  <c r="K6" i="38" s="1"/>
  <c r="H6" i="38"/>
  <c r="E7" i="14" s="1"/>
  <c r="I628" i="46"/>
  <c r="H8" i="38"/>
  <c r="E9" i="14" s="1"/>
  <c r="J8" i="38"/>
  <c r="K8" i="38" s="1"/>
  <c r="I639" i="46"/>
  <c r="H225" i="42" s="1"/>
  <c r="G143" i="14"/>
  <c r="H143" i="14" s="1"/>
  <c r="J10" i="38"/>
  <c r="K10" i="38" s="1"/>
  <c r="F11" i="14" s="1"/>
  <c r="H10" i="38"/>
  <c r="E11" i="14" s="1"/>
  <c r="H216" i="42"/>
  <c r="B378" i="14" s="1"/>
  <c r="O32" i="41"/>
  <c r="O24" i="41"/>
  <c r="O44" i="41"/>
  <c r="O52" i="41"/>
  <c r="O25" i="41"/>
  <c r="O41" i="41"/>
  <c r="O45" i="41"/>
  <c r="O33" i="41"/>
  <c r="O36" i="41"/>
  <c r="O29" i="41"/>
  <c r="O15" i="41"/>
  <c r="O40" i="41"/>
  <c r="O28" i="41"/>
  <c r="O49" i="41"/>
  <c r="O12" i="41"/>
  <c r="C98" i="38"/>
  <c r="C1171" i="24"/>
  <c r="C72" i="38"/>
  <c r="C1145" i="24"/>
  <c r="C114" i="38"/>
  <c r="C1187" i="24"/>
  <c r="C17" i="38"/>
  <c r="C1090" i="24"/>
  <c r="C47" i="38"/>
  <c r="C1120" i="24"/>
  <c r="C59" i="38"/>
  <c r="C1132" i="24"/>
  <c r="C131" i="38"/>
  <c r="C1204" i="24"/>
  <c r="C111" i="38"/>
  <c r="C1184" i="24"/>
  <c r="C23" i="38"/>
  <c r="C1096" i="24"/>
  <c r="C16" i="38"/>
  <c r="C1089" i="24"/>
  <c r="C143" i="38"/>
  <c r="C1216" i="24"/>
  <c r="C89" i="38"/>
  <c r="C1162" i="24"/>
  <c r="C139" i="38"/>
  <c r="C1212" i="24"/>
  <c r="C135" i="38"/>
  <c r="C1208" i="24"/>
  <c r="C107" i="38"/>
  <c r="C1180" i="24"/>
  <c r="O6" i="41"/>
  <c r="O42" i="41"/>
  <c r="O7" i="41"/>
  <c r="O81" i="41"/>
  <c r="O109" i="41"/>
  <c r="O126" i="41"/>
  <c r="O62" i="41"/>
  <c r="O87" i="41"/>
  <c r="O128" i="41"/>
  <c r="O105" i="41"/>
  <c r="O100" i="41"/>
  <c r="O99" i="41"/>
  <c r="O137" i="41"/>
  <c r="O18" i="41"/>
  <c r="O120" i="41"/>
  <c r="O147" i="41"/>
  <c r="O23" i="41"/>
  <c r="O92" i="41"/>
  <c r="O50" i="41"/>
  <c r="O129" i="41"/>
  <c r="O143" i="41"/>
  <c r="O88" i="41"/>
  <c r="O77" i="41"/>
  <c r="O118" i="41"/>
  <c r="O54" i="41"/>
  <c r="O71" i="41"/>
  <c r="O57" i="41"/>
  <c r="O16" i="41"/>
  <c r="O80" i="41"/>
  <c r="O75" i="41"/>
  <c r="O101" i="41"/>
  <c r="O112" i="41"/>
  <c r="O61" i="41"/>
  <c r="O83" i="41"/>
  <c r="O46" i="41"/>
  <c r="O93" i="41"/>
  <c r="O82" i="41"/>
  <c r="O21" i="41"/>
  <c r="O22" i="41"/>
  <c r="O139" i="41"/>
  <c r="O110" i="41"/>
  <c r="O30" i="41"/>
  <c r="O39" i="41"/>
  <c r="O17" i="41"/>
  <c r="O73" i="41"/>
  <c r="O138" i="41"/>
  <c r="O51" i="41"/>
  <c r="O113" i="41"/>
  <c r="O89" i="41"/>
  <c r="O19" i="41"/>
  <c r="O127" i="41"/>
  <c r="O108" i="41"/>
  <c r="O142" i="41"/>
  <c r="O72" i="41"/>
  <c r="O125" i="41"/>
  <c r="O117" i="41"/>
  <c r="O145" i="41"/>
  <c r="O150" i="41"/>
  <c r="O102" i="41"/>
  <c r="O141" i="41"/>
  <c r="O68" i="41"/>
  <c r="O69" i="41"/>
  <c r="O9" i="41"/>
  <c r="O26" i="41"/>
  <c r="O43" i="41"/>
  <c r="O97" i="41"/>
  <c r="O123" i="41"/>
  <c r="O91" i="41"/>
  <c r="O122" i="41"/>
  <c r="O65" i="41"/>
  <c r="O58" i="41"/>
  <c r="O103" i="41"/>
  <c r="O146" i="41"/>
  <c r="O94" i="41"/>
  <c r="O84" i="41"/>
  <c r="O114" i="41"/>
  <c r="O60" i="41"/>
  <c r="O132" i="41"/>
  <c r="O67" i="41"/>
  <c r="O27" i="41"/>
  <c r="O151" i="41"/>
  <c r="O11" i="41"/>
  <c r="O119" i="41"/>
  <c r="O74" i="41"/>
  <c r="O13" i="41"/>
  <c r="O63" i="41"/>
  <c r="O148" i="41"/>
  <c r="O106" i="41"/>
  <c r="O115" i="41"/>
  <c r="O20" i="41"/>
  <c r="O134" i="41"/>
  <c r="O78" i="41"/>
  <c r="O35" i="41"/>
  <c r="O59" i="41"/>
  <c r="O34" i="41"/>
  <c r="O152" i="41"/>
  <c r="O56" i="41"/>
  <c r="O133" i="41"/>
  <c r="O95" i="41"/>
  <c r="O47" i="41"/>
  <c r="O104" i="41"/>
  <c r="O121" i="41"/>
  <c r="O76" i="41"/>
  <c r="O107" i="41"/>
  <c r="O64" i="41"/>
  <c r="O8" i="41"/>
  <c r="O144" i="41"/>
  <c r="O90" i="41"/>
  <c r="O79" i="41"/>
  <c r="O140" i="41"/>
  <c r="O130" i="41"/>
  <c r="O70" i="41"/>
  <c r="O149" i="41"/>
  <c r="O136" i="41"/>
  <c r="O111" i="41"/>
  <c r="O31" i="41"/>
  <c r="O135" i="41"/>
  <c r="O55" i="41"/>
  <c r="O66" i="41"/>
  <c r="O124" i="41"/>
  <c r="O96" i="41"/>
  <c r="O10" i="41"/>
  <c r="O85" i="41"/>
  <c r="O116" i="41"/>
  <c r="O38" i="41"/>
  <c r="O86" i="41"/>
  <c r="O98" i="41"/>
  <c r="O131" i="41"/>
  <c r="K216" i="42"/>
  <c r="C136" i="38"/>
  <c r="C1209" i="24"/>
  <c r="C65" i="38"/>
  <c r="C1138" i="24"/>
  <c r="C124" i="38"/>
  <c r="C1197" i="24"/>
  <c r="C25" i="38"/>
  <c r="C1098" i="24"/>
  <c r="C101" i="38"/>
  <c r="C1174" i="24"/>
  <c r="C152" i="38"/>
  <c r="C84" i="38"/>
  <c r="C1157" i="24"/>
  <c r="C39" i="38"/>
  <c r="C1112" i="24"/>
  <c r="C120" i="38"/>
  <c r="C1193" i="24"/>
  <c r="C110" i="38"/>
  <c r="C1183" i="24"/>
  <c r="C69" i="38"/>
  <c r="C1142" i="24"/>
  <c r="O14" i="41"/>
  <c r="C151" i="38"/>
  <c r="C142" i="38"/>
  <c r="C1215" i="24"/>
  <c r="C116" i="38"/>
  <c r="C1189" i="24"/>
  <c r="C104" i="38"/>
  <c r="C1177" i="24"/>
  <c r="C12" i="38"/>
  <c r="C1085" i="24"/>
  <c r="C37" i="38"/>
  <c r="C1110" i="24"/>
  <c r="C56" i="38"/>
  <c r="C1129" i="24"/>
  <c r="C147" i="38"/>
  <c r="C41" i="38"/>
  <c r="C1114" i="24"/>
  <c r="C121" i="38"/>
  <c r="C1194" i="24"/>
  <c r="C100" i="38"/>
  <c r="C1173" i="24"/>
  <c r="C108" i="38"/>
  <c r="C1181" i="24"/>
  <c r="C49" i="38"/>
  <c r="C1122" i="24"/>
  <c r="C82" i="38"/>
  <c r="C1155" i="24"/>
  <c r="C113" i="38"/>
  <c r="C1186" i="24"/>
  <c r="C144" i="38"/>
  <c r="C1217" i="24"/>
  <c r="C140" i="38"/>
  <c r="C1213" i="24"/>
  <c r="O53" i="41"/>
  <c r="C123" i="38"/>
  <c r="C1196" i="24"/>
  <c r="G147" i="14"/>
  <c r="H147" i="14" s="1"/>
  <c r="C14" i="38"/>
  <c r="C1087" i="24"/>
  <c r="C141" i="38"/>
  <c r="C1214" i="24"/>
  <c r="O48" i="41"/>
  <c r="C146" i="38"/>
  <c r="C77" i="38"/>
  <c r="C1150" i="24"/>
  <c r="C91" i="38"/>
  <c r="C1164" i="24"/>
  <c r="C122" i="38"/>
  <c r="C1195" i="24"/>
  <c r="C138" i="38"/>
  <c r="C1211" i="24"/>
  <c r="C90" i="38"/>
  <c r="C1163" i="24"/>
  <c r="C66" i="38"/>
  <c r="C1139" i="24"/>
  <c r="C134" i="38"/>
  <c r="C1207" i="24"/>
  <c r="C106" i="38"/>
  <c r="C1179" i="24"/>
  <c r="C73" i="38"/>
  <c r="C1146" i="24"/>
  <c r="C15" i="38"/>
  <c r="C1088" i="24"/>
  <c r="C35" i="38"/>
  <c r="C1108" i="24"/>
  <c r="C62" i="38"/>
  <c r="C1135" i="24"/>
  <c r="C74" i="38"/>
  <c r="C1147" i="24"/>
  <c r="C75" i="38"/>
  <c r="C1148" i="24"/>
  <c r="C145" i="38"/>
  <c r="C68" i="38"/>
  <c r="C1141" i="24"/>
  <c r="G138" i="14" l="1"/>
  <c r="H138" i="14" s="1"/>
  <c r="G108" i="14"/>
  <c r="H108" i="14" s="1"/>
  <c r="G81" i="14"/>
  <c r="H81" i="14" s="1"/>
  <c r="G78" i="14"/>
  <c r="H78" i="14" s="1"/>
  <c r="G63" i="14"/>
  <c r="H63" i="14" s="1"/>
  <c r="C127" i="38"/>
  <c r="G140" i="14"/>
  <c r="H140" i="14" s="1"/>
  <c r="G95" i="14"/>
  <c r="H95" i="14" s="1"/>
  <c r="G124" i="14"/>
  <c r="H124" i="14" s="1"/>
  <c r="G74" i="14"/>
  <c r="H74" i="14" s="1"/>
  <c r="G118" i="14"/>
  <c r="H118" i="14" s="1"/>
  <c r="O216" i="7"/>
  <c r="G139" i="14"/>
  <c r="H139" i="14" s="1"/>
  <c r="G65" i="14"/>
  <c r="H65" i="14" s="1"/>
  <c r="G72" i="14"/>
  <c r="H72" i="14" s="1"/>
  <c r="G103" i="14"/>
  <c r="H103" i="14" s="1"/>
  <c r="G126" i="14"/>
  <c r="H126" i="14" s="1"/>
  <c r="G69" i="14"/>
  <c r="H69" i="14" s="1"/>
  <c r="G104" i="14"/>
  <c r="H104" i="14" s="1"/>
  <c r="G55" i="14"/>
  <c r="H55" i="14" s="1"/>
  <c r="C1149" i="24"/>
  <c r="G22" i="14"/>
  <c r="H22" i="14" s="1"/>
  <c r="G60" i="14"/>
  <c r="H60" i="14" s="1"/>
  <c r="G43" i="14"/>
  <c r="H43" i="14" s="1"/>
  <c r="G70" i="14"/>
  <c r="H70" i="14" s="1"/>
  <c r="G31" i="14"/>
  <c r="H31" i="14" s="1"/>
  <c r="G101" i="14"/>
  <c r="H101" i="14" s="1"/>
  <c r="G100" i="14"/>
  <c r="H100" i="14" s="1"/>
  <c r="G117" i="14"/>
  <c r="H117" i="14" s="1"/>
  <c r="G76" i="14"/>
  <c r="H76" i="14" s="1"/>
  <c r="G91" i="14"/>
  <c r="H91" i="14" s="1"/>
  <c r="G130" i="14"/>
  <c r="H130" i="14" s="1"/>
  <c r="G58" i="14"/>
  <c r="H58" i="14" s="1"/>
  <c r="G131" i="14"/>
  <c r="H131" i="14" s="1"/>
  <c r="G113" i="14"/>
  <c r="H113" i="14" s="1"/>
  <c r="G112" i="14"/>
  <c r="H112" i="14" s="1"/>
  <c r="G128" i="14"/>
  <c r="H128" i="14" s="1"/>
  <c r="G23" i="14"/>
  <c r="H23" i="14" s="1"/>
  <c r="G79" i="14"/>
  <c r="H79" i="14" s="1"/>
  <c r="G99" i="14"/>
  <c r="H99" i="14" s="1"/>
  <c r="G102" i="14"/>
  <c r="H102" i="14" s="1"/>
  <c r="G133" i="14"/>
  <c r="H133" i="14" s="1"/>
  <c r="G88" i="14"/>
  <c r="H88" i="14" s="1"/>
  <c r="G47" i="14"/>
  <c r="H47" i="14" s="1"/>
  <c r="G82" i="14"/>
  <c r="H82" i="14" s="1"/>
  <c r="G122" i="14"/>
  <c r="H122" i="14" s="1"/>
  <c r="G125" i="14"/>
  <c r="H125" i="14" s="1"/>
  <c r="G57" i="14"/>
  <c r="H57" i="14" s="1"/>
  <c r="G66" i="14"/>
  <c r="H66" i="14" s="1"/>
  <c r="G136" i="14"/>
  <c r="H136" i="14" s="1"/>
  <c r="C207" i="38"/>
  <c r="C1280" i="24"/>
  <c r="C195" i="38"/>
  <c r="C1268" i="24"/>
  <c r="C209" i="38"/>
  <c r="C1282" i="24"/>
  <c r="C204" i="38"/>
  <c r="C1277" i="24"/>
  <c r="C179" i="38"/>
  <c r="C1252" i="24"/>
  <c r="C210" i="38"/>
  <c r="C1283" i="24"/>
  <c r="C1241" i="24"/>
  <c r="C168" i="38"/>
  <c r="C208" i="38"/>
  <c r="C1281" i="24"/>
  <c r="C180" i="38"/>
  <c r="C1253" i="24"/>
  <c r="C175" i="38"/>
  <c r="C1248" i="24"/>
  <c r="C201" i="38"/>
  <c r="C1274" i="24"/>
  <c r="C203" i="38"/>
  <c r="C1276" i="24"/>
  <c r="C214" i="38"/>
  <c r="C1287" i="24"/>
  <c r="C192" i="38"/>
  <c r="C1265" i="24"/>
  <c r="C183" i="38"/>
  <c r="C1256" i="24"/>
  <c r="C1288" i="24"/>
  <c r="C215" i="38"/>
  <c r="C177" i="38"/>
  <c r="C1250" i="24"/>
  <c r="C198" i="38"/>
  <c r="C1271" i="24"/>
  <c r="C176" i="38"/>
  <c r="C1249" i="24"/>
  <c r="C1259" i="24"/>
  <c r="C186" i="38"/>
  <c r="C187" i="38"/>
  <c r="C1260" i="24"/>
  <c r="C188" i="38"/>
  <c r="C1261" i="24"/>
  <c r="C174" i="38"/>
  <c r="C1247" i="24"/>
  <c r="C169" i="38"/>
  <c r="C1242" i="24"/>
  <c r="C199" i="38"/>
  <c r="C1272" i="24"/>
  <c r="C193" i="38"/>
  <c r="C1266" i="24"/>
  <c r="C184" i="38"/>
  <c r="C1257" i="24"/>
  <c r="C202" i="38"/>
  <c r="C1275" i="24"/>
  <c r="C181" i="38"/>
  <c r="C1254" i="24"/>
  <c r="C194" i="38"/>
  <c r="C1267" i="24"/>
  <c r="C211" i="38"/>
  <c r="C1284" i="24"/>
  <c r="C212" i="38"/>
  <c r="C1285" i="24"/>
  <c r="C170" i="38"/>
  <c r="C1243" i="24"/>
  <c r="C213" i="38"/>
  <c r="C1286" i="24"/>
  <c r="C172" i="38"/>
  <c r="C1245" i="24"/>
  <c r="C200" i="38"/>
  <c r="C1273" i="24"/>
  <c r="C185" i="38"/>
  <c r="C1258" i="24"/>
  <c r="C197" i="38"/>
  <c r="C1270" i="24"/>
  <c r="C206" i="38"/>
  <c r="C1279" i="24"/>
  <c r="C205" i="38"/>
  <c r="C1278" i="24"/>
  <c r="C171" i="38"/>
  <c r="C1244" i="24"/>
  <c r="C173" i="38"/>
  <c r="C1246" i="24"/>
  <c r="C196" i="38"/>
  <c r="C1269" i="24"/>
  <c r="C191" i="38"/>
  <c r="C1264" i="24"/>
  <c r="C189" i="38"/>
  <c r="C1262" i="24"/>
  <c r="C190" i="38"/>
  <c r="C1263" i="24"/>
  <c r="C182" i="38"/>
  <c r="C1255" i="24"/>
  <c r="C178" i="38"/>
  <c r="C1251" i="24"/>
  <c r="GJ477" i="46"/>
  <c r="HA477" i="46"/>
  <c r="I231" i="41"/>
  <c r="FY477" i="46" s="1"/>
  <c r="O215" i="42"/>
  <c r="O214" i="42"/>
  <c r="O212" i="42"/>
  <c r="O201" i="42"/>
  <c r="O211" i="42"/>
  <c r="O205" i="42"/>
  <c r="O208" i="42"/>
  <c r="O213" i="42"/>
  <c r="O200" i="42"/>
  <c r="O204" i="42"/>
  <c r="O209" i="42"/>
  <c r="O207" i="42"/>
  <c r="O203" i="42"/>
  <c r="O210" i="42"/>
  <c r="O206" i="42"/>
  <c r="O202" i="42"/>
  <c r="O192" i="42"/>
  <c r="O189" i="42"/>
  <c r="O188" i="42"/>
  <c r="O198" i="42"/>
  <c r="O197" i="42"/>
  <c r="O194" i="42"/>
  <c r="O196" i="42"/>
  <c r="O190" i="42"/>
  <c r="O193" i="42"/>
  <c r="O191" i="42"/>
  <c r="O195" i="42"/>
  <c r="O199" i="42"/>
  <c r="O184" i="42"/>
  <c r="O187" i="42"/>
  <c r="O183" i="42"/>
  <c r="O186" i="42"/>
  <c r="O185" i="42"/>
  <c r="O182" i="42"/>
  <c r="O176" i="42"/>
  <c r="O179" i="42"/>
  <c r="O180" i="42"/>
  <c r="O175" i="42"/>
  <c r="O172" i="42"/>
  <c r="O181" i="42"/>
  <c r="O177" i="42"/>
  <c r="O178" i="42"/>
  <c r="O173" i="42"/>
  <c r="O174" i="42"/>
  <c r="O158" i="42"/>
  <c r="O170" i="42"/>
  <c r="O162" i="42"/>
  <c r="O166" i="42"/>
  <c r="O154" i="42"/>
  <c r="O164" i="42"/>
  <c r="O171" i="42"/>
  <c r="O161" i="42"/>
  <c r="O159" i="42"/>
  <c r="O167" i="42"/>
  <c r="O152" i="42"/>
  <c r="O165" i="42"/>
  <c r="O169" i="42"/>
  <c r="O168" i="42"/>
  <c r="O156" i="42"/>
  <c r="O163" i="42"/>
  <c r="O160" i="42"/>
  <c r="O153" i="42"/>
  <c r="O157" i="42"/>
  <c r="O151" i="42"/>
  <c r="O155" i="42"/>
  <c r="C1107" i="24"/>
  <c r="C50" i="38"/>
  <c r="C1103" i="24"/>
  <c r="C86" i="38"/>
  <c r="C20" i="38"/>
  <c r="C148" i="38"/>
  <c r="C1111" i="24"/>
  <c r="C1199" i="24"/>
  <c r="C1168" i="24"/>
  <c r="C1156" i="24"/>
  <c r="C99" i="38"/>
  <c r="C1106" i="24"/>
  <c r="C1091" i="24"/>
  <c r="C1127" i="24"/>
  <c r="C96" i="38"/>
  <c r="C103" i="38"/>
  <c r="C1160" i="24"/>
  <c r="C1102" i="24"/>
  <c r="C1131" i="24"/>
  <c r="C1140" i="24"/>
  <c r="C63" i="38"/>
  <c r="L217" i="14"/>
  <c r="C1188" i="24"/>
  <c r="C1124" i="24"/>
  <c r="C1128" i="24"/>
  <c r="P216" i="41"/>
  <c r="P216" i="39"/>
  <c r="F9" i="14"/>
  <c r="G9" i="14" s="1"/>
  <c r="H9" i="14" s="1"/>
  <c r="P6" i="42"/>
  <c r="P10" i="42"/>
  <c r="P8" i="42"/>
  <c r="C1178" i="24"/>
  <c r="C1210" i="24"/>
  <c r="C1092" i="24"/>
  <c r="C1203" i="24"/>
  <c r="C1144" i="24"/>
  <c r="F19" i="14"/>
  <c r="G19" i="14" s="1"/>
  <c r="H19" i="14" s="1"/>
  <c r="E18" i="14"/>
  <c r="E217" i="14" s="1"/>
  <c r="F7" i="14"/>
  <c r="K217" i="14"/>
  <c r="P7" i="42"/>
  <c r="C378" i="14"/>
  <c r="C43" i="38"/>
  <c r="C1104" i="24"/>
  <c r="C1202" i="24"/>
  <c r="C61" i="38"/>
  <c r="C1185" i="24"/>
  <c r="I231" i="42"/>
  <c r="FY634" i="46" s="1"/>
  <c r="C60" i="38"/>
  <c r="C1190" i="24"/>
  <c r="C57" i="38"/>
  <c r="C1205" i="24"/>
  <c r="C1161" i="24"/>
  <c r="C1151" i="24"/>
  <c r="C1198" i="24"/>
  <c r="C1201" i="24"/>
  <c r="C1143" i="24"/>
  <c r="C1109" i="24"/>
  <c r="J806" i="46"/>
  <c r="I235" i="38" s="1"/>
  <c r="GC791" i="46" s="1"/>
  <c r="J805" i="46"/>
  <c r="I234" i="38" s="1"/>
  <c r="GB791" i="46" s="1"/>
  <c r="C1100" i="24"/>
  <c r="C1101" i="24"/>
  <c r="N939" i="46"/>
  <c r="I368" i="38"/>
  <c r="N832" i="46"/>
  <c r="I261" i="38"/>
  <c r="HC791" i="46" s="1"/>
  <c r="N921" i="46"/>
  <c r="I350" i="38"/>
  <c r="N923" i="46"/>
  <c r="I352" i="38"/>
  <c r="N928" i="46"/>
  <c r="I357" i="38"/>
  <c r="N830" i="46"/>
  <c r="I259" i="38"/>
  <c r="HA791" i="46" s="1"/>
  <c r="N907" i="46"/>
  <c r="I336" i="38"/>
  <c r="N909" i="46"/>
  <c r="I338" i="38"/>
  <c r="N850" i="46"/>
  <c r="I279" i="38"/>
  <c r="N856" i="46"/>
  <c r="I285" i="38"/>
  <c r="N846" i="46"/>
  <c r="I275" i="38"/>
  <c r="HQ791" i="46" s="1"/>
  <c r="N865" i="46"/>
  <c r="I294" i="38"/>
  <c r="N853" i="46"/>
  <c r="I282" i="38"/>
  <c r="N819" i="46"/>
  <c r="I248" i="38"/>
  <c r="GP791" i="46" s="1"/>
  <c r="N910" i="46"/>
  <c r="I339" i="38"/>
  <c r="N929" i="46"/>
  <c r="I358" i="38"/>
  <c r="N847" i="46"/>
  <c r="I276" i="38"/>
  <c r="N880" i="46"/>
  <c r="I309" i="38"/>
  <c r="N913" i="46"/>
  <c r="I342" i="38"/>
  <c r="N837" i="46"/>
  <c r="I266" i="38"/>
  <c r="HH791" i="46" s="1"/>
  <c r="N886" i="46"/>
  <c r="I315" i="38"/>
  <c r="N899" i="46"/>
  <c r="I328" i="38"/>
  <c r="N901" i="46"/>
  <c r="I330" i="38"/>
  <c r="N933" i="46"/>
  <c r="I362" i="38"/>
  <c r="N904" i="46"/>
  <c r="I333" i="38"/>
  <c r="N841" i="46"/>
  <c r="I270" i="38"/>
  <c r="HL791" i="46" s="1"/>
  <c r="N918" i="46"/>
  <c r="I347" i="38"/>
  <c r="N859" i="46"/>
  <c r="I288" i="38"/>
  <c r="N934" i="46"/>
  <c r="I363" i="38"/>
  <c r="N861" i="46"/>
  <c r="I290" i="38"/>
  <c r="N905" i="46"/>
  <c r="I334" i="38"/>
  <c r="N843" i="46"/>
  <c r="I272" i="38"/>
  <c r="HN791" i="46" s="1"/>
  <c r="N845" i="46"/>
  <c r="I274" i="38"/>
  <c r="HP791" i="46" s="1"/>
  <c r="N925" i="46"/>
  <c r="I354" i="38"/>
  <c r="N877" i="46"/>
  <c r="I306" i="38"/>
  <c r="N829" i="46"/>
  <c r="I258" i="38"/>
  <c r="GZ791" i="46" s="1"/>
  <c r="N839" i="46"/>
  <c r="I268" i="38"/>
  <c r="HJ791" i="46" s="1"/>
  <c r="N919" i="46"/>
  <c r="I348" i="38"/>
  <c r="N941" i="46"/>
  <c r="I370" i="38"/>
  <c r="N888" i="46"/>
  <c r="I317" i="38"/>
  <c r="N926" i="46"/>
  <c r="I355" i="38"/>
  <c r="N914" i="46"/>
  <c r="I343" i="38"/>
  <c r="N866" i="46"/>
  <c r="I295" i="38"/>
  <c r="N872" i="46"/>
  <c r="I301" i="38"/>
  <c r="N851" i="46"/>
  <c r="I280" i="38"/>
  <c r="N920" i="46"/>
  <c r="I349" i="38"/>
  <c r="N900" i="46"/>
  <c r="I329" i="38"/>
  <c r="N930" i="46"/>
  <c r="I359" i="38"/>
  <c r="N835" i="46"/>
  <c r="I264" i="38"/>
  <c r="HF791" i="46" s="1"/>
  <c r="N884" i="46"/>
  <c r="I313" i="38"/>
  <c r="N842" i="46"/>
  <c r="I271" i="38"/>
  <c r="HM791" i="46" s="1"/>
  <c r="N869" i="46"/>
  <c r="I298" i="38"/>
  <c r="N821" i="46"/>
  <c r="I250" i="38"/>
  <c r="GR791" i="46" s="1"/>
  <c r="N831" i="46"/>
  <c r="I260" i="38"/>
  <c r="HB791" i="46" s="1"/>
  <c r="N854" i="46"/>
  <c r="I283" i="38"/>
  <c r="N875" i="46"/>
  <c r="I304" i="38"/>
  <c r="N827" i="46"/>
  <c r="I256" i="38"/>
  <c r="GX791" i="46" s="1"/>
  <c r="N936" i="46"/>
  <c r="I365" i="38"/>
  <c r="N922" i="46"/>
  <c r="I351" i="38"/>
  <c r="N891" i="46"/>
  <c r="I320" i="38"/>
  <c r="N876" i="46"/>
  <c r="I305" i="38"/>
  <c r="N906" i="46"/>
  <c r="I335" i="38"/>
  <c r="N903" i="46"/>
  <c r="I332" i="38"/>
  <c r="N855" i="46"/>
  <c r="I284" i="38"/>
  <c r="N938" i="46"/>
  <c r="I367" i="38"/>
  <c r="N940" i="46"/>
  <c r="I369" i="38"/>
  <c r="N863" i="46"/>
  <c r="I292" i="38"/>
  <c r="N840" i="46"/>
  <c r="I269" i="38"/>
  <c r="HK791" i="46" s="1"/>
  <c r="N833" i="46"/>
  <c r="I262" i="38"/>
  <c r="HD791" i="46" s="1"/>
  <c r="N871" i="46"/>
  <c r="I300" i="38"/>
  <c r="N893" i="46"/>
  <c r="I322" i="38"/>
  <c r="N824" i="46"/>
  <c r="I253" i="38"/>
  <c r="GU791" i="46" s="1"/>
  <c r="N885" i="46"/>
  <c r="I314" i="38"/>
  <c r="N836" i="46"/>
  <c r="I265" i="38"/>
  <c r="HG791" i="46" s="1"/>
  <c r="N935" i="46"/>
  <c r="I364" i="38"/>
  <c r="N818" i="46"/>
  <c r="I247" i="38"/>
  <c r="GO791" i="46" s="1"/>
  <c r="N898" i="46"/>
  <c r="I327" i="38"/>
  <c r="N932" i="46"/>
  <c r="I361" i="38"/>
  <c r="N864" i="46"/>
  <c r="I293" i="38"/>
  <c r="N822" i="46"/>
  <c r="I251" i="38"/>
  <c r="GS791" i="46" s="1"/>
  <c r="N852" i="46"/>
  <c r="I281" i="38"/>
  <c r="N882" i="46"/>
  <c r="I311" i="38"/>
  <c r="N911" i="46"/>
  <c r="I340" i="38"/>
  <c r="N916" i="46"/>
  <c r="I345" i="38"/>
  <c r="N868" i="46"/>
  <c r="I297" i="38"/>
  <c r="N870" i="46"/>
  <c r="I299" i="38"/>
  <c r="N858" i="46"/>
  <c r="I287" i="38"/>
  <c r="N879" i="46"/>
  <c r="I308" i="38"/>
  <c r="N890" i="46"/>
  <c r="I319" i="38"/>
  <c r="N828" i="46"/>
  <c r="I257" i="38"/>
  <c r="GY791" i="46" s="1"/>
  <c r="N878" i="46"/>
  <c r="I307" i="38"/>
  <c r="N844" i="46"/>
  <c r="I273" i="38"/>
  <c r="HO791" i="46" s="1"/>
  <c r="N874" i="46"/>
  <c r="I303" i="38"/>
  <c r="N912" i="46"/>
  <c r="I341" i="38"/>
  <c r="N881" i="46"/>
  <c r="I310" i="38"/>
  <c r="N908" i="46"/>
  <c r="I337" i="38"/>
  <c r="N860" i="46"/>
  <c r="I289" i="38"/>
  <c r="N862" i="46"/>
  <c r="I291" i="38"/>
  <c r="N867" i="46"/>
  <c r="I296" i="38"/>
  <c r="N894" i="46"/>
  <c r="I323" i="38"/>
  <c r="N924" i="46"/>
  <c r="I353" i="38"/>
  <c r="N823" i="46"/>
  <c r="I252" i="38"/>
  <c r="GT791" i="46" s="1"/>
  <c r="N834" i="46"/>
  <c r="I263" i="38"/>
  <c r="HE791" i="46" s="1"/>
  <c r="N826" i="46"/>
  <c r="I255" i="38"/>
  <c r="GW791" i="46" s="1"/>
  <c r="N931" i="46"/>
  <c r="I360" i="38"/>
  <c r="N897" i="46"/>
  <c r="I326" i="38"/>
  <c r="N849" i="46"/>
  <c r="I278" i="38"/>
  <c r="N887" i="46"/>
  <c r="I316" i="38"/>
  <c r="N820" i="46"/>
  <c r="I249" i="38"/>
  <c r="GQ791" i="46" s="1"/>
  <c r="N873" i="46"/>
  <c r="I302" i="38"/>
  <c r="N917" i="46"/>
  <c r="I346" i="38"/>
  <c r="N883" i="46"/>
  <c r="I312" i="38"/>
  <c r="N896" i="46"/>
  <c r="I325" i="38"/>
  <c r="N915" i="46"/>
  <c r="I344" i="38"/>
  <c r="N895" i="46"/>
  <c r="I324" i="38"/>
  <c r="N825" i="46"/>
  <c r="I254" i="38"/>
  <c r="GV791" i="46" s="1"/>
  <c r="N838" i="46"/>
  <c r="I267" i="38"/>
  <c r="HI791" i="46" s="1"/>
  <c r="N848" i="46"/>
  <c r="I277" i="38"/>
  <c r="N889" i="46"/>
  <c r="I318" i="38"/>
  <c r="N892" i="46"/>
  <c r="I321" i="38"/>
  <c r="N927" i="46"/>
  <c r="I356" i="38"/>
  <c r="N857" i="46"/>
  <c r="I286" i="38"/>
  <c r="N937" i="46"/>
  <c r="I366" i="38"/>
  <c r="N902" i="46"/>
  <c r="I331" i="38"/>
  <c r="N774" i="46"/>
  <c r="I360" i="42"/>
  <c r="N777" i="46"/>
  <c r="I363" i="42"/>
  <c r="N779" i="46"/>
  <c r="I365" i="42"/>
  <c r="N778" i="46"/>
  <c r="I364" i="42"/>
  <c r="N775" i="46"/>
  <c r="I361" i="42"/>
  <c r="N781" i="46"/>
  <c r="I367" i="42"/>
  <c r="N776" i="46"/>
  <c r="I362" i="42"/>
  <c r="N773" i="46"/>
  <c r="I359" i="42"/>
  <c r="N783" i="46"/>
  <c r="I369" i="42"/>
  <c r="N780" i="46"/>
  <c r="I366" i="42"/>
  <c r="N784" i="46"/>
  <c r="I370" i="42"/>
  <c r="N782" i="46"/>
  <c r="I368" i="42"/>
  <c r="N759" i="46"/>
  <c r="I345" i="42"/>
  <c r="N763" i="46"/>
  <c r="I349" i="42"/>
  <c r="N750" i="46"/>
  <c r="I336" i="42"/>
  <c r="N762" i="46"/>
  <c r="I348" i="42"/>
  <c r="N757" i="46"/>
  <c r="I343" i="42"/>
  <c r="N756" i="46"/>
  <c r="I342" i="42"/>
  <c r="N768" i="46"/>
  <c r="N766" i="46"/>
  <c r="I352" i="42"/>
  <c r="N767" i="46"/>
  <c r="I353" i="42"/>
  <c r="N754" i="46"/>
  <c r="I340" i="42"/>
  <c r="N770" i="46"/>
  <c r="N761" i="46"/>
  <c r="I347" i="42"/>
  <c r="N771" i="46"/>
  <c r="N752" i="46"/>
  <c r="I338" i="42"/>
  <c r="N772" i="46"/>
  <c r="N753" i="46"/>
  <c r="I339" i="42"/>
  <c r="N765" i="46"/>
  <c r="I351" i="42"/>
  <c r="N758" i="46"/>
  <c r="I344" i="42"/>
  <c r="N764" i="46"/>
  <c r="I350" i="42"/>
  <c r="N769" i="46"/>
  <c r="N755" i="46"/>
  <c r="I341" i="42"/>
  <c r="N751" i="46"/>
  <c r="I337" i="42"/>
  <c r="N760" i="46"/>
  <c r="I346" i="42"/>
  <c r="N705" i="46"/>
  <c r="I291" i="42"/>
  <c r="N729" i="46"/>
  <c r="I315" i="42"/>
  <c r="N718" i="46"/>
  <c r="I304" i="42"/>
  <c r="N706" i="46"/>
  <c r="I292" i="42"/>
  <c r="N717" i="46"/>
  <c r="I303" i="42"/>
  <c r="N710" i="46"/>
  <c r="I296" i="42"/>
  <c r="N745" i="46"/>
  <c r="N733" i="46"/>
  <c r="I319" i="42"/>
  <c r="N741" i="46"/>
  <c r="N731" i="46"/>
  <c r="I317" i="42"/>
  <c r="N725" i="46"/>
  <c r="I311" i="42"/>
  <c r="N748" i="46"/>
  <c r="N720" i="46"/>
  <c r="I306" i="42"/>
  <c r="N722" i="46"/>
  <c r="I308" i="42"/>
  <c r="N704" i="46"/>
  <c r="I290" i="42"/>
  <c r="N738" i="46"/>
  <c r="I324" i="42"/>
  <c r="N726" i="46"/>
  <c r="I312" i="42"/>
  <c r="N707" i="46"/>
  <c r="I293" i="42"/>
  <c r="N739" i="46"/>
  <c r="I325" i="42"/>
  <c r="N727" i="46"/>
  <c r="I313" i="42"/>
  <c r="N712" i="46"/>
  <c r="I298" i="42"/>
  <c r="N734" i="46"/>
  <c r="I320" i="42"/>
  <c r="N711" i="46"/>
  <c r="I297" i="42"/>
  <c r="N719" i="46"/>
  <c r="I305" i="42"/>
  <c r="N742" i="46"/>
  <c r="N709" i="46"/>
  <c r="I295" i="42"/>
  <c r="N747" i="46"/>
  <c r="N736" i="46"/>
  <c r="I322" i="42"/>
  <c r="N746" i="46"/>
  <c r="N735" i="46"/>
  <c r="I321" i="42"/>
  <c r="N730" i="46"/>
  <c r="I316" i="42"/>
  <c r="N714" i="46"/>
  <c r="I300" i="42"/>
  <c r="N716" i="46"/>
  <c r="I302" i="42"/>
  <c r="N737" i="46"/>
  <c r="I323" i="42"/>
  <c r="N713" i="46"/>
  <c r="I299" i="42"/>
  <c r="N740" i="46"/>
  <c r="I326" i="42"/>
  <c r="N744" i="46"/>
  <c r="N743" i="46"/>
  <c r="N724" i="46"/>
  <c r="I310" i="42"/>
  <c r="N728" i="46"/>
  <c r="I314" i="42"/>
  <c r="N721" i="46"/>
  <c r="I307" i="42"/>
  <c r="N732" i="46"/>
  <c r="I318" i="42"/>
  <c r="N723" i="46"/>
  <c r="I309" i="42"/>
  <c r="N749" i="46"/>
  <c r="N715" i="46"/>
  <c r="I301" i="42"/>
  <c r="N708" i="46"/>
  <c r="I294" i="42"/>
  <c r="N670" i="46"/>
  <c r="I256" i="42"/>
  <c r="GX634" i="46" s="1"/>
  <c r="N665" i="46"/>
  <c r="I251" i="42"/>
  <c r="GS634" i="46" s="1"/>
  <c r="N667" i="46"/>
  <c r="I253" i="42"/>
  <c r="GU634" i="46" s="1"/>
  <c r="N695" i="46"/>
  <c r="N703" i="46"/>
  <c r="N700" i="46"/>
  <c r="N690" i="46"/>
  <c r="I276" i="42"/>
  <c r="N684" i="46"/>
  <c r="I270" i="42"/>
  <c r="HL634" i="46" s="1"/>
  <c r="N672" i="46"/>
  <c r="I258" i="42"/>
  <c r="GZ634" i="46" s="1"/>
  <c r="N663" i="46"/>
  <c r="I249" i="42"/>
  <c r="GQ634" i="46" s="1"/>
  <c r="N673" i="46"/>
  <c r="I259" i="42"/>
  <c r="HA634" i="46" s="1"/>
  <c r="N701" i="46"/>
  <c r="N669" i="46"/>
  <c r="I255" i="42"/>
  <c r="GW634" i="46" s="1"/>
  <c r="N698" i="46"/>
  <c r="N666" i="46"/>
  <c r="I252" i="42"/>
  <c r="GT634" i="46" s="1"/>
  <c r="N691" i="46"/>
  <c r="I277" i="42"/>
  <c r="N693" i="46"/>
  <c r="N674" i="46"/>
  <c r="I260" i="42"/>
  <c r="HB634" i="46" s="1"/>
  <c r="N678" i="46"/>
  <c r="I264" i="42"/>
  <c r="HF634" i="46" s="1"/>
  <c r="N671" i="46"/>
  <c r="I257" i="42"/>
  <c r="GY634" i="46" s="1"/>
  <c r="N685" i="46"/>
  <c r="I271" i="42"/>
  <c r="HM634" i="46" s="1"/>
  <c r="N687" i="46"/>
  <c r="I273" i="42"/>
  <c r="HO634" i="46" s="1"/>
  <c r="N697" i="46"/>
  <c r="N696" i="46"/>
  <c r="N676" i="46"/>
  <c r="I262" i="42"/>
  <c r="HD634" i="46" s="1"/>
  <c r="N683" i="46"/>
  <c r="I269" i="42"/>
  <c r="HK634" i="46" s="1"/>
  <c r="N694" i="46"/>
  <c r="N662" i="46"/>
  <c r="I248" i="42"/>
  <c r="GP634" i="46" s="1"/>
  <c r="N681" i="46"/>
  <c r="I267" i="42"/>
  <c r="HI634" i="46" s="1"/>
  <c r="N661" i="46"/>
  <c r="I247" i="42"/>
  <c r="GO634" i="46" s="1"/>
  <c r="N689" i="46"/>
  <c r="I275" i="42"/>
  <c r="HQ634" i="46" s="1"/>
  <c r="N680" i="46"/>
  <c r="I266" i="42"/>
  <c r="HH634" i="46" s="1"/>
  <c r="N692" i="46"/>
  <c r="N699" i="46"/>
  <c r="N677" i="46"/>
  <c r="I263" i="42"/>
  <c r="HE634" i="46" s="1"/>
  <c r="N664" i="46"/>
  <c r="I250" i="42"/>
  <c r="GR634" i="46" s="1"/>
  <c r="N686" i="46"/>
  <c r="I272" i="42"/>
  <c r="HN634" i="46" s="1"/>
  <c r="N675" i="46"/>
  <c r="I261" i="42"/>
  <c r="HC634" i="46" s="1"/>
  <c r="N668" i="46"/>
  <c r="I254" i="42"/>
  <c r="GV634" i="46" s="1"/>
  <c r="N688" i="46"/>
  <c r="I274" i="42"/>
  <c r="HP634" i="46" s="1"/>
  <c r="N702" i="46"/>
  <c r="N682" i="46"/>
  <c r="I268" i="42"/>
  <c r="HJ634" i="46" s="1"/>
  <c r="N679" i="46"/>
  <c r="I265" i="42"/>
  <c r="HG634" i="46" s="1"/>
  <c r="H371" i="41"/>
  <c r="J344" i="46"/>
  <c r="I244" i="39" s="1"/>
  <c r="GL320" i="46" s="1"/>
  <c r="J329" i="46"/>
  <c r="I229" i="39" s="1"/>
  <c r="FW320" i="46" s="1"/>
  <c r="J332" i="46"/>
  <c r="I232" i="39" s="1"/>
  <c r="FZ320" i="46" s="1"/>
  <c r="J340" i="46"/>
  <c r="I240" i="39" s="1"/>
  <c r="GH320" i="46" s="1"/>
  <c r="J338" i="46"/>
  <c r="I238" i="39" s="1"/>
  <c r="GF320" i="46" s="1"/>
  <c r="J335" i="46"/>
  <c r="I235" i="39" s="1"/>
  <c r="GC320" i="46" s="1"/>
  <c r="J331" i="46"/>
  <c r="J337" i="46"/>
  <c r="I237" i="39" s="1"/>
  <c r="GE320" i="46" s="1"/>
  <c r="J342" i="46"/>
  <c r="I242" i="39" s="1"/>
  <c r="GJ320" i="46" s="1"/>
  <c r="J336" i="46"/>
  <c r="I236" i="39" s="1"/>
  <c r="GD320" i="46" s="1"/>
  <c r="J339" i="46"/>
  <c r="I239" i="39" s="1"/>
  <c r="GG320" i="46" s="1"/>
  <c r="J334" i="46"/>
  <c r="I234" i="39" s="1"/>
  <c r="GB320" i="46" s="1"/>
  <c r="J345" i="46"/>
  <c r="I245" i="39" s="1"/>
  <c r="GM320" i="46" s="1"/>
  <c r="J346" i="46"/>
  <c r="I246" i="39" s="1"/>
  <c r="GN320" i="46" s="1"/>
  <c r="J343" i="46"/>
  <c r="I243" i="39" s="1"/>
  <c r="GK320" i="46" s="1"/>
  <c r="J341" i="46"/>
  <c r="I241" i="39" s="1"/>
  <c r="GI320" i="46" s="1"/>
  <c r="J333" i="46"/>
  <c r="I233" i="39" s="1"/>
  <c r="GA320" i="46" s="1"/>
  <c r="J330" i="46"/>
  <c r="I230" i="39" s="1"/>
  <c r="FX320" i="46" s="1"/>
  <c r="E132" i="46"/>
  <c r="I918" i="46"/>
  <c r="E41" i="46"/>
  <c r="I827" i="46"/>
  <c r="E53" i="46"/>
  <c r="I839" i="46"/>
  <c r="E130" i="46"/>
  <c r="I916" i="46"/>
  <c r="E72" i="46"/>
  <c r="I858" i="46"/>
  <c r="E93" i="46"/>
  <c r="I879" i="46"/>
  <c r="E38" i="46"/>
  <c r="I824" i="46"/>
  <c r="E96" i="46"/>
  <c r="I882" i="46"/>
  <c r="E19" i="46"/>
  <c r="I805" i="46"/>
  <c r="H234" i="38" s="1"/>
  <c r="N814" i="46"/>
  <c r="E144" i="46"/>
  <c r="I930" i="46"/>
  <c r="E119" i="46"/>
  <c r="I905" i="46"/>
  <c r="E108" i="46"/>
  <c r="I894" i="46"/>
  <c r="E78" i="46"/>
  <c r="I864" i="46"/>
  <c r="E71" i="46"/>
  <c r="I857" i="46"/>
  <c r="E67" i="46"/>
  <c r="I853" i="46"/>
  <c r="E90" i="46"/>
  <c r="I876" i="46"/>
  <c r="E87" i="46"/>
  <c r="I873" i="46"/>
  <c r="E22" i="46"/>
  <c r="I808" i="46"/>
  <c r="H237" i="38" s="1"/>
  <c r="E27" i="46"/>
  <c r="I813" i="46"/>
  <c r="H242" i="38" s="1"/>
  <c r="E107" i="46"/>
  <c r="I893" i="46"/>
  <c r="E142" i="46"/>
  <c r="I928" i="46"/>
  <c r="E42" i="46"/>
  <c r="I828" i="46"/>
  <c r="E128" i="46"/>
  <c r="I914" i="46"/>
  <c r="E31" i="46"/>
  <c r="I817" i="46"/>
  <c r="H246" i="38" s="1"/>
  <c r="E69" i="46"/>
  <c r="I855" i="46"/>
  <c r="E136" i="46"/>
  <c r="I922" i="46"/>
  <c r="E21" i="46"/>
  <c r="I807" i="46"/>
  <c r="H236" i="38" s="1"/>
  <c r="N804" i="46"/>
  <c r="E147" i="46"/>
  <c r="I933" i="46"/>
  <c r="E124" i="46"/>
  <c r="I910" i="46"/>
  <c r="E141" i="46"/>
  <c r="I927" i="46"/>
  <c r="E85" i="46"/>
  <c r="I871" i="46"/>
  <c r="E154" i="46"/>
  <c r="I940" i="46"/>
  <c r="E84" i="46"/>
  <c r="I870" i="46"/>
  <c r="E134" i="46"/>
  <c r="I920" i="46"/>
  <c r="E109" i="46"/>
  <c r="I895" i="46"/>
  <c r="N812" i="46"/>
  <c r="E48" i="46"/>
  <c r="I834" i="46"/>
  <c r="E138" i="46"/>
  <c r="I924" i="46"/>
  <c r="E43" i="46"/>
  <c r="I829" i="46"/>
  <c r="E83" i="46"/>
  <c r="I869" i="46"/>
  <c r="E152" i="46"/>
  <c r="I938" i="46"/>
  <c r="E23" i="46"/>
  <c r="I809" i="46"/>
  <c r="H238" i="38" s="1"/>
  <c r="E54" i="46"/>
  <c r="I840" i="46"/>
  <c r="E60" i="46"/>
  <c r="I846" i="46"/>
  <c r="E140" i="46"/>
  <c r="I926" i="46"/>
  <c r="E114" i="46"/>
  <c r="I900" i="46"/>
  <c r="E110" i="46"/>
  <c r="I896" i="46"/>
  <c r="E92" i="46"/>
  <c r="I878" i="46"/>
  <c r="E51" i="46"/>
  <c r="I837" i="46"/>
  <c r="E26" i="46"/>
  <c r="I812" i="46"/>
  <c r="H241" i="38" s="1"/>
  <c r="E82" i="46"/>
  <c r="I868" i="46"/>
  <c r="E106" i="46"/>
  <c r="I892" i="46"/>
  <c r="E100" i="46"/>
  <c r="I886" i="46"/>
  <c r="E18" i="46"/>
  <c r="I804" i="46"/>
  <c r="H233" i="38" s="1"/>
  <c r="N816" i="46"/>
  <c r="E61" i="46"/>
  <c r="I847" i="46"/>
  <c r="E39" i="46"/>
  <c r="I825" i="46"/>
  <c r="E115" i="46"/>
  <c r="I901" i="46"/>
  <c r="E49" i="46"/>
  <c r="I835" i="46"/>
  <c r="E91" i="46"/>
  <c r="I877" i="46"/>
  <c r="N817" i="46"/>
  <c r="E70" i="46"/>
  <c r="I856" i="46"/>
  <c r="E139" i="46"/>
  <c r="I925" i="46"/>
  <c r="E44" i="46"/>
  <c r="I830" i="46"/>
  <c r="E52" i="46"/>
  <c r="I838" i="46"/>
  <c r="E99" i="46"/>
  <c r="I885" i="46"/>
  <c r="E63" i="46"/>
  <c r="I849" i="46"/>
  <c r="E80" i="46"/>
  <c r="I866" i="46"/>
  <c r="E30" i="46"/>
  <c r="I816" i="46"/>
  <c r="H245" i="38" s="1"/>
  <c r="E151" i="46"/>
  <c r="I937" i="46"/>
  <c r="E46" i="46"/>
  <c r="I832" i="46"/>
  <c r="E101" i="46"/>
  <c r="I887" i="46"/>
  <c r="E97" i="46"/>
  <c r="I883" i="46"/>
  <c r="E33" i="46"/>
  <c r="I819" i="46"/>
  <c r="E37" i="46"/>
  <c r="I823" i="46"/>
  <c r="E77" i="46"/>
  <c r="I863" i="46"/>
  <c r="E126" i="46"/>
  <c r="I912" i="46"/>
  <c r="E62" i="46"/>
  <c r="I848" i="46"/>
  <c r="N808" i="46"/>
  <c r="E68" i="46"/>
  <c r="I854" i="46"/>
  <c r="E73" i="46"/>
  <c r="I859" i="46"/>
  <c r="E94" i="46"/>
  <c r="I880" i="46"/>
  <c r="E129" i="46"/>
  <c r="I915" i="46"/>
  <c r="E81" i="46"/>
  <c r="I867" i="46"/>
  <c r="E65" i="46"/>
  <c r="I851" i="46"/>
  <c r="N809" i="46"/>
  <c r="E40" i="46"/>
  <c r="I826" i="46"/>
  <c r="E74" i="46"/>
  <c r="I860" i="46"/>
  <c r="E112" i="46"/>
  <c r="I898" i="46"/>
  <c r="E55" i="46"/>
  <c r="I841" i="46"/>
  <c r="E127" i="46"/>
  <c r="I913" i="46"/>
  <c r="E111" i="46"/>
  <c r="I897" i="46"/>
  <c r="E76" i="46"/>
  <c r="I862" i="46"/>
  <c r="E89" i="46"/>
  <c r="I875" i="46"/>
  <c r="E34" i="46"/>
  <c r="I820" i="46"/>
  <c r="E58" i="46"/>
  <c r="I844" i="46"/>
  <c r="E133" i="46"/>
  <c r="I919" i="46"/>
  <c r="E102" i="46"/>
  <c r="I888" i="46"/>
  <c r="E24" i="46"/>
  <c r="I810" i="46"/>
  <c r="H239" i="38" s="1"/>
  <c r="E75" i="46"/>
  <c r="I861" i="46"/>
  <c r="E117" i="46"/>
  <c r="I903" i="46"/>
  <c r="E47" i="46"/>
  <c r="I833" i="46"/>
  <c r="E131" i="46"/>
  <c r="I917" i="46"/>
  <c r="E20" i="46"/>
  <c r="I806" i="46"/>
  <c r="H235" i="38" s="1"/>
  <c r="N813" i="46"/>
  <c r="E125" i="46"/>
  <c r="I911" i="46"/>
  <c r="E121" i="46"/>
  <c r="I907" i="46"/>
  <c r="E56" i="46"/>
  <c r="I842" i="46"/>
  <c r="E50" i="46"/>
  <c r="I836" i="46"/>
  <c r="E148" i="46"/>
  <c r="I934" i="46"/>
  <c r="E113" i="46"/>
  <c r="I899" i="46"/>
  <c r="E17" i="46"/>
  <c r="I803" i="46"/>
  <c r="H232" i="38" s="1"/>
  <c r="N815" i="46"/>
  <c r="N811" i="46"/>
  <c r="E32" i="46"/>
  <c r="I818" i="46"/>
  <c r="E95" i="46"/>
  <c r="I881" i="46"/>
  <c r="E143" i="46"/>
  <c r="I929" i="46"/>
  <c r="E122" i="46"/>
  <c r="I908" i="46"/>
  <c r="E116" i="46"/>
  <c r="I902" i="46"/>
  <c r="E79" i="46"/>
  <c r="I865" i="46"/>
  <c r="E66" i="46"/>
  <c r="I852" i="46"/>
  <c r="E88" i="46"/>
  <c r="I874" i="46"/>
  <c r="E150" i="46"/>
  <c r="I936" i="46"/>
  <c r="E64" i="46"/>
  <c r="I850" i="46"/>
  <c r="E137" i="46"/>
  <c r="I923" i="46"/>
  <c r="E59" i="46"/>
  <c r="I845" i="46"/>
  <c r="E35" i="46"/>
  <c r="I821" i="46"/>
  <c r="E149" i="46"/>
  <c r="I935" i="46"/>
  <c r="E105" i="46"/>
  <c r="I891" i="46"/>
  <c r="E29" i="46"/>
  <c r="I815" i="46"/>
  <c r="H244" i="38" s="1"/>
  <c r="N810" i="46"/>
  <c r="N807" i="46"/>
  <c r="E98" i="46"/>
  <c r="I884" i="46"/>
  <c r="E36" i="46"/>
  <c r="I822" i="46"/>
  <c r="E153" i="46"/>
  <c r="I939" i="46"/>
  <c r="E45" i="46"/>
  <c r="I831" i="46"/>
  <c r="E123" i="46"/>
  <c r="I909" i="46"/>
  <c r="E25" i="46"/>
  <c r="I811" i="46"/>
  <c r="H240" i="38" s="1"/>
  <c r="E120" i="46"/>
  <c r="I906" i="46"/>
  <c r="E155" i="46"/>
  <c r="I941" i="46"/>
  <c r="E146" i="46"/>
  <c r="I932" i="46"/>
  <c r="E28" i="46"/>
  <c r="I814" i="46"/>
  <c r="H243" i="38" s="1"/>
  <c r="E135" i="46"/>
  <c r="I921" i="46"/>
  <c r="E104" i="46"/>
  <c r="I890" i="46"/>
  <c r="E57" i="46"/>
  <c r="I843" i="46"/>
  <c r="E145" i="46"/>
  <c r="I931" i="46"/>
  <c r="E103" i="46"/>
  <c r="I889" i="46"/>
  <c r="E86" i="46"/>
  <c r="I872" i="46"/>
  <c r="E118" i="46"/>
  <c r="I904" i="46"/>
  <c r="N660" i="46"/>
  <c r="N655" i="46"/>
  <c r="N646" i="46"/>
  <c r="N653" i="46"/>
  <c r="N652" i="46"/>
  <c r="N645" i="46"/>
  <c r="N654" i="46"/>
  <c r="N657" i="46"/>
  <c r="N656" i="46"/>
  <c r="N650" i="46"/>
  <c r="N651" i="46"/>
  <c r="N647" i="46"/>
  <c r="N643" i="46"/>
  <c r="N648" i="46"/>
  <c r="N649" i="46"/>
  <c r="N658" i="46"/>
  <c r="N659" i="46"/>
  <c r="N644" i="46"/>
  <c r="J377" i="46"/>
  <c r="I277" i="39" s="1"/>
  <c r="J375" i="46"/>
  <c r="I275" i="39" s="1"/>
  <c r="HQ320" i="46" s="1"/>
  <c r="J462" i="46"/>
  <c r="I362" i="39" s="1"/>
  <c r="J364" i="46"/>
  <c r="I264" i="39" s="1"/>
  <c r="HF320" i="46" s="1"/>
  <c r="J403" i="46"/>
  <c r="I303" i="39" s="1"/>
  <c r="J409" i="46"/>
  <c r="I309" i="39" s="1"/>
  <c r="J389" i="46"/>
  <c r="I289" i="39" s="1"/>
  <c r="J362" i="46"/>
  <c r="I262" i="39" s="1"/>
  <c r="HD320" i="46" s="1"/>
  <c r="J405" i="46"/>
  <c r="I305" i="39" s="1"/>
  <c r="J376" i="46"/>
  <c r="I276" i="39" s="1"/>
  <c r="J458" i="46"/>
  <c r="I358" i="39" s="1"/>
  <c r="J399" i="46"/>
  <c r="I299" i="39" s="1"/>
  <c r="J347" i="46"/>
  <c r="I247" i="39" s="1"/>
  <c r="GO320" i="46" s="1"/>
  <c r="J360" i="46"/>
  <c r="I260" i="39" s="1"/>
  <c r="HB320" i="46" s="1"/>
  <c r="J390" i="46"/>
  <c r="I290" i="39" s="1"/>
  <c r="J468" i="46"/>
  <c r="I368" i="39" s="1"/>
  <c r="J413" i="46"/>
  <c r="I313" i="39" s="1"/>
  <c r="J456" i="46"/>
  <c r="I356" i="39" s="1"/>
  <c r="J460" i="46"/>
  <c r="I360" i="39" s="1"/>
  <c r="J412" i="46"/>
  <c r="I312" i="39" s="1"/>
  <c r="J417" i="46"/>
  <c r="I317" i="39" s="1"/>
  <c r="J354" i="46"/>
  <c r="I254" i="39" s="1"/>
  <c r="GV320" i="46" s="1"/>
  <c r="J438" i="46"/>
  <c r="I338" i="39" s="1"/>
  <c r="J425" i="46"/>
  <c r="I325" i="39" s="1"/>
  <c r="J379" i="46"/>
  <c r="I279" i="39" s="1"/>
  <c r="J372" i="46"/>
  <c r="I272" i="39" s="1"/>
  <c r="HN320" i="46" s="1"/>
  <c r="J463" i="46"/>
  <c r="I363" i="39" s="1"/>
  <c r="J426" i="46"/>
  <c r="I326" i="39" s="1"/>
  <c r="J367" i="46"/>
  <c r="I267" i="39" s="1"/>
  <c r="HI320" i="46" s="1"/>
  <c r="J419" i="46"/>
  <c r="I319" i="39" s="1"/>
  <c r="J453" i="46"/>
  <c r="I353" i="39" s="1"/>
  <c r="J365" i="46"/>
  <c r="I265" i="39" s="1"/>
  <c r="HG320" i="46" s="1"/>
  <c r="J381" i="46"/>
  <c r="I281" i="39" s="1"/>
  <c r="J351" i="46"/>
  <c r="I251" i="39" s="1"/>
  <c r="GS320" i="46" s="1"/>
  <c r="J466" i="46"/>
  <c r="I366" i="39" s="1"/>
  <c r="J436" i="46"/>
  <c r="I336" i="39" s="1"/>
  <c r="J386" i="46"/>
  <c r="I286" i="39" s="1"/>
  <c r="J361" i="46"/>
  <c r="I261" i="39" s="1"/>
  <c r="HC320" i="46" s="1"/>
  <c r="J470" i="46"/>
  <c r="I370" i="39" s="1"/>
  <c r="J457" i="46"/>
  <c r="I357" i="39" s="1"/>
  <c r="J411" i="46"/>
  <c r="I311" i="39" s="1"/>
  <c r="J394" i="46"/>
  <c r="I294" i="39" s="1"/>
  <c r="J431" i="46"/>
  <c r="I331" i="39" s="1"/>
  <c r="J359" i="46"/>
  <c r="I259" i="39" s="1"/>
  <c r="HA320" i="46" s="1"/>
  <c r="J445" i="46"/>
  <c r="I345" i="39" s="1"/>
  <c r="J384" i="46"/>
  <c r="I284" i="39" s="1"/>
  <c r="J440" i="46"/>
  <c r="I340" i="39" s="1"/>
  <c r="J459" i="46"/>
  <c r="I359" i="39" s="1"/>
  <c r="J355" i="46"/>
  <c r="I255" i="39" s="1"/>
  <c r="GW320" i="46" s="1"/>
  <c r="J454" i="46"/>
  <c r="I354" i="39" s="1"/>
  <c r="J430" i="46"/>
  <c r="I330" i="39" s="1"/>
  <c r="J416" i="46"/>
  <c r="I316" i="39" s="1"/>
  <c r="J442" i="46"/>
  <c r="I342" i="39" s="1"/>
  <c r="J393" i="46"/>
  <c r="I293" i="39" s="1"/>
  <c r="J435" i="46"/>
  <c r="I335" i="39" s="1"/>
  <c r="J404" i="46"/>
  <c r="I304" i="39" s="1"/>
  <c r="J392" i="46"/>
  <c r="I292" i="39" s="1"/>
  <c r="J418" i="46"/>
  <c r="I318" i="39" s="1"/>
  <c r="J446" i="46"/>
  <c r="I346" i="39" s="1"/>
  <c r="J400" i="46"/>
  <c r="I300" i="39" s="1"/>
  <c r="J414" i="46"/>
  <c r="I314" i="39" s="1"/>
  <c r="J429" i="46"/>
  <c r="I329" i="39" s="1"/>
  <c r="J398" i="46"/>
  <c r="I298" i="39" s="1"/>
  <c r="J397" i="46"/>
  <c r="I297" i="39" s="1"/>
  <c r="J408" i="46"/>
  <c r="I308" i="39" s="1"/>
  <c r="J370" i="46"/>
  <c r="I270" i="39" s="1"/>
  <c r="HL320" i="46" s="1"/>
  <c r="J368" i="46"/>
  <c r="I268" i="39" s="1"/>
  <c r="HJ320" i="46" s="1"/>
  <c r="J352" i="46"/>
  <c r="I252" i="39" s="1"/>
  <c r="GT320" i="46" s="1"/>
  <c r="J371" i="46"/>
  <c r="I271" i="39" s="1"/>
  <c r="HM320" i="46" s="1"/>
  <c r="J451" i="46"/>
  <c r="I351" i="39" s="1"/>
  <c r="J449" i="46"/>
  <c r="I349" i="39" s="1"/>
  <c r="J422" i="46"/>
  <c r="I322" i="39" s="1"/>
  <c r="J444" i="46"/>
  <c r="I344" i="39" s="1"/>
  <c r="J363" i="46"/>
  <c r="I263" i="39" s="1"/>
  <c r="HE320" i="46" s="1"/>
  <c r="J369" i="46"/>
  <c r="I269" i="39" s="1"/>
  <c r="HK320" i="46" s="1"/>
  <c r="J450" i="46"/>
  <c r="I350" i="39" s="1"/>
  <c r="J391" i="46"/>
  <c r="I291" i="39" s="1"/>
  <c r="J465" i="46"/>
  <c r="I365" i="39" s="1"/>
  <c r="J356" i="46"/>
  <c r="I256" i="39" s="1"/>
  <c r="GX320" i="46" s="1"/>
  <c r="J415" i="46"/>
  <c r="I315" i="39" s="1"/>
  <c r="J350" i="46"/>
  <c r="I250" i="39" s="1"/>
  <c r="GR320" i="46" s="1"/>
  <c r="J423" i="46"/>
  <c r="I323" i="39" s="1"/>
  <c r="J366" i="46"/>
  <c r="I266" i="39" s="1"/>
  <c r="HH320" i="46" s="1"/>
  <c r="J433" i="46"/>
  <c r="I333" i="39" s="1"/>
  <c r="J387" i="46"/>
  <c r="I287" i="39" s="1"/>
  <c r="J348" i="46"/>
  <c r="I248" i="39" s="1"/>
  <c r="GP320" i="46" s="1"/>
  <c r="J378" i="46"/>
  <c r="I278" i="39" s="1"/>
  <c r="J353" i="46"/>
  <c r="I253" i="39" s="1"/>
  <c r="GU320" i="46" s="1"/>
  <c r="J452" i="46"/>
  <c r="I352" i="39" s="1"/>
  <c r="J380" i="46"/>
  <c r="I280" i="39" s="1"/>
  <c r="J421" i="46"/>
  <c r="I321" i="39" s="1"/>
  <c r="J455" i="46"/>
  <c r="I355" i="39" s="1"/>
  <c r="J395" i="46"/>
  <c r="I295" i="39" s="1"/>
  <c r="J401" i="46"/>
  <c r="I301" i="39" s="1"/>
  <c r="J467" i="46"/>
  <c r="I367" i="39" s="1"/>
  <c r="J437" i="46"/>
  <c r="I337" i="39" s="1"/>
  <c r="J388" i="46"/>
  <c r="I288" i="39" s="1"/>
  <c r="J374" i="46"/>
  <c r="I274" i="39" s="1"/>
  <c r="HP320" i="46" s="1"/>
  <c r="J439" i="46"/>
  <c r="I339" i="39" s="1"/>
  <c r="J443" i="46"/>
  <c r="I343" i="39" s="1"/>
  <c r="J383" i="46"/>
  <c r="I283" i="39" s="1"/>
  <c r="J373" i="46"/>
  <c r="I273" i="39" s="1"/>
  <c r="HO320" i="46" s="1"/>
  <c r="J464" i="46"/>
  <c r="I364" i="39" s="1"/>
  <c r="J402" i="46"/>
  <c r="I302" i="39" s="1"/>
  <c r="J441" i="46"/>
  <c r="I341" i="39" s="1"/>
  <c r="J428" i="46"/>
  <c r="I328" i="39" s="1"/>
  <c r="J434" i="46"/>
  <c r="I334" i="39" s="1"/>
  <c r="J396" i="46"/>
  <c r="I296" i="39" s="1"/>
  <c r="J469" i="46"/>
  <c r="I369" i="39" s="1"/>
  <c r="J424" i="46"/>
  <c r="I324" i="39" s="1"/>
  <c r="J406" i="46"/>
  <c r="I306" i="39" s="1"/>
  <c r="J349" i="46"/>
  <c r="I249" i="39" s="1"/>
  <c r="GQ320" i="46" s="1"/>
  <c r="J447" i="46"/>
  <c r="I347" i="39" s="1"/>
  <c r="J420" i="46"/>
  <c r="I320" i="39" s="1"/>
  <c r="J357" i="46"/>
  <c r="I257" i="39" s="1"/>
  <c r="GY320" i="46" s="1"/>
  <c r="J448" i="46"/>
  <c r="I348" i="39" s="1"/>
  <c r="J382" i="46"/>
  <c r="I282" i="39" s="1"/>
  <c r="J427" i="46"/>
  <c r="I327" i="39" s="1"/>
  <c r="J432" i="46"/>
  <c r="I332" i="39" s="1"/>
  <c r="J461" i="46"/>
  <c r="I361" i="39" s="1"/>
  <c r="J410" i="46"/>
  <c r="I310" i="39" s="1"/>
  <c r="J385" i="46"/>
  <c r="I285" i="39" s="1"/>
  <c r="J407" i="46"/>
  <c r="I307" i="39" s="1"/>
  <c r="J358" i="46"/>
  <c r="I258" i="39" s="1"/>
  <c r="GZ320" i="46" s="1"/>
  <c r="C1117" i="24"/>
  <c r="C1097" i="24"/>
  <c r="C1113" i="24"/>
  <c r="C1118" i="24"/>
  <c r="C1126" i="24"/>
  <c r="C79" i="38"/>
  <c r="C1182" i="24"/>
  <c r="C1137" i="24"/>
  <c r="C85" i="38"/>
  <c r="C92" i="38"/>
  <c r="C1206" i="24"/>
  <c r="C1153" i="24"/>
  <c r="C1121" i="24"/>
  <c r="C52" i="38"/>
  <c r="C97" i="38"/>
  <c r="C1094" i="24"/>
  <c r="C1192" i="24"/>
  <c r="C93" i="38"/>
  <c r="C1086" i="24"/>
  <c r="C1154" i="24"/>
  <c r="C94" i="38"/>
  <c r="C1191" i="24"/>
  <c r="C1175" i="24"/>
  <c r="E15" i="46"/>
  <c r="I801" i="46"/>
  <c r="H230" i="38" s="1"/>
  <c r="E16" i="46"/>
  <c r="I802" i="46"/>
  <c r="H231" i="38" s="1"/>
  <c r="C1105" i="24"/>
  <c r="C1084" i="24"/>
  <c r="E13" i="46"/>
  <c r="I799" i="46"/>
  <c r="H228" i="38" s="1"/>
  <c r="G17" i="14"/>
  <c r="H17" i="14" s="1"/>
  <c r="F221" i="38"/>
  <c r="I792" i="46"/>
  <c r="H221" i="38" s="1"/>
  <c r="G150" i="14"/>
  <c r="H150" i="14" s="1"/>
  <c r="G36" i="14"/>
  <c r="H36" i="14" s="1"/>
  <c r="H371" i="42"/>
  <c r="I796" i="46"/>
  <c r="H225" i="38" s="1"/>
  <c r="F225" i="38"/>
  <c r="I800" i="46"/>
  <c r="H229" i="38" s="1"/>
  <c r="F229" i="38"/>
  <c r="I794" i="46"/>
  <c r="H223" i="38" s="1"/>
  <c r="F223" i="38"/>
  <c r="F228" i="38"/>
  <c r="I797" i="46"/>
  <c r="F226" i="38"/>
  <c r="I795" i="46"/>
  <c r="H224" i="38" s="1"/>
  <c r="F224" i="38"/>
  <c r="I793" i="46"/>
  <c r="H222" i="38" s="1"/>
  <c r="F222" i="38"/>
  <c r="I798" i="46"/>
  <c r="H227" i="38" s="1"/>
  <c r="F227" i="38"/>
  <c r="J800" i="46"/>
  <c r="G24" i="14"/>
  <c r="H24" i="14" s="1"/>
  <c r="G28" i="14"/>
  <c r="H28" i="14" s="1"/>
  <c r="G32" i="14"/>
  <c r="H32" i="14" s="1"/>
  <c r="G44" i="14"/>
  <c r="H44" i="14" s="1"/>
  <c r="G12" i="14"/>
  <c r="H12" i="14" s="1"/>
  <c r="G48" i="14"/>
  <c r="H48" i="14" s="1"/>
  <c r="G14" i="14"/>
  <c r="H14" i="14" s="1"/>
  <c r="G52" i="14"/>
  <c r="H52" i="14" s="1"/>
  <c r="G40" i="14"/>
  <c r="H40" i="14" s="1"/>
  <c r="O29" i="42"/>
  <c r="G149" i="14"/>
  <c r="H149" i="14" s="1"/>
  <c r="G46" i="14"/>
  <c r="H46" i="14" s="1"/>
  <c r="C9" i="38"/>
  <c r="C1082" i="24"/>
  <c r="C1083" i="24"/>
  <c r="C10" i="38"/>
  <c r="C7" i="38"/>
  <c r="C1080" i="24"/>
  <c r="C1079" i="24"/>
  <c r="C6" i="38"/>
  <c r="C8" i="38"/>
  <c r="C1081" i="24"/>
  <c r="G30" i="14"/>
  <c r="H30" i="14" s="1"/>
  <c r="O216" i="39"/>
  <c r="G38" i="14"/>
  <c r="H38" i="14" s="1"/>
  <c r="G42" i="14"/>
  <c r="H42" i="14" s="1"/>
  <c r="G26" i="14"/>
  <c r="H26" i="14" s="1"/>
  <c r="G15" i="14"/>
  <c r="H15" i="14" s="1"/>
  <c r="G41" i="14"/>
  <c r="H41" i="14" s="1"/>
  <c r="G53" i="14"/>
  <c r="H53" i="14" s="1"/>
  <c r="G37" i="14"/>
  <c r="H37" i="14" s="1"/>
  <c r="G13" i="14"/>
  <c r="H13" i="14" s="1"/>
  <c r="G45" i="14"/>
  <c r="H45" i="14" s="1"/>
  <c r="G33" i="14"/>
  <c r="H33" i="14" s="1"/>
  <c r="G54" i="14"/>
  <c r="H54" i="14" s="1"/>
  <c r="G49" i="14"/>
  <c r="H49" i="14" s="1"/>
  <c r="G29" i="14"/>
  <c r="H29" i="14" s="1"/>
  <c r="G25" i="14"/>
  <c r="H25" i="14" s="1"/>
  <c r="G16" i="14"/>
  <c r="H16" i="14" s="1"/>
  <c r="G11" i="14"/>
  <c r="H11" i="14" s="1"/>
  <c r="E942" i="46"/>
  <c r="H216" i="38"/>
  <c r="B379" i="14" s="1"/>
  <c r="G50" i="14"/>
  <c r="H50" i="14" s="1"/>
  <c r="I785" i="46"/>
  <c r="K216" i="38"/>
  <c r="O33" i="42"/>
  <c r="O49" i="42"/>
  <c r="O37" i="42"/>
  <c r="O12" i="42"/>
  <c r="O53" i="42"/>
  <c r="O41" i="42"/>
  <c r="O28" i="42"/>
  <c r="O24" i="42"/>
  <c r="O40" i="42"/>
  <c r="O25" i="42"/>
  <c r="O36" i="42"/>
  <c r="O52" i="42"/>
  <c r="O44" i="42"/>
  <c r="O32" i="42"/>
  <c r="K217" i="42"/>
  <c r="O6" i="42"/>
  <c r="O8" i="42"/>
  <c r="O149" i="42"/>
  <c r="O10" i="42"/>
  <c r="O102" i="42"/>
  <c r="O70" i="42"/>
  <c r="O60" i="42"/>
  <c r="O59" i="42"/>
  <c r="O144" i="42"/>
  <c r="O69" i="42"/>
  <c r="O89" i="42"/>
  <c r="O112" i="42"/>
  <c r="O99" i="42"/>
  <c r="O18" i="42"/>
  <c r="O43" i="42"/>
  <c r="O97" i="42"/>
  <c r="O106" i="42"/>
  <c r="O124" i="42"/>
  <c r="O100" i="42"/>
  <c r="O136" i="42"/>
  <c r="O46" i="42"/>
  <c r="O114" i="42"/>
  <c r="O145" i="42"/>
  <c r="O68" i="42"/>
  <c r="O39" i="42"/>
  <c r="O20" i="42"/>
  <c r="O104" i="42"/>
  <c r="O88" i="42"/>
  <c r="O26" i="42"/>
  <c r="O86" i="42"/>
  <c r="O115" i="42"/>
  <c r="O131" i="42"/>
  <c r="O55" i="42"/>
  <c r="O87" i="42"/>
  <c r="O90" i="42"/>
  <c r="O107" i="42"/>
  <c r="O72" i="42"/>
  <c r="O147" i="42"/>
  <c r="O120" i="42"/>
  <c r="O30" i="42"/>
  <c r="O122" i="42"/>
  <c r="O79" i="42"/>
  <c r="O19" i="42"/>
  <c r="O146" i="42"/>
  <c r="O91" i="42"/>
  <c r="O75" i="42"/>
  <c r="O13" i="42"/>
  <c r="O95" i="42"/>
  <c r="O119" i="42"/>
  <c r="O130" i="42"/>
  <c r="O132" i="42"/>
  <c r="O85" i="42"/>
  <c r="O101" i="42"/>
  <c r="O61" i="42"/>
  <c r="O17" i="42"/>
  <c r="O135" i="42"/>
  <c r="O51" i="42"/>
  <c r="O67" i="42"/>
  <c r="O9" i="42"/>
  <c r="O125" i="42"/>
  <c r="O38" i="42"/>
  <c r="O128" i="42"/>
  <c r="O57" i="42"/>
  <c r="O117" i="42"/>
  <c r="O92" i="42"/>
  <c r="O150" i="42"/>
  <c r="O111" i="42"/>
  <c r="O126" i="42"/>
  <c r="O98" i="42"/>
  <c r="O105" i="42"/>
  <c r="O81" i="42"/>
  <c r="O94" i="42"/>
  <c r="O76" i="42"/>
  <c r="O56" i="42"/>
  <c r="O34" i="42"/>
  <c r="O73" i="42"/>
  <c r="O123" i="42"/>
  <c r="O110" i="42"/>
  <c r="O23" i="42"/>
  <c r="O7" i="42"/>
  <c r="O84" i="42"/>
  <c r="O142" i="42"/>
  <c r="O21" i="42"/>
  <c r="O80" i="42"/>
  <c r="O64" i="42"/>
  <c r="O108" i="42"/>
  <c r="O138" i="42"/>
  <c r="O31" i="42"/>
  <c r="O127" i="42"/>
  <c r="O134" i="42"/>
  <c r="O16" i="42"/>
  <c r="O63" i="42"/>
  <c r="O78" i="42"/>
  <c r="O141" i="42"/>
  <c r="O62" i="42"/>
  <c r="O74" i="42"/>
  <c r="O65" i="42"/>
  <c r="O71" i="42"/>
  <c r="O121" i="42"/>
  <c r="O83" i="42"/>
  <c r="O113" i="42"/>
  <c r="O140" i="42"/>
  <c r="O137" i="42"/>
  <c r="O139" i="42"/>
  <c r="O22" i="42"/>
  <c r="O129" i="42"/>
  <c r="O66" i="42"/>
  <c r="O143" i="42"/>
  <c r="O50" i="42"/>
  <c r="O58" i="42"/>
  <c r="O47" i="42"/>
  <c r="O27" i="42"/>
  <c r="O42" i="42"/>
  <c r="O116" i="42"/>
  <c r="O77" i="42"/>
  <c r="O109" i="42"/>
  <c r="O96" i="42"/>
  <c r="O11" i="42"/>
  <c r="O118" i="42"/>
  <c r="O133" i="42"/>
  <c r="O54" i="42"/>
  <c r="O82" i="42"/>
  <c r="O103" i="42"/>
  <c r="O35" i="42"/>
  <c r="O148" i="42"/>
  <c r="O93" i="42"/>
  <c r="O15" i="42"/>
  <c r="O216" i="41"/>
  <c r="G34" i="14"/>
  <c r="H34" i="14" s="1"/>
  <c r="O45" i="42"/>
  <c r="O48" i="42"/>
  <c r="O14" i="42"/>
  <c r="O213" i="38" l="1"/>
  <c r="M214" i="14" s="1"/>
  <c r="O215" i="38"/>
  <c r="M216" i="14" s="1"/>
  <c r="O208" i="38"/>
  <c r="M209" i="14" s="1"/>
  <c r="O209" i="38"/>
  <c r="M210" i="14" s="1"/>
  <c r="O210" i="38"/>
  <c r="M211" i="14" s="1"/>
  <c r="O207" i="38"/>
  <c r="M208" i="14" s="1"/>
  <c r="O214" i="38"/>
  <c r="M215" i="14" s="1"/>
  <c r="O212" i="38"/>
  <c r="M213" i="14" s="1"/>
  <c r="O211" i="38"/>
  <c r="M212" i="14" s="1"/>
  <c r="O205" i="38"/>
  <c r="M206" i="14" s="1"/>
  <c r="O206" i="38"/>
  <c r="M207" i="14" s="1"/>
  <c r="O202" i="38"/>
  <c r="M203" i="14" s="1"/>
  <c r="O204" i="38"/>
  <c r="M205" i="14" s="1"/>
  <c r="O203" i="38"/>
  <c r="M204" i="14" s="1"/>
  <c r="O196" i="38"/>
  <c r="M197" i="14" s="1"/>
  <c r="O180" i="38"/>
  <c r="M181" i="14" s="1"/>
  <c r="O176" i="38"/>
  <c r="M177" i="14" s="1"/>
  <c r="O179" i="38"/>
  <c r="M180" i="14" s="1"/>
  <c r="O198" i="38"/>
  <c r="M199" i="14" s="1"/>
  <c r="O197" i="38"/>
  <c r="M198" i="14" s="1"/>
  <c r="O184" i="38"/>
  <c r="M185" i="14" s="1"/>
  <c r="O199" i="38"/>
  <c r="M200" i="14" s="1"/>
  <c r="O192" i="38"/>
  <c r="M193" i="14" s="1"/>
  <c r="O200" i="38"/>
  <c r="M201" i="14" s="1"/>
  <c r="O195" i="38"/>
  <c r="M196" i="14" s="1"/>
  <c r="O181" i="38"/>
  <c r="M182" i="14" s="1"/>
  <c r="O178" i="38"/>
  <c r="M179" i="14" s="1"/>
  <c r="O188" i="38"/>
  <c r="M189" i="14" s="1"/>
  <c r="O185" i="38"/>
  <c r="M186" i="14" s="1"/>
  <c r="O191" i="38"/>
  <c r="M192" i="14" s="1"/>
  <c r="O183" i="38"/>
  <c r="M184" i="14" s="1"/>
  <c r="O175" i="38"/>
  <c r="M176" i="14" s="1"/>
  <c r="O187" i="38"/>
  <c r="M188" i="14" s="1"/>
  <c r="O177" i="38"/>
  <c r="M178" i="14" s="1"/>
  <c r="O182" i="38"/>
  <c r="M183" i="14" s="1"/>
  <c r="O190" i="38"/>
  <c r="M191" i="14" s="1"/>
  <c r="O189" i="38"/>
  <c r="M190" i="14" s="1"/>
  <c r="O186" i="38"/>
  <c r="M187" i="14" s="1"/>
  <c r="O194" i="38"/>
  <c r="M195" i="14" s="1"/>
  <c r="O193" i="38"/>
  <c r="M194" i="14" s="1"/>
  <c r="O201" i="38"/>
  <c r="M202" i="14" s="1"/>
  <c r="O173" i="38"/>
  <c r="M174" i="14" s="1"/>
  <c r="O168" i="38"/>
  <c r="M169" i="14" s="1"/>
  <c r="O170" i="38"/>
  <c r="M171" i="14" s="1"/>
  <c r="O172" i="38"/>
  <c r="M173" i="14" s="1"/>
  <c r="O165" i="38"/>
  <c r="M166" i="14" s="1"/>
  <c r="O169" i="38"/>
  <c r="M170" i="14" s="1"/>
  <c r="O163" i="38"/>
  <c r="M164" i="14" s="1"/>
  <c r="O160" i="38"/>
  <c r="M161" i="14" s="1"/>
  <c r="O167" i="38"/>
  <c r="M168" i="14" s="1"/>
  <c r="O154" i="38"/>
  <c r="M155" i="14" s="1"/>
  <c r="O158" i="38"/>
  <c r="M159" i="14" s="1"/>
  <c r="O164" i="38"/>
  <c r="M165" i="14" s="1"/>
  <c r="O155" i="38"/>
  <c r="M156" i="14" s="1"/>
  <c r="O166" i="38"/>
  <c r="M167" i="14" s="1"/>
  <c r="O156" i="38"/>
  <c r="M157" i="14" s="1"/>
  <c r="O159" i="38"/>
  <c r="M160" i="14" s="1"/>
  <c r="O157" i="38"/>
  <c r="M158" i="14" s="1"/>
  <c r="O171" i="38"/>
  <c r="M172" i="14" s="1"/>
  <c r="O162" i="38"/>
  <c r="M163" i="14" s="1"/>
  <c r="O174" i="38"/>
  <c r="M175" i="14" s="1"/>
  <c r="O161" i="38"/>
  <c r="M162" i="14" s="1"/>
  <c r="F217" i="14"/>
  <c r="G7" i="14"/>
  <c r="H7" i="14" s="1"/>
  <c r="P6" i="38"/>
  <c r="N7" i="14" s="1"/>
  <c r="P10" i="38"/>
  <c r="N11" i="14" s="1"/>
  <c r="P8" i="38"/>
  <c r="N9" i="14" s="1"/>
  <c r="P216" i="42"/>
  <c r="G18" i="14"/>
  <c r="H18" i="14" s="1"/>
  <c r="B380" i="14"/>
  <c r="P7" i="38"/>
  <c r="C379" i="14"/>
  <c r="I231" i="39"/>
  <c r="FY320" i="46" s="1"/>
  <c r="I26" i="46"/>
  <c r="F241" i="14" s="1"/>
  <c r="H241" i="14" s="1"/>
  <c r="I241" i="14" s="1"/>
  <c r="N806" i="46"/>
  <c r="N805" i="46"/>
  <c r="J22" i="46"/>
  <c r="G237" i="14" s="1"/>
  <c r="I133" i="46"/>
  <c r="F348" i="14" s="1"/>
  <c r="H348" i="14" s="1"/>
  <c r="I348" i="14" s="1"/>
  <c r="H348" i="38"/>
  <c r="I101" i="46"/>
  <c r="F316" i="14" s="1"/>
  <c r="H316" i="14" s="1"/>
  <c r="I316" i="14" s="1"/>
  <c r="H316" i="38"/>
  <c r="I91" i="46"/>
  <c r="F306" i="14" s="1"/>
  <c r="H306" i="14" s="1"/>
  <c r="I306" i="14" s="1"/>
  <c r="H306" i="38"/>
  <c r="I103" i="46"/>
  <c r="F318" i="14" s="1"/>
  <c r="H318" i="14" s="1"/>
  <c r="I318" i="14" s="1"/>
  <c r="H318" i="38"/>
  <c r="I135" i="46"/>
  <c r="F350" i="14" s="1"/>
  <c r="H350" i="38"/>
  <c r="I120" i="46"/>
  <c r="F335" i="14" s="1"/>
  <c r="H335" i="14" s="1"/>
  <c r="I335" i="14" s="1"/>
  <c r="H335" i="38"/>
  <c r="I153" i="46"/>
  <c r="F368" i="14" s="1"/>
  <c r="H368" i="14" s="1"/>
  <c r="I368" i="14" s="1"/>
  <c r="H368" i="38"/>
  <c r="I59" i="46"/>
  <c r="F274" i="14" s="1"/>
  <c r="H274" i="14" s="1"/>
  <c r="I274" i="14" s="1"/>
  <c r="H274" i="38"/>
  <c r="I88" i="46"/>
  <c r="F303" i="14" s="1"/>
  <c r="H303" i="14" s="1"/>
  <c r="I303" i="14" s="1"/>
  <c r="H303" i="38"/>
  <c r="I122" i="46"/>
  <c r="F337" i="14" s="1"/>
  <c r="H337" i="14" s="1"/>
  <c r="I337" i="14" s="1"/>
  <c r="H337" i="38"/>
  <c r="I50" i="46"/>
  <c r="F265" i="14" s="1"/>
  <c r="H265" i="14" s="1"/>
  <c r="I265" i="14" s="1"/>
  <c r="H265" i="38"/>
  <c r="I81" i="46"/>
  <c r="F296" i="14" s="1"/>
  <c r="H296" i="14" s="1"/>
  <c r="I296" i="14" s="1"/>
  <c r="H296" i="38"/>
  <c r="I68" i="46"/>
  <c r="F283" i="14" s="1"/>
  <c r="H283" i="14" s="1"/>
  <c r="I283" i="14" s="1"/>
  <c r="H283" i="38"/>
  <c r="I82" i="46"/>
  <c r="F297" i="14" s="1"/>
  <c r="H297" i="14" s="1"/>
  <c r="I297" i="14" s="1"/>
  <c r="H297" i="38"/>
  <c r="I110" i="46"/>
  <c r="F325" i="14" s="1"/>
  <c r="H325" i="14" s="1"/>
  <c r="I325" i="14" s="1"/>
  <c r="H325" i="38"/>
  <c r="I54" i="46"/>
  <c r="F269" i="14" s="1"/>
  <c r="H269" i="14" s="1"/>
  <c r="I269" i="14" s="1"/>
  <c r="H269" i="38"/>
  <c r="I43" i="46"/>
  <c r="F258" i="14" s="1"/>
  <c r="H258" i="14" s="1"/>
  <c r="I258" i="14" s="1"/>
  <c r="H258" i="38"/>
  <c r="I96" i="46"/>
  <c r="F311" i="14" s="1"/>
  <c r="H311" i="14" s="1"/>
  <c r="I311" i="14" s="1"/>
  <c r="H311" i="38"/>
  <c r="I130" i="46"/>
  <c r="F345" i="14" s="1"/>
  <c r="H345" i="14" s="1"/>
  <c r="I345" i="14" s="1"/>
  <c r="H345" i="38"/>
  <c r="I117" i="46"/>
  <c r="F332" i="14" s="1"/>
  <c r="H332" i="14" s="1"/>
  <c r="I332" i="14" s="1"/>
  <c r="H332" i="38"/>
  <c r="I76" i="46"/>
  <c r="F291" i="14" s="1"/>
  <c r="H291" i="14" s="1"/>
  <c r="I291" i="14" s="1"/>
  <c r="H291" i="38"/>
  <c r="I112" i="46"/>
  <c r="F327" i="14" s="1"/>
  <c r="H327" i="14" s="1"/>
  <c r="I327" i="14" s="1"/>
  <c r="H327" i="38"/>
  <c r="I77" i="46"/>
  <c r="F292" i="14" s="1"/>
  <c r="H292" i="14" s="1"/>
  <c r="I292" i="14" s="1"/>
  <c r="H292" i="38"/>
  <c r="I44" i="46"/>
  <c r="F259" i="14" s="1"/>
  <c r="H259" i="14" s="1"/>
  <c r="I259" i="14" s="1"/>
  <c r="H259" i="38"/>
  <c r="I61" i="46"/>
  <c r="F276" i="14" s="1"/>
  <c r="H276" i="14" s="1"/>
  <c r="I276" i="14" s="1"/>
  <c r="H276" i="38"/>
  <c r="I109" i="46"/>
  <c r="F324" i="14" s="1"/>
  <c r="H324" i="14" s="1"/>
  <c r="I324" i="14" s="1"/>
  <c r="H324" i="38"/>
  <c r="I90" i="46"/>
  <c r="F305" i="14" s="1"/>
  <c r="H305" i="14" s="1"/>
  <c r="I305" i="14" s="1"/>
  <c r="H305" i="38"/>
  <c r="I75" i="46"/>
  <c r="F290" i="14" s="1"/>
  <c r="H290" i="14" s="1"/>
  <c r="I290" i="14" s="1"/>
  <c r="H290" i="38"/>
  <c r="I58" i="46"/>
  <c r="F273" i="14" s="1"/>
  <c r="H273" i="14" s="1"/>
  <c r="I273" i="14" s="1"/>
  <c r="H273" i="38"/>
  <c r="I111" i="46"/>
  <c r="F326" i="14" s="1"/>
  <c r="H326" i="14" s="1"/>
  <c r="I326" i="14" s="1"/>
  <c r="H326" i="38"/>
  <c r="I74" i="46"/>
  <c r="F289" i="14" s="1"/>
  <c r="H289" i="14" s="1"/>
  <c r="I289" i="14" s="1"/>
  <c r="H289" i="38"/>
  <c r="I37" i="46"/>
  <c r="F252" i="14" s="1"/>
  <c r="H252" i="14" s="1"/>
  <c r="I252" i="14" s="1"/>
  <c r="H252" i="38"/>
  <c r="I46" i="46"/>
  <c r="F261" i="14" s="1"/>
  <c r="H261" i="14" s="1"/>
  <c r="I261" i="14" s="1"/>
  <c r="H261" i="38"/>
  <c r="I63" i="46"/>
  <c r="F278" i="14" s="1"/>
  <c r="H278" i="14" s="1"/>
  <c r="I278" i="14" s="1"/>
  <c r="H278" i="38"/>
  <c r="I139" i="46"/>
  <c r="F354" i="14" s="1"/>
  <c r="H354" i="14" s="1"/>
  <c r="I354" i="14" s="1"/>
  <c r="H354" i="38"/>
  <c r="I49" i="46"/>
  <c r="F264" i="14" s="1"/>
  <c r="H264" i="14" s="1"/>
  <c r="I264" i="14" s="1"/>
  <c r="H264" i="38"/>
  <c r="I134" i="46"/>
  <c r="F349" i="14" s="1"/>
  <c r="H349" i="38"/>
  <c r="I141" i="46"/>
  <c r="F356" i="14" s="1"/>
  <c r="H356" i="14" s="1"/>
  <c r="I356" i="14" s="1"/>
  <c r="H356" i="38"/>
  <c r="I128" i="46"/>
  <c r="F343" i="14" s="1"/>
  <c r="H343" i="14" s="1"/>
  <c r="I343" i="14" s="1"/>
  <c r="H343" i="38"/>
  <c r="I67" i="46"/>
  <c r="F282" i="14" s="1"/>
  <c r="H282" i="14" s="1"/>
  <c r="I282" i="14" s="1"/>
  <c r="H282" i="38"/>
  <c r="I119" i="46"/>
  <c r="F334" i="14" s="1"/>
  <c r="H334" i="14" s="1"/>
  <c r="I334" i="14" s="1"/>
  <c r="H334" i="38"/>
  <c r="I80" i="46"/>
  <c r="F295" i="14" s="1"/>
  <c r="H295" i="14" s="1"/>
  <c r="I295" i="14" s="1"/>
  <c r="H295" i="38"/>
  <c r="I85" i="46"/>
  <c r="F300" i="14" s="1"/>
  <c r="H300" i="14" s="1"/>
  <c r="I300" i="14" s="1"/>
  <c r="H300" i="38"/>
  <c r="I107" i="46"/>
  <c r="F322" i="14" s="1"/>
  <c r="H322" i="14" s="1"/>
  <c r="I322" i="14" s="1"/>
  <c r="H322" i="38"/>
  <c r="I108" i="46"/>
  <c r="F323" i="14" s="1"/>
  <c r="H323" i="14" s="1"/>
  <c r="I323" i="14" s="1"/>
  <c r="H323" i="38"/>
  <c r="I145" i="46"/>
  <c r="F360" i="14" s="1"/>
  <c r="H360" i="14" s="1"/>
  <c r="I360" i="14" s="1"/>
  <c r="H360" i="38"/>
  <c r="I36" i="46"/>
  <c r="F251" i="14" s="1"/>
  <c r="H251" i="14" s="1"/>
  <c r="I251" i="14" s="1"/>
  <c r="H251" i="38"/>
  <c r="I105" i="46"/>
  <c r="F320" i="14" s="1"/>
  <c r="H320" i="14" s="1"/>
  <c r="I320" i="14" s="1"/>
  <c r="H320" i="38"/>
  <c r="I137" i="46"/>
  <c r="F352" i="14" s="1"/>
  <c r="H352" i="14" s="1"/>
  <c r="I352" i="14" s="1"/>
  <c r="H352" i="38"/>
  <c r="I66" i="46"/>
  <c r="F281" i="14" s="1"/>
  <c r="H281" i="14" s="1"/>
  <c r="I281" i="14" s="1"/>
  <c r="H281" i="38"/>
  <c r="I143" i="46"/>
  <c r="F358" i="14" s="1"/>
  <c r="H358" i="14" s="1"/>
  <c r="I358" i="14" s="1"/>
  <c r="H358" i="38"/>
  <c r="I56" i="46"/>
  <c r="F271" i="14" s="1"/>
  <c r="H271" i="14" s="1"/>
  <c r="I271" i="14" s="1"/>
  <c r="H271" i="38"/>
  <c r="I129" i="46"/>
  <c r="F344" i="14" s="1"/>
  <c r="H344" i="14" s="1"/>
  <c r="I344" i="14" s="1"/>
  <c r="H344" i="38"/>
  <c r="I114" i="46"/>
  <c r="F329" i="14" s="1"/>
  <c r="H329" i="14" s="1"/>
  <c r="I329" i="14" s="1"/>
  <c r="H329" i="38"/>
  <c r="I138" i="46"/>
  <c r="F353" i="14" s="1"/>
  <c r="H353" i="14" s="1"/>
  <c r="I353" i="14" s="1"/>
  <c r="H353" i="38"/>
  <c r="I38" i="46"/>
  <c r="F253" i="14" s="1"/>
  <c r="H253" i="14" s="1"/>
  <c r="I253" i="14" s="1"/>
  <c r="H253" i="38"/>
  <c r="I53" i="46"/>
  <c r="F268" i="14" s="1"/>
  <c r="H268" i="14" s="1"/>
  <c r="I268" i="14" s="1"/>
  <c r="H268" i="38"/>
  <c r="I131" i="46"/>
  <c r="F346" i="14" s="1"/>
  <c r="H346" i="14" s="1"/>
  <c r="I346" i="14" s="1"/>
  <c r="H346" i="38"/>
  <c r="I34" i="46"/>
  <c r="F249" i="14" s="1"/>
  <c r="H249" i="14" s="1"/>
  <c r="I249" i="14" s="1"/>
  <c r="H249" i="38"/>
  <c r="I127" i="46"/>
  <c r="F342" i="14" s="1"/>
  <c r="H342" i="14" s="1"/>
  <c r="I342" i="14" s="1"/>
  <c r="H342" i="38"/>
  <c r="I40" i="46"/>
  <c r="F255" i="14" s="1"/>
  <c r="H255" i="14" s="1"/>
  <c r="I255" i="14" s="1"/>
  <c r="H255" i="38"/>
  <c r="I62" i="46"/>
  <c r="F277" i="14" s="1"/>
  <c r="H277" i="14" s="1"/>
  <c r="I277" i="14" s="1"/>
  <c r="H277" i="38"/>
  <c r="I33" i="46"/>
  <c r="F248" i="14" s="1"/>
  <c r="H248" i="14" s="1"/>
  <c r="I248" i="14" s="1"/>
  <c r="H248" i="38"/>
  <c r="I151" i="46"/>
  <c r="F366" i="14" s="1"/>
  <c r="H366" i="14" s="1"/>
  <c r="I366" i="14" s="1"/>
  <c r="H366" i="38"/>
  <c r="I99" i="46"/>
  <c r="F314" i="14" s="1"/>
  <c r="H314" i="14" s="1"/>
  <c r="I314" i="14" s="1"/>
  <c r="H314" i="38"/>
  <c r="I70" i="46"/>
  <c r="F285" i="14" s="1"/>
  <c r="H285" i="14" s="1"/>
  <c r="I285" i="14" s="1"/>
  <c r="H285" i="38"/>
  <c r="I115" i="46"/>
  <c r="F330" i="14" s="1"/>
  <c r="H330" i="14" s="1"/>
  <c r="I330" i="14" s="1"/>
  <c r="H330" i="38"/>
  <c r="I84" i="46"/>
  <c r="F299" i="14" s="1"/>
  <c r="H299" i="14" s="1"/>
  <c r="I299" i="14" s="1"/>
  <c r="H299" i="38"/>
  <c r="I124" i="46"/>
  <c r="F339" i="14" s="1"/>
  <c r="H339" i="38"/>
  <c r="I136" i="46"/>
  <c r="F351" i="14" s="1"/>
  <c r="H351" i="14" s="1"/>
  <c r="I351" i="14" s="1"/>
  <c r="H351" i="38"/>
  <c r="I42" i="46"/>
  <c r="F257" i="14" s="1"/>
  <c r="H257" i="14" s="1"/>
  <c r="I257" i="14" s="1"/>
  <c r="H257" i="38"/>
  <c r="I71" i="46"/>
  <c r="F286" i="14" s="1"/>
  <c r="H286" i="14" s="1"/>
  <c r="I286" i="14" s="1"/>
  <c r="H286" i="38"/>
  <c r="I144" i="46"/>
  <c r="F359" i="14" s="1"/>
  <c r="H359" i="14" s="1"/>
  <c r="I359" i="14" s="1"/>
  <c r="H359" i="38"/>
  <c r="I118" i="46"/>
  <c r="F333" i="14" s="1"/>
  <c r="H333" i="14" s="1"/>
  <c r="I333" i="14" s="1"/>
  <c r="H333" i="38"/>
  <c r="I57" i="46"/>
  <c r="F272" i="14" s="1"/>
  <c r="H272" i="14" s="1"/>
  <c r="I272" i="14" s="1"/>
  <c r="H272" i="38"/>
  <c r="I146" i="46"/>
  <c r="F361" i="14" s="1"/>
  <c r="H361" i="14" s="1"/>
  <c r="I361" i="14" s="1"/>
  <c r="H361" i="38"/>
  <c r="I123" i="46"/>
  <c r="F338" i="14" s="1"/>
  <c r="H338" i="38"/>
  <c r="I98" i="46"/>
  <c r="F313" i="14" s="1"/>
  <c r="H313" i="14" s="1"/>
  <c r="I313" i="14" s="1"/>
  <c r="H313" i="38"/>
  <c r="I149" i="46"/>
  <c r="F364" i="14" s="1"/>
  <c r="H364" i="14" s="1"/>
  <c r="I364" i="14" s="1"/>
  <c r="H364" i="38"/>
  <c r="I64" i="46"/>
  <c r="F279" i="14" s="1"/>
  <c r="H279" i="14" s="1"/>
  <c r="I279" i="14" s="1"/>
  <c r="H279" i="38"/>
  <c r="I79" i="46"/>
  <c r="F294" i="14" s="1"/>
  <c r="H294" i="14" s="1"/>
  <c r="I294" i="14" s="1"/>
  <c r="H294" i="38"/>
  <c r="I95" i="46"/>
  <c r="F310" i="14" s="1"/>
  <c r="H310" i="14" s="1"/>
  <c r="I310" i="14" s="1"/>
  <c r="H310" i="38"/>
  <c r="I113" i="46"/>
  <c r="F328" i="14" s="1"/>
  <c r="H328" i="14" s="1"/>
  <c r="I328" i="14" s="1"/>
  <c r="H328" i="38"/>
  <c r="I121" i="46"/>
  <c r="F336" i="14" s="1"/>
  <c r="H336" i="14" s="1"/>
  <c r="I336" i="14" s="1"/>
  <c r="H336" i="38"/>
  <c r="I94" i="46"/>
  <c r="F309" i="14" s="1"/>
  <c r="H309" i="14" s="1"/>
  <c r="I309" i="14" s="1"/>
  <c r="H309" i="38"/>
  <c r="I100" i="46"/>
  <c r="F315" i="14" s="1"/>
  <c r="H315" i="14" s="1"/>
  <c r="I315" i="14" s="1"/>
  <c r="H315" i="38"/>
  <c r="I51" i="46"/>
  <c r="F266" i="14" s="1"/>
  <c r="H266" i="14" s="1"/>
  <c r="I266" i="14" s="1"/>
  <c r="H266" i="38"/>
  <c r="I140" i="46"/>
  <c r="F355" i="14" s="1"/>
  <c r="H355" i="38"/>
  <c r="I152" i="46"/>
  <c r="F367" i="14" s="1"/>
  <c r="H367" i="14" s="1"/>
  <c r="I367" i="14" s="1"/>
  <c r="H367" i="38"/>
  <c r="I48" i="46"/>
  <c r="F263" i="14" s="1"/>
  <c r="H263" i="14" s="1"/>
  <c r="I263" i="14" s="1"/>
  <c r="H263" i="38"/>
  <c r="I93" i="46"/>
  <c r="F308" i="14" s="1"/>
  <c r="H308" i="14" s="1"/>
  <c r="I308" i="14" s="1"/>
  <c r="H308" i="38"/>
  <c r="I41" i="46"/>
  <c r="F256" i="14" s="1"/>
  <c r="H256" i="14" s="1"/>
  <c r="I256" i="14" s="1"/>
  <c r="H256" i="38"/>
  <c r="I47" i="46"/>
  <c r="F262" i="14" s="1"/>
  <c r="H262" i="14" s="1"/>
  <c r="I262" i="14" s="1"/>
  <c r="H262" i="38"/>
  <c r="I102" i="46"/>
  <c r="F317" i="14" s="1"/>
  <c r="H317" i="14" s="1"/>
  <c r="I317" i="14" s="1"/>
  <c r="H317" i="38"/>
  <c r="I89" i="46"/>
  <c r="F304" i="14" s="1"/>
  <c r="H304" i="14" s="1"/>
  <c r="I304" i="14" s="1"/>
  <c r="H304" i="38"/>
  <c r="I55" i="46"/>
  <c r="F270" i="14" s="1"/>
  <c r="H270" i="14" s="1"/>
  <c r="I270" i="14" s="1"/>
  <c r="H270" i="38"/>
  <c r="I126" i="46"/>
  <c r="F341" i="14" s="1"/>
  <c r="H341" i="14" s="1"/>
  <c r="I341" i="14" s="1"/>
  <c r="H341" i="38"/>
  <c r="I97" i="46"/>
  <c r="F312" i="14" s="1"/>
  <c r="H312" i="14" s="1"/>
  <c r="I312" i="14" s="1"/>
  <c r="H312" i="38"/>
  <c r="I52" i="46"/>
  <c r="F267" i="14" s="1"/>
  <c r="H267" i="14" s="1"/>
  <c r="I267" i="14" s="1"/>
  <c r="H267" i="38"/>
  <c r="I39" i="46"/>
  <c r="F254" i="14" s="1"/>
  <c r="H254" i="14" s="1"/>
  <c r="I254" i="14" s="1"/>
  <c r="H254" i="38"/>
  <c r="I154" i="46"/>
  <c r="F369" i="14" s="1"/>
  <c r="H369" i="14" s="1"/>
  <c r="I369" i="14" s="1"/>
  <c r="H369" i="38"/>
  <c r="I147" i="46"/>
  <c r="F362" i="14" s="1"/>
  <c r="H362" i="14" s="1"/>
  <c r="I362" i="14" s="1"/>
  <c r="H362" i="38"/>
  <c r="I69" i="46"/>
  <c r="F284" i="14" s="1"/>
  <c r="H284" i="14" s="1"/>
  <c r="I284" i="14" s="1"/>
  <c r="H284" i="38"/>
  <c r="I142" i="46"/>
  <c r="F357" i="14" s="1"/>
  <c r="H357" i="14" s="1"/>
  <c r="I357" i="14" s="1"/>
  <c r="H357" i="38"/>
  <c r="I87" i="46"/>
  <c r="F302" i="14" s="1"/>
  <c r="H302" i="14" s="1"/>
  <c r="I302" i="14" s="1"/>
  <c r="H302" i="38"/>
  <c r="I78" i="46"/>
  <c r="F293" i="14" s="1"/>
  <c r="H293" i="14" s="1"/>
  <c r="I293" i="14" s="1"/>
  <c r="H293" i="38"/>
  <c r="I86" i="46"/>
  <c r="F301" i="14" s="1"/>
  <c r="H301" i="14" s="1"/>
  <c r="I301" i="14" s="1"/>
  <c r="H301" i="38"/>
  <c r="I104" i="46"/>
  <c r="F319" i="14" s="1"/>
  <c r="H319" i="14" s="1"/>
  <c r="I319" i="14" s="1"/>
  <c r="H319" i="38"/>
  <c r="I155" i="46"/>
  <c r="F370" i="14" s="1"/>
  <c r="H370" i="14" s="1"/>
  <c r="I370" i="14" s="1"/>
  <c r="H370" i="38"/>
  <c r="I45" i="46"/>
  <c r="F260" i="14" s="1"/>
  <c r="H260" i="14" s="1"/>
  <c r="I260" i="14" s="1"/>
  <c r="H260" i="38"/>
  <c r="I35" i="46"/>
  <c r="F250" i="14" s="1"/>
  <c r="H250" i="14" s="1"/>
  <c r="I250" i="14" s="1"/>
  <c r="H250" i="38"/>
  <c r="I150" i="46"/>
  <c r="F365" i="14" s="1"/>
  <c r="H365" i="14" s="1"/>
  <c r="I365" i="14" s="1"/>
  <c r="H365" i="38"/>
  <c r="I116" i="46"/>
  <c r="F331" i="14" s="1"/>
  <c r="H331" i="14" s="1"/>
  <c r="I331" i="14" s="1"/>
  <c r="H331" i="38"/>
  <c r="I32" i="46"/>
  <c r="F247" i="14" s="1"/>
  <c r="H247" i="14" s="1"/>
  <c r="I247" i="14" s="1"/>
  <c r="H247" i="38"/>
  <c r="I148" i="46"/>
  <c r="F363" i="14" s="1"/>
  <c r="H363" i="14" s="1"/>
  <c r="I363" i="14" s="1"/>
  <c r="H363" i="38"/>
  <c r="I125" i="46"/>
  <c r="F340" i="14" s="1"/>
  <c r="H340" i="14" s="1"/>
  <c r="I340" i="14" s="1"/>
  <c r="H340" i="38"/>
  <c r="I65" i="46"/>
  <c r="F280" i="14" s="1"/>
  <c r="H280" i="14" s="1"/>
  <c r="I280" i="14" s="1"/>
  <c r="H280" i="38"/>
  <c r="I73" i="46"/>
  <c r="F288" i="14" s="1"/>
  <c r="H288" i="14" s="1"/>
  <c r="I288" i="14" s="1"/>
  <c r="H288" i="38"/>
  <c r="I106" i="46"/>
  <c r="F321" i="14" s="1"/>
  <c r="H321" i="14" s="1"/>
  <c r="I321" i="14" s="1"/>
  <c r="H321" i="38"/>
  <c r="I92" i="46"/>
  <c r="F307" i="14" s="1"/>
  <c r="H307" i="14" s="1"/>
  <c r="I307" i="14" s="1"/>
  <c r="H307" i="38"/>
  <c r="I60" i="46"/>
  <c r="F275" i="14" s="1"/>
  <c r="H275" i="14" s="1"/>
  <c r="I275" i="14" s="1"/>
  <c r="H275" i="38"/>
  <c r="I83" i="46"/>
  <c r="F298" i="14" s="1"/>
  <c r="H298" i="14" s="1"/>
  <c r="I298" i="14" s="1"/>
  <c r="H298" i="38"/>
  <c r="I72" i="46"/>
  <c r="F287" i="14" s="1"/>
  <c r="H287" i="14" s="1"/>
  <c r="I287" i="14" s="1"/>
  <c r="H287" i="38"/>
  <c r="I132" i="46"/>
  <c r="F347" i="14" s="1"/>
  <c r="H347" i="14" s="1"/>
  <c r="I347" i="14" s="1"/>
  <c r="H347" i="38"/>
  <c r="J23" i="46"/>
  <c r="G238" i="14" s="1"/>
  <c r="J19" i="46"/>
  <c r="G234" i="14" s="1"/>
  <c r="J21" i="46"/>
  <c r="G236" i="14" s="1"/>
  <c r="N330" i="46"/>
  <c r="J25" i="46"/>
  <c r="G240" i="14" s="1"/>
  <c r="N334" i="46"/>
  <c r="N336" i="46"/>
  <c r="N21" i="46" s="1"/>
  <c r="N329" i="46"/>
  <c r="N338" i="46"/>
  <c r="N23" i="46" s="1"/>
  <c r="J26" i="46"/>
  <c r="G241" i="14" s="1"/>
  <c r="N344" i="46"/>
  <c r="N29" i="46" s="1"/>
  <c r="J27" i="46"/>
  <c r="G242" i="14" s="1"/>
  <c r="J20" i="46"/>
  <c r="G235" i="14" s="1"/>
  <c r="N337" i="46"/>
  <c r="N22" i="46" s="1"/>
  <c r="N335" i="46"/>
  <c r="N340" i="46"/>
  <c r="N25" i="46" s="1"/>
  <c r="N341" i="46"/>
  <c r="N26" i="46" s="1"/>
  <c r="J29" i="46"/>
  <c r="G244" i="14" s="1"/>
  <c r="J31" i="46"/>
  <c r="G246" i="14" s="1"/>
  <c r="N346" i="46"/>
  <c r="N31" i="46" s="1"/>
  <c r="N339" i="46"/>
  <c r="N24" i="46" s="1"/>
  <c r="J24" i="46"/>
  <c r="G239" i="14" s="1"/>
  <c r="N331" i="46"/>
  <c r="J28" i="46"/>
  <c r="G243" i="14" s="1"/>
  <c r="N343" i="46"/>
  <c r="N28" i="46" s="1"/>
  <c r="N332" i="46"/>
  <c r="J30" i="46"/>
  <c r="G245" i="14" s="1"/>
  <c r="N333" i="46"/>
  <c r="N18" i="46" s="1"/>
  <c r="N345" i="46"/>
  <c r="N30" i="46" s="1"/>
  <c r="N342" i="46"/>
  <c r="N27" i="46" s="1"/>
  <c r="J18" i="46"/>
  <c r="G233" i="14" s="1"/>
  <c r="I17" i="46"/>
  <c r="F232" i="14" s="1"/>
  <c r="I20" i="46"/>
  <c r="F235" i="14" s="1"/>
  <c r="H235" i="14" s="1"/>
  <c r="I235" i="14" s="1"/>
  <c r="I21" i="46"/>
  <c r="F236" i="14" s="1"/>
  <c r="I27" i="46"/>
  <c r="F242" i="14" s="1"/>
  <c r="H242" i="14" s="1"/>
  <c r="I242" i="14" s="1"/>
  <c r="I24" i="46"/>
  <c r="F239" i="14" s="1"/>
  <c r="H239" i="14" s="1"/>
  <c r="I239" i="14" s="1"/>
  <c r="I22" i="46"/>
  <c r="F237" i="14" s="1"/>
  <c r="H237" i="14" s="1"/>
  <c r="I237" i="14" s="1"/>
  <c r="I28" i="46"/>
  <c r="F243" i="14" s="1"/>
  <c r="H243" i="14" s="1"/>
  <c r="I243" i="14" s="1"/>
  <c r="I25" i="46"/>
  <c r="F240" i="14" s="1"/>
  <c r="H240" i="14" s="1"/>
  <c r="I240" i="14" s="1"/>
  <c r="I29" i="46"/>
  <c r="F244" i="14" s="1"/>
  <c r="H244" i="14" s="1"/>
  <c r="I244" i="14" s="1"/>
  <c r="I30" i="46"/>
  <c r="F245" i="14" s="1"/>
  <c r="H245" i="14" s="1"/>
  <c r="I245" i="14" s="1"/>
  <c r="I18" i="46"/>
  <c r="F233" i="14" s="1"/>
  <c r="H233" i="14" s="1"/>
  <c r="I233" i="14" s="1"/>
  <c r="I23" i="46"/>
  <c r="F238" i="14" s="1"/>
  <c r="H238" i="14" s="1"/>
  <c r="I238" i="14" s="1"/>
  <c r="I31" i="46"/>
  <c r="F246" i="14" s="1"/>
  <c r="H246" i="14" s="1"/>
  <c r="I246" i="14" s="1"/>
  <c r="I19" i="46"/>
  <c r="F234" i="14" s="1"/>
  <c r="H234" i="14" s="1"/>
  <c r="I234" i="14" s="1"/>
  <c r="N394" i="46"/>
  <c r="N79" i="46" s="1"/>
  <c r="J79" i="46"/>
  <c r="G294" i="14" s="1"/>
  <c r="N367" i="46"/>
  <c r="N52" i="46" s="1"/>
  <c r="J52" i="46"/>
  <c r="G267" i="14" s="1"/>
  <c r="N434" i="46"/>
  <c r="N119" i="46" s="1"/>
  <c r="J119" i="46"/>
  <c r="G334" i="14" s="1"/>
  <c r="N374" i="46"/>
  <c r="N59" i="46" s="1"/>
  <c r="J59" i="46"/>
  <c r="G274" i="14" s="1"/>
  <c r="N401" i="46"/>
  <c r="N86" i="46" s="1"/>
  <c r="J86" i="46"/>
  <c r="G301" i="14" s="1"/>
  <c r="N380" i="46"/>
  <c r="N65" i="46" s="1"/>
  <c r="J65" i="46"/>
  <c r="G280" i="14" s="1"/>
  <c r="N348" i="46"/>
  <c r="N33" i="46" s="1"/>
  <c r="J33" i="46"/>
  <c r="G248" i="14" s="1"/>
  <c r="N423" i="46"/>
  <c r="N108" i="46" s="1"/>
  <c r="J108" i="46"/>
  <c r="G323" i="14" s="1"/>
  <c r="N465" i="46"/>
  <c r="N150" i="46" s="1"/>
  <c r="J150" i="46"/>
  <c r="G365" i="14" s="1"/>
  <c r="N371" i="46"/>
  <c r="N56" i="46" s="1"/>
  <c r="J56" i="46"/>
  <c r="G271" i="14" s="1"/>
  <c r="N408" i="46"/>
  <c r="N93" i="46" s="1"/>
  <c r="J93" i="46"/>
  <c r="G308" i="14" s="1"/>
  <c r="N414" i="46"/>
  <c r="N99" i="46" s="1"/>
  <c r="J99" i="46"/>
  <c r="G314" i="14" s="1"/>
  <c r="N392" i="46"/>
  <c r="N77" i="46" s="1"/>
  <c r="J77" i="46"/>
  <c r="G292" i="14" s="1"/>
  <c r="N442" i="46"/>
  <c r="N127" i="46" s="1"/>
  <c r="J127" i="46"/>
  <c r="G342" i="14" s="1"/>
  <c r="N355" i="46"/>
  <c r="N40" i="46" s="1"/>
  <c r="J40" i="46"/>
  <c r="G255" i="14" s="1"/>
  <c r="N463" i="46"/>
  <c r="N148" i="46" s="1"/>
  <c r="J148" i="46"/>
  <c r="G363" i="14" s="1"/>
  <c r="N438" i="46"/>
  <c r="N123" i="46" s="1"/>
  <c r="J123" i="46"/>
  <c r="G338" i="14" s="1"/>
  <c r="N417" i="46"/>
  <c r="N102" i="46" s="1"/>
  <c r="J102" i="46"/>
  <c r="G317" i="14" s="1"/>
  <c r="N403" i="46"/>
  <c r="N88" i="46" s="1"/>
  <c r="J88" i="46"/>
  <c r="G303" i="14" s="1"/>
  <c r="N410" i="46"/>
  <c r="N95" i="46" s="1"/>
  <c r="J95" i="46"/>
  <c r="G310" i="14" s="1"/>
  <c r="N469" i="46"/>
  <c r="N154" i="46" s="1"/>
  <c r="J154" i="46"/>
  <c r="G369" i="14" s="1"/>
  <c r="N369" i="46"/>
  <c r="N54" i="46" s="1"/>
  <c r="J54" i="46"/>
  <c r="G269" i="14" s="1"/>
  <c r="N384" i="46"/>
  <c r="N69" i="46" s="1"/>
  <c r="J69" i="46"/>
  <c r="G284" i="14" s="1"/>
  <c r="N456" i="46"/>
  <c r="N141" i="46" s="1"/>
  <c r="J141" i="46"/>
  <c r="G356" i="14" s="1"/>
  <c r="N458" i="46"/>
  <c r="N143" i="46" s="1"/>
  <c r="J143" i="46"/>
  <c r="G358" i="14" s="1"/>
  <c r="N428" i="46"/>
  <c r="N113" i="46" s="1"/>
  <c r="J113" i="46"/>
  <c r="G328" i="14" s="1"/>
  <c r="N388" i="46"/>
  <c r="N73" i="46" s="1"/>
  <c r="J73" i="46"/>
  <c r="G288" i="14" s="1"/>
  <c r="N395" i="46"/>
  <c r="N80" i="46" s="1"/>
  <c r="J80" i="46"/>
  <c r="G295" i="14" s="1"/>
  <c r="N452" i="46"/>
  <c r="N137" i="46" s="1"/>
  <c r="J137" i="46"/>
  <c r="G352" i="14" s="1"/>
  <c r="N387" i="46"/>
  <c r="N72" i="46" s="1"/>
  <c r="J72" i="46"/>
  <c r="G287" i="14" s="1"/>
  <c r="N350" i="46"/>
  <c r="N35" i="46" s="1"/>
  <c r="J35" i="46"/>
  <c r="G250" i="14" s="1"/>
  <c r="N391" i="46"/>
  <c r="N76" i="46" s="1"/>
  <c r="J76" i="46"/>
  <c r="G291" i="14" s="1"/>
  <c r="N352" i="46"/>
  <c r="N37" i="46" s="1"/>
  <c r="J37" i="46"/>
  <c r="G252" i="14" s="1"/>
  <c r="N397" i="46"/>
  <c r="N82" i="46" s="1"/>
  <c r="J82" i="46"/>
  <c r="G297" i="14" s="1"/>
  <c r="N400" i="46"/>
  <c r="N85" i="46" s="1"/>
  <c r="J85" i="46"/>
  <c r="G300" i="14" s="1"/>
  <c r="N404" i="46"/>
  <c r="N89" i="46" s="1"/>
  <c r="J89" i="46"/>
  <c r="G304" i="14" s="1"/>
  <c r="N416" i="46"/>
  <c r="N101" i="46" s="1"/>
  <c r="J101" i="46"/>
  <c r="G316" i="14" s="1"/>
  <c r="N459" i="46"/>
  <c r="N144" i="46" s="1"/>
  <c r="J144" i="46"/>
  <c r="G359" i="14" s="1"/>
  <c r="N372" i="46"/>
  <c r="N57" i="46" s="1"/>
  <c r="J57" i="46"/>
  <c r="G272" i="14" s="1"/>
  <c r="N412" i="46"/>
  <c r="N97" i="46" s="1"/>
  <c r="J97" i="46"/>
  <c r="G312" i="14" s="1"/>
  <c r="N364" i="46"/>
  <c r="N49" i="46" s="1"/>
  <c r="J49" i="46"/>
  <c r="G264" i="14" s="1"/>
  <c r="N447" i="46"/>
  <c r="N132" i="46" s="1"/>
  <c r="J132" i="46"/>
  <c r="G347" i="14" s="1"/>
  <c r="N360" i="46"/>
  <c r="N45" i="46" s="1"/>
  <c r="J45" i="46"/>
  <c r="G260" i="14" s="1"/>
  <c r="N358" i="46"/>
  <c r="N43" i="46" s="1"/>
  <c r="J43" i="46"/>
  <c r="G258" i="14" s="1"/>
  <c r="N461" i="46"/>
  <c r="N146" i="46" s="1"/>
  <c r="J146" i="46"/>
  <c r="G361" i="14" s="1"/>
  <c r="N448" i="46"/>
  <c r="N133" i="46" s="1"/>
  <c r="J133" i="46"/>
  <c r="G348" i="14" s="1"/>
  <c r="N349" i="46"/>
  <c r="N34" i="46" s="1"/>
  <c r="J34" i="46"/>
  <c r="G249" i="14" s="1"/>
  <c r="N464" i="46"/>
  <c r="N149" i="46" s="1"/>
  <c r="J149" i="46"/>
  <c r="G364" i="14" s="1"/>
  <c r="N363" i="46"/>
  <c r="N48" i="46" s="1"/>
  <c r="J48" i="46"/>
  <c r="G263" i="14" s="1"/>
  <c r="N445" i="46"/>
  <c r="N130" i="46" s="1"/>
  <c r="J130" i="46"/>
  <c r="G345" i="14" s="1"/>
  <c r="N411" i="46"/>
  <c r="N96" i="46" s="1"/>
  <c r="J96" i="46"/>
  <c r="G311" i="14" s="1"/>
  <c r="N386" i="46"/>
  <c r="N71" i="46" s="1"/>
  <c r="J71" i="46"/>
  <c r="G286" i="14" s="1"/>
  <c r="N381" i="46"/>
  <c r="N66" i="46" s="1"/>
  <c r="J66" i="46"/>
  <c r="G281" i="14" s="1"/>
  <c r="N365" i="46"/>
  <c r="N50" i="46" s="1"/>
  <c r="J50" i="46"/>
  <c r="G265" i="14" s="1"/>
  <c r="N426" i="46"/>
  <c r="N111" i="46" s="1"/>
  <c r="J111" i="46"/>
  <c r="G326" i="14" s="1"/>
  <c r="N413" i="46"/>
  <c r="N98" i="46" s="1"/>
  <c r="J98" i="46"/>
  <c r="G313" i="14" s="1"/>
  <c r="N376" i="46"/>
  <c r="N61" i="46" s="1"/>
  <c r="J61" i="46"/>
  <c r="G276" i="14" s="1"/>
  <c r="N377" i="46"/>
  <c r="N62" i="46" s="1"/>
  <c r="J62" i="46"/>
  <c r="G277" i="14" s="1"/>
  <c r="N443" i="46"/>
  <c r="N128" i="46" s="1"/>
  <c r="J128" i="46"/>
  <c r="G343" i="14" s="1"/>
  <c r="N441" i="46"/>
  <c r="N126" i="46" s="1"/>
  <c r="J126" i="46"/>
  <c r="G341" i="14" s="1"/>
  <c r="N437" i="46"/>
  <c r="N122" i="46" s="1"/>
  <c r="J122" i="46"/>
  <c r="G337" i="14" s="1"/>
  <c r="N455" i="46"/>
  <c r="N140" i="46" s="1"/>
  <c r="J140" i="46"/>
  <c r="G355" i="14" s="1"/>
  <c r="N353" i="46"/>
  <c r="N38" i="46" s="1"/>
  <c r="J38" i="46"/>
  <c r="G253" i="14" s="1"/>
  <c r="N433" i="46"/>
  <c r="N118" i="46" s="1"/>
  <c r="J118" i="46"/>
  <c r="G333" i="14" s="1"/>
  <c r="N415" i="46"/>
  <c r="N100" i="46" s="1"/>
  <c r="J100" i="46"/>
  <c r="G315" i="14" s="1"/>
  <c r="N449" i="46"/>
  <c r="N134" i="46" s="1"/>
  <c r="J134" i="46"/>
  <c r="G349" i="14" s="1"/>
  <c r="N368" i="46"/>
  <c r="N53" i="46" s="1"/>
  <c r="J53" i="46"/>
  <c r="G268" i="14" s="1"/>
  <c r="N398" i="46"/>
  <c r="N83" i="46" s="1"/>
  <c r="J83" i="46"/>
  <c r="G298" i="14" s="1"/>
  <c r="N446" i="46"/>
  <c r="N131" i="46" s="1"/>
  <c r="J131" i="46"/>
  <c r="G346" i="14" s="1"/>
  <c r="N435" i="46"/>
  <c r="N120" i="46" s="1"/>
  <c r="J120" i="46"/>
  <c r="G335" i="14" s="1"/>
  <c r="N430" i="46"/>
  <c r="N115" i="46" s="1"/>
  <c r="J115" i="46"/>
  <c r="G330" i="14" s="1"/>
  <c r="N440" i="46"/>
  <c r="N125" i="46" s="1"/>
  <c r="J125" i="46"/>
  <c r="G340" i="14" s="1"/>
  <c r="N379" i="46"/>
  <c r="N64" i="46" s="1"/>
  <c r="J64" i="46"/>
  <c r="G279" i="14" s="1"/>
  <c r="N354" i="46"/>
  <c r="N39" i="46" s="1"/>
  <c r="J39" i="46"/>
  <c r="G254" i="14" s="1"/>
  <c r="N460" i="46"/>
  <c r="N145" i="46" s="1"/>
  <c r="J145" i="46"/>
  <c r="G360" i="14" s="1"/>
  <c r="N389" i="46"/>
  <c r="N74" i="46" s="1"/>
  <c r="J74" i="46"/>
  <c r="G289" i="14" s="1"/>
  <c r="N462" i="46"/>
  <c r="N147" i="46" s="1"/>
  <c r="J147" i="46"/>
  <c r="G362" i="14" s="1"/>
  <c r="N351" i="46"/>
  <c r="N36" i="46" s="1"/>
  <c r="J36" i="46"/>
  <c r="G251" i="14" s="1"/>
  <c r="N432" i="46"/>
  <c r="N117" i="46" s="1"/>
  <c r="J117" i="46"/>
  <c r="G332" i="14" s="1"/>
  <c r="N406" i="46"/>
  <c r="N91" i="46" s="1"/>
  <c r="J91" i="46"/>
  <c r="G306" i="14" s="1"/>
  <c r="N373" i="46"/>
  <c r="N58" i="46" s="1"/>
  <c r="J58" i="46"/>
  <c r="G273" i="14" s="1"/>
  <c r="N444" i="46"/>
  <c r="N129" i="46" s="1"/>
  <c r="J129" i="46"/>
  <c r="G344" i="14" s="1"/>
  <c r="N359" i="46"/>
  <c r="N44" i="46" s="1"/>
  <c r="J44" i="46"/>
  <c r="G259" i="14" s="1"/>
  <c r="N457" i="46"/>
  <c r="N142" i="46" s="1"/>
  <c r="J142" i="46"/>
  <c r="G357" i="14" s="1"/>
  <c r="N436" i="46"/>
  <c r="N121" i="46" s="1"/>
  <c r="J121" i="46"/>
  <c r="G336" i="14" s="1"/>
  <c r="N453" i="46"/>
  <c r="N138" i="46" s="1"/>
  <c r="J138" i="46"/>
  <c r="G353" i="14" s="1"/>
  <c r="N468" i="46"/>
  <c r="N153" i="46" s="1"/>
  <c r="J153" i="46"/>
  <c r="G368" i="14" s="1"/>
  <c r="N347" i="46"/>
  <c r="N32" i="46" s="1"/>
  <c r="J32" i="46"/>
  <c r="G247" i="14" s="1"/>
  <c r="N405" i="46"/>
  <c r="N90" i="46" s="1"/>
  <c r="J90" i="46"/>
  <c r="G305" i="14" s="1"/>
  <c r="N382" i="46"/>
  <c r="N67" i="46" s="1"/>
  <c r="J67" i="46"/>
  <c r="G282" i="14" s="1"/>
  <c r="N418" i="46"/>
  <c r="N103" i="46" s="1"/>
  <c r="J103" i="46"/>
  <c r="G318" i="14" s="1"/>
  <c r="N407" i="46"/>
  <c r="N92" i="46" s="1"/>
  <c r="J92" i="46"/>
  <c r="G307" i="14" s="1"/>
  <c r="N357" i="46"/>
  <c r="N42" i="46" s="1"/>
  <c r="J42" i="46"/>
  <c r="G257" i="14" s="1"/>
  <c r="N396" i="46"/>
  <c r="N81" i="46" s="1"/>
  <c r="J81" i="46"/>
  <c r="G296" i="14" s="1"/>
  <c r="N402" i="46"/>
  <c r="N87" i="46" s="1"/>
  <c r="J87" i="46"/>
  <c r="G302" i="14" s="1"/>
  <c r="N439" i="46"/>
  <c r="N124" i="46" s="1"/>
  <c r="J124" i="46"/>
  <c r="G339" i="14" s="1"/>
  <c r="N467" i="46"/>
  <c r="N152" i="46" s="1"/>
  <c r="J152" i="46"/>
  <c r="G367" i="14" s="1"/>
  <c r="N421" i="46"/>
  <c r="N106" i="46" s="1"/>
  <c r="J106" i="46"/>
  <c r="G321" i="14" s="1"/>
  <c r="N378" i="46"/>
  <c r="N63" i="46" s="1"/>
  <c r="J63" i="46"/>
  <c r="G278" i="14" s="1"/>
  <c r="N366" i="46"/>
  <c r="N51" i="46" s="1"/>
  <c r="J51" i="46"/>
  <c r="G266" i="14" s="1"/>
  <c r="N356" i="46"/>
  <c r="N41" i="46" s="1"/>
  <c r="J41" i="46"/>
  <c r="G256" i="14" s="1"/>
  <c r="N451" i="46"/>
  <c r="N136" i="46" s="1"/>
  <c r="J136" i="46"/>
  <c r="G351" i="14" s="1"/>
  <c r="N370" i="46"/>
  <c r="N55" i="46" s="1"/>
  <c r="J55" i="46"/>
  <c r="G270" i="14" s="1"/>
  <c r="N429" i="46"/>
  <c r="N114" i="46" s="1"/>
  <c r="J114" i="46"/>
  <c r="G329" i="14" s="1"/>
  <c r="N393" i="46"/>
  <c r="N78" i="46" s="1"/>
  <c r="J78" i="46"/>
  <c r="G293" i="14" s="1"/>
  <c r="N454" i="46"/>
  <c r="N139" i="46" s="1"/>
  <c r="J139" i="46"/>
  <c r="G354" i="14" s="1"/>
  <c r="N425" i="46"/>
  <c r="N110" i="46" s="1"/>
  <c r="J110" i="46"/>
  <c r="G325" i="14" s="1"/>
  <c r="N409" i="46"/>
  <c r="N94" i="46" s="1"/>
  <c r="J94" i="46"/>
  <c r="G309" i="14" s="1"/>
  <c r="N375" i="46"/>
  <c r="N60" i="46" s="1"/>
  <c r="J60" i="46"/>
  <c r="G275" i="14" s="1"/>
  <c r="N361" i="46"/>
  <c r="N46" i="46" s="1"/>
  <c r="J46" i="46"/>
  <c r="G261" i="14" s="1"/>
  <c r="N385" i="46"/>
  <c r="N70" i="46" s="1"/>
  <c r="J70" i="46"/>
  <c r="G285" i="14" s="1"/>
  <c r="N427" i="46"/>
  <c r="N112" i="46" s="1"/>
  <c r="J112" i="46"/>
  <c r="G327" i="14" s="1"/>
  <c r="N420" i="46"/>
  <c r="N105" i="46" s="1"/>
  <c r="J105" i="46"/>
  <c r="G320" i="14" s="1"/>
  <c r="N424" i="46"/>
  <c r="N109" i="46" s="1"/>
  <c r="J109" i="46"/>
  <c r="G324" i="14" s="1"/>
  <c r="N383" i="46"/>
  <c r="N68" i="46" s="1"/>
  <c r="J68" i="46"/>
  <c r="G283" i="14" s="1"/>
  <c r="N450" i="46"/>
  <c r="N135" i="46" s="1"/>
  <c r="J135" i="46"/>
  <c r="G350" i="14" s="1"/>
  <c r="N422" i="46"/>
  <c r="N107" i="46" s="1"/>
  <c r="J107" i="46"/>
  <c r="G322" i="14" s="1"/>
  <c r="N431" i="46"/>
  <c r="N116" i="46" s="1"/>
  <c r="J116" i="46"/>
  <c r="G331" i="14" s="1"/>
  <c r="N470" i="46"/>
  <c r="N155" i="46" s="1"/>
  <c r="J155" i="46"/>
  <c r="G370" i="14" s="1"/>
  <c r="N466" i="46"/>
  <c r="N151" i="46" s="1"/>
  <c r="J151" i="46"/>
  <c r="G366" i="14" s="1"/>
  <c r="N419" i="46"/>
  <c r="N104" i="46" s="1"/>
  <c r="J104" i="46"/>
  <c r="G319" i="14" s="1"/>
  <c r="N390" i="46"/>
  <c r="N75" i="46" s="1"/>
  <c r="J75" i="46"/>
  <c r="G290" i="14" s="1"/>
  <c r="N399" i="46"/>
  <c r="N84" i="46" s="1"/>
  <c r="J84" i="46"/>
  <c r="G299" i="14" s="1"/>
  <c r="N362" i="46"/>
  <c r="N47" i="46" s="1"/>
  <c r="J47" i="46"/>
  <c r="G262" i="14" s="1"/>
  <c r="I16" i="46"/>
  <c r="F231" i="14" s="1"/>
  <c r="I15" i="46"/>
  <c r="F230" i="14" s="1"/>
  <c r="I13" i="46"/>
  <c r="F228" i="14" s="1"/>
  <c r="I229" i="38"/>
  <c r="FW791" i="46" s="1"/>
  <c r="I10" i="46"/>
  <c r="F225" i="14" s="1"/>
  <c r="I14" i="46"/>
  <c r="F229" i="14" s="1"/>
  <c r="H226" i="38"/>
  <c r="I11" i="46"/>
  <c r="F226" i="14" s="1"/>
  <c r="I12" i="46"/>
  <c r="F227" i="14" s="1"/>
  <c r="N800" i="46"/>
  <c r="O45" i="38"/>
  <c r="M46" i="14" s="1"/>
  <c r="G8" i="14"/>
  <c r="H8" i="14" s="1"/>
  <c r="G10" i="14"/>
  <c r="H10" i="14" s="1"/>
  <c r="O146" i="38"/>
  <c r="M147" i="14" s="1"/>
  <c r="O94" i="38"/>
  <c r="M95" i="14" s="1"/>
  <c r="O117" i="38"/>
  <c r="M118" i="14" s="1"/>
  <c r="O15" i="38"/>
  <c r="M16" i="14" s="1"/>
  <c r="O98" i="38"/>
  <c r="M99" i="14" s="1"/>
  <c r="O28" i="38"/>
  <c r="M29" i="14" s="1"/>
  <c r="O44" i="38"/>
  <c r="M45" i="14" s="1"/>
  <c r="O112" i="38"/>
  <c r="M113" i="14" s="1"/>
  <c r="O61" i="38"/>
  <c r="M62" i="14" s="1"/>
  <c r="O34" i="38"/>
  <c r="M35" i="14" s="1"/>
  <c r="O43" i="38"/>
  <c r="M44" i="14" s="1"/>
  <c r="O25" i="38"/>
  <c r="M26" i="14" s="1"/>
  <c r="O29" i="38"/>
  <c r="M30" i="14" s="1"/>
  <c r="O107" i="38"/>
  <c r="M108" i="14" s="1"/>
  <c r="O126" i="38"/>
  <c r="M127" i="14" s="1"/>
  <c r="O77" i="38"/>
  <c r="M78" i="14" s="1"/>
  <c r="O11" i="38"/>
  <c r="M12" i="14" s="1"/>
  <c r="O69" i="38"/>
  <c r="M70" i="14" s="1"/>
  <c r="O147" i="38"/>
  <c r="M148" i="14" s="1"/>
  <c r="O148" i="38"/>
  <c r="M149" i="14" s="1"/>
  <c r="O110" i="38"/>
  <c r="M111" i="14" s="1"/>
  <c r="O115" i="38"/>
  <c r="M116" i="14" s="1"/>
  <c r="O120" i="38"/>
  <c r="M121" i="14" s="1"/>
  <c r="O88" i="38"/>
  <c r="M89" i="14" s="1"/>
  <c r="O64" i="38"/>
  <c r="M65" i="14" s="1"/>
  <c r="O53" i="38"/>
  <c r="M54" i="14" s="1"/>
  <c r="O49" i="38"/>
  <c r="M50" i="14" s="1"/>
  <c r="O150" i="38"/>
  <c r="M151" i="14" s="1"/>
  <c r="O67" i="38"/>
  <c r="M68" i="14" s="1"/>
  <c r="O113" i="38"/>
  <c r="M114" i="14" s="1"/>
  <c r="O108" i="38"/>
  <c r="M109" i="14" s="1"/>
  <c r="O18" i="38"/>
  <c r="M19" i="14" s="1"/>
  <c r="O141" i="38"/>
  <c r="M142" i="14" s="1"/>
  <c r="O89" i="38"/>
  <c r="M90" i="14" s="1"/>
  <c r="O39" i="38"/>
  <c r="M40" i="14" s="1"/>
  <c r="O134" i="38"/>
  <c r="M135" i="14" s="1"/>
  <c r="O51" i="38"/>
  <c r="M52" i="14" s="1"/>
  <c r="O142" i="38"/>
  <c r="M143" i="14" s="1"/>
  <c r="O38" i="38"/>
  <c r="M39" i="14" s="1"/>
  <c r="O63" i="38"/>
  <c r="M64" i="14" s="1"/>
  <c r="O20" i="38"/>
  <c r="M21" i="14" s="1"/>
  <c r="O114" i="38"/>
  <c r="M115" i="14" s="1"/>
  <c r="O133" i="38"/>
  <c r="M134" i="14" s="1"/>
  <c r="O58" i="38"/>
  <c r="M59" i="14" s="1"/>
  <c r="O137" i="38"/>
  <c r="M138" i="14" s="1"/>
  <c r="O19" i="38"/>
  <c r="M20" i="14" s="1"/>
  <c r="O57" i="38"/>
  <c r="M58" i="14" s="1"/>
  <c r="O32" i="38"/>
  <c r="M33" i="14" s="1"/>
  <c r="O30" i="38"/>
  <c r="M31" i="14" s="1"/>
  <c r="O99" i="38"/>
  <c r="M100" i="14" s="1"/>
  <c r="O125" i="38"/>
  <c r="M126" i="14" s="1"/>
  <c r="O136" i="38"/>
  <c r="M137" i="14" s="1"/>
  <c r="O55" i="38"/>
  <c r="M56" i="14" s="1"/>
  <c r="O145" i="38"/>
  <c r="M146" i="14" s="1"/>
  <c r="O81" i="38"/>
  <c r="M82" i="14" s="1"/>
  <c r="O66" i="38"/>
  <c r="M67" i="14" s="1"/>
  <c r="O111" i="38"/>
  <c r="M112" i="14" s="1"/>
  <c r="O100" i="38"/>
  <c r="M101" i="14" s="1"/>
  <c r="O103" i="38"/>
  <c r="M104" i="14" s="1"/>
  <c r="O42" i="38"/>
  <c r="M43" i="14" s="1"/>
  <c r="O31" i="38"/>
  <c r="M32" i="14" s="1"/>
  <c r="O153" i="38"/>
  <c r="M154" i="14" s="1"/>
  <c r="O140" i="38"/>
  <c r="M141" i="14" s="1"/>
  <c r="O22" i="38"/>
  <c r="M23" i="14" s="1"/>
  <c r="O84" i="38"/>
  <c r="M85" i="14" s="1"/>
  <c r="O59" i="38"/>
  <c r="M60" i="14" s="1"/>
  <c r="O87" i="38"/>
  <c r="M88" i="14" s="1"/>
  <c r="O46" i="38"/>
  <c r="M47" i="14" s="1"/>
  <c r="O105" i="38"/>
  <c r="M106" i="14" s="1"/>
  <c r="O78" i="38"/>
  <c r="M79" i="14" s="1"/>
  <c r="O70" i="38"/>
  <c r="M71" i="14" s="1"/>
  <c r="O127" i="38"/>
  <c r="M128" i="14" s="1"/>
  <c r="O54" i="38"/>
  <c r="M55" i="14" s="1"/>
  <c r="O97" i="38"/>
  <c r="M98" i="14" s="1"/>
  <c r="O10" i="38"/>
  <c r="M11" i="14" s="1"/>
  <c r="O149" i="38"/>
  <c r="M150" i="14" s="1"/>
  <c r="O96" i="38"/>
  <c r="M97" i="14" s="1"/>
  <c r="O92" i="38"/>
  <c r="M93" i="14" s="1"/>
  <c r="O21" i="38"/>
  <c r="M22" i="14" s="1"/>
  <c r="O9" i="38"/>
  <c r="M10" i="14" s="1"/>
  <c r="O138" i="38"/>
  <c r="M139" i="14" s="1"/>
  <c r="O82" i="38"/>
  <c r="M83" i="14" s="1"/>
  <c r="O68" i="38"/>
  <c r="M69" i="14" s="1"/>
  <c r="O93" i="38"/>
  <c r="M94" i="14" s="1"/>
  <c r="O26" i="38"/>
  <c r="M27" i="14" s="1"/>
  <c r="O102" i="38"/>
  <c r="M103" i="14" s="1"/>
  <c r="O48" i="38"/>
  <c r="M49" i="14" s="1"/>
  <c r="O37" i="38"/>
  <c r="M38" i="14" s="1"/>
  <c r="O24" i="38"/>
  <c r="M25" i="14" s="1"/>
  <c r="O79" i="38"/>
  <c r="M80" i="14" s="1"/>
  <c r="O72" i="38"/>
  <c r="M73" i="14" s="1"/>
  <c r="O56" i="38"/>
  <c r="M57" i="14" s="1"/>
  <c r="O106" i="38"/>
  <c r="M107" i="14" s="1"/>
  <c r="O151" i="38"/>
  <c r="M152" i="14" s="1"/>
  <c r="O60" i="38"/>
  <c r="M61" i="14" s="1"/>
  <c r="O135" i="38"/>
  <c r="M136" i="14" s="1"/>
  <c r="O152" i="38"/>
  <c r="M153" i="14" s="1"/>
  <c r="O7" i="38"/>
  <c r="M8" i="14" s="1"/>
  <c r="O75" i="38"/>
  <c r="M76" i="14" s="1"/>
  <c r="O109" i="38"/>
  <c r="M110" i="14" s="1"/>
  <c r="O62" i="38"/>
  <c r="M63" i="14" s="1"/>
  <c r="O12" i="38"/>
  <c r="M13" i="14" s="1"/>
  <c r="O52" i="38"/>
  <c r="M53" i="14" s="1"/>
  <c r="O74" i="38"/>
  <c r="M75" i="14" s="1"/>
  <c r="O35" i="38"/>
  <c r="M36" i="14" s="1"/>
  <c r="O23" i="38"/>
  <c r="M24" i="14" s="1"/>
  <c r="O90" i="38"/>
  <c r="M91" i="14" s="1"/>
  <c r="O17" i="38"/>
  <c r="M18" i="14" s="1"/>
  <c r="O118" i="38"/>
  <c r="M119" i="14" s="1"/>
  <c r="O122" i="38"/>
  <c r="M123" i="14" s="1"/>
  <c r="O101" i="38"/>
  <c r="M102" i="14" s="1"/>
  <c r="O132" i="38"/>
  <c r="M133" i="14" s="1"/>
  <c r="O47" i="38"/>
  <c r="M48" i="14" s="1"/>
  <c r="O80" i="38"/>
  <c r="M81" i="14" s="1"/>
  <c r="O123" i="38"/>
  <c r="M124" i="14" s="1"/>
  <c r="I942" i="46"/>
  <c r="O36" i="38"/>
  <c r="M37" i="14" s="1"/>
  <c r="O14" i="38"/>
  <c r="M15" i="14" s="1"/>
  <c r="I8" i="46"/>
  <c r="F223" i="14" s="1"/>
  <c r="O129" i="38"/>
  <c r="M130" i="14" s="1"/>
  <c r="O71" i="38"/>
  <c r="M72" i="14" s="1"/>
  <c r="O116" i="38"/>
  <c r="M117" i="14" s="1"/>
  <c r="O119" i="38"/>
  <c r="M120" i="14" s="1"/>
  <c r="O143" i="38"/>
  <c r="M144" i="14" s="1"/>
  <c r="O124" i="38"/>
  <c r="M125" i="14" s="1"/>
  <c r="O27" i="38"/>
  <c r="M28" i="14" s="1"/>
  <c r="O76" i="38"/>
  <c r="M77" i="14" s="1"/>
  <c r="O73" i="38"/>
  <c r="M74" i="14" s="1"/>
  <c r="O121" i="38"/>
  <c r="M122" i="14" s="1"/>
  <c r="O95" i="38"/>
  <c r="M96" i="14" s="1"/>
  <c r="O8" i="38"/>
  <c r="M9" i="14" s="1"/>
  <c r="O41" i="38"/>
  <c r="M42" i="14" s="1"/>
  <c r="I6" i="46"/>
  <c r="F221" i="14" s="1"/>
  <c r="O130" i="38"/>
  <c r="M131" i="14" s="1"/>
  <c r="O139" i="38"/>
  <c r="M140" i="14" s="1"/>
  <c r="O6" i="38"/>
  <c r="M7" i="14" s="1"/>
  <c r="O40" i="38"/>
  <c r="M41" i="14" s="1"/>
  <c r="I7" i="46"/>
  <c r="F222" i="14" s="1"/>
  <c r="O16" i="38"/>
  <c r="M17" i="14" s="1"/>
  <c r="O144" i="38"/>
  <c r="M145" i="14" s="1"/>
  <c r="O50" i="38"/>
  <c r="M51" i="14" s="1"/>
  <c r="O65" i="38"/>
  <c r="M66" i="14" s="1"/>
  <c r="O128" i="38"/>
  <c r="M129" i="14" s="1"/>
  <c r="O86" i="38"/>
  <c r="M87" i="14" s="1"/>
  <c r="O85" i="38"/>
  <c r="M86" i="14" s="1"/>
  <c r="O83" i="38"/>
  <c r="M84" i="14" s="1"/>
  <c r="O104" i="38"/>
  <c r="M105" i="14" s="1"/>
  <c r="O13" i="38"/>
  <c r="M14" i="14" s="1"/>
  <c r="O91" i="38"/>
  <c r="M92" i="14" s="1"/>
  <c r="O131" i="38"/>
  <c r="M132" i="14" s="1"/>
  <c r="K217" i="38"/>
  <c r="O33" i="38"/>
  <c r="M34" i="14" s="1"/>
  <c r="I9" i="46"/>
  <c r="F224" i="14" s="1"/>
  <c r="O216" i="42"/>
  <c r="N217" i="14" l="1"/>
  <c r="P216" i="38"/>
  <c r="M217" i="14"/>
  <c r="C380" i="14"/>
  <c r="C382" i="14" s="1"/>
  <c r="N19" i="46"/>
  <c r="H349" i="14"/>
  <c r="I349" i="14" s="1"/>
  <c r="N20" i="46"/>
  <c r="H236" i="14"/>
  <c r="I236" i="14" s="1"/>
  <c r="H339" i="14"/>
  <c r="I339" i="14" s="1"/>
  <c r="H350" i="14"/>
  <c r="I350" i="14" s="1"/>
  <c r="H338" i="14"/>
  <c r="I338" i="14" s="1"/>
  <c r="H355" i="14"/>
  <c r="I355" i="14" s="1"/>
  <c r="H371" i="38"/>
  <c r="F371" i="14"/>
  <c r="B382" i="14"/>
  <c r="O216" i="38"/>
  <c r="I156" i="46"/>
  <c r="G217" i="14" l="1"/>
  <c r="H217" i="14" s="1"/>
  <c r="FO477" i="46" l="1"/>
  <c r="FO163" i="46"/>
  <c r="FP791" i="46" l="1"/>
  <c r="FQ791" i="46"/>
  <c r="FR791" i="46"/>
  <c r="FS791" i="46"/>
  <c r="FT791" i="46"/>
  <c r="FX791" i="46"/>
  <c r="FY791" i="46"/>
  <c r="M794" i="46" l="1"/>
  <c r="J793" i="46"/>
  <c r="J801" i="46"/>
  <c r="M801" i="46" s="1"/>
  <c r="M15" i="46" s="1"/>
  <c r="M793" i="46" l="1"/>
  <c r="I222" i="38"/>
  <c r="N793" i="46"/>
  <c r="N801" i="46"/>
  <c r="I230" i="38"/>
  <c r="FP634" i="46" l="1"/>
  <c r="FQ634" i="46"/>
  <c r="FR634" i="46"/>
  <c r="FT634" i="46"/>
  <c r="FS634" i="46"/>
  <c r="J636" i="46" l="1"/>
  <c r="M636" i="46" l="1"/>
  <c r="M637" i="46"/>
  <c r="M638" i="46"/>
  <c r="N636" i="46"/>
  <c r="I222" i="42"/>
  <c r="FP320" i="46" l="1"/>
  <c r="FQ320" i="46"/>
  <c r="FS320" i="46"/>
  <c r="FT320" i="46"/>
  <c r="J322" i="46" l="1"/>
  <c r="I222" i="39" l="1"/>
  <c r="M324" i="46"/>
  <c r="N322" i="46"/>
  <c r="M322" i="46"/>
  <c r="M323" i="46"/>
  <c r="FV163" i="46" l="1"/>
  <c r="FW163" i="46"/>
  <c r="FP163" i="46"/>
  <c r="FT163" i="46"/>
  <c r="FU163" i="46"/>
  <c r="FR163" i="46"/>
  <c r="FS163" i="46"/>
  <c r="FQ163" i="46"/>
  <c r="M167" i="46" l="1"/>
  <c r="M166" i="46"/>
  <c r="M170" i="46" l="1"/>
  <c r="M12" i="46" s="1"/>
  <c r="M165" i="46"/>
  <c r="FP477" i="46"/>
  <c r="FQ477" i="46"/>
  <c r="FR477" i="46"/>
  <c r="FS477" i="46"/>
  <c r="FT477" i="46"/>
  <c r="J479" i="46" l="1"/>
  <c r="M479" i="46" l="1"/>
  <c r="M7" i="46" s="1"/>
  <c r="M480" i="46"/>
  <c r="M8" i="46" s="1"/>
  <c r="M481" i="46"/>
  <c r="N479" i="46"/>
  <c r="I222" i="41"/>
  <c r="FX163" i="46" l="1"/>
  <c r="F164" i="46"/>
  <c r="J164" i="46" s="1"/>
  <c r="B8" i="47" s="1"/>
  <c r="F165" i="46"/>
  <c r="J165" i="46" s="1"/>
  <c r="F166" i="46"/>
  <c r="F167" i="46"/>
  <c r="J167" i="46" s="1"/>
  <c r="F168" i="46"/>
  <c r="J168" i="46" s="1"/>
  <c r="F169" i="46"/>
  <c r="J169" i="46" s="1"/>
  <c r="F170" i="46"/>
  <c r="J170" i="46" s="1"/>
  <c r="N170" i="46" s="1"/>
  <c r="F171" i="46"/>
  <c r="J171" i="46" s="1"/>
  <c r="B9" i="47" s="1"/>
  <c r="F172" i="46"/>
  <c r="J172" i="46" s="1"/>
  <c r="F173" i="46"/>
  <c r="J173" i="46" s="1"/>
  <c r="M164" i="46"/>
  <c r="M6" i="46" s="1"/>
  <c r="M168" i="46"/>
  <c r="M169" i="46"/>
  <c r="M171" i="46"/>
  <c r="M13" i="46" s="1"/>
  <c r="M172" i="46"/>
  <c r="M14" i="46" s="1"/>
  <c r="F199" i="46"/>
  <c r="F226" i="46"/>
  <c r="G283" i="7" s="1"/>
  <c r="F293" i="46"/>
  <c r="G350" i="7" s="1"/>
  <c r="F266" i="46"/>
  <c r="F302" i="46"/>
  <c r="F212" i="46"/>
  <c r="F176" i="46"/>
  <c r="F282" i="46"/>
  <c r="F223" i="46"/>
  <c r="F215" i="46"/>
  <c r="G272" i="7" s="1"/>
  <c r="F208" i="46"/>
  <c r="G265" i="7" s="1"/>
  <c r="F242" i="46"/>
  <c r="F213" i="46"/>
  <c r="F216" i="46"/>
  <c r="F194" i="46"/>
  <c r="F288" i="46"/>
  <c r="F195" i="46"/>
  <c r="F296" i="46"/>
  <c r="G353" i="7" s="1"/>
  <c r="F261" i="46"/>
  <c r="G318" i="7" s="1"/>
  <c r="F225" i="46"/>
  <c r="F275" i="46"/>
  <c r="F220" i="46"/>
  <c r="F259" i="46"/>
  <c r="F253" i="46"/>
  <c r="F210" i="46"/>
  <c r="F309" i="46"/>
  <c r="G366" i="7" s="1"/>
  <c r="F292" i="46"/>
  <c r="F186" i="46"/>
  <c r="F191" i="46"/>
  <c r="F271" i="46"/>
  <c r="F267" i="46"/>
  <c r="G324" i="7" s="1"/>
  <c r="F190" i="46"/>
  <c r="F234" i="46"/>
  <c r="G291" i="7" s="1"/>
  <c r="F240" i="46"/>
  <c r="G297" i="7" s="1"/>
  <c r="F283" i="46"/>
  <c r="F255" i="46"/>
  <c r="F284" i="46"/>
  <c r="F249" i="46"/>
  <c r="F286" i="46"/>
  <c r="G343" i="7" s="1"/>
  <c r="F204" i="46"/>
  <c r="F205" i="46"/>
  <c r="G262" i="7" s="1"/>
  <c r="F299" i="46"/>
  <c r="G356" i="7" s="1"/>
  <c r="F280" i="46"/>
  <c r="F312" i="46"/>
  <c r="F251" i="46"/>
  <c r="F198" i="46"/>
  <c r="F290" i="46"/>
  <c r="G347" i="7" s="1"/>
  <c r="F268" i="46"/>
  <c r="F175" i="46"/>
  <c r="F217" i="46"/>
  <c r="F265" i="46"/>
  <c r="F196" i="46"/>
  <c r="F297" i="46"/>
  <c r="F279" i="46"/>
  <c r="G336" i="7" s="1"/>
  <c r="F308" i="46"/>
  <c r="G365" i="7" s="1"/>
  <c r="F289" i="46"/>
  <c r="G346" i="7" s="1"/>
  <c r="F237" i="46"/>
  <c r="F193" i="46"/>
  <c r="G250" i="7" s="1"/>
  <c r="F256" i="46"/>
  <c r="F232" i="46"/>
  <c r="F209" i="46"/>
  <c r="G266" i="7" s="1"/>
  <c r="F229" i="46"/>
  <c r="G286" i="7" s="1"/>
  <c r="F231" i="46"/>
  <c r="G288" i="7" s="1"/>
  <c r="F285" i="46"/>
  <c r="G342" i="7" s="1"/>
  <c r="F206" i="46"/>
  <c r="G263" i="7" s="1"/>
  <c r="F313" i="46"/>
  <c r="G370" i="7" s="1"/>
  <c r="F310" i="46"/>
  <c r="F298" i="46"/>
  <c r="F270" i="46"/>
  <c r="G327" i="7" s="1"/>
  <c r="F202" i="46"/>
  <c r="G259" i="7" s="1"/>
  <c r="F276" i="46"/>
  <c r="G333" i="7" s="1"/>
  <c r="F221" i="46"/>
  <c r="G278" i="7" s="1"/>
  <c r="F224" i="46"/>
  <c r="G281" i="7" s="1"/>
  <c r="F227" i="46"/>
  <c r="F273" i="46"/>
  <c r="F263" i="46"/>
  <c r="F228" i="46"/>
  <c r="F305" i="46"/>
  <c r="F222" i="46"/>
  <c r="G279" i="7" s="1"/>
  <c r="F185" i="46"/>
  <c r="G242" i="7" s="1"/>
  <c r="F244" i="46"/>
  <c r="F278" i="46"/>
  <c r="G335" i="7" s="1"/>
  <c r="F207" i="46"/>
  <c r="F187" i="46"/>
  <c r="F183" i="46"/>
  <c r="G240" i="7" s="1"/>
  <c r="F252" i="46"/>
  <c r="F177" i="46"/>
  <c r="G234" i="7" s="1"/>
  <c r="F218" i="46"/>
  <c r="G275" i="7" s="1"/>
  <c r="F233" i="46"/>
  <c r="G290" i="7" s="1"/>
  <c r="F179" i="46"/>
  <c r="F248" i="46"/>
  <c r="F307" i="46"/>
  <c r="F245" i="46"/>
  <c r="F214" i="46"/>
  <c r="G271" i="7" s="1"/>
  <c r="F180" i="46"/>
  <c r="G237" i="7" s="1"/>
  <c r="F197" i="46"/>
  <c r="G254" i="7" s="1"/>
  <c r="F250" i="46"/>
  <c r="F260" i="46"/>
  <c r="G317" i="7" s="1"/>
  <c r="F178" i="46"/>
  <c r="F239" i="46"/>
  <c r="F219" i="46"/>
  <c r="G276" i="7" s="1"/>
  <c r="F311" i="46"/>
  <c r="F181" i="46"/>
  <c r="G238" i="7" s="1"/>
  <c r="F182" i="46"/>
  <c r="G239" i="7" s="1"/>
  <c r="F188" i="46"/>
  <c r="F258" i="46"/>
  <c r="G315" i="7" s="1"/>
  <c r="F291" i="46"/>
  <c r="F200" i="46"/>
  <c r="F272" i="46"/>
  <c r="G329" i="7" s="1"/>
  <c r="F192" i="46"/>
  <c r="F235" i="46"/>
  <c r="G292" i="7" s="1"/>
  <c r="F269" i="46"/>
  <c r="G326" i="7" s="1"/>
  <c r="F300" i="46"/>
  <c r="G357" i="7" s="1"/>
  <c r="F264" i="46"/>
  <c r="F287" i="46"/>
  <c r="F281" i="46"/>
  <c r="F294" i="46"/>
  <c r="G351" i="7" s="1"/>
  <c r="F184" i="46"/>
  <c r="F246" i="46"/>
  <c r="G303" i="7" s="1"/>
  <c r="F254" i="46"/>
  <c r="G311" i="7" s="1"/>
  <c r="F274" i="46"/>
  <c r="G331" i="7" s="1"/>
  <c r="F247" i="46"/>
  <c r="G304" i="7" s="1"/>
  <c r="F238" i="46"/>
  <c r="F241" i="46"/>
  <c r="F262" i="46"/>
  <c r="G319" i="7" s="1"/>
  <c r="F174" i="46"/>
  <c r="F230" i="46"/>
  <c r="F243" i="46"/>
  <c r="F304" i="46"/>
  <c r="F189" i="46"/>
  <c r="F236" i="46"/>
  <c r="G293" i="7" s="1"/>
  <c r="F257" i="46"/>
  <c r="G314" i="7" s="1"/>
  <c r="F201" i="46"/>
  <c r="F277" i="46"/>
  <c r="F306" i="46"/>
  <c r="G363" i="7" s="1"/>
  <c r="F211" i="46"/>
  <c r="G268" i="7" s="1"/>
  <c r="F203" i="46"/>
  <c r="G260" i="7" s="1"/>
  <c r="F295" i="46"/>
  <c r="F301" i="46"/>
  <c r="F303" i="46"/>
  <c r="B16" i="47" l="1"/>
  <c r="B14" i="47"/>
  <c r="B21" i="47"/>
  <c r="B13" i="47"/>
  <c r="B11" i="47"/>
  <c r="B19" i="47"/>
  <c r="B17" i="47"/>
  <c r="B18" i="47"/>
  <c r="B12" i="47"/>
  <c r="B20" i="47"/>
  <c r="B15" i="47"/>
  <c r="G222" i="7"/>
  <c r="G228" i="7"/>
  <c r="G227" i="7"/>
  <c r="G226" i="7"/>
  <c r="G224" i="7"/>
  <c r="G221" i="7"/>
  <c r="G241" i="7"/>
  <c r="G287" i="7"/>
  <c r="G302" i="7"/>
  <c r="G284" i="7"/>
  <c r="G294" i="7"/>
  <c r="G354" i="7"/>
  <c r="G325" i="7"/>
  <c r="G247" i="7"/>
  <c r="G251" i="7"/>
  <c r="J166" i="46"/>
  <c r="J314" i="46" s="1"/>
  <c r="J375" i="14" s="1"/>
  <c r="G225" i="7"/>
  <c r="G368" i="7"/>
  <c r="G307" i="7"/>
  <c r="G282" i="7"/>
  <c r="G323" i="7"/>
  <c r="G285" i="7"/>
  <c r="G249" i="7"/>
  <c r="G245" i="7"/>
  <c r="G309" i="7"/>
  <c r="G261" i="7"/>
  <c r="G316" i="7"/>
  <c r="G233" i="7"/>
  <c r="G321" i="7"/>
  <c r="G236" i="7"/>
  <c r="G301" i="7"/>
  <c r="G274" i="7"/>
  <c r="G299" i="7"/>
  <c r="G230" i="7"/>
  <c r="G337" i="7"/>
  <c r="G340" i="7"/>
  <c r="G349" i="7"/>
  <c r="G310" i="7"/>
  <c r="G345" i="7"/>
  <c r="G339" i="7"/>
  <c r="G229" i="7"/>
  <c r="G300" i="7"/>
  <c r="G352" i="7"/>
  <c r="G362" i="7"/>
  <c r="G267" i="7"/>
  <c r="G252" i="7"/>
  <c r="G280" i="7"/>
  <c r="G256" i="7"/>
  <c r="G223" i="7"/>
  <c r="G369" i="7"/>
  <c r="G312" i="7"/>
  <c r="G243" i="7"/>
  <c r="I225" i="7"/>
  <c r="N168" i="46"/>
  <c r="I224" i="7"/>
  <c r="N167" i="46"/>
  <c r="I230" i="7"/>
  <c r="J15" i="46"/>
  <c r="G230" i="14" s="1"/>
  <c r="H230" i="14" s="1"/>
  <c r="I230" i="14" s="1"/>
  <c r="N173" i="46"/>
  <c r="N15" i="46" s="1"/>
  <c r="J14" i="46"/>
  <c r="G229" i="14" s="1"/>
  <c r="H229" i="14" s="1"/>
  <c r="I229" i="14" s="1"/>
  <c r="N172" i="46"/>
  <c r="N14" i="46" s="1"/>
  <c r="I229" i="7"/>
  <c r="N171" i="46"/>
  <c r="I228" i="7"/>
  <c r="I222" i="7"/>
  <c r="N165" i="46"/>
  <c r="N7" i="46" s="1"/>
  <c r="J7" i="46"/>
  <c r="G222" i="14" s="1"/>
  <c r="H222" i="14" s="1"/>
  <c r="I222" i="14" s="1"/>
  <c r="N164" i="46"/>
  <c r="I221" i="7"/>
  <c r="I226" i="7"/>
  <c r="N169" i="46"/>
  <c r="G258" i="7"/>
  <c r="G360" i="7"/>
  <c r="M314" i="46"/>
  <c r="I227" i="7"/>
  <c r="G298" i="7"/>
  <c r="G338" i="7"/>
  <c r="G257" i="7"/>
  <c r="G296" i="7"/>
  <c r="G364" i="7"/>
  <c r="G244" i="7"/>
  <c r="G320" i="7"/>
  <c r="G355" i="7"/>
  <c r="G289" i="7"/>
  <c r="G253" i="7"/>
  <c r="G255" i="7"/>
  <c r="G306" i="7"/>
  <c r="G328" i="7"/>
  <c r="G277" i="7"/>
  <c r="G273" i="7"/>
  <c r="G269" i="7"/>
  <c r="G246" i="7"/>
  <c r="G358" i="7"/>
  <c r="G334" i="7"/>
  <c r="G361" i="7"/>
  <c r="G295" i="7"/>
  <c r="G344" i="7"/>
  <c r="G348" i="7"/>
  <c r="G235" i="7"/>
  <c r="G305" i="7"/>
  <c r="G264" i="7"/>
  <c r="G330" i="7"/>
  <c r="G367" i="7"/>
  <c r="G313" i="7"/>
  <c r="G322" i="7"/>
  <c r="G308" i="7"/>
  <c r="G341" i="7"/>
  <c r="G248" i="7"/>
  <c r="G332" i="7"/>
  <c r="G270" i="7"/>
  <c r="G359" i="7"/>
  <c r="F314" i="46"/>
  <c r="G231" i="7"/>
  <c r="G232" i="7"/>
  <c r="B10" i="47" l="1"/>
  <c r="B22" i="47" s="1"/>
  <c r="N166" i="46"/>
  <c r="N314" i="46" s="1"/>
  <c r="I223" i="7"/>
  <c r="I371" i="7" s="1"/>
  <c r="F375" i="14"/>
  <c r="G375" i="14"/>
  <c r="H375" i="14" s="1"/>
  <c r="B23" i="47" l="1"/>
  <c r="I385" i="7"/>
  <c r="I372" i="7"/>
  <c r="I375" i="14" l="1"/>
  <c r="FO320" i="46"/>
  <c r="FU320" i="46"/>
  <c r="F459" i="46" s="1"/>
  <c r="G359" i="39" s="1"/>
  <c r="FV320" i="46"/>
  <c r="F326" i="46" s="1"/>
  <c r="J326" i="46" s="1"/>
  <c r="FV477" i="46"/>
  <c r="F627" i="46" s="1"/>
  <c r="FO634" i="46"/>
  <c r="F729" i="46" s="1"/>
  <c r="G315" i="42" s="1"/>
  <c r="FU634" i="46"/>
  <c r="FV634" i="46"/>
  <c r="FO791" i="46"/>
  <c r="FU791" i="46"/>
  <c r="FV791" i="46"/>
  <c r="FZ791" i="46"/>
  <c r="F444" i="46"/>
  <c r="G344" i="39" s="1"/>
  <c r="M795" i="46"/>
  <c r="M9" i="46" s="1"/>
  <c r="M325" i="46"/>
  <c r="M482" i="46"/>
  <c r="M639" i="46"/>
  <c r="M796" i="46"/>
  <c r="M326" i="46"/>
  <c r="M483" i="46"/>
  <c r="M640" i="46"/>
  <c r="M797" i="46"/>
  <c r="M802" i="46"/>
  <c r="M16" i="46" s="1"/>
  <c r="F345" i="46"/>
  <c r="G245" i="39" s="1"/>
  <c r="F470" i="46"/>
  <c r="G370" i="39" s="1"/>
  <c r="F386" i="46"/>
  <c r="G286" i="39" s="1"/>
  <c r="F322" i="46"/>
  <c r="G222" i="39" s="1"/>
  <c r="F364" i="46"/>
  <c r="G264" i="39" s="1"/>
  <c r="F434" i="46"/>
  <c r="G334" i="39" s="1"/>
  <c r="F356" i="46"/>
  <c r="G256" i="39" s="1"/>
  <c r="F436" i="46"/>
  <c r="G336" i="39" s="1"/>
  <c r="F421" i="46"/>
  <c r="G321" i="39" s="1"/>
  <c r="F372" i="46"/>
  <c r="G272" i="39" s="1"/>
  <c r="F355" i="46"/>
  <c r="G255" i="39" s="1"/>
  <c r="F353" i="46"/>
  <c r="G253" i="39" s="1"/>
  <c r="F376" i="46"/>
  <c r="G276" i="39" s="1"/>
  <c r="F382" i="46"/>
  <c r="G282" i="39" s="1"/>
  <c r="F400" i="46"/>
  <c r="G300" i="39" s="1"/>
  <c r="F415" i="46"/>
  <c r="G315" i="39" s="1"/>
  <c r="F419" i="46"/>
  <c r="G319" i="39" s="1"/>
  <c r="F437" i="46"/>
  <c r="G337" i="39" s="1"/>
  <c r="F456" i="46"/>
  <c r="G356" i="39" s="1"/>
  <c r="F468" i="46"/>
  <c r="G368" i="39" s="1"/>
  <c r="F348" i="46" l="1"/>
  <c r="G248" i="39" s="1"/>
  <c r="F446" i="46"/>
  <c r="G346" i="39" s="1"/>
  <c r="F447" i="46"/>
  <c r="G347" i="39" s="1"/>
  <c r="F413" i="46"/>
  <c r="G313" i="39" s="1"/>
  <c r="F360" i="46"/>
  <c r="G260" i="39" s="1"/>
  <c r="F375" i="46"/>
  <c r="G275" i="39" s="1"/>
  <c r="F333" i="46"/>
  <c r="G233" i="39" s="1"/>
  <c r="F427" i="46"/>
  <c r="G327" i="39" s="1"/>
  <c r="F325" i="46"/>
  <c r="J325" i="46" s="1"/>
  <c r="I225" i="39" s="1"/>
  <c r="F438" i="46"/>
  <c r="G338" i="39" s="1"/>
  <c r="F409" i="46"/>
  <c r="G309" i="39" s="1"/>
  <c r="F358" i="46"/>
  <c r="G258" i="39" s="1"/>
  <c r="F453" i="46"/>
  <c r="G353" i="39" s="1"/>
  <c r="F371" i="46"/>
  <c r="G271" i="39" s="1"/>
  <c r="F366" i="46"/>
  <c r="G266" i="39" s="1"/>
  <c r="F324" i="46"/>
  <c r="G224" i="39" s="1"/>
  <c r="F399" i="46"/>
  <c r="G299" i="39" s="1"/>
  <c r="F336" i="46"/>
  <c r="G236" i="39" s="1"/>
  <c r="F352" i="46"/>
  <c r="G252" i="39" s="1"/>
  <c r="F411" i="46"/>
  <c r="G311" i="39" s="1"/>
  <c r="F463" i="46"/>
  <c r="G363" i="39" s="1"/>
  <c r="F402" i="46"/>
  <c r="G302" i="39" s="1"/>
  <c r="F432" i="46"/>
  <c r="G332" i="39" s="1"/>
  <c r="F425" i="46"/>
  <c r="G325" i="39" s="1"/>
  <c r="F390" i="46"/>
  <c r="G290" i="39" s="1"/>
  <c r="F335" i="46"/>
  <c r="G235" i="39" s="1"/>
  <c r="F451" i="46"/>
  <c r="G351" i="39" s="1"/>
  <c r="F465" i="46"/>
  <c r="G365" i="39" s="1"/>
  <c r="F331" i="46"/>
  <c r="G231" i="39" s="1"/>
  <c r="F365" i="46"/>
  <c r="G265" i="39" s="1"/>
  <c r="F469" i="46"/>
  <c r="G369" i="39" s="1"/>
  <c r="F424" i="46"/>
  <c r="G324" i="39" s="1"/>
  <c r="F383" i="46"/>
  <c r="G283" i="39" s="1"/>
  <c r="F329" i="46"/>
  <c r="G229" i="39" s="1"/>
  <c r="F359" i="46"/>
  <c r="G259" i="39" s="1"/>
  <c r="F330" i="46"/>
  <c r="G230" i="39" s="1"/>
  <c r="F450" i="46"/>
  <c r="G350" i="39" s="1"/>
  <c r="F910" i="46"/>
  <c r="G339" i="38" s="1"/>
  <c r="F719" i="46"/>
  <c r="G305" i="42" s="1"/>
  <c r="F664" i="46"/>
  <c r="G250" i="42" s="1"/>
  <c r="F467" i="46"/>
  <c r="G367" i="39" s="1"/>
  <c r="F435" i="46"/>
  <c r="G335" i="39" s="1"/>
  <c r="F423" i="46"/>
  <c r="G323" i="39" s="1"/>
  <c r="F412" i="46"/>
  <c r="G312" i="39" s="1"/>
  <c r="F397" i="46"/>
  <c r="G297" i="39" s="1"/>
  <c r="F381" i="46"/>
  <c r="G281" i="39" s="1"/>
  <c r="F357" i="46"/>
  <c r="G257" i="39" s="1"/>
  <c r="F334" i="46"/>
  <c r="G234" i="39" s="1"/>
  <c r="F457" i="46"/>
  <c r="G357" i="39" s="1"/>
  <c r="F401" i="46"/>
  <c r="G301" i="39" s="1"/>
  <c r="F455" i="46"/>
  <c r="G355" i="39" s="1"/>
  <c r="F338" i="46"/>
  <c r="G238" i="39" s="1"/>
  <c r="F406" i="46"/>
  <c r="G306" i="39" s="1"/>
  <c r="F403" i="46"/>
  <c r="G303" i="39" s="1"/>
  <c r="F466" i="46"/>
  <c r="G366" i="39" s="1"/>
  <c r="F430" i="46"/>
  <c r="G330" i="39" s="1"/>
  <c r="F414" i="46"/>
  <c r="G314" i="39" s="1"/>
  <c r="F337" i="46"/>
  <c r="G237" i="39" s="1"/>
  <c r="F452" i="46"/>
  <c r="G352" i="39" s="1"/>
  <c r="F323" i="46"/>
  <c r="G223" i="39" s="1"/>
  <c r="F460" i="46"/>
  <c r="G360" i="39" s="1"/>
  <c r="F433" i="46"/>
  <c r="G333" i="39" s="1"/>
  <c r="F422" i="46"/>
  <c r="G322" i="39" s="1"/>
  <c r="F410" i="46"/>
  <c r="G310" i="39" s="1"/>
  <c r="F396" i="46"/>
  <c r="G296" i="39" s="1"/>
  <c r="F379" i="46"/>
  <c r="G279" i="39" s="1"/>
  <c r="F354" i="46"/>
  <c r="G254" i="39" s="1"/>
  <c r="F332" i="46"/>
  <c r="G232" i="39" s="1"/>
  <c r="F464" i="46"/>
  <c r="G364" i="39" s="1"/>
  <c r="F441" i="46"/>
  <c r="G341" i="39" s="1"/>
  <c r="F394" i="46"/>
  <c r="G294" i="39" s="1"/>
  <c r="F458" i="46"/>
  <c r="G358" i="39" s="1"/>
  <c r="F420" i="46"/>
  <c r="G320" i="39" s="1"/>
  <c r="F440" i="46"/>
  <c r="G340" i="39" s="1"/>
  <c r="F363" i="46"/>
  <c r="G263" i="39" s="1"/>
  <c r="F395" i="46"/>
  <c r="G295" i="39" s="1"/>
  <c r="F448" i="46"/>
  <c r="G348" i="39" s="1"/>
  <c r="F378" i="46"/>
  <c r="G278" i="39" s="1"/>
  <c r="F454" i="46"/>
  <c r="G354" i="39" s="1"/>
  <c r="F321" i="46"/>
  <c r="G221" i="39" s="1"/>
  <c r="F449" i="46"/>
  <c r="G349" i="39" s="1"/>
  <c r="F431" i="46"/>
  <c r="G331" i="39" s="1"/>
  <c r="F418" i="46"/>
  <c r="G318" i="39" s="1"/>
  <c r="F408" i="46"/>
  <c r="G308" i="39" s="1"/>
  <c r="F389" i="46"/>
  <c r="G289" i="39" s="1"/>
  <c r="F369" i="46"/>
  <c r="G269" i="39" s="1"/>
  <c r="F350" i="46"/>
  <c r="G250" i="39" s="1"/>
  <c r="F367" i="46"/>
  <c r="G267" i="39" s="1"/>
  <c r="F351" i="46"/>
  <c r="G251" i="39" s="1"/>
  <c r="F384" i="46"/>
  <c r="G284" i="39" s="1"/>
  <c r="F398" i="46"/>
  <c r="G298" i="39" s="1"/>
  <c r="F393" i="46"/>
  <c r="G293" i="39" s="1"/>
  <c r="F388" i="46"/>
  <c r="G288" i="39" s="1"/>
  <c r="F578" i="46"/>
  <c r="G321" i="41" s="1"/>
  <c r="F346" i="46"/>
  <c r="G246" i="39" s="1"/>
  <c r="F461" i="46"/>
  <c r="G361" i="39" s="1"/>
  <c r="F341" i="46"/>
  <c r="G241" i="39" s="1"/>
  <c r="F328" i="46"/>
  <c r="J328" i="46" s="1"/>
  <c r="B27" i="47" s="1"/>
  <c r="F869" i="46"/>
  <c r="G298" i="38" s="1"/>
  <c r="F417" i="46"/>
  <c r="G317" i="39" s="1"/>
  <c r="F407" i="46"/>
  <c r="G307" i="39" s="1"/>
  <c r="F387" i="46"/>
  <c r="G287" i="39" s="1"/>
  <c r="F362" i="46"/>
  <c r="G262" i="39" s="1"/>
  <c r="F347" i="46"/>
  <c r="G247" i="39" s="1"/>
  <c r="F339" i="46"/>
  <c r="G239" i="39" s="1"/>
  <c r="F439" i="46"/>
  <c r="G339" i="39" s="1"/>
  <c r="F377" i="46"/>
  <c r="G277" i="39" s="1"/>
  <c r="F349" i="46"/>
  <c r="G249" i="39" s="1"/>
  <c r="F344" i="46"/>
  <c r="G244" i="39" s="1"/>
  <c r="F368" i="46"/>
  <c r="G268" i="39" s="1"/>
  <c r="F604" i="46"/>
  <c r="G347" i="41" s="1"/>
  <c r="F373" i="46"/>
  <c r="G273" i="39" s="1"/>
  <c r="F462" i="46"/>
  <c r="G362" i="39" s="1"/>
  <c r="F405" i="46"/>
  <c r="G305" i="39" s="1"/>
  <c r="F327" i="46"/>
  <c r="G227" i="39" s="1"/>
  <c r="F429" i="46"/>
  <c r="G329" i="39" s="1"/>
  <c r="F443" i="46"/>
  <c r="G343" i="39" s="1"/>
  <c r="F426" i="46"/>
  <c r="G326" i="39" s="1"/>
  <c r="F416" i="46"/>
  <c r="G316" i="39" s="1"/>
  <c r="F404" i="46"/>
  <c r="G304" i="39" s="1"/>
  <c r="F385" i="46"/>
  <c r="G285" i="39" s="1"/>
  <c r="F361" i="46"/>
  <c r="G261" i="39" s="1"/>
  <c r="F343" i="46"/>
  <c r="G243" i="39" s="1"/>
  <c r="F340" i="46"/>
  <c r="G240" i="39" s="1"/>
  <c r="F370" i="46"/>
  <c r="G270" i="39" s="1"/>
  <c r="F392" i="46"/>
  <c r="G292" i="39" s="1"/>
  <c r="F445" i="46"/>
  <c r="G345" i="39" s="1"/>
  <c r="F391" i="46"/>
  <c r="G291" i="39" s="1"/>
  <c r="F342" i="46"/>
  <c r="G242" i="39" s="1"/>
  <c r="F487" i="46"/>
  <c r="G230" i="41" s="1"/>
  <c r="F374" i="46"/>
  <c r="G274" i="39" s="1"/>
  <c r="F380" i="46"/>
  <c r="G280" i="39" s="1"/>
  <c r="F428" i="46"/>
  <c r="G328" i="39" s="1"/>
  <c r="F442" i="46"/>
  <c r="G342" i="39" s="1"/>
  <c r="F906" i="46"/>
  <c r="G335" i="38" s="1"/>
  <c r="F704" i="46"/>
  <c r="G290" i="42" s="1"/>
  <c r="F888" i="46"/>
  <c r="G317" i="38" s="1"/>
  <c r="F879" i="46"/>
  <c r="G308" i="38" s="1"/>
  <c r="F854" i="46"/>
  <c r="G283" i="38" s="1"/>
  <c r="F829" i="46"/>
  <c r="G258" i="38" s="1"/>
  <c r="F880" i="46"/>
  <c r="G309" i="38" s="1"/>
  <c r="F890" i="46"/>
  <c r="G319" i="38" s="1"/>
  <c r="F863" i="46"/>
  <c r="G292" i="38" s="1"/>
  <c r="F904" i="46"/>
  <c r="G333" i="38" s="1"/>
  <c r="F887" i="46"/>
  <c r="G316" i="38" s="1"/>
  <c r="F856" i="46"/>
  <c r="G285" i="38" s="1"/>
  <c r="F861" i="46"/>
  <c r="G290" i="38" s="1"/>
  <c r="F832" i="46"/>
  <c r="G261" i="38" s="1"/>
  <c r="F840" i="46"/>
  <c r="G269" i="38" s="1"/>
  <c r="F833" i="46"/>
  <c r="G262" i="38" s="1"/>
  <c r="F852" i="46"/>
  <c r="G281" i="38" s="1"/>
  <c r="F868" i="46"/>
  <c r="G297" i="38" s="1"/>
  <c r="F805" i="46"/>
  <c r="G234" i="38" s="1"/>
  <c r="F870" i="46"/>
  <c r="G299" i="38" s="1"/>
  <c r="F846" i="46"/>
  <c r="G275" i="38" s="1"/>
  <c r="F815" i="46"/>
  <c r="G244" i="38" s="1"/>
  <c r="F847" i="46"/>
  <c r="G276" i="38" s="1"/>
  <c r="F828" i="46"/>
  <c r="G257" i="38" s="1"/>
  <c r="F895" i="46"/>
  <c r="G324" i="38" s="1"/>
  <c r="F897" i="46"/>
  <c r="G326" i="38" s="1"/>
  <c r="F893" i="46"/>
  <c r="G322" i="38" s="1"/>
  <c r="F800" i="46"/>
  <c r="G229" i="38" s="1"/>
  <c r="F927" i="46"/>
  <c r="G356" i="38" s="1"/>
  <c r="F810" i="46"/>
  <c r="G239" i="38" s="1"/>
  <c r="F843" i="46"/>
  <c r="G272" i="38" s="1"/>
  <c r="F823" i="46"/>
  <c r="G252" i="38" s="1"/>
  <c r="F936" i="46"/>
  <c r="G365" i="38" s="1"/>
  <c r="F875" i="46"/>
  <c r="G304" i="38" s="1"/>
  <c r="F931" i="46"/>
  <c r="G360" i="38" s="1"/>
  <c r="F940" i="46"/>
  <c r="G369" i="38" s="1"/>
  <c r="F920" i="46"/>
  <c r="G349" i="38" s="1"/>
  <c r="F909" i="46"/>
  <c r="G338" i="38" s="1"/>
  <c r="F867" i="46"/>
  <c r="G296" i="38" s="1"/>
  <c r="F894" i="46"/>
  <c r="G323" i="38" s="1"/>
  <c r="F831" i="46"/>
  <c r="G260" i="38" s="1"/>
  <c r="F830" i="46"/>
  <c r="G259" i="38" s="1"/>
  <c r="F929" i="46"/>
  <c r="G358" i="38" s="1"/>
  <c r="F860" i="46"/>
  <c r="G289" i="38" s="1"/>
  <c r="F914" i="46"/>
  <c r="G343" i="38" s="1"/>
  <c r="F884" i="46"/>
  <c r="G313" i="38" s="1"/>
  <c r="F871" i="46"/>
  <c r="G300" i="38" s="1"/>
  <c r="F807" i="46"/>
  <c r="G236" i="38" s="1"/>
  <c r="F908" i="46"/>
  <c r="G337" i="38" s="1"/>
  <c r="F878" i="46"/>
  <c r="G307" i="38" s="1"/>
  <c r="F806" i="46"/>
  <c r="G235" i="38" s="1"/>
  <c r="F903" i="46"/>
  <c r="G332" i="38" s="1"/>
  <c r="F811" i="46"/>
  <c r="G240" i="38" s="1"/>
  <c r="F928" i="46"/>
  <c r="G357" i="38" s="1"/>
  <c r="F822" i="46"/>
  <c r="G251" i="38" s="1"/>
  <c r="F892" i="46"/>
  <c r="G321" i="38" s="1"/>
  <c r="F918" i="46"/>
  <c r="G347" i="38" s="1"/>
  <c r="F824" i="46"/>
  <c r="G253" i="38" s="1"/>
  <c r="F886" i="46"/>
  <c r="G315" i="38" s="1"/>
  <c r="F853" i="46"/>
  <c r="G282" i="38" s="1"/>
  <c r="F907" i="46"/>
  <c r="G336" i="38" s="1"/>
  <c r="F842" i="46"/>
  <c r="G271" i="38" s="1"/>
  <c r="F839" i="46"/>
  <c r="G268" i="38" s="1"/>
  <c r="F816" i="46"/>
  <c r="G245" i="38" s="1"/>
  <c r="F850" i="46"/>
  <c r="G279" i="38" s="1"/>
  <c r="F938" i="46"/>
  <c r="G367" i="38" s="1"/>
  <c r="F881" i="46"/>
  <c r="G310" i="38" s="1"/>
  <c r="F939" i="46"/>
  <c r="G368" i="38" s="1"/>
  <c r="F902" i="46"/>
  <c r="G331" i="38" s="1"/>
  <c r="F900" i="46"/>
  <c r="G329" i="38" s="1"/>
  <c r="F896" i="46"/>
  <c r="G325" i="38" s="1"/>
  <c r="F821" i="46"/>
  <c r="G250" i="38" s="1"/>
  <c r="F883" i="46"/>
  <c r="G312" i="38" s="1"/>
  <c r="F814" i="46"/>
  <c r="G243" i="38" s="1"/>
  <c r="F844" i="46"/>
  <c r="G273" i="38" s="1"/>
  <c r="F889" i="46"/>
  <c r="G318" i="38" s="1"/>
  <c r="F825" i="46"/>
  <c r="G254" i="38" s="1"/>
  <c r="F858" i="46"/>
  <c r="G287" i="38" s="1"/>
  <c r="F818" i="46"/>
  <c r="G247" i="38" s="1"/>
  <c r="F838" i="46"/>
  <c r="G267" i="38" s="1"/>
  <c r="F826" i="46"/>
  <c r="G255" i="38" s="1"/>
  <c r="F935" i="46"/>
  <c r="G364" i="38" s="1"/>
  <c r="F738" i="46"/>
  <c r="G324" i="42" s="1"/>
  <c r="F723" i="46"/>
  <c r="G309" i="42" s="1"/>
  <c r="F735" i="46"/>
  <c r="G321" i="42" s="1"/>
  <c r="F690" i="46"/>
  <c r="G276" i="42" s="1"/>
  <c r="F725" i="46"/>
  <c r="G311" i="42" s="1"/>
  <c r="F697" i="46"/>
  <c r="G283" i="42" s="1"/>
  <c r="F765" i="46"/>
  <c r="G351" i="42" s="1"/>
  <c r="F737" i="46"/>
  <c r="G323" i="42" s="1"/>
  <c r="F750" i="46"/>
  <c r="G336" i="42" s="1"/>
  <c r="F705" i="46"/>
  <c r="G291" i="42" s="1"/>
  <c r="M628" i="46"/>
  <c r="M942" i="46"/>
  <c r="M785" i="46"/>
  <c r="N326" i="46"/>
  <c r="I226" i="39"/>
  <c r="M471" i="46"/>
  <c r="G226" i="39"/>
  <c r="F707" i="46"/>
  <c r="G293" i="42" s="1"/>
  <c r="F639" i="46"/>
  <c r="F781" i="46"/>
  <c r="G367" i="42" s="1"/>
  <c r="F782" i="46"/>
  <c r="G368" i="42" s="1"/>
  <c r="F747" i="46"/>
  <c r="G333" i="42" s="1"/>
  <c r="F736" i="46"/>
  <c r="G322" i="42" s="1"/>
  <c r="F751" i="46"/>
  <c r="G337" i="42" s="1"/>
  <c r="F711" i="46"/>
  <c r="G297" i="42" s="1"/>
  <c r="F646" i="46"/>
  <c r="G232" i="42" s="1"/>
  <c r="F726" i="46"/>
  <c r="G312" i="42" s="1"/>
  <c r="F657" i="46"/>
  <c r="G243" i="42" s="1"/>
  <c r="F681" i="46"/>
  <c r="G267" i="42" s="1"/>
  <c r="F654" i="46"/>
  <c r="G240" i="42" s="1"/>
  <c r="F686" i="46"/>
  <c r="G272" i="42" s="1"/>
  <c r="F778" i="46"/>
  <c r="G364" i="42" s="1"/>
  <c r="F665" i="46"/>
  <c r="G251" i="42" s="1"/>
  <c r="F708" i="46"/>
  <c r="G294" i="42" s="1"/>
  <c r="F720" i="46"/>
  <c r="G306" i="42" s="1"/>
  <c r="F656" i="46"/>
  <c r="G242" i="42" s="1"/>
  <c r="F678" i="46"/>
  <c r="G264" i="42" s="1"/>
  <c r="F677" i="46"/>
  <c r="G263" i="42" s="1"/>
  <c r="F776" i="46"/>
  <c r="G362" i="42" s="1"/>
  <c r="M10" i="46"/>
  <c r="F683" i="46"/>
  <c r="G269" i="42" s="1"/>
  <c r="F721" i="46"/>
  <c r="G307" i="42" s="1"/>
  <c r="F684" i="46"/>
  <c r="G270" i="42" s="1"/>
  <c r="F692" i="46"/>
  <c r="G278" i="42" s="1"/>
  <c r="F671" i="46"/>
  <c r="G257" i="42" s="1"/>
  <c r="F727" i="46"/>
  <c r="G313" i="42" s="1"/>
  <c r="F774" i="46"/>
  <c r="G360" i="42" s="1"/>
  <c r="F676" i="46"/>
  <c r="G262" i="42" s="1"/>
  <c r="F695" i="46"/>
  <c r="G281" i="42" s="1"/>
  <c r="F696" i="46"/>
  <c r="G282" i="42" s="1"/>
  <c r="F674" i="46"/>
  <c r="G260" i="42" s="1"/>
  <c r="F666" i="46"/>
  <c r="G252" i="42" s="1"/>
  <c r="F772" i="46"/>
  <c r="G358" i="42" s="1"/>
  <c r="F702" i="46"/>
  <c r="G288" i="42" s="1"/>
  <c r="F756" i="46"/>
  <c r="G342" i="42" s="1"/>
  <c r="F739" i="46"/>
  <c r="G325" i="42" s="1"/>
  <c r="F644" i="46"/>
  <c r="G230" i="42" s="1"/>
  <c r="F693" i="46"/>
  <c r="G279" i="42" s="1"/>
  <c r="F740" i="46"/>
  <c r="G326" i="42" s="1"/>
  <c r="F718" i="46"/>
  <c r="G304" i="42" s="1"/>
  <c r="F743" i="46"/>
  <c r="G329" i="42" s="1"/>
  <c r="F699" i="46"/>
  <c r="G285" i="42" s="1"/>
  <c r="F667" i="46"/>
  <c r="G253" i="42" s="1"/>
  <c r="F770" i="46"/>
  <c r="G356" i="42" s="1"/>
  <c r="F767" i="46"/>
  <c r="G353" i="42" s="1"/>
  <c r="F715" i="46"/>
  <c r="G301" i="42" s="1"/>
  <c r="F673" i="46"/>
  <c r="G259" i="42" s="1"/>
  <c r="F759" i="46"/>
  <c r="G345" i="42" s="1"/>
  <c r="F670" i="46"/>
  <c r="G256" i="42" s="1"/>
  <c r="F685" i="46"/>
  <c r="G271" i="42" s="1"/>
  <c r="F717" i="46"/>
  <c r="G303" i="42" s="1"/>
  <c r="M11" i="46"/>
  <c r="F731" i="46"/>
  <c r="G317" i="42" s="1"/>
  <c r="F713" i="46"/>
  <c r="G299" i="42" s="1"/>
  <c r="F663" i="46"/>
  <c r="G249" i="42" s="1"/>
  <c r="F757" i="46"/>
  <c r="G343" i="42" s="1"/>
  <c r="F761" i="46"/>
  <c r="G347" i="42" s="1"/>
  <c r="F710" i="46"/>
  <c r="G296" i="42" s="1"/>
  <c r="F648" i="46"/>
  <c r="G234" i="42" s="1"/>
  <c r="F701" i="46"/>
  <c r="G287" i="42" s="1"/>
  <c r="F661" i="46"/>
  <c r="G247" i="42" s="1"/>
  <c r="F706" i="46"/>
  <c r="G292" i="42" s="1"/>
  <c r="F658" i="46"/>
  <c r="G244" i="42" s="1"/>
  <c r="F734" i="46"/>
  <c r="G320" i="42" s="1"/>
  <c r="F694" i="46"/>
  <c r="G280" i="42" s="1"/>
  <c r="F691" i="46"/>
  <c r="G277" i="42" s="1"/>
  <c r="F733" i="46"/>
  <c r="G319" i="42" s="1"/>
  <c r="F724" i="46"/>
  <c r="G310" i="42" s="1"/>
  <c r="F722" i="46"/>
  <c r="G308" i="42" s="1"/>
  <c r="F763" i="46"/>
  <c r="G349" i="42" s="1"/>
  <c r="F650" i="46"/>
  <c r="G236" i="42" s="1"/>
  <c r="F752" i="46"/>
  <c r="G338" i="42" s="1"/>
  <c r="F668" i="46"/>
  <c r="G254" i="42" s="1"/>
  <c r="F653" i="46"/>
  <c r="G239" i="42" s="1"/>
  <c r="F669" i="46"/>
  <c r="G255" i="42" s="1"/>
  <c r="F771" i="46"/>
  <c r="G357" i="42" s="1"/>
  <c r="F689" i="46"/>
  <c r="G275" i="42" s="1"/>
  <c r="F753" i="46"/>
  <c r="G339" i="42" s="1"/>
  <c r="F698" i="46"/>
  <c r="G284" i="42" s="1"/>
  <c r="F712" i="46"/>
  <c r="G298" i="42" s="1"/>
  <c r="F647" i="46"/>
  <c r="G233" i="42" s="1"/>
  <c r="F779" i="46"/>
  <c r="G365" i="42" s="1"/>
  <c r="F651" i="46"/>
  <c r="G237" i="42" s="1"/>
  <c r="F703" i="46"/>
  <c r="G289" i="42" s="1"/>
  <c r="F730" i="46"/>
  <c r="G316" i="42" s="1"/>
  <c r="F675" i="46"/>
  <c r="G261" i="42" s="1"/>
  <c r="F745" i="46"/>
  <c r="G331" i="42" s="1"/>
  <c r="F749" i="46"/>
  <c r="G335" i="42" s="1"/>
  <c r="F714" i="46"/>
  <c r="G300" i="42" s="1"/>
  <c r="F783" i="46"/>
  <c r="G369" i="42" s="1"/>
  <c r="F672" i="46"/>
  <c r="G258" i="42" s="1"/>
  <c r="F643" i="46"/>
  <c r="G229" i="42" s="1"/>
  <c r="F732" i="46"/>
  <c r="G318" i="42" s="1"/>
  <c r="F649" i="46"/>
  <c r="G235" i="42" s="1"/>
  <c r="F746" i="46"/>
  <c r="G332" i="42" s="1"/>
  <c r="F755" i="46"/>
  <c r="G341" i="42" s="1"/>
  <c r="F769" i="46"/>
  <c r="G355" i="42" s="1"/>
  <c r="F652" i="46"/>
  <c r="G238" i="42" s="1"/>
  <c r="F748" i="46"/>
  <c r="G334" i="42" s="1"/>
  <c r="F682" i="46"/>
  <c r="G268" i="42" s="1"/>
  <c r="F754" i="46"/>
  <c r="G340" i="42" s="1"/>
  <c r="F742" i="46"/>
  <c r="G328" i="42" s="1"/>
  <c r="G370" i="41"/>
  <c r="F595" i="46"/>
  <c r="F491" i="46"/>
  <c r="F506" i="46"/>
  <c r="F566" i="46"/>
  <c r="F546" i="46"/>
  <c r="F913" i="46"/>
  <c r="G342" i="38" s="1"/>
  <c r="F849" i="46"/>
  <c r="G278" i="38" s="1"/>
  <c r="F899" i="46"/>
  <c r="G328" i="38" s="1"/>
  <c r="F851" i="46"/>
  <c r="G280" i="38" s="1"/>
  <c r="F801" i="46"/>
  <c r="G230" i="38" s="1"/>
  <c r="F905" i="46"/>
  <c r="G334" i="38" s="1"/>
  <c r="F827" i="46"/>
  <c r="G256" i="38" s="1"/>
  <c r="F926" i="46"/>
  <c r="G355" i="38" s="1"/>
  <c r="F872" i="46"/>
  <c r="G301" i="38" s="1"/>
  <c r="F923" i="46"/>
  <c r="G352" i="38" s="1"/>
  <c r="F885" i="46"/>
  <c r="G314" i="38" s="1"/>
  <c r="F857" i="46"/>
  <c r="G286" i="38" s="1"/>
  <c r="F837" i="46"/>
  <c r="G266" i="38" s="1"/>
  <c r="F793" i="46"/>
  <c r="G222" i="38" s="1"/>
  <c r="F835" i="46"/>
  <c r="G264" i="38" s="1"/>
  <c r="F882" i="46"/>
  <c r="G311" i="38" s="1"/>
  <c r="F804" i="46"/>
  <c r="G233" i="38" s="1"/>
  <c r="F820" i="46"/>
  <c r="G249" i="38" s="1"/>
  <c r="F855" i="46"/>
  <c r="G284" i="38" s="1"/>
  <c r="F841" i="46"/>
  <c r="G270" i="38" s="1"/>
  <c r="F836" i="46"/>
  <c r="G265" i="38" s="1"/>
  <c r="F915" i="46"/>
  <c r="G344" i="38" s="1"/>
  <c r="F813" i="46"/>
  <c r="G242" i="38" s="1"/>
  <c r="F862" i="46"/>
  <c r="G291" i="38" s="1"/>
  <c r="F922" i="46"/>
  <c r="G351" i="38" s="1"/>
  <c r="F925" i="46"/>
  <c r="G354" i="38" s="1"/>
  <c r="F919" i="46"/>
  <c r="G348" i="38" s="1"/>
  <c r="F934" i="46"/>
  <c r="G363" i="38" s="1"/>
  <c r="F817" i="46"/>
  <c r="G246" i="38" s="1"/>
  <c r="F898" i="46"/>
  <c r="G327" i="38" s="1"/>
  <c r="F874" i="46"/>
  <c r="G303" i="38" s="1"/>
  <c r="F877" i="46"/>
  <c r="G306" i="38" s="1"/>
  <c r="F809" i="46"/>
  <c r="G238" i="38" s="1"/>
  <c r="F865" i="46"/>
  <c r="G294" i="38" s="1"/>
  <c r="F912" i="46"/>
  <c r="G341" i="38" s="1"/>
  <c r="F812" i="46"/>
  <c r="G241" i="38" s="1"/>
  <c r="F873" i="46"/>
  <c r="G302" i="38" s="1"/>
  <c r="F932" i="46"/>
  <c r="G361" i="38" s="1"/>
  <c r="F859" i="46"/>
  <c r="G288" i="38" s="1"/>
  <c r="F864" i="46"/>
  <c r="G293" i="38" s="1"/>
  <c r="F916" i="46"/>
  <c r="G345" i="38" s="1"/>
  <c r="F848" i="46"/>
  <c r="G277" i="38" s="1"/>
  <c r="F924" i="46"/>
  <c r="G353" i="38" s="1"/>
  <c r="F876" i="46"/>
  <c r="G305" i="38" s="1"/>
  <c r="F808" i="46"/>
  <c r="G237" i="38" s="1"/>
  <c r="F933" i="46"/>
  <c r="G362" i="38" s="1"/>
  <c r="F911" i="46"/>
  <c r="G340" i="38" s="1"/>
  <c r="F891" i="46"/>
  <c r="G320" i="38" s="1"/>
  <c r="F792" i="46"/>
  <c r="F797" i="46"/>
  <c r="F803" i="46"/>
  <c r="F819" i="46"/>
  <c r="G248" i="38" s="1"/>
  <c r="F941" i="46"/>
  <c r="G370" i="38" s="1"/>
  <c r="F866" i="46"/>
  <c r="G295" i="38" s="1"/>
  <c r="F845" i="46"/>
  <c r="G274" i="38" s="1"/>
  <c r="F834" i="46"/>
  <c r="G263" i="38" s="1"/>
  <c r="F581" i="46"/>
  <c r="F622" i="46"/>
  <c r="F564" i="46"/>
  <c r="F509" i="46"/>
  <c r="F568" i="46"/>
  <c r="F794" i="46"/>
  <c r="F480" i="46"/>
  <c r="F484" i="46"/>
  <c r="F522" i="46"/>
  <c r="F601" i="46"/>
  <c r="F488" i="46"/>
  <c r="F516" i="46"/>
  <c r="F508" i="46"/>
  <c r="F512" i="46"/>
  <c r="F592" i="46"/>
  <c r="F514" i="46"/>
  <c r="F577" i="46"/>
  <c r="F588" i="46"/>
  <c r="F580" i="46"/>
  <c r="F507" i="46"/>
  <c r="F536" i="46"/>
  <c r="F561" i="46"/>
  <c r="F582" i="46"/>
  <c r="F614" i="46"/>
  <c r="F611" i="46"/>
  <c r="F605" i="46"/>
  <c r="F620" i="46"/>
  <c r="F503" i="46"/>
  <c r="F584" i="46"/>
  <c r="F602" i="46"/>
  <c r="F532" i="46"/>
  <c r="F575" i="46"/>
  <c r="F492" i="46"/>
  <c r="F496" i="46"/>
  <c r="F606" i="46"/>
  <c r="F511" i="46"/>
  <c r="F504" i="46"/>
  <c r="F572" i="46"/>
  <c r="F495" i="46"/>
  <c r="F519" i="46"/>
  <c r="F510" i="46"/>
  <c r="F538" i="46"/>
  <c r="F565" i="46"/>
  <c r="F583" i="46"/>
  <c r="F615" i="46"/>
  <c r="F481" i="46"/>
  <c r="F485" i="46"/>
  <c r="F498" i="46"/>
  <c r="F559" i="46"/>
  <c r="F618" i="46"/>
  <c r="F547" i="46"/>
  <c r="F513" i="46"/>
  <c r="F608" i="46"/>
  <c r="F493" i="46"/>
  <c r="F560" i="46"/>
  <c r="F490" i="46"/>
  <c r="F557" i="46"/>
  <c r="F596" i="46"/>
  <c r="F515" i="46"/>
  <c r="F539" i="46"/>
  <c r="F569" i="46"/>
  <c r="F591" i="46"/>
  <c r="F621" i="46"/>
  <c r="F603" i="46"/>
  <c r="F616" i="46"/>
  <c r="F502" i="46"/>
  <c r="F607" i="46"/>
  <c r="F587" i="46"/>
  <c r="F530" i="46"/>
  <c r="F623" i="46"/>
  <c r="F612" i="46"/>
  <c r="F518" i="46"/>
  <c r="F497" i="46"/>
  <c r="F533" i="46"/>
  <c r="F597" i="46"/>
  <c r="F545" i="46"/>
  <c r="F563" i="46"/>
  <c r="F526" i="46"/>
  <c r="F527" i="46"/>
  <c r="F610" i="46"/>
  <c r="F517" i="46"/>
  <c r="F540" i="46"/>
  <c r="F573" i="46"/>
  <c r="F593" i="46"/>
  <c r="F625" i="46"/>
  <c r="F482" i="46"/>
  <c r="F562" i="46"/>
  <c r="F494" i="46"/>
  <c r="F619" i="46"/>
  <c r="F624" i="46"/>
  <c r="F551" i="46"/>
  <c r="F617" i="46"/>
  <c r="F590" i="46"/>
  <c r="F521" i="46"/>
  <c r="F589" i="46"/>
  <c r="F544" i="46"/>
  <c r="F626" i="46"/>
  <c r="F489" i="46"/>
  <c r="F524" i="46"/>
  <c r="F541" i="46"/>
  <c r="F576" i="46"/>
  <c r="F594" i="46"/>
  <c r="F478" i="46"/>
  <c r="F483" i="46"/>
  <c r="F599" i="46"/>
  <c r="F535" i="46"/>
  <c r="F585" i="46"/>
  <c r="F537" i="46"/>
  <c r="F570" i="46"/>
  <c r="F558" i="46"/>
  <c r="F542" i="46"/>
  <c r="F567" i="46"/>
  <c r="F486" i="46"/>
  <c r="F600" i="46"/>
  <c r="F556" i="46"/>
  <c r="F500" i="46"/>
  <c r="F528" i="46"/>
  <c r="F549" i="46"/>
  <c r="F579" i="46"/>
  <c r="F598" i="46"/>
  <c r="F609" i="46"/>
  <c r="F571" i="46"/>
  <c r="F543" i="46"/>
  <c r="F523" i="46"/>
  <c r="F479" i="46"/>
  <c r="F534" i="46"/>
  <c r="F550" i="46"/>
  <c r="F520" i="46"/>
  <c r="F930" i="46"/>
  <c r="G359" i="38" s="1"/>
  <c r="F548" i="46"/>
  <c r="F499" i="46"/>
  <c r="F901" i="46"/>
  <c r="G330" i="38" s="1"/>
  <c r="F529" i="46"/>
  <c r="F586" i="46"/>
  <c r="F531" i="46"/>
  <c r="F917" i="46"/>
  <c r="G346" i="38" s="1"/>
  <c r="F802" i="46"/>
  <c r="F525" i="46"/>
  <c r="F554" i="46"/>
  <c r="F555" i="46"/>
  <c r="F921" i="46"/>
  <c r="G350" i="38" s="1"/>
  <c r="F505" i="46"/>
  <c r="F796" i="46"/>
  <c r="F132" i="46"/>
  <c r="F613" i="46"/>
  <c r="F501" i="46"/>
  <c r="F553" i="46"/>
  <c r="F574" i="46"/>
  <c r="F937" i="46"/>
  <c r="G366" i="38" s="1"/>
  <c r="F552" i="46"/>
  <c r="F688" i="46"/>
  <c r="G274" i="42" s="1"/>
  <c r="F709" i="46"/>
  <c r="G295" i="42" s="1"/>
  <c r="F784" i="46"/>
  <c r="G370" i="42" s="1"/>
  <c r="F662" i="46"/>
  <c r="G248" i="42" s="1"/>
  <c r="F642" i="46"/>
  <c r="F638" i="46"/>
  <c r="F780" i="46"/>
  <c r="G366" i="42" s="1"/>
  <c r="F687" i="46"/>
  <c r="G273" i="42" s="1"/>
  <c r="F744" i="46"/>
  <c r="G330" i="42" s="1"/>
  <c r="F764" i="46"/>
  <c r="G350" i="42" s="1"/>
  <c r="F659" i="46"/>
  <c r="G245" i="42" s="1"/>
  <c r="F773" i="46"/>
  <c r="G359" i="42" s="1"/>
  <c r="F760" i="46"/>
  <c r="G346" i="42" s="1"/>
  <c r="F641" i="46"/>
  <c r="F637" i="46"/>
  <c r="F775" i="46"/>
  <c r="G361" i="42" s="1"/>
  <c r="F716" i="46"/>
  <c r="G302" i="42" s="1"/>
  <c r="F655" i="46"/>
  <c r="G241" i="42" s="1"/>
  <c r="F799" i="46"/>
  <c r="F795" i="46"/>
  <c r="F741" i="46"/>
  <c r="G327" i="42" s="1"/>
  <c r="F660" i="46"/>
  <c r="G246" i="42" s="1"/>
  <c r="F777" i="46"/>
  <c r="G363" i="42" s="1"/>
  <c r="F762" i="46"/>
  <c r="G348" i="42" s="1"/>
  <c r="F768" i="46"/>
  <c r="G354" i="42" s="1"/>
  <c r="F640" i="46"/>
  <c r="F635" i="46"/>
  <c r="F645" i="46"/>
  <c r="G231" i="42" s="1"/>
  <c r="F758" i="46"/>
  <c r="G344" i="42" s="1"/>
  <c r="F679" i="46"/>
  <c r="G265" i="42" s="1"/>
  <c r="F798" i="46"/>
  <c r="F636" i="46"/>
  <c r="G222" i="42" s="1"/>
  <c r="F680" i="46"/>
  <c r="G266" i="42" s="1"/>
  <c r="F700" i="46"/>
  <c r="G286" i="42" s="1"/>
  <c r="F728" i="46"/>
  <c r="G314" i="42" s="1"/>
  <c r="F766" i="46"/>
  <c r="G352" i="42" s="1"/>
  <c r="G225" i="39" l="1"/>
  <c r="J321" i="46"/>
  <c r="B26" i="47" s="1"/>
  <c r="N325" i="46"/>
  <c r="J327" i="46"/>
  <c r="J324" i="46"/>
  <c r="B34" i="47" s="1"/>
  <c r="G228" i="39"/>
  <c r="N328" i="46"/>
  <c r="I228" i="39"/>
  <c r="J323" i="46"/>
  <c r="N323" i="46" s="1"/>
  <c r="F471" i="46"/>
  <c r="F106" i="46"/>
  <c r="B33" i="47"/>
  <c r="B39" i="47"/>
  <c r="B36" i="47"/>
  <c r="B29" i="47"/>
  <c r="B37" i="47"/>
  <c r="B31" i="47"/>
  <c r="B30" i="47"/>
  <c r="B38" i="47"/>
  <c r="B35" i="47"/>
  <c r="N327" i="46"/>
  <c r="I227" i="39"/>
  <c r="N321" i="46"/>
  <c r="I221" i="39"/>
  <c r="M156" i="46"/>
  <c r="F15" i="46"/>
  <c r="J639" i="46"/>
  <c r="G225" i="42"/>
  <c r="G297" i="41"/>
  <c r="F82" i="46"/>
  <c r="G225" i="41"/>
  <c r="F10" i="46"/>
  <c r="J482" i="46"/>
  <c r="F89" i="46"/>
  <c r="G304" i="41"/>
  <c r="J642" i="46"/>
  <c r="B63" i="47" s="1"/>
  <c r="G228" i="42"/>
  <c r="G272" i="41"/>
  <c r="F57" i="46"/>
  <c r="F48" i="46"/>
  <c r="G263" i="41"/>
  <c r="F126" i="46"/>
  <c r="G341" i="41"/>
  <c r="F95" i="46"/>
  <c r="G310" i="41"/>
  <c r="G226" i="41"/>
  <c r="J483" i="46"/>
  <c r="F11" i="46"/>
  <c r="G287" i="41"/>
  <c r="F72" i="46"/>
  <c r="F22" i="46"/>
  <c r="G237" i="41"/>
  <c r="G353" i="41"/>
  <c r="F138" i="46"/>
  <c r="G261" i="41"/>
  <c r="F46" i="46"/>
  <c r="G346" i="41"/>
  <c r="F131" i="46"/>
  <c r="F18" i="46"/>
  <c r="G233" i="41"/>
  <c r="F26" i="46"/>
  <c r="G241" i="41"/>
  <c r="G262" i="41"/>
  <c r="F47" i="46"/>
  <c r="G318" i="41"/>
  <c r="F103" i="46"/>
  <c r="G357" i="41"/>
  <c r="F142" i="46"/>
  <c r="G257" i="41"/>
  <c r="F42" i="46"/>
  <c r="J484" i="46"/>
  <c r="G227" i="41"/>
  <c r="F12" i="46"/>
  <c r="G324" i="41"/>
  <c r="F109" i="46"/>
  <c r="J792" i="46"/>
  <c r="B80" i="47" s="1"/>
  <c r="F942" i="46"/>
  <c r="G221" i="38"/>
  <c r="G337" i="41"/>
  <c r="F122" i="46"/>
  <c r="G224" i="41"/>
  <c r="J481" i="46"/>
  <c r="F9" i="46"/>
  <c r="J795" i="46"/>
  <c r="G224" i="38"/>
  <c r="G317" i="41"/>
  <c r="F102" i="46"/>
  <c r="G298" i="41"/>
  <c r="F83" i="46"/>
  <c r="G293" i="41"/>
  <c r="F78" i="46"/>
  <c r="G322" i="41"/>
  <c r="F107" i="46"/>
  <c r="G285" i="41"/>
  <c r="F70" i="46"/>
  <c r="G221" i="41"/>
  <c r="F628" i="46"/>
  <c r="J478" i="46"/>
  <c r="B44" i="47" s="1"/>
  <c r="F6" i="46"/>
  <c r="G332" i="41"/>
  <c r="F117" i="46"/>
  <c r="G305" i="41"/>
  <c r="F90" i="46"/>
  <c r="F55" i="46"/>
  <c r="G270" i="41"/>
  <c r="F140" i="46"/>
  <c r="G355" i="41"/>
  <c r="F149" i="46"/>
  <c r="G364" i="41"/>
  <c r="G303" i="41"/>
  <c r="F88" i="46"/>
  <c r="G228" i="41"/>
  <c r="J485" i="46"/>
  <c r="B45" i="47" s="1"/>
  <c r="F13" i="46"/>
  <c r="G238" i="41"/>
  <c r="F23" i="46"/>
  <c r="G275" i="41"/>
  <c r="F60" i="46"/>
  <c r="G325" i="41"/>
  <c r="F110" i="46"/>
  <c r="G335" i="41"/>
  <c r="F120" i="46"/>
  <c r="F8" i="46"/>
  <c r="J480" i="46"/>
  <c r="G223" i="41"/>
  <c r="G289" i="41"/>
  <c r="F74" i="46"/>
  <c r="G269" i="41"/>
  <c r="F54" i="46"/>
  <c r="G345" i="41"/>
  <c r="F130" i="46"/>
  <c r="F29" i="46"/>
  <c r="G244" i="41"/>
  <c r="F53" i="46"/>
  <c r="G268" i="41"/>
  <c r="F7" i="46"/>
  <c r="G222" i="41"/>
  <c r="G271" i="41"/>
  <c r="F56" i="46"/>
  <c r="G313" i="41"/>
  <c r="F98" i="46"/>
  <c r="G319" i="41"/>
  <c r="F104" i="46"/>
  <c r="F118" i="46"/>
  <c r="G333" i="41"/>
  <c r="G368" i="41"/>
  <c r="F153" i="46"/>
  <c r="G306" i="41"/>
  <c r="F91" i="46"/>
  <c r="G273" i="41"/>
  <c r="F58" i="46"/>
  <c r="G312" i="41"/>
  <c r="F97" i="46"/>
  <c r="G351" i="41"/>
  <c r="F136" i="46"/>
  <c r="G358" i="41"/>
  <c r="F143" i="46"/>
  <c r="G247" i="41"/>
  <c r="F32" i="46"/>
  <c r="G327" i="41"/>
  <c r="F112" i="46"/>
  <c r="G279" i="41"/>
  <c r="F64" i="46"/>
  <c r="G251" i="41"/>
  <c r="F36" i="46"/>
  <c r="J794" i="46"/>
  <c r="G223" i="38"/>
  <c r="F34" i="46"/>
  <c r="G249" i="41"/>
  <c r="J635" i="46"/>
  <c r="B62" i="47" s="1"/>
  <c r="G221" i="42"/>
  <c r="F785" i="46"/>
  <c r="F77" i="46"/>
  <c r="G292" i="41"/>
  <c r="G236" i="41"/>
  <c r="F21" i="46"/>
  <c r="G356" i="41"/>
  <c r="F141" i="46"/>
  <c r="J802" i="46"/>
  <c r="G231" i="38"/>
  <c r="F27" i="46"/>
  <c r="G242" i="41"/>
  <c r="F51" i="46"/>
  <c r="G266" i="41"/>
  <c r="G243" i="41"/>
  <c r="F28" i="46"/>
  <c r="F65" i="46"/>
  <c r="G280" i="41"/>
  <c r="F69" i="46"/>
  <c r="G284" i="41"/>
  <c r="G360" i="41"/>
  <c r="F145" i="46"/>
  <c r="G336" i="41"/>
  <c r="F121" i="46"/>
  <c r="G288" i="41"/>
  <c r="F73" i="46"/>
  <c r="G330" i="41"/>
  <c r="F115" i="46"/>
  <c r="G282" i="41"/>
  <c r="F67" i="46"/>
  <c r="F41" i="46"/>
  <c r="G256" i="41"/>
  <c r="G326" i="41"/>
  <c r="F111" i="46"/>
  <c r="G254" i="41"/>
  <c r="F39" i="46"/>
  <c r="G246" i="41"/>
  <c r="F31" i="46"/>
  <c r="G250" i="41"/>
  <c r="F35" i="46"/>
  <c r="G259" i="41"/>
  <c r="F44" i="46"/>
  <c r="G311" i="41"/>
  <c r="F96" i="46"/>
  <c r="G234" i="41"/>
  <c r="F19" i="46"/>
  <c r="G277" i="41"/>
  <c r="F62" i="46"/>
  <c r="F151" i="46"/>
  <c r="G366" i="41"/>
  <c r="J640" i="46"/>
  <c r="G226" i="42"/>
  <c r="F76" i="46"/>
  <c r="G291" i="41"/>
  <c r="F71" i="46"/>
  <c r="G286" i="41"/>
  <c r="F84" i="46"/>
  <c r="G299" i="41"/>
  <c r="F113" i="46"/>
  <c r="G328" i="41"/>
  <c r="G267" i="41"/>
  <c r="F52" i="46"/>
  <c r="F79" i="46"/>
  <c r="G294" i="41"/>
  <c r="G316" i="41"/>
  <c r="F101" i="46"/>
  <c r="G340" i="41"/>
  <c r="F125" i="46"/>
  <c r="G350" i="41"/>
  <c r="F135" i="46"/>
  <c r="G258" i="41"/>
  <c r="F43" i="46"/>
  <c r="G290" i="41"/>
  <c r="F75" i="46"/>
  <c r="G308" i="41"/>
  <c r="F93" i="46"/>
  <c r="G349" i="41"/>
  <c r="F134" i="46"/>
  <c r="G363" i="41"/>
  <c r="F148" i="46"/>
  <c r="G323" i="41"/>
  <c r="F108" i="46"/>
  <c r="F16" i="46"/>
  <c r="G231" i="41"/>
  <c r="G252" i="41"/>
  <c r="F37" i="46"/>
  <c r="G338" i="41"/>
  <c r="F123" i="46"/>
  <c r="J799" i="46"/>
  <c r="B81" i="47" s="1"/>
  <c r="G228" i="38"/>
  <c r="F86" i="46"/>
  <c r="G301" i="41"/>
  <c r="F119" i="46"/>
  <c r="G334" i="41"/>
  <c r="G255" i="41"/>
  <c r="F40" i="46"/>
  <c r="J798" i="46"/>
  <c r="G227" i="38"/>
  <c r="J637" i="46"/>
  <c r="G223" i="42"/>
  <c r="J796" i="46"/>
  <c r="G225" i="38"/>
  <c r="F59" i="46"/>
  <c r="G274" i="41"/>
  <c r="F99" i="46"/>
  <c r="G314" i="41"/>
  <c r="G343" i="41"/>
  <c r="F128" i="46"/>
  <c r="F63" i="46"/>
  <c r="G278" i="41"/>
  <c r="G232" i="41"/>
  <c r="F17" i="46"/>
  <c r="G367" i="41"/>
  <c r="F152" i="46"/>
  <c r="G283" i="41"/>
  <c r="F68" i="46"/>
  <c r="G276" i="41"/>
  <c r="F61" i="46"/>
  <c r="F30" i="46"/>
  <c r="G245" i="41"/>
  <c r="G339" i="41"/>
  <c r="F124" i="46"/>
  <c r="G361" i="41"/>
  <c r="F146" i="46"/>
  <c r="F66" i="46"/>
  <c r="G281" i="41"/>
  <c r="G239" i="41"/>
  <c r="F24" i="46"/>
  <c r="G348" i="41"/>
  <c r="F133" i="46"/>
  <c r="G331" i="41"/>
  <c r="F116" i="46"/>
  <c r="F129" i="46"/>
  <c r="G344" i="41"/>
  <c r="G307" i="41"/>
  <c r="F92" i="46"/>
  <c r="J803" i="46"/>
  <c r="G232" i="38"/>
  <c r="G296" i="41"/>
  <c r="F81" i="46"/>
  <c r="F49" i="46"/>
  <c r="G264" i="41"/>
  <c r="G315" i="41"/>
  <c r="F100" i="46"/>
  <c r="G309" i="41"/>
  <c r="F94" i="46"/>
  <c r="J641" i="46"/>
  <c r="G227" i="42"/>
  <c r="J638" i="46"/>
  <c r="G224" i="42"/>
  <c r="F80" i="46"/>
  <c r="G295" i="41"/>
  <c r="F33" i="46"/>
  <c r="G248" i="41"/>
  <c r="G329" i="41"/>
  <c r="F114" i="46"/>
  <c r="F137" i="46"/>
  <c r="G352" i="41"/>
  <c r="F14" i="46"/>
  <c r="G229" i="41"/>
  <c r="F127" i="46"/>
  <c r="G342" i="41"/>
  <c r="G369" i="41"/>
  <c r="F154" i="46"/>
  <c r="G362" i="41"/>
  <c r="F147" i="46"/>
  <c r="F45" i="46"/>
  <c r="G260" i="41"/>
  <c r="G240" i="41"/>
  <c r="F25" i="46"/>
  <c r="G359" i="41"/>
  <c r="F144" i="46"/>
  <c r="G300" i="41"/>
  <c r="F85" i="46"/>
  <c r="G302" i="41"/>
  <c r="F87" i="46"/>
  <c r="G253" i="41"/>
  <c r="F38" i="46"/>
  <c r="G235" i="41"/>
  <c r="F20" i="46"/>
  <c r="G354" i="41"/>
  <c r="F139" i="46"/>
  <c r="G320" i="41"/>
  <c r="F105" i="46"/>
  <c r="G265" i="41"/>
  <c r="F50" i="46"/>
  <c r="G365" i="41"/>
  <c r="F150" i="46"/>
  <c r="J797" i="46"/>
  <c r="G226" i="38"/>
  <c r="F155" i="46"/>
  <c r="N324" i="46" l="1"/>
  <c r="B32" i="47"/>
  <c r="I224" i="39"/>
  <c r="I223" i="39"/>
  <c r="B28" i="47"/>
  <c r="J471" i="46"/>
  <c r="G376" i="14" s="1"/>
  <c r="H376" i="14" s="1"/>
  <c r="B82" i="47"/>
  <c r="B87" i="47"/>
  <c r="B83" i="47"/>
  <c r="B84" i="47"/>
  <c r="B92" i="47"/>
  <c r="B91" i="47"/>
  <c r="B93" i="47"/>
  <c r="B90" i="47"/>
  <c r="B89" i="47"/>
  <c r="B88" i="47"/>
  <c r="B86" i="47"/>
  <c r="B85" i="47"/>
  <c r="B71" i="47"/>
  <c r="B66" i="47"/>
  <c r="B72" i="47"/>
  <c r="B73" i="47"/>
  <c r="B70" i="47"/>
  <c r="B68" i="47"/>
  <c r="B74" i="47"/>
  <c r="B67" i="47"/>
  <c r="B65" i="47"/>
  <c r="B69" i="47"/>
  <c r="B75" i="47"/>
  <c r="B64" i="47"/>
  <c r="B53" i="47"/>
  <c r="B56" i="47"/>
  <c r="B48" i="47"/>
  <c r="B47" i="47"/>
  <c r="B51" i="47"/>
  <c r="B54" i="47"/>
  <c r="B50" i="47"/>
  <c r="B57" i="47"/>
  <c r="B52" i="47"/>
  <c r="B55" i="47"/>
  <c r="B49" i="47"/>
  <c r="B46" i="47"/>
  <c r="B40" i="47"/>
  <c r="I371" i="39"/>
  <c r="I385" i="39" s="1"/>
  <c r="N471" i="46"/>
  <c r="B41" i="47"/>
  <c r="J376" i="14"/>
  <c r="F376" i="14"/>
  <c r="I225" i="42"/>
  <c r="N639" i="46"/>
  <c r="N642" i="46"/>
  <c r="I228" i="42"/>
  <c r="I232" i="38"/>
  <c r="N803" i="46"/>
  <c r="N17" i="46" s="1"/>
  <c r="J17" i="46"/>
  <c r="G232" i="14" s="1"/>
  <c r="H232" i="14" s="1"/>
  <c r="I232" i="14" s="1"/>
  <c r="N798" i="46"/>
  <c r="I227" i="38"/>
  <c r="N799" i="46"/>
  <c r="I228" i="38"/>
  <c r="J16" i="46"/>
  <c r="G231" i="14" s="1"/>
  <c r="H231" i="14" s="1"/>
  <c r="I231" i="14" s="1"/>
  <c r="I231" i="38"/>
  <c r="N802" i="46"/>
  <c r="N16" i="46" s="1"/>
  <c r="I224" i="38"/>
  <c r="N795" i="46"/>
  <c r="J13" i="46"/>
  <c r="G228" i="14" s="1"/>
  <c r="H228" i="14" s="1"/>
  <c r="I228" i="14" s="1"/>
  <c r="I228" i="41"/>
  <c r="N485" i="46"/>
  <c r="I225" i="41"/>
  <c r="N482" i="46"/>
  <c r="J10" i="46"/>
  <c r="G225" i="14" s="1"/>
  <c r="H225" i="14" s="1"/>
  <c r="I225" i="14" s="1"/>
  <c r="I221" i="38"/>
  <c r="J942" i="46"/>
  <c r="N792" i="46"/>
  <c r="J785" i="46"/>
  <c r="N635" i="46"/>
  <c r="I221" i="42"/>
  <c r="N797" i="46"/>
  <c r="I226" i="38"/>
  <c r="I225" i="38"/>
  <c r="N796" i="46"/>
  <c r="N484" i="46"/>
  <c r="I227" i="41"/>
  <c r="J12" i="46"/>
  <c r="G227" i="14" s="1"/>
  <c r="H227" i="14" s="1"/>
  <c r="I227" i="14" s="1"/>
  <c r="I226" i="41"/>
  <c r="J11" i="46"/>
  <c r="G226" i="14" s="1"/>
  <c r="H226" i="14" s="1"/>
  <c r="I226" i="14" s="1"/>
  <c r="N483" i="46"/>
  <c r="J6" i="46"/>
  <c r="J628" i="46"/>
  <c r="I221" i="41"/>
  <c r="N478" i="46"/>
  <c r="I224" i="41"/>
  <c r="N481" i="46"/>
  <c r="J9" i="46"/>
  <c r="G224" i="14" s="1"/>
  <c r="H224" i="14" s="1"/>
  <c r="I224" i="14" s="1"/>
  <c r="I224" i="42"/>
  <c r="N638" i="46"/>
  <c r="N794" i="46"/>
  <c r="I223" i="38"/>
  <c r="J8" i="46"/>
  <c r="G223" i="14" s="1"/>
  <c r="H223" i="14" s="1"/>
  <c r="I223" i="14" s="1"/>
  <c r="N480" i="46"/>
  <c r="I223" i="41"/>
  <c r="N641" i="46"/>
  <c r="I227" i="42"/>
  <c r="I223" i="42"/>
  <c r="N637" i="46"/>
  <c r="I226" i="42"/>
  <c r="N640" i="46"/>
  <c r="I376" i="14" l="1"/>
  <c r="B94" i="47"/>
  <c r="B76" i="47"/>
  <c r="B58" i="47"/>
  <c r="G378" i="14"/>
  <c r="H378" i="14" s="1"/>
  <c r="F378" i="14"/>
  <c r="J378" i="14"/>
  <c r="I371" i="41"/>
  <c r="I385" i="41" s="1"/>
  <c r="N12" i="46"/>
  <c r="N942" i="46"/>
  <c r="N628" i="46"/>
  <c r="N6" i="46"/>
  <c r="F377" i="14"/>
  <c r="G377" i="14"/>
  <c r="J377" i="14"/>
  <c r="N8" i="46"/>
  <c r="N11" i="46"/>
  <c r="B59" i="47"/>
  <c r="J156" i="46"/>
  <c r="G221" i="14"/>
  <c r="I371" i="38"/>
  <c r="I385" i="38" s="1"/>
  <c r="N10" i="46"/>
  <c r="N9" i="46"/>
  <c r="I371" i="42"/>
  <c r="I385" i="42" s="1"/>
  <c r="B95" i="47"/>
  <c r="G379" i="14"/>
  <c r="H379" i="14" s="1"/>
  <c r="F379" i="14"/>
  <c r="J379" i="14"/>
  <c r="B77" i="47"/>
  <c r="N785" i="46"/>
  <c r="N13" i="46"/>
  <c r="I379" i="14" l="1"/>
  <c r="G371" i="14"/>
  <c r="H221" i="14"/>
  <c r="N156" i="46"/>
  <c r="G380" i="14"/>
  <c r="H377" i="14"/>
  <c r="H380" i="14" s="1"/>
  <c r="I378" i="14"/>
  <c r="F380" i="14"/>
  <c r="I380" i="14" s="1"/>
  <c r="I377" i="14"/>
  <c r="I221" i="14" l="1"/>
  <c r="H371" i="14"/>
  <c r="I371" i="14" s="1"/>
</calcChain>
</file>

<file path=xl/sharedStrings.xml><?xml version="1.0" encoding="utf-8"?>
<sst xmlns="http://schemas.openxmlformats.org/spreadsheetml/2006/main" count="1358" uniqueCount="705">
  <si>
    <t>Discount (%)</t>
  </si>
  <si>
    <t>Sub-Total ODCs</t>
  </si>
  <si>
    <t>Admin Handling Fee</t>
  </si>
  <si>
    <t>Program Manager</t>
  </si>
  <si>
    <t>Senior I Writer/Editor</t>
  </si>
  <si>
    <t>Senior II Writer/Editor</t>
  </si>
  <si>
    <t>Senior I Technical Writer</t>
  </si>
  <si>
    <t>Technical Project Manager</t>
  </si>
  <si>
    <t>Administrative Project Manager</t>
  </si>
  <si>
    <t>Task Leader</t>
  </si>
  <si>
    <t>Project Control Analyst</t>
  </si>
  <si>
    <t>Assoc Scientist/Engineer/Systems Analyst</t>
  </si>
  <si>
    <t>Int I Scientist/Engineer/Systems Analyst</t>
  </si>
  <si>
    <t>Int II Scientist/Engineer/Systems Analyst</t>
  </si>
  <si>
    <t>Senior I Scientist/Engineer/Systems Analyst</t>
  </si>
  <si>
    <t>Senior Cert Scientist/Engineer/Systems Analyst</t>
  </si>
  <si>
    <t>Senior II Scientist/Engineer/Systems Analyst</t>
  </si>
  <si>
    <t>Senior PhD Scientist/Engineer/Systems Analyst</t>
  </si>
  <si>
    <t>Assoc Computer Scientist/Systems Analyst</t>
  </si>
  <si>
    <t>Int I Computer Scientist/Systems Analyst</t>
  </si>
  <si>
    <t>Int II Computer Scientist/Systems Analyst</t>
  </si>
  <si>
    <t>Senior I Computer Scientist/Systems Analyst</t>
  </si>
  <si>
    <t>Senior Cert Computer Scientist/Systems Analyst</t>
  </si>
  <si>
    <t>Senior II Computer Scientist/Systems Analyst</t>
  </si>
  <si>
    <t>Senior PhD Computer Scientist/Systems Analyst</t>
  </si>
  <si>
    <t>Assoc IT Analyst</t>
  </si>
  <si>
    <t>Int I  IT Analyst</t>
  </si>
  <si>
    <t>Int II IT Analyst</t>
  </si>
  <si>
    <t>Senior I IT Analyst</t>
  </si>
  <si>
    <t>Senior Cert IT Analyst</t>
  </si>
  <si>
    <t>Senior II IT Analyst</t>
  </si>
  <si>
    <t>Senior PhD IT Analyst</t>
  </si>
  <si>
    <t>Assoc System Security/Information Assurance Analyst</t>
  </si>
  <si>
    <t>Int I System Security/Information Assurance Analyst</t>
  </si>
  <si>
    <t>Int II System Security/Information Assurance Analyst</t>
  </si>
  <si>
    <t>Senior I System Security/Information Assurance Analyst</t>
  </si>
  <si>
    <t>Senior Cert System Security/Information Assurance Analyst</t>
  </si>
  <si>
    <t>Senior II System Security/Information Assurance Analyst</t>
  </si>
  <si>
    <t>Senior PhD System Security/Information Assurance Analyst</t>
  </si>
  <si>
    <t>Assoc Technical Writer</t>
  </si>
  <si>
    <t>Int I Technical Writer</t>
  </si>
  <si>
    <t>Int II Technical Writer</t>
  </si>
  <si>
    <t>Senior Cert Technical Writer</t>
  </si>
  <si>
    <t>Senior II Technical Writer</t>
  </si>
  <si>
    <t>Senior PhD Technical Writer</t>
  </si>
  <si>
    <t>Assoc Writer/Editor</t>
  </si>
  <si>
    <t>Int I Writer/Editor</t>
  </si>
  <si>
    <t>Int II Writer/Editor</t>
  </si>
  <si>
    <t>Senior Cert Writer/Editor</t>
  </si>
  <si>
    <t>Senior PhD Writer/Editor</t>
  </si>
  <si>
    <t>Assoc Trainer/Training Material Specialist</t>
  </si>
  <si>
    <t>Int I Trainer/Training Material Specialist</t>
  </si>
  <si>
    <t>Int II Trainer/Training Material Specialist</t>
  </si>
  <si>
    <t>Senior I Trainer/Training Material Specialist</t>
  </si>
  <si>
    <t>Senior II Trainer/Training Material Specialist</t>
  </si>
  <si>
    <t>Senior PhD Trainer/Training Material Specialist</t>
  </si>
  <si>
    <t>Technical Support I</t>
  </si>
  <si>
    <t>Technical Support II</t>
  </si>
  <si>
    <t>Technical Support III</t>
  </si>
  <si>
    <t>Technical Support VI</t>
  </si>
  <si>
    <t>Administrative Support I</t>
  </si>
  <si>
    <t>Administrative Support II</t>
  </si>
  <si>
    <t>Administrative Support III</t>
  </si>
  <si>
    <t>Administrative Support IV</t>
  </si>
  <si>
    <t>Assoc Acquisition/Procurement/Contract Analyst</t>
  </si>
  <si>
    <t>Int I Acquisition/Procurement/Contract Analyst</t>
  </si>
  <si>
    <t>Int II Acquisition/Procurement/Contract Analyst</t>
  </si>
  <si>
    <t>Senior I Acquisition/Procurement/Contract Analyst</t>
  </si>
  <si>
    <t>Senior Cert Acquisition/Procurement/Contract Analyst</t>
  </si>
  <si>
    <t>Senior II Acquisition/Procurement/Contract Analyst</t>
  </si>
  <si>
    <t>Senior PhD Acquisition/Procurement/Contract Analyst</t>
  </si>
  <si>
    <t>Assoc Business/Financial/Management Analyst</t>
  </si>
  <si>
    <t>Int I Business/Financial/Management Analyst</t>
  </si>
  <si>
    <t>Int II Business/Financial/Management Analyst</t>
  </si>
  <si>
    <t>Senior I Business/Financial/Management Analyst</t>
  </si>
  <si>
    <t>Senior Cert Business/Financial/Management Analyst</t>
  </si>
  <si>
    <t>Senior II Business/Financial/Management Analyst</t>
  </si>
  <si>
    <t>Senior PhD Business/Financial/Management Analyst</t>
  </si>
  <si>
    <t>1)</t>
  </si>
  <si>
    <t>6)</t>
  </si>
  <si>
    <t>ROLE</t>
  </si>
  <si>
    <t>DISCOUNT %</t>
  </si>
  <si>
    <t>eFAST LABOR  CATEGORY</t>
  </si>
  <si>
    <r>
      <rPr>
        <i/>
        <sz val="10"/>
        <rFont val="Arial Bold"/>
      </rPr>
      <t xml:space="preserve">* </t>
    </r>
    <r>
      <rPr>
        <b/>
        <i/>
        <sz val="10"/>
        <rFont val="Arial Bold"/>
      </rPr>
      <t>NOTE:</t>
    </r>
    <r>
      <rPr>
        <i/>
        <sz val="10"/>
        <rFont val="Arial Bold"/>
      </rPr>
      <t xml:space="preserve"> </t>
    </r>
    <r>
      <rPr>
        <i/>
        <sz val="10"/>
        <rFont val="Arial"/>
        <family val="2"/>
      </rPr>
      <t>"G" = On-site, at Government facility; "C" = Off-site, at Contractor facility</t>
    </r>
  </si>
  <si>
    <t>TOTAL</t>
  </si>
  <si>
    <t xml:space="preserve">4)
</t>
  </si>
  <si>
    <r>
      <t xml:space="preserve">INSTRUCTIONS:  Attachment B </t>
    </r>
    <r>
      <rPr>
        <u/>
        <sz val="14"/>
        <rFont val="Calibri"/>
        <family val="2"/>
      </rPr>
      <t>–</t>
    </r>
    <r>
      <rPr>
        <u/>
        <sz val="14"/>
        <rFont val="Arial"/>
        <family val="2"/>
      </rPr>
      <t xml:space="preserve"> Supplies and Services Prices</t>
    </r>
  </si>
  <si>
    <t>SUBTOTAL 
ODC</t>
  </si>
  <si>
    <t>ADMIN 
HANDLING</t>
  </si>
  <si>
    <t>DISCOUNT
AMOUNT</t>
  </si>
  <si>
    <t>PROFIT</t>
  </si>
  <si>
    <t>OVERHEAD COST</t>
  </si>
  <si>
    <t>G&amp;A
COST</t>
  </si>
  <si>
    <t>If Subcontractor(s) are proposed, they must be identified below and the appropriate button selected to indicate whether the offeror's agreement with the Subcontractor(s) is an STA or a CTA as defined in the MOA.  If the agreement type is STA, the Prime and Subcontractor percentages must also be entered below.</t>
  </si>
  <si>
    <t>(Required if STA is indicated)</t>
  </si>
  <si>
    <t>NAME(S) OF ALL PROPOSED SUBCONTRACTORS</t>
  </si>
  <si>
    <t>AGMT TYPE</t>
  </si>
  <si>
    <t>PRIME %</t>
  </si>
  <si>
    <t>SUB %</t>
  </si>
  <si>
    <t>NAICS
Code</t>
  </si>
  <si>
    <t>AHR</t>
  </si>
  <si>
    <t>Prime</t>
  </si>
  <si>
    <t>Subcontractor</t>
  </si>
  <si>
    <t>GRAND TOTAL</t>
  </si>
  <si>
    <t>PROPOSED CONTRACT CLINs</t>
  </si>
  <si>
    <t xml:space="preserve">Prime/Sub LOE Ratio </t>
  </si>
  <si>
    <t xml:space="preserve">Prime/Sub $$ Ratio </t>
  </si>
  <si>
    <t>eFAST
CLIN *</t>
  </si>
  <si>
    <t>PRIME
OR SUB</t>
  </si>
  <si>
    <t>TOTAL ESTIMATED COST</t>
  </si>
  <si>
    <t>eFAST LABOR CATEGORY</t>
  </si>
  <si>
    <t>eFAST
CLIN</t>
  </si>
  <si>
    <t>DIRECT
LABOR
COST</t>
  </si>
  <si>
    <t>BENEFITS
(FRINGE
COST)</t>
  </si>
  <si>
    <t>TOTAL ESTIMATED NON-LABOR (ODC) COST</t>
  </si>
  <si>
    <t>HOURS</t>
  </si>
  <si>
    <t>TOTAL HOURS</t>
  </si>
  <si>
    <t>PERIOD OF PERFORMANCE</t>
  </si>
  <si>
    <t xml:space="preserve">eFAST
CLIN </t>
  </si>
  <si>
    <t>Contractor Site</t>
  </si>
  <si>
    <t>Government Site</t>
  </si>
  <si>
    <t>PROPOSAL LABOR RATE</t>
  </si>
  <si>
    <t>Development Hardware and Software</t>
  </si>
  <si>
    <t>3)</t>
  </si>
  <si>
    <t>Allocation of Hours by SOW Task</t>
  </si>
  <si>
    <t>518210</t>
  </si>
  <si>
    <t>519190</t>
  </si>
  <si>
    <t>541513</t>
  </si>
  <si>
    <t>541519</t>
  </si>
  <si>
    <t>Data Processing, Hosting, and Related Services</t>
  </si>
  <si>
    <t>All Other Information Services</t>
  </si>
  <si>
    <t>Computer Facilities Management Services</t>
  </si>
  <si>
    <t>Other Computer Related Services</t>
  </si>
  <si>
    <t>541330</t>
  </si>
  <si>
    <t>Engineering Services</t>
  </si>
  <si>
    <t>Functional Area</t>
  </si>
  <si>
    <r>
      <t xml:space="preserve">Please fill in yellow cells only in each tab.  </t>
    </r>
    <r>
      <rPr>
        <i/>
        <sz val="12"/>
        <rFont val="Arial"/>
        <family val="2"/>
      </rPr>
      <t xml:space="preserve">If the offeror alters the spreadsheet, it is </t>
    </r>
    <r>
      <rPr>
        <i/>
        <sz val="12"/>
        <color rgb="FFFF0000"/>
        <rFont val="Arial"/>
        <family val="2"/>
      </rPr>
      <t xml:space="preserve">their responsibility </t>
    </r>
    <r>
      <rPr>
        <i/>
        <sz val="12"/>
        <rFont val="Arial"/>
        <family val="2"/>
      </rPr>
      <t>to insure that all formulas work appropriately.</t>
    </r>
  </si>
  <si>
    <t>2)</t>
  </si>
  <si>
    <t>Annual Escalation</t>
  </si>
  <si>
    <t>Supplies</t>
  </si>
  <si>
    <t>Reproduction</t>
  </si>
  <si>
    <t>CSD</t>
  </si>
  <si>
    <t>Computer Systems Development</t>
  </si>
  <si>
    <t>Offices of Certified Public Accountants</t>
  </si>
  <si>
    <t>Payroll Services</t>
  </si>
  <si>
    <t>Other Accounting Services</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</si>
  <si>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</si>
  <si>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</si>
  <si>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</si>
  <si>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</si>
  <si>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</si>
  <si>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Office Administrative Services</t>
  </si>
  <si>
    <t>All Other Business Support Services</t>
  </si>
  <si>
    <t>Investigation Services</t>
  </si>
  <si>
    <t>Graphic Design Services</t>
  </si>
  <si>
    <t>Custom Computer Programming Services</t>
  </si>
  <si>
    <t>Computer Systems Design Services</t>
  </si>
  <si>
    <t>WORK LOCATION</t>
  </si>
  <si>
    <r>
      <rPr>
        <b/>
        <i/>
        <u/>
        <sz val="12"/>
        <color rgb="FFFF0000"/>
        <rFont val="Arial"/>
        <family val="2"/>
      </rPr>
      <t>NOTE</t>
    </r>
    <r>
      <rPr>
        <b/>
        <i/>
        <sz val="12"/>
        <color rgb="FFFF0000"/>
        <rFont val="Arial"/>
        <family val="2"/>
      </rPr>
      <t>:</t>
    </r>
    <r>
      <rPr>
        <i/>
        <sz val="12"/>
        <color rgb="FFFF0000"/>
        <rFont val="Arial"/>
        <family val="2"/>
      </rPr>
      <t xml:space="preserve">  In accordance with Section B.2 (1) of the eFAST MOA, the Prime 
       may not include any additional costs for subcontracted work.  </t>
    </r>
  </si>
  <si>
    <t>7)</t>
  </si>
  <si>
    <t>DISCOUNT
(%)</t>
  </si>
  <si>
    <t>EXTENDED COST
@ PROPOSED
LABOR RATES</t>
  </si>
  <si>
    <t>SUBCONTRACTOR NAME</t>
  </si>
  <si>
    <t>PROPOSED
LABOR RATES</t>
  </si>
  <si>
    <t>MOA CEILING
 LABOR COST</t>
  </si>
  <si>
    <t>MOA CEILING
LABOR RATES</t>
  </si>
  <si>
    <t>EXTENDED COST
@ MOA CEILING
LABOR RATES</t>
  </si>
  <si>
    <t>Celing 
Labor Rate</t>
  </si>
  <si>
    <t>TOTAL
ESTIMATED COST</t>
  </si>
  <si>
    <t>PROPOSED
 LABOR COST</t>
  </si>
  <si>
    <t>CSS</t>
  </si>
  <si>
    <t>Computer Systems Support</t>
  </si>
  <si>
    <t>906003C</t>
  </si>
  <si>
    <t>905003C</t>
  </si>
  <si>
    <t>906073C</t>
  </si>
  <si>
    <t>905073C</t>
  </si>
  <si>
    <t>906074C</t>
  </si>
  <si>
    <t>905074C</t>
  </si>
  <si>
    <t>906075C</t>
  </si>
  <si>
    <t>905075C</t>
  </si>
  <si>
    <t>906076C</t>
  </si>
  <si>
    <t>905076C</t>
  </si>
  <si>
    <t>906048C</t>
  </si>
  <si>
    <t>905048C</t>
  </si>
  <si>
    <t>906055C</t>
  </si>
  <si>
    <t>905055C</t>
  </si>
  <si>
    <t>906013C</t>
  </si>
  <si>
    <t>905013C</t>
  </si>
  <si>
    <t>906020C</t>
  </si>
  <si>
    <t>905020C</t>
  </si>
  <si>
    <t>906006C</t>
  </si>
  <si>
    <t>905006C</t>
  </si>
  <si>
    <t>906027C</t>
  </si>
  <si>
    <t>905027C</t>
  </si>
  <si>
    <t>906034C</t>
  </si>
  <si>
    <t>905034C</t>
  </si>
  <si>
    <t>906062C</t>
  </si>
  <si>
    <t>905062C</t>
  </si>
  <si>
    <t>906041C</t>
  </si>
  <si>
    <t>905041C</t>
  </si>
  <si>
    <t>906021C</t>
  </si>
  <si>
    <t>905021C</t>
  </si>
  <si>
    <t>906049C</t>
  </si>
  <si>
    <t>905049C</t>
  </si>
  <si>
    <t>906056C</t>
  </si>
  <si>
    <t>905056C</t>
  </si>
  <si>
    <t>906014C</t>
  </si>
  <si>
    <t>905014C</t>
  </si>
  <si>
    <t>906007C</t>
  </si>
  <si>
    <t>905007C</t>
  </si>
  <si>
    <t>906028C</t>
  </si>
  <si>
    <t>905028C</t>
  </si>
  <si>
    <t>906035C</t>
  </si>
  <si>
    <t>905035C</t>
  </si>
  <si>
    <t>906063C</t>
  </si>
  <si>
    <t>905063C</t>
  </si>
  <si>
    <t>906042C</t>
  </si>
  <si>
    <t>905042C</t>
  </si>
  <si>
    <t>906050C</t>
  </si>
  <si>
    <t>905050C</t>
  </si>
  <si>
    <t>906057C</t>
  </si>
  <si>
    <t>905057C</t>
  </si>
  <si>
    <t>906015C</t>
  </si>
  <si>
    <t>905015C</t>
  </si>
  <si>
    <t>906022C</t>
  </si>
  <si>
    <t>905022C</t>
  </si>
  <si>
    <t>906008C</t>
  </si>
  <si>
    <t>905008C</t>
  </si>
  <si>
    <t>906029C</t>
  </si>
  <si>
    <t>905029C</t>
  </si>
  <si>
    <t>906036C</t>
  </si>
  <si>
    <t>905036C</t>
  </si>
  <si>
    <t>906064C</t>
  </si>
  <si>
    <t>905064C</t>
  </si>
  <si>
    <t>906043C</t>
  </si>
  <si>
    <t>905043C</t>
  </si>
  <si>
    <t>906001C</t>
  </si>
  <si>
    <t>905001C</t>
  </si>
  <si>
    <t>906005C</t>
  </si>
  <si>
    <t>905005C</t>
  </si>
  <si>
    <t>906052C</t>
  </si>
  <si>
    <t>905052C</t>
  </si>
  <si>
    <t>906059C</t>
  </si>
  <si>
    <t>905059C</t>
  </si>
  <si>
    <t>906017C</t>
  </si>
  <si>
    <t>905017C</t>
  </si>
  <si>
    <t>906024C</t>
  </si>
  <si>
    <t>905024C</t>
  </si>
  <si>
    <t>906010C</t>
  </si>
  <si>
    <t>905010C</t>
  </si>
  <si>
    <t>906031C</t>
  </si>
  <si>
    <t>905031C</t>
  </si>
  <si>
    <t>906038C</t>
  </si>
  <si>
    <t>905038C</t>
  </si>
  <si>
    <t>906066C</t>
  </si>
  <si>
    <t>905066C</t>
  </si>
  <si>
    <t>906045C</t>
  </si>
  <si>
    <t>905045C</t>
  </si>
  <si>
    <t>906051C</t>
  </si>
  <si>
    <t>905051C</t>
  </si>
  <si>
    <t>906058C</t>
  </si>
  <si>
    <t>905058C</t>
  </si>
  <si>
    <t>906016C</t>
  </si>
  <si>
    <t>905016C</t>
  </si>
  <si>
    <t>906023C</t>
  </si>
  <si>
    <t>905023C</t>
  </si>
  <si>
    <t>906009C</t>
  </si>
  <si>
    <t>905009C</t>
  </si>
  <si>
    <t>906030C</t>
  </si>
  <si>
    <t>905030C</t>
  </si>
  <si>
    <t>906037C</t>
  </si>
  <si>
    <t>905037C</t>
  </si>
  <si>
    <t>906065C</t>
  </si>
  <si>
    <t>905065C</t>
  </si>
  <si>
    <t>906044C</t>
  </si>
  <si>
    <t>905044C</t>
  </si>
  <si>
    <t>906053C</t>
  </si>
  <si>
    <t>905053C</t>
  </si>
  <si>
    <t>906060C</t>
  </si>
  <si>
    <t>905060C</t>
  </si>
  <si>
    <t>906018C</t>
  </si>
  <si>
    <t>905018C</t>
  </si>
  <si>
    <t>906025C</t>
  </si>
  <si>
    <t>905025C</t>
  </si>
  <si>
    <t>906011C</t>
  </si>
  <si>
    <t>905011C</t>
  </si>
  <si>
    <t>906032C</t>
  </si>
  <si>
    <t>905032C</t>
  </si>
  <si>
    <t>906039C</t>
  </si>
  <si>
    <t>905039C</t>
  </si>
  <si>
    <t>906067C</t>
  </si>
  <si>
    <t>905067C</t>
  </si>
  <si>
    <t>906046C</t>
  </si>
  <si>
    <t>905046C</t>
  </si>
  <si>
    <t>906054C</t>
  </si>
  <si>
    <t>905054C</t>
  </si>
  <si>
    <t>906061C</t>
  </si>
  <si>
    <t>905061C</t>
  </si>
  <si>
    <t>906019C</t>
  </si>
  <si>
    <t>905019C</t>
  </si>
  <si>
    <t>906026C</t>
  </si>
  <si>
    <t>905026C</t>
  </si>
  <si>
    <t>906012C</t>
  </si>
  <si>
    <t>905012C</t>
  </si>
  <si>
    <t>906033C</t>
  </si>
  <si>
    <t>905033C</t>
  </si>
  <si>
    <t>906040C</t>
  </si>
  <si>
    <t>905040C</t>
  </si>
  <si>
    <t>906068C</t>
  </si>
  <si>
    <t>905068C</t>
  </si>
  <si>
    <t>906047C</t>
  </si>
  <si>
    <t>905047C</t>
  </si>
  <si>
    <t>906004C</t>
  </si>
  <si>
    <t>905004C</t>
  </si>
  <si>
    <t>906002C</t>
  </si>
  <si>
    <t>905002C</t>
  </si>
  <si>
    <t>906069C</t>
  </si>
  <si>
    <t>905069C</t>
  </si>
  <si>
    <t>906070C</t>
  </si>
  <si>
    <t>905070C</t>
  </si>
  <si>
    <t>906071C</t>
  </si>
  <si>
    <t>905071C</t>
  </si>
  <si>
    <t>906072C</t>
  </si>
  <si>
    <t>905072C</t>
  </si>
  <si>
    <t>901004G</t>
  </si>
  <si>
    <t>901076G</t>
  </si>
  <si>
    <t>901069G</t>
  </si>
  <si>
    <t>901070G</t>
  </si>
  <si>
    <t>BAM</t>
  </si>
  <si>
    <t>902001C</t>
  </si>
  <si>
    <t>902060G</t>
  </si>
  <si>
    <t>902011G</t>
  </si>
  <si>
    <t>902060C</t>
  </si>
  <si>
    <t>902018C</t>
  </si>
  <si>
    <t>902025C</t>
  </si>
  <si>
    <t>902023C</t>
  </si>
  <si>
    <t>902069C</t>
  </si>
  <si>
    <t>902069G</t>
  </si>
  <si>
    <t>902036C</t>
  </si>
  <si>
    <t>902042C</t>
  </si>
  <si>
    <t>902057C</t>
  </si>
  <si>
    <t>902056G</t>
  </si>
  <si>
    <t>102056G</t>
  </si>
  <si>
    <t>1102056G</t>
  </si>
  <si>
    <t>1202056G</t>
  </si>
  <si>
    <t>1302056G</t>
  </si>
  <si>
    <t>ES</t>
  </si>
  <si>
    <t>Contractor site - C</t>
  </si>
  <si>
    <t>ATS</t>
  </si>
  <si>
    <t>D&amp;T</t>
  </si>
  <si>
    <t>M&amp;R</t>
  </si>
  <si>
    <t>R&amp;D</t>
  </si>
  <si>
    <t>Electrical Contractors and Other Wiring Installation Contractors</t>
  </si>
  <si>
    <t>Data Processing, Hosting and Related Services</t>
  </si>
  <si>
    <t>Documentation Preparation Services</t>
  </si>
  <si>
    <t>Computer and Office Machine Repair and Maintenance</t>
  </si>
  <si>
    <t>Research and Development in the Physical, Engineering, and Life Sciences (except Biotechnology) (Except Aircraft under the U.S. Industry Title: 1500 size standards in number of employees)</t>
  </si>
  <si>
    <t>Air Traffic Control Services</t>
  </si>
  <si>
    <t>Computer Training</t>
  </si>
  <si>
    <t>Communication Equipment Repair and Maintenance</t>
  </si>
  <si>
    <t>Research and Development in the Social Sciences and Humanities</t>
  </si>
  <si>
    <t>Other Airport Operations</t>
  </si>
  <si>
    <t>Professional &amp; Management Development Training</t>
  </si>
  <si>
    <t>Other Electronic and Precision Equipment Repair and Maintenance</t>
  </si>
  <si>
    <t>Other Support Activities for Air Transportation</t>
  </si>
  <si>
    <t>Flight Training</t>
  </si>
  <si>
    <t>Architectural Services</t>
  </si>
  <si>
    <t>Educational Support Services</t>
  </si>
  <si>
    <t>Testing Laboratories</t>
  </si>
  <si>
    <t>Environmental Consulting Services</t>
  </si>
  <si>
    <t>Other Scientific and Technical Consulting Services</t>
  </si>
  <si>
    <t>All Other Professional, Scientific, and Technical Services</t>
  </si>
  <si>
    <t>Facilities Support Services</t>
  </si>
  <si>
    <t>Other Business Support Services</t>
  </si>
  <si>
    <t>Remediation Services</t>
  </si>
  <si>
    <t>Air Transportation Services</t>
  </si>
  <si>
    <t xml:space="preserve">Business Administration Management </t>
  </si>
  <si>
    <t>Documentation and Training</t>
  </si>
  <si>
    <t>Maintenance and Repair</t>
  </si>
  <si>
    <t>Research and Development</t>
  </si>
  <si>
    <t>Government site - G</t>
  </si>
  <si>
    <t>0905001C</t>
  </si>
  <si>
    <t>0905001G</t>
  </si>
  <si>
    <t>0905002C</t>
  </si>
  <si>
    <t>0905002G</t>
  </si>
  <si>
    <t>0905003C</t>
  </si>
  <si>
    <t>0905003G</t>
  </si>
  <si>
    <t>0905004C</t>
  </si>
  <si>
    <t>0905004G</t>
  </si>
  <si>
    <t>0905005C</t>
  </si>
  <si>
    <t>0905005G</t>
  </si>
  <si>
    <t>0905006C</t>
  </si>
  <si>
    <t>0905006G</t>
  </si>
  <si>
    <t>0905007C</t>
  </si>
  <si>
    <t>0905007G</t>
  </si>
  <si>
    <t>0905008C</t>
  </si>
  <si>
    <t>0905008G</t>
  </si>
  <si>
    <t>0905009C</t>
  </si>
  <si>
    <t>0905009G</t>
  </si>
  <si>
    <t>0905010C</t>
  </si>
  <si>
    <t>0905010G</t>
  </si>
  <si>
    <t>0905011C</t>
  </si>
  <si>
    <t>0905011G</t>
  </si>
  <si>
    <t>0905012C</t>
  </si>
  <si>
    <t>0905012G</t>
  </si>
  <si>
    <t>0905013C</t>
  </si>
  <si>
    <t>0905013G</t>
  </si>
  <si>
    <t>0905014C</t>
  </si>
  <si>
    <t>0905014G</t>
  </si>
  <si>
    <t>0905015C</t>
  </si>
  <si>
    <t>0905015G</t>
  </si>
  <si>
    <t>0905016C</t>
  </si>
  <si>
    <t>0905016G</t>
  </si>
  <si>
    <t>0905017C</t>
  </si>
  <si>
    <t>0905017G</t>
  </si>
  <si>
    <t>0905018C</t>
  </si>
  <si>
    <t>0905018G</t>
  </si>
  <si>
    <t>0905019C</t>
  </si>
  <si>
    <t>0905019G</t>
  </si>
  <si>
    <t>0905020C</t>
  </si>
  <si>
    <t>0905020G</t>
  </si>
  <si>
    <t>0905021C</t>
  </si>
  <si>
    <t>0905021G</t>
  </si>
  <si>
    <t>0905022C</t>
  </si>
  <si>
    <t>0905022G</t>
  </si>
  <si>
    <t>0905023C</t>
  </si>
  <si>
    <t>0905023G</t>
  </si>
  <si>
    <t>0905024C</t>
  </si>
  <si>
    <t>0905024G</t>
  </si>
  <si>
    <t>0905025C</t>
  </si>
  <si>
    <t>0905025G</t>
  </si>
  <si>
    <t>0905026C</t>
  </si>
  <si>
    <t>0905026G</t>
  </si>
  <si>
    <t>0905027C</t>
  </si>
  <si>
    <t>0905027G</t>
  </si>
  <si>
    <t>0905028C</t>
  </si>
  <si>
    <t>0905028G</t>
  </si>
  <si>
    <t>0905029C</t>
  </si>
  <si>
    <t>0905029G</t>
  </si>
  <si>
    <t>0905030C</t>
  </si>
  <si>
    <t>0905030G</t>
  </si>
  <si>
    <t>0905031C</t>
  </si>
  <si>
    <t>0905031G</t>
  </si>
  <si>
    <t>0905032C</t>
  </si>
  <si>
    <t>0905032G</t>
  </si>
  <si>
    <t>0905033C</t>
  </si>
  <si>
    <t>0905033G</t>
  </si>
  <si>
    <t>0905034C</t>
  </si>
  <si>
    <t>0905034G</t>
  </si>
  <si>
    <t>0905035C</t>
  </si>
  <si>
    <t>0905035G</t>
  </si>
  <si>
    <t>0905036C</t>
  </si>
  <si>
    <t>0905036G</t>
  </si>
  <si>
    <t>0905037C</t>
  </si>
  <si>
    <t>0905037G</t>
  </si>
  <si>
    <t>0905038C</t>
  </si>
  <si>
    <t>0905038G</t>
  </si>
  <si>
    <t>0905039C</t>
  </si>
  <si>
    <t>0905039G</t>
  </si>
  <si>
    <t>0905040C</t>
  </si>
  <si>
    <t>0905040G</t>
  </si>
  <si>
    <t>0905041C</t>
  </si>
  <si>
    <t>0905041G</t>
  </si>
  <si>
    <t>0905042C</t>
  </si>
  <si>
    <t>0905042G</t>
  </si>
  <si>
    <t>0905043C</t>
  </si>
  <si>
    <t>0905043G</t>
  </si>
  <si>
    <t>0905044C</t>
  </si>
  <si>
    <t>0905044G</t>
  </si>
  <si>
    <t>0905045C</t>
  </si>
  <si>
    <t>0905045G</t>
  </si>
  <si>
    <t>0905046C</t>
  </si>
  <si>
    <t>0905046G</t>
  </si>
  <si>
    <t>0905047C</t>
  </si>
  <si>
    <t>0905047G</t>
  </si>
  <si>
    <t>0905048C</t>
  </si>
  <si>
    <t>0905048G</t>
  </si>
  <si>
    <t>0905049C</t>
  </si>
  <si>
    <t>0905049G</t>
  </si>
  <si>
    <t>0905050C</t>
  </si>
  <si>
    <t>0905050G</t>
  </si>
  <si>
    <t>0905051C</t>
  </si>
  <si>
    <t>0905051G</t>
  </si>
  <si>
    <t>0905052C</t>
  </si>
  <si>
    <t>0905052G</t>
  </si>
  <si>
    <t>0905053C</t>
  </si>
  <si>
    <t>0905053G</t>
  </si>
  <si>
    <t>0905054C</t>
  </si>
  <si>
    <t>0905054G</t>
  </si>
  <si>
    <t>0905055C</t>
  </si>
  <si>
    <t>0905055G</t>
  </si>
  <si>
    <t>0905056C</t>
  </si>
  <si>
    <t>0905056G</t>
  </si>
  <si>
    <t>0905057C</t>
  </si>
  <si>
    <t>0905057G</t>
  </si>
  <si>
    <t>0905058C</t>
  </si>
  <si>
    <t>0905058G</t>
  </si>
  <si>
    <t>0905059C</t>
  </si>
  <si>
    <t>0905059G</t>
  </si>
  <si>
    <t>0905060C</t>
  </si>
  <si>
    <t>0905060G</t>
  </si>
  <si>
    <t>0905061C</t>
  </si>
  <si>
    <t>0905061G</t>
  </si>
  <si>
    <t>0905062C</t>
  </si>
  <si>
    <t>0905062G</t>
  </si>
  <si>
    <t>0905063C</t>
  </si>
  <si>
    <t>0905063G</t>
  </si>
  <si>
    <t>0905064C</t>
  </si>
  <si>
    <t>0905064G</t>
  </si>
  <si>
    <t>0905065C</t>
  </si>
  <si>
    <t>0905065G</t>
  </si>
  <si>
    <t>0905066C</t>
  </si>
  <si>
    <t>0905066G</t>
  </si>
  <si>
    <t>0905067C</t>
  </si>
  <si>
    <t>0905067G</t>
  </si>
  <si>
    <t>0905068C</t>
  </si>
  <si>
    <t>0905068G</t>
  </si>
  <si>
    <t>0905069C</t>
  </si>
  <si>
    <t>0905069G</t>
  </si>
  <si>
    <t>0905070C</t>
  </si>
  <si>
    <t>0905070G</t>
  </si>
  <si>
    <t>0905071C</t>
  </si>
  <si>
    <t>0905071G</t>
  </si>
  <si>
    <t>0905072C</t>
  </si>
  <si>
    <t>0905072G</t>
  </si>
  <si>
    <t>0905073C</t>
  </si>
  <si>
    <t>0905073G</t>
  </si>
  <si>
    <t>0905074C</t>
  </si>
  <si>
    <t>0905074G</t>
  </si>
  <si>
    <t>0905075C</t>
  </si>
  <si>
    <t>0905075G</t>
  </si>
  <si>
    <t>0905076C</t>
  </si>
  <si>
    <t>0905076G</t>
  </si>
  <si>
    <t>Senior Cert Trainer/Training Material Specialist</t>
  </si>
  <si>
    <t>C</t>
  </si>
  <si>
    <t>G</t>
  </si>
  <si>
    <t>FY2019</t>
  </si>
  <si>
    <t>FY2020</t>
  </si>
  <si>
    <t>FY2021</t>
  </si>
  <si>
    <t>FY2022</t>
  </si>
  <si>
    <t>FY2023</t>
  </si>
  <si>
    <t>FY2024</t>
  </si>
  <si>
    <t>FY2025</t>
  </si>
  <si>
    <t>FY2026</t>
  </si>
  <si>
    <t>FY2027</t>
  </si>
  <si>
    <t>ODCs</t>
  </si>
  <si>
    <t>Total ODC Per Year</t>
  </si>
  <si>
    <t>Total Per ODC Category</t>
  </si>
  <si>
    <t>Hide This Section Once Completed</t>
  </si>
  <si>
    <t xml:space="preserve">Check that summary tab shows correct calculation. </t>
  </si>
  <si>
    <t>Technical Support IV</t>
  </si>
  <si>
    <t>Research and Development in the Physical, Engineering, and Life Sciences (except Nanotechnology and Biotechnology)</t>
  </si>
  <si>
    <t>Int I IT Analyst</t>
  </si>
  <si>
    <t xml:space="preserve">TOTAL COST SUMMARY </t>
  </si>
  <si>
    <t>Contract Type</t>
  </si>
  <si>
    <t>Time and Materials (T&amp;M)</t>
  </si>
  <si>
    <t>Firm Fixed Price (FFP)</t>
  </si>
  <si>
    <t>FY19</t>
  </si>
  <si>
    <t>FY20</t>
  </si>
  <si>
    <t>FY21</t>
  </si>
  <si>
    <t>FY22</t>
  </si>
  <si>
    <t>FY23</t>
  </si>
  <si>
    <t>FY24</t>
  </si>
  <si>
    <t>FY25</t>
  </si>
  <si>
    <t>FY26</t>
  </si>
  <si>
    <t>FY27</t>
  </si>
  <si>
    <t>FY2028</t>
  </si>
  <si>
    <t>FY2029</t>
  </si>
  <si>
    <t>FY2030</t>
  </si>
  <si>
    <t>FY2031</t>
  </si>
  <si>
    <t>FY2032</t>
  </si>
  <si>
    <t>FY2033</t>
  </si>
  <si>
    <t>FY28</t>
  </si>
  <si>
    <t>FY29</t>
  </si>
  <si>
    <t>FY30</t>
  </si>
  <si>
    <t>FY31</t>
  </si>
  <si>
    <t>FY32</t>
  </si>
  <si>
    <t>FY33</t>
  </si>
  <si>
    <r>
      <t xml:space="preserve">When everything looks correct, hide the </t>
    </r>
    <r>
      <rPr>
        <b/>
        <sz val="10"/>
        <rFont val="Univers"/>
      </rPr>
      <t xml:space="preserve">"Instruction to the CS" </t>
    </r>
    <r>
      <rPr>
        <sz val="10"/>
        <rFont val="Univers"/>
      </rPr>
      <t xml:space="preserve">tab. </t>
    </r>
  </si>
  <si>
    <t>DandT</t>
  </si>
  <si>
    <t>MandR</t>
  </si>
  <si>
    <t>RandD</t>
  </si>
  <si>
    <r>
      <t xml:space="preserve">"Instructions" tab is set up for the vendors to select the FA and NAICS code. 
- </t>
    </r>
    <r>
      <rPr>
        <b/>
        <sz val="10"/>
        <rFont val="Univers"/>
      </rPr>
      <t xml:space="preserve">Please note, FA must be selected for the CLINs to show up. </t>
    </r>
  </si>
  <si>
    <t xml:space="preserve">Protect every single sheet and lastly protect the workbook. </t>
  </si>
  <si>
    <t>Total OPS Hours</t>
  </si>
  <si>
    <t>Total F&amp;E Hours</t>
  </si>
  <si>
    <t>Fund Type</t>
  </si>
  <si>
    <t>OPS</t>
  </si>
  <si>
    <t>F&amp;E</t>
  </si>
  <si>
    <t>Please hide ROW 161-195. Do not hide column.</t>
  </si>
  <si>
    <t>Auto+Hide</t>
  </si>
  <si>
    <t>SOW TASK NUMBER</t>
  </si>
  <si>
    <t>DELIVERABLE</t>
  </si>
  <si>
    <t>HOURS PER UNIT</t>
  </si>
  <si>
    <t>TRAVEL/ MATERIALS PER UNIT</t>
  </si>
  <si>
    <t>% ALLOCATED to OPS</t>
  </si>
  <si>
    <t>% ALLOCATED to F&amp;E</t>
  </si>
  <si>
    <t>QUANTITY REQUIRED FOR ALL PERIODS</t>
  </si>
  <si>
    <t>TOTAL HOURS FOR ALL PERIODS</t>
  </si>
  <si>
    <t>AVERAGE % ALLOCATED to OPS</t>
  </si>
  <si>
    <t>AVERAGE % ALLOCATED to F&amp;E</t>
  </si>
  <si>
    <t>TOTAL MOA CEILING T&amp;M LABOR COST</t>
  </si>
  <si>
    <t>TOTAL PROPOSED T&amp;M LABOR COST</t>
  </si>
  <si>
    <t>Role</t>
  </si>
  <si>
    <t>Labor Category</t>
  </si>
  <si>
    <t>Discount %</t>
  </si>
  <si>
    <t>Ceiling Labor Rate</t>
  </si>
  <si>
    <t>Proposed Discounted Labor Rate</t>
  </si>
  <si>
    <t>UNIT COST @ CEILING RATE</t>
  </si>
  <si>
    <t>UNIT COST @ PROPOSED RATE</t>
  </si>
  <si>
    <t>TOTAL OPS COST BASED ON % OF PROPOSED RATE</t>
  </si>
  <si>
    <t>TOTAL F&amp;E COST BASED ON % OF PROPOSED RATE</t>
  </si>
  <si>
    <t>TOTAL COST EXTENDED FOR ALL PERIODS @ CEILING RATE</t>
  </si>
  <si>
    <t>TOTAL COST EXTENDED FOR ALL PERIODS @ PROPOSED RATE</t>
  </si>
  <si>
    <t>Base &amp; Option Year/Period</t>
  </si>
  <si>
    <t>Period</t>
  </si>
  <si>
    <t>Maximumn Number of Option Period</t>
  </si>
  <si>
    <t>Other Direct Costs (ODCs)</t>
  </si>
  <si>
    <t>$ Cost</t>
  </si>
  <si>
    <t>Month 1</t>
  </si>
  <si>
    <t>Deliverable</t>
  </si>
  <si>
    <t>Base Period Quantity</t>
  </si>
  <si>
    <t>Option 1 Period Quantity</t>
  </si>
  <si>
    <t>Option 2 Period Quantity</t>
  </si>
  <si>
    <t>Option 3 Period Quantity</t>
  </si>
  <si>
    <t>Option 4 Period Quantity</t>
  </si>
  <si>
    <t>T&amp;M Task Requirements</t>
  </si>
  <si>
    <t>Firm Fixed Price / Time and Materials (FFP/T&amp;M)</t>
  </si>
  <si>
    <t>F227:F229</t>
  </si>
  <si>
    <t>For All Period of Performance</t>
  </si>
  <si>
    <t>Fixed Price Level Of Effort (FP/LOE)</t>
  </si>
  <si>
    <t>2</t>
  </si>
  <si>
    <t>Updated 6/22/2021</t>
  </si>
  <si>
    <r>
      <t xml:space="preserve">Input the hours in the </t>
    </r>
    <r>
      <rPr>
        <b/>
        <sz val="10"/>
        <rFont val="Univers"/>
      </rPr>
      <t>"Labor Loading Matrix"</t>
    </r>
    <r>
      <rPr>
        <sz val="10"/>
        <rFont val="Univers"/>
      </rPr>
      <t xml:space="preserve">  tab in the </t>
    </r>
    <r>
      <rPr>
        <b/>
        <sz val="10"/>
        <rFont val="Univers"/>
      </rPr>
      <t>white</t>
    </r>
    <r>
      <rPr>
        <sz val="10"/>
        <rFont val="Univers"/>
      </rPr>
      <t xml:space="preserve"> colored cells only.
          - Columns for up to Task 15 has been pre-created. Hide or unhide as needed.
          - Input hours for each base period and option periods. First table is for the total sum and already 
               has a running total.
           - Hide any Option Period not in use. </t>
    </r>
  </si>
  <si>
    <t>Select the eFAST Functional Area (FA) from the drop-down list and self certify an appropriate NAICS Code for that FA in the cell below.</t>
  </si>
  <si>
    <r>
      <t xml:space="preserve">Input data only into the </t>
    </r>
    <r>
      <rPr>
        <b/>
        <sz val="10"/>
        <rFont val="Univers"/>
      </rPr>
      <t>"CLINs &amp; Ceiling Rates"</t>
    </r>
    <r>
      <rPr>
        <sz val="10"/>
        <rFont val="Univers"/>
      </rPr>
      <t xml:space="preserve"> in the </t>
    </r>
    <r>
      <rPr>
        <b/>
        <sz val="10"/>
        <rFont val="Univers"/>
      </rPr>
      <t>white</t>
    </r>
    <r>
      <rPr>
        <sz val="10"/>
        <rFont val="Univers"/>
      </rPr>
      <t xml:space="preserve"> colored cells (see image to the right)
          - Update the PA number at the top left corner. This will update all the other tabs in the file. 
          - celll "C5" wil pull the FA selected from the "Instructions" tab. The CLINs will populate only 
              when the FA is selected. 
          - Select the FY in the cell E5 (Format example: FY2020)
          - Input the Roles in column B </t>
    </r>
    <r>
      <rPr>
        <b/>
        <sz val="10"/>
        <rFont val="Univers"/>
      </rPr>
      <t xml:space="preserve">(copy and paste the text from the IGCE)
</t>
    </r>
    <r>
      <rPr>
        <sz val="10"/>
        <rFont val="Univers"/>
      </rPr>
      <t xml:space="preserve">          - Input the eFAST Labor Category in column C. If the CLIN doesn't show up correctly in
              column E, then the input is incorrect (maybe extra space or lack of "/")
          - Select the location in column D
          - Enter in the maximum option period number in cell B163. If there are no option years, select 
            number zero. 
          - Select the "Year" or "Period" in cell B164. Recommended to leave it as "Period".
          - Select the contract type in cell B165.        
          - Input the travel or other ODC amount in row 168 - 173 per each year. If the Program Office has an 
            ODC description that is different, update the column C to reflect the different discription. It will 
             update the rest of the tabs. 
          - Update the Task Numbers from row 177 to 196 in Column C as appropriate. Update Column D with     
             the funding type </t>
    </r>
    <r>
      <rPr>
        <b/>
        <u/>
        <sz val="10"/>
        <rFont val="Univers"/>
      </rPr>
      <t xml:space="preserve">if there are more than one color of money involved; if there is only one 
</t>
    </r>
    <r>
      <rPr>
        <b/>
        <sz val="10"/>
        <rFont val="Univers"/>
      </rPr>
      <t xml:space="preserve">             </t>
    </r>
    <r>
      <rPr>
        <b/>
        <u/>
        <sz val="10"/>
        <rFont val="Univers"/>
      </rPr>
      <t>color of money then leave it blank.</t>
    </r>
    <r>
      <rPr>
        <sz val="10"/>
        <rFont val="Univers"/>
      </rPr>
      <t xml:space="preserve">
          - Hide the entire section (row 160-196) once all the info has been entered. This is to prevent                                               
            duplicate information being shown and creating possible confusion. </t>
    </r>
  </si>
  <si>
    <r>
      <rPr>
        <b/>
        <sz val="10"/>
        <rFont val="Univers"/>
      </rPr>
      <t>Yellow</t>
    </r>
    <r>
      <rPr>
        <sz val="10"/>
        <rFont val="Univers"/>
      </rPr>
      <t xml:space="preserve"> colored cells in the "CLINs &amp; Ceiling Rates are for the vendor's input. </t>
    </r>
  </si>
  <si>
    <t>4)</t>
  </si>
  <si>
    <r>
      <t xml:space="preserve">In the </t>
    </r>
    <r>
      <rPr>
        <b/>
        <sz val="11"/>
        <rFont val="Calibri"/>
        <family val="2"/>
      </rPr>
      <t>Firm Fixed Price tab</t>
    </r>
    <r>
      <rPr>
        <sz val="11"/>
        <rFont val="Calibri"/>
        <family val="2"/>
      </rPr>
      <t>, please fill in yellow cells only to propose the hours required for the deliverable.</t>
    </r>
  </si>
  <si>
    <r>
      <t xml:space="preserve">In the </t>
    </r>
    <r>
      <rPr>
        <b/>
        <sz val="11"/>
        <rFont val="Calibri"/>
        <family val="2"/>
      </rPr>
      <t xml:space="preserve">FP-LOE </t>
    </r>
    <r>
      <rPr>
        <sz val="11"/>
        <rFont val="Calibri"/>
        <family val="2"/>
      </rPr>
      <t>tab, please fill in yellow cells only to propose the hours required for the deliverable.</t>
    </r>
  </si>
  <si>
    <t xml:space="preserve">Hide the FFP Tab and hide this instruction line. </t>
  </si>
  <si>
    <r>
      <t xml:space="preserve">In the </t>
    </r>
    <r>
      <rPr>
        <b/>
        <sz val="8"/>
        <rFont val="Univers"/>
      </rPr>
      <t xml:space="preserve">Firm Fixed Price </t>
    </r>
    <r>
      <rPr>
        <sz val="8"/>
        <rFont val="Univers"/>
      </rPr>
      <t>tab, please fill in yellow cells only to propose the hours required for the deliverable. Please look at both the Labor Loading Matrix and Firm Fixed Price tabs to fully understand what work is covered under the FFP versus T&amp;M portions of the task order.</t>
    </r>
  </si>
  <si>
    <t>TOTAL T&amp;M HOURS &amp; ESTIMATED LABOR COST</t>
  </si>
  <si>
    <t>Instruction Tab</t>
  </si>
  <si>
    <t>Each POP Tab</t>
  </si>
  <si>
    <t>Labor Table</t>
  </si>
  <si>
    <t>T&amp;M Labor Summary by CLIN</t>
  </si>
  <si>
    <t>Labor Summary by CLIN</t>
  </si>
  <si>
    <t>Firm Fixed Price (FFP) Hours and Costs per Deliverable Summary</t>
  </si>
  <si>
    <t>Delete This Section of the Table</t>
  </si>
  <si>
    <t>TOTAL MOA CEILING FFP LABOR COST</t>
  </si>
  <si>
    <t>TOTAL PROPOSED FFP LABOR COST</t>
  </si>
  <si>
    <t xml:space="preserve">FFP cost for each month should be tied to the required quantity indicated in each Period tab. Total FFP cost for each period of performance should equal to the total proposed FFP amount shown in the "Summary" tab. If this is not correct, excel will provide "ERROR" notice right below the "total". </t>
  </si>
  <si>
    <t>NA - Hide</t>
  </si>
  <si>
    <t>FFP</t>
  </si>
  <si>
    <t xml:space="preserve">All ODCs and Travel are cost-reimburseable 
and the not to exceed amount (subject to T.O. level incremental funding) 
is shown to the right in Column I. </t>
  </si>
  <si>
    <t>Delete This Section of the Table (B313 through B319)</t>
  </si>
  <si>
    <t>Delete This Section of the Table (C313 through C319)</t>
  </si>
  <si>
    <t>Hide columns K through O once the Payment Schedule is Completed.</t>
  </si>
  <si>
    <t>Hide this Table (Rows 158 through 310)</t>
  </si>
  <si>
    <t>Hide This Table (Rows 159 through 311)</t>
  </si>
  <si>
    <r>
      <t>Fund Type</t>
    </r>
    <r>
      <rPr>
        <b/>
        <sz val="11"/>
        <color theme="0"/>
        <rFont val="Cambria"/>
        <family val="1"/>
      </rPr>
      <t xml:space="preserve"> 
(if more than 1 type of funding)</t>
    </r>
  </si>
  <si>
    <r>
      <rPr>
        <b/>
        <sz val="10"/>
        <color rgb="FFFF0000"/>
        <rFont val="Univers"/>
      </rPr>
      <t>v 15.0 - Please HIDE this Instruction Tab before releasing or publishing the file.</t>
    </r>
    <r>
      <rPr>
        <sz val="10"/>
        <rFont val="Univers"/>
      </rPr>
      <t xml:space="preserve">
This Attachment B is set up to allow up to</t>
    </r>
    <r>
      <rPr>
        <b/>
        <sz val="10"/>
        <rFont val="Univers"/>
      </rPr>
      <t xml:space="preserve"> 150 CLINs and 150 FFP deliverable lines</t>
    </r>
    <r>
      <rPr>
        <sz val="10"/>
        <rFont val="Univers"/>
      </rPr>
      <t xml:space="preserve">. Any lines that are not needed should be hidden. </t>
    </r>
    <r>
      <rPr>
        <b/>
        <sz val="10"/>
        <rFont val="Univers"/>
      </rPr>
      <t>Please hide and unhide the rows as appropriate</t>
    </r>
    <r>
      <rPr>
        <sz val="10"/>
        <rFont val="Univers"/>
      </rPr>
      <t xml:space="preserve">. 
</t>
    </r>
    <r>
      <rPr>
        <b/>
        <sz val="10"/>
        <color rgb="FFFF0000"/>
        <rFont val="Univers"/>
      </rPr>
      <t xml:space="preserve">It is NOT recommended to add or delete rows or columns </t>
    </r>
    <r>
      <rPr>
        <b/>
        <u/>
        <sz val="10"/>
        <color rgb="FFFF0000"/>
        <rFont val="Univers"/>
      </rPr>
      <t>unless it is specifically indicated</t>
    </r>
    <r>
      <rPr>
        <b/>
        <sz val="10"/>
        <color rgb="FFFF0000"/>
        <rFont val="Univers"/>
      </rPr>
      <t xml:space="preserve"> because it will mess up the formula that is running in the spreadsheet.</t>
    </r>
    <r>
      <rPr>
        <sz val="10"/>
        <color rgb="FFFF0000"/>
        <rFont val="Univers"/>
      </rPr>
      <t xml:space="preserve"> </t>
    </r>
    <r>
      <rPr>
        <sz val="10"/>
        <rFont val="Univers"/>
      </rPr>
      <t xml:space="preserve">If adding new rows, please ensure the formula and everything else on the spreadsheet gets updated.  
</t>
    </r>
    <r>
      <rPr>
        <b/>
        <u/>
        <sz val="10"/>
        <rFont val="Univers"/>
      </rPr>
      <t>Color Keys:</t>
    </r>
    <r>
      <rPr>
        <sz val="10"/>
        <rFont val="Univers"/>
      </rPr>
      <t xml:space="preserve">
</t>
    </r>
    <r>
      <rPr>
        <b/>
        <sz val="10"/>
        <color rgb="FF00B0F0"/>
        <rFont val="Univers"/>
      </rPr>
      <t xml:space="preserve">White Cell - Data entry by the CS
Yellow Cell - Data entry by the CS for </t>
    </r>
    <r>
      <rPr>
        <b/>
        <u/>
        <sz val="10"/>
        <color rgb="FF00B0F0"/>
        <rFont val="Univers"/>
      </rPr>
      <t>checking</t>
    </r>
    <r>
      <rPr>
        <b/>
        <sz val="10"/>
        <color rgb="FF00B0F0"/>
        <rFont val="Univers"/>
      </rPr>
      <t xml:space="preserve"> against the IGCE but must be left blank for entry by the offeror (unless AHR). 
Colored Cell - Running Formula, not recommended to change.</t>
    </r>
  </si>
  <si>
    <t>FP-LOE Labor Summary by CLIN</t>
  </si>
  <si>
    <t>TOTAL MOA CEILING FP-LOE LABOR COST</t>
  </si>
  <si>
    <t>TOTAL PROPOSED FP-LOE LABOR COST</t>
  </si>
  <si>
    <t xml:space="preserve">100 % FP-LOE, This Tab is Not Applicable - Hide This Tab. </t>
  </si>
  <si>
    <t xml:space="preserve">100 % T&amp;M, This Tab is Not Applicable - Hide This Tab. </t>
  </si>
  <si>
    <t>Revision Number</t>
  </si>
  <si>
    <t>Revision Date</t>
  </si>
  <si>
    <t>Notes / Comments</t>
  </si>
  <si>
    <t>Summary of Changes</t>
  </si>
  <si>
    <t>Added Version Tab and Properties Data</t>
  </si>
  <si>
    <t xml:space="preserve"> </t>
  </si>
  <si>
    <t>SME</t>
  </si>
  <si>
    <t>Travel and Per Diem (OPS)</t>
  </si>
  <si>
    <t>Travel and Per Diem (F&amp;E)</t>
  </si>
  <si>
    <t>Travel and Per Diem (R,D&amp;E)</t>
  </si>
  <si>
    <t>OPS, F&amp;E, and R&amp;D</t>
  </si>
  <si>
    <t>Total R&amp;D Hours</t>
  </si>
  <si>
    <t>Updated.</t>
  </si>
  <si>
    <t>3.1.1</t>
  </si>
  <si>
    <t>3.1.2</t>
  </si>
  <si>
    <t>3.1.3</t>
  </si>
  <si>
    <t>3.1.4</t>
  </si>
  <si>
    <t>3.1.5</t>
  </si>
  <si>
    <t>3.1.6</t>
  </si>
  <si>
    <t>3.1.7</t>
  </si>
  <si>
    <t>3.1.8</t>
  </si>
  <si>
    <t>Task Order Mgt</t>
  </si>
  <si>
    <t>KickOff Minutes</t>
  </si>
  <si>
    <t>PMP</t>
  </si>
  <si>
    <t>Monthly Status Report</t>
  </si>
  <si>
    <t>Quality Control Plan</t>
  </si>
  <si>
    <t>Monthly Financial Report</t>
  </si>
  <si>
    <t>PMR</t>
  </si>
  <si>
    <t>Schedule</t>
  </si>
  <si>
    <t>Transition-In Plan</t>
  </si>
  <si>
    <t>Transition-In Inventory Report</t>
  </si>
  <si>
    <t>Transition-Out Plan</t>
  </si>
  <si>
    <t>Transition-Out Inventory Report</t>
  </si>
  <si>
    <t xml:space="preserve">Task Order Mgt </t>
  </si>
  <si>
    <t>1</t>
  </si>
  <si>
    <t>eFAST Procurement Action 26-017-C8</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</si>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</sst>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44" formatCode="_(&quot;$&quot;* #,##0.00_);_(&quot;$&quot;* \(#,##0.00\);_(&quot;$&quot;* &quot;-&quot;??_);_(@_)"/>
    <numFmt numFmtId="43" formatCode="_(* #,##0.00_);_(* \(#,##0.00\);_(* &quot;-&quot;??_);_(@_)"/>
    <numFmt numFmtId="164" formatCode="&quot;$&quot;#,##0.00"/>
    <numFmt numFmtId="165" formatCode="mmmm\-yyyy"/>
    <numFmt numFmtId="166" formatCode="_(&quot;$&quot;* #,##0.00_);_(&quot;$&quot;* \(#,##0.00\);_(@_)"/>
    <numFmt numFmtId="167" formatCode="_(&quot;$&quot;* #,##0.0000000_);_(&quot;$&quot;* \(#,##0.0000000\);_(&quot;$&quot;* &quot;-&quot;??_);_(@_)"/>
    <numFmt numFmtId="168" formatCode="_(&quot;$&quot;* #,##0.000_);_(&quot;$&quot;* \(#,##0.000\);_(&quot;$&quot;* &quot;-&quot;??_);_(@_)"/>
    <numFmt numFmtId="169" formatCode="mmmm\ yyyy"/>
    <numFmt numFmtId="170" formatCode="_(&quot;$&quot;* #,##0.0000_);_(&quot;$&quot;* \(#,##0.0000\);_(&quot;$&quot;* &quot;-&quot;??_);_(@_)"/>
  </numFmts>
  <fonts count="132" x14ac:knownFonts="1">
    <font>
      <sz val="8"/>
      <name val="Univers"/>
    </font>
    <font>
      <sz val="11"/>
      <color theme="1"/>
      <name val="Calibri"/>
      <family val="2"/>
      <scheme val="minor"/>
    </font>
    <font>
      <sz val="11"/>
      <color theme="1"/>
      <name val="Calibri"/>
      <family val="2"/>
      <scheme val="minor"/>
    </font>
    <font>
      <sz val="8"/>
      <name val="Univers"/>
    </font>
    <font>
      <sz val="11"/>
      <name val="Times New Roman"/>
      <family val="1"/>
    </font>
    <font>
      <b/>
      <sz val="11"/>
      <name val="Times New Roman"/>
      <family val="1"/>
    </font>
    <font>
      <sz val="8"/>
      <name val="Univers"/>
    </font>
    <font>
      <sz val="10"/>
      <name val="Arial"/>
      <family val="2"/>
    </font>
    <font>
      <sz val="8"/>
      <name val="Arial"/>
      <family val="2"/>
    </font>
    <font>
      <b/>
      <sz val="12"/>
      <name val="Arial"/>
      <family val="2"/>
    </font>
    <font>
      <sz val="12"/>
      <name val="Arial"/>
      <family val="2"/>
    </font>
    <font>
      <u/>
      <sz val="12"/>
      <name val="Arial"/>
      <family val="2"/>
    </font>
    <font>
      <i/>
      <sz val="11"/>
      <name val="Times New Roman"/>
      <family val="1"/>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2"/>
      <name val="Times New Roman"/>
      <family val="1"/>
    </font>
    <font>
      <b/>
      <sz val="8"/>
      <name val="Arial"/>
      <family val="2"/>
    </font>
    <font>
      <sz val="8"/>
      <name val="Times New Roman"/>
      <family val="1"/>
    </font>
    <font>
      <i/>
      <sz val="9"/>
      <name val="Arial"/>
      <family val="2"/>
    </font>
    <font>
      <i/>
      <sz val="10"/>
      <name val="Arial"/>
      <family val="2"/>
    </font>
    <font>
      <i/>
      <sz val="10"/>
      <name val="Arial Bold"/>
    </font>
    <font>
      <b/>
      <i/>
      <sz val="10"/>
      <name val="Arial Bold"/>
    </font>
    <font>
      <i/>
      <sz val="10"/>
      <color indexed="10"/>
      <name val="Arial"/>
      <family val="2"/>
    </font>
    <font>
      <b/>
      <sz val="12"/>
      <name val="Times New Roman"/>
      <family val="1"/>
    </font>
    <font>
      <u/>
      <sz val="14"/>
      <name val="Arial"/>
      <family val="2"/>
    </font>
    <font>
      <u/>
      <sz val="14"/>
      <name val="Calibri"/>
      <family val="2"/>
    </font>
    <font>
      <b/>
      <sz val="11"/>
      <name val="Arial"/>
      <family val="2"/>
    </font>
    <font>
      <sz val="10"/>
      <name val="Arial Narrow"/>
      <family val="2"/>
    </font>
    <font>
      <b/>
      <sz val="8"/>
      <name val="Times New Roman"/>
      <family val="1"/>
    </font>
    <font>
      <b/>
      <sz val="10"/>
      <name val="Arial Narrow"/>
      <family val="2"/>
    </font>
    <font>
      <b/>
      <sz val="11"/>
      <name val="Arial Narrow"/>
      <family val="2"/>
    </font>
    <font>
      <sz val="11"/>
      <name val="Arial"/>
      <family val="2"/>
    </font>
    <font>
      <b/>
      <sz val="12"/>
      <name val="Arial Narrow"/>
      <family val="2"/>
    </font>
    <font>
      <b/>
      <sz val="8"/>
      <name val="Arial Narrow"/>
      <family val="2"/>
    </font>
    <font>
      <sz val="11"/>
      <name val="Arial Narrow"/>
      <family val="2"/>
    </font>
    <font>
      <sz val="11"/>
      <name val="Univers"/>
    </font>
    <font>
      <sz val="11"/>
      <color theme="1"/>
      <name val="Calibri"/>
      <family val="2"/>
      <scheme val="minor"/>
    </font>
    <font>
      <sz val="12"/>
      <color theme="1"/>
      <name val="Calibri"/>
      <family val="2"/>
      <scheme val="minor"/>
    </font>
    <font>
      <sz val="11"/>
      <color rgb="FF0070C0"/>
      <name val="Times New Roman"/>
      <family val="1"/>
    </font>
    <font>
      <b/>
      <sz val="11"/>
      <color theme="0"/>
      <name val="Arial Narrow"/>
      <family val="2"/>
    </font>
    <font>
      <b/>
      <sz val="11"/>
      <color theme="1" tint="0.499984740745262"/>
      <name val="Times New Roman"/>
      <family val="1"/>
    </font>
    <font>
      <b/>
      <sz val="18"/>
      <color rgb="FF3B689F"/>
      <name val="Arial"/>
      <family val="2"/>
    </font>
    <font>
      <b/>
      <sz val="11"/>
      <color theme="1"/>
      <name val="Arial Narrow"/>
      <family val="2"/>
    </font>
    <font>
      <sz val="11"/>
      <color theme="1"/>
      <name val="Arial Narrow"/>
      <family val="2"/>
    </font>
    <font>
      <b/>
      <sz val="12"/>
      <color theme="0"/>
      <name val="Arial Narrow"/>
      <family val="2"/>
    </font>
    <font>
      <b/>
      <sz val="16"/>
      <color theme="4" tint="-0.249977111117893"/>
      <name val="Arial"/>
      <family val="2"/>
    </font>
    <font>
      <b/>
      <sz val="16"/>
      <color theme="0"/>
      <name val="Arial"/>
      <family val="2"/>
    </font>
    <font>
      <b/>
      <sz val="16"/>
      <color rgb="FF366092"/>
      <name val="Arial"/>
      <family val="2"/>
    </font>
    <font>
      <b/>
      <sz val="18"/>
      <color rgb="FF366092"/>
      <name val="Arial"/>
      <family val="2"/>
    </font>
    <font>
      <sz val="8"/>
      <color rgb="FF000000"/>
      <name val="Tahom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name val="Arial Narrow"/>
      <family val="2"/>
    </font>
    <font>
      <i/>
      <sz val="12"/>
      <name val="Arial"/>
      <family val="2"/>
    </font>
    <font>
      <i/>
      <sz val="12"/>
      <color rgb="FFFF0000"/>
      <name val="Arial"/>
      <family val="2"/>
    </font>
    <font>
      <b/>
      <i/>
      <sz val="14"/>
      <color rgb="FFFF0000"/>
      <name val="Arial Narrow"/>
      <family val="2"/>
    </font>
    <font>
      <sz val="12"/>
      <name val="Arial Narrow"/>
      <family val="2"/>
    </font>
    <font>
      <b/>
      <i/>
      <sz val="12"/>
      <color rgb="FFFF0000"/>
      <name val="Arial"/>
      <family val="2"/>
    </font>
    <font>
      <b/>
      <i/>
      <u/>
      <sz val="12"/>
      <color rgb="FFFF0000"/>
      <name val="Arial"/>
      <family val="2"/>
    </font>
    <font>
      <sz val="11"/>
      <color rgb="FFFF0000"/>
      <name val="Univers"/>
    </font>
    <font>
      <b/>
      <sz val="18"/>
      <name val="Arial"/>
      <family val="2"/>
    </font>
    <font>
      <sz val="10"/>
      <name val="Univers"/>
    </font>
    <font>
      <sz val="12"/>
      <color rgb="FFFF0000"/>
      <name val="Univers"/>
    </font>
    <font>
      <b/>
      <sz val="10"/>
      <name val="Univers"/>
    </font>
    <font>
      <b/>
      <sz val="8"/>
      <name val="Univers"/>
    </font>
    <font>
      <sz val="8"/>
      <name val="Cambria"/>
      <family val="1"/>
    </font>
    <font>
      <b/>
      <sz val="11"/>
      <name val="Cambria"/>
      <family val="1"/>
    </font>
    <font>
      <sz val="11"/>
      <name val="Cambria"/>
      <family val="1"/>
    </font>
    <font>
      <b/>
      <sz val="11"/>
      <color theme="0"/>
      <name val="Cambria"/>
      <family val="1"/>
    </font>
    <font>
      <b/>
      <sz val="18"/>
      <color theme="5" tint="-0.249977111117893"/>
      <name val="Cambria"/>
      <family val="1"/>
    </font>
    <font>
      <b/>
      <i/>
      <sz val="16"/>
      <color theme="5" tint="-0.249977111117893"/>
      <name val="Cambria"/>
      <family val="1"/>
    </font>
    <font>
      <sz val="14"/>
      <name val="Times New Roman"/>
      <family val="1"/>
    </font>
    <font>
      <b/>
      <sz val="14"/>
      <color theme="0"/>
      <name val="Cambria"/>
      <family val="1"/>
    </font>
    <font>
      <sz val="14"/>
      <name val="Univers"/>
    </font>
    <font>
      <b/>
      <sz val="12"/>
      <name val="Cambria"/>
      <family val="1"/>
    </font>
    <font>
      <b/>
      <sz val="12"/>
      <color theme="0"/>
      <name val="Cambria"/>
      <family val="1"/>
    </font>
    <font>
      <sz val="12"/>
      <name val="Cambria"/>
      <family val="1"/>
    </font>
    <font>
      <b/>
      <sz val="10"/>
      <name val="Arial"/>
      <family val="2"/>
    </font>
    <font>
      <b/>
      <sz val="14"/>
      <color theme="0"/>
      <name val="Arial Narrow"/>
      <family val="2"/>
    </font>
    <font>
      <b/>
      <sz val="10"/>
      <color rgb="FFFF0000"/>
      <name val="Univers"/>
    </font>
    <font>
      <sz val="16"/>
      <name val="Univers"/>
    </font>
    <font>
      <sz val="14"/>
      <name val="Arial"/>
      <family val="2"/>
    </font>
    <font>
      <sz val="14"/>
      <name val="Arial Narrow"/>
      <family val="2"/>
    </font>
    <font>
      <sz val="10"/>
      <color rgb="FFFF0000"/>
      <name val="Univers"/>
    </font>
    <font>
      <b/>
      <sz val="10"/>
      <color rgb="FF00B0F0"/>
      <name val="Univers"/>
    </font>
    <font>
      <b/>
      <u/>
      <sz val="10"/>
      <name val="Univers"/>
    </font>
    <font>
      <sz val="11"/>
      <name val="Calibri"/>
      <family val="2"/>
    </font>
    <font>
      <b/>
      <sz val="11"/>
      <name val="Calibri"/>
      <family val="2"/>
    </font>
    <font>
      <sz val="24"/>
      <color rgb="FFFF0000"/>
      <name val="Times New Roman"/>
      <family val="1"/>
    </font>
    <font>
      <b/>
      <sz val="18"/>
      <color rgb="FFFF0000"/>
      <name val="Arial"/>
      <family val="2"/>
    </font>
    <font>
      <sz val="18"/>
      <name val="Arial"/>
      <family val="2"/>
    </font>
    <font>
      <sz val="12"/>
      <name val="Univers"/>
    </font>
    <font>
      <b/>
      <u/>
      <sz val="10"/>
      <color rgb="FFFF0000"/>
      <name val="Univers"/>
    </font>
    <font>
      <b/>
      <u/>
      <sz val="10"/>
      <color rgb="FF00B0F0"/>
      <name val="Univers"/>
    </font>
    <font>
      <b/>
      <sz val="10"/>
      <color theme="0"/>
      <name val="Univers"/>
    </font>
    <font>
      <sz val="10"/>
      <color rgb="FF000000"/>
      <name val="Univers"/>
    </font>
    <font>
      <sz val="8"/>
      <name val="Univers"/>
      <family val="2"/>
    </font>
    <font>
      <b/>
      <sz val="10"/>
      <color theme="0"/>
      <name val="Univers"/>
      <family val="2"/>
    </font>
    <font>
      <sz val="10"/>
      <color rgb="FF000000"/>
      <name val="Univers"/>
      <family val="2"/>
    </font>
    <font>
      <sz val="10"/>
      <color rgb="FF000000"/>
      <name val="Arial"/>
      <family val="2"/>
    </font>
    <font>
      <b/>
      <sz val="10"/>
      <color rgb="FF000000"/>
      <name val="Arial"/>
      <family val="2"/>
    </font>
  </fonts>
  <fills count="7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0"/>
        <bgColor indexed="64"/>
      </patternFill>
    </fill>
    <fill>
      <patternFill patternType="solid">
        <fgColor rgb="FFDDDDDD"/>
        <bgColor theme="0" tint="-0.24994659260841701"/>
      </patternFill>
    </fill>
    <fill>
      <patternFill patternType="solid">
        <fgColor theme="4" tint="-0.249977111117893"/>
        <bgColor indexed="64"/>
      </patternFill>
    </fill>
    <fill>
      <patternFill patternType="solid">
        <fgColor theme="4" tint="0.39997558519241921"/>
        <bgColor indexed="64"/>
      </patternFill>
    </fill>
    <fill>
      <patternFill patternType="solid">
        <fgColor rgb="FFCCE9AD"/>
        <bgColor indexed="64"/>
      </patternFill>
    </fill>
    <fill>
      <patternFill patternType="solid">
        <fgColor rgb="FF92D050"/>
        <bgColor indexed="64"/>
      </patternFill>
    </fill>
    <fill>
      <patternFill patternType="mediumGray">
        <fgColor theme="5" tint="0.79998168889431442"/>
        <bgColor rgb="FFDDDDDD"/>
      </patternFill>
    </fill>
    <fill>
      <patternFill patternType="mediumGray">
        <fgColor theme="0"/>
        <bgColor rgb="FFCCE9A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tint="-0.34998626667073579"/>
        <bgColor indexed="64"/>
      </patternFill>
    </fill>
    <fill>
      <patternFill patternType="solid">
        <fgColor theme="4"/>
        <bgColor indexed="64"/>
      </patternFill>
    </fill>
    <fill>
      <patternFill patternType="solid">
        <fgColor theme="0" tint="-0.14999847407452621"/>
        <bgColor indexed="64"/>
      </patternFill>
    </fill>
    <fill>
      <patternFill patternType="mediumGray">
        <fgColor theme="5" tint="0.79998168889431442"/>
        <bgColor theme="0" tint="-0.14999847407452621"/>
      </patternFill>
    </fill>
    <fill>
      <patternFill patternType="mediumGray">
        <fgColor theme="5" tint="0.79998168889431442"/>
        <bgColor theme="2" tint="-0.499984740745262"/>
      </patternFill>
    </fill>
    <fill>
      <patternFill patternType="solid">
        <fgColor rgb="FF9BC2E6"/>
        <bgColor indexed="64"/>
      </patternFill>
    </fill>
    <fill>
      <patternFill patternType="solid">
        <fgColor theme="0" tint="-0.249977111117893"/>
        <bgColor theme="0" tint="-0.24994659260841701"/>
      </patternFill>
    </fill>
    <fill>
      <patternFill patternType="solid">
        <fgColor theme="3"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0"/>
        <bgColor rgb="FFC4D79B"/>
      </patternFill>
    </fill>
  </fills>
  <borders count="10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ck">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style="thin">
        <color indexed="64"/>
      </bottom>
      <diagonal/>
    </border>
    <border>
      <left/>
      <right style="thin">
        <color indexed="64"/>
      </right>
      <top style="medium">
        <color indexed="64"/>
      </top>
      <bottom style="thick">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top style="thick">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ck">
        <color indexed="64"/>
      </bottom>
      <diagonal/>
    </border>
    <border>
      <left/>
      <right/>
      <top style="medium">
        <color indexed="64"/>
      </top>
      <bottom style="thick">
        <color indexed="64"/>
      </bottom>
      <diagonal/>
    </border>
    <border>
      <left style="thin">
        <color indexed="64"/>
      </left>
      <right style="thin">
        <color indexed="64"/>
      </right>
      <top/>
      <bottom/>
      <diagonal/>
    </border>
    <border>
      <left style="thin">
        <color indexed="64"/>
      </left>
      <right style="thin">
        <color theme="1" tint="0.499984740745262"/>
      </right>
      <top style="thin">
        <color theme="1" tint="0.34998626667073579"/>
      </top>
      <bottom style="thin">
        <color theme="1" tint="0.499984740745262"/>
      </bottom>
      <diagonal/>
    </border>
    <border>
      <left style="thin">
        <color theme="1" tint="0.499984740745262"/>
      </left>
      <right style="thin">
        <color theme="1" tint="0.499984740745262"/>
      </right>
      <top style="thin">
        <color theme="1" tint="0.34998626667073579"/>
      </top>
      <bottom style="thin">
        <color theme="1" tint="0.499984740745262"/>
      </bottom>
      <diagonal/>
    </border>
    <border>
      <left/>
      <right/>
      <top/>
      <bottom style="thin">
        <color theme="1" tint="0.34998626667073579"/>
      </bottom>
      <diagonal/>
    </border>
    <border>
      <left style="thin">
        <color indexed="64"/>
      </left>
      <right style="thin">
        <color theme="1" tint="0.499984740745262"/>
      </right>
      <top style="thin">
        <color theme="1" tint="0.34998626667073579"/>
      </top>
      <bottom style="medium">
        <color theme="1" tint="0.499984740745262"/>
      </bottom>
      <diagonal/>
    </border>
    <border>
      <left style="thin">
        <color theme="1" tint="0.499984740745262"/>
      </left>
      <right style="thin">
        <color theme="1" tint="0.499984740745262"/>
      </right>
      <top style="thin">
        <color theme="1" tint="0.34998626667073579"/>
      </top>
      <bottom style="medium">
        <color theme="1" tint="0.499984740745262"/>
      </bottom>
      <diagonal/>
    </border>
    <border>
      <left style="thin">
        <color indexed="64"/>
      </left>
      <right style="thin">
        <color theme="1" tint="0.499984740745262"/>
      </right>
      <top/>
      <bottom style="thin">
        <color theme="1" tint="0.34998626667073579"/>
      </bottom>
      <diagonal/>
    </border>
    <border>
      <left style="thin">
        <color theme="1" tint="0.499984740745262"/>
      </left>
      <right style="thin">
        <color theme="1" tint="0.499984740745262"/>
      </right>
      <top/>
      <bottom style="thin">
        <color theme="1" tint="0.34998626667073579"/>
      </bottom>
      <diagonal/>
    </border>
    <border>
      <left style="thin">
        <color indexed="64"/>
      </left>
      <right style="thin">
        <color theme="1" tint="0.499984740745262"/>
      </right>
      <top style="thin">
        <color theme="1" tint="0.499984740745262"/>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diagonal/>
    </border>
    <border>
      <left/>
      <right/>
      <top/>
      <bottom style="thin">
        <color theme="0"/>
      </bottom>
      <diagonal/>
    </border>
    <border>
      <left style="double">
        <color theme="9" tint="0.39997558519241921"/>
      </left>
      <right/>
      <top style="double">
        <color theme="9" tint="0.39997558519241921"/>
      </top>
      <bottom style="thin">
        <color indexed="64"/>
      </bottom>
      <diagonal/>
    </border>
    <border>
      <left/>
      <right/>
      <top style="double">
        <color theme="9" tint="0.39997558519241921"/>
      </top>
      <bottom style="thin">
        <color indexed="64"/>
      </bottom>
      <diagonal/>
    </border>
    <border>
      <left/>
      <right/>
      <top style="double">
        <color theme="9" tint="0.39997558519241921"/>
      </top>
      <bottom/>
      <diagonal/>
    </border>
    <border>
      <left/>
      <right style="double">
        <color theme="9" tint="0.39997558519241921"/>
      </right>
      <top style="double">
        <color theme="9" tint="0.39997558519241921"/>
      </top>
      <bottom/>
      <diagonal/>
    </border>
    <border>
      <left style="double">
        <color theme="9" tint="0.39997558519241921"/>
      </left>
      <right style="thin">
        <color indexed="64"/>
      </right>
      <top style="thin">
        <color indexed="64"/>
      </top>
      <bottom style="thin">
        <color indexed="64"/>
      </bottom>
      <diagonal/>
    </border>
    <border>
      <left/>
      <right style="double">
        <color theme="9" tint="0.39997558519241921"/>
      </right>
      <top/>
      <bottom/>
      <diagonal/>
    </border>
    <border>
      <left style="double">
        <color theme="9" tint="0.39997558519241921"/>
      </left>
      <right/>
      <top/>
      <bottom/>
      <diagonal/>
    </border>
    <border>
      <left style="thin">
        <color indexed="64"/>
      </left>
      <right style="double">
        <color theme="9" tint="0.39997558519241921"/>
      </right>
      <top style="thin">
        <color indexed="64"/>
      </top>
      <bottom style="thin">
        <color indexed="64"/>
      </bottom>
      <diagonal/>
    </border>
    <border>
      <left/>
      <right style="double">
        <color theme="9" tint="0.39997558519241921"/>
      </right>
      <top/>
      <bottom style="thin">
        <color theme="0"/>
      </bottom>
      <diagonal/>
    </border>
    <border>
      <left style="double">
        <color theme="9" tint="0.39997558519241921"/>
      </left>
      <right/>
      <top/>
      <bottom style="double">
        <color theme="9" tint="0.39997558519241921"/>
      </bottom>
      <diagonal/>
    </border>
    <border>
      <left/>
      <right/>
      <top/>
      <bottom style="double">
        <color theme="9" tint="0.39997558519241921"/>
      </bottom>
      <diagonal/>
    </border>
    <border>
      <left/>
      <right style="double">
        <color theme="9" tint="0.39997558519241921"/>
      </right>
      <top/>
      <bottom style="double">
        <color theme="9" tint="0.39997558519241921"/>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theme="1" tint="0.499984740745262"/>
      </left>
      <right/>
      <top style="thin">
        <color theme="1" tint="0.34998626667073579"/>
      </top>
      <bottom style="thin">
        <color theme="1" tint="0.34998626667073579"/>
      </bottom>
      <diagonal/>
    </border>
    <border>
      <left/>
      <right style="thin">
        <color theme="1" tint="0.499984740745262"/>
      </right>
      <top style="thin">
        <color theme="1" tint="0.34998626667073579"/>
      </top>
      <bottom style="thin">
        <color theme="1" tint="0.34998626667073579"/>
      </bottom>
      <diagonal/>
    </border>
    <border>
      <left/>
      <right style="medium">
        <color indexed="64"/>
      </right>
      <top style="medium">
        <color indexed="64"/>
      </top>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indexed="64"/>
      </left>
      <right style="medium">
        <color indexed="64"/>
      </right>
      <top style="thick">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202">
    <xf numFmtId="0" fontId="0" fillId="0" borderId="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9" borderId="0" applyNumberFormat="0" applyBorder="0" applyAlignment="0" applyProtection="0"/>
    <xf numFmtId="0" fontId="16" fillId="3" borderId="0" applyNumberFormat="0" applyBorder="0" applyAlignment="0" applyProtection="0"/>
    <xf numFmtId="0" fontId="17" fillId="20" borderId="1" applyNumberFormat="0" applyAlignment="0" applyProtection="0"/>
    <xf numFmtId="0" fontId="18" fillId="21" borderId="2" applyNumberFormat="0" applyAlignment="0" applyProtection="0"/>
    <xf numFmtId="43" fontId="7"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xf numFmtId="44" fontId="53" fillId="0" borderId="0" applyFont="0" applyFill="0" applyBorder="0" applyAlignment="0" applyProtection="0"/>
    <xf numFmtId="44" fontId="3" fillId="0" borderId="0" applyFont="0" applyFill="0" applyBorder="0" applyAlignment="0" applyProtection="0"/>
    <xf numFmtId="44" fontId="6" fillId="0" borderId="0" applyFont="0" applyFill="0" applyBorder="0" applyAlignment="0" applyProtection="0"/>
    <xf numFmtId="44" fontId="3" fillId="0" borderId="0" applyFont="0" applyFill="0" applyBorder="0" applyAlignment="0" applyProtection="0"/>
    <xf numFmtId="44" fontId="54" fillId="0" borderId="0" applyFont="0" applyFill="0" applyBorder="0" applyAlignment="0" applyProtection="0"/>
    <xf numFmtId="44" fontId="14" fillId="0" borderId="0" applyFont="0" applyFill="0" applyBorder="0" applyAlignment="0" applyProtection="0"/>
    <xf numFmtId="0" fontId="19" fillId="0" borderId="0" applyNumberFormat="0" applyFill="0" applyBorder="0" applyAlignment="0" applyProtection="0"/>
    <xf numFmtId="0" fontId="20" fillId="4" borderId="0" applyNumberFormat="0" applyBorder="0" applyAlignment="0" applyProtection="0"/>
    <xf numFmtId="0" fontId="21" fillId="0" borderId="3" applyNumberFormat="0" applyFill="0" applyAlignment="0" applyProtection="0"/>
    <xf numFmtId="0" fontId="22" fillId="0" borderId="4" applyNumberFormat="0" applyFill="0" applyAlignment="0" applyProtection="0"/>
    <xf numFmtId="0" fontId="23" fillId="0" borderId="5" applyNumberFormat="0" applyFill="0" applyAlignment="0" applyProtection="0"/>
    <xf numFmtId="0" fontId="23" fillId="0" borderId="0" applyNumberFormat="0" applyFill="0" applyBorder="0" applyAlignment="0" applyProtection="0"/>
    <xf numFmtId="0" fontId="24" fillId="7" borderId="1" applyNumberFormat="0" applyAlignment="0" applyProtection="0"/>
    <xf numFmtId="0" fontId="25" fillId="0" borderId="6" applyNumberFormat="0" applyFill="0" applyAlignment="0" applyProtection="0"/>
    <xf numFmtId="0" fontId="26" fillId="22" borderId="0" applyNumberFormat="0" applyBorder="0" applyAlignment="0" applyProtection="0"/>
    <xf numFmtId="0" fontId="7" fillId="0" borderId="0"/>
    <xf numFmtId="0" fontId="7" fillId="0" borderId="0"/>
    <xf numFmtId="0" fontId="54" fillId="0" borderId="0"/>
    <xf numFmtId="0" fontId="7" fillId="0" borderId="0"/>
    <xf numFmtId="0" fontId="53" fillId="0" borderId="0"/>
    <xf numFmtId="0" fontId="13" fillId="0" borderId="0"/>
    <xf numFmtId="0" fontId="7" fillId="0" borderId="0"/>
    <xf numFmtId="0" fontId="3" fillId="0" borderId="0"/>
    <xf numFmtId="0" fontId="53" fillId="0" borderId="0"/>
    <xf numFmtId="0" fontId="31" fillId="0" borderId="0"/>
    <xf numFmtId="0" fontId="7" fillId="0" borderId="0"/>
    <xf numFmtId="0" fontId="53" fillId="0" borderId="0"/>
    <xf numFmtId="0" fontId="3" fillId="0" borderId="0"/>
    <xf numFmtId="0" fontId="53" fillId="0" borderId="0"/>
    <xf numFmtId="0" fontId="7" fillId="23" borderId="7" applyNumberFormat="0" applyFont="0" applyAlignment="0" applyProtection="0"/>
    <xf numFmtId="0" fontId="27" fillId="20" borderId="8" applyNumberFormat="0" applyAlignment="0" applyProtection="0"/>
    <xf numFmtId="9" fontId="3" fillId="0" borderId="0" applyFont="0" applyFill="0" applyBorder="0" applyAlignment="0" applyProtection="0"/>
    <xf numFmtId="9" fontId="7" fillId="0" borderId="0" applyFont="0" applyFill="0" applyBorder="0" applyAlignment="0" applyProtection="0"/>
    <xf numFmtId="9" fontId="53" fillId="0" borderId="0" applyFont="0" applyFill="0" applyBorder="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43" fontId="3" fillId="0" borderId="0" applyFont="0" applyFill="0" applyBorder="0" applyAlignment="0" applyProtection="0"/>
    <xf numFmtId="0" fontId="67" fillId="0" borderId="0" applyNumberFormat="0" applyFill="0" applyBorder="0" applyAlignment="0" applyProtection="0"/>
    <xf numFmtId="0" fontId="68" fillId="0" borderId="48" applyNumberFormat="0" applyFill="0" applyAlignment="0" applyProtection="0"/>
    <xf numFmtId="0" fontId="69" fillId="0" borderId="49" applyNumberFormat="0" applyFill="0" applyAlignment="0" applyProtection="0"/>
    <xf numFmtId="0" fontId="70" fillId="0" borderId="50" applyNumberFormat="0" applyFill="0" applyAlignment="0" applyProtection="0"/>
    <xf numFmtId="0" fontId="70" fillId="0" borderId="0" applyNumberFormat="0" applyFill="0" applyBorder="0" applyAlignment="0" applyProtection="0"/>
    <xf numFmtId="0" fontId="71" fillId="33" borderId="0" applyNumberFormat="0" applyBorder="0" applyAlignment="0" applyProtection="0"/>
    <xf numFmtId="0" fontId="72" fillId="34" borderId="0" applyNumberFormat="0" applyBorder="0" applyAlignment="0" applyProtection="0"/>
    <xf numFmtId="0" fontId="73" fillId="35" borderId="0" applyNumberFormat="0" applyBorder="0" applyAlignment="0" applyProtection="0"/>
    <xf numFmtId="0" fontId="74" fillId="36" borderId="51" applyNumberFormat="0" applyAlignment="0" applyProtection="0"/>
    <xf numFmtId="0" fontId="75" fillId="37" borderId="52" applyNumberFormat="0" applyAlignment="0" applyProtection="0"/>
    <xf numFmtId="0" fontId="76" fillId="37" borderId="51" applyNumberFormat="0" applyAlignment="0" applyProtection="0"/>
    <xf numFmtId="0" fontId="77" fillId="0" borderId="53" applyNumberFormat="0" applyFill="0" applyAlignment="0" applyProtection="0"/>
    <xf numFmtId="0" fontId="78" fillId="38" borderId="54" applyNumberFormat="0" applyAlignment="0" applyProtection="0"/>
    <xf numFmtId="0" fontId="79" fillId="0" borderId="0" applyNumberFormat="0" applyFill="0" applyBorder="0" applyAlignment="0" applyProtection="0"/>
    <xf numFmtId="0" fontId="80" fillId="0" borderId="0" applyNumberFormat="0" applyFill="0" applyBorder="0" applyAlignment="0" applyProtection="0"/>
    <xf numFmtId="0" fontId="81" fillId="0" borderId="56" applyNumberFormat="0" applyFill="0" applyAlignment="0" applyProtection="0"/>
    <xf numFmtId="0" fontId="8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82" fillId="43" borderId="0" applyNumberFormat="0" applyBorder="0" applyAlignment="0" applyProtection="0"/>
    <xf numFmtId="0" fontId="8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82" fillId="47" borderId="0" applyNumberFormat="0" applyBorder="0" applyAlignment="0" applyProtection="0"/>
    <xf numFmtId="0" fontId="82"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82" fillId="51" borderId="0" applyNumberFormat="0" applyBorder="0" applyAlignment="0" applyProtection="0"/>
    <xf numFmtId="0" fontId="8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82" fillId="55" borderId="0" applyNumberFormat="0" applyBorder="0" applyAlignment="0" applyProtection="0"/>
    <xf numFmtId="0" fontId="82"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82" fillId="59" borderId="0" applyNumberFormat="0" applyBorder="0" applyAlignment="0" applyProtection="0"/>
    <xf numFmtId="0" fontId="82"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82" fillId="63" borderId="0" applyNumberFormat="0" applyBorder="0" applyAlignment="0" applyProtection="0"/>
    <xf numFmtId="44" fontId="2" fillId="0" borderId="0" applyFont="0" applyFill="0" applyBorder="0" applyAlignment="0" applyProtection="0"/>
    <xf numFmtId="0" fontId="2" fillId="0" borderId="0"/>
    <xf numFmtId="0" fontId="7" fillId="0" borderId="0"/>
    <xf numFmtId="0" fontId="7" fillId="0" borderId="0"/>
    <xf numFmtId="0" fontId="2" fillId="0" borderId="0"/>
    <xf numFmtId="0" fontId="2" fillId="0" borderId="0"/>
    <xf numFmtId="0" fontId="2" fillId="0" borderId="0"/>
    <xf numFmtId="0" fontId="2" fillId="0" borderId="0"/>
    <xf numFmtId="0" fontId="2" fillId="39" borderId="55" applyNumberFormat="0" applyFont="0" applyAlignment="0" applyProtection="0"/>
    <xf numFmtId="9" fontId="2" fillId="0" borderId="0" applyFon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5" borderId="0" applyNumberFormat="0" applyBorder="0" applyAlignment="0" applyProtection="0"/>
    <xf numFmtId="0" fontId="14" fillId="8" borderId="0" applyNumberFormat="0" applyBorder="0" applyAlignment="0" applyProtection="0"/>
    <xf numFmtId="0" fontId="14" fillId="11"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cellStyleXfs>
  <cellXfs count="570">
    <xf numFmtId="0" fontId="0" fillId="0" borderId="0" xfId="0"/>
    <xf numFmtId="49" fontId="0" fillId="0" borderId="0" xfId="0" applyNumberFormat="1"/>
    <xf numFmtId="0" fontId="4" fillId="0" borderId="0" xfId="0" applyFont="1"/>
    <xf numFmtId="0" fontId="4" fillId="0" borderId="0" xfId="0" applyFont="1" applyAlignment="1">
      <alignment wrapText="1"/>
    </xf>
    <xf numFmtId="49" fontId="4" fillId="0" borderId="0" xfId="0" applyNumberFormat="1" applyFont="1" applyAlignment="1">
      <alignment horizontal="left"/>
    </xf>
    <xf numFmtId="0" fontId="4" fillId="0" borderId="0" xfId="0" applyFont="1" applyAlignment="1">
      <alignment horizontal="left"/>
    </xf>
    <xf numFmtId="0" fontId="4" fillId="0" borderId="0" xfId="0" applyFont="1" applyAlignment="1">
      <alignment horizontal="center"/>
    </xf>
    <xf numFmtId="0" fontId="5" fillId="0" borderId="0" xfId="0" applyFont="1"/>
    <xf numFmtId="0" fontId="12" fillId="0" borderId="0" xfId="0" applyFont="1"/>
    <xf numFmtId="0" fontId="8" fillId="0" borderId="0" xfId="0" applyFont="1"/>
    <xf numFmtId="0" fontId="33" fillId="0" borderId="0" xfId="0" applyFont="1"/>
    <xf numFmtId="10" fontId="33" fillId="0" borderId="0" xfId="0" applyNumberFormat="1" applyFont="1"/>
    <xf numFmtId="44" fontId="8" fillId="0" borderId="0" xfId="0" applyNumberFormat="1" applyFont="1" applyAlignment="1">
      <alignment horizontal="center"/>
    </xf>
    <xf numFmtId="0" fontId="8" fillId="0" borderId="0" xfId="0" applyFont="1" applyAlignment="1">
      <alignment vertical="top" wrapText="1"/>
    </xf>
    <xf numFmtId="0" fontId="10" fillId="0" borderId="0" xfId="0" applyFont="1" applyAlignment="1">
      <alignment vertical="top" wrapText="1"/>
    </xf>
    <xf numFmtId="0" fontId="10" fillId="0" borderId="0" xfId="0" applyFont="1"/>
    <xf numFmtId="0" fontId="34" fillId="0" borderId="0" xfId="0" applyFont="1"/>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10" fillId="0" borderId="0" xfId="0" applyFont="1" applyAlignment="1">
      <alignment horizontal="center" vertical="top" wrapText="1"/>
    </xf>
    <xf numFmtId="0" fontId="11" fillId="0" borderId="0" xfId="0" applyFont="1" applyAlignment="1">
      <alignment horizontal="left"/>
    </xf>
    <xf numFmtId="49" fontId="4" fillId="0" borderId="0" xfId="0" applyNumberFormat="1" applyFont="1" applyAlignment="1">
      <alignment horizontal="center"/>
    </xf>
    <xf numFmtId="44" fontId="5" fillId="0" borderId="0" xfId="0" applyNumberFormat="1" applyFont="1" applyAlignment="1">
      <alignment horizontal="center"/>
    </xf>
    <xf numFmtId="10" fontId="5" fillId="0" borderId="0" xfId="29" applyNumberFormat="1" applyFont="1" applyBorder="1" applyAlignment="1" applyProtection="1">
      <alignment horizontal="center" vertical="top" wrapText="1"/>
    </xf>
    <xf numFmtId="37" fontId="5" fillId="0" borderId="0" xfId="0" applyNumberFormat="1" applyFont="1"/>
    <xf numFmtId="44" fontId="5" fillId="0" borderId="0" xfId="0" applyNumberFormat="1" applyFont="1"/>
    <xf numFmtId="0" fontId="5" fillId="0" borderId="0" xfId="0" applyFont="1" applyAlignment="1">
      <alignment horizontal="center" vertical="center" wrapText="1"/>
    </xf>
    <xf numFmtId="0" fontId="32" fillId="0" borderId="0" xfId="0" applyFont="1"/>
    <xf numFmtId="0" fontId="8" fillId="0" borderId="0" xfId="0" applyFont="1" applyAlignment="1">
      <alignment vertical="center"/>
    </xf>
    <xf numFmtId="0" fontId="34" fillId="0" borderId="0" xfId="0" applyFont="1" applyAlignment="1">
      <alignment vertical="center"/>
    </xf>
    <xf numFmtId="0" fontId="36" fillId="0" borderId="0" xfId="0" applyFont="1"/>
    <xf numFmtId="0" fontId="36" fillId="0" borderId="0" xfId="0" applyFont="1" applyAlignment="1">
      <alignment horizontal="center"/>
    </xf>
    <xf numFmtId="0" fontId="39" fillId="0" borderId="0" xfId="0" applyFont="1"/>
    <xf numFmtId="0" fontId="36" fillId="0" borderId="0" xfId="0" applyFont="1" applyAlignment="1">
      <alignment horizontal="left"/>
    </xf>
    <xf numFmtId="0" fontId="36" fillId="0" borderId="0" xfId="29" applyNumberFormat="1" applyFont="1" applyBorder="1" applyAlignment="1" applyProtection="1">
      <alignment horizontal="right"/>
    </xf>
    <xf numFmtId="0" fontId="8" fillId="0" borderId="0" xfId="0" applyFont="1" applyAlignment="1">
      <alignment horizontal="left"/>
    </xf>
    <xf numFmtId="0" fontId="41" fillId="0" borderId="0" xfId="0" applyFont="1" applyAlignment="1">
      <alignment horizontal="left"/>
    </xf>
    <xf numFmtId="0" fontId="0" fillId="0" borderId="0" xfId="0" applyAlignment="1">
      <alignment vertical="center"/>
    </xf>
    <xf numFmtId="0" fontId="8" fillId="0" borderId="11" xfId="0" applyFont="1" applyBorder="1"/>
    <xf numFmtId="0" fontId="10" fillId="0" borderId="11" xfId="0" applyFont="1" applyBorder="1" applyAlignment="1">
      <alignment vertical="top" wrapText="1"/>
    </xf>
    <xf numFmtId="0" fontId="9" fillId="0" borderId="0" xfId="0" applyFont="1" applyAlignment="1">
      <alignment wrapText="1"/>
    </xf>
    <xf numFmtId="0" fontId="9" fillId="0" borderId="12" xfId="0" applyFont="1" applyBorder="1" applyAlignment="1">
      <alignment vertical="center"/>
    </xf>
    <xf numFmtId="0" fontId="9" fillId="0" borderId="12" xfId="0" applyFont="1" applyBorder="1" applyAlignment="1">
      <alignment wrapText="1"/>
    </xf>
    <xf numFmtId="0" fontId="9" fillId="0" borderId="12" xfId="0" applyFont="1" applyBorder="1" applyAlignment="1">
      <alignment horizontal="center" vertical="center" wrapText="1"/>
    </xf>
    <xf numFmtId="0" fontId="33" fillId="0" borderId="0" xfId="0" applyFont="1" applyAlignment="1">
      <alignment wrapText="1"/>
    </xf>
    <xf numFmtId="10" fontId="10" fillId="24" borderId="13" xfId="0" applyNumberFormat="1" applyFont="1" applyFill="1" applyBorder="1" applyAlignment="1" applyProtection="1">
      <alignment horizontal="center" vertical="center" wrapText="1"/>
      <protection locked="0"/>
    </xf>
    <xf numFmtId="0" fontId="9" fillId="0" borderId="10" xfId="0" applyFont="1" applyBorder="1" applyAlignment="1">
      <alignment vertical="top" wrapText="1"/>
    </xf>
    <xf numFmtId="0" fontId="34" fillId="0" borderId="0" xfId="0" applyFont="1" applyAlignment="1">
      <alignment horizontal="center"/>
    </xf>
    <xf numFmtId="0" fontId="55" fillId="0" borderId="0" xfId="0" applyFont="1" applyAlignment="1">
      <alignment horizontal="center"/>
    </xf>
    <xf numFmtId="0" fontId="45" fillId="0" borderId="0" xfId="0" applyFont="1"/>
    <xf numFmtId="49" fontId="40" fillId="0" borderId="0" xfId="0" applyNumberFormat="1" applyFont="1"/>
    <xf numFmtId="164" fontId="44" fillId="0" borderId="0" xfId="0" applyNumberFormat="1" applyFont="1" applyAlignment="1">
      <alignment horizontal="center" wrapText="1"/>
    </xf>
    <xf numFmtId="0" fontId="44" fillId="0" borderId="0" xfId="0" applyFont="1"/>
    <xf numFmtId="0" fontId="46" fillId="0" borderId="0" xfId="0" applyFont="1" applyAlignment="1">
      <alignment vertical="center"/>
    </xf>
    <xf numFmtId="49" fontId="10" fillId="0" borderId="0" xfId="0" applyNumberFormat="1" applyFont="1" applyAlignment="1">
      <alignment horizontal="left"/>
    </xf>
    <xf numFmtId="0" fontId="57" fillId="0" borderId="41" xfId="0" applyFont="1" applyBorder="1"/>
    <xf numFmtId="0" fontId="4" fillId="0" borderId="0" xfId="0" applyFont="1" applyAlignment="1">
      <alignment horizontal="left" vertical="center"/>
    </xf>
    <xf numFmtId="0" fontId="56" fillId="27" borderId="12" xfId="0" applyFont="1" applyFill="1" applyBorder="1" applyAlignment="1">
      <alignment horizontal="center" vertical="center" wrapText="1"/>
    </xf>
    <xf numFmtId="49" fontId="49" fillId="0" borderId="0" xfId="0" applyNumberFormat="1" applyFont="1" applyAlignment="1">
      <alignment vertical="center"/>
    </xf>
    <xf numFmtId="0" fontId="56" fillId="0" borderId="0" xfId="0" applyFont="1" applyAlignment="1">
      <alignment horizontal="center" vertical="center"/>
    </xf>
    <xf numFmtId="0" fontId="47" fillId="0" borderId="19" xfId="0" applyFont="1" applyBorder="1" applyAlignment="1">
      <alignment horizontal="center" vertical="center" wrapText="1"/>
    </xf>
    <xf numFmtId="0" fontId="46" fillId="0" borderId="0" xfId="0" applyFont="1"/>
    <xf numFmtId="166" fontId="46" fillId="0" borderId="0" xfId="0" applyNumberFormat="1" applyFont="1" applyAlignment="1">
      <alignment horizontal="center" vertical="center"/>
    </xf>
    <xf numFmtId="0" fontId="36" fillId="0" borderId="0" xfId="29" applyNumberFormat="1" applyFont="1" applyFill="1" applyBorder="1" applyAlignment="1" applyProtection="1">
      <alignment horizontal="right"/>
    </xf>
    <xf numFmtId="165" fontId="58" fillId="0" borderId="0" xfId="0" applyNumberFormat="1" applyFont="1" applyAlignment="1">
      <alignment vertical="center"/>
    </xf>
    <xf numFmtId="0" fontId="50" fillId="0" borderId="0" xfId="0" applyFont="1" applyAlignment="1">
      <alignment vertical="center"/>
    </xf>
    <xf numFmtId="166" fontId="47" fillId="0" borderId="19" xfId="29" applyNumberFormat="1" applyFont="1" applyFill="1" applyBorder="1" applyAlignment="1" applyProtection="1">
      <alignment horizontal="center" vertical="center"/>
    </xf>
    <xf numFmtId="166" fontId="47" fillId="29" borderId="18" xfId="29" applyNumberFormat="1" applyFont="1" applyFill="1" applyBorder="1" applyAlignment="1" applyProtection="1">
      <alignment horizontal="right" vertical="center"/>
    </xf>
    <xf numFmtId="44" fontId="33" fillId="0" borderId="0" xfId="0" applyNumberFormat="1" applyFont="1"/>
    <xf numFmtId="0" fontId="58" fillId="0" borderId="0" xfId="0" applyFont="1" applyAlignment="1">
      <alignment vertical="top"/>
    </xf>
    <xf numFmtId="0" fontId="56" fillId="27" borderId="21" xfId="0" applyFont="1" applyFill="1" applyBorder="1" applyAlignment="1">
      <alignment horizontal="center" vertical="center"/>
    </xf>
    <xf numFmtId="0" fontId="47" fillId="0" borderId="22" xfId="0" applyFont="1" applyBorder="1" applyAlignment="1">
      <alignment vertical="center"/>
    </xf>
    <xf numFmtId="0" fontId="51" fillId="0" borderId="0" xfId="0" applyFont="1"/>
    <xf numFmtId="0" fontId="49" fillId="28" borderId="21" xfId="0" applyFont="1" applyFill="1" applyBorder="1" applyAlignment="1">
      <alignment horizontal="center" vertical="center" wrapText="1"/>
    </xf>
    <xf numFmtId="37" fontId="47" fillId="26" borderId="14" xfId="0" applyNumberFormat="1" applyFont="1" applyFill="1" applyBorder="1" applyAlignment="1">
      <alignment horizontal="right" vertical="center" indent="2"/>
    </xf>
    <xf numFmtId="166" fontId="47" fillId="32" borderId="18" xfId="29" applyNumberFormat="1" applyFont="1" applyFill="1" applyBorder="1" applyAlignment="1" applyProtection="1">
      <alignment horizontal="right" vertical="center"/>
    </xf>
    <xf numFmtId="4" fontId="59" fillId="29" borderId="14" xfId="0" applyNumberFormat="1" applyFont="1" applyFill="1" applyBorder="1" applyAlignment="1">
      <alignment horizontal="center" vertical="center"/>
    </xf>
    <xf numFmtId="166" fontId="47" fillId="29" borderId="14" xfId="0" applyNumberFormat="1" applyFont="1" applyFill="1" applyBorder="1" applyAlignment="1">
      <alignment horizontal="right" vertical="center"/>
    </xf>
    <xf numFmtId="166" fontId="47" fillId="29" borderId="18" xfId="0" applyNumberFormat="1" applyFont="1" applyFill="1" applyBorder="1" applyAlignment="1">
      <alignment horizontal="center" vertical="center"/>
    </xf>
    <xf numFmtId="166" fontId="47" fillId="30" borderId="18" xfId="0" applyNumberFormat="1" applyFont="1" applyFill="1" applyBorder="1" applyAlignment="1">
      <alignment horizontal="center" vertical="center"/>
    </xf>
    <xf numFmtId="0" fontId="51" fillId="0" borderId="13" xfId="0" applyFont="1" applyBorder="1" applyAlignment="1">
      <alignment horizontal="center"/>
    </xf>
    <xf numFmtId="37" fontId="47" fillId="0" borderId="13" xfId="0" applyNumberFormat="1" applyFont="1" applyBorder="1" applyAlignment="1">
      <alignment horizontal="right"/>
    </xf>
    <xf numFmtId="166" fontId="51" fillId="0" borderId="13" xfId="29" applyNumberFormat="1" applyFont="1" applyBorder="1" applyAlignment="1" applyProtection="1">
      <alignment horizontal="right"/>
    </xf>
    <xf numFmtId="0" fontId="51" fillId="0" borderId="10" xfId="0" applyFont="1" applyBorder="1" applyAlignment="1">
      <alignment horizontal="center"/>
    </xf>
    <xf numFmtId="10" fontId="47" fillId="0" borderId="0" xfId="29" applyNumberFormat="1" applyFont="1" applyFill="1" applyBorder="1" applyAlignment="1" applyProtection="1">
      <alignment horizontal="right"/>
    </xf>
    <xf numFmtId="164" fontId="51" fillId="0" borderId="0" xfId="0" applyNumberFormat="1" applyFont="1" applyAlignment="1">
      <alignment horizontal="center" wrapText="1"/>
    </xf>
    <xf numFmtId="166" fontId="47" fillId="0" borderId="0" xfId="29" applyNumberFormat="1" applyFont="1" applyFill="1" applyBorder="1" applyAlignment="1" applyProtection="1">
      <alignment horizontal="center"/>
    </xf>
    <xf numFmtId="10" fontId="51" fillId="0" borderId="0" xfId="62" applyNumberFormat="1" applyFont="1" applyFill="1" applyBorder="1" applyAlignment="1" applyProtection="1">
      <alignment horizontal="center"/>
    </xf>
    <xf numFmtId="0" fontId="48" fillId="0" borderId="0" xfId="0" applyFont="1"/>
    <xf numFmtId="166" fontId="51" fillId="24" borderId="10" xfId="29" applyNumberFormat="1" applyFont="1" applyFill="1" applyBorder="1" applyAlignment="1" applyProtection="1">
      <protection locked="0"/>
    </xf>
    <xf numFmtId="0" fontId="52" fillId="0" borderId="0" xfId="0" applyFont="1"/>
    <xf numFmtId="49" fontId="40" fillId="0" borderId="11" xfId="0" applyNumberFormat="1" applyFont="1" applyBorder="1" applyAlignment="1">
      <alignment horizontal="center" wrapText="1"/>
    </xf>
    <xf numFmtId="0" fontId="40" fillId="0" borderId="11" xfId="0" applyFont="1" applyBorder="1" applyAlignment="1">
      <alignment horizontal="center" wrapText="1"/>
    </xf>
    <xf numFmtId="49" fontId="40" fillId="0" borderId="31" xfId="0" applyNumberFormat="1" applyFont="1" applyBorder="1" applyAlignment="1">
      <alignment horizontal="center" wrapText="1"/>
    </xf>
    <xf numFmtId="0" fontId="40" fillId="0" borderId="31" xfId="0" applyFont="1" applyBorder="1" applyAlignment="1">
      <alignment horizontal="center" wrapText="1"/>
    </xf>
    <xf numFmtId="10" fontId="51" fillId="24" borderId="13" xfId="29" applyNumberFormat="1" applyFont="1" applyFill="1" applyBorder="1" applyAlignment="1" applyProtection="1">
      <alignment horizontal="right"/>
      <protection locked="0"/>
    </xf>
    <xf numFmtId="166" fontId="47" fillId="0" borderId="19" xfId="29" applyNumberFormat="1" applyFont="1" applyFill="1" applyBorder="1" applyAlignment="1" applyProtection="1">
      <alignment horizontal="center"/>
    </xf>
    <xf numFmtId="37" fontId="47" fillId="31" borderId="14" xfId="0" applyNumberFormat="1" applyFont="1" applyFill="1" applyBorder="1" applyAlignment="1">
      <alignment horizontal="right" vertical="center" indent="1"/>
    </xf>
    <xf numFmtId="10" fontId="47" fillId="29" borderId="14" xfId="29" applyNumberFormat="1" applyFont="1" applyFill="1" applyBorder="1" applyAlignment="1" applyProtection="1">
      <alignment horizontal="right" vertical="center" wrapText="1" indent="4"/>
    </xf>
    <xf numFmtId="0" fontId="7" fillId="0" borderId="58" xfId="47" applyBorder="1"/>
    <xf numFmtId="0" fontId="7" fillId="0" borderId="59" xfId="47" applyBorder="1" applyAlignment="1">
      <alignment vertical="center" wrapText="1"/>
    </xf>
    <xf numFmtId="0" fontId="7" fillId="0" borderId="60" xfId="47" applyBorder="1"/>
    <xf numFmtId="0" fontId="7" fillId="0" borderId="61" xfId="47" applyBorder="1" applyAlignment="1">
      <alignment vertical="center" wrapText="1"/>
    </xf>
    <xf numFmtId="0" fontId="0" fillId="0" borderId="63" xfId="0" quotePrefix="1" applyBorder="1"/>
    <xf numFmtId="10" fontId="83" fillId="24" borderId="63" xfId="62" applyNumberFormat="1" applyFont="1" applyFill="1" applyBorder="1" applyAlignment="1" applyProtection="1">
      <alignment horizontal="center" vertical="center"/>
      <protection locked="0"/>
    </xf>
    <xf numFmtId="0" fontId="87" fillId="0" borderId="0" xfId="0" applyFont="1" applyAlignment="1">
      <alignment vertical="center"/>
    </xf>
    <xf numFmtId="0" fontId="61" fillId="27" borderId="12" xfId="0" applyFont="1" applyFill="1" applyBorder="1" applyAlignment="1">
      <alignment horizontal="center" vertical="center" wrapText="1"/>
    </xf>
    <xf numFmtId="0" fontId="0" fillId="0" borderId="57" xfId="0" applyBorder="1"/>
    <xf numFmtId="2" fontId="0" fillId="0" borderId="62" xfId="0" quotePrefix="1" applyNumberFormat="1" applyBorder="1"/>
    <xf numFmtId="2" fontId="0" fillId="0" borderId="0" xfId="0" applyNumberFormat="1"/>
    <xf numFmtId="0" fontId="59" fillId="28" borderId="65" xfId="0" applyFont="1" applyFill="1" applyBorder="1" applyAlignment="1">
      <alignment horizontal="center" vertical="center" wrapText="1"/>
    </xf>
    <xf numFmtId="0" fontId="59" fillId="28" borderId="64" xfId="0" applyFont="1" applyFill="1" applyBorder="1" applyAlignment="1">
      <alignment horizontal="center" vertical="center" wrapText="1"/>
    </xf>
    <xf numFmtId="166" fontId="51" fillId="0" borderId="13" xfId="29" applyNumberFormat="1" applyFont="1" applyFill="1" applyBorder="1" applyAlignment="1" applyProtection="1">
      <alignment horizontal="right"/>
    </xf>
    <xf numFmtId="0" fontId="0" fillId="0" borderId="0" xfId="0" applyAlignment="1">
      <alignment horizontal="center"/>
    </xf>
    <xf numFmtId="0" fontId="7" fillId="0" borderId="0" xfId="47" applyAlignment="1">
      <alignment vertical="center" wrapText="1"/>
    </xf>
    <xf numFmtId="167" fontId="5" fillId="0" borderId="0" xfId="0" applyNumberFormat="1" applyFont="1"/>
    <xf numFmtId="165" fontId="65" fillId="0" borderId="11" xfId="0" applyNumberFormat="1" applyFont="1" applyBorder="1" applyAlignment="1">
      <alignment horizontal="left" vertical="center"/>
    </xf>
    <xf numFmtId="0" fontId="86" fillId="0" borderId="0" xfId="0" applyFont="1" applyAlignment="1">
      <alignment horizontal="right" indent="1"/>
    </xf>
    <xf numFmtId="0" fontId="0" fillId="0" borderId="0" xfId="0" applyAlignment="1">
      <alignment vertical="top"/>
    </xf>
    <xf numFmtId="0" fontId="0" fillId="0" borderId="0" xfId="0" applyAlignment="1">
      <alignment horizontal="left" vertical="top"/>
    </xf>
    <xf numFmtId="0" fontId="51" fillId="0" borderId="13" xfId="0" applyFont="1" applyBorder="1" applyAlignment="1">
      <alignment horizontal="left"/>
    </xf>
    <xf numFmtId="0" fontId="56" fillId="27" borderId="26" xfId="0" applyFont="1" applyFill="1" applyBorder="1" applyAlignment="1">
      <alignment horizontal="center" vertical="center" wrapText="1"/>
    </xf>
    <xf numFmtId="0" fontId="56" fillId="27" borderId="34" xfId="0" applyFont="1" applyFill="1" applyBorder="1" applyAlignment="1">
      <alignment horizontal="center" vertical="center" wrapText="1"/>
    </xf>
    <xf numFmtId="0" fontId="0" fillId="0" borderId="10" xfId="0" applyBorder="1" applyAlignment="1">
      <alignment horizontal="center"/>
    </xf>
    <xf numFmtId="0" fontId="0" fillId="0" borderId="10" xfId="0" applyBorder="1" applyAlignment="1">
      <alignment horizontal="left"/>
    </xf>
    <xf numFmtId="0" fontId="0" fillId="0" borderId="0" xfId="0" applyAlignment="1">
      <alignment horizontal="left"/>
    </xf>
    <xf numFmtId="10" fontId="47" fillId="29" borderId="63" xfId="62" applyNumberFormat="1" applyFont="1" applyFill="1" applyBorder="1" applyAlignment="1" applyProtection="1">
      <alignment horizontal="right" vertical="center" indent="4"/>
    </xf>
    <xf numFmtId="0" fontId="90" fillId="0" borderId="0" xfId="0" applyFont="1"/>
    <xf numFmtId="0" fontId="91" fillId="0" borderId="0" xfId="0" applyFont="1" applyAlignment="1">
      <alignment vertical="top"/>
    </xf>
    <xf numFmtId="0" fontId="0" fillId="0" borderId="0" xfId="0" applyAlignment="1">
      <alignment horizontal="right"/>
    </xf>
    <xf numFmtId="37" fontId="47" fillId="26" borderId="14" xfId="0" applyNumberFormat="1" applyFont="1" applyFill="1" applyBorder="1" applyAlignment="1">
      <alignment horizontal="center" vertical="center"/>
    </xf>
    <xf numFmtId="0" fontId="49" fillId="28" borderId="70" xfId="0" applyFont="1" applyFill="1" applyBorder="1" applyAlignment="1">
      <alignment horizontal="center" vertical="center" wrapText="1"/>
    </xf>
    <xf numFmtId="0" fontId="51" fillId="0" borderId="10" xfId="0" applyFont="1" applyBorder="1"/>
    <xf numFmtId="0" fontId="81" fillId="42" borderId="70" xfId="87" applyNumberFormat="1" applyFont="1" applyBorder="1" applyAlignment="1" applyProtection="1">
      <alignment horizontal="center" vertical="center" wrapText="1"/>
    </xf>
    <xf numFmtId="0" fontId="35" fillId="0" borderId="0" xfId="0" applyFont="1" applyAlignment="1">
      <alignment horizontal="center" vertical="center" wrapText="1"/>
    </xf>
    <xf numFmtId="37" fontId="51" fillId="0" borderId="10" xfId="0" applyNumberFormat="1" applyFont="1" applyBorder="1" applyAlignment="1">
      <alignment horizontal="center"/>
    </xf>
    <xf numFmtId="1" fontId="51" fillId="0" borderId="10" xfId="0" applyNumberFormat="1" applyFont="1" applyBorder="1" applyAlignment="1">
      <alignment horizontal="center"/>
    </xf>
    <xf numFmtId="1" fontId="51" fillId="0" borderId="20" xfId="0" applyNumberFormat="1" applyFont="1" applyBorder="1" applyAlignment="1">
      <alignment horizontal="center"/>
    </xf>
    <xf numFmtId="0" fontId="93" fillId="0" borderId="0" xfId="0" applyFont="1"/>
    <xf numFmtId="44" fontId="51" fillId="24" borderId="61" xfId="29" applyFont="1" applyFill="1" applyBorder="1" applyAlignment="1" applyProtection="1">
      <alignment horizontal="right" wrapText="1" indent="2"/>
      <protection locked="0"/>
    </xf>
    <xf numFmtId="44" fontId="0" fillId="0" borderId="0" xfId="29" applyFont="1"/>
    <xf numFmtId="44" fontId="4" fillId="0" borderId="0" xfId="29" applyFont="1" applyProtection="1"/>
    <xf numFmtId="0" fontId="92" fillId="0" borderId="0" xfId="0" applyFont="1"/>
    <xf numFmtId="0" fontId="0" fillId="0" borderId="0" xfId="0" applyAlignment="1">
      <alignment wrapText="1"/>
    </xf>
    <xf numFmtId="0" fontId="92" fillId="0" borderId="10" xfId="0" applyFont="1" applyBorder="1" applyAlignment="1">
      <alignment wrapText="1"/>
    </xf>
    <xf numFmtId="0" fontId="92" fillId="0" borderId="10" xfId="0" applyFont="1" applyBorder="1" applyAlignment="1">
      <alignment vertical="top" wrapText="1"/>
    </xf>
    <xf numFmtId="0" fontId="94" fillId="0" borderId="0" xfId="0" applyFont="1" applyAlignment="1">
      <alignment wrapText="1"/>
    </xf>
    <xf numFmtId="0" fontId="94" fillId="0" borderId="10" xfId="0" applyFont="1" applyBorder="1" applyAlignment="1">
      <alignment horizontal="center" vertical="center"/>
    </xf>
    <xf numFmtId="0" fontId="95" fillId="0" borderId="0" xfId="0" applyFont="1" applyAlignment="1">
      <alignment vertical="center"/>
    </xf>
    <xf numFmtId="0" fontId="95" fillId="0" borderId="0" xfId="0" applyFont="1" applyAlignment="1">
      <alignment horizontal="center" vertical="center"/>
    </xf>
    <xf numFmtId="165" fontId="65" fillId="0" borderId="0" xfId="0" applyNumberFormat="1" applyFont="1" applyAlignment="1">
      <alignment vertical="center"/>
    </xf>
    <xf numFmtId="49" fontId="62" fillId="0" borderId="11" xfId="0" applyNumberFormat="1" applyFont="1" applyBorder="1"/>
    <xf numFmtId="49" fontId="63" fillId="0" borderId="11" xfId="0" applyNumberFormat="1" applyFont="1" applyBorder="1"/>
    <xf numFmtId="0" fontId="96" fillId="0" borderId="0" xfId="0" applyFont="1"/>
    <xf numFmtId="0" fontId="98" fillId="0" borderId="0" xfId="0" applyFont="1"/>
    <xf numFmtId="0" fontId="9" fillId="0" borderId="0" xfId="0" applyFont="1" applyAlignment="1">
      <alignment vertical="top" wrapText="1"/>
    </xf>
    <xf numFmtId="0" fontId="9" fillId="0" borderId="0" xfId="0" applyFont="1" applyAlignment="1">
      <alignment vertical="top"/>
    </xf>
    <xf numFmtId="0" fontId="10" fillId="0" borderId="0" xfId="0" applyFont="1" applyAlignment="1">
      <alignment vertical="top"/>
    </xf>
    <xf numFmtId="49" fontId="0" fillId="0" borderId="10" xfId="0" applyNumberFormat="1" applyBorder="1" applyAlignment="1">
      <alignment horizontal="center"/>
    </xf>
    <xf numFmtId="0" fontId="10" fillId="24" borderId="10" xfId="62" applyNumberFormat="1" applyFont="1" applyFill="1" applyBorder="1" applyAlignment="1" applyProtection="1">
      <alignment horizontal="center" vertical="center" wrapText="1"/>
      <protection locked="0"/>
    </xf>
    <xf numFmtId="165" fontId="65" fillId="0" borderId="0" xfId="0" applyNumberFormat="1" applyFont="1" applyAlignment="1">
      <alignment horizontal="center" vertical="center"/>
    </xf>
    <xf numFmtId="165" fontId="65" fillId="0" borderId="11" xfId="0" applyNumberFormat="1" applyFont="1" applyBorder="1" applyAlignment="1">
      <alignment horizontal="center" vertical="center"/>
    </xf>
    <xf numFmtId="3" fontId="47" fillId="29" borderId="14" xfId="0" applyNumberFormat="1" applyFont="1" applyFill="1" applyBorder="1" applyAlignment="1">
      <alignment horizontal="center" vertical="center"/>
    </xf>
    <xf numFmtId="0" fontId="5" fillId="0" borderId="0" xfId="0" applyFont="1" applyAlignment="1">
      <alignment horizontal="center"/>
    </xf>
    <xf numFmtId="165" fontId="65" fillId="0" borderId="11" xfId="0" applyNumberFormat="1" applyFont="1" applyBorder="1" applyAlignment="1">
      <alignment horizontal="center" vertical="center" wrapText="1"/>
    </xf>
    <xf numFmtId="0" fontId="8" fillId="0" borderId="0" xfId="0" applyFont="1" applyAlignment="1">
      <alignment horizontal="center"/>
    </xf>
    <xf numFmtId="0" fontId="33" fillId="0" borderId="0" xfId="0" applyFont="1" applyAlignment="1">
      <alignment horizontal="center"/>
    </xf>
    <xf numFmtId="0" fontId="97" fillId="0" borderId="10" xfId="0" applyFont="1" applyBorder="1" applyAlignment="1">
      <alignment horizontal="center"/>
    </xf>
    <xf numFmtId="0" fontId="51" fillId="0" borderId="13" xfId="0" applyFont="1" applyBorder="1" applyAlignment="1">
      <alignment horizontal="left" wrapText="1"/>
    </xf>
    <xf numFmtId="0" fontId="51" fillId="0" borderId="13" xfId="0" applyFont="1" applyBorder="1"/>
    <xf numFmtId="7" fontId="51" fillId="67" borderId="60" xfId="0" applyNumberFormat="1" applyFont="1" applyFill="1" applyBorder="1" applyAlignment="1">
      <alignment horizontal="center"/>
    </xf>
    <xf numFmtId="7" fontId="51" fillId="67" borderId="61" xfId="0" applyNumberFormat="1" applyFont="1" applyFill="1" applyBorder="1" applyAlignment="1">
      <alignment horizontal="right" wrapText="1" indent="2"/>
    </xf>
    <xf numFmtId="0" fontId="51" fillId="67" borderId="13" xfId="0" applyFont="1" applyFill="1" applyBorder="1"/>
    <xf numFmtId="0" fontId="51" fillId="67" borderId="23" xfId="0" applyFont="1" applyFill="1" applyBorder="1" applyAlignment="1">
      <alignment horizontal="center"/>
    </xf>
    <xf numFmtId="37" fontId="47" fillId="68" borderId="10" xfId="0" applyNumberFormat="1" applyFont="1" applyFill="1" applyBorder="1" applyAlignment="1">
      <alignment horizontal="right" indent="1"/>
    </xf>
    <xf numFmtId="37" fontId="51" fillId="67" borderId="20" xfId="0" applyNumberFormat="1" applyFont="1" applyFill="1" applyBorder="1" applyAlignment="1">
      <alignment horizontal="center"/>
    </xf>
    <xf numFmtId="7" fontId="51" fillId="67" borderId="23" xfId="0" applyNumberFormat="1" applyFont="1" applyFill="1" applyBorder="1" applyAlignment="1">
      <alignment horizontal="center"/>
    </xf>
    <xf numFmtId="0" fontId="47" fillId="67" borderId="62" xfId="0" applyFont="1" applyFill="1" applyBorder="1" applyAlignment="1">
      <alignment horizontal="center" wrapText="1"/>
    </xf>
    <xf numFmtId="49" fontId="0" fillId="0" borderId="0" xfId="0" applyNumberFormat="1" applyAlignment="1">
      <alignment horizontal="left"/>
    </xf>
    <xf numFmtId="0" fontId="102" fillId="0" borderId="0" xfId="0" applyFont="1"/>
    <xf numFmtId="0" fontId="102" fillId="0" borderId="10" xfId="0" applyFont="1" applyBorder="1" applyAlignment="1">
      <alignment horizontal="center"/>
    </xf>
    <xf numFmtId="0" fontId="103" fillId="66" borderId="13" xfId="0" applyFont="1" applyFill="1" applyBorder="1" applyAlignment="1">
      <alignment horizontal="center" vertical="center" wrapText="1"/>
    </xf>
    <xf numFmtId="0" fontId="4" fillId="0" borderId="71" xfId="0" applyFont="1" applyBorder="1"/>
    <xf numFmtId="1" fontId="104" fillId="0" borderId="0" xfId="0" applyNumberFormat="1" applyFont="1" applyAlignment="1">
      <alignment horizontal="center"/>
    </xf>
    <xf numFmtId="0" fontId="103" fillId="66" borderId="20" xfId="0" applyFont="1" applyFill="1" applyBorder="1" applyAlignment="1">
      <alignment horizontal="center" vertical="center" wrapText="1"/>
    </xf>
    <xf numFmtId="0" fontId="106" fillId="66" borderId="10" xfId="0" applyFont="1" applyFill="1" applyBorder="1" applyAlignment="1">
      <alignment horizontal="center" vertical="center" wrapText="1"/>
    </xf>
    <xf numFmtId="44" fontId="107" fillId="0" borderId="10" xfId="29" applyFont="1" applyFill="1" applyBorder="1" applyAlignment="1" applyProtection="1">
      <alignment horizontal="center" vertical="center"/>
    </xf>
    <xf numFmtId="44" fontId="107" fillId="0" borderId="10" xfId="29" applyFont="1" applyFill="1" applyBorder="1" applyAlignment="1" applyProtection="1">
      <alignment horizontal="center" vertical="center" wrapText="1"/>
    </xf>
    <xf numFmtId="44" fontId="105" fillId="65" borderId="10" xfId="0" applyNumberFormat="1" applyFont="1" applyFill="1" applyBorder="1" applyAlignment="1">
      <alignment horizontal="center"/>
    </xf>
    <xf numFmtId="0" fontId="106" fillId="66" borderId="10" xfId="0" applyFont="1" applyFill="1" applyBorder="1" applyAlignment="1">
      <alignment vertical="center" wrapText="1"/>
    </xf>
    <xf numFmtId="0" fontId="105" fillId="65" borderId="10" xfId="0" applyFont="1" applyFill="1" applyBorder="1"/>
    <xf numFmtId="0" fontId="96" fillId="0" borderId="74" xfId="0" applyFont="1" applyBorder="1"/>
    <xf numFmtId="0" fontId="101" fillId="0" borderId="74" xfId="0" applyFont="1" applyBorder="1"/>
    <xf numFmtId="0" fontId="96" fillId="0" borderId="75" xfId="0" applyFont="1" applyBorder="1"/>
    <xf numFmtId="0" fontId="99" fillId="66" borderId="76" xfId="0" applyFont="1" applyFill="1" applyBorder="1" applyAlignment="1">
      <alignment horizontal="center" vertical="center" wrapText="1"/>
    </xf>
    <xf numFmtId="0" fontId="96" fillId="0" borderId="77" xfId="0" applyFont="1" applyBorder="1"/>
    <xf numFmtId="0" fontId="98" fillId="0" borderId="77" xfId="0" applyFont="1" applyBorder="1"/>
    <xf numFmtId="0" fontId="98" fillId="0" borderId="78" xfId="0" applyFont="1" applyBorder="1"/>
    <xf numFmtId="0" fontId="4" fillId="0" borderId="78" xfId="0" applyFont="1" applyBorder="1" applyAlignment="1">
      <alignment wrapText="1"/>
    </xf>
    <xf numFmtId="0" fontId="106" fillId="66" borderId="79" xfId="0" applyFont="1" applyFill="1" applyBorder="1" applyAlignment="1">
      <alignment horizontal="center" vertical="center" wrapText="1"/>
    </xf>
    <xf numFmtId="0" fontId="4" fillId="0" borderId="78" xfId="0" applyFont="1" applyBorder="1"/>
    <xf numFmtId="44" fontId="107" fillId="64" borderId="79" xfId="29" applyFont="1" applyFill="1" applyBorder="1" applyAlignment="1" applyProtection="1">
      <alignment horizontal="center" vertical="center"/>
    </xf>
    <xf numFmtId="44" fontId="105" fillId="65" borderId="79" xfId="0" applyNumberFormat="1" applyFont="1" applyFill="1" applyBorder="1" applyAlignment="1">
      <alignment horizontal="center"/>
    </xf>
    <xf numFmtId="0" fontId="0" fillId="0" borderId="78" xfId="0" applyBorder="1"/>
    <xf numFmtId="0" fontId="4" fillId="0" borderId="80" xfId="0" applyFont="1" applyBorder="1"/>
    <xf numFmtId="0" fontId="102" fillId="0" borderId="77" xfId="0" applyFont="1" applyBorder="1"/>
    <xf numFmtId="0" fontId="4" fillId="0" borderId="81" xfId="0" applyFont="1" applyBorder="1"/>
    <xf numFmtId="0" fontId="4" fillId="0" borderId="82" xfId="0" applyFont="1" applyBorder="1"/>
    <xf numFmtId="0" fontId="4" fillId="0" borderId="83" xfId="0" applyFont="1" applyBorder="1"/>
    <xf numFmtId="0" fontId="58" fillId="0" borderId="0" xfId="0" applyFont="1" applyAlignment="1">
      <alignment vertical="center"/>
    </xf>
    <xf numFmtId="37" fontId="47" fillId="69" borderId="10" xfId="0" applyNumberFormat="1" applyFont="1" applyFill="1" applyBorder="1" applyAlignment="1">
      <alignment horizontal="right" indent="1"/>
    </xf>
    <xf numFmtId="37" fontId="47" fillId="69" borderId="14" xfId="0" applyNumberFormat="1" applyFont="1" applyFill="1" applyBorder="1" applyAlignment="1">
      <alignment horizontal="right" vertical="center" indent="1"/>
    </xf>
    <xf numFmtId="49" fontId="62" fillId="0" borderId="0" xfId="0" applyNumberFormat="1" applyFont="1"/>
    <xf numFmtId="0" fontId="51" fillId="67" borderId="10" xfId="0" applyFont="1" applyFill="1" applyBorder="1" applyAlignment="1">
      <alignment horizontal="center"/>
    </xf>
    <xf numFmtId="3" fontId="43" fillId="26" borderId="10" xfId="0" applyNumberFormat="1" applyFont="1" applyFill="1" applyBorder="1" applyAlignment="1">
      <alignment horizontal="center" vertical="center"/>
    </xf>
    <xf numFmtId="9" fontId="51" fillId="0" borderId="10" xfId="62" applyFont="1" applyFill="1" applyBorder="1" applyAlignment="1" applyProtection="1">
      <alignment horizontal="center"/>
    </xf>
    <xf numFmtId="9" fontId="51" fillId="67" borderId="10" xfId="62" applyFont="1" applyFill="1" applyBorder="1" applyAlignment="1" applyProtection="1">
      <alignment horizontal="center"/>
    </xf>
    <xf numFmtId="37" fontId="51" fillId="67" borderId="10" xfId="0" applyNumberFormat="1" applyFont="1" applyFill="1" applyBorder="1" applyAlignment="1">
      <alignment horizontal="center"/>
    </xf>
    <xf numFmtId="44" fontId="51" fillId="67" borderId="10" xfId="29" applyFont="1" applyFill="1" applyBorder="1" applyAlignment="1" applyProtection="1">
      <alignment horizontal="center"/>
    </xf>
    <xf numFmtId="39" fontId="40" fillId="0" borderId="11" xfId="68" applyNumberFormat="1" applyFont="1" applyFill="1" applyBorder="1" applyAlignment="1" applyProtection="1">
      <alignment horizontal="center"/>
    </xf>
    <xf numFmtId="44" fontId="51" fillId="67" borderId="25" xfId="29" applyFont="1" applyFill="1" applyBorder="1" applyAlignment="1" applyProtection="1">
      <alignment horizontal="center"/>
    </xf>
    <xf numFmtId="44" fontId="43" fillId="26" borderId="10" xfId="29" applyFont="1" applyFill="1" applyBorder="1" applyAlignment="1" applyProtection="1">
      <alignment horizontal="center" vertical="center"/>
    </xf>
    <xf numFmtId="0" fontId="51" fillId="67" borderId="13" xfId="0" applyFont="1" applyFill="1" applyBorder="1" applyAlignment="1">
      <alignment horizontal="center"/>
    </xf>
    <xf numFmtId="0" fontId="10" fillId="0" borderId="0" xfId="0" applyFont="1" applyAlignment="1">
      <alignment horizontal="left"/>
    </xf>
    <xf numFmtId="0" fontId="51" fillId="67" borderId="13" xfId="0" applyFont="1" applyFill="1" applyBorder="1" applyAlignment="1">
      <alignment horizontal="left"/>
    </xf>
    <xf numFmtId="44" fontId="51" fillId="67" borderId="20" xfId="29" applyFont="1" applyFill="1" applyBorder="1" applyAlignment="1" applyProtection="1">
      <alignment horizontal="center"/>
    </xf>
    <xf numFmtId="9" fontId="51" fillId="67" borderId="20" xfId="62" applyFont="1" applyFill="1" applyBorder="1" applyAlignment="1" applyProtection="1">
      <alignment horizontal="center"/>
    </xf>
    <xf numFmtId="1" fontId="47" fillId="26" borderId="10" xfId="29" applyNumberFormat="1" applyFont="1" applyFill="1" applyBorder="1" applyAlignment="1" applyProtection="1">
      <alignment horizontal="center" vertical="center"/>
    </xf>
    <xf numFmtId="4" fontId="61" fillId="27" borderId="10" xfId="0" applyNumberFormat="1" applyFont="1" applyFill="1" applyBorder="1" applyAlignment="1">
      <alignment horizontal="center" vertical="center" wrapText="1"/>
    </xf>
    <xf numFmtId="4" fontId="108" fillId="70" borderId="10" xfId="38" applyNumberFormat="1" applyFont="1" applyFill="1" applyBorder="1" applyAlignment="1">
      <alignment horizontal="center" vertical="center" wrapText="1"/>
    </xf>
    <xf numFmtId="44" fontId="108" fillId="70" borderId="10" xfId="29" applyFont="1" applyFill="1" applyBorder="1" applyAlignment="1">
      <alignment horizontal="center" vertical="center" wrapText="1"/>
    </xf>
    <xf numFmtId="0" fontId="45" fillId="0" borderId="0" xfId="0" applyFont="1" applyAlignment="1">
      <alignment vertical="center"/>
    </xf>
    <xf numFmtId="168" fontId="51" fillId="67" borderId="10" xfId="29" applyNumberFormat="1" applyFont="1" applyFill="1" applyBorder="1" applyAlignment="1" applyProtection="1">
      <alignment horizontal="center"/>
    </xf>
    <xf numFmtId="3" fontId="43" fillId="71" borderId="10" xfId="0" applyNumberFormat="1" applyFont="1" applyFill="1" applyBorder="1" applyAlignment="1">
      <alignment horizontal="center" vertical="center"/>
    </xf>
    <xf numFmtId="37" fontId="47" fillId="71" borderId="10" xfId="0" applyNumberFormat="1" applyFont="1" applyFill="1" applyBorder="1" applyAlignment="1">
      <alignment horizontal="center" vertical="center"/>
    </xf>
    <xf numFmtId="44" fontId="47" fillId="71" borderId="10" xfId="29" applyFont="1" applyFill="1" applyBorder="1" applyAlignment="1" applyProtection="1">
      <alignment horizontal="center" vertical="center"/>
    </xf>
    <xf numFmtId="9" fontId="47" fillId="71" borderId="10" xfId="62" applyFont="1" applyFill="1" applyBorder="1" applyAlignment="1" applyProtection="1">
      <alignment horizontal="center" vertical="center"/>
    </xf>
    <xf numFmtId="1" fontId="47" fillId="71" borderId="10" xfId="29" applyNumberFormat="1" applyFont="1" applyFill="1" applyBorder="1" applyAlignment="1" applyProtection="1">
      <alignment horizontal="center" vertical="center"/>
    </xf>
    <xf numFmtId="0" fontId="40" fillId="0" borderId="0" xfId="0" applyFont="1" applyAlignment="1">
      <alignment horizontal="center" wrapText="1"/>
    </xf>
    <xf numFmtId="44" fontId="0" fillId="0" borderId="0" xfId="0" applyNumberFormat="1"/>
    <xf numFmtId="9" fontId="108" fillId="72" borderId="10" xfId="62" applyFont="1" applyFill="1" applyBorder="1" applyAlignment="1">
      <alignment horizontal="center" vertical="center" wrapText="1"/>
    </xf>
    <xf numFmtId="165" fontId="58" fillId="0" borderId="0" xfId="0" applyNumberFormat="1" applyFont="1" applyAlignment="1">
      <alignment horizontal="left" vertical="center"/>
    </xf>
    <xf numFmtId="10" fontId="51" fillId="24" borderId="86" xfId="62" applyNumberFormat="1" applyFont="1" applyFill="1" applyBorder="1" applyAlignment="1" applyProtection="1">
      <alignment horizontal="center"/>
      <protection locked="0"/>
    </xf>
    <xf numFmtId="166" fontId="47" fillId="29" borderId="63" xfId="29" applyNumberFormat="1" applyFont="1" applyFill="1" applyBorder="1" applyAlignment="1" applyProtection="1">
      <alignment horizontal="right" vertical="center"/>
    </xf>
    <xf numFmtId="166" fontId="47" fillId="30" borderId="63" xfId="0" applyNumberFormat="1" applyFont="1" applyFill="1" applyBorder="1" applyAlignment="1">
      <alignment horizontal="right" vertical="center"/>
    </xf>
    <xf numFmtId="49" fontId="64" fillId="0" borderId="31" xfId="0" applyNumberFormat="1" applyFont="1" applyBorder="1"/>
    <xf numFmtId="49" fontId="62" fillId="0" borderId="0" xfId="0" applyNumberFormat="1" applyFont="1" applyAlignment="1">
      <alignment horizontal="left"/>
    </xf>
    <xf numFmtId="166" fontId="47" fillId="30" borderId="97" xfId="0" applyNumberFormat="1" applyFont="1" applyFill="1" applyBorder="1" applyAlignment="1">
      <alignment horizontal="right" vertical="center"/>
    </xf>
    <xf numFmtId="0" fontId="56" fillId="27" borderId="98" xfId="0" applyFont="1" applyFill="1" applyBorder="1" applyAlignment="1">
      <alignment horizontal="center" vertical="center" wrapText="1"/>
    </xf>
    <xf numFmtId="0" fontId="56" fillId="27" borderId="30" xfId="0" applyFont="1" applyFill="1" applyBorder="1" applyAlignment="1">
      <alignment horizontal="center" vertical="center" wrapText="1"/>
    </xf>
    <xf numFmtId="0" fontId="56" fillId="27" borderId="100" xfId="0" applyFont="1" applyFill="1" applyBorder="1" applyAlignment="1">
      <alignment horizontal="center" vertical="center" wrapText="1"/>
    </xf>
    <xf numFmtId="0" fontId="47" fillId="0" borderId="0" xfId="0" applyFont="1" applyAlignment="1">
      <alignment horizontal="center" vertical="center" wrapText="1"/>
    </xf>
    <xf numFmtId="166" fontId="47" fillId="0" borderId="0" xfId="29" applyNumberFormat="1" applyFont="1" applyFill="1" applyBorder="1" applyAlignment="1" applyProtection="1">
      <alignment horizontal="center" vertical="center"/>
    </xf>
    <xf numFmtId="0" fontId="56" fillId="27" borderId="62" xfId="0" applyFont="1" applyFill="1" applyBorder="1" applyAlignment="1">
      <alignment horizontal="center" vertical="center" wrapText="1"/>
    </xf>
    <xf numFmtId="0" fontId="56" fillId="27" borderId="18" xfId="0" applyFont="1" applyFill="1" applyBorder="1" applyAlignment="1">
      <alignment horizontal="center" vertical="center" wrapText="1"/>
    </xf>
    <xf numFmtId="0" fontId="56" fillId="27" borderId="17" xfId="0" applyFont="1" applyFill="1" applyBorder="1" applyAlignment="1">
      <alignment horizontal="center" vertical="center"/>
    </xf>
    <xf numFmtId="0" fontId="47" fillId="29" borderId="64" xfId="0" applyFont="1" applyFill="1" applyBorder="1" applyAlignment="1">
      <alignment horizontal="center" vertical="center"/>
    </xf>
    <xf numFmtId="0" fontId="56" fillId="27" borderId="10" xfId="0" applyFont="1" applyFill="1" applyBorder="1" applyAlignment="1">
      <alignment horizontal="center" vertical="center" wrapText="1"/>
    </xf>
    <xf numFmtId="165" fontId="65" fillId="0" borderId="11" xfId="0" applyNumberFormat="1" applyFont="1" applyBorder="1" applyAlignment="1">
      <alignment vertical="center"/>
    </xf>
    <xf numFmtId="49" fontId="56" fillId="27" borderId="10" xfId="0" applyNumberFormat="1" applyFont="1" applyFill="1" applyBorder="1" applyAlignment="1">
      <alignment horizontal="center" vertical="center" wrapText="1"/>
    </xf>
    <xf numFmtId="44" fontId="47" fillId="29" borderId="14" xfId="29" applyFont="1" applyFill="1" applyBorder="1" applyAlignment="1" applyProtection="1">
      <alignment horizontal="center" vertical="center"/>
    </xf>
    <xf numFmtId="166" fontId="47" fillId="73" borderId="18" xfId="0" applyNumberFormat="1" applyFont="1" applyFill="1" applyBorder="1" applyAlignment="1">
      <alignment horizontal="center" vertical="center"/>
    </xf>
    <xf numFmtId="17" fontId="0" fillId="0" borderId="0" xfId="0" applyNumberFormat="1"/>
    <xf numFmtId="0" fontId="9" fillId="28" borderId="98" xfId="53" applyFont="1" applyFill="1" applyBorder="1" applyAlignment="1">
      <alignment horizontal="center" vertical="center" wrapText="1"/>
    </xf>
    <xf numFmtId="0" fontId="9" fillId="28" borderId="100" xfId="53" applyFont="1" applyFill="1" applyBorder="1" applyAlignment="1">
      <alignment horizontal="center" vertical="center" wrapText="1"/>
    </xf>
    <xf numFmtId="0" fontId="9" fillId="74" borderId="88" xfId="0" applyFont="1" applyFill="1" applyBorder="1" applyAlignment="1">
      <alignment horizontal="center"/>
    </xf>
    <xf numFmtId="44" fontId="9" fillId="74" borderId="65" xfId="29" applyFont="1" applyFill="1" applyBorder="1" applyAlignment="1" applyProtection="1">
      <alignment horizontal="left"/>
    </xf>
    <xf numFmtId="0" fontId="58" fillId="0" borderId="0" xfId="0" applyFont="1" applyAlignment="1">
      <alignment horizontal="left" vertical="center"/>
    </xf>
    <xf numFmtId="0" fontId="10" fillId="0" borderId="0" xfId="0" applyFont="1" applyAlignment="1">
      <alignment horizontal="left" vertical="center"/>
    </xf>
    <xf numFmtId="0" fontId="9" fillId="28" borderId="10" xfId="53" applyFont="1" applyFill="1" applyBorder="1" applyAlignment="1">
      <alignment horizontal="center" vertical="center" wrapText="1"/>
    </xf>
    <xf numFmtId="169" fontId="112" fillId="0" borderId="60" xfId="0" applyNumberFormat="1" applyFont="1" applyBorder="1" applyAlignment="1">
      <alignment horizontal="center" vertical="center" wrapText="1"/>
    </xf>
    <xf numFmtId="169" fontId="112" fillId="0" borderId="104" xfId="0" applyNumberFormat="1" applyFont="1" applyBorder="1" applyAlignment="1">
      <alignment horizontal="center" vertical="center" wrapText="1"/>
    </xf>
    <xf numFmtId="44" fontId="113" fillId="0" borderId="61" xfId="29" applyFont="1" applyFill="1" applyBorder="1" applyAlignment="1" applyProtection="1">
      <alignment horizontal="center" vertical="center"/>
    </xf>
    <xf numFmtId="44" fontId="113" fillId="0" borderId="87" xfId="29" applyFont="1" applyFill="1" applyBorder="1" applyAlignment="1" applyProtection="1">
      <alignment horizontal="center" vertical="center"/>
    </xf>
    <xf numFmtId="0" fontId="110" fillId="0" borderId="0" xfId="0" applyFont="1" applyAlignment="1">
      <alignment horizontal="center"/>
    </xf>
    <xf numFmtId="0" fontId="0" fillId="0" borderId="0" xfId="0" applyProtection="1">
      <protection locked="0"/>
    </xf>
    <xf numFmtId="0" fontId="0" fillId="0" borderId="0" xfId="0" applyAlignment="1" applyProtection="1">
      <alignment vertical="center"/>
      <protection locked="0"/>
    </xf>
    <xf numFmtId="0" fontId="0" fillId="0" borderId="0" xfId="0" applyAlignment="1" applyProtection="1">
      <alignment horizontal="center"/>
      <protection locked="0"/>
    </xf>
    <xf numFmtId="169" fontId="112" fillId="0" borderId="10" xfId="0" applyNumberFormat="1" applyFont="1" applyBorder="1" applyAlignment="1">
      <alignment horizontal="center" vertical="center" wrapText="1"/>
    </xf>
    <xf numFmtId="44" fontId="113" fillId="0" borderId="10" xfId="29" applyFont="1" applyFill="1" applyBorder="1" applyAlignment="1" applyProtection="1">
      <alignment horizontal="center" vertical="center"/>
    </xf>
    <xf numFmtId="37" fontId="51" fillId="24" borderId="10" xfId="0" applyNumberFormat="1" applyFont="1" applyFill="1" applyBorder="1" applyAlignment="1" applyProtection="1">
      <alignment horizontal="center" wrapText="1"/>
      <protection locked="0"/>
    </xf>
    <xf numFmtId="37" fontId="51" fillId="24" borderId="10" xfId="0" applyNumberFormat="1" applyFont="1" applyFill="1" applyBorder="1" applyAlignment="1" applyProtection="1">
      <alignment horizontal="center"/>
      <protection locked="0"/>
    </xf>
    <xf numFmtId="0" fontId="10" fillId="0" borderId="0" xfId="0" applyFont="1" applyAlignment="1">
      <alignment horizontal="left" vertical="top" wrapText="1"/>
    </xf>
    <xf numFmtId="44" fontId="51" fillId="0" borderId="10" xfId="29" applyFont="1" applyFill="1" applyBorder="1" applyAlignment="1" applyProtection="1">
      <alignment horizontal="center"/>
    </xf>
    <xf numFmtId="44" fontId="47" fillId="0" borderId="10" xfId="29" applyFont="1" applyFill="1" applyBorder="1" applyAlignment="1" applyProtection="1">
      <alignment horizontal="right" indent="1"/>
    </xf>
    <xf numFmtId="37" fontId="51" fillId="24" borderId="29" xfId="0" applyNumberFormat="1" applyFont="1" applyFill="1" applyBorder="1" applyAlignment="1" applyProtection="1">
      <alignment horizontal="center" wrapText="1"/>
      <protection locked="0"/>
    </xf>
    <xf numFmtId="37" fontId="51" fillId="24" borderId="29" xfId="0" applyNumberFormat="1" applyFont="1" applyFill="1" applyBorder="1" applyAlignment="1" applyProtection="1">
      <alignment horizontal="center"/>
      <protection locked="0"/>
    </xf>
    <xf numFmtId="0" fontId="102" fillId="0" borderId="0" xfId="0" applyFont="1" applyAlignment="1">
      <alignment horizontal="center"/>
    </xf>
    <xf numFmtId="0" fontId="94" fillId="67" borderId="10" xfId="0" applyFont="1" applyFill="1" applyBorder="1" applyAlignment="1">
      <alignment horizontal="center" wrapText="1"/>
    </xf>
    <xf numFmtId="0" fontId="5" fillId="0" borderId="10" xfId="0" applyFont="1" applyBorder="1" applyAlignment="1">
      <alignment horizontal="center" vertical="center"/>
    </xf>
    <xf numFmtId="0" fontId="59" fillId="28" borderId="90" xfId="0" applyFont="1" applyFill="1" applyBorder="1" applyAlignment="1">
      <alignment horizontal="center" vertical="center" wrapText="1"/>
    </xf>
    <xf numFmtId="0" fontId="51" fillId="67" borderId="29" xfId="0" applyFont="1" applyFill="1" applyBorder="1" applyAlignment="1">
      <alignment horizontal="center"/>
    </xf>
    <xf numFmtId="0" fontId="61" fillId="27" borderId="19" xfId="0" applyFont="1" applyFill="1" applyBorder="1" applyAlignment="1">
      <alignment horizontal="center" vertical="center" wrapText="1"/>
    </xf>
    <xf numFmtId="0" fontId="61" fillId="27" borderId="34" xfId="0" applyFont="1" applyFill="1" applyBorder="1" applyAlignment="1">
      <alignment horizontal="center" vertical="center" wrapText="1"/>
    </xf>
    <xf numFmtId="0" fontId="51" fillId="24" borderId="10" xfId="0" applyFont="1" applyFill="1" applyBorder="1" applyAlignment="1" applyProtection="1">
      <alignment horizontal="center"/>
      <protection locked="0"/>
    </xf>
    <xf numFmtId="0" fontId="51" fillId="24" borderId="10" xfId="0" applyFont="1" applyFill="1" applyBorder="1" applyAlignment="1" applyProtection="1">
      <alignment horizontal="left"/>
      <protection locked="0"/>
    </xf>
    <xf numFmtId="0" fontId="56" fillId="27" borderId="99" xfId="0" applyFont="1" applyFill="1" applyBorder="1" applyAlignment="1">
      <alignment horizontal="center" vertical="center" wrapText="1"/>
    </xf>
    <xf numFmtId="37" fontId="51" fillId="67" borderId="105" xfId="0" applyNumberFormat="1" applyFont="1" applyFill="1" applyBorder="1" applyAlignment="1">
      <alignment horizontal="center"/>
    </xf>
    <xf numFmtId="37" fontId="51" fillId="67" borderId="59" xfId="0" applyNumberFormat="1" applyFont="1" applyFill="1" applyBorder="1" applyAlignment="1">
      <alignment horizontal="center"/>
    </xf>
    <xf numFmtId="37" fontId="51" fillId="67" borderId="61" xfId="0" applyNumberFormat="1" applyFont="1" applyFill="1" applyBorder="1" applyAlignment="1">
      <alignment horizontal="center"/>
    </xf>
    <xf numFmtId="0" fontId="56" fillId="27" borderId="99" xfId="0" applyFont="1" applyFill="1" applyBorder="1" applyAlignment="1">
      <alignment vertical="center" wrapText="1"/>
    </xf>
    <xf numFmtId="0" fontId="107" fillId="0" borderId="10" xfId="0" applyFont="1" applyBorder="1" applyAlignment="1">
      <alignment vertical="center"/>
    </xf>
    <xf numFmtId="44" fontId="51" fillId="67" borderId="34" xfId="29" applyFont="1" applyFill="1" applyBorder="1" applyAlignment="1" applyProtection="1"/>
    <xf numFmtId="44" fontId="51" fillId="67" borderId="38" xfId="29" applyFont="1" applyFill="1" applyBorder="1" applyAlignment="1" applyProtection="1"/>
    <xf numFmtId="44" fontId="51" fillId="67" borderId="13" xfId="29" applyFont="1" applyFill="1" applyBorder="1" applyAlignment="1" applyProtection="1"/>
    <xf numFmtId="0" fontId="10" fillId="67" borderId="10" xfId="0" applyFont="1" applyFill="1" applyBorder="1" applyAlignment="1">
      <alignment horizontal="left" vertical="center"/>
    </xf>
    <xf numFmtId="0" fontId="111" fillId="67" borderId="10" xfId="0" applyFont="1" applyFill="1" applyBorder="1" applyAlignment="1">
      <alignment horizontal="center" vertical="center"/>
    </xf>
    <xf numFmtId="0" fontId="117" fillId="0" borderId="0" xfId="0" applyFont="1"/>
    <xf numFmtId="0" fontId="119" fillId="0" borderId="0" xfId="0" applyFont="1"/>
    <xf numFmtId="0" fontId="122" fillId="67" borderId="0" xfId="0" applyFont="1" applyFill="1" applyAlignment="1">
      <alignment vertical="center"/>
    </xf>
    <xf numFmtId="0" fontId="122" fillId="67" borderId="0" xfId="0" applyFont="1" applyFill="1" applyAlignment="1" applyProtection="1">
      <alignment vertical="center"/>
      <protection locked="0"/>
    </xf>
    <xf numFmtId="49" fontId="105" fillId="0" borderId="10" xfId="0" applyNumberFormat="1" applyFont="1" applyBorder="1" applyAlignment="1">
      <alignment horizontal="center" vertical="center"/>
    </xf>
    <xf numFmtId="166" fontId="4" fillId="0" borderId="0" xfId="0" applyNumberFormat="1" applyFont="1"/>
    <xf numFmtId="166" fontId="51" fillId="0" borderId="0" xfId="0" applyNumberFormat="1" applyFont="1"/>
    <xf numFmtId="0" fontId="51" fillId="75" borderId="13" xfId="0" applyFont="1" applyFill="1" applyBorder="1" applyAlignment="1">
      <alignment horizontal="left"/>
    </xf>
    <xf numFmtId="4" fontId="60" fillId="75" borderId="13" xfId="0" applyNumberFormat="1" applyFont="1" applyFill="1" applyBorder="1" applyAlignment="1">
      <alignment horizontal="center"/>
    </xf>
    <xf numFmtId="3" fontId="51" fillId="75" borderId="13" xfId="0" applyNumberFormat="1" applyFont="1" applyFill="1" applyBorder="1" applyAlignment="1">
      <alignment horizontal="center"/>
    </xf>
    <xf numFmtId="166" fontId="51" fillId="75" borderId="13" xfId="0" applyNumberFormat="1" applyFont="1" applyFill="1" applyBorder="1" applyAlignment="1">
      <alignment horizontal="right"/>
    </xf>
    <xf numFmtId="10" fontId="51" fillId="75" borderId="13" xfId="29" applyNumberFormat="1" applyFont="1" applyFill="1" applyBorder="1" applyAlignment="1" applyProtection="1">
      <alignment horizontal="right" indent="4"/>
    </xf>
    <xf numFmtId="0" fontId="48" fillId="75" borderId="10" xfId="0" applyFont="1" applyFill="1" applyBorder="1" applyAlignment="1">
      <alignment horizontal="center"/>
    </xf>
    <xf numFmtId="0" fontId="51" fillId="75" borderId="10" xfId="0" applyFont="1" applyFill="1" applyBorder="1" applyAlignment="1">
      <alignment horizontal="left"/>
    </xf>
    <xf numFmtId="4" fontId="60" fillId="75" borderId="10" xfId="0" applyNumberFormat="1" applyFont="1" applyFill="1" applyBorder="1" applyAlignment="1">
      <alignment horizontal="center"/>
    </xf>
    <xf numFmtId="1" fontId="51" fillId="75" borderId="10" xfId="0" applyNumberFormat="1" applyFont="1" applyFill="1" applyBorder="1" applyAlignment="1">
      <alignment horizontal="center"/>
    </xf>
    <xf numFmtId="44" fontId="51" fillId="75" borderId="10" xfId="29" applyFont="1" applyFill="1" applyBorder="1" applyAlignment="1" applyProtection="1">
      <alignment horizontal="right"/>
    </xf>
    <xf numFmtId="44" fontId="51" fillId="75" borderId="10" xfId="29" applyFont="1" applyFill="1" applyBorder="1" applyAlignment="1" applyProtection="1">
      <alignment horizontal="right" indent="4"/>
    </xf>
    <xf numFmtId="0" fontId="51" fillId="75" borderId="10" xfId="0" applyFont="1" applyFill="1" applyBorder="1" applyAlignment="1">
      <alignment horizontal="center"/>
    </xf>
    <xf numFmtId="166" fontId="51" fillId="75" borderId="30" xfId="0" applyNumberFormat="1" applyFont="1" applyFill="1" applyBorder="1" applyAlignment="1">
      <alignment horizontal="center"/>
    </xf>
    <xf numFmtId="166" fontId="51" fillId="75" borderId="30" xfId="0" applyNumberFormat="1" applyFont="1" applyFill="1" applyBorder="1"/>
    <xf numFmtId="166" fontId="51" fillId="75" borderId="10" xfId="0" applyNumberFormat="1" applyFont="1" applyFill="1" applyBorder="1"/>
    <xf numFmtId="10" fontId="51" fillId="75" borderId="10" xfId="62" applyNumberFormat="1" applyFont="1" applyFill="1" applyBorder="1" applyAlignment="1" applyProtection="1">
      <alignment horizontal="right" indent="4"/>
    </xf>
    <xf numFmtId="166" fontId="51" fillId="75" borderId="10" xfId="0" applyNumberFormat="1" applyFont="1" applyFill="1" applyBorder="1" applyAlignment="1">
      <alignment horizontal="center"/>
    </xf>
    <xf numFmtId="166" fontId="51" fillId="75" borderId="34" xfId="0" applyNumberFormat="1" applyFont="1" applyFill="1" applyBorder="1" applyAlignment="1">
      <alignment horizontal="center"/>
    </xf>
    <xf numFmtId="166" fontId="51" fillId="75" borderId="34" xfId="0" applyNumberFormat="1" applyFont="1" applyFill="1" applyBorder="1"/>
    <xf numFmtId="10" fontId="51" fillId="75" borderId="34" xfId="62" applyNumberFormat="1" applyFont="1" applyFill="1" applyBorder="1" applyAlignment="1" applyProtection="1">
      <alignment horizontal="right" indent="4"/>
    </xf>
    <xf numFmtId="0" fontId="51" fillId="75" borderId="13" xfId="0" applyFont="1" applyFill="1" applyBorder="1" applyAlignment="1">
      <alignment horizontal="center"/>
    </xf>
    <xf numFmtId="166" fontId="47" fillId="75" borderId="10" xfId="29" applyNumberFormat="1" applyFont="1" applyFill="1" applyBorder="1" applyAlignment="1" applyProtection="1"/>
    <xf numFmtId="0" fontId="51" fillId="75" borderId="66" xfId="0" applyFont="1" applyFill="1" applyBorder="1" applyAlignment="1">
      <alignment horizontal="left"/>
    </xf>
    <xf numFmtId="0" fontId="51" fillId="75" borderId="68" xfId="0" applyFont="1" applyFill="1" applyBorder="1" applyAlignment="1">
      <alignment horizontal="left"/>
    </xf>
    <xf numFmtId="0" fontId="51" fillId="75" borderId="33" xfId="0" applyFont="1" applyFill="1" applyBorder="1" applyAlignment="1">
      <alignment horizontal="left"/>
    </xf>
    <xf numFmtId="166" fontId="51" fillId="75" borderId="59" xfId="29" applyNumberFormat="1" applyFont="1" applyFill="1" applyBorder="1" applyAlignment="1" applyProtection="1">
      <alignment horizontal="right"/>
    </xf>
    <xf numFmtId="0" fontId="51" fillId="75" borderId="84" xfId="0" applyFont="1" applyFill="1" applyBorder="1" applyAlignment="1">
      <alignment horizontal="left"/>
    </xf>
    <xf numFmtId="0" fontId="51" fillId="75" borderId="28" xfId="0" applyFont="1" applyFill="1" applyBorder="1" applyAlignment="1">
      <alignment horizontal="left"/>
    </xf>
    <xf numFmtId="0" fontId="51" fillId="75" borderId="29" xfId="0" applyFont="1" applyFill="1" applyBorder="1" applyAlignment="1">
      <alignment horizontal="left"/>
    </xf>
    <xf numFmtId="166" fontId="51" fillId="75" borderId="61" xfId="29" applyNumberFormat="1" applyFont="1" applyFill="1" applyBorder="1" applyAlignment="1" applyProtection="1">
      <alignment horizontal="right"/>
    </xf>
    <xf numFmtId="3" fontId="51" fillId="75" borderId="66" xfId="0" applyNumberFormat="1" applyFont="1" applyFill="1" applyBorder="1" applyAlignment="1">
      <alignment horizontal="center" wrapText="1"/>
    </xf>
    <xf numFmtId="0" fontId="51" fillId="75" borderId="68" xfId="0" applyFont="1" applyFill="1" applyBorder="1"/>
    <xf numFmtId="44" fontId="47" fillId="75" borderId="33" xfId="0" applyNumberFormat="1" applyFont="1" applyFill="1" applyBorder="1" applyAlignment="1">
      <alignment horizontal="right"/>
    </xf>
    <xf numFmtId="166" fontId="47" fillId="75" borderId="59" xfId="29" applyNumberFormat="1" applyFont="1" applyFill="1" applyBorder="1" applyAlignment="1" applyProtection="1">
      <alignment horizontal="right"/>
    </xf>
    <xf numFmtId="3" fontId="51" fillId="75" borderId="84" xfId="0" applyNumberFormat="1" applyFont="1" applyFill="1" applyBorder="1" applyAlignment="1">
      <alignment horizontal="center" wrapText="1"/>
    </xf>
    <xf numFmtId="0" fontId="51" fillId="75" borderId="28" xfId="0" applyFont="1" applyFill="1" applyBorder="1"/>
    <xf numFmtId="44" fontId="51" fillId="75" borderId="29" xfId="0" applyNumberFormat="1" applyFont="1" applyFill="1" applyBorder="1" applyAlignment="1">
      <alignment horizontal="right"/>
    </xf>
    <xf numFmtId="3" fontId="51" fillId="75" borderId="85" xfId="0" applyNumberFormat="1" applyFont="1" applyFill="1" applyBorder="1" applyAlignment="1">
      <alignment horizontal="center" wrapText="1"/>
    </xf>
    <xf numFmtId="0" fontId="51" fillId="75" borderId="27" xfId="0" applyFont="1" applyFill="1" applyBorder="1"/>
    <xf numFmtId="44" fontId="47" fillId="75" borderId="21" xfId="0" applyNumberFormat="1" applyFont="1" applyFill="1" applyBorder="1" applyAlignment="1">
      <alignment horizontal="right"/>
    </xf>
    <xf numFmtId="3" fontId="44" fillId="75" borderId="88" xfId="0" applyNumberFormat="1" applyFont="1" applyFill="1" applyBorder="1" applyAlignment="1">
      <alignment horizontal="center" wrapText="1"/>
    </xf>
    <xf numFmtId="0" fontId="44" fillId="75" borderId="89" xfId="0" applyFont="1" applyFill="1" applyBorder="1"/>
    <xf numFmtId="44" fontId="47" fillId="75" borderId="90" xfId="0" applyNumberFormat="1" applyFont="1" applyFill="1" applyBorder="1" applyAlignment="1">
      <alignment horizontal="right" vertical="center"/>
    </xf>
    <xf numFmtId="166" fontId="47" fillId="75" borderId="87" xfId="29" applyNumberFormat="1" applyFont="1" applyFill="1" applyBorder="1" applyAlignment="1" applyProtection="1">
      <alignment horizontal="right"/>
    </xf>
    <xf numFmtId="0" fontId="46" fillId="75" borderId="69" xfId="0" applyFont="1" applyFill="1" applyBorder="1" applyAlignment="1">
      <alignment vertical="center"/>
    </xf>
    <xf numFmtId="0" fontId="46" fillId="75" borderId="16" xfId="0" applyFont="1" applyFill="1" applyBorder="1" applyAlignment="1">
      <alignment vertical="center"/>
    </xf>
    <xf numFmtId="0" fontId="46" fillId="75" borderId="16" xfId="0" applyFont="1" applyFill="1" applyBorder="1" applyAlignment="1">
      <alignment horizontal="center" vertical="center"/>
    </xf>
    <xf numFmtId="44" fontId="47" fillId="75" borderId="17" xfId="0" applyNumberFormat="1" applyFont="1" applyFill="1" applyBorder="1" applyAlignment="1">
      <alignment horizontal="right" vertical="center"/>
    </xf>
    <xf numFmtId="10" fontId="47" fillId="75" borderId="18" xfId="29" applyNumberFormat="1" applyFont="1" applyFill="1" applyBorder="1" applyAlignment="1" applyProtection="1">
      <alignment horizontal="center" vertical="center"/>
    </xf>
    <xf numFmtId="44" fontId="47" fillId="75" borderId="15" xfId="29" applyFont="1" applyFill="1" applyBorder="1" applyAlignment="1" applyProtection="1">
      <alignment horizontal="center" vertical="center"/>
    </xf>
    <xf numFmtId="0" fontId="47" fillId="75" borderId="15" xfId="0" applyFont="1" applyFill="1" applyBorder="1" applyAlignment="1">
      <alignment vertical="center"/>
    </xf>
    <xf numFmtId="0" fontId="47" fillId="75" borderId="16" xfId="0" applyFont="1" applyFill="1" applyBorder="1" applyAlignment="1">
      <alignment vertical="center"/>
    </xf>
    <xf numFmtId="0" fontId="47" fillId="75" borderId="16" xfId="0" applyFont="1" applyFill="1" applyBorder="1" applyAlignment="1">
      <alignment horizontal="center" vertical="center"/>
    </xf>
    <xf numFmtId="0" fontId="47" fillId="75" borderId="17" xfId="0" applyFont="1" applyFill="1" applyBorder="1" applyAlignment="1">
      <alignment horizontal="right" vertical="center" indent="1"/>
    </xf>
    <xf numFmtId="37" fontId="47" fillId="75" borderId="18" xfId="0" applyNumberFormat="1" applyFont="1" applyFill="1" applyBorder="1" applyAlignment="1">
      <alignment horizontal="right" vertical="center"/>
    </xf>
    <xf numFmtId="44" fontId="47" fillId="75" borderId="18" xfId="29" applyFont="1" applyFill="1" applyBorder="1" applyAlignment="1" applyProtection="1">
      <alignment horizontal="center" vertical="center"/>
    </xf>
    <xf numFmtId="164" fontId="47" fillId="75" borderId="42" xfId="0" applyNumberFormat="1" applyFont="1" applyFill="1" applyBorder="1" applyAlignment="1">
      <alignment horizontal="center" vertical="center" wrapText="1"/>
    </xf>
    <xf numFmtId="164" fontId="47" fillId="75" borderId="43" xfId="0" applyNumberFormat="1" applyFont="1" applyFill="1" applyBorder="1" applyAlignment="1">
      <alignment horizontal="center" vertical="center" wrapText="1"/>
    </xf>
    <xf numFmtId="10" fontId="51" fillId="75" borderId="44" xfId="0" applyNumberFormat="1" applyFont="1" applyFill="1" applyBorder="1" applyAlignment="1">
      <alignment horizontal="center" wrapText="1"/>
    </xf>
    <xf numFmtId="10" fontId="51" fillId="75" borderId="45" xfId="0" applyNumberFormat="1" applyFont="1" applyFill="1" applyBorder="1" applyAlignment="1">
      <alignment horizontal="center" wrapText="1"/>
    </xf>
    <xf numFmtId="10" fontId="47" fillId="75" borderId="39" xfId="62" applyNumberFormat="1" applyFont="1" applyFill="1" applyBorder="1" applyAlignment="1" applyProtection="1">
      <alignment horizontal="center" vertical="center" wrapText="1"/>
    </xf>
    <xf numFmtId="10" fontId="47" fillId="75" borderId="40" xfId="62" applyNumberFormat="1" applyFont="1" applyFill="1" applyBorder="1" applyAlignment="1" applyProtection="1">
      <alignment horizontal="center" vertical="center"/>
    </xf>
    <xf numFmtId="0" fontId="51" fillId="75" borderId="23" xfId="0" applyFont="1" applyFill="1" applyBorder="1"/>
    <xf numFmtId="0" fontId="51" fillId="75" borderId="11" xfId="0" applyFont="1" applyFill="1" applyBorder="1"/>
    <xf numFmtId="0" fontId="51" fillId="75" borderId="11" xfId="0" applyFont="1" applyFill="1" applyBorder="1" applyAlignment="1">
      <alignment horizontal="center"/>
    </xf>
    <xf numFmtId="0" fontId="51" fillId="75" borderId="11" xfId="0" applyFont="1" applyFill="1" applyBorder="1" applyAlignment="1">
      <alignment horizontal="right" indent="1"/>
    </xf>
    <xf numFmtId="10" fontId="51" fillId="75" borderId="11" xfId="62" applyNumberFormat="1" applyFont="1" applyFill="1" applyBorder="1" applyAlignment="1" applyProtection="1">
      <alignment horizontal="center" wrapText="1"/>
    </xf>
    <xf numFmtId="44" fontId="51" fillId="75" borderId="20" xfId="29" applyFont="1" applyFill="1" applyBorder="1" applyAlignment="1" applyProtection="1">
      <alignment horizontal="right" vertical="top"/>
    </xf>
    <xf numFmtId="10" fontId="47" fillId="75" borderId="13" xfId="29" applyNumberFormat="1" applyFont="1" applyFill="1" applyBorder="1" applyAlignment="1" applyProtection="1">
      <alignment horizontal="right" vertical="top"/>
    </xf>
    <xf numFmtId="166" fontId="51" fillId="75" borderId="23" xfId="29" applyNumberFormat="1" applyFont="1" applyFill="1" applyBorder="1" applyAlignment="1" applyProtection="1">
      <alignment horizontal="right"/>
    </xf>
    <xf numFmtId="166" fontId="47" fillId="75" borderId="13" xfId="29" applyNumberFormat="1" applyFont="1" applyFill="1" applyBorder="1" applyAlignment="1" applyProtection="1">
      <alignment horizontal="right"/>
    </xf>
    <xf numFmtId="10" fontId="47" fillId="75" borderId="44" xfId="0" applyNumberFormat="1" applyFont="1" applyFill="1" applyBorder="1" applyAlignment="1">
      <alignment horizontal="center" wrapText="1"/>
    </xf>
    <xf numFmtId="7" fontId="51" fillId="75" borderId="13" xfId="0" applyNumberFormat="1" applyFont="1" applyFill="1" applyBorder="1" applyAlignment="1">
      <alignment horizontal="center"/>
    </xf>
    <xf numFmtId="37" fontId="47" fillId="75" borderId="13" xfId="0" applyNumberFormat="1" applyFont="1" applyFill="1" applyBorder="1" applyAlignment="1">
      <alignment horizontal="right"/>
    </xf>
    <xf numFmtId="166" fontId="51" fillId="75" borderId="13" xfId="29" applyNumberFormat="1" applyFont="1" applyFill="1" applyBorder="1" applyAlignment="1" applyProtection="1">
      <alignment horizontal="right"/>
    </xf>
    <xf numFmtId="0" fontId="51" fillId="75" borderId="60" xfId="0" applyFont="1" applyFill="1" applyBorder="1" applyAlignment="1">
      <alignment horizontal="left"/>
    </xf>
    <xf numFmtId="0" fontId="51" fillId="75" borderId="10" xfId="0" applyFont="1" applyFill="1" applyBorder="1"/>
    <xf numFmtId="44" fontId="51" fillId="75" borderId="13" xfId="29" applyFont="1" applyFill="1" applyBorder="1" applyAlignment="1" applyProtection="1">
      <alignment horizontal="center"/>
    </xf>
    <xf numFmtId="44" fontId="47" fillId="75" borderId="101" xfId="29" applyFont="1" applyFill="1" applyBorder="1" applyAlignment="1" applyProtection="1">
      <alignment horizontal="center"/>
    </xf>
    <xf numFmtId="37" fontId="47" fillId="75" borderId="18" xfId="0" applyNumberFormat="1" applyFont="1" applyFill="1" applyBorder="1" applyAlignment="1">
      <alignment horizontal="center" vertical="center"/>
    </xf>
    <xf numFmtId="44" fontId="47" fillId="75" borderId="17" xfId="29" applyFont="1" applyFill="1" applyBorder="1" applyAlignment="1" applyProtection="1">
      <alignment horizontal="center" vertical="center"/>
    </xf>
    <xf numFmtId="0" fontId="51" fillId="75" borderId="102" xfId="0" applyFont="1" applyFill="1" applyBorder="1" applyAlignment="1">
      <alignment horizontal="left"/>
    </xf>
    <xf numFmtId="0" fontId="47" fillId="75" borderId="69" xfId="0" applyFont="1" applyFill="1" applyBorder="1" applyAlignment="1">
      <alignment vertical="center"/>
    </xf>
    <xf numFmtId="166" fontId="47" fillId="75" borderId="101" xfId="29" applyNumberFormat="1" applyFont="1" applyFill="1" applyBorder="1" applyAlignment="1" applyProtection="1">
      <alignment horizontal="right"/>
    </xf>
    <xf numFmtId="0" fontId="46" fillId="75" borderId="94" xfId="0" applyFont="1" applyFill="1" applyBorder="1" applyAlignment="1">
      <alignment vertical="center"/>
    </xf>
    <xf numFmtId="0" fontId="46" fillId="75" borderId="95" xfId="0" applyFont="1" applyFill="1" applyBorder="1" applyAlignment="1">
      <alignment vertical="center"/>
    </xf>
    <xf numFmtId="0" fontId="46" fillId="75" borderId="95" xfId="0" applyFont="1" applyFill="1" applyBorder="1" applyAlignment="1">
      <alignment horizontal="center" vertical="center"/>
    </xf>
    <xf numFmtId="44" fontId="47" fillId="75" borderId="96" xfId="0" applyNumberFormat="1" applyFont="1" applyFill="1" applyBorder="1" applyAlignment="1">
      <alignment horizontal="right" vertical="center"/>
    </xf>
    <xf numFmtId="10" fontId="51" fillId="24" borderId="20" xfId="29" applyNumberFormat="1" applyFont="1" applyFill="1" applyBorder="1" applyAlignment="1" applyProtection="1">
      <alignment horizontal="right"/>
      <protection locked="0"/>
    </xf>
    <xf numFmtId="0" fontId="56" fillId="27" borderId="106" xfId="0" applyFont="1" applyFill="1" applyBorder="1" applyAlignment="1">
      <alignment horizontal="center" vertical="center"/>
    </xf>
    <xf numFmtId="0" fontId="51" fillId="75" borderId="58" xfId="0" applyFont="1" applyFill="1" applyBorder="1" applyAlignment="1">
      <alignment horizontal="left"/>
    </xf>
    <xf numFmtId="0" fontId="51" fillId="75" borderId="105" xfId="0" applyFont="1" applyFill="1" applyBorder="1" applyAlignment="1">
      <alignment horizontal="left"/>
    </xf>
    <xf numFmtId="7" fontId="51" fillId="75" borderId="105" xfId="0" applyNumberFormat="1" applyFont="1" applyFill="1" applyBorder="1" applyAlignment="1">
      <alignment horizontal="center"/>
    </xf>
    <xf numFmtId="0" fontId="51" fillId="75" borderId="105" xfId="0" applyFont="1" applyFill="1" applyBorder="1" applyAlignment="1">
      <alignment horizontal="center"/>
    </xf>
    <xf numFmtId="37" fontId="47" fillId="75" borderId="105" xfId="0" applyNumberFormat="1" applyFont="1" applyFill="1" applyBorder="1" applyAlignment="1">
      <alignment horizontal="right"/>
    </xf>
    <xf numFmtId="166" fontId="51" fillId="75" borderId="105" xfId="29" applyNumberFormat="1" applyFont="1" applyFill="1" applyBorder="1" applyAlignment="1" applyProtection="1">
      <alignment horizontal="right"/>
    </xf>
    <xf numFmtId="166" fontId="51" fillId="75" borderId="101" xfId="29" applyNumberFormat="1" applyFont="1" applyFill="1" applyBorder="1" applyAlignment="1" applyProtection="1">
      <alignment horizontal="right"/>
    </xf>
    <xf numFmtId="0" fontId="51" fillId="75" borderId="85" xfId="0" applyFont="1" applyFill="1" applyBorder="1" applyAlignment="1">
      <alignment horizontal="left"/>
    </xf>
    <xf numFmtId="0" fontId="51" fillId="75" borderId="27" xfId="0" applyFont="1" applyFill="1" applyBorder="1" applyAlignment="1">
      <alignment horizontal="left"/>
    </xf>
    <xf numFmtId="0" fontId="51" fillId="75" borderId="21" xfId="0" applyFont="1" applyFill="1" applyBorder="1" applyAlignment="1">
      <alignment horizontal="left"/>
    </xf>
    <xf numFmtId="170" fontId="4" fillId="0" borderId="0" xfId="0" applyNumberFormat="1" applyFont="1" applyAlignment="1">
      <alignment horizontal="center"/>
    </xf>
    <xf numFmtId="0" fontId="127" fillId="0" borderId="0" xfId="0" applyFont="1" applyAlignment="1">
      <alignment horizontal="left"/>
    </xf>
    <xf numFmtId="0" fontId="127" fillId="0" borderId="0" xfId="0" applyFont="1" applyAlignment="1">
      <alignment horizontal="center"/>
    </xf>
    <xf numFmtId="49" fontId="40" fillId="0" borderId="11" xfId="0" applyNumberFormat="1" applyFont="1" applyBorder="1" applyAlignment="1">
      <alignment horizontal="center"/>
    </xf>
    <xf numFmtId="0" fontId="40" fillId="0" borderId="11" xfId="0" applyFont="1" applyBorder="1" applyAlignment="1">
      <alignment horizontal="center"/>
    </xf>
    <xf numFmtId="44" fontId="40" fillId="0" borderId="11" xfId="0" applyNumberFormat="1" applyFont="1" applyBorder="1" applyAlignment="1">
      <alignment horizontal="center"/>
    </xf>
    <xf numFmtId="4" fontId="108" fillId="70" borderId="10" xfId="38" applyNumberFormat="1" applyFont="1" applyFill="1" applyBorder="1" applyAlignment="1">
      <alignment horizontal="center" vertical="center"/>
    </xf>
    <xf numFmtId="0" fontId="120" fillId="0" borderId="0" xfId="0" applyFont="1" applyAlignment="1">
      <alignment horizontal="center" vertical="center" wrapText="1"/>
    </xf>
    <xf numFmtId="0" fontId="51" fillId="67" borderId="38" xfId="0" applyFont="1" applyFill="1" applyBorder="1"/>
    <xf numFmtId="0" fontId="51" fillId="67" borderId="19" xfId="0" applyFont="1" applyFill="1" applyBorder="1" applyAlignment="1">
      <alignment horizontal="center"/>
    </xf>
    <xf numFmtId="37" fontId="47" fillId="69" borderId="18" xfId="0" applyNumberFormat="1" applyFont="1" applyFill="1" applyBorder="1" applyAlignment="1">
      <alignment horizontal="right" vertical="center" indent="1"/>
    </xf>
    <xf numFmtId="37" fontId="47" fillId="31" borderId="18" xfId="0" applyNumberFormat="1" applyFont="1" applyFill="1" applyBorder="1" applyAlignment="1">
      <alignment horizontal="right" vertical="center" indent="1"/>
    </xf>
    <xf numFmtId="37" fontId="47" fillId="26" borderId="90" xfId="0" applyNumberFormat="1" applyFont="1" applyFill="1" applyBorder="1" applyAlignment="1">
      <alignment horizontal="center" vertical="center"/>
    </xf>
    <xf numFmtId="37" fontId="47" fillId="26" borderId="35" xfId="0" applyNumberFormat="1" applyFont="1" applyFill="1" applyBorder="1" applyAlignment="1">
      <alignment horizontal="center" vertical="center"/>
    </xf>
    <xf numFmtId="37" fontId="47" fillId="68" borderId="25" xfId="0" applyNumberFormat="1" applyFont="1" applyFill="1" applyBorder="1" applyAlignment="1">
      <alignment horizontal="right" indent="1"/>
    </xf>
    <xf numFmtId="37" fontId="51" fillId="67" borderId="58" xfId="0" applyNumberFormat="1" applyFont="1" applyFill="1" applyBorder="1" applyAlignment="1">
      <alignment horizontal="center"/>
    </xf>
    <xf numFmtId="37" fontId="51" fillId="67" borderId="60" xfId="0" applyNumberFormat="1" applyFont="1" applyFill="1" applyBorder="1" applyAlignment="1">
      <alignment horizontal="center"/>
    </xf>
    <xf numFmtId="37" fontId="51" fillId="67" borderId="104" xfId="0" applyNumberFormat="1" applyFont="1" applyFill="1" applyBorder="1" applyAlignment="1">
      <alignment horizontal="center"/>
    </xf>
    <xf numFmtId="37" fontId="51" fillId="67" borderId="12" xfId="0" applyNumberFormat="1" applyFont="1" applyFill="1" applyBorder="1" applyAlignment="1">
      <alignment horizontal="center"/>
    </xf>
    <xf numFmtId="37" fontId="51" fillId="67" borderId="87" xfId="0" applyNumberFormat="1" applyFont="1" applyFill="1" applyBorder="1" applyAlignment="1">
      <alignment horizontal="center"/>
    </xf>
    <xf numFmtId="49" fontId="40" fillId="0" borderId="0" xfId="0" applyNumberFormat="1" applyFont="1" applyAlignment="1">
      <alignment horizontal="center"/>
    </xf>
    <xf numFmtId="37" fontId="47" fillId="26" borderId="65" xfId="0" applyNumberFormat="1" applyFont="1" applyFill="1" applyBorder="1" applyAlignment="1">
      <alignment horizontal="center" vertical="center"/>
    </xf>
    <xf numFmtId="49" fontId="130" fillId="77" borderId="108" xfId="0" applyNumberFormat="1" applyFont="1" applyFill="1" applyBorder="1"/>
    <xf numFmtId="0" fontId="51" fillId="25" borderId="13" xfId="0" applyFont="1" applyFill="1" applyBorder="1" applyAlignment="1">
      <alignment horizontal="left" wrapText="1"/>
    </xf>
    <xf numFmtId="0" fontId="130" fillId="77" borderId="108" xfId="0" applyFont="1" applyFill="1" applyBorder="1"/>
    <xf numFmtId="0" fontId="51" fillId="25" borderId="13" xfId="0" applyFont="1" applyFill="1" applyBorder="1"/>
    <xf numFmtId="0" fontId="131" fillId="77" borderId="108" xfId="0" applyFont="1" applyFill="1" applyBorder="1"/>
    <xf numFmtId="0" fontId="112" fillId="25" borderId="10" xfId="53" applyFont="1" applyFill="1" applyBorder="1" applyAlignment="1">
      <alignment horizontal="center" vertical="center" wrapText="1"/>
    </xf>
    <xf numFmtId="0" fontId="112" fillId="25" borderId="29" xfId="53" applyFont="1" applyFill="1" applyBorder="1" applyAlignment="1">
      <alignment horizontal="center" vertical="center" wrapText="1"/>
    </xf>
    <xf numFmtId="44" fontId="113" fillId="25" borderId="10" xfId="53" applyNumberFormat="1" applyFont="1" applyFill="1" applyBorder="1" applyAlignment="1">
      <alignment horizontal="center" vertical="center" wrapText="1"/>
    </xf>
    <xf numFmtId="0" fontId="10" fillId="25" borderId="10" xfId="62" applyNumberFormat="1" applyFont="1" applyFill="1" applyBorder="1" applyAlignment="1" applyProtection="1">
      <alignment horizontal="center" vertical="center"/>
      <protection locked="0"/>
    </xf>
    <xf numFmtId="0" fontId="10" fillId="24" borderId="23" xfId="0" applyFont="1" applyFill="1" applyBorder="1" applyAlignment="1" applyProtection="1">
      <alignment horizontal="left" vertical="center"/>
      <protection locked="0"/>
    </xf>
    <xf numFmtId="0" fontId="10" fillId="24" borderId="11" xfId="0" applyFont="1" applyFill="1" applyBorder="1" applyAlignment="1" applyProtection="1">
      <alignment horizontal="left" vertical="center"/>
      <protection locked="0"/>
    </xf>
    <xf numFmtId="0" fontId="10" fillId="24" borderId="20" xfId="0" applyFont="1" applyFill="1" applyBorder="1" applyAlignment="1" applyProtection="1">
      <alignment horizontal="left" vertical="center"/>
      <protection locked="0"/>
    </xf>
    <xf numFmtId="0" fontId="9" fillId="24" borderId="32" xfId="0" applyFont="1" applyFill="1" applyBorder="1" applyAlignment="1" applyProtection="1">
      <alignment horizontal="center" vertical="center" wrapText="1"/>
      <protection locked="0"/>
    </xf>
    <xf numFmtId="0" fontId="9" fillId="24" borderId="33" xfId="0" applyFont="1" applyFill="1" applyBorder="1" applyAlignment="1" applyProtection="1">
      <alignment horizontal="center" vertical="center" wrapText="1"/>
      <protection locked="0"/>
    </xf>
    <xf numFmtId="0" fontId="10" fillId="0" borderId="0" xfId="0" applyFont="1" applyAlignment="1">
      <alignment horizontal="left" vertical="top" wrapText="1"/>
    </xf>
    <xf numFmtId="0" fontId="10" fillId="0" borderId="11" xfId="0" applyFont="1" applyBorder="1" applyAlignment="1">
      <alignment horizontal="center" vertical="center" wrapText="1"/>
    </xf>
    <xf numFmtId="0" fontId="36" fillId="0" borderId="20" xfId="0" applyFont="1" applyBorder="1" applyAlignment="1">
      <alignment horizontal="center" wrapText="1"/>
    </xf>
    <xf numFmtId="0" fontId="10" fillId="0" borderId="23" xfId="0" applyFont="1" applyBorder="1" applyAlignment="1">
      <alignment horizontal="center" wrapText="1"/>
    </xf>
    <xf numFmtId="0" fontId="9" fillId="0" borderId="26" xfId="0" applyFont="1" applyBorder="1" applyAlignment="1">
      <alignment horizontal="center" vertical="center" wrapText="1"/>
    </xf>
    <xf numFmtId="0" fontId="9" fillId="0" borderId="21" xfId="0" applyFont="1" applyBorder="1" applyAlignment="1">
      <alignment horizontal="center" vertical="center" wrapText="1"/>
    </xf>
    <xf numFmtId="0" fontId="10" fillId="25" borderId="19" xfId="62" applyNumberFormat="1" applyFont="1" applyFill="1" applyBorder="1" applyAlignment="1" applyProtection="1">
      <alignment horizontal="left" vertical="center"/>
    </xf>
    <xf numFmtId="0" fontId="10" fillId="25" borderId="0" xfId="62" applyNumberFormat="1" applyFont="1" applyFill="1" applyBorder="1" applyAlignment="1" applyProtection="1">
      <alignment horizontal="left" vertical="center"/>
    </xf>
    <xf numFmtId="0" fontId="9" fillId="0" borderId="0" xfId="0" applyFont="1" applyAlignment="1">
      <alignment horizontal="left" vertical="top" wrapText="1"/>
    </xf>
    <xf numFmtId="0" fontId="100" fillId="0" borderId="78" xfId="0" applyFont="1" applyBorder="1" applyAlignment="1">
      <alignment horizontal="center" vertical="center" wrapText="1"/>
    </xf>
    <xf numFmtId="0" fontId="61" fillId="27" borderId="68" xfId="0" applyFont="1" applyFill="1" applyBorder="1" applyAlignment="1">
      <alignment horizontal="center" vertical="center"/>
    </xf>
    <xf numFmtId="0" fontId="61" fillId="27" borderId="67" xfId="0" applyFont="1" applyFill="1" applyBorder="1" applyAlignment="1">
      <alignment horizontal="center" vertical="center"/>
    </xf>
    <xf numFmtId="0" fontId="40" fillId="0" borderId="10" xfId="0" applyFont="1" applyBorder="1" applyAlignment="1">
      <alignment horizontal="center" vertical="center" wrapText="1"/>
    </xf>
    <xf numFmtId="0" fontId="100" fillId="0" borderId="0" xfId="0" applyFont="1" applyAlignment="1">
      <alignment horizontal="center"/>
    </xf>
    <xf numFmtId="0" fontId="100" fillId="0" borderId="77" xfId="0" applyFont="1" applyBorder="1" applyAlignment="1">
      <alignment horizontal="center"/>
    </xf>
    <xf numFmtId="0" fontId="61" fillId="27" borderId="66" xfId="0" applyFont="1" applyFill="1" applyBorder="1" applyAlignment="1">
      <alignment horizontal="center" vertical="center"/>
    </xf>
    <xf numFmtId="0" fontId="100" fillId="0" borderId="72" xfId="0" applyFont="1" applyBorder="1" applyAlignment="1">
      <alignment horizontal="center"/>
    </xf>
    <xf numFmtId="0" fontId="100" fillId="0" borderId="73" xfId="0" applyFont="1" applyBorder="1" applyAlignment="1">
      <alignment horizontal="center"/>
    </xf>
    <xf numFmtId="0" fontId="61" fillId="27" borderId="19" xfId="0" applyFont="1" applyFill="1" applyBorder="1" applyAlignment="1">
      <alignment horizontal="center" vertical="center" wrapText="1"/>
    </xf>
    <xf numFmtId="0" fontId="61" fillId="27" borderId="0" xfId="0" applyFont="1" applyFill="1" applyAlignment="1">
      <alignment horizontal="center" vertical="center" wrapText="1"/>
    </xf>
    <xf numFmtId="49" fontId="49" fillId="28" borderId="34" xfId="0" applyNumberFormat="1" applyFont="1" applyFill="1" applyBorder="1" applyAlignment="1">
      <alignment horizontal="center" vertical="center" wrapText="1"/>
    </xf>
    <xf numFmtId="49" fontId="49" fillId="28" borderId="35" xfId="0" applyNumberFormat="1" applyFont="1" applyFill="1" applyBorder="1" applyAlignment="1">
      <alignment horizontal="center" vertical="center" wrapText="1"/>
    </xf>
    <xf numFmtId="49" fontId="49" fillId="64" borderId="34" xfId="0" applyNumberFormat="1" applyFont="1" applyFill="1" applyBorder="1" applyAlignment="1">
      <alignment horizontal="center" vertical="center" wrapText="1"/>
    </xf>
    <xf numFmtId="49" fontId="49" fillId="64" borderId="35" xfId="0" applyNumberFormat="1" applyFont="1" applyFill="1" applyBorder="1" applyAlignment="1">
      <alignment horizontal="center" vertical="center" wrapText="1"/>
    </xf>
    <xf numFmtId="49" fontId="49" fillId="73" borderId="34" xfId="0" applyNumberFormat="1" applyFont="1" applyFill="1" applyBorder="1" applyAlignment="1">
      <alignment horizontal="center" vertical="center" wrapText="1"/>
    </xf>
    <xf numFmtId="49" fontId="49" fillId="73" borderId="13" xfId="0" applyNumberFormat="1" applyFont="1" applyFill="1" applyBorder="1" applyAlignment="1">
      <alignment horizontal="center" vertical="center" wrapText="1"/>
    </xf>
    <xf numFmtId="0" fontId="61" fillId="27" borderId="11" xfId="0" applyFont="1" applyFill="1" applyBorder="1" applyAlignment="1">
      <alignment horizontal="center" vertical="center" wrapText="1"/>
    </xf>
    <xf numFmtId="49" fontId="61" fillId="27" borderId="34" xfId="0" applyNumberFormat="1" applyFont="1" applyFill="1" applyBorder="1" applyAlignment="1">
      <alignment horizontal="center" vertical="center" wrapText="1"/>
    </xf>
    <xf numFmtId="49" fontId="61" fillId="27" borderId="35" xfId="0" applyNumberFormat="1" applyFont="1" applyFill="1" applyBorder="1" applyAlignment="1">
      <alignment horizontal="center" vertical="center" wrapText="1"/>
    </xf>
    <xf numFmtId="49" fontId="61" fillId="27" borderId="10" xfId="0" applyNumberFormat="1" applyFont="1" applyFill="1" applyBorder="1" applyAlignment="1">
      <alignment horizontal="center" vertical="center" wrapText="1"/>
    </xf>
    <xf numFmtId="49" fontId="49" fillId="64" borderId="10" xfId="0" applyNumberFormat="1" applyFont="1" applyFill="1" applyBorder="1" applyAlignment="1">
      <alignment horizontal="center" vertical="center" wrapText="1"/>
    </xf>
    <xf numFmtId="3" fontId="43" fillId="26" borderId="69" xfId="0" applyNumberFormat="1" applyFont="1" applyFill="1" applyBorder="1" applyAlignment="1">
      <alignment horizontal="center" vertical="center"/>
    </xf>
    <xf numFmtId="3" fontId="43" fillId="26" borderId="16" xfId="0" applyNumberFormat="1" applyFont="1" applyFill="1" applyBorder="1" applyAlignment="1">
      <alignment horizontal="center" vertical="center"/>
    </xf>
    <xf numFmtId="3" fontId="43" fillId="26" borderId="17" xfId="0" applyNumberFormat="1" applyFont="1" applyFill="1" applyBorder="1" applyAlignment="1">
      <alignment horizontal="center" vertical="center"/>
    </xf>
    <xf numFmtId="49" fontId="49" fillId="28" borderId="10" xfId="0" applyNumberFormat="1" applyFont="1" applyFill="1" applyBorder="1" applyAlignment="1">
      <alignment horizontal="center" vertical="center" wrapText="1"/>
    </xf>
    <xf numFmtId="3" fontId="43" fillId="26" borderId="36" xfId="0" applyNumberFormat="1" applyFont="1" applyFill="1" applyBorder="1" applyAlignment="1">
      <alignment horizontal="center" vertical="center"/>
    </xf>
    <xf numFmtId="3" fontId="43" fillId="26" borderId="37" xfId="0" applyNumberFormat="1" applyFont="1" applyFill="1" applyBorder="1" applyAlignment="1">
      <alignment horizontal="center" vertical="center"/>
    </xf>
    <xf numFmtId="0" fontId="120" fillId="0" borderId="0" xfId="0" applyFont="1" applyAlignment="1">
      <alignment horizontal="center" vertical="center" wrapText="1"/>
    </xf>
    <xf numFmtId="0" fontId="58" fillId="0" borderId="0" xfId="0" applyFont="1" applyAlignment="1">
      <alignment horizontal="left" vertical="center" wrapText="1"/>
    </xf>
    <xf numFmtId="49" fontId="61" fillId="67" borderId="34" xfId="0" applyNumberFormat="1" applyFont="1" applyFill="1" applyBorder="1" applyAlignment="1">
      <alignment horizontal="center" vertical="center" wrapText="1"/>
    </xf>
    <xf numFmtId="49" fontId="61" fillId="67" borderId="38" xfId="0" applyNumberFormat="1" applyFont="1" applyFill="1" applyBorder="1" applyAlignment="1">
      <alignment horizontal="center" vertical="center" wrapText="1"/>
    </xf>
    <xf numFmtId="49" fontId="61" fillId="67" borderId="13" xfId="0" applyNumberFormat="1" applyFont="1" applyFill="1" applyBorder="1" applyAlignment="1">
      <alignment horizontal="center" vertical="center" wrapText="1"/>
    </xf>
    <xf numFmtId="3" fontId="43" fillId="71" borderId="10" xfId="0" applyNumberFormat="1" applyFont="1" applyFill="1" applyBorder="1" applyAlignment="1">
      <alignment horizontal="center" vertical="center"/>
    </xf>
    <xf numFmtId="49" fontId="61" fillId="27" borderId="38" xfId="0" applyNumberFormat="1" applyFont="1" applyFill="1" applyBorder="1" applyAlignment="1">
      <alignment horizontal="center" vertical="center" wrapText="1"/>
    </xf>
    <xf numFmtId="0" fontId="108" fillId="28" borderId="34" xfId="53" applyFont="1" applyFill="1" applyBorder="1" applyAlignment="1">
      <alignment horizontal="center" vertical="center" wrapText="1"/>
    </xf>
    <xf numFmtId="0" fontId="108" fillId="28" borderId="38" xfId="53" applyFont="1" applyFill="1" applyBorder="1" applyAlignment="1">
      <alignment horizontal="center" vertical="center" wrapText="1"/>
    </xf>
    <xf numFmtId="0" fontId="108" fillId="28" borderId="13" xfId="53" applyFont="1" applyFill="1" applyBorder="1" applyAlignment="1">
      <alignment horizontal="center" vertical="center" wrapText="1"/>
    </xf>
    <xf numFmtId="3" fontId="43" fillId="26" borderId="25" xfId="0" applyNumberFormat="1" applyFont="1" applyFill="1" applyBorder="1" applyAlignment="1">
      <alignment horizontal="center" vertical="center"/>
    </xf>
    <xf numFmtId="3" fontId="43" fillId="26" borderId="29" xfId="0" applyNumberFormat="1" applyFont="1" applyFill="1" applyBorder="1" applyAlignment="1">
      <alignment horizontal="center" vertical="center"/>
    </xf>
    <xf numFmtId="0" fontId="47" fillId="75" borderId="69" xfId="0" applyFont="1" applyFill="1" applyBorder="1" applyAlignment="1">
      <alignment horizontal="center" vertical="center"/>
    </xf>
    <xf numFmtId="0" fontId="47" fillId="75" borderId="16" xfId="0" applyFont="1" applyFill="1" applyBorder="1" applyAlignment="1">
      <alignment horizontal="center" vertical="center"/>
    </xf>
    <xf numFmtId="0" fontId="109" fillId="27" borderId="99" xfId="0" applyFont="1" applyFill="1" applyBorder="1" applyAlignment="1">
      <alignment horizontal="center" vertical="center" wrapText="1"/>
    </xf>
    <xf numFmtId="0" fontId="109" fillId="27" borderId="22" xfId="0" applyFont="1" applyFill="1" applyBorder="1" applyAlignment="1">
      <alignment horizontal="center" vertical="center" wrapText="1"/>
    </xf>
    <xf numFmtId="0" fontId="109" fillId="27" borderId="93" xfId="0" applyFont="1" applyFill="1" applyBorder="1" applyAlignment="1">
      <alignment horizontal="center" vertical="center" wrapText="1"/>
    </xf>
    <xf numFmtId="0" fontId="109" fillId="27" borderId="19" xfId="0" applyFont="1" applyFill="1" applyBorder="1" applyAlignment="1">
      <alignment horizontal="center" vertical="center" wrapText="1"/>
    </xf>
    <xf numFmtId="0" fontId="109" fillId="27" borderId="0" xfId="0" applyFont="1" applyFill="1" applyAlignment="1">
      <alignment horizontal="center" vertical="center" wrapText="1"/>
    </xf>
    <xf numFmtId="0" fontId="109" fillId="27" borderId="103" xfId="0" applyFont="1" applyFill="1" applyBorder="1" applyAlignment="1">
      <alignment horizontal="center" vertical="center" wrapText="1"/>
    </xf>
    <xf numFmtId="37" fontId="47" fillId="75" borderId="15" xfId="0" applyNumberFormat="1" applyFont="1" applyFill="1" applyBorder="1" applyAlignment="1">
      <alignment horizontal="center" vertical="center"/>
    </xf>
    <xf numFmtId="37" fontId="47" fillId="75" borderId="17" xfId="0" applyNumberFormat="1" applyFont="1" applyFill="1" applyBorder="1" applyAlignment="1">
      <alignment horizontal="center" vertical="center"/>
    </xf>
    <xf numFmtId="165" fontId="58" fillId="0" borderId="89" xfId="0" applyNumberFormat="1" applyFont="1" applyBorder="1" applyAlignment="1">
      <alignment horizontal="center" vertical="center"/>
    </xf>
    <xf numFmtId="0" fontId="47" fillId="75" borderId="91" xfId="0" applyFont="1" applyFill="1" applyBorder="1" applyAlignment="1">
      <alignment horizontal="center" vertical="center"/>
    </xf>
    <xf numFmtId="0" fontId="47" fillId="75" borderId="92" xfId="0" applyFont="1" applyFill="1" applyBorder="1" applyAlignment="1">
      <alignment horizontal="center" vertical="center"/>
    </xf>
    <xf numFmtId="0" fontId="47" fillId="75" borderId="46" xfId="0" applyFont="1" applyFill="1" applyBorder="1" applyAlignment="1">
      <alignment horizontal="center" vertical="center"/>
    </xf>
    <xf numFmtId="0" fontId="47" fillId="75" borderId="47" xfId="0" applyFont="1" applyFill="1" applyBorder="1" applyAlignment="1">
      <alignment horizontal="center" vertical="center"/>
    </xf>
    <xf numFmtId="165" fontId="58" fillId="0" borderId="11" xfId="0" applyNumberFormat="1" applyFont="1" applyBorder="1" applyAlignment="1">
      <alignment horizontal="center" vertical="center"/>
    </xf>
    <xf numFmtId="165" fontId="58" fillId="0" borderId="0" xfId="0" applyNumberFormat="1" applyFont="1" applyAlignment="1">
      <alignment horizontal="center" vertical="center"/>
    </xf>
    <xf numFmtId="165" fontId="58" fillId="0" borderId="0" xfId="0" applyNumberFormat="1" applyFont="1" applyAlignment="1">
      <alignment horizontal="left" vertical="center"/>
    </xf>
    <xf numFmtId="0" fontId="47" fillId="75" borderId="17" xfId="0" applyFont="1" applyFill="1" applyBorder="1" applyAlignment="1">
      <alignment horizontal="center" vertical="center"/>
    </xf>
    <xf numFmtId="4" fontId="59" fillId="29" borderId="36" xfId="0" applyNumberFormat="1" applyFont="1" applyFill="1" applyBorder="1" applyAlignment="1">
      <alignment horizontal="center" vertical="center"/>
    </xf>
    <xf numFmtId="4" fontId="59" fillId="29" borderId="24" xfId="0" applyNumberFormat="1" applyFont="1" applyFill="1" applyBorder="1" applyAlignment="1">
      <alignment horizontal="center" vertical="center"/>
    </xf>
    <xf numFmtId="0" fontId="58" fillId="0" borderId="0" xfId="0" applyFont="1" applyAlignment="1">
      <alignment horizontal="left" vertical="center"/>
    </xf>
    <xf numFmtId="0" fontId="58" fillId="0" borderId="11" xfId="0" applyFont="1" applyBorder="1" applyAlignment="1">
      <alignment horizontal="left" vertical="center"/>
    </xf>
    <xf numFmtId="0" fontId="85" fillId="0" borderId="0" xfId="0" applyFont="1" applyAlignment="1">
      <alignment horizontal="center" vertical="center" wrapText="1"/>
    </xf>
    <xf numFmtId="0" fontId="85" fillId="0" borderId="11" xfId="0" applyFont="1" applyBorder="1" applyAlignment="1">
      <alignment horizontal="center" vertical="center" wrapText="1"/>
    </xf>
    <xf numFmtId="0" fontId="9" fillId="0" borderId="0" xfId="0" applyFont="1" applyAlignment="1">
      <alignment horizontal="center" vertical="center" wrapText="1"/>
    </xf>
    <xf numFmtId="0" fontId="120" fillId="0" borderId="0" xfId="0" applyFont="1" applyAlignment="1">
      <alignment horizontal="center" vertical="center"/>
    </xf>
    <xf numFmtId="0" fontId="121" fillId="0" borderId="0" xfId="0" applyFont="1" applyAlignment="1" applyProtection="1">
      <alignment horizontal="center" wrapText="1"/>
      <protection locked="0"/>
    </xf>
    <xf numFmtId="0" fontId="128" fillId="76" borderId="69" xfId="0" applyFont="1" applyFill="1" applyBorder="1" applyAlignment="1">
      <alignment horizontal="center" vertical="center"/>
    </xf>
    <xf numFmtId="0" fontId="128" fillId="76" borderId="16" xfId="0" applyFont="1" applyFill="1" applyBorder="1" applyAlignment="1">
      <alignment horizontal="center" vertical="center"/>
    </xf>
    <xf numFmtId="0" fontId="128" fillId="76" borderId="107" xfId="0" applyFont="1" applyFill="1" applyBorder="1" applyAlignment="1">
      <alignment horizontal="center" vertical="center"/>
    </xf>
    <xf numFmtId="0" fontId="129" fillId="76" borderId="69" xfId="0" applyFont="1" applyFill="1" applyBorder="1" applyAlignment="1">
      <alignment horizontal="left" vertical="center"/>
    </xf>
    <xf numFmtId="0" fontId="129" fillId="76" borderId="16" xfId="0" applyFont="1" applyFill="1" applyBorder="1" applyAlignment="1">
      <alignment horizontal="left" vertical="center"/>
    </xf>
    <xf numFmtId="0" fontId="129" fillId="76" borderId="107" xfId="0" applyFont="1" applyFill="1" applyBorder="1" applyAlignment="1">
      <alignment horizontal="left" vertical="center"/>
    </xf>
    <xf numFmtId="0" fontId="128" fillId="76" borderId="17" xfId="0" applyFont="1" applyFill="1" applyBorder="1" applyAlignment="1">
      <alignment horizontal="center" vertical="center"/>
    </xf>
    <xf numFmtId="0" fontId="129" fillId="0" borderId="69" xfId="0" applyFont="1" applyBorder="1" applyAlignment="1">
      <alignment horizontal="center" vertical="center"/>
    </xf>
    <xf numFmtId="0" fontId="129" fillId="0" borderId="16" xfId="0" applyFont="1" applyBorder="1" applyAlignment="1">
      <alignment horizontal="center" vertical="center"/>
    </xf>
    <xf numFmtId="0" fontId="129" fillId="0" borderId="107" xfId="0" applyFont="1" applyBorder="1" applyAlignment="1">
      <alignment horizontal="center" vertical="center"/>
    </xf>
    <xf numFmtId="14" fontId="129" fillId="0" borderId="69" xfId="0" applyNumberFormat="1" applyFont="1" applyBorder="1" applyAlignment="1">
      <alignment horizontal="center" vertical="center"/>
    </xf>
    <xf numFmtId="14" fontId="129" fillId="0" borderId="16" xfId="0" applyNumberFormat="1" applyFont="1" applyBorder="1" applyAlignment="1">
      <alignment horizontal="center" vertical="center"/>
    </xf>
    <xf numFmtId="14" fontId="129" fillId="0" borderId="107" xfId="0" applyNumberFormat="1" applyFont="1" applyBorder="1" applyAlignment="1">
      <alignment horizontal="center" vertical="center"/>
    </xf>
    <xf numFmtId="14" fontId="129" fillId="0" borderId="69" xfId="0" applyNumberFormat="1" applyFont="1" applyBorder="1" applyAlignment="1">
      <alignment horizontal="left" vertical="center"/>
    </xf>
    <xf numFmtId="14" fontId="129" fillId="0" borderId="16" xfId="0" applyNumberFormat="1" applyFont="1" applyBorder="1" applyAlignment="1">
      <alignment horizontal="left" vertical="center"/>
    </xf>
    <xf numFmtId="14" fontId="129" fillId="0" borderId="107" xfId="0" applyNumberFormat="1" applyFont="1" applyBorder="1" applyAlignment="1">
      <alignment horizontal="left" vertical="center"/>
    </xf>
    <xf numFmtId="0" fontId="0" fillId="0" borderId="69" xfId="0" applyBorder="1" applyAlignment="1">
      <alignment horizontal="left"/>
    </xf>
    <xf numFmtId="0" fontId="0" fillId="0" borderId="16" xfId="0" applyBorder="1" applyAlignment="1">
      <alignment horizontal="left"/>
    </xf>
    <xf numFmtId="0" fontId="0" fillId="0" borderId="107" xfId="0" applyBorder="1" applyAlignment="1">
      <alignment horizontal="left"/>
    </xf>
    <xf numFmtId="0" fontId="0" fillId="0" borderId="69" xfId="0" applyBorder="1" applyAlignment="1">
      <alignment horizontal="center"/>
    </xf>
    <xf numFmtId="0" fontId="0" fillId="0" borderId="16" xfId="0" applyBorder="1" applyAlignment="1">
      <alignment horizontal="center"/>
    </xf>
    <xf numFmtId="0" fontId="0" fillId="0" borderId="107" xfId="0" applyBorder="1" applyAlignment="1">
      <alignment horizontal="center"/>
    </xf>
    <xf numFmtId="0" fontId="125" fillId="76" borderId="62" xfId="0" applyFont="1" applyFill="1" applyBorder="1" applyAlignment="1">
      <alignment horizontal="center" vertical="center"/>
    </xf>
    <xf numFmtId="0" fontId="125" fillId="76" borderId="18" xfId="0" applyFont="1" applyFill="1" applyBorder="1" applyAlignment="1">
      <alignment horizontal="center" vertical="center"/>
    </xf>
    <xf numFmtId="0" fontId="125" fillId="76" borderId="63" xfId="0" applyFont="1" applyFill="1" applyBorder="1" applyAlignment="1">
      <alignment horizontal="center" vertical="center"/>
    </xf>
    <xf numFmtId="0" fontId="125" fillId="76" borderId="69" xfId="0" applyFont="1" applyFill="1" applyBorder="1" applyAlignment="1">
      <alignment horizontal="center" vertical="center"/>
    </xf>
    <xf numFmtId="0" fontId="125" fillId="76" borderId="16" xfId="0" applyFont="1" applyFill="1" applyBorder="1" applyAlignment="1">
      <alignment horizontal="center" vertical="center"/>
    </xf>
    <xf numFmtId="0" fontId="125" fillId="76" borderId="107" xfId="0" applyFont="1" applyFill="1" applyBorder="1" applyAlignment="1">
      <alignment horizontal="center" vertical="center"/>
    </xf>
    <xf numFmtId="0" fontId="125" fillId="76" borderId="17" xfId="0" applyFont="1" applyFill="1" applyBorder="1" applyAlignment="1">
      <alignment horizontal="center" vertical="center"/>
    </xf>
    <xf numFmtId="0" fontId="126" fillId="0" borderId="69" xfId="0" applyFont="1" applyBorder="1" applyAlignment="1">
      <alignment horizontal="center" vertical="center"/>
    </xf>
    <xf numFmtId="0" fontId="126" fillId="0" borderId="16" xfId="0" applyFont="1" applyBorder="1" applyAlignment="1">
      <alignment horizontal="center" vertical="center"/>
    </xf>
    <xf numFmtId="0" fontId="126" fillId="0" borderId="107" xfId="0" applyFont="1" applyBorder="1" applyAlignment="1">
      <alignment horizontal="center" vertical="center"/>
    </xf>
    <xf numFmtId="14" fontId="126" fillId="0" borderId="69" xfId="0" applyNumberFormat="1" applyFont="1" applyBorder="1" applyAlignment="1">
      <alignment horizontal="center" vertical="center"/>
    </xf>
    <xf numFmtId="14" fontId="126" fillId="0" borderId="69" xfId="0" applyNumberFormat="1" applyFont="1" applyBorder="1" applyAlignment="1">
      <alignment horizontal="left" vertical="center"/>
    </xf>
    <xf numFmtId="14" fontId="126" fillId="0" borderId="16" xfId="0" applyNumberFormat="1" applyFont="1" applyBorder="1" applyAlignment="1">
      <alignment horizontal="left" vertical="center"/>
    </xf>
    <xf numFmtId="14" fontId="126" fillId="0" borderId="107" xfId="0" applyNumberFormat="1" applyFont="1" applyBorder="1" applyAlignment="1">
      <alignment horizontal="left" vertical="center"/>
    </xf>
    <xf numFmtId="0" fontId="126" fillId="0" borderId="69" xfId="0" applyFont="1" applyBorder="1" applyAlignment="1">
      <alignment horizontal="left" vertical="center"/>
    </xf>
    <xf numFmtId="0" fontId="126" fillId="0" borderId="16" xfId="0" applyFont="1" applyBorder="1" applyAlignment="1">
      <alignment horizontal="left" vertical="center"/>
    </xf>
    <xf numFmtId="0" fontId="126" fillId="0" borderId="107" xfId="0" applyFont="1" applyBorder="1" applyAlignment="1">
      <alignment horizontal="left" vertical="center"/>
    </xf>
    <xf numFmtId="0" fontId="56" fillId="27" borderId="21"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56" fillId="27" borderId="106" xfId="0" applyFont="1" applyFill="1" applyBorder="1" applyAlignment="1">
      <alignment horizontal="center" vertical="center" wrapText="1"/>
    </xf>
  </cellXfs>
  <cellStyles count="202">
    <cellStyle name="20% - Accent1" xfId="86" builtinId="30" customBuiltin="1"/>
    <cellStyle name="20% - Accent1 2" xfId="1" xr:uid="{00000000-0005-0000-0000-000001000000}"/>
    <cellStyle name="20% - Accent1 2 2" xfId="119" xr:uid="{00000000-0005-0000-0000-000002000000}"/>
    <cellStyle name="20% - Accent2" xfId="90" builtinId="34" customBuiltin="1"/>
    <cellStyle name="20% - Accent2 2" xfId="2" xr:uid="{00000000-0005-0000-0000-000004000000}"/>
    <cellStyle name="20% - Accent2 2 2" xfId="120" xr:uid="{00000000-0005-0000-0000-000005000000}"/>
    <cellStyle name="20% - Accent3" xfId="94" builtinId="38" customBuiltin="1"/>
    <cellStyle name="20% - Accent3 2" xfId="3" xr:uid="{00000000-0005-0000-0000-000007000000}"/>
    <cellStyle name="20% - Accent3 2 2" xfId="121" xr:uid="{00000000-0005-0000-0000-000008000000}"/>
    <cellStyle name="20% - Accent4" xfId="98" builtinId="42" customBuiltin="1"/>
    <cellStyle name="20% - Accent4 2" xfId="4" xr:uid="{00000000-0005-0000-0000-00000A000000}"/>
    <cellStyle name="20% - Accent4 2 2" xfId="122" xr:uid="{00000000-0005-0000-0000-00000B000000}"/>
    <cellStyle name="20% - Accent5" xfId="102" builtinId="46" customBuiltin="1"/>
    <cellStyle name="20% - Accent5 2" xfId="5" xr:uid="{00000000-0005-0000-0000-00000D000000}"/>
    <cellStyle name="20% - Accent5 2 2" xfId="123" xr:uid="{00000000-0005-0000-0000-00000E000000}"/>
    <cellStyle name="20% - Accent6" xfId="106" builtinId="50" customBuiltin="1"/>
    <cellStyle name="20% - Accent6 2" xfId="6" xr:uid="{00000000-0005-0000-0000-000010000000}"/>
    <cellStyle name="20% - Accent6 2 2" xfId="124" xr:uid="{00000000-0005-0000-0000-000011000000}"/>
    <cellStyle name="40% - Accent1" xfId="87" builtinId="31" customBuiltin="1"/>
    <cellStyle name="40% - Accent1 2" xfId="7" xr:uid="{00000000-0005-0000-0000-000013000000}"/>
    <cellStyle name="40% - Accent1 2 2" xfId="125" xr:uid="{00000000-0005-0000-0000-000014000000}"/>
    <cellStyle name="40% - Accent2" xfId="91" builtinId="35" customBuiltin="1"/>
    <cellStyle name="40% - Accent2 2" xfId="8" xr:uid="{00000000-0005-0000-0000-000016000000}"/>
    <cellStyle name="40% - Accent2 2 2" xfId="126" xr:uid="{00000000-0005-0000-0000-000017000000}"/>
    <cellStyle name="40% - Accent3" xfId="95" builtinId="39" customBuiltin="1"/>
    <cellStyle name="40% - Accent3 2" xfId="9" xr:uid="{00000000-0005-0000-0000-000019000000}"/>
    <cellStyle name="40% - Accent3 2 2" xfId="127" xr:uid="{00000000-0005-0000-0000-00001A000000}"/>
    <cellStyle name="40% - Accent4" xfId="99" builtinId="43" customBuiltin="1"/>
    <cellStyle name="40% - Accent4 2" xfId="10" xr:uid="{00000000-0005-0000-0000-00001C000000}"/>
    <cellStyle name="40% - Accent4 2 2" xfId="128" xr:uid="{00000000-0005-0000-0000-00001D000000}"/>
    <cellStyle name="40% - Accent5" xfId="103" builtinId="47" customBuiltin="1"/>
    <cellStyle name="40% - Accent5 2" xfId="11" xr:uid="{00000000-0005-0000-0000-00001F000000}"/>
    <cellStyle name="40% - Accent5 2 2" xfId="129" xr:uid="{00000000-0005-0000-0000-000020000000}"/>
    <cellStyle name="40% - Accent6" xfId="107" builtinId="51" customBuiltin="1"/>
    <cellStyle name="40% - Accent6 2" xfId="12" xr:uid="{00000000-0005-0000-0000-000022000000}"/>
    <cellStyle name="40% - Accent6 2 2" xfId="130" xr:uid="{00000000-0005-0000-0000-000023000000}"/>
    <cellStyle name="60% - Accent1" xfId="88" builtinId="32" customBuiltin="1"/>
    <cellStyle name="60% - Accent1 2" xfId="13" xr:uid="{00000000-0005-0000-0000-000025000000}"/>
    <cellStyle name="60% - Accent2" xfId="92" builtinId="36" customBuiltin="1"/>
    <cellStyle name="60% - Accent2 2" xfId="14" xr:uid="{00000000-0005-0000-0000-000027000000}"/>
    <cellStyle name="60% - Accent3" xfId="96" builtinId="40" customBuiltin="1"/>
    <cellStyle name="60% - Accent3 2" xfId="15" xr:uid="{00000000-0005-0000-0000-000029000000}"/>
    <cellStyle name="60% - Accent4" xfId="100" builtinId="44" customBuiltin="1"/>
    <cellStyle name="60% - Accent4 2" xfId="16" xr:uid="{00000000-0005-0000-0000-00002B000000}"/>
    <cellStyle name="60% - Accent5" xfId="104" builtinId="48" customBuiltin="1"/>
    <cellStyle name="60% - Accent5 2" xfId="17" xr:uid="{00000000-0005-0000-0000-00002D000000}"/>
    <cellStyle name="60% - Accent6" xfId="108" builtinId="52" customBuiltin="1"/>
    <cellStyle name="60% - Accent6 2" xfId="18" xr:uid="{00000000-0005-0000-0000-00002F000000}"/>
    <cellStyle name="Accent1" xfId="85" builtinId="29" customBuiltin="1"/>
    <cellStyle name="Accent1 2" xfId="19" xr:uid="{00000000-0005-0000-0000-000031000000}"/>
    <cellStyle name="Accent2" xfId="89" builtinId="33" customBuiltin="1"/>
    <cellStyle name="Accent2 2" xfId="20" xr:uid="{00000000-0005-0000-0000-000033000000}"/>
    <cellStyle name="Accent3" xfId="93" builtinId="37" customBuiltin="1"/>
    <cellStyle name="Accent3 2" xfId="21" xr:uid="{00000000-0005-0000-0000-000035000000}"/>
    <cellStyle name="Accent4" xfId="97" builtinId="41" customBuiltin="1"/>
    <cellStyle name="Accent4 2" xfId="22" xr:uid="{00000000-0005-0000-0000-000037000000}"/>
    <cellStyle name="Accent5" xfId="101" builtinId="45" customBuiltin="1"/>
    <cellStyle name="Accent5 2" xfId="23" xr:uid="{00000000-0005-0000-0000-000039000000}"/>
    <cellStyle name="Accent6" xfId="105" builtinId="49" customBuiltin="1"/>
    <cellStyle name="Accent6 2" xfId="24" xr:uid="{00000000-0005-0000-0000-00003B000000}"/>
    <cellStyle name="Bad" xfId="75" builtinId="27" customBuiltin="1"/>
    <cellStyle name="Bad 2" xfId="25" xr:uid="{00000000-0005-0000-0000-00003D000000}"/>
    <cellStyle name="Calculation" xfId="79" builtinId="22" customBuiltin="1"/>
    <cellStyle name="Calculation 2" xfId="26" xr:uid="{00000000-0005-0000-0000-00003F000000}"/>
    <cellStyle name="Check Cell" xfId="81" builtinId="23" customBuiltin="1"/>
    <cellStyle name="Check Cell 2" xfId="27" xr:uid="{00000000-0005-0000-0000-000041000000}"/>
    <cellStyle name="Comma" xfId="68" builtinId="3"/>
    <cellStyle name="Comma 2" xfId="28" xr:uid="{00000000-0005-0000-0000-000043000000}"/>
    <cellStyle name="Comma 2 2" xfId="131" xr:uid="{00000000-0005-0000-0000-000044000000}"/>
    <cellStyle name="Comma 2 3" xfId="132" xr:uid="{00000000-0005-0000-0000-000045000000}"/>
    <cellStyle name="Comma 3" xfId="133" xr:uid="{00000000-0005-0000-0000-000046000000}"/>
    <cellStyle name="Comma 3 2" xfId="134" xr:uid="{00000000-0005-0000-0000-000047000000}"/>
    <cellStyle name="Comma 4" xfId="135" xr:uid="{00000000-0005-0000-0000-000048000000}"/>
    <cellStyle name="Currency" xfId="29" builtinId="4"/>
    <cellStyle name="Currency 2" xfId="30" xr:uid="{00000000-0005-0000-0000-00004A000000}"/>
    <cellStyle name="Currency 2 2" xfId="31" xr:uid="{00000000-0005-0000-0000-00004B000000}"/>
    <cellStyle name="Currency 2 2 2" xfId="109" xr:uid="{00000000-0005-0000-0000-00004C000000}"/>
    <cellStyle name="Currency 2 2 2 2" xfId="137" xr:uid="{00000000-0005-0000-0000-00004D000000}"/>
    <cellStyle name="Currency 2 2 3" xfId="138" xr:uid="{00000000-0005-0000-0000-00004E000000}"/>
    <cellStyle name="Currency 2 2 4" xfId="136" xr:uid="{00000000-0005-0000-0000-00004F000000}"/>
    <cellStyle name="Currency 2 3" xfId="32" xr:uid="{00000000-0005-0000-0000-000050000000}"/>
    <cellStyle name="Currency 2 3 2" xfId="139" xr:uid="{00000000-0005-0000-0000-000051000000}"/>
    <cellStyle name="Currency 2 3 3" xfId="140" xr:uid="{00000000-0005-0000-0000-000052000000}"/>
    <cellStyle name="Currency 2 3 4" xfId="141" xr:uid="{00000000-0005-0000-0000-000053000000}"/>
    <cellStyle name="Currency 2 4" xfId="142" xr:uid="{00000000-0005-0000-0000-000054000000}"/>
    <cellStyle name="Currency 2 5" xfId="143" xr:uid="{00000000-0005-0000-0000-000055000000}"/>
    <cellStyle name="Currency 3" xfId="33" xr:uid="{00000000-0005-0000-0000-000056000000}"/>
    <cellStyle name="Currency 3 2" xfId="34" xr:uid="{00000000-0005-0000-0000-000057000000}"/>
    <cellStyle name="Currency 3 3" xfId="144" xr:uid="{00000000-0005-0000-0000-000058000000}"/>
    <cellStyle name="Currency 4" xfId="35" xr:uid="{00000000-0005-0000-0000-000059000000}"/>
    <cellStyle name="Currency 4 2" xfId="145" xr:uid="{00000000-0005-0000-0000-00005A000000}"/>
    <cellStyle name="Currency 5" xfId="36" xr:uid="{00000000-0005-0000-0000-00005B000000}"/>
    <cellStyle name="Currency 5 2" xfId="146" xr:uid="{00000000-0005-0000-0000-00005C000000}"/>
    <cellStyle name="Currency 6" xfId="147" xr:uid="{00000000-0005-0000-0000-00005D000000}"/>
    <cellStyle name="Currency 6 2" xfId="148" xr:uid="{00000000-0005-0000-0000-00005E000000}"/>
    <cellStyle name="Explanatory Text" xfId="83" builtinId="53" customBuiltin="1"/>
    <cellStyle name="Explanatory Text 2" xfId="37" xr:uid="{00000000-0005-0000-0000-000060000000}"/>
    <cellStyle name="Good" xfId="74" builtinId="26" customBuiltin="1"/>
    <cellStyle name="Good 2" xfId="38" xr:uid="{00000000-0005-0000-0000-000062000000}"/>
    <cellStyle name="Heading 1" xfId="70" builtinId="16" customBuiltin="1"/>
    <cellStyle name="Heading 1 2" xfId="39" xr:uid="{00000000-0005-0000-0000-000064000000}"/>
    <cellStyle name="Heading 2" xfId="71" builtinId="17" customBuiltin="1"/>
    <cellStyle name="Heading 2 2" xfId="40" xr:uid="{00000000-0005-0000-0000-000066000000}"/>
    <cellStyle name="Heading 3" xfId="72" builtinId="18" customBuiltin="1"/>
    <cellStyle name="Heading 3 2" xfId="41" xr:uid="{00000000-0005-0000-0000-000068000000}"/>
    <cellStyle name="Heading 4" xfId="73" builtinId="19" customBuiltin="1"/>
    <cellStyle name="Heading 4 2" xfId="42" xr:uid="{00000000-0005-0000-0000-00006A000000}"/>
    <cellStyle name="Input" xfId="77" builtinId="20" customBuiltin="1"/>
    <cellStyle name="Input 2" xfId="43" xr:uid="{00000000-0005-0000-0000-00006C000000}"/>
    <cellStyle name="Linked Cell" xfId="80" builtinId="24" customBuiltin="1"/>
    <cellStyle name="Linked Cell 2" xfId="44" xr:uid="{00000000-0005-0000-0000-00006E000000}"/>
    <cellStyle name="Neutral" xfId="76" builtinId="28" customBuiltin="1"/>
    <cellStyle name="Neutral 2" xfId="45" xr:uid="{00000000-0005-0000-0000-000070000000}"/>
    <cellStyle name="Normal" xfId="0" builtinId="0"/>
    <cellStyle name="Normal 2" xfId="46" xr:uid="{00000000-0005-0000-0000-000072000000}"/>
    <cellStyle name="Normal 2 2" xfId="47" xr:uid="{00000000-0005-0000-0000-000073000000}"/>
    <cellStyle name="Normal 2 2 2" xfId="110" xr:uid="{00000000-0005-0000-0000-000074000000}"/>
    <cellStyle name="Normal 2 2 2 2" xfId="150" xr:uid="{00000000-0005-0000-0000-000075000000}"/>
    <cellStyle name="Normal 2 2 2 3" xfId="151" xr:uid="{00000000-0005-0000-0000-000076000000}"/>
    <cellStyle name="Normal 2 2 2 4" xfId="149" xr:uid="{00000000-0005-0000-0000-000077000000}"/>
    <cellStyle name="Normal 2 2 3" xfId="111" xr:uid="{00000000-0005-0000-0000-000078000000}"/>
    <cellStyle name="Normal 2 2 3 2" xfId="153" xr:uid="{00000000-0005-0000-0000-000079000000}"/>
    <cellStyle name="Normal 2 2 3 3" xfId="154" xr:uid="{00000000-0005-0000-0000-00007A000000}"/>
    <cellStyle name="Normal 2 2 3 4" xfId="152" xr:uid="{00000000-0005-0000-0000-00007B000000}"/>
    <cellStyle name="Normal 2 2 4" xfId="155" xr:uid="{00000000-0005-0000-0000-00007C000000}"/>
    <cellStyle name="Normal 2 2 5" xfId="156" xr:uid="{00000000-0005-0000-0000-00007D000000}"/>
    <cellStyle name="Normal 2 2 6" xfId="157" xr:uid="{00000000-0005-0000-0000-00007E000000}"/>
    <cellStyle name="Normal 2 3" xfId="112" xr:uid="{00000000-0005-0000-0000-00007F000000}"/>
    <cellStyle name="Normal 2 4" xfId="158" xr:uid="{00000000-0005-0000-0000-000080000000}"/>
    <cellStyle name="Normal 2 5" xfId="159" xr:uid="{00000000-0005-0000-0000-000081000000}"/>
    <cellStyle name="Normal 3" xfId="48" xr:uid="{00000000-0005-0000-0000-000082000000}"/>
    <cellStyle name="Normal 3 10" xfId="160" xr:uid="{00000000-0005-0000-0000-000083000000}"/>
    <cellStyle name="Normal 3 11" xfId="161" xr:uid="{00000000-0005-0000-0000-000084000000}"/>
    <cellStyle name="Normal 3 2" xfId="49" xr:uid="{00000000-0005-0000-0000-000085000000}"/>
    <cellStyle name="Normal 3 3" xfId="50" xr:uid="{00000000-0005-0000-0000-000086000000}"/>
    <cellStyle name="Normal 3 3 2" xfId="113" xr:uid="{00000000-0005-0000-0000-000087000000}"/>
    <cellStyle name="Normal 3 3 2 2" xfId="164" xr:uid="{00000000-0005-0000-0000-000088000000}"/>
    <cellStyle name="Normal 3 3 2 3" xfId="165" xr:uid="{00000000-0005-0000-0000-000089000000}"/>
    <cellStyle name="Normal 3 3 2 4" xfId="163" xr:uid="{00000000-0005-0000-0000-00008A000000}"/>
    <cellStyle name="Normal 3 3 3" xfId="166" xr:uid="{00000000-0005-0000-0000-00008B000000}"/>
    <cellStyle name="Normal 3 3 3 2" xfId="167" xr:uid="{00000000-0005-0000-0000-00008C000000}"/>
    <cellStyle name="Normal 3 3 3 3" xfId="168" xr:uid="{00000000-0005-0000-0000-00008D000000}"/>
    <cellStyle name="Normal 3 3 4" xfId="169" xr:uid="{00000000-0005-0000-0000-00008E000000}"/>
    <cellStyle name="Normal 3 3 5" xfId="170" xr:uid="{00000000-0005-0000-0000-00008F000000}"/>
    <cellStyle name="Normal 3 3 6" xfId="162" xr:uid="{00000000-0005-0000-0000-000090000000}"/>
    <cellStyle name="Normal 3 4" xfId="171" xr:uid="{00000000-0005-0000-0000-000091000000}"/>
    <cellStyle name="Normal 3 4 2" xfId="172" xr:uid="{00000000-0005-0000-0000-000092000000}"/>
    <cellStyle name="Normal 3 4 3" xfId="173" xr:uid="{00000000-0005-0000-0000-000093000000}"/>
    <cellStyle name="Normal 3 4 4" xfId="174" xr:uid="{00000000-0005-0000-0000-000094000000}"/>
    <cellStyle name="Normal 3 4 5" xfId="175" xr:uid="{00000000-0005-0000-0000-000095000000}"/>
    <cellStyle name="Normal 3 5" xfId="176" xr:uid="{00000000-0005-0000-0000-000096000000}"/>
    <cellStyle name="Normal 3 5 2" xfId="177" xr:uid="{00000000-0005-0000-0000-000097000000}"/>
    <cellStyle name="Normal 3 5 3" xfId="178" xr:uid="{00000000-0005-0000-0000-000098000000}"/>
    <cellStyle name="Normal 3 6" xfId="179" xr:uid="{00000000-0005-0000-0000-000099000000}"/>
    <cellStyle name="Normal 3 6 2" xfId="180" xr:uid="{00000000-0005-0000-0000-00009A000000}"/>
    <cellStyle name="Normal 3 7" xfId="181" xr:uid="{00000000-0005-0000-0000-00009B000000}"/>
    <cellStyle name="Normal 3 7 2" xfId="182" xr:uid="{00000000-0005-0000-0000-00009C000000}"/>
    <cellStyle name="Normal 3 8" xfId="183" xr:uid="{00000000-0005-0000-0000-00009D000000}"/>
    <cellStyle name="Normal 3 9" xfId="184" xr:uid="{00000000-0005-0000-0000-00009E000000}"/>
    <cellStyle name="Normal 4" xfId="51" xr:uid="{00000000-0005-0000-0000-00009F000000}"/>
    <cellStyle name="Normal 4 2" xfId="52" xr:uid="{00000000-0005-0000-0000-0000A0000000}"/>
    <cellStyle name="Normal 4 3" xfId="53" xr:uid="{00000000-0005-0000-0000-0000A1000000}"/>
    <cellStyle name="Normal 4 4" xfId="54" xr:uid="{00000000-0005-0000-0000-0000A2000000}"/>
    <cellStyle name="Normal 4 4 2" xfId="114" xr:uid="{00000000-0005-0000-0000-0000A3000000}"/>
    <cellStyle name="Normal 4 4 3" xfId="185" xr:uid="{00000000-0005-0000-0000-0000A4000000}"/>
    <cellStyle name="Normal 4 5" xfId="186" xr:uid="{00000000-0005-0000-0000-0000A5000000}"/>
    <cellStyle name="Normal 5" xfId="55" xr:uid="{00000000-0005-0000-0000-0000A6000000}"/>
    <cellStyle name="Normal 5 2" xfId="56" xr:uid="{00000000-0005-0000-0000-0000A7000000}"/>
    <cellStyle name="Normal 5 3" xfId="57" xr:uid="{00000000-0005-0000-0000-0000A8000000}"/>
    <cellStyle name="Normal 5 3 2" xfId="115" xr:uid="{00000000-0005-0000-0000-0000A9000000}"/>
    <cellStyle name="Normal 5 3 2 2" xfId="188" xr:uid="{00000000-0005-0000-0000-0000AA000000}"/>
    <cellStyle name="Normal 5 3 3" xfId="189" xr:uid="{00000000-0005-0000-0000-0000AB000000}"/>
    <cellStyle name="Normal 5 3 4" xfId="187" xr:uid="{00000000-0005-0000-0000-0000AC000000}"/>
    <cellStyle name="Normal 5 4" xfId="58" xr:uid="{00000000-0005-0000-0000-0000AD000000}"/>
    <cellStyle name="Normal 6" xfId="59" xr:uid="{00000000-0005-0000-0000-0000AE000000}"/>
    <cellStyle name="Normal 6 2" xfId="116" xr:uid="{00000000-0005-0000-0000-0000AF000000}"/>
    <cellStyle name="Normal 6 2 2" xfId="192" xr:uid="{00000000-0005-0000-0000-0000B0000000}"/>
    <cellStyle name="Normal 6 2 3" xfId="191" xr:uid="{00000000-0005-0000-0000-0000B1000000}"/>
    <cellStyle name="Normal 6 3" xfId="193" xr:uid="{00000000-0005-0000-0000-0000B2000000}"/>
    <cellStyle name="Normal 6 4" xfId="194" xr:uid="{00000000-0005-0000-0000-0000B3000000}"/>
    <cellStyle name="Normal 6 5" xfId="190" xr:uid="{00000000-0005-0000-0000-0000B4000000}"/>
    <cellStyle name="Normal 7" xfId="195" xr:uid="{00000000-0005-0000-0000-0000B5000000}"/>
    <cellStyle name="Note 2" xfId="60" xr:uid="{00000000-0005-0000-0000-0000B6000000}"/>
    <cellStyle name="Note 2 2" xfId="117" xr:uid="{00000000-0005-0000-0000-0000B7000000}"/>
    <cellStyle name="Output" xfId="78" builtinId="21" customBuiltin="1"/>
    <cellStyle name="Output 2" xfId="61" xr:uid="{00000000-0005-0000-0000-0000B9000000}"/>
    <cellStyle name="Percent" xfId="62" builtinId="5"/>
    <cellStyle name="Percent 2" xfId="63" xr:uid="{00000000-0005-0000-0000-0000BB000000}"/>
    <cellStyle name="Percent 2 2" xfId="64" xr:uid="{00000000-0005-0000-0000-0000BC000000}"/>
    <cellStyle name="Percent 2 2 2" xfId="118" xr:uid="{00000000-0005-0000-0000-0000BD000000}"/>
    <cellStyle name="Percent 2 2 2 2" xfId="197" xr:uid="{00000000-0005-0000-0000-0000BE000000}"/>
    <cellStyle name="Percent 2 2 3" xfId="198" xr:uid="{00000000-0005-0000-0000-0000BF000000}"/>
    <cellStyle name="Percent 2 2 4" xfId="196" xr:uid="{00000000-0005-0000-0000-0000C0000000}"/>
    <cellStyle name="Percent 2 3" xfId="199" xr:uid="{00000000-0005-0000-0000-0000C1000000}"/>
    <cellStyle name="Percent 2 4" xfId="200" xr:uid="{00000000-0005-0000-0000-0000C2000000}"/>
    <cellStyle name="Percent 3" xfId="201" xr:uid="{00000000-0005-0000-0000-0000C3000000}"/>
    <cellStyle name="Title" xfId="69" builtinId="15" customBuiltin="1"/>
    <cellStyle name="Title 2" xfId="65" xr:uid="{00000000-0005-0000-0000-0000C5000000}"/>
    <cellStyle name="Total" xfId="84" builtinId="25" customBuiltin="1"/>
    <cellStyle name="Total 2" xfId="66" xr:uid="{00000000-0005-0000-0000-0000C7000000}"/>
    <cellStyle name="Warning Text" xfId="82" builtinId="11" customBuiltin="1"/>
    <cellStyle name="Warning Text 2" xfId="67" xr:uid="{00000000-0005-0000-0000-0000C9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color theme="1"/>
      </font>
    </dxf>
    <dxf>
      <font>
        <color rgb="FF9C0006"/>
      </font>
      <fill>
        <patternFill>
          <bgColor rgb="FFFFC7CE"/>
        </patternFill>
      </fill>
    </dxf>
    <dxf>
      <font>
        <color rgb="FF9C0006"/>
      </font>
      <fill>
        <patternFill>
          <bgColor rgb="FFFFC7CE"/>
        </patternFill>
      </fill>
    </dxf>
    <dxf>
      <font>
        <b/>
        <i/>
        <color rgb="FFFF0000"/>
      </font>
    </dxf>
    <dxf>
      <font>
        <b val="0"/>
        <i val="0"/>
        <color theme="1"/>
      </font>
    </dxf>
    <dxf>
      <font>
        <b/>
        <i/>
        <color rgb="FFFF0000"/>
      </font>
    </dxf>
    <dxf>
      <font>
        <color rgb="FF9C0006"/>
      </font>
      <fill>
        <patternFill>
          <bgColor rgb="FFFFC7CE"/>
        </patternFill>
      </fill>
    </dxf>
  </dxfs>
  <tableStyles count="0" defaultTableStyle="TableStyleMedium9" defaultPivotStyle="PivotStyleLight16"/>
  <colors>
    <mruColors>
      <color rgb="FF366092"/>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112058</xdr:colOff>
      <xdr:row>0</xdr:row>
      <xdr:rowOff>291353</xdr:rowOff>
    </xdr:from>
    <xdr:to>
      <xdr:col>34</xdr:col>
      <xdr:colOff>394715</xdr:colOff>
      <xdr:row>2</xdr:row>
      <xdr:rowOff>747556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275293" y="291353"/>
          <a:ext cx="15821480" cy="3138144"/>
        </a:xfrm>
        <a:prstGeom prst="rect">
          <a:avLst/>
        </a:prstGeom>
      </xdr:spPr>
    </xdr:pic>
    <xdr:clientData/>
  </xdr:twoCellAnchor>
  <xdr:twoCellAnchor editAs="oneCell">
    <xdr:from>
      <xdr:col>2</xdr:col>
      <xdr:colOff>89648</xdr:colOff>
      <xdr:row>2</xdr:row>
      <xdr:rowOff>1217707</xdr:rowOff>
    </xdr:from>
    <xdr:to>
      <xdr:col>21</xdr:col>
      <xdr:colOff>99712</xdr:colOff>
      <xdr:row>17</xdr:row>
      <xdr:rowOff>72768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252883" y="3735295"/>
          <a:ext cx="9236240" cy="5212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428625</xdr:colOff>
          <xdr:row>26</xdr:row>
          <xdr:rowOff>9525</xdr:rowOff>
        </xdr:from>
        <xdr:to>
          <xdr:col>5</xdr:col>
          <xdr:colOff>438150</xdr:colOff>
          <xdr:row>26</xdr:row>
          <xdr:rowOff>428625</xdr:rowOff>
        </xdr:to>
        <xdr:grpSp>
          <xdr:nvGrpSpPr>
            <xdr:cNvPr id="10473" name="Group 1">
              <a:extLst>
                <a:ext uri="{FF2B5EF4-FFF2-40B4-BE49-F238E27FC236}">
                  <a16:creationId xmlns:a16="http://schemas.microsoft.com/office/drawing/2014/main" id="{00000000-0008-0000-0100-0000E9280000}"/>
                </a:ext>
              </a:extLst>
            </xdr:cNvPr>
            <xdr:cNvGrpSpPr>
              <a:grpSpLocks/>
            </xdr:cNvGrpSpPr>
          </xdr:nvGrpSpPr>
          <xdr:grpSpPr bwMode="auto">
            <a:xfrm>
              <a:off x="6396884" y="7631430"/>
              <a:ext cx="638810" cy="419100"/>
              <a:chOff x="6521245" y="6790261"/>
              <a:chExt cx="687955" cy="422286"/>
            </a:xfrm>
          </xdr:grpSpPr>
          <xdr:sp macro="" textlink="">
            <xdr:nvSpPr>
              <xdr:cNvPr id="10241" name="Option Button 1" descr="  CTA" hidden="1">
                <a:extLst>
                  <a:ext uri="{63B3BB69-23CF-44E3-9099-C40C66FF867C}">
                    <a14:compatExt spid="_x0000_s10241"/>
                  </a:ext>
                  <a:ext uri="{FF2B5EF4-FFF2-40B4-BE49-F238E27FC236}">
                    <a16:creationId xmlns:a16="http://schemas.microsoft.com/office/drawing/2014/main" id="{00000000-0008-0000-0100-000001280000}"/>
                  </a:ext>
                </a:extLst>
              </xdr:cNvPr>
              <xdr:cNvSpPr/>
            </xdr:nvSpPr>
            <xdr:spPr bwMode="auto">
              <a:xfrm>
                <a:off x="6523400" y="6790261"/>
                <a:ext cx="685800"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CTA</a:t>
                </a:r>
              </a:p>
            </xdr:txBody>
          </xdr:sp>
          <xdr:sp macro="" textlink="">
            <xdr:nvSpPr>
              <xdr:cNvPr id="10242" name="Option Button 2" descr="  STA" hidden="1">
                <a:extLst>
                  <a:ext uri="{63B3BB69-23CF-44E3-9099-C40C66FF867C}">
                    <a14:compatExt spid="_x0000_s10242"/>
                  </a:ext>
                  <a:ext uri="{FF2B5EF4-FFF2-40B4-BE49-F238E27FC236}">
                    <a16:creationId xmlns:a16="http://schemas.microsoft.com/office/drawing/2014/main" id="{00000000-0008-0000-0100-000002280000}"/>
                  </a:ext>
                </a:extLst>
              </xdr:cNvPr>
              <xdr:cNvSpPr/>
            </xdr:nvSpPr>
            <xdr:spPr bwMode="auto">
              <a:xfrm>
                <a:off x="6521245" y="6983947"/>
                <a:ext cx="685800"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STA</a:t>
                </a:r>
              </a:p>
            </xdr:txBody>
          </xdr:sp>
        </xdr:grp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zoomScale="102" zoomScaleNormal="70" workbookViewId="0">
      <selection activeCell="B1" sqref="B1"/>
    </sheetView>
  </sheetViews>
  <sheetFormatPr defaultRowHeight="10.199999999999999" x14ac:dyDescent="0.2"/>
  <cols>
    <col min="1" max="1" width="5.42578125" style="150" customWidth="1"/>
    <col min="2" max="2" width="112" style="144" customWidth="1"/>
  </cols>
  <sheetData>
    <row r="1" spans="1:5" ht="184.8" x14ac:dyDescent="0.25">
      <c r="A1" s="148">
        <v>1</v>
      </c>
      <c r="B1" s="145" t="s">
        <v>662</v>
      </c>
      <c r="C1" s="143"/>
      <c r="D1" s="143"/>
      <c r="E1" s="143"/>
    </row>
    <row r="2" spans="1:5" ht="26.4" x14ac:dyDescent="0.25">
      <c r="A2" s="148">
        <v>2</v>
      </c>
      <c r="B2" s="145" t="s">
        <v>582</v>
      </c>
      <c r="C2" s="143"/>
      <c r="D2" s="143"/>
      <c r="E2" s="143"/>
    </row>
    <row r="3" spans="1:5" ht="289.2" customHeight="1" x14ac:dyDescent="0.25">
      <c r="A3" s="148">
        <v>3</v>
      </c>
      <c r="B3" s="146" t="s">
        <v>635</v>
      </c>
      <c r="C3" s="143"/>
      <c r="D3" s="143"/>
      <c r="E3" s="143"/>
    </row>
    <row r="4" spans="1:5" ht="13.2" x14ac:dyDescent="0.25">
      <c r="A4" s="148">
        <v>4</v>
      </c>
      <c r="B4" s="145" t="s">
        <v>636</v>
      </c>
      <c r="C4" s="143"/>
      <c r="D4" s="143"/>
      <c r="E4" s="143"/>
    </row>
    <row r="5" spans="1:5" ht="66.599999999999994" customHeight="1" x14ac:dyDescent="0.25">
      <c r="A5" s="148">
        <v>5</v>
      </c>
      <c r="B5" s="145" t="s">
        <v>633</v>
      </c>
    </row>
    <row r="6" spans="1:5" ht="13.2" x14ac:dyDescent="0.25">
      <c r="A6" s="148">
        <v>6</v>
      </c>
      <c r="B6" s="145" t="s">
        <v>549</v>
      </c>
    </row>
    <row r="7" spans="1:5" ht="13.2" x14ac:dyDescent="0.25">
      <c r="A7" s="148">
        <v>7</v>
      </c>
      <c r="B7" s="145" t="s">
        <v>578</v>
      </c>
    </row>
    <row r="8" spans="1:5" ht="13.2" x14ac:dyDescent="0.25">
      <c r="A8" s="148">
        <v>8</v>
      </c>
      <c r="B8" s="145" t="s">
        <v>583</v>
      </c>
    </row>
    <row r="9" spans="1:5" x14ac:dyDescent="0.2">
      <c r="A9" s="149"/>
      <c r="B9"/>
    </row>
    <row r="10" spans="1:5" ht="13.2" x14ac:dyDescent="0.25">
      <c r="A10" s="149"/>
      <c r="B10" s="147" t="s">
        <v>632</v>
      </c>
    </row>
    <row r="11" spans="1:5" x14ac:dyDescent="0.2">
      <c r="A11" s="149"/>
      <c r="B11"/>
    </row>
    <row r="12" spans="1:5" x14ac:dyDescent="0.2">
      <c r="A12" s="149"/>
      <c r="B12"/>
    </row>
    <row r="13" spans="1:5" x14ac:dyDescent="0.2">
      <c r="A13" s="149"/>
      <c r="B13"/>
    </row>
    <row r="14" spans="1:5" x14ac:dyDescent="0.2">
      <c r="A14" s="149"/>
      <c r="B14"/>
    </row>
    <row r="15" spans="1:5" x14ac:dyDescent="0.2">
      <c r="A15" s="149"/>
      <c r="B15"/>
    </row>
    <row r="16" spans="1:5" x14ac:dyDescent="0.2">
      <c r="A16" s="149"/>
      <c r="B16"/>
    </row>
    <row r="17" spans="1:2" x14ac:dyDescent="0.2">
      <c r="A17" s="149"/>
      <c r="B17"/>
    </row>
    <row r="18" spans="1:2" x14ac:dyDescent="0.2">
      <c r="A18" s="149"/>
      <c r="B18"/>
    </row>
    <row r="19" spans="1:2" x14ac:dyDescent="0.2">
      <c r="A19" s="149"/>
      <c r="B19"/>
    </row>
    <row r="20" spans="1:2" x14ac:dyDescent="0.2">
      <c r="A20" s="149"/>
      <c r="B20"/>
    </row>
    <row r="21" spans="1:2" x14ac:dyDescent="0.2">
      <c r="A21" s="149"/>
      <c r="B21"/>
    </row>
    <row r="22" spans="1:2" x14ac:dyDescent="0.2">
      <c r="A22" s="149"/>
      <c r="B22"/>
    </row>
    <row r="23" spans="1:2" x14ac:dyDescent="0.2">
      <c r="A23" s="149"/>
      <c r="B23"/>
    </row>
    <row r="24" spans="1:2" x14ac:dyDescent="0.2">
      <c r="A24" s="149"/>
      <c r="B24"/>
    </row>
    <row r="25" spans="1:2" x14ac:dyDescent="0.2">
      <c r="A25" s="149"/>
      <c r="B25"/>
    </row>
    <row r="26" spans="1:2" x14ac:dyDescent="0.2">
      <c r="A26" s="149"/>
      <c r="B26"/>
    </row>
    <row r="27" spans="1:2" x14ac:dyDescent="0.2">
      <c r="A27" s="149"/>
      <c r="B27"/>
    </row>
    <row r="28" spans="1:2" x14ac:dyDescent="0.2">
      <c r="A28" s="149"/>
      <c r="B28"/>
    </row>
    <row r="29" spans="1:2" x14ac:dyDescent="0.2">
      <c r="A29" s="149"/>
      <c r="B29"/>
    </row>
    <row r="30" spans="1:2" x14ac:dyDescent="0.2">
      <c r="A30" s="149"/>
      <c r="B30"/>
    </row>
    <row r="31" spans="1:2" x14ac:dyDescent="0.2">
      <c r="A31" s="149"/>
      <c r="B31"/>
    </row>
    <row r="32" spans="1:2" x14ac:dyDescent="0.2">
      <c r="A32" s="149"/>
      <c r="B32"/>
    </row>
  </sheetData>
  <pageMargins left="0.7" right="0.7" top="0.75" bottom="0.75" header="0.3" footer="0.3"/>
  <pageSetup orientation="portrait" r:id="rId1"/>
  <headerFooter>
    <oddHeader>&amp;C&amp;F
&amp;A&amp;RPage &amp;P</oddHead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U39"/>
  <sheetViews>
    <sheetView showGridLines="0" zoomScale="72" zoomScaleNormal="70" zoomScalePageLayoutView="80" workbookViewId="0">
      <selection activeCell="H27" sqref="H27"/>
    </sheetView>
  </sheetViews>
  <sheetFormatPr defaultColWidth="6.7109375" defaultRowHeight="10.199999999999999" x14ac:dyDescent="0.2"/>
  <cols>
    <col min="1" max="1" width="13.140625" style="9" customWidth="1"/>
    <col min="2" max="2" width="19.42578125" style="9" customWidth="1"/>
    <col min="3" max="3" width="22.42578125" style="9" customWidth="1"/>
    <col min="4" max="4" width="56.7109375" style="9" customWidth="1"/>
    <col min="5" max="6" width="12" style="9" customWidth="1"/>
    <col min="7" max="8" width="19.140625" style="9" customWidth="1"/>
    <col min="9" max="9" width="20.7109375" style="9" customWidth="1"/>
    <col min="10" max="22" width="6.7109375" style="9"/>
    <col min="23" max="23" width="8.85546875" style="9" bestFit="1" customWidth="1"/>
    <col min="24" max="16384" width="6.7109375" style="9"/>
  </cols>
  <sheetData>
    <row r="1" spans="1:21" s="156" customFormat="1" ht="15.45" customHeight="1" x14ac:dyDescent="0.2">
      <c r="A1" s="157" t="str">
        <f>'CLINs &amp; Ceiling Rates'!B2</f>
        <v>eFAST Procurement Action 26-017-C8</v>
      </c>
    </row>
    <row r="3" spans="1:21" ht="18" x14ac:dyDescent="0.35">
      <c r="A3" s="37" t="s">
        <v>86</v>
      </c>
      <c r="B3" s="21"/>
      <c r="C3" s="36"/>
      <c r="D3" s="36"/>
      <c r="E3" s="36"/>
      <c r="F3" s="36"/>
      <c r="G3" s="36"/>
      <c r="H3" s="36"/>
    </row>
    <row r="5" spans="1:21" ht="15.75" customHeight="1" x14ac:dyDescent="0.2">
      <c r="A5" s="459" t="str">
        <f>CONCATENATE("Entire Task Order is to be priced as"," ",'CLINs &amp; Ceiling Rates'!C225,".")</f>
        <v>Entire Task Order is to be priced as Time and Materials (T&amp;M).</v>
      </c>
      <c r="B5" s="459"/>
      <c r="C5" s="459"/>
      <c r="D5" s="459"/>
      <c r="E5" s="459"/>
      <c r="F5" s="459"/>
      <c r="G5" s="459"/>
      <c r="H5" s="459"/>
      <c r="I5" s="14"/>
      <c r="J5" s="14"/>
      <c r="K5" s="14"/>
      <c r="L5" s="14"/>
      <c r="M5" s="14"/>
      <c r="N5" s="14"/>
      <c r="O5" s="14"/>
      <c r="P5" s="14"/>
      <c r="Q5" s="14"/>
      <c r="R5" s="14"/>
      <c r="S5" s="14"/>
      <c r="T5" s="13"/>
      <c r="U5" s="13"/>
    </row>
    <row r="6" spans="1:21" ht="15" x14ac:dyDescent="0.2">
      <c r="A6" s="14"/>
      <c r="B6" s="14"/>
      <c r="C6" s="14"/>
      <c r="D6" s="14"/>
      <c r="E6" s="14"/>
      <c r="F6" s="14"/>
      <c r="G6" s="14"/>
      <c r="H6" s="14"/>
      <c r="I6" s="14"/>
      <c r="J6" s="14"/>
      <c r="K6" s="14"/>
      <c r="L6" s="14"/>
      <c r="M6" s="14"/>
      <c r="N6" s="14"/>
      <c r="O6" s="14"/>
      <c r="P6" s="14"/>
      <c r="Q6" s="14"/>
      <c r="R6" s="14"/>
      <c r="S6" s="14"/>
      <c r="T6" s="13"/>
      <c r="U6" s="13"/>
    </row>
    <row r="7" spans="1:21" ht="33" customHeight="1" x14ac:dyDescent="0.2">
      <c r="A7" s="20" t="s">
        <v>78</v>
      </c>
      <c r="B7" s="451" t="s">
        <v>136</v>
      </c>
      <c r="C7" s="451"/>
      <c r="D7" s="451"/>
      <c r="E7" s="451"/>
      <c r="F7" s="451"/>
      <c r="G7" s="451"/>
      <c r="H7" s="451"/>
      <c r="I7" s="14"/>
      <c r="J7" s="14"/>
      <c r="K7" s="14"/>
      <c r="L7" s="158"/>
      <c r="M7" s="14"/>
      <c r="N7" s="14"/>
      <c r="O7" s="14"/>
      <c r="P7" s="14"/>
      <c r="Q7" s="14"/>
      <c r="R7" s="14"/>
      <c r="S7" s="14"/>
      <c r="T7" s="13"/>
      <c r="U7" s="13"/>
    </row>
    <row r="8" spans="1:21" ht="15" x14ac:dyDescent="0.2">
      <c r="A8" s="20"/>
      <c r="B8" s="14"/>
      <c r="C8" s="14"/>
      <c r="D8" s="14"/>
      <c r="E8" s="14"/>
      <c r="F8" s="14"/>
      <c r="G8" s="14"/>
      <c r="H8" s="14"/>
      <c r="I8" s="14"/>
      <c r="J8" s="14"/>
      <c r="K8" s="14"/>
      <c r="L8" s="14"/>
      <c r="M8" s="14"/>
      <c r="N8" s="14"/>
      <c r="O8" s="14"/>
      <c r="P8" s="14"/>
      <c r="Q8" s="14"/>
      <c r="R8" s="14"/>
      <c r="S8" s="14"/>
      <c r="T8" s="13"/>
      <c r="U8" s="13"/>
    </row>
    <row r="9" spans="1:21" ht="33" customHeight="1" x14ac:dyDescent="0.2">
      <c r="A9" s="20" t="s">
        <v>137</v>
      </c>
      <c r="B9" s="451" t="s">
        <v>634</v>
      </c>
      <c r="C9" s="451"/>
      <c r="D9" s="451"/>
      <c r="E9" s="451"/>
      <c r="F9" s="451"/>
      <c r="G9" s="451"/>
      <c r="H9" s="451"/>
      <c r="I9" s="14"/>
      <c r="J9" s="126"/>
      <c r="K9" s="14"/>
      <c r="L9" s="14"/>
      <c r="M9" s="14"/>
      <c r="N9" s="14"/>
      <c r="O9" s="14"/>
      <c r="P9" s="14"/>
      <c r="Q9" s="14"/>
      <c r="R9" s="14"/>
      <c r="S9" s="14"/>
      <c r="T9" s="13"/>
      <c r="U9" s="13"/>
    </row>
    <row r="10" spans="1:21" ht="15" x14ac:dyDescent="0.2">
      <c r="A10" s="20"/>
      <c r="B10" s="14"/>
      <c r="C10" s="14"/>
      <c r="D10" s="14"/>
      <c r="E10" s="14"/>
      <c r="F10" s="14"/>
      <c r="G10" s="14"/>
      <c r="H10" s="14"/>
      <c r="I10" s="14"/>
      <c r="J10" s="126"/>
      <c r="K10" s="14"/>
      <c r="L10" s="14"/>
      <c r="M10" s="14"/>
      <c r="N10" s="14"/>
      <c r="O10" s="14"/>
      <c r="P10" s="14"/>
      <c r="Q10" s="14"/>
      <c r="R10" s="14"/>
      <c r="S10" s="14"/>
      <c r="T10" s="13"/>
      <c r="U10" s="13"/>
    </row>
    <row r="11" spans="1:21" ht="34.5" customHeight="1" x14ac:dyDescent="0.2">
      <c r="A11" s="14"/>
      <c r="B11" s="47" t="s">
        <v>135</v>
      </c>
      <c r="C11" s="445" t="s">
        <v>328</v>
      </c>
      <c r="D11" s="457" t="str">
        <f>IF(C11="","Please select appropriate FA",IF(C11="ATS","Air Transportation Services", IF(C11="BAM","Business Administration Management ",IF(C11="CSD","Computer Systems Development",IF(C11="CSS", "Computer Systems Support",IF(C11="DandT", "Documentation and Training",IF(C11="ES", "Engineering Services",IF(C11="MandR", "Maintenance and Repair", IF(C11="RandD", "Research and Development","Please select appropriate FA")))))))))</f>
        <v xml:space="preserve">Business Administration Management </v>
      </c>
      <c r="E11" s="458"/>
      <c r="F11" s="126"/>
      <c r="G11" s="126"/>
      <c r="H11" s="14"/>
      <c r="I11" s="14"/>
      <c r="J11" s="126"/>
      <c r="K11" s="14"/>
      <c r="L11" s="14"/>
      <c r="M11" s="14"/>
      <c r="N11" s="14"/>
      <c r="O11" s="14"/>
      <c r="P11" s="14"/>
      <c r="Q11" s="14"/>
      <c r="R11" s="14"/>
      <c r="S11" s="14"/>
      <c r="T11" s="13"/>
      <c r="U11" s="13"/>
    </row>
    <row r="12" spans="1:21" ht="34.5" customHeight="1" x14ac:dyDescent="0.2">
      <c r="A12" s="14"/>
      <c r="B12" s="47" t="s">
        <v>99</v>
      </c>
      <c r="C12" s="160"/>
      <c r="D12" s="457" t="str">
        <f>IF(C12="","Please select a valid NAICS Code for the FA selected",VLOOKUP(VALUE(C12),NAICS!B1:C41,2,FALSE))</f>
        <v>Please select a valid NAICS Code for the FA selected</v>
      </c>
      <c r="E12" s="458"/>
      <c r="F12" s="458"/>
      <c r="G12" s="458"/>
      <c r="H12" s="14"/>
      <c r="I12" s="14"/>
      <c r="J12" s="126"/>
      <c r="K12" s="14"/>
      <c r="L12" s="14"/>
      <c r="M12" s="14"/>
      <c r="N12" s="14"/>
      <c r="O12" s="14"/>
      <c r="P12" s="14"/>
      <c r="Q12" s="14"/>
      <c r="R12" s="14"/>
      <c r="S12" s="14"/>
      <c r="T12" s="13"/>
      <c r="U12" s="13"/>
    </row>
    <row r="13" spans="1:21" ht="15" x14ac:dyDescent="0.2">
      <c r="A13" s="20"/>
      <c r="B13" s="14"/>
      <c r="C13" s="14"/>
      <c r="D13" s="14"/>
      <c r="E13" s="14"/>
      <c r="F13" s="14"/>
      <c r="G13" s="14"/>
      <c r="H13" s="14"/>
      <c r="I13" s="14"/>
      <c r="J13" s="126"/>
      <c r="K13" s="14"/>
      <c r="L13" s="14"/>
      <c r="M13" s="14"/>
      <c r="N13" s="14"/>
      <c r="O13" s="14"/>
      <c r="P13" s="14"/>
      <c r="Q13" s="14"/>
      <c r="R13" s="14"/>
      <c r="S13" s="14"/>
      <c r="T13" s="13"/>
      <c r="U13" s="13"/>
    </row>
    <row r="14" spans="1:21" ht="63.6" customHeight="1" x14ac:dyDescent="0.2">
      <c r="A14" s="20" t="s">
        <v>123</v>
      </c>
      <c r="B14" s="451" t="str">
        <f>IF('CLINs &amp; Ceiling Rates'!C223=0,CONCATENATE("In the CLINs &amp; Ceiling Rates tab, select Prime/Subcontractor mix in Column E, enter subcontractor name in the appropriate CLIN row under Column F, enter Base ",'CLINs &amp; Ceiling Rates'!C224," ","(",VLOOKUP(SelectedFY,FiscalYearProgramYear,3,FALSE),"/","PY",VLOOKUP(SelectedFY,FiscalYearProgramYear,2,FALSE),")"," ","J-4 Ceiling Labor Rates in Column H for each eFAST CLIN listed in Column G."),CONCATENATE("In the CLINs &amp; Ceiling Rates tab, select Prime / Subcontractor mix in Column E, enter subcontractor name in the appropriate CLIN row under Column F, enter Base ",'CLINs &amp; Ceiling Rates'!C224," ","(",VLOOKUP(SelectedFY,FiscalYearProgramYear,3,FALSE),"/","PY",VLOOKUP(SelectedFY,FiscalYearProgramYear,2,FALSE),")"," ","J-4 Ceiling Labor Rates in Column H for each eFAST CLIN listed in Column G and the proposed annual escalation for Option ",'CLINs &amp; Ceiling Rates'!C224, " 1 - ",'CLINs &amp; Ceiling Rates'!C223," ","labor rates where indicated at the top of Columns J, L, N, and P."))</f>
        <v>In the CLINs &amp; Ceiling Rates tab, select Prime / Subcontractor mix in Column E, enter subcontractor name in the appropriate CLIN row under Column F, enter Base Period (FY26/PY17) J-4 Ceiling Labor Rates in Column H for each eFAST CLIN listed in Column G and the proposed annual escalation for Option Period 1 - 4 labor rates where indicated at the top of Columns J, L, N, and P.</v>
      </c>
      <c r="C14" s="451"/>
      <c r="D14" s="451"/>
      <c r="E14" s="451"/>
      <c r="F14" s="451"/>
      <c r="G14" s="451"/>
      <c r="H14" s="451"/>
      <c r="I14" s="14"/>
      <c r="J14" s="126"/>
      <c r="K14" s="14"/>
      <c r="L14" s="14"/>
      <c r="M14" s="14"/>
      <c r="N14" s="14"/>
      <c r="O14" s="14"/>
      <c r="P14" s="14"/>
      <c r="Q14" s="14"/>
      <c r="R14" s="14"/>
      <c r="S14" s="14"/>
      <c r="T14" s="13"/>
      <c r="U14" s="13"/>
    </row>
    <row r="15" spans="1:21" ht="15" x14ac:dyDescent="0.2">
      <c r="A15" s="20"/>
      <c r="B15" s="14"/>
      <c r="C15" s="14"/>
      <c r="D15" s="14"/>
      <c r="E15" s="14"/>
      <c r="F15" s="14"/>
      <c r="G15" s="14"/>
      <c r="H15" s="14"/>
      <c r="I15" s="14"/>
      <c r="K15" s="14"/>
      <c r="L15" s="14"/>
      <c r="M15" s="14"/>
      <c r="N15" s="14"/>
      <c r="O15" s="14"/>
      <c r="P15" s="14"/>
      <c r="Q15" s="14"/>
      <c r="R15" s="14"/>
      <c r="S15" s="14"/>
      <c r="T15" s="13"/>
      <c r="U15" s="13"/>
    </row>
    <row r="16" spans="1:21" ht="33" customHeight="1" x14ac:dyDescent="0.2">
      <c r="A16" s="20" t="s">
        <v>85</v>
      </c>
      <c r="B16" s="451" t="str">
        <f>CONCATENATE("The Labor Loading Matrix tab provides hours per ",'CLINs &amp; Ceiling Rates'!C224, " for each CLIN in Column C. These hours are broken down by SOW Task in Columns G through I.")</f>
        <v>The Labor Loading Matrix tab provides hours per Period for each CLIN in Column C. These hours are broken down by SOW Task in Columns G through I.</v>
      </c>
      <c r="C16" s="451"/>
      <c r="D16" s="451"/>
      <c r="E16" s="451"/>
      <c r="F16" s="451"/>
      <c r="G16" s="451"/>
      <c r="H16" s="451"/>
      <c r="I16" s="14"/>
      <c r="K16" s="14"/>
      <c r="L16" s="14"/>
      <c r="M16" s="14"/>
      <c r="N16" s="14"/>
      <c r="O16" s="14"/>
      <c r="P16" s="14"/>
      <c r="Q16" s="14"/>
      <c r="R16" s="14"/>
      <c r="S16" s="14"/>
      <c r="T16" s="13"/>
      <c r="U16" s="13"/>
    </row>
    <row r="17" spans="1:21" ht="15" customHeight="1" x14ac:dyDescent="0.2">
      <c r="A17" s="20"/>
      <c r="B17" s="283"/>
      <c r="C17" s="283"/>
      <c r="D17" s="283"/>
      <c r="E17" s="283"/>
      <c r="F17" s="283"/>
      <c r="G17" s="283"/>
      <c r="H17" s="283"/>
      <c r="I17" s="14"/>
      <c r="K17" s="14"/>
      <c r="L17" s="14"/>
      <c r="M17" s="14"/>
      <c r="N17" s="14"/>
      <c r="O17" s="14"/>
      <c r="P17" s="14"/>
      <c r="Q17" s="14"/>
      <c r="R17" s="14"/>
      <c r="S17" s="14"/>
      <c r="T17" s="13"/>
      <c r="U17" s="13"/>
    </row>
    <row r="18" spans="1:21" ht="52.2" hidden="1" customHeight="1" x14ac:dyDescent="0.2">
      <c r="A18" s="20" t="s">
        <v>637</v>
      </c>
      <c r="B18" s="451" t="str">
        <f>VLOOKUP('CLINs &amp; Ceiling Rates'!C225,NAICS!F25:G28,2,FALSE)</f>
        <v xml:space="preserve">Hide the FFP Tab and hide this instruction line. </v>
      </c>
      <c r="C18" s="451"/>
      <c r="D18" s="451"/>
      <c r="E18" s="451"/>
      <c r="F18" s="451"/>
      <c r="G18" s="451"/>
      <c r="H18" s="451"/>
      <c r="I18" s="14"/>
      <c r="K18" s="14"/>
      <c r="L18" s="14"/>
      <c r="M18" s="14"/>
      <c r="N18" s="14"/>
      <c r="O18" s="14"/>
      <c r="P18" s="14"/>
      <c r="Q18" s="14"/>
      <c r="R18" s="14"/>
      <c r="S18" s="14"/>
      <c r="T18" s="13"/>
      <c r="U18" s="13"/>
    </row>
    <row r="19" spans="1:21" ht="15" x14ac:dyDescent="0.2">
      <c r="A19" s="20"/>
      <c r="B19" s="14"/>
      <c r="C19" s="14"/>
      <c r="D19" s="14"/>
      <c r="E19" s="14"/>
      <c r="F19" s="14"/>
      <c r="G19" s="14"/>
      <c r="H19" s="14"/>
      <c r="I19" s="14"/>
      <c r="K19" s="14"/>
      <c r="L19" s="14"/>
      <c r="M19" s="14"/>
      <c r="N19" s="14"/>
      <c r="O19" s="14"/>
      <c r="P19" s="14"/>
      <c r="Q19" s="14"/>
      <c r="R19" s="14"/>
      <c r="S19" s="14"/>
      <c r="T19" s="13"/>
      <c r="U19" s="13"/>
    </row>
    <row r="20" spans="1:21" ht="33" customHeight="1" x14ac:dyDescent="0.2">
      <c r="A20" s="20" t="s">
        <v>704</v>
      </c>
      <c r="B20" s="451" t="str">
        <f>CONCATENATE("Select the Base ",'CLINs &amp; Ceiling Rates'!C224, " through Option ",'CLINs &amp; Ceiling Rates'!C224," ",'CLINs &amp; Ceiling Rates'!C223," ","tabs to enter labor rate discounts and the Administrative Handling Rate (AHR) applicable to ODCs/Travel. The Summary tab will populate automatically.")</f>
        <v>Select the Base Period through Option Period 4 tabs to enter labor rate discounts and the Administrative Handling Rate (AHR) applicable to ODCs/Travel. The Summary tab will populate automatically.</v>
      </c>
      <c r="C20" s="451"/>
      <c r="D20" s="451"/>
      <c r="E20" s="451"/>
      <c r="F20" s="451"/>
      <c r="G20" s="451"/>
      <c r="H20" s="451"/>
      <c r="I20" s="14"/>
      <c r="K20" s="14"/>
      <c r="L20" s="14"/>
      <c r="M20" s="14"/>
      <c r="N20" s="14"/>
      <c r="O20" s="14"/>
      <c r="P20" s="14"/>
      <c r="Q20" s="14"/>
      <c r="R20" s="14"/>
      <c r="S20" s="14"/>
      <c r="T20" s="13"/>
      <c r="U20" s="13"/>
    </row>
    <row r="21" spans="1:21" ht="15" x14ac:dyDescent="0.2">
      <c r="A21" s="20"/>
      <c r="B21" s="14"/>
      <c r="C21" s="14"/>
      <c r="D21" s="14"/>
      <c r="E21" s="14"/>
      <c r="F21" s="14"/>
      <c r="G21" s="14"/>
      <c r="H21" s="14"/>
      <c r="I21" s="14"/>
      <c r="J21" s="14"/>
      <c r="K21" s="14"/>
      <c r="L21" s="14"/>
      <c r="M21" s="14"/>
      <c r="N21" s="14"/>
      <c r="O21" s="14"/>
      <c r="P21" s="14"/>
      <c r="Q21" s="14"/>
      <c r="R21" s="14"/>
      <c r="S21" s="14"/>
      <c r="T21" s="13"/>
      <c r="U21" s="13"/>
    </row>
    <row r="22" spans="1:21" ht="48.45" customHeight="1" x14ac:dyDescent="0.2">
      <c r="A22" s="20" t="s">
        <v>79</v>
      </c>
      <c r="B22" s="451" t="str">
        <f>CONCATENATE("Select the Cost Build Up tab to provide cost build up information in Columns E through I. Cost Build Up tab, column J should equal to the corresponding “Discounted Proposed Labor Rate” in the Base ",'CLINs &amp; Ceiling Rates'!C224, " tab column J.")</f>
        <v>Select the Cost Build Up tab to provide cost build up information in Columns E through I. Cost Build Up tab, column J should equal to the corresponding “Discounted Proposed Labor Rate” in the Base Period tab column J.</v>
      </c>
      <c r="C22" s="451"/>
      <c r="D22" s="451"/>
      <c r="E22" s="451"/>
      <c r="F22" s="451"/>
      <c r="G22" s="451"/>
      <c r="H22" s="451"/>
      <c r="I22" s="14"/>
      <c r="J22" s="14"/>
      <c r="K22" s="14"/>
      <c r="L22" s="14"/>
      <c r="M22" s="14"/>
      <c r="N22" s="14"/>
      <c r="O22" s="14"/>
      <c r="P22" s="14"/>
      <c r="Q22" s="14"/>
      <c r="R22" s="14"/>
      <c r="S22" s="14"/>
      <c r="T22" s="13"/>
      <c r="U22" s="13"/>
    </row>
    <row r="23" spans="1:21" ht="15" x14ac:dyDescent="0.2">
      <c r="A23" s="20"/>
      <c r="B23" s="14"/>
      <c r="C23" s="14"/>
      <c r="D23" s="14"/>
      <c r="E23" s="14"/>
      <c r="F23" s="14"/>
      <c r="G23" s="14"/>
      <c r="H23" s="14"/>
      <c r="I23" s="14"/>
      <c r="J23" s="14"/>
      <c r="K23" s="14"/>
      <c r="L23" s="14"/>
      <c r="M23" s="14"/>
      <c r="N23" s="14"/>
      <c r="O23" s="14"/>
      <c r="P23" s="14"/>
      <c r="Q23" s="14"/>
      <c r="R23" s="14"/>
      <c r="S23" s="14"/>
      <c r="T23" s="13"/>
      <c r="U23" s="13"/>
    </row>
    <row r="24" spans="1:21" ht="46.5" customHeight="1" x14ac:dyDescent="0.2">
      <c r="A24" s="20" t="s">
        <v>159</v>
      </c>
      <c r="B24" s="451" t="s">
        <v>93</v>
      </c>
      <c r="C24" s="451"/>
      <c r="D24" s="451"/>
      <c r="E24" s="451"/>
      <c r="F24" s="451"/>
      <c r="G24" s="451"/>
      <c r="H24" s="451"/>
      <c r="I24" s="14"/>
      <c r="J24" s="14"/>
      <c r="K24" s="14"/>
      <c r="L24" s="14"/>
      <c r="M24" s="14"/>
      <c r="N24" s="14"/>
      <c r="O24" s="14"/>
      <c r="P24" s="14"/>
      <c r="Q24" s="14"/>
      <c r="R24" s="14"/>
      <c r="S24" s="14"/>
      <c r="T24" s="13"/>
      <c r="U24" s="13"/>
    </row>
    <row r="25" spans="1:21" ht="15" customHeight="1" x14ac:dyDescent="0.25">
      <c r="A25" s="14"/>
      <c r="B25" s="39"/>
      <c r="C25" s="40"/>
      <c r="D25" s="40"/>
      <c r="E25" s="452"/>
      <c r="F25" s="452"/>
      <c r="G25" s="453" t="s">
        <v>94</v>
      </c>
      <c r="H25" s="454"/>
      <c r="I25" s="14"/>
      <c r="J25" s="14"/>
      <c r="K25" s="14"/>
      <c r="L25" s="14"/>
      <c r="M25" s="14"/>
      <c r="N25" s="14"/>
      <c r="O25" s="14"/>
      <c r="P25" s="14"/>
      <c r="Q25" s="14"/>
      <c r="R25" s="14"/>
      <c r="S25" s="14"/>
      <c r="T25" s="13"/>
      <c r="U25" s="13"/>
    </row>
    <row r="26" spans="1:21" s="10" customFormat="1" ht="25.5" customHeight="1" thickBot="1" x14ac:dyDescent="0.35">
      <c r="A26" s="41"/>
      <c r="B26" s="42" t="s">
        <v>95</v>
      </c>
      <c r="C26" s="43"/>
      <c r="D26" s="43"/>
      <c r="E26" s="455" t="s">
        <v>96</v>
      </c>
      <c r="F26" s="456"/>
      <c r="G26" s="44" t="s">
        <v>97</v>
      </c>
      <c r="H26" s="44" t="s">
        <v>98</v>
      </c>
      <c r="I26" s="41"/>
      <c r="J26" s="41"/>
      <c r="K26" s="41"/>
      <c r="L26" s="41"/>
      <c r="M26" s="41"/>
      <c r="N26" s="41"/>
      <c r="O26" s="41"/>
      <c r="P26" s="41"/>
      <c r="Q26" s="41"/>
      <c r="R26" s="41"/>
      <c r="S26" s="41"/>
      <c r="T26" s="45"/>
      <c r="U26" s="45"/>
    </row>
    <row r="27" spans="1:21" s="10" customFormat="1" ht="35.25" customHeight="1" x14ac:dyDescent="0.3">
      <c r="A27" s="41"/>
      <c r="B27" s="446"/>
      <c r="C27" s="447"/>
      <c r="D27" s="448"/>
      <c r="E27" s="449"/>
      <c r="F27" s="450"/>
      <c r="G27" s="46"/>
      <c r="H27" s="46"/>
      <c r="I27" s="41"/>
      <c r="J27" s="41"/>
      <c r="K27" s="41"/>
      <c r="L27" s="41"/>
      <c r="M27" s="41"/>
      <c r="N27" s="41"/>
      <c r="O27" s="41"/>
      <c r="P27" s="41"/>
      <c r="Q27" s="41"/>
      <c r="R27" s="41"/>
      <c r="S27" s="41"/>
      <c r="T27" s="45"/>
      <c r="U27" s="45"/>
    </row>
    <row r="28" spans="1:21" ht="15" x14ac:dyDescent="0.2">
      <c r="A28" s="14"/>
      <c r="C28" s="14"/>
      <c r="D28" s="14"/>
      <c r="E28" s="14"/>
      <c r="F28" s="14"/>
      <c r="G28" s="14"/>
      <c r="H28" s="14"/>
      <c r="I28" s="14"/>
      <c r="J28" s="14"/>
      <c r="K28" s="14"/>
      <c r="L28" s="14"/>
      <c r="M28" s="14"/>
      <c r="N28" s="14"/>
      <c r="O28" s="14"/>
      <c r="P28" s="14"/>
      <c r="Q28" s="14"/>
      <c r="R28" s="14"/>
      <c r="S28" s="14"/>
      <c r="T28" s="13"/>
      <c r="U28" s="13"/>
    </row>
    <row r="29" spans="1:21" ht="15" x14ac:dyDescent="0.2">
      <c r="A29" s="14"/>
      <c r="B29" s="14"/>
      <c r="C29" s="14"/>
      <c r="D29" s="14"/>
      <c r="E29" s="14"/>
      <c r="F29" s="14"/>
      <c r="G29" s="14"/>
      <c r="H29" s="14"/>
      <c r="I29" s="14"/>
      <c r="J29" s="14"/>
      <c r="K29" s="14"/>
      <c r="L29" s="14"/>
      <c r="M29" s="14"/>
      <c r="N29" s="14"/>
      <c r="O29" s="14"/>
      <c r="P29" s="14"/>
      <c r="Q29" s="14"/>
      <c r="R29" s="14"/>
      <c r="S29" s="14"/>
      <c r="T29" s="13"/>
      <c r="U29" s="13"/>
    </row>
    <row r="30" spans="1:21" ht="15" x14ac:dyDescent="0.2">
      <c r="A30" s="14"/>
      <c r="C30" s="14"/>
      <c r="D30" s="14"/>
      <c r="E30" s="14"/>
      <c r="F30" s="14"/>
      <c r="G30" s="14"/>
      <c r="H30" s="14"/>
      <c r="I30" s="14"/>
      <c r="J30" s="14"/>
      <c r="K30" s="14"/>
      <c r="L30" s="14"/>
      <c r="M30" s="14"/>
      <c r="N30" s="14"/>
      <c r="O30" s="14"/>
      <c r="P30" s="14"/>
      <c r="Q30" s="14"/>
      <c r="R30" s="14"/>
      <c r="S30" s="14"/>
      <c r="T30" s="13"/>
      <c r="U30" s="13"/>
    </row>
    <row r="31" spans="1:21" ht="15" x14ac:dyDescent="0.2">
      <c r="A31" s="14"/>
      <c r="C31" s="14"/>
      <c r="D31" s="14"/>
      <c r="E31" s="14"/>
      <c r="F31" s="14"/>
      <c r="G31" s="14"/>
      <c r="H31" s="14"/>
      <c r="I31" s="14"/>
      <c r="J31" s="14"/>
      <c r="K31" s="14"/>
      <c r="L31" s="14"/>
      <c r="M31" s="14"/>
      <c r="N31" s="14"/>
      <c r="O31" s="14"/>
      <c r="P31" s="14"/>
      <c r="Q31" s="14"/>
      <c r="R31" s="14"/>
      <c r="S31" s="14"/>
      <c r="T31" s="13"/>
      <c r="U31" s="13"/>
    </row>
    <row r="32" spans="1:21" ht="15" x14ac:dyDescent="0.2">
      <c r="A32" s="14"/>
      <c r="C32" s="14"/>
      <c r="D32" s="14"/>
      <c r="E32" s="14"/>
      <c r="F32" s="14"/>
      <c r="G32" s="14"/>
      <c r="H32" s="14"/>
      <c r="I32" s="14"/>
      <c r="J32" s="14"/>
      <c r="K32" s="14"/>
      <c r="L32" s="14"/>
      <c r="M32" s="14"/>
      <c r="N32" s="14"/>
      <c r="O32" s="14"/>
      <c r="P32" s="14"/>
      <c r="Q32" s="14"/>
      <c r="R32" s="14"/>
      <c r="S32" s="14"/>
      <c r="T32" s="13"/>
      <c r="U32" s="13"/>
    </row>
    <row r="33" spans="1:21" ht="15" x14ac:dyDescent="0.2">
      <c r="A33" s="14"/>
      <c r="B33" s="14"/>
      <c r="C33" s="14"/>
      <c r="D33" s="14"/>
      <c r="E33" s="14"/>
      <c r="F33" s="14"/>
      <c r="G33" s="14"/>
      <c r="H33" s="14"/>
      <c r="I33" s="14"/>
      <c r="J33" s="14"/>
      <c r="K33" s="14"/>
      <c r="L33" s="14"/>
      <c r="M33" s="14"/>
      <c r="N33" s="14"/>
      <c r="O33" s="14"/>
      <c r="P33" s="14"/>
      <c r="Q33" s="14"/>
      <c r="R33" s="14"/>
      <c r="S33" s="14"/>
      <c r="T33" s="13"/>
      <c r="U33" s="13"/>
    </row>
    <row r="34" spans="1:21" ht="15" x14ac:dyDescent="0.2">
      <c r="A34" s="14"/>
      <c r="B34" s="14"/>
      <c r="C34" s="14"/>
      <c r="D34" s="14"/>
      <c r="E34" s="14"/>
      <c r="F34" s="14"/>
      <c r="G34" s="14"/>
      <c r="H34" s="14"/>
      <c r="I34" s="14"/>
      <c r="J34" s="14"/>
      <c r="K34" s="14"/>
      <c r="L34" s="14"/>
      <c r="M34" s="14"/>
      <c r="N34" s="14"/>
      <c r="O34" s="14"/>
      <c r="P34" s="14"/>
      <c r="Q34" s="14"/>
      <c r="R34" s="14"/>
      <c r="S34" s="14"/>
      <c r="T34" s="13"/>
      <c r="U34" s="13"/>
    </row>
    <row r="35" spans="1:21" ht="15" x14ac:dyDescent="0.2">
      <c r="A35" s="14"/>
      <c r="C35" s="14"/>
      <c r="D35" s="14"/>
      <c r="E35" s="14"/>
      <c r="F35" s="14"/>
      <c r="G35" s="14"/>
      <c r="H35" s="14"/>
      <c r="I35" s="14"/>
      <c r="J35" s="14"/>
      <c r="K35" s="14"/>
      <c r="L35" s="14"/>
      <c r="M35" s="14"/>
      <c r="N35" s="14"/>
      <c r="O35" s="14"/>
      <c r="P35" s="14"/>
      <c r="Q35" s="14"/>
      <c r="R35" s="14"/>
      <c r="S35" s="14"/>
      <c r="T35" s="13"/>
      <c r="U35" s="13"/>
    </row>
    <row r="36" spans="1:21" ht="15" x14ac:dyDescent="0.2">
      <c r="A36" s="14"/>
      <c r="B36" s="14"/>
      <c r="C36" s="14"/>
      <c r="D36" s="14"/>
      <c r="E36" s="14"/>
      <c r="F36" s="14"/>
      <c r="G36" s="14"/>
      <c r="H36" s="14"/>
      <c r="I36" s="14"/>
      <c r="J36" s="14"/>
      <c r="K36" s="14"/>
      <c r="L36" s="14"/>
      <c r="M36" s="14"/>
      <c r="N36" s="14"/>
      <c r="O36" s="14"/>
      <c r="P36" s="14"/>
      <c r="Q36" s="14"/>
      <c r="R36" s="14"/>
      <c r="S36" s="14"/>
      <c r="T36" s="13"/>
      <c r="U36" s="13"/>
    </row>
    <row r="37" spans="1:21" ht="15" x14ac:dyDescent="0.25">
      <c r="A37" s="15"/>
      <c r="B37" s="15"/>
      <c r="C37" s="15"/>
      <c r="D37" s="15"/>
      <c r="E37" s="15"/>
      <c r="F37" s="15"/>
      <c r="G37" s="15"/>
      <c r="H37" s="15"/>
      <c r="I37" s="15"/>
      <c r="J37" s="15"/>
      <c r="K37" s="15"/>
      <c r="L37" s="15"/>
      <c r="M37" s="15"/>
      <c r="N37" s="15"/>
      <c r="O37" s="15"/>
      <c r="P37" s="15"/>
      <c r="Q37" s="15"/>
      <c r="R37" s="15"/>
      <c r="S37" s="15"/>
    </row>
    <row r="38" spans="1:21" ht="15" x14ac:dyDescent="0.25">
      <c r="A38" s="15"/>
      <c r="B38" s="15"/>
      <c r="C38" s="15"/>
      <c r="D38" s="15"/>
      <c r="E38" s="15"/>
      <c r="F38" s="15"/>
      <c r="G38" s="15"/>
      <c r="H38" s="15"/>
      <c r="I38" s="15"/>
      <c r="J38" s="15"/>
      <c r="K38" s="15"/>
      <c r="L38" s="15"/>
      <c r="M38" s="15"/>
      <c r="N38" s="15"/>
      <c r="O38" s="15"/>
      <c r="P38" s="15"/>
      <c r="Q38" s="15"/>
      <c r="R38" s="15"/>
      <c r="S38" s="15"/>
    </row>
    <row r="39" spans="1:21" ht="15" x14ac:dyDescent="0.25">
      <c r="A39" s="15"/>
      <c r="B39" s="15"/>
      <c r="C39" s="15"/>
      <c r="D39" s="15"/>
      <c r="E39" s="15"/>
      <c r="F39" s="15"/>
      <c r="G39" s="15"/>
      <c r="H39" s="15"/>
      <c r="I39" s="15"/>
      <c r="J39" s="15"/>
      <c r="K39" s="15"/>
      <c r="L39" s="15"/>
      <c r="M39" s="15"/>
      <c r="N39" s="15"/>
      <c r="O39" s="15"/>
      <c r="P39" s="15"/>
      <c r="Q39" s="15"/>
      <c r="R39" s="15"/>
      <c r="S39" s="15"/>
    </row>
  </sheetData>
  <sheetProtection sheet="1" selectLockedCells="1"/>
  <mergeCells count="16">
    <mergeCell ref="B22:H22"/>
    <mergeCell ref="B16:H16"/>
    <mergeCell ref="D12:G12"/>
    <mergeCell ref="A5:H5"/>
    <mergeCell ref="B7:H7"/>
    <mergeCell ref="B14:H14"/>
    <mergeCell ref="B20:H20"/>
    <mergeCell ref="B9:H9"/>
    <mergeCell ref="D11:E11"/>
    <mergeCell ref="B18:H18"/>
    <mergeCell ref="B27:D27"/>
    <mergeCell ref="E27:F27"/>
    <mergeCell ref="B24:H24"/>
    <mergeCell ref="E25:F25"/>
    <mergeCell ref="G25:H25"/>
    <mergeCell ref="E26:F26"/>
  </mergeCells>
  <conditionalFormatting sqref="B18:H18">
    <cfRule type="containsText" dxfId="25" priority="1" operator="containsText" text="Hide">
      <formula>NOT(ISERROR(SEARCH("Hide",B18)))</formula>
    </cfRule>
  </conditionalFormatting>
  <conditionalFormatting sqref="D11:E11">
    <cfRule type="containsText" dxfId="22" priority="2" operator="containsText" text="Please">
      <formula>NOT(ISERROR(SEARCH("Please",D11)))</formula>
    </cfRule>
  </conditionalFormatting>
  <dataValidations count="1">
    <dataValidation type="list" operator="equal" allowBlank="1" showInputMessage="1" showErrorMessage="1" errorTitle="INVALID ENTRY" error="Please select from the dropdown list" sqref="C12" xr:uid="{00000000-0002-0000-0100-000000000000}">
      <formula1>INDIRECT(C11)</formula1>
    </dataValidation>
  </dataValidations>
  <printOptions horizontalCentered="1"/>
  <pageMargins left="0.7" right="0.7" top="0.75" bottom="0.75" header="0.3" footer="0.3"/>
  <pageSetup orientation="portrait" r:id="rId1"/>
  <headerFooter>
    <oddHeader>&amp;C&amp;F
&amp;A&amp;RPage &amp;P</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10241" r:id="rId4" name="Option Button 1">
              <controlPr locked="0" defaultSize="0" autoFill="0" autoLine="0" autoPict="0" altText="  CTA">
                <anchor moveWithCells="1" sizeWithCells="1">
                  <from>
                    <xdr:col>4</xdr:col>
                    <xdr:colOff>434340</xdr:colOff>
                    <xdr:row>26</xdr:row>
                    <xdr:rowOff>15240</xdr:rowOff>
                  </from>
                  <to>
                    <xdr:col>5</xdr:col>
                    <xdr:colOff>434340</xdr:colOff>
                    <xdr:row>26</xdr:row>
                    <xdr:rowOff>236220</xdr:rowOff>
                  </to>
                </anchor>
              </controlPr>
            </control>
          </mc:Choice>
        </mc:AlternateContent>
        <mc:AlternateContent xmlns:mc="http://schemas.openxmlformats.org/markup-compatibility/2006">
          <mc:Choice Requires="x14">
            <control shapeId="10242" r:id="rId5" name="Option Button 2">
              <controlPr locked="0" defaultSize="0" autoFill="0" autoLine="0" autoPict="0" altText="  STA">
                <anchor moveWithCells="1" sizeWithCells="1">
                  <from>
                    <xdr:col>4</xdr:col>
                    <xdr:colOff>434340</xdr:colOff>
                    <xdr:row>26</xdr:row>
                    <xdr:rowOff>205740</xdr:rowOff>
                  </from>
                  <to>
                    <xdr:col>5</xdr:col>
                    <xdr:colOff>434340</xdr:colOff>
                    <xdr:row>26</xdr:row>
                    <xdr:rowOff>434340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9" id="{01FF152B-CBBD-4090-B960-8340262C5801}">
            <xm:f>'Alt CLINs'!$F$38=1</xm:f>
            <x14:dxf>
              <font>
                <b/>
                <i/>
                <color rgb="FFFF0000"/>
              </font>
            </x14:dxf>
          </x14:cfRule>
          <x14:cfRule type="expression" priority="12" id="{A0C95D8B-43CF-4FAD-AA8E-E12778227FA7}">
            <xm:f>'Alt CLINs'!$F$38=0</xm:f>
            <x14:dxf>
              <font>
                <b val="0"/>
                <i val="0"/>
                <color theme="1"/>
              </font>
            </x14:dxf>
          </x14:cfRule>
          <xm:sqref>D12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INVALID ENTRY" error="Please select from the dropdown list" promptTitle="CSD" xr:uid="{00000000-0002-0000-0100-000001000000}">
          <x14:formula1>
            <xm:f>NAICS!$N$11:$N$18</xm:f>
          </x14:formula1>
          <xm:sqref>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4"/>
  <sheetViews>
    <sheetView topLeftCell="A40" zoomScale="70" zoomScaleNormal="70" workbookViewId="0">
      <selection activeCell="W153" sqref="W153"/>
    </sheetView>
  </sheetViews>
  <sheetFormatPr defaultColWidth="8.85546875" defaultRowHeight="10.199999999999999" x14ac:dyDescent="0.2"/>
  <cols>
    <col min="1" max="2" width="8.85546875" style="114"/>
    <col min="3" max="3" width="60.140625" style="126" bestFit="1" customWidth="1"/>
    <col min="4" max="6" width="11.140625" style="126" customWidth="1"/>
    <col min="7" max="8" width="12" style="126" customWidth="1"/>
    <col min="9" max="10" width="10.7109375" style="126" customWidth="1"/>
    <col min="11" max="12" width="8.28515625" style="126" customWidth="1"/>
    <col min="13" max="14" width="8.85546875" style="114"/>
    <col min="15" max="15" width="31.28515625" style="126" bestFit="1" customWidth="1"/>
    <col min="16" max="16" width="8.85546875" style="114"/>
    <col min="17" max="17" width="8" style="114" customWidth="1"/>
    <col min="18" max="18" width="9.7109375" style="114" bestFit="1" customWidth="1"/>
    <col min="19" max="19" width="7.42578125" style="126" bestFit="1" customWidth="1"/>
    <col min="20" max="20" width="6.140625" style="114" bestFit="1" customWidth="1"/>
    <col min="21" max="21" width="5.42578125" style="126" customWidth="1"/>
    <col min="22" max="22" width="47.7109375" customWidth="1"/>
    <col min="23" max="23" width="8.85546875" style="114"/>
  </cols>
  <sheetData>
    <row r="1" spans="1:25" x14ac:dyDescent="0.2">
      <c r="A1" s="124" t="s">
        <v>348</v>
      </c>
      <c r="B1" s="124">
        <v>238210</v>
      </c>
      <c r="C1" s="125" t="s">
        <v>352</v>
      </c>
      <c r="E1" s="159" t="s">
        <v>348</v>
      </c>
      <c r="F1" s="159" t="s">
        <v>328</v>
      </c>
      <c r="G1" s="159" t="s">
        <v>141</v>
      </c>
      <c r="H1" s="159" t="s">
        <v>170</v>
      </c>
      <c r="I1" s="159" t="s">
        <v>579</v>
      </c>
      <c r="J1" s="159" t="s">
        <v>346</v>
      </c>
      <c r="K1" s="159" t="s">
        <v>580</v>
      </c>
      <c r="L1" s="159" t="s">
        <v>581</v>
      </c>
      <c r="R1" t="s">
        <v>381</v>
      </c>
      <c r="S1" s="114" t="str">
        <f t="shared" ref="S1:S32" si="0">RIGHT(R1,6)</f>
        <v>05001C</v>
      </c>
      <c r="T1" s="114" t="str">
        <f t="shared" ref="T1:T32" si="1">LEFT(S1,5)</f>
        <v>05001</v>
      </c>
      <c r="U1" s="114" t="str">
        <f t="shared" ref="U1:U32" si="2">RIGHT(T1,3)</f>
        <v>001</v>
      </c>
      <c r="V1" t="s">
        <v>3</v>
      </c>
      <c r="W1" s="114" t="str">
        <f>U1</f>
        <v>001</v>
      </c>
      <c r="Y1" s="263">
        <v>44166</v>
      </c>
    </row>
    <row r="2" spans="1:25" x14ac:dyDescent="0.2">
      <c r="A2" s="124" t="s">
        <v>348</v>
      </c>
      <c r="B2" s="124">
        <v>488111</v>
      </c>
      <c r="C2" s="125" t="s">
        <v>357</v>
      </c>
      <c r="E2" s="124">
        <v>238210</v>
      </c>
      <c r="F2" s="124">
        <v>541211</v>
      </c>
      <c r="G2" s="124">
        <v>541430</v>
      </c>
      <c r="H2" s="124">
        <v>518210</v>
      </c>
      <c r="I2" s="124">
        <v>561410</v>
      </c>
      <c r="J2" s="124">
        <v>541330</v>
      </c>
      <c r="K2" s="124">
        <v>811212</v>
      </c>
      <c r="L2" s="124">
        <v>541712</v>
      </c>
      <c r="R2" t="s">
        <v>382</v>
      </c>
      <c r="S2" s="114" t="str">
        <f t="shared" si="0"/>
        <v>05001G</v>
      </c>
      <c r="T2" s="114" t="str">
        <f t="shared" si="1"/>
        <v>05001</v>
      </c>
      <c r="U2" s="114" t="str">
        <f t="shared" si="2"/>
        <v>001</v>
      </c>
      <c r="V2" t="s">
        <v>3</v>
      </c>
      <c r="W2" s="114" t="str">
        <f t="shared" ref="W2:W65" si="3">U2</f>
        <v>001</v>
      </c>
      <c r="Y2" s="263">
        <v>44197</v>
      </c>
    </row>
    <row r="3" spans="1:25" x14ac:dyDescent="0.2">
      <c r="A3" s="124" t="s">
        <v>348</v>
      </c>
      <c r="B3" s="124">
        <v>488119</v>
      </c>
      <c r="C3" s="125" t="s">
        <v>361</v>
      </c>
      <c r="E3" s="124">
        <v>488111</v>
      </c>
      <c r="F3" s="124">
        <v>541214</v>
      </c>
      <c r="G3" s="124">
        <v>541511</v>
      </c>
      <c r="H3" s="124">
        <v>519190</v>
      </c>
      <c r="I3" s="124">
        <v>611420</v>
      </c>
      <c r="J3" s="124"/>
      <c r="K3" s="124">
        <v>811213</v>
      </c>
      <c r="L3" s="124">
        <v>541715</v>
      </c>
      <c r="R3" t="s">
        <v>383</v>
      </c>
      <c r="S3" s="114" t="str">
        <f t="shared" si="0"/>
        <v>05002C</v>
      </c>
      <c r="T3" s="114" t="str">
        <f t="shared" si="1"/>
        <v>05002</v>
      </c>
      <c r="U3" s="114" t="str">
        <f t="shared" si="2"/>
        <v>002</v>
      </c>
      <c r="V3" t="s">
        <v>7</v>
      </c>
      <c r="W3" s="114" t="str">
        <f t="shared" si="3"/>
        <v>002</v>
      </c>
      <c r="Y3" s="263">
        <v>44228</v>
      </c>
    </row>
    <row r="4" spans="1:25" x14ac:dyDescent="0.2">
      <c r="A4" s="124" t="s">
        <v>348</v>
      </c>
      <c r="B4" s="124">
        <v>488190</v>
      </c>
      <c r="C4" s="125" t="s">
        <v>364</v>
      </c>
      <c r="E4" s="124">
        <v>488119</v>
      </c>
      <c r="F4" s="124">
        <v>541219</v>
      </c>
      <c r="G4" s="124">
        <v>541512</v>
      </c>
      <c r="H4" s="124">
        <v>541513</v>
      </c>
      <c r="I4" s="124">
        <v>611430</v>
      </c>
      <c r="J4" s="124"/>
      <c r="K4" s="124">
        <v>811219</v>
      </c>
      <c r="L4" s="124">
        <v>541720</v>
      </c>
      <c r="R4" t="s">
        <v>384</v>
      </c>
      <c r="S4" s="114" t="str">
        <f t="shared" si="0"/>
        <v>05002G</v>
      </c>
      <c r="T4" s="114" t="str">
        <f t="shared" si="1"/>
        <v>05002</v>
      </c>
      <c r="U4" s="114" t="str">
        <f t="shared" si="2"/>
        <v>002</v>
      </c>
      <c r="V4" t="s">
        <v>7</v>
      </c>
      <c r="W4" s="114" t="str">
        <f t="shared" si="3"/>
        <v>002</v>
      </c>
      <c r="Y4" s="263">
        <v>44256</v>
      </c>
    </row>
    <row r="5" spans="1:25" x14ac:dyDescent="0.2">
      <c r="A5" s="124" t="s">
        <v>348</v>
      </c>
      <c r="B5" s="124">
        <v>541310</v>
      </c>
      <c r="C5" s="125" t="s">
        <v>366</v>
      </c>
      <c r="E5" s="124">
        <v>488190</v>
      </c>
      <c r="F5" s="124">
        <v>541611</v>
      </c>
      <c r="G5" s="124"/>
      <c r="H5" s="124">
        <v>541519</v>
      </c>
      <c r="I5" s="124">
        <v>611512</v>
      </c>
      <c r="J5" s="124"/>
      <c r="K5" s="124"/>
      <c r="L5" s="124"/>
      <c r="R5" t="s">
        <v>385</v>
      </c>
      <c r="S5" s="114" t="str">
        <f t="shared" si="0"/>
        <v>05003C</v>
      </c>
      <c r="T5" s="114" t="str">
        <f t="shared" si="1"/>
        <v>05003</v>
      </c>
      <c r="U5" s="114" t="str">
        <f t="shared" si="2"/>
        <v>003</v>
      </c>
      <c r="V5" t="s">
        <v>8</v>
      </c>
      <c r="W5" s="114" t="str">
        <f t="shared" si="3"/>
        <v>003</v>
      </c>
      <c r="Y5" s="263">
        <v>44287</v>
      </c>
    </row>
    <row r="6" spans="1:25" x14ac:dyDescent="0.2">
      <c r="A6" s="124" t="s">
        <v>348</v>
      </c>
      <c r="B6" s="124">
        <v>541380</v>
      </c>
      <c r="C6" s="125" t="s">
        <v>368</v>
      </c>
      <c r="E6" s="124">
        <v>541310</v>
      </c>
      <c r="F6" s="124">
        <v>541612</v>
      </c>
      <c r="G6" s="124"/>
      <c r="H6" s="124"/>
      <c r="I6" s="124">
        <v>611710</v>
      </c>
      <c r="J6" s="124"/>
      <c r="K6" s="124"/>
      <c r="L6" s="124"/>
      <c r="O6" s="124" t="s">
        <v>347</v>
      </c>
      <c r="P6" s="124" t="s">
        <v>534</v>
      </c>
      <c r="R6" t="s">
        <v>386</v>
      </c>
      <c r="S6" s="114" t="str">
        <f t="shared" si="0"/>
        <v>05003G</v>
      </c>
      <c r="T6" s="114" t="str">
        <f t="shared" si="1"/>
        <v>05003</v>
      </c>
      <c r="U6" s="114" t="str">
        <f t="shared" si="2"/>
        <v>003</v>
      </c>
      <c r="V6" t="s">
        <v>8</v>
      </c>
      <c r="W6" s="114" t="str">
        <f t="shared" si="3"/>
        <v>003</v>
      </c>
      <c r="Y6" s="263">
        <v>44317</v>
      </c>
    </row>
    <row r="7" spans="1:25" x14ac:dyDescent="0.2">
      <c r="A7" s="124" t="s">
        <v>348</v>
      </c>
      <c r="B7" s="124">
        <v>541620</v>
      </c>
      <c r="C7" s="125" t="s">
        <v>369</v>
      </c>
      <c r="E7" s="124">
        <v>541380</v>
      </c>
      <c r="F7" s="124">
        <v>541613</v>
      </c>
      <c r="G7" s="124"/>
      <c r="H7" s="124"/>
      <c r="I7" s="124"/>
      <c r="J7" s="124"/>
      <c r="K7" s="124"/>
      <c r="L7" s="124"/>
      <c r="O7" s="124" t="s">
        <v>380</v>
      </c>
      <c r="P7" s="124" t="s">
        <v>535</v>
      </c>
      <c r="R7" t="s">
        <v>387</v>
      </c>
      <c r="S7" s="114" t="str">
        <f t="shared" si="0"/>
        <v>05004C</v>
      </c>
      <c r="T7" s="114" t="str">
        <f t="shared" si="1"/>
        <v>05004</v>
      </c>
      <c r="U7" s="114" t="str">
        <f t="shared" si="2"/>
        <v>004</v>
      </c>
      <c r="V7" t="s">
        <v>9</v>
      </c>
      <c r="W7" s="114" t="str">
        <f t="shared" si="3"/>
        <v>004</v>
      </c>
      <c r="Y7" s="263">
        <v>44348</v>
      </c>
    </row>
    <row r="8" spans="1:25" x14ac:dyDescent="0.2">
      <c r="A8" s="124" t="s">
        <v>348</v>
      </c>
      <c r="B8" s="124">
        <v>541690</v>
      </c>
      <c r="C8" s="125" t="s">
        <v>370</v>
      </c>
      <c r="E8" s="124">
        <v>541620</v>
      </c>
      <c r="F8" s="124">
        <v>541614</v>
      </c>
      <c r="G8" s="124"/>
      <c r="H8" s="124"/>
      <c r="I8" s="124"/>
      <c r="J8" s="124"/>
      <c r="K8" s="124"/>
      <c r="L8" s="124"/>
      <c r="R8" t="s">
        <v>388</v>
      </c>
      <c r="S8" s="114" t="str">
        <f t="shared" si="0"/>
        <v>05004G</v>
      </c>
      <c r="T8" s="114" t="str">
        <f t="shared" si="1"/>
        <v>05004</v>
      </c>
      <c r="U8" s="114" t="str">
        <f t="shared" si="2"/>
        <v>004</v>
      </c>
      <c r="V8" t="s">
        <v>9</v>
      </c>
      <c r="W8" s="114" t="str">
        <f t="shared" si="3"/>
        <v>004</v>
      </c>
      <c r="Y8" s="263">
        <v>44378</v>
      </c>
    </row>
    <row r="9" spans="1:25" x14ac:dyDescent="0.2">
      <c r="A9" s="124" t="s">
        <v>348</v>
      </c>
      <c r="B9" s="124">
        <v>541990</v>
      </c>
      <c r="C9" s="125" t="s">
        <v>371</v>
      </c>
      <c r="E9" s="124">
        <v>541690</v>
      </c>
      <c r="F9" s="124">
        <v>541618</v>
      </c>
      <c r="G9" s="124"/>
      <c r="H9" s="124"/>
      <c r="I9" s="124"/>
      <c r="J9" s="124"/>
      <c r="K9" s="124"/>
      <c r="L9" s="124"/>
      <c r="R9" t="s">
        <v>389</v>
      </c>
      <c r="S9" s="114" t="str">
        <f t="shared" si="0"/>
        <v>05005C</v>
      </c>
      <c r="T9" s="114" t="str">
        <f t="shared" si="1"/>
        <v>05005</v>
      </c>
      <c r="U9" s="114" t="str">
        <f t="shared" si="2"/>
        <v>005</v>
      </c>
      <c r="V9" t="s">
        <v>10</v>
      </c>
      <c r="W9" s="114" t="str">
        <f t="shared" si="3"/>
        <v>005</v>
      </c>
      <c r="Y9" s="263">
        <v>44409</v>
      </c>
    </row>
    <row r="10" spans="1:25" x14ac:dyDescent="0.2">
      <c r="A10" s="124" t="s">
        <v>348</v>
      </c>
      <c r="B10" s="124">
        <v>561210</v>
      </c>
      <c r="C10" s="125" t="s">
        <v>372</v>
      </c>
      <c r="E10" s="124">
        <v>541990</v>
      </c>
      <c r="F10" s="124">
        <v>561110</v>
      </c>
      <c r="G10" s="124"/>
      <c r="H10" s="124"/>
      <c r="I10" s="124"/>
      <c r="J10" s="124"/>
      <c r="K10" s="124"/>
      <c r="L10" s="124"/>
      <c r="R10" t="s">
        <v>390</v>
      </c>
      <c r="S10" s="114" t="str">
        <f t="shared" si="0"/>
        <v>05005G</v>
      </c>
      <c r="T10" s="114" t="str">
        <f t="shared" si="1"/>
        <v>05005</v>
      </c>
      <c r="U10" s="114" t="str">
        <f t="shared" si="2"/>
        <v>005</v>
      </c>
      <c r="V10" t="s">
        <v>10</v>
      </c>
      <c r="W10" s="114" t="str">
        <f t="shared" si="3"/>
        <v>005</v>
      </c>
      <c r="Y10" s="263">
        <v>44440</v>
      </c>
    </row>
    <row r="11" spans="1:25" x14ac:dyDescent="0.2">
      <c r="A11" s="124" t="s">
        <v>348</v>
      </c>
      <c r="B11" s="124">
        <v>562910</v>
      </c>
      <c r="C11" s="125" t="s">
        <v>374</v>
      </c>
      <c r="E11" s="124">
        <v>561210</v>
      </c>
      <c r="F11" s="124">
        <v>561499</v>
      </c>
      <c r="G11" s="124"/>
      <c r="H11" s="124"/>
      <c r="I11" s="124"/>
      <c r="J11" s="124"/>
      <c r="K11" s="124"/>
      <c r="L11" s="124"/>
      <c r="N11" s="124" t="s">
        <v>348</v>
      </c>
      <c r="O11" s="125" t="s">
        <v>375</v>
      </c>
      <c r="P11" s="124">
        <v>1</v>
      </c>
      <c r="R11" t="s">
        <v>391</v>
      </c>
      <c r="S11" s="114" t="str">
        <f t="shared" si="0"/>
        <v>05006C</v>
      </c>
      <c r="T11" s="114" t="str">
        <f t="shared" si="1"/>
        <v>05006</v>
      </c>
      <c r="U11" s="114" t="str">
        <f t="shared" si="2"/>
        <v>006</v>
      </c>
      <c r="V11" t="s">
        <v>11</v>
      </c>
      <c r="W11" s="114" t="str">
        <f t="shared" si="3"/>
        <v>006</v>
      </c>
      <c r="Y11" s="263">
        <v>44470</v>
      </c>
    </row>
    <row r="12" spans="1:25" x14ac:dyDescent="0.2">
      <c r="A12" s="124" t="s">
        <v>328</v>
      </c>
      <c r="B12" s="124">
        <v>541211</v>
      </c>
      <c r="C12" s="125" t="s">
        <v>143</v>
      </c>
      <c r="E12" s="124">
        <v>562910</v>
      </c>
      <c r="F12" s="124">
        <v>561611</v>
      </c>
      <c r="G12" s="124"/>
      <c r="H12" s="124"/>
      <c r="I12" s="124"/>
      <c r="J12" s="124"/>
      <c r="K12" s="124"/>
      <c r="L12" s="124"/>
      <c r="N12" s="124" t="s">
        <v>328</v>
      </c>
      <c r="O12" s="125" t="s">
        <v>376</v>
      </c>
      <c r="P12" s="124">
        <v>2</v>
      </c>
      <c r="R12" t="s">
        <v>392</v>
      </c>
      <c r="S12" s="114" t="str">
        <f t="shared" si="0"/>
        <v>05006G</v>
      </c>
      <c r="T12" s="114" t="str">
        <f t="shared" si="1"/>
        <v>05006</v>
      </c>
      <c r="U12" s="114" t="str">
        <f t="shared" si="2"/>
        <v>006</v>
      </c>
      <c r="V12" t="s">
        <v>11</v>
      </c>
      <c r="W12" s="114" t="str">
        <f t="shared" si="3"/>
        <v>006</v>
      </c>
      <c r="Y12" s="263">
        <v>44501</v>
      </c>
    </row>
    <row r="13" spans="1:25" x14ac:dyDescent="0.2">
      <c r="A13" s="124" t="s">
        <v>328</v>
      </c>
      <c r="B13" s="124">
        <v>541214</v>
      </c>
      <c r="C13" s="125" t="s">
        <v>144</v>
      </c>
      <c r="N13" s="124" t="s">
        <v>141</v>
      </c>
      <c r="O13" s="125" t="s">
        <v>142</v>
      </c>
      <c r="P13" s="124">
        <v>5</v>
      </c>
      <c r="R13" t="s">
        <v>393</v>
      </c>
      <c r="S13" s="114" t="str">
        <f t="shared" si="0"/>
        <v>05007C</v>
      </c>
      <c r="T13" s="114" t="str">
        <f t="shared" si="1"/>
        <v>05007</v>
      </c>
      <c r="U13" s="114" t="str">
        <f t="shared" si="2"/>
        <v>007</v>
      </c>
      <c r="V13" t="s">
        <v>12</v>
      </c>
      <c r="W13" s="114" t="str">
        <f t="shared" si="3"/>
        <v>007</v>
      </c>
      <c r="Y13" s="263">
        <v>44531</v>
      </c>
    </row>
    <row r="14" spans="1:25" x14ac:dyDescent="0.2">
      <c r="A14" s="124" t="s">
        <v>328</v>
      </c>
      <c r="B14" s="124">
        <v>541219</v>
      </c>
      <c r="C14" s="125" t="s">
        <v>145</v>
      </c>
      <c r="N14" s="124" t="s">
        <v>170</v>
      </c>
      <c r="O14" s="125" t="s">
        <v>171</v>
      </c>
      <c r="P14" s="124">
        <v>6</v>
      </c>
      <c r="R14" t="s">
        <v>394</v>
      </c>
      <c r="S14" s="114" t="str">
        <f t="shared" si="0"/>
        <v>05007G</v>
      </c>
      <c r="T14" s="114" t="str">
        <f t="shared" si="1"/>
        <v>05007</v>
      </c>
      <c r="U14" s="114" t="str">
        <f t="shared" si="2"/>
        <v>007</v>
      </c>
      <c r="V14" t="s">
        <v>12</v>
      </c>
      <c r="W14" s="114" t="str">
        <f t="shared" si="3"/>
        <v>007</v>
      </c>
      <c r="Y14" s="263">
        <v>44562</v>
      </c>
    </row>
    <row r="15" spans="1:25" x14ac:dyDescent="0.2">
      <c r="A15" s="124" t="s">
        <v>328</v>
      </c>
      <c r="B15" s="124">
        <v>541611</v>
      </c>
      <c r="C15" s="125" t="s">
        <v>146</v>
      </c>
      <c r="E15" s="124" t="s">
        <v>348</v>
      </c>
      <c r="F15" s="126" t="s">
        <v>348</v>
      </c>
      <c r="N15" s="124" t="s">
        <v>579</v>
      </c>
      <c r="O15" s="125" t="s">
        <v>377</v>
      </c>
      <c r="P15" s="124">
        <v>7</v>
      </c>
      <c r="R15" t="s">
        <v>395</v>
      </c>
      <c r="S15" s="114" t="str">
        <f t="shared" si="0"/>
        <v>05008C</v>
      </c>
      <c r="T15" s="114" t="str">
        <f t="shared" si="1"/>
        <v>05008</v>
      </c>
      <c r="U15" s="114" t="str">
        <f t="shared" si="2"/>
        <v>008</v>
      </c>
      <c r="V15" t="s">
        <v>13</v>
      </c>
      <c r="W15" s="114" t="str">
        <f t="shared" si="3"/>
        <v>008</v>
      </c>
      <c r="Y15" s="263">
        <v>44593</v>
      </c>
    </row>
    <row r="16" spans="1:25" x14ac:dyDescent="0.2">
      <c r="A16" s="124" t="s">
        <v>328</v>
      </c>
      <c r="B16" s="124">
        <v>541612</v>
      </c>
      <c r="C16" s="125" t="s">
        <v>147</v>
      </c>
      <c r="E16" s="124" t="s">
        <v>328</v>
      </c>
      <c r="F16" s="126" t="s">
        <v>328</v>
      </c>
      <c r="N16" s="124" t="s">
        <v>346</v>
      </c>
      <c r="O16" s="125" t="s">
        <v>134</v>
      </c>
      <c r="P16" s="124">
        <v>4</v>
      </c>
      <c r="R16" t="s">
        <v>396</v>
      </c>
      <c r="S16" s="114" t="str">
        <f t="shared" si="0"/>
        <v>05008G</v>
      </c>
      <c r="T16" s="114" t="str">
        <f t="shared" si="1"/>
        <v>05008</v>
      </c>
      <c r="U16" s="114" t="str">
        <f t="shared" si="2"/>
        <v>008</v>
      </c>
      <c r="V16" t="s">
        <v>13</v>
      </c>
      <c r="W16" s="114" t="str">
        <f t="shared" si="3"/>
        <v>008</v>
      </c>
      <c r="Y16" s="263">
        <v>44621</v>
      </c>
    </row>
    <row r="17" spans="1:25" x14ac:dyDescent="0.2">
      <c r="A17" s="124" t="s">
        <v>328</v>
      </c>
      <c r="B17" s="124">
        <v>541613</v>
      </c>
      <c r="C17" s="125" t="s">
        <v>148</v>
      </c>
      <c r="E17" s="124" t="s">
        <v>141</v>
      </c>
      <c r="F17" s="126" t="s">
        <v>141</v>
      </c>
      <c r="N17" s="124" t="s">
        <v>580</v>
      </c>
      <c r="O17" s="125" t="s">
        <v>378</v>
      </c>
      <c r="P17" s="124">
        <v>8</v>
      </c>
      <c r="R17" t="s">
        <v>397</v>
      </c>
      <c r="S17" s="114" t="str">
        <f t="shared" si="0"/>
        <v>05009C</v>
      </c>
      <c r="T17" s="114" t="str">
        <f t="shared" si="1"/>
        <v>05009</v>
      </c>
      <c r="U17" s="114" t="str">
        <f t="shared" si="2"/>
        <v>009</v>
      </c>
      <c r="V17" t="s">
        <v>14</v>
      </c>
      <c r="W17" s="114" t="str">
        <f t="shared" si="3"/>
        <v>009</v>
      </c>
      <c r="Y17" s="263">
        <v>44652</v>
      </c>
    </row>
    <row r="18" spans="1:25" x14ac:dyDescent="0.2">
      <c r="A18" s="124" t="s">
        <v>328</v>
      </c>
      <c r="B18" s="124">
        <v>541614</v>
      </c>
      <c r="C18" s="125" t="s">
        <v>149</v>
      </c>
      <c r="E18" s="124" t="s">
        <v>170</v>
      </c>
      <c r="F18" s="126" t="s">
        <v>170</v>
      </c>
      <c r="N18" s="124" t="s">
        <v>581</v>
      </c>
      <c r="O18" s="125" t="s">
        <v>379</v>
      </c>
      <c r="P18" s="124">
        <v>3</v>
      </c>
      <c r="R18" t="s">
        <v>398</v>
      </c>
      <c r="S18" s="114" t="str">
        <f t="shared" si="0"/>
        <v>05009G</v>
      </c>
      <c r="T18" s="114" t="str">
        <f t="shared" si="1"/>
        <v>05009</v>
      </c>
      <c r="U18" s="114" t="str">
        <f t="shared" si="2"/>
        <v>009</v>
      </c>
      <c r="V18" t="s">
        <v>14</v>
      </c>
      <c r="W18" s="114" t="str">
        <f t="shared" si="3"/>
        <v>009</v>
      </c>
      <c r="Y18" s="263">
        <v>44682</v>
      </c>
    </row>
    <row r="19" spans="1:25" x14ac:dyDescent="0.2">
      <c r="A19" s="124" t="s">
        <v>328</v>
      </c>
      <c r="B19" s="124">
        <v>541618</v>
      </c>
      <c r="C19" s="125" t="s">
        <v>150</v>
      </c>
      <c r="E19" s="124" t="s">
        <v>349</v>
      </c>
      <c r="F19" s="126" t="s">
        <v>579</v>
      </c>
      <c r="R19" t="s">
        <v>399</v>
      </c>
      <c r="S19" s="114" t="str">
        <f t="shared" si="0"/>
        <v>05010C</v>
      </c>
      <c r="T19" s="114" t="str">
        <f t="shared" si="1"/>
        <v>05010</v>
      </c>
      <c r="U19" s="114" t="str">
        <f t="shared" si="2"/>
        <v>010</v>
      </c>
      <c r="V19" t="s">
        <v>15</v>
      </c>
      <c r="W19" s="114" t="str">
        <f t="shared" si="3"/>
        <v>010</v>
      </c>
      <c r="Y19" s="263">
        <v>44713</v>
      </c>
    </row>
    <row r="20" spans="1:25" x14ac:dyDescent="0.2">
      <c r="A20" s="124" t="s">
        <v>328</v>
      </c>
      <c r="B20" s="124">
        <v>561110</v>
      </c>
      <c r="C20" s="125" t="s">
        <v>151</v>
      </c>
      <c r="E20" s="124" t="s">
        <v>346</v>
      </c>
      <c r="F20" s="126" t="s">
        <v>346</v>
      </c>
      <c r="O20" s="130" t="s">
        <v>536</v>
      </c>
      <c r="P20" s="114">
        <v>10</v>
      </c>
      <c r="Q20" s="114" t="s">
        <v>557</v>
      </c>
      <c r="R20" t="s">
        <v>400</v>
      </c>
      <c r="S20" s="114" t="str">
        <f t="shared" si="0"/>
        <v>05010G</v>
      </c>
      <c r="T20" s="114" t="str">
        <f t="shared" si="1"/>
        <v>05010</v>
      </c>
      <c r="U20" s="114" t="str">
        <f t="shared" si="2"/>
        <v>010</v>
      </c>
      <c r="V20" t="s">
        <v>15</v>
      </c>
      <c r="W20" s="114" t="str">
        <f t="shared" si="3"/>
        <v>010</v>
      </c>
      <c r="Y20" s="263">
        <v>44743</v>
      </c>
    </row>
    <row r="21" spans="1:25" x14ac:dyDescent="0.2">
      <c r="A21" s="124" t="s">
        <v>328</v>
      </c>
      <c r="B21" s="124">
        <v>561499</v>
      </c>
      <c r="C21" s="125" t="s">
        <v>373</v>
      </c>
      <c r="E21" s="124" t="s">
        <v>350</v>
      </c>
      <c r="F21" s="126" t="s">
        <v>580</v>
      </c>
      <c r="O21" s="130" t="s">
        <v>537</v>
      </c>
      <c r="P21" s="114">
        <v>11</v>
      </c>
      <c r="Q21" s="114" t="s">
        <v>558</v>
      </c>
      <c r="R21" t="s">
        <v>401</v>
      </c>
      <c r="S21" s="114" t="str">
        <f t="shared" si="0"/>
        <v>05011C</v>
      </c>
      <c r="T21" s="114" t="str">
        <f t="shared" si="1"/>
        <v>05011</v>
      </c>
      <c r="U21" s="114" t="str">
        <f t="shared" si="2"/>
        <v>011</v>
      </c>
      <c r="V21" t="s">
        <v>16</v>
      </c>
      <c r="W21" s="114" t="str">
        <f t="shared" si="3"/>
        <v>011</v>
      </c>
      <c r="Y21" s="263">
        <v>44774</v>
      </c>
    </row>
    <row r="22" spans="1:25" x14ac:dyDescent="0.2">
      <c r="A22" s="124" t="s">
        <v>328</v>
      </c>
      <c r="B22" s="124">
        <v>561611</v>
      </c>
      <c r="C22" s="125" t="s">
        <v>153</v>
      </c>
      <c r="E22" s="124" t="s">
        <v>351</v>
      </c>
      <c r="F22" s="126" t="s">
        <v>581</v>
      </c>
      <c r="O22" s="130" t="s">
        <v>538</v>
      </c>
      <c r="P22" s="114">
        <v>12</v>
      </c>
      <c r="Q22" s="114" t="s">
        <v>559</v>
      </c>
      <c r="R22" t="s">
        <v>402</v>
      </c>
      <c r="S22" s="114" t="str">
        <f t="shared" si="0"/>
        <v>05011G</v>
      </c>
      <c r="T22" s="114" t="str">
        <f t="shared" si="1"/>
        <v>05011</v>
      </c>
      <c r="U22" s="114" t="str">
        <f t="shared" si="2"/>
        <v>011</v>
      </c>
      <c r="V22" t="s">
        <v>16</v>
      </c>
      <c r="W22" s="114" t="str">
        <f t="shared" si="3"/>
        <v>011</v>
      </c>
      <c r="Y22" s="263">
        <v>44805</v>
      </c>
    </row>
    <row r="23" spans="1:25" x14ac:dyDescent="0.2">
      <c r="A23" s="124" t="s">
        <v>141</v>
      </c>
      <c r="B23" s="124">
        <v>541430</v>
      </c>
      <c r="C23" s="125" t="s">
        <v>154</v>
      </c>
      <c r="O23" s="130" t="s">
        <v>539</v>
      </c>
      <c r="P23" s="114">
        <v>13</v>
      </c>
      <c r="Q23" s="114" t="s">
        <v>560</v>
      </c>
      <c r="R23" t="s">
        <v>403</v>
      </c>
      <c r="S23" s="114" t="str">
        <f t="shared" si="0"/>
        <v>05012C</v>
      </c>
      <c r="T23" s="114" t="str">
        <f t="shared" si="1"/>
        <v>05012</v>
      </c>
      <c r="U23" s="114" t="str">
        <f t="shared" si="2"/>
        <v>012</v>
      </c>
      <c r="V23" t="s">
        <v>17</v>
      </c>
      <c r="W23" s="114" t="str">
        <f t="shared" si="3"/>
        <v>012</v>
      </c>
      <c r="Y23" s="263">
        <v>44835</v>
      </c>
    </row>
    <row r="24" spans="1:25" x14ac:dyDescent="0.2">
      <c r="A24" s="124" t="s">
        <v>141</v>
      </c>
      <c r="B24" s="124">
        <v>541511</v>
      </c>
      <c r="C24" s="125" t="s">
        <v>155</v>
      </c>
      <c r="G24" s="126" t="s">
        <v>643</v>
      </c>
      <c r="H24" s="126" t="s">
        <v>644</v>
      </c>
      <c r="L24" s="114"/>
      <c r="O24" s="130" t="s">
        <v>540</v>
      </c>
      <c r="P24" s="114">
        <v>14</v>
      </c>
      <c r="Q24" s="114" t="s">
        <v>561</v>
      </c>
      <c r="R24" t="s">
        <v>404</v>
      </c>
      <c r="S24" s="114" t="str">
        <f t="shared" si="0"/>
        <v>05012G</v>
      </c>
      <c r="T24" s="114" t="str">
        <f t="shared" si="1"/>
        <v>05012</v>
      </c>
      <c r="U24" s="114" t="str">
        <f t="shared" si="2"/>
        <v>012</v>
      </c>
      <c r="V24" t="s">
        <v>17</v>
      </c>
      <c r="W24" s="114" t="str">
        <f t="shared" si="3"/>
        <v>012</v>
      </c>
      <c r="Y24" s="263">
        <v>44866</v>
      </c>
    </row>
    <row r="25" spans="1:25" x14ac:dyDescent="0.2">
      <c r="A25" s="124" t="s">
        <v>141</v>
      </c>
      <c r="B25" s="124">
        <v>541512</v>
      </c>
      <c r="C25" s="125" t="s">
        <v>156</v>
      </c>
      <c r="F25" s="130" t="s">
        <v>555</v>
      </c>
      <c r="G25" s="126" t="s">
        <v>640</v>
      </c>
      <c r="H25" s="126" t="s">
        <v>642</v>
      </c>
      <c r="I25" s="126" t="s">
        <v>555</v>
      </c>
      <c r="J25" s="126" t="s">
        <v>660</v>
      </c>
      <c r="K25" s="126" t="s">
        <v>646</v>
      </c>
      <c r="L25" s="126" t="s">
        <v>659</v>
      </c>
      <c r="M25" s="126" t="s">
        <v>601</v>
      </c>
      <c r="O25" s="130" t="s">
        <v>541</v>
      </c>
      <c r="P25" s="114">
        <v>15</v>
      </c>
      <c r="Q25" s="114" t="s">
        <v>562</v>
      </c>
      <c r="R25" t="s">
        <v>405</v>
      </c>
      <c r="S25" s="114" t="str">
        <f t="shared" si="0"/>
        <v>05013C</v>
      </c>
      <c r="T25" s="114" t="str">
        <f t="shared" si="1"/>
        <v>05013</v>
      </c>
      <c r="U25" s="114" t="str">
        <f t="shared" si="2"/>
        <v>013</v>
      </c>
      <c r="V25" t="s">
        <v>18</v>
      </c>
      <c r="W25" s="114" t="str">
        <f t="shared" si="3"/>
        <v>013</v>
      </c>
      <c r="Y25" s="263">
        <v>44896</v>
      </c>
    </row>
    <row r="26" spans="1:25" ht="14.4" x14ac:dyDescent="0.3">
      <c r="A26" s="124" t="s">
        <v>170</v>
      </c>
      <c r="B26" s="124">
        <v>518210</v>
      </c>
      <c r="C26" s="125" t="s">
        <v>353</v>
      </c>
      <c r="F26" s="130" t="s">
        <v>556</v>
      </c>
      <c r="G26" s="126" t="s">
        <v>638</v>
      </c>
      <c r="I26" s="126" t="s">
        <v>645</v>
      </c>
      <c r="J26" s="126" t="s">
        <v>556</v>
      </c>
      <c r="K26" s="126" t="s">
        <v>647</v>
      </c>
      <c r="L26" s="126" t="s">
        <v>648</v>
      </c>
      <c r="M26" s="126" t="s">
        <v>656</v>
      </c>
      <c r="O26" s="130" t="s">
        <v>542</v>
      </c>
      <c r="P26" s="114">
        <v>16</v>
      </c>
      <c r="Q26" s="114" t="s">
        <v>563</v>
      </c>
      <c r="R26" t="s">
        <v>406</v>
      </c>
      <c r="S26" s="114" t="str">
        <f t="shared" si="0"/>
        <v>05013G</v>
      </c>
      <c r="T26" s="114" t="str">
        <f t="shared" si="1"/>
        <v>05013</v>
      </c>
      <c r="U26" s="114" t="str">
        <f t="shared" si="2"/>
        <v>013</v>
      </c>
      <c r="V26" t="s">
        <v>18</v>
      </c>
      <c r="W26" s="114" t="str">
        <f t="shared" si="3"/>
        <v>013</v>
      </c>
      <c r="Y26" s="263">
        <v>44927</v>
      </c>
    </row>
    <row r="27" spans="1:25" x14ac:dyDescent="0.2">
      <c r="A27" s="124" t="s">
        <v>170</v>
      </c>
      <c r="B27" s="124">
        <v>519190</v>
      </c>
      <c r="C27" s="125" t="s">
        <v>130</v>
      </c>
      <c r="F27" s="130" t="s">
        <v>627</v>
      </c>
      <c r="G27" s="126" t="s">
        <v>641</v>
      </c>
      <c r="H27" s="126" t="s">
        <v>642</v>
      </c>
      <c r="I27" s="126" t="s">
        <v>555</v>
      </c>
      <c r="J27" s="126" t="s">
        <v>556</v>
      </c>
      <c r="K27" s="126" t="s">
        <v>646</v>
      </c>
      <c r="L27" s="126" t="s">
        <v>648</v>
      </c>
      <c r="M27" s="126" t="s">
        <v>601</v>
      </c>
      <c r="O27" s="130" t="s">
        <v>543</v>
      </c>
      <c r="P27" s="114">
        <v>17</v>
      </c>
      <c r="Q27" s="114" t="s">
        <v>564</v>
      </c>
      <c r="R27" t="s">
        <v>407</v>
      </c>
      <c r="S27" s="114" t="str">
        <f t="shared" si="0"/>
        <v>05014C</v>
      </c>
      <c r="T27" s="114" t="str">
        <f t="shared" si="1"/>
        <v>05014</v>
      </c>
      <c r="U27" s="114" t="str">
        <f t="shared" si="2"/>
        <v>014</v>
      </c>
      <c r="V27" t="s">
        <v>19</v>
      </c>
      <c r="W27" s="114" t="str">
        <f t="shared" si="3"/>
        <v>014</v>
      </c>
      <c r="Y27" s="263">
        <v>44958</v>
      </c>
    </row>
    <row r="28" spans="1:25" ht="14.4" x14ac:dyDescent="0.3">
      <c r="A28" s="124" t="s">
        <v>170</v>
      </c>
      <c r="B28" s="124">
        <v>541513</v>
      </c>
      <c r="C28" s="125" t="s">
        <v>131</v>
      </c>
      <c r="F28" s="130" t="s">
        <v>630</v>
      </c>
      <c r="G28" s="126" t="s">
        <v>639</v>
      </c>
      <c r="I28" s="126" t="s">
        <v>630</v>
      </c>
      <c r="J28" s="126" t="s">
        <v>660</v>
      </c>
      <c r="K28" s="126" t="s">
        <v>663</v>
      </c>
      <c r="L28" s="126" t="s">
        <v>659</v>
      </c>
      <c r="M28" s="126" t="s">
        <v>664</v>
      </c>
      <c r="O28" s="130" t="s">
        <v>544</v>
      </c>
      <c r="P28" s="114">
        <v>18</v>
      </c>
      <c r="Q28" s="114" t="s">
        <v>565</v>
      </c>
      <c r="R28" t="s">
        <v>408</v>
      </c>
      <c r="S28" s="114" t="str">
        <f t="shared" si="0"/>
        <v>05014G</v>
      </c>
      <c r="T28" s="114" t="str">
        <f t="shared" si="1"/>
        <v>05014</v>
      </c>
      <c r="U28" s="114" t="str">
        <f t="shared" si="2"/>
        <v>014</v>
      </c>
      <c r="V28" t="s">
        <v>19</v>
      </c>
      <c r="W28" s="114" t="str">
        <f t="shared" si="3"/>
        <v>014</v>
      </c>
      <c r="Y28" s="263">
        <v>44986</v>
      </c>
    </row>
    <row r="29" spans="1:25" x14ac:dyDescent="0.2">
      <c r="A29" s="124" t="s">
        <v>170</v>
      </c>
      <c r="B29" s="124">
        <v>541519</v>
      </c>
      <c r="C29" s="125" t="s">
        <v>132</v>
      </c>
      <c r="O29" s="130" t="s">
        <v>566</v>
      </c>
      <c r="P29" s="114">
        <v>19</v>
      </c>
      <c r="Q29" s="114" t="s">
        <v>572</v>
      </c>
      <c r="R29" t="s">
        <v>409</v>
      </c>
      <c r="S29" s="114" t="str">
        <f t="shared" si="0"/>
        <v>05015C</v>
      </c>
      <c r="T29" s="114" t="str">
        <f t="shared" si="1"/>
        <v>05015</v>
      </c>
      <c r="U29" s="114" t="str">
        <f t="shared" si="2"/>
        <v>015</v>
      </c>
      <c r="V29" t="s">
        <v>20</v>
      </c>
      <c r="W29" s="114" t="str">
        <f t="shared" si="3"/>
        <v>015</v>
      </c>
      <c r="Y29" s="263">
        <v>45017</v>
      </c>
    </row>
    <row r="30" spans="1:25" x14ac:dyDescent="0.2">
      <c r="A30" s="124" t="s">
        <v>349</v>
      </c>
      <c r="B30" s="124">
        <v>561410</v>
      </c>
      <c r="C30" s="125" t="s">
        <v>354</v>
      </c>
      <c r="F30" s="130" t="s">
        <v>555</v>
      </c>
      <c r="G30" t="s">
        <v>602</v>
      </c>
      <c r="H30" t="s">
        <v>649</v>
      </c>
      <c r="I30" t="s">
        <v>649</v>
      </c>
      <c r="J30" s="126" t="s">
        <v>667</v>
      </c>
      <c r="K30" s="126" t="s">
        <v>653</v>
      </c>
      <c r="O30" s="130" t="s">
        <v>567</v>
      </c>
      <c r="P30" s="114">
        <v>20</v>
      </c>
      <c r="Q30" s="114" t="s">
        <v>573</v>
      </c>
      <c r="R30" t="s">
        <v>410</v>
      </c>
      <c r="S30" s="114" t="str">
        <f t="shared" si="0"/>
        <v>05015G</v>
      </c>
      <c r="T30" s="114" t="str">
        <f t="shared" si="1"/>
        <v>05015</v>
      </c>
      <c r="U30" s="114" t="str">
        <f t="shared" si="2"/>
        <v>015</v>
      </c>
      <c r="V30" t="s">
        <v>20</v>
      </c>
      <c r="W30" s="114" t="str">
        <f t="shared" si="3"/>
        <v>015</v>
      </c>
      <c r="Y30" s="263">
        <v>45047</v>
      </c>
    </row>
    <row r="31" spans="1:25" x14ac:dyDescent="0.2">
      <c r="A31" s="124" t="s">
        <v>349</v>
      </c>
      <c r="B31" s="124">
        <v>611420</v>
      </c>
      <c r="C31" s="125" t="s">
        <v>358</v>
      </c>
      <c r="F31" s="130" t="s">
        <v>556</v>
      </c>
      <c r="G31" t="s">
        <v>657</v>
      </c>
      <c r="H31" s="126" t="s">
        <v>650</v>
      </c>
      <c r="I31" s="126" t="s">
        <v>651</v>
      </c>
      <c r="J31" s="126" t="s">
        <v>652</v>
      </c>
      <c r="K31" s="126" t="s">
        <v>654</v>
      </c>
      <c r="O31" s="130" t="s">
        <v>568</v>
      </c>
      <c r="P31" s="114">
        <v>21</v>
      </c>
      <c r="Q31" s="114" t="s">
        <v>574</v>
      </c>
      <c r="R31" t="s">
        <v>411</v>
      </c>
      <c r="S31" s="114" t="str">
        <f t="shared" si="0"/>
        <v>05016C</v>
      </c>
      <c r="T31" s="114" t="str">
        <f t="shared" si="1"/>
        <v>05016</v>
      </c>
      <c r="U31" s="114" t="str">
        <f t="shared" si="2"/>
        <v>016</v>
      </c>
      <c r="V31" t="s">
        <v>21</v>
      </c>
      <c r="W31" s="114" t="str">
        <f t="shared" si="3"/>
        <v>016</v>
      </c>
      <c r="Y31" s="263">
        <v>45078</v>
      </c>
    </row>
    <row r="32" spans="1:25" x14ac:dyDescent="0.2">
      <c r="A32" s="124" t="s">
        <v>349</v>
      </c>
      <c r="B32" s="124">
        <v>611430</v>
      </c>
      <c r="C32" s="125" t="s">
        <v>362</v>
      </c>
      <c r="F32" s="130" t="s">
        <v>627</v>
      </c>
      <c r="G32" t="s">
        <v>602</v>
      </c>
      <c r="H32" s="126" t="s">
        <v>650</v>
      </c>
      <c r="I32" s="126" t="s">
        <v>651</v>
      </c>
      <c r="J32" s="126" t="s">
        <v>652</v>
      </c>
      <c r="K32" s="126" t="s">
        <v>654</v>
      </c>
      <c r="O32" s="130" t="s">
        <v>569</v>
      </c>
      <c r="P32" s="114">
        <v>22</v>
      </c>
      <c r="Q32" s="114" t="s">
        <v>575</v>
      </c>
      <c r="R32" t="s">
        <v>412</v>
      </c>
      <c r="S32" s="114" t="str">
        <f t="shared" si="0"/>
        <v>05016G</v>
      </c>
      <c r="T32" s="114" t="str">
        <f t="shared" si="1"/>
        <v>05016</v>
      </c>
      <c r="U32" s="114" t="str">
        <f t="shared" si="2"/>
        <v>016</v>
      </c>
      <c r="V32" t="s">
        <v>21</v>
      </c>
      <c r="W32" s="114" t="str">
        <f t="shared" si="3"/>
        <v>016</v>
      </c>
      <c r="Y32" s="263">
        <v>45108</v>
      </c>
    </row>
    <row r="33" spans="1:25" x14ac:dyDescent="0.2">
      <c r="A33" s="124" t="s">
        <v>349</v>
      </c>
      <c r="B33" s="124">
        <v>611512</v>
      </c>
      <c r="C33" s="125" t="s">
        <v>365</v>
      </c>
      <c r="F33" s="130" t="s">
        <v>630</v>
      </c>
      <c r="G33" t="s">
        <v>665</v>
      </c>
      <c r="H33" t="s">
        <v>649</v>
      </c>
      <c r="I33" t="s">
        <v>649</v>
      </c>
      <c r="J33" s="126" t="s">
        <v>666</v>
      </c>
      <c r="K33" s="126" t="s">
        <v>653</v>
      </c>
      <c r="O33" s="130" t="s">
        <v>570</v>
      </c>
      <c r="P33" s="114">
        <v>23</v>
      </c>
      <c r="Q33" s="114" t="s">
        <v>576</v>
      </c>
      <c r="R33" t="s">
        <v>413</v>
      </c>
      <c r="S33" s="114" t="str">
        <f t="shared" ref="S33:S64" si="4">RIGHT(R33,6)</f>
        <v>05017C</v>
      </c>
      <c r="T33" s="114" t="str">
        <f t="shared" ref="T33:T64" si="5">LEFT(S33,5)</f>
        <v>05017</v>
      </c>
      <c r="U33" s="114" t="str">
        <f t="shared" ref="U33:U64" si="6">RIGHT(T33,3)</f>
        <v>017</v>
      </c>
      <c r="V33" t="s">
        <v>22</v>
      </c>
      <c r="W33" s="114" t="str">
        <f t="shared" si="3"/>
        <v>017</v>
      </c>
      <c r="Y33" s="263">
        <v>45139</v>
      </c>
    </row>
    <row r="34" spans="1:25" x14ac:dyDescent="0.2">
      <c r="A34" s="124" t="s">
        <v>349</v>
      </c>
      <c r="B34" s="124">
        <v>611710</v>
      </c>
      <c r="C34" s="125" t="s">
        <v>367</v>
      </c>
      <c r="O34" s="130" t="s">
        <v>571</v>
      </c>
      <c r="P34" s="114">
        <v>24</v>
      </c>
      <c r="Q34" s="114" t="s">
        <v>577</v>
      </c>
      <c r="R34" t="s">
        <v>414</v>
      </c>
      <c r="S34" s="114" t="str">
        <f t="shared" si="4"/>
        <v>05017G</v>
      </c>
      <c r="T34" s="114" t="str">
        <f t="shared" si="5"/>
        <v>05017</v>
      </c>
      <c r="U34" s="114" t="str">
        <f t="shared" si="6"/>
        <v>017</v>
      </c>
      <c r="V34" t="s">
        <v>22</v>
      </c>
      <c r="W34" s="114" t="str">
        <f t="shared" si="3"/>
        <v>017</v>
      </c>
      <c r="Y34" s="263">
        <v>45170</v>
      </c>
    </row>
    <row r="35" spans="1:25" x14ac:dyDescent="0.2">
      <c r="A35" s="124" t="s">
        <v>346</v>
      </c>
      <c r="B35" s="124">
        <v>541330</v>
      </c>
      <c r="C35" s="125" t="s">
        <v>134</v>
      </c>
      <c r="R35" t="s">
        <v>415</v>
      </c>
      <c r="S35" s="114" t="str">
        <f t="shared" si="4"/>
        <v>05018C</v>
      </c>
      <c r="T35" s="114" t="str">
        <f t="shared" si="5"/>
        <v>05018</v>
      </c>
      <c r="U35" s="114" t="str">
        <f t="shared" si="6"/>
        <v>018</v>
      </c>
      <c r="V35" t="s">
        <v>23</v>
      </c>
      <c r="W35" s="114" t="str">
        <f t="shared" si="3"/>
        <v>018</v>
      </c>
      <c r="Y35" s="263">
        <v>45200</v>
      </c>
    </row>
    <row r="36" spans="1:25" x14ac:dyDescent="0.2">
      <c r="A36" s="124" t="s">
        <v>350</v>
      </c>
      <c r="B36" s="124">
        <v>811212</v>
      </c>
      <c r="C36" s="125" t="s">
        <v>355</v>
      </c>
      <c r="R36" t="s">
        <v>416</v>
      </c>
      <c r="S36" s="114" t="str">
        <f t="shared" si="4"/>
        <v>05018G</v>
      </c>
      <c r="T36" s="114" t="str">
        <f t="shared" si="5"/>
        <v>05018</v>
      </c>
      <c r="U36" s="114" t="str">
        <f t="shared" si="6"/>
        <v>018</v>
      </c>
      <c r="V36" t="s">
        <v>23</v>
      </c>
      <c r="W36" s="114" t="str">
        <f t="shared" si="3"/>
        <v>018</v>
      </c>
      <c r="Y36" s="263">
        <v>45231</v>
      </c>
    </row>
    <row r="37" spans="1:25" x14ac:dyDescent="0.2">
      <c r="A37" s="124" t="s">
        <v>350</v>
      </c>
      <c r="B37" s="124">
        <v>811213</v>
      </c>
      <c r="C37" s="125" t="s">
        <v>359</v>
      </c>
      <c r="R37" t="s">
        <v>417</v>
      </c>
      <c r="S37" s="114" t="str">
        <f t="shared" si="4"/>
        <v>05019C</v>
      </c>
      <c r="T37" s="114" t="str">
        <f t="shared" si="5"/>
        <v>05019</v>
      </c>
      <c r="U37" s="114" t="str">
        <f t="shared" si="6"/>
        <v>019</v>
      </c>
      <c r="V37" t="s">
        <v>24</v>
      </c>
      <c r="W37" s="114" t="str">
        <f t="shared" si="3"/>
        <v>019</v>
      </c>
      <c r="Y37" s="263">
        <v>45261</v>
      </c>
    </row>
    <row r="38" spans="1:25" x14ac:dyDescent="0.2">
      <c r="A38" s="124" t="s">
        <v>350</v>
      </c>
      <c r="B38" s="124">
        <v>811219</v>
      </c>
      <c r="C38" s="125" t="s">
        <v>363</v>
      </c>
      <c r="R38" t="s">
        <v>418</v>
      </c>
      <c r="S38" s="114" t="str">
        <f t="shared" si="4"/>
        <v>05019G</v>
      </c>
      <c r="T38" s="114" t="str">
        <f t="shared" si="5"/>
        <v>05019</v>
      </c>
      <c r="U38" s="114" t="str">
        <f t="shared" si="6"/>
        <v>019</v>
      </c>
      <c r="V38" t="s">
        <v>24</v>
      </c>
      <c r="W38" s="114" t="str">
        <f t="shared" si="3"/>
        <v>019</v>
      </c>
      <c r="Y38" s="263">
        <v>45292</v>
      </c>
    </row>
    <row r="39" spans="1:25" x14ac:dyDescent="0.2">
      <c r="A39" s="124" t="s">
        <v>351</v>
      </c>
      <c r="B39" s="124">
        <v>541712</v>
      </c>
      <c r="C39" s="125" t="s">
        <v>356</v>
      </c>
      <c r="R39" t="s">
        <v>419</v>
      </c>
      <c r="S39" s="114" t="str">
        <f t="shared" si="4"/>
        <v>05020C</v>
      </c>
      <c r="T39" s="114" t="str">
        <f t="shared" si="5"/>
        <v>05020</v>
      </c>
      <c r="U39" s="114" t="str">
        <f t="shared" si="6"/>
        <v>020</v>
      </c>
      <c r="V39" t="s">
        <v>25</v>
      </c>
      <c r="W39" s="114" t="str">
        <f t="shared" si="3"/>
        <v>020</v>
      </c>
      <c r="Y39" s="263">
        <v>45323</v>
      </c>
    </row>
    <row r="40" spans="1:25" x14ac:dyDescent="0.2">
      <c r="A40" s="124" t="s">
        <v>351</v>
      </c>
      <c r="B40" s="124">
        <v>541715</v>
      </c>
      <c r="C40" s="125" t="s">
        <v>551</v>
      </c>
      <c r="R40" t="s">
        <v>420</v>
      </c>
      <c r="S40" s="114" t="str">
        <f t="shared" si="4"/>
        <v>05020G</v>
      </c>
      <c r="T40" s="114" t="str">
        <f t="shared" si="5"/>
        <v>05020</v>
      </c>
      <c r="U40" s="114" t="str">
        <f t="shared" si="6"/>
        <v>020</v>
      </c>
      <c r="V40" t="s">
        <v>25</v>
      </c>
      <c r="W40" s="114" t="str">
        <f t="shared" si="3"/>
        <v>020</v>
      </c>
      <c r="Y40" s="263">
        <v>45352</v>
      </c>
    </row>
    <row r="41" spans="1:25" x14ac:dyDescent="0.2">
      <c r="A41" s="124" t="s">
        <v>351</v>
      </c>
      <c r="B41" s="124">
        <v>541720</v>
      </c>
      <c r="C41" s="125" t="s">
        <v>360</v>
      </c>
      <c r="R41" t="s">
        <v>421</v>
      </c>
      <c r="S41" s="114" t="str">
        <f t="shared" si="4"/>
        <v>05021C</v>
      </c>
      <c r="T41" s="114" t="str">
        <f t="shared" si="5"/>
        <v>05021</v>
      </c>
      <c r="U41" s="114" t="str">
        <f t="shared" si="6"/>
        <v>021</v>
      </c>
      <c r="V41" t="s">
        <v>552</v>
      </c>
      <c r="W41" s="114" t="str">
        <f t="shared" si="3"/>
        <v>021</v>
      </c>
      <c r="Y41" s="263">
        <v>45383</v>
      </c>
    </row>
    <row r="42" spans="1:25" x14ac:dyDescent="0.2">
      <c r="R42" t="s">
        <v>422</v>
      </c>
      <c r="S42" s="114" t="str">
        <f t="shared" si="4"/>
        <v>05021G</v>
      </c>
      <c r="T42" s="114" t="str">
        <f t="shared" si="5"/>
        <v>05021</v>
      </c>
      <c r="U42" s="114" t="str">
        <f t="shared" si="6"/>
        <v>021</v>
      </c>
      <c r="V42" t="s">
        <v>552</v>
      </c>
      <c r="W42" s="114" t="str">
        <f t="shared" si="3"/>
        <v>021</v>
      </c>
      <c r="Y42" s="263">
        <v>45413</v>
      </c>
    </row>
    <row r="43" spans="1:25" x14ac:dyDescent="0.2">
      <c r="C43" s="179" t="s">
        <v>3</v>
      </c>
      <c r="D43" s="126" t="s">
        <v>3</v>
      </c>
      <c r="H43" s="126" t="b">
        <f>D43=C43</f>
        <v>1</v>
      </c>
      <c r="R43" t="s">
        <v>423</v>
      </c>
      <c r="S43" s="114" t="str">
        <f t="shared" si="4"/>
        <v>05022C</v>
      </c>
      <c r="T43" s="114" t="str">
        <f t="shared" si="5"/>
        <v>05022</v>
      </c>
      <c r="U43" s="114" t="str">
        <f t="shared" si="6"/>
        <v>022</v>
      </c>
      <c r="V43" t="s">
        <v>27</v>
      </c>
      <c r="W43" s="114" t="str">
        <f t="shared" si="3"/>
        <v>022</v>
      </c>
      <c r="Y43" s="263">
        <v>45444</v>
      </c>
    </row>
    <row r="44" spans="1:25" x14ac:dyDescent="0.2">
      <c r="C44" s="179" t="s">
        <v>7</v>
      </c>
      <c r="D44" s="126" t="s">
        <v>7</v>
      </c>
      <c r="H44" s="126" t="b">
        <f t="shared" ref="H44:H107" si="7">D44=C44</f>
        <v>1</v>
      </c>
      <c r="R44" t="s">
        <v>424</v>
      </c>
      <c r="S44" s="114" t="str">
        <f t="shared" si="4"/>
        <v>05022G</v>
      </c>
      <c r="T44" s="114" t="str">
        <f t="shared" si="5"/>
        <v>05022</v>
      </c>
      <c r="U44" s="114" t="str">
        <f t="shared" si="6"/>
        <v>022</v>
      </c>
      <c r="V44" t="s">
        <v>27</v>
      </c>
      <c r="W44" s="114" t="str">
        <f t="shared" si="3"/>
        <v>022</v>
      </c>
      <c r="Y44" s="263">
        <v>45474</v>
      </c>
    </row>
    <row r="45" spans="1:25" x14ac:dyDescent="0.2">
      <c r="C45" s="179" t="s">
        <v>8</v>
      </c>
      <c r="D45" s="126" t="s">
        <v>8</v>
      </c>
      <c r="H45" s="126" t="b">
        <f t="shared" si="7"/>
        <v>1</v>
      </c>
      <c r="R45" t="s">
        <v>425</v>
      </c>
      <c r="S45" s="114" t="str">
        <f t="shared" si="4"/>
        <v>05023C</v>
      </c>
      <c r="T45" s="114" t="str">
        <f t="shared" si="5"/>
        <v>05023</v>
      </c>
      <c r="U45" s="114" t="str">
        <f t="shared" si="6"/>
        <v>023</v>
      </c>
      <c r="V45" t="s">
        <v>28</v>
      </c>
      <c r="W45" s="114" t="str">
        <f t="shared" si="3"/>
        <v>023</v>
      </c>
      <c r="Y45" s="263">
        <v>45505</v>
      </c>
    </row>
    <row r="46" spans="1:25" x14ac:dyDescent="0.2">
      <c r="C46" s="179" t="s">
        <v>9</v>
      </c>
      <c r="D46" s="126" t="s">
        <v>9</v>
      </c>
      <c r="H46" s="126" t="b">
        <f t="shared" si="7"/>
        <v>1</v>
      </c>
      <c r="R46" t="s">
        <v>426</v>
      </c>
      <c r="S46" s="114" t="str">
        <f t="shared" si="4"/>
        <v>05023G</v>
      </c>
      <c r="T46" s="114" t="str">
        <f t="shared" si="5"/>
        <v>05023</v>
      </c>
      <c r="U46" s="114" t="str">
        <f t="shared" si="6"/>
        <v>023</v>
      </c>
      <c r="V46" t="s">
        <v>28</v>
      </c>
      <c r="W46" s="114" t="str">
        <f t="shared" si="3"/>
        <v>023</v>
      </c>
      <c r="Y46" s="263">
        <v>45536</v>
      </c>
    </row>
    <row r="47" spans="1:25" x14ac:dyDescent="0.2">
      <c r="C47" s="179" t="s">
        <v>10</v>
      </c>
      <c r="D47" s="126" t="s">
        <v>10</v>
      </c>
      <c r="H47" s="126" t="b">
        <f t="shared" si="7"/>
        <v>1</v>
      </c>
      <c r="R47" t="s">
        <v>427</v>
      </c>
      <c r="S47" s="114" t="str">
        <f t="shared" si="4"/>
        <v>05024C</v>
      </c>
      <c r="T47" s="114" t="str">
        <f t="shared" si="5"/>
        <v>05024</v>
      </c>
      <c r="U47" s="114" t="str">
        <f t="shared" si="6"/>
        <v>024</v>
      </c>
      <c r="V47" t="s">
        <v>29</v>
      </c>
      <c r="W47" s="114" t="str">
        <f t="shared" si="3"/>
        <v>024</v>
      </c>
      <c r="Y47" s="263">
        <v>45566</v>
      </c>
    </row>
    <row r="48" spans="1:25" x14ac:dyDescent="0.2">
      <c r="C48" s="179" t="s">
        <v>11</v>
      </c>
      <c r="D48" s="126" t="s">
        <v>11</v>
      </c>
      <c r="H48" s="126" t="b">
        <f t="shared" si="7"/>
        <v>1</v>
      </c>
      <c r="R48" t="s">
        <v>428</v>
      </c>
      <c r="S48" s="114" t="str">
        <f t="shared" si="4"/>
        <v>05024G</v>
      </c>
      <c r="T48" s="114" t="str">
        <f t="shared" si="5"/>
        <v>05024</v>
      </c>
      <c r="U48" s="114" t="str">
        <f t="shared" si="6"/>
        <v>024</v>
      </c>
      <c r="V48" t="s">
        <v>29</v>
      </c>
      <c r="W48" s="114" t="str">
        <f t="shared" si="3"/>
        <v>024</v>
      </c>
      <c r="Y48" s="263">
        <v>45597</v>
      </c>
    </row>
    <row r="49" spans="3:25" x14ac:dyDescent="0.2">
      <c r="C49" s="179" t="s">
        <v>12</v>
      </c>
      <c r="D49" s="126" t="s">
        <v>12</v>
      </c>
      <c r="H49" s="126" t="b">
        <f t="shared" si="7"/>
        <v>1</v>
      </c>
      <c r="R49" t="s">
        <v>429</v>
      </c>
      <c r="S49" s="114" t="str">
        <f t="shared" si="4"/>
        <v>05025C</v>
      </c>
      <c r="T49" s="114" t="str">
        <f t="shared" si="5"/>
        <v>05025</v>
      </c>
      <c r="U49" s="114" t="str">
        <f t="shared" si="6"/>
        <v>025</v>
      </c>
      <c r="V49" t="s">
        <v>30</v>
      </c>
      <c r="W49" s="114" t="str">
        <f t="shared" si="3"/>
        <v>025</v>
      </c>
      <c r="Y49" s="263">
        <v>45627</v>
      </c>
    </row>
    <row r="50" spans="3:25" x14ac:dyDescent="0.2">
      <c r="C50" s="179" t="s">
        <v>13</v>
      </c>
      <c r="D50" s="126" t="s">
        <v>13</v>
      </c>
      <c r="H50" s="126" t="b">
        <f t="shared" si="7"/>
        <v>1</v>
      </c>
      <c r="R50" t="s">
        <v>430</v>
      </c>
      <c r="S50" s="114" t="str">
        <f t="shared" si="4"/>
        <v>05025G</v>
      </c>
      <c r="T50" s="114" t="str">
        <f t="shared" si="5"/>
        <v>05025</v>
      </c>
      <c r="U50" s="114" t="str">
        <f t="shared" si="6"/>
        <v>025</v>
      </c>
      <c r="V50" t="s">
        <v>30</v>
      </c>
      <c r="W50" s="114" t="str">
        <f t="shared" si="3"/>
        <v>025</v>
      </c>
      <c r="Y50" s="263">
        <v>45658</v>
      </c>
    </row>
    <row r="51" spans="3:25" x14ac:dyDescent="0.2">
      <c r="C51" s="179" t="s">
        <v>14</v>
      </c>
      <c r="D51" s="126" t="s">
        <v>14</v>
      </c>
      <c r="H51" s="126" t="b">
        <f t="shared" si="7"/>
        <v>1</v>
      </c>
      <c r="R51" t="s">
        <v>431</v>
      </c>
      <c r="S51" s="114" t="str">
        <f t="shared" si="4"/>
        <v>05026C</v>
      </c>
      <c r="T51" s="114" t="str">
        <f t="shared" si="5"/>
        <v>05026</v>
      </c>
      <c r="U51" s="114" t="str">
        <f t="shared" si="6"/>
        <v>026</v>
      </c>
      <c r="V51" t="s">
        <v>31</v>
      </c>
      <c r="W51" s="114" t="str">
        <f t="shared" si="3"/>
        <v>026</v>
      </c>
      <c r="Y51" s="263">
        <v>45689</v>
      </c>
    </row>
    <row r="52" spans="3:25" x14ac:dyDescent="0.2">
      <c r="C52" s="179" t="s">
        <v>15</v>
      </c>
      <c r="D52" s="126" t="s">
        <v>15</v>
      </c>
      <c r="H52" s="126" t="b">
        <f t="shared" si="7"/>
        <v>1</v>
      </c>
      <c r="R52" t="s">
        <v>432</v>
      </c>
      <c r="S52" s="114" t="str">
        <f t="shared" si="4"/>
        <v>05026G</v>
      </c>
      <c r="T52" s="114" t="str">
        <f t="shared" si="5"/>
        <v>05026</v>
      </c>
      <c r="U52" s="114" t="str">
        <f t="shared" si="6"/>
        <v>026</v>
      </c>
      <c r="V52" t="s">
        <v>31</v>
      </c>
      <c r="W52" s="114" t="str">
        <f t="shared" si="3"/>
        <v>026</v>
      </c>
      <c r="Y52" s="263">
        <v>45717</v>
      </c>
    </row>
    <row r="53" spans="3:25" x14ac:dyDescent="0.2">
      <c r="C53" s="179" t="s">
        <v>16</v>
      </c>
      <c r="D53" s="126" t="s">
        <v>16</v>
      </c>
      <c r="H53" s="126" t="b">
        <f t="shared" si="7"/>
        <v>1</v>
      </c>
      <c r="R53" t="s">
        <v>433</v>
      </c>
      <c r="S53" s="114" t="str">
        <f t="shared" si="4"/>
        <v>05027C</v>
      </c>
      <c r="T53" s="114" t="str">
        <f t="shared" si="5"/>
        <v>05027</v>
      </c>
      <c r="U53" s="114" t="str">
        <f t="shared" si="6"/>
        <v>027</v>
      </c>
      <c r="V53" t="s">
        <v>32</v>
      </c>
      <c r="W53" s="114" t="str">
        <f t="shared" si="3"/>
        <v>027</v>
      </c>
      <c r="Y53" s="263">
        <v>45748</v>
      </c>
    </row>
    <row r="54" spans="3:25" x14ac:dyDescent="0.2">
      <c r="C54" s="179" t="s">
        <v>17</v>
      </c>
      <c r="D54" s="126" t="s">
        <v>17</v>
      </c>
      <c r="H54" s="126" t="b">
        <f t="shared" si="7"/>
        <v>1</v>
      </c>
      <c r="R54" t="s">
        <v>434</v>
      </c>
      <c r="S54" s="114" t="str">
        <f t="shared" si="4"/>
        <v>05027G</v>
      </c>
      <c r="T54" s="114" t="str">
        <f t="shared" si="5"/>
        <v>05027</v>
      </c>
      <c r="U54" s="114" t="str">
        <f t="shared" si="6"/>
        <v>027</v>
      </c>
      <c r="V54" t="s">
        <v>32</v>
      </c>
      <c r="W54" s="114" t="str">
        <f t="shared" si="3"/>
        <v>027</v>
      </c>
      <c r="Y54" s="263">
        <v>45778</v>
      </c>
    </row>
    <row r="55" spans="3:25" x14ac:dyDescent="0.2">
      <c r="C55" s="179" t="s">
        <v>18</v>
      </c>
      <c r="D55" s="126" t="s">
        <v>18</v>
      </c>
      <c r="H55" s="126" t="b">
        <f t="shared" si="7"/>
        <v>1</v>
      </c>
      <c r="R55" t="s">
        <v>435</v>
      </c>
      <c r="S55" s="114" t="str">
        <f t="shared" si="4"/>
        <v>05028C</v>
      </c>
      <c r="T55" s="114" t="str">
        <f t="shared" si="5"/>
        <v>05028</v>
      </c>
      <c r="U55" s="114" t="str">
        <f t="shared" si="6"/>
        <v>028</v>
      </c>
      <c r="V55" t="s">
        <v>33</v>
      </c>
      <c r="W55" s="114" t="str">
        <f t="shared" si="3"/>
        <v>028</v>
      </c>
      <c r="Y55" s="263">
        <v>45809</v>
      </c>
    </row>
    <row r="56" spans="3:25" x14ac:dyDescent="0.2">
      <c r="C56" s="179" t="s">
        <v>19</v>
      </c>
      <c r="D56" s="126" t="s">
        <v>19</v>
      </c>
      <c r="H56" s="126" t="b">
        <f t="shared" si="7"/>
        <v>1</v>
      </c>
      <c r="R56" t="s">
        <v>436</v>
      </c>
      <c r="S56" s="114" t="str">
        <f t="shared" si="4"/>
        <v>05028G</v>
      </c>
      <c r="T56" s="114" t="str">
        <f t="shared" si="5"/>
        <v>05028</v>
      </c>
      <c r="U56" s="114" t="str">
        <f t="shared" si="6"/>
        <v>028</v>
      </c>
      <c r="V56" t="s">
        <v>33</v>
      </c>
      <c r="W56" s="114" t="str">
        <f t="shared" si="3"/>
        <v>028</v>
      </c>
      <c r="Y56" s="263">
        <v>45839</v>
      </c>
    </row>
    <row r="57" spans="3:25" x14ac:dyDescent="0.2">
      <c r="C57" s="179" t="s">
        <v>20</v>
      </c>
      <c r="D57" s="126" t="s">
        <v>20</v>
      </c>
      <c r="H57" s="126" t="b">
        <f t="shared" si="7"/>
        <v>1</v>
      </c>
      <c r="R57" t="s">
        <v>437</v>
      </c>
      <c r="S57" s="114" t="str">
        <f t="shared" si="4"/>
        <v>05029C</v>
      </c>
      <c r="T57" s="114" t="str">
        <f t="shared" si="5"/>
        <v>05029</v>
      </c>
      <c r="U57" s="114" t="str">
        <f t="shared" si="6"/>
        <v>029</v>
      </c>
      <c r="V57" t="s">
        <v>34</v>
      </c>
      <c r="W57" s="114" t="str">
        <f t="shared" si="3"/>
        <v>029</v>
      </c>
      <c r="Y57" s="263">
        <v>45870</v>
      </c>
    </row>
    <row r="58" spans="3:25" x14ac:dyDescent="0.2">
      <c r="C58" s="179" t="s">
        <v>21</v>
      </c>
      <c r="D58" s="126" t="s">
        <v>21</v>
      </c>
      <c r="H58" s="126" t="b">
        <f t="shared" si="7"/>
        <v>1</v>
      </c>
      <c r="R58" t="s">
        <v>438</v>
      </c>
      <c r="S58" s="114" t="str">
        <f t="shared" si="4"/>
        <v>05029G</v>
      </c>
      <c r="T58" s="114" t="str">
        <f t="shared" si="5"/>
        <v>05029</v>
      </c>
      <c r="U58" s="114" t="str">
        <f t="shared" si="6"/>
        <v>029</v>
      </c>
      <c r="V58" t="s">
        <v>34</v>
      </c>
      <c r="W58" s="114" t="str">
        <f t="shared" si="3"/>
        <v>029</v>
      </c>
      <c r="Y58" s="263">
        <v>45901</v>
      </c>
    </row>
    <row r="59" spans="3:25" x14ac:dyDescent="0.2">
      <c r="C59" s="179" t="s">
        <v>22</v>
      </c>
      <c r="D59" s="126" t="s">
        <v>22</v>
      </c>
      <c r="H59" s="126" t="b">
        <f t="shared" si="7"/>
        <v>1</v>
      </c>
      <c r="R59" t="s">
        <v>439</v>
      </c>
      <c r="S59" s="114" t="str">
        <f t="shared" si="4"/>
        <v>05030C</v>
      </c>
      <c r="T59" s="114" t="str">
        <f t="shared" si="5"/>
        <v>05030</v>
      </c>
      <c r="U59" s="114" t="str">
        <f t="shared" si="6"/>
        <v>030</v>
      </c>
      <c r="V59" t="s">
        <v>35</v>
      </c>
      <c r="W59" s="114" t="str">
        <f t="shared" si="3"/>
        <v>030</v>
      </c>
      <c r="Y59" s="263">
        <v>45931</v>
      </c>
    </row>
    <row r="60" spans="3:25" x14ac:dyDescent="0.2">
      <c r="C60" s="179" t="s">
        <v>23</v>
      </c>
      <c r="D60" s="126" t="s">
        <v>23</v>
      </c>
      <c r="H60" s="126" t="b">
        <f t="shared" si="7"/>
        <v>1</v>
      </c>
      <c r="R60" t="s">
        <v>440</v>
      </c>
      <c r="S60" s="114" t="str">
        <f t="shared" si="4"/>
        <v>05030G</v>
      </c>
      <c r="T60" s="114" t="str">
        <f t="shared" si="5"/>
        <v>05030</v>
      </c>
      <c r="U60" s="114" t="str">
        <f t="shared" si="6"/>
        <v>030</v>
      </c>
      <c r="V60" t="s">
        <v>35</v>
      </c>
      <c r="W60" s="114" t="str">
        <f t="shared" si="3"/>
        <v>030</v>
      </c>
      <c r="Y60" s="263">
        <v>45962</v>
      </c>
    </row>
    <row r="61" spans="3:25" x14ac:dyDescent="0.2">
      <c r="C61" s="179" t="s">
        <v>24</v>
      </c>
      <c r="D61" s="126" t="s">
        <v>24</v>
      </c>
      <c r="H61" s="126" t="b">
        <f t="shared" si="7"/>
        <v>1</v>
      </c>
      <c r="R61" t="s">
        <v>441</v>
      </c>
      <c r="S61" s="114" t="str">
        <f t="shared" si="4"/>
        <v>05031C</v>
      </c>
      <c r="T61" s="114" t="str">
        <f t="shared" si="5"/>
        <v>05031</v>
      </c>
      <c r="U61" s="114" t="str">
        <f t="shared" si="6"/>
        <v>031</v>
      </c>
      <c r="V61" t="s">
        <v>36</v>
      </c>
      <c r="W61" s="114" t="str">
        <f t="shared" si="3"/>
        <v>031</v>
      </c>
      <c r="Y61" s="263">
        <v>45992</v>
      </c>
    </row>
    <row r="62" spans="3:25" x14ac:dyDescent="0.2">
      <c r="C62" s="179" t="s">
        <v>25</v>
      </c>
      <c r="D62" s="126" t="s">
        <v>25</v>
      </c>
      <c r="H62" s="126" t="b">
        <f t="shared" si="7"/>
        <v>1</v>
      </c>
      <c r="R62" t="s">
        <v>442</v>
      </c>
      <c r="S62" s="114" t="str">
        <f t="shared" si="4"/>
        <v>05031G</v>
      </c>
      <c r="T62" s="114" t="str">
        <f t="shared" si="5"/>
        <v>05031</v>
      </c>
      <c r="U62" s="114" t="str">
        <f t="shared" si="6"/>
        <v>031</v>
      </c>
      <c r="V62" t="s">
        <v>36</v>
      </c>
      <c r="W62" s="114" t="str">
        <f t="shared" si="3"/>
        <v>031</v>
      </c>
      <c r="Y62" s="263">
        <v>46023</v>
      </c>
    </row>
    <row r="63" spans="3:25" x14ac:dyDescent="0.2">
      <c r="C63" s="179" t="s">
        <v>552</v>
      </c>
      <c r="D63" s="126" t="s">
        <v>552</v>
      </c>
      <c r="H63" s="126" t="b">
        <f t="shared" si="7"/>
        <v>1</v>
      </c>
      <c r="R63" t="s">
        <v>443</v>
      </c>
      <c r="S63" s="114" t="str">
        <f t="shared" si="4"/>
        <v>05032C</v>
      </c>
      <c r="T63" s="114" t="str">
        <f t="shared" si="5"/>
        <v>05032</v>
      </c>
      <c r="U63" s="114" t="str">
        <f t="shared" si="6"/>
        <v>032</v>
      </c>
      <c r="V63" t="s">
        <v>37</v>
      </c>
      <c r="W63" s="114" t="str">
        <f t="shared" si="3"/>
        <v>032</v>
      </c>
      <c r="Y63" s="263">
        <v>46054</v>
      </c>
    </row>
    <row r="64" spans="3:25" x14ac:dyDescent="0.2">
      <c r="C64" s="179" t="s">
        <v>27</v>
      </c>
      <c r="D64" s="126" t="s">
        <v>27</v>
      </c>
      <c r="H64" s="126" t="b">
        <f t="shared" si="7"/>
        <v>1</v>
      </c>
      <c r="R64" t="s">
        <v>444</v>
      </c>
      <c r="S64" s="114" t="str">
        <f t="shared" si="4"/>
        <v>05032G</v>
      </c>
      <c r="T64" s="114" t="str">
        <f t="shared" si="5"/>
        <v>05032</v>
      </c>
      <c r="U64" s="114" t="str">
        <f t="shared" si="6"/>
        <v>032</v>
      </c>
      <c r="V64" t="s">
        <v>37</v>
      </c>
      <c r="W64" s="114" t="str">
        <f t="shared" si="3"/>
        <v>032</v>
      </c>
      <c r="Y64" s="263">
        <v>46082</v>
      </c>
    </row>
    <row r="65" spans="3:25" x14ac:dyDescent="0.2">
      <c r="C65" s="179" t="s">
        <v>28</v>
      </c>
      <c r="D65" s="126" t="s">
        <v>28</v>
      </c>
      <c r="H65" s="126" t="b">
        <f t="shared" si="7"/>
        <v>1</v>
      </c>
      <c r="R65" t="s">
        <v>445</v>
      </c>
      <c r="S65" s="114" t="str">
        <f t="shared" ref="S65:S96" si="8">RIGHT(R65,6)</f>
        <v>05033C</v>
      </c>
      <c r="T65" s="114" t="str">
        <f t="shared" ref="T65:T96" si="9">LEFT(S65,5)</f>
        <v>05033</v>
      </c>
      <c r="U65" s="114" t="str">
        <f t="shared" ref="U65:U96" si="10">RIGHT(T65,3)</f>
        <v>033</v>
      </c>
      <c r="V65" t="s">
        <v>38</v>
      </c>
      <c r="W65" s="114" t="str">
        <f t="shared" si="3"/>
        <v>033</v>
      </c>
      <c r="Y65" s="263">
        <v>46113</v>
      </c>
    </row>
    <row r="66" spans="3:25" x14ac:dyDescent="0.2">
      <c r="C66" s="179" t="s">
        <v>29</v>
      </c>
      <c r="D66" s="126" t="s">
        <v>29</v>
      </c>
      <c r="H66" s="126" t="b">
        <f t="shared" si="7"/>
        <v>1</v>
      </c>
      <c r="R66" t="s">
        <v>446</v>
      </c>
      <c r="S66" s="114" t="str">
        <f t="shared" si="8"/>
        <v>05033G</v>
      </c>
      <c r="T66" s="114" t="str">
        <f t="shared" si="9"/>
        <v>05033</v>
      </c>
      <c r="U66" s="114" t="str">
        <f t="shared" si="10"/>
        <v>033</v>
      </c>
      <c r="V66" t="s">
        <v>38</v>
      </c>
      <c r="W66" s="114" t="str">
        <f t="shared" ref="W66:W129" si="11">U66</f>
        <v>033</v>
      </c>
      <c r="Y66" s="263">
        <v>46143</v>
      </c>
    </row>
    <row r="67" spans="3:25" x14ac:dyDescent="0.2">
      <c r="C67" s="179" t="s">
        <v>30</v>
      </c>
      <c r="D67" s="126" t="s">
        <v>30</v>
      </c>
      <c r="H67" s="126" t="b">
        <f t="shared" si="7"/>
        <v>1</v>
      </c>
      <c r="R67" t="s">
        <v>447</v>
      </c>
      <c r="S67" s="114" t="str">
        <f t="shared" si="8"/>
        <v>05034C</v>
      </c>
      <c r="T67" s="114" t="str">
        <f t="shared" si="9"/>
        <v>05034</v>
      </c>
      <c r="U67" s="114" t="str">
        <f t="shared" si="10"/>
        <v>034</v>
      </c>
      <c r="V67" t="s">
        <v>39</v>
      </c>
      <c r="W67" s="114" t="str">
        <f t="shared" si="11"/>
        <v>034</v>
      </c>
      <c r="Y67" s="263">
        <v>46174</v>
      </c>
    </row>
    <row r="68" spans="3:25" x14ac:dyDescent="0.2">
      <c r="C68" s="179" t="s">
        <v>31</v>
      </c>
      <c r="D68" s="126" t="s">
        <v>31</v>
      </c>
      <c r="H68" s="126" t="b">
        <f t="shared" si="7"/>
        <v>1</v>
      </c>
      <c r="R68" t="s">
        <v>448</v>
      </c>
      <c r="S68" s="114" t="str">
        <f t="shared" si="8"/>
        <v>05034G</v>
      </c>
      <c r="T68" s="114" t="str">
        <f t="shared" si="9"/>
        <v>05034</v>
      </c>
      <c r="U68" s="114" t="str">
        <f t="shared" si="10"/>
        <v>034</v>
      </c>
      <c r="V68" t="s">
        <v>39</v>
      </c>
      <c r="W68" s="114" t="str">
        <f t="shared" si="11"/>
        <v>034</v>
      </c>
      <c r="Y68" s="263">
        <v>46204</v>
      </c>
    </row>
    <row r="69" spans="3:25" x14ac:dyDescent="0.2">
      <c r="C69" s="179" t="s">
        <v>32</v>
      </c>
      <c r="D69" s="126" t="s">
        <v>32</v>
      </c>
      <c r="H69" s="126" t="b">
        <f t="shared" si="7"/>
        <v>1</v>
      </c>
      <c r="R69" t="s">
        <v>449</v>
      </c>
      <c r="S69" s="114" t="str">
        <f t="shared" si="8"/>
        <v>05035C</v>
      </c>
      <c r="T69" s="114" t="str">
        <f t="shared" si="9"/>
        <v>05035</v>
      </c>
      <c r="U69" s="114" t="str">
        <f t="shared" si="10"/>
        <v>035</v>
      </c>
      <c r="V69" t="s">
        <v>40</v>
      </c>
      <c r="W69" s="114" t="str">
        <f t="shared" si="11"/>
        <v>035</v>
      </c>
      <c r="Y69" s="263">
        <v>46235</v>
      </c>
    </row>
    <row r="70" spans="3:25" x14ac:dyDescent="0.2">
      <c r="C70" s="179" t="s">
        <v>33</v>
      </c>
      <c r="D70" s="126" t="s">
        <v>33</v>
      </c>
      <c r="H70" s="126" t="b">
        <f t="shared" si="7"/>
        <v>1</v>
      </c>
      <c r="R70" t="s">
        <v>450</v>
      </c>
      <c r="S70" s="114" t="str">
        <f t="shared" si="8"/>
        <v>05035G</v>
      </c>
      <c r="T70" s="114" t="str">
        <f t="shared" si="9"/>
        <v>05035</v>
      </c>
      <c r="U70" s="114" t="str">
        <f t="shared" si="10"/>
        <v>035</v>
      </c>
      <c r="V70" t="s">
        <v>40</v>
      </c>
      <c r="W70" s="114" t="str">
        <f t="shared" si="11"/>
        <v>035</v>
      </c>
      <c r="Y70" s="263">
        <v>46266</v>
      </c>
    </row>
    <row r="71" spans="3:25" x14ac:dyDescent="0.2">
      <c r="C71" s="179" t="s">
        <v>34</v>
      </c>
      <c r="D71" s="126" t="s">
        <v>34</v>
      </c>
      <c r="H71" s="126" t="b">
        <f t="shared" si="7"/>
        <v>1</v>
      </c>
      <c r="R71" t="s">
        <v>451</v>
      </c>
      <c r="S71" s="114" t="str">
        <f t="shared" si="8"/>
        <v>05036C</v>
      </c>
      <c r="T71" s="114" t="str">
        <f t="shared" si="9"/>
        <v>05036</v>
      </c>
      <c r="U71" s="114" t="str">
        <f t="shared" si="10"/>
        <v>036</v>
      </c>
      <c r="V71" t="s">
        <v>41</v>
      </c>
      <c r="W71" s="114" t="str">
        <f t="shared" si="11"/>
        <v>036</v>
      </c>
      <c r="Y71" s="263">
        <v>46296</v>
      </c>
    </row>
    <row r="72" spans="3:25" x14ac:dyDescent="0.2">
      <c r="C72" s="179" t="s">
        <v>35</v>
      </c>
      <c r="D72" s="126" t="s">
        <v>35</v>
      </c>
      <c r="H72" s="126" t="b">
        <f t="shared" si="7"/>
        <v>1</v>
      </c>
      <c r="R72" t="s">
        <v>452</v>
      </c>
      <c r="S72" s="114" t="str">
        <f t="shared" si="8"/>
        <v>05036G</v>
      </c>
      <c r="T72" s="114" t="str">
        <f t="shared" si="9"/>
        <v>05036</v>
      </c>
      <c r="U72" s="114" t="str">
        <f t="shared" si="10"/>
        <v>036</v>
      </c>
      <c r="V72" t="s">
        <v>41</v>
      </c>
      <c r="W72" s="114" t="str">
        <f t="shared" si="11"/>
        <v>036</v>
      </c>
      <c r="Y72" s="263">
        <v>46327</v>
      </c>
    </row>
    <row r="73" spans="3:25" x14ac:dyDescent="0.2">
      <c r="C73" s="179" t="s">
        <v>36</v>
      </c>
      <c r="D73" s="126" t="s">
        <v>36</v>
      </c>
      <c r="H73" s="126" t="b">
        <f t="shared" si="7"/>
        <v>1</v>
      </c>
      <c r="R73" t="s">
        <v>453</v>
      </c>
      <c r="S73" s="114" t="str">
        <f t="shared" si="8"/>
        <v>05037C</v>
      </c>
      <c r="T73" s="114" t="str">
        <f t="shared" si="9"/>
        <v>05037</v>
      </c>
      <c r="U73" s="114" t="str">
        <f t="shared" si="10"/>
        <v>037</v>
      </c>
      <c r="V73" t="s">
        <v>6</v>
      </c>
      <c r="W73" s="114" t="str">
        <f t="shared" si="11"/>
        <v>037</v>
      </c>
      <c r="Y73" s="263">
        <v>46357</v>
      </c>
    </row>
    <row r="74" spans="3:25" x14ac:dyDescent="0.2">
      <c r="C74" s="179" t="s">
        <v>37</v>
      </c>
      <c r="D74" s="126" t="s">
        <v>37</v>
      </c>
      <c r="H74" s="126" t="b">
        <f t="shared" si="7"/>
        <v>1</v>
      </c>
      <c r="R74" t="s">
        <v>454</v>
      </c>
      <c r="S74" s="114" t="str">
        <f t="shared" si="8"/>
        <v>05037G</v>
      </c>
      <c r="T74" s="114" t="str">
        <f t="shared" si="9"/>
        <v>05037</v>
      </c>
      <c r="U74" s="114" t="str">
        <f t="shared" si="10"/>
        <v>037</v>
      </c>
      <c r="V74" t="s">
        <v>6</v>
      </c>
      <c r="W74" s="114" t="str">
        <f t="shared" si="11"/>
        <v>037</v>
      </c>
      <c r="Y74" s="263">
        <v>46388</v>
      </c>
    </row>
    <row r="75" spans="3:25" x14ac:dyDescent="0.2">
      <c r="C75" s="179" t="s">
        <v>38</v>
      </c>
      <c r="D75" s="126" t="s">
        <v>38</v>
      </c>
      <c r="H75" s="126" t="b">
        <f t="shared" si="7"/>
        <v>1</v>
      </c>
      <c r="R75" t="s">
        <v>455</v>
      </c>
      <c r="S75" s="114" t="str">
        <f t="shared" si="8"/>
        <v>05038C</v>
      </c>
      <c r="T75" s="114" t="str">
        <f t="shared" si="9"/>
        <v>05038</v>
      </c>
      <c r="U75" s="114" t="str">
        <f t="shared" si="10"/>
        <v>038</v>
      </c>
      <c r="V75" t="s">
        <v>42</v>
      </c>
      <c r="W75" s="114" t="str">
        <f t="shared" si="11"/>
        <v>038</v>
      </c>
      <c r="Y75" s="263">
        <v>46419</v>
      </c>
    </row>
    <row r="76" spans="3:25" x14ac:dyDescent="0.2">
      <c r="C76" s="179" t="s">
        <v>39</v>
      </c>
      <c r="D76" s="126" t="s">
        <v>39</v>
      </c>
      <c r="H76" s="126" t="b">
        <f t="shared" si="7"/>
        <v>1</v>
      </c>
      <c r="R76" t="s">
        <v>456</v>
      </c>
      <c r="S76" s="114" t="str">
        <f t="shared" si="8"/>
        <v>05038G</v>
      </c>
      <c r="T76" s="114" t="str">
        <f t="shared" si="9"/>
        <v>05038</v>
      </c>
      <c r="U76" s="114" t="str">
        <f t="shared" si="10"/>
        <v>038</v>
      </c>
      <c r="V76" t="s">
        <v>42</v>
      </c>
      <c r="W76" s="114" t="str">
        <f t="shared" si="11"/>
        <v>038</v>
      </c>
      <c r="Y76" s="263">
        <v>46447</v>
      </c>
    </row>
    <row r="77" spans="3:25" x14ac:dyDescent="0.2">
      <c r="C77" s="179" t="s">
        <v>40</v>
      </c>
      <c r="D77" s="126" t="s">
        <v>40</v>
      </c>
      <c r="H77" s="126" t="b">
        <f t="shared" si="7"/>
        <v>1</v>
      </c>
      <c r="R77" t="s">
        <v>457</v>
      </c>
      <c r="S77" s="114" t="str">
        <f t="shared" si="8"/>
        <v>05039C</v>
      </c>
      <c r="T77" s="114" t="str">
        <f t="shared" si="9"/>
        <v>05039</v>
      </c>
      <c r="U77" s="114" t="str">
        <f t="shared" si="10"/>
        <v>039</v>
      </c>
      <c r="V77" t="s">
        <v>43</v>
      </c>
      <c r="W77" s="114" t="str">
        <f t="shared" si="11"/>
        <v>039</v>
      </c>
      <c r="Y77" s="263">
        <v>46478</v>
      </c>
    </row>
    <row r="78" spans="3:25" x14ac:dyDescent="0.2">
      <c r="C78" s="179" t="s">
        <v>41</v>
      </c>
      <c r="D78" s="126" t="s">
        <v>41</v>
      </c>
      <c r="H78" s="126" t="b">
        <f t="shared" si="7"/>
        <v>1</v>
      </c>
      <c r="R78" t="s">
        <v>458</v>
      </c>
      <c r="S78" s="114" t="str">
        <f t="shared" si="8"/>
        <v>05039G</v>
      </c>
      <c r="T78" s="114" t="str">
        <f t="shared" si="9"/>
        <v>05039</v>
      </c>
      <c r="U78" s="114" t="str">
        <f t="shared" si="10"/>
        <v>039</v>
      </c>
      <c r="V78" t="s">
        <v>43</v>
      </c>
      <c r="W78" s="114" t="str">
        <f t="shared" si="11"/>
        <v>039</v>
      </c>
      <c r="Y78" s="263">
        <v>46508</v>
      </c>
    </row>
    <row r="79" spans="3:25" x14ac:dyDescent="0.2">
      <c r="C79" s="179" t="s">
        <v>6</v>
      </c>
      <c r="D79" s="126" t="s">
        <v>6</v>
      </c>
      <c r="H79" s="126" t="b">
        <f t="shared" si="7"/>
        <v>1</v>
      </c>
      <c r="R79" t="s">
        <v>459</v>
      </c>
      <c r="S79" s="114" t="str">
        <f t="shared" si="8"/>
        <v>05040C</v>
      </c>
      <c r="T79" s="114" t="str">
        <f t="shared" si="9"/>
        <v>05040</v>
      </c>
      <c r="U79" s="114" t="str">
        <f t="shared" si="10"/>
        <v>040</v>
      </c>
      <c r="V79" t="s">
        <v>44</v>
      </c>
      <c r="W79" s="114" t="str">
        <f t="shared" si="11"/>
        <v>040</v>
      </c>
      <c r="Y79" s="263">
        <v>46539</v>
      </c>
    </row>
    <row r="80" spans="3:25" x14ac:dyDescent="0.2">
      <c r="C80" s="179" t="s">
        <v>42</v>
      </c>
      <c r="D80" s="126" t="s">
        <v>42</v>
      </c>
      <c r="H80" s="126" t="b">
        <f t="shared" si="7"/>
        <v>1</v>
      </c>
      <c r="R80" t="s">
        <v>460</v>
      </c>
      <c r="S80" s="114" t="str">
        <f t="shared" si="8"/>
        <v>05040G</v>
      </c>
      <c r="T80" s="114" t="str">
        <f t="shared" si="9"/>
        <v>05040</v>
      </c>
      <c r="U80" s="114" t="str">
        <f t="shared" si="10"/>
        <v>040</v>
      </c>
      <c r="V80" t="s">
        <v>44</v>
      </c>
      <c r="W80" s="114" t="str">
        <f t="shared" si="11"/>
        <v>040</v>
      </c>
      <c r="Y80" s="263">
        <v>46569</v>
      </c>
    </row>
    <row r="81" spans="3:25" x14ac:dyDescent="0.2">
      <c r="C81" s="179" t="s">
        <v>43</v>
      </c>
      <c r="D81" s="126" t="s">
        <v>43</v>
      </c>
      <c r="H81" s="126" t="b">
        <f t="shared" si="7"/>
        <v>1</v>
      </c>
      <c r="R81" t="s">
        <v>461</v>
      </c>
      <c r="S81" s="114" t="str">
        <f t="shared" si="8"/>
        <v>05041C</v>
      </c>
      <c r="T81" s="114" t="str">
        <f t="shared" si="9"/>
        <v>05041</v>
      </c>
      <c r="U81" s="114" t="str">
        <f t="shared" si="10"/>
        <v>041</v>
      </c>
      <c r="V81" t="s">
        <v>45</v>
      </c>
      <c r="W81" s="114" t="str">
        <f t="shared" si="11"/>
        <v>041</v>
      </c>
      <c r="Y81" s="263">
        <v>46600</v>
      </c>
    </row>
    <row r="82" spans="3:25" x14ac:dyDescent="0.2">
      <c r="C82" s="179" t="s">
        <v>44</v>
      </c>
      <c r="D82" s="126" t="s">
        <v>44</v>
      </c>
      <c r="H82" s="126" t="b">
        <f t="shared" si="7"/>
        <v>1</v>
      </c>
      <c r="R82" t="s">
        <v>462</v>
      </c>
      <c r="S82" s="114" t="str">
        <f t="shared" si="8"/>
        <v>05041G</v>
      </c>
      <c r="T82" s="114" t="str">
        <f t="shared" si="9"/>
        <v>05041</v>
      </c>
      <c r="U82" s="114" t="str">
        <f t="shared" si="10"/>
        <v>041</v>
      </c>
      <c r="V82" t="s">
        <v>45</v>
      </c>
      <c r="W82" s="114" t="str">
        <f t="shared" si="11"/>
        <v>041</v>
      </c>
      <c r="Y82" s="263">
        <v>46631</v>
      </c>
    </row>
    <row r="83" spans="3:25" x14ac:dyDescent="0.2">
      <c r="C83" s="179" t="s">
        <v>45</v>
      </c>
      <c r="D83" s="126" t="s">
        <v>45</v>
      </c>
      <c r="H83" s="126" t="b">
        <f t="shared" si="7"/>
        <v>1</v>
      </c>
      <c r="R83" t="s">
        <v>463</v>
      </c>
      <c r="S83" s="114" t="str">
        <f t="shared" si="8"/>
        <v>05042C</v>
      </c>
      <c r="T83" s="114" t="str">
        <f t="shared" si="9"/>
        <v>05042</v>
      </c>
      <c r="U83" s="114" t="str">
        <f t="shared" si="10"/>
        <v>042</v>
      </c>
      <c r="V83" t="s">
        <v>46</v>
      </c>
      <c r="W83" s="114" t="str">
        <f t="shared" si="11"/>
        <v>042</v>
      </c>
      <c r="Y83" s="263">
        <v>46661</v>
      </c>
    </row>
    <row r="84" spans="3:25" x14ac:dyDescent="0.2">
      <c r="C84" s="179" t="s">
        <v>46</v>
      </c>
      <c r="D84" s="126" t="s">
        <v>46</v>
      </c>
      <c r="H84" s="126" t="b">
        <f t="shared" si="7"/>
        <v>1</v>
      </c>
      <c r="R84" t="s">
        <v>464</v>
      </c>
      <c r="S84" s="114" t="str">
        <f t="shared" si="8"/>
        <v>05042G</v>
      </c>
      <c r="T84" s="114" t="str">
        <f t="shared" si="9"/>
        <v>05042</v>
      </c>
      <c r="U84" s="114" t="str">
        <f t="shared" si="10"/>
        <v>042</v>
      </c>
      <c r="V84" t="s">
        <v>46</v>
      </c>
      <c r="W84" s="114" t="str">
        <f t="shared" si="11"/>
        <v>042</v>
      </c>
      <c r="Y84" s="263">
        <v>46692</v>
      </c>
    </row>
    <row r="85" spans="3:25" x14ac:dyDescent="0.2">
      <c r="C85" s="179" t="s">
        <v>47</v>
      </c>
      <c r="D85" s="126" t="s">
        <v>47</v>
      </c>
      <c r="H85" s="126" t="b">
        <f t="shared" si="7"/>
        <v>1</v>
      </c>
      <c r="R85" t="s">
        <v>465</v>
      </c>
      <c r="S85" s="114" t="str">
        <f t="shared" si="8"/>
        <v>05043C</v>
      </c>
      <c r="T85" s="114" t="str">
        <f t="shared" si="9"/>
        <v>05043</v>
      </c>
      <c r="U85" s="114" t="str">
        <f t="shared" si="10"/>
        <v>043</v>
      </c>
      <c r="V85" t="s">
        <v>47</v>
      </c>
      <c r="W85" s="114" t="str">
        <f t="shared" si="11"/>
        <v>043</v>
      </c>
      <c r="Y85" s="263">
        <v>46722</v>
      </c>
    </row>
    <row r="86" spans="3:25" x14ac:dyDescent="0.2">
      <c r="C86" s="179" t="s">
        <v>4</v>
      </c>
      <c r="D86" s="126" t="s">
        <v>4</v>
      </c>
      <c r="H86" s="126" t="b">
        <f t="shared" si="7"/>
        <v>1</v>
      </c>
      <c r="R86" t="s">
        <v>466</v>
      </c>
      <c r="S86" s="114" t="str">
        <f t="shared" si="8"/>
        <v>05043G</v>
      </c>
      <c r="T86" s="114" t="str">
        <f t="shared" si="9"/>
        <v>05043</v>
      </c>
      <c r="U86" s="114" t="str">
        <f t="shared" si="10"/>
        <v>043</v>
      </c>
      <c r="V86" t="s">
        <v>47</v>
      </c>
      <c r="W86" s="114" t="str">
        <f t="shared" si="11"/>
        <v>043</v>
      </c>
      <c r="Y86" s="263">
        <v>46753</v>
      </c>
    </row>
    <row r="87" spans="3:25" x14ac:dyDescent="0.2">
      <c r="C87" s="179" t="s">
        <v>48</v>
      </c>
      <c r="D87" s="126" t="s">
        <v>48</v>
      </c>
      <c r="H87" s="126" t="b">
        <f t="shared" si="7"/>
        <v>1</v>
      </c>
      <c r="R87" t="s">
        <v>467</v>
      </c>
      <c r="S87" s="114" t="str">
        <f t="shared" si="8"/>
        <v>05044C</v>
      </c>
      <c r="T87" s="114" t="str">
        <f t="shared" si="9"/>
        <v>05044</v>
      </c>
      <c r="U87" s="114" t="str">
        <f t="shared" si="10"/>
        <v>044</v>
      </c>
      <c r="V87" t="s">
        <v>4</v>
      </c>
      <c r="W87" s="114" t="str">
        <f t="shared" si="11"/>
        <v>044</v>
      </c>
      <c r="Y87" s="263">
        <v>46784</v>
      </c>
    </row>
    <row r="88" spans="3:25" x14ac:dyDescent="0.2">
      <c r="C88" s="179" t="s">
        <v>5</v>
      </c>
      <c r="D88" s="126" t="s">
        <v>5</v>
      </c>
      <c r="H88" s="126" t="b">
        <f t="shared" si="7"/>
        <v>1</v>
      </c>
      <c r="R88" t="s">
        <v>468</v>
      </c>
      <c r="S88" s="114" t="str">
        <f t="shared" si="8"/>
        <v>05044G</v>
      </c>
      <c r="T88" s="114" t="str">
        <f t="shared" si="9"/>
        <v>05044</v>
      </c>
      <c r="U88" s="114" t="str">
        <f t="shared" si="10"/>
        <v>044</v>
      </c>
      <c r="V88" t="s">
        <v>4</v>
      </c>
      <c r="W88" s="114" t="str">
        <f t="shared" si="11"/>
        <v>044</v>
      </c>
      <c r="Y88" s="263">
        <v>46813</v>
      </c>
    </row>
    <row r="89" spans="3:25" x14ac:dyDescent="0.2">
      <c r="C89" s="179" t="s">
        <v>49</v>
      </c>
      <c r="D89" s="126" t="s">
        <v>49</v>
      </c>
      <c r="H89" s="126" t="b">
        <f t="shared" si="7"/>
        <v>1</v>
      </c>
      <c r="R89" t="s">
        <v>469</v>
      </c>
      <c r="S89" s="114" t="str">
        <f t="shared" si="8"/>
        <v>05045C</v>
      </c>
      <c r="T89" s="114" t="str">
        <f t="shared" si="9"/>
        <v>05045</v>
      </c>
      <c r="U89" s="114" t="str">
        <f t="shared" si="10"/>
        <v>045</v>
      </c>
      <c r="V89" t="s">
        <v>48</v>
      </c>
      <c r="W89" s="114" t="str">
        <f t="shared" si="11"/>
        <v>045</v>
      </c>
      <c r="Y89" s="263">
        <v>46844</v>
      </c>
    </row>
    <row r="90" spans="3:25" x14ac:dyDescent="0.2">
      <c r="C90" s="179" t="s">
        <v>64</v>
      </c>
      <c r="D90" s="126" t="s">
        <v>64</v>
      </c>
      <c r="H90" s="126" t="b">
        <f t="shared" si="7"/>
        <v>1</v>
      </c>
      <c r="R90" t="s">
        <v>470</v>
      </c>
      <c r="S90" s="114" t="str">
        <f t="shared" si="8"/>
        <v>05045G</v>
      </c>
      <c r="T90" s="114" t="str">
        <f t="shared" si="9"/>
        <v>05045</v>
      </c>
      <c r="U90" s="114" t="str">
        <f t="shared" si="10"/>
        <v>045</v>
      </c>
      <c r="V90" t="s">
        <v>48</v>
      </c>
      <c r="W90" s="114" t="str">
        <f t="shared" si="11"/>
        <v>045</v>
      </c>
      <c r="Y90" s="263">
        <v>46874</v>
      </c>
    </row>
    <row r="91" spans="3:25" x14ac:dyDescent="0.2">
      <c r="C91" s="179" t="s">
        <v>65</v>
      </c>
      <c r="D91" s="126" t="s">
        <v>65</v>
      </c>
      <c r="H91" s="126" t="b">
        <f t="shared" si="7"/>
        <v>1</v>
      </c>
      <c r="R91" t="s">
        <v>471</v>
      </c>
      <c r="S91" s="114" t="str">
        <f t="shared" si="8"/>
        <v>05046C</v>
      </c>
      <c r="T91" s="114" t="str">
        <f t="shared" si="9"/>
        <v>05046</v>
      </c>
      <c r="U91" s="114" t="str">
        <f t="shared" si="10"/>
        <v>046</v>
      </c>
      <c r="V91" t="s">
        <v>5</v>
      </c>
      <c r="W91" s="114" t="str">
        <f t="shared" si="11"/>
        <v>046</v>
      </c>
      <c r="Y91" s="263">
        <v>46905</v>
      </c>
    </row>
    <row r="92" spans="3:25" x14ac:dyDescent="0.2">
      <c r="C92" s="179" t="s">
        <v>66</v>
      </c>
      <c r="D92" s="126" t="s">
        <v>66</v>
      </c>
      <c r="H92" s="126" t="b">
        <f t="shared" si="7"/>
        <v>1</v>
      </c>
      <c r="R92" t="s">
        <v>472</v>
      </c>
      <c r="S92" s="114" t="str">
        <f t="shared" si="8"/>
        <v>05046G</v>
      </c>
      <c r="T92" s="114" t="str">
        <f t="shared" si="9"/>
        <v>05046</v>
      </c>
      <c r="U92" s="114" t="str">
        <f t="shared" si="10"/>
        <v>046</v>
      </c>
      <c r="V92" t="s">
        <v>5</v>
      </c>
      <c r="W92" s="114" t="str">
        <f t="shared" si="11"/>
        <v>046</v>
      </c>
      <c r="Y92" s="263">
        <v>46935</v>
      </c>
    </row>
    <row r="93" spans="3:25" x14ac:dyDescent="0.2">
      <c r="C93" s="179" t="s">
        <v>67</v>
      </c>
      <c r="D93" s="126" t="s">
        <v>67</v>
      </c>
      <c r="H93" s="126" t="b">
        <f t="shared" si="7"/>
        <v>1</v>
      </c>
      <c r="R93" t="s">
        <v>473</v>
      </c>
      <c r="S93" s="114" t="str">
        <f t="shared" si="8"/>
        <v>05047C</v>
      </c>
      <c r="T93" s="114" t="str">
        <f t="shared" si="9"/>
        <v>05047</v>
      </c>
      <c r="U93" s="114" t="str">
        <f t="shared" si="10"/>
        <v>047</v>
      </c>
      <c r="V93" t="s">
        <v>49</v>
      </c>
      <c r="W93" s="114" t="str">
        <f t="shared" si="11"/>
        <v>047</v>
      </c>
      <c r="Y93" s="263">
        <v>46966</v>
      </c>
    </row>
    <row r="94" spans="3:25" x14ac:dyDescent="0.2">
      <c r="C94" s="179" t="s">
        <v>68</v>
      </c>
      <c r="D94" s="126" t="s">
        <v>68</v>
      </c>
      <c r="H94" s="126" t="b">
        <f t="shared" si="7"/>
        <v>1</v>
      </c>
      <c r="R94" t="s">
        <v>474</v>
      </c>
      <c r="S94" s="114" t="str">
        <f t="shared" si="8"/>
        <v>05047G</v>
      </c>
      <c r="T94" s="114" t="str">
        <f t="shared" si="9"/>
        <v>05047</v>
      </c>
      <c r="U94" s="114" t="str">
        <f t="shared" si="10"/>
        <v>047</v>
      </c>
      <c r="V94" t="s">
        <v>49</v>
      </c>
      <c r="W94" s="114" t="str">
        <f t="shared" si="11"/>
        <v>047</v>
      </c>
      <c r="Y94" s="263">
        <v>46997</v>
      </c>
    </row>
    <row r="95" spans="3:25" x14ac:dyDescent="0.2">
      <c r="C95" s="179" t="s">
        <v>69</v>
      </c>
      <c r="D95" s="126" t="s">
        <v>69</v>
      </c>
      <c r="H95" s="126" t="b">
        <f t="shared" si="7"/>
        <v>1</v>
      </c>
      <c r="R95" t="s">
        <v>475</v>
      </c>
      <c r="S95" s="114" t="str">
        <f t="shared" si="8"/>
        <v>05048C</v>
      </c>
      <c r="T95" s="114" t="str">
        <f t="shared" si="9"/>
        <v>05048</v>
      </c>
      <c r="U95" s="114" t="str">
        <f t="shared" si="10"/>
        <v>048</v>
      </c>
      <c r="V95" t="s">
        <v>64</v>
      </c>
      <c r="W95" s="114" t="str">
        <f t="shared" si="11"/>
        <v>048</v>
      </c>
      <c r="Y95" s="263">
        <v>47027</v>
      </c>
    </row>
    <row r="96" spans="3:25" x14ac:dyDescent="0.2">
      <c r="C96" s="179" t="s">
        <v>70</v>
      </c>
      <c r="D96" s="126" t="s">
        <v>70</v>
      </c>
      <c r="H96" s="126" t="b">
        <f t="shared" si="7"/>
        <v>1</v>
      </c>
      <c r="R96" t="s">
        <v>476</v>
      </c>
      <c r="S96" s="114" t="str">
        <f t="shared" si="8"/>
        <v>05048G</v>
      </c>
      <c r="T96" s="114" t="str">
        <f t="shared" si="9"/>
        <v>05048</v>
      </c>
      <c r="U96" s="114" t="str">
        <f t="shared" si="10"/>
        <v>048</v>
      </c>
      <c r="V96" t="s">
        <v>64</v>
      </c>
      <c r="W96" s="114" t="str">
        <f t="shared" si="11"/>
        <v>048</v>
      </c>
      <c r="Y96" s="263">
        <v>47058</v>
      </c>
    </row>
    <row r="97" spans="3:25" x14ac:dyDescent="0.2">
      <c r="C97" s="179" t="s">
        <v>71</v>
      </c>
      <c r="D97" s="126" t="s">
        <v>71</v>
      </c>
      <c r="H97" s="126" t="b">
        <f t="shared" si="7"/>
        <v>1</v>
      </c>
      <c r="R97" t="s">
        <v>477</v>
      </c>
      <c r="S97" s="114" t="str">
        <f t="shared" ref="S97:S128" si="12">RIGHT(R97,6)</f>
        <v>05049C</v>
      </c>
      <c r="T97" s="114" t="str">
        <f t="shared" ref="T97:T128" si="13">LEFT(S97,5)</f>
        <v>05049</v>
      </c>
      <c r="U97" s="114" t="str">
        <f t="shared" ref="U97:U128" si="14">RIGHT(T97,3)</f>
        <v>049</v>
      </c>
      <c r="V97" t="s">
        <v>65</v>
      </c>
      <c r="W97" s="114" t="str">
        <f t="shared" si="11"/>
        <v>049</v>
      </c>
      <c r="Y97" s="263">
        <v>47088</v>
      </c>
    </row>
    <row r="98" spans="3:25" x14ac:dyDescent="0.2">
      <c r="C98" s="179" t="s">
        <v>72</v>
      </c>
      <c r="D98" s="126" t="s">
        <v>72</v>
      </c>
      <c r="H98" s="126" t="b">
        <f t="shared" si="7"/>
        <v>1</v>
      </c>
      <c r="R98" t="s">
        <v>478</v>
      </c>
      <c r="S98" s="114" t="str">
        <f t="shared" si="12"/>
        <v>05049G</v>
      </c>
      <c r="T98" s="114" t="str">
        <f t="shared" si="13"/>
        <v>05049</v>
      </c>
      <c r="U98" s="114" t="str">
        <f t="shared" si="14"/>
        <v>049</v>
      </c>
      <c r="V98" t="s">
        <v>65</v>
      </c>
      <c r="W98" s="114" t="str">
        <f t="shared" si="11"/>
        <v>049</v>
      </c>
      <c r="Y98" s="263">
        <v>47119</v>
      </c>
    </row>
    <row r="99" spans="3:25" x14ac:dyDescent="0.2">
      <c r="C99" s="179" t="s">
        <v>73</v>
      </c>
      <c r="D99" s="126" t="s">
        <v>73</v>
      </c>
      <c r="H99" s="126" t="b">
        <f t="shared" si="7"/>
        <v>1</v>
      </c>
      <c r="R99" t="s">
        <v>479</v>
      </c>
      <c r="S99" s="114" t="str">
        <f t="shared" si="12"/>
        <v>05050C</v>
      </c>
      <c r="T99" s="114" t="str">
        <f t="shared" si="13"/>
        <v>05050</v>
      </c>
      <c r="U99" s="114" t="str">
        <f t="shared" si="14"/>
        <v>050</v>
      </c>
      <c r="V99" t="s">
        <v>66</v>
      </c>
      <c r="W99" s="114" t="str">
        <f t="shared" si="11"/>
        <v>050</v>
      </c>
      <c r="Y99" s="263">
        <v>47150</v>
      </c>
    </row>
    <row r="100" spans="3:25" x14ac:dyDescent="0.2">
      <c r="C100" s="179" t="s">
        <v>74</v>
      </c>
      <c r="D100" s="126" t="s">
        <v>74</v>
      </c>
      <c r="H100" s="126" t="b">
        <f t="shared" si="7"/>
        <v>1</v>
      </c>
      <c r="R100" t="s">
        <v>480</v>
      </c>
      <c r="S100" s="114" t="str">
        <f t="shared" si="12"/>
        <v>05050G</v>
      </c>
      <c r="T100" s="114" t="str">
        <f t="shared" si="13"/>
        <v>05050</v>
      </c>
      <c r="U100" s="114" t="str">
        <f t="shared" si="14"/>
        <v>050</v>
      </c>
      <c r="V100" t="s">
        <v>66</v>
      </c>
      <c r="W100" s="114" t="str">
        <f t="shared" si="11"/>
        <v>050</v>
      </c>
      <c r="Y100" s="263">
        <v>47178</v>
      </c>
    </row>
    <row r="101" spans="3:25" x14ac:dyDescent="0.2">
      <c r="C101" s="179" t="s">
        <v>75</v>
      </c>
      <c r="D101" s="126" t="s">
        <v>75</v>
      </c>
      <c r="H101" s="126" t="b">
        <f t="shared" si="7"/>
        <v>1</v>
      </c>
      <c r="R101" t="s">
        <v>481</v>
      </c>
      <c r="S101" s="114" t="str">
        <f t="shared" si="12"/>
        <v>05051C</v>
      </c>
      <c r="T101" s="114" t="str">
        <f t="shared" si="13"/>
        <v>05051</v>
      </c>
      <c r="U101" s="114" t="str">
        <f t="shared" si="14"/>
        <v>051</v>
      </c>
      <c r="V101" t="s">
        <v>67</v>
      </c>
      <c r="W101" s="114" t="str">
        <f t="shared" si="11"/>
        <v>051</v>
      </c>
      <c r="Y101" s="263">
        <v>47209</v>
      </c>
    </row>
    <row r="102" spans="3:25" x14ac:dyDescent="0.2">
      <c r="C102" s="179" t="s">
        <v>76</v>
      </c>
      <c r="D102" s="126" t="s">
        <v>76</v>
      </c>
      <c r="H102" s="126" t="b">
        <f t="shared" si="7"/>
        <v>1</v>
      </c>
      <c r="R102" t="s">
        <v>482</v>
      </c>
      <c r="S102" s="114" t="str">
        <f t="shared" si="12"/>
        <v>05051G</v>
      </c>
      <c r="T102" s="114" t="str">
        <f t="shared" si="13"/>
        <v>05051</v>
      </c>
      <c r="U102" s="114" t="str">
        <f t="shared" si="14"/>
        <v>051</v>
      </c>
      <c r="V102" t="s">
        <v>67</v>
      </c>
      <c r="W102" s="114" t="str">
        <f t="shared" si="11"/>
        <v>051</v>
      </c>
      <c r="Y102" s="263">
        <v>47239</v>
      </c>
    </row>
    <row r="103" spans="3:25" x14ac:dyDescent="0.2">
      <c r="C103" s="179" t="s">
        <v>77</v>
      </c>
      <c r="D103" s="126" t="s">
        <v>77</v>
      </c>
      <c r="H103" s="126" t="b">
        <f t="shared" si="7"/>
        <v>1</v>
      </c>
      <c r="R103" t="s">
        <v>483</v>
      </c>
      <c r="S103" s="114" t="str">
        <f t="shared" si="12"/>
        <v>05052C</v>
      </c>
      <c r="T103" s="114" t="str">
        <f t="shared" si="13"/>
        <v>05052</v>
      </c>
      <c r="U103" s="114" t="str">
        <f t="shared" si="14"/>
        <v>052</v>
      </c>
      <c r="V103" t="s">
        <v>68</v>
      </c>
      <c r="W103" s="114" t="str">
        <f t="shared" si="11"/>
        <v>052</v>
      </c>
      <c r="Y103" s="263">
        <v>47270</v>
      </c>
    </row>
    <row r="104" spans="3:25" x14ac:dyDescent="0.2">
      <c r="C104" s="179" t="s">
        <v>50</v>
      </c>
      <c r="D104" s="126" t="s">
        <v>50</v>
      </c>
      <c r="H104" s="126" t="b">
        <f t="shared" si="7"/>
        <v>1</v>
      </c>
      <c r="R104" t="s">
        <v>484</v>
      </c>
      <c r="S104" s="114" t="str">
        <f t="shared" si="12"/>
        <v>05052G</v>
      </c>
      <c r="T104" s="114" t="str">
        <f t="shared" si="13"/>
        <v>05052</v>
      </c>
      <c r="U104" s="114" t="str">
        <f t="shared" si="14"/>
        <v>052</v>
      </c>
      <c r="V104" t="s">
        <v>68</v>
      </c>
      <c r="W104" s="114" t="str">
        <f t="shared" si="11"/>
        <v>052</v>
      </c>
      <c r="Y104" s="263">
        <v>47300</v>
      </c>
    </row>
    <row r="105" spans="3:25" x14ac:dyDescent="0.2">
      <c r="C105" s="179" t="s">
        <v>51</v>
      </c>
      <c r="D105" s="126" t="s">
        <v>51</v>
      </c>
      <c r="H105" s="126" t="b">
        <f t="shared" si="7"/>
        <v>1</v>
      </c>
      <c r="R105" t="s">
        <v>485</v>
      </c>
      <c r="S105" s="114" t="str">
        <f t="shared" si="12"/>
        <v>05053C</v>
      </c>
      <c r="T105" s="114" t="str">
        <f t="shared" si="13"/>
        <v>05053</v>
      </c>
      <c r="U105" s="114" t="str">
        <f t="shared" si="14"/>
        <v>053</v>
      </c>
      <c r="V105" t="s">
        <v>69</v>
      </c>
      <c r="W105" s="114" t="str">
        <f t="shared" si="11"/>
        <v>053</v>
      </c>
      <c r="Y105" s="263">
        <v>47331</v>
      </c>
    </row>
    <row r="106" spans="3:25" x14ac:dyDescent="0.2">
      <c r="C106" s="179" t="s">
        <v>52</v>
      </c>
      <c r="D106" s="126" t="s">
        <v>52</v>
      </c>
      <c r="H106" s="126" t="b">
        <f t="shared" si="7"/>
        <v>1</v>
      </c>
      <c r="R106" t="s">
        <v>486</v>
      </c>
      <c r="S106" s="114" t="str">
        <f t="shared" si="12"/>
        <v>05053G</v>
      </c>
      <c r="T106" s="114" t="str">
        <f t="shared" si="13"/>
        <v>05053</v>
      </c>
      <c r="U106" s="114" t="str">
        <f t="shared" si="14"/>
        <v>053</v>
      </c>
      <c r="V106" t="s">
        <v>69</v>
      </c>
      <c r="W106" s="114" t="str">
        <f t="shared" si="11"/>
        <v>053</v>
      </c>
      <c r="Y106" s="263">
        <v>47362</v>
      </c>
    </row>
    <row r="107" spans="3:25" x14ac:dyDescent="0.2">
      <c r="C107" s="179" t="s">
        <v>53</v>
      </c>
      <c r="D107" s="126" t="s">
        <v>53</v>
      </c>
      <c r="H107" s="126" t="b">
        <f t="shared" si="7"/>
        <v>1</v>
      </c>
      <c r="R107" t="s">
        <v>487</v>
      </c>
      <c r="S107" s="114" t="str">
        <f t="shared" si="12"/>
        <v>05054C</v>
      </c>
      <c r="T107" s="114" t="str">
        <f t="shared" si="13"/>
        <v>05054</v>
      </c>
      <c r="U107" s="114" t="str">
        <f t="shared" si="14"/>
        <v>054</v>
      </c>
      <c r="V107" t="s">
        <v>70</v>
      </c>
      <c r="W107" s="114" t="str">
        <f t="shared" si="11"/>
        <v>054</v>
      </c>
      <c r="Y107" s="263">
        <v>47392</v>
      </c>
    </row>
    <row r="108" spans="3:25" x14ac:dyDescent="0.2">
      <c r="C108" s="179" t="s">
        <v>533</v>
      </c>
      <c r="D108" s="126" t="s">
        <v>533</v>
      </c>
      <c r="H108" s="126" t="b">
        <f t="shared" ref="H108:H119" si="15">D108=C108</f>
        <v>1</v>
      </c>
      <c r="R108" t="s">
        <v>488</v>
      </c>
      <c r="S108" s="114" t="str">
        <f t="shared" si="12"/>
        <v>05054G</v>
      </c>
      <c r="T108" s="114" t="str">
        <f t="shared" si="13"/>
        <v>05054</v>
      </c>
      <c r="U108" s="114" t="str">
        <f t="shared" si="14"/>
        <v>054</v>
      </c>
      <c r="V108" t="s">
        <v>70</v>
      </c>
      <c r="W108" s="114" t="str">
        <f t="shared" si="11"/>
        <v>054</v>
      </c>
      <c r="Y108" s="263">
        <v>47423</v>
      </c>
    </row>
    <row r="109" spans="3:25" x14ac:dyDescent="0.2">
      <c r="C109" s="179" t="s">
        <v>54</v>
      </c>
      <c r="D109" s="126" t="s">
        <v>54</v>
      </c>
      <c r="H109" s="126" t="b">
        <f t="shared" si="15"/>
        <v>1</v>
      </c>
      <c r="R109" t="s">
        <v>489</v>
      </c>
      <c r="S109" s="114" t="str">
        <f t="shared" si="12"/>
        <v>05055C</v>
      </c>
      <c r="T109" s="114" t="str">
        <f t="shared" si="13"/>
        <v>05055</v>
      </c>
      <c r="U109" s="114" t="str">
        <f t="shared" si="14"/>
        <v>055</v>
      </c>
      <c r="V109" t="s">
        <v>71</v>
      </c>
      <c r="W109" s="114" t="str">
        <f t="shared" si="11"/>
        <v>055</v>
      </c>
      <c r="Y109" s="263">
        <v>47453</v>
      </c>
    </row>
    <row r="110" spans="3:25" x14ac:dyDescent="0.2">
      <c r="C110" s="179" t="s">
        <v>55</v>
      </c>
      <c r="D110" s="126" t="s">
        <v>55</v>
      </c>
      <c r="H110" s="126" t="b">
        <f t="shared" si="15"/>
        <v>1</v>
      </c>
      <c r="R110" t="s">
        <v>490</v>
      </c>
      <c r="S110" s="114" t="str">
        <f t="shared" si="12"/>
        <v>05055G</v>
      </c>
      <c r="T110" s="114" t="str">
        <f t="shared" si="13"/>
        <v>05055</v>
      </c>
      <c r="U110" s="114" t="str">
        <f t="shared" si="14"/>
        <v>055</v>
      </c>
      <c r="V110" t="s">
        <v>71</v>
      </c>
      <c r="W110" s="114" t="str">
        <f t="shared" si="11"/>
        <v>055</v>
      </c>
      <c r="Y110" s="263">
        <v>47484</v>
      </c>
    </row>
    <row r="111" spans="3:25" x14ac:dyDescent="0.2">
      <c r="C111" s="179" t="s">
        <v>56</v>
      </c>
      <c r="D111" s="126" t="s">
        <v>56</v>
      </c>
      <c r="H111" s="126" t="b">
        <f t="shared" si="15"/>
        <v>1</v>
      </c>
      <c r="R111" t="s">
        <v>491</v>
      </c>
      <c r="S111" s="114" t="str">
        <f t="shared" si="12"/>
        <v>05056C</v>
      </c>
      <c r="T111" s="114" t="str">
        <f t="shared" si="13"/>
        <v>05056</v>
      </c>
      <c r="U111" s="114" t="str">
        <f t="shared" si="14"/>
        <v>056</v>
      </c>
      <c r="V111" t="s">
        <v>72</v>
      </c>
      <c r="W111" s="114" t="str">
        <f t="shared" si="11"/>
        <v>056</v>
      </c>
      <c r="Y111" s="263">
        <v>47515</v>
      </c>
    </row>
    <row r="112" spans="3:25" x14ac:dyDescent="0.2">
      <c r="C112" s="179" t="s">
        <v>57</v>
      </c>
      <c r="D112" s="126" t="s">
        <v>57</v>
      </c>
      <c r="H112" s="126" t="b">
        <f t="shared" si="15"/>
        <v>1</v>
      </c>
      <c r="R112" t="s">
        <v>492</v>
      </c>
      <c r="S112" s="114" t="str">
        <f t="shared" si="12"/>
        <v>05056G</v>
      </c>
      <c r="T112" s="114" t="str">
        <f t="shared" si="13"/>
        <v>05056</v>
      </c>
      <c r="U112" s="114" t="str">
        <f t="shared" si="14"/>
        <v>056</v>
      </c>
      <c r="V112" t="s">
        <v>72</v>
      </c>
      <c r="W112" s="114" t="str">
        <f t="shared" si="11"/>
        <v>056</v>
      </c>
      <c r="Y112" s="263">
        <v>47543</v>
      </c>
    </row>
    <row r="113" spans="3:25" x14ac:dyDescent="0.2">
      <c r="C113" s="179" t="s">
        <v>58</v>
      </c>
      <c r="D113" s="126" t="s">
        <v>58</v>
      </c>
      <c r="H113" s="126" t="b">
        <f t="shared" si="15"/>
        <v>1</v>
      </c>
      <c r="R113" t="s">
        <v>493</v>
      </c>
      <c r="S113" s="114" t="str">
        <f t="shared" si="12"/>
        <v>05057C</v>
      </c>
      <c r="T113" s="114" t="str">
        <f t="shared" si="13"/>
        <v>05057</v>
      </c>
      <c r="U113" s="114" t="str">
        <f t="shared" si="14"/>
        <v>057</v>
      </c>
      <c r="V113" t="s">
        <v>73</v>
      </c>
      <c r="W113" s="114" t="str">
        <f t="shared" si="11"/>
        <v>057</v>
      </c>
      <c r="Y113" s="263">
        <v>47574</v>
      </c>
    </row>
    <row r="114" spans="3:25" x14ac:dyDescent="0.2">
      <c r="C114" s="179" t="s">
        <v>550</v>
      </c>
      <c r="D114" s="126" t="s">
        <v>550</v>
      </c>
      <c r="H114" s="126" t="b">
        <f t="shared" si="15"/>
        <v>1</v>
      </c>
      <c r="R114" t="s">
        <v>494</v>
      </c>
      <c r="S114" s="114" t="str">
        <f t="shared" si="12"/>
        <v>05057G</v>
      </c>
      <c r="T114" s="114" t="str">
        <f t="shared" si="13"/>
        <v>05057</v>
      </c>
      <c r="U114" s="114" t="str">
        <f t="shared" si="14"/>
        <v>057</v>
      </c>
      <c r="V114" t="s">
        <v>73</v>
      </c>
      <c r="W114" s="114" t="str">
        <f t="shared" si="11"/>
        <v>057</v>
      </c>
      <c r="Y114" s="263">
        <v>47604</v>
      </c>
    </row>
    <row r="115" spans="3:25" x14ac:dyDescent="0.2">
      <c r="C115" s="179" t="s">
        <v>60</v>
      </c>
      <c r="D115" s="126" t="s">
        <v>60</v>
      </c>
      <c r="H115" s="126" t="b">
        <f t="shared" si="15"/>
        <v>1</v>
      </c>
      <c r="R115" t="s">
        <v>495</v>
      </c>
      <c r="S115" s="114" t="str">
        <f t="shared" si="12"/>
        <v>05058C</v>
      </c>
      <c r="T115" s="114" t="str">
        <f t="shared" si="13"/>
        <v>05058</v>
      </c>
      <c r="U115" s="114" t="str">
        <f t="shared" si="14"/>
        <v>058</v>
      </c>
      <c r="V115" t="s">
        <v>74</v>
      </c>
      <c r="W115" s="114" t="str">
        <f t="shared" si="11"/>
        <v>058</v>
      </c>
      <c r="Y115" s="263">
        <v>47635</v>
      </c>
    </row>
    <row r="116" spans="3:25" x14ac:dyDescent="0.2">
      <c r="C116" s="179" t="s">
        <v>61</v>
      </c>
      <c r="D116" s="126" t="s">
        <v>61</v>
      </c>
      <c r="H116" s="126" t="b">
        <f t="shared" si="15"/>
        <v>1</v>
      </c>
      <c r="R116" t="s">
        <v>496</v>
      </c>
      <c r="S116" s="114" t="str">
        <f t="shared" si="12"/>
        <v>05058G</v>
      </c>
      <c r="T116" s="114" t="str">
        <f t="shared" si="13"/>
        <v>05058</v>
      </c>
      <c r="U116" s="114" t="str">
        <f t="shared" si="14"/>
        <v>058</v>
      </c>
      <c r="V116" t="s">
        <v>74</v>
      </c>
      <c r="W116" s="114" t="str">
        <f t="shared" si="11"/>
        <v>058</v>
      </c>
      <c r="Y116" s="263">
        <v>47665</v>
      </c>
    </row>
    <row r="117" spans="3:25" x14ac:dyDescent="0.2">
      <c r="C117" s="179" t="s">
        <v>62</v>
      </c>
      <c r="D117" s="126" t="s">
        <v>62</v>
      </c>
      <c r="H117" s="126" t="b">
        <f t="shared" si="15"/>
        <v>1</v>
      </c>
      <c r="R117" t="s">
        <v>497</v>
      </c>
      <c r="S117" s="114" t="str">
        <f t="shared" si="12"/>
        <v>05059C</v>
      </c>
      <c r="T117" s="114" t="str">
        <f t="shared" si="13"/>
        <v>05059</v>
      </c>
      <c r="U117" s="114" t="str">
        <f t="shared" si="14"/>
        <v>059</v>
      </c>
      <c r="V117" t="s">
        <v>75</v>
      </c>
      <c r="W117" s="114" t="str">
        <f t="shared" si="11"/>
        <v>059</v>
      </c>
      <c r="Y117" s="263">
        <v>47696</v>
      </c>
    </row>
    <row r="118" spans="3:25" x14ac:dyDescent="0.2">
      <c r="C118" s="179" t="s">
        <v>63</v>
      </c>
      <c r="D118" s="126" t="s">
        <v>63</v>
      </c>
      <c r="H118" s="126" t="b">
        <f t="shared" si="15"/>
        <v>1</v>
      </c>
      <c r="R118" t="s">
        <v>498</v>
      </c>
      <c r="S118" s="114" t="str">
        <f t="shared" si="12"/>
        <v>05059G</v>
      </c>
      <c r="T118" s="114" t="str">
        <f t="shared" si="13"/>
        <v>05059</v>
      </c>
      <c r="U118" s="114" t="str">
        <f t="shared" si="14"/>
        <v>059</v>
      </c>
      <c r="V118" t="s">
        <v>75</v>
      </c>
      <c r="W118" s="114" t="str">
        <f t="shared" si="11"/>
        <v>059</v>
      </c>
      <c r="Y118" s="263">
        <v>47727</v>
      </c>
    </row>
    <row r="119" spans="3:25" x14ac:dyDescent="0.2">
      <c r="C119" s="179" t="s">
        <v>674</v>
      </c>
      <c r="D119" s="126" t="s">
        <v>674</v>
      </c>
      <c r="H119" s="126" t="b">
        <f t="shared" si="15"/>
        <v>1</v>
      </c>
      <c r="R119" t="s">
        <v>499</v>
      </c>
      <c r="S119" s="114" t="str">
        <f t="shared" si="12"/>
        <v>05060C</v>
      </c>
      <c r="T119" s="114" t="str">
        <f t="shared" si="13"/>
        <v>05060</v>
      </c>
      <c r="U119" s="114" t="str">
        <f t="shared" si="14"/>
        <v>060</v>
      </c>
      <c r="V119" t="s">
        <v>76</v>
      </c>
      <c r="W119" s="114" t="str">
        <f t="shared" si="11"/>
        <v>060</v>
      </c>
      <c r="Y119" s="263">
        <v>47757</v>
      </c>
    </row>
    <row r="120" spans="3:25" x14ac:dyDescent="0.2">
      <c r="C120"/>
      <c r="D120"/>
      <c r="R120" t="s">
        <v>500</v>
      </c>
      <c r="S120" s="114" t="str">
        <f t="shared" si="12"/>
        <v>05060G</v>
      </c>
      <c r="T120" s="114" t="str">
        <f t="shared" si="13"/>
        <v>05060</v>
      </c>
      <c r="U120" s="114" t="str">
        <f t="shared" si="14"/>
        <v>060</v>
      </c>
      <c r="V120" t="s">
        <v>76</v>
      </c>
      <c r="W120" s="114" t="str">
        <f t="shared" si="11"/>
        <v>060</v>
      </c>
      <c r="Y120" s="263">
        <v>47788</v>
      </c>
    </row>
    <row r="121" spans="3:25" x14ac:dyDescent="0.2">
      <c r="C121"/>
      <c r="D121"/>
      <c r="R121" t="s">
        <v>501</v>
      </c>
      <c r="S121" s="114" t="str">
        <f t="shared" si="12"/>
        <v>05061C</v>
      </c>
      <c r="T121" s="114" t="str">
        <f t="shared" si="13"/>
        <v>05061</v>
      </c>
      <c r="U121" s="114" t="str">
        <f t="shared" si="14"/>
        <v>061</v>
      </c>
      <c r="V121" t="s">
        <v>77</v>
      </c>
      <c r="W121" s="114" t="str">
        <f t="shared" si="11"/>
        <v>061</v>
      </c>
      <c r="Y121" s="263">
        <v>47818</v>
      </c>
    </row>
    <row r="122" spans="3:25" x14ac:dyDescent="0.2">
      <c r="C122"/>
      <c r="D122"/>
      <c r="R122" t="s">
        <v>502</v>
      </c>
      <c r="S122" s="114" t="str">
        <f t="shared" si="12"/>
        <v>05061G</v>
      </c>
      <c r="T122" s="114" t="str">
        <f t="shared" si="13"/>
        <v>05061</v>
      </c>
      <c r="U122" s="114" t="str">
        <f t="shared" si="14"/>
        <v>061</v>
      </c>
      <c r="V122" t="s">
        <v>77</v>
      </c>
      <c r="W122" s="114" t="str">
        <f t="shared" si="11"/>
        <v>061</v>
      </c>
      <c r="Y122" s="263">
        <v>47849</v>
      </c>
    </row>
    <row r="123" spans="3:25" x14ac:dyDescent="0.2">
      <c r="C123"/>
      <c r="D123"/>
      <c r="R123" t="s">
        <v>503</v>
      </c>
      <c r="S123" s="114" t="str">
        <f t="shared" si="12"/>
        <v>05062C</v>
      </c>
      <c r="T123" s="114" t="str">
        <f t="shared" si="13"/>
        <v>05062</v>
      </c>
      <c r="U123" s="114" t="str">
        <f t="shared" si="14"/>
        <v>062</v>
      </c>
      <c r="V123" t="s">
        <v>50</v>
      </c>
      <c r="W123" s="114" t="str">
        <f t="shared" si="11"/>
        <v>062</v>
      </c>
      <c r="Y123" s="263">
        <v>47880</v>
      </c>
    </row>
    <row r="124" spans="3:25" x14ac:dyDescent="0.2">
      <c r="C124"/>
      <c r="D124"/>
      <c r="R124" t="s">
        <v>504</v>
      </c>
      <c r="S124" s="114" t="str">
        <f t="shared" si="12"/>
        <v>05062G</v>
      </c>
      <c r="T124" s="114" t="str">
        <f t="shared" si="13"/>
        <v>05062</v>
      </c>
      <c r="U124" s="114" t="str">
        <f t="shared" si="14"/>
        <v>062</v>
      </c>
      <c r="V124" t="s">
        <v>50</v>
      </c>
      <c r="W124" s="114" t="str">
        <f t="shared" si="11"/>
        <v>062</v>
      </c>
      <c r="Y124" s="263">
        <v>47908</v>
      </c>
    </row>
    <row r="125" spans="3:25" x14ac:dyDescent="0.2">
      <c r="C125"/>
      <c r="D125"/>
      <c r="R125" t="s">
        <v>505</v>
      </c>
      <c r="S125" s="114" t="str">
        <f t="shared" si="12"/>
        <v>05063C</v>
      </c>
      <c r="T125" s="114" t="str">
        <f t="shared" si="13"/>
        <v>05063</v>
      </c>
      <c r="U125" s="114" t="str">
        <f t="shared" si="14"/>
        <v>063</v>
      </c>
      <c r="V125" t="s">
        <v>51</v>
      </c>
      <c r="W125" s="114" t="str">
        <f t="shared" si="11"/>
        <v>063</v>
      </c>
      <c r="Y125" s="263">
        <v>47939</v>
      </c>
    </row>
    <row r="126" spans="3:25" x14ac:dyDescent="0.2">
      <c r="C126"/>
      <c r="D126"/>
      <c r="R126" t="s">
        <v>506</v>
      </c>
      <c r="S126" s="114" t="str">
        <f t="shared" si="12"/>
        <v>05063G</v>
      </c>
      <c r="T126" s="114" t="str">
        <f t="shared" si="13"/>
        <v>05063</v>
      </c>
      <c r="U126" s="114" t="str">
        <f t="shared" si="14"/>
        <v>063</v>
      </c>
      <c r="V126" t="s">
        <v>51</v>
      </c>
      <c r="W126" s="114" t="str">
        <f t="shared" si="11"/>
        <v>063</v>
      </c>
      <c r="Y126" s="263">
        <v>47969</v>
      </c>
    </row>
    <row r="127" spans="3:25" x14ac:dyDescent="0.2">
      <c r="C127"/>
      <c r="D127"/>
      <c r="R127" t="s">
        <v>507</v>
      </c>
      <c r="S127" s="114" t="str">
        <f t="shared" si="12"/>
        <v>05064C</v>
      </c>
      <c r="T127" s="114" t="str">
        <f t="shared" si="13"/>
        <v>05064</v>
      </c>
      <c r="U127" s="114" t="str">
        <f t="shared" si="14"/>
        <v>064</v>
      </c>
      <c r="V127" t="s">
        <v>52</v>
      </c>
      <c r="W127" s="114" t="str">
        <f t="shared" si="11"/>
        <v>064</v>
      </c>
      <c r="Y127" s="263">
        <v>48000</v>
      </c>
    </row>
    <row r="128" spans="3:25" x14ac:dyDescent="0.2">
      <c r="C128"/>
      <c r="D128"/>
      <c r="R128" t="s">
        <v>508</v>
      </c>
      <c r="S128" s="114" t="str">
        <f t="shared" si="12"/>
        <v>05064G</v>
      </c>
      <c r="T128" s="114" t="str">
        <f t="shared" si="13"/>
        <v>05064</v>
      </c>
      <c r="U128" s="114" t="str">
        <f t="shared" si="14"/>
        <v>064</v>
      </c>
      <c r="V128" t="s">
        <v>52</v>
      </c>
      <c r="W128" s="114" t="str">
        <f t="shared" si="11"/>
        <v>064</v>
      </c>
      <c r="Y128" s="263">
        <v>48030</v>
      </c>
    </row>
    <row r="129" spans="3:25" x14ac:dyDescent="0.2">
      <c r="C129"/>
      <c r="D129"/>
      <c r="R129" t="s">
        <v>509</v>
      </c>
      <c r="S129" s="114" t="str">
        <f t="shared" ref="S129:S152" si="16">RIGHT(R129,6)</f>
        <v>05065C</v>
      </c>
      <c r="T129" s="114" t="str">
        <f t="shared" ref="T129:T152" si="17">LEFT(S129,5)</f>
        <v>05065</v>
      </c>
      <c r="U129" s="114" t="str">
        <f t="shared" ref="U129:U152" si="18">RIGHT(T129,3)</f>
        <v>065</v>
      </c>
      <c r="V129" t="s">
        <v>53</v>
      </c>
      <c r="W129" s="114" t="str">
        <f t="shared" si="11"/>
        <v>065</v>
      </c>
      <c r="Y129" s="263">
        <v>48061</v>
      </c>
    </row>
    <row r="130" spans="3:25" x14ac:dyDescent="0.2">
      <c r="C130"/>
      <c r="D130"/>
      <c r="R130" t="s">
        <v>510</v>
      </c>
      <c r="S130" s="114" t="str">
        <f t="shared" si="16"/>
        <v>05065G</v>
      </c>
      <c r="T130" s="114" t="str">
        <f t="shared" si="17"/>
        <v>05065</v>
      </c>
      <c r="U130" s="114" t="str">
        <f t="shared" si="18"/>
        <v>065</v>
      </c>
      <c r="V130" t="s">
        <v>53</v>
      </c>
      <c r="W130" s="114" t="str">
        <f t="shared" ref="W130:W152" si="19">U130</f>
        <v>065</v>
      </c>
      <c r="Y130" s="263">
        <v>48092</v>
      </c>
    </row>
    <row r="131" spans="3:25" x14ac:dyDescent="0.2">
      <c r="C131"/>
      <c r="D131"/>
      <c r="R131" t="s">
        <v>511</v>
      </c>
      <c r="S131" s="114" t="str">
        <f t="shared" si="16"/>
        <v>05066C</v>
      </c>
      <c r="T131" s="114" t="str">
        <f t="shared" si="17"/>
        <v>05066</v>
      </c>
      <c r="U131" s="114" t="str">
        <f t="shared" si="18"/>
        <v>066</v>
      </c>
      <c r="V131" t="s">
        <v>533</v>
      </c>
      <c r="W131" s="114" t="str">
        <f t="shared" si="19"/>
        <v>066</v>
      </c>
      <c r="Y131" s="263">
        <v>48122</v>
      </c>
    </row>
    <row r="132" spans="3:25" x14ac:dyDescent="0.2">
      <c r="C132"/>
      <c r="D132"/>
      <c r="R132" t="s">
        <v>512</v>
      </c>
      <c r="S132" s="114" t="str">
        <f t="shared" si="16"/>
        <v>05066G</v>
      </c>
      <c r="T132" s="114" t="str">
        <f t="shared" si="17"/>
        <v>05066</v>
      </c>
      <c r="U132" s="114" t="str">
        <f t="shared" si="18"/>
        <v>066</v>
      </c>
      <c r="V132" t="s">
        <v>533</v>
      </c>
      <c r="W132" s="114" t="str">
        <f t="shared" si="19"/>
        <v>066</v>
      </c>
      <c r="Y132" s="263">
        <v>48153</v>
      </c>
    </row>
    <row r="133" spans="3:25" x14ac:dyDescent="0.2">
      <c r="C133"/>
      <c r="D133"/>
      <c r="R133" t="s">
        <v>513</v>
      </c>
      <c r="S133" s="114" t="str">
        <f t="shared" si="16"/>
        <v>05067C</v>
      </c>
      <c r="T133" s="114" t="str">
        <f t="shared" si="17"/>
        <v>05067</v>
      </c>
      <c r="U133" s="114" t="str">
        <f t="shared" si="18"/>
        <v>067</v>
      </c>
      <c r="V133" t="s">
        <v>54</v>
      </c>
      <c r="W133" s="114" t="str">
        <f t="shared" si="19"/>
        <v>067</v>
      </c>
      <c r="Y133" s="263">
        <v>48183</v>
      </c>
    </row>
    <row r="134" spans="3:25" x14ac:dyDescent="0.2">
      <c r="C134"/>
      <c r="D134"/>
      <c r="R134" t="s">
        <v>514</v>
      </c>
      <c r="S134" s="114" t="str">
        <f t="shared" si="16"/>
        <v>05067G</v>
      </c>
      <c r="T134" s="114" t="str">
        <f t="shared" si="17"/>
        <v>05067</v>
      </c>
      <c r="U134" s="114" t="str">
        <f t="shared" si="18"/>
        <v>067</v>
      </c>
      <c r="V134" t="s">
        <v>54</v>
      </c>
      <c r="W134" s="114" t="str">
        <f t="shared" si="19"/>
        <v>067</v>
      </c>
      <c r="Y134" s="263">
        <v>48214</v>
      </c>
    </row>
    <row r="135" spans="3:25" x14ac:dyDescent="0.2">
      <c r="C135"/>
      <c r="D135"/>
      <c r="R135" t="s">
        <v>515</v>
      </c>
      <c r="S135" s="114" t="str">
        <f t="shared" si="16"/>
        <v>05068C</v>
      </c>
      <c r="T135" s="114" t="str">
        <f t="shared" si="17"/>
        <v>05068</v>
      </c>
      <c r="U135" s="114" t="str">
        <f t="shared" si="18"/>
        <v>068</v>
      </c>
      <c r="V135" t="s">
        <v>55</v>
      </c>
      <c r="W135" s="114" t="str">
        <f t="shared" si="19"/>
        <v>068</v>
      </c>
      <c r="Y135" s="263">
        <v>48245</v>
      </c>
    </row>
    <row r="136" spans="3:25" x14ac:dyDescent="0.2">
      <c r="C136"/>
      <c r="D136"/>
      <c r="R136" t="s">
        <v>516</v>
      </c>
      <c r="S136" s="114" t="str">
        <f t="shared" si="16"/>
        <v>05068G</v>
      </c>
      <c r="T136" s="114" t="str">
        <f t="shared" si="17"/>
        <v>05068</v>
      </c>
      <c r="U136" s="114" t="str">
        <f t="shared" si="18"/>
        <v>068</v>
      </c>
      <c r="V136" t="s">
        <v>55</v>
      </c>
      <c r="W136" s="114" t="str">
        <f t="shared" si="19"/>
        <v>068</v>
      </c>
      <c r="Y136" s="263">
        <v>48274</v>
      </c>
    </row>
    <row r="137" spans="3:25" x14ac:dyDescent="0.2">
      <c r="C137"/>
      <c r="D137"/>
      <c r="R137" t="s">
        <v>517</v>
      </c>
      <c r="S137" s="114" t="str">
        <f t="shared" si="16"/>
        <v>05069C</v>
      </c>
      <c r="T137" s="114" t="str">
        <f t="shared" si="17"/>
        <v>05069</v>
      </c>
      <c r="U137" s="114" t="str">
        <f t="shared" si="18"/>
        <v>069</v>
      </c>
      <c r="V137" t="s">
        <v>56</v>
      </c>
      <c r="W137" s="114" t="str">
        <f t="shared" si="19"/>
        <v>069</v>
      </c>
      <c r="Y137" s="263">
        <v>48305</v>
      </c>
    </row>
    <row r="138" spans="3:25" x14ac:dyDescent="0.2">
      <c r="C138"/>
      <c r="D138"/>
      <c r="R138" t="s">
        <v>518</v>
      </c>
      <c r="S138" s="114" t="str">
        <f t="shared" si="16"/>
        <v>05069G</v>
      </c>
      <c r="T138" s="114" t="str">
        <f t="shared" si="17"/>
        <v>05069</v>
      </c>
      <c r="U138" s="114" t="str">
        <f t="shared" si="18"/>
        <v>069</v>
      </c>
      <c r="V138" t="s">
        <v>56</v>
      </c>
      <c r="W138" s="114" t="str">
        <f t="shared" si="19"/>
        <v>069</v>
      </c>
      <c r="Y138" s="263">
        <v>48335</v>
      </c>
    </row>
    <row r="139" spans="3:25" x14ac:dyDescent="0.2">
      <c r="C139"/>
      <c r="D139"/>
      <c r="R139" t="s">
        <v>519</v>
      </c>
      <c r="S139" s="114" t="str">
        <f t="shared" si="16"/>
        <v>05070C</v>
      </c>
      <c r="T139" s="114" t="str">
        <f t="shared" si="17"/>
        <v>05070</v>
      </c>
      <c r="U139" s="114" t="str">
        <f t="shared" si="18"/>
        <v>070</v>
      </c>
      <c r="V139" t="s">
        <v>57</v>
      </c>
      <c r="W139" s="114" t="str">
        <f t="shared" si="19"/>
        <v>070</v>
      </c>
      <c r="Y139" s="263">
        <v>48366</v>
      </c>
    </row>
    <row r="140" spans="3:25" x14ac:dyDescent="0.2">
      <c r="C140"/>
      <c r="D140"/>
      <c r="R140" t="s">
        <v>520</v>
      </c>
      <c r="S140" s="114" t="str">
        <f t="shared" si="16"/>
        <v>05070G</v>
      </c>
      <c r="T140" s="114" t="str">
        <f t="shared" si="17"/>
        <v>05070</v>
      </c>
      <c r="U140" s="114" t="str">
        <f t="shared" si="18"/>
        <v>070</v>
      </c>
      <c r="V140" t="s">
        <v>57</v>
      </c>
      <c r="W140" s="114" t="str">
        <f t="shared" si="19"/>
        <v>070</v>
      </c>
      <c r="Y140" s="263">
        <v>48396</v>
      </c>
    </row>
    <row r="141" spans="3:25" x14ac:dyDescent="0.2">
      <c r="C141"/>
      <c r="D141"/>
      <c r="R141" t="s">
        <v>521</v>
      </c>
      <c r="S141" s="114" t="str">
        <f t="shared" si="16"/>
        <v>05071C</v>
      </c>
      <c r="T141" s="114" t="str">
        <f t="shared" si="17"/>
        <v>05071</v>
      </c>
      <c r="U141" s="114" t="str">
        <f t="shared" si="18"/>
        <v>071</v>
      </c>
      <c r="V141" t="s">
        <v>58</v>
      </c>
      <c r="W141" s="114" t="str">
        <f t="shared" si="19"/>
        <v>071</v>
      </c>
      <c r="Y141" s="263">
        <v>48427</v>
      </c>
    </row>
    <row r="142" spans="3:25" x14ac:dyDescent="0.2">
      <c r="C142"/>
      <c r="D142"/>
      <c r="R142" t="s">
        <v>522</v>
      </c>
      <c r="S142" s="114" t="str">
        <f t="shared" si="16"/>
        <v>05071G</v>
      </c>
      <c r="T142" s="114" t="str">
        <f t="shared" si="17"/>
        <v>05071</v>
      </c>
      <c r="U142" s="114" t="str">
        <f t="shared" si="18"/>
        <v>071</v>
      </c>
      <c r="V142" t="s">
        <v>58</v>
      </c>
      <c r="W142" s="114" t="str">
        <f t="shared" si="19"/>
        <v>071</v>
      </c>
      <c r="Y142" s="263">
        <v>48458</v>
      </c>
    </row>
    <row r="143" spans="3:25" x14ac:dyDescent="0.2">
      <c r="C143"/>
      <c r="D143"/>
      <c r="R143" t="s">
        <v>523</v>
      </c>
      <c r="S143" s="114" t="str">
        <f t="shared" si="16"/>
        <v>05072C</v>
      </c>
      <c r="T143" s="114" t="str">
        <f t="shared" si="17"/>
        <v>05072</v>
      </c>
      <c r="U143" s="114" t="str">
        <f t="shared" si="18"/>
        <v>072</v>
      </c>
      <c r="V143" t="s">
        <v>550</v>
      </c>
      <c r="W143" s="114" t="str">
        <f t="shared" si="19"/>
        <v>072</v>
      </c>
      <c r="Y143" s="263">
        <v>48488</v>
      </c>
    </row>
    <row r="144" spans="3:25" x14ac:dyDescent="0.2">
      <c r="C144"/>
      <c r="D144"/>
      <c r="R144" t="s">
        <v>524</v>
      </c>
      <c r="S144" s="114" t="str">
        <f t="shared" si="16"/>
        <v>05072G</v>
      </c>
      <c r="T144" s="114" t="str">
        <f t="shared" si="17"/>
        <v>05072</v>
      </c>
      <c r="U144" s="114" t="str">
        <f t="shared" si="18"/>
        <v>072</v>
      </c>
      <c r="V144" t="s">
        <v>550</v>
      </c>
      <c r="W144" s="114" t="str">
        <f t="shared" si="19"/>
        <v>072</v>
      </c>
      <c r="Y144" s="263">
        <v>48519</v>
      </c>
    </row>
    <row r="145" spans="3:25" x14ac:dyDescent="0.2">
      <c r="C145"/>
      <c r="D145"/>
      <c r="R145" t="s">
        <v>525</v>
      </c>
      <c r="S145" s="114" t="str">
        <f t="shared" si="16"/>
        <v>05073C</v>
      </c>
      <c r="T145" s="114" t="str">
        <f t="shared" si="17"/>
        <v>05073</v>
      </c>
      <c r="U145" s="114" t="str">
        <f t="shared" si="18"/>
        <v>073</v>
      </c>
      <c r="V145" t="s">
        <v>60</v>
      </c>
      <c r="W145" s="114" t="str">
        <f t="shared" si="19"/>
        <v>073</v>
      </c>
      <c r="Y145" s="263">
        <v>48549</v>
      </c>
    </row>
    <row r="146" spans="3:25" x14ac:dyDescent="0.2">
      <c r="C146"/>
      <c r="D146"/>
      <c r="R146" t="s">
        <v>526</v>
      </c>
      <c r="S146" s="114" t="str">
        <f t="shared" si="16"/>
        <v>05073G</v>
      </c>
      <c r="T146" s="114" t="str">
        <f t="shared" si="17"/>
        <v>05073</v>
      </c>
      <c r="U146" s="114" t="str">
        <f t="shared" si="18"/>
        <v>073</v>
      </c>
      <c r="V146" t="s">
        <v>60</v>
      </c>
      <c r="W146" s="114" t="str">
        <f t="shared" si="19"/>
        <v>073</v>
      </c>
      <c r="Y146" s="263">
        <v>48580</v>
      </c>
    </row>
    <row r="147" spans="3:25" x14ac:dyDescent="0.2">
      <c r="C147"/>
      <c r="D147"/>
      <c r="R147" t="s">
        <v>527</v>
      </c>
      <c r="S147" s="114" t="str">
        <f t="shared" si="16"/>
        <v>05074C</v>
      </c>
      <c r="T147" s="114" t="str">
        <f t="shared" si="17"/>
        <v>05074</v>
      </c>
      <c r="U147" s="114" t="str">
        <f t="shared" si="18"/>
        <v>074</v>
      </c>
      <c r="V147" t="s">
        <v>61</v>
      </c>
      <c r="W147" s="114" t="str">
        <f t="shared" si="19"/>
        <v>074</v>
      </c>
      <c r="Y147" s="263">
        <v>48611</v>
      </c>
    </row>
    <row r="148" spans="3:25" x14ac:dyDescent="0.2">
      <c r="C148"/>
      <c r="D148"/>
      <c r="R148" t="s">
        <v>528</v>
      </c>
      <c r="S148" s="114" t="str">
        <f t="shared" si="16"/>
        <v>05074G</v>
      </c>
      <c r="T148" s="114" t="str">
        <f t="shared" si="17"/>
        <v>05074</v>
      </c>
      <c r="U148" s="114" t="str">
        <f t="shared" si="18"/>
        <v>074</v>
      </c>
      <c r="V148" t="s">
        <v>61</v>
      </c>
      <c r="W148" s="114" t="str">
        <f t="shared" si="19"/>
        <v>074</v>
      </c>
      <c r="Y148" s="263">
        <v>48639</v>
      </c>
    </row>
    <row r="149" spans="3:25" x14ac:dyDescent="0.2">
      <c r="C149"/>
      <c r="D149"/>
      <c r="R149" t="s">
        <v>529</v>
      </c>
      <c r="S149" s="114" t="str">
        <f t="shared" si="16"/>
        <v>05075C</v>
      </c>
      <c r="T149" s="114" t="str">
        <f t="shared" si="17"/>
        <v>05075</v>
      </c>
      <c r="U149" s="114" t="str">
        <f t="shared" si="18"/>
        <v>075</v>
      </c>
      <c r="V149" t="s">
        <v>62</v>
      </c>
      <c r="W149" s="114" t="str">
        <f t="shared" si="19"/>
        <v>075</v>
      </c>
      <c r="Y149" s="263">
        <v>48670</v>
      </c>
    </row>
    <row r="150" spans="3:25" x14ac:dyDescent="0.2">
      <c r="C150"/>
      <c r="D150"/>
      <c r="R150" t="s">
        <v>530</v>
      </c>
      <c r="S150" s="114" t="str">
        <f t="shared" si="16"/>
        <v>05075G</v>
      </c>
      <c r="T150" s="114" t="str">
        <f t="shared" si="17"/>
        <v>05075</v>
      </c>
      <c r="U150" s="114" t="str">
        <f t="shared" si="18"/>
        <v>075</v>
      </c>
      <c r="V150" t="s">
        <v>62</v>
      </c>
      <c r="W150" s="114" t="str">
        <f t="shared" si="19"/>
        <v>075</v>
      </c>
      <c r="Y150" s="263">
        <v>48700</v>
      </c>
    </row>
    <row r="151" spans="3:25" x14ac:dyDescent="0.2">
      <c r="C151"/>
      <c r="D151"/>
      <c r="R151" t="s">
        <v>531</v>
      </c>
      <c r="S151" s="114" t="str">
        <f t="shared" si="16"/>
        <v>05076C</v>
      </c>
      <c r="T151" s="114" t="str">
        <f t="shared" si="17"/>
        <v>05076</v>
      </c>
      <c r="U151" s="114" t="str">
        <f t="shared" si="18"/>
        <v>076</v>
      </c>
      <c r="V151" t="s">
        <v>63</v>
      </c>
      <c r="W151" s="114" t="str">
        <f t="shared" si="19"/>
        <v>076</v>
      </c>
      <c r="Y151" s="263">
        <v>48731</v>
      </c>
    </row>
    <row r="152" spans="3:25" x14ac:dyDescent="0.2">
      <c r="C152"/>
      <c r="D152"/>
      <c r="R152" t="s">
        <v>532</v>
      </c>
      <c r="S152" s="114" t="str">
        <f t="shared" si="16"/>
        <v>05076G</v>
      </c>
      <c r="T152" s="114" t="str">
        <f t="shared" si="17"/>
        <v>05076</v>
      </c>
      <c r="U152" s="114" t="str">
        <f t="shared" si="18"/>
        <v>076</v>
      </c>
      <c r="V152" t="s">
        <v>63</v>
      </c>
      <c r="W152" s="114" t="str">
        <f t="shared" si="19"/>
        <v>076</v>
      </c>
      <c r="Y152" s="263">
        <v>48761</v>
      </c>
    </row>
    <row r="153" spans="3:25" x14ac:dyDescent="0.2">
      <c r="C153"/>
      <c r="D153"/>
      <c r="U153" s="416" t="s">
        <v>674</v>
      </c>
      <c r="V153" t="s">
        <v>674</v>
      </c>
      <c r="W153" s="417" t="s">
        <v>674</v>
      </c>
      <c r="Y153" s="263">
        <v>48792</v>
      </c>
    </row>
    <row r="154" spans="3:25" x14ac:dyDescent="0.2">
      <c r="C154"/>
      <c r="D154"/>
      <c r="Y154" s="263">
        <v>48823</v>
      </c>
    </row>
    <row r="155" spans="3:25" x14ac:dyDescent="0.2">
      <c r="C155"/>
      <c r="D155"/>
      <c r="Y155" s="263">
        <v>48853</v>
      </c>
    </row>
    <row r="156" spans="3:25" x14ac:dyDescent="0.2">
      <c r="C156"/>
      <c r="D156"/>
      <c r="Y156" s="263">
        <v>48884</v>
      </c>
    </row>
    <row r="157" spans="3:25" x14ac:dyDescent="0.2">
      <c r="C157"/>
      <c r="D157"/>
      <c r="Y157" s="263">
        <v>48914</v>
      </c>
    </row>
    <row r="158" spans="3:25" x14ac:dyDescent="0.2">
      <c r="C158"/>
      <c r="D158"/>
      <c r="Y158" s="263">
        <v>48945</v>
      </c>
    </row>
    <row r="159" spans="3:25" x14ac:dyDescent="0.2">
      <c r="C159"/>
      <c r="D159"/>
      <c r="Y159" s="263">
        <v>48976</v>
      </c>
    </row>
    <row r="160" spans="3:25" x14ac:dyDescent="0.2">
      <c r="C160"/>
      <c r="D160"/>
      <c r="Y160" s="263">
        <v>49004</v>
      </c>
    </row>
    <row r="161" spans="3:25" x14ac:dyDescent="0.2">
      <c r="C161"/>
      <c r="D161"/>
      <c r="Y161" s="263">
        <v>49035</v>
      </c>
    </row>
    <row r="162" spans="3:25" x14ac:dyDescent="0.2">
      <c r="C162"/>
      <c r="D162"/>
      <c r="Y162" s="263">
        <v>49065</v>
      </c>
    </row>
    <row r="163" spans="3:25" x14ac:dyDescent="0.2">
      <c r="C163"/>
      <c r="D163"/>
      <c r="Y163" s="263">
        <v>49096</v>
      </c>
    </row>
    <row r="164" spans="3:25" x14ac:dyDescent="0.2">
      <c r="C164"/>
      <c r="D164"/>
      <c r="Y164" s="263">
        <v>49126</v>
      </c>
    </row>
    <row r="165" spans="3:25" x14ac:dyDescent="0.2">
      <c r="C165"/>
      <c r="D165"/>
      <c r="Y165" s="263">
        <v>49157</v>
      </c>
    </row>
    <row r="166" spans="3:25" x14ac:dyDescent="0.2">
      <c r="C166"/>
      <c r="D166"/>
      <c r="Y166" s="263">
        <v>49188</v>
      </c>
    </row>
    <row r="167" spans="3:25" x14ac:dyDescent="0.2">
      <c r="C167"/>
      <c r="D167"/>
      <c r="Y167" s="263">
        <v>49218</v>
      </c>
    </row>
    <row r="168" spans="3:25" x14ac:dyDescent="0.2">
      <c r="C168"/>
      <c r="D168"/>
      <c r="Y168" s="263">
        <v>49249</v>
      </c>
    </row>
    <row r="169" spans="3:25" x14ac:dyDescent="0.2">
      <c r="C169"/>
      <c r="D169"/>
      <c r="Y169" s="263">
        <v>49279</v>
      </c>
    </row>
    <row r="170" spans="3:25" x14ac:dyDescent="0.2">
      <c r="C170"/>
      <c r="D170"/>
      <c r="Y170" s="263">
        <v>49310</v>
      </c>
    </row>
    <row r="171" spans="3:25" x14ac:dyDescent="0.2">
      <c r="C171"/>
      <c r="D171"/>
      <c r="Y171" s="263">
        <v>49341</v>
      </c>
    </row>
    <row r="172" spans="3:25" x14ac:dyDescent="0.2">
      <c r="C172"/>
      <c r="D172"/>
      <c r="Y172" s="263">
        <v>49369</v>
      </c>
    </row>
    <row r="173" spans="3:25" x14ac:dyDescent="0.2">
      <c r="C173"/>
      <c r="D173"/>
      <c r="Y173" s="263">
        <v>49400</v>
      </c>
    </row>
    <row r="174" spans="3:25" x14ac:dyDescent="0.2">
      <c r="C174"/>
      <c r="D174"/>
      <c r="Y174" s="263">
        <v>49430</v>
      </c>
    </row>
    <row r="175" spans="3:25" x14ac:dyDescent="0.2">
      <c r="C175"/>
      <c r="D175"/>
      <c r="Y175" s="263">
        <v>49461</v>
      </c>
    </row>
    <row r="176" spans="3:25" x14ac:dyDescent="0.2">
      <c r="C176"/>
      <c r="D176"/>
      <c r="Y176" s="263">
        <v>49491</v>
      </c>
    </row>
    <row r="177" spans="3:25" x14ac:dyDescent="0.2">
      <c r="C177"/>
      <c r="D177"/>
      <c r="Y177" s="263">
        <v>49522</v>
      </c>
    </row>
    <row r="178" spans="3:25" x14ac:dyDescent="0.2">
      <c r="C178"/>
      <c r="D178"/>
      <c r="Y178" s="263">
        <v>49553</v>
      </c>
    </row>
    <row r="179" spans="3:25" x14ac:dyDescent="0.2">
      <c r="C179"/>
      <c r="D179"/>
      <c r="Y179" s="263">
        <v>49583</v>
      </c>
    </row>
    <row r="180" spans="3:25" x14ac:dyDescent="0.2">
      <c r="C180"/>
      <c r="D180"/>
      <c r="Y180" s="263">
        <v>49614</v>
      </c>
    </row>
    <row r="181" spans="3:25" x14ac:dyDescent="0.2">
      <c r="C181"/>
      <c r="D181"/>
      <c r="Y181" s="263">
        <v>49644</v>
      </c>
    </row>
    <row r="182" spans="3:25" x14ac:dyDescent="0.2">
      <c r="C182"/>
      <c r="D182"/>
      <c r="Y182" s="263">
        <v>49675</v>
      </c>
    </row>
    <row r="183" spans="3:25" x14ac:dyDescent="0.2">
      <c r="C183"/>
      <c r="D183"/>
      <c r="Y183" s="263">
        <v>49706</v>
      </c>
    </row>
    <row r="184" spans="3:25" x14ac:dyDescent="0.2">
      <c r="C184"/>
      <c r="D184"/>
      <c r="Y184" s="263">
        <v>49735</v>
      </c>
    </row>
    <row r="185" spans="3:25" x14ac:dyDescent="0.2">
      <c r="C185"/>
      <c r="D185"/>
      <c r="Y185" s="263">
        <v>49766</v>
      </c>
    </row>
    <row r="186" spans="3:25" x14ac:dyDescent="0.2">
      <c r="C186"/>
      <c r="D186"/>
      <c r="Y186" s="263">
        <v>49796</v>
      </c>
    </row>
    <row r="187" spans="3:25" x14ac:dyDescent="0.2">
      <c r="C187"/>
      <c r="D187"/>
      <c r="Y187" s="263">
        <v>49827</v>
      </c>
    </row>
    <row r="188" spans="3:25" x14ac:dyDescent="0.2">
      <c r="C188"/>
      <c r="D188"/>
      <c r="Y188" s="263">
        <v>49857</v>
      </c>
    </row>
    <row r="189" spans="3:25" x14ac:dyDescent="0.2">
      <c r="C189"/>
      <c r="D189"/>
      <c r="Y189" s="263">
        <v>49888</v>
      </c>
    </row>
    <row r="190" spans="3:25" x14ac:dyDescent="0.2">
      <c r="C190"/>
      <c r="D190"/>
      <c r="Y190" s="263">
        <v>49919</v>
      </c>
    </row>
    <row r="191" spans="3:25" x14ac:dyDescent="0.2">
      <c r="C191"/>
      <c r="D191"/>
      <c r="Y191" s="263">
        <v>49949</v>
      </c>
    </row>
    <row r="192" spans="3:25" x14ac:dyDescent="0.2">
      <c r="C192"/>
      <c r="D192"/>
      <c r="Y192" s="263">
        <v>49980</v>
      </c>
    </row>
    <row r="193" spans="3:25" x14ac:dyDescent="0.2">
      <c r="C193"/>
      <c r="D193"/>
      <c r="Y193" s="263">
        <v>50010</v>
      </c>
    </row>
    <row r="194" spans="3:25" x14ac:dyDescent="0.2">
      <c r="C194"/>
      <c r="D194"/>
    </row>
  </sheetData>
  <conditionalFormatting sqref="H43:H118">
    <cfRule type="containsText" dxfId="21" priority="1" operator="containsText" text="False">
      <formula>NOT(ISERROR(SEARCH("False",H43)))</formula>
    </cfRule>
  </conditionalFormatting>
  <dataValidations count="1">
    <dataValidation showInputMessage="1" showErrorMessage="1" errorTitle="INVALID ENTRY" error="Please select from the dropdown list_x000a_" sqref="O6:O7" xr:uid="{00000000-0002-0000-0200-000000000000}"/>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L76"/>
  <sheetViews>
    <sheetView topLeftCell="A43" zoomScale="85" zoomScaleNormal="85" workbookViewId="0">
      <selection activeCell="V112" sqref="V112"/>
    </sheetView>
  </sheetViews>
  <sheetFormatPr defaultRowHeight="10.199999999999999" x14ac:dyDescent="0.2"/>
  <cols>
    <col min="1" max="2" width="11.28515625" style="1" customWidth="1"/>
    <col min="3" max="3" width="61.140625" customWidth="1"/>
    <col min="4" max="4" width="44.42578125" customWidth="1"/>
    <col min="6" max="6" width="14.7109375" bestFit="1" customWidth="1"/>
  </cols>
  <sheetData>
    <row r="1" spans="1:7" ht="13.2" x14ac:dyDescent="0.25">
      <c r="A1" s="100" t="s">
        <v>237</v>
      </c>
      <c r="B1" s="100" t="s">
        <v>236</v>
      </c>
      <c r="C1" s="101" t="s">
        <v>3</v>
      </c>
      <c r="D1" s="115"/>
      <c r="F1" s="1"/>
    </row>
    <row r="2" spans="1:7" ht="13.2" x14ac:dyDescent="0.25">
      <c r="A2" s="102" t="s">
        <v>315</v>
      </c>
      <c r="B2" s="102" t="s">
        <v>314</v>
      </c>
      <c r="C2" s="103" t="s">
        <v>7</v>
      </c>
      <c r="D2" s="115"/>
      <c r="F2" s="1"/>
    </row>
    <row r="3" spans="1:7" ht="13.2" x14ac:dyDescent="0.25">
      <c r="A3" s="102" t="s">
        <v>173</v>
      </c>
      <c r="B3" s="102" t="s">
        <v>172</v>
      </c>
      <c r="C3" s="103" t="s">
        <v>8</v>
      </c>
      <c r="D3" s="115"/>
      <c r="F3" s="1" t="s">
        <v>101</v>
      </c>
      <c r="G3" s="1" t="s">
        <v>119</v>
      </c>
    </row>
    <row r="4" spans="1:7" ht="13.2" x14ac:dyDescent="0.25">
      <c r="A4" s="102" t="s">
        <v>313</v>
      </c>
      <c r="B4" s="102" t="s">
        <v>312</v>
      </c>
      <c r="C4" s="103" t="s">
        <v>9</v>
      </c>
      <c r="D4" s="115"/>
      <c r="F4" s="1" t="s">
        <v>102</v>
      </c>
      <c r="G4" s="1" t="s">
        <v>120</v>
      </c>
    </row>
    <row r="5" spans="1:7" ht="13.2" x14ac:dyDescent="0.25">
      <c r="A5" s="102" t="s">
        <v>239</v>
      </c>
      <c r="B5" s="102" t="s">
        <v>238</v>
      </c>
      <c r="C5" s="103" t="s">
        <v>10</v>
      </c>
      <c r="D5" s="115"/>
      <c r="F5" s="1"/>
    </row>
    <row r="6" spans="1:7" ht="13.2" x14ac:dyDescent="0.25">
      <c r="A6" s="102" t="s">
        <v>191</v>
      </c>
      <c r="B6" s="102" t="s">
        <v>190</v>
      </c>
      <c r="C6" s="103" t="s">
        <v>11</v>
      </c>
      <c r="D6" s="115"/>
      <c r="F6" s="1">
        <v>541211</v>
      </c>
      <c r="G6" t="s">
        <v>143</v>
      </c>
    </row>
    <row r="7" spans="1:7" ht="13.2" x14ac:dyDescent="0.25">
      <c r="A7" s="102" t="s">
        <v>209</v>
      </c>
      <c r="B7" s="102" t="s">
        <v>208</v>
      </c>
      <c r="C7" s="103" t="s">
        <v>12</v>
      </c>
      <c r="D7" s="115"/>
      <c r="F7" s="1">
        <v>541214</v>
      </c>
      <c r="G7" t="s">
        <v>144</v>
      </c>
    </row>
    <row r="8" spans="1:7" ht="13.2" x14ac:dyDescent="0.25">
      <c r="A8" s="102" t="s">
        <v>227</v>
      </c>
      <c r="B8" s="102" t="s">
        <v>226</v>
      </c>
      <c r="C8" s="103" t="s">
        <v>13</v>
      </c>
      <c r="D8" s="115"/>
      <c r="F8" s="1">
        <v>541219</v>
      </c>
      <c r="G8" t="s">
        <v>145</v>
      </c>
    </row>
    <row r="9" spans="1:7" ht="13.2" x14ac:dyDescent="0.25">
      <c r="A9" s="102" t="s">
        <v>267</v>
      </c>
      <c r="B9" s="102" t="s">
        <v>266</v>
      </c>
      <c r="C9" s="103" t="s">
        <v>14</v>
      </c>
      <c r="D9" s="115"/>
      <c r="F9" s="1">
        <v>541430</v>
      </c>
      <c r="G9" t="s">
        <v>154</v>
      </c>
    </row>
    <row r="10" spans="1:7" ht="13.2" x14ac:dyDescent="0.25">
      <c r="A10" s="102" t="s">
        <v>249</v>
      </c>
      <c r="B10" s="102" t="s">
        <v>248</v>
      </c>
      <c r="C10" s="103" t="s">
        <v>15</v>
      </c>
      <c r="D10" s="115"/>
      <c r="F10" s="1">
        <v>541511</v>
      </c>
      <c r="G10" t="s">
        <v>155</v>
      </c>
    </row>
    <row r="11" spans="1:7" ht="13.2" x14ac:dyDescent="0.25">
      <c r="A11" s="102" t="s">
        <v>285</v>
      </c>
      <c r="B11" s="102" t="s">
        <v>284</v>
      </c>
      <c r="C11" s="103" t="s">
        <v>16</v>
      </c>
      <c r="D11" s="115"/>
      <c r="F11" s="1">
        <v>541512</v>
      </c>
      <c r="G11" t="s">
        <v>156</v>
      </c>
    </row>
    <row r="12" spans="1:7" ht="13.2" x14ac:dyDescent="0.25">
      <c r="A12" s="102" t="s">
        <v>303</v>
      </c>
      <c r="B12" s="102" t="s">
        <v>302</v>
      </c>
      <c r="C12" s="103" t="s">
        <v>17</v>
      </c>
      <c r="D12" s="115"/>
      <c r="F12" s="1">
        <v>541611</v>
      </c>
      <c r="G12" t="s">
        <v>146</v>
      </c>
    </row>
    <row r="13" spans="1:7" ht="13.2" x14ac:dyDescent="0.25">
      <c r="A13" s="102" t="s">
        <v>187</v>
      </c>
      <c r="B13" s="102" t="s">
        <v>186</v>
      </c>
      <c r="C13" s="103" t="s">
        <v>18</v>
      </c>
      <c r="D13" s="115"/>
      <c r="F13" s="1">
        <v>541612</v>
      </c>
      <c r="G13" t="s">
        <v>147</v>
      </c>
    </row>
    <row r="14" spans="1:7" ht="13.2" x14ac:dyDescent="0.25">
      <c r="A14" s="102" t="s">
        <v>207</v>
      </c>
      <c r="B14" s="102" t="s">
        <v>206</v>
      </c>
      <c r="C14" s="103" t="s">
        <v>19</v>
      </c>
      <c r="D14" s="115"/>
      <c r="F14" s="1">
        <v>541613</v>
      </c>
      <c r="G14" t="s">
        <v>148</v>
      </c>
    </row>
    <row r="15" spans="1:7" ht="13.2" x14ac:dyDescent="0.25">
      <c r="A15" s="102" t="s">
        <v>223</v>
      </c>
      <c r="B15" s="102" t="s">
        <v>222</v>
      </c>
      <c r="C15" s="103" t="s">
        <v>20</v>
      </c>
      <c r="D15" s="115"/>
      <c r="F15" s="1">
        <v>541614</v>
      </c>
      <c r="G15" t="s">
        <v>149</v>
      </c>
    </row>
    <row r="16" spans="1:7" ht="13.2" x14ac:dyDescent="0.25">
      <c r="A16" s="102" t="s">
        <v>263</v>
      </c>
      <c r="B16" s="102" t="s">
        <v>262</v>
      </c>
      <c r="C16" s="103" t="s">
        <v>21</v>
      </c>
      <c r="D16" s="115"/>
      <c r="F16" s="1">
        <v>541618</v>
      </c>
      <c r="G16" t="s">
        <v>150</v>
      </c>
    </row>
    <row r="17" spans="1:7" ht="13.2" x14ac:dyDescent="0.25">
      <c r="A17" s="102" t="s">
        <v>245</v>
      </c>
      <c r="B17" s="102" t="s">
        <v>244</v>
      </c>
      <c r="C17" s="103" t="s">
        <v>22</v>
      </c>
      <c r="D17" s="115"/>
      <c r="F17" s="1">
        <v>561110</v>
      </c>
      <c r="G17" t="s">
        <v>151</v>
      </c>
    </row>
    <row r="18" spans="1:7" ht="13.2" x14ac:dyDescent="0.25">
      <c r="A18" s="102" t="s">
        <v>281</v>
      </c>
      <c r="B18" s="102" t="s">
        <v>280</v>
      </c>
      <c r="C18" s="103" t="s">
        <v>23</v>
      </c>
      <c r="D18" s="115"/>
      <c r="F18" s="1">
        <v>561499</v>
      </c>
      <c r="G18" t="s">
        <v>152</v>
      </c>
    </row>
    <row r="19" spans="1:7" ht="13.8" thickBot="1" x14ac:dyDescent="0.3">
      <c r="A19" s="102" t="s">
        <v>299</v>
      </c>
      <c r="B19" s="102" t="s">
        <v>298</v>
      </c>
      <c r="C19" s="103" t="s">
        <v>24</v>
      </c>
      <c r="D19" s="115"/>
      <c r="F19" s="1">
        <v>561611</v>
      </c>
      <c r="G19" t="s">
        <v>153</v>
      </c>
    </row>
    <row r="20" spans="1:7" ht="13.8" thickBot="1" x14ac:dyDescent="0.3">
      <c r="A20" s="102" t="s">
        <v>189</v>
      </c>
      <c r="B20" s="102" t="s">
        <v>188</v>
      </c>
      <c r="C20" s="103" t="s">
        <v>25</v>
      </c>
      <c r="D20" s="115"/>
      <c r="F20" s="109"/>
      <c r="G20" s="104"/>
    </row>
    <row r="21" spans="1:7" ht="13.2" x14ac:dyDescent="0.25">
      <c r="A21" s="102" t="s">
        <v>201</v>
      </c>
      <c r="B21" s="102" t="s">
        <v>200</v>
      </c>
      <c r="C21" s="103" t="s">
        <v>26</v>
      </c>
      <c r="D21" s="115"/>
      <c r="F21" s="1"/>
    </row>
    <row r="22" spans="1:7" ht="13.2" x14ac:dyDescent="0.25">
      <c r="A22" s="102" t="s">
        <v>225</v>
      </c>
      <c r="B22" s="102" t="s">
        <v>224</v>
      </c>
      <c r="C22" s="103" t="s">
        <v>27</v>
      </c>
      <c r="D22" s="115"/>
      <c r="F22" s="1" t="s">
        <v>133</v>
      </c>
      <c r="G22" t="s">
        <v>134</v>
      </c>
    </row>
    <row r="23" spans="1:7" ht="13.2" x14ac:dyDescent="0.25">
      <c r="A23" s="102" t="s">
        <v>265</v>
      </c>
      <c r="B23" s="102" t="s">
        <v>264</v>
      </c>
      <c r="C23" s="103" t="s">
        <v>28</v>
      </c>
      <c r="D23" s="115"/>
    </row>
    <row r="24" spans="1:7" ht="13.2" x14ac:dyDescent="0.25">
      <c r="A24" s="102" t="s">
        <v>247</v>
      </c>
      <c r="B24" s="102" t="s">
        <v>246</v>
      </c>
      <c r="C24" s="103" t="s">
        <v>29</v>
      </c>
      <c r="D24" s="115"/>
      <c r="F24" s="1" t="s">
        <v>170</v>
      </c>
      <c r="G24" s="1" t="s">
        <v>171</v>
      </c>
    </row>
    <row r="25" spans="1:7" ht="13.2" x14ac:dyDescent="0.25">
      <c r="A25" s="102" t="s">
        <v>283</v>
      </c>
      <c r="B25" s="102" t="s">
        <v>282</v>
      </c>
      <c r="C25" s="103" t="s">
        <v>30</v>
      </c>
      <c r="D25" s="115"/>
      <c r="F25" s="1" t="s">
        <v>141</v>
      </c>
      <c r="G25" s="1" t="s">
        <v>142</v>
      </c>
    </row>
    <row r="26" spans="1:7" ht="12.75" customHeight="1" x14ac:dyDescent="0.25">
      <c r="A26" s="102" t="s">
        <v>301</v>
      </c>
      <c r="B26" s="102" t="s">
        <v>300</v>
      </c>
      <c r="C26" s="103" t="s">
        <v>31</v>
      </c>
      <c r="D26" s="115"/>
      <c r="F26" s="120">
        <v>541430</v>
      </c>
      <c r="G26" s="119" t="s">
        <v>154</v>
      </c>
    </row>
    <row r="27" spans="1:7" ht="13.2" x14ac:dyDescent="0.25">
      <c r="A27" s="102" t="s">
        <v>193</v>
      </c>
      <c r="B27" s="102" t="s">
        <v>192</v>
      </c>
      <c r="C27" s="103" t="s">
        <v>32</v>
      </c>
      <c r="D27" s="115"/>
      <c r="F27" s="120">
        <v>541511</v>
      </c>
      <c r="G27" s="119" t="s">
        <v>155</v>
      </c>
    </row>
    <row r="28" spans="1:7" ht="13.2" x14ac:dyDescent="0.25">
      <c r="A28" s="102" t="s">
        <v>211</v>
      </c>
      <c r="B28" s="102" t="s">
        <v>210</v>
      </c>
      <c r="C28" s="103" t="s">
        <v>33</v>
      </c>
      <c r="D28" s="115"/>
      <c r="F28" s="120">
        <v>541512</v>
      </c>
      <c r="G28" s="119" t="s">
        <v>156</v>
      </c>
    </row>
    <row r="29" spans="1:7" ht="13.2" x14ac:dyDescent="0.25">
      <c r="A29" s="102" t="s">
        <v>229</v>
      </c>
      <c r="B29" s="102" t="s">
        <v>228</v>
      </c>
      <c r="C29" s="103" t="s">
        <v>34</v>
      </c>
      <c r="D29" s="115"/>
      <c r="F29" s="110" t="s">
        <v>125</v>
      </c>
      <c r="G29" t="s">
        <v>129</v>
      </c>
    </row>
    <row r="30" spans="1:7" ht="26.4" x14ac:dyDescent="0.25">
      <c r="A30" s="102" t="s">
        <v>269</v>
      </c>
      <c r="B30" s="102" t="s">
        <v>268</v>
      </c>
      <c r="C30" s="103" t="s">
        <v>35</v>
      </c>
      <c r="D30" s="115"/>
      <c r="F30" s="110" t="s">
        <v>126</v>
      </c>
      <c r="G30" t="s">
        <v>130</v>
      </c>
    </row>
    <row r="31" spans="1:7" ht="12.75" customHeight="1" x14ac:dyDescent="0.25">
      <c r="A31" s="102" t="s">
        <v>251</v>
      </c>
      <c r="B31" s="102" t="s">
        <v>250</v>
      </c>
      <c r="C31" s="103" t="s">
        <v>36</v>
      </c>
      <c r="D31" s="115"/>
      <c r="F31" s="110" t="s">
        <v>127</v>
      </c>
      <c r="G31" t="s">
        <v>131</v>
      </c>
    </row>
    <row r="32" spans="1:7" ht="26.4" x14ac:dyDescent="0.25">
      <c r="A32" s="102" t="s">
        <v>287</v>
      </c>
      <c r="B32" s="102" t="s">
        <v>286</v>
      </c>
      <c r="C32" s="103" t="s">
        <v>37</v>
      </c>
      <c r="D32" s="115"/>
      <c r="F32" s="110" t="s">
        <v>128</v>
      </c>
      <c r="G32" t="s">
        <v>132</v>
      </c>
    </row>
    <row r="33" spans="1:9" ht="12.75" customHeight="1" x14ac:dyDescent="0.25">
      <c r="A33" s="102" t="s">
        <v>305</v>
      </c>
      <c r="B33" s="102" t="s">
        <v>304</v>
      </c>
      <c r="C33" s="103" t="s">
        <v>38</v>
      </c>
      <c r="D33" s="115"/>
    </row>
    <row r="34" spans="1:9" ht="13.2" x14ac:dyDescent="0.25">
      <c r="A34" s="102" t="s">
        <v>195</v>
      </c>
      <c r="B34" s="102" t="s">
        <v>194</v>
      </c>
      <c r="C34" s="103" t="s">
        <v>39</v>
      </c>
      <c r="D34" s="115"/>
      <c r="F34" s="110" t="s">
        <v>133</v>
      </c>
      <c r="G34" t="s">
        <v>134</v>
      </c>
      <c r="I34" t="s">
        <v>346</v>
      </c>
    </row>
    <row r="35" spans="1:9" ht="13.8" thickBot="1" x14ac:dyDescent="0.3">
      <c r="A35" s="102" t="s">
        <v>213</v>
      </c>
      <c r="B35" s="102" t="s">
        <v>212</v>
      </c>
      <c r="C35" s="103" t="s">
        <v>40</v>
      </c>
      <c r="D35" s="115"/>
    </row>
    <row r="36" spans="1:9" ht="13.8" thickBot="1" x14ac:dyDescent="0.3">
      <c r="A36" s="102" t="s">
        <v>231</v>
      </c>
      <c r="B36" s="102" t="s">
        <v>230</v>
      </c>
      <c r="C36" s="103" t="s">
        <v>41</v>
      </c>
      <c r="D36" s="115"/>
      <c r="F36" s="108"/>
    </row>
    <row r="37" spans="1:9" ht="13.2" x14ac:dyDescent="0.25">
      <c r="A37" s="102" t="s">
        <v>271</v>
      </c>
      <c r="B37" s="102" t="s">
        <v>270</v>
      </c>
      <c r="C37" s="103" t="s">
        <v>6</v>
      </c>
      <c r="D37" s="115"/>
      <c r="F37">
        <f>IF(Instructions!D11="Select FA from the drop down list",1,0)</f>
        <v>0</v>
      </c>
    </row>
    <row r="38" spans="1:9" ht="13.2" x14ac:dyDescent="0.25">
      <c r="A38" s="102" t="s">
        <v>253</v>
      </c>
      <c r="B38" s="102" t="s">
        <v>252</v>
      </c>
      <c r="C38" s="103" t="s">
        <v>42</v>
      </c>
      <c r="D38" s="115"/>
      <c r="F38">
        <f>IF(Instructions!D12="Please select a valid NAICS Code for the FA selected",1,0)</f>
        <v>1</v>
      </c>
    </row>
    <row r="39" spans="1:9" ht="13.2" x14ac:dyDescent="0.25">
      <c r="A39" s="102" t="s">
        <v>289</v>
      </c>
      <c r="B39" s="102" t="s">
        <v>288</v>
      </c>
      <c r="C39" s="103" t="s">
        <v>43</v>
      </c>
      <c r="D39" s="115"/>
      <c r="F39">
        <f>IF('CLINs &amp; Ceiling Rates'!C5="Select FA in the Instructions tab to display CLINs",1,0)</f>
        <v>0</v>
      </c>
    </row>
    <row r="40" spans="1:9" ht="13.2" x14ac:dyDescent="0.25">
      <c r="A40" s="102" t="s">
        <v>307</v>
      </c>
      <c r="B40" s="102" t="s">
        <v>306</v>
      </c>
      <c r="C40" s="103" t="s">
        <v>44</v>
      </c>
      <c r="D40" s="115"/>
    </row>
    <row r="41" spans="1:9" ht="13.2" x14ac:dyDescent="0.25">
      <c r="A41" s="102" t="s">
        <v>199</v>
      </c>
      <c r="B41" s="102" t="s">
        <v>198</v>
      </c>
      <c r="C41" s="103" t="s">
        <v>45</v>
      </c>
      <c r="D41" s="115"/>
    </row>
    <row r="42" spans="1:9" ht="13.2" x14ac:dyDescent="0.25">
      <c r="A42" s="102" t="s">
        <v>217</v>
      </c>
      <c r="B42" s="102" t="s">
        <v>216</v>
      </c>
      <c r="C42" s="103" t="s">
        <v>46</v>
      </c>
      <c r="D42" s="115"/>
      <c r="F42" s="114">
        <v>541211</v>
      </c>
      <c r="G42" t="s">
        <v>143</v>
      </c>
    </row>
    <row r="43" spans="1:9" ht="13.2" x14ac:dyDescent="0.25">
      <c r="A43" s="102" t="s">
        <v>235</v>
      </c>
      <c r="B43" s="102" t="s">
        <v>234</v>
      </c>
      <c r="C43" s="103" t="s">
        <v>47</v>
      </c>
      <c r="D43" s="115"/>
      <c r="F43" s="114">
        <v>541214</v>
      </c>
      <c r="G43" t="s">
        <v>144</v>
      </c>
    </row>
    <row r="44" spans="1:9" ht="13.2" x14ac:dyDescent="0.25">
      <c r="A44" s="102" t="s">
        <v>275</v>
      </c>
      <c r="B44" s="102" t="s">
        <v>274</v>
      </c>
      <c r="C44" s="103" t="s">
        <v>4</v>
      </c>
      <c r="D44" s="115"/>
      <c r="F44" s="114">
        <v>541219</v>
      </c>
      <c r="G44" t="s">
        <v>145</v>
      </c>
    </row>
    <row r="45" spans="1:9" ht="13.2" x14ac:dyDescent="0.25">
      <c r="A45" s="102" t="s">
        <v>257</v>
      </c>
      <c r="B45" s="102" t="s">
        <v>256</v>
      </c>
      <c r="C45" s="103" t="s">
        <v>48</v>
      </c>
      <c r="D45" s="115"/>
      <c r="F45" s="114">
        <v>541611</v>
      </c>
      <c r="G45" t="s">
        <v>146</v>
      </c>
    </row>
    <row r="46" spans="1:9" ht="13.2" x14ac:dyDescent="0.25">
      <c r="A46" s="102" t="s">
        <v>293</v>
      </c>
      <c r="B46" s="102" t="s">
        <v>292</v>
      </c>
      <c r="C46" s="103" t="s">
        <v>5</v>
      </c>
      <c r="D46" s="115"/>
      <c r="F46" s="114">
        <v>541612</v>
      </c>
      <c r="G46" t="s">
        <v>147</v>
      </c>
    </row>
    <row r="47" spans="1:9" ht="13.2" x14ac:dyDescent="0.25">
      <c r="A47" s="102" t="s">
        <v>311</v>
      </c>
      <c r="B47" s="102" t="s">
        <v>310</v>
      </c>
      <c r="C47" s="103" t="s">
        <v>49</v>
      </c>
      <c r="D47" s="115"/>
      <c r="F47" s="114">
        <v>541613</v>
      </c>
      <c r="G47" t="s">
        <v>148</v>
      </c>
    </row>
    <row r="48" spans="1:9" ht="13.2" x14ac:dyDescent="0.25">
      <c r="A48" s="102" t="s">
        <v>183</v>
      </c>
      <c r="B48" s="102" t="s">
        <v>182</v>
      </c>
      <c r="C48" s="103" t="s">
        <v>64</v>
      </c>
      <c r="D48" s="115"/>
      <c r="F48" s="114">
        <v>541614</v>
      </c>
      <c r="G48" t="s">
        <v>149</v>
      </c>
    </row>
    <row r="49" spans="1:12" ht="13.2" x14ac:dyDescent="0.25">
      <c r="A49" s="102" t="s">
        <v>203</v>
      </c>
      <c r="B49" s="102" t="s">
        <v>202</v>
      </c>
      <c r="C49" s="103" t="s">
        <v>65</v>
      </c>
      <c r="D49" s="115"/>
      <c r="F49" s="114">
        <v>541618</v>
      </c>
      <c r="G49" t="s">
        <v>150</v>
      </c>
    </row>
    <row r="50" spans="1:12" ht="13.2" x14ac:dyDescent="0.25">
      <c r="A50" s="102" t="s">
        <v>219</v>
      </c>
      <c r="B50" s="102" t="s">
        <v>218</v>
      </c>
      <c r="C50" s="103" t="s">
        <v>66</v>
      </c>
      <c r="D50" s="115"/>
      <c r="F50" s="114">
        <v>561110</v>
      </c>
      <c r="G50" t="s">
        <v>151</v>
      </c>
    </row>
    <row r="51" spans="1:12" ht="13.2" x14ac:dyDescent="0.25">
      <c r="A51" s="102" t="s">
        <v>259</v>
      </c>
      <c r="B51" s="102" t="s">
        <v>258</v>
      </c>
      <c r="C51" s="103" t="s">
        <v>67</v>
      </c>
      <c r="D51" s="115"/>
      <c r="F51" s="114">
        <v>561499</v>
      </c>
      <c r="G51" t="s">
        <v>152</v>
      </c>
    </row>
    <row r="52" spans="1:12" ht="13.2" x14ac:dyDescent="0.25">
      <c r="A52" s="102" t="s">
        <v>241</v>
      </c>
      <c r="B52" s="102" t="s">
        <v>240</v>
      </c>
      <c r="C52" s="103" t="s">
        <v>68</v>
      </c>
      <c r="D52" s="115"/>
      <c r="F52" s="114">
        <v>561611</v>
      </c>
      <c r="G52" t="s">
        <v>153</v>
      </c>
    </row>
    <row r="53" spans="1:12" ht="13.2" x14ac:dyDescent="0.25">
      <c r="A53" s="102" t="s">
        <v>277</v>
      </c>
      <c r="B53" s="102" t="s">
        <v>276</v>
      </c>
      <c r="C53" s="103" t="s">
        <v>69</v>
      </c>
      <c r="D53" s="115"/>
    </row>
    <row r="54" spans="1:12" ht="13.2" x14ac:dyDescent="0.25">
      <c r="A54" s="102" t="s">
        <v>295</v>
      </c>
      <c r="B54" s="102" t="s">
        <v>294</v>
      </c>
      <c r="C54" s="103" t="s">
        <v>70</v>
      </c>
      <c r="D54" s="115"/>
    </row>
    <row r="55" spans="1:12" ht="13.2" x14ac:dyDescent="0.25">
      <c r="A55" s="102" t="s">
        <v>185</v>
      </c>
      <c r="B55" s="102" t="s">
        <v>184</v>
      </c>
      <c r="C55" s="103" t="s">
        <v>71</v>
      </c>
      <c r="D55" s="115"/>
      <c r="F55" t="s">
        <v>328</v>
      </c>
    </row>
    <row r="56" spans="1:12" ht="13.2" x14ac:dyDescent="0.25">
      <c r="A56" s="102" t="s">
        <v>205</v>
      </c>
      <c r="B56" s="102" t="s">
        <v>204</v>
      </c>
      <c r="C56" s="103" t="s">
        <v>72</v>
      </c>
      <c r="D56" s="115"/>
      <c r="F56">
        <v>238210</v>
      </c>
      <c r="J56" t="s">
        <v>329</v>
      </c>
      <c r="L56" t="s">
        <v>341</v>
      </c>
    </row>
    <row r="57" spans="1:12" ht="13.2" x14ac:dyDescent="0.25">
      <c r="A57" s="102" t="s">
        <v>221</v>
      </c>
      <c r="B57" s="102" t="s">
        <v>220</v>
      </c>
      <c r="C57" s="103" t="s">
        <v>73</v>
      </c>
      <c r="D57" s="115"/>
      <c r="F57">
        <v>488111</v>
      </c>
      <c r="J57" t="s">
        <v>330</v>
      </c>
      <c r="L57" t="s">
        <v>342</v>
      </c>
    </row>
    <row r="58" spans="1:12" ht="13.2" x14ac:dyDescent="0.25">
      <c r="A58" s="102" t="s">
        <v>261</v>
      </c>
      <c r="B58" s="102" t="s">
        <v>260</v>
      </c>
      <c r="C58" s="103" t="s">
        <v>74</v>
      </c>
      <c r="D58" s="115"/>
      <c r="F58">
        <v>488119</v>
      </c>
      <c r="J58" t="s">
        <v>331</v>
      </c>
      <c r="L58" t="s">
        <v>343</v>
      </c>
    </row>
    <row r="59" spans="1:12" ht="13.2" x14ac:dyDescent="0.25">
      <c r="A59" s="102" t="s">
        <v>243</v>
      </c>
      <c r="B59" s="102" t="s">
        <v>242</v>
      </c>
      <c r="C59" s="103" t="s">
        <v>75</v>
      </c>
      <c r="D59" s="115"/>
      <c r="F59">
        <v>488190</v>
      </c>
      <c r="J59" t="s">
        <v>332</v>
      </c>
      <c r="L59" t="s">
        <v>344</v>
      </c>
    </row>
    <row r="60" spans="1:12" ht="13.2" x14ac:dyDescent="0.25">
      <c r="A60" s="102" t="s">
        <v>279</v>
      </c>
      <c r="B60" s="102" t="s">
        <v>278</v>
      </c>
      <c r="C60" s="103" t="s">
        <v>76</v>
      </c>
      <c r="D60" s="115"/>
      <c r="F60">
        <v>541310</v>
      </c>
      <c r="J60" t="s">
        <v>333</v>
      </c>
      <c r="L60" t="s">
        <v>345</v>
      </c>
    </row>
    <row r="61" spans="1:12" ht="13.2" x14ac:dyDescent="0.25">
      <c r="A61" s="102" t="s">
        <v>297</v>
      </c>
      <c r="B61" s="102" t="s">
        <v>296</v>
      </c>
      <c r="C61" s="103" t="s">
        <v>77</v>
      </c>
      <c r="D61" s="115"/>
      <c r="F61">
        <v>541380</v>
      </c>
      <c r="J61" t="s">
        <v>333</v>
      </c>
    </row>
    <row r="62" spans="1:12" ht="13.2" x14ac:dyDescent="0.25">
      <c r="A62" s="102" t="s">
        <v>197</v>
      </c>
      <c r="B62" s="102" t="s">
        <v>196</v>
      </c>
      <c r="C62" s="103" t="s">
        <v>50</v>
      </c>
      <c r="D62" s="115"/>
      <c r="F62">
        <v>541620</v>
      </c>
      <c r="J62" t="s">
        <v>334</v>
      </c>
    </row>
    <row r="63" spans="1:12" ht="13.2" x14ac:dyDescent="0.25">
      <c r="A63" s="102" t="s">
        <v>215</v>
      </c>
      <c r="B63" s="102" t="s">
        <v>214</v>
      </c>
      <c r="C63" s="103" t="s">
        <v>51</v>
      </c>
      <c r="D63" s="115"/>
      <c r="F63">
        <v>541690</v>
      </c>
      <c r="J63" t="s">
        <v>335</v>
      </c>
    </row>
    <row r="64" spans="1:12" ht="13.2" x14ac:dyDescent="0.25">
      <c r="A64" s="102" t="s">
        <v>233</v>
      </c>
      <c r="B64" s="102" t="s">
        <v>232</v>
      </c>
      <c r="C64" s="103" t="s">
        <v>52</v>
      </c>
      <c r="D64" s="115"/>
      <c r="F64">
        <v>541990</v>
      </c>
      <c r="J64" t="s">
        <v>336</v>
      </c>
    </row>
    <row r="65" spans="1:10" ht="13.2" x14ac:dyDescent="0.25">
      <c r="A65" s="102" t="s">
        <v>273</v>
      </c>
      <c r="B65" s="102" t="s">
        <v>272</v>
      </c>
      <c r="C65" s="103" t="s">
        <v>53</v>
      </c>
      <c r="D65" s="115"/>
      <c r="F65">
        <v>561210</v>
      </c>
      <c r="J65" t="s">
        <v>337</v>
      </c>
    </row>
    <row r="66" spans="1:10" ht="13.2" x14ac:dyDescent="0.25">
      <c r="A66" s="102" t="s">
        <v>255</v>
      </c>
      <c r="B66" s="102" t="s">
        <v>254</v>
      </c>
      <c r="C66" s="103" t="s">
        <v>54</v>
      </c>
      <c r="D66" s="115"/>
      <c r="F66">
        <v>562910</v>
      </c>
      <c r="J66" t="s">
        <v>338</v>
      </c>
    </row>
    <row r="67" spans="1:10" ht="13.2" x14ac:dyDescent="0.25">
      <c r="A67" s="102" t="s">
        <v>291</v>
      </c>
      <c r="B67" s="102" t="s">
        <v>290</v>
      </c>
      <c r="C67" s="103" t="s">
        <v>54</v>
      </c>
      <c r="D67" s="115"/>
      <c r="J67" t="s">
        <v>339</v>
      </c>
    </row>
    <row r="68" spans="1:10" ht="13.2" x14ac:dyDescent="0.25">
      <c r="A68" s="102" t="s">
        <v>309</v>
      </c>
      <c r="B68" s="102" t="s">
        <v>308</v>
      </c>
      <c r="C68" s="103" t="s">
        <v>55</v>
      </c>
      <c r="D68" s="115"/>
      <c r="J68" t="s">
        <v>340</v>
      </c>
    </row>
    <row r="69" spans="1:10" ht="13.2" x14ac:dyDescent="0.25">
      <c r="A69" s="102" t="s">
        <v>317</v>
      </c>
      <c r="B69" s="102" t="s">
        <v>316</v>
      </c>
      <c r="C69" s="103" t="s">
        <v>56</v>
      </c>
      <c r="D69" s="115"/>
      <c r="F69" t="s">
        <v>324</v>
      </c>
    </row>
    <row r="70" spans="1:10" ht="13.2" x14ac:dyDescent="0.25">
      <c r="A70" s="102" t="s">
        <v>319</v>
      </c>
      <c r="B70" s="102" t="s">
        <v>318</v>
      </c>
      <c r="C70" s="103" t="s">
        <v>57</v>
      </c>
      <c r="D70" s="115"/>
      <c r="F70" t="s">
        <v>325</v>
      </c>
    </row>
    <row r="71" spans="1:10" ht="13.2" x14ac:dyDescent="0.25">
      <c r="A71" s="102" t="s">
        <v>321</v>
      </c>
      <c r="B71" s="102" t="s">
        <v>320</v>
      </c>
      <c r="C71" s="103" t="s">
        <v>58</v>
      </c>
      <c r="D71" s="115"/>
      <c r="F71" t="s">
        <v>326</v>
      </c>
    </row>
    <row r="72" spans="1:10" ht="13.2" x14ac:dyDescent="0.25">
      <c r="A72" s="102" t="s">
        <v>323</v>
      </c>
      <c r="B72" s="102" t="s">
        <v>322</v>
      </c>
      <c r="C72" s="103" t="s">
        <v>59</v>
      </c>
      <c r="D72" s="115"/>
      <c r="F72" t="s">
        <v>327</v>
      </c>
    </row>
    <row r="73" spans="1:10" ht="13.2" x14ac:dyDescent="0.25">
      <c r="A73" s="102" t="s">
        <v>175</v>
      </c>
      <c r="B73" s="102" t="s">
        <v>174</v>
      </c>
      <c r="C73" s="103" t="s">
        <v>60</v>
      </c>
      <c r="D73" s="115"/>
    </row>
    <row r="74" spans="1:10" ht="13.2" x14ac:dyDescent="0.25">
      <c r="A74" s="102" t="s">
        <v>177</v>
      </c>
      <c r="B74" s="102" t="s">
        <v>176</v>
      </c>
      <c r="C74" s="103" t="s">
        <v>61</v>
      </c>
      <c r="D74" s="115"/>
    </row>
    <row r="75" spans="1:10" ht="13.2" x14ac:dyDescent="0.25">
      <c r="A75" s="102" t="s">
        <v>179</v>
      </c>
      <c r="B75" s="102" t="s">
        <v>178</v>
      </c>
      <c r="C75" s="103" t="s">
        <v>62</v>
      </c>
      <c r="D75" s="115"/>
    </row>
    <row r="76" spans="1:10" ht="13.2" x14ac:dyDescent="0.25">
      <c r="A76" s="102" t="s">
        <v>181</v>
      </c>
      <c r="B76" s="102" t="s">
        <v>180</v>
      </c>
      <c r="C76" s="103" t="s">
        <v>63</v>
      </c>
      <c r="D76" s="115"/>
    </row>
  </sheetData>
  <conditionalFormatting sqref="F30:I30">
    <cfRule type="expression" priority="1">
      <formula>$F$37=1</formula>
    </cfRule>
    <cfRule type="expression" priority="2">
      <formula>$F$37-1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FFFF00"/>
  </sheetPr>
  <dimension ref="A1:P291"/>
  <sheetViews>
    <sheetView showGridLines="0" tabSelected="1" topLeftCell="A2" zoomScale="80" zoomScaleNormal="80" zoomScalePageLayoutView="55" workbookViewId="0">
      <selection activeCell="J5" sqref="J5"/>
    </sheetView>
  </sheetViews>
  <sheetFormatPr defaultColWidth="9.28515625" defaultRowHeight="13.8" x14ac:dyDescent="0.25"/>
  <cols>
    <col min="1" max="1" width="6" style="2" customWidth="1"/>
    <col min="2" max="2" width="53.85546875" style="2" customWidth="1"/>
    <col min="3" max="3" width="53.42578125" style="2" customWidth="1"/>
    <col min="4" max="4" width="28.42578125" style="2" customWidth="1"/>
    <col min="5" max="5" width="21.7109375" style="2" customWidth="1"/>
    <col min="6" max="6" width="35.42578125" style="2" customWidth="1"/>
    <col min="7" max="8" width="21.85546875" style="2" customWidth="1"/>
    <col min="9" max="9" width="22.140625" style="2" customWidth="1"/>
    <col min="10" max="16" width="19.7109375" style="2" customWidth="1"/>
    <col min="17" max="16384" width="9.28515625" style="2"/>
  </cols>
  <sheetData>
    <row r="1" spans="1:16" ht="15.6" hidden="1" x14ac:dyDescent="0.3">
      <c r="B1" s="28" t="s">
        <v>590</v>
      </c>
    </row>
    <row r="2" spans="1:16" ht="31.2" customHeight="1" x14ac:dyDescent="0.25">
      <c r="B2" s="463" t="s">
        <v>703</v>
      </c>
      <c r="C2" s="463"/>
    </row>
    <row r="3" spans="1:16" ht="15.6" x14ac:dyDescent="0.3">
      <c r="B3" s="28"/>
    </row>
    <row r="4" spans="1:16" ht="23.4" thickBot="1" x14ac:dyDescent="0.3">
      <c r="B4" s="70" t="s">
        <v>104</v>
      </c>
      <c r="E4"/>
      <c r="F4"/>
      <c r="G4"/>
      <c r="H4"/>
    </row>
    <row r="5" spans="1:16" ht="33" customHeight="1" thickBot="1" x14ac:dyDescent="0.4">
      <c r="B5" s="129"/>
      <c r="C5" s="118" t="str">
        <f>IF(D5="","Select FA in the Instructions tab to display CLINs","FUNCTIONAL AREA (as selected in the Instructions tab):")</f>
        <v>FUNCTIONAL AREA (as selected in the Instructions tab):</v>
      </c>
      <c r="D5" s="289" t="str">
        <f>IF(Instructions!C11=0,"Please select FA in the Instructions Tab",Instructions!C11)</f>
        <v>BAM</v>
      </c>
      <c r="E5"/>
      <c r="F5"/>
      <c r="G5"/>
      <c r="H5"/>
      <c r="I5" s="178" t="s">
        <v>138</v>
      </c>
      <c r="J5" s="105"/>
      <c r="K5" s="178" t="s">
        <v>138</v>
      </c>
      <c r="L5" s="105"/>
      <c r="M5" s="178" t="s">
        <v>138</v>
      </c>
      <c r="N5" s="105"/>
      <c r="O5" s="178" t="s">
        <v>138</v>
      </c>
      <c r="P5" s="105"/>
    </row>
    <row r="6" spans="1:16" s="106" customFormat="1" ht="25.2" customHeight="1" x14ac:dyDescent="0.2">
      <c r="D6" s="290" t="s">
        <v>543</v>
      </c>
      <c r="E6" s="461" t="s">
        <v>629</v>
      </c>
      <c r="F6" s="462"/>
      <c r="G6" s="461" t="str">
        <f>CONCATENATE("Base ",$C224)</f>
        <v>Base Period</v>
      </c>
      <c r="H6" s="462"/>
      <c r="I6" s="466" t="str">
        <f>CONCATENATE("Option ",$C224," 1")</f>
        <v>Option Period 1</v>
      </c>
      <c r="J6" s="462"/>
      <c r="K6" s="466" t="str">
        <f>CONCATENATE("Option ",$C224," 2")</f>
        <v>Option Period 2</v>
      </c>
      <c r="L6" s="462"/>
      <c r="M6" s="466" t="str">
        <f>CONCATENATE("Option ",$C224," 3")</f>
        <v>Option Period 3</v>
      </c>
      <c r="N6" s="462"/>
      <c r="O6" s="466" t="str">
        <f>CONCATENATE("Option ",$C224," 4")</f>
        <v>Option Period 4</v>
      </c>
      <c r="P6" s="462"/>
    </row>
    <row r="7" spans="1:16" ht="45.6" customHeight="1" thickBot="1" x14ac:dyDescent="0.3">
      <c r="B7" s="107" t="s">
        <v>80</v>
      </c>
      <c r="C7" s="107" t="s">
        <v>82</v>
      </c>
      <c r="D7" s="293" t="s">
        <v>157</v>
      </c>
      <c r="E7" s="294" t="s">
        <v>108</v>
      </c>
      <c r="F7" s="294" t="s">
        <v>162</v>
      </c>
      <c r="G7" s="291" t="s">
        <v>111</v>
      </c>
      <c r="H7" s="111" t="str">
        <f>CONCATENATE("J-4 ",VLOOKUP(SelectedFY,FiscalYearProgramYear,3,FALSE),"/"," ","PY",VLOOKUP(SelectedFY,FiscalYearProgramYear,2,FALSE)," Ceiling Rate")</f>
        <v>J-4 FY26/ PY17 Ceiling Rate</v>
      </c>
      <c r="I7" s="112" t="s">
        <v>111</v>
      </c>
      <c r="J7" s="111" t="s">
        <v>167</v>
      </c>
      <c r="K7" s="112" t="s">
        <v>111</v>
      </c>
      <c r="L7" s="111" t="s">
        <v>167</v>
      </c>
      <c r="M7" s="112" t="s">
        <v>111</v>
      </c>
      <c r="N7" s="111" t="s">
        <v>167</v>
      </c>
      <c r="O7" s="112" t="s">
        <v>111</v>
      </c>
      <c r="P7" s="111" t="s">
        <v>167</v>
      </c>
    </row>
    <row r="8" spans="1:16" s="3" customFormat="1" ht="20.399999999999999" customHeight="1" x14ac:dyDescent="0.25">
      <c r="A8" s="3" t="str">
        <f>IF(B8="","Hide","")</f>
        <v/>
      </c>
      <c r="B8" s="437" t="s">
        <v>8</v>
      </c>
      <c r="C8" s="170" t="s">
        <v>8</v>
      </c>
      <c r="D8" s="441" t="s">
        <v>347</v>
      </c>
      <c r="E8" s="295"/>
      <c r="F8" s="296"/>
      <c r="G8" s="292" t="str">
        <f>IFERROR(CONCATENATE(VLOOKUP($D$6,FiscalYearProgramYear,2,FALSE),0,VLOOKUP('CLINs &amp; Ceiling Rates'!$D$5,NAICS!$N$11:$P$18,3,FALSE),VLOOKUP('CLINs &amp; Ceiling Rates'!C8,NAICS!$V$1:$W$153,2,FALSE),VLOOKUP('CLINs &amp; Ceiling Rates'!D8,NAICS!$O$6:$P$7,2,FALSE)),"")</f>
        <v>1702003C</v>
      </c>
      <c r="H8" s="140"/>
      <c r="I8" s="171" t="str">
        <f>IFERROR(CONCATENATE((LEFT(G8,2)+1),RIGHT(G8,6)),"")</f>
        <v>1802003C</v>
      </c>
      <c r="J8" s="172">
        <f>ROUND(H8*(1+J$5),2)</f>
        <v>0</v>
      </c>
      <c r="K8" s="171" t="str">
        <f>IFERROR(CONCATENATE((LEFT(I8,2)+1),RIGHT(I8,6)),"")</f>
        <v>1902003C</v>
      </c>
      <c r="L8" s="172">
        <f>ROUND(J8*(1+L$5),2)</f>
        <v>0</v>
      </c>
      <c r="M8" s="171" t="str">
        <f>IFERROR(CONCATENATE((LEFT(K8,2)+1),RIGHT(K8,6)),"")</f>
        <v>2002003C</v>
      </c>
      <c r="N8" s="172">
        <f>ROUND(L8*(1+N$5),2)</f>
        <v>0</v>
      </c>
      <c r="O8" s="171" t="str">
        <f>IFERROR(CONCATENATE((LEFT(M8,2)+1),RIGHT(M8,6)),"")</f>
        <v>2102003C</v>
      </c>
      <c r="P8" s="172">
        <f>ROUND(N8*(1+P$5),2)</f>
        <v>0</v>
      </c>
    </row>
    <row r="9" spans="1:16" s="3" customFormat="1" ht="20.399999999999999" customHeight="1" x14ac:dyDescent="0.25">
      <c r="A9" s="3" t="str">
        <f t="shared" ref="A9:A72" si="0">IF(B9="","Hide","")</f>
        <v/>
      </c>
      <c r="B9" s="437" t="s">
        <v>76</v>
      </c>
      <c r="C9" s="439" t="s">
        <v>76</v>
      </c>
      <c r="D9" s="441" t="s">
        <v>347</v>
      </c>
      <c r="E9" s="295"/>
      <c r="F9" s="296"/>
      <c r="G9" s="292" t="str">
        <f>IFERROR(CONCATENATE(VLOOKUP($D$6,FiscalYearProgramYear,2,FALSE),0,VLOOKUP('CLINs &amp; Ceiling Rates'!$D$5,NAICS!$N$11:$P$18,3,FALSE),VLOOKUP('CLINs &amp; Ceiling Rates'!C9,NAICS!$V$1:$W$153,2,FALSE),VLOOKUP('CLINs &amp; Ceiling Rates'!D9,NAICS!$O$6:$P$7,2,FALSE)),"")</f>
        <v>1702060C</v>
      </c>
      <c r="H9" s="140"/>
      <c r="I9" s="171" t="str">
        <f t="shared" ref="I9:I72" si="1">IFERROR(CONCATENATE((LEFT(G9,2)+1),RIGHT(G9,6)),"")</f>
        <v>1802060C</v>
      </c>
      <c r="J9" s="172">
        <f t="shared" ref="J9:J33" si="2">ROUND(H9*(1+J$5),2)</f>
        <v>0</v>
      </c>
      <c r="K9" s="171" t="str">
        <f t="shared" ref="K9:K33" si="3">IFERROR(CONCATENATE((LEFT(I9,2)+1),RIGHT(I9,6)),"")</f>
        <v>1902060C</v>
      </c>
      <c r="L9" s="172">
        <f t="shared" ref="L9:L33" si="4">ROUND(J9*(1+L$5),2)</f>
        <v>0</v>
      </c>
      <c r="M9" s="171" t="str">
        <f t="shared" ref="M9:M33" si="5">IFERROR(CONCATENATE((LEFT(K9,2)+1),RIGHT(K9,6)),"")</f>
        <v>2002060C</v>
      </c>
      <c r="N9" s="172">
        <f t="shared" ref="N9:N33" si="6">ROUND(L9*(1+N$5),2)</f>
        <v>0</v>
      </c>
      <c r="O9" s="171" t="str">
        <f t="shared" ref="O9:O33" si="7">IFERROR(CONCATENATE((LEFT(M9,2)+1),RIGHT(M9,6)),"")</f>
        <v>2102060C</v>
      </c>
      <c r="P9" s="172">
        <f t="shared" ref="P9:P33" si="8">ROUND(N9*(1+P$5),2)</f>
        <v>0</v>
      </c>
    </row>
    <row r="10" spans="1:16" s="3" customFormat="1" ht="20.399999999999999" customHeight="1" x14ac:dyDescent="0.25">
      <c r="A10" s="3" t="str">
        <f t="shared" si="0"/>
        <v/>
      </c>
      <c r="B10" s="437" t="s">
        <v>76</v>
      </c>
      <c r="C10" s="439" t="s">
        <v>76</v>
      </c>
      <c r="D10" s="441" t="s">
        <v>347</v>
      </c>
      <c r="E10" s="295"/>
      <c r="F10" s="295"/>
      <c r="G10" s="292" t="str">
        <f>IFERROR(CONCATENATE(VLOOKUP($D$6,FiscalYearProgramYear,2,FALSE),0,VLOOKUP('CLINs &amp; Ceiling Rates'!$D$5,NAICS!$N$11:$P$18,3,FALSE),VLOOKUP('CLINs &amp; Ceiling Rates'!C10,NAICS!$V$1:$W$153,2,FALSE),VLOOKUP('CLINs &amp; Ceiling Rates'!D10,NAICS!$O$6:$P$7,2,FALSE)),"")</f>
        <v>1702060C</v>
      </c>
      <c r="H10" s="140"/>
      <c r="I10" s="171" t="str">
        <f t="shared" si="1"/>
        <v>1802060C</v>
      </c>
      <c r="J10" s="172">
        <f t="shared" si="2"/>
        <v>0</v>
      </c>
      <c r="K10" s="171" t="str">
        <f t="shared" si="3"/>
        <v>1902060C</v>
      </c>
      <c r="L10" s="172">
        <f t="shared" si="4"/>
        <v>0</v>
      </c>
      <c r="M10" s="171" t="str">
        <f t="shared" si="5"/>
        <v>2002060C</v>
      </c>
      <c r="N10" s="172">
        <f t="shared" si="6"/>
        <v>0</v>
      </c>
      <c r="O10" s="171" t="str">
        <f t="shared" si="7"/>
        <v>2102060C</v>
      </c>
      <c r="P10" s="172">
        <f t="shared" si="8"/>
        <v>0</v>
      </c>
    </row>
    <row r="11" spans="1:16" s="3" customFormat="1" ht="20.399999999999999" customHeight="1" x14ac:dyDescent="0.25">
      <c r="A11" s="3" t="str">
        <f t="shared" si="0"/>
        <v/>
      </c>
      <c r="B11" s="437" t="s">
        <v>76</v>
      </c>
      <c r="C11" s="439" t="s">
        <v>76</v>
      </c>
      <c r="D11" s="441" t="s">
        <v>347</v>
      </c>
      <c r="E11" s="295"/>
      <c r="F11" s="295"/>
      <c r="G11" s="292" t="str">
        <f>IFERROR(CONCATENATE(VLOOKUP($D$6,FiscalYearProgramYear,2,FALSE),0,VLOOKUP('CLINs &amp; Ceiling Rates'!$D$5,NAICS!$N$11:$P$18,3,FALSE),VLOOKUP('CLINs &amp; Ceiling Rates'!C11,NAICS!$V$1:$W$153,2,FALSE),VLOOKUP('CLINs &amp; Ceiling Rates'!D11,NAICS!$O$6:$P$7,2,FALSE)),"")</f>
        <v>1702060C</v>
      </c>
      <c r="H11" s="140"/>
      <c r="I11" s="171" t="str">
        <f t="shared" si="1"/>
        <v>1802060C</v>
      </c>
      <c r="J11" s="172">
        <f t="shared" si="2"/>
        <v>0</v>
      </c>
      <c r="K11" s="171" t="str">
        <f t="shared" si="3"/>
        <v>1902060C</v>
      </c>
      <c r="L11" s="172">
        <f t="shared" si="4"/>
        <v>0</v>
      </c>
      <c r="M11" s="171" t="str">
        <f t="shared" si="5"/>
        <v>2002060C</v>
      </c>
      <c r="N11" s="172">
        <f t="shared" si="6"/>
        <v>0</v>
      </c>
      <c r="O11" s="171" t="str">
        <f t="shared" si="7"/>
        <v>2102060C</v>
      </c>
      <c r="P11" s="172">
        <f t="shared" si="8"/>
        <v>0</v>
      </c>
    </row>
    <row r="12" spans="1:16" s="3" customFormat="1" ht="20.399999999999999" customHeight="1" x14ac:dyDescent="0.25">
      <c r="A12" s="3" t="str">
        <f t="shared" si="0"/>
        <v/>
      </c>
      <c r="B12" s="437" t="s">
        <v>74</v>
      </c>
      <c r="C12" s="439" t="s">
        <v>74</v>
      </c>
      <c r="D12" s="441" t="s">
        <v>347</v>
      </c>
      <c r="E12" s="295"/>
      <c r="F12" s="295"/>
      <c r="G12" s="292" t="str">
        <f>IFERROR(CONCATENATE(VLOOKUP($D$6,FiscalYearProgramYear,2,FALSE),0,VLOOKUP('CLINs &amp; Ceiling Rates'!$D$5,NAICS!$N$11:$P$18,3,FALSE),VLOOKUP('CLINs &amp; Ceiling Rates'!C12,NAICS!$V$1:$W$153,2,FALSE),VLOOKUP('CLINs &amp; Ceiling Rates'!D12,NAICS!$O$6:$P$7,2,FALSE)),"")</f>
        <v>1702058C</v>
      </c>
      <c r="H12" s="140"/>
      <c r="I12" s="171" t="str">
        <f t="shared" si="1"/>
        <v>1802058C</v>
      </c>
      <c r="J12" s="172">
        <f t="shared" si="2"/>
        <v>0</v>
      </c>
      <c r="K12" s="171" t="str">
        <f t="shared" si="3"/>
        <v>1902058C</v>
      </c>
      <c r="L12" s="172">
        <f t="shared" si="4"/>
        <v>0</v>
      </c>
      <c r="M12" s="171" t="str">
        <f t="shared" si="5"/>
        <v>2002058C</v>
      </c>
      <c r="N12" s="172">
        <f t="shared" si="6"/>
        <v>0</v>
      </c>
      <c r="O12" s="171" t="str">
        <f t="shared" si="7"/>
        <v>2102058C</v>
      </c>
      <c r="P12" s="172">
        <f t="shared" si="8"/>
        <v>0</v>
      </c>
    </row>
    <row r="13" spans="1:16" ht="20.399999999999999" customHeight="1" x14ac:dyDescent="0.25">
      <c r="A13" s="3" t="str">
        <f t="shared" si="0"/>
        <v/>
      </c>
      <c r="B13" s="437" t="s">
        <v>74</v>
      </c>
      <c r="C13" s="439" t="s">
        <v>74</v>
      </c>
      <c r="D13" s="441" t="s">
        <v>347</v>
      </c>
      <c r="E13" s="295"/>
      <c r="F13" s="295"/>
      <c r="G13" s="292" t="str">
        <f>IFERROR(CONCATENATE(VLOOKUP($D$6,FiscalYearProgramYear,2,FALSE),0,VLOOKUP('CLINs &amp; Ceiling Rates'!$D$5,NAICS!$N$11:$P$18,3,FALSE),VLOOKUP('CLINs &amp; Ceiling Rates'!C13,NAICS!$V$1:$W$153,2,FALSE),VLOOKUP('CLINs &amp; Ceiling Rates'!D13,NAICS!$O$6:$P$7,2,FALSE)),"")</f>
        <v>1702058C</v>
      </c>
      <c r="H13" s="140"/>
      <c r="I13" s="171" t="str">
        <f t="shared" si="1"/>
        <v>1802058C</v>
      </c>
      <c r="J13" s="172">
        <f t="shared" si="2"/>
        <v>0</v>
      </c>
      <c r="K13" s="171" t="str">
        <f t="shared" si="3"/>
        <v>1902058C</v>
      </c>
      <c r="L13" s="172">
        <f t="shared" si="4"/>
        <v>0</v>
      </c>
      <c r="M13" s="171" t="str">
        <f t="shared" si="5"/>
        <v>2002058C</v>
      </c>
      <c r="N13" s="172">
        <f t="shared" si="6"/>
        <v>0</v>
      </c>
      <c r="O13" s="171" t="str">
        <f t="shared" si="7"/>
        <v>2102058C</v>
      </c>
      <c r="P13" s="172">
        <f t="shared" si="8"/>
        <v>0</v>
      </c>
    </row>
    <row r="14" spans="1:16" ht="20.399999999999999" customHeight="1" x14ac:dyDescent="0.25">
      <c r="A14" s="3" t="str">
        <f t="shared" si="0"/>
        <v/>
      </c>
      <c r="B14" s="437" t="s">
        <v>74</v>
      </c>
      <c r="C14" s="439" t="s">
        <v>74</v>
      </c>
      <c r="D14" s="441" t="s">
        <v>347</v>
      </c>
      <c r="E14" s="295"/>
      <c r="F14" s="295"/>
      <c r="G14" s="292" t="str">
        <f>IFERROR(CONCATENATE(VLOOKUP($D$6,FiscalYearProgramYear,2,FALSE),0,VLOOKUP('CLINs &amp; Ceiling Rates'!$D$5,NAICS!$N$11:$P$18,3,FALSE),VLOOKUP('CLINs &amp; Ceiling Rates'!C14,NAICS!$V$1:$W$153,2,FALSE),VLOOKUP('CLINs &amp; Ceiling Rates'!D14,NAICS!$O$6:$P$7,2,FALSE)),"")</f>
        <v>1702058C</v>
      </c>
      <c r="H14" s="140"/>
      <c r="I14" s="171" t="str">
        <f t="shared" si="1"/>
        <v>1802058C</v>
      </c>
      <c r="J14" s="172">
        <f t="shared" si="2"/>
        <v>0</v>
      </c>
      <c r="K14" s="171" t="str">
        <f t="shared" si="3"/>
        <v>1902058C</v>
      </c>
      <c r="L14" s="172">
        <f t="shared" si="4"/>
        <v>0</v>
      </c>
      <c r="M14" s="171" t="str">
        <f t="shared" si="5"/>
        <v>2002058C</v>
      </c>
      <c r="N14" s="172">
        <f t="shared" si="6"/>
        <v>0</v>
      </c>
      <c r="O14" s="171" t="str">
        <f t="shared" si="7"/>
        <v>2102058C</v>
      </c>
      <c r="P14" s="172">
        <f t="shared" si="8"/>
        <v>0</v>
      </c>
    </row>
    <row r="15" spans="1:16" ht="20.399999999999999" customHeight="1" x14ac:dyDescent="0.25">
      <c r="A15" s="3" t="str">
        <f t="shared" si="0"/>
        <v/>
      </c>
      <c r="B15" s="437" t="s">
        <v>74</v>
      </c>
      <c r="C15" s="439" t="s">
        <v>74</v>
      </c>
      <c r="D15" s="441" t="s">
        <v>347</v>
      </c>
      <c r="E15" s="295"/>
      <c r="F15" s="295"/>
      <c r="G15" s="292" t="str">
        <f>IFERROR(CONCATENATE(VLOOKUP($D$6,FiscalYearProgramYear,2,FALSE),0,VLOOKUP('CLINs &amp; Ceiling Rates'!$D$5,NAICS!$N$11:$P$18,3,FALSE),VLOOKUP('CLINs &amp; Ceiling Rates'!C15,NAICS!$V$1:$W$153,2,FALSE),VLOOKUP('CLINs &amp; Ceiling Rates'!D15,NAICS!$O$6:$P$7,2,FALSE)),"")</f>
        <v>1702058C</v>
      </c>
      <c r="H15" s="140"/>
      <c r="I15" s="171" t="str">
        <f t="shared" si="1"/>
        <v>1802058C</v>
      </c>
      <c r="J15" s="172">
        <f t="shared" si="2"/>
        <v>0</v>
      </c>
      <c r="K15" s="171" t="str">
        <f t="shared" si="3"/>
        <v>1902058C</v>
      </c>
      <c r="L15" s="172">
        <f t="shared" si="4"/>
        <v>0</v>
      </c>
      <c r="M15" s="171" t="str">
        <f t="shared" si="5"/>
        <v>2002058C</v>
      </c>
      <c r="N15" s="172">
        <f t="shared" si="6"/>
        <v>0</v>
      </c>
      <c r="O15" s="171" t="str">
        <f t="shared" si="7"/>
        <v>2102058C</v>
      </c>
      <c r="P15" s="172">
        <f t="shared" si="8"/>
        <v>0</v>
      </c>
    </row>
    <row r="16" spans="1:16" ht="20.399999999999999" customHeight="1" x14ac:dyDescent="0.25">
      <c r="A16" s="3" t="str">
        <f t="shared" si="0"/>
        <v/>
      </c>
      <c r="B16" s="437" t="s">
        <v>73</v>
      </c>
      <c r="C16" s="439" t="s">
        <v>73</v>
      </c>
      <c r="D16" s="441" t="s">
        <v>347</v>
      </c>
      <c r="E16" s="295"/>
      <c r="F16" s="295"/>
      <c r="G16" s="292" t="str">
        <f>IFERROR(CONCATENATE(VLOOKUP($D$6,FiscalYearProgramYear,2,FALSE),0,VLOOKUP('CLINs &amp; Ceiling Rates'!$D$5,NAICS!$N$11:$P$18,3,FALSE),VLOOKUP('CLINs &amp; Ceiling Rates'!C16,NAICS!$V$1:$W$153,2,FALSE),VLOOKUP('CLINs &amp; Ceiling Rates'!D16,NAICS!$O$6:$P$7,2,FALSE)),"")</f>
        <v>1702057C</v>
      </c>
      <c r="H16" s="140"/>
      <c r="I16" s="171" t="str">
        <f t="shared" si="1"/>
        <v>1802057C</v>
      </c>
      <c r="J16" s="172">
        <f t="shared" si="2"/>
        <v>0</v>
      </c>
      <c r="K16" s="171" t="str">
        <f t="shared" si="3"/>
        <v>1902057C</v>
      </c>
      <c r="L16" s="172">
        <f t="shared" si="4"/>
        <v>0</v>
      </c>
      <c r="M16" s="171" t="str">
        <f t="shared" si="5"/>
        <v>2002057C</v>
      </c>
      <c r="N16" s="172">
        <f t="shared" si="6"/>
        <v>0</v>
      </c>
      <c r="O16" s="171" t="str">
        <f t="shared" si="7"/>
        <v>2102057C</v>
      </c>
      <c r="P16" s="172">
        <f t="shared" si="8"/>
        <v>0</v>
      </c>
    </row>
    <row r="17" spans="1:16" ht="20.399999999999999" customHeight="1" x14ac:dyDescent="0.25">
      <c r="A17" s="3" t="str">
        <f t="shared" si="0"/>
        <v/>
      </c>
      <c r="B17" s="437" t="s">
        <v>73</v>
      </c>
      <c r="C17" s="439" t="s">
        <v>73</v>
      </c>
      <c r="D17" s="441" t="s">
        <v>347</v>
      </c>
      <c r="E17" s="295"/>
      <c r="F17" s="295"/>
      <c r="G17" s="292" t="str">
        <f>IFERROR(CONCATENATE(VLOOKUP($D$6,FiscalYearProgramYear,2,FALSE),0,VLOOKUP('CLINs &amp; Ceiling Rates'!$D$5,NAICS!$N$11:$P$18,3,FALSE),VLOOKUP('CLINs &amp; Ceiling Rates'!C17,NAICS!$V$1:$W$153,2,FALSE),VLOOKUP('CLINs &amp; Ceiling Rates'!D17,NAICS!$O$6:$P$7,2,FALSE)),"")</f>
        <v>1702057C</v>
      </c>
      <c r="H17" s="140"/>
      <c r="I17" s="171" t="str">
        <f t="shared" si="1"/>
        <v>1802057C</v>
      </c>
      <c r="J17" s="172">
        <f t="shared" si="2"/>
        <v>0</v>
      </c>
      <c r="K17" s="171" t="str">
        <f t="shared" si="3"/>
        <v>1902057C</v>
      </c>
      <c r="L17" s="172">
        <f t="shared" si="4"/>
        <v>0</v>
      </c>
      <c r="M17" s="171" t="str">
        <f t="shared" si="5"/>
        <v>2002057C</v>
      </c>
      <c r="N17" s="172">
        <f t="shared" si="6"/>
        <v>0</v>
      </c>
      <c r="O17" s="171" t="str">
        <f t="shared" si="7"/>
        <v>2102057C</v>
      </c>
      <c r="P17" s="172">
        <f t="shared" si="8"/>
        <v>0</v>
      </c>
    </row>
    <row r="18" spans="1:16" ht="20.399999999999999" customHeight="1" x14ac:dyDescent="0.25">
      <c r="A18" s="3" t="str">
        <f t="shared" si="0"/>
        <v/>
      </c>
      <c r="B18" s="437" t="s">
        <v>73</v>
      </c>
      <c r="C18" s="439" t="s">
        <v>73</v>
      </c>
      <c r="D18" s="441" t="s">
        <v>347</v>
      </c>
      <c r="E18" s="295"/>
      <c r="F18" s="295"/>
      <c r="G18" s="292" t="str">
        <f>IFERROR(CONCATENATE(VLOOKUP($D$6,FiscalYearProgramYear,2,FALSE),0,VLOOKUP('CLINs &amp; Ceiling Rates'!$D$5,NAICS!$N$11:$P$18,3,FALSE),VLOOKUP('CLINs &amp; Ceiling Rates'!C18,NAICS!$V$1:$W$153,2,FALSE),VLOOKUP('CLINs &amp; Ceiling Rates'!D18,NAICS!$O$6:$P$7,2,FALSE)),"")</f>
        <v>1702057C</v>
      </c>
      <c r="H18" s="140"/>
      <c r="I18" s="171" t="str">
        <f t="shared" si="1"/>
        <v>1802057C</v>
      </c>
      <c r="J18" s="172">
        <f t="shared" si="2"/>
        <v>0</v>
      </c>
      <c r="K18" s="171" t="str">
        <f t="shared" si="3"/>
        <v>1902057C</v>
      </c>
      <c r="L18" s="172">
        <f t="shared" si="4"/>
        <v>0</v>
      </c>
      <c r="M18" s="171" t="str">
        <f t="shared" si="5"/>
        <v>2002057C</v>
      </c>
      <c r="N18" s="172">
        <f t="shared" si="6"/>
        <v>0</v>
      </c>
      <c r="O18" s="171" t="str">
        <f t="shared" si="7"/>
        <v>2102057C</v>
      </c>
      <c r="P18" s="172">
        <f t="shared" si="8"/>
        <v>0</v>
      </c>
    </row>
    <row r="19" spans="1:16" ht="20.25" customHeight="1" x14ac:dyDescent="0.25">
      <c r="A19" s="3" t="str">
        <f t="shared" si="0"/>
        <v/>
      </c>
      <c r="B19" s="437" t="s">
        <v>73</v>
      </c>
      <c r="C19" s="439" t="s">
        <v>73</v>
      </c>
      <c r="D19" s="441" t="s">
        <v>347</v>
      </c>
      <c r="E19" s="295"/>
      <c r="F19" s="295"/>
      <c r="G19" s="292" t="str">
        <f>IFERROR(CONCATENATE(VLOOKUP($D$6,FiscalYearProgramYear,2,FALSE),0,VLOOKUP('CLINs &amp; Ceiling Rates'!$D$5,NAICS!$N$11:$P$18,3,FALSE),VLOOKUP('CLINs &amp; Ceiling Rates'!C19,NAICS!$V$1:$W$153,2,FALSE),VLOOKUP('CLINs &amp; Ceiling Rates'!D19,NAICS!$O$6:$P$7,2,FALSE)),"")</f>
        <v>1702057C</v>
      </c>
      <c r="H19" s="140"/>
      <c r="I19" s="171" t="str">
        <f t="shared" si="1"/>
        <v>1802057C</v>
      </c>
      <c r="J19" s="172">
        <f t="shared" si="2"/>
        <v>0</v>
      </c>
      <c r="K19" s="171" t="str">
        <f t="shared" si="3"/>
        <v>1902057C</v>
      </c>
      <c r="L19" s="172">
        <f t="shared" si="4"/>
        <v>0</v>
      </c>
      <c r="M19" s="171" t="str">
        <f t="shared" si="5"/>
        <v>2002057C</v>
      </c>
      <c r="N19" s="172">
        <f t="shared" si="6"/>
        <v>0</v>
      </c>
      <c r="O19" s="171" t="str">
        <f t="shared" si="7"/>
        <v>2102057C</v>
      </c>
      <c r="P19" s="172">
        <f t="shared" si="8"/>
        <v>0</v>
      </c>
    </row>
    <row r="20" spans="1:16" ht="20.399999999999999" hidden="1" customHeight="1" x14ac:dyDescent="0.25">
      <c r="A20" s="3" t="str">
        <f t="shared" si="0"/>
        <v>Hide</v>
      </c>
      <c r="B20" s="438"/>
      <c r="C20" s="440"/>
      <c r="D20" s="84"/>
      <c r="E20" s="295"/>
      <c r="F20" s="295"/>
      <c r="G20" s="292" t="str">
        <f>IFERROR(CONCATENATE(VLOOKUP($D$6,FiscalYearProgramYear,2,FALSE),0,VLOOKUP('CLINs &amp; Ceiling Rates'!$D$5,NAICS!$N$11:$P$18,3,FALSE),VLOOKUP('CLINs &amp; Ceiling Rates'!C20,NAICS!$V$1:$W$153,2,FALSE),VLOOKUP('CLINs &amp; Ceiling Rates'!D20,NAICS!$O$6:$P$7,2,FALSE)),"")</f>
        <v/>
      </c>
      <c r="H20" s="140"/>
      <c r="I20" s="171" t="str">
        <f t="shared" si="1"/>
        <v/>
      </c>
      <c r="J20" s="172">
        <f t="shared" si="2"/>
        <v>0</v>
      </c>
      <c r="K20" s="171" t="str">
        <f t="shared" si="3"/>
        <v/>
      </c>
      <c r="L20" s="172">
        <f t="shared" si="4"/>
        <v>0</v>
      </c>
      <c r="M20" s="171" t="str">
        <f t="shared" si="5"/>
        <v/>
      </c>
      <c r="N20" s="172">
        <f t="shared" si="6"/>
        <v>0</v>
      </c>
      <c r="O20" s="171" t="str">
        <f t="shared" si="7"/>
        <v/>
      </c>
      <c r="P20" s="172">
        <f t="shared" si="8"/>
        <v>0</v>
      </c>
    </row>
    <row r="21" spans="1:16" ht="20.399999999999999" hidden="1" customHeight="1" x14ac:dyDescent="0.25">
      <c r="A21" s="3" t="str">
        <f t="shared" si="0"/>
        <v>Hide</v>
      </c>
      <c r="B21" s="438"/>
      <c r="C21" s="170"/>
      <c r="D21" s="84"/>
      <c r="E21" s="295"/>
      <c r="F21" s="295"/>
      <c r="G21" s="292" t="str">
        <f>IFERROR(CONCATENATE(VLOOKUP($D$6,FiscalYearProgramYear,2,FALSE),0,VLOOKUP('CLINs &amp; Ceiling Rates'!$D$5,NAICS!$N$11:$P$18,3,FALSE),VLOOKUP('CLINs &amp; Ceiling Rates'!C21,NAICS!$V$1:$W$153,2,FALSE),VLOOKUP('CLINs &amp; Ceiling Rates'!D21,NAICS!$O$6:$P$7,2,FALSE)),"")</f>
        <v/>
      </c>
      <c r="H21" s="140"/>
      <c r="I21" s="171" t="str">
        <f t="shared" si="1"/>
        <v/>
      </c>
      <c r="J21" s="172">
        <f t="shared" si="2"/>
        <v>0</v>
      </c>
      <c r="K21" s="171" t="str">
        <f t="shared" si="3"/>
        <v/>
      </c>
      <c r="L21" s="172">
        <f t="shared" si="4"/>
        <v>0</v>
      </c>
      <c r="M21" s="171" t="str">
        <f t="shared" si="5"/>
        <v/>
      </c>
      <c r="N21" s="172">
        <f t="shared" si="6"/>
        <v>0</v>
      </c>
      <c r="O21" s="171" t="str">
        <f t="shared" si="7"/>
        <v/>
      </c>
      <c r="P21" s="172">
        <f t="shared" si="8"/>
        <v>0</v>
      </c>
    </row>
    <row r="22" spans="1:16" ht="20.399999999999999" hidden="1" customHeight="1" x14ac:dyDescent="0.25">
      <c r="A22" s="3" t="str">
        <f t="shared" si="0"/>
        <v>Hide</v>
      </c>
      <c r="B22" s="438"/>
      <c r="C22" s="170"/>
      <c r="D22" s="84"/>
      <c r="E22" s="295"/>
      <c r="F22" s="295"/>
      <c r="G22" s="292" t="str">
        <f>IFERROR(CONCATENATE(VLOOKUP($D$6,FiscalYearProgramYear,2,FALSE),0,VLOOKUP('CLINs &amp; Ceiling Rates'!$D$5,NAICS!$N$11:$P$18,3,FALSE),VLOOKUP('CLINs &amp; Ceiling Rates'!C22,NAICS!$V$1:$W$153,2,FALSE),VLOOKUP('CLINs &amp; Ceiling Rates'!D22,NAICS!$O$6:$P$7,2,FALSE)),"")</f>
        <v/>
      </c>
      <c r="H22" s="140"/>
      <c r="I22" s="171" t="str">
        <f t="shared" si="1"/>
        <v/>
      </c>
      <c r="J22" s="172">
        <f t="shared" si="2"/>
        <v>0</v>
      </c>
      <c r="K22" s="171" t="str">
        <f t="shared" si="3"/>
        <v/>
      </c>
      <c r="L22" s="172">
        <f t="shared" si="4"/>
        <v>0</v>
      </c>
      <c r="M22" s="171" t="str">
        <f t="shared" si="5"/>
        <v/>
      </c>
      <c r="N22" s="172">
        <f t="shared" si="6"/>
        <v>0</v>
      </c>
      <c r="O22" s="171" t="str">
        <f t="shared" si="7"/>
        <v/>
      </c>
      <c r="P22" s="172">
        <f t="shared" si="8"/>
        <v>0</v>
      </c>
    </row>
    <row r="23" spans="1:16" ht="20.399999999999999" hidden="1" customHeight="1" x14ac:dyDescent="0.25">
      <c r="A23" s="3" t="str">
        <f t="shared" si="0"/>
        <v>Hide</v>
      </c>
      <c r="B23" s="169"/>
      <c r="C23" s="170"/>
      <c r="D23" s="84"/>
      <c r="E23" s="295"/>
      <c r="F23" s="295"/>
      <c r="G23" s="292" t="str">
        <f>IFERROR(CONCATENATE(VLOOKUP($D$6,FiscalYearProgramYear,2,FALSE),0,VLOOKUP('CLINs &amp; Ceiling Rates'!$D$5,NAICS!$N$11:$P$18,3,FALSE),VLOOKUP('CLINs &amp; Ceiling Rates'!C23,NAICS!$V$1:$W$153,2,FALSE),VLOOKUP('CLINs &amp; Ceiling Rates'!D23,NAICS!$O$6:$P$7,2,FALSE)),"")</f>
        <v/>
      </c>
      <c r="H23" s="140"/>
      <c r="I23" s="171" t="str">
        <f t="shared" si="1"/>
        <v/>
      </c>
      <c r="J23" s="172">
        <f t="shared" si="2"/>
        <v>0</v>
      </c>
      <c r="K23" s="171" t="str">
        <f t="shared" si="3"/>
        <v/>
      </c>
      <c r="L23" s="172">
        <f t="shared" si="4"/>
        <v>0</v>
      </c>
      <c r="M23" s="171" t="str">
        <f t="shared" si="5"/>
        <v/>
      </c>
      <c r="N23" s="172">
        <f t="shared" si="6"/>
        <v>0</v>
      </c>
      <c r="O23" s="171" t="str">
        <f t="shared" si="7"/>
        <v/>
      </c>
      <c r="P23" s="172">
        <f t="shared" si="8"/>
        <v>0</v>
      </c>
    </row>
    <row r="24" spans="1:16" ht="20.399999999999999" hidden="1" customHeight="1" x14ac:dyDescent="0.25">
      <c r="A24" s="3" t="str">
        <f t="shared" si="0"/>
        <v>Hide</v>
      </c>
      <c r="B24" s="169"/>
      <c r="C24" s="170"/>
      <c r="D24" s="84"/>
      <c r="E24" s="295"/>
      <c r="F24" s="295"/>
      <c r="G24" s="292" t="str">
        <f>IFERROR(CONCATENATE(VLOOKUP($D$6,FiscalYearProgramYear,2,FALSE),0,VLOOKUP('CLINs &amp; Ceiling Rates'!$D$5,NAICS!$N$11:$P$18,3,FALSE),VLOOKUP('CLINs &amp; Ceiling Rates'!C24,NAICS!$V$1:$W$153,2,FALSE),VLOOKUP('CLINs &amp; Ceiling Rates'!D24,NAICS!$O$6:$P$7,2,FALSE)),"")</f>
        <v/>
      </c>
      <c r="H24" s="140"/>
      <c r="I24" s="171" t="str">
        <f t="shared" si="1"/>
        <v/>
      </c>
      <c r="J24" s="172">
        <f t="shared" si="2"/>
        <v>0</v>
      </c>
      <c r="K24" s="171" t="str">
        <f t="shared" si="3"/>
        <v/>
      </c>
      <c r="L24" s="172">
        <f t="shared" si="4"/>
        <v>0</v>
      </c>
      <c r="M24" s="171" t="str">
        <f t="shared" si="5"/>
        <v/>
      </c>
      <c r="N24" s="172">
        <f t="shared" si="6"/>
        <v>0</v>
      </c>
      <c r="O24" s="171" t="str">
        <f t="shared" si="7"/>
        <v/>
      </c>
      <c r="P24" s="172">
        <f t="shared" si="8"/>
        <v>0</v>
      </c>
    </row>
    <row r="25" spans="1:16" ht="20.399999999999999" hidden="1" customHeight="1" x14ac:dyDescent="0.25">
      <c r="A25" s="3" t="str">
        <f t="shared" si="0"/>
        <v>Hide</v>
      </c>
      <c r="B25" s="169"/>
      <c r="C25" s="170"/>
      <c r="D25" s="84"/>
      <c r="E25" s="295"/>
      <c r="F25" s="295"/>
      <c r="G25" s="292" t="str">
        <f>IFERROR(CONCATENATE(VLOOKUP($D$6,FiscalYearProgramYear,2,FALSE),0,VLOOKUP('CLINs &amp; Ceiling Rates'!$D$5,NAICS!$N$11:$P$18,3,FALSE),VLOOKUP('CLINs &amp; Ceiling Rates'!C25,NAICS!$V$1:$W$153,2,FALSE),VLOOKUP('CLINs &amp; Ceiling Rates'!D25,NAICS!$O$6:$P$7,2,FALSE)),"")</f>
        <v/>
      </c>
      <c r="H25" s="140"/>
      <c r="I25" s="171" t="str">
        <f t="shared" si="1"/>
        <v/>
      </c>
      <c r="J25" s="172">
        <f t="shared" si="2"/>
        <v>0</v>
      </c>
      <c r="K25" s="171" t="str">
        <f t="shared" si="3"/>
        <v/>
      </c>
      <c r="L25" s="172">
        <f t="shared" si="4"/>
        <v>0</v>
      </c>
      <c r="M25" s="171" t="str">
        <f t="shared" si="5"/>
        <v/>
      </c>
      <c r="N25" s="172">
        <f t="shared" si="6"/>
        <v>0</v>
      </c>
      <c r="O25" s="171" t="str">
        <f t="shared" si="7"/>
        <v/>
      </c>
      <c r="P25" s="172">
        <f t="shared" si="8"/>
        <v>0</v>
      </c>
    </row>
    <row r="26" spans="1:16" ht="20.399999999999999" hidden="1" customHeight="1" x14ac:dyDescent="0.25">
      <c r="A26" s="3" t="str">
        <f t="shared" si="0"/>
        <v>Hide</v>
      </c>
      <c r="B26" s="169"/>
      <c r="C26" s="170"/>
      <c r="D26" s="84"/>
      <c r="E26" s="295"/>
      <c r="F26" s="295"/>
      <c r="G26" s="292" t="str">
        <f>IFERROR(CONCATENATE(VLOOKUP($D$6,FiscalYearProgramYear,2,FALSE),0,VLOOKUP('CLINs &amp; Ceiling Rates'!$D$5,NAICS!$N$11:$P$18,3,FALSE),VLOOKUP('CLINs &amp; Ceiling Rates'!C26,NAICS!$V$1:$W$153,2,FALSE),VLOOKUP('CLINs &amp; Ceiling Rates'!D26,NAICS!$O$6:$P$7,2,FALSE)),"")</f>
        <v/>
      </c>
      <c r="H26" s="140"/>
      <c r="I26" s="171" t="str">
        <f t="shared" si="1"/>
        <v/>
      </c>
      <c r="J26" s="172">
        <f t="shared" si="2"/>
        <v>0</v>
      </c>
      <c r="K26" s="171" t="str">
        <f t="shared" si="3"/>
        <v/>
      </c>
      <c r="L26" s="172">
        <f t="shared" si="4"/>
        <v>0</v>
      </c>
      <c r="M26" s="171" t="str">
        <f t="shared" si="5"/>
        <v/>
      </c>
      <c r="N26" s="172">
        <f t="shared" si="6"/>
        <v>0</v>
      </c>
      <c r="O26" s="171" t="str">
        <f t="shared" si="7"/>
        <v/>
      </c>
      <c r="P26" s="172">
        <f t="shared" si="8"/>
        <v>0</v>
      </c>
    </row>
    <row r="27" spans="1:16" ht="20.399999999999999" hidden="1" customHeight="1" x14ac:dyDescent="0.25">
      <c r="A27" s="3" t="str">
        <f t="shared" si="0"/>
        <v>Hide</v>
      </c>
      <c r="B27" s="169"/>
      <c r="C27" s="170"/>
      <c r="D27" s="84"/>
      <c r="E27" s="295"/>
      <c r="F27" s="295"/>
      <c r="G27" s="292" t="str">
        <f>IFERROR(CONCATENATE(VLOOKUP($D$6,FiscalYearProgramYear,2,FALSE),0,VLOOKUP('CLINs &amp; Ceiling Rates'!$D$5,NAICS!$N$11:$P$18,3,FALSE),VLOOKUP('CLINs &amp; Ceiling Rates'!C27,NAICS!$V$1:$W$153,2,FALSE),VLOOKUP('CLINs &amp; Ceiling Rates'!D27,NAICS!$O$6:$P$7,2,FALSE)),"")</f>
        <v/>
      </c>
      <c r="H27" s="140"/>
      <c r="I27" s="171" t="str">
        <f t="shared" si="1"/>
        <v/>
      </c>
      <c r="J27" s="172">
        <f t="shared" si="2"/>
        <v>0</v>
      </c>
      <c r="K27" s="171" t="str">
        <f t="shared" si="3"/>
        <v/>
      </c>
      <c r="L27" s="172">
        <f t="shared" si="4"/>
        <v>0</v>
      </c>
      <c r="M27" s="171" t="str">
        <f t="shared" si="5"/>
        <v/>
      </c>
      <c r="N27" s="172">
        <f t="shared" si="6"/>
        <v>0</v>
      </c>
      <c r="O27" s="171" t="str">
        <f t="shared" si="7"/>
        <v/>
      </c>
      <c r="P27" s="172">
        <f t="shared" si="8"/>
        <v>0</v>
      </c>
    </row>
    <row r="28" spans="1:16" ht="20.399999999999999" hidden="1" customHeight="1" x14ac:dyDescent="0.25">
      <c r="A28" s="3" t="str">
        <f t="shared" si="0"/>
        <v>Hide</v>
      </c>
      <c r="B28" s="169"/>
      <c r="C28" s="170"/>
      <c r="D28" s="84"/>
      <c r="E28" s="295"/>
      <c r="F28" s="295"/>
      <c r="G28" s="292" t="str">
        <f>IFERROR(CONCATENATE(VLOOKUP($D$6,FiscalYearProgramYear,2,FALSE),0,VLOOKUP('CLINs &amp; Ceiling Rates'!$D$5,NAICS!$N$11:$P$18,3,FALSE),VLOOKUP('CLINs &amp; Ceiling Rates'!C28,NAICS!$V$1:$W$153,2,FALSE),VLOOKUP('CLINs &amp; Ceiling Rates'!D28,NAICS!$O$6:$P$7,2,FALSE)),"")</f>
        <v/>
      </c>
      <c r="H28" s="140"/>
      <c r="I28" s="171" t="str">
        <f t="shared" si="1"/>
        <v/>
      </c>
      <c r="J28" s="172">
        <f t="shared" si="2"/>
        <v>0</v>
      </c>
      <c r="K28" s="171" t="str">
        <f t="shared" si="3"/>
        <v/>
      </c>
      <c r="L28" s="172">
        <f t="shared" si="4"/>
        <v>0</v>
      </c>
      <c r="M28" s="171" t="str">
        <f t="shared" si="5"/>
        <v/>
      </c>
      <c r="N28" s="172">
        <f t="shared" si="6"/>
        <v>0</v>
      </c>
      <c r="O28" s="171" t="str">
        <f t="shared" si="7"/>
        <v/>
      </c>
      <c r="P28" s="172">
        <f t="shared" si="8"/>
        <v>0</v>
      </c>
    </row>
    <row r="29" spans="1:16" ht="20.399999999999999" hidden="1" customHeight="1" x14ac:dyDescent="0.25">
      <c r="A29" s="3" t="str">
        <f t="shared" si="0"/>
        <v>Hide</v>
      </c>
      <c r="B29" s="169"/>
      <c r="C29" s="170"/>
      <c r="D29" s="84"/>
      <c r="E29" s="295"/>
      <c r="F29" s="295"/>
      <c r="G29" s="292" t="str">
        <f>IFERROR(CONCATENATE(VLOOKUP($D$6,FiscalYearProgramYear,2,FALSE),0,VLOOKUP('CLINs &amp; Ceiling Rates'!$D$5,NAICS!$N$11:$P$18,3,FALSE),VLOOKUP('CLINs &amp; Ceiling Rates'!C29,NAICS!$V$1:$W$153,2,FALSE),VLOOKUP('CLINs &amp; Ceiling Rates'!D29,NAICS!$O$6:$P$7,2,FALSE)),"")</f>
        <v/>
      </c>
      <c r="H29" s="140"/>
      <c r="I29" s="171" t="str">
        <f t="shared" si="1"/>
        <v/>
      </c>
      <c r="J29" s="172">
        <f t="shared" si="2"/>
        <v>0</v>
      </c>
      <c r="K29" s="171" t="str">
        <f t="shared" si="3"/>
        <v/>
      </c>
      <c r="L29" s="172">
        <f t="shared" si="4"/>
        <v>0</v>
      </c>
      <c r="M29" s="171" t="str">
        <f t="shared" si="5"/>
        <v/>
      </c>
      <c r="N29" s="172">
        <f t="shared" si="6"/>
        <v>0</v>
      </c>
      <c r="O29" s="171" t="str">
        <f t="shared" si="7"/>
        <v/>
      </c>
      <c r="P29" s="172">
        <f t="shared" si="8"/>
        <v>0</v>
      </c>
    </row>
    <row r="30" spans="1:16" ht="20.399999999999999" hidden="1" customHeight="1" x14ac:dyDescent="0.25">
      <c r="A30" s="3" t="str">
        <f t="shared" si="0"/>
        <v>Hide</v>
      </c>
      <c r="B30" s="169"/>
      <c r="C30" s="170"/>
      <c r="D30" s="84"/>
      <c r="E30" s="295"/>
      <c r="F30" s="295"/>
      <c r="G30" s="292" t="str">
        <f>IFERROR(CONCATENATE(VLOOKUP($D$6,FiscalYearProgramYear,2,FALSE),0,VLOOKUP('CLINs &amp; Ceiling Rates'!$D$5,NAICS!$N$11:$P$18,3,FALSE),VLOOKUP('CLINs &amp; Ceiling Rates'!C30,NAICS!$V$1:$W$153,2,FALSE),VLOOKUP('CLINs &amp; Ceiling Rates'!D30,NAICS!$O$6:$P$7,2,FALSE)),"")</f>
        <v/>
      </c>
      <c r="H30" s="140"/>
      <c r="I30" s="171" t="str">
        <f t="shared" si="1"/>
        <v/>
      </c>
      <c r="J30" s="172">
        <f t="shared" si="2"/>
        <v>0</v>
      </c>
      <c r="K30" s="171" t="str">
        <f t="shared" si="3"/>
        <v/>
      </c>
      <c r="L30" s="172">
        <f t="shared" si="4"/>
        <v>0</v>
      </c>
      <c r="M30" s="171" t="str">
        <f t="shared" si="5"/>
        <v/>
      </c>
      <c r="N30" s="172">
        <f t="shared" si="6"/>
        <v>0</v>
      </c>
      <c r="O30" s="171" t="str">
        <f t="shared" si="7"/>
        <v/>
      </c>
      <c r="P30" s="172">
        <f t="shared" si="8"/>
        <v>0</v>
      </c>
    </row>
    <row r="31" spans="1:16" ht="20.399999999999999" hidden="1" customHeight="1" x14ac:dyDescent="0.25">
      <c r="A31" s="3" t="str">
        <f t="shared" si="0"/>
        <v>Hide</v>
      </c>
      <c r="B31" s="169"/>
      <c r="C31" s="170"/>
      <c r="D31" s="84"/>
      <c r="E31" s="295"/>
      <c r="F31" s="295"/>
      <c r="G31" s="292" t="str">
        <f>IFERROR(CONCATENATE(VLOOKUP($D$6,FiscalYearProgramYear,2,FALSE),0,VLOOKUP('CLINs &amp; Ceiling Rates'!$D$5,NAICS!$N$11:$P$18,3,FALSE),VLOOKUP('CLINs &amp; Ceiling Rates'!C31,NAICS!$V$1:$W$153,2,FALSE),VLOOKUP('CLINs &amp; Ceiling Rates'!D31,NAICS!$O$6:$P$7,2,FALSE)),"")</f>
        <v/>
      </c>
      <c r="H31" s="140"/>
      <c r="I31" s="171" t="str">
        <f t="shared" si="1"/>
        <v/>
      </c>
      <c r="J31" s="172">
        <f t="shared" si="2"/>
        <v>0</v>
      </c>
      <c r="K31" s="171" t="str">
        <f t="shared" si="3"/>
        <v/>
      </c>
      <c r="L31" s="172">
        <f t="shared" si="4"/>
        <v>0</v>
      </c>
      <c r="M31" s="171" t="str">
        <f t="shared" si="5"/>
        <v/>
      </c>
      <c r="N31" s="172">
        <f t="shared" si="6"/>
        <v>0</v>
      </c>
      <c r="O31" s="171" t="str">
        <f t="shared" si="7"/>
        <v/>
      </c>
      <c r="P31" s="172">
        <f t="shared" si="8"/>
        <v>0</v>
      </c>
    </row>
    <row r="32" spans="1:16" ht="20.399999999999999" hidden="1" customHeight="1" x14ac:dyDescent="0.25">
      <c r="A32" s="3" t="str">
        <f t="shared" si="0"/>
        <v>Hide</v>
      </c>
      <c r="B32" s="169"/>
      <c r="C32" s="170"/>
      <c r="D32" s="84"/>
      <c r="E32" s="295"/>
      <c r="F32" s="295"/>
      <c r="G32" s="292" t="str">
        <f>IFERROR(CONCATENATE(VLOOKUP($D$6,FiscalYearProgramYear,2,FALSE),0,VLOOKUP('CLINs &amp; Ceiling Rates'!$D$5,NAICS!$N$11:$P$18,3,FALSE),VLOOKUP('CLINs &amp; Ceiling Rates'!C32,NAICS!$V$1:$W$153,2,FALSE),VLOOKUP('CLINs &amp; Ceiling Rates'!D32,NAICS!$O$6:$P$7,2,FALSE)),"")</f>
        <v/>
      </c>
      <c r="H32" s="140"/>
      <c r="I32" s="171" t="str">
        <f t="shared" si="1"/>
        <v/>
      </c>
      <c r="J32" s="172">
        <f t="shared" si="2"/>
        <v>0</v>
      </c>
      <c r="K32" s="171" t="str">
        <f t="shared" si="3"/>
        <v/>
      </c>
      <c r="L32" s="172">
        <f t="shared" si="4"/>
        <v>0</v>
      </c>
      <c r="M32" s="171" t="str">
        <f t="shared" si="5"/>
        <v/>
      </c>
      <c r="N32" s="172">
        <f t="shared" si="6"/>
        <v>0</v>
      </c>
      <c r="O32" s="171" t="str">
        <f t="shared" si="7"/>
        <v/>
      </c>
      <c r="P32" s="172">
        <f t="shared" si="8"/>
        <v>0</v>
      </c>
    </row>
    <row r="33" spans="1:16" ht="20.399999999999999" hidden="1" customHeight="1" x14ac:dyDescent="0.25">
      <c r="A33" s="3" t="str">
        <f t="shared" si="0"/>
        <v>Hide</v>
      </c>
      <c r="B33" s="169"/>
      <c r="C33" s="170"/>
      <c r="D33" s="84"/>
      <c r="E33" s="295"/>
      <c r="F33" s="295"/>
      <c r="G33" s="292" t="str">
        <f>IFERROR(CONCATENATE(VLOOKUP($D$6,FiscalYearProgramYear,2,FALSE),0,VLOOKUP('CLINs &amp; Ceiling Rates'!$D$5,NAICS!$N$11:$P$18,3,FALSE),VLOOKUP('CLINs &amp; Ceiling Rates'!C33,NAICS!$V$1:$W$153,2,FALSE),VLOOKUP('CLINs &amp; Ceiling Rates'!D33,NAICS!$O$6:$P$7,2,FALSE)),"")</f>
        <v/>
      </c>
      <c r="H33" s="140"/>
      <c r="I33" s="171" t="str">
        <f t="shared" si="1"/>
        <v/>
      </c>
      <c r="J33" s="172">
        <f t="shared" si="2"/>
        <v>0</v>
      </c>
      <c r="K33" s="171" t="str">
        <f t="shared" si="3"/>
        <v/>
      </c>
      <c r="L33" s="172">
        <f t="shared" si="4"/>
        <v>0</v>
      </c>
      <c r="M33" s="171" t="str">
        <f t="shared" si="5"/>
        <v/>
      </c>
      <c r="N33" s="172">
        <f t="shared" si="6"/>
        <v>0</v>
      </c>
      <c r="O33" s="171" t="str">
        <f t="shared" si="7"/>
        <v/>
      </c>
      <c r="P33" s="172">
        <f t="shared" si="8"/>
        <v>0</v>
      </c>
    </row>
    <row r="34" spans="1:16" ht="20.399999999999999" hidden="1" customHeight="1" x14ac:dyDescent="0.25">
      <c r="A34" s="3" t="str">
        <f t="shared" si="0"/>
        <v>Hide</v>
      </c>
      <c r="B34" s="169"/>
      <c r="C34" s="170"/>
      <c r="D34" s="84"/>
      <c r="E34" s="295"/>
      <c r="F34" s="295"/>
      <c r="G34" s="292" t="str">
        <f>IFERROR(CONCATENATE(VLOOKUP($D$6,FiscalYearProgramYear,2,FALSE),0,VLOOKUP('CLINs &amp; Ceiling Rates'!$D$5,NAICS!$N$11:$P$18,3,FALSE),VLOOKUP('CLINs &amp; Ceiling Rates'!C34,NAICS!$V$1:$W$153,2,FALSE),VLOOKUP('CLINs &amp; Ceiling Rates'!D34,NAICS!$O$6:$P$7,2,FALSE)),"")</f>
        <v/>
      </c>
      <c r="H34" s="140"/>
      <c r="I34" s="171" t="str">
        <f t="shared" si="1"/>
        <v/>
      </c>
      <c r="J34" s="172">
        <f t="shared" ref="J34:J97" si="9">ROUND(H34*(1+J$5),2)</f>
        <v>0</v>
      </c>
      <c r="K34" s="171" t="str">
        <f t="shared" ref="K34:K97" si="10">IFERROR(CONCATENATE((LEFT(I34,2)+1),RIGHT(I34,6)),"")</f>
        <v/>
      </c>
      <c r="L34" s="172">
        <f t="shared" ref="L34:L97" si="11">ROUND(J34*(1+L$5),2)</f>
        <v>0</v>
      </c>
      <c r="M34" s="171" t="str">
        <f t="shared" ref="M34:M97" si="12">IFERROR(CONCATENATE((LEFT(K34,2)+1),RIGHT(K34,6)),"")</f>
        <v/>
      </c>
      <c r="N34" s="172">
        <f t="shared" ref="N34:N97" si="13">ROUND(L34*(1+N$5),2)</f>
        <v>0</v>
      </c>
      <c r="O34" s="171" t="str">
        <f t="shared" ref="O34:O97" si="14">IFERROR(CONCATENATE((LEFT(M34,2)+1),RIGHT(M34,6)),"")</f>
        <v/>
      </c>
      <c r="P34" s="172">
        <f t="shared" ref="P34:P97" si="15">ROUND(N34*(1+P$5),2)</f>
        <v>0</v>
      </c>
    </row>
    <row r="35" spans="1:16" ht="20.399999999999999" hidden="1" customHeight="1" x14ac:dyDescent="0.25">
      <c r="A35" s="3" t="str">
        <f t="shared" si="0"/>
        <v>Hide</v>
      </c>
      <c r="B35" s="169"/>
      <c r="C35" s="170"/>
      <c r="D35" s="84"/>
      <c r="E35" s="295"/>
      <c r="F35" s="295"/>
      <c r="G35" s="292" t="str">
        <f>IFERROR(CONCATENATE(VLOOKUP($D$6,FiscalYearProgramYear,2,FALSE),0,VLOOKUP('CLINs &amp; Ceiling Rates'!$D$5,NAICS!$N$11:$P$18,3,FALSE),VLOOKUP('CLINs &amp; Ceiling Rates'!C35,NAICS!$V$1:$W$153,2,FALSE),VLOOKUP('CLINs &amp; Ceiling Rates'!D35,NAICS!$O$6:$P$7,2,FALSE)),"")</f>
        <v/>
      </c>
      <c r="H35" s="140"/>
      <c r="I35" s="171" t="str">
        <f t="shared" si="1"/>
        <v/>
      </c>
      <c r="J35" s="172">
        <f t="shared" si="9"/>
        <v>0</v>
      </c>
      <c r="K35" s="171" t="str">
        <f t="shared" si="10"/>
        <v/>
      </c>
      <c r="L35" s="172">
        <f t="shared" si="11"/>
        <v>0</v>
      </c>
      <c r="M35" s="171" t="str">
        <f t="shared" si="12"/>
        <v/>
      </c>
      <c r="N35" s="172">
        <f t="shared" si="13"/>
        <v>0</v>
      </c>
      <c r="O35" s="171" t="str">
        <f t="shared" si="14"/>
        <v/>
      </c>
      <c r="P35" s="172">
        <f t="shared" si="15"/>
        <v>0</v>
      </c>
    </row>
    <row r="36" spans="1:16" ht="20.399999999999999" hidden="1" customHeight="1" x14ac:dyDescent="0.25">
      <c r="A36" s="3" t="str">
        <f t="shared" si="0"/>
        <v>Hide</v>
      </c>
      <c r="B36" s="169"/>
      <c r="C36" s="170"/>
      <c r="D36" s="84"/>
      <c r="E36" s="295"/>
      <c r="F36" s="295"/>
      <c r="G36" s="292" t="str">
        <f>IFERROR(CONCATENATE(VLOOKUP($D$6,FiscalYearProgramYear,2,FALSE),0,VLOOKUP('CLINs &amp; Ceiling Rates'!$D$5,NAICS!$N$11:$P$18,3,FALSE),VLOOKUP('CLINs &amp; Ceiling Rates'!C36,NAICS!$V$1:$W$153,2,FALSE),VLOOKUP('CLINs &amp; Ceiling Rates'!D36,NAICS!$O$6:$P$7,2,FALSE)),"")</f>
        <v/>
      </c>
      <c r="H36" s="140"/>
      <c r="I36" s="171" t="str">
        <f t="shared" si="1"/>
        <v/>
      </c>
      <c r="J36" s="172">
        <f t="shared" si="9"/>
        <v>0</v>
      </c>
      <c r="K36" s="171" t="str">
        <f t="shared" si="10"/>
        <v/>
      </c>
      <c r="L36" s="172">
        <f t="shared" si="11"/>
        <v>0</v>
      </c>
      <c r="M36" s="171" t="str">
        <f t="shared" si="12"/>
        <v/>
      </c>
      <c r="N36" s="172">
        <f t="shared" si="13"/>
        <v>0</v>
      </c>
      <c r="O36" s="171" t="str">
        <f t="shared" si="14"/>
        <v/>
      </c>
      <c r="P36" s="172">
        <f t="shared" si="15"/>
        <v>0</v>
      </c>
    </row>
    <row r="37" spans="1:16" ht="20.399999999999999" hidden="1" customHeight="1" x14ac:dyDescent="0.25">
      <c r="A37" s="3" t="str">
        <f t="shared" si="0"/>
        <v>Hide</v>
      </c>
      <c r="B37" s="169"/>
      <c r="C37" s="170"/>
      <c r="D37" s="84"/>
      <c r="E37" s="295"/>
      <c r="F37" s="295"/>
      <c r="G37" s="292" t="str">
        <f>IFERROR(CONCATENATE(VLOOKUP($D$6,FiscalYearProgramYear,2,FALSE),0,VLOOKUP('CLINs &amp; Ceiling Rates'!$D$5,NAICS!$N$11:$P$18,3,FALSE),VLOOKUP('CLINs &amp; Ceiling Rates'!C37,NAICS!$V$1:$W$153,2,FALSE),VLOOKUP('CLINs &amp; Ceiling Rates'!D37,NAICS!$O$6:$P$7,2,FALSE)),"")</f>
        <v/>
      </c>
      <c r="H37" s="140"/>
      <c r="I37" s="171" t="str">
        <f t="shared" si="1"/>
        <v/>
      </c>
      <c r="J37" s="172">
        <f t="shared" si="9"/>
        <v>0</v>
      </c>
      <c r="K37" s="171" t="str">
        <f t="shared" si="10"/>
        <v/>
      </c>
      <c r="L37" s="172">
        <f t="shared" si="11"/>
        <v>0</v>
      </c>
      <c r="M37" s="171" t="str">
        <f t="shared" si="12"/>
        <v/>
      </c>
      <c r="N37" s="172">
        <f t="shared" si="13"/>
        <v>0</v>
      </c>
      <c r="O37" s="171" t="str">
        <f t="shared" si="14"/>
        <v/>
      </c>
      <c r="P37" s="172">
        <f t="shared" si="15"/>
        <v>0</v>
      </c>
    </row>
    <row r="38" spans="1:16" ht="20.399999999999999" hidden="1" customHeight="1" x14ac:dyDescent="0.25">
      <c r="A38" s="3" t="str">
        <f t="shared" si="0"/>
        <v>Hide</v>
      </c>
      <c r="B38" s="169"/>
      <c r="C38" s="170"/>
      <c r="D38" s="84"/>
      <c r="E38" s="295"/>
      <c r="F38" s="295"/>
      <c r="G38" s="292" t="str">
        <f>IFERROR(CONCATENATE(VLOOKUP($D$6,FiscalYearProgramYear,2,FALSE),0,VLOOKUP('CLINs &amp; Ceiling Rates'!$D$5,NAICS!$N$11:$P$18,3,FALSE),VLOOKUP('CLINs &amp; Ceiling Rates'!C38,NAICS!$V$1:$W$153,2,FALSE),VLOOKUP('CLINs &amp; Ceiling Rates'!D38,NAICS!$O$6:$P$7,2,FALSE)),"")</f>
        <v/>
      </c>
      <c r="H38" s="140"/>
      <c r="I38" s="171" t="str">
        <f t="shared" si="1"/>
        <v/>
      </c>
      <c r="J38" s="172">
        <f t="shared" si="9"/>
        <v>0</v>
      </c>
      <c r="K38" s="171" t="str">
        <f t="shared" si="10"/>
        <v/>
      </c>
      <c r="L38" s="172">
        <f t="shared" si="11"/>
        <v>0</v>
      </c>
      <c r="M38" s="171" t="str">
        <f t="shared" si="12"/>
        <v/>
      </c>
      <c r="N38" s="172">
        <f t="shared" si="13"/>
        <v>0</v>
      </c>
      <c r="O38" s="171" t="str">
        <f t="shared" si="14"/>
        <v/>
      </c>
      <c r="P38" s="172">
        <f t="shared" si="15"/>
        <v>0</v>
      </c>
    </row>
    <row r="39" spans="1:16" ht="20.399999999999999" hidden="1" customHeight="1" x14ac:dyDescent="0.25">
      <c r="A39" s="3" t="str">
        <f t="shared" si="0"/>
        <v>Hide</v>
      </c>
      <c r="B39" s="169"/>
      <c r="C39" s="170"/>
      <c r="D39" s="84"/>
      <c r="E39" s="295"/>
      <c r="F39" s="295"/>
      <c r="G39" s="292" t="str">
        <f>IFERROR(CONCATENATE(VLOOKUP($D$6,FiscalYearProgramYear,2,FALSE),0,VLOOKUP('CLINs &amp; Ceiling Rates'!$D$5,NAICS!$N$11:$P$18,3,FALSE),VLOOKUP('CLINs &amp; Ceiling Rates'!C39,NAICS!$V$1:$W$153,2,FALSE),VLOOKUP('CLINs &amp; Ceiling Rates'!D39,NAICS!$O$6:$P$7,2,FALSE)),"")</f>
        <v/>
      </c>
      <c r="H39" s="140"/>
      <c r="I39" s="171" t="str">
        <f t="shared" si="1"/>
        <v/>
      </c>
      <c r="J39" s="172">
        <f t="shared" si="9"/>
        <v>0</v>
      </c>
      <c r="K39" s="171" t="str">
        <f t="shared" si="10"/>
        <v/>
      </c>
      <c r="L39" s="172">
        <f t="shared" si="11"/>
        <v>0</v>
      </c>
      <c r="M39" s="171" t="str">
        <f t="shared" si="12"/>
        <v/>
      </c>
      <c r="N39" s="172">
        <f t="shared" si="13"/>
        <v>0</v>
      </c>
      <c r="O39" s="171" t="str">
        <f t="shared" si="14"/>
        <v/>
      </c>
      <c r="P39" s="172">
        <f t="shared" si="15"/>
        <v>0</v>
      </c>
    </row>
    <row r="40" spans="1:16" ht="20.399999999999999" hidden="1" customHeight="1" x14ac:dyDescent="0.25">
      <c r="A40" s="3" t="str">
        <f t="shared" si="0"/>
        <v>Hide</v>
      </c>
      <c r="B40" s="169"/>
      <c r="C40" s="170"/>
      <c r="D40" s="84"/>
      <c r="E40" s="295"/>
      <c r="F40" s="295"/>
      <c r="G40" s="292" t="str">
        <f>IFERROR(CONCATENATE(VLOOKUP($D$6,FiscalYearProgramYear,2,FALSE),0,VLOOKUP('CLINs &amp; Ceiling Rates'!$D$5,NAICS!$N$11:$P$18,3,FALSE),VLOOKUP('CLINs &amp; Ceiling Rates'!C40,NAICS!$V$1:$W$153,2,FALSE),VLOOKUP('CLINs &amp; Ceiling Rates'!D40,NAICS!$O$6:$P$7,2,FALSE)),"")</f>
        <v/>
      </c>
      <c r="H40" s="140"/>
      <c r="I40" s="171" t="str">
        <f t="shared" si="1"/>
        <v/>
      </c>
      <c r="J40" s="172">
        <f t="shared" si="9"/>
        <v>0</v>
      </c>
      <c r="K40" s="171" t="str">
        <f t="shared" si="10"/>
        <v/>
      </c>
      <c r="L40" s="172">
        <f t="shared" si="11"/>
        <v>0</v>
      </c>
      <c r="M40" s="171" t="str">
        <f t="shared" si="12"/>
        <v/>
      </c>
      <c r="N40" s="172">
        <f t="shared" si="13"/>
        <v>0</v>
      </c>
      <c r="O40" s="171" t="str">
        <f t="shared" si="14"/>
        <v/>
      </c>
      <c r="P40" s="172">
        <f t="shared" si="15"/>
        <v>0</v>
      </c>
    </row>
    <row r="41" spans="1:16" ht="20.399999999999999" hidden="1" customHeight="1" x14ac:dyDescent="0.25">
      <c r="A41" s="3" t="str">
        <f t="shared" si="0"/>
        <v>Hide</v>
      </c>
      <c r="B41" s="169"/>
      <c r="C41" s="170"/>
      <c r="D41" s="84"/>
      <c r="E41" s="295"/>
      <c r="F41" s="295"/>
      <c r="G41" s="292" t="str">
        <f>IFERROR(CONCATENATE(VLOOKUP($D$6,FiscalYearProgramYear,2,FALSE),0,VLOOKUP('CLINs &amp; Ceiling Rates'!$D$5,NAICS!$N$11:$P$18,3,FALSE),VLOOKUP('CLINs &amp; Ceiling Rates'!C41,NAICS!$V$1:$W$153,2,FALSE),VLOOKUP('CLINs &amp; Ceiling Rates'!D41,NAICS!$O$6:$P$7,2,FALSE)),"")</f>
        <v/>
      </c>
      <c r="H41" s="140"/>
      <c r="I41" s="171" t="str">
        <f t="shared" si="1"/>
        <v/>
      </c>
      <c r="J41" s="172">
        <f t="shared" si="9"/>
        <v>0</v>
      </c>
      <c r="K41" s="171" t="str">
        <f t="shared" si="10"/>
        <v/>
      </c>
      <c r="L41" s="172">
        <f t="shared" si="11"/>
        <v>0</v>
      </c>
      <c r="M41" s="171" t="str">
        <f t="shared" si="12"/>
        <v/>
      </c>
      <c r="N41" s="172">
        <f t="shared" si="13"/>
        <v>0</v>
      </c>
      <c r="O41" s="171" t="str">
        <f t="shared" si="14"/>
        <v/>
      </c>
      <c r="P41" s="172">
        <f t="shared" si="15"/>
        <v>0</v>
      </c>
    </row>
    <row r="42" spans="1:16" ht="20.399999999999999" hidden="1" customHeight="1" x14ac:dyDescent="0.25">
      <c r="A42" s="3" t="str">
        <f t="shared" si="0"/>
        <v>Hide</v>
      </c>
      <c r="B42" s="169"/>
      <c r="C42" s="170"/>
      <c r="D42" s="84"/>
      <c r="E42" s="295"/>
      <c r="F42" s="295"/>
      <c r="G42" s="292" t="str">
        <f>IFERROR(CONCATENATE(VLOOKUP($D$6,FiscalYearProgramYear,2,FALSE),0,VLOOKUP('CLINs &amp; Ceiling Rates'!$D$5,NAICS!$N$11:$P$18,3,FALSE),VLOOKUP('CLINs &amp; Ceiling Rates'!C42,NAICS!$V$1:$W$153,2,FALSE),VLOOKUP('CLINs &amp; Ceiling Rates'!D42,NAICS!$O$6:$P$7,2,FALSE)),"")</f>
        <v/>
      </c>
      <c r="H42" s="140"/>
      <c r="I42" s="171" t="str">
        <f t="shared" si="1"/>
        <v/>
      </c>
      <c r="J42" s="172">
        <f t="shared" si="9"/>
        <v>0</v>
      </c>
      <c r="K42" s="171" t="str">
        <f t="shared" si="10"/>
        <v/>
      </c>
      <c r="L42" s="172">
        <f t="shared" si="11"/>
        <v>0</v>
      </c>
      <c r="M42" s="171" t="str">
        <f t="shared" si="12"/>
        <v/>
      </c>
      <c r="N42" s="172">
        <f t="shared" si="13"/>
        <v>0</v>
      </c>
      <c r="O42" s="171" t="str">
        <f t="shared" si="14"/>
        <v/>
      </c>
      <c r="P42" s="172">
        <f t="shared" si="15"/>
        <v>0</v>
      </c>
    </row>
    <row r="43" spans="1:16" ht="20.399999999999999" hidden="1" customHeight="1" x14ac:dyDescent="0.25">
      <c r="A43" s="3" t="str">
        <f t="shared" si="0"/>
        <v>Hide</v>
      </c>
      <c r="B43" s="169"/>
      <c r="C43" s="170"/>
      <c r="D43" s="84"/>
      <c r="E43" s="295"/>
      <c r="F43" s="295"/>
      <c r="G43" s="292" t="str">
        <f>IFERROR(CONCATENATE(VLOOKUP($D$6,FiscalYearProgramYear,2,FALSE),0,VLOOKUP('CLINs &amp; Ceiling Rates'!$D$5,NAICS!$N$11:$P$18,3,FALSE),VLOOKUP('CLINs &amp; Ceiling Rates'!C43,NAICS!$V$1:$W$153,2,FALSE),VLOOKUP('CLINs &amp; Ceiling Rates'!D43,NAICS!$O$6:$P$7,2,FALSE)),"")</f>
        <v/>
      </c>
      <c r="H43" s="140"/>
      <c r="I43" s="171" t="str">
        <f t="shared" si="1"/>
        <v/>
      </c>
      <c r="J43" s="172">
        <f t="shared" si="9"/>
        <v>0</v>
      </c>
      <c r="K43" s="171" t="str">
        <f t="shared" si="10"/>
        <v/>
      </c>
      <c r="L43" s="172">
        <f t="shared" si="11"/>
        <v>0</v>
      </c>
      <c r="M43" s="171" t="str">
        <f t="shared" si="12"/>
        <v/>
      </c>
      <c r="N43" s="172">
        <f t="shared" si="13"/>
        <v>0</v>
      </c>
      <c r="O43" s="171" t="str">
        <f t="shared" si="14"/>
        <v/>
      </c>
      <c r="P43" s="172">
        <f t="shared" si="15"/>
        <v>0</v>
      </c>
    </row>
    <row r="44" spans="1:16" ht="20.399999999999999" hidden="1" customHeight="1" x14ac:dyDescent="0.25">
      <c r="A44" s="3" t="str">
        <f t="shared" si="0"/>
        <v>Hide</v>
      </c>
      <c r="B44" s="169"/>
      <c r="C44" s="170"/>
      <c r="D44" s="84"/>
      <c r="E44" s="295"/>
      <c r="F44" s="295"/>
      <c r="G44" s="292" t="str">
        <f>IFERROR(CONCATENATE(VLOOKUP($D$6,FiscalYearProgramYear,2,FALSE),0,VLOOKUP('CLINs &amp; Ceiling Rates'!$D$5,NAICS!$N$11:$P$18,3,FALSE),VLOOKUP('CLINs &amp; Ceiling Rates'!C44,NAICS!$V$1:$W$153,2,FALSE),VLOOKUP('CLINs &amp; Ceiling Rates'!D44,NAICS!$O$6:$P$7,2,FALSE)),"")</f>
        <v/>
      </c>
      <c r="H44" s="140"/>
      <c r="I44" s="171" t="str">
        <f t="shared" si="1"/>
        <v/>
      </c>
      <c r="J44" s="172">
        <f t="shared" si="9"/>
        <v>0</v>
      </c>
      <c r="K44" s="171" t="str">
        <f t="shared" si="10"/>
        <v/>
      </c>
      <c r="L44" s="172">
        <f t="shared" si="11"/>
        <v>0</v>
      </c>
      <c r="M44" s="171" t="str">
        <f t="shared" si="12"/>
        <v/>
      </c>
      <c r="N44" s="172">
        <f t="shared" si="13"/>
        <v>0</v>
      </c>
      <c r="O44" s="171" t="str">
        <f t="shared" si="14"/>
        <v/>
      </c>
      <c r="P44" s="172">
        <f t="shared" si="15"/>
        <v>0</v>
      </c>
    </row>
    <row r="45" spans="1:16" ht="20.399999999999999" hidden="1" customHeight="1" x14ac:dyDescent="0.25">
      <c r="A45" s="3" t="str">
        <f t="shared" si="0"/>
        <v>Hide</v>
      </c>
      <c r="B45" s="169"/>
      <c r="C45" s="170"/>
      <c r="D45" s="84"/>
      <c r="E45" s="295"/>
      <c r="F45" s="295"/>
      <c r="G45" s="292" t="str">
        <f>IFERROR(CONCATENATE(VLOOKUP($D$6,FiscalYearProgramYear,2,FALSE),0,VLOOKUP('CLINs &amp; Ceiling Rates'!$D$5,NAICS!$N$11:$P$18,3,FALSE),VLOOKUP('CLINs &amp; Ceiling Rates'!C45,NAICS!$V$1:$W$153,2,FALSE),VLOOKUP('CLINs &amp; Ceiling Rates'!D45,NAICS!$O$6:$P$7,2,FALSE)),"")</f>
        <v/>
      </c>
      <c r="H45" s="140"/>
      <c r="I45" s="171" t="str">
        <f t="shared" si="1"/>
        <v/>
      </c>
      <c r="J45" s="172">
        <f t="shared" si="9"/>
        <v>0</v>
      </c>
      <c r="K45" s="171" t="str">
        <f t="shared" si="10"/>
        <v/>
      </c>
      <c r="L45" s="172">
        <f t="shared" si="11"/>
        <v>0</v>
      </c>
      <c r="M45" s="171" t="str">
        <f t="shared" si="12"/>
        <v/>
      </c>
      <c r="N45" s="172">
        <f t="shared" si="13"/>
        <v>0</v>
      </c>
      <c r="O45" s="171" t="str">
        <f t="shared" si="14"/>
        <v/>
      </c>
      <c r="P45" s="172">
        <f t="shared" si="15"/>
        <v>0</v>
      </c>
    </row>
    <row r="46" spans="1:16" ht="20.399999999999999" hidden="1" customHeight="1" x14ac:dyDescent="0.25">
      <c r="A46" s="3" t="str">
        <f t="shared" si="0"/>
        <v>Hide</v>
      </c>
      <c r="B46" s="169"/>
      <c r="C46" s="170"/>
      <c r="D46" s="84"/>
      <c r="E46" s="295"/>
      <c r="F46" s="295"/>
      <c r="G46" s="292" t="str">
        <f>IFERROR(CONCATENATE(VLOOKUP($D$6,FiscalYearProgramYear,2,FALSE),0,VLOOKUP('CLINs &amp; Ceiling Rates'!$D$5,NAICS!$N$11:$P$18,3,FALSE),VLOOKUP('CLINs &amp; Ceiling Rates'!C46,NAICS!$V$1:$W$153,2,FALSE),VLOOKUP('CLINs &amp; Ceiling Rates'!D46,NAICS!$O$6:$P$7,2,FALSE)),"")</f>
        <v/>
      </c>
      <c r="H46" s="140"/>
      <c r="I46" s="171" t="str">
        <f t="shared" si="1"/>
        <v/>
      </c>
      <c r="J46" s="172">
        <f t="shared" si="9"/>
        <v>0</v>
      </c>
      <c r="K46" s="171" t="str">
        <f t="shared" si="10"/>
        <v/>
      </c>
      <c r="L46" s="172">
        <f t="shared" si="11"/>
        <v>0</v>
      </c>
      <c r="M46" s="171" t="str">
        <f t="shared" si="12"/>
        <v/>
      </c>
      <c r="N46" s="172">
        <f t="shared" si="13"/>
        <v>0</v>
      </c>
      <c r="O46" s="171" t="str">
        <f t="shared" si="14"/>
        <v/>
      </c>
      <c r="P46" s="172">
        <f t="shared" si="15"/>
        <v>0</v>
      </c>
    </row>
    <row r="47" spans="1:16" ht="20.399999999999999" hidden="1" customHeight="1" x14ac:dyDescent="0.25">
      <c r="A47" s="3" t="str">
        <f t="shared" si="0"/>
        <v>Hide</v>
      </c>
      <c r="B47" s="169"/>
      <c r="C47" s="170"/>
      <c r="D47" s="84"/>
      <c r="E47" s="295"/>
      <c r="F47" s="295"/>
      <c r="G47" s="292" t="str">
        <f>IFERROR(CONCATENATE(VLOOKUP($D$6,FiscalYearProgramYear,2,FALSE),0,VLOOKUP('CLINs &amp; Ceiling Rates'!$D$5,NAICS!$N$11:$P$18,3,FALSE),VLOOKUP('CLINs &amp; Ceiling Rates'!C47,NAICS!$V$1:$W$153,2,FALSE),VLOOKUP('CLINs &amp; Ceiling Rates'!D47,NAICS!$O$6:$P$7,2,FALSE)),"")</f>
        <v/>
      </c>
      <c r="H47" s="140"/>
      <c r="I47" s="171" t="str">
        <f t="shared" si="1"/>
        <v/>
      </c>
      <c r="J47" s="172">
        <f t="shared" si="9"/>
        <v>0</v>
      </c>
      <c r="K47" s="171" t="str">
        <f t="shared" si="10"/>
        <v/>
      </c>
      <c r="L47" s="172">
        <f t="shared" si="11"/>
        <v>0</v>
      </c>
      <c r="M47" s="171" t="str">
        <f t="shared" si="12"/>
        <v/>
      </c>
      <c r="N47" s="172">
        <f t="shared" si="13"/>
        <v>0</v>
      </c>
      <c r="O47" s="171" t="str">
        <f t="shared" si="14"/>
        <v/>
      </c>
      <c r="P47" s="172">
        <f t="shared" si="15"/>
        <v>0</v>
      </c>
    </row>
    <row r="48" spans="1:16" ht="20.399999999999999" hidden="1" customHeight="1" x14ac:dyDescent="0.25">
      <c r="A48" s="3" t="str">
        <f t="shared" si="0"/>
        <v>Hide</v>
      </c>
      <c r="B48" s="169"/>
      <c r="C48" s="170"/>
      <c r="D48" s="84"/>
      <c r="E48" s="295"/>
      <c r="F48" s="295"/>
      <c r="G48" s="292" t="str">
        <f>IFERROR(CONCATENATE(VLOOKUP($D$6,FiscalYearProgramYear,2,FALSE),0,VLOOKUP('CLINs &amp; Ceiling Rates'!$D$5,NAICS!$N$11:$P$18,3,FALSE),VLOOKUP('CLINs &amp; Ceiling Rates'!C48,NAICS!$V$1:$W$153,2,FALSE),VLOOKUP('CLINs &amp; Ceiling Rates'!D48,NAICS!$O$6:$P$7,2,FALSE)),"")</f>
        <v/>
      </c>
      <c r="H48" s="140"/>
      <c r="I48" s="171" t="str">
        <f t="shared" si="1"/>
        <v/>
      </c>
      <c r="J48" s="172">
        <f t="shared" si="9"/>
        <v>0</v>
      </c>
      <c r="K48" s="171" t="str">
        <f t="shared" si="10"/>
        <v/>
      </c>
      <c r="L48" s="172">
        <f t="shared" si="11"/>
        <v>0</v>
      </c>
      <c r="M48" s="171" t="str">
        <f t="shared" si="12"/>
        <v/>
      </c>
      <c r="N48" s="172">
        <f t="shared" si="13"/>
        <v>0</v>
      </c>
      <c r="O48" s="171" t="str">
        <f t="shared" si="14"/>
        <v/>
      </c>
      <c r="P48" s="172">
        <f t="shared" si="15"/>
        <v>0</v>
      </c>
    </row>
    <row r="49" spans="1:16" ht="20.399999999999999" hidden="1" customHeight="1" x14ac:dyDescent="0.25">
      <c r="A49" s="3" t="str">
        <f t="shared" si="0"/>
        <v>Hide</v>
      </c>
      <c r="B49" s="169"/>
      <c r="C49" s="170"/>
      <c r="D49" s="84"/>
      <c r="E49" s="295"/>
      <c r="F49" s="295"/>
      <c r="G49" s="292" t="str">
        <f>IFERROR(CONCATENATE(VLOOKUP($D$6,FiscalYearProgramYear,2,FALSE),0,VLOOKUP('CLINs &amp; Ceiling Rates'!$D$5,NAICS!$N$11:$P$18,3,FALSE),VLOOKUP('CLINs &amp; Ceiling Rates'!C49,NAICS!$V$1:$W$153,2,FALSE),VLOOKUP('CLINs &amp; Ceiling Rates'!D49,NAICS!$O$6:$P$7,2,FALSE)),"")</f>
        <v/>
      </c>
      <c r="H49" s="140"/>
      <c r="I49" s="171" t="str">
        <f t="shared" si="1"/>
        <v/>
      </c>
      <c r="J49" s="172">
        <f t="shared" si="9"/>
        <v>0</v>
      </c>
      <c r="K49" s="171" t="str">
        <f t="shared" si="10"/>
        <v/>
      </c>
      <c r="L49" s="172">
        <f t="shared" si="11"/>
        <v>0</v>
      </c>
      <c r="M49" s="171" t="str">
        <f t="shared" si="12"/>
        <v/>
      </c>
      <c r="N49" s="172">
        <f t="shared" si="13"/>
        <v>0</v>
      </c>
      <c r="O49" s="171" t="str">
        <f t="shared" si="14"/>
        <v/>
      </c>
      <c r="P49" s="172">
        <f t="shared" si="15"/>
        <v>0</v>
      </c>
    </row>
    <row r="50" spans="1:16" ht="20.399999999999999" hidden="1" customHeight="1" x14ac:dyDescent="0.25">
      <c r="A50" s="3" t="str">
        <f t="shared" si="0"/>
        <v>Hide</v>
      </c>
      <c r="B50" s="169"/>
      <c r="C50" s="170"/>
      <c r="D50" s="84"/>
      <c r="E50" s="295"/>
      <c r="F50" s="295"/>
      <c r="G50" s="292" t="str">
        <f>IFERROR(CONCATENATE(VLOOKUP($D$6,FiscalYearProgramYear,2,FALSE),0,VLOOKUP('CLINs &amp; Ceiling Rates'!$D$5,NAICS!$N$11:$P$18,3,FALSE),VLOOKUP('CLINs &amp; Ceiling Rates'!C50,NAICS!$V$1:$W$153,2,FALSE),VLOOKUP('CLINs &amp; Ceiling Rates'!D50,NAICS!$O$6:$P$7,2,FALSE)),"")</f>
        <v/>
      </c>
      <c r="H50" s="140"/>
      <c r="I50" s="171" t="str">
        <f t="shared" si="1"/>
        <v/>
      </c>
      <c r="J50" s="172">
        <f t="shared" si="9"/>
        <v>0</v>
      </c>
      <c r="K50" s="171" t="str">
        <f t="shared" si="10"/>
        <v/>
      </c>
      <c r="L50" s="172">
        <f t="shared" si="11"/>
        <v>0</v>
      </c>
      <c r="M50" s="171" t="str">
        <f t="shared" si="12"/>
        <v/>
      </c>
      <c r="N50" s="172">
        <f t="shared" si="13"/>
        <v>0</v>
      </c>
      <c r="O50" s="171" t="str">
        <f t="shared" si="14"/>
        <v/>
      </c>
      <c r="P50" s="172">
        <f t="shared" si="15"/>
        <v>0</v>
      </c>
    </row>
    <row r="51" spans="1:16" ht="20.399999999999999" hidden="1" customHeight="1" x14ac:dyDescent="0.25">
      <c r="A51" s="3" t="str">
        <f t="shared" si="0"/>
        <v>Hide</v>
      </c>
      <c r="B51" s="169"/>
      <c r="C51" s="170"/>
      <c r="D51" s="84"/>
      <c r="E51" s="295"/>
      <c r="F51" s="295"/>
      <c r="G51" s="292" t="str">
        <f>IFERROR(CONCATENATE(VLOOKUP($D$6,FiscalYearProgramYear,2,FALSE),0,VLOOKUP('CLINs &amp; Ceiling Rates'!$D$5,NAICS!$N$11:$P$18,3,FALSE),VLOOKUP('CLINs &amp; Ceiling Rates'!C51,NAICS!$V$1:$W$153,2,FALSE),VLOOKUP('CLINs &amp; Ceiling Rates'!D51,NAICS!$O$6:$P$7,2,FALSE)),"")</f>
        <v/>
      </c>
      <c r="H51" s="140"/>
      <c r="I51" s="171" t="str">
        <f t="shared" si="1"/>
        <v/>
      </c>
      <c r="J51" s="172">
        <f t="shared" si="9"/>
        <v>0</v>
      </c>
      <c r="K51" s="171" t="str">
        <f t="shared" si="10"/>
        <v/>
      </c>
      <c r="L51" s="172">
        <f t="shared" si="11"/>
        <v>0</v>
      </c>
      <c r="M51" s="171" t="str">
        <f t="shared" si="12"/>
        <v/>
      </c>
      <c r="N51" s="172">
        <f t="shared" si="13"/>
        <v>0</v>
      </c>
      <c r="O51" s="171" t="str">
        <f t="shared" si="14"/>
        <v/>
      </c>
      <c r="P51" s="172">
        <f t="shared" si="15"/>
        <v>0</v>
      </c>
    </row>
    <row r="52" spans="1:16" ht="20.399999999999999" hidden="1" customHeight="1" x14ac:dyDescent="0.25">
      <c r="A52" s="3" t="str">
        <f t="shared" si="0"/>
        <v>Hide</v>
      </c>
      <c r="B52" s="169"/>
      <c r="C52" s="170"/>
      <c r="D52" s="84"/>
      <c r="E52" s="295"/>
      <c r="F52" s="295"/>
      <c r="G52" s="292" t="str">
        <f>IFERROR(CONCATENATE(VLOOKUP($D$6,FiscalYearProgramYear,2,FALSE),0,VLOOKUP('CLINs &amp; Ceiling Rates'!$D$5,NAICS!$N$11:$P$18,3,FALSE),VLOOKUP('CLINs &amp; Ceiling Rates'!C52,NAICS!$V$1:$W$153,2,FALSE),VLOOKUP('CLINs &amp; Ceiling Rates'!D52,NAICS!$O$6:$P$7,2,FALSE)),"")</f>
        <v/>
      </c>
      <c r="H52" s="140"/>
      <c r="I52" s="171" t="str">
        <f t="shared" si="1"/>
        <v/>
      </c>
      <c r="J52" s="172">
        <f t="shared" si="9"/>
        <v>0</v>
      </c>
      <c r="K52" s="171" t="str">
        <f t="shared" si="10"/>
        <v/>
      </c>
      <c r="L52" s="172">
        <f t="shared" si="11"/>
        <v>0</v>
      </c>
      <c r="M52" s="171" t="str">
        <f t="shared" si="12"/>
        <v/>
      </c>
      <c r="N52" s="172">
        <f t="shared" si="13"/>
        <v>0</v>
      </c>
      <c r="O52" s="171" t="str">
        <f t="shared" si="14"/>
        <v/>
      </c>
      <c r="P52" s="172">
        <f t="shared" si="15"/>
        <v>0</v>
      </c>
    </row>
    <row r="53" spans="1:16" ht="20.399999999999999" hidden="1" customHeight="1" x14ac:dyDescent="0.25">
      <c r="A53" s="3" t="str">
        <f t="shared" si="0"/>
        <v>Hide</v>
      </c>
      <c r="B53" s="169"/>
      <c r="C53" s="170"/>
      <c r="D53" s="84"/>
      <c r="E53" s="295"/>
      <c r="F53" s="295"/>
      <c r="G53" s="292" t="str">
        <f>IFERROR(CONCATENATE(VLOOKUP($D$6,FiscalYearProgramYear,2,FALSE),0,VLOOKUP('CLINs &amp; Ceiling Rates'!$D$5,NAICS!$N$11:$P$18,3,FALSE),VLOOKUP('CLINs &amp; Ceiling Rates'!C53,NAICS!$V$1:$W$153,2,FALSE),VLOOKUP('CLINs &amp; Ceiling Rates'!D53,NAICS!$O$6:$P$7,2,FALSE)),"")</f>
        <v/>
      </c>
      <c r="H53" s="140"/>
      <c r="I53" s="171" t="str">
        <f t="shared" si="1"/>
        <v/>
      </c>
      <c r="J53" s="172">
        <f t="shared" si="9"/>
        <v>0</v>
      </c>
      <c r="K53" s="171" t="str">
        <f t="shared" si="10"/>
        <v/>
      </c>
      <c r="L53" s="172">
        <f t="shared" si="11"/>
        <v>0</v>
      </c>
      <c r="M53" s="171" t="str">
        <f t="shared" si="12"/>
        <v/>
      </c>
      <c r="N53" s="172">
        <f t="shared" si="13"/>
        <v>0</v>
      </c>
      <c r="O53" s="171" t="str">
        <f t="shared" si="14"/>
        <v/>
      </c>
      <c r="P53" s="172">
        <f t="shared" si="15"/>
        <v>0</v>
      </c>
    </row>
    <row r="54" spans="1:16" ht="20.399999999999999" hidden="1" customHeight="1" x14ac:dyDescent="0.25">
      <c r="A54" s="3" t="str">
        <f t="shared" si="0"/>
        <v>Hide</v>
      </c>
      <c r="B54" s="169"/>
      <c r="C54" s="170"/>
      <c r="D54" s="84"/>
      <c r="E54" s="295"/>
      <c r="F54" s="295"/>
      <c r="G54" s="292" t="str">
        <f>IFERROR(CONCATENATE(VLOOKUP($D$6,FiscalYearProgramYear,2,FALSE),0,VLOOKUP('CLINs &amp; Ceiling Rates'!$D$5,NAICS!$N$11:$P$18,3,FALSE),VLOOKUP('CLINs &amp; Ceiling Rates'!C54,NAICS!$V$1:$W$153,2,FALSE),VLOOKUP('CLINs &amp; Ceiling Rates'!D54,NAICS!$O$6:$P$7,2,FALSE)),"")</f>
        <v/>
      </c>
      <c r="H54" s="140"/>
      <c r="I54" s="171" t="str">
        <f t="shared" si="1"/>
        <v/>
      </c>
      <c r="J54" s="172">
        <f t="shared" si="9"/>
        <v>0</v>
      </c>
      <c r="K54" s="171" t="str">
        <f t="shared" si="10"/>
        <v/>
      </c>
      <c r="L54" s="172">
        <f t="shared" si="11"/>
        <v>0</v>
      </c>
      <c r="M54" s="171" t="str">
        <f t="shared" si="12"/>
        <v/>
      </c>
      <c r="N54" s="172">
        <f t="shared" si="13"/>
        <v>0</v>
      </c>
      <c r="O54" s="171" t="str">
        <f t="shared" si="14"/>
        <v/>
      </c>
      <c r="P54" s="172">
        <f t="shared" si="15"/>
        <v>0</v>
      </c>
    </row>
    <row r="55" spans="1:16" ht="20.399999999999999" hidden="1" customHeight="1" x14ac:dyDescent="0.25">
      <c r="A55" s="3" t="str">
        <f t="shared" si="0"/>
        <v>Hide</v>
      </c>
      <c r="B55" s="169"/>
      <c r="C55" s="170"/>
      <c r="D55" s="84"/>
      <c r="E55" s="295"/>
      <c r="F55" s="295"/>
      <c r="G55" s="292" t="str">
        <f>IFERROR(CONCATENATE(VLOOKUP($D$6,FiscalYearProgramYear,2,FALSE),0,VLOOKUP('CLINs &amp; Ceiling Rates'!$D$5,NAICS!$N$11:$P$18,3,FALSE),VLOOKUP('CLINs &amp; Ceiling Rates'!C55,NAICS!$V$1:$W$153,2,FALSE),VLOOKUP('CLINs &amp; Ceiling Rates'!D55,NAICS!$O$6:$P$7,2,FALSE)),"")</f>
        <v/>
      </c>
      <c r="H55" s="140"/>
      <c r="I55" s="171" t="str">
        <f t="shared" si="1"/>
        <v/>
      </c>
      <c r="J55" s="172">
        <f t="shared" si="9"/>
        <v>0</v>
      </c>
      <c r="K55" s="171" t="str">
        <f t="shared" si="10"/>
        <v/>
      </c>
      <c r="L55" s="172">
        <f t="shared" si="11"/>
        <v>0</v>
      </c>
      <c r="M55" s="171" t="str">
        <f t="shared" si="12"/>
        <v/>
      </c>
      <c r="N55" s="172">
        <f t="shared" si="13"/>
        <v>0</v>
      </c>
      <c r="O55" s="171" t="str">
        <f t="shared" si="14"/>
        <v/>
      </c>
      <c r="P55" s="172">
        <f t="shared" si="15"/>
        <v>0</v>
      </c>
    </row>
    <row r="56" spans="1:16" ht="20.399999999999999" hidden="1" customHeight="1" x14ac:dyDescent="0.25">
      <c r="A56" s="3" t="str">
        <f t="shared" si="0"/>
        <v>Hide</v>
      </c>
      <c r="B56" s="169"/>
      <c r="C56" s="170"/>
      <c r="D56" s="84"/>
      <c r="E56" s="295"/>
      <c r="F56" s="295"/>
      <c r="G56" s="292" t="str">
        <f>IFERROR(CONCATENATE(VLOOKUP($D$6,FiscalYearProgramYear,2,FALSE),0,VLOOKUP('CLINs &amp; Ceiling Rates'!$D$5,NAICS!$N$11:$P$18,3,FALSE),VLOOKUP('CLINs &amp; Ceiling Rates'!C56,NAICS!$V$1:$W$153,2,FALSE),VLOOKUP('CLINs &amp; Ceiling Rates'!D56,NAICS!$O$6:$P$7,2,FALSE)),"")</f>
        <v/>
      </c>
      <c r="H56" s="140"/>
      <c r="I56" s="171" t="str">
        <f t="shared" si="1"/>
        <v/>
      </c>
      <c r="J56" s="172">
        <f t="shared" si="9"/>
        <v>0</v>
      </c>
      <c r="K56" s="171" t="str">
        <f t="shared" si="10"/>
        <v/>
      </c>
      <c r="L56" s="172">
        <f t="shared" si="11"/>
        <v>0</v>
      </c>
      <c r="M56" s="171" t="str">
        <f t="shared" si="12"/>
        <v/>
      </c>
      <c r="N56" s="172">
        <f t="shared" si="13"/>
        <v>0</v>
      </c>
      <c r="O56" s="171" t="str">
        <f t="shared" si="14"/>
        <v/>
      </c>
      <c r="P56" s="172">
        <f t="shared" si="15"/>
        <v>0</v>
      </c>
    </row>
    <row r="57" spans="1:16" ht="20.399999999999999" hidden="1" customHeight="1" x14ac:dyDescent="0.25">
      <c r="A57" s="3" t="str">
        <f t="shared" si="0"/>
        <v>Hide</v>
      </c>
      <c r="B57" s="169"/>
      <c r="C57" s="170"/>
      <c r="D57" s="84"/>
      <c r="E57" s="295"/>
      <c r="F57" s="295"/>
      <c r="G57" s="292" t="str">
        <f>IFERROR(CONCATENATE(VLOOKUP($D$6,FiscalYearProgramYear,2,FALSE),0,VLOOKUP('CLINs &amp; Ceiling Rates'!$D$5,NAICS!$N$11:$P$18,3,FALSE),VLOOKUP('CLINs &amp; Ceiling Rates'!C57,NAICS!$V$1:$W$153,2,FALSE),VLOOKUP('CLINs &amp; Ceiling Rates'!D57,NAICS!$O$6:$P$7,2,FALSE)),"")</f>
        <v/>
      </c>
      <c r="H57" s="140"/>
      <c r="I57" s="171" t="str">
        <f t="shared" si="1"/>
        <v/>
      </c>
      <c r="J57" s="172">
        <f t="shared" si="9"/>
        <v>0</v>
      </c>
      <c r="K57" s="171" t="str">
        <f t="shared" si="10"/>
        <v/>
      </c>
      <c r="L57" s="172">
        <f t="shared" si="11"/>
        <v>0</v>
      </c>
      <c r="M57" s="171" t="str">
        <f t="shared" si="12"/>
        <v/>
      </c>
      <c r="N57" s="172">
        <f t="shared" si="13"/>
        <v>0</v>
      </c>
      <c r="O57" s="171" t="str">
        <f t="shared" si="14"/>
        <v/>
      </c>
      <c r="P57" s="172">
        <f t="shared" si="15"/>
        <v>0</v>
      </c>
    </row>
    <row r="58" spans="1:16" ht="20.399999999999999" hidden="1" customHeight="1" x14ac:dyDescent="0.25">
      <c r="A58" s="3" t="str">
        <f t="shared" si="0"/>
        <v>Hide</v>
      </c>
      <c r="B58" s="169"/>
      <c r="C58" s="170"/>
      <c r="D58" s="84"/>
      <c r="E58" s="295"/>
      <c r="F58" s="295"/>
      <c r="G58" s="292" t="str">
        <f>IFERROR(CONCATENATE(VLOOKUP($D$6,FiscalYearProgramYear,2,FALSE),0,VLOOKUP('CLINs &amp; Ceiling Rates'!$D$5,NAICS!$N$11:$P$18,3,FALSE),VLOOKUP('CLINs &amp; Ceiling Rates'!C58,NAICS!$V$1:$W$153,2,FALSE),VLOOKUP('CLINs &amp; Ceiling Rates'!D58,NAICS!$O$6:$P$7,2,FALSE)),"")</f>
        <v/>
      </c>
      <c r="H58" s="140"/>
      <c r="I58" s="171" t="str">
        <f t="shared" si="1"/>
        <v/>
      </c>
      <c r="J58" s="172">
        <f t="shared" si="9"/>
        <v>0</v>
      </c>
      <c r="K58" s="171" t="str">
        <f t="shared" si="10"/>
        <v/>
      </c>
      <c r="L58" s="172">
        <f t="shared" si="11"/>
        <v>0</v>
      </c>
      <c r="M58" s="171" t="str">
        <f t="shared" si="12"/>
        <v/>
      </c>
      <c r="N58" s="172">
        <f t="shared" si="13"/>
        <v>0</v>
      </c>
      <c r="O58" s="171" t="str">
        <f t="shared" si="14"/>
        <v/>
      </c>
      <c r="P58" s="172">
        <f t="shared" si="15"/>
        <v>0</v>
      </c>
    </row>
    <row r="59" spans="1:16" ht="20.399999999999999" hidden="1" customHeight="1" x14ac:dyDescent="0.25">
      <c r="A59" s="3" t="str">
        <f t="shared" si="0"/>
        <v>Hide</v>
      </c>
      <c r="B59" s="169"/>
      <c r="C59" s="170"/>
      <c r="D59" s="84"/>
      <c r="E59" s="295"/>
      <c r="F59" s="295"/>
      <c r="G59" s="292" t="str">
        <f>IFERROR(CONCATENATE(VLOOKUP($D$6,FiscalYearProgramYear,2,FALSE),0,VLOOKUP('CLINs &amp; Ceiling Rates'!$D$5,NAICS!$N$11:$P$18,3,FALSE),VLOOKUP('CLINs &amp; Ceiling Rates'!C59,NAICS!$V$1:$W$153,2,FALSE),VLOOKUP('CLINs &amp; Ceiling Rates'!D59,NAICS!$O$6:$P$7,2,FALSE)),"")</f>
        <v/>
      </c>
      <c r="H59" s="140"/>
      <c r="I59" s="171" t="str">
        <f t="shared" si="1"/>
        <v/>
      </c>
      <c r="J59" s="172">
        <f t="shared" si="9"/>
        <v>0</v>
      </c>
      <c r="K59" s="171" t="str">
        <f t="shared" si="10"/>
        <v/>
      </c>
      <c r="L59" s="172">
        <f t="shared" si="11"/>
        <v>0</v>
      </c>
      <c r="M59" s="171" t="str">
        <f t="shared" si="12"/>
        <v/>
      </c>
      <c r="N59" s="172">
        <f t="shared" si="13"/>
        <v>0</v>
      </c>
      <c r="O59" s="171" t="str">
        <f t="shared" si="14"/>
        <v/>
      </c>
      <c r="P59" s="172">
        <f t="shared" si="15"/>
        <v>0</v>
      </c>
    </row>
    <row r="60" spans="1:16" ht="20.399999999999999" hidden="1" customHeight="1" x14ac:dyDescent="0.25">
      <c r="A60" s="3" t="str">
        <f t="shared" si="0"/>
        <v>Hide</v>
      </c>
      <c r="B60" s="169"/>
      <c r="C60" s="170"/>
      <c r="D60" s="84"/>
      <c r="E60" s="295"/>
      <c r="F60" s="295"/>
      <c r="G60" s="292" t="str">
        <f>IFERROR(CONCATENATE(VLOOKUP($D$6,FiscalYearProgramYear,2,FALSE),0,VLOOKUP('CLINs &amp; Ceiling Rates'!$D$5,NAICS!$N$11:$P$18,3,FALSE),VLOOKUP('CLINs &amp; Ceiling Rates'!C60,NAICS!$V$1:$W$153,2,FALSE),VLOOKUP('CLINs &amp; Ceiling Rates'!D60,NAICS!$O$6:$P$7,2,FALSE)),"")</f>
        <v/>
      </c>
      <c r="H60" s="140"/>
      <c r="I60" s="171" t="str">
        <f t="shared" si="1"/>
        <v/>
      </c>
      <c r="J60" s="172">
        <f t="shared" si="9"/>
        <v>0</v>
      </c>
      <c r="K60" s="171" t="str">
        <f t="shared" si="10"/>
        <v/>
      </c>
      <c r="L60" s="172">
        <f t="shared" si="11"/>
        <v>0</v>
      </c>
      <c r="M60" s="171" t="str">
        <f t="shared" si="12"/>
        <v/>
      </c>
      <c r="N60" s="172">
        <f t="shared" si="13"/>
        <v>0</v>
      </c>
      <c r="O60" s="171" t="str">
        <f t="shared" si="14"/>
        <v/>
      </c>
      <c r="P60" s="172">
        <f t="shared" si="15"/>
        <v>0</v>
      </c>
    </row>
    <row r="61" spans="1:16" ht="20.399999999999999" hidden="1" customHeight="1" x14ac:dyDescent="0.25">
      <c r="A61" s="3" t="str">
        <f t="shared" si="0"/>
        <v>Hide</v>
      </c>
      <c r="B61" s="169"/>
      <c r="C61" s="170"/>
      <c r="D61" s="84"/>
      <c r="E61" s="295"/>
      <c r="F61" s="295"/>
      <c r="G61" s="292" t="str">
        <f>IFERROR(CONCATENATE(VLOOKUP($D$6,FiscalYearProgramYear,2,FALSE),0,VLOOKUP('CLINs &amp; Ceiling Rates'!$D$5,NAICS!$N$11:$P$18,3,FALSE),VLOOKUP('CLINs &amp; Ceiling Rates'!C61,NAICS!$V$1:$W$153,2,FALSE),VLOOKUP('CLINs &amp; Ceiling Rates'!D61,NAICS!$O$6:$P$7,2,FALSE)),"")</f>
        <v/>
      </c>
      <c r="H61" s="140"/>
      <c r="I61" s="171" t="str">
        <f t="shared" si="1"/>
        <v/>
      </c>
      <c r="J61" s="172">
        <f t="shared" si="9"/>
        <v>0</v>
      </c>
      <c r="K61" s="171" t="str">
        <f t="shared" si="10"/>
        <v/>
      </c>
      <c r="L61" s="172">
        <f t="shared" si="11"/>
        <v>0</v>
      </c>
      <c r="M61" s="171" t="str">
        <f t="shared" si="12"/>
        <v/>
      </c>
      <c r="N61" s="172">
        <f t="shared" si="13"/>
        <v>0</v>
      </c>
      <c r="O61" s="171" t="str">
        <f t="shared" si="14"/>
        <v/>
      </c>
      <c r="P61" s="172">
        <f t="shared" si="15"/>
        <v>0</v>
      </c>
    </row>
    <row r="62" spans="1:16" ht="20.399999999999999" hidden="1" customHeight="1" x14ac:dyDescent="0.25">
      <c r="A62" s="3" t="str">
        <f t="shared" si="0"/>
        <v>Hide</v>
      </c>
      <c r="B62" s="169"/>
      <c r="C62" s="170"/>
      <c r="D62" s="84"/>
      <c r="E62" s="295"/>
      <c r="F62" s="295"/>
      <c r="G62" s="292" t="str">
        <f>IFERROR(CONCATENATE(VLOOKUP($D$6,FiscalYearProgramYear,2,FALSE),0,VLOOKUP('CLINs &amp; Ceiling Rates'!$D$5,NAICS!$N$11:$P$18,3,FALSE),VLOOKUP('CLINs &amp; Ceiling Rates'!C62,NAICS!$V$1:$W$153,2,FALSE),VLOOKUP('CLINs &amp; Ceiling Rates'!D62,NAICS!$O$6:$P$7,2,FALSE)),"")</f>
        <v/>
      </c>
      <c r="H62" s="140"/>
      <c r="I62" s="171" t="str">
        <f t="shared" si="1"/>
        <v/>
      </c>
      <c r="J62" s="172">
        <f t="shared" si="9"/>
        <v>0</v>
      </c>
      <c r="K62" s="171" t="str">
        <f t="shared" si="10"/>
        <v/>
      </c>
      <c r="L62" s="172">
        <f t="shared" si="11"/>
        <v>0</v>
      </c>
      <c r="M62" s="171" t="str">
        <f t="shared" si="12"/>
        <v/>
      </c>
      <c r="N62" s="172">
        <f t="shared" si="13"/>
        <v>0</v>
      </c>
      <c r="O62" s="171" t="str">
        <f t="shared" si="14"/>
        <v/>
      </c>
      <c r="P62" s="172">
        <f t="shared" si="15"/>
        <v>0</v>
      </c>
    </row>
    <row r="63" spans="1:16" ht="20.399999999999999" hidden="1" customHeight="1" x14ac:dyDescent="0.25">
      <c r="A63" s="3" t="str">
        <f t="shared" si="0"/>
        <v>Hide</v>
      </c>
      <c r="B63" s="169"/>
      <c r="C63" s="170"/>
      <c r="D63" s="84"/>
      <c r="E63" s="295"/>
      <c r="F63" s="295"/>
      <c r="G63" s="292" t="str">
        <f>IFERROR(CONCATENATE(VLOOKUP($D$6,FiscalYearProgramYear,2,FALSE),0,VLOOKUP('CLINs &amp; Ceiling Rates'!$D$5,NAICS!$N$11:$P$18,3,FALSE),VLOOKUP('CLINs &amp; Ceiling Rates'!C63,NAICS!$V$1:$W$153,2,FALSE),VLOOKUP('CLINs &amp; Ceiling Rates'!D63,NAICS!$O$6:$P$7,2,FALSE)),"")</f>
        <v/>
      </c>
      <c r="H63" s="140"/>
      <c r="I63" s="171" t="str">
        <f t="shared" si="1"/>
        <v/>
      </c>
      <c r="J63" s="172">
        <f t="shared" si="9"/>
        <v>0</v>
      </c>
      <c r="K63" s="171" t="str">
        <f t="shared" si="10"/>
        <v/>
      </c>
      <c r="L63" s="172">
        <f t="shared" si="11"/>
        <v>0</v>
      </c>
      <c r="M63" s="171" t="str">
        <f t="shared" si="12"/>
        <v/>
      </c>
      <c r="N63" s="172">
        <f t="shared" si="13"/>
        <v>0</v>
      </c>
      <c r="O63" s="171" t="str">
        <f t="shared" si="14"/>
        <v/>
      </c>
      <c r="P63" s="172">
        <f t="shared" si="15"/>
        <v>0</v>
      </c>
    </row>
    <row r="64" spans="1:16" ht="20.399999999999999" hidden="1" customHeight="1" x14ac:dyDescent="0.25">
      <c r="A64" s="3" t="str">
        <f t="shared" si="0"/>
        <v>Hide</v>
      </c>
      <c r="B64" s="169"/>
      <c r="C64" s="170"/>
      <c r="D64" s="84"/>
      <c r="E64" s="295"/>
      <c r="F64" s="295"/>
      <c r="G64" s="292" t="str">
        <f>IFERROR(CONCATENATE(VLOOKUP($D$6,FiscalYearProgramYear,2,FALSE),0,VLOOKUP('CLINs &amp; Ceiling Rates'!$D$5,NAICS!$N$11:$P$18,3,FALSE),VLOOKUP('CLINs &amp; Ceiling Rates'!C64,NAICS!$V$1:$W$153,2,FALSE),VLOOKUP('CLINs &amp; Ceiling Rates'!D64,NAICS!$O$6:$P$7,2,FALSE)),"")</f>
        <v/>
      </c>
      <c r="H64" s="140"/>
      <c r="I64" s="171" t="str">
        <f t="shared" si="1"/>
        <v/>
      </c>
      <c r="J64" s="172">
        <f t="shared" si="9"/>
        <v>0</v>
      </c>
      <c r="K64" s="171" t="str">
        <f t="shared" si="10"/>
        <v/>
      </c>
      <c r="L64" s="172">
        <f t="shared" si="11"/>
        <v>0</v>
      </c>
      <c r="M64" s="171" t="str">
        <f t="shared" si="12"/>
        <v/>
      </c>
      <c r="N64" s="172">
        <f t="shared" si="13"/>
        <v>0</v>
      </c>
      <c r="O64" s="171" t="str">
        <f t="shared" si="14"/>
        <v/>
      </c>
      <c r="P64" s="172">
        <f t="shared" si="15"/>
        <v>0</v>
      </c>
    </row>
    <row r="65" spans="1:16" ht="20.399999999999999" hidden="1" customHeight="1" x14ac:dyDescent="0.25">
      <c r="A65" s="3" t="str">
        <f t="shared" si="0"/>
        <v>Hide</v>
      </c>
      <c r="B65" s="169"/>
      <c r="C65" s="170"/>
      <c r="D65" s="84"/>
      <c r="E65" s="295"/>
      <c r="F65" s="295"/>
      <c r="G65" s="292" t="str">
        <f>IFERROR(CONCATENATE(VLOOKUP($D$6,FiscalYearProgramYear,2,FALSE),0,VLOOKUP('CLINs &amp; Ceiling Rates'!$D$5,NAICS!$N$11:$P$18,3,FALSE),VLOOKUP('CLINs &amp; Ceiling Rates'!C65,NAICS!$V$1:$W$153,2,FALSE),VLOOKUP('CLINs &amp; Ceiling Rates'!D65,NAICS!$O$6:$P$7,2,FALSE)),"")</f>
        <v/>
      </c>
      <c r="H65" s="140"/>
      <c r="I65" s="171" t="str">
        <f t="shared" si="1"/>
        <v/>
      </c>
      <c r="J65" s="172">
        <f t="shared" si="9"/>
        <v>0</v>
      </c>
      <c r="K65" s="171" t="str">
        <f t="shared" si="10"/>
        <v/>
      </c>
      <c r="L65" s="172">
        <f t="shared" si="11"/>
        <v>0</v>
      </c>
      <c r="M65" s="171" t="str">
        <f t="shared" si="12"/>
        <v/>
      </c>
      <c r="N65" s="172">
        <f t="shared" si="13"/>
        <v>0</v>
      </c>
      <c r="O65" s="171" t="str">
        <f t="shared" si="14"/>
        <v/>
      </c>
      <c r="P65" s="172">
        <f t="shared" si="15"/>
        <v>0</v>
      </c>
    </row>
    <row r="66" spans="1:16" ht="20.399999999999999" hidden="1" customHeight="1" x14ac:dyDescent="0.25">
      <c r="A66" s="3" t="str">
        <f t="shared" si="0"/>
        <v>Hide</v>
      </c>
      <c r="B66" s="169"/>
      <c r="C66" s="170"/>
      <c r="D66" s="84"/>
      <c r="E66" s="295"/>
      <c r="F66" s="295"/>
      <c r="G66" s="292" t="str">
        <f>IFERROR(CONCATENATE(VLOOKUP($D$6,FiscalYearProgramYear,2,FALSE),0,VLOOKUP('CLINs &amp; Ceiling Rates'!$D$5,NAICS!$N$11:$P$18,3,FALSE),VLOOKUP('CLINs &amp; Ceiling Rates'!C66,NAICS!$V$1:$W$153,2,FALSE),VLOOKUP('CLINs &amp; Ceiling Rates'!D66,NAICS!$O$6:$P$7,2,FALSE)),"")</f>
        <v/>
      </c>
      <c r="H66" s="140"/>
      <c r="I66" s="171" t="str">
        <f t="shared" si="1"/>
        <v/>
      </c>
      <c r="J66" s="172">
        <f t="shared" si="9"/>
        <v>0</v>
      </c>
      <c r="K66" s="171" t="str">
        <f t="shared" si="10"/>
        <v/>
      </c>
      <c r="L66" s="172">
        <f t="shared" si="11"/>
        <v>0</v>
      </c>
      <c r="M66" s="171" t="str">
        <f t="shared" si="12"/>
        <v/>
      </c>
      <c r="N66" s="172">
        <f t="shared" si="13"/>
        <v>0</v>
      </c>
      <c r="O66" s="171" t="str">
        <f t="shared" si="14"/>
        <v/>
      </c>
      <c r="P66" s="172">
        <f t="shared" si="15"/>
        <v>0</v>
      </c>
    </row>
    <row r="67" spans="1:16" ht="20.399999999999999" hidden="1" customHeight="1" x14ac:dyDescent="0.25">
      <c r="A67" s="3" t="str">
        <f t="shared" si="0"/>
        <v>Hide</v>
      </c>
      <c r="B67" s="169"/>
      <c r="C67" s="170"/>
      <c r="D67" s="84"/>
      <c r="E67" s="295"/>
      <c r="F67" s="295"/>
      <c r="G67" s="292" t="str">
        <f>IFERROR(CONCATENATE(VLOOKUP($D$6,FiscalYearProgramYear,2,FALSE),0,VLOOKUP('CLINs &amp; Ceiling Rates'!$D$5,NAICS!$N$11:$P$18,3,FALSE),VLOOKUP('CLINs &amp; Ceiling Rates'!C67,NAICS!$V$1:$W$153,2,FALSE),VLOOKUP('CLINs &amp; Ceiling Rates'!D67,NAICS!$O$6:$P$7,2,FALSE)),"")</f>
        <v/>
      </c>
      <c r="H67" s="140"/>
      <c r="I67" s="171" t="str">
        <f t="shared" si="1"/>
        <v/>
      </c>
      <c r="J67" s="172">
        <f t="shared" si="9"/>
        <v>0</v>
      </c>
      <c r="K67" s="171" t="str">
        <f t="shared" si="10"/>
        <v/>
      </c>
      <c r="L67" s="172">
        <f t="shared" si="11"/>
        <v>0</v>
      </c>
      <c r="M67" s="171" t="str">
        <f t="shared" si="12"/>
        <v/>
      </c>
      <c r="N67" s="172">
        <f t="shared" si="13"/>
        <v>0</v>
      </c>
      <c r="O67" s="171" t="str">
        <f t="shared" si="14"/>
        <v/>
      </c>
      <c r="P67" s="172">
        <f t="shared" si="15"/>
        <v>0</v>
      </c>
    </row>
    <row r="68" spans="1:16" ht="20.399999999999999" hidden="1" customHeight="1" x14ac:dyDescent="0.25">
      <c r="A68" s="3" t="str">
        <f t="shared" si="0"/>
        <v>Hide</v>
      </c>
      <c r="B68" s="169"/>
      <c r="C68" s="170"/>
      <c r="D68" s="84"/>
      <c r="E68" s="295"/>
      <c r="F68" s="295"/>
      <c r="G68" s="292" t="str">
        <f>IFERROR(CONCATENATE(VLOOKUP($D$6,FiscalYearProgramYear,2,FALSE),0,VLOOKUP('CLINs &amp; Ceiling Rates'!$D$5,NAICS!$N$11:$P$18,3,FALSE),VLOOKUP('CLINs &amp; Ceiling Rates'!C68,NAICS!$V$1:$W$153,2,FALSE),VLOOKUP('CLINs &amp; Ceiling Rates'!D68,NAICS!$O$6:$P$7,2,FALSE)),"")</f>
        <v/>
      </c>
      <c r="H68" s="140"/>
      <c r="I68" s="171" t="str">
        <f t="shared" si="1"/>
        <v/>
      </c>
      <c r="J68" s="172">
        <f t="shared" si="9"/>
        <v>0</v>
      </c>
      <c r="K68" s="171" t="str">
        <f t="shared" si="10"/>
        <v/>
      </c>
      <c r="L68" s="172">
        <f t="shared" si="11"/>
        <v>0</v>
      </c>
      <c r="M68" s="171" t="str">
        <f t="shared" si="12"/>
        <v/>
      </c>
      <c r="N68" s="172">
        <f t="shared" si="13"/>
        <v>0</v>
      </c>
      <c r="O68" s="171" t="str">
        <f t="shared" si="14"/>
        <v/>
      </c>
      <c r="P68" s="172">
        <f t="shared" si="15"/>
        <v>0</v>
      </c>
    </row>
    <row r="69" spans="1:16" ht="20.399999999999999" hidden="1" customHeight="1" x14ac:dyDescent="0.25">
      <c r="A69" s="3" t="str">
        <f t="shared" si="0"/>
        <v>Hide</v>
      </c>
      <c r="B69" s="169"/>
      <c r="C69" s="170"/>
      <c r="D69" s="84"/>
      <c r="E69" s="295"/>
      <c r="F69" s="295"/>
      <c r="G69" s="292" t="str">
        <f>IFERROR(CONCATENATE(VLOOKUP($D$6,FiscalYearProgramYear,2,FALSE),0,VLOOKUP('CLINs &amp; Ceiling Rates'!$D$5,NAICS!$N$11:$P$18,3,FALSE),VLOOKUP('CLINs &amp; Ceiling Rates'!C69,NAICS!$V$1:$W$153,2,FALSE),VLOOKUP('CLINs &amp; Ceiling Rates'!D69,NAICS!$O$6:$P$7,2,FALSE)),"")</f>
        <v/>
      </c>
      <c r="H69" s="140"/>
      <c r="I69" s="171" t="str">
        <f t="shared" si="1"/>
        <v/>
      </c>
      <c r="J69" s="172">
        <f t="shared" si="9"/>
        <v>0</v>
      </c>
      <c r="K69" s="171" t="str">
        <f t="shared" si="10"/>
        <v/>
      </c>
      <c r="L69" s="172">
        <f t="shared" si="11"/>
        <v>0</v>
      </c>
      <c r="M69" s="171" t="str">
        <f t="shared" si="12"/>
        <v/>
      </c>
      <c r="N69" s="172">
        <f t="shared" si="13"/>
        <v>0</v>
      </c>
      <c r="O69" s="171" t="str">
        <f t="shared" si="14"/>
        <v/>
      </c>
      <c r="P69" s="172">
        <f t="shared" si="15"/>
        <v>0</v>
      </c>
    </row>
    <row r="70" spans="1:16" ht="20.399999999999999" hidden="1" customHeight="1" x14ac:dyDescent="0.25">
      <c r="A70" s="3" t="str">
        <f t="shared" si="0"/>
        <v>Hide</v>
      </c>
      <c r="B70" s="169"/>
      <c r="C70" s="170"/>
      <c r="D70" s="84"/>
      <c r="E70" s="295"/>
      <c r="F70" s="295"/>
      <c r="G70" s="292" t="str">
        <f>IFERROR(CONCATENATE(VLOOKUP($D$6,FiscalYearProgramYear,2,FALSE),0,VLOOKUP('CLINs &amp; Ceiling Rates'!$D$5,NAICS!$N$11:$P$18,3,FALSE),VLOOKUP('CLINs &amp; Ceiling Rates'!C70,NAICS!$V$1:$W$153,2,FALSE),VLOOKUP('CLINs &amp; Ceiling Rates'!D70,NAICS!$O$6:$P$7,2,FALSE)),"")</f>
        <v/>
      </c>
      <c r="H70" s="140"/>
      <c r="I70" s="171" t="str">
        <f t="shared" si="1"/>
        <v/>
      </c>
      <c r="J70" s="172">
        <f t="shared" si="9"/>
        <v>0</v>
      </c>
      <c r="K70" s="171" t="str">
        <f t="shared" si="10"/>
        <v/>
      </c>
      <c r="L70" s="172">
        <f t="shared" si="11"/>
        <v>0</v>
      </c>
      <c r="M70" s="171" t="str">
        <f t="shared" si="12"/>
        <v/>
      </c>
      <c r="N70" s="172">
        <f t="shared" si="13"/>
        <v>0</v>
      </c>
      <c r="O70" s="171" t="str">
        <f t="shared" si="14"/>
        <v/>
      </c>
      <c r="P70" s="172">
        <f t="shared" si="15"/>
        <v>0</v>
      </c>
    </row>
    <row r="71" spans="1:16" ht="20.399999999999999" hidden="1" customHeight="1" x14ac:dyDescent="0.25">
      <c r="A71" s="3" t="str">
        <f t="shared" si="0"/>
        <v>Hide</v>
      </c>
      <c r="B71" s="169"/>
      <c r="C71" s="170"/>
      <c r="D71" s="84"/>
      <c r="E71" s="295"/>
      <c r="F71" s="295"/>
      <c r="G71" s="292" t="str">
        <f>IFERROR(CONCATENATE(VLOOKUP($D$6,FiscalYearProgramYear,2,FALSE),0,VLOOKUP('CLINs &amp; Ceiling Rates'!$D$5,NAICS!$N$11:$P$18,3,FALSE),VLOOKUP('CLINs &amp; Ceiling Rates'!C71,NAICS!$V$1:$W$153,2,FALSE),VLOOKUP('CLINs &amp; Ceiling Rates'!D71,NAICS!$O$6:$P$7,2,FALSE)),"")</f>
        <v/>
      </c>
      <c r="H71" s="140"/>
      <c r="I71" s="171" t="str">
        <f t="shared" si="1"/>
        <v/>
      </c>
      <c r="J71" s="172">
        <f t="shared" si="9"/>
        <v>0</v>
      </c>
      <c r="K71" s="171" t="str">
        <f t="shared" si="10"/>
        <v/>
      </c>
      <c r="L71" s="172">
        <f t="shared" si="11"/>
        <v>0</v>
      </c>
      <c r="M71" s="171" t="str">
        <f t="shared" si="12"/>
        <v/>
      </c>
      <c r="N71" s="172">
        <f t="shared" si="13"/>
        <v>0</v>
      </c>
      <c r="O71" s="171" t="str">
        <f t="shared" si="14"/>
        <v/>
      </c>
      <c r="P71" s="172">
        <f t="shared" si="15"/>
        <v>0</v>
      </c>
    </row>
    <row r="72" spans="1:16" ht="20.399999999999999" hidden="1" customHeight="1" x14ac:dyDescent="0.25">
      <c r="A72" s="3" t="str">
        <f t="shared" si="0"/>
        <v>Hide</v>
      </c>
      <c r="B72" s="169"/>
      <c r="C72" s="170"/>
      <c r="D72" s="84"/>
      <c r="E72" s="295"/>
      <c r="F72" s="295"/>
      <c r="G72" s="292" t="str">
        <f>IFERROR(CONCATENATE(VLOOKUP($D$6,FiscalYearProgramYear,2,FALSE),0,VLOOKUP('CLINs &amp; Ceiling Rates'!$D$5,NAICS!$N$11:$P$18,3,FALSE),VLOOKUP('CLINs &amp; Ceiling Rates'!C72,NAICS!$V$1:$W$153,2,FALSE),VLOOKUP('CLINs &amp; Ceiling Rates'!D72,NAICS!$O$6:$P$7,2,FALSE)),"")</f>
        <v/>
      </c>
      <c r="H72" s="140"/>
      <c r="I72" s="171" t="str">
        <f t="shared" si="1"/>
        <v/>
      </c>
      <c r="J72" s="172">
        <f t="shared" si="9"/>
        <v>0</v>
      </c>
      <c r="K72" s="171" t="str">
        <f t="shared" si="10"/>
        <v/>
      </c>
      <c r="L72" s="172">
        <f t="shared" si="11"/>
        <v>0</v>
      </c>
      <c r="M72" s="171" t="str">
        <f t="shared" si="12"/>
        <v/>
      </c>
      <c r="N72" s="172">
        <f t="shared" si="13"/>
        <v>0</v>
      </c>
      <c r="O72" s="171" t="str">
        <f t="shared" si="14"/>
        <v/>
      </c>
      <c r="P72" s="172">
        <f t="shared" si="15"/>
        <v>0</v>
      </c>
    </row>
    <row r="73" spans="1:16" ht="20.399999999999999" hidden="1" customHeight="1" x14ac:dyDescent="0.25">
      <c r="A73" s="3" t="str">
        <f t="shared" ref="A73:A136" si="16">IF(B73="","Hide","")</f>
        <v>Hide</v>
      </c>
      <c r="B73" s="169"/>
      <c r="C73" s="170"/>
      <c r="D73" s="84"/>
      <c r="E73" s="295"/>
      <c r="F73" s="295"/>
      <c r="G73" s="292" t="str">
        <f>IFERROR(CONCATENATE(VLOOKUP($D$6,FiscalYearProgramYear,2,FALSE),0,VLOOKUP('CLINs &amp; Ceiling Rates'!$D$5,NAICS!$N$11:$P$18,3,FALSE),VLOOKUP('CLINs &amp; Ceiling Rates'!C73,NAICS!$V$1:$W$153,2,FALSE),VLOOKUP('CLINs &amp; Ceiling Rates'!D73,NAICS!$O$6:$P$7,2,FALSE)),"")</f>
        <v/>
      </c>
      <c r="H73" s="140"/>
      <c r="I73" s="171" t="str">
        <f t="shared" ref="I73:I136" si="17">IFERROR(CONCATENATE((LEFT(G73,2)+1),RIGHT(G73,6)),"")</f>
        <v/>
      </c>
      <c r="J73" s="172">
        <f t="shared" si="9"/>
        <v>0</v>
      </c>
      <c r="K73" s="171" t="str">
        <f t="shared" si="10"/>
        <v/>
      </c>
      <c r="L73" s="172">
        <f t="shared" si="11"/>
        <v>0</v>
      </c>
      <c r="M73" s="171" t="str">
        <f t="shared" si="12"/>
        <v/>
      </c>
      <c r="N73" s="172">
        <f t="shared" si="13"/>
        <v>0</v>
      </c>
      <c r="O73" s="171" t="str">
        <f t="shared" si="14"/>
        <v/>
      </c>
      <c r="P73" s="172">
        <f t="shared" si="15"/>
        <v>0</v>
      </c>
    </row>
    <row r="74" spans="1:16" ht="20.399999999999999" hidden="1" customHeight="1" x14ac:dyDescent="0.25">
      <c r="A74" s="3" t="str">
        <f t="shared" si="16"/>
        <v>Hide</v>
      </c>
      <c r="B74" s="169"/>
      <c r="C74" s="170"/>
      <c r="D74" s="84"/>
      <c r="E74" s="295"/>
      <c r="F74" s="295"/>
      <c r="G74" s="292" t="str">
        <f>IFERROR(CONCATENATE(VLOOKUP($D$6,FiscalYearProgramYear,2,FALSE),0,VLOOKUP('CLINs &amp; Ceiling Rates'!$D$5,NAICS!$N$11:$P$18,3,FALSE),VLOOKUP('CLINs &amp; Ceiling Rates'!C74,NAICS!$V$1:$W$153,2,FALSE),VLOOKUP('CLINs &amp; Ceiling Rates'!D74,NAICS!$O$6:$P$7,2,FALSE)),"")</f>
        <v/>
      </c>
      <c r="H74" s="140"/>
      <c r="I74" s="171" t="str">
        <f t="shared" si="17"/>
        <v/>
      </c>
      <c r="J74" s="172">
        <f t="shared" si="9"/>
        <v>0</v>
      </c>
      <c r="K74" s="171" t="str">
        <f t="shared" si="10"/>
        <v/>
      </c>
      <c r="L74" s="172">
        <f t="shared" si="11"/>
        <v>0</v>
      </c>
      <c r="M74" s="171" t="str">
        <f t="shared" si="12"/>
        <v/>
      </c>
      <c r="N74" s="172">
        <f t="shared" si="13"/>
        <v>0</v>
      </c>
      <c r="O74" s="171" t="str">
        <f t="shared" si="14"/>
        <v/>
      </c>
      <c r="P74" s="172">
        <f t="shared" si="15"/>
        <v>0</v>
      </c>
    </row>
    <row r="75" spans="1:16" ht="20.399999999999999" hidden="1" customHeight="1" x14ac:dyDescent="0.25">
      <c r="A75" s="3" t="str">
        <f t="shared" si="16"/>
        <v>Hide</v>
      </c>
      <c r="B75" s="169"/>
      <c r="C75" s="170"/>
      <c r="D75" s="84"/>
      <c r="E75" s="295"/>
      <c r="F75" s="295"/>
      <c r="G75" s="292" t="str">
        <f>IFERROR(CONCATENATE(VLOOKUP($D$6,FiscalYearProgramYear,2,FALSE),0,VLOOKUP('CLINs &amp; Ceiling Rates'!$D$5,NAICS!$N$11:$P$18,3,FALSE),VLOOKUP('CLINs &amp; Ceiling Rates'!C75,NAICS!$V$1:$W$153,2,FALSE),VLOOKUP('CLINs &amp; Ceiling Rates'!D75,NAICS!$O$6:$P$7,2,FALSE)),"")</f>
        <v/>
      </c>
      <c r="H75" s="140"/>
      <c r="I75" s="171" t="str">
        <f t="shared" si="17"/>
        <v/>
      </c>
      <c r="J75" s="172">
        <f t="shared" si="9"/>
        <v>0</v>
      </c>
      <c r="K75" s="171" t="str">
        <f t="shared" si="10"/>
        <v/>
      </c>
      <c r="L75" s="172">
        <f t="shared" si="11"/>
        <v>0</v>
      </c>
      <c r="M75" s="171" t="str">
        <f t="shared" si="12"/>
        <v/>
      </c>
      <c r="N75" s="172">
        <f t="shared" si="13"/>
        <v>0</v>
      </c>
      <c r="O75" s="171" t="str">
        <f t="shared" si="14"/>
        <v/>
      </c>
      <c r="P75" s="172">
        <f t="shared" si="15"/>
        <v>0</v>
      </c>
    </row>
    <row r="76" spans="1:16" ht="20.399999999999999" hidden="1" customHeight="1" x14ac:dyDescent="0.25">
      <c r="A76" s="3" t="str">
        <f t="shared" si="16"/>
        <v>Hide</v>
      </c>
      <c r="B76" s="169"/>
      <c r="C76" s="170"/>
      <c r="D76" s="84"/>
      <c r="E76" s="295"/>
      <c r="F76" s="295"/>
      <c r="G76" s="292" t="str">
        <f>IFERROR(CONCATENATE(VLOOKUP($D$6,FiscalYearProgramYear,2,FALSE),0,VLOOKUP('CLINs &amp; Ceiling Rates'!$D$5,NAICS!$N$11:$P$18,3,FALSE),VLOOKUP('CLINs &amp; Ceiling Rates'!C76,NAICS!$V$1:$W$153,2,FALSE),VLOOKUP('CLINs &amp; Ceiling Rates'!D76,NAICS!$O$6:$P$7,2,FALSE)),"")</f>
        <v/>
      </c>
      <c r="H76" s="140"/>
      <c r="I76" s="171" t="str">
        <f t="shared" si="17"/>
        <v/>
      </c>
      <c r="J76" s="172">
        <f t="shared" si="9"/>
        <v>0</v>
      </c>
      <c r="K76" s="171" t="str">
        <f t="shared" si="10"/>
        <v/>
      </c>
      <c r="L76" s="172">
        <f t="shared" si="11"/>
        <v>0</v>
      </c>
      <c r="M76" s="171" t="str">
        <f t="shared" si="12"/>
        <v/>
      </c>
      <c r="N76" s="172">
        <f t="shared" si="13"/>
        <v>0</v>
      </c>
      <c r="O76" s="171" t="str">
        <f t="shared" si="14"/>
        <v/>
      </c>
      <c r="P76" s="172">
        <f t="shared" si="15"/>
        <v>0</v>
      </c>
    </row>
    <row r="77" spans="1:16" ht="20.399999999999999" hidden="1" customHeight="1" x14ac:dyDescent="0.25">
      <c r="A77" s="3" t="str">
        <f t="shared" si="16"/>
        <v>Hide</v>
      </c>
      <c r="B77" s="169"/>
      <c r="C77" s="170"/>
      <c r="D77" s="84"/>
      <c r="E77" s="295"/>
      <c r="F77" s="295"/>
      <c r="G77" s="292" t="str">
        <f>IFERROR(CONCATENATE(VLOOKUP($D$6,FiscalYearProgramYear,2,FALSE),0,VLOOKUP('CLINs &amp; Ceiling Rates'!$D$5,NAICS!$N$11:$P$18,3,FALSE),VLOOKUP('CLINs &amp; Ceiling Rates'!C77,NAICS!$V$1:$W$153,2,FALSE),VLOOKUP('CLINs &amp; Ceiling Rates'!D77,NAICS!$O$6:$P$7,2,FALSE)),"")</f>
        <v/>
      </c>
      <c r="H77" s="140"/>
      <c r="I77" s="171" t="str">
        <f t="shared" si="17"/>
        <v/>
      </c>
      <c r="J77" s="172">
        <f t="shared" si="9"/>
        <v>0</v>
      </c>
      <c r="K77" s="171" t="str">
        <f t="shared" si="10"/>
        <v/>
      </c>
      <c r="L77" s="172">
        <f t="shared" si="11"/>
        <v>0</v>
      </c>
      <c r="M77" s="171" t="str">
        <f t="shared" si="12"/>
        <v/>
      </c>
      <c r="N77" s="172">
        <f t="shared" si="13"/>
        <v>0</v>
      </c>
      <c r="O77" s="171" t="str">
        <f t="shared" si="14"/>
        <v/>
      </c>
      <c r="P77" s="172">
        <f t="shared" si="15"/>
        <v>0</v>
      </c>
    </row>
    <row r="78" spans="1:16" ht="20.399999999999999" hidden="1" customHeight="1" x14ac:dyDescent="0.25">
      <c r="A78" s="3" t="str">
        <f t="shared" si="16"/>
        <v>Hide</v>
      </c>
      <c r="B78" s="169"/>
      <c r="C78" s="170"/>
      <c r="D78" s="84"/>
      <c r="E78" s="295"/>
      <c r="F78" s="295"/>
      <c r="G78" s="292" t="str">
        <f>IFERROR(CONCATENATE(VLOOKUP($D$6,FiscalYearProgramYear,2,FALSE),0,VLOOKUP('CLINs &amp; Ceiling Rates'!$D$5,NAICS!$N$11:$P$18,3,FALSE),VLOOKUP('CLINs &amp; Ceiling Rates'!C78,NAICS!$V$1:$W$153,2,FALSE),VLOOKUP('CLINs &amp; Ceiling Rates'!D78,NAICS!$O$6:$P$7,2,FALSE)),"")</f>
        <v/>
      </c>
      <c r="H78" s="140"/>
      <c r="I78" s="171" t="str">
        <f t="shared" si="17"/>
        <v/>
      </c>
      <c r="J78" s="172">
        <f t="shared" si="9"/>
        <v>0</v>
      </c>
      <c r="K78" s="171" t="str">
        <f t="shared" si="10"/>
        <v/>
      </c>
      <c r="L78" s="172">
        <f t="shared" si="11"/>
        <v>0</v>
      </c>
      <c r="M78" s="171" t="str">
        <f t="shared" si="12"/>
        <v/>
      </c>
      <c r="N78" s="172">
        <f t="shared" si="13"/>
        <v>0</v>
      </c>
      <c r="O78" s="171" t="str">
        <f t="shared" si="14"/>
        <v/>
      </c>
      <c r="P78" s="172">
        <f t="shared" si="15"/>
        <v>0</v>
      </c>
    </row>
    <row r="79" spans="1:16" ht="20.399999999999999" hidden="1" customHeight="1" x14ac:dyDescent="0.25">
      <c r="A79" s="3" t="str">
        <f t="shared" si="16"/>
        <v>Hide</v>
      </c>
      <c r="B79" s="169"/>
      <c r="C79" s="170"/>
      <c r="D79" s="84"/>
      <c r="E79" s="295"/>
      <c r="F79" s="295"/>
      <c r="G79" s="292" t="str">
        <f>IFERROR(CONCATENATE(VLOOKUP($D$6,FiscalYearProgramYear,2,FALSE),0,VLOOKUP('CLINs &amp; Ceiling Rates'!$D$5,NAICS!$N$11:$P$18,3,FALSE),VLOOKUP('CLINs &amp; Ceiling Rates'!C79,NAICS!$V$1:$W$153,2,FALSE),VLOOKUP('CLINs &amp; Ceiling Rates'!D79,NAICS!$O$6:$P$7,2,FALSE)),"")</f>
        <v/>
      </c>
      <c r="H79" s="140"/>
      <c r="I79" s="171" t="str">
        <f t="shared" si="17"/>
        <v/>
      </c>
      <c r="J79" s="172">
        <f t="shared" si="9"/>
        <v>0</v>
      </c>
      <c r="K79" s="171" t="str">
        <f t="shared" si="10"/>
        <v/>
      </c>
      <c r="L79" s="172">
        <f t="shared" si="11"/>
        <v>0</v>
      </c>
      <c r="M79" s="171" t="str">
        <f t="shared" si="12"/>
        <v/>
      </c>
      <c r="N79" s="172">
        <f t="shared" si="13"/>
        <v>0</v>
      </c>
      <c r="O79" s="171" t="str">
        <f t="shared" si="14"/>
        <v/>
      </c>
      <c r="P79" s="172">
        <f t="shared" si="15"/>
        <v>0</v>
      </c>
    </row>
    <row r="80" spans="1:16" ht="20.399999999999999" hidden="1" customHeight="1" x14ac:dyDescent="0.25">
      <c r="A80" s="3" t="str">
        <f t="shared" si="16"/>
        <v>Hide</v>
      </c>
      <c r="B80" s="169"/>
      <c r="C80" s="170"/>
      <c r="D80" s="84"/>
      <c r="E80" s="295"/>
      <c r="F80" s="295"/>
      <c r="G80" s="292" t="str">
        <f>IFERROR(CONCATENATE(VLOOKUP($D$6,FiscalYearProgramYear,2,FALSE),0,VLOOKUP('CLINs &amp; Ceiling Rates'!$D$5,NAICS!$N$11:$P$18,3,FALSE),VLOOKUP('CLINs &amp; Ceiling Rates'!C80,NAICS!$V$1:$W$153,2,FALSE),VLOOKUP('CLINs &amp; Ceiling Rates'!D80,NAICS!$O$6:$P$7,2,FALSE)),"")</f>
        <v/>
      </c>
      <c r="H80" s="140"/>
      <c r="I80" s="171" t="str">
        <f t="shared" si="17"/>
        <v/>
      </c>
      <c r="J80" s="172">
        <f t="shared" si="9"/>
        <v>0</v>
      </c>
      <c r="K80" s="171" t="str">
        <f t="shared" si="10"/>
        <v/>
      </c>
      <c r="L80" s="172">
        <f t="shared" si="11"/>
        <v>0</v>
      </c>
      <c r="M80" s="171" t="str">
        <f t="shared" si="12"/>
        <v/>
      </c>
      <c r="N80" s="172">
        <f t="shared" si="13"/>
        <v>0</v>
      </c>
      <c r="O80" s="171" t="str">
        <f t="shared" si="14"/>
        <v/>
      </c>
      <c r="P80" s="172">
        <f t="shared" si="15"/>
        <v>0</v>
      </c>
    </row>
    <row r="81" spans="1:16" ht="20.399999999999999" hidden="1" customHeight="1" x14ac:dyDescent="0.25">
      <c r="A81" s="3" t="str">
        <f t="shared" si="16"/>
        <v>Hide</v>
      </c>
      <c r="B81" s="169"/>
      <c r="C81" s="170"/>
      <c r="D81" s="84"/>
      <c r="E81" s="295"/>
      <c r="F81" s="295"/>
      <c r="G81" s="292" t="str">
        <f>IFERROR(CONCATENATE(VLOOKUP($D$6,FiscalYearProgramYear,2,FALSE),0,VLOOKUP('CLINs &amp; Ceiling Rates'!$D$5,NAICS!$N$11:$P$18,3,FALSE),VLOOKUP('CLINs &amp; Ceiling Rates'!C81,NAICS!$V$1:$W$153,2,FALSE),VLOOKUP('CLINs &amp; Ceiling Rates'!D81,NAICS!$O$6:$P$7,2,FALSE)),"")</f>
        <v/>
      </c>
      <c r="H81" s="140"/>
      <c r="I81" s="171" t="str">
        <f t="shared" si="17"/>
        <v/>
      </c>
      <c r="J81" s="172">
        <f t="shared" si="9"/>
        <v>0</v>
      </c>
      <c r="K81" s="171" t="str">
        <f t="shared" si="10"/>
        <v/>
      </c>
      <c r="L81" s="172">
        <f t="shared" si="11"/>
        <v>0</v>
      </c>
      <c r="M81" s="171" t="str">
        <f t="shared" si="12"/>
        <v/>
      </c>
      <c r="N81" s="172">
        <f t="shared" si="13"/>
        <v>0</v>
      </c>
      <c r="O81" s="171" t="str">
        <f t="shared" si="14"/>
        <v/>
      </c>
      <c r="P81" s="172">
        <f t="shared" si="15"/>
        <v>0</v>
      </c>
    </row>
    <row r="82" spans="1:16" ht="20.399999999999999" hidden="1" customHeight="1" x14ac:dyDescent="0.25">
      <c r="A82" s="3" t="str">
        <f t="shared" si="16"/>
        <v>Hide</v>
      </c>
      <c r="B82" s="169"/>
      <c r="C82" s="170"/>
      <c r="D82" s="84"/>
      <c r="E82" s="295"/>
      <c r="F82" s="295"/>
      <c r="G82" s="292" t="str">
        <f>IFERROR(CONCATENATE(VLOOKUP($D$6,FiscalYearProgramYear,2,FALSE),0,VLOOKUP('CLINs &amp; Ceiling Rates'!$D$5,NAICS!$N$11:$P$18,3,FALSE),VLOOKUP('CLINs &amp; Ceiling Rates'!C82,NAICS!$V$1:$W$153,2,FALSE),VLOOKUP('CLINs &amp; Ceiling Rates'!D82,NAICS!$O$6:$P$7,2,FALSE)),"")</f>
        <v/>
      </c>
      <c r="H82" s="140"/>
      <c r="I82" s="171" t="str">
        <f t="shared" si="17"/>
        <v/>
      </c>
      <c r="J82" s="172">
        <f t="shared" si="9"/>
        <v>0</v>
      </c>
      <c r="K82" s="171" t="str">
        <f t="shared" si="10"/>
        <v/>
      </c>
      <c r="L82" s="172">
        <f t="shared" si="11"/>
        <v>0</v>
      </c>
      <c r="M82" s="171" t="str">
        <f t="shared" si="12"/>
        <v/>
      </c>
      <c r="N82" s="172">
        <f t="shared" si="13"/>
        <v>0</v>
      </c>
      <c r="O82" s="171" t="str">
        <f t="shared" si="14"/>
        <v/>
      </c>
      <c r="P82" s="172">
        <f t="shared" si="15"/>
        <v>0</v>
      </c>
    </row>
    <row r="83" spans="1:16" ht="20.399999999999999" hidden="1" customHeight="1" x14ac:dyDescent="0.25">
      <c r="A83" s="3" t="str">
        <f t="shared" si="16"/>
        <v>Hide</v>
      </c>
      <c r="B83" s="169"/>
      <c r="C83" s="170"/>
      <c r="D83" s="84"/>
      <c r="E83" s="295"/>
      <c r="F83" s="295"/>
      <c r="G83" s="292" t="str">
        <f>IFERROR(CONCATENATE(VLOOKUP($D$6,FiscalYearProgramYear,2,FALSE),0,VLOOKUP('CLINs &amp; Ceiling Rates'!$D$5,NAICS!$N$11:$P$18,3,FALSE),VLOOKUP('CLINs &amp; Ceiling Rates'!C83,NAICS!$V$1:$W$153,2,FALSE),VLOOKUP('CLINs &amp; Ceiling Rates'!D83,NAICS!$O$6:$P$7,2,FALSE)),"")</f>
        <v/>
      </c>
      <c r="H83" s="140"/>
      <c r="I83" s="171" t="str">
        <f t="shared" si="17"/>
        <v/>
      </c>
      <c r="J83" s="172">
        <f t="shared" si="9"/>
        <v>0</v>
      </c>
      <c r="K83" s="171" t="str">
        <f t="shared" si="10"/>
        <v/>
      </c>
      <c r="L83" s="172">
        <f t="shared" si="11"/>
        <v>0</v>
      </c>
      <c r="M83" s="171" t="str">
        <f t="shared" si="12"/>
        <v/>
      </c>
      <c r="N83" s="172">
        <f t="shared" si="13"/>
        <v>0</v>
      </c>
      <c r="O83" s="171" t="str">
        <f t="shared" si="14"/>
        <v/>
      </c>
      <c r="P83" s="172">
        <f t="shared" si="15"/>
        <v>0</v>
      </c>
    </row>
    <row r="84" spans="1:16" ht="20.399999999999999" hidden="1" customHeight="1" x14ac:dyDescent="0.25">
      <c r="A84" s="3" t="str">
        <f t="shared" si="16"/>
        <v>Hide</v>
      </c>
      <c r="B84" s="169"/>
      <c r="C84" s="170"/>
      <c r="D84" s="84"/>
      <c r="E84" s="295"/>
      <c r="F84" s="295"/>
      <c r="G84" s="292" t="str">
        <f>IFERROR(CONCATENATE(VLOOKUP($D$6,FiscalYearProgramYear,2,FALSE),0,VLOOKUP('CLINs &amp; Ceiling Rates'!$D$5,NAICS!$N$11:$P$18,3,FALSE),VLOOKUP('CLINs &amp; Ceiling Rates'!C84,NAICS!$V$1:$W$153,2,FALSE),VLOOKUP('CLINs &amp; Ceiling Rates'!D84,NAICS!$O$6:$P$7,2,FALSE)),"")</f>
        <v/>
      </c>
      <c r="H84" s="140"/>
      <c r="I84" s="171" t="str">
        <f t="shared" si="17"/>
        <v/>
      </c>
      <c r="J84" s="172">
        <f t="shared" si="9"/>
        <v>0</v>
      </c>
      <c r="K84" s="171" t="str">
        <f t="shared" si="10"/>
        <v/>
      </c>
      <c r="L84" s="172">
        <f t="shared" si="11"/>
        <v>0</v>
      </c>
      <c r="M84" s="171" t="str">
        <f t="shared" si="12"/>
        <v/>
      </c>
      <c r="N84" s="172">
        <f t="shared" si="13"/>
        <v>0</v>
      </c>
      <c r="O84" s="171" t="str">
        <f t="shared" si="14"/>
        <v/>
      </c>
      <c r="P84" s="172">
        <f t="shared" si="15"/>
        <v>0</v>
      </c>
    </row>
    <row r="85" spans="1:16" ht="20.399999999999999" hidden="1" customHeight="1" x14ac:dyDescent="0.25">
      <c r="A85" s="3" t="str">
        <f t="shared" si="16"/>
        <v>Hide</v>
      </c>
      <c r="B85" s="169"/>
      <c r="C85" s="170"/>
      <c r="D85" s="84"/>
      <c r="E85" s="295"/>
      <c r="F85" s="295"/>
      <c r="G85" s="292" t="str">
        <f>IFERROR(CONCATENATE(VLOOKUP($D$6,FiscalYearProgramYear,2,FALSE),0,VLOOKUP('CLINs &amp; Ceiling Rates'!$D$5,NAICS!$N$11:$P$18,3,FALSE),VLOOKUP('CLINs &amp; Ceiling Rates'!C85,NAICS!$V$1:$W$153,2,FALSE),VLOOKUP('CLINs &amp; Ceiling Rates'!D85,NAICS!$O$6:$P$7,2,FALSE)),"")</f>
        <v/>
      </c>
      <c r="H85" s="140"/>
      <c r="I85" s="171" t="str">
        <f t="shared" si="17"/>
        <v/>
      </c>
      <c r="J85" s="172">
        <f t="shared" si="9"/>
        <v>0</v>
      </c>
      <c r="K85" s="171" t="str">
        <f t="shared" si="10"/>
        <v/>
      </c>
      <c r="L85" s="172">
        <f t="shared" si="11"/>
        <v>0</v>
      </c>
      <c r="M85" s="171" t="str">
        <f t="shared" si="12"/>
        <v/>
      </c>
      <c r="N85" s="172">
        <f t="shared" si="13"/>
        <v>0</v>
      </c>
      <c r="O85" s="171" t="str">
        <f t="shared" si="14"/>
        <v/>
      </c>
      <c r="P85" s="172">
        <f t="shared" si="15"/>
        <v>0</v>
      </c>
    </row>
    <row r="86" spans="1:16" ht="20.399999999999999" hidden="1" customHeight="1" x14ac:dyDescent="0.25">
      <c r="A86" s="3" t="str">
        <f t="shared" si="16"/>
        <v>Hide</v>
      </c>
      <c r="B86" s="169"/>
      <c r="C86" s="170"/>
      <c r="D86" s="84"/>
      <c r="E86" s="295"/>
      <c r="F86" s="295"/>
      <c r="G86" s="292" t="str">
        <f>IFERROR(CONCATENATE(VLOOKUP($D$6,FiscalYearProgramYear,2,FALSE),0,VLOOKUP('CLINs &amp; Ceiling Rates'!$D$5,NAICS!$N$11:$P$18,3,FALSE),VLOOKUP('CLINs &amp; Ceiling Rates'!C86,NAICS!$V$1:$W$153,2,FALSE),VLOOKUP('CLINs &amp; Ceiling Rates'!D86,NAICS!$O$6:$P$7,2,FALSE)),"")</f>
        <v/>
      </c>
      <c r="H86" s="140"/>
      <c r="I86" s="171" t="str">
        <f t="shared" si="17"/>
        <v/>
      </c>
      <c r="J86" s="172">
        <f t="shared" si="9"/>
        <v>0</v>
      </c>
      <c r="K86" s="171" t="str">
        <f t="shared" si="10"/>
        <v/>
      </c>
      <c r="L86" s="172">
        <f t="shared" si="11"/>
        <v>0</v>
      </c>
      <c r="M86" s="171" t="str">
        <f t="shared" si="12"/>
        <v/>
      </c>
      <c r="N86" s="172">
        <f t="shared" si="13"/>
        <v>0</v>
      </c>
      <c r="O86" s="171" t="str">
        <f t="shared" si="14"/>
        <v/>
      </c>
      <c r="P86" s="172">
        <f t="shared" si="15"/>
        <v>0</v>
      </c>
    </row>
    <row r="87" spans="1:16" ht="20.399999999999999" hidden="1" customHeight="1" x14ac:dyDescent="0.25">
      <c r="A87" s="3" t="str">
        <f t="shared" si="16"/>
        <v>Hide</v>
      </c>
      <c r="B87" s="169"/>
      <c r="C87" s="170"/>
      <c r="D87" s="84"/>
      <c r="E87" s="295"/>
      <c r="F87" s="295"/>
      <c r="G87" s="292" t="str">
        <f>IFERROR(CONCATENATE(VLOOKUP($D$6,FiscalYearProgramYear,2,FALSE),0,VLOOKUP('CLINs &amp; Ceiling Rates'!$D$5,NAICS!$N$11:$P$18,3,FALSE),VLOOKUP('CLINs &amp; Ceiling Rates'!C87,NAICS!$V$1:$W$153,2,FALSE),VLOOKUP('CLINs &amp; Ceiling Rates'!D87,NAICS!$O$6:$P$7,2,FALSE)),"")</f>
        <v/>
      </c>
      <c r="H87" s="140"/>
      <c r="I87" s="171" t="str">
        <f t="shared" si="17"/>
        <v/>
      </c>
      <c r="J87" s="172">
        <f t="shared" si="9"/>
        <v>0</v>
      </c>
      <c r="K87" s="171" t="str">
        <f t="shared" si="10"/>
        <v/>
      </c>
      <c r="L87" s="172">
        <f t="shared" si="11"/>
        <v>0</v>
      </c>
      <c r="M87" s="171" t="str">
        <f t="shared" si="12"/>
        <v/>
      </c>
      <c r="N87" s="172">
        <f t="shared" si="13"/>
        <v>0</v>
      </c>
      <c r="O87" s="171" t="str">
        <f t="shared" si="14"/>
        <v/>
      </c>
      <c r="P87" s="172">
        <f t="shared" si="15"/>
        <v>0</v>
      </c>
    </row>
    <row r="88" spans="1:16" ht="20.399999999999999" hidden="1" customHeight="1" x14ac:dyDescent="0.25">
      <c r="A88" s="3" t="str">
        <f t="shared" si="16"/>
        <v>Hide</v>
      </c>
      <c r="B88" s="169"/>
      <c r="C88" s="170"/>
      <c r="D88" s="84"/>
      <c r="E88" s="295"/>
      <c r="F88" s="295"/>
      <c r="G88" s="292" t="str">
        <f>IFERROR(CONCATENATE(VLOOKUP($D$6,FiscalYearProgramYear,2,FALSE),0,VLOOKUP('CLINs &amp; Ceiling Rates'!$D$5,NAICS!$N$11:$P$18,3,FALSE),VLOOKUP('CLINs &amp; Ceiling Rates'!C88,NAICS!$V$1:$W$153,2,FALSE),VLOOKUP('CLINs &amp; Ceiling Rates'!D88,NAICS!$O$6:$P$7,2,FALSE)),"")</f>
        <v/>
      </c>
      <c r="H88" s="140"/>
      <c r="I88" s="171" t="str">
        <f t="shared" si="17"/>
        <v/>
      </c>
      <c r="J88" s="172">
        <f t="shared" si="9"/>
        <v>0</v>
      </c>
      <c r="K88" s="171" t="str">
        <f t="shared" si="10"/>
        <v/>
      </c>
      <c r="L88" s="172">
        <f t="shared" si="11"/>
        <v>0</v>
      </c>
      <c r="M88" s="171" t="str">
        <f t="shared" si="12"/>
        <v/>
      </c>
      <c r="N88" s="172">
        <f t="shared" si="13"/>
        <v>0</v>
      </c>
      <c r="O88" s="171" t="str">
        <f t="shared" si="14"/>
        <v/>
      </c>
      <c r="P88" s="172">
        <f t="shared" si="15"/>
        <v>0</v>
      </c>
    </row>
    <row r="89" spans="1:16" ht="20.399999999999999" hidden="1" customHeight="1" x14ac:dyDescent="0.25">
      <c r="A89" s="3" t="str">
        <f t="shared" si="16"/>
        <v>Hide</v>
      </c>
      <c r="B89" s="169"/>
      <c r="C89" s="170"/>
      <c r="D89" s="84"/>
      <c r="E89" s="295"/>
      <c r="F89" s="295"/>
      <c r="G89" s="292" t="str">
        <f>IFERROR(CONCATENATE(VLOOKUP($D$6,FiscalYearProgramYear,2,FALSE),0,VLOOKUP('CLINs &amp; Ceiling Rates'!$D$5,NAICS!$N$11:$P$18,3,FALSE),VLOOKUP('CLINs &amp; Ceiling Rates'!C89,NAICS!$V$1:$W$153,2,FALSE),VLOOKUP('CLINs &amp; Ceiling Rates'!D89,NAICS!$O$6:$P$7,2,FALSE)),"")</f>
        <v/>
      </c>
      <c r="H89" s="140"/>
      <c r="I89" s="171" t="str">
        <f t="shared" si="17"/>
        <v/>
      </c>
      <c r="J89" s="172">
        <f t="shared" si="9"/>
        <v>0</v>
      </c>
      <c r="K89" s="171" t="str">
        <f t="shared" si="10"/>
        <v/>
      </c>
      <c r="L89" s="172">
        <f t="shared" si="11"/>
        <v>0</v>
      </c>
      <c r="M89" s="171" t="str">
        <f t="shared" si="12"/>
        <v/>
      </c>
      <c r="N89" s="172">
        <f t="shared" si="13"/>
        <v>0</v>
      </c>
      <c r="O89" s="171" t="str">
        <f t="shared" si="14"/>
        <v/>
      </c>
      <c r="P89" s="172">
        <f t="shared" si="15"/>
        <v>0</v>
      </c>
    </row>
    <row r="90" spans="1:16" ht="20.399999999999999" hidden="1" customHeight="1" x14ac:dyDescent="0.25">
      <c r="A90" s="3" t="str">
        <f t="shared" si="16"/>
        <v>Hide</v>
      </c>
      <c r="B90" s="169"/>
      <c r="C90" s="170"/>
      <c r="D90" s="84"/>
      <c r="E90" s="295"/>
      <c r="F90" s="295"/>
      <c r="G90" s="292" t="str">
        <f>IFERROR(CONCATENATE(VLOOKUP($D$6,FiscalYearProgramYear,2,FALSE),0,VLOOKUP('CLINs &amp; Ceiling Rates'!$D$5,NAICS!$N$11:$P$18,3,FALSE),VLOOKUP('CLINs &amp; Ceiling Rates'!C90,NAICS!$V$1:$W$153,2,FALSE),VLOOKUP('CLINs &amp; Ceiling Rates'!D90,NAICS!$O$6:$P$7,2,FALSE)),"")</f>
        <v/>
      </c>
      <c r="H90" s="140"/>
      <c r="I90" s="171" t="str">
        <f t="shared" si="17"/>
        <v/>
      </c>
      <c r="J90" s="172">
        <f t="shared" si="9"/>
        <v>0</v>
      </c>
      <c r="K90" s="171" t="str">
        <f t="shared" si="10"/>
        <v/>
      </c>
      <c r="L90" s="172">
        <f t="shared" si="11"/>
        <v>0</v>
      </c>
      <c r="M90" s="171" t="str">
        <f t="shared" si="12"/>
        <v/>
      </c>
      <c r="N90" s="172">
        <f t="shared" si="13"/>
        <v>0</v>
      </c>
      <c r="O90" s="171" t="str">
        <f t="shared" si="14"/>
        <v/>
      </c>
      <c r="P90" s="172">
        <f t="shared" si="15"/>
        <v>0</v>
      </c>
    </row>
    <row r="91" spans="1:16" ht="20.399999999999999" hidden="1" customHeight="1" x14ac:dyDescent="0.25">
      <c r="A91" s="3" t="str">
        <f t="shared" si="16"/>
        <v>Hide</v>
      </c>
      <c r="B91" s="169"/>
      <c r="C91" s="170"/>
      <c r="D91" s="84"/>
      <c r="E91" s="295"/>
      <c r="F91" s="295"/>
      <c r="G91" s="292" t="str">
        <f>IFERROR(CONCATENATE(VLOOKUP($D$6,FiscalYearProgramYear,2,FALSE),0,VLOOKUP('CLINs &amp; Ceiling Rates'!$D$5,NAICS!$N$11:$P$18,3,FALSE),VLOOKUP('CLINs &amp; Ceiling Rates'!C91,NAICS!$V$1:$W$153,2,FALSE),VLOOKUP('CLINs &amp; Ceiling Rates'!D91,NAICS!$O$6:$P$7,2,FALSE)),"")</f>
        <v/>
      </c>
      <c r="H91" s="140"/>
      <c r="I91" s="171" t="str">
        <f t="shared" si="17"/>
        <v/>
      </c>
      <c r="J91" s="172">
        <f t="shared" si="9"/>
        <v>0</v>
      </c>
      <c r="K91" s="171" t="str">
        <f t="shared" si="10"/>
        <v/>
      </c>
      <c r="L91" s="172">
        <f t="shared" si="11"/>
        <v>0</v>
      </c>
      <c r="M91" s="171" t="str">
        <f t="shared" si="12"/>
        <v/>
      </c>
      <c r="N91" s="172">
        <f t="shared" si="13"/>
        <v>0</v>
      </c>
      <c r="O91" s="171" t="str">
        <f t="shared" si="14"/>
        <v/>
      </c>
      <c r="P91" s="172">
        <f t="shared" si="15"/>
        <v>0</v>
      </c>
    </row>
    <row r="92" spans="1:16" ht="20.399999999999999" hidden="1" customHeight="1" x14ac:dyDescent="0.25">
      <c r="A92" s="3" t="str">
        <f t="shared" si="16"/>
        <v>Hide</v>
      </c>
      <c r="B92" s="169"/>
      <c r="C92" s="170"/>
      <c r="D92" s="84"/>
      <c r="E92" s="295"/>
      <c r="F92" s="295"/>
      <c r="G92" s="292" t="str">
        <f>IFERROR(CONCATENATE(VLOOKUP($D$6,FiscalYearProgramYear,2,FALSE),0,VLOOKUP('CLINs &amp; Ceiling Rates'!$D$5,NAICS!$N$11:$P$18,3,FALSE),VLOOKUP('CLINs &amp; Ceiling Rates'!C92,NAICS!$V$1:$W$153,2,FALSE),VLOOKUP('CLINs &amp; Ceiling Rates'!D92,NAICS!$O$6:$P$7,2,FALSE)),"")</f>
        <v/>
      </c>
      <c r="H92" s="140"/>
      <c r="I92" s="171" t="str">
        <f t="shared" si="17"/>
        <v/>
      </c>
      <c r="J92" s="172">
        <f t="shared" si="9"/>
        <v>0</v>
      </c>
      <c r="K92" s="171" t="str">
        <f t="shared" si="10"/>
        <v/>
      </c>
      <c r="L92" s="172">
        <f t="shared" si="11"/>
        <v>0</v>
      </c>
      <c r="M92" s="171" t="str">
        <f t="shared" si="12"/>
        <v/>
      </c>
      <c r="N92" s="172">
        <f t="shared" si="13"/>
        <v>0</v>
      </c>
      <c r="O92" s="171" t="str">
        <f t="shared" si="14"/>
        <v/>
      </c>
      <c r="P92" s="172">
        <f t="shared" si="15"/>
        <v>0</v>
      </c>
    </row>
    <row r="93" spans="1:16" ht="20.399999999999999" hidden="1" customHeight="1" x14ac:dyDescent="0.25">
      <c r="A93" s="3" t="str">
        <f t="shared" si="16"/>
        <v>Hide</v>
      </c>
      <c r="B93" s="169"/>
      <c r="C93" s="170"/>
      <c r="D93" s="84"/>
      <c r="E93" s="295"/>
      <c r="F93" s="295"/>
      <c r="G93" s="292" t="str">
        <f>IFERROR(CONCATENATE(VLOOKUP($D$6,FiscalYearProgramYear,2,FALSE),0,VLOOKUP('CLINs &amp; Ceiling Rates'!$D$5,NAICS!$N$11:$P$18,3,FALSE),VLOOKUP('CLINs &amp; Ceiling Rates'!C93,NAICS!$V$1:$W$153,2,FALSE),VLOOKUP('CLINs &amp; Ceiling Rates'!D93,NAICS!$O$6:$P$7,2,FALSE)),"")</f>
        <v/>
      </c>
      <c r="H93" s="140"/>
      <c r="I93" s="171" t="str">
        <f t="shared" si="17"/>
        <v/>
      </c>
      <c r="J93" s="172">
        <f t="shared" si="9"/>
        <v>0</v>
      </c>
      <c r="K93" s="171" t="str">
        <f t="shared" si="10"/>
        <v/>
      </c>
      <c r="L93" s="172">
        <f t="shared" si="11"/>
        <v>0</v>
      </c>
      <c r="M93" s="171" t="str">
        <f t="shared" si="12"/>
        <v/>
      </c>
      <c r="N93" s="172">
        <f t="shared" si="13"/>
        <v>0</v>
      </c>
      <c r="O93" s="171" t="str">
        <f t="shared" si="14"/>
        <v/>
      </c>
      <c r="P93" s="172">
        <f t="shared" si="15"/>
        <v>0</v>
      </c>
    </row>
    <row r="94" spans="1:16" ht="20.399999999999999" hidden="1" customHeight="1" x14ac:dyDescent="0.25">
      <c r="A94" s="3" t="str">
        <f t="shared" si="16"/>
        <v>Hide</v>
      </c>
      <c r="B94" s="169"/>
      <c r="C94" s="170"/>
      <c r="D94" s="84"/>
      <c r="E94" s="295"/>
      <c r="F94" s="295"/>
      <c r="G94" s="292" t="str">
        <f>IFERROR(CONCATENATE(VLOOKUP($D$6,FiscalYearProgramYear,2,FALSE),0,VLOOKUP('CLINs &amp; Ceiling Rates'!$D$5,NAICS!$N$11:$P$18,3,FALSE),VLOOKUP('CLINs &amp; Ceiling Rates'!C94,NAICS!$V$1:$W$153,2,FALSE),VLOOKUP('CLINs &amp; Ceiling Rates'!D94,NAICS!$O$6:$P$7,2,FALSE)),"")</f>
        <v/>
      </c>
      <c r="H94" s="140"/>
      <c r="I94" s="171" t="str">
        <f t="shared" si="17"/>
        <v/>
      </c>
      <c r="J94" s="172">
        <f t="shared" si="9"/>
        <v>0</v>
      </c>
      <c r="K94" s="171" t="str">
        <f t="shared" si="10"/>
        <v/>
      </c>
      <c r="L94" s="172">
        <f t="shared" si="11"/>
        <v>0</v>
      </c>
      <c r="M94" s="171" t="str">
        <f t="shared" si="12"/>
        <v/>
      </c>
      <c r="N94" s="172">
        <f t="shared" si="13"/>
        <v>0</v>
      </c>
      <c r="O94" s="171" t="str">
        <f t="shared" si="14"/>
        <v/>
      </c>
      <c r="P94" s="172">
        <f t="shared" si="15"/>
        <v>0</v>
      </c>
    </row>
    <row r="95" spans="1:16" ht="20.399999999999999" hidden="1" customHeight="1" x14ac:dyDescent="0.25">
      <c r="A95" s="3" t="str">
        <f t="shared" si="16"/>
        <v>Hide</v>
      </c>
      <c r="B95" s="169"/>
      <c r="C95" s="170"/>
      <c r="D95" s="84"/>
      <c r="E95" s="295"/>
      <c r="F95" s="295"/>
      <c r="G95" s="292" t="str">
        <f>IFERROR(CONCATENATE(VLOOKUP($D$6,FiscalYearProgramYear,2,FALSE),0,VLOOKUP('CLINs &amp; Ceiling Rates'!$D$5,NAICS!$N$11:$P$18,3,FALSE),VLOOKUP('CLINs &amp; Ceiling Rates'!C95,NAICS!$V$1:$W$153,2,FALSE),VLOOKUP('CLINs &amp; Ceiling Rates'!D95,NAICS!$O$6:$P$7,2,FALSE)),"")</f>
        <v/>
      </c>
      <c r="H95" s="140"/>
      <c r="I95" s="171" t="str">
        <f t="shared" si="17"/>
        <v/>
      </c>
      <c r="J95" s="172">
        <f t="shared" si="9"/>
        <v>0</v>
      </c>
      <c r="K95" s="171" t="str">
        <f t="shared" si="10"/>
        <v/>
      </c>
      <c r="L95" s="172">
        <f t="shared" si="11"/>
        <v>0</v>
      </c>
      <c r="M95" s="171" t="str">
        <f t="shared" si="12"/>
        <v/>
      </c>
      <c r="N95" s="172">
        <f t="shared" si="13"/>
        <v>0</v>
      </c>
      <c r="O95" s="171" t="str">
        <f t="shared" si="14"/>
        <v/>
      </c>
      <c r="P95" s="172">
        <f t="shared" si="15"/>
        <v>0</v>
      </c>
    </row>
    <row r="96" spans="1:16" ht="20.399999999999999" hidden="1" customHeight="1" x14ac:dyDescent="0.25">
      <c r="A96" s="3" t="str">
        <f t="shared" si="16"/>
        <v>Hide</v>
      </c>
      <c r="B96" s="169"/>
      <c r="C96" s="170"/>
      <c r="D96" s="84"/>
      <c r="E96" s="295"/>
      <c r="F96" s="295"/>
      <c r="G96" s="292" t="str">
        <f>IFERROR(CONCATENATE(VLOOKUP($D$6,FiscalYearProgramYear,2,FALSE),0,VLOOKUP('CLINs &amp; Ceiling Rates'!$D$5,NAICS!$N$11:$P$18,3,FALSE),VLOOKUP('CLINs &amp; Ceiling Rates'!C96,NAICS!$V$1:$W$153,2,FALSE),VLOOKUP('CLINs &amp; Ceiling Rates'!D96,NAICS!$O$6:$P$7,2,FALSE)),"")</f>
        <v/>
      </c>
      <c r="H96" s="140"/>
      <c r="I96" s="171" t="str">
        <f t="shared" si="17"/>
        <v/>
      </c>
      <c r="J96" s="172">
        <f t="shared" si="9"/>
        <v>0</v>
      </c>
      <c r="K96" s="171" t="str">
        <f t="shared" si="10"/>
        <v/>
      </c>
      <c r="L96" s="172">
        <f t="shared" si="11"/>
        <v>0</v>
      </c>
      <c r="M96" s="171" t="str">
        <f t="shared" si="12"/>
        <v/>
      </c>
      <c r="N96" s="172">
        <f t="shared" si="13"/>
        <v>0</v>
      </c>
      <c r="O96" s="171" t="str">
        <f t="shared" si="14"/>
        <v/>
      </c>
      <c r="P96" s="172">
        <f t="shared" si="15"/>
        <v>0</v>
      </c>
    </row>
    <row r="97" spans="1:16" ht="20.399999999999999" hidden="1" customHeight="1" x14ac:dyDescent="0.25">
      <c r="A97" s="3" t="str">
        <f t="shared" si="16"/>
        <v>Hide</v>
      </c>
      <c r="B97" s="169"/>
      <c r="C97" s="170"/>
      <c r="D97" s="84"/>
      <c r="E97" s="295"/>
      <c r="F97" s="295"/>
      <c r="G97" s="292" t="str">
        <f>IFERROR(CONCATENATE(VLOOKUP($D$6,FiscalYearProgramYear,2,FALSE),0,VLOOKUP('CLINs &amp; Ceiling Rates'!$D$5,NAICS!$N$11:$P$18,3,FALSE),VLOOKUP('CLINs &amp; Ceiling Rates'!C97,NAICS!$V$1:$W$153,2,FALSE),VLOOKUP('CLINs &amp; Ceiling Rates'!D97,NAICS!$O$6:$P$7,2,FALSE)),"")</f>
        <v/>
      </c>
      <c r="H97" s="140"/>
      <c r="I97" s="171" t="str">
        <f t="shared" si="17"/>
        <v/>
      </c>
      <c r="J97" s="172">
        <f t="shared" si="9"/>
        <v>0</v>
      </c>
      <c r="K97" s="171" t="str">
        <f t="shared" si="10"/>
        <v/>
      </c>
      <c r="L97" s="172">
        <f t="shared" si="11"/>
        <v>0</v>
      </c>
      <c r="M97" s="171" t="str">
        <f t="shared" si="12"/>
        <v/>
      </c>
      <c r="N97" s="172">
        <f t="shared" si="13"/>
        <v>0</v>
      </c>
      <c r="O97" s="171" t="str">
        <f t="shared" si="14"/>
        <v/>
      </c>
      <c r="P97" s="172">
        <f t="shared" si="15"/>
        <v>0</v>
      </c>
    </row>
    <row r="98" spans="1:16" ht="20.399999999999999" hidden="1" customHeight="1" x14ac:dyDescent="0.25">
      <c r="A98" s="3" t="str">
        <f t="shared" si="16"/>
        <v>Hide</v>
      </c>
      <c r="B98" s="169"/>
      <c r="C98" s="170"/>
      <c r="D98" s="84"/>
      <c r="E98" s="295"/>
      <c r="F98" s="295"/>
      <c r="G98" s="292" t="str">
        <f>IFERROR(CONCATENATE(VLOOKUP($D$6,FiscalYearProgramYear,2,FALSE),0,VLOOKUP('CLINs &amp; Ceiling Rates'!$D$5,NAICS!$N$11:$P$18,3,FALSE),VLOOKUP('CLINs &amp; Ceiling Rates'!C98,NAICS!$V$1:$W$153,2,FALSE),VLOOKUP('CLINs &amp; Ceiling Rates'!D98,NAICS!$O$6:$P$7,2,FALSE)),"")</f>
        <v/>
      </c>
      <c r="H98" s="140"/>
      <c r="I98" s="171" t="str">
        <f t="shared" si="17"/>
        <v/>
      </c>
      <c r="J98" s="172">
        <f t="shared" ref="J98:J142" si="18">ROUND(H98*(1+J$5),2)</f>
        <v>0</v>
      </c>
      <c r="K98" s="171" t="str">
        <f t="shared" ref="K98:K142" si="19">IFERROR(CONCATENATE((LEFT(I98,2)+1),RIGHT(I98,6)),"")</f>
        <v/>
      </c>
      <c r="L98" s="172">
        <f t="shared" ref="L98:L142" si="20">ROUND(J98*(1+L$5),2)</f>
        <v>0</v>
      </c>
      <c r="M98" s="171" t="str">
        <f t="shared" ref="M98:M142" si="21">IFERROR(CONCATENATE((LEFT(K98,2)+1),RIGHT(K98,6)),"")</f>
        <v/>
      </c>
      <c r="N98" s="172">
        <f t="shared" ref="N98:N142" si="22">ROUND(L98*(1+N$5),2)</f>
        <v>0</v>
      </c>
      <c r="O98" s="171" t="str">
        <f t="shared" ref="O98:O142" si="23">IFERROR(CONCATENATE((LEFT(M98,2)+1),RIGHT(M98,6)),"")</f>
        <v/>
      </c>
      <c r="P98" s="172">
        <f t="shared" ref="P98:P142" si="24">ROUND(N98*(1+P$5),2)</f>
        <v>0</v>
      </c>
    </row>
    <row r="99" spans="1:16" ht="20.399999999999999" hidden="1" customHeight="1" x14ac:dyDescent="0.25">
      <c r="A99" s="3" t="str">
        <f t="shared" si="16"/>
        <v>Hide</v>
      </c>
      <c r="B99" s="169"/>
      <c r="C99" s="170"/>
      <c r="D99" s="84"/>
      <c r="E99" s="295"/>
      <c r="F99" s="295"/>
      <c r="G99" s="292" t="str">
        <f>IFERROR(CONCATENATE(VLOOKUP($D$6,FiscalYearProgramYear,2,FALSE),0,VLOOKUP('CLINs &amp; Ceiling Rates'!$D$5,NAICS!$N$11:$P$18,3,FALSE),VLOOKUP('CLINs &amp; Ceiling Rates'!C99,NAICS!$V$1:$W$153,2,FALSE),VLOOKUP('CLINs &amp; Ceiling Rates'!D99,NAICS!$O$6:$P$7,2,FALSE)),"")</f>
        <v/>
      </c>
      <c r="H99" s="140"/>
      <c r="I99" s="171" t="str">
        <f t="shared" si="17"/>
        <v/>
      </c>
      <c r="J99" s="172">
        <f t="shared" si="18"/>
        <v>0</v>
      </c>
      <c r="K99" s="171" t="str">
        <f t="shared" si="19"/>
        <v/>
      </c>
      <c r="L99" s="172">
        <f t="shared" si="20"/>
        <v>0</v>
      </c>
      <c r="M99" s="171" t="str">
        <f t="shared" si="21"/>
        <v/>
      </c>
      <c r="N99" s="172">
        <f t="shared" si="22"/>
        <v>0</v>
      </c>
      <c r="O99" s="171" t="str">
        <f t="shared" si="23"/>
        <v/>
      </c>
      <c r="P99" s="172">
        <f t="shared" si="24"/>
        <v>0</v>
      </c>
    </row>
    <row r="100" spans="1:16" ht="20.399999999999999" hidden="1" customHeight="1" x14ac:dyDescent="0.25">
      <c r="A100" s="3" t="str">
        <f t="shared" si="16"/>
        <v>Hide</v>
      </c>
      <c r="B100" s="169"/>
      <c r="C100" s="170"/>
      <c r="D100" s="84"/>
      <c r="E100" s="295"/>
      <c r="F100" s="295"/>
      <c r="G100" s="292" t="str">
        <f>IFERROR(CONCATENATE(VLOOKUP($D$6,FiscalYearProgramYear,2,FALSE),0,VLOOKUP('CLINs &amp; Ceiling Rates'!$D$5,NAICS!$N$11:$P$18,3,FALSE),VLOOKUP('CLINs &amp; Ceiling Rates'!C100,NAICS!$V$1:$W$153,2,FALSE),VLOOKUP('CLINs &amp; Ceiling Rates'!D100,NAICS!$O$6:$P$7,2,FALSE)),"")</f>
        <v/>
      </c>
      <c r="H100" s="140"/>
      <c r="I100" s="171" t="str">
        <f t="shared" si="17"/>
        <v/>
      </c>
      <c r="J100" s="172">
        <f t="shared" si="18"/>
        <v>0</v>
      </c>
      <c r="K100" s="171" t="str">
        <f t="shared" si="19"/>
        <v/>
      </c>
      <c r="L100" s="172">
        <f t="shared" si="20"/>
        <v>0</v>
      </c>
      <c r="M100" s="171" t="str">
        <f t="shared" si="21"/>
        <v/>
      </c>
      <c r="N100" s="172">
        <f t="shared" si="22"/>
        <v>0</v>
      </c>
      <c r="O100" s="171" t="str">
        <f t="shared" si="23"/>
        <v/>
      </c>
      <c r="P100" s="172">
        <f t="shared" si="24"/>
        <v>0</v>
      </c>
    </row>
    <row r="101" spans="1:16" ht="20.399999999999999" hidden="1" customHeight="1" x14ac:dyDescent="0.25">
      <c r="A101" s="3" t="str">
        <f t="shared" si="16"/>
        <v>Hide</v>
      </c>
      <c r="B101" s="169"/>
      <c r="C101" s="170"/>
      <c r="D101" s="84"/>
      <c r="E101" s="295"/>
      <c r="F101" s="295"/>
      <c r="G101" s="292" t="str">
        <f>IFERROR(CONCATENATE(VLOOKUP($D$6,FiscalYearProgramYear,2,FALSE),0,VLOOKUP('CLINs &amp; Ceiling Rates'!$D$5,NAICS!$N$11:$P$18,3,FALSE),VLOOKUP('CLINs &amp; Ceiling Rates'!C101,NAICS!$V$1:$W$153,2,FALSE),VLOOKUP('CLINs &amp; Ceiling Rates'!D101,NAICS!$O$6:$P$7,2,FALSE)),"")</f>
        <v/>
      </c>
      <c r="H101" s="140"/>
      <c r="I101" s="171" t="str">
        <f t="shared" si="17"/>
        <v/>
      </c>
      <c r="J101" s="172">
        <f t="shared" si="18"/>
        <v>0</v>
      </c>
      <c r="K101" s="171" t="str">
        <f t="shared" si="19"/>
        <v/>
      </c>
      <c r="L101" s="172">
        <f t="shared" si="20"/>
        <v>0</v>
      </c>
      <c r="M101" s="171" t="str">
        <f t="shared" si="21"/>
        <v/>
      </c>
      <c r="N101" s="172">
        <f t="shared" si="22"/>
        <v>0</v>
      </c>
      <c r="O101" s="171" t="str">
        <f t="shared" si="23"/>
        <v/>
      </c>
      <c r="P101" s="172">
        <f t="shared" si="24"/>
        <v>0</v>
      </c>
    </row>
    <row r="102" spans="1:16" ht="20.399999999999999" hidden="1" customHeight="1" x14ac:dyDescent="0.25">
      <c r="A102" s="3" t="str">
        <f t="shared" si="16"/>
        <v>Hide</v>
      </c>
      <c r="B102" s="169"/>
      <c r="C102" s="170"/>
      <c r="D102" s="84"/>
      <c r="E102" s="295"/>
      <c r="F102" s="295"/>
      <c r="G102" s="292" t="str">
        <f>IFERROR(CONCATENATE(VLOOKUP($D$6,FiscalYearProgramYear,2,FALSE),0,VLOOKUP('CLINs &amp; Ceiling Rates'!$D$5,NAICS!$N$11:$P$18,3,FALSE),VLOOKUP('CLINs &amp; Ceiling Rates'!C102,NAICS!$V$1:$W$153,2,FALSE),VLOOKUP('CLINs &amp; Ceiling Rates'!D102,NAICS!$O$6:$P$7,2,FALSE)),"")</f>
        <v/>
      </c>
      <c r="H102" s="140"/>
      <c r="I102" s="171" t="str">
        <f t="shared" si="17"/>
        <v/>
      </c>
      <c r="J102" s="172">
        <f t="shared" si="18"/>
        <v>0</v>
      </c>
      <c r="K102" s="171" t="str">
        <f t="shared" si="19"/>
        <v/>
      </c>
      <c r="L102" s="172">
        <f t="shared" si="20"/>
        <v>0</v>
      </c>
      <c r="M102" s="171" t="str">
        <f t="shared" si="21"/>
        <v/>
      </c>
      <c r="N102" s="172">
        <f t="shared" si="22"/>
        <v>0</v>
      </c>
      <c r="O102" s="171" t="str">
        <f t="shared" si="23"/>
        <v/>
      </c>
      <c r="P102" s="172">
        <f t="shared" si="24"/>
        <v>0</v>
      </c>
    </row>
    <row r="103" spans="1:16" ht="20.399999999999999" hidden="1" customHeight="1" x14ac:dyDescent="0.25">
      <c r="A103" s="3" t="str">
        <f t="shared" si="16"/>
        <v>Hide</v>
      </c>
      <c r="B103" s="169"/>
      <c r="C103" s="170"/>
      <c r="D103" s="84"/>
      <c r="E103" s="295"/>
      <c r="F103" s="295"/>
      <c r="G103" s="292" t="str">
        <f>IFERROR(CONCATENATE(VLOOKUP($D$6,FiscalYearProgramYear,2,FALSE),0,VLOOKUP('CLINs &amp; Ceiling Rates'!$D$5,NAICS!$N$11:$P$18,3,FALSE),VLOOKUP('CLINs &amp; Ceiling Rates'!C103,NAICS!$V$1:$W$153,2,FALSE),VLOOKUP('CLINs &amp; Ceiling Rates'!D103,NAICS!$O$6:$P$7,2,FALSE)),"")</f>
        <v/>
      </c>
      <c r="H103" s="140"/>
      <c r="I103" s="171" t="str">
        <f t="shared" si="17"/>
        <v/>
      </c>
      <c r="J103" s="172">
        <f t="shared" si="18"/>
        <v>0</v>
      </c>
      <c r="K103" s="171" t="str">
        <f t="shared" si="19"/>
        <v/>
      </c>
      <c r="L103" s="172">
        <f t="shared" si="20"/>
        <v>0</v>
      </c>
      <c r="M103" s="171" t="str">
        <f t="shared" si="21"/>
        <v/>
      </c>
      <c r="N103" s="172">
        <f t="shared" si="22"/>
        <v>0</v>
      </c>
      <c r="O103" s="171" t="str">
        <f t="shared" si="23"/>
        <v/>
      </c>
      <c r="P103" s="172">
        <f t="shared" si="24"/>
        <v>0</v>
      </c>
    </row>
    <row r="104" spans="1:16" ht="20.399999999999999" hidden="1" customHeight="1" x14ac:dyDescent="0.25">
      <c r="A104" s="3" t="str">
        <f t="shared" si="16"/>
        <v>Hide</v>
      </c>
      <c r="B104" s="169"/>
      <c r="C104" s="170"/>
      <c r="D104" s="84"/>
      <c r="E104" s="295"/>
      <c r="F104" s="295"/>
      <c r="G104" s="292" t="str">
        <f>IFERROR(CONCATENATE(VLOOKUP($D$6,FiscalYearProgramYear,2,FALSE),0,VLOOKUP('CLINs &amp; Ceiling Rates'!$D$5,NAICS!$N$11:$P$18,3,FALSE),VLOOKUP('CLINs &amp; Ceiling Rates'!C104,NAICS!$V$1:$W$153,2,FALSE),VLOOKUP('CLINs &amp; Ceiling Rates'!D104,NAICS!$O$6:$P$7,2,FALSE)),"")</f>
        <v/>
      </c>
      <c r="H104" s="140"/>
      <c r="I104" s="171" t="str">
        <f t="shared" si="17"/>
        <v/>
      </c>
      <c r="J104" s="172">
        <f t="shared" si="18"/>
        <v>0</v>
      </c>
      <c r="K104" s="171" t="str">
        <f t="shared" si="19"/>
        <v/>
      </c>
      <c r="L104" s="172">
        <f t="shared" si="20"/>
        <v>0</v>
      </c>
      <c r="M104" s="171" t="str">
        <f t="shared" si="21"/>
        <v/>
      </c>
      <c r="N104" s="172">
        <f t="shared" si="22"/>
        <v>0</v>
      </c>
      <c r="O104" s="171" t="str">
        <f t="shared" si="23"/>
        <v/>
      </c>
      <c r="P104" s="172">
        <f t="shared" si="24"/>
        <v>0</v>
      </c>
    </row>
    <row r="105" spans="1:16" ht="20.399999999999999" hidden="1" customHeight="1" x14ac:dyDescent="0.25">
      <c r="A105" s="3" t="str">
        <f t="shared" si="16"/>
        <v>Hide</v>
      </c>
      <c r="B105" s="169"/>
      <c r="C105" s="170"/>
      <c r="D105" s="84"/>
      <c r="E105" s="295"/>
      <c r="F105" s="295"/>
      <c r="G105" s="292" t="str">
        <f>IFERROR(CONCATENATE(VLOOKUP($D$6,FiscalYearProgramYear,2,FALSE),0,VLOOKUP('CLINs &amp; Ceiling Rates'!$D$5,NAICS!$N$11:$P$18,3,FALSE),VLOOKUP('CLINs &amp; Ceiling Rates'!C105,NAICS!$V$1:$W$153,2,FALSE),VLOOKUP('CLINs &amp; Ceiling Rates'!D105,NAICS!$O$6:$P$7,2,FALSE)),"")</f>
        <v/>
      </c>
      <c r="H105" s="140"/>
      <c r="I105" s="171" t="str">
        <f t="shared" si="17"/>
        <v/>
      </c>
      <c r="J105" s="172">
        <f t="shared" si="18"/>
        <v>0</v>
      </c>
      <c r="K105" s="171" t="str">
        <f t="shared" si="19"/>
        <v/>
      </c>
      <c r="L105" s="172">
        <f t="shared" si="20"/>
        <v>0</v>
      </c>
      <c r="M105" s="171" t="str">
        <f t="shared" si="21"/>
        <v/>
      </c>
      <c r="N105" s="172">
        <f t="shared" si="22"/>
        <v>0</v>
      </c>
      <c r="O105" s="171" t="str">
        <f t="shared" si="23"/>
        <v/>
      </c>
      <c r="P105" s="172">
        <f t="shared" si="24"/>
        <v>0</v>
      </c>
    </row>
    <row r="106" spans="1:16" ht="20.399999999999999" hidden="1" customHeight="1" x14ac:dyDescent="0.25">
      <c r="A106" s="3" t="str">
        <f t="shared" si="16"/>
        <v>Hide</v>
      </c>
      <c r="B106" s="169"/>
      <c r="C106" s="170"/>
      <c r="D106" s="84"/>
      <c r="E106" s="295"/>
      <c r="F106" s="295"/>
      <c r="G106" s="292" t="str">
        <f>IFERROR(CONCATENATE(VLOOKUP($D$6,FiscalYearProgramYear,2,FALSE),0,VLOOKUP('CLINs &amp; Ceiling Rates'!$D$5,NAICS!$N$11:$P$18,3,FALSE),VLOOKUP('CLINs &amp; Ceiling Rates'!C106,NAICS!$V$1:$W$153,2,FALSE),VLOOKUP('CLINs &amp; Ceiling Rates'!D106,NAICS!$O$6:$P$7,2,FALSE)),"")</f>
        <v/>
      </c>
      <c r="H106" s="140"/>
      <c r="I106" s="171" t="str">
        <f t="shared" si="17"/>
        <v/>
      </c>
      <c r="J106" s="172">
        <f t="shared" si="18"/>
        <v>0</v>
      </c>
      <c r="K106" s="171" t="str">
        <f t="shared" si="19"/>
        <v/>
      </c>
      <c r="L106" s="172">
        <f t="shared" si="20"/>
        <v>0</v>
      </c>
      <c r="M106" s="171" t="str">
        <f t="shared" si="21"/>
        <v/>
      </c>
      <c r="N106" s="172">
        <f t="shared" si="22"/>
        <v>0</v>
      </c>
      <c r="O106" s="171" t="str">
        <f t="shared" si="23"/>
        <v/>
      </c>
      <c r="P106" s="172">
        <f t="shared" si="24"/>
        <v>0</v>
      </c>
    </row>
    <row r="107" spans="1:16" ht="20.399999999999999" hidden="1" customHeight="1" x14ac:dyDescent="0.25">
      <c r="A107" s="3" t="str">
        <f t="shared" si="16"/>
        <v>Hide</v>
      </c>
      <c r="B107" s="169"/>
      <c r="C107" s="170"/>
      <c r="D107" s="84"/>
      <c r="E107" s="295"/>
      <c r="F107" s="295"/>
      <c r="G107" s="292" t="str">
        <f>IFERROR(CONCATENATE(VLOOKUP($D$6,FiscalYearProgramYear,2,FALSE),0,VLOOKUP('CLINs &amp; Ceiling Rates'!$D$5,NAICS!$N$11:$P$18,3,FALSE),VLOOKUP('CLINs &amp; Ceiling Rates'!C107,NAICS!$V$1:$W$153,2,FALSE),VLOOKUP('CLINs &amp; Ceiling Rates'!D107,NAICS!$O$6:$P$7,2,FALSE)),"")</f>
        <v/>
      </c>
      <c r="H107" s="140"/>
      <c r="I107" s="171" t="str">
        <f t="shared" si="17"/>
        <v/>
      </c>
      <c r="J107" s="172">
        <f t="shared" si="18"/>
        <v>0</v>
      </c>
      <c r="K107" s="171" t="str">
        <f t="shared" si="19"/>
        <v/>
      </c>
      <c r="L107" s="172">
        <f t="shared" si="20"/>
        <v>0</v>
      </c>
      <c r="M107" s="171" t="str">
        <f t="shared" si="21"/>
        <v/>
      </c>
      <c r="N107" s="172">
        <f t="shared" si="22"/>
        <v>0</v>
      </c>
      <c r="O107" s="171" t="str">
        <f t="shared" si="23"/>
        <v/>
      </c>
      <c r="P107" s="172">
        <f t="shared" si="24"/>
        <v>0</v>
      </c>
    </row>
    <row r="108" spans="1:16" ht="20.399999999999999" hidden="1" customHeight="1" x14ac:dyDescent="0.25">
      <c r="A108" s="3" t="str">
        <f t="shared" si="16"/>
        <v>Hide</v>
      </c>
      <c r="B108" s="169"/>
      <c r="C108" s="170"/>
      <c r="D108" s="84"/>
      <c r="E108" s="295"/>
      <c r="F108" s="295"/>
      <c r="G108" s="292" t="str">
        <f>IFERROR(CONCATENATE(VLOOKUP($D$6,FiscalYearProgramYear,2,FALSE),0,VLOOKUP('CLINs &amp; Ceiling Rates'!$D$5,NAICS!$N$11:$P$18,3,FALSE),VLOOKUP('CLINs &amp; Ceiling Rates'!C108,NAICS!$V$1:$W$153,2,FALSE),VLOOKUP('CLINs &amp; Ceiling Rates'!D108,NAICS!$O$6:$P$7,2,FALSE)),"")</f>
        <v/>
      </c>
      <c r="H108" s="140"/>
      <c r="I108" s="171" t="str">
        <f t="shared" si="17"/>
        <v/>
      </c>
      <c r="J108" s="172">
        <f t="shared" si="18"/>
        <v>0</v>
      </c>
      <c r="K108" s="171" t="str">
        <f t="shared" si="19"/>
        <v/>
      </c>
      <c r="L108" s="172">
        <f t="shared" si="20"/>
        <v>0</v>
      </c>
      <c r="M108" s="171" t="str">
        <f t="shared" si="21"/>
        <v/>
      </c>
      <c r="N108" s="172">
        <f t="shared" si="22"/>
        <v>0</v>
      </c>
      <c r="O108" s="171" t="str">
        <f t="shared" si="23"/>
        <v/>
      </c>
      <c r="P108" s="172">
        <f t="shared" si="24"/>
        <v>0</v>
      </c>
    </row>
    <row r="109" spans="1:16" ht="20.399999999999999" hidden="1" customHeight="1" x14ac:dyDescent="0.25">
      <c r="A109" s="3" t="str">
        <f t="shared" si="16"/>
        <v>Hide</v>
      </c>
      <c r="B109" s="169"/>
      <c r="C109" s="170"/>
      <c r="D109" s="84"/>
      <c r="E109" s="295"/>
      <c r="F109" s="295"/>
      <c r="G109" s="292" t="str">
        <f>IFERROR(CONCATENATE(VLOOKUP($D$6,FiscalYearProgramYear,2,FALSE),0,VLOOKUP('CLINs &amp; Ceiling Rates'!$D$5,NAICS!$N$11:$P$18,3,FALSE),VLOOKUP('CLINs &amp; Ceiling Rates'!C109,NAICS!$V$1:$W$153,2,FALSE),VLOOKUP('CLINs &amp; Ceiling Rates'!D109,NAICS!$O$6:$P$7,2,FALSE)),"")</f>
        <v/>
      </c>
      <c r="H109" s="140"/>
      <c r="I109" s="171" t="str">
        <f t="shared" si="17"/>
        <v/>
      </c>
      <c r="J109" s="172">
        <f t="shared" si="18"/>
        <v>0</v>
      </c>
      <c r="K109" s="171" t="str">
        <f t="shared" si="19"/>
        <v/>
      </c>
      <c r="L109" s="172">
        <f t="shared" si="20"/>
        <v>0</v>
      </c>
      <c r="M109" s="171" t="str">
        <f t="shared" si="21"/>
        <v/>
      </c>
      <c r="N109" s="172">
        <f t="shared" si="22"/>
        <v>0</v>
      </c>
      <c r="O109" s="171" t="str">
        <f t="shared" si="23"/>
        <v/>
      </c>
      <c r="P109" s="172">
        <f t="shared" si="24"/>
        <v>0</v>
      </c>
    </row>
    <row r="110" spans="1:16" ht="20.399999999999999" hidden="1" customHeight="1" x14ac:dyDescent="0.25">
      <c r="A110" s="3" t="str">
        <f t="shared" si="16"/>
        <v>Hide</v>
      </c>
      <c r="B110" s="169"/>
      <c r="C110" s="170"/>
      <c r="D110" s="84"/>
      <c r="E110" s="295"/>
      <c r="F110" s="295"/>
      <c r="G110" s="292" t="str">
        <f>IFERROR(CONCATENATE(VLOOKUP($D$6,FiscalYearProgramYear,2,FALSE),0,VLOOKUP('CLINs &amp; Ceiling Rates'!$D$5,NAICS!$N$11:$P$18,3,FALSE),VLOOKUP('CLINs &amp; Ceiling Rates'!C110,NAICS!$V$1:$W$153,2,FALSE),VLOOKUP('CLINs &amp; Ceiling Rates'!D110,NAICS!$O$6:$P$7,2,FALSE)),"")</f>
        <v/>
      </c>
      <c r="H110" s="140"/>
      <c r="I110" s="171" t="str">
        <f t="shared" si="17"/>
        <v/>
      </c>
      <c r="J110" s="172">
        <f t="shared" si="18"/>
        <v>0</v>
      </c>
      <c r="K110" s="171" t="str">
        <f t="shared" si="19"/>
        <v/>
      </c>
      <c r="L110" s="172">
        <f t="shared" si="20"/>
        <v>0</v>
      </c>
      <c r="M110" s="171" t="str">
        <f t="shared" si="21"/>
        <v/>
      </c>
      <c r="N110" s="172">
        <f t="shared" si="22"/>
        <v>0</v>
      </c>
      <c r="O110" s="171" t="str">
        <f t="shared" si="23"/>
        <v/>
      </c>
      <c r="P110" s="172">
        <f t="shared" si="24"/>
        <v>0</v>
      </c>
    </row>
    <row r="111" spans="1:16" ht="20.399999999999999" hidden="1" customHeight="1" x14ac:dyDescent="0.25">
      <c r="A111" s="3" t="str">
        <f t="shared" si="16"/>
        <v>Hide</v>
      </c>
      <c r="B111" s="169"/>
      <c r="C111" s="170"/>
      <c r="D111" s="84"/>
      <c r="E111" s="295"/>
      <c r="F111" s="295"/>
      <c r="G111" s="292" t="str">
        <f>IFERROR(CONCATENATE(VLOOKUP($D$6,FiscalYearProgramYear,2,FALSE),0,VLOOKUP('CLINs &amp; Ceiling Rates'!$D$5,NAICS!$N$11:$P$18,3,FALSE),VLOOKUP('CLINs &amp; Ceiling Rates'!C111,NAICS!$V$1:$W$153,2,FALSE),VLOOKUP('CLINs &amp; Ceiling Rates'!D111,NAICS!$O$6:$P$7,2,FALSE)),"")</f>
        <v/>
      </c>
      <c r="H111" s="140"/>
      <c r="I111" s="171" t="str">
        <f t="shared" si="17"/>
        <v/>
      </c>
      <c r="J111" s="172">
        <f t="shared" si="18"/>
        <v>0</v>
      </c>
      <c r="K111" s="171" t="str">
        <f t="shared" si="19"/>
        <v/>
      </c>
      <c r="L111" s="172">
        <f t="shared" si="20"/>
        <v>0</v>
      </c>
      <c r="M111" s="171" t="str">
        <f t="shared" si="21"/>
        <v/>
      </c>
      <c r="N111" s="172">
        <f t="shared" si="22"/>
        <v>0</v>
      </c>
      <c r="O111" s="171" t="str">
        <f t="shared" si="23"/>
        <v/>
      </c>
      <c r="P111" s="172">
        <f t="shared" si="24"/>
        <v>0</v>
      </c>
    </row>
    <row r="112" spans="1:16" ht="20.399999999999999" hidden="1" customHeight="1" x14ac:dyDescent="0.25">
      <c r="A112" s="3" t="str">
        <f t="shared" si="16"/>
        <v>Hide</v>
      </c>
      <c r="B112" s="169"/>
      <c r="C112" s="170"/>
      <c r="D112" s="84"/>
      <c r="E112" s="295"/>
      <c r="F112" s="295"/>
      <c r="G112" s="292" t="str">
        <f>IFERROR(CONCATENATE(VLOOKUP($D$6,FiscalYearProgramYear,2,FALSE),0,VLOOKUP('CLINs &amp; Ceiling Rates'!$D$5,NAICS!$N$11:$P$18,3,FALSE),VLOOKUP('CLINs &amp; Ceiling Rates'!C112,NAICS!$V$1:$W$153,2,FALSE),VLOOKUP('CLINs &amp; Ceiling Rates'!D112,NAICS!$O$6:$P$7,2,FALSE)),"")</f>
        <v/>
      </c>
      <c r="H112" s="140"/>
      <c r="I112" s="171" t="str">
        <f t="shared" si="17"/>
        <v/>
      </c>
      <c r="J112" s="172">
        <f t="shared" si="18"/>
        <v>0</v>
      </c>
      <c r="K112" s="171" t="str">
        <f t="shared" si="19"/>
        <v/>
      </c>
      <c r="L112" s="172">
        <f t="shared" si="20"/>
        <v>0</v>
      </c>
      <c r="M112" s="171" t="str">
        <f t="shared" si="21"/>
        <v/>
      </c>
      <c r="N112" s="172">
        <f t="shared" si="22"/>
        <v>0</v>
      </c>
      <c r="O112" s="171" t="str">
        <f t="shared" si="23"/>
        <v/>
      </c>
      <c r="P112" s="172">
        <f t="shared" si="24"/>
        <v>0</v>
      </c>
    </row>
    <row r="113" spans="1:16" ht="20.399999999999999" hidden="1" customHeight="1" x14ac:dyDescent="0.25">
      <c r="A113" s="3" t="str">
        <f t="shared" si="16"/>
        <v>Hide</v>
      </c>
      <c r="B113" s="169"/>
      <c r="C113" s="170"/>
      <c r="D113" s="84"/>
      <c r="E113" s="295"/>
      <c r="F113" s="295"/>
      <c r="G113" s="292" t="str">
        <f>IFERROR(CONCATENATE(VLOOKUP($D$6,FiscalYearProgramYear,2,FALSE),0,VLOOKUP('CLINs &amp; Ceiling Rates'!$D$5,NAICS!$N$11:$P$18,3,FALSE),VLOOKUP('CLINs &amp; Ceiling Rates'!C113,NAICS!$V$1:$W$153,2,FALSE),VLOOKUP('CLINs &amp; Ceiling Rates'!D113,NAICS!$O$6:$P$7,2,FALSE)),"")</f>
        <v/>
      </c>
      <c r="H113" s="140"/>
      <c r="I113" s="171" t="str">
        <f t="shared" si="17"/>
        <v/>
      </c>
      <c r="J113" s="172">
        <f t="shared" si="18"/>
        <v>0</v>
      </c>
      <c r="K113" s="171" t="str">
        <f t="shared" si="19"/>
        <v/>
      </c>
      <c r="L113" s="172">
        <f t="shared" si="20"/>
        <v>0</v>
      </c>
      <c r="M113" s="171" t="str">
        <f t="shared" si="21"/>
        <v/>
      </c>
      <c r="N113" s="172">
        <f t="shared" si="22"/>
        <v>0</v>
      </c>
      <c r="O113" s="171" t="str">
        <f t="shared" si="23"/>
        <v/>
      </c>
      <c r="P113" s="172">
        <f t="shared" si="24"/>
        <v>0</v>
      </c>
    </row>
    <row r="114" spans="1:16" ht="20.399999999999999" hidden="1" customHeight="1" x14ac:dyDescent="0.25">
      <c r="A114" s="3" t="str">
        <f t="shared" si="16"/>
        <v>Hide</v>
      </c>
      <c r="B114" s="169"/>
      <c r="C114" s="170"/>
      <c r="D114" s="84"/>
      <c r="E114" s="295"/>
      <c r="F114" s="295"/>
      <c r="G114" s="292" t="str">
        <f>IFERROR(CONCATENATE(VLOOKUP($D$6,FiscalYearProgramYear,2,FALSE),0,VLOOKUP('CLINs &amp; Ceiling Rates'!$D$5,NAICS!$N$11:$P$18,3,FALSE),VLOOKUP('CLINs &amp; Ceiling Rates'!C114,NAICS!$V$1:$W$153,2,FALSE),VLOOKUP('CLINs &amp; Ceiling Rates'!D114,NAICS!$O$6:$P$7,2,FALSE)),"")</f>
        <v/>
      </c>
      <c r="H114" s="140"/>
      <c r="I114" s="171" t="str">
        <f t="shared" si="17"/>
        <v/>
      </c>
      <c r="J114" s="172">
        <f t="shared" si="18"/>
        <v>0</v>
      </c>
      <c r="K114" s="171" t="str">
        <f t="shared" si="19"/>
        <v/>
      </c>
      <c r="L114" s="172">
        <f t="shared" si="20"/>
        <v>0</v>
      </c>
      <c r="M114" s="171" t="str">
        <f t="shared" si="21"/>
        <v/>
      </c>
      <c r="N114" s="172">
        <f t="shared" si="22"/>
        <v>0</v>
      </c>
      <c r="O114" s="171" t="str">
        <f t="shared" si="23"/>
        <v/>
      </c>
      <c r="P114" s="172">
        <f t="shared" si="24"/>
        <v>0</v>
      </c>
    </row>
    <row r="115" spans="1:16" ht="20.399999999999999" hidden="1" customHeight="1" x14ac:dyDescent="0.25">
      <c r="A115" s="3" t="str">
        <f t="shared" si="16"/>
        <v>Hide</v>
      </c>
      <c r="B115" s="169"/>
      <c r="C115" s="170"/>
      <c r="D115" s="84"/>
      <c r="E115" s="295"/>
      <c r="F115" s="295"/>
      <c r="G115" s="292" t="str">
        <f>IFERROR(CONCATENATE(VLOOKUP($D$6,FiscalYearProgramYear,2,FALSE),0,VLOOKUP('CLINs &amp; Ceiling Rates'!$D$5,NAICS!$N$11:$P$18,3,FALSE),VLOOKUP('CLINs &amp; Ceiling Rates'!C115,NAICS!$V$1:$W$153,2,FALSE),VLOOKUP('CLINs &amp; Ceiling Rates'!D115,NAICS!$O$6:$P$7,2,FALSE)),"")</f>
        <v/>
      </c>
      <c r="H115" s="140"/>
      <c r="I115" s="171" t="str">
        <f t="shared" si="17"/>
        <v/>
      </c>
      <c r="J115" s="172">
        <f t="shared" si="18"/>
        <v>0</v>
      </c>
      <c r="K115" s="171" t="str">
        <f t="shared" si="19"/>
        <v/>
      </c>
      <c r="L115" s="172">
        <f t="shared" si="20"/>
        <v>0</v>
      </c>
      <c r="M115" s="171" t="str">
        <f t="shared" si="21"/>
        <v/>
      </c>
      <c r="N115" s="172">
        <f t="shared" si="22"/>
        <v>0</v>
      </c>
      <c r="O115" s="171" t="str">
        <f t="shared" si="23"/>
        <v/>
      </c>
      <c r="P115" s="172">
        <f t="shared" si="24"/>
        <v>0</v>
      </c>
    </row>
    <row r="116" spans="1:16" ht="20.399999999999999" hidden="1" customHeight="1" x14ac:dyDescent="0.25">
      <c r="A116" s="3" t="str">
        <f t="shared" si="16"/>
        <v>Hide</v>
      </c>
      <c r="B116" s="169"/>
      <c r="C116" s="170"/>
      <c r="D116" s="84"/>
      <c r="E116" s="295"/>
      <c r="F116" s="295"/>
      <c r="G116" s="292" t="str">
        <f>IFERROR(CONCATENATE(VLOOKUP($D$6,FiscalYearProgramYear,2,FALSE),0,VLOOKUP('CLINs &amp; Ceiling Rates'!$D$5,NAICS!$N$11:$P$18,3,FALSE),VLOOKUP('CLINs &amp; Ceiling Rates'!C116,NAICS!$V$1:$W$153,2,FALSE),VLOOKUP('CLINs &amp; Ceiling Rates'!D116,NAICS!$O$6:$P$7,2,FALSE)),"")</f>
        <v/>
      </c>
      <c r="H116" s="140"/>
      <c r="I116" s="171" t="str">
        <f t="shared" si="17"/>
        <v/>
      </c>
      <c r="J116" s="172">
        <f t="shared" si="18"/>
        <v>0</v>
      </c>
      <c r="K116" s="171" t="str">
        <f t="shared" si="19"/>
        <v/>
      </c>
      <c r="L116" s="172">
        <f t="shared" si="20"/>
        <v>0</v>
      </c>
      <c r="M116" s="171" t="str">
        <f t="shared" si="21"/>
        <v/>
      </c>
      <c r="N116" s="172">
        <f t="shared" si="22"/>
        <v>0</v>
      </c>
      <c r="O116" s="171" t="str">
        <f t="shared" si="23"/>
        <v/>
      </c>
      <c r="P116" s="172">
        <f t="shared" si="24"/>
        <v>0</v>
      </c>
    </row>
    <row r="117" spans="1:16" ht="20.399999999999999" hidden="1" customHeight="1" x14ac:dyDescent="0.25">
      <c r="A117" s="3" t="str">
        <f t="shared" si="16"/>
        <v>Hide</v>
      </c>
      <c r="B117" s="169"/>
      <c r="C117" s="170"/>
      <c r="D117" s="84"/>
      <c r="E117" s="295"/>
      <c r="F117" s="295"/>
      <c r="G117" s="292" t="str">
        <f>IFERROR(CONCATENATE(VLOOKUP($D$6,FiscalYearProgramYear,2,FALSE),0,VLOOKUP('CLINs &amp; Ceiling Rates'!$D$5,NAICS!$N$11:$P$18,3,FALSE),VLOOKUP('CLINs &amp; Ceiling Rates'!C117,NAICS!$V$1:$W$153,2,FALSE),VLOOKUP('CLINs &amp; Ceiling Rates'!D117,NAICS!$O$6:$P$7,2,FALSE)),"")</f>
        <v/>
      </c>
      <c r="H117" s="140"/>
      <c r="I117" s="171" t="str">
        <f t="shared" si="17"/>
        <v/>
      </c>
      <c r="J117" s="172">
        <f t="shared" si="18"/>
        <v>0</v>
      </c>
      <c r="K117" s="171" t="str">
        <f t="shared" si="19"/>
        <v/>
      </c>
      <c r="L117" s="172">
        <f t="shared" si="20"/>
        <v>0</v>
      </c>
      <c r="M117" s="171" t="str">
        <f t="shared" si="21"/>
        <v/>
      </c>
      <c r="N117" s="172">
        <f t="shared" si="22"/>
        <v>0</v>
      </c>
      <c r="O117" s="171" t="str">
        <f t="shared" si="23"/>
        <v/>
      </c>
      <c r="P117" s="172">
        <f t="shared" si="24"/>
        <v>0</v>
      </c>
    </row>
    <row r="118" spans="1:16" ht="20.399999999999999" hidden="1" customHeight="1" x14ac:dyDescent="0.25">
      <c r="A118" s="3" t="str">
        <f t="shared" si="16"/>
        <v>Hide</v>
      </c>
      <c r="B118" s="169"/>
      <c r="C118" s="170"/>
      <c r="D118" s="84"/>
      <c r="E118" s="295"/>
      <c r="F118" s="295"/>
      <c r="G118" s="292" t="str">
        <f>IFERROR(CONCATENATE(VLOOKUP($D$6,FiscalYearProgramYear,2,FALSE),0,VLOOKUP('CLINs &amp; Ceiling Rates'!$D$5,NAICS!$N$11:$P$18,3,FALSE),VLOOKUP('CLINs &amp; Ceiling Rates'!C118,NAICS!$V$1:$W$153,2,FALSE),VLOOKUP('CLINs &amp; Ceiling Rates'!D118,NAICS!$O$6:$P$7,2,FALSE)),"")</f>
        <v/>
      </c>
      <c r="H118" s="140"/>
      <c r="I118" s="171" t="str">
        <f t="shared" si="17"/>
        <v/>
      </c>
      <c r="J118" s="172">
        <f t="shared" si="18"/>
        <v>0</v>
      </c>
      <c r="K118" s="171" t="str">
        <f t="shared" si="19"/>
        <v/>
      </c>
      <c r="L118" s="172">
        <f t="shared" si="20"/>
        <v>0</v>
      </c>
      <c r="M118" s="171" t="str">
        <f t="shared" si="21"/>
        <v/>
      </c>
      <c r="N118" s="172">
        <f t="shared" si="22"/>
        <v>0</v>
      </c>
      <c r="O118" s="171" t="str">
        <f t="shared" si="23"/>
        <v/>
      </c>
      <c r="P118" s="172">
        <f t="shared" si="24"/>
        <v>0</v>
      </c>
    </row>
    <row r="119" spans="1:16" ht="20.399999999999999" hidden="1" customHeight="1" x14ac:dyDescent="0.25">
      <c r="A119" s="3" t="str">
        <f t="shared" si="16"/>
        <v>Hide</v>
      </c>
      <c r="B119" s="169"/>
      <c r="C119" s="170"/>
      <c r="D119" s="84"/>
      <c r="E119" s="295"/>
      <c r="F119" s="295"/>
      <c r="G119" s="292" t="str">
        <f>IFERROR(CONCATENATE(VLOOKUP($D$6,FiscalYearProgramYear,2,FALSE),0,VLOOKUP('CLINs &amp; Ceiling Rates'!$D$5,NAICS!$N$11:$P$18,3,FALSE),VLOOKUP('CLINs &amp; Ceiling Rates'!C119,NAICS!$V$1:$W$153,2,FALSE),VLOOKUP('CLINs &amp; Ceiling Rates'!D119,NAICS!$O$6:$P$7,2,FALSE)),"")</f>
        <v/>
      </c>
      <c r="H119" s="140"/>
      <c r="I119" s="171" t="str">
        <f t="shared" si="17"/>
        <v/>
      </c>
      <c r="J119" s="172">
        <f t="shared" si="18"/>
        <v>0</v>
      </c>
      <c r="K119" s="171" t="str">
        <f t="shared" si="19"/>
        <v/>
      </c>
      <c r="L119" s="172">
        <f t="shared" si="20"/>
        <v>0</v>
      </c>
      <c r="M119" s="171" t="str">
        <f t="shared" si="21"/>
        <v/>
      </c>
      <c r="N119" s="172">
        <f t="shared" si="22"/>
        <v>0</v>
      </c>
      <c r="O119" s="171" t="str">
        <f t="shared" si="23"/>
        <v/>
      </c>
      <c r="P119" s="172">
        <f t="shared" si="24"/>
        <v>0</v>
      </c>
    </row>
    <row r="120" spans="1:16" ht="20.399999999999999" hidden="1" customHeight="1" x14ac:dyDescent="0.25">
      <c r="A120" s="3" t="str">
        <f t="shared" si="16"/>
        <v>Hide</v>
      </c>
      <c r="B120" s="169"/>
      <c r="C120" s="170"/>
      <c r="D120" s="84"/>
      <c r="E120" s="295"/>
      <c r="F120" s="295"/>
      <c r="G120" s="292" t="str">
        <f>IFERROR(CONCATENATE(VLOOKUP($D$6,FiscalYearProgramYear,2,FALSE),0,VLOOKUP('CLINs &amp; Ceiling Rates'!$D$5,NAICS!$N$11:$P$18,3,FALSE),VLOOKUP('CLINs &amp; Ceiling Rates'!C120,NAICS!$V$1:$W$153,2,FALSE),VLOOKUP('CLINs &amp; Ceiling Rates'!D120,NAICS!$O$6:$P$7,2,FALSE)),"")</f>
        <v/>
      </c>
      <c r="H120" s="140"/>
      <c r="I120" s="171" t="str">
        <f t="shared" si="17"/>
        <v/>
      </c>
      <c r="J120" s="172">
        <f t="shared" si="18"/>
        <v>0</v>
      </c>
      <c r="K120" s="171" t="str">
        <f t="shared" si="19"/>
        <v/>
      </c>
      <c r="L120" s="172">
        <f t="shared" si="20"/>
        <v>0</v>
      </c>
      <c r="M120" s="171" t="str">
        <f t="shared" si="21"/>
        <v/>
      </c>
      <c r="N120" s="172">
        <f t="shared" si="22"/>
        <v>0</v>
      </c>
      <c r="O120" s="171" t="str">
        <f t="shared" si="23"/>
        <v/>
      </c>
      <c r="P120" s="172">
        <f t="shared" si="24"/>
        <v>0</v>
      </c>
    </row>
    <row r="121" spans="1:16" ht="20.399999999999999" hidden="1" customHeight="1" x14ac:dyDescent="0.25">
      <c r="A121" s="3" t="str">
        <f t="shared" si="16"/>
        <v>Hide</v>
      </c>
      <c r="B121" s="169"/>
      <c r="C121" s="170"/>
      <c r="D121" s="84"/>
      <c r="E121" s="295"/>
      <c r="F121" s="295"/>
      <c r="G121" s="292" t="str">
        <f>IFERROR(CONCATENATE(VLOOKUP($D$6,FiscalYearProgramYear,2,FALSE),0,VLOOKUP('CLINs &amp; Ceiling Rates'!$D$5,NAICS!$N$11:$P$18,3,FALSE),VLOOKUP('CLINs &amp; Ceiling Rates'!C121,NAICS!$V$1:$W$153,2,FALSE),VLOOKUP('CLINs &amp; Ceiling Rates'!D121,NAICS!$O$6:$P$7,2,FALSE)),"")</f>
        <v/>
      </c>
      <c r="H121" s="140"/>
      <c r="I121" s="171" t="str">
        <f t="shared" si="17"/>
        <v/>
      </c>
      <c r="J121" s="172">
        <f t="shared" si="18"/>
        <v>0</v>
      </c>
      <c r="K121" s="171" t="str">
        <f t="shared" si="19"/>
        <v/>
      </c>
      <c r="L121" s="172">
        <f t="shared" si="20"/>
        <v>0</v>
      </c>
      <c r="M121" s="171" t="str">
        <f t="shared" si="21"/>
        <v/>
      </c>
      <c r="N121" s="172">
        <f t="shared" si="22"/>
        <v>0</v>
      </c>
      <c r="O121" s="171" t="str">
        <f t="shared" si="23"/>
        <v/>
      </c>
      <c r="P121" s="172">
        <f t="shared" si="24"/>
        <v>0</v>
      </c>
    </row>
    <row r="122" spans="1:16" ht="20.399999999999999" hidden="1" customHeight="1" x14ac:dyDescent="0.25">
      <c r="A122" s="3" t="str">
        <f t="shared" si="16"/>
        <v>Hide</v>
      </c>
      <c r="B122" s="169"/>
      <c r="C122" s="170"/>
      <c r="D122" s="84"/>
      <c r="E122" s="295"/>
      <c r="F122" s="295"/>
      <c r="G122" s="292" t="str">
        <f>IFERROR(CONCATENATE(VLOOKUP($D$6,FiscalYearProgramYear,2,FALSE),0,VLOOKUP('CLINs &amp; Ceiling Rates'!$D$5,NAICS!$N$11:$P$18,3,FALSE),VLOOKUP('CLINs &amp; Ceiling Rates'!C122,NAICS!$V$1:$W$153,2,FALSE),VLOOKUP('CLINs &amp; Ceiling Rates'!D122,NAICS!$O$6:$P$7,2,FALSE)),"")</f>
        <v/>
      </c>
      <c r="H122" s="140"/>
      <c r="I122" s="171" t="str">
        <f t="shared" si="17"/>
        <v/>
      </c>
      <c r="J122" s="172">
        <f t="shared" si="18"/>
        <v>0</v>
      </c>
      <c r="K122" s="171" t="str">
        <f t="shared" si="19"/>
        <v/>
      </c>
      <c r="L122" s="172">
        <f t="shared" si="20"/>
        <v>0</v>
      </c>
      <c r="M122" s="171" t="str">
        <f t="shared" si="21"/>
        <v/>
      </c>
      <c r="N122" s="172">
        <f t="shared" si="22"/>
        <v>0</v>
      </c>
      <c r="O122" s="171" t="str">
        <f t="shared" si="23"/>
        <v/>
      </c>
      <c r="P122" s="172">
        <f t="shared" si="24"/>
        <v>0</v>
      </c>
    </row>
    <row r="123" spans="1:16" ht="20.399999999999999" hidden="1" customHeight="1" x14ac:dyDescent="0.25">
      <c r="A123" s="3" t="str">
        <f t="shared" si="16"/>
        <v>Hide</v>
      </c>
      <c r="B123" s="169"/>
      <c r="C123" s="170"/>
      <c r="D123" s="84"/>
      <c r="E123" s="295"/>
      <c r="F123" s="295"/>
      <c r="G123" s="292" t="str">
        <f>IFERROR(CONCATENATE(VLOOKUP($D$6,FiscalYearProgramYear,2,FALSE),0,VLOOKUP('CLINs &amp; Ceiling Rates'!$D$5,NAICS!$N$11:$P$18,3,FALSE),VLOOKUP('CLINs &amp; Ceiling Rates'!C123,NAICS!$V$1:$W$153,2,FALSE),VLOOKUP('CLINs &amp; Ceiling Rates'!D123,NAICS!$O$6:$P$7,2,FALSE)),"")</f>
        <v/>
      </c>
      <c r="H123" s="140"/>
      <c r="I123" s="171" t="str">
        <f t="shared" si="17"/>
        <v/>
      </c>
      <c r="J123" s="172">
        <f t="shared" si="18"/>
        <v>0</v>
      </c>
      <c r="K123" s="171" t="str">
        <f t="shared" si="19"/>
        <v/>
      </c>
      <c r="L123" s="172">
        <f t="shared" si="20"/>
        <v>0</v>
      </c>
      <c r="M123" s="171" t="str">
        <f t="shared" si="21"/>
        <v/>
      </c>
      <c r="N123" s="172">
        <f t="shared" si="22"/>
        <v>0</v>
      </c>
      <c r="O123" s="171" t="str">
        <f t="shared" si="23"/>
        <v/>
      </c>
      <c r="P123" s="172">
        <f t="shared" si="24"/>
        <v>0</v>
      </c>
    </row>
    <row r="124" spans="1:16" ht="20.399999999999999" hidden="1" customHeight="1" x14ac:dyDescent="0.25">
      <c r="A124" s="3" t="str">
        <f t="shared" si="16"/>
        <v>Hide</v>
      </c>
      <c r="B124" s="169"/>
      <c r="C124" s="170"/>
      <c r="D124" s="84"/>
      <c r="E124" s="295"/>
      <c r="F124" s="295"/>
      <c r="G124" s="292" t="str">
        <f>IFERROR(CONCATENATE(VLOOKUP($D$6,FiscalYearProgramYear,2,FALSE),0,VLOOKUP('CLINs &amp; Ceiling Rates'!$D$5,NAICS!$N$11:$P$18,3,FALSE),VLOOKUP('CLINs &amp; Ceiling Rates'!C124,NAICS!$V$1:$W$153,2,FALSE),VLOOKUP('CLINs &amp; Ceiling Rates'!D124,NAICS!$O$6:$P$7,2,FALSE)),"")</f>
        <v/>
      </c>
      <c r="H124" s="140"/>
      <c r="I124" s="171" t="str">
        <f t="shared" si="17"/>
        <v/>
      </c>
      <c r="J124" s="172">
        <f t="shared" si="18"/>
        <v>0</v>
      </c>
      <c r="K124" s="171" t="str">
        <f t="shared" si="19"/>
        <v/>
      </c>
      <c r="L124" s="172">
        <f t="shared" si="20"/>
        <v>0</v>
      </c>
      <c r="M124" s="171" t="str">
        <f t="shared" si="21"/>
        <v/>
      </c>
      <c r="N124" s="172">
        <f t="shared" si="22"/>
        <v>0</v>
      </c>
      <c r="O124" s="171" t="str">
        <f t="shared" si="23"/>
        <v/>
      </c>
      <c r="P124" s="172">
        <f t="shared" si="24"/>
        <v>0</v>
      </c>
    </row>
    <row r="125" spans="1:16" ht="20.399999999999999" hidden="1" customHeight="1" x14ac:dyDescent="0.25">
      <c r="A125" s="3" t="str">
        <f t="shared" si="16"/>
        <v>Hide</v>
      </c>
      <c r="B125" s="169"/>
      <c r="C125" s="170"/>
      <c r="D125" s="84"/>
      <c r="E125" s="295"/>
      <c r="F125" s="295"/>
      <c r="G125" s="292" t="str">
        <f>IFERROR(CONCATENATE(VLOOKUP($D$6,FiscalYearProgramYear,2,FALSE),0,VLOOKUP('CLINs &amp; Ceiling Rates'!$D$5,NAICS!$N$11:$P$18,3,FALSE),VLOOKUP('CLINs &amp; Ceiling Rates'!C125,NAICS!$V$1:$W$153,2,FALSE),VLOOKUP('CLINs &amp; Ceiling Rates'!D125,NAICS!$O$6:$P$7,2,FALSE)),"")</f>
        <v/>
      </c>
      <c r="H125" s="140"/>
      <c r="I125" s="171" t="str">
        <f t="shared" si="17"/>
        <v/>
      </c>
      <c r="J125" s="172">
        <f t="shared" si="18"/>
        <v>0</v>
      </c>
      <c r="K125" s="171" t="str">
        <f t="shared" si="19"/>
        <v/>
      </c>
      <c r="L125" s="172">
        <f t="shared" si="20"/>
        <v>0</v>
      </c>
      <c r="M125" s="171" t="str">
        <f t="shared" si="21"/>
        <v/>
      </c>
      <c r="N125" s="172">
        <f t="shared" si="22"/>
        <v>0</v>
      </c>
      <c r="O125" s="171" t="str">
        <f t="shared" si="23"/>
        <v/>
      </c>
      <c r="P125" s="172">
        <f t="shared" si="24"/>
        <v>0</v>
      </c>
    </row>
    <row r="126" spans="1:16" ht="20.399999999999999" hidden="1" customHeight="1" x14ac:dyDescent="0.25">
      <c r="A126" s="3" t="str">
        <f t="shared" si="16"/>
        <v>Hide</v>
      </c>
      <c r="B126" s="169"/>
      <c r="C126" s="170"/>
      <c r="D126" s="84"/>
      <c r="E126" s="295"/>
      <c r="F126" s="295"/>
      <c r="G126" s="292" t="str">
        <f>IFERROR(CONCATENATE(VLOOKUP($D$6,FiscalYearProgramYear,2,FALSE),0,VLOOKUP('CLINs &amp; Ceiling Rates'!$D$5,NAICS!$N$11:$P$18,3,FALSE),VLOOKUP('CLINs &amp; Ceiling Rates'!C126,NAICS!$V$1:$W$153,2,FALSE),VLOOKUP('CLINs &amp; Ceiling Rates'!D126,NAICS!$O$6:$P$7,2,FALSE)),"")</f>
        <v/>
      </c>
      <c r="H126" s="140"/>
      <c r="I126" s="171" t="str">
        <f t="shared" si="17"/>
        <v/>
      </c>
      <c r="J126" s="172">
        <f t="shared" si="18"/>
        <v>0</v>
      </c>
      <c r="K126" s="171" t="str">
        <f t="shared" si="19"/>
        <v/>
      </c>
      <c r="L126" s="172">
        <f t="shared" si="20"/>
        <v>0</v>
      </c>
      <c r="M126" s="171" t="str">
        <f t="shared" si="21"/>
        <v/>
      </c>
      <c r="N126" s="172">
        <f t="shared" si="22"/>
        <v>0</v>
      </c>
      <c r="O126" s="171" t="str">
        <f t="shared" si="23"/>
        <v/>
      </c>
      <c r="P126" s="172">
        <f t="shared" si="24"/>
        <v>0</v>
      </c>
    </row>
    <row r="127" spans="1:16" ht="20.399999999999999" hidden="1" customHeight="1" x14ac:dyDescent="0.25">
      <c r="A127" s="3" t="str">
        <f t="shared" si="16"/>
        <v>Hide</v>
      </c>
      <c r="B127" s="169"/>
      <c r="C127" s="170"/>
      <c r="D127" s="84"/>
      <c r="E127" s="295"/>
      <c r="F127" s="295"/>
      <c r="G127" s="292" t="str">
        <f>IFERROR(CONCATENATE(VLOOKUP($D$6,FiscalYearProgramYear,2,FALSE),0,VLOOKUP('CLINs &amp; Ceiling Rates'!$D$5,NAICS!$N$11:$P$18,3,FALSE),VLOOKUP('CLINs &amp; Ceiling Rates'!C127,NAICS!$V$1:$W$153,2,FALSE),VLOOKUP('CLINs &amp; Ceiling Rates'!D127,NAICS!$O$6:$P$7,2,FALSE)),"")</f>
        <v/>
      </c>
      <c r="H127" s="140"/>
      <c r="I127" s="171" t="str">
        <f t="shared" si="17"/>
        <v/>
      </c>
      <c r="J127" s="172">
        <f t="shared" si="18"/>
        <v>0</v>
      </c>
      <c r="K127" s="171" t="str">
        <f t="shared" si="19"/>
        <v/>
      </c>
      <c r="L127" s="172">
        <f t="shared" si="20"/>
        <v>0</v>
      </c>
      <c r="M127" s="171" t="str">
        <f t="shared" si="21"/>
        <v/>
      </c>
      <c r="N127" s="172">
        <f t="shared" si="22"/>
        <v>0</v>
      </c>
      <c r="O127" s="171" t="str">
        <f t="shared" si="23"/>
        <v/>
      </c>
      <c r="P127" s="172">
        <f t="shared" si="24"/>
        <v>0</v>
      </c>
    </row>
    <row r="128" spans="1:16" ht="20.399999999999999" hidden="1" customHeight="1" x14ac:dyDescent="0.25">
      <c r="A128" s="3" t="str">
        <f t="shared" si="16"/>
        <v>Hide</v>
      </c>
      <c r="B128" s="169"/>
      <c r="C128" s="170"/>
      <c r="D128" s="84"/>
      <c r="E128" s="295"/>
      <c r="F128" s="295"/>
      <c r="G128" s="292" t="str">
        <f>IFERROR(CONCATENATE(VLOOKUP($D$6,FiscalYearProgramYear,2,FALSE),0,VLOOKUP('CLINs &amp; Ceiling Rates'!$D$5,NAICS!$N$11:$P$18,3,FALSE),VLOOKUP('CLINs &amp; Ceiling Rates'!C128,NAICS!$V$1:$W$153,2,FALSE),VLOOKUP('CLINs &amp; Ceiling Rates'!D128,NAICS!$O$6:$P$7,2,FALSE)),"")</f>
        <v/>
      </c>
      <c r="H128" s="140"/>
      <c r="I128" s="171" t="str">
        <f t="shared" si="17"/>
        <v/>
      </c>
      <c r="J128" s="172">
        <f t="shared" si="18"/>
        <v>0</v>
      </c>
      <c r="K128" s="171" t="str">
        <f t="shared" si="19"/>
        <v/>
      </c>
      <c r="L128" s="172">
        <f t="shared" si="20"/>
        <v>0</v>
      </c>
      <c r="M128" s="171" t="str">
        <f t="shared" si="21"/>
        <v/>
      </c>
      <c r="N128" s="172">
        <f t="shared" si="22"/>
        <v>0</v>
      </c>
      <c r="O128" s="171" t="str">
        <f t="shared" si="23"/>
        <v/>
      </c>
      <c r="P128" s="172">
        <f t="shared" si="24"/>
        <v>0</v>
      </c>
    </row>
    <row r="129" spans="1:16" ht="20.399999999999999" hidden="1" customHeight="1" x14ac:dyDescent="0.25">
      <c r="A129" s="3" t="str">
        <f t="shared" si="16"/>
        <v>Hide</v>
      </c>
      <c r="B129" s="169"/>
      <c r="C129" s="170"/>
      <c r="D129" s="84"/>
      <c r="E129" s="295"/>
      <c r="F129" s="295"/>
      <c r="G129" s="292" t="str">
        <f>IFERROR(CONCATENATE(VLOOKUP($D$6,FiscalYearProgramYear,2,FALSE),0,VLOOKUP('CLINs &amp; Ceiling Rates'!$D$5,NAICS!$N$11:$P$18,3,FALSE),VLOOKUP('CLINs &amp; Ceiling Rates'!C129,NAICS!$V$1:$W$153,2,FALSE),VLOOKUP('CLINs &amp; Ceiling Rates'!D129,NAICS!$O$6:$P$7,2,FALSE)),"")</f>
        <v/>
      </c>
      <c r="H129" s="140"/>
      <c r="I129" s="171" t="str">
        <f t="shared" si="17"/>
        <v/>
      </c>
      <c r="J129" s="172">
        <f t="shared" si="18"/>
        <v>0</v>
      </c>
      <c r="K129" s="171" t="str">
        <f t="shared" si="19"/>
        <v/>
      </c>
      <c r="L129" s="172">
        <f t="shared" si="20"/>
        <v>0</v>
      </c>
      <c r="M129" s="171" t="str">
        <f t="shared" si="21"/>
        <v/>
      </c>
      <c r="N129" s="172">
        <f t="shared" si="22"/>
        <v>0</v>
      </c>
      <c r="O129" s="171" t="str">
        <f t="shared" si="23"/>
        <v/>
      </c>
      <c r="P129" s="172">
        <f t="shared" si="24"/>
        <v>0</v>
      </c>
    </row>
    <row r="130" spans="1:16" ht="20.399999999999999" hidden="1" customHeight="1" x14ac:dyDescent="0.25">
      <c r="A130" s="3" t="str">
        <f t="shared" si="16"/>
        <v>Hide</v>
      </c>
      <c r="B130" s="169"/>
      <c r="C130" s="170"/>
      <c r="D130" s="84"/>
      <c r="E130" s="295"/>
      <c r="F130" s="295"/>
      <c r="G130" s="292" t="str">
        <f>IFERROR(CONCATENATE(VLOOKUP($D$6,FiscalYearProgramYear,2,FALSE),0,VLOOKUP('CLINs &amp; Ceiling Rates'!$D$5,NAICS!$N$11:$P$18,3,FALSE),VLOOKUP('CLINs &amp; Ceiling Rates'!C130,NAICS!$V$1:$W$153,2,FALSE),VLOOKUP('CLINs &amp; Ceiling Rates'!D130,NAICS!$O$6:$P$7,2,FALSE)),"")</f>
        <v/>
      </c>
      <c r="H130" s="140"/>
      <c r="I130" s="171" t="str">
        <f t="shared" si="17"/>
        <v/>
      </c>
      <c r="J130" s="172">
        <f t="shared" si="18"/>
        <v>0</v>
      </c>
      <c r="K130" s="171" t="str">
        <f t="shared" si="19"/>
        <v/>
      </c>
      <c r="L130" s="172">
        <f t="shared" si="20"/>
        <v>0</v>
      </c>
      <c r="M130" s="171" t="str">
        <f t="shared" si="21"/>
        <v/>
      </c>
      <c r="N130" s="172">
        <f t="shared" si="22"/>
        <v>0</v>
      </c>
      <c r="O130" s="171" t="str">
        <f t="shared" si="23"/>
        <v/>
      </c>
      <c r="P130" s="172">
        <f t="shared" si="24"/>
        <v>0</v>
      </c>
    </row>
    <row r="131" spans="1:16" ht="20.399999999999999" hidden="1" customHeight="1" x14ac:dyDescent="0.25">
      <c r="A131" s="3" t="str">
        <f t="shared" si="16"/>
        <v>Hide</v>
      </c>
      <c r="B131" s="169"/>
      <c r="C131" s="170"/>
      <c r="D131" s="84"/>
      <c r="E131" s="295"/>
      <c r="F131" s="295"/>
      <c r="G131" s="292" t="str">
        <f>IFERROR(CONCATENATE(VLOOKUP($D$6,FiscalYearProgramYear,2,FALSE),0,VLOOKUP('CLINs &amp; Ceiling Rates'!$D$5,NAICS!$N$11:$P$18,3,FALSE),VLOOKUP('CLINs &amp; Ceiling Rates'!C131,NAICS!$V$1:$W$153,2,FALSE),VLOOKUP('CLINs &amp; Ceiling Rates'!D131,NAICS!$O$6:$P$7,2,FALSE)),"")</f>
        <v/>
      </c>
      <c r="H131" s="140"/>
      <c r="I131" s="171" t="str">
        <f t="shared" si="17"/>
        <v/>
      </c>
      <c r="J131" s="172">
        <f t="shared" si="18"/>
        <v>0</v>
      </c>
      <c r="K131" s="171" t="str">
        <f t="shared" si="19"/>
        <v/>
      </c>
      <c r="L131" s="172">
        <f t="shared" si="20"/>
        <v>0</v>
      </c>
      <c r="M131" s="171" t="str">
        <f t="shared" si="21"/>
        <v/>
      </c>
      <c r="N131" s="172">
        <f t="shared" si="22"/>
        <v>0</v>
      </c>
      <c r="O131" s="171" t="str">
        <f t="shared" si="23"/>
        <v/>
      </c>
      <c r="P131" s="172">
        <f t="shared" si="24"/>
        <v>0</v>
      </c>
    </row>
    <row r="132" spans="1:16" ht="20.399999999999999" hidden="1" customHeight="1" x14ac:dyDescent="0.25">
      <c r="A132" s="3" t="str">
        <f t="shared" si="16"/>
        <v>Hide</v>
      </c>
      <c r="B132" s="169"/>
      <c r="C132" s="170"/>
      <c r="D132" s="84"/>
      <c r="E132" s="295"/>
      <c r="F132" s="295"/>
      <c r="G132" s="292" t="str">
        <f>IFERROR(CONCATENATE(VLOOKUP($D$6,FiscalYearProgramYear,2,FALSE),0,VLOOKUP('CLINs &amp; Ceiling Rates'!$D$5,NAICS!$N$11:$P$18,3,FALSE),VLOOKUP('CLINs &amp; Ceiling Rates'!C132,NAICS!$V$1:$W$153,2,FALSE),VLOOKUP('CLINs &amp; Ceiling Rates'!D132,NAICS!$O$6:$P$7,2,FALSE)),"")</f>
        <v/>
      </c>
      <c r="H132" s="140"/>
      <c r="I132" s="171" t="str">
        <f t="shared" si="17"/>
        <v/>
      </c>
      <c r="J132" s="172">
        <f t="shared" si="18"/>
        <v>0</v>
      </c>
      <c r="K132" s="171" t="str">
        <f t="shared" si="19"/>
        <v/>
      </c>
      <c r="L132" s="172">
        <f t="shared" si="20"/>
        <v>0</v>
      </c>
      <c r="M132" s="171" t="str">
        <f t="shared" si="21"/>
        <v/>
      </c>
      <c r="N132" s="172">
        <f t="shared" si="22"/>
        <v>0</v>
      </c>
      <c r="O132" s="171" t="str">
        <f t="shared" si="23"/>
        <v/>
      </c>
      <c r="P132" s="172">
        <f t="shared" si="24"/>
        <v>0</v>
      </c>
    </row>
    <row r="133" spans="1:16" ht="20.399999999999999" hidden="1" customHeight="1" x14ac:dyDescent="0.25">
      <c r="A133" s="3" t="str">
        <f t="shared" si="16"/>
        <v>Hide</v>
      </c>
      <c r="B133" s="169"/>
      <c r="C133" s="170"/>
      <c r="D133" s="84"/>
      <c r="E133" s="295"/>
      <c r="F133" s="295"/>
      <c r="G133" s="292" t="str">
        <f>IFERROR(CONCATENATE(VLOOKUP($D$6,FiscalYearProgramYear,2,FALSE),0,VLOOKUP('CLINs &amp; Ceiling Rates'!$D$5,NAICS!$N$11:$P$18,3,FALSE),VLOOKUP('CLINs &amp; Ceiling Rates'!C133,NAICS!$V$1:$W$153,2,FALSE),VLOOKUP('CLINs &amp; Ceiling Rates'!D133,NAICS!$O$6:$P$7,2,FALSE)),"")</f>
        <v/>
      </c>
      <c r="H133" s="140"/>
      <c r="I133" s="171" t="str">
        <f t="shared" si="17"/>
        <v/>
      </c>
      <c r="J133" s="172">
        <f t="shared" si="18"/>
        <v>0</v>
      </c>
      <c r="K133" s="171" t="str">
        <f t="shared" si="19"/>
        <v/>
      </c>
      <c r="L133" s="172">
        <f t="shared" si="20"/>
        <v>0</v>
      </c>
      <c r="M133" s="171" t="str">
        <f t="shared" si="21"/>
        <v/>
      </c>
      <c r="N133" s="172">
        <f t="shared" si="22"/>
        <v>0</v>
      </c>
      <c r="O133" s="171" t="str">
        <f t="shared" si="23"/>
        <v/>
      </c>
      <c r="P133" s="172">
        <f t="shared" si="24"/>
        <v>0</v>
      </c>
    </row>
    <row r="134" spans="1:16" ht="20.399999999999999" hidden="1" customHeight="1" x14ac:dyDescent="0.25">
      <c r="A134" s="3" t="str">
        <f t="shared" si="16"/>
        <v>Hide</v>
      </c>
      <c r="B134" s="169"/>
      <c r="C134" s="170"/>
      <c r="D134" s="84"/>
      <c r="E134" s="295"/>
      <c r="F134" s="295"/>
      <c r="G134" s="292" t="str">
        <f>IFERROR(CONCATENATE(VLOOKUP($D$6,FiscalYearProgramYear,2,FALSE),0,VLOOKUP('CLINs &amp; Ceiling Rates'!$D$5,NAICS!$N$11:$P$18,3,FALSE),VLOOKUP('CLINs &amp; Ceiling Rates'!C134,NAICS!$V$1:$W$153,2,FALSE),VLOOKUP('CLINs &amp; Ceiling Rates'!D134,NAICS!$O$6:$P$7,2,FALSE)),"")</f>
        <v/>
      </c>
      <c r="H134" s="140"/>
      <c r="I134" s="171" t="str">
        <f t="shared" si="17"/>
        <v/>
      </c>
      <c r="J134" s="172">
        <f t="shared" si="18"/>
        <v>0</v>
      </c>
      <c r="K134" s="171" t="str">
        <f t="shared" si="19"/>
        <v/>
      </c>
      <c r="L134" s="172">
        <f t="shared" si="20"/>
        <v>0</v>
      </c>
      <c r="M134" s="171" t="str">
        <f t="shared" si="21"/>
        <v/>
      </c>
      <c r="N134" s="172">
        <f t="shared" si="22"/>
        <v>0</v>
      </c>
      <c r="O134" s="171" t="str">
        <f t="shared" si="23"/>
        <v/>
      </c>
      <c r="P134" s="172">
        <f t="shared" si="24"/>
        <v>0</v>
      </c>
    </row>
    <row r="135" spans="1:16" ht="20.399999999999999" hidden="1" customHeight="1" x14ac:dyDescent="0.25">
      <c r="A135" s="3" t="str">
        <f t="shared" si="16"/>
        <v>Hide</v>
      </c>
      <c r="B135" s="169"/>
      <c r="C135" s="170"/>
      <c r="D135" s="84"/>
      <c r="E135" s="295"/>
      <c r="F135" s="295"/>
      <c r="G135" s="292" t="str">
        <f>IFERROR(CONCATENATE(VLOOKUP($D$6,FiscalYearProgramYear,2,FALSE),0,VLOOKUP('CLINs &amp; Ceiling Rates'!$D$5,NAICS!$N$11:$P$18,3,FALSE),VLOOKUP('CLINs &amp; Ceiling Rates'!C135,NAICS!$V$1:$W$153,2,FALSE),VLOOKUP('CLINs &amp; Ceiling Rates'!D135,NAICS!$O$6:$P$7,2,FALSE)),"")</f>
        <v/>
      </c>
      <c r="H135" s="140"/>
      <c r="I135" s="171" t="str">
        <f t="shared" si="17"/>
        <v/>
      </c>
      <c r="J135" s="172">
        <f t="shared" si="18"/>
        <v>0</v>
      </c>
      <c r="K135" s="171" t="str">
        <f t="shared" si="19"/>
        <v/>
      </c>
      <c r="L135" s="172">
        <f t="shared" si="20"/>
        <v>0</v>
      </c>
      <c r="M135" s="171" t="str">
        <f t="shared" si="21"/>
        <v/>
      </c>
      <c r="N135" s="172">
        <f t="shared" si="22"/>
        <v>0</v>
      </c>
      <c r="O135" s="171" t="str">
        <f t="shared" si="23"/>
        <v/>
      </c>
      <c r="P135" s="172">
        <f t="shared" si="24"/>
        <v>0</v>
      </c>
    </row>
    <row r="136" spans="1:16" ht="20.399999999999999" hidden="1" customHeight="1" x14ac:dyDescent="0.25">
      <c r="A136" s="3" t="str">
        <f t="shared" si="16"/>
        <v>Hide</v>
      </c>
      <c r="B136" s="169"/>
      <c r="C136" s="170"/>
      <c r="D136" s="84"/>
      <c r="E136" s="295"/>
      <c r="F136" s="295"/>
      <c r="G136" s="292" t="str">
        <f>IFERROR(CONCATENATE(VLOOKUP($D$6,FiscalYearProgramYear,2,FALSE),0,VLOOKUP('CLINs &amp; Ceiling Rates'!$D$5,NAICS!$N$11:$P$18,3,FALSE),VLOOKUP('CLINs &amp; Ceiling Rates'!C136,NAICS!$V$1:$W$153,2,FALSE),VLOOKUP('CLINs &amp; Ceiling Rates'!D136,NAICS!$O$6:$P$7,2,FALSE)),"")</f>
        <v/>
      </c>
      <c r="H136" s="140"/>
      <c r="I136" s="171" t="str">
        <f t="shared" si="17"/>
        <v/>
      </c>
      <c r="J136" s="172">
        <f t="shared" si="18"/>
        <v>0</v>
      </c>
      <c r="K136" s="171" t="str">
        <f t="shared" si="19"/>
        <v/>
      </c>
      <c r="L136" s="172">
        <f t="shared" si="20"/>
        <v>0</v>
      </c>
      <c r="M136" s="171" t="str">
        <f t="shared" si="21"/>
        <v/>
      </c>
      <c r="N136" s="172">
        <f t="shared" si="22"/>
        <v>0</v>
      </c>
      <c r="O136" s="171" t="str">
        <f t="shared" si="23"/>
        <v/>
      </c>
      <c r="P136" s="172">
        <f t="shared" si="24"/>
        <v>0</v>
      </c>
    </row>
    <row r="137" spans="1:16" ht="20.399999999999999" hidden="1" customHeight="1" x14ac:dyDescent="0.25">
      <c r="A137" s="3" t="str">
        <f t="shared" ref="A137:A142" si="25">IF(B137="","Hide","")</f>
        <v>Hide</v>
      </c>
      <c r="B137" s="169"/>
      <c r="C137" s="170"/>
      <c r="D137" s="84"/>
      <c r="E137" s="295"/>
      <c r="F137" s="295"/>
      <c r="G137" s="292" t="str">
        <f>IFERROR(CONCATENATE(VLOOKUP($D$6,FiscalYearProgramYear,2,FALSE),0,VLOOKUP('CLINs &amp; Ceiling Rates'!$D$5,NAICS!$N$11:$P$18,3,FALSE),VLOOKUP('CLINs &amp; Ceiling Rates'!C137,NAICS!$V$1:$W$153,2,FALSE),VLOOKUP('CLINs &amp; Ceiling Rates'!D137,NAICS!$O$6:$P$7,2,FALSE)),"")</f>
        <v/>
      </c>
      <c r="H137" s="140"/>
      <c r="I137" s="171" t="str">
        <f t="shared" ref="I137:I142" si="26">IFERROR(CONCATENATE((LEFT(G137,2)+1),RIGHT(G137,6)),"")</f>
        <v/>
      </c>
      <c r="J137" s="172">
        <f t="shared" si="18"/>
        <v>0</v>
      </c>
      <c r="K137" s="171" t="str">
        <f t="shared" si="19"/>
        <v/>
      </c>
      <c r="L137" s="172">
        <f t="shared" si="20"/>
        <v>0</v>
      </c>
      <c r="M137" s="171" t="str">
        <f t="shared" si="21"/>
        <v/>
      </c>
      <c r="N137" s="172">
        <f t="shared" si="22"/>
        <v>0</v>
      </c>
      <c r="O137" s="171" t="str">
        <f t="shared" si="23"/>
        <v/>
      </c>
      <c r="P137" s="172">
        <f t="shared" si="24"/>
        <v>0</v>
      </c>
    </row>
    <row r="138" spans="1:16" ht="20.399999999999999" hidden="1" customHeight="1" x14ac:dyDescent="0.25">
      <c r="A138" s="3" t="str">
        <f t="shared" si="25"/>
        <v>Hide</v>
      </c>
      <c r="B138" s="169"/>
      <c r="C138" s="170"/>
      <c r="D138" s="84"/>
      <c r="E138" s="295"/>
      <c r="F138" s="295"/>
      <c r="G138" s="292" t="str">
        <f>IFERROR(CONCATENATE(VLOOKUP($D$6,FiscalYearProgramYear,2,FALSE),0,VLOOKUP('CLINs &amp; Ceiling Rates'!$D$5,NAICS!$N$11:$P$18,3,FALSE),VLOOKUP('CLINs &amp; Ceiling Rates'!C138,NAICS!$V$1:$W$153,2,FALSE),VLOOKUP('CLINs &amp; Ceiling Rates'!D138,NAICS!$O$6:$P$7,2,FALSE)),"")</f>
        <v/>
      </c>
      <c r="H138" s="140"/>
      <c r="I138" s="171" t="str">
        <f t="shared" si="26"/>
        <v/>
      </c>
      <c r="J138" s="172">
        <f t="shared" si="18"/>
        <v>0</v>
      </c>
      <c r="K138" s="171" t="str">
        <f t="shared" si="19"/>
        <v/>
      </c>
      <c r="L138" s="172">
        <f t="shared" si="20"/>
        <v>0</v>
      </c>
      <c r="M138" s="171" t="str">
        <f t="shared" si="21"/>
        <v/>
      </c>
      <c r="N138" s="172">
        <f t="shared" si="22"/>
        <v>0</v>
      </c>
      <c r="O138" s="171" t="str">
        <f t="shared" si="23"/>
        <v/>
      </c>
      <c r="P138" s="172">
        <f t="shared" si="24"/>
        <v>0</v>
      </c>
    </row>
    <row r="139" spans="1:16" ht="20.399999999999999" hidden="1" customHeight="1" x14ac:dyDescent="0.25">
      <c r="A139" s="3" t="str">
        <f t="shared" si="25"/>
        <v>Hide</v>
      </c>
      <c r="B139" s="169"/>
      <c r="C139" s="170"/>
      <c r="D139" s="84"/>
      <c r="E139" s="295"/>
      <c r="F139" s="295"/>
      <c r="G139" s="292" t="str">
        <f>IFERROR(CONCATENATE(VLOOKUP($D$6,FiscalYearProgramYear,2,FALSE),0,VLOOKUP('CLINs &amp; Ceiling Rates'!$D$5,NAICS!$N$11:$P$18,3,FALSE),VLOOKUP('CLINs &amp; Ceiling Rates'!C139,NAICS!$V$1:$W$153,2,FALSE),VLOOKUP('CLINs &amp; Ceiling Rates'!D139,NAICS!$O$6:$P$7,2,FALSE)),"")</f>
        <v/>
      </c>
      <c r="H139" s="140"/>
      <c r="I139" s="171" t="str">
        <f t="shared" si="26"/>
        <v/>
      </c>
      <c r="J139" s="172">
        <f t="shared" si="18"/>
        <v>0</v>
      </c>
      <c r="K139" s="171" t="str">
        <f t="shared" si="19"/>
        <v/>
      </c>
      <c r="L139" s="172">
        <f t="shared" si="20"/>
        <v>0</v>
      </c>
      <c r="M139" s="171" t="str">
        <f t="shared" si="21"/>
        <v/>
      </c>
      <c r="N139" s="172">
        <f t="shared" si="22"/>
        <v>0</v>
      </c>
      <c r="O139" s="171" t="str">
        <f t="shared" si="23"/>
        <v/>
      </c>
      <c r="P139" s="172">
        <f t="shared" si="24"/>
        <v>0</v>
      </c>
    </row>
    <row r="140" spans="1:16" ht="20.399999999999999" hidden="1" customHeight="1" x14ac:dyDescent="0.25">
      <c r="A140" s="3" t="str">
        <f t="shared" si="25"/>
        <v>Hide</v>
      </c>
      <c r="B140" s="169"/>
      <c r="C140" s="170"/>
      <c r="D140" s="84"/>
      <c r="E140" s="295"/>
      <c r="F140" s="295"/>
      <c r="G140" s="292" t="str">
        <f>IFERROR(CONCATENATE(VLOOKUP($D$6,FiscalYearProgramYear,2,FALSE),0,VLOOKUP('CLINs &amp; Ceiling Rates'!$D$5,NAICS!$N$11:$P$18,3,FALSE),VLOOKUP('CLINs &amp; Ceiling Rates'!C140,NAICS!$V$1:$W$153,2,FALSE),VLOOKUP('CLINs &amp; Ceiling Rates'!D140,NAICS!$O$6:$P$7,2,FALSE)),"")</f>
        <v/>
      </c>
      <c r="H140" s="140"/>
      <c r="I140" s="171" t="str">
        <f t="shared" si="26"/>
        <v/>
      </c>
      <c r="J140" s="172">
        <f t="shared" si="18"/>
        <v>0</v>
      </c>
      <c r="K140" s="171" t="str">
        <f t="shared" si="19"/>
        <v/>
      </c>
      <c r="L140" s="172">
        <f t="shared" si="20"/>
        <v>0</v>
      </c>
      <c r="M140" s="171" t="str">
        <f t="shared" si="21"/>
        <v/>
      </c>
      <c r="N140" s="172">
        <f t="shared" si="22"/>
        <v>0</v>
      </c>
      <c r="O140" s="171" t="str">
        <f t="shared" si="23"/>
        <v/>
      </c>
      <c r="P140" s="172">
        <f t="shared" si="24"/>
        <v>0</v>
      </c>
    </row>
    <row r="141" spans="1:16" ht="20.399999999999999" hidden="1" customHeight="1" x14ac:dyDescent="0.25">
      <c r="A141" s="3" t="str">
        <f t="shared" si="25"/>
        <v>Hide</v>
      </c>
      <c r="B141" s="169"/>
      <c r="C141" s="170"/>
      <c r="D141" s="84"/>
      <c r="E141" s="295"/>
      <c r="F141" s="295"/>
      <c r="G141" s="292" t="str">
        <f>IFERROR(CONCATENATE(VLOOKUP($D$6,FiscalYearProgramYear,2,FALSE),0,VLOOKUP('CLINs &amp; Ceiling Rates'!$D$5,NAICS!$N$11:$P$18,3,FALSE),VLOOKUP('CLINs &amp; Ceiling Rates'!C141,NAICS!$V$1:$W$153,2,FALSE),VLOOKUP('CLINs &amp; Ceiling Rates'!D141,NAICS!$O$6:$P$7,2,FALSE)),"")</f>
        <v/>
      </c>
      <c r="H141" s="140"/>
      <c r="I141" s="171" t="str">
        <f t="shared" si="26"/>
        <v/>
      </c>
      <c r="J141" s="172">
        <f t="shared" si="18"/>
        <v>0</v>
      </c>
      <c r="K141" s="171" t="str">
        <f t="shared" si="19"/>
        <v/>
      </c>
      <c r="L141" s="172">
        <f t="shared" si="20"/>
        <v>0</v>
      </c>
      <c r="M141" s="171" t="str">
        <f t="shared" si="21"/>
        <v/>
      </c>
      <c r="N141" s="172">
        <f t="shared" si="22"/>
        <v>0</v>
      </c>
      <c r="O141" s="171" t="str">
        <f t="shared" si="23"/>
        <v/>
      </c>
      <c r="P141" s="172">
        <f t="shared" si="24"/>
        <v>0</v>
      </c>
    </row>
    <row r="142" spans="1:16" ht="20.399999999999999" hidden="1" customHeight="1" x14ac:dyDescent="0.25">
      <c r="A142" s="3" t="str">
        <f t="shared" si="25"/>
        <v>Hide</v>
      </c>
      <c r="B142" s="169"/>
      <c r="C142" s="170"/>
      <c r="D142" s="84"/>
      <c r="E142" s="295"/>
      <c r="F142" s="295"/>
      <c r="G142" s="292" t="str">
        <f>IFERROR(CONCATENATE(VLOOKUP($D$6,FiscalYearProgramYear,2,FALSE),0,VLOOKUP('CLINs &amp; Ceiling Rates'!$D$5,NAICS!$N$11:$P$18,3,FALSE),VLOOKUP('CLINs &amp; Ceiling Rates'!C142,NAICS!$V$1:$W$153,2,FALSE),VLOOKUP('CLINs &amp; Ceiling Rates'!D142,NAICS!$O$6:$P$7,2,FALSE)),"")</f>
        <v/>
      </c>
      <c r="H142" s="140"/>
      <c r="I142" s="171" t="str">
        <f t="shared" si="26"/>
        <v/>
      </c>
      <c r="J142" s="172">
        <f t="shared" si="18"/>
        <v>0</v>
      </c>
      <c r="K142" s="171" t="str">
        <f t="shared" si="19"/>
        <v/>
      </c>
      <c r="L142" s="172">
        <f t="shared" si="20"/>
        <v>0</v>
      </c>
      <c r="M142" s="171" t="str">
        <f t="shared" si="21"/>
        <v/>
      </c>
      <c r="N142" s="172">
        <f t="shared" si="22"/>
        <v>0</v>
      </c>
      <c r="O142" s="171" t="str">
        <f t="shared" si="23"/>
        <v/>
      </c>
      <c r="P142" s="172">
        <f t="shared" si="24"/>
        <v>0</v>
      </c>
    </row>
    <row r="143" spans="1:16" ht="20.399999999999999" hidden="1" customHeight="1" x14ac:dyDescent="0.25">
      <c r="A143" s="3" t="str">
        <f t="shared" ref="A143:A206" si="27">IF(B143="","Hide","")</f>
        <v>Hide</v>
      </c>
      <c r="B143" s="169"/>
      <c r="C143" s="170"/>
      <c r="D143" s="84"/>
      <c r="E143" s="295"/>
      <c r="F143" s="295"/>
      <c r="G143" s="292" t="str">
        <f>IFERROR(CONCATENATE(VLOOKUP($D$6,FiscalYearProgramYear,2,FALSE),0,VLOOKUP('CLINs &amp; Ceiling Rates'!$D$5,NAICS!$N$11:$P$18,3,FALSE),VLOOKUP('CLINs &amp; Ceiling Rates'!C143,NAICS!$V$1:$W$153,2,FALSE),VLOOKUP('CLINs &amp; Ceiling Rates'!D143,NAICS!$O$6:$P$7,2,FALSE)),"")</f>
        <v/>
      </c>
      <c r="H143" s="140"/>
      <c r="I143" s="171" t="str">
        <f t="shared" ref="I143:I206" si="28">IFERROR(CONCATENATE((LEFT(G143,2)+1),RIGHT(G143,6)),"")</f>
        <v/>
      </c>
      <c r="J143" s="172">
        <f t="shared" ref="J143:J206" si="29">ROUND(H143*(1+J$5),2)</f>
        <v>0</v>
      </c>
      <c r="K143" s="171" t="str">
        <f t="shared" ref="K143:K206" si="30">IFERROR(CONCATENATE((LEFT(I143,2)+1),RIGHT(I143,6)),"")</f>
        <v/>
      </c>
      <c r="L143" s="172">
        <f t="shared" ref="L143:L206" si="31">ROUND(J143*(1+L$5),2)</f>
        <v>0</v>
      </c>
      <c r="M143" s="171" t="str">
        <f t="shared" ref="M143:M206" si="32">IFERROR(CONCATENATE((LEFT(K143,2)+1),RIGHT(K143,6)),"")</f>
        <v/>
      </c>
      <c r="N143" s="172">
        <f t="shared" ref="N143:N206" si="33">ROUND(L143*(1+N$5),2)</f>
        <v>0</v>
      </c>
      <c r="O143" s="171" t="str">
        <f t="shared" ref="O143:O206" si="34">IFERROR(CONCATENATE((LEFT(M143,2)+1),RIGHT(M143,6)),"")</f>
        <v/>
      </c>
      <c r="P143" s="172">
        <f t="shared" ref="P143:P206" si="35">ROUND(N143*(1+P$5),2)</f>
        <v>0</v>
      </c>
    </row>
    <row r="144" spans="1:16" ht="20.399999999999999" hidden="1" customHeight="1" x14ac:dyDescent="0.25">
      <c r="A144" s="3" t="str">
        <f t="shared" si="27"/>
        <v>Hide</v>
      </c>
      <c r="B144" s="169"/>
      <c r="C144" s="170"/>
      <c r="D144" s="84"/>
      <c r="E144" s="295"/>
      <c r="F144" s="295"/>
      <c r="G144" s="292" t="str">
        <f>IFERROR(CONCATENATE(VLOOKUP($D$6,FiscalYearProgramYear,2,FALSE),0,VLOOKUP('CLINs &amp; Ceiling Rates'!$D$5,NAICS!$N$11:$P$18,3,FALSE),VLOOKUP('CLINs &amp; Ceiling Rates'!C144,NAICS!$V$1:$W$153,2,FALSE),VLOOKUP('CLINs &amp; Ceiling Rates'!D144,NAICS!$O$6:$P$7,2,FALSE)),"")</f>
        <v/>
      </c>
      <c r="H144" s="140"/>
      <c r="I144" s="171" t="str">
        <f t="shared" si="28"/>
        <v/>
      </c>
      <c r="J144" s="172">
        <f t="shared" si="29"/>
        <v>0</v>
      </c>
      <c r="K144" s="171" t="str">
        <f t="shared" si="30"/>
        <v/>
      </c>
      <c r="L144" s="172">
        <f t="shared" si="31"/>
        <v>0</v>
      </c>
      <c r="M144" s="171" t="str">
        <f t="shared" si="32"/>
        <v/>
      </c>
      <c r="N144" s="172">
        <f t="shared" si="33"/>
        <v>0</v>
      </c>
      <c r="O144" s="171" t="str">
        <f t="shared" si="34"/>
        <v/>
      </c>
      <c r="P144" s="172">
        <f t="shared" si="35"/>
        <v>0</v>
      </c>
    </row>
    <row r="145" spans="1:16" ht="20.399999999999999" hidden="1" customHeight="1" x14ac:dyDescent="0.25">
      <c r="A145" s="3" t="str">
        <f t="shared" si="27"/>
        <v>Hide</v>
      </c>
      <c r="B145" s="169"/>
      <c r="C145" s="170"/>
      <c r="D145" s="84"/>
      <c r="E145" s="295"/>
      <c r="F145" s="295"/>
      <c r="G145" s="292" t="str">
        <f>IFERROR(CONCATENATE(VLOOKUP($D$6,FiscalYearProgramYear,2,FALSE),0,VLOOKUP('CLINs &amp; Ceiling Rates'!$D$5,NAICS!$N$11:$P$18,3,FALSE),VLOOKUP('CLINs &amp; Ceiling Rates'!C145,NAICS!$V$1:$W$153,2,FALSE),VLOOKUP('CLINs &amp; Ceiling Rates'!D145,NAICS!$O$6:$P$7,2,FALSE)),"")</f>
        <v/>
      </c>
      <c r="H145" s="140"/>
      <c r="I145" s="171" t="str">
        <f t="shared" si="28"/>
        <v/>
      </c>
      <c r="J145" s="172">
        <f t="shared" si="29"/>
        <v>0</v>
      </c>
      <c r="K145" s="171" t="str">
        <f t="shared" si="30"/>
        <v/>
      </c>
      <c r="L145" s="172">
        <f t="shared" si="31"/>
        <v>0</v>
      </c>
      <c r="M145" s="171" t="str">
        <f t="shared" si="32"/>
        <v/>
      </c>
      <c r="N145" s="172">
        <f t="shared" si="33"/>
        <v>0</v>
      </c>
      <c r="O145" s="171" t="str">
        <f t="shared" si="34"/>
        <v/>
      </c>
      <c r="P145" s="172">
        <f t="shared" si="35"/>
        <v>0</v>
      </c>
    </row>
    <row r="146" spans="1:16" ht="20.399999999999999" hidden="1" customHeight="1" x14ac:dyDescent="0.25">
      <c r="A146" s="3" t="str">
        <f t="shared" si="27"/>
        <v>Hide</v>
      </c>
      <c r="B146" s="169"/>
      <c r="C146" s="170"/>
      <c r="D146" s="84"/>
      <c r="E146" s="295"/>
      <c r="F146" s="295"/>
      <c r="G146" s="292" t="str">
        <f>IFERROR(CONCATENATE(VLOOKUP($D$6,FiscalYearProgramYear,2,FALSE),0,VLOOKUP('CLINs &amp; Ceiling Rates'!$D$5,NAICS!$N$11:$P$18,3,FALSE),VLOOKUP('CLINs &amp; Ceiling Rates'!C146,NAICS!$V$1:$W$153,2,FALSE),VLOOKUP('CLINs &amp; Ceiling Rates'!D146,NAICS!$O$6:$P$7,2,FALSE)),"")</f>
        <v/>
      </c>
      <c r="H146" s="140"/>
      <c r="I146" s="171" t="str">
        <f t="shared" si="28"/>
        <v/>
      </c>
      <c r="J146" s="172">
        <f t="shared" si="29"/>
        <v>0</v>
      </c>
      <c r="K146" s="171" t="str">
        <f t="shared" si="30"/>
        <v/>
      </c>
      <c r="L146" s="172">
        <f t="shared" si="31"/>
        <v>0</v>
      </c>
      <c r="M146" s="171" t="str">
        <f t="shared" si="32"/>
        <v/>
      </c>
      <c r="N146" s="172">
        <f t="shared" si="33"/>
        <v>0</v>
      </c>
      <c r="O146" s="171" t="str">
        <f t="shared" si="34"/>
        <v/>
      </c>
      <c r="P146" s="172">
        <f t="shared" si="35"/>
        <v>0</v>
      </c>
    </row>
    <row r="147" spans="1:16" ht="20.399999999999999" hidden="1" customHeight="1" x14ac:dyDescent="0.25">
      <c r="A147" s="3" t="str">
        <f t="shared" si="27"/>
        <v>Hide</v>
      </c>
      <c r="B147" s="169"/>
      <c r="C147" s="170"/>
      <c r="D147" s="84"/>
      <c r="E147" s="295"/>
      <c r="F147" s="295"/>
      <c r="G147" s="292" t="str">
        <f>IFERROR(CONCATENATE(VLOOKUP($D$6,FiscalYearProgramYear,2,FALSE),0,VLOOKUP('CLINs &amp; Ceiling Rates'!$D$5,NAICS!$N$11:$P$18,3,FALSE),VLOOKUP('CLINs &amp; Ceiling Rates'!C147,NAICS!$V$1:$W$153,2,FALSE),VLOOKUP('CLINs &amp; Ceiling Rates'!D147,NAICS!$O$6:$P$7,2,FALSE)),"")</f>
        <v/>
      </c>
      <c r="H147" s="140"/>
      <c r="I147" s="171" t="str">
        <f t="shared" si="28"/>
        <v/>
      </c>
      <c r="J147" s="172">
        <f t="shared" si="29"/>
        <v>0</v>
      </c>
      <c r="K147" s="171" t="str">
        <f t="shared" si="30"/>
        <v/>
      </c>
      <c r="L147" s="172">
        <f t="shared" si="31"/>
        <v>0</v>
      </c>
      <c r="M147" s="171" t="str">
        <f t="shared" si="32"/>
        <v/>
      </c>
      <c r="N147" s="172">
        <f t="shared" si="33"/>
        <v>0</v>
      </c>
      <c r="O147" s="171" t="str">
        <f t="shared" si="34"/>
        <v/>
      </c>
      <c r="P147" s="172">
        <f t="shared" si="35"/>
        <v>0</v>
      </c>
    </row>
    <row r="148" spans="1:16" ht="20.399999999999999" hidden="1" customHeight="1" x14ac:dyDescent="0.25">
      <c r="A148" s="3" t="str">
        <f t="shared" si="27"/>
        <v>Hide</v>
      </c>
      <c r="B148" s="169"/>
      <c r="C148" s="170"/>
      <c r="D148" s="84"/>
      <c r="E148" s="295"/>
      <c r="F148" s="295"/>
      <c r="G148" s="292" t="str">
        <f>IFERROR(CONCATENATE(VLOOKUP($D$6,FiscalYearProgramYear,2,FALSE),0,VLOOKUP('CLINs &amp; Ceiling Rates'!$D$5,NAICS!$N$11:$P$18,3,FALSE),VLOOKUP('CLINs &amp; Ceiling Rates'!C148,NAICS!$V$1:$W$153,2,FALSE),VLOOKUP('CLINs &amp; Ceiling Rates'!D148,NAICS!$O$6:$P$7,2,FALSE)),"")</f>
        <v/>
      </c>
      <c r="H148" s="140"/>
      <c r="I148" s="171" t="str">
        <f t="shared" si="28"/>
        <v/>
      </c>
      <c r="J148" s="172">
        <f t="shared" si="29"/>
        <v>0</v>
      </c>
      <c r="K148" s="171" t="str">
        <f t="shared" si="30"/>
        <v/>
      </c>
      <c r="L148" s="172">
        <f t="shared" si="31"/>
        <v>0</v>
      </c>
      <c r="M148" s="171" t="str">
        <f t="shared" si="32"/>
        <v/>
      </c>
      <c r="N148" s="172">
        <f t="shared" si="33"/>
        <v>0</v>
      </c>
      <c r="O148" s="171" t="str">
        <f t="shared" si="34"/>
        <v/>
      </c>
      <c r="P148" s="172">
        <f t="shared" si="35"/>
        <v>0</v>
      </c>
    </row>
    <row r="149" spans="1:16" ht="20.399999999999999" hidden="1" customHeight="1" x14ac:dyDescent="0.25">
      <c r="A149" s="3" t="str">
        <f t="shared" si="27"/>
        <v>Hide</v>
      </c>
      <c r="B149" s="169"/>
      <c r="C149" s="170"/>
      <c r="D149" s="84"/>
      <c r="E149" s="295"/>
      <c r="F149" s="295"/>
      <c r="G149" s="292" t="str">
        <f>IFERROR(CONCATENATE(VLOOKUP($D$6,FiscalYearProgramYear,2,FALSE),0,VLOOKUP('CLINs &amp; Ceiling Rates'!$D$5,NAICS!$N$11:$P$18,3,FALSE),VLOOKUP('CLINs &amp; Ceiling Rates'!C149,NAICS!$V$1:$W$153,2,FALSE),VLOOKUP('CLINs &amp; Ceiling Rates'!D149,NAICS!$O$6:$P$7,2,FALSE)),"")</f>
        <v/>
      </c>
      <c r="H149" s="140"/>
      <c r="I149" s="171" t="str">
        <f t="shared" si="28"/>
        <v/>
      </c>
      <c r="J149" s="172">
        <f t="shared" si="29"/>
        <v>0</v>
      </c>
      <c r="K149" s="171" t="str">
        <f t="shared" si="30"/>
        <v/>
      </c>
      <c r="L149" s="172">
        <f t="shared" si="31"/>
        <v>0</v>
      </c>
      <c r="M149" s="171" t="str">
        <f t="shared" si="32"/>
        <v/>
      </c>
      <c r="N149" s="172">
        <f t="shared" si="33"/>
        <v>0</v>
      </c>
      <c r="O149" s="171" t="str">
        <f t="shared" si="34"/>
        <v/>
      </c>
      <c r="P149" s="172">
        <f t="shared" si="35"/>
        <v>0</v>
      </c>
    </row>
    <row r="150" spans="1:16" ht="20.399999999999999" hidden="1" customHeight="1" x14ac:dyDescent="0.25">
      <c r="A150" s="3" t="str">
        <f t="shared" si="27"/>
        <v>Hide</v>
      </c>
      <c r="B150" s="169"/>
      <c r="C150" s="170"/>
      <c r="D150" s="84"/>
      <c r="E150" s="295"/>
      <c r="F150" s="295"/>
      <c r="G150" s="292" t="str">
        <f>IFERROR(CONCATENATE(VLOOKUP($D$6,FiscalYearProgramYear,2,FALSE),0,VLOOKUP('CLINs &amp; Ceiling Rates'!$D$5,NAICS!$N$11:$P$18,3,FALSE),VLOOKUP('CLINs &amp; Ceiling Rates'!C150,NAICS!$V$1:$W$153,2,FALSE),VLOOKUP('CLINs &amp; Ceiling Rates'!D150,NAICS!$O$6:$P$7,2,FALSE)),"")</f>
        <v/>
      </c>
      <c r="H150" s="140"/>
      <c r="I150" s="171" t="str">
        <f t="shared" si="28"/>
        <v/>
      </c>
      <c r="J150" s="172">
        <f t="shared" si="29"/>
        <v>0</v>
      </c>
      <c r="K150" s="171" t="str">
        <f t="shared" si="30"/>
        <v/>
      </c>
      <c r="L150" s="172">
        <f t="shared" si="31"/>
        <v>0</v>
      </c>
      <c r="M150" s="171" t="str">
        <f t="shared" si="32"/>
        <v/>
      </c>
      <c r="N150" s="172">
        <f t="shared" si="33"/>
        <v>0</v>
      </c>
      <c r="O150" s="171" t="str">
        <f t="shared" si="34"/>
        <v/>
      </c>
      <c r="P150" s="172">
        <f t="shared" si="35"/>
        <v>0</v>
      </c>
    </row>
    <row r="151" spans="1:16" ht="20.399999999999999" hidden="1" customHeight="1" x14ac:dyDescent="0.25">
      <c r="A151" s="3" t="str">
        <f t="shared" si="27"/>
        <v>Hide</v>
      </c>
      <c r="B151" s="169"/>
      <c r="C151" s="170"/>
      <c r="D151" s="84"/>
      <c r="E151" s="295"/>
      <c r="F151" s="295"/>
      <c r="G151" s="292" t="str">
        <f>IFERROR(CONCATENATE(VLOOKUP($D$6,FiscalYearProgramYear,2,FALSE),0,VLOOKUP('CLINs &amp; Ceiling Rates'!$D$5,NAICS!$N$11:$P$18,3,FALSE),VLOOKUP('CLINs &amp; Ceiling Rates'!C151,NAICS!$V$1:$W$153,2,FALSE),VLOOKUP('CLINs &amp; Ceiling Rates'!D151,NAICS!$O$6:$P$7,2,FALSE)),"")</f>
        <v/>
      </c>
      <c r="H151" s="140"/>
      <c r="I151" s="171" t="str">
        <f t="shared" si="28"/>
        <v/>
      </c>
      <c r="J151" s="172">
        <f t="shared" si="29"/>
        <v>0</v>
      </c>
      <c r="K151" s="171" t="str">
        <f t="shared" si="30"/>
        <v/>
      </c>
      <c r="L151" s="172">
        <f t="shared" si="31"/>
        <v>0</v>
      </c>
      <c r="M151" s="171" t="str">
        <f t="shared" si="32"/>
        <v/>
      </c>
      <c r="N151" s="172">
        <f t="shared" si="33"/>
        <v>0</v>
      </c>
      <c r="O151" s="171" t="str">
        <f t="shared" si="34"/>
        <v/>
      </c>
      <c r="P151" s="172">
        <f t="shared" si="35"/>
        <v>0</v>
      </c>
    </row>
    <row r="152" spans="1:16" ht="20.399999999999999" hidden="1" customHeight="1" x14ac:dyDescent="0.25">
      <c r="A152" s="3" t="str">
        <f t="shared" si="27"/>
        <v>Hide</v>
      </c>
      <c r="B152" s="169"/>
      <c r="C152" s="170"/>
      <c r="D152" s="84"/>
      <c r="E152" s="295"/>
      <c r="F152" s="295"/>
      <c r="G152" s="292" t="str">
        <f>IFERROR(CONCATENATE(VLOOKUP($D$6,FiscalYearProgramYear,2,FALSE),0,VLOOKUP('CLINs &amp; Ceiling Rates'!$D$5,NAICS!$N$11:$P$18,3,FALSE),VLOOKUP('CLINs &amp; Ceiling Rates'!C152,NAICS!$V$1:$W$153,2,FALSE),VLOOKUP('CLINs &amp; Ceiling Rates'!D152,NAICS!$O$6:$P$7,2,FALSE)),"")</f>
        <v/>
      </c>
      <c r="H152" s="140"/>
      <c r="I152" s="171" t="str">
        <f t="shared" si="28"/>
        <v/>
      </c>
      <c r="J152" s="172">
        <f t="shared" si="29"/>
        <v>0</v>
      </c>
      <c r="K152" s="171" t="str">
        <f t="shared" si="30"/>
        <v/>
      </c>
      <c r="L152" s="172">
        <f t="shared" si="31"/>
        <v>0</v>
      </c>
      <c r="M152" s="171" t="str">
        <f t="shared" si="32"/>
        <v/>
      </c>
      <c r="N152" s="172">
        <f t="shared" si="33"/>
        <v>0</v>
      </c>
      <c r="O152" s="171" t="str">
        <f t="shared" si="34"/>
        <v/>
      </c>
      <c r="P152" s="172">
        <f t="shared" si="35"/>
        <v>0</v>
      </c>
    </row>
    <row r="153" spans="1:16" ht="20.399999999999999" hidden="1" customHeight="1" x14ac:dyDescent="0.25">
      <c r="A153" s="3" t="str">
        <f t="shared" si="27"/>
        <v>Hide</v>
      </c>
      <c r="B153" s="169"/>
      <c r="C153" s="170"/>
      <c r="D153" s="84"/>
      <c r="E153" s="295"/>
      <c r="F153" s="295"/>
      <c r="G153" s="292" t="str">
        <f>IFERROR(CONCATENATE(VLOOKUP($D$6,FiscalYearProgramYear,2,FALSE),0,VLOOKUP('CLINs &amp; Ceiling Rates'!$D$5,NAICS!$N$11:$P$18,3,FALSE),VLOOKUP('CLINs &amp; Ceiling Rates'!C153,NAICS!$V$1:$W$153,2,FALSE),VLOOKUP('CLINs &amp; Ceiling Rates'!D153,NAICS!$O$6:$P$7,2,FALSE)),"")</f>
        <v/>
      </c>
      <c r="H153" s="140"/>
      <c r="I153" s="171" t="str">
        <f t="shared" si="28"/>
        <v/>
      </c>
      <c r="J153" s="172">
        <f t="shared" si="29"/>
        <v>0</v>
      </c>
      <c r="K153" s="171" t="str">
        <f t="shared" si="30"/>
        <v/>
      </c>
      <c r="L153" s="172">
        <f t="shared" si="31"/>
        <v>0</v>
      </c>
      <c r="M153" s="171" t="str">
        <f t="shared" si="32"/>
        <v/>
      </c>
      <c r="N153" s="172">
        <f t="shared" si="33"/>
        <v>0</v>
      </c>
      <c r="O153" s="171" t="str">
        <f t="shared" si="34"/>
        <v/>
      </c>
      <c r="P153" s="172">
        <f t="shared" si="35"/>
        <v>0</v>
      </c>
    </row>
    <row r="154" spans="1:16" ht="20.399999999999999" hidden="1" customHeight="1" x14ac:dyDescent="0.25">
      <c r="A154" s="3" t="str">
        <f t="shared" si="27"/>
        <v>Hide</v>
      </c>
      <c r="B154" s="169"/>
      <c r="C154" s="170"/>
      <c r="D154" s="84"/>
      <c r="E154" s="295"/>
      <c r="F154" s="295"/>
      <c r="G154" s="292" t="str">
        <f>IFERROR(CONCATENATE(VLOOKUP($D$6,FiscalYearProgramYear,2,FALSE),0,VLOOKUP('CLINs &amp; Ceiling Rates'!$D$5,NAICS!$N$11:$P$18,3,FALSE),VLOOKUP('CLINs &amp; Ceiling Rates'!C154,NAICS!$V$1:$W$153,2,FALSE),VLOOKUP('CLINs &amp; Ceiling Rates'!D154,NAICS!$O$6:$P$7,2,FALSE)),"")</f>
        <v/>
      </c>
      <c r="H154" s="140"/>
      <c r="I154" s="171" t="str">
        <f t="shared" si="28"/>
        <v/>
      </c>
      <c r="J154" s="172">
        <f t="shared" si="29"/>
        <v>0</v>
      </c>
      <c r="K154" s="171" t="str">
        <f t="shared" si="30"/>
        <v/>
      </c>
      <c r="L154" s="172">
        <f t="shared" si="31"/>
        <v>0</v>
      </c>
      <c r="M154" s="171" t="str">
        <f t="shared" si="32"/>
        <v/>
      </c>
      <c r="N154" s="172">
        <f t="shared" si="33"/>
        <v>0</v>
      </c>
      <c r="O154" s="171" t="str">
        <f t="shared" si="34"/>
        <v/>
      </c>
      <c r="P154" s="172">
        <f t="shared" si="35"/>
        <v>0</v>
      </c>
    </row>
    <row r="155" spans="1:16" ht="20.399999999999999" hidden="1" customHeight="1" x14ac:dyDescent="0.25">
      <c r="A155" s="3" t="str">
        <f t="shared" si="27"/>
        <v>Hide</v>
      </c>
      <c r="B155" s="169"/>
      <c r="C155" s="170"/>
      <c r="D155" s="84"/>
      <c r="E155" s="295"/>
      <c r="F155" s="295"/>
      <c r="G155" s="292" t="str">
        <f>IFERROR(CONCATENATE(VLOOKUP($D$6,FiscalYearProgramYear,2,FALSE),0,VLOOKUP('CLINs &amp; Ceiling Rates'!$D$5,NAICS!$N$11:$P$18,3,FALSE),VLOOKUP('CLINs &amp; Ceiling Rates'!C155,NAICS!$V$1:$W$153,2,FALSE),VLOOKUP('CLINs &amp; Ceiling Rates'!D155,NAICS!$O$6:$P$7,2,FALSE)),"")</f>
        <v/>
      </c>
      <c r="H155" s="140"/>
      <c r="I155" s="171" t="str">
        <f t="shared" si="28"/>
        <v/>
      </c>
      <c r="J155" s="172">
        <f t="shared" si="29"/>
        <v>0</v>
      </c>
      <c r="K155" s="171" t="str">
        <f t="shared" si="30"/>
        <v/>
      </c>
      <c r="L155" s="172">
        <f t="shared" si="31"/>
        <v>0</v>
      </c>
      <c r="M155" s="171" t="str">
        <f t="shared" si="32"/>
        <v/>
      </c>
      <c r="N155" s="172">
        <f t="shared" si="33"/>
        <v>0</v>
      </c>
      <c r="O155" s="171" t="str">
        <f t="shared" si="34"/>
        <v/>
      </c>
      <c r="P155" s="172">
        <f t="shared" si="35"/>
        <v>0</v>
      </c>
    </row>
    <row r="156" spans="1:16" ht="20.399999999999999" hidden="1" customHeight="1" x14ac:dyDescent="0.25">
      <c r="A156" s="3" t="str">
        <f t="shared" si="27"/>
        <v>Hide</v>
      </c>
      <c r="B156" s="169"/>
      <c r="C156" s="170"/>
      <c r="D156" s="84"/>
      <c r="E156" s="295"/>
      <c r="F156" s="295"/>
      <c r="G156" s="292" t="str">
        <f>IFERROR(CONCATENATE(VLOOKUP($D$6,FiscalYearProgramYear,2,FALSE),0,VLOOKUP('CLINs &amp; Ceiling Rates'!$D$5,NAICS!$N$11:$P$18,3,FALSE),VLOOKUP('CLINs &amp; Ceiling Rates'!C156,NAICS!$V$1:$W$153,2,FALSE),VLOOKUP('CLINs &amp; Ceiling Rates'!D156,NAICS!$O$6:$P$7,2,FALSE)),"")</f>
        <v/>
      </c>
      <c r="H156" s="140"/>
      <c r="I156" s="171" t="str">
        <f t="shared" si="28"/>
        <v/>
      </c>
      <c r="J156" s="172">
        <f t="shared" si="29"/>
        <v>0</v>
      </c>
      <c r="K156" s="171" t="str">
        <f t="shared" si="30"/>
        <v/>
      </c>
      <c r="L156" s="172">
        <f t="shared" si="31"/>
        <v>0</v>
      </c>
      <c r="M156" s="171" t="str">
        <f t="shared" si="32"/>
        <v/>
      </c>
      <c r="N156" s="172">
        <f t="shared" si="33"/>
        <v>0</v>
      </c>
      <c r="O156" s="171" t="str">
        <f t="shared" si="34"/>
        <v/>
      </c>
      <c r="P156" s="172">
        <f t="shared" si="35"/>
        <v>0</v>
      </c>
    </row>
    <row r="157" spans="1:16" ht="20.399999999999999" hidden="1" customHeight="1" x14ac:dyDescent="0.25">
      <c r="A157" s="3" t="str">
        <f t="shared" si="27"/>
        <v>Hide</v>
      </c>
      <c r="B157" s="169"/>
      <c r="C157" s="170"/>
      <c r="D157" s="84"/>
      <c r="E157" s="295"/>
      <c r="F157" s="295"/>
      <c r="G157" s="292" t="str">
        <f>IFERROR(CONCATENATE(VLOOKUP($D$6,FiscalYearProgramYear,2,FALSE),0,VLOOKUP('CLINs &amp; Ceiling Rates'!$D$5,NAICS!$N$11:$P$18,3,FALSE),VLOOKUP('CLINs &amp; Ceiling Rates'!C157,NAICS!$V$1:$W$153,2,FALSE),VLOOKUP('CLINs &amp; Ceiling Rates'!D157,NAICS!$O$6:$P$7,2,FALSE)),"")</f>
        <v/>
      </c>
      <c r="H157" s="140"/>
      <c r="I157" s="171" t="str">
        <f t="shared" si="28"/>
        <v/>
      </c>
      <c r="J157" s="172">
        <f t="shared" si="29"/>
        <v>0</v>
      </c>
      <c r="K157" s="171" t="str">
        <f t="shared" si="30"/>
        <v/>
      </c>
      <c r="L157" s="172">
        <f t="shared" si="31"/>
        <v>0</v>
      </c>
      <c r="M157" s="171" t="str">
        <f t="shared" si="32"/>
        <v/>
      </c>
      <c r="N157" s="172">
        <f t="shared" si="33"/>
        <v>0</v>
      </c>
      <c r="O157" s="171" t="str">
        <f t="shared" si="34"/>
        <v/>
      </c>
      <c r="P157" s="172">
        <f t="shared" si="35"/>
        <v>0</v>
      </c>
    </row>
    <row r="158" spans="1:16" ht="20.399999999999999" hidden="1" customHeight="1" x14ac:dyDescent="0.25">
      <c r="A158" s="3" t="str">
        <f t="shared" si="27"/>
        <v>Hide</v>
      </c>
      <c r="B158" s="169"/>
      <c r="C158" s="170"/>
      <c r="D158" s="84"/>
      <c r="E158" s="295"/>
      <c r="F158" s="295"/>
      <c r="G158" s="292" t="str">
        <f>IFERROR(CONCATENATE(VLOOKUP($D$6,FiscalYearProgramYear,2,FALSE),0,VLOOKUP('CLINs &amp; Ceiling Rates'!$D$5,NAICS!$N$11:$P$18,3,FALSE),VLOOKUP('CLINs &amp; Ceiling Rates'!C158,NAICS!$V$1:$W$153,2,FALSE),VLOOKUP('CLINs &amp; Ceiling Rates'!D158,NAICS!$O$6:$P$7,2,FALSE)),"")</f>
        <v/>
      </c>
      <c r="H158" s="140"/>
      <c r="I158" s="171" t="str">
        <f t="shared" si="28"/>
        <v/>
      </c>
      <c r="J158" s="172">
        <f t="shared" si="29"/>
        <v>0</v>
      </c>
      <c r="K158" s="171" t="str">
        <f t="shared" si="30"/>
        <v/>
      </c>
      <c r="L158" s="172">
        <f t="shared" si="31"/>
        <v>0</v>
      </c>
      <c r="M158" s="171" t="str">
        <f t="shared" si="32"/>
        <v/>
      </c>
      <c r="N158" s="172">
        <f t="shared" si="33"/>
        <v>0</v>
      </c>
      <c r="O158" s="171" t="str">
        <f t="shared" si="34"/>
        <v/>
      </c>
      <c r="P158" s="172">
        <f t="shared" si="35"/>
        <v>0</v>
      </c>
    </row>
    <row r="159" spans="1:16" ht="20.399999999999999" hidden="1" customHeight="1" x14ac:dyDescent="0.25">
      <c r="A159" s="3" t="str">
        <f t="shared" si="27"/>
        <v>Hide</v>
      </c>
      <c r="B159" s="169"/>
      <c r="C159" s="170"/>
      <c r="D159" s="84"/>
      <c r="E159" s="295"/>
      <c r="F159" s="295"/>
      <c r="G159" s="292" t="str">
        <f>IFERROR(CONCATENATE(VLOOKUP($D$6,FiscalYearProgramYear,2,FALSE),0,VLOOKUP('CLINs &amp; Ceiling Rates'!$D$5,NAICS!$N$11:$P$18,3,FALSE),VLOOKUP('CLINs &amp; Ceiling Rates'!C159,NAICS!$V$1:$W$153,2,FALSE),VLOOKUP('CLINs &amp; Ceiling Rates'!D159,NAICS!$O$6:$P$7,2,FALSE)),"")</f>
        <v/>
      </c>
      <c r="H159" s="140"/>
      <c r="I159" s="171" t="str">
        <f t="shared" si="28"/>
        <v/>
      </c>
      <c r="J159" s="172">
        <f t="shared" si="29"/>
        <v>0</v>
      </c>
      <c r="K159" s="171" t="str">
        <f t="shared" si="30"/>
        <v/>
      </c>
      <c r="L159" s="172">
        <f t="shared" si="31"/>
        <v>0</v>
      </c>
      <c r="M159" s="171" t="str">
        <f t="shared" si="32"/>
        <v/>
      </c>
      <c r="N159" s="172">
        <f t="shared" si="33"/>
        <v>0</v>
      </c>
      <c r="O159" s="171" t="str">
        <f t="shared" si="34"/>
        <v/>
      </c>
      <c r="P159" s="172">
        <f t="shared" si="35"/>
        <v>0</v>
      </c>
    </row>
    <row r="160" spans="1:16" ht="20.399999999999999" hidden="1" customHeight="1" x14ac:dyDescent="0.25">
      <c r="A160" s="3" t="str">
        <f t="shared" si="27"/>
        <v>Hide</v>
      </c>
      <c r="B160" s="169"/>
      <c r="C160" s="170"/>
      <c r="D160" s="84"/>
      <c r="E160" s="295"/>
      <c r="F160" s="295"/>
      <c r="G160" s="292" t="str">
        <f>IFERROR(CONCATENATE(VLOOKUP($D$6,FiscalYearProgramYear,2,FALSE),0,VLOOKUP('CLINs &amp; Ceiling Rates'!$D$5,NAICS!$N$11:$P$18,3,FALSE),VLOOKUP('CLINs &amp; Ceiling Rates'!C160,NAICS!$V$1:$W$153,2,FALSE),VLOOKUP('CLINs &amp; Ceiling Rates'!D160,NAICS!$O$6:$P$7,2,FALSE)),"")</f>
        <v/>
      </c>
      <c r="H160" s="140"/>
      <c r="I160" s="171" t="str">
        <f t="shared" si="28"/>
        <v/>
      </c>
      <c r="J160" s="172">
        <f t="shared" si="29"/>
        <v>0</v>
      </c>
      <c r="K160" s="171" t="str">
        <f t="shared" si="30"/>
        <v/>
      </c>
      <c r="L160" s="172">
        <f t="shared" si="31"/>
        <v>0</v>
      </c>
      <c r="M160" s="171" t="str">
        <f t="shared" si="32"/>
        <v/>
      </c>
      <c r="N160" s="172">
        <f t="shared" si="33"/>
        <v>0</v>
      </c>
      <c r="O160" s="171" t="str">
        <f t="shared" si="34"/>
        <v/>
      </c>
      <c r="P160" s="172">
        <f t="shared" si="35"/>
        <v>0</v>
      </c>
    </row>
    <row r="161" spans="1:16" ht="20.399999999999999" hidden="1" customHeight="1" x14ac:dyDescent="0.25">
      <c r="A161" s="3" t="str">
        <f t="shared" si="27"/>
        <v>Hide</v>
      </c>
      <c r="B161" s="169"/>
      <c r="C161" s="170"/>
      <c r="D161" s="84"/>
      <c r="E161" s="295"/>
      <c r="F161" s="295"/>
      <c r="G161" s="292" t="str">
        <f>IFERROR(CONCATENATE(VLOOKUP($D$6,FiscalYearProgramYear,2,FALSE),0,VLOOKUP('CLINs &amp; Ceiling Rates'!$D$5,NAICS!$N$11:$P$18,3,FALSE),VLOOKUP('CLINs &amp; Ceiling Rates'!C161,NAICS!$V$1:$W$153,2,FALSE),VLOOKUP('CLINs &amp; Ceiling Rates'!D161,NAICS!$O$6:$P$7,2,FALSE)),"")</f>
        <v/>
      </c>
      <c r="H161" s="140"/>
      <c r="I161" s="171" t="str">
        <f t="shared" si="28"/>
        <v/>
      </c>
      <c r="J161" s="172">
        <f t="shared" si="29"/>
        <v>0</v>
      </c>
      <c r="K161" s="171" t="str">
        <f t="shared" si="30"/>
        <v/>
      </c>
      <c r="L161" s="172">
        <f t="shared" si="31"/>
        <v>0</v>
      </c>
      <c r="M161" s="171" t="str">
        <f t="shared" si="32"/>
        <v/>
      </c>
      <c r="N161" s="172">
        <f t="shared" si="33"/>
        <v>0</v>
      </c>
      <c r="O161" s="171" t="str">
        <f t="shared" si="34"/>
        <v/>
      </c>
      <c r="P161" s="172">
        <f t="shared" si="35"/>
        <v>0</v>
      </c>
    </row>
    <row r="162" spans="1:16" ht="20.399999999999999" hidden="1" customHeight="1" x14ac:dyDescent="0.25">
      <c r="A162" s="3" t="str">
        <f t="shared" si="27"/>
        <v>Hide</v>
      </c>
      <c r="B162" s="169"/>
      <c r="C162" s="170"/>
      <c r="D162" s="84"/>
      <c r="E162" s="295"/>
      <c r="F162" s="295"/>
      <c r="G162" s="292" t="str">
        <f>IFERROR(CONCATENATE(VLOOKUP($D$6,FiscalYearProgramYear,2,FALSE),0,VLOOKUP('CLINs &amp; Ceiling Rates'!$D$5,NAICS!$N$11:$P$18,3,FALSE),VLOOKUP('CLINs &amp; Ceiling Rates'!C162,NAICS!$V$1:$W$153,2,FALSE),VLOOKUP('CLINs &amp; Ceiling Rates'!D162,NAICS!$O$6:$P$7,2,FALSE)),"")</f>
        <v/>
      </c>
      <c r="H162" s="140"/>
      <c r="I162" s="171" t="str">
        <f t="shared" si="28"/>
        <v/>
      </c>
      <c r="J162" s="172">
        <f t="shared" si="29"/>
        <v>0</v>
      </c>
      <c r="K162" s="171" t="str">
        <f t="shared" si="30"/>
        <v/>
      </c>
      <c r="L162" s="172">
        <f t="shared" si="31"/>
        <v>0</v>
      </c>
      <c r="M162" s="171" t="str">
        <f t="shared" si="32"/>
        <v/>
      </c>
      <c r="N162" s="172">
        <f t="shared" si="33"/>
        <v>0</v>
      </c>
      <c r="O162" s="171" t="str">
        <f t="shared" si="34"/>
        <v/>
      </c>
      <c r="P162" s="172">
        <f t="shared" si="35"/>
        <v>0</v>
      </c>
    </row>
    <row r="163" spans="1:16" ht="20.399999999999999" hidden="1" customHeight="1" x14ac:dyDescent="0.25">
      <c r="A163" s="3" t="str">
        <f t="shared" si="27"/>
        <v>Hide</v>
      </c>
      <c r="B163" s="169"/>
      <c r="C163" s="170"/>
      <c r="D163" s="84"/>
      <c r="E163" s="295"/>
      <c r="F163" s="295"/>
      <c r="G163" s="292" t="str">
        <f>IFERROR(CONCATENATE(VLOOKUP($D$6,FiscalYearProgramYear,2,FALSE),0,VLOOKUP('CLINs &amp; Ceiling Rates'!$D$5,NAICS!$N$11:$P$18,3,FALSE),VLOOKUP('CLINs &amp; Ceiling Rates'!C163,NAICS!$V$1:$W$153,2,FALSE),VLOOKUP('CLINs &amp; Ceiling Rates'!D163,NAICS!$O$6:$P$7,2,FALSE)),"")</f>
        <v/>
      </c>
      <c r="H163" s="140"/>
      <c r="I163" s="171" t="str">
        <f t="shared" si="28"/>
        <v/>
      </c>
      <c r="J163" s="172">
        <f t="shared" si="29"/>
        <v>0</v>
      </c>
      <c r="K163" s="171" t="str">
        <f t="shared" si="30"/>
        <v/>
      </c>
      <c r="L163" s="172">
        <f t="shared" si="31"/>
        <v>0</v>
      </c>
      <c r="M163" s="171" t="str">
        <f t="shared" si="32"/>
        <v/>
      </c>
      <c r="N163" s="172">
        <f t="shared" si="33"/>
        <v>0</v>
      </c>
      <c r="O163" s="171" t="str">
        <f t="shared" si="34"/>
        <v/>
      </c>
      <c r="P163" s="172">
        <f t="shared" si="35"/>
        <v>0</v>
      </c>
    </row>
    <row r="164" spans="1:16" ht="20.399999999999999" hidden="1" customHeight="1" x14ac:dyDescent="0.25">
      <c r="A164" s="3" t="str">
        <f t="shared" si="27"/>
        <v>Hide</v>
      </c>
      <c r="B164" s="169"/>
      <c r="C164" s="170"/>
      <c r="D164" s="84"/>
      <c r="E164" s="295"/>
      <c r="F164" s="295"/>
      <c r="G164" s="292" t="str">
        <f>IFERROR(CONCATENATE(VLOOKUP($D$6,FiscalYearProgramYear,2,FALSE),0,VLOOKUP('CLINs &amp; Ceiling Rates'!$D$5,NAICS!$N$11:$P$18,3,FALSE),VLOOKUP('CLINs &amp; Ceiling Rates'!C164,NAICS!$V$1:$W$153,2,FALSE),VLOOKUP('CLINs &amp; Ceiling Rates'!D164,NAICS!$O$6:$P$7,2,FALSE)),"")</f>
        <v/>
      </c>
      <c r="H164" s="140"/>
      <c r="I164" s="171" t="str">
        <f t="shared" si="28"/>
        <v/>
      </c>
      <c r="J164" s="172">
        <f t="shared" si="29"/>
        <v>0</v>
      </c>
      <c r="K164" s="171" t="str">
        <f t="shared" si="30"/>
        <v/>
      </c>
      <c r="L164" s="172">
        <f t="shared" si="31"/>
        <v>0</v>
      </c>
      <c r="M164" s="171" t="str">
        <f t="shared" si="32"/>
        <v/>
      </c>
      <c r="N164" s="172">
        <f t="shared" si="33"/>
        <v>0</v>
      </c>
      <c r="O164" s="171" t="str">
        <f t="shared" si="34"/>
        <v/>
      </c>
      <c r="P164" s="172">
        <f t="shared" si="35"/>
        <v>0</v>
      </c>
    </row>
    <row r="165" spans="1:16" ht="20.399999999999999" hidden="1" customHeight="1" x14ac:dyDescent="0.25">
      <c r="A165" s="3" t="str">
        <f t="shared" si="27"/>
        <v>Hide</v>
      </c>
      <c r="B165" s="169"/>
      <c r="C165" s="170"/>
      <c r="D165" s="84"/>
      <c r="E165" s="295"/>
      <c r="F165" s="295"/>
      <c r="G165" s="292" t="str">
        <f>IFERROR(CONCATENATE(VLOOKUP($D$6,FiscalYearProgramYear,2,FALSE),0,VLOOKUP('CLINs &amp; Ceiling Rates'!$D$5,NAICS!$N$11:$P$18,3,FALSE),VLOOKUP('CLINs &amp; Ceiling Rates'!C165,NAICS!$V$1:$W$153,2,FALSE),VLOOKUP('CLINs &amp; Ceiling Rates'!D165,NAICS!$O$6:$P$7,2,FALSE)),"")</f>
        <v/>
      </c>
      <c r="H165" s="140"/>
      <c r="I165" s="171" t="str">
        <f t="shared" si="28"/>
        <v/>
      </c>
      <c r="J165" s="172">
        <f t="shared" si="29"/>
        <v>0</v>
      </c>
      <c r="K165" s="171" t="str">
        <f t="shared" si="30"/>
        <v/>
      </c>
      <c r="L165" s="172">
        <f t="shared" si="31"/>
        <v>0</v>
      </c>
      <c r="M165" s="171" t="str">
        <f t="shared" si="32"/>
        <v/>
      </c>
      <c r="N165" s="172">
        <f t="shared" si="33"/>
        <v>0</v>
      </c>
      <c r="O165" s="171" t="str">
        <f t="shared" si="34"/>
        <v/>
      </c>
      <c r="P165" s="172">
        <f t="shared" si="35"/>
        <v>0</v>
      </c>
    </row>
    <row r="166" spans="1:16" ht="20.399999999999999" hidden="1" customHeight="1" x14ac:dyDescent="0.25">
      <c r="A166" s="3" t="str">
        <f t="shared" si="27"/>
        <v>Hide</v>
      </c>
      <c r="B166" s="169"/>
      <c r="C166" s="170"/>
      <c r="D166" s="84"/>
      <c r="E166" s="295"/>
      <c r="F166" s="295"/>
      <c r="G166" s="292" t="str">
        <f>IFERROR(CONCATENATE(VLOOKUP($D$6,FiscalYearProgramYear,2,FALSE),0,VLOOKUP('CLINs &amp; Ceiling Rates'!$D$5,NAICS!$N$11:$P$18,3,FALSE),VLOOKUP('CLINs &amp; Ceiling Rates'!C166,NAICS!$V$1:$W$153,2,FALSE),VLOOKUP('CLINs &amp; Ceiling Rates'!D166,NAICS!$O$6:$P$7,2,FALSE)),"")</f>
        <v/>
      </c>
      <c r="H166" s="140"/>
      <c r="I166" s="171" t="str">
        <f t="shared" si="28"/>
        <v/>
      </c>
      <c r="J166" s="172">
        <f t="shared" si="29"/>
        <v>0</v>
      </c>
      <c r="K166" s="171" t="str">
        <f t="shared" si="30"/>
        <v/>
      </c>
      <c r="L166" s="172">
        <f t="shared" si="31"/>
        <v>0</v>
      </c>
      <c r="M166" s="171" t="str">
        <f t="shared" si="32"/>
        <v/>
      </c>
      <c r="N166" s="172">
        <f t="shared" si="33"/>
        <v>0</v>
      </c>
      <c r="O166" s="171" t="str">
        <f t="shared" si="34"/>
        <v/>
      </c>
      <c r="P166" s="172">
        <f t="shared" si="35"/>
        <v>0</v>
      </c>
    </row>
    <row r="167" spans="1:16" ht="20.399999999999999" hidden="1" customHeight="1" x14ac:dyDescent="0.25">
      <c r="A167" s="3" t="str">
        <f t="shared" si="27"/>
        <v>Hide</v>
      </c>
      <c r="B167" s="169"/>
      <c r="C167" s="170"/>
      <c r="D167" s="84"/>
      <c r="E167" s="295"/>
      <c r="F167" s="295"/>
      <c r="G167" s="292" t="str">
        <f>IFERROR(CONCATENATE(VLOOKUP($D$6,FiscalYearProgramYear,2,FALSE),0,VLOOKUP('CLINs &amp; Ceiling Rates'!$D$5,NAICS!$N$11:$P$18,3,FALSE),VLOOKUP('CLINs &amp; Ceiling Rates'!C167,NAICS!$V$1:$W$153,2,FALSE),VLOOKUP('CLINs &amp; Ceiling Rates'!D167,NAICS!$O$6:$P$7,2,FALSE)),"")</f>
        <v/>
      </c>
      <c r="H167" s="140"/>
      <c r="I167" s="171" t="str">
        <f t="shared" si="28"/>
        <v/>
      </c>
      <c r="J167" s="172">
        <f t="shared" si="29"/>
        <v>0</v>
      </c>
      <c r="K167" s="171" t="str">
        <f t="shared" si="30"/>
        <v/>
      </c>
      <c r="L167" s="172">
        <f t="shared" si="31"/>
        <v>0</v>
      </c>
      <c r="M167" s="171" t="str">
        <f t="shared" si="32"/>
        <v/>
      </c>
      <c r="N167" s="172">
        <f t="shared" si="33"/>
        <v>0</v>
      </c>
      <c r="O167" s="171" t="str">
        <f t="shared" si="34"/>
        <v/>
      </c>
      <c r="P167" s="172">
        <f t="shared" si="35"/>
        <v>0</v>
      </c>
    </row>
    <row r="168" spans="1:16" ht="20.399999999999999" hidden="1" customHeight="1" x14ac:dyDescent="0.25">
      <c r="A168" s="3" t="str">
        <f t="shared" si="27"/>
        <v>Hide</v>
      </c>
      <c r="B168" s="169"/>
      <c r="C168" s="170"/>
      <c r="D168" s="84"/>
      <c r="E168" s="295"/>
      <c r="F168" s="295"/>
      <c r="G168" s="292" t="str">
        <f>IFERROR(CONCATENATE(VLOOKUP($D$6,FiscalYearProgramYear,2,FALSE),0,VLOOKUP('CLINs &amp; Ceiling Rates'!$D$5,NAICS!$N$11:$P$18,3,FALSE),VLOOKUP('CLINs &amp; Ceiling Rates'!C168,NAICS!$V$1:$W$153,2,FALSE),VLOOKUP('CLINs &amp; Ceiling Rates'!D168,NAICS!$O$6:$P$7,2,FALSE)),"")</f>
        <v/>
      </c>
      <c r="H168" s="140"/>
      <c r="I168" s="171" t="str">
        <f t="shared" si="28"/>
        <v/>
      </c>
      <c r="J168" s="172">
        <f t="shared" si="29"/>
        <v>0</v>
      </c>
      <c r="K168" s="171" t="str">
        <f t="shared" si="30"/>
        <v/>
      </c>
      <c r="L168" s="172">
        <f t="shared" si="31"/>
        <v>0</v>
      </c>
      <c r="M168" s="171" t="str">
        <f t="shared" si="32"/>
        <v/>
      </c>
      <c r="N168" s="172">
        <f t="shared" si="33"/>
        <v>0</v>
      </c>
      <c r="O168" s="171" t="str">
        <f t="shared" si="34"/>
        <v/>
      </c>
      <c r="P168" s="172">
        <f t="shared" si="35"/>
        <v>0</v>
      </c>
    </row>
    <row r="169" spans="1:16" ht="20.399999999999999" hidden="1" customHeight="1" x14ac:dyDescent="0.25">
      <c r="A169" s="3" t="str">
        <f t="shared" si="27"/>
        <v>Hide</v>
      </c>
      <c r="B169" s="169"/>
      <c r="C169" s="170"/>
      <c r="D169" s="84"/>
      <c r="E169" s="295"/>
      <c r="F169" s="295"/>
      <c r="G169" s="292" t="str">
        <f>IFERROR(CONCATENATE(VLOOKUP($D$6,FiscalYearProgramYear,2,FALSE),0,VLOOKUP('CLINs &amp; Ceiling Rates'!$D$5,NAICS!$N$11:$P$18,3,FALSE),VLOOKUP('CLINs &amp; Ceiling Rates'!C169,NAICS!$V$1:$W$153,2,FALSE),VLOOKUP('CLINs &amp; Ceiling Rates'!D169,NAICS!$O$6:$P$7,2,FALSE)),"")</f>
        <v/>
      </c>
      <c r="H169" s="140"/>
      <c r="I169" s="171" t="str">
        <f t="shared" si="28"/>
        <v/>
      </c>
      <c r="J169" s="172">
        <f t="shared" si="29"/>
        <v>0</v>
      </c>
      <c r="K169" s="171" t="str">
        <f t="shared" si="30"/>
        <v/>
      </c>
      <c r="L169" s="172">
        <f t="shared" si="31"/>
        <v>0</v>
      </c>
      <c r="M169" s="171" t="str">
        <f t="shared" si="32"/>
        <v/>
      </c>
      <c r="N169" s="172">
        <f t="shared" si="33"/>
        <v>0</v>
      </c>
      <c r="O169" s="171" t="str">
        <f t="shared" si="34"/>
        <v/>
      </c>
      <c r="P169" s="172">
        <f t="shared" si="35"/>
        <v>0</v>
      </c>
    </row>
    <row r="170" spans="1:16" ht="20.399999999999999" hidden="1" customHeight="1" x14ac:dyDescent="0.25">
      <c r="A170" s="3" t="str">
        <f t="shared" si="27"/>
        <v>Hide</v>
      </c>
      <c r="B170" s="169"/>
      <c r="C170" s="170"/>
      <c r="D170" s="84"/>
      <c r="E170" s="295"/>
      <c r="F170" s="295"/>
      <c r="G170" s="292" t="str">
        <f>IFERROR(CONCATENATE(VLOOKUP($D$6,FiscalYearProgramYear,2,FALSE),0,VLOOKUP('CLINs &amp; Ceiling Rates'!$D$5,NAICS!$N$11:$P$18,3,FALSE),VLOOKUP('CLINs &amp; Ceiling Rates'!C170,NAICS!$V$1:$W$153,2,FALSE),VLOOKUP('CLINs &amp; Ceiling Rates'!D170,NAICS!$O$6:$P$7,2,FALSE)),"")</f>
        <v/>
      </c>
      <c r="H170" s="140"/>
      <c r="I170" s="171" t="str">
        <f t="shared" si="28"/>
        <v/>
      </c>
      <c r="J170" s="172">
        <f t="shared" si="29"/>
        <v>0</v>
      </c>
      <c r="K170" s="171" t="str">
        <f t="shared" si="30"/>
        <v/>
      </c>
      <c r="L170" s="172">
        <f t="shared" si="31"/>
        <v>0</v>
      </c>
      <c r="M170" s="171" t="str">
        <f t="shared" si="32"/>
        <v/>
      </c>
      <c r="N170" s="172">
        <f t="shared" si="33"/>
        <v>0</v>
      </c>
      <c r="O170" s="171" t="str">
        <f t="shared" si="34"/>
        <v/>
      </c>
      <c r="P170" s="172">
        <f t="shared" si="35"/>
        <v>0</v>
      </c>
    </row>
    <row r="171" spans="1:16" ht="20.399999999999999" hidden="1" customHeight="1" x14ac:dyDescent="0.25">
      <c r="A171" s="3" t="str">
        <f t="shared" si="27"/>
        <v>Hide</v>
      </c>
      <c r="B171" s="169"/>
      <c r="C171" s="170"/>
      <c r="D171" s="84"/>
      <c r="E171" s="295"/>
      <c r="F171" s="295"/>
      <c r="G171" s="292" t="str">
        <f>IFERROR(CONCATENATE(VLOOKUP($D$6,FiscalYearProgramYear,2,FALSE),0,VLOOKUP('CLINs &amp; Ceiling Rates'!$D$5,NAICS!$N$11:$P$18,3,FALSE),VLOOKUP('CLINs &amp; Ceiling Rates'!C171,NAICS!$V$1:$W$153,2,FALSE),VLOOKUP('CLINs &amp; Ceiling Rates'!D171,NAICS!$O$6:$P$7,2,FALSE)),"")</f>
        <v/>
      </c>
      <c r="H171" s="140"/>
      <c r="I171" s="171" t="str">
        <f t="shared" si="28"/>
        <v/>
      </c>
      <c r="J171" s="172">
        <f t="shared" si="29"/>
        <v>0</v>
      </c>
      <c r="K171" s="171" t="str">
        <f t="shared" si="30"/>
        <v/>
      </c>
      <c r="L171" s="172">
        <f t="shared" si="31"/>
        <v>0</v>
      </c>
      <c r="M171" s="171" t="str">
        <f t="shared" si="32"/>
        <v/>
      </c>
      <c r="N171" s="172">
        <f t="shared" si="33"/>
        <v>0</v>
      </c>
      <c r="O171" s="171" t="str">
        <f t="shared" si="34"/>
        <v/>
      </c>
      <c r="P171" s="172">
        <f t="shared" si="35"/>
        <v>0</v>
      </c>
    </row>
    <row r="172" spans="1:16" ht="20.399999999999999" hidden="1" customHeight="1" x14ac:dyDescent="0.25">
      <c r="A172" s="3" t="str">
        <f t="shared" si="27"/>
        <v>Hide</v>
      </c>
      <c r="B172" s="169"/>
      <c r="C172" s="170"/>
      <c r="D172" s="84"/>
      <c r="E172" s="295"/>
      <c r="F172" s="295"/>
      <c r="G172" s="292" t="str">
        <f>IFERROR(CONCATENATE(VLOOKUP($D$6,FiscalYearProgramYear,2,FALSE),0,VLOOKUP('CLINs &amp; Ceiling Rates'!$D$5,NAICS!$N$11:$P$18,3,FALSE),VLOOKUP('CLINs &amp; Ceiling Rates'!C172,NAICS!$V$1:$W$153,2,FALSE),VLOOKUP('CLINs &amp; Ceiling Rates'!D172,NAICS!$O$6:$P$7,2,FALSE)),"")</f>
        <v/>
      </c>
      <c r="H172" s="140"/>
      <c r="I172" s="171" t="str">
        <f t="shared" si="28"/>
        <v/>
      </c>
      <c r="J172" s="172">
        <f t="shared" si="29"/>
        <v>0</v>
      </c>
      <c r="K172" s="171" t="str">
        <f t="shared" si="30"/>
        <v/>
      </c>
      <c r="L172" s="172">
        <f t="shared" si="31"/>
        <v>0</v>
      </c>
      <c r="M172" s="171" t="str">
        <f t="shared" si="32"/>
        <v/>
      </c>
      <c r="N172" s="172">
        <f t="shared" si="33"/>
        <v>0</v>
      </c>
      <c r="O172" s="171" t="str">
        <f t="shared" si="34"/>
        <v/>
      </c>
      <c r="P172" s="172">
        <f t="shared" si="35"/>
        <v>0</v>
      </c>
    </row>
    <row r="173" spans="1:16" ht="20.399999999999999" hidden="1" customHeight="1" x14ac:dyDescent="0.25">
      <c r="A173" s="3" t="str">
        <f t="shared" si="27"/>
        <v>Hide</v>
      </c>
      <c r="B173" s="169"/>
      <c r="C173" s="170"/>
      <c r="D173" s="84"/>
      <c r="E173" s="295"/>
      <c r="F173" s="295"/>
      <c r="G173" s="292" t="str">
        <f>IFERROR(CONCATENATE(VLOOKUP($D$6,FiscalYearProgramYear,2,FALSE),0,VLOOKUP('CLINs &amp; Ceiling Rates'!$D$5,NAICS!$N$11:$P$18,3,FALSE),VLOOKUP('CLINs &amp; Ceiling Rates'!C173,NAICS!$V$1:$W$153,2,FALSE),VLOOKUP('CLINs &amp; Ceiling Rates'!D173,NAICS!$O$6:$P$7,2,FALSE)),"")</f>
        <v/>
      </c>
      <c r="H173" s="140"/>
      <c r="I173" s="171" t="str">
        <f t="shared" si="28"/>
        <v/>
      </c>
      <c r="J173" s="172">
        <f t="shared" si="29"/>
        <v>0</v>
      </c>
      <c r="K173" s="171" t="str">
        <f t="shared" si="30"/>
        <v/>
      </c>
      <c r="L173" s="172">
        <f t="shared" si="31"/>
        <v>0</v>
      </c>
      <c r="M173" s="171" t="str">
        <f t="shared" si="32"/>
        <v/>
      </c>
      <c r="N173" s="172">
        <f t="shared" si="33"/>
        <v>0</v>
      </c>
      <c r="O173" s="171" t="str">
        <f t="shared" si="34"/>
        <v/>
      </c>
      <c r="P173" s="172">
        <f t="shared" si="35"/>
        <v>0</v>
      </c>
    </row>
    <row r="174" spans="1:16" ht="20.399999999999999" hidden="1" customHeight="1" x14ac:dyDescent="0.25">
      <c r="A174" s="3" t="str">
        <f t="shared" si="27"/>
        <v>Hide</v>
      </c>
      <c r="B174" s="169"/>
      <c r="C174" s="170"/>
      <c r="D174" s="84"/>
      <c r="E174" s="295"/>
      <c r="F174" s="295"/>
      <c r="G174" s="292" t="str">
        <f>IFERROR(CONCATENATE(VLOOKUP($D$6,FiscalYearProgramYear,2,FALSE),0,VLOOKUP('CLINs &amp; Ceiling Rates'!$D$5,NAICS!$N$11:$P$18,3,FALSE),VLOOKUP('CLINs &amp; Ceiling Rates'!C174,NAICS!$V$1:$W$153,2,FALSE),VLOOKUP('CLINs &amp; Ceiling Rates'!D174,NAICS!$O$6:$P$7,2,FALSE)),"")</f>
        <v/>
      </c>
      <c r="H174" s="140"/>
      <c r="I174" s="171" t="str">
        <f t="shared" si="28"/>
        <v/>
      </c>
      <c r="J174" s="172">
        <f t="shared" si="29"/>
        <v>0</v>
      </c>
      <c r="K174" s="171" t="str">
        <f t="shared" si="30"/>
        <v/>
      </c>
      <c r="L174" s="172">
        <f t="shared" si="31"/>
        <v>0</v>
      </c>
      <c r="M174" s="171" t="str">
        <f t="shared" si="32"/>
        <v/>
      </c>
      <c r="N174" s="172">
        <f t="shared" si="33"/>
        <v>0</v>
      </c>
      <c r="O174" s="171" t="str">
        <f t="shared" si="34"/>
        <v/>
      </c>
      <c r="P174" s="172">
        <f t="shared" si="35"/>
        <v>0</v>
      </c>
    </row>
    <row r="175" spans="1:16" ht="20.399999999999999" hidden="1" customHeight="1" x14ac:dyDescent="0.25">
      <c r="A175" s="3" t="str">
        <f t="shared" si="27"/>
        <v>Hide</v>
      </c>
      <c r="B175" s="169"/>
      <c r="C175" s="170"/>
      <c r="D175" s="84"/>
      <c r="E175" s="295"/>
      <c r="F175" s="295"/>
      <c r="G175" s="292" t="str">
        <f>IFERROR(CONCATENATE(VLOOKUP($D$6,FiscalYearProgramYear,2,FALSE),0,VLOOKUP('CLINs &amp; Ceiling Rates'!$D$5,NAICS!$N$11:$P$18,3,FALSE),VLOOKUP('CLINs &amp; Ceiling Rates'!C175,NAICS!$V$1:$W$153,2,FALSE),VLOOKUP('CLINs &amp; Ceiling Rates'!D175,NAICS!$O$6:$P$7,2,FALSE)),"")</f>
        <v/>
      </c>
      <c r="H175" s="140"/>
      <c r="I175" s="171" t="str">
        <f t="shared" si="28"/>
        <v/>
      </c>
      <c r="J175" s="172">
        <f t="shared" si="29"/>
        <v>0</v>
      </c>
      <c r="K175" s="171" t="str">
        <f t="shared" si="30"/>
        <v/>
      </c>
      <c r="L175" s="172">
        <f t="shared" si="31"/>
        <v>0</v>
      </c>
      <c r="M175" s="171" t="str">
        <f t="shared" si="32"/>
        <v/>
      </c>
      <c r="N175" s="172">
        <f t="shared" si="33"/>
        <v>0</v>
      </c>
      <c r="O175" s="171" t="str">
        <f t="shared" si="34"/>
        <v/>
      </c>
      <c r="P175" s="172">
        <f t="shared" si="35"/>
        <v>0</v>
      </c>
    </row>
    <row r="176" spans="1:16" ht="20.399999999999999" hidden="1" customHeight="1" x14ac:dyDescent="0.25">
      <c r="A176" s="3" t="str">
        <f t="shared" si="27"/>
        <v>Hide</v>
      </c>
      <c r="B176" s="169"/>
      <c r="C176" s="170"/>
      <c r="D176" s="84"/>
      <c r="E176" s="295"/>
      <c r="F176" s="295"/>
      <c r="G176" s="292" t="str">
        <f>IFERROR(CONCATENATE(VLOOKUP($D$6,FiscalYearProgramYear,2,FALSE),0,VLOOKUP('CLINs &amp; Ceiling Rates'!$D$5,NAICS!$N$11:$P$18,3,FALSE),VLOOKUP('CLINs &amp; Ceiling Rates'!C176,NAICS!$V$1:$W$153,2,FALSE),VLOOKUP('CLINs &amp; Ceiling Rates'!D176,NAICS!$O$6:$P$7,2,FALSE)),"")</f>
        <v/>
      </c>
      <c r="H176" s="140"/>
      <c r="I176" s="171" t="str">
        <f t="shared" si="28"/>
        <v/>
      </c>
      <c r="J176" s="172">
        <f t="shared" si="29"/>
        <v>0</v>
      </c>
      <c r="K176" s="171" t="str">
        <f t="shared" si="30"/>
        <v/>
      </c>
      <c r="L176" s="172">
        <f t="shared" si="31"/>
        <v>0</v>
      </c>
      <c r="M176" s="171" t="str">
        <f t="shared" si="32"/>
        <v/>
      </c>
      <c r="N176" s="172">
        <f t="shared" si="33"/>
        <v>0</v>
      </c>
      <c r="O176" s="171" t="str">
        <f t="shared" si="34"/>
        <v/>
      </c>
      <c r="P176" s="172">
        <f t="shared" si="35"/>
        <v>0</v>
      </c>
    </row>
    <row r="177" spans="1:16" ht="20.399999999999999" hidden="1" customHeight="1" x14ac:dyDescent="0.25">
      <c r="A177" s="3" t="str">
        <f t="shared" si="27"/>
        <v>Hide</v>
      </c>
      <c r="B177" s="169"/>
      <c r="C177" s="170"/>
      <c r="D177" s="84"/>
      <c r="E177" s="295"/>
      <c r="F177" s="295"/>
      <c r="G177" s="292" t="str">
        <f>IFERROR(CONCATENATE(VLOOKUP($D$6,FiscalYearProgramYear,2,FALSE),0,VLOOKUP('CLINs &amp; Ceiling Rates'!$D$5,NAICS!$N$11:$P$18,3,FALSE),VLOOKUP('CLINs &amp; Ceiling Rates'!C177,NAICS!$V$1:$W$153,2,FALSE),VLOOKUP('CLINs &amp; Ceiling Rates'!D177,NAICS!$O$6:$P$7,2,FALSE)),"")</f>
        <v/>
      </c>
      <c r="H177" s="140"/>
      <c r="I177" s="171" t="str">
        <f t="shared" si="28"/>
        <v/>
      </c>
      <c r="J177" s="172">
        <f t="shared" si="29"/>
        <v>0</v>
      </c>
      <c r="K177" s="171" t="str">
        <f t="shared" si="30"/>
        <v/>
      </c>
      <c r="L177" s="172">
        <f t="shared" si="31"/>
        <v>0</v>
      </c>
      <c r="M177" s="171" t="str">
        <f t="shared" si="32"/>
        <v/>
      </c>
      <c r="N177" s="172">
        <f t="shared" si="33"/>
        <v>0</v>
      </c>
      <c r="O177" s="171" t="str">
        <f t="shared" si="34"/>
        <v/>
      </c>
      <c r="P177" s="172">
        <f t="shared" si="35"/>
        <v>0</v>
      </c>
    </row>
    <row r="178" spans="1:16" ht="20.399999999999999" hidden="1" customHeight="1" x14ac:dyDescent="0.25">
      <c r="A178" s="3" t="str">
        <f t="shared" si="27"/>
        <v>Hide</v>
      </c>
      <c r="B178" s="169"/>
      <c r="C178" s="170"/>
      <c r="D178" s="84"/>
      <c r="E178" s="295"/>
      <c r="F178" s="295"/>
      <c r="G178" s="292" t="str">
        <f>IFERROR(CONCATENATE(VLOOKUP($D$6,FiscalYearProgramYear,2,FALSE),0,VLOOKUP('CLINs &amp; Ceiling Rates'!$D$5,NAICS!$N$11:$P$18,3,FALSE),VLOOKUP('CLINs &amp; Ceiling Rates'!C178,NAICS!$V$1:$W$153,2,FALSE),VLOOKUP('CLINs &amp; Ceiling Rates'!D178,NAICS!$O$6:$P$7,2,FALSE)),"")</f>
        <v/>
      </c>
      <c r="H178" s="140"/>
      <c r="I178" s="171" t="str">
        <f t="shared" si="28"/>
        <v/>
      </c>
      <c r="J178" s="172">
        <f t="shared" si="29"/>
        <v>0</v>
      </c>
      <c r="K178" s="171" t="str">
        <f t="shared" si="30"/>
        <v/>
      </c>
      <c r="L178" s="172">
        <f t="shared" si="31"/>
        <v>0</v>
      </c>
      <c r="M178" s="171" t="str">
        <f t="shared" si="32"/>
        <v/>
      </c>
      <c r="N178" s="172">
        <f t="shared" si="33"/>
        <v>0</v>
      </c>
      <c r="O178" s="171" t="str">
        <f t="shared" si="34"/>
        <v/>
      </c>
      <c r="P178" s="172">
        <f t="shared" si="35"/>
        <v>0</v>
      </c>
    </row>
    <row r="179" spans="1:16" ht="20.399999999999999" hidden="1" customHeight="1" x14ac:dyDescent="0.25">
      <c r="A179" s="3" t="str">
        <f t="shared" si="27"/>
        <v>Hide</v>
      </c>
      <c r="B179" s="169"/>
      <c r="C179" s="170"/>
      <c r="D179" s="84"/>
      <c r="E179" s="295"/>
      <c r="F179" s="295"/>
      <c r="G179" s="292" t="str">
        <f>IFERROR(CONCATENATE(VLOOKUP($D$6,FiscalYearProgramYear,2,FALSE),0,VLOOKUP('CLINs &amp; Ceiling Rates'!$D$5,NAICS!$N$11:$P$18,3,FALSE),VLOOKUP('CLINs &amp; Ceiling Rates'!C179,NAICS!$V$1:$W$153,2,FALSE),VLOOKUP('CLINs &amp; Ceiling Rates'!D179,NAICS!$O$6:$P$7,2,FALSE)),"")</f>
        <v/>
      </c>
      <c r="H179" s="140"/>
      <c r="I179" s="171" t="str">
        <f t="shared" si="28"/>
        <v/>
      </c>
      <c r="J179" s="172">
        <f t="shared" si="29"/>
        <v>0</v>
      </c>
      <c r="K179" s="171" t="str">
        <f t="shared" si="30"/>
        <v/>
      </c>
      <c r="L179" s="172">
        <f t="shared" si="31"/>
        <v>0</v>
      </c>
      <c r="M179" s="171" t="str">
        <f t="shared" si="32"/>
        <v/>
      </c>
      <c r="N179" s="172">
        <f t="shared" si="33"/>
        <v>0</v>
      </c>
      <c r="O179" s="171" t="str">
        <f t="shared" si="34"/>
        <v/>
      </c>
      <c r="P179" s="172">
        <f t="shared" si="35"/>
        <v>0</v>
      </c>
    </row>
    <row r="180" spans="1:16" ht="20.399999999999999" hidden="1" customHeight="1" x14ac:dyDescent="0.25">
      <c r="A180" s="3" t="str">
        <f t="shared" si="27"/>
        <v>Hide</v>
      </c>
      <c r="B180" s="169"/>
      <c r="C180" s="170"/>
      <c r="D180" s="84"/>
      <c r="E180" s="295"/>
      <c r="F180" s="295"/>
      <c r="G180" s="292" t="str">
        <f>IFERROR(CONCATENATE(VLOOKUP($D$6,FiscalYearProgramYear,2,FALSE),0,VLOOKUP('CLINs &amp; Ceiling Rates'!$D$5,NAICS!$N$11:$P$18,3,FALSE),VLOOKUP('CLINs &amp; Ceiling Rates'!C180,NAICS!$V$1:$W$153,2,FALSE),VLOOKUP('CLINs &amp; Ceiling Rates'!D180,NAICS!$O$6:$P$7,2,FALSE)),"")</f>
        <v/>
      </c>
      <c r="H180" s="140"/>
      <c r="I180" s="171" t="str">
        <f t="shared" si="28"/>
        <v/>
      </c>
      <c r="J180" s="172">
        <f t="shared" si="29"/>
        <v>0</v>
      </c>
      <c r="K180" s="171" t="str">
        <f t="shared" si="30"/>
        <v/>
      </c>
      <c r="L180" s="172">
        <f t="shared" si="31"/>
        <v>0</v>
      </c>
      <c r="M180" s="171" t="str">
        <f t="shared" si="32"/>
        <v/>
      </c>
      <c r="N180" s="172">
        <f t="shared" si="33"/>
        <v>0</v>
      </c>
      <c r="O180" s="171" t="str">
        <f t="shared" si="34"/>
        <v/>
      </c>
      <c r="P180" s="172">
        <f t="shared" si="35"/>
        <v>0</v>
      </c>
    </row>
    <row r="181" spans="1:16" ht="20.399999999999999" hidden="1" customHeight="1" x14ac:dyDescent="0.25">
      <c r="A181" s="3" t="str">
        <f t="shared" si="27"/>
        <v>Hide</v>
      </c>
      <c r="B181" s="169"/>
      <c r="C181" s="170"/>
      <c r="D181" s="84"/>
      <c r="E181" s="295"/>
      <c r="F181" s="295"/>
      <c r="G181" s="292" t="str">
        <f>IFERROR(CONCATENATE(VLOOKUP($D$6,FiscalYearProgramYear,2,FALSE),0,VLOOKUP('CLINs &amp; Ceiling Rates'!$D$5,NAICS!$N$11:$P$18,3,FALSE),VLOOKUP('CLINs &amp; Ceiling Rates'!C181,NAICS!$V$1:$W$153,2,FALSE),VLOOKUP('CLINs &amp; Ceiling Rates'!D181,NAICS!$O$6:$P$7,2,FALSE)),"")</f>
        <v/>
      </c>
      <c r="H181" s="140"/>
      <c r="I181" s="171" t="str">
        <f t="shared" si="28"/>
        <v/>
      </c>
      <c r="J181" s="172">
        <f t="shared" si="29"/>
        <v>0</v>
      </c>
      <c r="K181" s="171" t="str">
        <f t="shared" si="30"/>
        <v/>
      </c>
      <c r="L181" s="172">
        <f t="shared" si="31"/>
        <v>0</v>
      </c>
      <c r="M181" s="171" t="str">
        <f t="shared" si="32"/>
        <v/>
      </c>
      <c r="N181" s="172">
        <f t="shared" si="33"/>
        <v>0</v>
      </c>
      <c r="O181" s="171" t="str">
        <f t="shared" si="34"/>
        <v/>
      </c>
      <c r="P181" s="172">
        <f t="shared" si="35"/>
        <v>0</v>
      </c>
    </row>
    <row r="182" spans="1:16" ht="20.399999999999999" hidden="1" customHeight="1" x14ac:dyDescent="0.25">
      <c r="A182" s="3" t="str">
        <f t="shared" si="27"/>
        <v>Hide</v>
      </c>
      <c r="B182" s="169"/>
      <c r="C182" s="170"/>
      <c r="D182" s="84"/>
      <c r="E182" s="295"/>
      <c r="F182" s="295"/>
      <c r="G182" s="292" t="str">
        <f>IFERROR(CONCATENATE(VLOOKUP($D$6,FiscalYearProgramYear,2,FALSE),0,VLOOKUP('CLINs &amp; Ceiling Rates'!$D$5,NAICS!$N$11:$P$18,3,FALSE),VLOOKUP('CLINs &amp; Ceiling Rates'!C182,NAICS!$V$1:$W$153,2,FALSE),VLOOKUP('CLINs &amp; Ceiling Rates'!D182,NAICS!$O$6:$P$7,2,FALSE)),"")</f>
        <v/>
      </c>
      <c r="H182" s="140"/>
      <c r="I182" s="171" t="str">
        <f t="shared" si="28"/>
        <v/>
      </c>
      <c r="J182" s="172">
        <f t="shared" si="29"/>
        <v>0</v>
      </c>
      <c r="K182" s="171" t="str">
        <f t="shared" si="30"/>
        <v/>
      </c>
      <c r="L182" s="172">
        <f t="shared" si="31"/>
        <v>0</v>
      </c>
      <c r="M182" s="171" t="str">
        <f t="shared" si="32"/>
        <v/>
      </c>
      <c r="N182" s="172">
        <f t="shared" si="33"/>
        <v>0</v>
      </c>
      <c r="O182" s="171" t="str">
        <f t="shared" si="34"/>
        <v/>
      </c>
      <c r="P182" s="172">
        <f t="shared" si="35"/>
        <v>0</v>
      </c>
    </row>
    <row r="183" spans="1:16" ht="20.399999999999999" hidden="1" customHeight="1" x14ac:dyDescent="0.25">
      <c r="A183" s="3" t="str">
        <f t="shared" si="27"/>
        <v>Hide</v>
      </c>
      <c r="B183" s="169"/>
      <c r="C183" s="170"/>
      <c r="D183" s="84"/>
      <c r="E183" s="295"/>
      <c r="F183" s="295"/>
      <c r="G183" s="292" t="str">
        <f>IFERROR(CONCATENATE(VLOOKUP($D$6,FiscalYearProgramYear,2,FALSE),0,VLOOKUP('CLINs &amp; Ceiling Rates'!$D$5,NAICS!$N$11:$P$18,3,FALSE),VLOOKUP('CLINs &amp; Ceiling Rates'!C183,NAICS!$V$1:$W$153,2,FALSE),VLOOKUP('CLINs &amp; Ceiling Rates'!D183,NAICS!$O$6:$P$7,2,FALSE)),"")</f>
        <v/>
      </c>
      <c r="H183" s="140"/>
      <c r="I183" s="171" t="str">
        <f t="shared" si="28"/>
        <v/>
      </c>
      <c r="J183" s="172">
        <f t="shared" si="29"/>
        <v>0</v>
      </c>
      <c r="K183" s="171" t="str">
        <f t="shared" si="30"/>
        <v/>
      </c>
      <c r="L183" s="172">
        <f t="shared" si="31"/>
        <v>0</v>
      </c>
      <c r="M183" s="171" t="str">
        <f t="shared" si="32"/>
        <v/>
      </c>
      <c r="N183" s="172">
        <f t="shared" si="33"/>
        <v>0</v>
      </c>
      <c r="O183" s="171" t="str">
        <f t="shared" si="34"/>
        <v/>
      </c>
      <c r="P183" s="172">
        <f t="shared" si="35"/>
        <v>0</v>
      </c>
    </row>
    <row r="184" spans="1:16" ht="20.399999999999999" hidden="1" customHeight="1" x14ac:dyDescent="0.25">
      <c r="A184" s="3" t="str">
        <f t="shared" si="27"/>
        <v>Hide</v>
      </c>
      <c r="B184" s="169"/>
      <c r="C184" s="170"/>
      <c r="D184" s="84"/>
      <c r="E184" s="295"/>
      <c r="F184" s="295"/>
      <c r="G184" s="292" t="str">
        <f>IFERROR(CONCATENATE(VLOOKUP($D$6,FiscalYearProgramYear,2,FALSE),0,VLOOKUP('CLINs &amp; Ceiling Rates'!$D$5,NAICS!$N$11:$P$18,3,FALSE),VLOOKUP('CLINs &amp; Ceiling Rates'!C184,NAICS!$V$1:$W$153,2,FALSE),VLOOKUP('CLINs &amp; Ceiling Rates'!D184,NAICS!$O$6:$P$7,2,FALSE)),"")</f>
        <v/>
      </c>
      <c r="H184" s="140"/>
      <c r="I184" s="171" t="str">
        <f t="shared" si="28"/>
        <v/>
      </c>
      <c r="J184" s="172">
        <f t="shared" si="29"/>
        <v>0</v>
      </c>
      <c r="K184" s="171" t="str">
        <f t="shared" si="30"/>
        <v/>
      </c>
      <c r="L184" s="172">
        <f t="shared" si="31"/>
        <v>0</v>
      </c>
      <c r="M184" s="171" t="str">
        <f t="shared" si="32"/>
        <v/>
      </c>
      <c r="N184" s="172">
        <f t="shared" si="33"/>
        <v>0</v>
      </c>
      <c r="O184" s="171" t="str">
        <f t="shared" si="34"/>
        <v/>
      </c>
      <c r="P184" s="172">
        <f t="shared" si="35"/>
        <v>0</v>
      </c>
    </row>
    <row r="185" spans="1:16" ht="20.399999999999999" hidden="1" customHeight="1" x14ac:dyDescent="0.25">
      <c r="A185" s="3" t="str">
        <f t="shared" si="27"/>
        <v>Hide</v>
      </c>
      <c r="B185" s="169"/>
      <c r="C185" s="170"/>
      <c r="D185" s="84"/>
      <c r="E185" s="295"/>
      <c r="F185" s="295"/>
      <c r="G185" s="292" t="str">
        <f>IFERROR(CONCATENATE(VLOOKUP($D$6,FiscalYearProgramYear,2,FALSE),0,VLOOKUP('CLINs &amp; Ceiling Rates'!$D$5,NAICS!$N$11:$P$18,3,FALSE),VLOOKUP('CLINs &amp; Ceiling Rates'!C185,NAICS!$V$1:$W$153,2,FALSE),VLOOKUP('CLINs &amp; Ceiling Rates'!D185,NAICS!$O$6:$P$7,2,FALSE)),"")</f>
        <v/>
      </c>
      <c r="H185" s="140"/>
      <c r="I185" s="171" t="str">
        <f t="shared" si="28"/>
        <v/>
      </c>
      <c r="J185" s="172">
        <f t="shared" si="29"/>
        <v>0</v>
      </c>
      <c r="K185" s="171" t="str">
        <f t="shared" si="30"/>
        <v/>
      </c>
      <c r="L185" s="172">
        <f t="shared" si="31"/>
        <v>0</v>
      </c>
      <c r="M185" s="171" t="str">
        <f t="shared" si="32"/>
        <v/>
      </c>
      <c r="N185" s="172">
        <f t="shared" si="33"/>
        <v>0</v>
      </c>
      <c r="O185" s="171" t="str">
        <f t="shared" si="34"/>
        <v/>
      </c>
      <c r="P185" s="172">
        <f t="shared" si="35"/>
        <v>0</v>
      </c>
    </row>
    <row r="186" spans="1:16" ht="20.399999999999999" hidden="1" customHeight="1" x14ac:dyDescent="0.25">
      <c r="A186" s="3" t="str">
        <f t="shared" si="27"/>
        <v>Hide</v>
      </c>
      <c r="B186" s="169"/>
      <c r="C186" s="170"/>
      <c r="D186" s="84"/>
      <c r="E186" s="295"/>
      <c r="F186" s="295"/>
      <c r="G186" s="292" t="str">
        <f>IFERROR(CONCATENATE(VLOOKUP($D$6,FiscalYearProgramYear,2,FALSE),0,VLOOKUP('CLINs &amp; Ceiling Rates'!$D$5,NAICS!$N$11:$P$18,3,FALSE),VLOOKUP('CLINs &amp; Ceiling Rates'!C186,NAICS!$V$1:$W$153,2,FALSE),VLOOKUP('CLINs &amp; Ceiling Rates'!D186,NAICS!$O$6:$P$7,2,FALSE)),"")</f>
        <v/>
      </c>
      <c r="H186" s="140"/>
      <c r="I186" s="171" t="str">
        <f t="shared" si="28"/>
        <v/>
      </c>
      <c r="J186" s="172">
        <f t="shared" si="29"/>
        <v>0</v>
      </c>
      <c r="K186" s="171" t="str">
        <f t="shared" si="30"/>
        <v/>
      </c>
      <c r="L186" s="172">
        <f t="shared" si="31"/>
        <v>0</v>
      </c>
      <c r="M186" s="171" t="str">
        <f t="shared" si="32"/>
        <v/>
      </c>
      <c r="N186" s="172">
        <f t="shared" si="33"/>
        <v>0</v>
      </c>
      <c r="O186" s="171" t="str">
        <f t="shared" si="34"/>
        <v/>
      </c>
      <c r="P186" s="172">
        <f t="shared" si="35"/>
        <v>0</v>
      </c>
    </row>
    <row r="187" spans="1:16" ht="20.399999999999999" hidden="1" customHeight="1" x14ac:dyDescent="0.25">
      <c r="A187" s="3" t="str">
        <f t="shared" si="27"/>
        <v>Hide</v>
      </c>
      <c r="B187" s="169"/>
      <c r="C187" s="170"/>
      <c r="D187" s="84"/>
      <c r="E187" s="295"/>
      <c r="F187" s="295"/>
      <c r="G187" s="292" t="str">
        <f>IFERROR(CONCATENATE(VLOOKUP($D$6,FiscalYearProgramYear,2,FALSE),0,VLOOKUP('CLINs &amp; Ceiling Rates'!$D$5,NAICS!$N$11:$P$18,3,FALSE),VLOOKUP('CLINs &amp; Ceiling Rates'!C187,NAICS!$V$1:$W$153,2,FALSE),VLOOKUP('CLINs &amp; Ceiling Rates'!D187,NAICS!$O$6:$P$7,2,FALSE)),"")</f>
        <v/>
      </c>
      <c r="H187" s="140"/>
      <c r="I187" s="171" t="str">
        <f t="shared" si="28"/>
        <v/>
      </c>
      <c r="J187" s="172">
        <f t="shared" si="29"/>
        <v>0</v>
      </c>
      <c r="K187" s="171" t="str">
        <f t="shared" si="30"/>
        <v/>
      </c>
      <c r="L187" s="172">
        <f t="shared" si="31"/>
        <v>0</v>
      </c>
      <c r="M187" s="171" t="str">
        <f t="shared" si="32"/>
        <v/>
      </c>
      <c r="N187" s="172">
        <f t="shared" si="33"/>
        <v>0</v>
      </c>
      <c r="O187" s="171" t="str">
        <f t="shared" si="34"/>
        <v/>
      </c>
      <c r="P187" s="172">
        <f t="shared" si="35"/>
        <v>0</v>
      </c>
    </row>
    <row r="188" spans="1:16" ht="20.399999999999999" hidden="1" customHeight="1" x14ac:dyDescent="0.25">
      <c r="A188" s="3" t="str">
        <f t="shared" si="27"/>
        <v>Hide</v>
      </c>
      <c r="B188" s="169"/>
      <c r="C188" s="170"/>
      <c r="D188" s="84"/>
      <c r="E188" s="295"/>
      <c r="F188" s="295"/>
      <c r="G188" s="292" t="str">
        <f>IFERROR(CONCATENATE(VLOOKUP($D$6,FiscalYearProgramYear,2,FALSE),0,VLOOKUP('CLINs &amp; Ceiling Rates'!$D$5,NAICS!$N$11:$P$18,3,FALSE),VLOOKUP('CLINs &amp; Ceiling Rates'!C188,NAICS!$V$1:$W$153,2,FALSE),VLOOKUP('CLINs &amp; Ceiling Rates'!D188,NAICS!$O$6:$P$7,2,FALSE)),"")</f>
        <v/>
      </c>
      <c r="H188" s="140"/>
      <c r="I188" s="171" t="str">
        <f t="shared" si="28"/>
        <v/>
      </c>
      <c r="J188" s="172">
        <f t="shared" si="29"/>
        <v>0</v>
      </c>
      <c r="K188" s="171" t="str">
        <f t="shared" si="30"/>
        <v/>
      </c>
      <c r="L188" s="172">
        <f t="shared" si="31"/>
        <v>0</v>
      </c>
      <c r="M188" s="171" t="str">
        <f t="shared" si="32"/>
        <v/>
      </c>
      <c r="N188" s="172">
        <f t="shared" si="33"/>
        <v>0</v>
      </c>
      <c r="O188" s="171" t="str">
        <f t="shared" si="34"/>
        <v/>
      </c>
      <c r="P188" s="172">
        <f t="shared" si="35"/>
        <v>0</v>
      </c>
    </row>
    <row r="189" spans="1:16" ht="20.399999999999999" hidden="1" customHeight="1" x14ac:dyDescent="0.25">
      <c r="A189" s="3" t="str">
        <f t="shared" si="27"/>
        <v>Hide</v>
      </c>
      <c r="B189" s="169"/>
      <c r="C189" s="170"/>
      <c r="D189" s="84"/>
      <c r="E189" s="295"/>
      <c r="F189" s="295"/>
      <c r="G189" s="292" t="str">
        <f>IFERROR(CONCATENATE(VLOOKUP($D$6,FiscalYearProgramYear,2,FALSE),0,VLOOKUP('CLINs &amp; Ceiling Rates'!$D$5,NAICS!$N$11:$P$18,3,FALSE),VLOOKUP('CLINs &amp; Ceiling Rates'!C189,NAICS!$V$1:$W$153,2,FALSE),VLOOKUP('CLINs &amp; Ceiling Rates'!D189,NAICS!$O$6:$P$7,2,FALSE)),"")</f>
        <v/>
      </c>
      <c r="H189" s="140"/>
      <c r="I189" s="171" t="str">
        <f t="shared" si="28"/>
        <v/>
      </c>
      <c r="J189" s="172">
        <f t="shared" si="29"/>
        <v>0</v>
      </c>
      <c r="K189" s="171" t="str">
        <f t="shared" si="30"/>
        <v/>
      </c>
      <c r="L189" s="172">
        <f t="shared" si="31"/>
        <v>0</v>
      </c>
      <c r="M189" s="171" t="str">
        <f t="shared" si="32"/>
        <v/>
      </c>
      <c r="N189" s="172">
        <f t="shared" si="33"/>
        <v>0</v>
      </c>
      <c r="O189" s="171" t="str">
        <f t="shared" si="34"/>
        <v/>
      </c>
      <c r="P189" s="172">
        <f t="shared" si="35"/>
        <v>0</v>
      </c>
    </row>
    <row r="190" spans="1:16" ht="20.399999999999999" hidden="1" customHeight="1" x14ac:dyDescent="0.25">
      <c r="A190" s="3" t="str">
        <f t="shared" si="27"/>
        <v>Hide</v>
      </c>
      <c r="B190" s="169"/>
      <c r="C190" s="170"/>
      <c r="D190" s="84"/>
      <c r="E190" s="295"/>
      <c r="F190" s="295"/>
      <c r="G190" s="292" t="str">
        <f>IFERROR(CONCATENATE(VLOOKUP($D$6,FiscalYearProgramYear,2,FALSE),0,VLOOKUP('CLINs &amp; Ceiling Rates'!$D$5,NAICS!$N$11:$P$18,3,FALSE),VLOOKUP('CLINs &amp; Ceiling Rates'!C190,NAICS!$V$1:$W$153,2,FALSE),VLOOKUP('CLINs &amp; Ceiling Rates'!D190,NAICS!$O$6:$P$7,2,FALSE)),"")</f>
        <v/>
      </c>
      <c r="H190" s="140"/>
      <c r="I190" s="171" t="str">
        <f t="shared" si="28"/>
        <v/>
      </c>
      <c r="J190" s="172">
        <f t="shared" si="29"/>
        <v>0</v>
      </c>
      <c r="K190" s="171" t="str">
        <f t="shared" si="30"/>
        <v/>
      </c>
      <c r="L190" s="172">
        <f t="shared" si="31"/>
        <v>0</v>
      </c>
      <c r="M190" s="171" t="str">
        <f t="shared" si="32"/>
        <v/>
      </c>
      <c r="N190" s="172">
        <f t="shared" si="33"/>
        <v>0</v>
      </c>
      <c r="O190" s="171" t="str">
        <f t="shared" si="34"/>
        <v/>
      </c>
      <c r="P190" s="172">
        <f t="shared" si="35"/>
        <v>0</v>
      </c>
    </row>
    <row r="191" spans="1:16" ht="20.399999999999999" hidden="1" customHeight="1" x14ac:dyDescent="0.25">
      <c r="A191" s="3" t="str">
        <f t="shared" si="27"/>
        <v>Hide</v>
      </c>
      <c r="B191" s="169"/>
      <c r="C191" s="170"/>
      <c r="D191" s="84"/>
      <c r="E191" s="295"/>
      <c r="F191" s="295"/>
      <c r="G191" s="292" t="str">
        <f>IFERROR(CONCATENATE(VLOOKUP($D$6,FiscalYearProgramYear,2,FALSE),0,VLOOKUP('CLINs &amp; Ceiling Rates'!$D$5,NAICS!$N$11:$P$18,3,FALSE),VLOOKUP('CLINs &amp; Ceiling Rates'!C191,NAICS!$V$1:$W$153,2,FALSE),VLOOKUP('CLINs &amp; Ceiling Rates'!D191,NAICS!$O$6:$P$7,2,FALSE)),"")</f>
        <v/>
      </c>
      <c r="H191" s="140"/>
      <c r="I191" s="171" t="str">
        <f t="shared" si="28"/>
        <v/>
      </c>
      <c r="J191" s="172">
        <f t="shared" si="29"/>
        <v>0</v>
      </c>
      <c r="K191" s="171" t="str">
        <f t="shared" si="30"/>
        <v/>
      </c>
      <c r="L191" s="172">
        <f t="shared" si="31"/>
        <v>0</v>
      </c>
      <c r="M191" s="171" t="str">
        <f t="shared" si="32"/>
        <v/>
      </c>
      <c r="N191" s="172">
        <f t="shared" si="33"/>
        <v>0</v>
      </c>
      <c r="O191" s="171" t="str">
        <f t="shared" si="34"/>
        <v/>
      </c>
      <c r="P191" s="172">
        <f t="shared" si="35"/>
        <v>0</v>
      </c>
    </row>
    <row r="192" spans="1:16" ht="20.399999999999999" hidden="1" customHeight="1" x14ac:dyDescent="0.25">
      <c r="A192" s="3" t="str">
        <f t="shared" si="27"/>
        <v>Hide</v>
      </c>
      <c r="B192" s="169"/>
      <c r="C192" s="170"/>
      <c r="D192" s="84"/>
      <c r="E192" s="295"/>
      <c r="F192" s="295"/>
      <c r="G192" s="292" t="str">
        <f>IFERROR(CONCATENATE(VLOOKUP($D$6,FiscalYearProgramYear,2,FALSE),0,VLOOKUP('CLINs &amp; Ceiling Rates'!$D$5,NAICS!$N$11:$P$18,3,FALSE),VLOOKUP('CLINs &amp; Ceiling Rates'!C192,NAICS!$V$1:$W$153,2,FALSE),VLOOKUP('CLINs &amp; Ceiling Rates'!D192,NAICS!$O$6:$P$7,2,FALSE)),"")</f>
        <v/>
      </c>
      <c r="H192" s="140"/>
      <c r="I192" s="171" t="str">
        <f t="shared" si="28"/>
        <v/>
      </c>
      <c r="J192" s="172">
        <f t="shared" si="29"/>
        <v>0</v>
      </c>
      <c r="K192" s="171" t="str">
        <f t="shared" si="30"/>
        <v/>
      </c>
      <c r="L192" s="172">
        <f t="shared" si="31"/>
        <v>0</v>
      </c>
      <c r="M192" s="171" t="str">
        <f t="shared" si="32"/>
        <v/>
      </c>
      <c r="N192" s="172">
        <f t="shared" si="33"/>
        <v>0</v>
      </c>
      <c r="O192" s="171" t="str">
        <f t="shared" si="34"/>
        <v/>
      </c>
      <c r="P192" s="172">
        <f t="shared" si="35"/>
        <v>0</v>
      </c>
    </row>
    <row r="193" spans="1:16" ht="20.399999999999999" hidden="1" customHeight="1" x14ac:dyDescent="0.25">
      <c r="A193" s="3" t="str">
        <f t="shared" si="27"/>
        <v>Hide</v>
      </c>
      <c r="B193" s="169"/>
      <c r="C193" s="170"/>
      <c r="D193" s="84"/>
      <c r="E193" s="295"/>
      <c r="F193" s="295"/>
      <c r="G193" s="292" t="str">
        <f>IFERROR(CONCATENATE(VLOOKUP($D$6,FiscalYearProgramYear,2,FALSE),0,VLOOKUP('CLINs &amp; Ceiling Rates'!$D$5,NAICS!$N$11:$P$18,3,FALSE),VLOOKUP('CLINs &amp; Ceiling Rates'!C193,NAICS!$V$1:$W$153,2,FALSE),VLOOKUP('CLINs &amp; Ceiling Rates'!D193,NAICS!$O$6:$P$7,2,FALSE)),"")</f>
        <v/>
      </c>
      <c r="H193" s="140"/>
      <c r="I193" s="171" t="str">
        <f t="shared" si="28"/>
        <v/>
      </c>
      <c r="J193" s="172">
        <f t="shared" si="29"/>
        <v>0</v>
      </c>
      <c r="K193" s="171" t="str">
        <f t="shared" si="30"/>
        <v/>
      </c>
      <c r="L193" s="172">
        <f t="shared" si="31"/>
        <v>0</v>
      </c>
      <c r="M193" s="171" t="str">
        <f t="shared" si="32"/>
        <v/>
      </c>
      <c r="N193" s="172">
        <f t="shared" si="33"/>
        <v>0</v>
      </c>
      <c r="O193" s="171" t="str">
        <f t="shared" si="34"/>
        <v/>
      </c>
      <c r="P193" s="172">
        <f t="shared" si="35"/>
        <v>0</v>
      </c>
    </row>
    <row r="194" spans="1:16" ht="20.399999999999999" hidden="1" customHeight="1" x14ac:dyDescent="0.25">
      <c r="A194" s="3" t="str">
        <f t="shared" si="27"/>
        <v>Hide</v>
      </c>
      <c r="B194" s="169"/>
      <c r="C194" s="170"/>
      <c r="D194" s="84"/>
      <c r="E194" s="295"/>
      <c r="F194" s="295"/>
      <c r="G194" s="292" t="str">
        <f>IFERROR(CONCATENATE(VLOOKUP($D$6,FiscalYearProgramYear,2,FALSE),0,VLOOKUP('CLINs &amp; Ceiling Rates'!$D$5,NAICS!$N$11:$P$18,3,FALSE),VLOOKUP('CLINs &amp; Ceiling Rates'!C194,NAICS!$V$1:$W$153,2,FALSE),VLOOKUP('CLINs &amp; Ceiling Rates'!D194,NAICS!$O$6:$P$7,2,FALSE)),"")</f>
        <v/>
      </c>
      <c r="H194" s="140"/>
      <c r="I194" s="171" t="str">
        <f t="shared" si="28"/>
        <v/>
      </c>
      <c r="J194" s="172">
        <f t="shared" si="29"/>
        <v>0</v>
      </c>
      <c r="K194" s="171" t="str">
        <f t="shared" si="30"/>
        <v/>
      </c>
      <c r="L194" s="172">
        <f t="shared" si="31"/>
        <v>0</v>
      </c>
      <c r="M194" s="171" t="str">
        <f t="shared" si="32"/>
        <v/>
      </c>
      <c r="N194" s="172">
        <f t="shared" si="33"/>
        <v>0</v>
      </c>
      <c r="O194" s="171" t="str">
        <f t="shared" si="34"/>
        <v/>
      </c>
      <c r="P194" s="172">
        <f t="shared" si="35"/>
        <v>0</v>
      </c>
    </row>
    <row r="195" spans="1:16" ht="20.399999999999999" hidden="1" customHeight="1" x14ac:dyDescent="0.25">
      <c r="A195" s="3" t="str">
        <f t="shared" si="27"/>
        <v>Hide</v>
      </c>
      <c r="B195" s="169"/>
      <c r="C195" s="170"/>
      <c r="D195" s="84"/>
      <c r="E195" s="295"/>
      <c r="F195" s="295"/>
      <c r="G195" s="292" t="str">
        <f>IFERROR(CONCATENATE(VLOOKUP($D$6,FiscalYearProgramYear,2,FALSE),0,VLOOKUP('CLINs &amp; Ceiling Rates'!$D$5,NAICS!$N$11:$P$18,3,FALSE),VLOOKUP('CLINs &amp; Ceiling Rates'!C195,NAICS!$V$1:$W$153,2,FALSE),VLOOKUP('CLINs &amp; Ceiling Rates'!D195,NAICS!$O$6:$P$7,2,FALSE)),"")</f>
        <v/>
      </c>
      <c r="H195" s="140"/>
      <c r="I195" s="171" t="str">
        <f t="shared" si="28"/>
        <v/>
      </c>
      <c r="J195" s="172">
        <f t="shared" si="29"/>
        <v>0</v>
      </c>
      <c r="K195" s="171" t="str">
        <f t="shared" si="30"/>
        <v/>
      </c>
      <c r="L195" s="172">
        <f t="shared" si="31"/>
        <v>0</v>
      </c>
      <c r="M195" s="171" t="str">
        <f t="shared" si="32"/>
        <v/>
      </c>
      <c r="N195" s="172">
        <f t="shared" si="33"/>
        <v>0</v>
      </c>
      <c r="O195" s="171" t="str">
        <f t="shared" si="34"/>
        <v/>
      </c>
      <c r="P195" s="172">
        <f t="shared" si="35"/>
        <v>0</v>
      </c>
    </row>
    <row r="196" spans="1:16" ht="20.399999999999999" hidden="1" customHeight="1" x14ac:dyDescent="0.25">
      <c r="A196" s="3" t="str">
        <f t="shared" si="27"/>
        <v>Hide</v>
      </c>
      <c r="B196" s="169"/>
      <c r="C196" s="170"/>
      <c r="D196" s="84"/>
      <c r="E196" s="295"/>
      <c r="F196" s="295"/>
      <c r="G196" s="292" t="str">
        <f>IFERROR(CONCATENATE(VLOOKUP($D$6,FiscalYearProgramYear,2,FALSE),0,VLOOKUP('CLINs &amp; Ceiling Rates'!$D$5,NAICS!$N$11:$P$18,3,FALSE),VLOOKUP('CLINs &amp; Ceiling Rates'!C196,NAICS!$V$1:$W$153,2,FALSE),VLOOKUP('CLINs &amp; Ceiling Rates'!D196,NAICS!$O$6:$P$7,2,FALSE)),"")</f>
        <v/>
      </c>
      <c r="H196" s="140"/>
      <c r="I196" s="171" t="str">
        <f t="shared" si="28"/>
        <v/>
      </c>
      <c r="J196" s="172">
        <f t="shared" si="29"/>
        <v>0</v>
      </c>
      <c r="K196" s="171" t="str">
        <f t="shared" si="30"/>
        <v/>
      </c>
      <c r="L196" s="172">
        <f t="shared" si="31"/>
        <v>0</v>
      </c>
      <c r="M196" s="171" t="str">
        <f t="shared" si="32"/>
        <v/>
      </c>
      <c r="N196" s="172">
        <f t="shared" si="33"/>
        <v>0</v>
      </c>
      <c r="O196" s="171" t="str">
        <f t="shared" si="34"/>
        <v/>
      </c>
      <c r="P196" s="172">
        <f t="shared" si="35"/>
        <v>0</v>
      </c>
    </row>
    <row r="197" spans="1:16" ht="20.399999999999999" hidden="1" customHeight="1" x14ac:dyDescent="0.25">
      <c r="A197" s="3" t="str">
        <f t="shared" si="27"/>
        <v>Hide</v>
      </c>
      <c r="B197" s="169"/>
      <c r="C197" s="170"/>
      <c r="D197" s="84"/>
      <c r="E197" s="295"/>
      <c r="F197" s="295"/>
      <c r="G197" s="292" t="str">
        <f>IFERROR(CONCATENATE(VLOOKUP($D$6,FiscalYearProgramYear,2,FALSE),0,VLOOKUP('CLINs &amp; Ceiling Rates'!$D$5,NAICS!$N$11:$P$18,3,FALSE),VLOOKUP('CLINs &amp; Ceiling Rates'!C197,NAICS!$V$1:$W$153,2,FALSE),VLOOKUP('CLINs &amp; Ceiling Rates'!D197,NAICS!$O$6:$P$7,2,FALSE)),"")</f>
        <v/>
      </c>
      <c r="H197" s="140"/>
      <c r="I197" s="171" t="str">
        <f t="shared" si="28"/>
        <v/>
      </c>
      <c r="J197" s="172">
        <f t="shared" si="29"/>
        <v>0</v>
      </c>
      <c r="K197" s="171" t="str">
        <f t="shared" si="30"/>
        <v/>
      </c>
      <c r="L197" s="172">
        <f t="shared" si="31"/>
        <v>0</v>
      </c>
      <c r="M197" s="171" t="str">
        <f t="shared" si="32"/>
        <v/>
      </c>
      <c r="N197" s="172">
        <f t="shared" si="33"/>
        <v>0</v>
      </c>
      <c r="O197" s="171" t="str">
        <f t="shared" si="34"/>
        <v/>
      </c>
      <c r="P197" s="172">
        <f t="shared" si="35"/>
        <v>0</v>
      </c>
    </row>
    <row r="198" spans="1:16" ht="20.399999999999999" hidden="1" customHeight="1" x14ac:dyDescent="0.25">
      <c r="A198" s="3" t="str">
        <f t="shared" si="27"/>
        <v>Hide</v>
      </c>
      <c r="B198" s="169"/>
      <c r="C198" s="170"/>
      <c r="D198" s="84"/>
      <c r="E198" s="295"/>
      <c r="F198" s="295"/>
      <c r="G198" s="292" t="str">
        <f>IFERROR(CONCATENATE(VLOOKUP($D$6,FiscalYearProgramYear,2,FALSE),0,VLOOKUP('CLINs &amp; Ceiling Rates'!$D$5,NAICS!$N$11:$P$18,3,FALSE),VLOOKUP('CLINs &amp; Ceiling Rates'!C198,NAICS!$V$1:$W$153,2,FALSE),VLOOKUP('CLINs &amp; Ceiling Rates'!D198,NAICS!$O$6:$P$7,2,FALSE)),"")</f>
        <v/>
      </c>
      <c r="H198" s="140"/>
      <c r="I198" s="171" t="str">
        <f t="shared" si="28"/>
        <v/>
      </c>
      <c r="J198" s="172">
        <f t="shared" si="29"/>
        <v>0</v>
      </c>
      <c r="K198" s="171" t="str">
        <f t="shared" si="30"/>
        <v/>
      </c>
      <c r="L198" s="172">
        <f t="shared" si="31"/>
        <v>0</v>
      </c>
      <c r="M198" s="171" t="str">
        <f t="shared" si="32"/>
        <v/>
      </c>
      <c r="N198" s="172">
        <f t="shared" si="33"/>
        <v>0</v>
      </c>
      <c r="O198" s="171" t="str">
        <f t="shared" si="34"/>
        <v/>
      </c>
      <c r="P198" s="172">
        <f t="shared" si="35"/>
        <v>0</v>
      </c>
    </row>
    <row r="199" spans="1:16" ht="20.399999999999999" hidden="1" customHeight="1" x14ac:dyDescent="0.25">
      <c r="A199" s="3" t="str">
        <f t="shared" si="27"/>
        <v>Hide</v>
      </c>
      <c r="B199" s="169"/>
      <c r="C199" s="170"/>
      <c r="D199" s="84"/>
      <c r="E199" s="295"/>
      <c r="F199" s="295"/>
      <c r="G199" s="292" t="str">
        <f>IFERROR(CONCATENATE(VLOOKUP($D$6,FiscalYearProgramYear,2,FALSE),0,VLOOKUP('CLINs &amp; Ceiling Rates'!$D$5,NAICS!$N$11:$P$18,3,FALSE),VLOOKUP('CLINs &amp; Ceiling Rates'!C199,NAICS!$V$1:$W$153,2,FALSE),VLOOKUP('CLINs &amp; Ceiling Rates'!D199,NAICS!$O$6:$P$7,2,FALSE)),"")</f>
        <v/>
      </c>
      <c r="H199" s="140"/>
      <c r="I199" s="171" t="str">
        <f t="shared" si="28"/>
        <v/>
      </c>
      <c r="J199" s="172">
        <f t="shared" si="29"/>
        <v>0</v>
      </c>
      <c r="K199" s="171" t="str">
        <f t="shared" si="30"/>
        <v/>
      </c>
      <c r="L199" s="172">
        <f t="shared" si="31"/>
        <v>0</v>
      </c>
      <c r="M199" s="171" t="str">
        <f t="shared" si="32"/>
        <v/>
      </c>
      <c r="N199" s="172">
        <f t="shared" si="33"/>
        <v>0</v>
      </c>
      <c r="O199" s="171" t="str">
        <f t="shared" si="34"/>
        <v/>
      </c>
      <c r="P199" s="172">
        <f t="shared" si="35"/>
        <v>0</v>
      </c>
    </row>
    <row r="200" spans="1:16" ht="20.399999999999999" hidden="1" customHeight="1" x14ac:dyDescent="0.25">
      <c r="A200" s="3" t="str">
        <f t="shared" si="27"/>
        <v>Hide</v>
      </c>
      <c r="B200" s="169"/>
      <c r="C200" s="170"/>
      <c r="D200" s="84"/>
      <c r="E200" s="295"/>
      <c r="F200" s="295"/>
      <c r="G200" s="292" t="str">
        <f>IFERROR(CONCATENATE(VLOOKUP($D$6,FiscalYearProgramYear,2,FALSE),0,VLOOKUP('CLINs &amp; Ceiling Rates'!$D$5,NAICS!$N$11:$P$18,3,FALSE),VLOOKUP('CLINs &amp; Ceiling Rates'!C200,NAICS!$V$1:$W$153,2,FALSE),VLOOKUP('CLINs &amp; Ceiling Rates'!D200,NAICS!$O$6:$P$7,2,FALSE)),"")</f>
        <v/>
      </c>
      <c r="H200" s="140"/>
      <c r="I200" s="171" t="str">
        <f t="shared" si="28"/>
        <v/>
      </c>
      <c r="J200" s="172">
        <f t="shared" si="29"/>
        <v>0</v>
      </c>
      <c r="K200" s="171" t="str">
        <f t="shared" si="30"/>
        <v/>
      </c>
      <c r="L200" s="172">
        <f t="shared" si="31"/>
        <v>0</v>
      </c>
      <c r="M200" s="171" t="str">
        <f t="shared" si="32"/>
        <v/>
      </c>
      <c r="N200" s="172">
        <f t="shared" si="33"/>
        <v>0</v>
      </c>
      <c r="O200" s="171" t="str">
        <f t="shared" si="34"/>
        <v/>
      </c>
      <c r="P200" s="172">
        <f t="shared" si="35"/>
        <v>0</v>
      </c>
    </row>
    <row r="201" spans="1:16" ht="20.399999999999999" hidden="1" customHeight="1" x14ac:dyDescent="0.25">
      <c r="A201" s="3" t="str">
        <f t="shared" si="27"/>
        <v>Hide</v>
      </c>
      <c r="B201" s="169"/>
      <c r="C201" s="170"/>
      <c r="D201" s="84"/>
      <c r="E201" s="295"/>
      <c r="F201" s="295"/>
      <c r="G201" s="292" t="str">
        <f>IFERROR(CONCATENATE(VLOOKUP($D$6,FiscalYearProgramYear,2,FALSE),0,VLOOKUP('CLINs &amp; Ceiling Rates'!$D$5,NAICS!$N$11:$P$18,3,FALSE),VLOOKUP('CLINs &amp; Ceiling Rates'!C201,NAICS!$V$1:$W$153,2,FALSE),VLOOKUP('CLINs &amp; Ceiling Rates'!D201,NAICS!$O$6:$P$7,2,FALSE)),"")</f>
        <v/>
      </c>
      <c r="H201" s="140"/>
      <c r="I201" s="171" t="str">
        <f t="shared" si="28"/>
        <v/>
      </c>
      <c r="J201" s="172">
        <f t="shared" si="29"/>
        <v>0</v>
      </c>
      <c r="K201" s="171" t="str">
        <f t="shared" si="30"/>
        <v/>
      </c>
      <c r="L201" s="172">
        <f t="shared" si="31"/>
        <v>0</v>
      </c>
      <c r="M201" s="171" t="str">
        <f t="shared" si="32"/>
        <v/>
      </c>
      <c r="N201" s="172">
        <f t="shared" si="33"/>
        <v>0</v>
      </c>
      <c r="O201" s="171" t="str">
        <f t="shared" si="34"/>
        <v/>
      </c>
      <c r="P201" s="172">
        <f t="shared" si="35"/>
        <v>0</v>
      </c>
    </row>
    <row r="202" spans="1:16" ht="20.399999999999999" hidden="1" customHeight="1" x14ac:dyDescent="0.25">
      <c r="A202" s="3" t="str">
        <f t="shared" si="27"/>
        <v>Hide</v>
      </c>
      <c r="B202" s="169"/>
      <c r="C202" s="170"/>
      <c r="D202" s="84"/>
      <c r="E202" s="295"/>
      <c r="F202" s="295"/>
      <c r="G202" s="292" t="str">
        <f>IFERROR(CONCATENATE(VLOOKUP($D$6,FiscalYearProgramYear,2,FALSE),0,VLOOKUP('CLINs &amp; Ceiling Rates'!$D$5,NAICS!$N$11:$P$18,3,FALSE),VLOOKUP('CLINs &amp; Ceiling Rates'!C202,NAICS!$V$1:$W$153,2,FALSE),VLOOKUP('CLINs &amp; Ceiling Rates'!D202,NAICS!$O$6:$P$7,2,FALSE)),"")</f>
        <v/>
      </c>
      <c r="H202" s="140"/>
      <c r="I202" s="171" t="str">
        <f t="shared" si="28"/>
        <v/>
      </c>
      <c r="J202" s="172">
        <f t="shared" si="29"/>
        <v>0</v>
      </c>
      <c r="K202" s="171" t="str">
        <f t="shared" si="30"/>
        <v/>
      </c>
      <c r="L202" s="172">
        <f t="shared" si="31"/>
        <v>0</v>
      </c>
      <c r="M202" s="171" t="str">
        <f t="shared" si="32"/>
        <v/>
      </c>
      <c r="N202" s="172">
        <f t="shared" si="33"/>
        <v>0</v>
      </c>
      <c r="O202" s="171" t="str">
        <f t="shared" si="34"/>
        <v/>
      </c>
      <c r="P202" s="172">
        <f t="shared" si="35"/>
        <v>0</v>
      </c>
    </row>
    <row r="203" spans="1:16" ht="20.399999999999999" hidden="1" customHeight="1" x14ac:dyDescent="0.25">
      <c r="A203" s="3" t="str">
        <f t="shared" si="27"/>
        <v>Hide</v>
      </c>
      <c r="B203" s="169"/>
      <c r="C203" s="170"/>
      <c r="D203" s="84"/>
      <c r="E203" s="295"/>
      <c r="F203" s="295"/>
      <c r="G203" s="292" t="str">
        <f>IFERROR(CONCATENATE(VLOOKUP($D$6,FiscalYearProgramYear,2,FALSE),0,VLOOKUP('CLINs &amp; Ceiling Rates'!$D$5,NAICS!$N$11:$P$18,3,FALSE),VLOOKUP('CLINs &amp; Ceiling Rates'!C203,NAICS!$V$1:$W$153,2,FALSE),VLOOKUP('CLINs &amp; Ceiling Rates'!D203,NAICS!$O$6:$P$7,2,FALSE)),"")</f>
        <v/>
      </c>
      <c r="H203" s="140"/>
      <c r="I203" s="171" t="str">
        <f t="shared" si="28"/>
        <v/>
      </c>
      <c r="J203" s="172">
        <f t="shared" si="29"/>
        <v>0</v>
      </c>
      <c r="K203" s="171" t="str">
        <f t="shared" si="30"/>
        <v/>
      </c>
      <c r="L203" s="172">
        <f t="shared" si="31"/>
        <v>0</v>
      </c>
      <c r="M203" s="171" t="str">
        <f t="shared" si="32"/>
        <v/>
      </c>
      <c r="N203" s="172">
        <f t="shared" si="33"/>
        <v>0</v>
      </c>
      <c r="O203" s="171" t="str">
        <f t="shared" si="34"/>
        <v/>
      </c>
      <c r="P203" s="172">
        <f t="shared" si="35"/>
        <v>0</v>
      </c>
    </row>
    <row r="204" spans="1:16" ht="20.399999999999999" hidden="1" customHeight="1" x14ac:dyDescent="0.25">
      <c r="A204" s="3" t="str">
        <f t="shared" si="27"/>
        <v>Hide</v>
      </c>
      <c r="B204" s="169"/>
      <c r="C204" s="170"/>
      <c r="D204" s="84"/>
      <c r="E204" s="295"/>
      <c r="F204" s="295"/>
      <c r="G204" s="292" t="str">
        <f>IFERROR(CONCATENATE(VLOOKUP($D$6,FiscalYearProgramYear,2,FALSE),0,VLOOKUP('CLINs &amp; Ceiling Rates'!$D$5,NAICS!$N$11:$P$18,3,FALSE),VLOOKUP('CLINs &amp; Ceiling Rates'!C204,NAICS!$V$1:$W$153,2,FALSE),VLOOKUP('CLINs &amp; Ceiling Rates'!D204,NAICS!$O$6:$P$7,2,FALSE)),"")</f>
        <v/>
      </c>
      <c r="H204" s="140"/>
      <c r="I204" s="171" t="str">
        <f t="shared" si="28"/>
        <v/>
      </c>
      <c r="J204" s="172">
        <f t="shared" si="29"/>
        <v>0</v>
      </c>
      <c r="K204" s="171" t="str">
        <f t="shared" si="30"/>
        <v/>
      </c>
      <c r="L204" s="172">
        <f t="shared" si="31"/>
        <v>0</v>
      </c>
      <c r="M204" s="171" t="str">
        <f t="shared" si="32"/>
        <v/>
      </c>
      <c r="N204" s="172">
        <f t="shared" si="33"/>
        <v>0</v>
      </c>
      <c r="O204" s="171" t="str">
        <f t="shared" si="34"/>
        <v/>
      </c>
      <c r="P204" s="172">
        <f t="shared" si="35"/>
        <v>0</v>
      </c>
    </row>
    <row r="205" spans="1:16" ht="20.399999999999999" hidden="1" customHeight="1" x14ac:dyDescent="0.25">
      <c r="A205" s="3" t="str">
        <f t="shared" si="27"/>
        <v>Hide</v>
      </c>
      <c r="B205" s="169"/>
      <c r="C205" s="170"/>
      <c r="D205" s="84"/>
      <c r="E205" s="295"/>
      <c r="F205" s="295"/>
      <c r="G205" s="292" t="str">
        <f>IFERROR(CONCATENATE(VLOOKUP($D$6,FiscalYearProgramYear,2,FALSE),0,VLOOKUP('CLINs &amp; Ceiling Rates'!$D$5,NAICS!$N$11:$P$18,3,FALSE),VLOOKUP('CLINs &amp; Ceiling Rates'!C205,NAICS!$V$1:$W$153,2,FALSE),VLOOKUP('CLINs &amp; Ceiling Rates'!D205,NAICS!$O$6:$P$7,2,FALSE)),"")</f>
        <v/>
      </c>
      <c r="H205" s="140"/>
      <c r="I205" s="171" t="str">
        <f t="shared" si="28"/>
        <v/>
      </c>
      <c r="J205" s="172">
        <f t="shared" si="29"/>
        <v>0</v>
      </c>
      <c r="K205" s="171" t="str">
        <f t="shared" si="30"/>
        <v/>
      </c>
      <c r="L205" s="172">
        <f t="shared" si="31"/>
        <v>0</v>
      </c>
      <c r="M205" s="171" t="str">
        <f t="shared" si="32"/>
        <v/>
      </c>
      <c r="N205" s="172">
        <f t="shared" si="33"/>
        <v>0</v>
      </c>
      <c r="O205" s="171" t="str">
        <f t="shared" si="34"/>
        <v/>
      </c>
      <c r="P205" s="172">
        <f t="shared" si="35"/>
        <v>0</v>
      </c>
    </row>
    <row r="206" spans="1:16" ht="20.399999999999999" hidden="1" customHeight="1" x14ac:dyDescent="0.25">
      <c r="A206" s="3" t="str">
        <f t="shared" si="27"/>
        <v>Hide</v>
      </c>
      <c r="B206" s="169"/>
      <c r="C206" s="170"/>
      <c r="D206" s="84"/>
      <c r="E206" s="295"/>
      <c r="F206" s="295"/>
      <c r="G206" s="292" t="str">
        <f>IFERROR(CONCATENATE(VLOOKUP($D$6,FiscalYearProgramYear,2,FALSE),0,VLOOKUP('CLINs &amp; Ceiling Rates'!$D$5,NAICS!$N$11:$P$18,3,FALSE),VLOOKUP('CLINs &amp; Ceiling Rates'!C206,NAICS!$V$1:$W$153,2,FALSE),VLOOKUP('CLINs &amp; Ceiling Rates'!D206,NAICS!$O$6:$P$7,2,FALSE)),"")</f>
        <v/>
      </c>
      <c r="H206" s="140"/>
      <c r="I206" s="171" t="str">
        <f t="shared" si="28"/>
        <v/>
      </c>
      <c r="J206" s="172">
        <f t="shared" si="29"/>
        <v>0</v>
      </c>
      <c r="K206" s="171" t="str">
        <f t="shared" si="30"/>
        <v/>
      </c>
      <c r="L206" s="172">
        <f t="shared" si="31"/>
        <v>0</v>
      </c>
      <c r="M206" s="171" t="str">
        <f t="shared" si="32"/>
        <v/>
      </c>
      <c r="N206" s="172">
        <f t="shared" si="33"/>
        <v>0</v>
      </c>
      <c r="O206" s="171" t="str">
        <f t="shared" si="34"/>
        <v/>
      </c>
      <c r="P206" s="172">
        <f t="shared" si="35"/>
        <v>0</v>
      </c>
    </row>
    <row r="207" spans="1:16" ht="20.399999999999999" hidden="1" customHeight="1" x14ac:dyDescent="0.25">
      <c r="A207" s="3" t="str">
        <f t="shared" ref="A207:A217" si="36">IF(B207="","Hide","")</f>
        <v>Hide</v>
      </c>
      <c r="B207" s="169"/>
      <c r="C207" s="170"/>
      <c r="D207" s="84"/>
      <c r="E207" s="295"/>
      <c r="F207" s="295"/>
      <c r="G207" s="292" t="str">
        <f>IFERROR(CONCATENATE(VLOOKUP($D$6,FiscalYearProgramYear,2,FALSE),0,VLOOKUP('CLINs &amp; Ceiling Rates'!$D$5,NAICS!$N$11:$P$18,3,FALSE),VLOOKUP('CLINs &amp; Ceiling Rates'!C207,NAICS!$V$1:$W$153,2,FALSE),VLOOKUP('CLINs &amp; Ceiling Rates'!D207,NAICS!$O$6:$P$7,2,FALSE)),"")</f>
        <v/>
      </c>
      <c r="H207" s="140"/>
      <c r="I207" s="171" t="str">
        <f t="shared" ref="I207:I217" si="37">IFERROR(CONCATENATE((LEFT(G207,2)+1),RIGHT(G207,6)),"")</f>
        <v/>
      </c>
      <c r="J207" s="172">
        <f t="shared" ref="J207:J217" si="38">ROUND(H207*(1+J$5),2)</f>
        <v>0</v>
      </c>
      <c r="K207" s="171" t="str">
        <f t="shared" ref="K207:K217" si="39">IFERROR(CONCATENATE((LEFT(I207,2)+1),RIGHT(I207,6)),"")</f>
        <v/>
      </c>
      <c r="L207" s="172">
        <f t="shared" ref="L207:L217" si="40">ROUND(J207*(1+L$5),2)</f>
        <v>0</v>
      </c>
      <c r="M207" s="171" t="str">
        <f t="shared" ref="M207:M217" si="41">IFERROR(CONCATENATE((LEFT(K207,2)+1),RIGHT(K207,6)),"")</f>
        <v/>
      </c>
      <c r="N207" s="172">
        <f t="shared" ref="N207:N217" si="42">ROUND(L207*(1+N$5),2)</f>
        <v>0</v>
      </c>
      <c r="O207" s="171" t="str">
        <f t="shared" ref="O207:O217" si="43">IFERROR(CONCATENATE((LEFT(M207,2)+1),RIGHT(M207,6)),"")</f>
        <v/>
      </c>
      <c r="P207" s="172">
        <f t="shared" ref="P207:P217" si="44">ROUND(N207*(1+P$5),2)</f>
        <v>0</v>
      </c>
    </row>
    <row r="208" spans="1:16" ht="20.399999999999999" hidden="1" customHeight="1" x14ac:dyDescent="0.25">
      <c r="A208" s="3" t="str">
        <f t="shared" si="36"/>
        <v>Hide</v>
      </c>
      <c r="B208" s="169"/>
      <c r="C208" s="170"/>
      <c r="D208" s="84"/>
      <c r="E208" s="295"/>
      <c r="F208" s="295"/>
      <c r="G208" s="292" t="str">
        <f>IFERROR(CONCATENATE(VLOOKUP($D$6,FiscalYearProgramYear,2,FALSE),0,VLOOKUP('CLINs &amp; Ceiling Rates'!$D$5,NAICS!$N$11:$P$18,3,FALSE),VLOOKUP('CLINs &amp; Ceiling Rates'!C208,NAICS!$V$1:$W$153,2,FALSE),VLOOKUP('CLINs &amp; Ceiling Rates'!D208,NAICS!$O$6:$P$7,2,FALSE)),"")</f>
        <v/>
      </c>
      <c r="H208" s="140"/>
      <c r="I208" s="171" t="str">
        <f t="shared" si="37"/>
        <v/>
      </c>
      <c r="J208" s="172">
        <f t="shared" si="38"/>
        <v>0</v>
      </c>
      <c r="K208" s="171" t="str">
        <f t="shared" si="39"/>
        <v/>
      </c>
      <c r="L208" s="172">
        <f t="shared" si="40"/>
        <v>0</v>
      </c>
      <c r="M208" s="171" t="str">
        <f t="shared" si="41"/>
        <v/>
      </c>
      <c r="N208" s="172">
        <f t="shared" si="42"/>
        <v>0</v>
      </c>
      <c r="O208" s="171" t="str">
        <f t="shared" si="43"/>
        <v/>
      </c>
      <c r="P208" s="172">
        <f t="shared" si="44"/>
        <v>0</v>
      </c>
    </row>
    <row r="209" spans="1:16" ht="20.399999999999999" hidden="1" customHeight="1" x14ac:dyDescent="0.25">
      <c r="A209" s="3" t="str">
        <f t="shared" si="36"/>
        <v>Hide</v>
      </c>
      <c r="B209" s="169"/>
      <c r="C209" s="170"/>
      <c r="D209" s="84"/>
      <c r="E209" s="295"/>
      <c r="F209" s="295"/>
      <c r="G209" s="292" t="str">
        <f>IFERROR(CONCATENATE(VLOOKUP($D$6,FiscalYearProgramYear,2,FALSE),0,VLOOKUP('CLINs &amp; Ceiling Rates'!$D$5,NAICS!$N$11:$P$18,3,FALSE),VLOOKUP('CLINs &amp; Ceiling Rates'!C209,NAICS!$V$1:$W$153,2,FALSE),VLOOKUP('CLINs &amp; Ceiling Rates'!D209,NAICS!$O$6:$P$7,2,FALSE)),"")</f>
        <v/>
      </c>
      <c r="H209" s="140"/>
      <c r="I209" s="171" t="str">
        <f t="shared" si="37"/>
        <v/>
      </c>
      <c r="J209" s="172">
        <f t="shared" si="38"/>
        <v>0</v>
      </c>
      <c r="K209" s="171" t="str">
        <f t="shared" si="39"/>
        <v/>
      </c>
      <c r="L209" s="172">
        <f t="shared" si="40"/>
        <v>0</v>
      </c>
      <c r="M209" s="171" t="str">
        <f t="shared" si="41"/>
        <v/>
      </c>
      <c r="N209" s="172">
        <f t="shared" si="42"/>
        <v>0</v>
      </c>
      <c r="O209" s="171" t="str">
        <f t="shared" si="43"/>
        <v/>
      </c>
      <c r="P209" s="172">
        <f t="shared" si="44"/>
        <v>0</v>
      </c>
    </row>
    <row r="210" spans="1:16" ht="20.399999999999999" hidden="1" customHeight="1" x14ac:dyDescent="0.25">
      <c r="A210" s="3" t="str">
        <f t="shared" si="36"/>
        <v>Hide</v>
      </c>
      <c r="B210" s="169"/>
      <c r="C210" s="170"/>
      <c r="D210" s="84"/>
      <c r="E210" s="295"/>
      <c r="F210" s="295"/>
      <c r="G210" s="292" t="str">
        <f>IFERROR(CONCATENATE(VLOOKUP($D$6,FiscalYearProgramYear,2,FALSE),0,VLOOKUP('CLINs &amp; Ceiling Rates'!$D$5,NAICS!$N$11:$P$18,3,FALSE),VLOOKUP('CLINs &amp; Ceiling Rates'!C210,NAICS!$V$1:$W$153,2,FALSE),VLOOKUP('CLINs &amp; Ceiling Rates'!D210,NAICS!$O$6:$P$7,2,FALSE)),"")</f>
        <v/>
      </c>
      <c r="H210" s="140"/>
      <c r="I210" s="171" t="str">
        <f t="shared" si="37"/>
        <v/>
      </c>
      <c r="J210" s="172">
        <f t="shared" si="38"/>
        <v>0</v>
      </c>
      <c r="K210" s="171" t="str">
        <f t="shared" si="39"/>
        <v/>
      </c>
      <c r="L210" s="172">
        <f t="shared" si="40"/>
        <v>0</v>
      </c>
      <c r="M210" s="171" t="str">
        <f t="shared" si="41"/>
        <v/>
      </c>
      <c r="N210" s="172">
        <f t="shared" si="42"/>
        <v>0</v>
      </c>
      <c r="O210" s="171" t="str">
        <f t="shared" si="43"/>
        <v/>
      </c>
      <c r="P210" s="172">
        <f t="shared" si="44"/>
        <v>0</v>
      </c>
    </row>
    <row r="211" spans="1:16" ht="20.399999999999999" hidden="1" customHeight="1" x14ac:dyDescent="0.25">
      <c r="A211" s="3" t="str">
        <f t="shared" si="36"/>
        <v>Hide</v>
      </c>
      <c r="B211" s="169"/>
      <c r="C211" s="170"/>
      <c r="D211" s="84"/>
      <c r="E211" s="295"/>
      <c r="F211" s="295"/>
      <c r="G211" s="292" t="str">
        <f>IFERROR(CONCATENATE(VLOOKUP($D$6,FiscalYearProgramYear,2,FALSE),0,VLOOKUP('CLINs &amp; Ceiling Rates'!$D$5,NAICS!$N$11:$P$18,3,FALSE),VLOOKUP('CLINs &amp; Ceiling Rates'!C211,NAICS!$V$1:$W$153,2,FALSE),VLOOKUP('CLINs &amp; Ceiling Rates'!D211,NAICS!$O$6:$P$7,2,FALSE)),"")</f>
        <v/>
      </c>
      <c r="H211" s="140"/>
      <c r="I211" s="171" t="str">
        <f t="shared" si="37"/>
        <v/>
      </c>
      <c r="J211" s="172">
        <f t="shared" si="38"/>
        <v>0</v>
      </c>
      <c r="K211" s="171" t="str">
        <f t="shared" si="39"/>
        <v/>
      </c>
      <c r="L211" s="172">
        <f t="shared" si="40"/>
        <v>0</v>
      </c>
      <c r="M211" s="171" t="str">
        <f t="shared" si="41"/>
        <v/>
      </c>
      <c r="N211" s="172">
        <f t="shared" si="42"/>
        <v>0</v>
      </c>
      <c r="O211" s="171" t="str">
        <f t="shared" si="43"/>
        <v/>
      </c>
      <c r="P211" s="172">
        <f t="shared" si="44"/>
        <v>0</v>
      </c>
    </row>
    <row r="212" spans="1:16" ht="20.399999999999999" hidden="1" customHeight="1" x14ac:dyDescent="0.25">
      <c r="A212" s="3" t="str">
        <f t="shared" si="36"/>
        <v>Hide</v>
      </c>
      <c r="B212" s="169"/>
      <c r="C212" s="170"/>
      <c r="D212" s="84"/>
      <c r="E212" s="295"/>
      <c r="F212" s="295"/>
      <c r="G212" s="292" t="str">
        <f>IFERROR(CONCATENATE(VLOOKUP($D$6,FiscalYearProgramYear,2,FALSE),0,VLOOKUP('CLINs &amp; Ceiling Rates'!$D$5,NAICS!$N$11:$P$18,3,FALSE),VLOOKUP('CLINs &amp; Ceiling Rates'!C212,NAICS!$V$1:$W$153,2,FALSE),VLOOKUP('CLINs &amp; Ceiling Rates'!D212,NAICS!$O$6:$P$7,2,FALSE)),"")</f>
        <v/>
      </c>
      <c r="H212" s="140"/>
      <c r="I212" s="171" t="str">
        <f t="shared" si="37"/>
        <v/>
      </c>
      <c r="J212" s="172">
        <f t="shared" si="38"/>
        <v>0</v>
      </c>
      <c r="K212" s="171" t="str">
        <f t="shared" si="39"/>
        <v/>
      </c>
      <c r="L212" s="172">
        <f t="shared" si="40"/>
        <v>0</v>
      </c>
      <c r="M212" s="171" t="str">
        <f t="shared" si="41"/>
        <v/>
      </c>
      <c r="N212" s="172">
        <f t="shared" si="42"/>
        <v>0</v>
      </c>
      <c r="O212" s="171" t="str">
        <f t="shared" si="43"/>
        <v/>
      </c>
      <c r="P212" s="172">
        <f t="shared" si="44"/>
        <v>0</v>
      </c>
    </row>
    <row r="213" spans="1:16" ht="20.399999999999999" hidden="1" customHeight="1" x14ac:dyDescent="0.25">
      <c r="A213" s="3" t="str">
        <f t="shared" si="36"/>
        <v>Hide</v>
      </c>
      <c r="B213" s="169"/>
      <c r="C213" s="170"/>
      <c r="D213" s="84"/>
      <c r="E213" s="295"/>
      <c r="F213" s="295"/>
      <c r="G213" s="292" t="str">
        <f>IFERROR(CONCATENATE(VLOOKUP($D$6,FiscalYearProgramYear,2,FALSE),0,VLOOKUP('CLINs &amp; Ceiling Rates'!$D$5,NAICS!$N$11:$P$18,3,FALSE),VLOOKUP('CLINs &amp; Ceiling Rates'!C213,NAICS!$V$1:$W$153,2,FALSE),VLOOKUP('CLINs &amp; Ceiling Rates'!D213,NAICS!$O$6:$P$7,2,FALSE)),"")</f>
        <v/>
      </c>
      <c r="H213" s="140"/>
      <c r="I213" s="171" t="str">
        <f t="shared" si="37"/>
        <v/>
      </c>
      <c r="J213" s="172">
        <f t="shared" si="38"/>
        <v>0</v>
      </c>
      <c r="K213" s="171" t="str">
        <f t="shared" si="39"/>
        <v/>
      </c>
      <c r="L213" s="172">
        <f t="shared" si="40"/>
        <v>0</v>
      </c>
      <c r="M213" s="171" t="str">
        <f t="shared" si="41"/>
        <v/>
      </c>
      <c r="N213" s="172">
        <f t="shared" si="42"/>
        <v>0</v>
      </c>
      <c r="O213" s="171" t="str">
        <f t="shared" si="43"/>
        <v/>
      </c>
      <c r="P213" s="172">
        <f t="shared" si="44"/>
        <v>0</v>
      </c>
    </row>
    <row r="214" spans="1:16" ht="20.399999999999999" hidden="1" customHeight="1" x14ac:dyDescent="0.25">
      <c r="A214" s="3" t="str">
        <f t="shared" si="36"/>
        <v>Hide</v>
      </c>
      <c r="B214" s="169"/>
      <c r="C214" s="170"/>
      <c r="D214" s="84"/>
      <c r="E214" s="295"/>
      <c r="F214" s="295"/>
      <c r="G214" s="292" t="str">
        <f>IFERROR(CONCATENATE(VLOOKUP($D$6,FiscalYearProgramYear,2,FALSE),0,VLOOKUP('CLINs &amp; Ceiling Rates'!$D$5,NAICS!$N$11:$P$18,3,FALSE),VLOOKUP('CLINs &amp; Ceiling Rates'!C214,NAICS!$V$1:$W$153,2,FALSE),VLOOKUP('CLINs &amp; Ceiling Rates'!D214,NAICS!$O$6:$P$7,2,FALSE)),"")</f>
        <v/>
      </c>
      <c r="H214" s="140"/>
      <c r="I214" s="171" t="str">
        <f t="shared" si="37"/>
        <v/>
      </c>
      <c r="J214" s="172">
        <f t="shared" si="38"/>
        <v>0</v>
      </c>
      <c r="K214" s="171" t="str">
        <f t="shared" si="39"/>
        <v/>
      </c>
      <c r="L214" s="172">
        <f t="shared" si="40"/>
        <v>0</v>
      </c>
      <c r="M214" s="171" t="str">
        <f t="shared" si="41"/>
        <v/>
      </c>
      <c r="N214" s="172">
        <f t="shared" si="42"/>
        <v>0</v>
      </c>
      <c r="O214" s="171" t="str">
        <f t="shared" si="43"/>
        <v/>
      </c>
      <c r="P214" s="172">
        <f t="shared" si="44"/>
        <v>0</v>
      </c>
    </row>
    <row r="215" spans="1:16" ht="20.399999999999999" hidden="1" customHeight="1" x14ac:dyDescent="0.25">
      <c r="A215" s="3" t="str">
        <f t="shared" si="36"/>
        <v>Hide</v>
      </c>
      <c r="B215" s="169"/>
      <c r="C215" s="170"/>
      <c r="D215" s="84"/>
      <c r="E215" s="295"/>
      <c r="F215" s="295"/>
      <c r="G215" s="292" t="str">
        <f>IFERROR(CONCATENATE(VLOOKUP($D$6,FiscalYearProgramYear,2,FALSE),0,VLOOKUP('CLINs &amp; Ceiling Rates'!$D$5,NAICS!$N$11:$P$18,3,FALSE),VLOOKUP('CLINs &amp; Ceiling Rates'!C215,NAICS!$V$1:$W$153,2,FALSE),VLOOKUP('CLINs &amp; Ceiling Rates'!D215,NAICS!$O$6:$P$7,2,FALSE)),"")</f>
        <v/>
      </c>
      <c r="H215" s="140"/>
      <c r="I215" s="171" t="str">
        <f t="shared" si="37"/>
        <v/>
      </c>
      <c r="J215" s="172">
        <f t="shared" si="38"/>
        <v>0</v>
      </c>
      <c r="K215" s="171" t="str">
        <f t="shared" si="39"/>
        <v/>
      </c>
      <c r="L215" s="172">
        <f t="shared" si="40"/>
        <v>0</v>
      </c>
      <c r="M215" s="171" t="str">
        <f t="shared" si="41"/>
        <v/>
      </c>
      <c r="N215" s="172">
        <f t="shared" si="42"/>
        <v>0</v>
      </c>
      <c r="O215" s="171" t="str">
        <f t="shared" si="43"/>
        <v/>
      </c>
      <c r="P215" s="172">
        <f t="shared" si="44"/>
        <v>0</v>
      </c>
    </row>
    <row r="216" spans="1:16" ht="20.399999999999999" hidden="1" customHeight="1" x14ac:dyDescent="0.25">
      <c r="A216" s="3" t="str">
        <f t="shared" si="36"/>
        <v>Hide</v>
      </c>
      <c r="B216" s="169"/>
      <c r="C216" s="170"/>
      <c r="D216" s="84"/>
      <c r="E216" s="295"/>
      <c r="F216" s="295"/>
      <c r="G216" s="292" t="str">
        <f>IFERROR(CONCATENATE(VLOOKUP($D$6,FiscalYearProgramYear,2,FALSE),0,VLOOKUP('CLINs &amp; Ceiling Rates'!$D$5,NAICS!$N$11:$P$18,3,FALSE),VLOOKUP('CLINs &amp; Ceiling Rates'!C216,NAICS!$V$1:$W$153,2,FALSE),VLOOKUP('CLINs &amp; Ceiling Rates'!D216,NAICS!$O$6:$P$7,2,FALSE)),"")</f>
        <v/>
      </c>
      <c r="H216" s="140"/>
      <c r="I216" s="171" t="str">
        <f t="shared" si="37"/>
        <v/>
      </c>
      <c r="J216" s="172">
        <f t="shared" si="38"/>
        <v>0</v>
      </c>
      <c r="K216" s="171" t="str">
        <f t="shared" si="39"/>
        <v/>
      </c>
      <c r="L216" s="172">
        <f t="shared" si="40"/>
        <v>0</v>
      </c>
      <c r="M216" s="171" t="str">
        <f t="shared" si="41"/>
        <v/>
      </c>
      <c r="N216" s="172">
        <f t="shared" si="42"/>
        <v>0</v>
      </c>
      <c r="O216" s="171" t="str">
        <f t="shared" si="43"/>
        <v/>
      </c>
      <c r="P216" s="172">
        <f t="shared" si="44"/>
        <v>0</v>
      </c>
    </row>
    <row r="217" spans="1:16" ht="20.399999999999999" hidden="1" customHeight="1" x14ac:dyDescent="0.25">
      <c r="A217" s="3" t="str">
        <f t="shared" si="36"/>
        <v>Hide</v>
      </c>
      <c r="B217" s="169"/>
      <c r="C217" s="170"/>
      <c r="D217" s="84"/>
      <c r="E217" s="295"/>
      <c r="F217" s="295"/>
      <c r="G217" s="292" t="str">
        <f>IFERROR(CONCATENATE(VLOOKUP($D$6,FiscalYearProgramYear,2,FALSE),0,VLOOKUP('CLINs &amp; Ceiling Rates'!$D$5,NAICS!$N$11:$P$18,3,FALSE),VLOOKUP('CLINs &amp; Ceiling Rates'!C217,NAICS!$V$1:$W$153,2,FALSE),VLOOKUP('CLINs &amp; Ceiling Rates'!D217,NAICS!$O$6:$P$7,2,FALSE)),"")</f>
        <v/>
      </c>
      <c r="H217" s="140"/>
      <c r="I217" s="171" t="str">
        <f t="shared" si="37"/>
        <v/>
      </c>
      <c r="J217" s="172">
        <f t="shared" si="38"/>
        <v>0</v>
      </c>
      <c r="K217" s="171" t="str">
        <f t="shared" si="39"/>
        <v/>
      </c>
      <c r="L217" s="172">
        <f t="shared" si="40"/>
        <v>0</v>
      </c>
      <c r="M217" s="171" t="str">
        <f t="shared" si="41"/>
        <v/>
      </c>
      <c r="N217" s="172">
        <f t="shared" si="42"/>
        <v>0</v>
      </c>
      <c r="O217" s="171" t="str">
        <f t="shared" si="43"/>
        <v/>
      </c>
      <c r="P217" s="172">
        <f t="shared" si="44"/>
        <v>0</v>
      </c>
    </row>
    <row r="218" spans="1:16" customFormat="1" ht="10.199999999999999" x14ac:dyDescent="0.2">
      <c r="H218" s="141"/>
    </row>
    <row r="219" spans="1:16" x14ac:dyDescent="0.25">
      <c r="H219" s="142"/>
    </row>
    <row r="220" spans="1:16" x14ac:dyDescent="0.25">
      <c r="H220" s="142"/>
    </row>
    <row r="221" spans="1:16" ht="14.4" hidden="1" thickBot="1" x14ac:dyDescent="0.3">
      <c r="I221" s="142"/>
    </row>
    <row r="222" spans="1:16" ht="23.4" hidden="1" thickTop="1" x14ac:dyDescent="0.4">
      <c r="A222" s="3" t="str">
        <f>IF(B222="","Hide","")</f>
        <v/>
      </c>
      <c r="B222" s="467" t="s">
        <v>548</v>
      </c>
      <c r="C222" s="468"/>
      <c r="D222" s="192"/>
      <c r="E222" s="192"/>
      <c r="F222" s="192"/>
      <c r="G222" s="193" t="s">
        <v>589</v>
      </c>
      <c r="H222" s="192"/>
      <c r="I222" s="192"/>
      <c r="J222" s="192"/>
      <c r="K222" s="194"/>
    </row>
    <row r="223" spans="1:16" hidden="1" x14ac:dyDescent="0.25">
      <c r="A223" s="3" t="str">
        <f t="shared" ref="A223:A234" si="45">IF(C223="","Hide","")</f>
        <v/>
      </c>
      <c r="B223" s="195" t="s">
        <v>616</v>
      </c>
      <c r="C223" s="168">
        <v>4</v>
      </c>
      <c r="D223" s="154"/>
      <c r="E223" s="154"/>
      <c r="F223" s="154"/>
      <c r="G223" s="154"/>
      <c r="H223" s="154"/>
      <c r="I223" s="154"/>
      <c r="J223" s="154"/>
      <c r="K223" s="196"/>
    </row>
    <row r="224" spans="1:16" hidden="1" x14ac:dyDescent="0.25">
      <c r="A224" s="3"/>
      <c r="B224" s="195" t="s">
        <v>614</v>
      </c>
      <c r="C224" s="168" t="s">
        <v>615</v>
      </c>
      <c r="D224" s="154"/>
      <c r="E224" s="154"/>
      <c r="F224" s="154"/>
      <c r="G224" s="154"/>
      <c r="H224" s="154"/>
      <c r="I224" s="154"/>
      <c r="J224" s="154"/>
      <c r="K224" s="196"/>
    </row>
    <row r="225" spans="1:11" hidden="1" x14ac:dyDescent="0.25">
      <c r="A225" s="3" t="str">
        <f t="shared" si="45"/>
        <v/>
      </c>
      <c r="B225" s="195" t="s">
        <v>554</v>
      </c>
      <c r="C225" s="168" t="s">
        <v>555</v>
      </c>
      <c r="D225" s="155"/>
      <c r="E225" s="155"/>
      <c r="F225" s="155"/>
      <c r="G225" s="155"/>
      <c r="H225" s="155"/>
      <c r="I225" s="155"/>
      <c r="J225" s="155"/>
      <c r="K225" s="197"/>
    </row>
    <row r="226" spans="1:11" ht="22.8" hidden="1" x14ac:dyDescent="0.4">
      <c r="A226" s="3" t="str">
        <f t="shared" si="45"/>
        <v/>
      </c>
      <c r="B226" s="198"/>
      <c r="C226" s="464" t="s">
        <v>548</v>
      </c>
      <c r="D226" s="464"/>
      <c r="E226" s="464"/>
      <c r="F226" s="464"/>
      <c r="G226" s="464"/>
      <c r="H226" s="464"/>
      <c r="I226" s="464"/>
      <c r="J226" s="464"/>
      <c r="K226" s="465"/>
    </row>
    <row r="227" spans="1:11" s="3" customFormat="1" ht="30" hidden="1" x14ac:dyDescent="0.25">
      <c r="A227" s="3" t="str">
        <f t="shared" si="45"/>
        <v/>
      </c>
      <c r="B227" s="199"/>
      <c r="C227" s="190" t="s">
        <v>545</v>
      </c>
      <c r="D227" s="186" t="str">
        <f>CONCATENATE("Base ",C224)</f>
        <v>Base Period</v>
      </c>
      <c r="E227" s="186" t="str">
        <f>CONCATENATE("Option ",C224," 1")</f>
        <v>Option Period 1</v>
      </c>
      <c r="F227" s="186" t="str">
        <f>CONCATENATE("Option ",$C224," 2")</f>
        <v>Option Period 2</v>
      </c>
      <c r="G227" s="186" t="str">
        <f>CONCATENATE("Option ",$C224," 3")</f>
        <v>Option Period 3</v>
      </c>
      <c r="H227" s="186" t="str">
        <f>CONCATENATE("Option ",$C224," 4")</f>
        <v>Option Period 4</v>
      </c>
      <c r="I227" s="200" t="s">
        <v>547</v>
      </c>
    </row>
    <row r="228" spans="1:11" ht="15" hidden="1" x14ac:dyDescent="0.25">
      <c r="A228" s="3" t="str">
        <f t="shared" si="45"/>
        <v/>
      </c>
      <c r="B228" s="201"/>
      <c r="C228" s="302" t="s">
        <v>675</v>
      </c>
      <c r="D228" s="187">
        <v>2000</v>
      </c>
      <c r="E228" s="187">
        <v>2000</v>
      </c>
      <c r="F228" s="187">
        <v>2000</v>
      </c>
      <c r="G228" s="187">
        <v>2000</v>
      </c>
      <c r="H228" s="187">
        <v>2000</v>
      </c>
      <c r="I228" s="202">
        <f t="shared" ref="I228:I233" si="46">SUM(D228:H228)</f>
        <v>10000</v>
      </c>
    </row>
    <row r="229" spans="1:11" ht="15" hidden="1" x14ac:dyDescent="0.25">
      <c r="A229" s="3" t="str">
        <f t="shared" si="45"/>
        <v/>
      </c>
      <c r="B229" s="201"/>
      <c r="C229" s="302" t="s">
        <v>676</v>
      </c>
      <c r="D229" s="188"/>
      <c r="E229" s="188"/>
      <c r="F229" s="188"/>
      <c r="G229" s="188"/>
      <c r="H229" s="188"/>
      <c r="I229" s="202">
        <f t="shared" si="46"/>
        <v>0</v>
      </c>
    </row>
    <row r="230" spans="1:11" ht="15" hidden="1" x14ac:dyDescent="0.25">
      <c r="A230" s="3" t="str">
        <f t="shared" si="45"/>
        <v/>
      </c>
      <c r="B230" s="201"/>
      <c r="C230" s="302" t="s">
        <v>677</v>
      </c>
      <c r="D230" s="188"/>
      <c r="E230" s="188"/>
      <c r="F230" s="188"/>
      <c r="G230" s="188"/>
      <c r="H230" s="188"/>
      <c r="I230" s="202">
        <f t="shared" si="46"/>
        <v>0</v>
      </c>
    </row>
    <row r="231" spans="1:11" ht="15" hidden="1" x14ac:dyDescent="0.25">
      <c r="A231" s="3" t="str">
        <f t="shared" si="45"/>
        <v/>
      </c>
      <c r="B231" s="201"/>
      <c r="C231" s="302" t="s">
        <v>122</v>
      </c>
      <c r="D231" s="188"/>
      <c r="E231" s="188"/>
      <c r="F231" s="188"/>
      <c r="G231" s="188"/>
      <c r="H231" s="188"/>
      <c r="I231" s="202">
        <f t="shared" si="46"/>
        <v>0</v>
      </c>
    </row>
    <row r="232" spans="1:11" ht="15" hidden="1" x14ac:dyDescent="0.25">
      <c r="A232" s="3" t="str">
        <f t="shared" si="45"/>
        <v/>
      </c>
      <c r="B232" s="201"/>
      <c r="C232" s="302" t="s">
        <v>139</v>
      </c>
      <c r="D232" s="188"/>
      <c r="E232" s="188"/>
      <c r="F232" s="188"/>
      <c r="G232" s="188"/>
      <c r="H232" s="188"/>
      <c r="I232" s="202">
        <f t="shared" si="46"/>
        <v>0</v>
      </c>
    </row>
    <row r="233" spans="1:11" ht="15" hidden="1" x14ac:dyDescent="0.25">
      <c r="A233" s="3" t="str">
        <f t="shared" si="45"/>
        <v/>
      </c>
      <c r="B233" s="201"/>
      <c r="C233" s="302" t="s">
        <v>140</v>
      </c>
      <c r="D233" s="188"/>
      <c r="E233" s="188"/>
      <c r="F233" s="188"/>
      <c r="G233" s="188"/>
      <c r="H233" s="188"/>
      <c r="I233" s="202">
        <f t="shared" si="46"/>
        <v>0</v>
      </c>
    </row>
    <row r="234" spans="1:11" ht="15" hidden="1" x14ac:dyDescent="0.25">
      <c r="A234" s="3" t="str">
        <f t="shared" si="45"/>
        <v/>
      </c>
      <c r="B234" s="201"/>
      <c r="C234" s="191" t="s">
        <v>546</v>
      </c>
      <c r="D234" s="189">
        <f t="shared" ref="D234" si="47">SUM(D228:D233)</f>
        <v>2000</v>
      </c>
      <c r="E234" s="189">
        <f>SUM(E228:E233)</f>
        <v>2000</v>
      </c>
      <c r="F234" s="189">
        <f>SUM(F228:F233)</f>
        <v>2000</v>
      </c>
      <c r="G234" s="189">
        <f>SUM(G228:G233)</f>
        <v>2000</v>
      </c>
      <c r="H234" s="189">
        <f>SUM(H228:H233)</f>
        <v>2000</v>
      </c>
      <c r="I234" s="203">
        <f>SUM(I228:I233)</f>
        <v>10000</v>
      </c>
    </row>
    <row r="235" spans="1:11" ht="27.6" hidden="1" x14ac:dyDescent="0.25">
      <c r="A235" s="3" t="str">
        <f t="shared" ref="A235:A257" si="48">IF(B235="","Hide","")</f>
        <v>Hide</v>
      </c>
      <c r="B235" s="204"/>
      <c r="C235" s="183"/>
      <c r="D235" s="183"/>
      <c r="E235" s="183"/>
      <c r="F235" s="183"/>
      <c r="G235" s="183"/>
      <c r="H235" s="183"/>
      <c r="I235" s="183"/>
      <c r="J235" s="183"/>
      <c r="K235" s="205"/>
    </row>
    <row r="236" spans="1:11" s="180" customFormat="1" ht="64.95" hidden="1" customHeight="1" x14ac:dyDescent="0.35">
      <c r="A236" s="3" t="str">
        <f t="shared" si="48"/>
        <v/>
      </c>
      <c r="B236" s="460" t="s">
        <v>548</v>
      </c>
      <c r="C236" s="185" t="s">
        <v>626</v>
      </c>
      <c r="D236" s="182" t="s">
        <v>661</v>
      </c>
      <c r="E236"/>
      <c r="F236"/>
      <c r="G236"/>
      <c r="K236" s="206"/>
    </row>
    <row r="237" spans="1:11" s="180" customFormat="1" ht="22.95" hidden="1" customHeight="1" x14ac:dyDescent="0.35">
      <c r="A237" s="3" t="str">
        <f t="shared" si="48"/>
        <v>Hide</v>
      </c>
      <c r="B237" s="460"/>
      <c r="C237" s="312" t="s">
        <v>702</v>
      </c>
      <c r="D237" s="181" t="s">
        <v>587</v>
      </c>
      <c r="E237"/>
      <c r="F237" s="308"/>
      <c r="G237"/>
      <c r="K237" s="206"/>
    </row>
    <row r="238" spans="1:11" s="180" customFormat="1" ht="22.95" hidden="1" customHeight="1" x14ac:dyDescent="0.35">
      <c r="A238" s="3" t="str">
        <f t="shared" si="48"/>
        <v>Hide</v>
      </c>
      <c r="B238" s="460"/>
      <c r="C238" s="312" t="s">
        <v>702</v>
      </c>
      <c r="D238" s="181" t="s">
        <v>588</v>
      </c>
      <c r="E238" s="288"/>
      <c r="F238" s="288"/>
      <c r="K238" s="206"/>
    </row>
    <row r="239" spans="1:11" s="180" customFormat="1" ht="22.95" hidden="1" customHeight="1" x14ac:dyDescent="0.35">
      <c r="A239" s="3" t="str">
        <f t="shared" si="48"/>
        <v>Hide</v>
      </c>
      <c r="B239" s="460"/>
      <c r="C239" s="312" t="s">
        <v>631</v>
      </c>
      <c r="D239" s="181" t="s">
        <v>587</v>
      </c>
      <c r="E239" s="288"/>
      <c r="F239" s="288"/>
      <c r="K239" s="206"/>
    </row>
    <row r="240" spans="1:11" s="180" customFormat="1" ht="22.95" hidden="1" customHeight="1" x14ac:dyDescent="0.35">
      <c r="A240" s="3" t="str">
        <f t="shared" si="48"/>
        <v>Hide</v>
      </c>
      <c r="B240" s="460"/>
      <c r="C240" s="312" t="s">
        <v>631</v>
      </c>
      <c r="D240" s="181" t="s">
        <v>588</v>
      </c>
      <c r="E240" s="288"/>
      <c r="F240" s="288"/>
      <c r="K240" s="206"/>
    </row>
    <row r="241" spans="1:11" s="180" customFormat="1" ht="22.95" hidden="1" customHeight="1" x14ac:dyDescent="0.35">
      <c r="A241" s="3" t="str">
        <f t="shared" si="48"/>
        <v>Hide</v>
      </c>
      <c r="B241" s="460"/>
      <c r="C241" s="312"/>
      <c r="D241" s="181"/>
      <c r="E241" s="288"/>
      <c r="F241" s="288"/>
      <c r="K241" s="206"/>
    </row>
    <row r="242" spans="1:11" s="180" customFormat="1" ht="22.95" hidden="1" customHeight="1" x14ac:dyDescent="0.35">
      <c r="A242" s="3" t="str">
        <f t="shared" si="48"/>
        <v>Hide</v>
      </c>
      <c r="B242" s="460"/>
      <c r="C242" s="312"/>
      <c r="D242" s="181"/>
      <c r="E242" s="288"/>
      <c r="F242" s="288"/>
      <c r="K242" s="206"/>
    </row>
    <row r="243" spans="1:11" s="180" customFormat="1" ht="22.95" hidden="1" customHeight="1" x14ac:dyDescent="0.35">
      <c r="A243" s="3" t="str">
        <f t="shared" si="48"/>
        <v>Hide</v>
      </c>
      <c r="B243" s="460"/>
      <c r="C243" s="312"/>
      <c r="D243" s="181"/>
      <c r="E243" s="288"/>
      <c r="F243" s="288"/>
      <c r="K243" s="206"/>
    </row>
    <row r="244" spans="1:11" s="180" customFormat="1" ht="22.95" hidden="1" customHeight="1" x14ac:dyDescent="0.35">
      <c r="A244" s="3" t="str">
        <f t="shared" si="48"/>
        <v>Hide</v>
      </c>
      <c r="B244" s="460"/>
      <c r="C244" s="312"/>
      <c r="D244" s="181"/>
      <c r="E244" s="288"/>
      <c r="F244" s="288"/>
      <c r="K244" s="206"/>
    </row>
    <row r="245" spans="1:11" s="180" customFormat="1" ht="22.95" hidden="1" customHeight="1" x14ac:dyDescent="0.35">
      <c r="A245" s="3" t="str">
        <f t="shared" si="48"/>
        <v>Hide</v>
      </c>
      <c r="B245" s="460"/>
      <c r="C245" s="312"/>
      <c r="D245" s="181"/>
      <c r="E245" s="288"/>
      <c r="F245" s="288"/>
      <c r="K245" s="206"/>
    </row>
    <row r="246" spans="1:11" s="180" customFormat="1" ht="22.95" hidden="1" customHeight="1" x14ac:dyDescent="0.35">
      <c r="A246" s="3" t="str">
        <f t="shared" si="48"/>
        <v>Hide</v>
      </c>
      <c r="B246" s="460"/>
      <c r="C246" s="312"/>
      <c r="D246" s="181"/>
      <c r="E246" s="288"/>
      <c r="F246" s="288"/>
      <c r="K246" s="206"/>
    </row>
    <row r="247" spans="1:11" s="180" customFormat="1" ht="22.95" hidden="1" customHeight="1" x14ac:dyDescent="0.35">
      <c r="A247" s="3" t="str">
        <f t="shared" si="48"/>
        <v>Hide</v>
      </c>
      <c r="B247" s="460"/>
      <c r="C247" s="312"/>
      <c r="D247" s="181"/>
      <c r="E247" s="288"/>
      <c r="F247" s="288"/>
      <c r="K247" s="206"/>
    </row>
    <row r="248" spans="1:11" s="180" customFormat="1" ht="22.95" hidden="1" customHeight="1" x14ac:dyDescent="0.35">
      <c r="A248" s="3" t="str">
        <f t="shared" si="48"/>
        <v>Hide</v>
      </c>
      <c r="B248" s="460"/>
      <c r="C248" s="312"/>
      <c r="D248" s="181"/>
      <c r="E248" s="288"/>
      <c r="F248" s="288"/>
      <c r="K248" s="206"/>
    </row>
    <row r="249" spans="1:11" s="180" customFormat="1" ht="22.95" hidden="1" customHeight="1" x14ac:dyDescent="0.35">
      <c r="A249" s="3" t="str">
        <f t="shared" si="48"/>
        <v>Hide</v>
      </c>
      <c r="B249" s="460"/>
      <c r="C249" s="312"/>
      <c r="D249" s="181"/>
      <c r="E249" s="288"/>
      <c r="F249" s="288"/>
      <c r="K249" s="206"/>
    </row>
    <row r="250" spans="1:11" s="180" customFormat="1" ht="22.95" hidden="1" customHeight="1" x14ac:dyDescent="0.35">
      <c r="A250" s="3" t="str">
        <f t="shared" si="48"/>
        <v>Hide</v>
      </c>
      <c r="B250" s="460"/>
      <c r="C250" s="312"/>
      <c r="D250" s="181"/>
      <c r="E250" s="288"/>
      <c r="F250" s="2"/>
      <c r="K250" s="206"/>
    </row>
    <row r="251" spans="1:11" s="180" customFormat="1" ht="22.95" hidden="1" customHeight="1" x14ac:dyDescent="0.35">
      <c r="A251" s="3" t="str">
        <f t="shared" si="48"/>
        <v>Hide</v>
      </c>
      <c r="B251" s="460"/>
      <c r="C251" s="312"/>
      <c r="D251" s="181"/>
      <c r="E251" s="288"/>
      <c r="H251" s="184"/>
      <c r="K251" s="206"/>
    </row>
    <row r="252" spans="1:11" s="180" customFormat="1" ht="22.95" hidden="1" customHeight="1" x14ac:dyDescent="0.35">
      <c r="A252" s="3" t="str">
        <f t="shared" si="48"/>
        <v>Hide</v>
      </c>
      <c r="B252" s="460"/>
      <c r="C252" s="312"/>
      <c r="D252" s="181"/>
      <c r="E252" s="288"/>
      <c r="K252" s="206"/>
    </row>
    <row r="253" spans="1:11" s="180" customFormat="1" ht="22.95" hidden="1" customHeight="1" x14ac:dyDescent="0.35">
      <c r="A253" s="3" t="str">
        <f t="shared" si="48"/>
        <v>Hide</v>
      </c>
      <c r="B253" s="460"/>
      <c r="C253" s="312"/>
      <c r="D253" s="181"/>
      <c r="E253" s="288"/>
      <c r="J253" s="2" t="s">
        <v>586</v>
      </c>
      <c r="K253" s="206"/>
    </row>
    <row r="254" spans="1:11" s="180" customFormat="1" ht="22.95" hidden="1" customHeight="1" x14ac:dyDescent="0.35">
      <c r="A254" s="3" t="str">
        <f t="shared" si="48"/>
        <v>Hide</v>
      </c>
      <c r="B254" s="460"/>
      <c r="C254" s="312"/>
      <c r="D254" s="181"/>
      <c r="E254" s="288"/>
      <c r="F254" s="2"/>
      <c r="J254" s="2" t="s">
        <v>587</v>
      </c>
      <c r="K254" s="206"/>
    </row>
    <row r="255" spans="1:11" s="180" customFormat="1" ht="22.95" hidden="1" customHeight="1" x14ac:dyDescent="0.35">
      <c r="A255" s="3" t="str">
        <f t="shared" si="48"/>
        <v>Hide</v>
      </c>
      <c r="B255" s="460"/>
      <c r="C255" s="312"/>
      <c r="D255" s="181"/>
      <c r="E255" s="288"/>
      <c r="F255" s="288"/>
      <c r="J255" s="2" t="s">
        <v>588</v>
      </c>
      <c r="K255" s="206"/>
    </row>
    <row r="256" spans="1:11" s="180" customFormat="1" ht="22.95" hidden="1" customHeight="1" x14ac:dyDescent="0.35">
      <c r="A256" s="3" t="str">
        <f t="shared" si="48"/>
        <v>Hide</v>
      </c>
      <c r="B256" s="460"/>
      <c r="C256" s="312"/>
      <c r="D256" s="181"/>
      <c r="E256" s="288"/>
      <c r="F256" s="288"/>
      <c r="J256" s="180" t="s">
        <v>351</v>
      </c>
      <c r="K256" s="206"/>
    </row>
    <row r="257" spans="1:11" ht="28.2" hidden="1" thickBot="1" x14ac:dyDescent="0.3">
      <c r="A257" s="3" t="str">
        <f t="shared" si="48"/>
        <v>Hide</v>
      </c>
      <c r="B257" s="207"/>
      <c r="C257" s="208"/>
      <c r="D257" s="208"/>
      <c r="E257" s="208"/>
      <c r="F257" s="208"/>
      <c r="G257" s="208"/>
      <c r="H257" s="208"/>
      <c r="I257" s="208"/>
      <c r="J257" s="208" t="s">
        <v>678</v>
      </c>
      <c r="K257" s="209"/>
    </row>
    <row r="284" spans="6:6" hidden="1" x14ac:dyDescent="0.25"/>
    <row r="285" spans="6:6" ht="43.5" hidden="1" customHeight="1" x14ac:dyDescent="0.25"/>
    <row r="286" spans="6:6" hidden="1" x14ac:dyDescent="0.25"/>
    <row r="287" spans="6:6" hidden="1" x14ac:dyDescent="0.25">
      <c r="F287" s="2" t="s">
        <v>628</v>
      </c>
    </row>
    <row r="288" spans="6:6" hidden="1" x14ac:dyDescent="0.25"/>
    <row r="289" hidden="1" x14ac:dyDescent="0.25"/>
    <row r="290" hidden="1" x14ac:dyDescent="0.25"/>
    <row r="291" hidden="1" x14ac:dyDescent="0.25"/>
  </sheetData>
  <sheetProtection sheet="1" selectLockedCells="1"/>
  <mergeCells count="10">
    <mergeCell ref="O6:P6"/>
    <mergeCell ref="M6:N6"/>
    <mergeCell ref="K6:L6"/>
    <mergeCell ref="B222:C222"/>
    <mergeCell ref="B236:B256"/>
    <mergeCell ref="E6:F6"/>
    <mergeCell ref="B2:C2"/>
    <mergeCell ref="C226:K226"/>
    <mergeCell ref="G6:H6"/>
    <mergeCell ref="I6:J6"/>
  </mergeCells>
  <phoneticPr fontId="127" type="noConversion"/>
  <conditionalFormatting sqref="A1:A1048576">
    <cfRule type="containsText" dxfId="20" priority="1" operator="containsText" text="Hide">
      <formula>NOT(ISERROR(SEARCH("Hide",A1)))</formula>
    </cfRule>
  </conditionalFormatting>
  <dataValidations count="7">
    <dataValidation type="list" allowBlank="1" showInputMessage="1" showErrorMessage="1" sqref="C223" xr:uid="{00000000-0002-0000-0400-000000000000}">
      <formula1>"0,1,2,3,4"</formula1>
    </dataValidation>
    <dataValidation type="list" allowBlank="1" showInputMessage="1" showErrorMessage="1" sqref="C224" xr:uid="{00000000-0002-0000-0400-000001000000}">
      <formula1>"Year, Period"</formula1>
    </dataValidation>
    <dataValidation type="list" allowBlank="1" showInputMessage="1" showErrorMessage="1" sqref="E8:E217" xr:uid="{00000000-0002-0000-0400-000002000000}">
      <formula1>Prime_Sub</formula1>
    </dataValidation>
    <dataValidation type="list" allowBlank="1" showInputMessage="1" showErrorMessage="1" sqref="F238:F249 F255:F256 E238:E256" xr:uid="{00000000-0002-0000-0400-000003000000}">
      <formula1>$J$254:$J$255</formula1>
    </dataValidation>
    <dataValidation type="list" allowBlank="1" showInputMessage="1" showErrorMessage="1" sqref="D237:D256" xr:uid="{2E1BE549-7A7F-4D27-9404-7DE48EC58D9F}">
      <formula1>$J$254:$J$257</formula1>
    </dataValidation>
    <dataValidation type="list" allowBlank="1" showInputMessage="1" showErrorMessage="1" promptTitle="LC Lookup" prompt="Select applicable Labor Category from list." sqref="C9:C19" xr:uid="{AA320F70-7BD2-43DA-8282-CB502217B3F1}">
      <formula1>$C$189:$C$264</formula1>
    </dataValidation>
    <dataValidation type="list" allowBlank="1" showInputMessage="1" showErrorMessage="1" promptTitle="Site Location" prompt="Select either Off-site (contractor location) or On-site (Government location) for this project." sqref="D8:D19" xr:uid="{F27C914F-D9D7-421E-BDB1-AF2D152B6727}">
      <formula1>$C$179:$C$180</formula1>
    </dataValidation>
  </dataValidations>
  <printOptions horizontalCentered="1"/>
  <pageMargins left="0.7" right="0.7" top="0.75" bottom="0.75" header="0.3" footer="0.3"/>
  <pageSetup firstPageNumber="2" orientation="portrait" r:id="rId1"/>
  <headerFooter>
    <oddHeader>&amp;C&amp;F
&amp;A&amp;RPage &amp;P</oddHeader>
  </headerFooter>
  <colBreaks count="1" manualBreakCount="1">
    <brk id="7" max="1048575" man="1"/>
  </colBreaks>
  <legacyDrawing r:id="rId2"/>
  <extLst>
    <ext xmlns:x14="http://schemas.microsoft.com/office/spreadsheetml/2009/9/main" uri="{78C0D931-6437-407d-A8EE-F0AAD7539E65}">
      <x14:conditionalFormattings>
        <x14:conditionalFormatting xmlns:xm="http://schemas.microsoft.com/office/excel/2006/main">
          <x14:cfRule type="expression" priority="2" id="{9186FF51-676E-4E1F-82A2-D527DAFC4617}">
            <xm:f>'Alt CLINs'!$F$39=0</xm:f>
            <x14:dxf>
              <font>
                <b/>
                <i/>
                <color theme="1"/>
              </font>
            </x14:dxf>
          </x14:cfRule>
          <xm:sqref>C5</xm:sqref>
        </x14:conditionalFormatting>
      </x14:conditionalFormattings>
    </ext>
    <ext xmlns:x14="http://schemas.microsoft.com/office/spreadsheetml/2009/9/main" uri="{CCE6A557-97BC-4b89-ADB6-D9C93CAAB3DF}">
      <x14:dataValidations xmlns:xm="http://schemas.microsoft.com/office/excel/2006/main" count="4">
        <x14:dataValidation type="list" showInputMessage="1" showErrorMessage="1" errorTitle="INVALID ENTRY" error="Please select from the dropdown list_x000a_" xr:uid="{00000000-0002-0000-0400-000004000000}">
          <x14:formula1>
            <xm:f>NAICS!$O$6:$O$7</xm:f>
          </x14:formula1>
          <xm:sqref>D20:D217</xm:sqref>
        </x14:dataValidation>
        <x14:dataValidation type="list" allowBlank="1" showInputMessage="1" showErrorMessage="1" xr:uid="{00000000-0002-0000-0400-000005000000}">
          <x14:formula1>
            <xm:f>NAICS!$O$20:$O$34</xm:f>
          </x14:formula1>
          <xm:sqref>D6</xm:sqref>
        </x14:dataValidation>
        <x14:dataValidation type="list" allowBlank="1" showInputMessage="1" showErrorMessage="1" xr:uid="{00000000-0002-0000-0400-000007000000}">
          <x14:formula1>
            <xm:f>NAICS!$F$25:$F$28</xm:f>
          </x14:formula1>
          <xm:sqref>C225</xm:sqref>
        </x14:dataValidation>
        <x14:dataValidation type="list" allowBlank="1" showInputMessage="1" showErrorMessage="1" xr:uid="{9699C879-E41F-45FA-9CEE-B028E3CDF804}">
          <x14:formula1>
            <xm:f>NAICS!$D$43:$D$119</xm:f>
          </x14:formula1>
          <xm:sqref>C8 C20:C217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FF9900"/>
  </sheetPr>
  <dimension ref="A1:AA1290"/>
  <sheetViews>
    <sheetView showGridLines="0" zoomScale="90" zoomScaleNormal="90" zoomScalePageLayoutView="80" workbookViewId="0">
      <selection activeCell="AD8" sqref="AD8"/>
    </sheetView>
  </sheetViews>
  <sheetFormatPr defaultColWidth="9.28515625" defaultRowHeight="10.199999999999999" x14ac:dyDescent="0.2"/>
  <cols>
    <col min="1" max="1" width="61.140625" style="16" customWidth="1"/>
    <col min="2" max="2" width="62.7109375" style="16" customWidth="1"/>
    <col min="3" max="3" width="16.7109375" style="48" customWidth="1"/>
    <col min="4" max="5" width="17.42578125" style="50" customWidth="1"/>
    <col min="6" max="6" width="13" style="16" customWidth="1"/>
    <col min="7" max="7" width="13" style="16" hidden="1" customWidth="1"/>
    <col min="8" max="10" width="11.42578125" style="48" customWidth="1"/>
    <col min="11" max="11" width="11.140625" style="48" customWidth="1"/>
    <col min="12" max="13" width="17" style="48" hidden="1" customWidth="1"/>
    <col min="14" max="14" width="20" style="48" hidden="1" customWidth="1"/>
    <col min="15" max="16" width="17" style="48" hidden="1" customWidth="1"/>
    <col min="17" max="17" width="17.42578125" style="48" hidden="1" customWidth="1"/>
    <col min="18" max="27" width="12.85546875" style="16" hidden="1" customWidth="1"/>
    <col min="28" max="28" width="9.28515625" style="16" customWidth="1"/>
    <col min="29" max="16384" width="9.28515625" style="16"/>
  </cols>
  <sheetData>
    <row r="1" spans="1:27" ht="15" x14ac:dyDescent="0.25">
      <c r="A1" s="15" t="str">
        <f>Instructions!A1</f>
        <v>eFAST Procurement Action 26-017-C8</v>
      </c>
    </row>
    <row r="2" spans="1:27" ht="13.95" customHeight="1" x14ac:dyDescent="0.2">
      <c r="B2" s="210"/>
    </row>
    <row r="3" spans="1:27" ht="49.2" customHeight="1" x14ac:dyDescent="0.25">
      <c r="A3" s="489" t="str">
        <f>IF('CLINs &amp; Ceiling Rates'!C225="Time and Materials (T&amp;M)","Proposed T&amp;M Labor Loading Matrix", IF('CLINs &amp; Ceiling Rates'!C225="Firm Fixed Price / Time and Materials (FFP/T&amp;M)",CONCATENATE("Proposed T&amp;M Labor Loading Matrix"),CONCATENATE("Proposed ",'CLINs &amp; Ceiling Rates'!C225," Labor Loading Matrix")))</f>
        <v>Proposed T&amp;M Labor Loading Matrix</v>
      </c>
      <c r="B3" s="489"/>
      <c r="C3" s="489"/>
      <c r="D3" s="489"/>
      <c r="E3" s="7"/>
      <c r="F3" s="2"/>
      <c r="G3" s="2"/>
      <c r="H3" s="488" t="str">
        <f>IF('CLINs &amp; Ceiling Rates'!C225="Firm Fixed Price (FFP)", "This Tab is Not Applicable Due to 100% FFP - Hide This Tab"," ")</f>
        <v xml:space="preserve"> </v>
      </c>
      <c r="I3" s="488"/>
      <c r="J3" s="488"/>
      <c r="K3" s="488"/>
      <c r="L3" s="422"/>
      <c r="M3" s="135"/>
    </row>
    <row r="4" spans="1:27" s="51" customFormat="1" ht="30" customHeight="1" x14ac:dyDescent="0.4">
      <c r="A4" s="152" t="str">
        <f>CONCATENATE("Totals – All ",'CLINs &amp; Ceiling Rates'!C224,"s")</f>
        <v>Totals – All Periods</v>
      </c>
      <c r="B4" s="152" t="str">
        <f>IF('CLINs &amp; Ceiling Rates'!C223=0,CONCATENATE("(Base ",'CLINs &amp; Ceiling Rates'!C224,")"),CONCATENATE("(Base ",'CLINs &amp; Ceiling Rates'!C224," through Option ",'CLINs &amp; Ceiling Rates'!C224," ",'CLINs &amp; Ceiling Rates'!$C$223,"",")"))</f>
        <v>(Base Period through Option Period 4)</v>
      </c>
      <c r="C4" s="153"/>
      <c r="D4" s="92"/>
      <c r="E4" s="92"/>
      <c r="F4" s="92"/>
      <c r="G4" s="92"/>
      <c r="H4" s="93"/>
      <c r="I4" s="93"/>
      <c r="J4" s="93"/>
      <c r="K4" s="93"/>
      <c r="L4" s="93"/>
      <c r="M4" s="93"/>
      <c r="N4" s="435"/>
      <c r="O4" s="435"/>
      <c r="P4" s="435"/>
      <c r="Q4" s="435"/>
    </row>
    <row r="5" spans="1:27" s="59" customFormat="1" ht="18" customHeight="1" x14ac:dyDescent="0.2">
      <c r="A5" s="478" t="s">
        <v>80</v>
      </c>
      <c r="B5" s="478" t="s">
        <v>82</v>
      </c>
      <c r="C5" s="478" t="s">
        <v>111</v>
      </c>
      <c r="D5" s="480" t="s">
        <v>116</v>
      </c>
      <c r="E5" s="485" t="s">
        <v>584</v>
      </c>
      <c r="F5" s="481" t="s">
        <v>585</v>
      </c>
      <c r="G5" s="475" t="str">
        <f>G219</f>
        <v>Total R&amp;D Hours</v>
      </c>
      <c r="H5" s="477" t="s">
        <v>124</v>
      </c>
      <c r="I5" s="477"/>
      <c r="J5" s="477"/>
      <c r="K5" s="477"/>
      <c r="L5" s="477"/>
      <c r="M5" s="477"/>
      <c r="N5" s="477"/>
      <c r="O5" s="477"/>
      <c r="P5" s="477"/>
      <c r="Q5" s="477"/>
      <c r="R5" s="477"/>
      <c r="S5" s="477"/>
      <c r="T5" s="477"/>
      <c r="U5" s="477"/>
      <c r="V5" s="477"/>
      <c r="W5" s="477"/>
      <c r="X5" s="477"/>
      <c r="Y5" s="477"/>
      <c r="Z5" s="477"/>
      <c r="AA5" s="477"/>
    </row>
    <row r="6" spans="1:27" s="59" customFormat="1" ht="46.2" customHeight="1" thickBot="1" x14ac:dyDescent="0.25">
      <c r="A6" s="479"/>
      <c r="B6" s="479"/>
      <c r="C6" s="479"/>
      <c r="D6" s="480"/>
      <c r="E6" s="485"/>
      <c r="F6" s="481"/>
      <c r="G6" s="476"/>
      <c r="H6" s="132" t="str">
        <f>IF('CLINs &amp; Ceiling Rates'!$C237="","",CONCATENATE("Task ",'CLINs &amp; Ceiling Rates'!C237," ",'CLINs &amp; Ceiling Rates'!$D237))</f>
        <v>Task 1 OPS</v>
      </c>
      <c r="I6" s="132" t="str">
        <f>IF('CLINs &amp; Ceiling Rates'!$C238="","",CONCATENATE("Task ",'CLINs &amp; Ceiling Rates'!C238," ",'CLINs &amp; Ceiling Rates'!$D238))</f>
        <v>Task 1 F&amp;E</v>
      </c>
      <c r="J6" s="132" t="str">
        <f>IF('CLINs &amp; Ceiling Rates'!$C239="","",CONCATENATE("Task ",'CLINs &amp; Ceiling Rates'!C239," ",'CLINs &amp; Ceiling Rates'!$D239))</f>
        <v>Task 2 OPS</v>
      </c>
      <c r="K6" s="132" t="str">
        <f>IF('CLINs &amp; Ceiling Rates'!$C240="","",CONCATENATE("Task ",'CLINs &amp; Ceiling Rates'!C240," ",'CLINs &amp; Ceiling Rates'!$D240))</f>
        <v>Task 2 F&amp;E</v>
      </c>
      <c r="L6" s="132" t="str">
        <f>IF('CLINs &amp; Ceiling Rates'!$C241="","",CONCATENATE("Task ",'CLINs &amp; Ceiling Rates'!$C241," ",'CLINs &amp; Ceiling Rates'!$D241))</f>
        <v/>
      </c>
      <c r="M6" s="132" t="str">
        <f>IF('CLINs &amp; Ceiling Rates'!$C242="","",CONCATENATE("Task ",'CLINs &amp; Ceiling Rates'!$C242," ",'CLINs &amp; Ceiling Rates'!$D242))</f>
        <v/>
      </c>
      <c r="N6" s="132" t="str">
        <f>IF('CLINs &amp; Ceiling Rates'!$C243="","",CONCATENATE("Task ",'CLINs &amp; Ceiling Rates'!$C243," ",'CLINs &amp; Ceiling Rates'!$D243))</f>
        <v/>
      </c>
      <c r="O6" s="132" t="str">
        <f>IF('CLINs &amp; Ceiling Rates'!$C244="","",CONCATENATE("Task ",'CLINs &amp; Ceiling Rates'!$C244," ",'CLINs &amp; Ceiling Rates'!$D244))</f>
        <v/>
      </c>
      <c r="P6" s="132" t="str">
        <f>IF('CLINs &amp; Ceiling Rates'!$C245="","",CONCATENATE("Task ",'CLINs &amp; Ceiling Rates'!$C245," ",'CLINs &amp; Ceiling Rates'!$D245))</f>
        <v/>
      </c>
      <c r="Q6" s="132" t="str">
        <f>IF('CLINs &amp; Ceiling Rates'!$C246="","",CONCATENATE("Task ",'CLINs &amp; Ceiling Rates'!$C246," ",'CLINs &amp; Ceiling Rates'!$D246))</f>
        <v/>
      </c>
      <c r="R6" s="132" t="str">
        <f>IF('CLINs &amp; Ceiling Rates'!$C247="","",CONCATENATE("Task ",'CLINs &amp; Ceiling Rates'!$C247," ",'CLINs &amp; Ceiling Rates'!$D247))</f>
        <v/>
      </c>
      <c r="S6" s="132" t="str">
        <f>IF('CLINs &amp; Ceiling Rates'!$C248="","",CONCATENATE("Task ",'CLINs &amp; Ceiling Rates'!$C248," ",'CLINs &amp; Ceiling Rates'!$D248))</f>
        <v/>
      </c>
      <c r="T6" s="132" t="str">
        <f>IF('CLINs &amp; Ceiling Rates'!$C249="","",CONCATENATE("Task ",'CLINs &amp; Ceiling Rates'!$C249," ",'CLINs &amp; Ceiling Rates'!$D249))</f>
        <v/>
      </c>
      <c r="U6" s="132" t="str">
        <f>IF('CLINs &amp; Ceiling Rates'!$C250="","",CONCATENATE("Task ",'CLINs &amp; Ceiling Rates'!$C250," ",'CLINs &amp; Ceiling Rates'!$D250))</f>
        <v/>
      </c>
      <c r="V6" s="132" t="str">
        <f>IF('CLINs &amp; Ceiling Rates'!$C251="","",CONCATENATE("Task ",'CLINs &amp; Ceiling Rates'!$C251," ",'CLINs &amp; Ceiling Rates'!$D251))</f>
        <v/>
      </c>
      <c r="W6" s="132" t="str">
        <f>IF('CLINs &amp; Ceiling Rates'!$C252="","",CONCATENATE("Task ",'CLINs &amp; Ceiling Rates'!$C252," ",'CLINs &amp; Ceiling Rates'!$D252))</f>
        <v/>
      </c>
      <c r="X6" s="132" t="str">
        <f>IF('CLINs &amp; Ceiling Rates'!$C253="","",CONCATENATE("Task ",'CLINs &amp; Ceiling Rates'!$C253," ",'CLINs &amp; Ceiling Rates'!$D253))</f>
        <v/>
      </c>
      <c r="Y6" s="132" t="str">
        <f>IF('CLINs &amp; Ceiling Rates'!$C254="","",CONCATENATE("Task ",'CLINs &amp; Ceiling Rates'!$C254," ",'CLINs &amp; Ceiling Rates'!$D254))</f>
        <v/>
      </c>
      <c r="Z6" s="132" t="str">
        <f>IF('CLINs &amp; Ceiling Rates'!$C255="","",CONCATENATE("Task ",'CLINs &amp; Ceiling Rates'!$C255," ",'CLINs &amp; Ceiling Rates'!$D255))</f>
        <v/>
      </c>
      <c r="AA6" s="132" t="str">
        <f>IF('CLINs &amp; Ceiling Rates'!$C256="","",CONCATENATE("Task ",'CLINs &amp; Ceiling Rates'!$C256," ",'CLINs &amp; Ceiling Rates'!$D256))</f>
        <v/>
      </c>
    </row>
    <row r="7" spans="1:27" s="73" customFormat="1" ht="18" customHeight="1" x14ac:dyDescent="0.25">
      <c r="A7" s="173" t="str">
        <f>'CLINs &amp; Ceiling Rates'!B8</f>
        <v>Administrative Project Manager</v>
      </c>
      <c r="B7" s="173" t="str">
        <f>'CLINs &amp; Ceiling Rates'!C8</f>
        <v>Administrative Project Manager</v>
      </c>
      <c r="C7" s="174" t="str">
        <f>CONCATENATE("X",RIGHT('CLINs &amp; Ceiling Rates'!G8,6))</f>
        <v>X02003C</v>
      </c>
      <c r="D7" s="211">
        <f>SUM(D221,D435,D649,D863,D1079)</f>
        <v>2400</v>
      </c>
      <c r="E7" s="175">
        <f t="shared" ref="E7:G7" si="0">SUM(E221,E435,E649,E863,E1079)</f>
        <v>1800</v>
      </c>
      <c r="F7" s="175">
        <f t="shared" si="0"/>
        <v>600</v>
      </c>
      <c r="G7" s="429">
        <f t="shared" si="0"/>
        <v>0</v>
      </c>
      <c r="H7" s="430">
        <f t="shared" ref="H7:AA7" si="1">IF(SUM(H221,H435,H649,H863,H1079)=0,"",SUM(H221,H435,H649,H863,H1079))</f>
        <v>1800</v>
      </c>
      <c r="I7" s="298">
        <f t="shared" si="1"/>
        <v>600</v>
      </c>
      <c r="J7" s="298" t="str">
        <f t="shared" si="1"/>
        <v/>
      </c>
      <c r="K7" s="298" t="str">
        <f t="shared" si="1"/>
        <v/>
      </c>
      <c r="L7" s="298" t="str">
        <f t="shared" si="1"/>
        <v/>
      </c>
      <c r="M7" s="298" t="str">
        <f t="shared" si="1"/>
        <v/>
      </c>
      <c r="N7" s="298" t="str">
        <f t="shared" si="1"/>
        <v/>
      </c>
      <c r="O7" s="298" t="str">
        <f t="shared" si="1"/>
        <v/>
      </c>
      <c r="P7" s="298" t="str">
        <f t="shared" si="1"/>
        <v/>
      </c>
      <c r="Q7" s="298" t="str">
        <f t="shared" si="1"/>
        <v/>
      </c>
      <c r="R7" s="298" t="str">
        <f t="shared" si="1"/>
        <v/>
      </c>
      <c r="S7" s="298" t="str">
        <f t="shared" si="1"/>
        <v/>
      </c>
      <c r="T7" s="298" t="str">
        <f t="shared" si="1"/>
        <v/>
      </c>
      <c r="U7" s="298" t="str">
        <f t="shared" si="1"/>
        <v/>
      </c>
      <c r="V7" s="298" t="str">
        <f t="shared" si="1"/>
        <v/>
      </c>
      <c r="W7" s="298" t="str">
        <f t="shared" si="1"/>
        <v/>
      </c>
      <c r="X7" s="298" t="str">
        <f t="shared" si="1"/>
        <v/>
      </c>
      <c r="Y7" s="298" t="str">
        <f t="shared" si="1"/>
        <v/>
      </c>
      <c r="Z7" s="298" t="str">
        <f t="shared" si="1"/>
        <v/>
      </c>
      <c r="AA7" s="299" t="str">
        <f t="shared" si="1"/>
        <v/>
      </c>
    </row>
    <row r="8" spans="1:27" s="73" customFormat="1" ht="18" customHeight="1" x14ac:dyDescent="0.25">
      <c r="A8" s="173" t="str">
        <f>'CLINs &amp; Ceiling Rates'!B9</f>
        <v>Senior II Business/Financial/Management Analyst</v>
      </c>
      <c r="B8" s="173" t="str">
        <f>'CLINs &amp; Ceiling Rates'!C9</f>
        <v>Senior II Business/Financial/Management Analyst</v>
      </c>
      <c r="C8" s="174" t="str">
        <f>CONCATENATE("X",RIGHT('CLINs &amp; Ceiling Rates'!G9,6))</f>
        <v>X02060C</v>
      </c>
      <c r="D8" s="211">
        <f t="shared" ref="D8:D71" si="2">SUM(D222,D436,D650,D864,D1080)</f>
        <v>9600</v>
      </c>
      <c r="E8" s="175">
        <f t="shared" ref="E8:G8" si="3">SUM(E222,E436,E650,E864,E1080)</f>
        <v>7200</v>
      </c>
      <c r="F8" s="175">
        <f t="shared" si="3"/>
        <v>2400</v>
      </c>
      <c r="G8" s="429">
        <f t="shared" si="3"/>
        <v>0</v>
      </c>
      <c r="H8" s="431" t="str">
        <f t="shared" ref="H8:Q8" si="4">IF(SUM(H222,H436,H650,H864,H1080)=0,"",SUM(H222,H436,H650,H864,H1080))</f>
        <v/>
      </c>
      <c r="I8" s="218" t="str">
        <f t="shared" si="4"/>
        <v/>
      </c>
      <c r="J8" s="218">
        <f t="shared" si="4"/>
        <v>7200</v>
      </c>
      <c r="K8" s="218">
        <f t="shared" si="4"/>
        <v>2400</v>
      </c>
      <c r="L8" s="218" t="str">
        <f t="shared" si="4"/>
        <v/>
      </c>
      <c r="M8" s="218" t="str">
        <f t="shared" si="4"/>
        <v/>
      </c>
      <c r="N8" s="218" t="str">
        <f t="shared" si="4"/>
        <v/>
      </c>
      <c r="O8" s="218" t="str">
        <f t="shared" si="4"/>
        <v/>
      </c>
      <c r="P8" s="218" t="str">
        <f t="shared" si="4"/>
        <v/>
      </c>
      <c r="Q8" s="218" t="str">
        <f t="shared" si="4"/>
        <v/>
      </c>
      <c r="R8" s="218" t="str">
        <f t="shared" ref="R8:AA8" si="5">IF(SUM(R222,R436,R650,R864,R1080)=0,"",SUM(R222,R436,R650,R864,R1080))</f>
        <v/>
      </c>
      <c r="S8" s="218" t="str">
        <f t="shared" si="5"/>
        <v/>
      </c>
      <c r="T8" s="218" t="str">
        <f t="shared" si="5"/>
        <v/>
      </c>
      <c r="U8" s="218" t="str">
        <f t="shared" si="5"/>
        <v/>
      </c>
      <c r="V8" s="218" t="str">
        <f t="shared" si="5"/>
        <v/>
      </c>
      <c r="W8" s="218" t="str">
        <f t="shared" si="5"/>
        <v/>
      </c>
      <c r="X8" s="218" t="str">
        <f t="shared" si="5"/>
        <v/>
      </c>
      <c r="Y8" s="218" t="str">
        <f t="shared" si="5"/>
        <v/>
      </c>
      <c r="Z8" s="218" t="str">
        <f t="shared" si="5"/>
        <v/>
      </c>
      <c r="AA8" s="300" t="str">
        <f t="shared" si="5"/>
        <v/>
      </c>
    </row>
    <row r="9" spans="1:27" s="73" customFormat="1" ht="18" customHeight="1" x14ac:dyDescent="0.25">
      <c r="A9" s="173" t="str">
        <f>'CLINs &amp; Ceiling Rates'!B10</f>
        <v>Senior II Business/Financial/Management Analyst</v>
      </c>
      <c r="B9" s="173" t="str">
        <f>'CLINs &amp; Ceiling Rates'!C10</f>
        <v>Senior II Business/Financial/Management Analyst</v>
      </c>
      <c r="C9" s="174" t="str">
        <f>CONCATENATE("X",RIGHT('CLINs &amp; Ceiling Rates'!G10,6))</f>
        <v>X02060C</v>
      </c>
      <c r="D9" s="211">
        <f t="shared" si="2"/>
        <v>9600</v>
      </c>
      <c r="E9" s="175">
        <f t="shared" ref="E9:G9" si="6">SUM(E223,E437,E651,E865,E1081)</f>
        <v>7200</v>
      </c>
      <c r="F9" s="175">
        <f t="shared" si="6"/>
        <v>2400</v>
      </c>
      <c r="G9" s="429">
        <f t="shared" si="6"/>
        <v>0</v>
      </c>
      <c r="H9" s="431" t="str">
        <f t="shared" ref="H9:Q9" si="7">IF(SUM(H223,H437,H651,H865,H1081)=0,"",SUM(H223,H437,H651,H865,H1081))</f>
        <v/>
      </c>
      <c r="I9" s="218" t="str">
        <f t="shared" si="7"/>
        <v/>
      </c>
      <c r="J9" s="218">
        <f t="shared" si="7"/>
        <v>7200</v>
      </c>
      <c r="K9" s="218">
        <f t="shared" si="7"/>
        <v>2400</v>
      </c>
      <c r="L9" s="218" t="str">
        <f t="shared" si="7"/>
        <v/>
      </c>
      <c r="M9" s="218" t="str">
        <f t="shared" si="7"/>
        <v/>
      </c>
      <c r="N9" s="218" t="str">
        <f t="shared" si="7"/>
        <v/>
      </c>
      <c r="O9" s="218" t="str">
        <f t="shared" si="7"/>
        <v/>
      </c>
      <c r="P9" s="218" t="str">
        <f t="shared" si="7"/>
        <v/>
      </c>
      <c r="Q9" s="218" t="str">
        <f t="shared" si="7"/>
        <v/>
      </c>
      <c r="R9" s="218" t="str">
        <f t="shared" ref="R9:AA9" si="8">IF(SUM(R223,R437,R651,R865,R1081)=0,"",SUM(R223,R437,R651,R865,R1081))</f>
        <v/>
      </c>
      <c r="S9" s="218" t="str">
        <f t="shared" si="8"/>
        <v/>
      </c>
      <c r="T9" s="218" t="str">
        <f t="shared" si="8"/>
        <v/>
      </c>
      <c r="U9" s="218" t="str">
        <f t="shared" si="8"/>
        <v/>
      </c>
      <c r="V9" s="218" t="str">
        <f t="shared" si="8"/>
        <v/>
      </c>
      <c r="W9" s="218" t="str">
        <f t="shared" si="8"/>
        <v/>
      </c>
      <c r="X9" s="218" t="str">
        <f t="shared" si="8"/>
        <v/>
      </c>
      <c r="Y9" s="218" t="str">
        <f t="shared" si="8"/>
        <v/>
      </c>
      <c r="Z9" s="218" t="str">
        <f t="shared" si="8"/>
        <v/>
      </c>
      <c r="AA9" s="300" t="str">
        <f t="shared" si="8"/>
        <v/>
      </c>
    </row>
    <row r="10" spans="1:27" s="73" customFormat="1" ht="18" customHeight="1" x14ac:dyDescent="0.25">
      <c r="A10" s="173" t="str">
        <f>'CLINs &amp; Ceiling Rates'!B11</f>
        <v>Senior II Business/Financial/Management Analyst</v>
      </c>
      <c r="B10" s="173" t="str">
        <f>'CLINs &amp; Ceiling Rates'!C11</f>
        <v>Senior II Business/Financial/Management Analyst</v>
      </c>
      <c r="C10" s="174" t="str">
        <f>CONCATENATE("X",RIGHT('CLINs &amp; Ceiling Rates'!G11,6))</f>
        <v>X02060C</v>
      </c>
      <c r="D10" s="211">
        <f t="shared" si="2"/>
        <v>9600</v>
      </c>
      <c r="E10" s="175">
        <f t="shared" ref="E10:G10" si="9">SUM(E224,E438,E652,E866,E1082)</f>
        <v>7200</v>
      </c>
      <c r="F10" s="175">
        <f t="shared" si="9"/>
        <v>2400</v>
      </c>
      <c r="G10" s="429">
        <f t="shared" si="9"/>
        <v>0</v>
      </c>
      <c r="H10" s="431" t="str">
        <f t="shared" ref="H10:Q10" si="10">IF(SUM(H224,H438,H652,H866,H1082)=0,"",SUM(H224,H438,H652,H866,H1082))</f>
        <v/>
      </c>
      <c r="I10" s="218" t="str">
        <f t="shared" si="10"/>
        <v/>
      </c>
      <c r="J10" s="218">
        <f t="shared" si="10"/>
        <v>7200</v>
      </c>
      <c r="K10" s="218">
        <f t="shared" si="10"/>
        <v>2400</v>
      </c>
      <c r="L10" s="218" t="str">
        <f t="shared" si="10"/>
        <v/>
      </c>
      <c r="M10" s="218" t="str">
        <f t="shared" si="10"/>
        <v/>
      </c>
      <c r="N10" s="218" t="str">
        <f t="shared" si="10"/>
        <v/>
      </c>
      <c r="O10" s="218" t="str">
        <f t="shared" si="10"/>
        <v/>
      </c>
      <c r="P10" s="218" t="str">
        <f t="shared" si="10"/>
        <v/>
      </c>
      <c r="Q10" s="218" t="str">
        <f t="shared" si="10"/>
        <v/>
      </c>
      <c r="R10" s="218" t="str">
        <f t="shared" ref="R10:AA10" si="11">IF(SUM(R224,R438,R652,R866,R1082)=0,"",SUM(R224,R438,R652,R866,R1082))</f>
        <v/>
      </c>
      <c r="S10" s="218" t="str">
        <f t="shared" si="11"/>
        <v/>
      </c>
      <c r="T10" s="218" t="str">
        <f t="shared" si="11"/>
        <v/>
      </c>
      <c r="U10" s="218" t="str">
        <f t="shared" si="11"/>
        <v/>
      </c>
      <c r="V10" s="218" t="str">
        <f t="shared" si="11"/>
        <v/>
      </c>
      <c r="W10" s="218" t="str">
        <f t="shared" si="11"/>
        <v/>
      </c>
      <c r="X10" s="218" t="str">
        <f t="shared" si="11"/>
        <v/>
      </c>
      <c r="Y10" s="218" t="str">
        <f t="shared" si="11"/>
        <v/>
      </c>
      <c r="Z10" s="218" t="str">
        <f t="shared" si="11"/>
        <v/>
      </c>
      <c r="AA10" s="300" t="str">
        <f t="shared" si="11"/>
        <v/>
      </c>
    </row>
    <row r="11" spans="1:27" s="73" customFormat="1" ht="18" customHeight="1" x14ac:dyDescent="0.25">
      <c r="A11" s="173" t="str">
        <f>'CLINs &amp; Ceiling Rates'!B12</f>
        <v>Senior I Business/Financial/Management Analyst</v>
      </c>
      <c r="B11" s="173" t="str">
        <f>'CLINs &amp; Ceiling Rates'!C12</f>
        <v>Senior I Business/Financial/Management Analyst</v>
      </c>
      <c r="C11" s="174" t="str">
        <f>CONCATENATE("X",RIGHT('CLINs &amp; Ceiling Rates'!G12,6))</f>
        <v>X02058C</v>
      </c>
      <c r="D11" s="211">
        <f t="shared" si="2"/>
        <v>9600</v>
      </c>
      <c r="E11" s="175">
        <f t="shared" ref="E11:G11" si="12">SUM(E225,E439,E653,E867,E1083)</f>
        <v>7200</v>
      </c>
      <c r="F11" s="175">
        <f t="shared" si="12"/>
        <v>2400</v>
      </c>
      <c r="G11" s="429">
        <f t="shared" si="12"/>
        <v>0</v>
      </c>
      <c r="H11" s="431" t="str">
        <f t="shared" ref="H11:Q11" si="13">IF(SUM(H225,H439,H653,H867,H1083)=0,"",SUM(H225,H439,H653,H867,H1083))</f>
        <v/>
      </c>
      <c r="I11" s="218" t="str">
        <f t="shared" si="13"/>
        <v/>
      </c>
      <c r="J11" s="218">
        <f t="shared" si="13"/>
        <v>7200</v>
      </c>
      <c r="K11" s="218">
        <f t="shared" si="13"/>
        <v>2400</v>
      </c>
      <c r="L11" s="218" t="str">
        <f t="shared" si="13"/>
        <v/>
      </c>
      <c r="M11" s="218" t="str">
        <f t="shared" si="13"/>
        <v/>
      </c>
      <c r="N11" s="218" t="str">
        <f t="shared" si="13"/>
        <v/>
      </c>
      <c r="O11" s="218" t="str">
        <f t="shared" si="13"/>
        <v/>
      </c>
      <c r="P11" s="218" t="str">
        <f t="shared" si="13"/>
        <v/>
      </c>
      <c r="Q11" s="218" t="str">
        <f t="shared" si="13"/>
        <v/>
      </c>
      <c r="R11" s="218" t="str">
        <f t="shared" ref="R11:AA11" si="14">IF(SUM(R225,R439,R653,R867,R1083)=0,"",SUM(R225,R439,R653,R867,R1083))</f>
        <v/>
      </c>
      <c r="S11" s="218" t="str">
        <f t="shared" si="14"/>
        <v/>
      </c>
      <c r="T11" s="218" t="str">
        <f t="shared" si="14"/>
        <v/>
      </c>
      <c r="U11" s="218" t="str">
        <f t="shared" si="14"/>
        <v/>
      </c>
      <c r="V11" s="218" t="str">
        <f t="shared" si="14"/>
        <v/>
      </c>
      <c r="W11" s="218" t="str">
        <f t="shared" si="14"/>
        <v/>
      </c>
      <c r="X11" s="218" t="str">
        <f t="shared" si="14"/>
        <v/>
      </c>
      <c r="Y11" s="218" t="str">
        <f t="shared" si="14"/>
        <v/>
      </c>
      <c r="Z11" s="218" t="str">
        <f t="shared" si="14"/>
        <v/>
      </c>
      <c r="AA11" s="300" t="str">
        <f t="shared" si="14"/>
        <v/>
      </c>
    </row>
    <row r="12" spans="1:27" s="73" customFormat="1" ht="18" customHeight="1" x14ac:dyDescent="0.25">
      <c r="A12" s="173" t="str">
        <f>'CLINs &amp; Ceiling Rates'!B13</f>
        <v>Senior I Business/Financial/Management Analyst</v>
      </c>
      <c r="B12" s="173" t="str">
        <f>'CLINs &amp; Ceiling Rates'!C13</f>
        <v>Senior I Business/Financial/Management Analyst</v>
      </c>
      <c r="C12" s="174" t="str">
        <f>CONCATENATE("X",RIGHT('CLINs &amp; Ceiling Rates'!G13,6))</f>
        <v>X02058C</v>
      </c>
      <c r="D12" s="211">
        <f t="shared" si="2"/>
        <v>9600</v>
      </c>
      <c r="E12" s="175">
        <f t="shared" ref="E12:G12" si="15">SUM(E226,E440,E654,E868,E1084)</f>
        <v>7200</v>
      </c>
      <c r="F12" s="175">
        <f t="shared" si="15"/>
        <v>2400</v>
      </c>
      <c r="G12" s="429">
        <f t="shared" si="15"/>
        <v>0</v>
      </c>
      <c r="H12" s="431" t="str">
        <f t="shared" ref="H12:Q12" si="16">IF(SUM(H226,H440,H654,H868,H1084)=0,"",SUM(H226,H440,H654,H868,H1084))</f>
        <v/>
      </c>
      <c r="I12" s="218" t="str">
        <f t="shared" si="16"/>
        <v/>
      </c>
      <c r="J12" s="218">
        <f t="shared" si="16"/>
        <v>7200</v>
      </c>
      <c r="K12" s="218">
        <f t="shared" si="16"/>
        <v>2400</v>
      </c>
      <c r="L12" s="218" t="str">
        <f t="shared" si="16"/>
        <v/>
      </c>
      <c r="M12" s="218" t="str">
        <f t="shared" si="16"/>
        <v/>
      </c>
      <c r="N12" s="218" t="str">
        <f t="shared" si="16"/>
        <v/>
      </c>
      <c r="O12" s="218" t="str">
        <f t="shared" si="16"/>
        <v/>
      </c>
      <c r="P12" s="218" t="str">
        <f t="shared" si="16"/>
        <v/>
      </c>
      <c r="Q12" s="218" t="str">
        <f t="shared" si="16"/>
        <v/>
      </c>
      <c r="R12" s="218" t="str">
        <f t="shared" ref="R12:AA12" si="17">IF(SUM(R226,R440,R654,R868,R1084)=0,"",SUM(R226,R440,R654,R868,R1084))</f>
        <v/>
      </c>
      <c r="S12" s="218" t="str">
        <f t="shared" si="17"/>
        <v/>
      </c>
      <c r="T12" s="218" t="str">
        <f t="shared" si="17"/>
        <v/>
      </c>
      <c r="U12" s="218" t="str">
        <f t="shared" si="17"/>
        <v/>
      </c>
      <c r="V12" s="218" t="str">
        <f t="shared" si="17"/>
        <v/>
      </c>
      <c r="W12" s="218" t="str">
        <f t="shared" si="17"/>
        <v/>
      </c>
      <c r="X12" s="218" t="str">
        <f t="shared" si="17"/>
        <v/>
      </c>
      <c r="Y12" s="218" t="str">
        <f t="shared" si="17"/>
        <v/>
      </c>
      <c r="Z12" s="218" t="str">
        <f t="shared" si="17"/>
        <v/>
      </c>
      <c r="AA12" s="300" t="str">
        <f t="shared" si="17"/>
        <v/>
      </c>
    </row>
    <row r="13" spans="1:27" s="73" customFormat="1" ht="18" customHeight="1" x14ac:dyDescent="0.25">
      <c r="A13" s="173" t="str">
        <f>'CLINs &amp; Ceiling Rates'!B14</f>
        <v>Senior I Business/Financial/Management Analyst</v>
      </c>
      <c r="B13" s="173" t="str">
        <f>'CLINs &amp; Ceiling Rates'!C14</f>
        <v>Senior I Business/Financial/Management Analyst</v>
      </c>
      <c r="C13" s="174" t="str">
        <f>CONCATENATE("X",RIGHT('CLINs &amp; Ceiling Rates'!G14,6))</f>
        <v>X02058C</v>
      </c>
      <c r="D13" s="211">
        <f t="shared" si="2"/>
        <v>9600</v>
      </c>
      <c r="E13" s="175">
        <f t="shared" ref="E13:G13" si="18">SUM(E227,E441,E655,E869,E1085)</f>
        <v>7200</v>
      </c>
      <c r="F13" s="175">
        <f t="shared" si="18"/>
        <v>2400</v>
      </c>
      <c r="G13" s="429">
        <f t="shared" si="18"/>
        <v>0</v>
      </c>
      <c r="H13" s="431" t="str">
        <f t="shared" ref="H13:Q13" si="19">IF(SUM(H227,H441,H655,H869,H1085)=0,"",SUM(H227,H441,H655,H869,H1085))</f>
        <v/>
      </c>
      <c r="I13" s="218" t="str">
        <f t="shared" si="19"/>
        <v/>
      </c>
      <c r="J13" s="218">
        <f t="shared" si="19"/>
        <v>7200</v>
      </c>
      <c r="K13" s="218">
        <f t="shared" si="19"/>
        <v>2400</v>
      </c>
      <c r="L13" s="218" t="str">
        <f t="shared" si="19"/>
        <v/>
      </c>
      <c r="M13" s="218" t="str">
        <f t="shared" si="19"/>
        <v/>
      </c>
      <c r="N13" s="218" t="str">
        <f t="shared" si="19"/>
        <v/>
      </c>
      <c r="O13" s="218" t="str">
        <f t="shared" si="19"/>
        <v/>
      </c>
      <c r="P13" s="218" t="str">
        <f t="shared" si="19"/>
        <v/>
      </c>
      <c r="Q13" s="218" t="str">
        <f t="shared" si="19"/>
        <v/>
      </c>
      <c r="R13" s="218" t="str">
        <f t="shared" ref="R13:AA13" si="20">IF(SUM(R227,R441,R655,R869,R1085)=0,"",SUM(R227,R441,R655,R869,R1085))</f>
        <v/>
      </c>
      <c r="S13" s="218" t="str">
        <f t="shared" si="20"/>
        <v/>
      </c>
      <c r="T13" s="218" t="str">
        <f t="shared" si="20"/>
        <v/>
      </c>
      <c r="U13" s="218" t="str">
        <f t="shared" si="20"/>
        <v/>
      </c>
      <c r="V13" s="218" t="str">
        <f t="shared" si="20"/>
        <v/>
      </c>
      <c r="W13" s="218" t="str">
        <f t="shared" si="20"/>
        <v/>
      </c>
      <c r="X13" s="218" t="str">
        <f t="shared" si="20"/>
        <v/>
      </c>
      <c r="Y13" s="218" t="str">
        <f t="shared" si="20"/>
        <v/>
      </c>
      <c r="Z13" s="218" t="str">
        <f t="shared" si="20"/>
        <v/>
      </c>
      <c r="AA13" s="300" t="str">
        <f t="shared" si="20"/>
        <v/>
      </c>
    </row>
    <row r="14" spans="1:27" s="73" customFormat="1" ht="18" customHeight="1" x14ac:dyDescent="0.25">
      <c r="A14" s="173" t="str">
        <f>'CLINs &amp; Ceiling Rates'!B15</f>
        <v>Senior I Business/Financial/Management Analyst</v>
      </c>
      <c r="B14" s="173" t="str">
        <f>'CLINs &amp; Ceiling Rates'!C15</f>
        <v>Senior I Business/Financial/Management Analyst</v>
      </c>
      <c r="C14" s="174" t="str">
        <f>CONCATENATE("X",RIGHT('CLINs &amp; Ceiling Rates'!G15,6))</f>
        <v>X02058C</v>
      </c>
      <c r="D14" s="211">
        <f t="shared" si="2"/>
        <v>9600</v>
      </c>
      <c r="E14" s="175">
        <f t="shared" ref="E14:G14" si="21">SUM(E228,E442,E656,E870,E1086)</f>
        <v>7200</v>
      </c>
      <c r="F14" s="175">
        <f t="shared" si="21"/>
        <v>2400</v>
      </c>
      <c r="G14" s="429">
        <f t="shared" si="21"/>
        <v>0</v>
      </c>
      <c r="H14" s="431" t="str">
        <f t="shared" ref="H14:Q14" si="22">IF(SUM(H228,H442,H656,H870,H1086)=0,"",SUM(H228,H442,H656,H870,H1086))</f>
        <v/>
      </c>
      <c r="I14" s="218" t="str">
        <f t="shared" si="22"/>
        <v/>
      </c>
      <c r="J14" s="218">
        <f t="shared" si="22"/>
        <v>7200</v>
      </c>
      <c r="K14" s="218">
        <f t="shared" si="22"/>
        <v>2400</v>
      </c>
      <c r="L14" s="218" t="str">
        <f t="shared" si="22"/>
        <v/>
      </c>
      <c r="M14" s="218" t="str">
        <f t="shared" si="22"/>
        <v/>
      </c>
      <c r="N14" s="218" t="str">
        <f t="shared" si="22"/>
        <v/>
      </c>
      <c r="O14" s="218" t="str">
        <f t="shared" si="22"/>
        <v/>
      </c>
      <c r="P14" s="218" t="str">
        <f t="shared" si="22"/>
        <v/>
      </c>
      <c r="Q14" s="218" t="str">
        <f t="shared" si="22"/>
        <v/>
      </c>
      <c r="R14" s="218" t="str">
        <f t="shared" ref="R14:AA14" si="23">IF(SUM(R228,R442,R656,R870,R1086)=0,"",SUM(R228,R442,R656,R870,R1086))</f>
        <v/>
      </c>
      <c r="S14" s="218" t="str">
        <f t="shared" si="23"/>
        <v/>
      </c>
      <c r="T14" s="218" t="str">
        <f t="shared" si="23"/>
        <v/>
      </c>
      <c r="U14" s="218" t="str">
        <f t="shared" si="23"/>
        <v/>
      </c>
      <c r="V14" s="218" t="str">
        <f t="shared" si="23"/>
        <v/>
      </c>
      <c r="W14" s="218" t="str">
        <f t="shared" si="23"/>
        <v/>
      </c>
      <c r="X14" s="218" t="str">
        <f t="shared" si="23"/>
        <v/>
      </c>
      <c r="Y14" s="218" t="str">
        <f t="shared" si="23"/>
        <v/>
      </c>
      <c r="Z14" s="218" t="str">
        <f t="shared" si="23"/>
        <v/>
      </c>
      <c r="AA14" s="300" t="str">
        <f t="shared" si="23"/>
        <v/>
      </c>
    </row>
    <row r="15" spans="1:27" s="73" customFormat="1" ht="18" customHeight="1" x14ac:dyDescent="0.25">
      <c r="A15" s="173" t="str">
        <f>'CLINs &amp; Ceiling Rates'!B16</f>
        <v>Int II Business/Financial/Management Analyst</v>
      </c>
      <c r="B15" s="173" t="str">
        <f>'CLINs &amp; Ceiling Rates'!C16</f>
        <v>Int II Business/Financial/Management Analyst</v>
      </c>
      <c r="C15" s="174" t="str">
        <f>CONCATENATE("X",RIGHT('CLINs &amp; Ceiling Rates'!G16,6))</f>
        <v>X02057C</v>
      </c>
      <c r="D15" s="211">
        <f t="shared" si="2"/>
        <v>9600</v>
      </c>
      <c r="E15" s="175">
        <f t="shared" ref="E15:G15" si="24">SUM(E229,E443,E657,E871,E1087)</f>
        <v>7200</v>
      </c>
      <c r="F15" s="175">
        <f t="shared" si="24"/>
        <v>2400</v>
      </c>
      <c r="G15" s="429">
        <f t="shared" si="24"/>
        <v>0</v>
      </c>
      <c r="H15" s="431" t="str">
        <f t="shared" ref="H15:Q15" si="25">IF(SUM(H229,H443,H657,H871,H1087)=0,"",SUM(H229,H443,H657,H871,H1087))</f>
        <v/>
      </c>
      <c r="I15" s="218" t="str">
        <f t="shared" si="25"/>
        <v/>
      </c>
      <c r="J15" s="218">
        <f t="shared" si="25"/>
        <v>7200</v>
      </c>
      <c r="K15" s="218">
        <f t="shared" si="25"/>
        <v>2400</v>
      </c>
      <c r="L15" s="218" t="str">
        <f t="shared" si="25"/>
        <v/>
      </c>
      <c r="M15" s="218" t="str">
        <f t="shared" si="25"/>
        <v/>
      </c>
      <c r="N15" s="218" t="str">
        <f t="shared" si="25"/>
        <v/>
      </c>
      <c r="O15" s="218" t="str">
        <f t="shared" si="25"/>
        <v/>
      </c>
      <c r="P15" s="218" t="str">
        <f t="shared" si="25"/>
        <v/>
      </c>
      <c r="Q15" s="218" t="str">
        <f t="shared" si="25"/>
        <v/>
      </c>
      <c r="R15" s="218" t="str">
        <f t="shared" ref="R15:AA15" si="26">IF(SUM(R229,R443,R657,R871,R1087)=0,"",SUM(R229,R443,R657,R871,R1087))</f>
        <v/>
      </c>
      <c r="S15" s="218" t="str">
        <f t="shared" si="26"/>
        <v/>
      </c>
      <c r="T15" s="218" t="str">
        <f t="shared" si="26"/>
        <v/>
      </c>
      <c r="U15" s="218" t="str">
        <f t="shared" si="26"/>
        <v/>
      </c>
      <c r="V15" s="218" t="str">
        <f t="shared" si="26"/>
        <v/>
      </c>
      <c r="W15" s="218" t="str">
        <f t="shared" si="26"/>
        <v/>
      </c>
      <c r="X15" s="218" t="str">
        <f t="shared" si="26"/>
        <v/>
      </c>
      <c r="Y15" s="218" t="str">
        <f t="shared" si="26"/>
        <v/>
      </c>
      <c r="Z15" s="218" t="str">
        <f t="shared" si="26"/>
        <v/>
      </c>
      <c r="AA15" s="300" t="str">
        <f t="shared" si="26"/>
        <v/>
      </c>
    </row>
    <row r="16" spans="1:27" s="73" customFormat="1" ht="18" customHeight="1" x14ac:dyDescent="0.25">
      <c r="A16" s="173" t="str">
        <f>'CLINs &amp; Ceiling Rates'!B17</f>
        <v>Int II Business/Financial/Management Analyst</v>
      </c>
      <c r="B16" s="173" t="str">
        <f>'CLINs &amp; Ceiling Rates'!C17</f>
        <v>Int II Business/Financial/Management Analyst</v>
      </c>
      <c r="C16" s="174" t="str">
        <f>CONCATENATE("X",RIGHT('CLINs &amp; Ceiling Rates'!G17,6))</f>
        <v>X02057C</v>
      </c>
      <c r="D16" s="211">
        <f t="shared" si="2"/>
        <v>9600</v>
      </c>
      <c r="E16" s="175">
        <f t="shared" ref="E16:G16" si="27">SUM(E230,E444,E658,E872,E1088)</f>
        <v>7200</v>
      </c>
      <c r="F16" s="175">
        <f t="shared" si="27"/>
        <v>2400</v>
      </c>
      <c r="G16" s="429">
        <f t="shared" si="27"/>
        <v>0</v>
      </c>
      <c r="H16" s="431" t="str">
        <f t="shared" ref="H16:Q16" si="28">IF(SUM(H230,H444,H658,H872,H1088)=0,"",SUM(H230,H444,H658,H872,H1088))</f>
        <v/>
      </c>
      <c r="I16" s="218" t="str">
        <f t="shared" si="28"/>
        <v/>
      </c>
      <c r="J16" s="218">
        <f t="shared" si="28"/>
        <v>7200</v>
      </c>
      <c r="K16" s="218">
        <f t="shared" si="28"/>
        <v>2400</v>
      </c>
      <c r="L16" s="218" t="str">
        <f t="shared" si="28"/>
        <v/>
      </c>
      <c r="M16" s="218" t="str">
        <f t="shared" si="28"/>
        <v/>
      </c>
      <c r="N16" s="218" t="str">
        <f t="shared" si="28"/>
        <v/>
      </c>
      <c r="O16" s="218" t="str">
        <f t="shared" si="28"/>
        <v/>
      </c>
      <c r="P16" s="218" t="str">
        <f t="shared" si="28"/>
        <v/>
      </c>
      <c r="Q16" s="218" t="str">
        <f t="shared" si="28"/>
        <v/>
      </c>
      <c r="R16" s="218" t="str">
        <f t="shared" ref="R16:AA16" si="29">IF(SUM(R230,R444,R658,R872,R1088)=0,"",SUM(R230,R444,R658,R872,R1088))</f>
        <v/>
      </c>
      <c r="S16" s="218" t="str">
        <f t="shared" si="29"/>
        <v/>
      </c>
      <c r="T16" s="218" t="str">
        <f t="shared" si="29"/>
        <v/>
      </c>
      <c r="U16" s="218" t="str">
        <f t="shared" si="29"/>
        <v/>
      </c>
      <c r="V16" s="218" t="str">
        <f t="shared" si="29"/>
        <v/>
      </c>
      <c r="W16" s="218" t="str">
        <f t="shared" si="29"/>
        <v/>
      </c>
      <c r="X16" s="218" t="str">
        <f t="shared" si="29"/>
        <v/>
      </c>
      <c r="Y16" s="218" t="str">
        <f t="shared" si="29"/>
        <v/>
      </c>
      <c r="Z16" s="218" t="str">
        <f t="shared" si="29"/>
        <v/>
      </c>
      <c r="AA16" s="300" t="str">
        <f t="shared" si="29"/>
        <v/>
      </c>
    </row>
    <row r="17" spans="1:27" s="73" customFormat="1" ht="18" customHeight="1" x14ac:dyDescent="0.25">
      <c r="A17" s="173" t="str">
        <f>'CLINs &amp; Ceiling Rates'!B18</f>
        <v>Int II Business/Financial/Management Analyst</v>
      </c>
      <c r="B17" s="173" t="str">
        <f>'CLINs &amp; Ceiling Rates'!C18</f>
        <v>Int II Business/Financial/Management Analyst</v>
      </c>
      <c r="C17" s="174" t="str">
        <f>CONCATENATE("X",RIGHT('CLINs &amp; Ceiling Rates'!G18,6))</f>
        <v>X02057C</v>
      </c>
      <c r="D17" s="211">
        <f t="shared" si="2"/>
        <v>9600</v>
      </c>
      <c r="E17" s="175">
        <f t="shared" ref="E17:G17" si="30">SUM(E231,E445,E659,E873,E1089)</f>
        <v>7200</v>
      </c>
      <c r="F17" s="175">
        <f t="shared" si="30"/>
        <v>2400</v>
      </c>
      <c r="G17" s="429">
        <f t="shared" si="30"/>
        <v>0</v>
      </c>
      <c r="H17" s="431" t="str">
        <f t="shared" ref="H17:Q17" si="31">IF(SUM(H231,H445,H659,H873,H1089)=0,"",SUM(H231,H445,H659,H873,H1089))</f>
        <v/>
      </c>
      <c r="I17" s="218" t="str">
        <f t="shared" si="31"/>
        <v/>
      </c>
      <c r="J17" s="218">
        <f t="shared" si="31"/>
        <v>7200</v>
      </c>
      <c r="K17" s="218">
        <f t="shared" si="31"/>
        <v>2400</v>
      </c>
      <c r="L17" s="218" t="str">
        <f t="shared" si="31"/>
        <v/>
      </c>
      <c r="M17" s="218" t="str">
        <f t="shared" si="31"/>
        <v/>
      </c>
      <c r="N17" s="218" t="str">
        <f t="shared" si="31"/>
        <v/>
      </c>
      <c r="O17" s="218" t="str">
        <f t="shared" si="31"/>
        <v/>
      </c>
      <c r="P17" s="218" t="str">
        <f t="shared" si="31"/>
        <v/>
      </c>
      <c r="Q17" s="218" t="str">
        <f t="shared" si="31"/>
        <v/>
      </c>
      <c r="R17" s="218" t="str">
        <f t="shared" ref="R17:AA17" si="32">IF(SUM(R231,R445,R659,R873,R1089)=0,"",SUM(R231,R445,R659,R873,R1089))</f>
        <v/>
      </c>
      <c r="S17" s="218" t="str">
        <f t="shared" si="32"/>
        <v/>
      </c>
      <c r="T17" s="218" t="str">
        <f t="shared" si="32"/>
        <v/>
      </c>
      <c r="U17" s="218" t="str">
        <f t="shared" si="32"/>
        <v/>
      </c>
      <c r="V17" s="218" t="str">
        <f t="shared" si="32"/>
        <v/>
      </c>
      <c r="W17" s="218" t="str">
        <f t="shared" si="32"/>
        <v/>
      </c>
      <c r="X17" s="218" t="str">
        <f t="shared" si="32"/>
        <v/>
      </c>
      <c r="Y17" s="218" t="str">
        <f t="shared" si="32"/>
        <v/>
      </c>
      <c r="Z17" s="218" t="str">
        <f t="shared" si="32"/>
        <v/>
      </c>
      <c r="AA17" s="300" t="str">
        <f t="shared" si="32"/>
        <v/>
      </c>
    </row>
    <row r="18" spans="1:27" s="73" customFormat="1" ht="18" customHeight="1" thickBot="1" x14ac:dyDescent="0.3">
      <c r="A18" s="173" t="str">
        <f>'CLINs &amp; Ceiling Rates'!B19</f>
        <v>Int II Business/Financial/Management Analyst</v>
      </c>
      <c r="B18" s="173" t="str">
        <f>'CLINs &amp; Ceiling Rates'!C19</f>
        <v>Int II Business/Financial/Management Analyst</v>
      </c>
      <c r="C18" s="174" t="str">
        <f>CONCATENATE("X",RIGHT('CLINs &amp; Ceiling Rates'!G19,6))</f>
        <v>X02057C</v>
      </c>
      <c r="D18" s="211">
        <f t="shared" si="2"/>
        <v>9600</v>
      </c>
      <c r="E18" s="175">
        <f t="shared" ref="E18:G18" si="33">SUM(E232,E446,E660,E874,E1090)</f>
        <v>7200</v>
      </c>
      <c r="F18" s="175">
        <f t="shared" si="33"/>
        <v>2400</v>
      </c>
      <c r="G18" s="429">
        <f t="shared" si="33"/>
        <v>0</v>
      </c>
      <c r="H18" s="431" t="str">
        <f t="shared" ref="H18:Q18" si="34">IF(SUM(H232,H446,H660,H874,H1090)=0,"",SUM(H232,H446,H660,H874,H1090))</f>
        <v/>
      </c>
      <c r="I18" s="218" t="str">
        <f t="shared" si="34"/>
        <v/>
      </c>
      <c r="J18" s="218">
        <f t="shared" si="34"/>
        <v>7200</v>
      </c>
      <c r="K18" s="218">
        <f t="shared" si="34"/>
        <v>2400</v>
      </c>
      <c r="L18" s="218" t="str">
        <f t="shared" si="34"/>
        <v/>
      </c>
      <c r="M18" s="218" t="str">
        <f t="shared" si="34"/>
        <v/>
      </c>
      <c r="N18" s="218" t="str">
        <f t="shared" si="34"/>
        <v/>
      </c>
      <c r="O18" s="218" t="str">
        <f t="shared" si="34"/>
        <v/>
      </c>
      <c r="P18" s="218" t="str">
        <f t="shared" si="34"/>
        <v/>
      </c>
      <c r="Q18" s="218" t="str">
        <f t="shared" si="34"/>
        <v/>
      </c>
      <c r="R18" s="218" t="str">
        <f t="shared" ref="R18:AA18" si="35">IF(SUM(R232,R446,R660,R874,R1090)=0,"",SUM(R232,R446,R660,R874,R1090))</f>
        <v/>
      </c>
      <c r="S18" s="218" t="str">
        <f t="shared" si="35"/>
        <v/>
      </c>
      <c r="T18" s="218" t="str">
        <f t="shared" si="35"/>
        <v/>
      </c>
      <c r="U18" s="218" t="str">
        <f t="shared" si="35"/>
        <v/>
      </c>
      <c r="V18" s="218" t="str">
        <f t="shared" si="35"/>
        <v/>
      </c>
      <c r="W18" s="218" t="str">
        <f t="shared" si="35"/>
        <v/>
      </c>
      <c r="X18" s="218" t="str">
        <f t="shared" si="35"/>
        <v/>
      </c>
      <c r="Y18" s="218" t="str">
        <f t="shared" si="35"/>
        <v/>
      </c>
      <c r="Z18" s="218" t="str">
        <f t="shared" si="35"/>
        <v/>
      </c>
      <c r="AA18" s="300" t="str">
        <f t="shared" si="35"/>
        <v/>
      </c>
    </row>
    <row r="19" spans="1:27" s="73" customFormat="1" ht="18" hidden="1" customHeight="1" x14ac:dyDescent="0.25">
      <c r="A19" s="173">
        <f>'CLINs &amp; Ceiling Rates'!B20</f>
        <v>0</v>
      </c>
      <c r="B19" s="173">
        <f>'CLINs &amp; Ceiling Rates'!C20</f>
        <v>0</v>
      </c>
      <c r="C19" s="174" t="str">
        <f>CONCATENATE("X",RIGHT('CLINs &amp; Ceiling Rates'!G20,6))</f>
        <v>X</v>
      </c>
      <c r="D19" s="211">
        <f t="shared" si="2"/>
        <v>0</v>
      </c>
      <c r="E19" s="175">
        <f t="shared" ref="E19:G19" si="36">SUM(E233,E447,E661,E875,E1091)</f>
        <v>0</v>
      </c>
      <c r="F19" s="175">
        <f t="shared" si="36"/>
        <v>0</v>
      </c>
      <c r="G19" s="429">
        <f t="shared" si="36"/>
        <v>0</v>
      </c>
      <c r="H19" s="431" t="str">
        <f t="shared" ref="H19:Q19" si="37">IF(SUM(H233,H447,H661,H875,H1091)=0,"",SUM(H233,H447,H661,H875,H1091))</f>
        <v/>
      </c>
      <c r="I19" s="218" t="str">
        <f t="shared" si="37"/>
        <v/>
      </c>
      <c r="J19" s="218" t="str">
        <f t="shared" si="37"/>
        <v/>
      </c>
      <c r="K19" s="218" t="str">
        <f t="shared" si="37"/>
        <v/>
      </c>
      <c r="L19" s="218" t="str">
        <f t="shared" si="37"/>
        <v/>
      </c>
      <c r="M19" s="218" t="str">
        <f t="shared" si="37"/>
        <v/>
      </c>
      <c r="N19" s="218" t="str">
        <f t="shared" si="37"/>
        <v/>
      </c>
      <c r="O19" s="218" t="str">
        <f t="shared" si="37"/>
        <v/>
      </c>
      <c r="P19" s="218" t="str">
        <f t="shared" si="37"/>
        <v/>
      </c>
      <c r="Q19" s="218" t="str">
        <f t="shared" si="37"/>
        <v/>
      </c>
      <c r="R19" s="218" t="str">
        <f t="shared" ref="R19:AA19" si="38">IF(SUM(R233,R447,R661,R875,R1091)=0,"",SUM(R233,R447,R661,R875,R1091))</f>
        <v/>
      </c>
      <c r="S19" s="218" t="str">
        <f t="shared" si="38"/>
        <v/>
      </c>
      <c r="T19" s="218" t="str">
        <f t="shared" si="38"/>
        <v/>
      </c>
      <c r="U19" s="218" t="str">
        <f t="shared" si="38"/>
        <v/>
      </c>
      <c r="V19" s="218" t="str">
        <f t="shared" si="38"/>
        <v/>
      </c>
      <c r="W19" s="218" t="str">
        <f t="shared" si="38"/>
        <v/>
      </c>
      <c r="X19" s="218" t="str">
        <f t="shared" si="38"/>
        <v/>
      </c>
      <c r="Y19" s="218" t="str">
        <f t="shared" si="38"/>
        <v/>
      </c>
      <c r="Z19" s="218" t="str">
        <f t="shared" si="38"/>
        <v/>
      </c>
      <c r="AA19" s="300" t="str">
        <f t="shared" si="38"/>
        <v/>
      </c>
    </row>
    <row r="20" spans="1:27" s="73" customFormat="1" ht="18" hidden="1" customHeight="1" x14ac:dyDescent="0.25">
      <c r="A20" s="173">
        <f>'CLINs &amp; Ceiling Rates'!B21</f>
        <v>0</v>
      </c>
      <c r="B20" s="173">
        <f>'CLINs &amp; Ceiling Rates'!C21</f>
        <v>0</v>
      </c>
      <c r="C20" s="174" t="str">
        <f>CONCATENATE("X",RIGHT('CLINs &amp; Ceiling Rates'!G21,6))</f>
        <v>X</v>
      </c>
      <c r="D20" s="211">
        <f t="shared" si="2"/>
        <v>0</v>
      </c>
      <c r="E20" s="175">
        <f t="shared" ref="E20:G20" si="39">SUM(E234,E448,E662,E876,E1092)</f>
        <v>0</v>
      </c>
      <c r="F20" s="175">
        <f t="shared" si="39"/>
        <v>0</v>
      </c>
      <c r="G20" s="429">
        <f t="shared" si="39"/>
        <v>0</v>
      </c>
      <c r="H20" s="431" t="str">
        <f t="shared" ref="H20:Q20" si="40">IF(SUM(H234,H448,H662,H876,H1092)=0,"",SUM(H234,H448,H662,H876,H1092))</f>
        <v/>
      </c>
      <c r="I20" s="218" t="str">
        <f t="shared" si="40"/>
        <v/>
      </c>
      <c r="J20" s="218" t="str">
        <f t="shared" si="40"/>
        <v/>
      </c>
      <c r="K20" s="218" t="str">
        <f t="shared" si="40"/>
        <v/>
      </c>
      <c r="L20" s="218" t="str">
        <f t="shared" si="40"/>
        <v/>
      </c>
      <c r="M20" s="218" t="str">
        <f t="shared" si="40"/>
        <v/>
      </c>
      <c r="N20" s="218" t="str">
        <f t="shared" si="40"/>
        <v/>
      </c>
      <c r="O20" s="218" t="str">
        <f t="shared" si="40"/>
        <v/>
      </c>
      <c r="P20" s="218" t="str">
        <f t="shared" si="40"/>
        <v/>
      </c>
      <c r="Q20" s="218" t="str">
        <f t="shared" si="40"/>
        <v/>
      </c>
      <c r="R20" s="218" t="str">
        <f t="shared" ref="R20:AA20" si="41">IF(SUM(R234,R448,R662,R876,R1092)=0,"",SUM(R234,R448,R662,R876,R1092))</f>
        <v/>
      </c>
      <c r="S20" s="218" t="str">
        <f t="shared" si="41"/>
        <v/>
      </c>
      <c r="T20" s="218" t="str">
        <f t="shared" si="41"/>
        <v/>
      </c>
      <c r="U20" s="218" t="str">
        <f t="shared" si="41"/>
        <v/>
      </c>
      <c r="V20" s="218" t="str">
        <f t="shared" si="41"/>
        <v/>
      </c>
      <c r="W20" s="218" t="str">
        <f t="shared" si="41"/>
        <v/>
      </c>
      <c r="X20" s="218" t="str">
        <f t="shared" si="41"/>
        <v/>
      </c>
      <c r="Y20" s="218" t="str">
        <f t="shared" si="41"/>
        <v/>
      </c>
      <c r="Z20" s="218" t="str">
        <f t="shared" si="41"/>
        <v/>
      </c>
      <c r="AA20" s="300" t="str">
        <f t="shared" si="41"/>
        <v/>
      </c>
    </row>
    <row r="21" spans="1:27" s="73" customFormat="1" ht="18" hidden="1" customHeight="1" x14ac:dyDescent="0.25">
      <c r="A21" s="173">
        <f>'CLINs &amp; Ceiling Rates'!B22</f>
        <v>0</v>
      </c>
      <c r="B21" s="173">
        <f>'CLINs &amp; Ceiling Rates'!C22</f>
        <v>0</v>
      </c>
      <c r="C21" s="174" t="str">
        <f>CONCATENATE("X",RIGHT('CLINs &amp; Ceiling Rates'!G22,6))</f>
        <v>X</v>
      </c>
      <c r="D21" s="211">
        <f t="shared" si="2"/>
        <v>0</v>
      </c>
      <c r="E21" s="175">
        <f t="shared" ref="E21:G21" si="42">SUM(E235,E449,E663,E877,E1093)</f>
        <v>0</v>
      </c>
      <c r="F21" s="175">
        <f t="shared" si="42"/>
        <v>0</v>
      </c>
      <c r="G21" s="429">
        <f t="shared" si="42"/>
        <v>0</v>
      </c>
      <c r="H21" s="431" t="str">
        <f t="shared" ref="H21:Q21" si="43">IF(SUM(H235,H449,H663,H877,H1093)=0,"",SUM(H235,H449,H663,H877,H1093))</f>
        <v/>
      </c>
      <c r="I21" s="218" t="str">
        <f t="shared" si="43"/>
        <v/>
      </c>
      <c r="J21" s="218" t="str">
        <f t="shared" si="43"/>
        <v/>
      </c>
      <c r="K21" s="218" t="str">
        <f t="shared" si="43"/>
        <v/>
      </c>
      <c r="L21" s="218" t="str">
        <f t="shared" si="43"/>
        <v/>
      </c>
      <c r="M21" s="218" t="str">
        <f t="shared" si="43"/>
        <v/>
      </c>
      <c r="N21" s="218" t="str">
        <f t="shared" si="43"/>
        <v/>
      </c>
      <c r="O21" s="218" t="str">
        <f t="shared" si="43"/>
        <v/>
      </c>
      <c r="P21" s="218" t="str">
        <f t="shared" si="43"/>
        <v/>
      </c>
      <c r="Q21" s="218" t="str">
        <f t="shared" si="43"/>
        <v/>
      </c>
      <c r="R21" s="218" t="str">
        <f t="shared" ref="R21:AA21" si="44">IF(SUM(R235,R449,R663,R877,R1093)=0,"",SUM(R235,R449,R663,R877,R1093))</f>
        <v/>
      </c>
      <c r="S21" s="218" t="str">
        <f t="shared" si="44"/>
        <v/>
      </c>
      <c r="T21" s="218" t="str">
        <f t="shared" si="44"/>
        <v/>
      </c>
      <c r="U21" s="218" t="str">
        <f t="shared" si="44"/>
        <v/>
      </c>
      <c r="V21" s="218" t="str">
        <f t="shared" si="44"/>
        <v/>
      </c>
      <c r="W21" s="218" t="str">
        <f t="shared" si="44"/>
        <v/>
      </c>
      <c r="X21" s="218" t="str">
        <f t="shared" si="44"/>
        <v/>
      </c>
      <c r="Y21" s="218" t="str">
        <f t="shared" si="44"/>
        <v/>
      </c>
      <c r="Z21" s="218" t="str">
        <f t="shared" si="44"/>
        <v/>
      </c>
      <c r="AA21" s="300" t="str">
        <f t="shared" si="44"/>
        <v/>
      </c>
    </row>
    <row r="22" spans="1:27" s="73" customFormat="1" ht="18" hidden="1" customHeight="1" x14ac:dyDescent="0.25">
      <c r="A22" s="173">
        <f>'CLINs &amp; Ceiling Rates'!B23</f>
        <v>0</v>
      </c>
      <c r="B22" s="173">
        <f>'CLINs &amp; Ceiling Rates'!C23</f>
        <v>0</v>
      </c>
      <c r="C22" s="174" t="str">
        <f>CONCATENATE("X",RIGHT('CLINs &amp; Ceiling Rates'!G23,6))</f>
        <v>X</v>
      </c>
      <c r="D22" s="211">
        <f t="shared" si="2"/>
        <v>0</v>
      </c>
      <c r="E22" s="175">
        <f t="shared" ref="E22:G22" si="45">SUM(E236,E450,E664,E878,E1094)</f>
        <v>0</v>
      </c>
      <c r="F22" s="175">
        <f t="shared" si="45"/>
        <v>0</v>
      </c>
      <c r="G22" s="429">
        <f t="shared" si="45"/>
        <v>0</v>
      </c>
      <c r="H22" s="431" t="str">
        <f t="shared" ref="H22:Q22" si="46">IF(SUM(H236,H450,H664,H878,H1094)=0,"",SUM(H236,H450,H664,H878,H1094))</f>
        <v/>
      </c>
      <c r="I22" s="218" t="str">
        <f t="shared" si="46"/>
        <v/>
      </c>
      <c r="J22" s="218" t="str">
        <f t="shared" si="46"/>
        <v/>
      </c>
      <c r="K22" s="218" t="str">
        <f t="shared" si="46"/>
        <v/>
      </c>
      <c r="L22" s="218" t="str">
        <f t="shared" si="46"/>
        <v/>
      </c>
      <c r="M22" s="218" t="str">
        <f t="shared" si="46"/>
        <v/>
      </c>
      <c r="N22" s="218" t="str">
        <f t="shared" si="46"/>
        <v/>
      </c>
      <c r="O22" s="218" t="str">
        <f t="shared" si="46"/>
        <v/>
      </c>
      <c r="P22" s="218" t="str">
        <f t="shared" si="46"/>
        <v/>
      </c>
      <c r="Q22" s="218" t="str">
        <f t="shared" si="46"/>
        <v/>
      </c>
      <c r="R22" s="218" t="str">
        <f t="shared" ref="R22:AA22" si="47">IF(SUM(R236,R450,R664,R878,R1094)=0,"",SUM(R236,R450,R664,R878,R1094))</f>
        <v/>
      </c>
      <c r="S22" s="218" t="str">
        <f t="shared" si="47"/>
        <v/>
      </c>
      <c r="T22" s="218" t="str">
        <f t="shared" si="47"/>
        <v/>
      </c>
      <c r="U22" s="218" t="str">
        <f t="shared" si="47"/>
        <v/>
      </c>
      <c r="V22" s="218" t="str">
        <f t="shared" si="47"/>
        <v/>
      </c>
      <c r="W22" s="218" t="str">
        <f t="shared" si="47"/>
        <v/>
      </c>
      <c r="X22" s="218" t="str">
        <f t="shared" si="47"/>
        <v/>
      </c>
      <c r="Y22" s="218" t="str">
        <f t="shared" si="47"/>
        <v/>
      </c>
      <c r="Z22" s="218" t="str">
        <f t="shared" si="47"/>
        <v/>
      </c>
      <c r="AA22" s="300" t="str">
        <f t="shared" si="47"/>
        <v/>
      </c>
    </row>
    <row r="23" spans="1:27" s="73" customFormat="1" ht="18" hidden="1" customHeight="1" x14ac:dyDescent="0.25">
      <c r="A23" s="173">
        <f>'CLINs &amp; Ceiling Rates'!B24</f>
        <v>0</v>
      </c>
      <c r="B23" s="173">
        <f>'CLINs &amp; Ceiling Rates'!C24</f>
        <v>0</v>
      </c>
      <c r="C23" s="174" t="str">
        <f>CONCATENATE("X",RIGHT('CLINs &amp; Ceiling Rates'!G24,6))</f>
        <v>X</v>
      </c>
      <c r="D23" s="211">
        <f t="shared" si="2"/>
        <v>0</v>
      </c>
      <c r="E23" s="175">
        <f t="shared" ref="E23:G23" si="48">SUM(E237,E451,E665,E879,E1095)</f>
        <v>0</v>
      </c>
      <c r="F23" s="175">
        <f t="shared" si="48"/>
        <v>0</v>
      </c>
      <c r="G23" s="429">
        <f t="shared" si="48"/>
        <v>0</v>
      </c>
      <c r="H23" s="431" t="str">
        <f t="shared" ref="H23:Q23" si="49">IF(SUM(H237,H451,H665,H879,H1095)=0,"",SUM(H237,H451,H665,H879,H1095))</f>
        <v/>
      </c>
      <c r="I23" s="218" t="str">
        <f t="shared" si="49"/>
        <v/>
      </c>
      <c r="J23" s="218" t="str">
        <f t="shared" si="49"/>
        <v/>
      </c>
      <c r="K23" s="218" t="str">
        <f t="shared" si="49"/>
        <v/>
      </c>
      <c r="L23" s="218" t="str">
        <f t="shared" si="49"/>
        <v/>
      </c>
      <c r="M23" s="218" t="str">
        <f t="shared" si="49"/>
        <v/>
      </c>
      <c r="N23" s="218" t="str">
        <f t="shared" si="49"/>
        <v/>
      </c>
      <c r="O23" s="218" t="str">
        <f t="shared" si="49"/>
        <v/>
      </c>
      <c r="P23" s="218" t="str">
        <f t="shared" si="49"/>
        <v/>
      </c>
      <c r="Q23" s="218" t="str">
        <f t="shared" si="49"/>
        <v/>
      </c>
      <c r="R23" s="218" t="str">
        <f t="shared" ref="R23:AA23" si="50">IF(SUM(R237,R451,R665,R879,R1095)=0,"",SUM(R237,R451,R665,R879,R1095))</f>
        <v/>
      </c>
      <c r="S23" s="218" t="str">
        <f t="shared" si="50"/>
        <v/>
      </c>
      <c r="T23" s="218" t="str">
        <f t="shared" si="50"/>
        <v/>
      </c>
      <c r="U23" s="218" t="str">
        <f t="shared" si="50"/>
        <v/>
      </c>
      <c r="V23" s="218" t="str">
        <f t="shared" si="50"/>
        <v/>
      </c>
      <c r="W23" s="218" t="str">
        <f t="shared" si="50"/>
        <v/>
      </c>
      <c r="X23" s="218" t="str">
        <f t="shared" si="50"/>
        <v/>
      </c>
      <c r="Y23" s="218" t="str">
        <f t="shared" si="50"/>
        <v/>
      </c>
      <c r="Z23" s="218" t="str">
        <f t="shared" si="50"/>
        <v/>
      </c>
      <c r="AA23" s="300" t="str">
        <f t="shared" si="50"/>
        <v/>
      </c>
    </row>
    <row r="24" spans="1:27" s="73" customFormat="1" ht="18" hidden="1" customHeight="1" x14ac:dyDescent="0.25">
      <c r="A24" s="173">
        <f>'CLINs &amp; Ceiling Rates'!B25</f>
        <v>0</v>
      </c>
      <c r="B24" s="173">
        <f>'CLINs &amp; Ceiling Rates'!C25</f>
        <v>0</v>
      </c>
      <c r="C24" s="174" t="str">
        <f>CONCATENATE("X",RIGHT('CLINs &amp; Ceiling Rates'!G25,6))</f>
        <v>X</v>
      </c>
      <c r="D24" s="211">
        <f t="shared" si="2"/>
        <v>0</v>
      </c>
      <c r="E24" s="175">
        <f t="shared" ref="E24:G24" si="51">SUM(E238,E452,E666,E880,E1096)</f>
        <v>0</v>
      </c>
      <c r="F24" s="175">
        <f t="shared" si="51"/>
        <v>0</v>
      </c>
      <c r="G24" s="429">
        <f t="shared" si="51"/>
        <v>0</v>
      </c>
      <c r="H24" s="431" t="str">
        <f t="shared" ref="H24:Q24" si="52">IF(SUM(H238,H452,H666,H880,H1096)=0,"",SUM(H238,H452,H666,H880,H1096))</f>
        <v/>
      </c>
      <c r="I24" s="218" t="str">
        <f t="shared" si="52"/>
        <v/>
      </c>
      <c r="J24" s="218" t="str">
        <f t="shared" si="52"/>
        <v/>
      </c>
      <c r="K24" s="218" t="str">
        <f t="shared" si="52"/>
        <v/>
      </c>
      <c r="L24" s="218" t="str">
        <f t="shared" si="52"/>
        <v/>
      </c>
      <c r="M24" s="218" t="str">
        <f t="shared" si="52"/>
        <v/>
      </c>
      <c r="N24" s="218" t="str">
        <f t="shared" si="52"/>
        <v/>
      </c>
      <c r="O24" s="218" t="str">
        <f t="shared" si="52"/>
        <v/>
      </c>
      <c r="P24" s="218" t="str">
        <f t="shared" si="52"/>
        <v/>
      </c>
      <c r="Q24" s="218" t="str">
        <f t="shared" si="52"/>
        <v/>
      </c>
      <c r="R24" s="218" t="str">
        <f t="shared" ref="R24:AA24" si="53">IF(SUM(R238,R452,R666,R880,R1096)=0,"",SUM(R238,R452,R666,R880,R1096))</f>
        <v/>
      </c>
      <c r="S24" s="218" t="str">
        <f t="shared" si="53"/>
        <v/>
      </c>
      <c r="T24" s="218" t="str">
        <f t="shared" si="53"/>
        <v/>
      </c>
      <c r="U24" s="218" t="str">
        <f t="shared" si="53"/>
        <v/>
      </c>
      <c r="V24" s="218" t="str">
        <f t="shared" si="53"/>
        <v/>
      </c>
      <c r="W24" s="218" t="str">
        <f t="shared" si="53"/>
        <v/>
      </c>
      <c r="X24" s="218" t="str">
        <f t="shared" si="53"/>
        <v/>
      </c>
      <c r="Y24" s="218" t="str">
        <f t="shared" si="53"/>
        <v/>
      </c>
      <c r="Z24" s="218" t="str">
        <f t="shared" si="53"/>
        <v/>
      </c>
      <c r="AA24" s="300" t="str">
        <f t="shared" si="53"/>
        <v/>
      </c>
    </row>
    <row r="25" spans="1:27" s="73" customFormat="1" ht="18" hidden="1" customHeight="1" x14ac:dyDescent="0.25">
      <c r="A25" s="173">
        <f>'CLINs &amp; Ceiling Rates'!B26</f>
        <v>0</v>
      </c>
      <c r="B25" s="173">
        <f>'CLINs &amp; Ceiling Rates'!C26</f>
        <v>0</v>
      </c>
      <c r="C25" s="174" t="str">
        <f>CONCATENATE("X",RIGHT('CLINs &amp; Ceiling Rates'!G26,6))</f>
        <v>X</v>
      </c>
      <c r="D25" s="211">
        <f t="shared" si="2"/>
        <v>0</v>
      </c>
      <c r="E25" s="175">
        <f t="shared" ref="E25:G25" si="54">SUM(E239,E453,E667,E881,E1097)</f>
        <v>0</v>
      </c>
      <c r="F25" s="175">
        <f t="shared" si="54"/>
        <v>0</v>
      </c>
      <c r="G25" s="429">
        <f t="shared" si="54"/>
        <v>0</v>
      </c>
      <c r="H25" s="431" t="str">
        <f t="shared" ref="H25:Q25" si="55">IF(SUM(H239,H453,H667,H881,H1097)=0,"",SUM(H239,H453,H667,H881,H1097))</f>
        <v/>
      </c>
      <c r="I25" s="218" t="str">
        <f t="shared" si="55"/>
        <v/>
      </c>
      <c r="J25" s="218" t="str">
        <f t="shared" si="55"/>
        <v/>
      </c>
      <c r="K25" s="218" t="str">
        <f t="shared" si="55"/>
        <v/>
      </c>
      <c r="L25" s="218" t="str">
        <f t="shared" si="55"/>
        <v/>
      </c>
      <c r="M25" s="218" t="str">
        <f t="shared" si="55"/>
        <v/>
      </c>
      <c r="N25" s="218" t="str">
        <f t="shared" si="55"/>
        <v/>
      </c>
      <c r="O25" s="218" t="str">
        <f t="shared" si="55"/>
        <v/>
      </c>
      <c r="P25" s="218" t="str">
        <f t="shared" si="55"/>
        <v/>
      </c>
      <c r="Q25" s="218" t="str">
        <f t="shared" si="55"/>
        <v/>
      </c>
      <c r="R25" s="218" t="str">
        <f t="shared" ref="R25:AA25" si="56">IF(SUM(R239,R453,R667,R881,R1097)=0,"",SUM(R239,R453,R667,R881,R1097))</f>
        <v/>
      </c>
      <c r="S25" s="218" t="str">
        <f t="shared" si="56"/>
        <v/>
      </c>
      <c r="T25" s="218" t="str">
        <f t="shared" si="56"/>
        <v/>
      </c>
      <c r="U25" s="218" t="str">
        <f t="shared" si="56"/>
        <v/>
      </c>
      <c r="V25" s="218" t="str">
        <f t="shared" si="56"/>
        <v/>
      </c>
      <c r="W25" s="218" t="str">
        <f t="shared" si="56"/>
        <v/>
      </c>
      <c r="X25" s="218" t="str">
        <f t="shared" si="56"/>
        <v/>
      </c>
      <c r="Y25" s="218" t="str">
        <f t="shared" si="56"/>
        <v/>
      </c>
      <c r="Z25" s="218" t="str">
        <f t="shared" si="56"/>
        <v/>
      </c>
      <c r="AA25" s="300" t="str">
        <f t="shared" si="56"/>
        <v/>
      </c>
    </row>
    <row r="26" spans="1:27" s="73" customFormat="1" ht="18" hidden="1" customHeight="1" x14ac:dyDescent="0.25">
      <c r="A26" s="173">
        <f>'CLINs &amp; Ceiling Rates'!B27</f>
        <v>0</v>
      </c>
      <c r="B26" s="173">
        <f>'CLINs &amp; Ceiling Rates'!C27</f>
        <v>0</v>
      </c>
      <c r="C26" s="174" t="str">
        <f>CONCATENATE("X",RIGHT('CLINs &amp; Ceiling Rates'!G27,6))</f>
        <v>X</v>
      </c>
      <c r="D26" s="211">
        <f t="shared" si="2"/>
        <v>0</v>
      </c>
      <c r="E26" s="175">
        <f t="shared" ref="E26:G26" si="57">SUM(E240,E454,E668,E882,E1098)</f>
        <v>0</v>
      </c>
      <c r="F26" s="175">
        <f t="shared" si="57"/>
        <v>0</v>
      </c>
      <c r="G26" s="429">
        <f t="shared" si="57"/>
        <v>0</v>
      </c>
      <c r="H26" s="431" t="str">
        <f t="shared" ref="H26:Q26" si="58">IF(SUM(H240,H454,H668,H882,H1098)=0,"",SUM(H240,H454,H668,H882,H1098))</f>
        <v/>
      </c>
      <c r="I26" s="218" t="str">
        <f t="shared" si="58"/>
        <v/>
      </c>
      <c r="J26" s="218" t="str">
        <f t="shared" si="58"/>
        <v/>
      </c>
      <c r="K26" s="218" t="str">
        <f t="shared" si="58"/>
        <v/>
      </c>
      <c r="L26" s="218" t="str">
        <f t="shared" si="58"/>
        <v/>
      </c>
      <c r="M26" s="218" t="str">
        <f t="shared" si="58"/>
        <v/>
      </c>
      <c r="N26" s="218" t="str">
        <f t="shared" si="58"/>
        <v/>
      </c>
      <c r="O26" s="218" t="str">
        <f t="shared" si="58"/>
        <v/>
      </c>
      <c r="P26" s="218" t="str">
        <f t="shared" si="58"/>
        <v/>
      </c>
      <c r="Q26" s="218" t="str">
        <f t="shared" si="58"/>
        <v/>
      </c>
      <c r="R26" s="218" t="str">
        <f t="shared" ref="R26:AA26" si="59">IF(SUM(R240,R454,R668,R882,R1098)=0,"",SUM(R240,R454,R668,R882,R1098))</f>
        <v/>
      </c>
      <c r="S26" s="218" t="str">
        <f t="shared" si="59"/>
        <v/>
      </c>
      <c r="T26" s="218" t="str">
        <f t="shared" si="59"/>
        <v/>
      </c>
      <c r="U26" s="218" t="str">
        <f t="shared" si="59"/>
        <v/>
      </c>
      <c r="V26" s="218" t="str">
        <f t="shared" si="59"/>
        <v/>
      </c>
      <c r="W26" s="218" t="str">
        <f t="shared" si="59"/>
        <v/>
      </c>
      <c r="X26" s="218" t="str">
        <f t="shared" si="59"/>
        <v/>
      </c>
      <c r="Y26" s="218" t="str">
        <f t="shared" si="59"/>
        <v/>
      </c>
      <c r="Z26" s="218" t="str">
        <f t="shared" si="59"/>
        <v/>
      </c>
      <c r="AA26" s="300" t="str">
        <f t="shared" si="59"/>
        <v/>
      </c>
    </row>
    <row r="27" spans="1:27" s="73" customFormat="1" ht="18" hidden="1" customHeight="1" x14ac:dyDescent="0.25">
      <c r="A27" s="173">
        <f>'CLINs &amp; Ceiling Rates'!B28</f>
        <v>0</v>
      </c>
      <c r="B27" s="173">
        <f>'CLINs &amp; Ceiling Rates'!C28</f>
        <v>0</v>
      </c>
      <c r="C27" s="174" t="str">
        <f>CONCATENATE("X",RIGHT('CLINs &amp; Ceiling Rates'!G28,6))</f>
        <v>X</v>
      </c>
      <c r="D27" s="211">
        <f t="shared" si="2"/>
        <v>0</v>
      </c>
      <c r="E27" s="175">
        <f t="shared" ref="E27:G46" si="60">SUM(E241,E455,E669,E883,E1099)</f>
        <v>0</v>
      </c>
      <c r="F27" s="175">
        <f t="shared" si="60"/>
        <v>0</v>
      </c>
      <c r="G27" s="429">
        <f t="shared" si="60"/>
        <v>0</v>
      </c>
      <c r="H27" s="431" t="str">
        <f t="shared" ref="H27:Q27" si="61">IF(SUM(H241,H455,H669,H883,H1099)=0,"",SUM(H241,H455,H669,H883,H1099))</f>
        <v/>
      </c>
      <c r="I27" s="218" t="str">
        <f t="shared" si="61"/>
        <v/>
      </c>
      <c r="J27" s="218" t="str">
        <f t="shared" si="61"/>
        <v/>
      </c>
      <c r="K27" s="218" t="str">
        <f t="shared" si="61"/>
        <v/>
      </c>
      <c r="L27" s="218" t="str">
        <f t="shared" si="61"/>
        <v/>
      </c>
      <c r="M27" s="218" t="str">
        <f t="shared" si="61"/>
        <v/>
      </c>
      <c r="N27" s="218" t="str">
        <f t="shared" si="61"/>
        <v/>
      </c>
      <c r="O27" s="218" t="str">
        <f t="shared" si="61"/>
        <v/>
      </c>
      <c r="P27" s="218" t="str">
        <f t="shared" si="61"/>
        <v/>
      </c>
      <c r="Q27" s="218" t="str">
        <f t="shared" si="61"/>
        <v/>
      </c>
      <c r="R27" s="218" t="str">
        <f t="shared" ref="R27:AA27" si="62">IF(SUM(R241,R455,R669,R883,R1099)=0,"",SUM(R241,R455,R669,R883,R1099))</f>
        <v/>
      </c>
      <c r="S27" s="218" t="str">
        <f t="shared" si="62"/>
        <v/>
      </c>
      <c r="T27" s="218" t="str">
        <f t="shared" si="62"/>
        <v/>
      </c>
      <c r="U27" s="218" t="str">
        <f t="shared" si="62"/>
        <v/>
      </c>
      <c r="V27" s="218" t="str">
        <f t="shared" si="62"/>
        <v/>
      </c>
      <c r="W27" s="218" t="str">
        <f t="shared" si="62"/>
        <v/>
      </c>
      <c r="X27" s="218" t="str">
        <f t="shared" si="62"/>
        <v/>
      </c>
      <c r="Y27" s="218" t="str">
        <f t="shared" si="62"/>
        <v/>
      </c>
      <c r="Z27" s="218" t="str">
        <f t="shared" si="62"/>
        <v/>
      </c>
      <c r="AA27" s="300" t="str">
        <f t="shared" si="62"/>
        <v/>
      </c>
    </row>
    <row r="28" spans="1:27" s="73" customFormat="1" ht="18" hidden="1" customHeight="1" x14ac:dyDescent="0.25">
      <c r="A28" s="173">
        <f>'CLINs &amp; Ceiling Rates'!B29</f>
        <v>0</v>
      </c>
      <c r="B28" s="173">
        <f>'CLINs &amp; Ceiling Rates'!C29</f>
        <v>0</v>
      </c>
      <c r="C28" s="174" t="str">
        <f>CONCATENATE("X",RIGHT('CLINs &amp; Ceiling Rates'!G29,6))</f>
        <v>X</v>
      </c>
      <c r="D28" s="211">
        <f t="shared" si="2"/>
        <v>0</v>
      </c>
      <c r="E28" s="175">
        <f t="shared" si="60"/>
        <v>0</v>
      </c>
      <c r="F28" s="175">
        <f t="shared" si="60"/>
        <v>0</v>
      </c>
      <c r="G28" s="429">
        <f t="shared" si="60"/>
        <v>0</v>
      </c>
      <c r="H28" s="431" t="str">
        <f t="shared" ref="H28:Q28" si="63">IF(SUM(H242,H456,H670,H884,H1100)=0,"",SUM(H242,H456,H670,H884,H1100))</f>
        <v/>
      </c>
      <c r="I28" s="218" t="str">
        <f t="shared" si="63"/>
        <v/>
      </c>
      <c r="J28" s="218" t="str">
        <f t="shared" si="63"/>
        <v/>
      </c>
      <c r="K28" s="218" t="str">
        <f t="shared" si="63"/>
        <v/>
      </c>
      <c r="L28" s="218" t="str">
        <f t="shared" si="63"/>
        <v/>
      </c>
      <c r="M28" s="218" t="str">
        <f t="shared" si="63"/>
        <v/>
      </c>
      <c r="N28" s="218" t="str">
        <f t="shared" si="63"/>
        <v/>
      </c>
      <c r="O28" s="218" t="str">
        <f t="shared" si="63"/>
        <v/>
      </c>
      <c r="P28" s="218" t="str">
        <f t="shared" si="63"/>
        <v/>
      </c>
      <c r="Q28" s="218" t="str">
        <f t="shared" si="63"/>
        <v/>
      </c>
      <c r="R28" s="218" t="str">
        <f t="shared" ref="R28:AA28" si="64">IF(SUM(R242,R456,R670,R884,R1100)=0,"",SUM(R242,R456,R670,R884,R1100))</f>
        <v/>
      </c>
      <c r="S28" s="218" t="str">
        <f t="shared" si="64"/>
        <v/>
      </c>
      <c r="T28" s="218" t="str">
        <f t="shared" si="64"/>
        <v/>
      </c>
      <c r="U28" s="218" t="str">
        <f t="shared" si="64"/>
        <v/>
      </c>
      <c r="V28" s="218" t="str">
        <f t="shared" si="64"/>
        <v/>
      </c>
      <c r="W28" s="218" t="str">
        <f t="shared" si="64"/>
        <v/>
      </c>
      <c r="X28" s="218" t="str">
        <f t="shared" si="64"/>
        <v/>
      </c>
      <c r="Y28" s="218" t="str">
        <f t="shared" si="64"/>
        <v/>
      </c>
      <c r="Z28" s="218" t="str">
        <f t="shared" si="64"/>
        <v/>
      </c>
      <c r="AA28" s="300" t="str">
        <f t="shared" si="64"/>
        <v/>
      </c>
    </row>
    <row r="29" spans="1:27" s="73" customFormat="1" ht="18" hidden="1" customHeight="1" x14ac:dyDescent="0.25">
      <c r="A29" s="173">
        <f>'CLINs &amp; Ceiling Rates'!B30</f>
        <v>0</v>
      </c>
      <c r="B29" s="173">
        <f>'CLINs &amp; Ceiling Rates'!C30</f>
        <v>0</v>
      </c>
      <c r="C29" s="174" t="str">
        <f>CONCATENATE("X",RIGHT('CLINs &amp; Ceiling Rates'!G30,6))</f>
        <v>X</v>
      </c>
      <c r="D29" s="211">
        <f t="shared" si="2"/>
        <v>0</v>
      </c>
      <c r="E29" s="175">
        <f t="shared" si="60"/>
        <v>0</v>
      </c>
      <c r="F29" s="175">
        <f t="shared" si="60"/>
        <v>0</v>
      </c>
      <c r="G29" s="429">
        <f t="shared" si="60"/>
        <v>0</v>
      </c>
      <c r="H29" s="431" t="str">
        <f t="shared" ref="H29:Q29" si="65">IF(SUM(H243,H457,H671,H885,H1101)=0,"",SUM(H243,H457,H671,H885,H1101))</f>
        <v/>
      </c>
      <c r="I29" s="218" t="str">
        <f t="shared" si="65"/>
        <v/>
      </c>
      <c r="J29" s="218" t="str">
        <f t="shared" si="65"/>
        <v/>
      </c>
      <c r="K29" s="218" t="str">
        <f t="shared" si="65"/>
        <v/>
      </c>
      <c r="L29" s="218" t="str">
        <f t="shared" si="65"/>
        <v/>
      </c>
      <c r="M29" s="218" t="str">
        <f t="shared" si="65"/>
        <v/>
      </c>
      <c r="N29" s="218" t="str">
        <f t="shared" si="65"/>
        <v/>
      </c>
      <c r="O29" s="218" t="str">
        <f t="shared" si="65"/>
        <v/>
      </c>
      <c r="P29" s="218" t="str">
        <f t="shared" si="65"/>
        <v/>
      </c>
      <c r="Q29" s="218" t="str">
        <f t="shared" si="65"/>
        <v/>
      </c>
      <c r="R29" s="218" t="str">
        <f t="shared" ref="R29:AA29" si="66">IF(SUM(R243,R457,R671,R885,R1101)=0,"",SUM(R243,R457,R671,R885,R1101))</f>
        <v/>
      </c>
      <c r="S29" s="218" t="str">
        <f t="shared" si="66"/>
        <v/>
      </c>
      <c r="T29" s="218" t="str">
        <f t="shared" si="66"/>
        <v/>
      </c>
      <c r="U29" s="218" t="str">
        <f t="shared" si="66"/>
        <v/>
      </c>
      <c r="V29" s="218" t="str">
        <f t="shared" si="66"/>
        <v/>
      </c>
      <c r="W29" s="218" t="str">
        <f t="shared" si="66"/>
        <v/>
      </c>
      <c r="X29" s="218" t="str">
        <f t="shared" si="66"/>
        <v/>
      </c>
      <c r="Y29" s="218" t="str">
        <f t="shared" si="66"/>
        <v/>
      </c>
      <c r="Z29" s="218" t="str">
        <f t="shared" si="66"/>
        <v/>
      </c>
      <c r="AA29" s="300" t="str">
        <f t="shared" si="66"/>
        <v/>
      </c>
    </row>
    <row r="30" spans="1:27" s="73" customFormat="1" ht="18" hidden="1" customHeight="1" x14ac:dyDescent="0.25">
      <c r="A30" s="173">
        <f>'CLINs &amp; Ceiling Rates'!B31</f>
        <v>0</v>
      </c>
      <c r="B30" s="173">
        <f>'CLINs &amp; Ceiling Rates'!C31</f>
        <v>0</v>
      </c>
      <c r="C30" s="174" t="str">
        <f>CONCATENATE("X",RIGHT('CLINs &amp; Ceiling Rates'!G31,6))</f>
        <v>X</v>
      </c>
      <c r="D30" s="211">
        <f t="shared" si="2"/>
        <v>0</v>
      </c>
      <c r="E30" s="175">
        <f t="shared" si="60"/>
        <v>0</v>
      </c>
      <c r="F30" s="175">
        <f t="shared" si="60"/>
        <v>0</v>
      </c>
      <c r="G30" s="429">
        <f t="shared" si="60"/>
        <v>0</v>
      </c>
      <c r="H30" s="431" t="str">
        <f t="shared" ref="H30:Q30" si="67">IF(SUM(H244,H458,H672,H886,H1102)=0,"",SUM(H244,H458,H672,H886,H1102))</f>
        <v/>
      </c>
      <c r="I30" s="218" t="str">
        <f t="shared" si="67"/>
        <v/>
      </c>
      <c r="J30" s="218" t="str">
        <f t="shared" si="67"/>
        <v/>
      </c>
      <c r="K30" s="218" t="str">
        <f t="shared" si="67"/>
        <v/>
      </c>
      <c r="L30" s="218" t="str">
        <f t="shared" si="67"/>
        <v/>
      </c>
      <c r="M30" s="218" t="str">
        <f t="shared" si="67"/>
        <v/>
      </c>
      <c r="N30" s="218" t="str">
        <f t="shared" si="67"/>
        <v/>
      </c>
      <c r="O30" s="218" t="str">
        <f t="shared" si="67"/>
        <v/>
      </c>
      <c r="P30" s="218" t="str">
        <f t="shared" si="67"/>
        <v/>
      </c>
      <c r="Q30" s="218" t="str">
        <f t="shared" si="67"/>
        <v/>
      </c>
      <c r="R30" s="218" t="str">
        <f t="shared" ref="R30:AA30" si="68">IF(SUM(R244,R458,R672,R886,R1102)=0,"",SUM(R244,R458,R672,R886,R1102))</f>
        <v/>
      </c>
      <c r="S30" s="218" t="str">
        <f t="shared" si="68"/>
        <v/>
      </c>
      <c r="T30" s="218" t="str">
        <f t="shared" si="68"/>
        <v/>
      </c>
      <c r="U30" s="218" t="str">
        <f t="shared" si="68"/>
        <v/>
      </c>
      <c r="V30" s="218" t="str">
        <f t="shared" si="68"/>
        <v/>
      </c>
      <c r="W30" s="218" t="str">
        <f t="shared" si="68"/>
        <v/>
      </c>
      <c r="X30" s="218" t="str">
        <f t="shared" si="68"/>
        <v/>
      </c>
      <c r="Y30" s="218" t="str">
        <f t="shared" si="68"/>
        <v/>
      </c>
      <c r="Z30" s="218" t="str">
        <f t="shared" si="68"/>
        <v/>
      </c>
      <c r="AA30" s="300" t="str">
        <f t="shared" si="68"/>
        <v/>
      </c>
    </row>
    <row r="31" spans="1:27" s="73" customFormat="1" ht="18" hidden="1" customHeight="1" x14ac:dyDescent="0.25">
      <c r="A31" s="173">
        <f>'CLINs &amp; Ceiling Rates'!B32</f>
        <v>0</v>
      </c>
      <c r="B31" s="173">
        <f>'CLINs &amp; Ceiling Rates'!C32</f>
        <v>0</v>
      </c>
      <c r="C31" s="174" t="str">
        <f>CONCATENATE("X",RIGHT('CLINs &amp; Ceiling Rates'!G32,6))</f>
        <v>X</v>
      </c>
      <c r="D31" s="211">
        <f t="shared" si="2"/>
        <v>0</v>
      </c>
      <c r="E31" s="175">
        <f t="shared" si="60"/>
        <v>0</v>
      </c>
      <c r="F31" s="175">
        <f t="shared" si="60"/>
        <v>0</v>
      </c>
      <c r="G31" s="429">
        <f t="shared" si="60"/>
        <v>0</v>
      </c>
      <c r="H31" s="431" t="str">
        <f t="shared" ref="H31:Q31" si="69">IF(SUM(H245,H459,H673,H887,H1103)=0,"",SUM(H245,H459,H673,H887,H1103))</f>
        <v/>
      </c>
      <c r="I31" s="218" t="str">
        <f t="shared" si="69"/>
        <v/>
      </c>
      <c r="J31" s="218" t="str">
        <f t="shared" si="69"/>
        <v/>
      </c>
      <c r="K31" s="218" t="str">
        <f t="shared" si="69"/>
        <v/>
      </c>
      <c r="L31" s="218" t="str">
        <f t="shared" si="69"/>
        <v/>
      </c>
      <c r="M31" s="218" t="str">
        <f t="shared" si="69"/>
        <v/>
      </c>
      <c r="N31" s="218" t="str">
        <f t="shared" si="69"/>
        <v/>
      </c>
      <c r="O31" s="218" t="str">
        <f t="shared" si="69"/>
        <v/>
      </c>
      <c r="P31" s="218" t="str">
        <f t="shared" si="69"/>
        <v/>
      </c>
      <c r="Q31" s="218" t="str">
        <f t="shared" si="69"/>
        <v/>
      </c>
      <c r="R31" s="218" t="str">
        <f t="shared" ref="R31:AA31" si="70">IF(SUM(R245,R459,R673,R887,R1103)=0,"",SUM(R245,R459,R673,R887,R1103))</f>
        <v/>
      </c>
      <c r="S31" s="218" t="str">
        <f t="shared" si="70"/>
        <v/>
      </c>
      <c r="T31" s="218" t="str">
        <f t="shared" si="70"/>
        <v/>
      </c>
      <c r="U31" s="218" t="str">
        <f t="shared" si="70"/>
        <v/>
      </c>
      <c r="V31" s="218" t="str">
        <f t="shared" si="70"/>
        <v/>
      </c>
      <c r="W31" s="218" t="str">
        <f t="shared" si="70"/>
        <v/>
      </c>
      <c r="X31" s="218" t="str">
        <f t="shared" si="70"/>
        <v/>
      </c>
      <c r="Y31" s="218" t="str">
        <f t="shared" si="70"/>
        <v/>
      </c>
      <c r="Z31" s="218" t="str">
        <f t="shared" si="70"/>
        <v/>
      </c>
      <c r="AA31" s="300" t="str">
        <f t="shared" si="70"/>
        <v/>
      </c>
    </row>
    <row r="32" spans="1:27" s="73" customFormat="1" ht="18" hidden="1" customHeight="1" x14ac:dyDescent="0.25">
      <c r="A32" s="173">
        <f>'CLINs &amp; Ceiling Rates'!B33</f>
        <v>0</v>
      </c>
      <c r="B32" s="173">
        <f>'CLINs &amp; Ceiling Rates'!C33</f>
        <v>0</v>
      </c>
      <c r="C32" s="174" t="str">
        <f>CONCATENATE("X",RIGHT('CLINs &amp; Ceiling Rates'!G33,6))</f>
        <v>X</v>
      </c>
      <c r="D32" s="211">
        <f t="shared" si="2"/>
        <v>0</v>
      </c>
      <c r="E32" s="175">
        <f t="shared" si="60"/>
        <v>0</v>
      </c>
      <c r="F32" s="175">
        <f t="shared" si="60"/>
        <v>0</v>
      </c>
      <c r="G32" s="429">
        <f t="shared" si="60"/>
        <v>0</v>
      </c>
      <c r="H32" s="431" t="str">
        <f t="shared" ref="H32:Q32" si="71">IF(SUM(H246,H460,H674,H888,H1104)=0,"",SUM(H246,H460,H674,H888,H1104))</f>
        <v/>
      </c>
      <c r="I32" s="218" t="str">
        <f t="shared" si="71"/>
        <v/>
      </c>
      <c r="J32" s="218" t="str">
        <f t="shared" si="71"/>
        <v/>
      </c>
      <c r="K32" s="218" t="str">
        <f t="shared" si="71"/>
        <v/>
      </c>
      <c r="L32" s="218" t="str">
        <f t="shared" si="71"/>
        <v/>
      </c>
      <c r="M32" s="218" t="str">
        <f t="shared" si="71"/>
        <v/>
      </c>
      <c r="N32" s="218" t="str">
        <f t="shared" si="71"/>
        <v/>
      </c>
      <c r="O32" s="218" t="str">
        <f t="shared" si="71"/>
        <v/>
      </c>
      <c r="P32" s="218" t="str">
        <f t="shared" si="71"/>
        <v/>
      </c>
      <c r="Q32" s="218" t="str">
        <f t="shared" si="71"/>
        <v/>
      </c>
      <c r="R32" s="218" t="str">
        <f t="shared" ref="R32:AA32" si="72">IF(SUM(R246,R460,R674,R888,R1104)=0,"",SUM(R246,R460,R674,R888,R1104))</f>
        <v/>
      </c>
      <c r="S32" s="218" t="str">
        <f t="shared" si="72"/>
        <v/>
      </c>
      <c r="T32" s="218" t="str">
        <f t="shared" si="72"/>
        <v/>
      </c>
      <c r="U32" s="218" t="str">
        <f t="shared" si="72"/>
        <v/>
      </c>
      <c r="V32" s="218" t="str">
        <f t="shared" si="72"/>
        <v/>
      </c>
      <c r="W32" s="218" t="str">
        <f t="shared" si="72"/>
        <v/>
      </c>
      <c r="X32" s="218" t="str">
        <f t="shared" si="72"/>
        <v/>
      </c>
      <c r="Y32" s="218" t="str">
        <f t="shared" si="72"/>
        <v/>
      </c>
      <c r="Z32" s="218" t="str">
        <f t="shared" si="72"/>
        <v/>
      </c>
      <c r="AA32" s="300" t="str">
        <f t="shared" si="72"/>
        <v/>
      </c>
    </row>
    <row r="33" spans="1:27" s="73" customFormat="1" ht="18" hidden="1" customHeight="1" x14ac:dyDescent="0.25">
      <c r="A33" s="173">
        <f>'CLINs &amp; Ceiling Rates'!B34</f>
        <v>0</v>
      </c>
      <c r="B33" s="173">
        <f>'CLINs &amp; Ceiling Rates'!C34</f>
        <v>0</v>
      </c>
      <c r="C33" s="174" t="str">
        <f>CONCATENATE("X",RIGHT('CLINs &amp; Ceiling Rates'!G34,6))</f>
        <v>X</v>
      </c>
      <c r="D33" s="211">
        <f t="shared" si="2"/>
        <v>0</v>
      </c>
      <c r="E33" s="175">
        <f t="shared" si="60"/>
        <v>0</v>
      </c>
      <c r="F33" s="175">
        <f t="shared" si="60"/>
        <v>0</v>
      </c>
      <c r="G33" s="429">
        <f t="shared" si="60"/>
        <v>0</v>
      </c>
      <c r="H33" s="431" t="str">
        <f t="shared" ref="H33:Q33" si="73">IF(SUM(H247,H461,H675,H889,H1105)=0,"",SUM(H247,H461,H675,H889,H1105))</f>
        <v/>
      </c>
      <c r="I33" s="218" t="str">
        <f t="shared" si="73"/>
        <v/>
      </c>
      <c r="J33" s="218" t="str">
        <f t="shared" si="73"/>
        <v/>
      </c>
      <c r="K33" s="218" t="str">
        <f t="shared" si="73"/>
        <v/>
      </c>
      <c r="L33" s="218" t="str">
        <f t="shared" si="73"/>
        <v/>
      </c>
      <c r="M33" s="218" t="str">
        <f t="shared" si="73"/>
        <v/>
      </c>
      <c r="N33" s="218" t="str">
        <f t="shared" si="73"/>
        <v/>
      </c>
      <c r="O33" s="218" t="str">
        <f t="shared" si="73"/>
        <v/>
      </c>
      <c r="P33" s="218" t="str">
        <f t="shared" si="73"/>
        <v/>
      </c>
      <c r="Q33" s="218" t="str">
        <f t="shared" si="73"/>
        <v/>
      </c>
      <c r="R33" s="218" t="str">
        <f t="shared" ref="R33:AA33" si="74">IF(SUM(R247,R461,R675,R889,R1105)=0,"",SUM(R247,R461,R675,R889,R1105))</f>
        <v/>
      </c>
      <c r="S33" s="218" t="str">
        <f t="shared" si="74"/>
        <v/>
      </c>
      <c r="T33" s="218" t="str">
        <f t="shared" si="74"/>
        <v/>
      </c>
      <c r="U33" s="218" t="str">
        <f t="shared" si="74"/>
        <v/>
      </c>
      <c r="V33" s="218" t="str">
        <f t="shared" si="74"/>
        <v/>
      </c>
      <c r="W33" s="218" t="str">
        <f t="shared" si="74"/>
        <v/>
      </c>
      <c r="X33" s="218" t="str">
        <f t="shared" si="74"/>
        <v/>
      </c>
      <c r="Y33" s="218" t="str">
        <f t="shared" si="74"/>
        <v/>
      </c>
      <c r="Z33" s="218" t="str">
        <f t="shared" si="74"/>
        <v/>
      </c>
      <c r="AA33" s="300" t="str">
        <f t="shared" si="74"/>
        <v/>
      </c>
    </row>
    <row r="34" spans="1:27" s="73" customFormat="1" ht="18" hidden="1" customHeight="1" x14ac:dyDescent="0.25">
      <c r="A34" s="173">
        <f>'CLINs &amp; Ceiling Rates'!B35</f>
        <v>0</v>
      </c>
      <c r="B34" s="173">
        <f>'CLINs &amp; Ceiling Rates'!C35</f>
        <v>0</v>
      </c>
      <c r="C34" s="174" t="str">
        <f>CONCATENATE("X",RIGHT('CLINs &amp; Ceiling Rates'!G35,6))</f>
        <v>X</v>
      </c>
      <c r="D34" s="211">
        <f t="shared" si="2"/>
        <v>0</v>
      </c>
      <c r="E34" s="175">
        <f t="shared" si="60"/>
        <v>0</v>
      </c>
      <c r="F34" s="175">
        <f t="shared" si="60"/>
        <v>0</v>
      </c>
      <c r="G34" s="429">
        <f t="shared" si="60"/>
        <v>0</v>
      </c>
      <c r="H34" s="431" t="str">
        <f t="shared" ref="H34:Q34" si="75">IF(SUM(H248,H462,H676,H890,H1106)=0,"",SUM(H248,H462,H676,H890,H1106))</f>
        <v/>
      </c>
      <c r="I34" s="218" t="str">
        <f t="shared" si="75"/>
        <v/>
      </c>
      <c r="J34" s="218" t="str">
        <f t="shared" si="75"/>
        <v/>
      </c>
      <c r="K34" s="218" t="str">
        <f t="shared" si="75"/>
        <v/>
      </c>
      <c r="L34" s="218" t="str">
        <f t="shared" si="75"/>
        <v/>
      </c>
      <c r="M34" s="218" t="str">
        <f t="shared" si="75"/>
        <v/>
      </c>
      <c r="N34" s="218" t="str">
        <f t="shared" si="75"/>
        <v/>
      </c>
      <c r="O34" s="218" t="str">
        <f t="shared" si="75"/>
        <v/>
      </c>
      <c r="P34" s="218" t="str">
        <f t="shared" si="75"/>
        <v/>
      </c>
      <c r="Q34" s="218" t="str">
        <f t="shared" si="75"/>
        <v/>
      </c>
      <c r="R34" s="218" t="str">
        <f t="shared" ref="R34:AA34" si="76">IF(SUM(R248,R462,R676,R890,R1106)=0,"",SUM(R248,R462,R676,R890,R1106))</f>
        <v/>
      </c>
      <c r="S34" s="218" t="str">
        <f t="shared" si="76"/>
        <v/>
      </c>
      <c r="T34" s="218" t="str">
        <f t="shared" si="76"/>
        <v/>
      </c>
      <c r="U34" s="218" t="str">
        <f t="shared" si="76"/>
        <v/>
      </c>
      <c r="V34" s="218" t="str">
        <f t="shared" si="76"/>
        <v/>
      </c>
      <c r="W34" s="218" t="str">
        <f t="shared" si="76"/>
        <v/>
      </c>
      <c r="X34" s="218" t="str">
        <f t="shared" si="76"/>
        <v/>
      </c>
      <c r="Y34" s="218" t="str">
        <f t="shared" si="76"/>
        <v/>
      </c>
      <c r="Z34" s="218" t="str">
        <f t="shared" si="76"/>
        <v/>
      </c>
      <c r="AA34" s="300" t="str">
        <f t="shared" si="76"/>
        <v/>
      </c>
    </row>
    <row r="35" spans="1:27" s="73" customFormat="1" ht="18" hidden="1" customHeight="1" x14ac:dyDescent="0.25">
      <c r="A35" s="173">
        <f>'CLINs &amp; Ceiling Rates'!B36</f>
        <v>0</v>
      </c>
      <c r="B35" s="173">
        <f>'CLINs &amp; Ceiling Rates'!C36</f>
        <v>0</v>
      </c>
      <c r="C35" s="174" t="str">
        <f>CONCATENATE("X",RIGHT('CLINs &amp; Ceiling Rates'!G36,6))</f>
        <v>X</v>
      </c>
      <c r="D35" s="211">
        <f t="shared" si="2"/>
        <v>0</v>
      </c>
      <c r="E35" s="175">
        <f t="shared" si="60"/>
        <v>0</v>
      </c>
      <c r="F35" s="175">
        <f t="shared" si="60"/>
        <v>0</v>
      </c>
      <c r="G35" s="429">
        <f t="shared" si="60"/>
        <v>0</v>
      </c>
      <c r="H35" s="431" t="str">
        <f t="shared" ref="H35:Q35" si="77">IF(SUM(H249,H463,H677,H891,H1107)=0,"",SUM(H249,H463,H677,H891,H1107))</f>
        <v/>
      </c>
      <c r="I35" s="218" t="str">
        <f t="shared" si="77"/>
        <v/>
      </c>
      <c r="J35" s="218" t="str">
        <f t="shared" si="77"/>
        <v/>
      </c>
      <c r="K35" s="218" t="str">
        <f t="shared" si="77"/>
        <v/>
      </c>
      <c r="L35" s="218" t="str">
        <f t="shared" si="77"/>
        <v/>
      </c>
      <c r="M35" s="218" t="str">
        <f t="shared" si="77"/>
        <v/>
      </c>
      <c r="N35" s="218" t="str">
        <f t="shared" si="77"/>
        <v/>
      </c>
      <c r="O35" s="218" t="str">
        <f t="shared" si="77"/>
        <v/>
      </c>
      <c r="P35" s="218" t="str">
        <f t="shared" si="77"/>
        <v/>
      </c>
      <c r="Q35" s="218" t="str">
        <f t="shared" si="77"/>
        <v/>
      </c>
      <c r="R35" s="218" t="str">
        <f t="shared" ref="R35:AA35" si="78">IF(SUM(R249,R463,R677,R891,R1107)=0,"",SUM(R249,R463,R677,R891,R1107))</f>
        <v/>
      </c>
      <c r="S35" s="218" t="str">
        <f t="shared" si="78"/>
        <v/>
      </c>
      <c r="T35" s="218" t="str">
        <f t="shared" si="78"/>
        <v/>
      </c>
      <c r="U35" s="218" t="str">
        <f t="shared" si="78"/>
        <v/>
      </c>
      <c r="V35" s="218" t="str">
        <f t="shared" si="78"/>
        <v/>
      </c>
      <c r="W35" s="218" t="str">
        <f t="shared" si="78"/>
        <v/>
      </c>
      <c r="X35" s="218" t="str">
        <f t="shared" si="78"/>
        <v/>
      </c>
      <c r="Y35" s="218" t="str">
        <f t="shared" si="78"/>
        <v/>
      </c>
      <c r="Z35" s="218" t="str">
        <f t="shared" si="78"/>
        <v/>
      </c>
      <c r="AA35" s="300" t="str">
        <f t="shared" si="78"/>
        <v/>
      </c>
    </row>
    <row r="36" spans="1:27" s="73" customFormat="1" ht="18" hidden="1" customHeight="1" x14ac:dyDescent="0.25">
      <c r="A36" s="173">
        <f>'CLINs &amp; Ceiling Rates'!B37</f>
        <v>0</v>
      </c>
      <c r="B36" s="173">
        <f>'CLINs &amp; Ceiling Rates'!C37</f>
        <v>0</v>
      </c>
      <c r="C36" s="174" t="str">
        <f>CONCATENATE("X",RIGHT('CLINs &amp; Ceiling Rates'!G37,6))</f>
        <v>X</v>
      </c>
      <c r="D36" s="211">
        <f t="shared" si="2"/>
        <v>0</v>
      </c>
      <c r="E36" s="175">
        <f t="shared" si="60"/>
        <v>0</v>
      </c>
      <c r="F36" s="175">
        <f t="shared" si="60"/>
        <v>0</v>
      </c>
      <c r="G36" s="429">
        <f t="shared" si="60"/>
        <v>0</v>
      </c>
      <c r="H36" s="431" t="str">
        <f t="shared" ref="H36:Q36" si="79">IF(SUM(H250,H464,H678,H892,H1108)=0,"",SUM(H250,H464,H678,H892,H1108))</f>
        <v/>
      </c>
      <c r="I36" s="218" t="str">
        <f t="shared" si="79"/>
        <v/>
      </c>
      <c r="J36" s="218" t="str">
        <f t="shared" si="79"/>
        <v/>
      </c>
      <c r="K36" s="218" t="str">
        <f t="shared" si="79"/>
        <v/>
      </c>
      <c r="L36" s="218" t="str">
        <f t="shared" si="79"/>
        <v/>
      </c>
      <c r="M36" s="218" t="str">
        <f t="shared" si="79"/>
        <v/>
      </c>
      <c r="N36" s="218" t="str">
        <f t="shared" si="79"/>
        <v/>
      </c>
      <c r="O36" s="218" t="str">
        <f t="shared" si="79"/>
        <v/>
      </c>
      <c r="P36" s="218" t="str">
        <f t="shared" si="79"/>
        <v/>
      </c>
      <c r="Q36" s="218" t="str">
        <f t="shared" si="79"/>
        <v/>
      </c>
      <c r="R36" s="218" t="str">
        <f t="shared" ref="R36:AA36" si="80">IF(SUM(R250,R464,R678,R892,R1108)=0,"",SUM(R250,R464,R678,R892,R1108))</f>
        <v/>
      </c>
      <c r="S36" s="218" t="str">
        <f t="shared" si="80"/>
        <v/>
      </c>
      <c r="T36" s="218" t="str">
        <f t="shared" si="80"/>
        <v/>
      </c>
      <c r="U36" s="218" t="str">
        <f t="shared" si="80"/>
        <v/>
      </c>
      <c r="V36" s="218" t="str">
        <f t="shared" si="80"/>
        <v/>
      </c>
      <c r="W36" s="218" t="str">
        <f t="shared" si="80"/>
        <v/>
      </c>
      <c r="X36" s="218" t="str">
        <f t="shared" si="80"/>
        <v/>
      </c>
      <c r="Y36" s="218" t="str">
        <f t="shared" si="80"/>
        <v/>
      </c>
      <c r="Z36" s="218" t="str">
        <f t="shared" si="80"/>
        <v/>
      </c>
      <c r="AA36" s="300" t="str">
        <f t="shared" si="80"/>
        <v/>
      </c>
    </row>
    <row r="37" spans="1:27" s="73" customFormat="1" ht="18" hidden="1" customHeight="1" x14ac:dyDescent="0.25">
      <c r="A37" s="173">
        <f>'CLINs &amp; Ceiling Rates'!B38</f>
        <v>0</v>
      </c>
      <c r="B37" s="173">
        <f>'CLINs &amp; Ceiling Rates'!C38</f>
        <v>0</v>
      </c>
      <c r="C37" s="174" t="str">
        <f>CONCATENATE("X",RIGHT('CLINs &amp; Ceiling Rates'!G38,6))</f>
        <v>X</v>
      </c>
      <c r="D37" s="211">
        <f t="shared" si="2"/>
        <v>0</v>
      </c>
      <c r="E37" s="175">
        <f t="shared" si="60"/>
        <v>0</v>
      </c>
      <c r="F37" s="175">
        <f t="shared" si="60"/>
        <v>0</v>
      </c>
      <c r="G37" s="429">
        <f t="shared" si="60"/>
        <v>0</v>
      </c>
      <c r="H37" s="431" t="str">
        <f t="shared" ref="H37:Q37" si="81">IF(SUM(H251,H465,H679,H893,H1109)=0,"",SUM(H251,H465,H679,H893,H1109))</f>
        <v/>
      </c>
      <c r="I37" s="218" t="str">
        <f t="shared" si="81"/>
        <v/>
      </c>
      <c r="J37" s="218" t="str">
        <f t="shared" si="81"/>
        <v/>
      </c>
      <c r="K37" s="218" t="str">
        <f t="shared" si="81"/>
        <v/>
      </c>
      <c r="L37" s="218" t="str">
        <f t="shared" si="81"/>
        <v/>
      </c>
      <c r="M37" s="218" t="str">
        <f t="shared" si="81"/>
        <v/>
      </c>
      <c r="N37" s="218" t="str">
        <f t="shared" si="81"/>
        <v/>
      </c>
      <c r="O37" s="218" t="str">
        <f t="shared" si="81"/>
        <v/>
      </c>
      <c r="P37" s="218" t="str">
        <f t="shared" si="81"/>
        <v/>
      </c>
      <c r="Q37" s="218" t="str">
        <f t="shared" si="81"/>
        <v/>
      </c>
      <c r="R37" s="218" t="str">
        <f t="shared" ref="R37:AA37" si="82">IF(SUM(R251,R465,R679,R893,R1109)=0,"",SUM(R251,R465,R679,R893,R1109))</f>
        <v/>
      </c>
      <c r="S37" s="218" t="str">
        <f t="shared" si="82"/>
        <v/>
      </c>
      <c r="T37" s="218" t="str">
        <f t="shared" si="82"/>
        <v/>
      </c>
      <c r="U37" s="218" t="str">
        <f t="shared" si="82"/>
        <v/>
      </c>
      <c r="V37" s="218" t="str">
        <f t="shared" si="82"/>
        <v/>
      </c>
      <c r="W37" s="218" t="str">
        <f t="shared" si="82"/>
        <v/>
      </c>
      <c r="X37" s="218" t="str">
        <f t="shared" si="82"/>
        <v/>
      </c>
      <c r="Y37" s="218" t="str">
        <f t="shared" si="82"/>
        <v/>
      </c>
      <c r="Z37" s="218" t="str">
        <f t="shared" si="82"/>
        <v/>
      </c>
      <c r="AA37" s="300" t="str">
        <f t="shared" si="82"/>
        <v/>
      </c>
    </row>
    <row r="38" spans="1:27" s="73" customFormat="1" ht="18" hidden="1" customHeight="1" x14ac:dyDescent="0.25">
      <c r="A38" s="173">
        <f>'CLINs &amp; Ceiling Rates'!B39</f>
        <v>0</v>
      </c>
      <c r="B38" s="173">
        <f>'CLINs &amp; Ceiling Rates'!C39</f>
        <v>0</v>
      </c>
      <c r="C38" s="174" t="str">
        <f>CONCATENATE("X",RIGHT('CLINs &amp; Ceiling Rates'!G39,6))</f>
        <v>X</v>
      </c>
      <c r="D38" s="211">
        <f t="shared" si="2"/>
        <v>0</v>
      </c>
      <c r="E38" s="175">
        <f t="shared" si="60"/>
        <v>0</v>
      </c>
      <c r="F38" s="175">
        <f t="shared" si="60"/>
        <v>0</v>
      </c>
      <c r="G38" s="429">
        <f t="shared" si="60"/>
        <v>0</v>
      </c>
      <c r="H38" s="431" t="str">
        <f t="shared" ref="H38:Q38" si="83">IF(SUM(H252,H466,H680,H894,H1110)=0,"",SUM(H252,H466,H680,H894,H1110))</f>
        <v/>
      </c>
      <c r="I38" s="218" t="str">
        <f t="shared" si="83"/>
        <v/>
      </c>
      <c r="J38" s="218" t="str">
        <f t="shared" si="83"/>
        <v/>
      </c>
      <c r="K38" s="218" t="str">
        <f t="shared" si="83"/>
        <v/>
      </c>
      <c r="L38" s="218" t="str">
        <f t="shared" si="83"/>
        <v/>
      </c>
      <c r="M38" s="218" t="str">
        <f t="shared" si="83"/>
        <v/>
      </c>
      <c r="N38" s="218" t="str">
        <f t="shared" si="83"/>
        <v/>
      </c>
      <c r="O38" s="218" t="str">
        <f t="shared" si="83"/>
        <v/>
      </c>
      <c r="P38" s="218" t="str">
        <f t="shared" si="83"/>
        <v/>
      </c>
      <c r="Q38" s="218" t="str">
        <f t="shared" si="83"/>
        <v/>
      </c>
      <c r="R38" s="218" t="str">
        <f t="shared" ref="R38:AA38" si="84">IF(SUM(R252,R466,R680,R894,R1110)=0,"",SUM(R252,R466,R680,R894,R1110))</f>
        <v/>
      </c>
      <c r="S38" s="218" t="str">
        <f t="shared" si="84"/>
        <v/>
      </c>
      <c r="T38" s="218" t="str">
        <f t="shared" si="84"/>
        <v/>
      </c>
      <c r="U38" s="218" t="str">
        <f t="shared" si="84"/>
        <v/>
      </c>
      <c r="V38" s="218" t="str">
        <f t="shared" si="84"/>
        <v/>
      </c>
      <c r="W38" s="218" t="str">
        <f t="shared" si="84"/>
        <v/>
      </c>
      <c r="X38" s="218" t="str">
        <f t="shared" si="84"/>
        <v/>
      </c>
      <c r="Y38" s="218" t="str">
        <f t="shared" si="84"/>
        <v/>
      </c>
      <c r="Z38" s="218" t="str">
        <f t="shared" si="84"/>
        <v/>
      </c>
      <c r="AA38" s="300" t="str">
        <f t="shared" si="84"/>
        <v/>
      </c>
    </row>
    <row r="39" spans="1:27" s="73" customFormat="1" ht="18" hidden="1" customHeight="1" x14ac:dyDescent="0.25">
      <c r="A39" s="173">
        <f>'CLINs &amp; Ceiling Rates'!B40</f>
        <v>0</v>
      </c>
      <c r="B39" s="173">
        <f>'CLINs &amp; Ceiling Rates'!C40</f>
        <v>0</v>
      </c>
      <c r="C39" s="174" t="str">
        <f>CONCATENATE("X",RIGHT('CLINs &amp; Ceiling Rates'!G40,6))</f>
        <v>X</v>
      </c>
      <c r="D39" s="211">
        <f t="shared" si="2"/>
        <v>0</v>
      </c>
      <c r="E39" s="175">
        <f t="shared" si="60"/>
        <v>0</v>
      </c>
      <c r="F39" s="175">
        <f t="shared" si="60"/>
        <v>0</v>
      </c>
      <c r="G39" s="429">
        <f t="shared" si="60"/>
        <v>0</v>
      </c>
      <c r="H39" s="431" t="str">
        <f t="shared" ref="H39:Q39" si="85">IF(SUM(H253,H467,H681,H895,H1111)=0,"",SUM(H253,H467,H681,H895,H1111))</f>
        <v/>
      </c>
      <c r="I39" s="218" t="str">
        <f t="shared" si="85"/>
        <v/>
      </c>
      <c r="J39" s="218" t="str">
        <f t="shared" si="85"/>
        <v/>
      </c>
      <c r="K39" s="218" t="str">
        <f t="shared" si="85"/>
        <v/>
      </c>
      <c r="L39" s="218" t="str">
        <f t="shared" si="85"/>
        <v/>
      </c>
      <c r="M39" s="218" t="str">
        <f t="shared" si="85"/>
        <v/>
      </c>
      <c r="N39" s="218" t="str">
        <f t="shared" si="85"/>
        <v/>
      </c>
      <c r="O39" s="218" t="str">
        <f t="shared" si="85"/>
        <v/>
      </c>
      <c r="P39" s="218" t="str">
        <f t="shared" si="85"/>
        <v/>
      </c>
      <c r="Q39" s="218" t="str">
        <f t="shared" si="85"/>
        <v/>
      </c>
      <c r="R39" s="218" t="str">
        <f t="shared" ref="R39:AA39" si="86">IF(SUM(R253,R467,R681,R895,R1111)=0,"",SUM(R253,R467,R681,R895,R1111))</f>
        <v/>
      </c>
      <c r="S39" s="218" t="str">
        <f t="shared" si="86"/>
        <v/>
      </c>
      <c r="T39" s="218" t="str">
        <f t="shared" si="86"/>
        <v/>
      </c>
      <c r="U39" s="218" t="str">
        <f t="shared" si="86"/>
        <v/>
      </c>
      <c r="V39" s="218" t="str">
        <f t="shared" si="86"/>
        <v/>
      </c>
      <c r="W39" s="218" t="str">
        <f t="shared" si="86"/>
        <v/>
      </c>
      <c r="X39" s="218" t="str">
        <f t="shared" si="86"/>
        <v/>
      </c>
      <c r="Y39" s="218" t="str">
        <f t="shared" si="86"/>
        <v/>
      </c>
      <c r="Z39" s="218" t="str">
        <f t="shared" si="86"/>
        <v/>
      </c>
      <c r="AA39" s="300" t="str">
        <f t="shared" si="86"/>
        <v/>
      </c>
    </row>
    <row r="40" spans="1:27" s="73" customFormat="1" ht="18" hidden="1" customHeight="1" x14ac:dyDescent="0.25">
      <c r="A40" s="173">
        <f>'CLINs &amp; Ceiling Rates'!B41</f>
        <v>0</v>
      </c>
      <c r="B40" s="173">
        <f>'CLINs &amp; Ceiling Rates'!C41</f>
        <v>0</v>
      </c>
      <c r="C40" s="174" t="str">
        <f>CONCATENATE("X",RIGHT('CLINs &amp; Ceiling Rates'!G41,6))</f>
        <v>X</v>
      </c>
      <c r="D40" s="211">
        <f t="shared" si="2"/>
        <v>0</v>
      </c>
      <c r="E40" s="175">
        <f t="shared" si="60"/>
        <v>0</v>
      </c>
      <c r="F40" s="175">
        <f t="shared" si="60"/>
        <v>0</v>
      </c>
      <c r="G40" s="429">
        <f t="shared" si="60"/>
        <v>0</v>
      </c>
      <c r="H40" s="431" t="str">
        <f t="shared" ref="H40:Q40" si="87">IF(SUM(H254,H468,H682,H896,H1112)=0,"",SUM(H254,H468,H682,H896,H1112))</f>
        <v/>
      </c>
      <c r="I40" s="218" t="str">
        <f t="shared" si="87"/>
        <v/>
      </c>
      <c r="J40" s="218" t="str">
        <f t="shared" si="87"/>
        <v/>
      </c>
      <c r="K40" s="218" t="str">
        <f t="shared" si="87"/>
        <v/>
      </c>
      <c r="L40" s="218" t="str">
        <f t="shared" si="87"/>
        <v/>
      </c>
      <c r="M40" s="218" t="str">
        <f t="shared" si="87"/>
        <v/>
      </c>
      <c r="N40" s="218" t="str">
        <f t="shared" si="87"/>
        <v/>
      </c>
      <c r="O40" s="218" t="str">
        <f t="shared" si="87"/>
        <v/>
      </c>
      <c r="P40" s="218" t="str">
        <f t="shared" si="87"/>
        <v/>
      </c>
      <c r="Q40" s="218" t="str">
        <f t="shared" si="87"/>
        <v/>
      </c>
      <c r="R40" s="218" t="str">
        <f t="shared" ref="R40:AA40" si="88">IF(SUM(R254,R468,R682,R896,R1112)=0,"",SUM(R254,R468,R682,R896,R1112))</f>
        <v/>
      </c>
      <c r="S40" s="218" t="str">
        <f t="shared" si="88"/>
        <v/>
      </c>
      <c r="T40" s="218" t="str">
        <f t="shared" si="88"/>
        <v/>
      </c>
      <c r="U40" s="218" t="str">
        <f t="shared" si="88"/>
        <v/>
      </c>
      <c r="V40" s="218" t="str">
        <f t="shared" si="88"/>
        <v/>
      </c>
      <c r="W40" s="218" t="str">
        <f t="shared" si="88"/>
        <v/>
      </c>
      <c r="X40" s="218" t="str">
        <f t="shared" si="88"/>
        <v/>
      </c>
      <c r="Y40" s="218" t="str">
        <f t="shared" si="88"/>
        <v/>
      </c>
      <c r="Z40" s="218" t="str">
        <f t="shared" si="88"/>
        <v/>
      </c>
      <c r="AA40" s="300" t="str">
        <f t="shared" si="88"/>
        <v/>
      </c>
    </row>
    <row r="41" spans="1:27" s="73" customFormat="1" ht="18" hidden="1" customHeight="1" x14ac:dyDescent="0.25">
      <c r="A41" s="173">
        <f>'CLINs &amp; Ceiling Rates'!B42</f>
        <v>0</v>
      </c>
      <c r="B41" s="173">
        <f>'CLINs &amp; Ceiling Rates'!C42</f>
        <v>0</v>
      </c>
      <c r="C41" s="174" t="str">
        <f>CONCATENATE("X",RIGHT('CLINs &amp; Ceiling Rates'!G42,6))</f>
        <v>X</v>
      </c>
      <c r="D41" s="211">
        <f t="shared" si="2"/>
        <v>0</v>
      </c>
      <c r="E41" s="175">
        <f t="shared" si="60"/>
        <v>0</v>
      </c>
      <c r="F41" s="175">
        <f t="shared" si="60"/>
        <v>0</v>
      </c>
      <c r="G41" s="429">
        <f t="shared" si="60"/>
        <v>0</v>
      </c>
      <c r="H41" s="431" t="str">
        <f t="shared" ref="H41:Q41" si="89">IF(SUM(H255,H469,H683,H897,H1113)=0,"",SUM(H255,H469,H683,H897,H1113))</f>
        <v/>
      </c>
      <c r="I41" s="218" t="str">
        <f t="shared" si="89"/>
        <v/>
      </c>
      <c r="J41" s="218" t="str">
        <f t="shared" si="89"/>
        <v/>
      </c>
      <c r="K41" s="218" t="str">
        <f t="shared" si="89"/>
        <v/>
      </c>
      <c r="L41" s="218" t="str">
        <f t="shared" si="89"/>
        <v/>
      </c>
      <c r="M41" s="218" t="str">
        <f t="shared" si="89"/>
        <v/>
      </c>
      <c r="N41" s="218" t="str">
        <f t="shared" si="89"/>
        <v/>
      </c>
      <c r="O41" s="218" t="str">
        <f t="shared" si="89"/>
        <v/>
      </c>
      <c r="P41" s="218" t="str">
        <f t="shared" si="89"/>
        <v/>
      </c>
      <c r="Q41" s="218" t="str">
        <f t="shared" si="89"/>
        <v/>
      </c>
      <c r="R41" s="218" t="str">
        <f t="shared" ref="R41:AA41" si="90">IF(SUM(R255,R469,R683,R897,R1113)=0,"",SUM(R255,R469,R683,R897,R1113))</f>
        <v/>
      </c>
      <c r="S41" s="218" t="str">
        <f t="shared" si="90"/>
        <v/>
      </c>
      <c r="T41" s="218" t="str">
        <f t="shared" si="90"/>
        <v/>
      </c>
      <c r="U41" s="218" t="str">
        <f t="shared" si="90"/>
        <v/>
      </c>
      <c r="V41" s="218" t="str">
        <f t="shared" si="90"/>
        <v/>
      </c>
      <c r="W41" s="218" t="str">
        <f t="shared" si="90"/>
        <v/>
      </c>
      <c r="X41" s="218" t="str">
        <f t="shared" si="90"/>
        <v/>
      </c>
      <c r="Y41" s="218" t="str">
        <f t="shared" si="90"/>
        <v/>
      </c>
      <c r="Z41" s="218" t="str">
        <f t="shared" si="90"/>
        <v/>
      </c>
      <c r="AA41" s="300" t="str">
        <f t="shared" si="90"/>
        <v/>
      </c>
    </row>
    <row r="42" spans="1:27" s="73" customFormat="1" ht="18" hidden="1" customHeight="1" x14ac:dyDescent="0.25">
      <c r="A42" s="173">
        <f>'CLINs &amp; Ceiling Rates'!B43</f>
        <v>0</v>
      </c>
      <c r="B42" s="173">
        <f>'CLINs &amp; Ceiling Rates'!C43</f>
        <v>0</v>
      </c>
      <c r="C42" s="174" t="str">
        <f>CONCATENATE("X",RIGHT('CLINs &amp; Ceiling Rates'!G43,6))</f>
        <v>X</v>
      </c>
      <c r="D42" s="211">
        <f t="shared" si="2"/>
        <v>0</v>
      </c>
      <c r="E42" s="175">
        <f t="shared" si="60"/>
        <v>0</v>
      </c>
      <c r="F42" s="175">
        <f t="shared" si="60"/>
        <v>0</v>
      </c>
      <c r="G42" s="429">
        <f t="shared" si="60"/>
        <v>0</v>
      </c>
      <c r="H42" s="431" t="str">
        <f t="shared" ref="H42:Q42" si="91">IF(SUM(H256,H470,H684,H898,H1114)=0,"",SUM(H256,H470,H684,H898,H1114))</f>
        <v/>
      </c>
      <c r="I42" s="218" t="str">
        <f t="shared" si="91"/>
        <v/>
      </c>
      <c r="J42" s="218" t="str">
        <f t="shared" si="91"/>
        <v/>
      </c>
      <c r="K42" s="218" t="str">
        <f t="shared" si="91"/>
        <v/>
      </c>
      <c r="L42" s="218" t="str">
        <f t="shared" si="91"/>
        <v/>
      </c>
      <c r="M42" s="218" t="str">
        <f t="shared" si="91"/>
        <v/>
      </c>
      <c r="N42" s="218" t="str">
        <f t="shared" si="91"/>
        <v/>
      </c>
      <c r="O42" s="218" t="str">
        <f t="shared" si="91"/>
        <v/>
      </c>
      <c r="P42" s="218" t="str">
        <f t="shared" si="91"/>
        <v/>
      </c>
      <c r="Q42" s="218" t="str">
        <f t="shared" si="91"/>
        <v/>
      </c>
      <c r="R42" s="218" t="str">
        <f t="shared" ref="R42:AA42" si="92">IF(SUM(R256,R470,R684,R898,R1114)=0,"",SUM(R256,R470,R684,R898,R1114))</f>
        <v/>
      </c>
      <c r="S42" s="218" t="str">
        <f t="shared" si="92"/>
        <v/>
      </c>
      <c r="T42" s="218" t="str">
        <f t="shared" si="92"/>
        <v/>
      </c>
      <c r="U42" s="218" t="str">
        <f t="shared" si="92"/>
        <v/>
      </c>
      <c r="V42" s="218" t="str">
        <f t="shared" si="92"/>
        <v/>
      </c>
      <c r="W42" s="218" t="str">
        <f t="shared" si="92"/>
        <v/>
      </c>
      <c r="X42" s="218" t="str">
        <f t="shared" si="92"/>
        <v/>
      </c>
      <c r="Y42" s="218" t="str">
        <f t="shared" si="92"/>
        <v/>
      </c>
      <c r="Z42" s="218" t="str">
        <f t="shared" si="92"/>
        <v/>
      </c>
      <c r="AA42" s="300" t="str">
        <f t="shared" si="92"/>
        <v/>
      </c>
    </row>
    <row r="43" spans="1:27" s="73" customFormat="1" ht="18" hidden="1" customHeight="1" x14ac:dyDescent="0.25">
      <c r="A43" s="173">
        <f>'CLINs &amp; Ceiling Rates'!B44</f>
        <v>0</v>
      </c>
      <c r="B43" s="173">
        <f>'CLINs &amp; Ceiling Rates'!C44</f>
        <v>0</v>
      </c>
      <c r="C43" s="174" t="str">
        <f>CONCATENATE("X",RIGHT('CLINs &amp; Ceiling Rates'!G44,6))</f>
        <v>X</v>
      </c>
      <c r="D43" s="211">
        <f t="shared" si="2"/>
        <v>0</v>
      </c>
      <c r="E43" s="175">
        <f t="shared" si="60"/>
        <v>0</v>
      </c>
      <c r="F43" s="175">
        <f t="shared" si="60"/>
        <v>0</v>
      </c>
      <c r="G43" s="429">
        <f t="shared" si="60"/>
        <v>0</v>
      </c>
      <c r="H43" s="431" t="str">
        <f t="shared" ref="H43:Q43" si="93">IF(SUM(H257,H471,H685,H899,H1115)=0,"",SUM(H257,H471,H685,H899,H1115))</f>
        <v/>
      </c>
      <c r="I43" s="218" t="str">
        <f t="shared" si="93"/>
        <v/>
      </c>
      <c r="J43" s="218" t="str">
        <f t="shared" si="93"/>
        <v/>
      </c>
      <c r="K43" s="218" t="str">
        <f t="shared" si="93"/>
        <v/>
      </c>
      <c r="L43" s="218" t="str">
        <f t="shared" si="93"/>
        <v/>
      </c>
      <c r="M43" s="218" t="str">
        <f t="shared" si="93"/>
        <v/>
      </c>
      <c r="N43" s="218" t="str">
        <f t="shared" si="93"/>
        <v/>
      </c>
      <c r="O43" s="218" t="str">
        <f t="shared" si="93"/>
        <v/>
      </c>
      <c r="P43" s="218" t="str">
        <f t="shared" si="93"/>
        <v/>
      </c>
      <c r="Q43" s="218" t="str">
        <f t="shared" si="93"/>
        <v/>
      </c>
      <c r="R43" s="218" t="str">
        <f t="shared" ref="R43:AA43" si="94">IF(SUM(R257,R471,R685,R899,R1115)=0,"",SUM(R257,R471,R685,R899,R1115))</f>
        <v/>
      </c>
      <c r="S43" s="218" t="str">
        <f t="shared" si="94"/>
        <v/>
      </c>
      <c r="T43" s="218" t="str">
        <f t="shared" si="94"/>
        <v/>
      </c>
      <c r="U43" s="218" t="str">
        <f t="shared" si="94"/>
        <v/>
      </c>
      <c r="V43" s="218" t="str">
        <f t="shared" si="94"/>
        <v/>
      </c>
      <c r="W43" s="218" t="str">
        <f t="shared" si="94"/>
        <v/>
      </c>
      <c r="X43" s="218" t="str">
        <f t="shared" si="94"/>
        <v/>
      </c>
      <c r="Y43" s="218" t="str">
        <f t="shared" si="94"/>
        <v/>
      </c>
      <c r="Z43" s="218" t="str">
        <f t="shared" si="94"/>
        <v/>
      </c>
      <c r="AA43" s="300" t="str">
        <f t="shared" si="94"/>
        <v/>
      </c>
    </row>
    <row r="44" spans="1:27" s="73" customFormat="1" ht="18" hidden="1" customHeight="1" x14ac:dyDescent="0.25">
      <c r="A44" s="173">
        <f>'CLINs &amp; Ceiling Rates'!B45</f>
        <v>0</v>
      </c>
      <c r="B44" s="173">
        <f>'CLINs &amp; Ceiling Rates'!C45</f>
        <v>0</v>
      </c>
      <c r="C44" s="174" t="str">
        <f>CONCATENATE("X",RIGHT('CLINs &amp; Ceiling Rates'!G45,6))</f>
        <v>X</v>
      </c>
      <c r="D44" s="211">
        <f t="shared" si="2"/>
        <v>0</v>
      </c>
      <c r="E44" s="175">
        <f t="shared" si="60"/>
        <v>0</v>
      </c>
      <c r="F44" s="175">
        <f t="shared" si="60"/>
        <v>0</v>
      </c>
      <c r="G44" s="429">
        <f t="shared" si="60"/>
        <v>0</v>
      </c>
      <c r="H44" s="431" t="str">
        <f t="shared" ref="H44:Q44" si="95">IF(SUM(H258,H472,H686,H900,H1116)=0,"",SUM(H258,H472,H686,H900,H1116))</f>
        <v/>
      </c>
      <c r="I44" s="218" t="str">
        <f t="shared" si="95"/>
        <v/>
      </c>
      <c r="J44" s="218" t="str">
        <f t="shared" si="95"/>
        <v/>
      </c>
      <c r="K44" s="218" t="str">
        <f t="shared" si="95"/>
        <v/>
      </c>
      <c r="L44" s="218" t="str">
        <f t="shared" si="95"/>
        <v/>
      </c>
      <c r="M44" s="218" t="str">
        <f t="shared" si="95"/>
        <v/>
      </c>
      <c r="N44" s="218" t="str">
        <f t="shared" si="95"/>
        <v/>
      </c>
      <c r="O44" s="218" t="str">
        <f t="shared" si="95"/>
        <v/>
      </c>
      <c r="P44" s="218" t="str">
        <f t="shared" si="95"/>
        <v/>
      </c>
      <c r="Q44" s="218" t="str">
        <f t="shared" si="95"/>
        <v/>
      </c>
      <c r="R44" s="218" t="str">
        <f t="shared" ref="R44:AA44" si="96">IF(SUM(R258,R472,R686,R900,R1116)=0,"",SUM(R258,R472,R686,R900,R1116))</f>
        <v/>
      </c>
      <c r="S44" s="218" t="str">
        <f t="shared" si="96"/>
        <v/>
      </c>
      <c r="T44" s="218" t="str">
        <f t="shared" si="96"/>
        <v/>
      </c>
      <c r="U44" s="218" t="str">
        <f t="shared" si="96"/>
        <v/>
      </c>
      <c r="V44" s="218" t="str">
        <f t="shared" si="96"/>
        <v/>
      </c>
      <c r="W44" s="218" t="str">
        <f t="shared" si="96"/>
        <v/>
      </c>
      <c r="X44" s="218" t="str">
        <f t="shared" si="96"/>
        <v/>
      </c>
      <c r="Y44" s="218" t="str">
        <f t="shared" si="96"/>
        <v/>
      </c>
      <c r="Z44" s="218" t="str">
        <f t="shared" si="96"/>
        <v/>
      </c>
      <c r="AA44" s="300" t="str">
        <f t="shared" si="96"/>
        <v/>
      </c>
    </row>
    <row r="45" spans="1:27" s="73" customFormat="1" ht="18" hidden="1" customHeight="1" x14ac:dyDescent="0.25">
      <c r="A45" s="173">
        <f>'CLINs &amp; Ceiling Rates'!B46</f>
        <v>0</v>
      </c>
      <c r="B45" s="173">
        <f>'CLINs &amp; Ceiling Rates'!C46</f>
        <v>0</v>
      </c>
      <c r="C45" s="174" t="str">
        <f>CONCATENATE("X",RIGHT('CLINs &amp; Ceiling Rates'!G46,6))</f>
        <v>X</v>
      </c>
      <c r="D45" s="211">
        <f t="shared" si="2"/>
        <v>0</v>
      </c>
      <c r="E45" s="175">
        <f t="shared" si="60"/>
        <v>0</v>
      </c>
      <c r="F45" s="175">
        <f t="shared" si="60"/>
        <v>0</v>
      </c>
      <c r="G45" s="429">
        <f t="shared" si="60"/>
        <v>0</v>
      </c>
      <c r="H45" s="431" t="str">
        <f t="shared" ref="H45:Q45" si="97">IF(SUM(H259,H473,H687,H901,H1117)=0,"",SUM(H259,H473,H687,H901,H1117))</f>
        <v/>
      </c>
      <c r="I45" s="218" t="str">
        <f t="shared" si="97"/>
        <v/>
      </c>
      <c r="J45" s="218" t="str">
        <f t="shared" si="97"/>
        <v/>
      </c>
      <c r="K45" s="218" t="str">
        <f t="shared" si="97"/>
        <v/>
      </c>
      <c r="L45" s="218" t="str">
        <f t="shared" si="97"/>
        <v/>
      </c>
      <c r="M45" s="218" t="str">
        <f t="shared" si="97"/>
        <v/>
      </c>
      <c r="N45" s="218" t="str">
        <f t="shared" si="97"/>
        <v/>
      </c>
      <c r="O45" s="218" t="str">
        <f t="shared" si="97"/>
        <v/>
      </c>
      <c r="P45" s="218" t="str">
        <f t="shared" si="97"/>
        <v/>
      </c>
      <c r="Q45" s="218" t="str">
        <f t="shared" si="97"/>
        <v/>
      </c>
      <c r="R45" s="218" t="str">
        <f t="shared" ref="R45:AA45" si="98">IF(SUM(R259,R473,R687,R901,R1117)=0,"",SUM(R259,R473,R687,R901,R1117))</f>
        <v/>
      </c>
      <c r="S45" s="218" t="str">
        <f t="shared" si="98"/>
        <v/>
      </c>
      <c r="T45" s="218" t="str">
        <f t="shared" si="98"/>
        <v/>
      </c>
      <c r="U45" s="218" t="str">
        <f t="shared" si="98"/>
        <v/>
      </c>
      <c r="V45" s="218" t="str">
        <f t="shared" si="98"/>
        <v/>
      </c>
      <c r="W45" s="218" t="str">
        <f t="shared" si="98"/>
        <v/>
      </c>
      <c r="X45" s="218" t="str">
        <f t="shared" si="98"/>
        <v/>
      </c>
      <c r="Y45" s="218" t="str">
        <f t="shared" si="98"/>
        <v/>
      </c>
      <c r="Z45" s="218" t="str">
        <f t="shared" si="98"/>
        <v/>
      </c>
      <c r="AA45" s="300" t="str">
        <f t="shared" si="98"/>
        <v/>
      </c>
    </row>
    <row r="46" spans="1:27" s="73" customFormat="1" ht="18" hidden="1" customHeight="1" x14ac:dyDescent="0.25">
      <c r="A46" s="173">
        <f>'CLINs &amp; Ceiling Rates'!B47</f>
        <v>0</v>
      </c>
      <c r="B46" s="173">
        <f>'CLINs &amp; Ceiling Rates'!C47</f>
        <v>0</v>
      </c>
      <c r="C46" s="174" t="str">
        <f>CONCATENATE("X",RIGHT('CLINs &amp; Ceiling Rates'!G47,6))</f>
        <v>X</v>
      </c>
      <c r="D46" s="211">
        <f t="shared" si="2"/>
        <v>0</v>
      </c>
      <c r="E46" s="175">
        <f t="shared" si="60"/>
        <v>0</v>
      </c>
      <c r="F46" s="175">
        <f t="shared" si="60"/>
        <v>0</v>
      </c>
      <c r="G46" s="429">
        <f t="shared" si="60"/>
        <v>0</v>
      </c>
      <c r="H46" s="431" t="str">
        <f t="shared" ref="H46:Q46" si="99">IF(SUM(H260,H474,H688,H902,H1118)=0,"",SUM(H260,H474,H688,H902,H1118))</f>
        <v/>
      </c>
      <c r="I46" s="218" t="str">
        <f t="shared" si="99"/>
        <v/>
      </c>
      <c r="J46" s="218" t="str">
        <f t="shared" si="99"/>
        <v/>
      </c>
      <c r="K46" s="218" t="str">
        <f t="shared" si="99"/>
        <v/>
      </c>
      <c r="L46" s="218" t="str">
        <f t="shared" si="99"/>
        <v/>
      </c>
      <c r="M46" s="218" t="str">
        <f t="shared" si="99"/>
        <v/>
      </c>
      <c r="N46" s="218" t="str">
        <f t="shared" si="99"/>
        <v/>
      </c>
      <c r="O46" s="218" t="str">
        <f t="shared" si="99"/>
        <v/>
      </c>
      <c r="P46" s="218" t="str">
        <f t="shared" si="99"/>
        <v/>
      </c>
      <c r="Q46" s="218" t="str">
        <f t="shared" si="99"/>
        <v/>
      </c>
      <c r="R46" s="218" t="str">
        <f t="shared" ref="R46:AA46" si="100">IF(SUM(R260,R474,R688,R902,R1118)=0,"",SUM(R260,R474,R688,R902,R1118))</f>
        <v/>
      </c>
      <c r="S46" s="218" t="str">
        <f t="shared" si="100"/>
        <v/>
      </c>
      <c r="T46" s="218" t="str">
        <f t="shared" si="100"/>
        <v/>
      </c>
      <c r="U46" s="218" t="str">
        <f t="shared" si="100"/>
        <v/>
      </c>
      <c r="V46" s="218" t="str">
        <f t="shared" si="100"/>
        <v/>
      </c>
      <c r="W46" s="218" t="str">
        <f t="shared" si="100"/>
        <v/>
      </c>
      <c r="X46" s="218" t="str">
        <f t="shared" si="100"/>
        <v/>
      </c>
      <c r="Y46" s="218" t="str">
        <f t="shared" si="100"/>
        <v/>
      </c>
      <c r="Z46" s="218" t="str">
        <f t="shared" si="100"/>
        <v/>
      </c>
      <c r="AA46" s="300" t="str">
        <f t="shared" si="100"/>
        <v/>
      </c>
    </row>
    <row r="47" spans="1:27" s="73" customFormat="1" ht="18" hidden="1" customHeight="1" x14ac:dyDescent="0.25">
      <c r="A47" s="173">
        <f>'CLINs &amp; Ceiling Rates'!B48</f>
        <v>0</v>
      </c>
      <c r="B47" s="173">
        <f>'CLINs &amp; Ceiling Rates'!C48</f>
        <v>0</v>
      </c>
      <c r="C47" s="174" t="str">
        <f>CONCATENATE("X",RIGHT('CLINs &amp; Ceiling Rates'!G48,6))</f>
        <v>X</v>
      </c>
      <c r="D47" s="211">
        <f t="shared" si="2"/>
        <v>0</v>
      </c>
      <c r="E47" s="175">
        <f t="shared" ref="E47:G66" si="101">SUM(E261,E475,E689,E903,E1119)</f>
        <v>0</v>
      </c>
      <c r="F47" s="175">
        <f t="shared" si="101"/>
        <v>0</v>
      </c>
      <c r="G47" s="429">
        <f t="shared" si="101"/>
        <v>0</v>
      </c>
      <c r="H47" s="431" t="str">
        <f t="shared" ref="H47:Q47" si="102">IF(SUM(H261,H475,H689,H903,H1119)=0,"",SUM(H261,H475,H689,H903,H1119))</f>
        <v/>
      </c>
      <c r="I47" s="218" t="str">
        <f t="shared" si="102"/>
        <v/>
      </c>
      <c r="J47" s="218" t="str">
        <f t="shared" si="102"/>
        <v/>
      </c>
      <c r="K47" s="218" t="str">
        <f t="shared" si="102"/>
        <v/>
      </c>
      <c r="L47" s="218" t="str">
        <f t="shared" si="102"/>
        <v/>
      </c>
      <c r="M47" s="218" t="str">
        <f t="shared" si="102"/>
        <v/>
      </c>
      <c r="N47" s="218" t="str">
        <f t="shared" si="102"/>
        <v/>
      </c>
      <c r="O47" s="218" t="str">
        <f t="shared" si="102"/>
        <v/>
      </c>
      <c r="P47" s="218" t="str">
        <f t="shared" si="102"/>
        <v/>
      </c>
      <c r="Q47" s="218" t="str">
        <f t="shared" si="102"/>
        <v/>
      </c>
      <c r="R47" s="218" t="str">
        <f t="shared" ref="R47:AA47" si="103">IF(SUM(R261,R475,R689,R903,R1119)=0,"",SUM(R261,R475,R689,R903,R1119))</f>
        <v/>
      </c>
      <c r="S47" s="218" t="str">
        <f t="shared" si="103"/>
        <v/>
      </c>
      <c r="T47" s="218" t="str">
        <f t="shared" si="103"/>
        <v/>
      </c>
      <c r="U47" s="218" t="str">
        <f t="shared" si="103"/>
        <v/>
      </c>
      <c r="V47" s="218" t="str">
        <f t="shared" si="103"/>
        <v/>
      </c>
      <c r="W47" s="218" t="str">
        <f t="shared" si="103"/>
        <v/>
      </c>
      <c r="X47" s="218" t="str">
        <f t="shared" si="103"/>
        <v/>
      </c>
      <c r="Y47" s="218" t="str">
        <f t="shared" si="103"/>
        <v/>
      </c>
      <c r="Z47" s="218" t="str">
        <f t="shared" si="103"/>
        <v/>
      </c>
      <c r="AA47" s="300" t="str">
        <f t="shared" si="103"/>
        <v/>
      </c>
    </row>
    <row r="48" spans="1:27" s="73" customFormat="1" ht="18" hidden="1" customHeight="1" x14ac:dyDescent="0.25">
      <c r="A48" s="173">
        <f>'CLINs &amp; Ceiling Rates'!B49</f>
        <v>0</v>
      </c>
      <c r="B48" s="173">
        <f>'CLINs &amp; Ceiling Rates'!C49</f>
        <v>0</v>
      </c>
      <c r="C48" s="174" t="str">
        <f>CONCATENATE("X",RIGHT('CLINs &amp; Ceiling Rates'!G49,6))</f>
        <v>X</v>
      </c>
      <c r="D48" s="211">
        <f t="shared" si="2"/>
        <v>0</v>
      </c>
      <c r="E48" s="175">
        <f t="shared" si="101"/>
        <v>0</v>
      </c>
      <c r="F48" s="175">
        <f t="shared" si="101"/>
        <v>0</v>
      </c>
      <c r="G48" s="429">
        <f t="shared" si="101"/>
        <v>0</v>
      </c>
      <c r="H48" s="431" t="str">
        <f t="shared" ref="H48:Q48" si="104">IF(SUM(H262,H476,H690,H904,H1120)=0,"",SUM(H262,H476,H690,H904,H1120))</f>
        <v/>
      </c>
      <c r="I48" s="218" t="str">
        <f t="shared" si="104"/>
        <v/>
      </c>
      <c r="J48" s="218" t="str">
        <f t="shared" si="104"/>
        <v/>
      </c>
      <c r="K48" s="218" t="str">
        <f t="shared" si="104"/>
        <v/>
      </c>
      <c r="L48" s="218" t="str">
        <f t="shared" si="104"/>
        <v/>
      </c>
      <c r="M48" s="218" t="str">
        <f t="shared" si="104"/>
        <v/>
      </c>
      <c r="N48" s="218" t="str">
        <f t="shared" si="104"/>
        <v/>
      </c>
      <c r="O48" s="218" t="str">
        <f t="shared" si="104"/>
        <v/>
      </c>
      <c r="P48" s="218" t="str">
        <f t="shared" si="104"/>
        <v/>
      </c>
      <c r="Q48" s="218" t="str">
        <f t="shared" si="104"/>
        <v/>
      </c>
      <c r="R48" s="218" t="str">
        <f t="shared" ref="R48:AA48" si="105">IF(SUM(R262,R476,R690,R904,R1120)=0,"",SUM(R262,R476,R690,R904,R1120))</f>
        <v/>
      </c>
      <c r="S48" s="218" t="str">
        <f t="shared" si="105"/>
        <v/>
      </c>
      <c r="T48" s="218" t="str">
        <f t="shared" si="105"/>
        <v/>
      </c>
      <c r="U48" s="218" t="str">
        <f t="shared" si="105"/>
        <v/>
      </c>
      <c r="V48" s="218" t="str">
        <f t="shared" si="105"/>
        <v/>
      </c>
      <c r="W48" s="218" t="str">
        <f t="shared" si="105"/>
        <v/>
      </c>
      <c r="X48" s="218" t="str">
        <f t="shared" si="105"/>
        <v/>
      </c>
      <c r="Y48" s="218" t="str">
        <f t="shared" si="105"/>
        <v/>
      </c>
      <c r="Z48" s="218" t="str">
        <f t="shared" si="105"/>
        <v/>
      </c>
      <c r="AA48" s="300" t="str">
        <f t="shared" si="105"/>
        <v/>
      </c>
    </row>
    <row r="49" spans="1:27" s="73" customFormat="1" ht="18" hidden="1" customHeight="1" x14ac:dyDescent="0.25">
      <c r="A49" s="173">
        <f>'CLINs &amp; Ceiling Rates'!B50</f>
        <v>0</v>
      </c>
      <c r="B49" s="173">
        <f>'CLINs &amp; Ceiling Rates'!C50</f>
        <v>0</v>
      </c>
      <c r="C49" s="174" t="str">
        <f>CONCATENATE("X",RIGHT('CLINs &amp; Ceiling Rates'!G50,6))</f>
        <v>X</v>
      </c>
      <c r="D49" s="211">
        <f t="shared" si="2"/>
        <v>0</v>
      </c>
      <c r="E49" s="175">
        <f t="shared" si="101"/>
        <v>0</v>
      </c>
      <c r="F49" s="175">
        <f t="shared" si="101"/>
        <v>0</v>
      </c>
      <c r="G49" s="429">
        <f t="shared" si="101"/>
        <v>0</v>
      </c>
      <c r="H49" s="431" t="str">
        <f t="shared" ref="H49:Q49" si="106">IF(SUM(H263,H477,H691,H905,H1121)=0,"",SUM(H263,H477,H691,H905,H1121))</f>
        <v/>
      </c>
      <c r="I49" s="218" t="str">
        <f t="shared" si="106"/>
        <v/>
      </c>
      <c r="J49" s="218" t="str">
        <f t="shared" si="106"/>
        <v/>
      </c>
      <c r="K49" s="218" t="str">
        <f t="shared" si="106"/>
        <v/>
      </c>
      <c r="L49" s="218" t="str">
        <f t="shared" si="106"/>
        <v/>
      </c>
      <c r="M49" s="218" t="str">
        <f t="shared" si="106"/>
        <v/>
      </c>
      <c r="N49" s="218" t="str">
        <f t="shared" si="106"/>
        <v/>
      </c>
      <c r="O49" s="218" t="str">
        <f t="shared" si="106"/>
        <v/>
      </c>
      <c r="P49" s="218" t="str">
        <f t="shared" si="106"/>
        <v/>
      </c>
      <c r="Q49" s="218" t="str">
        <f t="shared" si="106"/>
        <v/>
      </c>
      <c r="R49" s="218" t="str">
        <f t="shared" ref="R49:AA49" si="107">IF(SUM(R263,R477,R691,R905,R1121)=0,"",SUM(R263,R477,R691,R905,R1121))</f>
        <v/>
      </c>
      <c r="S49" s="218" t="str">
        <f t="shared" si="107"/>
        <v/>
      </c>
      <c r="T49" s="218" t="str">
        <f t="shared" si="107"/>
        <v/>
      </c>
      <c r="U49" s="218" t="str">
        <f t="shared" si="107"/>
        <v/>
      </c>
      <c r="V49" s="218" t="str">
        <f t="shared" si="107"/>
        <v/>
      </c>
      <c r="W49" s="218" t="str">
        <f t="shared" si="107"/>
        <v/>
      </c>
      <c r="X49" s="218" t="str">
        <f t="shared" si="107"/>
        <v/>
      </c>
      <c r="Y49" s="218" t="str">
        <f t="shared" si="107"/>
        <v/>
      </c>
      <c r="Z49" s="218" t="str">
        <f t="shared" si="107"/>
        <v/>
      </c>
      <c r="AA49" s="300" t="str">
        <f t="shared" si="107"/>
        <v/>
      </c>
    </row>
    <row r="50" spans="1:27" s="73" customFormat="1" ht="18" hidden="1" customHeight="1" x14ac:dyDescent="0.25">
      <c r="A50" s="173">
        <f>'CLINs &amp; Ceiling Rates'!B51</f>
        <v>0</v>
      </c>
      <c r="B50" s="173">
        <f>'CLINs &amp; Ceiling Rates'!C51</f>
        <v>0</v>
      </c>
      <c r="C50" s="174" t="str">
        <f>CONCATENATE("X",RIGHT('CLINs &amp; Ceiling Rates'!G51,6))</f>
        <v>X</v>
      </c>
      <c r="D50" s="211">
        <f t="shared" si="2"/>
        <v>0</v>
      </c>
      <c r="E50" s="175">
        <f t="shared" si="101"/>
        <v>0</v>
      </c>
      <c r="F50" s="175">
        <f t="shared" si="101"/>
        <v>0</v>
      </c>
      <c r="G50" s="429">
        <f t="shared" si="101"/>
        <v>0</v>
      </c>
      <c r="H50" s="431" t="str">
        <f t="shared" ref="H50:Q50" si="108">IF(SUM(H264,H478,H692,H906,H1122)=0,"",SUM(H264,H478,H692,H906,H1122))</f>
        <v/>
      </c>
      <c r="I50" s="218" t="str">
        <f t="shared" si="108"/>
        <v/>
      </c>
      <c r="J50" s="218" t="str">
        <f t="shared" si="108"/>
        <v/>
      </c>
      <c r="K50" s="218" t="str">
        <f t="shared" si="108"/>
        <v/>
      </c>
      <c r="L50" s="218" t="str">
        <f t="shared" si="108"/>
        <v/>
      </c>
      <c r="M50" s="218" t="str">
        <f t="shared" si="108"/>
        <v/>
      </c>
      <c r="N50" s="218" t="str">
        <f t="shared" si="108"/>
        <v/>
      </c>
      <c r="O50" s="218" t="str">
        <f t="shared" si="108"/>
        <v/>
      </c>
      <c r="P50" s="218" t="str">
        <f t="shared" si="108"/>
        <v/>
      </c>
      <c r="Q50" s="218" t="str">
        <f t="shared" si="108"/>
        <v/>
      </c>
      <c r="R50" s="218" t="str">
        <f t="shared" ref="R50:AA50" si="109">IF(SUM(R264,R478,R692,R906,R1122)=0,"",SUM(R264,R478,R692,R906,R1122))</f>
        <v/>
      </c>
      <c r="S50" s="218" t="str">
        <f t="shared" si="109"/>
        <v/>
      </c>
      <c r="T50" s="218" t="str">
        <f t="shared" si="109"/>
        <v/>
      </c>
      <c r="U50" s="218" t="str">
        <f t="shared" si="109"/>
        <v/>
      </c>
      <c r="V50" s="218" t="str">
        <f t="shared" si="109"/>
        <v/>
      </c>
      <c r="W50" s="218" t="str">
        <f t="shared" si="109"/>
        <v/>
      </c>
      <c r="X50" s="218" t="str">
        <f t="shared" si="109"/>
        <v/>
      </c>
      <c r="Y50" s="218" t="str">
        <f t="shared" si="109"/>
        <v/>
      </c>
      <c r="Z50" s="218" t="str">
        <f t="shared" si="109"/>
        <v/>
      </c>
      <c r="AA50" s="300" t="str">
        <f t="shared" si="109"/>
        <v/>
      </c>
    </row>
    <row r="51" spans="1:27" s="73" customFormat="1" ht="18" hidden="1" customHeight="1" x14ac:dyDescent="0.25">
      <c r="A51" s="173">
        <f>'CLINs &amp; Ceiling Rates'!B52</f>
        <v>0</v>
      </c>
      <c r="B51" s="173">
        <f>'CLINs &amp; Ceiling Rates'!C52</f>
        <v>0</v>
      </c>
      <c r="C51" s="174" t="str">
        <f>CONCATENATE("X",RIGHT('CLINs &amp; Ceiling Rates'!G52,6))</f>
        <v>X</v>
      </c>
      <c r="D51" s="211">
        <f t="shared" si="2"/>
        <v>0</v>
      </c>
      <c r="E51" s="175">
        <f t="shared" si="101"/>
        <v>0</v>
      </c>
      <c r="F51" s="175">
        <f t="shared" si="101"/>
        <v>0</v>
      </c>
      <c r="G51" s="429">
        <f t="shared" si="101"/>
        <v>0</v>
      </c>
      <c r="H51" s="431" t="str">
        <f t="shared" ref="H51:Q51" si="110">IF(SUM(H265,H479,H693,H907,H1123)=0,"",SUM(H265,H479,H693,H907,H1123))</f>
        <v/>
      </c>
      <c r="I51" s="218" t="str">
        <f t="shared" si="110"/>
        <v/>
      </c>
      <c r="J51" s="218" t="str">
        <f t="shared" si="110"/>
        <v/>
      </c>
      <c r="K51" s="218" t="str">
        <f t="shared" si="110"/>
        <v/>
      </c>
      <c r="L51" s="218" t="str">
        <f t="shared" si="110"/>
        <v/>
      </c>
      <c r="M51" s="218" t="str">
        <f t="shared" si="110"/>
        <v/>
      </c>
      <c r="N51" s="218" t="str">
        <f t="shared" si="110"/>
        <v/>
      </c>
      <c r="O51" s="218" t="str">
        <f t="shared" si="110"/>
        <v/>
      </c>
      <c r="P51" s="218" t="str">
        <f t="shared" si="110"/>
        <v/>
      </c>
      <c r="Q51" s="218" t="str">
        <f t="shared" si="110"/>
        <v/>
      </c>
      <c r="R51" s="218" t="str">
        <f t="shared" ref="R51:AA51" si="111">IF(SUM(R265,R479,R693,R907,R1123)=0,"",SUM(R265,R479,R693,R907,R1123))</f>
        <v/>
      </c>
      <c r="S51" s="218" t="str">
        <f t="shared" si="111"/>
        <v/>
      </c>
      <c r="T51" s="218" t="str">
        <f t="shared" si="111"/>
        <v/>
      </c>
      <c r="U51" s="218" t="str">
        <f t="shared" si="111"/>
        <v/>
      </c>
      <c r="V51" s="218" t="str">
        <f t="shared" si="111"/>
        <v/>
      </c>
      <c r="W51" s="218" t="str">
        <f t="shared" si="111"/>
        <v/>
      </c>
      <c r="X51" s="218" t="str">
        <f t="shared" si="111"/>
        <v/>
      </c>
      <c r="Y51" s="218" t="str">
        <f t="shared" si="111"/>
        <v/>
      </c>
      <c r="Z51" s="218" t="str">
        <f t="shared" si="111"/>
        <v/>
      </c>
      <c r="AA51" s="300" t="str">
        <f t="shared" si="111"/>
        <v/>
      </c>
    </row>
    <row r="52" spans="1:27" s="73" customFormat="1" ht="18" hidden="1" customHeight="1" x14ac:dyDescent="0.25">
      <c r="A52" s="173">
        <f>'CLINs &amp; Ceiling Rates'!B53</f>
        <v>0</v>
      </c>
      <c r="B52" s="173">
        <f>'CLINs &amp; Ceiling Rates'!C53</f>
        <v>0</v>
      </c>
      <c r="C52" s="174" t="str">
        <f>CONCATENATE("X",RIGHT('CLINs &amp; Ceiling Rates'!G53,6))</f>
        <v>X</v>
      </c>
      <c r="D52" s="211">
        <f t="shared" si="2"/>
        <v>0</v>
      </c>
      <c r="E52" s="175">
        <f t="shared" si="101"/>
        <v>0</v>
      </c>
      <c r="F52" s="175">
        <f t="shared" si="101"/>
        <v>0</v>
      </c>
      <c r="G52" s="429">
        <f t="shared" si="101"/>
        <v>0</v>
      </c>
      <c r="H52" s="431" t="str">
        <f t="shared" ref="H52:Q52" si="112">IF(SUM(H266,H480,H694,H908,H1124)=0,"",SUM(H266,H480,H694,H908,H1124))</f>
        <v/>
      </c>
      <c r="I52" s="218" t="str">
        <f t="shared" si="112"/>
        <v/>
      </c>
      <c r="J52" s="218" t="str">
        <f t="shared" si="112"/>
        <v/>
      </c>
      <c r="K52" s="218" t="str">
        <f t="shared" si="112"/>
        <v/>
      </c>
      <c r="L52" s="218" t="str">
        <f t="shared" si="112"/>
        <v/>
      </c>
      <c r="M52" s="218" t="str">
        <f t="shared" si="112"/>
        <v/>
      </c>
      <c r="N52" s="218" t="str">
        <f t="shared" si="112"/>
        <v/>
      </c>
      <c r="O52" s="218" t="str">
        <f t="shared" si="112"/>
        <v/>
      </c>
      <c r="P52" s="218" t="str">
        <f t="shared" si="112"/>
        <v/>
      </c>
      <c r="Q52" s="218" t="str">
        <f t="shared" si="112"/>
        <v/>
      </c>
      <c r="R52" s="218" t="str">
        <f t="shared" ref="R52:AA52" si="113">IF(SUM(R266,R480,R694,R908,R1124)=0,"",SUM(R266,R480,R694,R908,R1124))</f>
        <v/>
      </c>
      <c r="S52" s="218" t="str">
        <f t="shared" si="113"/>
        <v/>
      </c>
      <c r="T52" s="218" t="str">
        <f t="shared" si="113"/>
        <v/>
      </c>
      <c r="U52" s="218" t="str">
        <f t="shared" si="113"/>
        <v/>
      </c>
      <c r="V52" s="218" t="str">
        <f t="shared" si="113"/>
        <v/>
      </c>
      <c r="W52" s="218" t="str">
        <f t="shared" si="113"/>
        <v/>
      </c>
      <c r="X52" s="218" t="str">
        <f t="shared" si="113"/>
        <v/>
      </c>
      <c r="Y52" s="218" t="str">
        <f t="shared" si="113"/>
        <v/>
      </c>
      <c r="Z52" s="218" t="str">
        <f t="shared" si="113"/>
        <v/>
      </c>
      <c r="AA52" s="300" t="str">
        <f t="shared" si="113"/>
        <v/>
      </c>
    </row>
    <row r="53" spans="1:27" s="73" customFormat="1" ht="18" hidden="1" customHeight="1" x14ac:dyDescent="0.25">
      <c r="A53" s="173">
        <f>'CLINs &amp; Ceiling Rates'!B54</f>
        <v>0</v>
      </c>
      <c r="B53" s="173">
        <f>'CLINs &amp; Ceiling Rates'!C54</f>
        <v>0</v>
      </c>
      <c r="C53" s="174" t="str">
        <f>CONCATENATE("X",RIGHT('CLINs &amp; Ceiling Rates'!G54,6))</f>
        <v>X</v>
      </c>
      <c r="D53" s="211">
        <f t="shared" si="2"/>
        <v>0</v>
      </c>
      <c r="E53" s="175">
        <f t="shared" si="101"/>
        <v>0</v>
      </c>
      <c r="F53" s="175">
        <f t="shared" si="101"/>
        <v>0</v>
      </c>
      <c r="G53" s="429">
        <f t="shared" si="101"/>
        <v>0</v>
      </c>
      <c r="H53" s="431" t="str">
        <f t="shared" ref="H53:Q53" si="114">IF(SUM(H267,H481,H695,H909,H1125)=0,"",SUM(H267,H481,H695,H909,H1125))</f>
        <v/>
      </c>
      <c r="I53" s="218" t="str">
        <f t="shared" si="114"/>
        <v/>
      </c>
      <c r="J53" s="218" t="str">
        <f t="shared" si="114"/>
        <v/>
      </c>
      <c r="K53" s="218" t="str">
        <f t="shared" si="114"/>
        <v/>
      </c>
      <c r="L53" s="218" t="str">
        <f t="shared" si="114"/>
        <v/>
      </c>
      <c r="M53" s="218" t="str">
        <f t="shared" si="114"/>
        <v/>
      </c>
      <c r="N53" s="218" t="str">
        <f t="shared" si="114"/>
        <v/>
      </c>
      <c r="O53" s="218" t="str">
        <f t="shared" si="114"/>
        <v/>
      </c>
      <c r="P53" s="218" t="str">
        <f t="shared" si="114"/>
        <v/>
      </c>
      <c r="Q53" s="218" t="str">
        <f t="shared" si="114"/>
        <v/>
      </c>
      <c r="R53" s="218" t="str">
        <f t="shared" ref="R53:AA53" si="115">IF(SUM(R267,R481,R695,R909,R1125)=0,"",SUM(R267,R481,R695,R909,R1125))</f>
        <v/>
      </c>
      <c r="S53" s="218" t="str">
        <f t="shared" si="115"/>
        <v/>
      </c>
      <c r="T53" s="218" t="str">
        <f t="shared" si="115"/>
        <v/>
      </c>
      <c r="U53" s="218" t="str">
        <f t="shared" si="115"/>
        <v/>
      </c>
      <c r="V53" s="218" t="str">
        <f t="shared" si="115"/>
        <v/>
      </c>
      <c r="W53" s="218" t="str">
        <f t="shared" si="115"/>
        <v/>
      </c>
      <c r="X53" s="218" t="str">
        <f t="shared" si="115"/>
        <v/>
      </c>
      <c r="Y53" s="218" t="str">
        <f t="shared" si="115"/>
        <v/>
      </c>
      <c r="Z53" s="218" t="str">
        <f t="shared" si="115"/>
        <v/>
      </c>
      <c r="AA53" s="300" t="str">
        <f t="shared" si="115"/>
        <v/>
      </c>
    </row>
    <row r="54" spans="1:27" s="73" customFormat="1" ht="18" hidden="1" customHeight="1" x14ac:dyDescent="0.25">
      <c r="A54" s="173">
        <f>'CLINs &amp; Ceiling Rates'!B55</f>
        <v>0</v>
      </c>
      <c r="B54" s="173">
        <f>'CLINs &amp; Ceiling Rates'!C55</f>
        <v>0</v>
      </c>
      <c r="C54" s="174" t="str">
        <f>CONCATENATE("X",RIGHT('CLINs &amp; Ceiling Rates'!G55,6))</f>
        <v>X</v>
      </c>
      <c r="D54" s="211">
        <f t="shared" si="2"/>
        <v>0</v>
      </c>
      <c r="E54" s="175">
        <f t="shared" si="101"/>
        <v>0</v>
      </c>
      <c r="F54" s="175">
        <f t="shared" si="101"/>
        <v>0</v>
      </c>
      <c r="G54" s="429">
        <f t="shared" si="101"/>
        <v>0</v>
      </c>
      <c r="H54" s="431" t="str">
        <f t="shared" ref="H54:Q54" si="116">IF(SUM(H268,H482,H696,H910,H1126)=0,"",SUM(H268,H482,H696,H910,H1126))</f>
        <v/>
      </c>
      <c r="I54" s="218" t="str">
        <f t="shared" si="116"/>
        <v/>
      </c>
      <c r="J54" s="218" t="str">
        <f t="shared" si="116"/>
        <v/>
      </c>
      <c r="K54" s="218" t="str">
        <f t="shared" si="116"/>
        <v/>
      </c>
      <c r="L54" s="218" t="str">
        <f t="shared" si="116"/>
        <v/>
      </c>
      <c r="M54" s="218" t="str">
        <f t="shared" si="116"/>
        <v/>
      </c>
      <c r="N54" s="218" t="str">
        <f t="shared" si="116"/>
        <v/>
      </c>
      <c r="O54" s="218" t="str">
        <f t="shared" si="116"/>
        <v/>
      </c>
      <c r="P54" s="218" t="str">
        <f t="shared" si="116"/>
        <v/>
      </c>
      <c r="Q54" s="218" t="str">
        <f t="shared" si="116"/>
        <v/>
      </c>
      <c r="R54" s="218" t="str">
        <f t="shared" ref="R54:AA54" si="117">IF(SUM(R268,R482,R696,R910,R1126)=0,"",SUM(R268,R482,R696,R910,R1126))</f>
        <v/>
      </c>
      <c r="S54" s="218" t="str">
        <f t="shared" si="117"/>
        <v/>
      </c>
      <c r="T54" s="218" t="str">
        <f t="shared" si="117"/>
        <v/>
      </c>
      <c r="U54" s="218" t="str">
        <f t="shared" si="117"/>
        <v/>
      </c>
      <c r="V54" s="218" t="str">
        <f t="shared" si="117"/>
        <v/>
      </c>
      <c r="W54" s="218" t="str">
        <f t="shared" si="117"/>
        <v/>
      </c>
      <c r="X54" s="218" t="str">
        <f t="shared" si="117"/>
        <v/>
      </c>
      <c r="Y54" s="218" t="str">
        <f t="shared" si="117"/>
        <v/>
      </c>
      <c r="Z54" s="218" t="str">
        <f t="shared" si="117"/>
        <v/>
      </c>
      <c r="AA54" s="300" t="str">
        <f t="shared" si="117"/>
        <v/>
      </c>
    </row>
    <row r="55" spans="1:27" s="73" customFormat="1" ht="18" hidden="1" customHeight="1" x14ac:dyDescent="0.25">
      <c r="A55" s="173">
        <f>'CLINs &amp; Ceiling Rates'!B56</f>
        <v>0</v>
      </c>
      <c r="B55" s="173">
        <f>'CLINs &amp; Ceiling Rates'!C56</f>
        <v>0</v>
      </c>
      <c r="C55" s="174" t="str">
        <f>CONCATENATE("X",RIGHT('CLINs &amp; Ceiling Rates'!G56,6))</f>
        <v>X</v>
      </c>
      <c r="D55" s="211">
        <f t="shared" si="2"/>
        <v>0</v>
      </c>
      <c r="E55" s="175">
        <f t="shared" si="101"/>
        <v>0</v>
      </c>
      <c r="F55" s="175">
        <f t="shared" si="101"/>
        <v>0</v>
      </c>
      <c r="G55" s="429">
        <f t="shared" si="101"/>
        <v>0</v>
      </c>
      <c r="H55" s="431" t="str">
        <f t="shared" ref="H55:Q55" si="118">IF(SUM(H269,H483,H697,H911,H1127)=0,"",SUM(H269,H483,H697,H911,H1127))</f>
        <v/>
      </c>
      <c r="I55" s="218" t="str">
        <f t="shared" si="118"/>
        <v/>
      </c>
      <c r="J55" s="218" t="str">
        <f t="shared" si="118"/>
        <v/>
      </c>
      <c r="K55" s="218" t="str">
        <f t="shared" si="118"/>
        <v/>
      </c>
      <c r="L55" s="218" t="str">
        <f t="shared" si="118"/>
        <v/>
      </c>
      <c r="M55" s="218" t="str">
        <f t="shared" si="118"/>
        <v/>
      </c>
      <c r="N55" s="218" t="str">
        <f t="shared" si="118"/>
        <v/>
      </c>
      <c r="O55" s="218" t="str">
        <f t="shared" si="118"/>
        <v/>
      </c>
      <c r="P55" s="218" t="str">
        <f t="shared" si="118"/>
        <v/>
      </c>
      <c r="Q55" s="218" t="str">
        <f t="shared" si="118"/>
        <v/>
      </c>
      <c r="R55" s="218" t="str">
        <f t="shared" ref="R55:AA55" si="119">IF(SUM(R269,R483,R697,R911,R1127)=0,"",SUM(R269,R483,R697,R911,R1127))</f>
        <v/>
      </c>
      <c r="S55" s="218" t="str">
        <f t="shared" si="119"/>
        <v/>
      </c>
      <c r="T55" s="218" t="str">
        <f t="shared" si="119"/>
        <v/>
      </c>
      <c r="U55" s="218" t="str">
        <f t="shared" si="119"/>
        <v/>
      </c>
      <c r="V55" s="218" t="str">
        <f t="shared" si="119"/>
        <v/>
      </c>
      <c r="W55" s="218" t="str">
        <f t="shared" si="119"/>
        <v/>
      </c>
      <c r="X55" s="218" t="str">
        <f t="shared" si="119"/>
        <v/>
      </c>
      <c r="Y55" s="218" t="str">
        <f t="shared" si="119"/>
        <v/>
      </c>
      <c r="Z55" s="218" t="str">
        <f t="shared" si="119"/>
        <v/>
      </c>
      <c r="AA55" s="300" t="str">
        <f t="shared" si="119"/>
        <v/>
      </c>
    </row>
    <row r="56" spans="1:27" s="73" customFormat="1" ht="18" hidden="1" customHeight="1" x14ac:dyDescent="0.25">
      <c r="A56" s="173">
        <f>'CLINs &amp; Ceiling Rates'!B57</f>
        <v>0</v>
      </c>
      <c r="B56" s="173">
        <f>'CLINs &amp; Ceiling Rates'!C57</f>
        <v>0</v>
      </c>
      <c r="C56" s="174" t="str">
        <f>CONCATENATE("X",RIGHT('CLINs &amp; Ceiling Rates'!G57,6))</f>
        <v>X</v>
      </c>
      <c r="D56" s="211">
        <f t="shared" si="2"/>
        <v>0</v>
      </c>
      <c r="E56" s="175">
        <f t="shared" si="101"/>
        <v>0</v>
      </c>
      <c r="F56" s="175">
        <f t="shared" si="101"/>
        <v>0</v>
      </c>
      <c r="G56" s="429">
        <f t="shared" si="101"/>
        <v>0</v>
      </c>
      <c r="H56" s="431" t="str">
        <f t="shared" ref="H56:Q56" si="120">IF(SUM(H270,H484,H698,H912,H1128)=0,"",SUM(H270,H484,H698,H912,H1128))</f>
        <v/>
      </c>
      <c r="I56" s="218" t="str">
        <f t="shared" si="120"/>
        <v/>
      </c>
      <c r="J56" s="218" t="str">
        <f t="shared" si="120"/>
        <v/>
      </c>
      <c r="K56" s="218" t="str">
        <f t="shared" si="120"/>
        <v/>
      </c>
      <c r="L56" s="218" t="str">
        <f t="shared" si="120"/>
        <v/>
      </c>
      <c r="M56" s="218" t="str">
        <f t="shared" si="120"/>
        <v/>
      </c>
      <c r="N56" s="218" t="str">
        <f t="shared" si="120"/>
        <v/>
      </c>
      <c r="O56" s="218" t="str">
        <f t="shared" si="120"/>
        <v/>
      </c>
      <c r="P56" s="218" t="str">
        <f t="shared" si="120"/>
        <v/>
      </c>
      <c r="Q56" s="218" t="str">
        <f t="shared" si="120"/>
        <v/>
      </c>
      <c r="R56" s="218" t="str">
        <f t="shared" ref="R56:AA56" si="121">IF(SUM(R270,R484,R698,R912,R1128)=0,"",SUM(R270,R484,R698,R912,R1128))</f>
        <v/>
      </c>
      <c r="S56" s="218" t="str">
        <f t="shared" si="121"/>
        <v/>
      </c>
      <c r="T56" s="218" t="str">
        <f t="shared" si="121"/>
        <v/>
      </c>
      <c r="U56" s="218" t="str">
        <f t="shared" si="121"/>
        <v/>
      </c>
      <c r="V56" s="218" t="str">
        <f t="shared" si="121"/>
        <v/>
      </c>
      <c r="W56" s="218" t="str">
        <f t="shared" si="121"/>
        <v/>
      </c>
      <c r="X56" s="218" t="str">
        <f t="shared" si="121"/>
        <v/>
      </c>
      <c r="Y56" s="218" t="str">
        <f t="shared" si="121"/>
        <v/>
      </c>
      <c r="Z56" s="218" t="str">
        <f t="shared" si="121"/>
        <v/>
      </c>
      <c r="AA56" s="300" t="str">
        <f t="shared" si="121"/>
        <v/>
      </c>
    </row>
    <row r="57" spans="1:27" s="73" customFormat="1" ht="18" hidden="1" customHeight="1" x14ac:dyDescent="0.25">
      <c r="A57" s="173">
        <f>'CLINs &amp; Ceiling Rates'!B58</f>
        <v>0</v>
      </c>
      <c r="B57" s="173">
        <f>'CLINs &amp; Ceiling Rates'!C58</f>
        <v>0</v>
      </c>
      <c r="C57" s="174" t="str">
        <f>CONCATENATE("X",RIGHT('CLINs &amp; Ceiling Rates'!G58,6))</f>
        <v>X</v>
      </c>
      <c r="D57" s="211">
        <f t="shared" si="2"/>
        <v>0</v>
      </c>
      <c r="E57" s="175">
        <f t="shared" si="101"/>
        <v>0</v>
      </c>
      <c r="F57" s="175">
        <f t="shared" si="101"/>
        <v>0</v>
      </c>
      <c r="G57" s="429">
        <f t="shared" si="101"/>
        <v>0</v>
      </c>
      <c r="H57" s="431" t="str">
        <f t="shared" ref="H57:Q57" si="122">IF(SUM(H271,H485,H699,H913,H1129)=0,"",SUM(H271,H485,H699,H913,H1129))</f>
        <v/>
      </c>
      <c r="I57" s="218" t="str">
        <f t="shared" si="122"/>
        <v/>
      </c>
      <c r="J57" s="218" t="str">
        <f t="shared" si="122"/>
        <v/>
      </c>
      <c r="K57" s="218" t="str">
        <f t="shared" si="122"/>
        <v/>
      </c>
      <c r="L57" s="218" t="str">
        <f t="shared" si="122"/>
        <v/>
      </c>
      <c r="M57" s="218" t="str">
        <f t="shared" si="122"/>
        <v/>
      </c>
      <c r="N57" s="218" t="str">
        <f t="shared" si="122"/>
        <v/>
      </c>
      <c r="O57" s="218" t="str">
        <f t="shared" si="122"/>
        <v/>
      </c>
      <c r="P57" s="218" t="str">
        <f t="shared" si="122"/>
        <v/>
      </c>
      <c r="Q57" s="218" t="str">
        <f t="shared" si="122"/>
        <v/>
      </c>
      <c r="R57" s="218" t="str">
        <f t="shared" ref="R57:AA57" si="123">IF(SUM(R271,R485,R699,R913,R1129)=0,"",SUM(R271,R485,R699,R913,R1129))</f>
        <v/>
      </c>
      <c r="S57" s="218" t="str">
        <f t="shared" si="123"/>
        <v/>
      </c>
      <c r="T57" s="218" t="str">
        <f t="shared" si="123"/>
        <v/>
      </c>
      <c r="U57" s="218" t="str">
        <f t="shared" si="123"/>
        <v/>
      </c>
      <c r="V57" s="218" t="str">
        <f t="shared" si="123"/>
        <v/>
      </c>
      <c r="W57" s="218" t="str">
        <f t="shared" si="123"/>
        <v/>
      </c>
      <c r="X57" s="218" t="str">
        <f t="shared" si="123"/>
        <v/>
      </c>
      <c r="Y57" s="218" t="str">
        <f t="shared" si="123"/>
        <v/>
      </c>
      <c r="Z57" s="218" t="str">
        <f t="shared" si="123"/>
        <v/>
      </c>
      <c r="AA57" s="300" t="str">
        <f t="shared" si="123"/>
        <v/>
      </c>
    </row>
    <row r="58" spans="1:27" s="73" customFormat="1" ht="18" hidden="1" customHeight="1" x14ac:dyDescent="0.25">
      <c r="A58" s="173">
        <f>'CLINs &amp; Ceiling Rates'!B59</f>
        <v>0</v>
      </c>
      <c r="B58" s="173">
        <f>'CLINs &amp; Ceiling Rates'!C59</f>
        <v>0</v>
      </c>
      <c r="C58" s="174" t="str">
        <f>CONCATENATE("X",RIGHT('CLINs &amp; Ceiling Rates'!G59,6))</f>
        <v>X</v>
      </c>
      <c r="D58" s="211">
        <f t="shared" si="2"/>
        <v>0</v>
      </c>
      <c r="E58" s="175">
        <f t="shared" si="101"/>
        <v>0</v>
      </c>
      <c r="F58" s="175">
        <f t="shared" si="101"/>
        <v>0</v>
      </c>
      <c r="G58" s="429">
        <f t="shared" si="101"/>
        <v>0</v>
      </c>
      <c r="H58" s="431" t="str">
        <f t="shared" ref="H58:Q58" si="124">IF(SUM(H272,H486,H700,H914,H1130)=0,"",SUM(H272,H486,H700,H914,H1130))</f>
        <v/>
      </c>
      <c r="I58" s="218" t="str">
        <f t="shared" si="124"/>
        <v/>
      </c>
      <c r="J58" s="218" t="str">
        <f t="shared" si="124"/>
        <v/>
      </c>
      <c r="K58" s="218" t="str">
        <f t="shared" si="124"/>
        <v/>
      </c>
      <c r="L58" s="218" t="str">
        <f t="shared" si="124"/>
        <v/>
      </c>
      <c r="M58" s="218" t="str">
        <f t="shared" si="124"/>
        <v/>
      </c>
      <c r="N58" s="218" t="str">
        <f t="shared" si="124"/>
        <v/>
      </c>
      <c r="O58" s="218" t="str">
        <f t="shared" si="124"/>
        <v/>
      </c>
      <c r="P58" s="218" t="str">
        <f t="shared" si="124"/>
        <v/>
      </c>
      <c r="Q58" s="218" t="str">
        <f t="shared" si="124"/>
        <v/>
      </c>
      <c r="R58" s="218" t="str">
        <f t="shared" ref="R58:AA58" si="125">IF(SUM(R272,R486,R700,R914,R1130)=0,"",SUM(R272,R486,R700,R914,R1130))</f>
        <v/>
      </c>
      <c r="S58" s="218" t="str">
        <f t="shared" si="125"/>
        <v/>
      </c>
      <c r="T58" s="218" t="str">
        <f t="shared" si="125"/>
        <v/>
      </c>
      <c r="U58" s="218" t="str">
        <f t="shared" si="125"/>
        <v/>
      </c>
      <c r="V58" s="218" t="str">
        <f t="shared" si="125"/>
        <v/>
      </c>
      <c r="W58" s="218" t="str">
        <f t="shared" si="125"/>
        <v/>
      </c>
      <c r="X58" s="218" t="str">
        <f t="shared" si="125"/>
        <v/>
      </c>
      <c r="Y58" s="218" t="str">
        <f t="shared" si="125"/>
        <v/>
      </c>
      <c r="Z58" s="218" t="str">
        <f t="shared" si="125"/>
        <v/>
      </c>
      <c r="AA58" s="300" t="str">
        <f t="shared" si="125"/>
        <v/>
      </c>
    </row>
    <row r="59" spans="1:27" s="73" customFormat="1" ht="18" hidden="1" customHeight="1" x14ac:dyDescent="0.25">
      <c r="A59" s="173">
        <f>'CLINs &amp; Ceiling Rates'!B60</f>
        <v>0</v>
      </c>
      <c r="B59" s="173">
        <f>'CLINs &amp; Ceiling Rates'!C60</f>
        <v>0</v>
      </c>
      <c r="C59" s="174" t="str">
        <f>CONCATENATE("X",RIGHT('CLINs &amp; Ceiling Rates'!G60,6))</f>
        <v>X</v>
      </c>
      <c r="D59" s="211">
        <f t="shared" si="2"/>
        <v>0</v>
      </c>
      <c r="E59" s="175">
        <f t="shared" si="101"/>
        <v>0</v>
      </c>
      <c r="F59" s="175">
        <f t="shared" si="101"/>
        <v>0</v>
      </c>
      <c r="G59" s="429">
        <f t="shared" si="101"/>
        <v>0</v>
      </c>
      <c r="H59" s="431" t="str">
        <f t="shared" ref="H59:Q59" si="126">IF(SUM(H273,H487,H701,H915,H1131)=0,"",SUM(H273,H487,H701,H915,H1131))</f>
        <v/>
      </c>
      <c r="I59" s="218" t="str">
        <f t="shared" si="126"/>
        <v/>
      </c>
      <c r="J59" s="218" t="str">
        <f t="shared" si="126"/>
        <v/>
      </c>
      <c r="K59" s="218" t="str">
        <f t="shared" si="126"/>
        <v/>
      </c>
      <c r="L59" s="218" t="str">
        <f t="shared" si="126"/>
        <v/>
      </c>
      <c r="M59" s="218" t="str">
        <f t="shared" si="126"/>
        <v/>
      </c>
      <c r="N59" s="218" t="str">
        <f t="shared" si="126"/>
        <v/>
      </c>
      <c r="O59" s="218" t="str">
        <f t="shared" si="126"/>
        <v/>
      </c>
      <c r="P59" s="218" t="str">
        <f t="shared" si="126"/>
        <v/>
      </c>
      <c r="Q59" s="218" t="str">
        <f t="shared" si="126"/>
        <v/>
      </c>
      <c r="R59" s="218" t="str">
        <f t="shared" ref="R59:AA59" si="127">IF(SUM(R273,R487,R701,R915,R1131)=0,"",SUM(R273,R487,R701,R915,R1131))</f>
        <v/>
      </c>
      <c r="S59" s="218" t="str">
        <f t="shared" si="127"/>
        <v/>
      </c>
      <c r="T59" s="218" t="str">
        <f t="shared" si="127"/>
        <v/>
      </c>
      <c r="U59" s="218" t="str">
        <f t="shared" si="127"/>
        <v/>
      </c>
      <c r="V59" s="218" t="str">
        <f t="shared" si="127"/>
        <v/>
      </c>
      <c r="W59" s="218" t="str">
        <f t="shared" si="127"/>
        <v/>
      </c>
      <c r="X59" s="218" t="str">
        <f t="shared" si="127"/>
        <v/>
      </c>
      <c r="Y59" s="218" t="str">
        <f t="shared" si="127"/>
        <v/>
      </c>
      <c r="Z59" s="218" t="str">
        <f t="shared" si="127"/>
        <v/>
      </c>
      <c r="AA59" s="300" t="str">
        <f t="shared" si="127"/>
        <v/>
      </c>
    </row>
    <row r="60" spans="1:27" s="73" customFormat="1" ht="18" hidden="1" customHeight="1" x14ac:dyDescent="0.25">
      <c r="A60" s="173">
        <f>'CLINs &amp; Ceiling Rates'!B61</f>
        <v>0</v>
      </c>
      <c r="B60" s="173">
        <f>'CLINs &amp; Ceiling Rates'!C61</f>
        <v>0</v>
      </c>
      <c r="C60" s="174" t="str">
        <f>CONCATENATE("X",RIGHT('CLINs &amp; Ceiling Rates'!G61,6))</f>
        <v>X</v>
      </c>
      <c r="D60" s="211">
        <f t="shared" si="2"/>
        <v>0</v>
      </c>
      <c r="E60" s="175">
        <f t="shared" si="101"/>
        <v>0</v>
      </c>
      <c r="F60" s="175">
        <f t="shared" si="101"/>
        <v>0</v>
      </c>
      <c r="G60" s="429">
        <f t="shared" si="101"/>
        <v>0</v>
      </c>
      <c r="H60" s="431" t="str">
        <f t="shared" ref="H60:Q60" si="128">IF(SUM(H274,H488,H702,H916,H1132)=0,"",SUM(H274,H488,H702,H916,H1132))</f>
        <v/>
      </c>
      <c r="I60" s="218" t="str">
        <f t="shared" si="128"/>
        <v/>
      </c>
      <c r="J60" s="218" t="str">
        <f t="shared" si="128"/>
        <v/>
      </c>
      <c r="K60" s="218" t="str">
        <f t="shared" si="128"/>
        <v/>
      </c>
      <c r="L60" s="218" t="str">
        <f t="shared" si="128"/>
        <v/>
      </c>
      <c r="M60" s="218" t="str">
        <f t="shared" si="128"/>
        <v/>
      </c>
      <c r="N60" s="218" t="str">
        <f t="shared" si="128"/>
        <v/>
      </c>
      <c r="O60" s="218" t="str">
        <f t="shared" si="128"/>
        <v/>
      </c>
      <c r="P60" s="218" t="str">
        <f t="shared" si="128"/>
        <v/>
      </c>
      <c r="Q60" s="218" t="str">
        <f t="shared" si="128"/>
        <v/>
      </c>
      <c r="R60" s="218" t="str">
        <f t="shared" ref="R60:AA60" si="129">IF(SUM(R274,R488,R702,R916,R1132)=0,"",SUM(R274,R488,R702,R916,R1132))</f>
        <v/>
      </c>
      <c r="S60" s="218" t="str">
        <f t="shared" si="129"/>
        <v/>
      </c>
      <c r="T60" s="218" t="str">
        <f t="shared" si="129"/>
        <v/>
      </c>
      <c r="U60" s="218" t="str">
        <f t="shared" si="129"/>
        <v/>
      </c>
      <c r="V60" s="218" t="str">
        <f t="shared" si="129"/>
        <v/>
      </c>
      <c r="W60" s="218" t="str">
        <f t="shared" si="129"/>
        <v/>
      </c>
      <c r="X60" s="218" t="str">
        <f t="shared" si="129"/>
        <v/>
      </c>
      <c r="Y60" s="218" t="str">
        <f t="shared" si="129"/>
        <v/>
      </c>
      <c r="Z60" s="218" t="str">
        <f t="shared" si="129"/>
        <v/>
      </c>
      <c r="AA60" s="300" t="str">
        <f t="shared" si="129"/>
        <v/>
      </c>
    </row>
    <row r="61" spans="1:27" s="73" customFormat="1" ht="18" hidden="1" customHeight="1" x14ac:dyDescent="0.25">
      <c r="A61" s="173">
        <f>'CLINs &amp; Ceiling Rates'!B62</f>
        <v>0</v>
      </c>
      <c r="B61" s="173">
        <f>'CLINs &amp; Ceiling Rates'!C62</f>
        <v>0</v>
      </c>
      <c r="C61" s="174" t="str">
        <f>CONCATENATE("X",RIGHT('CLINs &amp; Ceiling Rates'!G62,6))</f>
        <v>X</v>
      </c>
      <c r="D61" s="211">
        <f t="shared" si="2"/>
        <v>0</v>
      </c>
      <c r="E61" s="175">
        <f t="shared" si="101"/>
        <v>0</v>
      </c>
      <c r="F61" s="175">
        <f t="shared" si="101"/>
        <v>0</v>
      </c>
      <c r="G61" s="429">
        <f t="shared" si="101"/>
        <v>0</v>
      </c>
      <c r="H61" s="431" t="str">
        <f t="shared" ref="H61:Q61" si="130">IF(SUM(H275,H489,H703,H917,H1133)=0,"",SUM(H275,H489,H703,H917,H1133))</f>
        <v/>
      </c>
      <c r="I61" s="218" t="str">
        <f t="shared" si="130"/>
        <v/>
      </c>
      <c r="J61" s="218" t="str">
        <f t="shared" si="130"/>
        <v/>
      </c>
      <c r="K61" s="218" t="str">
        <f t="shared" si="130"/>
        <v/>
      </c>
      <c r="L61" s="218" t="str">
        <f t="shared" si="130"/>
        <v/>
      </c>
      <c r="M61" s="218" t="str">
        <f t="shared" si="130"/>
        <v/>
      </c>
      <c r="N61" s="218" t="str">
        <f t="shared" si="130"/>
        <v/>
      </c>
      <c r="O61" s="218" t="str">
        <f t="shared" si="130"/>
        <v/>
      </c>
      <c r="P61" s="218" t="str">
        <f t="shared" si="130"/>
        <v/>
      </c>
      <c r="Q61" s="218" t="str">
        <f t="shared" si="130"/>
        <v/>
      </c>
      <c r="R61" s="218" t="str">
        <f t="shared" ref="R61:AA61" si="131">IF(SUM(R275,R489,R703,R917,R1133)=0,"",SUM(R275,R489,R703,R917,R1133))</f>
        <v/>
      </c>
      <c r="S61" s="218" t="str">
        <f t="shared" si="131"/>
        <v/>
      </c>
      <c r="T61" s="218" t="str">
        <f t="shared" si="131"/>
        <v/>
      </c>
      <c r="U61" s="218" t="str">
        <f t="shared" si="131"/>
        <v/>
      </c>
      <c r="V61" s="218" t="str">
        <f t="shared" si="131"/>
        <v/>
      </c>
      <c r="W61" s="218" t="str">
        <f t="shared" si="131"/>
        <v/>
      </c>
      <c r="X61" s="218" t="str">
        <f t="shared" si="131"/>
        <v/>
      </c>
      <c r="Y61" s="218" t="str">
        <f t="shared" si="131"/>
        <v/>
      </c>
      <c r="Z61" s="218" t="str">
        <f t="shared" si="131"/>
        <v/>
      </c>
      <c r="AA61" s="300" t="str">
        <f t="shared" si="131"/>
        <v/>
      </c>
    </row>
    <row r="62" spans="1:27" s="73" customFormat="1" ht="18" hidden="1" customHeight="1" x14ac:dyDescent="0.25">
      <c r="A62" s="173">
        <f>'CLINs &amp; Ceiling Rates'!B63</f>
        <v>0</v>
      </c>
      <c r="B62" s="173">
        <f>'CLINs &amp; Ceiling Rates'!C63</f>
        <v>0</v>
      </c>
      <c r="C62" s="174" t="str">
        <f>CONCATENATE("X",RIGHT('CLINs &amp; Ceiling Rates'!G63,6))</f>
        <v>X</v>
      </c>
      <c r="D62" s="211">
        <f t="shared" si="2"/>
        <v>0</v>
      </c>
      <c r="E62" s="175">
        <f t="shared" si="101"/>
        <v>0</v>
      </c>
      <c r="F62" s="175">
        <f t="shared" si="101"/>
        <v>0</v>
      </c>
      <c r="G62" s="429">
        <f t="shared" si="101"/>
        <v>0</v>
      </c>
      <c r="H62" s="431" t="str">
        <f t="shared" ref="H62:Q62" si="132">IF(SUM(H276,H490,H704,H918,H1134)=0,"",SUM(H276,H490,H704,H918,H1134))</f>
        <v/>
      </c>
      <c r="I62" s="218" t="str">
        <f t="shared" si="132"/>
        <v/>
      </c>
      <c r="J62" s="218" t="str">
        <f t="shared" si="132"/>
        <v/>
      </c>
      <c r="K62" s="218" t="str">
        <f t="shared" si="132"/>
        <v/>
      </c>
      <c r="L62" s="218" t="str">
        <f t="shared" si="132"/>
        <v/>
      </c>
      <c r="M62" s="218" t="str">
        <f t="shared" si="132"/>
        <v/>
      </c>
      <c r="N62" s="218" t="str">
        <f t="shared" si="132"/>
        <v/>
      </c>
      <c r="O62" s="218" t="str">
        <f t="shared" si="132"/>
        <v/>
      </c>
      <c r="P62" s="218" t="str">
        <f t="shared" si="132"/>
        <v/>
      </c>
      <c r="Q62" s="218" t="str">
        <f t="shared" si="132"/>
        <v/>
      </c>
      <c r="R62" s="218" t="str">
        <f t="shared" ref="R62:AA62" si="133">IF(SUM(R276,R490,R704,R918,R1134)=0,"",SUM(R276,R490,R704,R918,R1134))</f>
        <v/>
      </c>
      <c r="S62" s="218" t="str">
        <f t="shared" si="133"/>
        <v/>
      </c>
      <c r="T62" s="218" t="str">
        <f t="shared" si="133"/>
        <v/>
      </c>
      <c r="U62" s="218" t="str">
        <f t="shared" si="133"/>
        <v/>
      </c>
      <c r="V62" s="218" t="str">
        <f t="shared" si="133"/>
        <v/>
      </c>
      <c r="W62" s="218" t="str">
        <f t="shared" si="133"/>
        <v/>
      </c>
      <c r="X62" s="218" t="str">
        <f t="shared" si="133"/>
        <v/>
      </c>
      <c r="Y62" s="218" t="str">
        <f t="shared" si="133"/>
        <v/>
      </c>
      <c r="Z62" s="218" t="str">
        <f t="shared" si="133"/>
        <v/>
      </c>
      <c r="AA62" s="300" t="str">
        <f t="shared" si="133"/>
        <v/>
      </c>
    </row>
    <row r="63" spans="1:27" s="73" customFormat="1" ht="18" hidden="1" customHeight="1" x14ac:dyDescent="0.25">
      <c r="A63" s="173">
        <f>'CLINs &amp; Ceiling Rates'!B64</f>
        <v>0</v>
      </c>
      <c r="B63" s="173">
        <f>'CLINs &amp; Ceiling Rates'!C64</f>
        <v>0</v>
      </c>
      <c r="C63" s="174" t="str">
        <f>CONCATENATE("X",RIGHT('CLINs &amp; Ceiling Rates'!G64,6))</f>
        <v>X</v>
      </c>
      <c r="D63" s="211">
        <f t="shared" si="2"/>
        <v>0</v>
      </c>
      <c r="E63" s="175">
        <f t="shared" si="101"/>
        <v>0</v>
      </c>
      <c r="F63" s="175">
        <f t="shared" si="101"/>
        <v>0</v>
      </c>
      <c r="G63" s="429">
        <f t="shared" si="101"/>
        <v>0</v>
      </c>
      <c r="H63" s="431" t="str">
        <f t="shared" ref="H63:Q63" si="134">IF(SUM(H277,H491,H705,H919,H1135)=0,"",SUM(H277,H491,H705,H919,H1135))</f>
        <v/>
      </c>
      <c r="I63" s="218" t="str">
        <f t="shared" si="134"/>
        <v/>
      </c>
      <c r="J63" s="218" t="str">
        <f t="shared" si="134"/>
        <v/>
      </c>
      <c r="K63" s="218" t="str">
        <f t="shared" si="134"/>
        <v/>
      </c>
      <c r="L63" s="218" t="str">
        <f t="shared" si="134"/>
        <v/>
      </c>
      <c r="M63" s="218" t="str">
        <f t="shared" si="134"/>
        <v/>
      </c>
      <c r="N63" s="218" t="str">
        <f t="shared" si="134"/>
        <v/>
      </c>
      <c r="O63" s="218" t="str">
        <f t="shared" si="134"/>
        <v/>
      </c>
      <c r="P63" s="218" t="str">
        <f t="shared" si="134"/>
        <v/>
      </c>
      <c r="Q63" s="218" t="str">
        <f t="shared" si="134"/>
        <v/>
      </c>
      <c r="R63" s="218" t="str">
        <f t="shared" ref="R63:AA63" si="135">IF(SUM(R277,R491,R705,R919,R1135)=0,"",SUM(R277,R491,R705,R919,R1135))</f>
        <v/>
      </c>
      <c r="S63" s="218" t="str">
        <f t="shared" si="135"/>
        <v/>
      </c>
      <c r="T63" s="218" t="str">
        <f t="shared" si="135"/>
        <v/>
      </c>
      <c r="U63" s="218" t="str">
        <f t="shared" si="135"/>
        <v/>
      </c>
      <c r="V63" s="218" t="str">
        <f t="shared" si="135"/>
        <v/>
      </c>
      <c r="W63" s="218" t="str">
        <f t="shared" si="135"/>
        <v/>
      </c>
      <c r="X63" s="218" t="str">
        <f t="shared" si="135"/>
        <v/>
      </c>
      <c r="Y63" s="218" t="str">
        <f t="shared" si="135"/>
        <v/>
      </c>
      <c r="Z63" s="218" t="str">
        <f t="shared" si="135"/>
        <v/>
      </c>
      <c r="AA63" s="300" t="str">
        <f t="shared" si="135"/>
        <v/>
      </c>
    </row>
    <row r="64" spans="1:27" s="73" customFormat="1" ht="18" hidden="1" customHeight="1" x14ac:dyDescent="0.25">
      <c r="A64" s="173">
        <f>'CLINs &amp; Ceiling Rates'!B65</f>
        <v>0</v>
      </c>
      <c r="B64" s="173">
        <f>'CLINs &amp; Ceiling Rates'!C65</f>
        <v>0</v>
      </c>
      <c r="C64" s="174" t="str">
        <f>CONCATENATE("X",RIGHT('CLINs &amp; Ceiling Rates'!G65,6))</f>
        <v>X</v>
      </c>
      <c r="D64" s="211">
        <f t="shared" si="2"/>
        <v>0</v>
      </c>
      <c r="E64" s="175">
        <f t="shared" si="101"/>
        <v>0</v>
      </c>
      <c r="F64" s="175">
        <f t="shared" si="101"/>
        <v>0</v>
      </c>
      <c r="G64" s="429">
        <f t="shared" si="101"/>
        <v>0</v>
      </c>
      <c r="H64" s="431" t="str">
        <f t="shared" ref="H64:Q64" si="136">IF(SUM(H278,H492,H706,H920,H1136)=0,"",SUM(H278,H492,H706,H920,H1136))</f>
        <v/>
      </c>
      <c r="I64" s="218" t="str">
        <f t="shared" si="136"/>
        <v/>
      </c>
      <c r="J64" s="218" t="str">
        <f t="shared" si="136"/>
        <v/>
      </c>
      <c r="K64" s="218" t="str">
        <f t="shared" si="136"/>
        <v/>
      </c>
      <c r="L64" s="218" t="str">
        <f t="shared" si="136"/>
        <v/>
      </c>
      <c r="M64" s="218" t="str">
        <f t="shared" si="136"/>
        <v/>
      </c>
      <c r="N64" s="218" t="str">
        <f t="shared" si="136"/>
        <v/>
      </c>
      <c r="O64" s="218" t="str">
        <f t="shared" si="136"/>
        <v/>
      </c>
      <c r="P64" s="218" t="str">
        <f t="shared" si="136"/>
        <v/>
      </c>
      <c r="Q64" s="218" t="str">
        <f t="shared" si="136"/>
        <v/>
      </c>
      <c r="R64" s="218" t="str">
        <f t="shared" ref="R64:AA64" si="137">IF(SUM(R278,R492,R706,R920,R1136)=0,"",SUM(R278,R492,R706,R920,R1136))</f>
        <v/>
      </c>
      <c r="S64" s="218" t="str">
        <f t="shared" si="137"/>
        <v/>
      </c>
      <c r="T64" s="218" t="str">
        <f t="shared" si="137"/>
        <v/>
      </c>
      <c r="U64" s="218" t="str">
        <f t="shared" si="137"/>
        <v/>
      </c>
      <c r="V64" s="218" t="str">
        <f t="shared" si="137"/>
        <v/>
      </c>
      <c r="W64" s="218" t="str">
        <f t="shared" si="137"/>
        <v/>
      </c>
      <c r="X64" s="218" t="str">
        <f t="shared" si="137"/>
        <v/>
      </c>
      <c r="Y64" s="218" t="str">
        <f t="shared" si="137"/>
        <v/>
      </c>
      <c r="Z64" s="218" t="str">
        <f t="shared" si="137"/>
        <v/>
      </c>
      <c r="AA64" s="300" t="str">
        <f t="shared" si="137"/>
        <v/>
      </c>
    </row>
    <row r="65" spans="1:27" s="73" customFormat="1" ht="18" hidden="1" customHeight="1" x14ac:dyDescent="0.25">
      <c r="A65" s="173">
        <f>'CLINs &amp; Ceiling Rates'!B66</f>
        <v>0</v>
      </c>
      <c r="B65" s="173">
        <f>'CLINs &amp; Ceiling Rates'!C66</f>
        <v>0</v>
      </c>
      <c r="C65" s="174" t="str">
        <f>CONCATENATE("X",RIGHT('CLINs &amp; Ceiling Rates'!G66,6))</f>
        <v>X</v>
      </c>
      <c r="D65" s="211">
        <f t="shared" si="2"/>
        <v>0</v>
      </c>
      <c r="E65" s="175">
        <f t="shared" si="101"/>
        <v>0</v>
      </c>
      <c r="F65" s="175">
        <f t="shared" si="101"/>
        <v>0</v>
      </c>
      <c r="G65" s="429">
        <f t="shared" si="101"/>
        <v>0</v>
      </c>
      <c r="H65" s="431" t="str">
        <f t="shared" ref="H65:Q65" si="138">IF(SUM(H279,H493,H707,H921,H1137)=0,"",SUM(H279,H493,H707,H921,H1137))</f>
        <v/>
      </c>
      <c r="I65" s="218" t="str">
        <f t="shared" si="138"/>
        <v/>
      </c>
      <c r="J65" s="218" t="str">
        <f t="shared" si="138"/>
        <v/>
      </c>
      <c r="K65" s="218" t="str">
        <f t="shared" si="138"/>
        <v/>
      </c>
      <c r="L65" s="218" t="str">
        <f t="shared" si="138"/>
        <v/>
      </c>
      <c r="M65" s="218" t="str">
        <f t="shared" si="138"/>
        <v/>
      </c>
      <c r="N65" s="218" t="str">
        <f t="shared" si="138"/>
        <v/>
      </c>
      <c r="O65" s="218" t="str">
        <f t="shared" si="138"/>
        <v/>
      </c>
      <c r="P65" s="218" t="str">
        <f t="shared" si="138"/>
        <v/>
      </c>
      <c r="Q65" s="218" t="str">
        <f t="shared" si="138"/>
        <v/>
      </c>
      <c r="R65" s="218" t="str">
        <f t="shared" ref="R65:AA65" si="139">IF(SUM(R279,R493,R707,R921,R1137)=0,"",SUM(R279,R493,R707,R921,R1137))</f>
        <v/>
      </c>
      <c r="S65" s="218" t="str">
        <f t="shared" si="139"/>
        <v/>
      </c>
      <c r="T65" s="218" t="str">
        <f t="shared" si="139"/>
        <v/>
      </c>
      <c r="U65" s="218" t="str">
        <f t="shared" si="139"/>
        <v/>
      </c>
      <c r="V65" s="218" t="str">
        <f t="shared" si="139"/>
        <v/>
      </c>
      <c r="W65" s="218" t="str">
        <f t="shared" si="139"/>
        <v/>
      </c>
      <c r="X65" s="218" t="str">
        <f t="shared" si="139"/>
        <v/>
      </c>
      <c r="Y65" s="218" t="str">
        <f t="shared" si="139"/>
        <v/>
      </c>
      <c r="Z65" s="218" t="str">
        <f t="shared" si="139"/>
        <v/>
      </c>
      <c r="AA65" s="300" t="str">
        <f t="shared" si="139"/>
        <v/>
      </c>
    </row>
    <row r="66" spans="1:27" s="73" customFormat="1" ht="18" hidden="1" customHeight="1" x14ac:dyDescent="0.25">
      <c r="A66" s="173">
        <f>'CLINs &amp; Ceiling Rates'!B67</f>
        <v>0</v>
      </c>
      <c r="B66" s="173">
        <f>'CLINs &amp; Ceiling Rates'!C67</f>
        <v>0</v>
      </c>
      <c r="C66" s="174" t="str">
        <f>CONCATENATE("X",RIGHT('CLINs &amp; Ceiling Rates'!G67,6))</f>
        <v>X</v>
      </c>
      <c r="D66" s="211">
        <f t="shared" si="2"/>
        <v>0</v>
      </c>
      <c r="E66" s="175">
        <f t="shared" si="101"/>
        <v>0</v>
      </c>
      <c r="F66" s="175">
        <f t="shared" si="101"/>
        <v>0</v>
      </c>
      <c r="G66" s="429">
        <f t="shared" si="101"/>
        <v>0</v>
      </c>
      <c r="H66" s="431" t="str">
        <f t="shared" ref="H66:Q66" si="140">IF(SUM(H280,H494,H708,H922,H1138)=0,"",SUM(H280,H494,H708,H922,H1138))</f>
        <v/>
      </c>
      <c r="I66" s="218" t="str">
        <f t="shared" si="140"/>
        <v/>
      </c>
      <c r="J66" s="218" t="str">
        <f t="shared" si="140"/>
        <v/>
      </c>
      <c r="K66" s="218" t="str">
        <f t="shared" si="140"/>
        <v/>
      </c>
      <c r="L66" s="218" t="str">
        <f t="shared" si="140"/>
        <v/>
      </c>
      <c r="M66" s="218" t="str">
        <f t="shared" si="140"/>
        <v/>
      </c>
      <c r="N66" s="218" t="str">
        <f t="shared" si="140"/>
        <v/>
      </c>
      <c r="O66" s="218" t="str">
        <f t="shared" si="140"/>
        <v/>
      </c>
      <c r="P66" s="218" t="str">
        <f t="shared" si="140"/>
        <v/>
      </c>
      <c r="Q66" s="218" t="str">
        <f t="shared" si="140"/>
        <v/>
      </c>
      <c r="R66" s="218" t="str">
        <f t="shared" ref="R66:AA66" si="141">IF(SUM(R280,R494,R708,R922,R1138)=0,"",SUM(R280,R494,R708,R922,R1138))</f>
        <v/>
      </c>
      <c r="S66" s="218" t="str">
        <f t="shared" si="141"/>
        <v/>
      </c>
      <c r="T66" s="218" t="str">
        <f t="shared" si="141"/>
        <v/>
      </c>
      <c r="U66" s="218" t="str">
        <f t="shared" si="141"/>
        <v/>
      </c>
      <c r="V66" s="218" t="str">
        <f t="shared" si="141"/>
        <v/>
      </c>
      <c r="W66" s="218" t="str">
        <f t="shared" si="141"/>
        <v/>
      </c>
      <c r="X66" s="218" t="str">
        <f t="shared" si="141"/>
        <v/>
      </c>
      <c r="Y66" s="218" t="str">
        <f t="shared" si="141"/>
        <v/>
      </c>
      <c r="Z66" s="218" t="str">
        <f t="shared" si="141"/>
        <v/>
      </c>
      <c r="AA66" s="300" t="str">
        <f t="shared" si="141"/>
        <v/>
      </c>
    </row>
    <row r="67" spans="1:27" s="73" customFormat="1" ht="18" hidden="1" customHeight="1" x14ac:dyDescent="0.25">
      <c r="A67" s="173">
        <f>'CLINs &amp; Ceiling Rates'!B68</f>
        <v>0</v>
      </c>
      <c r="B67" s="173">
        <f>'CLINs &amp; Ceiling Rates'!C68</f>
        <v>0</v>
      </c>
      <c r="C67" s="174" t="str">
        <f>CONCATENATE("X",RIGHT('CLINs &amp; Ceiling Rates'!G68,6))</f>
        <v>X</v>
      </c>
      <c r="D67" s="211">
        <f t="shared" si="2"/>
        <v>0</v>
      </c>
      <c r="E67" s="175">
        <f t="shared" ref="E67:G86" si="142">SUM(E281,E495,E709,E923,E1139)</f>
        <v>0</v>
      </c>
      <c r="F67" s="175">
        <f t="shared" si="142"/>
        <v>0</v>
      </c>
      <c r="G67" s="429">
        <f t="shared" si="142"/>
        <v>0</v>
      </c>
      <c r="H67" s="431" t="str">
        <f t="shared" ref="H67:Q67" si="143">IF(SUM(H281,H495,H709,H923,H1139)=0,"",SUM(H281,H495,H709,H923,H1139))</f>
        <v/>
      </c>
      <c r="I67" s="218" t="str">
        <f t="shared" si="143"/>
        <v/>
      </c>
      <c r="J67" s="218" t="str">
        <f t="shared" si="143"/>
        <v/>
      </c>
      <c r="K67" s="218" t="str">
        <f t="shared" si="143"/>
        <v/>
      </c>
      <c r="L67" s="218" t="str">
        <f t="shared" si="143"/>
        <v/>
      </c>
      <c r="M67" s="218" t="str">
        <f t="shared" si="143"/>
        <v/>
      </c>
      <c r="N67" s="218" t="str">
        <f t="shared" si="143"/>
        <v/>
      </c>
      <c r="O67" s="218" t="str">
        <f t="shared" si="143"/>
        <v/>
      </c>
      <c r="P67" s="218" t="str">
        <f t="shared" si="143"/>
        <v/>
      </c>
      <c r="Q67" s="218" t="str">
        <f t="shared" si="143"/>
        <v/>
      </c>
      <c r="R67" s="218" t="str">
        <f t="shared" ref="R67:AA67" si="144">IF(SUM(R281,R495,R709,R923,R1139)=0,"",SUM(R281,R495,R709,R923,R1139))</f>
        <v/>
      </c>
      <c r="S67" s="218" t="str">
        <f t="shared" si="144"/>
        <v/>
      </c>
      <c r="T67" s="218" t="str">
        <f t="shared" si="144"/>
        <v/>
      </c>
      <c r="U67" s="218" t="str">
        <f t="shared" si="144"/>
        <v/>
      </c>
      <c r="V67" s="218" t="str">
        <f t="shared" si="144"/>
        <v/>
      </c>
      <c r="W67" s="218" t="str">
        <f t="shared" si="144"/>
        <v/>
      </c>
      <c r="X67" s="218" t="str">
        <f t="shared" si="144"/>
        <v/>
      </c>
      <c r="Y67" s="218" t="str">
        <f t="shared" si="144"/>
        <v/>
      </c>
      <c r="Z67" s="218" t="str">
        <f t="shared" si="144"/>
        <v/>
      </c>
      <c r="AA67" s="300" t="str">
        <f t="shared" si="144"/>
        <v/>
      </c>
    </row>
    <row r="68" spans="1:27" s="73" customFormat="1" ht="18" hidden="1" customHeight="1" x14ac:dyDescent="0.25">
      <c r="A68" s="173">
        <f>'CLINs &amp; Ceiling Rates'!B69</f>
        <v>0</v>
      </c>
      <c r="B68" s="173">
        <f>'CLINs &amp; Ceiling Rates'!C69</f>
        <v>0</v>
      </c>
      <c r="C68" s="174" t="str">
        <f>CONCATENATE("X",RIGHT('CLINs &amp; Ceiling Rates'!G69,6))</f>
        <v>X</v>
      </c>
      <c r="D68" s="211">
        <f t="shared" si="2"/>
        <v>0</v>
      </c>
      <c r="E68" s="175">
        <f t="shared" si="142"/>
        <v>0</v>
      </c>
      <c r="F68" s="175">
        <f t="shared" si="142"/>
        <v>0</v>
      </c>
      <c r="G68" s="429">
        <f t="shared" si="142"/>
        <v>0</v>
      </c>
      <c r="H68" s="431" t="str">
        <f t="shared" ref="H68:Q68" si="145">IF(SUM(H282,H496,H710,H924,H1140)=0,"",SUM(H282,H496,H710,H924,H1140))</f>
        <v/>
      </c>
      <c r="I68" s="218" t="str">
        <f t="shared" si="145"/>
        <v/>
      </c>
      <c r="J68" s="218" t="str">
        <f t="shared" si="145"/>
        <v/>
      </c>
      <c r="K68" s="218" t="str">
        <f t="shared" si="145"/>
        <v/>
      </c>
      <c r="L68" s="218" t="str">
        <f t="shared" si="145"/>
        <v/>
      </c>
      <c r="M68" s="218" t="str">
        <f t="shared" si="145"/>
        <v/>
      </c>
      <c r="N68" s="218" t="str">
        <f t="shared" si="145"/>
        <v/>
      </c>
      <c r="O68" s="218" t="str">
        <f t="shared" si="145"/>
        <v/>
      </c>
      <c r="P68" s="218" t="str">
        <f t="shared" si="145"/>
        <v/>
      </c>
      <c r="Q68" s="218" t="str">
        <f t="shared" si="145"/>
        <v/>
      </c>
      <c r="R68" s="218" t="str">
        <f t="shared" ref="R68:AA68" si="146">IF(SUM(R282,R496,R710,R924,R1140)=0,"",SUM(R282,R496,R710,R924,R1140))</f>
        <v/>
      </c>
      <c r="S68" s="218" t="str">
        <f t="shared" si="146"/>
        <v/>
      </c>
      <c r="T68" s="218" t="str">
        <f t="shared" si="146"/>
        <v/>
      </c>
      <c r="U68" s="218" t="str">
        <f t="shared" si="146"/>
        <v/>
      </c>
      <c r="V68" s="218" t="str">
        <f t="shared" si="146"/>
        <v/>
      </c>
      <c r="W68" s="218" t="str">
        <f t="shared" si="146"/>
        <v/>
      </c>
      <c r="X68" s="218" t="str">
        <f t="shared" si="146"/>
        <v/>
      </c>
      <c r="Y68" s="218" t="str">
        <f t="shared" si="146"/>
        <v/>
      </c>
      <c r="Z68" s="218" t="str">
        <f t="shared" si="146"/>
        <v/>
      </c>
      <c r="AA68" s="300" t="str">
        <f t="shared" si="146"/>
        <v/>
      </c>
    </row>
    <row r="69" spans="1:27" s="73" customFormat="1" ht="18" hidden="1" customHeight="1" x14ac:dyDescent="0.25">
      <c r="A69" s="173">
        <f>'CLINs &amp; Ceiling Rates'!B70</f>
        <v>0</v>
      </c>
      <c r="B69" s="173">
        <f>'CLINs &amp; Ceiling Rates'!C70</f>
        <v>0</v>
      </c>
      <c r="C69" s="174" t="str">
        <f>CONCATENATE("X",RIGHT('CLINs &amp; Ceiling Rates'!G70,6))</f>
        <v>X</v>
      </c>
      <c r="D69" s="211">
        <f t="shared" si="2"/>
        <v>0</v>
      </c>
      <c r="E69" s="175">
        <f t="shared" si="142"/>
        <v>0</v>
      </c>
      <c r="F69" s="175">
        <f t="shared" si="142"/>
        <v>0</v>
      </c>
      <c r="G69" s="429">
        <f t="shared" si="142"/>
        <v>0</v>
      </c>
      <c r="H69" s="431" t="str">
        <f t="shared" ref="H69:Q69" si="147">IF(SUM(H283,H497,H711,H925,H1141)=0,"",SUM(H283,H497,H711,H925,H1141))</f>
        <v/>
      </c>
      <c r="I69" s="218" t="str">
        <f t="shared" si="147"/>
        <v/>
      </c>
      <c r="J69" s="218" t="str">
        <f t="shared" si="147"/>
        <v/>
      </c>
      <c r="K69" s="218" t="str">
        <f t="shared" si="147"/>
        <v/>
      </c>
      <c r="L69" s="218" t="str">
        <f t="shared" si="147"/>
        <v/>
      </c>
      <c r="M69" s="218" t="str">
        <f t="shared" si="147"/>
        <v/>
      </c>
      <c r="N69" s="218" t="str">
        <f t="shared" si="147"/>
        <v/>
      </c>
      <c r="O69" s="218" t="str">
        <f t="shared" si="147"/>
        <v/>
      </c>
      <c r="P69" s="218" t="str">
        <f t="shared" si="147"/>
        <v/>
      </c>
      <c r="Q69" s="218" t="str">
        <f t="shared" si="147"/>
        <v/>
      </c>
      <c r="R69" s="218" t="str">
        <f t="shared" ref="R69:AA69" si="148">IF(SUM(R283,R497,R711,R925,R1141)=0,"",SUM(R283,R497,R711,R925,R1141))</f>
        <v/>
      </c>
      <c r="S69" s="218" t="str">
        <f t="shared" si="148"/>
        <v/>
      </c>
      <c r="T69" s="218" t="str">
        <f t="shared" si="148"/>
        <v/>
      </c>
      <c r="U69" s="218" t="str">
        <f t="shared" si="148"/>
        <v/>
      </c>
      <c r="V69" s="218" t="str">
        <f t="shared" si="148"/>
        <v/>
      </c>
      <c r="W69" s="218" t="str">
        <f t="shared" si="148"/>
        <v/>
      </c>
      <c r="X69" s="218" t="str">
        <f t="shared" si="148"/>
        <v/>
      </c>
      <c r="Y69" s="218" t="str">
        <f t="shared" si="148"/>
        <v/>
      </c>
      <c r="Z69" s="218" t="str">
        <f t="shared" si="148"/>
        <v/>
      </c>
      <c r="AA69" s="300" t="str">
        <f t="shared" si="148"/>
        <v/>
      </c>
    </row>
    <row r="70" spans="1:27" s="73" customFormat="1" ht="18" hidden="1" customHeight="1" x14ac:dyDescent="0.25">
      <c r="A70" s="173">
        <f>'CLINs &amp; Ceiling Rates'!B71</f>
        <v>0</v>
      </c>
      <c r="B70" s="173">
        <f>'CLINs &amp; Ceiling Rates'!C71</f>
        <v>0</v>
      </c>
      <c r="C70" s="174" t="str">
        <f>CONCATENATE("X",RIGHT('CLINs &amp; Ceiling Rates'!G71,6))</f>
        <v>X</v>
      </c>
      <c r="D70" s="211">
        <f t="shared" si="2"/>
        <v>0</v>
      </c>
      <c r="E70" s="175">
        <f t="shared" si="142"/>
        <v>0</v>
      </c>
      <c r="F70" s="175">
        <f t="shared" si="142"/>
        <v>0</v>
      </c>
      <c r="G70" s="429">
        <f t="shared" si="142"/>
        <v>0</v>
      </c>
      <c r="H70" s="431" t="str">
        <f t="shared" ref="H70:Q70" si="149">IF(SUM(H284,H498,H712,H926,H1142)=0,"",SUM(H284,H498,H712,H926,H1142))</f>
        <v/>
      </c>
      <c r="I70" s="218" t="str">
        <f t="shared" si="149"/>
        <v/>
      </c>
      <c r="J70" s="218" t="str">
        <f t="shared" si="149"/>
        <v/>
      </c>
      <c r="K70" s="218" t="str">
        <f t="shared" si="149"/>
        <v/>
      </c>
      <c r="L70" s="218" t="str">
        <f t="shared" si="149"/>
        <v/>
      </c>
      <c r="M70" s="218" t="str">
        <f t="shared" si="149"/>
        <v/>
      </c>
      <c r="N70" s="218" t="str">
        <f t="shared" si="149"/>
        <v/>
      </c>
      <c r="O70" s="218" t="str">
        <f t="shared" si="149"/>
        <v/>
      </c>
      <c r="P70" s="218" t="str">
        <f t="shared" si="149"/>
        <v/>
      </c>
      <c r="Q70" s="218" t="str">
        <f t="shared" si="149"/>
        <v/>
      </c>
      <c r="R70" s="218" t="str">
        <f t="shared" ref="R70:AA70" si="150">IF(SUM(R284,R498,R712,R926,R1142)=0,"",SUM(R284,R498,R712,R926,R1142))</f>
        <v/>
      </c>
      <c r="S70" s="218" t="str">
        <f t="shared" si="150"/>
        <v/>
      </c>
      <c r="T70" s="218" t="str">
        <f t="shared" si="150"/>
        <v/>
      </c>
      <c r="U70" s="218" t="str">
        <f t="shared" si="150"/>
        <v/>
      </c>
      <c r="V70" s="218" t="str">
        <f t="shared" si="150"/>
        <v/>
      </c>
      <c r="W70" s="218" t="str">
        <f t="shared" si="150"/>
        <v/>
      </c>
      <c r="X70" s="218" t="str">
        <f t="shared" si="150"/>
        <v/>
      </c>
      <c r="Y70" s="218" t="str">
        <f t="shared" si="150"/>
        <v/>
      </c>
      <c r="Z70" s="218" t="str">
        <f t="shared" si="150"/>
        <v/>
      </c>
      <c r="AA70" s="300" t="str">
        <f t="shared" si="150"/>
        <v/>
      </c>
    </row>
    <row r="71" spans="1:27" s="73" customFormat="1" ht="18" hidden="1" customHeight="1" x14ac:dyDescent="0.25">
      <c r="A71" s="173">
        <f>'CLINs &amp; Ceiling Rates'!B72</f>
        <v>0</v>
      </c>
      <c r="B71" s="173">
        <f>'CLINs &amp; Ceiling Rates'!C72</f>
        <v>0</v>
      </c>
      <c r="C71" s="174" t="str">
        <f>CONCATENATE("X",RIGHT('CLINs &amp; Ceiling Rates'!G72,6))</f>
        <v>X</v>
      </c>
      <c r="D71" s="211">
        <f t="shared" si="2"/>
        <v>0</v>
      </c>
      <c r="E71" s="175">
        <f t="shared" si="142"/>
        <v>0</v>
      </c>
      <c r="F71" s="175">
        <f t="shared" si="142"/>
        <v>0</v>
      </c>
      <c r="G71" s="429">
        <f t="shared" si="142"/>
        <v>0</v>
      </c>
      <c r="H71" s="431" t="str">
        <f t="shared" ref="H71:Q71" si="151">IF(SUM(H285,H499,H713,H927,H1143)=0,"",SUM(H285,H499,H713,H927,H1143))</f>
        <v/>
      </c>
      <c r="I71" s="218" t="str">
        <f t="shared" si="151"/>
        <v/>
      </c>
      <c r="J71" s="218" t="str">
        <f t="shared" si="151"/>
        <v/>
      </c>
      <c r="K71" s="218" t="str">
        <f t="shared" si="151"/>
        <v/>
      </c>
      <c r="L71" s="218" t="str">
        <f t="shared" si="151"/>
        <v/>
      </c>
      <c r="M71" s="218" t="str">
        <f t="shared" si="151"/>
        <v/>
      </c>
      <c r="N71" s="218" t="str">
        <f t="shared" si="151"/>
        <v/>
      </c>
      <c r="O71" s="218" t="str">
        <f t="shared" si="151"/>
        <v/>
      </c>
      <c r="P71" s="218" t="str">
        <f t="shared" si="151"/>
        <v/>
      </c>
      <c r="Q71" s="218" t="str">
        <f t="shared" si="151"/>
        <v/>
      </c>
      <c r="R71" s="218" t="str">
        <f t="shared" ref="R71:AA71" si="152">IF(SUM(R285,R499,R713,R927,R1143)=0,"",SUM(R285,R499,R713,R927,R1143))</f>
        <v/>
      </c>
      <c r="S71" s="218" t="str">
        <f t="shared" si="152"/>
        <v/>
      </c>
      <c r="T71" s="218" t="str">
        <f t="shared" si="152"/>
        <v/>
      </c>
      <c r="U71" s="218" t="str">
        <f t="shared" si="152"/>
        <v/>
      </c>
      <c r="V71" s="218" t="str">
        <f t="shared" si="152"/>
        <v/>
      </c>
      <c r="W71" s="218" t="str">
        <f t="shared" si="152"/>
        <v/>
      </c>
      <c r="X71" s="218" t="str">
        <f t="shared" si="152"/>
        <v/>
      </c>
      <c r="Y71" s="218" t="str">
        <f t="shared" si="152"/>
        <v/>
      </c>
      <c r="Z71" s="218" t="str">
        <f t="shared" si="152"/>
        <v/>
      </c>
      <c r="AA71" s="300" t="str">
        <f t="shared" si="152"/>
        <v/>
      </c>
    </row>
    <row r="72" spans="1:27" s="73" customFormat="1" ht="18" hidden="1" customHeight="1" x14ac:dyDescent="0.25">
      <c r="A72" s="173">
        <f>'CLINs &amp; Ceiling Rates'!B73</f>
        <v>0</v>
      </c>
      <c r="B72" s="173">
        <f>'CLINs &amp; Ceiling Rates'!C73</f>
        <v>0</v>
      </c>
      <c r="C72" s="174" t="str">
        <f>CONCATENATE("X",RIGHT('CLINs &amp; Ceiling Rates'!G73,6))</f>
        <v>X</v>
      </c>
      <c r="D72" s="211">
        <f t="shared" ref="D72:D135" si="153">SUM(D286,D500,D714,D928,D1144)</f>
        <v>0</v>
      </c>
      <c r="E72" s="175">
        <f t="shared" si="142"/>
        <v>0</v>
      </c>
      <c r="F72" s="175">
        <f t="shared" si="142"/>
        <v>0</v>
      </c>
      <c r="G72" s="429">
        <f t="shared" si="142"/>
        <v>0</v>
      </c>
      <c r="H72" s="431" t="str">
        <f t="shared" ref="H72:Q72" si="154">IF(SUM(H286,H500,H714,H928,H1144)=0,"",SUM(H286,H500,H714,H928,H1144))</f>
        <v/>
      </c>
      <c r="I72" s="218" t="str">
        <f t="shared" si="154"/>
        <v/>
      </c>
      <c r="J72" s="218" t="str">
        <f t="shared" si="154"/>
        <v/>
      </c>
      <c r="K72" s="218" t="str">
        <f t="shared" si="154"/>
        <v/>
      </c>
      <c r="L72" s="218" t="str">
        <f t="shared" si="154"/>
        <v/>
      </c>
      <c r="M72" s="218" t="str">
        <f t="shared" si="154"/>
        <v/>
      </c>
      <c r="N72" s="218" t="str">
        <f t="shared" si="154"/>
        <v/>
      </c>
      <c r="O72" s="218" t="str">
        <f t="shared" si="154"/>
        <v/>
      </c>
      <c r="P72" s="218" t="str">
        <f t="shared" si="154"/>
        <v/>
      </c>
      <c r="Q72" s="218" t="str">
        <f t="shared" si="154"/>
        <v/>
      </c>
      <c r="R72" s="218" t="str">
        <f t="shared" ref="R72:AA72" si="155">IF(SUM(R286,R500,R714,R928,R1144)=0,"",SUM(R286,R500,R714,R928,R1144))</f>
        <v/>
      </c>
      <c r="S72" s="218" t="str">
        <f t="shared" si="155"/>
        <v/>
      </c>
      <c r="T72" s="218" t="str">
        <f t="shared" si="155"/>
        <v/>
      </c>
      <c r="U72" s="218" t="str">
        <f t="shared" si="155"/>
        <v/>
      </c>
      <c r="V72" s="218" t="str">
        <f t="shared" si="155"/>
        <v/>
      </c>
      <c r="W72" s="218" t="str">
        <f t="shared" si="155"/>
        <v/>
      </c>
      <c r="X72" s="218" t="str">
        <f t="shared" si="155"/>
        <v/>
      </c>
      <c r="Y72" s="218" t="str">
        <f t="shared" si="155"/>
        <v/>
      </c>
      <c r="Z72" s="218" t="str">
        <f t="shared" si="155"/>
        <v/>
      </c>
      <c r="AA72" s="300" t="str">
        <f t="shared" si="155"/>
        <v/>
      </c>
    </row>
    <row r="73" spans="1:27" s="73" customFormat="1" ht="18" hidden="1" customHeight="1" x14ac:dyDescent="0.25">
      <c r="A73" s="173">
        <f>'CLINs &amp; Ceiling Rates'!B74</f>
        <v>0</v>
      </c>
      <c r="B73" s="173">
        <f>'CLINs &amp; Ceiling Rates'!C74</f>
        <v>0</v>
      </c>
      <c r="C73" s="174" t="str">
        <f>CONCATENATE("X",RIGHT('CLINs &amp; Ceiling Rates'!G74,6))</f>
        <v>X</v>
      </c>
      <c r="D73" s="211">
        <f t="shared" si="153"/>
        <v>0</v>
      </c>
      <c r="E73" s="175">
        <f t="shared" si="142"/>
        <v>0</v>
      </c>
      <c r="F73" s="175">
        <f t="shared" si="142"/>
        <v>0</v>
      </c>
      <c r="G73" s="429">
        <f t="shared" si="142"/>
        <v>0</v>
      </c>
      <c r="H73" s="431" t="str">
        <f t="shared" ref="H73:Q73" si="156">IF(SUM(H287,H501,H715,H929,H1145)=0,"",SUM(H287,H501,H715,H929,H1145))</f>
        <v/>
      </c>
      <c r="I73" s="218" t="str">
        <f t="shared" si="156"/>
        <v/>
      </c>
      <c r="J73" s="218" t="str">
        <f t="shared" si="156"/>
        <v/>
      </c>
      <c r="K73" s="218" t="str">
        <f t="shared" si="156"/>
        <v/>
      </c>
      <c r="L73" s="218" t="str">
        <f t="shared" si="156"/>
        <v/>
      </c>
      <c r="M73" s="218" t="str">
        <f t="shared" si="156"/>
        <v/>
      </c>
      <c r="N73" s="218" t="str">
        <f t="shared" si="156"/>
        <v/>
      </c>
      <c r="O73" s="218" t="str">
        <f t="shared" si="156"/>
        <v/>
      </c>
      <c r="P73" s="218" t="str">
        <f t="shared" si="156"/>
        <v/>
      </c>
      <c r="Q73" s="218" t="str">
        <f t="shared" si="156"/>
        <v/>
      </c>
      <c r="R73" s="218" t="str">
        <f t="shared" ref="R73:AA73" si="157">IF(SUM(R287,R501,R715,R929,R1145)=0,"",SUM(R287,R501,R715,R929,R1145))</f>
        <v/>
      </c>
      <c r="S73" s="218" t="str">
        <f t="shared" si="157"/>
        <v/>
      </c>
      <c r="T73" s="218" t="str">
        <f t="shared" si="157"/>
        <v/>
      </c>
      <c r="U73" s="218" t="str">
        <f t="shared" si="157"/>
        <v/>
      </c>
      <c r="V73" s="218" t="str">
        <f t="shared" si="157"/>
        <v/>
      </c>
      <c r="W73" s="218" t="str">
        <f t="shared" si="157"/>
        <v/>
      </c>
      <c r="X73" s="218" t="str">
        <f t="shared" si="157"/>
        <v/>
      </c>
      <c r="Y73" s="218" t="str">
        <f t="shared" si="157"/>
        <v/>
      </c>
      <c r="Z73" s="218" t="str">
        <f t="shared" si="157"/>
        <v/>
      </c>
      <c r="AA73" s="300" t="str">
        <f t="shared" si="157"/>
        <v/>
      </c>
    </row>
    <row r="74" spans="1:27" s="73" customFormat="1" ht="18" hidden="1" customHeight="1" x14ac:dyDescent="0.25">
      <c r="A74" s="173">
        <f>'CLINs &amp; Ceiling Rates'!B75</f>
        <v>0</v>
      </c>
      <c r="B74" s="173">
        <f>'CLINs &amp; Ceiling Rates'!C75</f>
        <v>0</v>
      </c>
      <c r="C74" s="174" t="str">
        <f>CONCATENATE("X",RIGHT('CLINs &amp; Ceiling Rates'!G75,6))</f>
        <v>X</v>
      </c>
      <c r="D74" s="211">
        <f t="shared" si="153"/>
        <v>0</v>
      </c>
      <c r="E74" s="175">
        <f t="shared" si="142"/>
        <v>0</v>
      </c>
      <c r="F74" s="175">
        <f t="shared" si="142"/>
        <v>0</v>
      </c>
      <c r="G74" s="429">
        <f t="shared" si="142"/>
        <v>0</v>
      </c>
      <c r="H74" s="431" t="str">
        <f t="shared" ref="H74:Q74" si="158">IF(SUM(H288,H502,H716,H930,H1146)=0,"",SUM(H288,H502,H716,H930,H1146))</f>
        <v/>
      </c>
      <c r="I74" s="218" t="str">
        <f t="shared" si="158"/>
        <v/>
      </c>
      <c r="J74" s="218" t="str">
        <f t="shared" si="158"/>
        <v/>
      </c>
      <c r="K74" s="218" t="str">
        <f t="shared" si="158"/>
        <v/>
      </c>
      <c r="L74" s="218" t="str">
        <f t="shared" si="158"/>
        <v/>
      </c>
      <c r="M74" s="218" t="str">
        <f t="shared" si="158"/>
        <v/>
      </c>
      <c r="N74" s="218" t="str">
        <f t="shared" si="158"/>
        <v/>
      </c>
      <c r="O74" s="218" t="str">
        <f t="shared" si="158"/>
        <v/>
      </c>
      <c r="P74" s="218" t="str">
        <f t="shared" si="158"/>
        <v/>
      </c>
      <c r="Q74" s="218" t="str">
        <f t="shared" si="158"/>
        <v/>
      </c>
      <c r="R74" s="218" t="str">
        <f t="shared" ref="R74:AA74" si="159">IF(SUM(R288,R502,R716,R930,R1146)=0,"",SUM(R288,R502,R716,R930,R1146))</f>
        <v/>
      </c>
      <c r="S74" s="218" t="str">
        <f t="shared" si="159"/>
        <v/>
      </c>
      <c r="T74" s="218" t="str">
        <f t="shared" si="159"/>
        <v/>
      </c>
      <c r="U74" s="218" t="str">
        <f t="shared" si="159"/>
        <v/>
      </c>
      <c r="V74" s="218" t="str">
        <f t="shared" si="159"/>
        <v/>
      </c>
      <c r="W74" s="218" t="str">
        <f t="shared" si="159"/>
        <v/>
      </c>
      <c r="X74" s="218" t="str">
        <f t="shared" si="159"/>
        <v/>
      </c>
      <c r="Y74" s="218" t="str">
        <f t="shared" si="159"/>
        <v/>
      </c>
      <c r="Z74" s="218" t="str">
        <f t="shared" si="159"/>
        <v/>
      </c>
      <c r="AA74" s="300" t="str">
        <f t="shared" si="159"/>
        <v/>
      </c>
    </row>
    <row r="75" spans="1:27" s="73" customFormat="1" ht="18" hidden="1" customHeight="1" x14ac:dyDescent="0.25">
      <c r="A75" s="173">
        <f>'CLINs &amp; Ceiling Rates'!B76</f>
        <v>0</v>
      </c>
      <c r="B75" s="173">
        <f>'CLINs &amp; Ceiling Rates'!C76</f>
        <v>0</v>
      </c>
      <c r="C75" s="174" t="str">
        <f>CONCATENATE("X",RIGHT('CLINs &amp; Ceiling Rates'!G76,6))</f>
        <v>X</v>
      </c>
      <c r="D75" s="211">
        <f t="shared" si="153"/>
        <v>0</v>
      </c>
      <c r="E75" s="175">
        <f t="shared" si="142"/>
        <v>0</v>
      </c>
      <c r="F75" s="175">
        <f t="shared" si="142"/>
        <v>0</v>
      </c>
      <c r="G75" s="429">
        <f t="shared" si="142"/>
        <v>0</v>
      </c>
      <c r="H75" s="431" t="str">
        <f t="shared" ref="H75:Q75" si="160">IF(SUM(H289,H503,H717,H931,H1147)=0,"",SUM(H289,H503,H717,H931,H1147))</f>
        <v/>
      </c>
      <c r="I75" s="218" t="str">
        <f t="shared" si="160"/>
        <v/>
      </c>
      <c r="J75" s="218" t="str">
        <f t="shared" si="160"/>
        <v/>
      </c>
      <c r="K75" s="218" t="str">
        <f t="shared" si="160"/>
        <v/>
      </c>
      <c r="L75" s="218" t="str">
        <f t="shared" si="160"/>
        <v/>
      </c>
      <c r="M75" s="218" t="str">
        <f t="shared" si="160"/>
        <v/>
      </c>
      <c r="N75" s="218" t="str">
        <f t="shared" si="160"/>
        <v/>
      </c>
      <c r="O75" s="218" t="str">
        <f t="shared" si="160"/>
        <v/>
      </c>
      <c r="P75" s="218" t="str">
        <f t="shared" si="160"/>
        <v/>
      </c>
      <c r="Q75" s="218" t="str">
        <f t="shared" si="160"/>
        <v/>
      </c>
      <c r="R75" s="218" t="str">
        <f t="shared" ref="R75:AA75" si="161">IF(SUM(R289,R503,R717,R931,R1147)=0,"",SUM(R289,R503,R717,R931,R1147))</f>
        <v/>
      </c>
      <c r="S75" s="218" t="str">
        <f t="shared" si="161"/>
        <v/>
      </c>
      <c r="T75" s="218" t="str">
        <f t="shared" si="161"/>
        <v/>
      </c>
      <c r="U75" s="218" t="str">
        <f t="shared" si="161"/>
        <v/>
      </c>
      <c r="V75" s="218" t="str">
        <f t="shared" si="161"/>
        <v/>
      </c>
      <c r="W75" s="218" t="str">
        <f t="shared" si="161"/>
        <v/>
      </c>
      <c r="X75" s="218" t="str">
        <f t="shared" si="161"/>
        <v/>
      </c>
      <c r="Y75" s="218" t="str">
        <f t="shared" si="161"/>
        <v/>
      </c>
      <c r="Z75" s="218" t="str">
        <f t="shared" si="161"/>
        <v/>
      </c>
      <c r="AA75" s="300" t="str">
        <f t="shared" si="161"/>
        <v/>
      </c>
    </row>
    <row r="76" spans="1:27" s="73" customFormat="1" ht="18" hidden="1" customHeight="1" x14ac:dyDescent="0.25">
      <c r="A76" s="173">
        <f>'CLINs &amp; Ceiling Rates'!B77</f>
        <v>0</v>
      </c>
      <c r="B76" s="173">
        <f>'CLINs &amp; Ceiling Rates'!C77</f>
        <v>0</v>
      </c>
      <c r="C76" s="174" t="str">
        <f>CONCATENATE("X",RIGHT('CLINs &amp; Ceiling Rates'!G77,6))</f>
        <v>X</v>
      </c>
      <c r="D76" s="211">
        <f t="shared" si="153"/>
        <v>0</v>
      </c>
      <c r="E76" s="175">
        <f t="shared" si="142"/>
        <v>0</v>
      </c>
      <c r="F76" s="175">
        <f t="shared" si="142"/>
        <v>0</v>
      </c>
      <c r="G76" s="429">
        <f t="shared" si="142"/>
        <v>0</v>
      </c>
      <c r="H76" s="431" t="str">
        <f t="shared" ref="H76:Q76" si="162">IF(SUM(H290,H504,H718,H932,H1148)=0,"",SUM(H290,H504,H718,H932,H1148))</f>
        <v/>
      </c>
      <c r="I76" s="218" t="str">
        <f t="shared" si="162"/>
        <v/>
      </c>
      <c r="J76" s="218" t="str">
        <f t="shared" si="162"/>
        <v/>
      </c>
      <c r="K76" s="218" t="str">
        <f t="shared" si="162"/>
        <v/>
      </c>
      <c r="L76" s="218" t="str">
        <f t="shared" si="162"/>
        <v/>
      </c>
      <c r="M76" s="218" t="str">
        <f t="shared" si="162"/>
        <v/>
      </c>
      <c r="N76" s="218" t="str">
        <f t="shared" si="162"/>
        <v/>
      </c>
      <c r="O76" s="218" t="str">
        <f t="shared" si="162"/>
        <v/>
      </c>
      <c r="P76" s="218" t="str">
        <f t="shared" si="162"/>
        <v/>
      </c>
      <c r="Q76" s="218" t="str">
        <f t="shared" si="162"/>
        <v/>
      </c>
      <c r="R76" s="218" t="str">
        <f t="shared" ref="R76:AA76" si="163">IF(SUM(R290,R504,R718,R932,R1148)=0,"",SUM(R290,R504,R718,R932,R1148))</f>
        <v/>
      </c>
      <c r="S76" s="218" t="str">
        <f t="shared" si="163"/>
        <v/>
      </c>
      <c r="T76" s="218" t="str">
        <f t="shared" si="163"/>
        <v/>
      </c>
      <c r="U76" s="218" t="str">
        <f t="shared" si="163"/>
        <v/>
      </c>
      <c r="V76" s="218" t="str">
        <f t="shared" si="163"/>
        <v/>
      </c>
      <c r="W76" s="218" t="str">
        <f t="shared" si="163"/>
        <v/>
      </c>
      <c r="X76" s="218" t="str">
        <f t="shared" si="163"/>
        <v/>
      </c>
      <c r="Y76" s="218" t="str">
        <f t="shared" si="163"/>
        <v/>
      </c>
      <c r="Z76" s="218" t="str">
        <f t="shared" si="163"/>
        <v/>
      </c>
      <c r="AA76" s="300" t="str">
        <f t="shared" si="163"/>
        <v/>
      </c>
    </row>
    <row r="77" spans="1:27" s="73" customFormat="1" ht="18" hidden="1" customHeight="1" x14ac:dyDescent="0.25">
      <c r="A77" s="173">
        <f>'CLINs &amp; Ceiling Rates'!B78</f>
        <v>0</v>
      </c>
      <c r="B77" s="173">
        <f>'CLINs &amp; Ceiling Rates'!C78</f>
        <v>0</v>
      </c>
      <c r="C77" s="174" t="str">
        <f>CONCATENATE("X",RIGHT('CLINs &amp; Ceiling Rates'!G78,6))</f>
        <v>X</v>
      </c>
      <c r="D77" s="211">
        <f t="shared" si="153"/>
        <v>0</v>
      </c>
      <c r="E77" s="175">
        <f t="shared" si="142"/>
        <v>0</v>
      </c>
      <c r="F77" s="175">
        <f t="shared" si="142"/>
        <v>0</v>
      </c>
      <c r="G77" s="429">
        <f t="shared" si="142"/>
        <v>0</v>
      </c>
      <c r="H77" s="431" t="str">
        <f t="shared" ref="H77:Q77" si="164">IF(SUM(H291,H505,H719,H933,H1149)=0,"",SUM(H291,H505,H719,H933,H1149))</f>
        <v/>
      </c>
      <c r="I77" s="218" t="str">
        <f t="shared" si="164"/>
        <v/>
      </c>
      <c r="J77" s="218" t="str">
        <f t="shared" si="164"/>
        <v/>
      </c>
      <c r="K77" s="218" t="str">
        <f t="shared" si="164"/>
        <v/>
      </c>
      <c r="L77" s="218" t="str">
        <f t="shared" si="164"/>
        <v/>
      </c>
      <c r="M77" s="218" t="str">
        <f t="shared" si="164"/>
        <v/>
      </c>
      <c r="N77" s="218" t="str">
        <f t="shared" si="164"/>
        <v/>
      </c>
      <c r="O77" s="218" t="str">
        <f t="shared" si="164"/>
        <v/>
      </c>
      <c r="P77" s="218" t="str">
        <f t="shared" si="164"/>
        <v/>
      </c>
      <c r="Q77" s="218" t="str">
        <f t="shared" si="164"/>
        <v/>
      </c>
      <c r="R77" s="218" t="str">
        <f t="shared" ref="R77:AA77" si="165">IF(SUM(R291,R505,R719,R933,R1149)=0,"",SUM(R291,R505,R719,R933,R1149))</f>
        <v/>
      </c>
      <c r="S77" s="218" t="str">
        <f t="shared" si="165"/>
        <v/>
      </c>
      <c r="T77" s="218" t="str">
        <f t="shared" si="165"/>
        <v/>
      </c>
      <c r="U77" s="218" t="str">
        <f t="shared" si="165"/>
        <v/>
      </c>
      <c r="V77" s="218" t="str">
        <f t="shared" si="165"/>
        <v/>
      </c>
      <c r="W77" s="218" t="str">
        <f t="shared" si="165"/>
        <v/>
      </c>
      <c r="X77" s="218" t="str">
        <f t="shared" si="165"/>
        <v/>
      </c>
      <c r="Y77" s="218" t="str">
        <f t="shared" si="165"/>
        <v/>
      </c>
      <c r="Z77" s="218" t="str">
        <f t="shared" si="165"/>
        <v/>
      </c>
      <c r="AA77" s="300" t="str">
        <f t="shared" si="165"/>
        <v/>
      </c>
    </row>
    <row r="78" spans="1:27" s="73" customFormat="1" ht="18" hidden="1" customHeight="1" x14ac:dyDescent="0.25">
      <c r="A78" s="173">
        <f>'CLINs &amp; Ceiling Rates'!B79</f>
        <v>0</v>
      </c>
      <c r="B78" s="173">
        <f>'CLINs &amp; Ceiling Rates'!C79</f>
        <v>0</v>
      </c>
      <c r="C78" s="174" t="str">
        <f>CONCATENATE("X",RIGHT('CLINs &amp; Ceiling Rates'!G79,6))</f>
        <v>X</v>
      </c>
      <c r="D78" s="211">
        <f t="shared" si="153"/>
        <v>0</v>
      </c>
      <c r="E78" s="175">
        <f t="shared" si="142"/>
        <v>0</v>
      </c>
      <c r="F78" s="175">
        <f t="shared" si="142"/>
        <v>0</v>
      </c>
      <c r="G78" s="429">
        <f t="shared" si="142"/>
        <v>0</v>
      </c>
      <c r="H78" s="431" t="str">
        <f t="shared" ref="H78:Q78" si="166">IF(SUM(H292,H506,H720,H934,H1150)=0,"",SUM(H292,H506,H720,H934,H1150))</f>
        <v/>
      </c>
      <c r="I78" s="218" t="str">
        <f t="shared" si="166"/>
        <v/>
      </c>
      <c r="J78" s="218" t="str">
        <f t="shared" si="166"/>
        <v/>
      </c>
      <c r="K78" s="218" t="str">
        <f t="shared" si="166"/>
        <v/>
      </c>
      <c r="L78" s="218" t="str">
        <f t="shared" si="166"/>
        <v/>
      </c>
      <c r="M78" s="218" t="str">
        <f t="shared" si="166"/>
        <v/>
      </c>
      <c r="N78" s="218" t="str">
        <f t="shared" si="166"/>
        <v/>
      </c>
      <c r="O78" s="218" t="str">
        <f t="shared" si="166"/>
        <v/>
      </c>
      <c r="P78" s="218" t="str">
        <f t="shared" si="166"/>
        <v/>
      </c>
      <c r="Q78" s="218" t="str">
        <f t="shared" si="166"/>
        <v/>
      </c>
      <c r="R78" s="218" t="str">
        <f t="shared" ref="R78:AA78" si="167">IF(SUM(R292,R506,R720,R934,R1150)=0,"",SUM(R292,R506,R720,R934,R1150))</f>
        <v/>
      </c>
      <c r="S78" s="218" t="str">
        <f t="shared" si="167"/>
        <v/>
      </c>
      <c r="T78" s="218" t="str">
        <f t="shared" si="167"/>
        <v/>
      </c>
      <c r="U78" s="218" t="str">
        <f t="shared" si="167"/>
        <v/>
      </c>
      <c r="V78" s="218" t="str">
        <f t="shared" si="167"/>
        <v/>
      </c>
      <c r="W78" s="218" t="str">
        <f t="shared" si="167"/>
        <v/>
      </c>
      <c r="X78" s="218" t="str">
        <f t="shared" si="167"/>
        <v/>
      </c>
      <c r="Y78" s="218" t="str">
        <f t="shared" si="167"/>
        <v/>
      </c>
      <c r="Z78" s="218" t="str">
        <f t="shared" si="167"/>
        <v/>
      </c>
      <c r="AA78" s="300" t="str">
        <f t="shared" si="167"/>
        <v/>
      </c>
    </row>
    <row r="79" spans="1:27" s="73" customFormat="1" ht="18" hidden="1" customHeight="1" x14ac:dyDescent="0.25">
      <c r="A79" s="173">
        <f>'CLINs &amp; Ceiling Rates'!B80</f>
        <v>0</v>
      </c>
      <c r="B79" s="173">
        <f>'CLINs &amp; Ceiling Rates'!C80</f>
        <v>0</v>
      </c>
      <c r="C79" s="174" t="str">
        <f>CONCATENATE("X",RIGHT('CLINs &amp; Ceiling Rates'!G80,6))</f>
        <v>X</v>
      </c>
      <c r="D79" s="211">
        <f t="shared" si="153"/>
        <v>0</v>
      </c>
      <c r="E79" s="175">
        <f t="shared" si="142"/>
        <v>0</v>
      </c>
      <c r="F79" s="175">
        <f t="shared" si="142"/>
        <v>0</v>
      </c>
      <c r="G79" s="429">
        <f t="shared" si="142"/>
        <v>0</v>
      </c>
      <c r="H79" s="431" t="str">
        <f t="shared" ref="H79:Q79" si="168">IF(SUM(H293,H507,H721,H935,H1151)=0,"",SUM(H293,H507,H721,H935,H1151))</f>
        <v/>
      </c>
      <c r="I79" s="218" t="str">
        <f t="shared" si="168"/>
        <v/>
      </c>
      <c r="J79" s="218" t="str">
        <f t="shared" si="168"/>
        <v/>
      </c>
      <c r="K79" s="218" t="str">
        <f t="shared" si="168"/>
        <v/>
      </c>
      <c r="L79" s="218" t="str">
        <f t="shared" si="168"/>
        <v/>
      </c>
      <c r="M79" s="218" t="str">
        <f t="shared" si="168"/>
        <v/>
      </c>
      <c r="N79" s="218" t="str">
        <f t="shared" si="168"/>
        <v/>
      </c>
      <c r="O79" s="218" t="str">
        <f t="shared" si="168"/>
        <v/>
      </c>
      <c r="P79" s="218" t="str">
        <f t="shared" si="168"/>
        <v/>
      </c>
      <c r="Q79" s="218" t="str">
        <f t="shared" si="168"/>
        <v/>
      </c>
      <c r="R79" s="218" t="str">
        <f t="shared" ref="R79:AA79" si="169">IF(SUM(R293,R507,R721,R935,R1151)=0,"",SUM(R293,R507,R721,R935,R1151))</f>
        <v/>
      </c>
      <c r="S79" s="218" t="str">
        <f t="shared" si="169"/>
        <v/>
      </c>
      <c r="T79" s="218" t="str">
        <f t="shared" si="169"/>
        <v/>
      </c>
      <c r="U79" s="218" t="str">
        <f t="shared" si="169"/>
        <v/>
      </c>
      <c r="V79" s="218" t="str">
        <f t="shared" si="169"/>
        <v/>
      </c>
      <c r="W79" s="218" t="str">
        <f t="shared" si="169"/>
        <v/>
      </c>
      <c r="X79" s="218" t="str">
        <f t="shared" si="169"/>
        <v/>
      </c>
      <c r="Y79" s="218" t="str">
        <f t="shared" si="169"/>
        <v/>
      </c>
      <c r="Z79" s="218" t="str">
        <f t="shared" si="169"/>
        <v/>
      </c>
      <c r="AA79" s="300" t="str">
        <f t="shared" si="169"/>
        <v/>
      </c>
    </row>
    <row r="80" spans="1:27" s="73" customFormat="1" ht="18" hidden="1" customHeight="1" x14ac:dyDescent="0.25">
      <c r="A80" s="173">
        <f>'CLINs &amp; Ceiling Rates'!B81</f>
        <v>0</v>
      </c>
      <c r="B80" s="173">
        <f>'CLINs &amp; Ceiling Rates'!C81</f>
        <v>0</v>
      </c>
      <c r="C80" s="174" t="str">
        <f>CONCATENATE("X",RIGHT('CLINs &amp; Ceiling Rates'!G81,6))</f>
        <v>X</v>
      </c>
      <c r="D80" s="211">
        <f t="shared" si="153"/>
        <v>0</v>
      </c>
      <c r="E80" s="175">
        <f t="shared" si="142"/>
        <v>0</v>
      </c>
      <c r="F80" s="175">
        <f t="shared" si="142"/>
        <v>0</v>
      </c>
      <c r="G80" s="429">
        <f t="shared" si="142"/>
        <v>0</v>
      </c>
      <c r="H80" s="431" t="str">
        <f t="shared" ref="H80:Q80" si="170">IF(SUM(H294,H508,H722,H936,H1152)=0,"",SUM(H294,H508,H722,H936,H1152))</f>
        <v/>
      </c>
      <c r="I80" s="218" t="str">
        <f t="shared" si="170"/>
        <v/>
      </c>
      <c r="J80" s="218" t="str">
        <f t="shared" si="170"/>
        <v/>
      </c>
      <c r="K80" s="218" t="str">
        <f t="shared" si="170"/>
        <v/>
      </c>
      <c r="L80" s="218" t="str">
        <f t="shared" si="170"/>
        <v/>
      </c>
      <c r="M80" s="218" t="str">
        <f t="shared" si="170"/>
        <v/>
      </c>
      <c r="N80" s="218" t="str">
        <f t="shared" si="170"/>
        <v/>
      </c>
      <c r="O80" s="218" t="str">
        <f t="shared" si="170"/>
        <v/>
      </c>
      <c r="P80" s="218" t="str">
        <f t="shared" si="170"/>
        <v/>
      </c>
      <c r="Q80" s="218" t="str">
        <f t="shared" si="170"/>
        <v/>
      </c>
      <c r="R80" s="218" t="str">
        <f t="shared" ref="R80:AA80" si="171">IF(SUM(R294,R508,R722,R936,R1152)=0,"",SUM(R294,R508,R722,R936,R1152))</f>
        <v/>
      </c>
      <c r="S80" s="218" t="str">
        <f t="shared" si="171"/>
        <v/>
      </c>
      <c r="T80" s="218" t="str">
        <f t="shared" si="171"/>
        <v/>
      </c>
      <c r="U80" s="218" t="str">
        <f t="shared" si="171"/>
        <v/>
      </c>
      <c r="V80" s="218" t="str">
        <f t="shared" si="171"/>
        <v/>
      </c>
      <c r="W80" s="218" t="str">
        <f t="shared" si="171"/>
        <v/>
      </c>
      <c r="X80" s="218" t="str">
        <f t="shared" si="171"/>
        <v/>
      </c>
      <c r="Y80" s="218" t="str">
        <f t="shared" si="171"/>
        <v/>
      </c>
      <c r="Z80" s="218" t="str">
        <f t="shared" si="171"/>
        <v/>
      </c>
      <c r="AA80" s="300" t="str">
        <f t="shared" si="171"/>
        <v/>
      </c>
    </row>
    <row r="81" spans="1:27" s="73" customFormat="1" ht="18" hidden="1" customHeight="1" x14ac:dyDescent="0.25">
      <c r="A81" s="173">
        <f>'CLINs &amp; Ceiling Rates'!B82</f>
        <v>0</v>
      </c>
      <c r="B81" s="173">
        <f>'CLINs &amp; Ceiling Rates'!C82</f>
        <v>0</v>
      </c>
      <c r="C81" s="174" t="str">
        <f>CONCATENATE("X",RIGHT('CLINs &amp; Ceiling Rates'!G82,6))</f>
        <v>X</v>
      </c>
      <c r="D81" s="211">
        <f t="shared" si="153"/>
        <v>0</v>
      </c>
      <c r="E81" s="175">
        <f t="shared" si="142"/>
        <v>0</v>
      </c>
      <c r="F81" s="175">
        <f t="shared" si="142"/>
        <v>0</v>
      </c>
      <c r="G81" s="429">
        <f t="shared" si="142"/>
        <v>0</v>
      </c>
      <c r="H81" s="431" t="str">
        <f t="shared" ref="H81:Q81" si="172">IF(SUM(H295,H509,H723,H937,H1153)=0,"",SUM(H295,H509,H723,H937,H1153))</f>
        <v/>
      </c>
      <c r="I81" s="218" t="str">
        <f t="shared" si="172"/>
        <v/>
      </c>
      <c r="J81" s="218" t="str">
        <f t="shared" si="172"/>
        <v/>
      </c>
      <c r="K81" s="218" t="str">
        <f t="shared" si="172"/>
        <v/>
      </c>
      <c r="L81" s="218" t="str">
        <f t="shared" si="172"/>
        <v/>
      </c>
      <c r="M81" s="218" t="str">
        <f t="shared" si="172"/>
        <v/>
      </c>
      <c r="N81" s="218" t="str">
        <f t="shared" si="172"/>
        <v/>
      </c>
      <c r="O81" s="218" t="str">
        <f t="shared" si="172"/>
        <v/>
      </c>
      <c r="P81" s="218" t="str">
        <f t="shared" si="172"/>
        <v/>
      </c>
      <c r="Q81" s="218" t="str">
        <f t="shared" si="172"/>
        <v/>
      </c>
      <c r="R81" s="218" t="str">
        <f t="shared" ref="R81:AA81" si="173">IF(SUM(R295,R509,R723,R937,R1153)=0,"",SUM(R295,R509,R723,R937,R1153))</f>
        <v/>
      </c>
      <c r="S81" s="218" t="str">
        <f t="shared" si="173"/>
        <v/>
      </c>
      <c r="T81" s="218" t="str">
        <f t="shared" si="173"/>
        <v/>
      </c>
      <c r="U81" s="218" t="str">
        <f t="shared" si="173"/>
        <v/>
      </c>
      <c r="V81" s="218" t="str">
        <f t="shared" si="173"/>
        <v/>
      </c>
      <c r="W81" s="218" t="str">
        <f t="shared" si="173"/>
        <v/>
      </c>
      <c r="X81" s="218" t="str">
        <f t="shared" si="173"/>
        <v/>
      </c>
      <c r="Y81" s="218" t="str">
        <f t="shared" si="173"/>
        <v/>
      </c>
      <c r="Z81" s="218" t="str">
        <f t="shared" si="173"/>
        <v/>
      </c>
      <c r="AA81" s="300" t="str">
        <f t="shared" si="173"/>
        <v/>
      </c>
    </row>
    <row r="82" spans="1:27" s="73" customFormat="1" ht="18" hidden="1" customHeight="1" x14ac:dyDescent="0.25">
      <c r="A82" s="173">
        <f>'CLINs &amp; Ceiling Rates'!B83</f>
        <v>0</v>
      </c>
      <c r="B82" s="173">
        <f>'CLINs &amp; Ceiling Rates'!C83</f>
        <v>0</v>
      </c>
      <c r="C82" s="174" t="str">
        <f>CONCATENATE("X",RIGHT('CLINs &amp; Ceiling Rates'!G83,6))</f>
        <v>X</v>
      </c>
      <c r="D82" s="211">
        <f t="shared" si="153"/>
        <v>0</v>
      </c>
      <c r="E82" s="175">
        <f t="shared" si="142"/>
        <v>0</v>
      </c>
      <c r="F82" s="175">
        <f t="shared" si="142"/>
        <v>0</v>
      </c>
      <c r="G82" s="429">
        <f t="shared" si="142"/>
        <v>0</v>
      </c>
      <c r="H82" s="431" t="str">
        <f t="shared" ref="H82:Q82" si="174">IF(SUM(H296,H510,H724,H938,H1154)=0,"",SUM(H296,H510,H724,H938,H1154))</f>
        <v/>
      </c>
      <c r="I82" s="218" t="str">
        <f t="shared" si="174"/>
        <v/>
      </c>
      <c r="J82" s="218" t="str">
        <f t="shared" si="174"/>
        <v/>
      </c>
      <c r="K82" s="218" t="str">
        <f t="shared" si="174"/>
        <v/>
      </c>
      <c r="L82" s="218" t="str">
        <f t="shared" si="174"/>
        <v/>
      </c>
      <c r="M82" s="218" t="str">
        <f t="shared" si="174"/>
        <v/>
      </c>
      <c r="N82" s="218" t="str">
        <f t="shared" si="174"/>
        <v/>
      </c>
      <c r="O82" s="218" t="str">
        <f t="shared" si="174"/>
        <v/>
      </c>
      <c r="P82" s="218" t="str">
        <f t="shared" si="174"/>
        <v/>
      </c>
      <c r="Q82" s="218" t="str">
        <f t="shared" si="174"/>
        <v/>
      </c>
      <c r="R82" s="218" t="str">
        <f t="shared" ref="R82:AA82" si="175">IF(SUM(R296,R510,R724,R938,R1154)=0,"",SUM(R296,R510,R724,R938,R1154))</f>
        <v/>
      </c>
      <c r="S82" s="218" t="str">
        <f t="shared" si="175"/>
        <v/>
      </c>
      <c r="T82" s="218" t="str">
        <f t="shared" si="175"/>
        <v/>
      </c>
      <c r="U82" s="218" t="str">
        <f t="shared" si="175"/>
        <v/>
      </c>
      <c r="V82" s="218" t="str">
        <f t="shared" si="175"/>
        <v/>
      </c>
      <c r="W82" s="218" t="str">
        <f t="shared" si="175"/>
        <v/>
      </c>
      <c r="X82" s="218" t="str">
        <f t="shared" si="175"/>
        <v/>
      </c>
      <c r="Y82" s="218" t="str">
        <f t="shared" si="175"/>
        <v/>
      </c>
      <c r="Z82" s="218" t="str">
        <f t="shared" si="175"/>
        <v/>
      </c>
      <c r="AA82" s="300" t="str">
        <f t="shared" si="175"/>
        <v/>
      </c>
    </row>
    <row r="83" spans="1:27" s="73" customFormat="1" ht="18" hidden="1" customHeight="1" x14ac:dyDescent="0.25">
      <c r="A83" s="173">
        <f>'CLINs &amp; Ceiling Rates'!B84</f>
        <v>0</v>
      </c>
      <c r="B83" s="173">
        <f>'CLINs &amp; Ceiling Rates'!C84</f>
        <v>0</v>
      </c>
      <c r="C83" s="174" t="str">
        <f>CONCATENATE("X",RIGHT('CLINs &amp; Ceiling Rates'!G84,6))</f>
        <v>X</v>
      </c>
      <c r="D83" s="211">
        <f t="shared" si="153"/>
        <v>0</v>
      </c>
      <c r="E83" s="175">
        <f t="shared" si="142"/>
        <v>0</v>
      </c>
      <c r="F83" s="175">
        <f t="shared" si="142"/>
        <v>0</v>
      </c>
      <c r="G83" s="429">
        <f t="shared" si="142"/>
        <v>0</v>
      </c>
      <c r="H83" s="431" t="str">
        <f t="shared" ref="H83:Q83" si="176">IF(SUM(H297,H511,H725,H939,H1155)=0,"",SUM(H297,H511,H725,H939,H1155))</f>
        <v/>
      </c>
      <c r="I83" s="218" t="str">
        <f t="shared" si="176"/>
        <v/>
      </c>
      <c r="J83" s="218" t="str">
        <f t="shared" si="176"/>
        <v/>
      </c>
      <c r="K83" s="218" t="str">
        <f t="shared" si="176"/>
        <v/>
      </c>
      <c r="L83" s="218" t="str">
        <f t="shared" si="176"/>
        <v/>
      </c>
      <c r="M83" s="218" t="str">
        <f t="shared" si="176"/>
        <v/>
      </c>
      <c r="N83" s="218" t="str">
        <f t="shared" si="176"/>
        <v/>
      </c>
      <c r="O83" s="218" t="str">
        <f t="shared" si="176"/>
        <v/>
      </c>
      <c r="P83" s="218" t="str">
        <f t="shared" si="176"/>
        <v/>
      </c>
      <c r="Q83" s="218" t="str">
        <f t="shared" si="176"/>
        <v/>
      </c>
      <c r="R83" s="218" t="str">
        <f t="shared" ref="R83:AA83" si="177">IF(SUM(R297,R511,R725,R939,R1155)=0,"",SUM(R297,R511,R725,R939,R1155))</f>
        <v/>
      </c>
      <c r="S83" s="218" t="str">
        <f t="shared" si="177"/>
        <v/>
      </c>
      <c r="T83" s="218" t="str">
        <f t="shared" si="177"/>
        <v/>
      </c>
      <c r="U83" s="218" t="str">
        <f t="shared" si="177"/>
        <v/>
      </c>
      <c r="V83" s="218" t="str">
        <f t="shared" si="177"/>
        <v/>
      </c>
      <c r="W83" s="218" t="str">
        <f t="shared" si="177"/>
        <v/>
      </c>
      <c r="X83" s="218" t="str">
        <f t="shared" si="177"/>
        <v/>
      </c>
      <c r="Y83" s="218" t="str">
        <f t="shared" si="177"/>
        <v/>
      </c>
      <c r="Z83" s="218" t="str">
        <f t="shared" si="177"/>
        <v/>
      </c>
      <c r="AA83" s="300" t="str">
        <f t="shared" si="177"/>
        <v/>
      </c>
    </row>
    <row r="84" spans="1:27" s="73" customFormat="1" ht="18" hidden="1" customHeight="1" x14ac:dyDescent="0.25">
      <c r="A84" s="173">
        <f>'CLINs &amp; Ceiling Rates'!B85</f>
        <v>0</v>
      </c>
      <c r="B84" s="173">
        <f>'CLINs &amp; Ceiling Rates'!C85</f>
        <v>0</v>
      </c>
      <c r="C84" s="174" t="str">
        <f>CONCATENATE("X",RIGHT('CLINs &amp; Ceiling Rates'!G85,6))</f>
        <v>X</v>
      </c>
      <c r="D84" s="211">
        <f t="shared" si="153"/>
        <v>0</v>
      </c>
      <c r="E84" s="175">
        <f t="shared" si="142"/>
        <v>0</v>
      </c>
      <c r="F84" s="175">
        <f t="shared" si="142"/>
        <v>0</v>
      </c>
      <c r="G84" s="429">
        <f t="shared" si="142"/>
        <v>0</v>
      </c>
      <c r="H84" s="431" t="str">
        <f t="shared" ref="H84:Q84" si="178">IF(SUM(H298,H512,H726,H940,H1156)=0,"",SUM(H298,H512,H726,H940,H1156))</f>
        <v/>
      </c>
      <c r="I84" s="218" t="str">
        <f t="shared" si="178"/>
        <v/>
      </c>
      <c r="J84" s="218" t="str">
        <f t="shared" si="178"/>
        <v/>
      </c>
      <c r="K84" s="218" t="str">
        <f t="shared" si="178"/>
        <v/>
      </c>
      <c r="L84" s="218" t="str">
        <f t="shared" si="178"/>
        <v/>
      </c>
      <c r="M84" s="218" t="str">
        <f t="shared" si="178"/>
        <v/>
      </c>
      <c r="N84" s="218" t="str">
        <f t="shared" si="178"/>
        <v/>
      </c>
      <c r="O84" s="218" t="str">
        <f t="shared" si="178"/>
        <v/>
      </c>
      <c r="P84" s="218" t="str">
        <f t="shared" si="178"/>
        <v/>
      </c>
      <c r="Q84" s="218" t="str">
        <f t="shared" si="178"/>
        <v/>
      </c>
      <c r="R84" s="218" t="str">
        <f t="shared" ref="R84:AA84" si="179">IF(SUM(R298,R512,R726,R940,R1156)=0,"",SUM(R298,R512,R726,R940,R1156))</f>
        <v/>
      </c>
      <c r="S84" s="218" t="str">
        <f t="shared" si="179"/>
        <v/>
      </c>
      <c r="T84" s="218" t="str">
        <f t="shared" si="179"/>
        <v/>
      </c>
      <c r="U84" s="218" t="str">
        <f t="shared" si="179"/>
        <v/>
      </c>
      <c r="V84" s="218" t="str">
        <f t="shared" si="179"/>
        <v/>
      </c>
      <c r="W84" s="218" t="str">
        <f t="shared" si="179"/>
        <v/>
      </c>
      <c r="X84" s="218" t="str">
        <f t="shared" si="179"/>
        <v/>
      </c>
      <c r="Y84" s="218" t="str">
        <f t="shared" si="179"/>
        <v/>
      </c>
      <c r="Z84" s="218" t="str">
        <f t="shared" si="179"/>
        <v/>
      </c>
      <c r="AA84" s="300" t="str">
        <f t="shared" si="179"/>
        <v/>
      </c>
    </row>
    <row r="85" spans="1:27" s="73" customFormat="1" ht="18" hidden="1" customHeight="1" x14ac:dyDescent="0.25">
      <c r="A85" s="173">
        <f>'CLINs &amp; Ceiling Rates'!B86</f>
        <v>0</v>
      </c>
      <c r="B85" s="173">
        <f>'CLINs &amp; Ceiling Rates'!C86</f>
        <v>0</v>
      </c>
      <c r="C85" s="174" t="str">
        <f>CONCATENATE("X",RIGHT('CLINs &amp; Ceiling Rates'!G86,6))</f>
        <v>X</v>
      </c>
      <c r="D85" s="211">
        <f t="shared" si="153"/>
        <v>0</v>
      </c>
      <c r="E85" s="175">
        <f t="shared" si="142"/>
        <v>0</v>
      </c>
      <c r="F85" s="175">
        <f t="shared" si="142"/>
        <v>0</v>
      </c>
      <c r="G85" s="429">
        <f t="shared" si="142"/>
        <v>0</v>
      </c>
      <c r="H85" s="431" t="str">
        <f t="shared" ref="H85:Q85" si="180">IF(SUM(H299,H513,H727,H941,H1157)=0,"",SUM(H299,H513,H727,H941,H1157))</f>
        <v/>
      </c>
      <c r="I85" s="218" t="str">
        <f t="shared" si="180"/>
        <v/>
      </c>
      <c r="J85" s="218" t="str">
        <f t="shared" si="180"/>
        <v/>
      </c>
      <c r="K85" s="218" t="str">
        <f t="shared" si="180"/>
        <v/>
      </c>
      <c r="L85" s="218" t="str">
        <f t="shared" si="180"/>
        <v/>
      </c>
      <c r="M85" s="218" t="str">
        <f t="shared" si="180"/>
        <v/>
      </c>
      <c r="N85" s="218" t="str">
        <f t="shared" si="180"/>
        <v/>
      </c>
      <c r="O85" s="218" t="str">
        <f t="shared" si="180"/>
        <v/>
      </c>
      <c r="P85" s="218" t="str">
        <f t="shared" si="180"/>
        <v/>
      </c>
      <c r="Q85" s="218" t="str">
        <f t="shared" si="180"/>
        <v/>
      </c>
      <c r="R85" s="218" t="str">
        <f t="shared" ref="R85:AA85" si="181">IF(SUM(R299,R513,R727,R941,R1157)=0,"",SUM(R299,R513,R727,R941,R1157))</f>
        <v/>
      </c>
      <c r="S85" s="218" t="str">
        <f t="shared" si="181"/>
        <v/>
      </c>
      <c r="T85" s="218" t="str">
        <f t="shared" si="181"/>
        <v/>
      </c>
      <c r="U85" s="218" t="str">
        <f t="shared" si="181"/>
        <v/>
      </c>
      <c r="V85" s="218" t="str">
        <f t="shared" si="181"/>
        <v/>
      </c>
      <c r="W85" s="218" t="str">
        <f t="shared" si="181"/>
        <v/>
      </c>
      <c r="X85" s="218" t="str">
        <f t="shared" si="181"/>
        <v/>
      </c>
      <c r="Y85" s="218" t="str">
        <f t="shared" si="181"/>
        <v/>
      </c>
      <c r="Z85" s="218" t="str">
        <f t="shared" si="181"/>
        <v/>
      </c>
      <c r="AA85" s="300" t="str">
        <f t="shared" si="181"/>
        <v/>
      </c>
    </row>
    <row r="86" spans="1:27" s="73" customFormat="1" ht="18" hidden="1" customHeight="1" x14ac:dyDescent="0.25">
      <c r="A86" s="173">
        <f>'CLINs &amp; Ceiling Rates'!B87</f>
        <v>0</v>
      </c>
      <c r="B86" s="173">
        <f>'CLINs &amp; Ceiling Rates'!C87</f>
        <v>0</v>
      </c>
      <c r="C86" s="174" t="str">
        <f>CONCATENATE("X",RIGHT('CLINs &amp; Ceiling Rates'!G87,6))</f>
        <v>X</v>
      </c>
      <c r="D86" s="211">
        <f t="shared" si="153"/>
        <v>0</v>
      </c>
      <c r="E86" s="175">
        <f t="shared" si="142"/>
        <v>0</v>
      </c>
      <c r="F86" s="175">
        <f t="shared" si="142"/>
        <v>0</v>
      </c>
      <c r="G86" s="429">
        <f t="shared" si="142"/>
        <v>0</v>
      </c>
      <c r="H86" s="431" t="str">
        <f t="shared" ref="H86:Q86" si="182">IF(SUM(H300,H514,H728,H942,H1158)=0,"",SUM(H300,H514,H728,H942,H1158))</f>
        <v/>
      </c>
      <c r="I86" s="218" t="str">
        <f t="shared" si="182"/>
        <v/>
      </c>
      <c r="J86" s="218" t="str">
        <f t="shared" si="182"/>
        <v/>
      </c>
      <c r="K86" s="218" t="str">
        <f t="shared" si="182"/>
        <v/>
      </c>
      <c r="L86" s="218" t="str">
        <f t="shared" si="182"/>
        <v/>
      </c>
      <c r="M86" s="218" t="str">
        <f t="shared" si="182"/>
        <v/>
      </c>
      <c r="N86" s="218" t="str">
        <f t="shared" si="182"/>
        <v/>
      </c>
      <c r="O86" s="218" t="str">
        <f t="shared" si="182"/>
        <v/>
      </c>
      <c r="P86" s="218" t="str">
        <f t="shared" si="182"/>
        <v/>
      </c>
      <c r="Q86" s="218" t="str">
        <f t="shared" si="182"/>
        <v/>
      </c>
      <c r="R86" s="218" t="str">
        <f t="shared" ref="R86:AA86" si="183">IF(SUM(R300,R514,R728,R942,R1158)=0,"",SUM(R300,R514,R728,R942,R1158))</f>
        <v/>
      </c>
      <c r="S86" s="218" t="str">
        <f t="shared" si="183"/>
        <v/>
      </c>
      <c r="T86" s="218" t="str">
        <f t="shared" si="183"/>
        <v/>
      </c>
      <c r="U86" s="218" t="str">
        <f t="shared" si="183"/>
        <v/>
      </c>
      <c r="V86" s="218" t="str">
        <f t="shared" si="183"/>
        <v/>
      </c>
      <c r="W86" s="218" t="str">
        <f t="shared" si="183"/>
        <v/>
      </c>
      <c r="X86" s="218" t="str">
        <f t="shared" si="183"/>
        <v/>
      </c>
      <c r="Y86" s="218" t="str">
        <f t="shared" si="183"/>
        <v/>
      </c>
      <c r="Z86" s="218" t="str">
        <f t="shared" si="183"/>
        <v/>
      </c>
      <c r="AA86" s="300" t="str">
        <f t="shared" si="183"/>
        <v/>
      </c>
    </row>
    <row r="87" spans="1:27" s="73" customFormat="1" ht="18" hidden="1" customHeight="1" x14ac:dyDescent="0.25">
      <c r="A87" s="173">
        <f>'CLINs &amp; Ceiling Rates'!B88</f>
        <v>0</v>
      </c>
      <c r="B87" s="173">
        <f>'CLINs &amp; Ceiling Rates'!C88</f>
        <v>0</v>
      </c>
      <c r="C87" s="174" t="str">
        <f>CONCATENATE("X",RIGHT('CLINs &amp; Ceiling Rates'!G88,6))</f>
        <v>X</v>
      </c>
      <c r="D87" s="211">
        <f t="shared" si="153"/>
        <v>0</v>
      </c>
      <c r="E87" s="175">
        <f t="shared" ref="E87:G106" si="184">SUM(E301,E515,E729,E943,E1159)</f>
        <v>0</v>
      </c>
      <c r="F87" s="175">
        <f t="shared" si="184"/>
        <v>0</v>
      </c>
      <c r="G87" s="429">
        <f t="shared" si="184"/>
        <v>0</v>
      </c>
      <c r="H87" s="431" t="str">
        <f t="shared" ref="H87:Q87" si="185">IF(SUM(H301,H515,H729,H943,H1159)=0,"",SUM(H301,H515,H729,H943,H1159))</f>
        <v/>
      </c>
      <c r="I87" s="218" t="str">
        <f t="shared" si="185"/>
        <v/>
      </c>
      <c r="J87" s="218" t="str">
        <f t="shared" si="185"/>
        <v/>
      </c>
      <c r="K87" s="218" t="str">
        <f t="shared" si="185"/>
        <v/>
      </c>
      <c r="L87" s="218" t="str">
        <f t="shared" si="185"/>
        <v/>
      </c>
      <c r="M87" s="218" t="str">
        <f t="shared" si="185"/>
        <v/>
      </c>
      <c r="N87" s="218" t="str">
        <f t="shared" si="185"/>
        <v/>
      </c>
      <c r="O87" s="218" t="str">
        <f t="shared" si="185"/>
        <v/>
      </c>
      <c r="P87" s="218" t="str">
        <f t="shared" si="185"/>
        <v/>
      </c>
      <c r="Q87" s="218" t="str">
        <f t="shared" si="185"/>
        <v/>
      </c>
      <c r="R87" s="218" t="str">
        <f t="shared" ref="R87:AA87" si="186">IF(SUM(R301,R515,R729,R943,R1159)=0,"",SUM(R301,R515,R729,R943,R1159))</f>
        <v/>
      </c>
      <c r="S87" s="218" t="str">
        <f t="shared" si="186"/>
        <v/>
      </c>
      <c r="T87" s="218" t="str">
        <f t="shared" si="186"/>
        <v/>
      </c>
      <c r="U87" s="218" t="str">
        <f t="shared" si="186"/>
        <v/>
      </c>
      <c r="V87" s="218" t="str">
        <f t="shared" si="186"/>
        <v/>
      </c>
      <c r="W87" s="218" t="str">
        <f t="shared" si="186"/>
        <v/>
      </c>
      <c r="X87" s="218" t="str">
        <f t="shared" si="186"/>
        <v/>
      </c>
      <c r="Y87" s="218" t="str">
        <f t="shared" si="186"/>
        <v/>
      </c>
      <c r="Z87" s="218" t="str">
        <f t="shared" si="186"/>
        <v/>
      </c>
      <c r="AA87" s="300" t="str">
        <f t="shared" si="186"/>
        <v/>
      </c>
    </row>
    <row r="88" spans="1:27" s="73" customFormat="1" ht="18" hidden="1" customHeight="1" x14ac:dyDescent="0.25">
      <c r="A88" s="173">
        <f>'CLINs &amp; Ceiling Rates'!B89</f>
        <v>0</v>
      </c>
      <c r="B88" s="173">
        <f>'CLINs &amp; Ceiling Rates'!C89</f>
        <v>0</v>
      </c>
      <c r="C88" s="174" t="str">
        <f>CONCATENATE("X",RIGHT('CLINs &amp; Ceiling Rates'!G89,6))</f>
        <v>X</v>
      </c>
      <c r="D88" s="211">
        <f t="shared" si="153"/>
        <v>0</v>
      </c>
      <c r="E88" s="175">
        <f t="shared" si="184"/>
        <v>0</v>
      </c>
      <c r="F88" s="175">
        <f t="shared" si="184"/>
        <v>0</v>
      </c>
      <c r="G88" s="429">
        <f t="shared" si="184"/>
        <v>0</v>
      </c>
      <c r="H88" s="431" t="str">
        <f t="shared" ref="H88:Q88" si="187">IF(SUM(H302,H516,H730,H944,H1160)=0,"",SUM(H302,H516,H730,H944,H1160))</f>
        <v/>
      </c>
      <c r="I88" s="218" t="str">
        <f t="shared" si="187"/>
        <v/>
      </c>
      <c r="J88" s="218" t="str">
        <f t="shared" si="187"/>
        <v/>
      </c>
      <c r="K88" s="218" t="str">
        <f t="shared" si="187"/>
        <v/>
      </c>
      <c r="L88" s="218" t="str">
        <f t="shared" si="187"/>
        <v/>
      </c>
      <c r="M88" s="218" t="str">
        <f t="shared" si="187"/>
        <v/>
      </c>
      <c r="N88" s="218" t="str">
        <f t="shared" si="187"/>
        <v/>
      </c>
      <c r="O88" s="218" t="str">
        <f t="shared" si="187"/>
        <v/>
      </c>
      <c r="P88" s="218" t="str">
        <f t="shared" si="187"/>
        <v/>
      </c>
      <c r="Q88" s="218" t="str">
        <f t="shared" si="187"/>
        <v/>
      </c>
      <c r="R88" s="218" t="str">
        <f t="shared" ref="R88:AA88" si="188">IF(SUM(R302,R516,R730,R944,R1160)=0,"",SUM(R302,R516,R730,R944,R1160))</f>
        <v/>
      </c>
      <c r="S88" s="218" t="str">
        <f t="shared" si="188"/>
        <v/>
      </c>
      <c r="T88" s="218" t="str">
        <f t="shared" si="188"/>
        <v/>
      </c>
      <c r="U88" s="218" t="str">
        <f t="shared" si="188"/>
        <v/>
      </c>
      <c r="V88" s="218" t="str">
        <f t="shared" si="188"/>
        <v/>
      </c>
      <c r="W88" s="218" t="str">
        <f t="shared" si="188"/>
        <v/>
      </c>
      <c r="X88" s="218" t="str">
        <f t="shared" si="188"/>
        <v/>
      </c>
      <c r="Y88" s="218" t="str">
        <f t="shared" si="188"/>
        <v/>
      </c>
      <c r="Z88" s="218" t="str">
        <f t="shared" si="188"/>
        <v/>
      </c>
      <c r="AA88" s="300" t="str">
        <f t="shared" si="188"/>
        <v/>
      </c>
    </row>
    <row r="89" spans="1:27" s="73" customFormat="1" ht="18" hidden="1" customHeight="1" x14ac:dyDescent="0.25">
      <c r="A89" s="173">
        <f>'CLINs &amp; Ceiling Rates'!B90</f>
        <v>0</v>
      </c>
      <c r="B89" s="173">
        <f>'CLINs &amp; Ceiling Rates'!C90</f>
        <v>0</v>
      </c>
      <c r="C89" s="174" t="str">
        <f>CONCATENATE("X",RIGHT('CLINs &amp; Ceiling Rates'!G90,6))</f>
        <v>X</v>
      </c>
      <c r="D89" s="211">
        <f t="shared" si="153"/>
        <v>0</v>
      </c>
      <c r="E89" s="175">
        <f t="shared" si="184"/>
        <v>0</v>
      </c>
      <c r="F89" s="175">
        <f t="shared" si="184"/>
        <v>0</v>
      </c>
      <c r="G89" s="429">
        <f t="shared" si="184"/>
        <v>0</v>
      </c>
      <c r="H89" s="431" t="str">
        <f t="shared" ref="H89:Q89" si="189">IF(SUM(H303,H517,H731,H945,H1161)=0,"",SUM(H303,H517,H731,H945,H1161))</f>
        <v/>
      </c>
      <c r="I89" s="218" t="str">
        <f t="shared" si="189"/>
        <v/>
      </c>
      <c r="J89" s="218" t="str">
        <f t="shared" si="189"/>
        <v/>
      </c>
      <c r="K89" s="218" t="str">
        <f t="shared" si="189"/>
        <v/>
      </c>
      <c r="L89" s="218" t="str">
        <f t="shared" si="189"/>
        <v/>
      </c>
      <c r="M89" s="218" t="str">
        <f t="shared" si="189"/>
        <v/>
      </c>
      <c r="N89" s="218" t="str">
        <f t="shared" si="189"/>
        <v/>
      </c>
      <c r="O89" s="218" t="str">
        <f t="shared" si="189"/>
        <v/>
      </c>
      <c r="P89" s="218" t="str">
        <f t="shared" si="189"/>
        <v/>
      </c>
      <c r="Q89" s="218" t="str">
        <f t="shared" si="189"/>
        <v/>
      </c>
      <c r="R89" s="218" t="str">
        <f t="shared" ref="R89:AA89" si="190">IF(SUM(R303,R517,R731,R945,R1161)=0,"",SUM(R303,R517,R731,R945,R1161))</f>
        <v/>
      </c>
      <c r="S89" s="218" t="str">
        <f t="shared" si="190"/>
        <v/>
      </c>
      <c r="T89" s="218" t="str">
        <f t="shared" si="190"/>
        <v/>
      </c>
      <c r="U89" s="218" t="str">
        <f t="shared" si="190"/>
        <v/>
      </c>
      <c r="V89" s="218" t="str">
        <f t="shared" si="190"/>
        <v/>
      </c>
      <c r="W89" s="218" t="str">
        <f t="shared" si="190"/>
        <v/>
      </c>
      <c r="X89" s="218" t="str">
        <f t="shared" si="190"/>
        <v/>
      </c>
      <c r="Y89" s="218" t="str">
        <f t="shared" si="190"/>
        <v/>
      </c>
      <c r="Z89" s="218" t="str">
        <f t="shared" si="190"/>
        <v/>
      </c>
      <c r="AA89" s="300" t="str">
        <f t="shared" si="190"/>
        <v/>
      </c>
    </row>
    <row r="90" spans="1:27" s="73" customFormat="1" ht="18" hidden="1" customHeight="1" x14ac:dyDescent="0.25">
      <c r="A90" s="173">
        <f>'CLINs &amp; Ceiling Rates'!B91</f>
        <v>0</v>
      </c>
      <c r="B90" s="173">
        <f>'CLINs &amp; Ceiling Rates'!C91</f>
        <v>0</v>
      </c>
      <c r="C90" s="174" t="str">
        <f>CONCATENATE("X",RIGHT('CLINs &amp; Ceiling Rates'!G91,6))</f>
        <v>X</v>
      </c>
      <c r="D90" s="211">
        <f t="shared" si="153"/>
        <v>0</v>
      </c>
      <c r="E90" s="175">
        <f t="shared" si="184"/>
        <v>0</v>
      </c>
      <c r="F90" s="175">
        <f t="shared" si="184"/>
        <v>0</v>
      </c>
      <c r="G90" s="429">
        <f t="shared" si="184"/>
        <v>0</v>
      </c>
      <c r="H90" s="431" t="str">
        <f t="shared" ref="H90:Q90" si="191">IF(SUM(H304,H518,H732,H946,H1162)=0,"",SUM(H304,H518,H732,H946,H1162))</f>
        <v/>
      </c>
      <c r="I90" s="218" t="str">
        <f t="shared" si="191"/>
        <v/>
      </c>
      <c r="J90" s="218" t="str">
        <f t="shared" si="191"/>
        <v/>
      </c>
      <c r="K90" s="218" t="str">
        <f t="shared" si="191"/>
        <v/>
      </c>
      <c r="L90" s="218" t="str">
        <f t="shared" si="191"/>
        <v/>
      </c>
      <c r="M90" s="218" t="str">
        <f t="shared" si="191"/>
        <v/>
      </c>
      <c r="N90" s="218" t="str">
        <f t="shared" si="191"/>
        <v/>
      </c>
      <c r="O90" s="218" t="str">
        <f t="shared" si="191"/>
        <v/>
      </c>
      <c r="P90" s="218" t="str">
        <f t="shared" si="191"/>
        <v/>
      </c>
      <c r="Q90" s="218" t="str">
        <f t="shared" si="191"/>
        <v/>
      </c>
      <c r="R90" s="218" t="str">
        <f t="shared" ref="R90:AA90" si="192">IF(SUM(R304,R518,R732,R946,R1162)=0,"",SUM(R304,R518,R732,R946,R1162))</f>
        <v/>
      </c>
      <c r="S90" s="218" t="str">
        <f t="shared" si="192"/>
        <v/>
      </c>
      <c r="T90" s="218" t="str">
        <f t="shared" si="192"/>
        <v/>
      </c>
      <c r="U90" s="218" t="str">
        <f t="shared" si="192"/>
        <v/>
      </c>
      <c r="V90" s="218" t="str">
        <f t="shared" si="192"/>
        <v/>
      </c>
      <c r="W90" s="218" t="str">
        <f t="shared" si="192"/>
        <v/>
      </c>
      <c r="X90" s="218" t="str">
        <f t="shared" si="192"/>
        <v/>
      </c>
      <c r="Y90" s="218" t="str">
        <f t="shared" si="192"/>
        <v/>
      </c>
      <c r="Z90" s="218" t="str">
        <f t="shared" si="192"/>
        <v/>
      </c>
      <c r="AA90" s="300" t="str">
        <f t="shared" si="192"/>
        <v/>
      </c>
    </row>
    <row r="91" spans="1:27" s="73" customFormat="1" ht="18" hidden="1" customHeight="1" x14ac:dyDescent="0.25">
      <c r="A91" s="173">
        <f>'CLINs &amp; Ceiling Rates'!B92</f>
        <v>0</v>
      </c>
      <c r="B91" s="173">
        <f>'CLINs &amp; Ceiling Rates'!C92</f>
        <v>0</v>
      </c>
      <c r="C91" s="174" t="str">
        <f>CONCATENATE("X",RIGHT('CLINs &amp; Ceiling Rates'!G92,6))</f>
        <v>X</v>
      </c>
      <c r="D91" s="211">
        <f t="shared" si="153"/>
        <v>0</v>
      </c>
      <c r="E91" s="175">
        <f t="shared" si="184"/>
        <v>0</v>
      </c>
      <c r="F91" s="175">
        <f t="shared" si="184"/>
        <v>0</v>
      </c>
      <c r="G91" s="429">
        <f t="shared" si="184"/>
        <v>0</v>
      </c>
      <c r="H91" s="431" t="str">
        <f t="shared" ref="H91:Q91" si="193">IF(SUM(H305,H519,H733,H947,H1163)=0,"",SUM(H305,H519,H733,H947,H1163))</f>
        <v/>
      </c>
      <c r="I91" s="218" t="str">
        <f t="shared" si="193"/>
        <v/>
      </c>
      <c r="J91" s="218" t="str">
        <f t="shared" si="193"/>
        <v/>
      </c>
      <c r="K91" s="218" t="str">
        <f t="shared" si="193"/>
        <v/>
      </c>
      <c r="L91" s="218" t="str">
        <f t="shared" si="193"/>
        <v/>
      </c>
      <c r="M91" s="218" t="str">
        <f t="shared" si="193"/>
        <v/>
      </c>
      <c r="N91" s="218" t="str">
        <f t="shared" si="193"/>
        <v/>
      </c>
      <c r="O91" s="218" t="str">
        <f t="shared" si="193"/>
        <v/>
      </c>
      <c r="P91" s="218" t="str">
        <f t="shared" si="193"/>
        <v/>
      </c>
      <c r="Q91" s="218" t="str">
        <f t="shared" si="193"/>
        <v/>
      </c>
      <c r="R91" s="218" t="str">
        <f t="shared" ref="R91:AA91" si="194">IF(SUM(R305,R519,R733,R947,R1163)=0,"",SUM(R305,R519,R733,R947,R1163))</f>
        <v/>
      </c>
      <c r="S91" s="218" t="str">
        <f t="shared" si="194"/>
        <v/>
      </c>
      <c r="T91" s="218" t="str">
        <f t="shared" si="194"/>
        <v/>
      </c>
      <c r="U91" s="218" t="str">
        <f t="shared" si="194"/>
        <v/>
      </c>
      <c r="V91" s="218" t="str">
        <f t="shared" si="194"/>
        <v/>
      </c>
      <c r="W91" s="218" t="str">
        <f t="shared" si="194"/>
        <v/>
      </c>
      <c r="X91" s="218" t="str">
        <f t="shared" si="194"/>
        <v/>
      </c>
      <c r="Y91" s="218" t="str">
        <f t="shared" si="194"/>
        <v/>
      </c>
      <c r="Z91" s="218" t="str">
        <f t="shared" si="194"/>
        <v/>
      </c>
      <c r="AA91" s="300" t="str">
        <f t="shared" si="194"/>
        <v/>
      </c>
    </row>
    <row r="92" spans="1:27" s="73" customFormat="1" ht="18" hidden="1" customHeight="1" x14ac:dyDescent="0.25">
      <c r="A92" s="173">
        <f>'CLINs &amp; Ceiling Rates'!B93</f>
        <v>0</v>
      </c>
      <c r="B92" s="173">
        <f>'CLINs &amp; Ceiling Rates'!C93</f>
        <v>0</v>
      </c>
      <c r="C92" s="174" t="str">
        <f>CONCATENATE("X",RIGHT('CLINs &amp; Ceiling Rates'!G93,6))</f>
        <v>X</v>
      </c>
      <c r="D92" s="211">
        <f t="shared" si="153"/>
        <v>0</v>
      </c>
      <c r="E92" s="175">
        <f t="shared" si="184"/>
        <v>0</v>
      </c>
      <c r="F92" s="175">
        <f t="shared" si="184"/>
        <v>0</v>
      </c>
      <c r="G92" s="429">
        <f t="shared" si="184"/>
        <v>0</v>
      </c>
      <c r="H92" s="431" t="str">
        <f t="shared" ref="H92:Q92" si="195">IF(SUM(H306,H520,H734,H948,H1164)=0,"",SUM(H306,H520,H734,H948,H1164))</f>
        <v/>
      </c>
      <c r="I92" s="218" t="str">
        <f t="shared" si="195"/>
        <v/>
      </c>
      <c r="J92" s="218" t="str">
        <f t="shared" si="195"/>
        <v/>
      </c>
      <c r="K92" s="218" t="str">
        <f t="shared" si="195"/>
        <v/>
      </c>
      <c r="L92" s="218" t="str">
        <f t="shared" si="195"/>
        <v/>
      </c>
      <c r="M92" s="218" t="str">
        <f t="shared" si="195"/>
        <v/>
      </c>
      <c r="N92" s="218" t="str">
        <f t="shared" si="195"/>
        <v/>
      </c>
      <c r="O92" s="218" t="str">
        <f t="shared" si="195"/>
        <v/>
      </c>
      <c r="P92" s="218" t="str">
        <f t="shared" si="195"/>
        <v/>
      </c>
      <c r="Q92" s="218" t="str">
        <f t="shared" si="195"/>
        <v/>
      </c>
      <c r="R92" s="218" t="str">
        <f t="shared" ref="R92:AA92" si="196">IF(SUM(R306,R520,R734,R948,R1164)=0,"",SUM(R306,R520,R734,R948,R1164))</f>
        <v/>
      </c>
      <c r="S92" s="218" t="str">
        <f t="shared" si="196"/>
        <v/>
      </c>
      <c r="T92" s="218" t="str">
        <f t="shared" si="196"/>
        <v/>
      </c>
      <c r="U92" s="218" t="str">
        <f t="shared" si="196"/>
        <v/>
      </c>
      <c r="V92" s="218" t="str">
        <f t="shared" si="196"/>
        <v/>
      </c>
      <c r="W92" s="218" t="str">
        <f t="shared" si="196"/>
        <v/>
      </c>
      <c r="X92" s="218" t="str">
        <f t="shared" si="196"/>
        <v/>
      </c>
      <c r="Y92" s="218" t="str">
        <f t="shared" si="196"/>
        <v/>
      </c>
      <c r="Z92" s="218" t="str">
        <f t="shared" si="196"/>
        <v/>
      </c>
      <c r="AA92" s="300" t="str">
        <f t="shared" si="196"/>
        <v/>
      </c>
    </row>
    <row r="93" spans="1:27" s="73" customFormat="1" ht="18" hidden="1" customHeight="1" x14ac:dyDescent="0.25">
      <c r="A93" s="173">
        <f>'CLINs &amp; Ceiling Rates'!B94</f>
        <v>0</v>
      </c>
      <c r="B93" s="173">
        <f>'CLINs &amp; Ceiling Rates'!C94</f>
        <v>0</v>
      </c>
      <c r="C93" s="174" t="str">
        <f>CONCATENATE("X",RIGHT('CLINs &amp; Ceiling Rates'!G94,6))</f>
        <v>X</v>
      </c>
      <c r="D93" s="211">
        <f t="shared" si="153"/>
        <v>0</v>
      </c>
      <c r="E93" s="175">
        <f t="shared" si="184"/>
        <v>0</v>
      </c>
      <c r="F93" s="175">
        <f t="shared" si="184"/>
        <v>0</v>
      </c>
      <c r="G93" s="429">
        <f t="shared" si="184"/>
        <v>0</v>
      </c>
      <c r="H93" s="431" t="str">
        <f t="shared" ref="H93:Q93" si="197">IF(SUM(H307,H521,H735,H949,H1165)=0,"",SUM(H307,H521,H735,H949,H1165))</f>
        <v/>
      </c>
      <c r="I93" s="218" t="str">
        <f t="shared" si="197"/>
        <v/>
      </c>
      <c r="J93" s="218" t="str">
        <f t="shared" si="197"/>
        <v/>
      </c>
      <c r="K93" s="218" t="str">
        <f t="shared" si="197"/>
        <v/>
      </c>
      <c r="L93" s="218" t="str">
        <f t="shared" si="197"/>
        <v/>
      </c>
      <c r="M93" s="218" t="str">
        <f t="shared" si="197"/>
        <v/>
      </c>
      <c r="N93" s="218" t="str">
        <f t="shared" si="197"/>
        <v/>
      </c>
      <c r="O93" s="218" t="str">
        <f t="shared" si="197"/>
        <v/>
      </c>
      <c r="P93" s="218" t="str">
        <f t="shared" si="197"/>
        <v/>
      </c>
      <c r="Q93" s="218" t="str">
        <f t="shared" si="197"/>
        <v/>
      </c>
      <c r="R93" s="218" t="str">
        <f t="shared" ref="R93:AA93" si="198">IF(SUM(R307,R521,R735,R949,R1165)=0,"",SUM(R307,R521,R735,R949,R1165))</f>
        <v/>
      </c>
      <c r="S93" s="218" t="str">
        <f t="shared" si="198"/>
        <v/>
      </c>
      <c r="T93" s="218" t="str">
        <f t="shared" si="198"/>
        <v/>
      </c>
      <c r="U93" s="218" t="str">
        <f t="shared" si="198"/>
        <v/>
      </c>
      <c r="V93" s="218" t="str">
        <f t="shared" si="198"/>
        <v/>
      </c>
      <c r="W93" s="218" t="str">
        <f t="shared" si="198"/>
        <v/>
      </c>
      <c r="X93" s="218" t="str">
        <f t="shared" si="198"/>
        <v/>
      </c>
      <c r="Y93" s="218" t="str">
        <f t="shared" si="198"/>
        <v/>
      </c>
      <c r="Z93" s="218" t="str">
        <f t="shared" si="198"/>
        <v/>
      </c>
      <c r="AA93" s="300" t="str">
        <f t="shared" si="198"/>
        <v/>
      </c>
    </row>
    <row r="94" spans="1:27" s="73" customFormat="1" ht="18" hidden="1" customHeight="1" x14ac:dyDescent="0.25">
      <c r="A94" s="173">
        <f>'CLINs &amp; Ceiling Rates'!B95</f>
        <v>0</v>
      </c>
      <c r="B94" s="173">
        <f>'CLINs &amp; Ceiling Rates'!C95</f>
        <v>0</v>
      </c>
      <c r="C94" s="174" t="str">
        <f>CONCATENATE("X",RIGHT('CLINs &amp; Ceiling Rates'!G95,6))</f>
        <v>X</v>
      </c>
      <c r="D94" s="211">
        <f t="shared" si="153"/>
        <v>0</v>
      </c>
      <c r="E94" s="175">
        <f t="shared" si="184"/>
        <v>0</v>
      </c>
      <c r="F94" s="175">
        <f t="shared" si="184"/>
        <v>0</v>
      </c>
      <c r="G94" s="429">
        <f t="shared" si="184"/>
        <v>0</v>
      </c>
      <c r="H94" s="431" t="str">
        <f t="shared" ref="H94:Q94" si="199">IF(SUM(H308,H522,H736,H950,H1166)=0,"",SUM(H308,H522,H736,H950,H1166))</f>
        <v/>
      </c>
      <c r="I94" s="218" t="str">
        <f t="shared" si="199"/>
        <v/>
      </c>
      <c r="J94" s="218" t="str">
        <f t="shared" si="199"/>
        <v/>
      </c>
      <c r="K94" s="218" t="str">
        <f t="shared" si="199"/>
        <v/>
      </c>
      <c r="L94" s="218" t="str">
        <f t="shared" si="199"/>
        <v/>
      </c>
      <c r="M94" s="218" t="str">
        <f t="shared" si="199"/>
        <v/>
      </c>
      <c r="N94" s="218" t="str">
        <f t="shared" si="199"/>
        <v/>
      </c>
      <c r="O94" s="218" t="str">
        <f t="shared" si="199"/>
        <v/>
      </c>
      <c r="P94" s="218" t="str">
        <f t="shared" si="199"/>
        <v/>
      </c>
      <c r="Q94" s="218" t="str">
        <f t="shared" si="199"/>
        <v/>
      </c>
      <c r="R94" s="218" t="str">
        <f t="shared" ref="R94:AA94" si="200">IF(SUM(R308,R522,R736,R950,R1166)=0,"",SUM(R308,R522,R736,R950,R1166))</f>
        <v/>
      </c>
      <c r="S94" s="218" t="str">
        <f t="shared" si="200"/>
        <v/>
      </c>
      <c r="T94" s="218" t="str">
        <f t="shared" si="200"/>
        <v/>
      </c>
      <c r="U94" s="218" t="str">
        <f t="shared" si="200"/>
        <v/>
      </c>
      <c r="V94" s="218" t="str">
        <f t="shared" si="200"/>
        <v/>
      </c>
      <c r="W94" s="218" t="str">
        <f t="shared" si="200"/>
        <v/>
      </c>
      <c r="X94" s="218" t="str">
        <f t="shared" si="200"/>
        <v/>
      </c>
      <c r="Y94" s="218" t="str">
        <f t="shared" si="200"/>
        <v/>
      </c>
      <c r="Z94" s="218" t="str">
        <f t="shared" si="200"/>
        <v/>
      </c>
      <c r="AA94" s="300" t="str">
        <f t="shared" si="200"/>
        <v/>
      </c>
    </row>
    <row r="95" spans="1:27" s="73" customFormat="1" ht="18" hidden="1" customHeight="1" x14ac:dyDescent="0.25">
      <c r="A95" s="173">
        <f>'CLINs &amp; Ceiling Rates'!B96</f>
        <v>0</v>
      </c>
      <c r="B95" s="173">
        <f>'CLINs &amp; Ceiling Rates'!C96</f>
        <v>0</v>
      </c>
      <c r="C95" s="174" t="str">
        <f>CONCATENATE("X",RIGHT('CLINs &amp; Ceiling Rates'!G96,6))</f>
        <v>X</v>
      </c>
      <c r="D95" s="211">
        <f t="shared" si="153"/>
        <v>0</v>
      </c>
      <c r="E95" s="175">
        <f t="shared" si="184"/>
        <v>0</v>
      </c>
      <c r="F95" s="175">
        <f t="shared" si="184"/>
        <v>0</v>
      </c>
      <c r="G95" s="429">
        <f t="shared" si="184"/>
        <v>0</v>
      </c>
      <c r="H95" s="431" t="str">
        <f t="shared" ref="H95:Q95" si="201">IF(SUM(H309,H523,H737,H951,H1167)=0,"",SUM(H309,H523,H737,H951,H1167))</f>
        <v/>
      </c>
      <c r="I95" s="218" t="str">
        <f t="shared" si="201"/>
        <v/>
      </c>
      <c r="J95" s="218" t="str">
        <f t="shared" si="201"/>
        <v/>
      </c>
      <c r="K95" s="218" t="str">
        <f t="shared" si="201"/>
        <v/>
      </c>
      <c r="L95" s="218" t="str">
        <f t="shared" si="201"/>
        <v/>
      </c>
      <c r="M95" s="218" t="str">
        <f t="shared" si="201"/>
        <v/>
      </c>
      <c r="N95" s="218" t="str">
        <f t="shared" si="201"/>
        <v/>
      </c>
      <c r="O95" s="218" t="str">
        <f t="shared" si="201"/>
        <v/>
      </c>
      <c r="P95" s="218" t="str">
        <f t="shared" si="201"/>
        <v/>
      </c>
      <c r="Q95" s="218" t="str">
        <f t="shared" si="201"/>
        <v/>
      </c>
      <c r="R95" s="218" t="str">
        <f t="shared" ref="R95:AA95" si="202">IF(SUM(R309,R523,R737,R951,R1167)=0,"",SUM(R309,R523,R737,R951,R1167))</f>
        <v/>
      </c>
      <c r="S95" s="218" t="str">
        <f t="shared" si="202"/>
        <v/>
      </c>
      <c r="T95" s="218" t="str">
        <f t="shared" si="202"/>
        <v/>
      </c>
      <c r="U95" s="218" t="str">
        <f t="shared" si="202"/>
        <v/>
      </c>
      <c r="V95" s="218" t="str">
        <f t="shared" si="202"/>
        <v/>
      </c>
      <c r="W95" s="218" t="str">
        <f t="shared" si="202"/>
        <v/>
      </c>
      <c r="X95" s="218" t="str">
        <f t="shared" si="202"/>
        <v/>
      </c>
      <c r="Y95" s="218" t="str">
        <f t="shared" si="202"/>
        <v/>
      </c>
      <c r="Z95" s="218" t="str">
        <f t="shared" si="202"/>
        <v/>
      </c>
      <c r="AA95" s="300" t="str">
        <f t="shared" si="202"/>
        <v/>
      </c>
    </row>
    <row r="96" spans="1:27" s="73" customFormat="1" ht="18" hidden="1" customHeight="1" x14ac:dyDescent="0.25">
      <c r="A96" s="173">
        <f>'CLINs &amp; Ceiling Rates'!B97</f>
        <v>0</v>
      </c>
      <c r="B96" s="173">
        <f>'CLINs &amp; Ceiling Rates'!C97</f>
        <v>0</v>
      </c>
      <c r="C96" s="174" t="str">
        <f>CONCATENATE("X",RIGHT('CLINs &amp; Ceiling Rates'!G97,6))</f>
        <v>X</v>
      </c>
      <c r="D96" s="211">
        <f t="shared" si="153"/>
        <v>0</v>
      </c>
      <c r="E96" s="175">
        <f t="shared" si="184"/>
        <v>0</v>
      </c>
      <c r="F96" s="175">
        <f t="shared" si="184"/>
        <v>0</v>
      </c>
      <c r="G96" s="429">
        <f t="shared" si="184"/>
        <v>0</v>
      </c>
      <c r="H96" s="431" t="str">
        <f t="shared" ref="H96:Q96" si="203">IF(SUM(H310,H524,H738,H952,H1168)=0,"",SUM(H310,H524,H738,H952,H1168))</f>
        <v/>
      </c>
      <c r="I96" s="218" t="str">
        <f t="shared" si="203"/>
        <v/>
      </c>
      <c r="J96" s="218" t="str">
        <f t="shared" si="203"/>
        <v/>
      </c>
      <c r="K96" s="218" t="str">
        <f t="shared" si="203"/>
        <v/>
      </c>
      <c r="L96" s="218" t="str">
        <f t="shared" si="203"/>
        <v/>
      </c>
      <c r="M96" s="218" t="str">
        <f t="shared" si="203"/>
        <v/>
      </c>
      <c r="N96" s="218" t="str">
        <f t="shared" si="203"/>
        <v/>
      </c>
      <c r="O96" s="218" t="str">
        <f t="shared" si="203"/>
        <v/>
      </c>
      <c r="P96" s="218" t="str">
        <f t="shared" si="203"/>
        <v/>
      </c>
      <c r="Q96" s="218" t="str">
        <f t="shared" si="203"/>
        <v/>
      </c>
      <c r="R96" s="218" t="str">
        <f t="shared" ref="R96:AA96" si="204">IF(SUM(R310,R524,R738,R952,R1168)=0,"",SUM(R310,R524,R738,R952,R1168))</f>
        <v/>
      </c>
      <c r="S96" s="218" t="str">
        <f t="shared" si="204"/>
        <v/>
      </c>
      <c r="T96" s="218" t="str">
        <f t="shared" si="204"/>
        <v/>
      </c>
      <c r="U96" s="218" t="str">
        <f t="shared" si="204"/>
        <v/>
      </c>
      <c r="V96" s="218" t="str">
        <f t="shared" si="204"/>
        <v/>
      </c>
      <c r="W96" s="218" t="str">
        <f t="shared" si="204"/>
        <v/>
      </c>
      <c r="X96" s="218" t="str">
        <f t="shared" si="204"/>
        <v/>
      </c>
      <c r="Y96" s="218" t="str">
        <f t="shared" si="204"/>
        <v/>
      </c>
      <c r="Z96" s="218" t="str">
        <f t="shared" si="204"/>
        <v/>
      </c>
      <c r="AA96" s="300" t="str">
        <f t="shared" si="204"/>
        <v/>
      </c>
    </row>
    <row r="97" spans="1:27" s="73" customFormat="1" ht="18" hidden="1" customHeight="1" x14ac:dyDescent="0.25">
      <c r="A97" s="173">
        <f>'CLINs &amp; Ceiling Rates'!B98</f>
        <v>0</v>
      </c>
      <c r="B97" s="173">
        <f>'CLINs &amp; Ceiling Rates'!C98</f>
        <v>0</v>
      </c>
      <c r="C97" s="174" t="str">
        <f>CONCATENATE("X",RIGHT('CLINs &amp; Ceiling Rates'!G98,6))</f>
        <v>X</v>
      </c>
      <c r="D97" s="211">
        <f t="shared" si="153"/>
        <v>0</v>
      </c>
      <c r="E97" s="175">
        <f t="shared" si="184"/>
        <v>0</v>
      </c>
      <c r="F97" s="175">
        <f t="shared" si="184"/>
        <v>0</v>
      </c>
      <c r="G97" s="429">
        <f t="shared" si="184"/>
        <v>0</v>
      </c>
      <c r="H97" s="431" t="str">
        <f t="shared" ref="H97:Q97" si="205">IF(SUM(H311,H525,H739,H953,H1169)=0,"",SUM(H311,H525,H739,H953,H1169))</f>
        <v/>
      </c>
      <c r="I97" s="218" t="str">
        <f t="shared" si="205"/>
        <v/>
      </c>
      <c r="J97" s="218" t="str">
        <f t="shared" si="205"/>
        <v/>
      </c>
      <c r="K97" s="218" t="str">
        <f t="shared" si="205"/>
        <v/>
      </c>
      <c r="L97" s="218" t="str">
        <f t="shared" si="205"/>
        <v/>
      </c>
      <c r="M97" s="218" t="str">
        <f t="shared" si="205"/>
        <v/>
      </c>
      <c r="N97" s="218" t="str">
        <f t="shared" si="205"/>
        <v/>
      </c>
      <c r="O97" s="218" t="str">
        <f t="shared" si="205"/>
        <v/>
      </c>
      <c r="P97" s="218" t="str">
        <f t="shared" si="205"/>
        <v/>
      </c>
      <c r="Q97" s="218" t="str">
        <f t="shared" si="205"/>
        <v/>
      </c>
      <c r="R97" s="218" t="str">
        <f t="shared" ref="R97:AA97" si="206">IF(SUM(R311,R525,R739,R953,R1169)=0,"",SUM(R311,R525,R739,R953,R1169))</f>
        <v/>
      </c>
      <c r="S97" s="218" t="str">
        <f t="shared" si="206"/>
        <v/>
      </c>
      <c r="T97" s="218" t="str">
        <f t="shared" si="206"/>
        <v/>
      </c>
      <c r="U97" s="218" t="str">
        <f t="shared" si="206"/>
        <v/>
      </c>
      <c r="V97" s="218" t="str">
        <f t="shared" si="206"/>
        <v/>
      </c>
      <c r="W97" s="218" t="str">
        <f t="shared" si="206"/>
        <v/>
      </c>
      <c r="X97" s="218" t="str">
        <f t="shared" si="206"/>
        <v/>
      </c>
      <c r="Y97" s="218" t="str">
        <f t="shared" si="206"/>
        <v/>
      </c>
      <c r="Z97" s="218" t="str">
        <f t="shared" si="206"/>
        <v/>
      </c>
      <c r="AA97" s="300" t="str">
        <f t="shared" si="206"/>
        <v/>
      </c>
    </row>
    <row r="98" spans="1:27" s="73" customFormat="1" ht="18" hidden="1" customHeight="1" x14ac:dyDescent="0.25">
      <c r="A98" s="173">
        <f>'CLINs &amp; Ceiling Rates'!B99</f>
        <v>0</v>
      </c>
      <c r="B98" s="173">
        <f>'CLINs &amp; Ceiling Rates'!C99</f>
        <v>0</v>
      </c>
      <c r="C98" s="174" t="str">
        <f>CONCATENATE("X",RIGHT('CLINs &amp; Ceiling Rates'!G99,6))</f>
        <v>X</v>
      </c>
      <c r="D98" s="211">
        <f t="shared" si="153"/>
        <v>0</v>
      </c>
      <c r="E98" s="175">
        <f t="shared" si="184"/>
        <v>0</v>
      </c>
      <c r="F98" s="175">
        <f t="shared" si="184"/>
        <v>0</v>
      </c>
      <c r="G98" s="429">
        <f t="shared" si="184"/>
        <v>0</v>
      </c>
      <c r="H98" s="431" t="str">
        <f t="shared" ref="H98:Q98" si="207">IF(SUM(H312,H526,H740,H954,H1170)=0,"",SUM(H312,H526,H740,H954,H1170))</f>
        <v/>
      </c>
      <c r="I98" s="218" t="str">
        <f t="shared" si="207"/>
        <v/>
      </c>
      <c r="J98" s="218" t="str">
        <f t="shared" si="207"/>
        <v/>
      </c>
      <c r="K98" s="218" t="str">
        <f t="shared" si="207"/>
        <v/>
      </c>
      <c r="L98" s="218" t="str">
        <f t="shared" si="207"/>
        <v/>
      </c>
      <c r="M98" s="218" t="str">
        <f t="shared" si="207"/>
        <v/>
      </c>
      <c r="N98" s="218" t="str">
        <f t="shared" si="207"/>
        <v/>
      </c>
      <c r="O98" s="218" t="str">
        <f t="shared" si="207"/>
        <v/>
      </c>
      <c r="P98" s="218" t="str">
        <f t="shared" si="207"/>
        <v/>
      </c>
      <c r="Q98" s="218" t="str">
        <f t="shared" si="207"/>
        <v/>
      </c>
      <c r="R98" s="218" t="str">
        <f t="shared" ref="R98:AA98" si="208">IF(SUM(R312,R526,R740,R954,R1170)=0,"",SUM(R312,R526,R740,R954,R1170))</f>
        <v/>
      </c>
      <c r="S98" s="218" t="str">
        <f t="shared" si="208"/>
        <v/>
      </c>
      <c r="T98" s="218" t="str">
        <f t="shared" si="208"/>
        <v/>
      </c>
      <c r="U98" s="218" t="str">
        <f t="shared" si="208"/>
        <v/>
      </c>
      <c r="V98" s="218" t="str">
        <f t="shared" si="208"/>
        <v/>
      </c>
      <c r="W98" s="218" t="str">
        <f t="shared" si="208"/>
        <v/>
      </c>
      <c r="X98" s="218" t="str">
        <f t="shared" si="208"/>
        <v/>
      </c>
      <c r="Y98" s="218" t="str">
        <f t="shared" si="208"/>
        <v/>
      </c>
      <c r="Z98" s="218" t="str">
        <f t="shared" si="208"/>
        <v/>
      </c>
      <c r="AA98" s="300" t="str">
        <f t="shared" si="208"/>
        <v/>
      </c>
    </row>
    <row r="99" spans="1:27" s="73" customFormat="1" ht="18" hidden="1" customHeight="1" x14ac:dyDescent="0.25">
      <c r="A99" s="173">
        <f>'CLINs &amp; Ceiling Rates'!B100</f>
        <v>0</v>
      </c>
      <c r="B99" s="173">
        <f>'CLINs &amp; Ceiling Rates'!C100</f>
        <v>0</v>
      </c>
      <c r="C99" s="174" t="str">
        <f>CONCATENATE("X",RIGHT('CLINs &amp; Ceiling Rates'!G100,6))</f>
        <v>X</v>
      </c>
      <c r="D99" s="211">
        <f t="shared" si="153"/>
        <v>0</v>
      </c>
      <c r="E99" s="175">
        <f t="shared" si="184"/>
        <v>0</v>
      </c>
      <c r="F99" s="175">
        <f t="shared" si="184"/>
        <v>0</v>
      </c>
      <c r="G99" s="429">
        <f t="shared" si="184"/>
        <v>0</v>
      </c>
      <c r="H99" s="431" t="str">
        <f t="shared" ref="H99:Q99" si="209">IF(SUM(H313,H527,H741,H955,H1171)=0,"",SUM(H313,H527,H741,H955,H1171))</f>
        <v/>
      </c>
      <c r="I99" s="218" t="str">
        <f t="shared" si="209"/>
        <v/>
      </c>
      <c r="J99" s="218" t="str">
        <f t="shared" si="209"/>
        <v/>
      </c>
      <c r="K99" s="218" t="str">
        <f t="shared" si="209"/>
        <v/>
      </c>
      <c r="L99" s="218" t="str">
        <f t="shared" si="209"/>
        <v/>
      </c>
      <c r="M99" s="218" t="str">
        <f t="shared" si="209"/>
        <v/>
      </c>
      <c r="N99" s="218" t="str">
        <f t="shared" si="209"/>
        <v/>
      </c>
      <c r="O99" s="218" t="str">
        <f t="shared" si="209"/>
        <v/>
      </c>
      <c r="P99" s="218" t="str">
        <f t="shared" si="209"/>
        <v/>
      </c>
      <c r="Q99" s="218" t="str">
        <f t="shared" si="209"/>
        <v/>
      </c>
      <c r="R99" s="218" t="str">
        <f t="shared" ref="R99:AA99" si="210">IF(SUM(R313,R527,R741,R955,R1171)=0,"",SUM(R313,R527,R741,R955,R1171))</f>
        <v/>
      </c>
      <c r="S99" s="218" t="str">
        <f t="shared" si="210"/>
        <v/>
      </c>
      <c r="T99" s="218" t="str">
        <f t="shared" si="210"/>
        <v/>
      </c>
      <c r="U99" s="218" t="str">
        <f t="shared" si="210"/>
        <v/>
      </c>
      <c r="V99" s="218" t="str">
        <f t="shared" si="210"/>
        <v/>
      </c>
      <c r="W99" s="218" t="str">
        <f t="shared" si="210"/>
        <v/>
      </c>
      <c r="X99" s="218" t="str">
        <f t="shared" si="210"/>
        <v/>
      </c>
      <c r="Y99" s="218" t="str">
        <f t="shared" si="210"/>
        <v/>
      </c>
      <c r="Z99" s="218" t="str">
        <f t="shared" si="210"/>
        <v/>
      </c>
      <c r="AA99" s="300" t="str">
        <f t="shared" si="210"/>
        <v/>
      </c>
    </row>
    <row r="100" spans="1:27" s="73" customFormat="1" ht="18" hidden="1" customHeight="1" x14ac:dyDescent="0.25">
      <c r="A100" s="173">
        <f>'CLINs &amp; Ceiling Rates'!B101</f>
        <v>0</v>
      </c>
      <c r="B100" s="173">
        <f>'CLINs &amp; Ceiling Rates'!C101</f>
        <v>0</v>
      </c>
      <c r="C100" s="174" t="str">
        <f>CONCATENATE("X",RIGHT('CLINs &amp; Ceiling Rates'!G101,6))</f>
        <v>X</v>
      </c>
      <c r="D100" s="211">
        <f t="shared" si="153"/>
        <v>0</v>
      </c>
      <c r="E100" s="175">
        <f t="shared" si="184"/>
        <v>0</v>
      </c>
      <c r="F100" s="175">
        <f t="shared" si="184"/>
        <v>0</v>
      </c>
      <c r="G100" s="429">
        <f t="shared" si="184"/>
        <v>0</v>
      </c>
      <c r="H100" s="431" t="str">
        <f t="shared" ref="H100:Q100" si="211">IF(SUM(H314,H528,H742,H956,H1172)=0,"",SUM(H314,H528,H742,H956,H1172))</f>
        <v/>
      </c>
      <c r="I100" s="218" t="str">
        <f t="shared" si="211"/>
        <v/>
      </c>
      <c r="J100" s="218" t="str">
        <f t="shared" si="211"/>
        <v/>
      </c>
      <c r="K100" s="218" t="str">
        <f t="shared" si="211"/>
        <v/>
      </c>
      <c r="L100" s="218" t="str">
        <f t="shared" si="211"/>
        <v/>
      </c>
      <c r="M100" s="218" t="str">
        <f t="shared" si="211"/>
        <v/>
      </c>
      <c r="N100" s="218" t="str">
        <f t="shared" si="211"/>
        <v/>
      </c>
      <c r="O100" s="218" t="str">
        <f t="shared" si="211"/>
        <v/>
      </c>
      <c r="P100" s="218" t="str">
        <f t="shared" si="211"/>
        <v/>
      </c>
      <c r="Q100" s="218" t="str">
        <f t="shared" si="211"/>
        <v/>
      </c>
      <c r="R100" s="218" t="str">
        <f t="shared" ref="R100:AA100" si="212">IF(SUM(R314,R528,R742,R956,R1172)=0,"",SUM(R314,R528,R742,R956,R1172))</f>
        <v/>
      </c>
      <c r="S100" s="218" t="str">
        <f t="shared" si="212"/>
        <v/>
      </c>
      <c r="T100" s="218" t="str">
        <f t="shared" si="212"/>
        <v/>
      </c>
      <c r="U100" s="218" t="str">
        <f t="shared" si="212"/>
        <v/>
      </c>
      <c r="V100" s="218" t="str">
        <f t="shared" si="212"/>
        <v/>
      </c>
      <c r="W100" s="218" t="str">
        <f t="shared" si="212"/>
        <v/>
      </c>
      <c r="X100" s="218" t="str">
        <f t="shared" si="212"/>
        <v/>
      </c>
      <c r="Y100" s="218" t="str">
        <f t="shared" si="212"/>
        <v/>
      </c>
      <c r="Z100" s="218" t="str">
        <f t="shared" si="212"/>
        <v/>
      </c>
      <c r="AA100" s="300" t="str">
        <f t="shared" si="212"/>
        <v/>
      </c>
    </row>
    <row r="101" spans="1:27" s="73" customFormat="1" ht="18" hidden="1" customHeight="1" x14ac:dyDescent="0.25">
      <c r="A101" s="173">
        <f>'CLINs &amp; Ceiling Rates'!B102</f>
        <v>0</v>
      </c>
      <c r="B101" s="173">
        <f>'CLINs &amp; Ceiling Rates'!C102</f>
        <v>0</v>
      </c>
      <c r="C101" s="174" t="str">
        <f>CONCATENATE("X",RIGHT('CLINs &amp; Ceiling Rates'!G102,6))</f>
        <v>X</v>
      </c>
      <c r="D101" s="211">
        <f t="shared" si="153"/>
        <v>0</v>
      </c>
      <c r="E101" s="175">
        <f t="shared" si="184"/>
        <v>0</v>
      </c>
      <c r="F101" s="175">
        <f t="shared" si="184"/>
        <v>0</v>
      </c>
      <c r="G101" s="429">
        <f t="shared" si="184"/>
        <v>0</v>
      </c>
      <c r="H101" s="431" t="str">
        <f t="shared" ref="H101:Q101" si="213">IF(SUM(H315,H529,H743,H957,H1173)=0,"",SUM(H315,H529,H743,H957,H1173))</f>
        <v/>
      </c>
      <c r="I101" s="218" t="str">
        <f t="shared" si="213"/>
        <v/>
      </c>
      <c r="J101" s="218" t="str">
        <f t="shared" si="213"/>
        <v/>
      </c>
      <c r="K101" s="218" t="str">
        <f t="shared" si="213"/>
        <v/>
      </c>
      <c r="L101" s="218" t="str">
        <f t="shared" si="213"/>
        <v/>
      </c>
      <c r="M101" s="218" t="str">
        <f t="shared" si="213"/>
        <v/>
      </c>
      <c r="N101" s="218" t="str">
        <f t="shared" si="213"/>
        <v/>
      </c>
      <c r="O101" s="218" t="str">
        <f t="shared" si="213"/>
        <v/>
      </c>
      <c r="P101" s="218" t="str">
        <f t="shared" si="213"/>
        <v/>
      </c>
      <c r="Q101" s="218" t="str">
        <f t="shared" si="213"/>
        <v/>
      </c>
      <c r="R101" s="218" t="str">
        <f t="shared" ref="R101:AA101" si="214">IF(SUM(R315,R529,R743,R957,R1173)=0,"",SUM(R315,R529,R743,R957,R1173))</f>
        <v/>
      </c>
      <c r="S101" s="218" t="str">
        <f t="shared" si="214"/>
        <v/>
      </c>
      <c r="T101" s="218" t="str">
        <f t="shared" si="214"/>
        <v/>
      </c>
      <c r="U101" s="218" t="str">
        <f t="shared" si="214"/>
        <v/>
      </c>
      <c r="V101" s="218" t="str">
        <f t="shared" si="214"/>
        <v/>
      </c>
      <c r="W101" s="218" t="str">
        <f t="shared" si="214"/>
        <v/>
      </c>
      <c r="X101" s="218" t="str">
        <f t="shared" si="214"/>
        <v/>
      </c>
      <c r="Y101" s="218" t="str">
        <f t="shared" si="214"/>
        <v/>
      </c>
      <c r="Z101" s="218" t="str">
        <f t="shared" si="214"/>
        <v/>
      </c>
      <c r="AA101" s="300" t="str">
        <f t="shared" si="214"/>
        <v/>
      </c>
    </row>
    <row r="102" spans="1:27" s="73" customFormat="1" ht="18" hidden="1" customHeight="1" x14ac:dyDescent="0.25">
      <c r="A102" s="173">
        <f>'CLINs &amp; Ceiling Rates'!B103</f>
        <v>0</v>
      </c>
      <c r="B102" s="173">
        <f>'CLINs &amp; Ceiling Rates'!C103</f>
        <v>0</v>
      </c>
      <c r="C102" s="174" t="str">
        <f>CONCATENATE("X",RIGHT('CLINs &amp; Ceiling Rates'!G103,6))</f>
        <v>X</v>
      </c>
      <c r="D102" s="211">
        <f t="shared" si="153"/>
        <v>0</v>
      </c>
      <c r="E102" s="175">
        <f t="shared" si="184"/>
        <v>0</v>
      </c>
      <c r="F102" s="175">
        <f t="shared" si="184"/>
        <v>0</v>
      </c>
      <c r="G102" s="429">
        <f t="shared" si="184"/>
        <v>0</v>
      </c>
      <c r="H102" s="431" t="str">
        <f t="shared" ref="H102:Q102" si="215">IF(SUM(H316,H530,H744,H958,H1174)=0,"",SUM(H316,H530,H744,H958,H1174))</f>
        <v/>
      </c>
      <c r="I102" s="218" t="str">
        <f t="shared" si="215"/>
        <v/>
      </c>
      <c r="J102" s="218" t="str">
        <f t="shared" si="215"/>
        <v/>
      </c>
      <c r="K102" s="218" t="str">
        <f t="shared" si="215"/>
        <v/>
      </c>
      <c r="L102" s="218" t="str">
        <f t="shared" si="215"/>
        <v/>
      </c>
      <c r="M102" s="218" t="str">
        <f t="shared" si="215"/>
        <v/>
      </c>
      <c r="N102" s="218" t="str">
        <f t="shared" si="215"/>
        <v/>
      </c>
      <c r="O102" s="218" t="str">
        <f t="shared" si="215"/>
        <v/>
      </c>
      <c r="P102" s="218" t="str">
        <f t="shared" si="215"/>
        <v/>
      </c>
      <c r="Q102" s="218" t="str">
        <f t="shared" si="215"/>
        <v/>
      </c>
      <c r="R102" s="218" t="str">
        <f t="shared" ref="R102:AA102" si="216">IF(SUM(R316,R530,R744,R958,R1174)=0,"",SUM(R316,R530,R744,R958,R1174))</f>
        <v/>
      </c>
      <c r="S102" s="218" t="str">
        <f t="shared" si="216"/>
        <v/>
      </c>
      <c r="T102" s="218" t="str">
        <f t="shared" si="216"/>
        <v/>
      </c>
      <c r="U102" s="218" t="str">
        <f t="shared" si="216"/>
        <v/>
      </c>
      <c r="V102" s="218" t="str">
        <f t="shared" si="216"/>
        <v/>
      </c>
      <c r="W102" s="218" t="str">
        <f t="shared" si="216"/>
        <v/>
      </c>
      <c r="X102" s="218" t="str">
        <f t="shared" si="216"/>
        <v/>
      </c>
      <c r="Y102" s="218" t="str">
        <f t="shared" si="216"/>
        <v/>
      </c>
      <c r="Z102" s="218" t="str">
        <f t="shared" si="216"/>
        <v/>
      </c>
      <c r="AA102" s="300" t="str">
        <f t="shared" si="216"/>
        <v/>
      </c>
    </row>
    <row r="103" spans="1:27" s="73" customFormat="1" ht="18" hidden="1" customHeight="1" x14ac:dyDescent="0.25">
      <c r="A103" s="173">
        <f>'CLINs &amp; Ceiling Rates'!B104</f>
        <v>0</v>
      </c>
      <c r="B103" s="173">
        <f>'CLINs &amp; Ceiling Rates'!C104</f>
        <v>0</v>
      </c>
      <c r="C103" s="174" t="str">
        <f>CONCATENATE("X",RIGHT('CLINs &amp; Ceiling Rates'!G104,6))</f>
        <v>X</v>
      </c>
      <c r="D103" s="211">
        <f t="shared" si="153"/>
        <v>0</v>
      </c>
      <c r="E103" s="175">
        <f t="shared" si="184"/>
        <v>0</v>
      </c>
      <c r="F103" s="175">
        <f t="shared" si="184"/>
        <v>0</v>
      </c>
      <c r="G103" s="429">
        <f t="shared" si="184"/>
        <v>0</v>
      </c>
      <c r="H103" s="431" t="str">
        <f t="shared" ref="H103:Q103" si="217">IF(SUM(H317,H531,H745,H959,H1175)=0,"",SUM(H317,H531,H745,H959,H1175))</f>
        <v/>
      </c>
      <c r="I103" s="218" t="str">
        <f t="shared" si="217"/>
        <v/>
      </c>
      <c r="J103" s="218" t="str">
        <f t="shared" si="217"/>
        <v/>
      </c>
      <c r="K103" s="218" t="str">
        <f t="shared" si="217"/>
        <v/>
      </c>
      <c r="L103" s="218" t="str">
        <f t="shared" si="217"/>
        <v/>
      </c>
      <c r="M103" s="218" t="str">
        <f t="shared" si="217"/>
        <v/>
      </c>
      <c r="N103" s="218" t="str">
        <f t="shared" si="217"/>
        <v/>
      </c>
      <c r="O103" s="218" t="str">
        <f t="shared" si="217"/>
        <v/>
      </c>
      <c r="P103" s="218" t="str">
        <f t="shared" si="217"/>
        <v/>
      </c>
      <c r="Q103" s="218" t="str">
        <f t="shared" si="217"/>
        <v/>
      </c>
      <c r="R103" s="218" t="str">
        <f t="shared" ref="R103:AA103" si="218">IF(SUM(R317,R531,R745,R959,R1175)=0,"",SUM(R317,R531,R745,R959,R1175))</f>
        <v/>
      </c>
      <c r="S103" s="218" t="str">
        <f t="shared" si="218"/>
        <v/>
      </c>
      <c r="T103" s="218" t="str">
        <f t="shared" si="218"/>
        <v/>
      </c>
      <c r="U103" s="218" t="str">
        <f t="shared" si="218"/>
        <v/>
      </c>
      <c r="V103" s="218" t="str">
        <f t="shared" si="218"/>
        <v/>
      </c>
      <c r="W103" s="218" t="str">
        <f t="shared" si="218"/>
        <v/>
      </c>
      <c r="X103" s="218" t="str">
        <f t="shared" si="218"/>
        <v/>
      </c>
      <c r="Y103" s="218" t="str">
        <f t="shared" si="218"/>
        <v/>
      </c>
      <c r="Z103" s="218" t="str">
        <f t="shared" si="218"/>
        <v/>
      </c>
      <c r="AA103" s="300" t="str">
        <f t="shared" si="218"/>
        <v/>
      </c>
    </row>
    <row r="104" spans="1:27" s="73" customFormat="1" ht="18" hidden="1" customHeight="1" x14ac:dyDescent="0.25">
      <c r="A104" s="173">
        <f>'CLINs &amp; Ceiling Rates'!B105</f>
        <v>0</v>
      </c>
      <c r="B104" s="173">
        <f>'CLINs &amp; Ceiling Rates'!C105</f>
        <v>0</v>
      </c>
      <c r="C104" s="174" t="str">
        <f>CONCATENATE("X",RIGHT('CLINs &amp; Ceiling Rates'!G105,6))</f>
        <v>X</v>
      </c>
      <c r="D104" s="211">
        <f t="shared" si="153"/>
        <v>0</v>
      </c>
      <c r="E104" s="175">
        <f t="shared" si="184"/>
        <v>0</v>
      </c>
      <c r="F104" s="175">
        <f t="shared" si="184"/>
        <v>0</v>
      </c>
      <c r="G104" s="429">
        <f t="shared" si="184"/>
        <v>0</v>
      </c>
      <c r="H104" s="431" t="str">
        <f t="shared" ref="H104:Q104" si="219">IF(SUM(H318,H532,H746,H960,H1176)=0,"",SUM(H318,H532,H746,H960,H1176))</f>
        <v/>
      </c>
      <c r="I104" s="218" t="str">
        <f t="shared" si="219"/>
        <v/>
      </c>
      <c r="J104" s="218" t="str">
        <f t="shared" si="219"/>
        <v/>
      </c>
      <c r="K104" s="218" t="str">
        <f t="shared" si="219"/>
        <v/>
      </c>
      <c r="L104" s="218" t="str">
        <f t="shared" si="219"/>
        <v/>
      </c>
      <c r="M104" s="218" t="str">
        <f t="shared" si="219"/>
        <v/>
      </c>
      <c r="N104" s="218" t="str">
        <f t="shared" si="219"/>
        <v/>
      </c>
      <c r="O104" s="218" t="str">
        <f t="shared" si="219"/>
        <v/>
      </c>
      <c r="P104" s="218" t="str">
        <f t="shared" si="219"/>
        <v/>
      </c>
      <c r="Q104" s="218" t="str">
        <f t="shared" si="219"/>
        <v/>
      </c>
      <c r="R104" s="218" t="str">
        <f t="shared" ref="R104:AA104" si="220">IF(SUM(R318,R532,R746,R960,R1176)=0,"",SUM(R318,R532,R746,R960,R1176))</f>
        <v/>
      </c>
      <c r="S104" s="218" t="str">
        <f t="shared" si="220"/>
        <v/>
      </c>
      <c r="T104" s="218" t="str">
        <f t="shared" si="220"/>
        <v/>
      </c>
      <c r="U104" s="218" t="str">
        <f t="shared" si="220"/>
        <v/>
      </c>
      <c r="V104" s="218" t="str">
        <f t="shared" si="220"/>
        <v/>
      </c>
      <c r="W104" s="218" t="str">
        <f t="shared" si="220"/>
        <v/>
      </c>
      <c r="X104" s="218" t="str">
        <f t="shared" si="220"/>
        <v/>
      </c>
      <c r="Y104" s="218" t="str">
        <f t="shared" si="220"/>
        <v/>
      </c>
      <c r="Z104" s="218" t="str">
        <f t="shared" si="220"/>
        <v/>
      </c>
      <c r="AA104" s="300" t="str">
        <f t="shared" si="220"/>
        <v/>
      </c>
    </row>
    <row r="105" spans="1:27" s="73" customFormat="1" ht="18" hidden="1" customHeight="1" x14ac:dyDescent="0.25">
      <c r="A105" s="173">
        <f>'CLINs &amp; Ceiling Rates'!B106</f>
        <v>0</v>
      </c>
      <c r="B105" s="173">
        <f>'CLINs &amp; Ceiling Rates'!C106</f>
        <v>0</v>
      </c>
      <c r="C105" s="174" t="str">
        <f>CONCATENATE("X",RIGHT('CLINs &amp; Ceiling Rates'!G106,6))</f>
        <v>X</v>
      </c>
      <c r="D105" s="211">
        <f t="shared" si="153"/>
        <v>0</v>
      </c>
      <c r="E105" s="175">
        <f t="shared" si="184"/>
        <v>0</v>
      </c>
      <c r="F105" s="175">
        <f t="shared" si="184"/>
        <v>0</v>
      </c>
      <c r="G105" s="429">
        <f t="shared" si="184"/>
        <v>0</v>
      </c>
      <c r="H105" s="431" t="str">
        <f t="shared" ref="H105:Q105" si="221">IF(SUM(H319,H533,H747,H961,H1177)=0,"",SUM(H319,H533,H747,H961,H1177))</f>
        <v/>
      </c>
      <c r="I105" s="218" t="str">
        <f t="shared" si="221"/>
        <v/>
      </c>
      <c r="J105" s="218" t="str">
        <f t="shared" si="221"/>
        <v/>
      </c>
      <c r="K105" s="218" t="str">
        <f t="shared" si="221"/>
        <v/>
      </c>
      <c r="L105" s="218" t="str">
        <f t="shared" si="221"/>
        <v/>
      </c>
      <c r="M105" s="218" t="str">
        <f t="shared" si="221"/>
        <v/>
      </c>
      <c r="N105" s="218" t="str">
        <f t="shared" si="221"/>
        <v/>
      </c>
      <c r="O105" s="218" t="str">
        <f t="shared" si="221"/>
        <v/>
      </c>
      <c r="P105" s="218" t="str">
        <f t="shared" si="221"/>
        <v/>
      </c>
      <c r="Q105" s="218" t="str">
        <f t="shared" si="221"/>
        <v/>
      </c>
      <c r="R105" s="218" t="str">
        <f t="shared" ref="R105:AA105" si="222">IF(SUM(R319,R533,R747,R961,R1177)=0,"",SUM(R319,R533,R747,R961,R1177))</f>
        <v/>
      </c>
      <c r="S105" s="218" t="str">
        <f t="shared" si="222"/>
        <v/>
      </c>
      <c r="T105" s="218" t="str">
        <f t="shared" si="222"/>
        <v/>
      </c>
      <c r="U105" s="218" t="str">
        <f t="shared" si="222"/>
        <v/>
      </c>
      <c r="V105" s="218" t="str">
        <f t="shared" si="222"/>
        <v/>
      </c>
      <c r="W105" s="218" t="str">
        <f t="shared" si="222"/>
        <v/>
      </c>
      <c r="X105" s="218" t="str">
        <f t="shared" si="222"/>
        <v/>
      </c>
      <c r="Y105" s="218" t="str">
        <f t="shared" si="222"/>
        <v/>
      </c>
      <c r="Z105" s="218" t="str">
        <f t="shared" si="222"/>
        <v/>
      </c>
      <c r="AA105" s="300" t="str">
        <f t="shared" si="222"/>
        <v/>
      </c>
    </row>
    <row r="106" spans="1:27" s="73" customFormat="1" ht="18" hidden="1" customHeight="1" x14ac:dyDescent="0.25">
      <c r="A106" s="173">
        <f>'CLINs &amp; Ceiling Rates'!B107</f>
        <v>0</v>
      </c>
      <c r="B106" s="173">
        <f>'CLINs &amp; Ceiling Rates'!C107</f>
        <v>0</v>
      </c>
      <c r="C106" s="174" t="str">
        <f>CONCATENATE("X",RIGHT('CLINs &amp; Ceiling Rates'!G107,6))</f>
        <v>X</v>
      </c>
      <c r="D106" s="211">
        <f t="shared" si="153"/>
        <v>0</v>
      </c>
      <c r="E106" s="175">
        <f t="shared" si="184"/>
        <v>0</v>
      </c>
      <c r="F106" s="175">
        <f t="shared" si="184"/>
        <v>0</v>
      </c>
      <c r="G106" s="429">
        <f t="shared" si="184"/>
        <v>0</v>
      </c>
      <c r="H106" s="431" t="str">
        <f t="shared" ref="H106:Q106" si="223">IF(SUM(H320,H534,H748,H962,H1178)=0,"",SUM(H320,H534,H748,H962,H1178))</f>
        <v/>
      </c>
      <c r="I106" s="218" t="str">
        <f t="shared" si="223"/>
        <v/>
      </c>
      <c r="J106" s="218" t="str">
        <f t="shared" si="223"/>
        <v/>
      </c>
      <c r="K106" s="218" t="str">
        <f t="shared" si="223"/>
        <v/>
      </c>
      <c r="L106" s="218" t="str">
        <f t="shared" si="223"/>
        <v/>
      </c>
      <c r="M106" s="218" t="str">
        <f t="shared" si="223"/>
        <v/>
      </c>
      <c r="N106" s="218" t="str">
        <f t="shared" si="223"/>
        <v/>
      </c>
      <c r="O106" s="218" t="str">
        <f t="shared" si="223"/>
        <v/>
      </c>
      <c r="P106" s="218" t="str">
        <f t="shared" si="223"/>
        <v/>
      </c>
      <c r="Q106" s="218" t="str">
        <f t="shared" si="223"/>
        <v/>
      </c>
      <c r="R106" s="218" t="str">
        <f t="shared" ref="R106:AA106" si="224">IF(SUM(R320,R534,R748,R962,R1178)=0,"",SUM(R320,R534,R748,R962,R1178))</f>
        <v/>
      </c>
      <c r="S106" s="218" t="str">
        <f t="shared" si="224"/>
        <v/>
      </c>
      <c r="T106" s="218" t="str">
        <f t="shared" si="224"/>
        <v/>
      </c>
      <c r="U106" s="218" t="str">
        <f t="shared" si="224"/>
        <v/>
      </c>
      <c r="V106" s="218" t="str">
        <f t="shared" si="224"/>
        <v/>
      </c>
      <c r="W106" s="218" t="str">
        <f t="shared" si="224"/>
        <v/>
      </c>
      <c r="X106" s="218" t="str">
        <f t="shared" si="224"/>
        <v/>
      </c>
      <c r="Y106" s="218" t="str">
        <f t="shared" si="224"/>
        <v/>
      </c>
      <c r="Z106" s="218" t="str">
        <f t="shared" si="224"/>
        <v/>
      </c>
      <c r="AA106" s="300" t="str">
        <f t="shared" si="224"/>
        <v/>
      </c>
    </row>
    <row r="107" spans="1:27" s="73" customFormat="1" ht="18" hidden="1" customHeight="1" x14ac:dyDescent="0.25">
      <c r="A107" s="173">
        <f>'CLINs &amp; Ceiling Rates'!B108</f>
        <v>0</v>
      </c>
      <c r="B107" s="173">
        <f>'CLINs &amp; Ceiling Rates'!C108</f>
        <v>0</v>
      </c>
      <c r="C107" s="174" t="str">
        <f>CONCATENATE("X",RIGHT('CLINs &amp; Ceiling Rates'!G108,6))</f>
        <v>X</v>
      </c>
      <c r="D107" s="211">
        <f t="shared" si="153"/>
        <v>0</v>
      </c>
      <c r="E107" s="175">
        <f t="shared" ref="E107:G126" si="225">SUM(E321,E535,E749,E963,E1179)</f>
        <v>0</v>
      </c>
      <c r="F107" s="175">
        <f t="shared" si="225"/>
        <v>0</v>
      </c>
      <c r="G107" s="429">
        <f t="shared" si="225"/>
        <v>0</v>
      </c>
      <c r="H107" s="431" t="str">
        <f t="shared" ref="H107:Q107" si="226">IF(SUM(H321,H535,H749,H963,H1179)=0,"",SUM(H321,H535,H749,H963,H1179))</f>
        <v/>
      </c>
      <c r="I107" s="218" t="str">
        <f t="shared" si="226"/>
        <v/>
      </c>
      <c r="J107" s="218" t="str">
        <f t="shared" si="226"/>
        <v/>
      </c>
      <c r="K107" s="218" t="str">
        <f t="shared" si="226"/>
        <v/>
      </c>
      <c r="L107" s="218" t="str">
        <f t="shared" si="226"/>
        <v/>
      </c>
      <c r="M107" s="218" t="str">
        <f t="shared" si="226"/>
        <v/>
      </c>
      <c r="N107" s="218" t="str">
        <f t="shared" si="226"/>
        <v/>
      </c>
      <c r="O107" s="218" t="str">
        <f t="shared" si="226"/>
        <v/>
      </c>
      <c r="P107" s="218" t="str">
        <f t="shared" si="226"/>
        <v/>
      </c>
      <c r="Q107" s="218" t="str">
        <f t="shared" si="226"/>
        <v/>
      </c>
      <c r="R107" s="218" t="str">
        <f t="shared" ref="R107:AA107" si="227">IF(SUM(R321,R535,R749,R963,R1179)=0,"",SUM(R321,R535,R749,R963,R1179))</f>
        <v/>
      </c>
      <c r="S107" s="218" t="str">
        <f t="shared" si="227"/>
        <v/>
      </c>
      <c r="T107" s="218" t="str">
        <f t="shared" si="227"/>
        <v/>
      </c>
      <c r="U107" s="218" t="str">
        <f t="shared" si="227"/>
        <v/>
      </c>
      <c r="V107" s="218" t="str">
        <f t="shared" si="227"/>
        <v/>
      </c>
      <c r="W107" s="218" t="str">
        <f t="shared" si="227"/>
        <v/>
      </c>
      <c r="X107" s="218" t="str">
        <f t="shared" si="227"/>
        <v/>
      </c>
      <c r="Y107" s="218" t="str">
        <f t="shared" si="227"/>
        <v/>
      </c>
      <c r="Z107" s="218" t="str">
        <f t="shared" si="227"/>
        <v/>
      </c>
      <c r="AA107" s="300" t="str">
        <f t="shared" si="227"/>
        <v/>
      </c>
    </row>
    <row r="108" spans="1:27" s="73" customFormat="1" ht="18" hidden="1" customHeight="1" x14ac:dyDescent="0.25">
      <c r="A108" s="173">
        <f>'CLINs &amp; Ceiling Rates'!B109</f>
        <v>0</v>
      </c>
      <c r="B108" s="173">
        <f>'CLINs &amp; Ceiling Rates'!C109</f>
        <v>0</v>
      </c>
      <c r="C108" s="174" t="str">
        <f>CONCATENATE("X",RIGHT('CLINs &amp; Ceiling Rates'!G109,6))</f>
        <v>X</v>
      </c>
      <c r="D108" s="211">
        <f t="shared" si="153"/>
        <v>0</v>
      </c>
      <c r="E108" s="175">
        <f t="shared" si="225"/>
        <v>0</v>
      </c>
      <c r="F108" s="175">
        <f t="shared" si="225"/>
        <v>0</v>
      </c>
      <c r="G108" s="429">
        <f t="shared" si="225"/>
        <v>0</v>
      </c>
      <c r="H108" s="431" t="str">
        <f t="shared" ref="H108:Q108" si="228">IF(SUM(H322,H536,H750,H964,H1180)=0,"",SUM(H322,H536,H750,H964,H1180))</f>
        <v/>
      </c>
      <c r="I108" s="218" t="str">
        <f t="shared" si="228"/>
        <v/>
      </c>
      <c r="J108" s="218" t="str">
        <f t="shared" si="228"/>
        <v/>
      </c>
      <c r="K108" s="218" t="str">
        <f t="shared" si="228"/>
        <v/>
      </c>
      <c r="L108" s="218" t="str">
        <f t="shared" si="228"/>
        <v/>
      </c>
      <c r="M108" s="218" t="str">
        <f t="shared" si="228"/>
        <v/>
      </c>
      <c r="N108" s="218" t="str">
        <f t="shared" si="228"/>
        <v/>
      </c>
      <c r="O108" s="218" t="str">
        <f t="shared" si="228"/>
        <v/>
      </c>
      <c r="P108" s="218" t="str">
        <f t="shared" si="228"/>
        <v/>
      </c>
      <c r="Q108" s="218" t="str">
        <f t="shared" si="228"/>
        <v/>
      </c>
      <c r="R108" s="218" t="str">
        <f t="shared" ref="R108:AA108" si="229">IF(SUM(R322,R536,R750,R964,R1180)=0,"",SUM(R322,R536,R750,R964,R1180))</f>
        <v/>
      </c>
      <c r="S108" s="218" t="str">
        <f t="shared" si="229"/>
        <v/>
      </c>
      <c r="T108" s="218" t="str">
        <f t="shared" si="229"/>
        <v/>
      </c>
      <c r="U108" s="218" t="str">
        <f t="shared" si="229"/>
        <v/>
      </c>
      <c r="V108" s="218" t="str">
        <f t="shared" si="229"/>
        <v/>
      </c>
      <c r="W108" s="218" t="str">
        <f t="shared" si="229"/>
        <v/>
      </c>
      <c r="X108" s="218" t="str">
        <f t="shared" si="229"/>
        <v/>
      </c>
      <c r="Y108" s="218" t="str">
        <f t="shared" si="229"/>
        <v/>
      </c>
      <c r="Z108" s="218" t="str">
        <f t="shared" si="229"/>
        <v/>
      </c>
      <c r="AA108" s="300" t="str">
        <f t="shared" si="229"/>
        <v/>
      </c>
    </row>
    <row r="109" spans="1:27" s="73" customFormat="1" ht="18" hidden="1" customHeight="1" x14ac:dyDescent="0.25">
      <c r="A109" s="173">
        <f>'CLINs &amp; Ceiling Rates'!B110</f>
        <v>0</v>
      </c>
      <c r="B109" s="173">
        <f>'CLINs &amp; Ceiling Rates'!C110</f>
        <v>0</v>
      </c>
      <c r="C109" s="174" t="str">
        <f>CONCATENATE("X",RIGHT('CLINs &amp; Ceiling Rates'!G110,6))</f>
        <v>X</v>
      </c>
      <c r="D109" s="211">
        <f t="shared" si="153"/>
        <v>0</v>
      </c>
      <c r="E109" s="175">
        <f t="shared" si="225"/>
        <v>0</v>
      </c>
      <c r="F109" s="175">
        <f t="shared" si="225"/>
        <v>0</v>
      </c>
      <c r="G109" s="429">
        <f t="shared" si="225"/>
        <v>0</v>
      </c>
      <c r="H109" s="431" t="str">
        <f t="shared" ref="H109:Q109" si="230">IF(SUM(H323,H537,H751,H965,H1181)=0,"",SUM(H323,H537,H751,H965,H1181))</f>
        <v/>
      </c>
      <c r="I109" s="218" t="str">
        <f t="shared" si="230"/>
        <v/>
      </c>
      <c r="J109" s="218" t="str">
        <f t="shared" si="230"/>
        <v/>
      </c>
      <c r="K109" s="218" t="str">
        <f t="shared" si="230"/>
        <v/>
      </c>
      <c r="L109" s="218" t="str">
        <f t="shared" si="230"/>
        <v/>
      </c>
      <c r="M109" s="218" t="str">
        <f t="shared" si="230"/>
        <v/>
      </c>
      <c r="N109" s="218" t="str">
        <f t="shared" si="230"/>
        <v/>
      </c>
      <c r="O109" s="218" t="str">
        <f t="shared" si="230"/>
        <v/>
      </c>
      <c r="P109" s="218" t="str">
        <f t="shared" si="230"/>
        <v/>
      </c>
      <c r="Q109" s="218" t="str">
        <f t="shared" si="230"/>
        <v/>
      </c>
      <c r="R109" s="218" t="str">
        <f t="shared" ref="R109:AA109" si="231">IF(SUM(R323,R537,R751,R965,R1181)=0,"",SUM(R323,R537,R751,R965,R1181))</f>
        <v/>
      </c>
      <c r="S109" s="218" t="str">
        <f t="shared" si="231"/>
        <v/>
      </c>
      <c r="T109" s="218" t="str">
        <f t="shared" si="231"/>
        <v/>
      </c>
      <c r="U109" s="218" t="str">
        <f t="shared" si="231"/>
        <v/>
      </c>
      <c r="V109" s="218" t="str">
        <f t="shared" si="231"/>
        <v/>
      </c>
      <c r="W109" s="218" t="str">
        <f t="shared" si="231"/>
        <v/>
      </c>
      <c r="X109" s="218" t="str">
        <f t="shared" si="231"/>
        <v/>
      </c>
      <c r="Y109" s="218" t="str">
        <f t="shared" si="231"/>
        <v/>
      </c>
      <c r="Z109" s="218" t="str">
        <f t="shared" si="231"/>
        <v/>
      </c>
      <c r="AA109" s="300" t="str">
        <f t="shared" si="231"/>
        <v/>
      </c>
    </row>
    <row r="110" spans="1:27" s="73" customFormat="1" ht="18" hidden="1" customHeight="1" x14ac:dyDescent="0.25">
      <c r="A110" s="173">
        <f>'CLINs &amp; Ceiling Rates'!B111</f>
        <v>0</v>
      </c>
      <c r="B110" s="173">
        <f>'CLINs &amp; Ceiling Rates'!C111</f>
        <v>0</v>
      </c>
      <c r="C110" s="174" t="str">
        <f>CONCATENATE("X",RIGHT('CLINs &amp; Ceiling Rates'!G111,6))</f>
        <v>X</v>
      </c>
      <c r="D110" s="211">
        <f t="shared" si="153"/>
        <v>0</v>
      </c>
      <c r="E110" s="175">
        <f t="shared" si="225"/>
        <v>0</v>
      </c>
      <c r="F110" s="175">
        <f t="shared" si="225"/>
        <v>0</v>
      </c>
      <c r="G110" s="429">
        <f t="shared" si="225"/>
        <v>0</v>
      </c>
      <c r="H110" s="431" t="str">
        <f t="shared" ref="H110:Q110" si="232">IF(SUM(H324,H538,H752,H966,H1182)=0,"",SUM(H324,H538,H752,H966,H1182))</f>
        <v/>
      </c>
      <c r="I110" s="218" t="str">
        <f t="shared" si="232"/>
        <v/>
      </c>
      <c r="J110" s="218" t="str">
        <f t="shared" si="232"/>
        <v/>
      </c>
      <c r="K110" s="218" t="str">
        <f t="shared" si="232"/>
        <v/>
      </c>
      <c r="L110" s="218" t="str">
        <f t="shared" si="232"/>
        <v/>
      </c>
      <c r="M110" s="218" t="str">
        <f t="shared" si="232"/>
        <v/>
      </c>
      <c r="N110" s="218" t="str">
        <f t="shared" si="232"/>
        <v/>
      </c>
      <c r="O110" s="218" t="str">
        <f t="shared" si="232"/>
        <v/>
      </c>
      <c r="P110" s="218" t="str">
        <f t="shared" si="232"/>
        <v/>
      </c>
      <c r="Q110" s="218" t="str">
        <f t="shared" si="232"/>
        <v/>
      </c>
      <c r="R110" s="218" t="str">
        <f t="shared" ref="R110:AA110" si="233">IF(SUM(R324,R538,R752,R966,R1182)=0,"",SUM(R324,R538,R752,R966,R1182))</f>
        <v/>
      </c>
      <c r="S110" s="218" t="str">
        <f t="shared" si="233"/>
        <v/>
      </c>
      <c r="T110" s="218" t="str">
        <f t="shared" si="233"/>
        <v/>
      </c>
      <c r="U110" s="218" t="str">
        <f t="shared" si="233"/>
        <v/>
      </c>
      <c r="V110" s="218" t="str">
        <f t="shared" si="233"/>
        <v/>
      </c>
      <c r="W110" s="218" t="str">
        <f t="shared" si="233"/>
        <v/>
      </c>
      <c r="X110" s="218" t="str">
        <f t="shared" si="233"/>
        <v/>
      </c>
      <c r="Y110" s="218" t="str">
        <f t="shared" si="233"/>
        <v/>
      </c>
      <c r="Z110" s="218" t="str">
        <f t="shared" si="233"/>
        <v/>
      </c>
      <c r="AA110" s="300" t="str">
        <f t="shared" si="233"/>
        <v/>
      </c>
    </row>
    <row r="111" spans="1:27" s="73" customFormat="1" ht="18" hidden="1" customHeight="1" x14ac:dyDescent="0.25">
      <c r="A111" s="173">
        <f>'CLINs &amp; Ceiling Rates'!B112</f>
        <v>0</v>
      </c>
      <c r="B111" s="173">
        <f>'CLINs &amp; Ceiling Rates'!C112</f>
        <v>0</v>
      </c>
      <c r="C111" s="174" t="str">
        <f>CONCATENATE("X",RIGHT('CLINs &amp; Ceiling Rates'!G112,6))</f>
        <v>X</v>
      </c>
      <c r="D111" s="211">
        <f t="shared" si="153"/>
        <v>0</v>
      </c>
      <c r="E111" s="175">
        <f t="shared" si="225"/>
        <v>0</v>
      </c>
      <c r="F111" s="175">
        <f t="shared" si="225"/>
        <v>0</v>
      </c>
      <c r="G111" s="429">
        <f t="shared" si="225"/>
        <v>0</v>
      </c>
      <c r="H111" s="431" t="str">
        <f t="shared" ref="H111:Q111" si="234">IF(SUM(H325,H539,H753,H967,H1183)=0,"",SUM(H325,H539,H753,H967,H1183))</f>
        <v/>
      </c>
      <c r="I111" s="218" t="str">
        <f t="shared" si="234"/>
        <v/>
      </c>
      <c r="J111" s="218" t="str">
        <f t="shared" si="234"/>
        <v/>
      </c>
      <c r="K111" s="218" t="str">
        <f t="shared" si="234"/>
        <v/>
      </c>
      <c r="L111" s="218" t="str">
        <f t="shared" si="234"/>
        <v/>
      </c>
      <c r="M111" s="218" t="str">
        <f t="shared" si="234"/>
        <v/>
      </c>
      <c r="N111" s="218" t="str">
        <f t="shared" si="234"/>
        <v/>
      </c>
      <c r="O111" s="218" t="str">
        <f t="shared" si="234"/>
        <v/>
      </c>
      <c r="P111" s="218" t="str">
        <f t="shared" si="234"/>
        <v/>
      </c>
      <c r="Q111" s="218" t="str">
        <f t="shared" si="234"/>
        <v/>
      </c>
      <c r="R111" s="218" t="str">
        <f t="shared" ref="R111:AA111" si="235">IF(SUM(R325,R539,R753,R967,R1183)=0,"",SUM(R325,R539,R753,R967,R1183))</f>
        <v/>
      </c>
      <c r="S111" s="218" t="str">
        <f t="shared" si="235"/>
        <v/>
      </c>
      <c r="T111" s="218" t="str">
        <f t="shared" si="235"/>
        <v/>
      </c>
      <c r="U111" s="218" t="str">
        <f t="shared" si="235"/>
        <v/>
      </c>
      <c r="V111" s="218" t="str">
        <f t="shared" si="235"/>
        <v/>
      </c>
      <c r="W111" s="218" t="str">
        <f t="shared" si="235"/>
        <v/>
      </c>
      <c r="X111" s="218" t="str">
        <f t="shared" si="235"/>
        <v/>
      </c>
      <c r="Y111" s="218" t="str">
        <f t="shared" si="235"/>
        <v/>
      </c>
      <c r="Z111" s="218" t="str">
        <f t="shared" si="235"/>
        <v/>
      </c>
      <c r="AA111" s="300" t="str">
        <f t="shared" si="235"/>
        <v/>
      </c>
    </row>
    <row r="112" spans="1:27" s="73" customFormat="1" ht="18" hidden="1" customHeight="1" x14ac:dyDescent="0.25">
      <c r="A112" s="173">
        <f>'CLINs &amp; Ceiling Rates'!B113</f>
        <v>0</v>
      </c>
      <c r="B112" s="173">
        <f>'CLINs &amp; Ceiling Rates'!C113</f>
        <v>0</v>
      </c>
      <c r="C112" s="174" t="str">
        <f>CONCATENATE("X",RIGHT('CLINs &amp; Ceiling Rates'!G113,6))</f>
        <v>X</v>
      </c>
      <c r="D112" s="211">
        <f t="shared" si="153"/>
        <v>0</v>
      </c>
      <c r="E112" s="175">
        <f t="shared" si="225"/>
        <v>0</v>
      </c>
      <c r="F112" s="175">
        <f t="shared" si="225"/>
        <v>0</v>
      </c>
      <c r="G112" s="429">
        <f t="shared" si="225"/>
        <v>0</v>
      </c>
      <c r="H112" s="431" t="str">
        <f t="shared" ref="H112:Q112" si="236">IF(SUM(H326,H540,H754,H968,H1184)=0,"",SUM(H326,H540,H754,H968,H1184))</f>
        <v/>
      </c>
      <c r="I112" s="218" t="str">
        <f t="shared" si="236"/>
        <v/>
      </c>
      <c r="J112" s="218" t="str">
        <f t="shared" si="236"/>
        <v/>
      </c>
      <c r="K112" s="218" t="str">
        <f t="shared" si="236"/>
        <v/>
      </c>
      <c r="L112" s="218" t="str">
        <f t="shared" si="236"/>
        <v/>
      </c>
      <c r="M112" s="218" t="str">
        <f t="shared" si="236"/>
        <v/>
      </c>
      <c r="N112" s="218" t="str">
        <f t="shared" si="236"/>
        <v/>
      </c>
      <c r="O112" s="218" t="str">
        <f t="shared" si="236"/>
        <v/>
      </c>
      <c r="P112" s="218" t="str">
        <f t="shared" si="236"/>
        <v/>
      </c>
      <c r="Q112" s="218" t="str">
        <f t="shared" si="236"/>
        <v/>
      </c>
      <c r="R112" s="218" t="str">
        <f t="shared" ref="R112:AA112" si="237">IF(SUM(R326,R540,R754,R968,R1184)=0,"",SUM(R326,R540,R754,R968,R1184))</f>
        <v/>
      </c>
      <c r="S112" s="218" t="str">
        <f t="shared" si="237"/>
        <v/>
      </c>
      <c r="T112" s="218" t="str">
        <f t="shared" si="237"/>
        <v/>
      </c>
      <c r="U112" s="218" t="str">
        <f t="shared" si="237"/>
        <v/>
      </c>
      <c r="V112" s="218" t="str">
        <f t="shared" si="237"/>
        <v/>
      </c>
      <c r="W112" s="218" t="str">
        <f t="shared" si="237"/>
        <v/>
      </c>
      <c r="X112" s="218" t="str">
        <f t="shared" si="237"/>
        <v/>
      </c>
      <c r="Y112" s="218" t="str">
        <f t="shared" si="237"/>
        <v/>
      </c>
      <c r="Z112" s="218" t="str">
        <f t="shared" si="237"/>
        <v/>
      </c>
      <c r="AA112" s="300" t="str">
        <f t="shared" si="237"/>
        <v/>
      </c>
    </row>
    <row r="113" spans="1:27" s="73" customFormat="1" ht="18" hidden="1" customHeight="1" x14ac:dyDescent="0.25">
      <c r="A113" s="173">
        <f>'CLINs &amp; Ceiling Rates'!B114</f>
        <v>0</v>
      </c>
      <c r="B113" s="173">
        <f>'CLINs &amp; Ceiling Rates'!C114</f>
        <v>0</v>
      </c>
      <c r="C113" s="174" t="str">
        <f>CONCATENATE("X",RIGHT('CLINs &amp; Ceiling Rates'!G114,6))</f>
        <v>X</v>
      </c>
      <c r="D113" s="211">
        <f t="shared" si="153"/>
        <v>0</v>
      </c>
      <c r="E113" s="175">
        <f t="shared" si="225"/>
        <v>0</v>
      </c>
      <c r="F113" s="175">
        <f t="shared" si="225"/>
        <v>0</v>
      </c>
      <c r="G113" s="429">
        <f t="shared" si="225"/>
        <v>0</v>
      </c>
      <c r="H113" s="431" t="str">
        <f t="shared" ref="H113:Q113" si="238">IF(SUM(H327,H541,H755,H969,H1185)=0,"",SUM(H327,H541,H755,H969,H1185))</f>
        <v/>
      </c>
      <c r="I113" s="218" t="str">
        <f t="shared" si="238"/>
        <v/>
      </c>
      <c r="J113" s="218" t="str">
        <f t="shared" si="238"/>
        <v/>
      </c>
      <c r="K113" s="218" t="str">
        <f t="shared" si="238"/>
        <v/>
      </c>
      <c r="L113" s="218" t="str">
        <f t="shared" si="238"/>
        <v/>
      </c>
      <c r="M113" s="218" t="str">
        <f t="shared" si="238"/>
        <v/>
      </c>
      <c r="N113" s="218" t="str">
        <f t="shared" si="238"/>
        <v/>
      </c>
      <c r="O113" s="218" t="str">
        <f t="shared" si="238"/>
        <v/>
      </c>
      <c r="P113" s="218" t="str">
        <f t="shared" si="238"/>
        <v/>
      </c>
      <c r="Q113" s="218" t="str">
        <f t="shared" si="238"/>
        <v/>
      </c>
      <c r="R113" s="218" t="str">
        <f t="shared" ref="R113:AA113" si="239">IF(SUM(R327,R541,R755,R969,R1185)=0,"",SUM(R327,R541,R755,R969,R1185))</f>
        <v/>
      </c>
      <c r="S113" s="218" t="str">
        <f t="shared" si="239"/>
        <v/>
      </c>
      <c r="T113" s="218" t="str">
        <f t="shared" si="239"/>
        <v/>
      </c>
      <c r="U113" s="218" t="str">
        <f t="shared" si="239"/>
        <v/>
      </c>
      <c r="V113" s="218" t="str">
        <f t="shared" si="239"/>
        <v/>
      </c>
      <c r="W113" s="218" t="str">
        <f t="shared" si="239"/>
        <v/>
      </c>
      <c r="X113" s="218" t="str">
        <f t="shared" si="239"/>
        <v/>
      </c>
      <c r="Y113" s="218" t="str">
        <f t="shared" si="239"/>
        <v/>
      </c>
      <c r="Z113" s="218" t="str">
        <f t="shared" si="239"/>
        <v/>
      </c>
      <c r="AA113" s="300" t="str">
        <f t="shared" si="239"/>
        <v/>
      </c>
    </row>
    <row r="114" spans="1:27" s="73" customFormat="1" ht="18" hidden="1" customHeight="1" x14ac:dyDescent="0.25">
      <c r="A114" s="173">
        <f>'CLINs &amp; Ceiling Rates'!B115</f>
        <v>0</v>
      </c>
      <c r="B114" s="173">
        <f>'CLINs &amp; Ceiling Rates'!C115</f>
        <v>0</v>
      </c>
      <c r="C114" s="174" t="str">
        <f>CONCATENATE("X",RIGHT('CLINs &amp; Ceiling Rates'!G115,6))</f>
        <v>X</v>
      </c>
      <c r="D114" s="211">
        <f t="shared" si="153"/>
        <v>0</v>
      </c>
      <c r="E114" s="175">
        <f t="shared" si="225"/>
        <v>0</v>
      </c>
      <c r="F114" s="175">
        <f t="shared" si="225"/>
        <v>0</v>
      </c>
      <c r="G114" s="429">
        <f t="shared" si="225"/>
        <v>0</v>
      </c>
      <c r="H114" s="431" t="str">
        <f t="shared" ref="H114:Q114" si="240">IF(SUM(H328,H542,H756,H970,H1186)=0,"",SUM(H328,H542,H756,H970,H1186))</f>
        <v/>
      </c>
      <c r="I114" s="218" t="str">
        <f t="shared" si="240"/>
        <v/>
      </c>
      <c r="J114" s="218" t="str">
        <f t="shared" si="240"/>
        <v/>
      </c>
      <c r="K114" s="218" t="str">
        <f t="shared" si="240"/>
        <v/>
      </c>
      <c r="L114" s="218" t="str">
        <f t="shared" si="240"/>
        <v/>
      </c>
      <c r="M114" s="218" t="str">
        <f t="shared" si="240"/>
        <v/>
      </c>
      <c r="N114" s="218" t="str">
        <f t="shared" si="240"/>
        <v/>
      </c>
      <c r="O114" s="218" t="str">
        <f t="shared" si="240"/>
        <v/>
      </c>
      <c r="P114" s="218" t="str">
        <f t="shared" si="240"/>
        <v/>
      </c>
      <c r="Q114" s="218" t="str">
        <f t="shared" si="240"/>
        <v/>
      </c>
      <c r="R114" s="218" t="str">
        <f t="shared" ref="R114:AA114" si="241">IF(SUM(R328,R542,R756,R970,R1186)=0,"",SUM(R328,R542,R756,R970,R1186))</f>
        <v/>
      </c>
      <c r="S114" s="218" t="str">
        <f t="shared" si="241"/>
        <v/>
      </c>
      <c r="T114" s="218" t="str">
        <f t="shared" si="241"/>
        <v/>
      </c>
      <c r="U114" s="218" t="str">
        <f t="shared" si="241"/>
        <v/>
      </c>
      <c r="V114" s="218" t="str">
        <f t="shared" si="241"/>
        <v/>
      </c>
      <c r="W114" s="218" t="str">
        <f t="shared" si="241"/>
        <v/>
      </c>
      <c r="X114" s="218" t="str">
        <f t="shared" si="241"/>
        <v/>
      </c>
      <c r="Y114" s="218" t="str">
        <f t="shared" si="241"/>
        <v/>
      </c>
      <c r="Z114" s="218" t="str">
        <f t="shared" si="241"/>
        <v/>
      </c>
      <c r="AA114" s="300" t="str">
        <f t="shared" si="241"/>
        <v/>
      </c>
    </row>
    <row r="115" spans="1:27" s="73" customFormat="1" ht="18" hidden="1" customHeight="1" x14ac:dyDescent="0.25">
      <c r="A115" s="173">
        <f>'CLINs &amp; Ceiling Rates'!B116</f>
        <v>0</v>
      </c>
      <c r="B115" s="173">
        <f>'CLINs &amp; Ceiling Rates'!C116</f>
        <v>0</v>
      </c>
      <c r="C115" s="174" t="str">
        <f>CONCATENATE("X",RIGHT('CLINs &amp; Ceiling Rates'!G116,6))</f>
        <v>X</v>
      </c>
      <c r="D115" s="211">
        <f t="shared" si="153"/>
        <v>0</v>
      </c>
      <c r="E115" s="175">
        <f t="shared" si="225"/>
        <v>0</v>
      </c>
      <c r="F115" s="175">
        <f t="shared" si="225"/>
        <v>0</v>
      </c>
      <c r="G115" s="429">
        <f t="shared" si="225"/>
        <v>0</v>
      </c>
      <c r="H115" s="431" t="str">
        <f t="shared" ref="H115:Q115" si="242">IF(SUM(H329,H543,H757,H971,H1187)=0,"",SUM(H329,H543,H757,H971,H1187))</f>
        <v/>
      </c>
      <c r="I115" s="218" t="str">
        <f t="shared" si="242"/>
        <v/>
      </c>
      <c r="J115" s="218" t="str">
        <f t="shared" si="242"/>
        <v/>
      </c>
      <c r="K115" s="218" t="str">
        <f t="shared" si="242"/>
        <v/>
      </c>
      <c r="L115" s="218" t="str">
        <f t="shared" si="242"/>
        <v/>
      </c>
      <c r="M115" s="218" t="str">
        <f t="shared" si="242"/>
        <v/>
      </c>
      <c r="N115" s="218" t="str">
        <f t="shared" si="242"/>
        <v/>
      </c>
      <c r="O115" s="218" t="str">
        <f t="shared" si="242"/>
        <v/>
      </c>
      <c r="P115" s="218" t="str">
        <f t="shared" si="242"/>
        <v/>
      </c>
      <c r="Q115" s="218" t="str">
        <f t="shared" si="242"/>
        <v/>
      </c>
      <c r="R115" s="218" t="str">
        <f t="shared" ref="R115:AA115" si="243">IF(SUM(R329,R543,R757,R971,R1187)=0,"",SUM(R329,R543,R757,R971,R1187))</f>
        <v/>
      </c>
      <c r="S115" s="218" t="str">
        <f t="shared" si="243"/>
        <v/>
      </c>
      <c r="T115" s="218" t="str">
        <f t="shared" si="243"/>
        <v/>
      </c>
      <c r="U115" s="218" t="str">
        <f t="shared" si="243"/>
        <v/>
      </c>
      <c r="V115" s="218" t="str">
        <f t="shared" si="243"/>
        <v/>
      </c>
      <c r="W115" s="218" t="str">
        <f t="shared" si="243"/>
        <v/>
      </c>
      <c r="X115" s="218" t="str">
        <f t="shared" si="243"/>
        <v/>
      </c>
      <c r="Y115" s="218" t="str">
        <f t="shared" si="243"/>
        <v/>
      </c>
      <c r="Z115" s="218" t="str">
        <f t="shared" si="243"/>
        <v/>
      </c>
      <c r="AA115" s="300" t="str">
        <f t="shared" si="243"/>
        <v/>
      </c>
    </row>
    <row r="116" spans="1:27" s="73" customFormat="1" ht="18" hidden="1" customHeight="1" x14ac:dyDescent="0.25">
      <c r="A116" s="173">
        <f>'CLINs &amp; Ceiling Rates'!B117</f>
        <v>0</v>
      </c>
      <c r="B116" s="173">
        <f>'CLINs &amp; Ceiling Rates'!C117</f>
        <v>0</v>
      </c>
      <c r="C116" s="174" t="str">
        <f>CONCATENATE("X",RIGHT('CLINs &amp; Ceiling Rates'!G117,6))</f>
        <v>X</v>
      </c>
      <c r="D116" s="211">
        <f t="shared" si="153"/>
        <v>0</v>
      </c>
      <c r="E116" s="175">
        <f t="shared" si="225"/>
        <v>0</v>
      </c>
      <c r="F116" s="175">
        <f t="shared" si="225"/>
        <v>0</v>
      </c>
      <c r="G116" s="429">
        <f t="shared" si="225"/>
        <v>0</v>
      </c>
      <c r="H116" s="431" t="str">
        <f t="shared" ref="H116:Q116" si="244">IF(SUM(H330,H544,H758,H972,H1188)=0,"",SUM(H330,H544,H758,H972,H1188))</f>
        <v/>
      </c>
      <c r="I116" s="218" t="str">
        <f t="shared" si="244"/>
        <v/>
      </c>
      <c r="J116" s="218" t="str">
        <f t="shared" si="244"/>
        <v/>
      </c>
      <c r="K116" s="218" t="str">
        <f t="shared" si="244"/>
        <v/>
      </c>
      <c r="L116" s="218" t="str">
        <f t="shared" si="244"/>
        <v/>
      </c>
      <c r="M116" s="218" t="str">
        <f t="shared" si="244"/>
        <v/>
      </c>
      <c r="N116" s="218" t="str">
        <f t="shared" si="244"/>
        <v/>
      </c>
      <c r="O116" s="218" t="str">
        <f t="shared" si="244"/>
        <v/>
      </c>
      <c r="P116" s="218" t="str">
        <f t="shared" si="244"/>
        <v/>
      </c>
      <c r="Q116" s="218" t="str">
        <f t="shared" si="244"/>
        <v/>
      </c>
      <c r="R116" s="218" t="str">
        <f t="shared" ref="R116:AA116" si="245">IF(SUM(R330,R544,R758,R972,R1188)=0,"",SUM(R330,R544,R758,R972,R1188))</f>
        <v/>
      </c>
      <c r="S116" s="218" t="str">
        <f t="shared" si="245"/>
        <v/>
      </c>
      <c r="T116" s="218" t="str">
        <f t="shared" si="245"/>
        <v/>
      </c>
      <c r="U116" s="218" t="str">
        <f t="shared" si="245"/>
        <v/>
      </c>
      <c r="V116" s="218" t="str">
        <f t="shared" si="245"/>
        <v/>
      </c>
      <c r="W116" s="218" t="str">
        <f t="shared" si="245"/>
        <v/>
      </c>
      <c r="X116" s="218" t="str">
        <f t="shared" si="245"/>
        <v/>
      </c>
      <c r="Y116" s="218" t="str">
        <f t="shared" si="245"/>
        <v/>
      </c>
      <c r="Z116" s="218" t="str">
        <f t="shared" si="245"/>
        <v/>
      </c>
      <c r="AA116" s="300" t="str">
        <f t="shared" si="245"/>
        <v/>
      </c>
    </row>
    <row r="117" spans="1:27" s="73" customFormat="1" ht="18" hidden="1" customHeight="1" x14ac:dyDescent="0.25">
      <c r="A117" s="173">
        <f>'CLINs &amp; Ceiling Rates'!B118</f>
        <v>0</v>
      </c>
      <c r="B117" s="173">
        <f>'CLINs &amp; Ceiling Rates'!C118</f>
        <v>0</v>
      </c>
      <c r="C117" s="174" t="str">
        <f>CONCATENATE("X",RIGHT('CLINs &amp; Ceiling Rates'!G118,6))</f>
        <v>X</v>
      </c>
      <c r="D117" s="211">
        <f t="shared" si="153"/>
        <v>0</v>
      </c>
      <c r="E117" s="175">
        <f t="shared" si="225"/>
        <v>0</v>
      </c>
      <c r="F117" s="175">
        <f t="shared" si="225"/>
        <v>0</v>
      </c>
      <c r="G117" s="429">
        <f t="shared" si="225"/>
        <v>0</v>
      </c>
      <c r="H117" s="431" t="str">
        <f t="shared" ref="H117:Q117" si="246">IF(SUM(H331,H545,H759,H973,H1189)=0,"",SUM(H331,H545,H759,H973,H1189))</f>
        <v/>
      </c>
      <c r="I117" s="218" t="str">
        <f t="shared" si="246"/>
        <v/>
      </c>
      <c r="J117" s="218" t="str">
        <f t="shared" si="246"/>
        <v/>
      </c>
      <c r="K117" s="218" t="str">
        <f t="shared" si="246"/>
        <v/>
      </c>
      <c r="L117" s="218" t="str">
        <f t="shared" si="246"/>
        <v/>
      </c>
      <c r="M117" s="218" t="str">
        <f t="shared" si="246"/>
        <v/>
      </c>
      <c r="N117" s="218" t="str">
        <f t="shared" si="246"/>
        <v/>
      </c>
      <c r="O117" s="218" t="str">
        <f t="shared" si="246"/>
        <v/>
      </c>
      <c r="P117" s="218" t="str">
        <f t="shared" si="246"/>
        <v/>
      </c>
      <c r="Q117" s="218" t="str">
        <f t="shared" si="246"/>
        <v/>
      </c>
      <c r="R117" s="218" t="str">
        <f t="shared" ref="R117:AA117" si="247">IF(SUM(R331,R545,R759,R973,R1189)=0,"",SUM(R331,R545,R759,R973,R1189))</f>
        <v/>
      </c>
      <c r="S117" s="218" t="str">
        <f t="shared" si="247"/>
        <v/>
      </c>
      <c r="T117" s="218" t="str">
        <f t="shared" si="247"/>
        <v/>
      </c>
      <c r="U117" s="218" t="str">
        <f t="shared" si="247"/>
        <v/>
      </c>
      <c r="V117" s="218" t="str">
        <f t="shared" si="247"/>
        <v/>
      </c>
      <c r="W117" s="218" t="str">
        <f t="shared" si="247"/>
        <v/>
      </c>
      <c r="X117" s="218" t="str">
        <f t="shared" si="247"/>
        <v/>
      </c>
      <c r="Y117" s="218" t="str">
        <f t="shared" si="247"/>
        <v/>
      </c>
      <c r="Z117" s="218" t="str">
        <f t="shared" si="247"/>
        <v/>
      </c>
      <c r="AA117" s="300" t="str">
        <f t="shared" si="247"/>
        <v/>
      </c>
    </row>
    <row r="118" spans="1:27" s="73" customFormat="1" ht="18" hidden="1" customHeight="1" x14ac:dyDescent="0.25">
      <c r="A118" s="173">
        <f>'CLINs &amp; Ceiling Rates'!B119</f>
        <v>0</v>
      </c>
      <c r="B118" s="173">
        <f>'CLINs &amp; Ceiling Rates'!C119</f>
        <v>0</v>
      </c>
      <c r="C118" s="174" t="str">
        <f>CONCATENATE("X",RIGHT('CLINs &amp; Ceiling Rates'!G119,6))</f>
        <v>X</v>
      </c>
      <c r="D118" s="211">
        <f t="shared" si="153"/>
        <v>0</v>
      </c>
      <c r="E118" s="175">
        <f t="shared" si="225"/>
        <v>0</v>
      </c>
      <c r="F118" s="175">
        <f t="shared" si="225"/>
        <v>0</v>
      </c>
      <c r="G118" s="429">
        <f t="shared" si="225"/>
        <v>0</v>
      </c>
      <c r="H118" s="431" t="str">
        <f t="shared" ref="H118:Q118" si="248">IF(SUM(H332,H546,H760,H974,H1190)=0,"",SUM(H332,H546,H760,H974,H1190))</f>
        <v/>
      </c>
      <c r="I118" s="218" t="str">
        <f t="shared" si="248"/>
        <v/>
      </c>
      <c r="J118" s="218" t="str">
        <f t="shared" si="248"/>
        <v/>
      </c>
      <c r="K118" s="218" t="str">
        <f t="shared" si="248"/>
        <v/>
      </c>
      <c r="L118" s="218" t="str">
        <f t="shared" si="248"/>
        <v/>
      </c>
      <c r="M118" s="218" t="str">
        <f t="shared" si="248"/>
        <v/>
      </c>
      <c r="N118" s="218" t="str">
        <f t="shared" si="248"/>
        <v/>
      </c>
      <c r="O118" s="218" t="str">
        <f t="shared" si="248"/>
        <v/>
      </c>
      <c r="P118" s="218" t="str">
        <f t="shared" si="248"/>
        <v/>
      </c>
      <c r="Q118" s="218" t="str">
        <f t="shared" si="248"/>
        <v/>
      </c>
      <c r="R118" s="218" t="str">
        <f t="shared" ref="R118:AA118" si="249">IF(SUM(R332,R546,R760,R974,R1190)=0,"",SUM(R332,R546,R760,R974,R1190))</f>
        <v/>
      </c>
      <c r="S118" s="218" t="str">
        <f t="shared" si="249"/>
        <v/>
      </c>
      <c r="T118" s="218" t="str">
        <f t="shared" si="249"/>
        <v/>
      </c>
      <c r="U118" s="218" t="str">
        <f t="shared" si="249"/>
        <v/>
      </c>
      <c r="V118" s="218" t="str">
        <f t="shared" si="249"/>
        <v/>
      </c>
      <c r="W118" s="218" t="str">
        <f t="shared" si="249"/>
        <v/>
      </c>
      <c r="X118" s="218" t="str">
        <f t="shared" si="249"/>
        <v/>
      </c>
      <c r="Y118" s="218" t="str">
        <f t="shared" si="249"/>
        <v/>
      </c>
      <c r="Z118" s="218" t="str">
        <f t="shared" si="249"/>
        <v/>
      </c>
      <c r="AA118" s="300" t="str">
        <f t="shared" si="249"/>
        <v/>
      </c>
    </row>
    <row r="119" spans="1:27" s="73" customFormat="1" ht="18" hidden="1" customHeight="1" x14ac:dyDescent="0.25">
      <c r="A119" s="173">
        <f>'CLINs &amp; Ceiling Rates'!B120</f>
        <v>0</v>
      </c>
      <c r="B119" s="173">
        <f>'CLINs &amp; Ceiling Rates'!C120</f>
        <v>0</v>
      </c>
      <c r="C119" s="174" t="str">
        <f>CONCATENATE("X",RIGHT('CLINs &amp; Ceiling Rates'!G120,6))</f>
        <v>X</v>
      </c>
      <c r="D119" s="211">
        <f t="shared" si="153"/>
        <v>0</v>
      </c>
      <c r="E119" s="175">
        <f t="shared" si="225"/>
        <v>0</v>
      </c>
      <c r="F119" s="175">
        <f t="shared" si="225"/>
        <v>0</v>
      </c>
      <c r="G119" s="429">
        <f t="shared" si="225"/>
        <v>0</v>
      </c>
      <c r="H119" s="431" t="str">
        <f t="shared" ref="H119:Q119" si="250">IF(SUM(H333,H547,H761,H975,H1191)=0,"",SUM(H333,H547,H761,H975,H1191))</f>
        <v/>
      </c>
      <c r="I119" s="218" t="str">
        <f t="shared" si="250"/>
        <v/>
      </c>
      <c r="J119" s="218" t="str">
        <f t="shared" si="250"/>
        <v/>
      </c>
      <c r="K119" s="218" t="str">
        <f t="shared" si="250"/>
        <v/>
      </c>
      <c r="L119" s="218" t="str">
        <f t="shared" si="250"/>
        <v/>
      </c>
      <c r="M119" s="218" t="str">
        <f t="shared" si="250"/>
        <v/>
      </c>
      <c r="N119" s="218" t="str">
        <f t="shared" si="250"/>
        <v/>
      </c>
      <c r="O119" s="218" t="str">
        <f t="shared" si="250"/>
        <v/>
      </c>
      <c r="P119" s="218" t="str">
        <f t="shared" si="250"/>
        <v/>
      </c>
      <c r="Q119" s="218" t="str">
        <f t="shared" si="250"/>
        <v/>
      </c>
      <c r="R119" s="218" t="str">
        <f t="shared" ref="R119:AA119" si="251">IF(SUM(R333,R547,R761,R975,R1191)=0,"",SUM(R333,R547,R761,R975,R1191))</f>
        <v/>
      </c>
      <c r="S119" s="218" t="str">
        <f t="shared" si="251"/>
        <v/>
      </c>
      <c r="T119" s="218" t="str">
        <f t="shared" si="251"/>
        <v/>
      </c>
      <c r="U119" s="218" t="str">
        <f t="shared" si="251"/>
        <v/>
      </c>
      <c r="V119" s="218" t="str">
        <f t="shared" si="251"/>
        <v/>
      </c>
      <c r="W119" s="218" t="str">
        <f t="shared" si="251"/>
        <v/>
      </c>
      <c r="X119" s="218" t="str">
        <f t="shared" si="251"/>
        <v/>
      </c>
      <c r="Y119" s="218" t="str">
        <f t="shared" si="251"/>
        <v/>
      </c>
      <c r="Z119" s="218" t="str">
        <f t="shared" si="251"/>
        <v/>
      </c>
      <c r="AA119" s="300" t="str">
        <f t="shared" si="251"/>
        <v/>
      </c>
    </row>
    <row r="120" spans="1:27" s="73" customFormat="1" ht="18" hidden="1" customHeight="1" x14ac:dyDescent="0.25">
      <c r="A120" s="173">
        <f>'CLINs &amp; Ceiling Rates'!B121</f>
        <v>0</v>
      </c>
      <c r="B120" s="173">
        <f>'CLINs &amp; Ceiling Rates'!C121</f>
        <v>0</v>
      </c>
      <c r="C120" s="174" t="str">
        <f>CONCATENATE("X",RIGHT('CLINs &amp; Ceiling Rates'!G121,6))</f>
        <v>X</v>
      </c>
      <c r="D120" s="211">
        <f t="shared" si="153"/>
        <v>0</v>
      </c>
      <c r="E120" s="175">
        <f t="shared" si="225"/>
        <v>0</v>
      </c>
      <c r="F120" s="175">
        <f t="shared" si="225"/>
        <v>0</v>
      </c>
      <c r="G120" s="429">
        <f t="shared" si="225"/>
        <v>0</v>
      </c>
      <c r="H120" s="431" t="str">
        <f t="shared" ref="H120:Q120" si="252">IF(SUM(H334,H548,H762,H976,H1192)=0,"",SUM(H334,H548,H762,H976,H1192))</f>
        <v/>
      </c>
      <c r="I120" s="218" t="str">
        <f t="shared" si="252"/>
        <v/>
      </c>
      <c r="J120" s="218" t="str">
        <f t="shared" si="252"/>
        <v/>
      </c>
      <c r="K120" s="218" t="str">
        <f t="shared" si="252"/>
        <v/>
      </c>
      <c r="L120" s="218" t="str">
        <f t="shared" si="252"/>
        <v/>
      </c>
      <c r="M120" s="218" t="str">
        <f t="shared" si="252"/>
        <v/>
      </c>
      <c r="N120" s="218" t="str">
        <f t="shared" si="252"/>
        <v/>
      </c>
      <c r="O120" s="218" t="str">
        <f t="shared" si="252"/>
        <v/>
      </c>
      <c r="P120" s="218" t="str">
        <f t="shared" si="252"/>
        <v/>
      </c>
      <c r="Q120" s="218" t="str">
        <f t="shared" si="252"/>
        <v/>
      </c>
      <c r="R120" s="218" t="str">
        <f t="shared" ref="R120:AA120" si="253">IF(SUM(R334,R548,R762,R976,R1192)=0,"",SUM(R334,R548,R762,R976,R1192))</f>
        <v/>
      </c>
      <c r="S120" s="218" t="str">
        <f t="shared" si="253"/>
        <v/>
      </c>
      <c r="T120" s="218" t="str">
        <f t="shared" si="253"/>
        <v/>
      </c>
      <c r="U120" s="218" t="str">
        <f t="shared" si="253"/>
        <v/>
      </c>
      <c r="V120" s="218" t="str">
        <f t="shared" si="253"/>
        <v/>
      </c>
      <c r="W120" s="218" t="str">
        <f t="shared" si="253"/>
        <v/>
      </c>
      <c r="X120" s="218" t="str">
        <f t="shared" si="253"/>
        <v/>
      </c>
      <c r="Y120" s="218" t="str">
        <f t="shared" si="253"/>
        <v/>
      </c>
      <c r="Z120" s="218" t="str">
        <f t="shared" si="253"/>
        <v/>
      </c>
      <c r="AA120" s="300" t="str">
        <f t="shared" si="253"/>
        <v/>
      </c>
    </row>
    <row r="121" spans="1:27" s="73" customFormat="1" ht="18" hidden="1" customHeight="1" x14ac:dyDescent="0.25">
      <c r="A121" s="173">
        <f>'CLINs &amp; Ceiling Rates'!B122</f>
        <v>0</v>
      </c>
      <c r="B121" s="173">
        <f>'CLINs &amp; Ceiling Rates'!C122</f>
        <v>0</v>
      </c>
      <c r="C121" s="174" t="str">
        <f>CONCATENATE("X",RIGHT('CLINs &amp; Ceiling Rates'!G122,6))</f>
        <v>X</v>
      </c>
      <c r="D121" s="211">
        <f t="shared" si="153"/>
        <v>0</v>
      </c>
      <c r="E121" s="175">
        <f t="shared" si="225"/>
        <v>0</v>
      </c>
      <c r="F121" s="175">
        <f t="shared" si="225"/>
        <v>0</v>
      </c>
      <c r="G121" s="429">
        <f t="shared" si="225"/>
        <v>0</v>
      </c>
      <c r="H121" s="431" t="str">
        <f t="shared" ref="H121:Q121" si="254">IF(SUM(H335,H549,H763,H977,H1193)=0,"",SUM(H335,H549,H763,H977,H1193))</f>
        <v/>
      </c>
      <c r="I121" s="218" t="str">
        <f t="shared" si="254"/>
        <v/>
      </c>
      <c r="J121" s="218" t="str">
        <f t="shared" si="254"/>
        <v/>
      </c>
      <c r="K121" s="218" t="str">
        <f t="shared" si="254"/>
        <v/>
      </c>
      <c r="L121" s="218" t="str">
        <f t="shared" si="254"/>
        <v/>
      </c>
      <c r="M121" s="218" t="str">
        <f t="shared" si="254"/>
        <v/>
      </c>
      <c r="N121" s="218" t="str">
        <f t="shared" si="254"/>
        <v/>
      </c>
      <c r="O121" s="218" t="str">
        <f t="shared" si="254"/>
        <v/>
      </c>
      <c r="P121" s="218" t="str">
        <f t="shared" si="254"/>
        <v/>
      </c>
      <c r="Q121" s="218" t="str">
        <f t="shared" si="254"/>
        <v/>
      </c>
      <c r="R121" s="218" t="str">
        <f t="shared" ref="R121:AA121" si="255">IF(SUM(R335,R549,R763,R977,R1193)=0,"",SUM(R335,R549,R763,R977,R1193))</f>
        <v/>
      </c>
      <c r="S121" s="218" t="str">
        <f t="shared" si="255"/>
        <v/>
      </c>
      <c r="T121" s="218" t="str">
        <f t="shared" si="255"/>
        <v/>
      </c>
      <c r="U121" s="218" t="str">
        <f t="shared" si="255"/>
        <v/>
      </c>
      <c r="V121" s="218" t="str">
        <f t="shared" si="255"/>
        <v/>
      </c>
      <c r="W121" s="218" t="str">
        <f t="shared" si="255"/>
        <v/>
      </c>
      <c r="X121" s="218" t="str">
        <f t="shared" si="255"/>
        <v/>
      </c>
      <c r="Y121" s="218" t="str">
        <f t="shared" si="255"/>
        <v/>
      </c>
      <c r="Z121" s="218" t="str">
        <f t="shared" si="255"/>
        <v/>
      </c>
      <c r="AA121" s="300" t="str">
        <f t="shared" si="255"/>
        <v/>
      </c>
    </row>
    <row r="122" spans="1:27" s="73" customFormat="1" ht="18" hidden="1" customHeight="1" x14ac:dyDescent="0.25">
      <c r="A122" s="173">
        <f>'CLINs &amp; Ceiling Rates'!B123</f>
        <v>0</v>
      </c>
      <c r="B122" s="173">
        <f>'CLINs &amp; Ceiling Rates'!C123</f>
        <v>0</v>
      </c>
      <c r="C122" s="174" t="str">
        <f>CONCATENATE("X",RIGHT('CLINs &amp; Ceiling Rates'!G123,6))</f>
        <v>X</v>
      </c>
      <c r="D122" s="211">
        <f t="shared" si="153"/>
        <v>0</v>
      </c>
      <c r="E122" s="175">
        <f t="shared" si="225"/>
        <v>0</v>
      </c>
      <c r="F122" s="175">
        <f t="shared" si="225"/>
        <v>0</v>
      </c>
      <c r="G122" s="429">
        <f t="shared" si="225"/>
        <v>0</v>
      </c>
      <c r="H122" s="431" t="str">
        <f t="shared" ref="H122:Q122" si="256">IF(SUM(H336,H550,H764,H978,H1194)=0,"",SUM(H336,H550,H764,H978,H1194))</f>
        <v/>
      </c>
      <c r="I122" s="218" t="str">
        <f t="shared" si="256"/>
        <v/>
      </c>
      <c r="J122" s="218" t="str">
        <f t="shared" si="256"/>
        <v/>
      </c>
      <c r="K122" s="218" t="str">
        <f t="shared" si="256"/>
        <v/>
      </c>
      <c r="L122" s="218" t="str">
        <f t="shared" si="256"/>
        <v/>
      </c>
      <c r="M122" s="218" t="str">
        <f t="shared" si="256"/>
        <v/>
      </c>
      <c r="N122" s="218" t="str">
        <f t="shared" si="256"/>
        <v/>
      </c>
      <c r="O122" s="218" t="str">
        <f t="shared" si="256"/>
        <v/>
      </c>
      <c r="P122" s="218" t="str">
        <f t="shared" si="256"/>
        <v/>
      </c>
      <c r="Q122" s="218" t="str">
        <f t="shared" si="256"/>
        <v/>
      </c>
      <c r="R122" s="218" t="str">
        <f t="shared" ref="R122:AA122" si="257">IF(SUM(R336,R550,R764,R978,R1194)=0,"",SUM(R336,R550,R764,R978,R1194))</f>
        <v/>
      </c>
      <c r="S122" s="218" t="str">
        <f t="shared" si="257"/>
        <v/>
      </c>
      <c r="T122" s="218" t="str">
        <f t="shared" si="257"/>
        <v/>
      </c>
      <c r="U122" s="218" t="str">
        <f t="shared" si="257"/>
        <v/>
      </c>
      <c r="V122" s="218" t="str">
        <f t="shared" si="257"/>
        <v/>
      </c>
      <c r="W122" s="218" t="str">
        <f t="shared" si="257"/>
        <v/>
      </c>
      <c r="X122" s="218" t="str">
        <f t="shared" si="257"/>
        <v/>
      </c>
      <c r="Y122" s="218" t="str">
        <f t="shared" si="257"/>
        <v/>
      </c>
      <c r="Z122" s="218" t="str">
        <f t="shared" si="257"/>
        <v/>
      </c>
      <c r="AA122" s="300" t="str">
        <f t="shared" si="257"/>
        <v/>
      </c>
    </row>
    <row r="123" spans="1:27" s="73" customFormat="1" ht="18" hidden="1" customHeight="1" x14ac:dyDescent="0.25">
      <c r="A123" s="173">
        <f>'CLINs &amp; Ceiling Rates'!B124</f>
        <v>0</v>
      </c>
      <c r="B123" s="173">
        <f>'CLINs &amp; Ceiling Rates'!C124</f>
        <v>0</v>
      </c>
      <c r="C123" s="174" t="str">
        <f>CONCATENATE("X",RIGHT('CLINs &amp; Ceiling Rates'!G124,6))</f>
        <v>X</v>
      </c>
      <c r="D123" s="211">
        <f t="shared" si="153"/>
        <v>0</v>
      </c>
      <c r="E123" s="175">
        <f t="shared" si="225"/>
        <v>0</v>
      </c>
      <c r="F123" s="175">
        <f t="shared" si="225"/>
        <v>0</v>
      </c>
      <c r="G123" s="429">
        <f t="shared" si="225"/>
        <v>0</v>
      </c>
      <c r="H123" s="431" t="str">
        <f t="shared" ref="H123:Q123" si="258">IF(SUM(H337,H551,H765,H979,H1195)=0,"",SUM(H337,H551,H765,H979,H1195))</f>
        <v/>
      </c>
      <c r="I123" s="218" t="str">
        <f t="shared" si="258"/>
        <v/>
      </c>
      <c r="J123" s="218" t="str">
        <f t="shared" si="258"/>
        <v/>
      </c>
      <c r="K123" s="218" t="str">
        <f t="shared" si="258"/>
        <v/>
      </c>
      <c r="L123" s="218" t="str">
        <f t="shared" si="258"/>
        <v/>
      </c>
      <c r="M123" s="218" t="str">
        <f t="shared" si="258"/>
        <v/>
      </c>
      <c r="N123" s="218" t="str">
        <f t="shared" si="258"/>
        <v/>
      </c>
      <c r="O123" s="218" t="str">
        <f t="shared" si="258"/>
        <v/>
      </c>
      <c r="P123" s="218" t="str">
        <f t="shared" si="258"/>
        <v/>
      </c>
      <c r="Q123" s="218" t="str">
        <f t="shared" si="258"/>
        <v/>
      </c>
      <c r="R123" s="218" t="str">
        <f t="shared" ref="R123:AA123" si="259">IF(SUM(R337,R551,R765,R979,R1195)=0,"",SUM(R337,R551,R765,R979,R1195))</f>
        <v/>
      </c>
      <c r="S123" s="218" t="str">
        <f t="shared" si="259"/>
        <v/>
      </c>
      <c r="T123" s="218" t="str">
        <f t="shared" si="259"/>
        <v/>
      </c>
      <c r="U123" s="218" t="str">
        <f t="shared" si="259"/>
        <v/>
      </c>
      <c r="V123" s="218" t="str">
        <f t="shared" si="259"/>
        <v/>
      </c>
      <c r="W123" s="218" t="str">
        <f t="shared" si="259"/>
        <v/>
      </c>
      <c r="X123" s="218" t="str">
        <f t="shared" si="259"/>
        <v/>
      </c>
      <c r="Y123" s="218" t="str">
        <f t="shared" si="259"/>
        <v/>
      </c>
      <c r="Z123" s="218" t="str">
        <f t="shared" si="259"/>
        <v/>
      </c>
      <c r="AA123" s="300" t="str">
        <f t="shared" si="259"/>
        <v/>
      </c>
    </row>
    <row r="124" spans="1:27" s="73" customFormat="1" ht="18" hidden="1" customHeight="1" x14ac:dyDescent="0.25">
      <c r="A124" s="173">
        <f>'CLINs &amp; Ceiling Rates'!B125</f>
        <v>0</v>
      </c>
      <c r="B124" s="173">
        <f>'CLINs &amp; Ceiling Rates'!C125</f>
        <v>0</v>
      </c>
      <c r="C124" s="174" t="str">
        <f>CONCATENATE("X",RIGHT('CLINs &amp; Ceiling Rates'!G125,6))</f>
        <v>X</v>
      </c>
      <c r="D124" s="211">
        <f t="shared" si="153"/>
        <v>0</v>
      </c>
      <c r="E124" s="175">
        <f t="shared" si="225"/>
        <v>0</v>
      </c>
      <c r="F124" s="175">
        <f t="shared" si="225"/>
        <v>0</v>
      </c>
      <c r="G124" s="429">
        <f t="shared" si="225"/>
        <v>0</v>
      </c>
      <c r="H124" s="431" t="str">
        <f t="shared" ref="H124:Q124" si="260">IF(SUM(H338,H552,H766,H980,H1196)=0,"",SUM(H338,H552,H766,H980,H1196))</f>
        <v/>
      </c>
      <c r="I124" s="218" t="str">
        <f t="shared" si="260"/>
        <v/>
      </c>
      <c r="J124" s="218" t="str">
        <f t="shared" si="260"/>
        <v/>
      </c>
      <c r="K124" s="218" t="str">
        <f t="shared" si="260"/>
        <v/>
      </c>
      <c r="L124" s="218" t="str">
        <f t="shared" si="260"/>
        <v/>
      </c>
      <c r="M124" s="218" t="str">
        <f t="shared" si="260"/>
        <v/>
      </c>
      <c r="N124" s="218" t="str">
        <f t="shared" si="260"/>
        <v/>
      </c>
      <c r="O124" s="218" t="str">
        <f t="shared" si="260"/>
        <v/>
      </c>
      <c r="P124" s="218" t="str">
        <f t="shared" si="260"/>
        <v/>
      </c>
      <c r="Q124" s="218" t="str">
        <f t="shared" si="260"/>
        <v/>
      </c>
      <c r="R124" s="218" t="str">
        <f t="shared" ref="R124:AA124" si="261">IF(SUM(R338,R552,R766,R980,R1196)=0,"",SUM(R338,R552,R766,R980,R1196))</f>
        <v/>
      </c>
      <c r="S124" s="218" t="str">
        <f t="shared" si="261"/>
        <v/>
      </c>
      <c r="T124" s="218" t="str">
        <f t="shared" si="261"/>
        <v/>
      </c>
      <c r="U124" s="218" t="str">
        <f t="shared" si="261"/>
        <v/>
      </c>
      <c r="V124" s="218" t="str">
        <f t="shared" si="261"/>
        <v/>
      </c>
      <c r="W124" s="218" t="str">
        <f t="shared" si="261"/>
        <v/>
      </c>
      <c r="X124" s="218" t="str">
        <f t="shared" si="261"/>
        <v/>
      </c>
      <c r="Y124" s="218" t="str">
        <f t="shared" si="261"/>
        <v/>
      </c>
      <c r="Z124" s="218" t="str">
        <f t="shared" si="261"/>
        <v/>
      </c>
      <c r="AA124" s="300" t="str">
        <f t="shared" si="261"/>
        <v/>
      </c>
    </row>
    <row r="125" spans="1:27" s="73" customFormat="1" ht="18" hidden="1" customHeight="1" x14ac:dyDescent="0.25">
      <c r="A125" s="173">
        <f>'CLINs &amp; Ceiling Rates'!B126</f>
        <v>0</v>
      </c>
      <c r="B125" s="173">
        <f>'CLINs &amp; Ceiling Rates'!C126</f>
        <v>0</v>
      </c>
      <c r="C125" s="174" t="str">
        <f>CONCATENATE("X",RIGHT('CLINs &amp; Ceiling Rates'!G126,6))</f>
        <v>X</v>
      </c>
      <c r="D125" s="211">
        <f t="shared" si="153"/>
        <v>0</v>
      </c>
      <c r="E125" s="175">
        <f t="shared" si="225"/>
        <v>0</v>
      </c>
      <c r="F125" s="175">
        <f t="shared" si="225"/>
        <v>0</v>
      </c>
      <c r="G125" s="429">
        <f t="shared" si="225"/>
        <v>0</v>
      </c>
      <c r="H125" s="431" t="str">
        <f t="shared" ref="H125:Q125" si="262">IF(SUM(H339,H553,H767,H981,H1197)=0,"",SUM(H339,H553,H767,H981,H1197))</f>
        <v/>
      </c>
      <c r="I125" s="218" t="str">
        <f t="shared" si="262"/>
        <v/>
      </c>
      <c r="J125" s="218" t="str">
        <f t="shared" si="262"/>
        <v/>
      </c>
      <c r="K125" s="218" t="str">
        <f t="shared" si="262"/>
        <v/>
      </c>
      <c r="L125" s="218" t="str">
        <f t="shared" si="262"/>
        <v/>
      </c>
      <c r="M125" s="218" t="str">
        <f t="shared" si="262"/>
        <v/>
      </c>
      <c r="N125" s="218" t="str">
        <f t="shared" si="262"/>
        <v/>
      </c>
      <c r="O125" s="218" t="str">
        <f t="shared" si="262"/>
        <v/>
      </c>
      <c r="P125" s="218" t="str">
        <f t="shared" si="262"/>
        <v/>
      </c>
      <c r="Q125" s="218" t="str">
        <f t="shared" si="262"/>
        <v/>
      </c>
      <c r="R125" s="218" t="str">
        <f t="shared" ref="R125:AA125" si="263">IF(SUM(R339,R553,R767,R981,R1197)=0,"",SUM(R339,R553,R767,R981,R1197))</f>
        <v/>
      </c>
      <c r="S125" s="218" t="str">
        <f t="shared" si="263"/>
        <v/>
      </c>
      <c r="T125" s="218" t="str">
        <f t="shared" si="263"/>
        <v/>
      </c>
      <c r="U125" s="218" t="str">
        <f t="shared" si="263"/>
        <v/>
      </c>
      <c r="V125" s="218" t="str">
        <f t="shared" si="263"/>
        <v/>
      </c>
      <c r="W125" s="218" t="str">
        <f t="shared" si="263"/>
        <v/>
      </c>
      <c r="X125" s="218" t="str">
        <f t="shared" si="263"/>
        <v/>
      </c>
      <c r="Y125" s="218" t="str">
        <f t="shared" si="263"/>
        <v/>
      </c>
      <c r="Z125" s="218" t="str">
        <f t="shared" si="263"/>
        <v/>
      </c>
      <c r="AA125" s="300" t="str">
        <f t="shared" si="263"/>
        <v/>
      </c>
    </row>
    <row r="126" spans="1:27" s="73" customFormat="1" ht="18" hidden="1" customHeight="1" x14ac:dyDescent="0.25">
      <c r="A126" s="173">
        <f>'CLINs &amp; Ceiling Rates'!B127</f>
        <v>0</v>
      </c>
      <c r="B126" s="173">
        <f>'CLINs &amp; Ceiling Rates'!C127</f>
        <v>0</v>
      </c>
      <c r="C126" s="174" t="str">
        <f>CONCATENATE("X",RIGHT('CLINs &amp; Ceiling Rates'!G127,6))</f>
        <v>X</v>
      </c>
      <c r="D126" s="211">
        <f t="shared" si="153"/>
        <v>0</v>
      </c>
      <c r="E126" s="175">
        <f t="shared" si="225"/>
        <v>0</v>
      </c>
      <c r="F126" s="175">
        <f t="shared" si="225"/>
        <v>0</v>
      </c>
      <c r="G126" s="429">
        <f t="shared" si="225"/>
        <v>0</v>
      </c>
      <c r="H126" s="431" t="str">
        <f t="shared" ref="H126:Q126" si="264">IF(SUM(H340,H554,H768,H982,H1198)=0,"",SUM(H340,H554,H768,H982,H1198))</f>
        <v/>
      </c>
      <c r="I126" s="218" t="str">
        <f t="shared" si="264"/>
        <v/>
      </c>
      <c r="J126" s="218" t="str">
        <f t="shared" si="264"/>
        <v/>
      </c>
      <c r="K126" s="218" t="str">
        <f t="shared" si="264"/>
        <v/>
      </c>
      <c r="L126" s="218" t="str">
        <f t="shared" si="264"/>
        <v/>
      </c>
      <c r="M126" s="218" t="str">
        <f t="shared" si="264"/>
        <v/>
      </c>
      <c r="N126" s="218" t="str">
        <f t="shared" si="264"/>
        <v/>
      </c>
      <c r="O126" s="218" t="str">
        <f t="shared" si="264"/>
        <v/>
      </c>
      <c r="P126" s="218" t="str">
        <f t="shared" si="264"/>
        <v/>
      </c>
      <c r="Q126" s="218" t="str">
        <f t="shared" si="264"/>
        <v/>
      </c>
      <c r="R126" s="218" t="str">
        <f t="shared" ref="R126:AA126" si="265">IF(SUM(R340,R554,R768,R982,R1198)=0,"",SUM(R340,R554,R768,R982,R1198))</f>
        <v/>
      </c>
      <c r="S126" s="218" t="str">
        <f t="shared" si="265"/>
        <v/>
      </c>
      <c r="T126" s="218" t="str">
        <f t="shared" si="265"/>
        <v/>
      </c>
      <c r="U126" s="218" t="str">
        <f t="shared" si="265"/>
        <v/>
      </c>
      <c r="V126" s="218" t="str">
        <f t="shared" si="265"/>
        <v/>
      </c>
      <c r="W126" s="218" t="str">
        <f t="shared" si="265"/>
        <v/>
      </c>
      <c r="X126" s="218" t="str">
        <f t="shared" si="265"/>
        <v/>
      </c>
      <c r="Y126" s="218" t="str">
        <f t="shared" si="265"/>
        <v/>
      </c>
      <c r="Z126" s="218" t="str">
        <f t="shared" si="265"/>
        <v/>
      </c>
      <c r="AA126" s="300" t="str">
        <f t="shared" si="265"/>
        <v/>
      </c>
    </row>
    <row r="127" spans="1:27" s="73" customFormat="1" ht="18" hidden="1" customHeight="1" x14ac:dyDescent="0.25">
      <c r="A127" s="173">
        <f>'CLINs &amp; Ceiling Rates'!B128</f>
        <v>0</v>
      </c>
      <c r="B127" s="173">
        <f>'CLINs &amp; Ceiling Rates'!C128</f>
        <v>0</v>
      </c>
      <c r="C127" s="174" t="str">
        <f>CONCATENATE("X",RIGHT('CLINs &amp; Ceiling Rates'!G128,6))</f>
        <v>X</v>
      </c>
      <c r="D127" s="211">
        <f t="shared" si="153"/>
        <v>0</v>
      </c>
      <c r="E127" s="175">
        <f t="shared" ref="E127:G146" si="266">SUM(E341,E555,E769,E983,E1199)</f>
        <v>0</v>
      </c>
      <c r="F127" s="175">
        <f t="shared" si="266"/>
        <v>0</v>
      </c>
      <c r="G127" s="429">
        <f t="shared" si="266"/>
        <v>0</v>
      </c>
      <c r="H127" s="431" t="str">
        <f t="shared" ref="H127:Q127" si="267">IF(SUM(H341,H555,H769,H983,H1199)=0,"",SUM(H341,H555,H769,H983,H1199))</f>
        <v/>
      </c>
      <c r="I127" s="218" t="str">
        <f t="shared" si="267"/>
        <v/>
      </c>
      <c r="J127" s="218" t="str">
        <f t="shared" si="267"/>
        <v/>
      </c>
      <c r="K127" s="218" t="str">
        <f t="shared" si="267"/>
        <v/>
      </c>
      <c r="L127" s="218" t="str">
        <f t="shared" si="267"/>
        <v/>
      </c>
      <c r="M127" s="218" t="str">
        <f t="shared" si="267"/>
        <v/>
      </c>
      <c r="N127" s="218" t="str">
        <f t="shared" si="267"/>
        <v/>
      </c>
      <c r="O127" s="218" t="str">
        <f t="shared" si="267"/>
        <v/>
      </c>
      <c r="P127" s="218" t="str">
        <f t="shared" si="267"/>
        <v/>
      </c>
      <c r="Q127" s="218" t="str">
        <f t="shared" si="267"/>
        <v/>
      </c>
      <c r="R127" s="218" t="str">
        <f t="shared" ref="R127:AA127" si="268">IF(SUM(R341,R555,R769,R983,R1199)=0,"",SUM(R341,R555,R769,R983,R1199))</f>
        <v/>
      </c>
      <c r="S127" s="218" t="str">
        <f t="shared" si="268"/>
        <v/>
      </c>
      <c r="T127" s="218" t="str">
        <f t="shared" si="268"/>
        <v/>
      </c>
      <c r="U127" s="218" t="str">
        <f t="shared" si="268"/>
        <v/>
      </c>
      <c r="V127" s="218" t="str">
        <f t="shared" si="268"/>
        <v/>
      </c>
      <c r="W127" s="218" t="str">
        <f t="shared" si="268"/>
        <v/>
      </c>
      <c r="X127" s="218" t="str">
        <f t="shared" si="268"/>
        <v/>
      </c>
      <c r="Y127" s="218" t="str">
        <f t="shared" si="268"/>
        <v/>
      </c>
      <c r="Z127" s="218" t="str">
        <f t="shared" si="268"/>
        <v/>
      </c>
      <c r="AA127" s="300" t="str">
        <f t="shared" si="268"/>
        <v/>
      </c>
    </row>
    <row r="128" spans="1:27" s="73" customFormat="1" ht="18" hidden="1" customHeight="1" x14ac:dyDescent="0.25">
      <c r="A128" s="173">
        <f>'CLINs &amp; Ceiling Rates'!B129</f>
        <v>0</v>
      </c>
      <c r="B128" s="173">
        <f>'CLINs &amp; Ceiling Rates'!C129</f>
        <v>0</v>
      </c>
      <c r="C128" s="174" t="str">
        <f>CONCATENATE("X",RIGHT('CLINs &amp; Ceiling Rates'!G129,6))</f>
        <v>X</v>
      </c>
      <c r="D128" s="211">
        <f t="shared" si="153"/>
        <v>0</v>
      </c>
      <c r="E128" s="175">
        <f t="shared" si="266"/>
        <v>0</v>
      </c>
      <c r="F128" s="175">
        <f t="shared" si="266"/>
        <v>0</v>
      </c>
      <c r="G128" s="429">
        <f t="shared" si="266"/>
        <v>0</v>
      </c>
      <c r="H128" s="431" t="str">
        <f t="shared" ref="H128:Q128" si="269">IF(SUM(H342,H556,H770,H984,H1200)=0,"",SUM(H342,H556,H770,H984,H1200))</f>
        <v/>
      </c>
      <c r="I128" s="218" t="str">
        <f t="shared" si="269"/>
        <v/>
      </c>
      <c r="J128" s="218" t="str">
        <f t="shared" si="269"/>
        <v/>
      </c>
      <c r="K128" s="218" t="str">
        <f t="shared" si="269"/>
        <v/>
      </c>
      <c r="L128" s="218" t="str">
        <f t="shared" si="269"/>
        <v/>
      </c>
      <c r="M128" s="218" t="str">
        <f t="shared" si="269"/>
        <v/>
      </c>
      <c r="N128" s="218" t="str">
        <f t="shared" si="269"/>
        <v/>
      </c>
      <c r="O128" s="218" t="str">
        <f t="shared" si="269"/>
        <v/>
      </c>
      <c r="P128" s="218" t="str">
        <f t="shared" si="269"/>
        <v/>
      </c>
      <c r="Q128" s="218" t="str">
        <f t="shared" si="269"/>
        <v/>
      </c>
      <c r="R128" s="218" t="str">
        <f t="shared" ref="R128:AA128" si="270">IF(SUM(R342,R556,R770,R984,R1200)=0,"",SUM(R342,R556,R770,R984,R1200))</f>
        <v/>
      </c>
      <c r="S128" s="218" t="str">
        <f t="shared" si="270"/>
        <v/>
      </c>
      <c r="T128" s="218" t="str">
        <f t="shared" si="270"/>
        <v/>
      </c>
      <c r="U128" s="218" t="str">
        <f t="shared" si="270"/>
        <v/>
      </c>
      <c r="V128" s="218" t="str">
        <f t="shared" si="270"/>
        <v/>
      </c>
      <c r="W128" s="218" t="str">
        <f t="shared" si="270"/>
        <v/>
      </c>
      <c r="X128" s="218" t="str">
        <f t="shared" si="270"/>
        <v/>
      </c>
      <c r="Y128" s="218" t="str">
        <f t="shared" si="270"/>
        <v/>
      </c>
      <c r="Z128" s="218" t="str">
        <f t="shared" si="270"/>
        <v/>
      </c>
      <c r="AA128" s="300" t="str">
        <f t="shared" si="270"/>
        <v/>
      </c>
    </row>
    <row r="129" spans="1:27" s="73" customFormat="1" ht="18" hidden="1" customHeight="1" x14ac:dyDescent="0.25">
      <c r="A129" s="173">
        <f>'CLINs &amp; Ceiling Rates'!B130</f>
        <v>0</v>
      </c>
      <c r="B129" s="173">
        <f>'CLINs &amp; Ceiling Rates'!C130</f>
        <v>0</v>
      </c>
      <c r="C129" s="174" t="str">
        <f>CONCATENATE("X",RIGHT('CLINs &amp; Ceiling Rates'!G130,6))</f>
        <v>X</v>
      </c>
      <c r="D129" s="211">
        <f t="shared" si="153"/>
        <v>0</v>
      </c>
      <c r="E129" s="175">
        <f t="shared" si="266"/>
        <v>0</v>
      </c>
      <c r="F129" s="175">
        <f t="shared" si="266"/>
        <v>0</v>
      </c>
      <c r="G129" s="429">
        <f t="shared" si="266"/>
        <v>0</v>
      </c>
      <c r="H129" s="431" t="str">
        <f t="shared" ref="H129:Q129" si="271">IF(SUM(H343,H557,H771,H985,H1201)=0,"",SUM(H343,H557,H771,H985,H1201))</f>
        <v/>
      </c>
      <c r="I129" s="218" t="str">
        <f t="shared" si="271"/>
        <v/>
      </c>
      <c r="J129" s="218" t="str">
        <f t="shared" si="271"/>
        <v/>
      </c>
      <c r="K129" s="218" t="str">
        <f t="shared" si="271"/>
        <v/>
      </c>
      <c r="L129" s="218" t="str">
        <f t="shared" si="271"/>
        <v/>
      </c>
      <c r="M129" s="218" t="str">
        <f t="shared" si="271"/>
        <v/>
      </c>
      <c r="N129" s="218" t="str">
        <f t="shared" si="271"/>
        <v/>
      </c>
      <c r="O129" s="218" t="str">
        <f t="shared" si="271"/>
        <v/>
      </c>
      <c r="P129" s="218" t="str">
        <f t="shared" si="271"/>
        <v/>
      </c>
      <c r="Q129" s="218" t="str">
        <f t="shared" si="271"/>
        <v/>
      </c>
      <c r="R129" s="218" t="str">
        <f t="shared" ref="R129:AA129" si="272">IF(SUM(R343,R557,R771,R985,R1201)=0,"",SUM(R343,R557,R771,R985,R1201))</f>
        <v/>
      </c>
      <c r="S129" s="218" t="str">
        <f t="shared" si="272"/>
        <v/>
      </c>
      <c r="T129" s="218" t="str">
        <f t="shared" si="272"/>
        <v/>
      </c>
      <c r="U129" s="218" t="str">
        <f t="shared" si="272"/>
        <v/>
      </c>
      <c r="V129" s="218" t="str">
        <f t="shared" si="272"/>
        <v/>
      </c>
      <c r="W129" s="218" t="str">
        <f t="shared" si="272"/>
        <v/>
      </c>
      <c r="X129" s="218" t="str">
        <f t="shared" si="272"/>
        <v/>
      </c>
      <c r="Y129" s="218" t="str">
        <f t="shared" si="272"/>
        <v/>
      </c>
      <c r="Z129" s="218" t="str">
        <f t="shared" si="272"/>
        <v/>
      </c>
      <c r="AA129" s="300" t="str">
        <f t="shared" si="272"/>
        <v/>
      </c>
    </row>
    <row r="130" spans="1:27" s="73" customFormat="1" ht="18" hidden="1" customHeight="1" x14ac:dyDescent="0.25">
      <c r="A130" s="173">
        <f>'CLINs &amp; Ceiling Rates'!B131</f>
        <v>0</v>
      </c>
      <c r="B130" s="173">
        <f>'CLINs &amp; Ceiling Rates'!C131</f>
        <v>0</v>
      </c>
      <c r="C130" s="174" t="str">
        <f>CONCATENATE("X",RIGHT('CLINs &amp; Ceiling Rates'!G131,6))</f>
        <v>X</v>
      </c>
      <c r="D130" s="211">
        <f t="shared" si="153"/>
        <v>0</v>
      </c>
      <c r="E130" s="175">
        <f t="shared" si="266"/>
        <v>0</v>
      </c>
      <c r="F130" s="175">
        <f t="shared" si="266"/>
        <v>0</v>
      </c>
      <c r="G130" s="429">
        <f t="shared" si="266"/>
        <v>0</v>
      </c>
      <c r="H130" s="431" t="str">
        <f t="shared" ref="H130:Q130" si="273">IF(SUM(H344,H558,H772,H986,H1202)=0,"",SUM(H344,H558,H772,H986,H1202))</f>
        <v/>
      </c>
      <c r="I130" s="218" t="str">
        <f t="shared" si="273"/>
        <v/>
      </c>
      <c r="J130" s="218" t="str">
        <f t="shared" si="273"/>
        <v/>
      </c>
      <c r="K130" s="218" t="str">
        <f t="shared" si="273"/>
        <v/>
      </c>
      <c r="L130" s="218" t="str">
        <f t="shared" si="273"/>
        <v/>
      </c>
      <c r="M130" s="218" t="str">
        <f t="shared" si="273"/>
        <v/>
      </c>
      <c r="N130" s="218" t="str">
        <f t="shared" si="273"/>
        <v/>
      </c>
      <c r="O130" s="218" t="str">
        <f t="shared" si="273"/>
        <v/>
      </c>
      <c r="P130" s="218" t="str">
        <f t="shared" si="273"/>
        <v/>
      </c>
      <c r="Q130" s="218" t="str">
        <f t="shared" si="273"/>
        <v/>
      </c>
      <c r="R130" s="218" t="str">
        <f t="shared" ref="R130:AA130" si="274">IF(SUM(R344,R558,R772,R986,R1202)=0,"",SUM(R344,R558,R772,R986,R1202))</f>
        <v/>
      </c>
      <c r="S130" s="218" t="str">
        <f t="shared" si="274"/>
        <v/>
      </c>
      <c r="T130" s="218" t="str">
        <f t="shared" si="274"/>
        <v/>
      </c>
      <c r="U130" s="218" t="str">
        <f t="shared" si="274"/>
        <v/>
      </c>
      <c r="V130" s="218" t="str">
        <f t="shared" si="274"/>
        <v/>
      </c>
      <c r="W130" s="218" t="str">
        <f t="shared" si="274"/>
        <v/>
      </c>
      <c r="X130" s="218" t="str">
        <f t="shared" si="274"/>
        <v/>
      </c>
      <c r="Y130" s="218" t="str">
        <f t="shared" si="274"/>
        <v/>
      </c>
      <c r="Z130" s="218" t="str">
        <f t="shared" si="274"/>
        <v/>
      </c>
      <c r="AA130" s="300" t="str">
        <f t="shared" si="274"/>
        <v/>
      </c>
    </row>
    <row r="131" spans="1:27" s="73" customFormat="1" ht="18" hidden="1" customHeight="1" x14ac:dyDescent="0.25">
      <c r="A131" s="173">
        <f>'CLINs &amp; Ceiling Rates'!B132</f>
        <v>0</v>
      </c>
      <c r="B131" s="173">
        <f>'CLINs &amp; Ceiling Rates'!C132</f>
        <v>0</v>
      </c>
      <c r="C131" s="174" t="str">
        <f>CONCATENATE("X",RIGHT('CLINs &amp; Ceiling Rates'!G132,6))</f>
        <v>X</v>
      </c>
      <c r="D131" s="211">
        <f t="shared" si="153"/>
        <v>0</v>
      </c>
      <c r="E131" s="175">
        <f t="shared" si="266"/>
        <v>0</v>
      </c>
      <c r="F131" s="175">
        <f t="shared" si="266"/>
        <v>0</v>
      </c>
      <c r="G131" s="429">
        <f t="shared" si="266"/>
        <v>0</v>
      </c>
      <c r="H131" s="431" t="str">
        <f t="shared" ref="H131:Q131" si="275">IF(SUM(H345,H559,H773,H987,H1203)=0,"",SUM(H345,H559,H773,H987,H1203))</f>
        <v/>
      </c>
      <c r="I131" s="218" t="str">
        <f t="shared" si="275"/>
        <v/>
      </c>
      <c r="J131" s="218" t="str">
        <f t="shared" si="275"/>
        <v/>
      </c>
      <c r="K131" s="218" t="str">
        <f t="shared" si="275"/>
        <v/>
      </c>
      <c r="L131" s="218" t="str">
        <f t="shared" si="275"/>
        <v/>
      </c>
      <c r="M131" s="218" t="str">
        <f t="shared" si="275"/>
        <v/>
      </c>
      <c r="N131" s="218" t="str">
        <f t="shared" si="275"/>
        <v/>
      </c>
      <c r="O131" s="218" t="str">
        <f t="shared" si="275"/>
        <v/>
      </c>
      <c r="P131" s="218" t="str">
        <f t="shared" si="275"/>
        <v/>
      </c>
      <c r="Q131" s="218" t="str">
        <f t="shared" si="275"/>
        <v/>
      </c>
      <c r="R131" s="218" t="str">
        <f t="shared" ref="R131:AA131" si="276">IF(SUM(R345,R559,R773,R987,R1203)=0,"",SUM(R345,R559,R773,R987,R1203))</f>
        <v/>
      </c>
      <c r="S131" s="218" t="str">
        <f t="shared" si="276"/>
        <v/>
      </c>
      <c r="T131" s="218" t="str">
        <f t="shared" si="276"/>
        <v/>
      </c>
      <c r="U131" s="218" t="str">
        <f t="shared" si="276"/>
        <v/>
      </c>
      <c r="V131" s="218" t="str">
        <f t="shared" si="276"/>
        <v/>
      </c>
      <c r="W131" s="218" t="str">
        <f t="shared" si="276"/>
        <v/>
      </c>
      <c r="X131" s="218" t="str">
        <f t="shared" si="276"/>
        <v/>
      </c>
      <c r="Y131" s="218" t="str">
        <f t="shared" si="276"/>
        <v/>
      </c>
      <c r="Z131" s="218" t="str">
        <f t="shared" si="276"/>
        <v/>
      </c>
      <c r="AA131" s="300" t="str">
        <f t="shared" si="276"/>
        <v/>
      </c>
    </row>
    <row r="132" spans="1:27" s="73" customFormat="1" ht="18" hidden="1" customHeight="1" x14ac:dyDescent="0.25">
      <c r="A132" s="173">
        <f>'CLINs &amp; Ceiling Rates'!B133</f>
        <v>0</v>
      </c>
      <c r="B132" s="173">
        <f>'CLINs &amp; Ceiling Rates'!C133</f>
        <v>0</v>
      </c>
      <c r="C132" s="174" t="str">
        <f>CONCATENATE("X",RIGHT('CLINs &amp; Ceiling Rates'!G133,6))</f>
        <v>X</v>
      </c>
      <c r="D132" s="211">
        <f t="shared" si="153"/>
        <v>0</v>
      </c>
      <c r="E132" s="175">
        <f t="shared" si="266"/>
        <v>0</v>
      </c>
      <c r="F132" s="175">
        <f t="shared" si="266"/>
        <v>0</v>
      </c>
      <c r="G132" s="429">
        <f t="shared" si="266"/>
        <v>0</v>
      </c>
      <c r="H132" s="431" t="str">
        <f t="shared" ref="H132:Q132" si="277">IF(SUM(H346,H560,H774,H988,H1204)=0,"",SUM(H346,H560,H774,H988,H1204))</f>
        <v/>
      </c>
      <c r="I132" s="218" t="str">
        <f t="shared" si="277"/>
        <v/>
      </c>
      <c r="J132" s="218" t="str">
        <f t="shared" si="277"/>
        <v/>
      </c>
      <c r="K132" s="218" t="str">
        <f t="shared" si="277"/>
        <v/>
      </c>
      <c r="L132" s="218" t="str">
        <f t="shared" si="277"/>
        <v/>
      </c>
      <c r="M132" s="218" t="str">
        <f t="shared" si="277"/>
        <v/>
      </c>
      <c r="N132" s="218" t="str">
        <f t="shared" si="277"/>
        <v/>
      </c>
      <c r="O132" s="218" t="str">
        <f t="shared" si="277"/>
        <v/>
      </c>
      <c r="P132" s="218" t="str">
        <f t="shared" si="277"/>
        <v/>
      </c>
      <c r="Q132" s="218" t="str">
        <f t="shared" si="277"/>
        <v/>
      </c>
      <c r="R132" s="218" t="str">
        <f t="shared" ref="R132:AA132" si="278">IF(SUM(R346,R560,R774,R988,R1204)=0,"",SUM(R346,R560,R774,R988,R1204))</f>
        <v/>
      </c>
      <c r="S132" s="218" t="str">
        <f t="shared" si="278"/>
        <v/>
      </c>
      <c r="T132" s="218" t="str">
        <f t="shared" si="278"/>
        <v/>
      </c>
      <c r="U132" s="218" t="str">
        <f t="shared" si="278"/>
        <v/>
      </c>
      <c r="V132" s="218" t="str">
        <f t="shared" si="278"/>
        <v/>
      </c>
      <c r="W132" s="218" t="str">
        <f t="shared" si="278"/>
        <v/>
      </c>
      <c r="X132" s="218" t="str">
        <f t="shared" si="278"/>
        <v/>
      </c>
      <c r="Y132" s="218" t="str">
        <f t="shared" si="278"/>
        <v/>
      </c>
      <c r="Z132" s="218" t="str">
        <f t="shared" si="278"/>
        <v/>
      </c>
      <c r="AA132" s="300" t="str">
        <f t="shared" si="278"/>
        <v/>
      </c>
    </row>
    <row r="133" spans="1:27" s="73" customFormat="1" ht="18" hidden="1" customHeight="1" x14ac:dyDescent="0.25">
      <c r="A133" s="173">
        <f>'CLINs &amp; Ceiling Rates'!B134</f>
        <v>0</v>
      </c>
      <c r="B133" s="173">
        <f>'CLINs &amp; Ceiling Rates'!C134</f>
        <v>0</v>
      </c>
      <c r="C133" s="174" t="str">
        <f>CONCATENATE("X",RIGHT('CLINs &amp; Ceiling Rates'!G134,6))</f>
        <v>X</v>
      </c>
      <c r="D133" s="211">
        <f t="shared" si="153"/>
        <v>0</v>
      </c>
      <c r="E133" s="175">
        <f t="shared" si="266"/>
        <v>0</v>
      </c>
      <c r="F133" s="175">
        <f t="shared" si="266"/>
        <v>0</v>
      </c>
      <c r="G133" s="429">
        <f t="shared" si="266"/>
        <v>0</v>
      </c>
      <c r="H133" s="431" t="str">
        <f t="shared" ref="H133:Q133" si="279">IF(SUM(H347,H561,H775,H989,H1205)=0,"",SUM(H347,H561,H775,H989,H1205))</f>
        <v/>
      </c>
      <c r="I133" s="218" t="str">
        <f t="shared" si="279"/>
        <v/>
      </c>
      <c r="J133" s="218" t="str">
        <f t="shared" si="279"/>
        <v/>
      </c>
      <c r="K133" s="218" t="str">
        <f t="shared" si="279"/>
        <v/>
      </c>
      <c r="L133" s="218" t="str">
        <f t="shared" si="279"/>
        <v/>
      </c>
      <c r="M133" s="218" t="str">
        <f t="shared" si="279"/>
        <v/>
      </c>
      <c r="N133" s="218" t="str">
        <f t="shared" si="279"/>
        <v/>
      </c>
      <c r="O133" s="218" t="str">
        <f t="shared" si="279"/>
        <v/>
      </c>
      <c r="P133" s="218" t="str">
        <f t="shared" si="279"/>
        <v/>
      </c>
      <c r="Q133" s="218" t="str">
        <f t="shared" si="279"/>
        <v/>
      </c>
      <c r="R133" s="218" t="str">
        <f t="shared" ref="R133:AA133" si="280">IF(SUM(R347,R561,R775,R989,R1205)=0,"",SUM(R347,R561,R775,R989,R1205))</f>
        <v/>
      </c>
      <c r="S133" s="218" t="str">
        <f t="shared" si="280"/>
        <v/>
      </c>
      <c r="T133" s="218" t="str">
        <f t="shared" si="280"/>
        <v/>
      </c>
      <c r="U133" s="218" t="str">
        <f t="shared" si="280"/>
        <v/>
      </c>
      <c r="V133" s="218" t="str">
        <f t="shared" si="280"/>
        <v/>
      </c>
      <c r="W133" s="218" t="str">
        <f t="shared" si="280"/>
        <v/>
      </c>
      <c r="X133" s="218" t="str">
        <f t="shared" si="280"/>
        <v/>
      </c>
      <c r="Y133" s="218" t="str">
        <f t="shared" si="280"/>
        <v/>
      </c>
      <c r="Z133" s="218" t="str">
        <f t="shared" si="280"/>
        <v/>
      </c>
      <c r="AA133" s="300" t="str">
        <f t="shared" si="280"/>
        <v/>
      </c>
    </row>
    <row r="134" spans="1:27" s="73" customFormat="1" ht="18" hidden="1" customHeight="1" x14ac:dyDescent="0.25">
      <c r="A134" s="173">
        <f>'CLINs &amp; Ceiling Rates'!B135</f>
        <v>0</v>
      </c>
      <c r="B134" s="173">
        <f>'CLINs &amp; Ceiling Rates'!C135</f>
        <v>0</v>
      </c>
      <c r="C134" s="174" t="str">
        <f>CONCATENATE("X",RIGHT('CLINs &amp; Ceiling Rates'!G135,6))</f>
        <v>X</v>
      </c>
      <c r="D134" s="211">
        <f t="shared" si="153"/>
        <v>0</v>
      </c>
      <c r="E134" s="175">
        <f t="shared" si="266"/>
        <v>0</v>
      </c>
      <c r="F134" s="175">
        <f t="shared" si="266"/>
        <v>0</v>
      </c>
      <c r="G134" s="429">
        <f t="shared" si="266"/>
        <v>0</v>
      </c>
      <c r="H134" s="431" t="str">
        <f t="shared" ref="H134:Q134" si="281">IF(SUM(H348,H562,H776,H990,H1206)=0,"",SUM(H348,H562,H776,H990,H1206))</f>
        <v/>
      </c>
      <c r="I134" s="218" t="str">
        <f t="shared" si="281"/>
        <v/>
      </c>
      <c r="J134" s="218" t="str">
        <f t="shared" si="281"/>
        <v/>
      </c>
      <c r="K134" s="218" t="str">
        <f t="shared" si="281"/>
        <v/>
      </c>
      <c r="L134" s="218" t="str">
        <f t="shared" si="281"/>
        <v/>
      </c>
      <c r="M134" s="218" t="str">
        <f t="shared" si="281"/>
        <v/>
      </c>
      <c r="N134" s="218" t="str">
        <f t="shared" si="281"/>
        <v/>
      </c>
      <c r="O134" s="218" t="str">
        <f t="shared" si="281"/>
        <v/>
      </c>
      <c r="P134" s="218" t="str">
        <f t="shared" si="281"/>
        <v/>
      </c>
      <c r="Q134" s="218" t="str">
        <f t="shared" si="281"/>
        <v/>
      </c>
      <c r="R134" s="218" t="str">
        <f t="shared" ref="R134:AA134" si="282">IF(SUM(R348,R562,R776,R990,R1206)=0,"",SUM(R348,R562,R776,R990,R1206))</f>
        <v/>
      </c>
      <c r="S134" s="218" t="str">
        <f t="shared" si="282"/>
        <v/>
      </c>
      <c r="T134" s="218" t="str">
        <f t="shared" si="282"/>
        <v/>
      </c>
      <c r="U134" s="218" t="str">
        <f t="shared" si="282"/>
        <v/>
      </c>
      <c r="V134" s="218" t="str">
        <f t="shared" si="282"/>
        <v/>
      </c>
      <c r="W134" s="218" t="str">
        <f t="shared" si="282"/>
        <v/>
      </c>
      <c r="X134" s="218" t="str">
        <f t="shared" si="282"/>
        <v/>
      </c>
      <c r="Y134" s="218" t="str">
        <f t="shared" si="282"/>
        <v/>
      </c>
      <c r="Z134" s="218" t="str">
        <f t="shared" si="282"/>
        <v/>
      </c>
      <c r="AA134" s="300" t="str">
        <f t="shared" si="282"/>
        <v/>
      </c>
    </row>
    <row r="135" spans="1:27" s="73" customFormat="1" ht="18" hidden="1" customHeight="1" x14ac:dyDescent="0.25">
      <c r="A135" s="173">
        <f>'CLINs &amp; Ceiling Rates'!B136</f>
        <v>0</v>
      </c>
      <c r="B135" s="173">
        <f>'CLINs &amp; Ceiling Rates'!C136</f>
        <v>0</v>
      </c>
      <c r="C135" s="174" t="str">
        <f>CONCATENATE("X",RIGHT('CLINs &amp; Ceiling Rates'!G136,6))</f>
        <v>X</v>
      </c>
      <c r="D135" s="211">
        <f t="shared" si="153"/>
        <v>0</v>
      </c>
      <c r="E135" s="175">
        <f t="shared" si="266"/>
        <v>0</v>
      </c>
      <c r="F135" s="175">
        <f t="shared" si="266"/>
        <v>0</v>
      </c>
      <c r="G135" s="429">
        <f t="shared" si="266"/>
        <v>0</v>
      </c>
      <c r="H135" s="431" t="str">
        <f t="shared" ref="H135:Q135" si="283">IF(SUM(H349,H563,H777,H991,H1207)=0,"",SUM(H349,H563,H777,H991,H1207))</f>
        <v/>
      </c>
      <c r="I135" s="218" t="str">
        <f t="shared" si="283"/>
        <v/>
      </c>
      <c r="J135" s="218" t="str">
        <f t="shared" si="283"/>
        <v/>
      </c>
      <c r="K135" s="218" t="str">
        <f t="shared" si="283"/>
        <v/>
      </c>
      <c r="L135" s="218" t="str">
        <f t="shared" si="283"/>
        <v/>
      </c>
      <c r="M135" s="218" t="str">
        <f t="shared" si="283"/>
        <v/>
      </c>
      <c r="N135" s="218" t="str">
        <f t="shared" si="283"/>
        <v/>
      </c>
      <c r="O135" s="218" t="str">
        <f t="shared" si="283"/>
        <v/>
      </c>
      <c r="P135" s="218" t="str">
        <f t="shared" si="283"/>
        <v/>
      </c>
      <c r="Q135" s="218" t="str">
        <f t="shared" si="283"/>
        <v/>
      </c>
      <c r="R135" s="218" t="str">
        <f t="shared" ref="R135:AA135" si="284">IF(SUM(R349,R563,R777,R991,R1207)=0,"",SUM(R349,R563,R777,R991,R1207))</f>
        <v/>
      </c>
      <c r="S135" s="218" t="str">
        <f t="shared" si="284"/>
        <v/>
      </c>
      <c r="T135" s="218" t="str">
        <f t="shared" si="284"/>
        <v/>
      </c>
      <c r="U135" s="218" t="str">
        <f t="shared" si="284"/>
        <v/>
      </c>
      <c r="V135" s="218" t="str">
        <f t="shared" si="284"/>
        <v/>
      </c>
      <c r="W135" s="218" t="str">
        <f t="shared" si="284"/>
        <v/>
      </c>
      <c r="X135" s="218" t="str">
        <f t="shared" si="284"/>
        <v/>
      </c>
      <c r="Y135" s="218" t="str">
        <f t="shared" si="284"/>
        <v/>
      </c>
      <c r="Z135" s="218" t="str">
        <f t="shared" si="284"/>
        <v/>
      </c>
      <c r="AA135" s="300" t="str">
        <f t="shared" si="284"/>
        <v/>
      </c>
    </row>
    <row r="136" spans="1:27" s="73" customFormat="1" ht="18" hidden="1" customHeight="1" x14ac:dyDescent="0.25">
      <c r="A136" s="173">
        <f>'CLINs &amp; Ceiling Rates'!B137</f>
        <v>0</v>
      </c>
      <c r="B136" s="173">
        <f>'CLINs &amp; Ceiling Rates'!C137</f>
        <v>0</v>
      </c>
      <c r="C136" s="174" t="str">
        <f>CONCATENATE("X",RIGHT('CLINs &amp; Ceiling Rates'!G137,6))</f>
        <v>X</v>
      </c>
      <c r="D136" s="211">
        <f t="shared" ref="D136:D199" si="285">SUM(D350,D564,D778,D992,D1208)</f>
        <v>0</v>
      </c>
      <c r="E136" s="175">
        <f t="shared" si="266"/>
        <v>0</v>
      </c>
      <c r="F136" s="175">
        <f t="shared" si="266"/>
        <v>0</v>
      </c>
      <c r="G136" s="429">
        <f t="shared" si="266"/>
        <v>0</v>
      </c>
      <c r="H136" s="431" t="str">
        <f t="shared" ref="H136:Q136" si="286">IF(SUM(H350,H564,H778,H992,H1208)=0,"",SUM(H350,H564,H778,H992,H1208))</f>
        <v/>
      </c>
      <c r="I136" s="218" t="str">
        <f t="shared" si="286"/>
        <v/>
      </c>
      <c r="J136" s="218" t="str">
        <f t="shared" si="286"/>
        <v/>
      </c>
      <c r="K136" s="218" t="str">
        <f t="shared" si="286"/>
        <v/>
      </c>
      <c r="L136" s="218" t="str">
        <f t="shared" si="286"/>
        <v/>
      </c>
      <c r="M136" s="218" t="str">
        <f t="shared" si="286"/>
        <v/>
      </c>
      <c r="N136" s="218" t="str">
        <f t="shared" si="286"/>
        <v/>
      </c>
      <c r="O136" s="218" t="str">
        <f t="shared" si="286"/>
        <v/>
      </c>
      <c r="P136" s="218" t="str">
        <f t="shared" si="286"/>
        <v/>
      </c>
      <c r="Q136" s="218" t="str">
        <f t="shared" si="286"/>
        <v/>
      </c>
      <c r="R136" s="218" t="str">
        <f t="shared" ref="R136:AA136" si="287">IF(SUM(R350,R564,R778,R992,R1208)=0,"",SUM(R350,R564,R778,R992,R1208))</f>
        <v/>
      </c>
      <c r="S136" s="218" t="str">
        <f t="shared" si="287"/>
        <v/>
      </c>
      <c r="T136" s="218" t="str">
        <f t="shared" si="287"/>
        <v/>
      </c>
      <c r="U136" s="218" t="str">
        <f t="shared" si="287"/>
        <v/>
      </c>
      <c r="V136" s="218" t="str">
        <f t="shared" si="287"/>
        <v/>
      </c>
      <c r="W136" s="218" t="str">
        <f t="shared" si="287"/>
        <v/>
      </c>
      <c r="X136" s="218" t="str">
        <f t="shared" si="287"/>
        <v/>
      </c>
      <c r="Y136" s="218" t="str">
        <f t="shared" si="287"/>
        <v/>
      </c>
      <c r="Z136" s="218" t="str">
        <f t="shared" si="287"/>
        <v/>
      </c>
      <c r="AA136" s="300" t="str">
        <f t="shared" si="287"/>
        <v/>
      </c>
    </row>
    <row r="137" spans="1:27" s="73" customFormat="1" ht="18" hidden="1" customHeight="1" x14ac:dyDescent="0.25">
      <c r="A137" s="173">
        <f>'CLINs &amp; Ceiling Rates'!B138</f>
        <v>0</v>
      </c>
      <c r="B137" s="173">
        <f>'CLINs &amp; Ceiling Rates'!C138</f>
        <v>0</v>
      </c>
      <c r="C137" s="174" t="str">
        <f>CONCATENATE("X",RIGHT('CLINs &amp; Ceiling Rates'!G138,6))</f>
        <v>X</v>
      </c>
      <c r="D137" s="211">
        <f t="shared" si="285"/>
        <v>0</v>
      </c>
      <c r="E137" s="175">
        <f t="shared" si="266"/>
        <v>0</v>
      </c>
      <c r="F137" s="175">
        <f t="shared" si="266"/>
        <v>0</v>
      </c>
      <c r="G137" s="429">
        <f t="shared" si="266"/>
        <v>0</v>
      </c>
      <c r="H137" s="431" t="str">
        <f t="shared" ref="H137:Q137" si="288">IF(SUM(H351,H565,H779,H993,H1209)=0,"",SUM(H351,H565,H779,H993,H1209))</f>
        <v/>
      </c>
      <c r="I137" s="218" t="str">
        <f t="shared" si="288"/>
        <v/>
      </c>
      <c r="J137" s="218" t="str">
        <f t="shared" si="288"/>
        <v/>
      </c>
      <c r="K137" s="218" t="str">
        <f t="shared" si="288"/>
        <v/>
      </c>
      <c r="L137" s="218" t="str">
        <f t="shared" si="288"/>
        <v/>
      </c>
      <c r="M137" s="218" t="str">
        <f t="shared" si="288"/>
        <v/>
      </c>
      <c r="N137" s="218" t="str">
        <f t="shared" si="288"/>
        <v/>
      </c>
      <c r="O137" s="218" t="str">
        <f t="shared" si="288"/>
        <v/>
      </c>
      <c r="P137" s="218" t="str">
        <f t="shared" si="288"/>
        <v/>
      </c>
      <c r="Q137" s="218" t="str">
        <f t="shared" si="288"/>
        <v/>
      </c>
      <c r="R137" s="218" t="str">
        <f t="shared" ref="R137:AA137" si="289">IF(SUM(R351,R565,R779,R993,R1209)=0,"",SUM(R351,R565,R779,R993,R1209))</f>
        <v/>
      </c>
      <c r="S137" s="218" t="str">
        <f t="shared" si="289"/>
        <v/>
      </c>
      <c r="T137" s="218" t="str">
        <f t="shared" si="289"/>
        <v/>
      </c>
      <c r="U137" s="218" t="str">
        <f t="shared" si="289"/>
        <v/>
      </c>
      <c r="V137" s="218" t="str">
        <f t="shared" si="289"/>
        <v/>
      </c>
      <c r="W137" s="218" t="str">
        <f t="shared" si="289"/>
        <v/>
      </c>
      <c r="X137" s="218" t="str">
        <f t="shared" si="289"/>
        <v/>
      </c>
      <c r="Y137" s="218" t="str">
        <f t="shared" si="289"/>
        <v/>
      </c>
      <c r="Z137" s="218" t="str">
        <f t="shared" si="289"/>
        <v/>
      </c>
      <c r="AA137" s="300" t="str">
        <f t="shared" si="289"/>
        <v/>
      </c>
    </row>
    <row r="138" spans="1:27" s="73" customFormat="1" ht="18" hidden="1" customHeight="1" x14ac:dyDescent="0.25">
      <c r="A138" s="173">
        <f>'CLINs &amp; Ceiling Rates'!B139</f>
        <v>0</v>
      </c>
      <c r="B138" s="173">
        <f>'CLINs &amp; Ceiling Rates'!C139</f>
        <v>0</v>
      </c>
      <c r="C138" s="174" t="str">
        <f>CONCATENATE("X",RIGHT('CLINs &amp; Ceiling Rates'!G139,6))</f>
        <v>X</v>
      </c>
      <c r="D138" s="211">
        <f t="shared" si="285"/>
        <v>0</v>
      </c>
      <c r="E138" s="175">
        <f t="shared" si="266"/>
        <v>0</v>
      </c>
      <c r="F138" s="175">
        <f t="shared" si="266"/>
        <v>0</v>
      </c>
      <c r="G138" s="429">
        <f t="shared" si="266"/>
        <v>0</v>
      </c>
      <c r="H138" s="431" t="str">
        <f t="shared" ref="H138:Q138" si="290">IF(SUM(H352,H566,H780,H994,H1210)=0,"",SUM(H352,H566,H780,H994,H1210))</f>
        <v/>
      </c>
      <c r="I138" s="218" t="str">
        <f t="shared" si="290"/>
        <v/>
      </c>
      <c r="J138" s="218" t="str">
        <f t="shared" si="290"/>
        <v/>
      </c>
      <c r="K138" s="218" t="str">
        <f t="shared" si="290"/>
        <v/>
      </c>
      <c r="L138" s="218" t="str">
        <f t="shared" si="290"/>
        <v/>
      </c>
      <c r="M138" s="218" t="str">
        <f t="shared" si="290"/>
        <v/>
      </c>
      <c r="N138" s="218" t="str">
        <f t="shared" si="290"/>
        <v/>
      </c>
      <c r="O138" s="218" t="str">
        <f t="shared" si="290"/>
        <v/>
      </c>
      <c r="P138" s="218" t="str">
        <f t="shared" si="290"/>
        <v/>
      </c>
      <c r="Q138" s="218" t="str">
        <f t="shared" si="290"/>
        <v/>
      </c>
      <c r="R138" s="218" t="str">
        <f t="shared" ref="R138:AA138" si="291">IF(SUM(R352,R566,R780,R994,R1210)=0,"",SUM(R352,R566,R780,R994,R1210))</f>
        <v/>
      </c>
      <c r="S138" s="218" t="str">
        <f t="shared" si="291"/>
        <v/>
      </c>
      <c r="T138" s="218" t="str">
        <f t="shared" si="291"/>
        <v/>
      </c>
      <c r="U138" s="218" t="str">
        <f t="shared" si="291"/>
        <v/>
      </c>
      <c r="V138" s="218" t="str">
        <f t="shared" si="291"/>
        <v/>
      </c>
      <c r="W138" s="218" t="str">
        <f t="shared" si="291"/>
        <v/>
      </c>
      <c r="X138" s="218" t="str">
        <f t="shared" si="291"/>
        <v/>
      </c>
      <c r="Y138" s="218" t="str">
        <f t="shared" si="291"/>
        <v/>
      </c>
      <c r="Z138" s="218" t="str">
        <f t="shared" si="291"/>
        <v/>
      </c>
      <c r="AA138" s="300" t="str">
        <f t="shared" si="291"/>
        <v/>
      </c>
    </row>
    <row r="139" spans="1:27" s="73" customFormat="1" ht="18" hidden="1" customHeight="1" x14ac:dyDescent="0.25">
      <c r="A139" s="173">
        <f>'CLINs &amp; Ceiling Rates'!B140</f>
        <v>0</v>
      </c>
      <c r="B139" s="173">
        <f>'CLINs &amp; Ceiling Rates'!C140</f>
        <v>0</v>
      </c>
      <c r="C139" s="174" t="str">
        <f>CONCATENATE("X",RIGHT('CLINs &amp; Ceiling Rates'!G140,6))</f>
        <v>X</v>
      </c>
      <c r="D139" s="211">
        <f t="shared" si="285"/>
        <v>0</v>
      </c>
      <c r="E139" s="175">
        <f t="shared" si="266"/>
        <v>0</v>
      </c>
      <c r="F139" s="175">
        <f t="shared" si="266"/>
        <v>0</v>
      </c>
      <c r="G139" s="429">
        <f t="shared" si="266"/>
        <v>0</v>
      </c>
      <c r="H139" s="431" t="str">
        <f t="shared" ref="H139:Q139" si="292">IF(SUM(H353,H567,H781,H995,H1211)=0,"",SUM(H353,H567,H781,H995,H1211))</f>
        <v/>
      </c>
      <c r="I139" s="218" t="str">
        <f t="shared" si="292"/>
        <v/>
      </c>
      <c r="J139" s="218" t="str">
        <f t="shared" si="292"/>
        <v/>
      </c>
      <c r="K139" s="218" t="str">
        <f t="shared" si="292"/>
        <v/>
      </c>
      <c r="L139" s="218" t="str">
        <f t="shared" si="292"/>
        <v/>
      </c>
      <c r="M139" s="218" t="str">
        <f t="shared" si="292"/>
        <v/>
      </c>
      <c r="N139" s="218" t="str">
        <f t="shared" si="292"/>
        <v/>
      </c>
      <c r="O139" s="218" t="str">
        <f t="shared" si="292"/>
        <v/>
      </c>
      <c r="P139" s="218" t="str">
        <f t="shared" si="292"/>
        <v/>
      </c>
      <c r="Q139" s="218" t="str">
        <f t="shared" si="292"/>
        <v/>
      </c>
      <c r="R139" s="218" t="str">
        <f t="shared" ref="R139:AA139" si="293">IF(SUM(R353,R567,R781,R995,R1211)=0,"",SUM(R353,R567,R781,R995,R1211))</f>
        <v/>
      </c>
      <c r="S139" s="218" t="str">
        <f t="shared" si="293"/>
        <v/>
      </c>
      <c r="T139" s="218" t="str">
        <f t="shared" si="293"/>
        <v/>
      </c>
      <c r="U139" s="218" t="str">
        <f t="shared" si="293"/>
        <v/>
      </c>
      <c r="V139" s="218" t="str">
        <f t="shared" si="293"/>
        <v/>
      </c>
      <c r="W139" s="218" t="str">
        <f t="shared" si="293"/>
        <v/>
      </c>
      <c r="X139" s="218" t="str">
        <f t="shared" si="293"/>
        <v/>
      </c>
      <c r="Y139" s="218" t="str">
        <f t="shared" si="293"/>
        <v/>
      </c>
      <c r="Z139" s="218" t="str">
        <f t="shared" si="293"/>
        <v/>
      </c>
      <c r="AA139" s="300" t="str">
        <f t="shared" si="293"/>
        <v/>
      </c>
    </row>
    <row r="140" spans="1:27" s="73" customFormat="1" ht="18" hidden="1" customHeight="1" x14ac:dyDescent="0.25">
      <c r="A140" s="173">
        <f>'CLINs &amp; Ceiling Rates'!B141</f>
        <v>0</v>
      </c>
      <c r="B140" s="173">
        <f>'CLINs &amp; Ceiling Rates'!C141</f>
        <v>0</v>
      </c>
      <c r="C140" s="174" t="str">
        <f>CONCATENATE("X",RIGHT('CLINs &amp; Ceiling Rates'!G141,6))</f>
        <v>X</v>
      </c>
      <c r="D140" s="211">
        <f t="shared" si="285"/>
        <v>0</v>
      </c>
      <c r="E140" s="175">
        <f t="shared" si="266"/>
        <v>0</v>
      </c>
      <c r="F140" s="175">
        <f t="shared" si="266"/>
        <v>0</v>
      </c>
      <c r="G140" s="429">
        <f t="shared" si="266"/>
        <v>0</v>
      </c>
      <c r="H140" s="431" t="str">
        <f t="shared" ref="H140:Q140" si="294">IF(SUM(H354,H568,H782,H996,H1212)=0,"",SUM(H354,H568,H782,H996,H1212))</f>
        <v/>
      </c>
      <c r="I140" s="218" t="str">
        <f t="shared" si="294"/>
        <v/>
      </c>
      <c r="J140" s="218" t="str">
        <f t="shared" si="294"/>
        <v/>
      </c>
      <c r="K140" s="218" t="str">
        <f t="shared" si="294"/>
        <v/>
      </c>
      <c r="L140" s="218" t="str">
        <f t="shared" si="294"/>
        <v/>
      </c>
      <c r="M140" s="218" t="str">
        <f t="shared" si="294"/>
        <v/>
      </c>
      <c r="N140" s="218" t="str">
        <f t="shared" si="294"/>
        <v/>
      </c>
      <c r="O140" s="218" t="str">
        <f t="shared" si="294"/>
        <v/>
      </c>
      <c r="P140" s="218" t="str">
        <f t="shared" si="294"/>
        <v/>
      </c>
      <c r="Q140" s="218" t="str">
        <f t="shared" si="294"/>
        <v/>
      </c>
      <c r="R140" s="218" t="str">
        <f t="shared" ref="R140:AA140" si="295">IF(SUM(R354,R568,R782,R996,R1212)=0,"",SUM(R354,R568,R782,R996,R1212))</f>
        <v/>
      </c>
      <c r="S140" s="218" t="str">
        <f t="shared" si="295"/>
        <v/>
      </c>
      <c r="T140" s="218" t="str">
        <f t="shared" si="295"/>
        <v/>
      </c>
      <c r="U140" s="218" t="str">
        <f t="shared" si="295"/>
        <v/>
      </c>
      <c r="V140" s="218" t="str">
        <f t="shared" si="295"/>
        <v/>
      </c>
      <c r="W140" s="218" t="str">
        <f t="shared" si="295"/>
        <v/>
      </c>
      <c r="X140" s="218" t="str">
        <f t="shared" si="295"/>
        <v/>
      </c>
      <c r="Y140" s="218" t="str">
        <f t="shared" si="295"/>
        <v/>
      </c>
      <c r="Z140" s="218" t="str">
        <f t="shared" si="295"/>
        <v/>
      </c>
      <c r="AA140" s="300" t="str">
        <f t="shared" si="295"/>
        <v/>
      </c>
    </row>
    <row r="141" spans="1:27" s="73" customFormat="1" ht="18" hidden="1" customHeight="1" x14ac:dyDescent="0.25">
      <c r="A141" s="173">
        <f>'CLINs &amp; Ceiling Rates'!B142</f>
        <v>0</v>
      </c>
      <c r="B141" s="173">
        <f>'CLINs &amp; Ceiling Rates'!C142</f>
        <v>0</v>
      </c>
      <c r="C141" s="174" t="str">
        <f>CONCATENATE("X",RIGHT('CLINs &amp; Ceiling Rates'!G142,6))</f>
        <v>X</v>
      </c>
      <c r="D141" s="211">
        <f t="shared" si="285"/>
        <v>0</v>
      </c>
      <c r="E141" s="175">
        <f t="shared" si="266"/>
        <v>0</v>
      </c>
      <c r="F141" s="175">
        <f t="shared" si="266"/>
        <v>0</v>
      </c>
      <c r="G141" s="429">
        <f t="shared" si="266"/>
        <v>0</v>
      </c>
      <c r="H141" s="431" t="str">
        <f t="shared" ref="H141:Q141" si="296">IF(SUM(H355,H569,H783,H997,H1213)=0,"",SUM(H355,H569,H783,H997,H1213))</f>
        <v/>
      </c>
      <c r="I141" s="218" t="str">
        <f t="shared" si="296"/>
        <v/>
      </c>
      <c r="J141" s="218" t="str">
        <f t="shared" si="296"/>
        <v/>
      </c>
      <c r="K141" s="218" t="str">
        <f t="shared" si="296"/>
        <v/>
      </c>
      <c r="L141" s="218" t="str">
        <f t="shared" si="296"/>
        <v/>
      </c>
      <c r="M141" s="218" t="str">
        <f t="shared" si="296"/>
        <v/>
      </c>
      <c r="N141" s="218" t="str">
        <f t="shared" si="296"/>
        <v/>
      </c>
      <c r="O141" s="218" t="str">
        <f t="shared" si="296"/>
        <v/>
      </c>
      <c r="P141" s="218" t="str">
        <f t="shared" si="296"/>
        <v/>
      </c>
      <c r="Q141" s="218" t="str">
        <f t="shared" si="296"/>
        <v/>
      </c>
      <c r="R141" s="218" t="str">
        <f t="shared" ref="R141:AA141" si="297">IF(SUM(R355,R569,R783,R997,R1213)=0,"",SUM(R355,R569,R783,R997,R1213))</f>
        <v/>
      </c>
      <c r="S141" s="218" t="str">
        <f t="shared" si="297"/>
        <v/>
      </c>
      <c r="T141" s="218" t="str">
        <f t="shared" si="297"/>
        <v/>
      </c>
      <c r="U141" s="218" t="str">
        <f t="shared" si="297"/>
        <v/>
      </c>
      <c r="V141" s="218" t="str">
        <f t="shared" si="297"/>
        <v/>
      </c>
      <c r="W141" s="218" t="str">
        <f t="shared" si="297"/>
        <v/>
      </c>
      <c r="X141" s="218" t="str">
        <f t="shared" si="297"/>
        <v/>
      </c>
      <c r="Y141" s="218" t="str">
        <f t="shared" si="297"/>
        <v/>
      </c>
      <c r="Z141" s="218" t="str">
        <f t="shared" si="297"/>
        <v/>
      </c>
      <c r="AA141" s="300" t="str">
        <f t="shared" si="297"/>
        <v/>
      </c>
    </row>
    <row r="142" spans="1:27" s="73" customFormat="1" ht="18" hidden="1" customHeight="1" x14ac:dyDescent="0.25">
      <c r="A142" s="173">
        <f>'CLINs &amp; Ceiling Rates'!B143</f>
        <v>0</v>
      </c>
      <c r="B142" s="173">
        <f>'CLINs &amp; Ceiling Rates'!C143</f>
        <v>0</v>
      </c>
      <c r="C142" s="174" t="str">
        <f>CONCATENATE("X",RIGHT('CLINs &amp; Ceiling Rates'!G143,6))</f>
        <v>X</v>
      </c>
      <c r="D142" s="211">
        <f t="shared" si="285"/>
        <v>0</v>
      </c>
      <c r="E142" s="175">
        <f t="shared" si="266"/>
        <v>0</v>
      </c>
      <c r="F142" s="175">
        <f t="shared" si="266"/>
        <v>0</v>
      </c>
      <c r="G142" s="429">
        <f t="shared" si="266"/>
        <v>0</v>
      </c>
      <c r="H142" s="431" t="str">
        <f t="shared" ref="H142:Q142" si="298">IF(SUM(H356,H570,H784,H998,H1214)=0,"",SUM(H356,H570,H784,H998,H1214))</f>
        <v/>
      </c>
      <c r="I142" s="218" t="str">
        <f t="shared" si="298"/>
        <v/>
      </c>
      <c r="J142" s="218" t="str">
        <f t="shared" si="298"/>
        <v/>
      </c>
      <c r="K142" s="218" t="str">
        <f t="shared" si="298"/>
        <v/>
      </c>
      <c r="L142" s="218" t="str">
        <f t="shared" si="298"/>
        <v/>
      </c>
      <c r="M142" s="218" t="str">
        <f t="shared" si="298"/>
        <v/>
      </c>
      <c r="N142" s="218" t="str">
        <f t="shared" si="298"/>
        <v/>
      </c>
      <c r="O142" s="218" t="str">
        <f t="shared" si="298"/>
        <v/>
      </c>
      <c r="P142" s="218" t="str">
        <f t="shared" si="298"/>
        <v/>
      </c>
      <c r="Q142" s="218" t="str">
        <f t="shared" si="298"/>
        <v/>
      </c>
      <c r="R142" s="218" t="str">
        <f t="shared" ref="R142:AA142" si="299">IF(SUM(R356,R570,R784,R998,R1214)=0,"",SUM(R356,R570,R784,R998,R1214))</f>
        <v/>
      </c>
      <c r="S142" s="218" t="str">
        <f t="shared" si="299"/>
        <v/>
      </c>
      <c r="T142" s="218" t="str">
        <f t="shared" si="299"/>
        <v/>
      </c>
      <c r="U142" s="218" t="str">
        <f t="shared" si="299"/>
        <v/>
      </c>
      <c r="V142" s="218" t="str">
        <f t="shared" si="299"/>
        <v/>
      </c>
      <c r="W142" s="218" t="str">
        <f t="shared" si="299"/>
        <v/>
      </c>
      <c r="X142" s="218" t="str">
        <f t="shared" si="299"/>
        <v/>
      </c>
      <c r="Y142" s="218" t="str">
        <f t="shared" si="299"/>
        <v/>
      </c>
      <c r="Z142" s="218" t="str">
        <f t="shared" si="299"/>
        <v/>
      </c>
      <c r="AA142" s="300" t="str">
        <f t="shared" si="299"/>
        <v/>
      </c>
    </row>
    <row r="143" spans="1:27" s="73" customFormat="1" ht="18" hidden="1" customHeight="1" x14ac:dyDescent="0.25">
      <c r="A143" s="173">
        <f>'CLINs &amp; Ceiling Rates'!B144</f>
        <v>0</v>
      </c>
      <c r="B143" s="173">
        <f>'CLINs &amp; Ceiling Rates'!C144</f>
        <v>0</v>
      </c>
      <c r="C143" s="174" t="str">
        <f>CONCATENATE("X",RIGHT('CLINs &amp; Ceiling Rates'!G144,6))</f>
        <v>X</v>
      </c>
      <c r="D143" s="211">
        <f t="shared" si="285"/>
        <v>0</v>
      </c>
      <c r="E143" s="175">
        <f t="shared" si="266"/>
        <v>0</v>
      </c>
      <c r="F143" s="175">
        <f t="shared" si="266"/>
        <v>0</v>
      </c>
      <c r="G143" s="429">
        <f t="shared" si="266"/>
        <v>0</v>
      </c>
      <c r="H143" s="431" t="str">
        <f t="shared" ref="H143:Q143" si="300">IF(SUM(H357,H571,H785,H999,H1215)=0,"",SUM(H357,H571,H785,H999,H1215))</f>
        <v/>
      </c>
      <c r="I143" s="218" t="str">
        <f t="shared" si="300"/>
        <v/>
      </c>
      <c r="J143" s="218" t="str">
        <f t="shared" si="300"/>
        <v/>
      </c>
      <c r="K143" s="218" t="str">
        <f t="shared" si="300"/>
        <v/>
      </c>
      <c r="L143" s="218" t="str">
        <f t="shared" si="300"/>
        <v/>
      </c>
      <c r="M143" s="218" t="str">
        <f t="shared" si="300"/>
        <v/>
      </c>
      <c r="N143" s="218" t="str">
        <f t="shared" si="300"/>
        <v/>
      </c>
      <c r="O143" s="218" t="str">
        <f t="shared" si="300"/>
        <v/>
      </c>
      <c r="P143" s="218" t="str">
        <f t="shared" si="300"/>
        <v/>
      </c>
      <c r="Q143" s="218" t="str">
        <f t="shared" si="300"/>
        <v/>
      </c>
      <c r="R143" s="218" t="str">
        <f t="shared" ref="R143:AA143" si="301">IF(SUM(R357,R571,R785,R999,R1215)=0,"",SUM(R357,R571,R785,R999,R1215))</f>
        <v/>
      </c>
      <c r="S143" s="218" t="str">
        <f t="shared" si="301"/>
        <v/>
      </c>
      <c r="T143" s="218" t="str">
        <f t="shared" si="301"/>
        <v/>
      </c>
      <c r="U143" s="218" t="str">
        <f t="shared" si="301"/>
        <v/>
      </c>
      <c r="V143" s="218" t="str">
        <f t="shared" si="301"/>
        <v/>
      </c>
      <c r="W143" s="218" t="str">
        <f t="shared" si="301"/>
        <v/>
      </c>
      <c r="X143" s="218" t="str">
        <f t="shared" si="301"/>
        <v/>
      </c>
      <c r="Y143" s="218" t="str">
        <f t="shared" si="301"/>
        <v/>
      </c>
      <c r="Z143" s="218" t="str">
        <f t="shared" si="301"/>
        <v/>
      </c>
      <c r="AA143" s="300" t="str">
        <f t="shared" si="301"/>
        <v/>
      </c>
    </row>
    <row r="144" spans="1:27" s="73" customFormat="1" ht="18" hidden="1" customHeight="1" x14ac:dyDescent="0.25">
      <c r="A144" s="173">
        <f>'CLINs &amp; Ceiling Rates'!B145</f>
        <v>0</v>
      </c>
      <c r="B144" s="173">
        <f>'CLINs &amp; Ceiling Rates'!C145</f>
        <v>0</v>
      </c>
      <c r="C144" s="174" t="str">
        <f>CONCATENATE("X",RIGHT('CLINs &amp; Ceiling Rates'!G145,6))</f>
        <v>X</v>
      </c>
      <c r="D144" s="211">
        <f t="shared" si="285"/>
        <v>0</v>
      </c>
      <c r="E144" s="175">
        <f t="shared" si="266"/>
        <v>0</v>
      </c>
      <c r="F144" s="175">
        <f t="shared" si="266"/>
        <v>0</v>
      </c>
      <c r="G144" s="429">
        <f t="shared" si="266"/>
        <v>0</v>
      </c>
      <c r="H144" s="431" t="str">
        <f t="shared" ref="H144:Q144" si="302">IF(SUM(H358,H572,H786,H1000,H1216)=0,"",SUM(H358,H572,H786,H1000,H1216))</f>
        <v/>
      </c>
      <c r="I144" s="218" t="str">
        <f t="shared" si="302"/>
        <v/>
      </c>
      <c r="J144" s="218" t="str">
        <f t="shared" si="302"/>
        <v/>
      </c>
      <c r="K144" s="218" t="str">
        <f t="shared" si="302"/>
        <v/>
      </c>
      <c r="L144" s="218" t="str">
        <f t="shared" si="302"/>
        <v/>
      </c>
      <c r="M144" s="218" t="str">
        <f t="shared" si="302"/>
        <v/>
      </c>
      <c r="N144" s="218" t="str">
        <f t="shared" si="302"/>
        <v/>
      </c>
      <c r="O144" s="218" t="str">
        <f t="shared" si="302"/>
        <v/>
      </c>
      <c r="P144" s="218" t="str">
        <f t="shared" si="302"/>
        <v/>
      </c>
      <c r="Q144" s="218" t="str">
        <f t="shared" si="302"/>
        <v/>
      </c>
      <c r="R144" s="218" t="str">
        <f t="shared" ref="R144:AA144" si="303">IF(SUM(R358,R572,R786,R1000,R1216)=0,"",SUM(R358,R572,R786,R1000,R1216))</f>
        <v/>
      </c>
      <c r="S144" s="218" t="str">
        <f t="shared" si="303"/>
        <v/>
      </c>
      <c r="T144" s="218" t="str">
        <f t="shared" si="303"/>
        <v/>
      </c>
      <c r="U144" s="218" t="str">
        <f t="shared" si="303"/>
        <v/>
      </c>
      <c r="V144" s="218" t="str">
        <f t="shared" si="303"/>
        <v/>
      </c>
      <c r="W144" s="218" t="str">
        <f t="shared" si="303"/>
        <v/>
      </c>
      <c r="X144" s="218" t="str">
        <f t="shared" si="303"/>
        <v/>
      </c>
      <c r="Y144" s="218" t="str">
        <f t="shared" si="303"/>
        <v/>
      </c>
      <c r="Z144" s="218" t="str">
        <f t="shared" si="303"/>
        <v/>
      </c>
      <c r="AA144" s="300" t="str">
        <f t="shared" si="303"/>
        <v/>
      </c>
    </row>
    <row r="145" spans="1:27" s="73" customFormat="1" ht="18" hidden="1" customHeight="1" x14ac:dyDescent="0.25">
      <c r="A145" s="173">
        <f>'CLINs &amp; Ceiling Rates'!B146</f>
        <v>0</v>
      </c>
      <c r="B145" s="173">
        <f>'CLINs &amp; Ceiling Rates'!C146</f>
        <v>0</v>
      </c>
      <c r="C145" s="174" t="str">
        <f>CONCATENATE("X",RIGHT('CLINs &amp; Ceiling Rates'!G146,6))</f>
        <v>X</v>
      </c>
      <c r="D145" s="211">
        <f t="shared" si="285"/>
        <v>0</v>
      </c>
      <c r="E145" s="175">
        <f t="shared" si="266"/>
        <v>0</v>
      </c>
      <c r="F145" s="175">
        <f t="shared" si="266"/>
        <v>0</v>
      </c>
      <c r="G145" s="429">
        <f t="shared" si="266"/>
        <v>0</v>
      </c>
      <c r="H145" s="431" t="str">
        <f t="shared" ref="H145:Q145" si="304">IF(SUM(H359,H573,H787,H1001,H1217)=0,"",SUM(H359,H573,H787,H1001,H1217))</f>
        <v/>
      </c>
      <c r="I145" s="218" t="str">
        <f t="shared" si="304"/>
        <v/>
      </c>
      <c r="J145" s="218" t="str">
        <f t="shared" si="304"/>
        <v/>
      </c>
      <c r="K145" s="218" t="str">
        <f t="shared" si="304"/>
        <v/>
      </c>
      <c r="L145" s="218" t="str">
        <f t="shared" si="304"/>
        <v/>
      </c>
      <c r="M145" s="218" t="str">
        <f t="shared" si="304"/>
        <v/>
      </c>
      <c r="N145" s="218" t="str">
        <f t="shared" si="304"/>
        <v/>
      </c>
      <c r="O145" s="218" t="str">
        <f t="shared" si="304"/>
        <v/>
      </c>
      <c r="P145" s="218" t="str">
        <f t="shared" si="304"/>
        <v/>
      </c>
      <c r="Q145" s="218" t="str">
        <f t="shared" si="304"/>
        <v/>
      </c>
      <c r="R145" s="218" t="str">
        <f t="shared" ref="R145:AA145" si="305">IF(SUM(R359,R573,R787,R1001,R1217)=0,"",SUM(R359,R573,R787,R1001,R1217))</f>
        <v/>
      </c>
      <c r="S145" s="218" t="str">
        <f t="shared" si="305"/>
        <v/>
      </c>
      <c r="T145" s="218" t="str">
        <f t="shared" si="305"/>
        <v/>
      </c>
      <c r="U145" s="218" t="str">
        <f t="shared" si="305"/>
        <v/>
      </c>
      <c r="V145" s="218" t="str">
        <f t="shared" si="305"/>
        <v/>
      </c>
      <c r="W145" s="218" t="str">
        <f t="shared" si="305"/>
        <v/>
      </c>
      <c r="X145" s="218" t="str">
        <f t="shared" si="305"/>
        <v/>
      </c>
      <c r="Y145" s="218" t="str">
        <f t="shared" si="305"/>
        <v/>
      </c>
      <c r="Z145" s="218" t="str">
        <f t="shared" si="305"/>
        <v/>
      </c>
      <c r="AA145" s="300" t="str">
        <f t="shared" si="305"/>
        <v/>
      </c>
    </row>
    <row r="146" spans="1:27" s="73" customFormat="1" ht="18" hidden="1" customHeight="1" x14ac:dyDescent="0.25">
      <c r="A146" s="173">
        <f>'CLINs &amp; Ceiling Rates'!B147</f>
        <v>0</v>
      </c>
      <c r="B146" s="173">
        <f>'CLINs &amp; Ceiling Rates'!C147</f>
        <v>0</v>
      </c>
      <c r="C146" s="174" t="str">
        <f>CONCATENATE("X",RIGHT('CLINs &amp; Ceiling Rates'!G147,6))</f>
        <v>X</v>
      </c>
      <c r="D146" s="211">
        <f t="shared" si="285"/>
        <v>0</v>
      </c>
      <c r="E146" s="175">
        <f t="shared" si="266"/>
        <v>0</v>
      </c>
      <c r="F146" s="175">
        <f t="shared" si="266"/>
        <v>0</v>
      </c>
      <c r="G146" s="429">
        <f t="shared" si="266"/>
        <v>0</v>
      </c>
      <c r="H146" s="431" t="str">
        <f t="shared" ref="H146:Q146" si="306">IF(SUM(H360,H574,H788,H1002,H1218)=0,"",SUM(H360,H574,H788,H1002,H1218))</f>
        <v/>
      </c>
      <c r="I146" s="218" t="str">
        <f t="shared" si="306"/>
        <v/>
      </c>
      <c r="J146" s="218" t="str">
        <f t="shared" si="306"/>
        <v/>
      </c>
      <c r="K146" s="218" t="str">
        <f t="shared" si="306"/>
        <v/>
      </c>
      <c r="L146" s="218" t="str">
        <f t="shared" si="306"/>
        <v/>
      </c>
      <c r="M146" s="218" t="str">
        <f t="shared" si="306"/>
        <v/>
      </c>
      <c r="N146" s="218" t="str">
        <f t="shared" si="306"/>
        <v/>
      </c>
      <c r="O146" s="218" t="str">
        <f t="shared" si="306"/>
        <v/>
      </c>
      <c r="P146" s="218" t="str">
        <f t="shared" si="306"/>
        <v/>
      </c>
      <c r="Q146" s="218" t="str">
        <f t="shared" si="306"/>
        <v/>
      </c>
      <c r="R146" s="218" t="str">
        <f t="shared" ref="R146:AA146" si="307">IF(SUM(R360,R574,R788,R1002,R1218)=0,"",SUM(R360,R574,R788,R1002,R1218))</f>
        <v/>
      </c>
      <c r="S146" s="218" t="str">
        <f t="shared" si="307"/>
        <v/>
      </c>
      <c r="T146" s="218" t="str">
        <f t="shared" si="307"/>
        <v/>
      </c>
      <c r="U146" s="218" t="str">
        <f t="shared" si="307"/>
        <v/>
      </c>
      <c r="V146" s="218" t="str">
        <f t="shared" si="307"/>
        <v/>
      </c>
      <c r="W146" s="218" t="str">
        <f t="shared" si="307"/>
        <v/>
      </c>
      <c r="X146" s="218" t="str">
        <f t="shared" si="307"/>
        <v/>
      </c>
      <c r="Y146" s="218" t="str">
        <f t="shared" si="307"/>
        <v/>
      </c>
      <c r="Z146" s="218" t="str">
        <f t="shared" si="307"/>
        <v/>
      </c>
      <c r="AA146" s="300" t="str">
        <f t="shared" si="307"/>
        <v/>
      </c>
    </row>
    <row r="147" spans="1:27" s="73" customFormat="1" ht="18" hidden="1" customHeight="1" x14ac:dyDescent="0.25">
      <c r="A147" s="173">
        <f>'CLINs &amp; Ceiling Rates'!B148</f>
        <v>0</v>
      </c>
      <c r="B147" s="173">
        <f>'CLINs &amp; Ceiling Rates'!C148</f>
        <v>0</v>
      </c>
      <c r="C147" s="174" t="str">
        <f>CONCATENATE("X",RIGHT('CLINs &amp; Ceiling Rates'!G148,6))</f>
        <v>X</v>
      </c>
      <c r="D147" s="211">
        <f t="shared" si="285"/>
        <v>0</v>
      </c>
      <c r="E147" s="175">
        <f t="shared" ref="E147:G155" si="308">SUM(E361,E575,E789,E1003,E1219)</f>
        <v>0</v>
      </c>
      <c r="F147" s="175">
        <f t="shared" si="308"/>
        <v>0</v>
      </c>
      <c r="G147" s="429">
        <f t="shared" si="308"/>
        <v>0</v>
      </c>
      <c r="H147" s="431" t="str">
        <f t="shared" ref="H147:Q147" si="309">IF(SUM(H361,H575,H789,H1003,H1219)=0,"",SUM(H361,H575,H789,H1003,H1219))</f>
        <v/>
      </c>
      <c r="I147" s="218" t="str">
        <f t="shared" si="309"/>
        <v/>
      </c>
      <c r="J147" s="218" t="str">
        <f t="shared" si="309"/>
        <v/>
      </c>
      <c r="K147" s="218" t="str">
        <f t="shared" si="309"/>
        <v/>
      </c>
      <c r="L147" s="218" t="str">
        <f t="shared" si="309"/>
        <v/>
      </c>
      <c r="M147" s="218" t="str">
        <f t="shared" si="309"/>
        <v/>
      </c>
      <c r="N147" s="218" t="str">
        <f t="shared" si="309"/>
        <v/>
      </c>
      <c r="O147" s="218" t="str">
        <f t="shared" si="309"/>
        <v/>
      </c>
      <c r="P147" s="218" t="str">
        <f t="shared" si="309"/>
        <v/>
      </c>
      <c r="Q147" s="218" t="str">
        <f t="shared" si="309"/>
        <v/>
      </c>
      <c r="R147" s="218" t="str">
        <f t="shared" ref="R147:AA147" si="310">IF(SUM(R361,R575,R789,R1003,R1219)=0,"",SUM(R361,R575,R789,R1003,R1219))</f>
        <v/>
      </c>
      <c r="S147" s="218" t="str">
        <f t="shared" si="310"/>
        <v/>
      </c>
      <c r="T147" s="218" t="str">
        <f t="shared" si="310"/>
        <v/>
      </c>
      <c r="U147" s="218" t="str">
        <f t="shared" si="310"/>
        <v/>
      </c>
      <c r="V147" s="218" t="str">
        <f t="shared" si="310"/>
        <v/>
      </c>
      <c r="W147" s="218" t="str">
        <f t="shared" si="310"/>
        <v/>
      </c>
      <c r="X147" s="218" t="str">
        <f t="shared" si="310"/>
        <v/>
      </c>
      <c r="Y147" s="218" t="str">
        <f t="shared" si="310"/>
        <v/>
      </c>
      <c r="Z147" s="218" t="str">
        <f t="shared" si="310"/>
        <v/>
      </c>
      <c r="AA147" s="300" t="str">
        <f t="shared" si="310"/>
        <v/>
      </c>
    </row>
    <row r="148" spans="1:27" s="73" customFormat="1" ht="18" hidden="1" customHeight="1" x14ac:dyDescent="0.25">
      <c r="A148" s="173">
        <f>'CLINs &amp; Ceiling Rates'!B149</f>
        <v>0</v>
      </c>
      <c r="B148" s="173">
        <f>'CLINs &amp; Ceiling Rates'!C149</f>
        <v>0</v>
      </c>
      <c r="C148" s="174" t="str">
        <f>CONCATENATE("X",RIGHT('CLINs &amp; Ceiling Rates'!G149,6))</f>
        <v>X</v>
      </c>
      <c r="D148" s="211">
        <f t="shared" si="285"/>
        <v>0</v>
      </c>
      <c r="E148" s="175">
        <f t="shared" si="308"/>
        <v>0</v>
      </c>
      <c r="F148" s="175">
        <f t="shared" si="308"/>
        <v>0</v>
      </c>
      <c r="G148" s="429">
        <f t="shared" si="308"/>
        <v>0</v>
      </c>
      <c r="H148" s="431" t="str">
        <f t="shared" ref="H148:Q148" si="311">IF(SUM(H362,H576,H790,H1004,H1220)=0,"",SUM(H362,H576,H790,H1004,H1220))</f>
        <v/>
      </c>
      <c r="I148" s="218" t="str">
        <f t="shared" si="311"/>
        <v/>
      </c>
      <c r="J148" s="218" t="str">
        <f t="shared" si="311"/>
        <v/>
      </c>
      <c r="K148" s="218" t="str">
        <f t="shared" si="311"/>
        <v/>
      </c>
      <c r="L148" s="218" t="str">
        <f t="shared" si="311"/>
        <v/>
      </c>
      <c r="M148" s="218" t="str">
        <f t="shared" si="311"/>
        <v/>
      </c>
      <c r="N148" s="218" t="str">
        <f t="shared" si="311"/>
        <v/>
      </c>
      <c r="O148" s="218" t="str">
        <f t="shared" si="311"/>
        <v/>
      </c>
      <c r="P148" s="218" t="str">
        <f t="shared" si="311"/>
        <v/>
      </c>
      <c r="Q148" s="218" t="str">
        <f t="shared" si="311"/>
        <v/>
      </c>
      <c r="R148" s="218" t="str">
        <f t="shared" ref="R148:AA148" si="312">IF(SUM(R362,R576,R790,R1004,R1220)=0,"",SUM(R362,R576,R790,R1004,R1220))</f>
        <v/>
      </c>
      <c r="S148" s="218" t="str">
        <f t="shared" si="312"/>
        <v/>
      </c>
      <c r="T148" s="218" t="str">
        <f t="shared" si="312"/>
        <v/>
      </c>
      <c r="U148" s="218" t="str">
        <f t="shared" si="312"/>
        <v/>
      </c>
      <c r="V148" s="218" t="str">
        <f t="shared" si="312"/>
        <v/>
      </c>
      <c r="W148" s="218" t="str">
        <f t="shared" si="312"/>
        <v/>
      </c>
      <c r="X148" s="218" t="str">
        <f t="shared" si="312"/>
        <v/>
      </c>
      <c r="Y148" s="218" t="str">
        <f t="shared" si="312"/>
        <v/>
      </c>
      <c r="Z148" s="218" t="str">
        <f t="shared" si="312"/>
        <v/>
      </c>
      <c r="AA148" s="300" t="str">
        <f t="shared" si="312"/>
        <v/>
      </c>
    </row>
    <row r="149" spans="1:27" s="73" customFormat="1" ht="18" hidden="1" customHeight="1" x14ac:dyDescent="0.25">
      <c r="A149" s="173">
        <f>'CLINs &amp; Ceiling Rates'!B150</f>
        <v>0</v>
      </c>
      <c r="B149" s="173">
        <f>'CLINs &amp; Ceiling Rates'!C150</f>
        <v>0</v>
      </c>
      <c r="C149" s="174" t="str">
        <f>CONCATENATE("X",RIGHT('CLINs &amp; Ceiling Rates'!G150,6))</f>
        <v>X</v>
      </c>
      <c r="D149" s="211">
        <f t="shared" si="285"/>
        <v>0</v>
      </c>
      <c r="E149" s="175">
        <f t="shared" si="308"/>
        <v>0</v>
      </c>
      <c r="F149" s="175">
        <f t="shared" si="308"/>
        <v>0</v>
      </c>
      <c r="G149" s="429">
        <f t="shared" si="308"/>
        <v>0</v>
      </c>
      <c r="H149" s="431" t="str">
        <f t="shared" ref="H149:Q149" si="313">IF(SUM(H363,H577,H791,H1005,H1221)=0,"",SUM(H363,H577,H791,H1005,H1221))</f>
        <v/>
      </c>
      <c r="I149" s="218" t="str">
        <f t="shared" si="313"/>
        <v/>
      </c>
      <c r="J149" s="218" t="str">
        <f t="shared" si="313"/>
        <v/>
      </c>
      <c r="K149" s="218" t="str">
        <f t="shared" si="313"/>
        <v/>
      </c>
      <c r="L149" s="218" t="str">
        <f t="shared" si="313"/>
        <v/>
      </c>
      <c r="M149" s="218" t="str">
        <f t="shared" si="313"/>
        <v/>
      </c>
      <c r="N149" s="218" t="str">
        <f t="shared" si="313"/>
        <v/>
      </c>
      <c r="O149" s="218" t="str">
        <f t="shared" si="313"/>
        <v/>
      </c>
      <c r="P149" s="218" t="str">
        <f t="shared" si="313"/>
        <v/>
      </c>
      <c r="Q149" s="218" t="str">
        <f t="shared" si="313"/>
        <v/>
      </c>
      <c r="R149" s="218" t="str">
        <f t="shared" ref="R149:AA149" si="314">IF(SUM(R363,R577,R791,R1005,R1221)=0,"",SUM(R363,R577,R791,R1005,R1221))</f>
        <v/>
      </c>
      <c r="S149" s="218" t="str">
        <f t="shared" si="314"/>
        <v/>
      </c>
      <c r="T149" s="218" t="str">
        <f t="shared" si="314"/>
        <v/>
      </c>
      <c r="U149" s="218" t="str">
        <f t="shared" si="314"/>
        <v/>
      </c>
      <c r="V149" s="218" t="str">
        <f t="shared" si="314"/>
        <v/>
      </c>
      <c r="W149" s="218" t="str">
        <f t="shared" si="314"/>
        <v/>
      </c>
      <c r="X149" s="218" t="str">
        <f t="shared" si="314"/>
        <v/>
      </c>
      <c r="Y149" s="218" t="str">
        <f t="shared" si="314"/>
        <v/>
      </c>
      <c r="Z149" s="218" t="str">
        <f t="shared" si="314"/>
        <v/>
      </c>
      <c r="AA149" s="300" t="str">
        <f t="shared" si="314"/>
        <v/>
      </c>
    </row>
    <row r="150" spans="1:27" s="73" customFormat="1" ht="18" hidden="1" customHeight="1" x14ac:dyDescent="0.25">
      <c r="A150" s="173">
        <f>'CLINs &amp; Ceiling Rates'!B151</f>
        <v>0</v>
      </c>
      <c r="B150" s="173">
        <f>'CLINs &amp; Ceiling Rates'!C151</f>
        <v>0</v>
      </c>
      <c r="C150" s="174" t="str">
        <f>CONCATENATE("X",RIGHT('CLINs &amp; Ceiling Rates'!G151,6))</f>
        <v>X</v>
      </c>
      <c r="D150" s="211">
        <f t="shared" si="285"/>
        <v>0</v>
      </c>
      <c r="E150" s="175">
        <f t="shared" si="308"/>
        <v>0</v>
      </c>
      <c r="F150" s="175">
        <f t="shared" si="308"/>
        <v>0</v>
      </c>
      <c r="G150" s="429">
        <f t="shared" si="308"/>
        <v>0</v>
      </c>
      <c r="H150" s="431" t="str">
        <f t="shared" ref="H150:Q150" si="315">IF(SUM(H364,H578,H792,H1006,H1222)=0,"",SUM(H364,H578,H792,H1006,H1222))</f>
        <v/>
      </c>
      <c r="I150" s="218" t="str">
        <f t="shared" si="315"/>
        <v/>
      </c>
      <c r="J150" s="218" t="str">
        <f t="shared" si="315"/>
        <v/>
      </c>
      <c r="K150" s="218" t="str">
        <f t="shared" si="315"/>
        <v/>
      </c>
      <c r="L150" s="218" t="str">
        <f t="shared" si="315"/>
        <v/>
      </c>
      <c r="M150" s="218" t="str">
        <f t="shared" si="315"/>
        <v/>
      </c>
      <c r="N150" s="218" t="str">
        <f t="shared" si="315"/>
        <v/>
      </c>
      <c r="O150" s="218" t="str">
        <f t="shared" si="315"/>
        <v/>
      </c>
      <c r="P150" s="218" t="str">
        <f t="shared" si="315"/>
        <v/>
      </c>
      <c r="Q150" s="218" t="str">
        <f t="shared" si="315"/>
        <v/>
      </c>
      <c r="R150" s="218" t="str">
        <f t="shared" ref="R150:AA150" si="316">IF(SUM(R364,R578,R792,R1006,R1222)=0,"",SUM(R364,R578,R792,R1006,R1222))</f>
        <v/>
      </c>
      <c r="S150" s="218" t="str">
        <f t="shared" si="316"/>
        <v/>
      </c>
      <c r="T150" s="218" t="str">
        <f t="shared" si="316"/>
        <v/>
      </c>
      <c r="U150" s="218" t="str">
        <f t="shared" si="316"/>
        <v/>
      </c>
      <c r="V150" s="218" t="str">
        <f t="shared" si="316"/>
        <v/>
      </c>
      <c r="W150" s="218" t="str">
        <f t="shared" si="316"/>
        <v/>
      </c>
      <c r="X150" s="218" t="str">
        <f t="shared" si="316"/>
        <v/>
      </c>
      <c r="Y150" s="218" t="str">
        <f t="shared" si="316"/>
        <v/>
      </c>
      <c r="Z150" s="218" t="str">
        <f t="shared" si="316"/>
        <v/>
      </c>
      <c r="AA150" s="300" t="str">
        <f t="shared" si="316"/>
        <v/>
      </c>
    </row>
    <row r="151" spans="1:27" s="73" customFormat="1" ht="18" hidden="1" customHeight="1" x14ac:dyDescent="0.25">
      <c r="A151" s="173">
        <f>'CLINs &amp; Ceiling Rates'!B152</f>
        <v>0</v>
      </c>
      <c r="B151" s="173">
        <f>'CLINs &amp; Ceiling Rates'!C152</f>
        <v>0</v>
      </c>
      <c r="C151" s="174" t="str">
        <f>CONCATENATE("X",RIGHT('CLINs &amp; Ceiling Rates'!G152,6))</f>
        <v>X</v>
      </c>
      <c r="D151" s="211">
        <f t="shared" si="285"/>
        <v>0</v>
      </c>
      <c r="E151" s="175">
        <f t="shared" si="308"/>
        <v>0</v>
      </c>
      <c r="F151" s="175">
        <f t="shared" si="308"/>
        <v>0</v>
      </c>
      <c r="G151" s="429">
        <f t="shared" si="308"/>
        <v>0</v>
      </c>
      <c r="H151" s="431" t="str">
        <f t="shared" ref="H151:Q151" si="317">IF(SUM(H365,H579,H793,H1007,H1223)=0,"",SUM(H365,H579,H793,H1007,H1223))</f>
        <v/>
      </c>
      <c r="I151" s="218" t="str">
        <f t="shared" si="317"/>
        <v/>
      </c>
      <c r="J151" s="218" t="str">
        <f t="shared" si="317"/>
        <v/>
      </c>
      <c r="K151" s="218" t="str">
        <f t="shared" si="317"/>
        <v/>
      </c>
      <c r="L151" s="218" t="str">
        <f t="shared" si="317"/>
        <v/>
      </c>
      <c r="M151" s="218" t="str">
        <f t="shared" si="317"/>
        <v/>
      </c>
      <c r="N151" s="218" t="str">
        <f t="shared" si="317"/>
        <v/>
      </c>
      <c r="O151" s="218" t="str">
        <f t="shared" si="317"/>
        <v/>
      </c>
      <c r="P151" s="218" t="str">
        <f t="shared" si="317"/>
        <v/>
      </c>
      <c r="Q151" s="218" t="str">
        <f t="shared" si="317"/>
        <v/>
      </c>
      <c r="R151" s="218" t="str">
        <f t="shared" ref="R151:AA151" si="318">IF(SUM(R365,R579,R793,R1007,R1223)=0,"",SUM(R365,R579,R793,R1007,R1223))</f>
        <v/>
      </c>
      <c r="S151" s="218" t="str">
        <f t="shared" si="318"/>
        <v/>
      </c>
      <c r="T151" s="218" t="str">
        <f t="shared" si="318"/>
        <v/>
      </c>
      <c r="U151" s="218" t="str">
        <f t="shared" si="318"/>
        <v/>
      </c>
      <c r="V151" s="218" t="str">
        <f t="shared" si="318"/>
        <v/>
      </c>
      <c r="W151" s="218" t="str">
        <f t="shared" si="318"/>
        <v/>
      </c>
      <c r="X151" s="218" t="str">
        <f t="shared" si="318"/>
        <v/>
      </c>
      <c r="Y151" s="218" t="str">
        <f t="shared" si="318"/>
        <v/>
      </c>
      <c r="Z151" s="218" t="str">
        <f t="shared" si="318"/>
        <v/>
      </c>
      <c r="AA151" s="300" t="str">
        <f t="shared" si="318"/>
        <v/>
      </c>
    </row>
    <row r="152" spans="1:27" s="73" customFormat="1" ht="18" hidden="1" customHeight="1" x14ac:dyDescent="0.25">
      <c r="A152" s="173">
        <f>'CLINs &amp; Ceiling Rates'!B153</f>
        <v>0</v>
      </c>
      <c r="B152" s="173">
        <f>'CLINs &amp; Ceiling Rates'!C153</f>
        <v>0</v>
      </c>
      <c r="C152" s="174" t="str">
        <f>CONCATENATE("X",RIGHT('CLINs &amp; Ceiling Rates'!G153,6))</f>
        <v>X</v>
      </c>
      <c r="D152" s="211">
        <f t="shared" si="285"/>
        <v>0</v>
      </c>
      <c r="E152" s="175">
        <f t="shared" si="308"/>
        <v>0</v>
      </c>
      <c r="F152" s="175">
        <f t="shared" si="308"/>
        <v>0</v>
      </c>
      <c r="G152" s="429">
        <f t="shared" si="308"/>
        <v>0</v>
      </c>
      <c r="H152" s="431" t="str">
        <f t="shared" ref="H152:Q152" si="319">IF(SUM(H366,H580,H794,H1008,H1224)=0,"",SUM(H366,H580,H794,H1008,H1224))</f>
        <v/>
      </c>
      <c r="I152" s="218" t="str">
        <f t="shared" si="319"/>
        <v/>
      </c>
      <c r="J152" s="218" t="str">
        <f t="shared" si="319"/>
        <v/>
      </c>
      <c r="K152" s="218" t="str">
        <f t="shared" si="319"/>
        <v/>
      </c>
      <c r="L152" s="218" t="str">
        <f t="shared" si="319"/>
        <v/>
      </c>
      <c r="M152" s="218" t="str">
        <f t="shared" si="319"/>
        <v/>
      </c>
      <c r="N152" s="218" t="str">
        <f t="shared" si="319"/>
        <v/>
      </c>
      <c r="O152" s="218" t="str">
        <f t="shared" si="319"/>
        <v/>
      </c>
      <c r="P152" s="218" t="str">
        <f t="shared" si="319"/>
        <v/>
      </c>
      <c r="Q152" s="218" t="str">
        <f t="shared" si="319"/>
        <v/>
      </c>
      <c r="R152" s="218" t="str">
        <f t="shared" ref="R152:AA152" si="320">IF(SUM(R366,R580,R794,R1008,R1224)=0,"",SUM(R366,R580,R794,R1008,R1224))</f>
        <v/>
      </c>
      <c r="S152" s="218" t="str">
        <f t="shared" si="320"/>
        <v/>
      </c>
      <c r="T152" s="218" t="str">
        <f t="shared" si="320"/>
        <v/>
      </c>
      <c r="U152" s="218" t="str">
        <f t="shared" si="320"/>
        <v/>
      </c>
      <c r="V152" s="218" t="str">
        <f t="shared" si="320"/>
        <v/>
      </c>
      <c r="W152" s="218" t="str">
        <f t="shared" si="320"/>
        <v/>
      </c>
      <c r="X152" s="218" t="str">
        <f t="shared" si="320"/>
        <v/>
      </c>
      <c r="Y152" s="218" t="str">
        <f t="shared" si="320"/>
        <v/>
      </c>
      <c r="Z152" s="218" t="str">
        <f t="shared" si="320"/>
        <v/>
      </c>
      <c r="AA152" s="300" t="str">
        <f t="shared" si="320"/>
        <v/>
      </c>
    </row>
    <row r="153" spans="1:27" s="73" customFormat="1" ht="18" hidden="1" customHeight="1" x14ac:dyDescent="0.25">
      <c r="A153" s="173">
        <f>'CLINs &amp; Ceiling Rates'!B154</f>
        <v>0</v>
      </c>
      <c r="B153" s="173">
        <f>'CLINs &amp; Ceiling Rates'!C154</f>
        <v>0</v>
      </c>
      <c r="C153" s="174" t="str">
        <f>CONCATENATE("X",RIGHT('CLINs &amp; Ceiling Rates'!G154,6))</f>
        <v>X</v>
      </c>
      <c r="D153" s="211">
        <f t="shared" si="285"/>
        <v>0</v>
      </c>
      <c r="E153" s="175">
        <f t="shared" si="308"/>
        <v>0</v>
      </c>
      <c r="F153" s="175">
        <f t="shared" si="308"/>
        <v>0</v>
      </c>
      <c r="G153" s="429">
        <f t="shared" si="308"/>
        <v>0</v>
      </c>
      <c r="H153" s="431" t="str">
        <f t="shared" ref="H153:Q153" si="321">IF(SUM(H367,H581,H795,H1009,H1225)=0,"",SUM(H367,H581,H795,H1009,H1225))</f>
        <v/>
      </c>
      <c r="I153" s="218" t="str">
        <f t="shared" si="321"/>
        <v/>
      </c>
      <c r="J153" s="218" t="str">
        <f t="shared" si="321"/>
        <v/>
      </c>
      <c r="K153" s="218" t="str">
        <f t="shared" si="321"/>
        <v/>
      </c>
      <c r="L153" s="218" t="str">
        <f t="shared" si="321"/>
        <v/>
      </c>
      <c r="M153" s="218" t="str">
        <f t="shared" si="321"/>
        <v/>
      </c>
      <c r="N153" s="218" t="str">
        <f t="shared" si="321"/>
        <v/>
      </c>
      <c r="O153" s="218" t="str">
        <f t="shared" si="321"/>
        <v/>
      </c>
      <c r="P153" s="218" t="str">
        <f t="shared" si="321"/>
        <v/>
      </c>
      <c r="Q153" s="218" t="str">
        <f t="shared" si="321"/>
        <v/>
      </c>
      <c r="R153" s="218" t="str">
        <f t="shared" ref="R153:AA153" si="322">IF(SUM(R367,R581,R795,R1009,R1225)=0,"",SUM(R367,R581,R795,R1009,R1225))</f>
        <v/>
      </c>
      <c r="S153" s="218" t="str">
        <f t="shared" si="322"/>
        <v/>
      </c>
      <c r="T153" s="218" t="str">
        <f t="shared" si="322"/>
        <v/>
      </c>
      <c r="U153" s="218" t="str">
        <f t="shared" si="322"/>
        <v/>
      </c>
      <c r="V153" s="218" t="str">
        <f t="shared" si="322"/>
        <v/>
      </c>
      <c r="W153" s="218" t="str">
        <f t="shared" si="322"/>
        <v/>
      </c>
      <c r="X153" s="218" t="str">
        <f t="shared" si="322"/>
        <v/>
      </c>
      <c r="Y153" s="218" t="str">
        <f t="shared" si="322"/>
        <v/>
      </c>
      <c r="Z153" s="218" t="str">
        <f t="shared" si="322"/>
        <v/>
      </c>
      <c r="AA153" s="300" t="str">
        <f t="shared" si="322"/>
        <v/>
      </c>
    </row>
    <row r="154" spans="1:27" s="73" customFormat="1" ht="18" hidden="1" customHeight="1" x14ac:dyDescent="0.25">
      <c r="A154" s="173">
        <f>'CLINs &amp; Ceiling Rates'!B155</f>
        <v>0</v>
      </c>
      <c r="B154" s="173">
        <f>'CLINs &amp; Ceiling Rates'!C155</f>
        <v>0</v>
      </c>
      <c r="C154" s="174" t="str">
        <f>CONCATENATE("X",RIGHT('CLINs &amp; Ceiling Rates'!G155,6))</f>
        <v>X</v>
      </c>
      <c r="D154" s="211">
        <f t="shared" si="285"/>
        <v>0</v>
      </c>
      <c r="E154" s="175">
        <f t="shared" si="308"/>
        <v>0</v>
      </c>
      <c r="F154" s="175">
        <f t="shared" si="308"/>
        <v>0</v>
      </c>
      <c r="G154" s="429">
        <f t="shared" si="308"/>
        <v>0</v>
      </c>
      <c r="H154" s="431" t="str">
        <f t="shared" ref="H154:Q154" si="323">IF(SUM(H368,H582,H796,H1010,H1226)=0,"",SUM(H368,H582,H796,H1010,H1226))</f>
        <v/>
      </c>
      <c r="I154" s="218" t="str">
        <f t="shared" si="323"/>
        <v/>
      </c>
      <c r="J154" s="218" t="str">
        <f t="shared" si="323"/>
        <v/>
      </c>
      <c r="K154" s="218" t="str">
        <f t="shared" si="323"/>
        <v/>
      </c>
      <c r="L154" s="218" t="str">
        <f t="shared" si="323"/>
        <v/>
      </c>
      <c r="M154" s="218" t="str">
        <f t="shared" si="323"/>
        <v/>
      </c>
      <c r="N154" s="218" t="str">
        <f t="shared" si="323"/>
        <v/>
      </c>
      <c r="O154" s="218" t="str">
        <f t="shared" si="323"/>
        <v/>
      </c>
      <c r="P154" s="218" t="str">
        <f t="shared" si="323"/>
        <v/>
      </c>
      <c r="Q154" s="218" t="str">
        <f t="shared" si="323"/>
        <v/>
      </c>
      <c r="R154" s="218" t="str">
        <f t="shared" ref="R154:AA154" si="324">IF(SUM(R368,R582,R796,R1010,R1226)=0,"",SUM(R368,R582,R796,R1010,R1226))</f>
        <v/>
      </c>
      <c r="S154" s="218" t="str">
        <f t="shared" si="324"/>
        <v/>
      </c>
      <c r="T154" s="218" t="str">
        <f t="shared" si="324"/>
        <v/>
      </c>
      <c r="U154" s="218" t="str">
        <f t="shared" si="324"/>
        <v/>
      </c>
      <c r="V154" s="218" t="str">
        <f t="shared" si="324"/>
        <v/>
      </c>
      <c r="W154" s="218" t="str">
        <f t="shared" si="324"/>
        <v/>
      </c>
      <c r="X154" s="218" t="str">
        <f t="shared" si="324"/>
        <v/>
      </c>
      <c r="Y154" s="218" t="str">
        <f t="shared" si="324"/>
        <v/>
      </c>
      <c r="Z154" s="218" t="str">
        <f t="shared" si="324"/>
        <v/>
      </c>
      <c r="AA154" s="300" t="str">
        <f t="shared" si="324"/>
        <v/>
      </c>
    </row>
    <row r="155" spans="1:27" s="73" customFormat="1" ht="18" hidden="1" customHeight="1" x14ac:dyDescent="0.25">
      <c r="A155" s="173">
        <f>'CLINs &amp; Ceiling Rates'!B156</f>
        <v>0</v>
      </c>
      <c r="B155" s="173">
        <f>'CLINs &amp; Ceiling Rates'!C156</f>
        <v>0</v>
      </c>
      <c r="C155" s="174" t="str">
        <f>CONCATENATE("X",RIGHT('CLINs &amp; Ceiling Rates'!G156,6))</f>
        <v>X</v>
      </c>
      <c r="D155" s="211">
        <f t="shared" si="285"/>
        <v>0</v>
      </c>
      <c r="E155" s="175">
        <f t="shared" si="308"/>
        <v>0</v>
      </c>
      <c r="F155" s="175">
        <f t="shared" si="308"/>
        <v>0</v>
      </c>
      <c r="G155" s="429">
        <f t="shared" si="308"/>
        <v>0</v>
      </c>
      <c r="H155" s="431" t="str">
        <f t="shared" ref="H155:Q155" si="325">IF(SUM(H369,H583,H797,H1011,H1227)=0,"",SUM(H369,H583,H797,H1011,H1227))</f>
        <v/>
      </c>
      <c r="I155" s="218" t="str">
        <f t="shared" si="325"/>
        <v/>
      </c>
      <c r="J155" s="218" t="str">
        <f t="shared" si="325"/>
        <v/>
      </c>
      <c r="K155" s="218" t="str">
        <f t="shared" si="325"/>
        <v/>
      </c>
      <c r="L155" s="218" t="str">
        <f t="shared" si="325"/>
        <v/>
      </c>
      <c r="M155" s="218" t="str">
        <f t="shared" si="325"/>
        <v/>
      </c>
      <c r="N155" s="218" t="str">
        <f t="shared" si="325"/>
        <v/>
      </c>
      <c r="O155" s="218" t="str">
        <f t="shared" si="325"/>
        <v/>
      </c>
      <c r="P155" s="218" t="str">
        <f t="shared" si="325"/>
        <v/>
      </c>
      <c r="Q155" s="218" t="str">
        <f t="shared" si="325"/>
        <v/>
      </c>
      <c r="R155" s="218" t="str">
        <f t="shared" ref="R155:AA155" si="326">IF(SUM(R369,R583,R797,R1011,R1227)=0,"",SUM(R369,R583,R797,R1011,R1227))</f>
        <v/>
      </c>
      <c r="S155" s="218" t="str">
        <f t="shared" si="326"/>
        <v/>
      </c>
      <c r="T155" s="218" t="str">
        <f t="shared" si="326"/>
        <v/>
      </c>
      <c r="U155" s="218" t="str">
        <f t="shared" si="326"/>
        <v/>
      </c>
      <c r="V155" s="218" t="str">
        <f t="shared" si="326"/>
        <v/>
      </c>
      <c r="W155" s="218" t="str">
        <f t="shared" si="326"/>
        <v/>
      </c>
      <c r="X155" s="218" t="str">
        <f t="shared" si="326"/>
        <v/>
      </c>
      <c r="Y155" s="218" t="str">
        <f t="shared" si="326"/>
        <v/>
      </c>
      <c r="Z155" s="218" t="str">
        <f t="shared" si="326"/>
        <v/>
      </c>
      <c r="AA155" s="300" t="str">
        <f t="shared" si="326"/>
        <v/>
      </c>
    </row>
    <row r="156" spans="1:27" s="73" customFormat="1" ht="18" hidden="1" customHeight="1" x14ac:dyDescent="0.25">
      <c r="A156" s="173">
        <f>'CLINs &amp; Ceiling Rates'!B157</f>
        <v>0</v>
      </c>
      <c r="B156" s="173">
        <f>'CLINs &amp; Ceiling Rates'!C157</f>
        <v>0</v>
      </c>
      <c r="C156" s="174" t="str">
        <f>CONCATENATE("X",RIGHT('CLINs &amp; Ceiling Rates'!G157,6))</f>
        <v>X</v>
      </c>
      <c r="D156" s="211">
        <f t="shared" si="285"/>
        <v>0</v>
      </c>
      <c r="E156" s="175">
        <f t="shared" ref="E156:G156" si="327">SUM(E370,E584,E798,E1012,E1228)</f>
        <v>0</v>
      </c>
      <c r="F156" s="175">
        <f t="shared" si="327"/>
        <v>0</v>
      </c>
      <c r="G156" s="429">
        <f t="shared" si="327"/>
        <v>0</v>
      </c>
      <c r="H156" s="431" t="str">
        <f t="shared" ref="H156:Q156" si="328">IF(SUM(H370,H584,H798,H1012,H1228)=0,"",SUM(H370,H584,H798,H1012,H1228))</f>
        <v/>
      </c>
      <c r="I156" s="218" t="str">
        <f t="shared" si="328"/>
        <v/>
      </c>
      <c r="J156" s="218" t="str">
        <f t="shared" si="328"/>
        <v/>
      </c>
      <c r="K156" s="218" t="str">
        <f t="shared" si="328"/>
        <v/>
      </c>
      <c r="L156" s="218" t="str">
        <f t="shared" si="328"/>
        <v/>
      </c>
      <c r="M156" s="218" t="str">
        <f t="shared" si="328"/>
        <v/>
      </c>
      <c r="N156" s="218" t="str">
        <f t="shared" si="328"/>
        <v/>
      </c>
      <c r="O156" s="218" t="str">
        <f t="shared" si="328"/>
        <v/>
      </c>
      <c r="P156" s="218" t="str">
        <f t="shared" si="328"/>
        <v/>
      </c>
      <c r="Q156" s="218" t="str">
        <f t="shared" si="328"/>
        <v/>
      </c>
      <c r="R156" s="218" t="str">
        <f t="shared" ref="R156:AA156" si="329">IF(SUM(R430,R644,R858,R1072,R1288)=0,"",SUM(R430,R644,R858,R1072,R1288))</f>
        <v/>
      </c>
      <c r="S156" s="218" t="str">
        <f t="shared" si="329"/>
        <v/>
      </c>
      <c r="T156" s="218" t="str">
        <f t="shared" si="329"/>
        <v/>
      </c>
      <c r="U156" s="218" t="str">
        <f t="shared" si="329"/>
        <v/>
      </c>
      <c r="V156" s="218" t="str">
        <f t="shared" si="329"/>
        <v/>
      </c>
      <c r="W156" s="218" t="str">
        <f t="shared" si="329"/>
        <v/>
      </c>
      <c r="X156" s="218" t="str">
        <f t="shared" si="329"/>
        <v/>
      </c>
      <c r="Y156" s="218" t="str">
        <f t="shared" si="329"/>
        <v/>
      </c>
      <c r="Z156" s="218" t="str">
        <f t="shared" si="329"/>
        <v/>
      </c>
      <c r="AA156" s="300" t="str">
        <f t="shared" si="329"/>
        <v/>
      </c>
    </row>
    <row r="157" spans="1:27" s="73" customFormat="1" ht="18" hidden="1" customHeight="1" x14ac:dyDescent="0.25">
      <c r="A157" s="173">
        <f>'CLINs &amp; Ceiling Rates'!B158</f>
        <v>0</v>
      </c>
      <c r="B157" s="173">
        <f>'CLINs &amp; Ceiling Rates'!C158</f>
        <v>0</v>
      </c>
      <c r="C157" s="174" t="str">
        <f>CONCATENATE("X",RIGHT('CLINs &amp; Ceiling Rates'!G158,6))</f>
        <v>X</v>
      </c>
      <c r="D157" s="211">
        <f t="shared" si="285"/>
        <v>0</v>
      </c>
      <c r="E157" s="175">
        <f t="shared" ref="E157:G157" si="330">SUM(E371,E585,E799,E1013,E1229)</f>
        <v>0</v>
      </c>
      <c r="F157" s="175">
        <f t="shared" si="330"/>
        <v>0</v>
      </c>
      <c r="G157" s="429">
        <f t="shared" si="330"/>
        <v>0</v>
      </c>
      <c r="H157" s="431" t="str">
        <f t="shared" ref="H157:Q157" si="331">IF(SUM(H371,H585,H799,H1013,H1229)=0,"",SUM(H371,H585,H799,H1013,H1229))</f>
        <v/>
      </c>
      <c r="I157" s="218" t="str">
        <f t="shared" si="331"/>
        <v/>
      </c>
      <c r="J157" s="218" t="str">
        <f t="shared" si="331"/>
        <v/>
      </c>
      <c r="K157" s="218" t="str">
        <f t="shared" si="331"/>
        <v/>
      </c>
      <c r="L157" s="218" t="str">
        <f t="shared" si="331"/>
        <v/>
      </c>
      <c r="M157" s="218" t="str">
        <f t="shared" si="331"/>
        <v/>
      </c>
      <c r="N157" s="218" t="str">
        <f t="shared" si="331"/>
        <v/>
      </c>
      <c r="O157" s="218" t="str">
        <f t="shared" si="331"/>
        <v/>
      </c>
      <c r="P157" s="218" t="str">
        <f t="shared" si="331"/>
        <v/>
      </c>
      <c r="Q157" s="218" t="str">
        <f t="shared" si="331"/>
        <v/>
      </c>
      <c r="R157" s="218" t="str">
        <f t="shared" ref="R157:AA157" si="332">IF(SUM(R431,R645,R859,R1073,R1289)=0,"",SUM(R431,R645,R859,R1073,R1289))</f>
        <v/>
      </c>
      <c r="S157" s="218" t="str">
        <f t="shared" si="332"/>
        <v/>
      </c>
      <c r="T157" s="218" t="str">
        <f t="shared" si="332"/>
        <v/>
      </c>
      <c r="U157" s="218" t="str">
        <f t="shared" si="332"/>
        <v/>
      </c>
      <c r="V157" s="218" t="str">
        <f t="shared" si="332"/>
        <v/>
      </c>
      <c r="W157" s="218" t="str">
        <f t="shared" si="332"/>
        <v/>
      </c>
      <c r="X157" s="218" t="str">
        <f t="shared" si="332"/>
        <v/>
      </c>
      <c r="Y157" s="218" t="str">
        <f t="shared" si="332"/>
        <v/>
      </c>
      <c r="Z157" s="218" t="str">
        <f t="shared" si="332"/>
        <v/>
      </c>
      <c r="AA157" s="300" t="str">
        <f t="shared" si="332"/>
        <v/>
      </c>
    </row>
    <row r="158" spans="1:27" s="73" customFormat="1" ht="18" hidden="1" customHeight="1" x14ac:dyDescent="0.25">
      <c r="A158" s="173">
        <f>'CLINs &amp; Ceiling Rates'!B159</f>
        <v>0</v>
      </c>
      <c r="B158" s="173">
        <f>'CLINs &amp; Ceiling Rates'!C159</f>
        <v>0</v>
      </c>
      <c r="C158" s="174" t="str">
        <f>CONCATENATE("X",RIGHT('CLINs &amp; Ceiling Rates'!G159,6))</f>
        <v>X</v>
      </c>
      <c r="D158" s="211">
        <f t="shared" si="285"/>
        <v>0</v>
      </c>
      <c r="E158" s="175">
        <f t="shared" ref="E158:G158" si="333">SUM(E372,E586,E800,E1014,E1230)</f>
        <v>0</v>
      </c>
      <c r="F158" s="175">
        <f t="shared" si="333"/>
        <v>0</v>
      </c>
      <c r="G158" s="429">
        <f t="shared" si="333"/>
        <v>0</v>
      </c>
      <c r="H158" s="431" t="str">
        <f t="shared" ref="H158:Q158" si="334">IF(SUM(H372,H586,H800,H1014,H1230)=0,"",SUM(H372,H586,H800,H1014,H1230))</f>
        <v/>
      </c>
      <c r="I158" s="218" t="str">
        <f t="shared" si="334"/>
        <v/>
      </c>
      <c r="J158" s="218" t="str">
        <f t="shared" si="334"/>
        <v/>
      </c>
      <c r="K158" s="218" t="str">
        <f t="shared" si="334"/>
        <v/>
      </c>
      <c r="L158" s="218" t="str">
        <f t="shared" si="334"/>
        <v/>
      </c>
      <c r="M158" s="218" t="str">
        <f t="shared" si="334"/>
        <v/>
      </c>
      <c r="N158" s="218" t="str">
        <f t="shared" si="334"/>
        <v/>
      </c>
      <c r="O158" s="218" t="str">
        <f t="shared" si="334"/>
        <v/>
      </c>
      <c r="P158" s="218" t="str">
        <f t="shared" si="334"/>
        <v/>
      </c>
      <c r="Q158" s="218" t="str">
        <f t="shared" si="334"/>
        <v/>
      </c>
      <c r="R158" s="218" t="str">
        <f t="shared" ref="R158:AA158" si="335">IF(SUM(R432,R646,R860,R1074,R1290)=0,"",SUM(R432,R646,R860,R1074,R1290))</f>
        <v/>
      </c>
      <c r="S158" s="218" t="str">
        <f t="shared" si="335"/>
        <v/>
      </c>
      <c r="T158" s="218" t="str">
        <f t="shared" si="335"/>
        <v/>
      </c>
      <c r="U158" s="218" t="str">
        <f t="shared" si="335"/>
        <v/>
      </c>
      <c r="V158" s="218" t="str">
        <f t="shared" si="335"/>
        <v/>
      </c>
      <c r="W158" s="218" t="str">
        <f t="shared" si="335"/>
        <v/>
      </c>
      <c r="X158" s="218" t="str">
        <f t="shared" si="335"/>
        <v/>
      </c>
      <c r="Y158" s="218" t="str">
        <f t="shared" si="335"/>
        <v/>
      </c>
      <c r="Z158" s="218" t="str">
        <f t="shared" si="335"/>
        <v/>
      </c>
      <c r="AA158" s="300" t="str">
        <f t="shared" si="335"/>
        <v/>
      </c>
    </row>
    <row r="159" spans="1:27" s="73" customFormat="1" ht="18" hidden="1" customHeight="1" x14ac:dyDescent="0.25">
      <c r="A159" s="173">
        <f>'CLINs &amp; Ceiling Rates'!B160</f>
        <v>0</v>
      </c>
      <c r="B159" s="173">
        <f>'CLINs &amp; Ceiling Rates'!C160</f>
        <v>0</v>
      </c>
      <c r="C159" s="174" t="str">
        <f>CONCATENATE("X",RIGHT('CLINs &amp; Ceiling Rates'!G160,6))</f>
        <v>X</v>
      </c>
      <c r="D159" s="211">
        <f t="shared" si="285"/>
        <v>0</v>
      </c>
      <c r="E159" s="175">
        <f t="shared" ref="E159:G159" si="336">SUM(E373,E587,E801,E1015,E1231)</f>
        <v>0</v>
      </c>
      <c r="F159" s="175">
        <f t="shared" si="336"/>
        <v>0</v>
      </c>
      <c r="G159" s="429">
        <f t="shared" si="336"/>
        <v>0</v>
      </c>
      <c r="H159" s="431" t="str">
        <f t="shared" ref="H159:Q159" si="337">IF(SUM(H373,H587,H801,H1015,H1231)=0,"",SUM(H373,H587,H801,H1015,H1231))</f>
        <v/>
      </c>
      <c r="I159" s="218" t="str">
        <f t="shared" si="337"/>
        <v/>
      </c>
      <c r="J159" s="218" t="str">
        <f t="shared" si="337"/>
        <v/>
      </c>
      <c r="K159" s="218" t="str">
        <f t="shared" si="337"/>
        <v/>
      </c>
      <c r="L159" s="218" t="str">
        <f t="shared" si="337"/>
        <v/>
      </c>
      <c r="M159" s="218" t="str">
        <f t="shared" si="337"/>
        <v/>
      </c>
      <c r="N159" s="218" t="str">
        <f t="shared" si="337"/>
        <v/>
      </c>
      <c r="O159" s="218" t="str">
        <f t="shared" si="337"/>
        <v/>
      </c>
      <c r="P159" s="218" t="str">
        <f t="shared" si="337"/>
        <v/>
      </c>
      <c r="Q159" s="218" t="str">
        <f t="shared" si="337"/>
        <v/>
      </c>
      <c r="R159" s="218" t="str">
        <f t="shared" ref="R159:AA159" si="338">IF(SUM(R433,R647,R861,R1075,R1291)=0,"",SUM(R433,R647,R861,R1075,R1291))</f>
        <v/>
      </c>
      <c r="S159" s="218" t="str">
        <f t="shared" si="338"/>
        <v/>
      </c>
      <c r="T159" s="218" t="str">
        <f t="shared" si="338"/>
        <v/>
      </c>
      <c r="U159" s="218" t="str">
        <f t="shared" si="338"/>
        <v/>
      </c>
      <c r="V159" s="218" t="str">
        <f t="shared" si="338"/>
        <v/>
      </c>
      <c r="W159" s="218" t="str">
        <f t="shared" si="338"/>
        <v/>
      </c>
      <c r="X159" s="218" t="str">
        <f t="shared" si="338"/>
        <v/>
      </c>
      <c r="Y159" s="218" t="str">
        <f t="shared" si="338"/>
        <v/>
      </c>
      <c r="Z159" s="218" t="str">
        <f t="shared" si="338"/>
        <v/>
      </c>
      <c r="AA159" s="300" t="str">
        <f t="shared" si="338"/>
        <v/>
      </c>
    </row>
    <row r="160" spans="1:27" s="73" customFormat="1" ht="18" hidden="1" customHeight="1" x14ac:dyDescent="0.25">
      <c r="A160" s="173">
        <f>'CLINs &amp; Ceiling Rates'!B161</f>
        <v>0</v>
      </c>
      <c r="B160" s="173">
        <f>'CLINs &amp; Ceiling Rates'!C161</f>
        <v>0</v>
      </c>
      <c r="C160" s="174" t="str">
        <f>CONCATENATE("X",RIGHT('CLINs &amp; Ceiling Rates'!G161,6))</f>
        <v>X</v>
      </c>
      <c r="D160" s="211">
        <f t="shared" si="285"/>
        <v>0</v>
      </c>
      <c r="E160" s="175">
        <f t="shared" ref="E160:G160" si="339">SUM(E374,E588,E802,E1016,E1232)</f>
        <v>0</v>
      </c>
      <c r="F160" s="175">
        <f t="shared" si="339"/>
        <v>0</v>
      </c>
      <c r="G160" s="429">
        <f t="shared" si="339"/>
        <v>0</v>
      </c>
      <c r="H160" s="431" t="str">
        <f t="shared" ref="H160:Q160" si="340">IF(SUM(H374,H588,H802,H1016,H1232)=0,"",SUM(H374,H588,H802,H1016,H1232))</f>
        <v/>
      </c>
      <c r="I160" s="218" t="str">
        <f t="shared" si="340"/>
        <v/>
      </c>
      <c r="J160" s="218" t="str">
        <f t="shared" si="340"/>
        <v/>
      </c>
      <c r="K160" s="218" t="str">
        <f t="shared" si="340"/>
        <v/>
      </c>
      <c r="L160" s="218" t="str">
        <f t="shared" si="340"/>
        <v/>
      </c>
      <c r="M160" s="218" t="str">
        <f t="shared" si="340"/>
        <v/>
      </c>
      <c r="N160" s="218" t="str">
        <f t="shared" si="340"/>
        <v/>
      </c>
      <c r="O160" s="218" t="str">
        <f t="shared" si="340"/>
        <v/>
      </c>
      <c r="P160" s="218" t="str">
        <f t="shared" si="340"/>
        <v/>
      </c>
      <c r="Q160" s="218" t="str">
        <f t="shared" si="340"/>
        <v/>
      </c>
      <c r="R160" s="218" t="str">
        <f t="shared" ref="R160:AA160" si="341">IF(SUM(R434,R648,R862,R1076,R1292)=0,"",SUM(R434,R648,R862,R1076,R1292))</f>
        <v/>
      </c>
      <c r="S160" s="218" t="str">
        <f t="shared" si="341"/>
        <v/>
      </c>
      <c r="T160" s="218" t="str">
        <f t="shared" si="341"/>
        <v/>
      </c>
      <c r="U160" s="218" t="str">
        <f t="shared" si="341"/>
        <v/>
      </c>
      <c r="V160" s="218" t="str">
        <f t="shared" si="341"/>
        <v/>
      </c>
      <c r="W160" s="218" t="str">
        <f t="shared" si="341"/>
        <v/>
      </c>
      <c r="X160" s="218" t="str">
        <f t="shared" si="341"/>
        <v/>
      </c>
      <c r="Y160" s="218" t="str">
        <f t="shared" si="341"/>
        <v/>
      </c>
      <c r="Z160" s="218" t="str">
        <f t="shared" si="341"/>
        <v/>
      </c>
      <c r="AA160" s="300" t="str">
        <f t="shared" si="341"/>
        <v/>
      </c>
    </row>
    <row r="161" spans="1:27" s="73" customFormat="1" ht="18" hidden="1" customHeight="1" x14ac:dyDescent="0.25">
      <c r="A161" s="173">
        <f>'CLINs &amp; Ceiling Rates'!B162</f>
        <v>0</v>
      </c>
      <c r="B161" s="173">
        <f>'CLINs &amp; Ceiling Rates'!C162</f>
        <v>0</v>
      </c>
      <c r="C161" s="174" t="str">
        <f>CONCATENATE("X",RIGHT('CLINs &amp; Ceiling Rates'!G162,6))</f>
        <v>X</v>
      </c>
      <c r="D161" s="211">
        <f t="shared" si="285"/>
        <v>0</v>
      </c>
      <c r="E161" s="175">
        <f t="shared" ref="E161:G161" si="342">SUM(E375,E589,E803,E1017,E1233)</f>
        <v>0</v>
      </c>
      <c r="F161" s="175">
        <f t="shared" si="342"/>
        <v>0</v>
      </c>
      <c r="G161" s="429">
        <f t="shared" si="342"/>
        <v>0</v>
      </c>
      <c r="H161" s="431" t="str">
        <f t="shared" ref="H161:Q161" si="343">IF(SUM(H375,H589,H803,H1017,H1233)=0,"",SUM(H375,H589,H803,H1017,H1233))</f>
        <v/>
      </c>
      <c r="I161" s="218" t="str">
        <f t="shared" si="343"/>
        <v/>
      </c>
      <c r="J161" s="218" t="str">
        <f t="shared" si="343"/>
        <v/>
      </c>
      <c r="K161" s="218" t="str">
        <f t="shared" si="343"/>
        <v/>
      </c>
      <c r="L161" s="218" t="str">
        <f t="shared" si="343"/>
        <v/>
      </c>
      <c r="M161" s="218" t="str">
        <f t="shared" si="343"/>
        <v/>
      </c>
      <c r="N161" s="218" t="str">
        <f t="shared" si="343"/>
        <v/>
      </c>
      <c r="O161" s="218" t="str">
        <f t="shared" si="343"/>
        <v/>
      </c>
      <c r="P161" s="218" t="str">
        <f t="shared" si="343"/>
        <v/>
      </c>
      <c r="Q161" s="218" t="str">
        <f t="shared" si="343"/>
        <v/>
      </c>
      <c r="R161" s="218" t="str">
        <f t="shared" ref="R161:AA161" si="344">IF(SUM(R435,R649,R863,R1077,R1293)=0,"",SUM(R435,R649,R863,R1077,R1293))</f>
        <v/>
      </c>
      <c r="S161" s="218" t="str">
        <f t="shared" si="344"/>
        <v/>
      </c>
      <c r="T161" s="218" t="str">
        <f t="shared" si="344"/>
        <v/>
      </c>
      <c r="U161" s="218" t="str">
        <f t="shared" si="344"/>
        <v/>
      </c>
      <c r="V161" s="218" t="str">
        <f t="shared" si="344"/>
        <v/>
      </c>
      <c r="W161" s="218" t="str">
        <f t="shared" si="344"/>
        <v/>
      </c>
      <c r="X161" s="218" t="str">
        <f t="shared" si="344"/>
        <v/>
      </c>
      <c r="Y161" s="218" t="str">
        <f t="shared" si="344"/>
        <v/>
      </c>
      <c r="Z161" s="218" t="str">
        <f t="shared" si="344"/>
        <v/>
      </c>
      <c r="AA161" s="300" t="str">
        <f t="shared" si="344"/>
        <v/>
      </c>
    </row>
    <row r="162" spans="1:27" s="73" customFormat="1" ht="18" hidden="1" customHeight="1" x14ac:dyDescent="0.25">
      <c r="A162" s="173">
        <f>'CLINs &amp; Ceiling Rates'!B163</f>
        <v>0</v>
      </c>
      <c r="B162" s="173">
        <f>'CLINs &amp; Ceiling Rates'!C163</f>
        <v>0</v>
      </c>
      <c r="C162" s="174" t="str">
        <f>CONCATENATE("X",RIGHT('CLINs &amp; Ceiling Rates'!G163,6))</f>
        <v>X</v>
      </c>
      <c r="D162" s="211">
        <f t="shared" si="285"/>
        <v>0</v>
      </c>
      <c r="E162" s="175">
        <f t="shared" ref="E162:G162" si="345">SUM(E376,E590,E804,E1018,E1234)</f>
        <v>0</v>
      </c>
      <c r="F162" s="175">
        <f t="shared" si="345"/>
        <v>0</v>
      </c>
      <c r="G162" s="429">
        <f t="shared" si="345"/>
        <v>0</v>
      </c>
      <c r="H162" s="431" t="str">
        <f t="shared" ref="H162:Q162" si="346">IF(SUM(H376,H590,H804,H1018,H1234)=0,"",SUM(H376,H590,H804,H1018,H1234))</f>
        <v/>
      </c>
      <c r="I162" s="218" t="str">
        <f t="shared" si="346"/>
        <v/>
      </c>
      <c r="J162" s="218" t="str">
        <f t="shared" si="346"/>
        <v/>
      </c>
      <c r="K162" s="218" t="str">
        <f t="shared" si="346"/>
        <v/>
      </c>
      <c r="L162" s="218" t="str">
        <f t="shared" si="346"/>
        <v/>
      </c>
      <c r="M162" s="218" t="str">
        <f t="shared" si="346"/>
        <v/>
      </c>
      <c r="N162" s="218" t="str">
        <f t="shared" si="346"/>
        <v/>
      </c>
      <c r="O162" s="218" t="str">
        <f t="shared" si="346"/>
        <v/>
      </c>
      <c r="P162" s="218" t="str">
        <f t="shared" si="346"/>
        <v/>
      </c>
      <c r="Q162" s="218" t="str">
        <f t="shared" si="346"/>
        <v/>
      </c>
      <c r="R162" s="218" t="str">
        <f t="shared" ref="R162:AA162" si="347">IF(SUM(R436,R650,R864,R1078,R1294)=0,"",SUM(R436,R650,R864,R1078,R1294))</f>
        <v/>
      </c>
      <c r="S162" s="218" t="str">
        <f t="shared" si="347"/>
        <v/>
      </c>
      <c r="T162" s="218" t="str">
        <f t="shared" si="347"/>
        <v/>
      </c>
      <c r="U162" s="218" t="str">
        <f t="shared" si="347"/>
        <v/>
      </c>
      <c r="V162" s="218" t="str">
        <f t="shared" si="347"/>
        <v/>
      </c>
      <c r="W162" s="218" t="str">
        <f t="shared" si="347"/>
        <v/>
      </c>
      <c r="X162" s="218" t="str">
        <f t="shared" si="347"/>
        <v/>
      </c>
      <c r="Y162" s="218" t="str">
        <f t="shared" si="347"/>
        <v/>
      </c>
      <c r="Z162" s="218" t="str">
        <f t="shared" si="347"/>
        <v/>
      </c>
      <c r="AA162" s="300" t="str">
        <f t="shared" si="347"/>
        <v/>
      </c>
    </row>
    <row r="163" spans="1:27" s="73" customFormat="1" ht="18" hidden="1" customHeight="1" x14ac:dyDescent="0.25">
      <c r="A163" s="173">
        <f>'CLINs &amp; Ceiling Rates'!B164</f>
        <v>0</v>
      </c>
      <c r="B163" s="173">
        <f>'CLINs &amp; Ceiling Rates'!C164</f>
        <v>0</v>
      </c>
      <c r="C163" s="174" t="str">
        <f>CONCATENATE("X",RIGHT('CLINs &amp; Ceiling Rates'!G164,6))</f>
        <v>X</v>
      </c>
      <c r="D163" s="211">
        <f t="shared" si="285"/>
        <v>0</v>
      </c>
      <c r="E163" s="175">
        <f t="shared" ref="E163:G163" si="348">SUM(E377,E591,E805,E1019,E1235)</f>
        <v>0</v>
      </c>
      <c r="F163" s="175">
        <f t="shared" si="348"/>
        <v>0</v>
      </c>
      <c r="G163" s="429">
        <f t="shared" si="348"/>
        <v>0</v>
      </c>
      <c r="H163" s="431" t="str">
        <f t="shared" ref="H163:Q163" si="349">IF(SUM(H377,H591,H805,H1019,H1235)=0,"",SUM(H377,H591,H805,H1019,H1235))</f>
        <v/>
      </c>
      <c r="I163" s="218" t="str">
        <f t="shared" si="349"/>
        <v/>
      </c>
      <c r="J163" s="218" t="str">
        <f t="shared" si="349"/>
        <v/>
      </c>
      <c r="K163" s="218" t="str">
        <f t="shared" si="349"/>
        <v/>
      </c>
      <c r="L163" s="218" t="str">
        <f t="shared" si="349"/>
        <v/>
      </c>
      <c r="M163" s="218" t="str">
        <f t="shared" si="349"/>
        <v/>
      </c>
      <c r="N163" s="218" t="str">
        <f t="shared" si="349"/>
        <v/>
      </c>
      <c r="O163" s="218" t="str">
        <f t="shared" si="349"/>
        <v/>
      </c>
      <c r="P163" s="218" t="str">
        <f t="shared" si="349"/>
        <v/>
      </c>
      <c r="Q163" s="218" t="str">
        <f t="shared" si="349"/>
        <v/>
      </c>
      <c r="R163" s="218" t="str">
        <f t="shared" ref="R163:AA163" si="350">IF(SUM(R437,R651,R865,R1079,R1295)=0,"",SUM(R437,R651,R865,R1079,R1295))</f>
        <v/>
      </c>
      <c r="S163" s="218" t="str">
        <f t="shared" si="350"/>
        <v/>
      </c>
      <c r="T163" s="218" t="str">
        <f t="shared" si="350"/>
        <v/>
      </c>
      <c r="U163" s="218" t="str">
        <f t="shared" si="350"/>
        <v/>
      </c>
      <c r="V163" s="218" t="str">
        <f t="shared" si="350"/>
        <v/>
      </c>
      <c r="W163" s="218" t="str">
        <f t="shared" si="350"/>
        <v/>
      </c>
      <c r="X163" s="218" t="str">
        <f t="shared" si="350"/>
        <v/>
      </c>
      <c r="Y163" s="218" t="str">
        <f t="shared" si="350"/>
        <v/>
      </c>
      <c r="Z163" s="218" t="str">
        <f t="shared" si="350"/>
        <v/>
      </c>
      <c r="AA163" s="300" t="str">
        <f t="shared" si="350"/>
        <v/>
      </c>
    </row>
    <row r="164" spans="1:27" s="73" customFormat="1" ht="18" hidden="1" customHeight="1" x14ac:dyDescent="0.25">
      <c r="A164" s="173">
        <f>'CLINs &amp; Ceiling Rates'!B165</f>
        <v>0</v>
      </c>
      <c r="B164" s="173">
        <f>'CLINs &amp; Ceiling Rates'!C165</f>
        <v>0</v>
      </c>
      <c r="C164" s="174" t="str">
        <f>CONCATENATE("X",RIGHT('CLINs &amp; Ceiling Rates'!G165,6))</f>
        <v>X</v>
      </c>
      <c r="D164" s="211">
        <f t="shared" si="285"/>
        <v>0</v>
      </c>
      <c r="E164" s="175">
        <f t="shared" ref="E164:G164" si="351">SUM(E378,E592,E806,E1020,E1236)</f>
        <v>0</v>
      </c>
      <c r="F164" s="175">
        <f t="shared" si="351"/>
        <v>0</v>
      </c>
      <c r="G164" s="429">
        <f t="shared" si="351"/>
        <v>0</v>
      </c>
      <c r="H164" s="431" t="str">
        <f t="shared" ref="H164:Q164" si="352">IF(SUM(H378,H592,H806,H1020,H1236)=0,"",SUM(H378,H592,H806,H1020,H1236))</f>
        <v/>
      </c>
      <c r="I164" s="218" t="str">
        <f t="shared" si="352"/>
        <v/>
      </c>
      <c r="J164" s="218" t="str">
        <f t="shared" si="352"/>
        <v/>
      </c>
      <c r="K164" s="218" t="str">
        <f t="shared" si="352"/>
        <v/>
      </c>
      <c r="L164" s="218" t="str">
        <f t="shared" si="352"/>
        <v/>
      </c>
      <c r="M164" s="218" t="str">
        <f t="shared" si="352"/>
        <v/>
      </c>
      <c r="N164" s="218" t="str">
        <f t="shared" si="352"/>
        <v/>
      </c>
      <c r="O164" s="218" t="str">
        <f t="shared" si="352"/>
        <v/>
      </c>
      <c r="P164" s="218" t="str">
        <f t="shared" si="352"/>
        <v/>
      </c>
      <c r="Q164" s="218" t="str">
        <f t="shared" si="352"/>
        <v/>
      </c>
      <c r="R164" s="218" t="str">
        <f t="shared" ref="R164:AA164" si="353">IF(SUM(R438,R652,R866,R1080,R1296)=0,"",SUM(R438,R652,R866,R1080,R1296))</f>
        <v/>
      </c>
      <c r="S164" s="218" t="str">
        <f t="shared" si="353"/>
        <v/>
      </c>
      <c r="T164" s="218" t="str">
        <f t="shared" si="353"/>
        <v/>
      </c>
      <c r="U164" s="218" t="str">
        <f t="shared" si="353"/>
        <v/>
      </c>
      <c r="V164" s="218" t="str">
        <f t="shared" si="353"/>
        <v/>
      </c>
      <c r="W164" s="218" t="str">
        <f t="shared" si="353"/>
        <v/>
      </c>
      <c r="X164" s="218" t="str">
        <f t="shared" si="353"/>
        <v/>
      </c>
      <c r="Y164" s="218" t="str">
        <f t="shared" si="353"/>
        <v/>
      </c>
      <c r="Z164" s="218" t="str">
        <f t="shared" si="353"/>
        <v/>
      </c>
      <c r="AA164" s="300" t="str">
        <f t="shared" si="353"/>
        <v/>
      </c>
    </row>
    <row r="165" spans="1:27" s="73" customFormat="1" ht="18" hidden="1" customHeight="1" x14ac:dyDescent="0.25">
      <c r="A165" s="173">
        <f>'CLINs &amp; Ceiling Rates'!B166</f>
        <v>0</v>
      </c>
      <c r="B165" s="173">
        <f>'CLINs &amp; Ceiling Rates'!C166</f>
        <v>0</v>
      </c>
      <c r="C165" s="174" t="str">
        <f>CONCATENATE("X",RIGHT('CLINs &amp; Ceiling Rates'!G166,6))</f>
        <v>X</v>
      </c>
      <c r="D165" s="211">
        <f t="shared" si="285"/>
        <v>0</v>
      </c>
      <c r="E165" s="175">
        <f t="shared" ref="E165:G165" si="354">SUM(E379,E593,E807,E1021,E1237)</f>
        <v>0</v>
      </c>
      <c r="F165" s="175">
        <f t="shared" si="354"/>
        <v>0</v>
      </c>
      <c r="G165" s="429">
        <f t="shared" si="354"/>
        <v>0</v>
      </c>
      <c r="H165" s="431" t="str">
        <f t="shared" ref="H165:Q165" si="355">IF(SUM(H379,H593,H807,H1021,H1237)=0,"",SUM(H379,H593,H807,H1021,H1237))</f>
        <v/>
      </c>
      <c r="I165" s="218" t="str">
        <f t="shared" si="355"/>
        <v/>
      </c>
      <c r="J165" s="218" t="str">
        <f t="shared" si="355"/>
        <v/>
      </c>
      <c r="K165" s="218" t="str">
        <f t="shared" si="355"/>
        <v/>
      </c>
      <c r="L165" s="218" t="str">
        <f t="shared" si="355"/>
        <v/>
      </c>
      <c r="M165" s="218" t="str">
        <f t="shared" si="355"/>
        <v/>
      </c>
      <c r="N165" s="218" t="str">
        <f t="shared" si="355"/>
        <v/>
      </c>
      <c r="O165" s="218" t="str">
        <f t="shared" si="355"/>
        <v/>
      </c>
      <c r="P165" s="218" t="str">
        <f t="shared" si="355"/>
        <v/>
      </c>
      <c r="Q165" s="218" t="str">
        <f t="shared" si="355"/>
        <v/>
      </c>
      <c r="R165" s="218" t="str">
        <f t="shared" ref="R165:AA165" si="356">IF(SUM(R439,R653,R867,R1081,R1297)=0,"",SUM(R439,R653,R867,R1081,R1297))</f>
        <v/>
      </c>
      <c r="S165" s="218" t="str">
        <f t="shared" si="356"/>
        <v/>
      </c>
      <c r="T165" s="218" t="str">
        <f t="shared" si="356"/>
        <v/>
      </c>
      <c r="U165" s="218" t="str">
        <f t="shared" si="356"/>
        <v/>
      </c>
      <c r="V165" s="218" t="str">
        <f t="shared" si="356"/>
        <v/>
      </c>
      <c r="W165" s="218" t="str">
        <f t="shared" si="356"/>
        <v/>
      </c>
      <c r="X165" s="218" t="str">
        <f t="shared" si="356"/>
        <v/>
      </c>
      <c r="Y165" s="218" t="str">
        <f t="shared" si="356"/>
        <v/>
      </c>
      <c r="Z165" s="218" t="str">
        <f t="shared" si="356"/>
        <v/>
      </c>
      <c r="AA165" s="300" t="str">
        <f t="shared" si="356"/>
        <v/>
      </c>
    </row>
    <row r="166" spans="1:27" s="73" customFormat="1" ht="18" hidden="1" customHeight="1" x14ac:dyDescent="0.25">
      <c r="A166" s="173">
        <f>'CLINs &amp; Ceiling Rates'!B167</f>
        <v>0</v>
      </c>
      <c r="B166" s="173">
        <f>'CLINs &amp; Ceiling Rates'!C167</f>
        <v>0</v>
      </c>
      <c r="C166" s="174" t="str">
        <f>CONCATENATE("X",RIGHT('CLINs &amp; Ceiling Rates'!G167,6))</f>
        <v>X</v>
      </c>
      <c r="D166" s="211">
        <f t="shared" si="285"/>
        <v>0</v>
      </c>
      <c r="E166" s="175">
        <f t="shared" ref="E166:G166" si="357">SUM(E380,E594,E808,E1022,E1238)</f>
        <v>0</v>
      </c>
      <c r="F166" s="175">
        <f t="shared" si="357"/>
        <v>0</v>
      </c>
      <c r="G166" s="429">
        <f t="shared" si="357"/>
        <v>0</v>
      </c>
      <c r="H166" s="431" t="str">
        <f t="shared" ref="H166:Q166" si="358">IF(SUM(H380,H594,H808,H1022,H1238)=0,"",SUM(H380,H594,H808,H1022,H1238))</f>
        <v/>
      </c>
      <c r="I166" s="218" t="str">
        <f t="shared" si="358"/>
        <v/>
      </c>
      <c r="J166" s="218" t="str">
        <f t="shared" si="358"/>
        <v/>
      </c>
      <c r="K166" s="218" t="str">
        <f t="shared" si="358"/>
        <v/>
      </c>
      <c r="L166" s="218" t="str">
        <f t="shared" si="358"/>
        <v/>
      </c>
      <c r="M166" s="218" t="str">
        <f t="shared" si="358"/>
        <v/>
      </c>
      <c r="N166" s="218" t="str">
        <f t="shared" si="358"/>
        <v/>
      </c>
      <c r="O166" s="218" t="str">
        <f t="shared" si="358"/>
        <v/>
      </c>
      <c r="P166" s="218" t="str">
        <f t="shared" si="358"/>
        <v/>
      </c>
      <c r="Q166" s="218" t="str">
        <f t="shared" si="358"/>
        <v/>
      </c>
      <c r="R166" s="218" t="str">
        <f t="shared" ref="R166:AA166" si="359">IF(SUM(R440,R654,R868,R1082,R1298)=0,"",SUM(R440,R654,R868,R1082,R1298))</f>
        <v/>
      </c>
      <c r="S166" s="218" t="str">
        <f t="shared" si="359"/>
        <v/>
      </c>
      <c r="T166" s="218" t="str">
        <f t="shared" si="359"/>
        <v/>
      </c>
      <c r="U166" s="218" t="str">
        <f t="shared" si="359"/>
        <v/>
      </c>
      <c r="V166" s="218" t="str">
        <f t="shared" si="359"/>
        <v/>
      </c>
      <c r="W166" s="218" t="str">
        <f t="shared" si="359"/>
        <v/>
      </c>
      <c r="X166" s="218" t="str">
        <f t="shared" si="359"/>
        <v/>
      </c>
      <c r="Y166" s="218" t="str">
        <f t="shared" si="359"/>
        <v/>
      </c>
      <c r="Z166" s="218" t="str">
        <f t="shared" si="359"/>
        <v/>
      </c>
      <c r="AA166" s="300" t="str">
        <f t="shared" si="359"/>
        <v/>
      </c>
    </row>
    <row r="167" spans="1:27" s="73" customFormat="1" ht="18" hidden="1" customHeight="1" x14ac:dyDescent="0.25">
      <c r="A167" s="173">
        <f>'CLINs &amp; Ceiling Rates'!B168</f>
        <v>0</v>
      </c>
      <c r="B167" s="173">
        <f>'CLINs &amp; Ceiling Rates'!C168</f>
        <v>0</v>
      </c>
      <c r="C167" s="174" t="str">
        <f>CONCATENATE("X",RIGHT('CLINs &amp; Ceiling Rates'!G168,6))</f>
        <v>X</v>
      </c>
      <c r="D167" s="211">
        <f t="shared" si="285"/>
        <v>0</v>
      </c>
      <c r="E167" s="175">
        <f t="shared" ref="E167:G167" si="360">SUM(E381,E595,E809,E1023,E1239)</f>
        <v>0</v>
      </c>
      <c r="F167" s="175">
        <f t="shared" si="360"/>
        <v>0</v>
      </c>
      <c r="G167" s="429">
        <f t="shared" si="360"/>
        <v>0</v>
      </c>
      <c r="H167" s="431" t="str">
        <f t="shared" ref="H167:Q167" si="361">IF(SUM(H381,H595,H809,H1023,H1239)=0,"",SUM(H381,H595,H809,H1023,H1239))</f>
        <v/>
      </c>
      <c r="I167" s="218" t="str">
        <f t="shared" si="361"/>
        <v/>
      </c>
      <c r="J167" s="218" t="str">
        <f t="shared" si="361"/>
        <v/>
      </c>
      <c r="K167" s="218" t="str">
        <f t="shared" si="361"/>
        <v/>
      </c>
      <c r="L167" s="218" t="str">
        <f t="shared" si="361"/>
        <v/>
      </c>
      <c r="M167" s="218" t="str">
        <f t="shared" si="361"/>
        <v/>
      </c>
      <c r="N167" s="218" t="str">
        <f t="shared" si="361"/>
        <v/>
      </c>
      <c r="O167" s="218" t="str">
        <f t="shared" si="361"/>
        <v/>
      </c>
      <c r="P167" s="218" t="str">
        <f t="shared" si="361"/>
        <v/>
      </c>
      <c r="Q167" s="218" t="str">
        <f t="shared" si="361"/>
        <v/>
      </c>
      <c r="R167" s="218" t="str">
        <f t="shared" ref="R167:AA167" si="362">IF(SUM(R441,R655,R869,R1083,R1299)=0,"",SUM(R441,R655,R869,R1083,R1299))</f>
        <v/>
      </c>
      <c r="S167" s="218" t="str">
        <f t="shared" si="362"/>
        <v/>
      </c>
      <c r="T167" s="218" t="str">
        <f t="shared" si="362"/>
        <v/>
      </c>
      <c r="U167" s="218" t="str">
        <f t="shared" si="362"/>
        <v/>
      </c>
      <c r="V167" s="218" t="str">
        <f t="shared" si="362"/>
        <v/>
      </c>
      <c r="W167" s="218" t="str">
        <f t="shared" si="362"/>
        <v/>
      </c>
      <c r="X167" s="218" t="str">
        <f t="shared" si="362"/>
        <v/>
      </c>
      <c r="Y167" s="218" t="str">
        <f t="shared" si="362"/>
        <v/>
      </c>
      <c r="Z167" s="218" t="str">
        <f t="shared" si="362"/>
        <v/>
      </c>
      <c r="AA167" s="300" t="str">
        <f t="shared" si="362"/>
        <v/>
      </c>
    </row>
    <row r="168" spans="1:27" s="73" customFormat="1" ht="18" hidden="1" customHeight="1" x14ac:dyDescent="0.25">
      <c r="A168" s="173">
        <f>'CLINs &amp; Ceiling Rates'!B169</f>
        <v>0</v>
      </c>
      <c r="B168" s="173">
        <f>'CLINs &amp; Ceiling Rates'!C169</f>
        <v>0</v>
      </c>
      <c r="C168" s="174" t="str">
        <f>CONCATENATE("X",RIGHT('CLINs &amp; Ceiling Rates'!G169,6))</f>
        <v>X</v>
      </c>
      <c r="D168" s="211">
        <f>SUM(D382,D596,D810,D1024,D1240)</f>
        <v>0</v>
      </c>
      <c r="E168" s="175">
        <f t="shared" ref="E168:G168" si="363">SUM(E382,E596,E810,E1024,E1240)</f>
        <v>0</v>
      </c>
      <c r="F168" s="175">
        <f t="shared" si="363"/>
        <v>0</v>
      </c>
      <c r="G168" s="429">
        <f t="shared" si="363"/>
        <v>0</v>
      </c>
      <c r="H168" s="431" t="str">
        <f t="shared" ref="H168:Q168" si="364">IF(SUM(H382,H596,H810,H1024,H1240)=0,"",SUM(H382,H596,H810,H1024,H1240))</f>
        <v/>
      </c>
      <c r="I168" s="218" t="str">
        <f t="shared" si="364"/>
        <v/>
      </c>
      <c r="J168" s="218" t="str">
        <f t="shared" si="364"/>
        <v/>
      </c>
      <c r="K168" s="218" t="str">
        <f t="shared" si="364"/>
        <v/>
      </c>
      <c r="L168" s="218" t="str">
        <f t="shared" si="364"/>
        <v/>
      </c>
      <c r="M168" s="218" t="str">
        <f t="shared" si="364"/>
        <v/>
      </c>
      <c r="N168" s="218" t="str">
        <f t="shared" si="364"/>
        <v/>
      </c>
      <c r="O168" s="218" t="str">
        <f t="shared" si="364"/>
        <v/>
      </c>
      <c r="P168" s="218" t="str">
        <f t="shared" si="364"/>
        <v/>
      </c>
      <c r="Q168" s="218" t="str">
        <f t="shared" si="364"/>
        <v/>
      </c>
      <c r="R168" s="218" t="str">
        <f t="shared" ref="R168:AA168" si="365">IF(SUM(R442,R656,R870,R1084,R1300)=0,"",SUM(R442,R656,R870,R1084,R1300))</f>
        <v/>
      </c>
      <c r="S168" s="218" t="str">
        <f t="shared" si="365"/>
        <v/>
      </c>
      <c r="T168" s="218" t="str">
        <f t="shared" si="365"/>
        <v/>
      </c>
      <c r="U168" s="218" t="str">
        <f t="shared" si="365"/>
        <v/>
      </c>
      <c r="V168" s="218" t="str">
        <f t="shared" si="365"/>
        <v/>
      </c>
      <c r="W168" s="218" t="str">
        <f t="shared" si="365"/>
        <v/>
      </c>
      <c r="X168" s="218" t="str">
        <f t="shared" si="365"/>
        <v/>
      </c>
      <c r="Y168" s="218" t="str">
        <f t="shared" si="365"/>
        <v/>
      </c>
      <c r="Z168" s="218" t="str">
        <f t="shared" si="365"/>
        <v/>
      </c>
      <c r="AA168" s="300" t="str">
        <f t="shared" si="365"/>
        <v/>
      </c>
    </row>
    <row r="169" spans="1:27" s="73" customFormat="1" ht="18" hidden="1" customHeight="1" x14ac:dyDescent="0.25">
      <c r="A169" s="173">
        <f>'CLINs &amp; Ceiling Rates'!B170</f>
        <v>0</v>
      </c>
      <c r="B169" s="173">
        <f>'CLINs &amp; Ceiling Rates'!C170</f>
        <v>0</v>
      </c>
      <c r="C169" s="174" t="str">
        <f>CONCATENATE("X",RIGHT('CLINs &amp; Ceiling Rates'!G170,6))</f>
        <v>X</v>
      </c>
      <c r="D169" s="211">
        <f t="shared" si="285"/>
        <v>0</v>
      </c>
      <c r="E169" s="175">
        <f t="shared" ref="E169:G169" si="366">SUM(E383,E597,E811,E1025,E1241)</f>
        <v>0</v>
      </c>
      <c r="F169" s="175">
        <f t="shared" si="366"/>
        <v>0</v>
      </c>
      <c r="G169" s="429">
        <f t="shared" si="366"/>
        <v>0</v>
      </c>
      <c r="H169" s="431" t="str">
        <f t="shared" ref="H169:Q169" si="367">IF(SUM(H383,H597,H811,H1025,H1241)=0,"",SUM(H383,H597,H811,H1025,H1241))</f>
        <v/>
      </c>
      <c r="I169" s="218" t="str">
        <f t="shared" si="367"/>
        <v/>
      </c>
      <c r="J169" s="218" t="str">
        <f t="shared" si="367"/>
        <v/>
      </c>
      <c r="K169" s="218" t="str">
        <f t="shared" si="367"/>
        <v/>
      </c>
      <c r="L169" s="218" t="str">
        <f t="shared" si="367"/>
        <v/>
      </c>
      <c r="M169" s="218" t="str">
        <f t="shared" si="367"/>
        <v/>
      </c>
      <c r="N169" s="218" t="str">
        <f t="shared" si="367"/>
        <v/>
      </c>
      <c r="O169" s="218" t="str">
        <f t="shared" si="367"/>
        <v/>
      </c>
      <c r="P169" s="218" t="str">
        <f t="shared" si="367"/>
        <v/>
      </c>
      <c r="Q169" s="218" t="str">
        <f t="shared" si="367"/>
        <v/>
      </c>
      <c r="R169" s="218" t="str">
        <f t="shared" ref="R169:AA169" si="368">IF(SUM(R443,R657,R871,R1085,R1301)=0,"",SUM(R443,R657,R871,R1085,R1301))</f>
        <v/>
      </c>
      <c r="S169" s="218" t="str">
        <f t="shared" si="368"/>
        <v/>
      </c>
      <c r="T169" s="218" t="str">
        <f t="shared" si="368"/>
        <v/>
      </c>
      <c r="U169" s="218" t="str">
        <f t="shared" si="368"/>
        <v/>
      </c>
      <c r="V169" s="218" t="str">
        <f t="shared" si="368"/>
        <v/>
      </c>
      <c r="W169" s="218" t="str">
        <f t="shared" si="368"/>
        <v/>
      </c>
      <c r="X169" s="218" t="str">
        <f t="shared" si="368"/>
        <v/>
      </c>
      <c r="Y169" s="218" t="str">
        <f t="shared" si="368"/>
        <v/>
      </c>
      <c r="Z169" s="218" t="str">
        <f t="shared" si="368"/>
        <v/>
      </c>
      <c r="AA169" s="300" t="str">
        <f t="shared" si="368"/>
        <v/>
      </c>
    </row>
    <row r="170" spans="1:27" s="73" customFormat="1" ht="18" hidden="1" customHeight="1" x14ac:dyDescent="0.25">
      <c r="A170" s="173">
        <f>'CLINs &amp; Ceiling Rates'!B171</f>
        <v>0</v>
      </c>
      <c r="B170" s="173">
        <f>'CLINs &amp; Ceiling Rates'!C171</f>
        <v>0</v>
      </c>
      <c r="C170" s="174" t="str">
        <f>CONCATENATE("X",RIGHT('CLINs &amp; Ceiling Rates'!G171,6))</f>
        <v>X</v>
      </c>
      <c r="D170" s="211">
        <f t="shared" si="285"/>
        <v>0</v>
      </c>
      <c r="E170" s="175">
        <f t="shared" ref="E170:G170" si="369">SUM(E384,E598,E812,E1026,E1242)</f>
        <v>0</v>
      </c>
      <c r="F170" s="175">
        <f t="shared" si="369"/>
        <v>0</v>
      </c>
      <c r="G170" s="429">
        <f t="shared" si="369"/>
        <v>0</v>
      </c>
      <c r="H170" s="431" t="str">
        <f t="shared" ref="H170:Q170" si="370">IF(SUM(H384,H598,H812,H1026,H1242)=0,"",SUM(H384,H598,H812,H1026,H1242))</f>
        <v/>
      </c>
      <c r="I170" s="218" t="str">
        <f t="shared" si="370"/>
        <v/>
      </c>
      <c r="J170" s="218" t="str">
        <f t="shared" si="370"/>
        <v/>
      </c>
      <c r="K170" s="218" t="str">
        <f t="shared" si="370"/>
        <v/>
      </c>
      <c r="L170" s="218" t="str">
        <f t="shared" si="370"/>
        <v/>
      </c>
      <c r="M170" s="218" t="str">
        <f t="shared" si="370"/>
        <v/>
      </c>
      <c r="N170" s="218" t="str">
        <f t="shared" si="370"/>
        <v/>
      </c>
      <c r="O170" s="218" t="str">
        <f t="shared" si="370"/>
        <v/>
      </c>
      <c r="P170" s="218" t="str">
        <f t="shared" si="370"/>
        <v/>
      </c>
      <c r="Q170" s="218" t="str">
        <f t="shared" si="370"/>
        <v/>
      </c>
      <c r="R170" s="218" t="str">
        <f t="shared" ref="R170:AA170" si="371">IF(SUM(R444,R658,R872,R1086,R1302)=0,"",SUM(R444,R658,R872,R1086,R1302))</f>
        <v/>
      </c>
      <c r="S170" s="218" t="str">
        <f t="shared" si="371"/>
        <v/>
      </c>
      <c r="T170" s="218" t="str">
        <f t="shared" si="371"/>
        <v/>
      </c>
      <c r="U170" s="218" t="str">
        <f t="shared" si="371"/>
        <v/>
      </c>
      <c r="V170" s="218" t="str">
        <f t="shared" si="371"/>
        <v/>
      </c>
      <c r="W170" s="218" t="str">
        <f t="shared" si="371"/>
        <v/>
      </c>
      <c r="X170" s="218" t="str">
        <f t="shared" si="371"/>
        <v/>
      </c>
      <c r="Y170" s="218" t="str">
        <f t="shared" si="371"/>
        <v/>
      </c>
      <c r="Z170" s="218" t="str">
        <f t="shared" si="371"/>
        <v/>
      </c>
      <c r="AA170" s="300" t="str">
        <f t="shared" si="371"/>
        <v/>
      </c>
    </row>
    <row r="171" spans="1:27" s="73" customFormat="1" ht="18" hidden="1" customHeight="1" x14ac:dyDescent="0.25">
      <c r="A171" s="173">
        <f>'CLINs &amp; Ceiling Rates'!B172</f>
        <v>0</v>
      </c>
      <c r="B171" s="173">
        <f>'CLINs &amp; Ceiling Rates'!C172</f>
        <v>0</v>
      </c>
      <c r="C171" s="174" t="str">
        <f>CONCATENATE("X",RIGHT('CLINs &amp; Ceiling Rates'!G172,6))</f>
        <v>X</v>
      </c>
      <c r="D171" s="211">
        <f t="shared" si="285"/>
        <v>0</v>
      </c>
      <c r="E171" s="175">
        <f t="shared" ref="E171:G171" si="372">SUM(E385,E599,E813,E1027,E1243)</f>
        <v>0</v>
      </c>
      <c r="F171" s="175">
        <f t="shared" si="372"/>
        <v>0</v>
      </c>
      <c r="G171" s="429">
        <f t="shared" si="372"/>
        <v>0</v>
      </c>
      <c r="H171" s="431" t="str">
        <f t="shared" ref="H171:Q171" si="373">IF(SUM(H385,H599,H813,H1027,H1243)=0,"",SUM(H385,H599,H813,H1027,H1243))</f>
        <v/>
      </c>
      <c r="I171" s="218" t="str">
        <f t="shared" si="373"/>
        <v/>
      </c>
      <c r="J171" s="218" t="str">
        <f t="shared" si="373"/>
        <v/>
      </c>
      <c r="K171" s="218" t="str">
        <f t="shared" si="373"/>
        <v/>
      </c>
      <c r="L171" s="218" t="str">
        <f t="shared" si="373"/>
        <v/>
      </c>
      <c r="M171" s="218" t="str">
        <f t="shared" si="373"/>
        <v/>
      </c>
      <c r="N171" s="218" t="str">
        <f t="shared" si="373"/>
        <v/>
      </c>
      <c r="O171" s="218" t="str">
        <f t="shared" si="373"/>
        <v/>
      </c>
      <c r="P171" s="218" t="str">
        <f t="shared" si="373"/>
        <v/>
      </c>
      <c r="Q171" s="218" t="str">
        <f t="shared" si="373"/>
        <v/>
      </c>
      <c r="R171" s="218" t="str">
        <f t="shared" ref="R171:AA171" si="374">IF(SUM(R445,R659,R873,R1087,R1303)=0,"",SUM(R445,R659,R873,R1087,R1303))</f>
        <v/>
      </c>
      <c r="S171" s="218" t="str">
        <f t="shared" si="374"/>
        <v/>
      </c>
      <c r="T171" s="218" t="str">
        <f t="shared" si="374"/>
        <v/>
      </c>
      <c r="U171" s="218" t="str">
        <f t="shared" si="374"/>
        <v/>
      </c>
      <c r="V171" s="218" t="str">
        <f t="shared" si="374"/>
        <v/>
      </c>
      <c r="W171" s="218" t="str">
        <f t="shared" si="374"/>
        <v/>
      </c>
      <c r="X171" s="218" t="str">
        <f t="shared" si="374"/>
        <v/>
      </c>
      <c r="Y171" s="218" t="str">
        <f t="shared" si="374"/>
        <v/>
      </c>
      <c r="Z171" s="218" t="str">
        <f t="shared" si="374"/>
        <v/>
      </c>
      <c r="AA171" s="300" t="str">
        <f t="shared" si="374"/>
        <v/>
      </c>
    </row>
    <row r="172" spans="1:27" s="73" customFormat="1" ht="18" hidden="1" customHeight="1" x14ac:dyDescent="0.25">
      <c r="A172" s="173">
        <f>'CLINs &amp; Ceiling Rates'!B173</f>
        <v>0</v>
      </c>
      <c r="B172" s="173">
        <f>'CLINs &amp; Ceiling Rates'!C173</f>
        <v>0</v>
      </c>
      <c r="C172" s="174" t="str">
        <f>CONCATENATE("X",RIGHT('CLINs &amp; Ceiling Rates'!G173,6))</f>
        <v>X</v>
      </c>
      <c r="D172" s="211">
        <f t="shared" si="285"/>
        <v>0</v>
      </c>
      <c r="E172" s="175">
        <f t="shared" ref="E172:G172" si="375">SUM(E386,E600,E814,E1028,E1244)</f>
        <v>0</v>
      </c>
      <c r="F172" s="175">
        <f t="shared" si="375"/>
        <v>0</v>
      </c>
      <c r="G172" s="429">
        <f t="shared" si="375"/>
        <v>0</v>
      </c>
      <c r="H172" s="431" t="str">
        <f t="shared" ref="H172:Q172" si="376">IF(SUM(H386,H600,H814,H1028,H1244)=0,"",SUM(H386,H600,H814,H1028,H1244))</f>
        <v/>
      </c>
      <c r="I172" s="218" t="str">
        <f t="shared" si="376"/>
        <v/>
      </c>
      <c r="J172" s="218" t="str">
        <f t="shared" si="376"/>
        <v/>
      </c>
      <c r="K172" s="218" t="str">
        <f t="shared" si="376"/>
        <v/>
      </c>
      <c r="L172" s="218" t="str">
        <f t="shared" si="376"/>
        <v/>
      </c>
      <c r="M172" s="218" t="str">
        <f t="shared" si="376"/>
        <v/>
      </c>
      <c r="N172" s="218" t="str">
        <f t="shared" si="376"/>
        <v/>
      </c>
      <c r="O172" s="218" t="str">
        <f t="shared" si="376"/>
        <v/>
      </c>
      <c r="P172" s="218" t="str">
        <f t="shared" si="376"/>
        <v/>
      </c>
      <c r="Q172" s="218" t="str">
        <f t="shared" si="376"/>
        <v/>
      </c>
      <c r="R172" s="218" t="str">
        <f t="shared" ref="R172:AA172" si="377">IF(SUM(R446,R660,R874,R1088,R1304)=0,"",SUM(R446,R660,R874,R1088,R1304))</f>
        <v/>
      </c>
      <c r="S172" s="218" t="str">
        <f t="shared" si="377"/>
        <v/>
      </c>
      <c r="T172" s="218" t="str">
        <f t="shared" si="377"/>
        <v/>
      </c>
      <c r="U172" s="218" t="str">
        <f t="shared" si="377"/>
        <v/>
      </c>
      <c r="V172" s="218" t="str">
        <f t="shared" si="377"/>
        <v/>
      </c>
      <c r="W172" s="218" t="str">
        <f t="shared" si="377"/>
        <v/>
      </c>
      <c r="X172" s="218" t="str">
        <f t="shared" si="377"/>
        <v/>
      </c>
      <c r="Y172" s="218" t="str">
        <f t="shared" si="377"/>
        <v/>
      </c>
      <c r="Z172" s="218" t="str">
        <f t="shared" si="377"/>
        <v/>
      </c>
      <c r="AA172" s="300" t="str">
        <f t="shared" si="377"/>
        <v/>
      </c>
    </row>
    <row r="173" spans="1:27" s="73" customFormat="1" ht="18" hidden="1" customHeight="1" x14ac:dyDescent="0.25">
      <c r="A173" s="173">
        <f>'CLINs &amp; Ceiling Rates'!B174</f>
        <v>0</v>
      </c>
      <c r="B173" s="173">
        <f>'CLINs &amp; Ceiling Rates'!C174</f>
        <v>0</v>
      </c>
      <c r="C173" s="174" t="str">
        <f>CONCATENATE("X",RIGHT('CLINs &amp; Ceiling Rates'!G174,6))</f>
        <v>X</v>
      </c>
      <c r="D173" s="211">
        <f t="shared" si="285"/>
        <v>0</v>
      </c>
      <c r="E173" s="175">
        <f t="shared" ref="E173:G173" si="378">SUM(E387,E601,E815,E1029,E1245)</f>
        <v>0</v>
      </c>
      <c r="F173" s="175">
        <f t="shared" si="378"/>
        <v>0</v>
      </c>
      <c r="G173" s="429">
        <f t="shared" si="378"/>
        <v>0</v>
      </c>
      <c r="H173" s="431" t="str">
        <f t="shared" ref="H173:Q173" si="379">IF(SUM(H387,H601,H815,H1029,H1245)=0,"",SUM(H387,H601,H815,H1029,H1245))</f>
        <v/>
      </c>
      <c r="I173" s="218" t="str">
        <f t="shared" si="379"/>
        <v/>
      </c>
      <c r="J173" s="218" t="str">
        <f t="shared" si="379"/>
        <v/>
      </c>
      <c r="K173" s="218" t="str">
        <f t="shared" si="379"/>
        <v/>
      </c>
      <c r="L173" s="218" t="str">
        <f t="shared" si="379"/>
        <v/>
      </c>
      <c r="M173" s="218" t="str">
        <f t="shared" si="379"/>
        <v/>
      </c>
      <c r="N173" s="218" t="str">
        <f t="shared" si="379"/>
        <v/>
      </c>
      <c r="O173" s="218" t="str">
        <f t="shared" si="379"/>
        <v/>
      </c>
      <c r="P173" s="218" t="str">
        <f t="shared" si="379"/>
        <v/>
      </c>
      <c r="Q173" s="218" t="str">
        <f t="shared" si="379"/>
        <v/>
      </c>
      <c r="R173" s="218" t="str">
        <f t="shared" ref="R173:AA173" si="380">IF(SUM(R447,R661,R875,R1089,R1305)=0,"",SUM(R447,R661,R875,R1089,R1305))</f>
        <v/>
      </c>
      <c r="S173" s="218" t="str">
        <f t="shared" si="380"/>
        <v/>
      </c>
      <c r="T173" s="218" t="str">
        <f t="shared" si="380"/>
        <v/>
      </c>
      <c r="U173" s="218" t="str">
        <f t="shared" si="380"/>
        <v/>
      </c>
      <c r="V173" s="218" t="str">
        <f t="shared" si="380"/>
        <v/>
      </c>
      <c r="W173" s="218" t="str">
        <f t="shared" si="380"/>
        <v/>
      </c>
      <c r="X173" s="218" t="str">
        <f t="shared" si="380"/>
        <v/>
      </c>
      <c r="Y173" s="218" t="str">
        <f t="shared" si="380"/>
        <v/>
      </c>
      <c r="Z173" s="218" t="str">
        <f t="shared" si="380"/>
        <v/>
      </c>
      <c r="AA173" s="300" t="str">
        <f t="shared" si="380"/>
        <v/>
      </c>
    </row>
    <row r="174" spans="1:27" s="73" customFormat="1" ht="18" hidden="1" customHeight="1" x14ac:dyDescent="0.25">
      <c r="A174" s="173">
        <f>'CLINs &amp; Ceiling Rates'!B175</f>
        <v>0</v>
      </c>
      <c r="B174" s="173">
        <f>'CLINs &amp; Ceiling Rates'!C175</f>
        <v>0</v>
      </c>
      <c r="C174" s="174" t="str">
        <f>CONCATENATE("X",RIGHT('CLINs &amp; Ceiling Rates'!G175,6))</f>
        <v>X</v>
      </c>
      <c r="D174" s="211">
        <f t="shared" si="285"/>
        <v>0</v>
      </c>
      <c r="E174" s="175">
        <f t="shared" ref="E174:G174" si="381">SUM(E388,E602,E816,E1030,E1246)</f>
        <v>0</v>
      </c>
      <c r="F174" s="175">
        <f t="shared" si="381"/>
        <v>0</v>
      </c>
      <c r="G174" s="429">
        <f t="shared" si="381"/>
        <v>0</v>
      </c>
      <c r="H174" s="431" t="str">
        <f t="shared" ref="H174:Q174" si="382">IF(SUM(H388,H602,H816,H1030,H1246)=0,"",SUM(H388,H602,H816,H1030,H1246))</f>
        <v/>
      </c>
      <c r="I174" s="218" t="str">
        <f t="shared" si="382"/>
        <v/>
      </c>
      <c r="J174" s="218" t="str">
        <f t="shared" si="382"/>
        <v/>
      </c>
      <c r="K174" s="218" t="str">
        <f t="shared" si="382"/>
        <v/>
      </c>
      <c r="L174" s="218" t="str">
        <f t="shared" si="382"/>
        <v/>
      </c>
      <c r="M174" s="218" t="str">
        <f t="shared" si="382"/>
        <v/>
      </c>
      <c r="N174" s="218" t="str">
        <f t="shared" si="382"/>
        <v/>
      </c>
      <c r="O174" s="218" t="str">
        <f t="shared" si="382"/>
        <v/>
      </c>
      <c r="P174" s="218" t="str">
        <f t="shared" si="382"/>
        <v/>
      </c>
      <c r="Q174" s="218" t="str">
        <f t="shared" si="382"/>
        <v/>
      </c>
      <c r="R174" s="218" t="str">
        <f t="shared" ref="R174:AA174" si="383">IF(SUM(R448,R662,R876,R1090,R1306)=0,"",SUM(R448,R662,R876,R1090,R1306))</f>
        <v/>
      </c>
      <c r="S174" s="218" t="str">
        <f t="shared" si="383"/>
        <v/>
      </c>
      <c r="T174" s="218" t="str">
        <f t="shared" si="383"/>
        <v/>
      </c>
      <c r="U174" s="218" t="str">
        <f t="shared" si="383"/>
        <v/>
      </c>
      <c r="V174" s="218" t="str">
        <f t="shared" si="383"/>
        <v/>
      </c>
      <c r="W174" s="218" t="str">
        <f t="shared" si="383"/>
        <v/>
      </c>
      <c r="X174" s="218" t="str">
        <f t="shared" si="383"/>
        <v/>
      </c>
      <c r="Y174" s="218" t="str">
        <f t="shared" si="383"/>
        <v/>
      </c>
      <c r="Z174" s="218" t="str">
        <f t="shared" si="383"/>
        <v/>
      </c>
      <c r="AA174" s="300" t="str">
        <f t="shared" si="383"/>
        <v/>
      </c>
    </row>
    <row r="175" spans="1:27" s="73" customFormat="1" ht="18" hidden="1" customHeight="1" x14ac:dyDescent="0.25">
      <c r="A175" s="173">
        <f>'CLINs &amp; Ceiling Rates'!B176</f>
        <v>0</v>
      </c>
      <c r="B175" s="173">
        <f>'CLINs &amp; Ceiling Rates'!C176</f>
        <v>0</v>
      </c>
      <c r="C175" s="174" t="str">
        <f>CONCATENATE("X",RIGHT('CLINs &amp; Ceiling Rates'!G176,6))</f>
        <v>X</v>
      </c>
      <c r="D175" s="211">
        <f t="shared" si="285"/>
        <v>0</v>
      </c>
      <c r="E175" s="175">
        <f t="shared" ref="E175:G175" si="384">SUM(E389,E603,E817,E1031,E1247)</f>
        <v>0</v>
      </c>
      <c r="F175" s="175">
        <f t="shared" si="384"/>
        <v>0</v>
      </c>
      <c r="G175" s="429">
        <f t="shared" si="384"/>
        <v>0</v>
      </c>
      <c r="H175" s="431" t="str">
        <f t="shared" ref="H175:Q175" si="385">IF(SUM(H389,H603,H817,H1031,H1247)=0,"",SUM(H389,H603,H817,H1031,H1247))</f>
        <v/>
      </c>
      <c r="I175" s="218" t="str">
        <f t="shared" si="385"/>
        <v/>
      </c>
      <c r="J175" s="218" t="str">
        <f t="shared" si="385"/>
        <v/>
      </c>
      <c r="K175" s="218" t="str">
        <f t="shared" si="385"/>
        <v/>
      </c>
      <c r="L175" s="218" t="str">
        <f t="shared" si="385"/>
        <v/>
      </c>
      <c r="M175" s="218" t="str">
        <f t="shared" si="385"/>
        <v/>
      </c>
      <c r="N175" s="218" t="str">
        <f t="shared" si="385"/>
        <v/>
      </c>
      <c r="O175" s="218" t="str">
        <f t="shared" si="385"/>
        <v/>
      </c>
      <c r="P175" s="218" t="str">
        <f t="shared" si="385"/>
        <v/>
      </c>
      <c r="Q175" s="218" t="str">
        <f t="shared" si="385"/>
        <v/>
      </c>
      <c r="R175" s="218" t="str">
        <f t="shared" ref="R175:AA175" si="386">IF(SUM(R449,R663,R877,R1091,R1307)=0,"",SUM(R449,R663,R877,R1091,R1307))</f>
        <v/>
      </c>
      <c r="S175" s="218" t="str">
        <f t="shared" si="386"/>
        <v/>
      </c>
      <c r="T175" s="218" t="str">
        <f t="shared" si="386"/>
        <v/>
      </c>
      <c r="U175" s="218" t="str">
        <f t="shared" si="386"/>
        <v/>
      </c>
      <c r="V175" s="218" t="str">
        <f t="shared" si="386"/>
        <v/>
      </c>
      <c r="W175" s="218" t="str">
        <f t="shared" si="386"/>
        <v/>
      </c>
      <c r="X175" s="218" t="str">
        <f t="shared" si="386"/>
        <v/>
      </c>
      <c r="Y175" s="218" t="str">
        <f t="shared" si="386"/>
        <v/>
      </c>
      <c r="Z175" s="218" t="str">
        <f t="shared" si="386"/>
        <v/>
      </c>
      <c r="AA175" s="300" t="str">
        <f t="shared" si="386"/>
        <v/>
      </c>
    </row>
    <row r="176" spans="1:27" s="73" customFormat="1" ht="18" hidden="1" customHeight="1" x14ac:dyDescent="0.25">
      <c r="A176" s="173">
        <f>'CLINs &amp; Ceiling Rates'!B177</f>
        <v>0</v>
      </c>
      <c r="B176" s="173">
        <f>'CLINs &amp; Ceiling Rates'!C177</f>
        <v>0</v>
      </c>
      <c r="C176" s="174" t="str">
        <f>CONCATENATE("X",RIGHT('CLINs &amp; Ceiling Rates'!G177,6))</f>
        <v>X</v>
      </c>
      <c r="D176" s="211">
        <f t="shared" si="285"/>
        <v>0</v>
      </c>
      <c r="E176" s="175">
        <f t="shared" ref="E176:G176" si="387">SUM(E390,E604,E818,E1032,E1248)</f>
        <v>0</v>
      </c>
      <c r="F176" s="175">
        <f t="shared" si="387"/>
        <v>0</v>
      </c>
      <c r="G176" s="429">
        <f t="shared" si="387"/>
        <v>0</v>
      </c>
      <c r="H176" s="431" t="str">
        <f t="shared" ref="H176:Q176" si="388">IF(SUM(H390,H604,H818,H1032,H1248)=0,"",SUM(H390,H604,H818,H1032,H1248))</f>
        <v/>
      </c>
      <c r="I176" s="218" t="str">
        <f t="shared" si="388"/>
        <v/>
      </c>
      <c r="J176" s="218" t="str">
        <f t="shared" si="388"/>
        <v/>
      </c>
      <c r="K176" s="218" t="str">
        <f t="shared" si="388"/>
        <v/>
      </c>
      <c r="L176" s="218" t="str">
        <f t="shared" si="388"/>
        <v/>
      </c>
      <c r="M176" s="218" t="str">
        <f t="shared" si="388"/>
        <v/>
      </c>
      <c r="N176" s="218" t="str">
        <f t="shared" si="388"/>
        <v/>
      </c>
      <c r="O176" s="218" t="str">
        <f t="shared" si="388"/>
        <v/>
      </c>
      <c r="P176" s="218" t="str">
        <f t="shared" si="388"/>
        <v/>
      </c>
      <c r="Q176" s="218" t="str">
        <f t="shared" si="388"/>
        <v/>
      </c>
      <c r="R176" s="218" t="str">
        <f t="shared" ref="R176:AA176" si="389">IF(SUM(R450,R664,R878,R1092,R1308)=0,"",SUM(R450,R664,R878,R1092,R1308))</f>
        <v/>
      </c>
      <c r="S176" s="218" t="str">
        <f t="shared" si="389"/>
        <v/>
      </c>
      <c r="T176" s="218" t="str">
        <f t="shared" si="389"/>
        <v/>
      </c>
      <c r="U176" s="218" t="str">
        <f t="shared" si="389"/>
        <v/>
      </c>
      <c r="V176" s="218" t="str">
        <f t="shared" si="389"/>
        <v/>
      </c>
      <c r="W176" s="218" t="str">
        <f t="shared" si="389"/>
        <v/>
      </c>
      <c r="X176" s="218" t="str">
        <f t="shared" si="389"/>
        <v/>
      </c>
      <c r="Y176" s="218" t="str">
        <f t="shared" si="389"/>
        <v/>
      </c>
      <c r="Z176" s="218" t="str">
        <f t="shared" si="389"/>
        <v/>
      </c>
      <c r="AA176" s="300" t="str">
        <f t="shared" si="389"/>
        <v/>
      </c>
    </row>
    <row r="177" spans="1:27" s="73" customFormat="1" ht="18" hidden="1" customHeight="1" x14ac:dyDescent="0.25">
      <c r="A177" s="173">
        <f>'CLINs &amp; Ceiling Rates'!B178</f>
        <v>0</v>
      </c>
      <c r="B177" s="173">
        <f>'CLINs &amp; Ceiling Rates'!C178</f>
        <v>0</v>
      </c>
      <c r="C177" s="174" t="str">
        <f>CONCATENATE("X",RIGHT('CLINs &amp; Ceiling Rates'!G178,6))</f>
        <v>X</v>
      </c>
      <c r="D177" s="211">
        <f t="shared" si="285"/>
        <v>0</v>
      </c>
      <c r="E177" s="175">
        <f t="shared" ref="E177:G177" si="390">SUM(E391,E605,E819,E1033,E1249)</f>
        <v>0</v>
      </c>
      <c r="F177" s="175">
        <f t="shared" si="390"/>
        <v>0</v>
      </c>
      <c r="G177" s="429">
        <f t="shared" si="390"/>
        <v>0</v>
      </c>
      <c r="H177" s="431" t="str">
        <f t="shared" ref="H177:Q177" si="391">IF(SUM(H391,H605,H819,H1033,H1249)=0,"",SUM(H391,H605,H819,H1033,H1249))</f>
        <v/>
      </c>
      <c r="I177" s="218" t="str">
        <f t="shared" si="391"/>
        <v/>
      </c>
      <c r="J177" s="218" t="str">
        <f t="shared" si="391"/>
        <v/>
      </c>
      <c r="K177" s="218" t="str">
        <f t="shared" si="391"/>
        <v/>
      </c>
      <c r="L177" s="218" t="str">
        <f t="shared" si="391"/>
        <v/>
      </c>
      <c r="M177" s="218" t="str">
        <f t="shared" si="391"/>
        <v/>
      </c>
      <c r="N177" s="218" t="str">
        <f t="shared" si="391"/>
        <v/>
      </c>
      <c r="O177" s="218" t="str">
        <f t="shared" si="391"/>
        <v/>
      </c>
      <c r="P177" s="218" t="str">
        <f t="shared" si="391"/>
        <v/>
      </c>
      <c r="Q177" s="218" t="str">
        <f t="shared" si="391"/>
        <v/>
      </c>
      <c r="R177" s="218" t="str">
        <f t="shared" ref="R177:AA177" si="392">IF(SUM(R451,R665,R879,R1093,R1309)=0,"",SUM(R451,R665,R879,R1093,R1309))</f>
        <v/>
      </c>
      <c r="S177" s="218" t="str">
        <f t="shared" si="392"/>
        <v/>
      </c>
      <c r="T177" s="218" t="str">
        <f t="shared" si="392"/>
        <v/>
      </c>
      <c r="U177" s="218" t="str">
        <f t="shared" si="392"/>
        <v/>
      </c>
      <c r="V177" s="218" t="str">
        <f t="shared" si="392"/>
        <v/>
      </c>
      <c r="W177" s="218" t="str">
        <f t="shared" si="392"/>
        <v/>
      </c>
      <c r="X177" s="218" t="str">
        <f t="shared" si="392"/>
        <v/>
      </c>
      <c r="Y177" s="218" t="str">
        <f t="shared" si="392"/>
        <v/>
      </c>
      <c r="Z177" s="218" t="str">
        <f t="shared" si="392"/>
        <v/>
      </c>
      <c r="AA177" s="300" t="str">
        <f t="shared" si="392"/>
        <v/>
      </c>
    </row>
    <row r="178" spans="1:27" s="73" customFormat="1" ht="18" hidden="1" customHeight="1" x14ac:dyDescent="0.25">
      <c r="A178" s="173">
        <f>'CLINs &amp; Ceiling Rates'!B179</f>
        <v>0</v>
      </c>
      <c r="B178" s="173">
        <f>'CLINs &amp; Ceiling Rates'!C179</f>
        <v>0</v>
      </c>
      <c r="C178" s="174" t="str">
        <f>CONCATENATE("X",RIGHT('CLINs &amp; Ceiling Rates'!G179,6))</f>
        <v>X</v>
      </c>
      <c r="D178" s="211">
        <f t="shared" si="285"/>
        <v>0</v>
      </c>
      <c r="E178" s="175">
        <f t="shared" ref="E178:G178" si="393">SUM(E392,E606,E820,E1034,E1250)</f>
        <v>0</v>
      </c>
      <c r="F178" s="175">
        <f t="shared" si="393"/>
        <v>0</v>
      </c>
      <c r="G178" s="429">
        <f t="shared" si="393"/>
        <v>0</v>
      </c>
      <c r="H178" s="431" t="str">
        <f t="shared" ref="H178:Q178" si="394">IF(SUM(H392,H606,H820,H1034,H1250)=0,"",SUM(H392,H606,H820,H1034,H1250))</f>
        <v/>
      </c>
      <c r="I178" s="218" t="str">
        <f t="shared" si="394"/>
        <v/>
      </c>
      <c r="J178" s="218" t="str">
        <f t="shared" si="394"/>
        <v/>
      </c>
      <c r="K178" s="218" t="str">
        <f t="shared" si="394"/>
        <v/>
      </c>
      <c r="L178" s="218" t="str">
        <f t="shared" si="394"/>
        <v/>
      </c>
      <c r="M178" s="218" t="str">
        <f t="shared" si="394"/>
        <v/>
      </c>
      <c r="N178" s="218" t="str">
        <f t="shared" si="394"/>
        <v/>
      </c>
      <c r="O178" s="218" t="str">
        <f t="shared" si="394"/>
        <v/>
      </c>
      <c r="P178" s="218" t="str">
        <f t="shared" si="394"/>
        <v/>
      </c>
      <c r="Q178" s="218" t="str">
        <f t="shared" si="394"/>
        <v/>
      </c>
      <c r="R178" s="218" t="str">
        <f t="shared" ref="R178:AA178" si="395">IF(SUM(R452,R666,R880,R1094,R1310)=0,"",SUM(R452,R666,R880,R1094,R1310))</f>
        <v/>
      </c>
      <c r="S178" s="218" t="str">
        <f t="shared" si="395"/>
        <v/>
      </c>
      <c r="T178" s="218" t="str">
        <f t="shared" si="395"/>
        <v/>
      </c>
      <c r="U178" s="218" t="str">
        <f t="shared" si="395"/>
        <v/>
      </c>
      <c r="V178" s="218" t="str">
        <f t="shared" si="395"/>
        <v/>
      </c>
      <c r="W178" s="218" t="str">
        <f t="shared" si="395"/>
        <v/>
      </c>
      <c r="X178" s="218" t="str">
        <f t="shared" si="395"/>
        <v/>
      </c>
      <c r="Y178" s="218" t="str">
        <f t="shared" si="395"/>
        <v/>
      </c>
      <c r="Z178" s="218" t="str">
        <f t="shared" si="395"/>
        <v/>
      </c>
      <c r="AA178" s="300" t="str">
        <f t="shared" si="395"/>
        <v/>
      </c>
    </row>
    <row r="179" spans="1:27" s="73" customFormat="1" ht="18" hidden="1" customHeight="1" x14ac:dyDescent="0.25">
      <c r="A179" s="173">
        <f>'CLINs &amp; Ceiling Rates'!B180</f>
        <v>0</v>
      </c>
      <c r="B179" s="173">
        <f>'CLINs &amp; Ceiling Rates'!C180</f>
        <v>0</v>
      </c>
      <c r="C179" s="174" t="str">
        <f>CONCATENATE("X",RIGHT('CLINs &amp; Ceiling Rates'!G180,6))</f>
        <v>X</v>
      </c>
      <c r="D179" s="211">
        <f t="shared" si="285"/>
        <v>0</v>
      </c>
      <c r="E179" s="175">
        <f t="shared" ref="E179:G179" si="396">SUM(E393,E607,E821,E1035,E1251)</f>
        <v>0</v>
      </c>
      <c r="F179" s="175">
        <f t="shared" si="396"/>
        <v>0</v>
      </c>
      <c r="G179" s="429">
        <f t="shared" si="396"/>
        <v>0</v>
      </c>
      <c r="H179" s="431" t="str">
        <f t="shared" ref="H179:Q179" si="397">IF(SUM(H393,H607,H821,H1035,H1251)=0,"",SUM(H393,H607,H821,H1035,H1251))</f>
        <v/>
      </c>
      <c r="I179" s="218" t="str">
        <f t="shared" si="397"/>
        <v/>
      </c>
      <c r="J179" s="218" t="str">
        <f t="shared" si="397"/>
        <v/>
      </c>
      <c r="K179" s="218" t="str">
        <f t="shared" si="397"/>
        <v/>
      </c>
      <c r="L179" s="218" t="str">
        <f t="shared" si="397"/>
        <v/>
      </c>
      <c r="M179" s="218" t="str">
        <f t="shared" si="397"/>
        <v/>
      </c>
      <c r="N179" s="218" t="str">
        <f t="shared" si="397"/>
        <v/>
      </c>
      <c r="O179" s="218" t="str">
        <f t="shared" si="397"/>
        <v/>
      </c>
      <c r="P179" s="218" t="str">
        <f t="shared" si="397"/>
        <v/>
      </c>
      <c r="Q179" s="218" t="str">
        <f t="shared" si="397"/>
        <v/>
      </c>
      <c r="R179" s="218" t="str">
        <f t="shared" ref="R179:AA179" si="398">IF(SUM(R453,R667,R881,R1095,R1311)=0,"",SUM(R453,R667,R881,R1095,R1311))</f>
        <v/>
      </c>
      <c r="S179" s="218" t="str">
        <f t="shared" si="398"/>
        <v/>
      </c>
      <c r="T179" s="218" t="str">
        <f t="shared" si="398"/>
        <v/>
      </c>
      <c r="U179" s="218" t="str">
        <f t="shared" si="398"/>
        <v/>
      </c>
      <c r="V179" s="218" t="str">
        <f t="shared" si="398"/>
        <v/>
      </c>
      <c r="W179" s="218" t="str">
        <f t="shared" si="398"/>
        <v/>
      </c>
      <c r="X179" s="218" t="str">
        <f t="shared" si="398"/>
        <v/>
      </c>
      <c r="Y179" s="218" t="str">
        <f t="shared" si="398"/>
        <v/>
      </c>
      <c r="Z179" s="218" t="str">
        <f t="shared" si="398"/>
        <v/>
      </c>
      <c r="AA179" s="300" t="str">
        <f t="shared" si="398"/>
        <v/>
      </c>
    </row>
    <row r="180" spans="1:27" s="73" customFormat="1" ht="18" hidden="1" customHeight="1" x14ac:dyDescent="0.25">
      <c r="A180" s="173">
        <f>'CLINs &amp; Ceiling Rates'!B181</f>
        <v>0</v>
      </c>
      <c r="B180" s="173">
        <f>'CLINs &amp; Ceiling Rates'!C181</f>
        <v>0</v>
      </c>
      <c r="C180" s="174" t="str">
        <f>CONCATENATE("X",RIGHT('CLINs &amp; Ceiling Rates'!G181,6))</f>
        <v>X</v>
      </c>
      <c r="D180" s="211">
        <f t="shared" si="285"/>
        <v>0</v>
      </c>
      <c r="E180" s="175">
        <f t="shared" ref="E180:G180" si="399">SUM(E394,E608,E822,E1036,E1252)</f>
        <v>0</v>
      </c>
      <c r="F180" s="175">
        <f t="shared" si="399"/>
        <v>0</v>
      </c>
      <c r="G180" s="429">
        <f t="shared" si="399"/>
        <v>0</v>
      </c>
      <c r="H180" s="431" t="str">
        <f t="shared" ref="H180:Q180" si="400">IF(SUM(H394,H608,H822,H1036,H1252)=0,"",SUM(H394,H608,H822,H1036,H1252))</f>
        <v/>
      </c>
      <c r="I180" s="218" t="str">
        <f t="shared" si="400"/>
        <v/>
      </c>
      <c r="J180" s="218" t="str">
        <f t="shared" si="400"/>
        <v/>
      </c>
      <c r="K180" s="218" t="str">
        <f t="shared" si="400"/>
        <v/>
      </c>
      <c r="L180" s="218" t="str">
        <f t="shared" si="400"/>
        <v/>
      </c>
      <c r="M180" s="218" t="str">
        <f t="shared" si="400"/>
        <v/>
      </c>
      <c r="N180" s="218" t="str">
        <f t="shared" si="400"/>
        <v/>
      </c>
      <c r="O180" s="218" t="str">
        <f t="shared" si="400"/>
        <v/>
      </c>
      <c r="P180" s="218" t="str">
        <f t="shared" si="400"/>
        <v/>
      </c>
      <c r="Q180" s="218" t="str">
        <f t="shared" si="400"/>
        <v/>
      </c>
      <c r="R180" s="218" t="str">
        <f t="shared" ref="R180:AA180" si="401">IF(SUM(R454,R668,R882,R1096,R1312)=0,"",SUM(R454,R668,R882,R1096,R1312))</f>
        <v/>
      </c>
      <c r="S180" s="218" t="str">
        <f t="shared" si="401"/>
        <v/>
      </c>
      <c r="T180" s="218" t="str">
        <f t="shared" si="401"/>
        <v/>
      </c>
      <c r="U180" s="218" t="str">
        <f t="shared" si="401"/>
        <v/>
      </c>
      <c r="V180" s="218" t="str">
        <f t="shared" si="401"/>
        <v/>
      </c>
      <c r="W180" s="218" t="str">
        <f t="shared" si="401"/>
        <v/>
      </c>
      <c r="X180" s="218" t="str">
        <f t="shared" si="401"/>
        <v/>
      </c>
      <c r="Y180" s="218" t="str">
        <f t="shared" si="401"/>
        <v/>
      </c>
      <c r="Z180" s="218" t="str">
        <f t="shared" si="401"/>
        <v/>
      </c>
      <c r="AA180" s="300" t="str">
        <f t="shared" si="401"/>
        <v/>
      </c>
    </row>
    <row r="181" spans="1:27" s="73" customFormat="1" ht="18" hidden="1" customHeight="1" x14ac:dyDescent="0.25">
      <c r="A181" s="173">
        <f>'CLINs &amp; Ceiling Rates'!B182</f>
        <v>0</v>
      </c>
      <c r="B181" s="173">
        <f>'CLINs &amp; Ceiling Rates'!C182</f>
        <v>0</v>
      </c>
      <c r="C181" s="174" t="str">
        <f>CONCATENATE("X",RIGHT('CLINs &amp; Ceiling Rates'!G182,6))</f>
        <v>X</v>
      </c>
      <c r="D181" s="211">
        <f t="shared" si="285"/>
        <v>0</v>
      </c>
      <c r="E181" s="175">
        <f t="shared" ref="E181:G181" si="402">SUM(E395,E609,E823,E1037,E1253)</f>
        <v>0</v>
      </c>
      <c r="F181" s="175">
        <f t="shared" si="402"/>
        <v>0</v>
      </c>
      <c r="G181" s="429">
        <f t="shared" si="402"/>
        <v>0</v>
      </c>
      <c r="H181" s="431" t="str">
        <f t="shared" ref="H181:Q181" si="403">IF(SUM(H395,H609,H823,H1037,H1253)=0,"",SUM(H395,H609,H823,H1037,H1253))</f>
        <v/>
      </c>
      <c r="I181" s="218" t="str">
        <f t="shared" si="403"/>
        <v/>
      </c>
      <c r="J181" s="218" t="str">
        <f t="shared" si="403"/>
        <v/>
      </c>
      <c r="K181" s="218" t="str">
        <f t="shared" si="403"/>
        <v/>
      </c>
      <c r="L181" s="218" t="str">
        <f t="shared" si="403"/>
        <v/>
      </c>
      <c r="M181" s="218" t="str">
        <f t="shared" si="403"/>
        <v/>
      </c>
      <c r="N181" s="218" t="str">
        <f t="shared" si="403"/>
        <v/>
      </c>
      <c r="O181" s="218" t="str">
        <f t="shared" si="403"/>
        <v/>
      </c>
      <c r="P181" s="218" t="str">
        <f t="shared" si="403"/>
        <v/>
      </c>
      <c r="Q181" s="218" t="str">
        <f t="shared" si="403"/>
        <v/>
      </c>
      <c r="R181" s="218" t="str">
        <f t="shared" ref="R181:AA181" si="404">IF(SUM(R455,R669,R883,R1097,R1313)=0,"",SUM(R455,R669,R883,R1097,R1313))</f>
        <v/>
      </c>
      <c r="S181" s="218" t="str">
        <f t="shared" si="404"/>
        <v/>
      </c>
      <c r="T181" s="218" t="str">
        <f t="shared" si="404"/>
        <v/>
      </c>
      <c r="U181" s="218" t="str">
        <f t="shared" si="404"/>
        <v/>
      </c>
      <c r="V181" s="218" t="str">
        <f t="shared" si="404"/>
        <v/>
      </c>
      <c r="W181" s="218" t="str">
        <f t="shared" si="404"/>
        <v/>
      </c>
      <c r="X181" s="218" t="str">
        <f t="shared" si="404"/>
        <v/>
      </c>
      <c r="Y181" s="218" t="str">
        <f t="shared" si="404"/>
        <v/>
      </c>
      <c r="Z181" s="218" t="str">
        <f t="shared" si="404"/>
        <v/>
      </c>
      <c r="AA181" s="300" t="str">
        <f t="shared" si="404"/>
        <v/>
      </c>
    </row>
    <row r="182" spans="1:27" s="73" customFormat="1" ht="18" hidden="1" customHeight="1" x14ac:dyDescent="0.25">
      <c r="A182" s="173">
        <f>'CLINs &amp; Ceiling Rates'!B183</f>
        <v>0</v>
      </c>
      <c r="B182" s="173">
        <f>'CLINs &amp; Ceiling Rates'!C183</f>
        <v>0</v>
      </c>
      <c r="C182" s="174" t="str">
        <f>CONCATENATE("X",RIGHT('CLINs &amp; Ceiling Rates'!G183,6))</f>
        <v>X</v>
      </c>
      <c r="D182" s="211">
        <f t="shared" si="285"/>
        <v>0</v>
      </c>
      <c r="E182" s="175">
        <f t="shared" ref="E182:G182" si="405">SUM(E396,E610,E824,E1038,E1254)</f>
        <v>0</v>
      </c>
      <c r="F182" s="175">
        <f t="shared" si="405"/>
        <v>0</v>
      </c>
      <c r="G182" s="429">
        <f t="shared" si="405"/>
        <v>0</v>
      </c>
      <c r="H182" s="431" t="str">
        <f t="shared" ref="H182:Q182" si="406">IF(SUM(H396,H610,H824,H1038,H1254)=0,"",SUM(H396,H610,H824,H1038,H1254))</f>
        <v/>
      </c>
      <c r="I182" s="218" t="str">
        <f t="shared" si="406"/>
        <v/>
      </c>
      <c r="J182" s="218" t="str">
        <f t="shared" si="406"/>
        <v/>
      </c>
      <c r="K182" s="218" t="str">
        <f t="shared" si="406"/>
        <v/>
      </c>
      <c r="L182" s="218" t="str">
        <f t="shared" si="406"/>
        <v/>
      </c>
      <c r="M182" s="218" t="str">
        <f t="shared" si="406"/>
        <v/>
      </c>
      <c r="N182" s="218" t="str">
        <f t="shared" si="406"/>
        <v/>
      </c>
      <c r="O182" s="218" t="str">
        <f t="shared" si="406"/>
        <v/>
      </c>
      <c r="P182" s="218" t="str">
        <f t="shared" si="406"/>
        <v/>
      </c>
      <c r="Q182" s="218" t="str">
        <f t="shared" si="406"/>
        <v/>
      </c>
      <c r="R182" s="218" t="str">
        <f t="shared" ref="R182:AA182" si="407">IF(SUM(R456,R670,R884,R1098,R1314)=0,"",SUM(R456,R670,R884,R1098,R1314))</f>
        <v/>
      </c>
      <c r="S182" s="218" t="str">
        <f t="shared" si="407"/>
        <v/>
      </c>
      <c r="T182" s="218" t="str">
        <f t="shared" si="407"/>
        <v/>
      </c>
      <c r="U182" s="218" t="str">
        <f t="shared" si="407"/>
        <v/>
      </c>
      <c r="V182" s="218" t="str">
        <f t="shared" si="407"/>
        <v/>
      </c>
      <c r="W182" s="218" t="str">
        <f t="shared" si="407"/>
        <v/>
      </c>
      <c r="X182" s="218" t="str">
        <f t="shared" si="407"/>
        <v/>
      </c>
      <c r="Y182" s="218" t="str">
        <f t="shared" si="407"/>
        <v/>
      </c>
      <c r="Z182" s="218" t="str">
        <f t="shared" si="407"/>
        <v/>
      </c>
      <c r="AA182" s="300" t="str">
        <f t="shared" si="407"/>
        <v/>
      </c>
    </row>
    <row r="183" spans="1:27" s="73" customFormat="1" ht="18" hidden="1" customHeight="1" x14ac:dyDescent="0.25">
      <c r="A183" s="173">
        <f>'CLINs &amp; Ceiling Rates'!B184</f>
        <v>0</v>
      </c>
      <c r="B183" s="173">
        <f>'CLINs &amp; Ceiling Rates'!C184</f>
        <v>0</v>
      </c>
      <c r="C183" s="174" t="str">
        <f>CONCATENATE("X",RIGHT('CLINs &amp; Ceiling Rates'!G184,6))</f>
        <v>X</v>
      </c>
      <c r="D183" s="211">
        <f t="shared" si="285"/>
        <v>0</v>
      </c>
      <c r="E183" s="175">
        <f t="shared" ref="E183:G183" si="408">SUM(E397,E611,E825,E1039,E1255)</f>
        <v>0</v>
      </c>
      <c r="F183" s="175">
        <f t="shared" si="408"/>
        <v>0</v>
      </c>
      <c r="G183" s="429">
        <f t="shared" si="408"/>
        <v>0</v>
      </c>
      <c r="H183" s="431" t="str">
        <f t="shared" ref="H183:Q183" si="409">IF(SUM(H397,H611,H825,H1039,H1255)=0,"",SUM(H397,H611,H825,H1039,H1255))</f>
        <v/>
      </c>
      <c r="I183" s="218" t="str">
        <f t="shared" si="409"/>
        <v/>
      </c>
      <c r="J183" s="218" t="str">
        <f t="shared" si="409"/>
        <v/>
      </c>
      <c r="K183" s="218" t="str">
        <f t="shared" si="409"/>
        <v/>
      </c>
      <c r="L183" s="218" t="str">
        <f t="shared" si="409"/>
        <v/>
      </c>
      <c r="M183" s="218" t="str">
        <f t="shared" si="409"/>
        <v/>
      </c>
      <c r="N183" s="218" t="str">
        <f t="shared" si="409"/>
        <v/>
      </c>
      <c r="O183" s="218" t="str">
        <f t="shared" si="409"/>
        <v/>
      </c>
      <c r="P183" s="218" t="str">
        <f t="shared" si="409"/>
        <v/>
      </c>
      <c r="Q183" s="218" t="str">
        <f t="shared" si="409"/>
        <v/>
      </c>
      <c r="R183" s="218" t="str">
        <f t="shared" ref="R183:AA183" si="410">IF(SUM(R457,R671,R885,R1099,R1315)=0,"",SUM(R457,R671,R885,R1099,R1315))</f>
        <v/>
      </c>
      <c r="S183" s="218" t="str">
        <f t="shared" si="410"/>
        <v/>
      </c>
      <c r="T183" s="218" t="str">
        <f t="shared" si="410"/>
        <v/>
      </c>
      <c r="U183" s="218" t="str">
        <f t="shared" si="410"/>
        <v/>
      </c>
      <c r="V183" s="218" t="str">
        <f t="shared" si="410"/>
        <v/>
      </c>
      <c r="W183" s="218" t="str">
        <f t="shared" si="410"/>
        <v/>
      </c>
      <c r="X183" s="218" t="str">
        <f t="shared" si="410"/>
        <v/>
      </c>
      <c r="Y183" s="218" t="str">
        <f t="shared" si="410"/>
        <v/>
      </c>
      <c r="Z183" s="218" t="str">
        <f t="shared" si="410"/>
        <v/>
      </c>
      <c r="AA183" s="300" t="str">
        <f t="shared" si="410"/>
        <v/>
      </c>
    </row>
    <row r="184" spans="1:27" s="73" customFormat="1" ht="18" hidden="1" customHeight="1" x14ac:dyDescent="0.25">
      <c r="A184" s="173">
        <f>'CLINs &amp; Ceiling Rates'!B185</f>
        <v>0</v>
      </c>
      <c r="B184" s="173">
        <f>'CLINs &amp; Ceiling Rates'!C185</f>
        <v>0</v>
      </c>
      <c r="C184" s="174" t="str">
        <f>CONCATENATE("X",RIGHT('CLINs &amp; Ceiling Rates'!G185,6))</f>
        <v>X</v>
      </c>
      <c r="D184" s="211">
        <f t="shared" si="285"/>
        <v>0</v>
      </c>
      <c r="E184" s="175">
        <f t="shared" ref="E184:G184" si="411">SUM(E398,E612,E826,E1040,E1256)</f>
        <v>0</v>
      </c>
      <c r="F184" s="175">
        <f t="shared" si="411"/>
        <v>0</v>
      </c>
      <c r="G184" s="429">
        <f t="shared" si="411"/>
        <v>0</v>
      </c>
      <c r="H184" s="431" t="str">
        <f t="shared" ref="H184:Q184" si="412">IF(SUM(H398,H612,H826,H1040,H1256)=0,"",SUM(H398,H612,H826,H1040,H1256))</f>
        <v/>
      </c>
      <c r="I184" s="218" t="str">
        <f t="shared" si="412"/>
        <v/>
      </c>
      <c r="J184" s="218" t="str">
        <f t="shared" si="412"/>
        <v/>
      </c>
      <c r="K184" s="218" t="str">
        <f t="shared" si="412"/>
        <v/>
      </c>
      <c r="L184" s="218" t="str">
        <f t="shared" si="412"/>
        <v/>
      </c>
      <c r="M184" s="218" t="str">
        <f t="shared" si="412"/>
        <v/>
      </c>
      <c r="N184" s="218" t="str">
        <f t="shared" si="412"/>
        <v/>
      </c>
      <c r="O184" s="218" t="str">
        <f t="shared" si="412"/>
        <v/>
      </c>
      <c r="P184" s="218" t="str">
        <f t="shared" si="412"/>
        <v/>
      </c>
      <c r="Q184" s="218" t="str">
        <f t="shared" si="412"/>
        <v/>
      </c>
      <c r="R184" s="218" t="str">
        <f t="shared" ref="R184:AA184" si="413">IF(SUM(R458,R672,R886,R1100,R1316)=0,"",SUM(R458,R672,R886,R1100,R1316))</f>
        <v/>
      </c>
      <c r="S184" s="218" t="str">
        <f t="shared" si="413"/>
        <v/>
      </c>
      <c r="T184" s="218" t="str">
        <f t="shared" si="413"/>
        <v/>
      </c>
      <c r="U184" s="218" t="str">
        <f t="shared" si="413"/>
        <v/>
      </c>
      <c r="V184" s="218" t="str">
        <f t="shared" si="413"/>
        <v/>
      </c>
      <c r="W184" s="218" t="str">
        <f t="shared" si="413"/>
        <v/>
      </c>
      <c r="X184" s="218" t="str">
        <f t="shared" si="413"/>
        <v/>
      </c>
      <c r="Y184" s="218" t="str">
        <f t="shared" si="413"/>
        <v/>
      </c>
      <c r="Z184" s="218" t="str">
        <f t="shared" si="413"/>
        <v/>
      </c>
      <c r="AA184" s="300" t="str">
        <f t="shared" si="413"/>
        <v/>
      </c>
    </row>
    <row r="185" spans="1:27" s="73" customFormat="1" ht="18" hidden="1" customHeight="1" x14ac:dyDescent="0.25">
      <c r="A185" s="173">
        <f>'CLINs &amp; Ceiling Rates'!B186</f>
        <v>0</v>
      </c>
      <c r="B185" s="173">
        <f>'CLINs &amp; Ceiling Rates'!C186</f>
        <v>0</v>
      </c>
      <c r="C185" s="174" t="str">
        <f>CONCATENATE("X",RIGHT('CLINs &amp; Ceiling Rates'!G186,6))</f>
        <v>X</v>
      </c>
      <c r="D185" s="211">
        <f t="shared" si="285"/>
        <v>0</v>
      </c>
      <c r="E185" s="175">
        <f t="shared" ref="E185:G185" si="414">SUM(E399,E613,E827,E1041,E1257)</f>
        <v>0</v>
      </c>
      <c r="F185" s="175">
        <f t="shared" si="414"/>
        <v>0</v>
      </c>
      <c r="G185" s="429">
        <f t="shared" si="414"/>
        <v>0</v>
      </c>
      <c r="H185" s="431" t="str">
        <f t="shared" ref="H185:Q185" si="415">IF(SUM(H399,H613,H827,H1041,H1257)=0,"",SUM(H399,H613,H827,H1041,H1257))</f>
        <v/>
      </c>
      <c r="I185" s="218" t="str">
        <f t="shared" si="415"/>
        <v/>
      </c>
      <c r="J185" s="218" t="str">
        <f t="shared" si="415"/>
        <v/>
      </c>
      <c r="K185" s="218" t="str">
        <f t="shared" si="415"/>
        <v/>
      </c>
      <c r="L185" s="218" t="str">
        <f t="shared" si="415"/>
        <v/>
      </c>
      <c r="M185" s="218" t="str">
        <f t="shared" si="415"/>
        <v/>
      </c>
      <c r="N185" s="218" t="str">
        <f t="shared" si="415"/>
        <v/>
      </c>
      <c r="O185" s="218" t="str">
        <f t="shared" si="415"/>
        <v/>
      </c>
      <c r="P185" s="218" t="str">
        <f t="shared" si="415"/>
        <v/>
      </c>
      <c r="Q185" s="218" t="str">
        <f t="shared" si="415"/>
        <v/>
      </c>
      <c r="R185" s="218" t="str">
        <f t="shared" ref="R185:AA185" si="416">IF(SUM(R459,R673,R887,R1101,R1317)=0,"",SUM(R459,R673,R887,R1101,R1317))</f>
        <v/>
      </c>
      <c r="S185" s="218" t="str">
        <f t="shared" si="416"/>
        <v/>
      </c>
      <c r="T185" s="218" t="str">
        <f t="shared" si="416"/>
        <v/>
      </c>
      <c r="U185" s="218" t="str">
        <f t="shared" si="416"/>
        <v/>
      </c>
      <c r="V185" s="218" t="str">
        <f t="shared" si="416"/>
        <v/>
      </c>
      <c r="W185" s="218" t="str">
        <f t="shared" si="416"/>
        <v/>
      </c>
      <c r="X185" s="218" t="str">
        <f t="shared" si="416"/>
        <v/>
      </c>
      <c r="Y185" s="218" t="str">
        <f t="shared" si="416"/>
        <v/>
      </c>
      <c r="Z185" s="218" t="str">
        <f t="shared" si="416"/>
        <v/>
      </c>
      <c r="AA185" s="300" t="str">
        <f t="shared" si="416"/>
        <v/>
      </c>
    </row>
    <row r="186" spans="1:27" s="73" customFormat="1" ht="18" hidden="1" customHeight="1" x14ac:dyDescent="0.25">
      <c r="A186" s="173">
        <f>'CLINs &amp; Ceiling Rates'!B187</f>
        <v>0</v>
      </c>
      <c r="B186" s="173">
        <f>'CLINs &amp; Ceiling Rates'!C187</f>
        <v>0</v>
      </c>
      <c r="C186" s="174" t="str">
        <f>CONCATENATE("X",RIGHT('CLINs &amp; Ceiling Rates'!G187,6))</f>
        <v>X</v>
      </c>
      <c r="D186" s="211">
        <f t="shared" si="285"/>
        <v>0</v>
      </c>
      <c r="E186" s="175">
        <f t="shared" ref="E186:G186" si="417">SUM(E400,E614,E828,E1042,E1258)</f>
        <v>0</v>
      </c>
      <c r="F186" s="175">
        <f t="shared" si="417"/>
        <v>0</v>
      </c>
      <c r="G186" s="429">
        <f t="shared" si="417"/>
        <v>0</v>
      </c>
      <c r="H186" s="431" t="str">
        <f t="shared" ref="H186:Q186" si="418">IF(SUM(H400,H614,H828,H1042,H1258)=0,"",SUM(H400,H614,H828,H1042,H1258))</f>
        <v/>
      </c>
      <c r="I186" s="218" t="str">
        <f t="shared" si="418"/>
        <v/>
      </c>
      <c r="J186" s="218" t="str">
        <f t="shared" si="418"/>
        <v/>
      </c>
      <c r="K186" s="218" t="str">
        <f t="shared" si="418"/>
        <v/>
      </c>
      <c r="L186" s="218" t="str">
        <f t="shared" si="418"/>
        <v/>
      </c>
      <c r="M186" s="218" t="str">
        <f t="shared" si="418"/>
        <v/>
      </c>
      <c r="N186" s="218" t="str">
        <f t="shared" si="418"/>
        <v/>
      </c>
      <c r="O186" s="218" t="str">
        <f t="shared" si="418"/>
        <v/>
      </c>
      <c r="P186" s="218" t="str">
        <f t="shared" si="418"/>
        <v/>
      </c>
      <c r="Q186" s="218" t="str">
        <f t="shared" si="418"/>
        <v/>
      </c>
      <c r="R186" s="218" t="str">
        <f t="shared" ref="R186:AA186" si="419">IF(SUM(R460,R674,R888,R1102,R1318)=0,"",SUM(R460,R674,R888,R1102,R1318))</f>
        <v/>
      </c>
      <c r="S186" s="218" t="str">
        <f t="shared" si="419"/>
        <v/>
      </c>
      <c r="T186" s="218" t="str">
        <f t="shared" si="419"/>
        <v/>
      </c>
      <c r="U186" s="218" t="str">
        <f t="shared" si="419"/>
        <v/>
      </c>
      <c r="V186" s="218" t="str">
        <f t="shared" si="419"/>
        <v/>
      </c>
      <c r="W186" s="218" t="str">
        <f t="shared" si="419"/>
        <v/>
      </c>
      <c r="X186" s="218" t="str">
        <f t="shared" si="419"/>
        <v/>
      </c>
      <c r="Y186" s="218" t="str">
        <f t="shared" si="419"/>
        <v/>
      </c>
      <c r="Z186" s="218" t="str">
        <f t="shared" si="419"/>
        <v/>
      </c>
      <c r="AA186" s="300" t="str">
        <f t="shared" si="419"/>
        <v/>
      </c>
    </row>
    <row r="187" spans="1:27" s="73" customFormat="1" ht="18" hidden="1" customHeight="1" x14ac:dyDescent="0.25">
      <c r="A187" s="173">
        <f>'CLINs &amp; Ceiling Rates'!B188</f>
        <v>0</v>
      </c>
      <c r="B187" s="173">
        <f>'CLINs &amp; Ceiling Rates'!C188</f>
        <v>0</v>
      </c>
      <c r="C187" s="174" t="str">
        <f>CONCATENATE("X",RIGHT('CLINs &amp; Ceiling Rates'!G188,6))</f>
        <v>X</v>
      </c>
      <c r="D187" s="211">
        <f t="shared" si="285"/>
        <v>0</v>
      </c>
      <c r="E187" s="175">
        <f t="shared" ref="E187:G187" si="420">SUM(E401,E615,E829,E1043,E1259)</f>
        <v>0</v>
      </c>
      <c r="F187" s="175">
        <f t="shared" si="420"/>
        <v>0</v>
      </c>
      <c r="G187" s="429">
        <f t="shared" si="420"/>
        <v>0</v>
      </c>
      <c r="H187" s="431" t="str">
        <f t="shared" ref="H187:Q187" si="421">IF(SUM(H401,H615,H829,H1043,H1259)=0,"",SUM(H401,H615,H829,H1043,H1259))</f>
        <v/>
      </c>
      <c r="I187" s="218" t="str">
        <f t="shared" si="421"/>
        <v/>
      </c>
      <c r="J187" s="218" t="str">
        <f t="shared" si="421"/>
        <v/>
      </c>
      <c r="K187" s="218" t="str">
        <f t="shared" si="421"/>
        <v/>
      </c>
      <c r="L187" s="218" t="str">
        <f t="shared" si="421"/>
        <v/>
      </c>
      <c r="M187" s="218" t="str">
        <f t="shared" si="421"/>
        <v/>
      </c>
      <c r="N187" s="218" t="str">
        <f t="shared" si="421"/>
        <v/>
      </c>
      <c r="O187" s="218" t="str">
        <f t="shared" si="421"/>
        <v/>
      </c>
      <c r="P187" s="218" t="str">
        <f t="shared" si="421"/>
        <v/>
      </c>
      <c r="Q187" s="218" t="str">
        <f t="shared" si="421"/>
        <v/>
      </c>
      <c r="R187" s="218" t="str">
        <f t="shared" ref="R187:AA187" si="422">IF(SUM(R461,R675,R889,R1103,R1319)=0,"",SUM(R461,R675,R889,R1103,R1319))</f>
        <v/>
      </c>
      <c r="S187" s="218" t="str">
        <f t="shared" si="422"/>
        <v/>
      </c>
      <c r="T187" s="218" t="str">
        <f t="shared" si="422"/>
        <v/>
      </c>
      <c r="U187" s="218" t="str">
        <f t="shared" si="422"/>
        <v/>
      </c>
      <c r="V187" s="218" t="str">
        <f t="shared" si="422"/>
        <v/>
      </c>
      <c r="W187" s="218" t="str">
        <f t="shared" si="422"/>
        <v/>
      </c>
      <c r="X187" s="218" t="str">
        <f t="shared" si="422"/>
        <v/>
      </c>
      <c r="Y187" s="218" t="str">
        <f t="shared" si="422"/>
        <v/>
      </c>
      <c r="Z187" s="218" t="str">
        <f t="shared" si="422"/>
        <v/>
      </c>
      <c r="AA187" s="300" t="str">
        <f t="shared" si="422"/>
        <v/>
      </c>
    </row>
    <row r="188" spans="1:27" s="73" customFormat="1" ht="18" hidden="1" customHeight="1" x14ac:dyDescent="0.25">
      <c r="A188" s="173">
        <f>'CLINs &amp; Ceiling Rates'!B189</f>
        <v>0</v>
      </c>
      <c r="B188" s="173">
        <f>'CLINs &amp; Ceiling Rates'!C189</f>
        <v>0</v>
      </c>
      <c r="C188" s="174" t="str">
        <f>CONCATENATE("X",RIGHT('CLINs &amp; Ceiling Rates'!G189,6))</f>
        <v>X</v>
      </c>
      <c r="D188" s="211">
        <f t="shared" si="285"/>
        <v>0</v>
      </c>
      <c r="E188" s="175">
        <f t="shared" ref="E188:G188" si="423">SUM(E402,E616,E830,E1044,E1260)</f>
        <v>0</v>
      </c>
      <c r="F188" s="175">
        <f t="shared" si="423"/>
        <v>0</v>
      </c>
      <c r="G188" s="429">
        <f t="shared" si="423"/>
        <v>0</v>
      </c>
      <c r="H188" s="431" t="str">
        <f t="shared" ref="H188:Q188" si="424">IF(SUM(H402,H616,H830,H1044,H1260)=0,"",SUM(H402,H616,H830,H1044,H1260))</f>
        <v/>
      </c>
      <c r="I188" s="218" t="str">
        <f t="shared" si="424"/>
        <v/>
      </c>
      <c r="J188" s="218" t="str">
        <f t="shared" si="424"/>
        <v/>
      </c>
      <c r="K188" s="218" t="str">
        <f t="shared" si="424"/>
        <v/>
      </c>
      <c r="L188" s="218" t="str">
        <f t="shared" si="424"/>
        <v/>
      </c>
      <c r="M188" s="218" t="str">
        <f t="shared" si="424"/>
        <v/>
      </c>
      <c r="N188" s="218" t="str">
        <f t="shared" si="424"/>
        <v/>
      </c>
      <c r="O188" s="218" t="str">
        <f t="shared" si="424"/>
        <v/>
      </c>
      <c r="P188" s="218" t="str">
        <f t="shared" si="424"/>
        <v/>
      </c>
      <c r="Q188" s="218" t="str">
        <f t="shared" si="424"/>
        <v/>
      </c>
      <c r="R188" s="218" t="str">
        <f t="shared" ref="R188:AA188" si="425">IF(SUM(R462,R676,R890,R1104,R1320)=0,"",SUM(R462,R676,R890,R1104,R1320))</f>
        <v/>
      </c>
      <c r="S188" s="218" t="str">
        <f t="shared" si="425"/>
        <v/>
      </c>
      <c r="T188" s="218" t="str">
        <f t="shared" si="425"/>
        <v/>
      </c>
      <c r="U188" s="218" t="str">
        <f t="shared" si="425"/>
        <v/>
      </c>
      <c r="V188" s="218" t="str">
        <f t="shared" si="425"/>
        <v/>
      </c>
      <c r="W188" s="218" t="str">
        <f t="shared" si="425"/>
        <v/>
      </c>
      <c r="X188" s="218" t="str">
        <f t="shared" si="425"/>
        <v/>
      </c>
      <c r="Y188" s="218" t="str">
        <f t="shared" si="425"/>
        <v/>
      </c>
      <c r="Z188" s="218" t="str">
        <f t="shared" si="425"/>
        <v/>
      </c>
      <c r="AA188" s="300" t="str">
        <f t="shared" si="425"/>
        <v/>
      </c>
    </row>
    <row r="189" spans="1:27" s="73" customFormat="1" ht="18" hidden="1" customHeight="1" x14ac:dyDescent="0.25">
      <c r="A189" s="173">
        <f>'CLINs &amp; Ceiling Rates'!B190</f>
        <v>0</v>
      </c>
      <c r="B189" s="173">
        <f>'CLINs &amp; Ceiling Rates'!C190</f>
        <v>0</v>
      </c>
      <c r="C189" s="174" t="str">
        <f>CONCATENATE("X",RIGHT('CLINs &amp; Ceiling Rates'!G190,6))</f>
        <v>X</v>
      </c>
      <c r="D189" s="211">
        <f t="shared" si="285"/>
        <v>0</v>
      </c>
      <c r="E189" s="175">
        <f t="shared" ref="E189:G189" si="426">SUM(E403,E617,E831,E1045,E1261)</f>
        <v>0</v>
      </c>
      <c r="F189" s="175">
        <f t="shared" si="426"/>
        <v>0</v>
      </c>
      <c r="G189" s="429">
        <f t="shared" si="426"/>
        <v>0</v>
      </c>
      <c r="H189" s="431" t="str">
        <f t="shared" ref="H189:Q189" si="427">IF(SUM(H403,H617,H831,H1045,H1261)=0,"",SUM(H403,H617,H831,H1045,H1261))</f>
        <v/>
      </c>
      <c r="I189" s="218" t="str">
        <f t="shared" si="427"/>
        <v/>
      </c>
      <c r="J189" s="218" t="str">
        <f t="shared" si="427"/>
        <v/>
      </c>
      <c r="K189" s="218" t="str">
        <f t="shared" si="427"/>
        <v/>
      </c>
      <c r="L189" s="218" t="str">
        <f t="shared" si="427"/>
        <v/>
      </c>
      <c r="M189" s="218" t="str">
        <f t="shared" si="427"/>
        <v/>
      </c>
      <c r="N189" s="218" t="str">
        <f t="shared" si="427"/>
        <v/>
      </c>
      <c r="O189" s="218" t="str">
        <f t="shared" si="427"/>
        <v/>
      </c>
      <c r="P189" s="218" t="str">
        <f t="shared" si="427"/>
        <v/>
      </c>
      <c r="Q189" s="218" t="str">
        <f t="shared" si="427"/>
        <v/>
      </c>
      <c r="R189" s="218" t="str">
        <f t="shared" ref="R189:AA189" si="428">IF(SUM(R463,R677,R891,R1105,R1321)=0,"",SUM(R463,R677,R891,R1105,R1321))</f>
        <v/>
      </c>
      <c r="S189" s="218" t="str">
        <f t="shared" si="428"/>
        <v/>
      </c>
      <c r="T189" s="218" t="str">
        <f t="shared" si="428"/>
        <v/>
      </c>
      <c r="U189" s="218" t="str">
        <f t="shared" si="428"/>
        <v/>
      </c>
      <c r="V189" s="218" t="str">
        <f t="shared" si="428"/>
        <v/>
      </c>
      <c r="W189" s="218" t="str">
        <f t="shared" si="428"/>
        <v/>
      </c>
      <c r="X189" s="218" t="str">
        <f t="shared" si="428"/>
        <v/>
      </c>
      <c r="Y189" s="218" t="str">
        <f t="shared" si="428"/>
        <v/>
      </c>
      <c r="Z189" s="218" t="str">
        <f t="shared" si="428"/>
        <v/>
      </c>
      <c r="AA189" s="300" t="str">
        <f t="shared" si="428"/>
        <v/>
      </c>
    </row>
    <row r="190" spans="1:27" s="73" customFormat="1" ht="18" hidden="1" customHeight="1" x14ac:dyDescent="0.25">
      <c r="A190" s="173">
        <f>'CLINs &amp; Ceiling Rates'!B191</f>
        <v>0</v>
      </c>
      <c r="B190" s="173">
        <f>'CLINs &amp; Ceiling Rates'!C191</f>
        <v>0</v>
      </c>
      <c r="C190" s="174" t="str">
        <f>CONCATENATE("X",RIGHT('CLINs &amp; Ceiling Rates'!G191,6))</f>
        <v>X</v>
      </c>
      <c r="D190" s="211">
        <f t="shared" si="285"/>
        <v>0</v>
      </c>
      <c r="E190" s="175">
        <f t="shared" ref="E190:G190" si="429">SUM(E404,E618,E832,E1046,E1262)</f>
        <v>0</v>
      </c>
      <c r="F190" s="175">
        <f t="shared" si="429"/>
        <v>0</v>
      </c>
      <c r="G190" s="429">
        <f t="shared" si="429"/>
        <v>0</v>
      </c>
      <c r="H190" s="431" t="str">
        <f t="shared" ref="H190:Q190" si="430">IF(SUM(H404,H618,H832,H1046,H1262)=0,"",SUM(H404,H618,H832,H1046,H1262))</f>
        <v/>
      </c>
      <c r="I190" s="218" t="str">
        <f t="shared" si="430"/>
        <v/>
      </c>
      <c r="J190" s="218" t="str">
        <f t="shared" si="430"/>
        <v/>
      </c>
      <c r="K190" s="218" t="str">
        <f t="shared" si="430"/>
        <v/>
      </c>
      <c r="L190" s="218" t="str">
        <f t="shared" si="430"/>
        <v/>
      </c>
      <c r="M190" s="218" t="str">
        <f t="shared" si="430"/>
        <v/>
      </c>
      <c r="N190" s="218" t="str">
        <f t="shared" si="430"/>
        <v/>
      </c>
      <c r="O190" s="218" t="str">
        <f t="shared" si="430"/>
        <v/>
      </c>
      <c r="P190" s="218" t="str">
        <f t="shared" si="430"/>
        <v/>
      </c>
      <c r="Q190" s="218" t="str">
        <f t="shared" si="430"/>
        <v/>
      </c>
      <c r="R190" s="218" t="str">
        <f t="shared" ref="R190:AA190" si="431">IF(SUM(R464,R678,R892,R1106,R1322)=0,"",SUM(R464,R678,R892,R1106,R1322))</f>
        <v/>
      </c>
      <c r="S190" s="218" t="str">
        <f t="shared" si="431"/>
        <v/>
      </c>
      <c r="T190" s="218" t="str">
        <f t="shared" si="431"/>
        <v/>
      </c>
      <c r="U190" s="218" t="str">
        <f t="shared" si="431"/>
        <v/>
      </c>
      <c r="V190" s="218" t="str">
        <f t="shared" si="431"/>
        <v/>
      </c>
      <c r="W190" s="218" t="str">
        <f t="shared" si="431"/>
        <v/>
      </c>
      <c r="X190" s="218" t="str">
        <f t="shared" si="431"/>
        <v/>
      </c>
      <c r="Y190" s="218" t="str">
        <f t="shared" si="431"/>
        <v/>
      </c>
      <c r="Z190" s="218" t="str">
        <f t="shared" si="431"/>
        <v/>
      </c>
      <c r="AA190" s="300" t="str">
        <f t="shared" si="431"/>
        <v/>
      </c>
    </row>
    <row r="191" spans="1:27" s="73" customFormat="1" ht="18" hidden="1" customHeight="1" x14ac:dyDescent="0.25">
      <c r="A191" s="173">
        <f>'CLINs &amp; Ceiling Rates'!B192</f>
        <v>0</v>
      </c>
      <c r="B191" s="173">
        <f>'CLINs &amp; Ceiling Rates'!C192</f>
        <v>0</v>
      </c>
      <c r="C191" s="174" t="str">
        <f>CONCATENATE("X",RIGHT('CLINs &amp; Ceiling Rates'!G192,6))</f>
        <v>X</v>
      </c>
      <c r="D191" s="211">
        <f t="shared" si="285"/>
        <v>0</v>
      </c>
      <c r="E191" s="175">
        <f t="shared" ref="E191:G191" si="432">SUM(E405,E619,E833,E1047,E1263)</f>
        <v>0</v>
      </c>
      <c r="F191" s="175">
        <f t="shared" si="432"/>
        <v>0</v>
      </c>
      <c r="G191" s="429">
        <f t="shared" si="432"/>
        <v>0</v>
      </c>
      <c r="H191" s="431" t="str">
        <f t="shared" ref="H191:Q191" si="433">IF(SUM(H405,H619,H833,H1047,H1263)=0,"",SUM(H405,H619,H833,H1047,H1263))</f>
        <v/>
      </c>
      <c r="I191" s="218" t="str">
        <f t="shared" si="433"/>
        <v/>
      </c>
      <c r="J191" s="218" t="str">
        <f t="shared" si="433"/>
        <v/>
      </c>
      <c r="K191" s="218" t="str">
        <f t="shared" si="433"/>
        <v/>
      </c>
      <c r="L191" s="218" t="str">
        <f t="shared" si="433"/>
        <v/>
      </c>
      <c r="M191" s="218" t="str">
        <f t="shared" si="433"/>
        <v/>
      </c>
      <c r="N191" s="218" t="str">
        <f t="shared" si="433"/>
        <v/>
      </c>
      <c r="O191" s="218" t="str">
        <f t="shared" si="433"/>
        <v/>
      </c>
      <c r="P191" s="218" t="str">
        <f t="shared" si="433"/>
        <v/>
      </c>
      <c r="Q191" s="218" t="str">
        <f t="shared" si="433"/>
        <v/>
      </c>
      <c r="R191" s="218" t="str">
        <f t="shared" ref="R191:AA191" si="434">IF(SUM(R465,R679,R893,R1107,R1323)=0,"",SUM(R465,R679,R893,R1107,R1323))</f>
        <v/>
      </c>
      <c r="S191" s="218" t="str">
        <f t="shared" si="434"/>
        <v/>
      </c>
      <c r="T191" s="218" t="str">
        <f t="shared" si="434"/>
        <v/>
      </c>
      <c r="U191" s="218" t="str">
        <f t="shared" si="434"/>
        <v/>
      </c>
      <c r="V191" s="218" t="str">
        <f t="shared" si="434"/>
        <v/>
      </c>
      <c r="W191" s="218" t="str">
        <f t="shared" si="434"/>
        <v/>
      </c>
      <c r="X191" s="218" t="str">
        <f t="shared" si="434"/>
        <v/>
      </c>
      <c r="Y191" s="218" t="str">
        <f t="shared" si="434"/>
        <v/>
      </c>
      <c r="Z191" s="218" t="str">
        <f t="shared" si="434"/>
        <v/>
      </c>
      <c r="AA191" s="300" t="str">
        <f t="shared" si="434"/>
        <v/>
      </c>
    </row>
    <row r="192" spans="1:27" s="73" customFormat="1" ht="18" hidden="1" customHeight="1" x14ac:dyDescent="0.25">
      <c r="A192" s="173">
        <f>'CLINs &amp; Ceiling Rates'!B193</f>
        <v>0</v>
      </c>
      <c r="B192" s="173">
        <f>'CLINs &amp; Ceiling Rates'!C193</f>
        <v>0</v>
      </c>
      <c r="C192" s="174" t="str">
        <f>CONCATENATE("X",RIGHT('CLINs &amp; Ceiling Rates'!G193,6))</f>
        <v>X</v>
      </c>
      <c r="D192" s="211">
        <f t="shared" si="285"/>
        <v>0</v>
      </c>
      <c r="E192" s="175">
        <f t="shared" ref="E192:G192" si="435">SUM(E406,E620,E834,E1048,E1264)</f>
        <v>0</v>
      </c>
      <c r="F192" s="175">
        <f t="shared" si="435"/>
        <v>0</v>
      </c>
      <c r="G192" s="429">
        <f t="shared" si="435"/>
        <v>0</v>
      </c>
      <c r="H192" s="431" t="str">
        <f t="shared" ref="H192:Q192" si="436">IF(SUM(H406,H620,H834,H1048,H1264)=0,"",SUM(H406,H620,H834,H1048,H1264))</f>
        <v/>
      </c>
      <c r="I192" s="218" t="str">
        <f t="shared" si="436"/>
        <v/>
      </c>
      <c r="J192" s="218" t="str">
        <f t="shared" si="436"/>
        <v/>
      </c>
      <c r="K192" s="218" t="str">
        <f t="shared" si="436"/>
        <v/>
      </c>
      <c r="L192" s="218" t="str">
        <f t="shared" si="436"/>
        <v/>
      </c>
      <c r="M192" s="218" t="str">
        <f t="shared" si="436"/>
        <v/>
      </c>
      <c r="N192" s="218" t="str">
        <f t="shared" si="436"/>
        <v/>
      </c>
      <c r="O192" s="218" t="str">
        <f t="shared" si="436"/>
        <v/>
      </c>
      <c r="P192" s="218" t="str">
        <f t="shared" si="436"/>
        <v/>
      </c>
      <c r="Q192" s="218" t="str">
        <f t="shared" si="436"/>
        <v/>
      </c>
      <c r="R192" s="218" t="str">
        <f t="shared" ref="R192:AA192" si="437">IF(SUM(R466,R680,R894,R1108,R1324)=0,"",SUM(R466,R680,R894,R1108,R1324))</f>
        <v/>
      </c>
      <c r="S192" s="218" t="str">
        <f t="shared" si="437"/>
        <v/>
      </c>
      <c r="T192" s="218" t="str">
        <f t="shared" si="437"/>
        <v/>
      </c>
      <c r="U192" s="218" t="str">
        <f t="shared" si="437"/>
        <v/>
      </c>
      <c r="V192" s="218" t="str">
        <f t="shared" si="437"/>
        <v/>
      </c>
      <c r="W192" s="218" t="str">
        <f t="shared" si="437"/>
        <v/>
      </c>
      <c r="X192" s="218" t="str">
        <f t="shared" si="437"/>
        <v/>
      </c>
      <c r="Y192" s="218" t="str">
        <f t="shared" si="437"/>
        <v/>
      </c>
      <c r="Z192" s="218" t="str">
        <f t="shared" si="437"/>
        <v/>
      </c>
      <c r="AA192" s="300" t="str">
        <f t="shared" si="437"/>
        <v/>
      </c>
    </row>
    <row r="193" spans="1:27" s="73" customFormat="1" ht="18" hidden="1" customHeight="1" x14ac:dyDescent="0.25">
      <c r="A193" s="173">
        <f>'CLINs &amp; Ceiling Rates'!B194</f>
        <v>0</v>
      </c>
      <c r="B193" s="173">
        <f>'CLINs &amp; Ceiling Rates'!C194</f>
        <v>0</v>
      </c>
      <c r="C193" s="174" t="str">
        <f>CONCATENATE("X",RIGHT('CLINs &amp; Ceiling Rates'!G194,6))</f>
        <v>X</v>
      </c>
      <c r="D193" s="211">
        <f t="shared" si="285"/>
        <v>0</v>
      </c>
      <c r="E193" s="175">
        <f t="shared" ref="E193:G193" si="438">SUM(E407,E621,E835,E1049,E1265)</f>
        <v>0</v>
      </c>
      <c r="F193" s="175">
        <f t="shared" si="438"/>
        <v>0</v>
      </c>
      <c r="G193" s="429">
        <f t="shared" si="438"/>
        <v>0</v>
      </c>
      <c r="H193" s="431" t="str">
        <f t="shared" ref="H193:Q193" si="439">IF(SUM(H407,H621,H835,H1049,H1265)=0,"",SUM(H407,H621,H835,H1049,H1265))</f>
        <v/>
      </c>
      <c r="I193" s="218" t="str">
        <f t="shared" si="439"/>
        <v/>
      </c>
      <c r="J193" s="218" t="str">
        <f t="shared" si="439"/>
        <v/>
      </c>
      <c r="K193" s="218" t="str">
        <f t="shared" si="439"/>
        <v/>
      </c>
      <c r="L193" s="218" t="str">
        <f t="shared" si="439"/>
        <v/>
      </c>
      <c r="M193" s="218" t="str">
        <f t="shared" si="439"/>
        <v/>
      </c>
      <c r="N193" s="218" t="str">
        <f t="shared" si="439"/>
        <v/>
      </c>
      <c r="O193" s="218" t="str">
        <f t="shared" si="439"/>
        <v/>
      </c>
      <c r="P193" s="218" t="str">
        <f t="shared" si="439"/>
        <v/>
      </c>
      <c r="Q193" s="218" t="str">
        <f t="shared" si="439"/>
        <v/>
      </c>
      <c r="R193" s="218" t="str">
        <f t="shared" ref="R193:AA193" si="440">IF(SUM(R467,R681,R895,R1109,R1325)=0,"",SUM(R467,R681,R895,R1109,R1325))</f>
        <v/>
      </c>
      <c r="S193" s="218" t="str">
        <f t="shared" si="440"/>
        <v/>
      </c>
      <c r="T193" s="218" t="str">
        <f t="shared" si="440"/>
        <v/>
      </c>
      <c r="U193" s="218" t="str">
        <f t="shared" si="440"/>
        <v/>
      </c>
      <c r="V193" s="218" t="str">
        <f t="shared" si="440"/>
        <v/>
      </c>
      <c r="W193" s="218" t="str">
        <f t="shared" si="440"/>
        <v/>
      </c>
      <c r="X193" s="218" t="str">
        <f t="shared" si="440"/>
        <v/>
      </c>
      <c r="Y193" s="218" t="str">
        <f t="shared" si="440"/>
        <v/>
      </c>
      <c r="Z193" s="218" t="str">
        <f t="shared" si="440"/>
        <v/>
      </c>
      <c r="AA193" s="300" t="str">
        <f t="shared" si="440"/>
        <v/>
      </c>
    </row>
    <row r="194" spans="1:27" s="73" customFormat="1" ht="18" hidden="1" customHeight="1" x14ac:dyDescent="0.25">
      <c r="A194" s="173">
        <f>'CLINs &amp; Ceiling Rates'!B195</f>
        <v>0</v>
      </c>
      <c r="B194" s="173">
        <f>'CLINs &amp; Ceiling Rates'!C195</f>
        <v>0</v>
      </c>
      <c r="C194" s="174" t="str">
        <f>CONCATENATE("X",RIGHT('CLINs &amp; Ceiling Rates'!G195,6))</f>
        <v>X</v>
      </c>
      <c r="D194" s="211">
        <f t="shared" si="285"/>
        <v>0</v>
      </c>
      <c r="E194" s="175">
        <f t="shared" ref="E194:G194" si="441">SUM(E408,E622,E836,E1050,E1266)</f>
        <v>0</v>
      </c>
      <c r="F194" s="175">
        <f t="shared" si="441"/>
        <v>0</v>
      </c>
      <c r="G194" s="429">
        <f t="shared" si="441"/>
        <v>0</v>
      </c>
      <c r="H194" s="431" t="str">
        <f t="shared" ref="H194:Q194" si="442">IF(SUM(H408,H622,H836,H1050,H1266)=0,"",SUM(H408,H622,H836,H1050,H1266))</f>
        <v/>
      </c>
      <c r="I194" s="218" t="str">
        <f t="shared" si="442"/>
        <v/>
      </c>
      <c r="J194" s="218" t="str">
        <f t="shared" si="442"/>
        <v/>
      </c>
      <c r="K194" s="218" t="str">
        <f t="shared" si="442"/>
        <v/>
      </c>
      <c r="L194" s="218" t="str">
        <f t="shared" si="442"/>
        <v/>
      </c>
      <c r="M194" s="218" t="str">
        <f t="shared" si="442"/>
        <v/>
      </c>
      <c r="N194" s="218" t="str">
        <f t="shared" si="442"/>
        <v/>
      </c>
      <c r="O194" s="218" t="str">
        <f t="shared" si="442"/>
        <v/>
      </c>
      <c r="P194" s="218" t="str">
        <f t="shared" si="442"/>
        <v/>
      </c>
      <c r="Q194" s="218" t="str">
        <f t="shared" si="442"/>
        <v/>
      </c>
      <c r="R194" s="218" t="str">
        <f t="shared" ref="R194:AA194" si="443">IF(SUM(R468,R682,R896,R1110,R1326)=0,"",SUM(R468,R682,R896,R1110,R1326))</f>
        <v/>
      </c>
      <c r="S194" s="218" t="str">
        <f t="shared" si="443"/>
        <v/>
      </c>
      <c r="T194" s="218" t="str">
        <f t="shared" si="443"/>
        <v/>
      </c>
      <c r="U194" s="218" t="str">
        <f t="shared" si="443"/>
        <v/>
      </c>
      <c r="V194" s="218" t="str">
        <f t="shared" si="443"/>
        <v/>
      </c>
      <c r="W194" s="218" t="str">
        <f t="shared" si="443"/>
        <v/>
      </c>
      <c r="X194" s="218" t="str">
        <f t="shared" si="443"/>
        <v/>
      </c>
      <c r="Y194" s="218" t="str">
        <f t="shared" si="443"/>
        <v/>
      </c>
      <c r="Z194" s="218" t="str">
        <f t="shared" si="443"/>
        <v/>
      </c>
      <c r="AA194" s="300" t="str">
        <f t="shared" si="443"/>
        <v/>
      </c>
    </row>
    <row r="195" spans="1:27" s="73" customFormat="1" ht="18" hidden="1" customHeight="1" x14ac:dyDescent="0.25">
      <c r="A195" s="173">
        <f>'CLINs &amp; Ceiling Rates'!B196</f>
        <v>0</v>
      </c>
      <c r="B195" s="173">
        <f>'CLINs &amp; Ceiling Rates'!C196</f>
        <v>0</v>
      </c>
      <c r="C195" s="174" t="str">
        <f>CONCATENATE("X",RIGHT('CLINs &amp; Ceiling Rates'!G196,6))</f>
        <v>X</v>
      </c>
      <c r="D195" s="211">
        <f t="shared" si="285"/>
        <v>0</v>
      </c>
      <c r="E195" s="175">
        <f t="shared" ref="E195:G195" si="444">SUM(E409,E623,E837,E1051,E1267)</f>
        <v>0</v>
      </c>
      <c r="F195" s="175">
        <f t="shared" si="444"/>
        <v>0</v>
      </c>
      <c r="G195" s="429">
        <f t="shared" si="444"/>
        <v>0</v>
      </c>
      <c r="H195" s="431" t="str">
        <f t="shared" ref="H195:Q195" si="445">IF(SUM(H409,H623,H837,H1051,H1267)=0,"",SUM(H409,H623,H837,H1051,H1267))</f>
        <v/>
      </c>
      <c r="I195" s="218" t="str">
        <f t="shared" si="445"/>
        <v/>
      </c>
      <c r="J195" s="218" t="str">
        <f t="shared" si="445"/>
        <v/>
      </c>
      <c r="K195" s="218" t="str">
        <f t="shared" si="445"/>
        <v/>
      </c>
      <c r="L195" s="218" t="str">
        <f t="shared" si="445"/>
        <v/>
      </c>
      <c r="M195" s="218" t="str">
        <f t="shared" si="445"/>
        <v/>
      </c>
      <c r="N195" s="218" t="str">
        <f t="shared" si="445"/>
        <v/>
      </c>
      <c r="O195" s="218" t="str">
        <f t="shared" si="445"/>
        <v/>
      </c>
      <c r="P195" s="218" t="str">
        <f t="shared" si="445"/>
        <v/>
      </c>
      <c r="Q195" s="218" t="str">
        <f t="shared" si="445"/>
        <v/>
      </c>
      <c r="R195" s="218" t="str">
        <f t="shared" ref="R195:AA195" si="446">IF(SUM(R469,R683,R897,R1111,R1327)=0,"",SUM(R469,R683,R897,R1111,R1327))</f>
        <v/>
      </c>
      <c r="S195" s="218" t="str">
        <f t="shared" si="446"/>
        <v/>
      </c>
      <c r="T195" s="218" t="str">
        <f t="shared" si="446"/>
        <v/>
      </c>
      <c r="U195" s="218" t="str">
        <f t="shared" si="446"/>
        <v/>
      </c>
      <c r="V195" s="218" t="str">
        <f t="shared" si="446"/>
        <v/>
      </c>
      <c r="W195" s="218" t="str">
        <f t="shared" si="446"/>
        <v/>
      </c>
      <c r="X195" s="218" t="str">
        <f t="shared" si="446"/>
        <v/>
      </c>
      <c r="Y195" s="218" t="str">
        <f t="shared" si="446"/>
        <v/>
      </c>
      <c r="Z195" s="218" t="str">
        <f t="shared" si="446"/>
        <v/>
      </c>
      <c r="AA195" s="300" t="str">
        <f t="shared" si="446"/>
        <v/>
      </c>
    </row>
    <row r="196" spans="1:27" s="73" customFormat="1" ht="18" hidden="1" customHeight="1" x14ac:dyDescent="0.25">
      <c r="A196" s="173">
        <f>'CLINs &amp; Ceiling Rates'!B197</f>
        <v>0</v>
      </c>
      <c r="B196" s="173">
        <f>'CLINs &amp; Ceiling Rates'!C197</f>
        <v>0</v>
      </c>
      <c r="C196" s="174" t="str">
        <f>CONCATENATE("X",RIGHT('CLINs &amp; Ceiling Rates'!G197,6))</f>
        <v>X</v>
      </c>
      <c r="D196" s="211">
        <f t="shared" si="285"/>
        <v>0</v>
      </c>
      <c r="E196" s="175">
        <f t="shared" ref="E196:G196" si="447">SUM(E410,E624,E838,E1052,E1268)</f>
        <v>0</v>
      </c>
      <c r="F196" s="175">
        <f t="shared" si="447"/>
        <v>0</v>
      </c>
      <c r="G196" s="429">
        <f t="shared" si="447"/>
        <v>0</v>
      </c>
      <c r="H196" s="431" t="str">
        <f t="shared" ref="H196:Q196" si="448">IF(SUM(H410,H624,H838,H1052,H1268)=0,"",SUM(H410,H624,H838,H1052,H1268))</f>
        <v/>
      </c>
      <c r="I196" s="218" t="str">
        <f t="shared" si="448"/>
        <v/>
      </c>
      <c r="J196" s="218" t="str">
        <f t="shared" si="448"/>
        <v/>
      </c>
      <c r="K196" s="218" t="str">
        <f t="shared" si="448"/>
        <v/>
      </c>
      <c r="L196" s="218" t="str">
        <f t="shared" si="448"/>
        <v/>
      </c>
      <c r="M196" s="218" t="str">
        <f t="shared" si="448"/>
        <v/>
      </c>
      <c r="N196" s="218" t="str">
        <f t="shared" si="448"/>
        <v/>
      </c>
      <c r="O196" s="218" t="str">
        <f t="shared" si="448"/>
        <v/>
      </c>
      <c r="P196" s="218" t="str">
        <f t="shared" si="448"/>
        <v/>
      </c>
      <c r="Q196" s="218" t="str">
        <f t="shared" si="448"/>
        <v/>
      </c>
      <c r="R196" s="218" t="str">
        <f t="shared" ref="R196:AA196" si="449">IF(SUM(R470,R684,R898,R1112,R1328)=0,"",SUM(R470,R684,R898,R1112,R1328))</f>
        <v/>
      </c>
      <c r="S196" s="218" t="str">
        <f t="shared" si="449"/>
        <v/>
      </c>
      <c r="T196" s="218" t="str">
        <f t="shared" si="449"/>
        <v/>
      </c>
      <c r="U196" s="218" t="str">
        <f t="shared" si="449"/>
        <v/>
      </c>
      <c r="V196" s="218" t="str">
        <f t="shared" si="449"/>
        <v/>
      </c>
      <c r="W196" s="218" t="str">
        <f t="shared" si="449"/>
        <v/>
      </c>
      <c r="X196" s="218" t="str">
        <f t="shared" si="449"/>
        <v/>
      </c>
      <c r="Y196" s="218" t="str">
        <f t="shared" si="449"/>
        <v/>
      </c>
      <c r="Z196" s="218" t="str">
        <f t="shared" si="449"/>
        <v/>
      </c>
      <c r="AA196" s="300" t="str">
        <f t="shared" si="449"/>
        <v/>
      </c>
    </row>
    <row r="197" spans="1:27" s="73" customFormat="1" ht="18" hidden="1" customHeight="1" x14ac:dyDescent="0.25">
      <c r="A197" s="173">
        <f>'CLINs &amp; Ceiling Rates'!B198</f>
        <v>0</v>
      </c>
      <c r="B197" s="173">
        <f>'CLINs &amp; Ceiling Rates'!C198</f>
        <v>0</v>
      </c>
      <c r="C197" s="174" t="str">
        <f>CONCATENATE("X",RIGHT('CLINs &amp; Ceiling Rates'!G198,6))</f>
        <v>X</v>
      </c>
      <c r="D197" s="211">
        <f t="shared" si="285"/>
        <v>0</v>
      </c>
      <c r="E197" s="175">
        <f t="shared" ref="E197:G197" si="450">SUM(E411,E625,E839,E1053,E1269)</f>
        <v>0</v>
      </c>
      <c r="F197" s="175">
        <f t="shared" si="450"/>
        <v>0</v>
      </c>
      <c r="G197" s="429">
        <f t="shared" si="450"/>
        <v>0</v>
      </c>
      <c r="H197" s="431" t="str">
        <f t="shared" ref="H197:Q197" si="451">IF(SUM(H411,H625,H839,H1053,H1269)=0,"",SUM(H411,H625,H839,H1053,H1269))</f>
        <v/>
      </c>
      <c r="I197" s="218" t="str">
        <f t="shared" si="451"/>
        <v/>
      </c>
      <c r="J197" s="218" t="str">
        <f t="shared" si="451"/>
        <v/>
      </c>
      <c r="K197" s="218" t="str">
        <f t="shared" si="451"/>
        <v/>
      </c>
      <c r="L197" s="218" t="str">
        <f t="shared" si="451"/>
        <v/>
      </c>
      <c r="M197" s="218" t="str">
        <f t="shared" si="451"/>
        <v/>
      </c>
      <c r="N197" s="218" t="str">
        <f t="shared" si="451"/>
        <v/>
      </c>
      <c r="O197" s="218" t="str">
        <f t="shared" si="451"/>
        <v/>
      </c>
      <c r="P197" s="218" t="str">
        <f t="shared" si="451"/>
        <v/>
      </c>
      <c r="Q197" s="218" t="str">
        <f t="shared" si="451"/>
        <v/>
      </c>
      <c r="R197" s="218" t="str">
        <f t="shared" ref="R197:AA197" si="452">IF(SUM(R471,R685,R899,R1113,R1329)=0,"",SUM(R471,R685,R899,R1113,R1329))</f>
        <v/>
      </c>
      <c r="S197" s="218" t="str">
        <f t="shared" si="452"/>
        <v/>
      </c>
      <c r="T197" s="218" t="str">
        <f t="shared" si="452"/>
        <v/>
      </c>
      <c r="U197" s="218" t="str">
        <f t="shared" si="452"/>
        <v/>
      </c>
      <c r="V197" s="218" t="str">
        <f t="shared" si="452"/>
        <v/>
      </c>
      <c r="W197" s="218" t="str">
        <f t="shared" si="452"/>
        <v/>
      </c>
      <c r="X197" s="218" t="str">
        <f t="shared" si="452"/>
        <v/>
      </c>
      <c r="Y197" s="218" t="str">
        <f t="shared" si="452"/>
        <v/>
      </c>
      <c r="Z197" s="218" t="str">
        <f t="shared" si="452"/>
        <v/>
      </c>
      <c r="AA197" s="300" t="str">
        <f t="shared" si="452"/>
        <v/>
      </c>
    </row>
    <row r="198" spans="1:27" s="73" customFormat="1" ht="18" hidden="1" customHeight="1" x14ac:dyDescent="0.25">
      <c r="A198" s="173">
        <f>'CLINs &amp; Ceiling Rates'!B199</f>
        <v>0</v>
      </c>
      <c r="B198" s="173">
        <f>'CLINs &amp; Ceiling Rates'!C199</f>
        <v>0</v>
      </c>
      <c r="C198" s="174" t="str">
        <f>CONCATENATE("X",RIGHT('CLINs &amp; Ceiling Rates'!G199,6))</f>
        <v>X</v>
      </c>
      <c r="D198" s="211">
        <f t="shared" si="285"/>
        <v>0</v>
      </c>
      <c r="E198" s="175">
        <f t="shared" ref="E198:G198" si="453">SUM(E412,E626,E840,E1054,E1270)</f>
        <v>0</v>
      </c>
      <c r="F198" s="175">
        <f t="shared" si="453"/>
        <v>0</v>
      </c>
      <c r="G198" s="429">
        <f t="shared" si="453"/>
        <v>0</v>
      </c>
      <c r="H198" s="431" t="str">
        <f t="shared" ref="H198:Q198" si="454">IF(SUM(H412,H626,H840,H1054,H1270)=0,"",SUM(H412,H626,H840,H1054,H1270))</f>
        <v/>
      </c>
      <c r="I198" s="218" t="str">
        <f t="shared" si="454"/>
        <v/>
      </c>
      <c r="J198" s="218" t="str">
        <f t="shared" si="454"/>
        <v/>
      </c>
      <c r="K198" s="218" t="str">
        <f t="shared" si="454"/>
        <v/>
      </c>
      <c r="L198" s="218" t="str">
        <f t="shared" si="454"/>
        <v/>
      </c>
      <c r="M198" s="218" t="str">
        <f t="shared" si="454"/>
        <v/>
      </c>
      <c r="N198" s="218" t="str">
        <f t="shared" si="454"/>
        <v/>
      </c>
      <c r="O198" s="218" t="str">
        <f t="shared" si="454"/>
        <v/>
      </c>
      <c r="P198" s="218" t="str">
        <f t="shared" si="454"/>
        <v/>
      </c>
      <c r="Q198" s="218" t="str">
        <f t="shared" si="454"/>
        <v/>
      </c>
      <c r="R198" s="218" t="str">
        <f t="shared" ref="R198:AA198" si="455">IF(SUM(R472,R686,R900,R1114,R1330)=0,"",SUM(R472,R686,R900,R1114,R1330))</f>
        <v/>
      </c>
      <c r="S198" s="218" t="str">
        <f t="shared" si="455"/>
        <v/>
      </c>
      <c r="T198" s="218" t="str">
        <f t="shared" si="455"/>
        <v/>
      </c>
      <c r="U198" s="218" t="str">
        <f t="shared" si="455"/>
        <v/>
      </c>
      <c r="V198" s="218" t="str">
        <f t="shared" si="455"/>
        <v/>
      </c>
      <c r="W198" s="218" t="str">
        <f t="shared" si="455"/>
        <v/>
      </c>
      <c r="X198" s="218" t="str">
        <f t="shared" si="455"/>
        <v/>
      </c>
      <c r="Y198" s="218" t="str">
        <f t="shared" si="455"/>
        <v/>
      </c>
      <c r="Z198" s="218" t="str">
        <f t="shared" si="455"/>
        <v/>
      </c>
      <c r="AA198" s="300" t="str">
        <f t="shared" si="455"/>
        <v/>
      </c>
    </row>
    <row r="199" spans="1:27" s="73" customFormat="1" ht="18" hidden="1" customHeight="1" x14ac:dyDescent="0.25">
      <c r="A199" s="173">
        <f>'CLINs &amp; Ceiling Rates'!B200</f>
        <v>0</v>
      </c>
      <c r="B199" s="173">
        <f>'CLINs &amp; Ceiling Rates'!C200</f>
        <v>0</v>
      </c>
      <c r="C199" s="174" t="str">
        <f>CONCATENATE("X",RIGHT('CLINs &amp; Ceiling Rates'!G200,6))</f>
        <v>X</v>
      </c>
      <c r="D199" s="211">
        <f t="shared" si="285"/>
        <v>0</v>
      </c>
      <c r="E199" s="175">
        <f t="shared" ref="E199:G199" si="456">SUM(E413,E627,E841,E1055,E1271)</f>
        <v>0</v>
      </c>
      <c r="F199" s="175">
        <f t="shared" si="456"/>
        <v>0</v>
      </c>
      <c r="G199" s="429">
        <f t="shared" si="456"/>
        <v>0</v>
      </c>
      <c r="H199" s="431" t="str">
        <f t="shared" ref="H199:Q199" si="457">IF(SUM(H413,H627,H841,H1055,H1271)=0,"",SUM(H413,H627,H841,H1055,H1271))</f>
        <v/>
      </c>
      <c r="I199" s="218" t="str">
        <f t="shared" si="457"/>
        <v/>
      </c>
      <c r="J199" s="218" t="str">
        <f t="shared" si="457"/>
        <v/>
      </c>
      <c r="K199" s="218" t="str">
        <f t="shared" si="457"/>
        <v/>
      </c>
      <c r="L199" s="218" t="str">
        <f t="shared" si="457"/>
        <v/>
      </c>
      <c r="M199" s="218" t="str">
        <f t="shared" si="457"/>
        <v/>
      </c>
      <c r="N199" s="218" t="str">
        <f t="shared" si="457"/>
        <v/>
      </c>
      <c r="O199" s="218" t="str">
        <f t="shared" si="457"/>
        <v/>
      </c>
      <c r="P199" s="218" t="str">
        <f t="shared" si="457"/>
        <v/>
      </c>
      <c r="Q199" s="218" t="str">
        <f t="shared" si="457"/>
        <v/>
      </c>
      <c r="R199" s="218" t="str">
        <f t="shared" ref="R199:AA199" si="458">IF(SUM(R473,R687,R901,R1115,R1331)=0,"",SUM(R473,R687,R901,R1115,R1331))</f>
        <v/>
      </c>
      <c r="S199" s="218" t="str">
        <f t="shared" si="458"/>
        <v/>
      </c>
      <c r="T199" s="218" t="str">
        <f t="shared" si="458"/>
        <v/>
      </c>
      <c r="U199" s="218" t="str">
        <f t="shared" si="458"/>
        <v/>
      </c>
      <c r="V199" s="218" t="str">
        <f t="shared" si="458"/>
        <v/>
      </c>
      <c r="W199" s="218" t="str">
        <f t="shared" si="458"/>
        <v/>
      </c>
      <c r="X199" s="218" t="str">
        <f t="shared" si="458"/>
        <v/>
      </c>
      <c r="Y199" s="218" t="str">
        <f t="shared" si="458"/>
        <v/>
      </c>
      <c r="Z199" s="218" t="str">
        <f t="shared" si="458"/>
        <v/>
      </c>
      <c r="AA199" s="300" t="str">
        <f t="shared" si="458"/>
        <v/>
      </c>
    </row>
    <row r="200" spans="1:27" s="73" customFormat="1" ht="18" hidden="1" customHeight="1" x14ac:dyDescent="0.25">
      <c r="A200" s="173">
        <f>'CLINs &amp; Ceiling Rates'!B201</f>
        <v>0</v>
      </c>
      <c r="B200" s="173">
        <f>'CLINs &amp; Ceiling Rates'!C201</f>
        <v>0</v>
      </c>
      <c r="C200" s="174" t="str">
        <f>CONCATENATE("X",RIGHT('CLINs &amp; Ceiling Rates'!G201,6))</f>
        <v>X</v>
      </c>
      <c r="D200" s="211">
        <f t="shared" ref="D200:D216" si="459">SUM(D414,D628,D842,D1056,D1272)</f>
        <v>0</v>
      </c>
      <c r="E200" s="175">
        <f t="shared" ref="E200:G200" si="460">SUM(E414,E628,E842,E1056,E1272)</f>
        <v>0</v>
      </c>
      <c r="F200" s="175">
        <f t="shared" si="460"/>
        <v>0</v>
      </c>
      <c r="G200" s="429">
        <f t="shared" si="460"/>
        <v>0</v>
      </c>
      <c r="H200" s="431" t="str">
        <f t="shared" ref="H200:Q200" si="461">IF(SUM(H414,H628,H842,H1056,H1272)=0,"",SUM(H414,H628,H842,H1056,H1272))</f>
        <v/>
      </c>
      <c r="I200" s="218" t="str">
        <f t="shared" si="461"/>
        <v/>
      </c>
      <c r="J200" s="218" t="str">
        <f t="shared" si="461"/>
        <v/>
      </c>
      <c r="K200" s="218" t="str">
        <f t="shared" si="461"/>
        <v/>
      </c>
      <c r="L200" s="218" t="str">
        <f t="shared" si="461"/>
        <v/>
      </c>
      <c r="M200" s="218" t="str">
        <f t="shared" si="461"/>
        <v/>
      </c>
      <c r="N200" s="218" t="str">
        <f t="shared" si="461"/>
        <v/>
      </c>
      <c r="O200" s="218" t="str">
        <f t="shared" si="461"/>
        <v/>
      </c>
      <c r="P200" s="218" t="str">
        <f t="shared" si="461"/>
        <v/>
      </c>
      <c r="Q200" s="218" t="str">
        <f t="shared" si="461"/>
        <v/>
      </c>
      <c r="R200" s="218" t="str">
        <f t="shared" ref="R200:AA200" si="462">IF(SUM(R474,R688,R902,R1116,R1332)=0,"",SUM(R474,R688,R902,R1116,R1332))</f>
        <v/>
      </c>
      <c r="S200" s="218" t="str">
        <f t="shared" si="462"/>
        <v/>
      </c>
      <c r="T200" s="218" t="str">
        <f t="shared" si="462"/>
        <v/>
      </c>
      <c r="U200" s="218" t="str">
        <f t="shared" si="462"/>
        <v/>
      </c>
      <c r="V200" s="218" t="str">
        <f t="shared" si="462"/>
        <v/>
      </c>
      <c r="W200" s="218" t="str">
        <f t="shared" si="462"/>
        <v/>
      </c>
      <c r="X200" s="218" t="str">
        <f t="shared" si="462"/>
        <v/>
      </c>
      <c r="Y200" s="218" t="str">
        <f t="shared" si="462"/>
        <v/>
      </c>
      <c r="Z200" s="218" t="str">
        <f t="shared" si="462"/>
        <v/>
      </c>
      <c r="AA200" s="300" t="str">
        <f t="shared" si="462"/>
        <v/>
      </c>
    </row>
    <row r="201" spans="1:27" s="73" customFormat="1" ht="18" hidden="1" customHeight="1" x14ac:dyDescent="0.25">
      <c r="A201" s="173">
        <f>'CLINs &amp; Ceiling Rates'!B202</f>
        <v>0</v>
      </c>
      <c r="B201" s="173">
        <f>'CLINs &amp; Ceiling Rates'!C202</f>
        <v>0</v>
      </c>
      <c r="C201" s="174" t="str">
        <f>CONCATENATE("X",RIGHT('CLINs &amp; Ceiling Rates'!G202,6))</f>
        <v>X</v>
      </c>
      <c r="D201" s="211">
        <f t="shared" si="459"/>
        <v>0</v>
      </c>
      <c r="E201" s="175">
        <f t="shared" ref="E201:G201" si="463">SUM(E415,E629,E843,E1057,E1273)</f>
        <v>0</v>
      </c>
      <c r="F201" s="175">
        <f t="shared" si="463"/>
        <v>0</v>
      </c>
      <c r="G201" s="429">
        <f t="shared" si="463"/>
        <v>0</v>
      </c>
      <c r="H201" s="431" t="str">
        <f t="shared" ref="H201:Q201" si="464">IF(SUM(H415,H629,H843,H1057,H1273)=0,"",SUM(H415,H629,H843,H1057,H1273))</f>
        <v/>
      </c>
      <c r="I201" s="218" t="str">
        <f t="shared" si="464"/>
        <v/>
      </c>
      <c r="J201" s="218" t="str">
        <f t="shared" si="464"/>
        <v/>
      </c>
      <c r="K201" s="218" t="str">
        <f t="shared" si="464"/>
        <v/>
      </c>
      <c r="L201" s="218" t="str">
        <f t="shared" si="464"/>
        <v/>
      </c>
      <c r="M201" s="218" t="str">
        <f t="shared" si="464"/>
        <v/>
      </c>
      <c r="N201" s="218" t="str">
        <f t="shared" si="464"/>
        <v/>
      </c>
      <c r="O201" s="218" t="str">
        <f t="shared" si="464"/>
        <v/>
      </c>
      <c r="P201" s="218" t="str">
        <f t="shared" si="464"/>
        <v/>
      </c>
      <c r="Q201" s="218" t="str">
        <f t="shared" si="464"/>
        <v/>
      </c>
      <c r="R201" s="218" t="str">
        <f t="shared" ref="R201:AA201" si="465">IF(SUM(R475,R689,R903,R1117,R1333)=0,"",SUM(R475,R689,R903,R1117,R1333))</f>
        <v/>
      </c>
      <c r="S201" s="218" t="str">
        <f t="shared" si="465"/>
        <v/>
      </c>
      <c r="T201" s="218" t="str">
        <f t="shared" si="465"/>
        <v/>
      </c>
      <c r="U201" s="218" t="str">
        <f t="shared" si="465"/>
        <v/>
      </c>
      <c r="V201" s="218" t="str">
        <f t="shared" si="465"/>
        <v/>
      </c>
      <c r="W201" s="218" t="str">
        <f t="shared" si="465"/>
        <v/>
      </c>
      <c r="X201" s="218" t="str">
        <f t="shared" si="465"/>
        <v/>
      </c>
      <c r="Y201" s="218" t="str">
        <f t="shared" si="465"/>
        <v/>
      </c>
      <c r="Z201" s="218" t="str">
        <f t="shared" si="465"/>
        <v/>
      </c>
      <c r="AA201" s="300" t="str">
        <f t="shared" si="465"/>
        <v/>
      </c>
    </row>
    <row r="202" spans="1:27" s="73" customFormat="1" ht="18" hidden="1" customHeight="1" x14ac:dyDescent="0.25">
      <c r="A202" s="173">
        <f>'CLINs &amp; Ceiling Rates'!B203</f>
        <v>0</v>
      </c>
      <c r="B202" s="173">
        <f>'CLINs &amp; Ceiling Rates'!C203</f>
        <v>0</v>
      </c>
      <c r="C202" s="174" t="str">
        <f>CONCATENATE("X",RIGHT('CLINs &amp; Ceiling Rates'!G203,6))</f>
        <v>X</v>
      </c>
      <c r="D202" s="211">
        <f t="shared" si="459"/>
        <v>0</v>
      </c>
      <c r="E202" s="175">
        <f t="shared" ref="E202:G202" si="466">SUM(E416,E630,E844,E1058,E1274)</f>
        <v>0</v>
      </c>
      <c r="F202" s="175">
        <f t="shared" si="466"/>
        <v>0</v>
      </c>
      <c r="G202" s="429">
        <f t="shared" si="466"/>
        <v>0</v>
      </c>
      <c r="H202" s="431" t="str">
        <f t="shared" ref="H202:Q202" si="467">IF(SUM(H416,H630,H844,H1058,H1274)=0,"",SUM(H416,H630,H844,H1058,H1274))</f>
        <v/>
      </c>
      <c r="I202" s="218" t="str">
        <f t="shared" si="467"/>
        <v/>
      </c>
      <c r="J202" s="218" t="str">
        <f t="shared" si="467"/>
        <v/>
      </c>
      <c r="K202" s="218" t="str">
        <f t="shared" si="467"/>
        <v/>
      </c>
      <c r="L202" s="218" t="str">
        <f t="shared" si="467"/>
        <v/>
      </c>
      <c r="M202" s="218" t="str">
        <f t="shared" si="467"/>
        <v/>
      </c>
      <c r="N202" s="218" t="str">
        <f t="shared" si="467"/>
        <v/>
      </c>
      <c r="O202" s="218" t="str">
        <f t="shared" si="467"/>
        <v/>
      </c>
      <c r="P202" s="218" t="str">
        <f t="shared" si="467"/>
        <v/>
      </c>
      <c r="Q202" s="218" t="str">
        <f t="shared" si="467"/>
        <v/>
      </c>
      <c r="R202" s="218" t="str">
        <f t="shared" ref="R202:AA202" si="468">IF(SUM(R476,R690,R904,R1118,R1334)=0,"",SUM(R476,R690,R904,R1118,R1334))</f>
        <v/>
      </c>
      <c r="S202" s="218" t="str">
        <f t="shared" si="468"/>
        <v/>
      </c>
      <c r="T202" s="218" t="str">
        <f t="shared" si="468"/>
        <v/>
      </c>
      <c r="U202" s="218" t="str">
        <f t="shared" si="468"/>
        <v/>
      </c>
      <c r="V202" s="218" t="str">
        <f t="shared" si="468"/>
        <v/>
      </c>
      <c r="W202" s="218" t="str">
        <f t="shared" si="468"/>
        <v/>
      </c>
      <c r="X202" s="218" t="str">
        <f t="shared" si="468"/>
        <v/>
      </c>
      <c r="Y202" s="218" t="str">
        <f t="shared" si="468"/>
        <v/>
      </c>
      <c r="Z202" s="218" t="str">
        <f t="shared" si="468"/>
        <v/>
      </c>
      <c r="AA202" s="300" t="str">
        <f t="shared" si="468"/>
        <v/>
      </c>
    </row>
    <row r="203" spans="1:27" s="73" customFormat="1" ht="18" hidden="1" customHeight="1" x14ac:dyDescent="0.25">
      <c r="A203" s="173">
        <f>'CLINs &amp; Ceiling Rates'!B204</f>
        <v>0</v>
      </c>
      <c r="B203" s="173">
        <f>'CLINs &amp; Ceiling Rates'!C204</f>
        <v>0</v>
      </c>
      <c r="C203" s="174" t="str">
        <f>CONCATENATE("X",RIGHT('CLINs &amp; Ceiling Rates'!G204,6))</f>
        <v>X</v>
      </c>
      <c r="D203" s="211">
        <f t="shared" si="459"/>
        <v>0</v>
      </c>
      <c r="E203" s="175">
        <f t="shared" ref="E203:G203" si="469">SUM(E417,E631,E845,E1059,E1275)</f>
        <v>0</v>
      </c>
      <c r="F203" s="175">
        <f t="shared" si="469"/>
        <v>0</v>
      </c>
      <c r="G203" s="429">
        <f t="shared" si="469"/>
        <v>0</v>
      </c>
      <c r="H203" s="431" t="str">
        <f t="shared" ref="H203:Q203" si="470">IF(SUM(H417,H631,H845,H1059,H1275)=0,"",SUM(H417,H631,H845,H1059,H1275))</f>
        <v/>
      </c>
      <c r="I203" s="218" t="str">
        <f t="shared" si="470"/>
        <v/>
      </c>
      <c r="J203" s="218" t="str">
        <f t="shared" si="470"/>
        <v/>
      </c>
      <c r="K203" s="218" t="str">
        <f t="shared" si="470"/>
        <v/>
      </c>
      <c r="L203" s="218" t="str">
        <f t="shared" si="470"/>
        <v/>
      </c>
      <c r="M203" s="218" t="str">
        <f t="shared" si="470"/>
        <v/>
      </c>
      <c r="N203" s="218" t="str">
        <f t="shared" si="470"/>
        <v/>
      </c>
      <c r="O203" s="218" t="str">
        <f t="shared" si="470"/>
        <v/>
      </c>
      <c r="P203" s="218" t="str">
        <f t="shared" si="470"/>
        <v/>
      </c>
      <c r="Q203" s="218" t="str">
        <f t="shared" si="470"/>
        <v/>
      </c>
      <c r="R203" s="218" t="str">
        <f t="shared" ref="R203:AA203" si="471">IF(SUM(R477,R691,R905,R1119,R1335)=0,"",SUM(R477,R691,R905,R1119,R1335))</f>
        <v/>
      </c>
      <c r="S203" s="218" t="str">
        <f t="shared" si="471"/>
        <v/>
      </c>
      <c r="T203" s="218" t="str">
        <f t="shared" si="471"/>
        <v/>
      </c>
      <c r="U203" s="218" t="str">
        <f t="shared" si="471"/>
        <v/>
      </c>
      <c r="V203" s="218" t="str">
        <f t="shared" si="471"/>
        <v/>
      </c>
      <c r="W203" s="218" t="str">
        <f t="shared" si="471"/>
        <v/>
      </c>
      <c r="X203" s="218" t="str">
        <f t="shared" si="471"/>
        <v/>
      </c>
      <c r="Y203" s="218" t="str">
        <f t="shared" si="471"/>
        <v/>
      </c>
      <c r="Z203" s="218" t="str">
        <f t="shared" si="471"/>
        <v/>
      </c>
      <c r="AA203" s="300" t="str">
        <f t="shared" si="471"/>
        <v/>
      </c>
    </row>
    <row r="204" spans="1:27" s="73" customFormat="1" ht="18" hidden="1" customHeight="1" x14ac:dyDescent="0.25">
      <c r="A204" s="173">
        <f>'CLINs &amp; Ceiling Rates'!B205</f>
        <v>0</v>
      </c>
      <c r="B204" s="173">
        <f>'CLINs &amp; Ceiling Rates'!C205</f>
        <v>0</v>
      </c>
      <c r="C204" s="174" t="str">
        <f>CONCATENATE("X",RIGHT('CLINs &amp; Ceiling Rates'!G205,6))</f>
        <v>X</v>
      </c>
      <c r="D204" s="211">
        <f t="shared" si="459"/>
        <v>0</v>
      </c>
      <c r="E204" s="175">
        <f t="shared" ref="E204:G204" si="472">SUM(E418,E632,E846,E1060,E1276)</f>
        <v>0</v>
      </c>
      <c r="F204" s="175">
        <f t="shared" si="472"/>
        <v>0</v>
      </c>
      <c r="G204" s="429">
        <f t="shared" si="472"/>
        <v>0</v>
      </c>
      <c r="H204" s="431" t="str">
        <f t="shared" ref="H204:Q204" si="473">IF(SUM(H418,H632,H846,H1060,H1276)=0,"",SUM(H418,H632,H846,H1060,H1276))</f>
        <v/>
      </c>
      <c r="I204" s="218" t="str">
        <f t="shared" si="473"/>
        <v/>
      </c>
      <c r="J204" s="218" t="str">
        <f t="shared" si="473"/>
        <v/>
      </c>
      <c r="K204" s="218" t="str">
        <f t="shared" si="473"/>
        <v/>
      </c>
      <c r="L204" s="218" t="str">
        <f t="shared" si="473"/>
        <v/>
      </c>
      <c r="M204" s="218" t="str">
        <f t="shared" si="473"/>
        <v/>
      </c>
      <c r="N204" s="218" t="str">
        <f t="shared" si="473"/>
        <v/>
      </c>
      <c r="O204" s="218" t="str">
        <f t="shared" si="473"/>
        <v/>
      </c>
      <c r="P204" s="218" t="str">
        <f t="shared" si="473"/>
        <v/>
      </c>
      <c r="Q204" s="218" t="str">
        <f t="shared" si="473"/>
        <v/>
      </c>
      <c r="R204" s="218" t="str">
        <f t="shared" ref="R204:AA204" si="474">IF(SUM(R478,R692,R906,R1120,R1336)=0,"",SUM(R478,R692,R906,R1120,R1336))</f>
        <v/>
      </c>
      <c r="S204" s="218" t="str">
        <f t="shared" si="474"/>
        <v/>
      </c>
      <c r="T204" s="218" t="str">
        <f t="shared" si="474"/>
        <v/>
      </c>
      <c r="U204" s="218" t="str">
        <f t="shared" si="474"/>
        <v/>
      </c>
      <c r="V204" s="218" t="str">
        <f t="shared" si="474"/>
        <v/>
      </c>
      <c r="W204" s="218" t="str">
        <f t="shared" si="474"/>
        <v/>
      </c>
      <c r="X204" s="218" t="str">
        <f t="shared" si="474"/>
        <v/>
      </c>
      <c r="Y204" s="218" t="str">
        <f t="shared" si="474"/>
        <v/>
      </c>
      <c r="Z204" s="218" t="str">
        <f t="shared" si="474"/>
        <v/>
      </c>
      <c r="AA204" s="300" t="str">
        <f t="shared" si="474"/>
        <v/>
      </c>
    </row>
    <row r="205" spans="1:27" s="73" customFormat="1" ht="18" hidden="1" customHeight="1" x14ac:dyDescent="0.25">
      <c r="A205" s="173">
        <f>'CLINs &amp; Ceiling Rates'!B206</f>
        <v>0</v>
      </c>
      <c r="B205" s="173">
        <f>'CLINs &amp; Ceiling Rates'!C206</f>
        <v>0</v>
      </c>
      <c r="C205" s="174" t="str">
        <f>CONCATENATE("X",RIGHT('CLINs &amp; Ceiling Rates'!G206,6))</f>
        <v>X</v>
      </c>
      <c r="D205" s="211">
        <f t="shared" si="459"/>
        <v>0</v>
      </c>
      <c r="E205" s="175">
        <f t="shared" ref="E205:G205" si="475">SUM(E419,E633,E847,E1061,E1277)</f>
        <v>0</v>
      </c>
      <c r="F205" s="175">
        <f t="shared" si="475"/>
        <v>0</v>
      </c>
      <c r="G205" s="429">
        <f t="shared" si="475"/>
        <v>0</v>
      </c>
      <c r="H205" s="431" t="str">
        <f t="shared" ref="H205:Q205" si="476">IF(SUM(H419,H633,H847,H1061,H1277)=0,"",SUM(H419,H633,H847,H1061,H1277))</f>
        <v/>
      </c>
      <c r="I205" s="218" t="str">
        <f t="shared" si="476"/>
        <v/>
      </c>
      <c r="J205" s="218" t="str">
        <f t="shared" si="476"/>
        <v/>
      </c>
      <c r="K205" s="218" t="str">
        <f t="shared" si="476"/>
        <v/>
      </c>
      <c r="L205" s="218" t="str">
        <f t="shared" si="476"/>
        <v/>
      </c>
      <c r="M205" s="218" t="str">
        <f t="shared" si="476"/>
        <v/>
      </c>
      <c r="N205" s="218" t="str">
        <f t="shared" si="476"/>
        <v/>
      </c>
      <c r="O205" s="218" t="str">
        <f t="shared" si="476"/>
        <v/>
      </c>
      <c r="P205" s="218" t="str">
        <f t="shared" si="476"/>
        <v/>
      </c>
      <c r="Q205" s="218" t="str">
        <f t="shared" si="476"/>
        <v/>
      </c>
      <c r="R205" s="218" t="str">
        <f t="shared" ref="R205:AA205" si="477">IF(SUM(R479,R693,R907,R1121,R1337)=0,"",SUM(R479,R693,R907,R1121,R1337))</f>
        <v/>
      </c>
      <c r="S205" s="218" t="str">
        <f t="shared" si="477"/>
        <v/>
      </c>
      <c r="T205" s="218" t="str">
        <f t="shared" si="477"/>
        <v/>
      </c>
      <c r="U205" s="218" t="str">
        <f t="shared" si="477"/>
        <v/>
      </c>
      <c r="V205" s="218" t="str">
        <f t="shared" si="477"/>
        <v/>
      </c>
      <c r="W205" s="218" t="str">
        <f t="shared" si="477"/>
        <v/>
      </c>
      <c r="X205" s="218" t="str">
        <f t="shared" si="477"/>
        <v/>
      </c>
      <c r="Y205" s="218" t="str">
        <f t="shared" si="477"/>
        <v/>
      </c>
      <c r="Z205" s="218" t="str">
        <f t="shared" si="477"/>
        <v/>
      </c>
      <c r="AA205" s="300" t="str">
        <f t="shared" si="477"/>
        <v/>
      </c>
    </row>
    <row r="206" spans="1:27" s="73" customFormat="1" ht="18" hidden="1" customHeight="1" x14ac:dyDescent="0.25">
      <c r="A206" s="173">
        <f>'CLINs &amp; Ceiling Rates'!B207</f>
        <v>0</v>
      </c>
      <c r="B206" s="173">
        <f>'CLINs &amp; Ceiling Rates'!C207</f>
        <v>0</v>
      </c>
      <c r="C206" s="174" t="str">
        <f>CONCATENATE("X",RIGHT('CLINs &amp; Ceiling Rates'!G207,6))</f>
        <v>X</v>
      </c>
      <c r="D206" s="211">
        <f t="shared" si="459"/>
        <v>0</v>
      </c>
      <c r="E206" s="175">
        <f t="shared" ref="E206:G206" si="478">SUM(E420,E634,E848,E1062,E1278)</f>
        <v>0</v>
      </c>
      <c r="F206" s="175">
        <f t="shared" si="478"/>
        <v>0</v>
      </c>
      <c r="G206" s="429">
        <f t="shared" si="478"/>
        <v>0</v>
      </c>
      <c r="H206" s="431" t="str">
        <f t="shared" ref="H206:Q206" si="479">IF(SUM(H420,H634,H848,H1062,H1278)=0,"",SUM(H420,H634,H848,H1062,H1278))</f>
        <v/>
      </c>
      <c r="I206" s="218" t="str">
        <f t="shared" si="479"/>
        <v/>
      </c>
      <c r="J206" s="218" t="str">
        <f t="shared" si="479"/>
        <v/>
      </c>
      <c r="K206" s="218" t="str">
        <f t="shared" si="479"/>
        <v/>
      </c>
      <c r="L206" s="218" t="str">
        <f t="shared" si="479"/>
        <v/>
      </c>
      <c r="M206" s="218" t="str">
        <f t="shared" si="479"/>
        <v/>
      </c>
      <c r="N206" s="218" t="str">
        <f t="shared" si="479"/>
        <v/>
      </c>
      <c r="O206" s="218" t="str">
        <f t="shared" si="479"/>
        <v/>
      </c>
      <c r="P206" s="218" t="str">
        <f t="shared" si="479"/>
        <v/>
      </c>
      <c r="Q206" s="218" t="str">
        <f t="shared" si="479"/>
        <v/>
      </c>
      <c r="R206" s="218" t="str">
        <f t="shared" ref="R206:AA206" si="480">IF(SUM(R480,R694,R908,R1122,R1338)=0,"",SUM(R480,R694,R908,R1122,R1338))</f>
        <v/>
      </c>
      <c r="S206" s="218" t="str">
        <f t="shared" si="480"/>
        <v/>
      </c>
      <c r="T206" s="218" t="str">
        <f t="shared" si="480"/>
        <v/>
      </c>
      <c r="U206" s="218" t="str">
        <f t="shared" si="480"/>
        <v/>
      </c>
      <c r="V206" s="218" t="str">
        <f t="shared" si="480"/>
        <v/>
      </c>
      <c r="W206" s="218" t="str">
        <f t="shared" si="480"/>
        <v/>
      </c>
      <c r="X206" s="218" t="str">
        <f t="shared" si="480"/>
        <v/>
      </c>
      <c r="Y206" s="218" t="str">
        <f t="shared" si="480"/>
        <v/>
      </c>
      <c r="Z206" s="218" t="str">
        <f t="shared" si="480"/>
        <v/>
      </c>
      <c r="AA206" s="300" t="str">
        <f t="shared" si="480"/>
        <v/>
      </c>
    </row>
    <row r="207" spans="1:27" s="73" customFormat="1" ht="18" hidden="1" customHeight="1" x14ac:dyDescent="0.25">
      <c r="A207" s="173">
        <f>'CLINs &amp; Ceiling Rates'!B208</f>
        <v>0</v>
      </c>
      <c r="B207" s="173">
        <f>'CLINs &amp; Ceiling Rates'!C208</f>
        <v>0</v>
      </c>
      <c r="C207" s="174" t="str">
        <f>CONCATENATE("X",RIGHT('CLINs &amp; Ceiling Rates'!G208,6))</f>
        <v>X</v>
      </c>
      <c r="D207" s="211">
        <f t="shared" si="459"/>
        <v>0</v>
      </c>
      <c r="E207" s="175">
        <f t="shared" ref="E207:G207" si="481">SUM(E421,E635,E849,E1063,E1279)</f>
        <v>0</v>
      </c>
      <c r="F207" s="175">
        <f t="shared" si="481"/>
        <v>0</v>
      </c>
      <c r="G207" s="429">
        <f t="shared" si="481"/>
        <v>0</v>
      </c>
      <c r="H207" s="431" t="str">
        <f t="shared" ref="H207:Q207" si="482">IF(SUM(H421,H635,H849,H1063,H1279)=0,"",SUM(H421,H635,H849,H1063,H1279))</f>
        <v/>
      </c>
      <c r="I207" s="218" t="str">
        <f t="shared" si="482"/>
        <v/>
      </c>
      <c r="J207" s="218" t="str">
        <f t="shared" si="482"/>
        <v/>
      </c>
      <c r="K207" s="218" t="str">
        <f t="shared" si="482"/>
        <v/>
      </c>
      <c r="L207" s="218" t="str">
        <f t="shared" si="482"/>
        <v/>
      </c>
      <c r="M207" s="218" t="str">
        <f t="shared" si="482"/>
        <v/>
      </c>
      <c r="N207" s="218" t="str">
        <f t="shared" si="482"/>
        <v/>
      </c>
      <c r="O207" s="218" t="str">
        <f t="shared" si="482"/>
        <v/>
      </c>
      <c r="P207" s="218" t="str">
        <f t="shared" si="482"/>
        <v/>
      </c>
      <c r="Q207" s="218" t="str">
        <f t="shared" si="482"/>
        <v/>
      </c>
      <c r="R207" s="218" t="str">
        <f t="shared" ref="R207:AA207" si="483">IF(SUM(R481,R695,R909,R1123,R1339)=0,"",SUM(R481,R695,R909,R1123,R1339))</f>
        <v/>
      </c>
      <c r="S207" s="218" t="str">
        <f t="shared" si="483"/>
        <v/>
      </c>
      <c r="T207" s="218" t="str">
        <f t="shared" si="483"/>
        <v/>
      </c>
      <c r="U207" s="218" t="str">
        <f t="shared" si="483"/>
        <v/>
      </c>
      <c r="V207" s="218" t="str">
        <f t="shared" si="483"/>
        <v/>
      </c>
      <c r="W207" s="218" t="str">
        <f t="shared" si="483"/>
        <v/>
      </c>
      <c r="X207" s="218" t="str">
        <f t="shared" si="483"/>
        <v/>
      </c>
      <c r="Y207" s="218" t="str">
        <f t="shared" si="483"/>
        <v/>
      </c>
      <c r="Z207" s="218" t="str">
        <f t="shared" si="483"/>
        <v/>
      </c>
      <c r="AA207" s="300" t="str">
        <f t="shared" si="483"/>
        <v/>
      </c>
    </row>
    <row r="208" spans="1:27" s="73" customFormat="1" ht="18" hidden="1" customHeight="1" x14ac:dyDescent="0.25">
      <c r="A208" s="173">
        <f>'CLINs &amp; Ceiling Rates'!B209</f>
        <v>0</v>
      </c>
      <c r="B208" s="173">
        <f>'CLINs &amp; Ceiling Rates'!C209</f>
        <v>0</v>
      </c>
      <c r="C208" s="174" t="str">
        <f>CONCATENATE("X",RIGHT('CLINs &amp; Ceiling Rates'!G209,6))</f>
        <v>X</v>
      </c>
      <c r="D208" s="211">
        <f t="shared" si="459"/>
        <v>0</v>
      </c>
      <c r="E208" s="175">
        <f t="shared" ref="E208:G208" si="484">SUM(E422,E636,E850,E1064,E1280)</f>
        <v>0</v>
      </c>
      <c r="F208" s="175">
        <f t="shared" si="484"/>
        <v>0</v>
      </c>
      <c r="G208" s="429">
        <f t="shared" si="484"/>
        <v>0</v>
      </c>
      <c r="H208" s="431" t="str">
        <f t="shared" ref="H208:Q208" si="485">IF(SUM(H422,H636,H850,H1064,H1280)=0,"",SUM(H422,H636,H850,H1064,H1280))</f>
        <v/>
      </c>
      <c r="I208" s="218" t="str">
        <f t="shared" si="485"/>
        <v/>
      </c>
      <c r="J208" s="218" t="str">
        <f t="shared" si="485"/>
        <v/>
      </c>
      <c r="K208" s="218" t="str">
        <f t="shared" si="485"/>
        <v/>
      </c>
      <c r="L208" s="218" t="str">
        <f t="shared" si="485"/>
        <v/>
      </c>
      <c r="M208" s="218" t="str">
        <f t="shared" si="485"/>
        <v/>
      </c>
      <c r="N208" s="218" t="str">
        <f t="shared" si="485"/>
        <v/>
      </c>
      <c r="O208" s="218" t="str">
        <f t="shared" si="485"/>
        <v/>
      </c>
      <c r="P208" s="218" t="str">
        <f t="shared" si="485"/>
        <v/>
      </c>
      <c r="Q208" s="218" t="str">
        <f t="shared" si="485"/>
        <v/>
      </c>
      <c r="R208" s="218" t="str">
        <f t="shared" ref="R208:AA208" si="486">IF(SUM(R482,R696,R910,R1124,R1340)=0,"",SUM(R482,R696,R910,R1124,R1340))</f>
        <v/>
      </c>
      <c r="S208" s="218" t="str">
        <f t="shared" si="486"/>
        <v/>
      </c>
      <c r="T208" s="218" t="str">
        <f t="shared" si="486"/>
        <v/>
      </c>
      <c r="U208" s="218" t="str">
        <f t="shared" si="486"/>
        <v/>
      </c>
      <c r="V208" s="218" t="str">
        <f t="shared" si="486"/>
        <v/>
      </c>
      <c r="W208" s="218" t="str">
        <f t="shared" si="486"/>
        <v/>
      </c>
      <c r="X208" s="218" t="str">
        <f t="shared" si="486"/>
        <v/>
      </c>
      <c r="Y208" s="218" t="str">
        <f t="shared" si="486"/>
        <v/>
      </c>
      <c r="Z208" s="218" t="str">
        <f t="shared" si="486"/>
        <v/>
      </c>
      <c r="AA208" s="300" t="str">
        <f t="shared" si="486"/>
        <v/>
      </c>
    </row>
    <row r="209" spans="1:27" s="73" customFormat="1" ht="18" hidden="1" customHeight="1" x14ac:dyDescent="0.25">
      <c r="A209" s="173">
        <f>'CLINs &amp; Ceiling Rates'!B210</f>
        <v>0</v>
      </c>
      <c r="B209" s="173">
        <f>'CLINs &amp; Ceiling Rates'!C210</f>
        <v>0</v>
      </c>
      <c r="C209" s="174" t="str">
        <f>CONCATENATE("X",RIGHT('CLINs &amp; Ceiling Rates'!G210,6))</f>
        <v>X</v>
      </c>
      <c r="D209" s="211">
        <f t="shared" si="459"/>
        <v>0</v>
      </c>
      <c r="E209" s="175">
        <f t="shared" ref="E209:G209" si="487">SUM(E423,E637,E851,E1065,E1281)</f>
        <v>0</v>
      </c>
      <c r="F209" s="175">
        <f t="shared" si="487"/>
        <v>0</v>
      </c>
      <c r="G209" s="429">
        <f t="shared" si="487"/>
        <v>0</v>
      </c>
      <c r="H209" s="431" t="str">
        <f t="shared" ref="H209:Q209" si="488">IF(SUM(H423,H637,H851,H1065,H1281)=0,"",SUM(H423,H637,H851,H1065,H1281))</f>
        <v/>
      </c>
      <c r="I209" s="218" t="str">
        <f t="shared" si="488"/>
        <v/>
      </c>
      <c r="J209" s="218" t="str">
        <f t="shared" si="488"/>
        <v/>
      </c>
      <c r="K209" s="218" t="str">
        <f t="shared" si="488"/>
        <v/>
      </c>
      <c r="L209" s="218" t="str">
        <f t="shared" si="488"/>
        <v/>
      </c>
      <c r="M209" s="218" t="str">
        <f t="shared" si="488"/>
        <v/>
      </c>
      <c r="N209" s="218" t="str">
        <f t="shared" si="488"/>
        <v/>
      </c>
      <c r="O209" s="218" t="str">
        <f t="shared" si="488"/>
        <v/>
      </c>
      <c r="P209" s="218" t="str">
        <f t="shared" si="488"/>
        <v/>
      </c>
      <c r="Q209" s="218" t="str">
        <f t="shared" si="488"/>
        <v/>
      </c>
      <c r="R209" s="218" t="str">
        <f t="shared" ref="R209:AA209" si="489">IF(SUM(R483,R697,R911,R1125,R1341)=0,"",SUM(R483,R697,R911,R1125,R1341))</f>
        <v/>
      </c>
      <c r="S209" s="218" t="str">
        <f t="shared" si="489"/>
        <v/>
      </c>
      <c r="T209" s="218" t="str">
        <f t="shared" si="489"/>
        <v/>
      </c>
      <c r="U209" s="218" t="str">
        <f t="shared" si="489"/>
        <v/>
      </c>
      <c r="V209" s="218" t="str">
        <f t="shared" si="489"/>
        <v/>
      </c>
      <c r="W209" s="218" t="str">
        <f t="shared" si="489"/>
        <v/>
      </c>
      <c r="X209" s="218" t="str">
        <f t="shared" si="489"/>
        <v/>
      </c>
      <c r="Y209" s="218" t="str">
        <f t="shared" si="489"/>
        <v/>
      </c>
      <c r="Z209" s="218" t="str">
        <f t="shared" si="489"/>
        <v/>
      </c>
      <c r="AA209" s="300" t="str">
        <f t="shared" si="489"/>
        <v/>
      </c>
    </row>
    <row r="210" spans="1:27" s="73" customFormat="1" ht="18" hidden="1" customHeight="1" x14ac:dyDescent="0.25">
      <c r="A210" s="173">
        <f>'CLINs &amp; Ceiling Rates'!B211</f>
        <v>0</v>
      </c>
      <c r="B210" s="173">
        <f>'CLINs &amp; Ceiling Rates'!C211</f>
        <v>0</v>
      </c>
      <c r="C210" s="174" t="str">
        <f>CONCATENATE("X",RIGHT('CLINs &amp; Ceiling Rates'!G211,6))</f>
        <v>X</v>
      </c>
      <c r="D210" s="211">
        <f t="shared" si="459"/>
        <v>0</v>
      </c>
      <c r="E210" s="175">
        <f t="shared" ref="E210:G210" si="490">SUM(E424,E638,E852,E1066,E1282)</f>
        <v>0</v>
      </c>
      <c r="F210" s="175">
        <f t="shared" si="490"/>
        <v>0</v>
      </c>
      <c r="G210" s="429">
        <f t="shared" si="490"/>
        <v>0</v>
      </c>
      <c r="H210" s="431" t="str">
        <f t="shared" ref="H210:Q210" si="491">IF(SUM(H424,H638,H852,H1066,H1282)=0,"",SUM(H424,H638,H852,H1066,H1282))</f>
        <v/>
      </c>
      <c r="I210" s="218" t="str">
        <f t="shared" si="491"/>
        <v/>
      </c>
      <c r="J210" s="218" t="str">
        <f t="shared" si="491"/>
        <v/>
      </c>
      <c r="K210" s="218" t="str">
        <f t="shared" si="491"/>
        <v/>
      </c>
      <c r="L210" s="218" t="str">
        <f t="shared" si="491"/>
        <v/>
      </c>
      <c r="M210" s="218" t="str">
        <f t="shared" si="491"/>
        <v/>
      </c>
      <c r="N210" s="218" t="str">
        <f t="shared" si="491"/>
        <v/>
      </c>
      <c r="O210" s="218" t="str">
        <f t="shared" si="491"/>
        <v/>
      </c>
      <c r="P210" s="218" t="str">
        <f t="shared" si="491"/>
        <v/>
      </c>
      <c r="Q210" s="218" t="str">
        <f t="shared" si="491"/>
        <v/>
      </c>
      <c r="R210" s="218" t="str">
        <f t="shared" ref="R210:AA210" si="492">IF(SUM(R484,R698,R912,R1126,R1342)=0,"",SUM(R484,R698,R912,R1126,R1342))</f>
        <v/>
      </c>
      <c r="S210" s="218" t="str">
        <f t="shared" si="492"/>
        <v/>
      </c>
      <c r="T210" s="218" t="str">
        <f t="shared" si="492"/>
        <v/>
      </c>
      <c r="U210" s="218" t="str">
        <f t="shared" si="492"/>
        <v/>
      </c>
      <c r="V210" s="218" t="str">
        <f t="shared" si="492"/>
        <v/>
      </c>
      <c r="W210" s="218" t="str">
        <f t="shared" si="492"/>
        <v/>
      </c>
      <c r="X210" s="218" t="str">
        <f t="shared" si="492"/>
        <v/>
      </c>
      <c r="Y210" s="218" t="str">
        <f t="shared" si="492"/>
        <v/>
      </c>
      <c r="Z210" s="218" t="str">
        <f t="shared" si="492"/>
        <v/>
      </c>
      <c r="AA210" s="300" t="str">
        <f t="shared" si="492"/>
        <v/>
      </c>
    </row>
    <row r="211" spans="1:27" s="73" customFormat="1" ht="18" hidden="1" customHeight="1" x14ac:dyDescent="0.25">
      <c r="A211" s="173">
        <f>'CLINs &amp; Ceiling Rates'!B212</f>
        <v>0</v>
      </c>
      <c r="B211" s="173">
        <f>'CLINs &amp; Ceiling Rates'!C212</f>
        <v>0</v>
      </c>
      <c r="C211" s="174" t="str">
        <f>CONCATENATE("X",RIGHT('CLINs &amp; Ceiling Rates'!G212,6))</f>
        <v>X</v>
      </c>
      <c r="D211" s="211">
        <f t="shared" si="459"/>
        <v>0</v>
      </c>
      <c r="E211" s="175">
        <f t="shared" ref="E211:G211" si="493">SUM(E425,E639,E853,E1067,E1283)</f>
        <v>0</v>
      </c>
      <c r="F211" s="175">
        <f t="shared" si="493"/>
        <v>0</v>
      </c>
      <c r="G211" s="429">
        <f t="shared" si="493"/>
        <v>0</v>
      </c>
      <c r="H211" s="431" t="str">
        <f t="shared" ref="H211:Q211" si="494">IF(SUM(H425,H639,H853,H1067,H1283)=0,"",SUM(H425,H639,H853,H1067,H1283))</f>
        <v/>
      </c>
      <c r="I211" s="218" t="str">
        <f t="shared" si="494"/>
        <v/>
      </c>
      <c r="J211" s="218" t="str">
        <f t="shared" si="494"/>
        <v/>
      </c>
      <c r="K211" s="218" t="str">
        <f t="shared" si="494"/>
        <v/>
      </c>
      <c r="L211" s="218" t="str">
        <f t="shared" si="494"/>
        <v/>
      </c>
      <c r="M211" s="218" t="str">
        <f t="shared" si="494"/>
        <v/>
      </c>
      <c r="N211" s="218" t="str">
        <f t="shared" si="494"/>
        <v/>
      </c>
      <c r="O211" s="218" t="str">
        <f t="shared" si="494"/>
        <v/>
      </c>
      <c r="P211" s="218" t="str">
        <f t="shared" si="494"/>
        <v/>
      </c>
      <c r="Q211" s="218" t="str">
        <f t="shared" si="494"/>
        <v/>
      </c>
      <c r="R211" s="218" t="str">
        <f t="shared" ref="R211:AA211" si="495">IF(SUM(R485,R699,R913,R1127,R1343)=0,"",SUM(R485,R699,R913,R1127,R1343))</f>
        <v/>
      </c>
      <c r="S211" s="218" t="str">
        <f t="shared" si="495"/>
        <v/>
      </c>
      <c r="T211" s="218" t="str">
        <f t="shared" si="495"/>
        <v/>
      </c>
      <c r="U211" s="218" t="str">
        <f t="shared" si="495"/>
        <v/>
      </c>
      <c r="V211" s="218" t="str">
        <f t="shared" si="495"/>
        <v/>
      </c>
      <c r="W211" s="218" t="str">
        <f t="shared" si="495"/>
        <v/>
      </c>
      <c r="X211" s="218" t="str">
        <f t="shared" si="495"/>
        <v/>
      </c>
      <c r="Y211" s="218" t="str">
        <f t="shared" si="495"/>
        <v/>
      </c>
      <c r="Z211" s="218" t="str">
        <f t="shared" si="495"/>
        <v/>
      </c>
      <c r="AA211" s="300" t="str">
        <f t="shared" si="495"/>
        <v/>
      </c>
    </row>
    <row r="212" spans="1:27" s="73" customFormat="1" ht="18" hidden="1" customHeight="1" x14ac:dyDescent="0.25">
      <c r="A212" s="173">
        <f>'CLINs &amp; Ceiling Rates'!B213</f>
        <v>0</v>
      </c>
      <c r="B212" s="173">
        <f>'CLINs &amp; Ceiling Rates'!C213</f>
        <v>0</v>
      </c>
      <c r="C212" s="174" t="str">
        <f>CONCATENATE("X",RIGHT('CLINs &amp; Ceiling Rates'!G213,6))</f>
        <v>X</v>
      </c>
      <c r="D212" s="211">
        <f t="shared" si="459"/>
        <v>0</v>
      </c>
      <c r="E212" s="175">
        <f t="shared" ref="E212:G212" si="496">SUM(E426,E640,E854,E1068,E1284)</f>
        <v>0</v>
      </c>
      <c r="F212" s="175">
        <f t="shared" si="496"/>
        <v>0</v>
      </c>
      <c r="G212" s="429">
        <f t="shared" si="496"/>
        <v>0</v>
      </c>
      <c r="H212" s="431" t="str">
        <f t="shared" ref="H212:Q212" si="497">IF(SUM(H426,H640,H854,H1068,H1284)=0,"",SUM(H426,H640,H854,H1068,H1284))</f>
        <v/>
      </c>
      <c r="I212" s="218" t="str">
        <f t="shared" si="497"/>
        <v/>
      </c>
      <c r="J212" s="218" t="str">
        <f t="shared" si="497"/>
        <v/>
      </c>
      <c r="K212" s="218" t="str">
        <f t="shared" si="497"/>
        <v/>
      </c>
      <c r="L212" s="218" t="str">
        <f t="shared" si="497"/>
        <v/>
      </c>
      <c r="M212" s="218" t="str">
        <f t="shared" si="497"/>
        <v/>
      </c>
      <c r="N212" s="218" t="str">
        <f t="shared" si="497"/>
        <v/>
      </c>
      <c r="O212" s="218" t="str">
        <f t="shared" si="497"/>
        <v/>
      </c>
      <c r="P212" s="218" t="str">
        <f t="shared" si="497"/>
        <v/>
      </c>
      <c r="Q212" s="218" t="str">
        <f t="shared" si="497"/>
        <v/>
      </c>
      <c r="R212" s="218" t="str">
        <f t="shared" ref="R212:AA212" si="498">IF(SUM(R486,R700,R914,R1128,R1344)=0,"",SUM(R486,R700,R914,R1128,R1344))</f>
        <v/>
      </c>
      <c r="S212" s="218" t="str">
        <f t="shared" si="498"/>
        <v/>
      </c>
      <c r="T212" s="218" t="str">
        <f t="shared" si="498"/>
        <v/>
      </c>
      <c r="U212" s="218" t="str">
        <f t="shared" si="498"/>
        <v/>
      </c>
      <c r="V212" s="218" t="str">
        <f t="shared" si="498"/>
        <v/>
      </c>
      <c r="W212" s="218" t="str">
        <f t="shared" si="498"/>
        <v/>
      </c>
      <c r="X212" s="218" t="str">
        <f t="shared" si="498"/>
        <v/>
      </c>
      <c r="Y212" s="218" t="str">
        <f t="shared" si="498"/>
        <v/>
      </c>
      <c r="Z212" s="218" t="str">
        <f t="shared" si="498"/>
        <v/>
      </c>
      <c r="AA212" s="300" t="str">
        <f t="shared" si="498"/>
        <v/>
      </c>
    </row>
    <row r="213" spans="1:27" s="73" customFormat="1" ht="18" hidden="1" customHeight="1" x14ac:dyDescent="0.25">
      <c r="A213" s="173">
        <f>'CLINs &amp; Ceiling Rates'!B214</f>
        <v>0</v>
      </c>
      <c r="B213" s="173">
        <f>'CLINs &amp; Ceiling Rates'!C214</f>
        <v>0</v>
      </c>
      <c r="C213" s="174" t="str">
        <f>CONCATENATE("X",RIGHT('CLINs &amp; Ceiling Rates'!G214,6))</f>
        <v>X</v>
      </c>
      <c r="D213" s="211">
        <f t="shared" si="459"/>
        <v>0</v>
      </c>
      <c r="E213" s="175">
        <f t="shared" ref="E213:G213" si="499">SUM(E427,E641,E855,E1069,E1285)</f>
        <v>0</v>
      </c>
      <c r="F213" s="175">
        <f t="shared" si="499"/>
        <v>0</v>
      </c>
      <c r="G213" s="429">
        <f t="shared" si="499"/>
        <v>0</v>
      </c>
      <c r="H213" s="431" t="str">
        <f t="shared" ref="H213:Q213" si="500">IF(SUM(H427,H641,H855,H1069,H1285)=0,"",SUM(H427,H641,H855,H1069,H1285))</f>
        <v/>
      </c>
      <c r="I213" s="218" t="str">
        <f t="shared" si="500"/>
        <v/>
      </c>
      <c r="J213" s="218" t="str">
        <f t="shared" si="500"/>
        <v/>
      </c>
      <c r="K213" s="218" t="str">
        <f t="shared" si="500"/>
        <v/>
      </c>
      <c r="L213" s="218" t="str">
        <f t="shared" si="500"/>
        <v/>
      </c>
      <c r="M213" s="218" t="str">
        <f t="shared" si="500"/>
        <v/>
      </c>
      <c r="N213" s="218" t="str">
        <f t="shared" si="500"/>
        <v/>
      </c>
      <c r="O213" s="218" t="str">
        <f t="shared" si="500"/>
        <v/>
      </c>
      <c r="P213" s="218" t="str">
        <f t="shared" si="500"/>
        <v/>
      </c>
      <c r="Q213" s="218" t="str">
        <f t="shared" si="500"/>
        <v/>
      </c>
      <c r="R213" s="218" t="str">
        <f t="shared" ref="R213:AA213" si="501">IF(SUM(R487,R701,R915,R1129,R1345)=0,"",SUM(R487,R701,R915,R1129,R1345))</f>
        <v/>
      </c>
      <c r="S213" s="218" t="str">
        <f t="shared" si="501"/>
        <v/>
      </c>
      <c r="T213" s="218" t="str">
        <f t="shared" si="501"/>
        <v/>
      </c>
      <c r="U213" s="218" t="str">
        <f t="shared" si="501"/>
        <v/>
      </c>
      <c r="V213" s="218" t="str">
        <f t="shared" si="501"/>
        <v/>
      </c>
      <c r="W213" s="218" t="str">
        <f t="shared" si="501"/>
        <v/>
      </c>
      <c r="X213" s="218" t="str">
        <f t="shared" si="501"/>
        <v/>
      </c>
      <c r="Y213" s="218" t="str">
        <f t="shared" si="501"/>
        <v/>
      </c>
      <c r="Z213" s="218" t="str">
        <f t="shared" si="501"/>
        <v/>
      </c>
      <c r="AA213" s="300" t="str">
        <f t="shared" si="501"/>
        <v/>
      </c>
    </row>
    <row r="214" spans="1:27" s="73" customFormat="1" ht="18" hidden="1" customHeight="1" x14ac:dyDescent="0.25">
      <c r="A214" s="173">
        <f>'CLINs &amp; Ceiling Rates'!B215</f>
        <v>0</v>
      </c>
      <c r="B214" s="173">
        <f>'CLINs &amp; Ceiling Rates'!C215</f>
        <v>0</v>
      </c>
      <c r="C214" s="174" t="str">
        <f>CONCATENATE("X",RIGHT('CLINs &amp; Ceiling Rates'!G215,6))</f>
        <v>X</v>
      </c>
      <c r="D214" s="211">
        <f t="shared" si="459"/>
        <v>0</v>
      </c>
      <c r="E214" s="175">
        <f t="shared" ref="E214:G214" si="502">SUM(E428,E642,E856,E1070,E1286)</f>
        <v>0</v>
      </c>
      <c r="F214" s="175">
        <f t="shared" si="502"/>
        <v>0</v>
      </c>
      <c r="G214" s="429">
        <f t="shared" si="502"/>
        <v>0</v>
      </c>
      <c r="H214" s="431" t="str">
        <f t="shared" ref="H214:Q214" si="503">IF(SUM(H428,H642,H856,H1070,H1286)=0,"",SUM(H428,H642,H856,H1070,H1286))</f>
        <v/>
      </c>
      <c r="I214" s="218" t="str">
        <f t="shared" si="503"/>
        <v/>
      </c>
      <c r="J214" s="218" t="str">
        <f t="shared" si="503"/>
        <v/>
      </c>
      <c r="K214" s="218" t="str">
        <f t="shared" si="503"/>
        <v/>
      </c>
      <c r="L214" s="218" t="str">
        <f t="shared" si="503"/>
        <v/>
      </c>
      <c r="M214" s="218" t="str">
        <f t="shared" si="503"/>
        <v/>
      </c>
      <c r="N214" s="218" t="str">
        <f t="shared" si="503"/>
        <v/>
      </c>
      <c r="O214" s="218" t="str">
        <f t="shared" si="503"/>
        <v/>
      </c>
      <c r="P214" s="218" t="str">
        <f t="shared" si="503"/>
        <v/>
      </c>
      <c r="Q214" s="218" t="str">
        <f t="shared" si="503"/>
        <v/>
      </c>
      <c r="R214" s="218" t="str">
        <f t="shared" ref="R214:AA214" si="504">IF(SUM(R488,R702,R916,R1130,R1346)=0,"",SUM(R488,R702,R916,R1130,R1346))</f>
        <v/>
      </c>
      <c r="S214" s="218" t="str">
        <f t="shared" si="504"/>
        <v/>
      </c>
      <c r="T214" s="218" t="str">
        <f t="shared" si="504"/>
        <v/>
      </c>
      <c r="U214" s="218" t="str">
        <f t="shared" si="504"/>
        <v/>
      </c>
      <c r="V214" s="218" t="str">
        <f t="shared" si="504"/>
        <v/>
      </c>
      <c r="W214" s="218" t="str">
        <f t="shared" si="504"/>
        <v/>
      </c>
      <c r="X214" s="218" t="str">
        <f t="shared" si="504"/>
        <v/>
      </c>
      <c r="Y214" s="218" t="str">
        <f t="shared" si="504"/>
        <v/>
      </c>
      <c r="Z214" s="218" t="str">
        <f t="shared" si="504"/>
        <v/>
      </c>
      <c r="AA214" s="300" t="str">
        <f t="shared" si="504"/>
        <v/>
      </c>
    </row>
    <row r="215" spans="1:27" s="73" customFormat="1" ht="18" hidden="1" customHeight="1" x14ac:dyDescent="0.25">
      <c r="A215" s="173">
        <f>'CLINs &amp; Ceiling Rates'!B216</f>
        <v>0</v>
      </c>
      <c r="B215" s="173">
        <f>'CLINs &amp; Ceiling Rates'!C216</f>
        <v>0</v>
      </c>
      <c r="C215" s="174" t="str">
        <f>CONCATENATE("X",RIGHT('CLINs &amp; Ceiling Rates'!G216,6))</f>
        <v>X</v>
      </c>
      <c r="D215" s="211">
        <f t="shared" si="459"/>
        <v>0</v>
      </c>
      <c r="E215" s="175">
        <f t="shared" ref="E215:G215" si="505">SUM(E429,E643,E857,E1071,E1287)</f>
        <v>0</v>
      </c>
      <c r="F215" s="175">
        <f t="shared" si="505"/>
        <v>0</v>
      </c>
      <c r="G215" s="429">
        <f t="shared" si="505"/>
        <v>0</v>
      </c>
      <c r="H215" s="431" t="str">
        <f t="shared" ref="H215:Q215" si="506">IF(SUM(H429,H643,H857,H1071,H1287)=0,"",SUM(H429,H643,H857,H1071,H1287))</f>
        <v/>
      </c>
      <c r="I215" s="218" t="str">
        <f t="shared" si="506"/>
        <v/>
      </c>
      <c r="J215" s="218" t="str">
        <f t="shared" si="506"/>
        <v/>
      </c>
      <c r="K215" s="218" t="str">
        <f t="shared" si="506"/>
        <v/>
      </c>
      <c r="L215" s="218" t="str">
        <f t="shared" si="506"/>
        <v/>
      </c>
      <c r="M215" s="218" t="str">
        <f t="shared" si="506"/>
        <v/>
      </c>
      <c r="N215" s="218" t="str">
        <f t="shared" si="506"/>
        <v/>
      </c>
      <c r="O215" s="218" t="str">
        <f t="shared" si="506"/>
        <v/>
      </c>
      <c r="P215" s="218" t="str">
        <f t="shared" si="506"/>
        <v/>
      </c>
      <c r="Q215" s="218" t="str">
        <f t="shared" si="506"/>
        <v/>
      </c>
      <c r="R215" s="218" t="str">
        <f t="shared" ref="R215:AA215" si="507">IF(SUM(R489,R703,R917,R1131,R1347)=0,"",SUM(R489,R703,R917,R1131,R1347))</f>
        <v/>
      </c>
      <c r="S215" s="218" t="str">
        <f t="shared" si="507"/>
        <v/>
      </c>
      <c r="T215" s="218" t="str">
        <f t="shared" si="507"/>
        <v/>
      </c>
      <c r="U215" s="218" t="str">
        <f t="shared" si="507"/>
        <v/>
      </c>
      <c r="V215" s="218" t="str">
        <f t="shared" si="507"/>
        <v/>
      </c>
      <c r="W215" s="218" t="str">
        <f t="shared" si="507"/>
        <v/>
      </c>
      <c r="X215" s="218" t="str">
        <f t="shared" si="507"/>
        <v/>
      </c>
      <c r="Y215" s="218" t="str">
        <f t="shared" si="507"/>
        <v/>
      </c>
      <c r="Z215" s="218" t="str">
        <f t="shared" si="507"/>
        <v/>
      </c>
      <c r="AA215" s="300" t="str">
        <f t="shared" si="507"/>
        <v/>
      </c>
    </row>
    <row r="216" spans="1:27" s="73" customFormat="1" ht="18" hidden="1" customHeight="1" thickBot="1" x14ac:dyDescent="0.3">
      <c r="A216" s="423">
        <f>'CLINs &amp; Ceiling Rates'!B217</f>
        <v>0</v>
      </c>
      <c r="B216" s="423">
        <f>'CLINs &amp; Ceiling Rates'!C217</f>
        <v>0</v>
      </c>
      <c r="C216" s="424" t="str">
        <f>CONCATENATE("X",RIGHT('CLINs &amp; Ceiling Rates'!G217,6))</f>
        <v>X</v>
      </c>
      <c r="D216" s="211">
        <f t="shared" si="459"/>
        <v>0</v>
      </c>
      <c r="E216" s="175">
        <f t="shared" ref="E216:G216" si="508">SUM(E430,E644,E858,E1072,E1288)</f>
        <v>0</v>
      </c>
      <c r="F216" s="175">
        <f t="shared" si="508"/>
        <v>0</v>
      </c>
      <c r="G216" s="429">
        <f t="shared" si="508"/>
        <v>0</v>
      </c>
      <c r="H216" s="432" t="str">
        <f t="shared" ref="H216:Q216" si="509">IF(SUM(H430,H644,H858,H1072,H1288)=0,"",SUM(H430,H644,H858,H1072,H1288))</f>
        <v/>
      </c>
      <c r="I216" s="433" t="str">
        <f t="shared" si="509"/>
        <v/>
      </c>
      <c r="J216" s="433" t="str">
        <f t="shared" si="509"/>
        <v/>
      </c>
      <c r="K216" s="433" t="str">
        <f t="shared" si="509"/>
        <v/>
      </c>
      <c r="L216" s="433" t="str">
        <f t="shared" si="509"/>
        <v/>
      </c>
      <c r="M216" s="433" t="str">
        <f t="shared" si="509"/>
        <v/>
      </c>
      <c r="N216" s="433" t="str">
        <f t="shared" si="509"/>
        <v/>
      </c>
      <c r="O216" s="433" t="str">
        <f t="shared" si="509"/>
        <v/>
      </c>
      <c r="P216" s="433" t="str">
        <f t="shared" si="509"/>
        <v/>
      </c>
      <c r="Q216" s="433" t="str">
        <f t="shared" si="509"/>
        <v/>
      </c>
      <c r="R216" s="433" t="str">
        <f t="shared" ref="R216:AA216" si="510">IF(SUM(R490,R704,R918,R1132,R1348)=0,"",SUM(R490,R704,R918,R1132,R1348))</f>
        <v/>
      </c>
      <c r="S216" s="433" t="str">
        <f t="shared" si="510"/>
        <v/>
      </c>
      <c r="T216" s="433" t="str">
        <f t="shared" si="510"/>
        <v/>
      </c>
      <c r="U216" s="433" t="str">
        <f t="shared" si="510"/>
        <v/>
      </c>
      <c r="V216" s="433" t="str">
        <f t="shared" si="510"/>
        <v/>
      </c>
      <c r="W216" s="433" t="str">
        <f t="shared" si="510"/>
        <v/>
      </c>
      <c r="X216" s="433" t="str">
        <f t="shared" si="510"/>
        <v/>
      </c>
      <c r="Y216" s="433" t="str">
        <f t="shared" si="510"/>
        <v/>
      </c>
      <c r="Z216" s="433" t="str">
        <f t="shared" si="510"/>
        <v/>
      </c>
      <c r="AA216" s="434" t="str">
        <f t="shared" si="510"/>
        <v/>
      </c>
    </row>
    <row r="217" spans="1:27" s="30" customFormat="1" ht="18.75" customHeight="1" thickBot="1" x14ac:dyDescent="0.25">
      <c r="A217" s="482" t="str">
        <f>CONCATENATE("TOTAL HOURS - All ",'CLINs &amp; Ceiling Rates'!C224,"s")</f>
        <v>TOTAL HOURS - All Periods</v>
      </c>
      <c r="B217" s="483"/>
      <c r="C217" s="484"/>
      <c r="D217" s="425">
        <f t="shared" ref="D217:AA217" si="511">SUM(D7:D216)</f>
        <v>108000</v>
      </c>
      <c r="E217" s="426">
        <f t="shared" si="511"/>
        <v>81000</v>
      </c>
      <c r="F217" s="426">
        <f t="shared" si="511"/>
        <v>27000</v>
      </c>
      <c r="G217" s="426">
        <f t="shared" si="511"/>
        <v>0</v>
      </c>
      <c r="H217" s="427">
        <f t="shared" si="511"/>
        <v>1800</v>
      </c>
      <c r="I217" s="428">
        <f t="shared" si="511"/>
        <v>600</v>
      </c>
      <c r="J217" s="428">
        <f t="shared" si="511"/>
        <v>79200</v>
      </c>
      <c r="K217" s="428">
        <f t="shared" si="511"/>
        <v>26400</v>
      </c>
      <c r="L217" s="428">
        <f t="shared" si="511"/>
        <v>0</v>
      </c>
      <c r="M217" s="428">
        <f t="shared" si="511"/>
        <v>0</v>
      </c>
      <c r="N217" s="428">
        <f t="shared" si="511"/>
        <v>0</v>
      </c>
      <c r="O217" s="428">
        <f t="shared" si="511"/>
        <v>0</v>
      </c>
      <c r="P217" s="428">
        <f t="shared" si="511"/>
        <v>0</v>
      </c>
      <c r="Q217" s="428">
        <f t="shared" si="511"/>
        <v>0</v>
      </c>
      <c r="R217" s="428">
        <f t="shared" si="511"/>
        <v>0</v>
      </c>
      <c r="S217" s="428">
        <f t="shared" si="511"/>
        <v>0</v>
      </c>
      <c r="T217" s="428">
        <f t="shared" si="511"/>
        <v>0</v>
      </c>
      <c r="U217" s="428">
        <f t="shared" si="511"/>
        <v>0</v>
      </c>
      <c r="V217" s="428">
        <f t="shared" si="511"/>
        <v>0</v>
      </c>
      <c r="W217" s="428">
        <f t="shared" si="511"/>
        <v>0</v>
      </c>
      <c r="X217" s="428">
        <f t="shared" si="511"/>
        <v>0</v>
      </c>
      <c r="Y217" s="428">
        <f t="shared" si="511"/>
        <v>0</v>
      </c>
      <c r="Z217" s="428">
        <f t="shared" si="511"/>
        <v>0</v>
      </c>
      <c r="AA217" s="436">
        <f t="shared" si="511"/>
        <v>0</v>
      </c>
    </row>
    <row r="218" spans="1:27" s="51" customFormat="1" ht="40.200000000000003" customHeight="1" x14ac:dyDescent="0.4">
      <c r="A218" s="152" t="str">
        <f>CONCATENATE("Base ",'CLINs &amp; Ceiling Rates'!C224)</f>
        <v>Base Period</v>
      </c>
      <c r="B218" s="153"/>
      <c r="C218" s="153"/>
      <c r="D218" s="92"/>
      <c r="E218" s="92"/>
      <c r="F218" s="220"/>
      <c r="G218" s="220"/>
      <c r="H218" s="93"/>
      <c r="I218" s="93"/>
      <c r="J218" s="93"/>
      <c r="K218" s="93"/>
      <c r="L218" s="93"/>
      <c r="M218" s="93"/>
      <c r="N218" s="435"/>
      <c r="O218" s="435"/>
      <c r="P218" s="435"/>
      <c r="Q218" s="435"/>
    </row>
    <row r="219" spans="1:27" s="59" customFormat="1" ht="18" customHeight="1" x14ac:dyDescent="0.2">
      <c r="A219" s="478" t="s">
        <v>80</v>
      </c>
      <c r="B219" s="478" t="s">
        <v>82</v>
      </c>
      <c r="C219" s="478" t="s">
        <v>111</v>
      </c>
      <c r="D219" s="478" t="str">
        <f>D5</f>
        <v>TOTAL HOURS</v>
      </c>
      <c r="E219" s="471" t="str">
        <f>E5</f>
        <v>Total OPS Hours</v>
      </c>
      <c r="F219" s="473" t="str">
        <f>F5</f>
        <v>Total F&amp;E Hours</v>
      </c>
      <c r="G219" s="475" t="s">
        <v>679</v>
      </c>
      <c r="H219" s="469" t="s">
        <v>124</v>
      </c>
      <c r="I219" s="470"/>
      <c r="J219" s="470"/>
      <c r="K219" s="470"/>
      <c r="L219" s="470"/>
      <c r="M219" s="470"/>
      <c r="N219" s="470"/>
      <c r="O219" s="470"/>
      <c r="P219" s="470"/>
      <c r="Q219" s="470"/>
      <c r="R219" s="470"/>
      <c r="S219" s="470"/>
      <c r="T219" s="470"/>
      <c r="U219" s="470"/>
      <c r="V219" s="470"/>
      <c r="W219" s="470"/>
      <c r="X219" s="470"/>
      <c r="Y219" s="470"/>
      <c r="Z219" s="470"/>
      <c r="AA219" s="470"/>
    </row>
    <row r="220" spans="1:27" s="59" customFormat="1" ht="50.4" customHeight="1" thickBot="1" x14ac:dyDescent="0.25">
      <c r="A220" s="479"/>
      <c r="B220" s="479"/>
      <c r="C220" s="479"/>
      <c r="D220" s="479"/>
      <c r="E220" s="472"/>
      <c r="F220" s="474"/>
      <c r="G220" s="476"/>
      <c r="H220" s="132" t="str">
        <f t="shared" ref="H220:Q220" si="512">H6</f>
        <v>Task 1 OPS</v>
      </c>
      <c r="I220" s="132" t="str">
        <f t="shared" si="512"/>
        <v>Task 1 F&amp;E</v>
      </c>
      <c r="J220" s="132" t="str">
        <f t="shared" si="512"/>
        <v>Task 2 OPS</v>
      </c>
      <c r="K220" s="132" t="str">
        <f t="shared" si="512"/>
        <v>Task 2 F&amp;E</v>
      </c>
      <c r="L220" s="132" t="str">
        <f t="shared" si="512"/>
        <v/>
      </c>
      <c r="M220" s="132" t="str">
        <f t="shared" si="512"/>
        <v/>
      </c>
      <c r="N220" s="132" t="str">
        <f t="shared" si="512"/>
        <v/>
      </c>
      <c r="O220" s="132" t="str">
        <f t="shared" si="512"/>
        <v/>
      </c>
      <c r="P220" s="132" t="str">
        <f t="shared" si="512"/>
        <v/>
      </c>
      <c r="Q220" s="132" t="str">
        <f t="shared" si="512"/>
        <v/>
      </c>
      <c r="R220" s="132" t="str">
        <f t="shared" ref="R220:AA220" si="513">R6</f>
        <v/>
      </c>
      <c r="S220" s="132" t="str">
        <f t="shared" si="513"/>
        <v/>
      </c>
      <c r="T220" s="132" t="str">
        <f t="shared" si="513"/>
        <v/>
      </c>
      <c r="U220" s="132" t="str">
        <f t="shared" si="513"/>
        <v/>
      </c>
      <c r="V220" s="132" t="str">
        <f t="shared" si="513"/>
        <v/>
      </c>
      <c r="W220" s="132" t="str">
        <f t="shared" si="513"/>
        <v/>
      </c>
      <c r="X220" s="132" t="str">
        <f t="shared" si="513"/>
        <v/>
      </c>
      <c r="Y220" s="132" t="str">
        <f t="shared" si="513"/>
        <v/>
      </c>
      <c r="Z220" s="132" t="str">
        <f t="shared" si="513"/>
        <v/>
      </c>
      <c r="AA220" s="132" t="str">
        <f t="shared" si="513"/>
        <v/>
      </c>
    </row>
    <row r="221" spans="1:27" s="73" customFormat="1" ht="18" customHeight="1" x14ac:dyDescent="0.25">
      <c r="A221" s="173" t="str">
        <f>'CLINs &amp; Ceiling Rates'!B8</f>
        <v>Administrative Project Manager</v>
      </c>
      <c r="B221" s="173" t="str">
        <f>'CLINs &amp; Ceiling Rates'!C8</f>
        <v>Administrative Project Manager</v>
      </c>
      <c r="C221" s="174" t="str">
        <f>'CLINs &amp; Ceiling Rates'!$G8</f>
        <v>1702003C</v>
      </c>
      <c r="D221" s="211">
        <f>IF('CLINs &amp; Ceiling Rates'!D237="",SUM('Labor Loading Matrix'!H221:AA221),SUM(E221:G221))</f>
        <v>480</v>
      </c>
      <c r="E221" s="175">
        <f>SUM(IF('CLINs &amp; Ceiling Rates'!$D$237="OPS",'Labor Loading Matrix'!H221,0),IF('CLINs &amp; Ceiling Rates'!$D$238="OPS",'Labor Loading Matrix'!I221,0),IF('CLINs &amp; Ceiling Rates'!$D$239="OPS",'Labor Loading Matrix'!J221,0),IF('CLINs &amp; Ceiling Rates'!$D$240="OPS",'Labor Loading Matrix'!K221,0),IF('CLINs &amp; Ceiling Rates'!$D$241="OPS",'Labor Loading Matrix'!L221,0),IF('CLINs &amp; Ceiling Rates'!$D$242="OPS",'Labor Loading Matrix'!M221,0),IF('CLINs &amp; Ceiling Rates'!$D$243="OPS",'Labor Loading Matrix'!N221,0),IF('CLINs &amp; Ceiling Rates'!$D$244="OPS",'Labor Loading Matrix'!O221,0),IF('CLINs &amp; Ceiling Rates'!$D$245="OPS",'Labor Loading Matrix'!P221,0),IF('CLINs &amp; Ceiling Rates'!$D$246="OPS",'Labor Loading Matrix'!Q221,0),IF('CLINs &amp; Ceiling Rates'!$D$247="OPS",'Labor Loading Matrix'!R221,0),IF('CLINs &amp; Ceiling Rates'!$D$248="OPS",'Labor Loading Matrix'!S221,0),IF('CLINs &amp; Ceiling Rates'!$D$249="OPS",'Labor Loading Matrix'!T221,0),IF('CLINs &amp; Ceiling Rates'!$D$250="OPS",'Labor Loading Matrix'!U221,0),IF('CLINs &amp; Ceiling Rates'!$D$251="OPS",'Labor Loading Matrix'!V221,0),IF('CLINs &amp; Ceiling Rates'!$D$252="OPS",'Labor Loading Matrix'!W221,0),IF('CLINs &amp; Ceiling Rates'!$D$253="OPS",'Labor Loading Matrix'!X221,0),IF('CLINs &amp; Ceiling Rates'!$D$254="OPS",'Labor Loading Matrix'!Y221,0),IF('CLINs &amp; Ceiling Rates'!$D$255="OPS",'Labor Loading Matrix'!Z221,0),IF('CLINs &amp; Ceiling Rates'!$D$256="OPS",'Labor Loading Matrix'!AA221,0))</f>
        <v>360</v>
      </c>
      <c r="F221" s="175">
        <f>SUM(IF('CLINs &amp; Ceiling Rates'!$D$237="F&amp;E",'Labor Loading Matrix'!H221,0),IF('CLINs &amp; Ceiling Rates'!$D$238="F&amp;E",'Labor Loading Matrix'!I221,0),IF('CLINs &amp; Ceiling Rates'!$D$239="F&amp;E",'Labor Loading Matrix'!J221,0),IF('CLINs &amp; Ceiling Rates'!$D$240="F&amp;E",'Labor Loading Matrix'!K221,0),IF('CLINs &amp; Ceiling Rates'!$D$241="F&amp;E",'Labor Loading Matrix'!L221,0),IF('CLINs &amp; Ceiling Rates'!$D$242="F&amp;E",'Labor Loading Matrix'!M221,0),IF('CLINs &amp; Ceiling Rates'!$D$243="F&amp;E",'Labor Loading Matrix'!N221,0),IF('CLINs &amp; Ceiling Rates'!$D$244="F&amp;E",'Labor Loading Matrix'!O221,0),IF('CLINs &amp; Ceiling Rates'!$D$245="F&amp;E",'Labor Loading Matrix'!P221,0),IF('CLINs &amp; Ceiling Rates'!$D$246="F&amp;E",'Labor Loading Matrix'!Q221,0),IF('CLINs &amp; Ceiling Rates'!$D$247="F&amp;E",'Labor Loading Matrix'!R221,0),IF('CLINs &amp; Ceiling Rates'!$D$248="F&amp;E",'Labor Loading Matrix'!S221,0),IF('CLINs &amp; Ceiling Rates'!$D$249="F&amp;E",'Labor Loading Matrix'!T221,0),IF('CLINs &amp; Ceiling Rates'!$D$250="F&amp;E",'Labor Loading Matrix'!U221,0),IF('CLINs &amp; Ceiling Rates'!$D$251="F&amp;E",'Labor Loading Matrix'!V221,0),IF('CLINs &amp; Ceiling Rates'!$D$252="F&amp;E",'Labor Loading Matrix'!W221,0),IF('CLINs &amp; Ceiling Rates'!$D$253="F&amp;E",'Labor Loading Matrix'!X221,0),IF('CLINs &amp; Ceiling Rates'!$D$254="F&amp;E",'Labor Loading Matrix'!Y221,0),IF('CLINs &amp; Ceiling Rates'!$D$255="F&amp;E",'Labor Loading Matrix'!Z221,0),IF('CLINs &amp; Ceiling Rates'!$D$256="F&amp;E",'Labor Loading Matrix'!AA221,0))</f>
        <v>120</v>
      </c>
      <c r="G221" s="175">
        <f>SUM(IF('CLINs &amp; Ceiling Rates'!$D$237="R&amp;D",'Labor Loading Matrix'!H221,0),IF('CLINs &amp; Ceiling Rates'!$D$238="R&amp;D",'Labor Loading Matrix'!I221,0),IF('CLINs &amp; Ceiling Rates'!$D$239="R&amp;D",'Labor Loading Matrix'!J221,0),IF('CLINs &amp; Ceiling Rates'!$D$240="R&amp;D",'Labor Loading Matrix'!K221,0),IF('CLINs &amp; Ceiling Rates'!$D$241="R&amp;D",'Labor Loading Matrix'!L221,0),IF('CLINs &amp; Ceiling Rates'!$D$242="R&amp;D",'Labor Loading Matrix'!M221,0),IF('CLINs &amp; Ceiling Rates'!$D$243="R&amp;D",'Labor Loading Matrix'!N221,0),IF('CLINs &amp; Ceiling Rates'!$D$244="R&amp;D",'Labor Loading Matrix'!O221,0),IF('CLINs &amp; Ceiling Rates'!$D$245="R&amp;D",'Labor Loading Matrix'!P221,0),IF('CLINs &amp; Ceiling Rates'!$D$246="R&amp;D",'Labor Loading Matrix'!Q221,0),IF('CLINs &amp; Ceiling Rates'!$D$247="R&amp;D",'Labor Loading Matrix'!R221,0),IF('CLINs &amp; Ceiling Rates'!$D$248="R&amp;D",'Labor Loading Matrix'!S221,0),IF('CLINs &amp; Ceiling Rates'!$D$249="R&amp;D",'Labor Loading Matrix'!T221,0),IF('CLINs &amp; Ceiling Rates'!$D$250="R&amp;D",'Labor Loading Matrix'!U221,0),IF('CLINs &amp; Ceiling Rates'!$D$251="R&amp;D",'Labor Loading Matrix'!V221,0),IF('CLINs &amp; Ceiling Rates'!$D$252="R&amp;D",'Labor Loading Matrix'!W221,0),IF('CLINs &amp; Ceiling Rates'!$D$253="R&amp;D",'Labor Loading Matrix'!X221,0),IF('CLINs &amp; Ceiling Rates'!$D$254="R&amp;D",'Labor Loading Matrix'!Y221,0),IF('CLINs &amp; Ceiling Rates'!$D$255="R&amp;D",'Labor Loading Matrix'!Z221,0),IF('CLINs &amp; Ceiling Rates'!$D$256="R&amp;D",'Labor Loading Matrix'!AA221,0))</f>
        <v>0</v>
      </c>
      <c r="H221" s="136">
        <v>360</v>
      </c>
      <c r="I221" s="136">
        <v>120</v>
      </c>
      <c r="J221" s="136"/>
      <c r="K221" s="136"/>
      <c r="L221" s="136"/>
      <c r="M221" s="136"/>
      <c r="N221" s="136"/>
      <c r="O221" s="136"/>
      <c r="P221" s="136"/>
      <c r="Q221" s="136"/>
      <c r="R221" s="136"/>
      <c r="S221" s="136"/>
      <c r="T221" s="136"/>
      <c r="U221" s="136"/>
      <c r="V221" s="136"/>
      <c r="W221" s="136"/>
      <c r="X221" s="136"/>
      <c r="Y221" s="136"/>
      <c r="Z221" s="136"/>
      <c r="AA221" s="136"/>
    </row>
    <row r="222" spans="1:27" s="73" customFormat="1" ht="18" customHeight="1" x14ac:dyDescent="0.25">
      <c r="A222" s="173" t="str">
        <f>'CLINs &amp; Ceiling Rates'!B9</f>
        <v>Senior II Business/Financial/Management Analyst</v>
      </c>
      <c r="B222" s="173" t="str">
        <f>'CLINs &amp; Ceiling Rates'!C9</f>
        <v>Senior II Business/Financial/Management Analyst</v>
      </c>
      <c r="C222" s="174" t="str">
        <f>'CLINs &amp; Ceiling Rates'!$G9</f>
        <v>1702060C</v>
      </c>
      <c r="D222" s="211">
        <f>IF('CLINs &amp; Ceiling Rates'!D238="",SUM('Labor Loading Matrix'!H222:AA222),SUM(E222:F222))</f>
        <v>1920</v>
      </c>
      <c r="E222" s="175">
        <f>SUM(IF('CLINs &amp; Ceiling Rates'!$D$237="OPS",'Labor Loading Matrix'!H222,0),IF('CLINs &amp; Ceiling Rates'!$D$238="OPS",'Labor Loading Matrix'!I222,0),IF('CLINs &amp; Ceiling Rates'!$D$239="OPS",'Labor Loading Matrix'!J222,0),IF('CLINs &amp; Ceiling Rates'!$D$240="OPS",'Labor Loading Matrix'!K222,0),IF('CLINs &amp; Ceiling Rates'!$D$241="OPS",'Labor Loading Matrix'!L222,0),IF('CLINs &amp; Ceiling Rates'!$D$242="OPS",'Labor Loading Matrix'!M222,0),IF('CLINs &amp; Ceiling Rates'!$D$243="OPS",'Labor Loading Matrix'!N222,0),IF('CLINs &amp; Ceiling Rates'!$D$244="OPS",'Labor Loading Matrix'!O222,0),IF('CLINs &amp; Ceiling Rates'!$D$245="OPS",'Labor Loading Matrix'!P222,0),IF('CLINs &amp; Ceiling Rates'!$D$246="OPS",'Labor Loading Matrix'!Q222,0),IF('CLINs &amp; Ceiling Rates'!$D$247="OPS",'Labor Loading Matrix'!R222,0),IF('CLINs &amp; Ceiling Rates'!$D$248="OPS",'Labor Loading Matrix'!S222,0),IF('CLINs &amp; Ceiling Rates'!$D$249="OPS",'Labor Loading Matrix'!T222,0),IF('CLINs &amp; Ceiling Rates'!$D$250="OPS",'Labor Loading Matrix'!U222,0),IF('CLINs &amp; Ceiling Rates'!$D$251="OPS",'Labor Loading Matrix'!V222,0),IF('CLINs &amp; Ceiling Rates'!$D$252="OPS",'Labor Loading Matrix'!W222,0),IF('CLINs &amp; Ceiling Rates'!$D$253="OPS",'Labor Loading Matrix'!X222,0),IF('CLINs &amp; Ceiling Rates'!$D$254="OPS",'Labor Loading Matrix'!Y222,0),IF('CLINs &amp; Ceiling Rates'!$D$255="OPS",'Labor Loading Matrix'!Z222,0),IF('CLINs &amp; Ceiling Rates'!$D$256="OPS",'Labor Loading Matrix'!AA222,0))</f>
        <v>1440</v>
      </c>
      <c r="F222" s="175">
        <f>SUM(IF('CLINs &amp; Ceiling Rates'!$D$237="F&amp;E",'Labor Loading Matrix'!H222,0),IF('CLINs &amp; Ceiling Rates'!$D$238="F&amp;E",'Labor Loading Matrix'!I222,0),IF('CLINs &amp; Ceiling Rates'!$D$239="F&amp;E",'Labor Loading Matrix'!J222,0),IF('CLINs &amp; Ceiling Rates'!$D$240="F&amp;E",'Labor Loading Matrix'!K222,0),IF('CLINs &amp; Ceiling Rates'!$D$241="F&amp;E",'Labor Loading Matrix'!L222,0),IF('CLINs &amp; Ceiling Rates'!$D$242="F&amp;E",'Labor Loading Matrix'!M222,0),IF('CLINs &amp; Ceiling Rates'!$D$243="F&amp;E",'Labor Loading Matrix'!N222,0),IF('CLINs &amp; Ceiling Rates'!$D$244="F&amp;E",'Labor Loading Matrix'!O222,0),IF('CLINs &amp; Ceiling Rates'!$D$245="F&amp;E",'Labor Loading Matrix'!P222,0),IF('CLINs &amp; Ceiling Rates'!$D$246="F&amp;E",'Labor Loading Matrix'!Q222,0),IF('CLINs &amp; Ceiling Rates'!$D$247="F&amp;E",'Labor Loading Matrix'!R222,0),IF('CLINs &amp; Ceiling Rates'!$D$248="F&amp;E",'Labor Loading Matrix'!S222,0),IF('CLINs &amp; Ceiling Rates'!$D$249="F&amp;E",'Labor Loading Matrix'!T222,0),IF('CLINs &amp; Ceiling Rates'!$D$250="F&amp;E",'Labor Loading Matrix'!U222,0),IF('CLINs &amp; Ceiling Rates'!$D$251="F&amp;E",'Labor Loading Matrix'!V222,0),IF('CLINs &amp; Ceiling Rates'!$D$252="F&amp;E",'Labor Loading Matrix'!W222,0),IF('CLINs &amp; Ceiling Rates'!$D$253="F&amp;E",'Labor Loading Matrix'!X222,0),IF('CLINs &amp; Ceiling Rates'!$D$254="F&amp;E",'Labor Loading Matrix'!Y222,0),IF('CLINs &amp; Ceiling Rates'!$D$255="F&amp;E",'Labor Loading Matrix'!Z222,0),IF('CLINs &amp; Ceiling Rates'!$D$256="F&amp;E",'Labor Loading Matrix'!AA222,0))</f>
        <v>480</v>
      </c>
      <c r="G222" s="175">
        <f>SUM(IF('CLINs &amp; Ceiling Rates'!$D$237="R&amp;D",'Labor Loading Matrix'!H222,0),IF('CLINs &amp; Ceiling Rates'!$D$238="R&amp;D",'Labor Loading Matrix'!I222,0),IF('CLINs &amp; Ceiling Rates'!$D$239="R&amp;D",'Labor Loading Matrix'!J222,0),IF('CLINs &amp; Ceiling Rates'!$D$240="R&amp;D",'Labor Loading Matrix'!K222,0),IF('CLINs &amp; Ceiling Rates'!$D$241="R&amp;D",'Labor Loading Matrix'!L222,0),IF('CLINs &amp; Ceiling Rates'!$D$242="R&amp;D",'Labor Loading Matrix'!M222,0),IF('CLINs &amp; Ceiling Rates'!$D$243="R&amp;D",'Labor Loading Matrix'!N222,0),IF('CLINs &amp; Ceiling Rates'!$D$244="R&amp;D",'Labor Loading Matrix'!O222,0),IF('CLINs &amp; Ceiling Rates'!$D$245="R&amp;D",'Labor Loading Matrix'!P222,0),IF('CLINs &amp; Ceiling Rates'!$D$246="R&amp;D",'Labor Loading Matrix'!Q222,0),IF('CLINs &amp; Ceiling Rates'!$D$247="R&amp;D",'Labor Loading Matrix'!R222,0),IF('CLINs &amp; Ceiling Rates'!$D$248="R&amp;D",'Labor Loading Matrix'!S222,0),IF('CLINs &amp; Ceiling Rates'!$D$249="R&amp;D",'Labor Loading Matrix'!T222,0),IF('CLINs &amp; Ceiling Rates'!$D$250="R&amp;D",'Labor Loading Matrix'!U222,0),IF('CLINs &amp; Ceiling Rates'!$D$251="R&amp;D",'Labor Loading Matrix'!V222,0),IF('CLINs &amp; Ceiling Rates'!$D$252="R&amp;D",'Labor Loading Matrix'!W222,0),IF('CLINs &amp; Ceiling Rates'!$D$253="R&amp;D",'Labor Loading Matrix'!X222,0),IF('CLINs &amp; Ceiling Rates'!$D$254="R&amp;D",'Labor Loading Matrix'!Y222,0),IF('CLINs &amp; Ceiling Rates'!$D$255="R&amp;D",'Labor Loading Matrix'!Z222,0),IF('CLINs &amp; Ceiling Rates'!$D$256="R&amp;D",'Labor Loading Matrix'!AA222,0))</f>
        <v>0</v>
      </c>
      <c r="H222" s="136"/>
      <c r="I222" s="136"/>
      <c r="J222" s="136">
        <v>1440</v>
      </c>
      <c r="K222" s="136">
        <v>480</v>
      </c>
      <c r="L222" s="136"/>
      <c r="M222" s="136"/>
      <c r="N222" s="136"/>
      <c r="O222" s="136"/>
      <c r="P222" s="136"/>
      <c r="Q222" s="136"/>
      <c r="R222" s="136"/>
      <c r="S222" s="136"/>
      <c r="T222" s="136"/>
      <c r="U222" s="136"/>
      <c r="V222" s="136"/>
      <c r="W222" s="136"/>
      <c r="X222" s="136"/>
      <c r="Y222" s="136"/>
      <c r="Z222" s="136"/>
      <c r="AA222" s="136"/>
    </row>
    <row r="223" spans="1:27" s="73" customFormat="1" ht="18" customHeight="1" x14ac:dyDescent="0.25">
      <c r="A223" s="173" t="str">
        <f>'CLINs &amp; Ceiling Rates'!B10</f>
        <v>Senior II Business/Financial/Management Analyst</v>
      </c>
      <c r="B223" s="173" t="str">
        <f>'CLINs &amp; Ceiling Rates'!C10</f>
        <v>Senior II Business/Financial/Management Analyst</v>
      </c>
      <c r="C223" s="174" t="str">
        <f>'CLINs &amp; Ceiling Rates'!$G10</f>
        <v>1702060C</v>
      </c>
      <c r="D223" s="211">
        <f>IF('CLINs &amp; Ceiling Rates'!D239="",SUM('Labor Loading Matrix'!H223:AA223),SUM(E223:F223))</f>
        <v>1920</v>
      </c>
      <c r="E223" s="175">
        <f>SUM(IF('CLINs &amp; Ceiling Rates'!$D$237="OPS",'Labor Loading Matrix'!H223,0),IF('CLINs &amp; Ceiling Rates'!$D$238="OPS",'Labor Loading Matrix'!I223,0),IF('CLINs &amp; Ceiling Rates'!$D$239="OPS",'Labor Loading Matrix'!J223,0),IF('CLINs &amp; Ceiling Rates'!$D$240="OPS",'Labor Loading Matrix'!K223,0),IF('CLINs &amp; Ceiling Rates'!$D$241="OPS",'Labor Loading Matrix'!L223,0),IF('CLINs &amp; Ceiling Rates'!$D$242="OPS",'Labor Loading Matrix'!M223,0),IF('CLINs &amp; Ceiling Rates'!$D$243="OPS",'Labor Loading Matrix'!N223,0),IF('CLINs &amp; Ceiling Rates'!$D$244="OPS",'Labor Loading Matrix'!O223,0),IF('CLINs &amp; Ceiling Rates'!$D$245="OPS",'Labor Loading Matrix'!P223,0),IF('CLINs &amp; Ceiling Rates'!$D$246="OPS",'Labor Loading Matrix'!Q223,0),IF('CLINs &amp; Ceiling Rates'!$D$247="OPS",'Labor Loading Matrix'!R223,0),IF('CLINs &amp; Ceiling Rates'!$D$248="OPS",'Labor Loading Matrix'!S223,0),IF('CLINs &amp; Ceiling Rates'!$D$249="OPS",'Labor Loading Matrix'!T223,0),IF('CLINs &amp; Ceiling Rates'!$D$250="OPS",'Labor Loading Matrix'!U223,0),IF('CLINs &amp; Ceiling Rates'!$D$251="OPS",'Labor Loading Matrix'!V223,0),IF('CLINs &amp; Ceiling Rates'!$D$252="OPS",'Labor Loading Matrix'!W223,0),IF('CLINs &amp; Ceiling Rates'!$D$253="OPS",'Labor Loading Matrix'!X223,0),IF('CLINs &amp; Ceiling Rates'!$D$254="OPS",'Labor Loading Matrix'!Y223,0),IF('CLINs &amp; Ceiling Rates'!$D$255="OPS",'Labor Loading Matrix'!Z223,0),IF('CLINs &amp; Ceiling Rates'!$D$256="OPS",'Labor Loading Matrix'!AA223,0))</f>
        <v>1440</v>
      </c>
      <c r="F223" s="175">
        <f>SUM(IF('CLINs &amp; Ceiling Rates'!$D$237="F&amp;E",'Labor Loading Matrix'!H223,0),IF('CLINs &amp; Ceiling Rates'!$D$238="F&amp;E",'Labor Loading Matrix'!I223,0),IF('CLINs &amp; Ceiling Rates'!$D$239="F&amp;E",'Labor Loading Matrix'!J223,0),IF('CLINs &amp; Ceiling Rates'!$D$240="F&amp;E",'Labor Loading Matrix'!K223,0),IF('CLINs &amp; Ceiling Rates'!$D$241="F&amp;E",'Labor Loading Matrix'!L223,0),IF('CLINs &amp; Ceiling Rates'!$D$242="F&amp;E",'Labor Loading Matrix'!M223,0),IF('CLINs &amp; Ceiling Rates'!$D$243="F&amp;E",'Labor Loading Matrix'!N223,0),IF('CLINs &amp; Ceiling Rates'!$D$244="F&amp;E",'Labor Loading Matrix'!O223,0),IF('CLINs &amp; Ceiling Rates'!$D$245="F&amp;E",'Labor Loading Matrix'!P223,0),IF('CLINs &amp; Ceiling Rates'!$D$246="F&amp;E",'Labor Loading Matrix'!Q223,0),IF('CLINs &amp; Ceiling Rates'!$D$247="F&amp;E",'Labor Loading Matrix'!R223,0),IF('CLINs &amp; Ceiling Rates'!$D$248="F&amp;E",'Labor Loading Matrix'!S223,0),IF('CLINs &amp; Ceiling Rates'!$D$249="F&amp;E",'Labor Loading Matrix'!T223,0),IF('CLINs &amp; Ceiling Rates'!$D$250="F&amp;E",'Labor Loading Matrix'!U223,0),IF('CLINs &amp; Ceiling Rates'!$D$251="F&amp;E",'Labor Loading Matrix'!V223,0),IF('CLINs &amp; Ceiling Rates'!$D$252="F&amp;E",'Labor Loading Matrix'!W223,0),IF('CLINs &amp; Ceiling Rates'!$D$253="F&amp;E",'Labor Loading Matrix'!X223,0),IF('CLINs &amp; Ceiling Rates'!$D$254="F&amp;E",'Labor Loading Matrix'!Y223,0),IF('CLINs &amp; Ceiling Rates'!$D$255="F&amp;E",'Labor Loading Matrix'!Z223,0),IF('CLINs &amp; Ceiling Rates'!$D$256="F&amp;E",'Labor Loading Matrix'!AA223,0))</f>
        <v>480</v>
      </c>
      <c r="G223" s="175">
        <f>SUM(IF('CLINs &amp; Ceiling Rates'!$D$237="R&amp;D",'Labor Loading Matrix'!H223,0),IF('CLINs &amp; Ceiling Rates'!$D$238="R&amp;D",'Labor Loading Matrix'!I223,0),IF('CLINs &amp; Ceiling Rates'!$D$239="R&amp;D",'Labor Loading Matrix'!J223,0),IF('CLINs &amp; Ceiling Rates'!$D$240="R&amp;D",'Labor Loading Matrix'!K223,0),IF('CLINs &amp; Ceiling Rates'!$D$241="R&amp;D",'Labor Loading Matrix'!L223,0),IF('CLINs &amp; Ceiling Rates'!$D$242="R&amp;D",'Labor Loading Matrix'!M223,0),IF('CLINs &amp; Ceiling Rates'!$D$243="R&amp;D",'Labor Loading Matrix'!N223,0),IF('CLINs &amp; Ceiling Rates'!$D$244="R&amp;D",'Labor Loading Matrix'!O223,0),IF('CLINs &amp; Ceiling Rates'!$D$245="R&amp;D",'Labor Loading Matrix'!P223,0),IF('CLINs &amp; Ceiling Rates'!$D$246="R&amp;D",'Labor Loading Matrix'!Q223,0),IF('CLINs &amp; Ceiling Rates'!$D$247="R&amp;D",'Labor Loading Matrix'!R223,0),IF('CLINs &amp; Ceiling Rates'!$D$248="R&amp;D",'Labor Loading Matrix'!S223,0),IF('CLINs &amp; Ceiling Rates'!$D$249="R&amp;D",'Labor Loading Matrix'!T223,0),IF('CLINs &amp; Ceiling Rates'!$D$250="R&amp;D",'Labor Loading Matrix'!U223,0),IF('CLINs &amp; Ceiling Rates'!$D$251="R&amp;D",'Labor Loading Matrix'!V223,0),IF('CLINs &amp; Ceiling Rates'!$D$252="R&amp;D",'Labor Loading Matrix'!W223,0),IF('CLINs &amp; Ceiling Rates'!$D$253="R&amp;D",'Labor Loading Matrix'!X223,0),IF('CLINs &amp; Ceiling Rates'!$D$254="R&amp;D",'Labor Loading Matrix'!Y223,0),IF('CLINs &amp; Ceiling Rates'!$D$255="R&amp;D",'Labor Loading Matrix'!Z223,0),IF('CLINs &amp; Ceiling Rates'!$D$256="R&amp;D",'Labor Loading Matrix'!AA223,0))</f>
        <v>0</v>
      </c>
      <c r="H223" s="136"/>
      <c r="I223" s="136"/>
      <c r="J223" s="136">
        <v>1440</v>
      </c>
      <c r="K223" s="136">
        <v>480</v>
      </c>
      <c r="L223" s="136"/>
      <c r="M223" s="136"/>
      <c r="N223" s="136"/>
      <c r="O223" s="136"/>
      <c r="P223" s="136"/>
      <c r="Q223" s="136"/>
      <c r="R223" s="136"/>
      <c r="S223" s="136"/>
      <c r="T223" s="136"/>
      <c r="U223" s="136"/>
      <c r="V223" s="136"/>
      <c r="W223" s="136"/>
      <c r="X223" s="136"/>
      <c r="Y223" s="136"/>
      <c r="Z223" s="136"/>
      <c r="AA223" s="136"/>
    </row>
    <row r="224" spans="1:27" s="73" customFormat="1" ht="18" customHeight="1" x14ac:dyDescent="0.25">
      <c r="A224" s="173" t="str">
        <f>'CLINs &amp; Ceiling Rates'!B11</f>
        <v>Senior II Business/Financial/Management Analyst</v>
      </c>
      <c r="B224" s="173" t="str">
        <f>'CLINs &amp; Ceiling Rates'!C11</f>
        <v>Senior II Business/Financial/Management Analyst</v>
      </c>
      <c r="C224" s="174" t="str">
        <f>'CLINs &amp; Ceiling Rates'!$G11</f>
        <v>1702060C</v>
      </c>
      <c r="D224" s="211">
        <f>IF('CLINs &amp; Ceiling Rates'!D240="",SUM('Labor Loading Matrix'!H224:AA224),SUM(E224:F224))</f>
        <v>1920</v>
      </c>
      <c r="E224" s="175">
        <f>SUM(IF('CLINs &amp; Ceiling Rates'!$D$237="OPS",'Labor Loading Matrix'!H224,0),IF('CLINs &amp; Ceiling Rates'!$D$238="OPS",'Labor Loading Matrix'!I224,0),IF('CLINs &amp; Ceiling Rates'!$D$239="OPS",'Labor Loading Matrix'!J224,0),IF('CLINs &amp; Ceiling Rates'!$D$240="OPS",'Labor Loading Matrix'!K224,0),IF('CLINs &amp; Ceiling Rates'!$D$241="OPS",'Labor Loading Matrix'!L224,0),IF('CLINs &amp; Ceiling Rates'!$D$242="OPS",'Labor Loading Matrix'!M224,0),IF('CLINs &amp; Ceiling Rates'!$D$243="OPS",'Labor Loading Matrix'!N224,0),IF('CLINs &amp; Ceiling Rates'!$D$244="OPS",'Labor Loading Matrix'!O224,0),IF('CLINs &amp; Ceiling Rates'!$D$245="OPS",'Labor Loading Matrix'!P224,0),IF('CLINs &amp; Ceiling Rates'!$D$246="OPS",'Labor Loading Matrix'!Q224,0),IF('CLINs &amp; Ceiling Rates'!$D$247="OPS",'Labor Loading Matrix'!R224,0),IF('CLINs &amp; Ceiling Rates'!$D$248="OPS",'Labor Loading Matrix'!S224,0),IF('CLINs &amp; Ceiling Rates'!$D$249="OPS",'Labor Loading Matrix'!T224,0),IF('CLINs &amp; Ceiling Rates'!$D$250="OPS",'Labor Loading Matrix'!U224,0),IF('CLINs &amp; Ceiling Rates'!$D$251="OPS",'Labor Loading Matrix'!V224,0),IF('CLINs &amp; Ceiling Rates'!$D$252="OPS",'Labor Loading Matrix'!W224,0),IF('CLINs &amp; Ceiling Rates'!$D$253="OPS",'Labor Loading Matrix'!X224,0),IF('CLINs &amp; Ceiling Rates'!$D$254="OPS",'Labor Loading Matrix'!Y224,0),IF('CLINs &amp; Ceiling Rates'!$D$255="OPS",'Labor Loading Matrix'!Z224,0),IF('CLINs &amp; Ceiling Rates'!$D$256="OPS",'Labor Loading Matrix'!AA224,0))</f>
        <v>1440</v>
      </c>
      <c r="F224" s="175">
        <f>SUM(IF('CLINs &amp; Ceiling Rates'!$D$237="F&amp;E",'Labor Loading Matrix'!H224,0),IF('CLINs &amp; Ceiling Rates'!$D$238="F&amp;E",'Labor Loading Matrix'!I224,0),IF('CLINs &amp; Ceiling Rates'!$D$239="F&amp;E",'Labor Loading Matrix'!J224,0),IF('CLINs &amp; Ceiling Rates'!$D$240="F&amp;E",'Labor Loading Matrix'!K224,0),IF('CLINs &amp; Ceiling Rates'!$D$241="F&amp;E",'Labor Loading Matrix'!L224,0),IF('CLINs &amp; Ceiling Rates'!$D$242="F&amp;E",'Labor Loading Matrix'!M224,0),IF('CLINs &amp; Ceiling Rates'!$D$243="F&amp;E",'Labor Loading Matrix'!N224,0),IF('CLINs &amp; Ceiling Rates'!$D$244="F&amp;E",'Labor Loading Matrix'!O224,0),IF('CLINs &amp; Ceiling Rates'!$D$245="F&amp;E",'Labor Loading Matrix'!P224,0),IF('CLINs &amp; Ceiling Rates'!$D$246="F&amp;E",'Labor Loading Matrix'!Q224,0),IF('CLINs &amp; Ceiling Rates'!$D$247="F&amp;E",'Labor Loading Matrix'!R224,0),IF('CLINs &amp; Ceiling Rates'!$D$248="F&amp;E",'Labor Loading Matrix'!S224,0),IF('CLINs &amp; Ceiling Rates'!$D$249="F&amp;E",'Labor Loading Matrix'!T224,0),IF('CLINs &amp; Ceiling Rates'!$D$250="F&amp;E",'Labor Loading Matrix'!U224,0),IF('CLINs &amp; Ceiling Rates'!$D$251="F&amp;E",'Labor Loading Matrix'!V224,0),IF('CLINs &amp; Ceiling Rates'!$D$252="F&amp;E",'Labor Loading Matrix'!W224,0),IF('CLINs &amp; Ceiling Rates'!$D$253="F&amp;E",'Labor Loading Matrix'!X224,0),IF('CLINs &amp; Ceiling Rates'!$D$254="F&amp;E",'Labor Loading Matrix'!Y224,0),IF('CLINs &amp; Ceiling Rates'!$D$255="F&amp;E",'Labor Loading Matrix'!Z224,0),IF('CLINs &amp; Ceiling Rates'!$D$256="F&amp;E",'Labor Loading Matrix'!AA224,0))</f>
        <v>480</v>
      </c>
      <c r="G224" s="175">
        <f>SUM(IF('CLINs &amp; Ceiling Rates'!$D$237="R&amp;D",'Labor Loading Matrix'!H224,0),IF('CLINs &amp; Ceiling Rates'!$D$238="R&amp;D",'Labor Loading Matrix'!I224,0),IF('CLINs &amp; Ceiling Rates'!$D$239="R&amp;D",'Labor Loading Matrix'!J224,0),IF('CLINs &amp; Ceiling Rates'!$D$240="R&amp;D",'Labor Loading Matrix'!K224,0),IF('CLINs &amp; Ceiling Rates'!$D$241="R&amp;D",'Labor Loading Matrix'!L224,0),IF('CLINs &amp; Ceiling Rates'!$D$242="R&amp;D",'Labor Loading Matrix'!M224,0),IF('CLINs &amp; Ceiling Rates'!$D$243="R&amp;D",'Labor Loading Matrix'!N224,0),IF('CLINs &amp; Ceiling Rates'!$D$244="R&amp;D",'Labor Loading Matrix'!O224,0),IF('CLINs &amp; Ceiling Rates'!$D$245="R&amp;D",'Labor Loading Matrix'!P224,0),IF('CLINs &amp; Ceiling Rates'!$D$246="R&amp;D",'Labor Loading Matrix'!Q224,0),IF('CLINs &amp; Ceiling Rates'!$D$247="R&amp;D",'Labor Loading Matrix'!R224,0),IF('CLINs &amp; Ceiling Rates'!$D$248="R&amp;D",'Labor Loading Matrix'!S224,0),IF('CLINs &amp; Ceiling Rates'!$D$249="R&amp;D",'Labor Loading Matrix'!T224,0),IF('CLINs &amp; Ceiling Rates'!$D$250="R&amp;D",'Labor Loading Matrix'!U224,0),IF('CLINs &amp; Ceiling Rates'!$D$251="R&amp;D",'Labor Loading Matrix'!V224,0),IF('CLINs &amp; Ceiling Rates'!$D$252="R&amp;D",'Labor Loading Matrix'!W224,0),IF('CLINs &amp; Ceiling Rates'!$D$253="R&amp;D",'Labor Loading Matrix'!X224,0),IF('CLINs &amp; Ceiling Rates'!$D$254="R&amp;D",'Labor Loading Matrix'!Y224,0),IF('CLINs &amp; Ceiling Rates'!$D$255="R&amp;D",'Labor Loading Matrix'!Z224,0),IF('CLINs &amp; Ceiling Rates'!$D$256="R&amp;D",'Labor Loading Matrix'!AA224,0))</f>
        <v>0</v>
      </c>
      <c r="H224" s="137"/>
      <c r="I224" s="136"/>
      <c r="J224" s="136">
        <v>1440</v>
      </c>
      <c r="K224" s="136">
        <v>480</v>
      </c>
      <c r="L224" s="136"/>
      <c r="M224" s="136"/>
      <c r="N224" s="136"/>
      <c r="O224" s="136"/>
      <c r="P224" s="136"/>
      <c r="Q224" s="136"/>
      <c r="R224" s="136"/>
      <c r="S224" s="136"/>
      <c r="T224" s="136"/>
      <c r="U224" s="136"/>
      <c r="V224" s="136"/>
      <c r="W224" s="136"/>
      <c r="X224" s="136"/>
      <c r="Y224" s="136"/>
      <c r="Z224" s="136"/>
      <c r="AA224" s="136"/>
    </row>
    <row r="225" spans="1:27" s="73" customFormat="1" ht="18" customHeight="1" x14ac:dyDescent="0.25">
      <c r="A225" s="173" t="str">
        <f>'CLINs &amp; Ceiling Rates'!B12</f>
        <v>Senior I Business/Financial/Management Analyst</v>
      </c>
      <c r="B225" s="173" t="str">
        <f>'CLINs &amp; Ceiling Rates'!C12</f>
        <v>Senior I Business/Financial/Management Analyst</v>
      </c>
      <c r="C225" s="174" t="str">
        <f>'CLINs &amp; Ceiling Rates'!$G12</f>
        <v>1702058C</v>
      </c>
      <c r="D225" s="211">
        <f>IF('CLINs &amp; Ceiling Rates'!D241="",SUM('Labor Loading Matrix'!H225:AA225),SUM(E225:F225))</f>
        <v>1920</v>
      </c>
      <c r="E225" s="175">
        <f>SUM(IF('CLINs &amp; Ceiling Rates'!$D$237="OPS",'Labor Loading Matrix'!H225,0),IF('CLINs &amp; Ceiling Rates'!$D$238="OPS",'Labor Loading Matrix'!I225,0),IF('CLINs &amp; Ceiling Rates'!$D$239="OPS",'Labor Loading Matrix'!J225,0),IF('CLINs &amp; Ceiling Rates'!$D$240="OPS",'Labor Loading Matrix'!K225,0),IF('CLINs &amp; Ceiling Rates'!$D$241="OPS",'Labor Loading Matrix'!L225,0),IF('CLINs &amp; Ceiling Rates'!$D$242="OPS",'Labor Loading Matrix'!M225,0),IF('CLINs &amp; Ceiling Rates'!$D$243="OPS",'Labor Loading Matrix'!N225,0),IF('CLINs &amp; Ceiling Rates'!$D$244="OPS",'Labor Loading Matrix'!O225,0),IF('CLINs &amp; Ceiling Rates'!$D$245="OPS",'Labor Loading Matrix'!P225,0),IF('CLINs &amp; Ceiling Rates'!$D$246="OPS",'Labor Loading Matrix'!Q225,0),IF('CLINs &amp; Ceiling Rates'!$D$247="OPS",'Labor Loading Matrix'!R225,0),IF('CLINs &amp; Ceiling Rates'!$D$248="OPS",'Labor Loading Matrix'!S225,0),IF('CLINs &amp; Ceiling Rates'!$D$249="OPS",'Labor Loading Matrix'!T225,0),IF('CLINs &amp; Ceiling Rates'!$D$250="OPS",'Labor Loading Matrix'!U225,0),IF('CLINs &amp; Ceiling Rates'!$D$251="OPS",'Labor Loading Matrix'!V225,0),IF('CLINs &amp; Ceiling Rates'!$D$252="OPS",'Labor Loading Matrix'!W225,0),IF('CLINs &amp; Ceiling Rates'!$D$253="OPS",'Labor Loading Matrix'!X225,0),IF('CLINs &amp; Ceiling Rates'!$D$254="OPS",'Labor Loading Matrix'!Y225,0),IF('CLINs &amp; Ceiling Rates'!$D$255="OPS",'Labor Loading Matrix'!Z225,0),IF('CLINs &amp; Ceiling Rates'!$D$256="OPS",'Labor Loading Matrix'!AA225,0))</f>
        <v>1440</v>
      </c>
      <c r="F225" s="175">
        <f>SUM(IF('CLINs &amp; Ceiling Rates'!$D$237="F&amp;E",'Labor Loading Matrix'!H225,0),IF('CLINs &amp; Ceiling Rates'!$D$238="F&amp;E",'Labor Loading Matrix'!I225,0),IF('CLINs &amp; Ceiling Rates'!$D$239="F&amp;E",'Labor Loading Matrix'!J225,0),IF('CLINs &amp; Ceiling Rates'!$D$240="F&amp;E",'Labor Loading Matrix'!K225,0),IF('CLINs &amp; Ceiling Rates'!$D$241="F&amp;E",'Labor Loading Matrix'!L225,0),IF('CLINs &amp; Ceiling Rates'!$D$242="F&amp;E",'Labor Loading Matrix'!M225,0),IF('CLINs &amp; Ceiling Rates'!$D$243="F&amp;E",'Labor Loading Matrix'!N225,0),IF('CLINs &amp; Ceiling Rates'!$D$244="F&amp;E",'Labor Loading Matrix'!O225,0),IF('CLINs &amp; Ceiling Rates'!$D$245="F&amp;E",'Labor Loading Matrix'!P225,0),IF('CLINs &amp; Ceiling Rates'!$D$246="F&amp;E",'Labor Loading Matrix'!Q225,0),IF('CLINs &amp; Ceiling Rates'!$D$247="F&amp;E",'Labor Loading Matrix'!R225,0),IF('CLINs &amp; Ceiling Rates'!$D$248="F&amp;E",'Labor Loading Matrix'!S225,0),IF('CLINs &amp; Ceiling Rates'!$D$249="F&amp;E",'Labor Loading Matrix'!T225,0),IF('CLINs &amp; Ceiling Rates'!$D$250="F&amp;E",'Labor Loading Matrix'!U225,0),IF('CLINs &amp; Ceiling Rates'!$D$251="F&amp;E",'Labor Loading Matrix'!V225,0),IF('CLINs &amp; Ceiling Rates'!$D$252="F&amp;E",'Labor Loading Matrix'!W225,0),IF('CLINs &amp; Ceiling Rates'!$D$253="F&amp;E",'Labor Loading Matrix'!X225,0),IF('CLINs &amp; Ceiling Rates'!$D$254="F&amp;E",'Labor Loading Matrix'!Y225,0),IF('CLINs &amp; Ceiling Rates'!$D$255="F&amp;E",'Labor Loading Matrix'!Z225,0),IF('CLINs &amp; Ceiling Rates'!$D$256="F&amp;E",'Labor Loading Matrix'!AA225,0))</f>
        <v>480</v>
      </c>
      <c r="G225" s="175">
        <f>SUM(IF('CLINs &amp; Ceiling Rates'!$D$237="R&amp;D",'Labor Loading Matrix'!H225,0),IF('CLINs &amp; Ceiling Rates'!$D$238="R&amp;D",'Labor Loading Matrix'!I225,0),IF('CLINs &amp; Ceiling Rates'!$D$239="R&amp;D",'Labor Loading Matrix'!J225,0),IF('CLINs &amp; Ceiling Rates'!$D$240="R&amp;D",'Labor Loading Matrix'!K225,0),IF('CLINs &amp; Ceiling Rates'!$D$241="R&amp;D",'Labor Loading Matrix'!L225,0),IF('CLINs &amp; Ceiling Rates'!$D$242="R&amp;D",'Labor Loading Matrix'!M225,0),IF('CLINs &amp; Ceiling Rates'!$D$243="R&amp;D",'Labor Loading Matrix'!N225,0),IF('CLINs &amp; Ceiling Rates'!$D$244="R&amp;D",'Labor Loading Matrix'!O225,0),IF('CLINs &amp; Ceiling Rates'!$D$245="R&amp;D",'Labor Loading Matrix'!P225,0),IF('CLINs &amp; Ceiling Rates'!$D$246="R&amp;D",'Labor Loading Matrix'!Q225,0),IF('CLINs &amp; Ceiling Rates'!$D$247="R&amp;D",'Labor Loading Matrix'!R225,0),IF('CLINs &amp; Ceiling Rates'!$D$248="R&amp;D",'Labor Loading Matrix'!S225,0),IF('CLINs &amp; Ceiling Rates'!$D$249="R&amp;D",'Labor Loading Matrix'!T225,0),IF('CLINs &amp; Ceiling Rates'!$D$250="R&amp;D",'Labor Loading Matrix'!U225,0),IF('CLINs &amp; Ceiling Rates'!$D$251="R&amp;D",'Labor Loading Matrix'!V225,0),IF('CLINs &amp; Ceiling Rates'!$D$252="R&amp;D",'Labor Loading Matrix'!W225,0),IF('CLINs &amp; Ceiling Rates'!$D$253="R&amp;D",'Labor Loading Matrix'!X225,0),IF('CLINs &amp; Ceiling Rates'!$D$254="R&amp;D",'Labor Loading Matrix'!Y225,0),IF('CLINs &amp; Ceiling Rates'!$D$255="R&amp;D",'Labor Loading Matrix'!Z225,0),IF('CLINs &amp; Ceiling Rates'!$D$256="R&amp;D",'Labor Loading Matrix'!AA225,0))</f>
        <v>0</v>
      </c>
      <c r="H225" s="137"/>
      <c r="I225" s="136"/>
      <c r="J225" s="136">
        <v>1440</v>
      </c>
      <c r="K225" s="136">
        <v>480</v>
      </c>
      <c r="L225" s="136"/>
      <c r="M225" s="136"/>
      <c r="N225" s="136"/>
      <c r="O225" s="136"/>
      <c r="P225" s="136"/>
      <c r="Q225" s="136"/>
      <c r="R225" s="136"/>
      <c r="S225" s="136"/>
      <c r="T225" s="136"/>
      <c r="U225" s="136"/>
      <c r="V225" s="136"/>
      <c r="W225" s="136"/>
      <c r="X225" s="136"/>
      <c r="Y225" s="136"/>
      <c r="Z225" s="136"/>
      <c r="AA225" s="136"/>
    </row>
    <row r="226" spans="1:27" s="73" customFormat="1" ht="18" customHeight="1" x14ac:dyDescent="0.25">
      <c r="A226" s="173" t="str">
        <f>'CLINs &amp; Ceiling Rates'!B13</f>
        <v>Senior I Business/Financial/Management Analyst</v>
      </c>
      <c r="B226" s="173" t="str">
        <f>'CLINs &amp; Ceiling Rates'!C13</f>
        <v>Senior I Business/Financial/Management Analyst</v>
      </c>
      <c r="C226" s="174" t="str">
        <f>'CLINs &amp; Ceiling Rates'!$G13</f>
        <v>1702058C</v>
      </c>
      <c r="D226" s="211">
        <f>IF('CLINs &amp; Ceiling Rates'!D242="",SUM('Labor Loading Matrix'!H226:AA226),SUM(E226:F226))</f>
        <v>1920</v>
      </c>
      <c r="E226" s="175">
        <f>SUM(IF('CLINs &amp; Ceiling Rates'!$D$237="OPS",'Labor Loading Matrix'!H226,0),IF('CLINs &amp; Ceiling Rates'!$D$238="OPS",'Labor Loading Matrix'!I226,0),IF('CLINs &amp; Ceiling Rates'!$D$239="OPS",'Labor Loading Matrix'!J226,0),IF('CLINs &amp; Ceiling Rates'!$D$240="OPS",'Labor Loading Matrix'!K226,0),IF('CLINs &amp; Ceiling Rates'!$D$241="OPS",'Labor Loading Matrix'!L226,0),IF('CLINs &amp; Ceiling Rates'!$D$242="OPS",'Labor Loading Matrix'!M226,0),IF('CLINs &amp; Ceiling Rates'!$D$243="OPS",'Labor Loading Matrix'!N226,0),IF('CLINs &amp; Ceiling Rates'!$D$244="OPS",'Labor Loading Matrix'!O226,0),IF('CLINs &amp; Ceiling Rates'!$D$245="OPS",'Labor Loading Matrix'!P226,0),IF('CLINs &amp; Ceiling Rates'!$D$246="OPS",'Labor Loading Matrix'!Q226,0),IF('CLINs &amp; Ceiling Rates'!$D$247="OPS",'Labor Loading Matrix'!R226,0),IF('CLINs &amp; Ceiling Rates'!$D$248="OPS",'Labor Loading Matrix'!S226,0),IF('CLINs &amp; Ceiling Rates'!$D$249="OPS",'Labor Loading Matrix'!T226,0),IF('CLINs &amp; Ceiling Rates'!$D$250="OPS",'Labor Loading Matrix'!U226,0),IF('CLINs &amp; Ceiling Rates'!$D$251="OPS",'Labor Loading Matrix'!V226,0),IF('CLINs &amp; Ceiling Rates'!$D$252="OPS",'Labor Loading Matrix'!W226,0),IF('CLINs &amp; Ceiling Rates'!$D$253="OPS",'Labor Loading Matrix'!X226,0),IF('CLINs &amp; Ceiling Rates'!$D$254="OPS",'Labor Loading Matrix'!Y226,0),IF('CLINs &amp; Ceiling Rates'!$D$255="OPS",'Labor Loading Matrix'!Z226,0),IF('CLINs &amp; Ceiling Rates'!$D$256="OPS",'Labor Loading Matrix'!AA226,0))</f>
        <v>1440</v>
      </c>
      <c r="F226" s="175">
        <f>SUM(IF('CLINs &amp; Ceiling Rates'!$D$237="F&amp;E",'Labor Loading Matrix'!H226,0),IF('CLINs &amp; Ceiling Rates'!$D$238="F&amp;E",'Labor Loading Matrix'!I226,0),IF('CLINs &amp; Ceiling Rates'!$D$239="F&amp;E",'Labor Loading Matrix'!J226,0),IF('CLINs &amp; Ceiling Rates'!$D$240="F&amp;E",'Labor Loading Matrix'!K226,0),IF('CLINs &amp; Ceiling Rates'!$D$241="F&amp;E",'Labor Loading Matrix'!L226,0),IF('CLINs &amp; Ceiling Rates'!$D$242="F&amp;E",'Labor Loading Matrix'!M226,0),IF('CLINs &amp; Ceiling Rates'!$D$243="F&amp;E",'Labor Loading Matrix'!N226,0),IF('CLINs &amp; Ceiling Rates'!$D$244="F&amp;E",'Labor Loading Matrix'!O226,0),IF('CLINs &amp; Ceiling Rates'!$D$245="F&amp;E",'Labor Loading Matrix'!P226,0),IF('CLINs &amp; Ceiling Rates'!$D$246="F&amp;E",'Labor Loading Matrix'!Q226,0),IF('CLINs &amp; Ceiling Rates'!$D$247="F&amp;E",'Labor Loading Matrix'!R226,0),IF('CLINs &amp; Ceiling Rates'!$D$248="F&amp;E",'Labor Loading Matrix'!S226,0),IF('CLINs &amp; Ceiling Rates'!$D$249="F&amp;E",'Labor Loading Matrix'!T226,0),IF('CLINs &amp; Ceiling Rates'!$D$250="F&amp;E",'Labor Loading Matrix'!U226,0),IF('CLINs &amp; Ceiling Rates'!$D$251="F&amp;E",'Labor Loading Matrix'!V226,0),IF('CLINs &amp; Ceiling Rates'!$D$252="F&amp;E",'Labor Loading Matrix'!W226,0),IF('CLINs &amp; Ceiling Rates'!$D$253="F&amp;E",'Labor Loading Matrix'!X226,0),IF('CLINs &amp; Ceiling Rates'!$D$254="F&amp;E",'Labor Loading Matrix'!Y226,0),IF('CLINs &amp; Ceiling Rates'!$D$255="F&amp;E",'Labor Loading Matrix'!Z226,0),IF('CLINs &amp; Ceiling Rates'!$D$256="F&amp;E",'Labor Loading Matrix'!AA226,0))</f>
        <v>480</v>
      </c>
      <c r="G226" s="175">
        <f>SUM(IF('CLINs &amp; Ceiling Rates'!$D$237="R&amp;D",'Labor Loading Matrix'!H226,0),IF('CLINs &amp; Ceiling Rates'!$D$238="R&amp;D",'Labor Loading Matrix'!I226,0),IF('CLINs &amp; Ceiling Rates'!$D$239="R&amp;D",'Labor Loading Matrix'!J226,0),IF('CLINs &amp; Ceiling Rates'!$D$240="R&amp;D",'Labor Loading Matrix'!K226,0),IF('CLINs &amp; Ceiling Rates'!$D$241="R&amp;D",'Labor Loading Matrix'!L226,0),IF('CLINs &amp; Ceiling Rates'!$D$242="R&amp;D",'Labor Loading Matrix'!M226,0),IF('CLINs &amp; Ceiling Rates'!$D$243="R&amp;D",'Labor Loading Matrix'!N226,0),IF('CLINs &amp; Ceiling Rates'!$D$244="R&amp;D",'Labor Loading Matrix'!O226,0),IF('CLINs &amp; Ceiling Rates'!$D$245="R&amp;D",'Labor Loading Matrix'!P226,0),IF('CLINs &amp; Ceiling Rates'!$D$246="R&amp;D",'Labor Loading Matrix'!Q226,0),IF('CLINs &amp; Ceiling Rates'!$D$247="R&amp;D",'Labor Loading Matrix'!R226,0),IF('CLINs &amp; Ceiling Rates'!$D$248="R&amp;D",'Labor Loading Matrix'!S226,0),IF('CLINs &amp; Ceiling Rates'!$D$249="R&amp;D",'Labor Loading Matrix'!T226,0),IF('CLINs &amp; Ceiling Rates'!$D$250="R&amp;D",'Labor Loading Matrix'!U226,0),IF('CLINs &amp; Ceiling Rates'!$D$251="R&amp;D",'Labor Loading Matrix'!V226,0),IF('CLINs &amp; Ceiling Rates'!$D$252="R&amp;D",'Labor Loading Matrix'!W226,0),IF('CLINs &amp; Ceiling Rates'!$D$253="R&amp;D",'Labor Loading Matrix'!X226,0),IF('CLINs &amp; Ceiling Rates'!$D$254="R&amp;D",'Labor Loading Matrix'!Y226,0),IF('CLINs &amp; Ceiling Rates'!$D$255="R&amp;D",'Labor Loading Matrix'!Z226,0),IF('CLINs &amp; Ceiling Rates'!$D$256="R&amp;D",'Labor Loading Matrix'!AA226,0))</f>
        <v>0</v>
      </c>
      <c r="H226" s="137"/>
      <c r="I226" s="136"/>
      <c r="J226" s="136">
        <v>1440</v>
      </c>
      <c r="K226" s="136">
        <v>480</v>
      </c>
      <c r="L226" s="136"/>
      <c r="M226" s="136"/>
      <c r="N226" s="136"/>
      <c r="O226" s="136"/>
      <c r="P226" s="136"/>
      <c r="Q226" s="136"/>
      <c r="R226" s="136"/>
      <c r="S226" s="136"/>
      <c r="T226" s="136"/>
      <c r="U226" s="136"/>
      <c r="V226" s="136"/>
      <c r="W226" s="136"/>
      <c r="X226" s="136"/>
      <c r="Y226" s="136"/>
      <c r="Z226" s="136"/>
      <c r="AA226" s="136"/>
    </row>
    <row r="227" spans="1:27" s="73" customFormat="1" ht="18" customHeight="1" x14ac:dyDescent="0.25">
      <c r="A227" s="173" t="str">
        <f>'CLINs &amp; Ceiling Rates'!B14</f>
        <v>Senior I Business/Financial/Management Analyst</v>
      </c>
      <c r="B227" s="173" t="str">
        <f>'CLINs &amp; Ceiling Rates'!C14</f>
        <v>Senior I Business/Financial/Management Analyst</v>
      </c>
      <c r="C227" s="174" t="str">
        <f>'CLINs &amp; Ceiling Rates'!$G14</f>
        <v>1702058C</v>
      </c>
      <c r="D227" s="211">
        <f>IF('CLINs &amp; Ceiling Rates'!D243="",SUM('Labor Loading Matrix'!H227:AA227),SUM(E227:F227))</f>
        <v>1920</v>
      </c>
      <c r="E227" s="175">
        <f>SUM(IF('CLINs &amp; Ceiling Rates'!$D$237="OPS",'Labor Loading Matrix'!H227,0),IF('CLINs &amp; Ceiling Rates'!$D$238="OPS",'Labor Loading Matrix'!I227,0),IF('CLINs &amp; Ceiling Rates'!$D$239="OPS",'Labor Loading Matrix'!J227,0),IF('CLINs &amp; Ceiling Rates'!$D$240="OPS",'Labor Loading Matrix'!K227,0),IF('CLINs &amp; Ceiling Rates'!$D$241="OPS",'Labor Loading Matrix'!L227,0),IF('CLINs &amp; Ceiling Rates'!$D$242="OPS",'Labor Loading Matrix'!M227,0),IF('CLINs &amp; Ceiling Rates'!$D$243="OPS",'Labor Loading Matrix'!N227,0),IF('CLINs &amp; Ceiling Rates'!$D$244="OPS",'Labor Loading Matrix'!O227,0),IF('CLINs &amp; Ceiling Rates'!$D$245="OPS",'Labor Loading Matrix'!P227,0),IF('CLINs &amp; Ceiling Rates'!$D$246="OPS",'Labor Loading Matrix'!Q227,0),IF('CLINs &amp; Ceiling Rates'!$D$247="OPS",'Labor Loading Matrix'!R227,0),IF('CLINs &amp; Ceiling Rates'!$D$248="OPS",'Labor Loading Matrix'!S227,0),IF('CLINs &amp; Ceiling Rates'!$D$249="OPS",'Labor Loading Matrix'!T227,0),IF('CLINs &amp; Ceiling Rates'!$D$250="OPS",'Labor Loading Matrix'!U227,0),IF('CLINs &amp; Ceiling Rates'!$D$251="OPS",'Labor Loading Matrix'!V227,0),IF('CLINs &amp; Ceiling Rates'!$D$252="OPS",'Labor Loading Matrix'!W227,0),IF('CLINs &amp; Ceiling Rates'!$D$253="OPS",'Labor Loading Matrix'!X227,0),IF('CLINs &amp; Ceiling Rates'!$D$254="OPS",'Labor Loading Matrix'!Y227,0),IF('CLINs &amp; Ceiling Rates'!$D$255="OPS",'Labor Loading Matrix'!Z227,0),IF('CLINs &amp; Ceiling Rates'!$D$256="OPS",'Labor Loading Matrix'!AA227,0))</f>
        <v>1440</v>
      </c>
      <c r="F227" s="175">
        <f>SUM(IF('CLINs &amp; Ceiling Rates'!$D$237="F&amp;E",'Labor Loading Matrix'!H227,0),IF('CLINs &amp; Ceiling Rates'!$D$238="F&amp;E",'Labor Loading Matrix'!I227,0),IF('CLINs &amp; Ceiling Rates'!$D$239="F&amp;E",'Labor Loading Matrix'!J227,0),IF('CLINs &amp; Ceiling Rates'!$D$240="F&amp;E",'Labor Loading Matrix'!K227,0),IF('CLINs &amp; Ceiling Rates'!$D$241="F&amp;E",'Labor Loading Matrix'!L227,0),IF('CLINs &amp; Ceiling Rates'!$D$242="F&amp;E",'Labor Loading Matrix'!M227,0),IF('CLINs &amp; Ceiling Rates'!$D$243="F&amp;E",'Labor Loading Matrix'!N227,0),IF('CLINs &amp; Ceiling Rates'!$D$244="F&amp;E",'Labor Loading Matrix'!O227,0),IF('CLINs &amp; Ceiling Rates'!$D$245="F&amp;E",'Labor Loading Matrix'!P227,0),IF('CLINs &amp; Ceiling Rates'!$D$246="F&amp;E",'Labor Loading Matrix'!Q227,0),IF('CLINs &amp; Ceiling Rates'!$D$247="F&amp;E",'Labor Loading Matrix'!R227,0),IF('CLINs &amp; Ceiling Rates'!$D$248="F&amp;E",'Labor Loading Matrix'!S227,0),IF('CLINs &amp; Ceiling Rates'!$D$249="F&amp;E",'Labor Loading Matrix'!T227,0),IF('CLINs &amp; Ceiling Rates'!$D$250="F&amp;E",'Labor Loading Matrix'!U227,0),IF('CLINs &amp; Ceiling Rates'!$D$251="F&amp;E",'Labor Loading Matrix'!V227,0),IF('CLINs &amp; Ceiling Rates'!$D$252="F&amp;E",'Labor Loading Matrix'!W227,0),IF('CLINs &amp; Ceiling Rates'!$D$253="F&amp;E",'Labor Loading Matrix'!X227,0),IF('CLINs &amp; Ceiling Rates'!$D$254="F&amp;E",'Labor Loading Matrix'!Y227,0),IF('CLINs &amp; Ceiling Rates'!$D$255="F&amp;E",'Labor Loading Matrix'!Z227,0),IF('CLINs &amp; Ceiling Rates'!$D$256="F&amp;E",'Labor Loading Matrix'!AA227,0))</f>
        <v>480</v>
      </c>
      <c r="G227" s="175">
        <f>SUM(IF('CLINs &amp; Ceiling Rates'!$D$237="R&amp;D",'Labor Loading Matrix'!H227,0),IF('CLINs &amp; Ceiling Rates'!$D$238="R&amp;D",'Labor Loading Matrix'!I227,0),IF('CLINs &amp; Ceiling Rates'!$D$239="R&amp;D",'Labor Loading Matrix'!J227,0),IF('CLINs &amp; Ceiling Rates'!$D$240="R&amp;D",'Labor Loading Matrix'!K227,0),IF('CLINs &amp; Ceiling Rates'!$D$241="R&amp;D",'Labor Loading Matrix'!L227,0),IF('CLINs &amp; Ceiling Rates'!$D$242="R&amp;D",'Labor Loading Matrix'!M227,0),IF('CLINs &amp; Ceiling Rates'!$D$243="R&amp;D",'Labor Loading Matrix'!N227,0),IF('CLINs &amp; Ceiling Rates'!$D$244="R&amp;D",'Labor Loading Matrix'!O227,0),IF('CLINs &amp; Ceiling Rates'!$D$245="R&amp;D",'Labor Loading Matrix'!P227,0),IF('CLINs &amp; Ceiling Rates'!$D$246="R&amp;D",'Labor Loading Matrix'!Q227,0),IF('CLINs &amp; Ceiling Rates'!$D$247="R&amp;D",'Labor Loading Matrix'!R227,0),IF('CLINs &amp; Ceiling Rates'!$D$248="R&amp;D",'Labor Loading Matrix'!S227,0),IF('CLINs &amp; Ceiling Rates'!$D$249="R&amp;D",'Labor Loading Matrix'!T227,0),IF('CLINs &amp; Ceiling Rates'!$D$250="R&amp;D",'Labor Loading Matrix'!U227,0),IF('CLINs &amp; Ceiling Rates'!$D$251="R&amp;D",'Labor Loading Matrix'!V227,0),IF('CLINs &amp; Ceiling Rates'!$D$252="R&amp;D",'Labor Loading Matrix'!W227,0),IF('CLINs &amp; Ceiling Rates'!$D$253="R&amp;D",'Labor Loading Matrix'!X227,0),IF('CLINs &amp; Ceiling Rates'!$D$254="R&amp;D",'Labor Loading Matrix'!Y227,0),IF('CLINs &amp; Ceiling Rates'!$D$255="R&amp;D",'Labor Loading Matrix'!Z227,0),IF('CLINs &amp; Ceiling Rates'!$D$256="R&amp;D",'Labor Loading Matrix'!AA227,0))</f>
        <v>0</v>
      </c>
      <c r="H227" s="136"/>
      <c r="I227" s="136"/>
      <c r="J227" s="136">
        <v>1440</v>
      </c>
      <c r="K227" s="136">
        <v>480</v>
      </c>
      <c r="L227" s="136"/>
      <c r="M227" s="136"/>
      <c r="N227" s="136"/>
      <c r="O227" s="136"/>
      <c r="P227" s="136"/>
      <c r="Q227" s="136"/>
      <c r="R227" s="136"/>
      <c r="S227" s="136"/>
      <c r="T227" s="136"/>
      <c r="U227" s="136"/>
      <c r="V227" s="136"/>
      <c r="W227" s="136"/>
      <c r="X227" s="136"/>
      <c r="Y227" s="136"/>
      <c r="Z227" s="136"/>
      <c r="AA227" s="136"/>
    </row>
    <row r="228" spans="1:27" s="73" customFormat="1" ht="18" customHeight="1" x14ac:dyDescent="0.25">
      <c r="A228" s="173" t="str">
        <f>'CLINs &amp; Ceiling Rates'!B15</f>
        <v>Senior I Business/Financial/Management Analyst</v>
      </c>
      <c r="B228" s="173" t="str">
        <f>'CLINs &amp; Ceiling Rates'!C15</f>
        <v>Senior I Business/Financial/Management Analyst</v>
      </c>
      <c r="C228" s="174" t="str">
        <f>'CLINs &amp; Ceiling Rates'!$G15</f>
        <v>1702058C</v>
      </c>
      <c r="D228" s="211">
        <f>IF('CLINs &amp; Ceiling Rates'!D244="",SUM('Labor Loading Matrix'!H228:AA228),SUM(E228:F228))</f>
        <v>1920</v>
      </c>
      <c r="E228" s="175">
        <f>SUM(IF('CLINs &amp; Ceiling Rates'!$D$237="OPS",'Labor Loading Matrix'!H228,0),IF('CLINs &amp; Ceiling Rates'!$D$238="OPS",'Labor Loading Matrix'!I228,0),IF('CLINs &amp; Ceiling Rates'!$D$239="OPS",'Labor Loading Matrix'!J228,0),IF('CLINs &amp; Ceiling Rates'!$D$240="OPS",'Labor Loading Matrix'!K228,0),IF('CLINs &amp; Ceiling Rates'!$D$241="OPS",'Labor Loading Matrix'!L228,0),IF('CLINs &amp; Ceiling Rates'!$D$242="OPS",'Labor Loading Matrix'!M228,0),IF('CLINs &amp; Ceiling Rates'!$D$243="OPS",'Labor Loading Matrix'!N228,0),IF('CLINs &amp; Ceiling Rates'!$D$244="OPS",'Labor Loading Matrix'!O228,0),IF('CLINs &amp; Ceiling Rates'!$D$245="OPS",'Labor Loading Matrix'!P228,0),IF('CLINs &amp; Ceiling Rates'!$D$246="OPS",'Labor Loading Matrix'!Q228,0),IF('CLINs &amp; Ceiling Rates'!$D$247="OPS",'Labor Loading Matrix'!R228,0),IF('CLINs &amp; Ceiling Rates'!$D$248="OPS",'Labor Loading Matrix'!S228,0),IF('CLINs &amp; Ceiling Rates'!$D$249="OPS",'Labor Loading Matrix'!T228,0),IF('CLINs &amp; Ceiling Rates'!$D$250="OPS",'Labor Loading Matrix'!U228,0),IF('CLINs &amp; Ceiling Rates'!$D$251="OPS",'Labor Loading Matrix'!V228,0),IF('CLINs &amp; Ceiling Rates'!$D$252="OPS",'Labor Loading Matrix'!W228,0),IF('CLINs &amp; Ceiling Rates'!$D$253="OPS",'Labor Loading Matrix'!X228,0),IF('CLINs &amp; Ceiling Rates'!$D$254="OPS",'Labor Loading Matrix'!Y228,0),IF('CLINs &amp; Ceiling Rates'!$D$255="OPS",'Labor Loading Matrix'!Z228,0),IF('CLINs &amp; Ceiling Rates'!$D$256="OPS",'Labor Loading Matrix'!AA228,0))</f>
        <v>1440</v>
      </c>
      <c r="F228" s="175">
        <f>SUM(IF('CLINs &amp; Ceiling Rates'!$D$237="F&amp;E",'Labor Loading Matrix'!H228,0),IF('CLINs &amp; Ceiling Rates'!$D$238="F&amp;E",'Labor Loading Matrix'!I228,0),IF('CLINs &amp; Ceiling Rates'!$D$239="F&amp;E",'Labor Loading Matrix'!J228,0),IF('CLINs &amp; Ceiling Rates'!$D$240="F&amp;E",'Labor Loading Matrix'!K228,0),IF('CLINs &amp; Ceiling Rates'!$D$241="F&amp;E",'Labor Loading Matrix'!L228,0),IF('CLINs &amp; Ceiling Rates'!$D$242="F&amp;E",'Labor Loading Matrix'!M228,0),IF('CLINs &amp; Ceiling Rates'!$D$243="F&amp;E",'Labor Loading Matrix'!N228,0),IF('CLINs &amp; Ceiling Rates'!$D$244="F&amp;E",'Labor Loading Matrix'!O228,0),IF('CLINs &amp; Ceiling Rates'!$D$245="F&amp;E",'Labor Loading Matrix'!P228,0),IF('CLINs &amp; Ceiling Rates'!$D$246="F&amp;E",'Labor Loading Matrix'!Q228,0),IF('CLINs &amp; Ceiling Rates'!$D$247="F&amp;E",'Labor Loading Matrix'!R228,0),IF('CLINs &amp; Ceiling Rates'!$D$248="F&amp;E",'Labor Loading Matrix'!S228,0),IF('CLINs &amp; Ceiling Rates'!$D$249="F&amp;E",'Labor Loading Matrix'!T228,0),IF('CLINs &amp; Ceiling Rates'!$D$250="F&amp;E",'Labor Loading Matrix'!U228,0),IF('CLINs &amp; Ceiling Rates'!$D$251="F&amp;E",'Labor Loading Matrix'!V228,0),IF('CLINs &amp; Ceiling Rates'!$D$252="F&amp;E",'Labor Loading Matrix'!W228,0),IF('CLINs &amp; Ceiling Rates'!$D$253="F&amp;E",'Labor Loading Matrix'!X228,0),IF('CLINs &amp; Ceiling Rates'!$D$254="F&amp;E",'Labor Loading Matrix'!Y228,0),IF('CLINs &amp; Ceiling Rates'!$D$255="F&amp;E",'Labor Loading Matrix'!Z228,0),IF('CLINs &amp; Ceiling Rates'!$D$256="F&amp;E",'Labor Loading Matrix'!AA228,0))</f>
        <v>480</v>
      </c>
      <c r="G228" s="175">
        <f>SUM(IF('CLINs &amp; Ceiling Rates'!$D$237="R&amp;D",'Labor Loading Matrix'!H228,0),IF('CLINs &amp; Ceiling Rates'!$D$238="R&amp;D",'Labor Loading Matrix'!I228,0),IF('CLINs &amp; Ceiling Rates'!$D$239="R&amp;D",'Labor Loading Matrix'!J228,0),IF('CLINs &amp; Ceiling Rates'!$D$240="R&amp;D",'Labor Loading Matrix'!K228,0),IF('CLINs &amp; Ceiling Rates'!$D$241="R&amp;D",'Labor Loading Matrix'!L228,0),IF('CLINs &amp; Ceiling Rates'!$D$242="R&amp;D",'Labor Loading Matrix'!M228,0),IF('CLINs &amp; Ceiling Rates'!$D$243="R&amp;D",'Labor Loading Matrix'!N228,0),IF('CLINs &amp; Ceiling Rates'!$D$244="R&amp;D",'Labor Loading Matrix'!O228,0),IF('CLINs &amp; Ceiling Rates'!$D$245="R&amp;D",'Labor Loading Matrix'!P228,0),IF('CLINs &amp; Ceiling Rates'!$D$246="R&amp;D",'Labor Loading Matrix'!Q228,0),IF('CLINs &amp; Ceiling Rates'!$D$247="R&amp;D",'Labor Loading Matrix'!R228,0),IF('CLINs &amp; Ceiling Rates'!$D$248="R&amp;D",'Labor Loading Matrix'!S228,0),IF('CLINs &amp; Ceiling Rates'!$D$249="R&amp;D",'Labor Loading Matrix'!T228,0),IF('CLINs &amp; Ceiling Rates'!$D$250="R&amp;D",'Labor Loading Matrix'!U228,0),IF('CLINs &amp; Ceiling Rates'!$D$251="R&amp;D",'Labor Loading Matrix'!V228,0),IF('CLINs &amp; Ceiling Rates'!$D$252="R&amp;D",'Labor Loading Matrix'!W228,0),IF('CLINs &amp; Ceiling Rates'!$D$253="R&amp;D",'Labor Loading Matrix'!X228,0),IF('CLINs &amp; Ceiling Rates'!$D$254="R&amp;D",'Labor Loading Matrix'!Y228,0),IF('CLINs &amp; Ceiling Rates'!$D$255="R&amp;D",'Labor Loading Matrix'!Z228,0),IF('CLINs &amp; Ceiling Rates'!$D$256="R&amp;D",'Labor Loading Matrix'!AA228,0))</f>
        <v>0</v>
      </c>
      <c r="H228" s="136"/>
      <c r="I228" s="136"/>
      <c r="J228" s="136">
        <v>1440</v>
      </c>
      <c r="K228" s="136">
        <v>480</v>
      </c>
      <c r="L228" s="136"/>
      <c r="M228" s="136"/>
      <c r="N228" s="136"/>
      <c r="O228" s="136"/>
      <c r="P228" s="136"/>
      <c r="Q228" s="136"/>
      <c r="R228" s="136"/>
      <c r="S228" s="136"/>
      <c r="T228" s="136"/>
      <c r="U228" s="136"/>
      <c r="V228" s="136"/>
      <c r="W228" s="136"/>
      <c r="X228" s="136"/>
      <c r="Y228" s="136"/>
      <c r="Z228" s="136"/>
      <c r="AA228" s="136"/>
    </row>
    <row r="229" spans="1:27" s="73" customFormat="1" ht="18" customHeight="1" x14ac:dyDescent="0.25">
      <c r="A229" s="173" t="str">
        <f>'CLINs &amp; Ceiling Rates'!B16</f>
        <v>Int II Business/Financial/Management Analyst</v>
      </c>
      <c r="B229" s="173" t="str">
        <f>'CLINs &amp; Ceiling Rates'!C16</f>
        <v>Int II Business/Financial/Management Analyst</v>
      </c>
      <c r="C229" s="174" t="str">
        <f>'CLINs &amp; Ceiling Rates'!$G16</f>
        <v>1702057C</v>
      </c>
      <c r="D229" s="211">
        <f>IF('CLINs &amp; Ceiling Rates'!D245="",SUM('Labor Loading Matrix'!H229:AA229),SUM(E229:F229))</f>
        <v>1920</v>
      </c>
      <c r="E229" s="175">
        <f>SUM(IF('CLINs &amp; Ceiling Rates'!$D$237="OPS",'Labor Loading Matrix'!H229,0),IF('CLINs &amp; Ceiling Rates'!$D$238="OPS",'Labor Loading Matrix'!I229,0),IF('CLINs &amp; Ceiling Rates'!$D$239="OPS",'Labor Loading Matrix'!J229,0),IF('CLINs &amp; Ceiling Rates'!$D$240="OPS",'Labor Loading Matrix'!K229,0),IF('CLINs &amp; Ceiling Rates'!$D$241="OPS",'Labor Loading Matrix'!L229,0),IF('CLINs &amp; Ceiling Rates'!$D$242="OPS",'Labor Loading Matrix'!M229,0),IF('CLINs &amp; Ceiling Rates'!$D$243="OPS",'Labor Loading Matrix'!N229,0),IF('CLINs &amp; Ceiling Rates'!$D$244="OPS",'Labor Loading Matrix'!O229,0),IF('CLINs &amp; Ceiling Rates'!$D$245="OPS",'Labor Loading Matrix'!P229,0),IF('CLINs &amp; Ceiling Rates'!$D$246="OPS",'Labor Loading Matrix'!Q229,0),IF('CLINs &amp; Ceiling Rates'!$D$247="OPS",'Labor Loading Matrix'!R229,0),IF('CLINs &amp; Ceiling Rates'!$D$248="OPS",'Labor Loading Matrix'!S229,0),IF('CLINs &amp; Ceiling Rates'!$D$249="OPS",'Labor Loading Matrix'!T229,0),IF('CLINs &amp; Ceiling Rates'!$D$250="OPS",'Labor Loading Matrix'!U229,0),IF('CLINs &amp; Ceiling Rates'!$D$251="OPS",'Labor Loading Matrix'!V229,0),IF('CLINs &amp; Ceiling Rates'!$D$252="OPS",'Labor Loading Matrix'!W229,0),IF('CLINs &amp; Ceiling Rates'!$D$253="OPS",'Labor Loading Matrix'!X229,0),IF('CLINs &amp; Ceiling Rates'!$D$254="OPS",'Labor Loading Matrix'!Y229,0),IF('CLINs &amp; Ceiling Rates'!$D$255="OPS",'Labor Loading Matrix'!Z229,0),IF('CLINs &amp; Ceiling Rates'!$D$256="OPS",'Labor Loading Matrix'!AA229,0))</f>
        <v>1440</v>
      </c>
      <c r="F229" s="175">
        <f>SUM(IF('CLINs &amp; Ceiling Rates'!$D$237="F&amp;E",'Labor Loading Matrix'!H229,0),IF('CLINs &amp; Ceiling Rates'!$D$238="F&amp;E",'Labor Loading Matrix'!I229,0),IF('CLINs &amp; Ceiling Rates'!$D$239="F&amp;E",'Labor Loading Matrix'!J229,0),IF('CLINs &amp; Ceiling Rates'!$D$240="F&amp;E",'Labor Loading Matrix'!K229,0),IF('CLINs &amp; Ceiling Rates'!$D$241="F&amp;E",'Labor Loading Matrix'!L229,0),IF('CLINs &amp; Ceiling Rates'!$D$242="F&amp;E",'Labor Loading Matrix'!M229,0),IF('CLINs &amp; Ceiling Rates'!$D$243="F&amp;E",'Labor Loading Matrix'!N229,0),IF('CLINs &amp; Ceiling Rates'!$D$244="F&amp;E",'Labor Loading Matrix'!O229,0),IF('CLINs &amp; Ceiling Rates'!$D$245="F&amp;E",'Labor Loading Matrix'!P229,0),IF('CLINs &amp; Ceiling Rates'!$D$246="F&amp;E",'Labor Loading Matrix'!Q229,0),IF('CLINs &amp; Ceiling Rates'!$D$247="F&amp;E",'Labor Loading Matrix'!R229,0),IF('CLINs &amp; Ceiling Rates'!$D$248="F&amp;E",'Labor Loading Matrix'!S229,0),IF('CLINs &amp; Ceiling Rates'!$D$249="F&amp;E",'Labor Loading Matrix'!T229,0),IF('CLINs &amp; Ceiling Rates'!$D$250="F&amp;E",'Labor Loading Matrix'!U229,0),IF('CLINs &amp; Ceiling Rates'!$D$251="F&amp;E",'Labor Loading Matrix'!V229,0),IF('CLINs &amp; Ceiling Rates'!$D$252="F&amp;E",'Labor Loading Matrix'!W229,0),IF('CLINs &amp; Ceiling Rates'!$D$253="F&amp;E",'Labor Loading Matrix'!X229,0),IF('CLINs &amp; Ceiling Rates'!$D$254="F&amp;E",'Labor Loading Matrix'!Y229,0),IF('CLINs &amp; Ceiling Rates'!$D$255="F&amp;E",'Labor Loading Matrix'!Z229,0),IF('CLINs &amp; Ceiling Rates'!$D$256="F&amp;E",'Labor Loading Matrix'!AA229,0))</f>
        <v>480</v>
      </c>
      <c r="G229" s="175">
        <f>SUM(IF('CLINs &amp; Ceiling Rates'!$D$237="R&amp;D",'Labor Loading Matrix'!H229,0),IF('CLINs &amp; Ceiling Rates'!$D$238="R&amp;D",'Labor Loading Matrix'!I229,0),IF('CLINs &amp; Ceiling Rates'!$D$239="R&amp;D",'Labor Loading Matrix'!J229,0),IF('CLINs &amp; Ceiling Rates'!$D$240="R&amp;D",'Labor Loading Matrix'!K229,0),IF('CLINs &amp; Ceiling Rates'!$D$241="R&amp;D",'Labor Loading Matrix'!L229,0),IF('CLINs &amp; Ceiling Rates'!$D$242="R&amp;D",'Labor Loading Matrix'!M229,0),IF('CLINs &amp; Ceiling Rates'!$D$243="R&amp;D",'Labor Loading Matrix'!N229,0),IF('CLINs &amp; Ceiling Rates'!$D$244="R&amp;D",'Labor Loading Matrix'!O229,0),IF('CLINs &amp; Ceiling Rates'!$D$245="R&amp;D",'Labor Loading Matrix'!P229,0),IF('CLINs &amp; Ceiling Rates'!$D$246="R&amp;D",'Labor Loading Matrix'!Q229,0),IF('CLINs &amp; Ceiling Rates'!$D$247="R&amp;D",'Labor Loading Matrix'!R229,0),IF('CLINs &amp; Ceiling Rates'!$D$248="R&amp;D",'Labor Loading Matrix'!S229,0),IF('CLINs &amp; Ceiling Rates'!$D$249="R&amp;D",'Labor Loading Matrix'!T229,0),IF('CLINs &amp; Ceiling Rates'!$D$250="R&amp;D",'Labor Loading Matrix'!U229,0),IF('CLINs &amp; Ceiling Rates'!$D$251="R&amp;D",'Labor Loading Matrix'!V229,0),IF('CLINs &amp; Ceiling Rates'!$D$252="R&amp;D",'Labor Loading Matrix'!W229,0),IF('CLINs &amp; Ceiling Rates'!$D$253="R&amp;D",'Labor Loading Matrix'!X229,0),IF('CLINs &amp; Ceiling Rates'!$D$254="R&amp;D",'Labor Loading Matrix'!Y229,0),IF('CLINs &amp; Ceiling Rates'!$D$255="R&amp;D",'Labor Loading Matrix'!Z229,0),IF('CLINs &amp; Ceiling Rates'!$D$256="R&amp;D",'Labor Loading Matrix'!AA229,0))</f>
        <v>0</v>
      </c>
      <c r="H229" s="136"/>
      <c r="I229" s="136"/>
      <c r="J229" s="136">
        <v>1440</v>
      </c>
      <c r="K229" s="136">
        <v>480</v>
      </c>
      <c r="L229" s="136"/>
      <c r="M229" s="136"/>
      <c r="N229" s="136"/>
      <c r="O229" s="136"/>
      <c r="P229" s="136"/>
      <c r="Q229" s="136"/>
      <c r="R229" s="136"/>
      <c r="S229" s="136"/>
      <c r="T229" s="136"/>
      <c r="U229" s="136"/>
      <c r="V229" s="136"/>
      <c r="W229" s="136"/>
      <c r="X229" s="136"/>
      <c r="Y229" s="136"/>
      <c r="Z229" s="136"/>
      <c r="AA229" s="136"/>
    </row>
    <row r="230" spans="1:27" s="73" customFormat="1" ht="18" customHeight="1" x14ac:dyDescent="0.25">
      <c r="A230" s="173" t="str">
        <f>'CLINs &amp; Ceiling Rates'!B17</f>
        <v>Int II Business/Financial/Management Analyst</v>
      </c>
      <c r="B230" s="173" t="str">
        <f>'CLINs &amp; Ceiling Rates'!C17</f>
        <v>Int II Business/Financial/Management Analyst</v>
      </c>
      <c r="C230" s="174" t="str">
        <f>'CLINs &amp; Ceiling Rates'!$G17</f>
        <v>1702057C</v>
      </c>
      <c r="D230" s="211">
        <f>IF('CLINs &amp; Ceiling Rates'!D246="",SUM('Labor Loading Matrix'!H230:AA230),SUM(E230:F230))</f>
        <v>1920</v>
      </c>
      <c r="E230" s="175">
        <f>SUM(IF('CLINs &amp; Ceiling Rates'!$D$237="OPS",'Labor Loading Matrix'!H230,0),IF('CLINs &amp; Ceiling Rates'!$D$238="OPS",'Labor Loading Matrix'!I230,0),IF('CLINs &amp; Ceiling Rates'!$D$239="OPS",'Labor Loading Matrix'!J230,0),IF('CLINs &amp; Ceiling Rates'!$D$240="OPS",'Labor Loading Matrix'!K230,0),IF('CLINs &amp; Ceiling Rates'!$D$241="OPS",'Labor Loading Matrix'!L230,0),IF('CLINs &amp; Ceiling Rates'!$D$242="OPS",'Labor Loading Matrix'!M230,0),IF('CLINs &amp; Ceiling Rates'!$D$243="OPS",'Labor Loading Matrix'!N230,0),IF('CLINs &amp; Ceiling Rates'!$D$244="OPS",'Labor Loading Matrix'!O230,0),IF('CLINs &amp; Ceiling Rates'!$D$245="OPS",'Labor Loading Matrix'!P230,0),IF('CLINs &amp; Ceiling Rates'!$D$246="OPS",'Labor Loading Matrix'!Q230,0),IF('CLINs &amp; Ceiling Rates'!$D$247="OPS",'Labor Loading Matrix'!R230,0),IF('CLINs &amp; Ceiling Rates'!$D$248="OPS",'Labor Loading Matrix'!S230,0),IF('CLINs &amp; Ceiling Rates'!$D$249="OPS",'Labor Loading Matrix'!T230,0),IF('CLINs &amp; Ceiling Rates'!$D$250="OPS",'Labor Loading Matrix'!U230,0),IF('CLINs &amp; Ceiling Rates'!$D$251="OPS",'Labor Loading Matrix'!V230,0),IF('CLINs &amp; Ceiling Rates'!$D$252="OPS",'Labor Loading Matrix'!W230,0),IF('CLINs &amp; Ceiling Rates'!$D$253="OPS",'Labor Loading Matrix'!X230,0),IF('CLINs &amp; Ceiling Rates'!$D$254="OPS",'Labor Loading Matrix'!Y230,0),IF('CLINs &amp; Ceiling Rates'!$D$255="OPS",'Labor Loading Matrix'!Z230,0),IF('CLINs &amp; Ceiling Rates'!$D$256="OPS",'Labor Loading Matrix'!AA230,0))</f>
        <v>1440</v>
      </c>
      <c r="F230" s="175">
        <f>SUM(IF('CLINs &amp; Ceiling Rates'!$D$237="F&amp;E",'Labor Loading Matrix'!H230,0),IF('CLINs &amp; Ceiling Rates'!$D$238="F&amp;E",'Labor Loading Matrix'!I230,0),IF('CLINs &amp; Ceiling Rates'!$D$239="F&amp;E",'Labor Loading Matrix'!J230,0),IF('CLINs &amp; Ceiling Rates'!$D$240="F&amp;E",'Labor Loading Matrix'!K230,0),IF('CLINs &amp; Ceiling Rates'!$D$241="F&amp;E",'Labor Loading Matrix'!L230,0),IF('CLINs &amp; Ceiling Rates'!$D$242="F&amp;E",'Labor Loading Matrix'!M230,0),IF('CLINs &amp; Ceiling Rates'!$D$243="F&amp;E",'Labor Loading Matrix'!N230,0),IF('CLINs &amp; Ceiling Rates'!$D$244="F&amp;E",'Labor Loading Matrix'!O230,0),IF('CLINs &amp; Ceiling Rates'!$D$245="F&amp;E",'Labor Loading Matrix'!P230,0),IF('CLINs &amp; Ceiling Rates'!$D$246="F&amp;E",'Labor Loading Matrix'!Q230,0),IF('CLINs &amp; Ceiling Rates'!$D$247="F&amp;E",'Labor Loading Matrix'!R230,0),IF('CLINs &amp; Ceiling Rates'!$D$248="F&amp;E",'Labor Loading Matrix'!S230,0),IF('CLINs &amp; Ceiling Rates'!$D$249="F&amp;E",'Labor Loading Matrix'!T230,0),IF('CLINs &amp; Ceiling Rates'!$D$250="F&amp;E",'Labor Loading Matrix'!U230,0),IF('CLINs &amp; Ceiling Rates'!$D$251="F&amp;E",'Labor Loading Matrix'!V230,0),IF('CLINs &amp; Ceiling Rates'!$D$252="F&amp;E",'Labor Loading Matrix'!W230,0),IF('CLINs &amp; Ceiling Rates'!$D$253="F&amp;E",'Labor Loading Matrix'!X230,0),IF('CLINs &amp; Ceiling Rates'!$D$254="F&amp;E",'Labor Loading Matrix'!Y230,0),IF('CLINs &amp; Ceiling Rates'!$D$255="F&amp;E",'Labor Loading Matrix'!Z230,0),IF('CLINs &amp; Ceiling Rates'!$D$256="F&amp;E",'Labor Loading Matrix'!AA230,0))</f>
        <v>480</v>
      </c>
      <c r="G230" s="175">
        <f>SUM(IF('CLINs &amp; Ceiling Rates'!$D$237="R&amp;D",'Labor Loading Matrix'!H230,0),IF('CLINs &amp; Ceiling Rates'!$D$238="R&amp;D",'Labor Loading Matrix'!I230,0),IF('CLINs &amp; Ceiling Rates'!$D$239="R&amp;D",'Labor Loading Matrix'!J230,0),IF('CLINs &amp; Ceiling Rates'!$D$240="R&amp;D",'Labor Loading Matrix'!K230,0),IF('CLINs &amp; Ceiling Rates'!$D$241="R&amp;D",'Labor Loading Matrix'!L230,0),IF('CLINs &amp; Ceiling Rates'!$D$242="R&amp;D",'Labor Loading Matrix'!M230,0),IF('CLINs &amp; Ceiling Rates'!$D$243="R&amp;D",'Labor Loading Matrix'!N230,0),IF('CLINs &amp; Ceiling Rates'!$D$244="R&amp;D",'Labor Loading Matrix'!O230,0),IF('CLINs &amp; Ceiling Rates'!$D$245="R&amp;D",'Labor Loading Matrix'!P230,0),IF('CLINs &amp; Ceiling Rates'!$D$246="R&amp;D",'Labor Loading Matrix'!Q230,0),IF('CLINs &amp; Ceiling Rates'!$D$247="R&amp;D",'Labor Loading Matrix'!R230,0),IF('CLINs &amp; Ceiling Rates'!$D$248="R&amp;D",'Labor Loading Matrix'!S230,0),IF('CLINs &amp; Ceiling Rates'!$D$249="R&amp;D",'Labor Loading Matrix'!T230,0),IF('CLINs &amp; Ceiling Rates'!$D$250="R&amp;D",'Labor Loading Matrix'!U230,0),IF('CLINs &amp; Ceiling Rates'!$D$251="R&amp;D",'Labor Loading Matrix'!V230,0),IF('CLINs &amp; Ceiling Rates'!$D$252="R&amp;D",'Labor Loading Matrix'!W230,0),IF('CLINs &amp; Ceiling Rates'!$D$253="R&amp;D",'Labor Loading Matrix'!X230,0),IF('CLINs &amp; Ceiling Rates'!$D$254="R&amp;D",'Labor Loading Matrix'!Y230,0),IF('CLINs &amp; Ceiling Rates'!$D$255="R&amp;D",'Labor Loading Matrix'!Z230,0),IF('CLINs &amp; Ceiling Rates'!$D$256="R&amp;D",'Labor Loading Matrix'!AA230,0))</f>
        <v>0</v>
      </c>
      <c r="H230" s="136"/>
      <c r="I230" s="136"/>
      <c r="J230" s="136">
        <v>1440</v>
      </c>
      <c r="K230" s="136">
        <v>480</v>
      </c>
      <c r="L230" s="136"/>
      <c r="M230" s="136"/>
      <c r="N230" s="136"/>
      <c r="O230" s="136"/>
      <c r="P230" s="136"/>
      <c r="Q230" s="136"/>
      <c r="R230" s="136"/>
      <c r="S230" s="136"/>
      <c r="T230" s="136"/>
      <c r="U230" s="136"/>
      <c r="V230" s="136"/>
      <c r="W230" s="136"/>
      <c r="X230" s="136"/>
      <c r="Y230" s="136"/>
      <c r="Z230" s="136"/>
      <c r="AA230" s="136"/>
    </row>
    <row r="231" spans="1:27" s="73" customFormat="1" ht="18" customHeight="1" x14ac:dyDescent="0.25">
      <c r="A231" s="173" t="str">
        <f>'CLINs &amp; Ceiling Rates'!B18</f>
        <v>Int II Business/Financial/Management Analyst</v>
      </c>
      <c r="B231" s="173" t="str">
        <f>'CLINs &amp; Ceiling Rates'!C18</f>
        <v>Int II Business/Financial/Management Analyst</v>
      </c>
      <c r="C231" s="174" t="str">
        <f>'CLINs &amp; Ceiling Rates'!$G18</f>
        <v>1702057C</v>
      </c>
      <c r="D231" s="211">
        <f>IF('CLINs &amp; Ceiling Rates'!D247="",SUM('Labor Loading Matrix'!H231:AA231),SUM(E231:F231))</f>
        <v>1920</v>
      </c>
      <c r="E231" s="175">
        <f>SUM(IF('CLINs &amp; Ceiling Rates'!$D$237="OPS",'Labor Loading Matrix'!H231,0),IF('CLINs &amp; Ceiling Rates'!$D$238="OPS",'Labor Loading Matrix'!I231,0),IF('CLINs &amp; Ceiling Rates'!$D$239="OPS",'Labor Loading Matrix'!J231,0),IF('CLINs &amp; Ceiling Rates'!$D$240="OPS",'Labor Loading Matrix'!K231,0),IF('CLINs &amp; Ceiling Rates'!$D$241="OPS",'Labor Loading Matrix'!L231,0),IF('CLINs &amp; Ceiling Rates'!$D$242="OPS",'Labor Loading Matrix'!M231,0),IF('CLINs &amp; Ceiling Rates'!$D$243="OPS",'Labor Loading Matrix'!N231,0),IF('CLINs &amp; Ceiling Rates'!$D$244="OPS",'Labor Loading Matrix'!O231,0),IF('CLINs &amp; Ceiling Rates'!$D$245="OPS",'Labor Loading Matrix'!P231,0),IF('CLINs &amp; Ceiling Rates'!$D$246="OPS",'Labor Loading Matrix'!Q231,0),IF('CLINs &amp; Ceiling Rates'!$D$247="OPS",'Labor Loading Matrix'!R231,0),IF('CLINs &amp; Ceiling Rates'!$D$248="OPS",'Labor Loading Matrix'!S231,0),IF('CLINs &amp; Ceiling Rates'!$D$249="OPS",'Labor Loading Matrix'!T231,0),IF('CLINs &amp; Ceiling Rates'!$D$250="OPS",'Labor Loading Matrix'!U231,0),IF('CLINs &amp; Ceiling Rates'!$D$251="OPS",'Labor Loading Matrix'!V231,0),IF('CLINs &amp; Ceiling Rates'!$D$252="OPS",'Labor Loading Matrix'!W231,0),IF('CLINs &amp; Ceiling Rates'!$D$253="OPS",'Labor Loading Matrix'!X231,0),IF('CLINs &amp; Ceiling Rates'!$D$254="OPS",'Labor Loading Matrix'!Y231,0),IF('CLINs &amp; Ceiling Rates'!$D$255="OPS",'Labor Loading Matrix'!Z231,0),IF('CLINs &amp; Ceiling Rates'!$D$256="OPS",'Labor Loading Matrix'!AA231,0))</f>
        <v>1440</v>
      </c>
      <c r="F231" s="175">
        <f>SUM(IF('CLINs &amp; Ceiling Rates'!$D$237="F&amp;E",'Labor Loading Matrix'!H231,0),IF('CLINs &amp; Ceiling Rates'!$D$238="F&amp;E",'Labor Loading Matrix'!I231,0),IF('CLINs &amp; Ceiling Rates'!$D$239="F&amp;E",'Labor Loading Matrix'!J231,0),IF('CLINs &amp; Ceiling Rates'!$D$240="F&amp;E",'Labor Loading Matrix'!K231,0),IF('CLINs &amp; Ceiling Rates'!$D$241="F&amp;E",'Labor Loading Matrix'!L231,0),IF('CLINs &amp; Ceiling Rates'!$D$242="F&amp;E",'Labor Loading Matrix'!M231,0),IF('CLINs &amp; Ceiling Rates'!$D$243="F&amp;E",'Labor Loading Matrix'!N231,0),IF('CLINs &amp; Ceiling Rates'!$D$244="F&amp;E",'Labor Loading Matrix'!O231,0),IF('CLINs &amp; Ceiling Rates'!$D$245="F&amp;E",'Labor Loading Matrix'!P231,0),IF('CLINs &amp; Ceiling Rates'!$D$246="F&amp;E",'Labor Loading Matrix'!Q231,0),IF('CLINs &amp; Ceiling Rates'!$D$247="F&amp;E",'Labor Loading Matrix'!R231,0),IF('CLINs &amp; Ceiling Rates'!$D$248="F&amp;E",'Labor Loading Matrix'!S231,0),IF('CLINs &amp; Ceiling Rates'!$D$249="F&amp;E",'Labor Loading Matrix'!T231,0),IF('CLINs &amp; Ceiling Rates'!$D$250="F&amp;E",'Labor Loading Matrix'!U231,0),IF('CLINs &amp; Ceiling Rates'!$D$251="F&amp;E",'Labor Loading Matrix'!V231,0),IF('CLINs &amp; Ceiling Rates'!$D$252="F&amp;E",'Labor Loading Matrix'!W231,0),IF('CLINs &amp; Ceiling Rates'!$D$253="F&amp;E",'Labor Loading Matrix'!X231,0),IF('CLINs &amp; Ceiling Rates'!$D$254="F&amp;E",'Labor Loading Matrix'!Y231,0),IF('CLINs &amp; Ceiling Rates'!$D$255="F&amp;E",'Labor Loading Matrix'!Z231,0),IF('CLINs &amp; Ceiling Rates'!$D$256="F&amp;E",'Labor Loading Matrix'!AA231,0))</f>
        <v>480</v>
      </c>
      <c r="G231" s="175">
        <f>SUM(IF('CLINs &amp; Ceiling Rates'!$D$237="R&amp;D",'Labor Loading Matrix'!H231,0),IF('CLINs &amp; Ceiling Rates'!$D$238="R&amp;D",'Labor Loading Matrix'!I231,0),IF('CLINs &amp; Ceiling Rates'!$D$239="R&amp;D",'Labor Loading Matrix'!J231,0),IF('CLINs &amp; Ceiling Rates'!$D$240="R&amp;D",'Labor Loading Matrix'!K231,0),IF('CLINs &amp; Ceiling Rates'!$D$241="R&amp;D",'Labor Loading Matrix'!L231,0),IF('CLINs &amp; Ceiling Rates'!$D$242="R&amp;D",'Labor Loading Matrix'!M231,0),IF('CLINs &amp; Ceiling Rates'!$D$243="R&amp;D",'Labor Loading Matrix'!N231,0),IF('CLINs &amp; Ceiling Rates'!$D$244="R&amp;D",'Labor Loading Matrix'!O231,0),IF('CLINs &amp; Ceiling Rates'!$D$245="R&amp;D",'Labor Loading Matrix'!P231,0),IF('CLINs &amp; Ceiling Rates'!$D$246="R&amp;D",'Labor Loading Matrix'!Q231,0),IF('CLINs &amp; Ceiling Rates'!$D$247="R&amp;D",'Labor Loading Matrix'!R231,0),IF('CLINs &amp; Ceiling Rates'!$D$248="R&amp;D",'Labor Loading Matrix'!S231,0),IF('CLINs &amp; Ceiling Rates'!$D$249="R&amp;D",'Labor Loading Matrix'!T231,0),IF('CLINs &amp; Ceiling Rates'!$D$250="R&amp;D",'Labor Loading Matrix'!U231,0),IF('CLINs &amp; Ceiling Rates'!$D$251="R&amp;D",'Labor Loading Matrix'!V231,0),IF('CLINs &amp; Ceiling Rates'!$D$252="R&amp;D",'Labor Loading Matrix'!W231,0),IF('CLINs &amp; Ceiling Rates'!$D$253="R&amp;D",'Labor Loading Matrix'!X231,0),IF('CLINs &amp; Ceiling Rates'!$D$254="R&amp;D",'Labor Loading Matrix'!Y231,0),IF('CLINs &amp; Ceiling Rates'!$D$255="R&amp;D",'Labor Loading Matrix'!Z231,0),IF('CLINs &amp; Ceiling Rates'!$D$256="R&amp;D",'Labor Loading Matrix'!AA231,0))</f>
        <v>0</v>
      </c>
      <c r="H231" s="136"/>
      <c r="I231" s="136"/>
      <c r="J231" s="136">
        <v>1440</v>
      </c>
      <c r="K231" s="136">
        <v>480</v>
      </c>
      <c r="L231" s="136"/>
      <c r="M231" s="136"/>
      <c r="N231" s="136"/>
      <c r="O231" s="136"/>
      <c r="P231" s="136"/>
      <c r="Q231" s="136"/>
      <c r="R231" s="136"/>
      <c r="S231" s="136"/>
      <c r="T231" s="136"/>
      <c r="U231" s="136"/>
      <c r="V231" s="136"/>
      <c r="W231" s="136"/>
      <c r="X231" s="136"/>
      <c r="Y231" s="136"/>
      <c r="Z231" s="136"/>
      <c r="AA231" s="136"/>
    </row>
    <row r="232" spans="1:27" s="73" customFormat="1" ht="18" customHeight="1" thickBot="1" x14ac:dyDescent="0.3">
      <c r="A232" s="173" t="str">
        <f>'CLINs &amp; Ceiling Rates'!B19</f>
        <v>Int II Business/Financial/Management Analyst</v>
      </c>
      <c r="B232" s="173" t="str">
        <f>'CLINs &amp; Ceiling Rates'!C19</f>
        <v>Int II Business/Financial/Management Analyst</v>
      </c>
      <c r="C232" s="174" t="str">
        <f>'CLINs &amp; Ceiling Rates'!$G19</f>
        <v>1702057C</v>
      </c>
      <c r="D232" s="211">
        <f>IF('CLINs &amp; Ceiling Rates'!D248="",SUM('Labor Loading Matrix'!H232:AA232),SUM(E232:F232))</f>
        <v>1920</v>
      </c>
      <c r="E232" s="175">
        <f>SUM(IF('CLINs &amp; Ceiling Rates'!$D$237="OPS",'Labor Loading Matrix'!H232,0),IF('CLINs &amp; Ceiling Rates'!$D$238="OPS",'Labor Loading Matrix'!I232,0),IF('CLINs &amp; Ceiling Rates'!$D$239="OPS",'Labor Loading Matrix'!J232,0),IF('CLINs &amp; Ceiling Rates'!$D$240="OPS",'Labor Loading Matrix'!K232,0),IF('CLINs &amp; Ceiling Rates'!$D$241="OPS",'Labor Loading Matrix'!L232,0),IF('CLINs &amp; Ceiling Rates'!$D$242="OPS",'Labor Loading Matrix'!M232,0),IF('CLINs &amp; Ceiling Rates'!$D$243="OPS",'Labor Loading Matrix'!N232,0),IF('CLINs &amp; Ceiling Rates'!$D$244="OPS",'Labor Loading Matrix'!O232,0),IF('CLINs &amp; Ceiling Rates'!$D$245="OPS",'Labor Loading Matrix'!P232,0),IF('CLINs &amp; Ceiling Rates'!$D$246="OPS",'Labor Loading Matrix'!Q232,0),IF('CLINs &amp; Ceiling Rates'!$D$247="OPS",'Labor Loading Matrix'!R232,0),IF('CLINs &amp; Ceiling Rates'!$D$248="OPS",'Labor Loading Matrix'!S232,0),IF('CLINs &amp; Ceiling Rates'!$D$249="OPS",'Labor Loading Matrix'!T232,0),IF('CLINs &amp; Ceiling Rates'!$D$250="OPS",'Labor Loading Matrix'!U232,0),IF('CLINs &amp; Ceiling Rates'!$D$251="OPS",'Labor Loading Matrix'!V232,0),IF('CLINs &amp; Ceiling Rates'!$D$252="OPS",'Labor Loading Matrix'!W232,0),IF('CLINs &amp; Ceiling Rates'!$D$253="OPS",'Labor Loading Matrix'!X232,0),IF('CLINs &amp; Ceiling Rates'!$D$254="OPS",'Labor Loading Matrix'!Y232,0),IF('CLINs &amp; Ceiling Rates'!$D$255="OPS",'Labor Loading Matrix'!Z232,0),IF('CLINs &amp; Ceiling Rates'!$D$256="OPS",'Labor Loading Matrix'!AA232,0))</f>
        <v>1440</v>
      </c>
      <c r="F232" s="175">
        <f>SUM(IF('CLINs &amp; Ceiling Rates'!$D$237="F&amp;E",'Labor Loading Matrix'!H232,0),IF('CLINs &amp; Ceiling Rates'!$D$238="F&amp;E",'Labor Loading Matrix'!I232,0),IF('CLINs &amp; Ceiling Rates'!$D$239="F&amp;E",'Labor Loading Matrix'!J232,0),IF('CLINs &amp; Ceiling Rates'!$D$240="F&amp;E",'Labor Loading Matrix'!K232,0),IF('CLINs &amp; Ceiling Rates'!$D$241="F&amp;E",'Labor Loading Matrix'!L232,0),IF('CLINs &amp; Ceiling Rates'!$D$242="F&amp;E",'Labor Loading Matrix'!M232,0),IF('CLINs &amp; Ceiling Rates'!$D$243="F&amp;E",'Labor Loading Matrix'!N232,0),IF('CLINs &amp; Ceiling Rates'!$D$244="F&amp;E",'Labor Loading Matrix'!O232,0),IF('CLINs &amp; Ceiling Rates'!$D$245="F&amp;E",'Labor Loading Matrix'!P232,0),IF('CLINs &amp; Ceiling Rates'!$D$246="F&amp;E",'Labor Loading Matrix'!Q232,0),IF('CLINs &amp; Ceiling Rates'!$D$247="F&amp;E",'Labor Loading Matrix'!R232,0),IF('CLINs &amp; Ceiling Rates'!$D$248="F&amp;E",'Labor Loading Matrix'!S232,0),IF('CLINs &amp; Ceiling Rates'!$D$249="F&amp;E",'Labor Loading Matrix'!T232,0),IF('CLINs &amp; Ceiling Rates'!$D$250="F&amp;E",'Labor Loading Matrix'!U232,0),IF('CLINs &amp; Ceiling Rates'!$D$251="F&amp;E",'Labor Loading Matrix'!V232,0),IF('CLINs &amp; Ceiling Rates'!$D$252="F&amp;E",'Labor Loading Matrix'!W232,0),IF('CLINs &amp; Ceiling Rates'!$D$253="F&amp;E",'Labor Loading Matrix'!X232,0),IF('CLINs &amp; Ceiling Rates'!$D$254="F&amp;E",'Labor Loading Matrix'!Y232,0),IF('CLINs &amp; Ceiling Rates'!$D$255="F&amp;E",'Labor Loading Matrix'!Z232,0),IF('CLINs &amp; Ceiling Rates'!$D$256="F&amp;E",'Labor Loading Matrix'!AA232,0))</f>
        <v>480</v>
      </c>
      <c r="G232" s="175">
        <f>SUM(IF('CLINs &amp; Ceiling Rates'!$D$237="R&amp;D",'Labor Loading Matrix'!H232,0),IF('CLINs &amp; Ceiling Rates'!$D$238="R&amp;D",'Labor Loading Matrix'!I232,0),IF('CLINs &amp; Ceiling Rates'!$D$239="R&amp;D",'Labor Loading Matrix'!J232,0),IF('CLINs &amp; Ceiling Rates'!$D$240="R&amp;D",'Labor Loading Matrix'!K232,0),IF('CLINs &amp; Ceiling Rates'!$D$241="R&amp;D",'Labor Loading Matrix'!L232,0),IF('CLINs &amp; Ceiling Rates'!$D$242="R&amp;D",'Labor Loading Matrix'!M232,0),IF('CLINs &amp; Ceiling Rates'!$D$243="R&amp;D",'Labor Loading Matrix'!N232,0),IF('CLINs &amp; Ceiling Rates'!$D$244="R&amp;D",'Labor Loading Matrix'!O232,0),IF('CLINs &amp; Ceiling Rates'!$D$245="R&amp;D",'Labor Loading Matrix'!P232,0),IF('CLINs &amp; Ceiling Rates'!$D$246="R&amp;D",'Labor Loading Matrix'!Q232,0),IF('CLINs &amp; Ceiling Rates'!$D$247="R&amp;D",'Labor Loading Matrix'!R232,0),IF('CLINs &amp; Ceiling Rates'!$D$248="R&amp;D",'Labor Loading Matrix'!S232,0),IF('CLINs &amp; Ceiling Rates'!$D$249="R&amp;D",'Labor Loading Matrix'!T232,0),IF('CLINs &amp; Ceiling Rates'!$D$250="R&amp;D",'Labor Loading Matrix'!U232,0),IF('CLINs &amp; Ceiling Rates'!$D$251="R&amp;D",'Labor Loading Matrix'!V232,0),IF('CLINs &amp; Ceiling Rates'!$D$252="R&amp;D",'Labor Loading Matrix'!W232,0),IF('CLINs &amp; Ceiling Rates'!$D$253="R&amp;D",'Labor Loading Matrix'!X232,0),IF('CLINs &amp; Ceiling Rates'!$D$254="R&amp;D",'Labor Loading Matrix'!Y232,0),IF('CLINs &amp; Ceiling Rates'!$D$255="R&amp;D",'Labor Loading Matrix'!Z232,0),IF('CLINs &amp; Ceiling Rates'!$D$256="R&amp;D",'Labor Loading Matrix'!AA232,0))</f>
        <v>0</v>
      </c>
      <c r="H232" s="136"/>
      <c r="I232" s="136"/>
      <c r="J232" s="136">
        <v>1440</v>
      </c>
      <c r="K232" s="136">
        <v>480</v>
      </c>
      <c r="L232" s="136"/>
      <c r="M232" s="136"/>
      <c r="N232" s="136"/>
      <c r="O232" s="136"/>
      <c r="P232" s="136"/>
      <c r="Q232" s="136"/>
      <c r="R232" s="136"/>
      <c r="S232" s="136"/>
      <c r="T232" s="136"/>
      <c r="U232" s="136"/>
      <c r="V232" s="136"/>
      <c r="W232" s="136"/>
      <c r="X232" s="136"/>
      <c r="Y232" s="136"/>
      <c r="Z232" s="136"/>
      <c r="AA232" s="136"/>
    </row>
    <row r="233" spans="1:27" s="73" customFormat="1" ht="18" hidden="1" customHeight="1" x14ac:dyDescent="0.25">
      <c r="A233" s="173">
        <f>'CLINs &amp; Ceiling Rates'!B20</f>
        <v>0</v>
      </c>
      <c r="B233" s="173">
        <f>'CLINs &amp; Ceiling Rates'!C20</f>
        <v>0</v>
      </c>
      <c r="C233" s="174" t="str">
        <f>'CLINs &amp; Ceiling Rates'!$G20</f>
        <v/>
      </c>
      <c r="D233" s="211">
        <f>IF('CLINs &amp; Ceiling Rates'!D249="",SUM('Labor Loading Matrix'!H233:AA233),SUM(E233:F233))</f>
        <v>0</v>
      </c>
      <c r="E233" s="175">
        <f>SUM(IF('CLINs &amp; Ceiling Rates'!$D$237="OPS",'Labor Loading Matrix'!H233,0),IF('CLINs &amp; Ceiling Rates'!$D$238="OPS",'Labor Loading Matrix'!I233,0),IF('CLINs &amp; Ceiling Rates'!$D$239="OPS",'Labor Loading Matrix'!J233,0),IF('CLINs &amp; Ceiling Rates'!$D$240="OPS",'Labor Loading Matrix'!K233,0),IF('CLINs &amp; Ceiling Rates'!$D$241="OPS",'Labor Loading Matrix'!L233,0),IF('CLINs &amp; Ceiling Rates'!$D$242="OPS",'Labor Loading Matrix'!M233,0),IF('CLINs &amp; Ceiling Rates'!$D$243="OPS",'Labor Loading Matrix'!N233,0),IF('CLINs &amp; Ceiling Rates'!$D$244="OPS",'Labor Loading Matrix'!O233,0),IF('CLINs &amp; Ceiling Rates'!$D$245="OPS",'Labor Loading Matrix'!P233,0),IF('CLINs &amp; Ceiling Rates'!$D$246="OPS",'Labor Loading Matrix'!Q233,0),IF('CLINs &amp; Ceiling Rates'!$D$247="OPS",'Labor Loading Matrix'!R233,0),IF('CLINs &amp; Ceiling Rates'!$D$248="OPS",'Labor Loading Matrix'!S233,0),IF('CLINs &amp; Ceiling Rates'!$D$249="OPS",'Labor Loading Matrix'!T233,0),IF('CLINs &amp; Ceiling Rates'!$D$250="OPS",'Labor Loading Matrix'!U233,0),IF('CLINs &amp; Ceiling Rates'!$D$251="OPS",'Labor Loading Matrix'!V233,0),IF('CLINs &amp; Ceiling Rates'!$D$252="OPS",'Labor Loading Matrix'!W233,0),IF('CLINs &amp; Ceiling Rates'!$D$253="OPS",'Labor Loading Matrix'!X233,0),IF('CLINs &amp; Ceiling Rates'!$D$254="OPS",'Labor Loading Matrix'!Y233,0),IF('CLINs &amp; Ceiling Rates'!$D$255="OPS",'Labor Loading Matrix'!Z233,0),IF('CLINs &amp; Ceiling Rates'!$D$256="OPS",'Labor Loading Matrix'!AA233,0))</f>
        <v>0</v>
      </c>
      <c r="F233" s="175">
        <f>SUM(IF('CLINs &amp; Ceiling Rates'!$D$237="F&amp;E",'Labor Loading Matrix'!H233,0),IF('CLINs &amp; Ceiling Rates'!$D$238="F&amp;E",'Labor Loading Matrix'!I233,0),IF('CLINs &amp; Ceiling Rates'!$D$239="F&amp;E",'Labor Loading Matrix'!J233,0),IF('CLINs &amp; Ceiling Rates'!$D$240="F&amp;E",'Labor Loading Matrix'!K233,0),IF('CLINs &amp; Ceiling Rates'!$D$241="F&amp;E",'Labor Loading Matrix'!L233,0),IF('CLINs &amp; Ceiling Rates'!$D$242="F&amp;E",'Labor Loading Matrix'!M233,0),IF('CLINs &amp; Ceiling Rates'!$D$243="F&amp;E",'Labor Loading Matrix'!N233,0),IF('CLINs &amp; Ceiling Rates'!$D$244="F&amp;E",'Labor Loading Matrix'!O233,0),IF('CLINs &amp; Ceiling Rates'!$D$245="F&amp;E",'Labor Loading Matrix'!P233,0),IF('CLINs &amp; Ceiling Rates'!$D$246="F&amp;E",'Labor Loading Matrix'!Q233,0),IF('CLINs &amp; Ceiling Rates'!$D$247="F&amp;E",'Labor Loading Matrix'!R233,0),IF('CLINs &amp; Ceiling Rates'!$D$248="F&amp;E",'Labor Loading Matrix'!S233,0),IF('CLINs &amp; Ceiling Rates'!$D$249="F&amp;E",'Labor Loading Matrix'!T233,0),IF('CLINs &amp; Ceiling Rates'!$D$250="F&amp;E",'Labor Loading Matrix'!U233,0),IF('CLINs &amp; Ceiling Rates'!$D$251="F&amp;E",'Labor Loading Matrix'!V233,0),IF('CLINs &amp; Ceiling Rates'!$D$252="F&amp;E",'Labor Loading Matrix'!W233,0),IF('CLINs &amp; Ceiling Rates'!$D$253="F&amp;E",'Labor Loading Matrix'!X233,0),IF('CLINs &amp; Ceiling Rates'!$D$254="F&amp;E",'Labor Loading Matrix'!Y233,0),IF('CLINs &amp; Ceiling Rates'!$D$255="F&amp;E",'Labor Loading Matrix'!Z233,0),IF('CLINs &amp; Ceiling Rates'!$D$256="F&amp;E",'Labor Loading Matrix'!AA233,0))</f>
        <v>0</v>
      </c>
      <c r="G233" s="175">
        <f>SUM(IF('CLINs &amp; Ceiling Rates'!$D$237="R&amp;D",'Labor Loading Matrix'!H233,0),IF('CLINs &amp; Ceiling Rates'!$D$238="R&amp;D",'Labor Loading Matrix'!I233,0),IF('CLINs &amp; Ceiling Rates'!$D$239="R&amp;D",'Labor Loading Matrix'!J233,0),IF('CLINs &amp; Ceiling Rates'!$D$240="R&amp;D",'Labor Loading Matrix'!K233,0),IF('CLINs &amp; Ceiling Rates'!$D$241="R&amp;D",'Labor Loading Matrix'!L233,0),IF('CLINs &amp; Ceiling Rates'!$D$242="R&amp;D",'Labor Loading Matrix'!M233,0),IF('CLINs &amp; Ceiling Rates'!$D$243="R&amp;D",'Labor Loading Matrix'!N233,0),IF('CLINs &amp; Ceiling Rates'!$D$244="R&amp;D",'Labor Loading Matrix'!O233,0),IF('CLINs &amp; Ceiling Rates'!$D$245="R&amp;D",'Labor Loading Matrix'!P233,0),IF('CLINs &amp; Ceiling Rates'!$D$246="R&amp;D",'Labor Loading Matrix'!Q233,0),IF('CLINs &amp; Ceiling Rates'!$D$247="R&amp;D",'Labor Loading Matrix'!R233,0),IF('CLINs &amp; Ceiling Rates'!$D$248="R&amp;D",'Labor Loading Matrix'!S233,0),IF('CLINs &amp; Ceiling Rates'!$D$249="R&amp;D",'Labor Loading Matrix'!T233,0),IF('CLINs &amp; Ceiling Rates'!$D$250="R&amp;D",'Labor Loading Matrix'!U233,0),IF('CLINs &amp; Ceiling Rates'!$D$251="R&amp;D",'Labor Loading Matrix'!V233,0),IF('CLINs &amp; Ceiling Rates'!$D$252="R&amp;D",'Labor Loading Matrix'!W233,0),IF('CLINs &amp; Ceiling Rates'!$D$253="R&amp;D",'Labor Loading Matrix'!X233,0),IF('CLINs &amp; Ceiling Rates'!$D$254="R&amp;D",'Labor Loading Matrix'!Y233,0),IF('CLINs &amp; Ceiling Rates'!$D$255="R&amp;D",'Labor Loading Matrix'!Z233,0),IF('CLINs &amp; Ceiling Rates'!$D$256="R&amp;D",'Labor Loading Matrix'!AA233,0))</f>
        <v>0</v>
      </c>
      <c r="H233" s="136"/>
      <c r="I233" s="136"/>
      <c r="J233" s="136"/>
      <c r="K233" s="136"/>
      <c r="L233" s="136"/>
      <c r="M233" s="136"/>
      <c r="N233" s="136"/>
      <c r="O233" s="136"/>
      <c r="P233" s="136"/>
      <c r="Q233" s="136"/>
      <c r="R233" s="136"/>
      <c r="S233" s="136"/>
      <c r="T233" s="136"/>
      <c r="U233" s="136"/>
      <c r="V233" s="136"/>
      <c r="W233" s="136"/>
      <c r="X233" s="136"/>
      <c r="Y233" s="136"/>
      <c r="Z233" s="136"/>
      <c r="AA233" s="136"/>
    </row>
    <row r="234" spans="1:27" s="73" customFormat="1" ht="18" hidden="1" customHeight="1" x14ac:dyDescent="0.25">
      <c r="A234" s="173">
        <f>'CLINs &amp; Ceiling Rates'!B21</f>
        <v>0</v>
      </c>
      <c r="B234" s="173">
        <f>'CLINs &amp; Ceiling Rates'!C21</f>
        <v>0</v>
      </c>
      <c r="C234" s="174" t="str">
        <f>'CLINs &amp; Ceiling Rates'!$G21</f>
        <v/>
      </c>
      <c r="D234" s="211">
        <f>IF('CLINs &amp; Ceiling Rates'!D250="",SUM('Labor Loading Matrix'!H234:AA234),SUM(E234:F234))</f>
        <v>0</v>
      </c>
      <c r="E234" s="175">
        <f>SUM(IF('CLINs &amp; Ceiling Rates'!$D$237="OPS",'Labor Loading Matrix'!H234,0),IF('CLINs &amp; Ceiling Rates'!$D$238="OPS",'Labor Loading Matrix'!I234,0),IF('CLINs &amp; Ceiling Rates'!$D$239="OPS",'Labor Loading Matrix'!J234,0),IF('CLINs &amp; Ceiling Rates'!$D$240="OPS",'Labor Loading Matrix'!K234,0),IF('CLINs &amp; Ceiling Rates'!$D$241="OPS",'Labor Loading Matrix'!L234,0),IF('CLINs &amp; Ceiling Rates'!$D$242="OPS",'Labor Loading Matrix'!M234,0),IF('CLINs &amp; Ceiling Rates'!$D$243="OPS",'Labor Loading Matrix'!N234,0),IF('CLINs &amp; Ceiling Rates'!$D$244="OPS",'Labor Loading Matrix'!O234,0),IF('CLINs &amp; Ceiling Rates'!$D$245="OPS",'Labor Loading Matrix'!P234,0),IF('CLINs &amp; Ceiling Rates'!$D$246="OPS",'Labor Loading Matrix'!Q234,0),IF('CLINs &amp; Ceiling Rates'!$D$247="OPS",'Labor Loading Matrix'!R234,0),IF('CLINs &amp; Ceiling Rates'!$D$248="OPS",'Labor Loading Matrix'!S234,0),IF('CLINs &amp; Ceiling Rates'!$D$249="OPS",'Labor Loading Matrix'!T234,0),IF('CLINs &amp; Ceiling Rates'!$D$250="OPS",'Labor Loading Matrix'!U234,0),IF('CLINs &amp; Ceiling Rates'!$D$251="OPS",'Labor Loading Matrix'!V234,0),IF('CLINs &amp; Ceiling Rates'!$D$252="OPS",'Labor Loading Matrix'!W234,0),IF('CLINs &amp; Ceiling Rates'!$D$253="OPS",'Labor Loading Matrix'!X234,0),IF('CLINs &amp; Ceiling Rates'!$D$254="OPS",'Labor Loading Matrix'!Y234,0),IF('CLINs &amp; Ceiling Rates'!$D$255="OPS",'Labor Loading Matrix'!Z234,0),IF('CLINs &amp; Ceiling Rates'!$D$256="OPS",'Labor Loading Matrix'!AA234,0))</f>
        <v>0</v>
      </c>
      <c r="F234" s="175">
        <f>SUM(IF('CLINs &amp; Ceiling Rates'!$D$237="F&amp;E",'Labor Loading Matrix'!H234,0),IF('CLINs &amp; Ceiling Rates'!$D$238="F&amp;E",'Labor Loading Matrix'!I234,0),IF('CLINs &amp; Ceiling Rates'!$D$239="F&amp;E",'Labor Loading Matrix'!J234,0),IF('CLINs &amp; Ceiling Rates'!$D$240="F&amp;E",'Labor Loading Matrix'!K234,0),IF('CLINs &amp; Ceiling Rates'!$D$241="F&amp;E",'Labor Loading Matrix'!L234,0),IF('CLINs &amp; Ceiling Rates'!$D$242="F&amp;E",'Labor Loading Matrix'!M234,0),IF('CLINs &amp; Ceiling Rates'!$D$243="F&amp;E",'Labor Loading Matrix'!N234,0),IF('CLINs &amp; Ceiling Rates'!$D$244="F&amp;E",'Labor Loading Matrix'!O234,0),IF('CLINs &amp; Ceiling Rates'!$D$245="F&amp;E",'Labor Loading Matrix'!P234,0),IF('CLINs &amp; Ceiling Rates'!$D$246="F&amp;E",'Labor Loading Matrix'!Q234,0),IF('CLINs &amp; Ceiling Rates'!$D$247="F&amp;E",'Labor Loading Matrix'!R234,0),IF('CLINs &amp; Ceiling Rates'!$D$248="F&amp;E",'Labor Loading Matrix'!S234,0),IF('CLINs &amp; Ceiling Rates'!$D$249="F&amp;E",'Labor Loading Matrix'!T234,0),IF('CLINs &amp; Ceiling Rates'!$D$250="F&amp;E",'Labor Loading Matrix'!U234,0),IF('CLINs &amp; Ceiling Rates'!$D$251="F&amp;E",'Labor Loading Matrix'!V234,0),IF('CLINs &amp; Ceiling Rates'!$D$252="F&amp;E",'Labor Loading Matrix'!W234,0),IF('CLINs &amp; Ceiling Rates'!$D$253="F&amp;E",'Labor Loading Matrix'!X234,0),IF('CLINs &amp; Ceiling Rates'!$D$254="F&amp;E",'Labor Loading Matrix'!Y234,0),IF('CLINs &amp; Ceiling Rates'!$D$255="F&amp;E",'Labor Loading Matrix'!Z234,0),IF('CLINs &amp; Ceiling Rates'!$D$256="F&amp;E",'Labor Loading Matrix'!AA234,0))</f>
        <v>0</v>
      </c>
      <c r="G234" s="175">
        <f>SUM(IF('CLINs &amp; Ceiling Rates'!$D$237="R&amp;D",'Labor Loading Matrix'!H234,0),IF('CLINs &amp; Ceiling Rates'!$D$238="R&amp;D",'Labor Loading Matrix'!I234,0),IF('CLINs &amp; Ceiling Rates'!$D$239="R&amp;D",'Labor Loading Matrix'!J234,0),IF('CLINs &amp; Ceiling Rates'!$D$240="R&amp;D",'Labor Loading Matrix'!K234,0),IF('CLINs &amp; Ceiling Rates'!$D$241="R&amp;D",'Labor Loading Matrix'!L234,0),IF('CLINs &amp; Ceiling Rates'!$D$242="R&amp;D",'Labor Loading Matrix'!M234,0),IF('CLINs &amp; Ceiling Rates'!$D$243="R&amp;D",'Labor Loading Matrix'!N234,0),IF('CLINs &amp; Ceiling Rates'!$D$244="R&amp;D",'Labor Loading Matrix'!O234,0),IF('CLINs &amp; Ceiling Rates'!$D$245="R&amp;D",'Labor Loading Matrix'!P234,0),IF('CLINs &amp; Ceiling Rates'!$D$246="R&amp;D",'Labor Loading Matrix'!Q234,0),IF('CLINs &amp; Ceiling Rates'!$D$247="R&amp;D",'Labor Loading Matrix'!R234,0),IF('CLINs &amp; Ceiling Rates'!$D$248="R&amp;D",'Labor Loading Matrix'!S234,0),IF('CLINs &amp; Ceiling Rates'!$D$249="R&amp;D",'Labor Loading Matrix'!T234,0),IF('CLINs &amp; Ceiling Rates'!$D$250="R&amp;D",'Labor Loading Matrix'!U234,0),IF('CLINs &amp; Ceiling Rates'!$D$251="R&amp;D",'Labor Loading Matrix'!V234,0),IF('CLINs &amp; Ceiling Rates'!$D$252="R&amp;D",'Labor Loading Matrix'!W234,0),IF('CLINs &amp; Ceiling Rates'!$D$253="R&amp;D",'Labor Loading Matrix'!X234,0),IF('CLINs &amp; Ceiling Rates'!$D$254="R&amp;D",'Labor Loading Matrix'!Y234,0),IF('CLINs &amp; Ceiling Rates'!$D$255="R&amp;D",'Labor Loading Matrix'!Z234,0),IF('CLINs &amp; Ceiling Rates'!$D$256="R&amp;D",'Labor Loading Matrix'!AA234,0))</f>
        <v>0</v>
      </c>
      <c r="H234" s="136"/>
      <c r="I234" s="136"/>
      <c r="J234" s="136"/>
      <c r="K234" s="136"/>
      <c r="L234" s="136"/>
      <c r="M234" s="136"/>
      <c r="N234" s="136"/>
      <c r="O234" s="136"/>
      <c r="P234" s="136"/>
      <c r="Q234" s="136"/>
      <c r="R234" s="136"/>
      <c r="S234" s="136"/>
      <c r="T234" s="136"/>
      <c r="U234" s="136"/>
      <c r="V234" s="136"/>
      <c r="W234" s="136"/>
      <c r="X234" s="136"/>
      <c r="Y234" s="136"/>
      <c r="Z234" s="136"/>
      <c r="AA234" s="136"/>
    </row>
    <row r="235" spans="1:27" s="73" customFormat="1" ht="18" hidden="1" customHeight="1" x14ac:dyDescent="0.25">
      <c r="A235" s="173">
        <f>'CLINs &amp; Ceiling Rates'!B22</f>
        <v>0</v>
      </c>
      <c r="B235" s="173">
        <f>'CLINs &amp; Ceiling Rates'!C22</f>
        <v>0</v>
      </c>
      <c r="C235" s="174" t="str">
        <f>'CLINs &amp; Ceiling Rates'!$G22</f>
        <v/>
      </c>
      <c r="D235" s="211">
        <f>IF('CLINs &amp; Ceiling Rates'!D251="",SUM('Labor Loading Matrix'!H235:AA235),SUM(E235:F235))</f>
        <v>0</v>
      </c>
      <c r="E235" s="175">
        <f>SUM(IF('CLINs &amp; Ceiling Rates'!$D$237="OPS",'Labor Loading Matrix'!H235,0),IF('CLINs &amp; Ceiling Rates'!$D$238="OPS",'Labor Loading Matrix'!I235,0),IF('CLINs &amp; Ceiling Rates'!$D$239="OPS",'Labor Loading Matrix'!J235,0),IF('CLINs &amp; Ceiling Rates'!$D$240="OPS",'Labor Loading Matrix'!K235,0),IF('CLINs &amp; Ceiling Rates'!$D$241="OPS",'Labor Loading Matrix'!L235,0),IF('CLINs &amp; Ceiling Rates'!$D$242="OPS",'Labor Loading Matrix'!M235,0),IF('CLINs &amp; Ceiling Rates'!$D$243="OPS",'Labor Loading Matrix'!N235,0),IF('CLINs &amp; Ceiling Rates'!$D$244="OPS",'Labor Loading Matrix'!O235,0),IF('CLINs &amp; Ceiling Rates'!$D$245="OPS",'Labor Loading Matrix'!P235,0),IF('CLINs &amp; Ceiling Rates'!$D$246="OPS",'Labor Loading Matrix'!Q235,0),IF('CLINs &amp; Ceiling Rates'!$D$247="OPS",'Labor Loading Matrix'!R235,0),IF('CLINs &amp; Ceiling Rates'!$D$248="OPS",'Labor Loading Matrix'!S235,0),IF('CLINs &amp; Ceiling Rates'!$D$249="OPS",'Labor Loading Matrix'!T235,0),IF('CLINs &amp; Ceiling Rates'!$D$250="OPS",'Labor Loading Matrix'!U235,0),IF('CLINs &amp; Ceiling Rates'!$D$251="OPS",'Labor Loading Matrix'!V235,0),IF('CLINs &amp; Ceiling Rates'!$D$252="OPS",'Labor Loading Matrix'!W235,0),IF('CLINs &amp; Ceiling Rates'!$D$253="OPS",'Labor Loading Matrix'!X235,0),IF('CLINs &amp; Ceiling Rates'!$D$254="OPS",'Labor Loading Matrix'!Y235,0),IF('CLINs &amp; Ceiling Rates'!$D$255="OPS",'Labor Loading Matrix'!Z235,0),IF('CLINs &amp; Ceiling Rates'!$D$256="OPS",'Labor Loading Matrix'!AA235,0))</f>
        <v>0</v>
      </c>
      <c r="F235" s="175">
        <f>SUM(IF('CLINs &amp; Ceiling Rates'!$D$237="F&amp;E",'Labor Loading Matrix'!H235,0),IF('CLINs &amp; Ceiling Rates'!$D$238="F&amp;E",'Labor Loading Matrix'!I235,0),IF('CLINs &amp; Ceiling Rates'!$D$239="F&amp;E",'Labor Loading Matrix'!J235,0),IF('CLINs &amp; Ceiling Rates'!$D$240="F&amp;E",'Labor Loading Matrix'!K235,0),IF('CLINs &amp; Ceiling Rates'!$D$241="F&amp;E",'Labor Loading Matrix'!L235,0),IF('CLINs &amp; Ceiling Rates'!$D$242="F&amp;E",'Labor Loading Matrix'!M235,0),IF('CLINs &amp; Ceiling Rates'!$D$243="F&amp;E",'Labor Loading Matrix'!N235,0),IF('CLINs &amp; Ceiling Rates'!$D$244="F&amp;E",'Labor Loading Matrix'!O235,0),IF('CLINs &amp; Ceiling Rates'!$D$245="F&amp;E",'Labor Loading Matrix'!P235,0),IF('CLINs &amp; Ceiling Rates'!$D$246="F&amp;E",'Labor Loading Matrix'!Q235,0),IF('CLINs &amp; Ceiling Rates'!$D$247="F&amp;E",'Labor Loading Matrix'!R235,0),IF('CLINs &amp; Ceiling Rates'!$D$248="F&amp;E",'Labor Loading Matrix'!S235,0),IF('CLINs &amp; Ceiling Rates'!$D$249="F&amp;E",'Labor Loading Matrix'!T235,0),IF('CLINs &amp; Ceiling Rates'!$D$250="F&amp;E",'Labor Loading Matrix'!U235,0),IF('CLINs &amp; Ceiling Rates'!$D$251="F&amp;E",'Labor Loading Matrix'!V235,0),IF('CLINs &amp; Ceiling Rates'!$D$252="F&amp;E",'Labor Loading Matrix'!W235,0),IF('CLINs &amp; Ceiling Rates'!$D$253="F&amp;E",'Labor Loading Matrix'!X235,0),IF('CLINs &amp; Ceiling Rates'!$D$254="F&amp;E",'Labor Loading Matrix'!Y235,0),IF('CLINs &amp; Ceiling Rates'!$D$255="F&amp;E",'Labor Loading Matrix'!Z235,0),IF('CLINs &amp; Ceiling Rates'!$D$256="F&amp;E",'Labor Loading Matrix'!AA235,0))</f>
        <v>0</v>
      </c>
      <c r="G235" s="175">
        <f>SUM(IF('CLINs &amp; Ceiling Rates'!$D$237="R&amp;D",'Labor Loading Matrix'!H235,0),IF('CLINs &amp; Ceiling Rates'!$D$238="R&amp;D",'Labor Loading Matrix'!I235,0),IF('CLINs &amp; Ceiling Rates'!$D$239="R&amp;D",'Labor Loading Matrix'!J235,0),IF('CLINs &amp; Ceiling Rates'!$D$240="R&amp;D",'Labor Loading Matrix'!K235,0),IF('CLINs &amp; Ceiling Rates'!$D$241="R&amp;D",'Labor Loading Matrix'!L235,0),IF('CLINs &amp; Ceiling Rates'!$D$242="R&amp;D",'Labor Loading Matrix'!M235,0),IF('CLINs &amp; Ceiling Rates'!$D$243="R&amp;D",'Labor Loading Matrix'!N235,0),IF('CLINs &amp; Ceiling Rates'!$D$244="R&amp;D",'Labor Loading Matrix'!O235,0),IF('CLINs &amp; Ceiling Rates'!$D$245="R&amp;D",'Labor Loading Matrix'!P235,0),IF('CLINs &amp; Ceiling Rates'!$D$246="R&amp;D",'Labor Loading Matrix'!Q235,0),IF('CLINs &amp; Ceiling Rates'!$D$247="R&amp;D",'Labor Loading Matrix'!R235,0),IF('CLINs &amp; Ceiling Rates'!$D$248="R&amp;D",'Labor Loading Matrix'!S235,0),IF('CLINs &amp; Ceiling Rates'!$D$249="R&amp;D",'Labor Loading Matrix'!T235,0),IF('CLINs &amp; Ceiling Rates'!$D$250="R&amp;D",'Labor Loading Matrix'!U235,0),IF('CLINs &amp; Ceiling Rates'!$D$251="R&amp;D",'Labor Loading Matrix'!V235,0),IF('CLINs &amp; Ceiling Rates'!$D$252="R&amp;D",'Labor Loading Matrix'!W235,0),IF('CLINs &amp; Ceiling Rates'!$D$253="R&amp;D",'Labor Loading Matrix'!X235,0),IF('CLINs &amp; Ceiling Rates'!$D$254="R&amp;D",'Labor Loading Matrix'!Y235,0),IF('CLINs &amp; Ceiling Rates'!$D$255="R&amp;D",'Labor Loading Matrix'!Z235,0),IF('CLINs &amp; Ceiling Rates'!$D$256="R&amp;D",'Labor Loading Matrix'!AA235,0))</f>
        <v>0</v>
      </c>
      <c r="H235" s="136"/>
      <c r="I235" s="136"/>
      <c r="J235" s="136"/>
      <c r="K235" s="136"/>
      <c r="L235" s="136"/>
      <c r="M235" s="136"/>
      <c r="N235" s="136"/>
      <c r="O235" s="136"/>
      <c r="P235" s="136"/>
      <c r="Q235" s="136"/>
      <c r="R235" s="136"/>
      <c r="S235" s="136"/>
      <c r="T235" s="136"/>
      <c r="U235" s="136"/>
      <c r="V235" s="136"/>
      <c r="W235" s="136"/>
      <c r="X235" s="136"/>
      <c r="Y235" s="136"/>
      <c r="Z235" s="136"/>
      <c r="AA235" s="136"/>
    </row>
    <row r="236" spans="1:27" s="73" customFormat="1" ht="18" hidden="1" customHeight="1" x14ac:dyDescent="0.25">
      <c r="A236" s="173">
        <f>'CLINs &amp; Ceiling Rates'!B23</f>
        <v>0</v>
      </c>
      <c r="B236" s="173">
        <f>'CLINs &amp; Ceiling Rates'!C23</f>
        <v>0</v>
      </c>
      <c r="C236" s="174" t="str">
        <f>'CLINs &amp; Ceiling Rates'!$G23</f>
        <v/>
      </c>
      <c r="D236" s="211">
        <f>IF('CLINs &amp; Ceiling Rates'!D252="",SUM('Labor Loading Matrix'!H236:AA236),SUM(E236:F236))</f>
        <v>0</v>
      </c>
      <c r="E236" s="175">
        <f>SUM(IF('CLINs &amp; Ceiling Rates'!$D$237="OPS",'Labor Loading Matrix'!H236,0),IF('CLINs &amp; Ceiling Rates'!$D$238="OPS",'Labor Loading Matrix'!I236,0),IF('CLINs &amp; Ceiling Rates'!$D$239="OPS",'Labor Loading Matrix'!J236,0),IF('CLINs &amp; Ceiling Rates'!$D$240="OPS",'Labor Loading Matrix'!K236,0),IF('CLINs &amp; Ceiling Rates'!$D$241="OPS",'Labor Loading Matrix'!L236,0),IF('CLINs &amp; Ceiling Rates'!$D$242="OPS",'Labor Loading Matrix'!M236,0),IF('CLINs &amp; Ceiling Rates'!$D$243="OPS",'Labor Loading Matrix'!N236,0),IF('CLINs &amp; Ceiling Rates'!$D$244="OPS",'Labor Loading Matrix'!O236,0),IF('CLINs &amp; Ceiling Rates'!$D$245="OPS",'Labor Loading Matrix'!P236,0),IF('CLINs &amp; Ceiling Rates'!$D$246="OPS",'Labor Loading Matrix'!Q236,0),IF('CLINs &amp; Ceiling Rates'!$D$247="OPS",'Labor Loading Matrix'!R236,0),IF('CLINs &amp; Ceiling Rates'!$D$248="OPS",'Labor Loading Matrix'!S236,0),IF('CLINs &amp; Ceiling Rates'!$D$249="OPS",'Labor Loading Matrix'!T236,0),IF('CLINs &amp; Ceiling Rates'!$D$250="OPS",'Labor Loading Matrix'!U236,0),IF('CLINs &amp; Ceiling Rates'!$D$251="OPS",'Labor Loading Matrix'!V236,0),IF('CLINs &amp; Ceiling Rates'!$D$252="OPS",'Labor Loading Matrix'!W236,0),IF('CLINs &amp; Ceiling Rates'!$D$253="OPS",'Labor Loading Matrix'!X236,0),IF('CLINs &amp; Ceiling Rates'!$D$254="OPS",'Labor Loading Matrix'!Y236,0),IF('CLINs &amp; Ceiling Rates'!$D$255="OPS",'Labor Loading Matrix'!Z236,0),IF('CLINs &amp; Ceiling Rates'!$D$256="OPS",'Labor Loading Matrix'!AA236,0))</f>
        <v>0</v>
      </c>
      <c r="F236" s="175">
        <f>SUM(IF('CLINs &amp; Ceiling Rates'!$D$237="F&amp;E",'Labor Loading Matrix'!H236,0),IF('CLINs &amp; Ceiling Rates'!$D$238="F&amp;E",'Labor Loading Matrix'!I236,0),IF('CLINs &amp; Ceiling Rates'!$D$239="F&amp;E",'Labor Loading Matrix'!J236,0),IF('CLINs &amp; Ceiling Rates'!$D$240="F&amp;E",'Labor Loading Matrix'!K236,0),IF('CLINs &amp; Ceiling Rates'!$D$241="F&amp;E",'Labor Loading Matrix'!L236,0),IF('CLINs &amp; Ceiling Rates'!$D$242="F&amp;E",'Labor Loading Matrix'!M236,0),IF('CLINs &amp; Ceiling Rates'!$D$243="F&amp;E",'Labor Loading Matrix'!N236,0),IF('CLINs &amp; Ceiling Rates'!$D$244="F&amp;E",'Labor Loading Matrix'!O236,0),IF('CLINs &amp; Ceiling Rates'!$D$245="F&amp;E",'Labor Loading Matrix'!P236,0),IF('CLINs &amp; Ceiling Rates'!$D$246="F&amp;E",'Labor Loading Matrix'!Q236,0),IF('CLINs &amp; Ceiling Rates'!$D$247="F&amp;E",'Labor Loading Matrix'!R236,0),IF('CLINs &amp; Ceiling Rates'!$D$248="F&amp;E",'Labor Loading Matrix'!S236,0),IF('CLINs &amp; Ceiling Rates'!$D$249="F&amp;E",'Labor Loading Matrix'!T236,0),IF('CLINs &amp; Ceiling Rates'!$D$250="F&amp;E",'Labor Loading Matrix'!U236,0),IF('CLINs &amp; Ceiling Rates'!$D$251="F&amp;E",'Labor Loading Matrix'!V236,0),IF('CLINs &amp; Ceiling Rates'!$D$252="F&amp;E",'Labor Loading Matrix'!W236,0),IF('CLINs &amp; Ceiling Rates'!$D$253="F&amp;E",'Labor Loading Matrix'!X236,0),IF('CLINs &amp; Ceiling Rates'!$D$254="F&amp;E",'Labor Loading Matrix'!Y236,0),IF('CLINs &amp; Ceiling Rates'!$D$255="F&amp;E",'Labor Loading Matrix'!Z236,0),IF('CLINs &amp; Ceiling Rates'!$D$256="F&amp;E",'Labor Loading Matrix'!AA236,0))</f>
        <v>0</v>
      </c>
      <c r="G236" s="175">
        <f>SUM(IF('CLINs &amp; Ceiling Rates'!$D$237="R&amp;D",'Labor Loading Matrix'!H236,0),IF('CLINs &amp; Ceiling Rates'!$D$238="R&amp;D",'Labor Loading Matrix'!I236,0),IF('CLINs &amp; Ceiling Rates'!$D$239="R&amp;D",'Labor Loading Matrix'!J236,0),IF('CLINs &amp; Ceiling Rates'!$D$240="R&amp;D",'Labor Loading Matrix'!K236,0),IF('CLINs &amp; Ceiling Rates'!$D$241="R&amp;D",'Labor Loading Matrix'!L236,0),IF('CLINs &amp; Ceiling Rates'!$D$242="R&amp;D",'Labor Loading Matrix'!M236,0),IF('CLINs &amp; Ceiling Rates'!$D$243="R&amp;D",'Labor Loading Matrix'!N236,0),IF('CLINs &amp; Ceiling Rates'!$D$244="R&amp;D",'Labor Loading Matrix'!O236,0),IF('CLINs &amp; Ceiling Rates'!$D$245="R&amp;D",'Labor Loading Matrix'!P236,0),IF('CLINs &amp; Ceiling Rates'!$D$246="R&amp;D",'Labor Loading Matrix'!Q236,0),IF('CLINs &amp; Ceiling Rates'!$D$247="R&amp;D",'Labor Loading Matrix'!R236,0),IF('CLINs &amp; Ceiling Rates'!$D$248="R&amp;D",'Labor Loading Matrix'!S236,0),IF('CLINs &amp; Ceiling Rates'!$D$249="R&amp;D",'Labor Loading Matrix'!T236,0),IF('CLINs &amp; Ceiling Rates'!$D$250="R&amp;D",'Labor Loading Matrix'!U236,0),IF('CLINs &amp; Ceiling Rates'!$D$251="R&amp;D",'Labor Loading Matrix'!V236,0),IF('CLINs &amp; Ceiling Rates'!$D$252="R&amp;D",'Labor Loading Matrix'!W236,0),IF('CLINs &amp; Ceiling Rates'!$D$253="R&amp;D",'Labor Loading Matrix'!X236,0),IF('CLINs &amp; Ceiling Rates'!$D$254="R&amp;D",'Labor Loading Matrix'!Y236,0),IF('CLINs &amp; Ceiling Rates'!$D$255="R&amp;D",'Labor Loading Matrix'!Z236,0),IF('CLINs &amp; Ceiling Rates'!$D$256="R&amp;D",'Labor Loading Matrix'!AA236,0))</f>
        <v>0</v>
      </c>
      <c r="H236" s="136"/>
      <c r="I236" s="136"/>
      <c r="J236" s="136"/>
      <c r="K236" s="136"/>
      <c r="L236" s="136"/>
      <c r="M236" s="136"/>
      <c r="N236" s="136"/>
      <c r="O236" s="136"/>
      <c r="P236" s="136"/>
      <c r="Q236" s="136"/>
      <c r="R236" s="136"/>
      <c r="S236" s="136"/>
      <c r="T236" s="136"/>
      <c r="U236" s="136"/>
      <c r="V236" s="136"/>
      <c r="W236" s="136"/>
      <c r="X236" s="136"/>
      <c r="Y236" s="136"/>
      <c r="Z236" s="136"/>
      <c r="AA236" s="136"/>
    </row>
    <row r="237" spans="1:27" s="73" customFormat="1" ht="18" hidden="1" customHeight="1" x14ac:dyDescent="0.25">
      <c r="A237" s="173">
        <f>'CLINs &amp; Ceiling Rates'!B24</f>
        <v>0</v>
      </c>
      <c r="B237" s="173">
        <f>'CLINs &amp; Ceiling Rates'!C24</f>
        <v>0</v>
      </c>
      <c r="C237" s="174" t="str">
        <f>'CLINs &amp; Ceiling Rates'!$G24</f>
        <v/>
      </c>
      <c r="D237" s="211">
        <f>IF('CLINs &amp; Ceiling Rates'!D253="",SUM('Labor Loading Matrix'!H237:AA237),SUM(E237:F237))</f>
        <v>0</v>
      </c>
      <c r="E237" s="175">
        <f>SUM(IF('CLINs &amp; Ceiling Rates'!$D$237="OPS",'Labor Loading Matrix'!H237,0),IF('CLINs &amp; Ceiling Rates'!$D$238="OPS",'Labor Loading Matrix'!I237,0),IF('CLINs &amp; Ceiling Rates'!$D$239="OPS",'Labor Loading Matrix'!J237,0),IF('CLINs &amp; Ceiling Rates'!$D$240="OPS",'Labor Loading Matrix'!K237,0),IF('CLINs &amp; Ceiling Rates'!$D$241="OPS",'Labor Loading Matrix'!L237,0),IF('CLINs &amp; Ceiling Rates'!$D$242="OPS",'Labor Loading Matrix'!M237,0),IF('CLINs &amp; Ceiling Rates'!$D$243="OPS",'Labor Loading Matrix'!N237,0),IF('CLINs &amp; Ceiling Rates'!$D$244="OPS",'Labor Loading Matrix'!O237,0),IF('CLINs &amp; Ceiling Rates'!$D$245="OPS",'Labor Loading Matrix'!P237,0),IF('CLINs &amp; Ceiling Rates'!$D$246="OPS",'Labor Loading Matrix'!Q237,0),IF('CLINs &amp; Ceiling Rates'!$D$247="OPS",'Labor Loading Matrix'!R237,0),IF('CLINs &amp; Ceiling Rates'!$D$248="OPS",'Labor Loading Matrix'!S237,0),IF('CLINs &amp; Ceiling Rates'!$D$249="OPS",'Labor Loading Matrix'!T237,0),IF('CLINs &amp; Ceiling Rates'!$D$250="OPS",'Labor Loading Matrix'!U237,0),IF('CLINs &amp; Ceiling Rates'!$D$251="OPS",'Labor Loading Matrix'!V237,0),IF('CLINs &amp; Ceiling Rates'!$D$252="OPS",'Labor Loading Matrix'!W237,0),IF('CLINs &amp; Ceiling Rates'!$D$253="OPS",'Labor Loading Matrix'!X237,0),IF('CLINs &amp; Ceiling Rates'!$D$254="OPS",'Labor Loading Matrix'!Y237,0),IF('CLINs &amp; Ceiling Rates'!$D$255="OPS",'Labor Loading Matrix'!Z237,0),IF('CLINs &amp; Ceiling Rates'!$D$256="OPS",'Labor Loading Matrix'!AA237,0))</f>
        <v>0</v>
      </c>
      <c r="F237" s="175">
        <f>SUM(IF('CLINs &amp; Ceiling Rates'!$D$237="F&amp;E",'Labor Loading Matrix'!H237,0),IF('CLINs &amp; Ceiling Rates'!$D$238="F&amp;E",'Labor Loading Matrix'!I237,0),IF('CLINs &amp; Ceiling Rates'!$D$239="F&amp;E",'Labor Loading Matrix'!J237,0),IF('CLINs &amp; Ceiling Rates'!$D$240="F&amp;E",'Labor Loading Matrix'!K237,0),IF('CLINs &amp; Ceiling Rates'!$D$241="F&amp;E",'Labor Loading Matrix'!L237,0),IF('CLINs &amp; Ceiling Rates'!$D$242="F&amp;E",'Labor Loading Matrix'!M237,0),IF('CLINs &amp; Ceiling Rates'!$D$243="F&amp;E",'Labor Loading Matrix'!N237,0),IF('CLINs &amp; Ceiling Rates'!$D$244="F&amp;E",'Labor Loading Matrix'!O237,0),IF('CLINs &amp; Ceiling Rates'!$D$245="F&amp;E",'Labor Loading Matrix'!P237,0),IF('CLINs &amp; Ceiling Rates'!$D$246="F&amp;E",'Labor Loading Matrix'!Q237,0),IF('CLINs &amp; Ceiling Rates'!$D$247="F&amp;E",'Labor Loading Matrix'!R237,0),IF('CLINs &amp; Ceiling Rates'!$D$248="F&amp;E",'Labor Loading Matrix'!S237,0),IF('CLINs &amp; Ceiling Rates'!$D$249="F&amp;E",'Labor Loading Matrix'!T237,0),IF('CLINs &amp; Ceiling Rates'!$D$250="F&amp;E",'Labor Loading Matrix'!U237,0),IF('CLINs &amp; Ceiling Rates'!$D$251="F&amp;E",'Labor Loading Matrix'!V237,0),IF('CLINs &amp; Ceiling Rates'!$D$252="F&amp;E",'Labor Loading Matrix'!W237,0),IF('CLINs &amp; Ceiling Rates'!$D$253="F&amp;E",'Labor Loading Matrix'!X237,0),IF('CLINs &amp; Ceiling Rates'!$D$254="F&amp;E",'Labor Loading Matrix'!Y237,0),IF('CLINs &amp; Ceiling Rates'!$D$255="F&amp;E",'Labor Loading Matrix'!Z237,0),IF('CLINs &amp; Ceiling Rates'!$D$256="F&amp;E",'Labor Loading Matrix'!AA237,0))</f>
        <v>0</v>
      </c>
      <c r="G237" s="175">
        <f>SUM(IF('CLINs &amp; Ceiling Rates'!$D$237="R&amp;D",'Labor Loading Matrix'!H237,0),IF('CLINs &amp; Ceiling Rates'!$D$238="R&amp;D",'Labor Loading Matrix'!I237,0),IF('CLINs &amp; Ceiling Rates'!$D$239="R&amp;D",'Labor Loading Matrix'!J237,0),IF('CLINs &amp; Ceiling Rates'!$D$240="R&amp;D",'Labor Loading Matrix'!K237,0),IF('CLINs &amp; Ceiling Rates'!$D$241="R&amp;D",'Labor Loading Matrix'!L237,0),IF('CLINs &amp; Ceiling Rates'!$D$242="R&amp;D",'Labor Loading Matrix'!M237,0),IF('CLINs &amp; Ceiling Rates'!$D$243="R&amp;D",'Labor Loading Matrix'!N237,0),IF('CLINs &amp; Ceiling Rates'!$D$244="R&amp;D",'Labor Loading Matrix'!O237,0),IF('CLINs &amp; Ceiling Rates'!$D$245="R&amp;D",'Labor Loading Matrix'!P237,0),IF('CLINs &amp; Ceiling Rates'!$D$246="R&amp;D",'Labor Loading Matrix'!Q237,0),IF('CLINs &amp; Ceiling Rates'!$D$247="R&amp;D",'Labor Loading Matrix'!R237,0),IF('CLINs &amp; Ceiling Rates'!$D$248="R&amp;D",'Labor Loading Matrix'!S237,0),IF('CLINs &amp; Ceiling Rates'!$D$249="R&amp;D",'Labor Loading Matrix'!T237,0),IF('CLINs &amp; Ceiling Rates'!$D$250="R&amp;D",'Labor Loading Matrix'!U237,0),IF('CLINs &amp; Ceiling Rates'!$D$251="R&amp;D",'Labor Loading Matrix'!V237,0),IF('CLINs &amp; Ceiling Rates'!$D$252="R&amp;D",'Labor Loading Matrix'!W237,0),IF('CLINs &amp; Ceiling Rates'!$D$253="R&amp;D",'Labor Loading Matrix'!X237,0),IF('CLINs &amp; Ceiling Rates'!$D$254="R&amp;D",'Labor Loading Matrix'!Y237,0),IF('CLINs &amp; Ceiling Rates'!$D$255="R&amp;D",'Labor Loading Matrix'!Z237,0),IF('CLINs &amp; Ceiling Rates'!$D$256="R&amp;D",'Labor Loading Matrix'!AA237,0))</f>
        <v>0</v>
      </c>
      <c r="H237" s="136"/>
      <c r="I237" s="136"/>
      <c r="J237" s="136"/>
      <c r="K237" s="136"/>
      <c r="L237" s="136"/>
      <c r="M237" s="136"/>
      <c r="N237" s="136"/>
      <c r="O237" s="136"/>
      <c r="P237" s="136"/>
      <c r="Q237" s="136"/>
      <c r="R237" s="136"/>
      <c r="S237" s="136"/>
      <c r="T237" s="136"/>
      <c r="U237" s="136"/>
      <c r="V237" s="136"/>
      <c r="W237" s="136"/>
      <c r="X237" s="136"/>
      <c r="Y237" s="136"/>
      <c r="Z237" s="136"/>
      <c r="AA237" s="136"/>
    </row>
    <row r="238" spans="1:27" s="73" customFormat="1" ht="18" hidden="1" customHeight="1" x14ac:dyDescent="0.25">
      <c r="A238" s="173">
        <f>'CLINs &amp; Ceiling Rates'!B25</f>
        <v>0</v>
      </c>
      <c r="B238" s="173">
        <f>'CLINs &amp; Ceiling Rates'!C25</f>
        <v>0</v>
      </c>
      <c r="C238" s="174" t="str">
        <f>'CLINs &amp; Ceiling Rates'!$G25</f>
        <v/>
      </c>
      <c r="D238" s="211">
        <f>IF('CLINs &amp; Ceiling Rates'!D254="",SUM('Labor Loading Matrix'!H238:AA238),SUM(E238:F238))</f>
        <v>0</v>
      </c>
      <c r="E238" s="175">
        <f>SUM(IF('CLINs &amp; Ceiling Rates'!$D$237="OPS",'Labor Loading Matrix'!H238,0),IF('CLINs &amp; Ceiling Rates'!$D$238="OPS",'Labor Loading Matrix'!I238,0),IF('CLINs &amp; Ceiling Rates'!$D$239="OPS",'Labor Loading Matrix'!J238,0),IF('CLINs &amp; Ceiling Rates'!$D$240="OPS",'Labor Loading Matrix'!K238,0),IF('CLINs &amp; Ceiling Rates'!$D$241="OPS",'Labor Loading Matrix'!L238,0),IF('CLINs &amp; Ceiling Rates'!$D$242="OPS",'Labor Loading Matrix'!M238,0),IF('CLINs &amp; Ceiling Rates'!$D$243="OPS",'Labor Loading Matrix'!N238,0),IF('CLINs &amp; Ceiling Rates'!$D$244="OPS",'Labor Loading Matrix'!O238,0),IF('CLINs &amp; Ceiling Rates'!$D$245="OPS",'Labor Loading Matrix'!P238,0),IF('CLINs &amp; Ceiling Rates'!$D$246="OPS",'Labor Loading Matrix'!Q238,0),IF('CLINs &amp; Ceiling Rates'!$D$247="OPS",'Labor Loading Matrix'!R238,0),IF('CLINs &amp; Ceiling Rates'!$D$248="OPS",'Labor Loading Matrix'!S238,0),IF('CLINs &amp; Ceiling Rates'!$D$249="OPS",'Labor Loading Matrix'!T238,0),IF('CLINs &amp; Ceiling Rates'!$D$250="OPS",'Labor Loading Matrix'!U238,0),IF('CLINs &amp; Ceiling Rates'!$D$251="OPS",'Labor Loading Matrix'!V238,0),IF('CLINs &amp; Ceiling Rates'!$D$252="OPS",'Labor Loading Matrix'!W238,0),IF('CLINs &amp; Ceiling Rates'!$D$253="OPS",'Labor Loading Matrix'!X238,0),IF('CLINs &amp; Ceiling Rates'!$D$254="OPS",'Labor Loading Matrix'!Y238,0),IF('CLINs &amp; Ceiling Rates'!$D$255="OPS",'Labor Loading Matrix'!Z238,0),IF('CLINs &amp; Ceiling Rates'!$D$256="OPS",'Labor Loading Matrix'!AA238,0))</f>
        <v>0</v>
      </c>
      <c r="F238" s="175">
        <f>SUM(IF('CLINs &amp; Ceiling Rates'!$D$237="F&amp;E",'Labor Loading Matrix'!H238,0),IF('CLINs &amp; Ceiling Rates'!$D$238="F&amp;E",'Labor Loading Matrix'!I238,0),IF('CLINs &amp; Ceiling Rates'!$D$239="F&amp;E",'Labor Loading Matrix'!J238,0),IF('CLINs &amp; Ceiling Rates'!$D$240="F&amp;E",'Labor Loading Matrix'!K238,0),IF('CLINs &amp; Ceiling Rates'!$D$241="F&amp;E",'Labor Loading Matrix'!L238,0),IF('CLINs &amp; Ceiling Rates'!$D$242="F&amp;E",'Labor Loading Matrix'!M238,0),IF('CLINs &amp; Ceiling Rates'!$D$243="F&amp;E",'Labor Loading Matrix'!N238,0),IF('CLINs &amp; Ceiling Rates'!$D$244="F&amp;E",'Labor Loading Matrix'!O238,0),IF('CLINs &amp; Ceiling Rates'!$D$245="F&amp;E",'Labor Loading Matrix'!P238,0),IF('CLINs &amp; Ceiling Rates'!$D$246="F&amp;E",'Labor Loading Matrix'!Q238,0),IF('CLINs &amp; Ceiling Rates'!$D$247="F&amp;E",'Labor Loading Matrix'!R238,0),IF('CLINs &amp; Ceiling Rates'!$D$248="F&amp;E",'Labor Loading Matrix'!S238,0),IF('CLINs &amp; Ceiling Rates'!$D$249="F&amp;E",'Labor Loading Matrix'!T238,0),IF('CLINs &amp; Ceiling Rates'!$D$250="F&amp;E",'Labor Loading Matrix'!U238,0),IF('CLINs &amp; Ceiling Rates'!$D$251="F&amp;E",'Labor Loading Matrix'!V238,0),IF('CLINs &amp; Ceiling Rates'!$D$252="F&amp;E",'Labor Loading Matrix'!W238,0),IF('CLINs &amp; Ceiling Rates'!$D$253="F&amp;E",'Labor Loading Matrix'!X238,0),IF('CLINs &amp; Ceiling Rates'!$D$254="F&amp;E",'Labor Loading Matrix'!Y238,0),IF('CLINs &amp; Ceiling Rates'!$D$255="F&amp;E",'Labor Loading Matrix'!Z238,0),IF('CLINs &amp; Ceiling Rates'!$D$256="F&amp;E",'Labor Loading Matrix'!AA238,0))</f>
        <v>0</v>
      </c>
      <c r="G238" s="175">
        <f>SUM(IF('CLINs &amp; Ceiling Rates'!$D$237="R&amp;D",'Labor Loading Matrix'!H238,0),IF('CLINs &amp; Ceiling Rates'!$D$238="R&amp;D",'Labor Loading Matrix'!I238,0),IF('CLINs &amp; Ceiling Rates'!$D$239="R&amp;D",'Labor Loading Matrix'!J238,0),IF('CLINs &amp; Ceiling Rates'!$D$240="R&amp;D",'Labor Loading Matrix'!K238,0),IF('CLINs &amp; Ceiling Rates'!$D$241="R&amp;D",'Labor Loading Matrix'!L238,0),IF('CLINs &amp; Ceiling Rates'!$D$242="R&amp;D",'Labor Loading Matrix'!M238,0),IF('CLINs &amp; Ceiling Rates'!$D$243="R&amp;D",'Labor Loading Matrix'!N238,0),IF('CLINs &amp; Ceiling Rates'!$D$244="R&amp;D",'Labor Loading Matrix'!O238,0),IF('CLINs &amp; Ceiling Rates'!$D$245="R&amp;D",'Labor Loading Matrix'!P238,0),IF('CLINs &amp; Ceiling Rates'!$D$246="R&amp;D",'Labor Loading Matrix'!Q238,0),IF('CLINs &amp; Ceiling Rates'!$D$247="R&amp;D",'Labor Loading Matrix'!R238,0),IF('CLINs &amp; Ceiling Rates'!$D$248="R&amp;D",'Labor Loading Matrix'!S238,0),IF('CLINs &amp; Ceiling Rates'!$D$249="R&amp;D",'Labor Loading Matrix'!T238,0),IF('CLINs &amp; Ceiling Rates'!$D$250="R&amp;D",'Labor Loading Matrix'!U238,0),IF('CLINs &amp; Ceiling Rates'!$D$251="R&amp;D",'Labor Loading Matrix'!V238,0),IF('CLINs &amp; Ceiling Rates'!$D$252="R&amp;D",'Labor Loading Matrix'!W238,0),IF('CLINs &amp; Ceiling Rates'!$D$253="R&amp;D",'Labor Loading Matrix'!X238,0),IF('CLINs &amp; Ceiling Rates'!$D$254="R&amp;D",'Labor Loading Matrix'!Y238,0),IF('CLINs &amp; Ceiling Rates'!$D$255="R&amp;D",'Labor Loading Matrix'!Z238,0),IF('CLINs &amp; Ceiling Rates'!$D$256="R&amp;D",'Labor Loading Matrix'!AA238,0))</f>
        <v>0</v>
      </c>
      <c r="H238" s="136"/>
      <c r="I238" s="136"/>
      <c r="J238" s="136"/>
      <c r="K238" s="136"/>
      <c r="L238" s="136"/>
      <c r="M238" s="136"/>
      <c r="N238" s="136"/>
      <c r="O238" s="136"/>
      <c r="P238" s="136"/>
      <c r="Q238" s="136"/>
      <c r="R238" s="136"/>
      <c r="S238" s="136"/>
      <c r="T238" s="136"/>
      <c r="U238" s="136"/>
      <c r="V238" s="136"/>
      <c r="W238" s="136"/>
      <c r="X238" s="136"/>
      <c r="Y238" s="136"/>
      <c r="Z238" s="136"/>
      <c r="AA238" s="136"/>
    </row>
    <row r="239" spans="1:27" s="73" customFormat="1" ht="18" hidden="1" customHeight="1" x14ac:dyDescent="0.25">
      <c r="A239" s="173">
        <f>'CLINs &amp; Ceiling Rates'!B26</f>
        <v>0</v>
      </c>
      <c r="B239" s="173">
        <f>'CLINs &amp; Ceiling Rates'!C26</f>
        <v>0</v>
      </c>
      <c r="C239" s="174" t="str">
        <f>'CLINs &amp; Ceiling Rates'!$G26</f>
        <v/>
      </c>
      <c r="D239" s="211">
        <f>IF('CLINs &amp; Ceiling Rates'!D255="",SUM('Labor Loading Matrix'!H239:AA239),SUM(E239:F239))</f>
        <v>0</v>
      </c>
      <c r="E239" s="175">
        <f>SUM(IF('CLINs &amp; Ceiling Rates'!$D$237="OPS",'Labor Loading Matrix'!H239,0),IF('CLINs &amp; Ceiling Rates'!$D$238="OPS",'Labor Loading Matrix'!I239,0),IF('CLINs &amp; Ceiling Rates'!$D$239="OPS",'Labor Loading Matrix'!J239,0),IF('CLINs &amp; Ceiling Rates'!$D$240="OPS",'Labor Loading Matrix'!K239,0),IF('CLINs &amp; Ceiling Rates'!$D$241="OPS",'Labor Loading Matrix'!L239,0),IF('CLINs &amp; Ceiling Rates'!$D$242="OPS",'Labor Loading Matrix'!M239,0),IF('CLINs &amp; Ceiling Rates'!$D$243="OPS",'Labor Loading Matrix'!N239,0),IF('CLINs &amp; Ceiling Rates'!$D$244="OPS",'Labor Loading Matrix'!O239,0),IF('CLINs &amp; Ceiling Rates'!$D$245="OPS",'Labor Loading Matrix'!P239,0),IF('CLINs &amp; Ceiling Rates'!$D$246="OPS",'Labor Loading Matrix'!Q239,0),IF('CLINs &amp; Ceiling Rates'!$D$247="OPS",'Labor Loading Matrix'!R239,0),IF('CLINs &amp; Ceiling Rates'!$D$248="OPS",'Labor Loading Matrix'!S239,0),IF('CLINs &amp; Ceiling Rates'!$D$249="OPS",'Labor Loading Matrix'!T239,0),IF('CLINs &amp; Ceiling Rates'!$D$250="OPS",'Labor Loading Matrix'!U239,0),IF('CLINs &amp; Ceiling Rates'!$D$251="OPS",'Labor Loading Matrix'!V239,0),IF('CLINs &amp; Ceiling Rates'!$D$252="OPS",'Labor Loading Matrix'!W239,0),IF('CLINs &amp; Ceiling Rates'!$D$253="OPS",'Labor Loading Matrix'!X239,0),IF('CLINs &amp; Ceiling Rates'!$D$254="OPS",'Labor Loading Matrix'!Y239,0),IF('CLINs &amp; Ceiling Rates'!$D$255="OPS",'Labor Loading Matrix'!Z239,0),IF('CLINs &amp; Ceiling Rates'!$D$256="OPS",'Labor Loading Matrix'!AA239,0))</f>
        <v>0</v>
      </c>
      <c r="F239" s="175">
        <f>SUM(IF('CLINs &amp; Ceiling Rates'!$D$237="F&amp;E",'Labor Loading Matrix'!H239,0),IF('CLINs &amp; Ceiling Rates'!$D$238="F&amp;E",'Labor Loading Matrix'!I239,0),IF('CLINs &amp; Ceiling Rates'!$D$239="F&amp;E",'Labor Loading Matrix'!J239,0),IF('CLINs &amp; Ceiling Rates'!$D$240="F&amp;E",'Labor Loading Matrix'!K239,0),IF('CLINs &amp; Ceiling Rates'!$D$241="F&amp;E",'Labor Loading Matrix'!L239,0),IF('CLINs &amp; Ceiling Rates'!$D$242="F&amp;E",'Labor Loading Matrix'!M239,0),IF('CLINs &amp; Ceiling Rates'!$D$243="F&amp;E",'Labor Loading Matrix'!N239,0),IF('CLINs &amp; Ceiling Rates'!$D$244="F&amp;E",'Labor Loading Matrix'!O239,0),IF('CLINs &amp; Ceiling Rates'!$D$245="F&amp;E",'Labor Loading Matrix'!P239,0),IF('CLINs &amp; Ceiling Rates'!$D$246="F&amp;E",'Labor Loading Matrix'!Q239,0),IF('CLINs &amp; Ceiling Rates'!$D$247="F&amp;E",'Labor Loading Matrix'!R239,0),IF('CLINs &amp; Ceiling Rates'!$D$248="F&amp;E",'Labor Loading Matrix'!S239,0),IF('CLINs &amp; Ceiling Rates'!$D$249="F&amp;E",'Labor Loading Matrix'!T239,0),IF('CLINs &amp; Ceiling Rates'!$D$250="F&amp;E",'Labor Loading Matrix'!U239,0),IF('CLINs &amp; Ceiling Rates'!$D$251="F&amp;E",'Labor Loading Matrix'!V239,0),IF('CLINs &amp; Ceiling Rates'!$D$252="F&amp;E",'Labor Loading Matrix'!W239,0),IF('CLINs &amp; Ceiling Rates'!$D$253="F&amp;E",'Labor Loading Matrix'!X239,0),IF('CLINs &amp; Ceiling Rates'!$D$254="F&amp;E",'Labor Loading Matrix'!Y239,0),IF('CLINs &amp; Ceiling Rates'!$D$255="F&amp;E",'Labor Loading Matrix'!Z239,0),IF('CLINs &amp; Ceiling Rates'!$D$256="F&amp;E",'Labor Loading Matrix'!AA239,0))</f>
        <v>0</v>
      </c>
      <c r="G239" s="175">
        <f>SUM(IF('CLINs &amp; Ceiling Rates'!$D$237="R&amp;D",'Labor Loading Matrix'!H239,0),IF('CLINs &amp; Ceiling Rates'!$D$238="R&amp;D",'Labor Loading Matrix'!I239,0),IF('CLINs &amp; Ceiling Rates'!$D$239="R&amp;D",'Labor Loading Matrix'!J239,0),IF('CLINs &amp; Ceiling Rates'!$D$240="R&amp;D",'Labor Loading Matrix'!K239,0),IF('CLINs &amp; Ceiling Rates'!$D$241="R&amp;D",'Labor Loading Matrix'!L239,0),IF('CLINs &amp; Ceiling Rates'!$D$242="R&amp;D",'Labor Loading Matrix'!M239,0),IF('CLINs &amp; Ceiling Rates'!$D$243="R&amp;D",'Labor Loading Matrix'!N239,0),IF('CLINs &amp; Ceiling Rates'!$D$244="R&amp;D",'Labor Loading Matrix'!O239,0),IF('CLINs &amp; Ceiling Rates'!$D$245="R&amp;D",'Labor Loading Matrix'!P239,0),IF('CLINs &amp; Ceiling Rates'!$D$246="R&amp;D",'Labor Loading Matrix'!Q239,0),IF('CLINs &amp; Ceiling Rates'!$D$247="R&amp;D",'Labor Loading Matrix'!R239,0),IF('CLINs &amp; Ceiling Rates'!$D$248="R&amp;D",'Labor Loading Matrix'!S239,0),IF('CLINs &amp; Ceiling Rates'!$D$249="R&amp;D",'Labor Loading Matrix'!T239,0),IF('CLINs &amp; Ceiling Rates'!$D$250="R&amp;D",'Labor Loading Matrix'!U239,0),IF('CLINs &amp; Ceiling Rates'!$D$251="R&amp;D",'Labor Loading Matrix'!V239,0),IF('CLINs &amp; Ceiling Rates'!$D$252="R&amp;D",'Labor Loading Matrix'!W239,0),IF('CLINs &amp; Ceiling Rates'!$D$253="R&amp;D",'Labor Loading Matrix'!X239,0),IF('CLINs &amp; Ceiling Rates'!$D$254="R&amp;D",'Labor Loading Matrix'!Y239,0),IF('CLINs &amp; Ceiling Rates'!$D$255="R&amp;D",'Labor Loading Matrix'!Z239,0),IF('CLINs &amp; Ceiling Rates'!$D$256="R&amp;D",'Labor Loading Matrix'!AA239,0))</f>
        <v>0</v>
      </c>
      <c r="H239" s="136"/>
      <c r="I239" s="136"/>
      <c r="J239" s="136"/>
      <c r="K239" s="136"/>
      <c r="L239" s="136"/>
      <c r="M239" s="136"/>
      <c r="N239" s="136"/>
      <c r="O239" s="136"/>
      <c r="P239" s="136"/>
      <c r="Q239" s="136"/>
      <c r="R239" s="136"/>
      <c r="S239" s="136"/>
      <c r="T239" s="136"/>
      <c r="U239" s="136"/>
      <c r="V239" s="136"/>
      <c r="W239" s="136"/>
      <c r="X239" s="136"/>
      <c r="Y239" s="136"/>
      <c r="Z239" s="136"/>
      <c r="AA239" s="136"/>
    </row>
    <row r="240" spans="1:27" s="73" customFormat="1" ht="18" hidden="1" customHeight="1" x14ac:dyDescent="0.25">
      <c r="A240" s="173">
        <f>'CLINs &amp; Ceiling Rates'!B27</f>
        <v>0</v>
      </c>
      <c r="B240" s="173">
        <f>'CLINs &amp; Ceiling Rates'!C27</f>
        <v>0</v>
      </c>
      <c r="C240" s="174" t="str">
        <f>'CLINs &amp; Ceiling Rates'!$G27</f>
        <v/>
      </c>
      <c r="D240" s="211">
        <f>IF('CLINs &amp; Ceiling Rates'!D256="",SUM('Labor Loading Matrix'!H240:AA240),SUM(E240:F240))</f>
        <v>0</v>
      </c>
      <c r="E240" s="175">
        <f>SUM(IF('CLINs &amp; Ceiling Rates'!$D$237="OPS",'Labor Loading Matrix'!H240,0),IF('CLINs &amp; Ceiling Rates'!$D$238="OPS",'Labor Loading Matrix'!I240,0),IF('CLINs &amp; Ceiling Rates'!$D$239="OPS",'Labor Loading Matrix'!J240,0),IF('CLINs &amp; Ceiling Rates'!$D$240="OPS",'Labor Loading Matrix'!K240,0),IF('CLINs &amp; Ceiling Rates'!$D$241="OPS",'Labor Loading Matrix'!L240,0),IF('CLINs &amp; Ceiling Rates'!$D$242="OPS",'Labor Loading Matrix'!M240,0),IF('CLINs &amp; Ceiling Rates'!$D$243="OPS",'Labor Loading Matrix'!N240,0),IF('CLINs &amp; Ceiling Rates'!$D$244="OPS",'Labor Loading Matrix'!O240,0),IF('CLINs &amp; Ceiling Rates'!$D$245="OPS",'Labor Loading Matrix'!P240,0),IF('CLINs &amp; Ceiling Rates'!$D$246="OPS",'Labor Loading Matrix'!Q240,0),IF('CLINs &amp; Ceiling Rates'!$D$247="OPS",'Labor Loading Matrix'!R240,0),IF('CLINs &amp; Ceiling Rates'!$D$248="OPS",'Labor Loading Matrix'!S240,0),IF('CLINs &amp; Ceiling Rates'!$D$249="OPS",'Labor Loading Matrix'!T240,0),IF('CLINs &amp; Ceiling Rates'!$D$250="OPS",'Labor Loading Matrix'!U240,0),IF('CLINs &amp; Ceiling Rates'!$D$251="OPS",'Labor Loading Matrix'!V240,0),IF('CLINs &amp; Ceiling Rates'!$D$252="OPS",'Labor Loading Matrix'!W240,0),IF('CLINs &amp; Ceiling Rates'!$D$253="OPS",'Labor Loading Matrix'!X240,0),IF('CLINs &amp; Ceiling Rates'!$D$254="OPS",'Labor Loading Matrix'!Y240,0),IF('CLINs &amp; Ceiling Rates'!$D$255="OPS",'Labor Loading Matrix'!Z240,0),IF('CLINs &amp; Ceiling Rates'!$D$256="OPS",'Labor Loading Matrix'!AA240,0))</f>
        <v>0</v>
      </c>
      <c r="F240" s="175">
        <f>SUM(IF('CLINs &amp; Ceiling Rates'!$D$237="F&amp;E",'Labor Loading Matrix'!H240,0),IF('CLINs &amp; Ceiling Rates'!$D$238="F&amp;E",'Labor Loading Matrix'!I240,0),IF('CLINs &amp; Ceiling Rates'!$D$239="F&amp;E",'Labor Loading Matrix'!J240,0),IF('CLINs &amp; Ceiling Rates'!$D$240="F&amp;E",'Labor Loading Matrix'!K240,0),IF('CLINs &amp; Ceiling Rates'!$D$241="F&amp;E",'Labor Loading Matrix'!L240,0),IF('CLINs &amp; Ceiling Rates'!$D$242="F&amp;E",'Labor Loading Matrix'!M240,0),IF('CLINs &amp; Ceiling Rates'!$D$243="F&amp;E",'Labor Loading Matrix'!N240,0),IF('CLINs &amp; Ceiling Rates'!$D$244="F&amp;E",'Labor Loading Matrix'!O240,0),IF('CLINs &amp; Ceiling Rates'!$D$245="F&amp;E",'Labor Loading Matrix'!P240,0),IF('CLINs &amp; Ceiling Rates'!$D$246="F&amp;E",'Labor Loading Matrix'!Q240,0),IF('CLINs &amp; Ceiling Rates'!$D$247="F&amp;E",'Labor Loading Matrix'!R240,0),IF('CLINs &amp; Ceiling Rates'!$D$248="F&amp;E",'Labor Loading Matrix'!S240,0),IF('CLINs &amp; Ceiling Rates'!$D$249="F&amp;E",'Labor Loading Matrix'!T240,0),IF('CLINs &amp; Ceiling Rates'!$D$250="F&amp;E",'Labor Loading Matrix'!U240,0),IF('CLINs &amp; Ceiling Rates'!$D$251="F&amp;E",'Labor Loading Matrix'!V240,0),IF('CLINs &amp; Ceiling Rates'!$D$252="F&amp;E",'Labor Loading Matrix'!W240,0),IF('CLINs &amp; Ceiling Rates'!$D$253="F&amp;E",'Labor Loading Matrix'!X240,0),IF('CLINs &amp; Ceiling Rates'!$D$254="F&amp;E",'Labor Loading Matrix'!Y240,0),IF('CLINs &amp; Ceiling Rates'!$D$255="F&amp;E",'Labor Loading Matrix'!Z240,0),IF('CLINs &amp; Ceiling Rates'!$D$256="F&amp;E",'Labor Loading Matrix'!AA240,0))</f>
        <v>0</v>
      </c>
      <c r="G240" s="175">
        <f>SUM(IF('CLINs &amp; Ceiling Rates'!$D$237="R&amp;D",'Labor Loading Matrix'!H240,0),IF('CLINs &amp; Ceiling Rates'!$D$238="R&amp;D",'Labor Loading Matrix'!I240,0),IF('CLINs &amp; Ceiling Rates'!$D$239="R&amp;D",'Labor Loading Matrix'!J240,0),IF('CLINs &amp; Ceiling Rates'!$D$240="R&amp;D",'Labor Loading Matrix'!K240,0),IF('CLINs &amp; Ceiling Rates'!$D$241="R&amp;D",'Labor Loading Matrix'!L240,0),IF('CLINs &amp; Ceiling Rates'!$D$242="R&amp;D",'Labor Loading Matrix'!M240,0),IF('CLINs &amp; Ceiling Rates'!$D$243="R&amp;D",'Labor Loading Matrix'!N240,0),IF('CLINs &amp; Ceiling Rates'!$D$244="R&amp;D",'Labor Loading Matrix'!O240,0),IF('CLINs &amp; Ceiling Rates'!$D$245="R&amp;D",'Labor Loading Matrix'!P240,0),IF('CLINs &amp; Ceiling Rates'!$D$246="R&amp;D",'Labor Loading Matrix'!Q240,0),IF('CLINs &amp; Ceiling Rates'!$D$247="R&amp;D",'Labor Loading Matrix'!R240,0),IF('CLINs &amp; Ceiling Rates'!$D$248="R&amp;D",'Labor Loading Matrix'!S240,0),IF('CLINs &amp; Ceiling Rates'!$D$249="R&amp;D",'Labor Loading Matrix'!T240,0),IF('CLINs &amp; Ceiling Rates'!$D$250="R&amp;D",'Labor Loading Matrix'!U240,0),IF('CLINs &amp; Ceiling Rates'!$D$251="R&amp;D",'Labor Loading Matrix'!V240,0),IF('CLINs &amp; Ceiling Rates'!$D$252="R&amp;D",'Labor Loading Matrix'!W240,0),IF('CLINs &amp; Ceiling Rates'!$D$253="R&amp;D",'Labor Loading Matrix'!X240,0),IF('CLINs &amp; Ceiling Rates'!$D$254="R&amp;D",'Labor Loading Matrix'!Y240,0),IF('CLINs &amp; Ceiling Rates'!$D$255="R&amp;D",'Labor Loading Matrix'!Z240,0),IF('CLINs &amp; Ceiling Rates'!$D$256="R&amp;D",'Labor Loading Matrix'!AA240,0))</f>
        <v>0</v>
      </c>
      <c r="H240" s="136"/>
      <c r="I240" s="136"/>
      <c r="J240" s="136"/>
      <c r="K240" s="136"/>
      <c r="L240" s="136"/>
      <c r="M240" s="136"/>
      <c r="N240" s="136"/>
      <c r="O240" s="136"/>
      <c r="P240" s="136"/>
      <c r="Q240" s="136"/>
      <c r="R240" s="136"/>
      <c r="S240" s="136"/>
      <c r="T240" s="136"/>
      <c r="U240" s="136"/>
      <c r="V240" s="136"/>
      <c r="W240" s="136"/>
      <c r="X240" s="136"/>
      <c r="Y240" s="136"/>
      <c r="Z240" s="136"/>
      <c r="AA240" s="136"/>
    </row>
    <row r="241" spans="1:27" s="73" customFormat="1" ht="18" hidden="1" customHeight="1" x14ac:dyDescent="0.25">
      <c r="A241" s="173">
        <f>'CLINs &amp; Ceiling Rates'!B28</f>
        <v>0</v>
      </c>
      <c r="B241" s="173">
        <f>'CLINs &amp; Ceiling Rates'!C28</f>
        <v>0</v>
      </c>
      <c r="C241" s="174" t="str">
        <f>'CLINs &amp; Ceiling Rates'!$G28</f>
        <v/>
      </c>
      <c r="D241" s="211">
        <f>IF('CLINs &amp; Ceiling Rates'!D257="",SUM('Labor Loading Matrix'!H241:AA241),SUM(E241:F241))</f>
        <v>0</v>
      </c>
      <c r="E241" s="175">
        <f>SUM(IF('CLINs &amp; Ceiling Rates'!$D$237="OPS",'Labor Loading Matrix'!H241,0),IF('CLINs &amp; Ceiling Rates'!$D$238="OPS",'Labor Loading Matrix'!I241,0),IF('CLINs &amp; Ceiling Rates'!$D$239="OPS",'Labor Loading Matrix'!J241,0),IF('CLINs &amp; Ceiling Rates'!$D$240="OPS",'Labor Loading Matrix'!K241,0),IF('CLINs &amp; Ceiling Rates'!$D$241="OPS",'Labor Loading Matrix'!L241,0),IF('CLINs &amp; Ceiling Rates'!$D$242="OPS",'Labor Loading Matrix'!M241,0),IF('CLINs &amp; Ceiling Rates'!$D$243="OPS",'Labor Loading Matrix'!N241,0),IF('CLINs &amp; Ceiling Rates'!$D$244="OPS",'Labor Loading Matrix'!O241,0),IF('CLINs &amp; Ceiling Rates'!$D$245="OPS",'Labor Loading Matrix'!P241,0),IF('CLINs &amp; Ceiling Rates'!$D$246="OPS",'Labor Loading Matrix'!Q241,0),IF('CLINs &amp; Ceiling Rates'!$D$247="OPS",'Labor Loading Matrix'!R241,0),IF('CLINs &amp; Ceiling Rates'!$D$248="OPS",'Labor Loading Matrix'!S241,0),IF('CLINs &amp; Ceiling Rates'!$D$249="OPS",'Labor Loading Matrix'!T241,0),IF('CLINs &amp; Ceiling Rates'!$D$250="OPS",'Labor Loading Matrix'!U241,0),IF('CLINs &amp; Ceiling Rates'!$D$251="OPS",'Labor Loading Matrix'!V241,0),IF('CLINs &amp; Ceiling Rates'!$D$252="OPS",'Labor Loading Matrix'!W241,0),IF('CLINs &amp; Ceiling Rates'!$D$253="OPS",'Labor Loading Matrix'!X241,0),IF('CLINs &amp; Ceiling Rates'!$D$254="OPS",'Labor Loading Matrix'!Y241,0),IF('CLINs &amp; Ceiling Rates'!$D$255="OPS",'Labor Loading Matrix'!Z241,0),IF('CLINs &amp; Ceiling Rates'!$D$256="OPS",'Labor Loading Matrix'!AA241,0))</f>
        <v>0</v>
      </c>
      <c r="F241" s="175">
        <f>SUM(IF('CLINs &amp; Ceiling Rates'!$D$237="F&amp;E",'Labor Loading Matrix'!H241,0),IF('CLINs &amp; Ceiling Rates'!$D$238="F&amp;E",'Labor Loading Matrix'!I241,0),IF('CLINs &amp; Ceiling Rates'!$D$239="F&amp;E",'Labor Loading Matrix'!J241,0),IF('CLINs &amp; Ceiling Rates'!$D$240="F&amp;E",'Labor Loading Matrix'!K241,0),IF('CLINs &amp; Ceiling Rates'!$D$241="F&amp;E",'Labor Loading Matrix'!L241,0),IF('CLINs &amp; Ceiling Rates'!$D$242="F&amp;E",'Labor Loading Matrix'!M241,0),IF('CLINs &amp; Ceiling Rates'!$D$243="F&amp;E",'Labor Loading Matrix'!N241,0),IF('CLINs &amp; Ceiling Rates'!$D$244="F&amp;E",'Labor Loading Matrix'!O241,0),IF('CLINs &amp; Ceiling Rates'!$D$245="F&amp;E",'Labor Loading Matrix'!P241,0),IF('CLINs &amp; Ceiling Rates'!$D$246="F&amp;E",'Labor Loading Matrix'!Q241,0),IF('CLINs &amp; Ceiling Rates'!$D$247="F&amp;E",'Labor Loading Matrix'!R241,0),IF('CLINs &amp; Ceiling Rates'!$D$248="F&amp;E",'Labor Loading Matrix'!S241,0),IF('CLINs &amp; Ceiling Rates'!$D$249="F&amp;E",'Labor Loading Matrix'!T241,0),IF('CLINs &amp; Ceiling Rates'!$D$250="F&amp;E",'Labor Loading Matrix'!U241,0),IF('CLINs &amp; Ceiling Rates'!$D$251="F&amp;E",'Labor Loading Matrix'!V241,0),IF('CLINs &amp; Ceiling Rates'!$D$252="F&amp;E",'Labor Loading Matrix'!W241,0),IF('CLINs &amp; Ceiling Rates'!$D$253="F&amp;E",'Labor Loading Matrix'!X241,0),IF('CLINs &amp; Ceiling Rates'!$D$254="F&amp;E",'Labor Loading Matrix'!Y241,0),IF('CLINs &amp; Ceiling Rates'!$D$255="F&amp;E",'Labor Loading Matrix'!Z241,0),IF('CLINs &amp; Ceiling Rates'!$D$256="F&amp;E",'Labor Loading Matrix'!AA241,0))</f>
        <v>0</v>
      </c>
      <c r="G241" s="175">
        <f>SUM(IF('CLINs &amp; Ceiling Rates'!$D$237="R&amp;D",'Labor Loading Matrix'!H241,0),IF('CLINs &amp; Ceiling Rates'!$D$238="R&amp;D",'Labor Loading Matrix'!I241,0),IF('CLINs &amp; Ceiling Rates'!$D$239="R&amp;D",'Labor Loading Matrix'!J241,0),IF('CLINs &amp; Ceiling Rates'!$D$240="R&amp;D",'Labor Loading Matrix'!K241,0),IF('CLINs &amp; Ceiling Rates'!$D$241="R&amp;D",'Labor Loading Matrix'!L241,0),IF('CLINs &amp; Ceiling Rates'!$D$242="R&amp;D",'Labor Loading Matrix'!M241,0),IF('CLINs &amp; Ceiling Rates'!$D$243="R&amp;D",'Labor Loading Matrix'!N241,0),IF('CLINs &amp; Ceiling Rates'!$D$244="R&amp;D",'Labor Loading Matrix'!O241,0),IF('CLINs &amp; Ceiling Rates'!$D$245="R&amp;D",'Labor Loading Matrix'!P241,0),IF('CLINs &amp; Ceiling Rates'!$D$246="R&amp;D",'Labor Loading Matrix'!Q241,0),IF('CLINs &amp; Ceiling Rates'!$D$247="R&amp;D",'Labor Loading Matrix'!R241,0),IF('CLINs &amp; Ceiling Rates'!$D$248="R&amp;D",'Labor Loading Matrix'!S241,0),IF('CLINs &amp; Ceiling Rates'!$D$249="R&amp;D",'Labor Loading Matrix'!T241,0),IF('CLINs &amp; Ceiling Rates'!$D$250="R&amp;D",'Labor Loading Matrix'!U241,0),IF('CLINs &amp; Ceiling Rates'!$D$251="R&amp;D",'Labor Loading Matrix'!V241,0),IF('CLINs &amp; Ceiling Rates'!$D$252="R&amp;D",'Labor Loading Matrix'!W241,0),IF('CLINs &amp; Ceiling Rates'!$D$253="R&amp;D",'Labor Loading Matrix'!X241,0),IF('CLINs &amp; Ceiling Rates'!$D$254="R&amp;D",'Labor Loading Matrix'!Y241,0),IF('CLINs &amp; Ceiling Rates'!$D$255="R&amp;D",'Labor Loading Matrix'!Z241,0),IF('CLINs &amp; Ceiling Rates'!$D$256="R&amp;D",'Labor Loading Matrix'!AA241,0))</f>
        <v>0</v>
      </c>
      <c r="H241" s="136"/>
      <c r="I241" s="136"/>
      <c r="J241" s="136"/>
      <c r="K241" s="136"/>
      <c r="L241" s="136"/>
      <c r="M241" s="136"/>
      <c r="N241" s="136"/>
      <c r="O241" s="136"/>
      <c r="P241" s="136"/>
      <c r="Q241" s="136"/>
      <c r="R241" s="136"/>
      <c r="S241" s="136"/>
      <c r="T241" s="136"/>
      <c r="U241" s="136"/>
      <c r="V241" s="136"/>
      <c r="W241" s="136"/>
      <c r="X241" s="136"/>
      <c r="Y241" s="136"/>
      <c r="Z241" s="136"/>
      <c r="AA241" s="136"/>
    </row>
    <row r="242" spans="1:27" s="73" customFormat="1" ht="18" hidden="1" customHeight="1" x14ac:dyDescent="0.25">
      <c r="A242" s="173">
        <f>'CLINs &amp; Ceiling Rates'!B29</f>
        <v>0</v>
      </c>
      <c r="B242" s="173">
        <f>'CLINs &amp; Ceiling Rates'!C29</f>
        <v>0</v>
      </c>
      <c r="C242" s="174" t="str">
        <f>'CLINs &amp; Ceiling Rates'!$G29</f>
        <v/>
      </c>
      <c r="D242" s="211">
        <f>IF('CLINs &amp; Ceiling Rates'!D258="",SUM('Labor Loading Matrix'!H242:AA242),SUM(E242:F242))</f>
        <v>0</v>
      </c>
      <c r="E242" s="175">
        <f>SUM(IF('CLINs &amp; Ceiling Rates'!$D$237="OPS",'Labor Loading Matrix'!H242,0),IF('CLINs &amp; Ceiling Rates'!$D$238="OPS",'Labor Loading Matrix'!I242,0),IF('CLINs &amp; Ceiling Rates'!$D$239="OPS",'Labor Loading Matrix'!J242,0),IF('CLINs &amp; Ceiling Rates'!$D$240="OPS",'Labor Loading Matrix'!K242,0),IF('CLINs &amp; Ceiling Rates'!$D$241="OPS",'Labor Loading Matrix'!L242,0),IF('CLINs &amp; Ceiling Rates'!$D$242="OPS",'Labor Loading Matrix'!M242,0),IF('CLINs &amp; Ceiling Rates'!$D$243="OPS",'Labor Loading Matrix'!N242,0),IF('CLINs &amp; Ceiling Rates'!$D$244="OPS",'Labor Loading Matrix'!O242,0),IF('CLINs &amp; Ceiling Rates'!$D$245="OPS",'Labor Loading Matrix'!P242,0),IF('CLINs &amp; Ceiling Rates'!$D$246="OPS",'Labor Loading Matrix'!Q242,0),IF('CLINs &amp; Ceiling Rates'!$D$247="OPS",'Labor Loading Matrix'!R242,0),IF('CLINs &amp; Ceiling Rates'!$D$248="OPS",'Labor Loading Matrix'!S242,0),IF('CLINs &amp; Ceiling Rates'!$D$249="OPS",'Labor Loading Matrix'!T242,0),IF('CLINs &amp; Ceiling Rates'!$D$250="OPS",'Labor Loading Matrix'!U242,0),IF('CLINs &amp; Ceiling Rates'!$D$251="OPS",'Labor Loading Matrix'!V242,0),IF('CLINs &amp; Ceiling Rates'!$D$252="OPS",'Labor Loading Matrix'!W242,0),IF('CLINs &amp; Ceiling Rates'!$D$253="OPS",'Labor Loading Matrix'!X242,0),IF('CLINs &amp; Ceiling Rates'!$D$254="OPS",'Labor Loading Matrix'!Y242,0),IF('CLINs &amp; Ceiling Rates'!$D$255="OPS",'Labor Loading Matrix'!Z242,0),IF('CLINs &amp; Ceiling Rates'!$D$256="OPS",'Labor Loading Matrix'!AA242,0))</f>
        <v>0</v>
      </c>
      <c r="F242" s="175">
        <f>SUM(IF('CLINs &amp; Ceiling Rates'!$D$237="F&amp;E",'Labor Loading Matrix'!H242,0),IF('CLINs &amp; Ceiling Rates'!$D$238="F&amp;E",'Labor Loading Matrix'!I242,0),IF('CLINs &amp; Ceiling Rates'!$D$239="F&amp;E",'Labor Loading Matrix'!J242,0),IF('CLINs &amp; Ceiling Rates'!$D$240="F&amp;E",'Labor Loading Matrix'!K242,0),IF('CLINs &amp; Ceiling Rates'!$D$241="F&amp;E",'Labor Loading Matrix'!L242,0),IF('CLINs &amp; Ceiling Rates'!$D$242="F&amp;E",'Labor Loading Matrix'!M242,0),IF('CLINs &amp; Ceiling Rates'!$D$243="F&amp;E",'Labor Loading Matrix'!N242,0),IF('CLINs &amp; Ceiling Rates'!$D$244="F&amp;E",'Labor Loading Matrix'!O242,0),IF('CLINs &amp; Ceiling Rates'!$D$245="F&amp;E",'Labor Loading Matrix'!P242,0),IF('CLINs &amp; Ceiling Rates'!$D$246="F&amp;E",'Labor Loading Matrix'!Q242,0),IF('CLINs &amp; Ceiling Rates'!$D$247="F&amp;E",'Labor Loading Matrix'!R242,0),IF('CLINs &amp; Ceiling Rates'!$D$248="F&amp;E",'Labor Loading Matrix'!S242,0),IF('CLINs &amp; Ceiling Rates'!$D$249="F&amp;E",'Labor Loading Matrix'!T242,0),IF('CLINs &amp; Ceiling Rates'!$D$250="F&amp;E",'Labor Loading Matrix'!U242,0),IF('CLINs &amp; Ceiling Rates'!$D$251="F&amp;E",'Labor Loading Matrix'!V242,0),IF('CLINs &amp; Ceiling Rates'!$D$252="F&amp;E",'Labor Loading Matrix'!W242,0),IF('CLINs &amp; Ceiling Rates'!$D$253="F&amp;E",'Labor Loading Matrix'!X242,0),IF('CLINs &amp; Ceiling Rates'!$D$254="F&amp;E",'Labor Loading Matrix'!Y242,0),IF('CLINs &amp; Ceiling Rates'!$D$255="F&amp;E",'Labor Loading Matrix'!Z242,0),IF('CLINs &amp; Ceiling Rates'!$D$256="F&amp;E",'Labor Loading Matrix'!AA242,0))</f>
        <v>0</v>
      </c>
      <c r="G242" s="175">
        <f>SUM(IF('CLINs &amp; Ceiling Rates'!$D$237="R&amp;D",'Labor Loading Matrix'!H242,0),IF('CLINs &amp; Ceiling Rates'!$D$238="R&amp;D",'Labor Loading Matrix'!I242,0),IF('CLINs &amp; Ceiling Rates'!$D$239="R&amp;D",'Labor Loading Matrix'!J242,0),IF('CLINs &amp; Ceiling Rates'!$D$240="R&amp;D",'Labor Loading Matrix'!K242,0),IF('CLINs &amp; Ceiling Rates'!$D$241="R&amp;D",'Labor Loading Matrix'!L242,0),IF('CLINs &amp; Ceiling Rates'!$D$242="R&amp;D",'Labor Loading Matrix'!M242,0),IF('CLINs &amp; Ceiling Rates'!$D$243="R&amp;D",'Labor Loading Matrix'!N242,0),IF('CLINs &amp; Ceiling Rates'!$D$244="R&amp;D",'Labor Loading Matrix'!O242,0),IF('CLINs &amp; Ceiling Rates'!$D$245="R&amp;D",'Labor Loading Matrix'!P242,0),IF('CLINs &amp; Ceiling Rates'!$D$246="R&amp;D",'Labor Loading Matrix'!Q242,0),IF('CLINs &amp; Ceiling Rates'!$D$247="R&amp;D",'Labor Loading Matrix'!R242,0),IF('CLINs &amp; Ceiling Rates'!$D$248="R&amp;D",'Labor Loading Matrix'!S242,0),IF('CLINs &amp; Ceiling Rates'!$D$249="R&amp;D",'Labor Loading Matrix'!T242,0),IF('CLINs &amp; Ceiling Rates'!$D$250="R&amp;D",'Labor Loading Matrix'!U242,0),IF('CLINs &amp; Ceiling Rates'!$D$251="R&amp;D",'Labor Loading Matrix'!V242,0),IF('CLINs &amp; Ceiling Rates'!$D$252="R&amp;D",'Labor Loading Matrix'!W242,0),IF('CLINs &amp; Ceiling Rates'!$D$253="R&amp;D",'Labor Loading Matrix'!X242,0),IF('CLINs &amp; Ceiling Rates'!$D$254="R&amp;D",'Labor Loading Matrix'!Y242,0),IF('CLINs &amp; Ceiling Rates'!$D$255="R&amp;D",'Labor Loading Matrix'!Z242,0),IF('CLINs &amp; Ceiling Rates'!$D$256="R&amp;D",'Labor Loading Matrix'!AA242,0))</f>
        <v>0</v>
      </c>
      <c r="H242" s="136"/>
      <c r="I242" s="136"/>
      <c r="J242" s="136"/>
      <c r="K242" s="136"/>
      <c r="L242" s="136"/>
      <c r="M242" s="136"/>
      <c r="N242" s="136"/>
      <c r="O242" s="136"/>
      <c r="P242" s="136"/>
      <c r="Q242" s="136"/>
      <c r="R242" s="136"/>
      <c r="S242" s="136"/>
      <c r="T242" s="136"/>
      <c r="U242" s="136"/>
      <c r="V242" s="136"/>
      <c r="W242" s="136"/>
      <c r="X242" s="136"/>
      <c r="Y242" s="136"/>
      <c r="Z242" s="136"/>
      <c r="AA242" s="136"/>
    </row>
    <row r="243" spans="1:27" s="73" customFormat="1" ht="18" hidden="1" customHeight="1" x14ac:dyDescent="0.25">
      <c r="A243" s="173">
        <f>'CLINs &amp; Ceiling Rates'!B30</f>
        <v>0</v>
      </c>
      <c r="B243" s="173">
        <f>'CLINs &amp; Ceiling Rates'!C30</f>
        <v>0</v>
      </c>
      <c r="C243" s="174" t="str">
        <f>'CLINs &amp; Ceiling Rates'!$G30</f>
        <v/>
      </c>
      <c r="D243" s="211">
        <f>IF('CLINs &amp; Ceiling Rates'!D259="",SUM('Labor Loading Matrix'!H243:AA243),SUM(E243:F243))</f>
        <v>0</v>
      </c>
      <c r="E243" s="175">
        <f>SUM(IF('CLINs &amp; Ceiling Rates'!$D$237="OPS",'Labor Loading Matrix'!H243,0),IF('CLINs &amp; Ceiling Rates'!$D$238="OPS",'Labor Loading Matrix'!I243,0),IF('CLINs &amp; Ceiling Rates'!$D$239="OPS",'Labor Loading Matrix'!J243,0),IF('CLINs &amp; Ceiling Rates'!$D$240="OPS",'Labor Loading Matrix'!K243,0),IF('CLINs &amp; Ceiling Rates'!$D$241="OPS",'Labor Loading Matrix'!L243,0),IF('CLINs &amp; Ceiling Rates'!$D$242="OPS",'Labor Loading Matrix'!M243,0),IF('CLINs &amp; Ceiling Rates'!$D$243="OPS",'Labor Loading Matrix'!N243,0),IF('CLINs &amp; Ceiling Rates'!$D$244="OPS",'Labor Loading Matrix'!O243,0),IF('CLINs &amp; Ceiling Rates'!$D$245="OPS",'Labor Loading Matrix'!P243,0),IF('CLINs &amp; Ceiling Rates'!$D$246="OPS",'Labor Loading Matrix'!Q243,0),IF('CLINs &amp; Ceiling Rates'!$D$247="OPS",'Labor Loading Matrix'!R243,0),IF('CLINs &amp; Ceiling Rates'!$D$248="OPS",'Labor Loading Matrix'!S243,0),IF('CLINs &amp; Ceiling Rates'!$D$249="OPS",'Labor Loading Matrix'!T243,0),IF('CLINs &amp; Ceiling Rates'!$D$250="OPS",'Labor Loading Matrix'!U243,0),IF('CLINs &amp; Ceiling Rates'!$D$251="OPS",'Labor Loading Matrix'!V243,0),IF('CLINs &amp; Ceiling Rates'!$D$252="OPS",'Labor Loading Matrix'!W243,0),IF('CLINs &amp; Ceiling Rates'!$D$253="OPS",'Labor Loading Matrix'!X243,0),IF('CLINs &amp; Ceiling Rates'!$D$254="OPS",'Labor Loading Matrix'!Y243,0),IF('CLINs &amp; Ceiling Rates'!$D$255="OPS",'Labor Loading Matrix'!Z243,0),IF('CLINs &amp; Ceiling Rates'!$D$256="OPS",'Labor Loading Matrix'!AA243,0))</f>
        <v>0</v>
      </c>
      <c r="F243" s="175">
        <f>SUM(IF('CLINs &amp; Ceiling Rates'!$D$237="F&amp;E",'Labor Loading Matrix'!H243,0),IF('CLINs &amp; Ceiling Rates'!$D$238="F&amp;E",'Labor Loading Matrix'!I243,0),IF('CLINs &amp; Ceiling Rates'!$D$239="F&amp;E",'Labor Loading Matrix'!J243,0),IF('CLINs &amp; Ceiling Rates'!$D$240="F&amp;E",'Labor Loading Matrix'!K243,0),IF('CLINs &amp; Ceiling Rates'!$D$241="F&amp;E",'Labor Loading Matrix'!L243,0),IF('CLINs &amp; Ceiling Rates'!$D$242="F&amp;E",'Labor Loading Matrix'!M243,0),IF('CLINs &amp; Ceiling Rates'!$D$243="F&amp;E",'Labor Loading Matrix'!N243,0),IF('CLINs &amp; Ceiling Rates'!$D$244="F&amp;E",'Labor Loading Matrix'!O243,0),IF('CLINs &amp; Ceiling Rates'!$D$245="F&amp;E",'Labor Loading Matrix'!P243,0),IF('CLINs &amp; Ceiling Rates'!$D$246="F&amp;E",'Labor Loading Matrix'!Q243,0),IF('CLINs &amp; Ceiling Rates'!$D$247="F&amp;E",'Labor Loading Matrix'!R243,0),IF('CLINs &amp; Ceiling Rates'!$D$248="F&amp;E",'Labor Loading Matrix'!S243,0),IF('CLINs &amp; Ceiling Rates'!$D$249="F&amp;E",'Labor Loading Matrix'!T243,0),IF('CLINs &amp; Ceiling Rates'!$D$250="F&amp;E",'Labor Loading Matrix'!U243,0),IF('CLINs &amp; Ceiling Rates'!$D$251="F&amp;E",'Labor Loading Matrix'!V243,0),IF('CLINs &amp; Ceiling Rates'!$D$252="F&amp;E",'Labor Loading Matrix'!W243,0),IF('CLINs &amp; Ceiling Rates'!$D$253="F&amp;E",'Labor Loading Matrix'!X243,0),IF('CLINs &amp; Ceiling Rates'!$D$254="F&amp;E",'Labor Loading Matrix'!Y243,0),IF('CLINs &amp; Ceiling Rates'!$D$255="F&amp;E",'Labor Loading Matrix'!Z243,0),IF('CLINs &amp; Ceiling Rates'!$D$256="F&amp;E",'Labor Loading Matrix'!AA243,0))</f>
        <v>0</v>
      </c>
      <c r="G243" s="175">
        <f>SUM(IF('CLINs &amp; Ceiling Rates'!$D$237="R&amp;D",'Labor Loading Matrix'!H243,0),IF('CLINs &amp; Ceiling Rates'!$D$238="R&amp;D",'Labor Loading Matrix'!I243,0),IF('CLINs &amp; Ceiling Rates'!$D$239="R&amp;D",'Labor Loading Matrix'!J243,0),IF('CLINs &amp; Ceiling Rates'!$D$240="R&amp;D",'Labor Loading Matrix'!K243,0),IF('CLINs &amp; Ceiling Rates'!$D$241="R&amp;D",'Labor Loading Matrix'!L243,0),IF('CLINs &amp; Ceiling Rates'!$D$242="R&amp;D",'Labor Loading Matrix'!M243,0),IF('CLINs &amp; Ceiling Rates'!$D$243="R&amp;D",'Labor Loading Matrix'!N243,0),IF('CLINs &amp; Ceiling Rates'!$D$244="R&amp;D",'Labor Loading Matrix'!O243,0),IF('CLINs &amp; Ceiling Rates'!$D$245="R&amp;D",'Labor Loading Matrix'!P243,0),IF('CLINs &amp; Ceiling Rates'!$D$246="R&amp;D",'Labor Loading Matrix'!Q243,0),IF('CLINs &amp; Ceiling Rates'!$D$247="R&amp;D",'Labor Loading Matrix'!R243,0),IF('CLINs &amp; Ceiling Rates'!$D$248="R&amp;D",'Labor Loading Matrix'!S243,0),IF('CLINs &amp; Ceiling Rates'!$D$249="R&amp;D",'Labor Loading Matrix'!T243,0),IF('CLINs &amp; Ceiling Rates'!$D$250="R&amp;D",'Labor Loading Matrix'!U243,0),IF('CLINs &amp; Ceiling Rates'!$D$251="R&amp;D",'Labor Loading Matrix'!V243,0),IF('CLINs &amp; Ceiling Rates'!$D$252="R&amp;D",'Labor Loading Matrix'!W243,0),IF('CLINs &amp; Ceiling Rates'!$D$253="R&amp;D",'Labor Loading Matrix'!X243,0),IF('CLINs &amp; Ceiling Rates'!$D$254="R&amp;D",'Labor Loading Matrix'!Y243,0),IF('CLINs &amp; Ceiling Rates'!$D$255="R&amp;D",'Labor Loading Matrix'!Z243,0),IF('CLINs &amp; Ceiling Rates'!$D$256="R&amp;D",'Labor Loading Matrix'!AA243,0))</f>
        <v>0</v>
      </c>
      <c r="H243" s="136"/>
      <c r="I243" s="136"/>
      <c r="J243" s="136"/>
      <c r="K243" s="136"/>
      <c r="L243" s="136"/>
      <c r="M243" s="136"/>
      <c r="N243" s="136"/>
      <c r="O243" s="136"/>
      <c r="P243" s="136"/>
      <c r="Q243" s="136"/>
      <c r="R243" s="136"/>
      <c r="S243" s="136"/>
      <c r="T243" s="136"/>
      <c r="U243" s="136"/>
      <c r="V243" s="136"/>
      <c r="W243" s="136"/>
      <c r="X243" s="136"/>
      <c r="Y243" s="136"/>
      <c r="Z243" s="136"/>
      <c r="AA243" s="136"/>
    </row>
    <row r="244" spans="1:27" s="73" customFormat="1" ht="18" hidden="1" customHeight="1" x14ac:dyDescent="0.25">
      <c r="A244" s="173">
        <f>'CLINs &amp; Ceiling Rates'!B31</f>
        <v>0</v>
      </c>
      <c r="B244" s="173">
        <f>'CLINs &amp; Ceiling Rates'!C31</f>
        <v>0</v>
      </c>
      <c r="C244" s="174" t="str">
        <f>'CLINs &amp; Ceiling Rates'!$G31</f>
        <v/>
      </c>
      <c r="D244" s="211">
        <f>IF('CLINs &amp; Ceiling Rates'!D260="",SUM('Labor Loading Matrix'!H244:AA244),SUM(E244:F244))</f>
        <v>0</v>
      </c>
      <c r="E244" s="175">
        <f>SUM(IF('CLINs &amp; Ceiling Rates'!$D$237="OPS",'Labor Loading Matrix'!H244,0),IF('CLINs &amp; Ceiling Rates'!$D$238="OPS",'Labor Loading Matrix'!I244,0),IF('CLINs &amp; Ceiling Rates'!$D$239="OPS",'Labor Loading Matrix'!J244,0),IF('CLINs &amp; Ceiling Rates'!$D$240="OPS",'Labor Loading Matrix'!K244,0),IF('CLINs &amp; Ceiling Rates'!$D$241="OPS",'Labor Loading Matrix'!L244,0),IF('CLINs &amp; Ceiling Rates'!$D$242="OPS",'Labor Loading Matrix'!M244,0),IF('CLINs &amp; Ceiling Rates'!$D$243="OPS",'Labor Loading Matrix'!N244,0),IF('CLINs &amp; Ceiling Rates'!$D$244="OPS",'Labor Loading Matrix'!O244,0),IF('CLINs &amp; Ceiling Rates'!$D$245="OPS",'Labor Loading Matrix'!P244,0),IF('CLINs &amp; Ceiling Rates'!$D$246="OPS",'Labor Loading Matrix'!Q244,0),IF('CLINs &amp; Ceiling Rates'!$D$247="OPS",'Labor Loading Matrix'!R244,0),IF('CLINs &amp; Ceiling Rates'!$D$248="OPS",'Labor Loading Matrix'!S244,0),IF('CLINs &amp; Ceiling Rates'!$D$249="OPS",'Labor Loading Matrix'!T244,0),IF('CLINs &amp; Ceiling Rates'!$D$250="OPS",'Labor Loading Matrix'!U244,0),IF('CLINs &amp; Ceiling Rates'!$D$251="OPS",'Labor Loading Matrix'!V244,0),IF('CLINs &amp; Ceiling Rates'!$D$252="OPS",'Labor Loading Matrix'!W244,0),IF('CLINs &amp; Ceiling Rates'!$D$253="OPS",'Labor Loading Matrix'!X244,0),IF('CLINs &amp; Ceiling Rates'!$D$254="OPS",'Labor Loading Matrix'!Y244,0),IF('CLINs &amp; Ceiling Rates'!$D$255="OPS",'Labor Loading Matrix'!Z244,0),IF('CLINs &amp; Ceiling Rates'!$D$256="OPS",'Labor Loading Matrix'!AA244,0))</f>
        <v>0</v>
      </c>
      <c r="F244" s="175">
        <f>SUM(IF('CLINs &amp; Ceiling Rates'!$D$237="F&amp;E",'Labor Loading Matrix'!H244,0),IF('CLINs &amp; Ceiling Rates'!$D$238="F&amp;E",'Labor Loading Matrix'!I244,0),IF('CLINs &amp; Ceiling Rates'!$D$239="F&amp;E",'Labor Loading Matrix'!J244,0),IF('CLINs &amp; Ceiling Rates'!$D$240="F&amp;E",'Labor Loading Matrix'!K244,0),IF('CLINs &amp; Ceiling Rates'!$D$241="F&amp;E",'Labor Loading Matrix'!L244,0),IF('CLINs &amp; Ceiling Rates'!$D$242="F&amp;E",'Labor Loading Matrix'!M244,0),IF('CLINs &amp; Ceiling Rates'!$D$243="F&amp;E",'Labor Loading Matrix'!N244,0),IF('CLINs &amp; Ceiling Rates'!$D$244="F&amp;E",'Labor Loading Matrix'!O244,0),IF('CLINs &amp; Ceiling Rates'!$D$245="F&amp;E",'Labor Loading Matrix'!P244,0),IF('CLINs &amp; Ceiling Rates'!$D$246="F&amp;E",'Labor Loading Matrix'!Q244,0),IF('CLINs &amp; Ceiling Rates'!$D$247="F&amp;E",'Labor Loading Matrix'!R244,0),IF('CLINs &amp; Ceiling Rates'!$D$248="F&amp;E",'Labor Loading Matrix'!S244,0),IF('CLINs &amp; Ceiling Rates'!$D$249="F&amp;E",'Labor Loading Matrix'!T244,0),IF('CLINs &amp; Ceiling Rates'!$D$250="F&amp;E",'Labor Loading Matrix'!U244,0),IF('CLINs &amp; Ceiling Rates'!$D$251="F&amp;E",'Labor Loading Matrix'!V244,0),IF('CLINs &amp; Ceiling Rates'!$D$252="F&amp;E",'Labor Loading Matrix'!W244,0),IF('CLINs &amp; Ceiling Rates'!$D$253="F&amp;E",'Labor Loading Matrix'!X244,0),IF('CLINs &amp; Ceiling Rates'!$D$254="F&amp;E",'Labor Loading Matrix'!Y244,0),IF('CLINs &amp; Ceiling Rates'!$D$255="F&amp;E",'Labor Loading Matrix'!Z244,0),IF('CLINs &amp; Ceiling Rates'!$D$256="F&amp;E",'Labor Loading Matrix'!AA244,0))</f>
        <v>0</v>
      </c>
      <c r="G244" s="175">
        <f>SUM(IF('CLINs &amp; Ceiling Rates'!$D$237="R&amp;D",'Labor Loading Matrix'!H244,0),IF('CLINs &amp; Ceiling Rates'!$D$238="R&amp;D",'Labor Loading Matrix'!I244,0),IF('CLINs &amp; Ceiling Rates'!$D$239="R&amp;D",'Labor Loading Matrix'!J244,0),IF('CLINs &amp; Ceiling Rates'!$D$240="R&amp;D",'Labor Loading Matrix'!K244,0),IF('CLINs &amp; Ceiling Rates'!$D$241="R&amp;D",'Labor Loading Matrix'!L244,0),IF('CLINs &amp; Ceiling Rates'!$D$242="R&amp;D",'Labor Loading Matrix'!M244,0),IF('CLINs &amp; Ceiling Rates'!$D$243="R&amp;D",'Labor Loading Matrix'!N244,0),IF('CLINs &amp; Ceiling Rates'!$D$244="R&amp;D",'Labor Loading Matrix'!O244,0),IF('CLINs &amp; Ceiling Rates'!$D$245="R&amp;D",'Labor Loading Matrix'!P244,0),IF('CLINs &amp; Ceiling Rates'!$D$246="R&amp;D",'Labor Loading Matrix'!Q244,0),IF('CLINs &amp; Ceiling Rates'!$D$247="R&amp;D",'Labor Loading Matrix'!R244,0),IF('CLINs &amp; Ceiling Rates'!$D$248="R&amp;D",'Labor Loading Matrix'!S244,0),IF('CLINs &amp; Ceiling Rates'!$D$249="R&amp;D",'Labor Loading Matrix'!T244,0),IF('CLINs &amp; Ceiling Rates'!$D$250="R&amp;D",'Labor Loading Matrix'!U244,0),IF('CLINs &amp; Ceiling Rates'!$D$251="R&amp;D",'Labor Loading Matrix'!V244,0),IF('CLINs &amp; Ceiling Rates'!$D$252="R&amp;D",'Labor Loading Matrix'!W244,0),IF('CLINs &amp; Ceiling Rates'!$D$253="R&amp;D",'Labor Loading Matrix'!X244,0),IF('CLINs &amp; Ceiling Rates'!$D$254="R&amp;D",'Labor Loading Matrix'!Y244,0),IF('CLINs &amp; Ceiling Rates'!$D$255="R&amp;D",'Labor Loading Matrix'!Z244,0),IF('CLINs &amp; Ceiling Rates'!$D$256="R&amp;D",'Labor Loading Matrix'!AA244,0))</f>
        <v>0</v>
      </c>
      <c r="H244" s="136"/>
      <c r="I244" s="136"/>
      <c r="J244" s="136"/>
      <c r="K244" s="136"/>
      <c r="L244" s="136"/>
      <c r="M244" s="136"/>
      <c r="N244" s="136"/>
      <c r="O244" s="136"/>
      <c r="P244" s="136"/>
      <c r="Q244" s="136"/>
      <c r="R244" s="136"/>
      <c r="S244" s="136"/>
      <c r="T244" s="136"/>
      <c r="U244" s="136"/>
      <c r="V244" s="136"/>
      <c r="W244" s="136"/>
      <c r="X244" s="136"/>
      <c r="Y244" s="136"/>
      <c r="Z244" s="136"/>
      <c r="AA244" s="136"/>
    </row>
    <row r="245" spans="1:27" s="73" customFormat="1" ht="18" hidden="1" customHeight="1" x14ac:dyDescent="0.25">
      <c r="A245" s="173">
        <f>'CLINs &amp; Ceiling Rates'!B32</f>
        <v>0</v>
      </c>
      <c r="B245" s="173">
        <f>'CLINs &amp; Ceiling Rates'!C32</f>
        <v>0</v>
      </c>
      <c r="C245" s="174" t="str">
        <f>'CLINs &amp; Ceiling Rates'!$G32</f>
        <v/>
      </c>
      <c r="D245" s="211">
        <f>IF('CLINs &amp; Ceiling Rates'!D261="",SUM('Labor Loading Matrix'!H245:AA245),SUM(E245:F245))</f>
        <v>0</v>
      </c>
      <c r="E245" s="175">
        <f>SUM(IF('CLINs &amp; Ceiling Rates'!$D$237="OPS",'Labor Loading Matrix'!H245,0),IF('CLINs &amp; Ceiling Rates'!$D$238="OPS",'Labor Loading Matrix'!I245,0),IF('CLINs &amp; Ceiling Rates'!$D$239="OPS",'Labor Loading Matrix'!J245,0),IF('CLINs &amp; Ceiling Rates'!$D$240="OPS",'Labor Loading Matrix'!K245,0),IF('CLINs &amp; Ceiling Rates'!$D$241="OPS",'Labor Loading Matrix'!L245,0),IF('CLINs &amp; Ceiling Rates'!$D$242="OPS",'Labor Loading Matrix'!M245,0),IF('CLINs &amp; Ceiling Rates'!$D$243="OPS",'Labor Loading Matrix'!N245,0),IF('CLINs &amp; Ceiling Rates'!$D$244="OPS",'Labor Loading Matrix'!O245,0),IF('CLINs &amp; Ceiling Rates'!$D$245="OPS",'Labor Loading Matrix'!P245,0),IF('CLINs &amp; Ceiling Rates'!$D$246="OPS",'Labor Loading Matrix'!Q245,0),IF('CLINs &amp; Ceiling Rates'!$D$247="OPS",'Labor Loading Matrix'!R245,0),IF('CLINs &amp; Ceiling Rates'!$D$248="OPS",'Labor Loading Matrix'!S245,0),IF('CLINs &amp; Ceiling Rates'!$D$249="OPS",'Labor Loading Matrix'!T245,0),IF('CLINs &amp; Ceiling Rates'!$D$250="OPS",'Labor Loading Matrix'!U245,0),IF('CLINs &amp; Ceiling Rates'!$D$251="OPS",'Labor Loading Matrix'!V245,0),IF('CLINs &amp; Ceiling Rates'!$D$252="OPS",'Labor Loading Matrix'!W245,0),IF('CLINs &amp; Ceiling Rates'!$D$253="OPS",'Labor Loading Matrix'!X245,0),IF('CLINs &amp; Ceiling Rates'!$D$254="OPS",'Labor Loading Matrix'!Y245,0),IF('CLINs &amp; Ceiling Rates'!$D$255="OPS",'Labor Loading Matrix'!Z245,0),IF('CLINs &amp; Ceiling Rates'!$D$256="OPS",'Labor Loading Matrix'!AA245,0))</f>
        <v>0</v>
      </c>
      <c r="F245" s="175">
        <f>SUM(IF('CLINs &amp; Ceiling Rates'!$D$237="F&amp;E",'Labor Loading Matrix'!H245,0),IF('CLINs &amp; Ceiling Rates'!$D$238="F&amp;E",'Labor Loading Matrix'!I245,0),IF('CLINs &amp; Ceiling Rates'!$D$239="F&amp;E",'Labor Loading Matrix'!J245,0),IF('CLINs &amp; Ceiling Rates'!$D$240="F&amp;E",'Labor Loading Matrix'!K245,0),IF('CLINs &amp; Ceiling Rates'!$D$241="F&amp;E",'Labor Loading Matrix'!L245,0),IF('CLINs &amp; Ceiling Rates'!$D$242="F&amp;E",'Labor Loading Matrix'!M245,0),IF('CLINs &amp; Ceiling Rates'!$D$243="F&amp;E",'Labor Loading Matrix'!N245,0),IF('CLINs &amp; Ceiling Rates'!$D$244="F&amp;E",'Labor Loading Matrix'!O245,0),IF('CLINs &amp; Ceiling Rates'!$D$245="F&amp;E",'Labor Loading Matrix'!P245,0),IF('CLINs &amp; Ceiling Rates'!$D$246="F&amp;E",'Labor Loading Matrix'!Q245,0),IF('CLINs &amp; Ceiling Rates'!$D$247="F&amp;E",'Labor Loading Matrix'!R245,0),IF('CLINs &amp; Ceiling Rates'!$D$248="F&amp;E",'Labor Loading Matrix'!S245,0),IF('CLINs &amp; Ceiling Rates'!$D$249="F&amp;E",'Labor Loading Matrix'!T245,0),IF('CLINs &amp; Ceiling Rates'!$D$250="F&amp;E",'Labor Loading Matrix'!U245,0),IF('CLINs &amp; Ceiling Rates'!$D$251="F&amp;E",'Labor Loading Matrix'!V245,0),IF('CLINs &amp; Ceiling Rates'!$D$252="F&amp;E",'Labor Loading Matrix'!W245,0),IF('CLINs &amp; Ceiling Rates'!$D$253="F&amp;E",'Labor Loading Matrix'!X245,0),IF('CLINs &amp; Ceiling Rates'!$D$254="F&amp;E",'Labor Loading Matrix'!Y245,0),IF('CLINs &amp; Ceiling Rates'!$D$255="F&amp;E",'Labor Loading Matrix'!Z245,0),IF('CLINs &amp; Ceiling Rates'!$D$256="F&amp;E",'Labor Loading Matrix'!AA245,0))</f>
        <v>0</v>
      </c>
      <c r="G245" s="175">
        <f>SUM(IF('CLINs &amp; Ceiling Rates'!$D$237="R&amp;D",'Labor Loading Matrix'!H245,0),IF('CLINs &amp; Ceiling Rates'!$D$238="R&amp;D",'Labor Loading Matrix'!I245,0),IF('CLINs &amp; Ceiling Rates'!$D$239="R&amp;D",'Labor Loading Matrix'!J245,0),IF('CLINs &amp; Ceiling Rates'!$D$240="R&amp;D",'Labor Loading Matrix'!K245,0),IF('CLINs &amp; Ceiling Rates'!$D$241="R&amp;D",'Labor Loading Matrix'!L245,0),IF('CLINs &amp; Ceiling Rates'!$D$242="R&amp;D",'Labor Loading Matrix'!M245,0),IF('CLINs &amp; Ceiling Rates'!$D$243="R&amp;D",'Labor Loading Matrix'!N245,0),IF('CLINs &amp; Ceiling Rates'!$D$244="R&amp;D",'Labor Loading Matrix'!O245,0),IF('CLINs &amp; Ceiling Rates'!$D$245="R&amp;D",'Labor Loading Matrix'!P245,0),IF('CLINs &amp; Ceiling Rates'!$D$246="R&amp;D",'Labor Loading Matrix'!Q245,0),IF('CLINs &amp; Ceiling Rates'!$D$247="R&amp;D",'Labor Loading Matrix'!R245,0),IF('CLINs &amp; Ceiling Rates'!$D$248="R&amp;D",'Labor Loading Matrix'!S245,0),IF('CLINs &amp; Ceiling Rates'!$D$249="R&amp;D",'Labor Loading Matrix'!T245,0),IF('CLINs &amp; Ceiling Rates'!$D$250="R&amp;D",'Labor Loading Matrix'!U245,0),IF('CLINs &amp; Ceiling Rates'!$D$251="R&amp;D",'Labor Loading Matrix'!V245,0),IF('CLINs &amp; Ceiling Rates'!$D$252="R&amp;D",'Labor Loading Matrix'!W245,0),IF('CLINs &amp; Ceiling Rates'!$D$253="R&amp;D",'Labor Loading Matrix'!X245,0),IF('CLINs &amp; Ceiling Rates'!$D$254="R&amp;D",'Labor Loading Matrix'!Y245,0),IF('CLINs &amp; Ceiling Rates'!$D$255="R&amp;D",'Labor Loading Matrix'!Z245,0),IF('CLINs &amp; Ceiling Rates'!$D$256="R&amp;D",'Labor Loading Matrix'!AA245,0))</f>
        <v>0</v>
      </c>
      <c r="H245" s="136"/>
      <c r="I245" s="136"/>
      <c r="J245" s="136"/>
      <c r="K245" s="136"/>
      <c r="L245" s="136"/>
      <c r="M245" s="136"/>
      <c r="N245" s="136"/>
      <c r="O245" s="136"/>
      <c r="P245" s="136"/>
      <c r="Q245" s="136"/>
      <c r="R245" s="136"/>
      <c r="S245" s="136"/>
      <c r="T245" s="136"/>
      <c r="U245" s="136"/>
      <c r="V245" s="136"/>
      <c r="W245" s="136"/>
      <c r="X245" s="136"/>
      <c r="Y245" s="136"/>
      <c r="Z245" s="136"/>
      <c r="AA245" s="136"/>
    </row>
    <row r="246" spans="1:27" s="73" customFormat="1" ht="18" hidden="1" customHeight="1" x14ac:dyDescent="0.25">
      <c r="A246" s="173">
        <f>'CLINs &amp; Ceiling Rates'!B33</f>
        <v>0</v>
      </c>
      <c r="B246" s="173">
        <f>'CLINs &amp; Ceiling Rates'!C33</f>
        <v>0</v>
      </c>
      <c r="C246" s="174" t="str">
        <f>'CLINs &amp; Ceiling Rates'!$G33</f>
        <v/>
      </c>
      <c r="D246" s="211">
        <f>IF('CLINs &amp; Ceiling Rates'!D262="",SUM('Labor Loading Matrix'!H246:AA246),SUM(E246:F246))</f>
        <v>0</v>
      </c>
      <c r="E246" s="175">
        <f>SUM(IF('CLINs &amp; Ceiling Rates'!$D$237="OPS",'Labor Loading Matrix'!H246,0),IF('CLINs &amp; Ceiling Rates'!$D$238="OPS",'Labor Loading Matrix'!I246,0),IF('CLINs &amp; Ceiling Rates'!$D$239="OPS",'Labor Loading Matrix'!J246,0),IF('CLINs &amp; Ceiling Rates'!$D$240="OPS",'Labor Loading Matrix'!K246,0),IF('CLINs &amp; Ceiling Rates'!$D$241="OPS",'Labor Loading Matrix'!L246,0),IF('CLINs &amp; Ceiling Rates'!$D$242="OPS",'Labor Loading Matrix'!M246,0),IF('CLINs &amp; Ceiling Rates'!$D$243="OPS",'Labor Loading Matrix'!N246,0),IF('CLINs &amp; Ceiling Rates'!$D$244="OPS",'Labor Loading Matrix'!O246,0),IF('CLINs &amp; Ceiling Rates'!$D$245="OPS",'Labor Loading Matrix'!P246,0),IF('CLINs &amp; Ceiling Rates'!$D$246="OPS",'Labor Loading Matrix'!Q246,0),IF('CLINs &amp; Ceiling Rates'!$D$247="OPS",'Labor Loading Matrix'!R246,0),IF('CLINs &amp; Ceiling Rates'!$D$248="OPS",'Labor Loading Matrix'!S246,0),IF('CLINs &amp; Ceiling Rates'!$D$249="OPS",'Labor Loading Matrix'!T246,0),IF('CLINs &amp; Ceiling Rates'!$D$250="OPS",'Labor Loading Matrix'!U246,0),IF('CLINs &amp; Ceiling Rates'!$D$251="OPS",'Labor Loading Matrix'!V246,0),IF('CLINs &amp; Ceiling Rates'!$D$252="OPS",'Labor Loading Matrix'!W246,0),IF('CLINs &amp; Ceiling Rates'!$D$253="OPS",'Labor Loading Matrix'!X246,0),IF('CLINs &amp; Ceiling Rates'!$D$254="OPS",'Labor Loading Matrix'!Y246,0),IF('CLINs &amp; Ceiling Rates'!$D$255="OPS",'Labor Loading Matrix'!Z246,0),IF('CLINs &amp; Ceiling Rates'!$D$256="OPS",'Labor Loading Matrix'!AA246,0))</f>
        <v>0</v>
      </c>
      <c r="F246" s="175">
        <f>SUM(IF('CLINs &amp; Ceiling Rates'!$D$237="F&amp;E",'Labor Loading Matrix'!H246,0),IF('CLINs &amp; Ceiling Rates'!$D$238="F&amp;E",'Labor Loading Matrix'!I246,0),IF('CLINs &amp; Ceiling Rates'!$D$239="F&amp;E",'Labor Loading Matrix'!J246,0),IF('CLINs &amp; Ceiling Rates'!$D$240="F&amp;E",'Labor Loading Matrix'!K246,0),IF('CLINs &amp; Ceiling Rates'!$D$241="F&amp;E",'Labor Loading Matrix'!L246,0),IF('CLINs &amp; Ceiling Rates'!$D$242="F&amp;E",'Labor Loading Matrix'!M246,0),IF('CLINs &amp; Ceiling Rates'!$D$243="F&amp;E",'Labor Loading Matrix'!N246,0),IF('CLINs &amp; Ceiling Rates'!$D$244="F&amp;E",'Labor Loading Matrix'!O246,0),IF('CLINs &amp; Ceiling Rates'!$D$245="F&amp;E",'Labor Loading Matrix'!P246,0),IF('CLINs &amp; Ceiling Rates'!$D$246="F&amp;E",'Labor Loading Matrix'!Q246,0),IF('CLINs &amp; Ceiling Rates'!$D$247="F&amp;E",'Labor Loading Matrix'!R246,0),IF('CLINs &amp; Ceiling Rates'!$D$248="F&amp;E",'Labor Loading Matrix'!S246,0),IF('CLINs &amp; Ceiling Rates'!$D$249="F&amp;E",'Labor Loading Matrix'!T246,0),IF('CLINs &amp; Ceiling Rates'!$D$250="F&amp;E",'Labor Loading Matrix'!U246,0),IF('CLINs &amp; Ceiling Rates'!$D$251="F&amp;E",'Labor Loading Matrix'!V246,0),IF('CLINs &amp; Ceiling Rates'!$D$252="F&amp;E",'Labor Loading Matrix'!W246,0),IF('CLINs &amp; Ceiling Rates'!$D$253="F&amp;E",'Labor Loading Matrix'!X246,0),IF('CLINs &amp; Ceiling Rates'!$D$254="F&amp;E",'Labor Loading Matrix'!Y246,0),IF('CLINs &amp; Ceiling Rates'!$D$255="F&amp;E",'Labor Loading Matrix'!Z246,0),IF('CLINs &amp; Ceiling Rates'!$D$256="F&amp;E",'Labor Loading Matrix'!AA246,0))</f>
        <v>0</v>
      </c>
      <c r="G246" s="175">
        <f>SUM(IF('CLINs &amp; Ceiling Rates'!$D$237="R&amp;D",'Labor Loading Matrix'!H246,0),IF('CLINs &amp; Ceiling Rates'!$D$238="R&amp;D",'Labor Loading Matrix'!I246,0),IF('CLINs &amp; Ceiling Rates'!$D$239="R&amp;D",'Labor Loading Matrix'!J246,0),IF('CLINs &amp; Ceiling Rates'!$D$240="R&amp;D",'Labor Loading Matrix'!K246,0),IF('CLINs &amp; Ceiling Rates'!$D$241="R&amp;D",'Labor Loading Matrix'!L246,0),IF('CLINs &amp; Ceiling Rates'!$D$242="R&amp;D",'Labor Loading Matrix'!M246,0),IF('CLINs &amp; Ceiling Rates'!$D$243="R&amp;D",'Labor Loading Matrix'!N246,0),IF('CLINs &amp; Ceiling Rates'!$D$244="R&amp;D",'Labor Loading Matrix'!O246,0),IF('CLINs &amp; Ceiling Rates'!$D$245="R&amp;D",'Labor Loading Matrix'!P246,0),IF('CLINs &amp; Ceiling Rates'!$D$246="R&amp;D",'Labor Loading Matrix'!Q246,0),IF('CLINs &amp; Ceiling Rates'!$D$247="R&amp;D",'Labor Loading Matrix'!R246,0),IF('CLINs &amp; Ceiling Rates'!$D$248="R&amp;D",'Labor Loading Matrix'!S246,0),IF('CLINs &amp; Ceiling Rates'!$D$249="R&amp;D",'Labor Loading Matrix'!T246,0),IF('CLINs &amp; Ceiling Rates'!$D$250="R&amp;D",'Labor Loading Matrix'!U246,0),IF('CLINs &amp; Ceiling Rates'!$D$251="R&amp;D",'Labor Loading Matrix'!V246,0),IF('CLINs &amp; Ceiling Rates'!$D$252="R&amp;D",'Labor Loading Matrix'!W246,0),IF('CLINs &amp; Ceiling Rates'!$D$253="R&amp;D",'Labor Loading Matrix'!X246,0),IF('CLINs &amp; Ceiling Rates'!$D$254="R&amp;D",'Labor Loading Matrix'!Y246,0),IF('CLINs &amp; Ceiling Rates'!$D$255="R&amp;D",'Labor Loading Matrix'!Z246,0),IF('CLINs &amp; Ceiling Rates'!$D$256="R&amp;D",'Labor Loading Matrix'!AA246,0))</f>
        <v>0</v>
      </c>
      <c r="H246" s="136"/>
      <c r="I246" s="136"/>
      <c r="J246" s="136"/>
      <c r="K246" s="136"/>
      <c r="L246" s="136"/>
      <c r="M246" s="136"/>
      <c r="N246" s="136"/>
      <c r="O246" s="136"/>
      <c r="P246" s="136"/>
      <c r="Q246" s="136"/>
      <c r="R246" s="136"/>
      <c r="S246" s="136"/>
      <c r="T246" s="136"/>
      <c r="U246" s="136"/>
      <c r="V246" s="136"/>
      <c r="W246" s="136"/>
      <c r="X246" s="136"/>
      <c r="Y246" s="136"/>
      <c r="Z246" s="136"/>
      <c r="AA246" s="136"/>
    </row>
    <row r="247" spans="1:27" s="73" customFormat="1" ht="18" hidden="1" customHeight="1" x14ac:dyDescent="0.25">
      <c r="A247" s="173">
        <f>'CLINs &amp; Ceiling Rates'!B34</f>
        <v>0</v>
      </c>
      <c r="B247" s="173">
        <f>'CLINs &amp; Ceiling Rates'!C34</f>
        <v>0</v>
      </c>
      <c r="C247" s="174" t="str">
        <f>'CLINs &amp; Ceiling Rates'!$G34</f>
        <v/>
      </c>
      <c r="D247" s="211">
        <f>IF('CLINs &amp; Ceiling Rates'!D263="",SUM('Labor Loading Matrix'!H247:AA247),SUM(E247:F247))</f>
        <v>0</v>
      </c>
      <c r="E247" s="175">
        <f>SUM(IF('CLINs &amp; Ceiling Rates'!$D$237="OPS",'Labor Loading Matrix'!H247,0),IF('CLINs &amp; Ceiling Rates'!$D$238="OPS",'Labor Loading Matrix'!I247,0),IF('CLINs &amp; Ceiling Rates'!$D$239="OPS",'Labor Loading Matrix'!J247,0),IF('CLINs &amp; Ceiling Rates'!$D$240="OPS",'Labor Loading Matrix'!K247,0),IF('CLINs &amp; Ceiling Rates'!$D$241="OPS",'Labor Loading Matrix'!L247,0),IF('CLINs &amp; Ceiling Rates'!$D$242="OPS",'Labor Loading Matrix'!M247,0),IF('CLINs &amp; Ceiling Rates'!$D$243="OPS",'Labor Loading Matrix'!N247,0),IF('CLINs &amp; Ceiling Rates'!$D$244="OPS",'Labor Loading Matrix'!O247,0),IF('CLINs &amp; Ceiling Rates'!$D$245="OPS",'Labor Loading Matrix'!P247,0),IF('CLINs &amp; Ceiling Rates'!$D$246="OPS",'Labor Loading Matrix'!Q247,0),IF('CLINs &amp; Ceiling Rates'!$D$247="OPS",'Labor Loading Matrix'!R247,0),IF('CLINs &amp; Ceiling Rates'!$D$248="OPS",'Labor Loading Matrix'!S247,0),IF('CLINs &amp; Ceiling Rates'!$D$249="OPS",'Labor Loading Matrix'!T247,0),IF('CLINs &amp; Ceiling Rates'!$D$250="OPS",'Labor Loading Matrix'!U247,0),IF('CLINs &amp; Ceiling Rates'!$D$251="OPS",'Labor Loading Matrix'!V247,0),IF('CLINs &amp; Ceiling Rates'!$D$252="OPS",'Labor Loading Matrix'!W247,0),IF('CLINs &amp; Ceiling Rates'!$D$253="OPS",'Labor Loading Matrix'!X247,0),IF('CLINs &amp; Ceiling Rates'!$D$254="OPS",'Labor Loading Matrix'!Y247,0),IF('CLINs &amp; Ceiling Rates'!$D$255="OPS",'Labor Loading Matrix'!Z247,0),IF('CLINs &amp; Ceiling Rates'!$D$256="OPS",'Labor Loading Matrix'!AA247,0))</f>
        <v>0</v>
      </c>
      <c r="F247" s="175">
        <f>SUM(IF('CLINs &amp; Ceiling Rates'!$D$237="F&amp;E",'Labor Loading Matrix'!H247,0),IF('CLINs &amp; Ceiling Rates'!$D$238="F&amp;E",'Labor Loading Matrix'!I247,0),IF('CLINs &amp; Ceiling Rates'!$D$239="F&amp;E",'Labor Loading Matrix'!J247,0),IF('CLINs &amp; Ceiling Rates'!$D$240="F&amp;E",'Labor Loading Matrix'!K247,0),IF('CLINs &amp; Ceiling Rates'!$D$241="F&amp;E",'Labor Loading Matrix'!L247,0),IF('CLINs &amp; Ceiling Rates'!$D$242="F&amp;E",'Labor Loading Matrix'!M247,0),IF('CLINs &amp; Ceiling Rates'!$D$243="F&amp;E",'Labor Loading Matrix'!N247,0),IF('CLINs &amp; Ceiling Rates'!$D$244="F&amp;E",'Labor Loading Matrix'!O247,0),IF('CLINs &amp; Ceiling Rates'!$D$245="F&amp;E",'Labor Loading Matrix'!P247,0),IF('CLINs &amp; Ceiling Rates'!$D$246="F&amp;E",'Labor Loading Matrix'!Q247,0),IF('CLINs &amp; Ceiling Rates'!$D$247="F&amp;E",'Labor Loading Matrix'!R247,0),IF('CLINs &amp; Ceiling Rates'!$D$248="F&amp;E",'Labor Loading Matrix'!S247,0),IF('CLINs &amp; Ceiling Rates'!$D$249="F&amp;E",'Labor Loading Matrix'!T247,0),IF('CLINs &amp; Ceiling Rates'!$D$250="F&amp;E",'Labor Loading Matrix'!U247,0),IF('CLINs &amp; Ceiling Rates'!$D$251="F&amp;E",'Labor Loading Matrix'!V247,0),IF('CLINs &amp; Ceiling Rates'!$D$252="F&amp;E",'Labor Loading Matrix'!W247,0),IF('CLINs &amp; Ceiling Rates'!$D$253="F&amp;E",'Labor Loading Matrix'!X247,0),IF('CLINs &amp; Ceiling Rates'!$D$254="F&amp;E",'Labor Loading Matrix'!Y247,0),IF('CLINs &amp; Ceiling Rates'!$D$255="F&amp;E",'Labor Loading Matrix'!Z247,0),IF('CLINs &amp; Ceiling Rates'!$D$256="F&amp;E",'Labor Loading Matrix'!AA247,0))</f>
        <v>0</v>
      </c>
      <c r="G247" s="175">
        <f>SUM(IF('CLINs &amp; Ceiling Rates'!$D$237="R&amp;D",'Labor Loading Matrix'!H247,0),IF('CLINs &amp; Ceiling Rates'!$D$238="R&amp;D",'Labor Loading Matrix'!I247,0),IF('CLINs &amp; Ceiling Rates'!$D$239="R&amp;D",'Labor Loading Matrix'!J247,0),IF('CLINs &amp; Ceiling Rates'!$D$240="R&amp;D",'Labor Loading Matrix'!K247,0),IF('CLINs &amp; Ceiling Rates'!$D$241="R&amp;D",'Labor Loading Matrix'!L247,0),IF('CLINs &amp; Ceiling Rates'!$D$242="R&amp;D",'Labor Loading Matrix'!M247,0),IF('CLINs &amp; Ceiling Rates'!$D$243="R&amp;D",'Labor Loading Matrix'!N247,0),IF('CLINs &amp; Ceiling Rates'!$D$244="R&amp;D",'Labor Loading Matrix'!O247,0),IF('CLINs &amp; Ceiling Rates'!$D$245="R&amp;D",'Labor Loading Matrix'!P247,0),IF('CLINs &amp; Ceiling Rates'!$D$246="R&amp;D",'Labor Loading Matrix'!Q247,0),IF('CLINs &amp; Ceiling Rates'!$D$247="R&amp;D",'Labor Loading Matrix'!R247,0),IF('CLINs &amp; Ceiling Rates'!$D$248="R&amp;D",'Labor Loading Matrix'!S247,0),IF('CLINs &amp; Ceiling Rates'!$D$249="R&amp;D",'Labor Loading Matrix'!T247,0),IF('CLINs &amp; Ceiling Rates'!$D$250="R&amp;D",'Labor Loading Matrix'!U247,0),IF('CLINs &amp; Ceiling Rates'!$D$251="R&amp;D",'Labor Loading Matrix'!V247,0),IF('CLINs &amp; Ceiling Rates'!$D$252="R&amp;D",'Labor Loading Matrix'!W247,0),IF('CLINs &amp; Ceiling Rates'!$D$253="R&amp;D",'Labor Loading Matrix'!X247,0),IF('CLINs &amp; Ceiling Rates'!$D$254="R&amp;D",'Labor Loading Matrix'!Y247,0),IF('CLINs &amp; Ceiling Rates'!$D$255="R&amp;D",'Labor Loading Matrix'!Z247,0),IF('CLINs &amp; Ceiling Rates'!$D$256="R&amp;D",'Labor Loading Matrix'!AA247,0))</f>
        <v>0</v>
      </c>
      <c r="H247" s="136"/>
      <c r="I247" s="136"/>
      <c r="J247" s="136"/>
      <c r="K247" s="136"/>
      <c r="L247" s="136"/>
      <c r="M247" s="136"/>
      <c r="N247" s="136"/>
      <c r="O247" s="136"/>
      <c r="P247" s="136"/>
      <c r="Q247" s="136"/>
      <c r="R247" s="136"/>
      <c r="S247" s="136"/>
      <c r="T247" s="136"/>
      <c r="U247" s="136"/>
      <c r="V247" s="136"/>
      <c r="W247" s="136"/>
      <c r="X247" s="136"/>
      <c r="Y247" s="136"/>
      <c r="Z247" s="136"/>
      <c r="AA247" s="136"/>
    </row>
    <row r="248" spans="1:27" s="73" customFormat="1" ht="18" hidden="1" customHeight="1" x14ac:dyDescent="0.25">
      <c r="A248" s="173">
        <f>'CLINs &amp; Ceiling Rates'!B35</f>
        <v>0</v>
      </c>
      <c r="B248" s="173">
        <f>'CLINs &amp; Ceiling Rates'!C35</f>
        <v>0</v>
      </c>
      <c r="C248" s="174" t="str">
        <f>'CLINs &amp; Ceiling Rates'!$G35</f>
        <v/>
      </c>
      <c r="D248" s="211">
        <f>IF('CLINs &amp; Ceiling Rates'!D264="",SUM('Labor Loading Matrix'!H248:AA248),SUM(E248:F248))</f>
        <v>0</v>
      </c>
      <c r="E248" s="175">
        <f>SUM(IF('CLINs &amp; Ceiling Rates'!$D$237="OPS",'Labor Loading Matrix'!H248,0),IF('CLINs &amp; Ceiling Rates'!$D$238="OPS",'Labor Loading Matrix'!I248,0),IF('CLINs &amp; Ceiling Rates'!$D$239="OPS",'Labor Loading Matrix'!J248,0),IF('CLINs &amp; Ceiling Rates'!$D$240="OPS",'Labor Loading Matrix'!K248,0),IF('CLINs &amp; Ceiling Rates'!$D$241="OPS",'Labor Loading Matrix'!L248,0),IF('CLINs &amp; Ceiling Rates'!$D$242="OPS",'Labor Loading Matrix'!M248,0),IF('CLINs &amp; Ceiling Rates'!$D$243="OPS",'Labor Loading Matrix'!N248,0),IF('CLINs &amp; Ceiling Rates'!$D$244="OPS",'Labor Loading Matrix'!O248,0),IF('CLINs &amp; Ceiling Rates'!$D$245="OPS",'Labor Loading Matrix'!P248,0),IF('CLINs &amp; Ceiling Rates'!$D$246="OPS",'Labor Loading Matrix'!Q248,0),IF('CLINs &amp; Ceiling Rates'!$D$247="OPS",'Labor Loading Matrix'!R248,0),IF('CLINs &amp; Ceiling Rates'!$D$248="OPS",'Labor Loading Matrix'!S248,0),IF('CLINs &amp; Ceiling Rates'!$D$249="OPS",'Labor Loading Matrix'!T248,0),IF('CLINs &amp; Ceiling Rates'!$D$250="OPS",'Labor Loading Matrix'!U248,0),IF('CLINs &amp; Ceiling Rates'!$D$251="OPS",'Labor Loading Matrix'!V248,0),IF('CLINs &amp; Ceiling Rates'!$D$252="OPS",'Labor Loading Matrix'!W248,0),IF('CLINs &amp; Ceiling Rates'!$D$253="OPS",'Labor Loading Matrix'!X248,0),IF('CLINs &amp; Ceiling Rates'!$D$254="OPS",'Labor Loading Matrix'!Y248,0),IF('CLINs &amp; Ceiling Rates'!$D$255="OPS",'Labor Loading Matrix'!Z248,0),IF('CLINs &amp; Ceiling Rates'!$D$256="OPS",'Labor Loading Matrix'!AA248,0))</f>
        <v>0</v>
      </c>
      <c r="F248" s="175">
        <f>SUM(IF('CLINs &amp; Ceiling Rates'!$D$237="F&amp;E",'Labor Loading Matrix'!H248,0),IF('CLINs &amp; Ceiling Rates'!$D$238="F&amp;E",'Labor Loading Matrix'!I248,0),IF('CLINs &amp; Ceiling Rates'!$D$239="F&amp;E",'Labor Loading Matrix'!J248,0),IF('CLINs &amp; Ceiling Rates'!$D$240="F&amp;E",'Labor Loading Matrix'!K248,0),IF('CLINs &amp; Ceiling Rates'!$D$241="F&amp;E",'Labor Loading Matrix'!L248,0),IF('CLINs &amp; Ceiling Rates'!$D$242="F&amp;E",'Labor Loading Matrix'!M248,0),IF('CLINs &amp; Ceiling Rates'!$D$243="F&amp;E",'Labor Loading Matrix'!N248,0),IF('CLINs &amp; Ceiling Rates'!$D$244="F&amp;E",'Labor Loading Matrix'!O248,0),IF('CLINs &amp; Ceiling Rates'!$D$245="F&amp;E",'Labor Loading Matrix'!P248,0),IF('CLINs &amp; Ceiling Rates'!$D$246="F&amp;E",'Labor Loading Matrix'!Q248,0),IF('CLINs &amp; Ceiling Rates'!$D$247="F&amp;E",'Labor Loading Matrix'!R248,0),IF('CLINs &amp; Ceiling Rates'!$D$248="F&amp;E",'Labor Loading Matrix'!S248,0),IF('CLINs &amp; Ceiling Rates'!$D$249="F&amp;E",'Labor Loading Matrix'!T248,0),IF('CLINs &amp; Ceiling Rates'!$D$250="F&amp;E",'Labor Loading Matrix'!U248,0),IF('CLINs &amp; Ceiling Rates'!$D$251="F&amp;E",'Labor Loading Matrix'!V248,0),IF('CLINs &amp; Ceiling Rates'!$D$252="F&amp;E",'Labor Loading Matrix'!W248,0),IF('CLINs &amp; Ceiling Rates'!$D$253="F&amp;E",'Labor Loading Matrix'!X248,0),IF('CLINs &amp; Ceiling Rates'!$D$254="F&amp;E",'Labor Loading Matrix'!Y248,0),IF('CLINs &amp; Ceiling Rates'!$D$255="F&amp;E",'Labor Loading Matrix'!Z248,0),IF('CLINs &amp; Ceiling Rates'!$D$256="F&amp;E",'Labor Loading Matrix'!AA248,0))</f>
        <v>0</v>
      </c>
      <c r="G248" s="175">
        <f>SUM(IF('CLINs &amp; Ceiling Rates'!$D$237="R&amp;D",'Labor Loading Matrix'!H248,0),IF('CLINs &amp; Ceiling Rates'!$D$238="R&amp;D",'Labor Loading Matrix'!I248,0),IF('CLINs &amp; Ceiling Rates'!$D$239="R&amp;D",'Labor Loading Matrix'!J248,0),IF('CLINs &amp; Ceiling Rates'!$D$240="R&amp;D",'Labor Loading Matrix'!K248,0),IF('CLINs &amp; Ceiling Rates'!$D$241="R&amp;D",'Labor Loading Matrix'!L248,0),IF('CLINs &amp; Ceiling Rates'!$D$242="R&amp;D",'Labor Loading Matrix'!M248,0),IF('CLINs &amp; Ceiling Rates'!$D$243="R&amp;D",'Labor Loading Matrix'!N248,0),IF('CLINs &amp; Ceiling Rates'!$D$244="R&amp;D",'Labor Loading Matrix'!O248,0),IF('CLINs &amp; Ceiling Rates'!$D$245="R&amp;D",'Labor Loading Matrix'!P248,0),IF('CLINs &amp; Ceiling Rates'!$D$246="R&amp;D",'Labor Loading Matrix'!Q248,0),IF('CLINs &amp; Ceiling Rates'!$D$247="R&amp;D",'Labor Loading Matrix'!R248,0),IF('CLINs &amp; Ceiling Rates'!$D$248="R&amp;D",'Labor Loading Matrix'!S248,0),IF('CLINs &amp; Ceiling Rates'!$D$249="R&amp;D",'Labor Loading Matrix'!T248,0),IF('CLINs &amp; Ceiling Rates'!$D$250="R&amp;D",'Labor Loading Matrix'!U248,0),IF('CLINs &amp; Ceiling Rates'!$D$251="R&amp;D",'Labor Loading Matrix'!V248,0),IF('CLINs &amp; Ceiling Rates'!$D$252="R&amp;D",'Labor Loading Matrix'!W248,0),IF('CLINs &amp; Ceiling Rates'!$D$253="R&amp;D",'Labor Loading Matrix'!X248,0),IF('CLINs &amp; Ceiling Rates'!$D$254="R&amp;D",'Labor Loading Matrix'!Y248,0),IF('CLINs &amp; Ceiling Rates'!$D$255="R&amp;D",'Labor Loading Matrix'!Z248,0),IF('CLINs &amp; Ceiling Rates'!$D$256="R&amp;D",'Labor Loading Matrix'!AA248,0))</f>
        <v>0</v>
      </c>
      <c r="H248" s="136"/>
      <c r="I248" s="136"/>
      <c r="J248" s="136"/>
      <c r="K248" s="136"/>
      <c r="L248" s="136"/>
      <c r="M248" s="136"/>
      <c r="N248" s="136"/>
      <c r="O248" s="136"/>
      <c r="P248" s="136"/>
      <c r="Q248" s="136"/>
      <c r="R248" s="136"/>
      <c r="S248" s="136"/>
      <c r="T248" s="136"/>
      <c r="U248" s="136"/>
      <c r="V248" s="136"/>
      <c r="W248" s="136"/>
      <c r="X248" s="136"/>
      <c r="Y248" s="136"/>
      <c r="Z248" s="136"/>
      <c r="AA248" s="136"/>
    </row>
    <row r="249" spans="1:27" s="73" customFormat="1" ht="18" hidden="1" customHeight="1" x14ac:dyDescent="0.25">
      <c r="A249" s="173">
        <f>'CLINs &amp; Ceiling Rates'!B36</f>
        <v>0</v>
      </c>
      <c r="B249" s="173">
        <f>'CLINs &amp; Ceiling Rates'!C36</f>
        <v>0</v>
      </c>
      <c r="C249" s="174" t="str">
        <f>'CLINs &amp; Ceiling Rates'!$G36</f>
        <v/>
      </c>
      <c r="D249" s="211">
        <f>IF('CLINs &amp; Ceiling Rates'!D265="",SUM('Labor Loading Matrix'!H249:AA249),SUM(E249:F249))</f>
        <v>0</v>
      </c>
      <c r="E249" s="175">
        <f>SUM(IF('CLINs &amp; Ceiling Rates'!$D$237="OPS",'Labor Loading Matrix'!H249,0),IF('CLINs &amp; Ceiling Rates'!$D$238="OPS",'Labor Loading Matrix'!I249,0),IF('CLINs &amp; Ceiling Rates'!$D$239="OPS",'Labor Loading Matrix'!J249,0),IF('CLINs &amp; Ceiling Rates'!$D$240="OPS",'Labor Loading Matrix'!K249,0),IF('CLINs &amp; Ceiling Rates'!$D$241="OPS",'Labor Loading Matrix'!L249,0),IF('CLINs &amp; Ceiling Rates'!$D$242="OPS",'Labor Loading Matrix'!M249,0),IF('CLINs &amp; Ceiling Rates'!$D$243="OPS",'Labor Loading Matrix'!N249,0),IF('CLINs &amp; Ceiling Rates'!$D$244="OPS",'Labor Loading Matrix'!O249,0),IF('CLINs &amp; Ceiling Rates'!$D$245="OPS",'Labor Loading Matrix'!P249,0),IF('CLINs &amp; Ceiling Rates'!$D$246="OPS",'Labor Loading Matrix'!Q249,0),IF('CLINs &amp; Ceiling Rates'!$D$247="OPS",'Labor Loading Matrix'!R249,0),IF('CLINs &amp; Ceiling Rates'!$D$248="OPS",'Labor Loading Matrix'!S249,0),IF('CLINs &amp; Ceiling Rates'!$D$249="OPS",'Labor Loading Matrix'!T249,0),IF('CLINs &amp; Ceiling Rates'!$D$250="OPS",'Labor Loading Matrix'!U249,0),IF('CLINs &amp; Ceiling Rates'!$D$251="OPS",'Labor Loading Matrix'!V249,0),IF('CLINs &amp; Ceiling Rates'!$D$252="OPS",'Labor Loading Matrix'!W249,0),IF('CLINs &amp; Ceiling Rates'!$D$253="OPS",'Labor Loading Matrix'!X249,0),IF('CLINs &amp; Ceiling Rates'!$D$254="OPS",'Labor Loading Matrix'!Y249,0),IF('CLINs &amp; Ceiling Rates'!$D$255="OPS",'Labor Loading Matrix'!Z249,0),IF('CLINs &amp; Ceiling Rates'!$D$256="OPS",'Labor Loading Matrix'!AA249,0))</f>
        <v>0</v>
      </c>
      <c r="F249" s="175">
        <f>SUM(IF('CLINs &amp; Ceiling Rates'!$D$237="F&amp;E",'Labor Loading Matrix'!H249,0),IF('CLINs &amp; Ceiling Rates'!$D$238="F&amp;E",'Labor Loading Matrix'!I249,0),IF('CLINs &amp; Ceiling Rates'!$D$239="F&amp;E",'Labor Loading Matrix'!J249,0),IF('CLINs &amp; Ceiling Rates'!$D$240="F&amp;E",'Labor Loading Matrix'!K249,0),IF('CLINs &amp; Ceiling Rates'!$D$241="F&amp;E",'Labor Loading Matrix'!L249,0),IF('CLINs &amp; Ceiling Rates'!$D$242="F&amp;E",'Labor Loading Matrix'!M249,0),IF('CLINs &amp; Ceiling Rates'!$D$243="F&amp;E",'Labor Loading Matrix'!N249,0),IF('CLINs &amp; Ceiling Rates'!$D$244="F&amp;E",'Labor Loading Matrix'!O249,0),IF('CLINs &amp; Ceiling Rates'!$D$245="F&amp;E",'Labor Loading Matrix'!P249,0),IF('CLINs &amp; Ceiling Rates'!$D$246="F&amp;E",'Labor Loading Matrix'!Q249,0),IF('CLINs &amp; Ceiling Rates'!$D$247="F&amp;E",'Labor Loading Matrix'!R249,0),IF('CLINs &amp; Ceiling Rates'!$D$248="F&amp;E",'Labor Loading Matrix'!S249,0),IF('CLINs &amp; Ceiling Rates'!$D$249="F&amp;E",'Labor Loading Matrix'!T249,0),IF('CLINs &amp; Ceiling Rates'!$D$250="F&amp;E",'Labor Loading Matrix'!U249,0),IF('CLINs &amp; Ceiling Rates'!$D$251="F&amp;E",'Labor Loading Matrix'!V249,0),IF('CLINs &amp; Ceiling Rates'!$D$252="F&amp;E",'Labor Loading Matrix'!W249,0),IF('CLINs &amp; Ceiling Rates'!$D$253="F&amp;E",'Labor Loading Matrix'!X249,0),IF('CLINs &amp; Ceiling Rates'!$D$254="F&amp;E",'Labor Loading Matrix'!Y249,0),IF('CLINs &amp; Ceiling Rates'!$D$255="F&amp;E",'Labor Loading Matrix'!Z249,0),IF('CLINs &amp; Ceiling Rates'!$D$256="F&amp;E",'Labor Loading Matrix'!AA249,0))</f>
        <v>0</v>
      </c>
      <c r="G249" s="175">
        <f>SUM(IF('CLINs &amp; Ceiling Rates'!$D$237="R&amp;D",'Labor Loading Matrix'!H249,0),IF('CLINs &amp; Ceiling Rates'!$D$238="R&amp;D",'Labor Loading Matrix'!I249,0),IF('CLINs &amp; Ceiling Rates'!$D$239="R&amp;D",'Labor Loading Matrix'!J249,0),IF('CLINs &amp; Ceiling Rates'!$D$240="R&amp;D",'Labor Loading Matrix'!K249,0),IF('CLINs &amp; Ceiling Rates'!$D$241="R&amp;D",'Labor Loading Matrix'!L249,0),IF('CLINs &amp; Ceiling Rates'!$D$242="R&amp;D",'Labor Loading Matrix'!M249,0),IF('CLINs &amp; Ceiling Rates'!$D$243="R&amp;D",'Labor Loading Matrix'!N249,0),IF('CLINs &amp; Ceiling Rates'!$D$244="R&amp;D",'Labor Loading Matrix'!O249,0),IF('CLINs &amp; Ceiling Rates'!$D$245="R&amp;D",'Labor Loading Matrix'!P249,0),IF('CLINs &amp; Ceiling Rates'!$D$246="R&amp;D",'Labor Loading Matrix'!Q249,0),IF('CLINs &amp; Ceiling Rates'!$D$247="R&amp;D",'Labor Loading Matrix'!R249,0),IF('CLINs &amp; Ceiling Rates'!$D$248="R&amp;D",'Labor Loading Matrix'!S249,0),IF('CLINs &amp; Ceiling Rates'!$D$249="R&amp;D",'Labor Loading Matrix'!T249,0),IF('CLINs &amp; Ceiling Rates'!$D$250="R&amp;D",'Labor Loading Matrix'!U249,0),IF('CLINs &amp; Ceiling Rates'!$D$251="R&amp;D",'Labor Loading Matrix'!V249,0),IF('CLINs &amp; Ceiling Rates'!$D$252="R&amp;D",'Labor Loading Matrix'!W249,0),IF('CLINs &amp; Ceiling Rates'!$D$253="R&amp;D",'Labor Loading Matrix'!X249,0),IF('CLINs &amp; Ceiling Rates'!$D$254="R&amp;D",'Labor Loading Matrix'!Y249,0),IF('CLINs &amp; Ceiling Rates'!$D$255="R&amp;D",'Labor Loading Matrix'!Z249,0),IF('CLINs &amp; Ceiling Rates'!$D$256="R&amp;D",'Labor Loading Matrix'!AA249,0))</f>
        <v>0</v>
      </c>
      <c r="H249" s="136"/>
      <c r="I249" s="136"/>
      <c r="J249" s="136"/>
      <c r="K249" s="136"/>
      <c r="L249" s="136"/>
      <c r="M249" s="136"/>
      <c r="N249" s="136"/>
      <c r="O249" s="136"/>
      <c r="P249" s="136"/>
      <c r="Q249" s="136"/>
      <c r="R249" s="136"/>
      <c r="S249" s="136"/>
      <c r="T249" s="136"/>
      <c r="U249" s="136"/>
      <c r="V249" s="136"/>
      <c r="W249" s="136"/>
      <c r="X249" s="136"/>
      <c r="Y249" s="136"/>
      <c r="Z249" s="136"/>
      <c r="AA249" s="136"/>
    </row>
    <row r="250" spans="1:27" s="73" customFormat="1" ht="18" hidden="1" customHeight="1" x14ac:dyDescent="0.25">
      <c r="A250" s="173">
        <f>'CLINs &amp; Ceiling Rates'!B37</f>
        <v>0</v>
      </c>
      <c r="B250" s="173">
        <f>'CLINs &amp; Ceiling Rates'!C37</f>
        <v>0</v>
      </c>
      <c r="C250" s="174" t="str">
        <f>'CLINs &amp; Ceiling Rates'!$G37</f>
        <v/>
      </c>
      <c r="D250" s="211">
        <f>IF('CLINs &amp; Ceiling Rates'!D266="",SUM('Labor Loading Matrix'!H250:AA250),SUM(E250:F250))</f>
        <v>0</v>
      </c>
      <c r="E250" s="175">
        <f>SUM(IF('CLINs &amp; Ceiling Rates'!$D$237="OPS",'Labor Loading Matrix'!H250,0),IF('CLINs &amp; Ceiling Rates'!$D$238="OPS",'Labor Loading Matrix'!I250,0),IF('CLINs &amp; Ceiling Rates'!$D$239="OPS",'Labor Loading Matrix'!J250,0),IF('CLINs &amp; Ceiling Rates'!$D$240="OPS",'Labor Loading Matrix'!K250,0),IF('CLINs &amp; Ceiling Rates'!$D$241="OPS",'Labor Loading Matrix'!L250,0),IF('CLINs &amp; Ceiling Rates'!$D$242="OPS",'Labor Loading Matrix'!M250,0),IF('CLINs &amp; Ceiling Rates'!$D$243="OPS",'Labor Loading Matrix'!N250,0),IF('CLINs &amp; Ceiling Rates'!$D$244="OPS",'Labor Loading Matrix'!O250,0),IF('CLINs &amp; Ceiling Rates'!$D$245="OPS",'Labor Loading Matrix'!P250,0),IF('CLINs &amp; Ceiling Rates'!$D$246="OPS",'Labor Loading Matrix'!Q250,0),IF('CLINs &amp; Ceiling Rates'!$D$247="OPS",'Labor Loading Matrix'!R250,0),IF('CLINs &amp; Ceiling Rates'!$D$248="OPS",'Labor Loading Matrix'!S250,0),IF('CLINs &amp; Ceiling Rates'!$D$249="OPS",'Labor Loading Matrix'!T250,0),IF('CLINs &amp; Ceiling Rates'!$D$250="OPS",'Labor Loading Matrix'!U250,0),IF('CLINs &amp; Ceiling Rates'!$D$251="OPS",'Labor Loading Matrix'!V250,0),IF('CLINs &amp; Ceiling Rates'!$D$252="OPS",'Labor Loading Matrix'!W250,0),IF('CLINs &amp; Ceiling Rates'!$D$253="OPS",'Labor Loading Matrix'!X250,0),IF('CLINs &amp; Ceiling Rates'!$D$254="OPS",'Labor Loading Matrix'!Y250,0),IF('CLINs &amp; Ceiling Rates'!$D$255="OPS",'Labor Loading Matrix'!Z250,0),IF('CLINs &amp; Ceiling Rates'!$D$256="OPS",'Labor Loading Matrix'!AA250,0))</f>
        <v>0</v>
      </c>
      <c r="F250" s="175">
        <f>SUM(IF('CLINs &amp; Ceiling Rates'!$D$237="F&amp;E",'Labor Loading Matrix'!H250,0),IF('CLINs &amp; Ceiling Rates'!$D$238="F&amp;E",'Labor Loading Matrix'!I250,0),IF('CLINs &amp; Ceiling Rates'!$D$239="F&amp;E",'Labor Loading Matrix'!J250,0),IF('CLINs &amp; Ceiling Rates'!$D$240="F&amp;E",'Labor Loading Matrix'!K250,0),IF('CLINs &amp; Ceiling Rates'!$D$241="F&amp;E",'Labor Loading Matrix'!L250,0),IF('CLINs &amp; Ceiling Rates'!$D$242="F&amp;E",'Labor Loading Matrix'!M250,0),IF('CLINs &amp; Ceiling Rates'!$D$243="F&amp;E",'Labor Loading Matrix'!N250,0),IF('CLINs &amp; Ceiling Rates'!$D$244="F&amp;E",'Labor Loading Matrix'!O250,0),IF('CLINs &amp; Ceiling Rates'!$D$245="F&amp;E",'Labor Loading Matrix'!P250,0),IF('CLINs &amp; Ceiling Rates'!$D$246="F&amp;E",'Labor Loading Matrix'!Q250,0),IF('CLINs &amp; Ceiling Rates'!$D$247="F&amp;E",'Labor Loading Matrix'!R250,0),IF('CLINs &amp; Ceiling Rates'!$D$248="F&amp;E",'Labor Loading Matrix'!S250,0),IF('CLINs &amp; Ceiling Rates'!$D$249="F&amp;E",'Labor Loading Matrix'!T250,0),IF('CLINs &amp; Ceiling Rates'!$D$250="F&amp;E",'Labor Loading Matrix'!U250,0),IF('CLINs &amp; Ceiling Rates'!$D$251="F&amp;E",'Labor Loading Matrix'!V250,0),IF('CLINs &amp; Ceiling Rates'!$D$252="F&amp;E",'Labor Loading Matrix'!W250,0),IF('CLINs &amp; Ceiling Rates'!$D$253="F&amp;E",'Labor Loading Matrix'!X250,0),IF('CLINs &amp; Ceiling Rates'!$D$254="F&amp;E",'Labor Loading Matrix'!Y250,0),IF('CLINs &amp; Ceiling Rates'!$D$255="F&amp;E",'Labor Loading Matrix'!Z250,0),IF('CLINs &amp; Ceiling Rates'!$D$256="F&amp;E",'Labor Loading Matrix'!AA250,0))</f>
        <v>0</v>
      </c>
      <c r="G250" s="175">
        <f>SUM(IF('CLINs &amp; Ceiling Rates'!$D$237="R&amp;D",'Labor Loading Matrix'!H250,0),IF('CLINs &amp; Ceiling Rates'!$D$238="R&amp;D",'Labor Loading Matrix'!I250,0),IF('CLINs &amp; Ceiling Rates'!$D$239="R&amp;D",'Labor Loading Matrix'!J250,0),IF('CLINs &amp; Ceiling Rates'!$D$240="R&amp;D",'Labor Loading Matrix'!K250,0),IF('CLINs &amp; Ceiling Rates'!$D$241="R&amp;D",'Labor Loading Matrix'!L250,0),IF('CLINs &amp; Ceiling Rates'!$D$242="R&amp;D",'Labor Loading Matrix'!M250,0),IF('CLINs &amp; Ceiling Rates'!$D$243="R&amp;D",'Labor Loading Matrix'!N250,0),IF('CLINs &amp; Ceiling Rates'!$D$244="R&amp;D",'Labor Loading Matrix'!O250,0),IF('CLINs &amp; Ceiling Rates'!$D$245="R&amp;D",'Labor Loading Matrix'!P250,0),IF('CLINs &amp; Ceiling Rates'!$D$246="R&amp;D",'Labor Loading Matrix'!Q250,0),IF('CLINs &amp; Ceiling Rates'!$D$247="R&amp;D",'Labor Loading Matrix'!R250,0),IF('CLINs &amp; Ceiling Rates'!$D$248="R&amp;D",'Labor Loading Matrix'!S250,0),IF('CLINs &amp; Ceiling Rates'!$D$249="R&amp;D",'Labor Loading Matrix'!T250,0),IF('CLINs &amp; Ceiling Rates'!$D$250="R&amp;D",'Labor Loading Matrix'!U250,0),IF('CLINs &amp; Ceiling Rates'!$D$251="R&amp;D",'Labor Loading Matrix'!V250,0),IF('CLINs &amp; Ceiling Rates'!$D$252="R&amp;D",'Labor Loading Matrix'!W250,0),IF('CLINs &amp; Ceiling Rates'!$D$253="R&amp;D",'Labor Loading Matrix'!X250,0),IF('CLINs &amp; Ceiling Rates'!$D$254="R&amp;D",'Labor Loading Matrix'!Y250,0),IF('CLINs &amp; Ceiling Rates'!$D$255="R&amp;D",'Labor Loading Matrix'!Z250,0),IF('CLINs &amp; Ceiling Rates'!$D$256="R&amp;D",'Labor Loading Matrix'!AA250,0))</f>
        <v>0</v>
      </c>
      <c r="H250" s="136"/>
      <c r="I250" s="136"/>
      <c r="J250" s="136"/>
      <c r="K250" s="136"/>
      <c r="L250" s="136"/>
      <c r="M250" s="136"/>
      <c r="N250" s="136"/>
      <c r="O250" s="136"/>
      <c r="P250" s="136"/>
      <c r="Q250" s="136"/>
      <c r="R250" s="136"/>
      <c r="S250" s="136"/>
      <c r="T250" s="136"/>
      <c r="U250" s="136"/>
      <c r="V250" s="136"/>
      <c r="W250" s="136"/>
      <c r="X250" s="136"/>
      <c r="Y250" s="136"/>
      <c r="Z250" s="136"/>
      <c r="AA250" s="136"/>
    </row>
    <row r="251" spans="1:27" s="73" customFormat="1" ht="18" hidden="1" customHeight="1" x14ac:dyDescent="0.25">
      <c r="A251" s="173">
        <f>'CLINs &amp; Ceiling Rates'!B38</f>
        <v>0</v>
      </c>
      <c r="B251" s="173">
        <f>'CLINs &amp; Ceiling Rates'!C38</f>
        <v>0</v>
      </c>
      <c r="C251" s="174" t="str">
        <f>'CLINs &amp; Ceiling Rates'!$G38</f>
        <v/>
      </c>
      <c r="D251" s="211">
        <f>IF('CLINs &amp; Ceiling Rates'!F250="",SUM('Labor Loading Matrix'!H251:AA251),SUM(E251:F251))</f>
        <v>0</v>
      </c>
      <c r="E251" s="175">
        <f>SUM(IF('CLINs &amp; Ceiling Rates'!$D$237="OPS",'Labor Loading Matrix'!H251,0),IF('CLINs &amp; Ceiling Rates'!$D$238="OPS",'Labor Loading Matrix'!I251,0),IF('CLINs &amp; Ceiling Rates'!$D$239="OPS",'Labor Loading Matrix'!J251,0),IF('CLINs &amp; Ceiling Rates'!$D$240="OPS",'Labor Loading Matrix'!K251,0),IF('CLINs &amp; Ceiling Rates'!$D$241="OPS",'Labor Loading Matrix'!L251,0),IF('CLINs &amp; Ceiling Rates'!$D$242="OPS",'Labor Loading Matrix'!M251,0),IF('CLINs &amp; Ceiling Rates'!$D$243="OPS",'Labor Loading Matrix'!N251,0),IF('CLINs &amp; Ceiling Rates'!$D$244="OPS",'Labor Loading Matrix'!O251,0),IF('CLINs &amp; Ceiling Rates'!$D$245="OPS",'Labor Loading Matrix'!P251,0),IF('CLINs &amp; Ceiling Rates'!$D$246="OPS",'Labor Loading Matrix'!Q251,0),IF('CLINs &amp; Ceiling Rates'!$D$247="OPS",'Labor Loading Matrix'!R251,0),IF('CLINs &amp; Ceiling Rates'!$D$248="OPS",'Labor Loading Matrix'!S251,0),IF('CLINs &amp; Ceiling Rates'!$D$249="OPS",'Labor Loading Matrix'!T251,0),IF('CLINs &amp; Ceiling Rates'!$D$250="OPS",'Labor Loading Matrix'!U251,0),IF('CLINs &amp; Ceiling Rates'!$D$251="OPS",'Labor Loading Matrix'!V251,0),IF('CLINs &amp; Ceiling Rates'!$D$252="OPS",'Labor Loading Matrix'!W251,0),IF('CLINs &amp; Ceiling Rates'!$D$253="OPS",'Labor Loading Matrix'!X251,0),IF('CLINs &amp; Ceiling Rates'!$D$254="OPS",'Labor Loading Matrix'!Y251,0),IF('CLINs &amp; Ceiling Rates'!$D$255="OPS",'Labor Loading Matrix'!Z251,0),IF('CLINs &amp; Ceiling Rates'!$D$256="OPS",'Labor Loading Matrix'!AA251,0))</f>
        <v>0</v>
      </c>
      <c r="F251" s="175">
        <f>SUM(IF('CLINs &amp; Ceiling Rates'!$D$237="F&amp;E",'Labor Loading Matrix'!H251,0),IF('CLINs &amp; Ceiling Rates'!$D$238="F&amp;E",'Labor Loading Matrix'!I251,0),IF('CLINs &amp; Ceiling Rates'!$D$239="F&amp;E",'Labor Loading Matrix'!J251,0),IF('CLINs &amp; Ceiling Rates'!$D$240="F&amp;E",'Labor Loading Matrix'!K251,0),IF('CLINs &amp; Ceiling Rates'!$D$241="F&amp;E",'Labor Loading Matrix'!L251,0),IF('CLINs &amp; Ceiling Rates'!$D$242="F&amp;E",'Labor Loading Matrix'!M251,0),IF('CLINs &amp; Ceiling Rates'!$D$243="F&amp;E",'Labor Loading Matrix'!N251,0),IF('CLINs &amp; Ceiling Rates'!$D$244="F&amp;E",'Labor Loading Matrix'!O251,0),IF('CLINs &amp; Ceiling Rates'!$D$245="F&amp;E",'Labor Loading Matrix'!P251,0),IF('CLINs &amp; Ceiling Rates'!$D$246="F&amp;E",'Labor Loading Matrix'!Q251,0),IF('CLINs &amp; Ceiling Rates'!$D$247="F&amp;E",'Labor Loading Matrix'!R251,0),IF('CLINs &amp; Ceiling Rates'!$D$248="F&amp;E",'Labor Loading Matrix'!S251,0),IF('CLINs &amp; Ceiling Rates'!$D$249="F&amp;E",'Labor Loading Matrix'!T251,0),IF('CLINs &amp; Ceiling Rates'!$D$250="F&amp;E",'Labor Loading Matrix'!U251,0),IF('CLINs &amp; Ceiling Rates'!$D$251="F&amp;E",'Labor Loading Matrix'!V251,0),IF('CLINs &amp; Ceiling Rates'!$D$252="F&amp;E",'Labor Loading Matrix'!W251,0),IF('CLINs &amp; Ceiling Rates'!$D$253="F&amp;E",'Labor Loading Matrix'!X251,0),IF('CLINs &amp; Ceiling Rates'!$D$254="F&amp;E",'Labor Loading Matrix'!Y251,0),IF('CLINs &amp; Ceiling Rates'!$D$255="F&amp;E",'Labor Loading Matrix'!Z251,0),IF('CLINs &amp; Ceiling Rates'!$D$256="F&amp;E",'Labor Loading Matrix'!AA251,0))</f>
        <v>0</v>
      </c>
      <c r="G251" s="175">
        <f>SUM(IF('CLINs &amp; Ceiling Rates'!$D$237="R&amp;D",'Labor Loading Matrix'!H251,0),IF('CLINs &amp; Ceiling Rates'!$D$238="R&amp;D",'Labor Loading Matrix'!I251,0),IF('CLINs &amp; Ceiling Rates'!$D$239="R&amp;D",'Labor Loading Matrix'!J251,0),IF('CLINs &amp; Ceiling Rates'!$D$240="R&amp;D",'Labor Loading Matrix'!K251,0),IF('CLINs &amp; Ceiling Rates'!$D$241="R&amp;D",'Labor Loading Matrix'!L251,0),IF('CLINs &amp; Ceiling Rates'!$D$242="R&amp;D",'Labor Loading Matrix'!M251,0),IF('CLINs &amp; Ceiling Rates'!$D$243="R&amp;D",'Labor Loading Matrix'!N251,0),IF('CLINs &amp; Ceiling Rates'!$D$244="R&amp;D",'Labor Loading Matrix'!O251,0),IF('CLINs &amp; Ceiling Rates'!$D$245="R&amp;D",'Labor Loading Matrix'!P251,0),IF('CLINs &amp; Ceiling Rates'!$D$246="R&amp;D",'Labor Loading Matrix'!Q251,0),IF('CLINs &amp; Ceiling Rates'!$D$247="R&amp;D",'Labor Loading Matrix'!R251,0),IF('CLINs &amp; Ceiling Rates'!$D$248="R&amp;D",'Labor Loading Matrix'!S251,0),IF('CLINs &amp; Ceiling Rates'!$D$249="R&amp;D",'Labor Loading Matrix'!T251,0),IF('CLINs &amp; Ceiling Rates'!$D$250="R&amp;D",'Labor Loading Matrix'!U251,0),IF('CLINs &amp; Ceiling Rates'!$D$251="R&amp;D",'Labor Loading Matrix'!V251,0),IF('CLINs &amp; Ceiling Rates'!$D$252="R&amp;D",'Labor Loading Matrix'!W251,0),IF('CLINs &amp; Ceiling Rates'!$D$253="R&amp;D",'Labor Loading Matrix'!X251,0),IF('CLINs &amp; Ceiling Rates'!$D$254="R&amp;D",'Labor Loading Matrix'!Y251,0),IF('CLINs &amp; Ceiling Rates'!$D$255="R&amp;D",'Labor Loading Matrix'!Z251,0),IF('CLINs &amp; Ceiling Rates'!$D$256="R&amp;D",'Labor Loading Matrix'!AA251,0))</f>
        <v>0</v>
      </c>
      <c r="H251" s="136"/>
      <c r="I251" s="136"/>
      <c r="J251" s="136"/>
      <c r="K251" s="136"/>
      <c r="L251" s="136"/>
      <c r="M251" s="136"/>
      <c r="N251" s="136"/>
      <c r="O251" s="136"/>
      <c r="P251" s="136"/>
      <c r="Q251" s="136"/>
      <c r="R251" s="136"/>
      <c r="S251" s="136"/>
      <c r="T251" s="136"/>
      <c r="U251" s="136"/>
      <c r="V251" s="136"/>
      <c r="W251" s="136"/>
      <c r="X251" s="136"/>
      <c r="Y251" s="136"/>
      <c r="Z251" s="136"/>
      <c r="AA251" s="136"/>
    </row>
    <row r="252" spans="1:27" s="73" customFormat="1" ht="18" hidden="1" customHeight="1" x14ac:dyDescent="0.25">
      <c r="A252" s="173">
        <f>'CLINs &amp; Ceiling Rates'!B39</f>
        <v>0</v>
      </c>
      <c r="B252" s="173">
        <f>'CLINs &amp; Ceiling Rates'!C39</f>
        <v>0</v>
      </c>
      <c r="C252" s="174" t="str">
        <f>'CLINs &amp; Ceiling Rates'!$G39</f>
        <v/>
      </c>
      <c r="D252" s="211">
        <f>IF('CLINs &amp; Ceiling Rates'!J253="",SUM('Labor Loading Matrix'!H252:AA252),SUM(E252:F252))</f>
        <v>0</v>
      </c>
      <c r="E252" s="175">
        <f>SUM(IF('CLINs &amp; Ceiling Rates'!$D$237="OPS",'Labor Loading Matrix'!H252,0),IF('CLINs &amp; Ceiling Rates'!$D$238="OPS",'Labor Loading Matrix'!I252,0),IF('CLINs &amp; Ceiling Rates'!$D$239="OPS",'Labor Loading Matrix'!J252,0),IF('CLINs &amp; Ceiling Rates'!$D$240="OPS",'Labor Loading Matrix'!K252,0),IF('CLINs &amp; Ceiling Rates'!$D$241="OPS",'Labor Loading Matrix'!L252,0),IF('CLINs &amp; Ceiling Rates'!$D$242="OPS",'Labor Loading Matrix'!M252,0),IF('CLINs &amp; Ceiling Rates'!$D$243="OPS",'Labor Loading Matrix'!N252,0),IF('CLINs &amp; Ceiling Rates'!$D$244="OPS",'Labor Loading Matrix'!O252,0),IF('CLINs &amp; Ceiling Rates'!$D$245="OPS",'Labor Loading Matrix'!P252,0),IF('CLINs &amp; Ceiling Rates'!$D$246="OPS",'Labor Loading Matrix'!Q252,0),IF('CLINs &amp; Ceiling Rates'!$D$247="OPS",'Labor Loading Matrix'!R252,0),IF('CLINs &amp; Ceiling Rates'!$D$248="OPS",'Labor Loading Matrix'!S252,0),IF('CLINs &amp; Ceiling Rates'!$D$249="OPS",'Labor Loading Matrix'!T252,0),IF('CLINs &amp; Ceiling Rates'!$D$250="OPS",'Labor Loading Matrix'!U252,0),IF('CLINs &amp; Ceiling Rates'!$D$251="OPS",'Labor Loading Matrix'!V252,0),IF('CLINs &amp; Ceiling Rates'!$D$252="OPS",'Labor Loading Matrix'!W252,0),IF('CLINs &amp; Ceiling Rates'!$D$253="OPS",'Labor Loading Matrix'!X252,0),IF('CLINs &amp; Ceiling Rates'!$D$254="OPS",'Labor Loading Matrix'!Y252,0),IF('CLINs &amp; Ceiling Rates'!$D$255="OPS",'Labor Loading Matrix'!Z252,0),IF('CLINs &amp; Ceiling Rates'!$D$256="OPS",'Labor Loading Matrix'!AA252,0))</f>
        <v>0</v>
      </c>
      <c r="F252" s="175">
        <f>SUM(IF('CLINs &amp; Ceiling Rates'!$D$237="F&amp;E",'Labor Loading Matrix'!H252,0),IF('CLINs &amp; Ceiling Rates'!$D$238="F&amp;E",'Labor Loading Matrix'!I252,0),IF('CLINs &amp; Ceiling Rates'!$D$239="F&amp;E",'Labor Loading Matrix'!J252,0),IF('CLINs &amp; Ceiling Rates'!$D$240="F&amp;E",'Labor Loading Matrix'!K252,0),IF('CLINs &amp; Ceiling Rates'!$D$241="F&amp;E",'Labor Loading Matrix'!L252,0),IF('CLINs &amp; Ceiling Rates'!$D$242="F&amp;E",'Labor Loading Matrix'!M252,0),IF('CLINs &amp; Ceiling Rates'!$D$243="F&amp;E",'Labor Loading Matrix'!N252,0),IF('CLINs &amp; Ceiling Rates'!$D$244="F&amp;E",'Labor Loading Matrix'!O252,0),IF('CLINs &amp; Ceiling Rates'!$D$245="F&amp;E",'Labor Loading Matrix'!P252,0),IF('CLINs &amp; Ceiling Rates'!$D$246="F&amp;E",'Labor Loading Matrix'!Q252,0),IF('CLINs &amp; Ceiling Rates'!$D$247="F&amp;E",'Labor Loading Matrix'!R252,0),IF('CLINs &amp; Ceiling Rates'!$D$248="F&amp;E",'Labor Loading Matrix'!S252,0),IF('CLINs &amp; Ceiling Rates'!$D$249="F&amp;E",'Labor Loading Matrix'!T252,0),IF('CLINs &amp; Ceiling Rates'!$D$250="F&amp;E",'Labor Loading Matrix'!U252,0),IF('CLINs &amp; Ceiling Rates'!$D$251="F&amp;E",'Labor Loading Matrix'!V252,0),IF('CLINs &amp; Ceiling Rates'!$D$252="F&amp;E",'Labor Loading Matrix'!W252,0),IF('CLINs &amp; Ceiling Rates'!$D$253="F&amp;E",'Labor Loading Matrix'!X252,0),IF('CLINs &amp; Ceiling Rates'!$D$254="F&amp;E",'Labor Loading Matrix'!Y252,0),IF('CLINs &amp; Ceiling Rates'!$D$255="F&amp;E",'Labor Loading Matrix'!Z252,0),IF('CLINs &amp; Ceiling Rates'!$D$256="F&amp;E",'Labor Loading Matrix'!AA252,0))</f>
        <v>0</v>
      </c>
      <c r="G252" s="175">
        <f>SUM(IF('CLINs &amp; Ceiling Rates'!$D$237="R&amp;D",'Labor Loading Matrix'!H252,0),IF('CLINs &amp; Ceiling Rates'!$D$238="R&amp;D",'Labor Loading Matrix'!I252,0),IF('CLINs &amp; Ceiling Rates'!$D$239="R&amp;D",'Labor Loading Matrix'!J252,0),IF('CLINs &amp; Ceiling Rates'!$D$240="R&amp;D",'Labor Loading Matrix'!K252,0),IF('CLINs &amp; Ceiling Rates'!$D$241="R&amp;D",'Labor Loading Matrix'!L252,0),IF('CLINs &amp; Ceiling Rates'!$D$242="R&amp;D",'Labor Loading Matrix'!M252,0),IF('CLINs &amp; Ceiling Rates'!$D$243="R&amp;D",'Labor Loading Matrix'!N252,0),IF('CLINs &amp; Ceiling Rates'!$D$244="R&amp;D",'Labor Loading Matrix'!O252,0),IF('CLINs &amp; Ceiling Rates'!$D$245="R&amp;D",'Labor Loading Matrix'!P252,0),IF('CLINs &amp; Ceiling Rates'!$D$246="R&amp;D",'Labor Loading Matrix'!Q252,0),IF('CLINs &amp; Ceiling Rates'!$D$247="R&amp;D",'Labor Loading Matrix'!R252,0),IF('CLINs &amp; Ceiling Rates'!$D$248="R&amp;D",'Labor Loading Matrix'!S252,0),IF('CLINs &amp; Ceiling Rates'!$D$249="R&amp;D",'Labor Loading Matrix'!T252,0),IF('CLINs &amp; Ceiling Rates'!$D$250="R&amp;D",'Labor Loading Matrix'!U252,0),IF('CLINs &amp; Ceiling Rates'!$D$251="R&amp;D",'Labor Loading Matrix'!V252,0),IF('CLINs &amp; Ceiling Rates'!$D$252="R&amp;D",'Labor Loading Matrix'!W252,0),IF('CLINs &amp; Ceiling Rates'!$D$253="R&amp;D",'Labor Loading Matrix'!X252,0),IF('CLINs &amp; Ceiling Rates'!$D$254="R&amp;D",'Labor Loading Matrix'!Y252,0),IF('CLINs &amp; Ceiling Rates'!$D$255="R&amp;D",'Labor Loading Matrix'!Z252,0),IF('CLINs &amp; Ceiling Rates'!$D$256="R&amp;D",'Labor Loading Matrix'!AA252,0))</f>
        <v>0</v>
      </c>
      <c r="H252" s="136"/>
      <c r="I252" s="136"/>
      <c r="J252" s="136"/>
      <c r="K252" s="136"/>
      <c r="L252" s="136"/>
      <c r="M252" s="136"/>
      <c r="N252" s="136"/>
      <c r="O252" s="136"/>
      <c r="P252" s="136"/>
      <c r="Q252" s="136"/>
      <c r="R252" s="136"/>
      <c r="S252" s="136"/>
      <c r="T252" s="136"/>
      <c r="U252" s="136"/>
      <c r="V252" s="136"/>
      <c r="W252" s="136"/>
      <c r="X252" s="136"/>
      <c r="Y252" s="136"/>
      <c r="Z252" s="136"/>
      <c r="AA252" s="136"/>
    </row>
    <row r="253" spans="1:27" s="73" customFormat="1" ht="18" hidden="1" customHeight="1" x14ac:dyDescent="0.25">
      <c r="A253" s="173">
        <f>'CLINs &amp; Ceiling Rates'!B40</f>
        <v>0</v>
      </c>
      <c r="B253" s="173">
        <f>'CLINs &amp; Ceiling Rates'!C40</f>
        <v>0</v>
      </c>
      <c r="C253" s="174" t="str">
        <f>'CLINs &amp; Ceiling Rates'!$G40</f>
        <v/>
      </c>
      <c r="D253" s="211">
        <f>IF('CLINs &amp; Ceiling Rates'!J254="",SUM('Labor Loading Matrix'!H253:AA253),SUM(E253:F253))</f>
        <v>0</v>
      </c>
      <c r="E253" s="175">
        <f>SUM(IF('CLINs &amp; Ceiling Rates'!$D$237="OPS",'Labor Loading Matrix'!H253,0),IF('CLINs &amp; Ceiling Rates'!$D$238="OPS",'Labor Loading Matrix'!I253,0),IF('CLINs &amp; Ceiling Rates'!$D$239="OPS",'Labor Loading Matrix'!J253,0),IF('CLINs &amp; Ceiling Rates'!$D$240="OPS",'Labor Loading Matrix'!K253,0),IF('CLINs &amp; Ceiling Rates'!$D$241="OPS",'Labor Loading Matrix'!L253,0),IF('CLINs &amp; Ceiling Rates'!$D$242="OPS",'Labor Loading Matrix'!M253,0),IF('CLINs &amp; Ceiling Rates'!$D$243="OPS",'Labor Loading Matrix'!N253,0),IF('CLINs &amp; Ceiling Rates'!$D$244="OPS",'Labor Loading Matrix'!O253,0),IF('CLINs &amp; Ceiling Rates'!$D$245="OPS",'Labor Loading Matrix'!P253,0),IF('CLINs &amp; Ceiling Rates'!$D$246="OPS",'Labor Loading Matrix'!Q253,0),IF('CLINs &amp; Ceiling Rates'!$D$247="OPS",'Labor Loading Matrix'!R253,0),IF('CLINs &amp; Ceiling Rates'!$D$248="OPS",'Labor Loading Matrix'!S253,0),IF('CLINs &amp; Ceiling Rates'!$D$249="OPS",'Labor Loading Matrix'!T253,0),IF('CLINs &amp; Ceiling Rates'!$D$250="OPS",'Labor Loading Matrix'!U253,0),IF('CLINs &amp; Ceiling Rates'!$D$251="OPS",'Labor Loading Matrix'!V253,0),IF('CLINs &amp; Ceiling Rates'!$D$252="OPS",'Labor Loading Matrix'!W253,0),IF('CLINs &amp; Ceiling Rates'!$D$253="OPS",'Labor Loading Matrix'!X253,0),IF('CLINs &amp; Ceiling Rates'!$D$254="OPS",'Labor Loading Matrix'!Y253,0),IF('CLINs &amp; Ceiling Rates'!$D$255="OPS",'Labor Loading Matrix'!Z253,0),IF('CLINs &amp; Ceiling Rates'!$D$256="OPS",'Labor Loading Matrix'!AA253,0))</f>
        <v>0</v>
      </c>
      <c r="F253" s="175">
        <f>SUM(IF('CLINs &amp; Ceiling Rates'!$D$237="F&amp;E",'Labor Loading Matrix'!H253,0),IF('CLINs &amp; Ceiling Rates'!$D$238="F&amp;E",'Labor Loading Matrix'!I253,0),IF('CLINs &amp; Ceiling Rates'!$D$239="F&amp;E",'Labor Loading Matrix'!J253,0),IF('CLINs &amp; Ceiling Rates'!$D$240="F&amp;E",'Labor Loading Matrix'!K253,0),IF('CLINs &amp; Ceiling Rates'!$D$241="F&amp;E",'Labor Loading Matrix'!L253,0),IF('CLINs &amp; Ceiling Rates'!$D$242="F&amp;E",'Labor Loading Matrix'!M253,0),IF('CLINs &amp; Ceiling Rates'!$D$243="F&amp;E",'Labor Loading Matrix'!N253,0),IF('CLINs &amp; Ceiling Rates'!$D$244="F&amp;E",'Labor Loading Matrix'!O253,0),IF('CLINs &amp; Ceiling Rates'!$D$245="F&amp;E",'Labor Loading Matrix'!P253,0),IF('CLINs &amp; Ceiling Rates'!$D$246="F&amp;E",'Labor Loading Matrix'!Q253,0),IF('CLINs &amp; Ceiling Rates'!$D$247="F&amp;E",'Labor Loading Matrix'!R253,0),IF('CLINs &amp; Ceiling Rates'!$D$248="F&amp;E",'Labor Loading Matrix'!S253,0),IF('CLINs &amp; Ceiling Rates'!$D$249="F&amp;E",'Labor Loading Matrix'!T253,0),IF('CLINs &amp; Ceiling Rates'!$D$250="F&amp;E",'Labor Loading Matrix'!U253,0),IF('CLINs &amp; Ceiling Rates'!$D$251="F&amp;E",'Labor Loading Matrix'!V253,0),IF('CLINs &amp; Ceiling Rates'!$D$252="F&amp;E",'Labor Loading Matrix'!W253,0),IF('CLINs &amp; Ceiling Rates'!$D$253="F&amp;E",'Labor Loading Matrix'!X253,0),IF('CLINs &amp; Ceiling Rates'!$D$254="F&amp;E",'Labor Loading Matrix'!Y253,0),IF('CLINs &amp; Ceiling Rates'!$D$255="F&amp;E",'Labor Loading Matrix'!Z253,0),IF('CLINs &amp; Ceiling Rates'!$D$256="F&amp;E",'Labor Loading Matrix'!AA253,0))</f>
        <v>0</v>
      </c>
      <c r="G253" s="175">
        <f>SUM(IF('CLINs &amp; Ceiling Rates'!$D$237="R&amp;D",'Labor Loading Matrix'!H253,0),IF('CLINs &amp; Ceiling Rates'!$D$238="R&amp;D",'Labor Loading Matrix'!I253,0),IF('CLINs &amp; Ceiling Rates'!$D$239="R&amp;D",'Labor Loading Matrix'!J253,0),IF('CLINs &amp; Ceiling Rates'!$D$240="R&amp;D",'Labor Loading Matrix'!K253,0),IF('CLINs &amp; Ceiling Rates'!$D$241="R&amp;D",'Labor Loading Matrix'!L253,0),IF('CLINs &amp; Ceiling Rates'!$D$242="R&amp;D",'Labor Loading Matrix'!M253,0),IF('CLINs &amp; Ceiling Rates'!$D$243="R&amp;D",'Labor Loading Matrix'!N253,0),IF('CLINs &amp; Ceiling Rates'!$D$244="R&amp;D",'Labor Loading Matrix'!O253,0),IF('CLINs &amp; Ceiling Rates'!$D$245="R&amp;D",'Labor Loading Matrix'!P253,0),IF('CLINs &amp; Ceiling Rates'!$D$246="R&amp;D",'Labor Loading Matrix'!Q253,0),IF('CLINs &amp; Ceiling Rates'!$D$247="R&amp;D",'Labor Loading Matrix'!R253,0),IF('CLINs &amp; Ceiling Rates'!$D$248="R&amp;D",'Labor Loading Matrix'!S253,0),IF('CLINs &amp; Ceiling Rates'!$D$249="R&amp;D",'Labor Loading Matrix'!T253,0),IF('CLINs &amp; Ceiling Rates'!$D$250="R&amp;D",'Labor Loading Matrix'!U253,0),IF('CLINs &amp; Ceiling Rates'!$D$251="R&amp;D",'Labor Loading Matrix'!V253,0),IF('CLINs &amp; Ceiling Rates'!$D$252="R&amp;D",'Labor Loading Matrix'!W253,0),IF('CLINs &amp; Ceiling Rates'!$D$253="R&amp;D",'Labor Loading Matrix'!X253,0),IF('CLINs &amp; Ceiling Rates'!$D$254="R&amp;D",'Labor Loading Matrix'!Y253,0),IF('CLINs &amp; Ceiling Rates'!$D$255="R&amp;D",'Labor Loading Matrix'!Z253,0),IF('CLINs &amp; Ceiling Rates'!$D$256="R&amp;D",'Labor Loading Matrix'!AA253,0))</f>
        <v>0</v>
      </c>
      <c r="H253" s="136"/>
      <c r="I253" s="136"/>
      <c r="J253" s="136"/>
      <c r="K253" s="136"/>
      <c r="L253" s="136"/>
      <c r="M253" s="136"/>
      <c r="N253" s="136"/>
      <c r="O253" s="136"/>
      <c r="P253" s="136"/>
      <c r="Q253" s="136"/>
      <c r="R253" s="136"/>
      <c r="S253" s="136"/>
      <c r="T253" s="136"/>
      <c r="U253" s="136"/>
      <c r="V253" s="136"/>
      <c r="W253" s="136"/>
      <c r="X253" s="136"/>
      <c r="Y253" s="136"/>
      <c r="Z253" s="136"/>
      <c r="AA253" s="136"/>
    </row>
    <row r="254" spans="1:27" s="73" customFormat="1" ht="18" hidden="1" customHeight="1" x14ac:dyDescent="0.25">
      <c r="A254" s="173">
        <f>'CLINs &amp; Ceiling Rates'!B41</f>
        <v>0</v>
      </c>
      <c r="B254" s="173">
        <f>'CLINs &amp; Ceiling Rates'!C41</f>
        <v>0</v>
      </c>
      <c r="C254" s="174" t="str">
        <f>'CLINs &amp; Ceiling Rates'!$G41</f>
        <v/>
      </c>
      <c r="D254" s="211">
        <f>IF('CLINs &amp; Ceiling Rates'!J255="",SUM('Labor Loading Matrix'!H254:AA254),SUM(E254:F254))</f>
        <v>0</v>
      </c>
      <c r="E254" s="175">
        <f>SUM(IF('CLINs &amp; Ceiling Rates'!$D$237="OPS",'Labor Loading Matrix'!H254,0),IF('CLINs &amp; Ceiling Rates'!$D$238="OPS",'Labor Loading Matrix'!I254,0),IF('CLINs &amp; Ceiling Rates'!$D$239="OPS",'Labor Loading Matrix'!J254,0),IF('CLINs &amp; Ceiling Rates'!$D$240="OPS",'Labor Loading Matrix'!K254,0),IF('CLINs &amp; Ceiling Rates'!$D$241="OPS",'Labor Loading Matrix'!L254,0),IF('CLINs &amp; Ceiling Rates'!$D$242="OPS",'Labor Loading Matrix'!M254,0),IF('CLINs &amp; Ceiling Rates'!$D$243="OPS",'Labor Loading Matrix'!N254,0),IF('CLINs &amp; Ceiling Rates'!$D$244="OPS",'Labor Loading Matrix'!O254,0),IF('CLINs &amp; Ceiling Rates'!$D$245="OPS",'Labor Loading Matrix'!P254,0),IF('CLINs &amp; Ceiling Rates'!$D$246="OPS",'Labor Loading Matrix'!Q254,0),IF('CLINs &amp; Ceiling Rates'!$D$247="OPS",'Labor Loading Matrix'!R254,0),IF('CLINs &amp; Ceiling Rates'!$D$248="OPS",'Labor Loading Matrix'!S254,0),IF('CLINs &amp; Ceiling Rates'!$D$249="OPS",'Labor Loading Matrix'!T254,0),IF('CLINs &amp; Ceiling Rates'!$D$250="OPS",'Labor Loading Matrix'!U254,0),IF('CLINs &amp; Ceiling Rates'!$D$251="OPS",'Labor Loading Matrix'!V254,0),IF('CLINs &amp; Ceiling Rates'!$D$252="OPS",'Labor Loading Matrix'!W254,0),IF('CLINs &amp; Ceiling Rates'!$D$253="OPS",'Labor Loading Matrix'!X254,0),IF('CLINs &amp; Ceiling Rates'!$D$254="OPS",'Labor Loading Matrix'!Y254,0),IF('CLINs &amp; Ceiling Rates'!$D$255="OPS",'Labor Loading Matrix'!Z254,0),IF('CLINs &amp; Ceiling Rates'!$D$256="OPS",'Labor Loading Matrix'!AA254,0))</f>
        <v>0</v>
      </c>
      <c r="F254" s="175">
        <f>SUM(IF('CLINs &amp; Ceiling Rates'!$D$237="F&amp;E",'Labor Loading Matrix'!H254,0),IF('CLINs &amp; Ceiling Rates'!$D$238="F&amp;E",'Labor Loading Matrix'!I254,0),IF('CLINs &amp; Ceiling Rates'!$D$239="F&amp;E",'Labor Loading Matrix'!J254,0),IF('CLINs &amp; Ceiling Rates'!$D$240="F&amp;E",'Labor Loading Matrix'!K254,0),IF('CLINs &amp; Ceiling Rates'!$D$241="F&amp;E",'Labor Loading Matrix'!L254,0),IF('CLINs &amp; Ceiling Rates'!$D$242="F&amp;E",'Labor Loading Matrix'!M254,0),IF('CLINs &amp; Ceiling Rates'!$D$243="F&amp;E",'Labor Loading Matrix'!N254,0),IF('CLINs &amp; Ceiling Rates'!$D$244="F&amp;E",'Labor Loading Matrix'!O254,0),IF('CLINs &amp; Ceiling Rates'!$D$245="F&amp;E",'Labor Loading Matrix'!P254,0),IF('CLINs &amp; Ceiling Rates'!$D$246="F&amp;E",'Labor Loading Matrix'!Q254,0),IF('CLINs &amp; Ceiling Rates'!$D$247="F&amp;E",'Labor Loading Matrix'!R254,0),IF('CLINs &amp; Ceiling Rates'!$D$248="F&amp;E",'Labor Loading Matrix'!S254,0),IF('CLINs &amp; Ceiling Rates'!$D$249="F&amp;E",'Labor Loading Matrix'!T254,0),IF('CLINs &amp; Ceiling Rates'!$D$250="F&amp;E",'Labor Loading Matrix'!U254,0),IF('CLINs &amp; Ceiling Rates'!$D$251="F&amp;E",'Labor Loading Matrix'!V254,0),IF('CLINs &amp; Ceiling Rates'!$D$252="F&amp;E",'Labor Loading Matrix'!W254,0),IF('CLINs &amp; Ceiling Rates'!$D$253="F&amp;E",'Labor Loading Matrix'!X254,0),IF('CLINs &amp; Ceiling Rates'!$D$254="F&amp;E",'Labor Loading Matrix'!Y254,0),IF('CLINs &amp; Ceiling Rates'!$D$255="F&amp;E",'Labor Loading Matrix'!Z254,0),IF('CLINs &amp; Ceiling Rates'!$D$256="F&amp;E",'Labor Loading Matrix'!AA254,0))</f>
        <v>0</v>
      </c>
      <c r="G254" s="175">
        <f>SUM(IF('CLINs &amp; Ceiling Rates'!$D$237="R&amp;D",'Labor Loading Matrix'!H254,0),IF('CLINs &amp; Ceiling Rates'!$D$238="R&amp;D",'Labor Loading Matrix'!I254,0),IF('CLINs &amp; Ceiling Rates'!$D$239="R&amp;D",'Labor Loading Matrix'!J254,0),IF('CLINs &amp; Ceiling Rates'!$D$240="R&amp;D",'Labor Loading Matrix'!K254,0),IF('CLINs &amp; Ceiling Rates'!$D$241="R&amp;D",'Labor Loading Matrix'!L254,0),IF('CLINs &amp; Ceiling Rates'!$D$242="R&amp;D",'Labor Loading Matrix'!M254,0),IF('CLINs &amp; Ceiling Rates'!$D$243="R&amp;D",'Labor Loading Matrix'!N254,0),IF('CLINs &amp; Ceiling Rates'!$D$244="R&amp;D",'Labor Loading Matrix'!O254,0),IF('CLINs &amp; Ceiling Rates'!$D$245="R&amp;D",'Labor Loading Matrix'!P254,0),IF('CLINs &amp; Ceiling Rates'!$D$246="R&amp;D",'Labor Loading Matrix'!Q254,0),IF('CLINs &amp; Ceiling Rates'!$D$247="R&amp;D",'Labor Loading Matrix'!R254,0),IF('CLINs &amp; Ceiling Rates'!$D$248="R&amp;D",'Labor Loading Matrix'!S254,0),IF('CLINs &amp; Ceiling Rates'!$D$249="R&amp;D",'Labor Loading Matrix'!T254,0),IF('CLINs &amp; Ceiling Rates'!$D$250="R&amp;D",'Labor Loading Matrix'!U254,0),IF('CLINs &amp; Ceiling Rates'!$D$251="R&amp;D",'Labor Loading Matrix'!V254,0),IF('CLINs &amp; Ceiling Rates'!$D$252="R&amp;D",'Labor Loading Matrix'!W254,0),IF('CLINs &amp; Ceiling Rates'!$D$253="R&amp;D",'Labor Loading Matrix'!X254,0),IF('CLINs &amp; Ceiling Rates'!$D$254="R&amp;D",'Labor Loading Matrix'!Y254,0),IF('CLINs &amp; Ceiling Rates'!$D$255="R&amp;D",'Labor Loading Matrix'!Z254,0),IF('CLINs &amp; Ceiling Rates'!$D$256="R&amp;D",'Labor Loading Matrix'!AA254,0))</f>
        <v>0</v>
      </c>
      <c r="H254" s="136"/>
      <c r="I254" s="136"/>
      <c r="J254" s="136"/>
      <c r="K254" s="136"/>
      <c r="L254" s="136"/>
      <c r="M254" s="136"/>
      <c r="N254" s="136"/>
      <c r="O254" s="136"/>
      <c r="P254" s="136"/>
      <c r="Q254" s="136"/>
      <c r="R254" s="136"/>
      <c r="S254" s="136"/>
      <c r="T254" s="136"/>
      <c r="U254" s="136"/>
      <c r="V254" s="136"/>
      <c r="W254" s="136"/>
      <c r="X254" s="136"/>
      <c r="Y254" s="136"/>
      <c r="Z254" s="136"/>
      <c r="AA254" s="136"/>
    </row>
    <row r="255" spans="1:27" s="73" customFormat="1" ht="18" hidden="1" customHeight="1" x14ac:dyDescent="0.25">
      <c r="A255" s="173">
        <f>'CLINs &amp; Ceiling Rates'!B42</f>
        <v>0</v>
      </c>
      <c r="B255" s="173">
        <f>'CLINs &amp; Ceiling Rates'!C42</f>
        <v>0</v>
      </c>
      <c r="C255" s="174" t="str">
        <f>'CLINs &amp; Ceiling Rates'!$G42</f>
        <v/>
      </c>
      <c r="D255" s="211">
        <f>IF('CLINs &amp; Ceiling Rates'!F254="",SUM('Labor Loading Matrix'!H255:AA255),SUM(E255:F255))</f>
        <v>0</v>
      </c>
      <c r="E255" s="175">
        <f>SUM(IF('CLINs &amp; Ceiling Rates'!$D$237="OPS",'Labor Loading Matrix'!H255,0),IF('CLINs &amp; Ceiling Rates'!$D$238="OPS",'Labor Loading Matrix'!I255,0),IF('CLINs &amp; Ceiling Rates'!$D$239="OPS",'Labor Loading Matrix'!J255,0),IF('CLINs &amp; Ceiling Rates'!$D$240="OPS",'Labor Loading Matrix'!K255,0),IF('CLINs &amp; Ceiling Rates'!$D$241="OPS",'Labor Loading Matrix'!L255,0),IF('CLINs &amp; Ceiling Rates'!$D$242="OPS",'Labor Loading Matrix'!M255,0),IF('CLINs &amp; Ceiling Rates'!$D$243="OPS",'Labor Loading Matrix'!N255,0),IF('CLINs &amp; Ceiling Rates'!$D$244="OPS",'Labor Loading Matrix'!O255,0),IF('CLINs &amp; Ceiling Rates'!$D$245="OPS",'Labor Loading Matrix'!P255,0),IF('CLINs &amp; Ceiling Rates'!$D$246="OPS",'Labor Loading Matrix'!Q255,0),IF('CLINs &amp; Ceiling Rates'!$D$247="OPS",'Labor Loading Matrix'!R255,0),IF('CLINs &amp; Ceiling Rates'!$D$248="OPS",'Labor Loading Matrix'!S255,0),IF('CLINs &amp; Ceiling Rates'!$D$249="OPS",'Labor Loading Matrix'!T255,0),IF('CLINs &amp; Ceiling Rates'!$D$250="OPS",'Labor Loading Matrix'!U255,0),IF('CLINs &amp; Ceiling Rates'!$D$251="OPS",'Labor Loading Matrix'!V255,0),IF('CLINs &amp; Ceiling Rates'!$D$252="OPS",'Labor Loading Matrix'!W255,0),IF('CLINs &amp; Ceiling Rates'!$D$253="OPS",'Labor Loading Matrix'!X255,0),IF('CLINs &amp; Ceiling Rates'!$D$254="OPS",'Labor Loading Matrix'!Y255,0),IF('CLINs &amp; Ceiling Rates'!$D$255="OPS",'Labor Loading Matrix'!Z255,0),IF('CLINs &amp; Ceiling Rates'!$D$256="OPS",'Labor Loading Matrix'!AA255,0))</f>
        <v>0</v>
      </c>
      <c r="F255" s="175">
        <f>SUM(IF('CLINs &amp; Ceiling Rates'!$D$237="F&amp;E",'Labor Loading Matrix'!H255,0),IF('CLINs &amp; Ceiling Rates'!$D$238="F&amp;E",'Labor Loading Matrix'!I255,0),IF('CLINs &amp; Ceiling Rates'!$D$239="F&amp;E",'Labor Loading Matrix'!J255,0),IF('CLINs &amp; Ceiling Rates'!$D$240="F&amp;E",'Labor Loading Matrix'!K255,0),IF('CLINs &amp; Ceiling Rates'!$D$241="F&amp;E",'Labor Loading Matrix'!L255,0),IF('CLINs &amp; Ceiling Rates'!$D$242="F&amp;E",'Labor Loading Matrix'!M255,0),IF('CLINs &amp; Ceiling Rates'!$D$243="F&amp;E",'Labor Loading Matrix'!N255,0),IF('CLINs &amp; Ceiling Rates'!$D$244="F&amp;E",'Labor Loading Matrix'!O255,0),IF('CLINs &amp; Ceiling Rates'!$D$245="F&amp;E",'Labor Loading Matrix'!P255,0),IF('CLINs &amp; Ceiling Rates'!$D$246="F&amp;E",'Labor Loading Matrix'!Q255,0),IF('CLINs &amp; Ceiling Rates'!$D$247="F&amp;E",'Labor Loading Matrix'!R255,0),IF('CLINs &amp; Ceiling Rates'!$D$248="F&amp;E",'Labor Loading Matrix'!S255,0),IF('CLINs &amp; Ceiling Rates'!$D$249="F&amp;E",'Labor Loading Matrix'!T255,0),IF('CLINs &amp; Ceiling Rates'!$D$250="F&amp;E",'Labor Loading Matrix'!U255,0),IF('CLINs &amp; Ceiling Rates'!$D$251="F&amp;E",'Labor Loading Matrix'!V255,0),IF('CLINs &amp; Ceiling Rates'!$D$252="F&amp;E",'Labor Loading Matrix'!W255,0),IF('CLINs &amp; Ceiling Rates'!$D$253="F&amp;E",'Labor Loading Matrix'!X255,0),IF('CLINs &amp; Ceiling Rates'!$D$254="F&amp;E",'Labor Loading Matrix'!Y255,0),IF('CLINs &amp; Ceiling Rates'!$D$255="F&amp;E",'Labor Loading Matrix'!Z255,0),IF('CLINs &amp; Ceiling Rates'!$D$256="F&amp;E",'Labor Loading Matrix'!AA255,0))</f>
        <v>0</v>
      </c>
      <c r="G255" s="175">
        <f>SUM(IF('CLINs &amp; Ceiling Rates'!$D$237="R&amp;D",'Labor Loading Matrix'!H255,0),IF('CLINs &amp; Ceiling Rates'!$D$238="R&amp;D",'Labor Loading Matrix'!I255,0),IF('CLINs &amp; Ceiling Rates'!$D$239="R&amp;D",'Labor Loading Matrix'!J255,0),IF('CLINs &amp; Ceiling Rates'!$D$240="R&amp;D",'Labor Loading Matrix'!K255,0),IF('CLINs &amp; Ceiling Rates'!$D$241="R&amp;D",'Labor Loading Matrix'!L255,0),IF('CLINs &amp; Ceiling Rates'!$D$242="R&amp;D",'Labor Loading Matrix'!M255,0),IF('CLINs &amp; Ceiling Rates'!$D$243="R&amp;D",'Labor Loading Matrix'!N255,0),IF('CLINs &amp; Ceiling Rates'!$D$244="R&amp;D",'Labor Loading Matrix'!O255,0),IF('CLINs &amp; Ceiling Rates'!$D$245="R&amp;D",'Labor Loading Matrix'!P255,0),IF('CLINs &amp; Ceiling Rates'!$D$246="R&amp;D",'Labor Loading Matrix'!Q255,0),IF('CLINs &amp; Ceiling Rates'!$D$247="R&amp;D",'Labor Loading Matrix'!R255,0),IF('CLINs &amp; Ceiling Rates'!$D$248="R&amp;D",'Labor Loading Matrix'!S255,0),IF('CLINs &amp; Ceiling Rates'!$D$249="R&amp;D",'Labor Loading Matrix'!T255,0),IF('CLINs &amp; Ceiling Rates'!$D$250="R&amp;D",'Labor Loading Matrix'!U255,0),IF('CLINs &amp; Ceiling Rates'!$D$251="R&amp;D",'Labor Loading Matrix'!V255,0),IF('CLINs &amp; Ceiling Rates'!$D$252="R&amp;D",'Labor Loading Matrix'!W255,0),IF('CLINs &amp; Ceiling Rates'!$D$253="R&amp;D",'Labor Loading Matrix'!X255,0),IF('CLINs &amp; Ceiling Rates'!$D$254="R&amp;D",'Labor Loading Matrix'!Y255,0),IF('CLINs &amp; Ceiling Rates'!$D$255="R&amp;D",'Labor Loading Matrix'!Z255,0),IF('CLINs &amp; Ceiling Rates'!$D$256="R&amp;D",'Labor Loading Matrix'!AA255,0))</f>
        <v>0</v>
      </c>
      <c r="H255" s="136"/>
      <c r="I255" s="136"/>
      <c r="J255" s="136"/>
      <c r="K255" s="136"/>
      <c r="L255" s="136"/>
      <c r="M255" s="136"/>
      <c r="N255" s="136"/>
      <c r="O255" s="136"/>
      <c r="P255" s="136"/>
      <c r="Q255" s="136"/>
      <c r="R255" s="136"/>
      <c r="S255" s="136"/>
      <c r="T255" s="136"/>
      <c r="U255" s="136"/>
      <c r="V255" s="136"/>
      <c r="W255" s="136"/>
      <c r="X255" s="136"/>
      <c r="Y255" s="136"/>
      <c r="Z255" s="136"/>
      <c r="AA255" s="136"/>
    </row>
    <row r="256" spans="1:27" s="73" customFormat="1" ht="18" hidden="1" customHeight="1" x14ac:dyDescent="0.25">
      <c r="A256" s="173">
        <f>'CLINs &amp; Ceiling Rates'!B43</f>
        <v>0</v>
      </c>
      <c r="B256" s="173">
        <f>'CLINs &amp; Ceiling Rates'!C43</f>
        <v>0</v>
      </c>
      <c r="C256" s="174" t="str">
        <f>'CLINs &amp; Ceiling Rates'!$G43</f>
        <v/>
      </c>
      <c r="D256" s="211">
        <f>IF('CLINs &amp; Ceiling Rates'!D272="",SUM('Labor Loading Matrix'!H256:AA256),SUM(E256:F256))</f>
        <v>0</v>
      </c>
      <c r="E256" s="175">
        <f>SUM(IF('CLINs &amp; Ceiling Rates'!$D$237="OPS",'Labor Loading Matrix'!H256,0),IF('CLINs &amp; Ceiling Rates'!$D$238="OPS",'Labor Loading Matrix'!I256,0),IF('CLINs &amp; Ceiling Rates'!$D$239="OPS",'Labor Loading Matrix'!J256,0),IF('CLINs &amp; Ceiling Rates'!$D$240="OPS",'Labor Loading Matrix'!K256,0),IF('CLINs &amp; Ceiling Rates'!$D$241="OPS",'Labor Loading Matrix'!L256,0),IF('CLINs &amp; Ceiling Rates'!$D$242="OPS",'Labor Loading Matrix'!M256,0),IF('CLINs &amp; Ceiling Rates'!$D$243="OPS",'Labor Loading Matrix'!N256,0),IF('CLINs &amp; Ceiling Rates'!$D$244="OPS",'Labor Loading Matrix'!O256,0),IF('CLINs &amp; Ceiling Rates'!$D$245="OPS",'Labor Loading Matrix'!P256,0),IF('CLINs &amp; Ceiling Rates'!$D$246="OPS",'Labor Loading Matrix'!Q256,0),IF('CLINs &amp; Ceiling Rates'!$D$247="OPS",'Labor Loading Matrix'!R256,0),IF('CLINs &amp; Ceiling Rates'!$D$248="OPS",'Labor Loading Matrix'!S256,0),IF('CLINs &amp; Ceiling Rates'!$D$249="OPS",'Labor Loading Matrix'!T256,0),IF('CLINs &amp; Ceiling Rates'!$D$250="OPS",'Labor Loading Matrix'!U256,0),IF('CLINs &amp; Ceiling Rates'!$D$251="OPS",'Labor Loading Matrix'!V256,0),IF('CLINs &amp; Ceiling Rates'!$D$252="OPS",'Labor Loading Matrix'!W256,0),IF('CLINs &amp; Ceiling Rates'!$D$253="OPS",'Labor Loading Matrix'!X256,0),IF('CLINs &amp; Ceiling Rates'!$D$254="OPS",'Labor Loading Matrix'!Y256,0),IF('CLINs &amp; Ceiling Rates'!$D$255="OPS",'Labor Loading Matrix'!Z256,0),IF('CLINs &amp; Ceiling Rates'!$D$256="OPS",'Labor Loading Matrix'!AA256,0))</f>
        <v>0</v>
      </c>
      <c r="F256" s="175">
        <f>SUM(IF('CLINs &amp; Ceiling Rates'!$D$237="F&amp;E",'Labor Loading Matrix'!H256,0),IF('CLINs &amp; Ceiling Rates'!$D$238="F&amp;E",'Labor Loading Matrix'!I256,0),IF('CLINs &amp; Ceiling Rates'!$D$239="F&amp;E",'Labor Loading Matrix'!J256,0),IF('CLINs &amp; Ceiling Rates'!$D$240="F&amp;E",'Labor Loading Matrix'!K256,0),IF('CLINs &amp; Ceiling Rates'!$D$241="F&amp;E",'Labor Loading Matrix'!L256,0),IF('CLINs &amp; Ceiling Rates'!$D$242="F&amp;E",'Labor Loading Matrix'!M256,0),IF('CLINs &amp; Ceiling Rates'!$D$243="F&amp;E",'Labor Loading Matrix'!N256,0),IF('CLINs &amp; Ceiling Rates'!$D$244="F&amp;E",'Labor Loading Matrix'!O256,0),IF('CLINs &amp; Ceiling Rates'!$D$245="F&amp;E",'Labor Loading Matrix'!P256,0),IF('CLINs &amp; Ceiling Rates'!$D$246="F&amp;E",'Labor Loading Matrix'!Q256,0),IF('CLINs &amp; Ceiling Rates'!$D$247="F&amp;E",'Labor Loading Matrix'!R256,0),IF('CLINs &amp; Ceiling Rates'!$D$248="F&amp;E",'Labor Loading Matrix'!S256,0),IF('CLINs &amp; Ceiling Rates'!$D$249="F&amp;E",'Labor Loading Matrix'!T256,0),IF('CLINs &amp; Ceiling Rates'!$D$250="F&amp;E",'Labor Loading Matrix'!U256,0),IF('CLINs &amp; Ceiling Rates'!$D$251="F&amp;E",'Labor Loading Matrix'!V256,0),IF('CLINs &amp; Ceiling Rates'!$D$252="F&amp;E",'Labor Loading Matrix'!W256,0),IF('CLINs &amp; Ceiling Rates'!$D$253="F&amp;E",'Labor Loading Matrix'!X256,0),IF('CLINs &amp; Ceiling Rates'!$D$254="F&amp;E",'Labor Loading Matrix'!Y256,0),IF('CLINs &amp; Ceiling Rates'!$D$255="F&amp;E",'Labor Loading Matrix'!Z256,0),IF('CLINs &amp; Ceiling Rates'!$D$256="F&amp;E",'Labor Loading Matrix'!AA256,0))</f>
        <v>0</v>
      </c>
      <c r="G256" s="175">
        <f>SUM(IF('CLINs &amp; Ceiling Rates'!$D$237="R&amp;D",'Labor Loading Matrix'!H256,0),IF('CLINs &amp; Ceiling Rates'!$D$238="R&amp;D",'Labor Loading Matrix'!I256,0),IF('CLINs &amp; Ceiling Rates'!$D$239="R&amp;D",'Labor Loading Matrix'!J256,0),IF('CLINs &amp; Ceiling Rates'!$D$240="R&amp;D",'Labor Loading Matrix'!K256,0),IF('CLINs &amp; Ceiling Rates'!$D$241="R&amp;D",'Labor Loading Matrix'!L256,0),IF('CLINs &amp; Ceiling Rates'!$D$242="R&amp;D",'Labor Loading Matrix'!M256,0),IF('CLINs &amp; Ceiling Rates'!$D$243="R&amp;D",'Labor Loading Matrix'!N256,0),IF('CLINs &amp; Ceiling Rates'!$D$244="R&amp;D",'Labor Loading Matrix'!O256,0),IF('CLINs &amp; Ceiling Rates'!$D$245="R&amp;D",'Labor Loading Matrix'!P256,0),IF('CLINs &amp; Ceiling Rates'!$D$246="R&amp;D",'Labor Loading Matrix'!Q256,0),IF('CLINs &amp; Ceiling Rates'!$D$247="R&amp;D",'Labor Loading Matrix'!R256,0),IF('CLINs &amp; Ceiling Rates'!$D$248="R&amp;D",'Labor Loading Matrix'!S256,0),IF('CLINs &amp; Ceiling Rates'!$D$249="R&amp;D",'Labor Loading Matrix'!T256,0),IF('CLINs &amp; Ceiling Rates'!$D$250="R&amp;D",'Labor Loading Matrix'!U256,0),IF('CLINs &amp; Ceiling Rates'!$D$251="R&amp;D",'Labor Loading Matrix'!V256,0),IF('CLINs &amp; Ceiling Rates'!$D$252="R&amp;D",'Labor Loading Matrix'!W256,0),IF('CLINs &amp; Ceiling Rates'!$D$253="R&amp;D",'Labor Loading Matrix'!X256,0),IF('CLINs &amp; Ceiling Rates'!$D$254="R&amp;D",'Labor Loading Matrix'!Y256,0),IF('CLINs &amp; Ceiling Rates'!$D$255="R&amp;D",'Labor Loading Matrix'!Z256,0),IF('CLINs &amp; Ceiling Rates'!$D$256="R&amp;D",'Labor Loading Matrix'!AA256,0))</f>
        <v>0</v>
      </c>
      <c r="H256" s="136"/>
      <c r="I256" s="136"/>
      <c r="J256" s="136"/>
      <c r="K256" s="136"/>
      <c r="L256" s="136"/>
      <c r="M256" s="136"/>
      <c r="N256" s="136"/>
      <c r="O256" s="136"/>
      <c r="P256" s="136"/>
      <c r="Q256" s="136"/>
      <c r="R256" s="136"/>
      <c r="S256" s="136"/>
      <c r="T256" s="136"/>
      <c r="U256" s="136"/>
      <c r="V256" s="136"/>
      <c r="W256" s="136"/>
      <c r="X256" s="136"/>
      <c r="Y256" s="136"/>
      <c r="Z256" s="136"/>
      <c r="AA256" s="136"/>
    </row>
    <row r="257" spans="1:27" s="73" customFormat="1" ht="18" hidden="1" customHeight="1" x14ac:dyDescent="0.25">
      <c r="A257" s="173">
        <f>'CLINs &amp; Ceiling Rates'!B44</f>
        <v>0</v>
      </c>
      <c r="B257" s="173">
        <f>'CLINs &amp; Ceiling Rates'!C44</f>
        <v>0</v>
      </c>
      <c r="C257" s="174" t="str">
        <f>'CLINs &amp; Ceiling Rates'!$G44</f>
        <v/>
      </c>
      <c r="D257" s="211">
        <f>IF('CLINs &amp; Ceiling Rates'!D273="",SUM('Labor Loading Matrix'!H257:AA257),SUM(E257:F257))</f>
        <v>0</v>
      </c>
      <c r="E257" s="175">
        <f>SUM(IF('CLINs &amp; Ceiling Rates'!$D$237="OPS",'Labor Loading Matrix'!H257,0),IF('CLINs &amp; Ceiling Rates'!$D$238="OPS",'Labor Loading Matrix'!I257,0),IF('CLINs &amp; Ceiling Rates'!$D$239="OPS",'Labor Loading Matrix'!J257,0),IF('CLINs &amp; Ceiling Rates'!$D$240="OPS",'Labor Loading Matrix'!K257,0),IF('CLINs &amp; Ceiling Rates'!$D$241="OPS",'Labor Loading Matrix'!L257,0),IF('CLINs &amp; Ceiling Rates'!$D$242="OPS",'Labor Loading Matrix'!M257,0),IF('CLINs &amp; Ceiling Rates'!$D$243="OPS",'Labor Loading Matrix'!N257,0),IF('CLINs &amp; Ceiling Rates'!$D$244="OPS",'Labor Loading Matrix'!O257,0),IF('CLINs &amp; Ceiling Rates'!$D$245="OPS",'Labor Loading Matrix'!P257,0),IF('CLINs &amp; Ceiling Rates'!$D$246="OPS",'Labor Loading Matrix'!Q257,0),IF('CLINs &amp; Ceiling Rates'!$D$247="OPS",'Labor Loading Matrix'!R257,0),IF('CLINs &amp; Ceiling Rates'!$D$248="OPS",'Labor Loading Matrix'!S257,0),IF('CLINs &amp; Ceiling Rates'!$D$249="OPS",'Labor Loading Matrix'!T257,0),IF('CLINs &amp; Ceiling Rates'!$D$250="OPS",'Labor Loading Matrix'!U257,0),IF('CLINs &amp; Ceiling Rates'!$D$251="OPS",'Labor Loading Matrix'!V257,0),IF('CLINs &amp; Ceiling Rates'!$D$252="OPS",'Labor Loading Matrix'!W257,0),IF('CLINs &amp; Ceiling Rates'!$D$253="OPS",'Labor Loading Matrix'!X257,0),IF('CLINs &amp; Ceiling Rates'!$D$254="OPS",'Labor Loading Matrix'!Y257,0),IF('CLINs &amp; Ceiling Rates'!$D$255="OPS",'Labor Loading Matrix'!Z257,0),IF('CLINs &amp; Ceiling Rates'!$D$256="OPS",'Labor Loading Matrix'!AA257,0))</f>
        <v>0</v>
      </c>
      <c r="F257" s="175">
        <f>SUM(IF('CLINs &amp; Ceiling Rates'!$D$237="F&amp;E",'Labor Loading Matrix'!H257,0),IF('CLINs &amp; Ceiling Rates'!$D$238="F&amp;E",'Labor Loading Matrix'!I257,0),IF('CLINs &amp; Ceiling Rates'!$D$239="F&amp;E",'Labor Loading Matrix'!J257,0),IF('CLINs &amp; Ceiling Rates'!$D$240="F&amp;E",'Labor Loading Matrix'!K257,0),IF('CLINs &amp; Ceiling Rates'!$D$241="F&amp;E",'Labor Loading Matrix'!L257,0),IF('CLINs &amp; Ceiling Rates'!$D$242="F&amp;E",'Labor Loading Matrix'!M257,0),IF('CLINs &amp; Ceiling Rates'!$D$243="F&amp;E",'Labor Loading Matrix'!N257,0),IF('CLINs &amp; Ceiling Rates'!$D$244="F&amp;E",'Labor Loading Matrix'!O257,0),IF('CLINs &amp; Ceiling Rates'!$D$245="F&amp;E",'Labor Loading Matrix'!P257,0),IF('CLINs &amp; Ceiling Rates'!$D$246="F&amp;E",'Labor Loading Matrix'!Q257,0),IF('CLINs &amp; Ceiling Rates'!$D$247="F&amp;E",'Labor Loading Matrix'!R257,0),IF('CLINs &amp; Ceiling Rates'!$D$248="F&amp;E",'Labor Loading Matrix'!S257,0),IF('CLINs &amp; Ceiling Rates'!$D$249="F&amp;E",'Labor Loading Matrix'!T257,0),IF('CLINs &amp; Ceiling Rates'!$D$250="F&amp;E",'Labor Loading Matrix'!U257,0),IF('CLINs &amp; Ceiling Rates'!$D$251="F&amp;E",'Labor Loading Matrix'!V257,0),IF('CLINs &amp; Ceiling Rates'!$D$252="F&amp;E",'Labor Loading Matrix'!W257,0),IF('CLINs &amp; Ceiling Rates'!$D$253="F&amp;E",'Labor Loading Matrix'!X257,0),IF('CLINs &amp; Ceiling Rates'!$D$254="F&amp;E",'Labor Loading Matrix'!Y257,0),IF('CLINs &amp; Ceiling Rates'!$D$255="F&amp;E",'Labor Loading Matrix'!Z257,0),IF('CLINs &amp; Ceiling Rates'!$D$256="F&amp;E",'Labor Loading Matrix'!AA257,0))</f>
        <v>0</v>
      </c>
      <c r="G257" s="175">
        <f>SUM(IF('CLINs &amp; Ceiling Rates'!$D$237="R&amp;D",'Labor Loading Matrix'!H257,0),IF('CLINs &amp; Ceiling Rates'!$D$238="R&amp;D",'Labor Loading Matrix'!I257,0),IF('CLINs &amp; Ceiling Rates'!$D$239="R&amp;D",'Labor Loading Matrix'!J257,0),IF('CLINs &amp; Ceiling Rates'!$D$240="R&amp;D",'Labor Loading Matrix'!K257,0),IF('CLINs &amp; Ceiling Rates'!$D$241="R&amp;D",'Labor Loading Matrix'!L257,0),IF('CLINs &amp; Ceiling Rates'!$D$242="R&amp;D",'Labor Loading Matrix'!M257,0),IF('CLINs &amp; Ceiling Rates'!$D$243="R&amp;D",'Labor Loading Matrix'!N257,0),IF('CLINs &amp; Ceiling Rates'!$D$244="R&amp;D",'Labor Loading Matrix'!O257,0),IF('CLINs &amp; Ceiling Rates'!$D$245="R&amp;D",'Labor Loading Matrix'!P257,0),IF('CLINs &amp; Ceiling Rates'!$D$246="R&amp;D",'Labor Loading Matrix'!Q257,0),IF('CLINs &amp; Ceiling Rates'!$D$247="R&amp;D",'Labor Loading Matrix'!R257,0),IF('CLINs &amp; Ceiling Rates'!$D$248="R&amp;D",'Labor Loading Matrix'!S257,0),IF('CLINs &amp; Ceiling Rates'!$D$249="R&amp;D",'Labor Loading Matrix'!T257,0),IF('CLINs &amp; Ceiling Rates'!$D$250="R&amp;D",'Labor Loading Matrix'!U257,0),IF('CLINs &amp; Ceiling Rates'!$D$251="R&amp;D",'Labor Loading Matrix'!V257,0),IF('CLINs &amp; Ceiling Rates'!$D$252="R&amp;D",'Labor Loading Matrix'!W257,0),IF('CLINs &amp; Ceiling Rates'!$D$253="R&amp;D",'Labor Loading Matrix'!X257,0),IF('CLINs &amp; Ceiling Rates'!$D$254="R&amp;D",'Labor Loading Matrix'!Y257,0),IF('CLINs &amp; Ceiling Rates'!$D$255="R&amp;D",'Labor Loading Matrix'!Z257,0),IF('CLINs &amp; Ceiling Rates'!$D$256="R&amp;D",'Labor Loading Matrix'!AA257,0))</f>
        <v>0</v>
      </c>
      <c r="H257" s="136"/>
      <c r="I257" s="136"/>
      <c r="J257" s="136"/>
      <c r="K257" s="136"/>
      <c r="L257" s="136"/>
      <c r="M257" s="136"/>
      <c r="N257" s="136"/>
      <c r="O257" s="136"/>
      <c r="P257" s="136"/>
      <c r="Q257" s="136"/>
      <c r="R257" s="136"/>
      <c r="S257" s="136"/>
      <c r="T257" s="136"/>
      <c r="U257" s="136"/>
      <c r="V257" s="136"/>
      <c r="W257" s="136"/>
      <c r="X257" s="136"/>
      <c r="Y257" s="136"/>
      <c r="Z257" s="136"/>
      <c r="AA257" s="136"/>
    </row>
    <row r="258" spans="1:27" s="73" customFormat="1" ht="18" hidden="1" customHeight="1" x14ac:dyDescent="0.25">
      <c r="A258" s="173">
        <f>'CLINs &amp; Ceiling Rates'!B45</f>
        <v>0</v>
      </c>
      <c r="B258" s="173">
        <f>'CLINs &amp; Ceiling Rates'!C45</f>
        <v>0</v>
      </c>
      <c r="C258" s="174" t="str">
        <f>'CLINs &amp; Ceiling Rates'!$G45</f>
        <v/>
      </c>
      <c r="D258" s="211">
        <f>IF('CLINs &amp; Ceiling Rates'!D274="",SUM('Labor Loading Matrix'!H258:AA258),SUM(E258:F258))</f>
        <v>0</v>
      </c>
      <c r="E258" s="175">
        <f>SUM(IF('CLINs &amp; Ceiling Rates'!$D$237="OPS",'Labor Loading Matrix'!H258,0),IF('CLINs &amp; Ceiling Rates'!$D$238="OPS",'Labor Loading Matrix'!I258,0),IF('CLINs &amp; Ceiling Rates'!$D$239="OPS",'Labor Loading Matrix'!J258,0),IF('CLINs &amp; Ceiling Rates'!$D$240="OPS",'Labor Loading Matrix'!K258,0),IF('CLINs &amp; Ceiling Rates'!$D$241="OPS",'Labor Loading Matrix'!L258,0),IF('CLINs &amp; Ceiling Rates'!$D$242="OPS",'Labor Loading Matrix'!M258,0),IF('CLINs &amp; Ceiling Rates'!$D$243="OPS",'Labor Loading Matrix'!N258,0),IF('CLINs &amp; Ceiling Rates'!$D$244="OPS",'Labor Loading Matrix'!O258,0),IF('CLINs &amp; Ceiling Rates'!$D$245="OPS",'Labor Loading Matrix'!P258,0),IF('CLINs &amp; Ceiling Rates'!$D$246="OPS",'Labor Loading Matrix'!Q258,0),IF('CLINs &amp; Ceiling Rates'!$D$247="OPS",'Labor Loading Matrix'!R258,0),IF('CLINs &amp; Ceiling Rates'!$D$248="OPS",'Labor Loading Matrix'!S258,0),IF('CLINs &amp; Ceiling Rates'!$D$249="OPS",'Labor Loading Matrix'!T258,0),IF('CLINs &amp; Ceiling Rates'!$D$250="OPS",'Labor Loading Matrix'!U258,0),IF('CLINs &amp; Ceiling Rates'!$D$251="OPS",'Labor Loading Matrix'!V258,0),IF('CLINs &amp; Ceiling Rates'!$D$252="OPS",'Labor Loading Matrix'!W258,0),IF('CLINs &amp; Ceiling Rates'!$D$253="OPS",'Labor Loading Matrix'!X258,0),IF('CLINs &amp; Ceiling Rates'!$D$254="OPS",'Labor Loading Matrix'!Y258,0),IF('CLINs &amp; Ceiling Rates'!$D$255="OPS",'Labor Loading Matrix'!Z258,0),IF('CLINs &amp; Ceiling Rates'!$D$256="OPS",'Labor Loading Matrix'!AA258,0))</f>
        <v>0</v>
      </c>
      <c r="F258" s="175">
        <f>SUM(IF('CLINs &amp; Ceiling Rates'!$D$237="F&amp;E",'Labor Loading Matrix'!H258,0),IF('CLINs &amp; Ceiling Rates'!$D$238="F&amp;E",'Labor Loading Matrix'!I258,0),IF('CLINs &amp; Ceiling Rates'!$D$239="F&amp;E",'Labor Loading Matrix'!J258,0),IF('CLINs &amp; Ceiling Rates'!$D$240="F&amp;E",'Labor Loading Matrix'!K258,0),IF('CLINs &amp; Ceiling Rates'!$D$241="F&amp;E",'Labor Loading Matrix'!L258,0),IF('CLINs &amp; Ceiling Rates'!$D$242="F&amp;E",'Labor Loading Matrix'!M258,0),IF('CLINs &amp; Ceiling Rates'!$D$243="F&amp;E",'Labor Loading Matrix'!N258,0),IF('CLINs &amp; Ceiling Rates'!$D$244="F&amp;E",'Labor Loading Matrix'!O258,0),IF('CLINs &amp; Ceiling Rates'!$D$245="F&amp;E",'Labor Loading Matrix'!P258,0),IF('CLINs &amp; Ceiling Rates'!$D$246="F&amp;E",'Labor Loading Matrix'!Q258,0),IF('CLINs &amp; Ceiling Rates'!$D$247="F&amp;E",'Labor Loading Matrix'!R258,0),IF('CLINs &amp; Ceiling Rates'!$D$248="F&amp;E",'Labor Loading Matrix'!S258,0),IF('CLINs &amp; Ceiling Rates'!$D$249="F&amp;E",'Labor Loading Matrix'!T258,0),IF('CLINs &amp; Ceiling Rates'!$D$250="F&amp;E",'Labor Loading Matrix'!U258,0),IF('CLINs &amp; Ceiling Rates'!$D$251="F&amp;E",'Labor Loading Matrix'!V258,0),IF('CLINs &amp; Ceiling Rates'!$D$252="F&amp;E",'Labor Loading Matrix'!W258,0),IF('CLINs &amp; Ceiling Rates'!$D$253="F&amp;E",'Labor Loading Matrix'!X258,0),IF('CLINs &amp; Ceiling Rates'!$D$254="F&amp;E",'Labor Loading Matrix'!Y258,0),IF('CLINs &amp; Ceiling Rates'!$D$255="F&amp;E",'Labor Loading Matrix'!Z258,0),IF('CLINs &amp; Ceiling Rates'!$D$256="F&amp;E",'Labor Loading Matrix'!AA258,0))</f>
        <v>0</v>
      </c>
      <c r="G258" s="175">
        <f>SUM(IF('CLINs &amp; Ceiling Rates'!$D$237="R&amp;D",'Labor Loading Matrix'!H258,0),IF('CLINs &amp; Ceiling Rates'!$D$238="R&amp;D",'Labor Loading Matrix'!I258,0),IF('CLINs &amp; Ceiling Rates'!$D$239="R&amp;D",'Labor Loading Matrix'!J258,0),IF('CLINs &amp; Ceiling Rates'!$D$240="R&amp;D",'Labor Loading Matrix'!K258,0),IF('CLINs &amp; Ceiling Rates'!$D$241="R&amp;D",'Labor Loading Matrix'!L258,0),IF('CLINs &amp; Ceiling Rates'!$D$242="R&amp;D",'Labor Loading Matrix'!M258,0),IF('CLINs &amp; Ceiling Rates'!$D$243="R&amp;D",'Labor Loading Matrix'!N258,0),IF('CLINs &amp; Ceiling Rates'!$D$244="R&amp;D",'Labor Loading Matrix'!O258,0),IF('CLINs &amp; Ceiling Rates'!$D$245="R&amp;D",'Labor Loading Matrix'!P258,0),IF('CLINs &amp; Ceiling Rates'!$D$246="R&amp;D",'Labor Loading Matrix'!Q258,0),IF('CLINs &amp; Ceiling Rates'!$D$247="R&amp;D",'Labor Loading Matrix'!R258,0),IF('CLINs &amp; Ceiling Rates'!$D$248="R&amp;D",'Labor Loading Matrix'!S258,0),IF('CLINs &amp; Ceiling Rates'!$D$249="R&amp;D",'Labor Loading Matrix'!T258,0),IF('CLINs &amp; Ceiling Rates'!$D$250="R&amp;D",'Labor Loading Matrix'!U258,0),IF('CLINs &amp; Ceiling Rates'!$D$251="R&amp;D",'Labor Loading Matrix'!V258,0),IF('CLINs &amp; Ceiling Rates'!$D$252="R&amp;D",'Labor Loading Matrix'!W258,0),IF('CLINs &amp; Ceiling Rates'!$D$253="R&amp;D",'Labor Loading Matrix'!X258,0),IF('CLINs &amp; Ceiling Rates'!$D$254="R&amp;D",'Labor Loading Matrix'!Y258,0),IF('CLINs &amp; Ceiling Rates'!$D$255="R&amp;D",'Labor Loading Matrix'!Z258,0),IF('CLINs &amp; Ceiling Rates'!$D$256="R&amp;D",'Labor Loading Matrix'!AA258,0))</f>
        <v>0</v>
      </c>
      <c r="H258" s="136"/>
      <c r="I258" s="136"/>
      <c r="J258" s="136"/>
      <c r="K258" s="136"/>
      <c r="L258" s="136"/>
      <c r="M258" s="136"/>
      <c r="N258" s="136"/>
      <c r="O258" s="136"/>
      <c r="P258" s="136"/>
      <c r="Q258" s="136"/>
      <c r="R258" s="136"/>
      <c r="S258" s="136"/>
      <c r="T258" s="136"/>
      <c r="U258" s="136"/>
      <c r="V258" s="136"/>
      <c r="W258" s="136"/>
      <c r="X258" s="136"/>
      <c r="Y258" s="136"/>
      <c r="Z258" s="136"/>
      <c r="AA258" s="136"/>
    </row>
    <row r="259" spans="1:27" s="73" customFormat="1" ht="18" hidden="1" customHeight="1" x14ac:dyDescent="0.25">
      <c r="A259" s="173">
        <f>'CLINs &amp; Ceiling Rates'!B46</f>
        <v>0</v>
      </c>
      <c r="B259" s="173">
        <f>'CLINs &amp; Ceiling Rates'!C46</f>
        <v>0</v>
      </c>
      <c r="C259" s="174" t="str">
        <f>'CLINs &amp; Ceiling Rates'!$G46</f>
        <v/>
      </c>
      <c r="D259" s="211">
        <f>IF('CLINs &amp; Ceiling Rates'!D275="",SUM('Labor Loading Matrix'!H259:AA259),SUM(E259:F259))</f>
        <v>0</v>
      </c>
      <c r="E259" s="175">
        <f>SUM(IF('CLINs &amp; Ceiling Rates'!$D$237="OPS",'Labor Loading Matrix'!H259,0),IF('CLINs &amp; Ceiling Rates'!$D$238="OPS",'Labor Loading Matrix'!I259,0),IF('CLINs &amp; Ceiling Rates'!$D$239="OPS",'Labor Loading Matrix'!J259,0),IF('CLINs &amp; Ceiling Rates'!$D$240="OPS",'Labor Loading Matrix'!K259,0),IF('CLINs &amp; Ceiling Rates'!$D$241="OPS",'Labor Loading Matrix'!L259,0),IF('CLINs &amp; Ceiling Rates'!$D$242="OPS",'Labor Loading Matrix'!M259,0),IF('CLINs &amp; Ceiling Rates'!$D$243="OPS",'Labor Loading Matrix'!N259,0),IF('CLINs &amp; Ceiling Rates'!$D$244="OPS",'Labor Loading Matrix'!O259,0),IF('CLINs &amp; Ceiling Rates'!$D$245="OPS",'Labor Loading Matrix'!P259,0),IF('CLINs &amp; Ceiling Rates'!$D$246="OPS",'Labor Loading Matrix'!Q259,0),IF('CLINs &amp; Ceiling Rates'!$D$247="OPS",'Labor Loading Matrix'!R259,0),IF('CLINs &amp; Ceiling Rates'!$D$248="OPS",'Labor Loading Matrix'!S259,0),IF('CLINs &amp; Ceiling Rates'!$D$249="OPS",'Labor Loading Matrix'!T259,0),IF('CLINs &amp; Ceiling Rates'!$D$250="OPS",'Labor Loading Matrix'!U259,0),IF('CLINs &amp; Ceiling Rates'!$D$251="OPS",'Labor Loading Matrix'!V259,0),IF('CLINs &amp; Ceiling Rates'!$D$252="OPS",'Labor Loading Matrix'!W259,0),IF('CLINs &amp; Ceiling Rates'!$D$253="OPS",'Labor Loading Matrix'!X259,0),IF('CLINs &amp; Ceiling Rates'!$D$254="OPS",'Labor Loading Matrix'!Y259,0),IF('CLINs &amp; Ceiling Rates'!$D$255="OPS",'Labor Loading Matrix'!Z259,0),IF('CLINs &amp; Ceiling Rates'!$D$256="OPS",'Labor Loading Matrix'!AA259,0))</f>
        <v>0</v>
      </c>
      <c r="F259" s="175">
        <f>SUM(IF('CLINs &amp; Ceiling Rates'!$D$237="F&amp;E",'Labor Loading Matrix'!H259,0),IF('CLINs &amp; Ceiling Rates'!$D$238="F&amp;E",'Labor Loading Matrix'!I259,0),IF('CLINs &amp; Ceiling Rates'!$D$239="F&amp;E",'Labor Loading Matrix'!J259,0),IF('CLINs &amp; Ceiling Rates'!$D$240="F&amp;E",'Labor Loading Matrix'!K259,0),IF('CLINs &amp; Ceiling Rates'!$D$241="F&amp;E",'Labor Loading Matrix'!L259,0),IF('CLINs &amp; Ceiling Rates'!$D$242="F&amp;E",'Labor Loading Matrix'!M259,0),IF('CLINs &amp; Ceiling Rates'!$D$243="F&amp;E",'Labor Loading Matrix'!N259,0),IF('CLINs &amp; Ceiling Rates'!$D$244="F&amp;E",'Labor Loading Matrix'!O259,0),IF('CLINs &amp; Ceiling Rates'!$D$245="F&amp;E",'Labor Loading Matrix'!P259,0),IF('CLINs &amp; Ceiling Rates'!$D$246="F&amp;E",'Labor Loading Matrix'!Q259,0),IF('CLINs &amp; Ceiling Rates'!$D$247="F&amp;E",'Labor Loading Matrix'!R259,0),IF('CLINs &amp; Ceiling Rates'!$D$248="F&amp;E",'Labor Loading Matrix'!S259,0),IF('CLINs &amp; Ceiling Rates'!$D$249="F&amp;E",'Labor Loading Matrix'!T259,0),IF('CLINs &amp; Ceiling Rates'!$D$250="F&amp;E",'Labor Loading Matrix'!U259,0),IF('CLINs &amp; Ceiling Rates'!$D$251="F&amp;E",'Labor Loading Matrix'!V259,0),IF('CLINs &amp; Ceiling Rates'!$D$252="F&amp;E",'Labor Loading Matrix'!W259,0),IF('CLINs &amp; Ceiling Rates'!$D$253="F&amp;E",'Labor Loading Matrix'!X259,0),IF('CLINs &amp; Ceiling Rates'!$D$254="F&amp;E",'Labor Loading Matrix'!Y259,0),IF('CLINs &amp; Ceiling Rates'!$D$255="F&amp;E",'Labor Loading Matrix'!Z259,0),IF('CLINs &amp; Ceiling Rates'!$D$256="F&amp;E",'Labor Loading Matrix'!AA259,0))</f>
        <v>0</v>
      </c>
      <c r="G259" s="175">
        <f>SUM(IF('CLINs &amp; Ceiling Rates'!$D$237="R&amp;D",'Labor Loading Matrix'!H259,0),IF('CLINs &amp; Ceiling Rates'!$D$238="R&amp;D",'Labor Loading Matrix'!I259,0),IF('CLINs &amp; Ceiling Rates'!$D$239="R&amp;D",'Labor Loading Matrix'!J259,0),IF('CLINs &amp; Ceiling Rates'!$D$240="R&amp;D",'Labor Loading Matrix'!K259,0),IF('CLINs &amp; Ceiling Rates'!$D$241="R&amp;D",'Labor Loading Matrix'!L259,0),IF('CLINs &amp; Ceiling Rates'!$D$242="R&amp;D",'Labor Loading Matrix'!M259,0),IF('CLINs &amp; Ceiling Rates'!$D$243="R&amp;D",'Labor Loading Matrix'!N259,0),IF('CLINs &amp; Ceiling Rates'!$D$244="R&amp;D",'Labor Loading Matrix'!O259,0),IF('CLINs &amp; Ceiling Rates'!$D$245="R&amp;D",'Labor Loading Matrix'!P259,0),IF('CLINs &amp; Ceiling Rates'!$D$246="R&amp;D",'Labor Loading Matrix'!Q259,0),IF('CLINs &amp; Ceiling Rates'!$D$247="R&amp;D",'Labor Loading Matrix'!R259,0),IF('CLINs &amp; Ceiling Rates'!$D$248="R&amp;D",'Labor Loading Matrix'!S259,0),IF('CLINs &amp; Ceiling Rates'!$D$249="R&amp;D",'Labor Loading Matrix'!T259,0),IF('CLINs &amp; Ceiling Rates'!$D$250="R&amp;D",'Labor Loading Matrix'!U259,0),IF('CLINs &amp; Ceiling Rates'!$D$251="R&amp;D",'Labor Loading Matrix'!V259,0),IF('CLINs &amp; Ceiling Rates'!$D$252="R&amp;D",'Labor Loading Matrix'!W259,0),IF('CLINs &amp; Ceiling Rates'!$D$253="R&amp;D",'Labor Loading Matrix'!X259,0),IF('CLINs &amp; Ceiling Rates'!$D$254="R&amp;D",'Labor Loading Matrix'!Y259,0),IF('CLINs &amp; Ceiling Rates'!$D$255="R&amp;D",'Labor Loading Matrix'!Z259,0),IF('CLINs &amp; Ceiling Rates'!$D$256="R&amp;D",'Labor Loading Matrix'!AA259,0))</f>
        <v>0</v>
      </c>
      <c r="H259" s="136"/>
      <c r="I259" s="136"/>
      <c r="J259" s="136"/>
      <c r="K259" s="136"/>
      <c r="L259" s="136"/>
      <c r="M259" s="136"/>
      <c r="N259" s="136"/>
      <c r="O259" s="136"/>
      <c r="P259" s="136"/>
      <c r="Q259" s="136"/>
      <c r="R259" s="136"/>
      <c r="S259" s="136"/>
      <c r="T259" s="136"/>
      <c r="U259" s="136"/>
      <c r="V259" s="136"/>
      <c r="W259" s="136"/>
      <c r="X259" s="136"/>
      <c r="Y259" s="136"/>
      <c r="Z259" s="136"/>
      <c r="AA259" s="136"/>
    </row>
    <row r="260" spans="1:27" s="73" customFormat="1" ht="18" hidden="1" customHeight="1" x14ac:dyDescent="0.25">
      <c r="A260" s="173">
        <f>'CLINs &amp; Ceiling Rates'!B47</f>
        <v>0</v>
      </c>
      <c r="B260" s="173">
        <f>'CLINs &amp; Ceiling Rates'!C47</f>
        <v>0</v>
      </c>
      <c r="C260" s="174" t="str">
        <f>'CLINs &amp; Ceiling Rates'!$G47</f>
        <v/>
      </c>
      <c r="D260" s="211">
        <f>IF('CLINs &amp; Ceiling Rates'!D276="",SUM('Labor Loading Matrix'!H260:AA260),SUM(E260:F260))</f>
        <v>0</v>
      </c>
      <c r="E260" s="175">
        <f>SUM(IF('CLINs &amp; Ceiling Rates'!$D$237="OPS",'Labor Loading Matrix'!H260,0),IF('CLINs &amp; Ceiling Rates'!$D$238="OPS",'Labor Loading Matrix'!I260,0),IF('CLINs &amp; Ceiling Rates'!$D$239="OPS",'Labor Loading Matrix'!J260,0),IF('CLINs &amp; Ceiling Rates'!$D$240="OPS",'Labor Loading Matrix'!K260,0),IF('CLINs &amp; Ceiling Rates'!$D$241="OPS",'Labor Loading Matrix'!L260,0),IF('CLINs &amp; Ceiling Rates'!$D$242="OPS",'Labor Loading Matrix'!M260,0),IF('CLINs &amp; Ceiling Rates'!$D$243="OPS",'Labor Loading Matrix'!N260,0),IF('CLINs &amp; Ceiling Rates'!$D$244="OPS",'Labor Loading Matrix'!O260,0),IF('CLINs &amp; Ceiling Rates'!$D$245="OPS",'Labor Loading Matrix'!P260,0),IF('CLINs &amp; Ceiling Rates'!$D$246="OPS",'Labor Loading Matrix'!Q260,0),IF('CLINs &amp; Ceiling Rates'!$D$247="OPS",'Labor Loading Matrix'!R260,0),IF('CLINs &amp; Ceiling Rates'!$D$248="OPS",'Labor Loading Matrix'!S260,0),IF('CLINs &amp; Ceiling Rates'!$D$249="OPS",'Labor Loading Matrix'!T260,0),IF('CLINs &amp; Ceiling Rates'!$D$250="OPS",'Labor Loading Matrix'!U260,0),IF('CLINs &amp; Ceiling Rates'!$D$251="OPS",'Labor Loading Matrix'!V260,0),IF('CLINs &amp; Ceiling Rates'!$D$252="OPS",'Labor Loading Matrix'!W260,0),IF('CLINs &amp; Ceiling Rates'!$D$253="OPS",'Labor Loading Matrix'!X260,0),IF('CLINs &amp; Ceiling Rates'!$D$254="OPS",'Labor Loading Matrix'!Y260,0),IF('CLINs &amp; Ceiling Rates'!$D$255="OPS",'Labor Loading Matrix'!Z260,0),IF('CLINs &amp; Ceiling Rates'!$D$256="OPS",'Labor Loading Matrix'!AA260,0))</f>
        <v>0</v>
      </c>
      <c r="F260" s="175">
        <f>SUM(IF('CLINs &amp; Ceiling Rates'!$D$237="F&amp;E",'Labor Loading Matrix'!H260,0),IF('CLINs &amp; Ceiling Rates'!$D$238="F&amp;E",'Labor Loading Matrix'!I260,0),IF('CLINs &amp; Ceiling Rates'!$D$239="F&amp;E",'Labor Loading Matrix'!J260,0),IF('CLINs &amp; Ceiling Rates'!$D$240="F&amp;E",'Labor Loading Matrix'!K260,0),IF('CLINs &amp; Ceiling Rates'!$D$241="F&amp;E",'Labor Loading Matrix'!L260,0),IF('CLINs &amp; Ceiling Rates'!$D$242="F&amp;E",'Labor Loading Matrix'!M260,0),IF('CLINs &amp; Ceiling Rates'!$D$243="F&amp;E",'Labor Loading Matrix'!N260,0),IF('CLINs &amp; Ceiling Rates'!$D$244="F&amp;E",'Labor Loading Matrix'!O260,0),IF('CLINs &amp; Ceiling Rates'!$D$245="F&amp;E",'Labor Loading Matrix'!P260,0),IF('CLINs &amp; Ceiling Rates'!$D$246="F&amp;E",'Labor Loading Matrix'!Q260,0),IF('CLINs &amp; Ceiling Rates'!$D$247="F&amp;E",'Labor Loading Matrix'!R260,0),IF('CLINs &amp; Ceiling Rates'!$D$248="F&amp;E",'Labor Loading Matrix'!S260,0),IF('CLINs &amp; Ceiling Rates'!$D$249="F&amp;E",'Labor Loading Matrix'!T260,0),IF('CLINs &amp; Ceiling Rates'!$D$250="F&amp;E",'Labor Loading Matrix'!U260,0),IF('CLINs &amp; Ceiling Rates'!$D$251="F&amp;E",'Labor Loading Matrix'!V260,0),IF('CLINs &amp; Ceiling Rates'!$D$252="F&amp;E",'Labor Loading Matrix'!W260,0),IF('CLINs &amp; Ceiling Rates'!$D$253="F&amp;E",'Labor Loading Matrix'!X260,0),IF('CLINs &amp; Ceiling Rates'!$D$254="F&amp;E",'Labor Loading Matrix'!Y260,0),IF('CLINs &amp; Ceiling Rates'!$D$255="F&amp;E",'Labor Loading Matrix'!Z260,0),IF('CLINs &amp; Ceiling Rates'!$D$256="F&amp;E",'Labor Loading Matrix'!AA260,0))</f>
        <v>0</v>
      </c>
      <c r="G260" s="175">
        <f>SUM(IF('CLINs &amp; Ceiling Rates'!$D$237="R&amp;D",'Labor Loading Matrix'!H260,0),IF('CLINs &amp; Ceiling Rates'!$D$238="R&amp;D",'Labor Loading Matrix'!I260,0),IF('CLINs &amp; Ceiling Rates'!$D$239="R&amp;D",'Labor Loading Matrix'!J260,0),IF('CLINs &amp; Ceiling Rates'!$D$240="R&amp;D",'Labor Loading Matrix'!K260,0),IF('CLINs &amp; Ceiling Rates'!$D$241="R&amp;D",'Labor Loading Matrix'!L260,0),IF('CLINs &amp; Ceiling Rates'!$D$242="R&amp;D",'Labor Loading Matrix'!M260,0),IF('CLINs &amp; Ceiling Rates'!$D$243="R&amp;D",'Labor Loading Matrix'!N260,0),IF('CLINs &amp; Ceiling Rates'!$D$244="R&amp;D",'Labor Loading Matrix'!O260,0),IF('CLINs &amp; Ceiling Rates'!$D$245="R&amp;D",'Labor Loading Matrix'!P260,0),IF('CLINs &amp; Ceiling Rates'!$D$246="R&amp;D",'Labor Loading Matrix'!Q260,0),IF('CLINs &amp; Ceiling Rates'!$D$247="R&amp;D",'Labor Loading Matrix'!R260,0),IF('CLINs &amp; Ceiling Rates'!$D$248="R&amp;D",'Labor Loading Matrix'!S260,0),IF('CLINs &amp; Ceiling Rates'!$D$249="R&amp;D",'Labor Loading Matrix'!T260,0),IF('CLINs &amp; Ceiling Rates'!$D$250="R&amp;D",'Labor Loading Matrix'!U260,0),IF('CLINs &amp; Ceiling Rates'!$D$251="R&amp;D",'Labor Loading Matrix'!V260,0),IF('CLINs &amp; Ceiling Rates'!$D$252="R&amp;D",'Labor Loading Matrix'!W260,0),IF('CLINs &amp; Ceiling Rates'!$D$253="R&amp;D",'Labor Loading Matrix'!X260,0),IF('CLINs &amp; Ceiling Rates'!$D$254="R&amp;D",'Labor Loading Matrix'!Y260,0),IF('CLINs &amp; Ceiling Rates'!$D$255="R&amp;D",'Labor Loading Matrix'!Z260,0),IF('CLINs &amp; Ceiling Rates'!$D$256="R&amp;D",'Labor Loading Matrix'!AA260,0))</f>
        <v>0</v>
      </c>
      <c r="H260" s="136"/>
      <c r="I260" s="136"/>
      <c r="J260" s="136"/>
      <c r="K260" s="136"/>
      <c r="L260" s="136"/>
      <c r="M260" s="136"/>
      <c r="N260" s="136"/>
      <c r="O260" s="136"/>
      <c r="P260" s="136"/>
      <c r="Q260" s="136"/>
      <c r="R260" s="136"/>
      <c r="S260" s="136"/>
      <c r="T260" s="136"/>
      <c r="U260" s="136"/>
      <c r="V260" s="136"/>
      <c r="W260" s="136"/>
      <c r="X260" s="136"/>
      <c r="Y260" s="136"/>
      <c r="Z260" s="136"/>
      <c r="AA260" s="136"/>
    </row>
    <row r="261" spans="1:27" s="73" customFormat="1" ht="18" hidden="1" customHeight="1" x14ac:dyDescent="0.25">
      <c r="A261" s="173">
        <f>'CLINs &amp; Ceiling Rates'!B48</f>
        <v>0</v>
      </c>
      <c r="B261" s="173">
        <f>'CLINs &amp; Ceiling Rates'!C48</f>
        <v>0</v>
      </c>
      <c r="C261" s="174" t="str">
        <f>'CLINs &amp; Ceiling Rates'!$G48</f>
        <v/>
      </c>
      <c r="D261" s="211">
        <f>IF('CLINs &amp; Ceiling Rates'!D277="",SUM('Labor Loading Matrix'!H261:AA261),SUM(E261:F261))</f>
        <v>0</v>
      </c>
      <c r="E261" s="175">
        <f>SUM(IF('CLINs &amp; Ceiling Rates'!$D$237="OPS",'Labor Loading Matrix'!H261,0),IF('CLINs &amp; Ceiling Rates'!$D$238="OPS",'Labor Loading Matrix'!I261,0),IF('CLINs &amp; Ceiling Rates'!$D$239="OPS",'Labor Loading Matrix'!J261,0),IF('CLINs &amp; Ceiling Rates'!$D$240="OPS",'Labor Loading Matrix'!K261,0),IF('CLINs &amp; Ceiling Rates'!$D$241="OPS",'Labor Loading Matrix'!L261,0),IF('CLINs &amp; Ceiling Rates'!$D$242="OPS",'Labor Loading Matrix'!M261,0),IF('CLINs &amp; Ceiling Rates'!$D$243="OPS",'Labor Loading Matrix'!N261,0),IF('CLINs &amp; Ceiling Rates'!$D$244="OPS",'Labor Loading Matrix'!O261,0),IF('CLINs &amp; Ceiling Rates'!$D$245="OPS",'Labor Loading Matrix'!P261,0),IF('CLINs &amp; Ceiling Rates'!$D$246="OPS",'Labor Loading Matrix'!Q261,0),IF('CLINs &amp; Ceiling Rates'!$D$247="OPS",'Labor Loading Matrix'!R261,0),IF('CLINs &amp; Ceiling Rates'!$D$248="OPS",'Labor Loading Matrix'!S261,0),IF('CLINs &amp; Ceiling Rates'!$D$249="OPS",'Labor Loading Matrix'!T261,0),IF('CLINs &amp; Ceiling Rates'!$D$250="OPS",'Labor Loading Matrix'!U261,0),IF('CLINs &amp; Ceiling Rates'!$D$251="OPS",'Labor Loading Matrix'!V261,0),IF('CLINs &amp; Ceiling Rates'!$D$252="OPS",'Labor Loading Matrix'!W261,0),IF('CLINs &amp; Ceiling Rates'!$D$253="OPS",'Labor Loading Matrix'!X261,0),IF('CLINs &amp; Ceiling Rates'!$D$254="OPS",'Labor Loading Matrix'!Y261,0),IF('CLINs &amp; Ceiling Rates'!$D$255="OPS",'Labor Loading Matrix'!Z261,0),IF('CLINs &amp; Ceiling Rates'!$D$256="OPS",'Labor Loading Matrix'!AA261,0))</f>
        <v>0</v>
      </c>
      <c r="F261" s="175">
        <f>SUM(IF('CLINs &amp; Ceiling Rates'!$D$237="F&amp;E",'Labor Loading Matrix'!H261,0),IF('CLINs &amp; Ceiling Rates'!$D$238="F&amp;E",'Labor Loading Matrix'!I261,0),IF('CLINs &amp; Ceiling Rates'!$D$239="F&amp;E",'Labor Loading Matrix'!J261,0),IF('CLINs &amp; Ceiling Rates'!$D$240="F&amp;E",'Labor Loading Matrix'!K261,0),IF('CLINs &amp; Ceiling Rates'!$D$241="F&amp;E",'Labor Loading Matrix'!L261,0),IF('CLINs &amp; Ceiling Rates'!$D$242="F&amp;E",'Labor Loading Matrix'!M261,0),IF('CLINs &amp; Ceiling Rates'!$D$243="F&amp;E",'Labor Loading Matrix'!N261,0),IF('CLINs &amp; Ceiling Rates'!$D$244="F&amp;E",'Labor Loading Matrix'!O261,0),IF('CLINs &amp; Ceiling Rates'!$D$245="F&amp;E",'Labor Loading Matrix'!P261,0),IF('CLINs &amp; Ceiling Rates'!$D$246="F&amp;E",'Labor Loading Matrix'!Q261,0),IF('CLINs &amp; Ceiling Rates'!$D$247="F&amp;E",'Labor Loading Matrix'!R261,0),IF('CLINs &amp; Ceiling Rates'!$D$248="F&amp;E",'Labor Loading Matrix'!S261,0),IF('CLINs &amp; Ceiling Rates'!$D$249="F&amp;E",'Labor Loading Matrix'!T261,0),IF('CLINs &amp; Ceiling Rates'!$D$250="F&amp;E",'Labor Loading Matrix'!U261,0),IF('CLINs &amp; Ceiling Rates'!$D$251="F&amp;E",'Labor Loading Matrix'!V261,0),IF('CLINs &amp; Ceiling Rates'!$D$252="F&amp;E",'Labor Loading Matrix'!W261,0),IF('CLINs &amp; Ceiling Rates'!$D$253="F&amp;E",'Labor Loading Matrix'!X261,0),IF('CLINs &amp; Ceiling Rates'!$D$254="F&amp;E",'Labor Loading Matrix'!Y261,0),IF('CLINs &amp; Ceiling Rates'!$D$255="F&amp;E",'Labor Loading Matrix'!Z261,0),IF('CLINs &amp; Ceiling Rates'!$D$256="F&amp;E",'Labor Loading Matrix'!AA261,0))</f>
        <v>0</v>
      </c>
      <c r="G261" s="175">
        <f>SUM(IF('CLINs &amp; Ceiling Rates'!$D$237="R&amp;D",'Labor Loading Matrix'!H261,0),IF('CLINs &amp; Ceiling Rates'!$D$238="R&amp;D",'Labor Loading Matrix'!I261,0),IF('CLINs &amp; Ceiling Rates'!$D$239="R&amp;D",'Labor Loading Matrix'!J261,0),IF('CLINs &amp; Ceiling Rates'!$D$240="R&amp;D",'Labor Loading Matrix'!K261,0),IF('CLINs &amp; Ceiling Rates'!$D$241="R&amp;D",'Labor Loading Matrix'!L261,0),IF('CLINs &amp; Ceiling Rates'!$D$242="R&amp;D",'Labor Loading Matrix'!M261,0),IF('CLINs &amp; Ceiling Rates'!$D$243="R&amp;D",'Labor Loading Matrix'!N261,0),IF('CLINs &amp; Ceiling Rates'!$D$244="R&amp;D",'Labor Loading Matrix'!O261,0),IF('CLINs &amp; Ceiling Rates'!$D$245="R&amp;D",'Labor Loading Matrix'!P261,0),IF('CLINs &amp; Ceiling Rates'!$D$246="R&amp;D",'Labor Loading Matrix'!Q261,0),IF('CLINs &amp; Ceiling Rates'!$D$247="R&amp;D",'Labor Loading Matrix'!R261,0),IF('CLINs &amp; Ceiling Rates'!$D$248="R&amp;D",'Labor Loading Matrix'!S261,0),IF('CLINs &amp; Ceiling Rates'!$D$249="R&amp;D",'Labor Loading Matrix'!T261,0),IF('CLINs &amp; Ceiling Rates'!$D$250="R&amp;D",'Labor Loading Matrix'!U261,0),IF('CLINs &amp; Ceiling Rates'!$D$251="R&amp;D",'Labor Loading Matrix'!V261,0),IF('CLINs &amp; Ceiling Rates'!$D$252="R&amp;D",'Labor Loading Matrix'!W261,0),IF('CLINs &amp; Ceiling Rates'!$D$253="R&amp;D",'Labor Loading Matrix'!X261,0),IF('CLINs &amp; Ceiling Rates'!$D$254="R&amp;D",'Labor Loading Matrix'!Y261,0),IF('CLINs &amp; Ceiling Rates'!$D$255="R&amp;D",'Labor Loading Matrix'!Z261,0),IF('CLINs &amp; Ceiling Rates'!$D$256="R&amp;D",'Labor Loading Matrix'!AA261,0))</f>
        <v>0</v>
      </c>
      <c r="H261" s="136"/>
      <c r="I261" s="136"/>
      <c r="J261" s="136"/>
      <c r="K261" s="136"/>
      <c r="L261" s="136"/>
      <c r="M261" s="136"/>
      <c r="N261" s="136"/>
      <c r="O261" s="136"/>
      <c r="P261" s="136"/>
      <c r="Q261" s="136"/>
      <c r="R261" s="136"/>
      <c r="S261" s="136"/>
      <c r="T261" s="136"/>
      <c r="U261" s="136"/>
      <c r="V261" s="136"/>
      <c r="W261" s="136"/>
      <c r="X261" s="136"/>
      <c r="Y261" s="136"/>
      <c r="Z261" s="136"/>
      <c r="AA261" s="136"/>
    </row>
    <row r="262" spans="1:27" s="73" customFormat="1" ht="18" hidden="1" customHeight="1" x14ac:dyDescent="0.25">
      <c r="A262" s="173">
        <f>'CLINs &amp; Ceiling Rates'!B49</f>
        <v>0</v>
      </c>
      <c r="B262" s="173">
        <f>'CLINs &amp; Ceiling Rates'!C49</f>
        <v>0</v>
      </c>
      <c r="C262" s="174" t="str">
        <f>'CLINs &amp; Ceiling Rates'!$G49</f>
        <v/>
      </c>
      <c r="D262" s="211">
        <f>IF('CLINs &amp; Ceiling Rates'!D278="",SUM('Labor Loading Matrix'!H262:AA262),SUM(E262:F262))</f>
        <v>0</v>
      </c>
      <c r="E262" s="175">
        <f>SUM(IF('CLINs &amp; Ceiling Rates'!$D$237="OPS",'Labor Loading Matrix'!H262,0),IF('CLINs &amp; Ceiling Rates'!$D$238="OPS",'Labor Loading Matrix'!I262,0),IF('CLINs &amp; Ceiling Rates'!$D$239="OPS",'Labor Loading Matrix'!J262,0),IF('CLINs &amp; Ceiling Rates'!$D$240="OPS",'Labor Loading Matrix'!K262,0),IF('CLINs &amp; Ceiling Rates'!$D$241="OPS",'Labor Loading Matrix'!L262,0),IF('CLINs &amp; Ceiling Rates'!$D$242="OPS",'Labor Loading Matrix'!M262,0),IF('CLINs &amp; Ceiling Rates'!$D$243="OPS",'Labor Loading Matrix'!N262,0),IF('CLINs &amp; Ceiling Rates'!$D$244="OPS",'Labor Loading Matrix'!O262,0),IF('CLINs &amp; Ceiling Rates'!$D$245="OPS",'Labor Loading Matrix'!P262,0),IF('CLINs &amp; Ceiling Rates'!$D$246="OPS",'Labor Loading Matrix'!Q262,0),IF('CLINs &amp; Ceiling Rates'!$D$247="OPS",'Labor Loading Matrix'!R262,0),IF('CLINs &amp; Ceiling Rates'!$D$248="OPS",'Labor Loading Matrix'!S262,0),IF('CLINs &amp; Ceiling Rates'!$D$249="OPS",'Labor Loading Matrix'!T262,0),IF('CLINs &amp; Ceiling Rates'!$D$250="OPS",'Labor Loading Matrix'!U262,0),IF('CLINs &amp; Ceiling Rates'!$D$251="OPS",'Labor Loading Matrix'!V262,0),IF('CLINs &amp; Ceiling Rates'!$D$252="OPS",'Labor Loading Matrix'!W262,0),IF('CLINs &amp; Ceiling Rates'!$D$253="OPS",'Labor Loading Matrix'!X262,0),IF('CLINs &amp; Ceiling Rates'!$D$254="OPS",'Labor Loading Matrix'!Y262,0),IF('CLINs &amp; Ceiling Rates'!$D$255="OPS",'Labor Loading Matrix'!Z262,0),IF('CLINs &amp; Ceiling Rates'!$D$256="OPS",'Labor Loading Matrix'!AA262,0))</f>
        <v>0</v>
      </c>
      <c r="F262" s="175">
        <f>SUM(IF('CLINs &amp; Ceiling Rates'!$D$237="F&amp;E",'Labor Loading Matrix'!H262,0),IF('CLINs &amp; Ceiling Rates'!$D$238="F&amp;E",'Labor Loading Matrix'!I262,0),IF('CLINs &amp; Ceiling Rates'!$D$239="F&amp;E",'Labor Loading Matrix'!J262,0),IF('CLINs &amp; Ceiling Rates'!$D$240="F&amp;E",'Labor Loading Matrix'!K262,0),IF('CLINs &amp; Ceiling Rates'!$D$241="F&amp;E",'Labor Loading Matrix'!L262,0),IF('CLINs &amp; Ceiling Rates'!$D$242="F&amp;E",'Labor Loading Matrix'!M262,0),IF('CLINs &amp; Ceiling Rates'!$D$243="F&amp;E",'Labor Loading Matrix'!N262,0),IF('CLINs &amp; Ceiling Rates'!$D$244="F&amp;E",'Labor Loading Matrix'!O262,0),IF('CLINs &amp; Ceiling Rates'!$D$245="F&amp;E",'Labor Loading Matrix'!P262,0),IF('CLINs &amp; Ceiling Rates'!$D$246="F&amp;E",'Labor Loading Matrix'!Q262,0),IF('CLINs &amp; Ceiling Rates'!$D$247="F&amp;E",'Labor Loading Matrix'!R262,0),IF('CLINs &amp; Ceiling Rates'!$D$248="F&amp;E",'Labor Loading Matrix'!S262,0),IF('CLINs &amp; Ceiling Rates'!$D$249="F&amp;E",'Labor Loading Matrix'!T262,0),IF('CLINs &amp; Ceiling Rates'!$D$250="F&amp;E",'Labor Loading Matrix'!U262,0),IF('CLINs &amp; Ceiling Rates'!$D$251="F&amp;E",'Labor Loading Matrix'!V262,0),IF('CLINs &amp; Ceiling Rates'!$D$252="F&amp;E",'Labor Loading Matrix'!W262,0),IF('CLINs &amp; Ceiling Rates'!$D$253="F&amp;E",'Labor Loading Matrix'!X262,0),IF('CLINs &amp; Ceiling Rates'!$D$254="F&amp;E",'Labor Loading Matrix'!Y262,0),IF('CLINs &amp; Ceiling Rates'!$D$255="F&amp;E",'Labor Loading Matrix'!Z262,0),IF('CLINs &amp; Ceiling Rates'!$D$256="F&amp;E",'Labor Loading Matrix'!AA262,0))</f>
        <v>0</v>
      </c>
      <c r="G262" s="175">
        <f>SUM(IF('CLINs &amp; Ceiling Rates'!$D$237="R&amp;D",'Labor Loading Matrix'!H262,0),IF('CLINs &amp; Ceiling Rates'!$D$238="R&amp;D",'Labor Loading Matrix'!I262,0),IF('CLINs &amp; Ceiling Rates'!$D$239="R&amp;D",'Labor Loading Matrix'!J262,0),IF('CLINs &amp; Ceiling Rates'!$D$240="R&amp;D",'Labor Loading Matrix'!K262,0),IF('CLINs &amp; Ceiling Rates'!$D$241="R&amp;D",'Labor Loading Matrix'!L262,0),IF('CLINs &amp; Ceiling Rates'!$D$242="R&amp;D",'Labor Loading Matrix'!M262,0),IF('CLINs &amp; Ceiling Rates'!$D$243="R&amp;D",'Labor Loading Matrix'!N262,0),IF('CLINs &amp; Ceiling Rates'!$D$244="R&amp;D",'Labor Loading Matrix'!O262,0),IF('CLINs &amp; Ceiling Rates'!$D$245="R&amp;D",'Labor Loading Matrix'!P262,0),IF('CLINs &amp; Ceiling Rates'!$D$246="R&amp;D",'Labor Loading Matrix'!Q262,0),IF('CLINs &amp; Ceiling Rates'!$D$247="R&amp;D",'Labor Loading Matrix'!R262,0),IF('CLINs &amp; Ceiling Rates'!$D$248="R&amp;D",'Labor Loading Matrix'!S262,0),IF('CLINs &amp; Ceiling Rates'!$D$249="R&amp;D",'Labor Loading Matrix'!T262,0),IF('CLINs &amp; Ceiling Rates'!$D$250="R&amp;D",'Labor Loading Matrix'!U262,0),IF('CLINs &amp; Ceiling Rates'!$D$251="R&amp;D",'Labor Loading Matrix'!V262,0),IF('CLINs &amp; Ceiling Rates'!$D$252="R&amp;D",'Labor Loading Matrix'!W262,0),IF('CLINs &amp; Ceiling Rates'!$D$253="R&amp;D",'Labor Loading Matrix'!X262,0),IF('CLINs &amp; Ceiling Rates'!$D$254="R&amp;D",'Labor Loading Matrix'!Y262,0),IF('CLINs &amp; Ceiling Rates'!$D$255="R&amp;D",'Labor Loading Matrix'!Z262,0),IF('CLINs &amp; Ceiling Rates'!$D$256="R&amp;D",'Labor Loading Matrix'!AA262,0))</f>
        <v>0</v>
      </c>
      <c r="H262" s="136"/>
      <c r="I262" s="136"/>
      <c r="J262" s="136"/>
      <c r="K262" s="136"/>
      <c r="L262" s="136"/>
      <c r="M262" s="136"/>
      <c r="N262" s="136"/>
      <c r="O262" s="136"/>
      <c r="P262" s="136"/>
      <c r="Q262" s="136"/>
      <c r="R262" s="136"/>
      <c r="S262" s="136"/>
      <c r="T262" s="136"/>
      <c r="U262" s="136"/>
      <c r="V262" s="136"/>
      <c r="W262" s="136"/>
      <c r="X262" s="136"/>
      <c r="Y262" s="136"/>
      <c r="Z262" s="136"/>
      <c r="AA262" s="136"/>
    </row>
    <row r="263" spans="1:27" s="73" customFormat="1" ht="18" hidden="1" customHeight="1" x14ac:dyDescent="0.25">
      <c r="A263" s="173">
        <f>'CLINs &amp; Ceiling Rates'!B50</f>
        <v>0</v>
      </c>
      <c r="B263" s="173">
        <f>'CLINs &amp; Ceiling Rates'!C50</f>
        <v>0</v>
      </c>
      <c r="C263" s="174" t="str">
        <f>'CLINs &amp; Ceiling Rates'!$G50</f>
        <v/>
      </c>
      <c r="D263" s="211">
        <f>IF('CLINs &amp; Ceiling Rates'!D279="",SUM('Labor Loading Matrix'!H263:AA263),SUM(E263:F263))</f>
        <v>0</v>
      </c>
      <c r="E263" s="175">
        <f>SUM(IF('CLINs &amp; Ceiling Rates'!$D$237="OPS",'Labor Loading Matrix'!H263,0),IF('CLINs &amp; Ceiling Rates'!$D$238="OPS",'Labor Loading Matrix'!I263,0),IF('CLINs &amp; Ceiling Rates'!$D$239="OPS",'Labor Loading Matrix'!J263,0),IF('CLINs &amp; Ceiling Rates'!$D$240="OPS",'Labor Loading Matrix'!K263,0),IF('CLINs &amp; Ceiling Rates'!$D$241="OPS",'Labor Loading Matrix'!L263,0),IF('CLINs &amp; Ceiling Rates'!$D$242="OPS",'Labor Loading Matrix'!M263,0),IF('CLINs &amp; Ceiling Rates'!$D$243="OPS",'Labor Loading Matrix'!N263,0),IF('CLINs &amp; Ceiling Rates'!$D$244="OPS",'Labor Loading Matrix'!O263,0),IF('CLINs &amp; Ceiling Rates'!$D$245="OPS",'Labor Loading Matrix'!P263,0),IF('CLINs &amp; Ceiling Rates'!$D$246="OPS",'Labor Loading Matrix'!Q263,0),IF('CLINs &amp; Ceiling Rates'!$D$247="OPS",'Labor Loading Matrix'!R263,0),IF('CLINs &amp; Ceiling Rates'!$D$248="OPS",'Labor Loading Matrix'!S263,0),IF('CLINs &amp; Ceiling Rates'!$D$249="OPS",'Labor Loading Matrix'!T263,0),IF('CLINs &amp; Ceiling Rates'!$D$250="OPS",'Labor Loading Matrix'!U263,0),IF('CLINs &amp; Ceiling Rates'!$D$251="OPS",'Labor Loading Matrix'!V263,0),IF('CLINs &amp; Ceiling Rates'!$D$252="OPS",'Labor Loading Matrix'!W263,0),IF('CLINs &amp; Ceiling Rates'!$D$253="OPS",'Labor Loading Matrix'!X263,0),IF('CLINs &amp; Ceiling Rates'!$D$254="OPS",'Labor Loading Matrix'!Y263,0),IF('CLINs &amp; Ceiling Rates'!$D$255="OPS",'Labor Loading Matrix'!Z263,0),IF('CLINs &amp; Ceiling Rates'!$D$256="OPS",'Labor Loading Matrix'!AA263,0))</f>
        <v>0</v>
      </c>
      <c r="F263" s="175">
        <f>SUM(IF('CLINs &amp; Ceiling Rates'!$D$237="F&amp;E",'Labor Loading Matrix'!H263,0),IF('CLINs &amp; Ceiling Rates'!$D$238="F&amp;E",'Labor Loading Matrix'!I263,0),IF('CLINs &amp; Ceiling Rates'!$D$239="F&amp;E",'Labor Loading Matrix'!J263,0),IF('CLINs &amp; Ceiling Rates'!$D$240="F&amp;E",'Labor Loading Matrix'!K263,0),IF('CLINs &amp; Ceiling Rates'!$D$241="F&amp;E",'Labor Loading Matrix'!L263,0),IF('CLINs &amp; Ceiling Rates'!$D$242="F&amp;E",'Labor Loading Matrix'!M263,0),IF('CLINs &amp; Ceiling Rates'!$D$243="F&amp;E",'Labor Loading Matrix'!N263,0),IF('CLINs &amp; Ceiling Rates'!$D$244="F&amp;E",'Labor Loading Matrix'!O263,0),IF('CLINs &amp; Ceiling Rates'!$D$245="F&amp;E",'Labor Loading Matrix'!P263,0),IF('CLINs &amp; Ceiling Rates'!$D$246="F&amp;E",'Labor Loading Matrix'!Q263,0),IF('CLINs &amp; Ceiling Rates'!$D$247="F&amp;E",'Labor Loading Matrix'!R263,0),IF('CLINs &amp; Ceiling Rates'!$D$248="F&amp;E",'Labor Loading Matrix'!S263,0),IF('CLINs &amp; Ceiling Rates'!$D$249="F&amp;E",'Labor Loading Matrix'!T263,0),IF('CLINs &amp; Ceiling Rates'!$D$250="F&amp;E",'Labor Loading Matrix'!U263,0),IF('CLINs &amp; Ceiling Rates'!$D$251="F&amp;E",'Labor Loading Matrix'!V263,0),IF('CLINs &amp; Ceiling Rates'!$D$252="F&amp;E",'Labor Loading Matrix'!W263,0),IF('CLINs &amp; Ceiling Rates'!$D$253="F&amp;E",'Labor Loading Matrix'!X263,0),IF('CLINs &amp; Ceiling Rates'!$D$254="F&amp;E",'Labor Loading Matrix'!Y263,0),IF('CLINs &amp; Ceiling Rates'!$D$255="F&amp;E",'Labor Loading Matrix'!Z263,0),IF('CLINs &amp; Ceiling Rates'!$D$256="F&amp;E",'Labor Loading Matrix'!AA263,0))</f>
        <v>0</v>
      </c>
      <c r="G263" s="175">
        <f>SUM(IF('CLINs &amp; Ceiling Rates'!$D$237="R&amp;D",'Labor Loading Matrix'!H263,0),IF('CLINs &amp; Ceiling Rates'!$D$238="R&amp;D",'Labor Loading Matrix'!I263,0),IF('CLINs &amp; Ceiling Rates'!$D$239="R&amp;D",'Labor Loading Matrix'!J263,0),IF('CLINs &amp; Ceiling Rates'!$D$240="R&amp;D",'Labor Loading Matrix'!K263,0),IF('CLINs &amp; Ceiling Rates'!$D$241="R&amp;D",'Labor Loading Matrix'!L263,0),IF('CLINs &amp; Ceiling Rates'!$D$242="R&amp;D",'Labor Loading Matrix'!M263,0),IF('CLINs &amp; Ceiling Rates'!$D$243="R&amp;D",'Labor Loading Matrix'!N263,0),IF('CLINs &amp; Ceiling Rates'!$D$244="R&amp;D",'Labor Loading Matrix'!O263,0),IF('CLINs &amp; Ceiling Rates'!$D$245="R&amp;D",'Labor Loading Matrix'!P263,0),IF('CLINs &amp; Ceiling Rates'!$D$246="R&amp;D",'Labor Loading Matrix'!Q263,0),IF('CLINs &amp; Ceiling Rates'!$D$247="R&amp;D",'Labor Loading Matrix'!R263,0),IF('CLINs &amp; Ceiling Rates'!$D$248="R&amp;D",'Labor Loading Matrix'!S263,0),IF('CLINs &amp; Ceiling Rates'!$D$249="R&amp;D",'Labor Loading Matrix'!T263,0),IF('CLINs &amp; Ceiling Rates'!$D$250="R&amp;D",'Labor Loading Matrix'!U263,0),IF('CLINs &amp; Ceiling Rates'!$D$251="R&amp;D",'Labor Loading Matrix'!V263,0),IF('CLINs &amp; Ceiling Rates'!$D$252="R&amp;D",'Labor Loading Matrix'!W263,0),IF('CLINs &amp; Ceiling Rates'!$D$253="R&amp;D",'Labor Loading Matrix'!X263,0),IF('CLINs &amp; Ceiling Rates'!$D$254="R&amp;D",'Labor Loading Matrix'!Y263,0),IF('CLINs &amp; Ceiling Rates'!$D$255="R&amp;D",'Labor Loading Matrix'!Z263,0),IF('CLINs &amp; Ceiling Rates'!$D$256="R&amp;D",'Labor Loading Matrix'!AA263,0))</f>
        <v>0</v>
      </c>
      <c r="H263" s="136"/>
      <c r="I263" s="136"/>
      <c r="J263" s="136"/>
      <c r="K263" s="136"/>
      <c r="L263" s="136"/>
      <c r="M263" s="136"/>
      <c r="N263" s="136"/>
      <c r="O263" s="136"/>
      <c r="P263" s="136"/>
      <c r="Q263" s="136"/>
      <c r="R263" s="136"/>
      <c r="S263" s="136"/>
      <c r="T263" s="136"/>
      <c r="U263" s="136"/>
      <c r="V263" s="136"/>
      <c r="W263" s="136"/>
      <c r="X263" s="136"/>
      <c r="Y263" s="136"/>
      <c r="Z263" s="136"/>
      <c r="AA263" s="136"/>
    </row>
    <row r="264" spans="1:27" s="73" customFormat="1" ht="18" hidden="1" customHeight="1" x14ac:dyDescent="0.25">
      <c r="A264" s="173">
        <f>'CLINs &amp; Ceiling Rates'!B51</f>
        <v>0</v>
      </c>
      <c r="B264" s="173">
        <f>'CLINs &amp; Ceiling Rates'!C51</f>
        <v>0</v>
      </c>
      <c r="C264" s="174" t="str">
        <f>'CLINs &amp; Ceiling Rates'!$G51</f>
        <v/>
      </c>
      <c r="D264" s="211">
        <f>IF('CLINs &amp; Ceiling Rates'!D280="",SUM('Labor Loading Matrix'!H264:AA264),SUM(E264:F264))</f>
        <v>0</v>
      </c>
      <c r="E264" s="175">
        <f>SUM(IF('CLINs &amp; Ceiling Rates'!$D$237="OPS",'Labor Loading Matrix'!H264,0),IF('CLINs &amp; Ceiling Rates'!$D$238="OPS",'Labor Loading Matrix'!I264,0),IF('CLINs &amp; Ceiling Rates'!$D$239="OPS",'Labor Loading Matrix'!J264,0),IF('CLINs &amp; Ceiling Rates'!$D$240="OPS",'Labor Loading Matrix'!K264,0),IF('CLINs &amp; Ceiling Rates'!$D$241="OPS",'Labor Loading Matrix'!L264,0),IF('CLINs &amp; Ceiling Rates'!$D$242="OPS",'Labor Loading Matrix'!M264,0),IF('CLINs &amp; Ceiling Rates'!$D$243="OPS",'Labor Loading Matrix'!N264,0),IF('CLINs &amp; Ceiling Rates'!$D$244="OPS",'Labor Loading Matrix'!O264,0),IF('CLINs &amp; Ceiling Rates'!$D$245="OPS",'Labor Loading Matrix'!P264,0),IF('CLINs &amp; Ceiling Rates'!$D$246="OPS",'Labor Loading Matrix'!Q264,0),IF('CLINs &amp; Ceiling Rates'!$D$247="OPS",'Labor Loading Matrix'!R264,0),IF('CLINs &amp; Ceiling Rates'!$D$248="OPS",'Labor Loading Matrix'!S264,0),IF('CLINs &amp; Ceiling Rates'!$D$249="OPS",'Labor Loading Matrix'!T264,0),IF('CLINs &amp; Ceiling Rates'!$D$250="OPS",'Labor Loading Matrix'!U264,0),IF('CLINs &amp; Ceiling Rates'!$D$251="OPS",'Labor Loading Matrix'!V264,0),IF('CLINs &amp; Ceiling Rates'!$D$252="OPS",'Labor Loading Matrix'!W264,0),IF('CLINs &amp; Ceiling Rates'!$D$253="OPS",'Labor Loading Matrix'!X264,0),IF('CLINs &amp; Ceiling Rates'!$D$254="OPS",'Labor Loading Matrix'!Y264,0),IF('CLINs &amp; Ceiling Rates'!$D$255="OPS",'Labor Loading Matrix'!Z264,0),IF('CLINs &amp; Ceiling Rates'!$D$256="OPS",'Labor Loading Matrix'!AA264,0))</f>
        <v>0</v>
      </c>
      <c r="F264" s="175">
        <f>SUM(IF('CLINs &amp; Ceiling Rates'!$D$237="F&amp;E",'Labor Loading Matrix'!H264,0),IF('CLINs &amp; Ceiling Rates'!$D$238="F&amp;E",'Labor Loading Matrix'!I264,0),IF('CLINs &amp; Ceiling Rates'!$D$239="F&amp;E",'Labor Loading Matrix'!J264,0),IF('CLINs &amp; Ceiling Rates'!$D$240="F&amp;E",'Labor Loading Matrix'!K264,0),IF('CLINs &amp; Ceiling Rates'!$D$241="F&amp;E",'Labor Loading Matrix'!L264,0),IF('CLINs &amp; Ceiling Rates'!$D$242="F&amp;E",'Labor Loading Matrix'!M264,0),IF('CLINs &amp; Ceiling Rates'!$D$243="F&amp;E",'Labor Loading Matrix'!N264,0),IF('CLINs &amp; Ceiling Rates'!$D$244="F&amp;E",'Labor Loading Matrix'!O264,0),IF('CLINs &amp; Ceiling Rates'!$D$245="F&amp;E",'Labor Loading Matrix'!P264,0),IF('CLINs &amp; Ceiling Rates'!$D$246="F&amp;E",'Labor Loading Matrix'!Q264,0),IF('CLINs &amp; Ceiling Rates'!$D$247="F&amp;E",'Labor Loading Matrix'!R264,0),IF('CLINs &amp; Ceiling Rates'!$D$248="F&amp;E",'Labor Loading Matrix'!S264,0),IF('CLINs &amp; Ceiling Rates'!$D$249="F&amp;E",'Labor Loading Matrix'!T264,0),IF('CLINs &amp; Ceiling Rates'!$D$250="F&amp;E",'Labor Loading Matrix'!U264,0),IF('CLINs &amp; Ceiling Rates'!$D$251="F&amp;E",'Labor Loading Matrix'!V264,0),IF('CLINs &amp; Ceiling Rates'!$D$252="F&amp;E",'Labor Loading Matrix'!W264,0),IF('CLINs &amp; Ceiling Rates'!$D$253="F&amp;E",'Labor Loading Matrix'!X264,0),IF('CLINs &amp; Ceiling Rates'!$D$254="F&amp;E",'Labor Loading Matrix'!Y264,0),IF('CLINs &amp; Ceiling Rates'!$D$255="F&amp;E",'Labor Loading Matrix'!Z264,0),IF('CLINs &amp; Ceiling Rates'!$D$256="F&amp;E",'Labor Loading Matrix'!AA264,0))</f>
        <v>0</v>
      </c>
      <c r="G264" s="175">
        <f>SUM(IF('CLINs &amp; Ceiling Rates'!$D$237="R&amp;D",'Labor Loading Matrix'!H264,0),IF('CLINs &amp; Ceiling Rates'!$D$238="R&amp;D",'Labor Loading Matrix'!I264,0),IF('CLINs &amp; Ceiling Rates'!$D$239="R&amp;D",'Labor Loading Matrix'!J264,0),IF('CLINs &amp; Ceiling Rates'!$D$240="R&amp;D",'Labor Loading Matrix'!K264,0),IF('CLINs &amp; Ceiling Rates'!$D$241="R&amp;D",'Labor Loading Matrix'!L264,0),IF('CLINs &amp; Ceiling Rates'!$D$242="R&amp;D",'Labor Loading Matrix'!M264,0),IF('CLINs &amp; Ceiling Rates'!$D$243="R&amp;D",'Labor Loading Matrix'!N264,0),IF('CLINs &amp; Ceiling Rates'!$D$244="R&amp;D",'Labor Loading Matrix'!O264,0),IF('CLINs &amp; Ceiling Rates'!$D$245="R&amp;D",'Labor Loading Matrix'!P264,0),IF('CLINs &amp; Ceiling Rates'!$D$246="R&amp;D",'Labor Loading Matrix'!Q264,0),IF('CLINs &amp; Ceiling Rates'!$D$247="R&amp;D",'Labor Loading Matrix'!R264,0),IF('CLINs &amp; Ceiling Rates'!$D$248="R&amp;D",'Labor Loading Matrix'!S264,0),IF('CLINs &amp; Ceiling Rates'!$D$249="R&amp;D",'Labor Loading Matrix'!T264,0),IF('CLINs &amp; Ceiling Rates'!$D$250="R&amp;D",'Labor Loading Matrix'!U264,0),IF('CLINs &amp; Ceiling Rates'!$D$251="R&amp;D",'Labor Loading Matrix'!V264,0),IF('CLINs &amp; Ceiling Rates'!$D$252="R&amp;D",'Labor Loading Matrix'!W264,0),IF('CLINs &amp; Ceiling Rates'!$D$253="R&amp;D",'Labor Loading Matrix'!X264,0),IF('CLINs &amp; Ceiling Rates'!$D$254="R&amp;D",'Labor Loading Matrix'!Y264,0),IF('CLINs &amp; Ceiling Rates'!$D$255="R&amp;D",'Labor Loading Matrix'!Z264,0),IF('CLINs &amp; Ceiling Rates'!$D$256="R&amp;D",'Labor Loading Matrix'!AA264,0))</f>
        <v>0</v>
      </c>
      <c r="H264" s="136"/>
      <c r="I264" s="136"/>
      <c r="J264" s="136"/>
      <c r="K264" s="136"/>
      <c r="L264" s="136"/>
      <c r="M264" s="136"/>
      <c r="N264" s="136"/>
      <c r="O264" s="136"/>
      <c r="P264" s="136"/>
      <c r="Q264" s="136"/>
      <c r="R264" s="136"/>
      <c r="S264" s="136"/>
      <c r="T264" s="136"/>
      <c r="U264" s="136"/>
      <c r="V264" s="136"/>
      <c r="W264" s="136"/>
      <c r="X264" s="136"/>
      <c r="Y264" s="136"/>
      <c r="Z264" s="136"/>
      <c r="AA264" s="136"/>
    </row>
    <row r="265" spans="1:27" s="73" customFormat="1" ht="18" hidden="1" customHeight="1" x14ac:dyDescent="0.25">
      <c r="A265" s="173">
        <f>'CLINs &amp; Ceiling Rates'!B52</f>
        <v>0</v>
      </c>
      <c r="B265" s="173">
        <f>'CLINs &amp; Ceiling Rates'!C52</f>
        <v>0</v>
      </c>
      <c r="C265" s="174" t="str">
        <f>'CLINs &amp; Ceiling Rates'!$G52</f>
        <v/>
      </c>
      <c r="D265" s="211">
        <f>IF('CLINs &amp; Ceiling Rates'!D281="",SUM('Labor Loading Matrix'!H265:AA265),SUM(E265:F265))</f>
        <v>0</v>
      </c>
      <c r="E265" s="175">
        <f>SUM(IF('CLINs &amp; Ceiling Rates'!$D$237="OPS",'Labor Loading Matrix'!H265,0),IF('CLINs &amp; Ceiling Rates'!$D$238="OPS",'Labor Loading Matrix'!I265,0),IF('CLINs &amp; Ceiling Rates'!$D$239="OPS",'Labor Loading Matrix'!J265,0),IF('CLINs &amp; Ceiling Rates'!$D$240="OPS",'Labor Loading Matrix'!K265,0),IF('CLINs &amp; Ceiling Rates'!$D$241="OPS",'Labor Loading Matrix'!L265,0),IF('CLINs &amp; Ceiling Rates'!$D$242="OPS",'Labor Loading Matrix'!M265,0),IF('CLINs &amp; Ceiling Rates'!$D$243="OPS",'Labor Loading Matrix'!N265,0),IF('CLINs &amp; Ceiling Rates'!$D$244="OPS",'Labor Loading Matrix'!O265,0),IF('CLINs &amp; Ceiling Rates'!$D$245="OPS",'Labor Loading Matrix'!P265,0),IF('CLINs &amp; Ceiling Rates'!$D$246="OPS",'Labor Loading Matrix'!Q265,0),IF('CLINs &amp; Ceiling Rates'!$D$247="OPS",'Labor Loading Matrix'!R265,0),IF('CLINs &amp; Ceiling Rates'!$D$248="OPS",'Labor Loading Matrix'!S265,0),IF('CLINs &amp; Ceiling Rates'!$D$249="OPS",'Labor Loading Matrix'!T265,0),IF('CLINs &amp; Ceiling Rates'!$D$250="OPS",'Labor Loading Matrix'!U265,0),IF('CLINs &amp; Ceiling Rates'!$D$251="OPS",'Labor Loading Matrix'!V265,0),IF('CLINs &amp; Ceiling Rates'!$D$252="OPS",'Labor Loading Matrix'!W265,0),IF('CLINs &amp; Ceiling Rates'!$D$253="OPS",'Labor Loading Matrix'!X265,0),IF('CLINs &amp; Ceiling Rates'!$D$254="OPS",'Labor Loading Matrix'!Y265,0),IF('CLINs &amp; Ceiling Rates'!$D$255="OPS",'Labor Loading Matrix'!Z265,0),IF('CLINs &amp; Ceiling Rates'!$D$256="OPS",'Labor Loading Matrix'!AA265,0))</f>
        <v>0</v>
      </c>
      <c r="F265" s="175">
        <f>SUM(IF('CLINs &amp; Ceiling Rates'!$D$237="F&amp;E",'Labor Loading Matrix'!H265,0),IF('CLINs &amp; Ceiling Rates'!$D$238="F&amp;E",'Labor Loading Matrix'!I265,0),IF('CLINs &amp; Ceiling Rates'!$D$239="F&amp;E",'Labor Loading Matrix'!J265,0),IF('CLINs &amp; Ceiling Rates'!$D$240="F&amp;E",'Labor Loading Matrix'!K265,0),IF('CLINs &amp; Ceiling Rates'!$D$241="F&amp;E",'Labor Loading Matrix'!L265,0),IF('CLINs &amp; Ceiling Rates'!$D$242="F&amp;E",'Labor Loading Matrix'!M265,0),IF('CLINs &amp; Ceiling Rates'!$D$243="F&amp;E",'Labor Loading Matrix'!N265,0),IF('CLINs &amp; Ceiling Rates'!$D$244="F&amp;E",'Labor Loading Matrix'!O265,0),IF('CLINs &amp; Ceiling Rates'!$D$245="F&amp;E",'Labor Loading Matrix'!P265,0),IF('CLINs &amp; Ceiling Rates'!$D$246="F&amp;E",'Labor Loading Matrix'!Q265,0),IF('CLINs &amp; Ceiling Rates'!$D$247="F&amp;E",'Labor Loading Matrix'!R265,0),IF('CLINs &amp; Ceiling Rates'!$D$248="F&amp;E",'Labor Loading Matrix'!S265,0),IF('CLINs &amp; Ceiling Rates'!$D$249="F&amp;E",'Labor Loading Matrix'!T265,0),IF('CLINs &amp; Ceiling Rates'!$D$250="F&amp;E",'Labor Loading Matrix'!U265,0),IF('CLINs &amp; Ceiling Rates'!$D$251="F&amp;E",'Labor Loading Matrix'!V265,0),IF('CLINs &amp; Ceiling Rates'!$D$252="F&amp;E",'Labor Loading Matrix'!W265,0),IF('CLINs &amp; Ceiling Rates'!$D$253="F&amp;E",'Labor Loading Matrix'!X265,0),IF('CLINs &amp; Ceiling Rates'!$D$254="F&amp;E",'Labor Loading Matrix'!Y265,0),IF('CLINs &amp; Ceiling Rates'!$D$255="F&amp;E",'Labor Loading Matrix'!Z265,0),IF('CLINs &amp; Ceiling Rates'!$D$256="F&amp;E",'Labor Loading Matrix'!AA265,0))</f>
        <v>0</v>
      </c>
      <c r="G265" s="175">
        <f>SUM(IF('CLINs &amp; Ceiling Rates'!$D$237="R&amp;D",'Labor Loading Matrix'!H265,0),IF('CLINs &amp; Ceiling Rates'!$D$238="R&amp;D",'Labor Loading Matrix'!I265,0),IF('CLINs &amp; Ceiling Rates'!$D$239="R&amp;D",'Labor Loading Matrix'!J265,0),IF('CLINs &amp; Ceiling Rates'!$D$240="R&amp;D",'Labor Loading Matrix'!K265,0),IF('CLINs &amp; Ceiling Rates'!$D$241="R&amp;D",'Labor Loading Matrix'!L265,0),IF('CLINs &amp; Ceiling Rates'!$D$242="R&amp;D",'Labor Loading Matrix'!M265,0),IF('CLINs &amp; Ceiling Rates'!$D$243="R&amp;D",'Labor Loading Matrix'!N265,0),IF('CLINs &amp; Ceiling Rates'!$D$244="R&amp;D",'Labor Loading Matrix'!O265,0),IF('CLINs &amp; Ceiling Rates'!$D$245="R&amp;D",'Labor Loading Matrix'!P265,0),IF('CLINs &amp; Ceiling Rates'!$D$246="R&amp;D",'Labor Loading Matrix'!Q265,0),IF('CLINs &amp; Ceiling Rates'!$D$247="R&amp;D",'Labor Loading Matrix'!R265,0),IF('CLINs &amp; Ceiling Rates'!$D$248="R&amp;D",'Labor Loading Matrix'!S265,0),IF('CLINs &amp; Ceiling Rates'!$D$249="R&amp;D",'Labor Loading Matrix'!T265,0),IF('CLINs &amp; Ceiling Rates'!$D$250="R&amp;D",'Labor Loading Matrix'!U265,0),IF('CLINs &amp; Ceiling Rates'!$D$251="R&amp;D",'Labor Loading Matrix'!V265,0),IF('CLINs &amp; Ceiling Rates'!$D$252="R&amp;D",'Labor Loading Matrix'!W265,0),IF('CLINs &amp; Ceiling Rates'!$D$253="R&amp;D",'Labor Loading Matrix'!X265,0),IF('CLINs &amp; Ceiling Rates'!$D$254="R&amp;D",'Labor Loading Matrix'!Y265,0),IF('CLINs &amp; Ceiling Rates'!$D$255="R&amp;D",'Labor Loading Matrix'!Z265,0),IF('CLINs &amp; Ceiling Rates'!$D$256="R&amp;D",'Labor Loading Matrix'!AA265,0))</f>
        <v>0</v>
      </c>
      <c r="H265" s="136"/>
      <c r="I265" s="136"/>
      <c r="J265" s="136"/>
      <c r="K265" s="136"/>
      <c r="L265" s="136"/>
      <c r="M265" s="136"/>
      <c r="N265" s="136"/>
      <c r="O265" s="136"/>
      <c r="P265" s="136"/>
      <c r="Q265" s="136"/>
      <c r="R265" s="136"/>
      <c r="S265" s="136"/>
      <c r="T265" s="136"/>
      <c r="U265" s="136"/>
      <c r="V265" s="136"/>
      <c r="W265" s="136"/>
      <c r="X265" s="136"/>
      <c r="Y265" s="136"/>
      <c r="Z265" s="136"/>
      <c r="AA265" s="136"/>
    </row>
    <row r="266" spans="1:27" s="73" customFormat="1" ht="18" hidden="1" customHeight="1" x14ac:dyDescent="0.25">
      <c r="A266" s="173">
        <f>'CLINs &amp; Ceiling Rates'!B53</f>
        <v>0</v>
      </c>
      <c r="B266" s="173">
        <f>'CLINs &amp; Ceiling Rates'!C53</f>
        <v>0</v>
      </c>
      <c r="C266" s="174" t="str">
        <f>'CLINs &amp; Ceiling Rates'!$G53</f>
        <v/>
      </c>
      <c r="D266" s="211">
        <f>IF('CLINs &amp; Ceiling Rates'!D282="",SUM('Labor Loading Matrix'!H266:AA266),SUM(E266:F266))</f>
        <v>0</v>
      </c>
      <c r="E266" s="175">
        <f>SUM(IF('CLINs &amp; Ceiling Rates'!$D$237="OPS",'Labor Loading Matrix'!H266,0),IF('CLINs &amp; Ceiling Rates'!$D$238="OPS",'Labor Loading Matrix'!I266,0),IF('CLINs &amp; Ceiling Rates'!$D$239="OPS",'Labor Loading Matrix'!J266,0),IF('CLINs &amp; Ceiling Rates'!$D$240="OPS",'Labor Loading Matrix'!K266,0),IF('CLINs &amp; Ceiling Rates'!$D$241="OPS",'Labor Loading Matrix'!L266,0),IF('CLINs &amp; Ceiling Rates'!$D$242="OPS",'Labor Loading Matrix'!M266,0),IF('CLINs &amp; Ceiling Rates'!$D$243="OPS",'Labor Loading Matrix'!N266,0),IF('CLINs &amp; Ceiling Rates'!$D$244="OPS",'Labor Loading Matrix'!O266,0),IF('CLINs &amp; Ceiling Rates'!$D$245="OPS",'Labor Loading Matrix'!P266,0),IF('CLINs &amp; Ceiling Rates'!$D$246="OPS",'Labor Loading Matrix'!Q266,0),IF('CLINs &amp; Ceiling Rates'!$D$247="OPS",'Labor Loading Matrix'!R266,0),IF('CLINs &amp; Ceiling Rates'!$D$248="OPS",'Labor Loading Matrix'!S266,0),IF('CLINs &amp; Ceiling Rates'!$D$249="OPS",'Labor Loading Matrix'!T266,0),IF('CLINs &amp; Ceiling Rates'!$D$250="OPS",'Labor Loading Matrix'!U266,0),IF('CLINs &amp; Ceiling Rates'!$D$251="OPS",'Labor Loading Matrix'!V266,0),IF('CLINs &amp; Ceiling Rates'!$D$252="OPS",'Labor Loading Matrix'!W266,0),IF('CLINs &amp; Ceiling Rates'!$D$253="OPS",'Labor Loading Matrix'!X266,0),IF('CLINs &amp; Ceiling Rates'!$D$254="OPS",'Labor Loading Matrix'!Y266,0),IF('CLINs &amp; Ceiling Rates'!$D$255="OPS",'Labor Loading Matrix'!Z266,0),IF('CLINs &amp; Ceiling Rates'!$D$256="OPS",'Labor Loading Matrix'!AA266,0))</f>
        <v>0</v>
      </c>
      <c r="F266" s="175">
        <f>SUM(IF('CLINs &amp; Ceiling Rates'!$D$237="F&amp;E",'Labor Loading Matrix'!H266,0),IF('CLINs &amp; Ceiling Rates'!$D$238="F&amp;E",'Labor Loading Matrix'!I266,0),IF('CLINs &amp; Ceiling Rates'!$D$239="F&amp;E",'Labor Loading Matrix'!J266,0),IF('CLINs &amp; Ceiling Rates'!$D$240="F&amp;E",'Labor Loading Matrix'!K266,0),IF('CLINs &amp; Ceiling Rates'!$D$241="F&amp;E",'Labor Loading Matrix'!L266,0),IF('CLINs &amp; Ceiling Rates'!$D$242="F&amp;E",'Labor Loading Matrix'!M266,0),IF('CLINs &amp; Ceiling Rates'!$D$243="F&amp;E",'Labor Loading Matrix'!N266,0),IF('CLINs &amp; Ceiling Rates'!$D$244="F&amp;E",'Labor Loading Matrix'!O266,0),IF('CLINs &amp; Ceiling Rates'!$D$245="F&amp;E",'Labor Loading Matrix'!P266,0),IF('CLINs &amp; Ceiling Rates'!$D$246="F&amp;E",'Labor Loading Matrix'!Q266,0),IF('CLINs &amp; Ceiling Rates'!$D$247="F&amp;E",'Labor Loading Matrix'!R266,0),IF('CLINs &amp; Ceiling Rates'!$D$248="F&amp;E",'Labor Loading Matrix'!S266,0),IF('CLINs &amp; Ceiling Rates'!$D$249="F&amp;E",'Labor Loading Matrix'!T266,0),IF('CLINs &amp; Ceiling Rates'!$D$250="F&amp;E",'Labor Loading Matrix'!U266,0),IF('CLINs &amp; Ceiling Rates'!$D$251="F&amp;E",'Labor Loading Matrix'!V266,0),IF('CLINs &amp; Ceiling Rates'!$D$252="F&amp;E",'Labor Loading Matrix'!W266,0),IF('CLINs &amp; Ceiling Rates'!$D$253="F&amp;E",'Labor Loading Matrix'!X266,0),IF('CLINs &amp; Ceiling Rates'!$D$254="F&amp;E",'Labor Loading Matrix'!Y266,0),IF('CLINs &amp; Ceiling Rates'!$D$255="F&amp;E",'Labor Loading Matrix'!Z266,0),IF('CLINs &amp; Ceiling Rates'!$D$256="F&amp;E",'Labor Loading Matrix'!AA266,0))</f>
        <v>0</v>
      </c>
      <c r="G266" s="175">
        <f>SUM(IF('CLINs &amp; Ceiling Rates'!$D$237="R&amp;D",'Labor Loading Matrix'!H266,0),IF('CLINs &amp; Ceiling Rates'!$D$238="R&amp;D",'Labor Loading Matrix'!I266,0),IF('CLINs &amp; Ceiling Rates'!$D$239="R&amp;D",'Labor Loading Matrix'!J266,0),IF('CLINs &amp; Ceiling Rates'!$D$240="R&amp;D",'Labor Loading Matrix'!K266,0),IF('CLINs &amp; Ceiling Rates'!$D$241="R&amp;D",'Labor Loading Matrix'!L266,0),IF('CLINs &amp; Ceiling Rates'!$D$242="R&amp;D",'Labor Loading Matrix'!M266,0),IF('CLINs &amp; Ceiling Rates'!$D$243="R&amp;D",'Labor Loading Matrix'!N266,0),IF('CLINs &amp; Ceiling Rates'!$D$244="R&amp;D",'Labor Loading Matrix'!O266,0),IF('CLINs &amp; Ceiling Rates'!$D$245="R&amp;D",'Labor Loading Matrix'!P266,0),IF('CLINs &amp; Ceiling Rates'!$D$246="R&amp;D",'Labor Loading Matrix'!Q266,0),IF('CLINs &amp; Ceiling Rates'!$D$247="R&amp;D",'Labor Loading Matrix'!R266,0),IF('CLINs &amp; Ceiling Rates'!$D$248="R&amp;D",'Labor Loading Matrix'!S266,0),IF('CLINs &amp; Ceiling Rates'!$D$249="R&amp;D",'Labor Loading Matrix'!T266,0),IF('CLINs &amp; Ceiling Rates'!$D$250="R&amp;D",'Labor Loading Matrix'!U266,0),IF('CLINs &amp; Ceiling Rates'!$D$251="R&amp;D",'Labor Loading Matrix'!V266,0),IF('CLINs &amp; Ceiling Rates'!$D$252="R&amp;D",'Labor Loading Matrix'!W266,0),IF('CLINs &amp; Ceiling Rates'!$D$253="R&amp;D",'Labor Loading Matrix'!X266,0),IF('CLINs &amp; Ceiling Rates'!$D$254="R&amp;D",'Labor Loading Matrix'!Y266,0),IF('CLINs &amp; Ceiling Rates'!$D$255="R&amp;D",'Labor Loading Matrix'!Z266,0),IF('CLINs &amp; Ceiling Rates'!$D$256="R&amp;D",'Labor Loading Matrix'!AA266,0))</f>
        <v>0</v>
      </c>
      <c r="H266" s="136"/>
      <c r="I266" s="136"/>
      <c r="J266" s="136"/>
      <c r="K266" s="136"/>
      <c r="L266" s="136"/>
      <c r="M266" s="136"/>
      <c r="N266" s="136"/>
      <c r="O266" s="136"/>
      <c r="P266" s="136"/>
      <c r="Q266" s="136"/>
      <c r="R266" s="136"/>
      <c r="S266" s="136"/>
      <c r="T266" s="136"/>
      <c r="U266" s="136"/>
      <c r="V266" s="136"/>
      <c r="W266" s="136"/>
      <c r="X266" s="136"/>
      <c r="Y266" s="136"/>
      <c r="Z266" s="136"/>
      <c r="AA266" s="136"/>
    </row>
    <row r="267" spans="1:27" s="73" customFormat="1" ht="18" hidden="1" customHeight="1" x14ac:dyDescent="0.25">
      <c r="A267" s="173">
        <f>'CLINs &amp; Ceiling Rates'!B54</f>
        <v>0</v>
      </c>
      <c r="B267" s="173">
        <f>'CLINs &amp; Ceiling Rates'!C54</f>
        <v>0</v>
      </c>
      <c r="C267" s="174" t="str">
        <f>'CLINs &amp; Ceiling Rates'!$G54</f>
        <v/>
      </c>
      <c r="D267" s="211">
        <f>IF('CLINs &amp; Ceiling Rates'!D283="",SUM('Labor Loading Matrix'!H267:AA267),SUM(E267:F267))</f>
        <v>0</v>
      </c>
      <c r="E267" s="175">
        <f>SUM(IF('CLINs &amp; Ceiling Rates'!$D$237="OPS",'Labor Loading Matrix'!H267,0),IF('CLINs &amp; Ceiling Rates'!$D$238="OPS",'Labor Loading Matrix'!I267,0),IF('CLINs &amp; Ceiling Rates'!$D$239="OPS",'Labor Loading Matrix'!J267,0),IF('CLINs &amp; Ceiling Rates'!$D$240="OPS",'Labor Loading Matrix'!K267,0),IF('CLINs &amp; Ceiling Rates'!$D$241="OPS",'Labor Loading Matrix'!L267,0),IF('CLINs &amp; Ceiling Rates'!$D$242="OPS",'Labor Loading Matrix'!M267,0),IF('CLINs &amp; Ceiling Rates'!$D$243="OPS",'Labor Loading Matrix'!N267,0),IF('CLINs &amp; Ceiling Rates'!$D$244="OPS",'Labor Loading Matrix'!O267,0),IF('CLINs &amp; Ceiling Rates'!$D$245="OPS",'Labor Loading Matrix'!P267,0),IF('CLINs &amp; Ceiling Rates'!$D$246="OPS",'Labor Loading Matrix'!Q267,0),IF('CLINs &amp; Ceiling Rates'!$D$247="OPS",'Labor Loading Matrix'!R267,0),IF('CLINs &amp; Ceiling Rates'!$D$248="OPS",'Labor Loading Matrix'!S267,0),IF('CLINs &amp; Ceiling Rates'!$D$249="OPS",'Labor Loading Matrix'!T267,0),IF('CLINs &amp; Ceiling Rates'!$D$250="OPS",'Labor Loading Matrix'!U267,0),IF('CLINs &amp; Ceiling Rates'!$D$251="OPS",'Labor Loading Matrix'!V267,0),IF('CLINs &amp; Ceiling Rates'!$D$252="OPS",'Labor Loading Matrix'!W267,0),IF('CLINs &amp; Ceiling Rates'!$D$253="OPS",'Labor Loading Matrix'!X267,0),IF('CLINs &amp; Ceiling Rates'!$D$254="OPS",'Labor Loading Matrix'!Y267,0),IF('CLINs &amp; Ceiling Rates'!$D$255="OPS",'Labor Loading Matrix'!Z267,0),IF('CLINs &amp; Ceiling Rates'!$D$256="OPS",'Labor Loading Matrix'!AA267,0))</f>
        <v>0</v>
      </c>
      <c r="F267" s="175">
        <f>SUM(IF('CLINs &amp; Ceiling Rates'!$D$237="F&amp;E",'Labor Loading Matrix'!H267,0),IF('CLINs &amp; Ceiling Rates'!$D$238="F&amp;E",'Labor Loading Matrix'!I267,0),IF('CLINs &amp; Ceiling Rates'!$D$239="F&amp;E",'Labor Loading Matrix'!J267,0),IF('CLINs &amp; Ceiling Rates'!$D$240="F&amp;E",'Labor Loading Matrix'!K267,0),IF('CLINs &amp; Ceiling Rates'!$D$241="F&amp;E",'Labor Loading Matrix'!L267,0),IF('CLINs &amp; Ceiling Rates'!$D$242="F&amp;E",'Labor Loading Matrix'!M267,0),IF('CLINs &amp; Ceiling Rates'!$D$243="F&amp;E",'Labor Loading Matrix'!N267,0),IF('CLINs &amp; Ceiling Rates'!$D$244="F&amp;E",'Labor Loading Matrix'!O267,0),IF('CLINs &amp; Ceiling Rates'!$D$245="F&amp;E",'Labor Loading Matrix'!P267,0),IF('CLINs &amp; Ceiling Rates'!$D$246="F&amp;E",'Labor Loading Matrix'!Q267,0),IF('CLINs &amp; Ceiling Rates'!$D$247="F&amp;E",'Labor Loading Matrix'!R267,0),IF('CLINs &amp; Ceiling Rates'!$D$248="F&amp;E",'Labor Loading Matrix'!S267,0),IF('CLINs &amp; Ceiling Rates'!$D$249="F&amp;E",'Labor Loading Matrix'!T267,0),IF('CLINs &amp; Ceiling Rates'!$D$250="F&amp;E",'Labor Loading Matrix'!U267,0),IF('CLINs &amp; Ceiling Rates'!$D$251="F&amp;E",'Labor Loading Matrix'!V267,0),IF('CLINs &amp; Ceiling Rates'!$D$252="F&amp;E",'Labor Loading Matrix'!W267,0),IF('CLINs &amp; Ceiling Rates'!$D$253="F&amp;E",'Labor Loading Matrix'!X267,0),IF('CLINs &amp; Ceiling Rates'!$D$254="F&amp;E",'Labor Loading Matrix'!Y267,0),IF('CLINs &amp; Ceiling Rates'!$D$255="F&amp;E",'Labor Loading Matrix'!Z267,0),IF('CLINs &amp; Ceiling Rates'!$D$256="F&amp;E",'Labor Loading Matrix'!AA267,0))</f>
        <v>0</v>
      </c>
      <c r="G267" s="175">
        <f>SUM(IF('CLINs &amp; Ceiling Rates'!$D$237="R&amp;D",'Labor Loading Matrix'!H267,0),IF('CLINs &amp; Ceiling Rates'!$D$238="R&amp;D",'Labor Loading Matrix'!I267,0),IF('CLINs &amp; Ceiling Rates'!$D$239="R&amp;D",'Labor Loading Matrix'!J267,0),IF('CLINs &amp; Ceiling Rates'!$D$240="R&amp;D",'Labor Loading Matrix'!K267,0),IF('CLINs &amp; Ceiling Rates'!$D$241="R&amp;D",'Labor Loading Matrix'!L267,0),IF('CLINs &amp; Ceiling Rates'!$D$242="R&amp;D",'Labor Loading Matrix'!M267,0),IF('CLINs &amp; Ceiling Rates'!$D$243="R&amp;D",'Labor Loading Matrix'!N267,0),IF('CLINs &amp; Ceiling Rates'!$D$244="R&amp;D",'Labor Loading Matrix'!O267,0),IF('CLINs &amp; Ceiling Rates'!$D$245="R&amp;D",'Labor Loading Matrix'!P267,0),IF('CLINs &amp; Ceiling Rates'!$D$246="R&amp;D",'Labor Loading Matrix'!Q267,0),IF('CLINs &amp; Ceiling Rates'!$D$247="R&amp;D",'Labor Loading Matrix'!R267,0),IF('CLINs &amp; Ceiling Rates'!$D$248="R&amp;D",'Labor Loading Matrix'!S267,0),IF('CLINs &amp; Ceiling Rates'!$D$249="R&amp;D",'Labor Loading Matrix'!T267,0),IF('CLINs &amp; Ceiling Rates'!$D$250="R&amp;D",'Labor Loading Matrix'!U267,0),IF('CLINs &amp; Ceiling Rates'!$D$251="R&amp;D",'Labor Loading Matrix'!V267,0),IF('CLINs &amp; Ceiling Rates'!$D$252="R&amp;D",'Labor Loading Matrix'!W267,0),IF('CLINs &amp; Ceiling Rates'!$D$253="R&amp;D",'Labor Loading Matrix'!X267,0),IF('CLINs &amp; Ceiling Rates'!$D$254="R&amp;D",'Labor Loading Matrix'!Y267,0),IF('CLINs &amp; Ceiling Rates'!$D$255="R&amp;D",'Labor Loading Matrix'!Z267,0),IF('CLINs &amp; Ceiling Rates'!$D$256="R&amp;D",'Labor Loading Matrix'!AA267,0))</f>
        <v>0</v>
      </c>
      <c r="H267" s="136"/>
      <c r="I267" s="136"/>
      <c r="J267" s="136"/>
      <c r="K267" s="136"/>
      <c r="L267" s="136"/>
      <c r="M267" s="136"/>
      <c r="N267" s="136"/>
      <c r="O267" s="136"/>
      <c r="P267" s="136"/>
      <c r="Q267" s="136"/>
      <c r="R267" s="136"/>
      <c r="S267" s="136"/>
      <c r="T267" s="136"/>
      <c r="U267" s="136"/>
      <c r="V267" s="136"/>
      <c r="W267" s="136"/>
      <c r="X267" s="136"/>
      <c r="Y267" s="136"/>
      <c r="Z267" s="136"/>
      <c r="AA267" s="136"/>
    </row>
    <row r="268" spans="1:27" s="73" customFormat="1" ht="18" hidden="1" customHeight="1" x14ac:dyDescent="0.25">
      <c r="A268" s="173">
        <f>'CLINs &amp; Ceiling Rates'!B55</f>
        <v>0</v>
      </c>
      <c r="B268" s="173">
        <f>'CLINs &amp; Ceiling Rates'!C55</f>
        <v>0</v>
      </c>
      <c r="C268" s="174" t="str">
        <f>'CLINs &amp; Ceiling Rates'!$G55</f>
        <v/>
      </c>
      <c r="D268" s="211">
        <f>IF('CLINs &amp; Ceiling Rates'!D284="",SUM('Labor Loading Matrix'!H268:AA268),SUM(E268:F268))</f>
        <v>0</v>
      </c>
      <c r="E268" s="175">
        <f>SUM(IF('CLINs &amp; Ceiling Rates'!$D$237="OPS",'Labor Loading Matrix'!H268,0),IF('CLINs &amp; Ceiling Rates'!$D$238="OPS",'Labor Loading Matrix'!I268,0),IF('CLINs &amp; Ceiling Rates'!$D$239="OPS",'Labor Loading Matrix'!J268,0),IF('CLINs &amp; Ceiling Rates'!$D$240="OPS",'Labor Loading Matrix'!K268,0),IF('CLINs &amp; Ceiling Rates'!$D$241="OPS",'Labor Loading Matrix'!L268,0),IF('CLINs &amp; Ceiling Rates'!$D$242="OPS",'Labor Loading Matrix'!M268,0),IF('CLINs &amp; Ceiling Rates'!$D$243="OPS",'Labor Loading Matrix'!N268,0),IF('CLINs &amp; Ceiling Rates'!$D$244="OPS",'Labor Loading Matrix'!O268,0),IF('CLINs &amp; Ceiling Rates'!$D$245="OPS",'Labor Loading Matrix'!P268,0),IF('CLINs &amp; Ceiling Rates'!$D$246="OPS",'Labor Loading Matrix'!Q268,0),IF('CLINs &amp; Ceiling Rates'!$D$247="OPS",'Labor Loading Matrix'!R268,0),IF('CLINs &amp; Ceiling Rates'!$D$248="OPS",'Labor Loading Matrix'!S268,0),IF('CLINs &amp; Ceiling Rates'!$D$249="OPS",'Labor Loading Matrix'!T268,0),IF('CLINs &amp; Ceiling Rates'!$D$250="OPS",'Labor Loading Matrix'!U268,0),IF('CLINs &amp; Ceiling Rates'!$D$251="OPS",'Labor Loading Matrix'!V268,0),IF('CLINs &amp; Ceiling Rates'!$D$252="OPS",'Labor Loading Matrix'!W268,0),IF('CLINs &amp; Ceiling Rates'!$D$253="OPS",'Labor Loading Matrix'!X268,0),IF('CLINs &amp; Ceiling Rates'!$D$254="OPS",'Labor Loading Matrix'!Y268,0),IF('CLINs &amp; Ceiling Rates'!$D$255="OPS",'Labor Loading Matrix'!Z268,0),IF('CLINs &amp; Ceiling Rates'!$D$256="OPS",'Labor Loading Matrix'!AA268,0))</f>
        <v>0</v>
      </c>
      <c r="F268" s="175">
        <f>SUM(IF('CLINs &amp; Ceiling Rates'!$D$237="F&amp;E",'Labor Loading Matrix'!H268,0),IF('CLINs &amp; Ceiling Rates'!$D$238="F&amp;E",'Labor Loading Matrix'!I268,0),IF('CLINs &amp; Ceiling Rates'!$D$239="F&amp;E",'Labor Loading Matrix'!J268,0),IF('CLINs &amp; Ceiling Rates'!$D$240="F&amp;E",'Labor Loading Matrix'!K268,0),IF('CLINs &amp; Ceiling Rates'!$D$241="F&amp;E",'Labor Loading Matrix'!L268,0),IF('CLINs &amp; Ceiling Rates'!$D$242="F&amp;E",'Labor Loading Matrix'!M268,0),IF('CLINs &amp; Ceiling Rates'!$D$243="F&amp;E",'Labor Loading Matrix'!N268,0),IF('CLINs &amp; Ceiling Rates'!$D$244="F&amp;E",'Labor Loading Matrix'!O268,0),IF('CLINs &amp; Ceiling Rates'!$D$245="F&amp;E",'Labor Loading Matrix'!P268,0),IF('CLINs &amp; Ceiling Rates'!$D$246="F&amp;E",'Labor Loading Matrix'!Q268,0),IF('CLINs &amp; Ceiling Rates'!$D$247="F&amp;E",'Labor Loading Matrix'!R268,0),IF('CLINs &amp; Ceiling Rates'!$D$248="F&amp;E",'Labor Loading Matrix'!S268,0),IF('CLINs &amp; Ceiling Rates'!$D$249="F&amp;E",'Labor Loading Matrix'!T268,0),IF('CLINs &amp; Ceiling Rates'!$D$250="F&amp;E",'Labor Loading Matrix'!U268,0),IF('CLINs &amp; Ceiling Rates'!$D$251="F&amp;E",'Labor Loading Matrix'!V268,0),IF('CLINs &amp; Ceiling Rates'!$D$252="F&amp;E",'Labor Loading Matrix'!W268,0),IF('CLINs &amp; Ceiling Rates'!$D$253="F&amp;E",'Labor Loading Matrix'!X268,0),IF('CLINs &amp; Ceiling Rates'!$D$254="F&amp;E",'Labor Loading Matrix'!Y268,0),IF('CLINs &amp; Ceiling Rates'!$D$255="F&amp;E",'Labor Loading Matrix'!Z268,0),IF('CLINs &amp; Ceiling Rates'!$D$256="F&amp;E",'Labor Loading Matrix'!AA268,0))</f>
        <v>0</v>
      </c>
      <c r="G268" s="175">
        <f>SUM(IF('CLINs &amp; Ceiling Rates'!$D$237="R&amp;D",'Labor Loading Matrix'!H268,0),IF('CLINs &amp; Ceiling Rates'!$D$238="R&amp;D",'Labor Loading Matrix'!I268,0),IF('CLINs &amp; Ceiling Rates'!$D$239="R&amp;D",'Labor Loading Matrix'!J268,0),IF('CLINs &amp; Ceiling Rates'!$D$240="R&amp;D",'Labor Loading Matrix'!K268,0),IF('CLINs &amp; Ceiling Rates'!$D$241="R&amp;D",'Labor Loading Matrix'!L268,0),IF('CLINs &amp; Ceiling Rates'!$D$242="R&amp;D",'Labor Loading Matrix'!M268,0),IF('CLINs &amp; Ceiling Rates'!$D$243="R&amp;D",'Labor Loading Matrix'!N268,0),IF('CLINs &amp; Ceiling Rates'!$D$244="R&amp;D",'Labor Loading Matrix'!O268,0),IF('CLINs &amp; Ceiling Rates'!$D$245="R&amp;D",'Labor Loading Matrix'!P268,0),IF('CLINs &amp; Ceiling Rates'!$D$246="R&amp;D",'Labor Loading Matrix'!Q268,0),IF('CLINs &amp; Ceiling Rates'!$D$247="R&amp;D",'Labor Loading Matrix'!R268,0),IF('CLINs &amp; Ceiling Rates'!$D$248="R&amp;D",'Labor Loading Matrix'!S268,0),IF('CLINs &amp; Ceiling Rates'!$D$249="R&amp;D",'Labor Loading Matrix'!T268,0),IF('CLINs &amp; Ceiling Rates'!$D$250="R&amp;D",'Labor Loading Matrix'!U268,0),IF('CLINs &amp; Ceiling Rates'!$D$251="R&amp;D",'Labor Loading Matrix'!V268,0),IF('CLINs &amp; Ceiling Rates'!$D$252="R&amp;D",'Labor Loading Matrix'!W268,0),IF('CLINs &amp; Ceiling Rates'!$D$253="R&amp;D",'Labor Loading Matrix'!X268,0),IF('CLINs &amp; Ceiling Rates'!$D$254="R&amp;D",'Labor Loading Matrix'!Y268,0),IF('CLINs &amp; Ceiling Rates'!$D$255="R&amp;D",'Labor Loading Matrix'!Z268,0),IF('CLINs &amp; Ceiling Rates'!$D$256="R&amp;D",'Labor Loading Matrix'!AA268,0))</f>
        <v>0</v>
      </c>
      <c r="H268" s="136"/>
      <c r="I268" s="136"/>
      <c r="J268" s="136"/>
      <c r="K268" s="136"/>
      <c r="L268" s="136"/>
      <c r="M268" s="136"/>
      <c r="N268" s="136"/>
      <c r="O268" s="136"/>
      <c r="P268" s="136"/>
      <c r="Q268" s="136"/>
      <c r="R268" s="136"/>
      <c r="S268" s="136"/>
      <c r="T268" s="136"/>
      <c r="U268" s="136"/>
      <c r="V268" s="136"/>
      <c r="W268" s="136"/>
      <c r="X268" s="136"/>
      <c r="Y268" s="136"/>
      <c r="Z268" s="136"/>
      <c r="AA268" s="136"/>
    </row>
    <row r="269" spans="1:27" s="73" customFormat="1" ht="18" hidden="1" customHeight="1" x14ac:dyDescent="0.25">
      <c r="A269" s="173">
        <f>'CLINs &amp; Ceiling Rates'!B56</f>
        <v>0</v>
      </c>
      <c r="B269" s="173">
        <f>'CLINs &amp; Ceiling Rates'!C56</f>
        <v>0</v>
      </c>
      <c r="C269" s="174" t="str">
        <f>'CLINs &amp; Ceiling Rates'!$G56</f>
        <v/>
      </c>
      <c r="D269" s="211">
        <f>IF('CLINs &amp; Ceiling Rates'!D285="",SUM('Labor Loading Matrix'!H269:AA269),SUM(E269:F269))</f>
        <v>0</v>
      </c>
      <c r="E269" s="175">
        <f>SUM(IF('CLINs &amp; Ceiling Rates'!$D$237="OPS",'Labor Loading Matrix'!H269,0),IF('CLINs &amp; Ceiling Rates'!$D$238="OPS",'Labor Loading Matrix'!I269,0),IF('CLINs &amp; Ceiling Rates'!$D$239="OPS",'Labor Loading Matrix'!J269,0),IF('CLINs &amp; Ceiling Rates'!$D$240="OPS",'Labor Loading Matrix'!K269,0),IF('CLINs &amp; Ceiling Rates'!$D$241="OPS",'Labor Loading Matrix'!L269,0),IF('CLINs &amp; Ceiling Rates'!$D$242="OPS",'Labor Loading Matrix'!M269,0),IF('CLINs &amp; Ceiling Rates'!$D$243="OPS",'Labor Loading Matrix'!N269,0),IF('CLINs &amp; Ceiling Rates'!$D$244="OPS",'Labor Loading Matrix'!O269,0),IF('CLINs &amp; Ceiling Rates'!$D$245="OPS",'Labor Loading Matrix'!P269,0),IF('CLINs &amp; Ceiling Rates'!$D$246="OPS",'Labor Loading Matrix'!Q269,0),IF('CLINs &amp; Ceiling Rates'!$D$247="OPS",'Labor Loading Matrix'!R269,0),IF('CLINs &amp; Ceiling Rates'!$D$248="OPS",'Labor Loading Matrix'!S269,0),IF('CLINs &amp; Ceiling Rates'!$D$249="OPS",'Labor Loading Matrix'!T269,0),IF('CLINs &amp; Ceiling Rates'!$D$250="OPS",'Labor Loading Matrix'!U269,0),IF('CLINs &amp; Ceiling Rates'!$D$251="OPS",'Labor Loading Matrix'!V269,0),IF('CLINs &amp; Ceiling Rates'!$D$252="OPS",'Labor Loading Matrix'!W269,0),IF('CLINs &amp; Ceiling Rates'!$D$253="OPS",'Labor Loading Matrix'!X269,0),IF('CLINs &amp; Ceiling Rates'!$D$254="OPS",'Labor Loading Matrix'!Y269,0),IF('CLINs &amp; Ceiling Rates'!$D$255="OPS",'Labor Loading Matrix'!Z269,0),IF('CLINs &amp; Ceiling Rates'!$D$256="OPS",'Labor Loading Matrix'!AA269,0))</f>
        <v>0</v>
      </c>
      <c r="F269" s="175">
        <f>SUM(IF('CLINs &amp; Ceiling Rates'!$D$237="F&amp;E",'Labor Loading Matrix'!H269,0),IF('CLINs &amp; Ceiling Rates'!$D$238="F&amp;E",'Labor Loading Matrix'!I269,0),IF('CLINs &amp; Ceiling Rates'!$D$239="F&amp;E",'Labor Loading Matrix'!J269,0),IF('CLINs &amp; Ceiling Rates'!$D$240="F&amp;E",'Labor Loading Matrix'!K269,0),IF('CLINs &amp; Ceiling Rates'!$D$241="F&amp;E",'Labor Loading Matrix'!L269,0),IF('CLINs &amp; Ceiling Rates'!$D$242="F&amp;E",'Labor Loading Matrix'!M269,0),IF('CLINs &amp; Ceiling Rates'!$D$243="F&amp;E",'Labor Loading Matrix'!N269,0),IF('CLINs &amp; Ceiling Rates'!$D$244="F&amp;E",'Labor Loading Matrix'!O269,0),IF('CLINs &amp; Ceiling Rates'!$D$245="F&amp;E",'Labor Loading Matrix'!P269,0),IF('CLINs &amp; Ceiling Rates'!$D$246="F&amp;E",'Labor Loading Matrix'!Q269,0),IF('CLINs &amp; Ceiling Rates'!$D$247="F&amp;E",'Labor Loading Matrix'!R269,0),IF('CLINs &amp; Ceiling Rates'!$D$248="F&amp;E",'Labor Loading Matrix'!S269,0),IF('CLINs &amp; Ceiling Rates'!$D$249="F&amp;E",'Labor Loading Matrix'!T269,0),IF('CLINs &amp; Ceiling Rates'!$D$250="F&amp;E",'Labor Loading Matrix'!U269,0),IF('CLINs &amp; Ceiling Rates'!$D$251="F&amp;E",'Labor Loading Matrix'!V269,0),IF('CLINs &amp; Ceiling Rates'!$D$252="F&amp;E",'Labor Loading Matrix'!W269,0),IF('CLINs &amp; Ceiling Rates'!$D$253="F&amp;E",'Labor Loading Matrix'!X269,0),IF('CLINs &amp; Ceiling Rates'!$D$254="F&amp;E",'Labor Loading Matrix'!Y269,0),IF('CLINs &amp; Ceiling Rates'!$D$255="F&amp;E",'Labor Loading Matrix'!Z269,0),IF('CLINs &amp; Ceiling Rates'!$D$256="F&amp;E",'Labor Loading Matrix'!AA269,0))</f>
        <v>0</v>
      </c>
      <c r="G269" s="175">
        <f>SUM(IF('CLINs &amp; Ceiling Rates'!$D$237="R&amp;D",'Labor Loading Matrix'!H269,0),IF('CLINs &amp; Ceiling Rates'!$D$238="R&amp;D",'Labor Loading Matrix'!I269,0),IF('CLINs &amp; Ceiling Rates'!$D$239="R&amp;D",'Labor Loading Matrix'!J269,0),IF('CLINs &amp; Ceiling Rates'!$D$240="R&amp;D",'Labor Loading Matrix'!K269,0),IF('CLINs &amp; Ceiling Rates'!$D$241="R&amp;D",'Labor Loading Matrix'!L269,0),IF('CLINs &amp; Ceiling Rates'!$D$242="R&amp;D",'Labor Loading Matrix'!M269,0),IF('CLINs &amp; Ceiling Rates'!$D$243="R&amp;D",'Labor Loading Matrix'!N269,0),IF('CLINs &amp; Ceiling Rates'!$D$244="R&amp;D",'Labor Loading Matrix'!O269,0),IF('CLINs &amp; Ceiling Rates'!$D$245="R&amp;D",'Labor Loading Matrix'!P269,0),IF('CLINs &amp; Ceiling Rates'!$D$246="R&amp;D",'Labor Loading Matrix'!Q269,0),IF('CLINs &amp; Ceiling Rates'!$D$247="R&amp;D",'Labor Loading Matrix'!R269,0),IF('CLINs &amp; Ceiling Rates'!$D$248="R&amp;D",'Labor Loading Matrix'!S269,0),IF('CLINs &amp; Ceiling Rates'!$D$249="R&amp;D",'Labor Loading Matrix'!T269,0),IF('CLINs &amp; Ceiling Rates'!$D$250="R&amp;D",'Labor Loading Matrix'!U269,0),IF('CLINs &amp; Ceiling Rates'!$D$251="R&amp;D",'Labor Loading Matrix'!V269,0),IF('CLINs &amp; Ceiling Rates'!$D$252="R&amp;D",'Labor Loading Matrix'!W269,0),IF('CLINs &amp; Ceiling Rates'!$D$253="R&amp;D",'Labor Loading Matrix'!X269,0),IF('CLINs &amp; Ceiling Rates'!$D$254="R&amp;D",'Labor Loading Matrix'!Y269,0),IF('CLINs &amp; Ceiling Rates'!$D$255="R&amp;D",'Labor Loading Matrix'!Z269,0),IF('CLINs &amp; Ceiling Rates'!$D$256="R&amp;D",'Labor Loading Matrix'!AA269,0))</f>
        <v>0</v>
      </c>
      <c r="H269" s="136"/>
      <c r="I269" s="136"/>
      <c r="J269" s="136"/>
      <c r="K269" s="136"/>
      <c r="L269" s="136"/>
      <c r="M269" s="136"/>
      <c r="N269" s="136"/>
      <c r="O269" s="136"/>
      <c r="P269" s="136"/>
      <c r="Q269" s="136"/>
      <c r="R269" s="136"/>
      <c r="S269" s="136"/>
      <c r="T269" s="136"/>
      <c r="U269" s="136"/>
      <c r="V269" s="136"/>
      <c r="W269" s="136"/>
      <c r="X269" s="136"/>
      <c r="Y269" s="136"/>
      <c r="Z269" s="136"/>
      <c r="AA269" s="136"/>
    </row>
    <row r="270" spans="1:27" s="73" customFormat="1" ht="18" hidden="1" customHeight="1" x14ac:dyDescent="0.25">
      <c r="A270" s="173">
        <f>'CLINs &amp; Ceiling Rates'!B57</f>
        <v>0</v>
      </c>
      <c r="B270" s="173">
        <f>'CLINs &amp; Ceiling Rates'!C57</f>
        <v>0</v>
      </c>
      <c r="C270" s="174" t="str">
        <f>'CLINs &amp; Ceiling Rates'!$G57</f>
        <v/>
      </c>
      <c r="D270" s="211">
        <f>IF('CLINs &amp; Ceiling Rates'!D286="",SUM('Labor Loading Matrix'!H270:AA270),SUM(E270:F270))</f>
        <v>0</v>
      </c>
      <c r="E270" s="175">
        <f>SUM(IF('CLINs &amp; Ceiling Rates'!$D$237="OPS",'Labor Loading Matrix'!H270,0),IF('CLINs &amp; Ceiling Rates'!$D$238="OPS",'Labor Loading Matrix'!I270,0),IF('CLINs &amp; Ceiling Rates'!$D$239="OPS",'Labor Loading Matrix'!J270,0),IF('CLINs &amp; Ceiling Rates'!$D$240="OPS",'Labor Loading Matrix'!K270,0),IF('CLINs &amp; Ceiling Rates'!$D$241="OPS",'Labor Loading Matrix'!L270,0),IF('CLINs &amp; Ceiling Rates'!$D$242="OPS",'Labor Loading Matrix'!M270,0),IF('CLINs &amp; Ceiling Rates'!$D$243="OPS",'Labor Loading Matrix'!N270,0),IF('CLINs &amp; Ceiling Rates'!$D$244="OPS",'Labor Loading Matrix'!O270,0),IF('CLINs &amp; Ceiling Rates'!$D$245="OPS",'Labor Loading Matrix'!P270,0),IF('CLINs &amp; Ceiling Rates'!$D$246="OPS",'Labor Loading Matrix'!Q270,0),IF('CLINs &amp; Ceiling Rates'!$D$247="OPS",'Labor Loading Matrix'!R270,0),IF('CLINs &amp; Ceiling Rates'!$D$248="OPS",'Labor Loading Matrix'!S270,0),IF('CLINs &amp; Ceiling Rates'!$D$249="OPS",'Labor Loading Matrix'!T270,0),IF('CLINs &amp; Ceiling Rates'!$D$250="OPS",'Labor Loading Matrix'!U270,0),IF('CLINs &amp; Ceiling Rates'!$D$251="OPS",'Labor Loading Matrix'!V270,0),IF('CLINs &amp; Ceiling Rates'!$D$252="OPS",'Labor Loading Matrix'!W270,0),IF('CLINs &amp; Ceiling Rates'!$D$253="OPS",'Labor Loading Matrix'!X270,0),IF('CLINs &amp; Ceiling Rates'!$D$254="OPS",'Labor Loading Matrix'!Y270,0),IF('CLINs &amp; Ceiling Rates'!$D$255="OPS",'Labor Loading Matrix'!Z270,0),IF('CLINs &amp; Ceiling Rates'!$D$256="OPS",'Labor Loading Matrix'!AA270,0))</f>
        <v>0</v>
      </c>
      <c r="F270" s="175">
        <f>SUM(IF('CLINs &amp; Ceiling Rates'!$D$237="F&amp;E",'Labor Loading Matrix'!H270,0),IF('CLINs &amp; Ceiling Rates'!$D$238="F&amp;E",'Labor Loading Matrix'!I270,0),IF('CLINs &amp; Ceiling Rates'!$D$239="F&amp;E",'Labor Loading Matrix'!J270,0),IF('CLINs &amp; Ceiling Rates'!$D$240="F&amp;E",'Labor Loading Matrix'!K270,0),IF('CLINs &amp; Ceiling Rates'!$D$241="F&amp;E",'Labor Loading Matrix'!L270,0),IF('CLINs &amp; Ceiling Rates'!$D$242="F&amp;E",'Labor Loading Matrix'!M270,0),IF('CLINs &amp; Ceiling Rates'!$D$243="F&amp;E",'Labor Loading Matrix'!N270,0),IF('CLINs &amp; Ceiling Rates'!$D$244="F&amp;E",'Labor Loading Matrix'!O270,0),IF('CLINs &amp; Ceiling Rates'!$D$245="F&amp;E",'Labor Loading Matrix'!P270,0),IF('CLINs &amp; Ceiling Rates'!$D$246="F&amp;E",'Labor Loading Matrix'!Q270,0),IF('CLINs &amp; Ceiling Rates'!$D$247="F&amp;E",'Labor Loading Matrix'!R270,0),IF('CLINs &amp; Ceiling Rates'!$D$248="F&amp;E",'Labor Loading Matrix'!S270,0),IF('CLINs &amp; Ceiling Rates'!$D$249="F&amp;E",'Labor Loading Matrix'!T270,0),IF('CLINs &amp; Ceiling Rates'!$D$250="F&amp;E",'Labor Loading Matrix'!U270,0),IF('CLINs &amp; Ceiling Rates'!$D$251="F&amp;E",'Labor Loading Matrix'!V270,0),IF('CLINs &amp; Ceiling Rates'!$D$252="F&amp;E",'Labor Loading Matrix'!W270,0),IF('CLINs &amp; Ceiling Rates'!$D$253="F&amp;E",'Labor Loading Matrix'!X270,0),IF('CLINs &amp; Ceiling Rates'!$D$254="F&amp;E",'Labor Loading Matrix'!Y270,0),IF('CLINs &amp; Ceiling Rates'!$D$255="F&amp;E",'Labor Loading Matrix'!Z270,0),IF('CLINs &amp; Ceiling Rates'!$D$256="F&amp;E",'Labor Loading Matrix'!AA270,0))</f>
        <v>0</v>
      </c>
      <c r="G270" s="175">
        <f>SUM(IF('CLINs &amp; Ceiling Rates'!$D$237="R&amp;D",'Labor Loading Matrix'!H270,0),IF('CLINs &amp; Ceiling Rates'!$D$238="R&amp;D",'Labor Loading Matrix'!I270,0),IF('CLINs &amp; Ceiling Rates'!$D$239="R&amp;D",'Labor Loading Matrix'!J270,0),IF('CLINs &amp; Ceiling Rates'!$D$240="R&amp;D",'Labor Loading Matrix'!K270,0),IF('CLINs &amp; Ceiling Rates'!$D$241="R&amp;D",'Labor Loading Matrix'!L270,0),IF('CLINs &amp; Ceiling Rates'!$D$242="R&amp;D",'Labor Loading Matrix'!M270,0),IF('CLINs &amp; Ceiling Rates'!$D$243="R&amp;D",'Labor Loading Matrix'!N270,0),IF('CLINs &amp; Ceiling Rates'!$D$244="R&amp;D",'Labor Loading Matrix'!O270,0),IF('CLINs &amp; Ceiling Rates'!$D$245="R&amp;D",'Labor Loading Matrix'!P270,0),IF('CLINs &amp; Ceiling Rates'!$D$246="R&amp;D",'Labor Loading Matrix'!Q270,0),IF('CLINs &amp; Ceiling Rates'!$D$247="R&amp;D",'Labor Loading Matrix'!R270,0),IF('CLINs &amp; Ceiling Rates'!$D$248="R&amp;D",'Labor Loading Matrix'!S270,0),IF('CLINs &amp; Ceiling Rates'!$D$249="R&amp;D",'Labor Loading Matrix'!T270,0),IF('CLINs &amp; Ceiling Rates'!$D$250="R&amp;D",'Labor Loading Matrix'!U270,0),IF('CLINs &amp; Ceiling Rates'!$D$251="R&amp;D",'Labor Loading Matrix'!V270,0),IF('CLINs &amp; Ceiling Rates'!$D$252="R&amp;D",'Labor Loading Matrix'!W270,0),IF('CLINs &amp; Ceiling Rates'!$D$253="R&amp;D",'Labor Loading Matrix'!X270,0),IF('CLINs &amp; Ceiling Rates'!$D$254="R&amp;D",'Labor Loading Matrix'!Y270,0),IF('CLINs &amp; Ceiling Rates'!$D$255="R&amp;D",'Labor Loading Matrix'!Z270,0),IF('CLINs &amp; Ceiling Rates'!$D$256="R&amp;D",'Labor Loading Matrix'!AA270,0))</f>
        <v>0</v>
      </c>
      <c r="H270" s="136"/>
      <c r="I270" s="136"/>
      <c r="J270" s="136"/>
      <c r="K270" s="136"/>
      <c r="L270" s="136"/>
      <c r="M270" s="136"/>
      <c r="N270" s="136"/>
      <c r="O270" s="136"/>
      <c r="P270" s="136"/>
      <c r="Q270" s="136"/>
      <c r="R270" s="136"/>
      <c r="S270" s="136"/>
      <c r="T270" s="136"/>
      <c r="U270" s="136"/>
      <c r="V270" s="136"/>
      <c r="W270" s="136"/>
      <c r="X270" s="136"/>
      <c r="Y270" s="136"/>
      <c r="Z270" s="136"/>
      <c r="AA270" s="136"/>
    </row>
    <row r="271" spans="1:27" s="73" customFormat="1" ht="18" hidden="1" customHeight="1" x14ac:dyDescent="0.25">
      <c r="A271" s="173">
        <f>'CLINs &amp; Ceiling Rates'!B58</f>
        <v>0</v>
      </c>
      <c r="B271" s="173">
        <f>'CLINs &amp; Ceiling Rates'!C58</f>
        <v>0</v>
      </c>
      <c r="C271" s="174" t="str">
        <f>'CLINs &amp; Ceiling Rates'!$G58</f>
        <v/>
      </c>
      <c r="D271" s="211">
        <f>IF('CLINs &amp; Ceiling Rates'!D287="",SUM('Labor Loading Matrix'!H271:AA271),SUM(E271:F271))</f>
        <v>0</v>
      </c>
      <c r="E271" s="175">
        <f>SUM(IF('CLINs &amp; Ceiling Rates'!$D$237="OPS",'Labor Loading Matrix'!H271,0),IF('CLINs &amp; Ceiling Rates'!$D$238="OPS",'Labor Loading Matrix'!I271,0),IF('CLINs &amp; Ceiling Rates'!$D$239="OPS",'Labor Loading Matrix'!J271,0),IF('CLINs &amp; Ceiling Rates'!$D$240="OPS",'Labor Loading Matrix'!K271,0),IF('CLINs &amp; Ceiling Rates'!$D$241="OPS",'Labor Loading Matrix'!L271,0),IF('CLINs &amp; Ceiling Rates'!$D$242="OPS",'Labor Loading Matrix'!M271,0),IF('CLINs &amp; Ceiling Rates'!$D$243="OPS",'Labor Loading Matrix'!N271,0),IF('CLINs &amp; Ceiling Rates'!$D$244="OPS",'Labor Loading Matrix'!O271,0),IF('CLINs &amp; Ceiling Rates'!$D$245="OPS",'Labor Loading Matrix'!P271,0),IF('CLINs &amp; Ceiling Rates'!$D$246="OPS",'Labor Loading Matrix'!Q271,0),IF('CLINs &amp; Ceiling Rates'!$D$247="OPS",'Labor Loading Matrix'!R271,0),IF('CLINs &amp; Ceiling Rates'!$D$248="OPS",'Labor Loading Matrix'!S271,0),IF('CLINs &amp; Ceiling Rates'!$D$249="OPS",'Labor Loading Matrix'!T271,0),IF('CLINs &amp; Ceiling Rates'!$D$250="OPS",'Labor Loading Matrix'!U271,0),IF('CLINs &amp; Ceiling Rates'!$D$251="OPS",'Labor Loading Matrix'!V271,0),IF('CLINs &amp; Ceiling Rates'!$D$252="OPS",'Labor Loading Matrix'!W271,0),IF('CLINs &amp; Ceiling Rates'!$D$253="OPS",'Labor Loading Matrix'!X271,0),IF('CLINs &amp; Ceiling Rates'!$D$254="OPS",'Labor Loading Matrix'!Y271,0),IF('CLINs &amp; Ceiling Rates'!$D$255="OPS",'Labor Loading Matrix'!Z271,0),IF('CLINs &amp; Ceiling Rates'!$D$256="OPS",'Labor Loading Matrix'!AA271,0))</f>
        <v>0</v>
      </c>
      <c r="F271" s="175">
        <f>SUM(IF('CLINs &amp; Ceiling Rates'!$D$237="F&amp;E",'Labor Loading Matrix'!H271,0),IF('CLINs &amp; Ceiling Rates'!$D$238="F&amp;E",'Labor Loading Matrix'!I271,0),IF('CLINs &amp; Ceiling Rates'!$D$239="F&amp;E",'Labor Loading Matrix'!J271,0),IF('CLINs &amp; Ceiling Rates'!$D$240="F&amp;E",'Labor Loading Matrix'!K271,0),IF('CLINs &amp; Ceiling Rates'!$D$241="F&amp;E",'Labor Loading Matrix'!L271,0),IF('CLINs &amp; Ceiling Rates'!$D$242="F&amp;E",'Labor Loading Matrix'!M271,0),IF('CLINs &amp; Ceiling Rates'!$D$243="F&amp;E",'Labor Loading Matrix'!N271,0),IF('CLINs &amp; Ceiling Rates'!$D$244="F&amp;E",'Labor Loading Matrix'!O271,0),IF('CLINs &amp; Ceiling Rates'!$D$245="F&amp;E",'Labor Loading Matrix'!P271,0),IF('CLINs &amp; Ceiling Rates'!$D$246="F&amp;E",'Labor Loading Matrix'!Q271,0),IF('CLINs &amp; Ceiling Rates'!$D$247="F&amp;E",'Labor Loading Matrix'!R271,0),IF('CLINs &amp; Ceiling Rates'!$D$248="F&amp;E",'Labor Loading Matrix'!S271,0),IF('CLINs &amp; Ceiling Rates'!$D$249="F&amp;E",'Labor Loading Matrix'!T271,0),IF('CLINs &amp; Ceiling Rates'!$D$250="F&amp;E",'Labor Loading Matrix'!U271,0),IF('CLINs &amp; Ceiling Rates'!$D$251="F&amp;E",'Labor Loading Matrix'!V271,0),IF('CLINs &amp; Ceiling Rates'!$D$252="F&amp;E",'Labor Loading Matrix'!W271,0),IF('CLINs &amp; Ceiling Rates'!$D$253="F&amp;E",'Labor Loading Matrix'!X271,0),IF('CLINs &amp; Ceiling Rates'!$D$254="F&amp;E",'Labor Loading Matrix'!Y271,0),IF('CLINs &amp; Ceiling Rates'!$D$255="F&amp;E",'Labor Loading Matrix'!Z271,0),IF('CLINs &amp; Ceiling Rates'!$D$256="F&amp;E",'Labor Loading Matrix'!AA271,0))</f>
        <v>0</v>
      </c>
      <c r="G271" s="175">
        <f>SUM(IF('CLINs &amp; Ceiling Rates'!$D$237="R&amp;D",'Labor Loading Matrix'!H271,0),IF('CLINs &amp; Ceiling Rates'!$D$238="R&amp;D",'Labor Loading Matrix'!I271,0),IF('CLINs &amp; Ceiling Rates'!$D$239="R&amp;D",'Labor Loading Matrix'!J271,0),IF('CLINs &amp; Ceiling Rates'!$D$240="R&amp;D",'Labor Loading Matrix'!K271,0),IF('CLINs &amp; Ceiling Rates'!$D$241="R&amp;D",'Labor Loading Matrix'!L271,0),IF('CLINs &amp; Ceiling Rates'!$D$242="R&amp;D",'Labor Loading Matrix'!M271,0),IF('CLINs &amp; Ceiling Rates'!$D$243="R&amp;D",'Labor Loading Matrix'!N271,0),IF('CLINs &amp; Ceiling Rates'!$D$244="R&amp;D",'Labor Loading Matrix'!O271,0),IF('CLINs &amp; Ceiling Rates'!$D$245="R&amp;D",'Labor Loading Matrix'!P271,0),IF('CLINs &amp; Ceiling Rates'!$D$246="R&amp;D",'Labor Loading Matrix'!Q271,0),IF('CLINs &amp; Ceiling Rates'!$D$247="R&amp;D",'Labor Loading Matrix'!R271,0),IF('CLINs &amp; Ceiling Rates'!$D$248="R&amp;D",'Labor Loading Matrix'!S271,0),IF('CLINs &amp; Ceiling Rates'!$D$249="R&amp;D",'Labor Loading Matrix'!T271,0),IF('CLINs &amp; Ceiling Rates'!$D$250="R&amp;D",'Labor Loading Matrix'!U271,0),IF('CLINs &amp; Ceiling Rates'!$D$251="R&amp;D",'Labor Loading Matrix'!V271,0),IF('CLINs &amp; Ceiling Rates'!$D$252="R&amp;D",'Labor Loading Matrix'!W271,0),IF('CLINs &amp; Ceiling Rates'!$D$253="R&amp;D",'Labor Loading Matrix'!X271,0),IF('CLINs &amp; Ceiling Rates'!$D$254="R&amp;D",'Labor Loading Matrix'!Y271,0),IF('CLINs &amp; Ceiling Rates'!$D$255="R&amp;D",'Labor Loading Matrix'!Z271,0),IF('CLINs &amp; Ceiling Rates'!$D$256="R&amp;D",'Labor Loading Matrix'!AA271,0))</f>
        <v>0</v>
      </c>
      <c r="H271" s="136"/>
      <c r="I271" s="136"/>
      <c r="J271" s="136"/>
      <c r="K271" s="136"/>
      <c r="L271" s="136"/>
      <c r="M271" s="136"/>
      <c r="N271" s="136"/>
      <c r="O271" s="136"/>
      <c r="P271" s="136"/>
      <c r="Q271" s="136"/>
      <c r="R271" s="136"/>
      <c r="S271" s="136"/>
      <c r="T271" s="136"/>
      <c r="U271" s="136"/>
      <c r="V271" s="136"/>
      <c r="W271" s="136"/>
      <c r="X271" s="136"/>
      <c r="Y271" s="136"/>
      <c r="Z271" s="136"/>
      <c r="AA271" s="136"/>
    </row>
    <row r="272" spans="1:27" s="73" customFormat="1" ht="18" hidden="1" customHeight="1" x14ac:dyDescent="0.25">
      <c r="A272" s="173">
        <f>'CLINs &amp; Ceiling Rates'!B59</f>
        <v>0</v>
      </c>
      <c r="B272" s="173">
        <f>'CLINs &amp; Ceiling Rates'!C59</f>
        <v>0</v>
      </c>
      <c r="C272" s="174" t="str">
        <f>'CLINs &amp; Ceiling Rates'!$G59</f>
        <v/>
      </c>
      <c r="D272" s="211">
        <f>IF('CLINs &amp; Ceiling Rates'!D288="",SUM('Labor Loading Matrix'!H272:AA272),SUM(E272:F272))</f>
        <v>0</v>
      </c>
      <c r="E272" s="175">
        <f>SUM(IF('CLINs &amp; Ceiling Rates'!$D$237="OPS",'Labor Loading Matrix'!H272,0),IF('CLINs &amp; Ceiling Rates'!$D$238="OPS",'Labor Loading Matrix'!I272,0),IF('CLINs &amp; Ceiling Rates'!$D$239="OPS",'Labor Loading Matrix'!J272,0),IF('CLINs &amp; Ceiling Rates'!$D$240="OPS",'Labor Loading Matrix'!K272,0),IF('CLINs &amp; Ceiling Rates'!$D$241="OPS",'Labor Loading Matrix'!L272,0),IF('CLINs &amp; Ceiling Rates'!$D$242="OPS",'Labor Loading Matrix'!M272,0),IF('CLINs &amp; Ceiling Rates'!$D$243="OPS",'Labor Loading Matrix'!N272,0),IF('CLINs &amp; Ceiling Rates'!$D$244="OPS",'Labor Loading Matrix'!O272,0),IF('CLINs &amp; Ceiling Rates'!$D$245="OPS",'Labor Loading Matrix'!P272,0),IF('CLINs &amp; Ceiling Rates'!$D$246="OPS",'Labor Loading Matrix'!Q272,0),IF('CLINs &amp; Ceiling Rates'!$D$247="OPS",'Labor Loading Matrix'!R272,0),IF('CLINs &amp; Ceiling Rates'!$D$248="OPS",'Labor Loading Matrix'!S272,0),IF('CLINs &amp; Ceiling Rates'!$D$249="OPS",'Labor Loading Matrix'!T272,0),IF('CLINs &amp; Ceiling Rates'!$D$250="OPS",'Labor Loading Matrix'!U272,0),IF('CLINs &amp; Ceiling Rates'!$D$251="OPS",'Labor Loading Matrix'!V272,0),IF('CLINs &amp; Ceiling Rates'!$D$252="OPS",'Labor Loading Matrix'!W272,0),IF('CLINs &amp; Ceiling Rates'!$D$253="OPS",'Labor Loading Matrix'!X272,0),IF('CLINs &amp; Ceiling Rates'!$D$254="OPS",'Labor Loading Matrix'!Y272,0),IF('CLINs &amp; Ceiling Rates'!$D$255="OPS",'Labor Loading Matrix'!Z272,0),IF('CLINs &amp; Ceiling Rates'!$D$256="OPS",'Labor Loading Matrix'!AA272,0))</f>
        <v>0</v>
      </c>
      <c r="F272" s="175">
        <f>SUM(IF('CLINs &amp; Ceiling Rates'!$D$237="F&amp;E",'Labor Loading Matrix'!H272,0),IF('CLINs &amp; Ceiling Rates'!$D$238="F&amp;E",'Labor Loading Matrix'!I272,0),IF('CLINs &amp; Ceiling Rates'!$D$239="F&amp;E",'Labor Loading Matrix'!J272,0),IF('CLINs &amp; Ceiling Rates'!$D$240="F&amp;E",'Labor Loading Matrix'!K272,0),IF('CLINs &amp; Ceiling Rates'!$D$241="F&amp;E",'Labor Loading Matrix'!L272,0),IF('CLINs &amp; Ceiling Rates'!$D$242="F&amp;E",'Labor Loading Matrix'!M272,0),IF('CLINs &amp; Ceiling Rates'!$D$243="F&amp;E",'Labor Loading Matrix'!N272,0),IF('CLINs &amp; Ceiling Rates'!$D$244="F&amp;E",'Labor Loading Matrix'!O272,0),IF('CLINs &amp; Ceiling Rates'!$D$245="F&amp;E",'Labor Loading Matrix'!P272,0),IF('CLINs &amp; Ceiling Rates'!$D$246="F&amp;E",'Labor Loading Matrix'!Q272,0),IF('CLINs &amp; Ceiling Rates'!$D$247="F&amp;E",'Labor Loading Matrix'!R272,0),IF('CLINs &amp; Ceiling Rates'!$D$248="F&amp;E",'Labor Loading Matrix'!S272,0),IF('CLINs &amp; Ceiling Rates'!$D$249="F&amp;E",'Labor Loading Matrix'!T272,0),IF('CLINs &amp; Ceiling Rates'!$D$250="F&amp;E",'Labor Loading Matrix'!U272,0),IF('CLINs &amp; Ceiling Rates'!$D$251="F&amp;E",'Labor Loading Matrix'!V272,0),IF('CLINs &amp; Ceiling Rates'!$D$252="F&amp;E",'Labor Loading Matrix'!W272,0),IF('CLINs &amp; Ceiling Rates'!$D$253="F&amp;E",'Labor Loading Matrix'!X272,0),IF('CLINs &amp; Ceiling Rates'!$D$254="F&amp;E",'Labor Loading Matrix'!Y272,0),IF('CLINs &amp; Ceiling Rates'!$D$255="F&amp;E",'Labor Loading Matrix'!Z272,0),IF('CLINs &amp; Ceiling Rates'!$D$256="F&amp;E",'Labor Loading Matrix'!AA272,0))</f>
        <v>0</v>
      </c>
      <c r="G272" s="175">
        <f>SUM(IF('CLINs &amp; Ceiling Rates'!$D$237="R&amp;D",'Labor Loading Matrix'!H272,0),IF('CLINs &amp; Ceiling Rates'!$D$238="R&amp;D",'Labor Loading Matrix'!I272,0),IF('CLINs &amp; Ceiling Rates'!$D$239="R&amp;D",'Labor Loading Matrix'!J272,0),IF('CLINs &amp; Ceiling Rates'!$D$240="R&amp;D",'Labor Loading Matrix'!K272,0),IF('CLINs &amp; Ceiling Rates'!$D$241="R&amp;D",'Labor Loading Matrix'!L272,0),IF('CLINs &amp; Ceiling Rates'!$D$242="R&amp;D",'Labor Loading Matrix'!M272,0),IF('CLINs &amp; Ceiling Rates'!$D$243="R&amp;D",'Labor Loading Matrix'!N272,0),IF('CLINs &amp; Ceiling Rates'!$D$244="R&amp;D",'Labor Loading Matrix'!O272,0),IF('CLINs &amp; Ceiling Rates'!$D$245="R&amp;D",'Labor Loading Matrix'!P272,0),IF('CLINs &amp; Ceiling Rates'!$D$246="R&amp;D",'Labor Loading Matrix'!Q272,0),IF('CLINs &amp; Ceiling Rates'!$D$247="R&amp;D",'Labor Loading Matrix'!R272,0),IF('CLINs &amp; Ceiling Rates'!$D$248="R&amp;D",'Labor Loading Matrix'!S272,0),IF('CLINs &amp; Ceiling Rates'!$D$249="R&amp;D",'Labor Loading Matrix'!T272,0),IF('CLINs &amp; Ceiling Rates'!$D$250="R&amp;D",'Labor Loading Matrix'!U272,0),IF('CLINs &amp; Ceiling Rates'!$D$251="R&amp;D",'Labor Loading Matrix'!V272,0),IF('CLINs &amp; Ceiling Rates'!$D$252="R&amp;D",'Labor Loading Matrix'!W272,0),IF('CLINs &amp; Ceiling Rates'!$D$253="R&amp;D",'Labor Loading Matrix'!X272,0),IF('CLINs &amp; Ceiling Rates'!$D$254="R&amp;D",'Labor Loading Matrix'!Y272,0),IF('CLINs &amp; Ceiling Rates'!$D$255="R&amp;D",'Labor Loading Matrix'!Z272,0),IF('CLINs &amp; Ceiling Rates'!$D$256="R&amp;D",'Labor Loading Matrix'!AA272,0))</f>
        <v>0</v>
      </c>
      <c r="H272" s="136"/>
      <c r="I272" s="136"/>
      <c r="J272" s="136"/>
      <c r="K272" s="136"/>
      <c r="L272" s="136"/>
      <c r="M272" s="136"/>
      <c r="N272" s="136"/>
      <c r="O272" s="136"/>
      <c r="P272" s="136"/>
      <c r="Q272" s="136"/>
      <c r="R272" s="136"/>
      <c r="S272" s="136"/>
      <c r="T272" s="136"/>
      <c r="U272" s="136"/>
      <c r="V272" s="136"/>
      <c r="W272" s="136"/>
      <c r="X272" s="136"/>
      <c r="Y272" s="136"/>
      <c r="Z272" s="136"/>
      <c r="AA272" s="136"/>
    </row>
    <row r="273" spans="1:27" s="73" customFormat="1" ht="18" hidden="1" customHeight="1" x14ac:dyDescent="0.25">
      <c r="A273" s="173">
        <f>'CLINs &amp; Ceiling Rates'!B60</f>
        <v>0</v>
      </c>
      <c r="B273" s="173">
        <f>'CLINs &amp; Ceiling Rates'!C60</f>
        <v>0</v>
      </c>
      <c r="C273" s="174" t="str">
        <f>'CLINs &amp; Ceiling Rates'!$G60</f>
        <v/>
      </c>
      <c r="D273" s="211">
        <f>IF('CLINs &amp; Ceiling Rates'!D289="",SUM('Labor Loading Matrix'!H273:AA273),SUM(E273:F273))</f>
        <v>0</v>
      </c>
      <c r="E273" s="175">
        <f>SUM(IF('CLINs &amp; Ceiling Rates'!$D$237="OPS",'Labor Loading Matrix'!H273,0),IF('CLINs &amp; Ceiling Rates'!$D$238="OPS",'Labor Loading Matrix'!I273,0),IF('CLINs &amp; Ceiling Rates'!$D$239="OPS",'Labor Loading Matrix'!J273,0),IF('CLINs &amp; Ceiling Rates'!$D$240="OPS",'Labor Loading Matrix'!K273,0),IF('CLINs &amp; Ceiling Rates'!$D$241="OPS",'Labor Loading Matrix'!L273,0),IF('CLINs &amp; Ceiling Rates'!$D$242="OPS",'Labor Loading Matrix'!M273,0),IF('CLINs &amp; Ceiling Rates'!$D$243="OPS",'Labor Loading Matrix'!N273,0),IF('CLINs &amp; Ceiling Rates'!$D$244="OPS",'Labor Loading Matrix'!O273,0),IF('CLINs &amp; Ceiling Rates'!$D$245="OPS",'Labor Loading Matrix'!P273,0),IF('CLINs &amp; Ceiling Rates'!$D$246="OPS",'Labor Loading Matrix'!Q273,0),IF('CLINs &amp; Ceiling Rates'!$D$247="OPS",'Labor Loading Matrix'!R273,0),IF('CLINs &amp; Ceiling Rates'!$D$248="OPS",'Labor Loading Matrix'!S273,0),IF('CLINs &amp; Ceiling Rates'!$D$249="OPS",'Labor Loading Matrix'!T273,0),IF('CLINs &amp; Ceiling Rates'!$D$250="OPS",'Labor Loading Matrix'!U273,0),IF('CLINs &amp; Ceiling Rates'!$D$251="OPS",'Labor Loading Matrix'!V273,0),IF('CLINs &amp; Ceiling Rates'!$D$252="OPS",'Labor Loading Matrix'!W273,0),IF('CLINs &amp; Ceiling Rates'!$D$253="OPS",'Labor Loading Matrix'!X273,0),IF('CLINs &amp; Ceiling Rates'!$D$254="OPS",'Labor Loading Matrix'!Y273,0),IF('CLINs &amp; Ceiling Rates'!$D$255="OPS",'Labor Loading Matrix'!Z273,0),IF('CLINs &amp; Ceiling Rates'!$D$256="OPS",'Labor Loading Matrix'!AA273,0))</f>
        <v>0</v>
      </c>
      <c r="F273" s="175">
        <f>SUM(IF('CLINs &amp; Ceiling Rates'!$D$237="F&amp;E",'Labor Loading Matrix'!H273,0),IF('CLINs &amp; Ceiling Rates'!$D$238="F&amp;E",'Labor Loading Matrix'!I273,0),IF('CLINs &amp; Ceiling Rates'!$D$239="F&amp;E",'Labor Loading Matrix'!J273,0),IF('CLINs &amp; Ceiling Rates'!$D$240="F&amp;E",'Labor Loading Matrix'!K273,0),IF('CLINs &amp; Ceiling Rates'!$D$241="F&amp;E",'Labor Loading Matrix'!L273,0),IF('CLINs &amp; Ceiling Rates'!$D$242="F&amp;E",'Labor Loading Matrix'!M273,0),IF('CLINs &amp; Ceiling Rates'!$D$243="F&amp;E",'Labor Loading Matrix'!N273,0),IF('CLINs &amp; Ceiling Rates'!$D$244="F&amp;E",'Labor Loading Matrix'!O273,0),IF('CLINs &amp; Ceiling Rates'!$D$245="F&amp;E",'Labor Loading Matrix'!P273,0),IF('CLINs &amp; Ceiling Rates'!$D$246="F&amp;E",'Labor Loading Matrix'!Q273,0),IF('CLINs &amp; Ceiling Rates'!$D$247="F&amp;E",'Labor Loading Matrix'!R273,0),IF('CLINs &amp; Ceiling Rates'!$D$248="F&amp;E",'Labor Loading Matrix'!S273,0),IF('CLINs &amp; Ceiling Rates'!$D$249="F&amp;E",'Labor Loading Matrix'!T273,0),IF('CLINs &amp; Ceiling Rates'!$D$250="F&amp;E",'Labor Loading Matrix'!U273,0),IF('CLINs &amp; Ceiling Rates'!$D$251="F&amp;E",'Labor Loading Matrix'!V273,0),IF('CLINs &amp; Ceiling Rates'!$D$252="F&amp;E",'Labor Loading Matrix'!W273,0),IF('CLINs &amp; Ceiling Rates'!$D$253="F&amp;E",'Labor Loading Matrix'!X273,0),IF('CLINs &amp; Ceiling Rates'!$D$254="F&amp;E",'Labor Loading Matrix'!Y273,0),IF('CLINs &amp; Ceiling Rates'!$D$255="F&amp;E",'Labor Loading Matrix'!Z273,0),IF('CLINs &amp; Ceiling Rates'!$D$256="F&amp;E",'Labor Loading Matrix'!AA273,0))</f>
        <v>0</v>
      </c>
      <c r="G273" s="175">
        <f>SUM(IF('CLINs &amp; Ceiling Rates'!$D$237="R&amp;D",'Labor Loading Matrix'!H273,0),IF('CLINs &amp; Ceiling Rates'!$D$238="R&amp;D",'Labor Loading Matrix'!I273,0),IF('CLINs &amp; Ceiling Rates'!$D$239="R&amp;D",'Labor Loading Matrix'!J273,0),IF('CLINs &amp; Ceiling Rates'!$D$240="R&amp;D",'Labor Loading Matrix'!K273,0),IF('CLINs &amp; Ceiling Rates'!$D$241="R&amp;D",'Labor Loading Matrix'!L273,0),IF('CLINs &amp; Ceiling Rates'!$D$242="R&amp;D",'Labor Loading Matrix'!M273,0),IF('CLINs &amp; Ceiling Rates'!$D$243="R&amp;D",'Labor Loading Matrix'!N273,0),IF('CLINs &amp; Ceiling Rates'!$D$244="R&amp;D",'Labor Loading Matrix'!O273,0),IF('CLINs &amp; Ceiling Rates'!$D$245="R&amp;D",'Labor Loading Matrix'!P273,0),IF('CLINs &amp; Ceiling Rates'!$D$246="R&amp;D",'Labor Loading Matrix'!Q273,0),IF('CLINs &amp; Ceiling Rates'!$D$247="R&amp;D",'Labor Loading Matrix'!R273,0),IF('CLINs &amp; Ceiling Rates'!$D$248="R&amp;D",'Labor Loading Matrix'!S273,0),IF('CLINs &amp; Ceiling Rates'!$D$249="R&amp;D",'Labor Loading Matrix'!T273,0),IF('CLINs &amp; Ceiling Rates'!$D$250="R&amp;D",'Labor Loading Matrix'!U273,0),IF('CLINs &amp; Ceiling Rates'!$D$251="R&amp;D",'Labor Loading Matrix'!V273,0),IF('CLINs &amp; Ceiling Rates'!$D$252="R&amp;D",'Labor Loading Matrix'!W273,0),IF('CLINs &amp; Ceiling Rates'!$D$253="R&amp;D",'Labor Loading Matrix'!X273,0),IF('CLINs &amp; Ceiling Rates'!$D$254="R&amp;D",'Labor Loading Matrix'!Y273,0),IF('CLINs &amp; Ceiling Rates'!$D$255="R&amp;D",'Labor Loading Matrix'!Z273,0),IF('CLINs &amp; Ceiling Rates'!$D$256="R&amp;D",'Labor Loading Matrix'!AA273,0))</f>
        <v>0</v>
      </c>
      <c r="H273" s="136"/>
      <c r="I273" s="136"/>
      <c r="J273" s="136"/>
      <c r="K273" s="136"/>
      <c r="L273" s="136"/>
      <c r="M273" s="136"/>
      <c r="N273" s="136"/>
      <c r="O273" s="136"/>
      <c r="P273" s="136"/>
      <c r="Q273" s="136"/>
      <c r="R273" s="136"/>
      <c r="S273" s="136"/>
      <c r="T273" s="136"/>
      <c r="U273" s="136"/>
      <c r="V273" s="136"/>
      <c r="W273" s="136"/>
      <c r="X273" s="136"/>
      <c r="Y273" s="136"/>
      <c r="Z273" s="136"/>
      <c r="AA273" s="136"/>
    </row>
    <row r="274" spans="1:27" s="73" customFormat="1" ht="18" hidden="1" customHeight="1" x14ac:dyDescent="0.25">
      <c r="A274" s="173">
        <f>'CLINs &amp; Ceiling Rates'!B61</f>
        <v>0</v>
      </c>
      <c r="B274" s="173">
        <f>'CLINs &amp; Ceiling Rates'!C61</f>
        <v>0</v>
      </c>
      <c r="C274" s="174" t="str">
        <f>'CLINs &amp; Ceiling Rates'!$G61</f>
        <v/>
      </c>
      <c r="D274" s="211">
        <f>IF('CLINs &amp; Ceiling Rates'!D290="",SUM('Labor Loading Matrix'!H274:AA274),SUM(E274:F274))</f>
        <v>0</v>
      </c>
      <c r="E274" s="175">
        <f>SUM(IF('CLINs &amp; Ceiling Rates'!$D$237="OPS",'Labor Loading Matrix'!H274,0),IF('CLINs &amp; Ceiling Rates'!$D$238="OPS",'Labor Loading Matrix'!I274,0),IF('CLINs &amp; Ceiling Rates'!$D$239="OPS",'Labor Loading Matrix'!J274,0),IF('CLINs &amp; Ceiling Rates'!$D$240="OPS",'Labor Loading Matrix'!K274,0),IF('CLINs &amp; Ceiling Rates'!$D$241="OPS",'Labor Loading Matrix'!L274,0),IF('CLINs &amp; Ceiling Rates'!$D$242="OPS",'Labor Loading Matrix'!M274,0),IF('CLINs &amp; Ceiling Rates'!$D$243="OPS",'Labor Loading Matrix'!N274,0),IF('CLINs &amp; Ceiling Rates'!$D$244="OPS",'Labor Loading Matrix'!O274,0),IF('CLINs &amp; Ceiling Rates'!$D$245="OPS",'Labor Loading Matrix'!P274,0),IF('CLINs &amp; Ceiling Rates'!$D$246="OPS",'Labor Loading Matrix'!Q274,0),IF('CLINs &amp; Ceiling Rates'!$D$247="OPS",'Labor Loading Matrix'!R274,0),IF('CLINs &amp; Ceiling Rates'!$D$248="OPS",'Labor Loading Matrix'!S274,0),IF('CLINs &amp; Ceiling Rates'!$D$249="OPS",'Labor Loading Matrix'!T274,0),IF('CLINs &amp; Ceiling Rates'!$D$250="OPS",'Labor Loading Matrix'!U274,0),IF('CLINs &amp; Ceiling Rates'!$D$251="OPS",'Labor Loading Matrix'!V274,0),IF('CLINs &amp; Ceiling Rates'!$D$252="OPS",'Labor Loading Matrix'!W274,0),IF('CLINs &amp; Ceiling Rates'!$D$253="OPS",'Labor Loading Matrix'!X274,0),IF('CLINs &amp; Ceiling Rates'!$D$254="OPS",'Labor Loading Matrix'!Y274,0),IF('CLINs &amp; Ceiling Rates'!$D$255="OPS",'Labor Loading Matrix'!Z274,0),IF('CLINs &amp; Ceiling Rates'!$D$256="OPS",'Labor Loading Matrix'!AA274,0))</f>
        <v>0</v>
      </c>
      <c r="F274" s="175">
        <f>SUM(IF('CLINs &amp; Ceiling Rates'!$D$237="F&amp;E",'Labor Loading Matrix'!H274,0),IF('CLINs &amp; Ceiling Rates'!$D$238="F&amp;E",'Labor Loading Matrix'!I274,0),IF('CLINs &amp; Ceiling Rates'!$D$239="F&amp;E",'Labor Loading Matrix'!J274,0),IF('CLINs &amp; Ceiling Rates'!$D$240="F&amp;E",'Labor Loading Matrix'!K274,0),IF('CLINs &amp; Ceiling Rates'!$D$241="F&amp;E",'Labor Loading Matrix'!L274,0),IF('CLINs &amp; Ceiling Rates'!$D$242="F&amp;E",'Labor Loading Matrix'!M274,0),IF('CLINs &amp; Ceiling Rates'!$D$243="F&amp;E",'Labor Loading Matrix'!N274,0),IF('CLINs &amp; Ceiling Rates'!$D$244="F&amp;E",'Labor Loading Matrix'!O274,0),IF('CLINs &amp; Ceiling Rates'!$D$245="F&amp;E",'Labor Loading Matrix'!P274,0),IF('CLINs &amp; Ceiling Rates'!$D$246="F&amp;E",'Labor Loading Matrix'!Q274,0),IF('CLINs &amp; Ceiling Rates'!$D$247="F&amp;E",'Labor Loading Matrix'!R274,0),IF('CLINs &amp; Ceiling Rates'!$D$248="F&amp;E",'Labor Loading Matrix'!S274,0),IF('CLINs &amp; Ceiling Rates'!$D$249="F&amp;E",'Labor Loading Matrix'!T274,0),IF('CLINs &amp; Ceiling Rates'!$D$250="F&amp;E",'Labor Loading Matrix'!U274,0),IF('CLINs &amp; Ceiling Rates'!$D$251="F&amp;E",'Labor Loading Matrix'!V274,0),IF('CLINs &amp; Ceiling Rates'!$D$252="F&amp;E",'Labor Loading Matrix'!W274,0),IF('CLINs &amp; Ceiling Rates'!$D$253="F&amp;E",'Labor Loading Matrix'!X274,0),IF('CLINs &amp; Ceiling Rates'!$D$254="F&amp;E",'Labor Loading Matrix'!Y274,0),IF('CLINs &amp; Ceiling Rates'!$D$255="F&amp;E",'Labor Loading Matrix'!Z274,0),IF('CLINs &amp; Ceiling Rates'!$D$256="F&amp;E",'Labor Loading Matrix'!AA274,0))</f>
        <v>0</v>
      </c>
      <c r="G274" s="175">
        <f>SUM(IF('CLINs &amp; Ceiling Rates'!$D$237="R&amp;D",'Labor Loading Matrix'!H274,0),IF('CLINs &amp; Ceiling Rates'!$D$238="R&amp;D",'Labor Loading Matrix'!I274,0),IF('CLINs &amp; Ceiling Rates'!$D$239="R&amp;D",'Labor Loading Matrix'!J274,0),IF('CLINs &amp; Ceiling Rates'!$D$240="R&amp;D",'Labor Loading Matrix'!K274,0),IF('CLINs &amp; Ceiling Rates'!$D$241="R&amp;D",'Labor Loading Matrix'!L274,0),IF('CLINs &amp; Ceiling Rates'!$D$242="R&amp;D",'Labor Loading Matrix'!M274,0),IF('CLINs &amp; Ceiling Rates'!$D$243="R&amp;D",'Labor Loading Matrix'!N274,0),IF('CLINs &amp; Ceiling Rates'!$D$244="R&amp;D",'Labor Loading Matrix'!O274,0),IF('CLINs &amp; Ceiling Rates'!$D$245="R&amp;D",'Labor Loading Matrix'!P274,0),IF('CLINs &amp; Ceiling Rates'!$D$246="R&amp;D",'Labor Loading Matrix'!Q274,0),IF('CLINs &amp; Ceiling Rates'!$D$247="R&amp;D",'Labor Loading Matrix'!R274,0),IF('CLINs &amp; Ceiling Rates'!$D$248="R&amp;D",'Labor Loading Matrix'!S274,0),IF('CLINs &amp; Ceiling Rates'!$D$249="R&amp;D",'Labor Loading Matrix'!T274,0),IF('CLINs &amp; Ceiling Rates'!$D$250="R&amp;D",'Labor Loading Matrix'!U274,0),IF('CLINs &amp; Ceiling Rates'!$D$251="R&amp;D",'Labor Loading Matrix'!V274,0),IF('CLINs &amp; Ceiling Rates'!$D$252="R&amp;D",'Labor Loading Matrix'!W274,0),IF('CLINs &amp; Ceiling Rates'!$D$253="R&amp;D",'Labor Loading Matrix'!X274,0),IF('CLINs &amp; Ceiling Rates'!$D$254="R&amp;D",'Labor Loading Matrix'!Y274,0),IF('CLINs &amp; Ceiling Rates'!$D$255="R&amp;D",'Labor Loading Matrix'!Z274,0),IF('CLINs &amp; Ceiling Rates'!$D$256="R&amp;D",'Labor Loading Matrix'!AA274,0))</f>
        <v>0</v>
      </c>
      <c r="H274" s="136"/>
      <c r="I274" s="136"/>
      <c r="J274" s="136"/>
      <c r="K274" s="136"/>
      <c r="L274" s="136"/>
      <c r="M274" s="136"/>
      <c r="N274" s="136"/>
      <c r="O274" s="136"/>
      <c r="P274" s="136"/>
      <c r="Q274" s="136"/>
      <c r="R274" s="136"/>
      <c r="S274" s="136"/>
      <c r="T274" s="136"/>
      <c r="U274" s="136"/>
      <c r="V274" s="136"/>
      <c r="W274" s="136"/>
      <c r="X274" s="136"/>
      <c r="Y274" s="136"/>
      <c r="Z274" s="136"/>
      <c r="AA274" s="136"/>
    </row>
    <row r="275" spans="1:27" s="73" customFormat="1" ht="18" hidden="1" customHeight="1" x14ac:dyDescent="0.25">
      <c r="A275" s="173">
        <f>'CLINs &amp; Ceiling Rates'!B62</f>
        <v>0</v>
      </c>
      <c r="B275" s="173">
        <f>'CLINs &amp; Ceiling Rates'!C62</f>
        <v>0</v>
      </c>
      <c r="C275" s="174" t="str">
        <f>'CLINs &amp; Ceiling Rates'!$G62</f>
        <v/>
      </c>
      <c r="D275" s="211">
        <f>IF('CLINs &amp; Ceiling Rates'!D291="",SUM('Labor Loading Matrix'!H275:AA275),SUM(E275:F275))</f>
        <v>0</v>
      </c>
      <c r="E275" s="175">
        <f>SUM(IF('CLINs &amp; Ceiling Rates'!$D$237="OPS",'Labor Loading Matrix'!H275,0),IF('CLINs &amp; Ceiling Rates'!$D$238="OPS",'Labor Loading Matrix'!I275,0),IF('CLINs &amp; Ceiling Rates'!$D$239="OPS",'Labor Loading Matrix'!J275,0),IF('CLINs &amp; Ceiling Rates'!$D$240="OPS",'Labor Loading Matrix'!K275,0),IF('CLINs &amp; Ceiling Rates'!$D$241="OPS",'Labor Loading Matrix'!L275,0),IF('CLINs &amp; Ceiling Rates'!$D$242="OPS",'Labor Loading Matrix'!M275,0),IF('CLINs &amp; Ceiling Rates'!$D$243="OPS",'Labor Loading Matrix'!N275,0),IF('CLINs &amp; Ceiling Rates'!$D$244="OPS",'Labor Loading Matrix'!O275,0),IF('CLINs &amp; Ceiling Rates'!$D$245="OPS",'Labor Loading Matrix'!P275,0),IF('CLINs &amp; Ceiling Rates'!$D$246="OPS",'Labor Loading Matrix'!Q275,0),IF('CLINs &amp; Ceiling Rates'!$D$247="OPS",'Labor Loading Matrix'!R275,0),IF('CLINs &amp; Ceiling Rates'!$D$248="OPS",'Labor Loading Matrix'!S275,0),IF('CLINs &amp; Ceiling Rates'!$D$249="OPS",'Labor Loading Matrix'!T275,0),IF('CLINs &amp; Ceiling Rates'!$D$250="OPS",'Labor Loading Matrix'!U275,0),IF('CLINs &amp; Ceiling Rates'!$D$251="OPS",'Labor Loading Matrix'!V275,0),IF('CLINs &amp; Ceiling Rates'!$D$252="OPS",'Labor Loading Matrix'!W275,0),IF('CLINs &amp; Ceiling Rates'!$D$253="OPS",'Labor Loading Matrix'!X275,0),IF('CLINs &amp; Ceiling Rates'!$D$254="OPS",'Labor Loading Matrix'!Y275,0),IF('CLINs &amp; Ceiling Rates'!$D$255="OPS",'Labor Loading Matrix'!Z275,0),IF('CLINs &amp; Ceiling Rates'!$D$256="OPS",'Labor Loading Matrix'!AA275,0))</f>
        <v>0</v>
      </c>
      <c r="F275" s="175">
        <f>SUM(IF('CLINs &amp; Ceiling Rates'!$D$237="F&amp;E",'Labor Loading Matrix'!H275,0),IF('CLINs &amp; Ceiling Rates'!$D$238="F&amp;E",'Labor Loading Matrix'!I275,0),IF('CLINs &amp; Ceiling Rates'!$D$239="F&amp;E",'Labor Loading Matrix'!J275,0),IF('CLINs &amp; Ceiling Rates'!$D$240="F&amp;E",'Labor Loading Matrix'!K275,0),IF('CLINs &amp; Ceiling Rates'!$D$241="F&amp;E",'Labor Loading Matrix'!L275,0),IF('CLINs &amp; Ceiling Rates'!$D$242="F&amp;E",'Labor Loading Matrix'!M275,0),IF('CLINs &amp; Ceiling Rates'!$D$243="F&amp;E",'Labor Loading Matrix'!N275,0),IF('CLINs &amp; Ceiling Rates'!$D$244="F&amp;E",'Labor Loading Matrix'!O275,0),IF('CLINs &amp; Ceiling Rates'!$D$245="F&amp;E",'Labor Loading Matrix'!P275,0),IF('CLINs &amp; Ceiling Rates'!$D$246="F&amp;E",'Labor Loading Matrix'!Q275,0),IF('CLINs &amp; Ceiling Rates'!$D$247="F&amp;E",'Labor Loading Matrix'!R275,0),IF('CLINs &amp; Ceiling Rates'!$D$248="F&amp;E",'Labor Loading Matrix'!S275,0),IF('CLINs &amp; Ceiling Rates'!$D$249="F&amp;E",'Labor Loading Matrix'!T275,0),IF('CLINs &amp; Ceiling Rates'!$D$250="F&amp;E",'Labor Loading Matrix'!U275,0),IF('CLINs &amp; Ceiling Rates'!$D$251="F&amp;E",'Labor Loading Matrix'!V275,0),IF('CLINs &amp; Ceiling Rates'!$D$252="F&amp;E",'Labor Loading Matrix'!W275,0),IF('CLINs &amp; Ceiling Rates'!$D$253="F&amp;E",'Labor Loading Matrix'!X275,0),IF('CLINs &amp; Ceiling Rates'!$D$254="F&amp;E",'Labor Loading Matrix'!Y275,0),IF('CLINs &amp; Ceiling Rates'!$D$255="F&amp;E",'Labor Loading Matrix'!Z275,0),IF('CLINs &amp; Ceiling Rates'!$D$256="F&amp;E",'Labor Loading Matrix'!AA275,0))</f>
        <v>0</v>
      </c>
      <c r="G275" s="175">
        <f>SUM(IF('CLINs &amp; Ceiling Rates'!$D$237="R&amp;D",'Labor Loading Matrix'!H275,0),IF('CLINs &amp; Ceiling Rates'!$D$238="R&amp;D",'Labor Loading Matrix'!I275,0),IF('CLINs &amp; Ceiling Rates'!$D$239="R&amp;D",'Labor Loading Matrix'!J275,0),IF('CLINs &amp; Ceiling Rates'!$D$240="R&amp;D",'Labor Loading Matrix'!K275,0),IF('CLINs &amp; Ceiling Rates'!$D$241="R&amp;D",'Labor Loading Matrix'!L275,0),IF('CLINs &amp; Ceiling Rates'!$D$242="R&amp;D",'Labor Loading Matrix'!M275,0),IF('CLINs &amp; Ceiling Rates'!$D$243="R&amp;D",'Labor Loading Matrix'!N275,0),IF('CLINs &amp; Ceiling Rates'!$D$244="R&amp;D",'Labor Loading Matrix'!O275,0),IF('CLINs &amp; Ceiling Rates'!$D$245="R&amp;D",'Labor Loading Matrix'!P275,0),IF('CLINs &amp; Ceiling Rates'!$D$246="R&amp;D",'Labor Loading Matrix'!Q275,0),IF('CLINs &amp; Ceiling Rates'!$D$247="R&amp;D",'Labor Loading Matrix'!R275,0),IF('CLINs &amp; Ceiling Rates'!$D$248="R&amp;D",'Labor Loading Matrix'!S275,0),IF('CLINs &amp; Ceiling Rates'!$D$249="R&amp;D",'Labor Loading Matrix'!T275,0),IF('CLINs &amp; Ceiling Rates'!$D$250="R&amp;D",'Labor Loading Matrix'!U275,0),IF('CLINs &amp; Ceiling Rates'!$D$251="R&amp;D",'Labor Loading Matrix'!V275,0),IF('CLINs &amp; Ceiling Rates'!$D$252="R&amp;D",'Labor Loading Matrix'!W275,0),IF('CLINs &amp; Ceiling Rates'!$D$253="R&amp;D",'Labor Loading Matrix'!X275,0),IF('CLINs &amp; Ceiling Rates'!$D$254="R&amp;D",'Labor Loading Matrix'!Y275,0),IF('CLINs &amp; Ceiling Rates'!$D$255="R&amp;D",'Labor Loading Matrix'!Z275,0),IF('CLINs &amp; Ceiling Rates'!$D$256="R&amp;D",'Labor Loading Matrix'!AA275,0))</f>
        <v>0</v>
      </c>
      <c r="H275" s="136"/>
      <c r="I275" s="136"/>
      <c r="J275" s="136"/>
      <c r="K275" s="136"/>
      <c r="L275" s="136"/>
      <c r="M275" s="136"/>
      <c r="N275" s="136"/>
      <c r="O275" s="136"/>
      <c r="P275" s="136"/>
      <c r="Q275" s="136"/>
      <c r="R275" s="136"/>
      <c r="S275" s="136"/>
      <c r="T275" s="136"/>
      <c r="U275" s="136"/>
      <c r="V275" s="136"/>
      <c r="W275" s="136"/>
      <c r="X275" s="136"/>
      <c r="Y275" s="136"/>
      <c r="Z275" s="136"/>
      <c r="AA275" s="136"/>
    </row>
    <row r="276" spans="1:27" s="73" customFormat="1" ht="18" hidden="1" customHeight="1" x14ac:dyDescent="0.25">
      <c r="A276" s="173">
        <f>'CLINs &amp; Ceiling Rates'!B63</f>
        <v>0</v>
      </c>
      <c r="B276" s="173">
        <f>'CLINs &amp; Ceiling Rates'!C63</f>
        <v>0</v>
      </c>
      <c r="C276" s="174" t="str">
        <f>'CLINs &amp; Ceiling Rates'!$G63</f>
        <v/>
      </c>
      <c r="D276" s="211">
        <f>IF('CLINs &amp; Ceiling Rates'!D292="",SUM('Labor Loading Matrix'!H276:AA276),SUM(E276:F276))</f>
        <v>0</v>
      </c>
      <c r="E276" s="175">
        <f>SUM(IF('CLINs &amp; Ceiling Rates'!$D$237="OPS",'Labor Loading Matrix'!H276,0),IF('CLINs &amp; Ceiling Rates'!$D$238="OPS",'Labor Loading Matrix'!I276,0),IF('CLINs &amp; Ceiling Rates'!$D$239="OPS",'Labor Loading Matrix'!J276,0),IF('CLINs &amp; Ceiling Rates'!$D$240="OPS",'Labor Loading Matrix'!K276,0),IF('CLINs &amp; Ceiling Rates'!$D$241="OPS",'Labor Loading Matrix'!L276,0),IF('CLINs &amp; Ceiling Rates'!$D$242="OPS",'Labor Loading Matrix'!M276,0),IF('CLINs &amp; Ceiling Rates'!$D$243="OPS",'Labor Loading Matrix'!N276,0),IF('CLINs &amp; Ceiling Rates'!$D$244="OPS",'Labor Loading Matrix'!O276,0),IF('CLINs &amp; Ceiling Rates'!$D$245="OPS",'Labor Loading Matrix'!P276,0),IF('CLINs &amp; Ceiling Rates'!$D$246="OPS",'Labor Loading Matrix'!Q276,0),IF('CLINs &amp; Ceiling Rates'!$D$247="OPS",'Labor Loading Matrix'!R276,0),IF('CLINs &amp; Ceiling Rates'!$D$248="OPS",'Labor Loading Matrix'!S276,0),IF('CLINs &amp; Ceiling Rates'!$D$249="OPS",'Labor Loading Matrix'!T276,0),IF('CLINs &amp; Ceiling Rates'!$D$250="OPS",'Labor Loading Matrix'!U276,0),IF('CLINs &amp; Ceiling Rates'!$D$251="OPS",'Labor Loading Matrix'!V276,0),IF('CLINs &amp; Ceiling Rates'!$D$252="OPS",'Labor Loading Matrix'!W276,0),IF('CLINs &amp; Ceiling Rates'!$D$253="OPS",'Labor Loading Matrix'!X276,0),IF('CLINs &amp; Ceiling Rates'!$D$254="OPS",'Labor Loading Matrix'!Y276,0),IF('CLINs &amp; Ceiling Rates'!$D$255="OPS",'Labor Loading Matrix'!Z276,0),IF('CLINs &amp; Ceiling Rates'!$D$256="OPS",'Labor Loading Matrix'!AA276,0))</f>
        <v>0</v>
      </c>
      <c r="F276" s="175">
        <f>SUM(IF('CLINs &amp; Ceiling Rates'!$D$237="F&amp;E",'Labor Loading Matrix'!H276,0),IF('CLINs &amp; Ceiling Rates'!$D$238="F&amp;E",'Labor Loading Matrix'!I276,0),IF('CLINs &amp; Ceiling Rates'!$D$239="F&amp;E",'Labor Loading Matrix'!J276,0),IF('CLINs &amp; Ceiling Rates'!$D$240="F&amp;E",'Labor Loading Matrix'!K276,0),IF('CLINs &amp; Ceiling Rates'!$D$241="F&amp;E",'Labor Loading Matrix'!L276,0),IF('CLINs &amp; Ceiling Rates'!$D$242="F&amp;E",'Labor Loading Matrix'!M276,0),IF('CLINs &amp; Ceiling Rates'!$D$243="F&amp;E",'Labor Loading Matrix'!N276,0),IF('CLINs &amp; Ceiling Rates'!$D$244="F&amp;E",'Labor Loading Matrix'!O276,0),IF('CLINs &amp; Ceiling Rates'!$D$245="F&amp;E",'Labor Loading Matrix'!P276,0),IF('CLINs &amp; Ceiling Rates'!$D$246="F&amp;E",'Labor Loading Matrix'!Q276,0),IF('CLINs &amp; Ceiling Rates'!$D$247="F&amp;E",'Labor Loading Matrix'!R276,0),IF('CLINs &amp; Ceiling Rates'!$D$248="F&amp;E",'Labor Loading Matrix'!S276,0),IF('CLINs &amp; Ceiling Rates'!$D$249="F&amp;E",'Labor Loading Matrix'!T276,0),IF('CLINs &amp; Ceiling Rates'!$D$250="F&amp;E",'Labor Loading Matrix'!U276,0),IF('CLINs &amp; Ceiling Rates'!$D$251="F&amp;E",'Labor Loading Matrix'!V276,0),IF('CLINs &amp; Ceiling Rates'!$D$252="F&amp;E",'Labor Loading Matrix'!W276,0),IF('CLINs &amp; Ceiling Rates'!$D$253="F&amp;E",'Labor Loading Matrix'!X276,0),IF('CLINs &amp; Ceiling Rates'!$D$254="F&amp;E",'Labor Loading Matrix'!Y276,0),IF('CLINs &amp; Ceiling Rates'!$D$255="F&amp;E",'Labor Loading Matrix'!Z276,0),IF('CLINs &amp; Ceiling Rates'!$D$256="F&amp;E",'Labor Loading Matrix'!AA276,0))</f>
        <v>0</v>
      </c>
      <c r="G276" s="175">
        <f>SUM(IF('CLINs &amp; Ceiling Rates'!$D$237="R&amp;D",'Labor Loading Matrix'!H276,0),IF('CLINs &amp; Ceiling Rates'!$D$238="R&amp;D",'Labor Loading Matrix'!I276,0),IF('CLINs &amp; Ceiling Rates'!$D$239="R&amp;D",'Labor Loading Matrix'!J276,0),IF('CLINs &amp; Ceiling Rates'!$D$240="R&amp;D",'Labor Loading Matrix'!K276,0),IF('CLINs &amp; Ceiling Rates'!$D$241="R&amp;D",'Labor Loading Matrix'!L276,0),IF('CLINs &amp; Ceiling Rates'!$D$242="R&amp;D",'Labor Loading Matrix'!M276,0),IF('CLINs &amp; Ceiling Rates'!$D$243="R&amp;D",'Labor Loading Matrix'!N276,0),IF('CLINs &amp; Ceiling Rates'!$D$244="R&amp;D",'Labor Loading Matrix'!O276,0),IF('CLINs &amp; Ceiling Rates'!$D$245="R&amp;D",'Labor Loading Matrix'!P276,0),IF('CLINs &amp; Ceiling Rates'!$D$246="R&amp;D",'Labor Loading Matrix'!Q276,0),IF('CLINs &amp; Ceiling Rates'!$D$247="R&amp;D",'Labor Loading Matrix'!R276,0),IF('CLINs &amp; Ceiling Rates'!$D$248="R&amp;D",'Labor Loading Matrix'!S276,0),IF('CLINs &amp; Ceiling Rates'!$D$249="R&amp;D",'Labor Loading Matrix'!T276,0),IF('CLINs &amp; Ceiling Rates'!$D$250="R&amp;D",'Labor Loading Matrix'!U276,0),IF('CLINs &amp; Ceiling Rates'!$D$251="R&amp;D",'Labor Loading Matrix'!V276,0),IF('CLINs &amp; Ceiling Rates'!$D$252="R&amp;D",'Labor Loading Matrix'!W276,0),IF('CLINs &amp; Ceiling Rates'!$D$253="R&amp;D",'Labor Loading Matrix'!X276,0),IF('CLINs &amp; Ceiling Rates'!$D$254="R&amp;D",'Labor Loading Matrix'!Y276,0),IF('CLINs &amp; Ceiling Rates'!$D$255="R&amp;D",'Labor Loading Matrix'!Z276,0),IF('CLINs &amp; Ceiling Rates'!$D$256="R&amp;D",'Labor Loading Matrix'!AA276,0))</f>
        <v>0</v>
      </c>
      <c r="H276" s="136"/>
      <c r="I276" s="136"/>
      <c r="J276" s="136"/>
      <c r="K276" s="136"/>
      <c r="L276" s="136"/>
      <c r="M276" s="136"/>
      <c r="N276" s="136"/>
      <c r="O276" s="136"/>
      <c r="P276" s="136"/>
      <c r="Q276" s="136"/>
      <c r="R276" s="136"/>
      <c r="S276" s="136"/>
      <c r="T276" s="136"/>
      <c r="U276" s="136"/>
      <c r="V276" s="136"/>
      <c r="W276" s="136"/>
      <c r="X276" s="136"/>
      <c r="Y276" s="136"/>
      <c r="Z276" s="136"/>
      <c r="AA276" s="136"/>
    </row>
    <row r="277" spans="1:27" s="73" customFormat="1" ht="18" hidden="1" customHeight="1" x14ac:dyDescent="0.25">
      <c r="A277" s="173">
        <f>'CLINs &amp; Ceiling Rates'!B64</f>
        <v>0</v>
      </c>
      <c r="B277" s="173">
        <f>'CLINs &amp; Ceiling Rates'!C64</f>
        <v>0</v>
      </c>
      <c r="C277" s="174" t="str">
        <f>'CLINs &amp; Ceiling Rates'!$G64</f>
        <v/>
      </c>
      <c r="D277" s="211">
        <f>IF('CLINs &amp; Ceiling Rates'!D293="",SUM('Labor Loading Matrix'!H277:AA277),SUM(E277:F277))</f>
        <v>0</v>
      </c>
      <c r="E277" s="175">
        <f>SUM(IF('CLINs &amp; Ceiling Rates'!$D$237="OPS",'Labor Loading Matrix'!H277,0),IF('CLINs &amp; Ceiling Rates'!$D$238="OPS",'Labor Loading Matrix'!I277,0),IF('CLINs &amp; Ceiling Rates'!$D$239="OPS",'Labor Loading Matrix'!J277,0),IF('CLINs &amp; Ceiling Rates'!$D$240="OPS",'Labor Loading Matrix'!K277,0),IF('CLINs &amp; Ceiling Rates'!$D$241="OPS",'Labor Loading Matrix'!L277,0),IF('CLINs &amp; Ceiling Rates'!$D$242="OPS",'Labor Loading Matrix'!M277,0),IF('CLINs &amp; Ceiling Rates'!$D$243="OPS",'Labor Loading Matrix'!N277,0),IF('CLINs &amp; Ceiling Rates'!$D$244="OPS",'Labor Loading Matrix'!O277,0),IF('CLINs &amp; Ceiling Rates'!$D$245="OPS",'Labor Loading Matrix'!P277,0),IF('CLINs &amp; Ceiling Rates'!$D$246="OPS",'Labor Loading Matrix'!Q277,0),IF('CLINs &amp; Ceiling Rates'!$D$247="OPS",'Labor Loading Matrix'!R277,0),IF('CLINs &amp; Ceiling Rates'!$D$248="OPS",'Labor Loading Matrix'!S277,0),IF('CLINs &amp; Ceiling Rates'!$D$249="OPS",'Labor Loading Matrix'!T277,0),IF('CLINs &amp; Ceiling Rates'!$D$250="OPS",'Labor Loading Matrix'!U277,0),IF('CLINs &amp; Ceiling Rates'!$D$251="OPS",'Labor Loading Matrix'!V277,0),IF('CLINs &amp; Ceiling Rates'!$D$252="OPS",'Labor Loading Matrix'!W277,0),IF('CLINs &amp; Ceiling Rates'!$D$253="OPS",'Labor Loading Matrix'!X277,0),IF('CLINs &amp; Ceiling Rates'!$D$254="OPS",'Labor Loading Matrix'!Y277,0),IF('CLINs &amp; Ceiling Rates'!$D$255="OPS",'Labor Loading Matrix'!Z277,0),IF('CLINs &amp; Ceiling Rates'!$D$256="OPS",'Labor Loading Matrix'!AA277,0))</f>
        <v>0</v>
      </c>
      <c r="F277" s="175">
        <f>SUM(IF('CLINs &amp; Ceiling Rates'!$D$237="F&amp;E",'Labor Loading Matrix'!H277,0),IF('CLINs &amp; Ceiling Rates'!$D$238="F&amp;E",'Labor Loading Matrix'!I277,0),IF('CLINs &amp; Ceiling Rates'!$D$239="F&amp;E",'Labor Loading Matrix'!J277,0),IF('CLINs &amp; Ceiling Rates'!$D$240="F&amp;E",'Labor Loading Matrix'!K277,0),IF('CLINs &amp; Ceiling Rates'!$D$241="F&amp;E",'Labor Loading Matrix'!L277,0),IF('CLINs &amp; Ceiling Rates'!$D$242="F&amp;E",'Labor Loading Matrix'!M277,0),IF('CLINs &amp; Ceiling Rates'!$D$243="F&amp;E",'Labor Loading Matrix'!N277,0),IF('CLINs &amp; Ceiling Rates'!$D$244="F&amp;E",'Labor Loading Matrix'!O277,0),IF('CLINs &amp; Ceiling Rates'!$D$245="F&amp;E",'Labor Loading Matrix'!P277,0),IF('CLINs &amp; Ceiling Rates'!$D$246="F&amp;E",'Labor Loading Matrix'!Q277,0),IF('CLINs &amp; Ceiling Rates'!$D$247="F&amp;E",'Labor Loading Matrix'!R277,0),IF('CLINs &amp; Ceiling Rates'!$D$248="F&amp;E",'Labor Loading Matrix'!S277,0),IF('CLINs &amp; Ceiling Rates'!$D$249="F&amp;E",'Labor Loading Matrix'!T277,0),IF('CLINs &amp; Ceiling Rates'!$D$250="F&amp;E",'Labor Loading Matrix'!U277,0),IF('CLINs &amp; Ceiling Rates'!$D$251="F&amp;E",'Labor Loading Matrix'!V277,0),IF('CLINs &amp; Ceiling Rates'!$D$252="F&amp;E",'Labor Loading Matrix'!W277,0),IF('CLINs &amp; Ceiling Rates'!$D$253="F&amp;E",'Labor Loading Matrix'!X277,0),IF('CLINs &amp; Ceiling Rates'!$D$254="F&amp;E",'Labor Loading Matrix'!Y277,0),IF('CLINs &amp; Ceiling Rates'!$D$255="F&amp;E",'Labor Loading Matrix'!Z277,0),IF('CLINs &amp; Ceiling Rates'!$D$256="F&amp;E",'Labor Loading Matrix'!AA277,0))</f>
        <v>0</v>
      </c>
      <c r="G277" s="175">
        <f>SUM(IF('CLINs &amp; Ceiling Rates'!$D$237="R&amp;D",'Labor Loading Matrix'!H277,0),IF('CLINs &amp; Ceiling Rates'!$D$238="R&amp;D",'Labor Loading Matrix'!I277,0),IF('CLINs &amp; Ceiling Rates'!$D$239="R&amp;D",'Labor Loading Matrix'!J277,0),IF('CLINs &amp; Ceiling Rates'!$D$240="R&amp;D",'Labor Loading Matrix'!K277,0),IF('CLINs &amp; Ceiling Rates'!$D$241="R&amp;D",'Labor Loading Matrix'!L277,0),IF('CLINs &amp; Ceiling Rates'!$D$242="R&amp;D",'Labor Loading Matrix'!M277,0),IF('CLINs &amp; Ceiling Rates'!$D$243="R&amp;D",'Labor Loading Matrix'!N277,0),IF('CLINs &amp; Ceiling Rates'!$D$244="R&amp;D",'Labor Loading Matrix'!O277,0),IF('CLINs &amp; Ceiling Rates'!$D$245="R&amp;D",'Labor Loading Matrix'!P277,0),IF('CLINs &amp; Ceiling Rates'!$D$246="R&amp;D",'Labor Loading Matrix'!Q277,0),IF('CLINs &amp; Ceiling Rates'!$D$247="R&amp;D",'Labor Loading Matrix'!R277,0),IF('CLINs &amp; Ceiling Rates'!$D$248="R&amp;D",'Labor Loading Matrix'!S277,0),IF('CLINs &amp; Ceiling Rates'!$D$249="R&amp;D",'Labor Loading Matrix'!T277,0),IF('CLINs &amp; Ceiling Rates'!$D$250="R&amp;D",'Labor Loading Matrix'!U277,0),IF('CLINs &amp; Ceiling Rates'!$D$251="R&amp;D",'Labor Loading Matrix'!V277,0),IF('CLINs &amp; Ceiling Rates'!$D$252="R&amp;D",'Labor Loading Matrix'!W277,0),IF('CLINs &amp; Ceiling Rates'!$D$253="R&amp;D",'Labor Loading Matrix'!X277,0),IF('CLINs &amp; Ceiling Rates'!$D$254="R&amp;D",'Labor Loading Matrix'!Y277,0),IF('CLINs &amp; Ceiling Rates'!$D$255="R&amp;D",'Labor Loading Matrix'!Z277,0),IF('CLINs &amp; Ceiling Rates'!$D$256="R&amp;D",'Labor Loading Matrix'!AA277,0))</f>
        <v>0</v>
      </c>
      <c r="H277" s="136"/>
      <c r="I277" s="136"/>
      <c r="J277" s="136"/>
      <c r="K277" s="136"/>
      <c r="L277" s="136"/>
      <c r="M277" s="136"/>
      <c r="N277" s="136"/>
      <c r="O277" s="136"/>
      <c r="P277" s="136"/>
      <c r="Q277" s="136"/>
      <c r="R277" s="136"/>
      <c r="S277" s="136"/>
      <c r="T277" s="136"/>
      <c r="U277" s="136"/>
      <c r="V277" s="136"/>
      <c r="W277" s="136"/>
      <c r="X277" s="136"/>
      <c r="Y277" s="136"/>
      <c r="Z277" s="136"/>
      <c r="AA277" s="136"/>
    </row>
    <row r="278" spans="1:27" s="73" customFormat="1" ht="18" hidden="1" customHeight="1" x14ac:dyDescent="0.25">
      <c r="A278" s="173">
        <f>'CLINs &amp; Ceiling Rates'!B65</f>
        <v>0</v>
      </c>
      <c r="B278" s="173">
        <f>'CLINs &amp; Ceiling Rates'!C65</f>
        <v>0</v>
      </c>
      <c r="C278" s="174" t="str">
        <f>'CLINs &amp; Ceiling Rates'!$G65</f>
        <v/>
      </c>
      <c r="D278" s="211">
        <f>IF('CLINs &amp; Ceiling Rates'!D294="",SUM('Labor Loading Matrix'!H278:AA278),SUM(E278:F278))</f>
        <v>0</v>
      </c>
      <c r="E278" s="175">
        <f>SUM(IF('CLINs &amp; Ceiling Rates'!$D$237="OPS",'Labor Loading Matrix'!H278,0),IF('CLINs &amp; Ceiling Rates'!$D$238="OPS",'Labor Loading Matrix'!I278,0),IF('CLINs &amp; Ceiling Rates'!$D$239="OPS",'Labor Loading Matrix'!J278,0),IF('CLINs &amp; Ceiling Rates'!$D$240="OPS",'Labor Loading Matrix'!K278,0),IF('CLINs &amp; Ceiling Rates'!$D$241="OPS",'Labor Loading Matrix'!L278,0),IF('CLINs &amp; Ceiling Rates'!$D$242="OPS",'Labor Loading Matrix'!M278,0),IF('CLINs &amp; Ceiling Rates'!$D$243="OPS",'Labor Loading Matrix'!N278,0),IF('CLINs &amp; Ceiling Rates'!$D$244="OPS",'Labor Loading Matrix'!O278,0),IF('CLINs &amp; Ceiling Rates'!$D$245="OPS",'Labor Loading Matrix'!P278,0),IF('CLINs &amp; Ceiling Rates'!$D$246="OPS",'Labor Loading Matrix'!Q278,0),IF('CLINs &amp; Ceiling Rates'!$D$247="OPS",'Labor Loading Matrix'!R278,0),IF('CLINs &amp; Ceiling Rates'!$D$248="OPS",'Labor Loading Matrix'!S278,0),IF('CLINs &amp; Ceiling Rates'!$D$249="OPS",'Labor Loading Matrix'!T278,0),IF('CLINs &amp; Ceiling Rates'!$D$250="OPS",'Labor Loading Matrix'!U278,0),IF('CLINs &amp; Ceiling Rates'!$D$251="OPS",'Labor Loading Matrix'!V278,0),IF('CLINs &amp; Ceiling Rates'!$D$252="OPS",'Labor Loading Matrix'!W278,0),IF('CLINs &amp; Ceiling Rates'!$D$253="OPS",'Labor Loading Matrix'!X278,0),IF('CLINs &amp; Ceiling Rates'!$D$254="OPS",'Labor Loading Matrix'!Y278,0),IF('CLINs &amp; Ceiling Rates'!$D$255="OPS",'Labor Loading Matrix'!Z278,0),IF('CLINs &amp; Ceiling Rates'!$D$256="OPS",'Labor Loading Matrix'!AA278,0))</f>
        <v>0</v>
      </c>
      <c r="F278" s="175">
        <f>SUM(IF('CLINs &amp; Ceiling Rates'!$D$237="F&amp;E",'Labor Loading Matrix'!H278,0),IF('CLINs &amp; Ceiling Rates'!$D$238="F&amp;E",'Labor Loading Matrix'!I278,0),IF('CLINs &amp; Ceiling Rates'!$D$239="F&amp;E",'Labor Loading Matrix'!J278,0),IF('CLINs &amp; Ceiling Rates'!$D$240="F&amp;E",'Labor Loading Matrix'!K278,0),IF('CLINs &amp; Ceiling Rates'!$D$241="F&amp;E",'Labor Loading Matrix'!L278,0),IF('CLINs &amp; Ceiling Rates'!$D$242="F&amp;E",'Labor Loading Matrix'!M278,0),IF('CLINs &amp; Ceiling Rates'!$D$243="F&amp;E",'Labor Loading Matrix'!N278,0),IF('CLINs &amp; Ceiling Rates'!$D$244="F&amp;E",'Labor Loading Matrix'!O278,0),IF('CLINs &amp; Ceiling Rates'!$D$245="F&amp;E",'Labor Loading Matrix'!P278,0),IF('CLINs &amp; Ceiling Rates'!$D$246="F&amp;E",'Labor Loading Matrix'!Q278,0),IF('CLINs &amp; Ceiling Rates'!$D$247="F&amp;E",'Labor Loading Matrix'!R278,0),IF('CLINs &amp; Ceiling Rates'!$D$248="F&amp;E",'Labor Loading Matrix'!S278,0),IF('CLINs &amp; Ceiling Rates'!$D$249="F&amp;E",'Labor Loading Matrix'!T278,0),IF('CLINs &amp; Ceiling Rates'!$D$250="F&amp;E",'Labor Loading Matrix'!U278,0),IF('CLINs &amp; Ceiling Rates'!$D$251="F&amp;E",'Labor Loading Matrix'!V278,0),IF('CLINs &amp; Ceiling Rates'!$D$252="F&amp;E",'Labor Loading Matrix'!W278,0),IF('CLINs &amp; Ceiling Rates'!$D$253="F&amp;E",'Labor Loading Matrix'!X278,0),IF('CLINs &amp; Ceiling Rates'!$D$254="F&amp;E",'Labor Loading Matrix'!Y278,0),IF('CLINs &amp; Ceiling Rates'!$D$255="F&amp;E",'Labor Loading Matrix'!Z278,0),IF('CLINs &amp; Ceiling Rates'!$D$256="F&amp;E",'Labor Loading Matrix'!AA278,0))</f>
        <v>0</v>
      </c>
      <c r="G278" s="175">
        <f>SUM(IF('CLINs &amp; Ceiling Rates'!$D$237="R&amp;D",'Labor Loading Matrix'!H278,0),IF('CLINs &amp; Ceiling Rates'!$D$238="R&amp;D",'Labor Loading Matrix'!I278,0),IF('CLINs &amp; Ceiling Rates'!$D$239="R&amp;D",'Labor Loading Matrix'!J278,0),IF('CLINs &amp; Ceiling Rates'!$D$240="R&amp;D",'Labor Loading Matrix'!K278,0),IF('CLINs &amp; Ceiling Rates'!$D$241="R&amp;D",'Labor Loading Matrix'!L278,0),IF('CLINs &amp; Ceiling Rates'!$D$242="R&amp;D",'Labor Loading Matrix'!M278,0),IF('CLINs &amp; Ceiling Rates'!$D$243="R&amp;D",'Labor Loading Matrix'!N278,0),IF('CLINs &amp; Ceiling Rates'!$D$244="R&amp;D",'Labor Loading Matrix'!O278,0),IF('CLINs &amp; Ceiling Rates'!$D$245="R&amp;D",'Labor Loading Matrix'!P278,0),IF('CLINs &amp; Ceiling Rates'!$D$246="R&amp;D",'Labor Loading Matrix'!Q278,0),IF('CLINs &amp; Ceiling Rates'!$D$247="R&amp;D",'Labor Loading Matrix'!R278,0),IF('CLINs &amp; Ceiling Rates'!$D$248="R&amp;D",'Labor Loading Matrix'!S278,0),IF('CLINs &amp; Ceiling Rates'!$D$249="R&amp;D",'Labor Loading Matrix'!T278,0),IF('CLINs &amp; Ceiling Rates'!$D$250="R&amp;D",'Labor Loading Matrix'!U278,0),IF('CLINs &amp; Ceiling Rates'!$D$251="R&amp;D",'Labor Loading Matrix'!V278,0),IF('CLINs &amp; Ceiling Rates'!$D$252="R&amp;D",'Labor Loading Matrix'!W278,0),IF('CLINs &amp; Ceiling Rates'!$D$253="R&amp;D",'Labor Loading Matrix'!X278,0),IF('CLINs &amp; Ceiling Rates'!$D$254="R&amp;D",'Labor Loading Matrix'!Y278,0),IF('CLINs &amp; Ceiling Rates'!$D$255="R&amp;D",'Labor Loading Matrix'!Z278,0),IF('CLINs &amp; Ceiling Rates'!$D$256="R&amp;D",'Labor Loading Matrix'!AA278,0))</f>
        <v>0</v>
      </c>
      <c r="H278" s="136"/>
      <c r="I278" s="136"/>
      <c r="J278" s="136"/>
      <c r="K278" s="136"/>
      <c r="L278" s="136"/>
      <c r="M278" s="136"/>
      <c r="N278" s="136"/>
      <c r="O278" s="136"/>
      <c r="P278" s="136"/>
      <c r="Q278" s="136"/>
      <c r="R278" s="136"/>
      <c r="S278" s="136"/>
      <c r="T278" s="136"/>
      <c r="U278" s="136"/>
      <c r="V278" s="136"/>
      <c r="W278" s="136"/>
      <c r="X278" s="136"/>
      <c r="Y278" s="136"/>
      <c r="Z278" s="136"/>
      <c r="AA278" s="136"/>
    </row>
    <row r="279" spans="1:27" s="73" customFormat="1" ht="18" hidden="1" customHeight="1" x14ac:dyDescent="0.25">
      <c r="A279" s="173">
        <f>'CLINs &amp; Ceiling Rates'!B66</f>
        <v>0</v>
      </c>
      <c r="B279" s="173">
        <f>'CLINs &amp; Ceiling Rates'!C66</f>
        <v>0</v>
      </c>
      <c r="C279" s="174" t="str">
        <f>'CLINs &amp; Ceiling Rates'!$G66</f>
        <v/>
      </c>
      <c r="D279" s="211">
        <f>IF('CLINs &amp; Ceiling Rates'!D295="",SUM('Labor Loading Matrix'!H279:AA279),SUM(E279:F279))</f>
        <v>0</v>
      </c>
      <c r="E279" s="175">
        <f>SUM(IF('CLINs &amp; Ceiling Rates'!$D$237="OPS",'Labor Loading Matrix'!H279,0),IF('CLINs &amp; Ceiling Rates'!$D$238="OPS",'Labor Loading Matrix'!I279,0),IF('CLINs &amp; Ceiling Rates'!$D$239="OPS",'Labor Loading Matrix'!J279,0),IF('CLINs &amp; Ceiling Rates'!$D$240="OPS",'Labor Loading Matrix'!K279,0),IF('CLINs &amp; Ceiling Rates'!$D$241="OPS",'Labor Loading Matrix'!L279,0),IF('CLINs &amp; Ceiling Rates'!$D$242="OPS",'Labor Loading Matrix'!M279,0),IF('CLINs &amp; Ceiling Rates'!$D$243="OPS",'Labor Loading Matrix'!N279,0),IF('CLINs &amp; Ceiling Rates'!$D$244="OPS",'Labor Loading Matrix'!O279,0),IF('CLINs &amp; Ceiling Rates'!$D$245="OPS",'Labor Loading Matrix'!P279,0),IF('CLINs &amp; Ceiling Rates'!$D$246="OPS",'Labor Loading Matrix'!Q279,0),IF('CLINs &amp; Ceiling Rates'!$D$247="OPS",'Labor Loading Matrix'!R279,0),IF('CLINs &amp; Ceiling Rates'!$D$248="OPS",'Labor Loading Matrix'!S279,0),IF('CLINs &amp; Ceiling Rates'!$D$249="OPS",'Labor Loading Matrix'!T279,0),IF('CLINs &amp; Ceiling Rates'!$D$250="OPS",'Labor Loading Matrix'!U279,0),IF('CLINs &amp; Ceiling Rates'!$D$251="OPS",'Labor Loading Matrix'!V279,0),IF('CLINs &amp; Ceiling Rates'!$D$252="OPS",'Labor Loading Matrix'!W279,0),IF('CLINs &amp; Ceiling Rates'!$D$253="OPS",'Labor Loading Matrix'!X279,0),IF('CLINs &amp; Ceiling Rates'!$D$254="OPS",'Labor Loading Matrix'!Y279,0),IF('CLINs &amp; Ceiling Rates'!$D$255="OPS",'Labor Loading Matrix'!Z279,0),IF('CLINs &amp; Ceiling Rates'!$D$256="OPS",'Labor Loading Matrix'!AA279,0))</f>
        <v>0</v>
      </c>
      <c r="F279" s="175">
        <f>SUM(IF('CLINs &amp; Ceiling Rates'!$D$237="F&amp;E",'Labor Loading Matrix'!H279,0),IF('CLINs &amp; Ceiling Rates'!$D$238="F&amp;E",'Labor Loading Matrix'!I279,0),IF('CLINs &amp; Ceiling Rates'!$D$239="F&amp;E",'Labor Loading Matrix'!J279,0),IF('CLINs &amp; Ceiling Rates'!$D$240="F&amp;E",'Labor Loading Matrix'!K279,0),IF('CLINs &amp; Ceiling Rates'!$D$241="F&amp;E",'Labor Loading Matrix'!L279,0),IF('CLINs &amp; Ceiling Rates'!$D$242="F&amp;E",'Labor Loading Matrix'!M279,0),IF('CLINs &amp; Ceiling Rates'!$D$243="F&amp;E",'Labor Loading Matrix'!N279,0),IF('CLINs &amp; Ceiling Rates'!$D$244="F&amp;E",'Labor Loading Matrix'!O279,0),IF('CLINs &amp; Ceiling Rates'!$D$245="F&amp;E",'Labor Loading Matrix'!P279,0),IF('CLINs &amp; Ceiling Rates'!$D$246="F&amp;E",'Labor Loading Matrix'!Q279,0),IF('CLINs &amp; Ceiling Rates'!$D$247="F&amp;E",'Labor Loading Matrix'!R279,0),IF('CLINs &amp; Ceiling Rates'!$D$248="F&amp;E",'Labor Loading Matrix'!S279,0),IF('CLINs &amp; Ceiling Rates'!$D$249="F&amp;E",'Labor Loading Matrix'!T279,0),IF('CLINs &amp; Ceiling Rates'!$D$250="F&amp;E",'Labor Loading Matrix'!U279,0),IF('CLINs &amp; Ceiling Rates'!$D$251="F&amp;E",'Labor Loading Matrix'!V279,0),IF('CLINs &amp; Ceiling Rates'!$D$252="F&amp;E",'Labor Loading Matrix'!W279,0),IF('CLINs &amp; Ceiling Rates'!$D$253="F&amp;E",'Labor Loading Matrix'!X279,0),IF('CLINs &amp; Ceiling Rates'!$D$254="F&amp;E",'Labor Loading Matrix'!Y279,0),IF('CLINs &amp; Ceiling Rates'!$D$255="F&amp;E",'Labor Loading Matrix'!Z279,0),IF('CLINs &amp; Ceiling Rates'!$D$256="F&amp;E",'Labor Loading Matrix'!AA279,0))</f>
        <v>0</v>
      </c>
      <c r="G279" s="175">
        <f>SUM(IF('CLINs &amp; Ceiling Rates'!$D$237="R&amp;D",'Labor Loading Matrix'!H279,0),IF('CLINs &amp; Ceiling Rates'!$D$238="R&amp;D",'Labor Loading Matrix'!I279,0),IF('CLINs &amp; Ceiling Rates'!$D$239="R&amp;D",'Labor Loading Matrix'!J279,0),IF('CLINs &amp; Ceiling Rates'!$D$240="R&amp;D",'Labor Loading Matrix'!K279,0),IF('CLINs &amp; Ceiling Rates'!$D$241="R&amp;D",'Labor Loading Matrix'!L279,0),IF('CLINs &amp; Ceiling Rates'!$D$242="R&amp;D",'Labor Loading Matrix'!M279,0),IF('CLINs &amp; Ceiling Rates'!$D$243="R&amp;D",'Labor Loading Matrix'!N279,0),IF('CLINs &amp; Ceiling Rates'!$D$244="R&amp;D",'Labor Loading Matrix'!O279,0),IF('CLINs &amp; Ceiling Rates'!$D$245="R&amp;D",'Labor Loading Matrix'!P279,0),IF('CLINs &amp; Ceiling Rates'!$D$246="R&amp;D",'Labor Loading Matrix'!Q279,0),IF('CLINs &amp; Ceiling Rates'!$D$247="R&amp;D",'Labor Loading Matrix'!R279,0),IF('CLINs &amp; Ceiling Rates'!$D$248="R&amp;D",'Labor Loading Matrix'!S279,0),IF('CLINs &amp; Ceiling Rates'!$D$249="R&amp;D",'Labor Loading Matrix'!T279,0),IF('CLINs &amp; Ceiling Rates'!$D$250="R&amp;D",'Labor Loading Matrix'!U279,0),IF('CLINs &amp; Ceiling Rates'!$D$251="R&amp;D",'Labor Loading Matrix'!V279,0),IF('CLINs &amp; Ceiling Rates'!$D$252="R&amp;D",'Labor Loading Matrix'!W279,0),IF('CLINs &amp; Ceiling Rates'!$D$253="R&amp;D",'Labor Loading Matrix'!X279,0),IF('CLINs &amp; Ceiling Rates'!$D$254="R&amp;D",'Labor Loading Matrix'!Y279,0),IF('CLINs &amp; Ceiling Rates'!$D$255="R&amp;D",'Labor Loading Matrix'!Z279,0),IF('CLINs &amp; Ceiling Rates'!$D$256="R&amp;D",'Labor Loading Matrix'!AA279,0))</f>
        <v>0</v>
      </c>
      <c r="H279" s="136"/>
      <c r="I279" s="136"/>
      <c r="J279" s="136"/>
      <c r="K279" s="136"/>
      <c r="L279" s="136"/>
      <c r="M279" s="136"/>
      <c r="N279" s="136"/>
      <c r="O279" s="136"/>
      <c r="P279" s="136"/>
      <c r="Q279" s="136"/>
      <c r="R279" s="136"/>
      <c r="S279" s="136"/>
      <c r="T279" s="136"/>
      <c r="U279" s="136"/>
      <c r="V279" s="136"/>
      <c r="W279" s="136"/>
      <c r="X279" s="136"/>
      <c r="Y279" s="136"/>
      <c r="Z279" s="136"/>
      <c r="AA279" s="136"/>
    </row>
    <row r="280" spans="1:27" s="73" customFormat="1" ht="18" hidden="1" customHeight="1" x14ac:dyDescent="0.25">
      <c r="A280" s="173">
        <f>'CLINs &amp; Ceiling Rates'!B67</f>
        <v>0</v>
      </c>
      <c r="B280" s="173">
        <f>'CLINs &amp; Ceiling Rates'!C67</f>
        <v>0</v>
      </c>
      <c r="C280" s="174" t="str">
        <f>'CLINs &amp; Ceiling Rates'!$G67</f>
        <v/>
      </c>
      <c r="D280" s="211">
        <f>IF('CLINs &amp; Ceiling Rates'!D296="",SUM('Labor Loading Matrix'!H280:AA280),SUM(E280:F280))</f>
        <v>0</v>
      </c>
      <c r="E280" s="175">
        <f>SUM(IF('CLINs &amp; Ceiling Rates'!$D$237="OPS",'Labor Loading Matrix'!H280,0),IF('CLINs &amp; Ceiling Rates'!$D$238="OPS",'Labor Loading Matrix'!I280,0),IF('CLINs &amp; Ceiling Rates'!$D$239="OPS",'Labor Loading Matrix'!J280,0),IF('CLINs &amp; Ceiling Rates'!$D$240="OPS",'Labor Loading Matrix'!K280,0),IF('CLINs &amp; Ceiling Rates'!$D$241="OPS",'Labor Loading Matrix'!L280,0),IF('CLINs &amp; Ceiling Rates'!$D$242="OPS",'Labor Loading Matrix'!M280,0),IF('CLINs &amp; Ceiling Rates'!$D$243="OPS",'Labor Loading Matrix'!N280,0),IF('CLINs &amp; Ceiling Rates'!$D$244="OPS",'Labor Loading Matrix'!O280,0),IF('CLINs &amp; Ceiling Rates'!$D$245="OPS",'Labor Loading Matrix'!P280,0),IF('CLINs &amp; Ceiling Rates'!$D$246="OPS",'Labor Loading Matrix'!Q280,0),IF('CLINs &amp; Ceiling Rates'!$D$247="OPS",'Labor Loading Matrix'!R280,0),IF('CLINs &amp; Ceiling Rates'!$D$248="OPS",'Labor Loading Matrix'!S280,0),IF('CLINs &amp; Ceiling Rates'!$D$249="OPS",'Labor Loading Matrix'!T280,0),IF('CLINs &amp; Ceiling Rates'!$D$250="OPS",'Labor Loading Matrix'!U280,0),IF('CLINs &amp; Ceiling Rates'!$D$251="OPS",'Labor Loading Matrix'!V280,0),IF('CLINs &amp; Ceiling Rates'!$D$252="OPS",'Labor Loading Matrix'!W280,0),IF('CLINs &amp; Ceiling Rates'!$D$253="OPS",'Labor Loading Matrix'!X280,0),IF('CLINs &amp; Ceiling Rates'!$D$254="OPS",'Labor Loading Matrix'!Y280,0),IF('CLINs &amp; Ceiling Rates'!$D$255="OPS",'Labor Loading Matrix'!Z280,0),IF('CLINs &amp; Ceiling Rates'!$D$256="OPS",'Labor Loading Matrix'!AA280,0))</f>
        <v>0</v>
      </c>
      <c r="F280" s="175">
        <f>SUM(IF('CLINs &amp; Ceiling Rates'!$D$237="F&amp;E",'Labor Loading Matrix'!H280,0),IF('CLINs &amp; Ceiling Rates'!$D$238="F&amp;E",'Labor Loading Matrix'!I280,0),IF('CLINs &amp; Ceiling Rates'!$D$239="F&amp;E",'Labor Loading Matrix'!J280,0),IF('CLINs &amp; Ceiling Rates'!$D$240="F&amp;E",'Labor Loading Matrix'!K280,0),IF('CLINs &amp; Ceiling Rates'!$D$241="F&amp;E",'Labor Loading Matrix'!L280,0),IF('CLINs &amp; Ceiling Rates'!$D$242="F&amp;E",'Labor Loading Matrix'!M280,0),IF('CLINs &amp; Ceiling Rates'!$D$243="F&amp;E",'Labor Loading Matrix'!N280,0),IF('CLINs &amp; Ceiling Rates'!$D$244="F&amp;E",'Labor Loading Matrix'!O280,0),IF('CLINs &amp; Ceiling Rates'!$D$245="F&amp;E",'Labor Loading Matrix'!P280,0),IF('CLINs &amp; Ceiling Rates'!$D$246="F&amp;E",'Labor Loading Matrix'!Q280,0),IF('CLINs &amp; Ceiling Rates'!$D$247="F&amp;E",'Labor Loading Matrix'!R280,0),IF('CLINs &amp; Ceiling Rates'!$D$248="F&amp;E",'Labor Loading Matrix'!S280,0),IF('CLINs &amp; Ceiling Rates'!$D$249="F&amp;E",'Labor Loading Matrix'!T280,0),IF('CLINs &amp; Ceiling Rates'!$D$250="F&amp;E",'Labor Loading Matrix'!U280,0),IF('CLINs &amp; Ceiling Rates'!$D$251="F&amp;E",'Labor Loading Matrix'!V280,0),IF('CLINs &amp; Ceiling Rates'!$D$252="F&amp;E",'Labor Loading Matrix'!W280,0),IF('CLINs &amp; Ceiling Rates'!$D$253="F&amp;E",'Labor Loading Matrix'!X280,0),IF('CLINs &amp; Ceiling Rates'!$D$254="F&amp;E",'Labor Loading Matrix'!Y280,0),IF('CLINs &amp; Ceiling Rates'!$D$255="F&amp;E",'Labor Loading Matrix'!Z280,0),IF('CLINs &amp; Ceiling Rates'!$D$256="F&amp;E",'Labor Loading Matrix'!AA280,0))</f>
        <v>0</v>
      </c>
      <c r="G280" s="175">
        <f>SUM(IF('CLINs &amp; Ceiling Rates'!$D$237="R&amp;D",'Labor Loading Matrix'!H280,0),IF('CLINs &amp; Ceiling Rates'!$D$238="R&amp;D",'Labor Loading Matrix'!I280,0),IF('CLINs &amp; Ceiling Rates'!$D$239="R&amp;D",'Labor Loading Matrix'!J280,0),IF('CLINs &amp; Ceiling Rates'!$D$240="R&amp;D",'Labor Loading Matrix'!K280,0),IF('CLINs &amp; Ceiling Rates'!$D$241="R&amp;D",'Labor Loading Matrix'!L280,0),IF('CLINs &amp; Ceiling Rates'!$D$242="R&amp;D",'Labor Loading Matrix'!M280,0),IF('CLINs &amp; Ceiling Rates'!$D$243="R&amp;D",'Labor Loading Matrix'!N280,0),IF('CLINs &amp; Ceiling Rates'!$D$244="R&amp;D",'Labor Loading Matrix'!O280,0),IF('CLINs &amp; Ceiling Rates'!$D$245="R&amp;D",'Labor Loading Matrix'!P280,0),IF('CLINs &amp; Ceiling Rates'!$D$246="R&amp;D",'Labor Loading Matrix'!Q280,0),IF('CLINs &amp; Ceiling Rates'!$D$247="R&amp;D",'Labor Loading Matrix'!R280,0),IF('CLINs &amp; Ceiling Rates'!$D$248="R&amp;D",'Labor Loading Matrix'!S280,0),IF('CLINs &amp; Ceiling Rates'!$D$249="R&amp;D",'Labor Loading Matrix'!T280,0),IF('CLINs &amp; Ceiling Rates'!$D$250="R&amp;D",'Labor Loading Matrix'!U280,0),IF('CLINs &amp; Ceiling Rates'!$D$251="R&amp;D",'Labor Loading Matrix'!V280,0),IF('CLINs &amp; Ceiling Rates'!$D$252="R&amp;D",'Labor Loading Matrix'!W280,0),IF('CLINs &amp; Ceiling Rates'!$D$253="R&amp;D",'Labor Loading Matrix'!X280,0),IF('CLINs &amp; Ceiling Rates'!$D$254="R&amp;D",'Labor Loading Matrix'!Y280,0),IF('CLINs &amp; Ceiling Rates'!$D$255="R&amp;D",'Labor Loading Matrix'!Z280,0),IF('CLINs &amp; Ceiling Rates'!$D$256="R&amp;D",'Labor Loading Matrix'!AA280,0))</f>
        <v>0</v>
      </c>
      <c r="H280" s="136"/>
      <c r="I280" s="136"/>
      <c r="J280" s="136"/>
      <c r="K280" s="136"/>
      <c r="L280" s="136"/>
      <c r="M280" s="136"/>
      <c r="N280" s="136"/>
      <c r="O280" s="136"/>
      <c r="P280" s="136"/>
      <c r="Q280" s="136"/>
      <c r="R280" s="136"/>
      <c r="S280" s="136"/>
      <c r="T280" s="136"/>
      <c r="U280" s="136"/>
      <c r="V280" s="136"/>
      <c r="W280" s="136"/>
      <c r="X280" s="136"/>
      <c r="Y280" s="136"/>
      <c r="Z280" s="136"/>
      <c r="AA280" s="136"/>
    </row>
    <row r="281" spans="1:27" s="73" customFormat="1" ht="18" hidden="1" customHeight="1" x14ac:dyDescent="0.25">
      <c r="A281" s="173">
        <f>'CLINs &amp; Ceiling Rates'!B68</f>
        <v>0</v>
      </c>
      <c r="B281" s="173">
        <f>'CLINs &amp; Ceiling Rates'!C68</f>
        <v>0</v>
      </c>
      <c r="C281" s="174" t="str">
        <f>'CLINs &amp; Ceiling Rates'!$G68</f>
        <v/>
      </c>
      <c r="D281" s="211">
        <f>IF('CLINs &amp; Ceiling Rates'!D297="",SUM('Labor Loading Matrix'!H281:AA281),SUM(E281:F281))</f>
        <v>0</v>
      </c>
      <c r="E281" s="175">
        <f>SUM(IF('CLINs &amp; Ceiling Rates'!$D$237="OPS",'Labor Loading Matrix'!H281,0),IF('CLINs &amp; Ceiling Rates'!$D$238="OPS",'Labor Loading Matrix'!I281,0),IF('CLINs &amp; Ceiling Rates'!$D$239="OPS",'Labor Loading Matrix'!J281,0),IF('CLINs &amp; Ceiling Rates'!$D$240="OPS",'Labor Loading Matrix'!K281,0),IF('CLINs &amp; Ceiling Rates'!$D$241="OPS",'Labor Loading Matrix'!L281,0),IF('CLINs &amp; Ceiling Rates'!$D$242="OPS",'Labor Loading Matrix'!M281,0),IF('CLINs &amp; Ceiling Rates'!$D$243="OPS",'Labor Loading Matrix'!N281,0),IF('CLINs &amp; Ceiling Rates'!$D$244="OPS",'Labor Loading Matrix'!O281,0),IF('CLINs &amp; Ceiling Rates'!$D$245="OPS",'Labor Loading Matrix'!P281,0),IF('CLINs &amp; Ceiling Rates'!$D$246="OPS",'Labor Loading Matrix'!Q281,0),IF('CLINs &amp; Ceiling Rates'!$D$247="OPS",'Labor Loading Matrix'!R281,0),IF('CLINs &amp; Ceiling Rates'!$D$248="OPS",'Labor Loading Matrix'!S281,0),IF('CLINs &amp; Ceiling Rates'!$D$249="OPS",'Labor Loading Matrix'!T281,0),IF('CLINs &amp; Ceiling Rates'!$D$250="OPS",'Labor Loading Matrix'!U281,0),IF('CLINs &amp; Ceiling Rates'!$D$251="OPS",'Labor Loading Matrix'!V281,0),IF('CLINs &amp; Ceiling Rates'!$D$252="OPS",'Labor Loading Matrix'!W281,0),IF('CLINs &amp; Ceiling Rates'!$D$253="OPS",'Labor Loading Matrix'!X281,0),IF('CLINs &amp; Ceiling Rates'!$D$254="OPS",'Labor Loading Matrix'!Y281,0),IF('CLINs &amp; Ceiling Rates'!$D$255="OPS",'Labor Loading Matrix'!Z281,0),IF('CLINs &amp; Ceiling Rates'!$D$256="OPS",'Labor Loading Matrix'!AA281,0))</f>
        <v>0</v>
      </c>
      <c r="F281" s="175">
        <f>SUM(IF('CLINs &amp; Ceiling Rates'!$D$237="F&amp;E",'Labor Loading Matrix'!H281,0),IF('CLINs &amp; Ceiling Rates'!$D$238="F&amp;E",'Labor Loading Matrix'!I281,0),IF('CLINs &amp; Ceiling Rates'!$D$239="F&amp;E",'Labor Loading Matrix'!J281,0),IF('CLINs &amp; Ceiling Rates'!$D$240="F&amp;E",'Labor Loading Matrix'!K281,0),IF('CLINs &amp; Ceiling Rates'!$D$241="F&amp;E",'Labor Loading Matrix'!L281,0),IF('CLINs &amp; Ceiling Rates'!$D$242="F&amp;E",'Labor Loading Matrix'!M281,0),IF('CLINs &amp; Ceiling Rates'!$D$243="F&amp;E",'Labor Loading Matrix'!N281,0),IF('CLINs &amp; Ceiling Rates'!$D$244="F&amp;E",'Labor Loading Matrix'!O281,0),IF('CLINs &amp; Ceiling Rates'!$D$245="F&amp;E",'Labor Loading Matrix'!P281,0),IF('CLINs &amp; Ceiling Rates'!$D$246="F&amp;E",'Labor Loading Matrix'!Q281,0),IF('CLINs &amp; Ceiling Rates'!$D$247="F&amp;E",'Labor Loading Matrix'!R281,0),IF('CLINs &amp; Ceiling Rates'!$D$248="F&amp;E",'Labor Loading Matrix'!S281,0),IF('CLINs &amp; Ceiling Rates'!$D$249="F&amp;E",'Labor Loading Matrix'!T281,0),IF('CLINs &amp; Ceiling Rates'!$D$250="F&amp;E",'Labor Loading Matrix'!U281,0),IF('CLINs &amp; Ceiling Rates'!$D$251="F&amp;E",'Labor Loading Matrix'!V281,0),IF('CLINs &amp; Ceiling Rates'!$D$252="F&amp;E",'Labor Loading Matrix'!W281,0),IF('CLINs &amp; Ceiling Rates'!$D$253="F&amp;E",'Labor Loading Matrix'!X281,0),IF('CLINs &amp; Ceiling Rates'!$D$254="F&amp;E",'Labor Loading Matrix'!Y281,0),IF('CLINs &amp; Ceiling Rates'!$D$255="F&amp;E",'Labor Loading Matrix'!Z281,0),IF('CLINs &amp; Ceiling Rates'!$D$256="F&amp;E",'Labor Loading Matrix'!AA281,0))</f>
        <v>0</v>
      </c>
      <c r="G281" s="175">
        <f>SUM(IF('CLINs &amp; Ceiling Rates'!$D$237="R&amp;D",'Labor Loading Matrix'!H281,0),IF('CLINs &amp; Ceiling Rates'!$D$238="R&amp;D",'Labor Loading Matrix'!I281,0),IF('CLINs &amp; Ceiling Rates'!$D$239="R&amp;D",'Labor Loading Matrix'!J281,0),IF('CLINs &amp; Ceiling Rates'!$D$240="R&amp;D",'Labor Loading Matrix'!K281,0),IF('CLINs &amp; Ceiling Rates'!$D$241="R&amp;D",'Labor Loading Matrix'!L281,0),IF('CLINs &amp; Ceiling Rates'!$D$242="R&amp;D",'Labor Loading Matrix'!M281,0),IF('CLINs &amp; Ceiling Rates'!$D$243="R&amp;D",'Labor Loading Matrix'!N281,0),IF('CLINs &amp; Ceiling Rates'!$D$244="R&amp;D",'Labor Loading Matrix'!O281,0),IF('CLINs &amp; Ceiling Rates'!$D$245="R&amp;D",'Labor Loading Matrix'!P281,0),IF('CLINs &amp; Ceiling Rates'!$D$246="R&amp;D",'Labor Loading Matrix'!Q281,0),IF('CLINs &amp; Ceiling Rates'!$D$247="R&amp;D",'Labor Loading Matrix'!R281,0),IF('CLINs &amp; Ceiling Rates'!$D$248="R&amp;D",'Labor Loading Matrix'!S281,0),IF('CLINs &amp; Ceiling Rates'!$D$249="R&amp;D",'Labor Loading Matrix'!T281,0),IF('CLINs &amp; Ceiling Rates'!$D$250="R&amp;D",'Labor Loading Matrix'!U281,0),IF('CLINs &amp; Ceiling Rates'!$D$251="R&amp;D",'Labor Loading Matrix'!V281,0),IF('CLINs &amp; Ceiling Rates'!$D$252="R&amp;D",'Labor Loading Matrix'!W281,0),IF('CLINs &amp; Ceiling Rates'!$D$253="R&amp;D",'Labor Loading Matrix'!X281,0),IF('CLINs &amp; Ceiling Rates'!$D$254="R&amp;D",'Labor Loading Matrix'!Y281,0),IF('CLINs &amp; Ceiling Rates'!$D$255="R&amp;D",'Labor Loading Matrix'!Z281,0),IF('CLINs &amp; Ceiling Rates'!$D$256="R&amp;D",'Labor Loading Matrix'!AA281,0))</f>
        <v>0</v>
      </c>
      <c r="H281" s="136"/>
      <c r="I281" s="136"/>
      <c r="J281" s="136"/>
      <c r="K281" s="136"/>
      <c r="L281" s="136"/>
      <c r="M281" s="136"/>
      <c r="N281" s="136"/>
      <c r="O281" s="136"/>
      <c r="P281" s="136"/>
      <c r="Q281" s="136"/>
      <c r="R281" s="136"/>
      <c r="S281" s="136"/>
      <c r="T281" s="136"/>
      <c r="U281" s="136"/>
      <c r="V281" s="136"/>
      <c r="W281" s="136"/>
      <c r="X281" s="136"/>
      <c r="Y281" s="136"/>
      <c r="Z281" s="136"/>
      <c r="AA281" s="136"/>
    </row>
    <row r="282" spans="1:27" s="73" customFormat="1" ht="18" hidden="1" customHeight="1" x14ac:dyDescent="0.25">
      <c r="A282" s="173">
        <f>'CLINs &amp; Ceiling Rates'!B69</f>
        <v>0</v>
      </c>
      <c r="B282" s="173">
        <f>'CLINs &amp; Ceiling Rates'!C69</f>
        <v>0</v>
      </c>
      <c r="C282" s="174" t="str">
        <f>'CLINs &amp; Ceiling Rates'!$G69</f>
        <v/>
      </c>
      <c r="D282" s="211">
        <f>IF('CLINs &amp; Ceiling Rates'!D298="",SUM('Labor Loading Matrix'!H282:AA282),SUM(E282:F282))</f>
        <v>0</v>
      </c>
      <c r="E282" s="175">
        <f>SUM(IF('CLINs &amp; Ceiling Rates'!$D$237="OPS",'Labor Loading Matrix'!H282,0),IF('CLINs &amp; Ceiling Rates'!$D$238="OPS",'Labor Loading Matrix'!I282,0),IF('CLINs &amp; Ceiling Rates'!$D$239="OPS",'Labor Loading Matrix'!J282,0),IF('CLINs &amp; Ceiling Rates'!$D$240="OPS",'Labor Loading Matrix'!K282,0),IF('CLINs &amp; Ceiling Rates'!$D$241="OPS",'Labor Loading Matrix'!L282,0),IF('CLINs &amp; Ceiling Rates'!$D$242="OPS",'Labor Loading Matrix'!M282,0),IF('CLINs &amp; Ceiling Rates'!$D$243="OPS",'Labor Loading Matrix'!N282,0),IF('CLINs &amp; Ceiling Rates'!$D$244="OPS",'Labor Loading Matrix'!O282,0),IF('CLINs &amp; Ceiling Rates'!$D$245="OPS",'Labor Loading Matrix'!P282,0),IF('CLINs &amp; Ceiling Rates'!$D$246="OPS",'Labor Loading Matrix'!Q282,0),IF('CLINs &amp; Ceiling Rates'!$D$247="OPS",'Labor Loading Matrix'!R282,0),IF('CLINs &amp; Ceiling Rates'!$D$248="OPS",'Labor Loading Matrix'!S282,0),IF('CLINs &amp; Ceiling Rates'!$D$249="OPS",'Labor Loading Matrix'!T282,0),IF('CLINs &amp; Ceiling Rates'!$D$250="OPS",'Labor Loading Matrix'!U282,0),IF('CLINs &amp; Ceiling Rates'!$D$251="OPS",'Labor Loading Matrix'!V282,0),IF('CLINs &amp; Ceiling Rates'!$D$252="OPS",'Labor Loading Matrix'!W282,0),IF('CLINs &amp; Ceiling Rates'!$D$253="OPS",'Labor Loading Matrix'!X282,0),IF('CLINs &amp; Ceiling Rates'!$D$254="OPS",'Labor Loading Matrix'!Y282,0),IF('CLINs &amp; Ceiling Rates'!$D$255="OPS",'Labor Loading Matrix'!Z282,0),IF('CLINs &amp; Ceiling Rates'!$D$256="OPS",'Labor Loading Matrix'!AA282,0))</f>
        <v>0</v>
      </c>
      <c r="F282" s="175">
        <f>SUM(IF('CLINs &amp; Ceiling Rates'!$D$237="F&amp;E",'Labor Loading Matrix'!H282,0),IF('CLINs &amp; Ceiling Rates'!$D$238="F&amp;E",'Labor Loading Matrix'!I282,0),IF('CLINs &amp; Ceiling Rates'!$D$239="F&amp;E",'Labor Loading Matrix'!J282,0),IF('CLINs &amp; Ceiling Rates'!$D$240="F&amp;E",'Labor Loading Matrix'!K282,0),IF('CLINs &amp; Ceiling Rates'!$D$241="F&amp;E",'Labor Loading Matrix'!L282,0),IF('CLINs &amp; Ceiling Rates'!$D$242="F&amp;E",'Labor Loading Matrix'!M282,0),IF('CLINs &amp; Ceiling Rates'!$D$243="F&amp;E",'Labor Loading Matrix'!N282,0),IF('CLINs &amp; Ceiling Rates'!$D$244="F&amp;E",'Labor Loading Matrix'!O282,0),IF('CLINs &amp; Ceiling Rates'!$D$245="F&amp;E",'Labor Loading Matrix'!P282,0),IF('CLINs &amp; Ceiling Rates'!$D$246="F&amp;E",'Labor Loading Matrix'!Q282,0),IF('CLINs &amp; Ceiling Rates'!$D$247="F&amp;E",'Labor Loading Matrix'!R282,0),IF('CLINs &amp; Ceiling Rates'!$D$248="F&amp;E",'Labor Loading Matrix'!S282,0),IF('CLINs &amp; Ceiling Rates'!$D$249="F&amp;E",'Labor Loading Matrix'!T282,0),IF('CLINs &amp; Ceiling Rates'!$D$250="F&amp;E",'Labor Loading Matrix'!U282,0),IF('CLINs &amp; Ceiling Rates'!$D$251="F&amp;E",'Labor Loading Matrix'!V282,0),IF('CLINs &amp; Ceiling Rates'!$D$252="F&amp;E",'Labor Loading Matrix'!W282,0),IF('CLINs &amp; Ceiling Rates'!$D$253="F&amp;E",'Labor Loading Matrix'!X282,0),IF('CLINs &amp; Ceiling Rates'!$D$254="F&amp;E",'Labor Loading Matrix'!Y282,0),IF('CLINs &amp; Ceiling Rates'!$D$255="F&amp;E",'Labor Loading Matrix'!Z282,0),IF('CLINs &amp; Ceiling Rates'!$D$256="F&amp;E",'Labor Loading Matrix'!AA282,0))</f>
        <v>0</v>
      </c>
      <c r="G282" s="175">
        <f>SUM(IF('CLINs &amp; Ceiling Rates'!$D$237="R&amp;D",'Labor Loading Matrix'!H282,0),IF('CLINs &amp; Ceiling Rates'!$D$238="R&amp;D",'Labor Loading Matrix'!I282,0),IF('CLINs &amp; Ceiling Rates'!$D$239="R&amp;D",'Labor Loading Matrix'!J282,0),IF('CLINs &amp; Ceiling Rates'!$D$240="R&amp;D",'Labor Loading Matrix'!K282,0),IF('CLINs &amp; Ceiling Rates'!$D$241="R&amp;D",'Labor Loading Matrix'!L282,0),IF('CLINs &amp; Ceiling Rates'!$D$242="R&amp;D",'Labor Loading Matrix'!M282,0),IF('CLINs &amp; Ceiling Rates'!$D$243="R&amp;D",'Labor Loading Matrix'!N282,0),IF('CLINs &amp; Ceiling Rates'!$D$244="R&amp;D",'Labor Loading Matrix'!O282,0),IF('CLINs &amp; Ceiling Rates'!$D$245="R&amp;D",'Labor Loading Matrix'!P282,0),IF('CLINs &amp; Ceiling Rates'!$D$246="R&amp;D",'Labor Loading Matrix'!Q282,0),IF('CLINs &amp; Ceiling Rates'!$D$247="R&amp;D",'Labor Loading Matrix'!R282,0),IF('CLINs &amp; Ceiling Rates'!$D$248="R&amp;D",'Labor Loading Matrix'!S282,0),IF('CLINs &amp; Ceiling Rates'!$D$249="R&amp;D",'Labor Loading Matrix'!T282,0),IF('CLINs &amp; Ceiling Rates'!$D$250="R&amp;D",'Labor Loading Matrix'!U282,0),IF('CLINs &amp; Ceiling Rates'!$D$251="R&amp;D",'Labor Loading Matrix'!V282,0),IF('CLINs &amp; Ceiling Rates'!$D$252="R&amp;D",'Labor Loading Matrix'!W282,0),IF('CLINs &amp; Ceiling Rates'!$D$253="R&amp;D",'Labor Loading Matrix'!X282,0),IF('CLINs &amp; Ceiling Rates'!$D$254="R&amp;D",'Labor Loading Matrix'!Y282,0),IF('CLINs &amp; Ceiling Rates'!$D$255="R&amp;D",'Labor Loading Matrix'!Z282,0),IF('CLINs &amp; Ceiling Rates'!$D$256="R&amp;D",'Labor Loading Matrix'!AA282,0))</f>
        <v>0</v>
      </c>
      <c r="H282" s="136"/>
      <c r="I282" s="136"/>
      <c r="J282" s="136"/>
      <c r="K282" s="136"/>
      <c r="L282" s="136"/>
      <c r="M282" s="136"/>
      <c r="N282" s="136"/>
      <c r="O282" s="136"/>
      <c r="P282" s="136"/>
      <c r="Q282" s="136"/>
      <c r="R282" s="136"/>
      <c r="S282" s="136"/>
      <c r="T282" s="136"/>
      <c r="U282" s="136"/>
      <c r="V282" s="136"/>
      <c r="W282" s="136"/>
      <c r="X282" s="136"/>
      <c r="Y282" s="136"/>
      <c r="Z282" s="136"/>
      <c r="AA282" s="136"/>
    </row>
    <row r="283" spans="1:27" s="73" customFormat="1" ht="18" hidden="1" customHeight="1" x14ac:dyDescent="0.25">
      <c r="A283" s="173">
        <f>'CLINs &amp; Ceiling Rates'!B70</f>
        <v>0</v>
      </c>
      <c r="B283" s="173">
        <f>'CLINs &amp; Ceiling Rates'!C70</f>
        <v>0</v>
      </c>
      <c r="C283" s="174" t="str">
        <f>'CLINs &amp; Ceiling Rates'!$G70</f>
        <v/>
      </c>
      <c r="D283" s="211">
        <f>IF('CLINs &amp; Ceiling Rates'!D299="",SUM('Labor Loading Matrix'!H283:AA283),SUM(E283:F283))</f>
        <v>0</v>
      </c>
      <c r="E283" s="175">
        <f>SUM(IF('CLINs &amp; Ceiling Rates'!$D$237="OPS",'Labor Loading Matrix'!H283,0),IF('CLINs &amp; Ceiling Rates'!$D$238="OPS",'Labor Loading Matrix'!I283,0),IF('CLINs &amp; Ceiling Rates'!$D$239="OPS",'Labor Loading Matrix'!J283,0),IF('CLINs &amp; Ceiling Rates'!$D$240="OPS",'Labor Loading Matrix'!K283,0),IF('CLINs &amp; Ceiling Rates'!$D$241="OPS",'Labor Loading Matrix'!L283,0),IF('CLINs &amp; Ceiling Rates'!$D$242="OPS",'Labor Loading Matrix'!M283,0),IF('CLINs &amp; Ceiling Rates'!$D$243="OPS",'Labor Loading Matrix'!N283,0),IF('CLINs &amp; Ceiling Rates'!$D$244="OPS",'Labor Loading Matrix'!O283,0),IF('CLINs &amp; Ceiling Rates'!$D$245="OPS",'Labor Loading Matrix'!P283,0),IF('CLINs &amp; Ceiling Rates'!$D$246="OPS",'Labor Loading Matrix'!Q283,0),IF('CLINs &amp; Ceiling Rates'!$D$247="OPS",'Labor Loading Matrix'!R283,0),IF('CLINs &amp; Ceiling Rates'!$D$248="OPS",'Labor Loading Matrix'!S283,0),IF('CLINs &amp; Ceiling Rates'!$D$249="OPS",'Labor Loading Matrix'!T283,0),IF('CLINs &amp; Ceiling Rates'!$D$250="OPS",'Labor Loading Matrix'!U283,0),IF('CLINs &amp; Ceiling Rates'!$D$251="OPS",'Labor Loading Matrix'!V283,0),IF('CLINs &amp; Ceiling Rates'!$D$252="OPS",'Labor Loading Matrix'!W283,0),IF('CLINs &amp; Ceiling Rates'!$D$253="OPS",'Labor Loading Matrix'!X283,0),IF('CLINs &amp; Ceiling Rates'!$D$254="OPS",'Labor Loading Matrix'!Y283,0),IF('CLINs &amp; Ceiling Rates'!$D$255="OPS",'Labor Loading Matrix'!Z283,0),IF('CLINs &amp; Ceiling Rates'!$D$256="OPS",'Labor Loading Matrix'!AA283,0))</f>
        <v>0</v>
      </c>
      <c r="F283" s="175">
        <f>SUM(IF('CLINs &amp; Ceiling Rates'!$D$237="F&amp;E",'Labor Loading Matrix'!H283,0),IF('CLINs &amp; Ceiling Rates'!$D$238="F&amp;E",'Labor Loading Matrix'!I283,0),IF('CLINs &amp; Ceiling Rates'!$D$239="F&amp;E",'Labor Loading Matrix'!J283,0),IF('CLINs &amp; Ceiling Rates'!$D$240="F&amp;E",'Labor Loading Matrix'!K283,0),IF('CLINs &amp; Ceiling Rates'!$D$241="F&amp;E",'Labor Loading Matrix'!L283,0),IF('CLINs &amp; Ceiling Rates'!$D$242="F&amp;E",'Labor Loading Matrix'!M283,0),IF('CLINs &amp; Ceiling Rates'!$D$243="F&amp;E",'Labor Loading Matrix'!N283,0),IF('CLINs &amp; Ceiling Rates'!$D$244="F&amp;E",'Labor Loading Matrix'!O283,0),IF('CLINs &amp; Ceiling Rates'!$D$245="F&amp;E",'Labor Loading Matrix'!P283,0),IF('CLINs &amp; Ceiling Rates'!$D$246="F&amp;E",'Labor Loading Matrix'!Q283,0),IF('CLINs &amp; Ceiling Rates'!$D$247="F&amp;E",'Labor Loading Matrix'!R283,0),IF('CLINs &amp; Ceiling Rates'!$D$248="F&amp;E",'Labor Loading Matrix'!S283,0),IF('CLINs &amp; Ceiling Rates'!$D$249="F&amp;E",'Labor Loading Matrix'!T283,0),IF('CLINs &amp; Ceiling Rates'!$D$250="F&amp;E",'Labor Loading Matrix'!U283,0),IF('CLINs &amp; Ceiling Rates'!$D$251="F&amp;E",'Labor Loading Matrix'!V283,0),IF('CLINs &amp; Ceiling Rates'!$D$252="F&amp;E",'Labor Loading Matrix'!W283,0),IF('CLINs &amp; Ceiling Rates'!$D$253="F&amp;E",'Labor Loading Matrix'!X283,0),IF('CLINs &amp; Ceiling Rates'!$D$254="F&amp;E",'Labor Loading Matrix'!Y283,0),IF('CLINs &amp; Ceiling Rates'!$D$255="F&amp;E",'Labor Loading Matrix'!Z283,0),IF('CLINs &amp; Ceiling Rates'!$D$256="F&amp;E",'Labor Loading Matrix'!AA283,0))</f>
        <v>0</v>
      </c>
      <c r="G283" s="175">
        <f>SUM(IF('CLINs &amp; Ceiling Rates'!$D$237="R&amp;D",'Labor Loading Matrix'!H283,0),IF('CLINs &amp; Ceiling Rates'!$D$238="R&amp;D",'Labor Loading Matrix'!I283,0),IF('CLINs &amp; Ceiling Rates'!$D$239="R&amp;D",'Labor Loading Matrix'!J283,0),IF('CLINs &amp; Ceiling Rates'!$D$240="R&amp;D",'Labor Loading Matrix'!K283,0),IF('CLINs &amp; Ceiling Rates'!$D$241="R&amp;D",'Labor Loading Matrix'!L283,0),IF('CLINs &amp; Ceiling Rates'!$D$242="R&amp;D",'Labor Loading Matrix'!M283,0),IF('CLINs &amp; Ceiling Rates'!$D$243="R&amp;D",'Labor Loading Matrix'!N283,0),IF('CLINs &amp; Ceiling Rates'!$D$244="R&amp;D",'Labor Loading Matrix'!O283,0),IF('CLINs &amp; Ceiling Rates'!$D$245="R&amp;D",'Labor Loading Matrix'!P283,0),IF('CLINs &amp; Ceiling Rates'!$D$246="R&amp;D",'Labor Loading Matrix'!Q283,0),IF('CLINs &amp; Ceiling Rates'!$D$247="R&amp;D",'Labor Loading Matrix'!R283,0),IF('CLINs &amp; Ceiling Rates'!$D$248="R&amp;D",'Labor Loading Matrix'!S283,0),IF('CLINs &amp; Ceiling Rates'!$D$249="R&amp;D",'Labor Loading Matrix'!T283,0),IF('CLINs &amp; Ceiling Rates'!$D$250="R&amp;D",'Labor Loading Matrix'!U283,0),IF('CLINs &amp; Ceiling Rates'!$D$251="R&amp;D",'Labor Loading Matrix'!V283,0),IF('CLINs &amp; Ceiling Rates'!$D$252="R&amp;D",'Labor Loading Matrix'!W283,0),IF('CLINs &amp; Ceiling Rates'!$D$253="R&amp;D",'Labor Loading Matrix'!X283,0),IF('CLINs &amp; Ceiling Rates'!$D$254="R&amp;D",'Labor Loading Matrix'!Y283,0),IF('CLINs &amp; Ceiling Rates'!$D$255="R&amp;D",'Labor Loading Matrix'!Z283,0),IF('CLINs &amp; Ceiling Rates'!$D$256="R&amp;D",'Labor Loading Matrix'!AA283,0))</f>
        <v>0</v>
      </c>
      <c r="H283" s="136"/>
      <c r="I283" s="136"/>
      <c r="J283" s="136"/>
      <c r="K283" s="136"/>
      <c r="L283" s="136"/>
      <c r="M283" s="136"/>
      <c r="N283" s="136"/>
      <c r="O283" s="136"/>
      <c r="P283" s="136"/>
      <c r="Q283" s="136"/>
      <c r="R283" s="136"/>
      <c r="S283" s="136"/>
      <c r="T283" s="136"/>
      <c r="U283" s="136"/>
      <c r="V283" s="136"/>
      <c r="W283" s="136"/>
      <c r="X283" s="136"/>
      <c r="Y283" s="136"/>
      <c r="Z283" s="136"/>
      <c r="AA283" s="136"/>
    </row>
    <row r="284" spans="1:27" s="73" customFormat="1" ht="18" hidden="1" customHeight="1" x14ac:dyDescent="0.25">
      <c r="A284" s="173">
        <f>'CLINs &amp; Ceiling Rates'!B71</f>
        <v>0</v>
      </c>
      <c r="B284" s="173">
        <f>'CLINs &amp; Ceiling Rates'!C71</f>
        <v>0</v>
      </c>
      <c r="C284" s="174" t="str">
        <f>'CLINs &amp; Ceiling Rates'!$G71</f>
        <v/>
      </c>
      <c r="D284" s="211">
        <f>IF('CLINs &amp; Ceiling Rates'!D300="",SUM('Labor Loading Matrix'!H284:AA284),SUM(E284:F284))</f>
        <v>0</v>
      </c>
      <c r="E284" s="175">
        <f>SUM(IF('CLINs &amp; Ceiling Rates'!$D$237="OPS",'Labor Loading Matrix'!H284,0),IF('CLINs &amp; Ceiling Rates'!$D$238="OPS",'Labor Loading Matrix'!I284,0),IF('CLINs &amp; Ceiling Rates'!$D$239="OPS",'Labor Loading Matrix'!J284,0),IF('CLINs &amp; Ceiling Rates'!$D$240="OPS",'Labor Loading Matrix'!K284,0),IF('CLINs &amp; Ceiling Rates'!$D$241="OPS",'Labor Loading Matrix'!L284,0),IF('CLINs &amp; Ceiling Rates'!$D$242="OPS",'Labor Loading Matrix'!M284,0),IF('CLINs &amp; Ceiling Rates'!$D$243="OPS",'Labor Loading Matrix'!N284,0),IF('CLINs &amp; Ceiling Rates'!$D$244="OPS",'Labor Loading Matrix'!O284,0),IF('CLINs &amp; Ceiling Rates'!$D$245="OPS",'Labor Loading Matrix'!P284,0),IF('CLINs &amp; Ceiling Rates'!$D$246="OPS",'Labor Loading Matrix'!Q284,0),IF('CLINs &amp; Ceiling Rates'!$D$247="OPS",'Labor Loading Matrix'!R284,0),IF('CLINs &amp; Ceiling Rates'!$D$248="OPS",'Labor Loading Matrix'!S284,0),IF('CLINs &amp; Ceiling Rates'!$D$249="OPS",'Labor Loading Matrix'!T284,0),IF('CLINs &amp; Ceiling Rates'!$D$250="OPS",'Labor Loading Matrix'!U284,0),IF('CLINs &amp; Ceiling Rates'!$D$251="OPS",'Labor Loading Matrix'!V284,0),IF('CLINs &amp; Ceiling Rates'!$D$252="OPS",'Labor Loading Matrix'!W284,0),IF('CLINs &amp; Ceiling Rates'!$D$253="OPS",'Labor Loading Matrix'!X284,0),IF('CLINs &amp; Ceiling Rates'!$D$254="OPS",'Labor Loading Matrix'!Y284,0),IF('CLINs &amp; Ceiling Rates'!$D$255="OPS",'Labor Loading Matrix'!Z284,0),IF('CLINs &amp; Ceiling Rates'!$D$256="OPS",'Labor Loading Matrix'!AA284,0))</f>
        <v>0</v>
      </c>
      <c r="F284" s="175">
        <f>SUM(IF('CLINs &amp; Ceiling Rates'!$D$237="F&amp;E",'Labor Loading Matrix'!H284,0),IF('CLINs &amp; Ceiling Rates'!$D$238="F&amp;E",'Labor Loading Matrix'!I284,0),IF('CLINs &amp; Ceiling Rates'!$D$239="F&amp;E",'Labor Loading Matrix'!J284,0),IF('CLINs &amp; Ceiling Rates'!$D$240="F&amp;E",'Labor Loading Matrix'!K284,0),IF('CLINs &amp; Ceiling Rates'!$D$241="F&amp;E",'Labor Loading Matrix'!L284,0),IF('CLINs &amp; Ceiling Rates'!$D$242="F&amp;E",'Labor Loading Matrix'!M284,0),IF('CLINs &amp; Ceiling Rates'!$D$243="F&amp;E",'Labor Loading Matrix'!N284,0),IF('CLINs &amp; Ceiling Rates'!$D$244="F&amp;E",'Labor Loading Matrix'!O284,0),IF('CLINs &amp; Ceiling Rates'!$D$245="F&amp;E",'Labor Loading Matrix'!P284,0),IF('CLINs &amp; Ceiling Rates'!$D$246="F&amp;E",'Labor Loading Matrix'!Q284,0),IF('CLINs &amp; Ceiling Rates'!$D$247="F&amp;E",'Labor Loading Matrix'!R284,0),IF('CLINs &amp; Ceiling Rates'!$D$248="F&amp;E",'Labor Loading Matrix'!S284,0),IF('CLINs &amp; Ceiling Rates'!$D$249="F&amp;E",'Labor Loading Matrix'!T284,0),IF('CLINs &amp; Ceiling Rates'!$D$250="F&amp;E",'Labor Loading Matrix'!U284,0),IF('CLINs &amp; Ceiling Rates'!$D$251="F&amp;E",'Labor Loading Matrix'!V284,0),IF('CLINs &amp; Ceiling Rates'!$D$252="F&amp;E",'Labor Loading Matrix'!W284,0),IF('CLINs &amp; Ceiling Rates'!$D$253="F&amp;E",'Labor Loading Matrix'!X284,0),IF('CLINs &amp; Ceiling Rates'!$D$254="F&amp;E",'Labor Loading Matrix'!Y284,0),IF('CLINs &amp; Ceiling Rates'!$D$255="F&amp;E",'Labor Loading Matrix'!Z284,0),IF('CLINs &amp; Ceiling Rates'!$D$256="F&amp;E",'Labor Loading Matrix'!AA284,0))</f>
        <v>0</v>
      </c>
      <c r="G284" s="175">
        <f>SUM(IF('CLINs &amp; Ceiling Rates'!$D$237="R&amp;D",'Labor Loading Matrix'!H284,0),IF('CLINs &amp; Ceiling Rates'!$D$238="R&amp;D",'Labor Loading Matrix'!I284,0),IF('CLINs &amp; Ceiling Rates'!$D$239="R&amp;D",'Labor Loading Matrix'!J284,0),IF('CLINs &amp; Ceiling Rates'!$D$240="R&amp;D",'Labor Loading Matrix'!K284,0),IF('CLINs &amp; Ceiling Rates'!$D$241="R&amp;D",'Labor Loading Matrix'!L284,0),IF('CLINs &amp; Ceiling Rates'!$D$242="R&amp;D",'Labor Loading Matrix'!M284,0),IF('CLINs &amp; Ceiling Rates'!$D$243="R&amp;D",'Labor Loading Matrix'!N284,0),IF('CLINs &amp; Ceiling Rates'!$D$244="R&amp;D",'Labor Loading Matrix'!O284,0),IF('CLINs &amp; Ceiling Rates'!$D$245="R&amp;D",'Labor Loading Matrix'!P284,0),IF('CLINs &amp; Ceiling Rates'!$D$246="R&amp;D",'Labor Loading Matrix'!Q284,0),IF('CLINs &amp; Ceiling Rates'!$D$247="R&amp;D",'Labor Loading Matrix'!R284,0),IF('CLINs &amp; Ceiling Rates'!$D$248="R&amp;D",'Labor Loading Matrix'!S284,0),IF('CLINs &amp; Ceiling Rates'!$D$249="R&amp;D",'Labor Loading Matrix'!T284,0),IF('CLINs &amp; Ceiling Rates'!$D$250="R&amp;D",'Labor Loading Matrix'!U284,0),IF('CLINs &amp; Ceiling Rates'!$D$251="R&amp;D",'Labor Loading Matrix'!V284,0),IF('CLINs &amp; Ceiling Rates'!$D$252="R&amp;D",'Labor Loading Matrix'!W284,0),IF('CLINs &amp; Ceiling Rates'!$D$253="R&amp;D",'Labor Loading Matrix'!X284,0),IF('CLINs &amp; Ceiling Rates'!$D$254="R&amp;D",'Labor Loading Matrix'!Y284,0),IF('CLINs &amp; Ceiling Rates'!$D$255="R&amp;D",'Labor Loading Matrix'!Z284,0),IF('CLINs &amp; Ceiling Rates'!$D$256="R&amp;D",'Labor Loading Matrix'!AA284,0))</f>
        <v>0</v>
      </c>
      <c r="H284" s="136"/>
      <c r="I284" s="136"/>
      <c r="J284" s="136"/>
      <c r="K284" s="136"/>
      <c r="L284" s="136"/>
      <c r="M284" s="136"/>
      <c r="N284" s="136"/>
      <c r="O284" s="136"/>
      <c r="P284" s="136"/>
      <c r="Q284" s="136"/>
      <c r="R284" s="136"/>
      <c r="S284" s="136"/>
      <c r="T284" s="136"/>
      <c r="U284" s="136"/>
      <c r="V284" s="136"/>
      <c r="W284" s="136"/>
      <c r="X284" s="136"/>
      <c r="Y284" s="136"/>
      <c r="Z284" s="136"/>
      <c r="AA284" s="136"/>
    </row>
    <row r="285" spans="1:27" s="73" customFormat="1" ht="18" hidden="1" customHeight="1" x14ac:dyDescent="0.25">
      <c r="A285" s="173">
        <f>'CLINs &amp; Ceiling Rates'!B72</f>
        <v>0</v>
      </c>
      <c r="B285" s="173">
        <f>'CLINs &amp; Ceiling Rates'!C72</f>
        <v>0</v>
      </c>
      <c r="C285" s="174" t="str">
        <f>'CLINs &amp; Ceiling Rates'!$G72</f>
        <v/>
      </c>
      <c r="D285" s="211">
        <f>IF('CLINs &amp; Ceiling Rates'!D301="",SUM('Labor Loading Matrix'!H285:AA285),SUM(E285:F285))</f>
        <v>0</v>
      </c>
      <c r="E285" s="175">
        <f>SUM(IF('CLINs &amp; Ceiling Rates'!$D$237="OPS",'Labor Loading Matrix'!H285,0),IF('CLINs &amp; Ceiling Rates'!$D$238="OPS",'Labor Loading Matrix'!I285,0),IF('CLINs &amp; Ceiling Rates'!$D$239="OPS",'Labor Loading Matrix'!J285,0),IF('CLINs &amp; Ceiling Rates'!$D$240="OPS",'Labor Loading Matrix'!K285,0),IF('CLINs &amp; Ceiling Rates'!$D$241="OPS",'Labor Loading Matrix'!L285,0),IF('CLINs &amp; Ceiling Rates'!$D$242="OPS",'Labor Loading Matrix'!M285,0),IF('CLINs &amp; Ceiling Rates'!$D$243="OPS",'Labor Loading Matrix'!N285,0),IF('CLINs &amp; Ceiling Rates'!$D$244="OPS",'Labor Loading Matrix'!O285,0),IF('CLINs &amp; Ceiling Rates'!$D$245="OPS",'Labor Loading Matrix'!P285,0),IF('CLINs &amp; Ceiling Rates'!$D$246="OPS",'Labor Loading Matrix'!Q285,0),IF('CLINs &amp; Ceiling Rates'!$D$247="OPS",'Labor Loading Matrix'!R285,0),IF('CLINs &amp; Ceiling Rates'!$D$248="OPS",'Labor Loading Matrix'!S285,0),IF('CLINs &amp; Ceiling Rates'!$D$249="OPS",'Labor Loading Matrix'!T285,0),IF('CLINs &amp; Ceiling Rates'!$D$250="OPS",'Labor Loading Matrix'!U285,0),IF('CLINs &amp; Ceiling Rates'!$D$251="OPS",'Labor Loading Matrix'!V285,0),IF('CLINs &amp; Ceiling Rates'!$D$252="OPS",'Labor Loading Matrix'!W285,0),IF('CLINs &amp; Ceiling Rates'!$D$253="OPS",'Labor Loading Matrix'!X285,0),IF('CLINs &amp; Ceiling Rates'!$D$254="OPS",'Labor Loading Matrix'!Y285,0),IF('CLINs &amp; Ceiling Rates'!$D$255="OPS",'Labor Loading Matrix'!Z285,0),IF('CLINs &amp; Ceiling Rates'!$D$256="OPS",'Labor Loading Matrix'!AA285,0))</f>
        <v>0</v>
      </c>
      <c r="F285" s="175">
        <f>SUM(IF('CLINs &amp; Ceiling Rates'!$D$237="F&amp;E",'Labor Loading Matrix'!H285,0),IF('CLINs &amp; Ceiling Rates'!$D$238="F&amp;E",'Labor Loading Matrix'!I285,0),IF('CLINs &amp; Ceiling Rates'!$D$239="F&amp;E",'Labor Loading Matrix'!J285,0),IF('CLINs &amp; Ceiling Rates'!$D$240="F&amp;E",'Labor Loading Matrix'!K285,0),IF('CLINs &amp; Ceiling Rates'!$D$241="F&amp;E",'Labor Loading Matrix'!L285,0),IF('CLINs &amp; Ceiling Rates'!$D$242="F&amp;E",'Labor Loading Matrix'!M285,0),IF('CLINs &amp; Ceiling Rates'!$D$243="F&amp;E",'Labor Loading Matrix'!N285,0),IF('CLINs &amp; Ceiling Rates'!$D$244="F&amp;E",'Labor Loading Matrix'!O285,0),IF('CLINs &amp; Ceiling Rates'!$D$245="F&amp;E",'Labor Loading Matrix'!P285,0),IF('CLINs &amp; Ceiling Rates'!$D$246="F&amp;E",'Labor Loading Matrix'!Q285,0),IF('CLINs &amp; Ceiling Rates'!$D$247="F&amp;E",'Labor Loading Matrix'!R285,0),IF('CLINs &amp; Ceiling Rates'!$D$248="F&amp;E",'Labor Loading Matrix'!S285,0),IF('CLINs &amp; Ceiling Rates'!$D$249="F&amp;E",'Labor Loading Matrix'!T285,0),IF('CLINs &amp; Ceiling Rates'!$D$250="F&amp;E",'Labor Loading Matrix'!U285,0),IF('CLINs &amp; Ceiling Rates'!$D$251="F&amp;E",'Labor Loading Matrix'!V285,0),IF('CLINs &amp; Ceiling Rates'!$D$252="F&amp;E",'Labor Loading Matrix'!W285,0),IF('CLINs &amp; Ceiling Rates'!$D$253="F&amp;E",'Labor Loading Matrix'!X285,0),IF('CLINs &amp; Ceiling Rates'!$D$254="F&amp;E",'Labor Loading Matrix'!Y285,0),IF('CLINs &amp; Ceiling Rates'!$D$255="F&amp;E",'Labor Loading Matrix'!Z285,0),IF('CLINs &amp; Ceiling Rates'!$D$256="F&amp;E",'Labor Loading Matrix'!AA285,0))</f>
        <v>0</v>
      </c>
      <c r="G285" s="175">
        <f>SUM(IF('CLINs &amp; Ceiling Rates'!$D$237="R&amp;D",'Labor Loading Matrix'!H285,0),IF('CLINs &amp; Ceiling Rates'!$D$238="R&amp;D",'Labor Loading Matrix'!I285,0),IF('CLINs &amp; Ceiling Rates'!$D$239="R&amp;D",'Labor Loading Matrix'!J285,0),IF('CLINs &amp; Ceiling Rates'!$D$240="R&amp;D",'Labor Loading Matrix'!K285,0),IF('CLINs &amp; Ceiling Rates'!$D$241="R&amp;D",'Labor Loading Matrix'!L285,0),IF('CLINs &amp; Ceiling Rates'!$D$242="R&amp;D",'Labor Loading Matrix'!M285,0),IF('CLINs &amp; Ceiling Rates'!$D$243="R&amp;D",'Labor Loading Matrix'!N285,0),IF('CLINs &amp; Ceiling Rates'!$D$244="R&amp;D",'Labor Loading Matrix'!O285,0),IF('CLINs &amp; Ceiling Rates'!$D$245="R&amp;D",'Labor Loading Matrix'!P285,0),IF('CLINs &amp; Ceiling Rates'!$D$246="R&amp;D",'Labor Loading Matrix'!Q285,0),IF('CLINs &amp; Ceiling Rates'!$D$247="R&amp;D",'Labor Loading Matrix'!R285,0),IF('CLINs &amp; Ceiling Rates'!$D$248="R&amp;D",'Labor Loading Matrix'!S285,0),IF('CLINs &amp; Ceiling Rates'!$D$249="R&amp;D",'Labor Loading Matrix'!T285,0),IF('CLINs &amp; Ceiling Rates'!$D$250="R&amp;D",'Labor Loading Matrix'!U285,0),IF('CLINs &amp; Ceiling Rates'!$D$251="R&amp;D",'Labor Loading Matrix'!V285,0),IF('CLINs &amp; Ceiling Rates'!$D$252="R&amp;D",'Labor Loading Matrix'!W285,0),IF('CLINs &amp; Ceiling Rates'!$D$253="R&amp;D",'Labor Loading Matrix'!X285,0),IF('CLINs &amp; Ceiling Rates'!$D$254="R&amp;D",'Labor Loading Matrix'!Y285,0),IF('CLINs &amp; Ceiling Rates'!$D$255="R&amp;D",'Labor Loading Matrix'!Z285,0),IF('CLINs &amp; Ceiling Rates'!$D$256="R&amp;D",'Labor Loading Matrix'!AA285,0))</f>
        <v>0</v>
      </c>
      <c r="H285" s="136"/>
      <c r="I285" s="136"/>
      <c r="J285" s="136"/>
      <c r="K285" s="136"/>
      <c r="L285" s="136"/>
      <c r="M285" s="136"/>
      <c r="N285" s="136"/>
      <c r="O285" s="136"/>
      <c r="P285" s="136"/>
      <c r="Q285" s="136"/>
      <c r="R285" s="136"/>
      <c r="S285" s="136"/>
      <c r="T285" s="136"/>
      <c r="U285" s="136"/>
      <c r="V285" s="136"/>
      <c r="W285" s="136"/>
      <c r="X285" s="136"/>
      <c r="Y285" s="136"/>
      <c r="Z285" s="136"/>
      <c r="AA285" s="136"/>
    </row>
    <row r="286" spans="1:27" s="73" customFormat="1" ht="18" hidden="1" customHeight="1" x14ac:dyDescent="0.25">
      <c r="A286" s="173">
        <f>'CLINs &amp; Ceiling Rates'!B73</f>
        <v>0</v>
      </c>
      <c r="B286" s="173">
        <f>'CLINs &amp; Ceiling Rates'!C73</f>
        <v>0</v>
      </c>
      <c r="C286" s="174" t="str">
        <f>'CLINs &amp; Ceiling Rates'!$G73</f>
        <v/>
      </c>
      <c r="D286" s="211">
        <f>IF('CLINs &amp; Ceiling Rates'!D302="",SUM('Labor Loading Matrix'!H286:AA286),SUM(E286:F286))</f>
        <v>0</v>
      </c>
      <c r="E286" s="175">
        <f>SUM(IF('CLINs &amp; Ceiling Rates'!$D$237="OPS",'Labor Loading Matrix'!H286,0),IF('CLINs &amp; Ceiling Rates'!$D$238="OPS",'Labor Loading Matrix'!I286,0),IF('CLINs &amp; Ceiling Rates'!$D$239="OPS",'Labor Loading Matrix'!J286,0),IF('CLINs &amp; Ceiling Rates'!$D$240="OPS",'Labor Loading Matrix'!K286,0),IF('CLINs &amp; Ceiling Rates'!$D$241="OPS",'Labor Loading Matrix'!L286,0),IF('CLINs &amp; Ceiling Rates'!$D$242="OPS",'Labor Loading Matrix'!M286,0),IF('CLINs &amp; Ceiling Rates'!$D$243="OPS",'Labor Loading Matrix'!N286,0),IF('CLINs &amp; Ceiling Rates'!$D$244="OPS",'Labor Loading Matrix'!O286,0),IF('CLINs &amp; Ceiling Rates'!$D$245="OPS",'Labor Loading Matrix'!P286,0),IF('CLINs &amp; Ceiling Rates'!$D$246="OPS",'Labor Loading Matrix'!Q286,0),IF('CLINs &amp; Ceiling Rates'!$D$247="OPS",'Labor Loading Matrix'!R286,0),IF('CLINs &amp; Ceiling Rates'!$D$248="OPS",'Labor Loading Matrix'!S286,0),IF('CLINs &amp; Ceiling Rates'!$D$249="OPS",'Labor Loading Matrix'!T286,0),IF('CLINs &amp; Ceiling Rates'!$D$250="OPS",'Labor Loading Matrix'!U286,0),IF('CLINs &amp; Ceiling Rates'!$D$251="OPS",'Labor Loading Matrix'!V286,0),IF('CLINs &amp; Ceiling Rates'!$D$252="OPS",'Labor Loading Matrix'!W286,0),IF('CLINs &amp; Ceiling Rates'!$D$253="OPS",'Labor Loading Matrix'!X286,0),IF('CLINs &amp; Ceiling Rates'!$D$254="OPS",'Labor Loading Matrix'!Y286,0),IF('CLINs &amp; Ceiling Rates'!$D$255="OPS",'Labor Loading Matrix'!Z286,0),IF('CLINs &amp; Ceiling Rates'!$D$256="OPS",'Labor Loading Matrix'!AA286,0))</f>
        <v>0</v>
      </c>
      <c r="F286" s="175">
        <f>SUM(IF('CLINs &amp; Ceiling Rates'!$D$237="F&amp;E",'Labor Loading Matrix'!H286,0),IF('CLINs &amp; Ceiling Rates'!$D$238="F&amp;E",'Labor Loading Matrix'!I286,0),IF('CLINs &amp; Ceiling Rates'!$D$239="F&amp;E",'Labor Loading Matrix'!J286,0),IF('CLINs &amp; Ceiling Rates'!$D$240="F&amp;E",'Labor Loading Matrix'!K286,0),IF('CLINs &amp; Ceiling Rates'!$D$241="F&amp;E",'Labor Loading Matrix'!L286,0),IF('CLINs &amp; Ceiling Rates'!$D$242="F&amp;E",'Labor Loading Matrix'!M286,0),IF('CLINs &amp; Ceiling Rates'!$D$243="F&amp;E",'Labor Loading Matrix'!N286,0),IF('CLINs &amp; Ceiling Rates'!$D$244="F&amp;E",'Labor Loading Matrix'!O286,0),IF('CLINs &amp; Ceiling Rates'!$D$245="F&amp;E",'Labor Loading Matrix'!P286,0),IF('CLINs &amp; Ceiling Rates'!$D$246="F&amp;E",'Labor Loading Matrix'!Q286,0),IF('CLINs &amp; Ceiling Rates'!$D$247="F&amp;E",'Labor Loading Matrix'!R286,0),IF('CLINs &amp; Ceiling Rates'!$D$248="F&amp;E",'Labor Loading Matrix'!S286,0),IF('CLINs &amp; Ceiling Rates'!$D$249="F&amp;E",'Labor Loading Matrix'!T286,0),IF('CLINs &amp; Ceiling Rates'!$D$250="F&amp;E",'Labor Loading Matrix'!U286,0),IF('CLINs &amp; Ceiling Rates'!$D$251="F&amp;E",'Labor Loading Matrix'!V286,0),IF('CLINs &amp; Ceiling Rates'!$D$252="F&amp;E",'Labor Loading Matrix'!W286,0),IF('CLINs &amp; Ceiling Rates'!$D$253="F&amp;E",'Labor Loading Matrix'!X286,0),IF('CLINs &amp; Ceiling Rates'!$D$254="F&amp;E",'Labor Loading Matrix'!Y286,0),IF('CLINs &amp; Ceiling Rates'!$D$255="F&amp;E",'Labor Loading Matrix'!Z286,0),IF('CLINs &amp; Ceiling Rates'!$D$256="F&amp;E",'Labor Loading Matrix'!AA286,0))</f>
        <v>0</v>
      </c>
      <c r="G286" s="175">
        <f>SUM(IF('CLINs &amp; Ceiling Rates'!$D$237="R&amp;D",'Labor Loading Matrix'!H286,0),IF('CLINs &amp; Ceiling Rates'!$D$238="R&amp;D",'Labor Loading Matrix'!I286,0),IF('CLINs &amp; Ceiling Rates'!$D$239="R&amp;D",'Labor Loading Matrix'!J286,0),IF('CLINs &amp; Ceiling Rates'!$D$240="R&amp;D",'Labor Loading Matrix'!K286,0),IF('CLINs &amp; Ceiling Rates'!$D$241="R&amp;D",'Labor Loading Matrix'!L286,0),IF('CLINs &amp; Ceiling Rates'!$D$242="R&amp;D",'Labor Loading Matrix'!M286,0),IF('CLINs &amp; Ceiling Rates'!$D$243="R&amp;D",'Labor Loading Matrix'!N286,0),IF('CLINs &amp; Ceiling Rates'!$D$244="R&amp;D",'Labor Loading Matrix'!O286,0),IF('CLINs &amp; Ceiling Rates'!$D$245="R&amp;D",'Labor Loading Matrix'!P286,0),IF('CLINs &amp; Ceiling Rates'!$D$246="R&amp;D",'Labor Loading Matrix'!Q286,0),IF('CLINs &amp; Ceiling Rates'!$D$247="R&amp;D",'Labor Loading Matrix'!R286,0),IF('CLINs &amp; Ceiling Rates'!$D$248="R&amp;D",'Labor Loading Matrix'!S286,0),IF('CLINs &amp; Ceiling Rates'!$D$249="R&amp;D",'Labor Loading Matrix'!T286,0),IF('CLINs &amp; Ceiling Rates'!$D$250="R&amp;D",'Labor Loading Matrix'!U286,0),IF('CLINs &amp; Ceiling Rates'!$D$251="R&amp;D",'Labor Loading Matrix'!V286,0),IF('CLINs &amp; Ceiling Rates'!$D$252="R&amp;D",'Labor Loading Matrix'!W286,0),IF('CLINs &amp; Ceiling Rates'!$D$253="R&amp;D",'Labor Loading Matrix'!X286,0),IF('CLINs &amp; Ceiling Rates'!$D$254="R&amp;D",'Labor Loading Matrix'!Y286,0),IF('CLINs &amp; Ceiling Rates'!$D$255="R&amp;D",'Labor Loading Matrix'!Z286,0),IF('CLINs &amp; Ceiling Rates'!$D$256="R&amp;D",'Labor Loading Matrix'!AA286,0))</f>
        <v>0</v>
      </c>
      <c r="H286" s="136"/>
      <c r="I286" s="136"/>
      <c r="J286" s="136"/>
      <c r="K286" s="136"/>
      <c r="L286" s="136"/>
      <c r="M286" s="136"/>
      <c r="N286" s="136"/>
      <c r="O286" s="136"/>
      <c r="P286" s="136"/>
      <c r="Q286" s="136"/>
      <c r="R286" s="136"/>
      <c r="S286" s="136"/>
      <c r="T286" s="136"/>
      <c r="U286" s="136"/>
      <c r="V286" s="136"/>
      <c r="W286" s="136"/>
      <c r="X286" s="136"/>
      <c r="Y286" s="136"/>
      <c r="Z286" s="136"/>
      <c r="AA286" s="136"/>
    </row>
    <row r="287" spans="1:27" s="73" customFormat="1" ht="18" hidden="1" customHeight="1" x14ac:dyDescent="0.25">
      <c r="A287" s="173">
        <f>'CLINs &amp; Ceiling Rates'!B74</f>
        <v>0</v>
      </c>
      <c r="B287" s="173">
        <f>'CLINs &amp; Ceiling Rates'!C74</f>
        <v>0</v>
      </c>
      <c r="C287" s="174" t="str">
        <f>'CLINs &amp; Ceiling Rates'!$G74</f>
        <v/>
      </c>
      <c r="D287" s="211">
        <f>IF('CLINs &amp; Ceiling Rates'!D303="",SUM('Labor Loading Matrix'!H287:AA287),SUM(E287:F287))</f>
        <v>0</v>
      </c>
      <c r="E287" s="175">
        <f>SUM(IF('CLINs &amp; Ceiling Rates'!$D$237="OPS",'Labor Loading Matrix'!H287,0),IF('CLINs &amp; Ceiling Rates'!$D$238="OPS",'Labor Loading Matrix'!I287,0),IF('CLINs &amp; Ceiling Rates'!$D$239="OPS",'Labor Loading Matrix'!J287,0),IF('CLINs &amp; Ceiling Rates'!$D$240="OPS",'Labor Loading Matrix'!K287,0),IF('CLINs &amp; Ceiling Rates'!$D$241="OPS",'Labor Loading Matrix'!L287,0),IF('CLINs &amp; Ceiling Rates'!$D$242="OPS",'Labor Loading Matrix'!M287,0),IF('CLINs &amp; Ceiling Rates'!$D$243="OPS",'Labor Loading Matrix'!N287,0),IF('CLINs &amp; Ceiling Rates'!$D$244="OPS",'Labor Loading Matrix'!O287,0),IF('CLINs &amp; Ceiling Rates'!$D$245="OPS",'Labor Loading Matrix'!P287,0),IF('CLINs &amp; Ceiling Rates'!$D$246="OPS",'Labor Loading Matrix'!Q287,0),IF('CLINs &amp; Ceiling Rates'!$D$247="OPS",'Labor Loading Matrix'!R287,0),IF('CLINs &amp; Ceiling Rates'!$D$248="OPS",'Labor Loading Matrix'!S287,0),IF('CLINs &amp; Ceiling Rates'!$D$249="OPS",'Labor Loading Matrix'!T287,0),IF('CLINs &amp; Ceiling Rates'!$D$250="OPS",'Labor Loading Matrix'!U287,0),IF('CLINs &amp; Ceiling Rates'!$D$251="OPS",'Labor Loading Matrix'!V287,0),IF('CLINs &amp; Ceiling Rates'!$D$252="OPS",'Labor Loading Matrix'!W287,0),IF('CLINs &amp; Ceiling Rates'!$D$253="OPS",'Labor Loading Matrix'!X287,0),IF('CLINs &amp; Ceiling Rates'!$D$254="OPS",'Labor Loading Matrix'!Y287,0),IF('CLINs &amp; Ceiling Rates'!$D$255="OPS",'Labor Loading Matrix'!Z287,0),IF('CLINs &amp; Ceiling Rates'!$D$256="OPS",'Labor Loading Matrix'!AA287,0))</f>
        <v>0</v>
      </c>
      <c r="F287" s="175">
        <f>SUM(IF('CLINs &amp; Ceiling Rates'!$D$237="F&amp;E",'Labor Loading Matrix'!H287,0),IF('CLINs &amp; Ceiling Rates'!$D$238="F&amp;E",'Labor Loading Matrix'!I287,0),IF('CLINs &amp; Ceiling Rates'!$D$239="F&amp;E",'Labor Loading Matrix'!J287,0),IF('CLINs &amp; Ceiling Rates'!$D$240="F&amp;E",'Labor Loading Matrix'!K287,0),IF('CLINs &amp; Ceiling Rates'!$D$241="F&amp;E",'Labor Loading Matrix'!L287,0),IF('CLINs &amp; Ceiling Rates'!$D$242="F&amp;E",'Labor Loading Matrix'!M287,0),IF('CLINs &amp; Ceiling Rates'!$D$243="F&amp;E",'Labor Loading Matrix'!N287,0),IF('CLINs &amp; Ceiling Rates'!$D$244="F&amp;E",'Labor Loading Matrix'!O287,0),IF('CLINs &amp; Ceiling Rates'!$D$245="F&amp;E",'Labor Loading Matrix'!P287,0),IF('CLINs &amp; Ceiling Rates'!$D$246="F&amp;E",'Labor Loading Matrix'!Q287,0),IF('CLINs &amp; Ceiling Rates'!$D$247="F&amp;E",'Labor Loading Matrix'!R287,0),IF('CLINs &amp; Ceiling Rates'!$D$248="F&amp;E",'Labor Loading Matrix'!S287,0),IF('CLINs &amp; Ceiling Rates'!$D$249="F&amp;E",'Labor Loading Matrix'!T287,0),IF('CLINs &amp; Ceiling Rates'!$D$250="F&amp;E",'Labor Loading Matrix'!U287,0),IF('CLINs &amp; Ceiling Rates'!$D$251="F&amp;E",'Labor Loading Matrix'!V287,0),IF('CLINs &amp; Ceiling Rates'!$D$252="F&amp;E",'Labor Loading Matrix'!W287,0),IF('CLINs &amp; Ceiling Rates'!$D$253="F&amp;E",'Labor Loading Matrix'!X287,0),IF('CLINs &amp; Ceiling Rates'!$D$254="F&amp;E",'Labor Loading Matrix'!Y287,0),IF('CLINs &amp; Ceiling Rates'!$D$255="F&amp;E",'Labor Loading Matrix'!Z287,0),IF('CLINs &amp; Ceiling Rates'!$D$256="F&amp;E",'Labor Loading Matrix'!AA287,0))</f>
        <v>0</v>
      </c>
      <c r="G287" s="175">
        <f>SUM(IF('CLINs &amp; Ceiling Rates'!$D$237="R&amp;D",'Labor Loading Matrix'!H287,0),IF('CLINs &amp; Ceiling Rates'!$D$238="R&amp;D",'Labor Loading Matrix'!I287,0),IF('CLINs &amp; Ceiling Rates'!$D$239="R&amp;D",'Labor Loading Matrix'!J287,0),IF('CLINs &amp; Ceiling Rates'!$D$240="R&amp;D",'Labor Loading Matrix'!K287,0),IF('CLINs &amp; Ceiling Rates'!$D$241="R&amp;D",'Labor Loading Matrix'!L287,0),IF('CLINs &amp; Ceiling Rates'!$D$242="R&amp;D",'Labor Loading Matrix'!M287,0),IF('CLINs &amp; Ceiling Rates'!$D$243="R&amp;D",'Labor Loading Matrix'!N287,0),IF('CLINs &amp; Ceiling Rates'!$D$244="R&amp;D",'Labor Loading Matrix'!O287,0),IF('CLINs &amp; Ceiling Rates'!$D$245="R&amp;D",'Labor Loading Matrix'!P287,0),IF('CLINs &amp; Ceiling Rates'!$D$246="R&amp;D",'Labor Loading Matrix'!Q287,0),IF('CLINs &amp; Ceiling Rates'!$D$247="R&amp;D",'Labor Loading Matrix'!R287,0),IF('CLINs &amp; Ceiling Rates'!$D$248="R&amp;D",'Labor Loading Matrix'!S287,0),IF('CLINs &amp; Ceiling Rates'!$D$249="R&amp;D",'Labor Loading Matrix'!T287,0),IF('CLINs &amp; Ceiling Rates'!$D$250="R&amp;D",'Labor Loading Matrix'!U287,0),IF('CLINs &amp; Ceiling Rates'!$D$251="R&amp;D",'Labor Loading Matrix'!V287,0),IF('CLINs &amp; Ceiling Rates'!$D$252="R&amp;D",'Labor Loading Matrix'!W287,0),IF('CLINs &amp; Ceiling Rates'!$D$253="R&amp;D",'Labor Loading Matrix'!X287,0),IF('CLINs &amp; Ceiling Rates'!$D$254="R&amp;D",'Labor Loading Matrix'!Y287,0),IF('CLINs &amp; Ceiling Rates'!$D$255="R&amp;D",'Labor Loading Matrix'!Z287,0),IF('CLINs &amp; Ceiling Rates'!$D$256="R&amp;D",'Labor Loading Matrix'!AA287,0))</f>
        <v>0</v>
      </c>
      <c r="H287" s="136"/>
      <c r="I287" s="136"/>
      <c r="J287" s="136"/>
      <c r="K287" s="136"/>
      <c r="L287" s="136"/>
      <c r="M287" s="136"/>
      <c r="N287" s="136"/>
      <c r="O287" s="136"/>
      <c r="P287" s="136"/>
      <c r="Q287" s="136"/>
      <c r="R287" s="136"/>
      <c r="S287" s="136"/>
      <c r="T287" s="136"/>
      <c r="U287" s="136"/>
      <c r="V287" s="136"/>
      <c r="W287" s="136"/>
      <c r="X287" s="136"/>
      <c r="Y287" s="136"/>
      <c r="Z287" s="136"/>
      <c r="AA287" s="136"/>
    </row>
    <row r="288" spans="1:27" s="73" customFormat="1" ht="18" hidden="1" customHeight="1" x14ac:dyDescent="0.25">
      <c r="A288" s="173">
        <f>'CLINs &amp; Ceiling Rates'!B75</f>
        <v>0</v>
      </c>
      <c r="B288" s="173">
        <f>'CLINs &amp; Ceiling Rates'!C75</f>
        <v>0</v>
      </c>
      <c r="C288" s="174" t="str">
        <f>'CLINs &amp; Ceiling Rates'!$G75</f>
        <v/>
      </c>
      <c r="D288" s="211">
        <f>IF('CLINs &amp; Ceiling Rates'!D304="",SUM('Labor Loading Matrix'!H288:AA288),SUM(E288:F288))</f>
        <v>0</v>
      </c>
      <c r="E288" s="175">
        <f>SUM(IF('CLINs &amp; Ceiling Rates'!$D$237="OPS",'Labor Loading Matrix'!H288,0),IF('CLINs &amp; Ceiling Rates'!$D$238="OPS",'Labor Loading Matrix'!I288,0),IF('CLINs &amp; Ceiling Rates'!$D$239="OPS",'Labor Loading Matrix'!J288,0),IF('CLINs &amp; Ceiling Rates'!$D$240="OPS",'Labor Loading Matrix'!K288,0),IF('CLINs &amp; Ceiling Rates'!$D$241="OPS",'Labor Loading Matrix'!L288,0),IF('CLINs &amp; Ceiling Rates'!$D$242="OPS",'Labor Loading Matrix'!M288,0),IF('CLINs &amp; Ceiling Rates'!$D$243="OPS",'Labor Loading Matrix'!N288,0),IF('CLINs &amp; Ceiling Rates'!$D$244="OPS",'Labor Loading Matrix'!O288,0),IF('CLINs &amp; Ceiling Rates'!$D$245="OPS",'Labor Loading Matrix'!P288,0),IF('CLINs &amp; Ceiling Rates'!$D$246="OPS",'Labor Loading Matrix'!Q288,0),IF('CLINs &amp; Ceiling Rates'!$D$247="OPS",'Labor Loading Matrix'!R288,0),IF('CLINs &amp; Ceiling Rates'!$D$248="OPS",'Labor Loading Matrix'!S288,0),IF('CLINs &amp; Ceiling Rates'!$D$249="OPS",'Labor Loading Matrix'!T288,0),IF('CLINs &amp; Ceiling Rates'!$D$250="OPS",'Labor Loading Matrix'!U288,0),IF('CLINs &amp; Ceiling Rates'!$D$251="OPS",'Labor Loading Matrix'!V288,0),IF('CLINs &amp; Ceiling Rates'!$D$252="OPS",'Labor Loading Matrix'!W288,0),IF('CLINs &amp; Ceiling Rates'!$D$253="OPS",'Labor Loading Matrix'!X288,0),IF('CLINs &amp; Ceiling Rates'!$D$254="OPS",'Labor Loading Matrix'!Y288,0),IF('CLINs &amp; Ceiling Rates'!$D$255="OPS",'Labor Loading Matrix'!Z288,0),IF('CLINs &amp; Ceiling Rates'!$D$256="OPS",'Labor Loading Matrix'!AA288,0))</f>
        <v>0</v>
      </c>
      <c r="F288" s="175">
        <f>SUM(IF('CLINs &amp; Ceiling Rates'!$D$237="F&amp;E",'Labor Loading Matrix'!H288,0),IF('CLINs &amp; Ceiling Rates'!$D$238="F&amp;E",'Labor Loading Matrix'!I288,0),IF('CLINs &amp; Ceiling Rates'!$D$239="F&amp;E",'Labor Loading Matrix'!J288,0),IF('CLINs &amp; Ceiling Rates'!$D$240="F&amp;E",'Labor Loading Matrix'!K288,0),IF('CLINs &amp; Ceiling Rates'!$D$241="F&amp;E",'Labor Loading Matrix'!L288,0),IF('CLINs &amp; Ceiling Rates'!$D$242="F&amp;E",'Labor Loading Matrix'!M288,0),IF('CLINs &amp; Ceiling Rates'!$D$243="F&amp;E",'Labor Loading Matrix'!N288,0),IF('CLINs &amp; Ceiling Rates'!$D$244="F&amp;E",'Labor Loading Matrix'!O288,0),IF('CLINs &amp; Ceiling Rates'!$D$245="F&amp;E",'Labor Loading Matrix'!P288,0),IF('CLINs &amp; Ceiling Rates'!$D$246="F&amp;E",'Labor Loading Matrix'!Q288,0),IF('CLINs &amp; Ceiling Rates'!$D$247="F&amp;E",'Labor Loading Matrix'!R288,0),IF('CLINs &amp; Ceiling Rates'!$D$248="F&amp;E",'Labor Loading Matrix'!S288,0),IF('CLINs &amp; Ceiling Rates'!$D$249="F&amp;E",'Labor Loading Matrix'!T288,0),IF('CLINs &amp; Ceiling Rates'!$D$250="F&amp;E",'Labor Loading Matrix'!U288,0),IF('CLINs &amp; Ceiling Rates'!$D$251="F&amp;E",'Labor Loading Matrix'!V288,0),IF('CLINs &amp; Ceiling Rates'!$D$252="F&amp;E",'Labor Loading Matrix'!W288,0),IF('CLINs &amp; Ceiling Rates'!$D$253="F&amp;E",'Labor Loading Matrix'!X288,0),IF('CLINs &amp; Ceiling Rates'!$D$254="F&amp;E",'Labor Loading Matrix'!Y288,0),IF('CLINs &amp; Ceiling Rates'!$D$255="F&amp;E",'Labor Loading Matrix'!Z288,0),IF('CLINs &amp; Ceiling Rates'!$D$256="F&amp;E",'Labor Loading Matrix'!AA288,0))</f>
        <v>0</v>
      </c>
      <c r="G288" s="175">
        <f>SUM(IF('CLINs &amp; Ceiling Rates'!$D$237="R&amp;D",'Labor Loading Matrix'!H288,0),IF('CLINs &amp; Ceiling Rates'!$D$238="R&amp;D",'Labor Loading Matrix'!I288,0),IF('CLINs &amp; Ceiling Rates'!$D$239="R&amp;D",'Labor Loading Matrix'!J288,0),IF('CLINs &amp; Ceiling Rates'!$D$240="R&amp;D",'Labor Loading Matrix'!K288,0),IF('CLINs &amp; Ceiling Rates'!$D$241="R&amp;D",'Labor Loading Matrix'!L288,0),IF('CLINs &amp; Ceiling Rates'!$D$242="R&amp;D",'Labor Loading Matrix'!M288,0),IF('CLINs &amp; Ceiling Rates'!$D$243="R&amp;D",'Labor Loading Matrix'!N288,0),IF('CLINs &amp; Ceiling Rates'!$D$244="R&amp;D",'Labor Loading Matrix'!O288,0),IF('CLINs &amp; Ceiling Rates'!$D$245="R&amp;D",'Labor Loading Matrix'!P288,0),IF('CLINs &amp; Ceiling Rates'!$D$246="R&amp;D",'Labor Loading Matrix'!Q288,0),IF('CLINs &amp; Ceiling Rates'!$D$247="R&amp;D",'Labor Loading Matrix'!R288,0),IF('CLINs &amp; Ceiling Rates'!$D$248="R&amp;D",'Labor Loading Matrix'!S288,0),IF('CLINs &amp; Ceiling Rates'!$D$249="R&amp;D",'Labor Loading Matrix'!T288,0),IF('CLINs &amp; Ceiling Rates'!$D$250="R&amp;D",'Labor Loading Matrix'!U288,0),IF('CLINs &amp; Ceiling Rates'!$D$251="R&amp;D",'Labor Loading Matrix'!V288,0),IF('CLINs &amp; Ceiling Rates'!$D$252="R&amp;D",'Labor Loading Matrix'!W288,0),IF('CLINs &amp; Ceiling Rates'!$D$253="R&amp;D",'Labor Loading Matrix'!X288,0),IF('CLINs &amp; Ceiling Rates'!$D$254="R&amp;D",'Labor Loading Matrix'!Y288,0),IF('CLINs &amp; Ceiling Rates'!$D$255="R&amp;D",'Labor Loading Matrix'!Z288,0),IF('CLINs &amp; Ceiling Rates'!$D$256="R&amp;D",'Labor Loading Matrix'!AA288,0))</f>
        <v>0</v>
      </c>
      <c r="H288" s="136"/>
      <c r="I288" s="136"/>
      <c r="J288" s="136"/>
      <c r="K288" s="136"/>
      <c r="L288" s="136"/>
      <c r="M288" s="136"/>
      <c r="N288" s="136"/>
      <c r="O288" s="136"/>
      <c r="P288" s="136"/>
      <c r="Q288" s="136"/>
      <c r="R288" s="136"/>
      <c r="S288" s="136"/>
      <c r="T288" s="136"/>
      <c r="U288" s="136"/>
      <c r="V288" s="136"/>
      <c r="W288" s="136"/>
      <c r="X288" s="136"/>
      <c r="Y288" s="136"/>
      <c r="Z288" s="136"/>
      <c r="AA288" s="136"/>
    </row>
    <row r="289" spans="1:27" s="73" customFormat="1" ht="18" hidden="1" customHeight="1" x14ac:dyDescent="0.25">
      <c r="A289" s="173">
        <f>'CLINs &amp; Ceiling Rates'!B76</f>
        <v>0</v>
      </c>
      <c r="B289" s="173">
        <f>'CLINs &amp; Ceiling Rates'!C76</f>
        <v>0</v>
      </c>
      <c r="C289" s="174" t="str">
        <f>'CLINs &amp; Ceiling Rates'!$G76</f>
        <v/>
      </c>
      <c r="D289" s="211">
        <f>IF('CLINs &amp; Ceiling Rates'!D305="",SUM('Labor Loading Matrix'!H289:AA289),SUM(E289:F289))</f>
        <v>0</v>
      </c>
      <c r="E289" s="175">
        <f>SUM(IF('CLINs &amp; Ceiling Rates'!$D$237="OPS",'Labor Loading Matrix'!H289,0),IF('CLINs &amp; Ceiling Rates'!$D$238="OPS",'Labor Loading Matrix'!I289,0),IF('CLINs &amp; Ceiling Rates'!$D$239="OPS",'Labor Loading Matrix'!J289,0),IF('CLINs &amp; Ceiling Rates'!$D$240="OPS",'Labor Loading Matrix'!K289,0),IF('CLINs &amp; Ceiling Rates'!$D$241="OPS",'Labor Loading Matrix'!L289,0),IF('CLINs &amp; Ceiling Rates'!$D$242="OPS",'Labor Loading Matrix'!M289,0),IF('CLINs &amp; Ceiling Rates'!$D$243="OPS",'Labor Loading Matrix'!N289,0),IF('CLINs &amp; Ceiling Rates'!$D$244="OPS",'Labor Loading Matrix'!O289,0),IF('CLINs &amp; Ceiling Rates'!$D$245="OPS",'Labor Loading Matrix'!P289,0),IF('CLINs &amp; Ceiling Rates'!$D$246="OPS",'Labor Loading Matrix'!Q289,0),IF('CLINs &amp; Ceiling Rates'!$D$247="OPS",'Labor Loading Matrix'!R289,0),IF('CLINs &amp; Ceiling Rates'!$D$248="OPS",'Labor Loading Matrix'!S289,0),IF('CLINs &amp; Ceiling Rates'!$D$249="OPS",'Labor Loading Matrix'!T289,0),IF('CLINs &amp; Ceiling Rates'!$D$250="OPS",'Labor Loading Matrix'!U289,0),IF('CLINs &amp; Ceiling Rates'!$D$251="OPS",'Labor Loading Matrix'!V289,0),IF('CLINs &amp; Ceiling Rates'!$D$252="OPS",'Labor Loading Matrix'!W289,0),IF('CLINs &amp; Ceiling Rates'!$D$253="OPS",'Labor Loading Matrix'!X289,0),IF('CLINs &amp; Ceiling Rates'!$D$254="OPS",'Labor Loading Matrix'!Y289,0),IF('CLINs &amp; Ceiling Rates'!$D$255="OPS",'Labor Loading Matrix'!Z289,0),IF('CLINs &amp; Ceiling Rates'!$D$256="OPS",'Labor Loading Matrix'!AA289,0))</f>
        <v>0</v>
      </c>
      <c r="F289" s="175">
        <f>SUM(IF('CLINs &amp; Ceiling Rates'!$D$237="F&amp;E",'Labor Loading Matrix'!H289,0),IF('CLINs &amp; Ceiling Rates'!$D$238="F&amp;E",'Labor Loading Matrix'!I289,0),IF('CLINs &amp; Ceiling Rates'!$D$239="F&amp;E",'Labor Loading Matrix'!J289,0),IF('CLINs &amp; Ceiling Rates'!$D$240="F&amp;E",'Labor Loading Matrix'!K289,0),IF('CLINs &amp; Ceiling Rates'!$D$241="F&amp;E",'Labor Loading Matrix'!L289,0),IF('CLINs &amp; Ceiling Rates'!$D$242="F&amp;E",'Labor Loading Matrix'!M289,0),IF('CLINs &amp; Ceiling Rates'!$D$243="F&amp;E",'Labor Loading Matrix'!N289,0),IF('CLINs &amp; Ceiling Rates'!$D$244="F&amp;E",'Labor Loading Matrix'!O289,0),IF('CLINs &amp; Ceiling Rates'!$D$245="F&amp;E",'Labor Loading Matrix'!P289,0),IF('CLINs &amp; Ceiling Rates'!$D$246="F&amp;E",'Labor Loading Matrix'!Q289,0),IF('CLINs &amp; Ceiling Rates'!$D$247="F&amp;E",'Labor Loading Matrix'!R289,0),IF('CLINs &amp; Ceiling Rates'!$D$248="F&amp;E",'Labor Loading Matrix'!S289,0),IF('CLINs &amp; Ceiling Rates'!$D$249="F&amp;E",'Labor Loading Matrix'!T289,0),IF('CLINs &amp; Ceiling Rates'!$D$250="F&amp;E",'Labor Loading Matrix'!U289,0),IF('CLINs &amp; Ceiling Rates'!$D$251="F&amp;E",'Labor Loading Matrix'!V289,0),IF('CLINs &amp; Ceiling Rates'!$D$252="F&amp;E",'Labor Loading Matrix'!W289,0),IF('CLINs &amp; Ceiling Rates'!$D$253="F&amp;E",'Labor Loading Matrix'!X289,0),IF('CLINs &amp; Ceiling Rates'!$D$254="F&amp;E",'Labor Loading Matrix'!Y289,0),IF('CLINs &amp; Ceiling Rates'!$D$255="F&amp;E",'Labor Loading Matrix'!Z289,0),IF('CLINs &amp; Ceiling Rates'!$D$256="F&amp;E",'Labor Loading Matrix'!AA289,0))</f>
        <v>0</v>
      </c>
      <c r="G289" s="175">
        <f>SUM(IF('CLINs &amp; Ceiling Rates'!$D$237="R&amp;D",'Labor Loading Matrix'!H289,0),IF('CLINs &amp; Ceiling Rates'!$D$238="R&amp;D",'Labor Loading Matrix'!I289,0),IF('CLINs &amp; Ceiling Rates'!$D$239="R&amp;D",'Labor Loading Matrix'!J289,0),IF('CLINs &amp; Ceiling Rates'!$D$240="R&amp;D",'Labor Loading Matrix'!K289,0),IF('CLINs &amp; Ceiling Rates'!$D$241="R&amp;D",'Labor Loading Matrix'!L289,0),IF('CLINs &amp; Ceiling Rates'!$D$242="R&amp;D",'Labor Loading Matrix'!M289,0),IF('CLINs &amp; Ceiling Rates'!$D$243="R&amp;D",'Labor Loading Matrix'!N289,0),IF('CLINs &amp; Ceiling Rates'!$D$244="R&amp;D",'Labor Loading Matrix'!O289,0),IF('CLINs &amp; Ceiling Rates'!$D$245="R&amp;D",'Labor Loading Matrix'!P289,0),IF('CLINs &amp; Ceiling Rates'!$D$246="R&amp;D",'Labor Loading Matrix'!Q289,0),IF('CLINs &amp; Ceiling Rates'!$D$247="R&amp;D",'Labor Loading Matrix'!R289,0),IF('CLINs &amp; Ceiling Rates'!$D$248="R&amp;D",'Labor Loading Matrix'!S289,0),IF('CLINs &amp; Ceiling Rates'!$D$249="R&amp;D",'Labor Loading Matrix'!T289,0),IF('CLINs &amp; Ceiling Rates'!$D$250="R&amp;D",'Labor Loading Matrix'!U289,0),IF('CLINs &amp; Ceiling Rates'!$D$251="R&amp;D",'Labor Loading Matrix'!V289,0),IF('CLINs &amp; Ceiling Rates'!$D$252="R&amp;D",'Labor Loading Matrix'!W289,0),IF('CLINs &amp; Ceiling Rates'!$D$253="R&amp;D",'Labor Loading Matrix'!X289,0),IF('CLINs &amp; Ceiling Rates'!$D$254="R&amp;D",'Labor Loading Matrix'!Y289,0),IF('CLINs &amp; Ceiling Rates'!$D$255="R&amp;D",'Labor Loading Matrix'!Z289,0),IF('CLINs &amp; Ceiling Rates'!$D$256="R&amp;D",'Labor Loading Matrix'!AA289,0))</f>
        <v>0</v>
      </c>
      <c r="H289" s="136"/>
      <c r="I289" s="136"/>
      <c r="J289" s="136"/>
      <c r="K289" s="136"/>
      <c r="L289" s="136"/>
      <c r="M289" s="136"/>
      <c r="N289" s="136"/>
      <c r="O289" s="136"/>
      <c r="P289" s="136"/>
      <c r="Q289" s="136"/>
      <c r="R289" s="136"/>
      <c r="S289" s="136"/>
      <c r="T289" s="136"/>
      <c r="U289" s="136"/>
      <c r="V289" s="136"/>
      <c r="W289" s="136"/>
      <c r="X289" s="136"/>
      <c r="Y289" s="136"/>
      <c r="Z289" s="136"/>
      <c r="AA289" s="136"/>
    </row>
    <row r="290" spans="1:27" s="73" customFormat="1" ht="18" hidden="1" customHeight="1" x14ac:dyDescent="0.25">
      <c r="A290" s="173">
        <f>'CLINs &amp; Ceiling Rates'!B77</f>
        <v>0</v>
      </c>
      <c r="B290" s="173">
        <f>'CLINs &amp; Ceiling Rates'!C77</f>
        <v>0</v>
      </c>
      <c r="C290" s="174" t="str">
        <f>'CLINs &amp; Ceiling Rates'!$G77</f>
        <v/>
      </c>
      <c r="D290" s="211">
        <f>IF('CLINs &amp; Ceiling Rates'!D306="",SUM('Labor Loading Matrix'!H290:AA290),SUM(E290:F290))</f>
        <v>0</v>
      </c>
      <c r="E290" s="175">
        <f>SUM(IF('CLINs &amp; Ceiling Rates'!$D$237="OPS",'Labor Loading Matrix'!H290,0),IF('CLINs &amp; Ceiling Rates'!$D$238="OPS",'Labor Loading Matrix'!I290,0),IF('CLINs &amp; Ceiling Rates'!$D$239="OPS",'Labor Loading Matrix'!J290,0),IF('CLINs &amp; Ceiling Rates'!$D$240="OPS",'Labor Loading Matrix'!K290,0),IF('CLINs &amp; Ceiling Rates'!$D$241="OPS",'Labor Loading Matrix'!L290,0),IF('CLINs &amp; Ceiling Rates'!$D$242="OPS",'Labor Loading Matrix'!M290,0),IF('CLINs &amp; Ceiling Rates'!$D$243="OPS",'Labor Loading Matrix'!N290,0),IF('CLINs &amp; Ceiling Rates'!$D$244="OPS",'Labor Loading Matrix'!O290,0),IF('CLINs &amp; Ceiling Rates'!$D$245="OPS",'Labor Loading Matrix'!P290,0),IF('CLINs &amp; Ceiling Rates'!$D$246="OPS",'Labor Loading Matrix'!Q290,0),IF('CLINs &amp; Ceiling Rates'!$D$247="OPS",'Labor Loading Matrix'!R290,0),IF('CLINs &amp; Ceiling Rates'!$D$248="OPS",'Labor Loading Matrix'!S290,0),IF('CLINs &amp; Ceiling Rates'!$D$249="OPS",'Labor Loading Matrix'!T290,0),IF('CLINs &amp; Ceiling Rates'!$D$250="OPS",'Labor Loading Matrix'!U290,0),IF('CLINs &amp; Ceiling Rates'!$D$251="OPS",'Labor Loading Matrix'!V290,0),IF('CLINs &amp; Ceiling Rates'!$D$252="OPS",'Labor Loading Matrix'!W290,0),IF('CLINs &amp; Ceiling Rates'!$D$253="OPS",'Labor Loading Matrix'!X290,0),IF('CLINs &amp; Ceiling Rates'!$D$254="OPS",'Labor Loading Matrix'!Y290,0),IF('CLINs &amp; Ceiling Rates'!$D$255="OPS",'Labor Loading Matrix'!Z290,0),IF('CLINs &amp; Ceiling Rates'!$D$256="OPS",'Labor Loading Matrix'!AA290,0))</f>
        <v>0</v>
      </c>
      <c r="F290" s="175">
        <f>SUM(IF('CLINs &amp; Ceiling Rates'!$D$237="F&amp;E",'Labor Loading Matrix'!H290,0),IF('CLINs &amp; Ceiling Rates'!$D$238="F&amp;E",'Labor Loading Matrix'!I290,0),IF('CLINs &amp; Ceiling Rates'!$D$239="F&amp;E",'Labor Loading Matrix'!J290,0),IF('CLINs &amp; Ceiling Rates'!$D$240="F&amp;E",'Labor Loading Matrix'!K290,0),IF('CLINs &amp; Ceiling Rates'!$D$241="F&amp;E",'Labor Loading Matrix'!L290,0),IF('CLINs &amp; Ceiling Rates'!$D$242="F&amp;E",'Labor Loading Matrix'!M290,0),IF('CLINs &amp; Ceiling Rates'!$D$243="F&amp;E",'Labor Loading Matrix'!N290,0),IF('CLINs &amp; Ceiling Rates'!$D$244="F&amp;E",'Labor Loading Matrix'!O290,0),IF('CLINs &amp; Ceiling Rates'!$D$245="F&amp;E",'Labor Loading Matrix'!P290,0),IF('CLINs &amp; Ceiling Rates'!$D$246="F&amp;E",'Labor Loading Matrix'!Q290,0),IF('CLINs &amp; Ceiling Rates'!$D$247="F&amp;E",'Labor Loading Matrix'!R290,0),IF('CLINs &amp; Ceiling Rates'!$D$248="F&amp;E",'Labor Loading Matrix'!S290,0),IF('CLINs &amp; Ceiling Rates'!$D$249="F&amp;E",'Labor Loading Matrix'!T290,0),IF('CLINs &amp; Ceiling Rates'!$D$250="F&amp;E",'Labor Loading Matrix'!U290,0),IF('CLINs &amp; Ceiling Rates'!$D$251="F&amp;E",'Labor Loading Matrix'!V290,0),IF('CLINs &amp; Ceiling Rates'!$D$252="F&amp;E",'Labor Loading Matrix'!W290,0),IF('CLINs &amp; Ceiling Rates'!$D$253="F&amp;E",'Labor Loading Matrix'!X290,0),IF('CLINs &amp; Ceiling Rates'!$D$254="F&amp;E",'Labor Loading Matrix'!Y290,0),IF('CLINs &amp; Ceiling Rates'!$D$255="F&amp;E",'Labor Loading Matrix'!Z290,0),IF('CLINs &amp; Ceiling Rates'!$D$256="F&amp;E",'Labor Loading Matrix'!AA290,0))</f>
        <v>0</v>
      </c>
      <c r="G290" s="175">
        <f>SUM(IF('CLINs &amp; Ceiling Rates'!$D$237="R&amp;D",'Labor Loading Matrix'!H290,0),IF('CLINs &amp; Ceiling Rates'!$D$238="R&amp;D",'Labor Loading Matrix'!I290,0),IF('CLINs &amp; Ceiling Rates'!$D$239="R&amp;D",'Labor Loading Matrix'!J290,0),IF('CLINs &amp; Ceiling Rates'!$D$240="R&amp;D",'Labor Loading Matrix'!K290,0),IF('CLINs &amp; Ceiling Rates'!$D$241="R&amp;D",'Labor Loading Matrix'!L290,0),IF('CLINs &amp; Ceiling Rates'!$D$242="R&amp;D",'Labor Loading Matrix'!M290,0),IF('CLINs &amp; Ceiling Rates'!$D$243="R&amp;D",'Labor Loading Matrix'!N290,0),IF('CLINs &amp; Ceiling Rates'!$D$244="R&amp;D",'Labor Loading Matrix'!O290,0),IF('CLINs &amp; Ceiling Rates'!$D$245="R&amp;D",'Labor Loading Matrix'!P290,0),IF('CLINs &amp; Ceiling Rates'!$D$246="R&amp;D",'Labor Loading Matrix'!Q290,0),IF('CLINs &amp; Ceiling Rates'!$D$247="R&amp;D",'Labor Loading Matrix'!R290,0),IF('CLINs &amp; Ceiling Rates'!$D$248="R&amp;D",'Labor Loading Matrix'!S290,0),IF('CLINs &amp; Ceiling Rates'!$D$249="R&amp;D",'Labor Loading Matrix'!T290,0),IF('CLINs &amp; Ceiling Rates'!$D$250="R&amp;D",'Labor Loading Matrix'!U290,0),IF('CLINs &amp; Ceiling Rates'!$D$251="R&amp;D",'Labor Loading Matrix'!V290,0),IF('CLINs &amp; Ceiling Rates'!$D$252="R&amp;D",'Labor Loading Matrix'!W290,0),IF('CLINs &amp; Ceiling Rates'!$D$253="R&amp;D",'Labor Loading Matrix'!X290,0),IF('CLINs &amp; Ceiling Rates'!$D$254="R&amp;D",'Labor Loading Matrix'!Y290,0),IF('CLINs &amp; Ceiling Rates'!$D$255="R&amp;D",'Labor Loading Matrix'!Z290,0),IF('CLINs &amp; Ceiling Rates'!$D$256="R&amp;D",'Labor Loading Matrix'!AA290,0))</f>
        <v>0</v>
      </c>
      <c r="H290" s="136"/>
      <c r="I290" s="136"/>
      <c r="J290" s="136"/>
      <c r="K290" s="136"/>
      <c r="L290" s="136"/>
      <c r="M290" s="136"/>
      <c r="N290" s="136"/>
      <c r="O290" s="136"/>
      <c r="P290" s="136"/>
      <c r="Q290" s="136"/>
      <c r="R290" s="136"/>
      <c r="S290" s="136"/>
      <c r="T290" s="136"/>
      <c r="U290" s="136"/>
      <c r="V290" s="136"/>
      <c r="W290" s="136"/>
      <c r="X290" s="136"/>
      <c r="Y290" s="136"/>
      <c r="Z290" s="136"/>
      <c r="AA290" s="136"/>
    </row>
    <row r="291" spans="1:27" s="73" customFormat="1" ht="18" hidden="1" customHeight="1" x14ac:dyDescent="0.25">
      <c r="A291" s="173">
        <f>'CLINs &amp; Ceiling Rates'!B78</f>
        <v>0</v>
      </c>
      <c r="B291" s="173">
        <f>'CLINs &amp; Ceiling Rates'!C78</f>
        <v>0</v>
      </c>
      <c r="C291" s="174" t="str">
        <f>'CLINs &amp; Ceiling Rates'!$G78</f>
        <v/>
      </c>
      <c r="D291" s="211">
        <f>IF('CLINs &amp; Ceiling Rates'!D307="",SUM('Labor Loading Matrix'!H291:AA291),SUM(E291:F291))</f>
        <v>0</v>
      </c>
      <c r="E291" s="175">
        <f>SUM(IF('CLINs &amp; Ceiling Rates'!$D$237="OPS",'Labor Loading Matrix'!H291,0),IF('CLINs &amp; Ceiling Rates'!$D$238="OPS",'Labor Loading Matrix'!I291,0),IF('CLINs &amp; Ceiling Rates'!$D$239="OPS",'Labor Loading Matrix'!J291,0),IF('CLINs &amp; Ceiling Rates'!$D$240="OPS",'Labor Loading Matrix'!K291,0),IF('CLINs &amp; Ceiling Rates'!$D$241="OPS",'Labor Loading Matrix'!L291,0),IF('CLINs &amp; Ceiling Rates'!$D$242="OPS",'Labor Loading Matrix'!M291,0),IF('CLINs &amp; Ceiling Rates'!$D$243="OPS",'Labor Loading Matrix'!N291,0),IF('CLINs &amp; Ceiling Rates'!$D$244="OPS",'Labor Loading Matrix'!O291,0),IF('CLINs &amp; Ceiling Rates'!$D$245="OPS",'Labor Loading Matrix'!P291,0),IF('CLINs &amp; Ceiling Rates'!$D$246="OPS",'Labor Loading Matrix'!Q291,0),IF('CLINs &amp; Ceiling Rates'!$D$247="OPS",'Labor Loading Matrix'!R291,0),IF('CLINs &amp; Ceiling Rates'!$D$248="OPS",'Labor Loading Matrix'!S291,0),IF('CLINs &amp; Ceiling Rates'!$D$249="OPS",'Labor Loading Matrix'!T291,0),IF('CLINs &amp; Ceiling Rates'!$D$250="OPS",'Labor Loading Matrix'!U291,0),IF('CLINs &amp; Ceiling Rates'!$D$251="OPS",'Labor Loading Matrix'!V291,0),IF('CLINs &amp; Ceiling Rates'!$D$252="OPS",'Labor Loading Matrix'!W291,0),IF('CLINs &amp; Ceiling Rates'!$D$253="OPS",'Labor Loading Matrix'!X291,0),IF('CLINs &amp; Ceiling Rates'!$D$254="OPS",'Labor Loading Matrix'!Y291,0),IF('CLINs &amp; Ceiling Rates'!$D$255="OPS",'Labor Loading Matrix'!Z291,0),IF('CLINs &amp; Ceiling Rates'!$D$256="OPS",'Labor Loading Matrix'!AA291,0))</f>
        <v>0</v>
      </c>
      <c r="F291" s="175">
        <f>SUM(IF('CLINs &amp; Ceiling Rates'!$D$237="F&amp;E",'Labor Loading Matrix'!H291,0),IF('CLINs &amp; Ceiling Rates'!$D$238="F&amp;E",'Labor Loading Matrix'!I291,0),IF('CLINs &amp; Ceiling Rates'!$D$239="F&amp;E",'Labor Loading Matrix'!J291,0),IF('CLINs &amp; Ceiling Rates'!$D$240="F&amp;E",'Labor Loading Matrix'!K291,0),IF('CLINs &amp; Ceiling Rates'!$D$241="F&amp;E",'Labor Loading Matrix'!L291,0),IF('CLINs &amp; Ceiling Rates'!$D$242="F&amp;E",'Labor Loading Matrix'!M291,0),IF('CLINs &amp; Ceiling Rates'!$D$243="F&amp;E",'Labor Loading Matrix'!N291,0),IF('CLINs &amp; Ceiling Rates'!$D$244="F&amp;E",'Labor Loading Matrix'!O291,0),IF('CLINs &amp; Ceiling Rates'!$D$245="F&amp;E",'Labor Loading Matrix'!P291,0),IF('CLINs &amp; Ceiling Rates'!$D$246="F&amp;E",'Labor Loading Matrix'!Q291,0),IF('CLINs &amp; Ceiling Rates'!$D$247="F&amp;E",'Labor Loading Matrix'!R291,0),IF('CLINs &amp; Ceiling Rates'!$D$248="F&amp;E",'Labor Loading Matrix'!S291,0),IF('CLINs &amp; Ceiling Rates'!$D$249="F&amp;E",'Labor Loading Matrix'!T291,0),IF('CLINs &amp; Ceiling Rates'!$D$250="F&amp;E",'Labor Loading Matrix'!U291,0),IF('CLINs &amp; Ceiling Rates'!$D$251="F&amp;E",'Labor Loading Matrix'!V291,0),IF('CLINs &amp; Ceiling Rates'!$D$252="F&amp;E",'Labor Loading Matrix'!W291,0),IF('CLINs &amp; Ceiling Rates'!$D$253="F&amp;E",'Labor Loading Matrix'!X291,0),IF('CLINs &amp; Ceiling Rates'!$D$254="F&amp;E",'Labor Loading Matrix'!Y291,0),IF('CLINs &amp; Ceiling Rates'!$D$255="F&amp;E",'Labor Loading Matrix'!Z291,0),IF('CLINs &amp; Ceiling Rates'!$D$256="F&amp;E",'Labor Loading Matrix'!AA291,0))</f>
        <v>0</v>
      </c>
      <c r="G291" s="175">
        <f>SUM(IF('CLINs &amp; Ceiling Rates'!$D$237="R&amp;D",'Labor Loading Matrix'!H291,0),IF('CLINs &amp; Ceiling Rates'!$D$238="R&amp;D",'Labor Loading Matrix'!I291,0),IF('CLINs &amp; Ceiling Rates'!$D$239="R&amp;D",'Labor Loading Matrix'!J291,0),IF('CLINs &amp; Ceiling Rates'!$D$240="R&amp;D",'Labor Loading Matrix'!K291,0),IF('CLINs &amp; Ceiling Rates'!$D$241="R&amp;D",'Labor Loading Matrix'!L291,0),IF('CLINs &amp; Ceiling Rates'!$D$242="R&amp;D",'Labor Loading Matrix'!M291,0),IF('CLINs &amp; Ceiling Rates'!$D$243="R&amp;D",'Labor Loading Matrix'!N291,0),IF('CLINs &amp; Ceiling Rates'!$D$244="R&amp;D",'Labor Loading Matrix'!O291,0),IF('CLINs &amp; Ceiling Rates'!$D$245="R&amp;D",'Labor Loading Matrix'!P291,0),IF('CLINs &amp; Ceiling Rates'!$D$246="R&amp;D",'Labor Loading Matrix'!Q291,0),IF('CLINs &amp; Ceiling Rates'!$D$247="R&amp;D",'Labor Loading Matrix'!R291,0),IF('CLINs &amp; Ceiling Rates'!$D$248="R&amp;D",'Labor Loading Matrix'!S291,0),IF('CLINs &amp; Ceiling Rates'!$D$249="R&amp;D",'Labor Loading Matrix'!T291,0),IF('CLINs &amp; Ceiling Rates'!$D$250="R&amp;D",'Labor Loading Matrix'!U291,0),IF('CLINs &amp; Ceiling Rates'!$D$251="R&amp;D",'Labor Loading Matrix'!V291,0),IF('CLINs &amp; Ceiling Rates'!$D$252="R&amp;D",'Labor Loading Matrix'!W291,0),IF('CLINs &amp; Ceiling Rates'!$D$253="R&amp;D",'Labor Loading Matrix'!X291,0),IF('CLINs &amp; Ceiling Rates'!$D$254="R&amp;D",'Labor Loading Matrix'!Y291,0),IF('CLINs &amp; Ceiling Rates'!$D$255="R&amp;D",'Labor Loading Matrix'!Z291,0),IF('CLINs &amp; Ceiling Rates'!$D$256="R&amp;D",'Labor Loading Matrix'!AA291,0))</f>
        <v>0</v>
      </c>
      <c r="H291" s="136"/>
      <c r="I291" s="136"/>
      <c r="J291" s="136"/>
      <c r="K291" s="136"/>
      <c r="L291" s="136"/>
      <c r="M291" s="136"/>
      <c r="N291" s="136"/>
      <c r="O291" s="136"/>
      <c r="P291" s="136"/>
      <c r="Q291" s="136"/>
      <c r="R291" s="136"/>
      <c r="S291" s="136"/>
      <c r="T291" s="136"/>
      <c r="U291" s="136"/>
      <c r="V291" s="136"/>
      <c r="W291" s="136"/>
      <c r="X291" s="136"/>
      <c r="Y291" s="136"/>
      <c r="Z291" s="136"/>
      <c r="AA291" s="136"/>
    </row>
    <row r="292" spans="1:27" s="73" customFormat="1" ht="18" hidden="1" customHeight="1" x14ac:dyDescent="0.25">
      <c r="A292" s="173">
        <f>'CLINs &amp; Ceiling Rates'!B79</f>
        <v>0</v>
      </c>
      <c r="B292" s="173">
        <f>'CLINs &amp; Ceiling Rates'!C79</f>
        <v>0</v>
      </c>
      <c r="C292" s="174" t="str">
        <f>'CLINs &amp; Ceiling Rates'!$G79</f>
        <v/>
      </c>
      <c r="D292" s="211">
        <f>IF('CLINs &amp; Ceiling Rates'!D308="",SUM('Labor Loading Matrix'!H292:AA292),SUM(E292:F292))</f>
        <v>0</v>
      </c>
      <c r="E292" s="175">
        <f>SUM(IF('CLINs &amp; Ceiling Rates'!$D$237="OPS",'Labor Loading Matrix'!H292,0),IF('CLINs &amp; Ceiling Rates'!$D$238="OPS",'Labor Loading Matrix'!I292,0),IF('CLINs &amp; Ceiling Rates'!$D$239="OPS",'Labor Loading Matrix'!J292,0),IF('CLINs &amp; Ceiling Rates'!$D$240="OPS",'Labor Loading Matrix'!K292,0),IF('CLINs &amp; Ceiling Rates'!$D$241="OPS",'Labor Loading Matrix'!L292,0),IF('CLINs &amp; Ceiling Rates'!$D$242="OPS",'Labor Loading Matrix'!M292,0),IF('CLINs &amp; Ceiling Rates'!$D$243="OPS",'Labor Loading Matrix'!N292,0),IF('CLINs &amp; Ceiling Rates'!$D$244="OPS",'Labor Loading Matrix'!O292,0),IF('CLINs &amp; Ceiling Rates'!$D$245="OPS",'Labor Loading Matrix'!P292,0),IF('CLINs &amp; Ceiling Rates'!$D$246="OPS",'Labor Loading Matrix'!Q292,0),IF('CLINs &amp; Ceiling Rates'!$D$247="OPS",'Labor Loading Matrix'!R292,0),IF('CLINs &amp; Ceiling Rates'!$D$248="OPS",'Labor Loading Matrix'!S292,0),IF('CLINs &amp; Ceiling Rates'!$D$249="OPS",'Labor Loading Matrix'!T292,0),IF('CLINs &amp; Ceiling Rates'!$D$250="OPS",'Labor Loading Matrix'!U292,0),IF('CLINs &amp; Ceiling Rates'!$D$251="OPS",'Labor Loading Matrix'!V292,0),IF('CLINs &amp; Ceiling Rates'!$D$252="OPS",'Labor Loading Matrix'!W292,0),IF('CLINs &amp; Ceiling Rates'!$D$253="OPS",'Labor Loading Matrix'!X292,0),IF('CLINs &amp; Ceiling Rates'!$D$254="OPS",'Labor Loading Matrix'!Y292,0),IF('CLINs &amp; Ceiling Rates'!$D$255="OPS",'Labor Loading Matrix'!Z292,0),IF('CLINs &amp; Ceiling Rates'!$D$256="OPS",'Labor Loading Matrix'!AA292,0))</f>
        <v>0</v>
      </c>
      <c r="F292" s="175">
        <f>SUM(IF('CLINs &amp; Ceiling Rates'!$D$237="F&amp;E",'Labor Loading Matrix'!H292,0),IF('CLINs &amp; Ceiling Rates'!$D$238="F&amp;E",'Labor Loading Matrix'!I292,0),IF('CLINs &amp; Ceiling Rates'!$D$239="F&amp;E",'Labor Loading Matrix'!J292,0),IF('CLINs &amp; Ceiling Rates'!$D$240="F&amp;E",'Labor Loading Matrix'!K292,0),IF('CLINs &amp; Ceiling Rates'!$D$241="F&amp;E",'Labor Loading Matrix'!L292,0),IF('CLINs &amp; Ceiling Rates'!$D$242="F&amp;E",'Labor Loading Matrix'!M292,0),IF('CLINs &amp; Ceiling Rates'!$D$243="F&amp;E",'Labor Loading Matrix'!N292,0),IF('CLINs &amp; Ceiling Rates'!$D$244="F&amp;E",'Labor Loading Matrix'!O292,0),IF('CLINs &amp; Ceiling Rates'!$D$245="F&amp;E",'Labor Loading Matrix'!P292,0),IF('CLINs &amp; Ceiling Rates'!$D$246="F&amp;E",'Labor Loading Matrix'!Q292,0),IF('CLINs &amp; Ceiling Rates'!$D$247="F&amp;E",'Labor Loading Matrix'!R292,0),IF('CLINs &amp; Ceiling Rates'!$D$248="F&amp;E",'Labor Loading Matrix'!S292,0),IF('CLINs &amp; Ceiling Rates'!$D$249="F&amp;E",'Labor Loading Matrix'!T292,0),IF('CLINs &amp; Ceiling Rates'!$D$250="F&amp;E",'Labor Loading Matrix'!U292,0),IF('CLINs &amp; Ceiling Rates'!$D$251="F&amp;E",'Labor Loading Matrix'!V292,0),IF('CLINs &amp; Ceiling Rates'!$D$252="F&amp;E",'Labor Loading Matrix'!W292,0),IF('CLINs &amp; Ceiling Rates'!$D$253="F&amp;E",'Labor Loading Matrix'!X292,0),IF('CLINs &amp; Ceiling Rates'!$D$254="F&amp;E",'Labor Loading Matrix'!Y292,0),IF('CLINs &amp; Ceiling Rates'!$D$255="F&amp;E",'Labor Loading Matrix'!Z292,0),IF('CLINs &amp; Ceiling Rates'!$D$256="F&amp;E",'Labor Loading Matrix'!AA292,0))</f>
        <v>0</v>
      </c>
      <c r="G292" s="175">
        <f>SUM(IF('CLINs &amp; Ceiling Rates'!$D$237="R&amp;D",'Labor Loading Matrix'!H292,0),IF('CLINs &amp; Ceiling Rates'!$D$238="R&amp;D",'Labor Loading Matrix'!I292,0),IF('CLINs &amp; Ceiling Rates'!$D$239="R&amp;D",'Labor Loading Matrix'!J292,0),IF('CLINs &amp; Ceiling Rates'!$D$240="R&amp;D",'Labor Loading Matrix'!K292,0),IF('CLINs &amp; Ceiling Rates'!$D$241="R&amp;D",'Labor Loading Matrix'!L292,0),IF('CLINs &amp; Ceiling Rates'!$D$242="R&amp;D",'Labor Loading Matrix'!M292,0),IF('CLINs &amp; Ceiling Rates'!$D$243="R&amp;D",'Labor Loading Matrix'!N292,0),IF('CLINs &amp; Ceiling Rates'!$D$244="R&amp;D",'Labor Loading Matrix'!O292,0),IF('CLINs &amp; Ceiling Rates'!$D$245="R&amp;D",'Labor Loading Matrix'!P292,0),IF('CLINs &amp; Ceiling Rates'!$D$246="R&amp;D",'Labor Loading Matrix'!Q292,0),IF('CLINs &amp; Ceiling Rates'!$D$247="R&amp;D",'Labor Loading Matrix'!R292,0),IF('CLINs &amp; Ceiling Rates'!$D$248="R&amp;D",'Labor Loading Matrix'!S292,0),IF('CLINs &amp; Ceiling Rates'!$D$249="R&amp;D",'Labor Loading Matrix'!T292,0),IF('CLINs &amp; Ceiling Rates'!$D$250="R&amp;D",'Labor Loading Matrix'!U292,0),IF('CLINs &amp; Ceiling Rates'!$D$251="R&amp;D",'Labor Loading Matrix'!V292,0),IF('CLINs &amp; Ceiling Rates'!$D$252="R&amp;D",'Labor Loading Matrix'!W292,0),IF('CLINs &amp; Ceiling Rates'!$D$253="R&amp;D",'Labor Loading Matrix'!X292,0),IF('CLINs &amp; Ceiling Rates'!$D$254="R&amp;D",'Labor Loading Matrix'!Y292,0),IF('CLINs &amp; Ceiling Rates'!$D$255="R&amp;D",'Labor Loading Matrix'!Z292,0),IF('CLINs &amp; Ceiling Rates'!$D$256="R&amp;D",'Labor Loading Matrix'!AA292,0))</f>
        <v>0</v>
      </c>
      <c r="H292" s="136"/>
      <c r="I292" s="136"/>
      <c r="J292" s="136"/>
      <c r="K292" s="136"/>
      <c r="L292" s="136"/>
      <c r="M292" s="136"/>
      <c r="N292" s="136"/>
      <c r="O292" s="136"/>
      <c r="P292" s="136"/>
      <c r="Q292" s="136"/>
      <c r="R292" s="136"/>
      <c r="S292" s="136"/>
      <c r="T292" s="136"/>
      <c r="U292" s="136"/>
      <c r="V292" s="136"/>
      <c r="W292" s="136"/>
      <c r="X292" s="136"/>
      <c r="Y292" s="136"/>
      <c r="Z292" s="136"/>
      <c r="AA292" s="136"/>
    </row>
    <row r="293" spans="1:27" s="73" customFormat="1" ht="18" hidden="1" customHeight="1" x14ac:dyDescent="0.25">
      <c r="A293" s="173">
        <f>'CLINs &amp; Ceiling Rates'!B80</f>
        <v>0</v>
      </c>
      <c r="B293" s="173">
        <f>'CLINs &amp; Ceiling Rates'!C80</f>
        <v>0</v>
      </c>
      <c r="C293" s="174" t="str">
        <f>'CLINs &amp; Ceiling Rates'!$G80</f>
        <v/>
      </c>
      <c r="D293" s="211">
        <f>IF('CLINs &amp; Ceiling Rates'!D309="",SUM('Labor Loading Matrix'!H293:AA293),SUM(E293:F293))</f>
        <v>0</v>
      </c>
      <c r="E293" s="175">
        <f>SUM(IF('CLINs &amp; Ceiling Rates'!$D$237="OPS",'Labor Loading Matrix'!H293,0),IF('CLINs &amp; Ceiling Rates'!$D$238="OPS",'Labor Loading Matrix'!I293,0),IF('CLINs &amp; Ceiling Rates'!$D$239="OPS",'Labor Loading Matrix'!J293,0),IF('CLINs &amp; Ceiling Rates'!$D$240="OPS",'Labor Loading Matrix'!K293,0),IF('CLINs &amp; Ceiling Rates'!$D$241="OPS",'Labor Loading Matrix'!L293,0),IF('CLINs &amp; Ceiling Rates'!$D$242="OPS",'Labor Loading Matrix'!M293,0),IF('CLINs &amp; Ceiling Rates'!$D$243="OPS",'Labor Loading Matrix'!N293,0),IF('CLINs &amp; Ceiling Rates'!$D$244="OPS",'Labor Loading Matrix'!O293,0),IF('CLINs &amp; Ceiling Rates'!$D$245="OPS",'Labor Loading Matrix'!P293,0),IF('CLINs &amp; Ceiling Rates'!$D$246="OPS",'Labor Loading Matrix'!Q293,0),IF('CLINs &amp; Ceiling Rates'!$D$247="OPS",'Labor Loading Matrix'!R293,0),IF('CLINs &amp; Ceiling Rates'!$D$248="OPS",'Labor Loading Matrix'!S293,0),IF('CLINs &amp; Ceiling Rates'!$D$249="OPS",'Labor Loading Matrix'!T293,0),IF('CLINs &amp; Ceiling Rates'!$D$250="OPS",'Labor Loading Matrix'!U293,0),IF('CLINs &amp; Ceiling Rates'!$D$251="OPS",'Labor Loading Matrix'!V293,0),IF('CLINs &amp; Ceiling Rates'!$D$252="OPS",'Labor Loading Matrix'!W293,0),IF('CLINs &amp; Ceiling Rates'!$D$253="OPS",'Labor Loading Matrix'!X293,0),IF('CLINs &amp; Ceiling Rates'!$D$254="OPS",'Labor Loading Matrix'!Y293,0),IF('CLINs &amp; Ceiling Rates'!$D$255="OPS",'Labor Loading Matrix'!Z293,0),IF('CLINs &amp; Ceiling Rates'!$D$256="OPS",'Labor Loading Matrix'!AA293,0))</f>
        <v>0</v>
      </c>
      <c r="F293" s="175">
        <f>SUM(IF('CLINs &amp; Ceiling Rates'!$D$237="F&amp;E",'Labor Loading Matrix'!H293,0),IF('CLINs &amp; Ceiling Rates'!$D$238="F&amp;E",'Labor Loading Matrix'!I293,0),IF('CLINs &amp; Ceiling Rates'!$D$239="F&amp;E",'Labor Loading Matrix'!J293,0),IF('CLINs &amp; Ceiling Rates'!$D$240="F&amp;E",'Labor Loading Matrix'!K293,0),IF('CLINs &amp; Ceiling Rates'!$D$241="F&amp;E",'Labor Loading Matrix'!L293,0),IF('CLINs &amp; Ceiling Rates'!$D$242="F&amp;E",'Labor Loading Matrix'!M293,0),IF('CLINs &amp; Ceiling Rates'!$D$243="F&amp;E",'Labor Loading Matrix'!N293,0),IF('CLINs &amp; Ceiling Rates'!$D$244="F&amp;E",'Labor Loading Matrix'!O293,0),IF('CLINs &amp; Ceiling Rates'!$D$245="F&amp;E",'Labor Loading Matrix'!P293,0),IF('CLINs &amp; Ceiling Rates'!$D$246="F&amp;E",'Labor Loading Matrix'!Q293,0),IF('CLINs &amp; Ceiling Rates'!$D$247="F&amp;E",'Labor Loading Matrix'!R293,0),IF('CLINs &amp; Ceiling Rates'!$D$248="F&amp;E",'Labor Loading Matrix'!S293,0),IF('CLINs &amp; Ceiling Rates'!$D$249="F&amp;E",'Labor Loading Matrix'!T293,0),IF('CLINs &amp; Ceiling Rates'!$D$250="F&amp;E",'Labor Loading Matrix'!U293,0),IF('CLINs &amp; Ceiling Rates'!$D$251="F&amp;E",'Labor Loading Matrix'!V293,0),IF('CLINs &amp; Ceiling Rates'!$D$252="F&amp;E",'Labor Loading Matrix'!W293,0),IF('CLINs &amp; Ceiling Rates'!$D$253="F&amp;E",'Labor Loading Matrix'!X293,0),IF('CLINs &amp; Ceiling Rates'!$D$254="F&amp;E",'Labor Loading Matrix'!Y293,0),IF('CLINs &amp; Ceiling Rates'!$D$255="F&amp;E",'Labor Loading Matrix'!Z293,0),IF('CLINs &amp; Ceiling Rates'!$D$256="F&amp;E",'Labor Loading Matrix'!AA293,0))</f>
        <v>0</v>
      </c>
      <c r="G293" s="175">
        <f>SUM(IF('CLINs &amp; Ceiling Rates'!$D$237="R&amp;D",'Labor Loading Matrix'!H293,0),IF('CLINs &amp; Ceiling Rates'!$D$238="R&amp;D",'Labor Loading Matrix'!I293,0),IF('CLINs &amp; Ceiling Rates'!$D$239="R&amp;D",'Labor Loading Matrix'!J293,0),IF('CLINs &amp; Ceiling Rates'!$D$240="R&amp;D",'Labor Loading Matrix'!K293,0),IF('CLINs &amp; Ceiling Rates'!$D$241="R&amp;D",'Labor Loading Matrix'!L293,0),IF('CLINs &amp; Ceiling Rates'!$D$242="R&amp;D",'Labor Loading Matrix'!M293,0),IF('CLINs &amp; Ceiling Rates'!$D$243="R&amp;D",'Labor Loading Matrix'!N293,0),IF('CLINs &amp; Ceiling Rates'!$D$244="R&amp;D",'Labor Loading Matrix'!O293,0),IF('CLINs &amp; Ceiling Rates'!$D$245="R&amp;D",'Labor Loading Matrix'!P293,0),IF('CLINs &amp; Ceiling Rates'!$D$246="R&amp;D",'Labor Loading Matrix'!Q293,0),IF('CLINs &amp; Ceiling Rates'!$D$247="R&amp;D",'Labor Loading Matrix'!R293,0),IF('CLINs &amp; Ceiling Rates'!$D$248="R&amp;D",'Labor Loading Matrix'!S293,0),IF('CLINs &amp; Ceiling Rates'!$D$249="R&amp;D",'Labor Loading Matrix'!T293,0),IF('CLINs &amp; Ceiling Rates'!$D$250="R&amp;D",'Labor Loading Matrix'!U293,0),IF('CLINs &amp; Ceiling Rates'!$D$251="R&amp;D",'Labor Loading Matrix'!V293,0),IF('CLINs &amp; Ceiling Rates'!$D$252="R&amp;D",'Labor Loading Matrix'!W293,0),IF('CLINs &amp; Ceiling Rates'!$D$253="R&amp;D",'Labor Loading Matrix'!X293,0),IF('CLINs &amp; Ceiling Rates'!$D$254="R&amp;D",'Labor Loading Matrix'!Y293,0),IF('CLINs &amp; Ceiling Rates'!$D$255="R&amp;D",'Labor Loading Matrix'!Z293,0),IF('CLINs &amp; Ceiling Rates'!$D$256="R&amp;D",'Labor Loading Matrix'!AA293,0))</f>
        <v>0</v>
      </c>
      <c r="H293" s="136"/>
      <c r="I293" s="136"/>
      <c r="J293" s="136"/>
      <c r="K293" s="136"/>
      <c r="L293" s="136"/>
      <c r="M293" s="136"/>
      <c r="N293" s="136"/>
      <c r="O293" s="136"/>
      <c r="P293" s="136"/>
      <c r="Q293" s="136"/>
      <c r="R293" s="136"/>
      <c r="S293" s="136"/>
      <c r="T293" s="136"/>
      <c r="U293" s="136"/>
      <c r="V293" s="136"/>
      <c r="W293" s="136"/>
      <c r="X293" s="136"/>
      <c r="Y293" s="136"/>
      <c r="Z293" s="136"/>
      <c r="AA293" s="136"/>
    </row>
    <row r="294" spans="1:27" s="73" customFormat="1" ht="18" hidden="1" customHeight="1" x14ac:dyDescent="0.25">
      <c r="A294" s="173">
        <f>'CLINs &amp; Ceiling Rates'!B81</f>
        <v>0</v>
      </c>
      <c r="B294" s="173">
        <f>'CLINs &amp; Ceiling Rates'!C81</f>
        <v>0</v>
      </c>
      <c r="C294" s="174" t="str">
        <f>'CLINs &amp; Ceiling Rates'!$G81</f>
        <v/>
      </c>
      <c r="D294" s="211">
        <f>IF('CLINs &amp; Ceiling Rates'!D310="",SUM('Labor Loading Matrix'!H294:AA294),SUM(E294:F294))</f>
        <v>0</v>
      </c>
      <c r="E294" s="175">
        <f>SUM(IF('CLINs &amp; Ceiling Rates'!$D$237="OPS",'Labor Loading Matrix'!H294,0),IF('CLINs &amp; Ceiling Rates'!$D$238="OPS",'Labor Loading Matrix'!I294,0),IF('CLINs &amp; Ceiling Rates'!$D$239="OPS",'Labor Loading Matrix'!J294,0),IF('CLINs &amp; Ceiling Rates'!$D$240="OPS",'Labor Loading Matrix'!K294,0),IF('CLINs &amp; Ceiling Rates'!$D$241="OPS",'Labor Loading Matrix'!L294,0),IF('CLINs &amp; Ceiling Rates'!$D$242="OPS",'Labor Loading Matrix'!M294,0),IF('CLINs &amp; Ceiling Rates'!$D$243="OPS",'Labor Loading Matrix'!N294,0),IF('CLINs &amp; Ceiling Rates'!$D$244="OPS",'Labor Loading Matrix'!O294,0),IF('CLINs &amp; Ceiling Rates'!$D$245="OPS",'Labor Loading Matrix'!P294,0),IF('CLINs &amp; Ceiling Rates'!$D$246="OPS",'Labor Loading Matrix'!Q294,0),IF('CLINs &amp; Ceiling Rates'!$D$247="OPS",'Labor Loading Matrix'!R294,0),IF('CLINs &amp; Ceiling Rates'!$D$248="OPS",'Labor Loading Matrix'!S294,0),IF('CLINs &amp; Ceiling Rates'!$D$249="OPS",'Labor Loading Matrix'!T294,0),IF('CLINs &amp; Ceiling Rates'!$D$250="OPS",'Labor Loading Matrix'!U294,0),IF('CLINs &amp; Ceiling Rates'!$D$251="OPS",'Labor Loading Matrix'!V294,0),IF('CLINs &amp; Ceiling Rates'!$D$252="OPS",'Labor Loading Matrix'!W294,0),IF('CLINs &amp; Ceiling Rates'!$D$253="OPS",'Labor Loading Matrix'!X294,0),IF('CLINs &amp; Ceiling Rates'!$D$254="OPS",'Labor Loading Matrix'!Y294,0),IF('CLINs &amp; Ceiling Rates'!$D$255="OPS",'Labor Loading Matrix'!Z294,0),IF('CLINs &amp; Ceiling Rates'!$D$256="OPS",'Labor Loading Matrix'!AA294,0))</f>
        <v>0</v>
      </c>
      <c r="F294" s="175">
        <f>SUM(IF('CLINs &amp; Ceiling Rates'!$D$237="F&amp;E",'Labor Loading Matrix'!H294,0),IF('CLINs &amp; Ceiling Rates'!$D$238="F&amp;E",'Labor Loading Matrix'!I294,0),IF('CLINs &amp; Ceiling Rates'!$D$239="F&amp;E",'Labor Loading Matrix'!J294,0),IF('CLINs &amp; Ceiling Rates'!$D$240="F&amp;E",'Labor Loading Matrix'!K294,0),IF('CLINs &amp; Ceiling Rates'!$D$241="F&amp;E",'Labor Loading Matrix'!L294,0),IF('CLINs &amp; Ceiling Rates'!$D$242="F&amp;E",'Labor Loading Matrix'!M294,0),IF('CLINs &amp; Ceiling Rates'!$D$243="F&amp;E",'Labor Loading Matrix'!N294,0),IF('CLINs &amp; Ceiling Rates'!$D$244="F&amp;E",'Labor Loading Matrix'!O294,0),IF('CLINs &amp; Ceiling Rates'!$D$245="F&amp;E",'Labor Loading Matrix'!P294,0),IF('CLINs &amp; Ceiling Rates'!$D$246="F&amp;E",'Labor Loading Matrix'!Q294,0),IF('CLINs &amp; Ceiling Rates'!$D$247="F&amp;E",'Labor Loading Matrix'!R294,0),IF('CLINs &amp; Ceiling Rates'!$D$248="F&amp;E",'Labor Loading Matrix'!S294,0),IF('CLINs &amp; Ceiling Rates'!$D$249="F&amp;E",'Labor Loading Matrix'!T294,0),IF('CLINs &amp; Ceiling Rates'!$D$250="F&amp;E",'Labor Loading Matrix'!U294,0),IF('CLINs &amp; Ceiling Rates'!$D$251="F&amp;E",'Labor Loading Matrix'!V294,0),IF('CLINs &amp; Ceiling Rates'!$D$252="F&amp;E",'Labor Loading Matrix'!W294,0),IF('CLINs &amp; Ceiling Rates'!$D$253="F&amp;E",'Labor Loading Matrix'!X294,0),IF('CLINs &amp; Ceiling Rates'!$D$254="F&amp;E",'Labor Loading Matrix'!Y294,0),IF('CLINs &amp; Ceiling Rates'!$D$255="F&amp;E",'Labor Loading Matrix'!Z294,0),IF('CLINs &amp; Ceiling Rates'!$D$256="F&amp;E",'Labor Loading Matrix'!AA294,0))</f>
        <v>0</v>
      </c>
      <c r="G294" s="175">
        <f>SUM(IF('CLINs &amp; Ceiling Rates'!$D$237="R&amp;D",'Labor Loading Matrix'!H294,0),IF('CLINs &amp; Ceiling Rates'!$D$238="R&amp;D",'Labor Loading Matrix'!I294,0),IF('CLINs &amp; Ceiling Rates'!$D$239="R&amp;D",'Labor Loading Matrix'!J294,0),IF('CLINs &amp; Ceiling Rates'!$D$240="R&amp;D",'Labor Loading Matrix'!K294,0),IF('CLINs &amp; Ceiling Rates'!$D$241="R&amp;D",'Labor Loading Matrix'!L294,0),IF('CLINs &amp; Ceiling Rates'!$D$242="R&amp;D",'Labor Loading Matrix'!M294,0),IF('CLINs &amp; Ceiling Rates'!$D$243="R&amp;D",'Labor Loading Matrix'!N294,0),IF('CLINs &amp; Ceiling Rates'!$D$244="R&amp;D",'Labor Loading Matrix'!O294,0),IF('CLINs &amp; Ceiling Rates'!$D$245="R&amp;D",'Labor Loading Matrix'!P294,0),IF('CLINs &amp; Ceiling Rates'!$D$246="R&amp;D",'Labor Loading Matrix'!Q294,0),IF('CLINs &amp; Ceiling Rates'!$D$247="R&amp;D",'Labor Loading Matrix'!R294,0),IF('CLINs &amp; Ceiling Rates'!$D$248="R&amp;D",'Labor Loading Matrix'!S294,0),IF('CLINs &amp; Ceiling Rates'!$D$249="R&amp;D",'Labor Loading Matrix'!T294,0),IF('CLINs &amp; Ceiling Rates'!$D$250="R&amp;D",'Labor Loading Matrix'!U294,0),IF('CLINs &amp; Ceiling Rates'!$D$251="R&amp;D",'Labor Loading Matrix'!V294,0),IF('CLINs &amp; Ceiling Rates'!$D$252="R&amp;D",'Labor Loading Matrix'!W294,0),IF('CLINs &amp; Ceiling Rates'!$D$253="R&amp;D",'Labor Loading Matrix'!X294,0),IF('CLINs &amp; Ceiling Rates'!$D$254="R&amp;D",'Labor Loading Matrix'!Y294,0),IF('CLINs &amp; Ceiling Rates'!$D$255="R&amp;D",'Labor Loading Matrix'!Z294,0),IF('CLINs &amp; Ceiling Rates'!$D$256="R&amp;D",'Labor Loading Matrix'!AA294,0))</f>
        <v>0</v>
      </c>
      <c r="H294" s="136"/>
      <c r="I294" s="136"/>
      <c r="J294" s="136"/>
      <c r="K294" s="136"/>
      <c r="L294" s="136"/>
      <c r="M294" s="136"/>
      <c r="N294" s="136"/>
      <c r="O294" s="136"/>
      <c r="P294" s="136"/>
      <c r="Q294" s="136"/>
      <c r="R294" s="136"/>
      <c r="S294" s="136"/>
      <c r="T294" s="136"/>
      <c r="U294" s="136"/>
      <c r="V294" s="136"/>
      <c r="W294" s="136"/>
      <c r="X294" s="136"/>
      <c r="Y294" s="136"/>
      <c r="Z294" s="136"/>
      <c r="AA294" s="136"/>
    </row>
    <row r="295" spans="1:27" s="73" customFormat="1" ht="18" hidden="1" customHeight="1" x14ac:dyDescent="0.25">
      <c r="A295" s="173">
        <f>'CLINs &amp; Ceiling Rates'!B82</f>
        <v>0</v>
      </c>
      <c r="B295" s="173">
        <f>'CLINs &amp; Ceiling Rates'!C82</f>
        <v>0</v>
      </c>
      <c r="C295" s="174" t="str">
        <f>'CLINs &amp; Ceiling Rates'!$G82</f>
        <v/>
      </c>
      <c r="D295" s="211">
        <f>IF('CLINs &amp; Ceiling Rates'!D311="",SUM('Labor Loading Matrix'!H295:AA295),SUM(E295:F295))</f>
        <v>0</v>
      </c>
      <c r="E295" s="175">
        <f>SUM(IF('CLINs &amp; Ceiling Rates'!$D$237="OPS",'Labor Loading Matrix'!H295,0),IF('CLINs &amp; Ceiling Rates'!$D$238="OPS",'Labor Loading Matrix'!I295,0),IF('CLINs &amp; Ceiling Rates'!$D$239="OPS",'Labor Loading Matrix'!J295,0),IF('CLINs &amp; Ceiling Rates'!$D$240="OPS",'Labor Loading Matrix'!K295,0),IF('CLINs &amp; Ceiling Rates'!$D$241="OPS",'Labor Loading Matrix'!L295,0),IF('CLINs &amp; Ceiling Rates'!$D$242="OPS",'Labor Loading Matrix'!M295,0),IF('CLINs &amp; Ceiling Rates'!$D$243="OPS",'Labor Loading Matrix'!N295,0),IF('CLINs &amp; Ceiling Rates'!$D$244="OPS",'Labor Loading Matrix'!O295,0),IF('CLINs &amp; Ceiling Rates'!$D$245="OPS",'Labor Loading Matrix'!P295,0),IF('CLINs &amp; Ceiling Rates'!$D$246="OPS",'Labor Loading Matrix'!Q295,0),IF('CLINs &amp; Ceiling Rates'!$D$247="OPS",'Labor Loading Matrix'!R295,0),IF('CLINs &amp; Ceiling Rates'!$D$248="OPS",'Labor Loading Matrix'!S295,0),IF('CLINs &amp; Ceiling Rates'!$D$249="OPS",'Labor Loading Matrix'!T295,0),IF('CLINs &amp; Ceiling Rates'!$D$250="OPS",'Labor Loading Matrix'!U295,0),IF('CLINs &amp; Ceiling Rates'!$D$251="OPS",'Labor Loading Matrix'!V295,0),IF('CLINs &amp; Ceiling Rates'!$D$252="OPS",'Labor Loading Matrix'!W295,0),IF('CLINs &amp; Ceiling Rates'!$D$253="OPS",'Labor Loading Matrix'!X295,0),IF('CLINs &amp; Ceiling Rates'!$D$254="OPS",'Labor Loading Matrix'!Y295,0),IF('CLINs &amp; Ceiling Rates'!$D$255="OPS",'Labor Loading Matrix'!Z295,0),IF('CLINs &amp; Ceiling Rates'!$D$256="OPS",'Labor Loading Matrix'!AA295,0))</f>
        <v>0</v>
      </c>
      <c r="F295" s="175">
        <f>SUM(IF('CLINs &amp; Ceiling Rates'!$D$237="F&amp;E",'Labor Loading Matrix'!H295,0),IF('CLINs &amp; Ceiling Rates'!$D$238="F&amp;E",'Labor Loading Matrix'!I295,0),IF('CLINs &amp; Ceiling Rates'!$D$239="F&amp;E",'Labor Loading Matrix'!J295,0),IF('CLINs &amp; Ceiling Rates'!$D$240="F&amp;E",'Labor Loading Matrix'!K295,0),IF('CLINs &amp; Ceiling Rates'!$D$241="F&amp;E",'Labor Loading Matrix'!L295,0),IF('CLINs &amp; Ceiling Rates'!$D$242="F&amp;E",'Labor Loading Matrix'!M295,0),IF('CLINs &amp; Ceiling Rates'!$D$243="F&amp;E",'Labor Loading Matrix'!N295,0),IF('CLINs &amp; Ceiling Rates'!$D$244="F&amp;E",'Labor Loading Matrix'!O295,0),IF('CLINs &amp; Ceiling Rates'!$D$245="F&amp;E",'Labor Loading Matrix'!P295,0),IF('CLINs &amp; Ceiling Rates'!$D$246="F&amp;E",'Labor Loading Matrix'!Q295,0),IF('CLINs &amp; Ceiling Rates'!$D$247="F&amp;E",'Labor Loading Matrix'!R295,0),IF('CLINs &amp; Ceiling Rates'!$D$248="F&amp;E",'Labor Loading Matrix'!S295,0),IF('CLINs &amp; Ceiling Rates'!$D$249="F&amp;E",'Labor Loading Matrix'!T295,0),IF('CLINs &amp; Ceiling Rates'!$D$250="F&amp;E",'Labor Loading Matrix'!U295,0),IF('CLINs &amp; Ceiling Rates'!$D$251="F&amp;E",'Labor Loading Matrix'!V295,0),IF('CLINs &amp; Ceiling Rates'!$D$252="F&amp;E",'Labor Loading Matrix'!W295,0),IF('CLINs &amp; Ceiling Rates'!$D$253="F&amp;E",'Labor Loading Matrix'!X295,0),IF('CLINs &amp; Ceiling Rates'!$D$254="F&amp;E",'Labor Loading Matrix'!Y295,0),IF('CLINs &amp; Ceiling Rates'!$D$255="F&amp;E",'Labor Loading Matrix'!Z295,0),IF('CLINs &amp; Ceiling Rates'!$D$256="F&amp;E",'Labor Loading Matrix'!AA295,0))</f>
        <v>0</v>
      </c>
      <c r="G295" s="175">
        <f>SUM(IF('CLINs &amp; Ceiling Rates'!$D$237="R&amp;D",'Labor Loading Matrix'!H295,0),IF('CLINs &amp; Ceiling Rates'!$D$238="R&amp;D",'Labor Loading Matrix'!I295,0),IF('CLINs &amp; Ceiling Rates'!$D$239="R&amp;D",'Labor Loading Matrix'!J295,0),IF('CLINs &amp; Ceiling Rates'!$D$240="R&amp;D",'Labor Loading Matrix'!K295,0),IF('CLINs &amp; Ceiling Rates'!$D$241="R&amp;D",'Labor Loading Matrix'!L295,0),IF('CLINs &amp; Ceiling Rates'!$D$242="R&amp;D",'Labor Loading Matrix'!M295,0),IF('CLINs &amp; Ceiling Rates'!$D$243="R&amp;D",'Labor Loading Matrix'!N295,0),IF('CLINs &amp; Ceiling Rates'!$D$244="R&amp;D",'Labor Loading Matrix'!O295,0),IF('CLINs &amp; Ceiling Rates'!$D$245="R&amp;D",'Labor Loading Matrix'!P295,0),IF('CLINs &amp; Ceiling Rates'!$D$246="R&amp;D",'Labor Loading Matrix'!Q295,0),IF('CLINs &amp; Ceiling Rates'!$D$247="R&amp;D",'Labor Loading Matrix'!R295,0),IF('CLINs &amp; Ceiling Rates'!$D$248="R&amp;D",'Labor Loading Matrix'!S295,0),IF('CLINs &amp; Ceiling Rates'!$D$249="R&amp;D",'Labor Loading Matrix'!T295,0),IF('CLINs &amp; Ceiling Rates'!$D$250="R&amp;D",'Labor Loading Matrix'!U295,0),IF('CLINs &amp; Ceiling Rates'!$D$251="R&amp;D",'Labor Loading Matrix'!V295,0),IF('CLINs &amp; Ceiling Rates'!$D$252="R&amp;D",'Labor Loading Matrix'!W295,0),IF('CLINs &amp; Ceiling Rates'!$D$253="R&amp;D",'Labor Loading Matrix'!X295,0),IF('CLINs &amp; Ceiling Rates'!$D$254="R&amp;D",'Labor Loading Matrix'!Y295,0),IF('CLINs &amp; Ceiling Rates'!$D$255="R&amp;D",'Labor Loading Matrix'!Z295,0),IF('CLINs &amp; Ceiling Rates'!$D$256="R&amp;D",'Labor Loading Matrix'!AA295,0))</f>
        <v>0</v>
      </c>
      <c r="H295" s="136"/>
      <c r="I295" s="136"/>
      <c r="J295" s="136"/>
      <c r="K295" s="136"/>
      <c r="L295" s="136"/>
      <c r="M295" s="136"/>
      <c r="N295" s="136"/>
      <c r="O295" s="136"/>
      <c r="P295" s="136"/>
      <c r="Q295" s="136"/>
      <c r="R295" s="136"/>
      <c r="S295" s="136"/>
      <c r="T295" s="136"/>
      <c r="U295" s="136"/>
      <c r="V295" s="136"/>
      <c r="W295" s="136"/>
      <c r="X295" s="136"/>
      <c r="Y295" s="136"/>
      <c r="Z295" s="136"/>
      <c r="AA295" s="136"/>
    </row>
    <row r="296" spans="1:27" s="73" customFormat="1" ht="18" hidden="1" customHeight="1" x14ac:dyDescent="0.25">
      <c r="A296" s="173">
        <f>'CLINs &amp; Ceiling Rates'!B83</f>
        <v>0</v>
      </c>
      <c r="B296" s="173">
        <f>'CLINs &amp; Ceiling Rates'!C83</f>
        <v>0</v>
      </c>
      <c r="C296" s="174" t="str">
        <f>'CLINs &amp; Ceiling Rates'!$G83</f>
        <v/>
      </c>
      <c r="D296" s="211">
        <f>IF('CLINs &amp; Ceiling Rates'!D312="",SUM('Labor Loading Matrix'!H296:AA296),SUM(E296:F296))</f>
        <v>0</v>
      </c>
      <c r="E296" s="175">
        <f>SUM(IF('CLINs &amp; Ceiling Rates'!$D$237="OPS",'Labor Loading Matrix'!H296,0),IF('CLINs &amp; Ceiling Rates'!$D$238="OPS",'Labor Loading Matrix'!I296,0),IF('CLINs &amp; Ceiling Rates'!$D$239="OPS",'Labor Loading Matrix'!J296,0),IF('CLINs &amp; Ceiling Rates'!$D$240="OPS",'Labor Loading Matrix'!K296,0),IF('CLINs &amp; Ceiling Rates'!$D$241="OPS",'Labor Loading Matrix'!L296,0),IF('CLINs &amp; Ceiling Rates'!$D$242="OPS",'Labor Loading Matrix'!M296,0),IF('CLINs &amp; Ceiling Rates'!$D$243="OPS",'Labor Loading Matrix'!N296,0),IF('CLINs &amp; Ceiling Rates'!$D$244="OPS",'Labor Loading Matrix'!O296,0),IF('CLINs &amp; Ceiling Rates'!$D$245="OPS",'Labor Loading Matrix'!P296,0),IF('CLINs &amp; Ceiling Rates'!$D$246="OPS",'Labor Loading Matrix'!Q296,0),IF('CLINs &amp; Ceiling Rates'!$D$247="OPS",'Labor Loading Matrix'!R296,0),IF('CLINs &amp; Ceiling Rates'!$D$248="OPS",'Labor Loading Matrix'!S296,0),IF('CLINs &amp; Ceiling Rates'!$D$249="OPS",'Labor Loading Matrix'!T296,0),IF('CLINs &amp; Ceiling Rates'!$D$250="OPS",'Labor Loading Matrix'!U296,0),IF('CLINs &amp; Ceiling Rates'!$D$251="OPS",'Labor Loading Matrix'!V296,0),IF('CLINs &amp; Ceiling Rates'!$D$252="OPS",'Labor Loading Matrix'!W296,0),IF('CLINs &amp; Ceiling Rates'!$D$253="OPS",'Labor Loading Matrix'!X296,0),IF('CLINs &amp; Ceiling Rates'!$D$254="OPS",'Labor Loading Matrix'!Y296,0),IF('CLINs &amp; Ceiling Rates'!$D$255="OPS",'Labor Loading Matrix'!Z296,0),IF('CLINs &amp; Ceiling Rates'!$D$256="OPS",'Labor Loading Matrix'!AA296,0))</f>
        <v>0</v>
      </c>
      <c r="F296" s="175">
        <f>SUM(IF('CLINs &amp; Ceiling Rates'!$D$237="F&amp;E",'Labor Loading Matrix'!H296,0),IF('CLINs &amp; Ceiling Rates'!$D$238="F&amp;E",'Labor Loading Matrix'!I296,0),IF('CLINs &amp; Ceiling Rates'!$D$239="F&amp;E",'Labor Loading Matrix'!J296,0),IF('CLINs &amp; Ceiling Rates'!$D$240="F&amp;E",'Labor Loading Matrix'!K296,0),IF('CLINs &amp; Ceiling Rates'!$D$241="F&amp;E",'Labor Loading Matrix'!L296,0),IF('CLINs &amp; Ceiling Rates'!$D$242="F&amp;E",'Labor Loading Matrix'!M296,0),IF('CLINs &amp; Ceiling Rates'!$D$243="F&amp;E",'Labor Loading Matrix'!N296,0),IF('CLINs &amp; Ceiling Rates'!$D$244="F&amp;E",'Labor Loading Matrix'!O296,0),IF('CLINs &amp; Ceiling Rates'!$D$245="F&amp;E",'Labor Loading Matrix'!P296,0),IF('CLINs &amp; Ceiling Rates'!$D$246="F&amp;E",'Labor Loading Matrix'!Q296,0),IF('CLINs &amp; Ceiling Rates'!$D$247="F&amp;E",'Labor Loading Matrix'!R296,0),IF('CLINs &amp; Ceiling Rates'!$D$248="F&amp;E",'Labor Loading Matrix'!S296,0),IF('CLINs &amp; Ceiling Rates'!$D$249="F&amp;E",'Labor Loading Matrix'!T296,0),IF('CLINs &amp; Ceiling Rates'!$D$250="F&amp;E",'Labor Loading Matrix'!U296,0),IF('CLINs &amp; Ceiling Rates'!$D$251="F&amp;E",'Labor Loading Matrix'!V296,0),IF('CLINs &amp; Ceiling Rates'!$D$252="F&amp;E",'Labor Loading Matrix'!W296,0),IF('CLINs &amp; Ceiling Rates'!$D$253="F&amp;E",'Labor Loading Matrix'!X296,0),IF('CLINs &amp; Ceiling Rates'!$D$254="F&amp;E",'Labor Loading Matrix'!Y296,0),IF('CLINs &amp; Ceiling Rates'!$D$255="F&amp;E",'Labor Loading Matrix'!Z296,0),IF('CLINs &amp; Ceiling Rates'!$D$256="F&amp;E",'Labor Loading Matrix'!AA296,0))</f>
        <v>0</v>
      </c>
      <c r="G296" s="175">
        <f>SUM(IF('CLINs &amp; Ceiling Rates'!$D$237="R&amp;D",'Labor Loading Matrix'!H296,0),IF('CLINs &amp; Ceiling Rates'!$D$238="R&amp;D",'Labor Loading Matrix'!I296,0),IF('CLINs &amp; Ceiling Rates'!$D$239="R&amp;D",'Labor Loading Matrix'!J296,0),IF('CLINs &amp; Ceiling Rates'!$D$240="R&amp;D",'Labor Loading Matrix'!K296,0),IF('CLINs &amp; Ceiling Rates'!$D$241="R&amp;D",'Labor Loading Matrix'!L296,0),IF('CLINs &amp; Ceiling Rates'!$D$242="R&amp;D",'Labor Loading Matrix'!M296,0),IF('CLINs &amp; Ceiling Rates'!$D$243="R&amp;D",'Labor Loading Matrix'!N296,0),IF('CLINs &amp; Ceiling Rates'!$D$244="R&amp;D",'Labor Loading Matrix'!O296,0),IF('CLINs &amp; Ceiling Rates'!$D$245="R&amp;D",'Labor Loading Matrix'!P296,0),IF('CLINs &amp; Ceiling Rates'!$D$246="R&amp;D",'Labor Loading Matrix'!Q296,0),IF('CLINs &amp; Ceiling Rates'!$D$247="R&amp;D",'Labor Loading Matrix'!R296,0),IF('CLINs &amp; Ceiling Rates'!$D$248="R&amp;D",'Labor Loading Matrix'!S296,0),IF('CLINs &amp; Ceiling Rates'!$D$249="R&amp;D",'Labor Loading Matrix'!T296,0),IF('CLINs &amp; Ceiling Rates'!$D$250="R&amp;D",'Labor Loading Matrix'!U296,0),IF('CLINs &amp; Ceiling Rates'!$D$251="R&amp;D",'Labor Loading Matrix'!V296,0),IF('CLINs &amp; Ceiling Rates'!$D$252="R&amp;D",'Labor Loading Matrix'!W296,0),IF('CLINs &amp; Ceiling Rates'!$D$253="R&amp;D",'Labor Loading Matrix'!X296,0),IF('CLINs &amp; Ceiling Rates'!$D$254="R&amp;D",'Labor Loading Matrix'!Y296,0),IF('CLINs &amp; Ceiling Rates'!$D$255="R&amp;D",'Labor Loading Matrix'!Z296,0),IF('CLINs &amp; Ceiling Rates'!$D$256="R&amp;D",'Labor Loading Matrix'!AA296,0))</f>
        <v>0</v>
      </c>
      <c r="H296" s="136"/>
      <c r="I296" s="136"/>
      <c r="J296" s="136"/>
      <c r="K296" s="136"/>
      <c r="L296" s="136"/>
      <c r="M296" s="136"/>
      <c r="N296" s="136"/>
      <c r="O296" s="136"/>
      <c r="P296" s="136"/>
      <c r="Q296" s="136"/>
      <c r="R296" s="136"/>
      <c r="S296" s="136"/>
      <c r="T296" s="136"/>
      <c r="U296" s="136"/>
      <c r="V296" s="136"/>
      <c r="W296" s="136"/>
      <c r="X296" s="136"/>
      <c r="Y296" s="136"/>
      <c r="Z296" s="136"/>
      <c r="AA296" s="136"/>
    </row>
    <row r="297" spans="1:27" s="73" customFormat="1" ht="18" hidden="1" customHeight="1" x14ac:dyDescent="0.25">
      <c r="A297" s="173">
        <f>'CLINs &amp; Ceiling Rates'!B84</f>
        <v>0</v>
      </c>
      <c r="B297" s="173">
        <f>'CLINs &amp; Ceiling Rates'!C84</f>
        <v>0</v>
      </c>
      <c r="C297" s="174" t="str">
        <f>'CLINs &amp; Ceiling Rates'!$G84</f>
        <v/>
      </c>
      <c r="D297" s="211">
        <f>IF('CLINs &amp; Ceiling Rates'!D313="",SUM('Labor Loading Matrix'!H297:AA297),SUM(E297:F297))</f>
        <v>0</v>
      </c>
      <c r="E297" s="175">
        <f>SUM(IF('CLINs &amp; Ceiling Rates'!$D$237="OPS",'Labor Loading Matrix'!H297,0),IF('CLINs &amp; Ceiling Rates'!$D$238="OPS",'Labor Loading Matrix'!I297,0),IF('CLINs &amp; Ceiling Rates'!$D$239="OPS",'Labor Loading Matrix'!J297,0),IF('CLINs &amp; Ceiling Rates'!$D$240="OPS",'Labor Loading Matrix'!K297,0),IF('CLINs &amp; Ceiling Rates'!$D$241="OPS",'Labor Loading Matrix'!L297,0),IF('CLINs &amp; Ceiling Rates'!$D$242="OPS",'Labor Loading Matrix'!M297,0),IF('CLINs &amp; Ceiling Rates'!$D$243="OPS",'Labor Loading Matrix'!N297,0),IF('CLINs &amp; Ceiling Rates'!$D$244="OPS",'Labor Loading Matrix'!O297,0),IF('CLINs &amp; Ceiling Rates'!$D$245="OPS",'Labor Loading Matrix'!P297,0),IF('CLINs &amp; Ceiling Rates'!$D$246="OPS",'Labor Loading Matrix'!Q297,0),IF('CLINs &amp; Ceiling Rates'!$D$247="OPS",'Labor Loading Matrix'!R297,0),IF('CLINs &amp; Ceiling Rates'!$D$248="OPS",'Labor Loading Matrix'!S297,0),IF('CLINs &amp; Ceiling Rates'!$D$249="OPS",'Labor Loading Matrix'!T297,0),IF('CLINs &amp; Ceiling Rates'!$D$250="OPS",'Labor Loading Matrix'!U297,0),IF('CLINs &amp; Ceiling Rates'!$D$251="OPS",'Labor Loading Matrix'!V297,0),IF('CLINs &amp; Ceiling Rates'!$D$252="OPS",'Labor Loading Matrix'!W297,0),IF('CLINs &amp; Ceiling Rates'!$D$253="OPS",'Labor Loading Matrix'!X297,0),IF('CLINs &amp; Ceiling Rates'!$D$254="OPS",'Labor Loading Matrix'!Y297,0),IF('CLINs &amp; Ceiling Rates'!$D$255="OPS",'Labor Loading Matrix'!Z297,0),IF('CLINs &amp; Ceiling Rates'!$D$256="OPS",'Labor Loading Matrix'!AA297,0))</f>
        <v>0</v>
      </c>
      <c r="F297" s="175">
        <f>SUM(IF('CLINs &amp; Ceiling Rates'!$D$237="F&amp;E",'Labor Loading Matrix'!H297,0),IF('CLINs &amp; Ceiling Rates'!$D$238="F&amp;E",'Labor Loading Matrix'!I297,0),IF('CLINs &amp; Ceiling Rates'!$D$239="F&amp;E",'Labor Loading Matrix'!J297,0),IF('CLINs &amp; Ceiling Rates'!$D$240="F&amp;E",'Labor Loading Matrix'!K297,0),IF('CLINs &amp; Ceiling Rates'!$D$241="F&amp;E",'Labor Loading Matrix'!L297,0),IF('CLINs &amp; Ceiling Rates'!$D$242="F&amp;E",'Labor Loading Matrix'!M297,0),IF('CLINs &amp; Ceiling Rates'!$D$243="F&amp;E",'Labor Loading Matrix'!N297,0),IF('CLINs &amp; Ceiling Rates'!$D$244="F&amp;E",'Labor Loading Matrix'!O297,0),IF('CLINs &amp; Ceiling Rates'!$D$245="F&amp;E",'Labor Loading Matrix'!P297,0),IF('CLINs &amp; Ceiling Rates'!$D$246="F&amp;E",'Labor Loading Matrix'!Q297,0),IF('CLINs &amp; Ceiling Rates'!$D$247="F&amp;E",'Labor Loading Matrix'!R297,0),IF('CLINs &amp; Ceiling Rates'!$D$248="F&amp;E",'Labor Loading Matrix'!S297,0),IF('CLINs &amp; Ceiling Rates'!$D$249="F&amp;E",'Labor Loading Matrix'!T297,0),IF('CLINs &amp; Ceiling Rates'!$D$250="F&amp;E",'Labor Loading Matrix'!U297,0),IF('CLINs &amp; Ceiling Rates'!$D$251="F&amp;E",'Labor Loading Matrix'!V297,0),IF('CLINs &amp; Ceiling Rates'!$D$252="F&amp;E",'Labor Loading Matrix'!W297,0),IF('CLINs &amp; Ceiling Rates'!$D$253="F&amp;E",'Labor Loading Matrix'!X297,0),IF('CLINs &amp; Ceiling Rates'!$D$254="F&amp;E",'Labor Loading Matrix'!Y297,0),IF('CLINs &amp; Ceiling Rates'!$D$255="F&amp;E",'Labor Loading Matrix'!Z297,0),IF('CLINs &amp; Ceiling Rates'!$D$256="F&amp;E",'Labor Loading Matrix'!AA297,0))</f>
        <v>0</v>
      </c>
      <c r="G297" s="175">
        <f>SUM(IF('CLINs &amp; Ceiling Rates'!$D$237="R&amp;D",'Labor Loading Matrix'!H297,0),IF('CLINs &amp; Ceiling Rates'!$D$238="R&amp;D",'Labor Loading Matrix'!I297,0),IF('CLINs &amp; Ceiling Rates'!$D$239="R&amp;D",'Labor Loading Matrix'!J297,0),IF('CLINs &amp; Ceiling Rates'!$D$240="R&amp;D",'Labor Loading Matrix'!K297,0),IF('CLINs &amp; Ceiling Rates'!$D$241="R&amp;D",'Labor Loading Matrix'!L297,0),IF('CLINs &amp; Ceiling Rates'!$D$242="R&amp;D",'Labor Loading Matrix'!M297,0),IF('CLINs &amp; Ceiling Rates'!$D$243="R&amp;D",'Labor Loading Matrix'!N297,0),IF('CLINs &amp; Ceiling Rates'!$D$244="R&amp;D",'Labor Loading Matrix'!O297,0),IF('CLINs &amp; Ceiling Rates'!$D$245="R&amp;D",'Labor Loading Matrix'!P297,0),IF('CLINs &amp; Ceiling Rates'!$D$246="R&amp;D",'Labor Loading Matrix'!Q297,0),IF('CLINs &amp; Ceiling Rates'!$D$247="R&amp;D",'Labor Loading Matrix'!R297,0),IF('CLINs &amp; Ceiling Rates'!$D$248="R&amp;D",'Labor Loading Matrix'!S297,0),IF('CLINs &amp; Ceiling Rates'!$D$249="R&amp;D",'Labor Loading Matrix'!T297,0),IF('CLINs &amp; Ceiling Rates'!$D$250="R&amp;D",'Labor Loading Matrix'!U297,0),IF('CLINs &amp; Ceiling Rates'!$D$251="R&amp;D",'Labor Loading Matrix'!V297,0),IF('CLINs &amp; Ceiling Rates'!$D$252="R&amp;D",'Labor Loading Matrix'!W297,0),IF('CLINs &amp; Ceiling Rates'!$D$253="R&amp;D",'Labor Loading Matrix'!X297,0),IF('CLINs &amp; Ceiling Rates'!$D$254="R&amp;D",'Labor Loading Matrix'!Y297,0),IF('CLINs &amp; Ceiling Rates'!$D$255="R&amp;D",'Labor Loading Matrix'!Z297,0),IF('CLINs &amp; Ceiling Rates'!$D$256="R&amp;D",'Labor Loading Matrix'!AA297,0))</f>
        <v>0</v>
      </c>
      <c r="H297" s="136"/>
      <c r="I297" s="136"/>
      <c r="J297" s="136"/>
      <c r="K297" s="136"/>
      <c r="L297" s="136"/>
      <c r="M297" s="136"/>
      <c r="N297" s="136"/>
      <c r="O297" s="136"/>
      <c r="P297" s="136"/>
      <c r="Q297" s="136"/>
      <c r="R297" s="136"/>
      <c r="S297" s="136"/>
      <c r="T297" s="136"/>
      <c r="U297" s="136"/>
      <c r="V297" s="136"/>
      <c r="W297" s="136"/>
      <c r="X297" s="136"/>
      <c r="Y297" s="136"/>
      <c r="Z297" s="136"/>
      <c r="AA297" s="136"/>
    </row>
    <row r="298" spans="1:27" s="73" customFormat="1" ht="18" hidden="1" customHeight="1" x14ac:dyDescent="0.25">
      <c r="A298" s="173">
        <f>'CLINs &amp; Ceiling Rates'!B85</f>
        <v>0</v>
      </c>
      <c r="B298" s="173">
        <f>'CLINs &amp; Ceiling Rates'!C85</f>
        <v>0</v>
      </c>
      <c r="C298" s="174" t="str">
        <f>'CLINs &amp; Ceiling Rates'!$G85</f>
        <v/>
      </c>
      <c r="D298" s="211">
        <f>IF('CLINs &amp; Ceiling Rates'!D314="",SUM('Labor Loading Matrix'!H298:AA298),SUM(E298:F298))</f>
        <v>0</v>
      </c>
      <c r="E298" s="175">
        <f>SUM(IF('CLINs &amp; Ceiling Rates'!$D$237="OPS",'Labor Loading Matrix'!H298,0),IF('CLINs &amp; Ceiling Rates'!$D$238="OPS",'Labor Loading Matrix'!I298,0),IF('CLINs &amp; Ceiling Rates'!$D$239="OPS",'Labor Loading Matrix'!J298,0),IF('CLINs &amp; Ceiling Rates'!$D$240="OPS",'Labor Loading Matrix'!K298,0),IF('CLINs &amp; Ceiling Rates'!$D$241="OPS",'Labor Loading Matrix'!L298,0),IF('CLINs &amp; Ceiling Rates'!$D$242="OPS",'Labor Loading Matrix'!M298,0),IF('CLINs &amp; Ceiling Rates'!$D$243="OPS",'Labor Loading Matrix'!N298,0),IF('CLINs &amp; Ceiling Rates'!$D$244="OPS",'Labor Loading Matrix'!O298,0),IF('CLINs &amp; Ceiling Rates'!$D$245="OPS",'Labor Loading Matrix'!P298,0),IF('CLINs &amp; Ceiling Rates'!$D$246="OPS",'Labor Loading Matrix'!Q298,0),IF('CLINs &amp; Ceiling Rates'!$D$247="OPS",'Labor Loading Matrix'!R298,0),IF('CLINs &amp; Ceiling Rates'!$D$248="OPS",'Labor Loading Matrix'!S298,0),IF('CLINs &amp; Ceiling Rates'!$D$249="OPS",'Labor Loading Matrix'!T298,0),IF('CLINs &amp; Ceiling Rates'!$D$250="OPS",'Labor Loading Matrix'!U298,0),IF('CLINs &amp; Ceiling Rates'!$D$251="OPS",'Labor Loading Matrix'!V298,0),IF('CLINs &amp; Ceiling Rates'!$D$252="OPS",'Labor Loading Matrix'!W298,0),IF('CLINs &amp; Ceiling Rates'!$D$253="OPS",'Labor Loading Matrix'!X298,0),IF('CLINs &amp; Ceiling Rates'!$D$254="OPS",'Labor Loading Matrix'!Y298,0),IF('CLINs &amp; Ceiling Rates'!$D$255="OPS",'Labor Loading Matrix'!Z298,0),IF('CLINs &amp; Ceiling Rates'!$D$256="OPS",'Labor Loading Matrix'!AA298,0))</f>
        <v>0</v>
      </c>
      <c r="F298" s="175">
        <f>SUM(IF('CLINs &amp; Ceiling Rates'!$D$237="F&amp;E",'Labor Loading Matrix'!H298,0),IF('CLINs &amp; Ceiling Rates'!$D$238="F&amp;E",'Labor Loading Matrix'!I298,0),IF('CLINs &amp; Ceiling Rates'!$D$239="F&amp;E",'Labor Loading Matrix'!J298,0),IF('CLINs &amp; Ceiling Rates'!$D$240="F&amp;E",'Labor Loading Matrix'!K298,0),IF('CLINs &amp; Ceiling Rates'!$D$241="F&amp;E",'Labor Loading Matrix'!L298,0),IF('CLINs &amp; Ceiling Rates'!$D$242="F&amp;E",'Labor Loading Matrix'!M298,0),IF('CLINs &amp; Ceiling Rates'!$D$243="F&amp;E",'Labor Loading Matrix'!N298,0),IF('CLINs &amp; Ceiling Rates'!$D$244="F&amp;E",'Labor Loading Matrix'!O298,0),IF('CLINs &amp; Ceiling Rates'!$D$245="F&amp;E",'Labor Loading Matrix'!P298,0),IF('CLINs &amp; Ceiling Rates'!$D$246="F&amp;E",'Labor Loading Matrix'!Q298,0),IF('CLINs &amp; Ceiling Rates'!$D$247="F&amp;E",'Labor Loading Matrix'!R298,0),IF('CLINs &amp; Ceiling Rates'!$D$248="F&amp;E",'Labor Loading Matrix'!S298,0),IF('CLINs &amp; Ceiling Rates'!$D$249="F&amp;E",'Labor Loading Matrix'!T298,0),IF('CLINs &amp; Ceiling Rates'!$D$250="F&amp;E",'Labor Loading Matrix'!U298,0),IF('CLINs &amp; Ceiling Rates'!$D$251="F&amp;E",'Labor Loading Matrix'!V298,0),IF('CLINs &amp; Ceiling Rates'!$D$252="F&amp;E",'Labor Loading Matrix'!W298,0),IF('CLINs &amp; Ceiling Rates'!$D$253="F&amp;E",'Labor Loading Matrix'!X298,0),IF('CLINs &amp; Ceiling Rates'!$D$254="F&amp;E",'Labor Loading Matrix'!Y298,0),IF('CLINs &amp; Ceiling Rates'!$D$255="F&amp;E",'Labor Loading Matrix'!Z298,0),IF('CLINs &amp; Ceiling Rates'!$D$256="F&amp;E",'Labor Loading Matrix'!AA298,0))</f>
        <v>0</v>
      </c>
      <c r="G298" s="175">
        <f>SUM(IF('CLINs &amp; Ceiling Rates'!$D$237="R&amp;D",'Labor Loading Matrix'!H298,0),IF('CLINs &amp; Ceiling Rates'!$D$238="R&amp;D",'Labor Loading Matrix'!I298,0),IF('CLINs &amp; Ceiling Rates'!$D$239="R&amp;D",'Labor Loading Matrix'!J298,0),IF('CLINs &amp; Ceiling Rates'!$D$240="R&amp;D",'Labor Loading Matrix'!K298,0),IF('CLINs &amp; Ceiling Rates'!$D$241="R&amp;D",'Labor Loading Matrix'!L298,0),IF('CLINs &amp; Ceiling Rates'!$D$242="R&amp;D",'Labor Loading Matrix'!M298,0),IF('CLINs &amp; Ceiling Rates'!$D$243="R&amp;D",'Labor Loading Matrix'!N298,0),IF('CLINs &amp; Ceiling Rates'!$D$244="R&amp;D",'Labor Loading Matrix'!O298,0),IF('CLINs &amp; Ceiling Rates'!$D$245="R&amp;D",'Labor Loading Matrix'!P298,0),IF('CLINs &amp; Ceiling Rates'!$D$246="R&amp;D",'Labor Loading Matrix'!Q298,0),IF('CLINs &amp; Ceiling Rates'!$D$247="R&amp;D",'Labor Loading Matrix'!R298,0),IF('CLINs &amp; Ceiling Rates'!$D$248="R&amp;D",'Labor Loading Matrix'!S298,0),IF('CLINs &amp; Ceiling Rates'!$D$249="R&amp;D",'Labor Loading Matrix'!T298,0),IF('CLINs &amp; Ceiling Rates'!$D$250="R&amp;D",'Labor Loading Matrix'!U298,0),IF('CLINs &amp; Ceiling Rates'!$D$251="R&amp;D",'Labor Loading Matrix'!V298,0),IF('CLINs &amp; Ceiling Rates'!$D$252="R&amp;D",'Labor Loading Matrix'!W298,0),IF('CLINs &amp; Ceiling Rates'!$D$253="R&amp;D",'Labor Loading Matrix'!X298,0),IF('CLINs &amp; Ceiling Rates'!$D$254="R&amp;D",'Labor Loading Matrix'!Y298,0),IF('CLINs &amp; Ceiling Rates'!$D$255="R&amp;D",'Labor Loading Matrix'!Z298,0),IF('CLINs &amp; Ceiling Rates'!$D$256="R&amp;D",'Labor Loading Matrix'!AA298,0))</f>
        <v>0</v>
      </c>
      <c r="H298" s="136"/>
      <c r="I298" s="136"/>
      <c r="J298" s="136"/>
      <c r="K298" s="136"/>
      <c r="L298" s="136"/>
      <c r="M298" s="136"/>
      <c r="N298" s="136"/>
      <c r="O298" s="136"/>
      <c r="P298" s="136"/>
      <c r="Q298" s="136"/>
      <c r="R298" s="136"/>
      <c r="S298" s="136"/>
      <c r="T298" s="136"/>
      <c r="U298" s="136"/>
      <c r="V298" s="136"/>
      <c r="W298" s="136"/>
      <c r="X298" s="136"/>
      <c r="Y298" s="136"/>
      <c r="Z298" s="136"/>
      <c r="AA298" s="136"/>
    </row>
    <row r="299" spans="1:27" s="73" customFormat="1" ht="18" hidden="1" customHeight="1" x14ac:dyDescent="0.25">
      <c r="A299" s="173">
        <f>'CLINs &amp; Ceiling Rates'!B86</f>
        <v>0</v>
      </c>
      <c r="B299" s="173">
        <f>'CLINs &amp; Ceiling Rates'!C86</f>
        <v>0</v>
      </c>
      <c r="C299" s="174" t="str">
        <f>'CLINs &amp; Ceiling Rates'!$G86</f>
        <v/>
      </c>
      <c r="D299" s="211">
        <f>IF('CLINs &amp; Ceiling Rates'!D315="",SUM('Labor Loading Matrix'!H299:AA299),SUM(E299:F299))</f>
        <v>0</v>
      </c>
      <c r="E299" s="175">
        <f>SUM(IF('CLINs &amp; Ceiling Rates'!$D$237="OPS",'Labor Loading Matrix'!H299,0),IF('CLINs &amp; Ceiling Rates'!$D$238="OPS",'Labor Loading Matrix'!I299,0),IF('CLINs &amp; Ceiling Rates'!$D$239="OPS",'Labor Loading Matrix'!J299,0),IF('CLINs &amp; Ceiling Rates'!$D$240="OPS",'Labor Loading Matrix'!K299,0),IF('CLINs &amp; Ceiling Rates'!$D$241="OPS",'Labor Loading Matrix'!L299,0),IF('CLINs &amp; Ceiling Rates'!$D$242="OPS",'Labor Loading Matrix'!M299,0),IF('CLINs &amp; Ceiling Rates'!$D$243="OPS",'Labor Loading Matrix'!N299,0),IF('CLINs &amp; Ceiling Rates'!$D$244="OPS",'Labor Loading Matrix'!O299,0),IF('CLINs &amp; Ceiling Rates'!$D$245="OPS",'Labor Loading Matrix'!P299,0),IF('CLINs &amp; Ceiling Rates'!$D$246="OPS",'Labor Loading Matrix'!Q299,0),IF('CLINs &amp; Ceiling Rates'!$D$247="OPS",'Labor Loading Matrix'!R299,0),IF('CLINs &amp; Ceiling Rates'!$D$248="OPS",'Labor Loading Matrix'!S299,0),IF('CLINs &amp; Ceiling Rates'!$D$249="OPS",'Labor Loading Matrix'!T299,0),IF('CLINs &amp; Ceiling Rates'!$D$250="OPS",'Labor Loading Matrix'!U299,0),IF('CLINs &amp; Ceiling Rates'!$D$251="OPS",'Labor Loading Matrix'!V299,0),IF('CLINs &amp; Ceiling Rates'!$D$252="OPS",'Labor Loading Matrix'!W299,0),IF('CLINs &amp; Ceiling Rates'!$D$253="OPS",'Labor Loading Matrix'!X299,0),IF('CLINs &amp; Ceiling Rates'!$D$254="OPS",'Labor Loading Matrix'!Y299,0),IF('CLINs &amp; Ceiling Rates'!$D$255="OPS",'Labor Loading Matrix'!Z299,0),IF('CLINs &amp; Ceiling Rates'!$D$256="OPS",'Labor Loading Matrix'!AA299,0))</f>
        <v>0</v>
      </c>
      <c r="F299" s="175">
        <f>SUM(IF('CLINs &amp; Ceiling Rates'!$D$237="F&amp;E",'Labor Loading Matrix'!H299,0),IF('CLINs &amp; Ceiling Rates'!$D$238="F&amp;E",'Labor Loading Matrix'!I299,0),IF('CLINs &amp; Ceiling Rates'!$D$239="F&amp;E",'Labor Loading Matrix'!J299,0),IF('CLINs &amp; Ceiling Rates'!$D$240="F&amp;E",'Labor Loading Matrix'!K299,0),IF('CLINs &amp; Ceiling Rates'!$D$241="F&amp;E",'Labor Loading Matrix'!L299,0),IF('CLINs &amp; Ceiling Rates'!$D$242="F&amp;E",'Labor Loading Matrix'!M299,0),IF('CLINs &amp; Ceiling Rates'!$D$243="F&amp;E",'Labor Loading Matrix'!N299,0),IF('CLINs &amp; Ceiling Rates'!$D$244="F&amp;E",'Labor Loading Matrix'!O299,0),IF('CLINs &amp; Ceiling Rates'!$D$245="F&amp;E",'Labor Loading Matrix'!P299,0),IF('CLINs &amp; Ceiling Rates'!$D$246="F&amp;E",'Labor Loading Matrix'!Q299,0),IF('CLINs &amp; Ceiling Rates'!$D$247="F&amp;E",'Labor Loading Matrix'!R299,0),IF('CLINs &amp; Ceiling Rates'!$D$248="F&amp;E",'Labor Loading Matrix'!S299,0),IF('CLINs &amp; Ceiling Rates'!$D$249="F&amp;E",'Labor Loading Matrix'!T299,0),IF('CLINs &amp; Ceiling Rates'!$D$250="F&amp;E",'Labor Loading Matrix'!U299,0),IF('CLINs &amp; Ceiling Rates'!$D$251="F&amp;E",'Labor Loading Matrix'!V299,0),IF('CLINs &amp; Ceiling Rates'!$D$252="F&amp;E",'Labor Loading Matrix'!W299,0),IF('CLINs &amp; Ceiling Rates'!$D$253="F&amp;E",'Labor Loading Matrix'!X299,0),IF('CLINs &amp; Ceiling Rates'!$D$254="F&amp;E",'Labor Loading Matrix'!Y299,0),IF('CLINs &amp; Ceiling Rates'!$D$255="F&amp;E",'Labor Loading Matrix'!Z299,0),IF('CLINs &amp; Ceiling Rates'!$D$256="F&amp;E",'Labor Loading Matrix'!AA299,0))</f>
        <v>0</v>
      </c>
      <c r="G299" s="175">
        <f>SUM(IF('CLINs &amp; Ceiling Rates'!$D$237="R&amp;D",'Labor Loading Matrix'!H299,0),IF('CLINs &amp; Ceiling Rates'!$D$238="R&amp;D",'Labor Loading Matrix'!I299,0),IF('CLINs &amp; Ceiling Rates'!$D$239="R&amp;D",'Labor Loading Matrix'!J299,0),IF('CLINs &amp; Ceiling Rates'!$D$240="R&amp;D",'Labor Loading Matrix'!K299,0),IF('CLINs &amp; Ceiling Rates'!$D$241="R&amp;D",'Labor Loading Matrix'!L299,0),IF('CLINs &amp; Ceiling Rates'!$D$242="R&amp;D",'Labor Loading Matrix'!M299,0),IF('CLINs &amp; Ceiling Rates'!$D$243="R&amp;D",'Labor Loading Matrix'!N299,0),IF('CLINs &amp; Ceiling Rates'!$D$244="R&amp;D",'Labor Loading Matrix'!O299,0),IF('CLINs &amp; Ceiling Rates'!$D$245="R&amp;D",'Labor Loading Matrix'!P299,0),IF('CLINs &amp; Ceiling Rates'!$D$246="R&amp;D",'Labor Loading Matrix'!Q299,0),IF('CLINs &amp; Ceiling Rates'!$D$247="R&amp;D",'Labor Loading Matrix'!R299,0),IF('CLINs &amp; Ceiling Rates'!$D$248="R&amp;D",'Labor Loading Matrix'!S299,0),IF('CLINs &amp; Ceiling Rates'!$D$249="R&amp;D",'Labor Loading Matrix'!T299,0),IF('CLINs &amp; Ceiling Rates'!$D$250="R&amp;D",'Labor Loading Matrix'!U299,0),IF('CLINs &amp; Ceiling Rates'!$D$251="R&amp;D",'Labor Loading Matrix'!V299,0),IF('CLINs &amp; Ceiling Rates'!$D$252="R&amp;D",'Labor Loading Matrix'!W299,0),IF('CLINs &amp; Ceiling Rates'!$D$253="R&amp;D",'Labor Loading Matrix'!X299,0),IF('CLINs &amp; Ceiling Rates'!$D$254="R&amp;D",'Labor Loading Matrix'!Y299,0),IF('CLINs &amp; Ceiling Rates'!$D$255="R&amp;D",'Labor Loading Matrix'!Z299,0),IF('CLINs &amp; Ceiling Rates'!$D$256="R&amp;D",'Labor Loading Matrix'!AA299,0))</f>
        <v>0</v>
      </c>
      <c r="H299" s="136"/>
      <c r="I299" s="136"/>
      <c r="J299" s="136"/>
      <c r="K299" s="136"/>
      <c r="L299" s="136"/>
      <c r="M299" s="136"/>
      <c r="N299" s="136"/>
      <c r="O299" s="136"/>
      <c r="P299" s="136"/>
      <c r="Q299" s="136"/>
      <c r="R299" s="136"/>
      <c r="S299" s="136"/>
      <c r="T299" s="136"/>
      <c r="U299" s="136"/>
      <c r="V299" s="136"/>
      <c r="W299" s="136"/>
      <c r="X299" s="136"/>
      <c r="Y299" s="136"/>
      <c r="Z299" s="136"/>
      <c r="AA299" s="136"/>
    </row>
    <row r="300" spans="1:27" s="73" customFormat="1" ht="18" hidden="1" customHeight="1" x14ac:dyDescent="0.25">
      <c r="A300" s="173">
        <f>'CLINs &amp; Ceiling Rates'!B87</f>
        <v>0</v>
      </c>
      <c r="B300" s="173">
        <f>'CLINs &amp; Ceiling Rates'!C87</f>
        <v>0</v>
      </c>
      <c r="C300" s="174" t="str">
        <f>'CLINs &amp; Ceiling Rates'!$G87</f>
        <v/>
      </c>
      <c r="D300" s="211">
        <f>IF('CLINs &amp; Ceiling Rates'!D316="",SUM('Labor Loading Matrix'!H300:AA300),SUM(E300:F300))</f>
        <v>0</v>
      </c>
      <c r="E300" s="175">
        <f>SUM(IF('CLINs &amp; Ceiling Rates'!$D$237="OPS",'Labor Loading Matrix'!H300,0),IF('CLINs &amp; Ceiling Rates'!$D$238="OPS",'Labor Loading Matrix'!I300,0),IF('CLINs &amp; Ceiling Rates'!$D$239="OPS",'Labor Loading Matrix'!J300,0),IF('CLINs &amp; Ceiling Rates'!$D$240="OPS",'Labor Loading Matrix'!K300,0),IF('CLINs &amp; Ceiling Rates'!$D$241="OPS",'Labor Loading Matrix'!L300,0),IF('CLINs &amp; Ceiling Rates'!$D$242="OPS",'Labor Loading Matrix'!M300,0),IF('CLINs &amp; Ceiling Rates'!$D$243="OPS",'Labor Loading Matrix'!N300,0),IF('CLINs &amp; Ceiling Rates'!$D$244="OPS",'Labor Loading Matrix'!O300,0),IF('CLINs &amp; Ceiling Rates'!$D$245="OPS",'Labor Loading Matrix'!P300,0),IF('CLINs &amp; Ceiling Rates'!$D$246="OPS",'Labor Loading Matrix'!Q300,0),IF('CLINs &amp; Ceiling Rates'!$D$247="OPS",'Labor Loading Matrix'!R300,0),IF('CLINs &amp; Ceiling Rates'!$D$248="OPS",'Labor Loading Matrix'!S300,0),IF('CLINs &amp; Ceiling Rates'!$D$249="OPS",'Labor Loading Matrix'!T300,0),IF('CLINs &amp; Ceiling Rates'!$D$250="OPS",'Labor Loading Matrix'!U300,0),IF('CLINs &amp; Ceiling Rates'!$D$251="OPS",'Labor Loading Matrix'!V300,0),IF('CLINs &amp; Ceiling Rates'!$D$252="OPS",'Labor Loading Matrix'!W300,0),IF('CLINs &amp; Ceiling Rates'!$D$253="OPS",'Labor Loading Matrix'!X300,0),IF('CLINs &amp; Ceiling Rates'!$D$254="OPS",'Labor Loading Matrix'!Y300,0),IF('CLINs &amp; Ceiling Rates'!$D$255="OPS",'Labor Loading Matrix'!Z300,0),IF('CLINs &amp; Ceiling Rates'!$D$256="OPS",'Labor Loading Matrix'!AA300,0))</f>
        <v>0</v>
      </c>
      <c r="F300" s="175">
        <f>SUM(IF('CLINs &amp; Ceiling Rates'!$D$237="F&amp;E",'Labor Loading Matrix'!H300,0),IF('CLINs &amp; Ceiling Rates'!$D$238="F&amp;E",'Labor Loading Matrix'!I300,0),IF('CLINs &amp; Ceiling Rates'!$D$239="F&amp;E",'Labor Loading Matrix'!J300,0),IF('CLINs &amp; Ceiling Rates'!$D$240="F&amp;E",'Labor Loading Matrix'!K300,0),IF('CLINs &amp; Ceiling Rates'!$D$241="F&amp;E",'Labor Loading Matrix'!L300,0),IF('CLINs &amp; Ceiling Rates'!$D$242="F&amp;E",'Labor Loading Matrix'!M300,0),IF('CLINs &amp; Ceiling Rates'!$D$243="F&amp;E",'Labor Loading Matrix'!N300,0),IF('CLINs &amp; Ceiling Rates'!$D$244="F&amp;E",'Labor Loading Matrix'!O300,0),IF('CLINs &amp; Ceiling Rates'!$D$245="F&amp;E",'Labor Loading Matrix'!P300,0),IF('CLINs &amp; Ceiling Rates'!$D$246="F&amp;E",'Labor Loading Matrix'!Q300,0),IF('CLINs &amp; Ceiling Rates'!$D$247="F&amp;E",'Labor Loading Matrix'!R300,0),IF('CLINs &amp; Ceiling Rates'!$D$248="F&amp;E",'Labor Loading Matrix'!S300,0),IF('CLINs &amp; Ceiling Rates'!$D$249="F&amp;E",'Labor Loading Matrix'!T300,0),IF('CLINs &amp; Ceiling Rates'!$D$250="F&amp;E",'Labor Loading Matrix'!U300,0),IF('CLINs &amp; Ceiling Rates'!$D$251="F&amp;E",'Labor Loading Matrix'!V300,0),IF('CLINs &amp; Ceiling Rates'!$D$252="F&amp;E",'Labor Loading Matrix'!W300,0),IF('CLINs &amp; Ceiling Rates'!$D$253="F&amp;E",'Labor Loading Matrix'!X300,0),IF('CLINs &amp; Ceiling Rates'!$D$254="F&amp;E",'Labor Loading Matrix'!Y300,0),IF('CLINs &amp; Ceiling Rates'!$D$255="F&amp;E",'Labor Loading Matrix'!Z300,0),IF('CLINs &amp; Ceiling Rates'!$D$256="F&amp;E",'Labor Loading Matrix'!AA300,0))</f>
        <v>0</v>
      </c>
      <c r="G300" s="175">
        <f>SUM(IF('CLINs &amp; Ceiling Rates'!$D$237="R&amp;D",'Labor Loading Matrix'!H300,0),IF('CLINs &amp; Ceiling Rates'!$D$238="R&amp;D",'Labor Loading Matrix'!I300,0),IF('CLINs &amp; Ceiling Rates'!$D$239="R&amp;D",'Labor Loading Matrix'!J300,0),IF('CLINs &amp; Ceiling Rates'!$D$240="R&amp;D",'Labor Loading Matrix'!K300,0),IF('CLINs &amp; Ceiling Rates'!$D$241="R&amp;D",'Labor Loading Matrix'!L300,0),IF('CLINs &amp; Ceiling Rates'!$D$242="R&amp;D",'Labor Loading Matrix'!M300,0),IF('CLINs &amp; Ceiling Rates'!$D$243="R&amp;D",'Labor Loading Matrix'!N300,0),IF('CLINs &amp; Ceiling Rates'!$D$244="R&amp;D",'Labor Loading Matrix'!O300,0),IF('CLINs &amp; Ceiling Rates'!$D$245="R&amp;D",'Labor Loading Matrix'!P300,0),IF('CLINs &amp; Ceiling Rates'!$D$246="R&amp;D",'Labor Loading Matrix'!Q300,0),IF('CLINs &amp; Ceiling Rates'!$D$247="R&amp;D",'Labor Loading Matrix'!R300,0),IF('CLINs &amp; Ceiling Rates'!$D$248="R&amp;D",'Labor Loading Matrix'!S300,0),IF('CLINs &amp; Ceiling Rates'!$D$249="R&amp;D",'Labor Loading Matrix'!T300,0),IF('CLINs &amp; Ceiling Rates'!$D$250="R&amp;D",'Labor Loading Matrix'!U300,0),IF('CLINs &amp; Ceiling Rates'!$D$251="R&amp;D",'Labor Loading Matrix'!V300,0),IF('CLINs &amp; Ceiling Rates'!$D$252="R&amp;D",'Labor Loading Matrix'!W300,0),IF('CLINs &amp; Ceiling Rates'!$D$253="R&amp;D",'Labor Loading Matrix'!X300,0),IF('CLINs &amp; Ceiling Rates'!$D$254="R&amp;D",'Labor Loading Matrix'!Y300,0),IF('CLINs &amp; Ceiling Rates'!$D$255="R&amp;D",'Labor Loading Matrix'!Z300,0),IF('CLINs &amp; Ceiling Rates'!$D$256="R&amp;D",'Labor Loading Matrix'!AA300,0))</f>
        <v>0</v>
      </c>
      <c r="H300" s="136"/>
      <c r="I300" s="136"/>
      <c r="J300" s="136"/>
      <c r="K300" s="136"/>
      <c r="L300" s="136"/>
      <c r="M300" s="136"/>
      <c r="N300" s="136"/>
      <c r="O300" s="136"/>
      <c r="P300" s="136"/>
      <c r="Q300" s="136"/>
      <c r="R300" s="136"/>
      <c r="S300" s="136"/>
      <c r="T300" s="136"/>
      <c r="U300" s="136"/>
      <c r="V300" s="136"/>
      <c r="W300" s="136"/>
      <c r="X300" s="136"/>
      <c r="Y300" s="136"/>
      <c r="Z300" s="136"/>
      <c r="AA300" s="136"/>
    </row>
    <row r="301" spans="1:27" s="73" customFormat="1" ht="18" hidden="1" customHeight="1" x14ac:dyDescent="0.25">
      <c r="A301" s="173">
        <f>'CLINs &amp; Ceiling Rates'!B88</f>
        <v>0</v>
      </c>
      <c r="B301" s="173">
        <f>'CLINs &amp; Ceiling Rates'!C88</f>
        <v>0</v>
      </c>
      <c r="C301" s="174" t="str">
        <f>'CLINs &amp; Ceiling Rates'!$G88</f>
        <v/>
      </c>
      <c r="D301" s="211">
        <f>IF('CLINs &amp; Ceiling Rates'!D317="",SUM('Labor Loading Matrix'!H301:AA301),SUM(E301:F301))</f>
        <v>0</v>
      </c>
      <c r="E301" s="175">
        <f>SUM(IF('CLINs &amp; Ceiling Rates'!$D$237="OPS",'Labor Loading Matrix'!H301,0),IF('CLINs &amp; Ceiling Rates'!$D$238="OPS",'Labor Loading Matrix'!I301,0),IF('CLINs &amp; Ceiling Rates'!$D$239="OPS",'Labor Loading Matrix'!J301,0),IF('CLINs &amp; Ceiling Rates'!$D$240="OPS",'Labor Loading Matrix'!K301,0),IF('CLINs &amp; Ceiling Rates'!$D$241="OPS",'Labor Loading Matrix'!L301,0),IF('CLINs &amp; Ceiling Rates'!$D$242="OPS",'Labor Loading Matrix'!M301,0),IF('CLINs &amp; Ceiling Rates'!$D$243="OPS",'Labor Loading Matrix'!N301,0),IF('CLINs &amp; Ceiling Rates'!$D$244="OPS",'Labor Loading Matrix'!O301,0),IF('CLINs &amp; Ceiling Rates'!$D$245="OPS",'Labor Loading Matrix'!P301,0),IF('CLINs &amp; Ceiling Rates'!$D$246="OPS",'Labor Loading Matrix'!Q301,0),IF('CLINs &amp; Ceiling Rates'!$D$247="OPS",'Labor Loading Matrix'!R301,0),IF('CLINs &amp; Ceiling Rates'!$D$248="OPS",'Labor Loading Matrix'!S301,0),IF('CLINs &amp; Ceiling Rates'!$D$249="OPS",'Labor Loading Matrix'!T301,0),IF('CLINs &amp; Ceiling Rates'!$D$250="OPS",'Labor Loading Matrix'!U301,0),IF('CLINs &amp; Ceiling Rates'!$D$251="OPS",'Labor Loading Matrix'!V301,0),IF('CLINs &amp; Ceiling Rates'!$D$252="OPS",'Labor Loading Matrix'!W301,0),IF('CLINs &amp; Ceiling Rates'!$D$253="OPS",'Labor Loading Matrix'!X301,0),IF('CLINs &amp; Ceiling Rates'!$D$254="OPS",'Labor Loading Matrix'!Y301,0),IF('CLINs &amp; Ceiling Rates'!$D$255="OPS",'Labor Loading Matrix'!Z301,0),IF('CLINs &amp; Ceiling Rates'!$D$256="OPS",'Labor Loading Matrix'!AA301,0))</f>
        <v>0</v>
      </c>
      <c r="F301" s="175">
        <f>SUM(IF('CLINs &amp; Ceiling Rates'!$D$237="F&amp;E",'Labor Loading Matrix'!H301,0),IF('CLINs &amp; Ceiling Rates'!$D$238="F&amp;E",'Labor Loading Matrix'!I301,0),IF('CLINs &amp; Ceiling Rates'!$D$239="F&amp;E",'Labor Loading Matrix'!J301,0),IF('CLINs &amp; Ceiling Rates'!$D$240="F&amp;E",'Labor Loading Matrix'!K301,0),IF('CLINs &amp; Ceiling Rates'!$D$241="F&amp;E",'Labor Loading Matrix'!L301,0),IF('CLINs &amp; Ceiling Rates'!$D$242="F&amp;E",'Labor Loading Matrix'!M301,0),IF('CLINs &amp; Ceiling Rates'!$D$243="F&amp;E",'Labor Loading Matrix'!N301,0),IF('CLINs &amp; Ceiling Rates'!$D$244="F&amp;E",'Labor Loading Matrix'!O301,0),IF('CLINs &amp; Ceiling Rates'!$D$245="F&amp;E",'Labor Loading Matrix'!P301,0),IF('CLINs &amp; Ceiling Rates'!$D$246="F&amp;E",'Labor Loading Matrix'!Q301,0),IF('CLINs &amp; Ceiling Rates'!$D$247="F&amp;E",'Labor Loading Matrix'!R301,0),IF('CLINs &amp; Ceiling Rates'!$D$248="F&amp;E",'Labor Loading Matrix'!S301,0),IF('CLINs &amp; Ceiling Rates'!$D$249="F&amp;E",'Labor Loading Matrix'!T301,0),IF('CLINs &amp; Ceiling Rates'!$D$250="F&amp;E",'Labor Loading Matrix'!U301,0),IF('CLINs &amp; Ceiling Rates'!$D$251="F&amp;E",'Labor Loading Matrix'!V301,0),IF('CLINs &amp; Ceiling Rates'!$D$252="F&amp;E",'Labor Loading Matrix'!W301,0),IF('CLINs &amp; Ceiling Rates'!$D$253="F&amp;E",'Labor Loading Matrix'!X301,0),IF('CLINs &amp; Ceiling Rates'!$D$254="F&amp;E",'Labor Loading Matrix'!Y301,0),IF('CLINs &amp; Ceiling Rates'!$D$255="F&amp;E",'Labor Loading Matrix'!Z301,0),IF('CLINs &amp; Ceiling Rates'!$D$256="F&amp;E",'Labor Loading Matrix'!AA301,0))</f>
        <v>0</v>
      </c>
      <c r="G301" s="175">
        <f>SUM(IF('CLINs &amp; Ceiling Rates'!$D$237="R&amp;D",'Labor Loading Matrix'!H301,0),IF('CLINs &amp; Ceiling Rates'!$D$238="R&amp;D",'Labor Loading Matrix'!I301,0),IF('CLINs &amp; Ceiling Rates'!$D$239="R&amp;D",'Labor Loading Matrix'!J301,0),IF('CLINs &amp; Ceiling Rates'!$D$240="R&amp;D",'Labor Loading Matrix'!K301,0),IF('CLINs &amp; Ceiling Rates'!$D$241="R&amp;D",'Labor Loading Matrix'!L301,0),IF('CLINs &amp; Ceiling Rates'!$D$242="R&amp;D",'Labor Loading Matrix'!M301,0),IF('CLINs &amp; Ceiling Rates'!$D$243="R&amp;D",'Labor Loading Matrix'!N301,0),IF('CLINs &amp; Ceiling Rates'!$D$244="R&amp;D",'Labor Loading Matrix'!O301,0),IF('CLINs &amp; Ceiling Rates'!$D$245="R&amp;D",'Labor Loading Matrix'!P301,0),IF('CLINs &amp; Ceiling Rates'!$D$246="R&amp;D",'Labor Loading Matrix'!Q301,0),IF('CLINs &amp; Ceiling Rates'!$D$247="R&amp;D",'Labor Loading Matrix'!R301,0),IF('CLINs &amp; Ceiling Rates'!$D$248="R&amp;D",'Labor Loading Matrix'!S301,0),IF('CLINs &amp; Ceiling Rates'!$D$249="R&amp;D",'Labor Loading Matrix'!T301,0),IF('CLINs &amp; Ceiling Rates'!$D$250="R&amp;D",'Labor Loading Matrix'!U301,0),IF('CLINs &amp; Ceiling Rates'!$D$251="R&amp;D",'Labor Loading Matrix'!V301,0),IF('CLINs &amp; Ceiling Rates'!$D$252="R&amp;D",'Labor Loading Matrix'!W301,0),IF('CLINs &amp; Ceiling Rates'!$D$253="R&amp;D",'Labor Loading Matrix'!X301,0),IF('CLINs &amp; Ceiling Rates'!$D$254="R&amp;D",'Labor Loading Matrix'!Y301,0),IF('CLINs &amp; Ceiling Rates'!$D$255="R&amp;D",'Labor Loading Matrix'!Z301,0),IF('CLINs &amp; Ceiling Rates'!$D$256="R&amp;D",'Labor Loading Matrix'!AA301,0))</f>
        <v>0</v>
      </c>
      <c r="H301" s="136"/>
      <c r="I301" s="136"/>
      <c r="J301" s="136"/>
      <c r="K301" s="136"/>
      <c r="L301" s="136"/>
      <c r="M301" s="136"/>
      <c r="N301" s="136"/>
      <c r="O301" s="136"/>
      <c r="P301" s="136"/>
      <c r="Q301" s="136"/>
      <c r="R301" s="136"/>
      <c r="S301" s="136"/>
      <c r="T301" s="136"/>
      <c r="U301" s="136"/>
      <c r="V301" s="136"/>
      <c r="W301" s="136"/>
      <c r="X301" s="136"/>
      <c r="Y301" s="136"/>
      <c r="Z301" s="136"/>
      <c r="AA301" s="136"/>
    </row>
    <row r="302" spans="1:27" s="73" customFormat="1" ht="18" hidden="1" customHeight="1" x14ac:dyDescent="0.25">
      <c r="A302" s="173">
        <f>'CLINs &amp; Ceiling Rates'!B89</f>
        <v>0</v>
      </c>
      <c r="B302" s="173">
        <f>'CLINs &amp; Ceiling Rates'!C89</f>
        <v>0</v>
      </c>
      <c r="C302" s="174" t="str">
        <f>'CLINs &amp; Ceiling Rates'!$G89</f>
        <v/>
      </c>
      <c r="D302" s="211">
        <f>IF('CLINs &amp; Ceiling Rates'!D318="",SUM('Labor Loading Matrix'!H302:AA302),SUM(E302:F302))</f>
        <v>0</v>
      </c>
      <c r="E302" s="175">
        <f>SUM(IF('CLINs &amp; Ceiling Rates'!$D$237="OPS",'Labor Loading Matrix'!H302,0),IF('CLINs &amp; Ceiling Rates'!$D$238="OPS",'Labor Loading Matrix'!I302,0),IF('CLINs &amp; Ceiling Rates'!$D$239="OPS",'Labor Loading Matrix'!J302,0),IF('CLINs &amp; Ceiling Rates'!$D$240="OPS",'Labor Loading Matrix'!K302,0),IF('CLINs &amp; Ceiling Rates'!$D$241="OPS",'Labor Loading Matrix'!L302,0),IF('CLINs &amp; Ceiling Rates'!$D$242="OPS",'Labor Loading Matrix'!M302,0),IF('CLINs &amp; Ceiling Rates'!$D$243="OPS",'Labor Loading Matrix'!N302,0),IF('CLINs &amp; Ceiling Rates'!$D$244="OPS",'Labor Loading Matrix'!O302,0),IF('CLINs &amp; Ceiling Rates'!$D$245="OPS",'Labor Loading Matrix'!P302,0),IF('CLINs &amp; Ceiling Rates'!$D$246="OPS",'Labor Loading Matrix'!Q302,0),IF('CLINs &amp; Ceiling Rates'!$D$247="OPS",'Labor Loading Matrix'!R302,0),IF('CLINs &amp; Ceiling Rates'!$D$248="OPS",'Labor Loading Matrix'!S302,0),IF('CLINs &amp; Ceiling Rates'!$D$249="OPS",'Labor Loading Matrix'!T302,0),IF('CLINs &amp; Ceiling Rates'!$D$250="OPS",'Labor Loading Matrix'!U302,0),IF('CLINs &amp; Ceiling Rates'!$D$251="OPS",'Labor Loading Matrix'!V302,0),IF('CLINs &amp; Ceiling Rates'!$D$252="OPS",'Labor Loading Matrix'!W302,0),IF('CLINs &amp; Ceiling Rates'!$D$253="OPS",'Labor Loading Matrix'!X302,0),IF('CLINs &amp; Ceiling Rates'!$D$254="OPS",'Labor Loading Matrix'!Y302,0),IF('CLINs &amp; Ceiling Rates'!$D$255="OPS",'Labor Loading Matrix'!Z302,0),IF('CLINs &amp; Ceiling Rates'!$D$256="OPS",'Labor Loading Matrix'!AA302,0))</f>
        <v>0</v>
      </c>
      <c r="F302" s="175">
        <f>SUM(IF('CLINs &amp; Ceiling Rates'!$D$237="F&amp;E",'Labor Loading Matrix'!H302,0),IF('CLINs &amp; Ceiling Rates'!$D$238="F&amp;E",'Labor Loading Matrix'!I302,0),IF('CLINs &amp; Ceiling Rates'!$D$239="F&amp;E",'Labor Loading Matrix'!J302,0),IF('CLINs &amp; Ceiling Rates'!$D$240="F&amp;E",'Labor Loading Matrix'!K302,0),IF('CLINs &amp; Ceiling Rates'!$D$241="F&amp;E",'Labor Loading Matrix'!L302,0),IF('CLINs &amp; Ceiling Rates'!$D$242="F&amp;E",'Labor Loading Matrix'!M302,0),IF('CLINs &amp; Ceiling Rates'!$D$243="F&amp;E",'Labor Loading Matrix'!N302,0),IF('CLINs &amp; Ceiling Rates'!$D$244="F&amp;E",'Labor Loading Matrix'!O302,0),IF('CLINs &amp; Ceiling Rates'!$D$245="F&amp;E",'Labor Loading Matrix'!P302,0),IF('CLINs &amp; Ceiling Rates'!$D$246="F&amp;E",'Labor Loading Matrix'!Q302,0),IF('CLINs &amp; Ceiling Rates'!$D$247="F&amp;E",'Labor Loading Matrix'!R302,0),IF('CLINs &amp; Ceiling Rates'!$D$248="F&amp;E",'Labor Loading Matrix'!S302,0),IF('CLINs &amp; Ceiling Rates'!$D$249="F&amp;E",'Labor Loading Matrix'!T302,0),IF('CLINs &amp; Ceiling Rates'!$D$250="F&amp;E",'Labor Loading Matrix'!U302,0),IF('CLINs &amp; Ceiling Rates'!$D$251="F&amp;E",'Labor Loading Matrix'!V302,0),IF('CLINs &amp; Ceiling Rates'!$D$252="F&amp;E",'Labor Loading Matrix'!W302,0),IF('CLINs &amp; Ceiling Rates'!$D$253="F&amp;E",'Labor Loading Matrix'!X302,0),IF('CLINs &amp; Ceiling Rates'!$D$254="F&amp;E",'Labor Loading Matrix'!Y302,0),IF('CLINs &amp; Ceiling Rates'!$D$255="F&amp;E",'Labor Loading Matrix'!Z302,0),IF('CLINs &amp; Ceiling Rates'!$D$256="F&amp;E",'Labor Loading Matrix'!AA302,0))</f>
        <v>0</v>
      </c>
      <c r="G302" s="175">
        <f>SUM(IF('CLINs &amp; Ceiling Rates'!$D$237="R&amp;D",'Labor Loading Matrix'!H302,0),IF('CLINs &amp; Ceiling Rates'!$D$238="R&amp;D",'Labor Loading Matrix'!I302,0),IF('CLINs &amp; Ceiling Rates'!$D$239="R&amp;D",'Labor Loading Matrix'!J302,0),IF('CLINs &amp; Ceiling Rates'!$D$240="R&amp;D",'Labor Loading Matrix'!K302,0),IF('CLINs &amp; Ceiling Rates'!$D$241="R&amp;D",'Labor Loading Matrix'!L302,0),IF('CLINs &amp; Ceiling Rates'!$D$242="R&amp;D",'Labor Loading Matrix'!M302,0),IF('CLINs &amp; Ceiling Rates'!$D$243="R&amp;D",'Labor Loading Matrix'!N302,0),IF('CLINs &amp; Ceiling Rates'!$D$244="R&amp;D",'Labor Loading Matrix'!O302,0),IF('CLINs &amp; Ceiling Rates'!$D$245="R&amp;D",'Labor Loading Matrix'!P302,0),IF('CLINs &amp; Ceiling Rates'!$D$246="R&amp;D",'Labor Loading Matrix'!Q302,0),IF('CLINs &amp; Ceiling Rates'!$D$247="R&amp;D",'Labor Loading Matrix'!R302,0),IF('CLINs &amp; Ceiling Rates'!$D$248="R&amp;D",'Labor Loading Matrix'!S302,0),IF('CLINs &amp; Ceiling Rates'!$D$249="R&amp;D",'Labor Loading Matrix'!T302,0),IF('CLINs &amp; Ceiling Rates'!$D$250="R&amp;D",'Labor Loading Matrix'!U302,0),IF('CLINs &amp; Ceiling Rates'!$D$251="R&amp;D",'Labor Loading Matrix'!V302,0),IF('CLINs &amp; Ceiling Rates'!$D$252="R&amp;D",'Labor Loading Matrix'!W302,0),IF('CLINs &amp; Ceiling Rates'!$D$253="R&amp;D",'Labor Loading Matrix'!X302,0),IF('CLINs &amp; Ceiling Rates'!$D$254="R&amp;D",'Labor Loading Matrix'!Y302,0),IF('CLINs &amp; Ceiling Rates'!$D$255="R&amp;D",'Labor Loading Matrix'!Z302,0),IF('CLINs &amp; Ceiling Rates'!$D$256="R&amp;D",'Labor Loading Matrix'!AA302,0))</f>
        <v>0</v>
      </c>
      <c r="H302" s="136"/>
      <c r="I302" s="136"/>
      <c r="J302" s="136"/>
      <c r="K302" s="136"/>
      <c r="L302" s="136"/>
      <c r="M302" s="136"/>
      <c r="N302" s="136"/>
      <c r="O302" s="136"/>
      <c r="P302" s="136"/>
      <c r="Q302" s="136"/>
      <c r="R302" s="136"/>
      <c r="S302" s="136"/>
      <c r="T302" s="136"/>
      <c r="U302" s="136"/>
      <c r="V302" s="136"/>
      <c r="W302" s="136"/>
      <c r="X302" s="136"/>
      <c r="Y302" s="136"/>
      <c r="Z302" s="136"/>
      <c r="AA302" s="136"/>
    </row>
    <row r="303" spans="1:27" s="73" customFormat="1" ht="18" hidden="1" customHeight="1" x14ac:dyDescent="0.25">
      <c r="A303" s="173">
        <f>'CLINs &amp; Ceiling Rates'!B90</f>
        <v>0</v>
      </c>
      <c r="B303" s="173">
        <f>'CLINs &amp; Ceiling Rates'!C90</f>
        <v>0</v>
      </c>
      <c r="C303" s="174" t="str">
        <f>'CLINs &amp; Ceiling Rates'!$G90</f>
        <v/>
      </c>
      <c r="D303" s="211">
        <f>IF('CLINs &amp; Ceiling Rates'!D319="",SUM('Labor Loading Matrix'!H303:AA303),SUM(E303:F303))</f>
        <v>0</v>
      </c>
      <c r="E303" s="175">
        <f>SUM(IF('CLINs &amp; Ceiling Rates'!$D$237="OPS",'Labor Loading Matrix'!H303,0),IF('CLINs &amp; Ceiling Rates'!$D$238="OPS",'Labor Loading Matrix'!I303,0),IF('CLINs &amp; Ceiling Rates'!$D$239="OPS",'Labor Loading Matrix'!J303,0),IF('CLINs &amp; Ceiling Rates'!$D$240="OPS",'Labor Loading Matrix'!K303,0),IF('CLINs &amp; Ceiling Rates'!$D$241="OPS",'Labor Loading Matrix'!L303,0),IF('CLINs &amp; Ceiling Rates'!$D$242="OPS",'Labor Loading Matrix'!M303,0),IF('CLINs &amp; Ceiling Rates'!$D$243="OPS",'Labor Loading Matrix'!N303,0),IF('CLINs &amp; Ceiling Rates'!$D$244="OPS",'Labor Loading Matrix'!O303,0),IF('CLINs &amp; Ceiling Rates'!$D$245="OPS",'Labor Loading Matrix'!P303,0),IF('CLINs &amp; Ceiling Rates'!$D$246="OPS",'Labor Loading Matrix'!Q303,0),IF('CLINs &amp; Ceiling Rates'!$D$247="OPS",'Labor Loading Matrix'!R303,0),IF('CLINs &amp; Ceiling Rates'!$D$248="OPS",'Labor Loading Matrix'!S303,0),IF('CLINs &amp; Ceiling Rates'!$D$249="OPS",'Labor Loading Matrix'!T303,0),IF('CLINs &amp; Ceiling Rates'!$D$250="OPS",'Labor Loading Matrix'!U303,0),IF('CLINs &amp; Ceiling Rates'!$D$251="OPS",'Labor Loading Matrix'!V303,0),IF('CLINs &amp; Ceiling Rates'!$D$252="OPS",'Labor Loading Matrix'!W303,0),IF('CLINs &amp; Ceiling Rates'!$D$253="OPS",'Labor Loading Matrix'!X303,0),IF('CLINs &amp; Ceiling Rates'!$D$254="OPS",'Labor Loading Matrix'!Y303,0),IF('CLINs &amp; Ceiling Rates'!$D$255="OPS",'Labor Loading Matrix'!Z303,0),IF('CLINs &amp; Ceiling Rates'!$D$256="OPS",'Labor Loading Matrix'!AA303,0))</f>
        <v>0</v>
      </c>
      <c r="F303" s="175">
        <f>SUM(IF('CLINs &amp; Ceiling Rates'!$D$237="F&amp;E",'Labor Loading Matrix'!H303,0),IF('CLINs &amp; Ceiling Rates'!$D$238="F&amp;E",'Labor Loading Matrix'!I303,0),IF('CLINs &amp; Ceiling Rates'!$D$239="F&amp;E",'Labor Loading Matrix'!J303,0),IF('CLINs &amp; Ceiling Rates'!$D$240="F&amp;E",'Labor Loading Matrix'!K303,0),IF('CLINs &amp; Ceiling Rates'!$D$241="F&amp;E",'Labor Loading Matrix'!L303,0),IF('CLINs &amp; Ceiling Rates'!$D$242="F&amp;E",'Labor Loading Matrix'!M303,0),IF('CLINs &amp; Ceiling Rates'!$D$243="F&amp;E",'Labor Loading Matrix'!N303,0),IF('CLINs &amp; Ceiling Rates'!$D$244="F&amp;E",'Labor Loading Matrix'!O303,0),IF('CLINs &amp; Ceiling Rates'!$D$245="F&amp;E",'Labor Loading Matrix'!P303,0),IF('CLINs &amp; Ceiling Rates'!$D$246="F&amp;E",'Labor Loading Matrix'!Q303,0),IF('CLINs &amp; Ceiling Rates'!$D$247="F&amp;E",'Labor Loading Matrix'!R303,0),IF('CLINs &amp; Ceiling Rates'!$D$248="F&amp;E",'Labor Loading Matrix'!S303,0),IF('CLINs &amp; Ceiling Rates'!$D$249="F&amp;E",'Labor Loading Matrix'!T303,0),IF('CLINs &amp; Ceiling Rates'!$D$250="F&amp;E",'Labor Loading Matrix'!U303,0),IF('CLINs &amp; Ceiling Rates'!$D$251="F&amp;E",'Labor Loading Matrix'!V303,0),IF('CLINs &amp; Ceiling Rates'!$D$252="F&amp;E",'Labor Loading Matrix'!W303,0),IF('CLINs &amp; Ceiling Rates'!$D$253="F&amp;E",'Labor Loading Matrix'!X303,0),IF('CLINs &amp; Ceiling Rates'!$D$254="F&amp;E",'Labor Loading Matrix'!Y303,0),IF('CLINs &amp; Ceiling Rates'!$D$255="F&amp;E",'Labor Loading Matrix'!Z303,0),IF('CLINs &amp; Ceiling Rates'!$D$256="F&amp;E",'Labor Loading Matrix'!AA303,0))</f>
        <v>0</v>
      </c>
      <c r="G303" s="175">
        <f>SUM(IF('CLINs &amp; Ceiling Rates'!$D$237="R&amp;D",'Labor Loading Matrix'!H303,0),IF('CLINs &amp; Ceiling Rates'!$D$238="R&amp;D",'Labor Loading Matrix'!I303,0),IF('CLINs &amp; Ceiling Rates'!$D$239="R&amp;D",'Labor Loading Matrix'!J303,0),IF('CLINs &amp; Ceiling Rates'!$D$240="R&amp;D",'Labor Loading Matrix'!K303,0),IF('CLINs &amp; Ceiling Rates'!$D$241="R&amp;D",'Labor Loading Matrix'!L303,0),IF('CLINs &amp; Ceiling Rates'!$D$242="R&amp;D",'Labor Loading Matrix'!M303,0),IF('CLINs &amp; Ceiling Rates'!$D$243="R&amp;D",'Labor Loading Matrix'!N303,0),IF('CLINs &amp; Ceiling Rates'!$D$244="R&amp;D",'Labor Loading Matrix'!O303,0),IF('CLINs &amp; Ceiling Rates'!$D$245="R&amp;D",'Labor Loading Matrix'!P303,0),IF('CLINs &amp; Ceiling Rates'!$D$246="R&amp;D",'Labor Loading Matrix'!Q303,0),IF('CLINs &amp; Ceiling Rates'!$D$247="R&amp;D",'Labor Loading Matrix'!R303,0),IF('CLINs &amp; Ceiling Rates'!$D$248="R&amp;D",'Labor Loading Matrix'!S303,0),IF('CLINs &amp; Ceiling Rates'!$D$249="R&amp;D",'Labor Loading Matrix'!T303,0),IF('CLINs &amp; Ceiling Rates'!$D$250="R&amp;D",'Labor Loading Matrix'!U303,0),IF('CLINs &amp; Ceiling Rates'!$D$251="R&amp;D",'Labor Loading Matrix'!V303,0),IF('CLINs &amp; Ceiling Rates'!$D$252="R&amp;D",'Labor Loading Matrix'!W303,0),IF('CLINs &amp; Ceiling Rates'!$D$253="R&amp;D",'Labor Loading Matrix'!X303,0),IF('CLINs &amp; Ceiling Rates'!$D$254="R&amp;D",'Labor Loading Matrix'!Y303,0),IF('CLINs &amp; Ceiling Rates'!$D$255="R&amp;D",'Labor Loading Matrix'!Z303,0),IF('CLINs &amp; Ceiling Rates'!$D$256="R&amp;D",'Labor Loading Matrix'!AA303,0))</f>
        <v>0</v>
      </c>
      <c r="H303" s="136"/>
      <c r="I303" s="136"/>
      <c r="J303" s="136"/>
      <c r="K303" s="136"/>
      <c r="L303" s="136"/>
      <c r="M303" s="136"/>
      <c r="N303" s="136"/>
      <c r="O303" s="136"/>
      <c r="P303" s="136"/>
      <c r="Q303" s="136"/>
      <c r="R303" s="136"/>
      <c r="S303" s="136"/>
      <c r="T303" s="136"/>
      <c r="U303" s="136"/>
      <c r="V303" s="136"/>
      <c r="W303" s="136"/>
      <c r="X303" s="136"/>
      <c r="Y303" s="136"/>
      <c r="Z303" s="136"/>
      <c r="AA303" s="136"/>
    </row>
    <row r="304" spans="1:27" s="73" customFormat="1" ht="18" hidden="1" customHeight="1" x14ac:dyDescent="0.25">
      <c r="A304" s="173">
        <f>'CLINs &amp; Ceiling Rates'!B91</f>
        <v>0</v>
      </c>
      <c r="B304" s="173">
        <f>'CLINs &amp; Ceiling Rates'!C91</f>
        <v>0</v>
      </c>
      <c r="C304" s="174" t="str">
        <f>'CLINs &amp; Ceiling Rates'!$G91</f>
        <v/>
      </c>
      <c r="D304" s="211">
        <f>IF('CLINs &amp; Ceiling Rates'!D320="",SUM('Labor Loading Matrix'!H304:AA304),SUM(E304:F304))</f>
        <v>0</v>
      </c>
      <c r="E304" s="175">
        <f>SUM(IF('CLINs &amp; Ceiling Rates'!$D$237="OPS",'Labor Loading Matrix'!H304,0),IF('CLINs &amp; Ceiling Rates'!$D$238="OPS",'Labor Loading Matrix'!I304,0),IF('CLINs &amp; Ceiling Rates'!$D$239="OPS",'Labor Loading Matrix'!J304,0),IF('CLINs &amp; Ceiling Rates'!$D$240="OPS",'Labor Loading Matrix'!K304,0),IF('CLINs &amp; Ceiling Rates'!$D$241="OPS",'Labor Loading Matrix'!L304,0),IF('CLINs &amp; Ceiling Rates'!$D$242="OPS",'Labor Loading Matrix'!M304,0),IF('CLINs &amp; Ceiling Rates'!$D$243="OPS",'Labor Loading Matrix'!N304,0),IF('CLINs &amp; Ceiling Rates'!$D$244="OPS",'Labor Loading Matrix'!O304,0),IF('CLINs &amp; Ceiling Rates'!$D$245="OPS",'Labor Loading Matrix'!P304,0),IF('CLINs &amp; Ceiling Rates'!$D$246="OPS",'Labor Loading Matrix'!Q304,0),IF('CLINs &amp; Ceiling Rates'!$D$247="OPS",'Labor Loading Matrix'!R304,0),IF('CLINs &amp; Ceiling Rates'!$D$248="OPS",'Labor Loading Matrix'!S304,0),IF('CLINs &amp; Ceiling Rates'!$D$249="OPS",'Labor Loading Matrix'!T304,0),IF('CLINs &amp; Ceiling Rates'!$D$250="OPS",'Labor Loading Matrix'!U304,0),IF('CLINs &amp; Ceiling Rates'!$D$251="OPS",'Labor Loading Matrix'!V304,0),IF('CLINs &amp; Ceiling Rates'!$D$252="OPS",'Labor Loading Matrix'!W304,0),IF('CLINs &amp; Ceiling Rates'!$D$253="OPS",'Labor Loading Matrix'!X304,0),IF('CLINs &amp; Ceiling Rates'!$D$254="OPS",'Labor Loading Matrix'!Y304,0),IF('CLINs &amp; Ceiling Rates'!$D$255="OPS",'Labor Loading Matrix'!Z304,0),IF('CLINs &amp; Ceiling Rates'!$D$256="OPS",'Labor Loading Matrix'!AA304,0))</f>
        <v>0</v>
      </c>
      <c r="F304" s="175">
        <f>SUM(IF('CLINs &amp; Ceiling Rates'!$D$237="F&amp;E",'Labor Loading Matrix'!H304,0),IF('CLINs &amp; Ceiling Rates'!$D$238="F&amp;E",'Labor Loading Matrix'!I304,0),IF('CLINs &amp; Ceiling Rates'!$D$239="F&amp;E",'Labor Loading Matrix'!J304,0),IF('CLINs &amp; Ceiling Rates'!$D$240="F&amp;E",'Labor Loading Matrix'!K304,0),IF('CLINs &amp; Ceiling Rates'!$D$241="F&amp;E",'Labor Loading Matrix'!L304,0),IF('CLINs &amp; Ceiling Rates'!$D$242="F&amp;E",'Labor Loading Matrix'!M304,0),IF('CLINs &amp; Ceiling Rates'!$D$243="F&amp;E",'Labor Loading Matrix'!N304,0),IF('CLINs &amp; Ceiling Rates'!$D$244="F&amp;E",'Labor Loading Matrix'!O304,0),IF('CLINs &amp; Ceiling Rates'!$D$245="F&amp;E",'Labor Loading Matrix'!P304,0),IF('CLINs &amp; Ceiling Rates'!$D$246="F&amp;E",'Labor Loading Matrix'!Q304,0),IF('CLINs &amp; Ceiling Rates'!$D$247="F&amp;E",'Labor Loading Matrix'!R304,0),IF('CLINs &amp; Ceiling Rates'!$D$248="F&amp;E",'Labor Loading Matrix'!S304,0),IF('CLINs &amp; Ceiling Rates'!$D$249="F&amp;E",'Labor Loading Matrix'!T304,0),IF('CLINs &amp; Ceiling Rates'!$D$250="F&amp;E",'Labor Loading Matrix'!U304,0),IF('CLINs &amp; Ceiling Rates'!$D$251="F&amp;E",'Labor Loading Matrix'!V304,0),IF('CLINs &amp; Ceiling Rates'!$D$252="F&amp;E",'Labor Loading Matrix'!W304,0),IF('CLINs &amp; Ceiling Rates'!$D$253="F&amp;E",'Labor Loading Matrix'!X304,0),IF('CLINs &amp; Ceiling Rates'!$D$254="F&amp;E",'Labor Loading Matrix'!Y304,0),IF('CLINs &amp; Ceiling Rates'!$D$255="F&amp;E",'Labor Loading Matrix'!Z304,0),IF('CLINs &amp; Ceiling Rates'!$D$256="F&amp;E",'Labor Loading Matrix'!AA304,0))</f>
        <v>0</v>
      </c>
      <c r="G304" s="175">
        <f>SUM(IF('CLINs &amp; Ceiling Rates'!$D$237="R&amp;D",'Labor Loading Matrix'!H304,0),IF('CLINs &amp; Ceiling Rates'!$D$238="R&amp;D",'Labor Loading Matrix'!I304,0),IF('CLINs &amp; Ceiling Rates'!$D$239="R&amp;D",'Labor Loading Matrix'!J304,0),IF('CLINs &amp; Ceiling Rates'!$D$240="R&amp;D",'Labor Loading Matrix'!K304,0),IF('CLINs &amp; Ceiling Rates'!$D$241="R&amp;D",'Labor Loading Matrix'!L304,0),IF('CLINs &amp; Ceiling Rates'!$D$242="R&amp;D",'Labor Loading Matrix'!M304,0),IF('CLINs &amp; Ceiling Rates'!$D$243="R&amp;D",'Labor Loading Matrix'!N304,0),IF('CLINs &amp; Ceiling Rates'!$D$244="R&amp;D",'Labor Loading Matrix'!O304,0),IF('CLINs &amp; Ceiling Rates'!$D$245="R&amp;D",'Labor Loading Matrix'!P304,0),IF('CLINs &amp; Ceiling Rates'!$D$246="R&amp;D",'Labor Loading Matrix'!Q304,0),IF('CLINs &amp; Ceiling Rates'!$D$247="R&amp;D",'Labor Loading Matrix'!R304,0),IF('CLINs &amp; Ceiling Rates'!$D$248="R&amp;D",'Labor Loading Matrix'!S304,0),IF('CLINs &amp; Ceiling Rates'!$D$249="R&amp;D",'Labor Loading Matrix'!T304,0),IF('CLINs &amp; Ceiling Rates'!$D$250="R&amp;D",'Labor Loading Matrix'!U304,0),IF('CLINs &amp; Ceiling Rates'!$D$251="R&amp;D",'Labor Loading Matrix'!V304,0),IF('CLINs &amp; Ceiling Rates'!$D$252="R&amp;D",'Labor Loading Matrix'!W304,0),IF('CLINs &amp; Ceiling Rates'!$D$253="R&amp;D",'Labor Loading Matrix'!X304,0),IF('CLINs &amp; Ceiling Rates'!$D$254="R&amp;D",'Labor Loading Matrix'!Y304,0),IF('CLINs &amp; Ceiling Rates'!$D$255="R&amp;D",'Labor Loading Matrix'!Z304,0),IF('CLINs &amp; Ceiling Rates'!$D$256="R&amp;D",'Labor Loading Matrix'!AA304,0))</f>
        <v>0</v>
      </c>
      <c r="H304" s="136"/>
      <c r="I304" s="136"/>
      <c r="J304" s="136"/>
      <c r="K304" s="136"/>
      <c r="L304" s="136"/>
      <c r="M304" s="136"/>
      <c r="N304" s="136"/>
      <c r="O304" s="136"/>
      <c r="P304" s="136"/>
      <c r="Q304" s="136"/>
      <c r="R304" s="136"/>
      <c r="S304" s="136"/>
      <c r="T304" s="136"/>
      <c r="U304" s="136"/>
      <c r="V304" s="136"/>
      <c r="W304" s="136"/>
      <c r="X304" s="136"/>
      <c r="Y304" s="136"/>
      <c r="Z304" s="136"/>
      <c r="AA304" s="136"/>
    </row>
    <row r="305" spans="1:27" s="73" customFormat="1" ht="18" hidden="1" customHeight="1" x14ac:dyDescent="0.25">
      <c r="A305" s="173">
        <f>'CLINs &amp; Ceiling Rates'!B92</f>
        <v>0</v>
      </c>
      <c r="B305" s="173">
        <f>'CLINs &amp; Ceiling Rates'!C92</f>
        <v>0</v>
      </c>
      <c r="C305" s="174" t="str">
        <f>'CLINs &amp; Ceiling Rates'!$G92</f>
        <v/>
      </c>
      <c r="D305" s="211">
        <f>IF('CLINs &amp; Ceiling Rates'!D321="",SUM('Labor Loading Matrix'!H305:AA305),SUM(E305:F305))</f>
        <v>0</v>
      </c>
      <c r="E305" s="175">
        <f>SUM(IF('CLINs &amp; Ceiling Rates'!$D$237="OPS",'Labor Loading Matrix'!H305,0),IF('CLINs &amp; Ceiling Rates'!$D$238="OPS",'Labor Loading Matrix'!I305,0),IF('CLINs &amp; Ceiling Rates'!$D$239="OPS",'Labor Loading Matrix'!J305,0),IF('CLINs &amp; Ceiling Rates'!$D$240="OPS",'Labor Loading Matrix'!K305,0),IF('CLINs &amp; Ceiling Rates'!$D$241="OPS",'Labor Loading Matrix'!L305,0),IF('CLINs &amp; Ceiling Rates'!$D$242="OPS",'Labor Loading Matrix'!M305,0),IF('CLINs &amp; Ceiling Rates'!$D$243="OPS",'Labor Loading Matrix'!N305,0),IF('CLINs &amp; Ceiling Rates'!$D$244="OPS",'Labor Loading Matrix'!O305,0),IF('CLINs &amp; Ceiling Rates'!$D$245="OPS",'Labor Loading Matrix'!P305,0),IF('CLINs &amp; Ceiling Rates'!$D$246="OPS",'Labor Loading Matrix'!Q305,0),IF('CLINs &amp; Ceiling Rates'!$D$247="OPS",'Labor Loading Matrix'!R305,0),IF('CLINs &amp; Ceiling Rates'!$D$248="OPS",'Labor Loading Matrix'!S305,0),IF('CLINs &amp; Ceiling Rates'!$D$249="OPS",'Labor Loading Matrix'!T305,0),IF('CLINs &amp; Ceiling Rates'!$D$250="OPS",'Labor Loading Matrix'!U305,0),IF('CLINs &amp; Ceiling Rates'!$D$251="OPS",'Labor Loading Matrix'!V305,0),IF('CLINs &amp; Ceiling Rates'!$D$252="OPS",'Labor Loading Matrix'!W305,0),IF('CLINs &amp; Ceiling Rates'!$D$253="OPS",'Labor Loading Matrix'!X305,0),IF('CLINs &amp; Ceiling Rates'!$D$254="OPS",'Labor Loading Matrix'!Y305,0),IF('CLINs &amp; Ceiling Rates'!$D$255="OPS",'Labor Loading Matrix'!Z305,0),IF('CLINs &amp; Ceiling Rates'!$D$256="OPS",'Labor Loading Matrix'!AA305,0))</f>
        <v>0</v>
      </c>
      <c r="F305" s="175">
        <f>SUM(IF('CLINs &amp; Ceiling Rates'!$D$237="F&amp;E",'Labor Loading Matrix'!H305,0),IF('CLINs &amp; Ceiling Rates'!$D$238="F&amp;E",'Labor Loading Matrix'!I305,0),IF('CLINs &amp; Ceiling Rates'!$D$239="F&amp;E",'Labor Loading Matrix'!J305,0),IF('CLINs &amp; Ceiling Rates'!$D$240="F&amp;E",'Labor Loading Matrix'!K305,0),IF('CLINs &amp; Ceiling Rates'!$D$241="F&amp;E",'Labor Loading Matrix'!L305,0),IF('CLINs &amp; Ceiling Rates'!$D$242="F&amp;E",'Labor Loading Matrix'!M305,0),IF('CLINs &amp; Ceiling Rates'!$D$243="F&amp;E",'Labor Loading Matrix'!N305,0),IF('CLINs &amp; Ceiling Rates'!$D$244="F&amp;E",'Labor Loading Matrix'!O305,0),IF('CLINs &amp; Ceiling Rates'!$D$245="F&amp;E",'Labor Loading Matrix'!P305,0),IF('CLINs &amp; Ceiling Rates'!$D$246="F&amp;E",'Labor Loading Matrix'!Q305,0),IF('CLINs &amp; Ceiling Rates'!$D$247="F&amp;E",'Labor Loading Matrix'!R305,0),IF('CLINs &amp; Ceiling Rates'!$D$248="F&amp;E",'Labor Loading Matrix'!S305,0),IF('CLINs &amp; Ceiling Rates'!$D$249="F&amp;E",'Labor Loading Matrix'!T305,0),IF('CLINs &amp; Ceiling Rates'!$D$250="F&amp;E",'Labor Loading Matrix'!U305,0),IF('CLINs &amp; Ceiling Rates'!$D$251="F&amp;E",'Labor Loading Matrix'!V305,0),IF('CLINs &amp; Ceiling Rates'!$D$252="F&amp;E",'Labor Loading Matrix'!W305,0),IF('CLINs &amp; Ceiling Rates'!$D$253="F&amp;E",'Labor Loading Matrix'!X305,0),IF('CLINs &amp; Ceiling Rates'!$D$254="F&amp;E",'Labor Loading Matrix'!Y305,0),IF('CLINs &amp; Ceiling Rates'!$D$255="F&amp;E",'Labor Loading Matrix'!Z305,0),IF('CLINs &amp; Ceiling Rates'!$D$256="F&amp;E",'Labor Loading Matrix'!AA305,0))</f>
        <v>0</v>
      </c>
      <c r="G305" s="175">
        <f>SUM(IF('CLINs &amp; Ceiling Rates'!$D$237="R&amp;D",'Labor Loading Matrix'!H305,0),IF('CLINs &amp; Ceiling Rates'!$D$238="R&amp;D",'Labor Loading Matrix'!I305,0),IF('CLINs &amp; Ceiling Rates'!$D$239="R&amp;D",'Labor Loading Matrix'!J305,0),IF('CLINs &amp; Ceiling Rates'!$D$240="R&amp;D",'Labor Loading Matrix'!K305,0),IF('CLINs &amp; Ceiling Rates'!$D$241="R&amp;D",'Labor Loading Matrix'!L305,0),IF('CLINs &amp; Ceiling Rates'!$D$242="R&amp;D",'Labor Loading Matrix'!M305,0),IF('CLINs &amp; Ceiling Rates'!$D$243="R&amp;D",'Labor Loading Matrix'!N305,0),IF('CLINs &amp; Ceiling Rates'!$D$244="R&amp;D",'Labor Loading Matrix'!O305,0),IF('CLINs &amp; Ceiling Rates'!$D$245="R&amp;D",'Labor Loading Matrix'!P305,0),IF('CLINs &amp; Ceiling Rates'!$D$246="R&amp;D",'Labor Loading Matrix'!Q305,0),IF('CLINs &amp; Ceiling Rates'!$D$247="R&amp;D",'Labor Loading Matrix'!R305,0),IF('CLINs &amp; Ceiling Rates'!$D$248="R&amp;D",'Labor Loading Matrix'!S305,0),IF('CLINs &amp; Ceiling Rates'!$D$249="R&amp;D",'Labor Loading Matrix'!T305,0),IF('CLINs &amp; Ceiling Rates'!$D$250="R&amp;D",'Labor Loading Matrix'!U305,0),IF('CLINs &amp; Ceiling Rates'!$D$251="R&amp;D",'Labor Loading Matrix'!V305,0),IF('CLINs &amp; Ceiling Rates'!$D$252="R&amp;D",'Labor Loading Matrix'!W305,0),IF('CLINs &amp; Ceiling Rates'!$D$253="R&amp;D",'Labor Loading Matrix'!X305,0),IF('CLINs &amp; Ceiling Rates'!$D$254="R&amp;D",'Labor Loading Matrix'!Y305,0),IF('CLINs &amp; Ceiling Rates'!$D$255="R&amp;D",'Labor Loading Matrix'!Z305,0),IF('CLINs &amp; Ceiling Rates'!$D$256="R&amp;D",'Labor Loading Matrix'!AA305,0))</f>
        <v>0</v>
      </c>
      <c r="H305" s="136"/>
      <c r="I305" s="136"/>
      <c r="J305" s="136"/>
      <c r="K305" s="136"/>
      <c r="L305" s="136"/>
      <c r="M305" s="136"/>
      <c r="N305" s="136"/>
      <c r="O305" s="136"/>
      <c r="P305" s="136"/>
      <c r="Q305" s="136"/>
      <c r="R305" s="136"/>
      <c r="S305" s="136"/>
      <c r="T305" s="136"/>
      <c r="U305" s="136"/>
      <c r="V305" s="136"/>
      <c r="W305" s="136"/>
      <c r="X305" s="136"/>
      <c r="Y305" s="136"/>
      <c r="Z305" s="136"/>
      <c r="AA305" s="136"/>
    </row>
    <row r="306" spans="1:27" s="73" customFormat="1" ht="18" hidden="1" customHeight="1" x14ac:dyDescent="0.25">
      <c r="A306" s="173">
        <f>'CLINs &amp; Ceiling Rates'!B93</f>
        <v>0</v>
      </c>
      <c r="B306" s="173">
        <f>'CLINs &amp; Ceiling Rates'!C93</f>
        <v>0</v>
      </c>
      <c r="C306" s="174" t="str">
        <f>'CLINs &amp; Ceiling Rates'!$G93</f>
        <v/>
      </c>
      <c r="D306" s="211">
        <f>IF('CLINs &amp; Ceiling Rates'!D322="",SUM('Labor Loading Matrix'!H306:AA306),SUM(E306:F306))</f>
        <v>0</v>
      </c>
      <c r="E306" s="175">
        <f>SUM(IF('CLINs &amp; Ceiling Rates'!$D$237="OPS",'Labor Loading Matrix'!H306,0),IF('CLINs &amp; Ceiling Rates'!$D$238="OPS",'Labor Loading Matrix'!I306,0),IF('CLINs &amp; Ceiling Rates'!$D$239="OPS",'Labor Loading Matrix'!J306,0),IF('CLINs &amp; Ceiling Rates'!$D$240="OPS",'Labor Loading Matrix'!K306,0),IF('CLINs &amp; Ceiling Rates'!$D$241="OPS",'Labor Loading Matrix'!L306,0),IF('CLINs &amp; Ceiling Rates'!$D$242="OPS",'Labor Loading Matrix'!M306,0),IF('CLINs &amp; Ceiling Rates'!$D$243="OPS",'Labor Loading Matrix'!N306,0),IF('CLINs &amp; Ceiling Rates'!$D$244="OPS",'Labor Loading Matrix'!O306,0),IF('CLINs &amp; Ceiling Rates'!$D$245="OPS",'Labor Loading Matrix'!P306,0),IF('CLINs &amp; Ceiling Rates'!$D$246="OPS",'Labor Loading Matrix'!Q306,0),IF('CLINs &amp; Ceiling Rates'!$D$247="OPS",'Labor Loading Matrix'!R306,0),IF('CLINs &amp; Ceiling Rates'!$D$248="OPS",'Labor Loading Matrix'!S306,0),IF('CLINs &amp; Ceiling Rates'!$D$249="OPS",'Labor Loading Matrix'!T306,0),IF('CLINs &amp; Ceiling Rates'!$D$250="OPS",'Labor Loading Matrix'!U306,0),IF('CLINs &amp; Ceiling Rates'!$D$251="OPS",'Labor Loading Matrix'!V306,0),IF('CLINs &amp; Ceiling Rates'!$D$252="OPS",'Labor Loading Matrix'!W306,0),IF('CLINs &amp; Ceiling Rates'!$D$253="OPS",'Labor Loading Matrix'!X306,0),IF('CLINs &amp; Ceiling Rates'!$D$254="OPS",'Labor Loading Matrix'!Y306,0),IF('CLINs &amp; Ceiling Rates'!$D$255="OPS",'Labor Loading Matrix'!Z306,0),IF('CLINs &amp; Ceiling Rates'!$D$256="OPS",'Labor Loading Matrix'!AA306,0))</f>
        <v>0</v>
      </c>
      <c r="F306" s="175">
        <f>SUM(IF('CLINs &amp; Ceiling Rates'!$D$237="F&amp;E",'Labor Loading Matrix'!H306,0),IF('CLINs &amp; Ceiling Rates'!$D$238="F&amp;E",'Labor Loading Matrix'!I306,0),IF('CLINs &amp; Ceiling Rates'!$D$239="F&amp;E",'Labor Loading Matrix'!J306,0),IF('CLINs &amp; Ceiling Rates'!$D$240="F&amp;E",'Labor Loading Matrix'!K306,0),IF('CLINs &amp; Ceiling Rates'!$D$241="F&amp;E",'Labor Loading Matrix'!L306,0),IF('CLINs &amp; Ceiling Rates'!$D$242="F&amp;E",'Labor Loading Matrix'!M306,0),IF('CLINs &amp; Ceiling Rates'!$D$243="F&amp;E",'Labor Loading Matrix'!N306,0),IF('CLINs &amp; Ceiling Rates'!$D$244="F&amp;E",'Labor Loading Matrix'!O306,0),IF('CLINs &amp; Ceiling Rates'!$D$245="F&amp;E",'Labor Loading Matrix'!P306,0),IF('CLINs &amp; Ceiling Rates'!$D$246="F&amp;E",'Labor Loading Matrix'!Q306,0),IF('CLINs &amp; Ceiling Rates'!$D$247="F&amp;E",'Labor Loading Matrix'!R306,0),IF('CLINs &amp; Ceiling Rates'!$D$248="F&amp;E",'Labor Loading Matrix'!S306,0),IF('CLINs &amp; Ceiling Rates'!$D$249="F&amp;E",'Labor Loading Matrix'!T306,0),IF('CLINs &amp; Ceiling Rates'!$D$250="F&amp;E",'Labor Loading Matrix'!U306,0),IF('CLINs &amp; Ceiling Rates'!$D$251="F&amp;E",'Labor Loading Matrix'!V306,0),IF('CLINs &amp; Ceiling Rates'!$D$252="F&amp;E",'Labor Loading Matrix'!W306,0),IF('CLINs &amp; Ceiling Rates'!$D$253="F&amp;E",'Labor Loading Matrix'!X306,0),IF('CLINs &amp; Ceiling Rates'!$D$254="F&amp;E",'Labor Loading Matrix'!Y306,0),IF('CLINs &amp; Ceiling Rates'!$D$255="F&amp;E",'Labor Loading Matrix'!Z306,0),IF('CLINs &amp; Ceiling Rates'!$D$256="F&amp;E",'Labor Loading Matrix'!AA306,0))</f>
        <v>0</v>
      </c>
      <c r="G306" s="175">
        <f>SUM(IF('CLINs &amp; Ceiling Rates'!$D$237="R&amp;D",'Labor Loading Matrix'!H306,0),IF('CLINs &amp; Ceiling Rates'!$D$238="R&amp;D",'Labor Loading Matrix'!I306,0),IF('CLINs &amp; Ceiling Rates'!$D$239="R&amp;D",'Labor Loading Matrix'!J306,0),IF('CLINs &amp; Ceiling Rates'!$D$240="R&amp;D",'Labor Loading Matrix'!K306,0),IF('CLINs &amp; Ceiling Rates'!$D$241="R&amp;D",'Labor Loading Matrix'!L306,0),IF('CLINs &amp; Ceiling Rates'!$D$242="R&amp;D",'Labor Loading Matrix'!M306,0),IF('CLINs &amp; Ceiling Rates'!$D$243="R&amp;D",'Labor Loading Matrix'!N306,0),IF('CLINs &amp; Ceiling Rates'!$D$244="R&amp;D",'Labor Loading Matrix'!O306,0),IF('CLINs &amp; Ceiling Rates'!$D$245="R&amp;D",'Labor Loading Matrix'!P306,0),IF('CLINs &amp; Ceiling Rates'!$D$246="R&amp;D",'Labor Loading Matrix'!Q306,0),IF('CLINs &amp; Ceiling Rates'!$D$247="R&amp;D",'Labor Loading Matrix'!R306,0),IF('CLINs &amp; Ceiling Rates'!$D$248="R&amp;D",'Labor Loading Matrix'!S306,0),IF('CLINs &amp; Ceiling Rates'!$D$249="R&amp;D",'Labor Loading Matrix'!T306,0),IF('CLINs &amp; Ceiling Rates'!$D$250="R&amp;D",'Labor Loading Matrix'!U306,0),IF('CLINs &amp; Ceiling Rates'!$D$251="R&amp;D",'Labor Loading Matrix'!V306,0),IF('CLINs &amp; Ceiling Rates'!$D$252="R&amp;D",'Labor Loading Matrix'!W306,0),IF('CLINs &amp; Ceiling Rates'!$D$253="R&amp;D",'Labor Loading Matrix'!X306,0),IF('CLINs &amp; Ceiling Rates'!$D$254="R&amp;D",'Labor Loading Matrix'!Y306,0),IF('CLINs &amp; Ceiling Rates'!$D$255="R&amp;D",'Labor Loading Matrix'!Z306,0),IF('CLINs &amp; Ceiling Rates'!$D$256="R&amp;D",'Labor Loading Matrix'!AA306,0))</f>
        <v>0</v>
      </c>
      <c r="H306" s="136"/>
      <c r="I306" s="136"/>
      <c r="J306" s="136"/>
      <c r="K306" s="136"/>
      <c r="L306" s="136"/>
      <c r="M306" s="136"/>
      <c r="N306" s="136"/>
      <c r="O306" s="136"/>
      <c r="P306" s="136"/>
      <c r="Q306" s="136"/>
      <c r="R306" s="136"/>
      <c r="S306" s="136"/>
      <c r="T306" s="136"/>
      <c r="U306" s="136"/>
      <c r="V306" s="136"/>
      <c r="W306" s="136"/>
      <c r="X306" s="136"/>
      <c r="Y306" s="136"/>
      <c r="Z306" s="136"/>
      <c r="AA306" s="136"/>
    </row>
    <row r="307" spans="1:27" s="73" customFormat="1" ht="18" hidden="1" customHeight="1" x14ac:dyDescent="0.25">
      <c r="A307" s="173">
        <f>'CLINs &amp; Ceiling Rates'!B94</f>
        <v>0</v>
      </c>
      <c r="B307" s="173">
        <f>'CLINs &amp; Ceiling Rates'!C94</f>
        <v>0</v>
      </c>
      <c r="C307" s="174" t="str">
        <f>'CLINs &amp; Ceiling Rates'!$G94</f>
        <v/>
      </c>
      <c r="D307" s="211">
        <f>IF('CLINs &amp; Ceiling Rates'!D323="",SUM('Labor Loading Matrix'!H307:AA307),SUM(E307:F307))</f>
        <v>0</v>
      </c>
      <c r="E307" s="175">
        <f>SUM(IF('CLINs &amp; Ceiling Rates'!$D$237="OPS",'Labor Loading Matrix'!H307,0),IF('CLINs &amp; Ceiling Rates'!$D$238="OPS",'Labor Loading Matrix'!I307,0),IF('CLINs &amp; Ceiling Rates'!$D$239="OPS",'Labor Loading Matrix'!J307,0),IF('CLINs &amp; Ceiling Rates'!$D$240="OPS",'Labor Loading Matrix'!K307,0),IF('CLINs &amp; Ceiling Rates'!$D$241="OPS",'Labor Loading Matrix'!L307,0),IF('CLINs &amp; Ceiling Rates'!$D$242="OPS",'Labor Loading Matrix'!M307,0),IF('CLINs &amp; Ceiling Rates'!$D$243="OPS",'Labor Loading Matrix'!N307,0),IF('CLINs &amp; Ceiling Rates'!$D$244="OPS",'Labor Loading Matrix'!O307,0),IF('CLINs &amp; Ceiling Rates'!$D$245="OPS",'Labor Loading Matrix'!P307,0),IF('CLINs &amp; Ceiling Rates'!$D$246="OPS",'Labor Loading Matrix'!Q307,0),IF('CLINs &amp; Ceiling Rates'!$D$247="OPS",'Labor Loading Matrix'!R307,0),IF('CLINs &amp; Ceiling Rates'!$D$248="OPS",'Labor Loading Matrix'!S307,0),IF('CLINs &amp; Ceiling Rates'!$D$249="OPS",'Labor Loading Matrix'!T307,0),IF('CLINs &amp; Ceiling Rates'!$D$250="OPS",'Labor Loading Matrix'!U307,0),IF('CLINs &amp; Ceiling Rates'!$D$251="OPS",'Labor Loading Matrix'!V307,0),IF('CLINs &amp; Ceiling Rates'!$D$252="OPS",'Labor Loading Matrix'!W307,0),IF('CLINs &amp; Ceiling Rates'!$D$253="OPS",'Labor Loading Matrix'!X307,0),IF('CLINs &amp; Ceiling Rates'!$D$254="OPS",'Labor Loading Matrix'!Y307,0),IF('CLINs &amp; Ceiling Rates'!$D$255="OPS",'Labor Loading Matrix'!Z307,0),IF('CLINs &amp; Ceiling Rates'!$D$256="OPS",'Labor Loading Matrix'!AA307,0))</f>
        <v>0</v>
      </c>
      <c r="F307" s="175">
        <f>SUM(IF('CLINs &amp; Ceiling Rates'!$D$237="F&amp;E",'Labor Loading Matrix'!H307,0),IF('CLINs &amp; Ceiling Rates'!$D$238="F&amp;E",'Labor Loading Matrix'!I307,0),IF('CLINs &amp; Ceiling Rates'!$D$239="F&amp;E",'Labor Loading Matrix'!J307,0),IF('CLINs &amp; Ceiling Rates'!$D$240="F&amp;E",'Labor Loading Matrix'!K307,0),IF('CLINs &amp; Ceiling Rates'!$D$241="F&amp;E",'Labor Loading Matrix'!L307,0),IF('CLINs &amp; Ceiling Rates'!$D$242="F&amp;E",'Labor Loading Matrix'!M307,0),IF('CLINs &amp; Ceiling Rates'!$D$243="F&amp;E",'Labor Loading Matrix'!N307,0),IF('CLINs &amp; Ceiling Rates'!$D$244="F&amp;E",'Labor Loading Matrix'!O307,0),IF('CLINs &amp; Ceiling Rates'!$D$245="F&amp;E",'Labor Loading Matrix'!P307,0),IF('CLINs &amp; Ceiling Rates'!$D$246="F&amp;E",'Labor Loading Matrix'!Q307,0),IF('CLINs &amp; Ceiling Rates'!$D$247="F&amp;E",'Labor Loading Matrix'!R307,0),IF('CLINs &amp; Ceiling Rates'!$D$248="F&amp;E",'Labor Loading Matrix'!S307,0),IF('CLINs &amp; Ceiling Rates'!$D$249="F&amp;E",'Labor Loading Matrix'!T307,0),IF('CLINs &amp; Ceiling Rates'!$D$250="F&amp;E",'Labor Loading Matrix'!U307,0),IF('CLINs &amp; Ceiling Rates'!$D$251="F&amp;E",'Labor Loading Matrix'!V307,0),IF('CLINs &amp; Ceiling Rates'!$D$252="F&amp;E",'Labor Loading Matrix'!W307,0),IF('CLINs &amp; Ceiling Rates'!$D$253="F&amp;E",'Labor Loading Matrix'!X307,0),IF('CLINs &amp; Ceiling Rates'!$D$254="F&amp;E",'Labor Loading Matrix'!Y307,0),IF('CLINs &amp; Ceiling Rates'!$D$255="F&amp;E",'Labor Loading Matrix'!Z307,0),IF('CLINs &amp; Ceiling Rates'!$D$256="F&amp;E",'Labor Loading Matrix'!AA307,0))</f>
        <v>0</v>
      </c>
      <c r="G307" s="175">
        <f>SUM(IF('CLINs &amp; Ceiling Rates'!$D$237="R&amp;D",'Labor Loading Matrix'!H307,0),IF('CLINs &amp; Ceiling Rates'!$D$238="R&amp;D",'Labor Loading Matrix'!I307,0),IF('CLINs &amp; Ceiling Rates'!$D$239="R&amp;D",'Labor Loading Matrix'!J307,0),IF('CLINs &amp; Ceiling Rates'!$D$240="R&amp;D",'Labor Loading Matrix'!K307,0),IF('CLINs &amp; Ceiling Rates'!$D$241="R&amp;D",'Labor Loading Matrix'!L307,0),IF('CLINs &amp; Ceiling Rates'!$D$242="R&amp;D",'Labor Loading Matrix'!M307,0),IF('CLINs &amp; Ceiling Rates'!$D$243="R&amp;D",'Labor Loading Matrix'!N307,0),IF('CLINs &amp; Ceiling Rates'!$D$244="R&amp;D",'Labor Loading Matrix'!O307,0),IF('CLINs &amp; Ceiling Rates'!$D$245="R&amp;D",'Labor Loading Matrix'!P307,0),IF('CLINs &amp; Ceiling Rates'!$D$246="R&amp;D",'Labor Loading Matrix'!Q307,0),IF('CLINs &amp; Ceiling Rates'!$D$247="R&amp;D",'Labor Loading Matrix'!R307,0),IF('CLINs &amp; Ceiling Rates'!$D$248="R&amp;D",'Labor Loading Matrix'!S307,0),IF('CLINs &amp; Ceiling Rates'!$D$249="R&amp;D",'Labor Loading Matrix'!T307,0),IF('CLINs &amp; Ceiling Rates'!$D$250="R&amp;D",'Labor Loading Matrix'!U307,0),IF('CLINs &amp; Ceiling Rates'!$D$251="R&amp;D",'Labor Loading Matrix'!V307,0),IF('CLINs &amp; Ceiling Rates'!$D$252="R&amp;D",'Labor Loading Matrix'!W307,0),IF('CLINs &amp; Ceiling Rates'!$D$253="R&amp;D",'Labor Loading Matrix'!X307,0),IF('CLINs &amp; Ceiling Rates'!$D$254="R&amp;D",'Labor Loading Matrix'!Y307,0),IF('CLINs &amp; Ceiling Rates'!$D$255="R&amp;D",'Labor Loading Matrix'!Z307,0),IF('CLINs &amp; Ceiling Rates'!$D$256="R&amp;D",'Labor Loading Matrix'!AA307,0))</f>
        <v>0</v>
      </c>
      <c r="H307" s="136"/>
      <c r="I307" s="136"/>
      <c r="J307" s="136"/>
      <c r="K307" s="136"/>
      <c r="L307" s="136"/>
      <c r="M307" s="136"/>
      <c r="N307" s="136"/>
      <c r="O307" s="136"/>
      <c r="P307" s="136"/>
      <c r="Q307" s="136"/>
      <c r="R307" s="136"/>
      <c r="S307" s="136"/>
      <c r="T307" s="136"/>
      <c r="U307" s="136"/>
      <c r="V307" s="136"/>
      <c r="W307" s="136"/>
      <c r="X307" s="136"/>
      <c r="Y307" s="136"/>
      <c r="Z307" s="136"/>
      <c r="AA307" s="136"/>
    </row>
    <row r="308" spans="1:27" s="73" customFormat="1" ht="18" hidden="1" customHeight="1" x14ac:dyDescent="0.25">
      <c r="A308" s="173">
        <f>'CLINs &amp; Ceiling Rates'!B95</f>
        <v>0</v>
      </c>
      <c r="B308" s="173">
        <f>'CLINs &amp; Ceiling Rates'!C95</f>
        <v>0</v>
      </c>
      <c r="C308" s="174" t="str">
        <f>'CLINs &amp; Ceiling Rates'!$G95</f>
        <v/>
      </c>
      <c r="D308" s="211">
        <f>IF('CLINs &amp; Ceiling Rates'!D324="",SUM('Labor Loading Matrix'!H308:AA308),SUM(E308:F308))</f>
        <v>0</v>
      </c>
      <c r="E308" s="175">
        <f>SUM(IF('CLINs &amp; Ceiling Rates'!$D$237="OPS",'Labor Loading Matrix'!H308,0),IF('CLINs &amp; Ceiling Rates'!$D$238="OPS",'Labor Loading Matrix'!I308,0),IF('CLINs &amp; Ceiling Rates'!$D$239="OPS",'Labor Loading Matrix'!J308,0),IF('CLINs &amp; Ceiling Rates'!$D$240="OPS",'Labor Loading Matrix'!K308,0),IF('CLINs &amp; Ceiling Rates'!$D$241="OPS",'Labor Loading Matrix'!L308,0),IF('CLINs &amp; Ceiling Rates'!$D$242="OPS",'Labor Loading Matrix'!M308,0),IF('CLINs &amp; Ceiling Rates'!$D$243="OPS",'Labor Loading Matrix'!N308,0),IF('CLINs &amp; Ceiling Rates'!$D$244="OPS",'Labor Loading Matrix'!O308,0),IF('CLINs &amp; Ceiling Rates'!$D$245="OPS",'Labor Loading Matrix'!P308,0),IF('CLINs &amp; Ceiling Rates'!$D$246="OPS",'Labor Loading Matrix'!Q308,0),IF('CLINs &amp; Ceiling Rates'!$D$247="OPS",'Labor Loading Matrix'!R308,0),IF('CLINs &amp; Ceiling Rates'!$D$248="OPS",'Labor Loading Matrix'!S308,0),IF('CLINs &amp; Ceiling Rates'!$D$249="OPS",'Labor Loading Matrix'!T308,0),IF('CLINs &amp; Ceiling Rates'!$D$250="OPS",'Labor Loading Matrix'!U308,0),IF('CLINs &amp; Ceiling Rates'!$D$251="OPS",'Labor Loading Matrix'!V308,0),IF('CLINs &amp; Ceiling Rates'!$D$252="OPS",'Labor Loading Matrix'!W308,0),IF('CLINs &amp; Ceiling Rates'!$D$253="OPS",'Labor Loading Matrix'!X308,0),IF('CLINs &amp; Ceiling Rates'!$D$254="OPS",'Labor Loading Matrix'!Y308,0),IF('CLINs &amp; Ceiling Rates'!$D$255="OPS",'Labor Loading Matrix'!Z308,0),IF('CLINs &amp; Ceiling Rates'!$D$256="OPS",'Labor Loading Matrix'!AA308,0))</f>
        <v>0</v>
      </c>
      <c r="F308" s="175">
        <f>SUM(IF('CLINs &amp; Ceiling Rates'!$D$237="F&amp;E",'Labor Loading Matrix'!H308,0),IF('CLINs &amp; Ceiling Rates'!$D$238="F&amp;E",'Labor Loading Matrix'!I308,0),IF('CLINs &amp; Ceiling Rates'!$D$239="F&amp;E",'Labor Loading Matrix'!J308,0),IF('CLINs &amp; Ceiling Rates'!$D$240="F&amp;E",'Labor Loading Matrix'!K308,0),IF('CLINs &amp; Ceiling Rates'!$D$241="F&amp;E",'Labor Loading Matrix'!L308,0),IF('CLINs &amp; Ceiling Rates'!$D$242="F&amp;E",'Labor Loading Matrix'!M308,0),IF('CLINs &amp; Ceiling Rates'!$D$243="F&amp;E",'Labor Loading Matrix'!N308,0),IF('CLINs &amp; Ceiling Rates'!$D$244="F&amp;E",'Labor Loading Matrix'!O308,0),IF('CLINs &amp; Ceiling Rates'!$D$245="F&amp;E",'Labor Loading Matrix'!P308,0),IF('CLINs &amp; Ceiling Rates'!$D$246="F&amp;E",'Labor Loading Matrix'!Q308,0),IF('CLINs &amp; Ceiling Rates'!$D$247="F&amp;E",'Labor Loading Matrix'!R308,0),IF('CLINs &amp; Ceiling Rates'!$D$248="F&amp;E",'Labor Loading Matrix'!S308,0),IF('CLINs &amp; Ceiling Rates'!$D$249="F&amp;E",'Labor Loading Matrix'!T308,0),IF('CLINs &amp; Ceiling Rates'!$D$250="F&amp;E",'Labor Loading Matrix'!U308,0),IF('CLINs &amp; Ceiling Rates'!$D$251="F&amp;E",'Labor Loading Matrix'!V308,0),IF('CLINs &amp; Ceiling Rates'!$D$252="F&amp;E",'Labor Loading Matrix'!W308,0),IF('CLINs &amp; Ceiling Rates'!$D$253="F&amp;E",'Labor Loading Matrix'!X308,0),IF('CLINs &amp; Ceiling Rates'!$D$254="F&amp;E",'Labor Loading Matrix'!Y308,0),IF('CLINs &amp; Ceiling Rates'!$D$255="F&amp;E",'Labor Loading Matrix'!Z308,0),IF('CLINs &amp; Ceiling Rates'!$D$256="F&amp;E",'Labor Loading Matrix'!AA308,0))</f>
        <v>0</v>
      </c>
      <c r="G308" s="175">
        <f>SUM(IF('CLINs &amp; Ceiling Rates'!$D$237="R&amp;D",'Labor Loading Matrix'!H308,0),IF('CLINs &amp; Ceiling Rates'!$D$238="R&amp;D",'Labor Loading Matrix'!I308,0),IF('CLINs &amp; Ceiling Rates'!$D$239="R&amp;D",'Labor Loading Matrix'!J308,0),IF('CLINs &amp; Ceiling Rates'!$D$240="R&amp;D",'Labor Loading Matrix'!K308,0),IF('CLINs &amp; Ceiling Rates'!$D$241="R&amp;D",'Labor Loading Matrix'!L308,0),IF('CLINs &amp; Ceiling Rates'!$D$242="R&amp;D",'Labor Loading Matrix'!M308,0),IF('CLINs &amp; Ceiling Rates'!$D$243="R&amp;D",'Labor Loading Matrix'!N308,0),IF('CLINs &amp; Ceiling Rates'!$D$244="R&amp;D",'Labor Loading Matrix'!O308,0),IF('CLINs &amp; Ceiling Rates'!$D$245="R&amp;D",'Labor Loading Matrix'!P308,0),IF('CLINs &amp; Ceiling Rates'!$D$246="R&amp;D",'Labor Loading Matrix'!Q308,0),IF('CLINs &amp; Ceiling Rates'!$D$247="R&amp;D",'Labor Loading Matrix'!R308,0),IF('CLINs &amp; Ceiling Rates'!$D$248="R&amp;D",'Labor Loading Matrix'!S308,0),IF('CLINs &amp; Ceiling Rates'!$D$249="R&amp;D",'Labor Loading Matrix'!T308,0),IF('CLINs &amp; Ceiling Rates'!$D$250="R&amp;D",'Labor Loading Matrix'!U308,0),IF('CLINs &amp; Ceiling Rates'!$D$251="R&amp;D",'Labor Loading Matrix'!V308,0),IF('CLINs &amp; Ceiling Rates'!$D$252="R&amp;D",'Labor Loading Matrix'!W308,0),IF('CLINs &amp; Ceiling Rates'!$D$253="R&amp;D",'Labor Loading Matrix'!X308,0),IF('CLINs &amp; Ceiling Rates'!$D$254="R&amp;D",'Labor Loading Matrix'!Y308,0),IF('CLINs &amp; Ceiling Rates'!$D$255="R&amp;D",'Labor Loading Matrix'!Z308,0),IF('CLINs &amp; Ceiling Rates'!$D$256="R&amp;D",'Labor Loading Matrix'!AA308,0))</f>
        <v>0</v>
      </c>
      <c r="H308" s="136"/>
      <c r="I308" s="136"/>
      <c r="J308" s="136"/>
      <c r="K308" s="136"/>
      <c r="L308" s="136"/>
      <c r="M308" s="136"/>
      <c r="N308" s="136"/>
      <c r="O308" s="136"/>
      <c r="P308" s="136"/>
      <c r="Q308" s="136"/>
      <c r="R308" s="136"/>
      <c r="S308" s="136"/>
      <c r="T308" s="136"/>
      <c r="U308" s="136"/>
      <c r="V308" s="136"/>
      <c r="W308" s="136"/>
      <c r="X308" s="136"/>
      <c r="Y308" s="136"/>
      <c r="Z308" s="136"/>
      <c r="AA308" s="136"/>
    </row>
    <row r="309" spans="1:27" s="73" customFormat="1" ht="18" hidden="1" customHeight="1" x14ac:dyDescent="0.25">
      <c r="A309" s="173">
        <f>'CLINs &amp; Ceiling Rates'!B96</f>
        <v>0</v>
      </c>
      <c r="B309" s="173">
        <f>'CLINs &amp; Ceiling Rates'!C96</f>
        <v>0</v>
      </c>
      <c r="C309" s="174" t="str">
        <f>'CLINs &amp; Ceiling Rates'!$G96</f>
        <v/>
      </c>
      <c r="D309" s="211">
        <f>IF('CLINs &amp; Ceiling Rates'!D325="",SUM('Labor Loading Matrix'!H309:AA309),SUM(E309:F309))</f>
        <v>0</v>
      </c>
      <c r="E309" s="175">
        <f>SUM(IF('CLINs &amp; Ceiling Rates'!$D$237="OPS",'Labor Loading Matrix'!H309,0),IF('CLINs &amp; Ceiling Rates'!$D$238="OPS",'Labor Loading Matrix'!I309,0),IF('CLINs &amp; Ceiling Rates'!$D$239="OPS",'Labor Loading Matrix'!J309,0),IF('CLINs &amp; Ceiling Rates'!$D$240="OPS",'Labor Loading Matrix'!K309,0),IF('CLINs &amp; Ceiling Rates'!$D$241="OPS",'Labor Loading Matrix'!L309,0),IF('CLINs &amp; Ceiling Rates'!$D$242="OPS",'Labor Loading Matrix'!M309,0),IF('CLINs &amp; Ceiling Rates'!$D$243="OPS",'Labor Loading Matrix'!N309,0),IF('CLINs &amp; Ceiling Rates'!$D$244="OPS",'Labor Loading Matrix'!O309,0),IF('CLINs &amp; Ceiling Rates'!$D$245="OPS",'Labor Loading Matrix'!P309,0),IF('CLINs &amp; Ceiling Rates'!$D$246="OPS",'Labor Loading Matrix'!Q309,0),IF('CLINs &amp; Ceiling Rates'!$D$247="OPS",'Labor Loading Matrix'!R309,0),IF('CLINs &amp; Ceiling Rates'!$D$248="OPS",'Labor Loading Matrix'!S309,0),IF('CLINs &amp; Ceiling Rates'!$D$249="OPS",'Labor Loading Matrix'!T309,0),IF('CLINs &amp; Ceiling Rates'!$D$250="OPS",'Labor Loading Matrix'!U309,0),IF('CLINs &amp; Ceiling Rates'!$D$251="OPS",'Labor Loading Matrix'!V309,0),IF('CLINs &amp; Ceiling Rates'!$D$252="OPS",'Labor Loading Matrix'!W309,0),IF('CLINs &amp; Ceiling Rates'!$D$253="OPS",'Labor Loading Matrix'!X309,0),IF('CLINs &amp; Ceiling Rates'!$D$254="OPS",'Labor Loading Matrix'!Y309,0),IF('CLINs &amp; Ceiling Rates'!$D$255="OPS",'Labor Loading Matrix'!Z309,0),IF('CLINs &amp; Ceiling Rates'!$D$256="OPS",'Labor Loading Matrix'!AA309,0))</f>
        <v>0</v>
      </c>
      <c r="F309" s="175">
        <f>SUM(IF('CLINs &amp; Ceiling Rates'!$D$237="F&amp;E",'Labor Loading Matrix'!H309,0),IF('CLINs &amp; Ceiling Rates'!$D$238="F&amp;E",'Labor Loading Matrix'!I309,0),IF('CLINs &amp; Ceiling Rates'!$D$239="F&amp;E",'Labor Loading Matrix'!J309,0),IF('CLINs &amp; Ceiling Rates'!$D$240="F&amp;E",'Labor Loading Matrix'!K309,0),IF('CLINs &amp; Ceiling Rates'!$D$241="F&amp;E",'Labor Loading Matrix'!L309,0),IF('CLINs &amp; Ceiling Rates'!$D$242="F&amp;E",'Labor Loading Matrix'!M309,0),IF('CLINs &amp; Ceiling Rates'!$D$243="F&amp;E",'Labor Loading Matrix'!N309,0),IF('CLINs &amp; Ceiling Rates'!$D$244="F&amp;E",'Labor Loading Matrix'!O309,0),IF('CLINs &amp; Ceiling Rates'!$D$245="F&amp;E",'Labor Loading Matrix'!P309,0),IF('CLINs &amp; Ceiling Rates'!$D$246="F&amp;E",'Labor Loading Matrix'!Q309,0),IF('CLINs &amp; Ceiling Rates'!$D$247="F&amp;E",'Labor Loading Matrix'!R309,0),IF('CLINs &amp; Ceiling Rates'!$D$248="F&amp;E",'Labor Loading Matrix'!S309,0),IF('CLINs &amp; Ceiling Rates'!$D$249="F&amp;E",'Labor Loading Matrix'!T309,0),IF('CLINs &amp; Ceiling Rates'!$D$250="F&amp;E",'Labor Loading Matrix'!U309,0),IF('CLINs &amp; Ceiling Rates'!$D$251="F&amp;E",'Labor Loading Matrix'!V309,0),IF('CLINs &amp; Ceiling Rates'!$D$252="F&amp;E",'Labor Loading Matrix'!W309,0),IF('CLINs &amp; Ceiling Rates'!$D$253="F&amp;E",'Labor Loading Matrix'!X309,0),IF('CLINs &amp; Ceiling Rates'!$D$254="F&amp;E",'Labor Loading Matrix'!Y309,0),IF('CLINs &amp; Ceiling Rates'!$D$255="F&amp;E",'Labor Loading Matrix'!Z309,0),IF('CLINs &amp; Ceiling Rates'!$D$256="F&amp;E",'Labor Loading Matrix'!AA309,0))</f>
        <v>0</v>
      </c>
      <c r="G309" s="175">
        <f>SUM(IF('CLINs &amp; Ceiling Rates'!$D$237="R&amp;D",'Labor Loading Matrix'!H309,0),IF('CLINs &amp; Ceiling Rates'!$D$238="R&amp;D",'Labor Loading Matrix'!I309,0),IF('CLINs &amp; Ceiling Rates'!$D$239="R&amp;D",'Labor Loading Matrix'!J309,0),IF('CLINs &amp; Ceiling Rates'!$D$240="R&amp;D",'Labor Loading Matrix'!K309,0),IF('CLINs &amp; Ceiling Rates'!$D$241="R&amp;D",'Labor Loading Matrix'!L309,0),IF('CLINs &amp; Ceiling Rates'!$D$242="R&amp;D",'Labor Loading Matrix'!M309,0),IF('CLINs &amp; Ceiling Rates'!$D$243="R&amp;D",'Labor Loading Matrix'!N309,0),IF('CLINs &amp; Ceiling Rates'!$D$244="R&amp;D",'Labor Loading Matrix'!O309,0),IF('CLINs &amp; Ceiling Rates'!$D$245="R&amp;D",'Labor Loading Matrix'!P309,0),IF('CLINs &amp; Ceiling Rates'!$D$246="R&amp;D",'Labor Loading Matrix'!Q309,0),IF('CLINs &amp; Ceiling Rates'!$D$247="R&amp;D",'Labor Loading Matrix'!R309,0),IF('CLINs &amp; Ceiling Rates'!$D$248="R&amp;D",'Labor Loading Matrix'!S309,0),IF('CLINs &amp; Ceiling Rates'!$D$249="R&amp;D",'Labor Loading Matrix'!T309,0),IF('CLINs &amp; Ceiling Rates'!$D$250="R&amp;D",'Labor Loading Matrix'!U309,0),IF('CLINs &amp; Ceiling Rates'!$D$251="R&amp;D",'Labor Loading Matrix'!V309,0),IF('CLINs &amp; Ceiling Rates'!$D$252="R&amp;D",'Labor Loading Matrix'!W309,0),IF('CLINs &amp; Ceiling Rates'!$D$253="R&amp;D",'Labor Loading Matrix'!X309,0),IF('CLINs &amp; Ceiling Rates'!$D$254="R&amp;D",'Labor Loading Matrix'!Y309,0),IF('CLINs &amp; Ceiling Rates'!$D$255="R&amp;D",'Labor Loading Matrix'!Z309,0),IF('CLINs &amp; Ceiling Rates'!$D$256="R&amp;D",'Labor Loading Matrix'!AA309,0))</f>
        <v>0</v>
      </c>
      <c r="H309" s="136"/>
      <c r="I309" s="136"/>
      <c r="J309" s="136"/>
      <c r="K309" s="136"/>
      <c r="L309" s="136"/>
      <c r="M309" s="136"/>
      <c r="N309" s="136"/>
      <c r="O309" s="136"/>
      <c r="P309" s="136"/>
      <c r="Q309" s="136"/>
      <c r="R309" s="136"/>
      <c r="S309" s="136"/>
      <c r="T309" s="136"/>
      <c r="U309" s="136"/>
      <c r="V309" s="136"/>
      <c r="W309" s="136"/>
      <c r="X309" s="136"/>
      <c r="Y309" s="136"/>
      <c r="Z309" s="136"/>
      <c r="AA309" s="136"/>
    </row>
    <row r="310" spans="1:27" s="73" customFormat="1" ht="18" hidden="1" customHeight="1" x14ac:dyDescent="0.25">
      <c r="A310" s="173">
        <f>'CLINs &amp; Ceiling Rates'!B97</f>
        <v>0</v>
      </c>
      <c r="B310" s="173">
        <f>'CLINs &amp; Ceiling Rates'!C97</f>
        <v>0</v>
      </c>
      <c r="C310" s="174" t="str">
        <f>'CLINs &amp; Ceiling Rates'!$G97</f>
        <v/>
      </c>
      <c r="D310" s="211">
        <f>IF('CLINs &amp; Ceiling Rates'!D326="",SUM('Labor Loading Matrix'!H310:AA310),SUM(E310:F310))</f>
        <v>0</v>
      </c>
      <c r="E310" s="175">
        <f>SUM(IF('CLINs &amp; Ceiling Rates'!$D$237="OPS",'Labor Loading Matrix'!H310,0),IF('CLINs &amp; Ceiling Rates'!$D$238="OPS",'Labor Loading Matrix'!I310,0),IF('CLINs &amp; Ceiling Rates'!$D$239="OPS",'Labor Loading Matrix'!J310,0),IF('CLINs &amp; Ceiling Rates'!$D$240="OPS",'Labor Loading Matrix'!K310,0),IF('CLINs &amp; Ceiling Rates'!$D$241="OPS",'Labor Loading Matrix'!L310,0),IF('CLINs &amp; Ceiling Rates'!$D$242="OPS",'Labor Loading Matrix'!M310,0),IF('CLINs &amp; Ceiling Rates'!$D$243="OPS",'Labor Loading Matrix'!N310,0),IF('CLINs &amp; Ceiling Rates'!$D$244="OPS",'Labor Loading Matrix'!O310,0),IF('CLINs &amp; Ceiling Rates'!$D$245="OPS",'Labor Loading Matrix'!P310,0),IF('CLINs &amp; Ceiling Rates'!$D$246="OPS",'Labor Loading Matrix'!Q310,0),IF('CLINs &amp; Ceiling Rates'!$D$247="OPS",'Labor Loading Matrix'!R310,0),IF('CLINs &amp; Ceiling Rates'!$D$248="OPS",'Labor Loading Matrix'!S310,0),IF('CLINs &amp; Ceiling Rates'!$D$249="OPS",'Labor Loading Matrix'!T310,0),IF('CLINs &amp; Ceiling Rates'!$D$250="OPS",'Labor Loading Matrix'!U310,0),IF('CLINs &amp; Ceiling Rates'!$D$251="OPS",'Labor Loading Matrix'!V310,0),IF('CLINs &amp; Ceiling Rates'!$D$252="OPS",'Labor Loading Matrix'!W310,0),IF('CLINs &amp; Ceiling Rates'!$D$253="OPS",'Labor Loading Matrix'!X310,0),IF('CLINs &amp; Ceiling Rates'!$D$254="OPS",'Labor Loading Matrix'!Y310,0),IF('CLINs &amp; Ceiling Rates'!$D$255="OPS",'Labor Loading Matrix'!Z310,0),IF('CLINs &amp; Ceiling Rates'!$D$256="OPS",'Labor Loading Matrix'!AA310,0))</f>
        <v>0</v>
      </c>
      <c r="F310" s="175">
        <f>SUM(IF('CLINs &amp; Ceiling Rates'!$D$237="F&amp;E",'Labor Loading Matrix'!H310,0),IF('CLINs &amp; Ceiling Rates'!$D$238="F&amp;E",'Labor Loading Matrix'!I310,0),IF('CLINs &amp; Ceiling Rates'!$D$239="F&amp;E",'Labor Loading Matrix'!J310,0),IF('CLINs &amp; Ceiling Rates'!$D$240="F&amp;E",'Labor Loading Matrix'!K310,0),IF('CLINs &amp; Ceiling Rates'!$D$241="F&amp;E",'Labor Loading Matrix'!L310,0),IF('CLINs &amp; Ceiling Rates'!$D$242="F&amp;E",'Labor Loading Matrix'!M310,0),IF('CLINs &amp; Ceiling Rates'!$D$243="F&amp;E",'Labor Loading Matrix'!N310,0),IF('CLINs &amp; Ceiling Rates'!$D$244="F&amp;E",'Labor Loading Matrix'!O310,0),IF('CLINs &amp; Ceiling Rates'!$D$245="F&amp;E",'Labor Loading Matrix'!P310,0),IF('CLINs &amp; Ceiling Rates'!$D$246="F&amp;E",'Labor Loading Matrix'!Q310,0),IF('CLINs &amp; Ceiling Rates'!$D$247="F&amp;E",'Labor Loading Matrix'!R310,0),IF('CLINs &amp; Ceiling Rates'!$D$248="F&amp;E",'Labor Loading Matrix'!S310,0),IF('CLINs &amp; Ceiling Rates'!$D$249="F&amp;E",'Labor Loading Matrix'!T310,0),IF('CLINs &amp; Ceiling Rates'!$D$250="F&amp;E",'Labor Loading Matrix'!U310,0),IF('CLINs &amp; Ceiling Rates'!$D$251="F&amp;E",'Labor Loading Matrix'!V310,0),IF('CLINs &amp; Ceiling Rates'!$D$252="F&amp;E",'Labor Loading Matrix'!W310,0),IF('CLINs &amp; Ceiling Rates'!$D$253="F&amp;E",'Labor Loading Matrix'!X310,0),IF('CLINs &amp; Ceiling Rates'!$D$254="F&amp;E",'Labor Loading Matrix'!Y310,0),IF('CLINs &amp; Ceiling Rates'!$D$255="F&amp;E",'Labor Loading Matrix'!Z310,0),IF('CLINs &amp; Ceiling Rates'!$D$256="F&amp;E",'Labor Loading Matrix'!AA310,0))</f>
        <v>0</v>
      </c>
      <c r="G310" s="175">
        <f>SUM(IF('CLINs &amp; Ceiling Rates'!$D$237="R&amp;D",'Labor Loading Matrix'!H310,0),IF('CLINs &amp; Ceiling Rates'!$D$238="R&amp;D",'Labor Loading Matrix'!I310,0),IF('CLINs &amp; Ceiling Rates'!$D$239="R&amp;D",'Labor Loading Matrix'!J310,0),IF('CLINs &amp; Ceiling Rates'!$D$240="R&amp;D",'Labor Loading Matrix'!K310,0),IF('CLINs &amp; Ceiling Rates'!$D$241="R&amp;D",'Labor Loading Matrix'!L310,0),IF('CLINs &amp; Ceiling Rates'!$D$242="R&amp;D",'Labor Loading Matrix'!M310,0),IF('CLINs &amp; Ceiling Rates'!$D$243="R&amp;D",'Labor Loading Matrix'!N310,0),IF('CLINs &amp; Ceiling Rates'!$D$244="R&amp;D",'Labor Loading Matrix'!O310,0),IF('CLINs &amp; Ceiling Rates'!$D$245="R&amp;D",'Labor Loading Matrix'!P310,0),IF('CLINs &amp; Ceiling Rates'!$D$246="R&amp;D",'Labor Loading Matrix'!Q310,0),IF('CLINs &amp; Ceiling Rates'!$D$247="R&amp;D",'Labor Loading Matrix'!R310,0),IF('CLINs &amp; Ceiling Rates'!$D$248="R&amp;D",'Labor Loading Matrix'!S310,0),IF('CLINs &amp; Ceiling Rates'!$D$249="R&amp;D",'Labor Loading Matrix'!T310,0),IF('CLINs &amp; Ceiling Rates'!$D$250="R&amp;D",'Labor Loading Matrix'!U310,0),IF('CLINs &amp; Ceiling Rates'!$D$251="R&amp;D",'Labor Loading Matrix'!V310,0),IF('CLINs &amp; Ceiling Rates'!$D$252="R&amp;D",'Labor Loading Matrix'!W310,0),IF('CLINs &amp; Ceiling Rates'!$D$253="R&amp;D",'Labor Loading Matrix'!X310,0),IF('CLINs &amp; Ceiling Rates'!$D$254="R&amp;D",'Labor Loading Matrix'!Y310,0),IF('CLINs &amp; Ceiling Rates'!$D$255="R&amp;D",'Labor Loading Matrix'!Z310,0),IF('CLINs &amp; Ceiling Rates'!$D$256="R&amp;D",'Labor Loading Matrix'!AA310,0))</f>
        <v>0</v>
      </c>
      <c r="H310" s="136"/>
      <c r="I310" s="136"/>
      <c r="J310" s="136"/>
      <c r="K310" s="136"/>
      <c r="L310" s="136"/>
      <c r="M310" s="136"/>
      <c r="N310" s="136"/>
      <c r="O310" s="136"/>
      <c r="P310" s="136"/>
      <c r="Q310" s="136"/>
      <c r="R310" s="136"/>
      <c r="S310" s="136"/>
      <c r="T310" s="136"/>
      <c r="U310" s="136"/>
      <c r="V310" s="136"/>
      <c r="W310" s="136"/>
      <c r="X310" s="136"/>
      <c r="Y310" s="136"/>
      <c r="Z310" s="136"/>
      <c r="AA310" s="136"/>
    </row>
    <row r="311" spans="1:27" s="73" customFormat="1" ht="18" hidden="1" customHeight="1" x14ac:dyDescent="0.25">
      <c r="A311" s="173">
        <f>'CLINs &amp; Ceiling Rates'!B98</f>
        <v>0</v>
      </c>
      <c r="B311" s="173">
        <f>'CLINs &amp; Ceiling Rates'!C98</f>
        <v>0</v>
      </c>
      <c r="C311" s="174" t="str">
        <f>'CLINs &amp; Ceiling Rates'!$G98</f>
        <v/>
      </c>
      <c r="D311" s="211">
        <f>IF('CLINs &amp; Ceiling Rates'!D327="",SUM('Labor Loading Matrix'!H311:AA311),SUM(E311:F311))</f>
        <v>0</v>
      </c>
      <c r="E311" s="175">
        <f>SUM(IF('CLINs &amp; Ceiling Rates'!$D$237="OPS",'Labor Loading Matrix'!H311,0),IF('CLINs &amp; Ceiling Rates'!$D$238="OPS",'Labor Loading Matrix'!I311,0),IF('CLINs &amp; Ceiling Rates'!$D$239="OPS",'Labor Loading Matrix'!J311,0),IF('CLINs &amp; Ceiling Rates'!$D$240="OPS",'Labor Loading Matrix'!K311,0),IF('CLINs &amp; Ceiling Rates'!$D$241="OPS",'Labor Loading Matrix'!L311,0),IF('CLINs &amp; Ceiling Rates'!$D$242="OPS",'Labor Loading Matrix'!M311,0),IF('CLINs &amp; Ceiling Rates'!$D$243="OPS",'Labor Loading Matrix'!N311,0),IF('CLINs &amp; Ceiling Rates'!$D$244="OPS",'Labor Loading Matrix'!O311,0),IF('CLINs &amp; Ceiling Rates'!$D$245="OPS",'Labor Loading Matrix'!P311,0),IF('CLINs &amp; Ceiling Rates'!$D$246="OPS",'Labor Loading Matrix'!Q311,0),IF('CLINs &amp; Ceiling Rates'!$D$247="OPS",'Labor Loading Matrix'!R311,0),IF('CLINs &amp; Ceiling Rates'!$D$248="OPS",'Labor Loading Matrix'!S311,0),IF('CLINs &amp; Ceiling Rates'!$D$249="OPS",'Labor Loading Matrix'!T311,0),IF('CLINs &amp; Ceiling Rates'!$D$250="OPS",'Labor Loading Matrix'!U311,0),IF('CLINs &amp; Ceiling Rates'!$D$251="OPS",'Labor Loading Matrix'!V311,0),IF('CLINs &amp; Ceiling Rates'!$D$252="OPS",'Labor Loading Matrix'!W311,0),IF('CLINs &amp; Ceiling Rates'!$D$253="OPS",'Labor Loading Matrix'!X311,0),IF('CLINs &amp; Ceiling Rates'!$D$254="OPS",'Labor Loading Matrix'!Y311,0),IF('CLINs &amp; Ceiling Rates'!$D$255="OPS",'Labor Loading Matrix'!Z311,0),IF('CLINs &amp; Ceiling Rates'!$D$256="OPS",'Labor Loading Matrix'!AA311,0))</f>
        <v>0</v>
      </c>
      <c r="F311" s="175">
        <f>SUM(IF('CLINs &amp; Ceiling Rates'!$D$237="F&amp;E",'Labor Loading Matrix'!H311,0),IF('CLINs &amp; Ceiling Rates'!$D$238="F&amp;E",'Labor Loading Matrix'!I311,0),IF('CLINs &amp; Ceiling Rates'!$D$239="F&amp;E",'Labor Loading Matrix'!J311,0),IF('CLINs &amp; Ceiling Rates'!$D$240="F&amp;E",'Labor Loading Matrix'!K311,0),IF('CLINs &amp; Ceiling Rates'!$D$241="F&amp;E",'Labor Loading Matrix'!L311,0),IF('CLINs &amp; Ceiling Rates'!$D$242="F&amp;E",'Labor Loading Matrix'!M311,0),IF('CLINs &amp; Ceiling Rates'!$D$243="F&amp;E",'Labor Loading Matrix'!N311,0),IF('CLINs &amp; Ceiling Rates'!$D$244="F&amp;E",'Labor Loading Matrix'!O311,0),IF('CLINs &amp; Ceiling Rates'!$D$245="F&amp;E",'Labor Loading Matrix'!P311,0),IF('CLINs &amp; Ceiling Rates'!$D$246="F&amp;E",'Labor Loading Matrix'!Q311,0),IF('CLINs &amp; Ceiling Rates'!$D$247="F&amp;E",'Labor Loading Matrix'!R311,0),IF('CLINs &amp; Ceiling Rates'!$D$248="F&amp;E",'Labor Loading Matrix'!S311,0),IF('CLINs &amp; Ceiling Rates'!$D$249="F&amp;E",'Labor Loading Matrix'!T311,0),IF('CLINs &amp; Ceiling Rates'!$D$250="F&amp;E",'Labor Loading Matrix'!U311,0),IF('CLINs &amp; Ceiling Rates'!$D$251="F&amp;E",'Labor Loading Matrix'!V311,0),IF('CLINs &amp; Ceiling Rates'!$D$252="F&amp;E",'Labor Loading Matrix'!W311,0),IF('CLINs &amp; Ceiling Rates'!$D$253="F&amp;E",'Labor Loading Matrix'!X311,0),IF('CLINs &amp; Ceiling Rates'!$D$254="F&amp;E",'Labor Loading Matrix'!Y311,0),IF('CLINs &amp; Ceiling Rates'!$D$255="F&amp;E",'Labor Loading Matrix'!Z311,0),IF('CLINs &amp; Ceiling Rates'!$D$256="F&amp;E",'Labor Loading Matrix'!AA311,0))</f>
        <v>0</v>
      </c>
      <c r="G311" s="175">
        <f>SUM(IF('CLINs &amp; Ceiling Rates'!$D$237="R&amp;D",'Labor Loading Matrix'!H311,0),IF('CLINs &amp; Ceiling Rates'!$D$238="R&amp;D",'Labor Loading Matrix'!I311,0),IF('CLINs &amp; Ceiling Rates'!$D$239="R&amp;D",'Labor Loading Matrix'!J311,0),IF('CLINs &amp; Ceiling Rates'!$D$240="R&amp;D",'Labor Loading Matrix'!K311,0),IF('CLINs &amp; Ceiling Rates'!$D$241="R&amp;D",'Labor Loading Matrix'!L311,0),IF('CLINs &amp; Ceiling Rates'!$D$242="R&amp;D",'Labor Loading Matrix'!M311,0),IF('CLINs &amp; Ceiling Rates'!$D$243="R&amp;D",'Labor Loading Matrix'!N311,0),IF('CLINs &amp; Ceiling Rates'!$D$244="R&amp;D",'Labor Loading Matrix'!O311,0),IF('CLINs &amp; Ceiling Rates'!$D$245="R&amp;D",'Labor Loading Matrix'!P311,0),IF('CLINs &amp; Ceiling Rates'!$D$246="R&amp;D",'Labor Loading Matrix'!Q311,0),IF('CLINs &amp; Ceiling Rates'!$D$247="R&amp;D",'Labor Loading Matrix'!R311,0),IF('CLINs &amp; Ceiling Rates'!$D$248="R&amp;D",'Labor Loading Matrix'!S311,0),IF('CLINs &amp; Ceiling Rates'!$D$249="R&amp;D",'Labor Loading Matrix'!T311,0),IF('CLINs &amp; Ceiling Rates'!$D$250="R&amp;D",'Labor Loading Matrix'!U311,0),IF('CLINs &amp; Ceiling Rates'!$D$251="R&amp;D",'Labor Loading Matrix'!V311,0),IF('CLINs &amp; Ceiling Rates'!$D$252="R&amp;D",'Labor Loading Matrix'!W311,0),IF('CLINs &amp; Ceiling Rates'!$D$253="R&amp;D",'Labor Loading Matrix'!X311,0),IF('CLINs &amp; Ceiling Rates'!$D$254="R&amp;D",'Labor Loading Matrix'!Y311,0),IF('CLINs &amp; Ceiling Rates'!$D$255="R&amp;D",'Labor Loading Matrix'!Z311,0),IF('CLINs &amp; Ceiling Rates'!$D$256="R&amp;D",'Labor Loading Matrix'!AA311,0))</f>
        <v>0</v>
      </c>
      <c r="H311" s="136"/>
      <c r="I311" s="136"/>
      <c r="J311" s="136"/>
      <c r="K311" s="136"/>
      <c r="L311" s="136"/>
      <c r="M311" s="136"/>
      <c r="N311" s="136"/>
      <c r="O311" s="136"/>
      <c r="P311" s="136"/>
      <c r="Q311" s="136"/>
      <c r="R311" s="136"/>
      <c r="S311" s="136"/>
      <c r="T311" s="136"/>
      <c r="U311" s="136"/>
      <c r="V311" s="136"/>
      <c r="W311" s="136"/>
      <c r="X311" s="136"/>
      <c r="Y311" s="136"/>
      <c r="Z311" s="136"/>
      <c r="AA311" s="136"/>
    </row>
    <row r="312" spans="1:27" s="73" customFormat="1" ht="18" hidden="1" customHeight="1" x14ac:dyDescent="0.25">
      <c r="A312" s="173">
        <f>'CLINs &amp; Ceiling Rates'!B99</f>
        <v>0</v>
      </c>
      <c r="B312" s="173">
        <f>'CLINs &amp; Ceiling Rates'!C99</f>
        <v>0</v>
      </c>
      <c r="C312" s="174" t="str">
        <f>'CLINs &amp; Ceiling Rates'!$G99</f>
        <v/>
      </c>
      <c r="D312" s="211">
        <f>IF('CLINs &amp; Ceiling Rates'!D328="",SUM('Labor Loading Matrix'!H312:AA312),SUM(E312:F312))</f>
        <v>0</v>
      </c>
      <c r="E312" s="175">
        <f>SUM(IF('CLINs &amp; Ceiling Rates'!$D$237="OPS",'Labor Loading Matrix'!H312,0),IF('CLINs &amp; Ceiling Rates'!$D$238="OPS",'Labor Loading Matrix'!I312,0),IF('CLINs &amp; Ceiling Rates'!$D$239="OPS",'Labor Loading Matrix'!J312,0),IF('CLINs &amp; Ceiling Rates'!$D$240="OPS",'Labor Loading Matrix'!K312,0),IF('CLINs &amp; Ceiling Rates'!$D$241="OPS",'Labor Loading Matrix'!L312,0),IF('CLINs &amp; Ceiling Rates'!$D$242="OPS",'Labor Loading Matrix'!M312,0),IF('CLINs &amp; Ceiling Rates'!$D$243="OPS",'Labor Loading Matrix'!N312,0),IF('CLINs &amp; Ceiling Rates'!$D$244="OPS",'Labor Loading Matrix'!O312,0),IF('CLINs &amp; Ceiling Rates'!$D$245="OPS",'Labor Loading Matrix'!P312,0),IF('CLINs &amp; Ceiling Rates'!$D$246="OPS",'Labor Loading Matrix'!Q312,0),IF('CLINs &amp; Ceiling Rates'!$D$247="OPS",'Labor Loading Matrix'!R312,0),IF('CLINs &amp; Ceiling Rates'!$D$248="OPS",'Labor Loading Matrix'!S312,0),IF('CLINs &amp; Ceiling Rates'!$D$249="OPS",'Labor Loading Matrix'!T312,0),IF('CLINs &amp; Ceiling Rates'!$D$250="OPS",'Labor Loading Matrix'!U312,0),IF('CLINs &amp; Ceiling Rates'!$D$251="OPS",'Labor Loading Matrix'!V312,0),IF('CLINs &amp; Ceiling Rates'!$D$252="OPS",'Labor Loading Matrix'!W312,0),IF('CLINs &amp; Ceiling Rates'!$D$253="OPS",'Labor Loading Matrix'!X312,0),IF('CLINs &amp; Ceiling Rates'!$D$254="OPS",'Labor Loading Matrix'!Y312,0),IF('CLINs &amp; Ceiling Rates'!$D$255="OPS",'Labor Loading Matrix'!Z312,0),IF('CLINs &amp; Ceiling Rates'!$D$256="OPS",'Labor Loading Matrix'!AA312,0))</f>
        <v>0</v>
      </c>
      <c r="F312" s="175">
        <f>SUM(IF('CLINs &amp; Ceiling Rates'!$D$237="F&amp;E",'Labor Loading Matrix'!H312,0),IF('CLINs &amp; Ceiling Rates'!$D$238="F&amp;E",'Labor Loading Matrix'!I312,0),IF('CLINs &amp; Ceiling Rates'!$D$239="F&amp;E",'Labor Loading Matrix'!J312,0),IF('CLINs &amp; Ceiling Rates'!$D$240="F&amp;E",'Labor Loading Matrix'!K312,0),IF('CLINs &amp; Ceiling Rates'!$D$241="F&amp;E",'Labor Loading Matrix'!L312,0),IF('CLINs &amp; Ceiling Rates'!$D$242="F&amp;E",'Labor Loading Matrix'!M312,0),IF('CLINs &amp; Ceiling Rates'!$D$243="F&amp;E",'Labor Loading Matrix'!N312,0),IF('CLINs &amp; Ceiling Rates'!$D$244="F&amp;E",'Labor Loading Matrix'!O312,0),IF('CLINs &amp; Ceiling Rates'!$D$245="F&amp;E",'Labor Loading Matrix'!P312,0),IF('CLINs &amp; Ceiling Rates'!$D$246="F&amp;E",'Labor Loading Matrix'!Q312,0),IF('CLINs &amp; Ceiling Rates'!$D$247="F&amp;E",'Labor Loading Matrix'!R312,0),IF('CLINs &amp; Ceiling Rates'!$D$248="F&amp;E",'Labor Loading Matrix'!S312,0),IF('CLINs &amp; Ceiling Rates'!$D$249="F&amp;E",'Labor Loading Matrix'!T312,0),IF('CLINs &amp; Ceiling Rates'!$D$250="F&amp;E",'Labor Loading Matrix'!U312,0),IF('CLINs &amp; Ceiling Rates'!$D$251="F&amp;E",'Labor Loading Matrix'!V312,0),IF('CLINs &amp; Ceiling Rates'!$D$252="F&amp;E",'Labor Loading Matrix'!W312,0),IF('CLINs &amp; Ceiling Rates'!$D$253="F&amp;E",'Labor Loading Matrix'!X312,0),IF('CLINs &amp; Ceiling Rates'!$D$254="F&amp;E",'Labor Loading Matrix'!Y312,0),IF('CLINs &amp; Ceiling Rates'!$D$255="F&amp;E",'Labor Loading Matrix'!Z312,0),IF('CLINs &amp; Ceiling Rates'!$D$256="F&amp;E",'Labor Loading Matrix'!AA312,0))</f>
        <v>0</v>
      </c>
      <c r="G312" s="175">
        <f>SUM(IF('CLINs &amp; Ceiling Rates'!$D$237="R&amp;D",'Labor Loading Matrix'!H312,0),IF('CLINs &amp; Ceiling Rates'!$D$238="R&amp;D",'Labor Loading Matrix'!I312,0),IF('CLINs &amp; Ceiling Rates'!$D$239="R&amp;D",'Labor Loading Matrix'!J312,0),IF('CLINs &amp; Ceiling Rates'!$D$240="R&amp;D",'Labor Loading Matrix'!K312,0),IF('CLINs &amp; Ceiling Rates'!$D$241="R&amp;D",'Labor Loading Matrix'!L312,0),IF('CLINs &amp; Ceiling Rates'!$D$242="R&amp;D",'Labor Loading Matrix'!M312,0),IF('CLINs &amp; Ceiling Rates'!$D$243="R&amp;D",'Labor Loading Matrix'!N312,0),IF('CLINs &amp; Ceiling Rates'!$D$244="R&amp;D",'Labor Loading Matrix'!O312,0),IF('CLINs &amp; Ceiling Rates'!$D$245="R&amp;D",'Labor Loading Matrix'!P312,0),IF('CLINs &amp; Ceiling Rates'!$D$246="R&amp;D",'Labor Loading Matrix'!Q312,0),IF('CLINs &amp; Ceiling Rates'!$D$247="R&amp;D",'Labor Loading Matrix'!R312,0),IF('CLINs &amp; Ceiling Rates'!$D$248="R&amp;D",'Labor Loading Matrix'!S312,0),IF('CLINs &amp; Ceiling Rates'!$D$249="R&amp;D",'Labor Loading Matrix'!T312,0),IF('CLINs &amp; Ceiling Rates'!$D$250="R&amp;D",'Labor Loading Matrix'!U312,0),IF('CLINs &amp; Ceiling Rates'!$D$251="R&amp;D",'Labor Loading Matrix'!V312,0),IF('CLINs &amp; Ceiling Rates'!$D$252="R&amp;D",'Labor Loading Matrix'!W312,0),IF('CLINs &amp; Ceiling Rates'!$D$253="R&amp;D",'Labor Loading Matrix'!X312,0),IF('CLINs &amp; Ceiling Rates'!$D$254="R&amp;D",'Labor Loading Matrix'!Y312,0),IF('CLINs &amp; Ceiling Rates'!$D$255="R&amp;D",'Labor Loading Matrix'!Z312,0),IF('CLINs &amp; Ceiling Rates'!$D$256="R&amp;D",'Labor Loading Matrix'!AA312,0))</f>
        <v>0</v>
      </c>
      <c r="H312" s="136"/>
      <c r="I312" s="136"/>
      <c r="J312" s="136"/>
      <c r="K312" s="136"/>
      <c r="L312" s="136"/>
      <c r="M312" s="136"/>
      <c r="N312" s="136"/>
      <c r="O312" s="136"/>
      <c r="P312" s="136"/>
      <c r="Q312" s="136"/>
      <c r="R312" s="136"/>
      <c r="S312" s="136"/>
      <c r="T312" s="136"/>
      <c r="U312" s="136"/>
      <c r="V312" s="136"/>
      <c r="W312" s="136"/>
      <c r="X312" s="136"/>
      <c r="Y312" s="136"/>
      <c r="Z312" s="136"/>
      <c r="AA312" s="136"/>
    </row>
    <row r="313" spans="1:27" s="73" customFormat="1" ht="18" hidden="1" customHeight="1" x14ac:dyDescent="0.25">
      <c r="A313" s="173">
        <f>'CLINs &amp; Ceiling Rates'!B100</f>
        <v>0</v>
      </c>
      <c r="B313" s="173">
        <f>'CLINs &amp; Ceiling Rates'!C100</f>
        <v>0</v>
      </c>
      <c r="C313" s="174" t="str">
        <f>'CLINs &amp; Ceiling Rates'!$G100</f>
        <v/>
      </c>
      <c r="D313" s="211">
        <f>IF('CLINs &amp; Ceiling Rates'!D329="",SUM('Labor Loading Matrix'!H313:AA313),SUM(E313:F313))</f>
        <v>0</v>
      </c>
      <c r="E313" s="175">
        <f>SUM(IF('CLINs &amp; Ceiling Rates'!$D$237="OPS",'Labor Loading Matrix'!H313,0),IF('CLINs &amp; Ceiling Rates'!$D$238="OPS",'Labor Loading Matrix'!I313,0),IF('CLINs &amp; Ceiling Rates'!$D$239="OPS",'Labor Loading Matrix'!J313,0),IF('CLINs &amp; Ceiling Rates'!$D$240="OPS",'Labor Loading Matrix'!K313,0),IF('CLINs &amp; Ceiling Rates'!$D$241="OPS",'Labor Loading Matrix'!L313,0),IF('CLINs &amp; Ceiling Rates'!$D$242="OPS",'Labor Loading Matrix'!M313,0),IF('CLINs &amp; Ceiling Rates'!$D$243="OPS",'Labor Loading Matrix'!N313,0),IF('CLINs &amp; Ceiling Rates'!$D$244="OPS",'Labor Loading Matrix'!O313,0),IF('CLINs &amp; Ceiling Rates'!$D$245="OPS",'Labor Loading Matrix'!P313,0),IF('CLINs &amp; Ceiling Rates'!$D$246="OPS",'Labor Loading Matrix'!Q313,0),IF('CLINs &amp; Ceiling Rates'!$D$247="OPS",'Labor Loading Matrix'!R313,0),IF('CLINs &amp; Ceiling Rates'!$D$248="OPS",'Labor Loading Matrix'!S313,0),IF('CLINs &amp; Ceiling Rates'!$D$249="OPS",'Labor Loading Matrix'!T313,0),IF('CLINs &amp; Ceiling Rates'!$D$250="OPS",'Labor Loading Matrix'!U313,0),IF('CLINs &amp; Ceiling Rates'!$D$251="OPS",'Labor Loading Matrix'!V313,0),IF('CLINs &amp; Ceiling Rates'!$D$252="OPS",'Labor Loading Matrix'!W313,0),IF('CLINs &amp; Ceiling Rates'!$D$253="OPS",'Labor Loading Matrix'!X313,0),IF('CLINs &amp; Ceiling Rates'!$D$254="OPS",'Labor Loading Matrix'!Y313,0),IF('CLINs &amp; Ceiling Rates'!$D$255="OPS",'Labor Loading Matrix'!Z313,0),IF('CLINs &amp; Ceiling Rates'!$D$256="OPS",'Labor Loading Matrix'!AA313,0))</f>
        <v>0</v>
      </c>
      <c r="F313" s="175">
        <f>SUM(IF('CLINs &amp; Ceiling Rates'!$D$237="F&amp;E",'Labor Loading Matrix'!H313,0),IF('CLINs &amp; Ceiling Rates'!$D$238="F&amp;E",'Labor Loading Matrix'!I313,0),IF('CLINs &amp; Ceiling Rates'!$D$239="F&amp;E",'Labor Loading Matrix'!J313,0),IF('CLINs &amp; Ceiling Rates'!$D$240="F&amp;E",'Labor Loading Matrix'!K313,0),IF('CLINs &amp; Ceiling Rates'!$D$241="F&amp;E",'Labor Loading Matrix'!L313,0),IF('CLINs &amp; Ceiling Rates'!$D$242="F&amp;E",'Labor Loading Matrix'!M313,0),IF('CLINs &amp; Ceiling Rates'!$D$243="F&amp;E",'Labor Loading Matrix'!N313,0),IF('CLINs &amp; Ceiling Rates'!$D$244="F&amp;E",'Labor Loading Matrix'!O313,0),IF('CLINs &amp; Ceiling Rates'!$D$245="F&amp;E",'Labor Loading Matrix'!P313,0),IF('CLINs &amp; Ceiling Rates'!$D$246="F&amp;E",'Labor Loading Matrix'!Q313,0),IF('CLINs &amp; Ceiling Rates'!$D$247="F&amp;E",'Labor Loading Matrix'!R313,0),IF('CLINs &amp; Ceiling Rates'!$D$248="F&amp;E",'Labor Loading Matrix'!S313,0),IF('CLINs &amp; Ceiling Rates'!$D$249="F&amp;E",'Labor Loading Matrix'!T313,0),IF('CLINs &amp; Ceiling Rates'!$D$250="F&amp;E",'Labor Loading Matrix'!U313,0),IF('CLINs &amp; Ceiling Rates'!$D$251="F&amp;E",'Labor Loading Matrix'!V313,0),IF('CLINs &amp; Ceiling Rates'!$D$252="F&amp;E",'Labor Loading Matrix'!W313,0),IF('CLINs &amp; Ceiling Rates'!$D$253="F&amp;E",'Labor Loading Matrix'!X313,0),IF('CLINs &amp; Ceiling Rates'!$D$254="F&amp;E",'Labor Loading Matrix'!Y313,0),IF('CLINs &amp; Ceiling Rates'!$D$255="F&amp;E",'Labor Loading Matrix'!Z313,0),IF('CLINs &amp; Ceiling Rates'!$D$256="F&amp;E",'Labor Loading Matrix'!AA313,0))</f>
        <v>0</v>
      </c>
      <c r="G313" s="175">
        <f>SUM(IF('CLINs &amp; Ceiling Rates'!$D$237="R&amp;D",'Labor Loading Matrix'!H313,0),IF('CLINs &amp; Ceiling Rates'!$D$238="R&amp;D",'Labor Loading Matrix'!I313,0),IF('CLINs &amp; Ceiling Rates'!$D$239="R&amp;D",'Labor Loading Matrix'!J313,0),IF('CLINs &amp; Ceiling Rates'!$D$240="R&amp;D",'Labor Loading Matrix'!K313,0),IF('CLINs &amp; Ceiling Rates'!$D$241="R&amp;D",'Labor Loading Matrix'!L313,0),IF('CLINs &amp; Ceiling Rates'!$D$242="R&amp;D",'Labor Loading Matrix'!M313,0),IF('CLINs &amp; Ceiling Rates'!$D$243="R&amp;D",'Labor Loading Matrix'!N313,0),IF('CLINs &amp; Ceiling Rates'!$D$244="R&amp;D",'Labor Loading Matrix'!O313,0),IF('CLINs &amp; Ceiling Rates'!$D$245="R&amp;D",'Labor Loading Matrix'!P313,0),IF('CLINs &amp; Ceiling Rates'!$D$246="R&amp;D",'Labor Loading Matrix'!Q313,0),IF('CLINs &amp; Ceiling Rates'!$D$247="R&amp;D",'Labor Loading Matrix'!R313,0),IF('CLINs &amp; Ceiling Rates'!$D$248="R&amp;D",'Labor Loading Matrix'!S313,0),IF('CLINs &amp; Ceiling Rates'!$D$249="R&amp;D",'Labor Loading Matrix'!T313,0),IF('CLINs &amp; Ceiling Rates'!$D$250="R&amp;D",'Labor Loading Matrix'!U313,0),IF('CLINs &amp; Ceiling Rates'!$D$251="R&amp;D",'Labor Loading Matrix'!V313,0),IF('CLINs &amp; Ceiling Rates'!$D$252="R&amp;D",'Labor Loading Matrix'!W313,0),IF('CLINs &amp; Ceiling Rates'!$D$253="R&amp;D",'Labor Loading Matrix'!X313,0),IF('CLINs &amp; Ceiling Rates'!$D$254="R&amp;D",'Labor Loading Matrix'!Y313,0),IF('CLINs &amp; Ceiling Rates'!$D$255="R&amp;D",'Labor Loading Matrix'!Z313,0),IF('CLINs &amp; Ceiling Rates'!$D$256="R&amp;D",'Labor Loading Matrix'!AA313,0))</f>
        <v>0</v>
      </c>
      <c r="H313" s="136"/>
      <c r="I313" s="136"/>
      <c r="J313" s="136"/>
      <c r="K313" s="136"/>
      <c r="L313" s="136"/>
      <c r="M313" s="136"/>
      <c r="N313" s="136"/>
      <c r="O313" s="136"/>
      <c r="P313" s="136"/>
      <c r="Q313" s="136"/>
      <c r="R313" s="136"/>
      <c r="S313" s="136"/>
      <c r="T313" s="136"/>
      <c r="U313" s="136"/>
      <c r="V313" s="136"/>
      <c r="W313" s="136"/>
      <c r="X313" s="136"/>
      <c r="Y313" s="136"/>
      <c r="Z313" s="136"/>
      <c r="AA313" s="136"/>
    </row>
    <row r="314" spans="1:27" s="73" customFormat="1" ht="18" hidden="1" customHeight="1" x14ac:dyDescent="0.25">
      <c r="A314" s="173">
        <f>'CLINs &amp; Ceiling Rates'!B101</f>
        <v>0</v>
      </c>
      <c r="B314" s="173">
        <f>'CLINs &amp; Ceiling Rates'!C101</f>
        <v>0</v>
      </c>
      <c r="C314" s="174" t="str">
        <f>'CLINs &amp; Ceiling Rates'!$G101</f>
        <v/>
      </c>
      <c r="D314" s="211">
        <f>IF('CLINs &amp; Ceiling Rates'!D330="",SUM('Labor Loading Matrix'!H314:AA314),SUM(E314:F314))</f>
        <v>0</v>
      </c>
      <c r="E314" s="175">
        <f>SUM(IF('CLINs &amp; Ceiling Rates'!$D$237="OPS",'Labor Loading Matrix'!H314,0),IF('CLINs &amp; Ceiling Rates'!$D$238="OPS",'Labor Loading Matrix'!I314,0),IF('CLINs &amp; Ceiling Rates'!$D$239="OPS",'Labor Loading Matrix'!J314,0),IF('CLINs &amp; Ceiling Rates'!$D$240="OPS",'Labor Loading Matrix'!K314,0),IF('CLINs &amp; Ceiling Rates'!$D$241="OPS",'Labor Loading Matrix'!L314,0),IF('CLINs &amp; Ceiling Rates'!$D$242="OPS",'Labor Loading Matrix'!M314,0),IF('CLINs &amp; Ceiling Rates'!$D$243="OPS",'Labor Loading Matrix'!N314,0),IF('CLINs &amp; Ceiling Rates'!$D$244="OPS",'Labor Loading Matrix'!O314,0),IF('CLINs &amp; Ceiling Rates'!$D$245="OPS",'Labor Loading Matrix'!P314,0),IF('CLINs &amp; Ceiling Rates'!$D$246="OPS",'Labor Loading Matrix'!Q314,0),IF('CLINs &amp; Ceiling Rates'!$D$247="OPS",'Labor Loading Matrix'!R314,0),IF('CLINs &amp; Ceiling Rates'!$D$248="OPS",'Labor Loading Matrix'!S314,0),IF('CLINs &amp; Ceiling Rates'!$D$249="OPS",'Labor Loading Matrix'!T314,0),IF('CLINs &amp; Ceiling Rates'!$D$250="OPS",'Labor Loading Matrix'!U314,0),IF('CLINs &amp; Ceiling Rates'!$D$251="OPS",'Labor Loading Matrix'!V314,0),IF('CLINs &amp; Ceiling Rates'!$D$252="OPS",'Labor Loading Matrix'!W314,0),IF('CLINs &amp; Ceiling Rates'!$D$253="OPS",'Labor Loading Matrix'!X314,0),IF('CLINs &amp; Ceiling Rates'!$D$254="OPS",'Labor Loading Matrix'!Y314,0),IF('CLINs &amp; Ceiling Rates'!$D$255="OPS",'Labor Loading Matrix'!Z314,0),IF('CLINs &amp; Ceiling Rates'!$D$256="OPS",'Labor Loading Matrix'!AA314,0))</f>
        <v>0</v>
      </c>
      <c r="F314" s="175">
        <f>SUM(IF('CLINs &amp; Ceiling Rates'!$D$237="F&amp;E",'Labor Loading Matrix'!H314,0),IF('CLINs &amp; Ceiling Rates'!$D$238="F&amp;E",'Labor Loading Matrix'!I314,0),IF('CLINs &amp; Ceiling Rates'!$D$239="F&amp;E",'Labor Loading Matrix'!J314,0),IF('CLINs &amp; Ceiling Rates'!$D$240="F&amp;E",'Labor Loading Matrix'!K314,0),IF('CLINs &amp; Ceiling Rates'!$D$241="F&amp;E",'Labor Loading Matrix'!L314,0),IF('CLINs &amp; Ceiling Rates'!$D$242="F&amp;E",'Labor Loading Matrix'!M314,0),IF('CLINs &amp; Ceiling Rates'!$D$243="F&amp;E",'Labor Loading Matrix'!N314,0),IF('CLINs &amp; Ceiling Rates'!$D$244="F&amp;E",'Labor Loading Matrix'!O314,0),IF('CLINs &amp; Ceiling Rates'!$D$245="F&amp;E",'Labor Loading Matrix'!P314,0),IF('CLINs &amp; Ceiling Rates'!$D$246="F&amp;E",'Labor Loading Matrix'!Q314,0),IF('CLINs &amp; Ceiling Rates'!$D$247="F&amp;E",'Labor Loading Matrix'!R314,0),IF('CLINs &amp; Ceiling Rates'!$D$248="F&amp;E",'Labor Loading Matrix'!S314,0),IF('CLINs &amp; Ceiling Rates'!$D$249="F&amp;E",'Labor Loading Matrix'!T314,0),IF('CLINs &amp; Ceiling Rates'!$D$250="F&amp;E",'Labor Loading Matrix'!U314,0),IF('CLINs &amp; Ceiling Rates'!$D$251="F&amp;E",'Labor Loading Matrix'!V314,0),IF('CLINs &amp; Ceiling Rates'!$D$252="F&amp;E",'Labor Loading Matrix'!W314,0),IF('CLINs &amp; Ceiling Rates'!$D$253="F&amp;E",'Labor Loading Matrix'!X314,0),IF('CLINs &amp; Ceiling Rates'!$D$254="F&amp;E",'Labor Loading Matrix'!Y314,0),IF('CLINs &amp; Ceiling Rates'!$D$255="F&amp;E",'Labor Loading Matrix'!Z314,0),IF('CLINs &amp; Ceiling Rates'!$D$256="F&amp;E",'Labor Loading Matrix'!AA314,0))</f>
        <v>0</v>
      </c>
      <c r="G314" s="175">
        <f>SUM(IF('CLINs &amp; Ceiling Rates'!$D$237="R&amp;D",'Labor Loading Matrix'!H314,0),IF('CLINs &amp; Ceiling Rates'!$D$238="R&amp;D",'Labor Loading Matrix'!I314,0),IF('CLINs &amp; Ceiling Rates'!$D$239="R&amp;D",'Labor Loading Matrix'!J314,0),IF('CLINs &amp; Ceiling Rates'!$D$240="R&amp;D",'Labor Loading Matrix'!K314,0),IF('CLINs &amp; Ceiling Rates'!$D$241="R&amp;D",'Labor Loading Matrix'!L314,0),IF('CLINs &amp; Ceiling Rates'!$D$242="R&amp;D",'Labor Loading Matrix'!M314,0),IF('CLINs &amp; Ceiling Rates'!$D$243="R&amp;D",'Labor Loading Matrix'!N314,0),IF('CLINs &amp; Ceiling Rates'!$D$244="R&amp;D",'Labor Loading Matrix'!O314,0),IF('CLINs &amp; Ceiling Rates'!$D$245="R&amp;D",'Labor Loading Matrix'!P314,0),IF('CLINs &amp; Ceiling Rates'!$D$246="R&amp;D",'Labor Loading Matrix'!Q314,0),IF('CLINs &amp; Ceiling Rates'!$D$247="R&amp;D",'Labor Loading Matrix'!R314,0),IF('CLINs &amp; Ceiling Rates'!$D$248="R&amp;D",'Labor Loading Matrix'!S314,0),IF('CLINs &amp; Ceiling Rates'!$D$249="R&amp;D",'Labor Loading Matrix'!T314,0),IF('CLINs &amp; Ceiling Rates'!$D$250="R&amp;D",'Labor Loading Matrix'!U314,0),IF('CLINs &amp; Ceiling Rates'!$D$251="R&amp;D",'Labor Loading Matrix'!V314,0),IF('CLINs &amp; Ceiling Rates'!$D$252="R&amp;D",'Labor Loading Matrix'!W314,0),IF('CLINs &amp; Ceiling Rates'!$D$253="R&amp;D",'Labor Loading Matrix'!X314,0),IF('CLINs &amp; Ceiling Rates'!$D$254="R&amp;D",'Labor Loading Matrix'!Y314,0),IF('CLINs &amp; Ceiling Rates'!$D$255="R&amp;D",'Labor Loading Matrix'!Z314,0),IF('CLINs &amp; Ceiling Rates'!$D$256="R&amp;D",'Labor Loading Matrix'!AA314,0))</f>
        <v>0</v>
      </c>
      <c r="H314" s="136"/>
      <c r="I314" s="136"/>
      <c r="J314" s="136"/>
      <c r="K314" s="136"/>
      <c r="L314" s="136"/>
      <c r="M314" s="136"/>
      <c r="N314" s="136"/>
      <c r="O314" s="136"/>
      <c r="P314" s="136"/>
      <c r="Q314" s="136"/>
      <c r="R314" s="136"/>
      <c r="S314" s="136"/>
      <c r="T314" s="136"/>
      <c r="U314" s="136"/>
      <c r="V314" s="136"/>
      <c r="W314" s="136"/>
      <c r="X314" s="136"/>
      <c r="Y314" s="136"/>
      <c r="Z314" s="136"/>
      <c r="AA314" s="136"/>
    </row>
    <row r="315" spans="1:27" s="73" customFormat="1" ht="18" hidden="1" customHeight="1" x14ac:dyDescent="0.25">
      <c r="A315" s="173">
        <f>'CLINs &amp; Ceiling Rates'!B102</f>
        <v>0</v>
      </c>
      <c r="B315" s="173">
        <f>'CLINs &amp; Ceiling Rates'!C102</f>
        <v>0</v>
      </c>
      <c r="C315" s="174" t="str">
        <f>'CLINs &amp; Ceiling Rates'!$G102</f>
        <v/>
      </c>
      <c r="D315" s="211">
        <f>IF('CLINs &amp; Ceiling Rates'!D331="",SUM('Labor Loading Matrix'!H315:AA315),SUM(E315:F315))</f>
        <v>0</v>
      </c>
      <c r="E315" s="175">
        <f>SUM(IF('CLINs &amp; Ceiling Rates'!$D$237="OPS",'Labor Loading Matrix'!H315,0),IF('CLINs &amp; Ceiling Rates'!$D$238="OPS",'Labor Loading Matrix'!I315,0),IF('CLINs &amp; Ceiling Rates'!$D$239="OPS",'Labor Loading Matrix'!J315,0),IF('CLINs &amp; Ceiling Rates'!$D$240="OPS",'Labor Loading Matrix'!K315,0),IF('CLINs &amp; Ceiling Rates'!$D$241="OPS",'Labor Loading Matrix'!L315,0),IF('CLINs &amp; Ceiling Rates'!$D$242="OPS",'Labor Loading Matrix'!M315,0),IF('CLINs &amp; Ceiling Rates'!$D$243="OPS",'Labor Loading Matrix'!N315,0),IF('CLINs &amp; Ceiling Rates'!$D$244="OPS",'Labor Loading Matrix'!O315,0),IF('CLINs &amp; Ceiling Rates'!$D$245="OPS",'Labor Loading Matrix'!P315,0),IF('CLINs &amp; Ceiling Rates'!$D$246="OPS",'Labor Loading Matrix'!Q315,0),IF('CLINs &amp; Ceiling Rates'!$D$247="OPS",'Labor Loading Matrix'!R315,0),IF('CLINs &amp; Ceiling Rates'!$D$248="OPS",'Labor Loading Matrix'!S315,0),IF('CLINs &amp; Ceiling Rates'!$D$249="OPS",'Labor Loading Matrix'!T315,0),IF('CLINs &amp; Ceiling Rates'!$D$250="OPS",'Labor Loading Matrix'!U315,0),IF('CLINs &amp; Ceiling Rates'!$D$251="OPS",'Labor Loading Matrix'!V315,0),IF('CLINs &amp; Ceiling Rates'!$D$252="OPS",'Labor Loading Matrix'!W315,0),IF('CLINs &amp; Ceiling Rates'!$D$253="OPS",'Labor Loading Matrix'!X315,0),IF('CLINs &amp; Ceiling Rates'!$D$254="OPS",'Labor Loading Matrix'!Y315,0),IF('CLINs &amp; Ceiling Rates'!$D$255="OPS",'Labor Loading Matrix'!Z315,0),IF('CLINs &amp; Ceiling Rates'!$D$256="OPS",'Labor Loading Matrix'!AA315,0))</f>
        <v>0</v>
      </c>
      <c r="F315" s="175">
        <f>SUM(IF('CLINs &amp; Ceiling Rates'!$D$237="F&amp;E",'Labor Loading Matrix'!H315,0),IF('CLINs &amp; Ceiling Rates'!$D$238="F&amp;E",'Labor Loading Matrix'!I315,0),IF('CLINs &amp; Ceiling Rates'!$D$239="F&amp;E",'Labor Loading Matrix'!J315,0),IF('CLINs &amp; Ceiling Rates'!$D$240="F&amp;E",'Labor Loading Matrix'!K315,0),IF('CLINs &amp; Ceiling Rates'!$D$241="F&amp;E",'Labor Loading Matrix'!L315,0),IF('CLINs &amp; Ceiling Rates'!$D$242="F&amp;E",'Labor Loading Matrix'!M315,0),IF('CLINs &amp; Ceiling Rates'!$D$243="F&amp;E",'Labor Loading Matrix'!N315,0),IF('CLINs &amp; Ceiling Rates'!$D$244="F&amp;E",'Labor Loading Matrix'!O315,0),IF('CLINs &amp; Ceiling Rates'!$D$245="F&amp;E",'Labor Loading Matrix'!P315,0),IF('CLINs &amp; Ceiling Rates'!$D$246="F&amp;E",'Labor Loading Matrix'!Q315,0),IF('CLINs &amp; Ceiling Rates'!$D$247="F&amp;E",'Labor Loading Matrix'!R315,0),IF('CLINs &amp; Ceiling Rates'!$D$248="F&amp;E",'Labor Loading Matrix'!S315,0),IF('CLINs &amp; Ceiling Rates'!$D$249="F&amp;E",'Labor Loading Matrix'!T315,0),IF('CLINs &amp; Ceiling Rates'!$D$250="F&amp;E",'Labor Loading Matrix'!U315,0),IF('CLINs &amp; Ceiling Rates'!$D$251="F&amp;E",'Labor Loading Matrix'!V315,0),IF('CLINs &amp; Ceiling Rates'!$D$252="F&amp;E",'Labor Loading Matrix'!W315,0),IF('CLINs &amp; Ceiling Rates'!$D$253="F&amp;E",'Labor Loading Matrix'!X315,0),IF('CLINs &amp; Ceiling Rates'!$D$254="F&amp;E",'Labor Loading Matrix'!Y315,0),IF('CLINs &amp; Ceiling Rates'!$D$255="F&amp;E",'Labor Loading Matrix'!Z315,0),IF('CLINs &amp; Ceiling Rates'!$D$256="F&amp;E",'Labor Loading Matrix'!AA315,0))</f>
        <v>0</v>
      </c>
      <c r="G315" s="175">
        <f>SUM(IF('CLINs &amp; Ceiling Rates'!$D$237="R&amp;D",'Labor Loading Matrix'!H315,0),IF('CLINs &amp; Ceiling Rates'!$D$238="R&amp;D",'Labor Loading Matrix'!I315,0),IF('CLINs &amp; Ceiling Rates'!$D$239="R&amp;D",'Labor Loading Matrix'!J315,0),IF('CLINs &amp; Ceiling Rates'!$D$240="R&amp;D",'Labor Loading Matrix'!K315,0),IF('CLINs &amp; Ceiling Rates'!$D$241="R&amp;D",'Labor Loading Matrix'!L315,0),IF('CLINs &amp; Ceiling Rates'!$D$242="R&amp;D",'Labor Loading Matrix'!M315,0),IF('CLINs &amp; Ceiling Rates'!$D$243="R&amp;D",'Labor Loading Matrix'!N315,0),IF('CLINs &amp; Ceiling Rates'!$D$244="R&amp;D",'Labor Loading Matrix'!O315,0),IF('CLINs &amp; Ceiling Rates'!$D$245="R&amp;D",'Labor Loading Matrix'!P315,0),IF('CLINs &amp; Ceiling Rates'!$D$246="R&amp;D",'Labor Loading Matrix'!Q315,0),IF('CLINs &amp; Ceiling Rates'!$D$247="R&amp;D",'Labor Loading Matrix'!R315,0),IF('CLINs &amp; Ceiling Rates'!$D$248="R&amp;D",'Labor Loading Matrix'!S315,0),IF('CLINs &amp; Ceiling Rates'!$D$249="R&amp;D",'Labor Loading Matrix'!T315,0),IF('CLINs &amp; Ceiling Rates'!$D$250="R&amp;D",'Labor Loading Matrix'!U315,0),IF('CLINs &amp; Ceiling Rates'!$D$251="R&amp;D",'Labor Loading Matrix'!V315,0),IF('CLINs &amp; Ceiling Rates'!$D$252="R&amp;D",'Labor Loading Matrix'!W315,0),IF('CLINs &amp; Ceiling Rates'!$D$253="R&amp;D",'Labor Loading Matrix'!X315,0),IF('CLINs &amp; Ceiling Rates'!$D$254="R&amp;D",'Labor Loading Matrix'!Y315,0),IF('CLINs &amp; Ceiling Rates'!$D$255="R&amp;D",'Labor Loading Matrix'!Z315,0),IF('CLINs &amp; Ceiling Rates'!$D$256="R&amp;D",'Labor Loading Matrix'!AA315,0))</f>
        <v>0</v>
      </c>
      <c r="H315" s="136"/>
      <c r="I315" s="136"/>
      <c r="J315" s="136"/>
      <c r="K315" s="136"/>
      <c r="L315" s="136"/>
      <c r="M315" s="136"/>
      <c r="N315" s="136"/>
      <c r="O315" s="136"/>
      <c r="P315" s="136"/>
      <c r="Q315" s="136"/>
      <c r="R315" s="136"/>
      <c r="S315" s="136"/>
      <c r="T315" s="136"/>
      <c r="U315" s="136"/>
      <c r="V315" s="136"/>
      <c r="W315" s="136"/>
      <c r="X315" s="136"/>
      <c r="Y315" s="136"/>
      <c r="Z315" s="136"/>
      <c r="AA315" s="136"/>
    </row>
    <row r="316" spans="1:27" s="73" customFormat="1" ht="18" hidden="1" customHeight="1" x14ac:dyDescent="0.25">
      <c r="A316" s="173">
        <f>'CLINs &amp; Ceiling Rates'!B103</f>
        <v>0</v>
      </c>
      <c r="B316" s="173">
        <f>'CLINs &amp; Ceiling Rates'!C103</f>
        <v>0</v>
      </c>
      <c r="C316" s="174" t="str">
        <f>'CLINs &amp; Ceiling Rates'!$G103</f>
        <v/>
      </c>
      <c r="D316" s="211">
        <f>IF('CLINs &amp; Ceiling Rates'!D332="",SUM('Labor Loading Matrix'!H316:AA316),SUM(E316:F316))</f>
        <v>0</v>
      </c>
      <c r="E316" s="175">
        <f>SUM(IF('CLINs &amp; Ceiling Rates'!$D$237="OPS",'Labor Loading Matrix'!H316,0),IF('CLINs &amp; Ceiling Rates'!$D$238="OPS",'Labor Loading Matrix'!I316,0),IF('CLINs &amp; Ceiling Rates'!$D$239="OPS",'Labor Loading Matrix'!J316,0),IF('CLINs &amp; Ceiling Rates'!$D$240="OPS",'Labor Loading Matrix'!K316,0),IF('CLINs &amp; Ceiling Rates'!$D$241="OPS",'Labor Loading Matrix'!L316,0),IF('CLINs &amp; Ceiling Rates'!$D$242="OPS",'Labor Loading Matrix'!M316,0),IF('CLINs &amp; Ceiling Rates'!$D$243="OPS",'Labor Loading Matrix'!N316,0),IF('CLINs &amp; Ceiling Rates'!$D$244="OPS",'Labor Loading Matrix'!O316,0),IF('CLINs &amp; Ceiling Rates'!$D$245="OPS",'Labor Loading Matrix'!P316,0),IF('CLINs &amp; Ceiling Rates'!$D$246="OPS",'Labor Loading Matrix'!Q316,0),IF('CLINs &amp; Ceiling Rates'!$D$247="OPS",'Labor Loading Matrix'!R316,0),IF('CLINs &amp; Ceiling Rates'!$D$248="OPS",'Labor Loading Matrix'!S316,0),IF('CLINs &amp; Ceiling Rates'!$D$249="OPS",'Labor Loading Matrix'!T316,0),IF('CLINs &amp; Ceiling Rates'!$D$250="OPS",'Labor Loading Matrix'!U316,0),IF('CLINs &amp; Ceiling Rates'!$D$251="OPS",'Labor Loading Matrix'!V316,0),IF('CLINs &amp; Ceiling Rates'!$D$252="OPS",'Labor Loading Matrix'!W316,0),IF('CLINs &amp; Ceiling Rates'!$D$253="OPS",'Labor Loading Matrix'!X316,0),IF('CLINs &amp; Ceiling Rates'!$D$254="OPS",'Labor Loading Matrix'!Y316,0),IF('CLINs &amp; Ceiling Rates'!$D$255="OPS",'Labor Loading Matrix'!Z316,0),IF('CLINs &amp; Ceiling Rates'!$D$256="OPS",'Labor Loading Matrix'!AA316,0))</f>
        <v>0</v>
      </c>
      <c r="F316" s="175">
        <f>SUM(IF('CLINs &amp; Ceiling Rates'!$D$237="F&amp;E",'Labor Loading Matrix'!H316,0),IF('CLINs &amp; Ceiling Rates'!$D$238="F&amp;E",'Labor Loading Matrix'!I316,0),IF('CLINs &amp; Ceiling Rates'!$D$239="F&amp;E",'Labor Loading Matrix'!J316,0),IF('CLINs &amp; Ceiling Rates'!$D$240="F&amp;E",'Labor Loading Matrix'!K316,0),IF('CLINs &amp; Ceiling Rates'!$D$241="F&amp;E",'Labor Loading Matrix'!L316,0),IF('CLINs &amp; Ceiling Rates'!$D$242="F&amp;E",'Labor Loading Matrix'!M316,0),IF('CLINs &amp; Ceiling Rates'!$D$243="F&amp;E",'Labor Loading Matrix'!N316,0),IF('CLINs &amp; Ceiling Rates'!$D$244="F&amp;E",'Labor Loading Matrix'!O316,0),IF('CLINs &amp; Ceiling Rates'!$D$245="F&amp;E",'Labor Loading Matrix'!P316,0),IF('CLINs &amp; Ceiling Rates'!$D$246="F&amp;E",'Labor Loading Matrix'!Q316,0),IF('CLINs &amp; Ceiling Rates'!$D$247="F&amp;E",'Labor Loading Matrix'!R316,0),IF('CLINs &amp; Ceiling Rates'!$D$248="F&amp;E",'Labor Loading Matrix'!S316,0),IF('CLINs &amp; Ceiling Rates'!$D$249="F&amp;E",'Labor Loading Matrix'!T316,0),IF('CLINs &amp; Ceiling Rates'!$D$250="F&amp;E",'Labor Loading Matrix'!U316,0),IF('CLINs &amp; Ceiling Rates'!$D$251="F&amp;E",'Labor Loading Matrix'!V316,0),IF('CLINs &amp; Ceiling Rates'!$D$252="F&amp;E",'Labor Loading Matrix'!W316,0),IF('CLINs &amp; Ceiling Rates'!$D$253="F&amp;E",'Labor Loading Matrix'!X316,0),IF('CLINs &amp; Ceiling Rates'!$D$254="F&amp;E",'Labor Loading Matrix'!Y316,0),IF('CLINs &amp; Ceiling Rates'!$D$255="F&amp;E",'Labor Loading Matrix'!Z316,0),IF('CLINs &amp; Ceiling Rates'!$D$256="F&amp;E",'Labor Loading Matrix'!AA316,0))</f>
        <v>0</v>
      </c>
      <c r="G316" s="175">
        <f>SUM(IF('CLINs &amp; Ceiling Rates'!$D$237="R&amp;D",'Labor Loading Matrix'!H316,0),IF('CLINs &amp; Ceiling Rates'!$D$238="R&amp;D",'Labor Loading Matrix'!I316,0),IF('CLINs &amp; Ceiling Rates'!$D$239="R&amp;D",'Labor Loading Matrix'!J316,0),IF('CLINs &amp; Ceiling Rates'!$D$240="R&amp;D",'Labor Loading Matrix'!K316,0),IF('CLINs &amp; Ceiling Rates'!$D$241="R&amp;D",'Labor Loading Matrix'!L316,0),IF('CLINs &amp; Ceiling Rates'!$D$242="R&amp;D",'Labor Loading Matrix'!M316,0),IF('CLINs &amp; Ceiling Rates'!$D$243="R&amp;D",'Labor Loading Matrix'!N316,0),IF('CLINs &amp; Ceiling Rates'!$D$244="R&amp;D",'Labor Loading Matrix'!O316,0),IF('CLINs &amp; Ceiling Rates'!$D$245="R&amp;D",'Labor Loading Matrix'!P316,0),IF('CLINs &amp; Ceiling Rates'!$D$246="R&amp;D",'Labor Loading Matrix'!Q316,0),IF('CLINs &amp; Ceiling Rates'!$D$247="R&amp;D",'Labor Loading Matrix'!R316,0),IF('CLINs &amp; Ceiling Rates'!$D$248="R&amp;D",'Labor Loading Matrix'!S316,0),IF('CLINs &amp; Ceiling Rates'!$D$249="R&amp;D",'Labor Loading Matrix'!T316,0),IF('CLINs &amp; Ceiling Rates'!$D$250="R&amp;D",'Labor Loading Matrix'!U316,0),IF('CLINs &amp; Ceiling Rates'!$D$251="R&amp;D",'Labor Loading Matrix'!V316,0),IF('CLINs &amp; Ceiling Rates'!$D$252="R&amp;D",'Labor Loading Matrix'!W316,0),IF('CLINs &amp; Ceiling Rates'!$D$253="R&amp;D",'Labor Loading Matrix'!X316,0),IF('CLINs &amp; Ceiling Rates'!$D$254="R&amp;D",'Labor Loading Matrix'!Y316,0),IF('CLINs &amp; Ceiling Rates'!$D$255="R&amp;D",'Labor Loading Matrix'!Z316,0),IF('CLINs &amp; Ceiling Rates'!$D$256="R&amp;D",'Labor Loading Matrix'!AA316,0))</f>
        <v>0</v>
      </c>
      <c r="H316" s="136"/>
      <c r="I316" s="136"/>
      <c r="J316" s="136"/>
      <c r="K316" s="136"/>
      <c r="L316" s="136"/>
      <c r="M316" s="136"/>
      <c r="N316" s="136"/>
      <c r="O316" s="136"/>
      <c r="P316" s="136"/>
      <c r="Q316" s="136"/>
      <c r="R316" s="136"/>
      <c r="S316" s="136"/>
      <c r="T316" s="136"/>
      <c r="U316" s="136"/>
      <c r="V316" s="136"/>
      <c r="W316" s="136"/>
      <c r="X316" s="136"/>
      <c r="Y316" s="136"/>
      <c r="Z316" s="136"/>
      <c r="AA316" s="136"/>
    </row>
    <row r="317" spans="1:27" s="73" customFormat="1" ht="18" hidden="1" customHeight="1" x14ac:dyDescent="0.25">
      <c r="A317" s="173">
        <f>'CLINs &amp; Ceiling Rates'!B104</f>
        <v>0</v>
      </c>
      <c r="B317" s="173">
        <f>'CLINs &amp; Ceiling Rates'!C104</f>
        <v>0</v>
      </c>
      <c r="C317" s="174" t="str">
        <f>'CLINs &amp; Ceiling Rates'!$G104</f>
        <v/>
      </c>
      <c r="D317" s="211">
        <f>IF('CLINs &amp; Ceiling Rates'!D333="",SUM('Labor Loading Matrix'!H317:AA317),SUM(E317:F317))</f>
        <v>0</v>
      </c>
      <c r="E317" s="175">
        <f>SUM(IF('CLINs &amp; Ceiling Rates'!$D$237="OPS",'Labor Loading Matrix'!H317,0),IF('CLINs &amp; Ceiling Rates'!$D$238="OPS",'Labor Loading Matrix'!I317,0),IF('CLINs &amp; Ceiling Rates'!$D$239="OPS",'Labor Loading Matrix'!J317,0),IF('CLINs &amp; Ceiling Rates'!$D$240="OPS",'Labor Loading Matrix'!K317,0),IF('CLINs &amp; Ceiling Rates'!$D$241="OPS",'Labor Loading Matrix'!L317,0),IF('CLINs &amp; Ceiling Rates'!$D$242="OPS",'Labor Loading Matrix'!M317,0),IF('CLINs &amp; Ceiling Rates'!$D$243="OPS",'Labor Loading Matrix'!N317,0),IF('CLINs &amp; Ceiling Rates'!$D$244="OPS",'Labor Loading Matrix'!O317,0),IF('CLINs &amp; Ceiling Rates'!$D$245="OPS",'Labor Loading Matrix'!P317,0),IF('CLINs &amp; Ceiling Rates'!$D$246="OPS",'Labor Loading Matrix'!Q317,0),IF('CLINs &amp; Ceiling Rates'!$D$247="OPS",'Labor Loading Matrix'!R317,0),IF('CLINs &amp; Ceiling Rates'!$D$248="OPS",'Labor Loading Matrix'!S317,0),IF('CLINs &amp; Ceiling Rates'!$D$249="OPS",'Labor Loading Matrix'!T317,0),IF('CLINs &amp; Ceiling Rates'!$D$250="OPS",'Labor Loading Matrix'!U317,0),IF('CLINs &amp; Ceiling Rates'!$D$251="OPS",'Labor Loading Matrix'!V317,0),IF('CLINs &amp; Ceiling Rates'!$D$252="OPS",'Labor Loading Matrix'!W317,0),IF('CLINs &amp; Ceiling Rates'!$D$253="OPS",'Labor Loading Matrix'!X317,0),IF('CLINs &amp; Ceiling Rates'!$D$254="OPS",'Labor Loading Matrix'!Y317,0),IF('CLINs &amp; Ceiling Rates'!$D$255="OPS",'Labor Loading Matrix'!Z317,0),IF('CLINs &amp; Ceiling Rates'!$D$256="OPS",'Labor Loading Matrix'!AA317,0))</f>
        <v>0</v>
      </c>
      <c r="F317" s="175">
        <f>SUM(IF('CLINs &amp; Ceiling Rates'!$D$237="F&amp;E",'Labor Loading Matrix'!H317,0),IF('CLINs &amp; Ceiling Rates'!$D$238="F&amp;E",'Labor Loading Matrix'!I317,0),IF('CLINs &amp; Ceiling Rates'!$D$239="F&amp;E",'Labor Loading Matrix'!J317,0),IF('CLINs &amp; Ceiling Rates'!$D$240="F&amp;E",'Labor Loading Matrix'!K317,0),IF('CLINs &amp; Ceiling Rates'!$D$241="F&amp;E",'Labor Loading Matrix'!L317,0),IF('CLINs &amp; Ceiling Rates'!$D$242="F&amp;E",'Labor Loading Matrix'!M317,0),IF('CLINs &amp; Ceiling Rates'!$D$243="F&amp;E",'Labor Loading Matrix'!N317,0),IF('CLINs &amp; Ceiling Rates'!$D$244="F&amp;E",'Labor Loading Matrix'!O317,0),IF('CLINs &amp; Ceiling Rates'!$D$245="F&amp;E",'Labor Loading Matrix'!P317,0),IF('CLINs &amp; Ceiling Rates'!$D$246="F&amp;E",'Labor Loading Matrix'!Q317,0),IF('CLINs &amp; Ceiling Rates'!$D$247="F&amp;E",'Labor Loading Matrix'!R317,0),IF('CLINs &amp; Ceiling Rates'!$D$248="F&amp;E",'Labor Loading Matrix'!S317,0),IF('CLINs &amp; Ceiling Rates'!$D$249="F&amp;E",'Labor Loading Matrix'!T317,0),IF('CLINs &amp; Ceiling Rates'!$D$250="F&amp;E",'Labor Loading Matrix'!U317,0),IF('CLINs &amp; Ceiling Rates'!$D$251="F&amp;E",'Labor Loading Matrix'!V317,0),IF('CLINs &amp; Ceiling Rates'!$D$252="F&amp;E",'Labor Loading Matrix'!W317,0),IF('CLINs &amp; Ceiling Rates'!$D$253="F&amp;E",'Labor Loading Matrix'!X317,0),IF('CLINs &amp; Ceiling Rates'!$D$254="F&amp;E",'Labor Loading Matrix'!Y317,0),IF('CLINs &amp; Ceiling Rates'!$D$255="F&amp;E",'Labor Loading Matrix'!Z317,0),IF('CLINs &amp; Ceiling Rates'!$D$256="F&amp;E",'Labor Loading Matrix'!AA317,0))</f>
        <v>0</v>
      </c>
      <c r="G317" s="175">
        <f>SUM(IF('CLINs &amp; Ceiling Rates'!$D$237="R&amp;D",'Labor Loading Matrix'!H317,0),IF('CLINs &amp; Ceiling Rates'!$D$238="R&amp;D",'Labor Loading Matrix'!I317,0),IF('CLINs &amp; Ceiling Rates'!$D$239="R&amp;D",'Labor Loading Matrix'!J317,0),IF('CLINs &amp; Ceiling Rates'!$D$240="R&amp;D",'Labor Loading Matrix'!K317,0),IF('CLINs &amp; Ceiling Rates'!$D$241="R&amp;D",'Labor Loading Matrix'!L317,0),IF('CLINs &amp; Ceiling Rates'!$D$242="R&amp;D",'Labor Loading Matrix'!M317,0),IF('CLINs &amp; Ceiling Rates'!$D$243="R&amp;D",'Labor Loading Matrix'!N317,0),IF('CLINs &amp; Ceiling Rates'!$D$244="R&amp;D",'Labor Loading Matrix'!O317,0),IF('CLINs &amp; Ceiling Rates'!$D$245="R&amp;D",'Labor Loading Matrix'!P317,0),IF('CLINs &amp; Ceiling Rates'!$D$246="R&amp;D",'Labor Loading Matrix'!Q317,0),IF('CLINs &amp; Ceiling Rates'!$D$247="R&amp;D",'Labor Loading Matrix'!R317,0),IF('CLINs &amp; Ceiling Rates'!$D$248="R&amp;D",'Labor Loading Matrix'!S317,0),IF('CLINs &amp; Ceiling Rates'!$D$249="R&amp;D",'Labor Loading Matrix'!T317,0),IF('CLINs &amp; Ceiling Rates'!$D$250="R&amp;D",'Labor Loading Matrix'!U317,0),IF('CLINs &amp; Ceiling Rates'!$D$251="R&amp;D",'Labor Loading Matrix'!V317,0),IF('CLINs &amp; Ceiling Rates'!$D$252="R&amp;D",'Labor Loading Matrix'!W317,0),IF('CLINs &amp; Ceiling Rates'!$D$253="R&amp;D",'Labor Loading Matrix'!X317,0),IF('CLINs &amp; Ceiling Rates'!$D$254="R&amp;D",'Labor Loading Matrix'!Y317,0),IF('CLINs &amp; Ceiling Rates'!$D$255="R&amp;D",'Labor Loading Matrix'!Z317,0),IF('CLINs &amp; Ceiling Rates'!$D$256="R&amp;D",'Labor Loading Matrix'!AA317,0))</f>
        <v>0</v>
      </c>
      <c r="H317" s="136"/>
      <c r="I317" s="136"/>
      <c r="J317" s="136"/>
      <c r="K317" s="136"/>
      <c r="L317" s="136"/>
      <c r="M317" s="136"/>
      <c r="N317" s="136"/>
      <c r="O317" s="136"/>
      <c r="P317" s="136"/>
      <c r="Q317" s="136"/>
      <c r="R317" s="136"/>
      <c r="S317" s="136"/>
      <c r="T317" s="136"/>
      <c r="U317" s="136"/>
      <c r="V317" s="136"/>
      <c r="W317" s="136"/>
      <c r="X317" s="136"/>
      <c r="Y317" s="136"/>
      <c r="Z317" s="136"/>
      <c r="AA317" s="136"/>
    </row>
    <row r="318" spans="1:27" s="73" customFormat="1" ht="18" hidden="1" customHeight="1" x14ac:dyDescent="0.25">
      <c r="A318" s="173">
        <f>'CLINs &amp; Ceiling Rates'!B105</f>
        <v>0</v>
      </c>
      <c r="B318" s="173">
        <f>'CLINs &amp; Ceiling Rates'!C105</f>
        <v>0</v>
      </c>
      <c r="C318" s="174" t="str">
        <f>'CLINs &amp; Ceiling Rates'!$G105</f>
        <v/>
      </c>
      <c r="D318" s="211">
        <f>IF('CLINs &amp; Ceiling Rates'!D334="",SUM('Labor Loading Matrix'!H318:AA318),SUM(E318:F318))</f>
        <v>0</v>
      </c>
      <c r="E318" s="175">
        <f>SUM(IF('CLINs &amp; Ceiling Rates'!$D$237="OPS",'Labor Loading Matrix'!H318,0),IF('CLINs &amp; Ceiling Rates'!$D$238="OPS",'Labor Loading Matrix'!I318,0),IF('CLINs &amp; Ceiling Rates'!$D$239="OPS",'Labor Loading Matrix'!J318,0),IF('CLINs &amp; Ceiling Rates'!$D$240="OPS",'Labor Loading Matrix'!K318,0),IF('CLINs &amp; Ceiling Rates'!$D$241="OPS",'Labor Loading Matrix'!L318,0),IF('CLINs &amp; Ceiling Rates'!$D$242="OPS",'Labor Loading Matrix'!M318,0),IF('CLINs &amp; Ceiling Rates'!$D$243="OPS",'Labor Loading Matrix'!N318,0),IF('CLINs &amp; Ceiling Rates'!$D$244="OPS",'Labor Loading Matrix'!O318,0),IF('CLINs &amp; Ceiling Rates'!$D$245="OPS",'Labor Loading Matrix'!P318,0),IF('CLINs &amp; Ceiling Rates'!$D$246="OPS",'Labor Loading Matrix'!Q318,0),IF('CLINs &amp; Ceiling Rates'!$D$247="OPS",'Labor Loading Matrix'!R318,0),IF('CLINs &amp; Ceiling Rates'!$D$248="OPS",'Labor Loading Matrix'!S318,0),IF('CLINs &amp; Ceiling Rates'!$D$249="OPS",'Labor Loading Matrix'!T318,0),IF('CLINs &amp; Ceiling Rates'!$D$250="OPS",'Labor Loading Matrix'!U318,0),IF('CLINs &amp; Ceiling Rates'!$D$251="OPS",'Labor Loading Matrix'!V318,0),IF('CLINs &amp; Ceiling Rates'!$D$252="OPS",'Labor Loading Matrix'!W318,0),IF('CLINs &amp; Ceiling Rates'!$D$253="OPS",'Labor Loading Matrix'!X318,0),IF('CLINs &amp; Ceiling Rates'!$D$254="OPS",'Labor Loading Matrix'!Y318,0),IF('CLINs &amp; Ceiling Rates'!$D$255="OPS",'Labor Loading Matrix'!Z318,0),IF('CLINs &amp; Ceiling Rates'!$D$256="OPS",'Labor Loading Matrix'!AA318,0))</f>
        <v>0</v>
      </c>
      <c r="F318" s="175">
        <f>SUM(IF('CLINs &amp; Ceiling Rates'!$D$237="F&amp;E",'Labor Loading Matrix'!H318,0),IF('CLINs &amp; Ceiling Rates'!$D$238="F&amp;E",'Labor Loading Matrix'!I318,0),IF('CLINs &amp; Ceiling Rates'!$D$239="F&amp;E",'Labor Loading Matrix'!J318,0),IF('CLINs &amp; Ceiling Rates'!$D$240="F&amp;E",'Labor Loading Matrix'!K318,0),IF('CLINs &amp; Ceiling Rates'!$D$241="F&amp;E",'Labor Loading Matrix'!L318,0),IF('CLINs &amp; Ceiling Rates'!$D$242="F&amp;E",'Labor Loading Matrix'!M318,0),IF('CLINs &amp; Ceiling Rates'!$D$243="F&amp;E",'Labor Loading Matrix'!N318,0),IF('CLINs &amp; Ceiling Rates'!$D$244="F&amp;E",'Labor Loading Matrix'!O318,0),IF('CLINs &amp; Ceiling Rates'!$D$245="F&amp;E",'Labor Loading Matrix'!P318,0),IF('CLINs &amp; Ceiling Rates'!$D$246="F&amp;E",'Labor Loading Matrix'!Q318,0),IF('CLINs &amp; Ceiling Rates'!$D$247="F&amp;E",'Labor Loading Matrix'!R318,0),IF('CLINs &amp; Ceiling Rates'!$D$248="F&amp;E",'Labor Loading Matrix'!S318,0),IF('CLINs &amp; Ceiling Rates'!$D$249="F&amp;E",'Labor Loading Matrix'!T318,0),IF('CLINs &amp; Ceiling Rates'!$D$250="F&amp;E",'Labor Loading Matrix'!U318,0),IF('CLINs &amp; Ceiling Rates'!$D$251="F&amp;E",'Labor Loading Matrix'!V318,0),IF('CLINs &amp; Ceiling Rates'!$D$252="F&amp;E",'Labor Loading Matrix'!W318,0),IF('CLINs &amp; Ceiling Rates'!$D$253="F&amp;E",'Labor Loading Matrix'!X318,0),IF('CLINs &amp; Ceiling Rates'!$D$254="F&amp;E",'Labor Loading Matrix'!Y318,0),IF('CLINs &amp; Ceiling Rates'!$D$255="F&amp;E",'Labor Loading Matrix'!Z318,0),IF('CLINs &amp; Ceiling Rates'!$D$256="F&amp;E",'Labor Loading Matrix'!AA318,0))</f>
        <v>0</v>
      </c>
      <c r="G318" s="175">
        <f>SUM(IF('CLINs &amp; Ceiling Rates'!$D$237="R&amp;D",'Labor Loading Matrix'!H318,0),IF('CLINs &amp; Ceiling Rates'!$D$238="R&amp;D",'Labor Loading Matrix'!I318,0),IF('CLINs &amp; Ceiling Rates'!$D$239="R&amp;D",'Labor Loading Matrix'!J318,0),IF('CLINs &amp; Ceiling Rates'!$D$240="R&amp;D",'Labor Loading Matrix'!K318,0),IF('CLINs &amp; Ceiling Rates'!$D$241="R&amp;D",'Labor Loading Matrix'!L318,0),IF('CLINs &amp; Ceiling Rates'!$D$242="R&amp;D",'Labor Loading Matrix'!M318,0),IF('CLINs &amp; Ceiling Rates'!$D$243="R&amp;D",'Labor Loading Matrix'!N318,0),IF('CLINs &amp; Ceiling Rates'!$D$244="R&amp;D",'Labor Loading Matrix'!O318,0),IF('CLINs &amp; Ceiling Rates'!$D$245="R&amp;D",'Labor Loading Matrix'!P318,0),IF('CLINs &amp; Ceiling Rates'!$D$246="R&amp;D",'Labor Loading Matrix'!Q318,0),IF('CLINs &amp; Ceiling Rates'!$D$247="R&amp;D",'Labor Loading Matrix'!R318,0),IF('CLINs &amp; Ceiling Rates'!$D$248="R&amp;D",'Labor Loading Matrix'!S318,0),IF('CLINs &amp; Ceiling Rates'!$D$249="R&amp;D",'Labor Loading Matrix'!T318,0),IF('CLINs &amp; Ceiling Rates'!$D$250="R&amp;D",'Labor Loading Matrix'!U318,0),IF('CLINs &amp; Ceiling Rates'!$D$251="R&amp;D",'Labor Loading Matrix'!V318,0),IF('CLINs &amp; Ceiling Rates'!$D$252="R&amp;D",'Labor Loading Matrix'!W318,0),IF('CLINs &amp; Ceiling Rates'!$D$253="R&amp;D",'Labor Loading Matrix'!X318,0),IF('CLINs &amp; Ceiling Rates'!$D$254="R&amp;D",'Labor Loading Matrix'!Y318,0),IF('CLINs &amp; Ceiling Rates'!$D$255="R&amp;D",'Labor Loading Matrix'!Z318,0),IF('CLINs &amp; Ceiling Rates'!$D$256="R&amp;D",'Labor Loading Matrix'!AA318,0))</f>
        <v>0</v>
      </c>
      <c r="H318" s="136"/>
      <c r="I318" s="136"/>
      <c r="J318" s="136"/>
      <c r="K318" s="136"/>
      <c r="L318" s="136"/>
      <c r="M318" s="136"/>
      <c r="N318" s="136"/>
      <c r="O318" s="136"/>
      <c r="P318" s="136"/>
      <c r="Q318" s="136"/>
      <c r="R318" s="136"/>
      <c r="S318" s="136"/>
      <c r="T318" s="136"/>
      <c r="U318" s="136"/>
      <c r="V318" s="136"/>
      <c r="W318" s="136"/>
      <c r="X318" s="136"/>
      <c r="Y318" s="136"/>
      <c r="Z318" s="136"/>
      <c r="AA318" s="136"/>
    </row>
    <row r="319" spans="1:27" s="73" customFormat="1" ht="18" hidden="1" customHeight="1" x14ac:dyDescent="0.25">
      <c r="A319" s="173">
        <f>'CLINs &amp; Ceiling Rates'!B106</f>
        <v>0</v>
      </c>
      <c r="B319" s="173">
        <f>'CLINs &amp; Ceiling Rates'!C106</f>
        <v>0</v>
      </c>
      <c r="C319" s="174" t="str">
        <f>'CLINs &amp; Ceiling Rates'!$G106</f>
        <v/>
      </c>
      <c r="D319" s="211">
        <f>IF('CLINs &amp; Ceiling Rates'!D335="",SUM('Labor Loading Matrix'!H319:AA319),SUM(E319:F319))</f>
        <v>0</v>
      </c>
      <c r="E319" s="175">
        <f>SUM(IF('CLINs &amp; Ceiling Rates'!$D$237="OPS",'Labor Loading Matrix'!H319,0),IF('CLINs &amp; Ceiling Rates'!$D$238="OPS",'Labor Loading Matrix'!I319,0),IF('CLINs &amp; Ceiling Rates'!$D$239="OPS",'Labor Loading Matrix'!J319,0),IF('CLINs &amp; Ceiling Rates'!$D$240="OPS",'Labor Loading Matrix'!K319,0),IF('CLINs &amp; Ceiling Rates'!$D$241="OPS",'Labor Loading Matrix'!L319,0),IF('CLINs &amp; Ceiling Rates'!$D$242="OPS",'Labor Loading Matrix'!M319,0),IF('CLINs &amp; Ceiling Rates'!$D$243="OPS",'Labor Loading Matrix'!N319,0),IF('CLINs &amp; Ceiling Rates'!$D$244="OPS",'Labor Loading Matrix'!O319,0),IF('CLINs &amp; Ceiling Rates'!$D$245="OPS",'Labor Loading Matrix'!P319,0),IF('CLINs &amp; Ceiling Rates'!$D$246="OPS",'Labor Loading Matrix'!Q319,0),IF('CLINs &amp; Ceiling Rates'!$D$247="OPS",'Labor Loading Matrix'!R319,0),IF('CLINs &amp; Ceiling Rates'!$D$248="OPS",'Labor Loading Matrix'!S319,0),IF('CLINs &amp; Ceiling Rates'!$D$249="OPS",'Labor Loading Matrix'!T319,0),IF('CLINs &amp; Ceiling Rates'!$D$250="OPS",'Labor Loading Matrix'!U319,0),IF('CLINs &amp; Ceiling Rates'!$D$251="OPS",'Labor Loading Matrix'!V319,0),IF('CLINs &amp; Ceiling Rates'!$D$252="OPS",'Labor Loading Matrix'!W319,0),IF('CLINs &amp; Ceiling Rates'!$D$253="OPS",'Labor Loading Matrix'!X319,0),IF('CLINs &amp; Ceiling Rates'!$D$254="OPS",'Labor Loading Matrix'!Y319,0),IF('CLINs &amp; Ceiling Rates'!$D$255="OPS",'Labor Loading Matrix'!Z319,0),IF('CLINs &amp; Ceiling Rates'!$D$256="OPS",'Labor Loading Matrix'!AA319,0))</f>
        <v>0</v>
      </c>
      <c r="F319" s="175">
        <f>SUM(IF('CLINs &amp; Ceiling Rates'!$D$237="F&amp;E",'Labor Loading Matrix'!H319,0),IF('CLINs &amp; Ceiling Rates'!$D$238="F&amp;E",'Labor Loading Matrix'!I319,0),IF('CLINs &amp; Ceiling Rates'!$D$239="F&amp;E",'Labor Loading Matrix'!J319,0),IF('CLINs &amp; Ceiling Rates'!$D$240="F&amp;E",'Labor Loading Matrix'!K319,0),IF('CLINs &amp; Ceiling Rates'!$D$241="F&amp;E",'Labor Loading Matrix'!L319,0),IF('CLINs &amp; Ceiling Rates'!$D$242="F&amp;E",'Labor Loading Matrix'!M319,0),IF('CLINs &amp; Ceiling Rates'!$D$243="F&amp;E",'Labor Loading Matrix'!N319,0),IF('CLINs &amp; Ceiling Rates'!$D$244="F&amp;E",'Labor Loading Matrix'!O319,0),IF('CLINs &amp; Ceiling Rates'!$D$245="F&amp;E",'Labor Loading Matrix'!P319,0),IF('CLINs &amp; Ceiling Rates'!$D$246="F&amp;E",'Labor Loading Matrix'!Q319,0),IF('CLINs &amp; Ceiling Rates'!$D$247="F&amp;E",'Labor Loading Matrix'!R319,0),IF('CLINs &amp; Ceiling Rates'!$D$248="F&amp;E",'Labor Loading Matrix'!S319,0),IF('CLINs &amp; Ceiling Rates'!$D$249="F&amp;E",'Labor Loading Matrix'!T319,0),IF('CLINs &amp; Ceiling Rates'!$D$250="F&amp;E",'Labor Loading Matrix'!U319,0),IF('CLINs &amp; Ceiling Rates'!$D$251="F&amp;E",'Labor Loading Matrix'!V319,0),IF('CLINs &amp; Ceiling Rates'!$D$252="F&amp;E",'Labor Loading Matrix'!W319,0),IF('CLINs &amp; Ceiling Rates'!$D$253="F&amp;E",'Labor Loading Matrix'!X319,0),IF('CLINs &amp; Ceiling Rates'!$D$254="F&amp;E",'Labor Loading Matrix'!Y319,0),IF('CLINs &amp; Ceiling Rates'!$D$255="F&amp;E",'Labor Loading Matrix'!Z319,0),IF('CLINs &amp; Ceiling Rates'!$D$256="F&amp;E",'Labor Loading Matrix'!AA319,0))</f>
        <v>0</v>
      </c>
      <c r="G319" s="175">
        <f>SUM(IF('CLINs &amp; Ceiling Rates'!$D$237="R&amp;D",'Labor Loading Matrix'!H319,0),IF('CLINs &amp; Ceiling Rates'!$D$238="R&amp;D",'Labor Loading Matrix'!I319,0),IF('CLINs &amp; Ceiling Rates'!$D$239="R&amp;D",'Labor Loading Matrix'!J319,0),IF('CLINs &amp; Ceiling Rates'!$D$240="R&amp;D",'Labor Loading Matrix'!K319,0),IF('CLINs &amp; Ceiling Rates'!$D$241="R&amp;D",'Labor Loading Matrix'!L319,0),IF('CLINs &amp; Ceiling Rates'!$D$242="R&amp;D",'Labor Loading Matrix'!M319,0),IF('CLINs &amp; Ceiling Rates'!$D$243="R&amp;D",'Labor Loading Matrix'!N319,0),IF('CLINs &amp; Ceiling Rates'!$D$244="R&amp;D",'Labor Loading Matrix'!O319,0),IF('CLINs &amp; Ceiling Rates'!$D$245="R&amp;D",'Labor Loading Matrix'!P319,0),IF('CLINs &amp; Ceiling Rates'!$D$246="R&amp;D",'Labor Loading Matrix'!Q319,0),IF('CLINs &amp; Ceiling Rates'!$D$247="R&amp;D",'Labor Loading Matrix'!R319,0),IF('CLINs &amp; Ceiling Rates'!$D$248="R&amp;D",'Labor Loading Matrix'!S319,0),IF('CLINs &amp; Ceiling Rates'!$D$249="R&amp;D",'Labor Loading Matrix'!T319,0),IF('CLINs &amp; Ceiling Rates'!$D$250="R&amp;D",'Labor Loading Matrix'!U319,0),IF('CLINs &amp; Ceiling Rates'!$D$251="R&amp;D",'Labor Loading Matrix'!V319,0),IF('CLINs &amp; Ceiling Rates'!$D$252="R&amp;D",'Labor Loading Matrix'!W319,0),IF('CLINs &amp; Ceiling Rates'!$D$253="R&amp;D",'Labor Loading Matrix'!X319,0),IF('CLINs &amp; Ceiling Rates'!$D$254="R&amp;D",'Labor Loading Matrix'!Y319,0),IF('CLINs &amp; Ceiling Rates'!$D$255="R&amp;D",'Labor Loading Matrix'!Z319,0),IF('CLINs &amp; Ceiling Rates'!$D$256="R&amp;D",'Labor Loading Matrix'!AA319,0))</f>
        <v>0</v>
      </c>
      <c r="H319" s="136"/>
      <c r="I319" s="136"/>
      <c r="J319" s="136"/>
      <c r="K319" s="136"/>
      <c r="L319" s="136"/>
      <c r="M319" s="136"/>
      <c r="N319" s="136"/>
      <c r="O319" s="136"/>
      <c r="P319" s="136"/>
      <c r="Q319" s="136"/>
      <c r="R319" s="136"/>
      <c r="S319" s="136"/>
      <c r="T319" s="136"/>
      <c r="U319" s="136"/>
      <c r="V319" s="136"/>
      <c r="W319" s="136"/>
      <c r="X319" s="136"/>
      <c r="Y319" s="136"/>
      <c r="Z319" s="136"/>
      <c r="AA319" s="136"/>
    </row>
    <row r="320" spans="1:27" s="73" customFormat="1" ht="18" hidden="1" customHeight="1" x14ac:dyDescent="0.25">
      <c r="A320" s="173">
        <f>'CLINs &amp; Ceiling Rates'!B107</f>
        <v>0</v>
      </c>
      <c r="B320" s="173">
        <f>'CLINs &amp; Ceiling Rates'!C107</f>
        <v>0</v>
      </c>
      <c r="C320" s="174" t="str">
        <f>'CLINs &amp; Ceiling Rates'!$G107</f>
        <v/>
      </c>
      <c r="D320" s="211">
        <f>IF('CLINs &amp; Ceiling Rates'!D336="",SUM('Labor Loading Matrix'!H320:AA320),SUM(E320:F320))</f>
        <v>0</v>
      </c>
      <c r="E320" s="175">
        <f>SUM(IF('CLINs &amp; Ceiling Rates'!$D$237="OPS",'Labor Loading Matrix'!H320,0),IF('CLINs &amp; Ceiling Rates'!$D$238="OPS",'Labor Loading Matrix'!I320,0),IF('CLINs &amp; Ceiling Rates'!$D$239="OPS",'Labor Loading Matrix'!J320,0),IF('CLINs &amp; Ceiling Rates'!$D$240="OPS",'Labor Loading Matrix'!K320,0),IF('CLINs &amp; Ceiling Rates'!$D$241="OPS",'Labor Loading Matrix'!L320,0),IF('CLINs &amp; Ceiling Rates'!$D$242="OPS",'Labor Loading Matrix'!M320,0),IF('CLINs &amp; Ceiling Rates'!$D$243="OPS",'Labor Loading Matrix'!N320,0),IF('CLINs &amp; Ceiling Rates'!$D$244="OPS",'Labor Loading Matrix'!O320,0),IF('CLINs &amp; Ceiling Rates'!$D$245="OPS",'Labor Loading Matrix'!P320,0),IF('CLINs &amp; Ceiling Rates'!$D$246="OPS",'Labor Loading Matrix'!Q320,0),IF('CLINs &amp; Ceiling Rates'!$D$247="OPS",'Labor Loading Matrix'!R320,0),IF('CLINs &amp; Ceiling Rates'!$D$248="OPS",'Labor Loading Matrix'!S320,0),IF('CLINs &amp; Ceiling Rates'!$D$249="OPS",'Labor Loading Matrix'!T320,0),IF('CLINs &amp; Ceiling Rates'!$D$250="OPS",'Labor Loading Matrix'!U320,0),IF('CLINs &amp; Ceiling Rates'!$D$251="OPS",'Labor Loading Matrix'!V320,0),IF('CLINs &amp; Ceiling Rates'!$D$252="OPS",'Labor Loading Matrix'!W320,0),IF('CLINs &amp; Ceiling Rates'!$D$253="OPS",'Labor Loading Matrix'!X320,0),IF('CLINs &amp; Ceiling Rates'!$D$254="OPS",'Labor Loading Matrix'!Y320,0),IF('CLINs &amp; Ceiling Rates'!$D$255="OPS",'Labor Loading Matrix'!Z320,0),IF('CLINs &amp; Ceiling Rates'!$D$256="OPS",'Labor Loading Matrix'!AA320,0))</f>
        <v>0</v>
      </c>
      <c r="F320" s="175">
        <f>SUM(IF('CLINs &amp; Ceiling Rates'!$D$237="F&amp;E",'Labor Loading Matrix'!H320,0),IF('CLINs &amp; Ceiling Rates'!$D$238="F&amp;E",'Labor Loading Matrix'!I320,0),IF('CLINs &amp; Ceiling Rates'!$D$239="F&amp;E",'Labor Loading Matrix'!J320,0),IF('CLINs &amp; Ceiling Rates'!$D$240="F&amp;E",'Labor Loading Matrix'!K320,0),IF('CLINs &amp; Ceiling Rates'!$D$241="F&amp;E",'Labor Loading Matrix'!L320,0),IF('CLINs &amp; Ceiling Rates'!$D$242="F&amp;E",'Labor Loading Matrix'!M320,0),IF('CLINs &amp; Ceiling Rates'!$D$243="F&amp;E",'Labor Loading Matrix'!N320,0),IF('CLINs &amp; Ceiling Rates'!$D$244="F&amp;E",'Labor Loading Matrix'!O320,0),IF('CLINs &amp; Ceiling Rates'!$D$245="F&amp;E",'Labor Loading Matrix'!P320,0),IF('CLINs &amp; Ceiling Rates'!$D$246="F&amp;E",'Labor Loading Matrix'!Q320,0),IF('CLINs &amp; Ceiling Rates'!$D$247="F&amp;E",'Labor Loading Matrix'!R320,0),IF('CLINs &amp; Ceiling Rates'!$D$248="F&amp;E",'Labor Loading Matrix'!S320,0),IF('CLINs &amp; Ceiling Rates'!$D$249="F&amp;E",'Labor Loading Matrix'!T320,0),IF('CLINs &amp; Ceiling Rates'!$D$250="F&amp;E",'Labor Loading Matrix'!U320,0),IF('CLINs &amp; Ceiling Rates'!$D$251="F&amp;E",'Labor Loading Matrix'!V320,0),IF('CLINs &amp; Ceiling Rates'!$D$252="F&amp;E",'Labor Loading Matrix'!W320,0),IF('CLINs &amp; Ceiling Rates'!$D$253="F&amp;E",'Labor Loading Matrix'!X320,0),IF('CLINs &amp; Ceiling Rates'!$D$254="F&amp;E",'Labor Loading Matrix'!Y320,0),IF('CLINs &amp; Ceiling Rates'!$D$255="F&amp;E",'Labor Loading Matrix'!Z320,0),IF('CLINs &amp; Ceiling Rates'!$D$256="F&amp;E",'Labor Loading Matrix'!AA320,0))</f>
        <v>0</v>
      </c>
      <c r="G320" s="175">
        <f>SUM(IF('CLINs &amp; Ceiling Rates'!$D$237="R&amp;D",'Labor Loading Matrix'!H320,0),IF('CLINs &amp; Ceiling Rates'!$D$238="R&amp;D",'Labor Loading Matrix'!I320,0),IF('CLINs &amp; Ceiling Rates'!$D$239="R&amp;D",'Labor Loading Matrix'!J320,0),IF('CLINs &amp; Ceiling Rates'!$D$240="R&amp;D",'Labor Loading Matrix'!K320,0),IF('CLINs &amp; Ceiling Rates'!$D$241="R&amp;D",'Labor Loading Matrix'!L320,0),IF('CLINs &amp; Ceiling Rates'!$D$242="R&amp;D",'Labor Loading Matrix'!M320,0),IF('CLINs &amp; Ceiling Rates'!$D$243="R&amp;D",'Labor Loading Matrix'!N320,0),IF('CLINs &amp; Ceiling Rates'!$D$244="R&amp;D",'Labor Loading Matrix'!O320,0),IF('CLINs &amp; Ceiling Rates'!$D$245="R&amp;D",'Labor Loading Matrix'!P320,0),IF('CLINs &amp; Ceiling Rates'!$D$246="R&amp;D",'Labor Loading Matrix'!Q320,0),IF('CLINs &amp; Ceiling Rates'!$D$247="R&amp;D",'Labor Loading Matrix'!R320,0),IF('CLINs &amp; Ceiling Rates'!$D$248="R&amp;D",'Labor Loading Matrix'!S320,0),IF('CLINs &amp; Ceiling Rates'!$D$249="R&amp;D",'Labor Loading Matrix'!T320,0),IF('CLINs &amp; Ceiling Rates'!$D$250="R&amp;D",'Labor Loading Matrix'!U320,0),IF('CLINs &amp; Ceiling Rates'!$D$251="R&amp;D",'Labor Loading Matrix'!V320,0),IF('CLINs &amp; Ceiling Rates'!$D$252="R&amp;D",'Labor Loading Matrix'!W320,0),IF('CLINs &amp; Ceiling Rates'!$D$253="R&amp;D",'Labor Loading Matrix'!X320,0),IF('CLINs &amp; Ceiling Rates'!$D$254="R&amp;D",'Labor Loading Matrix'!Y320,0),IF('CLINs &amp; Ceiling Rates'!$D$255="R&amp;D",'Labor Loading Matrix'!Z320,0),IF('CLINs &amp; Ceiling Rates'!$D$256="R&amp;D",'Labor Loading Matrix'!AA320,0))</f>
        <v>0</v>
      </c>
      <c r="H320" s="136"/>
      <c r="I320" s="136"/>
      <c r="J320" s="136"/>
      <c r="K320" s="136"/>
      <c r="L320" s="136"/>
      <c r="M320" s="136"/>
      <c r="N320" s="136"/>
      <c r="O320" s="136"/>
      <c r="P320" s="136"/>
      <c r="Q320" s="136"/>
      <c r="R320" s="136"/>
      <c r="S320" s="136"/>
      <c r="T320" s="136"/>
      <c r="U320" s="136"/>
      <c r="V320" s="136"/>
      <c r="W320" s="136"/>
      <c r="X320" s="136"/>
      <c r="Y320" s="136"/>
      <c r="Z320" s="136"/>
      <c r="AA320" s="136"/>
    </row>
    <row r="321" spans="1:27" s="73" customFormat="1" ht="18" hidden="1" customHeight="1" x14ac:dyDescent="0.25">
      <c r="A321" s="173">
        <f>'CLINs &amp; Ceiling Rates'!B108</f>
        <v>0</v>
      </c>
      <c r="B321" s="173">
        <f>'CLINs &amp; Ceiling Rates'!C108</f>
        <v>0</v>
      </c>
      <c r="C321" s="174" t="str">
        <f>'CLINs &amp; Ceiling Rates'!$G108</f>
        <v/>
      </c>
      <c r="D321" s="211">
        <f>IF('CLINs &amp; Ceiling Rates'!D337="",SUM('Labor Loading Matrix'!H321:AA321),SUM(E321:F321))</f>
        <v>0</v>
      </c>
      <c r="E321" s="175">
        <f>SUM(IF('CLINs &amp; Ceiling Rates'!$D$237="OPS",'Labor Loading Matrix'!H321,0),IF('CLINs &amp; Ceiling Rates'!$D$238="OPS",'Labor Loading Matrix'!I321,0),IF('CLINs &amp; Ceiling Rates'!$D$239="OPS",'Labor Loading Matrix'!J321,0),IF('CLINs &amp; Ceiling Rates'!$D$240="OPS",'Labor Loading Matrix'!K321,0),IF('CLINs &amp; Ceiling Rates'!$D$241="OPS",'Labor Loading Matrix'!L321,0),IF('CLINs &amp; Ceiling Rates'!$D$242="OPS",'Labor Loading Matrix'!M321,0),IF('CLINs &amp; Ceiling Rates'!$D$243="OPS",'Labor Loading Matrix'!N321,0),IF('CLINs &amp; Ceiling Rates'!$D$244="OPS",'Labor Loading Matrix'!O321,0),IF('CLINs &amp; Ceiling Rates'!$D$245="OPS",'Labor Loading Matrix'!P321,0),IF('CLINs &amp; Ceiling Rates'!$D$246="OPS",'Labor Loading Matrix'!Q321,0),IF('CLINs &amp; Ceiling Rates'!$D$247="OPS",'Labor Loading Matrix'!R321,0),IF('CLINs &amp; Ceiling Rates'!$D$248="OPS",'Labor Loading Matrix'!S321,0),IF('CLINs &amp; Ceiling Rates'!$D$249="OPS",'Labor Loading Matrix'!T321,0),IF('CLINs &amp; Ceiling Rates'!$D$250="OPS",'Labor Loading Matrix'!U321,0),IF('CLINs &amp; Ceiling Rates'!$D$251="OPS",'Labor Loading Matrix'!V321,0),IF('CLINs &amp; Ceiling Rates'!$D$252="OPS",'Labor Loading Matrix'!W321,0),IF('CLINs &amp; Ceiling Rates'!$D$253="OPS",'Labor Loading Matrix'!X321,0),IF('CLINs &amp; Ceiling Rates'!$D$254="OPS",'Labor Loading Matrix'!Y321,0),IF('CLINs &amp; Ceiling Rates'!$D$255="OPS",'Labor Loading Matrix'!Z321,0),IF('CLINs &amp; Ceiling Rates'!$D$256="OPS",'Labor Loading Matrix'!AA321,0))</f>
        <v>0</v>
      </c>
      <c r="F321" s="175">
        <f>SUM(IF('CLINs &amp; Ceiling Rates'!$D$237="F&amp;E",'Labor Loading Matrix'!H321,0),IF('CLINs &amp; Ceiling Rates'!$D$238="F&amp;E",'Labor Loading Matrix'!I321,0),IF('CLINs &amp; Ceiling Rates'!$D$239="F&amp;E",'Labor Loading Matrix'!J321,0),IF('CLINs &amp; Ceiling Rates'!$D$240="F&amp;E",'Labor Loading Matrix'!K321,0),IF('CLINs &amp; Ceiling Rates'!$D$241="F&amp;E",'Labor Loading Matrix'!L321,0),IF('CLINs &amp; Ceiling Rates'!$D$242="F&amp;E",'Labor Loading Matrix'!M321,0),IF('CLINs &amp; Ceiling Rates'!$D$243="F&amp;E",'Labor Loading Matrix'!N321,0),IF('CLINs &amp; Ceiling Rates'!$D$244="F&amp;E",'Labor Loading Matrix'!O321,0),IF('CLINs &amp; Ceiling Rates'!$D$245="F&amp;E",'Labor Loading Matrix'!P321,0),IF('CLINs &amp; Ceiling Rates'!$D$246="F&amp;E",'Labor Loading Matrix'!Q321,0),IF('CLINs &amp; Ceiling Rates'!$D$247="F&amp;E",'Labor Loading Matrix'!R321,0),IF('CLINs &amp; Ceiling Rates'!$D$248="F&amp;E",'Labor Loading Matrix'!S321,0),IF('CLINs &amp; Ceiling Rates'!$D$249="F&amp;E",'Labor Loading Matrix'!T321,0),IF('CLINs &amp; Ceiling Rates'!$D$250="F&amp;E",'Labor Loading Matrix'!U321,0),IF('CLINs &amp; Ceiling Rates'!$D$251="F&amp;E",'Labor Loading Matrix'!V321,0),IF('CLINs &amp; Ceiling Rates'!$D$252="F&amp;E",'Labor Loading Matrix'!W321,0),IF('CLINs &amp; Ceiling Rates'!$D$253="F&amp;E",'Labor Loading Matrix'!X321,0),IF('CLINs &amp; Ceiling Rates'!$D$254="F&amp;E",'Labor Loading Matrix'!Y321,0),IF('CLINs &amp; Ceiling Rates'!$D$255="F&amp;E",'Labor Loading Matrix'!Z321,0),IF('CLINs &amp; Ceiling Rates'!$D$256="F&amp;E",'Labor Loading Matrix'!AA321,0))</f>
        <v>0</v>
      </c>
      <c r="G321" s="175">
        <f>SUM(IF('CLINs &amp; Ceiling Rates'!$D$237="R&amp;D",'Labor Loading Matrix'!H321,0),IF('CLINs &amp; Ceiling Rates'!$D$238="R&amp;D",'Labor Loading Matrix'!I321,0),IF('CLINs &amp; Ceiling Rates'!$D$239="R&amp;D",'Labor Loading Matrix'!J321,0),IF('CLINs &amp; Ceiling Rates'!$D$240="R&amp;D",'Labor Loading Matrix'!K321,0),IF('CLINs &amp; Ceiling Rates'!$D$241="R&amp;D",'Labor Loading Matrix'!L321,0),IF('CLINs &amp; Ceiling Rates'!$D$242="R&amp;D",'Labor Loading Matrix'!M321,0),IF('CLINs &amp; Ceiling Rates'!$D$243="R&amp;D",'Labor Loading Matrix'!N321,0),IF('CLINs &amp; Ceiling Rates'!$D$244="R&amp;D",'Labor Loading Matrix'!O321,0),IF('CLINs &amp; Ceiling Rates'!$D$245="R&amp;D",'Labor Loading Matrix'!P321,0),IF('CLINs &amp; Ceiling Rates'!$D$246="R&amp;D",'Labor Loading Matrix'!Q321,0),IF('CLINs &amp; Ceiling Rates'!$D$247="R&amp;D",'Labor Loading Matrix'!R321,0),IF('CLINs &amp; Ceiling Rates'!$D$248="R&amp;D",'Labor Loading Matrix'!S321,0),IF('CLINs &amp; Ceiling Rates'!$D$249="R&amp;D",'Labor Loading Matrix'!T321,0),IF('CLINs &amp; Ceiling Rates'!$D$250="R&amp;D",'Labor Loading Matrix'!U321,0),IF('CLINs &amp; Ceiling Rates'!$D$251="R&amp;D",'Labor Loading Matrix'!V321,0),IF('CLINs &amp; Ceiling Rates'!$D$252="R&amp;D",'Labor Loading Matrix'!W321,0),IF('CLINs &amp; Ceiling Rates'!$D$253="R&amp;D",'Labor Loading Matrix'!X321,0),IF('CLINs &amp; Ceiling Rates'!$D$254="R&amp;D",'Labor Loading Matrix'!Y321,0),IF('CLINs &amp; Ceiling Rates'!$D$255="R&amp;D",'Labor Loading Matrix'!Z321,0),IF('CLINs &amp; Ceiling Rates'!$D$256="R&amp;D",'Labor Loading Matrix'!AA321,0))</f>
        <v>0</v>
      </c>
      <c r="H321" s="136"/>
      <c r="I321" s="136"/>
      <c r="J321" s="136"/>
      <c r="K321" s="136"/>
      <c r="L321" s="136"/>
      <c r="M321" s="136"/>
      <c r="N321" s="136"/>
      <c r="O321" s="136"/>
      <c r="P321" s="136"/>
      <c r="Q321" s="136"/>
      <c r="R321" s="136"/>
      <c r="S321" s="136"/>
      <c r="T321" s="136"/>
      <c r="U321" s="136"/>
      <c r="V321" s="136"/>
      <c r="W321" s="136"/>
      <c r="X321" s="136"/>
      <c r="Y321" s="136"/>
      <c r="Z321" s="136"/>
      <c r="AA321" s="136"/>
    </row>
    <row r="322" spans="1:27" s="73" customFormat="1" ht="18" hidden="1" customHeight="1" x14ac:dyDescent="0.25">
      <c r="A322" s="173">
        <f>'CLINs &amp; Ceiling Rates'!B109</f>
        <v>0</v>
      </c>
      <c r="B322" s="173">
        <f>'CLINs &amp; Ceiling Rates'!C109</f>
        <v>0</v>
      </c>
      <c r="C322" s="174" t="str">
        <f>'CLINs &amp; Ceiling Rates'!$G109</f>
        <v/>
      </c>
      <c r="D322" s="211">
        <f>IF('CLINs &amp; Ceiling Rates'!D338="",SUM('Labor Loading Matrix'!H322:AA322),SUM(E322:F322))</f>
        <v>0</v>
      </c>
      <c r="E322" s="175">
        <f>SUM(IF('CLINs &amp; Ceiling Rates'!$D$237="OPS",'Labor Loading Matrix'!H322,0),IF('CLINs &amp; Ceiling Rates'!$D$238="OPS",'Labor Loading Matrix'!I322,0),IF('CLINs &amp; Ceiling Rates'!$D$239="OPS",'Labor Loading Matrix'!J322,0),IF('CLINs &amp; Ceiling Rates'!$D$240="OPS",'Labor Loading Matrix'!K322,0),IF('CLINs &amp; Ceiling Rates'!$D$241="OPS",'Labor Loading Matrix'!L322,0),IF('CLINs &amp; Ceiling Rates'!$D$242="OPS",'Labor Loading Matrix'!M322,0),IF('CLINs &amp; Ceiling Rates'!$D$243="OPS",'Labor Loading Matrix'!N322,0),IF('CLINs &amp; Ceiling Rates'!$D$244="OPS",'Labor Loading Matrix'!O322,0),IF('CLINs &amp; Ceiling Rates'!$D$245="OPS",'Labor Loading Matrix'!P322,0),IF('CLINs &amp; Ceiling Rates'!$D$246="OPS",'Labor Loading Matrix'!Q322,0),IF('CLINs &amp; Ceiling Rates'!$D$247="OPS",'Labor Loading Matrix'!R322,0),IF('CLINs &amp; Ceiling Rates'!$D$248="OPS",'Labor Loading Matrix'!S322,0),IF('CLINs &amp; Ceiling Rates'!$D$249="OPS",'Labor Loading Matrix'!T322,0),IF('CLINs &amp; Ceiling Rates'!$D$250="OPS",'Labor Loading Matrix'!U322,0),IF('CLINs &amp; Ceiling Rates'!$D$251="OPS",'Labor Loading Matrix'!V322,0),IF('CLINs &amp; Ceiling Rates'!$D$252="OPS",'Labor Loading Matrix'!W322,0),IF('CLINs &amp; Ceiling Rates'!$D$253="OPS",'Labor Loading Matrix'!X322,0),IF('CLINs &amp; Ceiling Rates'!$D$254="OPS",'Labor Loading Matrix'!Y322,0),IF('CLINs &amp; Ceiling Rates'!$D$255="OPS",'Labor Loading Matrix'!Z322,0),IF('CLINs &amp; Ceiling Rates'!$D$256="OPS",'Labor Loading Matrix'!AA322,0))</f>
        <v>0</v>
      </c>
      <c r="F322" s="175">
        <f>SUM(IF('CLINs &amp; Ceiling Rates'!$D$237="F&amp;E",'Labor Loading Matrix'!H322,0),IF('CLINs &amp; Ceiling Rates'!$D$238="F&amp;E",'Labor Loading Matrix'!I322,0),IF('CLINs &amp; Ceiling Rates'!$D$239="F&amp;E",'Labor Loading Matrix'!J322,0),IF('CLINs &amp; Ceiling Rates'!$D$240="F&amp;E",'Labor Loading Matrix'!K322,0),IF('CLINs &amp; Ceiling Rates'!$D$241="F&amp;E",'Labor Loading Matrix'!L322,0),IF('CLINs &amp; Ceiling Rates'!$D$242="F&amp;E",'Labor Loading Matrix'!M322,0),IF('CLINs &amp; Ceiling Rates'!$D$243="F&amp;E",'Labor Loading Matrix'!N322,0),IF('CLINs &amp; Ceiling Rates'!$D$244="F&amp;E",'Labor Loading Matrix'!O322,0),IF('CLINs &amp; Ceiling Rates'!$D$245="F&amp;E",'Labor Loading Matrix'!P322,0),IF('CLINs &amp; Ceiling Rates'!$D$246="F&amp;E",'Labor Loading Matrix'!Q322,0),IF('CLINs &amp; Ceiling Rates'!$D$247="F&amp;E",'Labor Loading Matrix'!R322,0),IF('CLINs &amp; Ceiling Rates'!$D$248="F&amp;E",'Labor Loading Matrix'!S322,0),IF('CLINs &amp; Ceiling Rates'!$D$249="F&amp;E",'Labor Loading Matrix'!T322,0),IF('CLINs &amp; Ceiling Rates'!$D$250="F&amp;E",'Labor Loading Matrix'!U322,0),IF('CLINs &amp; Ceiling Rates'!$D$251="F&amp;E",'Labor Loading Matrix'!V322,0),IF('CLINs &amp; Ceiling Rates'!$D$252="F&amp;E",'Labor Loading Matrix'!W322,0),IF('CLINs &amp; Ceiling Rates'!$D$253="F&amp;E",'Labor Loading Matrix'!X322,0),IF('CLINs &amp; Ceiling Rates'!$D$254="F&amp;E",'Labor Loading Matrix'!Y322,0),IF('CLINs &amp; Ceiling Rates'!$D$255="F&amp;E",'Labor Loading Matrix'!Z322,0),IF('CLINs &amp; Ceiling Rates'!$D$256="F&amp;E",'Labor Loading Matrix'!AA322,0))</f>
        <v>0</v>
      </c>
      <c r="G322" s="175">
        <f>SUM(IF('CLINs &amp; Ceiling Rates'!$D$237="R&amp;D",'Labor Loading Matrix'!H322,0),IF('CLINs &amp; Ceiling Rates'!$D$238="R&amp;D",'Labor Loading Matrix'!I322,0),IF('CLINs &amp; Ceiling Rates'!$D$239="R&amp;D",'Labor Loading Matrix'!J322,0),IF('CLINs &amp; Ceiling Rates'!$D$240="R&amp;D",'Labor Loading Matrix'!K322,0),IF('CLINs &amp; Ceiling Rates'!$D$241="R&amp;D",'Labor Loading Matrix'!L322,0),IF('CLINs &amp; Ceiling Rates'!$D$242="R&amp;D",'Labor Loading Matrix'!M322,0),IF('CLINs &amp; Ceiling Rates'!$D$243="R&amp;D",'Labor Loading Matrix'!N322,0),IF('CLINs &amp; Ceiling Rates'!$D$244="R&amp;D",'Labor Loading Matrix'!O322,0),IF('CLINs &amp; Ceiling Rates'!$D$245="R&amp;D",'Labor Loading Matrix'!P322,0),IF('CLINs &amp; Ceiling Rates'!$D$246="R&amp;D",'Labor Loading Matrix'!Q322,0),IF('CLINs &amp; Ceiling Rates'!$D$247="R&amp;D",'Labor Loading Matrix'!R322,0),IF('CLINs &amp; Ceiling Rates'!$D$248="R&amp;D",'Labor Loading Matrix'!S322,0),IF('CLINs &amp; Ceiling Rates'!$D$249="R&amp;D",'Labor Loading Matrix'!T322,0),IF('CLINs &amp; Ceiling Rates'!$D$250="R&amp;D",'Labor Loading Matrix'!U322,0),IF('CLINs &amp; Ceiling Rates'!$D$251="R&amp;D",'Labor Loading Matrix'!V322,0),IF('CLINs &amp; Ceiling Rates'!$D$252="R&amp;D",'Labor Loading Matrix'!W322,0),IF('CLINs &amp; Ceiling Rates'!$D$253="R&amp;D",'Labor Loading Matrix'!X322,0),IF('CLINs &amp; Ceiling Rates'!$D$254="R&amp;D",'Labor Loading Matrix'!Y322,0),IF('CLINs &amp; Ceiling Rates'!$D$255="R&amp;D",'Labor Loading Matrix'!Z322,0),IF('CLINs &amp; Ceiling Rates'!$D$256="R&amp;D",'Labor Loading Matrix'!AA322,0))</f>
        <v>0</v>
      </c>
      <c r="H322" s="136"/>
      <c r="I322" s="136"/>
      <c r="J322" s="136"/>
      <c r="K322" s="136"/>
      <c r="L322" s="136"/>
      <c r="M322" s="136"/>
      <c r="N322" s="136"/>
      <c r="O322" s="136"/>
      <c r="P322" s="136"/>
      <c r="Q322" s="136"/>
      <c r="R322" s="136"/>
      <c r="S322" s="136"/>
      <c r="T322" s="136"/>
      <c r="U322" s="136"/>
      <c r="V322" s="136"/>
      <c r="W322" s="136"/>
      <c r="X322" s="136"/>
      <c r="Y322" s="136"/>
      <c r="Z322" s="136"/>
      <c r="AA322" s="136"/>
    </row>
    <row r="323" spans="1:27" s="73" customFormat="1" ht="18" hidden="1" customHeight="1" x14ac:dyDescent="0.25">
      <c r="A323" s="173">
        <f>'CLINs &amp; Ceiling Rates'!B110</f>
        <v>0</v>
      </c>
      <c r="B323" s="173">
        <f>'CLINs &amp; Ceiling Rates'!C110</f>
        <v>0</v>
      </c>
      <c r="C323" s="174" t="str">
        <f>'CLINs &amp; Ceiling Rates'!$G110</f>
        <v/>
      </c>
      <c r="D323" s="211">
        <f>IF('CLINs &amp; Ceiling Rates'!D339="",SUM('Labor Loading Matrix'!H323:AA323),SUM(E323:F323))</f>
        <v>0</v>
      </c>
      <c r="E323" s="175">
        <f>SUM(IF('CLINs &amp; Ceiling Rates'!$D$237="OPS",'Labor Loading Matrix'!H323,0),IF('CLINs &amp; Ceiling Rates'!$D$238="OPS",'Labor Loading Matrix'!I323,0),IF('CLINs &amp; Ceiling Rates'!$D$239="OPS",'Labor Loading Matrix'!J323,0),IF('CLINs &amp; Ceiling Rates'!$D$240="OPS",'Labor Loading Matrix'!K323,0),IF('CLINs &amp; Ceiling Rates'!$D$241="OPS",'Labor Loading Matrix'!L323,0),IF('CLINs &amp; Ceiling Rates'!$D$242="OPS",'Labor Loading Matrix'!M323,0),IF('CLINs &amp; Ceiling Rates'!$D$243="OPS",'Labor Loading Matrix'!N323,0),IF('CLINs &amp; Ceiling Rates'!$D$244="OPS",'Labor Loading Matrix'!O323,0),IF('CLINs &amp; Ceiling Rates'!$D$245="OPS",'Labor Loading Matrix'!P323,0),IF('CLINs &amp; Ceiling Rates'!$D$246="OPS",'Labor Loading Matrix'!Q323,0),IF('CLINs &amp; Ceiling Rates'!$D$247="OPS",'Labor Loading Matrix'!R323,0),IF('CLINs &amp; Ceiling Rates'!$D$248="OPS",'Labor Loading Matrix'!S323,0),IF('CLINs &amp; Ceiling Rates'!$D$249="OPS",'Labor Loading Matrix'!T323,0),IF('CLINs &amp; Ceiling Rates'!$D$250="OPS",'Labor Loading Matrix'!U323,0),IF('CLINs &amp; Ceiling Rates'!$D$251="OPS",'Labor Loading Matrix'!V323,0),IF('CLINs &amp; Ceiling Rates'!$D$252="OPS",'Labor Loading Matrix'!W323,0),IF('CLINs &amp; Ceiling Rates'!$D$253="OPS",'Labor Loading Matrix'!X323,0),IF('CLINs &amp; Ceiling Rates'!$D$254="OPS",'Labor Loading Matrix'!Y323,0),IF('CLINs &amp; Ceiling Rates'!$D$255="OPS",'Labor Loading Matrix'!Z323,0),IF('CLINs &amp; Ceiling Rates'!$D$256="OPS",'Labor Loading Matrix'!AA323,0))</f>
        <v>0</v>
      </c>
      <c r="F323" s="175">
        <f>SUM(IF('CLINs &amp; Ceiling Rates'!$D$237="F&amp;E",'Labor Loading Matrix'!H323,0),IF('CLINs &amp; Ceiling Rates'!$D$238="F&amp;E",'Labor Loading Matrix'!I323,0),IF('CLINs &amp; Ceiling Rates'!$D$239="F&amp;E",'Labor Loading Matrix'!J323,0),IF('CLINs &amp; Ceiling Rates'!$D$240="F&amp;E",'Labor Loading Matrix'!K323,0),IF('CLINs &amp; Ceiling Rates'!$D$241="F&amp;E",'Labor Loading Matrix'!L323,0),IF('CLINs &amp; Ceiling Rates'!$D$242="F&amp;E",'Labor Loading Matrix'!M323,0),IF('CLINs &amp; Ceiling Rates'!$D$243="F&amp;E",'Labor Loading Matrix'!N323,0),IF('CLINs &amp; Ceiling Rates'!$D$244="F&amp;E",'Labor Loading Matrix'!O323,0),IF('CLINs &amp; Ceiling Rates'!$D$245="F&amp;E",'Labor Loading Matrix'!P323,0),IF('CLINs &amp; Ceiling Rates'!$D$246="F&amp;E",'Labor Loading Matrix'!Q323,0),IF('CLINs &amp; Ceiling Rates'!$D$247="F&amp;E",'Labor Loading Matrix'!R323,0),IF('CLINs &amp; Ceiling Rates'!$D$248="F&amp;E",'Labor Loading Matrix'!S323,0),IF('CLINs &amp; Ceiling Rates'!$D$249="F&amp;E",'Labor Loading Matrix'!T323,0),IF('CLINs &amp; Ceiling Rates'!$D$250="F&amp;E",'Labor Loading Matrix'!U323,0),IF('CLINs &amp; Ceiling Rates'!$D$251="F&amp;E",'Labor Loading Matrix'!V323,0),IF('CLINs &amp; Ceiling Rates'!$D$252="F&amp;E",'Labor Loading Matrix'!W323,0),IF('CLINs &amp; Ceiling Rates'!$D$253="F&amp;E",'Labor Loading Matrix'!X323,0),IF('CLINs &amp; Ceiling Rates'!$D$254="F&amp;E",'Labor Loading Matrix'!Y323,0),IF('CLINs &amp; Ceiling Rates'!$D$255="F&amp;E",'Labor Loading Matrix'!Z323,0),IF('CLINs &amp; Ceiling Rates'!$D$256="F&amp;E",'Labor Loading Matrix'!AA323,0))</f>
        <v>0</v>
      </c>
      <c r="G323" s="175">
        <f>SUM(IF('CLINs &amp; Ceiling Rates'!$D$237="R&amp;D",'Labor Loading Matrix'!H323,0),IF('CLINs &amp; Ceiling Rates'!$D$238="R&amp;D",'Labor Loading Matrix'!I323,0),IF('CLINs &amp; Ceiling Rates'!$D$239="R&amp;D",'Labor Loading Matrix'!J323,0),IF('CLINs &amp; Ceiling Rates'!$D$240="R&amp;D",'Labor Loading Matrix'!K323,0),IF('CLINs &amp; Ceiling Rates'!$D$241="R&amp;D",'Labor Loading Matrix'!L323,0),IF('CLINs &amp; Ceiling Rates'!$D$242="R&amp;D",'Labor Loading Matrix'!M323,0),IF('CLINs &amp; Ceiling Rates'!$D$243="R&amp;D",'Labor Loading Matrix'!N323,0),IF('CLINs &amp; Ceiling Rates'!$D$244="R&amp;D",'Labor Loading Matrix'!O323,0),IF('CLINs &amp; Ceiling Rates'!$D$245="R&amp;D",'Labor Loading Matrix'!P323,0),IF('CLINs &amp; Ceiling Rates'!$D$246="R&amp;D",'Labor Loading Matrix'!Q323,0),IF('CLINs &amp; Ceiling Rates'!$D$247="R&amp;D",'Labor Loading Matrix'!R323,0),IF('CLINs &amp; Ceiling Rates'!$D$248="R&amp;D",'Labor Loading Matrix'!S323,0),IF('CLINs &amp; Ceiling Rates'!$D$249="R&amp;D",'Labor Loading Matrix'!T323,0),IF('CLINs &amp; Ceiling Rates'!$D$250="R&amp;D",'Labor Loading Matrix'!U323,0),IF('CLINs &amp; Ceiling Rates'!$D$251="R&amp;D",'Labor Loading Matrix'!V323,0),IF('CLINs &amp; Ceiling Rates'!$D$252="R&amp;D",'Labor Loading Matrix'!W323,0),IF('CLINs &amp; Ceiling Rates'!$D$253="R&amp;D",'Labor Loading Matrix'!X323,0),IF('CLINs &amp; Ceiling Rates'!$D$254="R&amp;D",'Labor Loading Matrix'!Y323,0),IF('CLINs &amp; Ceiling Rates'!$D$255="R&amp;D",'Labor Loading Matrix'!Z323,0),IF('CLINs &amp; Ceiling Rates'!$D$256="R&amp;D",'Labor Loading Matrix'!AA323,0))</f>
        <v>0</v>
      </c>
      <c r="H323" s="136"/>
      <c r="I323" s="136"/>
      <c r="J323" s="136"/>
      <c r="K323" s="136"/>
      <c r="L323" s="136"/>
      <c r="M323" s="136"/>
      <c r="N323" s="136"/>
      <c r="O323" s="136"/>
      <c r="P323" s="136"/>
      <c r="Q323" s="136"/>
      <c r="R323" s="136"/>
      <c r="S323" s="136"/>
      <c r="T323" s="136"/>
      <c r="U323" s="136"/>
      <c r="V323" s="136"/>
      <c r="W323" s="136"/>
      <c r="X323" s="136"/>
      <c r="Y323" s="136"/>
      <c r="Z323" s="136"/>
      <c r="AA323" s="136"/>
    </row>
    <row r="324" spans="1:27" s="73" customFormat="1" ht="18" hidden="1" customHeight="1" x14ac:dyDescent="0.25">
      <c r="A324" s="173">
        <f>'CLINs &amp; Ceiling Rates'!B111</f>
        <v>0</v>
      </c>
      <c r="B324" s="173">
        <f>'CLINs &amp; Ceiling Rates'!C111</f>
        <v>0</v>
      </c>
      <c r="C324" s="174" t="str">
        <f>'CLINs &amp; Ceiling Rates'!$G111</f>
        <v/>
      </c>
      <c r="D324" s="211">
        <f>IF('CLINs &amp; Ceiling Rates'!D340="",SUM('Labor Loading Matrix'!H324:AA324),SUM(E324:F324))</f>
        <v>0</v>
      </c>
      <c r="E324" s="175">
        <f>SUM(IF('CLINs &amp; Ceiling Rates'!$D$237="OPS",'Labor Loading Matrix'!H324,0),IF('CLINs &amp; Ceiling Rates'!$D$238="OPS",'Labor Loading Matrix'!I324,0),IF('CLINs &amp; Ceiling Rates'!$D$239="OPS",'Labor Loading Matrix'!J324,0),IF('CLINs &amp; Ceiling Rates'!$D$240="OPS",'Labor Loading Matrix'!K324,0),IF('CLINs &amp; Ceiling Rates'!$D$241="OPS",'Labor Loading Matrix'!L324,0),IF('CLINs &amp; Ceiling Rates'!$D$242="OPS",'Labor Loading Matrix'!M324,0),IF('CLINs &amp; Ceiling Rates'!$D$243="OPS",'Labor Loading Matrix'!N324,0),IF('CLINs &amp; Ceiling Rates'!$D$244="OPS",'Labor Loading Matrix'!O324,0),IF('CLINs &amp; Ceiling Rates'!$D$245="OPS",'Labor Loading Matrix'!P324,0),IF('CLINs &amp; Ceiling Rates'!$D$246="OPS",'Labor Loading Matrix'!Q324,0),IF('CLINs &amp; Ceiling Rates'!$D$247="OPS",'Labor Loading Matrix'!R324,0),IF('CLINs &amp; Ceiling Rates'!$D$248="OPS",'Labor Loading Matrix'!S324,0),IF('CLINs &amp; Ceiling Rates'!$D$249="OPS",'Labor Loading Matrix'!T324,0),IF('CLINs &amp; Ceiling Rates'!$D$250="OPS",'Labor Loading Matrix'!U324,0),IF('CLINs &amp; Ceiling Rates'!$D$251="OPS",'Labor Loading Matrix'!V324,0),IF('CLINs &amp; Ceiling Rates'!$D$252="OPS",'Labor Loading Matrix'!W324,0),IF('CLINs &amp; Ceiling Rates'!$D$253="OPS",'Labor Loading Matrix'!X324,0),IF('CLINs &amp; Ceiling Rates'!$D$254="OPS",'Labor Loading Matrix'!Y324,0),IF('CLINs &amp; Ceiling Rates'!$D$255="OPS",'Labor Loading Matrix'!Z324,0),IF('CLINs &amp; Ceiling Rates'!$D$256="OPS",'Labor Loading Matrix'!AA324,0))</f>
        <v>0</v>
      </c>
      <c r="F324" s="175">
        <f>SUM(IF('CLINs &amp; Ceiling Rates'!$D$237="F&amp;E",'Labor Loading Matrix'!H324,0),IF('CLINs &amp; Ceiling Rates'!$D$238="F&amp;E",'Labor Loading Matrix'!I324,0),IF('CLINs &amp; Ceiling Rates'!$D$239="F&amp;E",'Labor Loading Matrix'!J324,0),IF('CLINs &amp; Ceiling Rates'!$D$240="F&amp;E",'Labor Loading Matrix'!K324,0),IF('CLINs &amp; Ceiling Rates'!$D$241="F&amp;E",'Labor Loading Matrix'!L324,0),IF('CLINs &amp; Ceiling Rates'!$D$242="F&amp;E",'Labor Loading Matrix'!M324,0),IF('CLINs &amp; Ceiling Rates'!$D$243="F&amp;E",'Labor Loading Matrix'!N324,0),IF('CLINs &amp; Ceiling Rates'!$D$244="F&amp;E",'Labor Loading Matrix'!O324,0),IF('CLINs &amp; Ceiling Rates'!$D$245="F&amp;E",'Labor Loading Matrix'!P324,0),IF('CLINs &amp; Ceiling Rates'!$D$246="F&amp;E",'Labor Loading Matrix'!Q324,0),IF('CLINs &amp; Ceiling Rates'!$D$247="F&amp;E",'Labor Loading Matrix'!R324,0),IF('CLINs &amp; Ceiling Rates'!$D$248="F&amp;E",'Labor Loading Matrix'!S324,0),IF('CLINs &amp; Ceiling Rates'!$D$249="F&amp;E",'Labor Loading Matrix'!T324,0),IF('CLINs &amp; Ceiling Rates'!$D$250="F&amp;E",'Labor Loading Matrix'!U324,0),IF('CLINs &amp; Ceiling Rates'!$D$251="F&amp;E",'Labor Loading Matrix'!V324,0),IF('CLINs &amp; Ceiling Rates'!$D$252="F&amp;E",'Labor Loading Matrix'!W324,0),IF('CLINs &amp; Ceiling Rates'!$D$253="F&amp;E",'Labor Loading Matrix'!X324,0),IF('CLINs &amp; Ceiling Rates'!$D$254="F&amp;E",'Labor Loading Matrix'!Y324,0),IF('CLINs &amp; Ceiling Rates'!$D$255="F&amp;E",'Labor Loading Matrix'!Z324,0),IF('CLINs &amp; Ceiling Rates'!$D$256="F&amp;E",'Labor Loading Matrix'!AA324,0))</f>
        <v>0</v>
      </c>
      <c r="G324" s="175">
        <f>SUM(IF('CLINs &amp; Ceiling Rates'!$D$237="R&amp;D",'Labor Loading Matrix'!H324,0),IF('CLINs &amp; Ceiling Rates'!$D$238="R&amp;D",'Labor Loading Matrix'!I324,0),IF('CLINs &amp; Ceiling Rates'!$D$239="R&amp;D",'Labor Loading Matrix'!J324,0),IF('CLINs &amp; Ceiling Rates'!$D$240="R&amp;D",'Labor Loading Matrix'!K324,0),IF('CLINs &amp; Ceiling Rates'!$D$241="R&amp;D",'Labor Loading Matrix'!L324,0),IF('CLINs &amp; Ceiling Rates'!$D$242="R&amp;D",'Labor Loading Matrix'!M324,0),IF('CLINs &amp; Ceiling Rates'!$D$243="R&amp;D",'Labor Loading Matrix'!N324,0),IF('CLINs &amp; Ceiling Rates'!$D$244="R&amp;D",'Labor Loading Matrix'!O324,0),IF('CLINs &amp; Ceiling Rates'!$D$245="R&amp;D",'Labor Loading Matrix'!P324,0),IF('CLINs &amp; Ceiling Rates'!$D$246="R&amp;D",'Labor Loading Matrix'!Q324,0),IF('CLINs &amp; Ceiling Rates'!$D$247="R&amp;D",'Labor Loading Matrix'!R324,0),IF('CLINs &amp; Ceiling Rates'!$D$248="R&amp;D",'Labor Loading Matrix'!S324,0),IF('CLINs &amp; Ceiling Rates'!$D$249="R&amp;D",'Labor Loading Matrix'!T324,0),IF('CLINs &amp; Ceiling Rates'!$D$250="R&amp;D",'Labor Loading Matrix'!U324,0),IF('CLINs &amp; Ceiling Rates'!$D$251="R&amp;D",'Labor Loading Matrix'!V324,0),IF('CLINs &amp; Ceiling Rates'!$D$252="R&amp;D",'Labor Loading Matrix'!W324,0),IF('CLINs &amp; Ceiling Rates'!$D$253="R&amp;D",'Labor Loading Matrix'!X324,0),IF('CLINs &amp; Ceiling Rates'!$D$254="R&amp;D",'Labor Loading Matrix'!Y324,0),IF('CLINs &amp; Ceiling Rates'!$D$255="R&amp;D",'Labor Loading Matrix'!Z324,0),IF('CLINs &amp; Ceiling Rates'!$D$256="R&amp;D",'Labor Loading Matrix'!AA324,0))</f>
        <v>0</v>
      </c>
      <c r="H324" s="136"/>
      <c r="I324" s="136"/>
      <c r="J324" s="136"/>
      <c r="K324" s="136"/>
      <c r="L324" s="136"/>
      <c r="M324" s="136"/>
      <c r="N324" s="136"/>
      <c r="O324" s="136"/>
      <c r="P324" s="136"/>
      <c r="Q324" s="136"/>
      <c r="R324" s="136"/>
      <c r="S324" s="136"/>
      <c r="T324" s="136"/>
      <c r="U324" s="136"/>
      <c r="V324" s="136"/>
      <c r="W324" s="136"/>
      <c r="X324" s="136"/>
      <c r="Y324" s="136"/>
      <c r="Z324" s="136"/>
      <c r="AA324" s="136"/>
    </row>
    <row r="325" spans="1:27" s="73" customFormat="1" ht="18" hidden="1" customHeight="1" x14ac:dyDescent="0.25">
      <c r="A325" s="173">
        <f>'CLINs &amp; Ceiling Rates'!B112</f>
        <v>0</v>
      </c>
      <c r="B325" s="173">
        <f>'CLINs &amp; Ceiling Rates'!C112</f>
        <v>0</v>
      </c>
      <c r="C325" s="174" t="str">
        <f>'CLINs &amp; Ceiling Rates'!$G112</f>
        <v/>
      </c>
      <c r="D325" s="211">
        <f>IF('CLINs &amp; Ceiling Rates'!D341="",SUM('Labor Loading Matrix'!H325:AA325),SUM(E325:F325))</f>
        <v>0</v>
      </c>
      <c r="E325" s="175">
        <f>SUM(IF('CLINs &amp; Ceiling Rates'!$D$237="OPS",'Labor Loading Matrix'!H325,0),IF('CLINs &amp; Ceiling Rates'!$D$238="OPS",'Labor Loading Matrix'!I325,0),IF('CLINs &amp; Ceiling Rates'!$D$239="OPS",'Labor Loading Matrix'!J325,0),IF('CLINs &amp; Ceiling Rates'!$D$240="OPS",'Labor Loading Matrix'!K325,0),IF('CLINs &amp; Ceiling Rates'!$D$241="OPS",'Labor Loading Matrix'!L325,0),IF('CLINs &amp; Ceiling Rates'!$D$242="OPS",'Labor Loading Matrix'!M325,0),IF('CLINs &amp; Ceiling Rates'!$D$243="OPS",'Labor Loading Matrix'!N325,0),IF('CLINs &amp; Ceiling Rates'!$D$244="OPS",'Labor Loading Matrix'!O325,0),IF('CLINs &amp; Ceiling Rates'!$D$245="OPS",'Labor Loading Matrix'!P325,0),IF('CLINs &amp; Ceiling Rates'!$D$246="OPS",'Labor Loading Matrix'!Q325,0),IF('CLINs &amp; Ceiling Rates'!$D$247="OPS",'Labor Loading Matrix'!R325,0),IF('CLINs &amp; Ceiling Rates'!$D$248="OPS",'Labor Loading Matrix'!S325,0),IF('CLINs &amp; Ceiling Rates'!$D$249="OPS",'Labor Loading Matrix'!T325,0),IF('CLINs &amp; Ceiling Rates'!$D$250="OPS",'Labor Loading Matrix'!U325,0),IF('CLINs &amp; Ceiling Rates'!$D$251="OPS",'Labor Loading Matrix'!V325,0),IF('CLINs &amp; Ceiling Rates'!$D$252="OPS",'Labor Loading Matrix'!W325,0),IF('CLINs &amp; Ceiling Rates'!$D$253="OPS",'Labor Loading Matrix'!X325,0),IF('CLINs &amp; Ceiling Rates'!$D$254="OPS",'Labor Loading Matrix'!Y325,0),IF('CLINs &amp; Ceiling Rates'!$D$255="OPS",'Labor Loading Matrix'!Z325,0),IF('CLINs &amp; Ceiling Rates'!$D$256="OPS",'Labor Loading Matrix'!AA325,0))</f>
        <v>0</v>
      </c>
      <c r="F325" s="175">
        <f>SUM(IF('CLINs &amp; Ceiling Rates'!$D$237="F&amp;E",'Labor Loading Matrix'!H325,0),IF('CLINs &amp; Ceiling Rates'!$D$238="F&amp;E",'Labor Loading Matrix'!I325,0),IF('CLINs &amp; Ceiling Rates'!$D$239="F&amp;E",'Labor Loading Matrix'!J325,0),IF('CLINs &amp; Ceiling Rates'!$D$240="F&amp;E",'Labor Loading Matrix'!K325,0),IF('CLINs &amp; Ceiling Rates'!$D$241="F&amp;E",'Labor Loading Matrix'!L325,0),IF('CLINs &amp; Ceiling Rates'!$D$242="F&amp;E",'Labor Loading Matrix'!M325,0),IF('CLINs &amp; Ceiling Rates'!$D$243="F&amp;E",'Labor Loading Matrix'!N325,0),IF('CLINs &amp; Ceiling Rates'!$D$244="F&amp;E",'Labor Loading Matrix'!O325,0),IF('CLINs &amp; Ceiling Rates'!$D$245="F&amp;E",'Labor Loading Matrix'!P325,0),IF('CLINs &amp; Ceiling Rates'!$D$246="F&amp;E",'Labor Loading Matrix'!Q325,0),IF('CLINs &amp; Ceiling Rates'!$D$247="F&amp;E",'Labor Loading Matrix'!R325,0),IF('CLINs &amp; Ceiling Rates'!$D$248="F&amp;E",'Labor Loading Matrix'!S325,0),IF('CLINs &amp; Ceiling Rates'!$D$249="F&amp;E",'Labor Loading Matrix'!T325,0),IF('CLINs &amp; Ceiling Rates'!$D$250="F&amp;E",'Labor Loading Matrix'!U325,0),IF('CLINs &amp; Ceiling Rates'!$D$251="F&amp;E",'Labor Loading Matrix'!V325,0),IF('CLINs &amp; Ceiling Rates'!$D$252="F&amp;E",'Labor Loading Matrix'!W325,0),IF('CLINs &amp; Ceiling Rates'!$D$253="F&amp;E",'Labor Loading Matrix'!X325,0),IF('CLINs &amp; Ceiling Rates'!$D$254="F&amp;E",'Labor Loading Matrix'!Y325,0),IF('CLINs &amp; Ceiling Rates'!$D$255="F&amp;E",'Labor Loading Matrix'!Z325,0),IF('CLINs &amp; Ceiling Rates'!$D$256="F&amp;E",'Labor Loading Matrix'!AA325,0))</f>
        <v>0</v>
      </c>
      <c r="G325" s="175">
        <f>SUM(IF('CLINs &amp; Ceiling Rates'!$D$237="R&amp;D",'Labor Loading Matrix'!H325,0),IF('CLINs &amp; Ceiling Rates'!$D$238="R&amp;D",'Labor Loading Matrix'!I325,0),IF('CLINs &amp; Ceiling Rates'!$D$239="R&amp;D",'Labor Loading Matrix'!J325,0),IF('CLINs &amp; Ceiling Rates'!$D$240="R&amp;D",'Labor Loading Matrix'!K325,0),IF('CLINs &amp; Ceiling Rates'!$D$241="R&amp;D",'Labor Loading Matrix'!L325,0),IF('CLINs &amp; Ceiling Rates'!$D$242="R&amp;D",'Labor Loading Matrix'!M325,0),IF('CLINs &amp; Ceiling Rates'!$D$243="R&amp;D",'Labor Loading Matrix'!N325,0),IF('CLINs &amp; Ceiling Rates'!$D$244="R&amp;D",'Labor Loading Matrix'!O325,0),IF('CLINs &amp; Ceiling Rates'!$D$245="R&amp;D",'Labor Loading Matrix'!P325,0),IF('CLINs &amp; Ceiling Rates'!$D$246="R&amp;D",'Labor Loading Matrix'!Q325,0),IF('CLINs &amp; Ceiling Rates'!$D$247="R&amp;D",'Labor Loading Matrix'!R325,0),IF('CLINs &amp; Ceiling Rates'!$D$248="R&amp;D",'Labor Loading Matrix'!S325,0),IF('CLINs &amp; Ceiling Rates'!$D$249="R&amp;D",'Labor Loading Matrix'!T325,0),IF('CLINs &amp; Ceiling Rates'!$D$250="R&amp;D",'Labor Loading Matrix'!U325,0),IF('CLINs &amp; Ceiling Rates'!$D$251="R&amp;D",'Labor Loading Matrix'!V325,0),IF('CLINs &amp; Ceiling Rates'!$D$252="R&amp;D",'Labor Loading Matrix'!W325,0),IF('CLINs &amp; Ceiling Rates'!$D$253="R&amp;D",'Labor Loading Matrix'!X325,0),IF('CLINs &amp; Ceiling Rates'!$D$254="R&amp;D",'Labor Loading Matrix'!Y325,0),IF('CLINs &amp; Ceiling Rates'!$D$255="R&amp;D",'Labor Loading Matrix'!Z325,0),IF('CLINs &amp; Ceiling Rates'!$D$256="R&amp;D",'Labor Loading Matrix'!AA325,0))</f>
        <v>0</v>
      </c>
      <c r="H325" s="136"/>
      <c r="I325" s="136"/>
      <c r="J325" s="136"/>
      <c r="K325" s="136"/>
      <c r="L325" s="136"/>
      <c r="M325" s="136"/>
      <c r="N325" s="136"/>
      <c r="O325" s="136"/>
      <c r="P325" s="136"/>
      <c r="Q325" s="136"/>
      <c r="R325" s="136"/>
      <c r="S325" s="136"/>
      <c r="T325" s="136"/>
      <c r="U325" s="136"/>
      <c r="V325" s="136"/>
      <c r="W325" s="136"/>
      <c r="X325" s="136"/>
      <c r="Y325" s="136"/>
      <c r="Z325" s="136"/>
      <c r="AA325" s="136"/>
    </row>
    <row r="326" spans="1:27" s="73" customFormat="1" ht="18" hidden="1" customHeight="1" x14ac:dyDescent="0.25">
      <c r="A326" s="173">
        <f>'CLINs &amp; Ceiling Rates'!B113</f>
        <v>0</v>
      </c>
      <c r="B326" s="173">
        <f>'CLINs &amp; Ceiling Rates'!C113</f>
        <v>0</v>
      </c>
      <c r="C326" s="174" t="str">
        <f>'CLINs &amp; Ceiling Rates'!$G113</f>
        <v/>
      </c>
      <c r="D326" s="211">
        <f>IF('CLINs &amp; Ceiling Rates'!D342="",SUM('Labor Loading Matrix'!H326:AA326),SUM(E326:F326))</f>
        <v>0</v>
      </c>
      <c r="E326" s="175">
        <f>SUM(IF('CLINs &amp; Ceiling Rates'!$D$237="OPS",'Labor Loading Matrix'!H326,0),IF('CLINs &amp; Ceiling Rates'!$D$238="OPS",'Labor Loading Matrix'!I326,0),IF('CLINs &amp; Ceiling Rates'!$D$239="OPS",'Labor Loading Matrix'!J326,0),IF('CLINs &amp; Ceiling Rates'!$D$240="OPS",'Labor Loading Matrix'!K326,0),IF('CLINs &amp; Ceiling Rates'!$D$241="OPS",'Labor Loading Matrix'!L326,0),IF('CLINs &amp; Ceiling Rates'!$D$242="OPS",'Labor Loading Matrix'!M326,0),IF('CLINs &amp; Ceiling Rates'!$D$243="OPS",'Labor Loading Matrix'!N326,0),IF('CLINs &amp; Ceiling Rates'!$D$244="OPS",'Labor Loading Matrix'!O326,0),IF('CLINs &amp; Ceiling Rates'!$D$245="OPS",'Labor Loading Matrix'!P326,0),IF('CLINs &amp; Ceiling Rates'!$D$246="OPS",'Labor Loading Matrix'!Q326,0),IF('CLINs &amp; Ceiling Rates'!$D$247="OPS",'Labor Loading Matrix'!R326,0),IF('CLINs &amp; Ceiling Rates'!$D$248="OPS",'Labor Loading Matrix'!S326,0),IF('CLINs &amp; Ceiling Rates'!$D$249="OPS",'Labor Loading Matrix'!T326,0),IF('CLINs &amp; Ceiling Rates'!$D$250="OPS",'Labor Loading Matrix'!U326,0),IF('CLINs &amp; Ceiling Rates'!$D$251="OPS",'Labor Loading Matrix'!V326,0),IF('CLINs &amp; Ceiling Rates'!$D$252="OPS",'Labor Loading Matrix'!W326,0),IF('CLINs &amp; Ceiling Rates'!$D$253="OPS",'Labor Loading Matrix'!X326,0),IF('CLINs &amp; Ceiling Rates'!$D$254="OPS",'Labor Loading Matrix'!Y326,0),IF('CLINs &amp; Ceiling Rates'!$D$255="OPS",'Labor Loading Matrix'!Z326,0),IF('CLINs &amp; Ceiling Rates'!$D$256="OPS",'Labor Loading Matrix'!AA326,0))</f>
        <v>0</v>
      </c>
      <c r="F326" s="175">
        <f>SUM(IF('CLINs &amp; Ceiling Rates'!$D$237="F&amp;E",'Labor Loading Matrix'!H326,0),IF('CLINs &amp; Ceiling Rates'!$D$238="F&amp;E",'Labor Loading Matrix'!I326,0),IF('CLINs &amp; Ceiling Rates'!$D$239="F&amp;E",'Labor Loading Matrix'!J326,0),IF('CLINs &amp; Ceiling Rates'!$D$240="F&amp;E",'Labor Loading Matrix'!K326,0),IF('CLINs &amp; Ceiling Rates'!$D$241="F&amp;E",'Labor Loading Matrix'!L326,0),IF('CLINs &amp; Ceiling Rates'!$D$242="F&amp;E",'Labor Loading Matrix'!M326,0),IF('CLINs &amp; Ceiling Rates'!$D$243="F&amp;E",'Labor Loading Matrix'!N326,0),IF('CLINs &amp; Ceiling Rates'!$D$244="F&amp;E",'Labor Loading Matrix'!O326,0),IF('CLINs &amp; Ceiling Rates'!$D$245="F&amp;E",'Labor Loading Matrix'!P326,0),IF('CLINs &amp; Ceiling Rates'!$D$246="F&amp;E",'Labor Loading Matrix'!Q326,0),IF('CLINs &amp; Ceiling Rates'!$D$247="F&amp;E",'Labor Loading Matrix'!R326,0),IF('CLINs &amp; Ceiling Rates'!$D$248="F&amp;E",'Labor Loading Matrix'!S326,0),IF('CLINs &amp; Ceiling Rates'!$D$249="F&amp;E",'Labor Loading Matrix'!T326,0),IF('CLINs &amp; Ceiling Rates'!$D$250="F&amp;E",'Labor Loading Matrix'!U326,0),IF('CLINs &amp; Ceiling Rates'!$D$251="F&amp;E",'Labor Loading Matrix'!V326,0),IF('CLINs &amp; Ceiling Rates'!$D$252="F&amp;E",'Labor Loading Matrix'!W326,0),IF('CLINs &amp; Ceiling Rates'!$D$253="F&amp;E",'Labor Loading Matrix'!X326,0),IF('CLINs &amp; Ceiling Rates'!$D$254="F&amp;E",'Labor Loading Matrix'!Y326,0),IF('CLINs &amp; Ceiling Rates'!$D$255="F&amp;E",'Labor Loading Matrix'!Z326,0),IF('CLINs &amp; Ceiling Rates'!$D$256="F&amp;E",'Labor Loading Matrix'!AA326,0))</f>
        <v>0</v>
      </c>
      <c r="G326" s="175">
        <f>SUM(IF('CLINs &amp; Ceiling Rates'!$D$237="R&amp;D",'Labor Loading Matrix'!H326,0),IF('CLINs &amp; Ceiling Rates'!$D$238="R&amp;D",'Labor Loading Matrix'!I326,0),IF('CLINs &amp; Ceiling Rates'!$D$239="R&amp;D",'Labor Loading Matrix'!J326,0),IF('CLINs &amp; Ceiling Rates'!$D$240="R&amp;D",'Labor Loading Matrix'!K326,0),IF('CLINs &amp; Ceiling Rates'!$D$241="R&amp;D",'Labor Loading Matrix'!L326,0),IF('CLINs &amp; Ceiling Rates'!$D$242="R&amp;D",'Labor Loading Matrix'!M326,0),IF('CLINs &amp; Ceiling Rates'!$D$243="R&amp;D",'Labor Loading Matrix'!N326,0),IF('CLINs &amp; Ceiling Rates'!$D$244="R&amp;D",'Labor Loading Matrix'!O326,0),IF('CLINs &amp; Ceiling Rates'!$D$245="R&amp;D",'Labor Loading Matrix'!P326,0),IF('CLINs &amp; Ceiling Rates'!$D$246="R&amp;D",'Labor Loading Matrix'!Q326,0),IF('CLINs &amp; Ceiling Rates'!$D$247="R&amp;D",'Labor Loading Matrix'!R326,0),IF('CLINs &amp; Ceiling Rates'!$D$248="R&amp;D",'Labor Loading Matrix'!S326,0),IF('CLINs &amp; Ceiling Rates'!$D$249="R&amp;D",'Labor Loading Matrix'!T326,0),IF('CLINs &amp; Ceiling Rates'!$D$250="R&amp;D",'Labor Loading Matrix'!U326,0),IF('CLINs &amp; Ceiling Rates'!$D$251="R&amp;D",'Labor Loading Matrix'!V326,0),IF('CLINs &amp; Ceiling Rates'!$D$252="R&amp;D",'Labor Loading Matrix'!W326,0),IF('CLINs &amp; Ceiling Rates'!$D$253="R&amp;D",'Labor Loading Matrix'!X326,0),IF('CLINs &amp; Ceiling Rates'!$D$254="R&amp;D",'Labor Loading Matrix'!Y326,0),IF('CLINs &amp; Ceiling Rates'!$D$255="R&amp;D",'Labor Loading Matrix'!Z326,0),IF('CLINs &amp; Ceiling Rates'!$D$256="R&amp;D",'Labor Loading Matrix'!AA326,0))</f>
        <v>0</v>
      </c>
      <c r="H326" s="136"/>
      <c r="I326" s="136"/>
      <c r="J326" s="136"/>
      <c r="K326" s="136"/>
      <c r="L326" s="136"/>
      <c r="M326" s="136"/>
      <c r="N326" s="136"/>
      <c r="O326" s="136"/>
      <c r="P326" s="136"/>
      <c r="Q326" s="136"/>
      <c r="R326" s="136"/>
      <c r="S326" s="136"/>
      <c r="T326" s="136"/>
      <c r="U326" s="136"/>
      <c r="V326" s="136"/>
      <c r="W326" s="136"/>
      <c r="X326" s="136"/>
      <c r="Y326" s="136"/>
      <c r="Z326" s="136"/>
      <c r="AA326" s="136"/>
    </row>
    <row r="327" spans="1:27" s="73" customFormat="1" ht="18" hidden="1" customHeight="1" x14ac:dyDescent="0.25">
      <c r="A327" s="173">
        <f>'CLINs &amp; Ceiling Rates'!B114</f>
        <v>0</v>
      </c>
      <c r="B327" s="173">
        <f>'CLINs &amp; Ceiling Rates'!C114</f>
        <v>0</v>
      </c>
      <c r="C327" s="174" t="str">
        <f>'CLINs &amp; Ceiling Rates'!$G114</f>
        <v/>
      </c>
      <c r="D327" s="211">
        <f>IF('CLINs &amp; Ceiling Rates'!D343="",SUM('Labor Loading Matrix'!H327:AA327),SUM(E327:F327))</f>
        <v>0</v>
      </c>
      <c r="E327" s="175">
        <f>SUM(IF('CLINs &amp; Ceiling Rates'!$D$237="OPS",'Labor Loading Matrix'!H327,0),IF('CLINs &amp; Ceiling Rates'!$D$238="OPS",'Labor Loading Matrix'!I327,0),IF('CLINs &amp; Ceiling Rates'!$D$239="OPS",'Labor Loading Matrix'!J327,0),IF('CLINs &amp; Ceiling Rates'!$D$240="OPS",'Labor Loading Matrix'!K327,0),IF('CLINs &amp; Ceiling Rates'!$D$241="OPS",'Labor Loading Matrix'!L327,0),IF('CLINs &amp; Ceiling Rates'!$D$242="OPS",'Labor Loading Matrix'!M327,0),IF('CLINs &amp; Ceiling Rates'!$D$243="OPS",'Labor Loading Matrix'!N327,0),IF('CLINs &amp; Ceiling Rates'!$D$244="OPS",'Labor Loading Matrix'!O327,0),IF('CLINs &amp; Ceiling Rates'!$D$245="OPS",'Labor Loading Matrix'!P327,0),IF('CLINs &amp; Ceiling Rates'!$D$246="OPS",'Labor Loading Matrix'!Q327,0),IF('CLINs &amp; Ceiling Rates'!$D$247="OPS",'Labor Loading Matrix'!R327,0),IF('CLINs &amp; Ceiling Rates'!$D$248="OPS",'Labor Loading Matrix'!S327,0),IF('CLINs &amp; Ceiling Rates'!$D$249="OPS",'Labor Loading Matrix'!T327,0),IF('CLINs &amp; Ceiling Rates'!$D$250="OPS",'Labor Loading Matrix'!U327,0),IF('CLINs &amp; Ceiling Rates'!$D$251="OPS",'Labor Loading Matrix'!V327,0),IF('CLINs &amp; Ceiling Rates'!$D$252="OPS",'Labor Loading Matrix'!W327,0),IF('CLINs &amp; Ceiling Rates'!$D$253="OPS",'Labor Loading Matrix'!X327,0),IF('CLINs &amp; Ceiling Rates'!$D$254="OPS",'Labor Loading Matrix'!Y327,0),IF('CLINs &amp; Ceiling Rates'!$D$255="OPS",'Labor Loading Matrix'!Z327,0),IF('CLINs &amp; Ceiling Rates'!$D$256="OPS",'Labor Loading Matrix'!AA327,0))</f>
        <v>0</v>
      </c>
      <c r="F327" s="175">
        <f>SUM(IF('CLINs &amp; Ceiling Rates'!$D$237="F&amp;E",'Labor Loading Matrix'!H327,0),IF('CLINs &amp; Ceiling Rates'!$D$238="F&amp;E",'Labor Loading Matrix'!I327,0),IF('CLINs &amp; Ceiling Rates'!$D$239="F&amp;E",'Labor Loading Matrix'!J327,0),IF('CLINs &amp; Ceiling Rates'!$D$240="F&amp;E",'Labor Loading Matrix'!K327,0),IF('CLINs &amp; Ceiling Rates'!$D$241="F&amp;E",'Labor Loading Matrix'!L327,0),IF('CLINs &amp; Ceiling Rates'!$D$242="F&amp;E",'Labor Loading Matrix'!M327,0),IF('CLINs &amp; Ceiling Rates'!$D$243="F&amp;E",'Labor Loading Matrix'!N327,0),IF('CLINs &amp; Ceiling Rates'!$D$244="F&amp;E",'Labor Loading Matrix'!O327,0),IF('CLINs &amp; Ceiling Rates'!$D$245="F&amp;E",'Labor Loading Matrix'!P327,0),IF('CLINs &amp; Ceiling Rates'!$D$246="F&amp;E",'Labor Loading Matrix'!Q327,0),IF('CLINs &amp; Ceiling Rates'!$D$247="F&amp;E",'Labor Loading Matrix'!R327,0),IF('CLINs &amp; Ceiling Rates'!$D$248="F&amp;E",'Labor Loading Matrix'!S327,0),IF('CLINs &amp; Ceiling Rates'!$D$249="F&amp;E",'Labor Loading Matrix'!T327,0),IF('CLINs &amp; Ceiling Rates'!$D$250="F&amp;E",'Labor Loading Matrix'!U327,0),IF('CLINs &amp; Ceiling Rates'!$D$251="F&amp;E",'Labor Loading Matrix'!V327,0),IF('CLINs &amp; Ceiling Rates'!$D$252="F&amp;E",'Labor Loading Matrix'!W327,0),IF('CLINs &amp; Ceiling Rates'!$D$253="F&amp;E",'Labor Loading Matrix'!X327,0),IF('CLINs &amp; Ceiling Rates'!$D$254="F&amp;E",'Labor Loading Matrix'!Y327,0),IF('CLINs &amp; Ceiling Rates'!$D$255="F&amp;E",'Labor Loading Matrix'!Z327,0),IF('CLINs &amp; Ceiling Rates'!$D$256="F&amp;E",'Labor Loading Matrix'!AA327,0))</f>
        <v>0</v>
      </c>
      <c r="G327" s="175">
        <f>SUM(IF('CLINs &amp; Ceiling Rates'!$D$237="R&amp;D",'Labor Loading Matrix'!H327,0),IF('CLINs &amp; Ceiling Rates'!$D$238="R&amp;D",'Labor Loading Matrix'!I327,0),IF('CLINs &amp; Ceiling Rates'!$D$239="R&amp;D",'Labor Loading Matrix'!J327,0),IF('CLINs &amp; Ceiling Rates'!$D$240="R&amp;D",'Labor Loading Matrix'!K327,0),IF('CLINs &amp; Ceiling Rates'!$D$241="R&amp;D",'Labor Loading Matrix'!L327,0),IF('CLINs &amp; Ceiling Rates'!$D$242="R&amp;D",'Labor Loading Matrix'!M327,0),IF('CLINs &amp; Ceiling Rates'!$D$243="R&amp;D",'Labor Loading Matrix'!N327,0),IF('CLINs &amp; Ceiling Rates'!$D$244="R&amp;D",'Labor Loading Matrix'!O327,0),IF('CLINs &amp; Ceiling Rates'!$D$245="R&amp;D",'Labor Loading Matrix'!P327,0),IF('CLINs &amp; Ceiling Rates'!$D$246="R&amp;D",'Labor Loading Matrix'!Q327,0),IF('CLINs &amp; Ceiling Rates'!$D$247="R&amp;D",'Labor Loading Matrix'!R327,0),IF('CLINs &amp; Ceiling Rates'!$D$248="R&amp;D",'Labor Loading Matrix'!S327,0),IF('CLINs &amp; Ceiling Rates'!$D$249="R&amp;D",'Labor Loading Matrix'!T327,0),IF('CLINs &amp; Ceiling Rates'!$D$250="R&amp;D",'Labor Loading Matrix'!U327,0),IF('CLINs &amp; Ceiling Rates'!$D$251="R&amp;D",'Labor Loading Matrix'!V327,0),IF('CLINs &amp; Ceiling Rates'!$D$252="R&amp;D",'Labor Loading Matrix'!W327,0),IF('CLINs &amp; Ceiling Rates'!$D$253="R&amp;D",'Labor Loading Matrix'!X327,0),IF('CLINs &amp; Ceiling Rates'!$D$254="R&amp;D",'Labor Loading Matrix'!Y327,0),IF('CLINs &amp; Ceiling Rates'!$D$255="R&amp;D",'Labor Loading Matrix'!Z327,0),IF('CLINs &amp; Ceiling Rates'!$D$256="R&amp;D",'Labor Loading Matrix'!AA327,0))</f>
        <v>0</v>
      </c>
      <c r="H327" s="136"/>
      <c r="I327" s="136"/>
      <c r="J327" s="136"/>
      <c r="K327" s="136"/>
      <c r="L327" s="136"/>
      <c r="M327" s="136"/>
      <c r="N327" s="136"/>
      <c r="O327" s="136"/>
      <c r="P327" s="136"/>
      <c r="Q327" s="136"/>
      <c r="R327" s="136"/>
      <c r="S327" s="136"/>
      <c r="T327" s="136"/>
      <c r="U327" s="136"/>
      <c r="V327" s="136"/>
      <c r="W327" s="136"/>
      <c r="X327" s="136"/>
      <c r="Y327" s="136"/>
      <c r="Z327" s="136"/>
      <c r="AA327" s="136"/>
    </row>
    <row r="328" spans="1:27" s="73" customFormat="1" ht="18" hidden="1" customHeight="1" x14ac:dyDescent="0.25">
      <c r="A328" s="173">
        <f>'CLINs &amp; Ceiling Rates'!B115</f>
        <v>0</v>
      </c>
      <c r="B328" s="173">
        <f>'CLINs &amp; Ceiling Rates'!C115</f>
        <v>0</v>
      </c>
      <c r="C328" s="174" t="str">
        <f>'CLINs &amp; Ceiling Rates'!$G115</f>
        <v/>
      </c>
      <c r="D328" s="211">
        <f>IF('CLINs &amp; Ceiling Rates'!D344="",SUM('Labor Loading Matrix'!H328:AA328),SUM(E328:F328))</f>
        <v>0</v>
      </c>
      <c r="E328" s="175">
        <f>SUM(IF('CLINs &amp; Ceiling Rates'!$D$237="OPS",'Labor Loading Matrix'!H328,0),IF('CLINs &amp; Ceiling Rates'!$D$238="OPS",'Labor Loading Matrix'!I328,0),IF('CLINs &amp; Ceiling Rates'!$D$239="OPS",'Labor Loading Matrix'!J328,0),IF('CLINs &amp; Ceiling Rates'!$D$240="OPS",'Labor Loading Matrix'!K328,0),IF('CLINs &amp; Ceiling Rates'!$D$241="OPS",'Labor Loading Matrix'!L328,0),IF('CLINs &amp; Ceiling Rates'!$D$242="OPS",'Labor Loading Matrix'!M328,0),IF('CLINs &amp; Ceiling Rates'!$D$243="OPS",'Labor Loading Matrix'!N328,0),IF('CLINs &amp; Ceiling Rates'!$D$244="OPS",'Labor Loading Matrix'!O328,0),IF('CLINs &amp; Ceiling Rates'!$D$245="OPS",'Labor Loading Matrix'!P328,0),IF('CLINs &amp; Ceiling Rates'!$D$246="OPS",'Labor Loading Matrix'!Q328,0),IF('CLINs &amp; Ceiling Rates'!$D$247="OPS",'Labor Loading Matrix'!R328,0),IF('CLINs &amp; Ceiling Rates'!$D$248="OPS",'Labor Loading Matrix'!S328,0),IF('CLINs &amp; Ceiling Rates'!$D$249="OPS",'Labor Loading Matrix'!T328,0),IF('CLINs &amp; Ceiling Rates'!$D$250="OPS",'Labor Loading Matrix'!U328,0),IF('CLINs &amp; Ceiling Rates'!$D$251="OPS",'Labor Loading Matrix'!V328,0),IF('CLINs &amp; Ceiling Rates'!$D$252="OPS",'Labor Loading Matrix'!W328,0),IF('CLINs &amp; Ceiling Rates'!$D$253="OPS",'Labor Loading Matrix'!X328,0),IF('CLINs &amp; Ceiling Rates'!$D$254="OPS",'Labor Loading Matrix'!Y328,0),IF('CLINs &amp; Ceiling Rates'!$D$255="OPS",'Labor Loading Matrix'!Z328,0),IF('CLINs &amp; Ceiling Rates'!$D$256="OPS",'Labor Loading Matrix'!AA328,0))</f>
        <v>0</v>
      </c>
      <c r="F328" s="175">
        <f>SUM(IF('CLINs &amp; Ceiling Rates'!$D$237="F&amp;E",'Labor Loading Matrix'!H328,0),IF('CLINs &amp; Ceiling Rates'!$D$238="F&amp;E",'Labor Loading Matrix'!I328,0),IF('CLINs &amp; Ceiling Rates'!$D$239="F&amp;E",'Labor Loading Matrix'!J328,0),IF('CLINs &amp; Ceiling Rates'!$D$240="F&amp;E",'Labor Loading Matrix'!K328,0),IF('CLINs &amp; Ceiling Rates'!$D$241="F&amp;E",'Labor Loading Matrix'!L328,0),IF('CLINs &amp; Ceiling Rates'!$D$242="F&amp;E",'Labor Loading Matrix'!M328,0),IF('CLINs &amp; Ceiling Rates'!$D$243="F&amp;E",'Labor Loading Matrix'!N328,0),IF('CLINs &amp; Ceiling Rates'!$D$244="F&amp;E",'Labor Loading Matrix'!O328,0),IF('CLINs &amp; Ceiling Rates'!$D$245="F&amp;E",'Labor Loading Matrix'!P328,0),IF('CLINs &amp; Ceiling Rates'!$D$246="F&amp;E",'Labor Loading Matrix'!Q328,0),IF('CLINs &amp; Ceiling Rates'!$D$247="F&amp;E",'Labor Loading Matrix'!R328,0),IF('CLINs &amp; Ceiling Rates'!$D$248="F&amp;E",'Labor Loading Matrix'!S328,0),IF('CLINs &amp; Ceiling Rates'!$D$249="F&amp;E",'Labor Loading Matrix'!T328,0),IF('CLINs &amp; Ceiling Rates'!$D$250="F&amp;E",'Labor Loading Matrix'!U328,0),IF('CLINs &amp; Ceiling Rates'!$D$251="F&amp;E",'Labor Loading Matrix'!V328,0),IF('CLINs &amp; Ceiling Rates'!$D$252="F&amp;E",'Labor Loading Matrix'!W328,0),IF('CLINs &amp; Ceiling Rates'!$D$253="F&amp;E",'Labor Loading Matrix'!X328,0),IF('CLINs &amp; Ceiling Rates'!$D$254="F&amp;E",'Labor Loading Matrix'!Y328,0),IF('CLINs &amp; Ceiling Rates'!$D$255="F&amp;E",'Labor Loading Matrix'!Z328,0),IF('CLINs &amp; Ceiling Rates'!$D$256="F&amp;E",'Labor Loading Matrix'!AA328,0))</f>
        <v>0</v>
      </c>
      <c r="G328" s="175">
        <f>SUM(IF('CLINs &amp; Ceiling Rates'!$D$237="R&amp;D",'Labor Loading Matrix'!H328,0),IF('CLINs &amp; Ceiling Rates'!$D$238="R&amp;D",'Labor Loading Matrix'!I328,0),IF('CLINs &amp; Ceiling Rates'!$D$239="R&amp;D",'Labor Loading Matrix'!J328,0),IF('CLINs &amp; Ceiling Rates'!$D$240="R&amp;D",'Labor Loading Matrix'!K328,0),IF('CLINs &amp; Ceiling Rates'!$D$241="R&amp;D",'Labor Loading Matrix'!L328,0),IF('CLINs &amp; Ceiling Rates'!$D$242="R&amp;D",'Labor Loading Matrix'!M328,0),IF('CLINs &amp; Ceiling Rates'!$D$243="R&amp;D",'Labor Loading Matrix'!N328,0),IF('CLINs &amp; Ceiling Rates'!$D$244="R&amp;D",'Labor Loading Matrix'!O328,0),IF('CLINs &amp; Ceiling Rates'!$D$245="R&amp;D",'Labor Loading Matrix'!P328,0),IF('CLINs &amp; Ceiling Rates'!$D$246="R&amp;D",'Labor Loading Matrix'!Q328,0),IF('CLINs &amp; Ceiling Rates'!$D$247="R&amp;D",'Labor Loading Matrix'!R328,0),IF('CLINs &amp; Ceiling Rates'!$D$248="R&amp;D",'Labor Loading Matrix'!S328,0),IF('CLINs &amp; Ceiling Rates'!$D$249="R&amp;D",'Labor Loading Matrix'!T328,0),IF('CLINs &amp; Ceiling Rates'!$D$250="R&amp;D",'Labor Loading Matrix'!U328,0),IF('CLINs &amp; Ceiling Rates'!$D$251="R&amp;D",'Labor Loading Matrix'!V328,0),IF('CLINs &amp; Ceiling Rates'!$D$252="R&amp;D",'Labor Loading Matrix'!W328,0),IF('CLINs &amp; Ceiling Rates'!$D$253="R&amp;D",'Labor Loading Matrix'!X328,0),IF('CLINs &amp; Ceiling Rates'!$D$254="R&amp;D",'Labor Loading Matrix'!Y328,0),IF('CLINs &amp; Ceiling Rates'!$D$255="R&amp;D",'Labor Loading Matrix'!Z328,0),IF('CLINs &amp; Ceiling Rates'!$D$256="R&amp;D",'Labor Loading Matrix'!AA328,0))</f>
        <v>0</v>
      </c>
      <c r="H328" s="136"/>
      <c r="I328" s="136"/>
      <c r="J328" s="136"/>
      <c r="K328" s="136"/>
      <c r="L328" s="136"/>
      <c r="M328" s="136"/>
      <c r="N328" s="136"/>
      <c r="O328" s="136"/>
      <c r="P328" s="136"/>
      <c r="Q328" s="136"/>
      <c r="R328" s="136"/>
      <c r="S328" s="136"/>
      <c r="T328" s="136"/>
      <c r="U328" s="136"/>
      <c r="V328" s="136"/>
      <c r="W328" s="136"/>
      <c r="X328" s="136"/>
      <c r="Y328" s="136"/>
      <c r="Z328" s="136"/>
      <c r="AA328" s="136"/>
    </row>
    <row r="329" spans="1:27" s="73" customFormat="1" ht="18" hidden="1" customHeight="1" x14ac:dyDescent="0.25">
      <c r="A329" s="173">
        <f>'CLINs &amp; Ceiling Rates'!B116</f>
        <v>0</v>
      </c>
      <c r="B329" s="173">
        <f>'CLINs &amp; Ceiling Rates'!C116</f>
        <v>0</v>
      </c>
      <c r="C329" s="174" t="str">
        <f>'CLINs &amp; Ceiling Rates'!$G116</f>
        <v/>
      </c>
      <c r="D329" s="211">
        <f>IF('CLINs &amp; Ceiling Rates'!D345="",SUM('Labor Loading Matrix'!H329:AA329),SUM(E329:F329))</f>
        <v>0</v>
      </c>
      <c r="E329" s="175">
        <f>SUM(IF('CLINs &amp; Ceiling Rates'!$D$237="OPS",'Labor Loading Matrix'!H329,0),IF('CLINs &amp; Ceiling Rates'!$D$238="OPS",'Labor Loading Matrix'!I329,0),IF('CLINs &amp; Ceiling Rates'!$D$239="OPS",'Labor Loading Matrix'!J329,0),IF('CLINs &amp; Ceiling Rates'!$D$240="OPS",'Labor Loading Matrix'!K329,0),IF('CLINs &amp; Ceiling Rates'!$D$241="OPS",'Labor Loading Matrix'!L329,0),IF('CLINs &amp; Ceiling Rates'!$D$242="OPS",'Labor Loading Matrix'!M329,0),IF('CLINs &amp; Ceiling Rates'!$D$243="OPS",'Labor Loading Matrix'!N329,0),IF('CLINs &amp; Ceiling Rates'!$D$244="OPS",'Labor Loading Matrix'!O329,0),IF('CLINs &amp; Ceiling Rates'!$D$245="OPS",'Labor Loading Matrix'!P329,0),IF('CLINs &amp; Ceiling Rates'!$D$246="OPS",'Labor Loading Matrix'!Q329,0),IF('CLINs &amp; Ceiling Rates'!$D$247="OPS",'Labor Loading Matrix'!R329,0),IF('CLINs &amp; Ceiling Rates'!$D$248="OPS",'Labor Loading Matrix'!S329,0),IF('CLINs &amp; Ceiling Rates'!$D$249="OPS",'Labor Loading Matrix'!T329,0),IF('CLINs &amp; Ceiling Rates'!$D$250="OPS",'Labor Loading Matrix'!U329,0),IF('CLINs &amp; Ceiling Rates'!$D$251="OPS",'Labor Loading Matrix'!V329,0),IF('CLINs &amp; Ceiling Rates'!$D$252="OPS",'Labor Loading Matrix'!W329,0),IF('CLINs &amp; Ceiling Rates'!$D$253="OPS",'Labor Loading Matrix'!X329,0),IF('CLINs &amp; Ceiling Rates'!$D$254="OPS",'Labor Loading Matrix'!Y329,0),IF('CLINs &amp; Ceiling Rates'!$D$255="OPS",'Labor Loading Matrix'!Z329,0),IF('CLINs &amp; Ceiling Rates'!$D$256="OPS",'Labor Loading Matrix'!AA329,0))</f>
        <v>0</v>
      </c>
      <c r="F329" s="175">
        <f>SUM(IF('CLINs &amp; Ceiling Rates'!$D$237="F&amp;E",'Labor Loading Matrix'!H329,0),IF('CLINs &amp; Ceiling Rates'!$D$238="F&amp;E",'Labor Loading Matrix'!I329,0),IF('CLINs &amp; Ceiling Rates'!$D$239="F&amp;E",'Labor Loading Matrix'!J329,0),IF('CLINs &amp; Ceiling Rates'!$D$240="F&amp;E",'Labor Loading Matrix'!K329,0),IF('CLINs &amp; Ceiling Rates'!$D$241="F&amp;E",'Labor Loading Matrix'!L329,0),IF('CLINs &amp; Ceiling Rates'!$D$242="F&amp;E",'Labor Loading Matrix'!M329,0),IF('CLINs &amp; Ceiling Rates'!$D$243="F&amp;E",'Labor Loading Matrix'!N329,0),IF('CLINs &amp; Ceiling Rates'!$D$244="F&amp;E",'Labor Loading Matrix'!O329,0),IF('CLINs &amp; Ceiling Rates'!$D$245="F&amp;E",'Labor Loading Matrix'!P329,0),IF('CLINs &amp; Ceiling Rates'!$D$246="F&amp;E",'Labor Loading Matrix'!Q329,0),IF('CLINs &amp; Ceiling Rates'!$D$247="F&amp;E",'Labor Loading Matrix'!R329,0),IF('CLINs &amp; Ceiling Rates'!$D$248="F&amp;E",'Labor Loading Matrix'!S329,0),IF('CLINs &amp; Ceiling Rates'!$D$249="F&amp;E",'Labor Loading Matrix'!T329,0),IF('CLINs &amp; Ceiling Rates'!$D$250="F&amp;E",'Labor Loading Matrix'!U329,0),IF('CLINs &amp; Ceiling Rates'!$D$251="F&amp;E",'Labor Loading Matrix'!V329,0),IF('CLINs &amp; Ceiling Rates'!$D$252="F&amp;E",'Labor Loading Matrix'!W329,0),IF('CLINs &amp; Ceiling Rates'!$D$253="F&amp;E",'Labor Loading Matrix'!X329,0),IF('CLINs &amp; Ceiling Rates'!$D$254="F&amp;E",'Labor Loading Matrix'!Y329,0),IF('CLINs &amp; Ceiling Rates'!$D$255="F&amp;E",'Labor Loading Matrix'!Z329,0),IF('CLINs &amp; Ceiling Rates'!$D$256="F&amp;E",'Labor Loading Matrix'!AA329,0))</f>
        <v>0</v>
      </c>
      <c r="G329" s="175">
        <f>SUM(IF('CLINs &amp; Ceiling Rates'!$D$237="R&amp;D",'Labor Loading Matrix'!H329,0),IF('CLINs &amp; Ceiling Rates'!$D$238="R&amp;D",'Labor Loading Matrix'!I329,0),IF('CLINs &amp; Ceiling Rates'!$D$239="R&amp;D",'Labor Loading Matrix'!J329,0),IF('CLINs &amp; Ceiling Rates'!$D$240="R&amp;D",'Labor Loading Matrix'!K329,0),IF('CLINs &amp; Ceiling Rates'!$D$241="R&amp;D",'Labor Loading Matrix'!L329,0),IF('CLINs &amp; Ceiling Rates'!$D$242="R&amp;D",'Labor Loading Matrix'!M329,0),IF('CLINs &amp; Ceiling Rates'!$D$243="R&amp;D",'Labor Loading Matrix'!N329,0),IF('CLINs &amp; Ceiling Rates'!$D$244="R&amp;D",'Labor Loading Matrix'!O329,0),IF('CLINs &amp; Ceiling Rates'!$D$245="R&amp;D",'Labor Loading Matrix'!P329,0),IF('CLINs &amp; Ceiling Rates'!$D$246="R&amp;D",'Labor Loading Matrix'!Q329,0),IF('CLINs &amp; Ceiling Rates'!$D$247="R&amp;D",'Labor Loading Matrix'!R329,0),IF('CLINs &amp; Ceiling Rates'!$D$248="R&amp;D",'Labor Loading Matrix'!S329,0),IF('CLINs &amp; Ceiling Rates'!$D$249="R&amp;D",'Labor Loading Matrix'!T329,0),IF('CLINs &amp; Ceiling Rates'!$D$250="R&amp;D",'Labor Loading Matrix'!U329,0),IF('CLINs &amp; Ceiling Rates'!$D$251="R&amp;D",'Labor Loading Matrix'!V329,0),IF('CLINs &amp; Ceiling Rates'!$D$252="R&amp;D",'Labor Loading Matrix'!W329,0),IF('CLINs &amp; Ceiling Rates'!$D$253="R&amp;D",'Labor Loading Matrix'!X329,0),IF('CLINs &amp; Ceiling Rates'!$D$254="R&amp;D",'Labor Loading Matrix'!Y329,0),IF('CLINs &amp; Ceiling Rates'!$D$255="R&amp;D",'Labor Loading Matrix'!Z329,0),IF('CLINs &amp; Ceiling Rates'!$D$256="R&amp;D",'Labor Loading Matrix'!AA329,0))</f>
        <v>0</v>
      </c>
      <c r="H329" s="136"/>
      <c r="I329" s="136"/>
      <c r="J329" s="136"/>
      <c r="K329" s="136"/>
      <c r="L329" s="136"/>
      <c r="M329" s="136"/>
      <c r="N329" s="136"/>
      <c r="O329" s="136"/>
      <c r="P329" s="136"/>
      <c r="Q329" s="136"/>
      <c r="R329" s="136"/>
      <c r="S329" s="136"/>
      <c r="T329" s="136"/>
      <c r="U329" s="136"/>
      <c r="V329" s="136"/>
      <c r="W329" s="136"/>
      <c r="X329" s="136"/>
      <c r="Y329" s="136"/>
      <c r="Z329" s="136"/>
      <c r="AA329" s="136"/>
    </row>
    <row r="330" spans="1:27" s="73" customFormat="1" ht="18" hidden="1" customHeight="1" x14ac:dyDescent="0.25">
      <c r="A330" s="173">
        <f>'CLINs &amp; Ceiling Rates'!B117</f>
        <v>0</v>
      </c>
      <c r="B330" s="173">
        <f>'CLINs &amp; Ceiling Rates'!C117</f>
        <v>0</v>
      </c>
      <c r="C330" s="174" t="str">
        <f>'CLINs &amp; Ceiling Rates'!$G117</f>
        <v/>
      </c>
      <c r="D330" s="211">
        <f>IF('CLINs &amp; Ceiling Rates'!D346="",SUM('Labor Loading Matrix'!H330:AA330),SUM(E330:F330))</f>
        <v>0</v>
      </c>
      <c r="E330" s="175">
        <f>SUM(IF('CLINs &amp; Ceiling Rates'!$D$237="OPS",'Labor Loading Matrix'!H330,0),IF('CLINs &amp; Ceiling Rates'!$D$238="OPS",'Labor Loading Matrix'!I330,0),IF('CLINs &amp; Ceiling Rates'!$D$239="OPS",'Labor Loading Matrix'!J330,0),IF('CLINs &amp; Ceiling Rates'!$D$240="OPS",'Labor Loading Matrix'!K330,0),IF('CLINs &amp; Ceiling Rates'!$D$241="OPS",'Labor Loading Matrix'!L330,0),IF('CLINs &amp; Ceiling Rates'!$D$242="OPS",'Labor Loading Matrix'!M330,0),IF('CLINs &amp; Ceiling Rates'!$D$243="OPS",'Labor Loading Matrix'!N330,0),IF('CLINs &amp; Ceiling Rates'!$D$244="OPS",'Labor Loading Matrix'!O330,0),IF('CLINs &amp; Ceiling Rates'!$D$245="OPS",'Labor Loading Matrix'!P330,0),IF('CLINs &amp; Ceiling Rates'!$D$246="OPS",'Labor Loading Matrix'!Q330,0),IF('CLINs &amp; Ceiling Rates'!$D$247="OPS",'Labor Loading Matrix'!R330,0),IF('CLINs &amp; Ceiling Rates'!$D$248="OPS",'Labor Loading Matrix'!S330,0),IF('CLINs &amp; Ceiling Rates'!$D$249="OPS",'Labor Loading Matrix'!T330,0),IF('CLINs &amp; Ceiling Rates'!$D$250="OPS",'Labor Loading Matrix'!U330,0),IF('CLINs &amp; Ceiling Rates'!$D$251="OPS",'Labor Loading Matrix'!V330,0),IF('CLINs &amp; Ceiling Rates'!$D$252="OPS",'Labor Loading Matrix'!W330,0),IF('CLINs &amp; Ceiling Rates'!$D$253="OPS",'Labor Loading Matrix'!X330,0),IF('CLINs &amp; Ceiling Rates'!$D$254="OPS",'Labor Loading Matrix'!Y330,0),IF('CLINs &amp; Ceiling Rates'!$D$255="OPS",'Labor Loading Matrix'!Z330,0),IF('CLINs &amp; Ceiling Rates'!$D$256="OPS",'Labor Loading Matrix'!AA330,0))</f>
        <v>0</v>
      </c>
      <c r="F330" s="175">
        <f>SUM(IF('CLINs &amp; Ceiling Rates'!$D$237="F&amp;E",'Labor Loading Matrix'!H330,0),IF('CLINs &amp; Ceiling Rates'!$D$238="F&amp;E",'Labor Loading Matrix'!I330,0),IF('CLINs &amp; Ceiling Rates'!$D$239="F&amp;E",'Labor Loading Matrix'!J330,0),IF('CLINs &amp; Ceiling Rates'!$D$240="F&amp;E",'Labor Loading Matrix'!K330,0),IF('CLINs &amp; Ceiling Rates'!$D$241="F&amp;E",'Labor Loading Matrix'!L330,0),IF('CLINs &amp; Ceiling Rates'!$D$242="F&amp;E",'Labor Loading Matrix'!M330,0),IF('CLINs &amp; Ceiling Rates'!$D$243="F&amp;E",'Labor Loading Matrix'!N330,0),IF('CLINs &amp; Ceiling Rates'!$D$244="F&amp;E",'Labor Loading Matrix'!O330,0),IF('CLINs &amp; Ceiling Rates'!$D$245="F&amp;E",'Labor Loading Matrix'!P330,0),IF('CLINs &amp; Ceiling Rates'!$D$246="F&amp;E",'Labor Loading Matrix'!Q330,0),IF('CLINs &amp; Ceiling Rates'!$D$247="F&amp;E",'Labor Loading Matrix'!R330,0),IF('CLINs &amp; Ceiling Rates'!$D$248="F&amp;E",'Labor Loading Matrix'!S330,0),IF('CLINs &amp; Ceiling Rates'!$D$249="F&amp;E",'Labor Loading Matrix'!T330,0),IF('CLINs &amp; Ceiling Rates'!$D$250="F&amp;E",'Labor Loading Matrix'!U330,0),IF('CLINs &amp; Ceiling Rates'!$D$251="F&amp;E",'Labor Loading Matrix'!V330,0),IF('CLINs &amp; Ceiling Rates'!$D$252="F&amp;E",'Labor Loading Matrix'!W330,0),IF('CLINs &amp; Ceiling Rates'!$D$253="F&amp;E",'Labor Loading Matrix'!X330,0),IF('CLINs &amp; Ceiling Rates'!$D$254="F&amp;E",'Labor Loading Matrix'!Y330,0),IF('CLINs &amp; Ceiling Rates'!$D$255="F&amp;E",'Labor Loading Matrix'!Z330,0),IF('CLINs &amp; Ceiling Rates'!$D$256="F&amp;E",'Labor Loading Matrix'!AA330,0))</f>
        <v>0</v>
      </c>
      <c r="G330" s="175">
        <f>SUM(IF('CLINs &amp; Ceiling Rates'!$D$237="R&amp;D",'Labor Loading Matrix'!H330,0),IF('CLINs &amp; Ceiling Rates'!$D$238="R&amp;D",'Labor Loading Matrix'!I330,0),IF('CLINs &amp; Ceiling Rates'!$D$239="R&amp;D",'Labor Loading Matrix'!J330,0),IF('CLINs &amp; Ceiling Rates'!$D$240="R&amp;D",'Labor Loading Matrix'!K330,0),IF('CLINs &amp; Ceiling Rates'!$D$241="R&amp;D",'Labor Loading Matrix'!L330,0),IF('CLINs &amp; Ceiling Rates'!$D$242="R&amp;D",'Labor Loading Matrix'!M330,0),IF('CLINs &amp; Ceiling Rates'!$D$243="R&amp;D",'Labor Loading Matrix'!N330,0),IF('CLINs &amp; Ceiling Rates'!$D$244="R&amp;D",'Labor Loading Matrix'!O330,0),IF('CLINs &amp; Ceiling Rates'!$D$245="R&amp;D",'Labor Loading Matrix'!P330,0),IF('CLINs &amp; Ceiling Rates'!$D$246="R&amp;D",'Labor Loading Matrix'!Q330,0),IF('CLINs &amp; Ceiling Rates'!$D$247="R&amp;D",'Labor Loading Matrix'!R330,0),IF('CLINs &amp; Ceiling Rates'!$D$248="R&amp;D",'Labor Loading Matrix'!S330,0),IF('CLINs &amp; Ceiling Rates'!$D$249="R&amp;D",'Labor Loading Matrix'!T330,0),IF('CLINs &amp; Ceiling Rates'!$D$250="R&amp;D",'Labor Loading Matrix'!U330,0),IF('CLINs &amp; Ceiling Rates'!$D$251="R&amp;D",'Labor Loading Matrix'!V330,0),IF('CLINs &amp; Ceiling Rates'!$D$252="R&amp;D",'Labor Loading Matrix'!W330,0),IF('CLINs &amp; Ceiling Rates'!$D$253="R&amp;D",'Labor Loading Matrix'!X330,0),IF('CLINs &amp; Ceiling Rates'!$D$254="R&amp;D",'Labor Loading Matrix'!Y330,0),IF('CLINs &amp; Ceiling Rates'!$D$255="R&amp;D",'Labor Loading Matrix'!Z330,0),IF('CLINs &amp; Ceiling Rates'!$D$256="R&amp;D",'Labor Loading Matrix'!AA330,0))</f>
        <v>0</v>
      </c>
      <c r="H330" s="136"/>
      <c r="I330" s="136"/>
      <c r="J330" s="136"/>
      <c r="K330" s="136"/>
      <c r="L330" s="136"/>
      <c r="M330" s="136"/>
      <c r="N330" s="136"/>
      <c r="O330" s="136"/>
      <c r="P330" s="136"/>
      <c r="Q330" s="136"/>
      <c r="R330" s="136"/>
      <c r="S330" s="136"/>
      <c r="T330" s="136"/>
      <c r="U330" s="136"/>
      <c r="V330" s="136"/>
      <c r="W330" s="136"/>
      <c r="X330" s="136"/>
      <c r="Y330" s="136"/>
      <c r="Z330" s="136"/>
      <c r="AA330" s="136"/>
    </row>
    <row r="331" spans="1:27" s="73" customFormat="1" ht="18" hidden="1" customHeight="1" x14ac:dyDescent="0.25">
      <c r="A331" s="173">
        <f>'CLINs &amp; Ceiling Rates'!B118</f>
        <v>0</v>
      </c>
      <c r="B331" s="173">
        <f>'CLINs &amp; Ceiling Rates'!C118</f>
        <v>0</v>
      </c>
      <c r="C331" s="174" t="str">
        <f>'CLINs &amp; Ceiling Rates'!$G118</f>
        <v/>
      </c>
      <c r="D331" s="211">
        <f>IF('CLINs &amp; Ceiling Rates'!D347="",SUM('Labor Loading Matrix'!H331:AA331),SUM(E331:F331))</f>
        <v>0</v>
      </c>
      <c r="E331" s="175">
        <f>SUM(IF('CLINs &amp; Ceiling Rates'!$D$237="OPS",'Labor Loading Matrix'!H331,0),IF('CLINs &amp; Ceiling Rates'!$D$238="OPS",'Labor Loading Matrix'!I331,0),IF('CLINs &amp; Ceiling Rates'!$D$239="OPS",'Labor Loading Matrix'!J331,0),IF('CLINs &amp; Ceiling Rates'!$D$240="OPS",'Labor Loading Matrix'!K331,0),IF('CLINs &amp; Ceiling Rates'!$D$241="OPS",'Labor Loading Matrix'!L331,0),IF('CLINs &amp; Ceiling Rates'!$D$242="OPS",'Labor Loading Matrix'!M331,0),IF('CLINs &amp; Ceiling Rates'!$D$243="OPS",'Labor Loading Matrix'!N331,0),IF('CLINs &amp; Ceiling Rates'!$D$244="OPS",'Labor Loading Matrix'!O331,0),IF('CLINs &amp; Ceiling Rates'!$D$245="OPS",'Labor Loading Matrix'!P331,0),IF('CLINs &amp; Ceiling Rates'!$D$246="OPS",'Labor Loading Matrix'!Q331,0),IF('CLINs &amp; Ceiling Rates'!$D$247="OPS",'Labor Loading Matrix'!R331,0),IF('CLINs &amp; Ceiling Rates'!$D$248="OPS",'Labor Loading Matrix'!S331,0),IF('CLINs &amp; Ceiling Rates'!$D$249="OPS",'Labor Loading Matrix'!T331,0),IF('CLINs &amp; Ceiling Rates'!$D$250="OPS",'Labor Loading Matrix'!U331,0),IF('CLINs &amp; Ceiling Rates'!$D$251="OPS",'Labor Loading Matrix'!V331,0),IF('CLINs &amp; Ceiling Rates'!$D$252="OPS",'Labor Loading Matrix'!W331,0),IF('CLINs &amp; Ceiling Rates'!$D$253="OPS",'Labor Loading Matrix'!X331,0),IF('CLINs &amp; Ceiling Rates'!$D$254="OPS",'Labor Loading Matrix'!Y331,0),IF('CLINs &amp; Ceiling Rates'!$D$255="OPS",'Labor Loading Matrix'!Z331,0),IF('CLINs &amp; Ceiling Rates'!$D$256="OPS",'Labor Loading Matrix'!AA331,0))</f>
        <v>0</v>
      </c>
      <c r="F331" s="175">
        <f>SUM(IF('CLINs &amp; Ceiling Rates'!$D$237="F&amp;E",'Labor Loading Matrix'!H331,0),IF('CLINs &amp; Ceiling Rates'!$D$238="F&amp;E",'Labor Loading Matrix'!I331,0),IF('CLINs &amp; Ceiling Rates'!$D$239="F&amp;E",'Labor Loading Matrix'!J331,0),IF('CLINs &amp; Ceiling Rates'!$D$240="F&amp;E",'Labor Loading Matrix'!K331,0),IF('CLINs &amp; Ceiling Rates'!$D$241="F&amp;E",'Labor Loading Matrix'!L331,0),IF('CLINs &amp; Ceiling Rates'!$D$242="F&amp;E",'Labor Loading Matrix'!M331,0),IF('CLINs &amp; Ceiling Rates'!$D$243="F&amp;E",'Labor Loading Matrix'!N331,0),IF('CLINs &amp; Ceiling Rates'!$D$244="F&amp;E",'Labor Loading Matrix'!O331,0),IF('CLINs &amp; Ceiling Rates'!$D$245="F&amp;E",'Labor Loading Matrix'!P331,0),IF('CLINs &amp; Ceiling Rates'!$D$246="F&amp;E",'Labor Loading Matrix'!Q331,0),IF('CLINs &amp; Ceiling Rates'!$D$247="F&amp;E",'Labor Loading Matrix'!R331,0),IF('CLINs &amp; Ceiling Rates'!$D$248="F&amp;E",'Labor Loading Matrix'!S331,0),IF('CLINs &amp; Ceiling Rates'!$D$249="F&amp;E",'Labor Loading Matrix'!T331,0),IF('CLINs &amp; Ceiling Rates'!$D$250="F&amp;E",'Labor Loading Matrix'!U331,0),IF('CLINs &amp; Ceiling Rates'!$D$251="F&amp;E",'Labor Loading Matrix'!V331,0),IF('CLINs &amp; Ceiling Rates'!$D$252="F&amp;E",'Labor Loading Matrix'!W331,0),IF('CLINs &amp; Ceiling Rates'!$D$253="F&amp;E",'Labor Loading Matrix'!X331,0),IF('CLINs &amp; Ceiling Rates'!$D$254="F&amp;E",'Labor Loading Matrix'!Y331,0),IF('CLINs &amp; Ceiling Rates'!$D$255="F&amp;E",'Labor Loading Matrix'!Z331,0),IF('CLINs &amp; Ceiling Rates'!$D$256="F&amp;E",'Labor Loading Matrix'!AA331,0))</f>
        <v>0</v>
      </c>
      <c r="G331" s="175">
        <f>SUM(IF('CLINs &amp; Ceiling Rates'!$D$237="R&amp;D",'Labor Loading Matrix'!H331,0),IF('CLINs &amp; Ceiling Rates'!$D$238="R&amp;D",'Labor Loading Matrix'!I331,0),IF('CLINs &amp; Ceiling Rates'!$D$239="R&amp;D",'Labor Loading Matrix'!J331,0),IF('CLINs &amp; Ceiling Rates'!$D$240="R&amp;D",'Labor Loading Matrix'!K331,0),IF('CLINs &amp; Ceiling Rates'!$D$241="R&amp;D",'Labor Loading Matrix'!L331,0),IF('CLINs &amp; Ceiling Rates'!$D$242="R&amp;D",'Labor Loading Matrix'!M331,0),IF('CLINs &amp; Ceiling Rates'!$D$243="R&amp;D",'Labor Loading Matrix'!N331,0),IF('CLINs &amp; Ceiling Rates'!$D$244="R&amp;D",'Labor Loading Matrix'!O331,0),IF('CLINs &amp; Ceiling Rates'!$D$245="R&amp;D",'Labor Loading Matrix'!P331,0),IF('CLINs &amp; Ceiling Rates'!$D$246="R&amp;D",'Labor Loading Matrix'!Q331,0),IF('CLINs &amp; Ceiling Rates'!$D$247="R&amp;D",'Labor Loading Matrix'!R331,0),IF('CLINs &amp; Ceiling Rates'!$D$248="R&amp;D",'Labor Loading Matrix'!S331,0),IF('CLINs &amp; Ceiling Rates'!$D$249="R&amp;D",'Labor Loading Matrix'!T331,0),IF('CLINs &amp; Ceiling Rates'!$D$250="R&amp;D",'Labor Loading Matrix'!U331,0),IF('CLINs &amp; Ceiling Rates'!$D$251="R&amp;D",'Labor Loading Matrix'!V331,0),IF('CLINs &amp; Ceiling Rates'!$D$252="R&amp;D",'Labor Loading Matrix'!W331,0),IF('CLINs &amp; Ceiling Rates'!$D$253="R&amp;D",'Labor Loading Matrix'!X331,0),IF('CLINs &amp; Ceiling Rates'!$D$254="R&amp;D",'Labor Loading Matrix'!Y331,0),IF('CLINs &amp; Ceiling Rates'!$D$255="R&amp;D",'Labor Loading Matrix'!Z331,0),IF('CLINs &amp; Ceiling Rates'!$D$256="R&amp;D",'Labor Loading Matrix'!AA331,0))</f>
        <v>0</v>
      </c>
      <c r="H331" s="136"/>
      <c r="I331" s="136"/>
      <c r="J331" s="136"/>
      <c r="K331" s="136"/>
      <c r="L331" s="136"/>
      <c r="M331" s="136"/>
      <c r="N331" s="136"/>
      <c r="O331" s="136"/>
      <c r="P331" s="136"/>
      <c r="Q331" s="136"/>
      <c r="R331" s="136"/>
      <c r="S331" s="136"/>
      <c r="T331" s="136"/>
      <c r="U331" s="136"/>
      <c r="V331" s="136"/>
      <c r="W331" s="136"/>
      <c r="X331" s="136"/>
      <c r="Y331" s="136"/>
      <c r="Z331" s="136"/>
      <c r="AA331" s="136"/>
    </row>
    <row r="332" spans="1:27" s="73" customFormat="1" ht="18" hidden="1" customHeight="1" x14ac:dyDescent="0.25">
      <c r="A332" s="173">
        <f>'CLINs &amp; Ceiling Rates'!B119</f>
        <v>0</v>
      </c>
      <c r="B332" s="173">
        <f>'CLINs &amp; Ceiling Rates'!C119</f>
        <v>0</v>
      </c>
      <c r="C332" s="174" t="str">
        <f>'CLINs &amp; Ceiling Rates'!$G119</f>
        <v/>
      </c>
      <c r="D332" s="211">
        <f>IF('CLINs &amp; Ceiling Rates'!D348="",SUM('Labor Loading Matrix'!H332:AA332),SUM(E332:F332))</f>
        <v>0</v>
      </c>
      <c r="E332" s="175">
        <f>SUM(IF('CLINs &amp; Ceiling Rates'!$D$237="OPS",'Labor Loading Matrix'!H332,0),IF('CLINs &amp; Ceiling Rates'!$D$238="OPS",'Labor Loading Matrix'!I332,0),IF('CLINs &amp; Ceiling Rates'!$D$239="OPS",'Labor Loading Matrix'!J332,0),IF('CLINs &amp; Ceiling Rates'!$D$240="OPS",'Labor Loading Matrix'!K332,0),IF('CLINs &amp; Ceiling Rates'!$D$241="OPS",'Labor Loading Matrix'!L332,0),IF('CLINs &amp; Ceiling Rates'!$D$242="OPS",'Labor Loading Matrix'!M332,0),IF('CLINs &amp; Ceiling Rates'!$D$243="OPS",'Labor Loading Matrix'!N332,0),IF('CLINs &amp; Ceiling Rates'!$D$244="OPS",'Labor Loading Matrix'!O332,0),IF('CLINs &amp; Ceiling Rates'!$D$245="OPS",'Labor Loading Matrix'!P332,0),IF('CLINs &amp; Ceiling Rates'!$D$246="OPS",'Labor Loading Matrix'!Q332,0),IF('CLINs &amp; Ceiling Rates'!$D$247="OPS",'Labor Loading Matrix'!R332,0),IF('CLINs &amp; Ceiling Rates'!$D$248="OPS",'Labor Loading Matrix'!S332,0),IF('CLINs &amp; Ceiling Rates'!$D$249="OPS",'Labor Loading Matrix'!T332,0),IF('CLINs &amp; Ceiling Rates'!$D$250="OPS",'Labor Loading Matrix'!U332,0),IF('CLINs &amp; Ceiling Rates'!$D$251="OPS",'Labor Loading Matrix'!V332,0),IF('CLINs &amp; Ceiling Rates'!$D$252="OPS",'Labor Loading Matrix'!W332,0),IF('CLINs &amp; Ceiling Rates'!$D$253="OPS",'Labor Loading Matrix'!X332,0),IF('CLINs &amp; Ceiling Rates'!$D$254="OPS",'Labor Loading Matrix'!Y332,0),IF('CLINs &amp; Ceiling Rates'!$D$255="OPS",'Labor Loading Matrix'!Z332,0),IF('CLINs &amp; Ceiling Rates'!$D$256="OPS",'Labor Loading Matrix'!AA332,0))</f>
        <v>0</v>
      </c>
      <c r="F332" s="175">
        <f>SUM(IF('CLINs &amp; Ceiling Rates'!$D$237="F&amp;E",'Labor Loading Matrix'!H332,0),IF('CLINs &amp; Ceiling Rates'!$D$238="F&amp;E",'Labor Loading Matrix'!I332,0),IF('CLINs &amp; Ceiling Rates'!$D$239="F&amp;E",'Labor Loading Matrix'!J332,0),IF('CLINs &amp; Ceiling Rates'!$D$240="F&amp;E",'Labor Loading Matrix'!K332,0),IF('CLINs &amp; Ceiling Rates'!$D$241="F&amp;E",'Labor Loading Matrix'!L332,0),IF('CLINs &amp; Ceiling Rates'!$D$242="F&amp;E",'Labor Loading Matrix'!M332,0),IF('CLINs &amp; Ceiling Rates'!$D$243="F&amp;E",'Labor Loading Matrix'!N332,0),IF('CLINs &amp; Ceiling Rates'!$D$244="F&amp;E",'Labor Loading Matrix'!O332,0),IF('CLINs &amp; Ceiling Rates'!$D$245="F&amp;E",'Labor Loading Matrix'!P332,0),IF('CLINs &amp; Ceiling Rates'!$D$246="F&amp;E",'Labor Loading Matrix'!Q332,0),IF('CLINs &amp; Ceiling Rates'!$D$247="F&amp;E",'Labor Loading Matrix'!R332,0),IF('CLINs &amp; Ceiling Rates'!$D$248="F&amp;E",'Labor Loading Matrix'!S332,0),IF('CLINs &amp; Ceiling Rates'!$D$249="F&amp;E",'Labor Loading Matrix'!T332,0),IF('CLINs &amp; Ceiling Rates'!$D$250="F&amp;E",'Labor Loading Matrix'!U332,0),IF('CLINs &amp; Ceiling Rates'!$D$251="F&amp;E",'Labor Loading Matrix'!V332,0),IF('CLINs &amp; Ceiling Rates'!$D$252="F&amp;E",'Labor Loading Matrix'!W332,0),IF('CLINs &amp; Ceiling Rates'!$D$253="F&amp;E",'Labor Loading Matrix'!X332,0),IF('CLINs &amp; Ceiling Rates'!$D$254="F&amp;E",'Labor Loading Matrix'!Y332,0),IF('CLINs &amp; Ceiling Rates'!$D$255="F&amp;E",'Labor Loading Matrix'!Z332,0),IF('CLINs &amp; Ceiling Rates'!$D$256="F&amp;E",'Labor Loading Matrix'!AA332,0))</f>
        <v>0</v>
      </c>
      <c r="G332" s="175">
        <f>SUM(IF('CLINs &amp; Ceiling Rates'!$D$237="R&amp;D",'Labor Loading Matrix'!H332,0),IF('CLINs &amp; Ceiling Rates'!$D$238="R&amp;D",'Labor Loading Matrix'!I332,0),IF('CLINs &amp; Ceiling Rates'!$D$239="R&amp;D",'Labor Loading Matrix'!J332,0),IF('CLINs &amp; Ceiling Rates'!$D$240="R&amp;D",'Labor Loading Matrix'!K332,0),IF('CLINs &amp; Ceiling Rates'!$D$241="R&amp;D",'Labor Loading Matrix'!L332,0),IF('CLINs &amp; Ceiling Rates'!$D$242="R&amp;D",'Labor Loading Matrix'!M332,0),IF('CLINs &amp; Ceiling Rates'!$D$243="R&amp;D",'Labor Loading Matrix'!N332,0),IF('CLINs &amp; Ceiling Rates'!$D$244="R&amp;D",'Labor Loading Matrix'!O332,0),IF('CLINs &amp; Ceiling Rates'!$D$245="R&amp;D",'Labor Loading Matrix'!P332,0),IF('CLINs &amp; Ceiling Rates'!$D$246="R&amp;D",'Labor Loading Matrix'!Q332,0),IF('CLINs &amp; Ceiling Rates'!$D$247="R&amp;D",'Labor Loading Matrix'!R332,0),IF('CLINs &amp; Ceiling Rates'!$D$248="R&amp;D",'Labor Loading Matrix'!S332,0),IF('CLINs &amp; Ceiling Rates'!$D$249="R&amp;D",'Labor Loading Matrix'!T332,0),IF('CLINs &amp; Ceiling Rates'!$D$250="R&amp;D",'Labor Loading Matrix'!U332,0),IF('CLINs &amp; Ceiling Rates'!$D$251="R&amp;D",'Labor Loading Matrix'!V332,0),IF('CLINs &amp; Ceiling Rates'!$D$252="R&amp;D",'Labor Loading Matrix'!W332,0),IF('CLINs &amp; Ceiling Rates'!$D$253="R&amp;D",'Labor Loading Matrix'!X332,0),IF('CLINs &amp; Ceiling Rates'!$D$254="R&amp;D",'Labor Loading Matrix'!Y332,0),IF('CLINs &amp; Ceiling Rates'!$D$255="R&amp;D",'Labor Loading Matrix'!Z332,0),IF('CLINs &amp; Ceiling Rates'!$D$256="R&amp;D",'Labor Loading Matrix'!AA332,0))</f>
        <v>0</v>
      </c>
      <c r="H332" s="136"/>
      <c r="I332" s="136"/>
      <c r="J332" s="136"/>
      <c r="K332" s="136"/>
      <c r="L332" s="136"/>
      <c r="M332" s="136"/>
      <c r="N332" s="136"/>
      <c r="O332" s="136"/>
      <c r="P332" s="136"/>
      <c r="Q332" s="136"/>
      <c r="R332" s="136"/>
      <c r="S332" s="136"/>
      <c r="T332" s="136"/>
      <c r="U332" s="136"/>
      <c r="V332" s="136"/>
      <c r="W332" s="136"/>
      <c r="X332" s="136"/>
      <c r="Y332" s="136"/>
      <c r="Z332" s="136"/>
      <c r="AA332" s="136"/>
    </row>
    <row r="333" spans="1:27" s="73" customFormat="1" ht="18" hidden="1" customHeight="1" x14ac:dyDescent="0.25">
      <c r="A333" s="173">
        <f>'CLINs &amp; Ceiling Rates'!B120</f>
        <v>0</v>
      </c>
      <c r="B333" s="173">
        <f>'CLINs &amp; Ceiling Rates'!C120</f>
        <v>0</v>
      </c>
      <c r="C333" s="174" t="str">
        <f>'CLINs &amp; Ceiling Rates'!$G120</f>
        <v/>
      </c>
      <c r="D333" s="211">
        <f>IF('CLINs &amp; Ceiling Rates'!D349="",SUM('Labor Loading Matrix'!H333:AA333),SUM(E333:F333))</f>
        <v>0</v>
      </c>
      <c r="E333" s="175">
        <f>SUM(IF('CLINs &amp; Ceiling Rates'!$D$237="OPS",'Labor Loading Matrix'!H333,0),IF('CLINs &amp; Ceiling Rates'!$D$238="OPS",'Labor Loading Matrix'!I333,0),IF('CLINs &amp; Ceiling Rates'!$D$239="OPS",'Labor Loading Matrix'!J333,0),IF('CLINs &amp; Ceiling Rates'!$D$240="OPS",'Labor Loading Matrix'!K333,0),IF('CLINs &amp; Ceiling Rates'!$D$241="OPS",'Labor Loading Matrix'!L333,0),IF('CLINs &amp; Ceiling Rates'!$D$242="OPS",'Labor Loading Matrix'!M333,0),IF('CLINs &amp; Ceiling Rates'!$D$243="OPS",'Labor Loading Matrix'!N333,0),IF('CLINs &amp; Ceiling Rates'!$D$244="OPS",'Labor Loading Matrix'!O333,0),IF('CLINs &amp; Ceiling Rates'!$D$245="OPS",'Labor Loading Matrix'!P333,0),IF('CLINs &amp; Ceiling Rates'!$D$246="OPS",'Labor Loading Matrix'!Q333,0),IF('CLINs &amp; Ceiling Rates'!$D$247="OPS",'Labor Loading Matrix'!R333,0),IF('CLINs &amp; Ceiling Rates'!$D$248="OPS",'Labor Loading Matrix'!S333,0),IF('CLINs &amp; Ceiling Rates'!$D$249="OPS",'Labor Loading Matrix'!T333,0),IF('CLINs &amp; Ceiling Rates'!$D$250="OPS",'Labor Loading Matrix'!U333,0),IF('CLINs &amp; Ceiling Rates'!$D$251="OPS",'Labor Loading Matrix'!V333,0),IF('CLINs &amp; Ceiling Rates'!$D$252="OPS",'Labor Loading Matrix'!W333,0),IF('CLINs &amp; Ceiling Rates'!$D$253="OPS",'Labor Loading Matrix'!X333,0),IF('CLINs &amp; Ceiling Rates'!$D$254="OPS",'Labor Loading Matrix'!Y333,0),IF('CLINs &amp; Ceiling Rates'!$D$255="OPS",'Labor Loading Matrix'!Z333,0),IF('CLINs &amp; Ceiling Rates'!$D$256="OPS",'Labor Loading Matrix'!AA333,0))</f>
        <v>0</v>
      </c>
      <c r="F333" s="175">
        <f>SUM(IF('CLINs &amp; Ceiling Rates'!$D$237="F&amp;E",'Labor Loading Matrix'!H333,0),IF('CLINs &amp; Ceiling Rates'!$D$238="F&amp;E",'Labor Loading Matrix'!I333,0),IF('CLINs &amp; Ceiling Rates'!$D$239="F&amp;E",'Labor Loading Matrix'!J333,0),IF('CLINs &amp; Ceiling Rates'!$D$240="F&amp;E",'Labor Loading Matrix'!K333,0),IF('CLINs &amp; Ceiling Rates'!$D$241="F&amp;E",'Labor Loading Matrix'!L333,0),IF('CLINs &amp; Ceiling Rates'!$D$242="F&amp;E",'Labor Loading Matrix'!M333,0),IF('CLINs &amp; Ceiling Rates'!$D$243="F&amp;E",'Labor Loading Matrix'!N333,0),IF('CLINs &amp; Ceiling Rates'!$D$244="F&amp;E",'Labor Loading Matrix'!O333,0),IF('CLINs &amp; Ceiling Rates'!$D$245="F&amp;E",'Labor Loading Matrix'!P333,0),IF('CLINs &amp; Ceiling Rates'!$D$246="F&amp;E",'Labor Loading Matrix'!Q333,0),IF('CLINs &amp; Ceiling Rates'!$D$247="F&amp;E",'Labor Loading Matrix'!R333,0),IF('CLINs &amp; Ceiling Rates'!$D$248="F&amp;E",'Labor Loading Matrix'!S333,0),IF('CLINs &amp; Ceiling Rates'!$D$249="F&amp;E",'Labor Loading Matrix'!T333,0),IF('CLINs &amp; Ceiling Rates'!$D$250="F&amp;E",'Labor Loading Matrix'!U333,0),IF('CLINs &amp; Ceiling Rates'!$D$251="F&amp;E",'Labor Loading Matrix'!V333,0),IF('CLINs &amp; Ceiling Rates'!$D$252="F&amp;E",'Labor Loading Matrix'!W333,0),IF('CLINs &amp; Ceiling Rates'!$D$253="F&amp;E",'Labor Loading Matrix'!X333,0),IF('CLINs &amp; Ceiling Rates'!$D$254="F&amp;E",'Labor Loading Matrix'!Y333,0),IF('CLINs &amp; Ceiling Rates'!$D$255="F&amp;E",'Labor Loading Matrix'!Z333,0),IF('CLINs &amp; Ceiling Rates'!$D$256="F&amp;E",'Labor Loading Matrix'!AA333,0))</f>
        <v>0</v>
      </c>
      <c r="G333" s="175">
        <f>SUM(IF('CLINs &amp; Ceiling Rates'!$D$237="R&amp;D",'Labor Loading Matrix'!H333,0),IF('CLINs &amp; Ceiling Rates'!$D$238="R&amp;D",'Labor Loading Matrix'!I333,0),IF('CLINs &amp; Ceiling Rates'!$D$239="R&amp;D",'Labor Loading Matrix'!J333,0),IF('CLINs &amp; Ceiling Rates'!$D$240="R&amp;D",'Labor Loading Matrix'!K333,0),IF('CLINs &amp; Ceiling Rates'!$D$241="R&amp;D",'Labor Loading Matrix'!L333,0),IF('CLINs &amp; Ceiling Rates'!$D$242="R&amp;D",'Labor Loading Matrix'!M333,0),IF('CLINs &amp; Ceiling Rates'!$D$243="R&amp;D",'Labor Loading Matrix'!N333,0),IF('CLINs &amp; Ceiling Rates'!$D$244="R&amp;D",'Labor Loading Matrix'!O333,0),IF('CLINs &amp; Ceiling Rates'!$D$245="R&amp;D",'Labor Loading Matrix'!P333,0),IF('CLINs &amp; Ceiling Rates'!$D$246="R&amp;D",'Labor Loading Matrix'!Q333,0),IF('CLINs &amp; Ceiling Rates'!$D$247="R&amp;D",'Labor Loading Matrix'!R333,0),IF('CLINs &amp; Ceiling Rates'!$D$248="R&amp;D",'Labor Loading Matrix'!S333,0),IF('CLINs &amp; Ceiling Rates'!$D$249="R&amp;D",'Labor Loading Matrix'!T333,0),IF('CLINs &amp; Ceiling Rates'!$D$250="R&amp;D",'Labor Loading Matrix'!U333,0),IF('CLINs &amp; Ceiling Rates'!$D$251="R&amp;D",'Labor Loading Matrix'!V333,0),IF('CLINs &amp; Ceiling Rates'!$D$252="R&amp;D",'Labor Loading Matrix'!W333,0),IF('CLINs &amp; Ceiling Rates'!$D$253="R&amp;D",'Labor Loading Matrix'!X333,0),IF('CLINs &amp; Ceiling Rates'!$D$254="R&amp;D",'Labor Loading Matrix'!Y333,0),IF('CLINs &amp; Ceiling Rates'!$D$255="R&amp;D",'Labor Loading Matrix'!Z333,0),IF('CLINs &amp; Ceiling Rates'!$D$256="R&amp;D",'Labor Loading Matrix'!AA333,0))</f>
        <v>0</v>
      </c>
      <c r="H333" s="136"/>
      <c r="I333" s="136"/>
      <c r="J333" s="136"/>
      <c r="K333" s="136"/>
      <c r="L333" s="136"/>
      <c r="M333" s="136"/>
      <c r="N333" s="136"/>
      <c r="O333" s="136"/>
      <c r="P333" s="136"/>
      <c r="Q333" s="136"/>
      <c r="R333" s="136"/>
      <c r="S333" s="136"/>
      <c r="T333" s="136"/>
      <c r="U333" s="136"/>
      <c r="V333" s="136"/>
      <c r="W333" s="136"/>
      <c r="X333" s="136"/>
      <c r="Y333" s="136"/>
      <c r="Z333" s="136"/>
      <c r="AA333" s="136"/>
    </row>
    <row r="334" spans="1:27" s="73" customFormat="1" ht="18" hidden="1" customHeight="1" x14ac:dyDescent="0.25">
      <c r="A334" s="173">
        <f>'CLINs &amp; Ceiling Rates'!B121</f>
        <v>0</v>
      </c>
      <c r="B334" s="173">
        <f>'CLINs &amp; Ceiling Rates'!C121</f>
        <v>0</v>
      </c>
      <c r="C334" s="174" t="str">
        <f>'CLINs &amp; Ceiling Rates'!$G121</f>
        <v/>
      </c>
      <c r="D334" s="211">
        <f>IF('CLINs &amp; Ceiling Rates'!D350="",SUM('Labor Loading Matrix'!H334:AA334),SUM(E334:F334))</f>
        <v>0</v>
      </c>
      <c r="E334" s="175">
        <f>SUM(IF('CLINs &amp; Ceiling Rates'!$D$237="OPS",'Labor Loading Matrix'!H334,0),IF('CLINs &amp; Ceiling Rates'!$D$238="OPS",'Labor Loading Matrix'!I334,0),IF('CLINs &amp; Ceiling Rates'!$D$239="OPS",'Labor Loading Matrix'!J334,0),IF('CLINs &amp; Ceiling Rates'!$D$240="OPS",'Labor Loading Matrix'!K334,0),IF('CLINs &amp; Ceiling Rates'!$D$241="OPS",'Labor Loading Matrix'!L334,0),IF('CLINs &amp; Ceiling Rates'!$D$242="OPS",'Labor Loading Matrix'!M334,0),IF('CLINs &amp; Ceiling Rates'!$D$243="OPS",'Labor Loading Matrix'!N334,0),IF('CLINs &amp; Ceiling Rates'!$D$244="OPS",'Labor Loading Matrix'!O334,0),IF('CLINs &amp; Ceiling Rates'!$D$245="OPS",'Labor Loading Matrix'!P334,0),IF('CLINs &amp; Ceiling Rates'!$D$246="OPS",'Labor Loading Matrix'!Q334,0),IF('CLINs &amp; Ceiling Rates'!$D$247="OPS",'Labor Loading Matrix'!R334,0),IF('CLINs &amp; Ceiling Rates'!$D$248="OPS",'Labor Loading Matrix'!S334,0),IF('CLINs &amp; Ceiling Rates'!$D$249="OPS",'Labor Loading Matrix'!T334,0),IF('CLINs &amp; Ceiling Rates'!$D$250="OPS",'Labor Loading Matrix'!U334,0),IF('CLINs &amp; Ceiling Rates'!$D$251="OPS",'Labor Loading Matrix'!V334,0),IF('CLINs &amp; Ceiling Rates'!$D$252="OPS",'Labor Loading Matrix'!W334,0),IF('CLINs &amp; Ceiling Rates'!$D$253="OPS",'Labor Loading Matrix'!X334,0),IF('CLINs &amp; Ceiling Rates'!$D$254="OPS",'Labor Loading Matrix'!Y334,0),IF('CLINs &amp; Ceiling Rates'!$D$255="OPS",'Labor Loading Matrix'!Z334,0),IF('CLINs &amp; Ceiling Rates'!$D$256="OPS",'Labor Loading Matrix'!AA334,0))</f>
        <v>0</v>
      </c>
      <c r="F334" s="175">
        <f>SUM(IF('CLINs &amp; Ceiling Rates'!$D$237="F&amp;E",'Labor Loading Matrix'!H334,0),IF('CLINs &amp; Ceiling Rates'!$D$238="F&amp;E",'Labor Loading Matrix'!I334,0),IF('CLINs &amp; Ceiling Rates'!$D$239="F&amp;E",'Labor Loading Matrix'!J334,0),IF('CLINs &amp; Ceiling Rates'!$D$240="F&amp;E",'Labor Loading Matrix'!K334,0),IF('CLINs &amp; Ceiling Rates'!$D$241="F&amp;E",'Labor Loading Matrix'!L334,0),IF('CLINs &amp; Ceiling Rates'!$D$242="F&amp;E",'Labor Loading Matrix'!M334,0),IF('CLINs &amp; Ceiling Rates'!$D$243="F&amp;E",'Labor Loading Matrix'!N334,0),IF('CLINs &amp; Ceiling Rates'!$D$244="F&amp;E",'Labor Loading Matrix'!O334,0),IF('CLINs &amp; Ceiling Rates'!$D$245="F&amp;E",'Labor Loading Matrix'!P334,0),IF('CLINs &amp; Ceiling Rates'!$D$246="F&amp;E",'Labor Loading Matrix'!Q334,0),IF('CLINs &amp; Ceiling Rates'!$D$247="F&amp;E",'Labor Loading Matrix'!R334,0),IF('CLINs &amp; Ceiling Rates'!$D$248="F&amp;E",'Labor Loading Matrix'!S334,0),IF('CLINs &amp; Ceiling Rates'!$D$249="F&amp;E",'Labor Loading Matrix'!T334,0),IF('CLINs &amp; Ceiling Rates'!$D$250="F&amp;E",'Labor Loading Matrix'!U334,0),IF('CLINs &amp; Ceiling Rates'!$D$251="F&amp;E",'Labor Loading Matrix'!V334,0),IF('CLINs &amp; Ceiling Rates'!$D$252="F&amp;E",'Labor Loading Matrix'!W334,0),IF('CLINs &amp; Ceiling Rates'!$D$253="F&amp;E",'Labor Loading Matrix'!X334,0),IF('CLINs &amp; Ceiling Rates'!$D$254="F&amp;E",'Labor Loading Matrix'!Y334,0),IF('CLINs &amp; Ceiling Rates'!$D$255="F&amp;E",'Labor Loading Matrix'!Z334,0),IF('CLINs &amp; Ceiling Rates'!$D$256="F&amp;E",'Labor Loading Matrix'!AA334,0))</f>
        <v>0</v>
      </c>
      <c r="G334" s="175">
        <f>SUM(IF('CLINs &amp; Ceiling Rates'!$D$237="R&amp;D",'Labor Loading Matrix'!H334,0),IF('CLINs &amp; Ceiling Rates'!$D$238="R&amp;D",'Labor Loading Matrix'!I334,0),IF('CLINs &amp; Ceiling Rates'!$D$239="R&amp;D",'Labor Loading Matrix'!J334,0),IF('CLINs &amp; Ceiling Rates'!$D$240="R&amp;D",'Labor Loading Matrix'!K334,0),IF('CLINs &amp; Ceiling Rates'!$D$241="R&amp;D",'Labor Loading Matrix'!L334,0),IF('CLINs &amp; Ceiling Rates'!$D$242="R&amp;D",'Labor Loading Matrix'!M334,0),IF('CLINs &amp; Ceiling Rates'!$D$243="R&amp;D",'Labor Loading Matrix'!N334,0),IF('CLINs &amp; Ceiling Rates'!$D$244="R&amp;D",'Labor Loading Matrix'!O334,0),IF('CLINs &amp; Ceiling Rates'!$D$245="R&amp;D",'Labor Loading Matrix'!P334,0),IF('CLINs &amp; Ceiling Rates'!$D$246="R&amp;D",'Labor Loading Matrix'!Q334,0),IF('CLINs &amp; Ceiling Rates'!$D$247="R&amp;D",'Labor Loading Matrix'!R334,0),IF('CLINs &amp; Ceiling Rates'!$D$248="R&amp;D",'Labor Loading Matrix'!S334,0),IF('CLINs &amp; Ceiling Rates'!$D$249="R&amp;D",'Labor Loading Matrix'!T334,0),IF('CLINs &amp; Ceiling Rates'!$D$250="R&amp;D",'Labor Loading Matrix'!U334,0),IF('CLINs &amp; Ceiling Rates'!$D$251="R&amp;D",'Labor Loading Matrix'!V334,0),IF('CLINs &amp; Ceiling Rates'!$D$252="R&amp;D",'Labor Loading Matrix'!W334,0),IF('CLINs &amp; Ceiling Rates'!$D$253="R&amp;D",'Labor Loading Matrix'!X334,0),IF('CLINs &amp; Ceiling Rates'!$D$254="R&amp;D",'Labor Loading Matrix'!Y334,0),IF('CLINs &amp; Ceiling Rates'!$D$255="R&amp;D",'Labor Loading Matrix'!Z334,0),IF('CLINs &amp; Ceiling Rates'!$D$256="R&amp;D",'Labor Loading Matrix'!AA334,0))</f>
        <v>0</v>
      </c>
      <c r="H334" s="136"/>
      <c r="I334" s="136"/>
      <c r="J334" s="136"/>
      <c r="K334" s="136"/>
      <c r="L334" s="136"/>
      <c r="M334" s="136"/>
      <c r="N334" s="136"/>
      <c r="O334" s="136"/>
      <c r="P334" s="136"/>
      <c r="Q334" s="136"/>
      <c r="R334" s="136"/>
      <c r="S334" s="136"/>
      <c r="T334" s="136"/>
      <c r="U334" s="136"/>
      <c r="V334" s="136"/>
      <c r="W334" s="136"/>
      <c r="X334" s="136"/>
      <c r="Y334" s="136"/>
      <c r="Z334" s="136"/>
      <c r="AA334" s="136"/>
    </row>
    <row r="335" spans="1:27" s="73" customFormat="1" ht="18" hidden="1" customHeight="1" x14ac:dyDescent="0.25">
      <c r="A335" s="173">
        <f>'CLINs &amp; Ceiling Rates'!B122</f>
        <v>0</v>
      </c>
      <c r="B335" s="173">
        <f>'CLINs &amp; Ceiling Rates'!C122</f>
        <v>0</v>
      </c>
      <c r="C335" s="174" t="str">
        <f>'CLINs &amp; Ceiling Rates'!$G122</f>
        <v/>
      </c>
      <c r="D335" s="211">
        <f>IF('CLINs &amp; Ceiling Rates'!D351="",SUM('Labor Loading Matrix'!H335:AA335),SUM(E335:F335))</f>
        <v>0</v>
      </c>
      <c r="E335" s="175">
        <f>SUM(IF('CLINs &amp; Ceiling Rates'!$D$237="OPS",'Labor Loading Matrix'!H335,0),IF('CLINs &amp; Ceiling Rates'!$D$238="OPS",'Labor Loading Matrix'!I335,0),IF('CLINs &amp; Ceiling Rates'!$D$239="OPS",'Labor Loading Matrix'!J335,0),IF('CLINs &amp; Ceiling Rates'!$D$240="OPS",'Labor Loading Matrix'!K335,0),IF('CLINs &amp; Ceiling Rates'!$D$241="OPS",'Labor Loading Matrix'!L335,0),IF('CLINs &amp; Ceiling Rates'!$D$242="OPS",'Labor Loading Matrix'!M335,0),IF('CLINs &amp; Ceiling Rates'!$D$243="OPS",'Labor Loading Matrix'!N335,0),IF('CLINs &amp; Ceiling Rates'!$D$244="OPS",'Labor Loading Matrix'!O335,0),IF('CLINs &amp; Ceiling Rates'!$D$245="OPS",'Labor Loading Matrix'!P335,0),IF('CLINs &amp; Ceiling Rates'!$D$246="OPS",'Labor Loading Matrix'!Q335,0),IF('CLINs &amp; Ceiling Rates'!$D$247="OPS",'Labor Loading Matrix'!R335,0),IF('CLINs &amp; Ceiling Rates'!$D$248="OPS",'Labor Loading Matrix'!S335,0),IF('CLINs &amp; Ceiling Rates'!$D$249="OPS",'Labor Loading Matrix'!T335,0),IF('CLINs &amp; Ceiling Rates'!$D$250="OPS",'Labor Loading Matrix'!U335,0),IF('CLINs &amp; Ceiling Rates'!$D$251="OPS",'Labor Loading Matrix'!V335,0),IF('CLINs &amp; Ceiling Rates'!$D$252="OPS",'Labor Loading Matrix'!W335,0),IF('CLINs &amp; Ceiling Rates'!$D$253="OPS",'Labor Loading Matrix'!X335,0),IF('CLINs &amp; Ceiling Rates'!$D$254="OPS",'Labor Loading Matrix'!Y335,0),IF('CLINs &amp; Ceiling Rates'!$D$255="OPS",'Labor Loading Matrix'!Z335,0),IF('CLINs &amp; Ceiling Rates'!$D$256="OPS",'Labor Loading Matrix'!AA335,0))</f>
        <v>0</v>
      </c>
      <c r="F335" s="175">
        <f>SUM(IF('CLINs &amp; Ceiling Rates'!$D$237="F&amp;E",'Labor Loading Matrix'!H335,0),IF('CLINs &amp; Ceiling Rates'!$D$238="F&amp;E",'Labor Loading Matrix'!I335,0),IF('CLINs &amp; Ceiling Rates'!$D$239="F&amp;E",'Labor Loading Matrix'!J335,0),IF('CLINs &amp; Ceiling Rates'!$D$240="F&amp;E",'Labor Loading Matrix'!K335,0),IF('CLINs &amp; Ceiling Rates'!$D$241="F&amp;E",'Labor Loading Matrix'!L335,0),IF('CLINs &amp; Ceiling Rates'!$D$242="F&amp;E",'Labor Loading Matrix'!M335,0),IF('CLINs &amp; Ceiling Rates'!$D$243="F&amp;E",'Labor Loading Matrix'!N335,0),IF('CLINs &amp; Ceiling Rates'!$D$244="F&amp;E",'Labor Loading Matrix'!O335,0),IF('CLINs &amp; Ceiling Rates'!$D$245="F&amp;E",'Labor Loading Matrix'!P335,0),IF('CLINs &amp; Ceiling Rates'!$D$246="F&amp;E",'Labor Loading Matrix'!Q335,0),IF('CLINs &amp; Ceiling Rates'!$D$247="F&amp;E",'Labor Loading Matrix'!R335,0),IF('CLINs &amp; Ceiling Rates'!$D$248="F&amp;E",'Labor Loading Matrix'!S335,0),IF('CLINs &amp; Ceiling Rates'!$D$249="F&amp;E",'Labor Loading Matrix'!T335,0),IF('CLINs &amp; Ceiling Rates'!$D$250="F&amp;E",'Labor Loading Matrix'!U335,0),IF('CLINs &amp; Ceiling Rates'!$D$251="F&amp;E",'Labor Loading Matrix'!V335,0),IF('CLINs &amp; Ceiling Rates'!$D$252="F&amp;E",'Labor Loading Matrix'!W335,0),IF('CLINs &amp; Ceiling Rates'!$D$253="F&amp;E",'Labor Loading Matrix'!X335,0),IF('CLINs &amp; Ceiling Rates'!$D$254="F&amp;E",'Labor Loading Matrix'!Y335,0),IF('CLINs &amp; Ceiling Rates'!$D$255="F&amp;E",'Labor Loading Matrix'!Z335,0),IF('CLINs &amp; Ceiling Rates'!$D$256="F&amp;E",'Labor Loading Matrix'!AA335,0))</f>
        <v>0</v>
      </c>
      <c r="G335" s="175">
        <f>SUM(IF('CLINs &amp; Ceiling Rates'!$D$237="R&amp;D",'Labor Loading Matrix'!H335,0),IF('CLINs &amp; Ceiling Rates'!$D$238="R&amp;D",'Labor Loading Matrix'!I335,0),IF('CLINs &amp; Ceiling Rates'!$D$239="R&amp;D",'Labor Loading Matrix'!J335,0),IF('CLINs &amp; Ceiling Rates'!$D$240="R&amp;D",'Labor Loading Matrix'!K335,0),IF('CLINs &amp; Ceiling Rates'!$D$241="R&amp;D",'Labor Loading Matrix'!L335,0),IF('CLINs &amp; Ceiling Rates'!$D$242="R&amp;D",'Labor Loading Matrix'!M335,0),IF('CLINs &amp; Ceiling Rates'!$D$243="R&amp;D",'Labor Loading Matrix'!N335,0),IF('CLINs &amp; Ceiling Rates'!$D$244="R&amp;D",'Labor Loading Matrix'!O335,0),IF('CLINs &amp; Ceiling Rates'!$D$245="R&amp;D",'Labor Loading Matrix'!P335,0),IF('CLINs &amp; Ceiling Rates'!$D$246="R&amp;D",'Labor Loading Matrix'!Q335,0),IF('CLINs &amp; Ceiling Rates'!$D$247="R&amp;D",'Labor Loading Matrix'!R335,0),IF('CLINs &amp; Ceiling Rates'!$D$248="R&amp;D",'Labor Loading Matrix'!S335,0),IF('CLINs &amp; Ceiling Rates'!$D$249="R&amp;D",'Labor Loading Matrix'!T335,0),IF('CLINs &amp; Ceiling Rates'!$D$250="R&amp;D",'Labor Loading Matrix'!U335,0),IF('CLINs &amp; Ceiling Rates'!$D$251="R&amp;D",'Labor Loading Matrix'!V335,0),IF('CLINs &amp; Ceiling Rates'!$D$252="R&amp;D",'Labor Loading Matrix'!W335,0),IF('CLINs &amp; Ceiling Rates'!$D$253="R&amp;D",'Labor Loading Matrix'!X335,0),IF('CLINs &amp; Ceiling Rates'!$D$254="R&amp;D",'Labor Loading Matrix'!Y335,0),IF('CLINs &amp; Ceiling Rates'!$D$255="R&amp;D",'Labor Loading Matrix'!Z335,0),IF('CLINs &amp; Ceiling Rates'!$D$256="R&amp;D",'Labor Loading Matrix'!AA335,0))</f>
        <v>0</v>
      </c>
      <c r="H335" s="136"/>
      <c r="I335" s="136"/>
      <c r="J335" s="136"/>
      <c r="K335" s="136"/>
      <c r="L335" s="136"/>
      <c r="M335" s="136"/>
      <c r="N335" s="136"/>
      <c r="O335" s="136"/>
      <c r="P335" s="136"/>
      <c r="Q335" s="136"/>
      <c r="R335" s="136"/>
      <c r="S335" s="136"/>
      <c r="T335" s="136"/>
      <c r="U335" s="136"/>
      <c r="V335" s="136"/>
      <c r="W335" s="136"/>
      <c r="X335" s="136"/>
      <c r="Y335" s="136"/>
      <c r="Z335" s="136"/>
      <c r="AA335" s="136"/>
    </row>
    <row r="336" spans="1:27" s="73" customFormat="1" ht="18" hidden="1" customHeight="1" x14ac:dyDescent="0.25">
      <c r="A336" s="173">
        <f>'CLINs &amp; Ceiling Rates'!B123</f>
        <v>0</v>
      </c>
      <c r="B336" s="173">
        <f>'CLINs &amp; Ceiling Rates'!C123</f>
        <v>0</v>
      </c>
      <c r="C336" s="174" t="str">
        <f>'CLINs &amp; Ceiling Rates'!$G123</f>
        <v/>
      </c>
      <c r="D336" s="211">
        <f>IF('CLINs &amp; Ceiling Rates'!D352="",SUM('Labor Loading Matrix'!H336:AA336),SUM(E336:F336))</f>
        <v>0</v>
      </c>
      <c r="E336" s="175">
        <f>SUM(IF('CLINs &amp; Ceiling Rates'!$D$237="OPS",'Labor Loading Matrix'!H336,0),IF('CLINs &amp; Ceiling Rates'!$D$238="OPS",'Labor Loading Matrix'!I336,0),IF('CLINs &amp; Ceiling Rates'!$D$239="OPS",'Labor Loading Matrix'!J336,0),IF('CLINs &amp; Ceiling Rates'!$D$240="OPS",'Labor Loading Matrix'!K336,0),IF('CLINs &amp; Ceiling Rates'!$D$241="OPS",'Labor Loading Matrix'!L336,0),IF('CLINs &amp; Ceiling Rates'!$D$242="OPS",'Labor Loading Matrix'!M336,0),IF('CLINs &amp; Ceiling Rates'!$D$243="OPS",'Labor Loading Matrix'!N336,0),IF('CLINs &amp; Ceiling Rates'!$D$244="OPS",'Labor Loading Matrix'!O336,0),IF('CLINs &amp; Ceiling Rates'!$D$245="OPS",'Labor Loading Matrix'!P336,0),IF('CLINs &amp; Ceiling Rates'!$D$246="OPS",'Labor Loading Matrix'!Q336,0),IF('CLINs &amp; Ceiling Rates'!$D$247="OPS",'Labor Loading Matrix'!R336,0),IF('CLINs &amp; Ceiling Rates'!$D$248="OPS",'Labor Loading Matrix'!S336,0),IF('CLINs &amp; Ceiling Rates'!$D$249="OPS",'Labor Loading Matrix'!T336,0),IF('CLINs &amp; Ceiling Rates'!$D$250="OPS",'Labor Loading Matrix'!U336,0),IF('CLINs &amp; Ceiling Rates'!$D$251="OPS",'Labor Loading Matrix'!V336,0),IF('CLINs &amp; Ceiling Rates'!$D$252="OPS",'Labor Loading Matrix'!W336,0),IF('CLINs &amp; Ceiling Rates'!$D$253="OPS",'Labor Loading Matrix'!X336,0),IF('CLINs &amp; Ceiling Rates'!$D$254="OPS",'Labor Loading Matrix'!Y336,0),IF('CLINs &amp; Ceiling Rates'!$D$255="OPS",'Labor Loading Matrix'!Z336,0),IF('CLINs &amp; Ceiling Rates'!$D$256="OPS",'Labor Loading Matrix'!AA336,0))</f>
        <v>0</v>
      </c>
      <c r="F336" s="175">
        <f>SUM(IF('CLINs &amp; Ceiling Rates'!$D$237="F&amp;E",'Labor Loading Matrix'!H336,0),IF('CLINs &amp; Ceiling Rates'!$D$238="F&amp;E",'Labor Loading Matrix'!I336,0),IF('CLINs &amp; Ceiling Rates'!$D$239="F&amp;E",'Labor Loading Matrix'!J336,0),IF('CLINs &amp; Ceiling Rates'!$D$240="F&amp;E",'Labor Loading Matrix'!K336,0),IF('CLINs &amp; Ceiling Rates'!$D$241="F&amp;E",'Labor Loading Matrix'!L336,0),IF('CLINs &amp; Ceiling Rates'!$D$242="F&amp;E",'Labor Loading Matrix'!M336,0),IF('CLINs &amp; Ceiling Rates'!$D$243="F&amp;E",'Labor Loading Matrix'!N336,0),IF('CLINs &amp; Ceiling Rates'!$D$244="F&amp;E",'Labor Loading Matrix'!O336,0),IF('CLINs &amp; Ceiling Rates'!$D$245="F&amp;E",'Labor Loading Matrix'!P336,0),IF('CLINs &amp; Ceiling Rates'!$D$246="F&amp;E",'Labor Loading Matrix'!Q336,0),IF('CLINs &amp; Ceiling Rates'!$D$247="F&amp;E",'Labor Loading Matrix'!R336,0),IF('CLINs &amp; Ceiling Rates'!$D$248="F&amp;E",'Labor Loading Matrix'!S336,0),IF('CLINs &amp; Ceiling Rates'!$D$249="F&amp;E",'Labor Loading Matrix'!T336,0),IF('CLINs &amp; Ceiling Rates'!$D$250="F&amp;E",'Labor Loading Matrix'!U336,0),IF('CLINs &amp; Ceiling Rates'!$D$251="F&amp;E",'Labor Loading Matrix'!V336,0),IF('CLINs &amp; Ceiling Rates'!$D$252="F&amp;E",'Labor Loading Matrix'!W336,0),IF('CLINs &amp; Ceiling Rates'!$D$253="F&amp;E",'Labor Loading Matrix'!X336,0),IF('CLINs &amp; Ceiling Rates'!$D$254="F&amp;E",'Labor Loading Matrix'!Y336,0),IF('CLINs &amp; Ceiling Rates'!$D$255="F&amp;E",'Labor Loading Matrix'!Z336,0),IF('CLINs &amp; Ceiling Rates'!$D$256="F&amp;E",'Labor Loading Matrix'!AA336,0))</f>
        <v>0</v>
      </c>
      <c r="G336" s="175">
        <f>SUM(IF('CLINs &amp; Ceiling Rates'!$D$237="R&amp;D",'Labor Loading Matrix'!H336,0),IF('CLINs &amp; Ceiling Rates'!$D$238="R&amp;D",'Labor Loading Matrix'!I336,0),IF('CLINs &amp; Ceiling Rates'!$D$239="R&amp;D",'Labor Loading Matrix'!J336,0),IF('CLINs &amp; Ceiling Rates'!$D$240="R&amp;D",'Labor Loading Matrix'!K336,0),IF('CLINs &amp; Ceiling Rates'!$D$241="R&amp;D",'Labor Loading Matrix'!L336,0),IF('CLINs &amp; Ceiling Rates'!$D$242="R&amp;D",'Labor Loading Matrix'!M336,0),IF('CLINs &amp; Ceiling Rates'!$D$243="R&amp;D",'Labor Loading Matrix'!N336,0),IF('CLINs &amp; Ceiling Rates'!$D$244="R&amp;D",'Labor Loading Matrix'!O336,0),IF('CLINs &amp; Ceiling Rates'!$D$245="R&amp;D",'Labor Loading Matrix'!P336,0),IF('CLINs &amp; Ceiling Rates'!$D$246="R&amp;D",'Labor Loading Matrix'!Q336,0),IF('CLINs &amp; Ceiling Rates'!$D$247="R&amp;D",'Labor Loading Matrix'!R336,0),IF('CLINs &amp; Ceiling Rates'!$D$248="R&amp;D",'Labor Loading Matrix'!S336,0),IF('CLINs &amp; Ceiling Rates'!$D$249="R&amp;D",'Labor Loading Matrix'!T336,0),IF('CLINs &amp; Ceiling Rates'!$D$250="R&amp;D",'Labor Loading Matrix'!U336,0),IF('CLINs &amp; Ceiling Rates'!$D$251="R&amp;D",'Labor Loading Matrix'!V336,0),IF('CLINs &amp; Ceiling Rates'!$D$252="R&amp;D",'Labor Loading Matrix'!W336,0),IF('CLINs &amp; Ceiling Rates'!$D$253="R&amp;D",'Labor Loading Matrix'!X336,0),IF('CLINs &amp; Ceiling Rates'!$D$254="R&amp;D",'Labor Loading Matrix'!Y336,0),IF('CLINs &amp; Ceiling Rates'!$D$255="R&amp;D",'Labor Loading Matrix'!Z336,0),IF('CLINs &amp; Ceiling Rates'!$D$256="R&amp;D",'Labor Loading Matrix'!AA336,0))</f>
        <v>0</v>
      </c>
      <c r="H336" s="136"/>
      <c r="I336" s="136"/>
      <c r="J336" s="136"/>
      <c r="K336" s="136"/>
      <c r="L336" s="136"/>
      <c r="M336" s="136"/>
      <c r="N336" s="136"/>
      <c r="O336" s="136"/>
      <c r="P336" s="136"/>
      <c r="Q336" s="136"/>
      <c r="R336" s="136"/>
      <c r="S336" s="136"/>
      <c r="T336" s="136"/>
      <c r="U336" s="136"/>
      <c r="V336" s="136"/>
      <c r="W336" s="136"/>
      <c r="X336" s="136"/>
      <c r="Y336" s="136"/>
      <c r="Z336" s="136"/>
      <c r="AA336" s="136"/>
    </row>
    <row r="337" spans="1:27" s="73" customFormat="1" ht="18" hidden="1" customHeight="1" x14ac:dyDescent="0.25">
      <c r="A337" s="173">
        <f>'CLINs &amp; Ceiling Rates'!B124</f>
        <v>0</v>
      </c>
      <c r="B337" s="173">
        <f>'CLINs &amp; Ceiling Rates'!C124</f>
        <v>0</v>
      </c>
      <c r="C337" s="174" t="str">
        <f>'CLINs &amp; Ceiling Rates'!$G124</f>
        <v/>
      </c>
      <c r="D337" s="211">
        <f>IF('CLINs &amp; Ceiling Rates'!D353="",SUM('Labor Loading Matrix'!H337:AA337),SUM(E337:F337))</f>
        <v>0</v>
      </c>
      <c r="E337" s="175">
        <f>SUM(IF('CLINs &amp; Ceiling Rates'!$D$237="OPS",'Labor Loading Matrix'!H337,0),IF('CLINs &amp; Ceiling Rates'!$D$238="OPS",'Labor Loading Matrix'!I337,0),IF('CLINs &amp; Ceiling Rates'!$D$239="OPS",'Labor Loading Matrix'!J337,0),IF('CLINs &amp; Ceiling Rates'!$D$240="OPS",'Labor Loading Matrix'!K337,0),IF('CLINs &amp; Ceiling Rates'!$D$241="OPS",'Labor Loading Matrix'!L337,0),IF('CLINs &amp; Ceiling Rates'!$D$242="OPS",'Labor Loading Matrix'!M337,0),IF('CLINs &amp; Ceiling Rates'!$D$243="OPS",'Labor Loading Matrix'!N337,0),IF('CLINs &amp; Ceiling Rates'!$D$244="OPS",'Labor Loading Matrix'!O337,0),IF('CLINs &amp; Ceiling Rates'!$D$245="OPS",'Labor Loading Matrix'!P337,0),IF('CLINs &amp; Ceiling Rates'!$D$246="OPS",'Labor Loading Matrix'!Q337,0),IF('CLINs &amp; Ceiling Rates'!$D$247="OPS",'Labor Loading Matrix'!R337,0),IF('CLINs &amp; Ceiling Rates'!$D$248="OPS",'Labor Loading Matrix'!S337,0),IF('CLINs &amp; Ceiling Rates'!$D$249="OPS",'Labor Loading Matrix'!T337,0),IF('CLINs &amp; Ceiling Rates'!$D$250="OPS",'Labor Loading Matrix'!U337,0),IF('CLINs &amp; Ceiling Rates'!$D$251="OPS",'Labor Loading Matrix'!V337,0),IF('CLINs &amp; Ceiling Rates'!$D$252="OPS",'Labor Loading Matrix'!W337,0),IF('CLINs &amp; Ceiling Rates'!$D$253="OPS",'Labor Loading Matrix'!X337,0),IF('CLINs &amp; Ceiling Rates'!$D$254="OPS",'Labor Loading Matrix'!Y337,0),IF('CLINs &amp; Ceiling Rates'!$D$255="OPS",'Labor Loading Matrix'!Z337,0),IF('CLINs &amp; Ceiling Rates'!$D$256="OPS",'Labor Loading Matrix'!AA337,0))</f>
        <v>0</v>
      </c>
      <c r="F337" s="175">
        <f>SUM(IF('CLINs &amp; Ceiling Rates'!$D$237="F&amp;E",'Labor Loading Matrix'!H337,0),IF('CLINs &amp; Ceiling Rates'!$D$238="F&amp;E",'Labor Loading Matrix'!I337,0),IF('CLINs &amp; Ceiling Rates'!$D$239="F&amp;E",'Labor Loading Matrix'!J337,0),IF('CLINs &amp; Ceiling Rates'!$D$240="F&amp;E",'Labor Loading Matrix'!K337,0),IF('CLINs &amp; Ceiling Rates'!$D$241="F&amp;E",'Labor Loading Matrix'!L337,0),IF('CLINs &amp; Ceiling Rates'!$D$242="F&amp;E",'Labor Loading Matrix'!M337,0),IF('CLINs &amp; Ceiling Rates'!$D$243="F&amp;E",'Labor Loading Matrix'!N337,0),IF('CLINs &amp; Ceiling Rates'!$D$244="F&amp;E",'Labor Loading Matrix'!O337,0),IF('CLINs &amp; Ceiling Rates'!$D$245="F&amp;E",'Labor Loading Matrix'!P337,0),IF('CLINs &amp; Ceiling Rates'!$D$246="F&amp;E",'Labor Loading Matrix'!Q337,0),IF('CLINs &amp; Ceiling Rates'!$D$247="F&amp;E",'Labor Loading Matrix'!R337,0),IF('CLINs &amp; Ceiling Rates'!$D$248="F&amp;E",'Labor Loading Matrix'!S337,0),IF('CLINs &amp; Ceiling Rates'!$D$249="F&amp;E",'Labor Loading Matrix'!T337,0),IF('CLINs &amp; Ceiling Rates'!$D$250="F&amp;E",'Labor Loading Matrix'!U337,0),IF('CLINs &amp; Ceiling Rates'!$D$251="F&amp;E",'Labor Loading Matrix'!V337,0),IF('CLINs &amp; Ceiling Rates'!$D$252="F&amp;E",'Labor Loading Matrix'!W337,0),IF('CLINs &amp; Ceiling Rates'!$D$253="F&amp;E",'Labor Loading Matrix'!X337,0),IF('CLINs &amp; Ceiling Rates'!$D$254="F&amp;E",'Labor Loading Matrix'!Y337,0),IF('CLINs &amp; Ceiling Rates'!$D$255="F&amp;E",'Labor Loading Matrix'!Z337,0),IF('CLINs &amp; Ceiling Rates'!$D$256="F&amp;E",'Labor Loading Matrix'!AA337,0))</f>
        <v>0</v>
      </c>
      <c r="G337" s="175">
        <f>SUM(IF('CLINs &amp; Ceiling Rates'!$D$237="R&amp;D",'Labor Loading Matrix'!H337,0),IF('CLINs &amp; Ceiling Rates'!$D$238="R&amp;D",'Labor Loading Matrix'!I337,0),IF('CLINs &amp; Ceiling Rates'!$D$239="R&amp;D",'Labor Loading Matrix'!J337,0),IF('CLINs &amp; Ceiling Rates'!$D$240="R&amp;D",'Labor Loading Matrix'!K337,0),IF('CLINs &amp; Ceiling Rates'!$D$241="R&amp;D",'Labor Loading Matrix'!L337,0),IF('CLINs &amp; Ceiling Rates'!$D$242="R&amp;D",'Labor Loading Matrix'!M337,0),IF('CLINs &amp; Ceiling Rates'!$D$243="R&amp;D",'Labor Loading Matrix'!N337,0),IF('CLINs &amp; Ceiling Rates'!$D$244="R&amp;D",'Labor Loading Matrix'!O337,0),IF('CLINs &amp; Ceiling Rates'!$D$245="R&amp;D",'Labor Loading Matrix'!P337,0),IF('CLINs &amp; Ceiling Rates'!$D$246="R&amp;D",'Labor Loading Matrix'!Q337,0),IF('CLINs &amp; Ceiling Rates'!$D$247="R&amp;D",'Labor Loading Matrix'!R337,0),IF('CLINs &amp; Ceiling Rates'!$D$248="R&amp;D",'Labor Loading Matrix'!S337,0),IF('CLINs &amp; Ceiling Rates'!$D$249="R&amp;D",'Labor Loading Matrix'!T337,0),IF('CLINs &amp; Ceiling Rates'!$D$250="R&amp;D",'Labor Loading Matrix'!U337,0),IF('CLINs &amp; Ceiling Rates'!$D$251="R&amp;D",'Labor Loading Matrix'!V337,0),IF('CLINs &amp; Ceiling Rates'!$D$252="R&amp;D",'Labor Loading Matrix'!W337,0),IF('CLINs &amp; Ceiling Rates'!$D$253="R&amp;D",'Labor Loading Matrix'!X337,0),IF('CLINs &amp; Ceiling Rates'!$D$254="R&amp;D",'Labor Loading Matrix'!Y337,0),IF('CLINs &amp; Ceiling Rates'!$D$255="R&amp;D",'Labor Loading Matrix'!Z337,0),IF('CLINs &amp; Ceiling Rates'!$D$256="R&amp;D",'Labor Loading Matrix'!AA337,0))</f>
        <v>0</v>
      </c>
      <c r="H337" s="136"/>
      <c r="I337" s="136"/>
      <c r="J337" s="136"/>
      <c r="K337" s="136"/>
      <c r="L337" s="136"/>
      <c r="M337" s="136"/>
      <c r="N337" s="136"/>
      <c r="O337" s="136"/>
      <c r="P337" s="136"/>
      <c r="Q337" s="136"/>
      <c r="R337" s="136"/>
      <c r="S337" s="136"/>
      <c r="T337" s="136"/>
      <c r="U337" s="136"/>
      <c r="V337" s="136"/>
      <c r="W337" s="136"/>
      <c r="X337" s="136"/>
      <c r="Y337" s="136"/>
      <c r="Z337" s="136"/>
      <c r="AA337" s="136"/>
    </row>
    <row r="338" spans="1:27" s="73" customFormat="1" ht="18" hidden="1" customHeight="1" x14ac:dyDescent="0.25">
      <c r="A338" s="173">
        <f>'CLINs &amp; Ceiling Rates'!B125</f>
        <v>0</v>
      </c>
      <c r="B338" s="173">
        <f>'CLINs &amp; Ceiling Rates'!C125</f>
        <v>0</v>
      </c>
      <c r="C338" s="174" t="str">
        <f>'CLINs &amp; Ceiling Rates'!$G125</f>
        <v/>
      </c>
      <c r="D338" s="211">
        <f>IF('CLINs &amp; Ceiling Rates'!D354="",SUM('Labor Loading Matrix'!H338:AA338),SUM(E338:F338))</f>
        <v>0</v>
      </c>
      <c r="E338" s="175">
        <f>SUM(IF('CLINs &amp; Ceiling Rates'!$D$237="OPS",'Labor Loading Matrix'!H338,0),IF('CLINs &amp; Ceiling Rates'!$D$238="OPS",'Labor Loading Matrix'!I338,0),IF('CLINs &amp; Ceiling Rates'!$D$239="OPS",'Labor Loading Matrix'!J338,0),IF('CLINs &amp; Ceiling Rates'!$D$240="OPS",'Labor Loading Matrix'!K338,0),IF('CLINs &amp; Ceiling Rates'!$D$241="OPS",'Labor Loading Matrix'!L338,0),IF('CLINs &amp; Ceiling Rates'!$D$242="OPS",'Labor Loading Matrix'!M338,0),IF('CLINs &amp; Ceiling Rates'!$D$243="OPS",'Labor Loading Matrix'!N338,0),IF('CLINs &amp; Ceiling Rates'!$D$244="OPS",'Labor Loading Matrix'!O338,0),IF('CLINs &amp; Ceiling Rates'!$D$245="OPS",'Labor Loading Matrix'!P338,0),IF('CLINs &amp; Ceiling Rates'!$D$246="OPS",'Labor Loading Matrix'!Q338,0),IF('CLINs &amp; Ceiling Rates'!$D$247="OPS",'Labor Loading Matrix'!R338,0),IF('CLINs &amp; Ceiling Rates'!$D$248="OPS",'Labor Loading Matrix'!S338,0),IF('CLINs &amp; Ceiling Rates'!$D$249="OPS",'Labor Loading Matrix'!T338,0),IF('CLINs &amp; Ceiling Rates'!$D$250="OPS",'Labor Loading Matrix'!U338,0),IF('CLINs &amp; Ceiling Rates'!$D$251="OPS",'Labor Loading Matrix'!V338,0),IF('CLINs &amp; Ceiling Rates'!$D$252="OPS",'Labor Loading Matrix'!W338,0),IF('CLINs &amp; Ceiling Rates'!$D$253="OPS",'Labor Loading Matrix'!X338,0),IF('CLINs &amp; Ceiling Rates'!$D$254="OPS",'Labor Loading Matrix'!Y338,0),IF('CLINs &amp; Ceiling Rates'!$D$255="OPS",'Labor Loading Matrix'!Z338,0),IF('CLINs &amp; Ceiling Rates'!$D$256="OPS",'Labor Loading Matrix'!AA338,0))</f>
        <v>0</v>
      </c>
      <c r="F338" s="175">
        <f>SUM(IF('CLINs &amp; Ceiling Rates'!$D$237="F&amp;E",'Labor Loading Matrix'!H338,0),IF('CLINs &amp; Ceiling Rates'!$D$238="F&amp;E",'Labor Loading Matrix'!I338,0),IF('CLINs &amp; Ceiling Rates'!$D$239="F&amp;E",'Labor Loading Matrix'!J338,0),IF('CLINs &amp; Ceiling Rates'!$D$240="F&amp;E",'Labor Loading Matrix'!K338,0),IF('CLINs &amp; Ceiling Rates'!$D$241="F&amp;E",'Labor Loading Matrix'!L338,0),IF('CLINs &amp; Ceiling Rates'!$D$242="F&amp;E",'Labor Loading Matrix'!M338,0),IF('CLINs &amp; Ceiling Rates'!$D$243="F&amp;E",'Labor Loading Matrix'!N338,0),IF('CLINs &amp; Ceiling Rates'!$D$244="F&amp;E",'Labor Loading Matrix'!O338,0),IF('CLINs &amp; Ceiling Rates'!$D$245="F&amp;E",'Labor Loading Matrix'!P338,0),IF('CLINs &amp; Ceiling Rates'!$D$246="F&amp;E",'Labor Loading Matrix'!Q338,0),IF('CLINs &amp; Ceiling Rates'!$D$247="F&amp;E",'Labor Loading Matrix'!R338,0),IF('CLINs &amp; Ceiling Rates'!$D$248="F&amp;E",'Labor Loading Matrix'!S338,0),IF('CLINs &amp; Ceiling Rates'!$D$249="F&amp;E",'Labor Loading Matrix'!T338,0),IF('CLINs &amp; Ceiling Rates'!$D$250="F&amp;E",'Labor Loading Matrix'!U338,0),IF('CLINs &amp; Ceiling Rates'!$D$251="F&amp;E",'Labor Loading Matrix'!V338,0),IF('CLINs &amp; Ceiling Rates'!$D$252="F&amp;E",'Labor Loading Matrix'!W338,0),IF('CLINs &amp; Ceiling Rates'!$D$253="F&amp;E",'Labor Loading Matrix'!X338,0),IF('CLINs &amp; Ceiling Rates'!$D$254="F&amp;E",'Labor Loading Matrix'!Y338,0),IF('CLINs &amp; Ceiling Rates'!$D$255="F&amp;E",'Labor Loading Matrix'!Z338,0),IF('CLINs &amp; Ceiling Rates'!$D$256="F&amp;E",'Labor Loading Matrix'!AA338,0))</f>
        <v>0</v>
      </c>
      <c r="G338" s="175">
        <f>SUM(IF('CLINs &amp; Ceiling Rates'!$D$237="R&amp;D",'Labor Loading Matrix'!H338,0),IF('CLINs &amp; Ceiling Rates'!$D$238="R&amp;D",'Labor Loading Matrix'!I338,0),IF('CLINs &amp; Ceiling Rates'!$D$239="R&amp;D",'Labor Loading Matrix'!J338,0),IF('CLINs &amp; Ceiling Rates'!$D$240="R&amp;D",'Labor Loading Matrix'!K338,0),IF('CLINs &amp; Ceiling Rates'!$D$241="R&amp;D",'Labor Loading Matrix'!L338,0),IF('CLINs &amp; Ceiling Rates'!$D$242="R&amp;D",'Labor Loading Matrix'!M338,0),IF('CLINs &amp; Ceiling Rates'!$D$243="R&amp;D",'Labor Loading Matrix'!N338,0),IF('CLINs &amp; Ceiling Rates'!$D$244="R&amp;D",'Labor Loading Matrix'!O338,0),IF('CLINs &amp; Ceiling Rates'!$D$245="R&amp;D",'Labor Loading Matrix'!P338,0),IF('CLINs &amp; Ceiling Rates'!$D$246="R&amp;D",'Labor Loading Matrix'!Q338,0),IF('CLINs &amp; Ceiling Rates'!$D$247="R&amp;D",'Labor Loading Matrix'!R338,0),IF('CLINs &amp; Ceiling Rates'!$D$248="R&amp;D",'Labor Loading Matrix'!S338,0),IF('CLINs &amp; Ceiling Rates'!$D$249="R&amp;D",'Labor Loading Matrix'!T338,0),IF('CLINs &amp; Ceiling Rates'!$D$250="R&amp;D",'Labor Loading Matrix'!U338,0),IF('CLINs &amp; Ceiling Rates'!$D$251="R&amp;D",'Labor Loading Matrix'!V338,0),IF('CLINs &amp; Ceiling Rates'!$D$252="R&amp;D",'Labor Loading Matrix'!W338,0),IF('CLINs &amp; Ceiling Rates'!$D$253="R&amp;D",'Labor Loading Matrix'!X338,0),IF('CLINs &amp; Ceiling Rates'!$D$254="R&amp;D",'Labor Loading Matrix'!Y338,0),IF('CLINs &amp; Ceiling Rates'!$D$255="R&amp;D",'Labor Loading Matrix'!Z338,0),IF('CLINs &amp; Ceiling Rates'!$D$256="R&amp;D",'Labor Loading Matrix'!AA338,0))</f>
        <v>0</v>
      </c>
      <c r="H338" s="136"/>
      <c r="I338" s="136"/>
      <c r="J338" s="136"/>
      <c r="K338" s="136"/>
      <c r="L338" s="136"/>
      <c r="M338" s="136"/>
      <c r="N338" s="136"/>
      <c r="O338" s="136"/>
      <c r="P338" s="136"/>
      <c r="Q338" s="136"/>
      <c r="R338" s="136"/>
      <c r="S338" s="136"/>
      <c r="T338" s="136"/>
      <c r="U338" s="136"/>
      <c r="V338" s="136"/>
      <c r="W338" s="136"/>
      <c r="X338" s="136"/>
      <c r="Y338" s="136"/>
      <c r="Z338" s="136"/>
      <c r="AA338" s="136"/>
    </row>
    <row r="339" spans="1:27" s="73" customFormat="1" ht="18" hidden="1" customHeight="1" x14ac:dyDescent="0.25">
      <c r="A339" s="173">
        <f>'CLINs &amp; Ceiling Rates'!B126</f>
        <v>0</v>
      </c>
      <c r="B339" s="173">
        <f>'CLINs &amp; Ceiling Rates'!C126</f>
        <v>0</v>
      </c>
      <c r="C339" s="174" t="str">
        <f>'CLINs &amp; Ceiling Rates'!$G126</f>
        <v/>
      </c>
      <c r="D339" s="211">
        <f>IF('CLINs &amp; Ceiling Rates'!D355="",SUM('Labor Loading Matrix'!H339:AA339),SUM(E339:F339))</f>
        <v>0</v>
      </c>
      <c r="E339" s="175">
        <f>SUM(IF('CLINs &amp; Ceiling Rates'!$D$237="OPS",'Labor Loading Matrix'!H339,0),IF('CLINs &amp; Ceiling Rates'!$D$238="OPS",'Labor Loading Matrix'!I339,0),IF('CLINs &amp; Ceiling Rates'!$D$239="OPS",'Labor Loading Matrix'!J339,0),IF('CLINs &amp; Ceiling Rates'!$D$240="OPS",'Labor Loading Matrix'!K339,0),IF('CLINs &amp; Ceiling Rates'!$D$241="OPS",'Labor Loading Matrix'!L339,0),IF('CLINs &amp; Ceiling Rates'!$D$242="OPS",'Labor Loading Matrix'!M339,0),IF('CLINs &amp; Ceiling Rates'!$D$243="OPS",'Labor Loading Matrix'!N339,0),IF('CLINs &amp; Ceiling Rates'!$D$244="OPS",'Labor Loading Matrix'!O339,0),IF('CLINs &amp; Ceiling Rates'!$D$245="OPS",'Labor Loading Matrix'!P339,0),IF('CLINs &amp; Ceiling Rates'!$D$246="OPS",'Labor Loading Matrix'!Q339,0),IF('CLINs &amp; Ceiling Rates'!$D$247="OPS",'Labor Loading Matrix'!R339,0),IF('CLINs &amp; Ceiling Rates'!$D$248="OPS",'Labor Loading Matrix'!S339,0),IF('CLINs &amp; Ceiling Rates'!$D$249="OPS",'Labor Loading Matrix'!T339,0),IF('CLINs &amp; Ceiling Rates'!$D$250="OPS",'Labor Loading Matrix'!U339,0),IF('CLINs &amp; Ceiling Rates'!$D$251="OPS",'Labor Loading Matrix'!V339,0),IF('CLINs &amp; Ceiling Rates'!$D$252="OPS",'Labor Loading Matrix'!W339,0),IF('CLINs &amp; Ceiling Rates'!$D$253="OPS",'Labor Loading Matrix'!X339,0),IF('CLINs &amp; Ceiling Rates'!$D$254="OPS",'Labor Loading Matrix'!Y339,0),IF('CLINs &amp; Ceiling Rates'!$D$255="OPS",'Labor Loading Matrix'!Z339,0),IF('CLINs &amp; Ceiling Rates'!$D$256="OPS",'Labor Loading Matrix'!AA339,0))</f>
        <v>0</v>
      </c>
      <c r="F339" s="175">
        <f>SUM(IF('CLINs &amp; Ceiling Rates'!$D$237="F&amp;E",'Labor Loading Matrix'!H339,0),IF('CLINs &amp; Ceiling Rates'!$D$238="F&amp;E",'Labor Loading Matrix'!I339,0),IF('CLINs &amp; Ceiling Rates'!$D$239="F&amp;E",'Labor Loading Matrix'!J339,0),IF('CLINs &amp; Ceiling Rates'!$D$240="F&amp;E",'Labor Loading Matrix'!K339,0),IF('CLINs &amp; Ceiling Rates'!$D$241="F&amp;E",'Labor Loading Matrix'!L339,0),IF('CLINs &amp; Ceiling Rates'!$D$242="F&amp;E",'Labor Loading Matrix'!M339,0),IF('CLINs &amp; Ceiling Rates'!$D$243="F&amp;E",'Labor Loading Matrix'!N339,0),IF('CLINs &amp; Ceiling Rates'!$D$244="F&amp;E",'Labor Loading Matrix'!O339,0),IF('CLINs &amp; Ceiling Rates'!$D$245="F&amp;E",'Labor Loading Matrix'!P339,0),IF('CLINs &amp; Ceiling Rates'!$D$246="F&amp;E",'Labor Loading Matrix'!Q339,0),IF('CLINs &amp; Ceiling Rates'!$D$247="F&amp;E",'Labor Loading Matrix'!R339,0),IF('CLINs &amp; Ceiling Rates'!$D$248="F&amp;E",'Labor Loading Matrix'!S339,0),IF('CLINs &amp; Ceiling Rates'!$D$249="F&amp;E",'Labor Loading Matrix'!T339,0),IF('CLINs &amp; Ceiling Rates'!$D$250="F&amp;E",'Labor Loading Matrix'!U339,0),IF('CLINs &amp; Ceiling Rates'!$D$251="F&amp;E",'Labor Loading Matrix'!V339,0),IF('CLINs &amp; Ceiling Rates'!$D$252="F&amp;E",'Labor Loading Matrix'!W339,0),IF('CLINs &amp; Ceiling Rates'!$D$253="F&amp;E",'Labor Loading Matrix'!X339,0),IF('CLINs &amp; Ceiling Rates'!$D$254="F&amp;E",'Labor Loading Matrix'!Y339,0),IF('CLINs &amp; Ceiling Rates'!$D$255="F&amp;E",'Labor Loading Matrix'!Z339,0),IF('CLINs &amp; Ceiling Rates'!$D$256="F&amp;E",'Labor Loading Matrix'!AA339,0))</f>
        <v>0</v>
      </c>
      <c r="G339" s="175">
        <f>SUM(IF('CLINs &amp; Ceiling Rates'!$D$237="R&amp;D",'Labor Loading Matrix'!H339,0),IF('CLINs &amp; Ceiling Rates'!$D$238="R&amp;D",'Labor Loading Matrix'!I339,0),IF('CLINs &amp; Ceiling Rates'!$D$239="R&amp;D",'Labor Loading Matrix'!J339,0),IF('CLINs &amp; Ceiling Rates'!$D$240="R&amp;D",'Labor Loading Matrix'!K339,0),IF('CLINs &amp; Ceiling Rates'!$D$241="R&amp;D",'Labor Loading Matrix'!L339,0),IF('CLINs &amp; Ceiling Rates'!$D$242="R&amp;D",'Labor Loading Matrix'!M339,0),IF('CLINs &amp; Ceiling Rates'!$D$243="R&amp;D",'Labor Loading Matrix'!N339,0),IF('CLINs &amp; Ceiling Rates'!$D$244="R&amp;D",'Labor Loading Matrix'!O339,0),IF('CLINs &amp; Ceiling Rates'!$D$245="R&amp;D",'Labor Loading Matrix'!P339,0),IF('CLINs &amp; Ceiling Rates'!$D$246="R&amp;D",'Labor Loading Matrix'!Q339,0),IF('CLINs &amp; Ceiling Rates'!$D$247="R&amp;D",'Labor Loading Matrix'!R339,0),IF('CLINs &amp; Ceiling Rates'!$D$248="R&amp;D",'Labor Loading Matrix'!S339,0),IF('CLINs &amp; Ceiling Rates'!$D$249="R&amp;D",'Labor Loading Matrix'!T339,0),IF('CLINs &amp; Ceiling Rates'!$D$250="R&amp;D",'Labor Loading Matrix'!U339,0),IF('CLINs &amp; Ceiling Rates'!$D$251="R&amp;D",'Labor Loading Matrix'!V339,0),IF('CLINs &amp; Ceiling Rates'!$D$252="R&amp;D",'Labor Loading Matrix'!W339,0),IF('CLINs &amp; Ceiling Rates'!$D$253="R&amp;D",'Labor Loading Matrix'!X339,0),IF('CLINs &amp; Ceiling Rates'!$D$254="R&amp;D",'Labor Loading Matrix'!Y339,0),IF('CLINs &amp; Ceiling Rates'!$D$255="R&amp;D",'Labor Loading Matrix'!Z339,0),IF('CLINs &amp; Ceiling Rates'!$D$256="R&amp;D",'Labor Loading Matrix'!AA339,0))</f>
        <v>0</v>
      </c>
      <c r="H339" s="136"/>
      <c r="I339" s="136"/>
      <c r="J339" s="136"/>
      <c r="K339" s="136"/>
      <c r="L339" s="136"/>
      <c r="M339" s="136"/>
      <c r="N339" s="136"/>
      <c r="O339" s="136"/>
      <c r="P339" s="136"/>
      <c r="Q339" s="136"/>
      <c r="R339" s="136"/>
      <c r="S339" s="136"/>
      <c r="T339" s="136"/>
      <c r="U339" s="136"/>
      <c r="V339" s="136"/>
      <c r="W339" s="136"/>
      <c r="X339" s="136"/>
      <c r="Y339" s="136"/>
      <c r="Z339" s="136"/>
      <c r="AA339" s="136"/>
    </row>
    <row r="340" spans="1:27" s="73" customFormat="1" ht="18" hidden="1" customHeight="1" x14ac:dyDescent="0.25">
      <c r="A340" s="173">
        <f>'CLINs &amp; Ceiling Rates'!B127</f>
        <v>0</v>
      </c>
      <c r="B340" s="173">
        <f>'CLINs &amp; Ceiling Rates'!C127</f>
        <v>0</v>
      </c>
      <c r="C340" s="174" t="str">
        <f>'CLINs &amp; Ceiling Rates'!$G127</f>
        <v/>
      </c>
      <c r="D340" s="211">
        <f>IF('CLINs &amp; Ceiling Rates'!D356="",SUM('Labor Loading Matrix'!H340:AA340),SUM(E340:F340))</f>
        <v>0</v>
      </c>
      <c r="E340" s="175">
        <f>SUM(IF('CLINs &amp; Ceiling Rates'!$D$237="OPS",'Labor Loading Matrix'!H340,0),IF('CLINs &amp; Ceiling Rates'!$D$238="OPS",'Labor Loading Matrix'!I340,0),IF('CLINs &amp; Ceiling Rates'!$D$239="OPS",'Labor Loading Matrix'!J340,0),IF('CLINs &amp; Ceiling Rates'!$D$240="OPS",'Labor Loading Matrix'!K340,0),IF('CLINs &amp; Ceiling Rates'!$D$241="OPS",'Labor Loading Matrix'!L340,0),IF('CLINs &amp; Ceiling Rates'!$D$242="OPS",'Labor Loading Matrix'!M340,0),IF('CLINs &amp; Ceiling Rates'!$D$243="OPS",'Labor Loading Matrix'!N340,0),IF('CLINs &amp; Ceiling Rates'!$D$244="OPS",'Labor Loading Matrix'!O340,0),IF('CLINs &amp; Ceiling Rates'!$D$245="OPS",'Labor Loading Matrix'!P340,0),IF('CLINs &amp; Ceiling Rates'!$D$246="OPS",'Labor Loading Matrix'!Q340,0),IF('CLINs &amp; Ceiling Rates'!$D$247="OPS",'Labor Loading Matrix'!R340,0),IF('CLINs &amp; Ceiling Rates'!$D$248="OPS",'Labor Loading Matrix'!S340,0),IF('CLINs &amp; Ceiling Rates'!$D$249="OPS",'Labor Loading Matrix'!T340,0),IF('CLINs &amp; Ceiling Rates'!$D$250="OPS",'Labor Loading Matrix'!U340,0),IF('CLINs &amp; Ceiling Rates'!$D$251="OPS",'Labor Loading Matrix'!V340,0),IF('CLINs &amp; Ceiling Rates'!$D$252="OPS",'Labor Loading Matrix'!W340,0),IF('CLINs &amp; Ceiling Rates'!$D$253="OPS",'Labor Loading Matrix'!X340,0),IF('CLINs &amp; Ceiling Rates'!$D$254="OPS",'Labor Loading Matrix'!Y340,0),IF('CLINs &amp; Ceiling Rates'!$D$255="OPS",'Labor Loading Matrix'!Z340,0),IF('CLINs &amp; Ceiling Rates'!$D$256="OPS",'Labor Loading Matrix'!AA340,0))</f>
        <v>0</v>
      </c>
      <c r="F340" s="175">
        <f>SUM(IF('CLINs &amp; Ceiling Rates'!$D$237="F&amp;E",'Labor Loading Matrix'!H340,0),IF('CLINs &amp; Ceiling Rates'!$D$238="F&amp;E",'Labor Loading Matrix'!I340,0),IF('CLINs &amp; Ceiling Rates'!$D$239="F&amp;E",'Labor Loading Matrix'!J340,0),IF('CLINs &amp; Ceiling Rates'!$D$240="F&amp;E",'Labor Loading Matrix'!K340,0),IF('CLINs &amp; Ceiling Rates'!$D$241="F&amp;E",'Labor Loading Matrix'!L340,0),IF('CLINs &amp; Ceiling Rates'!$D$242="F&amp;E",'Labor Loading Matrix'!M340,0),IF('CLINs &amp; Ceiling Rates'!$D$243="F&amp;E",'Labor Loading Matrix'!N340,0),IF('CLINs &amp; Ceiling Rates'!$D$244="F&amp;E",'Labor Loading Matrix'!O340,0),IF('CLINs &amp; Ceiling Rates'!$D$245="F&amp;E",'Labor Loading Matrix'!P340,0),IF('CLINs &amp; Ceiling Rates'!$D$246="F&amp;E",'Labor Loading Matrix'!Q340,0),IF('CLINs &amp; Ceiling Rates'!$D$247="F&amp;E",'Labor Loading Matrix'!R340,0),IF('CLINs &amp; Ceiling Rates'!$D$248="F&amp;E",'Labor Loading Matrix'!S340,0),IF('CLINs &amp; Ceiling Rates'!$D$249="F&amp;E",'Labor Loading Matrix'!T340,0),IF('CLINs &amp; Ceiling Rates'!$D$250="F&amp;E",'Labor Loading Matrix'!U340,0),IF('CLINs &amp; Ceiling Rates'!$D$251="F&amp;E",'Labor Loading Matrix'!V340,0),IF('CLINs &amp; Ceiling Rates'!$D$252="F&amp;E",'Labor Loading Matrix'!W340,0),IF('CLINs &amp; Ceiling Rates'!$D$253="F&amp;E",'Labor Loading Matrix'!X340,0),IF('CLINs &amp; Ceiling Rates'!$D$254="F&amp;E",'Labor Loading Matrix'!Y340,0),IF('CLINs &amp; Ceiling Rates'!$D$255="F&amp;E",'Labor Loading Matrix'!Z340,0),IF('CLINs &amp; Ceiling Rates'!$D$256="F&amp;E",'Labor Loading Matrix'!AA340,0))</f>
        <v>0</v>
      </c>
      <c r="G340" s="175">
        <f>SUM(IF('CLINs &amp; Ceiling Rates'!$D$237="R&amp;D",'Labor Loading Matrix'!H340,0),IF('CLINs &amp; Ceiling Rates'!$D$238="R&amp;D",'Labor Loading Matrix'!I340,0),IF('CLINs &amp; Ceiling Rates'!$D$239="R&amp;D",'Labor Loading Matrix'!J340,0),IF('CLINs &amp; Ceiling Rates'!$D$240="R&amp;D",'Labor Loading Matrix'!K340,0),IF('CLINs &amp; Ceiling Rates'!$D$241="R&amp;D",'Labor Loading Matrix'!L340,0),IF('CLINs &amp; Ceiling Rates'!$D$242="R&amp;D",'Labor Loading Matrix'!M340,0),IF('CLINs &amp; Ceiling Rates'!$D$243="R&amp;D",'Labor Loading Matrix'!N340,0),IF('CLINs &amp; Ceiling Rates'!$D$244="R&amp;D",'Labor Loading Matrix'!O340,0),IF('CLINs &amp; Ceiling Rates'!$D$245="R&amp;D",'Labor Loading Matrix'!P340,0),IF('CLINs &amp; Ceiling Rates'!$D$246="R&amp;D",'Labor Loading Matrix'!Q340,0),IF('CLINs &amp; Ceiling Rates'!$D$247="R&amp;D",'Labor Loading Matrix'!R340,0),IF('CLINs &amp; Ceiling Rates'!$D$248="R&amp;D",'Labor Loading Matrix'!S340,0),IF('CLINs &amp; Ceiling Rates'!$D$249="R&amp;D",'Labor Loading Matrix'!T340,0),IF('CLINs &amp; Ceiling Rates'!$D$250="R&amp;D",'Labor Loading Matrix'!U340,0),IF('CLINs &amp; Ceiling Rates'!$D$251="R&amp;D",'Labor Loading Matrix'!V340,0),IF('CLINs &amp; Ceiling Rates'!$D$252="R&amp;D",'Labor Loading Matrix'!W340,0),IF('CLINs &amp; Ceiling Rates'!$D$253="R&amp;D",'Labor Loading Matrix'!X340,0),IF('CLINs &amp; Ceiling Rates'!$D$254="R&amp;D",'Labor Loading Matrix'!Y340,0),IF('CLINs &amp; Ceiling Rates'!$D$255="R&amp;D",'Labor Loading Matrix'!Z340,0),IF('CLINs &amp; Ceiling Rates'!$D$256="R&amp;D",'Labor Loading Matrix'!AA340,0))</f>
        <v>0</v>
      </c>
      <c r="H340" s="136"/>
      <c r="I340" s="136"/>
      <c r="J340" s="136"/>
      <c r="K340" s="136"/>
      <c r="L340" s="136"/>
      <c r="M340" s="136"/>
      <c r="N340" s="136"/>
      <c r="O340" s="136"/>
      <c r="P340" s="136"/>
      <c r="Q340" s="136"/>
      <c r="R340" s="136"/>
      <c r="S340" s="136"/>
      <c r="T340" s="136"/>
      <c r="U340" s="136"/>
      <c r="V340" s="136"/>
      <c r="W340" s="136"/>
      <c r="X340" s="136"/>
      <c r="Y340" s="136"/>
      <c r="Z340" s="136"/>
      <c r="AA340" s="136"/>
    </row>
    <row r="341" spans="1:27" s="73" customFormat="1" ht="18" hidden="1" customHeight="1" x14ac:dyDescent="0.25">
      <c r="A341" s="173">
        <f>'CLINs &amp; Ceiling Rates'!B128</f>
        <v>0</v>
      </c>
      <c r="B341" s="173">
        <f>'CLINs &amp; Ceiling Rates'!C128</f>
        <v>0</v>
      </c>
      <c r="C341" s="174" t="str">
        <f>'CLINs &amp; Ceiling Rates'!$G128</f>
        <v/>
      </c>
      <c r="D341" s="211">
        <f>IF('CLINs &amp; Ceiling Rates'!D357="",SUM('Labor Loading Matrix'!H341:AA341),SUM(E341:F341))</f>
        <v>0</v>
      </c>
      <c r="E341" s="175">
        <f>SUM(IF('CLINs &amp; Ceiling Rates'!$D$237="OPS",'Labor Loading Matrix'!H341,0),IF('CLINs &amp; Ceiling Rates'!$D$238="OPS",'Labor Loading Matrix'!I341,0),IF('CLINs &amp; Ceiling Rates'!$D$239="OPS",'Labor Loading Matrix'!J341,0),IF('CLINs &amp; Ceiling Rates'!$D$240="OPS",'Labor Loading Matrix'!K341,0),IF('CLINs &amp; Ceiling Rates'!$D$241="OPS",'Labor Loading Matrix'!L341,0),IF('CLINs &amp; Ceiling Rates'!$D$242="OPS",'Labor Loading Matrix'!M341,0),IF('CLINs &amp; Ceiling Rates'!$D$243="OPS",'Labor Loading Matrix'!N341,0),IF('CLINs &amp; Ceiling Rates'!$D$244="OPS",'Labor Loading Matrix'!O341,0),IF('CLINs &amp; Ceiling Rates'!$D$245="OPS",'Labor Loading Matrix'!P341,0),IF('CLINs &amp; Ceiling Rates'!$D$246="OPS",'Labor Loading Matrix'!Q341,0),IF('CLINs &amp; Ceiling Rates'!$D$247="OPS",'Labor Loading Matrix'!R341,0),IF('CLINs &amp; Ceiling Rates'!$D$248="OPS",'Labor Loading Matrix'!S341,0),IF('CLINs &amp; Ceiling Rates'!$D$249="OPS",'Labor Loading Matrix'!T341,0),IF('CLINs &amp; Ceiling Rates'!$D$250="OPS",'Labor Loading Matrix'!U341,0),IF('CLINs &amp; Ceiling Rates'!$D$251="OPS",'Labor Loading Matrix'!V341,0),IF('CLINs &amp; Ceiling Rates'!$D$252="OPS",'Labor Loading Matrix'!W341,0),IF('CLINs &amp; Ceiling Rates'!$D$253="OPS",'Labor Loading Matrix'!X341,0),IF('CLINs &amp; Ceiling Rates'!$D$254="OPS",'Labor Loading Matrix'!Y341,0),IF('CLINs &amp; Ceiling Rates'!$D$255="OPS",'Labor Loading Matrix'!Z341,0),IF('CLINs &amp; Ceiling Rates'!$D$256="OPS",'Labor Loading Matrix'!AA341,0))</f>
        <v>0</v>
      </c>
      <c r="F341" s="175">
        <f>SUM(IF('CLINs &amp; Ceiling Rates'!$D$237="F&amp;E",'Labor Loading Matrix'!H341,0),IF('CLINs &amp; Ceiling Rates'!$D$238="F&amp;E",'Labor Loading Matrix'!I341,0),IF('CLINs &amp; Ceiling Rates'!$D$239="F&amp;E",'Labor Loading Matrix'!J341,0),IF('CLINs &amp; Ceiling Rates'!$D$240="F&amp;E",'Labor Loading Matrix'!K341,0),IF('CLINs &amp; Ceiling Rates'!$D$241="F&amp;E",'Labor Loading Matrix'!L341,0),IF('CLINs &amp; Ceiling Rates'!$D$242="F&amp;E",'Labor Loading Matrix'!M341,0),IF('CLINs &amp; Ceiling Rates'!$D$243="F&amp;E",'Labor Loading Matrix'!N341,0),IF('CLINs &amp; Ceiling Rates'!$D$244="F&amp;E",'Labor Loading Matrix'!O341,0),IF('CLINs &amp; Ceiling Rates'!$D$245="F&amp;E",'Labor Loading Matrix'!P341,0),IF('CLINs &amp; Ceiling Rates'!$D$246="F&amp;E",'Labor Loading Matrix'!Q341,0),IF('CLINs &amp; Ceiling Rates'!$D$247="F&amp;E",'Labor Loading Matrix'!R341,0),IF('CLINs &amp; Ceiling Rates'!$D$248="F&amp;E",'Labor Loading Matrix'!S341,0),IF('CLINs &amp; Ceiling Rates'!$D$249="F&amp;E",'Labor Loading Matrix'!T341,0),IF('CLINs &amp; Ceiling Rates'!$D$250="F&amp;E",'Labor Loading Matrix'!U341,0),IF('CLINs &amp; Ceiling Rates'!$D$251="F&amp;E",'Labor Loading Matrix'!V341,0),IF('CLINs &amp; Ceiling Rates'!$D$252="F&amp;E",'Labor Loading Matrix'!W341,0),IF('CLINs &amp; Ceiling Rates'!$D$253="F&amp;E",'Labor Loading Matrix'!X341,0),IF('CLINs &amp; Ceiling Rates'!$D$254="F&amp;E",'Labor Loading Matrix'!Y341,0),IF('CLINs &amp; Ceiling Rates'!$D$255="F&amp;E",'Labor Loading Matrix'!Z341,0),IF('CLINs &amp; Ceiling Rates'!$D$256="F&amp;E",'Labor Loading Matrix'!AA341,0))</f>
        <v>0</v>
      </c>
      <c r="G341" s="175">
        <f>SUM(IF('CLINs &amp; Ceiling Rates'!$D$237="R&amp;D",'Labor Loading Matrix'!H341,0),IF('CLINs &amp; Ceiling Rates'!$D$238="R&amp;D",'Labor Loading Matrix'!I341,0),IF('CLINs &amp; Ceiling Rates'!$D$239="R&amp;D",'Labor Loading Matrix'!J341,0),IF('CLINs &amp; Ceiling Rates'!$D$240="R&amp;D",'Labor Loading Matrix'!K341,0),IF('CLINs &amp; Ceiling Rates'!$D$241="R&amp;D",'Labor Loading Matrix'!L341,0),IF('CLINs &amp; Ceiling Rates'!$D$242="R&amp;D",'Labor Loading Matrix'!M341,0),IF('CLINs &amp; Ceiling Rates'!$D$243="R&amp;D",'Labor Loading Matrix'!N341,0),IF('CLINs &amp; Ceiling Rates'!$D$244="R&amp;D",'Labor Loading Matrix'!O341,0),IF('CLINs &amp; Ceiling Rates'!$D$245="R&amp;D",'Labor Loading Matrix'!P341,0),IF('CLINs &amp; Ceiling Rates'!$D$246="R&amp;D",'Labor Loading Matrix'!Q341,0),IF('CLINs &amp; Ceiling Rates'!$D$247="R&amp;D",'Labor Loading Matrix'!R341,0),IF('CLINs &amp; Ceiling Rates'!$D$248="R&amp;D",'Labor Loading Matrix'!S341,0),IF('CLINs &amp; Ceiling Rates'!$D$249="R&amp;D",'Labor Loading Matrix'!T341,0),IF('CLINs &amp; Ceiling Rates'!$D$250="R&amp;D",'Labor Loading Matrix'!U341,0),IF('CLINs &amp; Ceiling Rates'!$D$251="R&amp;D",'Labor Loading Matrix'!V341,0),IF('CLINs &amp; Ceiling Rates'!$D$252="R&amp;D",'Labor Loading Matrix'!W341,0),IF('CLINs &amp; Ceiling Rates'!$D$253="R&amp;D",'Labor Loading Matrix'!X341,0),IF('CLINs &amp; Ceiling Rates'!$D$254="R&amp;D",'Labor Loading Matrix'!Y341,0),IF('CLINs &amp; Ceiling Rates'!$D$255="R&amp;D",'Labor Loading Matrix'!Z341,0),IF('CLINs &amp; Ceiling Rates'!$D$256="R&amp;D",'Labor Loading Matrix'!AA341,0))</f>
        <v>0</v>
      </c>
      <c r="H341" s="136"/>
      <c r="I341" s="136"/>
      <c r="J341" s="136"/>
      <c r="K341" s="136"/>
      <c r="L341" s="136"/>
      <c r="M341" s="136"/>
      <c r="N341" s="136"/>
      <c r="O341" s="136"/>
      <c r="P341" s="136"/>
      <c r="Q341" s="136"/>
      <c r="R341" s="136"/>
      <c r="S341" s="136"/>
      <c r="T341" s="136"/>
      <c r="U341" s="136"/>
      <c r="V341" s="136"/>
      <c r="W341" s="136"/>
      <c r="X341" s="136"/>
      <c r="Y341" s="136"/>
      <c r="Z341" s="136"/>
      <c r="AA341" s="136"/>
    </row>
    <row r="342" spans="1:27" s="73" customFormat="1" ht="18" hidden="1" customHeight="1" x14ac:dyDescent="0.25">
      <c r="A342" s="173">
        <f>'CLINs &amp; Ceiling Rates'!B129</f>
        <v>0</v>
      </c>
      <c r="B342" s="173">
        <f>'CLINs &amp; Ceiling Rates'!C129</f>
        <v>0</v>
      </c>
      <c r="C342" s="174" t="str">
        <f>'CLINs &amp; Ceiling Rates'!$G129</f>
        <v/>
      </c>
      <c r="D342" s="211">
        <f>IF('CLINs &amp; Ceiling Rates'!D358="",SUM('Labor Loading Matrix'!H342:AA342),SUM(E342:F342))</f>
        <v>0</v>
      </c>
      <c r="E342" s="175">
        <f>SUM(IF('CLINs &amp; Ceiling Rates'!$D$237="OPS",'Labor Loading Matrix'!H342,0),IF('CLINs &amp; Ceiling Rates'!$D$238="OPS",'Labor Loading Matrix'!I342,0),IF('CLINs &amp; Ceiling Rates'!$D$239="OPS",'Labor Loading Matrix'!J342,0),IF('CLINs &amp; Ceiling Rates'!$D$240="OPS",'Labor Loading Matrix'!K342,0),IF('CLINs &amp; Ceiling Rates'!$D$241="OPS",'Labor Loading Matrix'!L342,0),IF('CLINs &amp; Ceiling Rates'!$D$242="OPS",'Labor Loading Matrix'!M342,0),IF('CLINs &amp; Ceiling Rates'!$D$243="OPS",'Labor Loading Matrix'!N342,0),IF('CLINs &amp; Ceiling Rates'!$D$244="OPS",'Labor Loading Matrix'!O342,0),IF('CLINs &amp; Ceiling Rates'!$D$245="OPS",'Labor Loading Matrix'!P342,0),IF('CLINs &amp; Ceiling Rates'!$D$246="OPS",'Labor Loading Matrix'!Q342,0),IF('CLINs &amp; Ceiling Rates'!$D$247="OPS",'Labor Loading Matrix'!R342,0),IF('CLINs &amp; Ceiling Rates'!$D$248="OPS",'Labor Loading Matrix'!S342,0),IF('CLINs &amp; Ceiling Rates'!$D$249="OPS",'Labor Loading Matrix'!T342,0),IF('CLINs &amp; Ceiling Rates'!$D$250="OPS",'Labor Loading Matrix'!U342,0),IF('CLINs &amp; Ceiling Rates'!$D$251="OPS",'Labor Loading Matrix'!V342,0),IF('CLINs &amp; Ceiling Rates'!$D$252="OPS",'Labor Loading Matrix'!W342,0),IF('CLINs &amp; Ceiling Rates'!$D$253="OPS",'Labor Loading Matrix'!X342,0),IF('CLINs &amp; Ceiling Rates'!$D$254="OPS",'Labor Loading Matrix'!Y342,0),IF('CLINs &amp; Ceiling Rates'!$D$255="OPS",'Labor Loading Matrix'!Z342,0),IF('CLINs &amp; Ceiling Rates'!$D$256="OPS",'Labor Loading Matrix'!AA342,0))</f>
        <v>0</v>
      </c>
      <c r="F342" s="175">
        <f>SUM(IF('CLINs &amp; Ceiling Rates'!$D$237="F&amp;E",'Labor Loading Matrix'!H342,0),IF('CLINs &amp; Ceiling Rates'!$D$238="F&amp;E",'Labor Loading Matrix'!I342,0),IF('CLINs &amp; Ceiling Rates'!$D$239="F&amp;E",'Labor Loading Matrix'!J342,0),IF('CLINs &amp; Ceiling Rates'!$D$240="F&amp;E",'Labor Loading Matrix'!K342,0),IF('CLINs &amp; Ceiling Rates'!$D$241="F&amp;E",'Labor Loading Matrix'!L342,0),IF('CLINs &amp; Ceiling Rates'!$D$242="F&amp;E",'Labor Loading Matrix'!M342,0),IF('CLINs &amp; Ceiling Rates'!$D$243="F&amp;E",'Labor Loading Matrix'!N342,0),IF('CLINs &amp; Ceiling Rates'!$D$244="F&amp;E",'Labor Loading Matrix'!O342,0),IF('CLINs &amp; Ceiling Rates'!$D$245="F&amp;E",'Labor Loading Matrix'!P342,0),IF('CLINs &amp; Ceiling Rates'!$D$246="F&amp;E",'Labor Loading Matrix'!Q342,0),IF('CLINs &amp; Ceiling Rates'!$D$247="F&amp;E",'Labor Loading Matrix'!R342,0),IF('CLINs &amp; Ceiling Rates'!$D$248="F&amp;E",'Labor Loading Matrix'!S342,0),IF('CLINs &amp; Ceiling Rates'!$D$249="F&amp;E",'Labor Loading Matrix'!T342,0),IF('CLINs &amp; Ceiling Rates'!$D$250="F&amp;E",'Labor Loading Matrix'!U342,0),IF('CLINs &amp; Ceiling Rates'!$D$251="F&amp;E",'Labor Loading Matrix'!V342,0),IF('CLINs &amp; Ceiling Rates'!$D$252="F&amp;E",'Labor Loading Matrix'!W342,0),IF('CLINs &amp; Ceiling Rates'!$D$253="F&amp;E",'Labor Loading Matrix'!X342,0),IF('CLINs &amp; Ceiling Rates'!$D$254="F&amp;E",'Labor Loading Matrix'!Y342,0),IF('CLINs &amp; Ceiling Rates'!$D$255="F&amp;E",'Labor Loading Matrix'!Z342,0),IF('CLINs &amp; Ceiling Rates'!$D$256="F&amp;E",'Labor Loading Matrix'!AA342,0))</f>
        <v>0</v>
      </c>
      <c r="G342" s="175">
        <f>SUM(IF('CLINs &amp; Ceiling Rates'!$D$237="R&amp;D",'Labor Loading Matrix'!H342,0),IF('CLINs &amp; Ceiling Rates'!$D$238="R&amp;D",'Labor Loading Matrix'!I342,0),IF('CLINs &amp; Ceiling Rates'!$D$239="R&amp;D",'Labor Loading Matrix'!J342,0),IF('CLINs &amp; Ceiling Rates'!$D$240="R&amp;D",'Labor Loading Matrix'!K342,0),IF('CLINs &amp; Ceiling Rates'!$D$241="R&amp;D",'Labor Loading Matrix'!L342,0),IF('CLINs &amp; Ceiling Rates'!$D$242="R&amp;D",'Labor Loading Matrix'!M342,0),IF('CLINs &amp; Ceiling Rates'!$D$243="R&amp;D",'Labor Loading Matrix'!N342,0),IF('CLINs &amp; Ceiling Rates'!$D$244="R&amp;D",'Labor Loading Matrix'!O342,0),IF('CLINs &amp; Ceiling Rates'!$D$245="R&amp;D",'Labor Loading Matrix'!P342,0),IF('CLINs &amp; Ceiling Rates'!$D$246="R&amp;D",'Labor Loading Matrix'!Q342,0),IF('CLINs &amp; Ceiling Rates'!$D$247="R&amp;D",'Labor Loading Matrix'!R342,0),IF('CLINs &amp; Ceiling Rates'!$D$248="R&amp;D",'Labor Loading Matrix'!S342,0),IF('CLINs &amp; Ceiling Rates'!$D$249="R&amp;D",'Labor Loading Matrix'!T342,0),IF('CLINs &amp; Ceiling Rates'!$D$250="R&amp;D",'Labor Loading Matrix'!U342,0),IF('CLINs &amp; Ceiling Rates'!$D$251="R&amp;D",'Labor Loading Matrix'!V342,0),IF('CLINs &amp; Ceiling Rates'!$D$252="R&amp;D",'Labor Loading Matrix'!W342,0),IF('CLINs &amp; Ceiling Rates'!$D$253="R&amp;D",'Labor Loading Matrix'!X342,0),IF('CLINs &amp; Ceiling Rates'!$D$254="R&amp;D",'Labor Loading Matrix'!Y342,0),IF('CLINs &amp; Ceiling Rates'!$D$255="R&amp;D",'Labor Loading Matrix'!Z342,0),IF('CLINs &amp; Ceiling Rates'!$D$256="R&amp;D",'Labor Loading Matrix'!AA342,0))</f>
        <v>0</v>
      </c>
      <c r="H342" s="136"/>
      <c r="I342" s="136"/>
      <c r="J342" s="136"/>
      <c r="K342" s="136"/>
      <c r="L342" s="136"/>
      <c r="M342" s="136"/>
      <c r="N342" s="136"/>
      <c r="O342" s="136"/>
      <c r="P342" s="136"/>
      <c r="Q342" s="136"/>
      <c r="R342" s="136"/>
      <c r="S342" s="136"/>
      <c r="T342" s="136"/>
      <c r="U342" s="136"/>
      <c r="V342" s="136"/>
      <c r="W342" s="136"/>
      <c r="X342" s="136"/>
      <c r="Y342" s="136"/>
      <c r="Z342" s="136"/>
      <c r="AA342" s="136"/>
    </row>
    <row r="343" spans="1:27" s="73" customFormat="1" ht="18" hidden="1" customHeight="1" x14ac:dyDescent="0.25">
      <c r="A343" s="173">
        <f>'CLINs &amp; Ceiling Rates'!B130</f>
        <v>0</v>
      </c>
      <c r="B343" s="173">
        <f>'CLINs &amp; Ceiling Rates'!C130</f>
        <v>0</v>
      </c>
      <c r="C343" s="174" t="str">
        <f>'CLINs &amp; Ceiling Rates'!$G130</f>
        <v/>
      </c>
      <c r="D343" s="211">
        <f>IF('CLINs &amp; Ceiling Rates'!D359="",SUM('Labor Loading Matrix'!H343:AA343),SUM(E343:F343))</f>
        <v>0</v>
      </c>
      <c r="E343" s="175">
        <f>SUM(IF('CLINs &amp; Ceiling Rates'!$D$237="OPS",'Labor Loading Matrix'!H343,0),IF('CLINs &amp; Ceiling Rates'!$D$238="OPS",'Labor Loading Matrix'!I343,0),IF('CLINs &amp; Ceiling Rates'!$D$239="OPS",'Labor Loading Matrix'!J343,0),IF('CLINs &amp; Ceiling Rates'!$D$240="OPS",'Labor Loading Matrix'!K343,0),IF('CLINs &amp; Ceiling Rates'!$D$241="OPS",'Labor Loading Matrix'!L343,0),IF('CLINs &amp; Ceiling Rates'!$D$242="OPS",'Labor Loading Matrix'!M343,0),IF('CLINs &amp; Ceiling Rates'!$D$243="OPS",'Labor Loading Matrix'!N343,0),IF('CLINs &amp; Ceiling Rates'!$D$244="OPS",'Labor Loading Matrix'!O343,0),IF('CLINs &amp; Ceiling Rates'!$D$245="OPS",'Labor Loading Matrix'!P343,0),IF('CLINs &amp; Ceiling Rates'!$D$246="OPS",'Labor Loading Matrix'!Q343,0),IF('CLINs &amp; Ceiling Rates'!$D$247="OPS",'Labor Loading Matrix'!R343,0),IF('CLINs &amp; Ceiling Rates'!$D$248="OPS",'Labor Loading Matrix'!S343,0),IF('CLINs &amp; Ceiling Rates'!$D$249="OPS",'Labor Loading Matrix'!T343,0),IF('CLINs &amp; Ceiling Rates'!$D$250="OPS",'Labor Loading Matrix'!U343,0),IF('CLINs &amp; Ceiling Rates'!$D$251="OPS",'Labor Loading Matrix'!V343,0),IF('CLINs &amp; Ceiling Rates'!$D$252="OPS",'Labor Loading Matrix'!W343,0),IF('CLINs &amp; Ceiling Rates'!$D$253="OPS",'Labor Loading Matrix'!X343,0),IF('CLINs &amp; Ceiling Rates'!$D$254="OPS",'Labor Loading Matrix'!Y343,0),IF('CLINs &amp; Ceiling Rates'!$D$255="OPS",'Labor Loading Matrix'!Z343,0),IF('CLINs &amp; Ceiling Rates'!$D$256="OPS",'Labor Loading Matrix'!AA343,0))</f>
        <v>0</v>
      </c>
      <c r="F343" s="175">
        <f>SUM(IF('CLINs &amp; Ceiling Rates'!$D$237="F&amp;E",'Labor Loading Matrix'!H343,0),IF('CLINs &amp; Ceiling Rates'!$D$238="F&amp;E",'Labor Loading Matrix'!I343,0),IF('CLINs &amp; Ceiling Rates'!$D$239="F&amp;E",'Labor Loading Matrix'!J343,0),IF('CLINs &amp; Ceiling Rates'!$D$240="F&amp;E",'Labor Loading Matrix'!K343,0),IF('CLINs &amp; Ceiling Rates'!$D$241="F&amp;E",'Labor Loading Matrix'!L343,0),IF('CLINs &amp; Ceiling Rates'!$D$242="F&amp;E",'Labor Loading Matrix'!M343,0),IF('CLINs &amp; Ceiling Rates'!$D$243="F&amp;E",'Labor Loading Matrix'!N343,0),IF('CLINs &amp; Ceiling Rates'!$D$244="F&amp;E",'Labor Loading Matrix'!O343,0),IF('CLINs &amp; Ceiling Rates'!$D$245="F&amp;E",'Labor Loading Matrix'!P343,0),IF('CLINs &amp; Ceiling Rates'!$D$246="F&amp;E",'Labor Loading Matrix'!Q343,0),IF('CLINs &amp; Ceiling Rates'!$D$247="F&amp;E",'Labor Loading Matrix'!R343,0),IF('CLINs &amp; Ceiling Rates'!$D$248="F&amp;E",'Labor Loading Matrix'!S343,0),IF('CLINs &amp; Ceiling Rates'!$D$249="F&amp;E",'Labor Loading Matrix'!T343,0),IF('CLINs &amp; Ceiling Rates'!$D$250="F&amp;E",'Labor Loading Matrix'!U343,0),IF('CLINs &amp; Ceiling Rates'!$D$251="F&amp;E",'Labor Loading Matrix'!V343,0),IF('CLINs &amp; Ceiling Rates'!$D$252="F&amp;E",'Labor Loading Matrix'!W343,0),IF('CLINs &amp; Ceiling Rates'!$D$253="F&amp;E",'Labor Loading Matrix'!X343,0),IF('CLINs &amp; Ceiling Rates'!$D$254="F&amp;E",'Labor Loading Matrix'!Y343,0),IF('CLINs &amp; Ceiling Rates'!$D$255="F&amp;E",'Labor Loading Matrix'!Z343,0),IF('CLINs &amp; Ceiling Rates'!$D$256="F&amp;E",'Labor Loading Matrix'!AA343,0))</f>
        <v>0</v>
      </c>
      <c r="G343" s="175">
        <f>SUM(IF('CLINs &amp; Ceiling Rates'!$D$237="R&amp;D",'Labor Loading Matrix'!H343,0),IF('CLINs &amp; Ceiling Rates'!$D$238="R&amp;D",'Labor Loading Matrix'!I343,0),IF('CLINs &amp; Ceiling Rates'!$D$239="R&amp;D",'Labor Loading Matrix'!J343,0),IF('CLINs &amp; Ceiling Rates'!$D$240="R&amp;D",'Labor Loading Matrix'!K343,0),IF('CLINs &amp; Ceiling Rates'!$D$241="R&amp;D",'Labor Loading Matrix'!L343,0),IF('CLINs &amp; Ceiling Rates'!$D$242="R&amp;D",'Labor Loading Matrix'!M343,0),IF('CLINs &amp; Ceiling Rates'!$D$243="R&amp;D",'Labor Loading Matrix'!N343,0),IF('CLINs &amp; Ceiling Rates'!$D$244="R&amp;D",'Labor Loading Matrix'!O343,0),IF('CLINs &amp; Ceiling Rates'!$D$245="R&amp;D",'Labor Loading Matrix'!P343,0),IF('CLINs &amp; Ceiling Rates'!$D$246="R&amp;D",'Labor Loading Matrix'!Q343,0),IF('CLINs &amp; Ceiling Rates'!$D$247="R&amp;D",'Labor Loading Matrix'!R343,0),IF('CLINs &amp; Ceiling Rates'!$D$248="R&amp;D",'Labor Loading Matrix'!S343,0),IF('CLINs &amp; Ceiling Rates'!$D$249="R&amp;D",'Labor Loading Matrix'!T343,0),IF('CLINs &amp; Ceiling Rates'!$D$250="R&amp;D",'Labor Loading Matrix'!U343,0),IF('CLINs &amp; Ceiling Rates'!$D$251="R&amp;D",'Labor Loading Matrix'!V343,0),IF('CLINs &amp; Ceiling Rates'!$D$252="R&amp;D",'Labor Loading Matrix'!W343,0),IF('CLINs &amp; Ceiling Rates'!$D$253="R&amp;D",'Labor Loading Matrix'!X343,0),IF('CLINs &amp; Ceiling Rates'!$D$254="R&amp;D",'Labor Loading Matrix'!Y343,0),IF('CLINs &amp; Ceiling Rates'!$D$255="R&amp;D",'Labor Loading Matrix'!Z343,0),IF('CLINs &amp; Ceiling Rates'!$D$256="R&amp;D",'Labor Loading Matrix'!AA343,0))</f>
        <v>0</v>
      </c>
      <c r="H343" s="136"/>
      <c r="I343" s="136"/>
      <c r="J343" s="136"/>
      <c r="K343" s="136"/>
      <c r="L343" s="136"/>
      <c r="M343" s="136"/>
      <c r="N343" s="136"/>
      <c r="O343" s="136"/>
      <c r="P343" s="136"/>
      <c r="Q343" s="136"/>
      <c r="R343" s="136"/>
      <c r="S343" s="136"/>
      <c r="T343" s="136"/>
      <c r="U343" s="136"/>
      <c r="V343" s="136"/>
      <c r="W343" s="136"/>
      <c r="X343" s="136"/>
      <c r="Y343" s="136"/>
      <c r="Z343" s="136"/>
      <c r="AA343" s="136"/>
    </row>
    <row r="344" spans="1:27" s="73" customFormat="1" ht="18" hidden="1" customHeight="1" x14ac:dyDescent="0.25">
      <c r="A344" s="173">
        <f>'CLINs &amp; Ceiling Rates'!B131</f>
        <v>0</v>
      </c>
      <c r="B344" s="173">
        <f>'CLINs &amp; Ceiling Rates'!C131</f>
        <v>0</v>
      </c>
      <c r="C344" s="174" t="str">
        <f>'CLINs &amp; Ceiling Rates'!$G131</f>
        <v/>
      </c>
      <c r="D344" s="211">
        <f>IF('CLINs &amp; Ceiling Rates'!D360="",SUM('Labor Loading Matrix'!H344:AA344),SUM(E344:F344))</f>
        <v>0</v>
      </c>
      <c r="E344" s="175">
        <f>SUM(IF('CLINs &amp; Ceiling Rates'!$D$237="OPS",'Labor Loading Matrix'!H344,0),IF('CLINs &amp; Ceiling Rates'!$D$238="OPS",'Labor Loading Matrix'!I344,0),IF('CLINs &amp; Ceiling Rates'!$D$239="OPS",'Labor Loading Matrix'!J344,0),IF('CLINs &amp; Ceiling Rates'!$D$240="OPS",'Labor Loading Matrix'!K344,0),IF('CLINs &amp; Ceiling Rates'!$D$241="OPS",'Labor Loading Matrix'!L344,0),IF('CLINs &amp; Ceiling Rates'!$D$242="OPS",'Labor Loading Matrix'!M344,0),IF('CLINs &amp; Ceiling Rates'!$D$243="OPS",'Labor Loading Matrix'!N344,0),IF('CLINs &amp; Ceiling Rates'!$D$244="OPS",'Labor Loading Matrix'!O344,0),IF('CLINs &amp; Ceiling Rates'!$D$245="OPS",'Labor Loading Matrix'!P344,0),IF('CLINs &amp; Ceiling Rates'!$D$246="OPS",'Labor Loading Matrix'!Q344,0),IF('CLINs &amp; Ceiling Rates'!$D$247="OPS",'Labor Loading Matrix'!R344,0),IF('CLINs &amp; Ceiling Rates'!$D$248="OPS",'Labor Loading Matrix'!S344,0),IF('CLINs &amp; Ceiling Rates'!$D$249="OPS",'Labor Loading Matrix'!T344,0),IF('CLINs &amp; Ceiling Rates'!$D$250="OPS",'Labor Loading Matrix'!U344,0),IF('CLINs &amp; Ceiling Rates'!$D$251="OPS",'Labor Loading Matrix'!V344,0),IF('CLINs &amp; Ceiling Rates'!$D$252="OPS",'Labor Loading Matrix'!W344,0),IF('CLINs &amp; Ceiling Rates'!$D$253="OPS",'Labor Loading Matrix'!X344,0),IF('CLINs &amp; Ceiling Rates'!$D$254="OPS",'Labor Loading Matrix'!Y344,0),IF('CLINs &amp; Ceiling Rates'!$D$255="OPS",'Labor Loading Matrix'!Z344,0),IF('CLINs &amp; Ceiling Rates'!$D$256="OPS",'Labor Loading Matrix'!AA344,0))</f>
        <v>0</v>
      </c>
      <c r="F344" s="175">
        <f>SUM(IF('CLINs &amp; Ceiling Rates'!$D$237="F&amp;E",'Labor Loading Matrix'!H344,0),IF('CLINs &amp; Ceiling Rates'!$D$238="F&amp;E",'Labor Loading Matrix'!I344,0),IF('CLINs &amp; Ceiling Rates'!$D$239="F&amp;E",'Labor Loading Matrix'!J344,0),IF('CLINs &amp; Ceiling Rates'!$D$240="F&amp;E",'Labor Loading Matrix'!K344,0),IF('CLINs &amp; Ceiling Rates'!$D$241="F&amp;E",'Labor Loading Matrix'!L344,0),IF('CLINs &amp; Ceiling Rates'!$D$242="F&amp;E",'Labor Loading Matrix'!M344,0),IF('CLINs &amp; Ceiling Rates'!$D$243="F&amp;E",'Labor Loading Matrix'!N344,0),IF('CLINs &amp; Ceiling Rates'!$D$244="F&amp;E",'Labor Loading Matrix'!O344,0),IF('CLINs &amp; Ceiling Rates'!$D$245="F&amp;E",'Labor Loading Matrix'!P344,0),IF('CLINs &amp; Ceiling Rates'!$D$246="F&amp;E",'Labor Loading Matrix'!Q344,0),IF('CLINs &amp; Ceiling Rates'!$D$247="F&amp;E",'Labor Loading Matrix'!R344,0),IF('CLINs &amp; Ceiling Rates'!$D$248="F&amp;E",'Labor Loading Matrix'!S344,0),IF('CLINs &amp; Ceiling Rates'!$D$249="F&amp;E",'Labor Loading Matrix'!T344,0),IF('CLINs &amp; Ceiling Rates'!$D$250="F&amp;E",'Labor Loading Matrix'!U344,0),IF('CLINs &amp; Ceiling Rates'!$D$251="F&amp;E",'Labor Loading Matrix'!V344,0),IF('CLINs &amp; Ceiling Rates'!$D$252="F&amp;E",'Labor Loading Matrix'!W344,0),IF('CLINs &amp; Ceiling Rates'!$D$253="F&amp;E",'Labor Loading Matrix'!X344,0),IF('CLINs &amp; Ceiling Rates'!$D$254="F&amp;E",'Labor Loading Matrix'!Y344,0),IF('CLINs &amp; Ceiling Rates'!$D$255="F&amp;E",'Labor Loading Matrix'!Z344,0),IF('CLINs &amp; Ceiling Rates'!$D$256="F&amp;E",'Labor Loading Matrix'!AA344,0))</f>
        <v>0</v>
      </c>
      <c r="G344" s="175">
        <f>SUM(IF('CLINs &amp; Ceiling Rates'!$D$237="R&amp;D",'Labor Loading Matrix'!H344,0),IF('CLINs &amp; Ceiling Rates'!$D$238="R&amp;D",'Labor Loading Matrix'!I344,0),IF('CLINs &amp; Ceiling Rates'!$D$239="R&amp;D",'Labor Loading Matrix'!J344,0),IF('CLINs &amp; Ceiling Rates'!$D$240="R&amp;D",'Labor Loading Matrix'!K344,0),IF('CLINs &amp; Ceiling Rates'!$D$241="R&amp;D",'Labor Loading Matrix'!L344,0),IF('CLINs &amp; Ceiling Rates'!$D$242="R&amp;D",'Labor Loading Matrix'!M344,0),IF('CLINs &amp; Ceiling Rates'!$D$243="R&amp;D",'Labor Loading Matrix'!N344,0),IF('CLINs &amp; Ceiling Rates'!$D$244="R&amp;D",'Labor Loading Matrix'!O344,0),IF('CLINs &amp; Ceiling Rates'!$D$245="R&amp;D",'Labor Loading Matrix'!P344,0),IF('CLINs &amp; Ceiling Rates'!$D$246="R&amp;D",'Labor Loading Matrix'!Q344,0),IF('CLINs &amp; Ceiling Rates'!$D$247="R&amp;D",'Labor Loading Matrix'!R344,0),IF('CLINs &amp; Ceiling Rates'!$D$248="R&amp;D",'Labor Loading Matrix'!S344,0),IF('CLINs &amp; Ceiling Rates'!$D$249="R&amp;D",'Labor Loading Matrix'!T344,0),IF('CLINs &amp; Ceiling Rates'!$D$250="R&amp;D",'Labor Loading Matrix'!U344,0),IF('CLINs &amp; Ceiling Rates'!$D$251="R&amp;D",'Labor Loading Matrix'!V344,0),IF('CLINs &amp; Ceiling Rates'!$D$252="R&amp;D",'Labor Loading Matrix'!W344,0),IF('CLINs &amp; Ceiling Rates'!$D$253="R&amp;D",'Labor Loading Matrix'!X344,0),IF('CLINs &amp; Ceiling Rates'!$D$254="R&amp;D",'Labor Loading Matrix'!Y344,0),IF('CLINs &amp; Ceiling Rates'!$D$255="R&amp;D",'Labor Loading Matrix'!Z344,0),IF('CLINs &amp; Ceiling Rates'!$D$256="R&amp;D",'Labor Loading Matrix'!AA344,0))</f>
        <v>0</v>
      </c>
      <c r="H344" s="136"/>
      <c r="I344" s="136"/>
      <c r="J344" s="136"/>
      <c r="K344" s="136"/>
      <c r="L344" s="136"/>
      <c r="M344" s="136"/>
      <c r="N344" s="136"/>
      <c r="O344" s="136"/>
      <c r="P344" s="136"/>
      <c r="Q344" s="136"/>
      <c r="R344" s="136"/>
      <c r="S344" s="136"/>
      <c r="T344" s="136"/>
      <c r="U344" s="136"/>
      <c r="V344" s="136"/>
      <c r="W344" s="136"/>
      <c r="X344" s="136"/>
      <c r="Y344" s="136"/>
      <c r="Z344" s="136"/>
      <c r="AA344" s="136"/>
    </row>
    <row r="345" spans="1:27" s="73" customFormat="1" ht="18" hidden="1" customHeight="1" x14ac:dyDescent="0.25">
      <c r="A345" s="173">
        <f>'CLINs &amp; Ceiling Rates'!B132</f>
        <v>0</v>
      </c>
      <c r="B345" s="173">
        <f>'CLINs &amp; Ceiling Rates'!C132</f>
        <v>0</v>
      </c>
      <c r="C345" s="174" t="str">
        <f>'CLINs &amp; Ceiling Rates'!$G132</f>
        <v/>
      </c>
      <c r="D345" s="211">
        <f>IF('CLINs &amp; Ceiling Rates'!D361="",SUM('Labor Loading Matrix'!H345:AA345),SUM(E345:F345))</f>
        <v>0</v>
      </c>
      <c r="E345" s="175">
        <f>SUM(IF('CLINs &amp; Ceiling Rates'!$D$237="OPS",'Labor Loading Matrix'!H345,0),IF('CLINs &amp; Ceiling Rates'!$D$238="OPS",'Labor Loading Matrix'!I345,0),IF('CLINs &amp; Ceiling Rates'!$D$239="OPS",'Labor Loading Matrix'!J345,0),IF('CLINs &amp; Ceiling Rates'!$D$240="OPS",'Labor Loading Matrix'!K345,0),IF('CLINs &amp; Ceiling Rates'!$D$241="OPS",'Labor Loading Matrix'!L345,0),IF('CLINs &amp; Ceiling Rates'!$D$242="OPS",'Labor Loading Matrix'!M345,0),IF('CLINs &amp; Ceiling Rates'!$D$243="OPS",'Labor Loading Matrix'!N345,0),IF('CLINs &amp; Ceiling Rates'!$D$244="OPS",'Labor Loading Matrix'!O345,0),IF('CLINs &amp; Ceiling Rates'!$D$245="OPS",'Labor Loading Matrix'!P345,0),IF('CLINs &amp; Ceiling Rates'!$D$246="OPS",'Labor Loading Matrix'!Q345,0),IF('CLINs &amp; Ceiling Rates'!$D$247="OPS",'Labor Loading Matrix'!R345,0),IF('CLINs &amp; Ceiling Rates'!$D$248="OPS",'Labor Loading Matrix'!S345,0),IF('CLINs &amp; Ceiling Rates'!$D$249="OPS",'Labor Loading Matrix'!T345,0),IF('CLINs &amp; Ceiling Rates'!$D$250="OPS",'Labor Loading Matrix'!U345,0),IF('CLINs &amp; Ceiling Rates'!$D$251="OPS",'Labor Loading Matrix'!V345,0),IF('CLINs &amp; Ceiling Rates'!$D$252="OPS",'Labor Loading Matrix'!W345,0),IF('CLINs &amp; Ceiling Rates'!$D$253="OPS",'Labor Loading Matrix'!X345,0),IF('CLINs &amp; Ceiling Rates'!$D$254="OPS",'Labor Loading Matrix'!Y345,0),IF('CLINs &amp; Ceiling Rates'!$D$255="OPS",'Labor Loading Matrix'!Z345,0),IF('CLINs &amp; Ceiling Rates'!$D$256="OPS",'Labor Loading Matrix'!AA345,0))</f>
        <v>0</v>
      </c>
      <c r="F345" s="175">
        <f>SUM(IF('CLINs &amp; Ceiling Rates'!$D$237="F&amp;E",'Labor Loading Matrix'!H345,0),IF('CLINs &amp; Ceiling Rates'!$D$238="F&amp;E",'Labor Loading Matrix'!I345,0),IF('CLINs &amp; Ceiling Rates'!$D$239="F&amp;E",'Labor Loading Matrix'!J345,0),IF('CLINs &amp; Ceiling Rates'!$D$240="F&amp;E",'Labor Loading Matrix'!K345,0),IF('CLINs &amp; Ceiling Rates'!$D$241="F&amp;E",'Labor Loading Matrix'!L345,0),IF('CLINs &amp; Ceiling Rates'!$D$242="F&amp;E",'Labor Loading Matrix'!M345,0),IF('CLINs &amp; Ceiling Rates'!$D$243="F&amp;E",'Labor Loading Matrix'!N345,0),IF('CLINs &amp; Ceiling Rates'!$D$244="F&amp;E",'Labor Loading Matrix'!O345,0),IF('CLINs &amp; Ceiling Rates'!$D$245="F&amp;E",'Labor Loading Matrix'!P345,0),IF('CLINs &amp; Ceiling Rates'!$D$246="F&amp;E",'Labor Loading Matrix'!Q345,0),IF('CLINs &amp; Ceiling Rates'!$D$247="F&amp;E",'Labor Loading Matrix'!R345,0),IF('CLINs &amp; Ceiling Rates'!$D$248="F&amp;E",'Labor Loading Matrix'!S345,0),IF('CLINs &amp; Ceiling Rates'!$D$249="F&amp;E",'Labor Loading Matrix'!T345,0),IF('CLINs &amp; Ceiling Rates'!$D$250="F&amp;E",'Labor Loading Matrix'!U345,0),IF('CLINs &amp; Ceiling Rates'!$D$251="F&amp;E",'Labor Loading Matrix'!V345,0),IF('CLINs &amp; Ceiling Rates'!$D$252="F&amp;E",'Labor Loading Matrix'!W345,0),IF('CLINs &amp; Ceiling Rates'!$D$253="F&amp;E",'Labor Loading Matrix'!X345,0),IF('CLINs &amp; Ceiling Rates'!$D$254="F&amp;E",'Labor Loading Matrix'!Y345,0),IF('CLINs &amp; Ceiling Rates'!$D$255="F&amp;E",'Labor Loading Matrix'!Z345,0),IF('CLINs &amp; Ceiling Rates'!$D$256="F&amp;E",'Labor Loading Matrix'!AA345,0))</f>
        <v>0</v>
      </c>
      <c r="G345" s="175">
        <f>SUM(IF('CLINs &amp; Ceiling Rates'!$D$237="R&amp;D",'Labor Loading Matrix'!H345,0),IF('CLINs &amp; Ceiling Rates'!$D$238="R&amp;D",'Labor Loading Matrix'!I345,0),IF('CLINs &amp; Ceiling Rates'!$D$239="R&amp;D",'Labor Loading Matrix'!J345,0),IF('CLINs &amp; Ceiling Rates'!$D$240="R&amp;D",'Labor Loading Matrix'!K345,0),IF('CLINs &amp; Ceiling Rates'!$D$241="R&amp;D",'Labor Loading Matrix'!L345,0),IF('CLINs &amp; Ceiling Rates'!$D$242="R&amp;D",'Labor Loading Matrix'!M345,0),IF('CLINs &amp; Ceiling Rates'!$D$243="R&amp;D",'Labor Loading Matrix'!N345,0),IF('CLINs &amp; Ceiling Rates'!$D$244="R&amp;D",'Labor Loading Matrix'!O345,0),IF('CLINs &amp; Ceiling Rates'!$D$245="R&amp;D",'Labor Loading Matrix'!P345,0),IF('CLINs &amp; Ceiling Rates'!$D$246="R&amp;D",'Labor Loading Matrix'!Q345,0),IF('CLINs &amp; Ceiling Rates'!$D$247="R&amp;D",'Labor Loading Matrix'!R345,0),IF('CLINs &amp; Ceiling Rates'!$D$248="R&amp;D",'Labor Loading Matrix'!S345,0),IF('CLINs &amp; Ceiling Rates'!$D$249="R&amp;D",'Labor Loading Matrix'!T345,0),IF('CLINs &amp; Ceiling Rates'!$D$250="R&amp;D",'Labor Loading Matrix'!U345,0),IF('CLINs &amp; Ceiling Rates'!$D$251="R&amp;D",'Labor Loading Matrix'!V345,0),IF('CLINs &amp; Ceiling Rates'!$D$252="R&amp;D",'Labor Loading Matrix'!W345,0),IF('CLINs &amp; Ceiling Rates'!$D$253="R&amp;D",'Labor Loading Matrix'!X345,0),IF('CLINs &amp; Ceiling Rates'!$D$254="R&amp;D",'Labor Loading Matrix'!Y345,0),IF('CLINs &amp; Ceiling Rates'!$D$255="R&amp;D",'Labor Loading Matrix'!Z345,0),IF('CLINs &amp; Ceiling Rates'!$D$256="R&amp;D",'Labor Loading Matrix'!AA345,0))</f>
        <v>0</v>
      </c>
      <c r="H345" s="136"/>
      <c r="I345" s="136"/>
      <c r="J345" s="136"/>
      <c r="K345" s="136"/>
      <c r="L345" s="136"/>
      <c r="M345" s="136"/>
      <c r="N345" s="136"/>
      <c r="O345" s="136"/>
      <c r="P345" s="136"/>
      <c r="Q345" s="136"/>
      <c r="R345" s="136"/>
      <c r="S345" s="136"/>
      <c r="T345" s="136"/>
      <c r="U345" s="136"/>
      <c r="V345" s="136"/>
      <c r="W345" s="136"/>
      <c r="X345" s="136"/>
      <c r="Y345" s="136"/>
      <c r="Z345" s="136"/>
      <c r="AA345" s="136"/>
    </row>
    <row r="346" spans="1:27" s="73" customFormat="1" ht="18" hidden="1" customHeight="1" x14ac:dyDescent="0.25">
      <c r="A346" s="173">
        <f>'CLINs &amp; Ceiling Rates'!B133</f>
        <v>0</v>
      </c>
      <c r="B346" s="173">
        <f>'CLINs &amp; Ceiling Rates'!C133</f>
        <v>0</v>
      </c>
      <c r="C346" s="174" t="str">
        <f>'CLINs &amp; Ceiling Rates'!$G133</f>
        <v/>
      </c>
      <c r="D346" s="211">
        <f>IF('CLINs &amp; Ceiling Rates'!D362="",SUM('Labor Loading Matrix'!H346:AA346),SUM(E346:F346))</f>
        <v>0</v>
      </c>
      <c r="E346" s="175">
        <f>SUM(IF('CLINs &amp; Ceiling Rates'!$D$237="OPS",'Labor Loading Matrix'!H346,0),IF('CLINs &amp; Ceiling Rates'!$D$238="OPS",'Labor Loading Matrix'!I346,0),IF('CLINs &amp; Ceiling Rates'!$D$239="OPS",'Labor Loading Matrix'!J346,0),IF('CLINs &amp; Ceiling Rates'!$D$240="OPS",'Labor Loading Matrix'!K346,0),IF('CLINs &amp; Ceiling Rates'!$D$241="OPS",'Labor Loading Matrix'!L346,0),IF('CLINs &amp; Ceiling Rates'!$D$242="OPS",'Labor Loading Matrix'!M346,0),IF('CLINs &amp; Ceiling Rates'!$D$243="OPS",'Labor Loading Matrix'!N346,0),IF('CLINs &amp; Ceiling Rates'!$D$244="OPS",'Labor Loading Matrix'!O346,0),IF('CLINs &amp; Ceiling Rates'!$D$245="OPS",'Labor Loading Matrix'!P346,0),IF('CLINs &amp; Ceiling Rates'!$D$246="OPS",'Labor Loading Matrix'!Q346,0),IF('CLINs &amp; Ceiling Rates'!$D$247="OPS",'Labor Loading Matrix'!R346,0),IF('CLINs &amp; Ceiling Rates'!$D$248="OPS",'Labor Loading Matrix'!S346,0),IF('CLINs &amp; Ceiling Rates'!$D$249="OPS",'Labor Loading Matrix'!T346,0),IF('CLINs &amp; Ceiling Rates'!$D$250="OPS",'Labor Loading Matrix'!U346,0),IF('CLINs &amp; Ceiling Rates'!$D$251="OPS",'Labor Loading Matrix'!V346,0),IF('CLINs &amp; Ceiling Rates'!$D$252="OPS",'Labor Loading Matrix'!W346,0),IF('CLINs &amp; Ceiling Rates'!$D$253="OPS",'Labor Loading Matrix'!X346,0),IF('CLINs &amp; Ceiling Rates'!$D$254="OPS",'Labor Loading Matrix'!Y346,0),IF('CLINs &amp; Ceiling Rates'!$D$255="OPS",'Labor Loading Matrix'!Z346,0),IF('CLINs &amp; Ceiling Rates'!$D$256="OPS",'Labor Loading Matrix'!AA346,0))</f>
        <v>0</v>
      </c>
      <c r="F346" s="175">
        <f>SUM(IF('CLINs &amp; Ceiling Rates'!$D$237="F&amp;E",'Labor Loading Matrix'!H346,0),IF('CLINs &amp; Ceiling Rates'!$D$238="F&amp;E",'Labor Loading Matrix'!I346,0),IF('CLINs &amp; Ceiling Rates'!$D$239="F&amp;E",'Labor Loading Matrix'!J346,0),IF('CLINs &amp; Ceiling Rates'!$D$240="F&amp;E",'Labor Loading Matrix'!K346,0),IF('CLINs &amp; Ceiling Rates'!$D$241="F&amp;E",'Labor Loading Matrix'!L346,0),IF('CLINs &amp; Ceiling Rates'!$D$242="F&amp;E",'Labor Loading Matrix'!M346,0),IF('CLINs &amp; Ceiling Rates'!$D$243="F&amp;E",'Labor Loading Matrix'!N346,0),IF('CLINs &amp; Ceiling Rates'!$D$244="F&amp;E",'Labor Loading Matrix'!O346,0),IF('CLINs &amp; Ceiling Rates'!$D$245="F&amp;E",'Labor Loading Matrix'!P346,0),IF('CLINs &amp; Ceiling Rates'!$D$246="F&amp;E",'Labor Loading Matrix'!Q346,0),IF('CLINs &amp; Ceiling Rates'!$D$247="F&amp;E",'Labor Loading Matrix'!R346,0),IF('CLINs &amp; Ceiling Rates'!$D$248="F&amp;E",'Labor Loading Matrix'!S346,0),IF('CLINs &amp; Ceiling Rates'!$D$249="F&amp;E",'Labor Loading Matrix'!T346,0),IF('CLINs &amp; Ceiling Rates'!$D$250="F&amp;E",'Labor Loading Matrix'!U346,0),IF('CLINs &amp; Ceiling Rates'!$D$251="F&amp;E",'Labor Loading Matrix'!V346,0),IF('CLINs &amp; Ceiling Rates'!$D$252="F&amp;E",'Labor Loading Matrix'!W346,0),IF('CLINs &amp; Ceiling Rates'!$D$253="F&amp;E",'Labor Loading Matrix'!X346,0),IF('CLINs &amp; Ceiling Rates'!$D$254="F&amp;E",'Labor Loading Matrix'!Y346,0),IF('CLINs &amp; Ceiling Rates'!$D$255="F&amp;E",'Labor Loading Matrix'!Z346,0),IF('CLINs &amp; Ceiling Rates'!$D$256="F&amp;E",'Labor Loading Matrix'!AA346,0))</f>
        <v>0</v>
      </c>
      <c r="G346" s="175">
        <f>SUM(IF('CLINs &amp; Ceiling Rates'!$D$237="R&amp;D",'Labor Loading Matrix'!H346,0),IF('CLINs &amp; Ceiling Rates'!$D$238="R&amp;D",'Labor Loading Matrix'!I346,0),IF('CLINs &amp; Ceiling Rates'!$D$239="R&amp;D",'Labor Loading Matrix'!J346,0),IF('CLINs &amp; Ceiling Rates'!$D$240="R&amp;D",'Labor Loading Matrix'!K346,0),IF('CLINs &amp; Ceiling Rates'!$D$241="R&amp;D",'Labor Loading Matrix'!L346,0),IF('CLINs &amp; Ceiling Rates'!$D$242="R&amp;D",'Labor Loading Matrix'!M346,0),IF('CLINs &amp; Ceiling Rates'!$D$243="R&amp;D",'Labor Loading Matrix'!N346,0),IF('CLINs &amp; Ceiling Rates'!$D$244="R&amp;D",'Labor Loading Matrix'!O346,0),IF('CLINs &amp; Ceiling Rates'!$D$245="R&amp;D",'Labor Loading Matrix'!P346,0),IF('CLINs &amp; Ceiling Rates'!$D$246="R&amp;D",'Labor Loading Matrix'!Q346,0),IF('CLINs &amp; Ceiling Rates'!$D$247="R&amp;D",'Labor Loading Matrix'!R346,0),IF('CLINs &amp; Ceiling Rates'!$D$248="R&amp;D",'Labor Loading Matrix'!S346,0),IF('CLINs &amp; Ceiling Rates'!$D$249="R&amp;D",'Labor Loading Matrix'!T346,0),IF('CLINs &amp; Ceiling Rates'!$D$250="R&amp;D",'Labor Loading Matrix'!U346,0),IF('CLINs &amp; Ceiling Rates'!$D$251="R&amp;D",'Labor Loading Matrix'!V346,0),IF('CLINs &amp; Ceiling Rates'!$D$252="R&amp;D",'Labor Loading Matrix'!W346,0),IF('CLINs &amp; Ceiling Rates'!$D$253="R&amp;D",'Labor Loading Matrix'!X346,0),IF('CLINs &amp; Ceiling Rates'!$D$254="R&amp;D",'Labor Loading Matrix'!Y346,0),IF('CLINs &amp; Ceiling Rates'!$D$255="R&amp;D",'Labor Loading Matrix'!Z346,0),IF('CLINs &amp; Ceiling Rates'!$D$256="R&amp;D",'Labor Loading Matrix'!AA346,0))</f>
        <v>0</v>
      </c>
      <c r="H346" s="136"/>
      <c r="I346" s="136"/>
      <c r="J346" s="136"/>
      <c r="K346" s="136"/>
      <c r="L346" s="136"/>
      <c r="M346" s="136"/>
      <c r="N346" s="136"/>
      <c r="O346" s="136"/>
      <c r="P346" s="136"/>
      <c r="Q346" s="136"/>
      <c r="R346" s="136"/>
      <c r="S346" s="136"/>
      <c r="T346" s="136"/>
      <c r="U346" s="136"/>
      <c r="V346" s="136"/>
      <c r="W346" s="136"/>
      <c r="X346" s="136"/>
      <c r="Y346" s="136"/>
      <c r="Z346" s="136"/>
      <c r="AA346" s="136"/>
    </row>
    <row r="347" spans="1:27" s="73" customFormat="1" ht="18" hidden="1" customHeight="1" x14ac:dyDescent="0.25">
      <c r="A347" s="173">
        <f>'CLINs &amp; Ceiling Rates'!B134</f>
        <v>0</v>
      </c>
      <c r="B347" s="173">
        <f>'CLINs &amp; Ceiling Rates'!C134</f>
        <v>0</v>
      </c>
      <c r="C347" s="174" t="str">
        <f>'CLINs &amp; Ceiling Rates'!$G134</f>
        <v/>
      </c>
      <c r="D347" s="211">
        <f>IF('CLINs &amp; Ceiling Rates'!D363="",SUM('Labor Loading Matrix'!H347:AA347),SUM(E347:F347))</f>
        <v>0</v>
      </c>
      <c r="E347" s="175">
        <f>SUM(IF('CLINs &amp; Ceiling Rates'!$D$237="OPS",'Labor Loading Matrix'!H347,0),IF('CLINs &amp; Ceiling Rates'!$D$238="OPS",'Labor Loading Matrix'!I347,0),IF('CLINs &amp; Ceiling Rates'!$D$239="OPS",'Labor Loading Matrix'!J347,0),IF('CLINs &amp; Ceiling Rates'!$D$240="OPS",'Labor Loading Matrix'!K347,0),IF('CLINs &amp; Ceiling Rates'!$D$241="OPS",'Labor Loading Matrix'!L347,0),IF('CLINs &amp; Ceiling Rates'!$D$242="OPS",'Labor Loading Matrix'!M347,0),IF('CLINs &amp; Ceiling Rates'!$D$243="OPS",'Labor Loading Matrix'!N347,0),IF('CLINs &amp; Ceiling Rates'!$D$244="OPS",'Labor Loading Matrix'!O347,0),IF('CLINs &amp; Ceiling Rates'!$D$245="OPS",'Labor Loading Matrix'!P347,0),IF('CLINs &amp; Ceiling Rates'!$D$246="OPS",'Labor Loading Matrix'!Q347,0),IF('CLINs &amp; Ceiling Rates'!$D$247="OPS",'Labor Loading Matrix'!R347,0),IF('CLINs &amp; Ceiling Rates'!$D$248="OPS",'Labor Loading Matrix'!S347,0),IF('CLINs &amp; Ceiling Rates'!$D$249="OPS",'Labor Loading Matrix'!T347,0),IF('CLINs &amp; Ceiling Rates'!$D$250="OPS",'Labor Loading Matrix'!U347,0),IF('CLINs &amp; Ceiling Rates'!$D$251="OPS",'Labor Loading Matrix'!V347,0),IF('CLINs &amp; Ceiling Rates'!$D$252="OPS",'Labor Loading Matrix'!W347,0),IF('CLINs &amp; Ceiling Rates'!$D$253="OPS",'Labor Loading Matrix'!X347,0),IF('CLINs &amp; Ceiling Rates'!$D$254="OPS",'Labor Loading Matrix'!Y347,0),IF('CLINs &amp; Ceiling Rates'!$D$255="OPS",'Labor Loading Matrix'!Z347,0),IF('CLINs &amp; Ceiling Rates'!$D$256="OPS",'Labor Loading Matrix'!AA347,0))</f>
        <v>0</v>
      </c>
      <c r="F347" s="175">
        <f>SUM(IF('CLINs &amp; Ceiling Rates'!$D$237="F&amp;E",'Labor Loading Matrix'!H347,0),IF('CLINs &amp; Ceiling Rates'!$D$238="F&amp;E",'Labor Loading Matrix'!I347,0),IF('CLINs &amp; Ceiling Rates'!$D$239="F&amp;E",'Labor Loading Matrix'!J347,0),IF('CLINs &amp; Ceiling Rates'!$D$240="F&amp;E",'Labor Loading Matrix'!K347,0),IF('CLINs &amp; Ceiling Rates'!$D$241="F&amp;E",'Labor Loading Matrix'!L347,0),IF('CLINs &amp; Ceiling Rates'!$D$242="F&amp;E",'Labor Loading Matrix'!M347,0),IF('CLINs &amp; Ceiling Rates'!$D$243="F&amp;E",'Labor Loading Matrix'!N347,0),IF('CLINs &amp; Ceiling Rates'!$D$244="F&amp;E",'Labor Loading Matrix'!O347,0),IF('CLINs &amp; Ceiling Rates'!$D$245="F&amp;E",'Labor Loading Matrix'!P347,0),IF('CLINs &amp; Ceiling Rates'!$D$246="F&amp;E",'Labor Loading Matrix'!Q347,0),IF('CLINs &amp; Ceiling Rates'!$D$247="F&amp;E",'Labor Loading Matrix'!R347,0),IF('CLINs &amp; Ceiling Rates'!$D$248="F&amp;E",'Labor Loading Matrix'!S347,0),IF('CLINs &amp; Ceiling Rates'!$D$249="F&amp;E",'Labor Loading Matrix'!T347,0),IF('CLINs &amp; Ceiling Rates'!$D$250="F&amp;E",'Labor Loading Matrix'!U347,0),IF('CLINs &amp; Ceiling Rates'!$D$251="F&amp;E",'Labor Loading Matrix'!V347,0),IF('CLINs &amp; Ceiling Rates'!$D$252="F&amp;E",'Labor Loading Matrix'!W347,0),IF('CLINs &amp; Ceiling Rates'!$D$253="F&amp;E",'Labor Loading Matrix'!X347,0),IF('CLINs &amp; Ceiling Rates'!$D$254="F&amp;E",'Labor Loading Matrix'!Y347,0),IF('CLINs &amp; Ceiling Rates'!$D$255="F&amp;E",'Labor Loading Matrix'!Z347,0),IF('CLINs &amp; Ceiling Rates'!$D$256="F&amp;E",'Labor Loading Matrix'!AA347,0))</f>
        <v>0</v>
      </c>
      <c r="G347" s="175">
        <f>SUM(IF('CLINs &amp; Ceiling Rates'!$D$237="R&amp;D",'Labor Loading Matrix'!H347,0),IF('CLINs &amp; Ceiling Rates'!$D$238="R&amp;D",'Labor Loading Matrix'!I347,0),IF('CLINs &amp; Ceiling Rates'!$D$239="R&amp;D",'Labor Loading Matrix'!J347,0),IF('CLINs &amp; Ceiling Rates'!$D$240="R&amp;D",'Labor Loading Matrix'!K347,0),IF('CLINs &amp; Ceiling Rates'!$D$241="R&amp;D",'Labor Loading Matrix'!L347,0),IF('CLINs &amp; Ceiling Rates'!$D$242="R&amp;D",'Labor Loading Matrix'!M347,0),IF('CLINs &amp; Ceiling Rates'!$D$243="R&amp;D",'Labor Loading Matrix'!N347,0),IF('CLINs &amp; Ceiling Rates'!$D$244="R&amp;D",'Labor Loading Matrix'!O347,0),IF('CLINs &amp; Ceiling Rates'!$D$245="R&amp;D",'Labor Loading Matrix'!P347,0),IF('CLINs &amp; Ceiling Rates'!$D$246="R&amp;D",'Labor Loading Matrix'!Q347,0),IF('CLINs &amp; Ceiling Rates'!$D$247="R&amp;D",'Labor Loading Matrix'!R347,0),IF('CLINs &amp; Ceiling Rates'!$D$248="R&amp;D",'Labor Loading Matrix'!S347,0),IF('CLINs &amp; Ceiling Rates'!$D$249="R&amp;D",'Labor Loading Matrix'!T347,0),IF('CLINs &amp; Ceiling Rates'!$D$250="R&amp;D",'Labor Loading Matrix'!U347,0),IF('CLINs &amp; Ceiling Rates'!$D$251="R&amp;D",'Labor Loading Matrix'!V347,0),IF('CLINs &amp; Ceiling Rates'!$D$252="R&amp;D",'Labor Loading Matrix'!W347,0),IF('CLINs &amp; Ceiling Rates'!$D$253="R&amp;D",'Labor Loading Matrix'!X347,0),IF('CLINs &amp; Ceiling Rates'!$D$254="R&amp;D",'Labor Loading Matrix'!Y347,0),IF('CLINs &amp; Ceiling Rates'!$D$255="R&amp;D",'Labor Loading Matrix'!Z347,0),IF('CLINs &amp; Ceiling Rates'!$D$256="R&amp;D",'Labor Loading Matrix'!AA347,0))</f>
        <v>0</v>
      </c>
      <c r="H347" s="136"/>
      <c r="I347" s="136"/>
      <c r="J347" s="136"/>
      <c r="K347" s="136"/>
      <c r="L347" s="136"/>
      <c r="M347" s="136"/>
      <c r="N347" s="136"/>
      <c r="O347" s="136"/>
      <c r="P347" s="136"/>
      <c r="Q347" s="136"/>
      <c r="R347" s="136"/>
      <c r="S347" s="136"/>
      <c r="T347" s="136"/>
      <c r="U347" s="136"/>
      <c r="V347" s="136"/>
      <c r="W347" s="136"/>
      <c r="X347" s="136"/>
      <c r="Y347" s="136"/>
      <c r="Z347" s="136"/>
      <c r="AA347" s="136"/>
    </row>
    <row r="348" spans="1:27" s="73" customFormat="1" ht="18" hidden="1" customHeight="1" x14ac:dyDescent="0.25">
      <c r="A348" s="173">
        <f>'CLINs &amp; Ceiling Rates'!B135</f>
        <v>0</v>
      </c>
      <c r="B348" s="173">
        <f>'CLINs &amp; Ceiling Rates'!C135</f>
        <v>0</v>
      </c>
      <c r="C348" s="174" t="str">
        <f>'CLINs &amp; Ceiling Rates'!$G135</f>
        <v/>
      </c>
      <c r="D348" s="211">
        <f>IF('CLINs &amp; Ceiling Rates'!D364="",SUM('Labor Loading Matrix'!H348:AA348),SUM(E348:F348))</f>
        <v>0</v>
      </c>
      <c r="E348" s="175">
        <f>SUM(IF('CLINs &amp; Ceiling Rates'!$D$237="OPS",'Labor Loading Matrix'!H348,0),IF('CLINs &amp; Ceiling Rates'!$D$238="OPS",'Labor Loading Matrix'!I348,0),IF('CLINs &amp; Ceiling Rates'!$D$239="OPS",'Labor Loading Matrix'!J348,0),IF('CLINs &amp; Ceiling Rates'!$D$240="OPS",'Labor Loading Matrix'!K348,0),IF('CLINs &amp; Ceiling Rates'!$D$241="OPS",'Labor Loading Matrix'!L348,0),IF('CLINs &amp; Ceiling Rates'!$D$242="OPS",'Labor Loading Matrix'!M348,0),IF('CLINs &amp; Ceiling Rates'!$D$243="OPS",'Labor Loading Matrix'!N348,0),IF('CLINs &amp; Ceiling Rates'!$D$244="OPS",'Labor Loading Matrix'!O348,0),IF('CLINs &amp; Ceiling Rates'!$D$245="OPS",'Labor Loading Matrix'!P348,0),IF('CLINs &amp; Ceiling Rates'!$D$246="OPS",'Labor Loading Matrix'!Q348,0),IF('CLINs &amp; Ceiling Rates'!$D$247="OPS",'Labor Loading Matrix'!R348,0),IF('CLINs &amp; Ceiling Rates'!$D$248="OPS",'Labor Loading Matrix'!S348,0),IF('CLINs &amp; Ceiling Rates'!$D$249="OPS",'Labor Loading Matrix'!T348,0),IF('CLINs &amp; Ceiling Rates'!$D$250="OPS",'Labor Loading Matrix'!U348,0),IF('CLINs &amp; Ceiling Rates'!$D$251="OPS",'Labor Loading Matrix'!V348,0),IF('CLINs &amp; Ceiling Rates'!$D$252="OPS",'Labor Loading Matrix'!W348,0),IF('CLINs &amp; Ceiling Rates'!$D$253="OPS",'Labor Loading Matrix'!X348,0),IF('CLINs &amp; Ceiling Rates'!$D$254="OPS",'Labor Loading Matrix'!Y348,0),IF('CLINs &amp; Ceiling Rates'!$D$255="OPS",'Labor Loading Matrix'!Z348,0),IF('CLINs &amp; Ceiling Rates'!$D$256="OPS",'Labor Loading Matrix'!AA348,0))</f>
        <v>0</v>
      </c>
      <c r="F348" s="175">
        <f>SUM(IF('CLINs &amp; Ceiling Rates'!$D$237="F&amp;E",'Labor Loading Matrix'!H348,0),IF('CLINs &amp; Ceiling Rates'!$D$238="F&amp;E",'Labor Loading Matrix'!I348,0),IF('CLINs &amp; Ceiling Rates'!$D$239="F&amp;E",'Labor Loading Matrix'!J348,0),IF('CLINs &amp; Ceiling Rates'!$D$240="F&amp;E",'Labor Loading Matrix'!K348,0),IF('CLINs &amp; Ceiling Rates'!$D$241="F&amp;E",'Labor Loading Matrix'!L348,0),IF('CLINs &amp; Ceiling Rates'!$D$242="F&amp;E",'Labor Loading Matrix'!M348,0),IF('CLINs &amp; Ceiling Rates'!$D$243="F&amp;E",'Labor Loading Matrix'!N348,0),IF('CLINs &amp; Ceiling Rates'!$D$244="F&amp;E",'Labor Loading Matrix'!O348,0),IF('CLINs &amp; Ceiling Rates'!$D$245="F&amp;E",'Labor Loading Matrix'!P348,0),IF('CLINs &amp; Ceiling Rates'!$D$246="F&amp;E",'Labor Loading Matrix'!Q348,0),IF('CLINs &amp; Ceiling Rates'!$D$247="F&amp;E",'Labor Loading Matrix'!R348,0),IF('CLINs &amp; Ceiling Rates'!$D$248="F&amp;E",'Labor Loading Matrix'!S348,0),IF('CLINs &amp; Ceiling Rates'!$D$249="F&amp;E",'Labor Loading Matrix'!T348,0),IF('CLINs &amp; Ceiling Rates'!$D$250="F&amp;E",'Labor Loading Matrix'!U348,0),IF('CLINs &amp; Ceiling Rates'!$D$251="F&amp;E",'Labor Loading Matrix'!V348,0),IF('CLINs &amp; Ceiling Rates'!$D$252="F&amp;E",'Labor Loading Matrix'!W348,0),IF('CLINs &amp; Ceiling Rates'!$D$253="F&amp;E",'Labor Loading Matrix'!X348,0),IF('CLINs &amp; Ceiling Rates'!$D$254="F&amp;E",'Labor Loading Matrix'!Y348,0),IF('CLINs &amp; Ceiling Rates'!$D$255="F&amp;E",'Labor Loading Matrix'!Z348,0),IF('CLINs &amp; Ceiling Rates'!$D$256="F&amp;E",'Labor Loading Matrix'!AA348,0))</f>
        <v>0</v>
      </c>
      <c r="G348" s="175">
        <f>SUM(IF('CLINs &amp; Ceiling Rates'!$D$237="R&amp;D",'Labor Loading Matrix'!H348,0),IF('CLINs &amp; Ceiling Rates'!$D$238="R&amp;D",'Labor Loading Matrix'!I348,0),IF('CLINs &amp; Ceiling Rates'!$D$239="R&amp;D",'Labor Loading Matrix'!J348,0),IF('CLINs &amp; Ceiling Rates'!$D$240="R&amp;D",'Labor Loading Matrix'!K348,0),IF('CLINs &amp; Ceiling Rates'!$D$241="R&amp;D",'Labor Loading Matrix'!L348,0),IF('CLINs &amp; Ceiling Rates'!$D$242="R&amp;D",'Labor Loading Matrix'!M348,0),IF('CLINs &amp; Ceiling Rates'!$D$243="R&amp;D",'Labor Loading Matrix'!N348,0),IF('CLINs &amp; Ceiling Rates'!$D$244="R&amp;D",'Labor Loading Matrix'!O348,0),IF('CLINs &amp; Ceiling Rates'!$D$245="R&amp;D",'Labor Loading Matrix'!P348,0),IF('CLINs &amp; Ceiling Rates'!$D$246="R&amp;D",'Labor Loading Matrix'!Q348,0),IF('CLINs &amp; Ceiling Rates'!$D$247="R&amp;D",'Labor Loading Matrix'!R348,0),IF('CLINs &amp; Ceiling Rates'!$D$248="R&amp;D",'Labor Loading Matrix'!S348,0),IF('CLINs &amp; Ceiling Rates'!$D$249="R&amp;D",'Labor Loading Matrix'!T348,0),IF('CLINs &amp; Ceiling Rates'!$D$250="R&amp;D",'Labor Loading Matrix'!U348,0),IF('CLINs &amp; Ceiling Rates'!$D$251="R&amp;D",'Labor Loading Matrix'!V348,0),IF('CLINs &amp; Ceiling Rates'!$D$252="R&amp;D",'Labor Loading Matrix'!W348,0),IF('CLINs &amp; Ceiling Rates'!$D$253="R&amp;D",'Labor Loading Matrix'!X348,0),IF('CLINs &amp; Ceiling Rates'!$D$254="R&amp;D",'Labor Loading Matrix'!Y348,0),IF('CLINs &amp; Ceiling Rates'!$D$255="R&amp;D",'Labor Loading Matrix'!Z348,0),IF('CLINs &amp; Ceiling Rates'!$D$256="R&amp;D",'Labor Loading Matrix'!AA348,0))</f>
        <v>0</v>
      </c>
      <c r="H348" s="136"/>
      <c r="I348" s="136"/>
      <c r="J348" s="136"/>
      <c r="K348" s="136"/>
      <c r="L348" s="136"/>
      <c r="M348" s="136"/>
      <c r="N348" s="136"/>
      <c r="O348" s="136"/>
      <c r="P348" s="136"/>
      <c r="Q348" s="136"/>
      <c r="R348" s="136"/>
      <c r="S348" s="136"/>
      <c r="T348" s="136"/>
      <c r="U348" s="136"/>
      <c r="V348" s="136"/>
      <c r="W348" s="136"/>
      <c r="X348" s="136"/>
      <c r="Y348" s="136"/>
      <c r="Z348" s="136"/>
      <c r="AA348" s="136"/>
    </row>
    <row r="349" spans="1:27" s="73" customFormat="1" ht="18" hidden="1" customHeight="1" x14ac:dyDescent="0.25">
      <c r="A349" s="173">
        <f>'CLINs &amp; Ceiling Rates'!B136</f>
        <v>0</v>
      </c>
      <c r="B349" s="173">
        <f>'CLINs &amp; Ceiling Rates'!C136</f>
        <v>0</v>
      </c>
      <c r="C349" s="174" t="str">
        <f>'CLINs &amp; Ceiling Rates'!$G136</f>
        <v/>
      </c>
      <c r="D349" s="211">
        <f>IF('CLINs &amp; Ceiling Rates'!D365="",SUM('Labor Loading Matrix'!H349:AA349),SUM(E349:F349))</f>
        <v>0</v>
      </c>
      <c r="E349" s="175">
        <f>SUM(IF('CLINs &amp; Ceiling Rates'!$D$237="OPS",'Labor Loading Matrix'!H349,0),IF('CLINs &amp; Ceiling Rates'!$D$238="OPS",'Labor Loading Matrix'!I349,0),IF('CLINs &amp; Ceiling Rates'!$D$239="OPS",'Labor Loading Matrix'!J349,0),IF('CLINs &amp; Ceiling Rates'!$D$240="OPS",'Labor Loading Matrix'!K349,0),IF('CLINs &amp; Ceiling Rates'!$D$241="OPS",'Labor Loading Matrix'!L349,0),IF('CLINs &amp; Ceiling Rates'!$D$242="OPS",'Labor Loading Matrix'!M349,0),IF('CLINs &amp; Ceiling Rates'!$D$243="OPS",'Labor Loading Matrix'!N349,0),IF('CLINs &amp; Ceiling Rates'!$D$244="OPS",'Labor Loading Matrix'!O349,0),IF('CLINs &amp; Ceiling Rates'!$D$245="OPS",'Labor Loading Matrix'!P349,0),IF('CLINs &amp; Ceiling Rates'!$D$246="OPS",'Labor Loading Matrix'!Q349,0),IF('CLINs &amp; Ceiling Rates'!$D$247="OPS",'Labor Loading Matrix'!R349,0),IF('CLINs &amp; Ceiling Rates'!$D$248="OPS",'Labor Loading Matrix'!S349,0),IF('CLINs &amp; Ceiling Rates'!$D$249="OPS",'Labor Loading Matrix'!T349,0),IF('CLINs &amp; Ceiling Rates'!$D$250="OPS",'Labor Loading Matrix'!U349,0),IF('CLINs &amp; Ceiling Rates'!$D$251="OPS",'Labor Loading Matrix'!V349,0),IF('CLINs &amp; Ceiling Rates'!$D$252="OPS",'Labor Loading Matrix'!W349,0),IF('CLINs &amp; Ceiling Rates'!$D$253="OPS",'Labor Loading Matrix'!X349,0),IF('CLINs &amp; Ceiling Rates'!$D$254="OPS",'Labor Loading Matrix'!Y349,0),IF('CLINs &amp; Ceiling Rates'!$D$255="OPS",'Labor Loading Matrix'!Z349,0),IF('CLINs &amp; Ceiling Rates'!$D$256="OPS",'Labor Loading Matrix'!AA349,0))</f>
        <v>0</v>
      </c>
      <c r="F349" s="175">
        <f>SUM(IF('CLINs &amp; Ceiling Rates'!$D$237="F&amp;E",'Labor Loading Matrix'!H349,0),IF('CLINs &amp; Ceiling Rates'!$D$238="F&amp;E",'Labor Loading Matrix'!I349,0),IF('CLINs &amp; Ceiling Rates'!$D$239="F&amp;E",'Labor Loading Matrix'!J349,0),IF('CLINs &amp; Ceiling Rates'!$D$240="F&amp;E",'Labor Loading Matrix'!K349,0),IF('CLINs &amp; Ceiling Rates'!$D$241="F&amp;E",'Labor Loading Matrix'!L349,0),IF('CLINs &amp; Ceiling Rates'!$D$242="F&amp;E",'Labor Loading Matrix'!M349,0),IF('CLINs &amp; Ceiling Rates'!$D$243="F&amp;E",'Labor Loading Matrix'!N349,0),IF('CLINs &amp; Ceiling Rates'!$D$244="F&amp;E",'Labor Loading Matrix'!O349,0),IF('CLINs &amp; Ceiling Rates'!$D$245="F&amp;E",'Labor Loading Matrix'!P349,0),IF('CLINs &amp; Ceiling Rates'!$D$246="F&amp;E",'Labor Loading Matrix'!Q349,0),IF('CLINs &amp; Ceiling Rates'!$D$247="F&amp;E",'Labor Loading Matrix'!R349,0),IF('CLINs &amp; Ceiling Rates'!$D$248="F&amp;E",'Labor Loading Matrix'!S349,0),IF('CLINs &amp; Ceiling Rates'!$D$249="F&amp;E",'Labor Loading Matrix'!T349,0),IF('CLINs &amp; Ceiling Rates'!$D$250="F&amp;E",'Labor Loading Matrix'!U349,0),IF('CLINs &amp; Ceiling Rates'!$D$251="F&amp;E",'Labor Loading Matrix'!V349,0),IF('CLINs &amp; Ceiling Rates'!$D$252="F&amp;E",'Labor Loading Matrix'!W349,0),IF('CLINs &amp; Ceiling Rates'!$D$253="F&amp;E",'Labor Loading Matrix'!X349,0),IF('CLINs &amp; Ceiling Rates'!$D$254="F&amp;E",'Labor Loading Matrix'!Y349,0),IF('CLINs &amp; Ceiling Rates'!$D$255="F&amp;E",'Labor Loading Matrix'!Z349,0),IF('CLINs &amp; Ceiling Rates'!$D$256="F&amp;E",'Labor Loading Matrix'!AA349,0))</f>
        <v>0</v>
      </c>
      <c r="G349" s="175">
        <f>SUM(IF('CLINs &amp; Ceiling Rates'!$D$237="R&amp;D",'Labor Loading Matrix'!H349,0),IF('CLINs &amp; Ceiling Rates'!$D$238="R&amp;D",'Labor Loading Matrix'!I349,0),IF('CLINs &amp; Ceiling Rates'!$D$239="R&amp;D",'Labor Loading Matrix'!J349,0),IF('CLINs &amp; Ceiling Rates'!$D$240="R&amp;D",'Labor Loading Matrix'!K349,0),IF('CLINs &amp; Ceiling Rates'!$D$241="R&amp;D",'Labor Loading Matrix'!L349,0),IF('CLINs &amp; Ceiling Rates'!$D$242="R&amp;D",'Labor Loading Matrix'!M349,0),IF('CLINs &amp; Ceiling Rates'!$D$243="R&amp;D",'Labor Loading Matrix'!N349,0),IF('CLINs &amp; Ceiling Rates'!$D$244="R&amp;D",'Labor Loading Matrix'!O349,0),IF('CLINs &amp; Ceiling Rates'!$D$245="R&amp;D",'Labor Loading Matrix'!P349,0),IF('CLINs &amp; Ceiling Rates'!$D$246="R&amp;D",'Labor Loading Matrix'!Q349,0),IF('CLINs &amp; Ceiling Rates'!$D$247="R&amp;D",'Labor Loading Matrix'!R349,0),IF('CLINs &amp; Ceiling Rates'!$D$248="R&amp;D",'Labor Loading Matrix'!S349,0),IF('CLINs &amp; Ceiling Rates'!$D$249="R&amp;D",'Labor Loading Matrix'!T349,0),IF('CLINs &amp; Ceiling Rates'!$D$250="R&amp;D",'Labor Loading Matrix'!U349,0),IF('CLINs &amp; Ceiling Rates'!$D$251="R&amp;D",'Labor Loading Matrix'!V349,0),IF('CLINs &amp; Ceiling Rates'!$D$252="R&amp;D",'Labor Loading Matrix'!W349,0),IF('CLINs &amp; Ceiling Rates'!$D$253="R&amp;D",'Labor Loading Matrix'!X349,0),IF('CLINs &amp; Ceiling Rates'!$D$254="R&amp;D",'Labor Loading Matrix'!Y349,0),IF('CLINs &amp; Ceiling Rates'!$D$255="R&amp;D",'Labor Loading Matrix'!Z349,0),IF('CLINs &amp; Ceiling Rates'!$D$256="R&amp;D",'Labor Loading Matrix'!AA349,0))</f>
        <v>0</v>
      </c>
      <c r="H349" s="136"/>
      <c r="I349" s="136"/>
      <c r="J349" s="136"/>
      <c r="K349" s="136"/>
      <c r="L349" s="136"/>
      <c r="M349" s="136"/>
      <c r="N349" s="136"/>
      <c r="O349" s="136"/>
      <c r="P349" s="136"/>
      <c r="Q349" s="136"/>
      <c r="R349" s="136"/>
      <c r="S349" s="136"/>
      <c r="T349" s="136"/>
      <c r="U349" s="136"/>
      <c r="V349" s="136"/>
      <c r="W349" s="136"/>
      <c r="X349" s="136"/>
      <c r="Y349" s="136"/>
      <c r="Z349" s="136"/>
      <c r="AA349" s="136"/>
    </row>
    <row r="350" spans="1:27" s="73" customFormat="1" ht="18" hidden="1" customHeight="1" x14ac:dyDescent="0.25">
      <c r="A350" s="173">
        <f>'CLINs &amp; Ceiling Rates'!B137</f>
        <v>0</v>
      </c>
      <c r="B350" s="173">
        <f>'CLINs &amp; Ceiling Rates'!C137</f>
        <v>0</v>
      </c>
      <c r="C350" s="174" t="str">
        <f>'CLINs &amp; Ceiling Rates'!$G137</f>
        <v/>
      </c>
      <c r="D350" s="211">
        <f>IF('CLINs &amp; Ceiling Rates'!D366="",SUM('Labor Loading Matrix'!H350:AA350),SUM(E350:F350))</f>
        <v>0</v>
      </c>
      <c r="E350" s="175">
        <f>SUM(IF('CLINs &amp; Ceiling Rates'!$D$237="OPS",'Labor Loading Matrix'!H350,0),IF('CLINs &amp; Ceiling Rates'!$D$238="OPS",'Labor Loading Matrix'!I350,0),IF('CLINs &amp; Ceiling Rates'!$D$239="OPS",'Labor Loading Matrix'!J350,0),IF('CLINs &amp; Ceiling Rates'!$D$240="OPS",'Labor Loading Matrix'!K350,0),IF('CLINs &amp; Ceiling Rates'!$D$241="OPS",'Labor Loading Matrix'!L350,0),IF('CLINs &amp; Ceiling Rates'!$D$242="OPS",'Labor Loading Matrix'!M350,0),IF('CLINs &amp; Ceiling Rates'!$D$243="OPS",'Labor Loading Matrix'!N350,0),IF('CLINs &amp; Ceiling Rates'!$D$244="OPS",'Labor Loading Matrix'!O350,0),IF('CLINs &amp; Ceiling Rates'!$D$245="OPS",'Labor Loading Matrix'!P350,0),IF('CLINs &amp; Ceiling Rates'!$D$246="OPS",'Labor Loading Matrix'!Q350,0),IF('CLINs &amp; Ceiling Rates'!$D$247="OPS",'Labor Loading Matrix'!R350,0),IF('CLINs &amp; Ceiling Rates'!$D$248="OPS",'Labor Loading Matrix'!S350,0),IF('CLINs &amp; Ceiling Rates'!$D$249="OPS",'Labor Loading Matrix'!T350,0),IF('CLINs &amp; Ceiling Rates'!$D$250="OPS",'Labor Loading Matrix'!U350,0),IF('CLINs &amp; Ceiling Rates'!$D$251="OPS",'Labor Loading Matrix'!V350,0),IF('CLINs &amp; Ceiling Rates'!$D$252="OPS",'Labor Loading Matrix'!W350,0),IF('CLINs &amp; Ceiling Rates'!$D$253="OPS",'Labor Loading Matrix'!X350,0),IF('CLINs &amp; Ceiling Rates'!$D$254="OPS",'Labor Loading Matrix'!Y350,0),IF('CLINs &amp; Ceiling Rates'!$D$255="OPS",'Labor Loading Matrix'!Z350,0),IF('CLINs &amp; Ceiling Rates'!$D$256="OPS",'Labor Loading Matrix'!AA350,0))</f>
        <v>0</v>
      </c>
      <c r="F350" s="175">
        <f>SUM(IF('CLINs &amp; Ceiling Rates'!$D$237="F&amp;E",'Labor Loading Matrix'!H350,0),IF('CLINs &amp; Ceiling Rates'!$D$238="F&amp;E",'Labor Loading Matrix'!I350,0),IF('CLINs &amp; Ceiling Rates'!$D$239="F&amp;E",'Labor Loading Matrix'!J350,0),IF('CLINs &amp; Ceiling Rates'!$D$240="F&amp;E",'Labor Loading Matrix'!K350,0),IF('CLINs &amp; Ceiling Rates'!$D$241="F&amp;E",'Labor Loading Matrix'!L350,0),IF('CLINs &amp; Ceiling Rates'!$D$242="F&amp;E",'Labor Loading Matrix'!M350,0),IF('CLINs &amp; Ceiling Rates'!$D$243="F&amp;E",'Labor Loading Matrix'!N350,0),IF('CLINs &amp; Ceiling Rates'!$D$244="F&amp;E",'Labor Loading Matrix'!O350,0),IF('CLINs &amp; Ceiling Rates'!$D$245="F&amp;E",'Labor Loading Matrix'!P350,0),IF('CLINs &amp; Ceiling Rates'!$D$246="F&amp;E",'Labor Loading Matrix'!Q350,0),IF('CLINs &amp; Ceiling Rates'!$D$247="F&amp;E",'Labor Loading Matrix'!R350,0),IF('CLINs &amp; Ceiling Rates'!$D$248="F&amp;E",'Labor Loading Matrix'!S350,0),IF('CLINs &amp; Ceiling Rates'!$D$249="F&amp;E",'Labor Loading Matrix'!T350,0),IF('CLINs &amp; Ceiling Rates'!$D$250="F&amp;E",'Labor Loading Matrix'!U350,0),IF('CLINs &amp; Ceiling Rates'!$D$251="F&amp;E",'Labor Loading Matrix'!V350,0),IF('CLINs &amp; Ceiling Rates'!$D$252="F&amp;E",'Labor Loading Matrix'!W350,0),IF('CLINs &amp; Ceiling Rates'!$D$253="F&amp;E",'Labor Loading Matrix'!X350,0),IF('CLINs &amp; Ceiling Rates'!$D$254="F&amp;E",'Labor Loading Matrix'!Y350,0),IF('CLINs &amp; Ceiling Rates'!$D$255="F&amp;E",'Labor Loading Matrix'!Z350,0),IF('CLINs &amp; Ceiling Rates'!$D$256="F&amp;E",'Labor Loading Matrix'!AA350,0))</f>
        <v>0</v>
      </c>
      <c r="G350" s="175">
        <f>SUM(IF('CLINs &amp; Ceiling Rates'!$D$237="R&amp;D",'Labor Loading Matrix'!H350,0),IF('CLINs &amp; Ceiling Rates'!$D$238="R&amp;D",'Labor Loading Matrix'!I350,0),IF('CLINs &amp; Ceiling Rates'!$D$239="R&amp;D",'Labor Loading Matrix'!J350,0),IF('CLINs &amp; Ceiling Rates'!$D$240="R&amp;D",'Labor Loading Matrix'!K350,0),IF('CLINs &amp; Ceiling Rates'!$D$241="R&amp;D",'Labor Loading Matrix'!L350,0),IF('CLINs &amp; Ceiling Rates'!$D$242="R&amp;D",'Labor Loading Matrix'!M350,0),IF('CLINs &amp; Ceiling Rates'!$D$243="R&amp;D",'Labor Loading Matrix'!N350,0),IF('CLINs &amp; Ceiling Rates'!$D$244="R&amp;D",'Labor Loading Matrix'!O350,0),IF('CLINs &amp; Ceiling Rates'!$D$245="R&amp;D",'Labor Loading Matrix'!P350,0),IF('CLINs &amp; Ceiling Rates'!$D$246="R&amp;D",'Labor Loading Matrix'!Q350,0),IF('CLINs &amp; Ceiling Rates'!$D$247="R&amp;D",'Labor Loading Matrix'!R350,0),IF('CLINs &amp; Ceiling Rates'!$D$248="R&amp;D",'Labor Loading Matrix'!S350,0),IF('CLINs &amp; Ceiling Rates'!$D$249="R&amp;D",'Labor Loading Matrix'!T350,0),IF('CLINs &amp; Ceiling Rates'!$D$250="R&amp;D",'Labor Loading Matrix'!U350,0),IF('CLINs &amp; Ceiling Rates'!$D$251="R&amp;D",'Labor Loading Matrix'!V350,0),IF('CLINs &amp; Ceiling Rates'!$D$252="R&amp;D",'Labor Loading Matrix'!W350,0),IF('CLINs &amp; Ceiling Rates'!$D$253="R&amp;D",'Labor Loading Matrix'!X350,0),IF('CLINs &amp; Ceiling Rates'!$D$254="R&amp;D",'Labor Loading Matrix'!Y350,0),IF('CLINs &amp; Ceiling Rates'!$D$255="R&amp;D",'Labor Loading Matrix'!Z350,0),IF('CLINs &amp; Ceiling Rates'!$D$256="R&amp;D",'Labor Loading Matrix'!AA350,0))</f>
        <v>0</v>
      </c>
      <c r="H350" s="136"/>
      <c r="I350" s="136"/>
      <c r="J350" s="136"/>
      <c r="K350" s="136"/>
      <c r="L350" s="136"/>
      <c r="M350" s="136"/>
      <c r="N350" s="136"/>
      <c r="O350" s="136"/>
      <c r="P350" s="136"/>
      <c r="Q350" s="136"/>
      <c r="R350" s="136"/>
      <c r="S350" s="136"/>
      <c r="T350" s="136"/>
      <c r="U350" s="136"/>
      <c r="V350" s="136"/>
      <c r="W350" s="136"/>
      <c r="X350" s="136"/>
      <c r="Y350" s="136"/>
      <c r="Z350" s="136"/>
      <c r="AA350" s="136"/>
    </row>
    <row r="351" spans="1:27" s="73" customFormat="1" ht="18" hidden="1" customHeight="1" x14ac:dyDescent="0.25">
      <c r="A351" s="173">
        <f>'CLINs &amp; Ceiling Rates'!B138</f>
        <v>0</v>
      </c>
      <c r="B351" s="173">
        <f>'CLINs &amp; Ceiling Rates'!C138</f>
        <v>0</v>
      </c>
      <c r="C351" s="174" t="str">
        <f>'CLINs &amp; Ceiling Rates'!$G138</f>
        <v/>
      </c>
      <c r="D351" s="211">
        <f>IF('CLINs &amp; Ceiling Rates'!D367="",SUM('Labor Loading Matrix'!H351:AA351),SUM(E351:F351))</f>
        <v>0</v>
      </c>
      <c r="E351" s="175">
        <f>SUM(IF('CLINs &amp; Ceiling Rates'!$D$237="OPS",'Labor Loading Matrix'!H351,0),IF('CLINs &amp; Ceiling Rates'!$D$238="OPS",'Labor Loading Matrix'!I351,0),IF('CLINs &amp; Ceiling Rates'!$D$239="OPS",'Labor Loading Matrix'!J351,0),IF('CLINs &amp; Ceiling Rates'!$D$240="OPS",'Labor Loading Matrix'!K351,0),IF('CLINs &amp; Ceiling Rates'!$D$241="OPS",'Labor Loading Matrix'!L351,0),IF('CLINs &amp; Ceiling Rates'!$D$242="OPS",'Labor Loading Matrix'!M351,0),IF('CLINs &amp; Ceiling Rates'!$D$243="OPS",'Labor Loading Matrix'!N351,0),IF('CLINs &amp; Ceiling Rates'!$D$244="OPS",'Labor Loading Matrix'!O351,0),IF('CLINs &amp; Ceiling Rates'!$D$245="OPS",'Labor Loading Matrix'!P351,0),IF('CLINs &amp; Ceiling Rates'!$D$246="OPS",'Labor Loading Matrix'!Q351,0),IF('CLINs &amp; Ceiling Rates'!$D$247="OPS",'Labor Loading Matrix'!R351,0),IF('CLINs &amp; Ceiling Rates'!$D$248="OPS",'Labor Loading Matrix'!S351,0),IF('CLINs &amp; Ceiling Rates'!$D$249="OPS",'Labor Loading Matrix'!T351,0),IF('CLINs &amp; Ceiling Rates'!$D$250="OPS",'Labor Loading Matrix'!U351,0),IF('CLINs &amp; Ceiling Rates'!$D$251="OPS",'Labor Loading Matrix'!V351,0),IF('CLINs &amp; Ceiling Rates'!$D$252="OPS",'Labor Loading Matrix'!W351,0),IF('CLINs &amp; Ceiling Rates'!$D$253="OPS",'Labor Loading Matrix'!X351,0),IF('CLINs &amp; Ceiling Rates'!$D$254="OPS",'Labor Loading Matrix'!Y351,0),IF('CLINs &amp; Ceiling Rates'!$D$255="OPS",'Labor Loading Matrix'!Z351,0),IF('CLINs &amp; Ceiling Rates'!$D$256="OPS",'Labor Loading Matrix'!AA351,0))</f>
        <v>0</v>
      </c>
      <c r="F351" s="175">
        <f>SUM(IF('CLINs &amp; Ceiling Rates'!$D$237="F&amp;E",'Labor Loading Matrix'!H351,0),IF('CLINs &amp; Ceiling Rates'!$D$238="F&amp;E",'Labor Loading Matrix'!I351,0),IF('CLINs &amp; Ceiling Rates'!$D$239="F&amp;E",'Labor Loading Matrix'!J351,0),IF('CLINs &amp; Ceiling Rates'!$D$240="F&amp;E",'Labor Loading Matrix'!K351,0),IF('CLINs &amp; Ceiling Rates'!$D$241="F&amp;E",'Labor Loading Matrix'!L351,0),IF('CLINs &amp; Ceiling Rates'!$D$242="F&amp;E",'Labor Loading Matrix'!M351,0),IF('CLINs &amp; Ceiling Rates'!$D$243="F&amp;E",'Labor Loading Matrix'!N351,0),IF('CLINs &amp; Ceiling Rates'!$D$244="F&amp;E",'Labor Loading Matrix'!O351,0),IF('CLINs &amp; Ceiling Rates'!$D$245="F&amp;E",'Labor Loading Matrix'!P351,0),IF('CLINs &amp; Ceiling Rates'!$D$246="F&amp;E",'Labor Loading Matrix'!Q351,0),IF('CLINs &amp; Ceiling Rates'!$D$247="F&amp;E",'Labor Loading Matrix'!R351,0),IF('CLINs &amp; Ceiling Rates'!$D$248="F&amp;E",'Labor Loading Matrix'!S351,0),IF('CLINs &amp; Ceiling Rates'!$D$249="F&amp;E",'Labor Loading Matrix'!T351,0),IF('CLINs &amp; Ceiling Rates'!$D$250="F&amp;E",'Labor Loading Matrix'!U351,0),IF('CLINs &amp; Ceiling Rates'!$D$251="F&amp;E",'Labor Loading Matrix'!V351,0),IF('CLINs &amp; Ceiling Rates'!$D$252="F&amp;E",'Labor Loading Matrix'!W351,0),IF('CLINs &amp; Ceiling Rates'!$D$253="F&amp;E",'Labor Loading Matrix'!X351,0),IF('CLINs &amp; Ceiling Rates'!$D$254="F&amp;E",'Labor Loading Matrix'!Y351,0),IF('CLINs &amp; Ceiling Rates'!$D$255="F&amp;E",'Labor Loading Matrix'!Z351,0),IF('CLINs &amp; Ceiling Rates'!$D$256="F&amp;E",'Labor Loading Matrix'!AA351,0))</f>
        <v>0</v>
      </c>
      <c r="G351" s="175">
        <f>SUM(IF('CLINs &amp; Ceiling Rates'!$D$237="R&amp;D",'Labor Loading Matrix'!H351,0),IF('CLINs &amp; Ceiling Rates'!$D$238="R&amp;D",'Labor Loading Matrix'!I351,0),IF('CLINs &amp; Ceiling Rates'!$D$239="R&amp;D",'Labor Loading Matrix'!J351,0),IF('CLINs &amp; Ceiling Rates'!$D$240="R&amp;D",'Labor Loading Matrix'!K351,0),IF('CLINs &amp; Ceiling Rates'!$D$241="R&amp;D",'Labor Loading Matrix'!L351,0),IF('CLINs &amp; Ceiling Rates'!$D$242="R&amp;D",'Labor Loading Matrix'!M351,0),IF('CLINs &amp; Ceiling Rates'!$D$243="R&amp;D",'Labor Loading Matrix'!N351,0),IF('CLINs &amp; Ceiling Rates'!$D$244="R&amp;D",'Labor Loading Matrix'!O351,0),IF('CLINs &amp; Ceiling Rates'!$D$245="R&amp;D",'Labor Loading Matrix'!P351,0),IF('CLINs &amp; Ceiling Rates'!$D$246="R&amp;D",'Labor Loading Matrix'!Q351,0),IF('CLINs &amp; Ceiling Rates'!$D$247="R&amp;D",'Labor Loading Matrix'!R351,0),IF('CLINs &amp; Ceiling Rates'!$D$248="R&amp;D",'Labor Loading Matrix'!S351,0),IF('CLINs &amp; Ceiling Rates'!$D$249="R&amp;D",'Labor Loading Matrix'!T351,0),IF('CLINs &amp; Ceiling Rates'!$D$250="R&amp;D",'Labor Loading Matrix'!U351,0),IF('CLINs &amp; Ceiling Rates'!$D$251="R&amp;D",'Labor Loading Matrix'!V351,0),IF('CLINs &amp; Ceiling Rates'!$D$252="R&amp;D",'Labor Loading Matrix'!W351,0),IF('CLINs &amp; Ceiling Rates'!$D$253="R&amp;D",'Labor Loading Matrix'!X351,0),IF('CLINs &amp; Ceiling Rates'!$D$254="R&amp;D",'Labor Loading Matrix'!Y351,0),IF('CLINs &amp; Ceiling Rates'!$D$255="R&amp;D",'Labor Loading Matrix'!Z351,0),IF('CLINs &amp; Ceiling Rates'!$D$256="R&amp;D",'Labor Loading Matrix'!AA351,0))</f>
        <v>0</v>
      </c>
      <c r="H351" s="136"/>
      <c r="I351" s="136"/>
      <c r="J351" s="136"/>
      <c r="K351" s="136"/>
      <c r="L351" s="136"/>
      <c r="M351" s="136"/>
      <c r="N351" s="136"/>
      <c r="O351" s="136"/>
      <c r="P351" s="136"/>
      <c r="Q351" s="136"/>
      <c r="R351" s="136"/>
      <c r="S351" s="136"/>
      <c r="T351" s="136"/>
      <c r="U351" s="136"/>
      <c r="V351" s="136"/>
      <c r="W351" s="136"/>
      <c r="X351" s="136"/>
      <c r="Y351" s="136"/>
      <c r="Z351" s="136"/>
      <c r="AA351" s="136"/>
    </row>
    <row r="352" spans="1:27" s="73" customFormat="1" ht="18" hidden="1" customHeight="1" x14ac:dyDescent="0.25">
      <c r="A352" s="173">
        <f>'CLINs &amp; Ceiling Rates'!B139</f>
        <v>0</v>
      </c>
      <c r="B352" s="173">
        <f>'CLINs &amp; Ceiling Rates'!C139</f>
        <v>0</v>
      </c>
      <c r="C352" s="174" t="str">
        <f>'CLINs &amp; Ceiling Rates'!$G139</f>
        <v/>
      </c>
      <c r="D352" s="211">
        <f>IF('CLINs &amp; Ceiling Rates'!D368="",SUM('Labor Loading Matrix'!H352:AA352),SUM(E352:F352))</f>
        <v>0</v>
      </c>
      <c r="E352" s="175">
        <f>SUM(IF('CLINs &amp; Ceiling Rates'!$D$237="OPS",'Labor Loading Matrix'!H352,0),IF('CLINs &amp; Ceiling Rates'!$D$238="OPS",'Labor Loading Matrix'!I352,0),IF('CLINs &amp; Ceiling Rates'!$D$239="OPS",'Labor Loading Matrix'!J352,0),IF('CLINs &amp; Ceiling Rates'!$D$240="OPS",'Labor Loading Matrix'!K352,0),IF('CLINs &amp; Ceiling Rates'!$D$241="OPS",'Labor Loading Matrix'!L352,0),IF('CLINs &amp; Ceiling Rates'!$D$242="OPS",'Labor Loading Matrix'!M352,0),IF('CLINs &amp; Ceiling Rates'!$D$243="OPS",'Labor Loading Matrix'!N352,0),IF('CLINs &amp; Ceiling Rates'!$D$244="OPS",'Labor Loading Matrix'!O352,0),IF('CLINs &amp; Ceiling Rates'!$D$245="OPS",'Labor Loading Matrix'!P352,0),IF('CLINs &amp; Ceiling Rates'!$D$246="OPS",'Labor Loading Matrix'!Q352,0),IF('CLINs &amp; Ceiling Rates'!$D$247="OPS",'Labor Loading Matrix'!R352,0),IF('CLINs &amp; Ceiling Rates'!$D$248="OPS",'Labor Loading Matrix'!S352,0),IF('CLINs &amp; Ceiling Rates'!$D$249="OPS",'Labor Loading Matrix'!T352,0),IF('CLINs &amp; Ceiling Rates'!$D$250="OPS",'Labor Loading Matrix'!U352,0),IF('CLINs &amp; Ceiling Rates'!$D$251="OPS",'Labor Loading Matrix'!V352,0),IF('CLINs &amp; Ceiling Rates'!$D$252="OPS",'Labor Loading Matrix'!W352,0),IF('CLINs &amp; Ceiling Rates'!$D$253="OPS",'Labor Loading Matrix'!X352,0),IF('CLINs &amp; Ceiling Rates'!$D$254="OPS",'Labor Loading Matrix'!Y352,0),IF('CLINs &amp; Ceiling Rates'!$D$255="OPS",'Labor Loading Matrix'!Z352,0),IF('CLINs &amp; Ceiling Rates'!$D$256="OPS",'Labor Loading Matrix'!AA352,0))</f>
        <v>0</v>
      </c>
      <c r="F352" s="175">
        <f>SUM(IF('CLINs &amp; Ceiling Rates'!$D$237="F&amp;E",'Labor Loading Matrix'!H352,0),IF('CLINs &amp; Ceiling Rates'!$D$238="F&amp;E",'Labor Loading Matrix'!I352,0),IF('CLINs &amp; Ceiling Rates'!$D$239="F&amp;E",'Labor Loading Matrix'!J352,0),IF('CLINs &amp; Ceiling Rates'!$D$240="F&amp;E",'Labor Loading Matrix'!K352,0),IF('CLINs &amp; Ceiling Rates'!$D$241="F&amp;E",'Labor Loading Matrix'!L352,0),IF('CLINs &amp; Ceiling Rates'!$D$242="F&amp;E",'Labor Loading Matrix'!M352,0),IF('CLINs &amp; Ceiling Rates'!$D$243="F&amp;E",'Labor Loading Matrix'!N352,0),IF('CLINs &amp; Ceiling Rates'!$D$244="F&amp;E",'Labor Loading Matrix'!O352,0),IF('CLINs &amp; Ceiling Rates'!$D$245="F&amp;E",'Labor Loading Matrix'!P352,0),IF('CLINs &amp; Ceiling Rates'!$D$246="F&amp;E",'Labor Loading Matrix'!Q352,0),IF('CLINs &amp; Ceiling Rates'!$D$247="F&amp;E",'Labor Loading Matrix'!R352,0),IF('CLINs &amp; Ceiling Rates'!$D$248="F&amp;E",'Labor Loading Matrix'!S352,0),IF('CLINs &amp; Ceiling Rates'!$D$249="F&amp;E",'Labor Loading Matrix'!T352,0),IF('CLINs &amp; Ceiling Rates'!$D$250="F&amp;E",'Labor Loading Matrix'!U352,0),IF('CLINs &amp; Ceiling Rates'!$D$251="F&amp;E",'Labor Loading Matrix'!V352,0),IF('CLINs &amp; Ceiling Rates'!$D$252="F&amp;E",'Labor Loading Matrix'!W352,0),IF('CLINs &amp; Ceiling Rates'!$D$253="F&amp;E",'Labor Loading Matrix'!X352,0),IF('CLINs &amp; Ceiling Rates'!$D$254="F&amp;E",'Labor Loading Matrix'!Y352,0),IF('CLINs &amp; Ceiling Rates'!$D$255="F&amp;E",'Labor Loading Matrix'!Z352,0),IF('CLINs &amp; Ceiling Rates'!$D$256="F&amp;E",'Labor Loading Matrix'!AA352,0))</f>
        <v>0</v>
      </c>
      <c r="G352" s="175">
        <f>SUM(IF('CLINs &amp; Ceiling Rates'!$D$237="R&amp;D",'Labor Loading Matrix'!H352,0),IF('CLINs &amp; Ceiling Rates'!$D$238="R&amp;D",'Labor Loading Matrix'!I352,0),IF('CLINs &amp; Ceiling Rates'!$D$239="R&amp;D",'Labor Loading Matrix'!J352,0),IF('CLINs &amp; Ceiling Rates'!$D$240="R&amp;D",'Labor Loading Matrix'!K352,0),IF('CLINs &amp; Ceiling Rates'!$D$241="R&amp;D",'Labor Loading Matrix'!L352,0),IF('CLINs &amp; Ceiling Rates'!$D$242="R&amp;D",'Labor Loading Matrix'!M352,0),IF('CLINs &amp; Ceiling Rates'!$D$243="R&amp;D",'Labor Loading Matrix'!N352,0),IF('CLINs &amp; Ceiling Rates'!$D$244="R&amp;D",'Labor Loading Matrix'!O352,0),IF('CLINs &amp; Ceiling Rates'!$D$245="R&amp;D",'Labor Loading Matrix'!P352,0),IF('CLINs &amp; Ceiling Rates'!$D$246="R&amp;D",'Labor Loading Matrix'!Q352,0),IF('CLINs &amp; Ceiling Rates'!$D$247="R&amp;D",'Labor Loading Matrix'!R352,0),IF('CLINs &amp; Ceiling Rates'!$D$248="R&amp;D",'Labor Loading Matrix'!S352,0),IF('CLINs &amp; Ceiling Rates'!$D$249="R&amp;D",'Labor Loading Matrix'!T352,0),IF('CLINs &amp; Ceiling Rates'!$D$250="R&amp;D",'Labor Loading Matrix'!U352,0),IF('CLINs &amp; Ceiling Rates'!$D$251="R&amp;D",'Labor Loading Matrix'!V352,0),IF('CLINs &amp; Ceiling Rates'!$D$252="R&amp;D",'Labor Loading Matrix'!W352,0),IF('CLINs &amp; Ceiling Rates'!$D$253="R&amp;D",'Labor Loading Matrix'!X352,0),IF('CLINs &amp; Ceiling Rates'!$D$254="R&amp;D",'Labor Loading Matrix'!Y352,0),IF('CLINs &amp; Ceiling Rates'!$D$255="R&amp;D",'Labor Loading Matrix'!Z352,0),IF('CLINs &amp; Ceiling Rates'!$D$256="R&amp;D",'Labor Loading Matrix'!AA352,0))</f>
        <v>0</v>
      </c>
      <c r="H352" s="136"/>
      <c r="I352" s="136"/>
      <c r="J352" s="136"/>
      <c r="K352" s="136"/>
      <c r="L352" s="136"/>
      <c r="M352" s="136"/>
      <c r="N352" s="136"/>
      <c r="O352" s="136"/>
      <c r="P352" s="136"/>
      <c r="Q352" s="136"/>
      <c r="R352" s="136"/>
      <c r="S352" s="136"/>
      <c r="T352" s="136"/>
      <c r="U352" s="136"/>
      <c r="V352" s="136"/>
      <c r="W352" s="136"/>
      <c r="X352" s="136"/>
      <c r="Y352" s="136"/>
      <c r="Z352" s="136"/>
      <c r="AA352" s="136"/>
    </row>
    <row r="353" spans="1:27" s="73" customFormat="1" ht="18" hidden="1" customHeight="1" x14ac:dyDescent="0.25">
      <c r="A353" s="173">
        <f>'CLINs &amp; Ceiling Rates'!B140</f>
        <v>0</v>
      </c>
      <c r="B353" s="173">
        <f>'CLINs &amp; Ceiling Rates'!C140</f>
        <v>0</v>
      </c>
      <c r="C353" s="174" t="str">
        <f>'CLINs &amp; Ceiling Rates'!$G140</f>
        <v/>
      </c>
      <c r="D353" s="211">
        <f>IF('CLINs &amp; Ceiling Rates'!D369="",SUM('Labor Loading Matrix'!H353:AA353),SUM(E353:F353))</f>
        <v>0</v>
      </c>
      <c r="E353" s="175">
        <f>SUM(IF('CLINs &amp; Ceiling Rates'!$D$237="OPS",'Labor Loading Matrix'!H353,0),IF('CLINs &amp; Ceiling Rates'!$D$238="OPS",'Labor Loading Matrix'!I353,0),IF('CLINs &amp; Ceiling Rates'!$D$239="OPS",'Labor Loading Matrix'!J353,0),IF('CLINs &amp; Ceiling Rates'!$D$240="OPS",'Labor Loading Matrix'!K353,0),IF('CLINs &amp; Ceiling Rates'!$D$241="OPS",'Labor Loading Matrix'!L353,0),IF('CLINs &amp; Ceiling Rates'!$D$242="OPS",'Labor Loading Matrix'!M353,0),IF('CLINs &amp; Ceiling Rates'!$D$243="OPS",'Labor Loading Matrix'!N353,0),IF('CLINs &amp; Ceiling Rates'!$D$244="OPS",'Labor Loading Matrix'!O353,0),IF('CLINs &amp; Ceiling Rates'!$D$245="OPS",'Labor Loading Matrix'!P353,0),IF('CLINs &amp; Ceiling Rates'!$D$246="OPS",'Labor Loading Matrix'!Q353,0),IF('CLINs &amp; Ceiling Rates'!$D$247="OPS",'Labor Loading Matrix'!R353,0),IF('CLINs &amp; Ceiling Rates'!$D$248="OPS",'Labor Loading Matrix'!S353,0),IF('CLINs &amp; Ceiling Rates'!$D$249="OPS",'Labor Loading Matrix'!T353,0),IF('CLINs &amp; Ceiling Rates'!$D$250="OPS",'Labor Loading Matrix'!U353,0),IF('CLINs &amp; Ceiling Rates'!$D$251="OPS",'Labor Loading Matrix'!V353,0),IF('CLINs &amp; Ceiling Rates'!$D$252="OPS",'Labor Loading Matrix'!W353,0),IF('CLINs &amp; Ceiling Rates'!$D$253="OPS",'Labor Loading Matrix'!X353,0),IF('CLINs &amp; Ceiling Rates'!$D$254="OPS",'Labor Loading Matrix'!Y353,0),IF('CLINs &amp; Ceiling Rates'!$D$255="OPS",'Labor Loading Matrix'!Z353,0),IF('CLINs &amp; Ceiling Rates'!$D$256="OPS",'Labor Loading Matrix'!AA353,0))</f>
        <v>0</v>
      </c>
      <c r="F353" s="175">
        <f>SUM(IF('CLINs &amp; Ceiling Rates'!$D$237="F&amp;E",'Labor Loading Matrix'!H353,0),IF('CLINs &amp; Ceiling Rates'!$D$238="F&amp;E",'Labor Loading Matrix'!I353,0),IF('CLINs &amp; Ceiling Rates'!$D$239="F&amp;E",'Labor Loading Matrix'!J353,0),IF('CLINs &amp; Ceiling Rates'!$D$240="F&amp;E",'Labor Loading Matrix'!K353,0),IF('CLINs &amp; Ceiling Rates'!$D$241="F&amp;E",'Labor Loading Matrix'!L353,0),IF('CLINs &amp; Ceiling Rates'!$D$242="F&amp;E",'Labor Loading Matrix'!M353,0),IF('CLINs &amp; Ceiling Rates'!$D$243="F&amp;E",'Labor Loading Matrix'!N353,0),IF('CLINs &amp; Ceiling Rates'!$D$244="F&amp;E",'Labor Loading Matrix'!O353,0),IF('CLINs &amp; Ceiling Rates'!$D$245="F&amp;E",'Labor Loading Matrix'!P353,0),IF('CLINs &amp; Ceiling Rates'!$D$246="F&amp;E",'Labor Loading Matrix'!Q353,0),IF('CLINs &amp; Ceiling Rates'!$D$247="F&amp;E",'Labor Loading Matrix'!R353,0),IF('CLINs &amp; Ceiling Rates'!$D$248="F&amp;E",'Labor Loading Matrix'!S353,0),IF('CLINs &amp; Ceiling Rates'!$D$249="F&amp;E",'Labor Loading Matrix'!T353,0),IF('CLINs &amp; Ceiling Rates'!$D$250="F&amp;E",'Labor Loading Matrix'!U353,0),IF('CLINs &amp; Ceiling Rates'!$D$251="F&amp;E",'Labor Loading Matrix'!V353,0),IF('CLINs &amp; Ceiling Rates'!$D$252="F&amp;E",'Labor Loading Matrix'!W353,0),IF('CLINs &amp; Ceiling Rates'!$D$253="F&amp;E",'Labor Loading Matrix'!X353,0),IF('CLINs &amp; Ceiling Rates'!$D$254="F&amp;E",'Labor Loading Matrix'!Y353,0),IF('CLINs &amp; Ceiling Rates'!$D$255="F&amp;E",'Labor Loading Matrix'!Z353,0),IF('CLINs &amp; Ceiling Rates'!$D$256="F&amp;E",'Labor Loading Matrix'!AA353,0))</f>
        <v>0</v>
      </c>
      <c r="G353" s="175">
        <f>SUM(IF('CLINs &amp; Ceiling Rates'!$D$237="R&amp;D",'Labor Loading Matrix'!H353,0),IF('CLINs &amp; Ceiling Rates'!$D$238="R&amp;D",'Labor Loading Matrix'!I353,0),IF('CLINs &amp; Ceiling Rates'!$D$239="R&amp;D",'Labor Loading Matrix'!J353,0),IF('CLINs &amp; Ceiling Rates'!$D$240="R&amp;D",'Labor Loading Matrix'!K353,0),IF('CLINs &amp; Ceiling Rates'!$D$241="R&amp;D",'Labor Loading Matrix'!L353,0),IF('CLINs &amp; Ceiling Rates'!$D$242="R&amp;D",'Labor Loading Matrix'!M353,0),IF('CLINs &amp; Ceiling Rates'!$D$243="R&amp;D",'Labor Loading Matrix'!N353,0),IF('CLINs &amp; Ceiling Rates'!$D$244="R&amp;D",'Labor Loading Matrix'!O353,0),IF('CLINs &amp; Ceiling Rates'!$D$245="R&amp;D",'Labor Loading Matrix'!P353,0),IF('CLINs &amp; Ceiling Rates'!$D$246="R&amp;D",'Labor Loading Matrix'!Q353,0),IF('CLINs &amp; Ceiling Rates'!$D$247="R&amp;D",'Labor Loading Matrix'!R353,0),IF('CLINs &amp; Ceiling Rates'!$D$248="R&amp;D",'Labor Loading Matrix'!S353,0),IF('CLINs &amp; Ceiling Rates'!$D$249="R&amp;D",'Labor Loading Matrix'!T353,0),IF('CLINs &amp; Ceiling Rates'!$D$250="R&amp;D",'Labor Loading Matrix'!U353,0),IF('CLINs &amp; Ceiling Rates'!$D$251="R&amp;D",'Labor Loading Matrix'!V353,0),IF('CLINs &amp; Ceiling Rates'!$D$252="R&amp;D",'Labor Loading Matrix'!W353,0),IF('CLINs &amp; Ceiling Rates'!$D$253="R&amp;D",'Labor Loading Matrix'!X353,0),IF('CLINs &amp; Ceiling Rates'!$D$254="R&amp;D",'Labor Loading Matrix'!Y353,0),IF('CLINs &amp; Ceiling Rates'!$D$255="R&amp;D",'Labor Loading Matrix'!Z353,0),IF('CLINs &amp; Ceiling Rates'!$D$256="R&amp;D",'Labor Loading Matrix'!AA353,0))</f>
        <v>0</v>
      </c>
      <c r="H353" s="136"/>
      <c r="I353" s="136"/>
      <c r="J353" s="136"/>
      <c r="K353" s="136"/>
      <c r="L353" s="136"/>
      <c r="M353" s="136"/>
      <c r="N353" s="136"/>
      <c r="O353" s="136"/>
      <c r="P353" s="136"/>
      <c r="Q353" s="136"/>
      <c r="R353" s="136"/>
      <c r="S353" s="136"/>
      <c r="T353" s="136"/>
      <c r="U353" s="136"/>
      <c r="V353" s="136"/>
      <c r="W353" s="136"/>
      <c r="X353" s="136"/>
      <c r="Y353" s="136"/>
      <c r="Z353" s="136"/>
      <c r="AA353" s="136"/>
    </row>
    <row r="354" spans="1:27" s="73" customFormat="1" ht="18" hidden="1" customHeight="1" x14ac:dyDescent="0.25">
      <c r="A354" s="173">
        <f>'CLINs &amp; Ceiling Rates'!B141</f>
        <v>0</v>
      </c>
      <c r="B354" s="173">
        <f>'CLINs &amp; Ceiling Rates'!C141</f>
        <v>0</v>
      </c>
      <c r="C354" s="174" t="str">
        <f>'CLINs &amp; Ceiling Rates'!$G141</f>
        <v/>
      </c>
      <c r="D354" s="211">
        <f>IF('CLINs &amp; Ceiling Rates'!D370="",SUM('Labor Loading Matrix'!H354:AA354),SUM(E354:F354))</f>
        <v>0</v>
      </c>
      <c r="E354" s="175">
        <f>SUM(IF('CLINs &amp; Ceiling Rates'!$D$237="OPS",'Labor Loading Matrix'!H354,0),IF('CLINs &amp; Ceiling Rates'!$D$238="OPS",'Labor Loading Matrix'!I354,0),IF('CLINs &amp; Ceiling Rates'!$D$239="OPS",'Labor Loading Matrix'!J354,0),IF('CLINs &amp; Ceiling Rates'!$D$240="OPS",'Labor Loading Matrix'!K354,0),IF('CLINs &amp; Ceiling Rates'!$D$241="OPS",'Labor Loading Matrix'!L354,0),IF('CLINs &amp; Ceiling Rates'!$D$242="OPS",'Labor Loading Matrix'!M354,0),IF('CLINs &amp; Ceiling Rates'!$D$243="OPS",'Labor Loading Matrix'!N354,0),IF('CLINs &amp; Ceiling Rates'!$D$244="OPS",'Labor Loading Matrix'!O354,0),IF('CLINs &amp; Ceiling Rates'!$D$245="OPS",'Labor Loading Matrix'!P354,0),IF('CLINs &amp; Ceiling Rates'!$D$246="OPS",'Labor Loading Matrix'!Q354,0),IF('CLINs &amp; Ceiling Rates'!$D$247="OPS",'Labor Loading Matrix'!R354,0),IF('CLINs &amp; Ceiling Rates'!$D$248="OPS",'Labor Loading Matrix'!S354,0),IF('CLINs &amp; Ceiling Rates'!$D$249="OPS",'Labor Loading Matrix'!T354,0),IF('CLINs &amp; Ceiling Rates'!$D$250="OPS",'Labor Loading Matrix'!U354,0),IF('CLINs &amp; Ceiling Rates'!$D$251="OPS",'Labor Loading Matrix'!V354,0),IF('CLINs &amp; Ceiling Rates'!$D$252="OPS",'Labor Loading Matrix'!W354,0),IF('CLINs &amp; Ceiling Rates'!$D$253="OPS",'Labor Loading Matrix'!X354,0),IF('CLINs &amp; Ceiling Rates'!$D$254="OPS",'Labor Loading Matrix'!Y354,0),IF('CLINs &amp; Ceiling Rates'!$D$255="OPS",'Labor Loading Matrix'!Z354,0),IF('CLINs &amp; Ceiling Rates'!$D$256="OPS",'Labor Loading Matrix'!AA354,0))</f>
        <v>0</v>
      </c>
      <c r="F354" s="175">
        <f>SUM(IF('CLINs &amp; Ceiling Rates'!$D$237="F&amp;E",'Labor Loading Matrix'!H354,0),IF('CLINs &amp; Ceiling Rates'!$D$238="F&amp;E",'Labor Loading Matrix'!I354,0),IF('CLINs &amp; Ceiling Rates'!$D$239="F&amp;E",'Labor Loading Matrix'!J354,0),IF('CLINs &amp; Ceiling Rates'!$D$240="F&amp;E",'Labor Loading Matrix'!K354,0),IF('CLINs &amp; Ceiling Rates'!$D$241="F&amp;E",'Labor Loading Matrix'!L354,0),IF('CLINs &amp; Ceiling Rates'!$D$242="F&amp;E",'Labor Loading Matrix'!M354,0),IF('CLINs &amp; Ceiling Rates'!$D$243="F&amp;E",'Labor Loading Matrix'!N354,0),IF('CLINs &amp; Ceiling Rates'!$D$244="F&amp;E",'Labor Loading Matrix'!O354,0),IF('CLINs &amp; Ceiling Rates'!$D$245="F&amp;E",'Labor Loading Matrix'!P354,0),IF('CLINs &amp; Ceiling Rates'!$D$246="F&amp;E",'Labor Loading Matrix'!Q354,0),IF('CLINs &amp; Ceiling Rates'!$D$247="F&amp;E",'Labor Loading Matrix'!R354,0),IF('CLINs &amp; Ceiling Rates'!$D$248="F&amp;E",'Labor Loading Matrix'!S354,0),IF('CLINs &amp; Ceiling Rates'!$D$249="F&amp;E",'Labor Loading Matrix'!T354,0),IF('CLINs &amp; Ceiling Rates'!$D$250="F&amp;E",'Labor Loading Matrix'!U354,0),IF('CLINs &amp; Ceiling Rates'!$D$251="F&amp;E",'Labor Loading Matrix'!V354,0),IF('CLINs &amp; Ceiling Rates'!$D$252="F&amp;E",'Labor Loading Matrix'!W354,0),IF('CLINs &amp; Ceiling Rates'!$D$253="F&amp;E",'Labor Loading Matrix'!X354,0),IF('CLINs &amp; Ceiling Rates'!$D$254="F&amp;E",'Labor Loading Matrix'!Y354,0),IF('CLINs &amp; Ceiling Rates'!$D$255="F&amp;E",'Labor Loading Matrix'!Z354,0),IF('CLINs &amp; Ceiling Rates'!$D$256="F&amp;E",'Labor Loading Matrix'!AA354,0))</f>
        <v>0</v>
      </c>
      <c r="G354" s="175">
        <f>SUM(IF('CLINs &amp; Ceiling Rates'!$D$237="R&amp;D",'Labor Loading Matrix'!H354,0),IF('CLINs &amp; Ceiling Rates'!$D$238="R&amp;D",'Labor Loading Matrix'!I354,0),IF('CLINs &amp; Ceiling Rates'!$D$239="R&amp;D",'Labor Loading Matrix'!J354,0),IF('CLINs &amp; Ceiling Rates'!$D$240="R&amp;D",'Labor Loading Matrix'!K354,0),IF('CLINs &amp; Ceiling Rates'!$D$241="R&amp;D",'Labor Loading Matrix'!L354,0),IF('CLINs &amp; Ceiling Rates'!$D$242="R&amp;D",'Labor Loading Matrix'!M354,0),IF('CLINs &amp; Ceiling Rates'!$D$243="R&amp;D",'Labor Loading Matrix'!N354,0),IF('CLINs &amp; Ceiling Rates'!$D$244="R&amp;D",'Labor Loading Matrix'!O354,0),IF('CLINs &amp; Ceiling Rates'!$D$245="R&amp;D",'Labor Loading Matrix'!P354,0),IF('CLINs &amp; Ceiling Rates'!$D$246="R&amp;D",'Labor Loading Matrix'!Q354,0),IF('CLINs &amp; Ceiling Rates'!$D$247="R&amp;D",'Labor Loading Matrix'!R354,0),IF('CLINs &amp; Ceiling Rates'!$D$248="R&amp;D",'Labor Loading Matrix'!S354,0),IF('CLINs &amp; Ceiling Rates'!$D$249="R&amp;D",'Labor Loading Matrix'!T354,0),IF('CLINs &amp; Ceiling Rates'!$D$250="R&amp;D",'Labor Loading Matrix'!U354,0),IF('CLINs &amp; Ceiling Rates'!$D$251="R&amp;D",'Labor Loading Matrix'!V354,0),IF('CLINs &amp; Ceiling Rates'!$D$252="R&amp;D",'Labor Loading Matrix'!W354,0),IF('CLINs &amp; Ceiling Rates'!$D$253="R&amp;D",'Labor Loading Matrix'!X354,0),IF('CLINs &amp; Ceiling Rates'!$D$254="R&amp;D",'Labor Loading Matrix'!Y354,0),IF('CLINs &amp; Ceiling Rates'!$D$255="R&amp;D",'Labor Loading Matrix'!Z354,0),IF('CLINs &amp; Ceiling Rates'!$D$256="R&amp;D",'Labor Loading Matrix'!AA354,0))</f>
        <v>0</v>
      </c>
      <c r="H354" s="136"/>
      <c r="I354" s="136"/>
      <c r="J354" s="136"/>
      <c r="K354" s="136"/>
      <c r="L354" s="136"/>
      <c r="M354" s="136"/>
      <c r="N354" s="136"/>
      <c r="O354" s="136"/>
      <c r="P354" s="136"/>
      <c r="Q354" s="136"/>
      <c r="R354" s="136"/>
      <c r="S354" s="136"/>
      <c r="T354" s="136"/>
      <c r="U354" s="136"/>
      <c r="V354" s="136"/>
      <c r="W354" s="136"/>
      <c r="X354" s="136"/>
      <c r="Y354" s="136"/>
      <c r="Z354" s="136"/>
      <c r="AA354" s="136"/>
    </row>
    <row r="355" spans="1:27" s="73" customFormat="1" ht="18" hidden="1" customHeight="1" x14ac:dyDescent="0.25">
      <c r="A355" s="173">
        <f>'CLINs &amp; Ceiling Rates'!B142</f>
        <v>0</v>
      </c>
      <c r="B355" s="173">
        <f>'CLINs &amp; Ceiling Rates'!C142</f>
        <v>0</v>
      </c>
      <c r="C355" s="174" t="str">
        <f>'CLINs &amp; Ceiling Rates'!$G142</f>
        <v/>
      </c>
      <c r="D355" s="211">
        <f>IF('CLINs &amp; Ceiling Rates'!D371="",SUM('Labor Loading Matrix'!H355:AA355),SUM(E355:F355))</f>
        <v>0</v>
      </c>
      <c r="E355" s="175">
        <f>SUM(IF('CLINs &amp; Ceiling Rates'!$D$237="OPS",'Labor Loading Matrix'!H355,0),IF('CLINs &amp; Ceiling Rates'!$D$238="OPS",'Labor Loading Matrix'!I355,0),IF('CLINs &amp; Ceiling Rates'!$D$239="OPS",'Labor Loading Matrix'!J355,0),IF('CLINs &amp; Ceiling Rates'!$D$240="OPS",'Labor Loading Matrix'!K355,0),IF('CLINs &amp; Ceiling Rates'!$D$241="OPS",'Labor Loading Matrix'!L355,0),IF('CLINs &amp; Ceiling Rates'!$D$242="OPS",'Labor Loading Matrix'!M355,0),IF('CLINs &amp; Ceiling Rates'!$D$243="OPS",'Labor Loading Matrix'!N355,0),IF('CLINs &amp; Ceiling Rates'!$D$244="OPS",'Labor Loading Matrix'!O355,0),IF('CLINs &amp; Ceiling Rates'!$D$245="OPS",'Labor Loading Matrix'!P355,0),IF('CLINs &amp; Ceiling Rates'!$D$246="OPS",'Labor Loading Matrix'!Q355,0),IF('CLINs &amp; Ceiling Rates'!$D$247="OPS",'Labor Loading Matrix'!R355,0),IF('CLINs &amp; Ceiling Rates'!$D$248="OPS",'Labor Loading Matrix'!S355,0),IF('CLINs &amp; Ceiling Rates'!$D$249="OPS",'Labor Loading Matrix'!T355,0),IF('CLINs &amp; Ceiling Rates'!$D$250="OPS",'Labor Loading Matrix'!U355,0),IF('CLINs &amp; Ceiling Rates'!$D$251="OPS",'Labor Loading Matrix'!V355,0),IF('CLINs &amp; Ceiling Rates'!$D$252="OPS",'Labor Loading Matrix'!W355,0),IF('CLINs &amp; Ceiling Rates'!$D$253="OPS",'Labor Loading Matrix'!X355,0),IF('CLINs &amp; Ceiling Rates'!$D$254="OPS",'Labor Loading Matrix'!Y355,0),IF('CLINs &amp; Ceiling Rates'!$D$255="OPS",'Labor Loading Matrix'!Z355,0),IF('CLINs &amp; Ceiling Rates'!$D$256="OPS",'Labor Loading Matrix'!AA355,0))</f>
        <v>0</v>
      </c>
      <c r="F355" s="175">
        <f>SUM(IF('CLINs &amp; Ceiling Rates'!$D$237="F&amp;E",'Labor Loading Matrix'!H355,0),IF('CLINs &amp; Ceiling Rates'!$D$238="F&amp;E",'Labor Loading Matrix'!I355,0),IF('CLINs &amp; Ceiling Rates'!$D$239="F&amp;E",'Labor Loading Matrix'!J355,0),IF('CLINs &amp; Ceiling Rates'!$D$240="F&amp;E",'Labor Loading Matrix'!K355,0),IF('CLINs &amp; Ceiling Rates'!$D$241="F&amp;E",'Labor Loading Matrix'!L355,0),IF('CLINs &amp; Ceiling Rates'!$D$242="F&amp;E",'Labor Loading Matrix'!M355,0),IF('CLINs &amp; Ceiling Rates'!$D$243="F&amp;E",'Labor Loading Matrix'!N355,0),IF('CLINs &amp; Ceiling Rates'!$D$244="F&amp;E",'Labor Loading Matrix'!O355,0),IF('CLINs &amp; Ceiling Rates'!$D$245="F&amp;E",'Labor Loading Matrix'!P355,0),IF('CLINs &amp; Ceiling Rates'!$D$246="F&amp;E",'Labor Loading Matrix'!Q355,0),IF('CLINs &amp; Ceiling Rates'!$D$247="F&amp;E",'Labor Loading Matrix'!R355,0),IF('CLINs &amp; Ceiling Rates'!$D$248="F&amp;E",'Labor Loading Matrix'!S355,0),IF('CLINs &amp; Ceiling Rates'!$D$249="F&amp;E",'Labor Loading Matrix'!T355,0),IF('CLINs &amp; Ceiling Rates'!$D$250="F&amp;E",'Labor Loading Matrix'!U355,0),IF('CLINs &amp; Ceiling Rates'!$D$251="F&amp;E",'Labor Loading Matrix'!V355,0),IF('CLINs &amp; Ceiling Rates'!$D$252="F&amp;E",'Labor Loading Matrix'!W355,0),IF('CLINs &amp; Ceiling Rates'!$D$253="F&amp;E",'Labor Loading Matrix'!X355,0),IF('CLINs &amp; Ceiling Rates'!$D$254="F&amp;E",'Labor Loading Matrix'!Y355,0),IF('CLINs &amp; Ceiling Rates'!$D$255="F&amp;E",'Labor Loading Matrix'!Z355,0),IF('CLINs &amp; Ceiling Rates'!$D$256="F&amp;E",'Labor Loading Matrix'!AA355,0))</f>
        <v>0</v>
      </c>
      <c r="G355" s="175">
        <f>SUM(IF('CLINs &amp; Ceiling Rates'!$D$237="R&amp;D",'Labor Loading Matrix'!H355,0),IF('CLINs &amp; Ceiling Rates'!$D$238="R&amp;D",'Labor Loading Matrix'!I355,0),IF('CLINs &amp; Ceiling Rates'!$D$239="R&amp;D",'Labor Loading Matrix'!J355,0),IF('CLINs &amp; Ceiling Rates'!$D$240="R&amp;D",'Labor Loading Matrix'!K355,0),IF('CLINs &amp; Ceiling Rates'!$D$241="R&amp;D",'Labor Loading Matrix'!L355,0),IF('CLINs &amp; Ceiling Rates'!$D$242="R&amp;D",'Labor Loading Matrix'!M355,0),IF('CLINs &amp; Ceiling Rates'!$D$243="R&amp;D",'Labor Loading Matrix'!N355,0),IF('CLINs &amp; Ceiling Rates'!$D$244="R&amp;D",'Labor Loading Matrix'!O355,0),IF('CLINs &amp; Ceiling Rates'!$D$245="R&amp;D",'Labor Loading Matrix'!P355,0),IF('CLINs &amp; Ceiling Rates'!$D$246="R&amp;D",'Labor Loading Matrix'!Q355,0),IF('CLINs &amp; Ceiling Rates'!$D$247="R&amp;D",'Labor Loading Matrix'!R355,0),IF('CLINs &amp; Ceiling Rates'!$D$248="R&amp;D",'Labor Loading Matrix'!S355,0),IF('CLINs &amp; Ceiling Rates'!$D$249="R&amp;D",'Labor Loading Matrix'!T355,0),IF('CLINs &amp; Ceiling Rates'!$D$250="R&amp;D",'Labor Loading Matrix'!U355,0),IF('CLINs &amp; Ceiling Rates'!$D$251="R&amp;D",'Labor Loading Matrix'!V355,0),IF('CLINs &amp; Ceiling Rates'!$D$252="R&amp;D",'Labor Loading Matrix'!W355,0),IF('CLINs &amp; Ceiling Rates'!$D$253="R&amp;D",'Labor Loading Matrix'!X355,0),IF('CLINs &amp; Ceiling Rates'!$D$254="R&amp;D",'Labor Loading Matrix'!Y355,0),IF('CLINs &amp; Ceiling Rates'!$D$255="R&amp;D",'Labor Loading Matrix'!Z355,0),IF('CLINs &amp; Ceiling Rates'!$D$256="R&amp;D",'Labor Loading Matrix'!AA355,0))</f>
        <v>0</v>
      </c>
      <c r="H355" s="136"/>
      <c r="I355" s="136"/>
      <c r="J355" s="136"/>
      <c r="K355" s="136"/>
      <c r="L355" s="136"/>
      <c r="M355" s="136"/>
      <c r="N355" s="136"/>
      <c r="O355" s="136"/>
      <c r="P355" s="136"/>
      <c r="Q355" s="136"/>
      <c r="R355" s="136"/>
      <c r="S355" s="136"/>
      <c r="T355" s="136"/>
      <c r="U355" s="136"/>
      <c r="V355" s="136"/>
      <c r="W355" s="136"/>
      <c r="X355" s="136"/>
      <c r="Y355" s="136"/>
      <c r="Z355" s="136"/>
      <c r="AA355" s="136"/>
    </row>
    <row r="356" spans="1:27" s="73" customFormat="1" ht="18" hidden="1" customHeight="1" x14ac:dyDescent="0.25">
      <c r="A356" s="173">
        <f>'CLINs &amp; Ceiling Rates'!B143</f>
        <v>0</v>
      </c>
      <c r="B356" s="173">
        <f>'CLINs &amp; Ceiling Rates'!C143</f>
        <v>0</v>
      </c>
      <c r="C356" s="174" t="str">
        <f>'CLINs &amp; Ceiling Rates'!$G143</f>
        <v/>
      </c>
      <c r="D356" s="211">
        <f>IF('CLINs &amp; Ceiling Rates'!D372="",SUM('Labor Loading Matrix'!H356:AA356),SUM(E356:F356))</f>
        <v>0</v>
      </c>
      <c r="E356" s="175">
        <f>SUM(IF('CLINs &amp; Ceiling Rates'!$D$237="OPS",'Labor Loading Matrix'!H356,0),IF('CLINs &amp; Ceiling Rates'!$D$238="OPS",'Labor Loading Matrix'!I356,0),IF('CLINs &amp; Ceiling Rates'!$D$239="OPS",'Labor Loading Matrix'!J356,0),IF('CLINs &amp; Ceiling Rates'!$D$240="OPS",'Labor Loading Matrix'!K356,0),IF('CLINs &amp; Ceiling Rates'!$D$241="OPS",'Labor Loading Matrix'!L356,0),IF('CLINs &amp; Ceiling Rates'!$D$242="OPS",'Labor Loading Matrix'!M356,0),IF('CLINs &amp; Ceiling Rates'!$D$243="OPS",'Labor Loading Matrix'!N356,0),IF('CLINs &amp; Ceiling Rates'!$D$244="OPS",'Labor Loading Matrix'!O356,0),IF('CLINs &amp; Ceiling Rates'!$D$245="OPS",'Labor Loading Matrix'!P356,0),IF('CLINs &amp; Ceiling Rates'!$D$246="OPS",'Labor Loading Matrix'!Q356,0),IF('CLINs &amp; Ceiling Rates'!$D$247="OPS",'Labor Loading Matrix'!R356,0),IF('CLINs &amp; Ceiling Rates'!$D$248="OPS",'Labor Loading Matrix'!S356,0),IF('CLINs &amp; Ceiling Rates'!$D$249="OPS",'Labor Loading Matrix'!T356,0),IF('CLINs &amp; Ceiling Rates'!$D$250="OPS",'Labor Loading Matrix'!U356,0),IF('CLINs &amp; Ceiling Rates'!$D$251="OPS",'Labor Loading Matrix'!V356,0),IF('CLINs &amp; Ceiling Rates'!$D$252="OPS",'Labor Loading Matrix'!W356,0),IF('CLINs &amp; Ceiling Rates'!$D$253="OPS",'Labor Loading Matrix'!X356,0),IF('CLINs &amp; Ceiling Rates'!$D$254="OPS",'Labor Loading Matrix'!Y356,0),IF('CLINs &amp; Ceiling Rates'!$D$255="OPS",'Labor Loading Matrix'!Z356,0),IF('CLINs &amp; Ceiling Rates'!$D$256="OPS",'Labor Loading Matrix'!AA356,0))</f>
        <v>0</v>
      </c>
      <c r="F356" s="175">
        <f>SUM(IF('CLINs &amp; Ceiling Rates'!$D$237="F&amp;E",'Labor Loading Matrix'!H356,0),IF('CLINs &amp; Ceiling Rates'!$D$238="F&amp;E",'Labor Loading Matrix'!I356,0),IF('CLINs &amp; Ceiling Rates'!$D$239="F&amp;E",'Labor Loading Matrix'!J356,0),IF('CLINs &amp; Ceiling Rates'!$D$240="F&amp;E",'Labor Loading Matrix'!K356,0),IF('CLINs &amp; Ceiling Rates'!$D$241="F&amp;E",'Labor Loading Matrix'!L356,0),IF('CLINs &amp; Ceiling Rates'!$D$242="F&amp;E",'Labor Loading Matrix'!M356,0),IF('CLINs &amp; Ceiling Rates'!$D$243="F&amp;E",'Labor Loading Matrix'!N356,0),IF('CLINs &amp; Ceiling Rates'!$D$244="F&amp;E",'Labor Loading Matrix'!O356,0),IF('CLINs &amp; Ceiling Rates'!$D$245="F&amp;E",'Labor Loading Matrix'!P356,0),IF('CLINs &amp; Ceiling Rates'!$D$246="F&amp;E",'Labor Loading Matrix'!Q356,0),IF('CLINs &amp; Ceiling Rates'!$D$247="F&amp;E",'Labor Loading Matrix'!R356,0),IF('CLINs &amp; Ceiling Rates'!$D$248="F&amp;E",'Labor Loading Matrix'!S356,0),IF('CLINs &amp; Ceiling Rates'!$D$249="F&amp;E",'Labor Loading Matrix'!T356,0),IF('CLINs &amp; Ceiling Rates'!$D$250="F&amp;E",'Labor Loading Matrix'!U356,0),IF('CLINs &amp; Ceiling Rates'!$D$251="F&amp;E",'Labor Loading Matrix'!V356,0),IF('CLINs &amp; Ceiling Rates'!$D$252="F&amp;E",'Labor Loading Matrix'!W356,0),IF('CLINs &amp; Ceiling Rates'!$D$253="F&amp;E",'Labor Loading Matrix'!X356,0),IF('CLINs &amp; Ceiling Rates'!$D$254="F&amp;E",'Labor Loading Matrix'!Y356,0),IF('CLINs &amp; Ceiling Rates'!$D$255="F&amp;E",'Labor Loading Matrix'!Z356,0),IF('CLINs &amp; Ceiling Rates'!$D$256="F&amp;E",'Labor Loading Matrix'!AA356,0))</f>
        <v>0</v>
      </c>
      <c r="G356" s="175">
        <f>SUM(IF('CLINs &amp; Ceiling Rates'!$D$237="R&amp;D",'Labor Loading Matrix'!H356,0),IF('CLINs &amp; Ceiling Rates'!$D$238="R&amp;D",'Labor Loading Matrix'!I356,0),IF('CLINs &amp; Ceiling Rates'!$D$239="R&amp;D",'Labor Loading Matrix'!J356,0),IF('CLINs &amp; Ceiling Rates'!$D$240="R&amp;D",'Labor Loading Matrix'!K356,0),IF('CLINs &amp; Ceiling Rates'!$D$241="R&amp;D",'Labor Loading Matrix'!L356,0),IF('CLINs &amp; Ceiling Rates'!$D$242="R&amp;D",'Labor Loading Matrix'!M356,0),IF('CLINs &amp; Ceiling Rates'!$D$243="R&amp;D",'Labor Loading Matrix'!N356,0),IF('CLINs &amp; Ceiling Rates'!$D$244="R&amp;D",'Labor Loading Matrix'!O356,0),IF('CLINs &amp; Ceiling Rates'!$D$245="R&amp;D",'Labor Loading Matrix'!P356,0),IF('CLINs &amp; Ceiling Rates'!$D$246="R&amp;D",'Labor Loading Matrix'!Q356,0),IF('CLINs &amp; Ceiling Rates'!$D$247="R&amp;D",'Labor Loading Matrix'!R356,0),IF('CLINs &amp; Ceiling Rates'!$D$248="R&amp;D",'Labor Loading Matrix'!S356,0),IF('CLINs &amp; Ceiling Rates'!$D$249="R&amp;D",'Labor Loading Matrix'!T356,0),IF('CLINs &amp; Ceiling Rates'!$D$250="R&amp;D",'Labor Loading Matrix'!U356,0),IF('CLINs &amp; Ceiling Rates'!$D$251="R&amp;D",'Labor Loading Matrix'!V356,0),IF('CLINs &amp; Ceiling Rates'!$D$252="R&amp;D",'Labor Loading Matrix'!W356,0),IF('CLINs &amp; Ceiling Rates'!$D$253="R&amp;D",'Labor Loading Matrix'!X356,0),IF('CLINs &amp; Ceiling Rates'!$D$254="R&amp;D",'Labor Loading Matrix'!Y356,0),IF('CLINs &amp; Ceiling Rates'!$D$255="R&amp;D",'Labor Loading Matrix'!Z356,0),IF('CLINs &amp; Ceiling Rates'!$D$256="R&amp;D",'Labor Loading Matrix'!AA356,0))</f>
        <v>0</v>
      </c>
      <c r="H356" s="136"/>
      <c r="I356" s="136"/>
      <c r="J356" s="136"/>
      <c r="K356" s="136"/>
      <c r="L356" s="136"/>
      <c r="M356" s="136"/>
      <c r="N356" s="136"/>
      <c r="O356" s="136"/>
      <c r="P356" s="136"/>
      <c r="Q356" s="136"/>
      <c r="R356" s="136"/>
      <c r="S356" s="136"/>
      <c r="T356" s="136"/>
      <c r="U356" s="136"/>
      <c r="V356" s="136"/>
      <c r="W356" s="136"/>
      <c r="X356" s="136"/>
      <c r="Y356" s="136"/>
      <c r="Z356" s="136"/>
      <c r="AA356" s="136"/>
    </row>
    <row r="357" spans="1:27" s="73" customFormat="1" ht="18" hidden="1" customHeight="1" x14ac:dyDescent="0.25">
      <c r="A357" s="173">
        <f>'CLINs &amp; Ceiling Rates'!B144</f>
        <v>0</v>
      </c>
      <c r="B357" s="173">
        <f>'CLINs &amp; Ceiling Rates'!C144</f>
        <v>0</v>
      </c>
      <c r="C357" s="174" t="str">
        <f>'CLINs &amp; Ceiling Rates'!$G144</f>
        <v/>
      </c>
      <c r="D357" s="211">
        <f>IF('CLINs &amp; Ceiling Rates'!D373="",SUM('Labor Loading Matrix'!H357:AA357),SUM(E357:F357))</f>
        <v>0</v>
      </c>
      <c r="E357" s="175">
        <f>SUM(IF('CLINs &amp; Ceiling Rates'!$D$237="OPS",'Labor Loading Matrix'!H357,0),IF('CLINs &amp; Ceiling Rates'!$D$238="OPS",'Labor Loading Matrix'!I357,0),IF('CLINs &amp; Ceiling Rates'!$D$239="OPS",'Labor Loading Matrix'!J357,0),IF('CLINs &amp; Ceiling Rates'!$D$240="OPS",'Labor Loading Matrix'!K357,0),IF('CLINs &amp; Ceiling Rates'!$D$241="OPS",'Labor Loading Matrix'!L357,0),IF('CLINs &amp; Ceiling Rates'!$D$242="OPS",'Labor Loading Matrix'!M357,0),IF('CLINs &amp; Ceiling Rates'!$D$243="OPS",'Labor Loading Matrix'!N357,0),IF('CLINs &amp; Ceiling Rates'!$D$244="OPS",'Labor Loading Matrix'!O357,0),IF('CLINs &amp; Ceiling Rates'!$D$245="OPS",'Labor Loading Matrix'!P357,0),IF('CLINs &amp; Ceiling Rates'!$D$246="OPS",'Labor Loading Matrix'!Q357,0),IF('CLINs &amp; Ceiling Rates'!$D$247="OPS",'Labor Loading Matrix'!R357,0),IF('CLINs &amp; Ceiling Rates'!$D$248="OPS",'Labor Loading Matrix'!S357,0),IF('CLINs &amp; Ceiling Rates'!$D$249="OPS",'Labor Loading Matrix'!T357,0),IF('CLINs &amp; Ceiling Rates'!$D$250="OPS",'Labor Loading Matrix'!U357,0),IF('CLINs &amp; Ceiling Rates'!$D$251="OPS",'Labor Loading Matrix'!V357,0),IF('CLINs &amp; Ceiling Rates'!$D$252="OPS",'Labor Loading Matrix'!W357,0),IF('CLINs &amp; Ceiling Rates'!$D$253="OPS",'Labor Loading Matrix'!X357,0),IF('CLINs &amp; Ceiling Rates'!$D$254="OPS",'Labor Loading Matrix'!Y357,0),IF('CLINs &amp; Ceiling Rates'!$D$255="OPS",'Labor Loading Matrix'!Z357,0),IF('CLINs &amp; Ceiling Rates'!$D$256="OPS",'Labor Loading Matrix'!AA357,0))</f>
        <v>0</v>
      </c>
      <c r="F357" s="175">
        <f>SUM(IF('CLINs &amp; Ceiling Rates'!$D$237="F&amp;E",'Labor Loading Matrix'!H357,0),IF('CLINs &amp; Ceiling Rates'!$D$238="F&amp;E",'Labor Loading Matrix'!I357,0),IF('CLINs &amp; Ceiling Rates'!$D$239="F&amp;E",'Labor Loading Matrix'!J357,0),IF('CLINs &amp; Ceiling Rates'!$D$240="F&amp;E",'Labor Loading Matrix'!K357,0),IF('CLINs &amp; Ceiling Rates'!$D$241="F&amp;E",'Labor Loading Matrix'!L357,0),IF('CLINs &amp; Ceiling Rates'!$D$242="F&amp;E",'Labor Loading Matrix'!M357,0),IF('CLINs &amp; Ceiling Rates'!$D$243="F&amp;E",'Labor Loading Matrix'!N357,0),IF('CLINs &amp; Ceiling Rates'!$D$244="F&amp;E",'Labor Loading Matrix'!O357,0),IF('CLINs &amp; Ceiling Rates'!$D$245="F&amp;E",'Labor Loading Matrix'!P357,0),IF('CLINs &amp; Ceiling Rates'!$D$246="F&amp;E",'Labor Loading Matrix'!Q357,0),IF('CLINs &amp; Ceiling Rates'!$D$247="F&amp;E",'Labor Loading Matrix'!R357,0),IF('CLINs &amp; Ceiling Rates'!$D$248="F&amp;E",'Labor Loading Matrix'!S357,0),IF('CLINs &amp; Ceiling Rates'!$D$249="F&amp;E",'Labor Loading Matrix'!T357,0),IF('CLINs &amp; Ceiling Rates'!$D$250="F&amp;E",'Labor Loading Matrix'!U357,0),IF('CLINs &amp; Ceiling Rates'!$D$251="F&amp;E",'Labor Loading Matrix'!V357,0),IF('CLINs &amp; Ceiling Rates'!$D$252="F&amp;E",'Labor Loading Matrix'!W357,0),IF('CLINs &amp; Ceiling Rates'!$D$253="F&amp;E",'Labor Loading Matrix'!X357,0),IF('CLINs &amp; Ceiling Rates'!$D$254="F&amp;E",'Labor Loading Matrix'!Y357,0),IF('CLINs &amp; Ceiling Rates'!$D$255="F&amp;E",'Labor Loading Matrix'!Z357,0),IF('CLINs &amp; Ceiling Rates'!$D$256="F&amp;E",'Labor Loading Matrix'!AA357,0))</f>
        <v>0</v>
      </c>
      <c r="G357" s="175">
        <f>SUM(IF('CLINs &amp; Ceiling Rates'!$D$237="R&amp;D",'Labor Loading Matrix'!H357,0),IF('CLINs &amp; Ceiling Rates'!$D$238="R&amp;D",'Labor Loading Matrix'!I357,0),IF('CLINs &amp; Ceiling Rates'!$D$239="R&amp;D",'Labor Loading Matrix'!J357,0),IF('CLINs &amp; Ceiling Rates'!$D$240="R&amp;D",'Labor Loading Matrix'!K357,0),IF('CLINs &amp; Ceiling Rates'!$D$241="R&amp;D",'Labor Loading Matrix'!L357,0),IF('CLINs &amp; Ceiling Rates'!$D$242="R&amp;D",'Labor Loading Matrix'!M357,0),IF('CLINs &amp; Ceiling Rates'!$D$243="R&amp;D",'Labor Loading Matrix'!N357,0),IF('CLINs &amp; Ceiling Rates'!$D$244="R&amp;D",'Labor Loading Matrix'!O357,0),IF('CLINs &amp; Ceiling Rates'!$D$245="R&amp;D",'Labor Loading Matrix'!P357,0),IF('CLINs &amp; Ceiling Rates'!$D$246="R&amp;D",'Labor Loading Matrix'!Q357,0),IF('CLINs &amp; Ceiling Rates'!$D$247="R&amp;D",'Labor Loading Matrix'!R357,0),IF('CLINs &amp; Ceiling Rates'!$D$248="R&amp;D",'Labor Loading Matrix'!S357,0),IF('CLINs &amp; Ceiling Rates'!$D$249="R&amp;D",'Labor Loading Matrix'!T357,0),IF('CLINs &amp; Ceiling Rates'!$D$250="R&amp;D",'Labor Loading Matrix'!U357,0),IF('CLINs &amp; Ceiling Rates'!$D$251="R&amp;D",'Labor Loading Matrix'!V357,0),IF('CLINs &amp; Ceiling Rates'!$D$252="R&amp;D",'Labor Loading Matrix'!W357,0),IF('CLINs &amp; Ceiling Rates'!$D$253="R&amp;D",'Labor Loading Matrix'!X357,0),IF('CLINs &amp; Ceiling Rates'!$D$254="R&amp;D",'Labor Loading Matrix'!Y357,0),IF('CLINs &amp; Ceiling Rates'!$D$255="R&amp;D",'Labor Loading Matrix'!Z357,0),IF('CLINs &amp; Ceiling Rates'!$D$256="R&amp;D",'Labor Loading Matrix'!AA357,0))</f>
        <v>0</v>
      </c>
      <c r="H357" s="136"/>
      <c r="I357" s="136"/>
      <c r="J357" s="136"/>
      <c r="K357" s="136"/>
      <c r="L357" s="136"/>
      <c r="M357" s="136"/>
      <c r="N357" s="136"/>
      <c r="O357" s="136"/>
      <c r="P357" s="136"/>
      <c r="Q357" s="136"/>
      <c r="R357" s="136"/>
      <c r="S357" s="136"/>
      <c r="T357" s="136"/>
      <c r="U357" s="136"/>
      <c r="V357" s="136"/>
      <c r="W357" s="136"/>
      <c r="X357" s="136"/>
      <c r="Y357" s="136"/>
      <c r="Z357" s="136"/>
      <c r="AA357" s="136"/>
    </row>
    <row r="358" spans="1:27" s="73" customFormat="1" ht="18" hidden="1" customHeight="1" x14ac:dyDescent="0.25">
      <c r="A358" s="173">
        <f>'CLINs &amp; Ceiling Rates'!B145</f>
        <v>0</v>
      </c>
      <c r="B358" s="173">
        <f>'CLINs &amp; Ceiling Rates'!C145</f>
        <v>0</v>
      </c>
      <c r="C358" s="174" t="str">
        <f>'CLINs &amp; Ceiling Rates'!$G145</f>
        <v/>
      </c>
      <c r="D358" s="211">
        <f>IF('CLINs &amp; Ceiling Rates'!D374="",SUM('Labor Loading Matrix'!H358:AA358),SUM(E358:F358))</f>
        <v>0</v>
      </c>
      <c r="E358" s="175">
        <f>SUM(IF('CLINs &amp; Ceiling Rates'!$D$237="OPS",'Labor Loading Matrix'!H358,0),IF('CLINs &amp; Ceiling Rates'!$D$238="OPS",'Labor Loading Matrix'!I358,0),IF('CLINs &amp; Ceiling Rates'!$D$239="OPS",'Labor Loading Matrix'!J358,0),IF('CLINs &amp; Ceiling Rates'!$D$240="OPS",'Labor Loading Matrix'!K358,0),IF('CLINs &amp; Ceiling Rates'!$D$241="OPS",'Labor Loading Matrix'!L358,0),IF('CLINs &amp; Ceiling Rates'!$D$242="OPS",'Labor Loading Matrix'!M358,0),IF('CLINs &amp; Ceiling Rates'!$D$243="OPS",'Labor Loading Matrix'!N358,0),IF('CLINs &amp; Ceiling Rates'!$D$244="OPS",'Labor Loading Matrix'!O358,0),IF('CLINs &amp; Ceiling Rates'!$D$245="OPS",'Labor Loading Matrix'!P358,0),IF('CLINs &amp; Ceiling Rates'!$D$246="OPS",'Labor Loading Matrix'!Q358,0),IF('CLINs &amp; Ceiling Rates'!$D$247="OPS",'Labor Loading Matrix'!R358,0),IF('CLINs &amp; Ceiling Rates'!$D$248="OPS",'Labor Loading Matrix'!S358,0),IF('CLINs &amp; Ceiling Rates'!$D$249="OPS",'Labor Loading Matrix'!T358,0),IF('CLINs &amp; Ceiling Rates'!$D$250="OPS",'Labor Loading Matrix'!U358,0),IF('CLINs &amp; Ceiling Rates'!$D$251="OPS",'Labor Loading Matrix'!V358,0),IF('CLINs &amp; Ceiling Rates'!$D$252="OPS",'Labor Loading Matrix'!W358,0),IF('CLINs &amp; Ceiling Rates'!$D$253="OPS",'Labor Loading Matrix'!X358,0),IF('CLINs &amp; Ceiling Rates'!$D$254="OPS",'Labor Loading Matrix'!Y358,0),IF('CLINs &amp; Ceiling Rates'!$D$255="OPS",'Labor Loading Matrix'!Z358,0),IF('CLINs &amp; Ceiling Rates'!$D$256="OPS",'Labor Loading Matrix'!AA358,0))</f>
        <v>0</v>
      </c>
      <c r="F358" s="175">
        <f>SUM(IF('CLINs &amp; Ceiling Rates'!$D$237="F&amp;E",'Labor Loading Matrix'!H358,0),IF('CLINs &amp; Ceiling Rates'!$D$238="F&amp;E",'Labor Loading Matrix'!I358,0),IF('CLINs &amp; Ceiling Rates'!$D$239="F&amp;E",'Labor Loading Matrix'!J358,0),IF('CLINs &amp; Ceiling Rates'!$D$240="F&amp;E",'Labor Loading Matrix'!K358,0),IF('CLINs &amp; Ceiling Rates'!$D$241="F&amp;E",'Labor Loading Matrix'!L358,0),IF('CLINs &amp; Ceiling Rates'!$D$242="F&amp;E",'Labor Loading Matrix'!M358,0),IF('CLINs &amp; Ceiling Rates'!$D$243="F&amp;E",'Labor Loading Matrix'!N358,0),IF('CLINs &amp; Ceiling Rates'!$D$244="F&amp;E",'Labor Loading Matrix'!O358,0),IF('CLINs &amp; Ceiling Rates'!$D$245="F&amp;E",'Labor Loading Matrix'!P358,0),IF('CLINs &amp; Ceiling Rates'!$D$246="F&amp;E",'Labor Loading Matrix'!Q358,0),IF('CLINs &amp; Ceiling Rates'!$D$247="F&amp;E",'Labor Loading Matrix'!R358,0),IF('CLINs &amp; Ceiling Rates'!$D$248="F&amp;E",'Labor Loading Matrix'!S358,0),IF('CLINs &amp; Ceiling Rates'!$D$249="F&amp;E",'Labor Loading Matrix'!T358,0),IF('CLINs &amp; Ceiling Rates'!$D$250="F&amp;E",'Labor Loading Matrix'!U358,0),IF('CLINs &amp; Ceiling Rates'!$D$251="F&amp;E",'Labor Loading Matrix'!V358,0),IF('CLINs &amp; Ceiling Rates'!$D$252="F&amp;E",'Labor Loading Matrix'!W358,0),IF('CLINs &amp; Ceiling Rates'!$D$253="F&amp;E",'Labor Loading Matrix'!X358,0),IF('CLINs &amp; Ceiling Rates'!$D$254="F&amp;E",'Labor Loading Matrix'!Y358,0),IF('CLINs &amp; Ceiling Rates'!$D$255="F&amp;E",'Labor Loading Matrix'!Z358,0),IF('CLINs &amp; Ceiling Rates'!$D$256="F&amp;E",'Labor Loading Matrix'!AA358,0))</f>
        <v>0</v>
      </c>
      <c r="G358" s="175">
        <f>SUM(IF('CLINs &amp; Ceiling Rates'!$D$237="R&amp;D",'Labor Loading Matrix'!H358,0),IF('CLINs &amp; Ceiling Rates'!$D$238="R&amp;D",'Labor Loading Matrix'!I358,0),IF('CLINs &amp; Ceiling Rates'!$D$239="R&amp;D",'Labor Loading Matrix'!J358,0),IF('CLINs &amp; Ceiling Rates'!$D$240="R&amp;D",'Labor Loading Matrix'!K358,0),IF('CLINs &amp; Ceiling Rates'!$D$241="R&amp;D",'Labor Loading Matrix'!L358,0),IF('CLINs &amp; Ceiling Rates'!$D$242="R&amp;D",'Labor Loading Matrix'!M358,0),IF('CLINs &amp; Ceiling Rates'!$D$243="R&amp;D",'Labor Loading Matrix'!N358,0),IF('CLINs &amp; Ceiling Rates'!$D$244="R&amp;D",'Labor Loading Matrix'!O358,0),IF('CLINs &amp; Ceiling Rates'!$D$245="R&amp;D",'Labor Loading Matrix'!P358,0),IF('CLINs &amp; Ceiling Rates'!$D$246="R&amp;D",'Labor Loading Matrix'!Q358,0),IF('CLINs &amp; Ceiling Rates'!$D$247="R&amp;D",'Labor Loading Matrix'!R358,0),IF('CLINs &amp; Ceiling Rates'!$D$248="R&amp;D",'Labor Loading Matrix'!S358,0),IF('CLINs &amp; Ceiling Rates'!$D$249="R&amp;D",'Labor Loading Matrix'!T358,0),IF('CLINs &amp; Ceiling Rates'!$D$250="R&amp;D",'Labor Loading Matrix'!U358,0),IF('CLINs &amp; Ceiling Rates'!$D$251="R&amp;D",'Labor Loading Matrix'!V358,0),IF('CLINs &amp; Ceiling Rates'!$D$252="R&amp;D",'Labor Loading Matrix'!W358,0),IF('CLINs &amp; Ceiling Rates'!$D$253="R&amp;D",'Labor Loading Matrix'!X358,0),IF('CLINs &amp; Ceiling Rates'!$D$254="R&amp;D",'Labor Loading Matrix'!Y358,0),IF('CLINs &amp; Ceiling Rates'!$D$255="R&amp;D",'Labor Loading Matrix'!Z358,0),IF('CLINs &amp; Ceiling Rates'!$D$256="R&amp;D",'Labor Loading Matrix'!AA358,0))</f>
        <v>0</v>
      </c>
      <c r="H358" s="136"/>
      <c r="I358" s="136"/>
      <c r="J358" s="136"/>
      <c r="K358" s="136"/>
      <c r="L358" s="136"/>
      <c r="M358" s="136"/>
      <c r="N358" s="136"/>
      <c r="O358" s="136"/>
      <c r="P358" s="136"/>
      <c r="Q358" s="136"/>
      <c r="R358" s="136"/>
      <c r="S358" s="136"/>
      <c r="T358" s="136"/>
      <c r="U358" s="136"/>
      <c r="V358" s="136"/>
      <c r="W358" s="136"/>
      <c r="X358" s="136"/>
      <c r="Y358" s="136"/>
      <c r="Z358" s="136"/>
      <c r="AA358" s="136"/>
    </row>
    <row r="359" spans="1:27" s="73" customFormat="1" ht="18" hidden="1" customHeight="1" x14ac:dyDescent="0.25">
      <c r="A359" s="173">
        <f>'CLINs &amp; Ceiling Rates'!B146</f>
        <v>0</v>
      </c>
      <c r="B359" s="173">
        <f>'CLINs &amp; Ceiling Rates'!C146</f>
        <v>0</v>
      </c>
      <c r="C359" s="174" t="str">
        <f>'CLINs &amp; Ceiling Rates'!$G146</f>
        <v/>
      </c>
      <c r="D359" s="211">
        <f>IF('CLINs &amp; Ceiling Rates'!D375="",SUM('Labor Loading Matrix'!H359:AA359),SUM(E359:F359))</f>
        <v>0</v>
      </c>
      <c r="E359" s="175">
        <f>SUM(IF('CLINs &amp; Ceiling Rates'!$D$237="OPS",'Labor Loading Matrix'!H359,0),IF('CLINs &amp; Ceiling Rates'!$D$238="OPS",'Labor Loading Matrix'!I359,0),IF('CLINs &amp; Ceiling Rates'!$D$239="OPS",'Labor Loading Matrix'!J359,0),IF('CLINs &amp; Ceiling Rates'!$D$240="OPS",'Labor Loading Matrix'!K359,0),IF('CLINs &amp; Ceiling Rates'!$D$241="OPS",'Labor Loading Matrix'!L359,0),IF('CLINs &amp; Ceiling Rates'!$D$242="OPS",'Labor Loading Matrix'!M359,0),IF('CLINs &amp; Ceiling Rates'!$D$243="OPS",'Labor Loading Matrix'!N359,0),IF('CLINs &amp; Ceiling Rates'!$D$244="OPS",'Labor Loading Matrix'!O359,0),IF('CLINs &amp; Ceiling Rates'!$D$245="OPS",'Labor Loading Matrix'!P359,0),IF('CLINs &amp; Ceiling Rates'!$D$246="OPS",'Labor Loading Matrix'!Q359,0),IF('CLINs &amp; Ceiling Rates'!$D$247="OPS",'Labor Loading Matrix'!R359,0),IF('CLINs &amp; Ceiling Rates'!$D$248="OPS",'Labor Loading Matrix'!S359,0),IF('CLINs &amp; Ceiling Rates'!$D$249="OPS",'Labor Loading Matrix'!T359,0),IF('CLINs &amp; Ceiling Rates'!$D$250="OPS",'Labor Loading Matrix'!U359,0),IF('CLINs &amp; Ceiling Rates'!$D$251="OPS",'Labor Loading Matrix'!V359,0),IF('CLINs &amp; Ceiling Rates'!$D$252="OPS",'Labor Loading Matrix'!W359,0),IF('CLINs &amp; Ceiling Rates'!$D$253="OPS",'Labor Loading Matrix'!X359,0),IF('CLINs &amp; Ceiling Rates'!$D$254="OPS",'Labor Loading Matrix'!Y359,0),IF('CLINs &amp; Ceiling Rates'!$D$255="OPS",'Labor Loading Matrix'!Z359,0),IF('CLINs &amp; Ceiling Rates'!$D$256="OPS",'Labor Loading Matrix'!AA359,0))</f>
        <v>0</v>
      </c>
      <c r="F359" s="175">
        <f>SUM(IF('CLINs &amp; Ceiling Rates'!$D$237="F&amp;E",'Labor Loading Matrix'!H359,0),IF('CLINs &amp; Ceiling Rates'!$D$238="F&amp;E",'Labor Loading Matrix'!I359,0),IF('CLINs &amp; Ceiling Rates'!$D$239="F&amp;E",'Labor Loading Matrix'!J359,0),IF('CLINs &amp; Ceiling Rates'!$D$240="F&amp;E",'Labor Loading Matrix'!K359,0),IF('CLINs &amp; Ceiling Rates'!$D$241="F&amp;E",'Labor Loading Matrix'!L359,0),IF('CLINs &amp; Ceiling Rates'!$D$242="F&amp;E",'Labor Loading Matrix'!M359,0),IF('CLINs &amp; Ceiling Rates'!$D$243="F&amp;E",'Labor Loading Matrix'!N359,0),IF('CLINs &amp; Ceiling Rates'!$D$244="F&amp;E",'Labor Loading Matrix'!O359,0),IF('CLINs &amp; Ceiling Rates'!$D$245="F&amp;E",'Labor Loading Matrix'!P359,0),IF('CLINs &amp; Ceiling Rates'!$D$246="F&amp;E",'Labor Loading Matrix'!Q359,0),IF('CLINs &amp; Ceiling Rates'!$D$247="F&amp;E",'Labor Loading Matrix'!R359,0),IF('CLINs &amp; Ceiling Rates'!$D$248="F&amp;E",'Labor Loading Matrix'!S359,0),IF('CLINs &amp; Ceiling Rates'!$D$249="F&amp;E",'Labor Loading Matrix'!T359,0),IF('CLINs &amp; Ceiling Rates'!$D$250="F&amp;E",'Labor Loading Matrix'!U359,0),IF('CLINs &amp; Ceiling Rates'!$D$251="F&amp;E",'Labor Loading Matrix'!V359,0),IF('CLINs &amp; Ceiling Rates'!$D$252="F&amp;E",'Labor Loading Matrix'!W359,0),IF('CLINs &amp; Ceiling Rates'!$D$253="F&amp;E",'Labor Loading Matrix'!X359,0),IF('CLINs &amp; Ceiling Rates'!$D$254="F&amp;E",'Labor Loading Matrix'!Y359,0),IF('CLINs &amp; Ceiling Rates'!$D$255="F&amp;E",'Labor Loading Matrix'!Z359,0),IF('CLINs &amp; Ceiling Rates'!$D$256="F&amp;E",'Labor Loading Matrix'!AA359,0))</f>
        <v>0</v>
      </c>
      <c r="G359" s="175">
        <f>SUM(IF('CLINs &amp; Ceiling Rates'!$D$237="R&amp;D",'Labor Loading Matrix'!H359,0),IF('CLINs &amp; Ceiling Rates'!$D$238="R&amp;D",'Labor Loading Matrix'!I359,0),IF('CLINs &amp; Ceiling Rates'!$D$239="R&amp;D",'Labor Loading Matrix'!J359,0),IF('CLINs &amp; Ceiling Rates'!$D$240="R&amp;D",'Labor Loading Matrix'!K359,0),IF('CLINs &amp; Ceiling Rates'!$D$241="R&amp;D",'Labor Loading Matrix'!L359,0),IF('CLINs &amp; Ceiling Rates'!$D$242="R&amp;D",'Labor Loading Matrix'!M359,0),IF('CLINs &amp; Ceiling Rates'!$D$243="R&amp;D",'Labor Loading Matrix'!N359,0),IF('CLINs &amp; Ceiling Rates'!$D$244="R&amp;D",'Labor Loading Matrix'!O359,0),IF('CLINs &amp; Ceiling Rates'!$D$245="R&amp;D",'Labor Loading Matrix'!P359,0),IF('CLINs &amp; Ceiling Rates'!$D$246="R&amp;D",'Labor Loading Matrix'!Q359,0),IF('CLINs &amp; Ceiling Rates'!$D$247="R&amp;D",'Labor Loading Matrix'!R359,0),IF('CLINs &amp; Ceiling Rates'!$D$248="R&amp;D",'Labor Loading Matrix'!S359,0),IF('CLINs &amp; Ceiling Rates'!$D$249="R&amp;D",'Labor Loading Matrix'!T359,0),IF('CLINs &amp; Ceiling Rates'!$D$250="R&amp;D",'Labor Loading Matrix'!U359,0),IF('CLINs &amp; Ceiling Rates'!$D$251="R&amp;D",'Labor Loading Matrix'!V359,0),IF('CLINs &amp; Ceiling Rates'!$D$252="R&amp;D",'Labor Loading Matrix'!W359,0),IF('CLINs &amp; Ceiling Rates'!$D$253="R&amp;D",'Labor Loading Matrix'!X359,0),IF('CLINs &amp; Ceiling Rates'!$D$254="R&amp;D",'Labor Loading Matrix'!Y359,0),IF('CLINs &amp; Ceiling Rates'!$D$255="R&amp;D",'Labor Loading Matrix'!Z359,0),IF('CLINs &amp; Ceiling Rates'!$D$256="R&amp;D",'Labor Loading Matrix'!AA359,0))</f>
        <v>0</v>
      </c>
      <c r="H359" s="136"/>
      <c r="I359" s="136"/>
      <c r="J359" s="136"/>
      <c r="K359" s="136"/>
      <c r="L359" s="136"/>
      <c r="M359" s="136"/>
      <c r="N359" s="136"/>
      <c r="O359" s="136"/>
      <c r="P359" s="136"/>
      <c r="Q359" s="136"/>
      <c r="R359" s="136"/>
      <c r="S359" s="136"/>
      <c r="T359" s="136"/>
      <c r="U359" s="136"/>
      <c r="V359" s="136"/>
      <c r="W359" s="136"/>
      <c r="X359" s="136"/>
      <c r="Y359" s="136"/>
      <c r="Z359" s="136"/>
      <c r="AA359" s="136"/>
    </row>
    <row r="360" spans="1:27" s="73" customFormat="1" ht="18" hidden="1" customHeight="1" x14ac:dyDescent="0.25">
      <c r="A360" s="173">
        <f>'CLINs &amp; Ceiling Rates'!B147</f>
        <v>0</v>
      </c>
      <c r="B360" s="173">
        <f>'CLINs &amp; Ceiling Rates'!C147</f>
        <v>0</v>
      </c>
      <c r="C360" s="174" t="str">
        <f>'CLINs &amp; Ceiling Rates'!$G147</f>
        <v/>
      </c>
      <c r="D360" s="211">
        <f>IF('CLINs &amp; Ceiling Rates'!D376="",SUM('Labor Loading Matrix'!H360:AA360),SUM(E360:F360))</f>
        <v>0</v>
      </c>
      <c r="E360" s="175">
        <f>SUM(IF('CLINs &amp; Ceiling Rates'!$D$237="OPS",'Labor Loading Matrix'!H360,0),IF('CLINs &amp; Ceiling Rates'!$D$238="OPS",'Labor Loading Matrix'!I360,0),IF('CLINs &amp; Ceiling Rates'!$D$239="OPS",'Labor Loading Matrix'!J360,0),IF('CLINs &amp; Ceiling Rates'!$D$240="OPS",'Labor Loading Matrix'!K360,0),IF('CLINs &amp; Ceiling Rates'!$D$241="OPS",'Labor Loading Matrix'!L360,0),IF('CLINs &amp; Ceiling Rates'!$D$242="OPS",'Labor Loading Matrix'!M360,0),IF('CLINs &amp; Ceiling Rates'!$D$243="OPS",'Labor Loading Matrix'!N360,0),IF('CLINs &amp; Ceiling Rates'!$D$244="OPS",'Labor Loading Matrix'!O360,0),IF('CLINs &amp; Ceiling Rates'!$D$245="OPS",'Labor Loading Matrix'!P360,0),IF('CLINs &amp; Ceiling Rates'!$D$246="OPS",'Labor Loading Matrix'!Q360,0),IF('CLINs &amp; Ceiling Rates'!$D$247="OPS",'Labor Loading Matrix'!R360,0),IF('CLINs &amp; Ceiling Rates'!$D$248="OPS",'Labor Loading Matrix'!S360,0),IF('CLINs &amp; Ceiling Rates'!$D$249="OPS",'Labor Loading Matrix'!T360,0),IF('CLINs &amp; Ceiling Rates'!$D$250="OPS",'Labor Loading Matrix'!U360,0),IF('CLINs &amp; Ceiling Rates'!$D$251="OPS",'Labor Loading Matrix'!V360,0),IF('CLINs &amp; Ceiling Rates'!$D$252="OPS",'Labor Loading Matrix'!W360,0),IF('CLINs &amp; Ceiling Rates'!$D$253="OPS",'Labor Loading Matrix'!X360,0),IF('CLINs &amp; Ceiling Rates'!$D$254="OPS",'Labor Loading Matrix'!Y360,0),IF('CLINs &amp; Ceiling Rates'!$D$255="OPS",'Labor Loading Matrix'!Z360,0),IF('CLINs &amp; Ceiling Rates'!$D$256="OPS",'Labor Loading Matrix'!AA360,0))</f>
        <v>0</v>
      </c>
      <c r="F360" s="175">
        <f>SUM(IF('CLINs &amp; Ceiling Rates'!$D$237="F&amp;E",'Labor Loading Matrix'!H360,0),IF('CLINs &amp; Ceiling Rates'!$D$238="F&amp;E",'Labor Loading Matrix'!I360,0),IF('CLINs &amp; Ceiling Rates'!$D$239="F&amp;E",'Labor Loading Matrix'!J360,0),IF('CLINs &amp; Ceiling Rates'!$D$240="F&amp;E",'Labor Loading Matrix'!K360,0),IF('CLINs &amp; Ceiling Rates'!$D$241="F&amp;E",'Labor Loading Matrix'!L360,0),IF('CLINs &amp; Ceiling Rates'!$D$242="F&amp;E",'Labor Loading Matrix'!M360,0),IF('CLINs &amp; Ceiling Rates'!$D$243="F&amp;E",'Labor Loading Matrix'!N360,0),IF('CLINs &amp; Ceiling Rates'!$D$244="F&amp;E",'Labor Loading Matrix'!O360,0),IF('CLINs &amp; Ceiling Rates'!$D$245="F&amp;E",'Labor Loading Matrix'!P360,0),IF('CLINs &amp; Ceiling Rates'!$D$246="F&amp;E",'Labor Loading Matrix'!Q360,0),IF('CLINs &amp; Ceiling Rates'!$D$247="F&amp;E",'Labor Loading Matrix'!R360,0),IF('CLINs &amp; Ceiling Rates'!$D$248="F&amp;E",'Labor Loading Matrix'!S360,0),IF('CLINs &amp; Ceiling Rates'!$D$249="F&amp;E",'Labor Loading Matrix'!T360,0),IF('CLINs &amp; Ceiling Rates'!$D$250="F&amp;E",'Labor Loading Matrix'!U360,0),IF('CLINs &amp; Ceiling Rates'!$D$251="F&amp;E",'Labor Loading Matrix'!V360,0),IF('CLINs &amp; Ceiling Rates'!$D$252="F&amp;E",'Labor Loading Matrix'!W360,0),IF('CLINs &amp; Ceiling Rates'!$D$253="F&amp;E",'Labor Loading Matrix'!X360,0),IF('CLINs &amp; Ceiling Rates'!$D$254="F&amp;E",'Labor Loading Matrix'!Y360,0),IF('CLINs &amp; Ceiling Rates'!$D$255="F&amp;E",'Labor Loading Matrix'!Z360,0),IF('CLINs &amp; Ceiling Rates'!$D$256="F&amp;E",'Labor Loading Matrix'!AA360,0))</f>
        <v>0</v>
      </c>
      <c r="G360" s="175">
        <f>SUM(IF('CLINs &amp; Ceiling Rates'!$D$237="R&amp;D",'Labor Loading Matrix'!H360,0),IF('CLINs &amp; Ceiling Rates'!$D$238="R&amp;D",'Labor Loading Matrix'!I360,0),IF('CLINs &amp; Ceiling Rates'!$D$239="R&amp;D",'Labor Loading Matrix'!J360,0),IF('CLINs &amp; Ceiling Rates'!$D$240="R&amp;D",'Labor Loading Matrix'!K360,0),IF('CLINs &amp; Ceiling Rates'!$D$241="R&amp;D",'Labor Loading Matrix'!L360,0),IF('CLINs &amp; Ceiling Rates'!$D$242="R&amp;D",'Labor Loading Matrix'!M360,0),IF('CLINs &amp; Ceiling Rates'!$D$243="R&amp;D",'Labor Loading Matrix'!N360,0),IF('CLINs &amp; Ceiling Rates'!$D$244="R&amp;D",'Labor Loading Matrix'!O360,0),IF('CLINs &amp; Ceiling Rates'!$D$245="R&amp;D",'Labor Loading Matrix'!P360,0),IF('CLINs &amp; Ceiling Rates'!$D$246="R&amp;D",'Labor Loading Matrix'!Q360,0),IF('CLINs &amp; Ceiling Rates'!$D$247="R&amp;D",'Labor Loading Matrix'!R360,0),IF('CLINs &amp; Ceiling Rates'!$D$248="R&amp;D",'Labor Loading Matrix'!S360,0),IF('CLINs &amp; Ceiling Rates'!$D$249="R&amp;D",'Labor Loading Matrix'!T360,0),IF('CLINs &amp; Ceiling Rates'!$D$250="R&amp;D",'Labor Loading Matrix'!U360,0),IF('CLINs &amp; Ceiling Rates'!$D$251="R&amp;D",'Labor Loading Matrix'!V360,0),IF('CLINs &amp; Ceiling Rates'!$D$252="R&amp;D",'Labor Loading Matrix'!W360,0),IF('CLINs &amp; Ceiling Rates'!$D$253="R&amp;D",'Labor Loading Matrix'!X360,0),IF('CLINs &amp; Ceiling Rates'!$D$254="R&amp;D",'Labor Loading Matrix'!Y360,0),IF('CLINs &amp; Ceiling Rates'!$D$255="R&amp;D",'Labor Loading Matrix'!Z360,0),IF('CLINs &amp; Ceiling Rates'!$D$256="R&amp;D",'Labor Loading Matrix'!AA360,0))</f>
        <v>0</v>
      </c>
      <c r="H360" s="136"/>
      <c r="I360" s="136"/>
      <c r="J360" s="136"/>
      <c r="K360" s="136"/>
      <c r="L360" s="136"/>
      <c r="M360" s="136"/>
      <c r="N360" s="136"/>
      <c r="O360" s="136"/>
      <c r="P360" s="136"/>
      <c r="Q360" s="136"/>
      <c r="R360" s="136"/>
      <c r="S360" s="136"/>
      <c r="T360" s="136"/>
      <c r="U360" s="136"/>
      <c r="V360" s="136"/>
      <c r="W360" s="136"/>
      <c r="X360" s="136"/>
      <c r="Y360" s="136"/>
      <c r="Z360" s="136"/>
      <c r="AA360" s="136"/>
    </row>
    <row r="361" spans="1:27" s="73" customFormat="1" ht="18" hidden="1" customHeight="1" x14ac:dyDescent="0.25">
      <c r="A361" s="173">
        <f>'CLINs &amp; Ceiling Rates'!B148</f>
        <v>0</v>
      </c>
      <c r="B361" s="173">
        <f>'CLINs &amp; Ceiling Rates'!C148</f>
        <v>0</v>
      </c>
      <c r="C361" s="174" t="str">
        <f>'CLINs &amp; Ceiling Rates'!$G148</f>
        <v/>
      </c>
      <c r="D361" s="211">
        <f>IF('CLINs &amp; Ceiling Rates'!D377="",SUM('Labor Loading Matrix'!H361:AA361),SUM(E361:F361))</f>
        <v>0</v>
      </c>
      <c r="E361" s="175">
        <f>SUM(IF('CLINs &amp; Ceiling Rates'!$D$237="OPS",'Labor Loading Matrix'!H361,0),IF('CLINs &amp; Ceiling Rates'!$D$238="OPS",'Labor Loading Matrix'!I361,0),IF('CLINs &amp; Ceiling Rates'!$D$239="OPS",'Labor Loading Matrix'!J361,0),IF('CLINs &amp; Ceiling Rates'!$D$240="OPS",'Labor Loading Matrix'!K361,0),IF('CLINs &amp; Ceiling Rates'!$D$241="OPS",'Labor Loading Matrix'!L361,0),IF('CLINs &amp; Ceiling Rates'!$D$242="OPS",'Labor Loading Matrix'!M361,0),IF('CLINs &amp; Ceiling Rates'!$D$243="OPS",'Labor Loading Matrix'!N361,0),IF('CLINs &amp; Ceiling Rates'!$D$244="OPS",'Labor Loading Matrix'!O361,0),IF('CLINs &amp; Ceiling Rates'!$D$245="OPS",'Labor Loading Matrix'!P361,0),IF('CLINs &amp; Ceiling Rates'!$D$246="OPS",'Labor Loading Matrix'!Q361,0),IF('CLINs &amp; Ceiling Rates'!$D$247="OPS",'Labor Loading Matrix'!R361,0),IF('CLINs &amp; Ceiling Rates'!$D$248="OPS",'Labor Loading Matrix'!S361,0),IF('CLINs &amp; Ceiling Rates'!$D$249="OPS",'Labor Loading Matrix'!T361,0),IF('CLINs &amp; Ceiling Rates'!$D$250="OPS",'Labor Loading Matrix'!U361,0),IF('CLINs &amp; Ceiling Rates'!$D$251="OPS",'Labor Loading Matrix'!V361,0),IF('CLINs &amp; Ceiling Rates'!$D$252="OPS",'Labor Loading Matrix'!W361,0),IF('CLINs &amp; Ceiling Rates'!$D$253="OPS",'Labor Loading Matrix'!X361,0),IF('CLINs &amp; Ceiling Rates'!$D$254="OPS",'Labor Loading Matrix'!Y361,0),IF('CLINs &amp; Ceiling Rates'!$D$255="OPS",'Labor Loading Matrix'!Z361,0),IF('CLINs &amp; Ceiling Rates'!$D$256="OPS",'Labor Loading Matrix'!AA361,0))</f>
        <v>0</v>
      </c>
      <c r="F361" s="175">
        <f>SUM(IF('CLINs &amp; Ceiling Rates'!$D$237="F&amp;E",'Labor Loading Matrix'!H361,0),IF('CLINs &amp; Ceiling Rates'!$D$238="F&amp;E",'Labor Loading Matrix'!I361,0),IF('CLINs &amp; Ceiling Rates'!$D$239="F&amp;E",'Labor Loading Matrix'!J361,0),IF('CLINs &amp; Ceiling Rates'!$D$240="F&amp;E",'Labor Loading Matrix'!K361,0),IF('CLINs &amp; Ceiling Rates'!$D$241="F&amp;E",'Labor Loading Matrix'!L361,0),IF('CLINs &amp; Ceiling Rates'!$D$242="F&amp;E",'Labor Loading Matrix'!M361,0),IF('CLINs &amp; Ceiling Rates'!$D$243="F&amp;E",'Labor Loading Matrix'!N361,0),IF('CLINs &amp; Ceiling Rates'!$D$244="F&amp;E",'Labor Loading Matrix'!O361,0),IF('CLINs &amp; Ceiling Rates'!$D$245="F&amp;E",'Labor Loading Matrix'!P361,0),IF('CLINs &amp; Ceiling Rates'!$D$246="F&amp;E",'Labor Loading Matrix'!Q361,0),IF('CLINs &amp; Ceiling Rates'!$D$247="F&amp;E",'Labor Loading Matrix'!R361,0),IF('CLINs &amp; Ceiling Rates'!$D$248="F&amp;E",'Labor Loading Matrix'!S361,0),IF('CLINs &amp; Ceiling Rates'!$D$249="F&amp;E",'Labor Loading Matrix'!T361,0),IF('CLINs &amp; Ceiling Rates'!$D$250="F&amp;E",'Labor Loading Matrix'!U361,0),IF('CLINs &amp; Ceiling Rates'!$D$251="F&amp;E",'Labor Loading Matrix'!V361,0),IF('CLINs &amp; Ceiling Rates'!$D$252="F&amp;E",'Labor Loading Matrix'!W361,0),IF('CLINs &amp; Ceiling Rates'!$D$253="F&amp;E",'Labor Loading Matrix'!X361,0),IF('CLINs &amp; Ceiling Rates'!$D$254="F&amp;E",'Labor Loading Matrix'!Y361,0),IF('CLINs &amp; Ceiling Rates'!$D$255="F&amp;E",'Labor Loading Matrix'!Z361,0),IF('CLINs &amp; Ceiling Rates'!$D$256="F&amp;E",'Labor Loading Matrix'!AA361,0))</f>
        <v>0</v>
      </c>
      <c r="G361" s="175">
        <f>SUM(IF('CLINs &amp; Ceiling Rates'!$D$237="R&amp;D",'Labor Loading Matrix'!H361,0),IF('CLINs &amp; Ceiling Rates'!$D$238="R&amp;D",'Labor Loading Matrix'!I361,0),IF('CLINs &amp; Ceiling Rates'!$D$239="R&amp;D",'Labor Loading Matrix'!J361,0),IF('CLINs &amp; Ceiling Rates'!$D$240="R&amp;D",'Labor Loading Matrix'!K361,0),IF('CLINs &amp; Ceiling Rates'!$D$241="R&amp;D",'Labor Loading Matrix'!L361,0),IF('CLINs &amp; Ceiling Rates'!$D$242="R&amp;D",'Labor Loading Matrix'!M361,0),IF('CLINs &amp; Ceiling Rates'!$D$243="R&amp;D",'Labor Loading Matrix'!N361,0),IF('CLINs &amp; Ceiling Rates'!$D$244="R&amp;D",'Labor Loading Matrix'!O361,0),IF('CLINs &amp; Ceiling Rates'!$D$245="R&amp;D",'Labor Loading Matrix'!P361,0),IF('CLINs &amp; Ceiling Rates'!$D$246="R&amp;D",'Labor Loading Matrix'!Q361,0),IF('CLINs &amp; Ceiling Rates'!$D$247="R&amp;D",'Labor Loading Matrix'!R361,0),IF('CLINs &amp; Ceiling Rates'!$D$248="R&amp;D",'Labor Loading Matrix'!S361,0),IF('CLINs &amp; Ceiling Rates'!$D$249="R&amp;D",'Labor Loading Matrix'!T361,0),IF('CLINs &amp; Ceiling Rates'!$D$250="R&amp;D",'Labor Loading Matrix'!U361,0),IF('CLINs &amp; Ceiling Rates'!$D$251="R&amp;D",'Labor Loading Matrix'!V361,0),IF('CLINs &amp; Ceiling Rates'!$D$252="R&amp;D",'Labor Loading Matrix'!W361,0),IF('CLINs &amp; Ceiling Rates'!$D$253="R&amp;D",'Labor Loading Matrix'!X361,0),IF('CLINs &amp; Ceiling Rates'!$D$254="R&amp;D",'Labor Loading Matrix'!Y361,0),IF('CLINs &amp; Ceiling Rates'!$D$255="R&amp;D",'Labor Loading Matrix'!Z361,0),IF('CLINs &amp; Ceiling Rates'!$D$256="R&amp;D",'Labor Loading Matrix'!AA361,0))</f>
        <v>0</v>
      </c>
      <c r="H361" s="136"/>
      <c r="I361" s="136"/>
      <c r="J361" s="136"/>
      <c r="K361" s="136"/>
      <c r="L361" s="136"/>
      <c r="M361" s="136"/>
      <c r="N361" s="136"/>
      <c r="O361" s="136"/>
      <c r="P361" s="136"/>
      <c r="Q361" s="136"/>
      <c r="R361" s="136"/>
      <c r="S361" s="136"/>
      <c r="T361" s="136"/>
      <c r="U361" s="136"/>
      <c r="V361" s="136"/>
      <c r="W361" s="136"/>
      <c r="X361" s="136"/>
      <c r="Y361" s="136"/>
      <c r="Z361" s="136"/>
      <c r="AA361" s="136"/>
    </row>
    <row r="362" spans="1:27" s="73" customFormat="1" ht="13.8" hidden="1" x14ac:dyDescent="0.25">
      <c r="A362" s="173">
        <f>'CLINs &amp; Ceiling Rates'!B149</f>
        <v>0</v>
      </c>
      <c r="B362" s="173">
        <f>'CLINs &amp; Ceiling Rates'!C149</f>
        <v>0</v>
      </c>
      <c r="C362" s="174" t="str">
        <f>'CLINs &amp; Ceiling Rates'!$G149</f>
        <v/>
      </c>
      <c r="D362" s="211">
        <f>IF('CLINs &amp; Ceiling Rates'!D378="",SUM('Labor Loading Matrix'!H362:AA362),SUM(E362:F362))</f>
        <v>0</v>
      </c>
      <c r="E362" s="175">
        <f>SUM(IF('CLINs &amp; Ceiling Rates'!$D$237="OPS",'Labor Loading Matrix'!H362,0),IF('CLINs &amp; Ceiling Rates'!$D$238="OPS",'Labor Loading Matrix'!I362,0),IF('CLINs &amp; Ceiling Rates'!$D$239="OPS",'Labor Loading Matrix'!J362,0),IF('CLINs &amp; Ceiling Rates'!$D$240="OPS",'Labor Loading Matrix'!K362,0),IF('CLINs &amp; Ceiling Rates'!$D$241="OPS",'Labor Loading Matrix'!L362,0),IF('CLINs &amp; Ceiling Rates'!$D$242="OPS",'Labor Loading Matrix'!M362,0),IF('CLINs &amp; Ceiling Rates'!$D$243="OPS",'Labor Loading Matrix'!N362,0),IF('CLINs &amp; Ceiling Rates'!$D$244="OPS",'Labor Loading Matrix'!O362,0),IF('CLINs &amp; Ceiling Rates'!$D$245="OPS",'Labor Loading Matrix'!P362,0),IF('CLINs &amp; Ceiling Rates'!$D$246="OPS",'Labor Loading Matrix'!Q362,0),IF('CLINs &amp; Ceiling Rates'!$D$247="OPS",'Labor Loading Matrix'!R362,0),IF('CLINs &amp; Ceiling Rates'!$D$248="OPS",'Labor Loading Matrix'!S362,0),IF('CLINs &amp; Ceiling Rates'!$D$249="OPS",'Labor Loading Matrix'!T362,0),IF('CLINs &amp; Ceiling Rates'!$D$250="OPS",'Labor Loading Matrix'!U362,0),IF('CLINs &amp; Ceiling Rates'!$D$251="OPS",'Labor Loading Matrix'!V362,0),IF('CLINs &amp; Ceiling Rates'!$D$252="OPS",'Labor Loading Matrix'!W362,0),IF('CLINs &amp; Ceiling Rates'!$D$253="OPS",'Labor Loading Matrix'!X362,0),IF('CLINs &amp; Ceiling Rates'!$D$254="OPS",'Labor Loading Matrix'!Y362,0),IF('CLINs &amp; Ceiling Rates'!$D$255="OPS",'Labor Loading Matrix'!Z362,0),IF('CLINs &amp; Ceiling Rates'!$D$256="OPS",'Labor Loading Matrix'!AA362,0))</f>
        <v>0</v>
      </c>
      <c r="F362" s="175">
        <f>SUM(IF('CLINs &amp; Ceiling Rates'!$D$237="F&amp;E",'Labor Loading Matrix'!H362,0),IF('CLINs &amp; Ceiling Rates'!$D$238="F&amp;E",'Labor Loading Matrix'!I362,0),IF('CLINs &amp; Ceiling Rates'!$D$239="F&amp;E",'Labor Loading Matrix'!J362,0),IF('CLINs &amp; Ceiling Rates'!$D$240="F&amp;E",'Labor Loading Matrix'!K362,0),IF('CLINs &amp; Ceiling Rates'!$D$241="F&amp;E",'Labor Loading Matrix'!L362,0),IF('CLINs &amp; Ceiling Rates'!$D$242="F&amp;E",'Labor Loading Matrix'!M362,0),IF('CLINs &amp; Ceiling Rates'!$D$243="F&amp;E",'Labor Loading Matrix'!N362,0),IF('CLINs &amp; Ceiling Rates'!$D$244="F&amp;E",'Labor Loading Matrix'!O362,0),IF('CLINs &amp; Ceiling Rates'!$D$245="F&amp;E",'Labor Loading Matrix'!P362,0),IF('CLINs &amp; Ceiling Rates'!$D$246="F&amp;E",'Labor Loading Matrix'!Q362,0),IF('CLINs &amp; Ceiling Rates'!$D$247="F&amp;E",'Labor Loading Matrix'!R362,0),IF('CLINs &amp; Ceiling Rates'!$D$248="F&amp;E",'Labor Loading Matrix'!S362,0),IF('CLINs &amp; Ceiling Rates'!$D$249="F&amp;E",'Labor Loading Matrix'!T362,0),IF('CLINs &amp; Ceiling Rates'!$D$250="F&amp;E",'Labor Loading Matrix'!U362,0),IF('CLINs &amp; Ceiling Rates'!$D$251="F&amp;E",'Labor Loading Matrix'!V362,0),IF('CLINs &amp; Ceiling Rates'!$D$252="F&amp;E",'Labor Loading Matrix'!W362,0),IF('CLINs &amp; Ceiling Rates'!$D$253="F&amp;E",'Labor Loading Matrix'!X362,0),IF('CLINs &amp; Ceiling Rates'!$D$254="F&amp;E",'Labor Loading Matrix'!Y362,0),IF('CLINs &amp; Ceiling Rates'!$D$255="F&amp;E",'Labor Loading Matrix'!Z362,0),IF('CLINs &amp; Ceiling Rates'!$D$256="F&amp;E",'Labor Loading Matrix'!AA362,0))</f>
        <v>0</v>
      </c>
      <c r="G362" s="175">
        <f>SUM(IF('CLINs &amp; Ceiling Rates'!$D$237="R&amp;D",'Labor Loading Matrix'!H362,0),IF('CLINs &amp; Ceiling Rates'!$D$238="R&amp;D",'Labor Loading Matrix'!I362,0),IF('CLINs &amp; Ceiling Rates'!$D$239="R&amp;D",'Labor Loading Matrix'!J362,0),IF('CLINs &amp; Ceiling Rates'!$D$240="R&amp;D",'Labor Loading Matrix'!K362,0),IF('CLINs &amp; Ceiling Rates'!$D$241="R&amp;D",'Labor Loading Matrix'!L362,0),IF('CLINs &amp; Ceiling Rates'!$D$242="R&amp;D",'Labor Loading Matrix'!M362,0),IF('CLINs &amp; Ceiling Rates'!$D$243="R&amp;D",'Labor Loading Matrix'!N362,0),IF('CLINs &amp; Ceiling Rates'!$D$244="R&amp;D",'Labor Loading Matrix'!O362,0),IF('CLINs &amp; Ceiling Rates'!$D$245="R&amp;D",'Labor Loading Matrix'!P362,0),IF('CLINs &amp; Ceiling Rates'!$D$246="R&amp;D",'Labor Loading Matrix'!Q362,0),IF('CLINs &amp; Ceiling Rates'!$D$247="R&amp;D",'Labor Loading Matrix'!R362,0),IF('CLINs &amp; Ceiling Rates'!$D$248="R&amp;D",'Labor Loading Matrix'!S362,0),IF('CLINs &amp; Ceiling Rates'!$D$249="R&amp;D",'Labor Loading Matrix'!T362,0),IF('CLINs &amp; Ceiling Rates'!$D$250="R&amp;D",'Labor Loading Matrix'!U362,0),IF('CLINs &amp; Ceiling Rates'!$D$251="R&amp;D",'Labor Loading Matrix'!V362,0),IF('CLINs &amp; Ceiling Rates'!$D$252="R&amp;D",'Labor Loading Matrix'!W362,0),IF('CLINs &amp; Ceiling Rates'!$D$253="R&amp;D",'Labor Loading Matrix'!X362,0),IF('CLINs &amp; Ceiling Rates'!$D$254="R&amp;D",'Labor Loading Matrix'!Y362,0),IF('CLINs &amp; Ceiling Rates'!$D$255="R&amp;D",'Labor Loading Matrix'!Z362,0),IF('CLINs &amp; Ceiling Rates'!$D$256="R&amp;D",'Labor Loading Matrix'!AA362,0))</f>
        <v>0</v>
      </c>
      <c r="H362" s="136"/>
      <c r="I362" s="136"/>
      <c r="J362" s="136"/>
      <c r="K362" s="136"/>
      <c r="L362" s="136"/>
      <c r="M362" s="136"/>
      <c r="N362" s="136"/>
      <c r="O362" s="136"/>
      <c r="P362" s="136"/>
      <c r="Q362" s="136"/>
      <c r="R362" s="136"/>
      <c r="S362" s="136"/>
      <c r="T362" s="136"/>
      <c r="U362" s="136"/>
      <c r="V362" s="136"/>
      <c r="W362" s="136"/>
      <c r="X362" s="136"/>
      <c r="Y362" s="136"/>
      <c r="Z362" s="136"/>
      <c r="AA362" s="136"/>
    </row>
    <row r="363" spans="1:27" s="73" customFormat="1" ht="18" hidden="1" customHeight="1" x14ac:dyDescent="0.25">
      <c r="A363" s="173">
        <f>'CLINs &amp; Ceiling Rates'!B150</f>
        <v>0</v>
      </c>
      <c r="B363" s="173">
        <f>'CLINs &amp; Ceiling Rates'!C150</f>
        <v>0</v>
      </c>
      <c r="C363" s="174" t="str">
        <f>'CLINs &amp; Ceiling Rates'!$G150</f>
        <v/>
      </c>
      <c r="D363" s="211">
        <f>IF('CLINs &amp; Ceiling Rates'!D379="",SUM('Labor Loading Matrix'!H363:AA363),SUM(E363:F363))</f>
        <v>0</v>
      </c>
      <c r="E363" s="175">
        <f>SUM(IF('CLINs &amp; Ceiling Rates'!$D$237="OPS",'Labor Loading Matrix'!H363,0),IF('CLINs &amp; Ceiling Rates'!$D$238="OPS",'Labor Loading Matrix'!I363,0),IF('CLINs &amp; Ceiling Rates'!$D$239="OPS",'Labor Loading Matrix'!J363,0),IF('CLINs &amp; Ceiling Rates'!$D$240="OPS",'Labor Loading Matrix'!K363,0),IF('CLINs &amp; Ceiling Rates'!$D$241="OPS",'Labor Loading Matrix'!L363,0),IF('CLINs &amp; Ceiling Rates'!$D$242="OPS",'Labor Loading Matrix'!M363,0),IF('CLINs &amp; Ceiling Rates'!$D$243="OPS",'Labor Loading Matrix'!N363,0),IF('CLINs &amp; Ceiling Rates'!$D$244="OPS",'Labor Loading Matrix'!O363,0),IF('CLINs &amp; Ceiling Rates'!$D$245="OPS",'Labor Loading Matrix'!P363,0),IF('CLINs &amp; Ceiling Rates'!$D$246="OPS",'Labor Loading Matrix'!Q363,0),IF('CLINs &amp; Ceiling Rates'!$D$247="OPS",'Labor Loading Matrix'!R363,0),IF('CLINs &amp; Ceiling Rates'!$D$248="OPS",'Labor Loading Matrix'!S363,0),IF('CLINs &amp; Ceiling Rates'!$D$249="OPS",'Labor Loading Matrix'!T363,0),IF('CLINs &amp; Ceiling Rates'!$D$250="OPS",'Labor Loading Matrix'!U363,0),IF('CLINs &amp; Ceiling Rates'!$D$251="OPS",'Labor Loading Matrix'!V363,0),IF('CLINs &amp; Ceiling Rates'!$D$252="OPS",'Labor Loading Matrix'!W363,0),IF('CLINs &amp; Ceiling Rates'!$D$253="OPS",'Labor Loading Matrix'!X363,0),IF('CLINs &amp; Ceiling Rates'!$D$254="OPS",'Labor Loading Matrix'!Y363,0),IF('CLINs &amp; Ceiling Rates'!$D$255="OPS",'Labor Loading Matrix'!Z363,0),IF('CLINs &amp; Ceiling Rates'!$D$256="OPS",'Labor Loading Matrix'!AA363,0))</f>
        <v>0</v>
      </c>
      <c r="F363" s="175">
        <f>SUM(IF('CLINs &amp; Ceiling Rates'!$D$237="F&amp;E",'Labor Loading Matrix'!H363,0),IF('CLINs &amp; Ceiling Rates'!$D$238="F&amp;E",'Labor Loading Matrix'!I363,0),IF('CLINs &amp; Ceiling Rates'!$D$239="F&amp;E",'Labor Loading Matrix'!J363,0),IF('CLINs &amp; Ceiling Rates'!$D$240="F&amp;E",'Labor Loading Matrix'!K363,0),IF('CLINs &amp; Ceiling Rates'!$D$241="F&amp;E",'Labor Loading Matrix'!L363,0),IF('CLINs &amp; Ceiling Rates'!$D$242="F&amp;E",'Labor Loading Matrix'!M363,0),IF('CLINs &amp; Ceiling Rates'!$D$243="F&amp;E",'Labor Loading Matrix'!N363,0),IF('CLINs &amp; Ceiling Rates'!$D$244="F&amp;E",'Labor Loading Matrix'!O363,0),IF('CLINs &amp; Ceiling Rates'!$D$245="F&amp;E",'Labor Loading Matrix'!P363,0),IF('CLINs &amp; Ceiling Rates'!$D$246="F&amp;E",'Labor Loading Matrix'!Q363,0),IF('CLINs &amp; Ceiling Rates'!$D$247="F&amp;E",'Labor Loading Matrix'!R363,0),IF('CLINs &amp; Ceiling Rates'!$D$248="F&amp;E",'Labor Loading Matrix'!S363,0),IF('CLINs &amp; Ceiling Rates'!$D$249="F&amp;E",'Labor Loading Matrix'!T363,0),IF('CLINs &amp; Ceiling Rates'!$D$250="F&amp;E",'Labor Loading Matrix'!U363,0),IF('CLINs &amp; Ceiling Rates'!$D$251="F&amp;E",'Labor Loading Matrix'!V363,0),IF('CLINs &amp; Ceiling Rates'!$D$252="F&amp;E",'Labor Loading Matrix'!W363,0),IF('CLINs &amp; Ceiling Rates'!$D$253="F&amp;E",'Labor Loading Matrix'!X363,0),IF('CLINs &amp; Ceiling Rates'!$D$254="F&amp;E",'Labor Loading Matrix'!Y363,0),IF('CLINs &amp; Ceiling Rates'!$D$255="F&amp;E",'Labor Loading Matrix'!Z363,0),IF('CLINs &amp; Ceiling Rates'!$D$256="F&amp;E",'Labor Loading Matrix'!AA363,0))</f>
        <v>0</v>
      </c>
      <c r="G363" s="175">
        <f>SUM(IF('CLINs &amp; Ceiling Rates'!$D$237="R&amp;D",'Labor Loading Matrix'!H363,0),IF('CLINs &amp; Ceiling Rates'!$D$238="R&amp;D",'Labor Loading Matrix'!I363,0),IF('CLINs &amp; Ceiling Rates'!$D$239="R&amp;D",'Labor Loading Matrix'!J363,0),IF('CLINs &amp; Ceiling Rates'!$D$240="R&amp;D",'Labor Loading Matrix'!K363,0),IF('CLINs &amp; Ceiling Rates'!$D$241="R&amp;D",'Labor Loading Matrix'!L363,0),IF('CLINs &amp; Ceiling Rates'!$D$242="R&amp;D",'Labor Loading Matrix'!M363,0),IF('CLINs &amp; Ceiling Rates'!$D$243="R&amp;D",'Labor Loading Matrix'!N363,0),IF('CLINs &amp; Ceiling Rates'!$D$244="R&amp;D",'Labor Loading Matrix'!O363,0),IF('CLINs &amp; Ceiling Rates'!$D$245="R&amp;D",'Labor Loading Matrix'!P363,0),IF('CLINs &amp; Ceiling Rates'!$D$246="R&amp;D",'Labor Loading Matrix'!Q363,0),IF('CLINs &amp; Ceiling Rates'!$D$247="R&amp;D",'Labor Loading Matrix'!R363,0),IF('CLINs &amp; Ceiling Rates'!$D$248="R&amp;D",'Labor Loading Matrix'!S363,0),IF('CLINs &amp; Ceiling Rates'!$D$249="R&amp;D",'Labor Loading Matrix'!T363,0),IF('CLINs &amp; Ceiling Rates'!$D$250="R&amp;D",'Labor Loading Matrix'!U363,0),IF('CLINs &amp; Ceiling Rates'!$D$251="R&amp;D",'Labor Loading Matrix'!V363,0),IF('CLINs &amp; Ceiling Rates'!$D$252="R&amp;D",'Labor Loading Matrix'!W363,0),IF('CLINs &amp; Ceiling Rates'!$D$253="R&amp;D",'Labor Loading Matrix'!X363,0),IF('CLINs &amp; Ceiling Rates'!$D$254="R&amp;D",'Labor Loading Matrix'!Y363,0),IF('CLINs &amp; Ceiling Rates'!$D$255="R&amp;D",'Labor Loading Matrix'!Z363,0),IF('CLINs &amp; Ceiling Rates'!$D$256="R&amp;D",'Labor Loading Matrix'!AA363,0))</f>
        <v>0</v>
      </c>
      <c r="H363" s="136"/>
      <c r="I363" s="136"/>
      <c r="J363" s="136"/>
      <c r="K363" s="136"/>
      <c r="L363" s="136"/>
      <c r="M363" s="136"/>
      <c r="N363" s="136"/>
      <c r="O363" s="136"/>
      <c r="P363" s="136"/>
      <c r="Q363" s="136"/>
      <c r="R363" s="136"/>
      <c r="S363" s="136"/>
      <c r="T363" s="136"/>
      <c r="U363" s="136"/>
      <c r="V363" s="136"/>
      <c r="W363" s="136"/>
      <c r="X363" s="136"/>
      <c r="Y363" s="136"/>
      <c r="Z363" s="136"/>
      <c r="AA363" s="136"/>
    </row>
    <row r="364" spans="1:27" s="73" customFormat="1" ht="18" hidden="1" customHeight="1" x14ac:dyDescent="0.25">
      <c r="A364" s="173">
        <f>'CLINs &amp; Ceiling Rates'!B151</f>
        <v>0</v>
      </c>
      <c r="B364" s="173">
        <f>'CLINs &amp; Ceiling Rates'!C151</f>
        <v>0</v>
      </c>
      <c r="C364" s="174" t="str">
        <f>'CLINs &amp; Ceiling Rates'!$G151</f>
        <v/>
      </c>
      <c r="D364" s="211">
        <f>IF('CLINs &amp; Ceiling Rates'!D380="",SUM('Labor Loading Matrix'!H364:AA364),SUM(E364:F364))</f>
        <v>0</v>
      </c>
      <c r="E364" s="175">
        <f>SUM(IF('CLINs &amp; Ceiling Rates'!$D$237="OPS",'Labor Loading Matrix'!H364,0),IF('CLINs &amp; Ceiling Rates'!$D$238="OPS",'Labor Loading Matrix'!I364,0),IF('CLINs &amp; Ceiling Rates'!$D$239="OPS",'Labor Loading Matrix'!J364,0),IF('CLINs &amp; Ceiling Rates'!$D$240="OPS",'Labor Loading Matrix'!K364,0),IF('CLINs &amp; Ceiling Rates'!$D$241="OPS",'Labor Loading Matrix'!L364,0),IF('CLINs &amp; Ceiling Rates'!$D$242="OPS",'Labor Loading Matrix'!M364,0),IF('CLINs &amp; Ceiling Rates'!$D$243="OPS",'Labor Loading Matrix'!N364,0),IF('CLINs &amp; Ceiling Rates'!$D$244="OPS",'Labor Loading Matrix'!O364,0),IF('CLINs &amp; Ceiling Rates'!$D$245="OPS",'Labor Loading Matrix'!P364,0),IF('CLINs &amp; Ceiling Rates'!$D$246="OPS",'Labor Loading Matrix'!Q364,0),IF('CLINs &amp; Ceiling Rates'!$D$247="OPS",'Labor Loading Matrix'!R364,0),IF('CLINs &amp; Ceiling Rates'!$D$248="OPS",'Labor Loading Matrix'!S364,0),IF('CLINs &amp; Ceiling Rates'!$D$249="OPS",'Labor Loading Matrix'!T364,0),IF('CLINs &amp; Ceiling Rates'!$D$250="OPS",'Labor Loading Matrix'!U364,0),IF('CLINs &amp; Ceiling Rates'!$D$251="OPS",'Labor Loading Matrix'!V364,0),IF('CLINs &amp; Ceiling Rates'!$D$252="OPS",'Labor Loading Matrix'!W364,0),IF('CLINs &amp; Ceiling Rates'!$D$253="OPS",'Labor Loading Matrix'!X364,0),IF('CLINs &amp; Ceiling Rates'!$D$254="OPS",'Labor Loading Matrix'!Y364,0),IF('CLINs &amp; Ceiling Rates'!$D$255="OPS",'Labor Loading Matrix'!Z364,0),IF('CLINs &amp; Ceiling Rates'!$D$256="OPS",'Labor Loading Matrix'!AA364,0))</f>
        <v>0</v>
      </c>
      <c r="F364" s="175">
        <f>SUM(IF('CLINs &amp; Ceiling Rates'!$D$237="F&amp;E",'Labor Loading Matrix'!H364,0),IF('CLINs &amp; Ceiling Rates'!$D$238="F&amp;E",'Labor Loading Matrix'!I364,0),IF('CLINs &amp; Ceiling Rates'!$D$239="F&amp;E",'Labor Loading Matrix'!J364,0),IF('CLINs &amp; Ceiling Rates'!$D$240="F&amp;E",'Labor Loading Matrix'!K364,0),IF('CLINs &amp; Ceiling Rates'!$D$241="F&amp;E",'Labor Loading Matrix'!L364,0),IF('CLINs &amp; Ceiling Rates'!$D$242="F&amp;E",'Labor Loading Matrix'!M364,0),IF('CLINs &amp; Ceiling Rates'!$D$243="F&amp;E",'Labor Loading Matrix'!N364,0),IF('CLINs &amp; Ceiling Rates'!$D$244="F&amp;E",'Labor Loading Matrix'!O364,0),IF('CLINs &amp; Ceiling Rates'!$D$245="F&amp;E",'Labor Loading Matrix'!P364,0),IF('CLINs &amp; Ceiling Rates'!$D$246="F&amp;E",'Labor Loading Matrix'!Q364,0),IF('CLINs &amp; Ceiling Rates'!$D$247="F&amp;E",'Labor Loading Matrix'!R364,0),IF('CLINs &amp; Ceiling Rates'!$D$248="F&amp;E",'Labor Loading Matrix'!S364,0),IF('CLINs &amp; Ceiling Rates'!$D$249="F&amp;E",'Labor Loading Matrix'!T364,0),IF('CLINs &amp; Ceiling Rates'!$D$250="F&amp;E",'Labor Loading Matrix'!U364,0),IF('CLINs &amp; Ceiling Rates'!$D$251="F&amp;E",'Labor Loading Matrix'!V364,0),IF('CLINs &amp; Ceiling Rates'!$D$252="F&amp;E",'Labor Loading Matrix'!W364,0),IF('CLINs &amp; Ceiling Rates'!$D$253="F&amp;E",'Labor Loading Matrix'!X364,0),IF('CLINs &amp; Ceiling Rates'!$D$254="F&amp;E",'Labor Loading Matrix'!Y364,0),IF('CLINs &amp; Ceiling Rates'!$D$255="F&amp;E",'Labor Loading Matrix'!Z364,0),IF('CLINs &amp; Ceiling Rates'!$D$256="F&amp;E",'Labor Loading Matrix'!AA364,0))</f>
        <v>0</v>
      </c>
      <c r="G364" s="175">
        <f>SUM(IF('CLINs &amp; Ceiling Rates'!$D$237="R&amp;D",'Labor Loading Matrix'!H364,0),IF('CLINs &amp; Ceiling Rates'!$D$238="R&amp;D",'Labor Loading Matrix'!I364,0),IF('CLINs &amp; Ceiling Rates'!$D$239="R&amp;D",'Labor Loading Matrix'!J364,0),IF('CLINs &amp; Ceiling Rates'!$D$240="R&amp;D",'Labor Loading Matrix'!K364,0),IF('CLINs &amp; Ceiling Rates'!$D$241="R&amp;D",'Labor Loading Matrix'!L364,0),IF('CLINs &amp; Ceiling Rates'!$D$242="R&amp;D",'Labor Loading Matrix'!M364,0),IF('CLINs &amp; Ceiling Rates'!$D$243="R&amp;D",'Labor Loading Matrix'!N364,0),IF('CLINs &amp; Ceiling Rates'!$D$244="R&amp;D",'Labor Loading Matrix'!O364,0),IF('CLINs &amp; Ceiling Rates'!$D$245="R&amp;D",'Labor Loading Matrix'!P364,0),IF('CLINs &amp; Ceiling Rates'!$D$246="R&amp;D",'Labor Loading Matrix'!Q364,0),IF('CLINs &amp; Ceiling Rates'!$D$247="R&amp;D",'Labor Loading Matrix'!R364,0),IF('CLINs &amp; Ceiling Rates'!$D$248="R&amp;D",'Labor Loading Matrix'!S364,0),IF('CLINs &amp; Ceiling Rates'!$D$249="R&amp;D",'Labor Loading Matrix'!T364,0),IF('CLINs &amp; Ceiling Rates'!$D$250="R&amp;D",'Labor Loading Matrix'!U364,0),IF('CLINs &amp; Ceiling Rates'!$D$251="R&amp;D",'Labor Loading Matrix'!V364,0),IF('CLINs &amp; Ceiling Rates'!$D$252="R&amp;D",'Labor Loading Matrix'!W364,0),IF('CLINs &amp; Ceiling Rates'!$D$253="R&amp;D",'Labor Loading Matrix'!X364,0),IF('CLINs &amp; Ceiling Rates'!$D$254="R&amp;D",'Labor Loading Matrix'!Y364,0),IF('CLINs &amp; Ceiling Rates'!$D$255="R&amp;D",'Labor Loading Matrix'!Z364,0),IF('CLINs &amp; Ceiling Rates'!$D$256="R&amp;D",'Labor Loading Matrix'!AA364,0))</f>
        <v>0</v>
      </c>
      <c r="H364" s="136"/>
      <c r="I364" s="136"/>
      <c r="J364" s="136"/>
      <c r="K364" s="136"/>
      <c r="L364" s="136"/>
      <c r="M364" s="136"/>
      <c r="N364" s="136"/>
      <c r="O364" s="136"/>
      <c r="P364" s="136"/>
      <c r="Q364" s="136"/>
      <c r="R364" s="136"/>
      <c r="S364" s="136"/>
      <c r="T364" s="136"/>
      <c r="U364" s="136"/>
      <c r="V364" s="136"/>
      <c r="W364" s="136"/>
      <c r="X364" s="136"/>
      <c r="Y364" s="136"/>
      <c r="Z364" s="136"/>
      <c r="AA364" s="136"/>
    </row>
    <row r="365" spans="1:27" s="73" customFormat="1" ht="18" hidden="1" customHeight="1" x14ac:dyDescent="0.25">
      <c r="A365" s="173">
        <f>'CLINs &amp; Ceiling Rates'!B152</f>
        <v>0</v>
      </c>
      <c r="B365" s="173">
        <f>'CLINs &amp; Ceiling Rates'!C152</f>
        <v>0</v>
      </c>
      <c r="C365" s="174" t="str">
        <f>'CLINs &amp; Ceiling Rates'!$G152</f>
        <v/>
      </c>
      <c r="D365" s="211">
        <f>IF('CLINs &amp; Ceiling Rates'!D381="",SUM('Labor Loading Matrix'!H365:AA365),SUM(E365:F365))</f>
        <v>0</v>
      </c>
      <c r="E365" s="175">
        <f>SUM(IF('CLINs &amp; Ceiling Rates'!$D$237="OPS",'Labor Loading Matrix'!H365,0),IF('CLINs &amp; Ceiling Rates'!$D$238="OPS",'Labor Loading Matrix'!I365,0),IF('CLINs &amp; Ceiling Rates'!$D$239="OPS",'Labor Loading Matrix'!J365,0),IF('CLINs &amp; Ceiling Rates'!$D$240="OPS",'Labor Loading Matrix'!K365,0),IF('CLINs &amp; Ceiling Rates'!$D$241="OPS",'Labor Loading Matrix'!L365,0),IF('CLINs &amp; Ceiling Rates'!$D$242="OPS",'Labor Loading Matrix'!M365,0),IF('CLINs &amp; Ceiling Rates'!$D$243="OPS",'Labor Loading Matrix'!N365,0),IF('CLINs &amp; Ceiling Rates'!$D$244="OPS",'Labor Loading Matrix'!O365,0),IF('CLINs &amp; Ceiling Rates'!$D$245="OPS",'Labor Loading Matrix'!P365,0),IF('CLINs &amp; Ceiling Rates'!$D$246="OPS",'Labor Loading Matrix'!Q365,0),IF('CLINs &amp; Ceiling Rates'!$D$247="OPS",'Labor Loading Matrix'!R365,0),IF('CLINs &amp; Ceiling Rates'!$D$248="OPS",'Labor Loading Matrix'!S365,0),IF('CLINs &amp; Ceiling Rates'!$D$249="OPS",'Labor Loading Matrix'!T365,0),IF('CLINs &amp; Ceiling Rates'!$D$250="OPS",'Labor Loading Matrix'!U365,0),IF('CLINs &amp; Ceiling Rates'!$D$251="OPS",'Labor Loading Matrix'!V365,0),IF('CLINs &amp; Ceiling Rates'!$D$252="OPS",'Labor Loading Matrix'!W365,0),IF('CLINs &amp; Ceiling Rates'!$D$253="OPS",'Labor Loading Matrix'!X365,0),IF('CLINs &amp; Ceiling Rates'!$D$254="OPS",'Labor Loading Matrix'!Y365,0),IF('CLINs &amp; Ceiling Rates'!$D$255="OPS",'Labor Loading Matrix'!Z365,0),IF('CLINs &amp; Ceiling Rates'!$D$256="OPS",'Labor Loading Matrix'!AA365,0))</f>
        <v>0</v>
      </c>
      <c r="F365" s="175">
        <f>SUM(IF('CLINs &amp; Ceiling Rates'!$D$237="F&amp;E",'Labor Loading Matrix'!H365,0),IF('CLINs &amp; Ceiling Rates'!$D$238="F&amp;E",'Labor Loading Matrix'!I365,0),IF('CLINs &amp; Ceiling Rates'!$D$239="F&amp;E",'Labor Loading Matrix'!J365,0),IF('CLINs &amp; Ceiling Rates'!$D$240="F&amp;E",'Labor Loading Matrix'!K365,0),IF('CLINs &amp; Ceiling Rates'!$D$241="F&amp;E",'Labor Loading Matrix'!L365,0),IF('CLINs &amp; Ceiling Rates'!$D$242="F&amp;E",'Labor Loading Matrix'!M365,0),IF('CLINs &amp; Ceiling Rates'!$D$243="F&amp;E",'Labor Loading Matrix'!N365,0),IF('CLINs &amp; Ceiling Rates'!$D$244="F&amp;E",'Labor Loading Matrix'!O365,0),IF('CLINs &amp; Ceiling Rates'!$D$245="F&amp;E",'Labor Loading Matrix'!P365,0),IF('CLINs &amp; Ceiling Rates'!$D$246="F&amp;E",'Labor Loading Matrix'!Q365,0),IF('CLINs &amp; Ceiling Rates'!$D$247="F&amp;E",'Labor Loading Matrix'!R365,0),IF('CLINs &amp; Ceiling Rates'!$D$248="F&amp;E",'Labor Loading Matrix'!S365,0),IF('CLINs &amp; Ceiling Rates'!$D$249="F&amp;E",'Labor Loading Matrix'!T365,0),IF('CLINs &amp; Ceiling Rates'!$D$250="F&amp;E",'Labor Loading Matrix'!U365,0),IF('CLINs &amp; Ceiling Rates'!$D$251="F&amp;E",'Labor Loading Matrix'!V365,0),IF('CLINs &amp; Ceiling Rates'!$D$252="F&amp;E",'Labor Loading Matrix'!W365,0),IF('CLINs &amp; Ceiling Rates'!$D$253="F&amp;E",'Labor Loading Matrix'!X365,0),IF('CLINs &amp; Ceiling Rates'!$D$254="F&amp;E",'Labor Loading Matrix'!Y365,0),IF('CLINs &amp; Ceiling Rates'!$D$255="F&amp;E",'Labor Loading Matrix'!Z365,0),IF('CLINs &amp; Ceiling Rates'!$D$256="F&amp;E",'Labor Loading Matrix'!AA365,0))</f>
        <v>0</v>
      </c>
      <c r="G365" s="175">
        <f>SUM(IF('CLINs &amp; Ceiling Rates'!$D$237="R&amp;D",'Labor Loading Matrix'!H365,0),IF('CLINs &amp; Ceiling Rates'!$D$238="R&amp;D",'Labor Loading Matrix'!I365,0),IF('CLINs &amp; Ceiling Rates'!$D$239="R&amp;D",'Labor Loading Matrix'!J365,0),IF('CLINs &amp; Ceiling Rates'!$D$240="R&amp;D",'Labor Loading Matrix'!K365,0),IF('CLINs &amp; Ceiling Rates'!$D$241="R&amp;D",'Labor Loading Matrix'!L365,0),IF('CLINs &amp; Ceiling Rates'!$D$242="R&amp;D",'Labor Loading Matrix'!M365,0),IF('CLINs &amp; Ceiling Rates'!$D$243="R&amp;D",'Labor Loading Matrix'!N365,0),IF('CLINs &amp; Ceiling Rates'!$D$244="R&amp;D",'Labor Loading Matrix'!O365,0),IF('CLINs &amp; Ceiling Rates'!$D$245="R&amp;D",'Labor Loading Matrix'!P365,0),IF('CLINs &amp; Ceiling Rates'!$D$246="R&amp;D",'Labor Loading Matrix'!Q365,0),IF('CLINs &amp; Ceiling Rates'!$D$247="R&amp;D",'Labor Loading Matrix'!R365,0),IF('CLINs &amp; Ceiling Rates'!$D$248="R&amp;D",'Labor Loading Matrix'!S365,0),IF('CLINs &amp; Ceiling Rates'!$D$249="R&amp;D",'Labor Loading Matrix'!T365,0),IF('CLINs &amp; Ceiling Rates'!$D$250="R&amp;D",'Labor Loading Matrix'!U365,0),IF('CLINs &amp; Ceiling Rates'!$D$251="R&amp;D",'Labor Loading Matrix'!V365,0),IF('CLINs &amp; Ceiling Rates'!$D$252="R&amp;D",'Labor Loading Matrix'!W365,0),IF('CLINs &amp; Ceiling Rates'!$D$253="R&amp;D",'Labor Loading Matrix'!X365,0),IF('CLINs &amp; Ceiling Rates'!$D$254="R&amp;D",'Labor Loading Matrix'!Y365,0),IF('CLINs &amp; Ceiling Rates'!$D$255="R&amp;D",'Labor Loading Matrix'!Z365,0),IF('CLINs &amp; Ceiling Rates'!$D$256="R&amp;D",'Labor Loading Matrix'!AA365,0))</f>
        <v>0</v>
      </c>
      <c r="H365" s="136"/>
      <c r="I365" s="136"/>
      <c r="J365" s="136"/>
      <c r="K365" s="136"/>
      <c r="L365" s="136"/>
      <c r="M365" s="136"/>
      <c r="N365" s="136"/>
      <c r="O365" s="136"/>
      <c r="P365" s="136"/>
      <c r="Q365" s="136"/>
      <c r="R365" s="136"/>
      <c r="S365" s="136"/>
      <c r="T365" s="136"/>
      <c r="U365" s="136"/>
      <c r="V365" s="136"/>
      <c r="W365" s="136"/>
      <c r="X365" s="136"/>
      <c r="Y365" s="136"/>
      <c r="Z365" s="136"/>
      <c r="AA365" s="136"/>
    </row>
    <row r="366" spans="1:27" s="73" customFormat="1" ht="18" hidden="1" customHeight="1" x14ac:dyDescent="0.25">
      <c r="A366" s="173">
        <f>'CLINs &amp; Ceiling Rates'!B153</f>
        <v>0</v>
      </c>
      <c r="B366" s="173">
        <f>'CLINs &amp; Ceiling Rates'!C153</f>
        <v>0</v>
      </c>
      <c r="C366" s="174" t="str">
        <f>'CLINs &amp; Ceiling Rates'!$G153</f>
        <v/>
      </c>
      <c r="D366" s="211">
        <f>IF('CLINs &amp; Ceiling Rates'!D382="",SUM('Labor Loading Matrix'!H366:AA366),SUM(E366:F366))</f>
        <v>0</v>
      </c>
      <c r="E366" s="175">
        <f>SUM(IF('CLINs &amp; Ceiling Rates'!$D$237="OPS",'Labor Loading Matrix'!H366,0),IF('CLINs &amp; Ceiling Rates'!$D$238="OPS",'Labor Loading Matrix'!I366,0),IF('CLINs &amp; Ceiling Rates'!$D$239="OPS",'Labor Loading Matrix'!J366,0),IF('CLINs &amp; Ceiling Rates'!$D$240="OPS",'Labor Loading Matrix'!K366,0),IF('CLINs &amp; Ceiling Rates'!$D$241="OPS",'Labor Loading Matrix'!L366,0),IF('CLINs &amp; Ceiling Rates'!$D$242="OPS",'Labor Loading Matrix'!M366,0),IF('CLINs &amp; Ceiling Rates'!$D$243="OPS",'Labor Loading Matrix'!N366,0),IF('CLINs &amp; Ceiling Rates'!$D$244="OPS",'Labor Loading Matrix'!O366,0),IF('CLINs &amp; Ceiling Rates'!$D$245="OPS",'Labor Loading Matrix'!P366,0),IF('CLINs &amp; Ceiling Rates'!$D$246="OPS",'Labor Loading Matrix'!Q366,0),IF('CLINs &amp; Ceiling Rates'!$D$247="OPS",'Labor Loading Matrix'!R366,0),IF('CLINs &amp; Ceiling Rates'!$D$248="OPS",'Labor Loading Matrix'!S366,0),IF('CLINs &amp; Ceiling Rates'!$D$249="OPS",'Labor Loading Matrix'!T366,0),IF('CLINs &amp; Ceiling Rates'!$D$250="OPS",'Labor Loading Matrix'!U366,0),IF('CLINs &amp; Ceiling Rates'!$D$251="OPS",'Labor Loading Matrix'!V366,0),IF('CLINs &amp; Ceiling Rates'!$D$252="OPS",'Labor Loading Matrix'!W366,0),IF('CLINs &amp; Ceiling Rates'!$D$253="OPS",'Labor Loading Matrix'!X366,0),IF('CLINs &amp; Ceiling Rates'!$D$254="OPS",'Labor Loading Matrix'!Y366,0),IF('CLINs &amp; Ceiling Rates'!$D$255="OPS",'Labor Loading Matrix'!Z366,0),IF('CLINs &amp; Ceiling Rates'!$D$256="OPS",'Labor Loading Matrix'!AA366,0))</f>
        <v>0</v>
      </c>
      <c r="F366" s="175">
        <f>SUM(IF('CLINs &amp; Ceiling Rates'!$D$237="F&amp;E",'Labor Loading Matrix'!H366,0),IF('CLINs &amp; Ceiling Rates'!$D$238="F&amp;E",'Labor Loading Matrix'!I366,0),IF('CLINs &amp; Ceiling Rates'!$D$239="F&amp;E",'Labor Loading Matrix'!J366,0),IF('CLINs &amp; Ceiling Rates'!$D$240="F&amp;E",'Labor Loading Matrix'!K366,0),IF('CLINs &amp; Ceiling Rates'!$D$241="F&amp;E",'Labor Loading Matrix'!L366,0),IF('CLINs &amp; Ceiling Rates'!$D$242="F&amp;E",'Labor Loading Matrix'!M366,0),IF('CLINs &amp; Ceiling Rates'!$D$243="F&amp;E",'Labor Loading Matrix'!N366,0),IF('CLINs &amp; Ceiling Rates'!$D$244="F&amp;E",'Labor Loading Matrix'!O366,0),IF('CLINs &amp; Ceiling Rates'!$D$245="F&amp;E",'Labor Loading Matrix'!P366,0),IF('CLINs &amp; Ceiling Rates'!$D$246="F&amp;E",'Labor Loading Matrix'!Q366,0),IF('CLINs &amp; Ceiling Rates'!$D$247="F&amp;E",'Labor Loading Matrix'!R366,0),IF('CLINs &amp; Ceiling Rates'!$D$248="F&amp;E",'Labor Loading Matrix'!S366,0),IF('CLINs &amp; Ceiling Rates'!$D$249="F&amp;E",'Labor Loading Matrix'!T366,0),IF('CLINs &amp; Ceiling Rates'!$D$250="F&amp;E",'Labor Loading Matrix'!U366,0),IF('CLINs &amp; Ceiling Rates'!$D$251="F&amp;E",'Labor Loading Matrix'!V366,0),IF('CLINs &amp; Ceiling Rates'!$D$252="F&amp;E",'Labor Loading Matrix'!W366,0),IF('CLINs &amp; Ceiling Rates'!$D$253="F&amp;E",'Labor Loading Matrix'!X366,0),IF('CLINs &amp; Ceiling Rates'!$D$254="F&amp;E",'Labor Loading Matrix'!Y366,0),IF('CLINs &amp; Ceiling Rates'!$D$255="F&amp;E",'Labor Loading Matrix'!Z366,0),IF('CLINs &amp; Ceiling Rates'!$D$256="F&amp;E",'Labor Loading Matrix'!AA366,0))</f>
        <v>0</v>
      </c>
      <c r="G366" s="175">
        <f>SUM(IF('CLINs &amp; Ceiling Rates'!$D$237="R&amp;D",'Labor Loading Matrix'!H366,0),IF('CLINs &amp; Ceiling Rates'!$D$238="R&amp;D",'Labor Loading Matrix'!I366,0),IF('CLINs &amp; Ceiling Rates'!$D$239="R&amp;D",'Labor Loading Matrix'!J366,0),IF('CLINs &amp; Ceiling Rates'!$D$240="R&amp;D",'Labor Loading Matrix'!K366,0),IF('CLINs &amp; Ceiling Rates'!$D$241="R&amp;D",'Labor Loading Matrix'!L366,0),IF('CLINs &amp; Ceiling Rates'!$D$242="R&amp;D",'Labor Loading Matrix'!M366,0),IF('CLINs &amp; Ceiling Rates'!$D$243="R&amp;D",'Labor Loading Matrix'!N366,0),IF('CLINs &amp; Ceiling Rates'!$D$244="R&amp;D",'Labor Loading Matrix'!O366,0),IF('CLINs &amp; Ceiling Rates'!$D$245="R&amp;D",'Labor Loading Matrix'!P366,0),IF('CLINs &amp; Ceiling Rates'!$D$246="R&amp;D",'Labor Loading Matrix'!Q366,0),IF('CLINs &amp; Ceiling Rates'!$D$247="R&amp;D",'Labor Loading Matrix'!R366,0),IF('CLINs &amp; Ceiling Rates'!$D$248="R&amp;D",'Labor Loading Matrix'!S366,0),IF('CLINs &amp; Ceiling Rates'!$D$249="R&amp;D",'Labor Loading Matrix'!T366,0),IF('CLINs &amp; Ceiling Rates'!$D$250="R&amp;D",'Labor Loading Matrix'!U366,0),IF('CLINs &amp; Ceiling Rates'!$D$251="R&amp;D",'Labor Loading Matrix'!V366,0),IF('CLINs &amp; Ceiling Rates'!$D$252="R&amp;D",'Labor Loading Matrix'!W366,0),IF('CLINs &amp; Ceiling Rates'!$D$253="R&amp;D",'Labor Loading Matrix'!X366,0),IF('CLINs &amp; Ceiling Rates'!$D$254="R&amp;D",'Labor Loading Matrix'!Y366,0),IF('CLINs &amp; Ceiling Rates'!$D$255="R&amp;D",'Labor Loading Matrix'!Z366,0),IF('CLINs &amp; Ceiling Rates'!$D$256="R&amp;D",'Labor Loading Matrix'!AA366,0))</f>
        <v>0</v>
      </c>
      <c r="H366" s="136"/>
      <c r="I366" s="136"/>
      <c r="J366" s="136"/>
      <c r="K366" s="136"/>
      <c r="L366" s="136"/>
      <c r="M366" s="136"/>
      <c r="N366" s="136"/>
      <c r="O366" s="136"/>
      <c r="P366" s="136"/>
      <c r="Q366" s="136"/>
      <c r="R366" s="136"/>
      <c r="S366" s="136"/>
      <c r="T366" s="136"/>
      <c r="U366" s="136"/>
      <c r="V366" s="136"/>
      <c r="W366" s="136"/>
      <c r="X366" s="136"/>
      <c r="Y366" s="136"/>
      <c r="Z366" s="136"/>
      <c r="AA366" s="136"/>
    </row>
    <row r="367" spans="1:27" s="73" customFormat="1" ht="18" hidden="1" customHeight="1" x14ac:dyDescent="0.25">
      <c r="A367" s="173">
        <f>'CLINs &amp; Ceiling Rates'!B154</f>
        <v>0</v>
      </c>
      <c r="B367" s="173">
        <f>'CLINs &amp; Ceiling Rates'!C154</f>
        <v>0</v>
      </c>
      <c r="C367" s="174" t="str">
        <f>'CLINs &amp; Ceiling Rates'!$G154</f>
        <v/>
      </c>
      <c r="D367" s="211">
        <f>IF('CLINs &amp; Ceiling Rates'!D383="",SUM('Labor Loading Matrix'!H367:AA367),SUM(E367:F367))</f>
        <v>0</v>
      </c>
      <c r="E367" s="175">
        <f>SUM(IF('CLINs &amp; Ceiling Rates'!$D$237="OPS",'Labor Loading Matrix'!H367,0),IF('CLINs &amp; Ceiling Rates'!$D$238="OPS",'Labor Loading Matrix'!I367,0),IF('CLINs &amp; Ceiling Rates'!$D$239="OPS",'Labor Loading Matrix'!J367,0),IF('CLINs &amp; Ceiling Rates'!$D$240="OPS",'Labor Loading Matrix'!K367,0),IF('CLINs &amp; Ceiling Rates'!$D$241="OPS",'Labor Loading Matrix'!L367,0),IF('CLINs &amp; Ceiling Rates'!$D$242="OPS",'Labor Loading Matrix'!M367,0),IF('CLINs &amp; Ceiling Rates'!$D$243="OPS",'Labor Loading Matrix'!N367,0),IF('CLINs &amp; Ceiling Rates'!$D$244="OPS",'Labor Loading Matrix'!O367,0),IF('CLINs &amp; Ceiling Rates'!$D$245="OPS",'Labor Loading Matrix'!P367,0),IF('CLINs &amp; Ceiling Rates'!$D$246="OPS",'Labor Loading Matrix'!Q367,0),IF('CLINs &amp; Ceiling Rates'!$D$247="OPS",'Labor Loading Matrix'!R367,0),IF('CLINs &amp; Ceiling Rates'!$D$248="OPS",'Labor Loading Matrix'!S367,0),IF('CLINs &amp; Ceiling Rates'!$D$249="OPS",'Labor Loading Matrix'!T367,0),IF('CLINs &amp; Ceiling Rates'!$D$250="OPS",'Labor Loading Matrix'!U367,0),IF('CLINs &amp; Ceiling Rates'!$D$251="OPS",'Labor Loading Matrix'!V367,0),IF('CLINs &amp; Ceiling Rates'!$D$252="OPS",'Labor Loading Matrix'!W367,0),IF('CLINs &amp; Ceiling Rates'!$D$253="OPS",'Labor Loading Matrix'!X367,0),IF('CLINs &amp; Ceiling Rates'!$D$254="OPS",'Labor Loading Matrix'!Y367,0),IF('CLINs &amp; Ceiling Rates'!$D$255="OPS",'Labor Loading Matrix'!Z367,0),IF('CLINs &amp; Ceiling Rates'!$D$256="OPS",'Labor Loading Matrix'!AA367,0))</f>
        <v>0</v>
      </c>
      <c r="F367" s="175">
        <f>SUM(IF('CLINs &amp; Ceiling Rates'!$D$237="F&amp;E",'Labor Loading Matrix'!H367,0),IF('CLINs &amp; Ceiling Rates'!$D$238="F&amp;E",'Labor Loading Matrix'!I367,0),IF('CLINs &amp; Ceiling Rates'!$D$239="F&amp;E",'Labor Loading Matrix'!J367,0),IF('CLINs &amp; Ceiling Rates'!$D$240="F&amp;E",'Labor Loading Matrix'!K367,0),IF('CLINs &amp; Ceiling Rates'!$D$241="F&amp;E",'Labor Loading Matrix'!L367,0),IF('CLINs &amp; Ceiling Rates'!$D$242="F&amp;E",'Labor Loading Matrix'!M367,0),IF('CLINs &amp; Ceiling Rates'!$D$243="F&amp;E",'Labor Loading Matrix'!N367,0),IF('CLINs &amp; Ceiling Rates'!$D$244="F&amp;E",'Labor Loading Matrix'!O367,0),IF('CLINs &amp; Ceiling Rates'!$D$245="F&amp;E",'Labor Loading Matrix'!P367,0),IF('CLINs &amp; Ceiling Rates'!$D$246="F&amp;E",'Labor Loading Matrix'!Q367,0),IF('CLINs &amp; Ceiling Rates'!$D$247="F&amp;E",'Labor Loading Matrix'!R367,0),IF('CLINs &amp; Ceiling Rates'!$D$248="F&amp;E",'Labor Loading Matrix'!S367,0),IF('CLINs &amp; Ceiling Rates'!$D$249="F&amp;E",'Labor Loading Matrix'!T367,0),IF('CLINs &amp; Ceiling Rates'!$D$250="F&amp;E",'Labor Loading Matrix'!U367,0),IF('CLINs &amp; Ceiling Rates'!$D$251="F&amp;E",'Labor Loading Matrix'!V367,0),IF('CLINs &amp; Ceiling Rates'!$D$252="F&amp;E",'Labor Loading Matrix'!W367,0),IF('CLINs &amp; Ceiling Rates'!$D$253="F&amp;E",'Labor Loading Matrix'!X367,0),IF('CLINs &amp; Ceiling Rates'!$D$254="F&amp;E",'Labor Loading Matrix'!Y367,0),IF('CLINs &amp; Ceiling Rates'!$D$255="F&amp;E",'Labor Loading Matrix'!Z367,0),IF('CLINs &amp; Ceiling Rates'!$D$256="F&amp;E",'Labor Loading Matrix'!AA367,0))</f>
        <v>0</v>
      </c>
      <c r="G367" s="175">
        <f>SUM(IF('CLINs &amp; Ceiling Rates'!$D$237="R&amp;D",'Labor Loading Matrix'!H367,0),IF('CLINs &amp; Ceiling Rates'!$D$238="R&amp;D",'Labor Loading Matrix'!I367,0),IF('CLINs &amp; Ceiling Rates'!$D$239="R&amp;D",'Labor Loading Matrix'!J367,0),IF('CLINs &amp; Ceiling Rates'!$D$240="R&amp;D",'Labor Loading Matrix'!K367,0),IF('CLINs &amp; Ceiling Rates'!$D$241="R&amp;D",'Labor Loading Matrix'!L367,0),IF('CLINs &amp; Ceiling Rates'!$D$242="R&amp;D",'Labor Loading Matrix'!M367,0),IF('CLINs &amp; Ceiling Rates'!$D$243="R&amp;D",'Labor Loading Matrix'!N367,0),IF('CLINs &amp; Ceiling Rates'!$D$244="R&amp;D",'Labor Loading Matrix'!O367,0),IF('CLINs &amp; Ceiling Rates'!$D$245="R&amp;D",'Labor Loading Matrix'!P367,0),IF('CLINs &amp; Ceiling Rates'!$D$246="R&amp;D",'Labor Loading Matrix'!Q367,0),IF('CLINs &amp; Ceiling Rates'!$D$247="R&amp;D",'Labor Loading Matrix'!R367,0),IF('CLINs &amp; Ceiling Rates'!$D$248="R&amp;D",'Labor Loading Matrix'!S367,0),IF('CLINs &amp; Ceiling Rates'!$D$249="R&amp;D",'Labor Loading Matrix'!T367,0),IF('CLINs &amp; Ceiling Rates'!$D$250="R&amp;D",'Labor Loading Matrix'!U367,0),IF('CLINs &amp; Ceiling Rates'!$D$251="R&amp;D",'Labor Loading Matrix'!V367,0),IF('CLINs &amp; Ceiling Rates'!$D$252="R&amp;D",'Labor Loading Matrix'!W367,0),IF('CLINs &amp; Ceiling Rates'!$D$253="R&amp;D",'Labor Loading Matrix'!X367,0),IF('CLINs &amp; Ceiling Rates'!$D$254="R&amp;D",'Labor Loading Matrix'!Y367,0),IF('CLINs &amp; Ceiling Rates'!$D$255="R&amp;D",'Labor Loading Matrix'!Z367,0),IF('CLINs &amp; Ceiling Rates'!$D$256="R&amp;D",'Labor Loading Matrix'!AA367,0))</f>
        <v>0</v>
      </c>
      <c r="H367" s="136"/>
      <c r="I367" s="136"/>
      <c r="J367" s="136"/>
      <c r="K367" s="136"/>
      <c r="L367" s="136"/>
      <c r="M367" s="136"/>
      <c r="N367" s="136"/>
      <c r="O367" s="136"/>
      <c r="P367" s="136"/>
      <c r="Q367" s="136"/>
      <c r="R367" s="136"/>
      <c r="S367" s="136"/>
      <c r="T367" s="136"/>
      <c r="U367" s="136"/>
      <c r="V367" s="136"/>
      <c r="W367" s="136"/>
      <c r="X367" s="136"/>
      <c r="Y367" s="136"/>
      <c r="Z367" s="136"/>
      <c r="AA367" s="136"/>
    </row>
    <row r="368" spans="1:27" s="73" customFormat="1" ht="18" hidden="1" customHeight="1" x14ac:dyDescent="0.25">
      <c r="A368" s="173">
        <f>'CLINs &amp; Ceiling Rates'!B155</f>
        <v>0</v>
      </c>
      <c r="B368" s="173">
        <f>'CLINs &amp; Ceiling Rates'!C155</f>
        <v>0</v>
      </c>
      <c r="C368" s="174" t="str">
        <f>'CLINs &amp; Ceiling Rates'!$G155</f>
        <v/>
      </c>
      <c r="D368" s="211">
        <f>IF('CLINs &amp; Ceiling Rates'!D384="",SUM('Labor Loading Matrix'!H368:AA368),SUM(E368:F368))</f>
        <v>0</v>
      </c>
      <c r="E368" s="175">
        <f>SUM(IF('CLINs &amp; Ceiling Rates'!$D$237="OPS",'Labor Loading Matrix'!H368,0),IF('CLINs &amp; Ceiling Rates'!$D$238="OPS",'Labor Loading Matrix'!I368,0),IF('CLINs &amp; Ceiling Rates'!$D$239="OPS",'Labor Loading Matrix'!J368,0),IF('CLINs &amp; Ceiling Rates'!$D$240="OPS",'Labor Loading Matrix'!K368,0),IF('CLINs &amp; Ceiling Rates'!$D$241="OPS",'Labor Loading Matrix'!L368,0),IF('CLINs &amp; Ceiling Rates'!$D$242="OPS",'Labor Loading Matrix'!M368,0),IF('CLINs &amp; Ceiling Rates'!$D$243="OPS",'Labor Loading Matrix'!N368,0),IF('CLINs &amp; Ceiling Rates'!$D$244="OPS",'Labor Loading Matrix'!O368,0),IF('CLINs &amp; Ceiling Rates'!$D$245="OPS",'Labor Loading Matrix'!P368,0),IF('CLINs &amp; Ceiling Rates'!$D$246="OPS",'Labor Loading Matrix'!Q368,0),IF('CLINs &amp; Ceiling Rates'!$D$247="OPS",'Labor Loading Matrix'!R368,0),IF('CLINs &amp; Ceiling Rates'!$D$248="OPS",'Labor Loading Matrix'!S368,0),IF('CLINs &amp; Ceiling Rates'!$D$249="OPS",'Labor Loading Matrix'!T368,0),IF('CLINs &amp; Ceiling Rates'!$D$250="OPS",'Labor Loading Matrix'!U368,0),IF('CLINs &amp; Ceiling Rates'!$D$251="OPS",'Labor Loading Matrix'!V368,0),IF('CLINs &amp; Ceiling Rates'!$D$252="OPS",'Labor Loading Matrix'!W368,0),IF('CLINs &amp; Ceiling Rates'!$D$253="OPS",'Labor Loading Matrix'!X368,0),IF('CLINs &amp; Ceiling Rates'!$D$254="OPS",'Labor Loading Matrix'!Y368,0),IF('CLINs &amp; Ceiling Rates'!$D$255="OPS",'Labor Loading Matrix'!Z368,0),IF('CLINs &amp; Ceiling Rates'!$D$256="OPS",'Labor Loading Matrix'!AA368,0))</f>
        <v>0</v>
      </c>
      <c r="F368" s="175">
        <f>SUM(IF('CLINs &amp; Ceiling Rates'!$D$237="F&amp;E",'Labor Loading Matrix'!H368,0),IF('CLINs &amp; Ceiling Rates'!$D$238="F&amp;E",'Labor Loading Matrix'!I368,0),IF('CLINs &amp; Ceiling Rates'!$D$239="F&amp;E",'Labor Loading Matrix'!J368,0),IF('CLINs &amp; Ceiling Rates'!$D$240="F&amp;E",'Labor Loading Matrix'!K368,0),IF('CLINs &amp; Ceiling Rates'!$D$241="F&amp;E",'Labor Loading Matrix'!L368,0),IF('CLINs &amp; Ceiling Rates'!$D$242="F&amp;E",'Labor Loading Matrix'!M368,0),IF('CLINs &amp; Ceiling Rates'!$D$243="F&amp;E",'Labor Loading Matrix'!N368,0),IF('CLINs &amp; Ceiling Rates'!$D$244="F&amp;E",'Labor Loading Matrix'!O368,0),IF('CLINs &amp; Ceiling Rates'!$D$245="F&amp;E",'Labor Loading Matrix'!P368,0),IF('CLINs &amp; Ceiling Rates'!$D$246="F&amp;E",'Labor Loading Matrix'!Q368,0),IF('CLINs &amp; Ceiling Rates'!$D$247="F&amp;E",'Labor Loading Matrix'!R368,0),IF('CLINs &amp; Ceiling Rates'!$D$248="F&amp;E",'Labor Loading Matrix'!S368,0),IF('CLINs &amp; Ceiling Rates'!$D$249="F&amp;E",'Labor Loading Matrix'!T368,0),IF('CLINs &amp; Ceiling Rates'!$D$250="F&amp;E",'Labor Loading Matrix'!U368,0),IF('CLINs &amp; Ceiling Rates'!$D$251="F&amp;E",'Labor Loading Matrix'!V368,0),IF('CLINs &amp; Ceiling Rates'!$D$252="F&amp;E",'Labor Loading Matrix'!W368,0),IF('CLINs &amp; Ceiling Rates'!$D$253="F&amp;E",'Labor Loading Matrix'!X368,0),IF('CLINs &amp; Ceiling Rates'!$D$254="F&amp;E",'Labor Loading Matrix'!Y368,0),IF('CLINs &amp; Ceiling Rates'!$D$255="F&amp;E",'Labor Loading Matrix'!Z368,0),IF('CLINs &amp; Ceiling Rates'!$D$256="F&amp;E",'Labor Loading Matrix'!AA368,0))</f>
        <v>0</v>
      </c>
      <c r="G368" s="175">
        <f>SUM(IF('CLINs &amp; Ceiling Rates'!$D$237="R&amp;D",'Labor Loading Matrix'!H368,0),IF('CLINs &amp; Ceiling Rates'!$D$238="R&amp;D",'Labor Loading Matrix'!I368,0),IF('CLINs &amp; Ceiling Rates'!$D$239="R&amp;D",'Labor Loading Matrix'!J368,0),IF('CLINs &amp; Ceiling Rates'!$D$240="R&amp;D",'Labor Loading Matrix'!K368,0),IF('CLINs &amp; Ceiling Rates'!$D$241="R&amp;D",'Labor Loading Matrix'!L368,0),IF('CLINs &amp; Ceiling Rates'!$D$242="R&amp;D",'Labor Loading Matrix'!M368,0),IF('CLINs &amp; Ceiling Rates'!$D$243="R&amp;D",'Labor Loading Matrix'!N368,0),IF('CLINs &amp; Ceiling Rates'!$D$244="R&amp;D",'Labor Loading Matrix'!O368,0),IF('CLINs &amp; Ceiling Rates'!$D$245="R&amp;D",'Labor Loading Matrix'!P368,0),IF('CLINs &amp; Ceiling Rates'!$D$246="R&amp;D",'Labor Loading Matrix'!Q368,0),IF('CLINs &amp; Ceiling Rates'!$D$247="R&amp;D",'Labor Loading Matrix'!R368,0),IF('CLINs &amp; Ceiling Rates'!$D$248="R&amp;D",'Labor Loading Matrix'!S368,0),IF('CLINs &amp; Ceiling Rates'!$D$249="R&amp;D",'Labor Loading Matrix'!T368,0),IF('CLINs &amp; Ceiling Rates'!$D$250="R&amp;D",'Labor Loading Matrix'!U368,0),IF('CLINs &amp; Ceiling Rates'!$D$251="R&amp;D",'Labor Loading Matrix'!V368,0),IF('CLINs &amp; Ceiling Rates'!$D$252="R&amp;D",'Labor Loading Matrix'!W368,0),IF('CLINs &amp; Ceiling Rates'!$D$253="R&amp;D",'Labor Loading Matrix'!X368,0),IF('CLINs &amp; Ceiling Rates'!$D$254="R&amp;D",'Labor Loading Matrix'!Y368,0),IF('CLINs &amp; Ceiling Rates'!$D$255="R&amp;D",'Labor Loading Matrix'!Z368,0),IF('CLINs &amp; Ceiling Rates'!$D$256="R&amp;D",'Labor Loading Matrix'!AA368,0))</f>
        <v>0</v>
      </c>
      <c r="H368" s="136"/>
      <c r="I368" s="136"/>
      <c r="J368" s="136"/>
      <c r="K368" s="136"/>
      <c r="L368" s="136"/>
      <c r="M368" s="136"/>
      <c r="N368" s="136"/>
      <c r="O368" s="136"/>
      <c r="P368" s="136"/>
      <c r="Q368" s="136"/>
      <c r="R368" s="136"/>
      <c r="S368" s="136"/>
      <c r="T368" s="136"/>
      <c r="U368" s="136"/>
      <c r="V368" s="136"/>
      <c r="W368" s="136"/>
      <c r="X368" s="136"/>
      <c r="Y368" s="136"/>
      <c r="Z368" s="136"/>
      <c r="AA368" s="136"/>
    </row>
    <row r="369" spans="1:27" s="73" customFormat="1" ht="18" hidden="1" customHeight="1" x14ac:dyDescent="0.25">
      <c r="A369" s="173">
        <f>'CLINs &amp; Ceiling Rates'!B156</f>
        <v>0</v>
      </c>
      <c r="B369" s="173">
        <f>'CLINs &amp; Ceiling Rates'!C156</f>
        <v>0</v>
      </c>
      <c r="C369" s="174" t="str">
        <f>'CLINs &amp; Ceiling Rates'!$G156</f>
        <v/>
      </c>
      <c r="D369" s="211">
        <f>IF('CLINs &amp; Ceiling Rates'!D385="",SUM('Labor Loading Matrix'!H369:AA369),SUM(E369:F369))</f>
        <v>0</v>
      </c>
      <c r="E369" s="175">
        <f>SUM(IF('CLINs &amp; Ceiling Rates'!$D$237="OPS",'Labor Loading Matrix'!H369,0),IF('CLINs &amp; Ceiling Rates'!$D$238="OPS",'Labor Loading Matrix'!I369,0),IF('CLINs &amp; Ceiling Rates'!$D$239="OPS",'Labor Loading Matrix'!J369,0),IF('CLINs &amp; Ceiling Rates'!$D$240="OPS",'Labor Loading Matrix'!K369,0),IF('CLINs &amp; Ceiling Rates'!$D$241="OPS",'Labor Loading Matrix'!L369,0),IF('CLINs &amp; Ceiling Rates'!$D$242="OPS",'Labor Loading Matrix'!M369,0),IF('CLINs &amp; Ceiling Rates'!$D$243="OPS",'Labor Loading Matrix'!N369,0),IF('CLINs &amp; Ceiling Rates'!$D$244="OPS",'Labor Loading Matrix'!O369,0),IF('CLINs &amp; Ceiling Rates'!$D$245="OPS",'Labor Loading Matrix'!P369,0),IF('CLINs &amp; Ceiling Rates'!$D$246="OPS",'Labor Loading Matrix'!Q369,0),IF('CLINs &amp; Ceiling Rates'!$D$247="OPS",'Labor Loading Matrix'!R369,0),IF('CLINs &amp; Ceiling Rates'!$D$248="OPS",'Labor Loading Matrix'!S369,0),IF('CLINs &amp; Ceiling Rates'!$D$249="OPS",'Labor Loading Matrix'!T369,0),IF('CLINs &amp; Ceiling Rates'!$D$250="OPS",'Labor Loading Matrix'!U369,0),IF('CLINs &amp; Ceiling Rates'!$D$251="OPS",'Labor Loading Matrix'!V369,0),IF('CLINs &amp; Ceiling Rates'!$D$252="OPS",'Labor Loading Matrix'!W369,0),IF('CLINs &amp; Ceiling Rates'!$D$253="OPS",'Labor Loading Matrix'!X369,0),IF('CLINs &amp; Ceiling Rates'!$D$254="OPS",'Labor Loading Matrix'!Y369,0),IF('CLINs &amp; Ceiling Rates'!$D$255="OPS",'Labor Loading Matrix'!Z369,0),IF('CLINs &amp; Ceiling Rates'!$D$256="OPS",'Labor Loading Matrix'!AA369,0))</f>
        <v>0</v>
      </c>
      <c r="F369" s="175">
        <f>SUM(IF('CLINs &amp; Ceiling Rates'!$D$237="F&amp;E",'Labor Loading Matrix'!H369,0),IF('CLINs &amp; Ceiling Rates'!$D$238="F&amp;E",'Labor Loading Matrix'!I369,0),IF('CLINs &amp; Ceiling Rates'!$D$239="F&amp;E",'Labor Loading Matrix'!J369,0),IF('CLINs &amp; Ceiling Rates'!$D$240="F&amp;E",'Labor Loading Matrix'!K369,0),IF('CLINs &amp; Ceiling Rates'!$D$241="F&amp;E",'Labor Loading Matrix'!L369,0),IF('CLINs &amp; Ceiling Rates'!$D$242="F&amp;E",'Labor Loading Matrix'!M369,0),IF('CLINs &amp; Ceiling Rates'!$D$243="F&amp;E",'Labor Loading Matrix'!N369,0),IF('CLINs &amp; Ceiling Rates'!$D$244="F&amp;E",'Labor Loading Matrix'!O369,0),IF('CLINs &amp; Ceiling Rates'!$D$245="F&amp;E",'Labor Loading Matrix'!P369,0),IF('CLINs &amp; Ceiling Rates'!$D$246="F&amp;E",'Labor Loading Matrix'!Q369,0),IF('CLINs &amp; Ceiling Rates'!$D$247="F&amp;E",'Labor Loading Matrix'!R369,0),IF('CLINs &amp; Ceiling Rates'!$D$248="F&amp;E",'Labor Loading Matrix'!S369,0),IF('CLINs &amp; Ceiling Rates'!$D$249="F&amp;E",'Labor Loading Matrix'!T369,0),IF('CLINs &amp; Ceiling Rates'!$D$250="F&amp;E",'Labor Loading Matrix'!U369,0),IF('CLINs &amp; Ceiling Rates'!$D$251="F&amp;E",'Labor Loading Matrix'!V369,0),IF('CLINs &amp; Ceiling Rates'!$D$252="F&amp;E",'Labor Loading Matrix'!W369,0),IF('CLINs &amp; Ceiling Rates'!$D$253="F&amp;E",'Labor Loading Matrix'!X369,0),IF('CLINs &amp; Ceiling Rates'!$D$254="F&amp;E",'Labor Loading Matrix'!Y369,0),IF('CLINs &amp; Ceiling Rates'!$D$255="F&amp;E",'Labor Loading Matrix'!Z369,0),IF('CLINs &amp; Ceiling Rates'!$D$256="F&amp;E",'Labor Loading Matrix'!AA369,0))</f>
        <v>0</v>
      </c>
      <c r="G369" s="175">
        <f>SUM(IF('CLINs &amp; Ceiling Rates'!$D$237="R&amp;D",'Labor Loading Matrix'!H369,0),IF('CLINs &amp; Ceiling Rates'!$D$238="R&amp;D",'Labor Loading Matrix'!I369,0),IF('CLINs &amp; Ceiling Rates'!$D$239="R&amp;D",'Labor Loading Matrix'!J369,0),IF('CLINs &amp; Ceiling Rates'!$D$240="R&amp;D",'Labor Loading Matrix'!K369,0),IF('CLINs &amp; Ceiling Rates'!$D$241="R&amp;D",'Labor Loading Matrix'!L369,0),IF('CLINs &amp; Ceiling Rates'!$D$242="R&amp;D",'Labor Loading Matrix'!M369,0),IF('CLINs &amp; Ceiling Rates'!$D$243="R&amp;D",'Labor Loading Matrix'!N369,0),IF('CLINs &amp; Ceiling Rates'!$D$244="R&amp;D",'Labor Loading Matrix'!O369,0),IF('CLINs &amp; Ceiling Rates'!$D$245="R&amp;D",'Labor Loading Matrix'!P369,0),IF('CLINs &amp; Ceiling Rates'!$D$246="R&amp;D",'Labor Loading Matrix'!Q369,0),IF('CLINs &amp; Ceiling Rates'!$D$247="R&amp;D",'Labor Loading Matrix'!R369,0),IF('CLINs &amp; Ceiling Rates'!$D$248="R&amp;D",'Labor Loading Matrix'!S369,0),IF('CLINs &amp; Ceiling Rates'!$D$249="R&amp;D",'Labor Loading Matrix'!T369,0),IF('CLINs &amp; Ceiling Rates'!$D$250="R&amp;D",'Labor Loading Matrix'!U369,0),IF('CLINs &amp; Ceiling Rates'!$D$251="R&amp;D",'Labor Loading Matrix'!V369,0),IF('CLINs &amp; Ceiling Rates'!$D$252="R&amp;D",'Labor Loading Matrix'!W369,0),IF('CLINs &amp; Ceiling Rates'!$D$253="R&amp;D",'Labor Loading Matrix'!X369,0),IF('CLINs &amp; Ceiling Rates'!$D$254="R&amp;D",'Labor Loading Matrix'!Y369,0),IF('CLINs &amp; Ceiling Rates'!$D$255="R&amp;D",'Labor Loading Matrix'!Z369,0),IF('CLINs &amp; Ceiling Rates'!$D$256="R&amp;D",'Labor Loading Matrix'!AA369,0))</f>
        <v>0</v>
      </c>
      <c r="H369" s="136"/>
      <c r="I369" s="136"/>
      <c r="J369" s="136"/>
      <c r="K369" s="136"/>
      <c r="L369" s="136"/>
      <c r="M369" s="136"/>
      <c r="N369" s="136"/>
      <c r="O369" s="136"/>
      <c r="P369" s="136"/>
      <c r="Q369" s="136"/>
      <c r="R369" s="136"/>
      <c r="S369" s="136"/>
      <c r="T369" s="136"/>
      <c r="U369" s="136"/>
      <c r="V369" s="136"/>
      <c r="W369" s="136"/>
      <c r="X369" s="136"/>
      <c r="Y369" s="136"/>
      <c r="Z369" s="136"/>
      <c r="AA369" s="136"/>
    </row>
    <row r="370" spans="1:27" s="73" customFormat="1" ht="18" hidden="1" customHeight="1" x14ac:dyDescent="0.25">
      <c r="A370" s="173">
        <f>'CLINs &amp; Ceiling Rates'!B157</f>
        <v>0</v>
      </c>
      <c r="B370" s="173">
        <f>'CLINs &amp; Ceiling Rates'!C157</f>
        <v>0</v>
      </c>
      <c r="C370" s="174" t="str">
        <f>'CLINs &amp; Ceiling Rates'!$G157</f>
        <v/>
      </c>
      <c r="D370" s="211">
        <f>IF('CLINs &amp; Ceiling Rates'!D386="",SUM('Labor Loading Matrix'!H370:AA370),SUM(E370:F370))</f>
        <v>0</v>
      </c>
      <c r="E370" s="175">
        <f>SUM(IF('CLINs &amp; Ceiling Rates'!$D$237="OPS",'Labor Loading Matrix'!H370,0),IF('CLINs &amp; Ceiling Rates'!$D$238="OPS",'Labor Loading Matrix'!I370,0),IF('CLINs &amp; Ceiling Rates'!$D$239="OPS",'Labor Loading Matrix'!J370,0),IF('CLINs &amp; Ceiling Rates'!$D$240="OPS",'Labor Loading Matrix'!K370,0),IF('CLINs &amp; Ceiling Rates'!$D$241="OPS",'Labor Loading Matrix'!L370,0),IF('CLINs &amp; Ceiling Rates'!$D$242="OPS",'Labor Loading Matrix'!M370,0),IF('CLINs &amp; Ceiling Rates'!$D$243="OPS",'Labor Loading Matrix'!N370,0),IF('CLINs &amp; Ceiling Rates'!$D$244="OPS",'Labor Loading Matrix'!O370,0),IF('CLINs &amp; Ceiling Rates'!$D$245="OPS",'Labor Loading Matrix'!P370,0),IF('CLINs &amp; Ceiling Rates'!$D$246="OPS",'Labor Loading Matrix'!Q370,0),IF('CLINs &amp; Ceiling Rates'!$D$247="OPS",'Labor Loading Matrix'!R370,0),IF('CLINs &amp; Ceiling Rates'!$D$248="OPS",'Labor Loading Matrix'!S370,0),IF('CLINs &amp; Ceiling Rates'!$D$249="OPS",'Labor Loading Matrix'!T370,0),IF('CLINs &amp; Ceiling Rates'!$D$250="OPS",'Labor Loading Matrix'!U370,0),IF('CLINs &amp; Ceiling Rates'!$D$251="OPS",'Labor Loading Matrix'!V370,0),IF('CLINs &amp; Ceiling Rates'!$D$252="OPS",'Labor Loading Matrix'!W370,0),IF('CLINs &amp; Ceiling Rates'!$D$253="OPS",'Labor Loading Matrix'!X370,0),IF('CLINs &amp; Ceiling Rates'!$D$254="OPS",'Labor Loading Matrix'!Y370,0),IF('CLINs &amp; Ceiling Rates'!$D$255="OPS",'Labor Loading Matrix'!Z370,0),IF('CLINs &amp; Ceiling Rates'!$D$256="OPS",'Labor Loading Matrix'!AA370,0))</f>
        <v>0</v>
      </c>
      <c r="F370" s="175">
        <f>SUM(IF('CLINs &amp; Ceiling Rates'!$D$237="F&amp;E",'Labor Loading Matrix'!H370,0),IF('CLINs &amp; Ceiling Rates'!$D$238="F&amp;E",'Labor Loading Matrix'!I370,0),IF('CLINs &amp; Ceiling Rates'!$D$239="F&amp;E",'Labor Loading Matrix'!J370,0),IF('CLINs &amp; Ceiling Rates'!$D$240="F&amp;E",'Labor Loading Matrix'!K370,0),IF('CLINs &amp; Ceiling Rates'!$D$241="F&amp;E",'Labor Loading Matrix'!L370,0),IF('CLINs &amp; Ceiling Rates'!$D$242="F&amp;E",'Labor Loading Matrix'!M370,0),IF('CLINs &amp; Ceiling Rates'!$D$243="F&amp;E",'Labor Loading Matrix'!N370,0),IF('CLINs &amp; Ceiling Rates'!$D$244="F&amp;E",'Labor Loading Matrix'!O370,0),IF('CLINs &amp; Ceiling Rates'!$D$245="F&amp;E",'Labor Loading Matrix'!P370,0),IF('CLINs &amp; Ceiling Rates'!$D$246="F&amp;E",'Labor Loading Matrix'!Q370,0),IF('CLINs &amp; Ceiling Rates'!$D$247="F&amp;E",'Labor Loading Matrix'!R370,0),IF('CLINs &amp; Ceiling Rates'!$D$248="F&amp;E",'Labor Loading Matrix'!S370,0),IF('CLINs &amp; Ceiling Rates'!$D$249="F&amp;E",'Labor Loading Matrix'!T370,0),IF('CLINs &amp; Ceiling Rates'!$D$250="F&amp;E",'Labor Loading Matrix'!U370,0),IF('CLINs &amp; Ceiling Rates'!$D$251="F&amp;E",'Labor Loading Matrix'!V370,0),IF('CLINs &amp; Ceiling Rates'!$D$252="F&amp;E",'Labor Loading Matrix'!W370,0),IF('CLINs &amp; Ceiling Rates'!$D$253="F&amp;E",'Labor Loading Matrix'!X370,0),IF('CLINs &amp; Ceiling Rates'!$D$254="F&amp;E",'Labor Loading Matrix'!Y370,0),IF('CLINs &amp; Ceiling Rates'!$D$255="F&amp;E",'Labor Loading Matrix'!Z370,0),IF('CLINs &amp; Ceiling Rates'!$D$256="F&amp;E",'Labor Loading Matrix'!AA370,0))</f>
        <v>0</v>
      </c>
      <c r="G370" s="175">
        <f>SUM(IF('CLINs &amp; Ceiling Rates'!$D$237="R&amp;D",'Labor Loading Matrix'!H370,0),IF('CLINs &amp; Ceiling Rates'!$D$238="R&amp;D",'Labor Loading Matrix'!I370,0),IF('CLINs &amp; Ceiling Rates'!$D$239="R&amp;D",'Labor Loading Matrix'!J370,0),IF('CLINs &amp; Ceiling Rates'!$D$240="R&amp;D",'Labor Loading Matrix'!K370,0),IF('CLINs &amp; Ceiling Rates'!$D$241="R&amp;D",'Labor Loading Matrix'!L370,0),IF('CLINs &amp; Ceiling Rates'!$D$242="R&amp;D",'Labor Loading Matrix'!M370,0),IF('CLINs &amp; Ceiling Rates'!$D$243="R&amp;D",'Labor Loading Matrix'!N370,0),IF('CLINs &amp; Ceiling Rates'!$D$244="R&amp;D",'Labor Loading Matrix'!O370,0),IF('CLINs &amp; Ceiling Rates'!$D$245="R&amp;D",'Labor Loading Matrix'!P370,0),IF('CLINs &amp; Ceiling Rates'!$D$246="R&amp;D",'Labor Loading Matrix'!Q370,0),IF('CLINs &amp; Ceiling Rates'!$D$247="R&amp;D",'Labor Loading Matrix'!R370,0),IF('CLINs &amp; Ceiling Rates'!$D$248="R&amp;D",'Labor Loading Matrix'!S370,0),IF('CLINs &amp; Ceiling Rates'!$D$249="R&amp;D",'Labor Loading Matrix'!T370,0),IF('CLINs &amp; Ceiling Rates'!$D$250="R&amp;D",'Labor Loading Matrix'!U370,0),IF('CLINs &amp; Ceiling Rates'!$D$251="R&amp;D",'Labor Loading Matrix'!V370,0),IF('CLINs &amp; Ceiling Rates'!$D$252="R&amp;D",'Labor Loading Matrix'!W370,0),IF('CLINs &amp; Ceiling Rates'!$D$253="R&amp;D",'Labor Loading Matrix'!X370,0),IF('CLINs &amp; Ceiling Rates'!$D$254="R&amp;D",'Labor Loading Matrix'!Y370,0),IF('CLINs &amp; Ceiling Rates'!$D$255="R&amp;D",'Labor Loading Matrix'!Z370,0),IF('CLINs &amp; Ceiling Rates'!$D$256="R&amp;D",'Labor Loading Matrix'!AA370,0))</f>
        <v>0</v>
      </c>
      <c r="H370" s="136"/>
      <c r="I370" s="136"/>
      <c r="J370" s="136"/>
      <c r="K370" s="136"/>
      <c r="L370" s="136"/>
      <c r="M370" s="136"/>
      <c r="N370" s="136"/>
      <c r="O370" s="136"/>
      <c r="P370" s="136"/>
      <c r="Q370" s="136"/>
      <c r="R370" s="136"/>
      <c r="S370" s="136"/>
      <c r="T370" s="136"/>
      <c r="U370" s="136"/>
      <c r="V370" s="136"/>
      <c r="W370" s="136"/>
      <c r="X370" s="136"/>
      <c r="Y370" s="136"/>
      <c r="Z370" s="136"/>
      <c r="AA370" s="136"/>
    </row>
    <row r="371" spans="1:27" s="73" customFormat="1" ht="18" hidden="1" customHeight="1" x14ac:dyDescent="0.25">
      <c r="A371" s="173">
        <f>'CLINs &amp; Ceiling Rates'!B158</f>
        <v>0</v>
      </c>
      <c r="B371" s="173">
        <f>'CLINs &amp; Ceiling Rates'!C158</f>
        <v>0</v>
      </c>
      <c r="C371" s="174" t="str">
        <f>'CLINs &amp; Ceiling Rates'!$G158</f>
        <v/>
      </c>
      <c r="D371" s="211">
        <f>IF('CLINs &amp; Ceiling Rates'!D387="",SUM('Labor Loading Matrix'!H371:AA371),SUM(E371:F371))</f>
        <v>0</v>
      </c>
      <c r="E371" s="175">
        <f>SUM(IF('CLINs &amp; Ceiling Rates'!$D$237="OPS",'Labor Loading Matrix'!H371,0),IF('CLINs &amp; Ceiling Rates'!$D$238="OPS",'Labor Loading Matrix'!I371,0),IF('CLINs &amp; Ceiling Rates'!$D$239="OPS",'Labor Loading Matrix'!J371,0),IF('CLINs &amp; Ceiling Rates'!$D$240="OPS",'Labor Loading Matrix'!K371,0),IF('CLINs &amp; Ceiling Rates'!$D$241="OPS",'Labor Loading Matrix'!L371,0),IF('CLINs &amp; Ceiling Rates'!$D$242="OPS",'Labor Loading Matrix'!M371,0),IF('CLINs &amp; Ceiling Rates'!$D$243="OPS",'Labor Loading Matrix'!N371,0),IF('CLINs &amp; Ceiling Rates'!$D$244="OPS",'Labor Loading Matrix'!O371,0),IF('CLINs &amp; Ceiling Rates'!$D$245="OPS",'Labor Loading Matrix'!P371,0),IF('CLINs &amp; Ceiling Rates'!$D$246="OPS",'Labor Loading Matrix'!Q371,0),IF('CLINs &amp; Ceiling Rates'!$D$247="OPS",'Labor Loading Matrix'!R371,0),IF('CLINs &amp; Ceiling Rates'!$D$248="OPS",'Labor Loading Matrix'!S371,0),IF('CLINs &amp; Ceiling Rates'!$D$249="OPS",'Labor Loading Matrix'!T371,0),IF('CLINs &amp; Ceiling Rates'!$D$250="OPS",'Labor Loading Matrix'!U371,0),IF('CLINs &amp; Ceiling Rates'!$D$251="OPS",'Labor Loading Matrix'!V371,0),IF('CLINs &amp; Ceiling Rates'!$D$252="OPS",'Labor Loading Matrix'!W371,0),IF('CLINs &amp; Ceiling Rates'!$D$253="OPS",'Labor Loading Matrix'!X371,0),IF('CLINs &amp; Ceiling Rates'!$D$254="OPS",'Labor Loading Matrix'!Y371,0),IF('CLINs &amp; Ceiling Rates'!$D$255="OPS",'Labor Loading Matrix'!Z371,0),IF('CLINs &amp; Ceiling Rates'!$D$256="OPS",'Labor Loading Matrix'!AA371,0))</f>
        <v>0</v>
      </c>
      <c r="F371" s="175">
        <f>SUM(IF('CLINs &amp; Ceiling Rates'!$D$237="F&amp;E",'Labor Loading Matrix'!H371,0),IF('CLINs &amp; Ceiling Rates'!$D$238="F&amp;E",'Labor Loading Matrix'!I371,0),IF('CLINs &amp; Ceiling Rates'!$D$239="F&amp;E",'Labor Loading Matrix'!J371,0),IF('CLINs &amp; Ceiling Rates'!$D$240="F&amp;E",'Labor Loading Matrix'!K371,0),IF('CLINs &amp; Ceiling Rates'!$D$241="F&amp;E",'Labor Loading Matrix'!L371,0),IF('CLINs &amp; Ceiling Rates'!$D$242="F&amp;E",'Labor Loading Matrix'!M371,0),IF('CLINs &amp; Ceiling Rates'!$D$243="F&amp;E",'Labor Loading Matrix'!N371,0),IF('CLINs &amp; Ceiling Rates'!$D$244="F&amp;E",'Labor Loading Matrix'!O371,0),IF('CLINs &amp; Ceiling Rates'!$D$245="F&amp;E",'Labor Loading Matrix'!P371,0),IF('CLINs &amp; Ceiling Rates'!$D$246="F&amp;E",'Labor Loading Matrix'!Q371,0),IF('CLINs &amp; Ceiling Rates'!$D$247="F&amp;E",'Labor Loading Matrix'!R371,0),IF('CLINs &amp; Ceiling Rates'!$D$248="F&amp;E",'Labor Loading Matrix'!S371,0),IF('CLINs &amp; Ceiling Rates'!$D$249="F&amp;E",'Labor Loading Matrix'!T371,0),IF('CLINs &amp; Ceiling Rates'!$D$250="F&amp;E",'Labor Loading Matrix'!U371,0),IF('CLINs &amp; Ceiling Rates'!$D$251="F&amp;E",'Labor Loading Matrix'!V371,0),IF('CLINs &amp; Ceiling Rates'!$D$252="F&amp;E",'Labor Loading Matrix'!W371,0),IF('CLINs &amp; Ceiling Rates'!$D$253="F&amp;E",'Labor Loading Matrix'!X371,0),IF('CLINs &amp; Ceiling Rates'!$D$254="F&amp;E",'Labor Loading Matrix'!Y371,0),IF('CLINs &amp; Ceiling Rates'!$D$255="F&amp;E",'Labor Loading Matrix'!Z371,0),IF('CLINs &amp; Ceiling Rates'!$D$256="F&amp;E",'Labor Loading Matrix'!AA371,0))</f>
        <v>0</v>
      </c>
      <c r="G371" s="175">
        <f>SUM(IF('CLINs &amp; Ceiling Rates'!$D$237="R&amp;D",'Labor Loading Matrix'!H371,0),IF('CLINs &amp; Ceiling Rates'!$D$238="R&amp;D",'Labor Loading Matrix'!I371,0),IF('CLINs &amp; Ceiling Rates'!$D$239="R&amp;D",'Labor Loading Matrix'!J371,0),IF('CLINs &amp; Ceiling Rates'!$D$240="R&amp;D",'Labor Loading Matrix'!K371,0),IF('CLINs &amp; Ceiling Rates'!$D$241="R&amp;D",'Labor Loading Matrix'!L371,0),IF('CLINs &amp; Ceiling Rates'!$D$242="R&amp;D",'Labor Loading Matrix'!M371,0),IF('CLINs &amp; Ceiling Rates'!$D$243="R&amp;D",'Labor Loading Matrix'!N371,0),IF('CLINs &amp; Ceiling Rates'!$D$244="R&amp;D",'Labor Loading Matrix'!O371,0),IF('CLINs &amp; Ceiling Rates'!$D$245="R&amp;D",'Labor Loading Matrix'!P371,0),IF('CLINs &amp; Ceiling Rates'!$D$246="R&amp;D",'Labor Loading Matrix'!Q371,0),IF('CLINs &amp; Ceiling Rates'!$D$247="R&amp;D",'Labor Loading Matrix'!R371,0),IF('CLINs &amp; Ceiling Rates'!$D$248="R&amp;D",'Labor Loading Matrix'!S371,0),IF('CLINs &amp; Ceiling Rates'!$D$249="R&amp;D",'Labor Loading Matrix'!T371,0),IF('CLINs &amp; Ceiling Rates'!$D$250="R&amp;D",'Labor Loading Matrix'!U371,0),IF('CLINs &amp; Ceiling Rates'!$D$251="R&amp;D",'Labor Loading Matrix'!V371,0),IF('CLINs &amp; Ceiling Rates'!$D$252="R&amp;D",'Labor Loading Matrix'!W371,0),IF('CLINs &amp; Ceiling Rates'!$D$253="R&amp;D",'Labor Loading Matrix'!X371,0),IF('CLINs &amp; Ceiling Rates'!$D$254="R&amp;D",'Labor Loading Matrix'!Y371,0),IF('CLINs &amp; Ceiling Rates'!$D$255="R&amp;D",'Labor Loading Matrix'!Z371,0),IF('CLINs &amp; Ceiling Rates'!$D$256="R&amp;D",'Labor Loading Matrix'!AA371,0))</f>
        <v>0</v>
      </c>
      <c r="H371" s="136"/>
      <c r="I371" s="136"/>
      <c r="J371" s="136"/>
      <c r="K371" s="136"/>
      <c r="L371" s="136"/>
      <c r="M371" s="136"/>
      <c r="N371" s="136"/>
      <c r="O371" s="136"/>
      <c r="P371" s="136"/>
      <c r="Q371" s="136"/>
      <c r="R371" s="136"/>
      <c r="S371" s="136"/>
      <c r="T371" s="136"/>
      <c r="U371" s="136"/>
      <c r="V371" s="136"/>
      <c r="W371" s="136"/>
      <c r="X371" s="136"/>
      <c r="Y371" s="136"/>
      <c r="Z371" s="136"/>
      <c r="AA371" s="136"/>
    </row>
    <row r="372" spans="1:27" s="73" customFormat="1" ht="18" hidden="1" customHeight="1" x14ac:dyDescent="0.25">
      <c r="A372" s="173">
        <f>'CLINs &amp; Ceiling Rates'!B159</f>
        <v>0</v>
      </c>
      <c r="B372" s="173">
        <f>'CLINs &amp; Ceiling Rates'!C159</f>
        <v>0</v>
      </c>
      <c r="C372" s="174" t="str">
        <f>'CLINs &amp; Ceiling Rates'!$G159</f>
        <v/>
      </c>
      <c r="D372" s="211">
        <f>IF('CLINs &amp; Ceiling Rates'!D388="",SUM('Labor Loading Matrix'!H372:AA372),SUM(E372:F372))</f>
        <v>0</v>
      </c>
      <c r="E372" s="175">
        <f>SUM(IF('CLINs &amp; Ceiling Rates'!$D$237="OPS",'Labor Loading Matrix'!H372,0),IF('CLINs &amp; Ceiling Rates'!$D$238="OPS",'Labor Loading Matrix'!I372,0),IF('CLINs &amp; Ceiling Rates'!$D$239="OPS",'Labor Loading Matrix'!J372,0),IF('CLINs &amp; Ceiling Rates'!$D$240="OPS",'Labor Loading Matrix'!K372,0),IF('CLINs &amp; Ceiling Rates'!$D$241="OPS",'Labor Loading Matrix'!L372,0),IF('CLINs &amp; Ceiling Rates'!$D$242="OPS",'Labor Loading Matrix'!M372,0),IF('CLINs &amp; Ceiling Rates'!$D$243="OPS",'Labor Loading Matrix'!N372,0),IF('CLINs &amp; Ceiling Rates'!$D$244="OPS",'Labor Loading Matrix'!O372,0),IF('CLINs &amp; Ceiling Rates'!$D$245="OPS",'Labor Loading Matrix'!P372,0),IF('CLINs &amp; Ceiling Rates'!$D$246="OPS",'Labor Loading Matrix'!Q372,0),IF('CLINs &amp; Ceiling Rates'!$D$247="OPS",'Labor Loading Matrix'!R372,0),IF('CLINs &amp; Ceiling Rates'!$D$248="OPS",'Labor Loading Matrix'!S372,0),IF('CLINs &amp; Ceiling Rates'!$D$249="OPS",'Labor Loading Matrix'!T372,0),IF('CLINs &amp; Ceiling Rates'!$D$250="OPS",'Labor Loading Matrix'!U372,0),IF('CLINs &amp; Ceiling Rates'!$D$251="OPS",'Labor Loading Matrix'!V372,0),IF('CLINs &amp; Ceiling Rates'!$D$252="OPS",'Labor Loading Matrix'!W372,0),IF('CLINs &amp; Ceiling Rates'!$D$253="OPS",'Labor Loading Matrix'!X372,0),IF('CLINs &amp; Ceiling Rates'!$D$254="OPS",'Labor Loading Matrix'!Y372,0),IF('CLINs &amp; Ceiling Rates'!$D$255="OPS",'Labor Loading Matrix'!Z372,0),IF('CLINs &amp; Ceiling Rates'!$D$256="OPS",'Labor Loading Matrix'!AA372,0))</f>
        <v>0</v>
      </c>
      <c r="F372" s="175">
        <f>SUM(IF('CLINs &amp; Ceiling Rates'!$D$237="F&amp;E",'Labor Loading Matrix'!H372,0),IF('CLINs &amp; Ceiling Rates'!$D$238="F&amp;E",'Labor Loading Matrix'!I372,0),IF('CLINs &amp; Ceiling Rates'!$D$239="F&amp;E",'Labor Loading Matrix'!J372,0),IF('CLINs &amp; Ceiling Rates'!$D$240="F&amp;E",'Labor Loading Matrix'!K372,0),IF('CLINs &amp; Ceiling Rates'!$D$241="F&amp;E",'Labor Loading Matrix'!L372,0),IF('CLINs &amp; Ceiling Rates'!$D$242="F&amp;E",'Labor Loading Matrix'!M372,0),IF('CLINs &amp; Ceiling Rates'!$D$243="F&amp;E",'Labor Loading Matrix'!N372,0),IF('CLINs &amp; Ceiling Rates'!$D$244="F&amp;E",'Labor Loading Matrix'!O372,0),IF('CLINs &amp; Ceiling Rates'!$D$245="F&amp;E",'Labor Loading Matrix'!P372,0),IF('CLINs &amp; Ceiling Rates'!$D$246="F&amp;E",'Labor Loading Matrix'!Q372,0),IF('CLINs &amp; Ceiling Rates'!$D$247="F&amp;E",'Labor Loading Matrix'!R372,0),IF('CLINs &amp; Ceiling Rates'!$D$248="F&amp;E",'Labor Loading Matrix'!S372,0),IF('CLINs &amp; Ceiling Rates'!$D$249="F&amp;E",'Labor Loading Matrix'!T372,0),IF('CLINs &amp; Ceiling Rates'!$D$250="F&amp;E",'Labor Loading Matrix'!U372,0),IF('CLINs &amp; Ceiling Rates'!$D$251="F&amp;E",'Labor Loading Matrix'!V372,0),IF('CLINs &amp; Ceiling Rates'!$D$252="F&amp;E",'Labor Loading Matrix'!W372,0),IF('CLINs &amp; Ceiling Rates'!$D$253="F&amp;E",'Labor Loading Matrix'!X372,0),IF('CLINs &amp; Ceiling Rates'!$D$254="F&amp;E",'Labor Loading Matrix'!Y372,0),IF('CLINs &amp; Ceiling Rates'!$D$255="F&amp;E",'Labor Loading Matrix'!Z372,0),IF('CLINs &amp; Ceiling Rates'!$D$256="F&amp;E",'Labor Loading Matrix'!AA372,0))</f>
        <v>0</v>
      </c>
      <c r="G372" s="175">
        <f>SUM(IF('CLINs &amp; Ceiling Rates'!$D$237="R&amp;D",'Labor Loading Matrix'!H372,0),IF('CLINs &amp; Ceiling Rates'!$D$238="R&amp;D",'Labor Loading Matrix'!I372,0),IF('CLINs &amp; Ceiling Rates'!$D$239="R&amp;D",'Labor Loading Matrix'!J372,0),IF('CLINs &amp; Ceiling Rates'!$D$240="R&amp;D",'Labor Loading Matrix'!K372,0),IF('CLINs &amp; Ceiling Rates'!$D$241="R&amp;D",'Labor Loading Matrix'!L372,0),IF('CLINs &amp; Ceiling Rates'!$D$242="R&amp;D",'Labor Loading Matrix'!M372,0),IF('CLINs &amp; Ceiling Rates'!$D$243="R&amp;D",'Labor Loading Matrix'!N372,0),IF('CLINs &amp; Ceiling Rates'!$D$244="R&amp;D",'Labor Loading Matrix'!O372,0),IF('CLINs &amp; Ceiling Rates'!$D$245="R&amp;D",'Labor Loading Matrix'!P372,0),IF('CLINs &amp; Ceiling Rates'!$D$246="R&amp;D",'Labor Loading Matrix'!Q372,0),IF('CLINs &amp; Ceiling Rates'!$D$247="R&amp;D",'Labor Loading Matrix'!R372,0),IF('CLINs &amp; Ceiling Rates'!$D$248="R&amp;D",'Labor Loading Matrix'!S372,0),IF('CLINs &amp; Ceiling Rates'!$D$249="R&amp;D",'Labor Loading Matrix'!T372,0),IF('CLINs &amp; Ceiling Rates'!$D$250="R&amp;D",'Labor Loading Matrix'!U372,0),IF('CLINs &amp; Ceiling Rates'!$D$251="R&amp;D",'Labor Loading Matrix'!V372,0),IF('CLINs &amp; Ceiling Rates'!$D$252="R&amp;D",'Labor Loading Matrix'!W372,0),IF('CLINs &amp; Ceiling Rates'!$D$253="R&amp;D",'Labor Loading Matrix'!X372,0),IF('CLINs &amp; Ceiling Rates'!$D$254="R&amp;D",'Labor Loading Matrix'!Y372,0),IF('CLINs &amp; Ceiling Rates'!$D$255="R&amp;D",'Labor Loading Matrix'!Z372,0),IF('CLINs &amp; Ceiling Rates'!$D$256="R&amp;D",'Labor Loading Matrix'!AA372,0))</f>
        <v>0</v>
      </c>
      <c r="H372" s="136"/>
      <c r="I372" s="136"/>
      <c r="J372" s="136"/>
      <c r="K372" s="136"/>
      <c r="L372" s="136"/>
      <c r="M372" s="136"/>
      <c r="N372" s="136"/>
      <c r="O372" s="136"/>
      <c r="P372" s="136"/>
      <c r="Q372" s="136"/>
      <c r="R372" s="136"/>
      <c r="S372" s="136"/>
      <c r="T372" s="136"/>
      <c r="U372" s="136"/>
      <c r="V372" s="136"/>
      <c r="W372" s="136"/>
      <c r="X372" s="136"/>
      <c r="Y372" s="136"/>
      <c r="Z372" s="136"/>
      <c r="AA372" s="136"/>
    </row>
    <row r="373" spans="1:27" s="73" customFormat="1" ht="18" hidden="1" customHeight="1" x14ac:dyDescent="0.25">
      <c r="A373" s="173">
        <f>'CLINs &amp; Ceiling Rates'!B160</f>
        <v>0</v>
      </c>
      <c r="B373" s="173">
        <f>'CLINs &amp; Ceiling Rates'!C160</f>
        <v>0</v>
      </c>
      <c r="C373" s="174" t="str">
        <f>'CLINs &amp; Ceiling Rates'!$G160</f>
        <v/>
      </c>
      <c r="D373" s="211">
        <f>IF('CLINs &amp; Ceiling Rates'!D389="",SUM('Labor Loading Matrix'!H373:AA373),SUM(E373:F373))</f>
        <v>0</v>
      </c>
      <c r="E373" s="175">
        <f>SUM(IF('CLINs &amp; Ceiling Rates'!$D$237="OPS",'Labor Loading Matrix'!H373,0),IF('CLINs &amp; Ceiling Rates'!$D$238="OPS",'Labor Loading Matrix'!I373,0),IF('CLINs &amp; Ceiling Rates'!$D$239="OPS",'Labor Loading Matrix'!J373,0),IF('CLINs &amp; Ceiling Rates'!$D$240="OPS",'Labor Loading Matrix'!K373,0),IF('CLINs &amp; Ceiling Rates'!$D$241="OPS",'Labor Loading Matrix'!L373,0),IF('CLINs &amp; Ceiling Rates'!$D$242="OPS",'Labor Loading Matrix'!M373,0),IF('CLINs &amp; Ceiling Rates'!$D$243="OPS",'Labor Loading Matrix'!N373,0),IF('CLINs &amp; Ceiling Rates'!$D$244="OPS",'Labor Loading Matrix'!O373,0),IF('CLINs &amp; Ceiling Rates'!$D$245="OPS",'Labor Loading Matrix'!P373,0),IF('CLINs &amp; Ceiling Rates'!$D$246="OPS",'Labor Loading Matrix'!Q373,0),IF('CLINs &amp; Ceiling Rates'!$D$247="OPS",'Labor Loading Matrix'!R373,0),IF('CLINs &amp; Ceiling Rates'!$D$248="OPS",'Labor Loading Matrix'!S373,0),IF('CLINs &amp; Ceiling Rates'!$D$249="OPS",'Labor Loading Matrix'!T373,0),IF('CLINs &amp; Ceiling Rates'!$D$250="OPS",'Labor Loading Matrix'!U373,0),IF('CLINs &amp; Ceiling Rates'!$D$251="OPS",'Labor Loading Matrix'!V373,0),IF('CLINs &amp; Ceiling Rates'!$D$252="OPS",'Labor Loading Matrix'!W373,0),IF('CLINs &amp; Ceiling Rates'!$D$253="OPS",'Labor Loading Matrix'!X373,0),IF('CLINs &amp; Ceiling Rates'!$D$254="OPS",'Labor Loading Matrix'!Y373,0),IF('CLINs &amp; Ceiling Rates'!$D$255="OPS",'Labor Loading Matrix'!Z373,0),IF('CLINs &amp; Ceiling Rates'!$D$256="OPS",'Labor Loading Matrix'!AA373,0))</f>
        <v>0</v>
      </c>
      <c r="F373" s="175">
        <f>SUM(IF('CLINs &amp; Ceiling Rates'!$D$237="F&amp;E",'Labor Loading Matrix'!H373,0),IF('CLINs &amp; Ceiling Rates'!$D$238="F&amp;E",'Labor Loading Matrix'!I373,0),IF('CLINs &amp; Ceiling Rates'!$D$239="F&amp;E",'Labor Loading Matrix'!J373,0),IF('CLINs &amp; Ceiling Rates'!$D$240="F&amp;E",'Labor Loading Matrix'!K373,0),IF('CLINs &amp; Ceiling Rates'!$D$241="F&amp;E",'Labor Loading Matrix'!L373,0),IF('CLINs &amp; Ceiling Rates'!$D$242="F&amp;E",'Labor Loading Matrix'!M373,0),IF('CLINs &amp; Ceiling Rates'!$D$243="F&amp;E",'Labor Loading Matrix'!N373,0),IF('CLINs &amp; Ceiling Rates'!$D$244="F&amp;E",'Labor Loading Matrix'!O373,0),IF('CLINs &amp; Ceiling Rates'!$D$245="F&amp;E",'Labor Loading Matrix'!P373,0),IF('CLINs &amp; Ceiling Rates'!$D$246="F&amp;E",'Labor Loading Matrix'!Q373,0),IF('CLINs &amp; Ceiling Rates'!$D$247="F&amp;E",'Labor Loading Matrix'!R373,0),IF('CLINs &amp; Ceiling Rates'!$D$248="F&amp;E",'Labor Loading Matrix'!S373,0),IF('CLINs &amp; Ceiling Rates'!$D$249="F&amp;E",'Labor Loading Matrix'!T373,0),IF('CLINs &amp; Ceiling Rates'!$D$250="F&amp;E",'Labor Loading Matrix'!U373,0),IF('CLINs &amp; Ceiling Rates'!$D$251="F&amp;E",'Labor Loading Matrix'!V373,0),IF('CLINs &amp; Ceiling Rates'!$D$252="F&amp;E",'Labor Loading Matrix'!W373,0),IF('CLINs &amp; Ceiling Rates'!$D$253="F&amp;E",'Labor Loading Matrix'!X373,0),IF('CLINs &amp; Ceiling Rates'!$D$254="F&amp;E",'Labor Loading Matrix'!Y373,0),IF('CLINs &amp; Ceiling Rates'!$D$255="F&amp;E",'Labor Loading Matrix'!Z373,0),IF('CLINs &amp; Ceiling Rates'!$D$256="F&amp;E",'Labor Loading Matrix'!AA373,0))</f>
        <v>0</v>
      </c>
      <c r="G373" s="175">
        <f>SUM(IF('CLINs &amp; Ceiling Rates'!$D$237="R&amp;D",'Labor Loading Matrix'!H373,0),IF('CLINs &amp; Ceiling Rates'!$D$238="R&amp;D",'Labor Loading Matrix'!I373,0),IF('CLINs &amp; Ceiling Rates'!$D$239="R&amp;D",'Labor Loading Matrix'!J373,0),IF('CLINs &amp; Ceiling Rates'!$D$240="R&amp;D",'Labor Loading Matrix'!K373,0),IF('CLINs &amp; Ceiling Rates'!$D$241="R&amp;D",'Labor Loading Matrix'!L373,0),IF('CLINs &amp; Ceiling Rates'!$D$242="R&amp;D",'Labor Loading Matrix'!M373,0),IF('CLINs &amp; Ceiling Rates'!$D$243="R&amp;D",'Labor Loading Matrix'!N373,0),IF('CLINs &amp; Ceiling Rates'!$D$244="R&amp;D",'Labor Loading Matrix'!O373,0),IF('CLINs &amp; Ceiling Rates'!$D$245="R&amp;D",'Labor Loading Matrix'!P373,0),IF('CLINs &amp; Ceiling Rates'!$D$246="R&amp;D",'Labor Loading Matrix'!Q373,0),IF('CLINs &amp; Ceiling Rates'!$D$247="R&amp;D",'Labor Loading Matrix'!R373,0),IF('CLINs &amp; Ceiling Rates'!$D$248="R&amp;D",'Labor Loading Matrix'!S373,0),IF('CLINs &amp; Ceiling Rates'!$D$249="R&amp;D",'Labor Loading Matrix'!T373,0),IF('CLINs &amp; Ceiling Rates'!$D$250="R&amp;D",'Labor Loading Matrix'!U373,0),IF('CLINs &amp; Ceiling Rates'!$D$251="R&amp;D",'Labor Loading Matrix'!V373,0),IF('CLINs &amp; Ceiling Rates'!$D$252="R&amp;D",'Labor Loading Matrix'!W373,0),IF('CLINs &amp; Ceiling Rates'!$D$253="R&amp;D",'Labor Loading Matrix'!X373,0),IF('CLINs &amp; Ceiling Rates'!$D$254="R&amp;D",'Labor Loading Matrix'!Y373,0),IF('CLINs &amp; Ceiling Rates'!$D$255="R&amp;D",'Labor Loading Matrix'!Z373,0),IF('CLINs &amp; Ceiling Rates'!$D$256="R&amp;D",'Labor Loading Matrix'!AA373,0))</f>
        <v>0</v>
      </c>
      <c r="H373" s="136"/>
      <c r="I373" s="136"/>
      <c r="J373" s="136"/>
      <c r="K373" s="136"/>
      <c r="L373" s="136"/>
      <c r="M373" s="136"/>
      <c r="N373" s="136"/>
      <c r="O373" s="136"/>
      <c r="P373" s="136"/>
      <c r="Q373" s="136"/>
      <c r="R373" s="136"/>
      <c r="S373" s="136"/>
      <c r="T373" s="136"/>
      <c r="U373" s="136"/>
      <c r="V373" s="136"/>
      <c r="W373" s="136"/>
      <c r="X373" s="136"/>
      <c r="Y373" s="136"/>
      <c r="Z373" s="136"/>
      <c r="AA373" s="136"/>
    </row>
    <row r="374" spans="1:27" s="73" customFormat="1" ht="18" hidden="1" customHeight="1" x14ac:dyDescent="0.25">
      <c r="A374" s="173">
        <f>'CLINs &amp; Ceiling Rates'!B161</f>
        <v>0</v>
      </c>
      <c r="B374" s="173">
        <f>'CLINs &amp; Ceiling Rates'!C161</f>
        <v>0</v>
      </c>
      <c r="C374" s="174" t="str">
        <f>'CLINs &amp; Ceiling Rates'!$G161</f>
        <v/>
      </c>
      <c r="D374" s="211">
        <f>IF('CLINs &amp; Ceiling Rates'!D390="",SUM('Labor Loading Matrix'!H374:AA374),SUM(E374:F374))</f>
        <v>0</v>
      </c>
      <c r="E374" s="175">
        <f>SUM(IF('CLINs &amp; Ceiling Rates'!$D$237="OPS",'Labor Loading Matrix'!H374,0),IF('CLINs &amp; Ceiling Rates'!$D$238="OPS",'Labor Loading Matrix'!I374,0),IF('CLINs &amp; Ceiling Rates'!$D$239="OPS",'Labor Loading Matrix'!J374,0),IF('CLINs &amp; Ceiling Rates'!$D$240="OPS",'Labor Loading Matrix'!K374,0),IF('CLINs &amp; Ceiling Rates'!$D$241="OPS",'Labor Loading Matrix'!L374,0),IF('CLINs &amp; Ceiling Rates'!$D$242="OPS",'Labor Loading Matrix'!M374,0),IF('CLINs &amp; Ceiling Rates'!$D$243="OPS",'Labor Loading Matrix'!N374,0),IF('CLINs &amp; Ceiling Rates'!$D$244="OPS",'Labor Loading Matrix'!O374,0),IF('CLINs &amp; Ceiling Rates'!$D$245="OPS",'Labor Loading Matrix'!P374,0),IF('CLINs &amp; Ceiling Rates'!$D$246="OPS",'Labor Loading Matrix'!Q374,0),IF('CLINs &amp; Ceiling Rates'!$D$247="OPS",'Labor Loading Matrix'!R374,0),IF('CLINs &amp; Ceiling Rates'!$D$248="OPS",'Labor Loading Matrix'!S374,0),IF('CLINs &amp; Ceiling Rates'!$D$249="OPS",'Labor Loading Matrix'!T374,0),IF('CLINs &amp; Ceiling Rates'!$D$250="OPS",'Labor Loading Matrix'!U374,0),IF('CLINs &amp; Ceiling Rates'!$D$251="OPS",'Labor Loading Matrix'!V374,0),IF('CLINs &amp; Ceiling Rates'!$D$252="OPS",'Labor Loading Matrix'!W374,0),IF('CLINs &amp; Ceiling Rates'!$D$253="OPS",'Labor Loading Matrix'!X374,0),IF('CLINs &amp; Ceiling Rates'!$D$254="OPS",'Labor Loading Matrix'!Y374,0),IF('CLINs &amp; Ceiling Rates'!$D$255="OPS",'Labor Loading Matrix'!Z374,0),IF('CLINs &amp; Ceiling Rates'!$D$256="OPS",'Labor Loading Matrix'!AA374,0))</f>
        <v>0</v>
      </c>
      <c r="F374" s="175">
        <f>SUM(IF('CLINs &amp; Ceiling Rates'!$D$237="F&amp;E",'Labor Loading Matrix'!H374,0),IF('CLINs &amp; Ceiling Rates'!$D$238="F&amp;E",'Labor Loading Matrix'!I374,0),IF('CLINs &amp; Ceiling Rates'!$D$239="F&amp;E",'Labor Loading Matrix'!J374,0),IF('CLINs &amp; Ceiling Rates'!$D$240="F&amp;E",'Labor Loading Matrix'!K374,0),IF('CLINs &amp; Ceiling Rates'!$D$241="F&amp;E",'Labor Loading Matrix'!L374,0),IF('CLINs &amp; Ceiling Rates'!$D$242="F&amp;E",'Labor Loading Matrix'!M374,0),IF('CLINs &amp; Ceiling Rates'!$D$243="F&amp;E",'Labor Loading Matrix'!N374,0),IF('CLINs &amp; Ceiling Rates'!$D$244="F&amp;E",'Labor Loading Matrix'!O374,0),IF('CLINs &amp; Ceiling Rates'!$D$245="F&amp;E",'Labor Loading Matrix'!P374,0),IF('CLINs &amp; Ceiling Rates'!$D$246="F&amp;E",'Labor Loading Matrix'!Q374,0),IF('CLINs &amp; Ceiling Rates'!$D$247="F&amp;E",'Labor Loading Matrix'!R374,0),IF('CLINs &amp; Ceiling Rates'!$D$248="F&amp;E",'Labor Loading Matrix'!S374,0),IF('CLINs &amp; Ceiling Rates'!$D$249="F&amp;E",'Labor Loading Matrix'!T374,0),IF('CLINs &amp; Ceiling Rates'!$D$250="F&amp;E",'Labor Loading Matrix'!U374,0),IF('CLINs &amp; Ceiling Rates'!$D$251="F&amp;E",'Labor Loading Matrix'!V374,0),IF('CLINs &amp; Ceiling Rates'!$D$252="F&amp;E",'Labor Loading Matrix'!W374,0),IF('CLINs &amp; Ceiling Rates'!$D$253="F&amp;E",'Labor Loading Matrix'!X374,0),IF('CLINs &amp; Ceiling Rates'!$D$254="F&amp;E",'Labor Loading Matrix'!Y374,0),IF('CLINs &amp; Ceiling Rates'!$D$255="F&amp;E",'Labor Loading Matrix'!Z374,0),IF('CLINs &amp; Ceiling Rates'!$D$256="F&amp;E",'Labor Loading Matrix'!AA374,0))</f>
        <v>0</v>
      </c>
      <c r="G374" s="175">
        <f>SUM(IF('CLINs &amp; Ceiling Rates'!$D$237="R&amp;D",'Labor Loading Matrix'!H374,0),IF('CLINs &amp; Ceiling Rates'!$D$238="R&amp;D",'Labor Loading Matrix'!I374,0),IF('CLINs &amp; Ceiling Rates'!$D$239="R&amp;D",'Labor Loading Matrix'!J374,0),IF('CLINs &amp; Ceiling Rates'!$D$240="R&amp;D",'Labor Loading Matrix'!K374,0),IF('CLINs &amp; Ceiling Rates'!$D$241="R&amp;D",'Labor Loading Matrix'!L374,0),IF('CLINs &amp; Ceiling Rates'!$D$242="R&amp;D",'Labor Loading Matrix'!M374,0),IF('CLINs &amp; Ceiling Rates'!$D$243="R&amp;D",'Labor Loading Matrix'!N374,0),IF('CLINs &amp; Ceiling Rates'!$D$244="R&amp;D",'Labor Loading Matrix'!O374,0),IF('CLINs &amp; Ceiling Rates'!$D$245="R&amp;D",'Labor Loading Matrix'!P374,0),IF('CLINs &amp; Ceiling Rates'!$D$246="R&amp;D",'Labor Loading Matrix'!Q374,0),IF('CLINs &amp; Ceiling Rates'!$D$247="R&amp;D",'Labor Loading Matrix'!R374,0),IF('CLINs &amp; Ceiling Rates'!$D$248="R&amp;D",'Labor Loading Matrix'!S374,0),IF('CLINs &amp; Ceiling Rates'!$D$249="R&amp;D",'Labor Loading Matrix'!T374,0),IF('CLINs &amp; Ceiling Rates'!$D$250="R&amp;D",'Labor Loading Matrix'!U374,0),IF('CLINs &amp; Ceiling Rates'!$D$251="R&amp;D",'Labor Loading Matrix'!V374,0),IF('CLINs &amp; Ceiling Rates'!$D$252="R&amp;D",'Labor Loading Matrix'!W374,0),IF('CLINs &amp; Ceiling Rates'!$D$253="R&amp;D",'Labor Loading Matrix'!X374,0),IF('CLINs &amp; Ceiling Rates'!$D$254="R&amp;D",'Labor Loading Matrix'!Y374,0),IF('CLINs &amp; Ceiling Rates'!$D$255="R&amp;D",'Labor Loading Matrix'!Z374,0),IF('CLINs &amp; Ceiling Rates'!$D$256="R&amp;D",'Labor Loading Matrix'!AA374,0))</f>
        <v>0</v>
      </c>
      <c r="H374" s="136"/>
      <c r="I374" s="136"/>
      <c r="J374" s="136"/>
      <c r="K374" s="136"/>
      <c r="L374" s="136"/>
      <c r="M374" s="136"/>
      <c r="N374" s="136"/>
      <c r="O374" s="136"/>
      <c r="P374" s="136"/>
      <c r="Q374" s="136"/>
      <c r="R374" s="136"/>
      <c r="S374" s="136"/>
      <c r="T374" s="136"/>
      <c r="U374" s="136"/>
      <c r="V374" s="136"/>
      <c r="W374" s="136"/>
      <c r="X374" s="136"/>
      <c r="Y374" s="136"/>
      <c r="Z374" s="136"/>
      <c r="AA374" s="136"/>
    </row>
    <row r="375" spans="1:27" s="73" customFormat="1" ht="18" hidden="1" customHeight="1" x14ac:dyDescent="0.25">
      <c r="A375" s="173">
        <f>'CLINs &amp; Ceiling Rates'!B162</f>
        <v>0</v>
      </c>
      <c r="B375" s="173">
        <f>'CLINs &amp; Ceiling Rates'!C162</f>
        <v>0</v>
      </c>
      <c r="C375" s="174" t="str">
        <f>'CLINs &amp; Ceiling Rates'!$G162</f>
        <v/>
      </c>
      <c r="D375" s="211">
        <f>IF('CLINs &amp; Ceiling Rates'!D391="",SUM('Labor Loading Matrix'!H375:AA375),SUM(E375:F375))</f>
        <v>0</v>
      </c>
      <c r="E375" s="175">
        <f>SUM(IF('CLINs &amp; Ceiling Rates'!$D$237="OPS",'Labor Loading Matrix'!H375,0),IF('CLINs &amp; Ceiling Rates'!$D$238="OPS",'Labor Loading Matrix'!I375,0),IF('CLINs &amp; Ceiling Rates'!$D$239="OPS",'Labor Loading Matrix'!J375,0),IF('CLINs &amp; Ceiling Rates'!$D$240="OPS",'Labor Loading Matrix'!K375,0),IF('CLINs &amp; Ceiling Rates'!$D$241="OPS",'Labor Loading Matrix'!L375,0),IF('CLINs &amp; Ceiling Rates'!$D$242="OPS",'Labor Loading Matrix'!M375,0),IF('CLINs &amp; Ceiling Rates'!$D$243="OPS",'Labor Loading Matrix'!N375,0),IF('CLINs &amp; Ceiling Rates'!$D$244="OPS",'Labor Loading Matrix'!O375,0),IF('CLINs &amp; Ceiling Rates'!$D$245="OPS",'Labor Loading Matrix'!P375,0),IF('CLINs &amp; Ceiling Rates'!$D$246="OPS",'Labor Loading Matrix'!Q375,0),IF('CLINs &amp; Ceiling Rates'!$D$247="OPS",'Labor Loading Matrix'!R375,0),IF('CLINs &amp; Ceiling Rates'!$D$248="OPS",'Labor Loading Matrix'!S375,0),IF('CLINs &amp; Ceiling Rates'!$D$249="OPS",'Labor Loading Matrix'!T375,0),IF('CLINs &amp; Ceiling Rates'!$D$250="OPS",'Labor Loading Matrix'!U375,0),IF('CLINs &amp; Ceiling Rates'!$D$251="OPS",'Labor Loading Matrix'!V375,0),IF('CLINs &amp; Ceiling Rates'!$D$252="OPS",'Labor Loading Matrix'!W375,0),IF('CLINs &amp; Ceiling Rates'!$D$253="OPS",'Labor Loading Matrix'!X375,0),IF('CLINs &amp; Ceiling Rates'!$D$254="OPS",'Labor Loading Matrix'!Y375,0),IF('CLINs &amp; Ceiling Rates'!$D$255="OPS",'Labor Loading Matrix'!Z375,0),IF('CLINs &amp; Ceiling Rates'!$D$256="OPS",'Labor Loading Matrix'!AA375,0))</f>
        <v>0</v>
      </c>
      <c r="F375" s="175">
        <f>SUM(IF('CLINs &amp; Ceiling Rates'!$D$237="F&amp;E",'Labor Loading Matrix'!H375,0),IF('CLINs &amp; Ceiling Rates'!$D$238="F&amp;E",'Labor Loading Matrix'!I375,0),IF('CLINs &amp; Ceiling Rates'!$D$239="F&amp;E",'Labor Loading Matrix'!J375,0),IF('CLINs &amp; Ceiling Rates'!$D$240="F&amp;E",'Labor Loading Matrix'!K375,0),IF('CLINs &amp; Ceiling Rates'!$D$241="F&amp;E",'Labor Loading Matrix'!L375,0),IF('CLINs &amp; Ceiling Rates'!$D$242="F&amp;E",'Labor Loading Matrix'!M375,0),IF('CLINs &amp; Ceiling Rates'!$D$243="F&amp;E",'Labor Loading Matrix'!N375,0),IF('CLINs &amp; Ceiling Rates'!$D$244="F&amp;E",'Labor Loading Matrix'!O375,0),IF('CLINs &amp; Ceiling Rates'!$D$245="F&amp;E",'Labor Loading Matrix'!P375,0),IF('CLINs &amp; Ceiling Rates'!$D$246="F&amp;E",'Labor Loading Matrix'!Q375,0),IF('CLINs &amp; Ceiling Rates'!$D$247="F&amp;E",'Labor Loading Matrix'!R375,0),IF('CLINs &amp; Ceiling Rates'!$D$248="F&amp;E",'Labor Loading Matrix'!S375,0),IF('CLINs &amp; Ceiling Rates'!$D$249="F&amp;E",'Labor Loading Matrix'!T375,0),IF('CLINs &amp; Ceiling Rates'!$D$250="F&amp;E",'Labor Loading Matrix'!U375,0),IF('CLINs &amp; Ceiling Rates'!$D$251="F&amp;E",'Labor Loading Matrix'!V375,0),IF('CLINs &amp; Ceiling Rates'!$D$252="F&amp;E",'Labor Loading Matrix'!W375,0),IF('CLINs &amp; Ceiling Rates'!$D$253="F&amp;E",'Labor Loading Matrix'!X375,0),IF('CLINs &amp; Ceiling Rates'!$D$254="F&amp;E",'Labor Loading Matrix'!Y375,0),IF('CLINs &amp; Ceiling Rates'!$D$255="F&amp;E",'Labor Loading Matrix'!Z375,0),IF('CLINs &amp; Ceiling Rates'!$D$256="F&amp;E",'Labor Loading Matrix'!AA375,0))</f>
        <v>0</v>
      </c>
      <c r="G375" s="175">
        <f>SUM(IF('CLINs &amp; Ceiling Rates'!$D$237="R&amp;D",'Labor Loading Matrix'!H375,0),IF('CLINs &amp; Ceiling Rates'!$D$238="R&amp;D",'Labor Loading Matrix'!I375,0),IF('CLINs &amp; Ceiling Rates'!$D$239="R&amp;D",'Labor Loading Matrix'!J375,0),IF('CLINs &amp; Ceiling Rates'!$D$240="R&amp;D",'Labor Loading Matrix'!K375,0),IF('CLINs &amp; Ceiling Rates'!$D$241="R&amp;D",'Labor Loading Matrix'!L375,0),IF('CLINs &amp; Ceiling Rates'!$D$242="R&amp;D",'Labor Loading Matrix'!M375,0),IF('CLINs &amp; Ceiling Rates'!$D$243="R&amp;D",'Labor Loading Matrix'!N375,0),IF('CLINs &amp; Ceiling Rates'!$D$244="R&amp;D",'Labor Loading Matrix'!O375,0),IF('CLINs &amp; Ceiling Rates'!$D$245="R&amp;D",'Labor Loading Matrix'!P375,0),IF('CLINs &amp; Ceiling Rates'!$D$246="R&amp;D",'Labor Loading Matrix'!Q375,0),IF('CLINs &amp; Ceiling Rates'!$D$247="R&amp;D",'Labor Loading Matrix'!R375,0),IF('CLINs &amp; Ceiling Rates'!$D$248="R&amp;D",'Labor Loading Matrix'!S375,0),IF('CLINs &amp; Ceiling Rates'!$D$249="R&amp;D",'Labor Loading Matrix'!T375,0),IF('CLINs &amp; Ceiling Rates'!$D$250="R&amp;D",'Labor Loading Matrix'!U375,0),IF('CLINs &amp; Ceiling Rates'!$D$251="R&amp;D",'Labor Loading Matrix'!V375,0),IF('CLINs &amp; Ceiling Rates'!$D$252="R&amp;D",'Labor Loading Matrix'!W375,0),IF('CLINs &amp; Ceiling Rates'!$D$253="R&amp;D",'Labor Loading Matrix'!X375,0),IF('CLINs &amp; Ceiling Rates'!$D$254="R&amp;D",'Labor Loading Matrix'!Y375,0),IF('CLINs &amp; Ceiling Rates'!$D$255="R&amp;D",'Labor Loading Matrix'!Z375,0),IF('CLINs &amp; Ceiling Rates'!$D$256="R&amp;D",'Labor Loading Matrix'!AA375,0))</f>
        <v>0</v>
      </c>
      <c r="H375" s="136"/>
      <c r="I375" s="136"/>
      <c r="J375" s="136"/>
      <c r="K375" s="136"/>
      <c r="L375" s="136"/>
      <c r="M375" s="136"/>
      <c r="N375" s="136"/>
      <c r="O375" s="136"/>
      <c r="P375" s="136"/>
      <c r="Q375" s="136"/>
      <c r="R375" s="136"/>
      <c r="S375" s="136"/>
      <c r="T375" s="136"/>
      <c r="U375" s="136"/>
      <c r="V375" s="136"/>
      <c r="W375" s="136"/>
      <c r="X375" s="136"/>
      <c r="Y375" s="136"/>
      <c r="Z375" s="136"/>
      <c r="AA375" s="136"/>
    </row>
    <row r="376" spans="1:27" s="73" customFormat="1" ht="18" hidden="1" customHeight="1" x14ac:dyDescent="0.25">
      <c r="A376" s="173">
        <f>'CLINs &amp; Ceiling Rates'!B163</f>
        <v>0</v>
      </c>
      <c r="B376" s="173">
        <f>'CLINs &amp; Ceiling Rates'!C163</f>
        <v>0</v>
      </c>
      <c r="C376" s="174" t="str">
        <f>'CLINs &amp; Ceiling Rates'!$G163</f>
        <v/>
      </c>
      <c r="D376" s="211">
        <f>IF('CLINs &amp; Ceiling Rates'!D392="",SUM('Labor Loading Matrix'!H376:AA376),SUM(E376:F376))</f>
        <v>0</v>
      </c>
      <c r="E376" s="175">
        <f>SUM(IF('CLINs &amp; Ceiling Rates'!$D$237="OPS",'Labor Loading Matrix'!H376,0),IF('CLINs &amp; Ceiling Rates'!$D$238="OPS",'Labor Loading Matrix'!I376,0),IF('CLINs &amp; Ceiling Rates'!$D$239="OPS",'Labor Loading Matrix'!J376,0),IF('CLINs &amp; Ceiling Rates'!$D$240="OPS",'Labor Loading Matrix'!K376,0),IF('CLINs &amp; Ceiling Rates'!$D$241="OPS",'Labor Loading Matrix'!L376,0),IF('CLINs &amp; Ceiling Rates'!$D$242="OPS",'Labor Loading Matrix'!M376,0),IF('CLINs &amp; Ceiling Rates'!$D$243="OPS",'Labor Loading Matrix'!N376,0),IF('CLINs &amp; Ceiling Rates'!$D$244="OPS",'Labor Loading Matrix'!O376,0),IF('CLINs &amp; Ceiling Rates'!$D$245="OPS",'Labor Loading Matrix'!P376,0),IF('CLINs &amp; Ceiling Rates'!$D$246="OPS",'Labor Loading Matrix'!Q376,0),IF('CLINs &amp; Ceiling Rates'!$D$247="OPS",'Labor Loading Matrix'!R376,0),IF('CLINs &amp; Ceiling Rates'!$D$248="OPS",'Labor Loading Matrix'!S376,0),IF('CLINs &amp; Ceiling Rates'!$D$249="OPS",'Labor Loading Matrix'!T376,0),IF('CLINs &amp; Ceiling Rates'!$D$250="OPS",'Labor Loading Matrix'!U376,0),IF('CLINs &amp; Ceiling Rates'!$D$251="OPS",'Labor Loading Matrix'!V376,0),IF('CLINs &amp; Ceiling Rates'!$D$252="OPS",'Labor Loading Matrix'!W376,0),IF('CLINs &amp; Ceiling Rates'!$D$253="OPS",'Labor Loading Matrix'!X376,0),IF('CLINs &amp; Ceiling Rates'!$D$254="OPS",'Labor Loading Matrix'!Y376,0),IF('CLINs &amp; Ceiling Rates'!$D$255="OPS",'Labor Loading Matrix'!Z376,0),IF('CLINs &amp; Ceiling Rates'!$D$256="OPS",'Labor Loading Matrix'!AA376,0))</f>
        <v>0</v>
      </c>
      <c r="F376" s="175">
        <f>SUM(IF('CLINs &amp; Ceiling Rates'!$D$237="F&amp;E",'Labor Loading Matrix'!H376,0),IF('CLINs &amp; Ceiling Rates'!$D$238="F&amp;E",'Labor Loading Matrix'!I376,0),IF('CLINs &amp; Ceiling Rates'!$D$239="F&amp;E",'Labor Loading Matrix'!J376,0),IF('CLINs &amp; Ceiling Rates'!$D$240="F&amp;E",'Labor Loading Matrix'!K376,0),IF('CLINs &amp; Ceiling Rates'!$D$241="F&amp;E",'Labor Loading Matrix'!L376,0),IF('CLINs &amp; Ceiling Rates'!$D$242="F&amp;E",'Labor Loading Matrix'!M376,0),IF('CLINs &amp; Ceiling Rates'!$D$243="F&amp;E",'Labor Loading Matrix'!N376,0),IF('CLINs &amp; Ceiling Rates'!$D$244="F&amp;E",'Labor Loading Matrix'!O376,0),IF('CLINs &amp; Ceiling Rates'!$D$245="F&amp;E",'Labor Loading Matrix'!P376,0),IF('CLINs &amp; Ceiling Rates'!$D$246="F&amp;E",'Labor Loading Matrix'!Q376,0),IF('CLINs &amp; Ceiling Rates'!$D$247="F&amp;E",'Labor Loading Matrix'!R376,0),IF('CLINs &amp; Ceiling Rates'!$D$248="F&amp;E",'Labor Loading Matrix'!S376,0),IF('CLINs &amp; Ceiling Rates'!$D$249="F&amp;E",'Labor Loading Matrix'!T376,0),IF('CLINs &amp; Ceiling Rates'!$D$250="F&amp;E",'Labor Loading Matrix'!U376,0),IF('CLINs &amp; Ceiling Rates'!$D$251="F&amp;E",'Labor Loading Matrix'!V376,0),IF('CLINs &amp; Ceiling Rates'!$D$252="F&amp;E",'Labor Loading Matrix'!W376,0),IF('CLINs &amp; Ceiling Rates'!$D$253="F&amp;E",'Labor Loading Matrix'!X376,0),IF('CLINs &amp; Ceiling Rates'!$D$254="F&amp;E",'Labor Loading Matrix'!Y376,0),IF('CLINs &amp; Ceiling Rates'!$D$255="F&amp;E",'Labor Loading Matrix'!Z376,0),IF('CLINs &amp; Ceiling Rates'!$D$256="F&amp;E",'Labor Loading Matrix'!AA376,0))</f>
        <v>0</v>
      </c>
      <c r="G376" s="175">
        <f>SUM(IF('CLINs &amp; Ceiling Rates'!$D$237="R&amp;D",'Labor Loading Matrix'!H376,0),IF('CLINs &amp; Ceiling Rates'!$D$238="R&amp;D",'Labor Loading Matrix'!I376,0),IF('CLINs &amp; Ceiling Rates'!$D$239="R&amp;D",'Labor Loading Matrix'!J376,0),IF('CLINs &amp; Ceiling Rates'!$D$240="R&amp;D",'Labor Loading Matrix'!K376,0),IF('CLINs &amp; Ceiling Rates'!$D$241="R&amp;D",'Labor Loading Matrix'!L376,0),IF('CLINs &amp; Ceiling Rates'!$D$242="R&amp;D",'Labor Loading Matrix'!M376,0),IF('CLINs &amp; Ceiling Rates'!$D$243="R&amp;D",'Labor Loading Matrix'!N376,0),IF('CLINs &amp; Ceiling Rates'!$D$244="R&amp;D",'Labor Loading Matrix'!O376,0),IF('CLINs &amp; Ceiling Rates'!$D$245="R&amp;D",'Labor Loading Matrix'!P376,0),IF('CLINs &amp; Ceiling Rates'!$D$246="R&amp;D",'Labor Loading Matrix'!Q376,0),IF('CLINs &amp; Ceiling Rates'!$D$247="R&amp;D",'Labor Loading Matrix'!R376,0),IF('CLINs &amp; Ceiling Rates'!$D$248="R&amp;D",'Labor Loading Matrix'!S376,0),IF('CLINs &amp; Ceiling Rates'!$D$249="R&amp;D",'Labor Loading Matrix'!T376,0),IF('CLINs &amp; Ceiling Rates'!$D$250="R&amp;D",'Labor Loading Matrix'!U376,0),IF('CLINs &amp; Ceiling Rates'!$D$251="R&amp;D",'Labor Loading Matrix'!V376,0),IF('CLINs &amp; Ceiling Rates'!$D$252="R&amp;D",'Labor Loading Matrix'!W376,0),IF('CLINs &amp; Ceiling Rates'!$D$253="R&amp;D",'Labor Loading Matrix'!X376,0),IF('CLINs &amp; Ceiling Rates'!$D$254="R&amp;D",'Labor Loading Matrix'!Y376,0),IF('CLINs &amp; Ceiling Rates'!$D$255="R&amp;D",'Labor Loading Matrix'!Z376,0),IF('CLINs &amp; Ceiling Rates'!$D$256="R&amp;D",'Labor Loading Matrix'!AA376,0))</f>
        <v>0</v>
      </c>
      <c r="H376" s="136"/>
      <c r="I376" s="136"/>
      <c r="J376" s="136"/>
      <c r="K376" s="136"/>
      <c r="L376" s="136"/>
      <c r="M376" s="136"/>
      <c r="N376" s="136"/>
      <c r="O376" s="136"/>
      <c r="P376" s="136"/>
      <c r="Q376" s="136"/>
      <c r="R376" s="136"/>
      <c r="S376" s="136"/>
      <c r="T376" s="136"/>
      <c r="U376" s="136"/>
      <c r="V376" s="136"/>
      <c r="W376" s="136"/>
      <c r="X376" s="136"/>
      <c r="Y376" s="136"/>
      <c r="Z376" s="136"/>
      <c r="AA376" s="136"/>
    </row>
    <row r="377" spans="1:27" s="73" customFormat="1" ht="18" hidden="1" customHeight="1" x14ac:dyDescent="0.25">
      <c r="A377" s="173">
        <f>'CLINs &amp; Ceiling Rates'!B164</f>
        <v>0</v>
      </c>
      <c r="B377" s="173">
        <f>'CLINs &amp; Ceiling Rates'!C164</f>
        <v>0</v>
      </c>
      <c r="C377" s="174" t="str">
        <f>'CLINs &amp; Ceiling Rates'!$G164</f>
        <v/>
      </c>
      <c r="D377" s="211">
        <f>IF('CLINs &amp; Ceiling Rates'!D393="",SUM('Labor Loading Matrix'!H377:AA377),SUM(E377:F377))</f>
        <v>0</v>
      </c>
      <c r="E377" s="175">
        <f>SUM(IF('CLINs &amp; Ceiling Rates'!$D$237="OPS",'Labor Loading Matrix'!H377,0),IF('CLINs &amp; Ceiling Rates'!$D$238="OPS",'Labor Loading Matrix'!I377,0),IF('CLINs &amp; Ceiling Rates'!$D$239="OPS",'Labor Loading Matrix'!J377,0),IF('CLINs &amp; Ceiling Rates'!$D$240="OPS",'Labor Loading Matrix'!K377,0),IF('CLINs &amp; Ceiling Rates'!$D$241="OPS",'Labor Loading Matrix'!L377,0),IF('CLINs &amp; Ceiling Rates'!$D$242="OPS",'Labor Loading Matrix'!M377,0),IF('CLINs &amp; Ceiling Rates'!$D$243="OPS",'Labor Loading Matrix'!N377,0),IF('CLINs &amp; Ceiling Rates'!$D$244="OPS",'Labor Loading Matrix'!O377,0),IF('CLINs &amp; Ceiling Rates'!$D$245="OPS",'Labor Loading Matrix'!P377,0),IF('CLINs &amp; Ceiling Rates'!$D$246="OPS",'Labor Loading Matrix'!Q377,0),IF('CLINs &amp; Ceiling Rates'!$D$247="OPS",'Labor Loading Matrix'!R377,0),IF('CLINs &amp; Ceiling Rates'!$D$248="OPS",'Labor Loading Matrix'!S377,0),IF('CLINs &amp; Ceiling Rates'!$D$249="OPS",'Labor Loading Matrix'!T377,0),IF('CLINs &amp; Ceiling Rates'!$D$250="OPS",'Labor Loading Matrix'!U377,0),IF('CLINs &amp; Ceiling Rates'!$D$251="OPS",'Labor Loading Matrix'!V377,0),IF('CLINs &amp; Ceiling Rates'!$D$252="OPS",'Labor Loading Matrix'!W377,0),IF('CLINs &amp; Ceiling Rates'!$D$253="OPS",'Labor Loading Matrix'!X377,0),IF('CLINs &amp; Ceiling Rates'!$D$254="OPS",'Labor Loading Matrix'!Y377,0),IF('CLINs &amp; Ceiling Rates'!$D$255="OPS",'Labor Loading Matrix'!Z377,0),IF('CLINs &amp; Ceiling Rates'!$D$256="OPS",'Labor Loading Matrix'!AA377,0))</f>
        <v>0</v>
      </c>
      <c r="F377" s="175">
        <f>SUM(IF('CLINs &amp; Ceiling Rates'!$D$237="F&amp;E",'Labor Loading Matrix'!H377,0),IF('CLINs &amp; Ceiling Rates'!$D$238="F&amp;E",'Labor Loading Matrix'!I377,0),IF('CLINs &amp; Ceiling Rates'!$D$239="F&amp;E",'Labor Loading Matrix'!J377,0),IF('CLINs &amp; Ceiling Rates'!$D$240="F&amp;E",'Labor Loading Matrix'!K377,0),IF('CLINs &amp; Ceiling Rates'!$D$241="F&amp;E",'Labor Loading Matrix'!L377,0),IF('CLINs &amp; Ceiling Rates'!$D$242="F&amp;E",'Labor Loading Matrix'!M377,0),IF('CLINs &amp; Ceiling Rates'!$D$243="F&amp;E",'Labor Loading Matrix'!N377,0),IF('CLINs &amp; Ceiling Rates'!$D$244="F&amp;E",'Labor Loading Matrix'!O377,0),IF('CLINs &amp; Ceiling Rates'!$D$245="F&amp;E",'Labor Loading Matrix'!P377,0),IF('CLINs &amp; Ceiling Rates'!$D$246="F&amp;E",'Labor Loading Matrix'!Q377,0),IF('CLINs &amp; Ceiling Rates'!$D$247="F&amp;E",'Labor Loading Matrix'!R377,0),IF('CLINs &amp; Ceiling Rates'!$D$248="F&amp;E",'Labor Loading Matrix'!S377,0),IF('CLINs &amp; Ceiling Rates'!$D$249="F&amp;E",'Labor Loading Matrix'!T377,0),IF('CLINs &amp; Ceiling Rates'!$D$250="F&amp;E",'Labor Loading Matrix'!U377,0),IF('CLINs &amp; Ceiling Rates'!$D$251="F&amp;E",'Labor Loading Matrix'!V377,0),IF('CLINs &amp; Ceiling Rates'!$D$252="F&amp;E",'Labor Loading Matrix'!W377,0),IF('CLINs &amp; Ceiling Rates'!$D$253="F&amp;E",'Labor Loading Matrix'!X377,0),IF('CLINs &amp; Ceiling Rates'!$D$254="F&amp;E",'Labor Loading Matrix'!Y377,0),IF('CLINs &amp; Ceiling Rates'!$D$255="F&amp;E",'Labor Loading Matrix'!Z377,0),IF('CLINs &amp; Ceiling Rates'!$D$256="F&amp;E",'Labor Loading Matrix'!AA377,0))</f>
        <v>0</v>
      </c>
      <c r="G377" s="175">
        <f>SUM(IF('CLINs &amp; Ceiling Rates'!$D$237="R&amp;D",'Labor Loading Matrix'!H377,0),IF('CLINs &amp; Ceiling Rates'!$D$238="R&amp;D",'Labor Loading Matrix'!I377,0),IF('CLINs &amp; Ceiling Rates'!$D$239="R&amp;D",'Labor Loading Matrix'!J377,0),IF('CLINs &amp; Ceiling Rates'!$D$240="R&amp;D",'Labor Loading Matrix'!K377,0),IF('CLINs &amp; Ceiling Rates'!$D$241="R&amp;D",'Labor Loading Matrix'!L377,0),IF('CLINs &amp; Ceiling Rates'!$D$242="R&amp;D",'Labor Loading Matrix'!M377,0),IF('CLINs &amp; Ceiling Rates'!$D$243="R&amp;D",'Labor Loading Matrix'!N377,0),IF('CLINs &amp; Ceiling Rates'!$D$244="R&amp;D",'Labor Loading Matrix'!O377,0),IF('CLINs &amp; Ceiling Rates'!$D$245="R&amp;D",'Labor Loading Matrix'!P377,0),IF('CLINs &amp; Ceiling Rates'!$D$246="R&amp;D",'Labor Loading Matrix'!Q377,0),IF('CLINs &amp; Ceiling Rates'!$D$247="R&amp;D",'Labor Loading Matrix'!R377,0),IF('CLINs &amp; Ceiling Rates'!$D$248="R&amp;D",'Labor Loading Matrix'!S377,0),IF('CLINs &amp; Ceiling Rates'!$D$249="R&amp;D",'Labor Loading Matrix'!T377,0),IF('CLINs &amp; Ceiling Rates'!$D$250="R&amp;D",'Labor Loading Matrix'!U377,0),IF('CLINs &amp; Ceiling Rates'!$D$251="R&amp;D",'Labor Loading Matrix'!V377,0),IF('CLINs &amp; Ceiling Rates'!$D$252="R&amp;D",'Labor Loading Matrix'!W377,0),IF('CLINs &amp; Ceiling Rates'!$D$253="R&amp;D",'Labor Loading Matrix'!X377,0),IF('CLINs &amp; Ceiling Rates'!$D$254="R&amp;D",'Labor Loading Matrix'!Y377,0),IF('CLINs &amp; Ceiling Rates'!$D$255="R&amp;D",'Labor Loading Matrix'!Z377,0),IF('CLINs &amp; Ceiling Rates'!$D$256="R&amp;D",'Labor Loading Matrix'!AA377,0))</f>
        <v>0</v>
      </c>
      <c r="H377" s="136"/>
      <c r="I377" s="136"/>
      <c r="J377" s="136"/>
      <c r="K377" s="136"/>
      <c r="L377" s="136"/>
      <c r="M377" s="136"/>
      <c r="N377" s="136"/>
      <c r="O377" s="136"/>
      <c r="P377" s="136"/>
      <c r="Q377" s="136"/>
      <c r="R377" s="136"/>
      <c r="S377" s="136"/>
      <c r="T377" s="136"/>
      <c r="U377" s="136"/>
      <c r="V377" s="136"/>
      <c r="W377" s="136"/>
      <c r="X377" s="136"/>
      <c r="Y377" s="136"/>
      <c r="Z377" s="136"/>
      <c r="AA377" s="136"/>
    </row>
    <row r="378" spans="1:27" s="73" customFormat="1" ht="18" hidden="1" customHeight="1" x14ac:dyDescent="0.25">
      <c r="A378" s="173">
        <f>'CLINs &amp; Ceiling Rates'!B165</f>
        <v>0</v>
      </c>
      <c r="B378" s="173">
        <f>'CLINs &amp; Ceiling Rates'!C165</f>
        <v>0</v>
      </c>
      <c r="C378" s="174" t="str">
        <f>'CLINs &amp; Ceiling Rates'!$G165</f>
        <v/>
      </c>
      <c r="D378" s="211">
        <f>IF('CLINs &amp; Ceiling Rates'!D394="",SUM('Labor Loading Matrix'!H378:AA378),SUM(E378:F378))</f>
        <v>0</v>
      </c>
      <c r="E378" s="175">
        <f>SUM(IF('CLINs &amp; Ceiling Rates'!$D$237="OPS",'Labor Loading Matrix'!H378,0),IF('CLINs &amp; Ceiling Rates'!$D$238="OPS",'Labor Loading Matrix'!I378,0),IF('CLINs &amp; Ceiling Rates'!$D$239="OPS",'Labor Loading Matrix'!J378,0),IF('CLINs &amp; Ceiling Rates'!$D$240="OPS",'Labor Loading Matrix'!K378,0),IF('CLINs &amp; Ceiling Rates'!$D$241="OPS",'Labor Loading Matrix'!L378,0),IF('CLINs &amp; Ceiling Rates'!$D$242="OPS",'Labor Loading Matrix'!M378,0),IF('CLINs &amp; Ceiling Rates'!$D$243="OPS",'Labor Loading Matrix'!N378,0),IF('CLINs &amp; Ceiling Rates'!$D$244="OPS",'Labor Loading Matrix'!O378,0),IF('CLINs &amp; Ceiling Rates'!$D$245="OPS",'Labor Loading Matrix'!P378,0),IF('CLINs &amp; Ceiling Rates'!$D$246="OPS",'Labor Loading Matrix'!Q378,0),IF('CLINs &amp; Ceiling Rates'!$D$247="OPS",'Labor Loading Matrix'!R378,0),IF('CLINs &amp; Ceiling Rates'!$D$248="OPS",'Labor Loading Matrix'!S378,0),IF('CLINs &amp; Ceiling Rates'!$D$249="OPS",'Labor Loading Matrix'!T378,0),IF('CLINs &amp; Ceiling Rates'!$D$250="OPS",'Labor Loading Matrix'!U378,0),IF('CLINs &amp; Ceiling Rates'!$D$251="OPS",'Labor Loading Matrix'!V378,0),IF('CLINs &amp; Ceiling Rates'!$D$252="OPS",'Labor Loading Matrix'!W378,0),IF('CLINs &amp; Ceiling Rates'!$D$253="OPS",'Labor Loading Matrix'!X378,0),IF('CLINs &amp; Ceiling Rates'!$D$254="OPS",'Labor Loading Matrix'!Y378,0),IF('CLINs &amp; Ceiling Rates'!$D$255="OPS",'Labor Loading Matrix'!Z378,0),IF('CLINs &amp; Ceiling Rates'!$D$256="OPS",'Labor Loading Matrix'!AA378,0))</f>
        <v>0</v>
      </c>
      <c r="F378" s="175">
        <f>SUM(IF('CLINs &amp; Ceiling Rates'!$D$237="F&amp;E",'Labor Loading Matrix'!H378,0),IF('CLINs &amp; Ceiling Rates'!$D$238="F&amp;E",'Labor Loading Matrix'!I378,0),IF('CLINs &amp; Ceiling Rates'!$D$239="F&amp;E",'Labor Loading Matrix'!J378,0),IF('CLINs &amp; Ceiling Rates'!$D$240="F&amp;E",'Labor Loading Matrix'!K378,0),IF('CLINs &amp; Ceiling Rates'!$D$241="F&amp;E",'Labor Loading Matrix'!L378,0),IF('CLINs &amp; Ceiling Rates'!$D$242="F&amp;E",'Labor Loading Matrix'!M378,0),IF('CLINs &amp; Ceiling Rates'!$D$243="F&amp;E",'Labor Loading Matrix'!N378,0),IF('CLINs &amp; Ceiling Rates'!$D$244="F&amp;E",'Labor Loading Matrix'!O378,0),IF('CLINs &amp; Ceiling Rates'!$D$245="F&amp;E",'Labor Loading Matrix'!P378,0),IF('CLINs &amp; Ceiling Rates'!$D$246="F&amp;E",'Labor Loading Matrix'!Q378,0),IF('CLINs &amp; Ceiling Rates'!$D$247="F&amp;E",'Labor Loading Matrix'!R378,0),IF('CLINs &amp; Ceiling Rates'!$D$248="F&amp;E",'Labor Loading Matrix'!S378,0),IF('CLINs &amp; Ceiling Rates'!$D$249="F&amp;E",'Labor Loading Matrix'!T378,0),IF('CLINs &amp; Ceiling Rates'!$D$250="F&amp;E",'Labor Loading Matrix'!U378,0),IF('CLINs &amp; Ceiling Rates'!$D$251="F&amp;E",'Labor Loading Matrix'!V378,0),IF('CLINs &amp; Ceiling Rates'!$D$252="F&amp;E",'Labor Loading Matrix'!W378,0),IF('CLINs &amp; Ceiling Rates'!$D$253="F&amp;E",'Labor Loading Matrix'!X378,0),IF('CLINs &amp; Ceiling Rates'!$D$254="F&amp;E",'Labor Loading Matrix'!Y378,0),IF('CLINs &amp; Ceiling Rates'!$D$255="F&amp;E",'Labor Loading Matrix'!Z378,0),IF('CLINs &amp; Ceiling Rates'!$D$256="F&amp;E",'Labor Loading Matrix'!AA378,0))</f>
        <v>0</v>
      </c>
      <c r="G378" s="175">
        <f>SUM(IF('CLINs &amp; Ceiling Rates'!$D$237="R&amp;D",'Labor Loading Matrix'!H378,0),IF('CLINs &amp; Ceiling Rates'!$D$238="R&amp;D",'Labor Loading Matrix'!I378,0),IF('CLINs &amp; Ceiling Rates'!$D$239="R&amp;D",'Labor Loading Matrix'!J378,0),IF('CLINs &amp; Ceiling Rates'!$D$240="R&amp;D",'Labor Loading Matrix'!K378,0),IF('CLINs &amp; Ceiling Rates'!$D$241="R&amp;D",'Labor Loading Matrix'!L378,0),IF('CLINs &amp; Ceiling Rates'!$D$242="R&amp;D",'Labor Loading Matrix'!M378,0),IF('CLINs &amp; Ceiling Rates'!$D$243="R&amp;D",'Labor Loading Matrix'!N378,0),IF('CLINs &amp; Ceiling Rates'!$D$244="R&amp;D",'Labor Loading Matrix'!O378,0),IF('CLINs &amp; Ceiling Rates'!$D$245="R&amp;D",'Labor Loading Matrix'!P378,0),IF('CLINs &amp; Ceiling Rates'!$D$246="R&amp;D",'Labor Loading Matrix'!Q378,0),IF('CLINs &amp; Ceiling Rates'!$D$247="R&amp;D",'Labor Loading Matrix'!R378,0),IF('CLINs &amp; Ceiling Rates'!$D$248="R&amp;D",'Labor Loading Matrix'!S378,0),IF('CLINs &amp; Ceiling Rates'!$D$249="R&amp;D",'Labor Loading Matrix'!T378,0),IF('CLINs &amp; Ceiling Rates'!$D$250="R&amp;D",'Labor Loading Matrix'!U378,0),IF('CLINs &amp; Ceiling Rates'!$D$251="R&amp;D",'Labor Loading Matrix'!V378,0),IF('CLINs &amp; Ceiling Rates'!$D$252="R&amp;D",'Labor Loading Matrix'!W378,0),IF('CLINs &amp; Ceiling Rates'!$D$253="R&amp;D",'Labor Loading Matrix'!X378,0),IF('CLINs &amp; Ceiling Rates'!$D$254="R&amp;D",'Labor Loading Matrix'!Y378,0),IF('CLINs &amp; Ceiling Rates'!$D$255="R&amp;D",'Labor Loading Matrix'!Z378,0),IF('CLINs &amp; Ceiling Rates'!$D$256="R&amp;D",'Labor Loading Matrix'!AA378,0))</f>
        <v>0</v>
      </c>
      <c r="H378" s="136"/>
      <c r="I378" s="136"/>
      <c r="J378" s="136"/>
      <c r="K378" s="136"/>
      <c r="L378" s="136"/>
      <c r="M378" s="136"/>
      <c r="N378" s="136"/>
      <c r="O378" s="136"/>
      <c r="P378" s="136"/>
      <c r="Q378" s="136"/>
      <c r="R378" s="136"/>
      <c r="S378" s="136"/>
      <c r="T378" s="136"/>
      <c r="U378" s="136"/>
      <c r="V378" s="136"/>
      <c r="W378" s="136"/>
      <c r="X378" s="136"/>
      <c r="Y378" s="136"/>
      <c r="Z378" s="136"/>
      <c r="AA378" s="136"/>
    </row>
    <row r="379" spans="1:27" s="73" customFormat="1" ht="18" hidden="1" customHeight="1" x14ac:dyDescent="0.25">
      <c r="A379" s="173">
        <f>'CLINs &amp; Ceiling Rates'!B166</f>
        <v>0</v>
      </c>
      <c r="B379" s="173">
        <f>'CLINs &amp; Ceiling Rates'!C166</f>
        <v>0</v>
      </c>
      <c r="C379" s="174" t="str">
        <f>'CLINs &amp; Ceiling Rates'!$G166</f>
        <v/>
      </c>
      <c r="D379" s="211">
        <f>IF('CLINs &amp; Ceiling Rates'!D395="",SUM('Labor Loading Matrix'!H379:AA379),SUM(E379:F379))</f>
        <v>0</v>
      </c>
      <c r="E379" s="175">
        <f>SUM(IF('CLINs &amp; Ceiling Rates'!$D$237="OPS",'Labor Loading Matrix'!H379,0),IF('CLINs &amp; Ceiling Rates'!$D$238="OPS",'Labor Loading Matrix'!I379,0),IF('CLINs &amp; Ceiling Rates'!$D$239="OPS",'Labor Loading Matrix'!J379,0),IF('CLINs &amp; Ceiling Rates'!$D$240="OPS",'Labor Loading Matrix'!K379,0),IF('CLINs &amp; Ceiling Rates'!$D$241="OPS",'Labor Loading Matrix'!L379,0),IF('CLINs &amp; Ceiling Rates'!$D$242="OPS",'Labor Loading Matrix'!M379,0),IF('CLINs &amp; Ceiling Rates'!$D$243="OPS",'Labor Loading Matrix'!N379,0),IF('CLINs &amp; Ceiling Rates'!$D$244="OPS",'Labor Loading Matrix'!O379,0),IF('CLINs &amp; Ceiling Rates'!$D$245="OPS",'Labor Loading Matrix'!P379,0),IF('CLINs &amp; Ceiling Rates'!$D$246="OPS",'Labor Loading Matrix'!Q379,0),IF('CLINs &amp; Ceiling Rates'!$D$247="OPS",'Labor Loading Matrix'!R379,0),IF('CLINs &amp; Ceiling Rates'!$D$248="OPS",'Labor Loading Matrix'!S379,0),IF('CLINs &amp; Ceiling Rates'!$D$249="OPS",'Labor Loading Matrix'!T379,0),IF('CLINs &amp; Ceiling Rates'!$D$250="OPS",'Labor Loading Matrix'!U379,0),IF('CLINs &amp; Ceiling Rates'!$D$251="OPS",'Labor Loading Matrix'!V379,0),IF('CLINs &amp; Ceiling Rates'!$D$252="OPS",'Labor Loading Matrix'!W379,0),IF('CLINs &amp; Ceiling Rates'!$D$253="OPS",'Labor Loading Matrix'!X379,0),IF('CLINs &amp; Ceiling Rates'!$D$254="OPS",'Labor Loading Matrix'!Y379,0),IF('CLINs &amp; Ceiling Rates'!$D$255="OPS",'Labor Loading Matrix'!Z379,0),IF('CLINs &amp; Ceiling Rates'!$D$256="OPS",'Labor Loading Matrix'!AA379,0))</f>
        <v>0</v>
      </c>
      <c r="F379" s="175">
        <f>SUM(IF('CLINs &amp; Ceiling Rates'!$D$237="F&amp;E",'Labor Loading Matrix'!H379,0),IF('CLINs &amp; Ceiling Rates'!$D$238="F&amp;E",'Labor Loading Matrix'!I379,0),IF('CLINs &amp; Ceiling Rates'!$D$239="F&amp;E",'Labor Loading Matrix'!J379,0),IF('CLINs &amp; Ceiling Rates'!$D$240="F&amp;E",'Labor Loading Matrix'!K379,0),IF('CLINs &amp; Ceiling Rates'!$D$241="F&amp;E",'Labor Loading Matrix'!L379,0),IF('CLINs &amp; Ceiling Rates'!$D$242="F&amp;E",'Labor Loading Matrix'!M379,0),IF('CLINs &amp; Ceiling Rates'!$D$243="F&amp;E",'Labor Loading Matrix'!N379,0),IF('CLINs &amp; Ceiling Rates'!$D$244="F&amp;E",'Labor Loading Matrix'!O379,0),IF('CLINs &amp; Ceiling Rates'!$D$245="F&amp;E",'Labor Loading Matrix'!P379,0),IF('CLINs &amp; Ceiling Rates'!$D$246="F&amp;E",'Labor Loading Matrix'!Q379,0),IF('CLINs &amp; Ceiling Rates'!$D$247="F&amp;E",'Labor Loading Matrix'!R379,0),IF('CLINs &amp; Ceiling Rates'!$D$248="F&amp;E",'Labor Loading Matrix'!S379,0),IF('CLINs &amp; Ceiling Rates'!$D$249="F&amp;E",'Labor Loading Matrix'!T379,0),IF('CLINs &amp; Ceiling Rates'!$D$250="F&amp;E",'Labor Loading Matrix'!U379,0),IF('CLINs &amp; Ceiling Rates'!$D$251="F&amp;E",'Labor Loading Matrix'!V379,0),IF('CLINs &amp; Ceiling Rates'!$D$252="F&amp;E",'Labor Loading Matrix'!W379,0),IF('CLINs &amp; Ceiling Rates'!$D$253="F&amp;E",'Labor Loading Matrix'!X379,0),IF('CLINs &amp; Ceiling Rates'!$D$254="F&amp;E",'Labor Loading Matrix'!Y379,0),IF('CLINs &amp; Ceiling Rates'!$D$255="F&amp;E",'Labor Loading Matrix'!Z379,0),IF('CLINs &amp; Ceiling Rates'!$D$256="F&amp;E",'Labor Loading Matrix'!AA379,0))</f>
        <v>0</v>
      </c>
      <c r="G379" s="175">
        <f>SUM(IF('CLINs &amp; Ceiling Rates'!$D$237="R&amp;D",'Labor Loading Matrix'!H379,0),IF('CLINs &amp; Ceiling Rates'!$D$238="R&amp;D",'Labor Loading Matrix'!I379,0),IF('CLINs &amp; Ceiling Rates'!$D$239="R&amp;D",'Labor Loading Matrix'!J379,0),IF('CLINs &amp; Ceiling Rates'!$D$240="R&amp;D",'Labor Loading Matrix'!K379,0),IF('CLINs &amp; Ceiling Rates'!$D$241="R&amp;D",'Labor Loading Matrix'!L379,0),IF('CLINs &amp; Ceiling Rates'!$D$242="R&amp;D",'Labor Loading Matrix'!M379,0),IF('CLINs &amp; Ceiling Rates'!$D$243="R&amp;D",'Labor Loading Matrix'!N379,0),IF('CLINs &amp; Ceiling Rates'!$D$244="R&amp;D",'Labor Loading Matrix'!O379,0),IF('CLINs &amp; Ceiling Rates'!$D$245="R&amp;D",'Labor Loading Matrix'!P379,0),IF('CLINs &amp; Ceiling Rates'!$D$246="R&amp;D",'Labor Loading Matrix'!Q379,0),IF('CLINs &amp; Ceiling Rates'!$D$247="R&amp;D",'Labor Loading Matrix'!R379,0),IF('CLINs &amp; Ceiling Rates'!$D$248="R&amp;D",'Labor Loading Matrix'!S379,0),IF('CLINs &amp; Ceiling Rates'!$D$249="R&amp;D",'Labor Loading Matrix'!T379,0),IF('CLINs &amp; Ceiling Rates'!$D$250="R&amp;D",'Labor Loading Matrix'!U379,0),IF('CLINs &amp; Ceiling Rates'!$D$251="R&amp;D",'Labor Loading Matrix'!V379,0),IF('CLINs &amp; Ceiling Rates'!$D$252="R&amp;D",'Labor Loading Matrix'!W379,0),IF('CLINs &amp; Ceiling Rates'!$D$253="R&amp;D",'Labor Loading Matrix'!X379,0),IF('CLINs &amp; Ceiling Rates'!$D$254="R&amp;D",'Labor Loading Matrix'!Y379,0),IF('CLINs &amp; Ceiling Rates'!$D$255="R&amp;D",'Labor Loading Matrix'!Z379,0),IF('CLINs &amp; Ceiling Rates'!$D$256="R&amp;D",'Labor Loading Matrix'!AA379,0))</f>
        <v>0</v>
      </c>
      <c r="H379" s="136"/>
      <c r="I379" s="136"/>
      <c r="J379" s="136"/>
      <c r="K379" s="136"/>
      <c r="L379" s="136"/>
      <c r="M379" s="136"/>
      <c r="N379" s="136"/>
      <c r="O379" s="136"/>
      <c r="P379" s="136"/>
      <c r="Q379" s="136"/>
      <c r="R379" s="136"/>
      <c r="S379" s="136"/>
      <c r="T379" s="136"/>
      <c r="U379" s="136"/>
      <c r="V379" s="136"/>
      <c r="W379" s="136"/>
      <c r="X379" s="136"/>
      <c r="Y379" s="136"/>
      <c r="Z379" s="136"/>
      <c r="AA379" s="136"/>
    </row>
    <row r="380" spans="1:27" s="73" customFormat="1" ht="18" hidden="1" customHeight="1" x14ac:dyDescent="0.25">
      <c r="A380" s="173">
        <f>'CLINs &amp; Ceiling Rates'!B167</f>
        <v>0</v>
      </c>
      <c r="B380" s="173">
        <f>'CLINs &amp; Ceiling Rates'!C167</f>
        <v>0</v>
      </c>
      <c r="C380" s="174" t="str">
        <f>'CLINs &amp; Ceiling Rates'!$G167</f>
        <v/>
      </c>
      <c r="D380" s="211">
        <f>IF('CLINs &amp; Ceiling Rates'!D396="",SUM('Labor Loading Matrix'!H380:AA380),SUM(E380:F380))</f>
        <v>0</v>
      </c>
      <c r="E380" s="175">
        <f>SUM(IF('CLINs &amp; Ceiling Rates'!$D$237="OPS",'Labor Loading Matrix'!H380,0),IF('CLINs &amp; Ceiling Rates'!$D$238="OPS",'Labor Loading Matrix'!I380,0),IF('CLINs &amp; Ceiling Rates'!$D$239="OPS",'Labor Loading Matrix'!J380,0),IF('CLINs &amp; Ceiling Rates'!$D$240="OPS",'Labor Loading Matrix'!K380,0),IF('CLINs &amp; Ceiling Rates'!$D$241="OPS",'Labor Loading Matrix'!L380,0),IF('CLINs &amp; Ceiling Rates'!$D$242="OPS",'Labor Loading Matrix'!M380,0),IF('CLINs &amp; Ceiling Rates'!$D$243="OPS",'Labor Loading Matrix'!N380,0),IF('CLINs &amp; Ceiling Rates'!$D$244="OPS",'Labor Loading Matrix'!O380,0),IF('CLINs &amp; Ceiling Rates'!$D$245="OPS",'Labor Loading Matrix'!P380,0),IF('CLINs &amp; Ceiling Rates'!$D$246="OPS",'Labor Loading Matrix'!Q380,0),IF('CLINs &amp; Ceiling Rates'!$D$247="OPS",'Labor Loading Matrix'!R380,0),IF('CLINs &amp; Ceiling Rates'!$D$248="OPS",'Labor Loading Matrix'!S380,0),IF('CLINs &amp; Ceiling Rates'!$D$249="OPS",'Labor Loading Matrix'!T380,0),IF('CLINs &amp; Ceiling Rates'!$D$250="OPS",'Labor Loading Matrix'!U380,0),IF('CLINs &amp; Ceiling Rates'!$D$251="OPS",'Labor Loading Matrix'!V380,0),IF('CLINs &amp; Ceiling Rates'!$D$252="OPS",'Labor Loading Matrix'!W380,0),IF('CLINs &amp; Ceiling Rates'!$D$253="OPS",'Labor Loading Matrix'!X380,0),IF('CLINs &amp; Ceiling Rates'!$D$254="OPS",'Labor Loading Matrix'!Y380,0),IF('CLINs &amp; Ceiling Rates'!$D$255="OPS",'Labor Loading Matrix'!Z380,0),IF('CLINs &amp; Ceiling Rates'!$D$256="OPS",'Labor Loading Matrix'!AA380,0))</f>
        <v>0</v>
      </c>
      <c r="F380" s="175">
        <f>SUM(IF('CLINs &amp; Ceiling Rates'!$D$237="F&amp;E",'Labor Loading Matrix'!H380,0),IF('CLINs &amp; Ceiling Rates'!$D$238="F&amp;E",'Labor Loading Matrix'!I380,0),IF('CLINs &amp; Ceiling Rates'!$D$239="F&amp;E",'Labor Loading Matrix'!J380,0),IF('CLINs &amp; Ceiling Rates'!$D$240="F&amp;E",'Labor Loading Matrix'!K380,0),IF('CLINs &amp; Ceiling Rates'!$D$241="F&amp;E",'Labor Loading Matrix'!L380,0),IF('CLINs &amp; Ceiling Rates'!$D$242="F&amp;E",'Labor Loading Matrix'!M380,0),IF('CLINs &amp; Ceiling Rates'!$D$243="F&amp;E",'Labor Loading Matrix'!N380,0),IF('CLINs &amp; Ceiling Rates'!$D$244="F&amp;E",'Labor Loading Matrix'!O380,0),IF('CLINs &amp; Ceiling Rates'!$D$245="F&amp;E",'Labor Loading Matrix'!P380,0),IF('CLINs &amp; Ceiling Rates'!$D$246="F&amp;E",'Labor Loading Matrix'!Q380,0),IF('CLINs &amp; Ceiling Rates'!$D$247="F&amp;E",'Labor Loading Matrix'!R380,0),IF('CLINs &amp; Ceiling Rates'!$D$248="F&amp;E",'Labor Loading Matrix'!S380,0),IF('CLINs &amp; Ceiling Rates'!$D$249="F&amp;E",'Labor Loading Matrix'!T380,0),IF('CLINs &amp; Ceiling Rates'!$D$250="F&amp;E",'Labor Loading Matrix'!U380,0),IF('CLINs &amp; Ceiling Rates'!$D$251="F&amp;E",'Labor Loading Matrix'!V380,0),IF('CLINs &amp; Ceiling Rates'!$D$252="F&amp;E",'Labor Loading Matrix'!W380,0),IF('CLINs &amp; Ceiling Rates'!$D$253="F&amp;E",'Labor Loading Matrix'!X380,0),IF('CLINs &amp; Ceiling Rates'!$D$254="F&amp;E",'Labor Loading Matrix'!Y380,0),IF('CLINs &amp; Ceiling Rates'!$D$255="F&amp;E",'Labor Loading Matrix'!Z380,0),IF('CLINs &amp; Ceiling Rates'!$D$256="F&amp;E",'Labor Loading Matrix'!AA380,0))</f>
        <v>0</v>
      </c>
      <c r="G380" s="175">
        <f>SUM(IF('CLINs &amp; Ceiling Rates'!$D$237="R&amp;D",'Labor Loading Matrix'!H380,0),IF('CLINs &amp; Ceiling Rates'!$D$238="R&amp;D",'Labor Loading Matrix'!I380,0),IF('CLINs &amp; Ceiling Rates'!$D$239="R&amp;D",'Labor Loading Matrix'!J380,0),IF('CLINs &amp; Ceiling Rates'!$D$240="R&amp;D",'Labor Loading Matrix'!K380,0),IF('CLINs &amp; Ceiling Rates'!$D$241="R&amp;D",'Labor Loading Matrix'!L380,0),IF('CLINs &amp; Ceiling Rates'!$D$242="R&amp;D",'Labor Loading Matrix'!M380,0),IF('CLINs &amp; Ceiling Rates'!$D$243="R&amp;D",'Labor Loading Matrix'!N380,0),IF('CLINs &amp; Ceiling Rates'!$D$244="R&amp;D",'Labor Loading Matrix'!O380,0),IF('CLINs &amp; Ceiling Rates'!$D$245="R&amp;D",'Labor Loading Matrix'!P380,0),IF('CLINs &amp; Ceiling Rates'!$D$246="R&amp;D",'Labor Loading Matrix'!Q380,0),IF('CLINs &amp; Ceiling Rates'!$D$247="R&amp;D",'Labor Loading Matrix'!R380,0),IF('CLINs &amp; Ceiling Rates'!$D$248="R&amp;D",'Labor Loading Matrix'!S380,0),IF('CLINs &amp; Ceiling Rates'!$D$249="R&amp;D",'Labor Loading Matrix'!T380,0),IF('CLINs &amp; Ceiling Rates'!$D$250="R&amp;D",'Labor Loading Matrix'!U380,0),IF('CLINs &amp; Ceiling Rates'!$D$251="R&amp;D",'Labor Loading Matrix'!V380,0),IF('CLINs &amp; Ceiling Rates'!$D$252="R&amp;D",'Labor Loading Matrix'!W380,0),IF('CLINs &amp; Ceiling Rates'!$D$253="R&amp;D",'Labor Loading Matrix'!X380,0),IF('CLINs &amp; Ceiling Rates'!$D$254="R&amp;D",'Labor Loading Matrix'!Y380,0),IF('CLINs &amp; Ceiling Rates'!$D$255="R&amp;D",'Labor Loading Matrix'!Z380,0),IF('CLINs &amp; Ceiling Rates'!$D$256="R&amp;D",'Labor Loading Matrix'!AA380,0))</f>
        <v>0</v>
      </c>
      <c r="H380" s="136"/>
      <c r="I380" s="136"/>
      <c r="J380" s="136"/>
      <c r="K380" s="136"/>
      <c r="L380" s="136"/>
      <c r="M380" s="136"/>
      <c r="N380" s="136"/>
      <c r="O380" s="136"/>
      <c r="P380" s="136"/>
      <c r="Q380" s="136"/>
      <c r="R380" s="136"/>
      <c r="S380" s="136"/>
      <c r="T380" s="136"/>
      <c r="U380" s="136"/>
      <c r="V380" s="136"/>
      <c r="W380" s="136"/>
      <c r="X380" s="136"/>
      <c r="Y380" s="136"/>
      <c r="Z380" s="136"/>
      <c r="AA380" s="136"/>
    </row>
    <row r="381" spans="1:27" s="73" customFormat="1" ht="18" hidden="1" customHeight="1" x14ac:dyDescent="0.25">
      <c r="A381" s="173">
        <f>'CLINs &amp; Ceiling Rates'!B168</f>
        <v>0</v>
      </c>
      <c r="B381" s="173">
        <f>'CLINs &amp; Ceiling Rates'!C168</f>
        <v>0</v>
      </c>
      <c r="C381" s="174" t="str">
        <f>'CLINs &amp; Ceiling Rates'!$G168</f>
        <v/>
      </c>
      <c r="D381" s="211">
        <f>IF('CLINs &amp; Ceiling Rates'!D397="",SUM('Labor Loading Matrix'!H381:AA381),SUM(E381:F381))</f>
        <v>0</v>
      </c>
      <c r="E381" s="175">
        <f>SUM(IF('CLINs &amp; Ceiling Rates'!$D$237="OPS",'Labor Loading Matrix'!H381,0),IF('CLINs &amp; Ceiling Rates'!$D$238="OPS",'Labor Loading Matrix'!I381,0),IF('CLINs &amp; Ceiling Rates'!$D$239="OPS",'Labor Loading Matrix'!J381,0),IF('CLINs &amp; Ceiling Rates'!$D$240="OPS",'Labor Loading Matrix'!K381,0),IF('CLINs &amp; Ceiling Rates'!$D$241="OPS",'Labor Loading Matrix'!L381,0),IF('CLINs &amp; Ceiling Rates'!$D$242="OPS",'Labor Loading Matrix'!M381,0),IF('CLINs &amp; Ceiling Rates'!$D$243="OPS",'Labor Loading Matrix'!N381,0),IF('CLINs &amp; Ceiling Rates'!$D$244="OPS",'Labor Loading Matrix'!O381,0),IF('CLINs &amp; Ceiling Rates'!$D$245="OPS",'Labor Loading Matrix'!P381,0),IF('CLINs &amp; Ceiling Rates'!$D$246="OPS",'Labor Loading Matrix'!Q381,0),IF('CLINs &amp; Ceiling Rates'!$D$247="OPS",'Labor Loading Matrix'!R381,0),IF('CLINs &amp; Ceiling Rates'!$D$248="OPS",'Labor Loading Matrix'!S381,0),IF('CLINs &amp; Ceiling Rates'!$D$249="OPS",'Labor Loading Matrix'!T381,0),IF('CLINs &amp; Ceiling Rates'!$D$250="OPS",'Labor Loading Matrix'!U381,0),IF('CLINs &amp; Ceiling Rates'!$D$251="OPS",'Labor Loading Matrix'!V381,0),IF('CLINs &amp; Ceiling Rates'!$D$252="OPS",'Labor Loading Matrix'!W381,0),IF('CLINs &amp; Ceiling Rates'!$D$253="OPS",'Labor Loading Matrix'!X381,0),IF('CLINs &amp; Ceiling Rates'!$D$254="OPS",'Labor Loading Matrix'!Y381,0),IF('CLINs &amp; Ceiling Rates'!$D$255="OPS",'Labor Loading Matrix'!Z381,0),IF('CLINs &amp; Ceiling Rates'!$D$256="OPS",'Labor Loading Matrix'!AA381,0))</f>
        <v>0</v>
      </c>
      <c r="F381" s="175">
        <f>SUM(IF('CLINs &amp; Ceiling Rates'!$D$237="F&amp;E",'Labor Loading Matrix'!H381,0),IF('CLINs &amp; Ceiling Rates'!$D$238="F&amp;E",'Labor Loading Matrix'!I381,0),IF('CLINs &amp; Ceiling Rates'!$D$239="F&amp;E",'Labor Loading Matrix'!J381,0),IF('CLINs &amp; Ceiling Rates'!$D$240="F&amp;E",'Labor Loading Matrix'!K381,0),IF('CLINs &amp; Ceiling Rates'!$D$241="F&amp;E",'Labor Loading Matrix'!L381,0),IF('CLINs &amp; Ceiling Rates'!$D$242="F&amp;E",'Labor Loading Matrix'!M381,0),IF('CLINs &amp; Ceiling Rates'!$D$243="F&amp;E",'Labor Loading Matrix'!N381,0),IF('CLINs &amp; Ceiling Rates'!$D$244="F&amp;E",'Labor Loading Matrix'!O381,0),IF('CLINs &amp; Ceiling Rates'!$D$245="F&amp;E",'Labor Loading Matrix'!P381,0),IF('CLINs &amp; Ceiling Rates'!$D$246="F&amp;E",'Labor Loading Matrix'!Q381,0),IF('CLINs &amp; Ceiling Rates'!$D$247="F&amp;E",'Labor Loading Matrix'!R381,0),IF('CLINs &amp; Ceiling Rates'!$D$248="F&amp;E",'Labor Loading Matrix'!S381,0),IF('CLINs &amp; Ceiling Rates'!$D$249="F&amp;E",'Labor Loading Matrix'!T381,0),IF('CLINs &amp; Ceiling Rates'!$D$250="F&amp;E",'Labor Loading Matrix'!U381,0),IF('CLINs &amp; Ceiling Rates'!$D$251="F&amp;E",'Labor Loading Matrix'!V381,0),IF('CLINs &amp; Ceiling Rates'!$D$252="F&amp;E",'Labor Loading Matrix'!W381,0),IF('CLINs &amp; Ceiling Rates'!$D$253="F&amp;E",'Labor Loading Matrix'!X381,0),IF('CLINs &amp; Ceiling Rates'!$D$254="F&amp;E",'Labor Loading Matrix'!Y381,0),IF('CLINs &amp; Ceiling Rates'!$D$255="F&amp;E",'Labor Loading Matrix'!Z381,0),IF('CLINs &amp; Ceiling Rates'!$D$256="F&amp;E",'Labor Loading Matrix'!AA381,0))</f>
        <v>0</v>
      </c>
      <c r="G381" s="175">
        <f>SUM(IF('CLINs &amp; Ceiling Rates'!$D$237="R&amp;D",'Labor Loading Matrix'!H381,0),IF('CLINs &amp; Ceiling Rates'!$D$238="R&amp;D",'Labor Loading Matrix'!I381,0),IF('CLINs &amp; Ceiling Rates'!$D$239="R&amp;D",'Labor Loading Matrix'!J381,0),IF('CLINs &amp; Ceiling Rates'!$D$240="R&amp;D",'Labor Loading Matrix'!K381,0),IF('CLINs &amp; Ceiling Rates'!$D$241="R&amp;D",'Labor Loading Matrix'!L381,0),IF('CLINs &amp; Ceiling Rates'!$D$242="R&amp;D",'Labor Loading Matrix'!M381,0),IF('CLINs &amp; Ceiling Rates'!$D$243="R&amp;D",'Labor Loading Matrix'!N381,0),IF('CLINs &amp; Ceiling Rates'!$D$244="R&amp;D",'Labor Loading Matrix'!O381,0),IF('CLINs &amp; Ceiling Rates'!$D$245="R&amp;D",'Labor Loading Matrix'!P381,0),IF('CLINs &amp; Ceiling Rates'!$D$246="R&amp;D",'Labor Loading Matrix'!Q381,0),IF('CLINs &amp; Ceiling Rates'!$D$247="R&amp;D",'Labor Loading Matrix'!R381,0),IF('CLINs &amp; Ceiling Rates'!$D$248="R&amp;D",'Labor Loading Matrix'!S381,0),IF('CLINs &amp; Ceiling Rates'!$D$249="R&amp;D",'Labor Loading Matrix'!T381,0),IF('CLINs &amp; Ceiling Rates'!$D$250="R&amp;D",'Labor Loading Matrix'!U381,0),IF('CLINs &amp; Ceiling Rates'!$D$251="R&amp;D",'Labor Loading Matrix'!V381,0),IF('CLINs &amp; Ceiling Rates'!$D$252="R&amp;D",'Labor Loading Matrix'!W381,0),IF('CLINs &amp; Ceiling Rates'!$D$253="R&amp;D",'Labor Loading Matrix'!X381,0),IF('CLINs &amp; Ceiling Rates'!$D$254="R&amp;D",'Labor Loading Matrix'!Y381,0),IF('CLINs &amp; Ceiling Rates'!$D$255="R&amp;D",'Labor Loading Matrix'!Z381,0),IF('CLINs &amp; Ceiling Rates'!$D$256="R&amp;D",'Labor Loading Matrix'!AA381,0))</f>
        <v>0</v>
      </c>
      <c r="H381" s="136"/>
      <c r="I381" s="136"/>
      <c r="J381" s="136"/>
      <c r="K381" s="136"/>
      <c r="L381" s="136"/>
      <c r="M381" s="136"/>
      <c r="N381" s="136"/>
      <c r="O381" s="136"/>
      <c r="P381" s="136"/>
      <c r="Q381" s="136"/>
      <c r="R381" s="136"/>
      <c r="S381" s="136"/>
      <c r="T381" s="136"/>
      <c r="U381" s="136"/>
      <c r="V381" s="136"/>
      <c r="W381" s="136"/>
      <c r="X381" s="136"/>
      <c r="Y381" s="136"/>
      <c r="Z381" s="136"/>
      <c r="AA381" s="136"/>
    </row>
    <row r="382" spans="1:27" s="73" customFormat="1" ht="18" hidden="1" customHeight="1" x14ac:dyDescent="0.25">
      <c r="A382" s="173">
        <f>'CLINs &amp; Ceiling Rates'!B169</f>
        <v>0</v>
      </c>
      <c r="B382" s="173">
        <f>'CLINs &amp; Ceiling Rates'!C169</f>
        <v>0</v>
      </c>
      <c r="C382" s="174" t="str">
        <f>'CLINs &amp; Ceiling Rates'!$G169</f>
        <v/>
      </c>
      <c r="D382" s="211">
        <f>IF('CLINs &amp; Ceiling Rates'!D398="",SUM('Labor Loading Matrix'!H382:AA382),SUM(E382:F382))</f>
        <v>0</v>
      </c>
      <c r="E382" s="175">
        <f>SUM(IF('CLINs &amp; Ceiling Rates'!$D$237="OPS",'Labor Loading Matrix'!H382,0),IF('CLINs &amp; Ceiling Rates'!$D$238="OPS",'Labor Loading Matrix'!I382,0),IF('CLINs &amp; Ceiling Rates'!$D$239="OPS",'Labor Loading Matrix'!J382,0),IF('CLINs &amp; Ceiling Rates'!$D$240="OPS",'Labor Loading Matrix'!K382,0),IF('CLINs &amp; Ceiling Rates'!$D$241="OPS",'Labor Loading Matrix'!L382,0),IF('CLINs &amp; Ceiling Rates'!$D$242="OPS",'Labor Loading Matrix'!M382,0),IF('CLINs &amp; Ceiling Rates'!$D$243="OPS",'Labor Loading Matrix'!N382,0),IF('CLINs &amp; Ceiling Rates'!$D$244="OPS",'Labor Loading Matrix'!O382,0),IF('CLINs &amp; Ceiling Rates'!$D$245="OPS",'Labor Loading Matrix'!P382,0),IF('CLINs &amp; Ceiling Rates'!$D$246="OPS",'Labor Loading Matrix'!Q382,0),IF('CLINs &amp; Ceiling Rates'!$D$247="OPS",'Labor Loading Matrix'!R382,0),IF('CLINs &amp; Ceiling Rates'!$D$248="OPS",'Labor Loading Matrix'!S382,0),IF('CLINs &amp; Ceiling Rates'!$D$249="OPS",'Labor Loading Matrix'!T382,0),IF('CLINs &amp; Ceiling Rates'!$D$250="OPS",'Labor Loading Matrix'!U382,0),IF('CLINs &amp; Ceiling Rates'!$D$251="OPS",'Labor Loading Matrix'!V382,0),IF('CLINs &amp; Ceiling Rates'!$D$252="OPS",'Labor Loading Matrix'!W382,0),IF('CLINs &amp; Ceiling Rates'!$D$253="OPS",'Labor Loading Matrix'!X382,0),IF('CLINs &amp; Ceiling Rates'!$D$254="OPS",'Labor Loading Matrix'!Y382,0),IF('CLINs &amp; Ceiling Rates'!$D$255="OPS",'Labor Loading Matrix'!Z382,0),IF('CLINs &amp; Ceiling Rates'!$D$256="OPS",'Labor Loading Matrix'!AA382,0))</f>
        <v>0</v>
      </c>
      <c r="F382" s="175">
        <f>SUM(IF('CLINs &amp; Ceiling Rates'!$D$237="F&amp;E",'Labor Loading Matrix'!H382,0),IF('CLINs &amp; Ceiling Rates'!$D$238="F&amp;E",'Labor Loading Matrix'!I382,0),IF('CLINs &amp; Ceiling Rates'!$D$239="F&amp;E",'Labor Loading Matrix'!J382,0),IF('CLINs &amp; Ceiling Rates'!$D$240="F&amp;E",'Labor Loading Matrix'!K382,0),IF('CLINs &amp; Ceiling Rates'!$D$241="F&amp;E",'Labor Loading Matrix'!L382,0),IF('CLINs &amp; Ceiling Rates'!$D$242="F&amp;E",'Labor Loading Matrix'!M382,0),IF('CLINs &amp; Ceiling Rates'!$D$243="F&amp;E",'Labor Loading Matrix'!N382,0),IF('CLINs &amp; Ceiling Rates'!$D$244="F&amp;E",'Labor Loading Matrix'!O382,0),IF('CLINs &amp; Ceiling Rates'!$D$245="F&amp;E",'Labor Loading Matrix'!P382,0),IF('CLINs &amp; Ceiling Rates'!$D$246="F&amp;E",'Labor Loading Matrix'!Q382,0),IF('CLINs &amp; Ceiling Rates'!$D$247="F&amp;E",'Labor Loading Matrix'!R382,0),IF('CLINs &amp; Ceiling Rates'!$D$248="F&amp;E",'Labor Loading Matrix'!S382,0),IF('CLINs &amp; Ceiling Rates'!$D$249="F&amp;E",'Labor Loading Matrix'!T382,0),IF('CLINs &amp; Ceiling Rates'!$D$250="F&amp;E",'Labor Loading Matrix'!U382,0),IF('CLINs &amp; Ceiling Rates'!$D$251="F&amp;E",'Labor Loading Matrix'!V382,0),IF('CLINs &amp; Ceiling Rates'!$D$252="F&amp;E",'Labor Loading Matrix'!W382,0),IF('CLINs &amp; Ceiling Rates'!$D$253="F&amp;E",'Labor Loading Matrix'!X382,0),IF('CLINs &amp; Ceiling Rates'!$D$254="F&amp;E",'Labor Loading Matrix'!Y382,0),IF('CLINs &amp; Ceiling Rates'!$D$255="F&amp;E",'Labor Loading Matrix'!Z382,0),IF('CLINs &amp; Ceiling Rates'!$D$256="F&amp;E",'Labor Loading Matrix'!AA382,0))</f>
        <v>0</v>
      </c>
      <c r="G382" s="175">
        <f>SUM(IF('CLINs &amp; Ceiling Rates'!$D$237="R&amp;D",'Labor Loading Matrix'!H382,0),IF('CLINs &amp; Ceiling Rates'!$D$238="R&amp;D",'Labor Loading Matrix'!I382,0),IF('CLINs &amp; Ceiling Rates'!$D$239="R&amp;D",'Labor Loading Matrix'!J382,0),IF('CLINs &amp; Ceiling Rates'!$D$240="R&amp;D",'Labor Loading Matrix'!K382,0),IF('CLINs &amp; Ceiling Rates'!$D$241="R&amp;D",'Labor Loading Matrix'!L382,0),IF('CLINs &amp; Ceiling Rates'!$D$242="R&amp;D",'Labor Loading Matrix'!M382,0),IF('CLINs &amp; Ceiling Rates'!$D$243="R&amp;D",'Labor Loading Matrix'!N382,0),IF('CLINs &amp; Ceiling Rates'!$D$244="R&amp;D",'Labor Loading Matrix'!O382,0),IF('CLINs &amp; Ceiling Rates'!$D$245="R&amp;D",'Labor Loading Matrix'!P382,0),IF('CLINs &amp; Ceiling Rates'!$D$246="R&amp;D",'Labor Loading Matrix'!Q382,0),IF('CLINs &amp; Ceiling Rates'!$D$247="R&amp;D",'Labor Loading Matrix'!R382,0),IF('CLINs &amp; Ceiling Rates'!$D$248="R&amp;D",'Labor Loading Matrix'!S382,0),IF('CLINs &amp; Ceiling Rates'!$D$249="R&amp;D",'Labor Loading Matrix'!T382,0),IF('CLINs &amp; Ceiling Rates'!$D$250="R&amp;D",'Labor Loading Matrix'!U382,0),IF('CLINs &amp; Ceiling Rates'!$D$251="R&amp;D",'Labor Loading Matrix'!V382,0),IF('CLINs &amp; Ceiling Rates'!$D$252="R&amp;D",'Labor Loading Matrix'!W382,0),IF('CLINs &amp; Ceiling Rates'!$D$253="R&amp;D",'Labor Loading Matrix'!X382,0),IF('CLINs &amp; Ceiling Rates'!$D$254="R&amp;D",'Labor Loading Matrix'!Y382,0),IF('CLINs &amp; Ceiling Rates'!$D$255="R&amp;D",'Labor Loading Matrix'!Z382,0),IF('CLINs &amp; Ceiling Rates'!$D$256="R&amp;D",'Labor Loading Matrix'!AA382,0))</f>
        <v>0</v>
      </c>
      <c r="H382" s="136"/>
      <c r="I382" s="136"/>
      <c r="J382" s="136"/>
      <c r="K382" s="136"/>
      <c r="L382" s="136"/>
      <c r="M382" s="136"/>
      <c r="N382" s="136"/>
      <c r="O382" s="136"/>
      <c r="P382" s="136"/>
      <c r="Q382" s="136"/>
      <c r="R382" s="136"/>
      <c r="S382" s="136"/>
      <c r="T382" s="136"/>
      <c r="U382" s="136"/>
      <c r="V382" s="136"/>
      <c r="W382" s="136"/>
      <c r="X382" s="136"/>
      <c r="Y382" s="136"/>
      <c r="Z382" s="136"/>
      <c r="AA382" s="136"/>
    </row>
    <row r="383" spans="1:27" s="73" customFormat="1" ht="18" hidden="1" customHeight="1" x14ac:dyDescent="0.25">
      <c r="A383" s="173">
        <f>'CLINs &amp; Ceiling Rates'!B170</f>
        <v>0</v>
      </c>
      <c r="B383" s="173">
        <f>'CLINs &amp; Ceiling Rates'!C170</f>
        <v>0</v>
      </c>
      <c r="C383" s="174" t="str">
        <f>'CLINs &amp; Ceiling Rates'!$G170</f>
        <v/>
      </c>
      <c r="D383" s="211">
        <f>IF('CLINs &amp; Ceiling Rates'!D399="",SUM('Labor Loading Matrix'!H383:AA383),SUM(E383:F383))</f>
        <v>0</v>
      </c>
      <c r="E383" s="175">
        <f>SUM(IF('CLINs &amp; Ceiling Rates'!$D$237="OPS",'Labor Loading Matrix'!H383,0),IF('CLINs &amp; Ceiling Rates'!$D$238="OPS",'Labor Loading Matrix'!I383,0),IF('CLINs &amp; Ceiling Rates'!$D$239="OPS",'Labor Loading Matrix'!J383,0),IF('CLINs &amp; Ceiling Rates'!$D$240="OPS",'Labor Loading Matrix'!K383,0),IF('CLINs &amp; Ceiling Rates'!$D$241="OPS",'Labor Loading Matrix'!L383,0),IF('CLINs &amp; Ceiling Rates'!$D$242="OPS",'Labor Loading Matrix'!M383,0),IF('CLINs &amp; Ceiling Rates'!$D$243="OPS",'Labor Loading Matrix'!N383,0),IF('CLINs &amp; Ceiling Rates'!$D$244="OPS",'Labor Loading Matrix'!O383,0),IF('CLINs &amp; Ceiling Rates'!$D$245="OPS",'Labor Loading Matrix'!P383,0),IF('CLINs &amp; Ceiling Rates'!$D$246="OPS",'Labor Loading Matrix'!Q383,0),IF('CLINs &amp; Ceiling Rates'!$D$247="OPS",'Labor Loading Matrix'!R383,0),IF('CLINs &amp; Ceiling Rates'!$D$248="OPS",'Labor Loading Matrix'!S383,0),IF('CLINs &amp; Ceiling Rates'!$D$249="OPS",'Labor Loading Matrix'!T383,0),IF('CLINs &amp; Ceiling Rates'!$D$250="OPS",'Labor Loading Matrix'!U383,0),IF('CLINs &amp; Ceiling Rates'!$D$251="OPS",'Labor Loading Matrix'!V383,0),IF('CLINs &amp; Ceiling Rates'!$D$252="OPS",'Labor Loading Matrix'!W383,0),IF('CLINs &amp; Ceiling Rates'!$D$253="OPS",'Labor Loading Matrix'!X383,0),IF('CLINs &amp; Ceiling Rates'!$D$254="OPS",'Labor Loading Matrix'!Y383,0),IF('CLINs &amp; Ceiling Rates'!$D$255="OPS",'Labor Loading Matrix'!Z383,0),IF('CLINs &amp; Ceiling Rates'!$D$256="OPS",'Labor Loading Matrix'!AA383,0))</f>
        <v>0</v>
      </c>
      <c r="F383" s="175">
        <f>SUM(IF('CLINs &amp; Ceiling Rates'!$D$237="F&amp;E",'Labor Loading Matrix'!H383,0),IF('CLINs &amp; Ceiling Rates'!$D$238="F&amp;E",'Labor Loading Matrix'!I383,0),IF('CLINs &amp; Ceiling Rates'!$D$239="F&amp;E",'Labor Loading Matrix'!J383,0),IF('CLINs &amp; Ceiling Rates'!$D$240="F&amp;E",'Labor Loading Matrix'!K383,0),IF('CLINs &amp; Ceiling Rates'!$D$241="F&amp;E",'Labor Loading Matrix'!L383,0),IF('CLINs &amp; Ceiling Rates'!$D$242="F&amp;E",'Labor Loading Matrix'!M383,0),IF('CLINs &amp; Ceiling Rates'!$D$243="F&amp;E",'Labor Loading Matrix'!N383,0),IF('CLINs &amp; Ceiling Rates'!$D$244="F&amp;E",'Labor Loading Matrix'!O383,0),IF('CLINs &amp; Ceiling Rates'!$D$245="F&amp;E",'Labor Loading Matrix'!P383,0),IF('CLINs &amp; Ceiling Rates'!$D$246="F&amp;E",'Labor Loading Matrix'!Q383,0),IF('CLINs &amp; Ceiling Rates'!$D$247="F&amp;E",'Labor Loading Matrix'!R383,0),IF('CLINs &amp; Ceiling Rates'!$D$248="F&amp;E",'Labor Loading Matrix'!S383,0),IF('CLINs &amp; Ceiling Rates'!$D$249="F&amp;E",'Labor Loading Matrix'!T383,0),IF('CLINs &amp; Ceiling Rates'!$D$250="F&amp;E",'Labor Loading Matrix'!U383,0),IF('CLINs &amp; Ceiling Rates'!$D$251="F&amp;E",'Labor Loading Matrix'!V383,0),IF('CLINs &amp; Ceiling Rates'!$D$252="F&amp;E",'Labor Loading Matrix'!W383,0),IF('CLINs &amp; Ceiling Rates'!$D$253="F&amp;E",'Labor Loading Matrix'!X383,0),IF('CLINs &amp; Ceiling Rates'!$D$254="F&amp;E",'Labor Loading Matrix'!Y383,0),IF('CLINs &amp; Ceiling Rates'!$D$255="F&amp;E",'Labor Loading Matrix'!Z383,0),IF('CLINs &amp; Ceiling Rates'!$D$256="F&amp;E",'Labor Loading Matrix'!AA383,0))</f>
        <v>0</v>
      </c>
      <c r="G383" s="175">
        <f>SUM(IF('CLINs &amp; Ceiling Rates'!$D$237="R&amp;D",'Labor Loading Matrix'!H383,0),IF('CLINs &amp; Ceiling Rates'!$D$238="R&amp;D",'Labor Loading Matrix'!I383,0),IF('CLINs &amp; Ceiling Rates'!$D$239="R&amp;D",'Labor Loading Matrix'!J383,0),IF('CLINs &amp; Ceiling Rates'!$D$240="R&amp;D",'Labor Loading Matrix'!K383,0),IF('CLINs &amp; Ceiling Rates'!$D$241="R&amp;D",'Labor Loading Matrix'!L383,0),IF('CLINs &amp; Ceiling Rates'!$D$242="R&amp;D",'Labor Loading Matrix'!M383,0),IF('CLINs &amp; Ceiling Rates'!$D$243="R&amp;D",'Labor Loading Matrix'!N383,0),IF('CLINs &amp; Ceiling Rates'!$D$244="R&amp;D",'Labor Loading Matrix'!O383,0),IF('CLINs &amp; Ceiling Rates'!$D$245="R&amp;D",'Labor Loading Matrix'!P383,0),IF('CLINs &amp; Ceiling Rates'!$D$246="R&amp;D",'Labor Loading Matrix'!Q383,0),IF('CLINs &amp; Ceiling Rates'!$D$247="R&amp;D",'Labor Loading Matrix'!R383,0),IF('CLINs &amp; Ceiling Rates'!$D$248="R&amp;D",'Labor Loading Matrix'!S383,0),IF('CLINs &amp; Ceiling Rates'!$D$249="R&amp;D",'Labor Loading Matrix'!T383,0),IF('CLINs &amp; Ceiling Rates'!$D$250="R&amp;D",'Labor Loading Matrix'!U383,0),IF('CLINs &amp; Ceiling Rates'!$D$251="R&amp;D",'Labor Loading Matrix'!V383,0),IF('CLINs &amp; Ceiling Rates'!$D$252="R&amp;D",'Labor Loading Matrix'!W383,0),IF('CLINs &amp; Ceiling Rates'!$D$253="R&amp;D",'Labor Loading Matrix'!X383,0),IF('CLINs &amp; Ceiling Rates'!$D$254="R&amp;D",'Labor Loading Matrix'!Y383,0),IF('CLINs &amp; Ceiling Rates'!$D$255="R&amp;D",'Labor Loading Matrix'!Z383,0),IF('CLINs &amp; Ceiling Rates'!$D$256="R&amp;D",'Labor Loading Matrix'!AA383,0))</f>
        <v>0</v>
      </c>
      <c r="H383" s="136"/>
      <c r="I383" s="136"/>
      <c r="J383" s="136"/>
      <c r="K383" s="136"/>
      <c r="L383" s="136"/>
      <c r="M383" s="136"/>
      <c r="N383" s="136"/>
      <c r="O383" s="136"/>
      <c r="P383" s="136"/>
      <c r="Q383" s="136"/>
      <c r="R383" s="136"/>
      <c r="S383" s="136"/>
      <c r="T383" s="136"/>
      <c r="U383" s="136"/>
      <c r="V383" s="136"/>
      <c r="W383" s="136"/>
      <c r="X383" s="136"/>
      <c r="Y383" s="136"/>
      <c r="Z383" s="136"/>
      <c r="AA383" s="136"/>
    </row>
    <row r="384" spans="1:27" s="73" customFormat="1" ht="18" hidden="1" customHeight="1" x14ac:dyDescent="0.25">
      <c r="A384" s="173">
        <f>'CLINs &amp; Ceiling Rates'!B171</f>
        <v>0</v>
      </c>
      <c r="B384" s="173">
        <f>'CLINs &amp; Ceiling Rates'!C171</f>
        <v>0</v>
      </c>
      <c r="C384" s="174" t="str">
        <f>'CLINs &amp; Ceiling Rates'!$G171</f>
        <v/>
      </c>
      <c r="D384" s="211">
        <f>IF('CLINs &amp; Ceiling Rates'!D400="",SUM('Labor Loading Matrix'!H384:AA384),SUM(E384:F384))</f>
        <v>0</v>
      </c>
      <c r="E384" s="175">
        <f>SUM(IF('CLINs &amp; Ceiling Rates'!$D$237="OPS",'Labor Loading Matrix'!H384,0),IF('CLINs &amp; Ceiling Rates'!$D$238="OPS",'Labor Loading Matrix'!I384,0),IF('CLINs &amp; Ceiling Rates'!$D$239="OPS",'Labor Loading Matrix'!J384,0),IF('CLINs &amp; Ceiling Rates'!$D$240="OPS",'Labor Loading Matrix'!K384,0),IF('CLINs &amp; Ceiling Rates'!$D$241="OPS",'Labor Loading Matrix'!L384,0),IF('CLINs &amp; Ceiling Rates'!$D$242="OPS",'Labor Loading Matrix'!M384,0),IF('CLINs &amp; Ceiling Rates'!$D$243="OPS",'Labor Loading Matrix'!N384,0),IF('CLINs &amp; Ceiling Rates'!$D$244="OPS",'Labor Loading Matrix'!O384,0),IF('CLINs &amp; Ceiling Rates'!$D$245="OPS",'Labor Loading Matrix'!P384,0),IF('CLINs &amp; Ceiling Rates'!$D$246="OPS",'Labor Loading Matrix'!Q384,0),IF('CLINs &amp; Ceiling Rates'!$D$247="OPS",'Labor Loading Matrix'!R384,0),IF('CLINs &amp; Ceiling Rates'!$D$248="OPS",'Labor Loading Matrix'!S384,0),IF('CLINs &amp; Ceiling Rates'!$D$249="OPS",'Labor Loading Matrix'!T384,0),IF('CLINs &amp; Ceiling Rates'!$D$250="OPS",'Labor Loading Matrix'!U384,0),IF('CLINs &amp; Ceiling Rates'!$D$251="OPS",'Labor Loading Matrix'!V384,0),IF('CLINs &amp; Ceiling Rates'!$D$252="OPS",'Labor Loading Matrix'!W384,0),IF('CLINs &amp; Ceiling Rates'!$D$253="OPS",'Labor Loading Matrix'!X384,0),IF('CLINs &amp; Ceiling Rates'!$D$254="OPS",'Labor Loading Matrix'!Y384,0),IF('CLINs &amp; Ceiling Rates'!$D$255="OPS",'Labor Loading Matrix'!Z384,0),IF('CLINs &amp; Ceiling Rates'!$D$256="OPS",'Labor Loading Matrix'!AA384,0))</f>
        <v>0</v>
      </c>
      <c r="F384" s="175">
        <f>SUM(IF('CLINs &amp; Ceiling Rates'!$D$237="F&amp;E",'Labor Loading Matrix'!H384,0),IF('CLINs &amp; Ceiling Rates'!$D$238="F&amp;E",'Labor Loading Matrix'!I384,0),IF('CLINs &amp; Ceiling Rates'!$D$239="F&amp;E",'Labor Loading Matrix'!J384,0),IF('CLINs &amp; Ceiling Rates'!$D$240="F&amp;E",'Labor Loading Matrix'!K384,0),IF('CLINs &amp; Ceiling Rates'!$D$241="F&amp;E",'Labor Loading Matrix'!L384,0),IF('CLINs &amp; Ceiling Rates'!$D$242="F&amp;E",'Labor Loading Matrix'!M384,0),IF('CLINs &amp; Ceiling Rates'!$D$243="F&amp;E",'Labor Loading Matrix'!N384,0),IF('CLINs &amp; Ceiling Rates'!$D$244="F&amp;E",'Labor Loading Matrix'!O384,0),IF('CLINs &amp; Ceiling Rates'!$D$245="F&amp;E",'Labor Loading Matrix'!P384,0),IF('CLINs &amp; Ceiling Rates'!$D$246="F&amp;E",'Labor Loading Matrix'!Q384,0),IF('CLINs &amp; Ceiling Rates'!$D$247="F&amp;E",'Labor Loading Matrix'!R384,0),IF('CLINs &amp; Ceiling Rates'!$D$248="F&amp;E",'Labor Loading Matrix'!S384,0),IF('CLINs &amp; Ceiling Rates'!$D$249="F&amp;E",'Labor Loading Matrix'!T384,0),IF('CLINs &amp; Ceiling Rates'!$D$250="F&amp;E",'Labor Loading Matrix'!U384,0),IF('CLINs &amp; Ceiling Rates'!$D$251="F&amp;E",'Labor Loading Matrix'!V384,0),IF('CLINs &amp; Ceiling Rates'!$D$252="F&amp;E",'Labor Loading Matrix'!W384,0),IF('CLINs &amp; Ceiling Rates'!$D$253="F&amp;E",'Labor Loading Matrix'!X384,0),IF('CLINs &amp; Ceiling Rates'!$D$254="F&amp;E",'Labor Loading Matrix'!Y384,0),IF('CLINs &amp; Ceiling Rates'!$D$255="F&amp;E",'Labor Loading Matrix'!Z384,0),IF('CLINs &amp; Ceiling Rates'!$D$256="F&amp;E",'Labor Loading Matrix'!AA384,0))</f>
        <v>0</v>
      </c>
      <c r="G384" s="175">
        <f>SUM(IF('CLINs &amp; Ceiling Rates'!$D$237="R&amp;D",'Labor Loading Matrix'!H384,0),IF('CLINs &amp; Ceiling Rates'!$D$238="R&amp;D",'Labor Loading Matrix'!I384,0),IF('CLINs &amp; Ceiling Rates'!$D$239="R&amp;D",'Labor Loading Matrix'!J384,0),IF('CLINs &amp; Ceiling Rates'!$D$240="R&amp;D",'Labor Loading Matrix'!K384,0),IF('CLINs &amp; Ceiling Rates'!$D$241="R&amp;D",'Labor Loading Matrix'!L384,0),IF('CLINs &amp; Ceiling Rates'!$D$242="R&amp;D",'Labor Loading Matrix'!M384,0),IF('CLINs &amp; Ceiling Rates'!$D$243="R&amp;D",'Labor Loading Matrix'!N384,0),IF('CLINs &amp; Ceiling Rates'!$D$244="R&amp;D",'Labor Loading Matrix'!O384,0),IF('CLINs &amp; Ceiling Rates'!$D$245="R&amp;D",'Labor Loading Matrix'!P384,0),IF('CLINs &amp; Ceiling Rates'!$D$246="R&amp;D",'Labor Loading Matrix'!Q384,0),IF('CLINs &amp; Ceiling Rates'!$D$247="R&amp;D",'Labor Loading Matrix'!R384,0),IF('CLINs &amp; Ceiling Rates'!$D$248="R&amp;D",'Labor Loading Matrix'!S384,0),IF('CLINs &amp; Ceiling Rates'!$D$249="R&amp;D",'Labor Loading Matrix'!T384,0),IF('CLINs &amp; Ceiling Rates'!$D$250="R&amp;D",'Labor Loading Matrix'!U384,0),IF('CLINs &amp; Ceiling Rates'!$D$251="R&amp;D",'Labor Loading Matrix'!V384,0),IF('CLINs &amp; Ceiling Rates'!$D$252="R&amp;D",'Labor Loading Matrix'!W384,0),IF('CLINs &amp; Ceiling Rates'!$D$253="R&amp;D",'Labor Loading Matrix'!X384,0),IF('CLINs &amp; Ceiling Rates'!$D$254="R&amp;D",'Labor Loading Matrix'!Y384,0),IF('CLINs &amp; Ceiling Rates'!$D$255="R&amp;D",'Labor Loading Matrix'!Z384,0),IF('CLINs &amp; Ceiling Rates'!$D$256="R&amp;D",'Labor Loading Matrix'!AA384,0))</f>
        <v>0</v>
      </c>
      <c r="H384" s="136"/>
      <c r="I384" s="136"/>
      <c r="J384" s="136"/>
      <c r="K384" s="136"/>
      <c r="L384" s="136"/>
      <c r="M384" s="136"/>
      <c r="N384" s="136"/>
      <c r="O384" s="136"/>
      <c r="P384" s="136"/>
      <c r="Q384" s="136"/>
      <c r="R384" s="136"/>
      <c r="S384" s="136"/>
      <c r="T384" s="136"/>
      <c r="U384" s="136"/>
      <c r="V384" s="136"/>
      <c r="W384" s="136"/>
      <c r="X384" s="136"/>
      <c r="Y384" s="136"/>
      <c r="Z384" s="136"/>
      <c r="AA384" s="136"/>
    </row>
    <row r="385" spans="1:27" s="73" customFormat="1" ht="18" hidden="1" customHeight="1" x14ac:dyDescent="0.25">
      <c r="A385" s="173">
        <f>'CLINs &amp; Ceiling Rates'!B172</f>
        <v>0</v>
      </c>
      <c r="B385" s="173">
        <f>'CLINs &amp; Ceiling Rates'!C172</f>
        <v>0</v>
      </c>
      <c r="C385" s="174" t="str">
        <f>'CLINs &amp; Ceiling Rates'!$G172</f>
        <v/>
      </c>
      <c r="D385" s="211">
        <f>IF('CLINs &amp; Ceiling Rates'!D401="",SUM('Labor Loading Matrix'!H385:AA385),SUM(E385:F385))</f>
        <v>0</v>
      </c>
      <c r="E385" s="175">
        <f>SUM(IF('CLINs &amp; Ceiling Rates'!$D$237="OPS",'Labor Loading Matrix'!H385,0),IF('CLINs &amp; Ceiling Rates'!$D$238="OPS",'Labor Loading Matrix'!I385,0),IF('CLINs &amp; Ceiling Rates'!$D$239="OPS",'Labor Loading Matrix'!J385,0),IF('CLINs &amp; Ceiling Rates'!$D$240="OPS",'Labor Loading Matrix'!K385,0),IF('CLINs &amp; Ceiling Rates'!$D$241="OPS",'Labor Loading Matrix'!L385,0),IF('CLINs &amp; Ceiling Rates'!$D$242="OPS",'Labor Loading Matrix'!M385,0),IF('CLINs &amp; Ceiling Rates'!$D$243="OPS",'Labor Loading Matrix'!N385,0),IF('CLINs &amp; Ceiling Rates'!$D$244="OPS",'Labor Loading Matrix'!O385,0),IF('CLINs &amp; Ceiling Rates'!$D$245="OPS",'Labor Loading Matrix'!P385,0),IF('CLINs &amp; Ceiling Rates'!$D$246="OPS",'Labor Loading Matrix'!Q385,0),IF('CLINs &amp; Ceiling Rates'!$D$247="OPS",'Labor Loading Matrix'!R385,0),IF('CLINs &amp; Ceiling Rates'!$D$248="OPS",'Labor Loading Matrix'!S385,0),IF('CLINs &amp; Ceiling Rates'!$D$249="OPS",'Labor Loading Matrix'!T385,0),IF('CLINs &amp; Ceiling Rates'!$D$250="OPS",'Labor Loading Matrix'!U385,0),IF('CLINs &amp; Ceiling Rates'!$D$251="OPS",'Labor Loading Matrix'!V385,0),IF('CLINs &amp; Ceiling Rates'!$D$252="OPS",'Labor Loading Matrix'!W385,0),IF('CLINs &amp; Ceiling Rates'!$D$253="OPS",'Labor Loading Matrix'!X385,0),IF('CLINs &amp; Ceiling Rates'!$D$254="OPS",'Labor Loading Matrix'!Y385,0),IF('CLINs &amp; Ceiling Rates'!$D$255="OPS",'Labor Loading Matrix'!Z385,0),IF('CLINs &amp; Ceiling Rates'!$D$256="OPS",'Labor Loading Matrix'!AA385,0))</f>
        <v>0</v>
      </c>
      <c r="F385" s="175">
        <f>SUM(IF('CLINs &amp; Ceiling Rates'!$D$237="F&amp;E",'Labor Loading Matrix'!H385,0),IF('CLINs &amp; Ceiling Rates'!$D$238="F&amp;E",'Labor Loading Matrix'!I385,0),IF('CLINs &amp; Ceiling Rates'!$D$239="F&amp;E",'Labor Loading Matrix'!J385,0),IF('CLINs &amp; Ceiling Rates'!$D$240="F&amp;E",'Labor Loading Matrix'!K385,0),IF('CLINs &amp; Ceiling Rates'!$D$241="F&amp;E",'Labor Loading Matrix'!L385,0),IF('CLINs &amp; Ceiling Rates'!$D$242="F&amp;E",'Labor Loading Matrix'!M385,0),IF('CLINs &amp; Ceiling Rates'!$D$243="F&amp;E",'Labor Loading Matrix'!N385,0),IF('CLINs &amp; Ceiling Rates'!$D$244="F&amp;E",'Labor Loading Matrix'!O385,0),IF('CLINs &amp; Ceiling Rates'!$D$245="F&amp;E",'Labor Loading Matrix'!P385,0),IF('CLINs &amp; Ceiling Rates'!$D$246="F&amp;E",'Labor Loading Matrix'!Q385,0),IF('CLINs &amp; Ceiling Rates'!$D$247="F&amp;E",'Labor Loading Matrix'!R385,0),IF('CLINs &amp; Ceiling Rates'!$D$248="F&amp;E",'Labor Loading Matrix'!S385,0),IF('CLINs &amp; Ceiling Rates'!$D$249="F&amp;E",'Labor Loading Matrix'!T385,0),IF('CLINs &amp; Ceiling Rates'!$D$250="F&amp;E",'Labor Loading Matrix'!U385,0),IF('CLINs &amp; Ceiling Rates'!$D$251="F&amp;E",'Labor Loading Matrix'!V385,0),IF('CLINs &amp; Ceiling Rates'!$D$252="F&amp;E",'Labor Loading Matrix'!W385,0),IF('CLINs &amp; Ceiling Rates'!$D$253="F&amp;E",'Labor Loading Matrix'!X385,0),IF('CLINs &amp; Ceiling Rates'!$D$254="F&amp;E",'Labor Loading Matrix'!Y385,0),IF('CLINs &amp; Ceiling Rates'!$D$255="F&amp;E",'Labor Loading Matrix'!Z385,0),IF('CLINs &amp; Ceiling Rates'!$D$256="F&amp;E",'Labor Loading Matrix'!AA385,0))</f>
        <v>0</v>
      </c>
      <c r="G385" s="175">
        <f>SUM(IF('CLINs &amp; Ceiling Rates'!$D$237="R&amp;D",'Labor Loading Matrix'!H385,0),IF('CLINs &amp; Ceiling Rates'!$D$238="R&amp;D",'Labor Loading Matrix'!I385,0),IF('CLINs &amp; Ceiling Rates'!$D$239="R&amp;D",'Labor Loading Matrix'!J385,0),IF('CLINs &amp; Ceiling Rates'!$D$240="R&amp;D",'Labor Loading Matrix'!K385,0),IF('CLINs &amp; Ceiling Rates'!$D$241="R&amp;D",'Labor Loading Matrix'!L385,0),IF('CLINs &amp; Ceiling Rates'!$D$242="R&amp;D",'Labor Loading Matrix'!M385,0),IF('CLINs &amp; Ceiling Rates'!$D$243="R&amp;D",'Labor Loading Matrix'!N385,0),IF('CLINs &amp; Ceiling Rates'!$D$244="R&amp;D",'Labor Loading Matrix'!O385,0),IF('CLINs &amp; Ceiling Rates'!$D$245="R&amp;D",'Labor Loading Matrix'!P385,0),IF('CLINs &amp; Ceiling Rates'!$D$246="R&amp;D",'Labor Loading Matrix'!Q385,0),IF('CLINs &amp; Ceiling Rates'!$D$247="R&amp;D",'Labor Loading Matrix'!R385,0),IF('CLINs &amp; Ceiling Rates'!$D$248="R&amp;D",'Labor Loading Matrix'!S385,0),IF('CLINs &amp; Ceiling Rates'!$D$249="R&amp;D",'Labor Loading Matrix'!T385,0),IF('CLINs &amp; Ceiling Rates'!$D$250="R&amp;D",'Labor Loading Matrix'!U385,0),IF('CLINs &amp; Ceiling Rates'!$D$251="R&amp;D",'Labor Loading Matrix'!V385,0),IF('CLINs &amp; Ceiling Rates'!$D$252="R&amp;D",'Labor Loading Matrix'!W385,0),IF('CLINs &amp; Ceiling Rates'!$D$253="R&amp;D",'Labor Loading Matrix'!X385,0),IF('CLINs &amp; Ceiling Rates'!$D$254="R&amp;D",'Labor Loading Matrix'!Y385,0),IF('CLINs &amp; Ceiling Rates'!$D$255="R&amp;D",'Labor Loading Matrix'!Z385,0),IF('CLINs &amp; Ceiling Rates'!$D$256="R&amp;D",'Labor Loading Matrix'!AA385,0))</f>
        <v>0</v>
      </c>
      <c r="H385" s="136"/>
      <c r="I385" s="136"/>
      <c r="J385" s="136"/>
      <c r="K385" s="136"/>
      <c r="L385" s="136"/>
      <c r="M385" s="136"/>
      <c r="N385" s="136"/>
      <c r="O385" s="136"/>
      <c r="P385" s="136"/>
      <c r="Q385" s="136"/>
      <c r="R385" s="136"/>
      <c r="S385" s="136"/>
      <c r="T385" s="136"/>
      <c r="U385" s="136"/>
      <c r="V385" s="136"/>
      <c r="W385" s="136"/>
      <c r="X385" s="136"/>
      <c r="Y385" s="136"/>
      <c r="Z385" s="136"/>
      <c r="AA385" s="136"/>
    </row>
    <row r="386" spans="1:27" s="73" customFormat="1" ht="18" hidden="1" customHeight="1" x14ac:dyDescent="0.25">
      <c r="A386" s="173">
        <f>'CLINs &amp; Ceiling Rates'!B173</f>
        <v>0</v>
      </c>
      <c r="B386" s="173">
        <f>'CLINs &amp; Ceiling Rates'!C173</f>
        <v>0</v>
      </c>
      <c r="C386" s="174" t="str">
        <f>'CLINs &amp; Ceiling Rates'!$G173</f>
        <v/>
      </c>
      <c r="D386" s="211">
        <f>IF('CLINs &amp; Ceiling Rates'!D402="",SUM('Labor Loading Matrix'!H386:AA386),SUM(E386:F386))</f>
        <v>0</v>
      </c>
      <c r="E386" s="175">
        <f>SUM(IF('CLINs &amp; Ceiling Rates'!$D$237="OPS",'Labor Loading Matrix'!H386,0),IF('CLINs &amp; Ceiling Rates'!$D$238="OPS",'Labor Loading Matrix'!I386,0),IF('CLINs &amp; Ceiling Rates'!$D$239="OPS",'Labor Loading Matrix'!J386,0),IF('CLINs &amp; Ceiling Rates'!$D$240="OPS",'Labor Loading Matrix'!K386,0),IF('CLINs &amp; Ceiling Rates'!$D$241="OPS",'Labor Loading Matrix'!L386,0),IF('CLINs &amp; Ceiling Rates'!$D$242="OPS",'Labor Loading Matrix'!M386,0),IF('CLINs &amp; Ceiling Rates'!$D$243="OPS",'Labor Loading Matrix'!N386,0),IF('CLINs &amp; Ceiling Rates'!$D$244="OPS",'Labor Loading Matrix'!O386,0),IF('CLINs &amp; Ceiling Rates'!$D$245="OPS",'Labor Loading Matrix'!P386,0),IF('CLINs &amp; Ceiling Rates'!$D$246="OPS",'Labor Loading Matrix'!Q386,0),IF('CLINs &amp; Ceiling Rates'!$D$247="OPS",'Labor Loading Matrix'!R386,0),IF('CLINs &amp; Ceiling Rates'!$D$248="OPS",'Labor Loading Matrix'!S386,0),IF('CLINs &amp; Ceiling Rates'!$D$249="OPS",'Labor Loading Matrix'!T386,0),IF('CLINs &amp; Ceiling Rates'!$D$250="OPS",'Labor Loading Matrix'!U386,0),IF('CLINs &amp; Ceiling Rates'!$D$251="OPS",'Labor Loading Matrix'!V386,0),IF('CLINs &amp; Ceiling Rates'!$D$252="OPS",'Labor Loading Matrix'!W386,0),IF('CLINs &amp; Ceiling Rates'!$D$253="OPS",'Labor Loading Matrix'!X386,0),IF('CLINs &amp; Ceiling Rates'!$D$254="OPS",'Labor Loading Matrix'!Y386,0),IF('CLINs &amp; Ceiling Rates'!$D$255="OPS",'Labor Loading Matrix'!Z386,0),IF('CLINs &amp; Ceiling Rates'!$D$256="OPS",'Labor Loading Matrix'!AA386,0))</f>
        <v>0</v>
      </c>
      <c r="F386" s="175">
        <f>SUM(IF('CLINs &amp; Ceiling Rates'!$D$237="F&amp;E",'Labor Loading Matrix'!H386,0),IF('CLINs &amp; Ceiling Rates'!$D$238="F&amp;E",'Labor Loading Matrix'!I386,0),IF('CLINs &amp; Ceiling Rates'!$D$239="F&amp;E",'Labor Loading Matrix'!J386,0),IF('CLINs &amp; Ceiling Rates'!$D$240="F&amp;E",'Labor Loading Matrix'!K386,0),IF('CLINs &amp; Ceiling Rates'!$D$241="F&amp;E",'Labor Loading Matrix'!L386,0),IF('CLINs &amp; Ceiling Rates'!$D$242="F&amp;E",'Labor Loading Matrix'!M386,0),IF('CLINs &amp; Ceiling Rates'!$D$243="F&amp;E",'Labor Loading Matrix'!N386,0),IF('CLINs &amp; Ceiling Rates'!$D$244="F&amp;E",'Labor Loading Matrix'!O386,0),IF('CLINs &amp; Ceiling Rates'!$D$245="F&amp;E",'Labor Loading Matrix'!P386,0),IF('CLINs &amp; Ceiling Rates'!$D$246="F&amp;E",'Labor Loading Matrix'!Q386,0),IF('CLINs &amp; Ceiling Rates'!$D$247="F&amp;E",'Labor Loading Matrix'!R386,0),IF('CLINs &amp; Ceiling Rates'!$D$248="F&amp;E",'Labor Loading Matrix'!S386,0),IF('CLINs &amp; Ceiling Rates'!$D$249="F&amp;E",'Labor Loading Matrix'!T386,0),IF('CLINs &amp; Ceiling Rates'!$D$250="F&amp;E",'Labor Loading Matrix'!U386,0),IF('CLINs &amp; Ceiling Rates'!$D$251="F&amp;E",'Labor Loading Matrix'!V386,0),IF('CLINs &amp; Ceiling Rates'!$D$252="F&amp;E",'Labor Loading Matrix'!W386,0),IF('CLINs &amp; Ceiling Rates'!$D$253="F&amp;E",'Labor Loading Matrix'!X386,0),IF('CLINs &amp; Ceiling Rates'!$D$254="F&amp;E",'Labor Loading Matrix'!Y386,0),IF('CLINs &amp; Ceiling Rates'!$D$255="F&amp;E",'Labor Loading Matrix'!Z386,0),IF('CLINs &amp; Ceiling Rates'!$D$256="F&amp;E",'Labor Loading Matrix'!AA386,0))</f>
        <v>0</v>
      </c>
      <c r="G386" s="175">
        <f>SUM(IF('CLINs &amp; Ceiling Rates'!$D$237="R&amp;D",'Labor Loading Matrix'!H386,0),IF('CLINs &amp; Ceiling Rates'!$D$238="R&amp;D",'Labor Loading Matrix'!I386,0),IF('CLINs &amp; Ceiling Rates'!$D$239="R&amp;D",'Labor Loading Matrix'!J386,0),IF('CLINs &amp; Ceiling Rates'!$D$240="R&amp;D",'Labor Loading Matrix'!K386,0),IF('CLINs &amp; Ceiling Rates'!$D$241="R&amp;D",'Labor Loading Matrix'!L386,0),IF('CLINs &amp; Ceiling Rates'!$D$242="R&amp;D",'Labor Loading Matrix'!M386,0),IF('CLINs &amp; Ceiling Rates'!$D$243="R&amp;D",'Labor Loading Matrix'!N386,0),IF('CLINs &amp; Ceiling Rates'!$D$244="R&amp;D",'Labor Loading Matrix'!O386,0),IF('CLINs &amp; Ceiling Rates'!$D$245="R&amp;D",'Labor Loading Matrix'!P386,0),IF('CLINs &amp; Ceiling Rates'!$D$246="R&amp;D",'Labor Loading Matrix'!Q386,0),IF('CLINs &amp; Ceiling Rates'!$D$247="R&amp;D",'Labor Loading Matrix'!R386,0),IF('CLINs &amp; Ceiling Rates'!$D$248="R&amp;D",'Labor Loading Matrix'!S386,0),IF('CLINs &amp; Ceiling Rates'!$D$249="R&amp;D",'Labor Loading Matrix'!T386,0),IF('CLINs &amp; Ceiling Rates'!$D$250="R&amp;D",'Labor Loading Matrix'!U386,0),IF('CLINs &amp; Ceiling Rates'!$D$251="R&amp;D",'Labor Loading Matrix'!V386,0),IF('CLINs &amp; Ceiling Rates'!$D$252="R&amp;D",'Labor Loading Matrix'!W386,0),IF('CLINs &amp; Ceiling Rates'!$D$253="R&amp;D",'Labor Loading Matrix'!X386,0),IF('CLINs &amp; Ceiling Rates'!$D$254="R&amp;D",'Labor Loading Matrix'!Y386,0),IF('CLINs &amp; Ceiling Rates'!$D$255="R&amp;D",'Labor Loading Matrix'!Z386,0),IF('CLINs &amp; Ceiling Rates'!$D$256="R&amp;D",'Labor Loading Matrix'!AA386,0))</f>
        <v>0</v>
      </c>
      <c r="H386" s="136"/>
      <c r="I386" s="136"/>
      <c r="J386" s="136"/>
      <c r="K386" s="136"/>
      <c r="L386" s="136"/>
      <c r="M386" s="136"/>
      <c r="N386" s="136"/>
      <c r="O386" s="136"/>
      <c r="P386" s="136"/>
      <c r="Q386" s="136"/>
      <c r="R386" s="136"/>
      <c r="S386" s="136"/>
      <c r="T386" s="136"/>
      <c r="U386" s="136"/>
      <c r="V386" s="136"/>
      <c r="W386" s="136"/>
      <c r="X386" s="136"/>
      <c r="Y386" s="136"/>
      <c r="Z386" s="136"/>
      <c r="AA386" s="136"/>
    </row>
    <row r="387" spans="1:27" s="73" customFormat="1" ht="18" hidden="1" customHeight="1" x14ac:dyDescent="0.25">
      <c r="A387" s="173">
        <f>'CLINs &amp; Ceiling Rates'!B174</f>
        <v>0</v>
      </c>
      <c r="B387" s="173">
        <f>'CLINs &amp; Ceiling Rates'!C174</f>
        <v>0</v>
      </c>
      <c r="C387" s="174" t="str">
        <f>'CLINs &amp; Ceiling Rates'!$G174</f>
        <v/>
      </c>
      <c r="D387" s="211">
        <f>IF('CLINs &amp; Ceiling Rates'!D403="",SUM('Labor Loading Matrix'!H387:AA387),SUM(E387:F387))</f>
        <v>0</v>
      </c>
      <c r="E387" s="175">
        <f>SUM(IF('CLINs &amp; Ceiling Rates'!$D$237="OPS",'Labor Loading Matrix'!H387,0),IF('CLINs &amp; Ceiling Rates'!$D$238="OPS",'Labor Loading Matrix'!I387,0),IF('CLINs &amp; Ceiling Rates'!$D$239="OPS",'Labor Loading Matrix'!J387,0),IF('CLINs &amp; Ceiling Rates'!$D$240="OPS",'Labor Loading Matrix'!K387,0),IF('CLINs &amp; Ceiling Rates'!$D$241="OPS",'Labor Loading Matrix'!L387,0),IF('CLINs &amp; Ceiling Rates'!$D$242="OPS",'Labor Loading Matrix'!M387,0),IF('CLINs &amp; Ceiling Rates'!$D$243="OPS",'Labor Loading Matrix'!N387,0),IF('CLINs &amp; Ceiling Rates'!$D$244="OPS",'Labor Loading Matrix'!O387,0),IF('CLINs &amp; Ceiling Rates'!$D$245="OPS",'Labor Loading Matrix'!P387,0),IF('CLINs &amp; Ceiling Rates'!$D$246="OPS",'Labor Loading Matrix'!Q387,0),IF('CLINs &amp; Ceiling Rates'!$D$247="OPS",'Labor Loading Matrix'!R387,0),IF('CLINs &amp; Ceiling Rates'!$D$248="OPS",'Labor Loading Matrix'!S387,0),IF('CLINs &amp; Ceiling Rates'!$D$249="OPS",'Labor Loading Matrix'!T387,0),IF('CLINs &amp; Ceiling Rates'!$D$250="OPS",'Labor Loading Matrix'!U387,0),IF('CLINs &amp; Ceiling Rates'!$D$251="OPS",'Labor Loading Matrix'!V387,0),IF('CLINs &amp; Ceiling Rates'!$D$252="OPS",'Labor Loading Matrix'!W387,0),IF('CLINs &amp; Ceiling Rates'!$D$253="OPS",'Labor Loading Matrix'!X387,0),IF('CLINs &amp; Ceiling Rates'!$D$254="OPS",'Labor Loading Matrix'!Y387,0),IF('CLINs &amp; Ceiling Rates'!$D$255="OPS",'Labor Loading Matrix'!Z387,0),IF('CLINs &amp; Ceiling Rates'!$D$256="OPS",'Labor Loading Matrix'!AA387,0))</f>
        <v>0</v>
      </c>
      <c r="F387" s="175">
        <f>SUM(IF('CLINs &amp; Ceiling Rates'!$D$237="F&amp;E",'Labor Loading Matrix'!H387,0),IF('CLINs &amp; Ceiling Rates'!$D$238="F&amp;E",'Labor Loading Matrix'!I387,0),IF('CLINs &amp; Ceiling Rates'!$D$239="F&amp;E",'Labor Loading Matrix'!J387,0),IF('CLINs &amp; Ceiling Rates'!$D$240="F&amp;E",'Labor Loading Matrix'!K387,0),IF('CLINs &amp; Ceiling Rates'!$D$241="F&amp;E",'Labor Loading Matrix'!L387,0),IF('CLINs &amp; Ceiling Rates'!$D$242="F&amp;E",'Labor Loading Matrix'!M387,0),IF('CLINs &amp; Ceiling Rates'!$D$243="F&amp;E",'Labor Loading Matrix'!N387,0),IF('CLINs &amp; Ceiling Rates'!$D$244="F&amp;E",'Labor Loading Matrix'!O387,0),IF('CLINs &amp; Ceiling Rates'!$D$245="F&amp;E",'Labor Loading Matrix'!P387,0),IF('CLINs &amp; Ceiling Rates'!$D$246="F&amp;E",'Labor Loading Matrix'!Q387,0),IF('CLINs &amp; Ceiling Rates'!$D$247="F&amp;E",'Labor Loading Matrix'!R387,0),IF('CLINs &amp; Ceiling Rates'!$D$248="F&amp;E",'Labor Loading Matrix'!S387,0),IF('CLINs &amp; Ceiling Rates'!$D$249="F&amp;E",'Labor Loading Matrix'!T387,0),IF('CLINs &amp; Ceiling Rates'!$D$250="F&amp;E",'Labor Loading Matrix'!U387,0),IF('CLINs &amp; Ceiling Rates'!$D$251="F&amp;E",'Labor Loading Matrix'!V387,0),IF('CLINs &amp; Ceiling Rates'!$D$252="F&amp;E",'Labor Loading Matrix'!W387,0),IF('CLINs &amp; Ceiling Rates'!$D$253="F&amp;E",'Labor Loading Matrix'!X387,0),IF('CLINs &amp; Ceiling Rates'!$D$254="F&amp;E",'Labor Loading Matrix'!Y387,0),IF('CLINs &amp; Ceiling Rates'!$D$255="F&amp;E",'Labor Loading Matrix'!Z387,0),IF('CLINs &amp; Ceiling Rates'!$D$256="F&amp;E",'Labor Loading Matrix'!AA387,0))</f>
        <v>0</v>
      </c>
      <c r="G387" s="175">
        <f>SUM(IF('CLINs &amp; Ceiling Rates'!$D$237="R&amp;D",'Labor Loading Matrix'!H387,0),IF('CLINs &amp; Ceiling Rates'!$D$238="R&amp;D",'Labor Loading Matrix'!I387,0),IF('CLINs &amp; Ceiling Rates'!$D$239="R&amp;D",'Labor Loading Matrix'!J387,0),IF('CLINs &amp; Ceiling Rates'!$D$240="R&amp;D",'Labor Loading Matrix'!K387,0),IF('CLINs &amp; Ceiling Rates'!$D$241="R&amp;D",'Labor Loading Matrix'!L387,0),IF('CLINs &amp; Ceiling Rates'!$D$242="R&amp;D",'Labor Loading Matrix'!M387,0),IF('CLINs &amp; Ceiling Rates'!$D$243="R&amp;D",'Labor Loading Matrix'!N387,0),IF('CLINs &amp; Ceiling Rates'!$D$244="R&amp;D",'Labor Loading Matrix'!O387,0),IF('CLINs &amp; Ceiling Rates'!$D$245="R&amp;D",'Labor Loading Matrix'!P387,0),IF('CLINs &amp; Ceiling Rates'!$D$246="R&amp;D",'Labor Loading Matrix'!Q387,0),IF('CLINs &amp; Ceiling Rates'!$D$247="R&amp;D",'Labor Loading Matrix'!R387,0),IF('CLINs &amp; Ceiling Rates'!$D$248="R&amp;D",'Labor Loading Matrix'!S387,0),IF('CLINs &amp; Ceiling Rates'!$D$249="R&amp;D",'Labor Loading Matrix'!T387,0),IF('CLINs &amp; Ceiling Rates'!$D$250="R&amp;D",'Labor Loading Matrix'!U387,0),IF('CLINs &amp; Ceiling Rates'!$D$251="R&amp;D",'Labor Loading Matrix'!V387,0),IF('CLINs &amp; Ceiling Rates'!$D$252="R&amp;D",'Labor Loading Matrix'!W387,0),IF('CLINs &amp; Ceiling Rates'!$D$253="R&amp;D",'Labor Loading Matrix'!X387,0),IF('CLINs &amp; Ceiling Rates'!$D$254="R&amp;D",'Labor Loading Matrix'!Y387,0),IF('CLINs &amp; Ceiling Rates'!$D$255="R&amp;D",'Labor Loading Matrix'!Z387,0),IF('CLINs &amp; Ceiling Rates'!$D$256="R&amp;D",'Labor Loading Matrix'!AA387,0))</f>
        <v>0</v>
      </c>
      <c r="H387" s="136"/>
      <c r="I387" s="136"/>
      <c r="J387" s="136"/>
      <c r="K387" s="136"/>
      <c r="L387" s="136"/>
      <c r="M387" s="136"/>
      <c r="N387" s="136"/>
      <c r="O387" s="136"/>
      <c r="P387" s="136"/>
      <c r="Q387" s="136"/>
      <c r="R387" s="136"/>
      <c r="S387" s="136"/>
      <c r="T387" s="136"/>
      <c r="U387" s="136"/>
      <c r="V387" s="136"/>
      <c r="W387" s="136"/>
      <c r="X387" s="136"/>
      <c r="Y387" s="136"/>
      <c r="Z387" s="136"/>
      <c r="AA387" s="136"/>
    </row>
    <row r="388" spans="1:27" s="73" customFormat="1" ht="18" hidden="1" customHeight="1" x14ac:dyDescent="0.25">
      <c r="A388" s="173">
        <f>'CLINs &amp; Ceiling Rates'!B175</f>
        <v>0</v>
      </c>
      <c r="B388" s="173">
        <f>'CLINs &amp; Ceiling Rates'!C175</f>
        <v>0</v>
      </c>
      <c r="C388" s="174" t="str">
        <f>'CLINs &amp; Ceiling Rates'!$G175</f>
        <v/>
      </c>
      <c r="D388" s="211">
        <f>IF('CLINs &amp; Ceiling Rates'!D404="",SUM('Labor Loading Matrix'!H388:AA388),SUM(E388:F388))</f>
        <v>0</v>
      </c>
      <c r="E388" s="175">
        <f>SUM(IF('CLINs &amp; Ceiling Rates'!$D$237="OPS",'Labor Loading Matrix'!H388,0),IF('CLINs &amp; Ceiling Rates'!$D$238="OPS",'Labor Loading Matrix'!I388,0),IF('CLINs &amp; Ceiling Rates'!$D$239="OPS",'Labor Loading Matrix'!J388,0),IF('CLINs &amp; Ceiling Rates'!$D$240="OPS",'Labor Loading Matrix'!K388,0),IF('CLINs &amp; Ceiling Rates'!$D$241="OPS",'Labor Loading Matrix'!L388,0),IF('CLINs &amp; Ceiling Rates'!$D$242="OPS",'Labor Loading Matrix'!M388,0),IF('CLINs &amp; Ceiling Rates'!$D$243="OPS",'Labor Loading Matrix'!N388,0),IF('CLINs &amp; Ceiling Rates'!$D$244="OPS",'Labor Loading Matrix'!O388,0),IF('CLINs &amp; Ceiling Rates'!$D$245="OPS",'Labor Loading Matrix'!P388,0),IF('CLINs &amp; Ceiling Rates'!$D$246="OPS",'Labor Loading Matrix'!Q388,0),IF('CLINs &amp; Ceiling Rates'!$D$247="OPS",'Labor Loading Matrix'!R388,0),IF('CLINs &amp; Ceiling Rates'!$D$248="OPS",'Labor Loading Matrix'!S388,0),IF('CLINs &amp; Ceiling Rates'!$D$249="OPS",'Labor Loading Matrix'!T388,0),IF('CLINs &amp; Ceiling Rates'!$D$250="OPS",'Labor Loading Matrix'!U388,0),IF('CLINs &amp; Ceiling Rates'!$D$251="OPS",'Labor Loading Matrix'!V388,0),IF('CLINs &amp; Ceiling Rates'!$D$252="OPS",'Labor Loading Matrix'!W388,0),IF('CLINs &amp; Ceiling Rates'!$D$253="OPS",'Labor Loading Matrix'!X388,0),IF('CLINs &amp; Ceiling Rates'!$D$254="OPS",'Labor Loading Matrix'!Y388,0),IF('CLINs &amp; Ceiling Rates'!$D$255="OPS",'Labor Loading Matrix'!Z388,0),IF('CLINs &amp; Ceiling Rates'!$D$256="OPS",'Labor Loading Matrix'!AA388,0))</f>
        <v>0</v>
      </c>
      <c r="F388" s="175">
        <f>SUM(IF('CLINs &amp; Ceiling Rates'!$D$237="F&amp;E",'Labor Loading Matrix'!H388,0),IF('CLINs &amp; Ceiling Rates'!$D$238="F&amp;E",'Labor Loading Matrix'!I388,0),IF('CLINs &amp; Ceiling Rates'!$D$239="F&amp;E",'Labor Loading Matrix'!J388,0),IF('CLINs &amp; Ceiling Rates'!$D$240="F&amp;E",'Labor Loading Matrix'!K388,0),IF('CLINs &amp; Ceiling Rates'!$D$241="F&amp;E",'Labor Loading Matrix'!L388,0),IF('CLINs &amp; Ceiling Rates'!$D$242="F&amp;E",'Labor Loading Matrix'!M388,0),IF('CLINs &amp; Ceiling Rates'!$D$243="F&amp;E",'Labor Loading Matrix'!N388,0),IF('CLINs &amp; Ceiling Rates'!$D$244="F&amp;E",'Labor Loading Matrix'!O388,0),IF('CLINs &amp; Ceiling Rates'!$D$245="F&amp;E",'Labor Loading Matrix'!P388,0),IF('CLINs &amp; Ceiling Rates'!$D$246="F&amp;E",'Labor Loading Matrix'!Q388,0),IF('CLINs &amp; Ceiling Rates'!$D$247="F&amp;E",'Labor Loading Matrix'!R388,0),IF('CLINs &amp; Ceiling Rates'!$D$248="F&amp;E",'Labor Loading Matrix'!S388,0),IF('CLINs &amp; Ceiling Rates'!$D$249="F&amp;E",'Labor Loading Matrix'!T388,0),IF('CLINs &amp; Ceiling Rates'!$D$250="F&amp;E",'Labor Loading Matrix'!U388,0),IF('CLINs &amp; Ceiling Rates'!$D$251="F&amp;E",'Labor Loading Matrix'!V388,0),IF('CLINs &amp; Ceiling Rates'!$D$252="F&amp;E",'Labor Loading Matrix'!W388,0),IF('CLINs &amp; Ceiling Rates'!$D$253="F&amp;E",'Labor Loading Matrix'!X388,0),IF('CLINs &amp; Ceiling Rates'!$D$254="F&amp;E",'Labor Loading Matrix'!Y388,0),IF('CLINs &amp; Ceiling Rates'!$D$255="F&amp;E",'Labor Loading Matrix'!Z388,0),IF('CLINs &amp; Ceiling Rates'!$D$256="F&amp;E",'Labor Loading Matrix'!AA388,0))</f>
        <v>0</v>
      </c>
      <c r="G388" s="175">
        <f>SUM(IF('CLINs &amp; Ceiling Rates'!$D$237="R&amp;D",'Labor Loading Matrix'!H388,0),IF('CLINs &amp; Ceiling Rates'!$D$238="R&amp;D",'Labor Loading Matrix'!I388,0),IF('CLINs &amp; Ceiling Rates'!$D$239="R&amp;D",'Labor Loading Matrix'!J388,0),IF('CLINs &amp; Ceiling Rates'!$D$240="R&amp;D",'Labor Loading Matrix'!K388,0),IF('CLINs &amp; Ceiling Rates'!$D$241="R&amp;D",'Labor Loading Matrix'!L388,0),IF('CLINs &amp; Ceiling Rates'!$D$242="R&amp;D",'Labor Loading Matrix'!M388,0),IF('CLINs &amp; Ceiling Rates'!$D$243="R&amp;D",'Labor Loading Matrix'!N388,0),IF('CLINs &amp; Ceiling Rates'!$D$244="R&amp;D",'Labor Loading Matrix'!O388,0),IF('CLINs &amp; Ceiling Rates'!$D$245="R&amp;D",'Labor Loading Matrix'!P388,0),IF('CLINs &amp; Ceiling Rates'!$D$246="R&amp;D",'Labor Loading Matrix'!Q388,0),IF('CLINs &amp; Ceiling Rates'!$D$247="R&amp;D",'Labor Loading Matrix'!R388,0),IF('CLINs &amp; Ceiling Rates'!$D$248="R&amp;D",'Labor Loading Matrix'!S388,0),IF('CLINs &amp; Ceiling Rates'!$D$249="R&amp;D",'Labor Loading Matrix'!T388,0),IF('CLINs &amp; Ceiling Rates'!$D$250="R&amp;D",'Labor Loading Matrix'!U388,0),IF('CLINs &amp; Ceiling Rates'!$D$251="R&amp;D",'Labor Loading Matrix'!V388,0),IF('CLINs &amp; Ceiling Rates'!$D$252="R&amp;D",'Labor Loading Matrix'!W388,0),IF('CLINs &amp; Ceiling Rates'!$D$253="R&amp;D",'Labor Loading Matrix'!X388,0),IF('CLINs &amp; Ceiling Rates'!$D$254="R&amp;D",'Labor Loading Matrix'!Y388,0),IF('CLINs &amp; Ceiling Rates'!$D$255="R&amp;D",'Labor Loading Matrix'!Z388,0),IF('CLINs &amp; Ceiling Rates'!$D$256="R&amp;D",'Labor Loading Matrix'!AA388,0))</f>
        <v>0</v>
      </c>
      <c r="H388" s="136"/>
      <c r="I388" s="136"/>
      <c r="J388" s="136"/>
      <c r="K388" s="136"/>
      <c r="L388" s="136"/>
      <c r="M388" s="136"/>
      <c r="N388" s="136"/>
      <c r="O388" s="136"/>
      <c r="P388" s="136"/>
      <c r="Q388" s="136"/>
      <c r="R388" s="136"/>
      <c r="S388" s="136"/>
      <c r="T388" s="136"/>
      <c r="U388" s="136"/>
      <c r="V388" s="136"/>
      <c r="W388" s="136"/>
      <c r="X388" s="136"/>
      <c r="Y388" s="136"/>
      <c r="Z388" s="136"/>
      <c r="AA388" s="136"/>
    </row>
    <row r="389" spans="1:27" s="73" customFormat="1" ht="18" hidden="1" customHeight="1" x14ac:dyDescent="0.25">
      <c r="A389" s="173">
        <f>'CLINs &amp; Ceiling Rates'!B176</f>
        <v>0</v>
      </c>
      <c r="B389" s="173">
        <f>'CLINs &amp; Ceiling Rates'!C176</f>
        <v>0</v>
      </c>
      <c r="C389" s="174" t="str">
        <f>'CLINs &amp; Ceiling Rates'!$G176</f>
        <v/>
      </c>
      <c r="D389" s="211">
        <f>IF('CLINs &amp; Ceiling Rates'!D405="",SUM('Labor Loading Matrix'!H389:AA389),SUM(E389:F389))</f>
        <v>0</v>
      </c>
      <c r="E389" s="175">
        <f>SUM(IF('CLINs &amp; Ceiling Rates'!$D$237="OPS",'Labor Loading Matrix'!H389,0),IF('CLINs &amp; Ceiling Rates'!$D$238="OPS",'Labor Loading Matrix'!I389,0),IF('CLINs &amp; Ceiling Rates'!$D$239="OPS",'Labor Loading Matrix'!J389,0),IF('CLINs &amp; Ceiling Rates'!$D$240="OPS",'Labor Loading Matrix'!K389,0),IF('CLINs &amp; Ceiling Rates'!$D$241="OPS",'Labor Loading Matrix'!L389,0),IF('CLINs &amp; Ceiling Rates'!$D$242="OPS",'Labor Loading Matrix'!M389,0),IF('CLINs &amp; Ceiling Rates'!$D$243="OPS",'Labor Loading Matrix'!N389,0),IF('CLINs &amp; Ceiling Rates'!$D$244="OPS",'Labor Loading Matrix'!O389,0),IF('CLINs &amp; Ceiling Rates'!$D$245="OPS",'Labor Loading Matrix'!P389,0),IF('CLINs &amp; Ceiling Rates'!$D$246="OPS",'Labor Loading Matrix'!Q389,0),IF('CLINs &amp; Ceiling Rates'!$D$247="OPS",'Labor Loading Matrix'!R389,0),IF('CLINs &amp; Ceiling Rates'!$D$248="OPS",'Labor Loading Matrix'!S389,0),IF('CLINs &amp; Ceiling Rates'!$D$249="OPS",'Labor Loading Matrix'!T389,0),IF('CLINs &amp; Ceiling Rates'!$D$250="OPS",'Labor Loading Matrix'!U389,0),IF('CLINs &amp; Ceiling Rates'!$D$251="OPS",'Labor Loading Matrix'!V389,0),IF('CLINs &amp; Ceiling Rates'!$D$252="OPS",'Labor Loading Matrix'!W389,0),IF('CLINs &amp; Ceiling Rates'!$D$253="OPS",'Labor Loading Matrix'!X389,0),IF('CLINs &amp; Ceiling Rates'!$D$254="OPS",'Labor Loading Matrix'!Y389,0),IF('CLINs &amp; Ceiling Rates'!$D$255="OPS",'Labor Loading Matrix'!Z389,0),IF('CLINs &amp; Ceiling Rates'!$D$256="OPS",'Labor Loading Matrix'!AA389,0))</f>
        <v>0</v>
      </c>
      <c r="F389" s="175">
        <f>SUM(IF('CLINs &amp; Ceiling Rates'!$D$237="F&amp;E",'Labor Loading Matrix'!H389,0),IF('CLINs &amp; Ceiling Rates'!$D$238="F&amp;E",'Labor Loading Matrix'!I389,0),IF('CLINs &amp; Ceiling Rates'!$D$239="F&amp;E",'Labor Loading Matrix'!J389,0),IF('CLINs &amp; Ceiling Rates'!$D$240="F&amp;E",'Labor Loading Matrix'!K389,0),IF('CLINs &amp; Ceiling Rates'!$D$241="F&amp;E",'Labor Loading Matrix'!L389,0),IF('CLINs &amp; Ceiling Rates'!$D$242="F&amp;E",'Labor Loading Matrix'!M389,0),IF('CLINs &amp; Ceiling Rates'!$D$243="F&amp;E",'Labor Loading Matrix'!N389,0),IF('CLINs &amp; Ceiling Rates'!$D$244="F&amp;E",'Labor Loading Matrix'!O389,0),IF('CLINs &amp; Ceiling Rates'!$D$245="F&amp;E",'Labor Loading Matrix'!P389,0),IF('CLINs &amp; Ceiling Rates'!$D$246="F&amp;E",'Labor Loading Matrix'!Q389,0),IF('CLINs &amp; Ceiling Rates'!$D$247="F&amp;E",'Labor Loading Matrix'!R389,0),IF('CLINs &amp; Ceiling Rates'!$D$248="F&amp;E",'Labor Loading Matrix'!S389,0),IF('CLINs &amp; Ceiling Rates'!$D$249="F&amp;E",'Labor Loading Matrix'!T389,0),IF('CLINs &amp; Ceiling Rates'!$D$250="F&amp;E",'Labor Loading Matrix'!U389,0),IF('CLINs &amp; Ceiling Rates'!$D$251="F&amp;E",'Labor Loading Matrix'!V389,0),IF('CLINs &amp; Ceiling Rates'!$D$252="F&amp;E",'Labor Loading Matrix'!W389,0),IF('CLINs &amp; Ceiling Rates'!$D$253="F&amp;E",'Labor Loading Matrix'!X389,0),IF('CLINs &amp; Ceiling Rates'!$D$254="F&amp;E",'Labor Loading Matrix'!Y389,0),IF('CLINs &amp; Ceiling Rates'!$D$255="F&amp;E",'Labor Loading Matrix'!Z389,0),IF('CLINs &amp; Ceiling Rates'!$D$256="F&amp;E",'Labor Loading Matrix'!AA389,0))</f>
        <v>0</v>
      </c>
      <c r="G389" s="175">
        <f>SUM(IF('CLINs &amp; Ceiling Rates'!$D$237="R&amp;D",'Labor Loading Matrix'!H389,0),IF('CLINs &amp; Ceiling Rates'!$D$238="R&amp;D",'Labor Loading Matrix'!I389,0),IF('CLINs &amp; Ceiling Rates'!$D$239="R&amp;D",'Labor Loading Matrix'!J389,0),IF('CLINs &amp; Ceiling Rates'!$D$240="R&amp;D",'Labor Loading Matrix'!K389,0),IF('CLINs &amp; Ceiling Rates'!$D$241="R&amp;D",'Labor Loading Matrix'!L389,0),IF('CLINs &amp; Ceiling Rates'!$D$242="R&amp;D",'Labor Loading Matrix'!M389,0),IF('CLINs &amp; Ceiling Rates'!$D$243="R&amp;D",'Labor Loading Matrix'!N389,0),IF('CLINs &amp; Ceiling Rates'!$D$244="R&amp;D",'Labor Loading Matrix'!O389,0),IF('CLINs &amp; Ceiling Rates'!$D$245="R&amp;D",'Labor Loading Matrix'!P389,0),IF('CLINs &amp; Ceiling Rates'!$D$246="R&amp;D",'Labor Loading Matrix'!Q389,0),IF('CLINs &amp; Ceiling Rates'!$D$247="R&amp;D",'Labor Loading Matrix'!R389,0),IF('CLINs &amp; Ceiling Rates'!$D$248="R&amp;D",'Labor Loading Matrix'!S389,0),IF('CLINs &amp; Ceiling Rates'!$D$249="R&amp;D",'Labor Loading Matrix'!T389,0),IF('CLINs &amp; Ceiling Rates'!$D$250="R&amp;D",'Labor Loading Matrix'!U389,0),IF('CLINs &amp; Ceiling Rates'!$D$251="R&amp;D",'Labor Loading Matrix'!V389,0),IF('CLINs &amp; Ceiling Rates'!$D$252="R&amp;D",'Labor Loading Matrix'!W389,0),IF('CLINs &amp; Ceiling Rates'!$D$253="R&amp;D",'Labor Loading Matrix'!X389,0),IF('CLINs &amp; Ceiling Rates'!$D$254="R&amp;D",'Labor Loading Matrix'!Y389,0),IF('CLINs &amp; Ceiling Rates'!$D$255="R&amp;D",'Labor Loading Matrix'!Z389,0),IF('CLINs &amp; Ceiling Rates'!$D$256="R&amp;D",'Labor Loading Matrix'!AA389,0))</f>
        <v>0</v>
      </c>
      <c r="H389" s="136"/>
      <c r="I389" s="136"/>
      <c r="J389" s="136"/>
      <c r="K389" s="136"/>
      <c r="L389" s="136"/>
      <c r="M389" s="136"/>
      <c r="N389" s="136"/>
      <c r="O389" s="136"/>
      <c r="P389" s="136"/>
      <c r="Q389" s="136"/>
      <c r="R389" s="136"/>
      <c r="S389" s="136"/>
      <c r="T389" s="136"/>
      <c r="U389" s="136"/>
      <c r="V389" s="136"/>
      <c r="W389" s="136"/>
      <c r="X389" s="136"/>
      <c r="Y389" s="136"/>
      <c r="Z389" s="136"/>
      <c r="AA389" s="136"/>
    </row>
    <row r="390" spans="1:27" s="73" customFormat="1" ht="18" hidden="1" customHeight="1" x14ac:dyDescent="0.25">
      <c r="A390" s="173">
        <f>'CLINs &amp; Ceiling Rates'!B177</f>
        <v>0</v>
      </c>
      <c r="B390" s="173">
        <f>'CLINs &amp; Ceiling Rates'!C177</f>
        <v>0</v>
      </c>
      <c r="C390" s="174" t="str">
        <f>'CLINs &amp; Ceiling Rates'!$G177</f>
        <v/>
      </c>
      <c r="D390" s="211">
        <f>IF('CLINs &amp; Ceiling Rates'!D406="",SUM('Labor Loading Matrix'!H390:AA390),SUM(E390:F390))</f>
        <v>0</v>
      </c>
      <c r="E390" s="175">
        <f>SUM(IF('CLINs &amp; Ceiling Rates'!$D$237="OPS",'Labor Loading Matrix'!H390,0),IF('CLINs &amp; Ceiling Rates'!$D$238="OPS",'Labor Loading Matrix'!I390,0),IF('CLINs &amp; Ceiling Rates'!$D$239="OPS",'Labor Loading Matrix'!J390,0),IF('CLINs &amp; Ceiling Rates'!$D$240="OPS",'Labor Loading Matrix'!K390,0),IF('CLINs &amp; Ceiling Rates'!$D$241="OPS",'Labor Loading Matrix'!L390,0),IF('CLINs &amp; Ceiling Rates'!$D$242="OPS",'Labor Loading Matrix'!M390,0),IF('CLINs &amp; Ceiling Rates'!$D$243="OPS",'Labor Loading Matrix'!N390,0),IF('CLINs &amp; Ceiling Rates'!$D$244="OPS",'Labor Loading Matrix'!O390,0),IF('CLINs &amp; Ceiling Rates'!$D$245="OPS",'Labor Loading Matrix'!P390,0),IF('CLINs &amp; Ceiling Rates'!$D$246="OPS",'Labor Loading Matrix'!Q390,0),IF('CLINs &amp; Ceiling Rates'!$D$247="OPS",'Labor Loading Matrix'!R390,0),IF('CLINs &amp; Ceiling Rates'!$D$248="OPS",'Labor Loading Matrix'!S390,0),IF('CLINs &amp; Ceiling Rates'!$D$249="OPS",'Labor Loading Matrix'!T390,0),IF('CLINs &amp; Ceiling Rates'!$D$250="OPS",'Labor Loading Matrix'!U390,0),IF('CLINs &amp; Ceiling Rates'!$D$251="OPS",'Labor Loading Matrix'!V390,0),IF('CLINs &amp; Ceiling Rates'!$D$252="OPS",'Labor Loading Matrix'!W390,0),IF('CLINs &amp; Ceiling Rates'!$D$253="OPS",'Labor Loading Matrix'!X390,0),IF('CLINs &amp; Ceiling Rates'!$D$254="OPS",'Labor Loading Matrix'!Y390,0),IF('CLINs &amp; Ceiling Rates'!$D$255="OPS",'Labor Loading Matrix'!Z390,0),IF('CLINs &amp; Ceiling Rates'!$D$256="OPS",'Labor Loading Matrix'!AA390,0))</f>
        <v>0</v>
      </c>
      <c r="F390" s="175">
        <f>SUM(IF('CLINs &amp; Ceiling Rates'!$D$237="F&amp;E",'Labor Loading Matrix'!H390,0),IF('CLINs &amp; Ceiling Rates'!$D$238="F&amp;E",'Labor Loading Matrix'!I390,0),IF('CLINs &amp; Ceiling Rates'!$D$239="F&amp;E",'Labor Loading Matrix'!J390,0),IF('CLINs &amp; Ceiling Rates'!$D$240="F&amp;E",'Labor Loading Matrix'!K390,0),IF('CLINs &amp; Ceiling Rates'!$D$241="F&amp;E",'Labor Loading Matrix'!L390,0),IF('CLINs &amp; Ceiling Rates'!$D$242="F&amp;E",'Labor Loading Matrix'!M390,0),IF('CLINs &amp; Ceiling Rates'!$D$243="F&amp;E",'Labor Loading Matrix'!N390,0),IF('CLINs &amp; Ceiling Rates'!$D$244="F&amp;E",'Labor Loading Matrix'!O390,0),IF('CLINs &amp; Ceiling Rates'!$D$245="F&amp;E",'Labor Loading Matrix'!P390,0),IF('CLINs &amp; Ceiling Rates'!$D$246="F&amp;E",'Labor Loading Matrix'!Q390,0),IF('CLINs &amp; Ceiling Rates'!$D$247="F&amp;E",'Labor Loading Matrix'!R390,0),IF('CLINs &amp; Ceiling Rates'!$D$248="F&amp;E",'Labor Loading Matrix'!S390,0),IF('CLINs &amp; Ceiling Rates'!$D$249="F&amp;E",'Labor Loading Matrix'!T390,0),IF('CLINs &amp; Ceiling Rates'!$D$250="F&amp;E",'Labor Loading Matrix'!U390,0),IF('CLINs &amp; Ceiling Rates'!$D$251="F&amp;E",'Labor Loading Matrix'!V390,0),IF('CLINs &amp; Ceiling Rates'!$D$252="F&amp;E",'Labor Loading Matrix'!W390,0),IF('CLINs &amp; Ceiling Rates'!$D$253="F&amp;E",'Labor Loading Matrix'!X390,0),IF('CLINs &amp; Ceiling Rates'!$D$254="F&amp;E",'Labor Loading Matrix'!Y390,0),IF('CLINs &amp; Ceiling Rates'!$D$255="F&amp;E",'Labor Loading Matrix'!Z390,0),IF('CLINs &amp; Ceiling Rates'!$D$256="F&amp;E",'Labor Loading Matrix'!AA390,0))</f>
        <v>0</v>
      </c>
      <c r="G390" s="175">
        <f>SUM(IF('CLINs &amp; Ceiling Rates'!$D$237="R&amp;D",'Labor Loading Matrix'!H390,0),IF('CLINs &amp; Ceiling Rates'!$D$238="R&amp;D",'Labor Loading Matrix'!I390,0),IF('CLINs &amp; Ceiling Rates'!$D$239="R&amp;D",'Labor Loading Matrix'!J390,0),IF('CLINs &amp; Ceiling Rates'!$D$240="R&amp;D",'Labor Loading Matrix'!K390,0),IF('CLINs &amp; Ceiling Rates'!$D$241="R&amp;D",'Labor Loading Matrix'!L390,0),IF('CLINs &amp; Ceiling Rates'!$D$242="R&amp;D",'Labor Loading Matrix'!M390,0),IF('CLINs &amp; Ceiling Rates'!$D$243="R&amp;D",'Labor Loading Matrix'!N390,0),IF('CLINs &amp; Ceiling Rates'!$D$244="R&amp;D",'Labor Loading Matrix'!O390,0),IF('CLINs &amp; Ceiling Rates'!$D$245="R&amp;D",'Labor Loading Matrix'!P390,0),IF('CLINs &amp; Ceiling Rates'!$D$246="R&amp;D",'Labor Loading Matrix'!Q390,0),IF('CLINs &amp; Ceiling Rates'!$D$247="R&amp;D",'Labor Loading Matrix'!R390,0),IF('CLINs &amp; Ceiling Rates'!$D$248="R&amp;D",'Labor Loading Matrix'!S390,0),IF('CLINs &amp; Ceiling Rates'!$D$249="R&amp;D",'Labor Loading Matrix'!T390,0),IF('CLINs &amp; Ceiling Rates'!$D$250="R&amp;D",'Labor Loading Matrix'!U390,0),IF('CLINs &amp; Ceiling Rates'!$D$251="R&amp;D",'Labor Loading Matrix'!V390,0),IF('CLINs &amp; Ceiling Rates'!$D$252="R&amp;D",'Labor Loading Matrix'!W390,0),IF('CLINs &amp; Ceiling Rates'!$D$253="R&amp;D",'Labor Loading Matrix'!X390,0),IF('CLINs &amp; Ceiling Rates'!$D$254="R&amp;D",'Labor Loading Matrix'!Y390,0),IF('CLINs &amp; Ceiling Rates'!$D$255="R&amp;D",'Labor Loading Matrix'!Z390,0),IF('CLINs &amp; Ceiling Rates'!$D$256="R&amp;D",'Labor Loading Matrix'!AA390,0))</f>
        <v>0</v>
      </c>
      <c r="H390" s="136"/>
      <c r="I390" s="136"/>
      <c r="J390" s="136"/>
      <c r="K390" s="136"/>
      <c r="L390" s="136"/>
      <c r="M390" s="136"/>
      <c r="N390" s="136"/>
      <c r="O390" s="136"/>
      <c r="P390" s="136"/>
      <c r="Q390" s="136"/>
      <c r="R390" s="136"/>
      <c r="S390" s="136"/>
      <c r="T390" s="136"/>
      <c r="U390" s="136"/>
      <c r="V390" s="136"/>
      <c r="W390" s="136"/>
      <c r="X390" s="136"/>
      <c r="Y390" s="136"/>
      <c r="Z390" s="136"/>
      <c r="AA390" s="136"/>
    </row>
    <row r="391" spans="1:27" s="73" customFormat="1" ht="18" hidden="1" customHeight="1" x14ac:dyDescent="0.25">
      <c r="A391" s="173">
        <f>'CLINs &amp; Ceiling Rates'!B178</f>
        <v>0</v>
      </c>
      <c r="B391" s="173">
        <f>'CLINs &amp; Ceiling Rates'!C178</f>
        <v>0</v>
      </c>
      <c r="C391" s="174" t="str">
        <f>'CLINs &amp; Ceiling Rates'!$G178</f>
        <v/>
      </c>
      <c r="D391" s="211">
        <f>IF('CLINs &amp; Ceiling Rates'!D407="",SUM('Labor Loading Matrix'!H391:AA391),SUM(E391:F391))</f>
        <v>0</v>
      </c>
      <c r="E391" s="175">
        <f>SUM(IF('CLINs &amp; Ceiling Rates'!$D$237="OPS",'Labor Loading Matrix'!H391,0),IF('CLINs &amp; Ceiling Rates'!$D$238="OPS",'Labor Loading Matrix'!I391,0),IF('CLINs &amp; Ceiling Rates'!$D$239="OPS",'Labor Loading Matrix'!J391,0),IF('CLINs &amp; Ceiling Rates'!$D$240="OPS",'Labor Loading Matrix'!K391,0),IF('CLINs &amp; Ceiling Rates'!$D$241="OPS",'Labor Loading Matrix'!L391,0),IF('CLINs &amp; Ceiling Rates'!$D$242="OPS",'Labor Loading Matrix'!M391,0),IF('CLINs &amp; Ceiling Rates'!$D$243="OPS",'Labor Loading Matrix'!N391,0),IF('CLINs &amp; Ceiling Rates'!$D$244="OPS",'Labor Loading Matrix'!O391,0),IF('CLINs &amp; Ceiling Rates'!$D$245="OPS",'Labor Loading Matrix'!P391,0),IF('CLINs &amp; Ceiling Rates'!$D$246="OPS",'Labor Loading Matrix'!Q391,0),IF('CLINs &amp; Ceiling Rates'!$D$247="OPS",'Labor Loading Matrix'!R391,0),IF('CLINs &amp; Ceiling Rates'!$D$248="OPS",'Labor Loading Matrix'!S391,0),IF('CLINs &amp; Ceiling Rates'!$D$249="OPS",'Labor Loading Matrix'!T391,0),IF('CLINs &amp; Ceiling Rates'!$D$250="OPS",'Labor Loading Matrix'!U391,0),IF('CLINs &amp; Ceiling Rates'!$D$251="OPS",'Labor Loading Matrix'!V391,0),IF('CLINs &amp; Ceiling Rates'!$D$252="OPS",'Labor Loading Matrix'!W391,0),IF('CLINs &amp; Ceiling Rates'!$D$253="OPS",'Labor Loading Matrix'!X391,0),IF('CLINs &amp; Ceiling Rates'!$D$254="OPS",'Labor Loading Matrix'!Y391,0),IF('CLINs &amp; Ceiling Rates'!$D$255="OPS",'Labor Loading Matrix'!Z391,0),IF('CLINs &amp; Ceiling Rates'!$D$256="OPS",'Labor Loading Matrix'!AA391,0))</f>
        <v>0</v>
      </c>
      <c r="F391" s="175">
        <f>SUM(IF('CLINs &amp; Ceiling Rates'!$D$237="F&amp;E",'Labor Loading Matrix'!H391,0),IF('CLINs &amp; Ceiling Rates'!$D$238="F&amp;E",'Labor Loading Matrix'!I391,0),IF('CLINs &amp; Ceiling Rates'!$D$239="F&amp;E",'Labor Loading Matrix'!J391,0),IF('CLINs &amp; Ceiling Rates'!$D$240="F&amp;E",'Labor Loading Matrix'!K391,0),IF('CLINs &amp; Ceiling Rates'!$D$241="F&amp;E",'Labor Loading Matrix'!L391,0),IF('CLINs &amp; Ceiling Rates'!$D$242="F&amp;E",'Labor Loading Matrix'!M391,0),IF('CLINs &amp; Ceiling Rates'!$D$243="F&amp;E",'Labor Loading Matrix'!N391,0),IF('CLINs &amp; Ceiling Rates'!$D$244="F&amp;E",'Labor Loading Matrix'!O391,0),IF('CLINs &amp; Ceiling Rates'!$D$245="F&amp;E",'Labor Loading Matrix'!P391,0),IF('CLINs &amp; Ceiling Rates'!$D$246="F&amp;E",'Labor Loading Matrix'!Q391,0),IF('CLINs &amp; Ceiling Rates'!$D$247="F&amp;E",'Labor Loading Matrix'!R391,0),IF('CLINs &amp; Ceiling Rates'!$D$248="F&amp;E",'Labor Loading Matrix'!S391,0),IF('CLINs &amp; Ceiling Rates'!$D$249="F&amp;E",'Labor Loading Matrix'!T391,0),IF('CLINs &amp; Ceiling Rates'!$D$250="F&amp;E",'Labor Loading Matrix'!U391,0),IF('CLINs &amp; Ceiling Rates'!$D$251="F&amp;E",'Labor Loading Matrix'!V391,0),IF('CLINs &amp; Ceiling Rates'!$D$252="F&amp;E",'Labor Loading Matrix'!W391,0),IF('CLINs &amp; Ceiling Rates'!$D$253="F&amp;E",'Labor Loading Matrix'!X391,0),IF('CLINs &amp; Ceiling Rates'!$D$254="F&amp;E",'Labor Loading Matrix'!Y391,0),IF('CLINs &amp; Ceiling Rates'!$D$255="F&amp;E",'Labor Loading Matrix'!Z391,0),IF('CLINs &amp; Ceiling Rates'!$D$256="F&amp;E",'Labor Loading Matrix'!AA391,0))</f>
        <v>0</v>
      </c>
      <c r="G391" s="175">
        <f>SUM(IF('CLINs &amp; Ceiling Rates'!$D$237="R&amp;D",'Labor Loading Matrix'!H391,0),IF('CLINs &amp; Ceiling Rates'!$D$238="R&amp;D",'Labor Loading Matrix'!I391,0),IF('CLINs &amp; Ceiling Rates'!$D$239="R&amp;D",'Labor Loading Matrix'!J391,0),IF('CLINs &amp; Ceiling Rates'!$D$240="R&amp;D",'Labor Loading Matrix'!K391,0),IF('CLINs &amp; Ceiling Rates'!$D$241="R&amp;D",'Labor Loading Matrix'!L391,0),IF('CLINs &amp; Ceiling Rates'!$D$242="R&amp;D",'Labor Loading Matrix'!M391,0),IF('CLINs &amp; Ceiling Rates'!$D$243="R&amp;D",'Labor Loading Matrix'!N391,0),IF('CLINs &amp; Ceiling Rates'!$D$244="R&amp;D",'Labor Loading Matrix'!O391,0),IF('CLINs &amp; Ceiling Rates'!$D$245="R&amp;D",'Labor Loading Matrix'!P391,0),IF('CLINs &amp; Ceiling Rates'!$D$246="R&amp;D",'Labor Loading Matrix'!Q391,0),IF('CLINs &amp; Ceiling Rates'!$D$247="R&amp;D",'Labor Loading Matrix'!R391,0),IF('CLINs &amp; Ceiling Rates'!$D$248="R&amp;D",'Labor Loading Matrix'!S391,0),IF('CLINs &amp; Ceiling Rates'!$D$249="R&amp;D",'Labor Loading Matrix'!T391,0),IF('CLINs &amp; Ceiling Rates'!$D$250="R&amp;D",'Labor Loading Matrix'!U391,0),IF('CLINs &amp; Ceiling Rates'!$D$251="R&amp;D",'Labor Loading Matrix'!V391,0),IF('CLINs &amp; Ceiling Rates'!$D$252="R&amp;D",'Labor Loading Matrix'!W391,0),IF('CLINs &amp; Ceiling Rates'!$D$253="R&amp;D",'Labor Loading Matrix'!X391,0),IF('CLINs &amp; Ceiling Rates'!$D$254="R&amp;D",'Labor Loading Matrix'!Y391,0),IF('CLINs &amp; Ceiling Rates'!$D$255="R&amp;D",'Labor Loading Matrix'!Z391,0),IF('CLINs &amp; Ceiling Rates'!$D$256="R&amp;D",'Labor Loading Matrix'!AA391,0))</f>
        <v>0</v>
      </c>
      <c r="H391" s="136"/>
      <c r="I391" s="136"/>
      <c r="J391" s="136"/>
      <c r="K391" s="136"/>
      <c r="L391" s="136"/>
      <c r="M391" s="136"/>
      <c r="N391" s="136"/>
      <c r="O391" s="136"/>
      <c r="P391" s="136"/>
      <c r="Q391" s="136"/>
      <c r="R391" s="136"/>
      <c r="S391" s="136"/>
      <c r="T391" s="136"/>
      <c r="U391" s="136"/>
      <c r="V391" s="136"/>
      <c r="W391" s="136"/>
      <c r="X391" s="136"/>
      <c r="Y391" s="136"/>
      <c r="Z391" s="136"/>
      <c r="AA391" s="136"/>
    </row>
    <row r="392" spans="1:27" s="73" customFormat="1" ht="18" hidden="1" customHeight="1" x14ac:dyDescent="0.25">
      <c r="A392" s="173">
        <f>'CLINs &amp; Ceiling Rates'!B179</f>
        <v>0</v>
      </c>
      <c r="B392" s="173">
        <f>'CLINs &amp; Ceiling Rates'!C179</f>
        <v>0</v>
      </c>
      <c r="C392" s="174" t="str">
        <f>'CLINs &amp; Ceiling Rates'!$G179</f>
        <v/>
      </c>
      <c r="D392" s="211">
        <f>IF('CLINs &amp; Ceiling Rates'!D408="",SUM('Labor Loading Matrix'!H392:AA392),SUM(E392:F392))</f>
        <v>0</v>
      </c>
      <c r="E392" s="175">
        <f>SUM(IF('CLINs &amp; Ceiling Rates'!$D$237="OPS",'Labor Loading Matrix'!H392,0),IF('CLINs &amp; Ceiling Rates'!$D$238="OPS",'Labor Loading Matrix'!I392,0),IF('CLINs &amp; Ceiling Rates'!$D$239="OPS",'Labor Loading Matrix'!J392,0),IF('CLINs &amp; Ceiling Rates'!$D$240="OPS",'Labor Loading Matrix'!K392,0),IF('CLINs &amp; Ceiling Rates'!$D$241="OPS",'Labor Loading Matrix'!L392,0),IF('CLINs &amp; Ceiling Rates'!$D$242="OPS",'Labor Loading Matrix'!M392,0),IF('CLINs &amp; Ceiling Rates'!$D$243="OPS",'Labor Loading Matrix'!N392,0),IF('CLINs &amp; Ceiling Rates'!$D$244="OPS",'Labor Loading Matrix'!O392,0),IF('CLINs &amp; Ceiling Rates'!$D$245="OPS",'Labor Loading Matrix'!P392,0),IF('CLINs &amp; Ceiling Rates'!$D$246="OPS",'Labor Loading Matrix'!Q392,0),IF('CLINs &amp; Ceiling Rates'!$D$247="OPS",'Labor Loading Matrix'!R392,0),IF('CLINs &amp; Ceiling Rates'!$D$248="OPS",'Labor Loading Matrix'!S392,0),IF('CLINs &amp; Ceiling Rates'!$D$249="OPS",'Labor Loading Matrix'!T392,0),IF('CLINs &amp; Ceiling Rates'!$D$250="OPS",'Labor Loading Matrix'!U392,0),IF('CLINs &amp; Ceiling Rates'!$D$251="OPS",'Labor Loading Matrix'!V392,0),IF('CLINs &amp; Ceiling Rates'!$D$252="OPS",'Labor Loading Matrix'!W392,0),IF('CLINs &amp; Ceiling Rates'!$D$253="OPS",'Labor Loading Matrix'!X392,0),IF('CLINs &amp; Ceiling Rates'!$D$254="OPS",'Labor Loading Matrix'!Y392,0),IF('CLINs &amp; Ceiling Rates'!$D$255="OPS",'Labor Loading Matrix'!Z392,0),IF('CLINs &amp; Ceiling Rates'!$D$256="OPS",'Labor Loading Matrix'!AA392,0))</f>
        <v>0</v>
      </c>
      <c r="F392" s="175">
        <f>SUM(IF('CLINs &amp; Ceiling Rates'!$D$237="F&amp;E",'Labor Loading Matrix'!H392,0),IF('CLINs &amp; Ceiling Rates'!$D$238="F&amp;E",'Labor Loading Matrix'!I392,0),IF('CLINs &amp; Ceiling Rates'!$D$239="F&amp;E",'Labor Loading Matrix'!J392,0),IF('CLINs &amp; Ceiling Rates'!$D$240="F&amp;E",'Labor Loading Matrix'!K392,0),IF('CLINs &amp; Ceiling Rates'!$D$241="F&amp;E",'Labor Loading Matrix'!L392,0),IF('CLINs &amp; Ceiling Rates'!$D$242="F&amp;E",'Labor Loading Matrix'!M392,0),IF('CLINs &amp; Ceiling Rates'!$D$243="F&amp;E",'Labor Loading Matrix'!N392,0),IF('CLINs &amp; Ceiling Rates'!$D$244="F&amp;E",'Labor Loading Matrix'!O392,0),IF('CLINs &amp; Ceiling Rates'!$D$245="F&amp;E",'Labor Loading Matrix'!P392,0),IF('CLINs &amp; Ceiling Rates'!$D$246="F&amp;E",'Labor Loading Matrix'!Q392,0),IF('CLINs &amp; Ceiling Rates'!$D$247="F&amp;E",'Labor Loading Matrix'!R392,0),IF('CLINs &amp; Ceiling Rates'!$D$248="F&amp;E",'Labor Loading Matrix'!S392,0),IF('CLINs &amp; Ceiling Rates'!$D$249="F&amp;E",'Labor Loading Matrix'!T392,0),IF('CLINs &amp; Ceiling Rates'!$D$250="F&amp;E",'Labor Loading Matrix'!U392,0),IF('CLINs &amp; Ceiling Rates'!$D$251="F&amp;E",'Labor Loading Matrix'!V392,0),IF('CLINs &amp; Ceiling Rates'!$D$252="F&amp;E",'Labor Loading Matrix'!W392,0),IF('CLINs &amp; Ceiling Rates'!$D$253="F&amp;E",'Labor Loading Matrix'!X392,0),IF('CLINs &amp; Ceiling Rates'!$D$254="F&amp;E",'Labor Loading Matrix'!Y392,0),IF('CLINs &amp; Ceiling Rates'!$D$255="F&amp;E",'Labor Loading Matrix'!Z392,0),IF('CLINs &amp; Ceiling Rates'!$D$256="F&amp;E",'Labor Loading Matrix'!AA392,0))</f>
        <v>0</v>
      </c>
      <c r="G392" s="175">
        <f>SUM(IF('CLINs &amp; Ceiling Rates'!$D$237="R&amp;D",'Labor Loading Matrix'!H392,0),IF('CLINs &amp; Ceiling Rates'!$D$238="R&amp;D",'Labor Loading Matrix'!I392,0),IF('CLINs &amp; Ceiling Rates'!$D$239="R&amp;D",'Labor Loading Matrix'!J392,0),IF('CLINs &amp; Ceiling Rates'!$D$240="R&amp;D",'Labor Loading Matrix'!K392,0),IF('CLINs &amp; Ceiling Rates'!$D$241="R&amp;D",'Labor Loading Matrix'!L392,0),IF('CLINs &amp; Ceiling Rates'!$D$242="R&amp;D",'Labor Loading Matrix'!M392,0),IF('CLINs &amp; Ceiling Rates'!$D$243="R&amp;D",'Labor Loading Matrix'!N392,0),IF('CLINs &amp; Ceiling Rates'!$D$244="R&amp;D",'Labor Loading Matrix'!O392,0),IF('CLINs &amp; Ceiling Rates'!$D$245="R&amp;D",'Labor Loading Matrix'!P392,0),IF('CLINs &amp; Ceiling Rates'!$D$246="R&amp;D",'Labor Loading Matrix'!Q392,0),IF('CLINs &amp; Ceiling Rates'!$D$247="R&amp;D",'Labor Loading Matrix'!R392,0),IF('CLINs &amp; Ceiling Rates'!$D$248="R&amp;D",'Labor Loading Matrix'!S392,0),IF('CLINs &amp; Ceiling Rates'!$D$249="R&amp;D",'Labor Loading Matrix'!T392,0),IF('CLINs &amp; Ceiling Rates'!$D$250="R&amp;D",'Labor Loading Matrix'!U392,0),IF('CLINs &amp; Ceiling Rates'!$D$251="R&amp;D",'Labor Loading Matrix'!V392,0),IF('CLINs &amp; Ceiling Rates'!$D$252="R&amp;D",'Labor Loading Matrix'!W392,0),IF('CLINs &amp; Ceiling Rates'!$D$253="R&amp;D",'Labor Loading Matrix'!X392,0),IF('CLINs &amp; Ceiling Rates'!$D$254="R&amp;D",'Labor Loading Matrix'!Y392,0),IF('CLINs &amp; Ceiling Rates'!$D$255="R&amp;D",'Labor Loading Matrix'!Z392,0),IF('CLINs &amp; Ceiling Rates'!$D$256="R&amp;D",'Labor Loading Matrix'!AA392,0))</f>
        <v>0</v>
      </c>
      <c r="H392" s="136"/>
      <c r="I392" s="136"/>
      <c r="J392" s="136"/>
      <c r="K392" s="136"/>
      <c r="L392" s="136"/>
      <c r="M392" s="136"/>
      <c r="N392" s="136"/>
      <c r="O392" s="136"/>
      <c r="P392" s="136"/>
      <c r="Q392" s="136"/>
      <c r="R392" s="136"/>
      <c r="S392" s="136"/>
      <c r="T392" s="136"/>
      <c r="U392" s="136"/>
      <c r="V392" s="136"/>
      <c r="W392" s="136"/>
      <c r="X392" s="136"/>
      <c r="Y392" s="136"/>
      <c r="Z392" s="136"/>
      <c r="AA392" s="136"/>
    </row>
    <row r="393" spans="1:27" s="73" customFormat="1" ht="18" hidden="1" customHeight="1" x14ac:dyDescent="0.25">
      <c r="A393" s="173">
        <f>'CLINs &amp; Ceiling Rates'!B180</f>
        <v>0</v>
      </c>
      <c r="B393" s="173">
        <f>'CLINs &amp; Ceiling Rates'!C180</f>
        <v>0</v>
      </c>
      <c r="C393" s="174" t="str">
        <f>'CLINs &amp; Ceiling Rates'!$G180</f>
        <v/>
      </c>
      <c r="D393" s="211">
        <f>IF('CLINs &amp; Ceiling Rates'!D409="",SUM('Labor Loading Matrix'!H393:AA393),SUM(E393:F393))</f>
        <v>0</v>
      </c>
      <c r="E393" s="175">
        <f>SUM(IF('CLINs &amp; Ceiling Rates'!$D$237="OPS",'Labor Loading Matrix'!H393,0),IF('CLINs &amp; Ceiling Rates'!$D$238="OPS",'Labor Loading Matrix'!I393,0),IF('CLINs &amp; Ceiling Rates'!$D$239="OPS",'Labor Loading Matrix'!J393,0),IF('CLINs &amp; Ceiling Rates'!$D$240="OPS",'Labor Loading Matrix'!K393,0),IF('CLINs &amp; Ceiling Rates'!$D$241="OPS",'Labor Loading Matrix'!L393,0),IF('CLINs &amp; Ceiling Rates'!$D$242="OPS",'Labor Loading Matrix'!M393,0),IF('CLINs &amp; Ceiling Rates'!$D$243="OPS",'Labor Loading Matrix'!N393,0),IF('CLINs &amp; Ceiling Rates'!$D$244="OPS",'Labor Loading Matrix'!O393,0),IF('CLINs &amp; Ceiling Rates'!$D$245="OPS",'Labor Loading Matrix'!P393,0),IF('CLINs &amp; Ceiling Rates'!$D$246="OPS",'Labor Loading Matrix'!Q393,0),IF('CLINs &amp; Ceiling Rates'!$D$247="OPS",'Labor Loading Matrix'!R393,0),IF('CLINs &amp; Ceiling Rates'!$D$248="OPS",'Labor Loading Matrix'!S393,0),IF('CLINs &amp; Ceiling Rates'!$D$249="OPS",'Labor Loading Matrix'!T393,0),IF('CLINs &amp; Ceiling Rates'!$D$250="OPS",'Labor Loading Matrix'!U393,0),IF('CLINs &amp; Ceiling Rates'!$D$251="OPS",'Labor Loading Matrix'!V393,0),IF('CLINs &amp; Ceiling Rates'!$D$252="OPS",'Labor Loading Matrix'!W393,0),IF('CLINs &amp; Ceiling Rates'!$D$253="OPS",'Labor Loading Matrix'!X393,0),IF('CLINs &amp; Ceiling Rates'!$D$254="OPS",'Labor Loading Matrix'!Y393,0),IF('CLINs &amp; Ceiling Rates'!$D$255="OPS",'Labor Loading Matrix'!Z393,0),IF('CLINs &amp; Ceiling Rates'!$D$256="OPS",'Labor Loading Matrix'!AA393,0))</f>
        <v>0</v>
      </c>
      <c r="F393" s="175">
        <f>SUM(IF('CLINs &amp; Ceiling Rates'!$D$237="F&amp;E",'Labor Loading Matrix'!H393,0),IF('CLINs &amp; Ceiling Rates'!$D$238="F&amp;E",'Labor Loading Matrix'!I393,0),IF('CLINs &amp; Ceiling Rates'!$D$239="F&amp;E",'Labor Loading Matrix'!J393,0),IF('CLINs &amp; Ceiling Rates'!$D$240="F&amp;E",'Labor Loading Matrix'!K393,0),IF('CLINs &amp; Ceiling Rates'!$D$241="F&amp;E",'Labor Loading Matrix'!L393,0),IF('CLINs &amp; Ceiling Rates'!$D$242="F&amp;E",'Labor Loading Matrix'!M393,0),IF('CLINs &amp; Ceiling Rates'!$D$243="F&amp;E",'Labor Loading Matrix'!N393,0),IF('CLINs &amp; Ceiling Rates'!$D$244="F&amp;E",'Labor Loading Matrix'!O393,0),IF('CLINs &amp; Ceiling Rates'!$D$245="F&amp;E",'Labor Loading Matrix'!P393,0),IF('CLINs &amp; Ceiling Rates'!$D$246="F&amp;E",'Labor Loading Matrix'!Q393,0),IF('CLINs &amp; Ceiling Rates'!$D$247="F&amp;E",'Labor Loading Matrix'!R393,0),IF('CLINs &amp; Ceiling Rates'!$D$248="F&amp;E",'Labor Loading Matrix'!S393,0),IF('CLINs &amp; Ceiling Rates'!$D$249="F&amp;E",'Labor Loading Matrix'!T393,0),IF('CLINs &amp; Ceiling Rates'!$D$250="F&amp;E",'Labor Loading Matrix'!U393,0),IF('CLINs &amp; Ceiling Rates'!$D$251="F&amp;E",'Labor Loading Matrix'!V393,0),IF('CLINs &amp; Ceiling Rates'!$D$252="F&amp;E",'Labor Loading Matrix'!W393,0),IF('CLINs &amp; Ceiling Rates'!$D$253="F&amp;E",'Labor Loading Matrix'!X393,0),IF('CLINs &amp; Ceiling Rates'!$D$254="F&amp;E",'Labor Loading Matrix'!Y393,0),IF('CLINs &amp; Ceiling Rates'!$D$255="F&amp;E",'Labor Loading Matrix'!Z393,0),IF('CLINs &amp; Ceiling Rates'!$D$256="F&amp;E",'Labor Loading Matrix'!AA393,0))</f>
        <v>0</v>
      </c>
      <c r="G393" s="175">
        <f>SUM(IF('CLINs &amp; Ceiling Rates'!$D$237="R&amp;D",'Labor Loading Matrix'!H393,0),IF('CLINs &amp; Ceiling Rates'!$D$238="R&amp;D",'Labor Loading Matrix'!I393,0),IF('CLINs &amp; Ceiling Rates'!$D$239="R&amp;D",'Labor Loading Matrix'!J393,0),IF('CLINs &amp; Ceiling Rates'!$D$240="R&amp;D",'Labor Loading Matrix'!K393,0),IF('CLINs &amp; Ceiling Rates'!$D$241="R&amp;D",'Labor Loading Matrix'!L393,0),IF('CLINs &amp; Ceiling Rates'!$D$242="R&amp;D",'Labor Loading Matrix'!M393,0),IF('CLINs &amp; Ceiling Rates'!$D$243="R&amp;D",'Labor Loading Matrix'!N393,0),IF('CLINs &amp; Ceiling Rates'!$D$244="R&amp;D",'Labor Loading Matrix'!O393,0),IF('CLINs &amp; Ceiling Rates'!$D$245="R&amp;D",'Labor Loading Matrix'!P393,0),IF('CLINs &amp; Ceiling Rates'!$D$246="R&amp;D",'Labor Loading Matrix'!Q393,0),IF('CLINs &amp; Ceiling Rates'!$D$247="R&amp;D",'Labor Loading Matrix'!R393,0),IF('CLINs &amp; Ceiling Rates'!$D$248="R&amp;D",'Labor Loading Matrix'!S393,0),IF('CLINs &amp; Ceiling Rates'!$D$249="R&amp;D",'Labor Loading Matrix'!T393,0),IF('CLINs &amp; Ceiling Rates'!$D$250="R&amp;D",'Labor Loading Matrix'!U393,0),IF('CLINs &amp; Ceiling Rates'!$D$251="R&amp;D",'Labor Loading Matrix'!V393,0),IF('CLINs &amp; Ceiling Rates'!$D$252="R&amp;D",'Labor Loading Matrix'!W393,0),IF('CLINs &amp; Ceiling Rates'!$D$253="R&amp;D",'Labor Loading Matrix'!X393,0),IF('CLINs &amp; Ceiling Rates'!$D$254="R&amp;D",'Labor Loading Matrix'!Y393,0),IF('CLINs &amp; Ceiling Rates'!$D$255="R&amp;D",'Labor Loading Matrix'!Z393,0),IF('CLINs &amp; Ceiling Rates'!$D$256="R&amp;D",'Labor Loading Matrix'!AA393,0))</f>
        <v>0</v>
      </c>
      <c r="H393" s="136"/>
      <c r="I393" s="136"/>
      <c r="J393" s="136"/>
      <c r="K393" s="136"/>
      <c r="L393" s="136"/>
      <c r="M393" s="136"/>
      <c r="N393" s="136"/>
      <c r="O393" s="136"/>
      <c r="P393" s="136"/>
      <c r="Q393" s="136"/>
      <c r="R393" s="136"/>
      <c r="S393" s="136"/>
      <c r="T393" s="136"/>
      <c r="U393" s="136"/>
      <c r="V393" s="136"/>
      <c r="W393" s="136"/>
      <c r="X393" s="136"/>
      <c r="Y393" s="136"/>
      <c r="Z393" s="136"/>
      <c r="AA393" s="136"/>
    </row>
    <row r="394" spans="1:27" s="73" customFormat="1" ht="18" hidden="1" customHeight="1" x14ac:dyDescent="0.25">
      <c r="A394" s="173">
        <f>'CLINs &amp; Ceiling Rates'!B181</f>
        <v>0</v>
      </c>
      <c r="B394" s="173">
        <f>'CLINs &amp; Ceiling Rates'!C181</f>
        <v>0</v>
      </c>
      <c r="C394" s="174" t="str">
        <f>'CLINs &amp; Ceiling Rates'!$G181</f>
        <v/>
      </c>
      <c r="D394" s="211">
        <f>IF('CLINs &amp; Ceiling Rates'!D410="",SUM('Labor Loading Matrix'!H394:AA394),SUM(E394:F394))</f>
        <v>0</v>
      </c>
      <c r="E394" s="175">
        <f>SUM(IF('CLINs &amp; Ceiling Rates'!$D$237="OPS",'Labor Loading Matrix'!H394,0),IF('CLINs &amp; Ceiling Rates'!$D$238="OPS",'Labor Loading Matrix'!I394,0),IF('CLINs &amp; Ceiling Rates'!$D$239="OPS",'Labor Loading Matrix'!J394,0),IF('CLINs &amp; Ceiling Rates'!$D$240="OPS",'Labor Loading Matrix'!K394,0),IF('CLINs &amp; Ceiling Rates'!$D$241="OPS",'Labor Loading Matrix'!L394,0),IF('CLINs &amp; Ceiling Rates'!$D$242="OPS",'Labor Loading Matrix'!M394,0),IF('CLINs &amp; Ceiling Rates'!$D$243="OPS",'Labor Loading Matrix'!N394,0),IF('CLINs &amp; Ceiling Rates'!$D$244="OPS",'Labor Loading Matrix'!O394,0),IF('CLINs &amp; Ceiling Rates'!$D$245="OPS",'Labor Loading Matrix'!P394,0),IF('CLINs &amp; Ceiling Rates'!$D$246="OPS",'Labor Loading Matrix'!Q394,0),IF('CLINs &amp; Ceiling Rates'!$D$247="OPS",'Labor Loading Matrix'!R394,0),IF('CLINs &amp; Ceiling Rates'!$D$248="OPS",'Labor Loading Matrix'!S394,0),IF('CLINs &amp; Ceiling Rates'!$D$249="OPS",'Labor Loading Matrix'!T394,0),IF('CLINs &amp; Ceiling Rates'!$D$250="OPS",'Labor Loading Matrix'!U394,0),IF('CLINs &amp; Ceiling Rates'!$D$251="OPS",'Labor Loading Matrix'!V394,0),IF('CLINs &amp; Ceiling Rates'!$D$252="OPS",'Labor Loading Matrix'!W394,0),IF('CLINs &amp; Ceiling Rates'!$D$253="OPS",'Labor Loading Matrix'!X394,0),IF('CLINs &amp; Ceiling Rates'!$D$254="OPS",'Labor Loading Matrix'!Y394,0),IF('CLINs &amp; Ceiling Rates'!$D$255="OPS",'Labor Loading Matrix'!Z394,0),IF('CLINs &amp; Ceiling Rates'!$D$256="OPS",'Labor Loading Matrix'!AA394,0))</f>
        <v>0</v>
      </c>
      <c r="F394" s="175">
        <f>SUM(IF('CLINs &amp; Ceiling Rates'!$D$237="F&amp;E",'Labor Loading Matrix'!H394,0),IF('CLINs &amp; Ceiling Rates'!$D$238="F&amp;E",'Labor Loading Matrix'!I394,0),IF('CLINs &amp; Ceiling Rates'!$D$239="F&amp;E",'Labor Loading Matrix'!J394,0),IF('CLINs &amp; Ceiling Rates'!$D$240="F&amp;E",'Labor Loading Matrix'!K394,0),IF('CLINs &amp; Ceiling Rates'!$D$241="F&amp;E",'Labor Loading Matrix'!L394,0),IF('CLINs &amp; Ceiling Rates'!$D$242="F&amp;E",'Labor Loading Matrix'!M394,0),IF('CLINs &amp; Ceiling Rates'!$D$243="F&amp;E",'Labor Loading Matrix'!N394,0),IF('CLINs &amp; Ceiling Rates'!$D$244="F&amp;E",'Labor Loading Matrix'!O394,0),IF('CLINs &amp; Ceiling Rates'!$D$245="F&amp;E",'Labor Loading Matrix'!P394,0),IF('CLINs &amp; Ceiling Rates'!$D$246="F&amp;E",'Labor Loading Matrix'!Q394,0),IF('CLINs &amp; Ceiling Rates'!$D$247="F&amp;E",'Labor Loading Matrix'!R394,0),IF('CLINs &amp; Ceiling Rates'!$D$248="F&amp;E",'Labor Loading Matrix'!S394,0),IF('CLINs &amp; Ceiling Rates'!$D$249="F&amp;E",'Labor Loading Matrix'!T394,0),IF('CLINs &amp; Ceiling Rates'!$D$250="F&amp;E",'Labor Loading Matrix'!U394,0),IF('CLINs &amp; Ceiling Rates'!$D$251="F&amp;E",'Labor Loading Matrix'!V394,0),IF('CLINs &amp; Ceiling Rates'!$D$252="F&amp;E",'Labor Loading Matrix'!W394,0),IF('CLINs &amp; Ceiling Rates'!$D$253="F&amp;E",'Labor Loading Matrix'!X394,0),IF('CLINs &amp; Ceiling Rates'!$D$254="F&amp;E",'Labor Loading Matrix'!Y394,0),IF('CLINs &amp; Ceiling Rates'!$D$255="F&amp;E",'Labor Loading Matrix'!Z394,0),IF('CLINs &amp; Ceiling Rates'!$D$256="F&amp;E",'Labor Loading Matrix'!AA394,0))</f>
        <v>0</v>
      </c>
      <c r="G394" s="175">
        <f>SUM(IF('CLINs &amp; Ceiling Rates'!$D$237="R&amp;D",'Labor Loading Matrix'!H394,0),IF('CLINs &amp; Ceiling Rates'!$D$238="R&amp;D",'Labor Loading Matrix'!I394,0),IF('CLINs &amp; Ceiling Rates'!$D$239="R&amp;D",'Labor Loading Matrix'!J394,0),IF('CLINs &amp; Ceiling Rates'!$D$240="R&amp;D",'Labor Loading Matrix'!K394,0),IF('CLINs &amp; Ceiling Rates'!$D$241="R&amp;D",'Labor Loading Matrix'!L394,0),IF('CLINs &amp; Ceiling Rates'!$D$242="R&amp;D",'Labor Loading Matrix'!M394,0),IF('CLINs &amp; Ceiling Rates'!$D$243="R&amp;D",'Labor Loading Matrix'!N394,0),IF('CLINs &amp; Ceiling Rates'!$D$244="R&amp;D",'Labor Loading Matrix'!O394,0),IF('CLINs &amp; Ceiling Rates'!$D$245="R&amp;D",'Labor Loading Matrix'!P394,0),IF('CLINs &amp; Ceiling Rates'!$D$246="R&amp;D",'Labor Loading Matrix'!Q394,0),IF('CLINs &amp; Ceiling Rates'!$D$247="R&amp;D",'Labor Loading Matrix'!R394,0),IF('CLINs &amp; Ceiling Rates'!$D$248="R&amp;D",'Labor Loading Matrix'!S394,0),IF('CLINs &amp; Ceiling Rates'!$D$249="R&amp;D",'Labor Loading Matrix'!T394,0),IF('CLINs &amp; Ceiling Rates'!$D$250="R&amp;D",'Labor Loading Matrix'!U394,0),IF('CLINs &amp; Ceiling Rates'!$D$251="R&amp;D",'Labor Loading Matrix'!V394,0),IF('CLINs &amp; Ceiling Rates'!$D$252="R&amp;D",'Labor Loading Matrix'!W394,0),IF('CLINs &amp; Ceiling Rates'!$D$253="R&amp;D",'Labor Loading Matrix'!X394,0),IF('CLINs &amp; Ceiling Rates'!$D$254="R&amp;D",'Labor Loading Matrix'!Y394,0),IF('CLINs &amp; Ceiling Rates'!$D$255="R&amp;D",'Labor Loading Matrix'!Z394,0),IF('CLINs &amp; Ceiling Rates'!$D$256="R&amp;D",'Labor Loading Matrix'!AA394,0))</f>
        <v>0</v>
      </c>
      <c r="H394" s="136"/>
      <c r="I394" s="136"/>
      <c r="J394" s="136"/>
      <c r="K394" s="136"/>
      <c r="L394" s="136"/>
      <c r="M394" s="136"/>
      <c r="N394" s="136"/>
      <c r="O394" s="136"/>
      <c r="P394" s="136"/>
      <c r="Q394" s="136"/>
      <c r="R394" s="136"/>
      <c r="S394" s="136"/>
      <c r="T394" s="136"/>
      <c r="U394" s="136"/>
      <c r="V394" s="136"/>
      <c r="W394" s="136"/>
      <c r="X394" s="136"/>
      <c r="Y394" s="136"/>
      <c r="Z394" s="136"/>
      <c r="AA394" s="136"/>
    </row>
    <row r="395" spans="1:27" s="73" customFormat="1" ht="18" hidden="1" customHeight="1" x14ac:dyDescent="0.25">
      <c r="A395" s="173">
        <f>'CLINs &amp; Ceiling Rates'!B182</f>
        <v>0</v>
      </c>
      <c r="B395" s="173">
        <f>'CLINs &amp; Ceiling Rates'!C182</f>
        <v>0</v>
      </c>
      <c r="C395" s="174" t="str">
        <f>'CLINs &amp; Ceiling Rates'!$G182</f>
        <v/>
      </c>
      <c r="D395" s="211">
        <f>IF('CLINs &amp; Ceiling Rates'!D411="",SUM('Labor Loading Matrix'!H395:AA395),SUM(E395:F395))</f>
        <v>0</v>
      </c>
      <c r="E395" s="175">
        <f>SUM(IF('CLINs &amp; Ceiling Rates'!$D$237="OPS",'Labor Loading Matrix'!H395,0),IF('CLINs &amp; Ceiling Rates'!$D$238="OPS",'Labor Loading Matrix'!I395,0),IF('CLINs &amp; Ceiling Rates'!$D$239="OPS",'Labor Loading Matrix'!J395,0),IF('CLINs &amp; Ceiling Rates'!$D$240="OPS",'Labor Loading Matrix'!K395,0),IF('CLINs &amp; Ceiling Rates'!$D$241="OPS",'Labor Loading Matrix'!L395,0),IF('CLINs &amp; Ceiling Rates'!$D$242="OPS",'Labor Loading Matrix'!M395,0),IF('CLINs &amp; Ceiling Rates'!$D$243="OPS",'Labor Loading Matrix'!N395,0),IF('CLINs &amp; Ceiling Rates'!$D$244="OPS",'Labor Loading Matrix'!O395,0),IF('CLINs &amp; Ceiling Rates'!$D$245="OPS",'Labor Loading Matrix'!P395,0),IF('CLINs &amp; Ceiling Rates'!$D$246="OPS",'Labor Loading Matrix'!Q395,0),IF('CLINs &amp; Ceiling Rates'!$D$247="OPS",'Labor Loading Matrix'!R395,0),IF('CLINs &amp; Ceiling Rates'!$D$248="OPS",'Labor Loading Matrix'!S395,0),IF('CLINs &amp; Ceiling Rates'!$D$249="OPS",'Labor Loading Matrix'!T395,0),IF('CLINs &amp; Ceiling Rates'!$D$250="OPS",'Labor Loading Matrix'!U395,0),IF('CLINs &amp; Ceiling Rates'!$D$251="OPS",'Labor Loading Matrix'!V395,0),IF('CLINs &amp; Ceiling Rates'!$D$252="OPS",'Labor Loading Matrix'!W395,0),IF('CLINs &amp; Ceiling Rates'!$D$253="OPS",'Labor Loading Matrix'!X395,0),IF('CLINs &amp; Ceiling Rates'!$D$254="OPS",'Labor Loading Matrix'!Y395,0),IF('CLINs &amp; Ceiling Rates'!$D$255="OPS",'Labor Loading Matrix'!Z395,0),IF('CLINs &amp; Ceiling Rates'!$D$256="OPS",'Labor Loading Matrix'!AA395,0))</f>
        <v>0</v>
      </c>
      <c r="F395" s="175">
        <f>SUM(IF('CLINs &amp; Ceiling Rates'!$D$237="F&amp;E",'Labor Loading Matrix'!H395,0),IF('CLINs &amp; Ceiling Rates'!$D$238="F&amp;E",'Labor Loading Matrix'!I395,0),IF('CLINs &amp; Ceiling Rates'!$D$239="F&amp;E",'Labor Loading Matrix'!J395,0),IF('CLINs &amp; Ceiling Rates'!$D$240="F&amp;E",'Labor Loading Matrix'!K395,0),IF('CLINs &amp; Ceiling Rates'!$D$241="F&amp;E",'Labor Loading Matrix'!L395,0),IF('CLINs &amp; Ceiling Rates'!$D$242="F&amp;E",'Labor Loading Matrix'!M395,0),IF('CLINs &amp; Ceiling Rates'!$D$243="F&amp;E",'Labor Loading Matrix'!N395,0),IF('CLINs &amp; Ceiling Rates'!$D$244="F&amp;E",'Labor Loading Matrix'!O395,0),IF('CLINs &amp; Ceiling Rates'!$D$245="F&amp;E",'Labor Loading Matrix'!P395,0),IF('CLINs &amp; Ceiling Rates'!$D$246="F&amp;E",'Labor Loading Matrix'!Q395,0),IF('CLINs &amp; Ceiling Rates'!$D$247="F&amp;E",'Labor Loading Matrix'!R395,0),IF('CLINs &amp; Ceiling Rates'!$D$248="F&amp;E",'Labor Loading Matrix'!S395,0),IF('CLINs &amp; Ceiling Rates'!$D$249="F&amp;E",'Labor Loading Matrix'!T395,0),IF('CLINs &amp; Ceiling Rates'!$D$250="F&amp;E",'Labor Loading Matrix'!U395,0),IF('CLINs &amp; Ceiling Rates'!$D$251="F&amp;E",'Labor Loading Matrix'!V395,0),IF('CLINs &amp; Ceiling Rates'!$D$252="F&amp;E",'Labor Loading Matrix'!W395,0),IF('CLINs &amp; Ceiling Rates'!$D$253="F&amp;E",'Labor Loading Matrix'!X395,0),IF('CLINs &amp; Ceiling Rates'!$D$254="F&amp;E",'Labor Loading Matrix'!Y395,0),IF('CLINs &amp; Ceiling Rates'!$D$255="F&amp;E",'Labor Loading Matrix'!Z395,0),IF('CLINs &amp; Ceiling Rates'!$D$256="F&amp;E",'Labor Loading Matrix'!AA395,0))</f>
        <v>0</v>
      </c>
      <c r="G395" s="175">
        <f>SUM(IF('CLINs &amp; Ceiling Rates'!$D$237="R&amp;D",'Labor Loading Matrix'!H395,0),IF('CLINs &amp; Ceiling Rates'!$D$238="R&amp;D",'Labor Loading Matrix'!I395,0),IF('CLINs &amp; Ceiling Rates'!$D$239="R&amp;D",'Labor Loading Matrix'!J395,0),IF('CLINs &amp; Ceiling Rates'!$D$240="R&amp;D",'Labor Loading Matrix'!K395,0),IF('CLINs &amp; Ceiling Rates'!$D$241="R&amp;D",'Labor Loading Matrix'!L395,0),IF('CLINs &amp; Ceiling Rates'!$D$242="R&amp;D",'Labor Loading Matrix'!M395,0),IF('CLINs &amp; Ceiling Rates'!$D$243="R&amp;D",'Labor Loading Matrix'!N395,0),IF('CLINs &amp; Ceiling Rates'!$D$244="R&amp;D",'Labor Loading Matrix'!O395,0),IF('CLINs &amp; Ceiling Rates'!$D$245="R&amp;D",'Labor Loading Matrix'!P395,0),IF('CLINs &amp; Ceiling Rates'!$D$246="R&amp;D",'Labor Loading Matrix'!Q395,0),IF('CLINs &amp; Ceiling Rates'!$D$247="R&amp;D",'Labor Loading Matrix'!R395,0),IF('CLINs &amp; Ceiling Rates'!$D$248="R&amp;D",'Labor Loading Matrix'!S395,0),IF('CLINs &amp; Ceiling Rates'!$D$249="R&amp;D",'Labor Loading Matrix'!T395,0),IF('CLINs &amp; Ceiling Rates'!$D$250="R&amp;D",'Labor Loading Matrix'!U395,0),IF('CLINs &amp; Ceiling Rates'!$D$251="R&amp;D",'Labor Loading Matrix'!V395,0),IF('CLINs &amp; Ceiling Rates'!$D$252="R&amp;D",'Labor Loading Matrix'!W395,0),IF('CLINs &amp; Ceiling Rates'!$D$253="R&amp;D",'Labor Loading Matrix'!X395,0),IF('CLINs &amp; Ceiling Rates'!$D$254="R&amp;D",'Labor Loading Matrix'!Y395,0),IF('CLINs &amp; Ceiling Rates'!$D$255="R&amp;D",'Labor Loading Matrix'!Z395,0),IF('CLINs &amp; Ceiling Rates'!$D$256="R&amp;D",'Labor Loading Matrix'!AA395,0))</f>
        <v>0</v>
      </c>
      <c r="H395" s="136"/>
      <c r="I395" s="136"/>
      <c r="J395" s="136"/>
      <c r="K395" s="136"/>
      <c r="L395" s="136"/>
      <c r="M395" s="136"/>
      <c r="N395" s="136"/>
      <c r="O395" s="136"/>
      <c r="P395" s="136"/>
      <c r="Q395" s="136"/>
      <c r="R395" s="136"/>
      <c r="S395" s="136"/>
      <c r="T395" s="136"/>
      <c r="U395" s="136"/>
      <c r="V395" s="136"/>
      <c r="W395" s="136"/>
      <c r="X395" s="136"/>
      <c r="Y395" s="136"/>
      <c r="Z395" s="136"/>
      <c r="AA395" s="136"/>
    </row>
    <row r="396" spans="1:27" s="73" customFormat="1" ht="18" hidden="1" customHeight="1" x14ac:dyDescent="0.25">
      <c r="A396" s="173">
        <f>'CLINs &amp; Ceiling Rates'!B183</f>
        <v>0</v>
      </c>
      <c r="B396" s="173">
        <f>'CLINs &amp; Ceiling Rates'!C183</f>
        <v>0</v>
      </c>
      <c r="C396" s="174" t="str">
        <f>'CLINs &amp; Ceiling Rates'!$G183</f>
        <v/>
      </c>
      <c r="D396" s="211">
        <f>IF('CLINs &amp; Ceiling Rates'!D412="",SUM('Labor Loading Matrix'!H396:AA396),SUM(E396:F396))</f>
        <v>0</v>
      </c>
      <c r="E396" s="175">
        <f>SUM(IF('CLINs &amp; Ceiling Rates'!$D$237="OPS",'Labor Loading Matrix'!H396,0),IF('CLINs &amp; Ceiling Rates'!$D$238="OPS",'Labor Loading Matrix'!I396,0),IF('CLINs &amp; Ceiling Rates'!$D$239="OPS",'Labor Loading Matrix'!J396,0),IF('CLINs &amp; Ceiling Rates'!$D$240="OPS",'Labor Loading Matrix'!K396,0),IF('CLINs &amp; Ceiling Rates'!$D$241="OPS",'Labor Loading Matrix'!L396,0),IF('CLINs &amp; Ceiling Rates'!$D$242="OPS",'Labor Loading Matrix'!M396,0),IF('CLINs &amp; Ceiling Rates'!$D$243="OPS",'Labor Loading Matrix'!N396,0),IF('CLINs &amp; Ceiling Rates'!$D$244="OPS",'Labor Loading Matrix'!O396,0),IF('CLINs &amp; Ceiling Rates'!$D$245="OPS",'Labor Loading Matrix'!P396,0),IF('CLINs &amp; Ceiling Rates'!$D$246="OPS",'Labor Loading Matrix'!Q396,0),IF('CLINs &amp; Ceiling Rates'!$D$247="OPS",'Labor Loading Matrix'!R396,0),IF('CLINs &amp; Ceiling Rates'!$D$248="OPS",'Labor Loading Matrix'!S396,0),IF('CLINs &amp; Ceiling Rates'!$D$249="OPS",'Labor Loading Matrix'!T396,0),IF('CLINs &amp; Ceiling Rates'!$D$250="OPS",'Labor Loading Matrix'!U396,0),IF('CLINs &amp; Ceiling Rates'!$D$251="OPS",'Labor Loading Matrix'!V396,0),IF('CLINs &amp; Ceiling Rates'!$D$252="OPS",'Labor Loading Matrix'!W396,0),IF('CLINs &amp; Ceiling Rates'!$D$253="OPS",'Labor Loading Matrix'!X396,0),IF('CLINs &amp; Ceiling Rates'!$D$254="OPS",'Labor Loading Matrix'!Y396,0),IF('CLINs &amp; Ceiling Rates'!$D$255="OPS",'Labor Loading Matrix'!Z396,0),IF('CLINs &amp; Ceiling Rates'!$D$256="OPS",'Labor Loading Matrix'!AA396,0))</f>
        <v>0</v>
      </c>
      <c r="F396" s="175">
        <f>SUM(IF('CLINs &amp; Ceiling Rates'!$D$237="F&amp;E",'Labor Loading Matrix'!H396,0),IF('CLINs &amp; Ceiling Rates'!$D$238="F&amp;E",'Labor Loading Matrix'!I396,0),IF('CLINs &amp; Ceiling Rates'!$D$239="F&amp;E",'Labor Loading Matrix'!J396,0),IF('CLINs &amp; Ceiling Rates'!$D$240="F&amp;E",'Labor Loading Matrix'!K396,0),IF('CLINs &amp; Ceiling Rates'!$D$241="F&amp;E",'Labor Loading Matrix'!L396,0),IF('CLINs &amp; Ceiling Rates'!$D$242="F&amp;E",'Labor Loading Matrix'!M396,0),IF('CLINs &amp; Ceiling Rates'!$D$243="F&amp;E",'Labor Loading Matrix'!N396,0),IF('CLINs &amp; Ceiling Rates'!$D$244="F&amp;E",'Labor Loading Matrix'!O396,0),IF('CLINs &amp; Ceiling Rates'!$D$245="F&amp;E",'Labor Loading Matrix'!P396,0),IF('CLINs &amp; Ceiling Rates'!$D$246="F&amp;E",'Labor Loading Matrix'!Q396,0),IF('CLINs &amp; Ceiling Rates'!$D$247="F&amp;E",'Labor Loading Matrix'!R396,0),IF('CLINs &amp; Ceiling Rates'!$D$248="F&amp;E",'Labor Loading Matrix'!S396,0),IF('CLINs &amp; Ceiling Rates'!$D$249="F&amp;E",'Labor Loading Matrix'!T396,0),IF('CLINs &amp; Ceiling Rates'!$D$250="F&amp;E",'Labor Loading Matrix'!U396,0),IF('CLINs &amp; Ceiling Rates'!$D$251="F&amp;E",'Labor Loading Matrix'!V396,0),IF('CLINs &amp; Ceiling Rates'!$D$252="F&amp;E",'Labor Loading Matrix'!W396,0),IF('CLINs &amp; Ceiling Rates'!$D$253="F&amp;E",'Labor Loading Matrix'!X396,0),IF('CLINs &amp; Ceiling Rates'!$D$254="F&amp;E",'Labor Loading Matrix'!Y396,0),IF('CLINs &amp; Ceiling Rates'!$D$255="F&amp;E",'Labor Loading Matrix'!Z396,0),IF('CLINs &amp; Ceiling Rates'!$D$256="F&amp;E",'Labor Loading Matrix'!AA396,0))</f>
        <v>0</v>
      </c>
      <c r="G396" s="175">
        <f>SUM(IF('CLINs &amp; Ceiling Rates'!$D$237="R&amp;D",'Labor Loading Matrix'!H396,0),IF('CLINs &amp; Ceiling Rates'!$D$238="R&amp;D",'Labor Loading Matrix'!I396,0),IF('CLINs &amp; Ceiling Rates'!$D$239="R&amp;D",'Labor Loading Matrix'!J396,0),IF('CLINs &amp; Ceiling Rates'!$D$240="R&amp;D",'Labor Loading Matrix'!K396,0),IF('CLINs &amp; Ceiling Rates'!$D$241="R&amp;D",'Labor Loading Matrix'!L396,0),IF('CLINs &amp; Ceiling Rates'!$D$242="R&amp;D",'Labor Loading Matrix'!M396,0),IF('CLINs &amp; Ceiling Rates'!$D$243="R&amp;D",'Labor Loading Matrix'!N396,0),IF('CLINs &amp; Ceiling Rates'!$D$244="R&amp;D",'Labor Loading Matrix'!O396,0),IF('CLINs &amp; Ceiling Rates'!$D$245="R&amp;D",'Labor Loading Matrix'!P396,0),IF('CLINs &amp; Ceiling Rates'!$D$246="R&amp;D",'Labor Loading Matrix'!Q396,0),IF('CLINs &amp; Ceiling Rates'!$D$247="R&amp;D",'Labor Loading Matrix'!R396,0),IF('CLINs &amp; Ceiling Rates'!$D$248="R&amp;D",'Labor Loading Matrix'!S396,0),IF('CLINs &amp; Ceiling Rates'!$D$249="R&amp;D",'Labor Loading Matrix'!T396,0),IF('CLINs &amp; Ceiling Rates'!$D$250="R&amp;D",'Labor Loading Matrix'!U396,0),IF('CLINs &amp; Ceiling Rates'!$D$251="R&amp;D",'Labor Loading Matrix'!V396,0),IF('CLINs &amp; Ceiling Rates'!$D$252="R&amp;D",'Labor Loading Matrix'!W396,0),IF('CLINs &amp; Ceiling Rates'!$D$253="R&amp;D",'Labor Loading Matrix'!X396,0),IF('CLINs &amp; Ceiling Rates'!$D$254="R&amp;D",'Labor Loading Matrix'!Y396,0),IF('CLINs &amp; Ceiling Rates'!$D$255="R&amp;D",'Labor Loading Matrix'!Z396,0),IF('CLINs &amp; Ceiling Rates'!$D$256="R&amp;D",'Labor Loading Matrix'!AA396,0))</f>
        <v>0</v>
      </c>
      <c r="H396" s="136"/>
      <c r="I396" s="136"/>
      <c r="J396" s="136"/>
      <c r="K396" s="136"/>
      <c r="L396" s="136"/>
      <c r="M396" s="136"/>
      <c r="N396" s="136"/>
      <c r="O396" s="136"/>
      <c r="P396" s="136"/>
      <c r="Q396" s="136"/>
      <c r="R396" s="136"/>
      <c r="S396" s="136"/>
      <c r="T396" s="136"/>
      <c r="U396" s="136"/>
      <c r="V396" s="136"/>
      <c r="W396" s="136"/>
      <c r="X396" s="136"/>
      <c r="Y396" s="136"/>
      <c r="Z396" s="136"/>
      <c r="AA396" s="136"/>
    </row>
    <row r="397" spans="1:27" s="73" customFormat="1" ht="18" hidden="1" customHeight="1" x14ac:dyDescent="0.25">
      <c r="A397" s="173">
        <f>'CLINs &amp; Ceiling Rates'!B184</f>
        <v>0</v>
      </c>
      <c r="B397" s="173">
        <f>'CLINs &amp; Ceiling Rates'!C184</f>
        <v>0</v>
      </c>
      <c r="C397" s="174" t="str">
        <f>'CLINs &amp; Ceiling Rates'!$G184</f>
        <v/>
      </c>
      <c r="D397" s="211">
        <f>IF('CLINs &amp; Ceiling Rates'!D413="",SUM('Labor Loading Matrix'!H397:AA397),SUM(E397:F397))</f>
        <v>0</v>
      </c>
      <c r="E397" s="175">
        <f>SUM(IF('CLINs &amp; Ceiling Rates'!$D$237="OPS",'Labor Loading Matrix'!H397,0),IF('CLINs &amp; Ceiling Rates'!$D$238="OPS",'Labor Loading Matrix'!I397,0),IF('CLINs &amp; Ceiling Rates'!$D$239="OPS",'Labor Loading Matrix'!J397,0),IF('CLINs &amp; Ceiling Rates'!$D$240="OPS",'Labor Loading Matrix'!K397,0),IF('CLINs &amp; Ceiling Rates'!$D$241="OPS",'Labor Loading Matrix'!L397,0),IF('CLINs &amp; Ceiling Rates'!$D$242="OPS",'Labor Loading Matrix'!M397,0),IF('CLINs &amp; Ceiling Rates'!$D$243="OPS",'Labor Loading Matrix'!N397,0),IF('CLINs &amp; Ceiling Rates'!$D$244="OPS",'Labor Loading Matrix'!O397,0),IF('CLINs &amp; Ceiling Rates'!$D$245="OPS",'Labor Loading Matrix'!P397,0),IF('CLINs &amp; Ceiling Rates'!$D$246="OPS",'Labor Loading Matrix'!Q397,0),IF('CLINs &amp; Ceiling Rates'!$D$247="OPS",'Labor Loading Matrix'!R397,0),IF('CLINs &amp; Ceiling Rates'!$D$248="OPS",'Labor Loading Matrix'!S397,0),IF('CLINs &amp; Ceiling Rates'!$D$249="OPS",'Labor Loading Matrix'!T397,0),IF('CLINs &amp; Ceiling Rates'!$D$250="OPS",'Labor Loading Matrix'!U397,0),IF('CLINs &amp; Ceiling Rates'!$D$251="OPS",'Labor Loading Matrix'!V397,0),IF('CLINs &amp; Ceiling Rates'!$D$252="OPS",'Labor Loading Matrix'!W397,0),IF('CLINs &amp; Ceiling Rates'!$D$253="OPS",'Labor Loading Matrix'!X397,0),IF('CLINs &amp; Ceiling Rates'!$D$254="OPS",'Labor Loading Matrix'!Y397,0),IF('CLINs &amp; Ceiling Rates'!$D$255="OPS",'Labor Loading Matrix'!Z397,0),IF('CLINs &amp; Ceiling Rates'!$D$256="OPS",'Labor Loading Matrix'!AA397,0))</f>
        <v>0</v>
      </c>
      <c r="F397" s="175">
        <f>SUM(IF('CLINs &amp; Ceiling Rates'!$D$237="F&amp;E",'Labor Loading Matrix'!H397,0),IF('CLINs &amp; Ceiling Rates'!$D$238="F&amp;E",'Labor Loading Matrix'!I397,0),IF('CLINs &amp; Ceiling Rates'!$D$239="F&amp;E",'Labor Loading Matrix'!J397,0),IF('CLINs &amp; Ceiling Rates'!$D$240="F&amp;E",'Labor Loading Matrix'!K397,0),IF('CLINs &amp; Ceiling Rates'!$D$241="F&amp;E",'Labor Loading Matrix'!L397,0),IF('CLINs &amp; Ceiling Rates'!$D$242="F&amp;E",'Labor Loading Matrix'!M397,0),IF('CLINs &amp; Ceiling Rates'!$D$243="F&amp;E",'Labor Loading Matrix'!N397,0),IF('CLINs &amp; Ceiling Rates'!$D$244="F&amp;E",'Labor Loading Matrix'!O397,0),IF('CLINs &amp; Ceiling Rates'!$D$245="F&amp;E",'Labor Loading Matrix'!P397,0),IF('CLINs &amp; Ceiling Rates'!$D$246="F&amp;E",'Labor Loading Matrix'!Q397,0),IF('CLINs &amp; Ceiling Rates'!$D$247="F&amp;E",'Labor Loading Matrix'!R397,0),IF('CLINs &amp; Ceiling Rates'!$D$248="F&amp;E",'Labor Loading Matrix'!S397,0),IF('CLINs &amp; Ceiling Rates'!$D$249="F&amp;E",'Labor Loading Matrix'!T397,0),IF('CLINs &amp; Ceiling Rates'!$D$250="F&amp;E",'Labor Loading Matrix'!U397,0),IF('CLINs &amp; Ceiling Rates'!$D$251="F&amp;E",'Labor Loading Matrix'!V397,0),IF('CLINs &amp; Ceiling Rates'!$D$252="F&amp;E",'Labor Loading Matrix'!W397,0),IF('CLINs &amp; Ceiling Rates'!$D$253="F&amp;E",'Labor Loading Matrix'!X397,0),IF('CLINs &amp; Ceiling Rates'!$D$254="F&amp;E",'Labor Loading Matrix'!Y397,0),IF('CLINs &amp; Ceiling Rates'!$D$255="F&amp;E",'Labor Loading Matrix'!Z397,0),IF('CLINs &amp; Ceiling Rates'!$D$256="F&amp;E",'Labor Loading Matrix'!AA397,0))</f>
        <v>0</v>
      </c>
      <c r="G397" s="175">
        <f>SUM(IF('CLINs &amp; Ceiling Rates'!$D$237="R&amp;D",'Labor Loading Matrix'!H397,0),IF('CLINs &amp; Ceiling Rates'!$D$238="R&amp;D",'Labor Loading Matrix'!I397,0),IF('CLINs &amp; Ceiling Rates'!$D$239="R&amp;D",'Labor Loading Matrix'!J397,0),IF('CLINs &amp; Ceiling Rates'!$D$240="R&amp;D",'Labor Loading Matrix'!K397,0),IF('CLINs &amp; Ceiling Rates'!$D$241="R&amp;D",'Labor Loading Matrix'!L397,0),IF('CLINs &amp; Ceiling Rates'!$D$242="R&amp;D",'Labor Loading Matrix'!M397,0),IF('CLINs &amp; Ceiling Rates'!$D$243="R&amp;D",'Labor Loading Matrix'!N397,0),IF('CLINs &amp; Ceiling Rates'!$D$244="R&amp;D",'Labor Loading Matrix'!O397,0),IF('CLINs &amp; Ceiling Rates'!$D$245="R&amp;D",'Labor Loading Matrix'!P397,0),IF('CLINs &amp; Ceiling Rates'!$D$246="R&amp;D",'Labor Loading Matrix'!Q397,0),IF('CLINs &amp; Ceiling Rates'!$D$247="R&amp;D",'Labor Loading Matrix'!R397,0),IF('CLINs &amp; Ceiling Rates'!$D$248="R&amp;D",'Labor Loading Matrix'!S397,0),IF('CLINs &amp; Ceiling Rates'!$D$249="R&amp;D",'Labor Loading Matrix'!T397,0),IF('CLINs &amp; Ceiling Rates'!$D$250="R&amp;D",'Labor Loading Matrix'!U397,0),IF('CLINs &amp; Ceiling Rates'!$D$251="R&amp;D",'Labor Loading Matrix'!V397,0),IF('CLINs &amp; Ceiling Rates'!$D$252="R&amp;D",'Labor Loading Matrix'!W397,0),IF('CLINs &amp; Ceiling Rates'!$D$253="R&amp;D",'Labor Loading Matrix'!X397,0),IF('CLINs &amp; Ceiling Rates'!$D$254="R&amp;D",'Labor Loading Matrix'!Y397,0),IF('CLINs &amp; Ceiling Rates'!$D$255="R&amp;D",'Labor Loading Matrix'!Z397,0),IF('CLINs &amp; Ceiling Rates'!$D$256="R&amp;D",'Labor Loading Matrix'!AA397,0))</f>
        <v>0</v>
      </c>
      <c r="H397" s="136"/>
      <c r="I397" s="136"/>
      <c r="J397" s="136"/>
      <c r="K397" s="136"/>
      <c r="L397" s="136"/>
      <c r="M397" s="136"/>
      <c r="N397" s="136"/>
      <c r="O397" s="136"/>
      <c r="P397" s="136"/>
      <c r="Q397" s="136"/>
      <c r="R397" s="136"/>
      <c r="S397" s="136"/>
      <c r="T397" s="136"/>
      <c r="U397" s="136"/>
      <c r="V397" s="136"/>
      <c r="W397" s="136"/>
      <c r="X397" s="136"/>
      <c r="Y397" s="136"/>
      <c r="Z397" s="136"/>
      <c r="AA397" s="136"/>
    </row>
    <row r="398" spans="1:27" s="73" customFormat="1" ht="18" hidden="1" customHeight="1" x14ac:dyDescent="0.25">
      <c r="A398" s="173">
        <f>'CLINs &amp; Ceiling Rates'!B185</f>
        <v>0</v>
      </c>
      <c r="B398" s="173">
        <f>'CLINs &amp; Ceiling Rates'!C185</f>
        <v>0</v>
      </c>
      <c r="C398" s="174" t="str">
        <f>'CLINs &amp; Ceiling Rates'!$G185</f>
        <v/>
      </c>
      <c r="D398" s="211">
        <f>IF('CLINs &amp; Ceiling Rates'!D414="",SUM('Labor Loading Matrix'!H398:AA398),SUM(E398:F398))</f>
        <v>0</v>
      </c>
      <c r="E398" s="175">
        <f>SUM(IF('CLINs &amp; Ceiling Rates'!$D$237="OPS",'Labor Loading Matrix'!H398,0),IF('CLINs &amp; Ceiling Rates'!$D$238="OPS",'Labor Loading Matrix'!I398,0),IF('CLINs &amp; Ceiling Rates'!$D$239="OPS",'Labor Loading Matrix'!J398,0),IF('CLINs &amp; Ceiling Rates'!$D$240="OPS",'Labor Loading Matrix'!K398,0),IF('CLINs &amp; Ceiling Rates'!$D$241="OPS",'Labor Loading Matrix'!L398,0),IF('CLINs &amp; Ceiling Rates'!$D$242="OPS",'Labor Loading Matrix'!M398,0),IF('CLINs &amp; Ceiling Rates'!$D$243="OPS",'Labor Loading Matrix'!N398,0),IF('CLINs &amp; Ceiling Rates'!$D$244="OPS",'Labor Loading Matrix'!O398,0),IF('CLINs &amp; Ceiling Rates'!$D$245="OPS",'Labor Loading Matrix'!P398,0),IF('CLINs &amp; Ceiling Rates'!$D$246="OPS",'Labor Loading Matrix'!Q398,0),IF('CLINs &amp; Ceiling Rates'!$D$247="OPS",'Labor Loading Matrix'!R398,0),IF('CLINs &amp; Ceiling Rates'!$D$248="OPS",'Labor Loading Matrix'!S398,0),IF('CLINs &amp; Ceiling Rates'!$D$249="OPS",'Labor Loading Matrix'!T398,0),IF('CLINs &amp; Ceiling Rates'!$D$250="OPS",'Labor Loading Matrix'!U398,0),IF('CLINs &amp; Ceiling Rates'!$D$251="OPS",'Labor Loading Matrix'!V398,0),IF('CLINs &amp; Ceiling Rates'!$D$252="OPS",'Labor Loading Matrix'!W398,0),IF('CLINs &amp; Ceiling Rates'!$D$253="OPS",'Labor Loading Matrix'!X398,0),IF('CLINs &amp; Ceiling Rates'!$D$254="OPS",'Labor Loading Matrix'!Y398,0),IF('CLINs &amp; Ceiling Rates'!$D$255="OPS",'Labor Loading Matrix'!Z398,0),IF('CLINs &amp; Ceiling Rates'!$D$256="OPS",'Labor Loading Matrix'!AA398,0))</f>
        <v>0</v>
      </c>
      <c r="F398" s="175">
        <f>SUM(IF('CLINs &amp; Ceiling Rates'!$D$237="F&amp;E",'Labor Loading Matrix'!H398,0),IF('CLINs &amp; Ceiling Rates'!$D$238="F&amp;E",'Labor Loading Matrix'!I398,0),IF('CLINs &amp; Ceiling Rates'!$D$239="F&amp;E",'Labor Loading Matrix'!J398,0),IF('CLINs &amp; Ceiling Rates'!$D$240="F&amp;E",'Labor Loading Matrix'!K398,0),IF('CLINs &amp; Ceiling Rates'!$D$241="F&amp;E",'Labor Loading Matrix'!L398,0),IF('CLINs &amp; Ceiling Rates'!$D$242="F&amp;E",'Labor Loading Matrix'!M398,0),IF('CLINs &amp; Ceiling Rates'!$D$243="F&amp;E",'Labor Loading Matrix'!N398,0),IF('CLINs &amp; Ceiling Rates'!$D$244="F&amp;E",'Labor Loading Matrix'!O398,0),IF('CLINs &amp; Ceiling Rates'!$D$245="F&amp;E",'Labor Loading Matrix'!P398,0),IF('CLINs &amp; Ceiling Rates'!$D$246="F&amp;E",'Labor Loading Matrix'!Q398,0),IF('CLINs &amp; Ceiling Rates'!$D$247="F&amp;E",'Labor Loading Matrix'!R398,0),IF('CLINs &amp; Ceiling Rates'!$D$248="F&amp;E",'Labor Loading Matrix'!S398,0),IF('CLINs &amp; Ceiling Rates'!$D$249="F&amp;E",'Labor Loading Matrix'!T398,0),IF('CLINs &amp; Ceiling Rates'!$D$250="F&amp;E",'Labor Loading Matrix'!U398,0),IF('CLINs &amp; Ceiling Rates'!$D$251="F&amp;E",'Labor Loading Matrix'!V398,0),IF('CLINs &amp; Ceiling Rates'!$D$252="F&amp;E",'Labor Loading Matrix'!W398,0),IF('CLINs &amp; Ceiling Rates'!$D$253="F&amp;E",'Labor Loading Matrix'!X398,0),IF('CLINs &amp; Ceiling Rates'!$D$254="F&amp;E",'Labor Loading Matrix'!Y398,0),IF('CLINs &amp; Ceiling Rates'!$D$255="F&amp;E",'Labor Loading Matrix'!Z398,0),IF('CLINs &amp; Ceiling Rates'!$D$256="F&amp;E",'Labor Loading Matrix'!AA398,0))</f>
        <v>0</v>
      </c>
      <c r="G398" s="175">
        <f>SUM(IF('CLINs &amp; Ceiling Rates'!$D$237="R&amp;D",'Labor Loading Matrix'!H398,0),IF('CLINs &amp; Ceiling Rates'!$D$238="R&amp;D",'Labor Loading Matrix'!I398,0),IF('CLINs &amp; Ceiling Rates'!$D$239="R&amp;D",'Labor Loading Matrix'!J398,0),IF('CLINs &amp; Ceiling Rates'!$D$240="R&amp;D",'Labor Loading Matrix'!K398,0),IF('CLINs &amp; Ceiling Rates'!$D$241="R&amp;D",'Labor Loading Matrix'!L398,0),IF('CLINs &amp; Ceiling Rates'!$D$242="R&amp;D",'Labor Loading Matrix'!M398,0),IF('CLINs &amp; Ceiling Rates'!$D$243="R&amp;D",'Labor Loading Matrix'!N398,0),IF('CLINs &amp; Ceiling Rates'!$D$244="R&amp;D",'Labor Loading Matrix'!O398,0),IF('CLINs &amp; Ceiling Rates'!$D$245="R&amp;D",'Labor Loading Matrix'!P398,0),IF('CLINs &amp; Ceiling Rates'!$D$246="R&amp;D",'Labor Loading Matrix'!Q398,0),IF('CLINs &amp; Ceiling Rates'!$D$247="R&amp;D",'Labor Loading Matrix'!R398,0),IF('CLINs &amp; Ceiling Rates'!$D$248="R&amp;D",'Labor Loading Matrix'!S398,0),IF('CLINs &amp; Ceiling Rates'!$D$249="R&amp;D",'Labor Loading Matrix'!T398,0),IF('CLINs &amp; Ceiling Rates'!$D$250="R&amp;D",'Labor Loading Matrix'!U398,0),IF('CLINs &amp; Ceiling Rates'!$D$251="R&amp;D",'Labor Loading Matrix'!V398,0),IF('CLINs &amp; Ceiling Rates'!$D$252="R&amp;D",'Labor Loading Matrix'!W398,0),IF('CLINs &amp; Ceiling Rates'!$D$253="R&amp;D",'Labor Loading Matrix'!X398,0),IF('CLINs &amp; Ceiling Rates'!$D$254="R&amp;D",'Labor Loading Matrix'!Y398,0),IF('CLINs &amp; Ceiling Rates'!$D$255="R&amp;D",'Labor Loading Matrix'!Z398,0),IF('CLINs &amp; Ceiling Rates'!$D$256="R&amp;D",'Labor Loading Matrix'!AA398,0))</f>
        <v>0</v>
      </c>
      <c r="H398" s="136"/>
      <c r="I398" s="136"/>
      <c r="J398" s="136"/>
      <c r="K398" s="136"/>
      <c r="L398" s="136"/>
      <c r="M398" s="136"/>
      <c r="N398" s="136"/>
      <c r="O398" s="136"/>
      <c r="P398" s="136"/>
      <c r="Q398" s="136"/>
      <c r="R398" s="136"/>
      <c r="S398" s="136"/>
      <c r="T398" s="136"/>
      <c r="U398" s="136"/>
      <c r="V398" s="136"/>
      <c r="W398" s="136"/>
      <c r="X398" s="136"/>
      <c r="Y398" s="136"/>
      <c r="Z398" s="136"/>
      <c r="AA398" s="136"/>
    </row>
    <row r="399" spans="1:27" s="73" customFormat="1" ht="18" hidden="1" customHeight="1" x14ac:dyDescent="0.25">
      <c r="A399" s="173">
        <f>'CLINs &amp; Ceiling Rates'!B186</f>
        <v>0</v>
      </c>
      <c r="B399" s="173">
        <f>'CLINs &amp; Ceiling Rates'!C186</f>
        <v>0</v>
      </c>
      <c r="C399" s="174" t="str">
        <f>'CLINs &amp; Ceiling Rates'!$G186</f>
        <v/>
      </c>
      <c r="D399" s="211">
        <f>IF('CLINs &amp; Ceiling Rates'!D415="",SUM('Labor Loading Matrix'!H399:AA399),SUM(E399:F399))</f>
        <v>0</v>
      </c>
      <c r="E399" s="175">
        <f>SUM(IF('CLINs &amp; Ceiling Rates'!$D$237="OPS",'Labor Loading Matrix'!H399,0),IF('CLINs &amp; Ceiling Rates'!$D$238="OPS",'Labor Loading Matrix'!I399,0),IF('CLINs &amp; Ceiling Rates'!$D$239="OPS",'Labor Loading Matrix'!J399,0),IF('CLINs &amp; Ceiling Rates'!$D$240="OPS",'Labor Loading Matrix'!K399,0),IF('CLINs &amp; Ceiling Rates'!$D$241="OPS",'Labor Loading Matrix'!L399,0),IF('CLINs &amp; Ceiling Rates'!$D$242="OPS",'Labor Loading Matrix'!M399,0),IF('CLINs &amp; Ceiling Rates'!$D$243="OPS",'Labor Loading Matrix'!N399,0),IF('CLINs &amp; Ceiling Rates'!$D$244="OPS",'Labor Loading Matrix'!O399,0),IF('CLINs &amp; Ceiling Rates'!$D$245="OPS",'Labor Loading Matrix'!P399,0),IF('CLINs &amp; Ceiling Rates'!$D$246="OPS",'Labor Loading Matrix'!Q399,0),IF('CLINs &amp; Ceiling Rates'!$D$247="OPS",'Labor Loading Matrix'!R399,0),IF('CLINs &amp; Ceiling Rates'!$D$248="OPS",'Labor Loading Matrix'!S399,0),IF('CLINs &amp; Ceiling Rates'!$D$249="OPS",'Labor Loading Matrix'!T399,0),IF('CLINs &amp; Ceiling Rates'!$D$250="OPS",'Labor Loading Matrix'!U399,0),IF('CLINs &amp; Ceiling Rates'!$D$251="OPS",'Labor Loading Matrix'!V399,0),IF('CLINs &amp; Ceiling Rates'!$D$252="OPS",'Labor Loading Matrix'!W399,0),IF('CLINs &amp; Ceiling Rates'!$D$253="OPS",'Labor Loading Matrix'!X399,0),IF('CLINs &amp; Ceiling Rates'!$D$254="OPS",'Labor Loading Matrix'!Y399,0),IF('CLINs &amp; Ceiling Rates'!$D$255="OPS",'Labor Loading Matrix'!Z399,0),IF('CLINs &amp; Ceiling Rates'!$D$256="OPS",'Labor Loading Matrix'!AA399,0))</f>
        <v>0</v>
      </c>
      <c r="F399" s="175">
        <f>SUM(IF('CLINs &amp; Ceiling Rates'!$D$237="F&amp;E",'Labor Loading Matrix'!H399,0),IF('CLINs &amp; Ceiling Rates'!$D$238="F&amp;E",'Labor Loading Matrix'!I399,0),IF('CLINs &amp; Ceiling Rates'!$D$239="F&amp;E",'Labor Loading Matrix'!J399,0),IF('CLINs &amp; Ceiling Rates'!$D$240="F&amp;E",'Labor Loading Matrix'!K399,0),IF('CLINs &amp; Ceiling Rates'!$D$241="F&amp;E",'Labor Loading Matrix'!L399,0),IF('CLINs &amp; Ceiling Rates'!$D$242="F&amp;E",'Labor Loading Matrix'!M399,0),IF('CLINs &amp; Ceiling Rates'!$D$243="F&amp;E",'Labor Loading Matrix'!N399,0),IF('CLINs &amp; Ceiling Rates'!$D$244="F&amp;E",'Labor Loading Matrix'!O399,0),IF('CLINs &amp; Ceiling Rates'!$D$245="F&amp;E",'Labor Loading Matrix'!P399,0),IF('CLINs &amp; Ceiling Rates'!$D$246="F&amp;E",'Labor Loading Matrix'!Q399,0),IF('CLINs &amp; Ceiling Rates'!$D$247="F&amp;E",'Labor Loading Matrix'!R399,0),IF('CLINs &amp; Ceiling Rates'!$D$248="F&amp;E",'Labor Loading Matrix'!S399,0),IF('CLINs &amp; Ceiling Rates'!$D$249="F&amp;E",'Labor Loading Matrix'!T399,0),IF('CLINs &amp; Ceiling Rates'!$D$250="F&amp;E",'Labor Loading Matrix'!U399,0),IF('CLINs &amp; Ceiling Rates'!$D$251="F&amp;E",'Labor Loading Matrix'!V399,0),IF('CLINs &amp; Ceiling Rates'!$D$252="F&amp;E",'Labor Loading Matrix'!W399,0),IF('CLINs &amp; Ceiling Rates'!$D$253="F&amp;E",'Labor Loading Matrix'!X399,0),IF('CLINs &amp; Ceiling Rates'!$D$254="F&amp;E",'Labor Loading Matrix'!Y399,0),IF('CLINs &amp; Ceiling Rates'!$D$255="F&amp;E",'Labor Loading Matrix'!Z399,0),IF('CLINs &amp; Ceiling Rates'!$D$256="F&amp;E",'Labor Loading Matrix'!AA399,0))</f>
        <v>0</v>
      </c>
      <c r="G399" s="175">
        <f>SUM(IF('CLINs &amp; Ceiling Rates'!$D$237="R&amp;D",'Labor Loading Matrix'!H399,0),IF('CLINs &amp; Ceiling Rates'!$D$238="R&amp;D",'Labor Loading Matrix'!I399,0),IF('CLINs &amp; Ceiling Rates'!$D$239="R&amp;D",'Labor Loading Matrix'!J399,0),IF('CLINs &amp; Ceiling Rates'!$D$240="R&amp;D",'Labor Loading Matrix'!K399,0),IF('CLINs &amp; Ceiling Rates'!$D$241="R&amp;D",'Labor Loading Matrix'!L399,0),IF('CLINs &amp; Ceiling Rates'!$D$242="R&amp;D",'Labor Loading Matrix'!M399,0),IF('CLINs &amp; Ceiling Rates'!$D$243="R&amp;D",'Labor Loading Matrix'!N399,0),IF('CLINs &amp; Ceiling Rates'!$D$244="R&amp;D",'Labor Loading Matrix'!O399,0),IF('CLINs &amp; Ceiling Rates'!$D$245="R&amp;D",'Labor Loading Matrix'!P399,0),IF('CLINs &amp; Ceiling Rates'!$D$246="R&amp;D",'Labor Loading Matrix'!Q399,0),IF('CLINs &amp; Ceiling Rates'!$D$247="R&amp;D",'Labor Loading Matrix'!R399,0),IF('CLINs &amp; Ceiling Rates'!$D$248="R&amp;D",'Labor Loading Matrix'!S399,0),IF('CLINs &amp; Ceiling Rates'!$D$249="R&amp;D",'Labor Loading Matrix'!T399,0),IF('CLINs &amp; Ceiling Rates'!$D$250="R&amp;D",'Labor Loading Matrix'!U399,0),IF('CLINs &amp; Ceiling Rates'!$D$251="R&amp;D",'Labor Loading Matrix'!V399,0),IF('CLINs &amp; Ceiling Rates'!$D$252="R&amp;D",'Labor Loading Matrix'!W399,0),IF('CLINs &amp; Ceiling Rates'!$D$253="R&amp;D",'Labor Loading Matrix'!X399,0),IF('CLINs &amp; Ceiling Rates'!$D$254="R&amp;D",'Labor Loading Matrix'!Y399,0),IF('CLINs &amp; Ceiling Rates'!$D$255="R&amp;D",'Labor Loading Matrix'!Z399,0),IF('CLINs &amp; Ceiling Rates'!$D$256="R&amp;D",'Labor Loading Matrix'!AA399,0))</f>
        <v>0</v>
      </c>
      <c r="H399" s="136"/>
      <c r="I399" s="136"/>
      <c r="J399" s="136"/>
      <c r="K399" s="136"/>
      <c r="L399" s="136"/>
      <c r="M399" s="136"/>
      <c r="N399" s="136"/>
      <c r="O399" s="136"/>
      <c r="P399" s="136"/>
      <c r="Q399" s="136"/>
      <c r="R399" s="136"/>
      <c r="S399" s="136"/>
      <c r="T399" s="136"/>
      <c r="U399" s="136"/>
      <c r="V399" s="136"/>
      <c r="W399" s="136"/>
      <c r="X399" s="136"/>
      <c r="Y399" s="136"/>
      <c r="Z399" s="136"/>
      <c r="AA399" s="136"/>
    </row>
    <row r="400" spans="1:27" s="73" customFormat="1" ht="18" hidden="1" customHeight="1" x14ac:dyDescent="0.25">
      <c r="A400" s="173">
        <f>'CLINs &amp; Ceiling Rates'!B187</f>
        <v>0</v>
      </c>
      <c r="B400" s="173">
        <f>'CLINs &amp; Ceiling Rates'!C187</f>
        <v>0</v>
      </c>
      <c r="C400" s="174" t="str">
        <f>'CLINs &amp; Ceiling Rates'!$G187</f>
        <v/>
      </c>
      <c r="D400" s="211">
        <f>IF('CLINs &amp; Ceiling Rates'!D416="",SUM('Labor Loading Matrix'!H400:AA400),SUM(E400:F400))</f>
        <v>0</v>
      </c>
      <c r="E400" s="175">
        <f>SUM(IF('CLINs &amp; Ceiling Rates'!$D$237="OPS",'Labor Loading Matrix'!H400,0),IF('CLINs &amp; Ceiling Rates'!$D$238="OPS",'Labor Loading Matrix'!I400,0),IF('CLINs &amp; Ceiling Rates'!$D$239="OPS",'Labor Loading Matrix'!J400,0),IF('CLINs &amp; Ceiling Rates'!$D$240="OPS",'Labor Loading Matrix'!K400,0),IF('CLINs &amp; Ceiling Rates'!$D$241="OPS",'Labor Loading Matrix'!L400,0),IF('CLINs &amp; Ceiling Rates'!$D$242="OPS",'Labor Loading Matrix'!M400,0),IF('CLINs &amp; Ceiling Rates'!$D$243="OPS",'Labor Loading Matrix'!N400,0),IF('CLINs &amp; Ceiling Rates'!$D$244="OPS",'Labor Loading Matrix'!O400,0),IF('CLINs &amp; Ceiling Rates'!$D$245="OPS",'Labor Loading Matrix'!P400,0),IF('CLINs &amp; Ceiling Rates'!$D$246="OPS",'Labor Loading Matrix'!Q400,0),IF('CLINs &amp; Ceiling Rates'!$D$247="OPS",'Labor Loading Matrix'!R400,0),IF('CLINs &amp; Ceiling Rates'!$D$248="OPS",'Labor Loading Matrix'!S400,0),IF('CLINs &amp; Ceiling Rates'!$D$249="OPS",'Labor Loading Matrix'!T400,0),IF('CLINs &amp; Ceiling Rates'!$D$250="OPS",'Labor Loading Matrix'!U400,0),IF('CLINs &amp; Ceiling Rates'!$D$251="OPS",'Labor Loading Matrix'!V400,0),IF('CLINs &amp; Ceiling Rates'!$D$252="OPS",'Labor Loading Matrix'!W400,0),IF('CLINs &amp; Ceiling Rates'!$D$253="OPS",'Labor Loading Matrix'!X400,0),IF('CLINs &amp; Ceiling Rates'!$D$254="OPS",'Labor Loading Matrix'!Y400,0),IF('CLINs &amp; Ceiling Rates'!$D$255="OPS",'Labor Loading Matrix'!Z400,0),IF('CLINs &amp; Ceiling Rates'!$D$256="OPS",'Labor Loading Matrix'!AA400,0))</f>
        <v>0</v>
      </c>
      <c r="F400" s="175">
        <f>SUM(IF('CLINs &amp; Ceiling Rates'!$D$237="F&amp;E",'Labor Loading Matrix'!H400,0),IF('CLINs &amp; Ceiling Rates'!$D$238="F&amp;E",'Labor Loading Matrix'!I400,0),IF('CLINs &amp; Ceiling Rates'!$D$239="F&amp;E",'Labor Loading Matrix'!J400,0),IF('CLINs &amp; Ceiling Rates'!$D$240="F&amp;E",'Labor Loading Matrix'!K400,0),IF('CLINs &amp; Ceiling Rates'!$D$241="F&amp;E",'Labor Loading Matrix'!L400,0),IF('CLINs &amp; Ceiling Rates'!$D$242="F&amp;E",'Labor Loading Matrix'!M400,0),IF('CLINs &amp; Ceiling Rates'!$D$243="F&amp;E",'Labor Loading Matrix'!N400,0),IF('CLINs &amp; Ceiling Rates'!$D$244="F&amp;E",'Labor Loading Matrix'!O400,0),IF('CLINs &amp; Ceiling Rates'!$D$245="F&amp;E",'Labor Loading Matrix'!P400,0),IF('CLINs &amp; Ceiling Rates'!$D$246="F&amp;E",'Labor Loading Matrix'!Q400,0),IF('CLINs &amp; Ceiling Rates'!$D$247="F&amp;E",'Labor Loading Matrix'!R400,0),IF('CLINs &amp; Ceiling Rates'!$D$248="F&amp;E",'Labor Loading Matrix'!S400,0),IF('CLINs &amp; Ceiling Rates'!$D$249="F&amp;E",'Labor Loading Matrix'!T400,0),IF('CLINs &amp; Ceiling Rates'!$D$250="F&amp;E",'Labor Loading Matrix'!U400,0),IF('CLINs &amp; Ceiling Rates'!$D$251="F&amp;E",'Labor Loading Matrix'!V400,0),IF('CLINs &amp; Ceiling Rates'!$D$252="F&amp;E",'Labor Loading Matrix'!W400,0),IF('CLINs &amp; Ceiling Rates'!$D$253="F&amp;E",'Labor Loading Matrix'!X400,0),IF('CLINs &amp; Ceiling Rates'!$D$254="F&amp;E",'Labor Loading Matrix'!Y400,0),IF('CLINs &amp; Ceiling Rates'!$D$255="F&amp;E",'Labor Loading Matrix'!Z400,0),IF('CLINs &amp; Ceiling Rates'!$D$256="F&amp;E",'Labor Loading Matrix'!AA400,0))</f>
        <v>0</v>
      </c>
      <c r="G400" s="175">
        <f>SUM(IF('CLINs &amp; Ceiling Rates'!$D$237="R&amp;D",'Labor Loading Matrix'!H400,0),IF('CLINs &amp; Ceiling Rates'!$D$238="R&amp;D",'Labor Loading Matrix'!I400,0),IF('CLINs &amp; Ceiling Rates'!$D$239="R&amp;D",'Labor Loading Matrix'!J400,0),IF('CLINs &amp; Ceiling Rates'!$D$240="R&amp;D",'Labor Loading Matrix'!K400,0),IF('CLINs &amp; Ceiling Rates'!$D$241="R&amp;D",'Labor Loading Matrix'!L400,0),IF('CLINs &amp; Ceiling Rates'!$D$242="R&amp;D",'Labor Loading Matrix'!M400,0),IF('CLINs &amp; Ceiling Rates'!$D$243="R&amp;D",'Labor Loading Matrix'!N400,0),IF('CLINs &amp; Ceiling Rates'!$D$244="R&amp;D",'Labor Loading Matrix'!O400,0),IF('CLINs &amp; Ceiling Rates'!$D$245="R&amp;D",'Labor Loading Matrix'!P400,0),IF('CLINs &amp; Ceiling Rates'!$D$246="R&amp;D",'Labor Loading Matrix'!Q400,0),IF('CLINs &amp; Ceiling Rates'!$D$247="R&amp;D",'Labor Loading Matrix'!R400,0),IF('CLINs &amp; Ceiling Rates'!$D$248="R&amp;D",'Labor Loading Matrix'!S400,0),IF('CLINs &amp; Ceiling Rates'!$D$249="R&amp;D",'Labor Loading Matrix'!T400,0),IF('CLINs &amp; Ceiling Rates'!$D$250="R&amp;D",'Labor Loading Matrix'!U400,0),IF('CLINs &amp; Ceiling Rates'!$D$251="R&amp;D",'Labor Loading Matrix'!V400,0),IF('CLINs &amp; Ceiling Rates'!$D$252="R&amp;D",'Labor Loading Matrix'!W400,0),IF('CLINs &amp; Ceiling Rates'!$D$253="R&amp;D",'Labor Loading Matrix'!X400,0),IF('CLINs &amp; Ceiling Rates'!$D$254="R&amp;D",'Labor Loading Matrix'!Y400,0),IF('CLINs &amp; Ceiling Rates'!$D$255="R&amp;D",'Labor Loading Matrix'!Z400,0),IF('CLINs &amp; Ceiling Rates'!$D$256="R&amp;D",'Labor Loading Matrix'!AA400,0))</f>
        <v>0</v>
      </c>
      <c r="H400" s="136"/>
      <c r="I400" s="136"/>
      <c r="J400" s="136"/>
      <c r="K400" s="136"/>
      <c r="L400" s="136"/>
      <c r="M400" s="136"/>
      <c r="N400" s="136"/>
      <c r="O400" s="136"/>
      <c r="P400" s="136"/>
      <c r="Q400" s="136"/>
      <c r="R400" s="136"/>
      <c r="S400" s="136"/>
      <c r="T400" s="136"/>
      <c r="U400" s="136"/>
      <c r="V400" s="136"/>
      <c r="W400" s="136"/>
      <c r="X400" s="136"/>
      <c r="Y400" s="136"/>
      <c r="Z400" s="136"/>
      <c r="AA400" s="136"/>
    </row>
    <row r="401" spans="1:27" s="73" customFormat="1" ht="18" hidden="1" customHeight="1" x14ac:dyDescent="0.25">
      <c r="A401" s="173">
        <f>'CLINs &amp; Ceiling Rates'!B188</f>
        <v>0</v>
      </c>
      <c r="B401" s="173">
        <f>'CLINs &amp; Ceiling Rates'!C188</f>
        <v>0</v>
      </c>
      <c r="C401" s="174" t="str">
        <f>'CLINs &amp; Ceiling Rates'!$G188</f>
        <v/>
      </c>
      <c r="D401" s="211">
        <f>IF('CLINs &amp; Ceiling Rates'!D417="",SUM('Labor Loading Matrix'!H401:AA401),SUM(E401:F401))</f>
        <v>0</v>
      </c>
      <c r="E401" s="175">
        <f>SUM(IF('CLINs &amp; Ceiling Rates'!$D$237="OPS",'Labor Loading Matrix'!H401,0),IF('CLINs &amp; Ceiling Rates'!$D$238="OPS",'Labor Loading Matrix'!I401,0),IF('CLINs &amp; Ceiling Rates'!$D$239="OPS",'Labor Loading Matrix'!J401,0),IF('CLINs &amp; Ceiling Rates'!$D$240="OPS",'Labor Loading Matrix'!K401,0),IF('CLINs &amp; Ceiling Rates'!$D$241="OPS",'Labor Loading Matrix'!L401,0),IF('CLINs &amp; Ceiling Rates'!$D$242="OPS",'Labor Loading Matrix'!M401,0),IF('CLINs &amp; Ceiling Rates'!$D$243="OPS",'Labor Loading Matrix'!N401,0),IF('CLINs &amp; Ceiling Rates'!$D$244="OPS",'Labor Loading Matrix'!O401,0),IF('CLINs &amp; Ceiling Rates'!$D$245="OPS",'Labor Loading Matrix'!P401,0),IF('CLINs &amp; Ceiling Rates'!$D$246="OPS",'Labor Loading Matrix'!Q401,0),IF('CLINs &amp; Ceiling Rates'!$D$247="OPS",'Labor Loading Matrix'!R401,0),IF('CLINs &amp; Ceiling Rates'!$D$248="OPS",'Labor Loading Matrix'!S401,0),IF('CLINs &amp; Ceiling Rates'!$D$249="OPS",'Labor Loading Matrix'!T401,0),IF('CLINs &amp; Ceiling Rates'!$D$250="OPS",'Labor Loading Matrix'!U401,0),IF('CLINs &amp; Ceiling Rates'!$D$251="OPS",'Labor Loading Matrix'!V401,0),IF('CLINs &amp; Ceiling Rates'!$D$252="OPS",'Labor Loading Matrix'!W401,0),IF('CLINs &amp; Ceiling Rates'!$D$253="OPS",'Labor Loading Matrix'!X401,0),IF('CLINs &amp; Ceiling Rates'!$D$254="OPS",'Labor Loading Matrix'!Y401,0),IF('CLINs &amp; Ceiling Rates'!$D$255="OPS",'Labor Loading Matrix'!Z401,0),IF('CLINs &amp; Ceiling Rates'!$D$256="OPS",'Labor Loading Matrix'!AA401,0))</f>
        <v>0</v>
      </c>
      <c r="F401" s="175">
        <f>SUM(IF('CLINs &amp; Ceiling Rates'!$D$237="F&amp;E",'Labor Loading Matrix'!H401,0),IF('CLINs &amp; Ceiling Rates'!$D$238="F&amp;E",'Labor Loading Matrix'!I401,0),IF('CLINs &amp; Ceiling Rates'!$D$239="F&amp;E",'Labor Loading Matrix'!J401,0),IF('CLINs &amp; Ceiling Rates'!$D$240="F&amp;E",'Labor Loading Matrix'!K401,0),IF('CLINs &amp; Ceiling Rates'!$D$241="F&amp;E",'Labor Loading Matrix'!L401,0),IF('CLINs &amp; Ceiling Rates'!$D$242="F&amp;E",'Labor Loading Matrix'!M401,0),IF('CLINs &amp; Ceiling Rates'!$D$243="F&amp;E",'Labor Loading Matrix'!N401,0),IF('CLINs &amp; Ceiling Rates'!$D$244="F&amp;E",'Labor Loading Matrix'!O401,0),IF('CLINs &amp; Ceiling Rates'!$D$245="F&amp;E",'Labor Loading Matrix'!P401,0),IF('CLINs &amp; Ceiling Rates'!$D$246="F&amp;E",'Labor Loading Matrix'!Q401,0),IF('CLINs &amp; Ceiling Rates'!$D$247="F&amp;E",'Labor Loading Matrix'!R401,0),IF('CLINs &amp; Ceiling Rates'!$D$248="F&amp;E",'Labor Loading Matrix'!S401,0),IF('CLINs &amp; Ceiling Rates'!$D$249="F&amp;E",'Labor Loading Matrix'!T401,0),IF('CLINs &amp; Ceiling Rates'!$D$250="F&amp;E",'Labor Loading Matrix'!U401,0),IF('CLINs &amp; Ceiling Rates'!$D$251="F&amp;E",'Labor Loading Matrix'!V401,0),IF('CLINs &amp; Ceiling Rates'!$D$252="F&amp;E",'Labor Loading Matrix'!W401,0),IF('CLINs &amp; Ceiling Rates'!$D$253="F&amp;E",'Labor Loading Matrix'!X401,0),IF('CLINs &amp; Ceiling Rates'!$D$254="F&amp;E",'Labor Loading Matrix'!Y401,0),IF('CLINs &amp; Ceiling Rates'!$D$255="F&amp;E",'Labor Loading Matrix'!Z401,0),IF('CLINs &amp; Ceiling Rates'!$D$256="F&amp;E",'Labor Loading Matrix'!AA401,0))</f>
        <v>0</v>
      </c>
      <c r="G401" s="175">
        <f>SUM(IF('CLINs &amp; Ceiling Rates'!$D$237="R&amp;D",'Labor Loading Matrix'!H401,0),IF('CLINs &amp; Ceiling Rates'!$D$238="R&amp;D",'Labor Loading Matrix'!I401,0),IF('CLINs &amp; Ceiling Rates'!$D$239="R&amp;D",'Labor Loading Matrix'!J401,0),IF('CLINs &amp; Ceiling Rates'!$D$240="R&amp;D",'Labor Loading Matrix'!K401,0),IF('CLINs &amp; Ceiling Rates'!$D$241="R&amp;D",'Labor Loading Matrix'!L401,0),IF('CLINs &amp; Ceiling Rates'!$D$242="R&amp;D",'Labor Loading Matrix'!M401,0),IF('CLINs &amp; Ceiling Rates'!$D$243="R&amp;D",'Labor Loading Matrix'!N401,0),IF('CLINs &amp; Ceiling Rates'!$D$244="R&amp;D",'Labor Loading Matrix'!O401,0),IF('CLINs &amp; Ceiling Rates'!$D$245="R&amp;D",'Labor Loading Matrix'!P401,0),IF('CLINs &amp; Ceiling Rates'!$D$246="R&amp;D",'Labor Loading Matrix'!Q401,0),IF('CLINs &amp; Ceiling Rates'!$D$247="R&amp;D",'Labor Loading Matrix'!R401,0),IF('CLINs &amp; Ceiling Rates'!$D$248="R&amp;D",'Labor Loading Matrix'!S401,0),IF('CLINs &amp; Ceiling Rates'!$D$249="R&amp;D",'Labor Loading Matrix'!T401,0),IF('CLINs &amp; Ceiling Rates'!$D$250="R&amp;D",'Labor Loading Matrix'!U401,0),IF('CLINs &amp; Ceiling Rates'!$D$251="R&amp;D",'Labor Loading Matrix'!V401,0),IF('CLINs &amp; Ceiling Rates'!$D$252="R&amp;D",'Labor Loading Matrix'!W401,0),IF('CLINs &amp; Ceiling Rates'!$D$253="R&amp;D",'Labor Loading Matrix'!X401,0),IF('CLINs &amp; Ceiling Rates'!$D$254="R&amp;D",'Labor Loading Matrix'!Y401,0),IF('CLINs &amp; Ceiling Rates'!$D$255="R&amp;D",'Labor Loading Matrix'!Z401,0),IF('CLINs &amp; Ceiling Rates'!$D$256="R&amp;D",'Labor Loading Matrix'!AA401,0))</f>
        <v>0</v>
      </c>
      <c r="H401" s="136"/>
      <c r="I401" s="136"/>
      <c r="J401" s="136"/>
      <c r="K401" s="136"/>
      <c r="L401" s="136"/>
      <c r="M401" s="136"/>
      <c r="N401" s="136"/>
      <c r="O401" s="136"/>
      <c r="P401" s="136"/>
      <c r="Q401" s="136"/>
      <c r="R401" s="136"/>
      <c r="S401" s="136"/>
      <c r="T401" s="136"/>
      <c r="U401" s="136"/>
      <c r="V401" s="136"/>
      <c r="W401" s="136"/>
      <c r="X401" s="136"/>
      <c r="Y401" s="136"/>
      <c r="Z401" s="136"/>
      <c r="AA401" s="136"/>
    </row>
    <row r="402" spans="1:27" s="73" customFormat="1" ht="18" hidden="1" customHeight="1" x14ac:dyDescent="0.25">
      <c r="A402" s="173">
        <f>'CLINs &amp; Ceiling Rates'!B189</f>
        <v>0</v>
      </c>
      <c r="B402" s="173">
        <f>'CLINs &amp; Ceiling Rates'!C189</f>
        <v>0</v>
      </c>
      <c r="C402" s="174" t="str">
        <f>'CLINs &amp; Ceiling Rates'!$G189</f>
        <v/>
      </c>
      <c r="D402" s="211">
        <f>IF('CLINs &amp; Ceiling Rates'!D418="",SUM('Labor Loading Matrix'!H402:AA402),SUM(E402:F402))</f>
        <v>0</v>
      </c>
      <c r="E402" s="175">
        <f>SUM(IF('CLINs &amp; Ceiling Rates'!$D$237="OPS",'Labor Loading Matrix'!H402,0),IF('CLINs &amp; Ceiling Rates'!$D$238="OPS",'Labor Loading Matrix'!I402,0),IF('CLINs &amp; Ceiling Rates'!$D$239="OPS",'Labor Loading Matrix'!J402,0),IF('CLINs &amp; Ceiling Rates'!$D$240="OPS",'Labor Loading Matrix'!K402,0),IF('CLINs &amp; Ceiling Rates'!$D$241="OPS",'Labor Loading Matrix'!L402,0),IF('CLINs &amp; Ceiling Rates'!$D$242="OPS",'Labor Loading Matrix'!M402,0),IF('CLINs &amp; Ceiling Rates'!$D$243="OPS",'Labor Loading Matrix'!N402,0),IF('CLINs &amp; Ceiling Rates'!$D$244="OPS",'Labor Loading Matrix'!O402,0),IF('CLINs &amp; Ceiling Rates'!$D$245="OPS",'Labor Loading Matrix'!P402,0),IF('CLINs &amp; Ceiling Rates'!$D$246="OPS",'Labor Loading Matrix'!Q402,0),IF('CLINs &amp; Ceiling Rates'!$D$247="OPS",'Labor Loading Matrix'!R402,0),IF('CLINs &amp; Ceiling Rates'!$D$248="OPS",'Labor Loading Matrix'!S402,0),IF('CLINs &amp; Ceiling Rates'!$D$249="OPS",'Labor Loading Matrix'!T402,0),IF('CLINs &amp; Ceiling Rates'!$D$250="OPS",'Labor Loading Matrix'!U402,0),IF('CLINs &amp; Ceiling Rates'!$D$251="OPS",'Labor Loading Matrix'!V402,0),IF('CLINs &amp; Ceiling Rates'!$D$252="OPS",'Labor Loading Matrix'!W402,0),IF('CLINs &amp; Ceiling Rates'!$D$253="OPS",'Labor Loading Matrix'!X402,0),IF('CLINs &amp; Ceiling Rates'!$D$254="OPS",'Labor Loading Matrix'!Y402,0),IF('CLINs &amp; Ceiling Rates'!$D$255="OPS",'Labor Loading Matrix'!Z402,0),IF('CLINs &amp; Ceiling Rates'!$D$256="OPS",'Labor Loading Matrix'!AA402,0))</f>
        <v>0</v>
      </c>
      <c r="F402" s="175">
        <f>SUM(IF('CLINs &amp; Ceiling Rates'!$D$237="F&amp;E",'Labor Loading Matrix'!H402,0),IF('CLINs &amp; Ceiling Rates'!$D$238="F&amp;E",'Labor Loading Matrix'!I402,0),IF('CLINs &amp; Ceiling Rates'!$D$239="F&amp;E",'Labor Loading Matrix'!J402,0),IF('CLINs &amp; Ceiling Rates'!$D$240="F&amp;E",'Labor Loading Matrix'!K402,0),IF('CLINs &amp; Ceiling Rates'!$D$241="F&amp;E",'Labor Loading Matrix'!L402,0),IF('CLINs &amp; Ceiling Rates'!$D$242="F&amp;E",'Labor Loading Matrix'!M402,0),IF('CLINs &amp; Ceiling Rates'!$D$243="F&amp;E",'Labor Loading Matrix'!N402,0),IF('CLINs &amp; Ceiling Rates'!$D$244="F&amp;E",'Labor Loading Matrix'!O402,0),IF('CLINs &amp; Ceiling Rates'!$D$245="F&amp;E",'Labor Loading Matrix'!P402,0),IF('CLINs &amp; Ceiling Rates'!$D$246="F&amp;E",'Labor Loading Matrix'!Q402,0),IF('CLINs &amp; Ceiling Rates'!$D$247="F&amp;E",'Labor Loading Matrix'!R402,0),IF('CLINs &amp; Ceiling Rates'!$D$248="F&amp;E",'Labor Loading Matrix'!S402,0),IF('CLINs &amp; Ceiling Rates'!$D$249="F&amp;E",'Labor Loading Matrix'!T402,0),IF('CLINs &amp; Ceiling Rates'!$D$250="F&amp;E",'Labor Loading Matrix'!U402,0),IF('CLINs &amp; Ceiling Rates'!$D$251="F&amp;E",'Labor Loading Matrix'!V402,0),IF('CLINs &amp; Ceiling Rates'!$D$252="F&amp;E",'Labor Loading Matrix'!W402,0),IF('CLINs &amp; Ceiling Rates'!$D$253="F&amp;E",'Labor Loading Matrix'!X402,0),IF('CLINs &amp; Ceiling Rates'!$D$254="F&amp;E",'Labor Loading Matrix'!Y402,0),IF('CLINs &amp; Ceiling Rates'!$D$255="F&amp;E",'Labor Loading Matrix'!Z402,0),IF('CLINs &amp; Ceiling Rates'!$D$256="F&amp;E",'Labor Loading Matrix'!AA402,0))</f>
        <v>0</v>
      </c>
      <c r="G402" s="175">
        <f>SUM(IF('CLINs &amp; Ceiling Rates'!$D$237="R&amp;D",'Labor Loading Matrix'!H402,0),IF('CLINs &amp; Ceiling Rates'!$D$238="R&amp;D",'Labor Loading Matrix'!I402,0),IF('CLINs &amp; Ceiling Rates'!$D$239="R&amp;D",'Labor Loading Matrix'!J402,0),IF('CLINs &amp; Ceiling Rates'!$D$240="R&amp;D",'Labor Loading Matrix'!K402,0),IF('CLINs &amp; Ceiling Rates'!$D$241="R&amp;D",'Labor Loading Matrix'!L402,0),IF('CLINs &amp; Ceiling Rates'!$D$242="R&amp;D",'Labor Loading Matrix'!M402,0),IF('CLINs &amp; Ceiling Rates'!$D$243="R&amp;D",'Labor Loading Matrix'!N402,0),IF('CLINs &amp; Ceiling Rates'!$D$244="R&amp;D",'Labor Loading Matrix'!O402,0),IF('CLINs &amp; Ceiling Rates'!$D$245="R&amp;D",'Labor Loading Matrix'!P402,0),IF('CLINs &amp; Ceiling Rates'!$D$246="R&amp;D",'Labor Loading Matrix'!Q402,0),IF('CLINs &amp; Ceiling Rates'!$D$247="R&amp;D",'Labor Loading Matrix'!R402,0),IF('CLINs &amp; Ceiling Rates'!$D$248="R&amp;D",'Labor Loading Matrix'!S402,0),IF('CLINs &amp; Ceiling Rates'!$D$249="R&amp;D",'Labor Loading Matrix'!T402,0),IF('CLINs &amp; Ceiling Rates'!$D$250="R&amp;D",'Labor Loading Matrix'!U402,0),IF('CLINs &amp; Ceiling Rates'!$D$251="R&amp;D",'Labor Loading Matrix'!V402,0),IF('CLINs &amp; Ceiling Rates'!$D$252="R&amp;D",'Labor Loading Matrix'!W402,0),IF('CLINs &amp; Ceiling Rates'!$D$253="R&amp;D",'Labor Loading Matrix'!X402,0),IF('CLINs &amp; Ceiling Rates'!$D$254="R&amp;D",'Labor Loading Matrix'!Y402,0),IF('CLINs &amp; Ceiling Rates'!$D$255="R&amp;D",'Labor Loading Matrix'!Z402,0),IF('CLINs &amp; Ceiling Rates'!$D$256="R&amp;D",'Labor Loading Matrix'!AA402,0))</f>
        <v>0</v>
      </c>
      <c r="H402" s="136"/>
      <c r="I402" s="136"/>
      <c r="J402" s="136"/>
      <c r="K402" s="136"/>
      <c r="L402" s="136"/>
      <c r="M402" s="136"/>
      <c r="N402" s="136"/>
      <c r="O402" s="136"/>
      <c r="P402" s="136"/>
      <c r="Q402" s="136"/>
      <c r="R402" s="136"/>
      <c r="S402" s="136"/>
      <c r="T402" s="136"/>
      <c r="U402" s="136"/>
      <c r="V402" s="136"/>
      <c r="W402" s="136"/>
      <c r="X402" s="136"/>
      <c r="Y402" s="136"/>
      <c r="Z402" s="136"/>
      <c r="AA402" s="136"/>
    </row>
    <row r="403" spans="1:27" s="73" customFormat="1" ht="18" hidden="1" customHeight="1" x14ac:dyDescent="0.25">
      <c r="A403" s="173">
        <f>'CLINs &amp; Ceiling Rates'!B190</f>
        <v>0</v>
      </c>
      <c r="B403" s="173">
        <f>'CLINs &amp; Ceiling Rates'!C190</f>
        <v>0</v>
      </c>
      <c r="C403" s="174" t="str">
        <f>'CLINs &amp; Ceiling Rates'!$G190</f>
        <v/>
      </c>
      <c r="D403" s="211">
        <f>IF('CLINs &amp; Ceiling Rates'!D419="",SUM('Labor Loading Matrix'!H403:AA403),SUM(E403:F403))</f>
        <v>0</v>
      </c>
      <c r="E403" s="175">
        <f>SUM(IF('CLINs &amp; Ceiling Rates'!$D$237="OPS",'Labor Loading Matrix'!H403,0),IF('CLINs &amp; Ceiling Rates'!$D$238="OPS",'Labor Loading Matrix'!I403,0),IF('CLINs &amp; Ceiling Rates'!$D$239="OPS",'Labor Loading Matrix'!J403,0),IF('CLINs &amp; Ceiling Rates'!$D$240="OPS",'Labor Loading Matrix'!K403,0),IF('CLINs &amp; Ceiling Rates'!$D$241="OPS",'Labor Loading Matrix'!L403,0),IF('CLINs &amp; Ceiling Rates'!$D$242="OPS",'Labor Loading Matrix'!M403,0),IF('CLINs &amp; Ceiling Rates'!$D$243="OPS",'Labor Loading Matrix'!N403,0),IF('CLINs &amp; Ceiling Rates'!$D$244="OPS",'Labor Loading Matrix'!O403,0),IF('CLINs &amp; Ceiling Rates'!$D$245="OPS",'Labor Loading Matrix'!P403,0),IF('CLINs &amp; Ceiling Rates'!$D$246="OPS",'Labor Loading Matrix'!Q403,0),IF('CLINs &amp; Ceiling Rates'!$D$247="OPS",'Labor Loading Matrix'!R403,0),IF('CLINs &amp; Ceiling Rates'!$D$248="OPS",'Labor Loading Matrix'!S403,0),IF('CLINs &amp; Ceiling Rates'!$D$249="OPS",'Labor Loading Matrix'!T403,0),IF('CLINs &amp; Ceiling Rates'!$D$250="OPS",'Labor Loading Matrix'!U403,0),IF('CLINs &amp; Ceiling Rates'!$D$251="OPS",'Labor Loading Matrix'!V403,0),IF('CLINs &amp; Ceiling Rates'!$D$252="OPS",'Labor Loading Matrix'!W403,0),IF('CLINs &amp; Ceiling Rates'!$D$253="OPS",'Labor Loading Matrix'!X403,0),IF('CLINs &amp; Ceiling Rates'!$D$254="OPS",'Labor Loading Matrix'!Y403,0),IF('CLINs &amp; Ceiling Rates'!$D$255="OPS",'Labor Loading Matrix'!Z403,0),IF('CLINs &amp; Ceiling Rates'!$D$256="OPS",'Labor Loading Matrix'!AA403,0))</f>
        <v>0</v>
      </c>
      <c r="F403" s="175">
        <f>SUM(IF('CLINs &amp; Ceiling Rates'!$D$237="F&amp;E",'Labor Loading Matrix'!H403,0),IF('CLINs &amp; Ceiling Rates'!$D$238="F&amp;E",'Labor Loading Matrix'!I403,0),IF('CLINs &amp; Ceiling Rates'!$D$239="F&amp;E",'Labor Loading Matrix'!J403,0),IF('CLINs &amp; Ceiling Rates'!$D$240="F&amp;E",'Labor Loading Matrix'!K403,0),IF('CLINs &amp; Ceiling Rates'!$D$241="F&amp;E",'Labor Loading Matrix'!L403,0),IF('CLINs &amp; Ceiling Rates'!$D$242="F&amp;E",'Labor Loading Matrix'!M403,0),IF('CLINs &amp; Ceiling Rates'!$D$243="F&amp;E",'Labor Loading Matrix'!N403,0),IF('CLINs &amp; Ceiling Rates'!$D$244="F&amp;E",'Labor Loading Matrix'!O403,0),IF('CLINs &amp; Ceiling Rates'!$D$245="F&amp;E",'Labor Loading Matrix'!P403,0),IF('CLINs &amp; Ceiling Rates'!$D$246="F&amp;E",'Labor Loading Matrix'!Q403,0),IF('CLINs &amp; Ceiling Rates'!$D$247="F&amp;E",'Labor Loading Matrix'!R403,0),IF('CLINs &amp; Ceiling Rates'!$D$248="F&amp;E",'Labor Loading Matrix'!S403,0),IF('CLINs &amp; Ceiling Rates'!$D$249="F&amp;E",'Labor Loading Matrix'!T403,0),IF('CLINs &amp; Ceiling Rates'!$D$250="F&amp;E",'Labor Loading Matrix'!U403,0),IF('CLINs &amp; Ceiling Rates'!$D$251="F&amp;E",'Labor Loading Matrix'!V403,0),IF('CLINs &amp; Ceiling Rates'!$D$252="F&amp;E",'Labor Loading Matrix'!W403,0),IF('CLINs &amp; Ceiling Rates'!$D$253="F&amp;E",'Labor Loading Matrix'!X403,0),IF('CLINs &amp; Ceiling Rates'!$D$254="F&amp;E",'Labor Loading Matrix'!Y403,0),IF('CLINs &amp; Ceiling Rates'!$D$255="F&amp;E",'Labor Loading Matrix'!Z403,0),IF('CLINs &amp; Ceiling Rates'!$D$256="F&amp;E",'Labor Loading Matrix'!AA403,0))</f>
        <v>0</v>
      </c>
      <c r="G403" s="175">
        <f>SUM(IF('CLINs &amp; Ceiling Rates'!$D$237="R&amp;D",'Labor Loading Matrix'!H403,0),IF('CLINs &amp; Ceiling Rates'!$D$238="R&amp;D",'Labor Loading Matrix'!I403,0),IF('CLINs &amp; Ceiling Rates'!$D$239="R&amp;D",'Labor Loading Matrix'!J403,0),IF('CLINs &amp; Ceiling Rates'!$D$240="R&amp;D",'Labor Loading Matrix'!K403,0),IF('CLINs &amp; Ceiling Rates'!$D$241="R&amp;D",'Labor Loading Matrix'!L403,0),IF('CLINs &amp; Ceiling Rates'!$D$242="R&amp;D",'Labor Loading Matrix'!M403,0),IF('CLINs &amp; Ceiling Rates'!$D$243="R&amp;D",'Labor Loading Matrix'!N403,0),IF('CLINs &amp; Ceiling Rates'!$D$244="R&amp;D",'Labor Loading Matrix'!O403,0),IF('CLINs &amp; Ceiling Rates'!$D$245="R&amp;D",'Labor Loading Matrix'!P403,0),IF('CLINs &amp; Ceiling Rates'!$D$246="R&amp;D",'Labor Loading Matrix'!Q403,0),IF('CLINs &amp; Ceiling Rates'!$D$247="R&amp;D",'Labor Loading Matrix'!R403,0),IF('CLINs &amp; Ceiling Rates'!$D$248="R&amp;D",'Labor Loading Matrix'!S403,0),IF('CLINs &amp; Ceiling Rates'!$D$249="R&amp;D",'Labor Loading Matrix'!T403,0),IF('CLINs &amp; Ceiling Rates'!$D$250="R&amp;D",'Labor Loading Matrix'!U403,0),IF('CLINs &amp; Ceiling Rates'!$D$251="R&amp;D",'Labor Loading Matrix'!V403,0),IF('CLINs &amp; Ceiling Rates'!$D$252="R&amp;D",'Labor Loading Matrix'!W403,0),IF('CLINs &amp; Ceiling Rates'!$D$253="R&amp;D",'Labor Loading Matrix'!X403,0),IF('CLINs &amp; Ceiling Rates'!$D$254="R&amp;D",'Labor Loading Matrix'!Y403,0),IF('CLINs &amp; Ceiling Rates'!$D$255="R&amp;D",'Labor Loading Matrix'!Z403,0),IF('CLINs &amp; Ceiling Rates'!$D$256="R&amp;D",'Labor Loading Matrix'!AA403,0))</f>
        <v>0</v>
      </c>
      <c r="H403" s="136"/>
      <c r="I403" s="136"/>
      <c r="J403" s="136"/>
      <c r="K403" s="136"/>
      <c r="L403" s="136"/>
      <c r="M403" s="136"/>
      <c r="N403" s="136"/>
      <c r="O403" s="136"/>
      <c r="P403" s="136"/>
      <c r="Q403" s="136"/>
      <c r="R403" s="136"/>
      <c r="S403" s="136"/>
      <c r="T403" s="136"/>
      <c r="U403" s="136"/>
      <c r="V403" s="136"/>
      <c r="W403" s="136"/>
      <c r="X403" s="136"/>
      <c r="Y403" s="136"/>
      <c r="Z403" s="136"/>
      <c r="AA403" s="136"/>
    </row>
    <row r="404" spans="1:27" s="73" customFormat="1" ht="18" hidden="1" customHeight="1" x14ac:dyDescent="0.25">
      <c r="A404" s="173">
        <f>'CLINs &amp; Ceiling Rates'!B191</f>
        <v>0</v>
      </c>
      <c r="B404" s="173">
        <f>'CLINs &amp; Ceiling Rates'!C191</f>
        <v>0</v>
      </c>
      <c r="C404" s="174" t="str">
        <f>'CLINs &amp; Ceiling Rates'!$G191</f>
        <v/>
      </c>
      <c r="D404" s="211">
        <f>IF('CLINs &amp; Ceiling Rates'!D420="",SUM('Labor Loading Matrix'!H404:AA404),SUM(E404:F404))</f>
        <v>0</v>
      </c>
      <c r="E404" s="175">
        <f>SUM(IF('CLINs &amp; Ceiling Rates'!$D$237="OPS",'Labor Loading Matrix'!H404,0),IF('CLINs &amp; Ceiling Rates'!$D$238="OPS",'Labor Loading Matrix'!I404,0),IF('CLINs &amp; Ceiling Rates'!$D$239="OPS",'Labor Loading Matrix'!J404,0),IF('CLINs &amp; Ceiling Rates'!$D$240="OPS",'Labor Loading Matrix'!K404,0),IF('CLINs &amp; Ceiling Rates'!$D$241="OPS",'Labor Loading Matrix'!L404,0),IF('CLINs &amp; Ceiling Rates'!$D$242="OPS",'Labor Loading Matrix'!M404,0),IF('CLINs &amp; Ceiling Rates'!$D$243="OPS",'Labor Loading Matrix'!N404,0),IF('CLINs &amp; Ceiling Rates'!$D$244="OPS",'Labor Loading Matrix'!O404,0),IF('CLINs &amp; Ceiling Rates'!$D$245="OPS",'Labor Loading Matrix'!P404,0),IF('CLINs &amp; Ceiling Rates'!$D$246="OPS",'Labor Loading Matrix'!Q404,0),IF('CLINs &amp; Ceiling Rates'!$D$247="OPS",'Labor Loading Matrix'!R404,0),IF('CLINs &amp; Ceiling Rates'!$D$248="OPS",'Labor Loading Matrix'!S404,0),IF('CLINs &amp; Ceiling Rates'!$D$249="OPS",'Labor Loading Matrix'!T404,0),IF('CLINs &amp; Ceiling Rates'!$D$250="OPS",'Labor Loading Matrix'!U404,0),IF('CLINs &amp; Ceiling Rates'!$D$251="OPS",'Labor Loading Matrix'!V404,0),IF('CLINs &amp; Ceiling Rates'!$D$252="OPS",'Labor Loading Matrix'!W404,0),IF('CLINs &amp; Ceiling Rates'!$D$253="OPS",'Labor Loading Matrix'!X404,0),IF('CLINs &amp; Ceiling Rates'!$D$254="OPS",'Labor Loading Matrix'!Y404,0),IF('CLINs &amp; Ceiling Rates'!$D$255="OPS",'Labor Loading Matrix'!Z404,0),IF('CLINs &amp; Ceiling Rates'!$D$256="OPS",'Labor Loading Matrix'!AA404,0))</f>
        <v>0</v>
      </c>
      <c r="F404" s="175">
        <f>SUM(IF('CLINs &amp; Ceiling Rates'!$D$237="F&amp;E",'Labor Loading Matrix'!H404,0),IF('CLINs &amp; Ceiling Rates'!$D$238="F&amp;E",'Labor Loading Matrix'!I404,0),IF('CLINs &amp; Ceiling Rates'!$D$239="F&amp;E",'Labor Loading Matrix'!J404,0),IF('CLINs &amp; Ceiling Rates'!$D$240="F&amp;E",'Labor Loading Matrix'!K404,0),IF('CLINs &amp; Ceiling Rates'!$D$241="F&amp;E",'Labor Loading Matrix'!L404,0),IF('CLINs &amp; Ceiling Rates'!$D$242="F&amp;E",'Labor Loading Matrix'!M404,0),IF('CLINs &amp; Ceiling Rates'!$D$243="F&amp;E",'Labor Loading Matrix'!N404,0),IF('CLINs &amp; Ceiling Rates'!$D$244="F&amp;E",'Labor Loading Matrix'!O404,0),IF('CLINs &amp; Ceiling Rates'!$D$245="F&amp;E",'Labor Loading Matrix'!P404,0),IF('CLINs &amp; Ceiling Rates'!$D$246="F&amp;E",'Labor Loading Matrix'!Q404,0),IF('CLINs &amp; Ceiling Rates'!$D$247="F&amp;E",'Labor Loading Matrix'!R404,0),IF('CLINs &amp; Ceiling Rates'!$D$248="F&amp;E",'Labor Loading Matrix'!S404,0),IF('CLINs &amp; Ceiling Rates'!$D$249="F&amp;E",'Labor Loading Matrix'!T404,0),IF('CLINs &amp; Ceiling Rates'!$D$250="F&amp;E",'Labor Loading Matrix'!U404,0),IF('CLINs &amp; Ceiling Rates'!$D$251="F&amp;E",'Labor Loading Matrix'!V404,0),IF('CLINs &amp; Ceiling Rates'!$D$252="F&amp;E",'Labor Loading Matrix'!W404,0),IF('CLINs &amp; Ceiling Rates'!$D$253="F&amp;E",'Labor Loading Matrix'!X404,0),IF('CLINs &amp; Ceiling Rates'!$D$254="F&amp;E",'Labor Loading Matrix'!Y404,0),IF('CLINs &amp; Ceiling Rates'!$D$255="F&amp;E",'Labor Loading Matrix'!Z404,0),IF('CLINs &amp; Ceiling Rates'!$D$256="F&amp;E",'Labor Loading Matrix'!AA404,0))</f>
        <v>0</v>
      </c>
      <c r="G404" s="175">
        <f>SUM(IF('CLINs &amp; Ceiling Rates'!$D$237="R&amp;D",'Labor Loading Matrix'!H404,0),IF('CLINs &amp; Ceiling Rates'!$D$238="R&amp;D",'Labor Loading Matrix'!I404,0),IF('CLINs &amp; Ceiling Rates'!$D$239="R&amp;D",'Labor Loading Matrix'!J404,0),IF('CLINs &amp; Ceiling Rates'!$D$240="R&amp;D",'Labor Loading Matrix'!K404,0),IF('CLINs &amp; Ceiling Rates'!$D$241="R&amp;D",'Labor Loading Matrix'!L404,0),IF('CLINs &amp; Ceiling Rates'!$D$242="R&amp;D",'Labor Loading Matrix'!M404,0),IF('CLINs &amp; Ceiling Rates'!$D$243="R&amp;D",'Labor Loading Matrix'!N404,0),IF('CLINs &amp; Ceiling Rates'!$D$244="R&amp;D",'Labor Loading Matrix'!O404,0),IF('CLINs &amp; Ceiling Rates'!$D$245="R&amp;D",'Labor Loading Matrix'!P404,0),IF('CLINs &amp; Ceiling Rates'!$D$246="R&amp;D",'Labor Loading Matrix'!Q404,0),IF('CLINs &amp; Ceiling Rates'!$D$247="R&amp;D",'Labor Loading Matrix'!R404,0),IF('CLINs &amp; Ceiling Rates'!$D$248="R&amp;D",'Labor Loading Matrix'!S404,0),IF('CLINs &amp; Ceiling Rates'!$D$249="R&amp;D",'Labor Loading Matrix'!T404,0),IF('CLINs &amp; Ceiling Rates'!$D$250="R&amp;D",'Labor Loading Matrix'!U404,0),IF('CLINs &amp; Ceiling Rates'!$D$251="R&amp;D",'Labor Loading Matrix'!V404,0),IF('CLINs &amp; Ceiling Rates'!$D$252="R&amp;D",'Labor Loading Matrix'!W404,0),IF('CLINs &amp; Ceiling Rates'!$D$253="R&amp;D",'Labor Loading Matrix'!X404,0),IF('CLINs &amp; Ceiling Rates'!$D$254="R&amp;D",'Labor Loading Matrix'!Y404,0),IF('CLINs &amp; Ceiling Rates'!$D$255="R&amp;D",'Labor Loading Matrix'!Z404,0),IF('CLINs &amp; Ceiling Rates'!$D$256="R&amp;D",'Labor Loading Matrix'!AA404,0))</f>
        <v>0</v>
      </c>
      <c r="H404" s="136"/>
      <c r="I404" s="136"/>
      <c r="J404" s="136"/>
      <c r="K404" s="136"/>
      <c r="L404" s="136"/>
      <c r="M404" s="136"/>
      <c r="N404" s="136"/>
      <c r="O404" s="136"/>
      <c r="P404" s="136"/>
      <c r="Q404" s="136"/>
      <c r="R404" s="136"/>
      <c r="S404" s="136"/>
      <c r="T404" s="136"/>
      <c r="U404" s="136"/>
      <c r="V404" s="136"/>
      <c r="W404" s="136"/>
      <c r="X404" s="136"/>
      <c r="Y404" s="136"/>
      <c r="Z404" s="136"/>
      <c r="AA404" s="136"/>
    </row>
    <row r="405" spans="1:27" s="73" customFormat="1" ht="18" hidden="1" customHeight="1" x14ac:dyDescent="0.25">
      <c r="A405" s="173">
        <f>'CLINs &amp; Ceiling Rates'!B192</f>
        <v>0</v>
      </c>
      <c r="B405" s="173">
        <f>'CLINs &amp; Ceiling Rates'!C192</f>
        <v>0</v>
      </c>
      <c r="C405" s="174" t="str">
        <f>'CLINs &amp; Ceiling Rates'!$G192</f>
        <v/>
      </c>
      <c r="D405" s="211">
        <f>IF('CLINs &amp; Ceiling Rates'!D421="",SUM('Labor Loading Matrix'!H405:AA405),SUM(E405:F405))</f>
        <v>0</v>
      </c>
      <c r="E405" s="175">
        <f>SUM(IF('CLINs &amp; Ceiling Rates'!$D$237="OPS",'Labor Loading Matrix'!H405,0),IF('CLINs &amp; Ceiling Rates'!$D$238="OPS",'Labor Loading Matrix'!I405,0),IF('CLINs &amp; Ceiling Rates'!$D$239="OPS",'Labor Loading Matrix'!J405,0),IF('CLINs &amp; Ceiling Rates'!$D$240="OPS",'Labor Loading Matrix'!K405,0),IF('CLINs &amp; Ceiling Rates'!$D$241="OPS",'Labor Loading Matrix'!L405,0),IF('CLINs &amp; Ceiling Rates'!$D$242="OPS",'Labor Loading Matrix'!M405,0),IF('CLINs &amp; Ceiling Rates'!$D$243="OPS",'Labor Loading Matrix'!N405,0),IF('CLINs &amp; Ceiling Rates'!$D$244="OPS",'Labor Loading Matrix'!O405,0),IF('CLINs &amp; Ceiling Rates'!$D$245="OPS",'Labor Loading Matrix'!P405,0),IF('CLINs &amp; Ceiling Rates'!$D$246="OPS",'Labor Loading Matrix'!Q405,0),IF('CLINs &amp; Ceiling Rates'!$D$247="OPS",'Labor Loading Matrix'!R405,0),IF('CLINs &amp; Ceiling Rates'!$D$248="OPS",'Labor Loading Matrix'!S405,0),IF('CLINs &amp; Ceiling Rates'!$D$249="OPS",'Labor Loading Matrix'!T405,0),IF('CLINs &amp; Ceiling Rates'!$D$250="OPS",'Labor Loading Matrix'!U405,0),IF('CLINs &amp; Ceiling Rates'!$D$251="OPS",'Labor Loading Matrix'!V405,0),IF('CLINs &amp; Ceiling Rates'!$D$252="OPS",'Labor Loading Matrix'!W405,0),IF('CLINs &amp; Ceiling Rates'!$D$253="OPS",'Labor Loading Matrix'!X405,0),IF('CLINs &amp; Ceiling Rates'!$D$254="OPS",'Labor Loading Matrix'!Y405,0),IF('CLINs &amp; Ceiling Rates'!$D$255="OPS",'Labor Loading Matrix'!Z405,0),IF('CLINs &amp; Ceiling Rates'!$D$256="OPS",'Labor Loading Matrix'!AA405,0))</f>
        <v>0</v>
      </c>
      <c r="F405" s="175">
        <f>SUM(IF('CLINs &amp; Ceiling Rates'!$D$237="F&amp;E",'Labor Loading Matrix'!H405,0),IF('CLINs &amp; Ceiling Rates'!$D$238="F&amp;E",'Labor Loading Matrix'!I405,0),IF('CLINs &amp; Ceiling Rates'!$D$239="F&amp;E",'Labor Loading Matrix'!J405,0),IF('CLINs &amp; Ceiling Rates'!$D$240="F&amp;E",'Labor Loading Matrix'!K405,0),IF('CLINs &amp; Ceiling Rates'!$D$241="F&amp;E",'Labor Loading Matrix'!L405,0),IF('CLINs &amp; Ceiling Rates'!$D$242="F&amp;E",'Labor Loading Matrix'!M405,0),IF('CLINs &amp; Ceiling Rates'!$D$243="F&amp;E",'Labor Loading Matrix'!N405,0),IF('CLINs &amp; Ceiling Rates'!$D$244="F&amp;E",'Labor Loading Matrix'!O405,0),IF('CLINs &amp; Ceiling Rates'!$D$245="F&amp;E",'Labor Loading Matrix'!P405,0),IF('CLINs &amp; Ceiling Rates'!$D$246="F&amp;E",'Labor Loading Matrix'!Q405,0),IF('CLINs &amp; Ceiling Rates'!$D$247="F&amp;E",'Labor Loading Matrix'!R405,0),IF('CLINs &amp; Ceiling Rates'!$D$248="F&amp;E",'Labor Loading Matrix'!S405,0),IF('CLINs &amp; Ceiling Rates'!$D$249="F&amp;E",'Labor Loading Matrix'!T405,0),IF('CLINs &amp; Ceiling Rates'!$D$250="F&amp;E",'Labor Loading Matrix'!U405,0),IF('CLINs &amp; Ceiling Rates'!$D$251="F&amp;E",'Labor Loading Matrix'!V405,0),IF('CLINs &amp; Ceiling Rates'!$D$252="F&amp;E",'Labor Loading Matrix'!W405,0),IF('CLINs &amp; Ceiling Rates'!$D$253="F&amp;E",'Labor Loading Matrix'!X405,0),IF('CLINs &amp; Ceiling Rates'!$D$254="F&amp;E",'Labor Loading Matrix'!Y405,0),IF('CLINs &amp; Ceiling Rates'!$D$255="F&amp;E",'Labor Loading Matrix'!Z405,0),IF('CLINs &amp; Ceiling Rates'!$D$256="F&amp;E",'Labor Loading Matrix'!AA405,0))</f>
        <v>0</v>
      </c>
      <c r="G405" s="175">
        <f>SUM(IF('CLINs &amp; Ceiling Rates'!$D$237="R&amp;D",'Labor Loading Matrix'!H405,0),IF('CLINs &amp; Ceiling Rates'!$D$238="R&amp;D",'Labor Loading Matrix'!I405,0),IF('CLINs &amp; Ceiling Rates'!$D$239="R&amp;D",'Labor Loading Matrix'!J405,0),IF('CLINs &amp; Ceiling Rates'!$D$240="R&amp;D",'Labor Loading Matrix'!K405,0),IF('CLINs &amp; Ceiling Rates'!$D$241="R&amp;D",'Labor Loading Matrix'!L405,0),IF('CLINs &amp; Ceiling Rates'!$D$242="R&amp;D",'Labor Loading Matrix'!M405,0),IF('CLINs &amp; Ceiling Rates'!$D$243="R&amp;D",'Labor Loading Matrix'!N405,0),IF('CLINs &amp; Ceiling Rates'!$D$244="R&amp;D",'Labor Loading Matrix'!O405,0),IF('CLINs &amp; Ceiling Rates'!$D$245="R&amp;D",'Labor Loading Matrix'!P405,0),IF('CLINs &amp; Ceiling Rates'!$D$246="R&amp;D",'Labor Loading Matrix'!Q405,0),IF('CLINs &amp; Ceiling Rates'!$D$247="R&amp;D",'Labor Loading Matrix'!R405,0),IF('CLINs &amp; Ceiling Rates'!$D$248="R&amp;D",'Labor Loading Matrix'!S405,0),IF('CLINs &amp; Ceiling Rates'!$D$249="R&amp;D",'Labor Loading Matrix'!T405,0),IF('CLINs &amp; Ceiling Rates'!$D$250="R&amp;D",'Labor Loading Matrix'!U405,0),IF('CLINs &amp; Ceiling Rates'!$D$251="R&amp;D",'Labor Loading Matrix'!V405,0),IF('CLINs &amp; Ceiling Rates'!$D$252="R&amp;D",'Labor Loading Matrix'!W405,0),IF('CLINs &amp; Ceiling Rates'!$D$253="R&amp;D",'Labor Loading Matrix'!X405,0),IF('CLINs &amp; Ceiling Rates'!$D$254="R&amp;D",'Labor Loading Matrix'!Y405,0),IF('CLINs &amp; Ceiling Rates'!$D$255="R&amp;D",'Labor Loading Matrix'!Z405,0),IF('CLINs &amp; Ceiling Rates'!$D$256="R&amp;D",'Labor Loading Matrix'!AA405,0))</f>
        <v>0</v>
      </c>
      <c r="H405" s="136"/>
      <c r="I405" s="136"/>
      <c r="J405" s="136"/>
      <c r="K405" s="136"/>
      <c r="L405" s="136"/>
      <c r="M405" s="136"/>
      <c r="N405" s="136"/>
      <c r="O405" s="136"/>
      <c r="P405" s="136"/>
      <c r="Q405" s="136"/>
      <c r="R405" s="136"/>
      <c r="S405" s="136"/>
      <c r="T405" s="136"/>
      <c r="U405" s="136"/>
      <c r="V405" s="136"/>
      <c r="W405" s="136"/>
      <c r="X405" s="136"/>
      <c r="Y405" s="136"/>
      <c r="Z405" s="136"/>
      <c r="AA405" s="136"/>
    </row>
    <row r="406" spans="1:27" s="73" customFormat="1" ht="18" hidden="1" customHeight="1" x14ac:dyDescent="0.25">
      <c r="A406" s="173">
        <f>'CLINs &amp; Ceiling Rates'!B193</f>
        <v>0</v>
      </c>
      <c r="B406" s="173">
        <f>'CLINs &amp; Ceiling Rates'!C193</f>
        <v>0</v>
      </c>
      <c r="C406" s="174" t="str">
        <f>'CLINs &amp; Ceiling Rates'!$G193</f>
        <v/>
      </c>
      <c r="D406" s="211">
        <f>IF('CLINs &amp; Ceiling Rates'!D422="",SUM('Labor Loading Matrix'!H406:AA406),SUM(E406:F406))</f>
        <v>0</v>
      </c>
      <c r="E406" s="175">
        <f>SUM(IF('CLINs &amp; Ceiling Rates'!$D$237="OPS",'Labor Loading Matrix'!H406,0),IF('CLINs &amp; Ceiling Rates'!$D$238="OPS",'Labor Loading Matrix'!I406,0),IF('CLINs &amp; Ceiling Rates'!$D$239="OPS",'Labor Loading Matrix'!J406,0),IF('CLINs &amp; Ceiling Rates'!$D$240="OPS",'Labor Loading Matrix'!K406,0),IF('CLINs &amp; Ceiling Rates'!$D$241="OPS",'Labor Loading Matrix'!L406,0),IF('CLINs &amp; Ceiling Rates'!$D$242="OPS",'Labor Loading Matrix'!M406,0),IF('CLINs &amp; Ceiling Rates'!$D$243="OPS",'Labor Loading Matrix'!N406,0),IF('CLINs &amp; Ceiling Rates'!$D$244="OPS",'Labor Loading Matrix'!O406,0),IF('CLINs &amp; Ceiling Rates'!$D$245="OPS",'Labor Loading Matrix'!P406,0),IF('CLINs &amp; Ceiling Rates'!$D$246="OPS",'Labor Loading Matrix'!Q406,0),IF('CLINs &amp; Ceiling Rates'!$D$247="OPS",'Labor Loading Matrix'!R406,0),IF('CLINs &amp; Ceiling Rates'!$D$248="OPS",'Labor Loading Matrix'!S406,0),IF('CLINs &amp; Ceiling Rates'!$D$249="OPS",'Labor Loading Matrix'!T406,0),IF('CLINs &amp; Ceiling Rates'!$D$250="OPS",'Labor Loading Matrix'!U406,0),IF('CLINs &amp; Ceiling Rates'!$D$251="OPS",'Labor Loading Matrix'!V406,0),IF('CLINs &amp; Ceiling Rates'!$D$252="OPS",'Labor Loading Matrix'!W406,0),IF('CLINs &amp; Ceiling Rates'!$D$253="OPS",'Labor Loading Matrix'!X406,0),IF('CLINs &amp; Ceiling Rates'!$D$254="OPS",'Labor Loading Matrix'!Y406,0),IF('CLINs &amp; Ceiling Rates'!$D$255="OPS",'Labor Loading Matrix'!Z406,0),IF('CLINs &amp; Ceiling Rates'!$D$256="OPS",'Labor Loading Matrix'!AA406,0))</f>
        <v>0</v>
      </c>
      <c r="F406" s="175">
        <f>SUM(IF('CLINs &amp; Ceiling Rates'!$D$237="F&amp;E",'Labor Loading Matrix'!H406,0),IF('CLINs &amp; Ceiling Rates'!$D$238="F&amp;E",'Labor Loading Matrix'!I406,0),IF('CLINs &amp; Ceiling Rates'!$D$239="F&amp;E",'Labor Loading Matrix'!J406,0),IF('CLINs &amp; Ceiling Rates'!$D$240="F&amp;E",'Labor Loading Matrix'!K406,0),IF('CLINs &amp; Ceiling Rates'!$D$241="F&amp;E",'Labor Loading Matrix'!L406,0),IF('CLINs &amp; Ceiling Rates'!$D$242="F&amp;E",'Labor Loading Matrix'!M406,0),IF('CLINs &amp; Ceiling Rates'!$D$243="F&amp;E",'Labor Loading Matrix'!N406,0),IF('CLINs &amp; Ceiling Rates'!$D$244="F&amp;E",'Labor Loading Matrix'!O406,0),IF('CLINs &amp; Ceiling Rates'!$D$245="F&amp;E",'Labor Loading Matrix'!P406,0),IF('CLINs &amp; Ceiling Rates'!$D$246="F&amp;E",'Labor Loading Matrix'!Q406,0),IF('CLINs &amp; Ceiling Rates'!$D$247="F&amp;E",'Labor Loading Matrix'!R406,0),IF('CLINs &amp; Ceiling Rates'!$D$248="F&amp;E",'Labor Loading Matrix'!S406,0),IF('CLINs &amp; Ceiling Rates'!$D$249="F&amp;E",'Labor Loading Matrix'!T406,0),IF('CLINs &amp; Ceiling Rates'!$D$250="F&amp;E",'Labor Loading Matrix'!U406,0),IF('CLINs &amp; Ceiling Rates'!$D$251="F&amp;E",'Labor Loading Matrix'!V406,0),IF('CLINs &amp; Ceiling Rates'!$D$252="F&amp;E",'Labor Loading Matrix'!W406,0),IF('CLINs &amp; Ceiling Rates'!$D$253="F&amp;E",'Labor Loading Matrix'!X406,0),IF('CLINs &amp; Ceiling Rates'!$D$254="F&amp;E",'Labor Loading Matrix'!Y406,0),IF('CLINs &amp; Ceiling Rates'!$D$255="F&amp;E",'Labor Loading Matrix'!Z406,0),IF('CLINs &amp; Ceiling Rates'!$D$256="F&amp;E",'Labor Loading Matrix'!AA406,0))</f>
        <v>0</v>
      </c>
      <c r="G406" s="175">
        <f>SUM(IF('CLINs &amp; Ceiling Rates'!$D$237="R&amp;D",'Labor Loading Matrix'!H406,0),IF('CLINs &amp; Ceiling Rates'!$D$238="R&amp;D",'Labor Loading Matrix'!I406,0),IF('CLINs &amp; Ceiling Rates'!$D$239="R&amp;D",'Labor Loading Matrix'!J406,0),IF('CLINs &amp; Ceiling Rates'!$D$240="R&amp;D",'Labor Loading Matrix'!K406,0),IF('CLINs &amp; Ceiling Rates'!$D$241="R&amp;D",'Labor Loading Matrix'!L406,0),IF('CLINs &amp; Ceiling Rates'!$D$242="R&amp;D",'Labor Loading Matrix'!M406,0),IF('CLINs &amp; Ceiling Rates'!$D$243="R&amp;D",'Labor Loading Matrix'!N406,0),IF('CLINs &amp; Ceiling Rates'!$D$244="R&amp;D",'Labor Loading Matrix'!O406,0),IF('CLINs &amp; Ceiling Rates'!$D$245="R&amp;D",'Labor Loading Matrix'!P406,0),IF('CLINs &amp; Ceiling Rates'!$D$246="R&amp;D",'Labor Loading Matrix'!Q406,0),IF('CLINs &amp; Ceiling Rates'!$D$247="R&amp;D",'Labor Loading Matrix'!R406,0),IF('CLINs &amp; Ceiling Rates'!$D$248="R&amp;D",'Labor Loading Matrix'!S406,0),IF('CLINs &amp; Ceiling Rates'!$D$249="R&amp;D",'Labor Loading Matrix'!T406,0),IF('CLINs &amp; Ceiling Rates'!$D$250="R&amp;D",'Labor Loading Matrix'!U406,0),IF('CLINs &amp; Ceiling Rates'!$D$251="R&amp;D",'Labor Loading Matrix'!V406,0),IF('CLINs &amp; Ceiling Rates'!$D$252="R&amp;D",'Labor Loading Matrix'!W406,0),IF('CLINs &amp; Ceiling Rates'!$D$253="R&amp;D",'Labor Loading Matrix'!X406,0),IF('CLINs &amp; Ceiling Rates'!$D$254="R&amp;D",'Labor Loading Matrix'!Y406,0),IF('CLINs &amp; Ceiling Rates'!$D$255="R&amp;D",'Labor Loading Matrix'!Z406,0),IF('CLINs &amp; Ceiling Rates'!$D$256="R&amp;D",'Labor Loading Matrix'!AA406,0))</f>
        <v>0</v>
      </c>
      <c r="H406" s="136"/>
      <c r="I406" s="136"/>
      <c r="J406" s="136"/>
      <c r="K406" s="136"/>
      <c r="L406" s="136"/>
      <c r="M406" s="136"/>
      <c r="N406" s="136"/>
      <c r="O406" s="136"/>
      <c r="P406" s="136"/>
      <c r="Q406" s="136"/>
      <c r="R406" s="136"/>
      <c r="S406" s="136"/>
      <c r="T406" s="136"/>
      <c r="U406" s="136"/>
      <c r="V406" s="136"/>
      <c r="W406" s="136"/>
      <c r="X406" s="136"/>
      <c r="Y406" s="136"/>
      <c r="Z406" s="136"/>
      <c r="AA406" s="136"/>
    </row>
    <row r="407" spans="1:27" s="73" customFormat="1" ht="18" hidden="1" customHeight="1" x14ac:dyDescent="0.25">
      <c r="A407" s="173">
        <f>'CLINs &amp; Ceiling Rates'!B194</f>
        <v>0</v>
      </c>
      <c r="B407" s="173">
        <f>'CLINs &amp; Ceiling Rates'!C194</f>
        <v>0</v>
      </c>
      <c r="C407" s="174" t="str">
        <f>'CLINs &amp; Ceiling Rates'!$G194</f>
        <v/>
      </c>
      <c r="D407" s="211">
        <f>IF('CLINs &amp; Ceiling Rates'!D423="",SUM('Labor Loading Matrix'!H407:AA407),SUM(E407:F407))</f>
        <v>0</v>
      </c>
      <c r="E407" s="175">
        <f>SUM(IF('CLINs &amp; Ceiling Rates'!$D$237="OPS",'Labor Loading Matrix'!H407,0),IF('CLINs &amp; Ceiling Rates'!$D$238="OPS",'Labor Loading Matrix'!I407,0),IF('CLINs &amp; Ceiling Rates'!$D$239="OPS",'Labor Loading Matrix'!J407,0),IF('CLINs &amp; Ceiling Rates'!$D$240="OPS",'Labor Loading Matrix'!K407,0),IF('CLINs &amp; Ceiling Rates'!$D$241="OPS",'Labor Loading Matrix'!L407,0),IF('CLINs &amp; Ceiling Rates'!$D$242="OPS",'Labor Loading Matrix'!M407,0),IF('CLINs &amp; Ceiling Rates'!$D$243="OPS",'Labor Loading Matrix'!N407,0),IF('CLINs &amp; Ceiling Rates'!$D$244="OPS",'Labor Loading Matrix'!O407,0),IF('CLINs &amp; Ceiling Rates'!$D$245="OPS",'Labor Loading Matrix'!P407,0),IF('CLINs &amp; Ceiling Rates'!$D$246="OPS",'Labor Loading Matrix'!Q407,0),IF('CLINs &amp; Ceiling Rates'!$D$247="OPS",'Labor Loading Matrix'!R407,0),IF('CLINs &amp; Ceiling Rates'!$D$248="OPS",'Labor Loading Matrix'!S407,0),IF('CLINs &amp; Ceiling Rates'!$D$249="OPS",'Labor Loading Matrix'!T407,0),IF('CLINs &amp; Ceiling Rates'!$D$250="OPS",'Labor Loading Matrix'!U407,0),IF('CLINs &amp; Ceiling Rates'!$D$251="OPS",'Labor Loading Matrix'!V407,0),IF('CLINs &amp; Ceiling Rates'!$D$252="OPS",'Labor Loading Matrix'!W407,0),IF('CLINs &amp; Ceiling Rates'!$D$253="OPS",'Labor Loading Matrix'!X407,0),IF('CLINs &amp; Ceiling Rates'!$D$254="OPS",'Labor Loading Matrix'!Y407,0),IF('CLINs &amp; Ceiling Rates'!$D$255="OPS",'Labor Loading Matrix'!Z407,0),IF('CLINs &amp; Ceiling Rates'!$D$256="OPS",'Labor Loading Matrix'!AA407,0))</f>
        <v>0</v>
      </c>
      <c r="F407" s="175">
        <f>SUM(IF('CLINs &amp; Ceiling Rates'!$D$237="F&amp;E",'Labor Loading Matrix'!H407,0),IF('CLINs &amp; Ceiling Rates'!$D$238="F&amp;E",'Labor Loading Matrix'!I407,0),IF('CLINs &amp; Ceiling Rates'!$D$239="F&amp;E",'Labor Loading Matrix'!J407,0),IF('CLINs &amp; Ceiling Rates'!$D$240="F&amp;E",'Labor Loading Matrix'!K407,0),IF('CLINs &amp; Ceiling Rates'!$D$241="F&amp;E",'Labor Loading Matrix'!L407,0),IF('CLINs &amp; Ceiling Rates'!$D$242="F&amp;E",'Labor Loading Matrix'!M407,0),IF('CLINs &amp; Ceiling Rates'!$D$243="F&amp;E",'Labor Loading Matrix'!N407,0),IF('CLINs &amp; Ceiling Rates'!$D$244="F&amp;E",'Labor Loading Matrix'!O407,0),IF('CLINs &amp; Ceiling Rates'!$D$245="F&amp;E",'Labor Loading Matrix'!P407,0),IF('CLINs &amp; Ceiling Rates'!$D$246="F&amp;E",'Labor Loading Matrix'!Q407,0),IF('CLINs &amp; Ceiling Rates'!$D$247="F&amp;E",'Labor Loading Matrix'!R407,0),IF('CLINs &amp; Ceiling Rates'!$D$248="F&amp;E",'Labor Loading Matrix'!S407,0),IF('CLINs &amp; Ceiling Rates'!$D$249="F&amp;E",'Labor Loading Matrix'!T407,0),IF('CLINs &amp; Ceiling Rates'!$D$250="F&amp;E",'Labor Loading Matrix'!U407,0),IF('CLINs &amp; Ceiling Rates'!$D$251="F&amp;E",'Labor Loading Matrix'!V407,0),IF('CLINs &amp; Ceiling Rates'!$D$252="F&amp;E",'Labor Loading Matrix'!W407,0),IF('CLINs &amp; Ceiling Rates'!$D$253="F&amp;E",'Labor Loading Matrix'!X407,0),IF('CLINs &amp; Ceiling Rates'!$D$254="F&amp;E",'Labor Loading Matrix'!Y407,0),IF('CLINs &amp; Ceiling Rates'!$D$255="F&amp;E",'Labor Loading Matrix'!Z407,0),IF('CLINs &amp; Ceiling Rates'!$D$256="F&amp;E",'Labor Loading Matrix'!AA407,0))</f>
        <v>0</v>
      </c>
      <c r="G407" s="175">
        <f>SUM(IF('CLINs &amp; Ceiling Rates'!$D$237="R&amp;D",'Labor Loading Matrix'!H407,0),IF('CLINs &amp; Ceiling Rates'!$D$238="R&amp;D",'Labor Loading Matrix'!I407,0),IF('CLINs &amp; Ceiling Rates'!$D$239="R&amp;D",'Labor Loading Matrix'!J407,0),IF('CLINs &amp; Ceiling Rates'!$D$240="R&amp;D",'Labor Loading Matrix'!K407,0),IF('CLINs &amp; Ceiling Rates'!$D$241="R&amp;D",'Labor Loading Matrix'!L407,0),IF('CLINs &amp; Ceiling Rates'!$D$242="R&amp;D",'Labor Loading Matrix'!M407,0),IF('CLINs &amp; Ceiling Rates'!$D$243="R&amp;D",'Labor Loading Matrix'!N407,0),IF('CLINs &amp; Ceiling Rates'!$D$244="R&amp;D",'Labor Loading Matrix'!O407,0),IF('CLINs &amp; Ceiling Rates'!$D$245="R&amp;D",'Labor Loading Matrix'!P407,0),IF('CLINs &amp; Ceiling Rates'!$D$246="R&amp;D",'Labor Loading Matrix'!Q407,0),IF('CLINs &amp; Ceiling Rates'!$D$247="R&amp;D",'Labor Loading Matrix'!R407,0),IF('CLINs &amp; Ceiling Rates'!$D$248="R&amp;D",'Labor Loading Matrix'!S407,0),IF('CLINs &amp; Ceiling Rates'!$D$249="R&amp;D",'Labor Loading Matrix'!T407,0),IF('CLINs &amp; Ceiling Rates'!$D$250="R&amp;D",'Labor Loading Matrix'!U407,0),IF('CLINs &amp; Ceiling Rates'!$D$251="R&amp;D",'Labor Loading Matrix'!V407,0),IF('CLINs &amp; Ceiling Rates'!$D$252="R&amp;D",'Labor Loading Matrix'!W407,0),IF('CLINs &amp; Ceiling Rates'!$D$253="R&amp;D",'Labor Loading Matrix'!X407,0),IF('CLINs &amp; Ceiling Rates'!$D$254="R&amp;D",'Labor Loading Matrix'!Y407,0),IF('CLINs &amp; Ceiling Rates'!$D$255="R&amp;D",'Labor Loading Matrix'!Z407,0),IF('CLINs &amp; Ceiling Rates'!$D$256="R&amp;D",'Labor Loading Matrix'!AA407,0))</f>
        <v>0</v>
      </c>
      <c r="H407" s="136"/>
      <c r="I407" s="136"/>
      <c r="J407" s="136"/>
      <c r="K407" s="136"/>
      <c r="L407" s="136"/>
      <c r="M407" s="136"/>
      <c r="N407" s="136"/>
      <c r="O407" s="136"/>
      <c r="P407" s="136"/>
      <c r="Q407" s="136"/>
      <c r="R407" s="136"/>
      <c r="S407" s="136"/>
      <c r="T407" s="136"/>
      <c r="U407" s="136"/>
      <c r="V407" s="136"/>
      <c r="W407" s="136"/>
      <c r="X407" s="136"/>
      <c r="Y407" s="136"/>
      <c r="Z407" s="136"/>
      <c r="AA407" s="136"/>
    </row>
    <row r="408" spans="1:27" s="73" customFormat="1" ht="18" hidden="1" customHeight="1" x14ac:dyDescent="0.25">
      <c r="A408" s="173">
        <f>'CLINs &amp; Ceiling Rates'!B195</f>
        <v>0</v>
      </c>
      <c r="B408" s="173">
        <f>'CLINs &amp; Ceiling Rates'!C195</f>
        <v>0</v>
      </c>
      <c r="C408" s="174" t="str">
        <f>'CLINs &amp; Ceiling Rates'!$G195</f>
        <v/>
      </c>
      <c r="D408" s="211">
        <f>IF('CLINs &amp; Ceiling Rates'!D424="",SUM('Labor Loading Matrix'!H408:AA408),SUM(E408:F408))</f>
        <v>0</v>
      </c>
      <c r="E408" s="175">
        <f>SUM(IF('CLINs &amp; Ceiling Rates'!$D$237="OPS",'Labor Loading Matrix'!H408,0),IF('CLINs &amp; Ceiling Rates'!$D$238="OPS",'Labor Loading Matrix'!I408,0),IF('CLINs &amp; Ceiling Rates'!$D$239="OPS",'Labor Loading Matrix'!J408,0),IF('CLINs &amp; Ceiling Rates'!$D$240="OPS",'Labor Loading Matrix'!K408,0),IF('CLINs &amp; Ceiling Rates'!$D$241="OPS",'Labor Loading Matrix'!L408,0),IF('CLINs &amp; Ceiling Rates'!$D$242="OPS",'Labor Loading Matrix'!M408,0),IF('CLINs &amp; Ceiling Rates'!$D$243="OPS",'Labor Loading Matrix'!N408,0),IF('CLINs &amp; Ceiling Rates'!$D$244="OPS",'Labor Loading Matrix'!O408,0),IF('CLINs &amp; Ceiling Rates'!$D$245="OPS",'Labor Loading Matrix'!P408,0),IF('CLINs &amp; Ceiling Rates'!$D$246="OPS",'Labor Loading Matrix'!Q408,0),IF('CLINs &amp; Ceiling Rates'!$D$247="OPS",'Labor Loading Matrix'!R408,0),IF('CLINs &amp; Ceiling Rates'!$D$248="OPS",'Labor Loading Matrix'!S408,0),IF('CLINs &amp; Ceiling Rates'!$D$249="OPS",'Labor Loading Matrix'!T408,0),IF('CLINs &amp; Ceiling Rates'!$D$250="OPS",'Labor Loading Matrix'!U408,0),IF('CLINs &amp; Ceiling Rates'!$D$251="OPS",'Labor Loading Matrix'!V408,0),IF('CLINs &amp; Ceiling Rates'!$D$252="OPS",'Labor Loading Matrix'!W408,0),IF('CLINs &amp; Ceiling Rates'!$D$253="OPS",'Labor Loading Matrix'!X408,0),IF('CLINs &amp; Ceiling Rates'!$D$254="OPS",'Labor Loading Matrix'!Y408,0),IF('CLINs &amp; Ceiling Rates'!$D$255="OPS",'Labor Loading Matrix'!Z408,0),IF('CLINs &amp; Ceiling Rates'!$D$256="OPS",'Labor Loading Matrix'!AA408,0))</f>
        <v>0</v>
      </c>
      <c r="F408" s="175">
        <f>SUM(IF('CLINs &amp; Ceiling Rates'!$D$237="F&amp;E",'Labor Loading Matrix'!H408,0),IF('CLINs &amp; Ceiling Rates'!$D$238="F&amp;E",'Labor Loading Matrix'!I408,0),IF('CLINs &amp; Ceiling Rates'!$D$239="F&amp;E",'Labor Loading Matrix'!J408,0),IF('CLINs &amp; Ceiling Rates'!$D$240="F&amp;E",'Labor Loading Matrix'!K408,0),IF('CLINs &amp; Ceiling Rates'!$D$241="F&amp;E",'Labor Loading Matrix'!L408,0),IF('CLINs &amp; Ceiling Rates'!$D$242="F&amp;E",'Labor Loading Matrix'!M408,0),IF('CLINs &amp; Ceiling Rates'!$D$243="F&amp;E",'Labor Loading Matrix'!N408,0),IF('CLINs &amp; Ceiling Rates'!$D$244="F&amp;E",'Labor Loading Matrix'!O408,0),IF('CLINs &amp; Ceiling Rates'!$D$245="F&amp;E",'Labor Loading Matrix'!P408,0),IF('CLINs &amp; Ceiling Rates'!$D$246="F&amp;E",'Labor Loading Matrix'!Q408,0),IF('CLINs &amp; Ceiling Rates'!$D$247="F&amp;E",'Labor Loading Matrix'!R408,0),IF('CLINs &amp; Ceiling Rates'!$D$248="F&amp;E",'Labor Loading Matrix'!S408,0),IF('CLINs &amp; Ceiling Rates'!$D$249="F&amp;E",'Labor Loading Matrix'!T408,0),IF('CLINs &amp; Ceiling Rates'!$D$250="F&amp;E",'Labor Loading Matrix'!U408,0),IF('CLINs &amp; Ceiling Rates'!$D$251="F&amp;E",'Labor Loading Matrix'!V408,0),IF('CLINs &amp; Ceiling Rates'!$D$252="F&amp;E",'Labor Loading Matrix'!W408,0),IF('CLINs &amp; Ceiling Rates'!$D$253="F&amp;E",'Labor Loading Matrix'!X408,0),IF('CLINs &amp; Ceiling Rates'!$D$254="F&amp;E",'Labor Loading Matrix'!Y408,0),IF('CLINs &amp; Ceiling Rates'!$D$255="F&amp;E",'Labor Loading Matrix'!Z408,0),IF('CLINs &amp; Ceiling Rates'!$D$256="F&amp;E",'Labor Loading Matrix'!AA408,0))</f>
        <v>0</v>
      </c>
      <c r="G408" s="175">
        <f>SUM(IF('CLINs &amp; Ceiling Rates'!$D$237="R&amp;D",'Labor Loading Matrix'!H408,0),IF('CLINs &amp; Ceiling Rates'!$D$238="R&amp;D",'Labor Loading Matrix'!I408,0),IF('CLINs &amp; Ceiling Rates'!$D$239="R&amp;D",'Labor Loading Matrix'!J408,0),IF('CLINs &amp; Ceiling Rates'!$D$240="R&amp;D",'Labor Loading Matrix'!K408,0),IF('CLINs &amp; Ceiling Rates'!$D$241="R&amp;D",'Labor Loading Matrix'!L408,0),IF('CLINs &amp; Ceiling Rates'!$D$242="R&amp;D",'Labor Loading Matrix'!M408,0),IF('CLINs &amp; Ceiling Rates'!$D$243="R&amp;D",'Labor Loading Matrix'!N408,0),IF('CLINs &amp; Ceiling Rates'!$D$244="R&amp;D",'Labor Loading Matrix'!O408,0),IF('CLINs &amp; Ceiling Rates'!$D$245="R&amp;D",'Labor Loading Matrix'!P408,0),IF('CLINs &amp; Ceiling Rates'!$D$246="R&amp;D",'Labor Loading Matrix'!Q408,0),IF('CLINs &amp; Ceiling Rates'!$D$247="R&amp;D",'Labor Loading Matrix'!R408,0),IF('CLINs &amp; Ceiling Rates'!$D$248="R&amp;D",'Labor Loading Matrix'!S408,0),IF('CLINs &amp; Ceiling Rates'!$D$249="R&amp;D",'Labor Loading Matrix'!T408,0),IF('CLINs &amp; Ceiling Rates'!$D$250="R&amp;D",'Labor Loading Matrix'!U408,0),IF('CLINs &amp; Ceiling Rates'!$D$251="R&amp;D",'Labor Loading Matrix'!V408,0),IF('CLINs &amp; Ceiling Rates'!$D$252="R&amp;D",'Labor Loading Matrix'!W408,0),IF('CLINs &amp; Ceiling Rates'!$D$253="R&amp;D",'Labor Loading Matrix'!X408,0),IF('CLINs &amp; Ceiling Rates'!$D$254="R&amp;D",'Labor Loading Matrix'!Y408,0),IF('CLINs &amp; Ceiling Rates'!$D$255="R&amp;D",'Labor Loading Matrix'!Z408,0),IF('CLINs &amp; Ceiling Rates'!$D$256="R&amp;D",'Labor Loading Matrix'!AA408,0))</f>
        <v>0</v>
      </c>
      <c r="H408" s="136"/>
      <c r="I408" s="136"/>
      <c r="J408" s="136"/>
      <c r="K408" s="136"/>
      <c r="L408" s="136"/>
      <c r="M408" s="136"/>
      <c r="N408" s="136"/>
      <c r="O408" s="136"/>
      <c r="P408" s="136"/>
      <c r="Q408" s="136"/>
      <c r="R408" s="136"/>
      <c r="S408" s="136"/>
      <c r="T408" s="136"/>
      <c r="U408" s="136"/>
      <c r="V408" s="136"/>
      <c r="W408" s="136"/>
      <c r="X408" s="136"/>
      <c r="Y408" s="136"/>
      <c r="Z408" s="136"/>
      <c r="AA408" s="136"/>
    </row>
    <row r="409" spans="1:27" s="73" customFormat="1" ht="18" hidden="1" customHeight="1" x14ac:dyDescent="0.25">
      <c r="A409" s="173">
        <f>'CLINs &amp; Ceiling Rates'!B196</f>
        <v>0</v>
      </c>
      <c r="B409" s="173">
        <f>'CLINs &amp; Ceiling Rates'!C196</f>
        <v>0</v>
      </c>
      <c r="C409" s="174" t="str">
        <f>'CLINs &amp; Ceiling Rates'!$G196</f>
        <v/>
      </c>
      <c r="D409" s="211">
        <f>IF('CLINs &amp; Ceiling Rates'!D425="",SUM('Labor Loading Matrix'!H409:AA409),SUM(E409:F409))</f>
        <v>0</v>
      </c>
      <c r="E409" s="175">
        <f>SUM(IF('CLINs &amp; Ceiling Rates'!$D$237="OPS",'Labor Loading Matrix'!H409,0),IF('CLINs &amp; Ceiling Rates'!$D$238="OPS",'Labor Loading Matrix'!I409,0),IF('CLINs &amp; Ceiling Rates'!$D$239="OPS",'Labor Loading Matrix'!J409,0),IF('CLINs &amp; Ceiling Rates'!$D$240="OPS",'Labor Loading Matrix'!K409,0),IF('CLINs &amp; Ceiling Rates'!$D$241="OPS",'Labor Loading Matrix'!L409,0),IF('CLINs &amp; Ceiling Rates'!$D$242="OPS",'Labor Loading Matrix'!M409,0),IF('CLINs &amp; Ceiling Rates'!$D$243="OPS",'Labor Loading Matrix'!N409,0),IF('CLINs &amp; Ceiling Rates'!$D$244="OPS",'Labor Loading Matrix'!O409,0),IF('CLINs &amp; Ceiling Rates'!$D$245="OPS",'Labor Loading Matrix'!P409,0),IF('CLINs &amp; Ceiling Rates'!$D$246="OPS",'Labor Loading Matrix'!Q409,0),IF('CLINs &amp; Ceiling Rates'!$D$247="OPS",'Labor Loading Matrix'!R409,0),IF('CLINs &amp; Ceiling Rates'!$D$248="OPS",'Labor Loading Matrix'!S409,0),IF('CLINs &amp; Ceiling Rates'!$D$249="OPS",'Labor Loading Matrix'!T409,0),IF('CLINs &amp; Ceiling Rates'!$D$250="OPS",'Labor Loading Matrix'!U409,0),IF('CLINs &amp; Ceiling Rates'!$D$251="OPS",'Labor Loading Matrix'!V409,0),IF('CLINs &amp; Ceiling Rates'!$D$252="OPS",'Labor Loading Matrix'!W409,0),IF('CLINs &amp; Ceiling Rates'!$D$253="OPS",'Labor Loading Matrix'!X409,0),IF('CLINs &amp; Ceiling Rates'!$D$254="OPS",'Labor Loading Matrix'!Y409,0),IF('CLINs &amp; Ceiling Rates'!$D$255="OPS",'Labor Loading Matrix'!Z409,0),IF('CLINs &amp; Ceiling Rates'!$D$256="OPS",'Labor Loading Matrix'!AA409,0))</f>
        <v>0</v>
      </c>
      <c r="F409" s="175">
        <f>SUM(IF('CLINs &amp; Ceiling Rates'!$D$237="F&amp;E",'Labor Loading Matrix'!H409,0),IF('CLINs &amp; Ceiling Rates'!$D$238="F&amp;E",'Labor Loading Matrix'!I409,0),IF('CLINs &amp; Ceiling Rates'!$D$239="F&amp;E",'Labor Loading Matrix'!J409,0),IF('CLINs &amp; Ceiling Rates'!$D$240="F&amp;E",'Labor Loading Matrix'!K409,0),IF('CLINs &amp; Ceiling Rates'!$D$241="F&amp;E",'Labor Loading Matrix'!L409,0),IF('CLINs &amp; Ceiling Rates'!$D$242="F&amp;E",'Labor Loading Matrix'!M409,0),IF('CLINs &amp; Ceiling Rates'!$D$243="F&amp;E",'Labor Loading Matrix'!N409,0),IF('CLINs &amp; Ceiling Rates'!$D$244="F&amp;E",'Labor Loading Matrix'!O409,0),IF('CLINs &amp; Ceiling Rates'!$D$245="F&amp;E",'Labor Loading Matrix'!P409,0),IF('CLINs &amp; Ceiling Rates'!$D$246="F&amp;E",'Labor Loading Matrix'!Q409,0),IF('CLINs &amp; Ceiling Rates'!$D$247="F&amp;E",'Labor Loading Matrix'!R409,0),IF('CLINs &amp; Ceiling Rates'!$D$248="F&amp;E",'Labor Loading Matrix'!S409,0),IF('CLINs &amp; Ceiling Rates'!$D$249="F&amp;E",'Labor Loading Matrix'!T409,0),IF('CLINs &amp; Ceiling Rates'!$D$250="F&amp;E",'Labor Loading Matrix'!U409,0),IF('CLINs &amp; Ceiling Rates'!$D$251="F&amp;E",'Labor Loading Matrix'!V409,0),IF('CLINs &amp; Ceiling Rates'!$D$252="F&amp;E",'Labor Loading Matrix'!W409,0),IF('CLINs &amp; Ceiling Rates'!$D$253="F&amp;E",'Labor Loading Matrix'!X409,0),IF('CLINs &amp; Ceiling Rates'!$D$254="F&amp;E",'Labor Loading Matrix'!Y409,0),IF('CLINs &amp; Ceiling Rates'!$D$255="F&amp;E",'Labor Loading Matrix'!Z409,0),IF('CLINs &amp; Ceiling Rates'!$D$256="F&amp;E",'Labor Loading Matrix'!AA409,0))</f>
        <v>0</v>
      </c>
      <c r="G409" s="175">
        <f>SUM(IF('CLINs &amp; Ceiling Rates'!$D$237="R&amp;D",'Labor Loading Matrix'!H409,0),IF('CLINs &amp; Ceiling Rates'!$D$238="R&amp;D",'Labor Loading Matrix'!I409,0),IF('CLINs &amp; Ceiling Rates'!$D$239="R&amp;D",'Labor Loading Matrix'!J409,0),IF('CLINs &amp; Ceiling Rates'!$D$240="R&amp;D",'Labor Loading Matrix'!K409,0),IF('CLINs &amp; Ceiling Rates'!$D$241="R&amp;D",'Labor Loading Matrix'!L409,0),IF('CLINs &amp; Ceiling Rates'!$D$242="R&amp;D",'Labor Loading Matrix'!M409,0),IF('CLINs &amp; Ceiling Rates'!$D$243="R&amp;D",'Labor Loading Matrix'!N409,0),IF('CLINs &amp; Ceiling Rates'!$D$244="R&amp;D",'Labor Loading Matrix'!O409,0),IF('CLINs &amp; Ceiling Rates'!$D$245="R&amp;D",'Labor Loading Matrix'!P409,0),IF('CLINs &amp; Ceiling Rates'!$D$246="R&amp;D",'Labor Loading Matrix'!Q409,0),IF('CLINs &amp; Ceiling Rates'!$D$247="R&amp;D",'Labor Loading Matrix'!R409,0),IF('CLINs &amp; Ceiling Rates'!$D$248="R&amp;D",'Labor Loading Matrix'!S409,0),IF('CLINs &amp; Ceiling Rates'!$D$249="R&amp;D",'Labor Loading Matrix'!T409,0),IF('CLINs &amp; Ceiling Rates'!$D$250="R&amp;D",'Labor Loading Matrix'!U409,0),IF('CLINs &amp; Ceiling Rates'!$D$251="R&amp;D",'Labor Loading Matrix'!V409,0),IF('CLINs &amp; Ceiling Rates'!$D$252="R&amp;D",'Labor Loading Matrix'!W409,0),IF('CLINs &amp; Ceiling Rates'!$D$253="R&amp;D",'Labor Loading Matrix'!X409,0),IF('CLINs &amp; Ceiling Rates'!$D$254="R&amp;D",'Labor Loading Matrix'!Y409,0),IF('CLINs &amp; Ceiling Rates'!$D$255="R&amp;D",'Labor Loading Matrix'!Z409,0),IF('CLINs &amp; Ceiling Rates'!$D$256="R&amp;D",'Labor Loading Matrix'!AA409,0))</f>
        <v>0</v>
      </c>
      <c r="H409" s="136"/>
      <c r="I409" s="136"/>
      <c r="J409" s="136"/>
      <c r="K409" s="136"/>
      <c r="L409" s="136"/>
      <c r="M409" s="136"/>
      <c r="N409" s="136"/>
      <c r="O409" s="136"/>
      <c r="P409" s="136"/>
      <c r="Q409" s="136"/>
      <c r="R409" s="136"/>
      <c r="S409" s="136"/>
      <c r="T409" s="136"/>
      <c r="U409" s="136"/>
      <c r="V409" s="136"/>
      <c r="W409" s="136"/>
      <c r="X409" s="136"/>
      <c r="Y409" s="136"/>
      <c r="Z409" s="136"/>
      <c r="AA409" s="136"/>
    </row>
    <row r="410" spans="1:27" s="73" customFormat="1" ht="18" hidden="1" customHeight="1" x14ac:dyDescent="0.25">
      <c r="A410" s="173">
        <f>'CLINs &amp; Ceiling Rates'!B197</f>
        <v>0</v>
      </c>
      <c r="B410" s="173">
        <f>'CLINs &amp; Ceiling Rates'!C197</f>
        <v>0</v>
      </c>
      <c r="C410" s="174" t="str">
        <f>'CLINs &amp; Ceiling Rates'!$G197</f>
        <v/>
      </c>
      <c r="D410" s="211">
        <f>IF('CLINs &amp; Ceiling Rates'!D426="",SUM('Labor Loading Matrix'!H410:AA410),SUM(E410:F410))</f>
        <v>0</v>
      </c>
      <c r="E410" s="175">
        <f>SUM(IF('CLINs &amp; Ceiling Rates'!$D$237="OPS",'Labor Loading Matrix'!H410,0),IF('CLINs &amp; Ceiling Rates'!$D$238="OPS",'Labor Loading Matrix'!I410,0),IF('CLINs &amp; Ceiling Rates'!$D$239="OPS",'Labor Loading Matrix'!J410,0),IF('CLINs &amp; Ceiling Rates'!$D$240="OPS",'Labor Loading Matrix'!K410,0),IF('CLINs &amp; Ceiling Rates'!$D$241="OPS",'Labor Loading Matrix'!L410,0),IF('CLINs &amp; Ceiling Rates'!$D$242="OPS",'Labor Loading Matrix'!M410,0),IF('CLINs &amp; Ceiling Rates'!$D$243="OPS",'Labor Loading Matrix'!N410,0),IF('CLINs &amp; Ceiling Rates'!$D$244="OPS",'Labor Loading Matrix'!O410,0),IF('CLINs &amp; Ceiling Rates'!$D$245="OPS",'Labor Loading Matrix'!P410,0),IF('CLINs &amp; Ceiling Rates'!$D$246="OPS",'Labor Loading Matrix'!Q410,0),IF('CLINs &amp; Ceiling Rates'!$D$247="OPS",'Labor Loading Matrix'!R410,0),IF('CLINs &amp; Ceiling Rates'!$D$248="OPS",'Labor Loading Matrix'!S410,0),IF('CLINs &amp; Ceiling Rates'!$D$249="OPS",'Labor Loading Matrix'!T410,0),IF('CLINs &amp; Ceiling Rates'!$D$250="OPS",'Labor Loading Matrix'!U410,0),IF('CLINs &amp; Ceiling Rates'!$D$251="OPS",'Labor Loading Matrix'!V410,0),IF('CLINs &amp; Ceiling Rates'!$D$252="OPS",'Labor Loading Matrix'!W410,0),IF('CLINs &amp; Ceiling Rates'!$D$253="OPS",'Labor Loading Matrix'!X410,0),IF('CLINs &amp; Ceiling Rates'!$D$254="OPS",'Labor Loading Matrix'!Y410,0),IF('CLINs &amp; Ceiling Rates'!$D$255="OPS",'Labor Loading Matrix'!Z410,0),IF('CLINs &amp; Ceiling Rates'!$D$256="OPS",'Labor Loading Matrix'!AA410,0))</f>
        <v>0</v>
      </c>
      <c r="F410" s="175">
        <f>SUM(IF('CLINs &amp; Ceiling Rates'!$D$237="F&amp;E",'Labor Loading Matrix'!H410,0),IF('CLINs &amp; Ceiling Rates'!$D$238="F&amp;E",'Labor Loading Matrix'!I410,0),IF('CLINs &amp; Ceiling Rates'!$D$239="F&amp;E",'Labor Loading Matrix'!J410,0),IF('CLINs &amp; Ceiling Rates'!$D$240="F&amp;E",'Labor Loading Matrix'!K410,0),IF('CLINs &amp; Ceiling Rates'!$D$241="F&amp;E",'Labor Loading Matrix'!L410,0),IF('CLINs &amp; Ceiling Rates'!$D$242="F&amp;E",'Labor Loading Matrix'!M410,0),IF('CLINs &amp; Ceiling Rates'!$D$243="F&amp;E",'Labor Loading Matrix'!N410,0),IF('CLINs &amp; Ceiling Rates'!$D$244="F&amp;E",'Labor Loading Matrix'!O410,0),IF('CLINs &amp; Ceiling Rates'!$D$245="F&amp;E",'Labor Loading Matrix'!P410,0),IF('CLINs &amp; Ceiling Rates'!$D$246="F&amp;E",'Labor Loading Matrix'!Q410,0),IF('CLINs &amp; Ceiling Rates'!$D$247="F&amp;E",'Labor Loading Matrix'!R410,0),IF('CLINs &amp; Ceiling Rates'!$D$248="F&amp;E",'Labor Loading Matrix'!S410,0),IF('CLINs &amp; Ceiling Rates'!$D$249="F&amp;E",'Labor Loading Matrix'!T410,0),IF('CLINs &amp; Ceiling Rates'!$D$250="F&amp;E",'Labor Loading Matrix'!U410,0),IF('CLINs &amp; Ceiling Rates'!$D$251="F&amp;E",'Labor Loading Matrix'!V410,0),IF('CLINs &amp; Ceiling Rates'!$D$252="F&amp;E",'Labor Loading Matrix'!W410,0),IF('CLINs &amp; Ceiling Rates'!$D$253="F&amp;E",'Labor Loading Matrix'!X410,0),IF('CLINs &amp; Ceiling Rates'!$D$254="F&amp;E",'Labor Loading Matrix'!Y410,0),IF('CLINs &amp; Ceiling Rates'!$D$255="F&amp;E",'Labor Loading Matrix'!Z410,0),IF('CLINs &amp; Ceiling Rates'!$D$256="F&amp;E",'Labor Loading Matrix'!AA410,0))</f>
        <v>0</v>
      </c>
      <c r="G410" s="175">
        <f>SUM(IF('CLINs &amp; Ceiling Rates'!$D$237="R&amp;D",'Labor Loading Matrix'!H410,0),IF('CLINs &amp; Ceiling Rates'!$D$238="R&amp;D",'Labor Loading Matrix'!I410,0),IF('CLINs &amp; Ceiling Rates'!$D$239="R&amp;D",'Labor Loading Matrix'!J410,0),IF('CLINs &amp; Ceiling Rates'!$D$240="R&amp;D",'Labor Loading Matrix'!K410,0),IF('CLINs &amp; Ceiling Rates'!$D$241="R&amp;D",'Labor Loading Matrix'!L410,0),IF('CLINs &amp; Ceiling Rates'!$D$242="R&amp;D",'Labor Loading Matrix'!M410,0),IF('CLINs &amp; Ceiling Rates'!$D$243="R&amp;D",'Labor Loading Matrix'!N410,0),IF('CLINs &amp; Ceiling Rates'!$D$244="R&amp;D",'Labor Loading Matrix'!O410,0),IF('CLINs &amp; Ceiling Rates'!$D$245="R&amp;D",'Labor Loading Matrix'!P410,0),IF('CLINs &amp; Ceiling Rates'!$D$246="R&amp;D",'Labor Loading Matrix'!Q410,0),IF('CLINs &amp; Ceiling Rates'!$D$247="R&amp;D",'Labor Loading Matrix'!R410,0),IF('CLINs &amp; Ceiling Rates'!$D$248="R&amp;D",'Labor Loading Matrix'!S410,0),IF('CLINs &amp; Ceiling Rates'!$D$249="R&amp;D",'Labor Loading Matrix'!T410,0),IF('CLINs &amp; Ceiling Rates'!$D$250="R&amp;D",'Labor Loading Matrix'!U410,0),IF('CLINs &amp; Ceiling Rates'!$D$251="R&amp;D",'Labor Loading Matrix'!V410,0),IF('CLINs &amp; Ceiling Rates'!$D$252="R&amp;D",'Labor Loading Matrix'!W410,0),IF('CLINs &amp; Ceiling Rates'!$D$253="R&amp;D",'Labor Loading Matrix'!X410,0),IF('CLINs &amp; Ceiling Rates'!$D$254="R&amp;D",'Labor Loading Matrix'!Y410,0),IF('CLINs &amp; Ceiling Rates'!$D$255="R&amp;D",'Labor Loading Matrix'!Z410,0),IF('CLINs &amp; Ceiling Rates'!$D$256="R&amp;D",'Labor Loading Matrix'!AA410,0))</f>
        <v>0</v>
      </c>
      <c r="H410" s="136"/>
      <c r="I410" s="136"/>
      <c r="J410" s="136"/>
      <c r="K410" s="136"/>
      <c r="L410" s="136"/>
      <c r="M410" s="136"/>
      <c r="N410" s="136"/>
      <c r="O410" s="136"/>
      <c r="P410" s="136"/>
      <c r="Q410" s="136"/>
      <c r="R410" s="136"/>
      <c r="S410" s="136"/>
      <c r="T410" s="136"/>
      <c r="U410" s="136"/>
      <c r="V410" s="136"/>
      <c r="W410" s="136"/>
      <c r="X410" s="136"/>
      <c r="Y410" s="136"/>
      <c r="Z410" s="136"/>
      <c r="AA410" s="136"/>
    </row>
    <row r="411" spans="1:27" s="73" customFormat="1" ht="18" hidden="1" customHeight="1" x14ac:dyDescent="0.25">
      <c r="A411" s="173">
        <f>'CLINs &amp; Ceiling Rates'!B198</f>
        <v>0</v>
      </c>
      <c r="B411" s="173">
        <f>'CLINs &amp; Ceiling Rates'!C198</f>
        <v>0</v>
      </c>
      <c r="C411" s="174" t="str">
        <f>'CLINs &amp; Ceiling Rates'!$G198</f>
        <v/>
      </c>
      <c r="D411" s="211">
        <f>IF('CLINs &amp; Ceiling Rates'!D427="",SUM('Labor Loading Matrix'!H411:AA411),SUM(E411:F411))</f>
        <v>0</v>
      </c>
      <c r="E411" s="175">
        <f>SUM(IF('CLINs &amp; Ceiling Rates'!$D$237="OPS",'Labor Loading Matrix'!H411,0),IF('CLINs &amp; Ceiling Rates'!$D$238="OPS",'Labor Loading Matrix'!I411,0),IF('CLINs &amp; Ceiling Rates'!$D$239="OPS",'Labor Loading Matrix'!J411,0),IF('CLINs &amp; Ceiling Rates'!$D$240="OPS",'Labor Loading Matrix'!K411,0),IF('CLINs &amp; Ceiling Rates'!$D$241="OPS",'Labor Loading Matrix'!L411,0),IF('CLINs &amp; Ceiling Rates'!$D$242="OPS",'Labor Loading Matrix'!M411,0),IF('CLINs &amp; Ceiling Rates'!$D$243="OPS",'Labor Loading Matrix'!N411,0),IF('CLINs &amp; Ceiling Rates'!$D$244="OPS",'Labor Loading Matrix'!O411,0),IF('CLINs &amp; Ceiling Rates'!$D$245="OPS",'Labor Loading Matrix'!P411,0),IF('CLINs &amp; Ceiling Rates'!$D$246="OPS",'Labor Loading Matrix'!Q411,0),IF('CLINs &amp; Ceiling Rates'!$D$247="OPS",'Labor Loading Matrix'!R411,0),IF('CLINs &amp; Ceiling Rates'!$D$248="OPS",'Labor Loading Matrix'!S411,0),IF('CLINs &amp; Ceiling Rates'!$D$249="OPS",'Labor Loading Matrix'!T411,0),IF('CLINs &amp; Ceiling Rates'!$D$250="OPS",'Labor Loading Matrix'!U411,0),IF('CLINs &amp; Ceiling Rates'!$D$251="OPS",'Labor Loading Matrix'!V411,0),IF('CLINs &amp; Ceiling Rates'!$D$252="OPS",'Labor Loading Matrix'!W411,0),IF('CLINs &amp; Ceiling Rates'!$D$253="OPS",'Labor Loading Matrix'!X411,0),IF('CLINs &amp; Ceiling Rates'!$D$254="OPS",'Labor Loading Matrix'!Y411,0),IF('CLINs &amp; Ceiling Rates'!$D$255="OPS",'Labor Loading Matrix'!Z411,0),IF('CLINs &amp; Ceiling Rates'!$D$256="OPS",'Labor Loading Matrix'!AA411,0))</f>
        <v>0</v>
      </c>
      <c r="F411" s="175">
        <f>SUM(IF('CLINs &amp; Ceiling Rates'!$D$237="F&amp;E",'Labor Loading Matrix'!H411,0),IF('CLINs &amp; Ceiling Rates'!$D$238="F&amp;E",'Labor Loading Matrix'!I411,0),IF('CLINs &amp; Ceiling Rates'!$D$239="F&amp;E",'Labor Loading Matrix'!J411,0),IF('CLINs &amp; Ceiling Rates'!$D$240="F&amp;E",'Labor Loading Matrix'!K411,0),IF('CLINs &amp; Ceiling Rates'!$D$241="F&amp;E",'Labor Loading Matrix'!L411,0),IF('CLINs &amp; Ceiling Rates'!$D$242="F&amp;E",'Labor Loading Matrix'!M411,0),IF('CLINs &amp; Ceiling Rates'!$D$243="F&amp;E",'Labor Loading Matrix'!N411,0),IF('CLINs &amp; Ceiling Rates'!$D$244="F&amp;E",'Labor Loading Matrix'!O411,0),IF('CLINs &amp; Ceiling Rates'!$D$245="F&amp;E",'Labor Loading Matrix'!P411,0),IF('CLINs &amp; Ceiling Rates'!$D$246="F&amp;E",'Labor Loading Matrix'!Q411,0),IF('CLINs &amp; Ceiling Rates'!$D$247="F&amp;E",'Labor Loading Matrix'!R411,0),IF('CLINs &amp; Ceiling Rates'!$D$248="F&amp;E",'Labor Loading Matrix'!S411,0),IF('CLINs &amp; Ceiling Rates'!$D$249="F&amp;E",'Labor Loading Matrix'!T411,0),IF('CLINs &amp; Ceiling Rates'!$D$250="F&amp;E",'Labor Loading Matrix'!U411,0),IF('CLINs &amp; Ceiling Rates'!$D$251="F&amp;E",'Labor Loading Matrix'!V411,0),IF('CLINs &amp; Ceiling Rates'!$D$252="F&amp;E",'Labor Loading Matrix'!W411,0),IF('CLINs &amp; Ceiling Rates'!$D$253="F&amp;E",'Labor Loading Matrix'!X411,0),IF('CLINs &amp; Ceiling Rates'!$D$254="F&amp;E",'Labor Loading Matrix'!Y411,0),IF('CLINs &amp; Ceiling Rates'!$D$255="F&amp;E",'Labor Loading Matrix'!Z411,0),IF('CLINs &amp; Ceiling Rates'!$D$256="F&amp;E",'Labor Loading Matrix'!AA411,0))</f>
        <v>0</v>
      </c>
      <c r="G411" s="175">
        <f>SUM(IF('CLINs &amp; Ceiling Rates'!$D$237="R&amp;D",'Labor Loading Matrix'!H411,0),IF('CLINs &amp; Ceiling Rates'!$D$238="R&amp;D",'Labor Loading Matrix'!I411,0),IF('CLINs &amp; Ceiling Rates'!$D$239="R&amp;D",'Labor Loading Matrix'!J411,0),IF('CLINs &amp; Ceiling Rates'!$D$240="R&amp;D",'Labor Loading Matrix'!K411,0),IF('CLINs &amp; Ceiling Rates'!$D$241="R&amp;D",'Labor Loading Matrix'!L411,0),IF('CLINs &amp; Ceiling Rates'!$D$242="R&amp;D",'Labor Loading Matrix'!M411,0),IF('CLINs &amp; Ceiling Rates'!$D$243="R&amp;D",'Labor Loading Matrix'!N411,0),IF('CLINs &amp; Ceiling Rates'!$D$244="R&amp;D",'Labor Loading Matrix'!O411,0),IF('CLINs &amp; Ceiling Rates'!$D$245="R&amp;D",'Labor Loading Matrix'!P411,0),IF('CLINs &amp; Ceiling Rates'!$D$246="R&amp;D",'Labor Loading Matrix'!Q411,0),IF('CLINs &amp; Ceiling Rates'!$D$247="R&amp;D",'Labor Loading Matrix'!R411,0),IF('CLINs &amp; Ceiling Rates'!$D$248="R&amp;D",'Labor Loading Matrix'!S411,0),IF('CLINs &amp; Ceiling Rates'!$D$249="R&amp;D",'Labor Loading Matrix'!T411,0),IF('CLINs &amp; Ceiling Rates'!$D$250="R&amp;D",'Labor Loading Matrix'!U411,0),IF('CLINs &amp; Ceiling Rates'!$D$251="R&amp;D",'Labor Loading Matrix'!V411,0),IF('CLINs &amp; Ceiling Rates'!$D$252="R&amp;D",'Labor Loading Matrix'!W411,0),IF('CLINs &amp; Ceiling Rates'!$D$253="R&amp;D",'Labor Loading Matrix'!X411,0),IF('CLINs &amp; Ceiling Rates'!$D$254="R&amp;D",'Labor Loading Matrix'!Y411,0),IF('CLINs &amp; Ceiling Rates'!$D$255="R&amp;D",'Labor Loading Matrix'!Z411,0),IF('CLINs &amp; Ceiling Rates'!$D$256="R&amp;D",'Labor Loading Matrix'!AA411,0))</f>
        <v>0</v>
      </c>
      <c r="H411" s="136"/>
      <c r="I411" s="136"/>
      <c r="J411" s="136"/>
      <c r="K411" s="136"/>
      <c r="L411" s="136"/>
      <c r="M411" s="136"/>
      <c r="N411" s="136"/>
      <c r="O411" s="136"/>
      <c r="P411" s="136"/>
      <c r="Q411" s="136"/>
      <c r="R411" s="136"/>
      <c r="S411" s="136"/>
      <c r="T411" s="136"/>
      <c r="U411" s="136"/>
      <c r="V411" s="136"/>
      <c r="W411" s="136"/>
      <c r="X411" s="136"/>
      <c r="Y411" s="136"/>
      <c r="Z411" s="136"/>
      <c r="AA411" s="136"/>
    </row>
    <row r="412" spans="1:27" s="73" customFormat="1" ht="18" hidden="1" customHeight="1" x14ac:dyDescent="0.25">
      <c r="A412" s="173">
        <f>'CLINs &amp; Ceiling Rates'!B199</f>
        <v>0</v>
      </c>
      <c r="B412" s="173">
        <f>'CLINs &amp; Ceiling Rates'!C199</f>
        <v>0</v>
      </c>
      <c r="C412" s="174" t="str">
        <f>'CLINs &amp; Ceiling Rates'!$G199</f>
        <v/>
      </c>
      <c r="D412" s="211">
        <f>IF('CLINs &amp; Ceiling Rates'!D428="",SUM('Labor Loading Matrix'!H412:AA412),SUM(E412:F412))</f>
        <v>0</v>
      </c>
      <c r="E412" s="175">
        <f>SUM(IF('CLINs &amp; Ceiling Rates'!$D$237="OPS",'Labor Loading Matrix'!H412,0),IF('CLINs &amp; Ceiling Rates'!$D$238="OPS",'Labor Loading Matrix'!I412,0),IF('CLINs &amp; Ceiling Rates'!$D$239="OPS",'Labor Loading Matrix'!J412,0),IF('CLINs &amp; Ceiling Rates'!$D$240="OPS",'Labor Loading Matrix'!K412,0),IF('CLINs &amp; Ceiling Rates'!$D$241="OPS",'Labor Loading Matrix'!L412,0),IF('CLINs &amp; Ceiling Rates'!$D$242="OPS",'Labor Loading Matrix'!M412,0),IF('CLINs &amp; Ceiling Rates'!$D$243="OPS",'Labor Loading Matrix'!N412,0),IF('CLINs &amp; Ceiling Rates'!$D$244="OPS",'Labor Loading Matrix'!O412,0),IF('CLINs &amp; Ceiling Rates'!$D$245="OPS",'Labor Loading Matrix'!P412,0),IF('CLINs &amp; Ceiling Rates'!$D$246="OPS",'Labor Loading Matrix'!Q412,0),IF('CLINs &amp; Ceiling Rates'!$D$247="OPS",'Labor Loading Matrix'!R412,0),IF('CLINs &amp; Ceiling Rates'!$D$248="OPS",'Labor Loading Matrix'!S412,0),IF('CLINs &amp; Ceiling Rates'!$D$249="OPS",'Labor Loading Matrix'!T412,0),IF('CLINs &amp; Ceiling Rates'!$D$250="OPS",'Labor Loading Matrix'!U412,0),IF('CLINs &amp; Ceiling Rates'!$D$251="OPS",'Labor Loading Matrix'!V412,0),IF('CLINs &amp; Ceiling Rates'!$D$252="OPS",'Labor Loading Matrix'!W412,0),IF('CLINs &amp; Ceiling Rates'!$D$253="OPS",'Labor Loading Matrix'!X412,0),IF('CLINs &amp; Ceiling Rates'!$D$254="OPS",'Labor Loading Matrix'!Y412,0),IF('CLINs &amp; Ceiling Rates'!$D$255="OPS",'Labor Loading Matrix'!Z412,0),IF('CLINs &amp; Ceiling Rates'!$D$256="OPS",'Labor Loading Matrix'!AA412,0))</f>
        <v>0</v>
      </c>
      <c r="F412" s="175">
        <f>SUM(IF('CLINs &amp; Ceiling Rates'!$D$237="F&amp;E",'Labor Loading Matrix'!H412,0),IF('CLINs &amp; Ceiling Rates'!$D$238="F&amp;E",'Labor Loading Matrix'!I412,0),IF('CLINs &amp; Ceiling Rates'!$D$239="F&amp;E",'Labor Loading Matrix'!J412,0),IF('CLINs &amp; Ceiling Rates'!$D$240="F&amp;E",'Labor Loading Matrix'!K412,0),IF('CLINs &amp; Ceiling Rates'!$D$241="F&amp;E",'Labor Loading Matrix'!L412,0),IF('CLINs &amp; Ceiling Rates'!$D$242="F&amp;E",'Labor Loading Matrix'!M412,0),IF('CLINs &amp; Ceiling Rates'!$D$243="F&amp;E",'Labor Loading Matrix'!N412,0),IF('CLINs &amp; Ceiling Rates'!$D$244="F&amp;E",'Labor Loading Matrix'!O412,0),IF('CLINs &amp; Ceiling Rates'!$D$245="F&amp;E",'Labor Loading Matrix'!P412,0),IF('CLINs &amp; Ceiling Rates'!$D$246="F&amp;E",'Labor Loading Matrix'!Q412,0),IF('CLINs &amp; Ceiling Rates'!$D$247="F&amp;E",'Labor Loading Matrix'!R412,0),IF('CLINs &amp; Ceiling Rates'!$D$248="F&amp;E",'Labor Loading Matrix'!S412,0),IF('CLINs &amp; Ceiling Rates'!$D$249="F&amp;E",'Labor Loading Matrix'!T412,0),IF('CLINs &amp; Ceiling Rates'!$D$250="F&amp;E",'Labor Loading Matrix'!U412,0),IF('CLINs &amp; Ceiling Rates'!$D$251="F&amp;E",'Labor Loading Matrix'!V412,0),IF('CLINs &amp; Ceiling Rates'!$D$252="F&amp;E",'Labor Loading Matrix'!W412,0),IF('CLINs &amp; Ceiling Rates'!$D$253="F&amp;E",'Labor Loading Matrix'!X412,0),IF('CLINs &amp; Ceiling Rates'!$D$254="F&amp;E",'Labor Loading Matrix'!Y412,0),IF('CLINs &amp; Ceiling Rates'!$D$255="F&amp;E",'Labor Loading Matrix'!Z412,0),IF('CLINs &amp; Ceiling Rates'!$D$256="F&amp;E",'Labor Loading Matrix'!AA412,0))</f>
        <v>0</v>
      </c>
      <c r="G412" s="175">
        <f>SUM(IF('CLINs &amp; Ceiling Rates'!$D$237="R&amp;D",'Labor Loading Matrix'!H412,0),IF('CLINs &amp; Ceiling Rates'!$D$238="R&amp;D",'Labor Loading Matrix'!I412,0),IF('CLINs &amp; Ceiling Rates'!$D$239="R&amp;D",'Labor Loading Matrix'!J412,0),IF('CLINs &amp; Ceiling Rates'!$D$240="R&amp;D",'Labor Loading Matrix'!K412,0),IF('CLINs &amp; Ceiling Rates'!$D$241="R&amp;D",'Labor Loading Matrix'!L412,0),IF('CLINs &amp; Ceiling Rates'!$D$242="R&amp;D",'Labor Loading Matrix'!M412,0),IF('CLINs &amp; Ceiling Rates'!$D$243="R&amp;D",'Labor Loading Matrix'!N412,0),IF('CLINs &amp; Ceiling Rates'!$D$244="R&amp;D",'Labor Loading Matrix'!O412,0),IF('CLINs &amp; Ceiling Rates'!$D$245="R&amp;D",'Labor Loading Matrix'!P412,0),IF('CLINs &amp; Ceiling Rates'!$D$246="R&amp;D",'Labor Loading Matrix'!Q412,0),IF('CLINs &amp; Ceiling Rates'!$D$247="R&amp;D",'Labor Loading Matrix'!R412,0),IF('CLINs &amp; Ceiling Rates'!$D$248="R&amp;D",'Labor Loading Matrix'!S412,0),IF('CLINs &amp; Ceiling Rates'!$D$249="R&amp;D",'Labor Loading Matrix'!T412,0),IF('CLINs &amp; Ceiling Rates'!$D$250="R&amp;D",'Labor Loading Matrix'!U412,0),IF('CLINs &amp; Ceiling Rates'!$D$251="R&amp;D",'Labor Loading Matrix'!V412,0),IF('CLINs &amp; Ceiling Rates'!$D$252="R&amp;D",'Labor Loading Matrix'!W412,0),IF('CLINs &amp; Ceiling Rates'!$D$253="R&amp;D",'Labor Loading Matrix'!X412,0),IF('CLINs &amp; Ceiling Rates'!$D$254="R&amp;D",'Labor Loading Matrix'!Y412,0),IF('CLINs &amp; Ceiling Rates'!$D$255="R&amp;D",'Labor Loading Matrix'!Z412,0),IF('CLINs &amp; Ceiling Rates'!$D$256="R&amp;D",'Labor Loading Matrix'!AA412,0))</f>
        <v>0</v>
      </c>
      <c r="H412" s="136"/>
      <c r="I412" s="136"/>
      <c r="J412" s="136"/>
      <c r="K412" s="136"/>
      <c r="L412" s="136"/>
      <c r="M412" s="136"/>
      <c r="N412" s="136"/>
      <c r="O412" s="136"/>
      <c r="P412" s="136"/>
      <c r="Q412" s="136"/>
      <c r="R412" s="136"/>
      <c r="S412" s="136"/>
      <c r="T412" s="136"/>
      <c r="U412" s="136"/>
      <c r="V412" s="136"/>
      <c r="W412" s="136"/>
      <c r="X412" s="136"/>
      <c r="Y412" s="136"/>
      <c r="Z412" s="136"/>
      <c r="AA412" s="136"/>
    </row>
    <row r="413" spans="1:27" s="73" customFormat="1" ht="18" hidden="1" customHeight="1" x14ac:dyDescent="0.25">
      <c r="A413" s="173">
        <f>'CLINs &amp; Ceiling Rates'!B200</f>
        <v>0</v>
      </c>
      <c r="B413" s="173">
        <f>'CLINs &amp; Ceiling Rates'!C200</f>
        <v>0</v>
      </c>
      <c r="C413" s="174" t="str">
        <f>'CLINs &amp; Ceiling Rates'!$G200</f>
        <v/>
      </c>
      <c r="D413" s="211">
        <f>IF('CLINs &amp; Ceiling Rates'!D429="",SUM('Labor Loading Matrix'!H413:AA413),SUM(E413:F413))</f>
        <v>0</v>
      </c>
      <c r="E413" s="175">
        <f>SUM(IF('CLINs &amp; Ceiling Rates'!$D$237="OPS",'Labor Loading Matrix'!H413,0),IF('CLINs &amp; Ceiling Rates'!$D$238="OPS",'Labor Loading Matrix'!I413,0),IF('CLINs &amp; Ceiling Rates'!$D$239="OPS",'Labor Loading Matrix'!J413,0),IF('CLINs &amp; Ceiling Rates'!$D$240="OPS",'Labor Loading Matrix'!K413,0),IF('CLINs &amp; Ceiling Rates'!$D$241="OPS",'Labor Loading Matrix'!L413,0),IF('CLINs &amp; Ceiling Rates'!$D$242="OPS",'Labor Loading Matrix'!M413,0),IF('CLINs &amp; Ceiling Rates'!$D$243="OPS",'Labor Loading Matrix'!N413,0),IF('CLINs &amp; Ceiling Rates'!$D$244="OPS",'Labor Loading Matrix'!O413,0),IF('CLINs &amp; Ceiling Rates'!$D$245="OPS",'Labor Loading Matrix'!P413,0),IF('CLINs &amp; Ceiling Rates'!$D$246="OPS",'Labor Loading Matrix'!Q413,0),IF('CLINs &amp; Ceiling Rates'!$D$247="OPS",'Labor Loading Matrix'!R413,0),IF('CLINs &amp; Ceiling Rates'!$D$248="OPS",'Labor Loading Matrix'!S413,0),IF('CLINs &amp; Ceiling Rates'!$D$249="OPS",'Labor Loading Matrix'!T413,0),IF('CLINs &amp; Ceiling Rates'!$D$250="OPS",'Labor Loading Matrix'!U413,0),IF('CLINs &amp; Ceiling Rates'!$D$251="OPS",'Labor Loading Matrix'!V413,0),IF('CLINs &amp; Ceiling Rates'!$D$252="OPS",'Labor Loading Matrix'!W413,0),IF('CLINs &amp; Ceiling Rates'!$D$253="OPS",'Labor Loading Matrix'!X413,0),IF('CLINs &amp; Ceiling Rates'!$D$254="OPS",'Labor Loading Matrix'!Y413,0),IF('CLINs &amp; Ceiling Rates'!$D$255="OPS",'Labor Loading Matrix'!Z413,0),IF('CLINs &amp; Ceiling Rates'!$D$256="OPS",'Labor Loading Matrix'!AA413,0))</f>
        <v>0</v>
      </c>
      <c r="F413" s="175">
        <f>SUM(IF('CLINs &amp; Ceiling Rates'!$D$237="F&amp;E",'Labor Loading Matrix'!H413,0),IF('CLINs &amp; Ceiling Rates'!$D$238="F&amp;E",'Labor Loading Matrix'!I413,0),IF('CLINs &amp; Ceiling Rates'!$D$239="F&amp;E",'Labor Loading Matrix'!J413,0),IF('CLINs &amp; Ceiling Rates'!$D$240="F&amp;E",'Labor Loading Matrix'!K413,0),IF('CLINs &amp; Ceiling Rates'!$D$241="F&amp;E",'Labor Loading Matrix'!L413,0),IF('CLINs &amp; Ceiling Rates'!$D$242="F&amp;E",'Labor Loading Matrix'!M413,0),IF('CLINs &amp; Ceiling Rates'!$D$243="F&amp;E",'Labor Loading Matrix'!N413,0),IF('CLINs &amp; Ceiling Rates'!$D$244="F&amp;E",'Labor Loading Matrix'!O413,0),IF('CLINs &amp; Ceiling Rates'!$D$245="F&amp;E",'Labor Loading Matrix'!P413,0),IF('CLINs &amp; Ceiling Rates'!$D$246="F&amp;E",'Labor Loading Matrix'!Q413,0),IF('CLINs &amp; Ceiling Rates'!$D$247="F&amp;E",'Labor Loading Matrix'!R413,0),IF('CLINs &amp; Ceiling Rates'!$D$248="F&amp;E",'Labor Loading Matrix'!S413,0),IF('CLINs &amp; Ceiling Rates'!$D$249="F&amp;E",'Labor Loading Matrix'!T413,0),IF('CLINs &amp; Ceiling Rates'!$D$250="F&amp;E",'Labor Loading Matrix'!U413,0),IF('CLINs &amp; Ceiling Rates'!$D$251="F&amp;E",'Labor Loading Matrix'!V413,0),IF('CLINs &amp; Ceiling Rates'!$D$252="F&amp;E",'Labor Loading Matrix'!W413,0),IF('CLINs &amp; Ceiling Rates'!$D$253="F&amp;E",'Labor Loading Matrix'!X413,0),IF('CLINs &amp; Ceiling Rates'!$D$254="F&amp;E",'Labor Loading Matrix'!Y413,0),IF('CLINs &amp; Ceiling Rates'!$D$255="F&amp;E",'Labor Loading Matrix'!Z413,0),IF('CLINs &amp; Ceiling Rates'!$D$256="F&amp;E",'Labor Loading Matrix'!AA413,0))</f>
        <v>0</v>
      </c>
      <c r="G413" s="175">
        <f>SUM(IF('CLINs &amp; Ceiling Rates'!$D$237="R&amp;D",'Labor Loading Matrix'!H413,0),IF('CLINs &amp; Ceiling Rates'!$D$238="R&amp;D",'Labor Loading Matrix'!I413,0),IF('CLINs &amp; Ceiling Rates'!$D$239="R&amp;D",'Labor Loading Matrix'!J413,0),IF('CLINs &amp; Ceiling Rates'!$D$240="R&amp;D",'Labor Loading Matrix'!K413,0),IF('CLINs &amp; Ceiling Rates'!$D$241="R&amp;D",'Labor Loading Matrix'!L413,0),IF('CLINs &amp; Ceiling Rates'!$D$242="R&amp;D",'Labor Loading Matrix'!M413,0),IF('CLINs &amp; Ceiling Rates'!$D$243="R&amp;D",'Labor Loading Matrix'!N413,0),IF('CLINs &amp; Ceiling Rates'!$D$244="R&amp;D",'Labor Loading Matrix'!O413,0),IF('CLINs &amp; Ceiling Rates'!$D$245="R&amp;D",'Labor Loading Matrix'!P413,0),IF('CLINs &amp; Ceiling Rates'!$D$246="R&amp;D",'Labor Loading Matrix'!Q413,0),IF('CLINs &amp; Ceiling Rates'!$D$247="R&amp;D",'Labor Loading Matrix'!R413,0),IF('CLINs &amp; Ceiling Rates'!$D$248="R&amp;D",'Labor Loading Matrix'!S413,0),IF('CLINs &amp; Ceiling Rates'!$D$249="R&amp;D",'Labor Loading Matrix'!T413,0),IF('CLINs &amp; Ceiling Rates'!$D$250="R&amp;D",'Labor Loading Matrix'!U413,0),IF('CLINs &amp; Ceiling Rates'!$D$251="R&amp;D",'Labor Loading Matrix'!V413,0),IF('CLINs &amp; Ceiling Rates'!$D$252="R&amp;D",'Labor Loading Matrix'!W413,0),IF('CLINs &amp; Ceiling Rates'!$D$253="R&amp;D",'Labor Loading Matrix'!X413,0),IF('CLINs &amp; Ceiling Rates'!$D$254="R&amp;D",'Labor Loading Matrix'!Y413,0),IF('CLINs &amp; Ceiling Rates'!$D$255="R&amp;D",'Labor Loading Matrix'!Z413,0),IF('CLINs &amp; Ceiling Rates'!$D$256="R&amp;D",'Labor Loading Matrix'!AA413,0))</f>
        <v>0</v>
      </c>
      <c r="H413" s="136"/>
      <c r="I413" s="136"/>
      <c r="J413" s="136"/>
      <c r="K413" s="136"/>
      <c r="L413" s="136"/>
      <c r="M413" s="136"/>
      <c r="N413" s="136"/>
      <c r="O413" s="136"/>
      <c r="P413" s="136"/>
      <c r="Q413" s="136"/>
      <c r="R413" s="136"/>
      <c r="S413" s="136"/>
      <c r="T413" s="136"/>
      <c r="U413" s="136"/>
      <c r="V413" s="136"/>
      <c r="W413" s="136"/>
      <c r="X413" s="136"/>
      <c r="Y413" s="136"/>
      <c r="Z413" s="136"/>
      <c r="AA413" s="136"/>
    </row>
    <row r="414" spans="1:27" s="73" customFormat="1" ht="18" hidden="1" customHeight="1" x14ac:dyDescent="0.25">
      <c r="A414" s="173">
        <f>'CLINs &amp; Ceiling Rates'!B201</f>
        <v>0</v>
      </c>
      <c r="B414" s="173">
        <f>'CLINs &amp; Ceiling Rates'!C201</f>
        <v>0</v>
      </c>
      <c r="C414" s="174" t="str">
        <f>'CLINs &amp; Ceiling Rates'!$G201</f>
        <v/>
      </c>
      <c r="D414" s="211">
        <f>IF('CLINs &amp; Ceiling Rates'!D430="",SUM('Labor Loading Matrix'!H414:AA414),SUM(E414:F414))</f>
        <v>0</v>
      </c>
      <c r="E414" s="175">
        <f>SUM(IF('CLINs &amp; Ceiling Rates'!$D$237="OPS",'Labor Loading Matrix'!H414,0),IF('CLINs &amp; Ceiling Rates'!$D$238="OPS",'Labor Loading Matrix'!I414,0),IF('CLINs &amp; Ceiling Rates'!$D$239="OPS",'Labor Loading Matrix'!J414,0),IF('CLINs &amp; Ceiling Rates'!$D$240="OPS",'Labor Loading Matrix'!K414,0),IF('CLINs &amp; Ceiling Rates'!$D$241="OPS",'Labor Loading Matrix'!L414,0),IF('CLINs &amp; Ceiling Rates'!$D$242="OPS",'Labor Loading Matrix'!M414,0),IF('CLINs &amp; Ceiling Rates'!$D$243="OPS",'Labor Loading Matrix'!N414,0),IF('CLINs &amp; Ceiling Rates'!$D$244="OPS",'Labor Loading Matrix'!O414,0),IF('CLINs &amp; Ceiling Rates'!$D$245="OPS",'Labor Loading Matrix'!P414,0),IF('CLINs &amp; Ceiling Rates'!$D$246="OPS",'Labor Loading Matrix'!Q414,0),IF('CLINs &amp; Ceiling Rates'!$D$247="OPS",'Labor Loading Matrix'!R414,0),IF('CLINs &amp; Ceiling Rates'!$D$248="OPS",'Labor Loading Matrix'!S414,0),IF('CLINs &amp; Ceiling Rates'!$D$249="OPS",'Labor Loading Matrix'!T414,0),IF('CLINs &amp; Ceiling Rates'!$D$250="OPS",'Labor Loading Matrix'!U414,0),IF('CLINs &amp; Ceiling Rates'!$D$251="OPS",'Labor Loading Matrix'!V414,0),IF('CLINs &amp; Ceiling Rates'!$D$252="OPS",'Labor Loading Matrix'!W414,0),IF('CLINs &amp; Ceiling Rates'!$D$253="OPS",'Labor Loading Matrix'!X414,0),IF('CLINs &amp; Ceiling Rates'!$D$254="OPS",'Labor Loading Matrix'!Y414,0),IF('CLINs &amp; Ceiling Rates'!$D$255="OPS",'Labor Loading Matrix'!Z414,0),IF('CLINs &amp; Ceiling Rates'!$D$256="OPS",'Labor Loading Matrix'!AA414,0))</f>
        <v>0</v>
      </c>
      <c r="F414" s="175">
        <f>SUM(IF('CLINs &amp; Ceiling Rates'!$D$237="F&amp;E",'Labor Loading Matrix'!H414,0),IF('CLINs &amp; Ceiling Rates'!$D$238="F&amp;E",'Labor Loading Matrix'!I414,0),IF('CLINs &amp; Ceiling Rates'!$D$239="F&amp;E",'Labor Loading Matrix'!J414,0),IF('CLINs &amp; Ceiling Rates'!$D$240="F&amp;E",'Labor Loading Matrix'!K414,0),IF('CLINs &amp; Ceiling Rates'!$D$241="F&amp;E",'Labor Loading Matrix'!L414,0),IF('CLINs &amp; Ceiling Rates'!$D$242="F&amp;E",'Labor Loading Matrix'!M414,0),IF('CLINs &amp; Ceiling Rates'!$D$243="F&amp;E",'Labor Loading Matrix'!N414,0),IF('CLINs &amp; Ceiling Rates'!$D$244="F&amp;E",'Labor Loading Matrix'!O414,0),IF('CLINs &amp; Ceiling Rates'!$D$245="F&amp;E",'Labor Loading Matrix'!P414,0),IF('CLINs &amp; Ceiling Rates'!$D$246="F&amp;E",'Labor Loading Matrix'!Q414,0),IF('CLINs &amp; Ceiling Rates'!$D$247="F&amp;E",'Labor Loading Matrix'!R414,0),IF('CLINs &amp; Ceiling Rates'!$D$248="F&amp;E",'Labor Loading Matrix'!S414,0),IF('CLINs &amp; Ceiling Rates'!$D$249="F&amp;E",'Labor Loading Matrix'!T414,0),IF('CLINs &amp; Ceiling Rates'!$D$250="F&amp;E",'Labor Loading Matrix'!U414,0),IF('CLINs &amp; Ceiling Rates'!$D$251="F&amp;E",'Labor Loading Matrix'!V414,0),IF('CLINs &amp; Ceiling Rates'!$D$252="F&amp;E",'Labor Loading Matrix'!W414,0),IF('CLINs &amp; Ceiling Rates'!$D$253="F&amp;E",'Labor Loading Matrix'!X414,0),IF('CLINs &amp; Ceiling Rates'!$D$254="F&amp;E",'Labor Loading Matrix'!Y414,0),IF('CLINs &amp; Ceiling Rates'!$D$255="F&amp;E",'Labor Loading Matrix'!Z414,0),IF('CLINs &amp; Ceiling Rates'!$D$256="F&amp;E",'Labor Loading Matrix'!AA414,0))</f>
        <v>0</v>
      </c>
      <c r="G414" s="175">
        <f>SUM(IF('CLINs &amp; Ceiling Rates'!$D$237="R&amp;D",'Labor Loading Matrix'!H414,0),IF('CLINs &amp; Ceiling Rates'!$D$238="R&amp;D",'Labor Loading Matrix'!I414,0),IF('CLINs &amp; Ceiling Rates'!$D$239="R&amp;D",'Labor Loading Matrix'!J414,0),IF('CLINs &amp; Ceiling Rates'!$D$240="R&amp;D",'Labor Loading Matrix'!K414,0),IF('CLINs &amp; Ceiling Rates'!$D$241="R&amp;D",'Labor Loading Matrix'!L414,0),IF('CLINs &amp; Ceiling Rates'!$D$242="R&amp;D",'Labor Loading Matrix'!M414,0),IF('CLINs &amp; Ceiling Rates'!$D$243="R&amp;D",'Labor Loading Matrix'!N414,0),IF('CLINs &amp; Ceiling Rates'!$D$244="R&amp;D",'Labor Loading Matrix'!O414,0),IF('CLINs &amp; Ceiling Rates'!$D$245="R&amp;D",'Labor Loading Matrix'!P414,0),IF('CLINs &amp; Ceiling Rates'!$D$246="R&amp;D",'Labor Loading Matrix'!Q414,0),IF('CLINs &amp; Ceiling Rates'!$D$247="R&amp;D",'Labor Loading Matrix'!R414,0),IF('CLINs &amp; Ceiling Rates'!$D$248="R&amp;D",'Labor Loading Matrix'!S414,0),IF('CLINs &amp; Ceiling Rates'!$D$249="R&amp;D",'Labor Loading Matrix'!T414,0),IF('CLINs &amp; Ceiling Rates'!$D$250="R&amp;D",'Labor Loading Matrix'!U414,0),IF('CLINs &amp; Ceiling Rates'!$D$251="R&amp;D",'Labor Loading Matrix'!V414,0),IF('CLINs &amp; Ceiling Rates'!$D$252="R&amp;D",'Labor Loading Matrix'!W414,0),IF('CLINs &amp; Ceiling Rates'!$D$253="R&amp;D",'Labor Loading Matrix'!X414,0),IF('CLINs &amp; Ceiling Rates'!$D$254="R&amp;D",'Labor Loading Matrix'!Y414,0),IF('CLINs &amp; Ceiling Rates'!$D$255="R&amp;D",'Labor Loading Matrix'!Z414,0),IF('CLINs &amp; Ceiling Rates'!$D$256="R&amp;D",'Labor Loading Matrix'!AA414,0))</f>
        <v>0</v>
      </c>
      <c r="H414" s="136"/>
      <c r="I414" s="136"/>
      <c r="J414" s="136"/>
      <c r="K414" s="136"/>
      <c r="L414" s="136"/>
      <c r="M414" s="136"/>
      <c r="N414" s="136"/>
      <c r="O414" s="136"/>
      <c r="P414" s="136"/>
      <c r="Q414" s="136"/>
      <c r="R414" s="136"/>
      <c r="S414" s="136"/>
      <c r="T414" s="136"/>
      <c r="U414" s="136"/>
      <c r="V414" s="136"/>
      <c r="W414" s="136"/>
      <c r="X414" s="136"/>
      <c r="Y414" s="136"/>
      <c r="Z414" s="136"/>
      <c r="AA414" s="136"/>
    </row>
    <row r="415" spans="1:27" s="73" customFormat="1" ht="18" hidden="1" customHeight="1" x14ac:dyDescent="0.25">
      <c r="A415" s="173">
        <f>'CLINs &amp; Ceiling Rates'!B202</f>
        <v>0</v>
      </c>
      <c r="B415" s="173">
        <f>'CLINs &amp; Ceiling Rates'!C202</f>
        <v>0</v>
      </c>
      <c r="C415" s="174" t="str">
        <f>'CLINs &amp; Ceiling Rates'!$G202</f>
        <v/>
      </c>
      <c r="D415" s="211">
        <f>IF('CLINs &amp; Ceiling Rates'!D431="",SUM('Labor Loading Matrix'!H415:AA415),SUM(E415:F415))</f>
        <v>0</v>
      </c>
      <c r="E415" s="175">
        <f>SUM(IF('CLINs &amp; Ceiling Rates'!$D$237="OPS",'Labor Loading Matrix'!H415,0),IF('CLINs &amp; Ceiling Rates'!$D$238="OPS",'Labor Loading Matrix'!I415,0),IF('CLINs &amp; Ceiling Rates'!$D$239="OPS",'Labor Loading Matrix'!J415,0),IF('CLINs &amp; Ceiling Rates'!$D$240="OPS",'Labor Loading Matrix'!K415,0),IF('CLINs &amp; Ceiling Rates'!$D$241="OPS",'Labor Loading Matrix'!L415,0),IF('CLINs &amp; Ceiling Rates'!$D$242="OPS",'Labor Loading Matrix'!M415,0),IF('CLINs &amp; Ceiling Rates'!$D$243="OPS",'Labor Loading Matrix'!N415,0),IF('CLINs &amp; Ceiling Rates'!$D$244="OPS",'Labor Loading Matrix'!O415,0),IF('CLINs &amp; Ceiling Rates'!$D$245="OPS",'Labor Loading Matrix'!P415,0),IF('CLINs &amp; Ceiling Rates'!$D$246="OPS",'Labor Loading Matrix'!Q415,0),IF('CLINs &amp; Ceiling Rates'!$D$247="OPS",'Labor Loading Matrix'!R415,0),IF('CLINs &amp; Ceiling Rates'!$D$248="OPS",'Labor Loading Matrix'!S415,0),IF('CLINs &amp; Ceiling Rates'!$D$249="OPS",'Labor Loading Matrix'!T415,0),IF('CLINs &amp; Ceiling Rates'!$D$250="OPS",'Labor Loading Matrix'!U415,0),IF('CLINs &amp; Ceiling Rates'!$D$251="OPS",'Labor Loading Matrix'!V415,0),IF('CLINs &amp; Ceiling Rates'!$D$252="OPS",'Labor Loading Matrix'!W415,0),IF('CLINs &amp; Ceiling Rates'!$D$253="OPS",'Labor Loading Matrix'!X415,0),IF('CLINs &amp; Ceiling Rates'!$D$254="OPS",'Labor Loading Matrix'!Y415,0),IF('CLINs &amp; Ceiling Rates'!$D$255="OPS",'Labor Loading Matrix'!Z415,0),IF('CLINs &amp; Ceiling Rates'!$D$256="OPS",'Labor Loading Matrix'!AA415,0))</f>
        <v>0</v>
      </c>
      <c r="F415" s="175">
        <f>SUM(IF('CLINs &amp; Ceiling Rates'!$D$237="F&amp;E",'Labor Loading Matrix'!H415,0),IF('CLINs &amp; Ceiling Rates'!$D$238="F&amp;E",'Labor Loading Matrix'!I415,0),IF('CLINs &amp; Ceiling Rates'!$D$239="F&amp;E",'Labor Loading Matrix'!J415,0),IF('CLINs &amp; Ceiling Rates'!$D$240="F&amp;E",'Labor Loading Matrix'!K415,0),IF('CLINs &amp; Ceiling Rates'!$D$241="F&amp;E",'Labor Loading Matrix'!L415,0),IF('CLINs &amp; Ceiling Rates'!$D$242="F&amp;E",'Labor Loading Matrix'!M415,0),IF('CLINs &amp; Ceiling Rates'!$D$243="F&amp;E",'Labor Loading Matrix'!N415,0),IF('CLINs &amp; Ceiling Rates'!$D$244="F&amp;E",'Labor Loading Matrix'!O415,0),IF('CLINs &amp; Ceiling Rates'!$D$245="F&amp;E",'Labor Loading Matrix'!P415,0),IF('CLINs &amp; Ceiling Rates'!$D$246="F&amp;E",'Labor Loading Matrix'!Q415,0),IF('CLINs &amp; Ceiling Rates'!$D$247="F&amp;E",'Labor Loading Matrix'!R415,0),IF('CLINs &amp; Ceiling Rates'!$D$248="F&amp;E",'Labor Loading Matrix'!S415,0),IF('CLINs &amp; Ceiling Rates'!$D$249="F&amp;E",'Labor Loading Matrix'!T415,0),IF('CLINs &amp; Ceiling Rates'!$D$250="F&amp;E",'Labor Loading Matrix'!U415,0),IF('CLINs &amp; Ceiling Rates'!$D$251="F&amp;E",'Labor Loading Matrix'!V415,0),IF('CLINs &amp; Ceiling Rates'!$D$252="F&amp;E",'Labor Loading Matrix'!W415,0),IF('CLINs &amp; Ceiling Rates'!$D$253="F&amp;E",'Labor Loading Matrix'!X415,0),IF('CLINs &amp; Ceiling Rates'!$D$254="F&amp;E",'Labor Loading Matrix'!Y415,0),IF('CLINs &amp; Ceiling Rates'!$D$255="F&amp;E",'Labor Loading Matrix'!Z415,0),IF('CLINs &amp; Ceiling Rates'!$D$256="F&amp;E",'Labor Loading Matrix'!AA415,0))</f>
        <v>0</v>
      </c>
      <c r="G415" s="175">
        <f>SUM(IF('CLINs &amp; Ceiling Rates'!$D$237="R&amp;D",'Labor Loading Matrix'!H415,0),IF('CLINs &amp; Ceiling Rates'!$D$238="R&amp;D",'Labor Loading Matrix'!I415,0),IF('CLINs &amp; Ceiling Rates'!$D$239="R&amp;D",'Labor Loading Matrix'!J415,0),IF('CLINs &amp; Ceiling Rates'!$D$240="R&amp;D",'Labor Loading Matrix'!K415,0),IF('CLINs &amp; Ceiling Rates'!$D$241="R&amp;D",'Labor Loading Matrix'!L415,0),IF('CLINs &amp; Ceiling Rates'!$D$242="R&amp;D",'Labor Loading Matrix'!M415,0),IF('CLINs &amp; Ceiling Rates'!$D$243="R&amp;D",'Labor Loading Matrix'!N415,0),IF('CLINs &amp; Ceiling Rates'!$D$244="R&amp;D",'Labor Loading Matrix'!O415,0),IF('CLINs &amp; Ceiling Rates'!$D$245="R&amp;D",'Labor Loading Matrix'!P415,0),IF('CLINs &amp; Ceiling Rates'!$D$246="R&amp;D",'Labor Loading Matrix'!Q415,0),IF('CLINs &amp; Ceiling Rates'!$D$247="R&amp;D",'Labor Loading Matrix'!R415,0),IF('CLINs &amp; Ceiling Rates'!$D$248="R&amp;D",'Labor Loading Matrix'!S415,0),IF('CLINs &amp; Ceiling Rates'!$D$249="R&amp;D",'Labor Loading Matrix'!T415,0),IF('CLINs &amp; Ceiling Rates'!$D$250="R&amp;D",'Labor Loading Matrix'!U415,0),IF('CLINs &amp; Ceiling Rates'!$D$251="R&amp;D",'Labor Loading Matrix'!V415,0),IF('CLINs &amp; Ceiling Rates'!$D$252="R&amp;D",'Labor Loading Matrix'!W415,0),IF('CLINs &amp; Ceiling Rates'!$D$253="R&amp;D",'Labor Loading Matrix'!X415,0),IF('CLINs &amp; Ceiling Rates'!$D$254="R&amp;D",'Labor Loading Matrix'!Y415,0),IF('CLINs &amp; Ceiling Rates'!$D$255="R&amp;D",'Labor Loading Matrix'!Z415,0),IF('CLINs &amp; Ceiling Rates'!$D$256="R&amp;D",'Labor Loading Matrix'!AA415,0))</f>
        <v>0</v>
      </c>
      <c r="H415" s="136"/>
      <c r="I415" s="136"/>
      <c r="J415" s="136"/>
      <c r="K415" s="136"/>
      <c r="L415" s="136"/>
      <c r="M415" s="136"/>
      <c r="N415" s="136"/>
      <c r="O415" s="136"/>
      <c r="P415" s="136"/>
      <c r="Q415" s="136"/>
      <c r="R415" s="136"/>
      <c r="S415" s="136"/>
      <c r="T415" s="136"/>
      <c r="U415" s="136"/>
      <c r="V415" s="136"/>
      <c r="W415" s="136"/>
      <c r="X415" s="136"/>
      <c r="Y415" s="136"/>
      <c r="Z415" s="136"/>
      <c r="AA415" s="136"/>
    </row>
    <row r="416" spans="1:27" s="73" customFormat="1" ht="18" hidden="1" customHeight="1" x14ac:dyDescent="0.25">
      <c r="A416" s="173">
        <f>'CLINs &amp; Ceiling Rates'!B203</f>
        <v>0</v>
      </c>
      <c r="B416" s="173">
        <f>'CLINs &amp; Ceiling Rates'!C203</f>
        <v>0</v>
      </c>
      <c r="C416" s="174" t="str">
        <f>'CLINs &amp; Ceiling Rates'!$G203</f>
        <v/>
      </c>
      <c r="D416" s="211">
        <f>IF('CLINs &amp; Ceiling Rates'!D432="",SUM('Labor Loading Matrix'!H416:AA416),SUM(E416:F416))</f>
        <v>0</v>
      </c>
      <c r="E416" s="175">
        <f>SUM(IF('CLINs &amp; Ceiling Rates'!$D$237="OPS",'Labor Loading Matrix'!H416,0),IF('CLINs &amp; Ceiling Rates'!$D$238="OPS",'Labor Loading Matrix'!I416,0),IF('CLINs &amp; Ceiling Rates'!$D$239="OPS",'Labor Loading Matrix'!J416,0),IF('CLINs &amp; Ceiling Rates'!$D$240="OPS",'Labor Loading Matrix'!K416,0),IF('CLINs &amp; Ceiling Rates'!$D$241="OPS",'Labor Loading Matrix'!L416,0),IF('CLINs &amp; Ceiling Rates'!$D$242="OPS",'Labor Loading Matrix'!M416,0),IF('CLINs &amp; Ceiling Rates'!$D$243="OPS",'Labor Loading Matrix'!N416,0),IF('CLINs &amp; Ceiling Rates'!$D$244="OPS",'Labor Loading Matrix'!O416,0),IF('CLINs &amp; Ceiling Rates'!$D$245="OPS",'Labor Loading Matrix'!P416,0),IF('CLINs &amp; Ceiling Rates'!$D$246="OPS",'Labor Loading Matrix'!Q416,0),IF('CLINs &amp; Ceiling Rates'!$D$247="OPS",'Labor Loading Matrix'!R416,0),IF('CLINs &amp; Ceiling Rates'!$D$248="OPS",'Labor Loading Matrix'!S416,0),IF('CLINs &amp; Ceiling Rates'!$D$249="OPS",'Labor Loading Matrix'!T416,0),IF('CLINs &amp; Ceiling Rates'!$D$250="OPS",'Labor Loading Matrix'!U416,0),IF('CLINs &amp; Ceiling Rates'!$D$251="OPS",'Labor Loading Matrix'!V416,0),IF('CLINs &amp; Ceiling Rates'!$D$252="OPS",'Labor Loading Matrix'!W416,0),IF('CLINs &amp; Ceiling Rates'!$D$253="OPS",'Labor Loading Matrix'!X416,0),IF('CLINs &amp; Ceiling Rates'!$D$254="OPS",'Labor Loading Matrix'!Y416,0),IF('CLINs &amp; Ceiling Rates'!$D$255="OPS",'Labor Loading Matrix'!Z416,0),IF('CLINs &amp; Ceiling Rates'!$D$256="OPS",'Labor Loading Matrix'!AA416,0))</f>
        <v>0</v>
      </c>
      <c r="F416" s="175">
        <f>SUM(IF('CLINs &amp; Ceiling Rates'!$D$237="F&amp;E",'Labor Loading Matrix'!H416,0),IF('CLINs &amp; Ceiling Rates'!$D$238="F&amp;E",'Labor Loading Matrix'!I416,0),IF('CLINs &amp; Ceiling Rates'!$D$239="F&amp;E",'Labor Loading Matrix'!J416,0),IF('CLINs &amp; Ceiling Rates'!$D$240="F&amp;E",'Labor Loading Matrix'!K416,0),IF('CLINs &amp; Ceiling Rates'!$D$241="F&amp;E",'Labor Loading Matrix'!L416,0),IF('CLINs &amp; Ceiling Rates'!$D$242="F&amp;E",'Labor Loading Matrix'!M416,0),IF('CLINs &amp; Ceiling Rates'!$D$243="F&amp;E",'Labor Loading Matrix'!N416,0),IF('CLINs &amp; Ceiling Rates'!$D$244="F&amp;E",'Labor Loading Matrix'!O416,0),IF('CLINs &amp; Ceiling Rates'!$D$245="F&amp;E",'Labor Loading Matrix'!P416,0),IF('CLINs &amp; Ceiling Rates'!$D$246="F&amp;E",'Labor Loading Matrix'!Q416,0),IF('CLINs &amp; Ceiling Rates'!$D$247="F&amp;E",'Labor Loading Matrix'!R416,0),IF('CLINs &amp; Ceiling Rates'!$D$248="F&amp;E",'Labor Loading Matrix'!S416,0),IF('CLINs &amp; Ceiling Rates'!$D$249="F&amp;E",'Labor Loading Matrix'!T416,0),IF('CLINs &amp; Ceiling Rates'!$D$250="F&amp;E",'Labor Loading Matrix'!U416,0),IF('CLINs &amp; Ceiling Rates'!$D$251="F&amp;E",'Labor Loading Matrix'!V416,0),IF('CLINs &amp; Ceiling Rates'!$D$252="F&amp;E",'Labor Loading Matrix'!W416,0),IF('CLINs &amp; Ceiling Rates'!$D$253="F&amp;E",'Labor Loading Matrix'!X416,0),IF('CLINs &amp; Ceiling Rates'!$D$254="F&amp;E",'Labor Loading Matrix'!Y416,0),IF('CLINs &amp; Ceiling Rates'!$D$255="F&amp;E",'Labor Loading Matrix'!Z416,0),IF('CLINs &amp; Ceiling Rates'!$D$256="F&amp;E",'Labor Loading Matrix'!AA416,0))</f>
        <v>0</v>
      </c>
      <c r="G416" s="175">
        <f>SUM(IF('CLINs &amp; Ceiling Rates'!$D$237="R&amp;D",'Labor Loading Matrix'!H416,0),IF('CLINs &amp; Ceiling Rates'!$D$238="R&amp;D",'Labor Loading Matrix'!I416,0),IF('CLINs &amp; Ceiling Rates'!$D$239="R&amp;D",'Labor Loading Matrix'!J416,0),IF('CLINs &amp; Ceiling Rates'!$D$240="R&amp;D",'Labor Loading Matrix'!K416,0),IF('CLINs &amp; Ceiling Rates'!$D$241="R&amp;D",'Labor Loading Matrix'!L416,0),IF('CLINs &amp; Ceiling Rates'!$D$242="R&amp;D",'Labor Loading Matrix'!M416,0),IF('CLINs &amp; Ceiling Rates'!$D$243="R&amp;D",'Labor Loading Matrix'!N416,0),IF('CLINs &amp; Ceiling Rates'!$D$244="R&amp;D",'Labor Loading Matrix'!O416,0),IF('CLINs &amp; Ceiling Rates'!$D$245="R&amp;D",'Labor Loading Matrix'!P416,0),IF('CLINs &amp; Ceiling Rates'!$D$246="R&amp;D",'Labor Loading Matrix'!Q416,0),IF('CLINs &amp; Ceiling Rates'!$D$247="R&amp;D",'Labor Loading Matrix'!R416,0),IF('CLINs &amp; Ceiling Rates'!$D$248="R&amp;D",'Labor Loading Matrix'!S416,0),IF('CLINs &amp; Ceiling Rates'!$D$249="R&amp;D",'Labor Loading Matrix'!T416,0),IF('CLINs &amp; Ceiling Rates'!$D$250="R&amp;D",'Labor Loading Matrix'!U416,0),IF('CLINs &amp; Ceiling Rates'!$D$251="R&amp;D",'Labor Loading Matrix'!V416,0),IF('CLINs &amp; Ceiling Rates'!$D$252="R&amp;D",'Labor Loading Matrix'!W416,0),IF('CLINs &amp; Ceiling Rates'!$D$253="R&amp;D",'Labor Loading Matrix'!X416,0),IF('CLINs &amp; Ceiling Rates'!$D$254="R&amp;D",'Labor Loading Matrix'!Y416,0),IF('CLINs &amp; Ceiling Rates'!$D$255="R&amp;D",'Labor Loading Matrix'!Z416,0),IF('CLINs &amp; Ceiling Rates'!$D$256="R&amp;D",'Labor Loading Matrix'!AA416,0))</f>
        <v>0</v>
      </c>
      <c r="H416" s="136"/>
      <c r="I416" s="136"/>
      <c r="J416" s="136"/>
      <c r="K416" s="136"/>
      <c r="L416" s="136"/>
      <c r="M416" s="136"/>
      <c r="N416" s="136"/>
      <c r="O416" s="136"/>
      <c r="P416" s="136"/>
      <c r="Q416" s="136"/>
      <c r="R416" s="136"/>
      <c r="S416" s="136"/>
      <c r="T416" s="136"/>
      <c r="U416" s="136"/>
      <c r="V416" s="136"/>
      <c r="W416" s="136"/>
      <c r="X416" s="136"/>
      <c r="Y416" s="136"/>
      <c r="Z416" s="136"/>
      <c r="AA416" s="136"/>
    </row>
    <row r="417" spans="1:27" s="73" customFormat="1" ht="18" hidden="1" customHeight="1" x14ac:dyDescent="0.25">
      <c r="A417" s="173">
        <f>'CLINs &amp; Ceiling Rates'!B204</f>
        <v>0</v>
      </c>
      <c r="B417" s="173">
        <f>'CLINs &amp; Ceiling Rates'!C204</f>
        <v>0</v>
      </c>
      <c r="C417" s="174" t="str">
        <f>'CLINs &amp; Ceiling Rates'!$G204</f>
        <v/>
      </c>
      <c r="D417" s="211">
        <f>IF('CLINs &amp; Ceiling Rates'!D433="",SUM('Labor Loading Matrix'!H417:AA417),SUM(E417:F417))</f>
        <v>0</v>
      </c>
      <c r="E417" s="175">
        <f>SUM(IF('CLINs &amp; Ceiling Rates'!$D$237="OPS",'Labor Loading Matrix'!H417,0),IF('CLINs &amp; Ceiling Rates'!$D$238="OPS",'Labor Loading Matrix'!I417,0),IF('CLINs &amp; Ceiling Rates'!$D$239="OPS",'Labor Loading Matrix'!J417,0),IF('CLINs &amp; Ceiling Rates'!$D$240="OPS",'Labor Loading Matrix'!K417,0),IF('CLINs &amp; Ceiling Rates'!$D$241="OPS",'Labor Loading Matrix'!L417,0),IF('CLINs &amp; Ceiling Rates'!$D$242="OPS",'Labor Loading Matrix'!M417,0),IF('CLINs &amp; Ceiling Rates'!$D$243="OPS",'Labor Loading Matrix'!N417,0),IF('CLINs &amp; Ceiling Rates'!$D$244="OPS",'Labor Loading Matrix'!O417,0),IF('CLINs &amp; Ceiling Rates'!$D$245="OPS",'Labor Loading Matrix'!P417,0),IF('CLINs &amp; Ceiling Rates'!$D$246="OPS",'Labor Loading Matrix'!Q417,0),IF('CLINs &amp; Ceiling Rates'!$D$247="OPS",'Labor Loading Matrix'!R417,0),IF('CLINs &amp; Ceiling Rates'!$D$248="OPS",'Labor Loading Matrix'!S417,0),IF('CLINs &amp; Ceiling Rates'!$D$249="OPS",'Labor Loading Matrix'!T417,0),IF('CLINs &amp; Ceiling Rates'!$D$250="OPS",'Labor Loading Matrix'!U417,0),IF('CLINs &amp; Ceiling Rates'!$D$251="OPS",'Labor Loading Matrix'!V417,0),IF('CLINs &amp; Ceiling Rates'!$D$252="OPS",'Labor Loading Matrix'!W417,0),IF('CLINs &amp; Ceiling Rates'!$D$253="OPS",'Labor Loading Matrix'!X417,0),IF('CLINs &amp; Ceiling Rates'!$D$254="OPS",'Labor Loading Matrix'!Y417,0),IF('CLINs &amp; Ceiling Rates'!$D$255="OPS",'Labor Loading Matrix'!Z417,0),IF('CLINs &amp; Ceiling Rates'!$D$256="OPS",'Labor Loading Matrix'!AA417,0))</f>
        <v>0</v>
      </c>
      <c r="F417" s="175">
        <f>SUM(IF('CLINs &amp; Ceiling Rates'!$D$237="F&amp;E",'Labor Loading Matrix'!H417,0),IF('CLINs &amp; Ceiling Rates'!$D$238="F&amp;E",'Labor Loading Matrix'!I417,0),IF('CLINs &amp; Ceiling Rates'!$D$239="F&amp;E",'Labor Loading Matrix'!J417,0),IF('CLINs &amp; Ceiling Rates'!$D$240="F&amp;E",'Labor Loading Matrix'!K417,0),IF('CLINs &amp; Ceiling Rates'!$D$241="F&amp;E",'Labor Loading Matrix'!L417,0),IF('CLINs &amp; Ceiling Rates'!$D$242="F&amp;E",'Labor Loading Matrix'!M417,0),IF('CLINs &amp; Ceiling Rates'!$D$243="F&amp;E",'Labor Loading Matrix'!N417,0),IF('CLINs &amp; Ceiling Rates'!$D$244="F&amp;E",'Labor Loading Matrix'!O417,0),IF('CLINs &amp; Ceiling Rates'!$D$245="F&amp;E",'Labor Loading Matrix'!P417,0),IF('CLINs &amp; Ceiling Rates'!$D$246="F&amp;E",'Labor Loading Matrix'!Q417,0),IF('CLINs &amp; Ceiling Rates'!$D$247="F&amp;E",'Labor Loading Matrix'!R417,0),IF('CLINs &amp; Ceiling Rates'!$D$248="F&amp;E",'Labor Loading Matrix'!S417,0),IF('CLINs &amp; Ceiling Rates'!$D$249="F&amp;E",'Labor Loading Matrix'!T417,0),IF('CLINs &amp; Ceiling Rates'!$D$250="F&amp;E",'Labor Loading Matrix'!U417,0),IF('CLINs &amp; Ceiling Rates'!$D$251="F&amp;E",'Labor Loading Matrix'!V417,0),IF('CLINs &amp; Ceiling Rates'!$D$252="F&amp;E",'Labor Loading Matrix'!W417,0),IF('CLINs &amp; Ceiling Rates'!$D$253="F&amp;E",'Labor Loading Matrix'!X417,0),IF('CLINs &amp; Ceiling Rates'!$D$254="F&amp;E",'Labor Loading Matrix'!Y417,0),IF('CLINs &amp; Ceiling Rates'!$D$255="F&amp;E",'Labor Loading Matrix'!Z417,0),IF('CLINs &amp; Ceiling Rates'!$D$256="F&amp;E",'Labor Loading Matrix'!AA417,0))</f>
        <v>0</v>
      </c>
      <c r="G417" s="175">
        <f>SUM(IF('CLINs &amp; Ceiling Rates'!$D$237="R&amp;D",'Labor Loading Matrix'!H417,0),IF('CLINs &amp; Ceiling Rates'!$D$238="R&amp;D",'Labor Loading Matrix'!I417,0),IF('CLINs &amp; Ceiling Rates'!$D$239="R&amp;D",'Labor Loading Matrix'!J417,0),IF('CLINs &amp; Ceiling Rates'!$D$240="R&amp;D",'Labor Loading Matrix'!K417,0),IF('CLINs &amp; Ceiling Rates'!$D$241="R&amp;D",'Labor Loading Matrix'!L417,0),IF('CLINs &amp; Ceiling Rates'!$D$242="R&amp;D",'Labor Loading Matrix'!M417,0),IF('CLINs &amp; Ceiling Rates'!$D$243="R&amp;D",'Labor Loading Matrix'!N417,0),IF('CLINs &amp; Ceiling Rates'!$D$244="R&amp;D",'Labor Loading Matrix'!O417,0),IF('CLINs &amp; Ceiling Rates'!$D$245="R&amp;D",'Labor Loading Matrix'!P417,0),IF('CLINs &amp; Ceiling Rates'!$D$246="R&amp;D",'Labor Loading Matrix'!Q417,0),IF('CLINs &amp; Ceiling Rates'!$D$247="R&amp;D",'Labor Loading Matrix'!R417,0),IF('CLINs &amp; Ceiling Rates'!$D$248="R&amp;D",'Labor Loading Matrix'!S417,0),IF('CLINs &amp; Ceiling Rates'!$D$249="R&amp;D",'Labor Loading Matrix'!T417,0),IF('CLINs &amp; Ceiling Rates'!$D$250="R&amp;D",'Labor Loading Matrix'!U417,0),IF('CLINs &amp; Ceiling Rates'!$D$251="R&amp;D",'Labor Loading Matrix'!V417,0),IF('CLINs &amp; Ceiling Rates'!$D$252="R&amp;D",'Labor Loading Matrix'!W417,0),IF('CLINs &amp; Ceiling Rates'!$D$253="R&amp;D",'Labor Loading Matrix'!X417,0),IF('CLINs &amp; Ceiling Rates'!$D$254="R&amp;D",'Labor Loading Matrix'!Y417,0),IF('CLINs &amp; Ceiling Rates'!$D$255="R&amp;D",'Labor Loading Matrix'!Z417,0),IF('CLINs &amp; Ceiling Rates'!$D$256="R&amp;D",'Labor Loading Matrix'!AA417,0))</f>
        <v>0</v>
      </c>
      <c r="H417" s="136"/>
      <c r="I417" s="136"/>
      <c r="J417" s="136"/>
      <c r="K417" s="136"/>
      <c r="L417" s="136"/>
      <c r="M417" s="136"/>
      <c r="N417" s="136"/>
      <c r="O417" s="136"/>
      <c r="P417" s="136"/>
      <c r="Q417" s="136"/>
      <c r="R417" s="136"/>
      <c r="S417" s="136"/>
      <c r="T417" s="136"/>
      <c r="U417" s="136"/>
      <c r="V417" s="136"/>
      <c r="W417" s="136"/>
      <c r="X417" s="136"/>
      <c r="Y417" s="136"/>
      <c r="Z417" s="136"/>
      <c r="AA417" s="136"/>
    </row>
    <row r="418" spans="1:27" s="73" customFormat="1" ht="18" hidden="1" customHeight="1" x14ac:dyDescent="0.25">
      <c r="A418" s="173">
        <f>'CLINs &amp; Ceiling Rates'!B205</f>
        <v>0</v>
      </c>
      <c r="B418" s="173">
        <f>'CLINs &amp; Ceiling Rates'!C205</f>
        <v>0</v>
      </c>
      <c r="C418" s="174" t="str">
        <f>'CLINs &amp; Ceiling Rates'!$G205</f>
        <v/>
      </c>
      <c r="D418" s="211">
        <f>IF('CLINs &amp; Ceiling Rates'!D434="",SUM('Labor Loading Matrix'!H418:AA418),SUM(E418:F418))</f>
        <v>0</v>
      </c>
      <c r="E418" s="175">
        <f>SUM(IF('CLINs &amp; Ceiling Rates'!$D$237="OPS",'Labor Loading Matrix'!H418,0),IF('CLINs &amp; Ceiling Rates'!$D$238="OPS",'Labor Loading Matrix'!I418,0),IF('CLINs &amp; Ceiling Rates'!$D$239="OPS",'Labor Loading Matrix'!J418,0),IF('CLINs &amp; Ceiling Rates'!$D$240="OPS",'Labor Loading Matrix'!K418,0),IF('CLINs &amp; Ceiling Rates'!$D$241="OPS",'Labor Loading Matrix'!L418,0),IF('CLINs &amp; Ceiling Rates'!$D$242="OPS",'Labor Loading Matrix'!M418,0),IF('CLINs &amp; Ceiling Rates'!$D$243="OPS",'Labor Loading Matrix'!N418,0),IF('CLINs &amp; Ceiling Rates'!$D$244="OPS",'Labor Loading Matrix'!O418,0),IF('CLINs &amp; Ceiling Rates'!$D$245="OPS",'Labor Loading Matrix'!P418,0),IF('CLINs &amp; Ceiling Rates'!$D$246="OPS",'Labor Loading Matrix'!Q418,0),IF('CLINs &amp; Ceiling Rates'!$D$247="OPS",'Labor Loading Matrix'!R418,0),IF('CLINs &amp; Ceiling Rates'!$D$248="OPS",'Labor Loading Matrix'!S418,0),IF('CLINs &amp; Ceiling Rates'!$D$249="OPS",'Labor Loading Matrix'!T418,0),IF('CLINs &amp; Ceiling Rates'!$D$250="OPS",'Labor Loading Matrix'!U418,0),IF('CLINs &amp; Ceiling Rates'!$D$251="OPS",'Labor Loading Matrix'!V418,0),IF('CLINs &amp; Ceiling Rates'!$D$252="OPS",'Labor Loading Matrix'!W418,0),IF('CLINs &amp; Ceiling Rates'!$D$253="OPS",'Labor Loading Matrix'!X418,0),IF('CLINs &amp; Ceiling Rates'!$D$254="OPS",'Labor Loading Matrix'!Y418,0),IF('CLINs &amp; Ceiling Rates'!$D$255="OPS",'Labor Loading Matrix'!Z418,0),IF('CLINs &amp; Ceiling Rates'!$D$256="OPS",'Labor Loading Matrix'!AA418,0))</f>
        <v>0</v>
      </c>
      <c r="F418" s="175">
        <f>SUM(IF('CLINs &amp; Ceiling Rates'!$D$237="F&amp;E",'Labor Loading Matrix'!H418,0),IF('CLINs &amp; Ceiling Rates'!$D$238="F&amp;E",'Labor Loading Matrix'!I418,0),IF('CLINs &amp; Ceiling Rates'!$D$239="F&amp;E",'Labor Loading Matrix'!J418,0),IF('CLINs &amp; Ceiling Rates'!$D$240="F&amp;E",'Labor Loading Matrix'!K418,0),IF('CLINs &amp; Ceiling Rates'!$D$241="F&amp;E",'Labor Loading Matrix'!L418,0),IF('CLINs &amp; Ceiling Rates'!$D$242="F&amp;E",'Labor Loading Matrix'!M418,0),IF('CLINs &amp; Ceiling Rates'!$D$243="F&amp;E",'Labor Loading Matrix'!N418,0),IF('CLINs &amp; Ceiling Rates'!$D$244="F&amp;E",'Labor Loading Matrix'!O418,0),IF('CLINs &amp; Ceiling Rates'!$D$245="F&amp;E",'Labor Loading Matrix'!P418,0),IF('CLINs &amp; Ceiling Rates'!$D$246="F&amp;E",'Labor Loading Matrix'!Q418,0),IF('CLINs &amp; Ceiling Rates'!$D$247="F&amp;E",'Labor Loading Matrix'!R418,0),IF('CLINs &amp; Ceiling Rates'!$D$248="F&amp;E",'Labor Loading Matrix'!S418,0),IF('CLINs &amp; Ceiling Rates'!$D$249="F&amp;E",'Labor Loading Matrix'!T418,0),IF('CLINs &amp; Ceiling Rates'!$D$250="F&amp;E",'Labor Loading Matrix'!U418,0),IF('CLINs &amp; Ceiling Rates'!$D$251="F&amp;E",'Labor Loading Matrix'!V418,0),IF('CLINs &amp; Ceiling Rates'!$D$252="F&amp;E",'Labor Loading Matrix'!W418,0),IF('CLINs &amp; Ceiling Rates'!$D$253="F&amp;E",'Labor Loading Matrix'!X418,0),IF('CLINs &amp; Ceiling Rates'!$D$254="F&amp;E",'Labor Loading Matrix'!Y418,0),IF('CLINs &amp; Ceiling Rates'!$D$255="F&amp;E",'Labor Loading Matrix'!Z418,0),IF('CLINs &amp; Ceiling Rates'!$D$256="F&amp;E",'Labor Loading Matrix'!AA418,0))</f>
        <v>0</v>
      </c>
      <c r="G418" s="175">
        <f>SUM(IF('CLINs &amp; Ceiling Rates'!$D$237="R&amp;D",'Labor Loading Matrix'!H418,0),IF('CLINs &amp; Ceiling Rates'!$D$238="R&amp;D",'Labor Loading Matrix'!I418,0),IF('CLINs &amp; Ceiling Rates'!$D$239="R&amp;D",'Labor Loading Matrix'!J418,0),IF('CLINs &amp; Ceiling Rates'!$D$240="R&amp;D",'Labor Loading Matrix'!K418,0),IF('CLINs &amp; Ceiling Rates'!$D$241="R&amp;D",'Labor Loading Matrix'!L418,0),IF('CLINs &amp; Ceiling Rates'!$D$242="R&amp;D",'Labor Loading Matrix'!M418,0),IF('CLINs &amp; Ceiling Rates'!$D$243="R&amp;D",'Labor Loading Matrix'!N418,0),IF('CLINs &amp; Ceiling Rates'!$D$244="R&amp;D",'Labor Loading Matrix'!O418,0),IF('CLINs &amp; Ceiling Rates'!$D$245="R&amp;D",'Labor Loading Matrix'!P418,0),IF('CLINs &amp; Ceiling Rates'!$D$246="R&amp;D",'Labor Loading Matrix'!Q418,0),IF('CLINs &amp; Ceiling Rates'!$D$247="R&amp;D",'Labor Loading Matrix'!R418,0),IF('CLINs &amp; Ceiling Rates'!$D$248="R&amp;D",'Labor Loading Matrix'!S418,0),IF('CLINs &amp; Ceiling Rates'!$D$249="R&amp;D",'Labor Loading Matrix'!T418,0),IF('CLINs &amp; Ceiling Rates'!$D$250="R&amp;D",'Labor Loading Matrix'!U418,0),IF('CLINs &amp; Ceiling Rates'!$D$251="R&amp;D",'Labor Loading Matrix'!V418,0),IF('CLINs &amp; Ceiling Rates'!$D$252="R&amp;D",'Labor Loading Matrix'!W418,0),IF('CLINs &amp; Ceiling Rates'!$D$253="R&amp;D",'Labor Loading Matrix'!X418,0),IF('CLINs &amp; Ceiling Rates'!$D$254="R&amp;D",'Labor Loading Matrix'!Y418,0),IF('CLINs &amp; Ceiling Rates'!$D$255="R&amp;D",'Labor Loading Matrix'!Z418,0),IF('CLINs &amp; Ceiling Rates'!$D$256="R&amp;D",'Labor Loading Matrix'!AA418,0))</f>
        <v>0</v>
      </c>
      <c r="H418" s="136"/>
      <c r="I418" s="136"/>
      <c r="J418" s="136"/>
      <c r="K418" s="136"/>
      <c r="L418" s="136"/>
      <c r="M418" s="136"/>
      <c r="N418" s="136"/>
      <c r="O418" s="136"/>
      <c r="P418" s="136"/>
      <c r="Q418" s="136"/>
      <c r="R418" s="136"/>
      <c r="S418" s="136"/>
      <c r="T418" s="136"/>
      <c r="U418" s="136"/>
      <c r="V418" s="136"/>
      <c r="W418" s="136"/>
      <c r="X418" s="136"/>
      <c r="Y418" s="136"/>
      <c r="Z418" s="136"/>
      <c r="AA418" s="136"/>
    </row>
    <row r="419" spans="1:27" s="73" customFormat="1" ht="18" hidden="1" customHeight="1" x14ac:dyDescent="0.25">
      <c r="A419" s="173">
        <f>'CLINs &amp; Ceiling Rates'!B206</f>
        <v>0</v>
      </c>
      <c r="B419" s="173">
        <f>'CLINs &amp; Ceiling Rates'!C206</f>
        <v>0</v>
      </c>
      <c r="C419" s="174" t="str">
        <f>'CLINs &amp; Ceiling Rates'!$G206</f>
        <v/>
      </c>
      <c r="D419" s="211">
        <f>IF('CLINs &amp; Ceiling Rates'!D435="",SUM('Labor Loading Matrix'!H419:AA419),SUM(E419:F419))</f>
        <v>0</v>
      </c>
      <c r="E419" s="175">
        <f>SUM(IF('CLINs &amp; Ceiling Rates'!$D$237="OPS",'Labor Loading Matrix'!H419,0),IF('CLINs &amp; Ceiling Rates'!$D$238="OPS",'Labor Loading Matrix'!I419,0),IF('CLINs &amp; Ceiling Rates'!$D$239="OPS",'Labor Loading Matrix'!J419,0),IF('CLINs &amp; Ceiling Rates'!$D$240="OPS",'Labor Loading Matrix'!K419,0),IF('CLINs &amp; Ceiling Rates'!$D$241="OPS",'Labor Loading Matrix'!L419,0),IF('CLINs &amp; Ceiling Rates'!$D$242="OPS",'Labor Loading Matrix'!M419,0),IF('CLINs &amp; Ceiling Rates'!$D$243="OPS",'Labor Loading Matrix'!N419,0),IF('CLINs &amp; Ceiling Rates'!$D$244="OPS",'Labor Loading Matrix'!O419,0),IF('CLINs &amp; Ceiling Rates'!$D$245="OPS",'Labor Loading Matrix'!P419,0),IF('CLINs &amp; Ceiling Rates'!$D$246="OPS",'Labor Loading Matrix'!Q419,0),IF('CLINs &amp; Ceiling Rates'!$D$247="OPS",'Labor Loading Matrix'!R419,0),IF('CLINs &amp; Ceiling Rates'!$D$248="OPS",'Labor Loading Matrix'!S419,0),IF('CLINs &amp; Ceiling Rates'!$D$249="OPS",'Labor Loading Matrix'!T419,0),IF('CLINs &amp; Ceiling Rates'!$D$250="OPS",'Labor Loading Matrix'!U419,0),IF('CLINs &amp; Ceiling Rates'!$D$251="OPS",'Labor Loading Matrix'!V419,0),IF('CLINs &amp; Ceiling Rates'!$D$252="OPS",'Labor Loading Matrix'!W419,0),IF('CLINs &amp; Ceiling Rates'!$D$253="OPS",'Labor Loading Matrix'!X419,0),IF('CLINs &amp; Ceiling Rates'!$D$254="OPS",'Labor Loading Matrix'!Y419,0),IF('CLINs &amp; Ceiling Rates'!$D$255="OPS",'Labor Loading Matrix'!Z419,0),IF('CLINs &amp; Ceiling Rates'!$D$256="OPS",'Labor Loading Matrix'!AA419,0))</f>
        <v>0</v>
      </c>
      <c r="F419" s="175">
        <f>SUM(IF('CLINs &amp; Ceiling Rates'!$D$237="F&amp;E",'Labor Loading Matrix'!H419,0),IF('CLINs &amp; Ceiling Rates'!$D$238="F&amp;E",'Labor Loading Matrix'!I419,0),IF('CLINs &amp; Ceiling Rates'!$D$239="F&amp;E",'Labor Loading Matrix'!J419,0),IF('CLINs &amp; Ceiling Rates'!$D$240="F&amp;E",'Labor Loading Matrix'!K419,0),IF('CLINs &amp; Ceiling Rates'!$D$241="F&amp;E",'Labor Loading Matrix'!L419,0),IF('CLINs &amp; Ceiling Rates'!$D$242="F&amp;E",'Labor Loading Matrix'!M419,0),IF('CLINs &amp; Ceiling Rates'!$D$243="F&amp;E",'Labor Loading Matrix'!N419,0),IF('CLINs &amp; Ceiling Rates'!$D$244="F&amp;E",'Labor Loading Matrix'!O419,0),IF('CLINs &amp; Ceiling Rates'!$D$245="F&amp;E",'Labor Loading Matrix'!P419,0),IF('CLINs &amp; Ceiling Rates'!$D$246="F&amp;E",'Labor Loading Matrix'!Q419,0),IF('CLINs &amp; Ceiling Rates'!$D$247="F&amp;E",'Labor Loading Matrix'!R419,0),IF('CLINs &amp; Ceiling Rates'!$D$248="F&amp;E",'Labor Loading Matrix'!S419,0),IF('CLINs &amp; Ceiling Rates'!$D$249="F&amp;E",'Labor Loading Matrix'!T419,0),IF('CLINs &amp; Ceiling Rates'!$D$250="F&amp;E",'Labor Loading Matrix'!U419,0),IF('CLINs &amp; Ceiling Rates'!$D$251="F&amp;E",'Labor Loading Matrix'!V419,0),IF('CLINs &amp; Ceiling Rates'!$D$252="F&amp;E",'Labor Loading Matrix'!W419,0),IF('CLINs &amp; Ceiling Rates'!$D$253="F&amp;E",'Labor Loading Matrix'!X419,0),IF('CLINs &amp; Ceiling Rates'!$D$254="F&amp;E",'Labor Loading Matrix'!Y419,0),IF('CLINs &amp; Ceiling Rates'!$D$255="F&amp;E",'Labor Loading Matrix'!Z419,0),IF('CLINs &amp; Ceiling Rates'!$D$256="F&amp;E",'Labor Loading Matrix'!AA419,0))</f>
        <v>0</v>
      </c>
      <c r="G419" s="175">
        <f>SUM(IF('CLINs &amp; Ceiling Rates'!$D$237="R&amp;D",'Labor Loading Matrix'!H419,0),IF('CLINs &amp; Ceiling Rates'!$D$238="R&amp;D",'Labor Loading Matrix'!I419,0),IF('CLINs &amp; Ceiling Rates'!$D$239="R&amp;D",'Labor Loading Matrix'!J419,0),IF('CLINs &amp; Ceiling Rates'!$D$240="R&amp;D",'Labor Loading Matrix'!K419,0),IF('CLINs &amp; Ceiling Rates'!$D$241="R&amp;D",'Labor Loading Matrix'!L419,0),IF('CLINs &amp; Ceiling Rates'!$D$242="R&amp;D",'Labor Loading Matrix'!M419,0),IF('CLINs &amp; Ceiling Rates'!$D$243="R&amp;D",'Labor Loading Matrix'!N419,0),IF('CLINs &amp; Ceiling Rates'!$D$244="R&amp;D",'Labor Loading Matrix'!O419,0),IF('CLINs &amp; Ceiling Rates'!$D$245="R&amp;D",'Labor Loading Matrix'!P419,0),IF('CLINs &amp; Ceiling Rates'!$D$246="R&amp;D",'Labor Loading Matrix'!Q419,0),IF('CLINs &amp; Ceiling Rates'!$D$247="R&amp;D",'Labor Loading Matrix'!R419,0),IF('CLINs &amp; Ceiling Rates'!$D$248="R&amp;D",'Labor Loading Matrix'!S419,0),IF('CLINs &amp; Ceiling Rates'!$D$249="R&amp;D",'Labor Loading Matrix'!T419,0),IF('CLINs &amp; Ceiling Rates'!$D$250="R&amp;D",'Labor Loading Matrix'!U419,0),IF('CLINs &amp; Ceiling Rates'!$D$251="R&amp;D",'Labor Loading Matrix'!V419,0),IF('CLINs &amp; Ceiling Rates'!$D$252="R&amp;D",'Labor Loading Matrix'!W419,0),IF('CLINs &amp; Ceiling Rates'!$D$253="R&amp;D",'Labor Loading Matrix'!X419,0),IF('CLINs &amp; Ceiling Rates'!$D$254="R&amp;D",'Labor Loading Matrix'!Y419,0),IF('CLINs &amp; Ceiling Rates'!$D$255="R&amp;D",'Labor Loading Matrix'!Z419,0),IF('CLINs &amp; Ceiling Rates'!$D$256="R&amp;D",'Labor Loading Matrix'!AA419,0))</f>
        <v>0</v>
      </c>
      <c r="H419" s="136"/>
      <c r="I419" s="136"/>
      <c r="J419" s="136"/>
      <c r="K419" s="136"/>
      <c r="L419" s="136"/>
      <c r="M419" s="136"/>
      <c r="N419" s="136"/>
      <c r="O419" s="136"/>
      <c r="P419" s="136"/>
      <c r="Q419" s="136"/>
      <c r="R419" s="136"/>
      <c r="S419" s="136"/>
      <c r="T419" s="136"/>
      <c r="U419" s="136"/>
      <c r="V419" s="136"/>
      <c r="W419" s="136"/>
      <c r="X419" s="136"/>
      <c r="Y419" s="136"/>
      <c r="Z419" s="136"/>
      <c r="AA419" s="136"/>
    </row>
    <row r="420" spans="1:27" s="73" customFormat="1" ht="18" hidden="1" customHeight="1" x14ac:dyDescent="0.25">
      <c r="A420" s="173">
        <f>'CLINs &amp; Ceiling Rates'!B207</f>
        <v>0</v>
      </c>
      <c r="B420" s="173">
        <f>'CLINs &amp; Ceiling Rates'!C207</f>
        <v>0</v>
      </c>
      <c r="C420" s="174" t="str">
        <f>'CLINs &amp; Ceiling Rates'!$G207</f>
        <v/>
      </c>
      <c r="D420" s="211">
        <f>IF('CLINs &amp; Ceiling Rates'!D436="",SUM('Labor Loading Matrix'!H420:AA420),SUM(E420:F420))</f>
        <v>0</v>
      </c>
      <c r="E420" s="175">
        <f>SUM(IF('CLINs &amp; Ceiling Rates'!$D$237="OPS",'Labor Loading Matrix'!H420,0),IF('CLINs &amp; Ceiling Rates'!$D$238="OPS",'Labor Loading Matrix'!I420,0),IF('CLINs &amp; Ceiling Rates'!$D$239="OPS",'Labor Loading Matrix'!J420,0),IF('CLINs &amp; Ceiling Rates'!$D$240="OPS",'Labor Loading Matrix'!K420,0),IF('CLINs &amp; Ceiling Rates'!$D$241="OPS",'Labor Loading Matrix'!L420,0),IF('CLINs &amp; Ceiling Rates'!$D$242="OPS",'Labor Loading Matrix'!M420,0),IF('CLINs &amp; Ceiling Rates'!$D$243="OPS",'Labor Loading Matrix'!N420,0),IF('CLINs &amp; Ceiling Rates'!$D$244="OPS",'Labor Loading Matrix'!O420,0),IF('CLINs &amp; Ceiling Rates'!$D$245="OPS",'Labor Loading Matrix'!P420,0),IF('CLINs &amp; Ceiling Rates'!$D$246="OPS",'Labor Loading Matrix'!Q420,0),IF('CLINs &amp; Ceiling Rates'!$D$247="OPS",'Labor Loading Matrix'!R420,0),IF('CLINs &amp; Ceiling Rates'!$D$248="OPS",'Labor Loading Matrix'!S420,0),IF('CLINs &amp; Ceiling Rates'!$D$249="OPS",'Labor Loading Matrix'!T420,0),IF('CLINs &amp; Ceiling Rates'!$D$250="OPS",'Labor Loading Matrix'!U420,0),IF('CLINs &amp; Ceiling Rates'!$D$251="OPS",'Labor Loading Matrix'!V420,0),IF('CLINs &amp; Ceiling Rates'!$D$252="OPS",'Labor Loading Matrix'!W420,0),IF('CLINs &amp; Ceiling Rates'!$D$253="OPS",'Labor Loading Matrix'!X420,0),IF('CLINs &amp; Ceiling Rates'!$D$254="OPS",'Labor Loading Matrix'!Y420,0),IF('CLINs &amp; Ceiling Rates'!$D$255="OPS",'Labor Loading Matrix'!Z420,0),IF('CLINs &amp; Ceiling Rates'!$D$256="OPS",'Labor Loading Matrix'!AA420,0))</f>
        <v>0</v>
      </c>
      <c r="F420" s="175">
        <f>SUM(IF('CLINs &amp; Ceiling Rates'!$D$237="F&amp;E",'Labor Loading Matrix'!H420,0),IF('CLINs &amp; Ceiling Rates'!$D$238="F&amp;E",'Labor Loading Matrix'!I420,0),IF('CLINs &amp; Ceiling Rates'!$D$239="F&amp;E",'Labor Loading Matrix'!J420,0),IF('CLINs &amp; Ceiling Rates'!$D$240="F&amp;E",'Labor Loading Matrix'!K420,0),IF('CLINs &amp; Ceiling Rates'!$D$241="F&amp;E",'Labor Loading Matrix'!L420,0),IF('CLINs &amp; Ceiling Rates'!$D$242="F&amp;E",'Labor Loading Matrix'!M420,0),IF('CLINs &amp; Ceiling Rates'!$D$243="F&amp;E",'Labor Loading Matrix'!N420,0),IF('CLINs &amp; Ceiling Rates'!$D$244="F&amp;E",'Labor Loading Matrix'!O420,0),IF('CLINs &amp; Ceiling Rates'!$D$245="F&amp;E",'Labor Loading Matrix'!P420,0),IF('CLINs &amp; Ceiling Rates'!$D$246="F&amp;E",'Labor Loading Matrix'!Q420,0),IF('CLINs &amp; Ceiling Rates'!$D$247="F&amp;E",'Labor Loading Matrix'!R420,0),IF('CLINs &amp; Ceiling Rates'!$D$248="F&amp;E",'Labor Loading Matrix'!S420,0),IF('CLINs &amp; Ceiling Rates'!$D$249="F&amp;E",'Labor Loading Matrix'!T420,0),IF('CLINs &amp; Ceiling Rates'!$D$250="F&amp;E",'Labor Loading Matrix'!U420,0),IF('CLINs &amp; Ceiling Rates'!$D$251="F&amp;E",'Labor Loading Matrix'!V420,0),IF('CLINs &amp; Ceiling Rates'!$D$252="F&amp;E",'Labor Loading Matrix'!W420,0),IF('CLINs &amp; Ceiling Rates'!$D$253="F&amp;E",'Labor Loading Matrix'!X420,0),IF('CLINs &amp; Ceiling Rates'!$D$254="F&amp;E",'Labor Loading Matrix'!Y420,0),IF('CLINs &amp; Ceiling Rates'!$D$255="F&amp;E",'Labor Loading Matrix'!Z420,0),IF('CLINs &amp; Ceiling Rates'!$D$256="F&amp;E",'Labor Loading Matrix'!AA420,0))</f>
        <v>0</v>
      </c>
      <c r="G420" s="175">
        <f>SUM(IF('CLINs &amp; Ceiling Rates'!$D$237="R&amp;D",'Labor Loading Matrix'!H420,0),IF('CLINs &amp; Ceiling Rates'!$D$238="R&amp;D",'Labor Loading Matrix'!I420,0),IF('CLINs &amp; Ceiling Rates'!$D$239="R&amp;D",'Labor Loading Matrix'!J420,0),IF('CLINs &amp; Ceiling Rates'!$D$240="R&amp;D",'Labor Loading Matrix'!K420,0),IF('CLINs &amp; Ceiling Rates'!$D$241="R&amp;D",'Labor Loading Matrix'!L420,0),IF('CLINs &amp; Ceiling Rates'!$D$242="R&amp;D",'Labor Loading Matrix'!M420,0),IF('CLINs &amp; Ceiling Rates'!$D$243="R&amp;D",'Labor Loading Matrix'!N420,0),IF('CLINs &amp; Ceiling Rates'!$D$244="R&amp;D",'Labor Loading Matrix'!O420,0),IF('CLINs &amp; Ceiling Rates'!$D$245="R&amp;D",'Labor Loading Matrix'!P420,0),IF('CLINs &amp; Ceiling Rates'!$D$246="R&amp;D",'Labor Loading Matrix'!Q420,0),IF('CLINs &amp; Ceiling Rates'!$D$247="R&amp;D",'Labor Loading Matrix'!R420,0),IF('CLINs &amp; Ceiling Rates'!$D$248="R&amp;D",'Labor Loading Matrix'!S420,0),IF('CLINs &amp; Ceiling Rates'!$D$249="R&amp;D",'Labor Loading Matrix'!T420,0),IF('CLINs &amp; Ceiling Rates'!$D$250="R&amp;D",'Labor Loading Matrix'!U420,0),IF('CLINs &amp; Ceiling Rates'!$D$251="R&amp;D",'Labor Loading Matrix'!V420,0),IF('CLINs &amp; Ceiling Rates'!$D$252="R&amp;D",'Labor Loading Matrix'!W420,0),IF('CLINs &amp; Ceiling Rates'!$D$253="R&amp;D",'Labor Loading Matrix'!X420,0),IF('CLINs &amp; Ceiling Rates'!$D$254="R&amp;D",'Labor Loading Matrix'!Y420,0),IF('CLINs &amp; Ceiling Rates'!$D$255="R&amp;D",'Labor Loading Matrix'!Z420,0),IF('CLINs &amp; Ceiling Rates'!$D$256="R&amp;D",'Labor Loading Matrix'!AA420,0))</f>
        <v>0</v>
      </c>
      <c r="H420" s="136"/>
      <c r="I420" s="136"/>
      <c r="J420" s="136"/>
      <c r="K420" s="136"/>
      <c r="L420" s="136"/>
      <c r="M420" s="136"/>
      <c r="N420" s="136"/>
      <c r="O420" s="136"/>
      <c r="P420" s="136"/>
      <c r="Q420" s="136"/>
      <c r="R420" s="136"/>
      <c r="S420" s="136"/>
      <c r="T420" s="136"/>
      <c r="U420" s="136"/>
      <c r="V420" s="136"/>
      <c r="W420" s="136"/>
      <c r="X420" s="136"/>
      <c r="Y420" s="136"/>
      <c r="Z420" s="136"/>
      <c r="AA420" s="136"/>
    </row>
    <row r="421" spans="1:27" s="73" customFormat="1" ht="18" hidden="1" customHeight="1" x14ac:dyDescent="0.25">
      <c r="A421" s="173">
        <f>'CLINs &amp; Ceiling Rates'!B208</f>
        <v>0</v>
      </c>
      <c r="B421" s="173">
        <f>'CLINs &amp; Ceiling Rates'!C208</f>
        <v>0</v>
      </c>
      <c r="C421" s="174" t="str">
        <f>'CLINs &amp; Ceiling Rates'!$G208</f>
        <v/>
      </c>
      <c r="D421" s="211">
        <f>IF('CLINs &amp; Ceiling Rates'!D437="",SUM('Labor Loading Matrix'!H421:AA421),SUM(E421:F421))</f>
        <v>0</v>
      </c>
      <c r="E421" s="175">
        <f>SUM(IF('CLINs &amp; Ceiling Rates'!$D$237="OPS",'Labor Loading Matrix'!H421,0),IF('CLINs &amp; Ceiling Rates'!$D$238="OPS",'Labor Loading Matrix'!I421,0),IF('CLINs &amp; Ceiling Rates'!$D$239="OPS",'Labor Loading Matrix'!J421,0),IF('CLINs &amp; Ceiling Rates'!$D$240="OPS",'Labor Loading Matrix'!K421,0),IF('CLINs &amp; Ceiling Rates'!$D$241="OPS",'Labor Loading Matrix'!L421,0),IF('CLINs &amp; Ceiling Rates'!$D$242="OPS",'Labor Loading Matrix'!M421,0),IF('CLINs &amp; Ceiling Rates'!$D$243="OPS",'Labor Loading Matrix'!N421,0),IF('CLINs &amp; Ceiling Rates'!$D$244="OPS",'Labor Loading Matrix'!O421,0),IF('CLINs &amp; Ceiling Rates'!$D$245="OPS",'Labor Loading Matrix'!P421,0),IF('CLINs &amp; Ceiling Rates'!$D$246="OPS",'Labor Loading Matrix'!Q421,0),IF('CLINs &amp; Ceiling Rates'!$D$247="OPS",'Labor Loading Matrix'!R421,0),IF('CLINs &amp; Ceiling Rates'!$D$248="OPS",'Labor Loading Matrix'!S421,0),IF('CLINs &amp; Ceiling Rates'!$D$249="OPS",'Labor Loading Matrix'!T421,0),IF('CLINs &amp; Ceiling Rates'!$D$250="OPS",'Labor Loading Matrix'!U421,0),IF('CLINs &amp; Ceiling Rates'!$D$251="OPS",'Labor Loading Matrix'!V421,0),IF('CLINs &amp; Ceiling Rates'!$D$252="OPS",'Labor Loading Matrix'!W421,0),IF('CLINs &amp; Ceiling Rates'!$D$253="OPS",'Labor Loading Matrix'!X421,0),IF('CLINs &amp; Ceiling Rates'!$D$254="OPS",'Labor Loading Matrix'!Y421,0),IF('CLINs &amp; Ceiling Rates'!$D$255="OPS",'Labor Loading Matrix'!Z421,0),IF('CLINs &amp; Ceiling Rates'!$D$256="OPS",'Labor Loading Matrix'!AA421,0))</f>
        <v>0</v>
      </c>
      <c r="F421" s="175">
        <f>SUM(IF('CLINs &amp; Ceiling Rates'!$D$237="F&amp;E",'Labor Loading Matrix'!H421,0),IF('CLINs &amp; Ceiling Rates'!$D$238="F&amp;E",'Labor Loading Matrix'!I421,0),IF('CLINs &amp; Ceiling Rates'!$D$239="F&amp;E",'Labor Loading Matrix'!J421,0),IF('CLINs &amp; Ceiling Rates'!$D$240="F&amp;E",'Labor Loading Matrix'!K421,0),IF('CLINs &amp; Ceiling Rates'!$D$241="F&amp;E",'Labor Loading Matrix'!L421,0),IF('CLINs &amp; Ceiling Rates'!$D$242="F&amp;E",'Labor Loading Matrix'!M421,0),IF('CLINs &amp; Ceiling Rates'!$D$243="F&amp;E",'Labor Loading Matrix'!N421,0),IF('CLINs &amp; Ceiling Rates'!$D$244="F&amp;E",'Labor Loading Matrix'!O421,0),IF('CLINs &amp; Ceiling Rates'!$D$245="F&amp;E",'Labor Loading Matrix'!P421,0),IF('CLINs &amp; Ceiling Rates'!$D$246="F&amp;E",'Labor Loading Matrix'!Q421,0),IF('CLINs &amp; Ceiling Rates'!$D$247="F&amp;E",'Labor Loading Matrix'!R421,0),IF('CLINs &amp; Ceiling Rates'!$D$248="F&amp;E",'Labor Loading Matrix'!S421,0),IF('CLINs &amp; Ceiling Rates'!$D$249="F&amp;E",'Labor Loading Matrix'!T421,0),IF('CLINs &amp; Ceiling Rates'!$D$250="F&amp;E",'Labor Loading Matrix'!U421,0),IF('CLINs &amp; Ceiling Rates'!$D$251="F&amp;E",'Labor Loading Matrix'!V421,0),IF('CLINs &amp; Ceiling Rates'!$D$252="F&amp;E",'Labor Loading Matrix'!W421,0),IF('CLINs &amp; Ceiling Rates'!$D$253="F&amp;E",'Labor Loading Matrix'!X421,0),IF('CLINs &amp; Ceiling Rates'!$D$254="F&amp;E",'Labor Loading Matrix'!Y421,0),IF('CLINs &amp; Ceiling Rates'!$D$255="F&amp;E",'Labor Loading Matrix'!Z421,0),IF('CLINs &amp; Ceiling Rates'!$D$256="F&amp;E",'Labor Loading Matrix'!AA421,0))</f>
        <v>0</v>
      </c>
      <c r="G421" s="175">
        <f>SUM(IF('CLINs &amp; Ceiling Rates'!$D$237="R&amp;D",'Labor Loading Matrix'!H421,0),IF('CLINs &amp; Ceiling Rates'!$D$238="R&amp;D",'Labor Loading Matrix'!I421,0),IF('CLINs &amp; Ceiling Rates'!$D$239="R&amp;D",'Labor Loading Matrix'!J421,0),IF('CLINs &amp; Ceiling Rates'!$D$240="R&amp;D",'Labor Loading Matrix'!K421,0),IF('CLINs &amp; Ceiling Rates'!$D$241="R&amp;D",'Labor Loading Matrix'!L421,0),IF('CLINs &amp; Ceiling Rates'!$D$242="R&amp;D",'Labor Loading Matrix'!M421,0),IF('CLINs &amp; Ceiling Rates'!$D$243="R&amp;D",'Labor Loading Matrix'!N421,0),IF('CLINs &amp; Ceiling Rates'!$D$244="R&amp;D",'Labor Loading Matrix'!O421,0),IF('CLINs &amp; Ceiling Rates'!$D$245="R&amp;D",'Labor Loading Matrix'!P421,0),IF('CLINs &amp; Ceiling Rates'!$D$246="R&amp;D",'Labor Loading Matrix'!Q421,0),IF('CLINs &amp; Ceiling Rates'!$D$247="R&amp;D",'Labor Loading Matrix'!R421,0),IF('CLINs &amp; Ceiling Rates'!$D$248="R&amp;D",'Labor Loading Matrix'!S421,0),IF('CLINs &amp; Ceiling Rates'!$D$249="R&amp;D",'Labor Loading Matrix'!T421,0),IF('CLINs &amp; Ceiling Rates'!$D$250="R&amp;D",'Labor Loading Matrix'!U421,0),IF('CLINs &amp; Ceiling Rates'!$D$251="R&amp;D",'Labor Loading Matrix'!V421,0),IF('CLINs &amp; Ceiling Rates'!$D$252="R&amp;D",'Labor Loading Matrix'!W421,0),IF('CLINs &amp; Ceiling Rates'!$D$253="R&amp;D",'Labor Loading Matrix'!X421,0),IF('CLINs &amp; Ceiling Rates'!$D$254="R&amp;D",'Labor Loading Matrix'!Y421,0),IF('CLINs &amp; Ceiling Rates'!$D$255="R&amp;D",'Labor Loading Matrix'!Z421,0),IF('CLINs &amp; Ceiling Rates'!$D$256="R&amp;D",'Labor Loading Matrix'!AA421,0))</f>
        <v>0</v>
      </c>
      <c r="H421" s="136"/>
      <c r="I421" s="136"/>
      <c r="J421" s="136"/>
      <c r="K421" s="136"/>
      <c r="L421" s="136"/>
      <c r="M421" s="136"/>
      <c r="N421" s="136"/>
      <c r="O421" s="136"/>
      <c r="P421" s="136"/>
      <c r="Q421" s="136"/>
      <c r="R421" s="136"/>
      <c r="S421" s="136"/>
      <c r="T421" s="136"/>
      <c r="U421" s="136"/>
      <c r="V421" s="136"/>
      <c r="W421" s="136"/>
      <c r="X421" s="136"/>
      <c r="Y421" s="136"/>
      <c r="Z421" s="136"/>
      <c r="AA421" s="136"/>
    </row>
    <row r="422" spans="1:27" s="73" customFormat="1" ht="18" hidden="1" customHeight="1" x14ac:dyDescent="0.25">
      <c r="A422" s="173">
        <f>'CLINs &amp; Ceiling Rates'!B209</f>
        <v>0</v>
      </c>
      <c r="B422" s="173">
        <f>'CLINs &amp; Ceiling Rates'!C209</f>
        <v>0</v>
      </c>
      <c r="C422" s="174" t="str">
        <f>'CLINs &amp; Ceiling Rates'!$G209</f>
        <v/>
      </c>
      <c r="D422" s="211">
        <f>IF('CLINs &amp; Ceiling Rates'!D438="",SUM('Labor Loading Matrix'!H422:AA422),SUM(E422:F422))</f>
        <v>0</v>
      </c>
      <c r="E422" s="175">
        <f>SUM(IF('CLINs &amp; Ceiling Rates'!$D$237="OPS",'Labor Loading Matrix'!H422,0),IF('CLINs &amp; Ceiling Rates'!$D$238="OPS",'Labor Loading Matrix'!I422,0),IF('CLINs &amp; Ceiling Rates'!$D$239="OPS",'Labor Loading Matrix'!J422,0),IF('CLINs &amp; Ceiling Rates'!$D$240="OPS",'Labor Loading Matrix'!K422,0),IF('CLINs &amp; Ceiling Rates'!$D$241="OPS",'Labor Loading Matrix'!L422,0),IF('CLINs &amp; Ceiling Rates'!$D$242="OPS",'Labor Loading Matrix'!M422,0),IF('CLINs &amp; Ceiling Rates'!$D$243="OPS",'Labor Loading Matrix'!N422,0),IF('CLINs &amp; Ceiling Rates'!$D$244="OPS",'Labor Loading Matrix'!O422,0),IF('CLINs &amp; Ceiling Rates'!$D$245="OPS",'Labor Loading Matrix'!P422,0),IF('CLINs &amp; Ceiling Rates'!$D$246="OPS",'Labor Loading Matrix'!Q422,0),IF('CLINs &amp; Ceiling Rates'!$D$247="OPS",'Labor Loading Matrix'!R422,0),IF('CLINs &amp; Ceiling Rates'!$D$248="OPS",'Labor Loading Matrix'!S422,0),IF('CLINs &amp; Ceiling Rates'!$D$249="OPS",'Labor Loading Matrix'!T422,0),IF('CLINs &amp; Ceiling Rates'!$D$250="OPS",'Labor Loading Matrix'!U422,0),IF('CLINs &amp; Ceiling Rates'!$D$251="OPS",'Labor Loading Matrix'!V422,0),IF('CLINs &amp; Ceiling Rates'!$D$252="OPS",'Labor Loading Matrix'!W422,0),IF('CLINs &amp; Ceiling Rates'!$D$253="OPS",'Labor Loading Matrix'!X422,0),IF('CLINs &amp; Ceiling Rates'!$D$254="OPS",'Labor Loading Matrix'!Y422,0),IF('CLINs &amp; Ceiling Rates'!$D$255="OPS",'Labor Loading Matrix'!Z422,0),IF('CLINs &amp; Ceiling Rates'!$D$256="OPS",'Labor Loading Matrix'!AA422,0))</f>
        <v>0</v>
      </c>
      <c r="F422" s="175">
        <f>SUM(IF('CLINs &amp; Ceiling Rates'!$D$237="F&amp;E",'Labor Loading Matrix'!H422,0),IF('CLINs &amp; Ceiling Rates'!$D$238="F&amp;E",'Labor Loading Matrix'!I422,0),IF('CLINs &amp; Ceiling Rates'!$D$239="F&amp;E",'Labor Loading Matrix'!J422,0),IF('CLINs &amp; Ceiling Rates'!$D$240="F&amp;E",'Labor Loading Matrix'!K422,0),IF('CLINs &amp; Ceiling Rates'!$D$241="F&amp;E",'Labor Loading Matrix'!L422,0),IF('CLINs &amp; Ceiling Rates'!$D$242="F&amp;E",'Labor Loading Matrix'!M422,0),IF('CLINs &amp; Ceiling Rates'!$D$243="F&amp;E",'Labor Loading Matrix'!N422,0),IF('CLINs &amp; Ceiling Rates'!$D$244="F&amp;E",'Labor Loading Matrix'!O422,0),IF('CLINs &amp; Ceiling Rates'!$D$245="F&amp;E",'Labor Loading Matrix'!P422,0),IF('CLINs &amp; Ceiling Rates'!$D$246="F&amp;E",'Labor Loading Matrix'!Q422,0),IF('CLINs &amp; Ceiling Rates'!$D$247="F&amp;E",'Labor Loading Matrix'!R422,0),IF('CLINs &amp; Ceiling Rates'!$D$248="F&amp;E",'Labor Loading Matrix'!S422,0),IF('CLINs &amp; Ceiling Rates'!$D$249="F&amp;E",'Labor Loading Matrix'!T422,0),IF('CLINs &amp; Ceiling Rates'!$D$250="F&amp;E",'Labor Loading Matrix'!U422,0),IF('CLINs &amp; Ceiling Rates'!$D$251="F&amp;E",'Labor Loading Matrix'!V422,0),IF('CLINs &amp; Ceiling Rates'!$D$252="F&amp;E",'Labor Loading Matrix'!W422,0),IF('CLINs &amp; Ceiling Rates'!$D$253="F&amp;E",'Labor Loading Matrix'!X422,0),IF('CLINs &amp; Ceiling Rates'!$D$254="F&amp;E",'Labor Loading Matrix'!Y422,0),IF('CLINs &amp; Ceiling Rates'!$D$255="F&amp;E",'Labor Loading Matrix'!Z422,0),IF('CLINs &amp; Ceiling Rates'!$D$256="F&amp;E",'Labor Loading Matrix'!AA422,0))</f>
        <v>0</v>
      </c>
      <c r="G422" s="175">
        <f>SUM(IF('CLINs &amp; Ceiling Rates'!$D$237="R&amp;D",'Labor Loading Matrix'!H422,0),IF('CLINs &amp; Ceiling Rates'!$D$238="R&amp;D",'Labor Loading Matrix'!I422,0),IF('CLINs &amp; Ceiling Rates'!$D$239="R&amp;D",'Labor Loading Matrix'!J422,0),IF('CLINs &amp; Ceiling Rates'!$D$240="R&amp;D",'Labor Loading Matrix'!K422,0),IF('CLINs &amp; Ceiling Rates'!$D$241="R&amp;D",'Labor Loading Matrix'!L422,0),IF('CLINs &amp; Ceiling Rates'!$D$242="R&amp;D",'Labor Loading Matrix'!M422,0),IF('CLINs &amp; Ceiling Rates'!$D$243="R&amp;D",'Labor Loading Matrix'!N422,0),IF('CLINs &amp; Ceiling Rates'!$D$244="R&amp;D",'Labor Loading Matrix'!O422,0),IF('CLINs &amp; Ceiling Rates'!$D$245="R&amp;D",'Labor Loading Matrix'!P422,0),IF('CLINs &amp; Ceiling Rates'!$D$246="R&amp;D",'Labor Loading Matrix'!Q422,0),IF('CLINs &amp; Ceiling Rates'!$D$247="R&amp;D",'Labor Loading Matrix'!R422,0),IF('CLINs &amp; Ceiling Rates'!$D$248="R&amp;D",'Labor Loading Matrix'!S422,0),IF('CLINs &amp; Ceiling Rates'!$D$249="R&amp;D",'Labor Loading Matrix'!T422,0),IF('CLINs &amp; Ceiling Rates'!$D$250="R&amp;D",'Labor Loading Matrix'!U422,0),IF('CLINs &amp; Ceiling Rates'!$D$251="R&amp;D",'Labor Loading Matrix'!V422,0),IF('CLINs &amp; Ceiling Rates'!$D$252="R&amp;D",'Labor Loading Matrix'!W422,0),IF('CLINs &amp; Ceiling Rates'!$D$253="R&amp;D",'Labor Loading Matrix'!X422,0),IF('CLINs &amp; Ceiling Rates'!$D$254="R&amp;D",'Labor Loading Matrix'!Y422,0),IF('CLINs &amp; Ceiling Rates'!$D$255="R&amp;D",'Labor Loading Matrix'!Z422,0),IF('CLINs &amp; Ceiling Rates'!$D$256="R&amp;D",'Labor Loading Matrix'!AA422,0))</f>
        <v>0</v>
      </c>
      <c r="H422" s="136"/>
      <c r="I422" s="136"/>
      <c r="J422" s="136"/>
      <c r="K422" s="136"/>
      <c r="L422" s="136"/>
      <c r="M422" s="136"/>
      <c r="N422" s="136"/>
      <c r="O422" s="136"/>
      <c r="P422" s="136"/>
      <c r="Q422" s="136"/>
      <c r="R422" s="136"/>
      <c r="S422" s="136"/>
      <c r="T422" s="136"/>
      <c r="U422" s="136"/>
      <c r="V422" s="136"/>
      <c r="W422" s="136"/>
      <c r="X422" s="136"/>
      <c r="Y422" s="136"/>
      <c r="Z422" s="136"/>
      <c r="AA422" s="136"/>
    </row>
    <row r="423" spans="1:27" s="73" customFormat="1" ht="18" hidden="1" customHeight="1" x14ac:dyDescent="0.25">
      <c r="A423" s="173">
        <f>'CLINs &amp; Ceiling Rates'!B210</f>
        <v>0</v>
      </c>
      <c r="B423" s="173">
        <f>'CLINs &amp; Ceiling Rates'!C210</f>
        <v>0</v>
      </c>
      <c r="C423" s="174" t="str">
        <f>'CLINs &amp; Ceiling Rates'!$G210</f>
        <v/>
      </c>
      <c r="D423" s="211">
        <f>IF('CLINs &amp; Ceiling Rates'!D439="",SUM('Labor Loading Matrix'!H423:AA423),SUM(E423:F423))</f>
        <v>0</v>
      </c>
      <c r="E423" s="175">
        <f>SUM(IF('CLINs &amp; Ceiling Rates'!$D$237="OPS",'Labor Loading Matrix'!H423,0),IF('CLINs &amp; Ceiling Rates'!$D$238="OPS",'Labor Loading Matrix'!I423,0),IF('CLINs &amp; Ceiling Rates'!$D$239="OPS",'Labor Loading Matrix'!J423,0),IF('CLINs &amp; Ceiling Rates'!$D$240="OPS",'Labor Loading Matrix'!K423,0),IF('CLINs &amp; Ceiling Rates'!$D$241="OPS",'Labor Loading Matrix'!L423,0),IF('CLINs &amp; Ceiling Rates'!$D$242="OPS",'Labor Loading Matrix'!M423,0),IF('CLINs &amp; Ceiling Rates'!$D$243="OPS",'Labor Loading Matrix'!N423,0),IF('CLINs &amp; Ceiling Rates'!$D$244="OPS",'Labor Loading Matrix'!O423,0),IF('CLINs &amp; Ceiling Rates'!$D$245="OPS",'Labor Loading Matrix'!P423,0),IF('CLINs &amp; Ceiling Rates'!$D$246="OPS",'Labor Loading Matrix'!Q423,0),IF('CLINs &amp; Ceiling Rates'!$D$247="OPS",'Labor Loading Matrix'!R423,0),IF('CLINs &amp; Ceiling Rates'!$D$248="OPS",'Labor Loading Matrix'!S423,0),IF('CLINs &amp; Ceiling Rates'!$D$249="OPS",'Labor Loading Matrix'!T423,0),IF('CLINs &amp; Ceiling Rates'!$D$250="OPS",'Labor Loading Matrix'!U423,0),IF('CLINs &amp; Ceiling Rates'!$D$251="OPS",'Labor Loading Matrix'!V423,0),IF('CLINs &amp; Ceiling Rates'!$D$252="OPS",'Labor Loading Matrix'!W423,0),IF('CLINs &amp; Ceiling Rates'!$D$253="OPS",'Labor Loading Matrix'!X423,0),IF('CLINs &amp; Ceiling Rates'!$D$254="OPS",'Labor Loading Matrix'!Y423,0),IF('CLINs &amp; Ceiling Rates'!$D$255="OPS",'Labor Loading Matrix'!Z423,0),IF('CLINs &amp; Ceiling Rates'!$D$256="OPS",'Labor Loading Matrix'!AA423,0))</f>
        <v>0</v>
      </c>
      <c r="F423" s="175">
        <f>SUM(IF('CLINs &amp; Ceiling Rates'!$D$237="F&amp;E",'Labor Loading Matrix'!H423,0),IF('CLINs &amp; Ceiling Rates'!$D$238="F&amp;E",'Labor Loading Matrix'!I423,0),IF('CLINs &amp; Ceiling Rates'!$D$239="F&amp;E",'Labor Loading Matrix'!J423,0),IF('CLINs &amp; Ceiling Rates'!$D$240="F&amp;E",'Labor Loading Matrix'!K423,0),IF('CLINs &amp; Ceiling Rates'!$D$241="F&amp;E",'Labor Loading Matrix'!L423,0),IF('CLINs &amp; Ceiling Rates'!$D$242="F&amp;E",'Labor Loading Matrix'!M423,0),IF('CLINs &amp; Ceiling Rates'!$D$243="F&amp;E",'Labor Loading Matrix'!N423,0),IF('CLINs &amp; Ceiling Rates'!$D$244="F&amp;E",'Labor Loading Matrix'!O423,0),IF('CLINs &amp; Ceiling Rates'!$D$245="F&amp;E",'Labor Loading Matrix'!P423,0),IF('CLINs &amp; Ceiling Rates'!$D$246="F&amp;E",'Labor Loading Matrix'!Q423,0),IF('CLINs &amp; Ceiling Rates'!$D$247="F&amp;E",'Labor Loading Matrix'!R423,0),IF('CLINs &amp; Ceiling Rates'!$D$248="F&amp;E",'Labor Loading Matrix'!S423,0),IF('CLINs &amp; Ceiling Rates'!$D$249="F&amp;E",'Labor Loading Matrix'!T423,0),IF('CLINs &amp; Ceiling Rates'!$D$250="F&amp;E",'Labor Loading Matrix'!U423,0),IF('CLINs &amp; Ceiling Rates'!$D$251="F&amp;E",'Labor Loading Matrix'!V423,0),IF('CLINs &amp; Ceiling Rates'!$D$252="F&amp;E",'Labor Loading Matrix'!W423,0),IF('CLINs &amp; Ceiling Rates'!$D$253="F&amp;E",'Labor Loading Matrix'!X423,0),IF('CLINs &amp; Ceiling Rates'!$D$254="F&amp;E",'Labor Loading Matrix'!Y423,0),IF('CLINs &amp; Ceiling Rates'!$D$255="F&amp;E",'Labor Loading Matrix'!Z423,0),IF('CLINs &amp; Ceiling Rates'!$D$256="F&amp;E",'Labor Loading Matrix'!AA423,0))</f>
        <v>0</v>
      </c>
      <c r="G423" s="175">
        <f>SUM(IF('CLINs &amp; Ceiling Rates'!$D$237="R&amp;D",'Labor Loading Matrix'!H423,0),IF('CLINs &amp; Ceiling Rates'!$D$238="R&amp;D",'Labor Loading Matrix'!I423,0),IF('CLINs &amp; Ceiling Rates'!$D$239="R&amp;D",'Labor Loading Matrix'!J423,0),IF('CLINs &amp; Ceiling Rates'!$D$240="R&amp;D",'Labor Loading Matrix'!K423,0),IF('CLINs &amp; Ceiling Rates'!$D$241="R&amp;D",'Labor Loading Matrix'!L423,0),IF('CLINs &amp; Ceiling Rates'!$D$242="R&amp;D",'Labor Loading Matrix'!M423,0),IF('CLINs &amp; Ceiling Rates'!$D$243="R&amp;D",'Labor Loading Matrix'!N423,0),IF('CLINs &amp; Ceiling Rates'!$D$244="R&amp;D",'Labor Loading Matrix'!O423,0),IF('CLINs &amp; Ceiling Rates'!$D$245="R&amp;D",'Labor Loading Matrix'!P423,0),IF('CLINs &amp; Ceiling Rates'!$D$246="R&amp;D",'Labor Loading Matrix'!Q423,0),IF('CLINs &amp; Ceiling Rates'!$D$247="R&amp;D",'Labor Loading Matrix'!R423,0),IF('CLINs &amp; Ceiling Rates'!$D$248="R&amp;D",'Labor Loading Matrix'!S423,0),IF('CLINs &amp; Ceiling Rates'!$D$249="R&amp;D",'Labor Loading Matrix'!T423,0),IF('CLINs &amp; Ceiling Rates'!$D$250="R&amp;D",'Labor Loading Matrix'!U423,0),IF('CLINs &amp; Ceiling Rates'!$D$251="R&amp;D",'Labor Loading Matrix'!V423,0),IF('CLINs &amp; Ceiling Rates'!$D$252="R&amp;D",'Labor Loading Matrix'!W423,0),IF('CLINs &amp; Ceiling Rates'!$D$253="R&amp;D",'Labor Loading Matrix'!X423,0),IF('CLINs &amp; Ceiling Rates'!$D$254="R&amp;D",'Labor Loading Matrix'!Y423,0),IF('CLINs &amp; Ceiling Rates'!$D$255="R&amp;D",'Labor Loading Matrix'!Z423,0),IF('CLINs &amp; Ceiling Rates'!$D$256="R&amp;D",'Labor Loading Matrix'!AA423,0))</f>
        <v>0</v>
      </c>
      <c r="H423" s="136"/>
      <c r="I423" s="136"/>
      <c r="J423" s="136"/>
      <c r="K423" s="136"/>
      <c r="L423" s="136"/>
      <c r="M423" s="136"/>
      <c r="N423" s="136"/>
      <c r="O423" s="136"/>
      <c r="P423" s="136"/>
      <c r="Q423" s="136"/>
      <c r="R423" s="136"/>
      <c r="S423" s="136"/>
      <c r="T423" s="136"/>
      <c r="U423" s="136"/>
      <c r="V423" s="136"/>
      <c r="W423" s="136"/>
      <c r="X423" s="136"/>
      <c r="Y423" s="136"/>
      <c r="Z423" s="136"/>
      <c r="AA423" s="136"/>
    </row>
    <row r="424" spans="1:27" s="73" customFormat="1" ht="18" hidden="1" customHeight="1" x14ac:dyDescent="0.25">
      <c r="A424" s="173">
        <f>'CLINs &amp; Ceiling Rates'!B211</f>
        <v>0</v>
      </c>
      <c r="B424" s="173">
        <f>'CLINs &amp; Ceiling Rates'!C211</f>
        <v>0</v>
      </c>
      <c r="C424" s="174" t="str">
        <f>'CLINs &amp; Ceiling Rates'!$G211</f>
        <v/>
      </c>
      <c r="D424" s="211">
        <f>IF('CLINs &amp; Ceiling Rates'!D440="",SUM('Labor Loading Matrix'!H424:AA424),SUM(E424:F424))</f>
        <v>0</v>
      </c>
      <c r="E424" s="175">
        <f>SUM(IF('CLINs &amp; Ceiling Rates'!$D$237="OPS",'Labor Loading Matrix'!H424,0),IF('CLINs &amp; Ceiling Rates'!$D$238="OPS",'Labor Loading Matrix'!I424,0),IF('CLINs &amp; Ceiling Rates'!$D$239="OPS",'Labor Loading Matrix'!J424,0),IF('CLINs &amp; Ceiling Rates'!$D$240="OPS",'Labor Loading Matrix'!K424,0),IF('CLINs &amp; Ceiling Rates'!$D$241="OPS",'Labor Loading Matrix'!L424,0),IF('CLINs &amp; Ceiling Rates'!$D$242="OPS",'Labor Loading Matrix'!M424,0),IF('CLINs &amp; Ceiling Rates'!$D$243="OPS",'Labor Loading Matrix'!N424,0),IF('CLINs &amp; Ceiling Rates'!$D$244="OPS",'Labor Loading Matrix'!O424,0),IF('CLINs &amp; Ceiling Rates'!$D$245="OPS",'Labor Loading Matrix'!P424,0),IF('CLINs &amp; Ceiling Rates'!$D$246="OPS",'Labor Loading Matrix'!Q424,0),IF('CLINs &amp; Ceiling Rates'!$D$247="OPS",'Labor Loading Matrix'!R424,0),IF('CLINs &amp; Ceiling Rates'!$D$248="OPS",'Labor Loading Matrix'!S424,0),IF('CLINs &amp; Ceiling Rates'!$D$249="OPS",'Labor Loading Matrix'!T424,0),IF('CLINs &amp; Ceiling Rates'!$D$250="OPS",'Labor Loading Matrix'!U424,0),IF('CLINs &amp; Ceiling Rates'!$D$251="OPS",'Labor Loading Matrix'!V424,0),IF('CLINs &amp; Ceiling Rates'!$D$252="OPS",'Labor Loading Matrix'!W424,0),IF('CLINs &amp; Ceiling Rates'!$D$253="OPS",'Labor Loading Matrix'!X424,0),IF('CLINs &amp; Ceiling Rates'!$D$254="OPS",'Labor Loading Matrix'!Y424,0),IF('CLINs &amp; Ceiling Rates'!$D$255="OPS",'Labor Loading Matrix'!Z424,0),IF('CLINs &amp; Ceiling Rates'!$D$256="OPS",'Labor Loading Matrix'!AA424,0))</f>
        <v>0</v>
      </c>
      <c r="F424" s="175">
        <f>SUM(IF('CLINs &amp; Ceiling Rates'!$D$237="F&amp;E",'Labor Loading Matrix'!H424,0),IF('CLINs &amp; Ceiling Rates'!$D$238="F&amp;E",'Labor Loading Matrix'!I424,0),IF('CLINs &amp; Ceiling Rates'!$D$239="F&amp;E",'Labor Loading Matrix'!J424,0),IF('CLINs &amp; Ceiling Rates'!$D$240="F&amp;E",'Labor Loading Matrix'!K424,0),IF('CLINs &amp; Ceiling Rates'!$D$241="F&amp;E",'Labor Loading Matrix'!L424,0),IF('CLINs &amp; Ceiling Rates'!$D$242="F&amp;E",'Labor Loading Matrix'!M424,0),IF('CLINs &amp; Ceiling Rates'!$D$243="F&amp;E",'Labor Loading Matrix'!N424,0),IF('CLINs &amp; Ceiling Rates'!$D$244="F&amp;E",'Labor Loading Matrix'!O424,0),IF('CLINs &amp; Ceiling Rates'!$D$245="F&amp;E",'Labor Loading Matrix'!P424,0),IF('CLINs &amp; Ceiling Rates'!$D$246="F&amp;E",'Labor Loading Matrix'!Q424,0),IF('CLINs &amp; Ceiling Rates'!$D$247="F&amp;E",'Labor Loading Matrix'!R424,0),IF('CLINs &amp; Ceiling Rates'!$D$248="F&amp;E",'Labor Loading Matrix'!S424,0),IF('CLINs &amp; Ceiling Rates'!$D$249="F&amp;E",'Labor Loading Matrix'!T424,0),IF('CLINs &amp; Ceiling Rates'!$D$250="F&amp;E",'Labor Loading Matrix'!U424,0),IF('CLINs &amp; Ceiling Rates'!$D$251="F&amp;E",'Labor Loading Matrix'!V424,0),IF('CLINs &amp; Ceiling Rates'!$D$252="F&amp;E",'Labor Loading Matrix'!W424,0),IF('CLINs &amp; Ceiling Rates'!$D$253="F&amp;E",'Labor Loading Matrix'!X424,0),IF('CLINs &amp; Ceiling Rates'!$D$254="F&amp;E",'Labor Loading Matrix'!Y424,0),IF('CLINs &amp; Ceiling Rates'!$D$255="F&amp;E",'Labor Loading Matrix'!Z424,0),IF('CLINs &amp; Ceiling Rates'!$D$256="F&amp;E",'Labor Loading Matrix'!AA424,0))</f>
        <v>0</v>
      </c>
      <c r="G424" s="175">
        <f>SUM(IF('CLINs &amp; Ceiling Rates'!$D$237="R&amp;D",'Labor Loading Matrix'!H424,0),IF('CLINs &amp; Ceiling Rates'!$D$238="R&amp;D",'Labor Loading Matrix'!I424,0),IF('CLINs &amp; Ceiling Rates'!$D$239="R&amp;D",'Labor Loading Matrix'!J424,0),IF('CLINs &amp; Ceiling Rates'!$D$240="R&amp;D",'Labor Loading Matrix'!K424,0),IF('CLINs &amp; Ceiling Rates'!$D$241="R&amp;D",'Labor Loading Matrix'!L424,0),IF('CLINs &amp; Ceiling Rates'!$D$242="R&amp;D",'Labor Loading Matrix'!M424,0),IF('CLINs &amp; Ceiling Rates'!$D$243="R&amp;D",'Labor Loading Matrix'!N424,0),IF('CLINs &amp; Ceiling Rates'!$D$244="R&amp;D",'Labor Loading Matrix'!O424,0),IF('CLINs &amp; Ceiling Rates'!$D$245="R&amp;D",'Labor Loading Matrix'!P424,0),IF('CLINs &amp; Ceiling Rates'!$D$246="R&amp;D",'Labor Loading Matrix'!Q424,0),IF('CLINs &amp; Ceiling Rates'!$D$247="R&amp;D",'Labor Loading Matrix'!R424,0),IF('CLINs &amp; Ceiling Rates'!$D$248="R&amp;D",'Labor Loading Matrix'!S424,0),IF('CLINs &amp; Ceiling Rates'!$D$249="R&amp;D",'Labor Loading Matrix'!T424,0),IF('CLINs &amp; Ceiling Rates'!$D$250="R&amp;D",'Labor Loading Matrix'!U424,0),IF('CLINs &amp; Ceiling Rates'!$D$251="R&amp;D",'Labor Loading Matrix'!V424,0),IF('CLINs &amp; Ceiling Rates'!$D$252="R&amp;D",'Labor Loading Matrix'!W424,0),IF('CLINs &amp; Ceiling Rates'!$D$253="R&amp;D",'Labor Loading Matrix'!X424,0),IF('CLINs &amp; Ceiling Rates'!$D$254="R&amp;D",'Labor Loading Matrix'!Y424,0),IF('CLINs &amp; Ceiling Rates'!$D$255="R&amp;D",'Labor Loading Matrix'!Z424,0),IF('CLINs &amp; Ceiling Rates'!$D$256="R&amp;D",'Labor Loading Matrix'!AA424,0))</f>
        <v>0</v>
      </c>
      <c r="H424" s="136"/>
      <c r="I424" s="136"/>
      <c r="J424" s="136"/>
      <c r="K424" s="136"/>
      <c r="L424" s="136"/>
      <c r="M424" s="136"/>
      <c r="N424" s="136"/>
      <c r="O424" s="136"/>
      <c r="P424" s="136"/>
      <c r="Q424" s="136"/>
      <c r="R424" s="136"/>
      <c r="S424" s="136"/>
      <c r="T424" s="136"/>
      <c r="U424" s="136"/>
      <c r="V424" s="136"/>
      <c r="W424" s="136"/>
      <c r="X424" s="136"/>
      <c r="Y424" s="136"/>
      <c r="Z424" s="136"/>
      <c r="AA424" s="136"/>
    </row>
    <row r="425" spans="1:27" s="73" customFormat="1" ht="18" hidden="1" customHeight="1" x14ac:dyDescent="0.25">
      <c r="A425" s="173">
        <f>'CLINs &amp; Ceiling Rates'!B212</f>
        <v>0</v>
      </c>
      <c r="B425" s="173">
        <f>'CLINs &amp; Ceiling Rates'!C212</f>
        <v>0</v>
      </c>
      <c r="C425" s="174" t="str">
        <f>'CLINs &amp; Ceiling Rates'!$G212</f>
        <v/>
      </c>
      <c r="D425" s="211">
        <f>IF('CLINs &amp; Ceiling Rates'!D441="",SUM('Labor Loading Matrix'!H425:AA425),SUM(E425:F425))</f>
        <v>0</v>
      </c>
      <c r="E425" s="175">
        <f>SUM(IF('CLINs &amp; Ceiling Rates'!$D$237="OPS",'Labor Loading Matrix'!H425,0),IF('CLINs &amp; Ceiling Rates'!$D$238="OPS",'Labor Loading Matrix'!I425,0),IF('CLINs &amp; Ceiling Rates'!$D$239="OPS",'Labor Loading Matrix'!J425,0),IF('CLINs &amp; Ceiling Rates'!$D$240="OPS",'Labor Loading Matrix'!K425,0),IF('CLINs &amp; Ceiling Rates'!$D$241="OPS",'Labor Loading Matrix'!L425,0),IF('CLINs &amp; Ceiling Rates'!$D$242="OPS",'Labor Loading Matrix'!M425,0),IF('CLINs &amp; Ceiling Rates'!$D$243="OPS",'Labor Loading Matrix'!N425,0),IF('CLINs &amp; Ceiling Rates'!$D$244="OPS",'Labor Loading Matrix'!O425,0),IF('CLINs &amp; Ceiling Rates'!$D$245="OPS",'Labor Loading Matrix'!P425,0),IF('CLINs &amp; Ceiling Rates'!$D$246="OPS",'Labor Loading Matrix'!Q425,0),IF('CLINs &amp; Ceiling Rates'!$D$247="OPS",'Labor Loading Matrix'!R425,0),IF('CLINs &amp; Ceiling Rates'!$D$248="OPS",'Labor Loading Matrix'!S425,0),IF('CLINs &amp; Ceiling Rates'!$D$249="OPS",'Labor Loading Matrix'!T425,0),IF('CLINs &amp; Ceiling Rates'!$D$250="OPS",'Labor Loading Matrix'!U425,0),IF('CLINs &amp; Ceiling Rates'!$D$251="OPS",'Labor Loading Matrix'!V425,0),IF('CLINs &amp; Ceiling Rates'!$D$252="OPS",'Labor Loading Matrix'!W425,0),IF('CLINs &amp; Ceiling Rates'!$D$253="OPS",'Labor Loading Matrix'!X425,0),IF('CLINs &amp; Ceiling Rates'!$D$254="OPS",'Labor Loading Matrix'!Y425,0),IF('CLINs &amp; Ceiling Rates'!$D$255="OPS",'Labor Loading Matrix'!Z425,0),IF('CLINs &amp; Ceiling Rates'!$D$256="OPS",'Labor Loading Matrix'!AA425,0))</f>
        <v>0</v>
      </c>
      <c r="F425" s="175">
        <f>SUM(IF('CLINs &amp; Ceiling Rates'!$D$237="F&amp;E",'Labor Loading Matrix'!H425,0),IF('CLINs &amp; Ceiling Rates'!$D$238="F&amp;E",'Labor Loading Matrix'!I425,0),IF('CLINs &amp; Ceiling Rates'!$D$239="F&amp;E",'Labor Loading Matrix'!J425,0),IF('CLINs &amp; Ceiling Rates'!$D$240="F&amp;E",'Labor Loading Matrix'!K425,0),IF('CLINs &amp; Ceiling Rates'!$D$241="F&amp;E",'Labor Loading Matrix'!L425,0),IF('CLINs &amp; Ceiling Rates'!$D$242="F&amp;E",'Labor Loading Matrix'!M425,0),IF('CLINs &amp; Ceiling Rates'!$D$243="F&amp;E",'Labor Loading Matrix'!N425,0),IF('CLINs &amp; Ceiling Rates'!$D$244="F&amp;E",'Labor Loading Matrix'!O425,0),IF('CLINs &amp; Ceiling Rates'!$D$245="F&amp;E",'Labor Loading Matrix'!P425,0),IF('CLINs &amp; Ceiling Rates'!$D$246="F&amp;E",'Labor Loading Matrix'!Q425,0),IF('CLINs &amp; Ceiling Rates'!$D$247="F&amp;E",'Labor Loading Matrix'!R425,0),IF('CLINs &amp; Ceiling Rates'!$D$248="F&amp;E",'Labor Loading Matrix'!S425,0),IF('CLINs &amp; Ceiling Rates'!$D$249="F&amp;E",'Labor Loading Matrix'!T425,0),IF('CLINs &amp; Ceiling Rates'!$D$250="F&amp;E",'Labor Loading Matrix'!U425,0),IF('CLINs &amp; Ceiling Rates'!$D$251="F&amp;E",'Labor Loading Matrix'!V425,0),IF('CLINs &amp; Ceiling Rates'!$D$252="F&amp;E",'Labor Loading Matrix'!W425,0),IF('CLINs &amp; Ceiling Rates'!$D$253="F&amp;E",'Labor Loading Matrix'!X425,0),IF('CLINs &amp; Ceiling Rates'!$D$254="F&amp;E",'Labor Loading Matrix'!Y425,0),IF('CLINs &amp; Ceiling Rates'!$D$255="F&amp;E",'Labor Loading Matrix'!Z425,0),IF('CLINs &amp; Ceiling Rates'!$D$256="F&amp;E",'Labor Loading Matrix'!AA425,0))</f>
        <v>0</v>
      </c>
      <c r="G425" s="175">
        <f>SUM(IF('CLINs &amp; Ceiling Rates'!$D$237="R&amp;D",'Labor Loading Matrix'!H425,0),IF('CLINs &amp; Ceiling Rates'!$D$238="R&amp;D",'Labor Loading Matrix'!I425,0),IF('CLINs &amp; Ceiling Rates'!$D$239="R&amp;D",'Labor Loading Matrix'!J425,0),IF('CLINs &amp; Ceiling Rates'!$D$240="R&amp;D",'Labor Loading Matrix'!K425,0),IF('CLINs &amp; Ceiling Rates'!$D$241="R&amp;D",'Labor Loading Matrix'!L425,0),IF('CLINs &amp; Ceiling Rates'!$D$242="R&amp;D",'Labor Loading Matrix'!M425,0),IF('CLINs &amp; Ceiling Rates'!$D$243="R&amp;D",'Labor Loading Matrix'!N425,0),IF('CLINs &amp; Ceiling Rates'!$D$244="R&amp;D",'Labor Loading Matrix'!O425,0),IF('CLINs &amp; Ceiling Rates'!$D$245="R&amp;D",'Labor Loading Matrix'!P425,0),IF('CLINs &amp; Ceiling Rates'!$D$246="R&amp;D",'Labor Loading Matrix'!Q425,0),IF('CLINs &amp; Ceiling Rates'!$D$247="R&amp;D",'Labor Loading Matrix'!R425,0),IF('CLINs &amp; Ceiling Rates'!$D$248="R&amp;D",'Labor Loading Matrix'!S425,0),IF('CLINs &amp; Ceiling Rates'!$D$249="R&amp;D",'Labor Loading Matrix'!T425,0),IF('CLINs &amp; Ceiling Rates'!$D$250="R&amp;D",'Labor Loading Matrix'!U425,0),IF('CLINs &amp; Ceiling Rates'!$D$251="R&amp;D",'Labor Loading Matrix'!V425,0),IF('CLINs &amp; Ceiling Rates'!$D$252="R&amp;D",'Labor Loading Matrix'!W425,0),IF('CLINs &amp; Ceiling Rates'!$D$253="R&amp;D",'Labor Loading Matrix'!X425,0),IF('CLINs &amp; Ceiling Rates'!$D$254="R&amp;D",'Labor Loading Matrix'!Y425,0),IF('CLINs &amp; Ceiling Rates'!$D$255="R&amp;D",'Labor Loading Matrix'!Z425,0),IF('CLINs &amp; Ceiling Rates'!$D$256="R&amp;D",'Labor Loading Matrix'!AA425,0))</f>
        <v>0</v>
      </c>
      <c r="H425" s="136"/>
      <c r="I425" s="136"/>
      <c r="J425" s="136"/>
      <c r="K425" s="136"/>
      <c r="L425" s="136"/>
      <c r="M425" s="136"/>
      <c r="N425" s="136"/>
      <c r="O425" s="136"/>
      <c r="P425" s="136"/>
      <c r="Q425" s="136"/>
      <c r="R425" s="136"/>
      <c r="S425" s="136"/>
      <c r="T425" s="136"/>
      <c r="U425" s="136"/>
      <c r="V425" s="136"/>
      <c r="W425" s="136"/>
      <c r="X425" s="136"/>
      <c r="Y425" s="136"/>
      <c r="Z425" s="136"/>
      <c r="AA425" s="136"/>
    </row>
    <row r="426" spans="1:27" s="73" customFormat="1" ht="18" hidden="1" customHeight="1" x14ac:dyDescent="0.25">
      <c r="A426" s="173">
        <f>'CLINs &amp; Ceiling Rates'!B213</f>
        <v>0</v>
      </c>
      <c r="B426" s="173">
        <f>'CLINs &amp; Ceiling Rates'!C213</f>
        <v>0</v>
      </c>
      <c r="C426" s="174" t="str">
        <f>'CLINs &amp; Ceiling Rates'!$G213</f>
        <v/>
      </c>
      <c r="D426" s="211">
        <f>IF('CLINs &amp; Ceiling Rates'!D442="",SUM('Labor Loading Matrix'!H426:AA426),SUM(E426:F426))</f>
        <v>0</v>
      </c>
      <c r="E426" s="175">
        <f>SUM(IF('CLINs &amp; Ceiling Rates'!$D$237="OPS",'Labor Loading Matrix'!H426,0),IF('CLINs &amp; Ceiling Rates'!$D$238="OPS",'Labor Loading Matrix'!I426,0),IF('CLINs &amp; Ceiling Rates'!$D$239="OPS",'Labor Loading Matrix'!J426,0),IF('CLINs &amp; Ceiling Rates'!$D$240="OPS",'Labor Loading Matrix'!K426,0),IF('CLINs &amp; Ceiling Rates'!$D$241="OPS",'Labor Loading Matrix'!L426,0),IF('CLINs &amp; Ceiling Rates'!$D$242="OPS",'Labor Loading Matrix'!M426,0),IF('CLINs &amp; Ceiling Rates'!$D$243="OPS",'Labor Loading Matrix'!N426,0),IF('CLINs &amp; Ceiling Rates'!$D$244="OPS",'Labor Loading Matrix'!O426,0),IF('CLINs &amp; Ceiling Rates'!$D$245="OPS",'Labor Loading Matrix'!P426,0),IF('CLINs &amp; Ceiling Rates'!$D$246="OPS",'Labor Loading Matrix'!Q426,0),IF('CLINs &amp; Ceiling Rates'!$D$247="OPS",'Labor Loading Matrix'!R426,0),IF('CLINs &amp; Ceiling Rates'!$D$248="OPS",'Labor Loading Matrix'!S426,0),IF('CLINs &amp; Ceiling Rates'!$D$249="OPS",'Labor Loading Matrix'!T426,0),IF('CLINs &amp; Ceiling Rates'!$D$250="OPS",'Labor Loading Matrix'!U426,0),IF('CLINs &amp; Ceiling Rates'!$D$251="OPS",'Labor Loading Matrix'!V426,0),IF('CLINs &amp; Ceiling Rates'!$D$252="OPS",'Labor Loading Matrix'!W426,0),IF('CLINs &amp; Ceiling Rates'!$D$253="OPS",'Labor Loading Matrix'!X426,0),IF('CLINs &amp; Ceiling Rates'!$D$254="OPS",'Labor Loading Matrix'!Y426,0),IF('CLINs &amp; Ceiling Rates'!$D$255="OPS",'Labor Loading Matrix'!Z426,0),IF('CLINs &amp; Ceiling Rates'!$D$256="OPS",'Labor Loading Matrix'!AA426,0))</f>
        <v>0</v>
      </c>
      <c r="F426" s="175">
        <f>SUM(IF('CLINs &amp; Ceiling Rates'!$D$237="F&amp;E",'Labor Loading Matrix'!H426,0),IF('CLINs &amp; Ceiling Rates'!$D$238="F&amp;E",'Labor Loading Matrix'!I426,0),IF('CLINs &amp; Ceiling Rates'!$D$239="F&amp;E",'Labor Loading Matrix'!J426,0),IF('CLINs &amp; Ceiling Rates'!$D$240="F&amp;E",'Labor Loading Matrix'!K426,0),IF('CLINs &amp; Ceiling Rates'!$D$241="F&amp;E",'Labor Loading Matrix'!L426,0),IF('CLINs &amp; Ceiling Rates'!$D$242="F&amp;E",'Labor Loading Matrix'!M426,0),IF('CLINs &amp; Ceiling Rates'!$D$243="F&amp;E",'Labor Loading Matrix'!N426,0),IF('CLINs &amp; Ceiling Rates'!$D$244="F&amp;E",'Labor Loading Matrix'!O426,0),IF('CLINs &amp; Ceiling Rates'!$D$245="F&amp;E",'Labor Loading Matrix'!P426,0),IF('CLINs &amp; Ceiling Rates'!$D$246="F&amp;E",'Labor Loading Matrix'!Q426,0),IF('CLINs &amp; Ceiling Rates'!$D$247="F&amp;E",'Labor Loading Matrix'!R426,0),IF('CLINs &amp; Ceiling Rates'!$D$248="F&amp;E",'Labor Loading Matrix'!S426,0),IF('CLINs &amp; Ceiling Rates'!$D$249="F&amp;E",'Labor Loading Matrix'!T426,0),IF('CLINs &amp; Ceiling Rates'!$D$250="F&amp;E",'Labor Loading Matrix'!U426,0),IF('CLINs &amp; Ceiling Rates'!$D$251="F&amp;E",'Labor Loading Matrix'!V426,0),IF('CLINs &amp; Ceiling Rates'!$D$252="F&amp;E",'Labor Loading Matrix'!W426,0),IF('CLINs &amp; Ceiling Rates'!$D$253="F&amp;E",'Labor Loading Matrix'!X426,0),IF('CLINs &amp; Ceiling Rates'!$D$254="F&amp;E",'Labor Loading Matrix'!Y426,0),IF('CLINs &amp; Ceiling Rates'!$D$255="F&amp;E",'Labor Loading Matrix'!Z426,0),IF('CLINs &amp; Ceiling Rates'!$D$256="F&amp;E",'Labor Loading Matrix'!AA426,0))</f>
        <v>0</v>
      </c>
      <c r="G426" s="175">
        <f>SUM(IF('CLINs &amp; Ceiling Rates'!$D$237="R&amp;D",'Labor Loading Matrix'!H426,0),IF('CLINs &amp; Ceiling Rates'!$D$238="R&amp;D",'Labor Loading Matrix'!I426,0),IF('CLINs &amp; Ceiling Rates'!$D$239="R&amp;D",'Labor Loading Matrix'!J426,0),IF('CLINs &amp; Ceiling Rates'!$D$240="R&amp;D",'Labor Loading Matrix'!K426,0),IF('CLINs &amp; Ceiling Rates'!$D$241="R&amp;D",'Labor Loading Matrix'!L426,0),IF('CLINs &amp; Ceiling Rates'!$D$242="R&amp;D",'Labor Loading Matrix'!M426,0),IF('CLINs &amp; Ceiling Rates'!$D$243="R&amp;D",'Labor Loading Matrix'!N426,0),IF('CLINs &amp; Ceiling Rates'!$D$244="R&amp;D",'Labor Loading Matrix'!O426,0),IF('CLINs &amp; Ceiling Rates'!$D$245="R&amp;D",'Labor Loading Matrix'!P426,0),IF('CLINs &amp; Ceiling Rates'!$D$246="R&amp;D",'Labor Loading Matrix'!Q426,0),IF('CLINs &amp; Ceiling Rates'!$D$247="R&amp;D",'Labor Loading Matrix'!R426,0),IF('CLINs &amp; Ceiling Rates'!$D$248="R&amp;D",'Labor Loading Matrix'!S426,0),IF('CLINs &amp; Ceiling Rates'!$D$249="R&amp;D",'Labor Loading Matrix'!T426,0),IF('CLINs &amp; Ceiling Rates'!$D$250="R&amp;D",'Labor Loading Matrix'!U426,0),IF('CLINs &amp; Ceiling Rates'!$D$251="R&amp;D",'Labor Loading Matrix'!V426,0),IF('CLINs &amp; Ceiling Rates'!$D$252="R&amp;D",'Labor Loading Matrix'!W426,0),IF('CLINs &amp; Ceiling Rates'!$D$253="R&amp;D",'Labor Loading Matrix'!X426,0),IF('CLINs &amp; Ceiling Rates'!$D$254="R&amp;D",'Labor Loading Matrix'!Y426,0),IF('CLINs &amp; Ceiling Rates'!$D$255="R&amp;D",'Labor Loading Matrix'!Z426,0),IF('CLINs &amp; Ceiling Rates'!$D$256="R&amp;D",'Labor Loading Matrix'!AA426,0))</f>
        <v>0</v>
      </c>
      <c r="H426" s="136"/>
      <c r="I426" s="136"/>
      <c r="J426" s="136"/>
      <c r="K426" s="136"/>
      <c r="L426" s="136"/>
      <c r="M426" s="136"/>
      <c r="N426" s="136"/>
      <c r="O426" s="136"/>
      <c r="P426" s="136"/>
      <c r="Q426" s="136"/>
      <c r="R426" s="136"/>
      <c r="S426" s="136"/>
      <c r="T426" s="136"/>
      <c r="U426" s="136"/>
      <c r="V426" s="136"/>
      <c r="W426" s="136"/>
      <c r="X426" s="136"/>
      <c r="Y426" s="136"/>
      <c r="Z426" s="136"/>
      <c r="AA426" s="136"/>
    </row>
    <row r="427" spans="1:27" s="73" customFormat="1" ht="18" hidden="1" customHeight="1" x14ac:dyDescent="0.25">
      <c r="A427" s="173">
        <f>'CLINs &amp; Ceiling Rates'!B214</f>
        <v>0</v>
      </c>
      <c r="B427" s="173">
        <f>'CLINs &amp; Ceiling Rates'!C214</f>
        <v>0</v>
      </c>
      <c r="C427" s="174" t="str">
        <f>'CLINs &amp; Ceiling Rates'!$G214</f>
        <v/>
      </c>
      <c r="D427" s="211">
        <f>IF('CLINs &amp; Ceiling Rates'!D443="",SUM('Labor Loading Matrix'!H427:AA427),SUM(E427:F427))</f>
        <v>0</v>
      </c>
      <c r="E427" s="175">
        <f>SUM(IF('CLINs &amp; Ceiling Rates'!$D$237="OPS",'Labor Loading Matrix'!H427,0),IF('CLINs &amp; Ceiling Rates'!$D$238="OPS",'Labor Loading Matrix'!I427,0),IF('CLINs &amp; Ceiling Rates'!$D$239="OPS",'Labor Loading Matrix'!J427,0),IF('CLINs &amp; Ceiling Rates'!$D$240="OPS",'Labor Loading Matrix'!K427,0),IF('CLINs &amp; Ceiling Rates'!$D$241="OPS",'Labor Loading Matrix'!L427,0),IF('CLINs &amp; Ceiling Rates'!$D$242="OPS",'Labor Loading Matrix'!M427,0),IF('CLINs &amp; Ceiling Rates'!$D$243="OPS",'Labor Loading Matrix'!N427,0),IF('CLINs &amp; Ceiling Rates'!$D$244="OPS",'Labor Loading Matrix'!O427,0),IF('CLINs &amp; Ceiling Rates'!$D$245="OPS",'Labor Loading Matrix'!P427,0),IF('CLINs &amp; Ceiling Rates'!$D$246="OPS",'Labor Loading Matrix'!Q427,0),IF('CLINs &amp; Ceiling Rates'!$D$247="OPS",'Labor Loading Matrix'!R427,0),IF('CLINs &amp; Ceiling Rates'!$D$248="OPS",'Labor Loading Matrix'!S427,0),IF('CLINs &amp; Ceiling Rates'!$D$249="OPS",'Labor Loading Matrix'!T427,0),IF('CLINs &amp; Ceiling Rates'!$D$250="OPS",'Labor Loading Matrix'!U427,0),IF('CLINs &amp; Ceiling Rates'!$D$251="OPS",'Labor Loading Matrix'!V427,0),IF('CLINs &amp; Ceiling Rates'!$D$252="OPS",'Labor Loading Matrix'!W427,0),IF('CLINs &amp; Ceiling Rates'!$D$253="OPS",'Labor Loading Matrix'!X427,0),IF('CLINs &amp; Ceiling Rates'!$D$254="OPS",'Labor Loading Matrix'!Y427,0),IF('CLINs &amp; Ceiling Rates'!$D$255="OPS",'Labor Loading Matrix'!Z427,0),IF('CLINs &amp; Ceiling Rates'!$D$256="OPS",'Labor Loading Matrix'!AA427,0))</f>
        <v>0</v>
      </c>
      <c r="F427" s="175">
        <f>SUM(IF('CLINs &amp; Ceiling Rates'!$D$237="F&amp;E",'Labor Loading Matrix'!H427,0),IF('CLINs &amp; Ceiling Rates'!$D$238="F&amp;E",'Labor Loading Matrix'!I427,0),IF('CLINs &amp; Ceiling Rates'!$D$239="F&amp;E",'Labor Loading Matrix'!J427,0),IF('CLINs &amp; Ceiling Rates'!$D$240="F&amp;E",'Labor Loading Matrix'!K427,0),IF('CLINs &amp; Ceiling Rates'!$D$241="F&amp;E",'Labor Loading Matrix'!L427,0),IF('CLINs &amp; Ceiling Rates'!$D$242="F&amp;E",'Labor Loading Matrix'!M427,0),IF('CLINs &amp; Ceiling Rates'!$D$243="F&amp;E",'Labor Loading Matrix'!N427,0),IF('CLINs &amp; Ceiling Rates'!$D$244="F&amp;E",'Labor Loading Matrix'!O427,0),IF('CLINs &amp; Ceiling Rates'!$D$245="F&amp;E",'Labor Loading Matrix'!P427,0),IF('CLINs &amp; Ceiling Rates'!$D$246="F&amp;E",'Labor Loading Matrix'!Q427,0),IF('CLINs &amp; Ceiling Rates'!$D$247="F&amp;E",'Labor Loading Matrix'!R427,0),IF('CLINs &amp; Ceiling Rates'!$D$248="F&amp;E",'Labor Loading Matrix'!S427,0),IF('CLINs &amp; Ceiling Rates'!$D$249="F&amp;E",'Labor Loading Matrix'!T427,0),IF('CLINs &amp; Ceiling Rates'!$D$250="F&amp;E",'Labor Loading Matrix'!U427,0),IF('CLINs &amp; Ceiling Rates'!$D$251="F&amp;E",'Labor Loading Matrix'!V427,0),IF('CLINs &amp; Ceiling Rates'!$D$252="F&amp;E",'Labor Loading Matrix'!W427,0),IF('CLINs &amp; Ceiling Rates'!$D$253="F&amp;E",'Labor Loading Matrix'!X427,0),IF('CLINs &amp; Ceiling Rates'!$D$254="F&amp;E",'Labor Loading Matrix'!Y427,0),IF('CLINs &amp; Ceiling Rates'!$D$255="F&amp;E",'Labor Loading Matrix'!Z427,0),IF('CLINs &amp; Ceiling Rates'!$D$256="F&amp;E",'Labor Loading Matrix'!AA427,0))</f>
        <v>0</v>
      </c>
      <c r="G427" s="175">
        <f>SUM(IF('CLINs &amp; Ceiling Rates'!$D$237="R&amp;D",'Labor Loading Matrix'!H427,0),IF('CLINs &amp; Ceiling Rates'!$D$238="R&amp;D",'Labor Loading Matrix'!I427,0),IF('CLINs &amp; Ceiling Rates'!$D$239="R&amp;D",'Labor Loading Matrix'!J427,0),IF('CLINs &amp; Ceiling Rates'!$D$240="R&amp;D",'Labor Loading Matrix'!K427,0),IF('CLINs &amp; Ceiling Rates'!$D$241="R&amp;D",'Labor Loading Matrix'!L427,0),IF('CLINs &amp; Ceiling Rates'!$D$242="R&amp;D",'Labor Loading Matrix'!M427,0),IF('CLINs &amp; Ceiling Rates'!$D$243="R&amp;D",'Labor Loading Matrix'!N427,0),IF('CLINs &amp; Ceiling Rates'!$D$244="R&amp;D",'Labor Loading Matrix'!O427,0),IF('CLINs &amp; Ceiling Rates'!$D$245="R&amp;D",'Labor Loading Matrix'!P427,0),IF('CLINs &amp; Ceiling Rates'!$D$246="R&amp;D",'Labor Loading Matrix'!Q427,0),IF('CLINs &amp; Ceiling Rates'!$D$247="R&amp;D",'Labor Loading Matrix'!R427,0),IF('CLINs &amp; Ceiling Rates'!$D$248="R&amp;D",'Labor Loading Matrix'!S427,0),IF('CLINs &amp; Ceiling Rates'!$D$249="R&amp;D",'Labor Loading Matrix'!T427,0),IF('CLINs &amp; Ceiling Rates'!$D$250="R&amp;D",'Labor Loading Matrix'!U427,0),IF('CLINs &amp; Ceiling Rates'!$D$251="R&amp;D",'Labor Loading Matrix'!V427,0),IF('CLINs &amp; Ceiling Rates'!$D$252="R&amp;D",'Labor Loading Matrix'!W427,0),IF('CLINs &amp; Ceiling Rates'!$D$253="R&amp;D",'Labor Loading Matrix'!X427,0),IF('CLINs &amp; Ceiling Rates'!$D$254="R&amp;D",'Labor Loading Matrix'!Y427,0),IF('CLINs &amp; Ceiling Rates'!$D$255="R&amp;D",'Labor Loading Matrix'!Z427,0),IF('CLINs &amp; Ceiling Rates'!$D$256="R&amp;D",'Labor Loading Matrix'!AA427,0))</f>
        <v>0</v>
      </c>
      <c r="H427" s="136"/>
      <c r="I427" s="136"/>
      <c r="J427" s="136"/>
      <c r="K427" s="136"/>
      <c r="L427" s="136"/>
      <c r="M427" s="136"/>
      <c r="N427" s="136"/>
      <c r="O427" s="136"/>
      <c r="P427" s="136"/>
      <c r="Q427" s="136"/>
      <c r="R427" s="136"/>
      <c r="S427" s="136"/>
      <c r="T427" s="136"/>
      <c r="U427" s="136"/>
      <c r="V427" s="136"/>
      <c r="W427" s="136"/>
      <c r="X427" s="136"/>
      <c r="Y427" s="136"/>
      <c r="Z427" s="136"/>
      <c r="AA427" s="136"/>
    </row>
    <row r="428" spans="1:27" s="73" customFormat="1" ht="18" hidden="1" customHeight="1" x14ac:dyDescent="0.25">
      <c r="A428" s="173">
        <f>'CLINs &amp; Ceiling Rates'!B215</f>
        <v>0</v>
      </c>
      <c r="B428" s="173">
        <f>'CLINs &amp; Ceiling Rates'!C215</f>
        <v>0</v>
      </c>
      <c r="C428" s="174" t="str">
        <f>'CLINs &amp; Ceiling Rates'!$G215</f>
        <v/>
      </c>
      <c r="D428" s="211">
        <f>IF('CLINs &amp; Ceiling Rates'!D444="",SUM('Labor Loading Matrix'!H428:AA428),SUM(E428:F428))</f>
        <v>0</v>
      </c>
      <c r="E428" s="175">
        <f>SUM(IF('CLINs &amp; Ceiling Rates'!$D$237="OPS",'Labor Loading Matrix'!H428,0),IF('CLINs &amp; Ceiling Rates'!$D$238="OPS",'Labor Loading Matrix'!I428,0),IF('CLINs &amp; Ceiling Rates'!$D$239="OPS",'Labor Loading Matrix'!J428,0),IF('CLINs &amp; Ceiling Rates'!$D$240="OPS",'Labor Loading Matrix'!K428,0),IF('CLINs &amp; Ceiling Rates'!$D$241="OPS",'Labor Loading Matrix'!L428,0),IF('CLINs &amp; Ceiling Rates'!$D$242="OPS",'Labor Loading Matrix'!M428,0),IF('CLINs &amp; Ceiling Rates'!$D$243="OPS",'Labor Loading Matrix'!N428,0),IF('CLINs &amp; Ceiling Rates'!$D$244="OPS",'Labor Loading Matrix'!O428,0),IF('CLINs &amp; Ceiling Rates'!$D$245="OPS",'Labor Loading Matrix'!P428,0),IF('CLINs &amp; Ceiling Rates'!$D$246="OPS",'Labor Loading Matrix'!Q428,0),IF('CLINs &amp; Ceiling Rates'!$D$247="OPS",'Labor Loading Matrix'!R428,0),IF('CLINs &amp; Ceiling Rates'!$D$248="OPS",'Labor Loading Matrix'!S428,0),IF('CLINs &amp; Ceiling Rates'!$D$249="OPS",'Labor Loading Matrix'!T428,0),IF('CLINs &amp; Ceiling Rates'!$D$250="OPS",'Labor Loading Matrix'!U428,0),IF('CLINs &amp; Ceiling Rates'!$D$251="OPS",'Labor Loading Matrix'!V428,0),IF('CLINs &amp; Ceiling Rates'!$D$252="OPS",'Labor Loading Matrix'!W428,0),IF('CLINs &amp; Ceiling Rates'!$D$253="OPS",'Labor Loading Matrix'!X428,0),IF('CLINs &amp; Ceiling Rates'!$D$254="OPS",'Labor Loading Matrix'!Y428,0),IF('CLINs &amp; Ceiling Rates'!$D$255="OPS",'Labor Loading Matrix'!Z428,0),IF('CLINs &amp; Ceiling Rates'!$D$256="OPS",'Labor Loading Matrix'!AA428,0))</f>
        <v>0</v>
      </c>
      <c r="F428" s="175">
        <f>SUM(IF('CLINs &amp; Ceiling Rates'!$D$237="F&amp;E",'Labor Loading Matrix'!H428,0),IF('CLINs &amp; Ceiling Rates'!$D$238="F&amp;E",'Labor Loading Matrix'!I428,0),IF('CLINs &amp; Ceiling Rates'!$D$239="F&amp;E",'Labor Loading Matrix'!J428,0),IF('CLINs &amp; Ceiling Rates'!$D$240="F&amp;E",'Labor Loading Matrix'!K428,0),IF('CLINs &amp; Ceiling Rates'!$D$241="F&amp;E",'Labor Loading Matrix'!L428,0),IF('CLINs &amp; Ceiling Rates'!$D$242="F&amp;E",'Labor Loading Matrix'!M428,0),IF('CLINs &amp; Ceiling Rates'!$D$243="F&amp;E",'Labor Loading Matrix'!N428,0),IF('CLINs &amp; Ceiling Rates'!$D$244="F&amp;E",'Labor Loading Matrix'!O428,0),IF('CLINs &amp; Ceiling Rates'!$D$245="F&amp;E",'Labor Loading Matrix'!P428,0),IF('CLINs &amp; Ceiling Rates'!$D$246="F&amp;E",'Labor Loading Matrix'!Q428,0),IF('CLINs &amp; Ceiling Rates'!$D$247="F&amp;E",'Labor Loading Matrix'!R428,0),IF('CLINs &amp; Ceiling Rates'!$D$248="F&amp;E",'Labor Loading Matrix'!S428,0),IF('CLINs &amp; Ceiling Rates'!$D$249="F&amp;E",'Labor Loading Matrix'!T428,0),IF('CLINs &amp; Ceiling Rates'!$D$250="F&amp;E",'Labor Loading Matrix'!U428,0),IF('CLINs &amp; Ceiling Rates'!$D$251="F&amp;E",'Labor Loading Matrix'!V428,0),IF('CLINs &amp; Ceiling Rates'!$D$252="F&amp;E",'Labor Loading Matrix'!W428,0),IF('CLINs &amp; Ceiling Rates'!$D$253="F&amp;E",'Labor Loading Matrix'!X428,0),IF('CLINs &amp; Ceiling Rates'!$D$254="F&amp;E",'Labor Loading Matrix'!Y428,0),IF('CLINs &amp; Ceiling Rates'!$D$255="F&amp;E",'Labor Loading Matrix'!Z428,0),IF('CLINs &amp; Ceiling Rates'!$D$256="F&amp;E",'Labor Loading Matrix'!AA428,0))</f>
        <v>0</v>
      </c>
      <c r="G428" s="175">
        <f>SUM(IF('CLINs &amp; Ceiling Rates'!$D$237="R&amp;D",'Labor Loading Matrix'!H428,0),IF('CLINs &amp; Ceiling Rates'!$D$238="R&amp;D",'Labor Loading Matrix'!I428,0),IF('CLINs &amp; Ceiling Rates'!$D$239="R&amp;D",'Labor Loading Matrix'!J428,0),IF('CLINs &amp; Ceiling Rates'!$D$240="R&amp;D",'Labor Loading Matrix'!K428,0),IF('CLINs &amp; Ceiling Rates'!$D$241="R&amp;D",'Labor Loading Matrix'!L428,0),IF('CLINs &amp; Ceiling Rates'!$D$242="R&amp;D",'Labor Loading Matrix'!M428,0),IF('CLINs &amp; Ceiling Rates'!$D$243="R&amp;D",'Labor Loading Matrix'!N428,0),IF('CLINs &amp; Ceiling Rates'!$D$244="R&amp;D",'Labor Loading Matrix'!O428,0),IF('CLINs &amp; Ceiling Rates'!$D$245="R&amp;D",'Labor Loading Matrix'!P428,0),IF('CLINs &amp; Ceiling Rates'!$D$246="R&amp;D",'Labor Loading Matrix'!Q428,0),IF('CLINs &amp; Ceiling Rates'!$D$247="R&amp;D",'Labor Loading Matrix'!R428,0),IF('CLINs &amp; Ceiling Rates'!$D$248="R&amp;D",'Labor Loading Matrix'!S428,0),IF('CLINs &amp; Ceiling Rates'!$D$249="R&amp;D",'Labor Loading Matrix'!T428,0),IF('CLINs &amp; Ceiling Rates'!$D$250="R&amp;D",'Labor Loading Matrix'!U428,0),IF('CLINs &amp; Ceiling Rates'!$D$251="R&amp;D",'Labor Loading Matrix'!V428,0),IF('CLINs &amp; Ceiling Rates'!$D$252="R&amp;D",'Labor Loading Matrix'!W428,0),IF('CLINs &amp; Ceiling Rates'!$D$253="R&amp;D",'Labor Loading Matrix'!X428,0),IF('CLINs &amp; Ceiling Rates'!$D$254="R&amp;D",'Labor Loading Matrix'!Y428,0),IF('CLINs &amp; Ceiling Rates'!$D$255="R&amp;D",'Labor Loading Matrix'!Z428,0),IF('CLINs &amp; Ceiling Rates'!$D$256="R&amp;D",'Labor Loading Matrix'!AA428,0))</f>
        <v>0</v>
      </c>
      <c r="H428" s="136"/>
      <c r="I428" s="136"/>
      <c r="J428" s="136"/>
      <c r="K428" s="136"/>
      <c r="L428" s="136"/>
      <c r="M428" s="136"/>
      <c r="N428" s="136"/>
      <c r="O428" s="136"/>
      <c r="P428" s="136"/>
      <c r="Q428" s="136"/>
      <c r="R428" s="136"/>
      <c r="S428" s="136"/>
      <c r="T428" s="136"/>
      <c r="U428" s="136"/>
      <c r="V428" s="136"/>
      <c r="W428" s="136"/>
      <c r="X428" s="136"/>
      <c r="Y428" s="136"/>
      <c r="Z428" s="136"/>
      <c r="AA428" s="136"/>
    </row>
    <row r="429" spans="1:27" s="73" customFormat="1" ht="18" hidden="1" customHeight="1" x14ac:dyDescent="0.25">
      <c r="A429" s="173">
        <f>'CLINs &amp; Ceiling Rates'!B216</f>
        <v>0</v>
      </c>
      <c r="B429" s="173">
        <f>'CLINs &amp; Ceiling Rates'!C216</f>
        <v>0</v>
      </c>
      <c r="C429" s="174" t="str">
        <f>'CLINs &amp; Ceiling Rates'!$G216</f>
        <v/>
      </c>
      <c r="D429" s="211">
        <f>IF('CLINs &amp; Ceiling Rates'!D445="",SUM('Labor Loading Matrix'!H429:AA429),SUM(E429:F429))</f>
        <v>0</v>
      </c>
      <c r="E429" s="175">
        <f>SUM(IF('CLINs &amp; Ceiling Rates'!$D$237="OPS",'Labor Loading Matrix'!H429,0),IF('CLINs &amp; Ceiling Rates'!$D$238="OPS",'Labor Loading Matrix'!I429,0),IF('CLINs &amp; Ceiling Rates'!$D$239="OPS",'Labor Loading Matrix'!J429,0),IF('CLINs &amp; Ceiling Rates'!$D$240="OPS",'Labor Loading Matrix'!K429,0),IF('CLINs &amp; Ceiling Rates'!$D$241="OPS",'Labor Loading Matrix'!L429,0),IF('CLINs &amp; Ceiling Rates'!$D$242="OPS",'Labor Loading Matrix'!M429,0),IF('CLINs &amp; Ceiling Rates'!$D$243="OPS",'Labor Loading Matrix'!N429,0),IF('CLINs &amp; Ceiling Rates'!$D$244="OPS",'Labor Loading Matrix'!O429,0),IF('CLINs &amp; Ceiling Rates'!$D$245="OPS",'Labor Loading Matrix'!P429,0),IF('CLINs &amp; Ceiling Rates'!$D$246="OPS",'Labor Loading Matrix'!Q429,0),IF('CLINs &amp; Ceiling Rates'!$D$247="OPS",'Labor Loading Matrix'!R429,0),IF('CLINs &amp; Ceiling Rates'!$D$248="OPS",'Labor Loading Matrix'!S429,0),IF('CLINs &amp; Ceiling Rates'!$D$249="OPS",'Labor Loading Matrix'!T429,0),IF('CLINs &amp; Ceiling Rates'!$D$250="OPS",'Labor Loading Matrix'!U429,0),IF('CLINs &amp; Ceiling Rates'!$D$251="OPS",'Labor Loading Matrix'!V429,0),IF('CLINs &amp; Ceiling Rates'!$D$252="OPS",'Labor Loading Matrix'!W429,0),IF('CLINs &amp; Ceiling Rates'!$D$253="OPS",'Labor Loading Matrix'!X429,0),IF('CLINs &amp; Ceiling Rates'!$D$254="OPS",'Labor Loading Matrix'!Y429,0),IF('CLINs &amp; Ceiling Rates'!$D$255="OPS",'Labor Loading Matrix'!Z429,0),IF('CLINs &amp; Ceiling Rates'!$D$256="OPS",'Labor Loading Matrix'!AA429,0))</f>
        <v>0</v>
      </c>
      <c r="F429" s="175">
        <f>SUM(IF('CLINs &amp; Ceiling Rates'!$D$237="F&amp;E",'Labor Loading Matrix'!H429,0),IF('CLINs &amp; Ceiling Rates'!$D$238="F&amp;E",'Labor Loading Matrix'!I429,0),IF('CLINs &amp; Ceiling Rates'!$D$239="F&amp;E",'Labor Loading Matrix'!J429,0),IF('CLINs &amp; Ceiling Rates'!$D$240="F&amp;E",'Labor Loading Matrix'!K429,0),IF('CLINs &amp; Ceiling Rates'!$D$241="F&amp;E",'Labor Loading Matrix'!L429,0),IF('CLINs &amp; Ceiling Rates'!$D$242="F&amp;E",'Labor Loading Matrix'!M429,0),IF('CLINs &amp; Ceiling Rates'!$D$243="F&amp;E",'Labor Loading Matrix'!N429,0),IF('CLINs &amp; Ceiling Rates'!$D$244="F&amp;E",'Labor Loading Matrix'!O429,0),IF('CLINs &amp; Ceiling Rates'!$D$245="F&amp;E",'Labor Loading Matrix'!P429,0),IF('CLINs &amp; Ceiling Rates'!$D$246="F&amp;E",'Labor Loading Matrix'!Q429,0),IF('CLINs &amp; Ceiling Rates'!$D$247="F&amp;E",'Labor Loading Matrix'!R429,0),IF('CLINs &amp; Ceiling Rates'!$D$248="F&amp;E",'Labor Loading Matrix'!S429,0),IF('CLINs &amp; Ceiling Rates'!$D$249="F&amp;E",'Labor Loading Matrix'!T429,0),IF('CLINs &amp; Ceiling Rates'!$D$250="F&amp;E",'Labor Loading Matrix'!U429,0),IF('CLINs &amp; Ceiling Rates'!$D$251="F&amp;E",'Labor Loading Matrix'!V429,0),IF('CLINs &amp; Ceiling Rates'!$D$252="F&amp;E",'Labor Loading Matrix'!W429,0),IF('CLINs &amp; Ceiling Rates'!$D$253="F&amp;E",'Labor Loading Matrix'!X429,0),IF('CLINs &amp; Ceiling Rates'!$D$254="F&amp;E",'Labor Loading Matrix'!Y429,0),IF('CLINs &amp; Ceiling Rates'!$D$255="F&amp;E",'Labor Loading Matrix'!Z429,0),IF('CLINs &amp; Ceiling Rates'!$D$256="F&amp;E",'Labor Loading Matrix'!AA429,0))</f>
        <v>0</v>
      </c>
      <c r="G429" s="175">
        <f>SUM(IF('CLINs &amp; Ceiling Rates'!$D$237="R&amp;D",'Labor Loading Matrix'!H429,0),IF('CLINs &amp; Ceiling Rates'!$D$238="R&amp;D",'Labor Loading Matrix'!I429,0),IF('CLINs &amp; Ceiling Rates'!$D$239="R&amp;D",'Labor Loading Matrix'!J429,0),IF('CLINs &amp; Ceiling Rates'!$D$240="R&amp;D",'Labor Loading Matrix'!K429,0),IF('CLINs &amp; Ceiling Rates'!$D$241="R&amp;D",'Labor Loading Matrix'!L429,0),IF('CLINs &amp; Ceiling Rates'!$D$242="R&amp;D",'Labor Loading Matrix'!M429,0),IF('CLINs &amp; Ceiling Rates'!$D$243="R&amp;D",'Labor Loading Matrix'!N429,0),IF('CLINs &amp; Ceiling Rates'!$D$244="R&amp;D",'Labor Loading Matrix'!O429,0),IF('CLINs &amp; Ceiling Rates'!$D$245="R&amp;D",'Labor Loading Matrix'!P429,0),IF('CLINs &amp; Ceiling Rates'!$D$246="R&amp;D",'Labor Loading Matrix'!Q429,0),IF('CLINs &amp; Ceiling Rates'!$D$247="R&amp;D",'Labor Loading Matrix'!R429,0),IF('CLINs &amp; Ceiling Rates'!$D$248="R&amp;D",'Labor Loading Matrix'!S429,0),IF('CLINs &amp; Ceiling Rates'!$D$249="R&amp;D",'Labor Loading Matrix'!T429,0),IF('CLINs &amp; Ceiling Rates'!$D$250="R&amp;D",'Labor Loading Matrix'!U429,0),IF('CLINs &amp; Ceiling Rates'!$D$251="R&amp;D",'Labor Loading Matrix'!V429,0),IF('CLINs &amp; Ceiling Rates'!$D$252="R&amp;D",'Labor Loading Matrix'!W429,0),IF('CLINs &amp; Ceiling Rates'!$D$253="R&amp;D",'Labor Loading Matrix'!X429,0),IF('CLINs &amp; Ceiling Rates'!$D$254="R&amp;D",'Labor Loading Matrix'!Y429,0),IF('CLINs &amp; Ceiling Rates'!$D$255="R&amp;D",'Labor Loading Matrix'!Z429,0),IF('CLINs &amp; Ceiling Rates'!$D$256="R&amp;D",'Labor Loading Matrix'!AA429,0))</f>
        <v>0</v>
      </c>
      <c r="H429" s="136"/>
      <c r="I429" s="136"/>
      <c r="J429" s="136"/>
      <c r="K429" s="136"/>
      <c r="L429" s="136"/>
      <c r="M429" s="136"/>
      <c r="N429" s="136"/>
      <c r="O429" s="136"/>
      <c r="P429" s="136"/>
      <c r="Q429" s="136"/>
      <c r="R429" s="136"/>
      <c r="S429" s="136"/>
      <c r="T429" s="136"/>
      <c r="U429" s="136"/>
      <c r="V429" s="136"/>
      <c r="W429" s="136"/>
      <c r="X429" s="136"/>
      <c r="Y429" s="136"/>
      <c r="Z429" s="136"/>
      <c r="AA429" s="136"/>
    </row>
    <row r="430" spans="1:27" s="73" customFormat="1" ht="18" hidden="1" customHeight="1" thickBot="1" x14ac:dyDescent="0.3">
      <c r="A430" s="173">
        <f>'CLINs &amp; Ceiling Rates'!B217</f>
        <v>0</v>
      </c>
      <c r="B430" s="173">
        <f>'CLINs &amp; Ceiling Rates'!C217</f>
        <v>0</v>
      </c>
      <c r="C430" s="174" t="str">
        <f>'CLINs &amp; Ceiling Rates'!$G217</f>
        <v/>
      </c>
      <c r="D430" s="211">
        <f>IF('CLINs &amp; Ceiling Rates'!D446="",SUM('Labor Loading Matrix'!H430:AA430),SUM(E430:F430))</f>
        <v>0</v>
      </c>
      <c r="E430" s="175">
        <f>SUM(IF('CLINs &amp; Ceiling Rates'!$D$237="OPS",'Labor Loading Matrix'!H430,0),IF('CLINs &amp; Ceiling Rates'!$D$238="OPS",'Labor Loading Matrix'!I430,0),IF('CLINs &amp; Ceiling Rates'!$D$239="OPS",'Labor Loading Matrix'!J430,0),IF('CLINs &amp; Ceiling Rates'!$D$240="OPS",'Labor Loading Matrix'!K430,0),IF('CLINs &amp; Ceiling Rates'!$D$241="OPS",'Labor Loading Matrix'!L430,0),IF('CLINs &amp; Ceiling Rates'!$D$242="OPS",'Labor Loading Matrix'!M430,0),IF('CLINs &amp; Ceiling Rates'!$D$243="OPS",'Labor Loading Matrix'!N430,0),IF('CLINs &amp; Ceiling Rates'!$D$244="OPS",'Labor Loading Matrix'!O430,0),IF('CLINs &amp; Ceiling Rates'!$D$245="OPS",'Labor Loading Matrix'!P430,0),IF('CLINs &amp; Ceiling Rates'!$D$246="OPS",'Labor Loading Matrix'!Q430,0),IF('CLINs &amp; Ceiling Rates'!$D$247="OPS",'Labor Loading Matrix'!R430,0),IF('CLINs &amp; Ceiling Rates'!$D$248="OPS",'Labor Loading Matrix'!S430,0),IF('CLINs &amp; Ceiling Rates'!$D$249="OPS",'Labor Loading Matrix'!T430,0),IF('CLINs &amp; Ceiling Rates'!$D$250="OPS",'Labor Loading Matrix'!U430,0),IF('CLINs &amp; Ceiling Rates'!$D$251="OPS",'Labor Loading Matrix'!V430,0),IF('CLINs &amp; Ceiling Rates'!$D$252="OPS",'Labor Loading Matrix'!W430,0),IF('CLINs &amp; Ceiling Rates'!$D$253="OPS",'Labor Loading Matrix'!X430,0),IF('CLINs &amp; Ceiling Rates'!$D$254="OPS",'Labor Loading Matrix'!Y430,0),IF('CLINs &amp; Ceiling Rates'!$D$255="OPS",'Labor Loading Matrix'!Z430,0),IF('CLINs &amp; Ceiling Rates'!$D$256="OPS",'Labor Loading Matrix'!AA430,0))</f>
        <v>0</v>
      </c>
      <c r="F430" s="175">
        <f>SUM(IF('CLINs &amp; Ceiling Rates'!$D$237="F&amp;E",'Labor Loading Matrix'!H430,0),IF('CLINs &amp; Ceiling Rates'!$D$238="F&amp;E",'Labor Loading Matrix'!I430,0),IF('CLINs &amp; Ceiling Rates'!$D$239="F&amp;E",'Labor Loading Matrix'!J430,0),IF('CLINs &amp; Ceiling Rates'!$D$240="F&amp;E",'Labor Loading Matrix'!K430,0),IF('CLINs &amp; Ceiling Rates'!$D$241="F&amp;E",'Labor Loading Matrix'!L430,0),IF('CLINs &amp; Ceiling Rates'!$D$242="F&amp;E",'Labor Loading Matrix'!M430,0),IF('CLINs &amp; Ceiling Rates'!$D$243="F&amp;E",'Labor Loading Matrix'!N430,0),IF('CLINs &amp; Ceiling Rates'!$D$244="F&amp;E",'Labor Loading Matrix'!O430,0),IF('CLINs &amp; Ceiling Rates'!$D$245="F&amp;E",'Labor Loading Matrix'!P430,0),IF('CLINs &amp; Ceiling Rates'!$D$246="F&amp;E",'Labor Loading Matrix'!Q430,0),IF('CLINs &amp; Ceiling Rates'!$D$247="F&amp;E",'Labor Loading Matrix'!R430,0),IF('CLINs &amp; Ceiling Rates'!$D$248="F&amp;E",'Labor Loading Matrix'!S430,0),IF('CLINs &amp; Ceiling Rates'!$D$249="F&amp;E",'Labor Loading Matrix'!T430,0),IF('CLINs &amp; Ceiling Rates'!$D$250="F&amp;E",'Labor Loading Matrix'!U430,0),IF('CLINs &amp; Ceiling Rates'!$D$251="F&amp;E",'Labor Loading Matrix'!V430,0),IF('CLINs &amp; Ceiling Rates'!$D$252="F&amp;E",'Labor Loading Matrix'!W430,0),IF('CLINs &amp; Ceiling Rates'!$D$253="F&amp;E",'Labor Loading Matrix'!X430,0),IF('CLINs &amp; Ceiling Rates'!$D$254="F&amp;E",'Labor Loading Matrix'!Y430,0),IF('CLINs &amp; Ceiling Rates'!$D$255="F&amp;E",'Labor Loading Matrix'!Z430,0),IF('CLINs &amp; Ceiling Rates'!$D$256="F&amp;E",'Labor Loading Matrix'!AA430,0))</f>
        <v>0</v>
      </c>
      <c r="G430" s="175">
        <f>SUM(IF('CLINs &amp; Ceiling Rates'!$D$237="R&amp;D",'Labor Loading Matrix'!H430,0),IF('CLINs &amp; Ceiling Rates'!$D$238="R&amp;D",'Labor Loading Matrix'!I430,0),IF('CLINs &amp; Ceiling Rates'!$D$239="R&amp;D",'Labor Loading Matrix'!J430,0),IF('CLINs &amp; Ceiling Rates'!$D$240="R&amp;D",'Labor Loading Matrix'!K430,0),IF('CLINs &amp; Ceiling Rates'!$D$241="R&amp;D",'Labor Loading Matrix'!L430,0),IF('CLINs &amp; Ceiling Rates'!$D$242="R&amp;D",'Labor Loading Matrix'!M430,0),IF('CLINs &amp; Ceiling Rates'!$D$243="R&amp;D",'Labor Loading Matrix'!N430,0),IF('CLINs &amp; Ceiling Rates'!$D$244="R&amp;D",'Labor Loading Matrix'!O430,0),IF('CLINs &amp; Ceiling Rates'!$D$245="R&amp;D",'Labor Loading Matrix'!P430,0),IF('CLINs &amp; Ceiling Rates'!$D$246="R&amp;D",'Labor Loading Matrix'!Q430,0),IF('CLINs &amp; Ceiling Rates'!$D$247="R&amp;D",'Labor Loading Matrix'!R430,0),IF('CLINs &amp; Ceiling Rates'!$D$248="R&amp;D",'Labor Loading Matrix'!S430,0),IF('CLINs &amp; Ceiling Rates'!$D$249="R&amp;D",'Labor Loading Matrix'!T430,0),IF('CLINs &amp; Ceiling Rates'!$D$250="R&amp;D",'Labor Loading Matrix'!U430,0),IF('CLINs &amp; Ceiling Rates'!$D$251="R&amp;D",'Labor Loading Matrix'!V430,0),IF('CLINs &amp; Ceiling Rates'!$D$252="R&amp;D",'Labor Loading Matrix'!W430,0),IF('CLINs &amp; Ceiling Rates'!$D$253="R&amp;D",'Labor Loading Matrix'!X430,0),IF('CLINs &amp; Ceiling Rates'!$D$254="R&amp;D",'Labor Loading Matrix'!Y430,0),IF('CLINs &amp; Ceiling Rates'!$D$255="R&amp;D",'Labor Loading Matrix'!Z430,0),IF('CLINs &amp; Ceiling Rates'!$D$256="R&amp;D",'Labor Loading Matrix'!AA430,0))</f>
        <v>0</v>
      </c>
      <c r="H430" s="136"/>
      <c r="I430" s="136"/>
      <c r="J430" s="136"/>
      <c r="K430" s="136"/>
      <c r="L430" s="136"/>
      <c r="M430" s="136"/>
      <c r="N430" s="136"/>
      <c r="O430" s="136"/>
      <c r="P430" s="136"/>
      <c r="Q430" s="136"/>
      <c r="R430" s="136"/>
      <c r="S430" s="136"/>
      <c r="T430" s="136"/>
      <c r="U430" s="136"/>
      <c r="V430" s="136"/>
      <c r="W430" s="136"/>
      <c r="X430" s="136"/>
      <c r="Y430" s="136"/>
      <c r="Z430" s="136"/>
      <c r="AA430" s="136"/>
    </row>
    <row r="431" spans="1:27" s="30" customFormat="1" ht="18.75" customHeight="1" thickBot="1" x14ac:dyDescent="0.25">
      <c r="A431" s="486" t="str">
        <f>CONCATENATE("TOTAL HOURS – ",A218)</f>
        <v>TOTAL HOURS – Base Period</v>
      </c>
      <c r="B431" s="487"/>
      <c r="C431" s="487"/>
      <c r="D431" s="212">
        <f t="shared" ref="D431:P431" si="514">SUM(D221:D430)</f>
        <v>21600</v>
      </c>
      <c r="E431" s="98">
        <f t="shared" si="514"/>
        <v>16200</v>
      </c>
      <c r="F431" s="98">
        <f t="shared" si="514"/>
        <v>5400</v>
      </c>
      <c r="G431" s="98">
        <f t="shared" si="514"/>
        <v>0</v>
      </c>
      <c r="H431" s="131">
        <f t="shared" si="514"/>
        <v>360</v>
      </c>
      <c r="I431" s="131">
        <f t="shared" si="514"/>
        <v>120</v>
      </c>
      <c r="J431" s="131">
        <f t="shared" si="514"/>
        <v>15840</v>
      </c>
      <c r="K431" s="131">
        <f t="shared" si="514"/>
        <v>5280</v>
      </c>
      <c r="L431" s="131">
        <f t="shared" si="514"/>
        <v>0</v>
      </c>
      <c r="M431" s="131">
        <f t="shared" si="514"/>
        <v>0</v>
      </c>
      <c r="N431" s="131">
        <f t="shared" si="514"/>
        <v>0</v>
      </c>
      <c r="O431" s="131">
        <f t="shared" si="514"/>
        <v>0</v>
      </c>
      <c r="P431" s="131">
        <f t="shared" si="514"/>
        <v>0</v>
      </c>
      <c r="Q431" s="131">
        <f t="shared" ref="Q431:AA431" si="515">SUM(Q221:Q430)</f>
        <v>0</v>
      </c>
      <c r="R431" s="75">
        <f t="shared" si="515"/>
        <v>0</v>
      </c>
      <c r="S431" s="75">
        <f t="shared" si="515"/>
        <v>0</v>
      </c>
      <c r="T431" s="75">
        <f>SUM(T221:T430)</f>
        <v>0</v>
      </c>
      <c r="U431" s="75">
        <f t="shared" si="515"/>
        <v>0</v>
      </c>
      <c r="V431" s="75">
        <f t="shared" si="515"/>
        <v>0</v>
      </c>
      <c r="W431" s="75">
        <f>SUM(W221:W430)</f>
        <v>0</v>
      </c>
      <c r="X431" s="75">
        <f t="shared" si="515"/>
        <v>0</v>
      </c>
      <c r="Y431" s="75">
        <f t="shared" si="515"/>
        <v>0</v>
      </c>
      <c r="Z431" s="75">
        <f>SUM(Z221:Z430)</f>
        <v>0</v>
      </c>
      <c r="AA431" s="75">
        <f t="shared" si="515"/>
        <v>0</v>
      </c>
    </row>
    <row r="432" spans="1:27" s="51" customFormat="1" ht="40.35" customHeight="1" thickTop="1" x14ac:dyDescent="0.4">
      <c r="A432" s="152" t="str">
        <f>CONCATENATE("Option ",'CLINs &amp; Ceiling Rates'!C224, " 1")</f>
        <v>Option Period 1</v>
      </c>
      <c r="B432"/>
      <c r="C432"/>
      <c r="D432" s="94"/>
      <c r="E432" s="94"/>
      <c r="F432" s="94"/>
      <c r="G432" s="94"/>
      <c r="H432" s="95"/>
      <c r="I432" s="95"/>
      <c r="J432" s="95"/>
      <c r="K432" s="95"/>
      <c r="L432" s="95"/>
      <c r="M432" s="95"/>
      <c r="N432" s="435"/>
      <c r="O432" s="435"/>
      <c r="P432" s="435"/>
      <c r="Q432" s="435"/>
    </row>
    <row r="433" spans="1:27" s="59" customFormat="1" ht="18" customHeight="1" x14ac:dyDescent="0.2">
      <c r="A433" s="478" t="s">
        <v>80</v>
      </c>
      <c r="B433" s="478" t="s">
        <v>82</v>
      </c>
      <c r="C433" s="478" t="s">
        <v>111</v>
      </c>
      <c r="D433" s="478" t="str">
        <f>D219</f>
        <v>TOTAL HOURS</v>
      </c>
      <c r="E433" s="471" t="str">
        <f>E219</f>
        <v>Total OPS Hours</v>
      </c>
      <c r="F433" s="473" t="str">
        <f>F219</f>
        <v>Total F&amp;E Hours</v>
      </c>
      <c r="G433" s="475" t="str">
        <f>G219</f>
        <v>Total R&amp;D Hours</v>
      </c>
      <c r="H433" s="469" t="s">
        <v>124</v>
      </c>
      <c r="I433" s="470"/>
      <c r="J433" s="470"/>
      <c r="K433" s="470"/>
      <c r="L433" s="470"/>
      <c r="M433" s="470"/>
      <c r="N433" s="470"/>
      <c r="O433" s="470"/>
      <c r="P433" s="470"/>
      <c r="Q433" s="470"/>
      <c r="R433" s="470"/>
      <c r="S433" s="470"/>
      <c r="T433" s="470"/>
      <c r="U433" s="470"/>
      <c r="V433" s="470"/>
      <c r="W433" s="470"/>
      <c r="X433" s="470"/>
      <c r="Y433" s="470"/>
      <c r="Z433" s="470"/>
      <c r="AA433" s="470"/>
    </row>
    <row r="434" spans="1:27" s="59" customFormat="1" ht="37.200000000000003" customHeight="1" thickBot="1" x14ac:dyDescent="0.25">
      <c r="A434" s="479"/>
      <c r="B434" s="479"/>
      <c r="C434" s="479"/>
      <c r="D434" s="479"/>
      <c r="E434" s="472"/>
      <c r="F434" s="474"/>
      <c r="G434" s="476"/>
      <c r="H434" s="134" t="str">
        <f t="shared" ref="H434:T434" si="516">H6</f>
        <v>Task 1 OPS</v>
      </c>
      <c r="I434" s="134" t="str">
        <f t="shared" si="516"/>
        <v>Task 1 F&amp;E</v>
      </c>
      <c r="J434" s="134" t="str">
        <f t="shared" si="516"/>
        <v>Task 2 OPS</v>
      </c>
      <c r="K434" s="134" t="str">
        <f t="shared" si="516"/>
        <v>Task 2 F&amp;E</v>
      </c>
      <c r="L434" s="134" t="str">
        <f t="shared" si="516"/>
        <v/>
      </c>
      <c r="M434" s="134" t="str">
        <f t="shared" si="516"/>
        <v/>
      </c>
      <c r="N434" s="134" t="str">
        <f t="shared" si="516"/>
        <v/>
      </c>
      <c r="O434" s="134" t="str">
        <f t="shared" si="516"/>
        <v/>
      </c>
      <c r="P434" s="134" t="str">
        <f t="shared" si="516"/>
        <v/>
      </c>
      <c r="Q434" s="134" t="str">
        <f t="shared" si="516"/>
        <v/>
      </c>
      <c r="R434" s="134" t="str">
        <f t="shared" si="516"/>
        <v/>
      </c>
      <c r="S434" s="134" t="str">
        <f t="shared" si="516"/>
        <v/>
      </c>
      <c r="T434" s="134" t="str">
        <f t="shared" si="516"/>
        <v/>
      </c>
      <c r="U434" s="134" t="str">
        <f t="shared" ref="U434:AA434" si="517">U6</f>
        <v/>
      </c>
      <c r="V434" s="134" t="str">
        <f t="shared" si="517"/>
        <v/>
      </c>
      <c r="W434" s="134" t="str">
        <f t="shared" si="517"/>
        <v/>
      </c>
      <c r="X434" s="134" t="str">
        <f t="shared" si="517"/>
        <v/>
      </c>
      <c r="Y434" s="134" t="str">
        <f t="shared" si="517"/>
        <v/>
      </c>
      <c r="Z434" s="134" t="str">
        <f t="shared" si="517"/>
        <v/>
      </c>
      <c r="AA434" s="134" t="str">
        <f t="shared" si="517"/>
        <v/>
      </c>
    </row>
    <row r="435" spans="1:27" s="73" customFormat="1" ht="18" customHeight="1" x14ac:dyDescent="0.25">
      <c r="A435" s="173" t="str">
        <f>'CLINs &amp; Ceiling Rates'!B8</f>
        <v>Administrative Project Manager</v>
      </c>
      <c r="B435" s="173" t="str">
        <f>'CLINs &amp; Ceiling Rates'!C8</f>
        <v>Administrative Project Manager</v>
      </c>
      <c r="C435" s="177" t="str">
        <f>'CLINs &amp; Ceiling Rates'!I8</f>
        <v>1802003C</v>
      </c>
      <c r="D435" s="211">
        <f>IF('CLINs &amp; Ceiling Rates'!D391="",SUM('Labor Loading Matrix'!H435:AA435),SUM(E435:G435))</f>
        <v>480</v>
      </c>
      <c r="E435" s="175">
        <f>SUM(IF('CLINs &amp; Ceiling Rates'!$D$237="OPS",'Labor Loading Matrix'!H435,0),IF('CLINs &amp; Ceiling Rates'!$D$238="OPS",'Labor Loading Matrix'!I435,0),IF('CLINs &amp; Ceiling Rates'!$D$239="OPS",'Labor Loading Matrix'!J435,0),IF('CLINs &amp; Ceiling Rates'!$D$240="OPS",'Labor Loading Matrix'!K435,0),IF('CLINs &amp; Ceiling Rates'!$D$241="OPS",'Labor Loading Matrix'!L435,0),IF('CLINs &amp; Ceiling Rates'!$D$242="OPS",'Labor Loading Matrix'!M435,0),IF('CLINs &amp; Ceiling Rates'!$D$243="OPS",'Labor Loading Matrix'!N435,0),IF('CLINs &amp; Ceiling Rates'!$D$244="OPS",'Labor Loading Matrix'!O435,0),IF('CLINs &amp; Ceiling Rates'!$D$245="OPS",'Labor Loading Matrix'!P435,0),IF('CLINs &amp; Ceiling Rates'!$D$246="OPS",'Labor Loading Matrix'!Q435,0),IF('CLINs &amp; Ceiling Rates'!$D$247="OPS",'Labor Loading Matrix'!R435,0),IF('CLINs &amp; Ceiling Rates'!$D$248="OPS",'Labor Loading Matrix'!S435,0),IF('CLINs &amp; Ceiling Rates'!$D$249="OPS",'Labor Loading Matrix'!T435,0),IF('CLINs &amp; Ceiling Rates'!$D$250="OPS",'Labor Loading Matrix'!U435,0),IF('CLINs &amp; Ceiling Rates'!$D$251="OPS",'Labor Loading Matrix'!V435,0),IF('CLINs &amp; Ceiling Rates'!$D$252="OPS",'Labor Loading Matrix'!W435,0),IF('CLINs &amp; Ceiling Rates'!$D$253="OPS",'Labor Loading Matrix'!X435,0),IF('CLINs &amp; Ceiling Rates'!$D$254="OPS",'Labor Loading Matrix'!Y435,0),IF('CLINs &amp; Ceiling Rates'!$D$255="OPS",'Labor Loading Matrix'!Z435,0),IF('CLINs &amp; Ceiling Rates'!$D$256="OPS",'Labor Loading Matrix'!AA435,0))</f>
        <v>360</v>
      </c>
      <c r="F435" s="175">
        <f>SUM(IF('CLINs &amp; Ceiling Rates'!$D$237="F&amp;E",'Labor Loading Matrix'!H435,0),IF('CLINs &amp; Ceiling Rates'!$D$238="F&amp;E",'Labor Loading Matrix'!I435,0),IF('CLINs &amp; Ceiling Rates'!$D$239="F&amp;E",'Labor Loading Matrix'!J435,0),IF('CLINs &amp; Ceiling Rates'!$D$240="F&amp;E",'Labor Loading Matrix'!K435,0),IF('CLINs &amp; Ceiling Rates'!$D$241="F&amp;E",'Labor Loading Matrix'!L435,0),IF('CLINs &amp; Ceiling Rates'!$D$242="F&amp;E",'Labor Loading Matrix'!M435,0),IF('CLINs &amp; Ceiling Rates'!$D$243="F&amp;E",'Labor Loading Matrix'!N435,0),IF('CLINs &amp; Ceiling Rates'!$D$244="F&amp;E",'Labor Loading Matrix'!O435,0),IF('CLINs &amp; Ceiling Rates'!$D$245="F&amp;E",'Labor Loading Matrix'!P435,0),IF('CLINs &amp; Ceiling Rates'!$D$246="F&amp;E",'Labor Loading Matrix'!Q435,0),IF('CLINs &amp; Ceiling Rates'!$D$247="F&amp;E",'Labor Loading Matrix'!R435,0),IF('CLINs &amp; Ceiling Rates'!$D$248="F&amp;E",'Labor Loading Matrix'!S435,0),IF('CLINs &amp; Ceiling Rates'!$D$249="F&amp;E",'Labor Loading Matrix'!T435,0),IF('CLINs &amp; Ceiling Rates'!$D$250="F&amp;E",'Labor Loading Matrix'!U435,0),IF('CLINs &amp; Ceiling Rates'!$D$251="F&amp;E",'Labor Loading Matrix'!V435,0),IF('CLINs &amp; Ceiling Rates'!$D$252="F&amp;E",'Labor Loading Matrix'!W435,0),IF('CLINs &amp; Ceiling Rates'!$D$253="F&amp;E",'Labor Loading Matrix'!X435,0),IF('CLINs &amp; Ceiling Rates'!$D$254="F&amp;E",'Labor Loading Matrix'!Y435,0),IF('CLINs &amp; Ceiling Rates'!$D$255="F&amp;E",'Labor Loading Matrix'!Z435,0),IF('CLINs &amp; Ceiling Rates'!$D$256="F&amp;E",'Labor Loading Matrix'!AA435,0))</f>
        <v>120</v>
      </c>
      <c r="G435" s="175">
        <f>SUM(IF('CLINs &amp; Ceiling Rates'!$D$237="R&amp;D",'Labor Loading Matrix'!H435,0),IF('CLINs &amp; Ceiling Rates'!$D$238="R&amp;D",'Labor Loading Matrix'!I435,0),IF('CLINs &amp; Ceiling Rates'!$D$239="R&amp;D",'Labor Loading Matrix'!J435,0),IF('CLINs &amp; Ceiling Rates'!$D$240="R&amp;D",'Labor Loading Matrix'!K435,0),IF('CLINs &amp; Ceiling Rates'!$D$241="R&amp;D",'Labor Loading Matrix'!L435,0),IF('CLINs &amp; Ceiling Rates'!$D$242="R&amp;D",'Labor Loading Matrix'!M435,0),IF('CLINs &amp; Ceiling Rates'!$D$243="R&amp;D",'Labor Loading Matrix'!N435,0),IF('CLINs &amp; Ceiling Rates'!$D$244="R&amp;D",'Labor Loading Matrix'!O435,0),IF('CLINs &amp; Ceiling Rates'!$D$245="R&amp;D",'Labor Loading Matrix'!P435,0),IF('CLINs &amp; Ceiling Rates'!$D$246="R&amp;D",'Labor Loading Matrix'!Q435,0),IF('CLINs &amp; Ceiling Rates'!$D$247="R&amp;D",'Labor Loading Matrix'!R435,0),IF('CLINs &amp; Ceiling Rates'!$D$248="R&amp;D",'Labor Loading Matrix'!S435,0),IF('CLINs &amp; Ceiling Rates'!$D$249="R&amp;D",'Labor Loading Matrix'!T435,0),IF('CLINs &amp; Ceiling Rates'!$D$250="R&amp;D",'Labor Loading Matrix'!U435,0),IF('CLINs &amp; Ceiling Rates'!$D$251="R&amp;D",'Labor Loading Matrix'!V435,0),IF('CLINs &amp; Ceiling Rates'!$D$252="R&amp;D",'Labor Loading Matrix'!W435,0),IF('CLINs &amp; Ceiling Rates'!$D$253="R&amp;D",'Labor Loading Matrix'!X435,0),IF('CLINs &amp; Ceiling Rates'!$D$254="R&amp;D",'Labor Loading Matrix'!Y435,0),IF('CLINs &amp; Ceiling Rates'!$D$255="R&amp;D",'Labor Loading Matrix'!Z435,0),IF('CLINs &amp; Ceiling Rates'!$D$256="R&amp;D",'Labor Loading Matrix'!AA435,0))</f>
        <v>0</v>
      </c>
      <c r="H435" s="136">
        <v>360</v>
      </c>
      <c r="I435" s="136">
        <v>120</v>
      </c>
      <c r="J435" s="136"/>
      <c r="K435" s="136"/>
      <c r="L435" s="136"/>
      <c r="M435" s="136"/>
      <c r="N435" s="136"/>
      <c r="O435" s="136"/>
      <c r="P435" s="136"/>
      <c r="Q435" s="136"/>
      <c r="R435" s="136"/>
      <c r="S435" s="136"/>
      <c r="T435" s="136"/>
      <c r="U435" s="136"/>
      <c r="V435" s="136"/>
      <c r="W435" s="136"/>
      <c r="X435" s="136"/>
      <c r="Y435" s="136"/>
      <c r="Z435" s="136"/>
      <c r="AA435" s="136"/>
    </row>
    <row r="436" spans="1:27" s="73" customFormat="1" ht="18" customHeight="1" x14ac:dyDescent="0.25">
      <c r="A436" s="173" t="str">
        <f>'CLINs &amp; Ceiling Rates'!B9</f>
        <v>Senior II Business/Financial/Management Analyst</v>
      </c>
      <c r="B436" s="173" t="str">
        <f>'CLINs &amp; Ceiling Rates'!C9</f>
        <v>Senior II Business/Financial/Management Analyst</v>
      </c>
      <c r="C436" s="177" t="str">
        <f>'CLINs &amp; Ceiling Rates'!I9</f>
        <v>1802060C</v>
      </c>
      <c r="D436" s="211">
        <f>IF('CLINs &amp; Ceiling Rates'!D392="",SUM('Labor Loading Matrix'!H436:AA436),SUM(E436:G436))</f>
        <v>1920</v>
      </c>
      <c r="E436" s="175">
        <f>SUM(IF('CLINs &amp; Ceiling Rates'!$D$237="OPS",'Labor Loading Matrix'!H436,0),IF('CLINs &amp; Ceiling Rates'!$D$238="OPS",'Labor Loading Matrix'!I436,0),IF('CLINs &amp; Ceiling Rates'!$D$239="OPS",'Labor Loading Matrix'!J436,0),IF('CLINs &amp; Ceiling Rates'!$D$240="OPS",'Labor Loading Matrix'!K436,0),IF('CLINs &amp; Ceiling Rates'!$D$241="OPS",'Labor Loading Matrix'!L436,0),IF('CLINs &amp; Ceiling Rates'!$D$242="OPS",'Labor Loading Matrix'!M436,0),IF('CLINs &amp; Ceiling Rates'!$D$243="OPS",'Labor Loading Matrix'!N436,0),IF('CLINs &amp; Ceiling Rates'!$D$244="OPS",'Labor Loading Matrix'!O436,0),IF('CLINs &amp; Ceiling Rates'!$D$245="OPS",'Labor Loading Matrix'!P436,0),IF('CLINs &amp; Ceiling Rates'!$D$246="OPS",'Labor Loading Matrix'!Q436,0),IF('CLINs &amp; Ceiling Rates'!$D$247="OPS",'Labor Loading Matrix'!R436,0),IF('CLINs &amp; Ceiling Rates'!$D$248="OPS",'Labor Loading Matrix'!S436,0),IF('CLINs &amp; Ceiling Rates'!$D$249="OPS",'Labor Loading Matrix'!T436,0),IF('CLINs &amp; Ceiling Rates'!$D$250="OPS",'Labor Loading Matrix'!U436,0),IF('CLINs &amp; Ceiling Rates'!$D$251="OPS",'Labor Loading Matrix'!V436,0),IF('CLINs &amp; Ceiling Rates'!$D$252="OPS",'Labor Loading Matrix'!W436,0),IF('CLINs &amp; Ceiling Rates'!$D$253="OPS",'Labor Loading Matrix'!X436,0),IF('CLINs &amp; Ceiling Rates'!$D$254="OPS",'Labor Loading Matrix'!Y436,0),IF('CLINs &amp; Ceiling Rates'!$D$255="OPS",'Labor Loading Matrix'!Z436,0),IF('CLINs &amp; Ceiling Rates'!$D$256="OPS",'Labor Loading Matrix'!AA436,0))</f>
        <v>1440</v>
      </c>
      <c r="F436" s="175">
        <f>SUM(IF('CLINs &amp; Ceiling Rates'!$D$237="F&amp;E",'Labor Loading Matrix'!H436,0),IF('CLINs &amp; Ceiling Rates'!$D$238="F&amp;E",'Labor Loading Matrix'!I436,0),IF('CLINs &amp; Ceiling Rates'!$D$239="F&amp;E",'Labor Loading Matrix'!J436,0),IF('CLINs &amp; Ceiling Rates'!$D$240="F&amp;E",'Labor Loading Matrix'!K436,0),IF('CLINs &amp; Ceiling Rates'!$D$241="F&amp;E",'Labor Loading Matrix'!L436,0),IF('CLINs &amp; Ceiling Rates'!$D$242="F&amp;E",'Labor Loading Matrix'!M436,0),IF('CLINs &amp; Ceiling Rates'!$D$243="F&amp;E",'Labor Loading Matrix'!N436,0),IF('CLINs &amp; Ceiling Rates'!$D$244="F&amp;E",'Labor Loading Matrix'!O436,0),IF('CLINs &amp; Ceiling Rates'!$D$245="F&amp;E",'Labor Loading Matrix'!P436,0),IF('CLINs &amp; Ceiling Rates'!$D$246="F&amp;E",'Labor Loading Matrix'!Q436,0),IF('CLINs &amp; Ceiling Rates'!$D$247="F&amp;E",'Labor Loading Matrix'!R436,0),IF('CLINs &amp; Ceiling Rates'!$D$248="F&amp;E",'Labor Loading Matrix'!S436,0),IF('CLINs &amp; Ceiling Rates'!$D$249="F&amp;E",'Labor Loading Matrix'!T436,0),IF('CLINs &amp; Ceiling Rates'!$D$250="F&amp;E",'Labor Loading Matrix'!U436,0),IF('CLINs &amp; Ceiling Rates'!$D$251="F&amp;E",'Labor Loading Matrix'!V436,0),IF('CLINs &amp; Ceiling Rates'!$D$252="F&amp;E",'Labor Loading Matrix'!W436,0),IF('CLINs &amp; Ceiling Rates'!$D$253="F&amp;E",'Labor Loading Matrix'!X436,0),IF('CLINs &amp; Ceiling Rates'!$D$254="F&amp;E",'Labor Loading Matrix'!Y436,0),IF('CLINs &amp; Ceiling Rates'!$D$255="F&amp;E",'Labor Loading Matrix'!Z436,0),IF('CLINs &amp; Ceiling Rates'!$D$256="F&amp;E",'Labor Loading Matrix'!AA436,0))</f>
        <v>480</v>
      </c>
      <c r="G436" s="175">
        <f>SUM(IF('CLINs &amp; Ceiling Rates'!$D$237="R&amp;D",'Labor Loading Matrix'!H436,0),IF('CLINs &amp; Ceiling Rates'!$D$238="R&amp;D",'Labor Loading Matrix'!I436,0),IF('CLINs &amp; Ceiling Rates'!$D$239="R&amp;D",'Labor Loading Matrix'!J436,0),IF('CLINs &amp; Ceiling Rates'!$D$240="R&amp;D",'Labor Loading Matrix'!K436,0),IF('CLINs &amp; Ceiling Rates'!$D$241="R&amp;D",'Labor Loading Matrix'!L436,0),IF('CLINs &amp; Ceiling Rates'!$D$242="R&amp;D",'Labor Loading Matrix'!M436,0),IF('CLINs &amp; Ceiling Rates'!$D$243="R&amp;D",'Labor Loading Matrix'!N436,0),IF('CLINs &amp; Ceiling Rates'!$D$244="R&amp;D",'Labor Loading Matrix'!O436,0),IF('CLINs &amp; Ceiling Rates'!$D$245="R&amp;D",'Labor Loading Matrix'!P436,0),IF('CLINs &amp; Ceiling Rates'!$D$246="R&amp;D",'Labor Loading Matrix'!Q436,0),IF('CLINs &amp; Ceiling Rates'!$D$247="R&amp;D",'Labor Loading Matrix'!R436,0),IF('CLINs &amp; Ceiling Rates'!$D$248="R&amp;D",'Labor Loading Matrix'!S436,0),IF('CLINs &amp; Ceiling Rates'!$D$249="R&amp;D",'Labor Loading Matrix'!T436,0),IF('CLINs &amp; Ceiling Rates'!$D$250="R&amp;D",'Labor Loading Matrix'!U436,0),IF('CLINs &amp; Ceiling Rates'!$D$251="R&amp;D",'Labor Loading Matrix'!V436,0),IF('CLINs &amp; Ceiling Rates'!$D$252="R&amp;D",'Labor Loading Matrix'!W436,0),IF('CLINs &amp; Ceiling Rates'!$D$253="R&amp;D",'Labor Loading Matrix'!X436,0),IF('CLINs &amp; Ceiling Rates'!$D$254="R&amp;D",'Labor Loading Matrix'!Y436,0),IF('CLINs &amp; Ceiling Rates'!$D$255="R&amp;D",'Labor Loading Matrix'!Z436,0),IF('CLINs &amp; Ceiling Rates'!$D$256="R&amp;D",'Labor Loading Matrix'!AA436,0))</f>
        <v>0</v>
      </c>
      <c r="H436" s="136"/>
      <c r="I436" s="136"/>
      <c r="J436" s="136">
        <v>1440</v>
      </c>
      <c r="K436" s="136">
        <v>480</v>
      </c>
      <c r="L436" s="136"/>
      <c r="M436" s="136"/>
      <c r="N436" s="136"/>
      <c r="O436" s="136"/>
      <c r="P436" s="136"/>
      <c r="Q436" s="136"/>
      <c r="R436" s="136"/>
      <c r="S436" s="136"/>
      <c r="T436" s="136"/>
      <c r="U436" s="136"/>
      <c r="V436" s="136"/>
      <c r="W436" s="136"/>
      <c r="X436" s="136"/>
      <c r="Y436" s="136"/>
      <c r="Z436" s="136"/>
      <c r="AA436" s="136"/>
    </row>
    <row r="437" spans="1:27" s="73" customFormat="1" ht="18" customHeight="1" x14ac:dyDescent="0.25">
      <c r="A437" s="173" t="str">
        <f>'CLINs &amp; Ceiling Rates'!B10</f>
        <v>Senior II Business/Financial/Management Analyst</v>
      </c>
      <c r="B437" s="173" t="str">
        <f>'CLINs &amp; Ceiling Rates'!C10</f>
        <v>Senior II Business/Financial/Management Analyst</v>
      </c>
      <c r="C437" s="177" t="str">
        <f>'CLINs &amp; Ceiling Rates'!I10</f>
        <v>1802060C</v>
      </c>
      <c r="D437" s="211">
        <f>IF('CLINs &amp; Ceiling Rates'!D393="",SUM('Labor Loading Matrix'!H437:AA437),SUM(E437:G437))</f>
        <v>1920</v>
      </c>
      <c r="E437" s="175">
        <f>SUM(IF('CLINs &amp; Ceiling Rates'!$D$237="OPS",'Labor Loading Matrix'!H437,0),IF('CLINs &amp; Ceiling Rates'!$D$238="OPS",'Labor Loading Matrix'!I437,0),IF('CLINs &amp; Ceiling Rates'!$D$239="OPS",'Labor Loading Matrix'!J437,0),IF('CLINs &amp; Ceiling Rates'!$D$240="OPS",'Labor Loading Matrix'!K437,0),IF('CLINs &amp; Ceiling Rates'!$D$241="OPS",'Labor Loading Matrix'!L437,0),IF('CLINs &amp; Ceiling Rates'!$D$242="OPS",'Labor Loading Matrix'!M437,0),IF('CLINs &amp; Ceiling Rates'!$D$243="OPS",'Labor Loading Matrix'!N437,0),IF('CLINs &amp; Ceiling Rates'!$D$244="OPS",'Labor Loading Matrix'!O437,0),IF('CLINs &amp; Ceiling Rates'!$D$245="OPS",'Labor Loading Matrix'!P437,0),IF('CLINs &amp; Ceiling Rates'!$D$246="OPS",'Labor Loading Matrix'!Q437,0),IF('CLINs &amp; Ceiling Rates'!$D$247="OPS",'Labor Loading Matrix'!R437,0),IF('CLINs &amp; Ceiling Rates'!$D$248="OPS",'Labor Loading Matrix'!S437,0),IF('CLINs &amp; Ceiling Rates'!$D$249="OPS",'Labor Loading Matrix'!T437,0),IF('CLINs &amp; Ceiling Rates'!$D$250="OPS",'Labor Loading Matrix'!U437,0),IF('CLINs &amp; Ceiling Rates'!$D$251="OPS",'Labor Loading Matrix'!V437,0),IF('CLINs &amp; Ceiling Rates'!$D$252="OPS",'Labor Loading Matrix'!W437,0),IF('CLINs &amp; Ceiling Rates'!$D$253="OPS",'Labor Loading Matrix'!X437,0),IF('CLINs &amp; Ceiling Rates'!$D$254="OPS",'Labor Loading Matrix'!Y437,0),IF('CLINs &amp; Ceiling Rates'!$D$255="OPS",'Labor Loading Matrix'!Z437,0),IF('CLINs &amp; Ceiling Rates'!$D$256="OPS",'Labor Loading Matrix'!AA437,0))</f>
        <v>1440</v>
      </c>
      <c r="F437" s="175">
        <f>SUM(IF('CLINs &amp; Ceiling Rates'!$D$237="F&amp;E",'Labor Loading Matrix'!H437,0),IF('CLINs &amp; Ceiling Rates'!$D$238="F&amp;E",'Labor Loading Matrix'!I437,0),IF('CLINs &amp; Ceiling Rates'!$D$239="F&amp;E",'Labor Loading Matrix'!J437,0),IF('CLINs &amp; Ceiling Rates'!$D$240="F&amp;E",'Labor Loading Matrix'!K437,0),IF('CLINs &amp; Ceiling Rates'!$D$241="F&amp;E",'Labor Loading Matrix'!L437,0),IF('CLINs &amp; Ceiling Rates'!$D$242="F&amp;E",'Labor Loading Matrix'!M437,0),IF('CLINs &amp; Ceiling Rates'!$D$243="F&amp;E",'Labor Loading Matrix'!N437,0),IF('CLINs &amp; Ceiling Rates'!$D$244="F&amp;E",'Labor Loading Matrix'!O437,0),IF('CLINs &amp; Ceiling Rates'!$D$245="F&amp;E",'Labor Loading Matrix'!P437,0),IF('CLINs &amp; Ceiling Rates'!$D$246="F&amp;E",'Labor Loading Matrix'!Q437,0),IF('CLINs &amp; Ceiling Rates'!$D$247="F&amp;E",'Labor Loading Matrix'!R437,0),IF('CLINs &amp; Ceiling Rates'!$D$248="F&amp;E",'Labor Loading Matrix'!S437,0),IF('CLINs &amp; Ceiling Rates'!$D$249="F&amp;E",'Labor Loading Matrix'!T437,0),IF('CLINs &amp; Ceiling Rates'!$D$250="F&amp;E",'Labor Loading Matrix'!U437,0),IF('CLINs &amp; Ceiling Rates'!$D$251="F&amp;E",'Labor Loading Matrix'!V437,0),IF('CLINs &amp; Ceiling Rates'!$D$252="F&amp;E",'Labor Loading Matrix'!W437,0),IF('CLINs &amp; Ceiling Rates'!$D$253="F&amp;E",'Labor Loading Matrix'!X437,0),IF('CLINs &amp; Ceiling Rates'!$D$254="F&amp;E",'Labor Loading Matrix'!Y437,0),IF('CLINs &amp; Ceiling Rates'!$D$255="F&amp;E",'Labor Loading Matrix'!Z437,0),IF('CLINs &amp; Ceiling Rates'!$D$256="F&amp;E",'Labor Loading Matrix'!AA437,0))</f>
        <v>480</v>
      </c>
      <c r="G437" s="175">
        <f>SUM(IF('CLINs &amp; Ceiling Rates'!$D$237="R&amp;D",'Labor Loading Matrix'!H437,0),IF('CLINs &amp; Ceiling Rates'!$D$238="R&amp;D",'Labor Loading Matrix'!I437,0),IF('CLINs &amp; Ceiling Rates'!$D$239="R&amp;D",'Labor Loading Matrix'!J437,0),IF('CLINs &amp; Ceiling Rates'!$D$240="R&amp;D",'Labor Loading Matrix'!K437,0),IF('CLINs &amp; Ceiling Rates'!$D$241="R&amp;D",'Labor Loading Matrix'!L437,0),IF('CLINs &amp; Ceiling Rates'!$D$242="R&amp;D",'Labor Loading Matrix'!M437,0),IF('CLINs &amp; Ceiling Rates'!$D$243="R&amp;D",'Labor Loading Matrix'!N437,0),IF('CLINs &amp; Ceiling Rates'!$D$244="R&amp;D",'Labor Loading Matrix'!O437,0),IF('CLINs &amp; Ceiling Rates'!$D$245="R&amp;D",'Labor Loading Matrix'!P437,0),IF('CLINs &amp; Ceiling Rates'!$D$246="R&amp;D",'Labor Loading Matrix'!Q437,0),IF('CLINs &amp; Ceiling Rates'!$D$247="R&amp;D",'Labor Loading Matrix'!R437,0),IF('CLINs &amp; Ceiling Rates'!$D$248="R&amp;D",'Labor Loading Matrix'!S437,0),IF('CLINs &amp; Ceiling Rates'!$D$249="R&amp;D",'Labor Loading Matrix'!T437,0),IF('CLINs &amp; Ceiling Rates'!$D$250="R&amp;D",'Labor Loading Matrix'!U437,0),IF('CLINs &amp; Ceiling Rates'!$D$251="R&amp;D",'Labor Loading Matrix'!V437,0),IF('CLINs &amp; Ceiling Rates'!$D$252="R&amp;D",'Labor Loading Matrix'!W437,0),IF('CLINs &amp; Ceiling Rates'!$D$253="R&amp;D",'Labor Loading Matrix'!X437,0),IF('CLINs &amp; Ceiling Rates'!$D$254="R&amp;D",'Labor Loading Matrix'!Y437,0),IF('CLINs &amp; Ceiling Rates'!$D$255="R&amp;D",'Labor Loading Matrix'!Z437,0),IF('CLINs &amp; Ceiling Rates'!$D$256="R&amp;D",'Labor Loading Matrix'!AA437,0))</f>
        <v>0</v>
      </c>
      <c r="H437" s="136"/>
      <c r="I437" s="136"/>
      <c r="J437" s="136">
        <v>1440</v>
      </c>
      <c r="K437" s="136">
        <v>480</v>
      </c>
      <c r="L437" s="136"/>
      <c r="M437" s="136"/>
      <c r="N437" s="136"/>
      <c r="O437" s="136"/>
      <c r="P437" s="136"/>
      <c r="Q437" s="136"/>
      <c r="R437" s="136"/>
      <c r="S437" s="136"/>
      <c r="T437" s="136"/>
      <c r="U437" s="136"/>
      <c r="V437" s="136"/>
      <c r="W437" s="136"/>
      <c r="X437" s="136"/>
      <c r="Y437" s="136"/>
      <c r="Z437" s="136"/>
      <c r="AA437" s="136"/>
    </row>
    <row r="438" spans="1:27" s="73" customFormat="1" ht="18" customHeight="1" x14ac:dyDescent="0.25">
      <c r="A438" s="173" t="str">
        <f>'CLINs &amp; Ceiling Rates'!B11</f>
        <v>Senior II Business/Financial/Management Analyst</v>
      </c>
      <c r="B438" s="173" t="str">
        <f>'CLINs &amp; Ceiling Rates'!C11</f>
        <v>Senior II Business/Financial/Management Analyst</v>
      </c>
      <c r="C438" s="177" t="str">
        <f>'CLINs &amp; Ceiling Rates'!I11</f>
        <v>1802060C</v>
      </c>
      <c r="D438" s="211">
        <f>IF('CLINs &amp; Ceiling Rates'!D394="",SUM('Labor Loading Matrix'!H438:AA438),SUM(E438:G438))</f>
        <v>1920</v>
      </c>
      <c r="E438" s="175">
        <f>SUM(IF('CLINs &amp; Ceiling Rates'!$D$237="OPS",'Labor Loading Matrix'!H438,0),IF('CLINs &amp; Ceiling Rates'!$D$238="OPS",'Labor Loading Matrix'!I438,0),IF('CLINs &amp; Ceiling Rates'!$D$239="OPS",'Labor Loading Matrix'!J438,0),IF('CLINs &amp; Ceiling Rates'!$D$240="OPS",'Labor Loading Matrix'!K438,0),IF('CLINs &amp; Ceiling Rates'!$D$241="OPS",'Labor Loading Matrix'!L438,0),IF('CLINs &amp; Ceiling Rates'!$D$242="OPS",'Labor Loading Matrix'!M438,0),IF('CLINs &amp; Ceiling Rates'!$D$243="OPS",'Labor Loading Matrix'!N438,0),IF('CLINs &amp; Ceiling Rates'!$D$244="OPS",'Labor Loading Matrix'!O438,0),IF('CLINs &amp; Ceiling Rates'!$D$245="OPS",'Labor Loading Matrix'!P438,0),IF('CLINs &amp; Ceiling Rates'!$D$246="OPS",'Labor Loading Matrix'!Q438,0),IF('CLINs &amp; Ceiling Rates'!$D$247="OPS",'Labor Loading Matrix'!R438,0),IF('CLINs &amp; Ceiling Rates'!$D$248="OPS",'Labor Loading Matrix'!S438,0),IF('CLINs &amp; Ceiling Rates'!$D$249="OPS",'Labor Loading Matrix'!T438,0),IF('CLINs &amp; Ceiling Rates'!$D$250="OPS",'Labor Loading Matrix'!U438,0),IF('CLINs &amp; Ceiling Rates'!$D$251="OPS",'Labor Loading Matrix'!V438,0),IF('CLINs &amp; Ceiling Rates'!$D$252="OPS",'Labor Loading Matrix'!W438,0),IF('CLINs &amp; Ceiling Rates'!$D$253="OPS",'Labor Loading Matrix'!X438,0),IF('CLINs &amp; Ceiling Rates'!$D$254="OPS",'Labor Loading Matrix'!Y438,0),IF('CLINs &amp; Ceiling Rates'!$D$255="OPS",'Labor Loading Matrix'!Z438,0),IF('CLINs &amp; Ceiling Rates'!$D$256="OPS",'Labor Loading Matrix'!AA438,0))</f>
        <v>1440</v>
      </c>
      <c r="F438" s="175">
        <f>SUM(IF('CLINs &amp; Ceiling Rates'!$D$237="F&amp;E",'Labor Loading Matrix'!H438,0),IF('CLINs &amp; Ceiling Rates'!$D$238="F&amp;E",'Labor Loading Matrix'!I438,0),IF('CLINs &amp; Ceiling Rates'!$D$239="F&amp;E",'Labor Loading Matrix'!J438,0),IF('CLINs &amp; Ceiling Rates'!$D$240="F&amp;E",'Labor Loading Matrix'!K438,0),IF('CLINs &amp; Ceiling Rates'!$D$241="F&amp;E",'Labor Loading Matrix'!L438,0),IF('CLINs &amp; Ceiling Rates'!$D$242="F&amp;E",'Labor Loading Matrix'!M438,0),IF('CLINs &amp; Ceiling Rates'!$D$243="F&amp;E",'Labor Loading Matrix'!N438,0),IF('CLINs &amp; Ceiling Rates'!$D$244="F&amp;E",'Labor Loading Matrix'!O438,0),IF('CLINs &amp; Ceiling Rates'!$D$245="F&amp;E",'Labor Loading Matrix'!P438,0),IF('CLINs &amp; Ceiling Rates'!$D$246="F&amp;E",'Labor Loading Matrix'!Q438,0),IF('CLINs &amp; Ceiling Rates'!$D$247="F&amp;E",'Labor Loading Matrix'!R438,0),IF('CLINs &amp; Ceiling Rates'!$D$248="F&amp;E",'Labor Loading Matrix'!S438,0),IF('CLINs &amp; Ceiling Rates'!$D$249="F&amp;E",'Labor Loading Matrix'!T438,0),IF('CLINs &amp; Ceiling Rates'!$D$250="F&amp;E",'Labor Loading Matrix'!U438,0),IF('CLINs &amp; Ceiling Rates'!$D$251="F&amp;E",'Labor Loading Matrix'!V438,0),IF('CLINs &amp; Ceiling Rates'!$D$252="F&amp;E",'Labor Loading Matrix'!W438,0),IF('CLINs &amp; Ceiling Rates'!$D$253="F&amp;E",'Labor Loading Matrix'!X438,0),IF('CLINs &amp; Ceiling Rates'!$D$254="F&amp;E",'Labor Loading Matrix'!Y438,0),IF('CLINs &amp; Ceiling Rates'!$D$255="F&amp;E",'Labor Loading Matrix'!Z438,0),IF('CLINs &amp; Ceiling Rates'!$D$256="F&amp;E",'Labor Loading Matrix'!AA438,0))</f>
        <v>480</v>
      </c>
      <c r="G438" s="175">
        <f>SUM(IF('CLINs &amp; Ceiling Rates'!$D$237="R&amp;D",'Labor Loading Matrix'!H438,0),IF('CLINs &amp; Ceiling Rates'!$D$238="R&amp;D",'Labor Loading Matrix'!I438,0),IF('CLINs &amp; Ceiling Rates'!$D$239="R&amp;D",'Labor Loading Matrix'!J438,0),IF('CLINs &amp; Ceiling Rates'!$D$240="R&amp;D",'Labor Loading Matrix'!K438,0),IF('CLINs &amp; Ceiling Rates'!$D$241="R&amp;D",'Labor Loading Matrix'!L438,0),IF('CLINs &amp; Ceiling Rates'!$D$242="R&amp;D",'Labor Loading Matrix'!M438,0),IF('CLINs &amp; Ceiling Rates'!$D$243="R&amp;D",'Labor Loading Matrix'!N438,0),IF('CLINs &amp; Ceiling Rates'!$D$244="R&amp;D",'Labor Loading Matrix'!O438,0),IF('CLINs &amp; Ceiling Rates'!$D$245="R&amp;D",'Labor Loading Matrix'!P438,0),IF('CLINs &amp; Ceiling Rates'!$D$246="R&amp;D",'Labor Loading Matrix'!Q438,0),IF('CLINs &amp; Ceiling Rates'!$D$247="R&amp;D",'Labor Loading Matrix'!R438,0),IF('CLINs &amp; Ceiling Rates'!$D$248="R&amp;D",'Labor Loading Matrix'!S438,0),IF('CLINs &amp; Ceiling Rates'!$D$249="R&amp;D",'Labor Loading Matrix'!T438,0),IF('CLINs &amp; Ceiling Rates'!$D$250="R&amp;D",'Labor Loading Matrix'!U438,0),IF('CLINs &amp; Ceiling Rates'!$D$251="R&amp;D",'Labor Loading Matrix'!V438,0),IF('CLINs &amp; Ceiling Rates'!$D$252="R&amp;D",'Labor Loading Matrix'!W438,0),IF('CLINs &amp; Ceiling Rates'!$D$253="R&amp;D",'Labor Loading Matrix'!X438,0),IF('CLINs &amp; Ceiling Rates'!$D$254="R&amp;D",'Labor Loading Matrix'!Y438,0),IF('CLINs &amp; Ceiling Rates'!$D$255="R&amp;D",'Labor Loading Matrix'!Z438,0),IF('CLINs &amp; Ceiling Rates'!$D$256="R&amp;D",'Labor Loading Matrix'!AA438,0))</f>
        <v>0</v>
      </c>
      <c r="H438" s="137"/>
      <c r="I438" s="136"/>
      <c r="J438" s="136">
        <v>1440</v>
      </c>
      <c r="K438" s="136">
        <v>480</v>
      </c>
      <c r="L438" s="136"/>
      <c r="M438" s="136"/>
      <c r="N438" s="84"/>
      <c r="O438" s="84"/>
      <c r="P438" s="84"/>
      <c r="Q438" s="84"/>
      <c r="R438" s="133"/>
      <c r="S438" s="133"/>
      <c r="T438" s="133"/>
      <c r="U438" s="133"/>
      <c r="V438" s="133"/>
      <c r="W438" s="133"/>
      <c r="X438" s="133"/>
      <c r="Y438" s="133"/>
      <c r="Z438" s="133"/>
      <c r="AA438" s="133"/>
    </row>
    <row r="439" spans="1:27" s="73" customFormat="1" ht="18" customHeight="1" x14ac:dyDescent="0.25">
      <c r="A439" s="173" t="str">
        <f>'CLINs &amp; Ceiling Rates'!B12</f>
        <v>Senior I Business/Financial/Management Analyst</v>
      </c>
      <c r="B439" s="173" t="str">
        <f>'CLINs &amp; Ceiling Rates'!C12</f>
        <v>Senior I Business/Financial/Management Analyst</v>
      </c>
      <c r="C439" s="177" t="str">
        <f>'CLINs &amp; Ceiling Rates'!I12</f>
        <v>1802058C</v>
      </c>
      <c r="D439" s="211">
        <f>IF('CLINs &amp; Ceiling Rates'!D395="",SUM('Labor Loading Matrix'!H439:AA439),SUM(E439:G439))</f>
        <v>1920</v>
      </c>
      <c r="E439" s="175">
        <f>SUM(IF('CLINs &amp; Ceiling Rates'!$D$237="OPS",'Labor Loading Matrix'!H439,0),IF('CLINs &amp; Ceiling Rates'!$D$238="OPS",'Labor Loading Matrix'!I439,0),IF('CLINs &amp; Ceiling Rates'!$D$239="OPS",'Labor Loading Matrix'!J439,0),IF('CLINs &amp; Ceiling Rates'!$D$240="OPS",'Labor Loading Matrix'!K439,0),IF('CLINs &amp; Ceiling Rates'!$D$241="OPS",'Labor Loading Matrix'!L439,0),IF('CLINs &amp; Ceiling Rates'!$D$242="OPS",'Labor Loading Matrix'!M439,0),IF('CLINs &amp; Ceiling Rates'!$D$243="OPS",'Labor Loading Matrix'!N439,0),IF('CLINs &amp; Ceiling Rates'!$D$244="OPS",'Labor Loading Matrix'!O439,0),IF('CLINs &amp; Ceiling Rates'!$D$245="OPS",'Labor Loading Matrix'!P439,0),IF('CLINs &amp; Ceiling Rates'!$D$246="OPS",'Labor Loading Matrix'!Q439,0),IF('CLINs &amp; Ceiling Rates'!$D$247="OPS",'Labor Loading Matrix'!R439,0),IF('CLINs &amp; Ceiling Rates'!$D$248="OPS",'Labor Loading Matrix'!S439,0),IF('CLINs &amp; Ceiling Rates'!$D$249="OPS",'Labor Loading Matrix'!T439,0),IF('CLINs &amp; Ceiling Rates'!$D$250="OPS",'Labor Loading Matrix'!U439,0),IF('CLINs &amp; Ceiling Rates'!$D$251="OPS",'Labor Loading Matrix'!V439,0),IF('CLINs &amp; Ceiling Rates'!$D$252="OPS",'Labor Loading Matrix'!W439,0),IF('CLINs &amp; Ceiling Rates'!$D$253="OPS",'Labor Loading Matrix'!X439,0),IF('CLINs &amp; Ceiling Rates'!$D$254="OPS",'Labor Loading Matrix'!Y439,0),IF('CLINs &amp; Ceiling Rates'!$D$255="OPS",'Labor Loading Matrix'!Z439,0),IF('CLINs &amp; Ceiling Rates'!$D$256="OPS",'Labor Loading Matrix'!AA439,0))</f>
        <v>1440</v>
      </c>
      <c r="F439" s="175">
        <f>SUM(IF('CLINs &amp; Ceiling Rates'!$D$237="F&amp;E",'Labor Loading Matrix'!H439,0),IF('CLINs &amp; Ceiling Rates'!$D$238="F&amp;E",'Labor Loading Matrix'!I439,0),IF('CLINs &amp; Ceiling Rates'!$D$239="F&amp;E",'Labor Loading Matrix'!J439,0),IF('CLINs &amp; Ceiling Rates'!$D$240="F&amp;E",'Labor Loading Matrix'!K439,0),IF('CLINs &amp; Ceiling Rates'!$D$241="F&amp;E",'Labor Loading Matrix'!L439,0),IF('CLINs &amp; Ceiling Rates'!$D$242="F&amp;E",'Labor Loading Matrix'!M439,0),IF('CLINs &amp; Ceiling Rates'!$D$243="F&amp;E",'Labor Loading Matrix'!N439,0),IF('CLINs &amp; Ceiling Rates'!$D$244="F&amp;E",'Labor Loading Matrix'!O439,0),IF('CLINs &amp; Ceiling Rates'!$D$245="F&amp;E",'Labor Loading Matrix'!P439,0),IF('CLINs &amp; Ceiling Rates'!$D$246="F&amp;E",'Labor Loading Matrix'!Q439,0),IF('CLINs &amp; Ceiling Rates'!$D$247="F&amp;E",'Labor Loading Matrix'!R439,0),IF('CLINs &amp; Ceiling Rates'!$D$248="F&amp;E",'Labor Loading Matrix'!S439,0),IF('CLINs &amp; Ceiling Rates'!$D$249="F&amp;E",'Labor Loading Matrix'!T439,0),IF('CLINs &amp; Ceiling Rates'!$D$250="F&amp;E",'Labor Loading Matrix'!U439,0),IF('CLINs &amp; Ceiling Rates'!$D$251="F&amp;E",'Labor Loading Matrix'!V439,0),IF('CLINs &amp; Ceiling Rates'!$D$252="F&amp;E",'Labor Loading Matrix'!W439,0),IF('CLINs &amp; Ceiling Rates'!$D$253="F&amp;E",'Labor Loading Matrix'!X439,0),IF('CLINs &amp; Ceiling Rates'!$D$254="F&amp;E",'Labor Loading Matrix'!Y439,0),IF('CLINs &amp; Ceiling Rates'!$D$255="F&amp;E",'Labor Loading Matrix'!Z439,0),IF('CLINs &amp; Ceiling Rates'!$D$256="F&amp;E",'Labor Loading Matrix'!AA439,0))</f>
        <v>480</v>
      </c>
      <c r="G439" s="175">
        <f>SUM(IF('CLINs &amp; Ceiling Rates'!$D$237="R&amp;D",'Labor Loading Matrix'!H439,0),IF('CLINs &amp; Ceiling Rates'!$D$238="R&amp;D",'Labor Loading Matrix'!I439,0),IF('CLINs &amp; Ceiling Rates'!$D$239="R&amp;D",'Labor Loading Matrix'!J439,0),IF('CLINs &amp; Ceiling Rates'!$D$240="R&amp;D",'Labor Loading Matrix'!K439,0),IF('CLINs &amp; Ceiling Rates'!$D$241="R&amp;D",'Labor Loading Matrix'!L439,0),IF('CLINs &amp; Ceiling Rates'!$D$242="R&amp;D",'Labor Loading Matrix'!M439,0),IF('CLINs &amp; Ceiling Rates'!$D$243="R&amp;D",'Labor Loading Matrix'!N439,0),IF('CLINs &amp; Ceiling Rates'!$D$244="R&amp;D",'Labor Loading Matrix'!O439,0),IF('CLINs &amp; Ceiling Rates'!$D$245="R&amp;D",'Labor Loading Matrix'!P439,0),IF('CLINs &amp; Ceiling Rates'!$D$246="R&amp;D",'Labor Loading Matrix'!Q439,0),IF('CLINs &amp; Ceiling Rates'!$D$247="R&amp;D",'Labor Loading Matrix'!R439,0),IF('CLINs &amp; Ceiling Rates'!$D$248="R&amp;D",'Labor Loading Matrix'!S439,0),IF('CLINs &amp; Ceiling Rates'!$D$249="R&amp;D",'Labor Loading Matrix'!T439,0),IF('CLINs &amp; Ceiling Rates'!$D$250="R&amp;D",'Labor Loading Matrix'!U439,0),IF('CLINs &amp; Ceiling Rates'!$D$251="R&amp;D",'Labor Loading Matrix'!V439,0),IF('CLINs &amp; Ceiling Rates'!$D$252="R&amp;D",'Labor Loading Matrix'!W439,0),IF('CLINs &amp; Ceiling Rates'!$D$253="R&amp;D",'Labor Loading Matrix'!X439,0),IF('CLINs &amp; Ceiling Rates'!$D$254="R&amp;D",'Labor Loading Matrix'!Y439,0),IF('CLINs &amp; Ceiling Rates'!$D$255="R&amp;D",'Labor Loading Matrix'!Z439,0),IF('CLINs &amp; Ceiling Rates'!$D$256="R&amp;D",'Labor Loading Matrix'!AA439,0))</f>
        <v>0</v>
      </c>
      <c r="H439" s="137"/>
      <c r="I439" s="136"/>
      <c r="J439" s="136">
        <v>1440</v>
      </c>
      <c r="K439" s="136">
        <v>480</v>
      </c>
      <c r="L439" s="136"/>
      <c r="M439" s="136"/>
      <c r="N439" s="84"/>
      <c r="O439" s="84"/>
      <c r="P439" s="84"/>
      <c r="Q439" s="84"/>
      <c r="R439" s="133"/>
      <c r="S439" s="133"/>
      <c r="T439" s="133"/>
      <c r="U439" s="133"/>
      <c r="V439" s="133"/>
      <c r="W439" s="133"/>
      <c r="X439" s="133"/>
      <c r="Y439" s="133"/>
      <c r="Z439" s="133"/>
      <c r="AA439" s="133"/>
    </row>
    <row r="440" spans="1:27" s="73" customFormat="1" ht="18" customHeight="1" x14ac:dyDescent="0.25">
      <c r="A440" s="173" t="str">
        <f>'CLINs &amp; Ceiling Rates'!B13</f>
        <v>Senior I Business/Financial/Management Analyst</v>
      </c>
      <c r="B440" s="173" t="str">
        <f>'CLINs &amp; Ceiling Rates'!C13</f>
        <v>Senior I Business/Financial/Management Analyst</v>
      </c>
      <c r="C440" s="177" t="str">
        <f>'CLINs &amp; Ceiling Rates'!I13</f>
        <v>1802058C</v>
      </c>
      <c r="D440" s="211">
        <f>IF('CLINs &amp; Ceiling Rates'!D396="",SUM('Labor Loading Matrix'!H440:AA440),SUM(E440:G440))</f>
        <v>1920</v>
      </c>
      <c r="E440" s="175">
        <f>SUM(IF('CLINs &amp; Ceiling Rates'!$D$237="OPS",'Labor Loading Matrix'!H440,0),IF('CLINs &amp; Ceiling Rates'!$D$238="OPS",'Labor Loading Matrix'!I440,0),IF('CLINs &amp; Ceiling Rates'!$D$239="OPS",'Labor Loading Matrix'!J440,0),IF('CLINs &amp; Ceiling Rates'!$D$240="OPS",'Labor Loading Matrix'!K440,0),IF('CLINs &amp; Ceiling Rates'!$D$241="OPS",'Labor Loading Matrix'!L440,0),IF('CLINs &amp; Ceiling Rates'!$D$242="OPS",'Labor Loading Matrix'!M440,0),IF('CLINs &amp; Ceiling Rates'!$D$243="OPS",'Labor Loading Matrix'!N440,0),IF('CLINs &amp; Ceiling Rates'!$D$244="OPS",'Labor Loading Matrix'!O440,0),IF('CLINs &amp; Ceiling Rates'!$D$245="OPS",'Labor Loading Matrix'!P440,0),IF('CLINs &amp; Ceiling Rates'!$D$246="OPS",'Labor Loading Matrix'!Q440,0),IF('CLINs &amp; Ceiling Rates'!$D$247="OPS",'Labor Loading Matrix'!R440,0),IF('CLINs &amp; Ceiling Rates'!$D$248="OPS",'Labor Loading Matrix'!S440,0),IF('CLINs &amp; Ceiling Rates'!$D$249="OPS",'Labor Loading Matrix'!T440,0),IF('CLINs &amp; Ceiling Rates'!$D$250="OPS",'Labor Loading Matrix'!U440,0),IF('CLINs &amp; Ceiling Rates'!$D$251="OPS",'Labor Loading Matrix'!V440,0),IF('CLINs &amp; Ceiling Rates'!$D$252="OPS",'Labor Loading Matrix'!W440,0),IF('CLINs &amp; Ceiling Rates'!$D$253="OPS",'Labor Loading Matrix'!X440,0),IF('CLINs &amp; Ceiling Rates'!$D$254="OPS",'Labor Loading Matrix'!Y440,0),IF('CLINs &amp; Ceiling Rates'!$D$255="OPS",'Labor Loading Matrix'!Z440,0),IF('CLINs &amp; Ceiling Rates'!$D$256="OPS",'Labor Loading Matrix'!AA440,0))</f>
        <v>1440</v>
      </c>
      <c r="F440" s="175">
        <f>SUM(IF('CLINs &amp; Ceiling Rates'!$D$237="F&amp;E",'Labor Loading Matrix'!H440,0),IF('CLINs &amp; Ceiling Rates'!$D$238="F&amp;E",'Labor Loading Matrix'!I440,0),IF('CLINs &amp; Ceiling Rates'!$D$239="F&amp;E",'Labor Loading Matrix'!J440,0),IF('CLINs &amp; Ceiling Rates'!$D$240="F&amp;E",'Labor Loading Matrix'!K440,0),IF('CLINs &amp; Ceiling Rates'!$D$241="F&amp;E",'Labor Loading Matrix'!L440,0),IF('CLINs &amp; Ceiling Rates'!$D$242="F&amp;E",'Labor Loading Matrix'!M440,0),IF('CLINs &amp; Ceiling Rates'!$D$243="F&amp;E",'Labor Loading Matrix'!N440,0),IF('CLINs &amp; Ceiling Rates'!$D$244="F&amp;E",'Labor Loading Matrix'!O440,0),IF('CLINs &amp; Ceiling Rates'!$D$245="F&amp;E",'Labor Loading Matrix'!P440,0),IF('CLINs &amp; Ceiling Rates'!$D$246="F&amp;E",'Labor Loading Matrix'!Q440,0),IF('CLINs &amp; Ceiling Rates'!$D$247="F&amp;E",'Labor Loading Matrix'!R440,0),IF('CLINs &amp; Ceiling Rates'!$D$248="F&amp;E",'Labor Loading Matrix'!S440,0),IF('CLINs &amp; Ceiling Rates'!$D$249="F&amp;E",'Labor Loading Matrix'!T440,0),IF('CLINs &amp; Ceiling Rates'!$D$250="F&amp;E",'Labor Loading Matrix'!U440,0),IF('CLINs &amp; Ceiling Rates'!$D$251="F&amp;E",'Labor Loading Matrix'!V440,0),IF('CLINs &amp; Ceiling Rates'!$D$252="F&amp;E",'Labor Loading Matrix'!W440,0),IF('CLINs &amp; Ceiling Rates'!$D$253="F&amp;E",'Labor Loading Matrix'!X440,0),IF('CLINs &amp; Ceiling Rates'!$D$254="F&amp;E",'Labor Loading Matrix'!Y440,0),IF('CLINs &amp; Ceiling Rates'!$D$255="F&amp;E",'Labor Loading Matrix'!Z440,0),IF('CLINs &amp; Ceiling Rates'!$D$256="F&amp;E",'Labor Loading Matrix'!AA440,0))</f>
        <v>480</v>
      </c>
      <c r="G440" s="175">
        <f>SUM(IF('CLINs &amp; Ceiling Rates'!$D$237="R&amp;D",'Labor Loading Matrix'!H440,0),IF('CLINs &amp; Ceiling Rates'!$D$238="R&amp;D",'Labor Loading Matrix'!I440,0),IF('CLINs &amp; Ceiling Rates'!$D$239="R&amp;D",'Labor Loading Matrix'!J440,0),IF('CLINs &amp; Ceiling Rates'!$D$240="R&amp;D",'Labor Loading Matrix'!K440,0),IF('CLINs &amp; Ceiling Rates'!$D$241="R&amp;D",'Labor Loading Matrix'!L440,0),IF('CLINs &amp; Ceiling Rates'!$D$242="R&amp;D",'Labor Loading Matrix'!M440,0),IF('CLINs &amp; Ceiling Rates'!$D$243="R&amp;D",'Labor Loading Matrix'!N440,0),IF('CLINs &amp; Ceiling Rates'!$D$244="R&amp;D",'Labor Loading Matrix'!O440,0),IF('CLINs &amp; Ceiling Rates'!$D$245="R&amp;D",'Labor Loading Matrix'!P440,0),IF('CLINs &amp; Ceiling Rates'!$D$246="R&amp;D",'Labor Loading Matrix'!Q440,0),IF('CLINs &amp; Ceiling Rates'!$D$247="R&amp;D",'Labor Loading Matrix'!R440,0),IF('CLINs &amp; Ceiling Rates'!$D$248="R&amp;D",'Labor Loading Matrix'!S440,0),IF('CLINs &amp; Ceiling Rates'!$D$249="R&amp;D",'Labor Loading Matrix'!T440,0),IF('CLINs &amp; Ceiling Rates'!$D$250="R&amp;D",'Labor Loading Matrix'!U440,0),IF('CLINs &amp; Ceiling Rates'!$D$251="R&amp;D",'Labor Loading Matrix'!V440,0),IF('CLINs &amp; Ceiling Rates'!$D$252="R&amp;D",'Labor Loading Matrix'!W440,0),IF('CLINs &amp; Ceiling Rates'!$D$253="R&amp;D",'Labor Loading Matrix'!X440,0),IF('CLINs &amp; Ceiling Rates'!$D$254="R&amp;D",'Labor Loading Matrix'!Y440,0),IF('CLINs &amp; Ceiling Rates'!$D$255="R&amp;D",'Labor Loading Matrix'!Z440,0),IF('CLINs &amp; Ceiling Rates'!$D$256="R&amp;D",'Labor Loading Matrix'!AA440,0))</f>
        <v>0</v>
      </c>
      <c r="H440" s="137"/>
      <c r="I440" s="136"/>
      <c r="J440" s="136">
        <v>1440</v>
      </c>
      <c r="K440" s="136">
        <v>480</v>
      </c>
      <c r="L440" s="136"/>
      <c r="M440" s="136"/>
      <c r="N440" s="84"/>
      <c r="O440" s="84"/>
      <c r="P440" s="84"/>
      <c r="Q440" s="84"/>
      <c r="R440" s="133"/>
      <c r="S440" s="133"/>
      <c r="T440" s="133"/>
      <c r="U440" s="133"/>
      <c r="V440" s="133"/>
      <c r="W440" s="133"/>
      <c r="X440" s="133"/>
      <c r="Y440" s="133"/>
      <c r="Z440" s="133"/>
      <c r="AA440" s="133"/>
    </row>
    <row r="441" spans="1:27" s="73" customFormat="1" ht="18" customHeight="1" x14ac:dyDescent="0.25">
      <c r="A441" s="173" t="str">
        <f>'CLINs &amp; Ceiling Rates'!B14</f>
        <v>Senior I Business/Financial/Management Analyst</v>
      </c>
      <c r="B441" s="173" t="str">
        <f>'CLINs &amp; Ceiling Rates'!C14</f>
        <v>Senior I Business/Financial/Management Analyst</v>
      </c>
      <c r="C441" s="177" t="str">
        <f>'CLINs &amp; Ceiling Rates'!I14</f>
        <v>1802058C</v>
      </c>
      <c r="D441" s="211">
        <f>IF('CLINs &amp; Ceiling Rates'!D397="",SUM('Labor Loading Matrix'!H441:AA441),SUM(E441:G441))</f>
        <v>1920</v>
      </c>
      <c r="E441" s="175">
        <f>SUM(IF('CLINs &amp; Ceiling Rates'!$D$237="OPS",'Labor Loading Matrix'!H441,0),IF('CLINs &amp; Ceiling Rates'!$D$238="OPS",'Labor Loading Matrix'!I441,0),IF('CLINs &amp; Ceiling Rates'!$D$239="OPS",'Labor Loading Matrix'!J441,0),IF('CLINs &amp; Ceiling Rates'!$D$240="OPS",'Labor Loading Matrix'!K441,0),IF('CLINs &amp; Ceiling Rates'!$D$241="OPS",'Labor Loading Matrix'!L441,0),IF('CLINs &amp; Ceiling Rates'!$D$242="OPS",'Labor Loading Matrix'!M441,0),IF('CLINs &amp; Ceiling Rates'!$D$243="OPS",'Labor Loading Matrix'!N441,0),IF('CLINs &amp; Ceiling Rates'!$D$244="OPS",'Labor Loading Matrix'!O441,0),IF('CLINs &amp; Ceiling Rates'!$D$245="OPS",'Labor Loading Matrix'!P441,0),IF('CLINs &amp; Ceiling Rates'!$D$246="OPS",'Labor Loading Matrix'!Q441,0),IF('CLINs &amp; Ceiling Rates'!$D$247="OPS",'Labor Loading Matrix'!R441,0),IF('CLINs &amp; Ceiling Rates'!$D$248="OPS",'Labor Loading Matrix'!S441,0),IF('CLINs &amp; Ceiling Rates'!$D$249="OPS",'Labor Loading Matrix'!T441,0),IF('CLINs &amp; Ceiling Rates'!$D$250="OPS",'Labor Loading Matrix'!U441,0),IF('CLINs &amp; Ceiling Rates'!$D$251="OPS",'Labor Loading Matrix'!V441,0),IF('CLINs &amp; Ceiling Rates'!$D$252="OPS",'Labor Loading Matrix'!W441,0),IF('CLINs &amp; Ceiling Rates'!$D$253="OPS",'Labor Loading Matrix'!X441,0),IF('CLINs &amp; Ceiling Rates'!$D$254="OPS",'Labor Loading Matrix'!Y441,0),IF('CLINs &amp; Ceiling Rates'!$D$255="OPS",'Labor Loading Matrix'!Z441,0),IF('CLINs &amp; Ceiling Rates'!$D$256="OPS",'Labor Loading Matrix'!AA441,0))</f>
        <v>1440</v>
      </c>
      <c r="F441" s="175">
        <f>SUM(IF('CLINs &amp; Ceiling Rates'!$D$237="F&amp;E",'Labor Loading Matrix'!H441,0),IF('CLINs &amp; Ceiling Rates'!$D$238="F&amp;E",'Labor Loading Matrix'!I441,0),IF('CLINs &amp; Ceiling Rates'!$D$239="F&amp;E",'Labor Loading Matrix'!J441,0),IF('CLINs &amp; Ceiling Rates'!$D$240="F&amp;E",'Labor Loading Matrix'!K441,0),IF('CLINs &amp; Ceiling Rates'!$D$241="F&amp;E",'Labor Loading Matrix'!L441,0),IF('CLINs &amp; Ceiling Rates'!$D$242="F&amp;E",'Labor Loading Matrix'!M441,0),IF('CLINs &amp; Ceiling Rates'!$D$243="F&amp;E",'Labor Loading Matrix'!N441,0),IF('CLINs &amp; Ceiling Rates'!$D$244="F&amp;E",'Labor Loading Matrix'!O441,0),IF('CLINs &amp; Ceiling Rates'!$D$245="F&amp;E",'Labor Loading Matrix'!P441,0),IF('CLINs &amp; Ceiling Rates'!$D$246="F&amp;E",'Labor Loading Matrix'!Q441,0),IF('CLINs &amp; Ceiling Rates'!$D$247="F&amp;E",'Labor Loading Matrix'!R441,0),IF('CLINs &amp; Ceiling Rates'!$D$248="F&amp;E",'Labor Loading Matrix'!S441,0),IF('CLINs &amp; Ceiling Rates'!$D$249="F&amp;E",'Labor Loading Matrix'!T441,0),IF('CLINs &amp; Ceiling Rates'!$D$250="F&amp;E",'Labor Loading Matrix'!U441,0),IF('CLINs &amp; Ceiling Rates'!$D$251="F&amp;E",'Labor Loading Matrix'!V441,0),IF('CLINs &amp; Ceiling Rates'!$D$252="F&amp;E",'Labor Loading Matrix'!W441,0),IF('CLINs &amp; Ceiling Rates'!$D$253="F&amp;E",'Labor Loading Matrix'!X441,0),IF('CLINs &amp; Ceiling Rates'!$D$254="F&amp;E",'Labor Loading Matrix'!Y441,0),IF('CLINs &amp; Ceiling Rates'!$D$255="F&amp;E",'Labor Loading Matrix'!Z441,0),IF('CLINs &amp; Ceiling Rates'!$D$256="F&amp;E",'Labor Loading Matrix'!AA441,0))</f>
        <v>480</v>
      </c>
      <c r="G441" s="175">
        <f>SUM(IF('CLINs &amp; Ceiling Rates'!$D$237="R&amp;D",'Labor Loading Matrix'!H441,0),IF('CLINs &amp; Ceiling Rates'!$D$238="R&amp;D",'Labor Loading Matrix'!I441,0),IF('CLINs &amp; Ceiling Rates'!$D$239="R&amp;D",'Labor Loading Matrix'!J441,0),IF('CLINs &amp; Ceiling Rates'!$D$240="R&amp;D",'Labor Loading Matrix'!K441,0),IF('CLINs &amp; Ceiling Rates'!$D$241="R&amp;D",'Labor Loading Matrix'!L441,0),IF('CLINs &amp; Ceiling Rates'!$D$242="R&amp;D",'Labor Loading Matrix'!M441,0),IF('CLINs &amp; Ceiling Rates'!$D$243="R&amp;D",'Labor Loading Matrix'!N441,0),IF('CLINs &amp; Ceiling Rates'!$D$244="R&amp;D",'Labor Loading Matrix'!O441,0),IF('CLINs &amp; Ceiling Rates'!$D$245="R&amp;D",'Labor Loading Matrix'!P441,0),IF('CLINs &amp; Ceiling Rates'!$D$246="R&amp;D",'Labor Loading Matrix'!Q441,0),IF('CLINs &amp; Ceiling Rates'!$D$247="R&amp;D",'Labor Loading Matrix'!R441,0),IF('CLINs &amp; Ceiling Rates'!$D$248="R&amp;D",'Labor Loading Matrix'!S441,0),IF('CLINs &amp; Ceiling Rates'!$D$249="R&amp;D",'Labor Loading Matrix'!T441,0),IF('CLINs &amp; Ceiling Rates'!$D$250="R&amp;D",'Labor Loading Matrix'!U441,0),IF('CLINs &amp; Ceiling Rates'!$D$251="R&amp;D",'Labor Loading Matrix'!V441,0),IF('CLINs &amp; Ceiling Rates'!$D$252="R&amp;D",'Labor Loading Matrix'!W441,0),IF('CLINs &amp; Ceiling Rates'!$D$253="R&amp;D",'Labor Loading Matrix'!X441,0),IF('CLINs &amp; Ceiling Rates'!$D$254="R&amp;D",'Labor Loading Matrix'!Y441,0),IF('CLINs &amp; Ceiling Rates'!$D$255="R&amp;D",'Labor Loading Matrix'!Z441,0),IF('CLINs &amp; Ceiling Rates'!$D$256="R&amp;D",'Labor Loading Matrix'!AA441,0))</f>
        <v>0</v>
      </c>
      <c r="H441" s="136"/>
      <c r="I441" s="136"/>
      <c r="J441" s="136">
        <v>1440</v>
      </c>
      <c r="K441" s="136">
        <v>480</v>
      </c>
      <c r="L441" s="136"/>
      <c r="M441" s="136"/>
      <c r="N441" s="84"/>
      <c r="O441" s="84"/>
      <c r="P441" s="84"/>
      <c r="Q441" s="84"/>
      <c r="R441" s="133"/>
      <c r="S441" s="133"/>
      <c r="T441" s="133"/>
      <c r="U441" s="133"/>
      <c r="V441" s="133"/>
      <c r="W441" s="133"/>
      <c r="X441" s="133"/>
      <c r="Y441" s="133"/>
      <c r="Z441" s="133"/>
      <c r="AA441" s="133"/>
    </row>
    <row r="442" spans="1:27" s="73" customFormat="1" ht="18" customHeight="1" x14ac:dyDescent="0.25">
      <c r="A442" s="173" t="str">
        <f>'CLINs &amp; Ceiling Rates'!B15</f>
        <v>Senior I Business/Financial/Management Analyst</v>
      </c>
      <c r="B442" s="173" t="str">
        <f>'CLINs &amp; Ceiling Rates'!C15</f>
        <v>Senior I Business/Financial/Management Analyst</v>
      </c>
      <c r="C442" s="177" t="str">
        <f>'CLINs &amp; Ceiling Rates'!I15</f>
        <v>1802058C</v>
      </c>
      <c r="D442" s="211">
        <f>IF('CLINs &amp; Ceiling Rates'!D398="",SUM('Labor Loading Matrix'!H442:AA442),SUM(E442:G442))</f>
        <v>1920</v>
      </c>
      <c r="E442" s="175">
        <f>SUM(IF('CLINs &amp; Ceiling Rates'!$D$237="OPS",'Labor Loading Matrix'!H442,0),IF('CLINs &amp; Ceiling Rates'!$D$238="OPS",'Labor Loading Matrix'!I442,0),IF('CLINs &amp; Ceiling Rates'!$D$239="OPS",'Labor Loading Matrix'!J442,0),IF('CLINs &amp; Ceiling Rates'!$D$240="OPS",'Labor Loading Matrix'!K442,0),IF('CLINs &amp; Ceiling Rates'!$D$241="OPS",'Labor Loading Matrix'!L442,0),IF('CLINs &amp; Ceiling Rates'!$D$242="OPS",'Labor Loading Matrix'!M442,0),IF('CLINs &amp; Ceiling Rates'!$D$243="OPS",'Labor Loading Matrix'!N442,0),IF('CLINs &amp; Ceiling Rates'!$D$244="OPS",'Labor Loading Matrix'!O442,0),IF('CLINs &amp; Ceiling Rates'!$D$245="OPS",'Labor Loading Matrix'!P442,0),IF('CLINs &amp; Ceiling Rates'!$D$246="OPS",'Labor Loading Matrix'!Q442,0),IF('CLINs &amp; Ceiling Rates'!$D$247="OPS",'Labor Loading Matrix'!R442,0),IF('CLINs &amp; Ceiling Rates'!$D$248="OPS",'Labor Loading Matrix'!S442,0),IF('CLINs &amp; Ceiling Rates'!$D$249="OPS",'Labor Loading Matrix'!T442,0),IF('CLINs &amp; Ceiling Rates'!$D$250="OPS",'Labor Loading Matrix'!U442,0),IF('CLINs &amp; Ceiling Rates'!$D$251="OPS",'Labor Loading Matrix'!V442,0),IF('CLINs &amp; Ceiling Rates'!$D$252="OPS",'Labor Loading Matrix'!W442,0),IF('CLINs &amp; Ceiling Rates'!$D$253="OPS",'Labor Loading Matrix'!X442,0),IF('CLINs &amp; Ceiling Rates'!$D$254="OPS",'Labor Loading Matrix'!Y442,0),IF('CLINs &amp; Ceiling Rates'!$D$255="OPS",'Labor Loading Matrix'!Z442,0),IF('CLINs &amp; Ceiling Rates'!$D$256="OPS",'Labor Loading Matrix'!AA442,0))</f>
        <v>1440</v>
      </c>
      <c r="F442" s="175">
        <f>SUM(IF('CLINs &amp; Ceiling Rates'!$D$237="F&amp;E",'Labor Loading Matrix'!H442,0),IF('CLINs &amp; Ceiling Rates'!$D$238="F&amp;E",'Labor Loading Matrix'!I442,0),IF('CLINs &amp; Ceiling Rates'!$D$239="F&amp;E",'Labor Loading Matrix'!J442,0),IF('CLINs &amp; Ceiling Rates'!$D$240="F&amp;E",'Labor Loading Matrix'!K442,0),IF('CLINs &amp; Ceiling Rates'!$D$241="F&amp;E",'Labor Loading Matrix'!L442,0),IF('CLINs &amp; Ceiling Rates'!$D$242="F&amp;E",'Labor Loading Matrix'!M442,0),IF('CLINs &amp; Ceiling Rates'!$D$243="F&amp;E",'Labor Loading Matrix'!N442,0),IF('CLINs &amp; Ceiling Rates'!$D$244="F&amp;E",'Labor Loading Matrix'!O442,0),IF('CLINs &amp; Ceiling Rates'!$D$245="F&amp;E",'Labor Loading Matrix'!P442,0),IF('CLINs &amp; Ceiling Rates'!$D$246="F&amp;E",'Labor Loading Matrix'!Q442,0),IF('CLINs &amp; Ceiling Rates'!$D$247="F&amp;E",'Labor Loading Matrix'!R442,0),IF('CLINs &amp; Ceiling Rates'!$D$248="F&amp;E",'Labor Loading Matrix'!S442,0),IF('CLINs &amp; Ceiling Rates'!$D$249="F&amp;E",'Labor Loading Matrix'!T442,0),IF('CLINs &amp; Ceiling Rates'!$D$250="F&amp;E",'Labor Loading Matrix'!U442,0),IF('CLINs &amp; Ceiling Rates'!$D$251="F&amp;E",'Labor Loading Matrix'!V442,0),IF('CLINs &amp; Ceiling Rates'!$D$252="F&amp;E",'Labor Loading Matrix'!W442,0),IF('CLINs &amp; Ceiling Rates'!$D$253="F&amp;E",'Labor Loading Matrix'!X442,0),IF('CLINs &amp; Ceiling Rates'!$D$254="F&amp;E",'Labor Loading Matrix'!Y442,0),IF('CLINs &amp; Ceiling Rates'!$D$255="F&amp;E",'Labor Loading Matrix'!Z442,0),IF('CLINs &amp; Ceiling Rates'!$D$256="F&amp;E",'Labor Loading Matrix'!AA442,0))</f>
        <v>480</v>
      </c>
      <c r="G442" s="175">
        <f>SUM(IF('CLINs &amp; Ceiling Rates'!$D$237="R&amp;D",'Labor Loading Matrix'!H442,0),IF('CLINs &amp; Ceiling Rates'!$D$238="R&amp;D",'Labor Loading Matrix'!I442,0),IF('CLINs &amp; Ceiling Rates'!$D$239="R&amp;D",'Labor Loading Matrix'!J442,0),IF('CLINs &amp; Ceiling Rates'!$D$240="R&amp;D",'Labor Loading Matrix'!K442,0),IF('CLINs &amp; Ceiling Rates'!$D$241="R&amp;D",'Labor Loading Matrix'!L442,0),IF('CLINs &amp; Ceiling Rates'!$D$242="R&amp;D",'Labor Loading Matrix'!M442,0),IF('CLINs &amp; Ceiling Rates'!$D$243="R&amp;D",'Labor Loading Matrix'!N442,0),IF('CLINs &amp; Ceiling Rates'!$D$244="R&amp;D",'Labor Loading Matrix'!O442,0),IF('CLINs &amp; Ceiling Rates'!$D$245="R&amp;D",'Labor Loading Matrix'!P442,0),IF('CLINs &amp; Ceiling Rates'!$D$246="R&amp;D",'Labor Loading Matrix'!Q442,0),IF('CLINs &amp; Ceiling Rates'!$D$247="R&amp;D",'Labor Loading Matrix'!R442,0),IF('CLINs &amp; Ceiling Rates'!$D$248="R&amp;D",'Labor Loading Matrix'!S442,0),IF('CLINs &amp; Ceiling Rates'!$D$249="R&amp;D",'Labor Loading Matrix'!T442,0),IF('CLINs &amp; Ceiling Rates'!$D$250="R&amp;D",'Labor Loading Matrix'!U442,0),IF('CLINs &amp; Ceiling Rates'!$D$251="R&amp;D",'Labor Loading Matrix'!V442,0),IF('CLINs &amp; Ceiling Rates'!$D$252="R&amp;D",'Labor Loading Matrix'!W442,0),IF('CLINs &amp; Ceiling Rates'!$D$253="R&amp;D",'Labor Loading Matrix'!X442,0),IF('CLINs &amp; Ceiling Rates'!$D$254="R&amp;D",'Labor Loading Matrix'!Y442,0),IF('CLINs &amp; Ceiling Rates'!$D$255="R&amp;D",'Labor Loading Matrix'!Z442,0),IF('CLINs &amp; Ceiling Rates'!$D$256="R&amp;D",'Labor Loading Matrix'!AA442,0))</f>
        <v>0</v>
      </c>
      <c r="H442" s="136"/>
      <c r="I442" s="136"/>
      <c r="J442" s="136">
        <v>1440</v>
      </c>
      <c r="K442" s="136">
        <v>480</v>
      </c>
      <c r="L442" s="136"/>
      <c r="M442" s="136"/>
      <c r="N442" s="84"/>
      <c r="O442" s="84"/>
      <c r="P442" s="84"/>
      <c r="Q442" s="84"/>
      <c r="R442" s="133"/>
      <c r="S442" s="133"/>
      <c r="T442" s="133"/>
      <c r="U442" s="133"/>
      <c r="V442" s="133"/>
      <c r="W442" s="133"/>
      <c r="X442" s="133"/>
      <c r="Y442" s="133"/>
      <c r="Z442" s="133"/>
      <c r="AA442" s="133"/>
    </row>
    <row r="443" spans="1:27" s="73" customFormat="1" ht="18" customHeight="1" x14ac:dyDescent="0.25">
      <c r="A443" s="173" t="str">
        <f>'CLINs &amp; Ceiling Rates'!B16</f>
        <v>Int II Business/Financial/Management Analyst</v>
      </c>
      <c r="B443" s="173" t="str">
        <f>'CLINs &amp; Ceiling Rates'!C16</f>
        <v>Int II Business/Financial/Management Analyst</v>
      </c>
      <c r="C443" s="177" t="str">
        <f>'CLINs &amp; Ceiling Rates'!I16</f>
        <v>1802057C</v>
      </c>
      <c r="D443" s="211">
        <f>IF('CLINs &amp; Ceiling Rates'!D399="",SUM('Labor Loading Matrix'!H443:AA443),SUM(E443:G443))</f>
        <v>1920</v>
      </c>
      <c r="E443" s="175">
        <f>SUM(IF('CLINs &amp; Ceiling Rates'!$D$237="OPS",'Labor Loading Matrix'!H443,0),IF('CLINs &amp; Ceiling Rates'!$D$238="OPS",'Labor Loading Matrix'!I443,0),IF('CLINs &amp; Ceiling Rates'!$D$239="OPS",'Labor Loading Matrix'!J443,0),IF('CLINs &amp; Ceiling Rates'!$D$240="OPS",'Labor Loading Matrix'!K443,0),IF('CLINs &amp; Ceiling Rates'!$D$241="OPS",'Labor Loading Matrix'!L443,0),IF('CLINs &amp; Ceiling Rates'!$D$242="OPS",'Labor Loading Matrix'!M443,0),IF('CLINs &amp; Ceiling Rates'!$D$243="OPS",'Labor Loading Matrix'!N443,0),IF('CLINs &amp; Ceiling Rates'!$D$244="OPS",'Labor Loading Matrix'!O443,0),IF('CLINs &amp; Ceiling Rates'!$D$245="OPS",'Labor Loading Matrix'!P443,0),IF('CLINs &amp; Ceiling Rates'!$D$246="OPS",'Labor Loading Matrix'!Q443,0),IF('CLINs &amp; Ceiling Rates'!$D$247="OPS",'Labor Loading Matrix'!R443,0),IF('CLINs &amp; Ceiling Rates'!$D$248="OPS",'Labor Loading Matrix'!S443,0),IF('CLINs &amp; Ceiling Rates'!$D$249="OPS",'Labor Loading Matrix'!T443,0),IF('CLINs &amp; Ceiling Rates'!$D$250="OPS",'Labor Loading Matrix'!U443,0),IF('CLINs &amp; Ceiling Rates'!$D$251="OPS",'Labor Loading Matrix'!V443,0),IF('CLINs &amp; Ceiling Rates'!$D$252="OPS",'Labor Loading Matrix'!W443,0),IF('CLINs &amp; Ceiling Rates'!$D$253="OPS",'Labor Loading Matrix'!X443,0),IF('CLINs &amp; Ceiling Rates'!$D$254="OPS",'Labor Loading Matrix'!Y443,0),IF('CLINs &amp; Ceiling Rates'!$D$255="OPS",'Labor Loading Matrix'!Z443,0),IF('CLINs &amp; Ceiling Rates'!$D$256="OPS",'Labor Loading Matrix'!AA443,0))</f>
        <v>1440</v>
      </c>
      <c r="F443" s="175">
        <f>SUM(IF('CLINs &amp; Ceiling Rates'!$D$237="F&amp;E",'Labor Loading Matrix'!H443,0),IF('CLINs &amp; Ceiling Rates'!$D$238="F&amp;E",'Labor Loading Matrix'!I443,0),IF('CLINs &amp; Ceiling Rates'!$D$239="F&amp;E",'Labor Loading Matrix'!J443,0),IF('CLINs &amp; Ceiling Rates'!$D$240="F&amp;E",'Labor Loading Matrix'!K443,0),IF('CLINs &amp; Ceiling Rates'!$D$241="F&amp;E",'Labor Loading Matrix'!L443,0),IF('CLINs &amp; Ceiling Rates'!$D$242="F&amp;E",'Labor Loading Matrix'!M443,0),IF('CLINs &amp; Ceiling Rates'!$D$243="F&amp;E",'Labor Loading Matrix'!N443,0),IF('CLINs &amp; Ceiling Rates'!$D$244="F&amp;E",'Labor Loading Matrix'!O443,0),IF('CLINs &amp; Ceiling Rates'!$D$245="F&amp;E",'Labor Loading Matrix'!P443,0),IF('CLINs &amp; Ceiling Rates'!$D$246="F&amp;E",'Labor Loading Matrix'!Q443,0),IF('CLINs &amp; Ceiling Rates'!$D$247="F&amp;E",'Labor Loading Matrix'!R443,0),IF('CLINs &amp; Ceiling Rates'!$D$248="F&amp;E",'Labor Loading Matrix'!S443,0),IF('CLINs &amp; Ceiling Rates'!$D$249="F&amp;E",'Labor Loading Matrix'!T443,0),IF('CLINs &amp; Ceiling Rates'!$D$250="F&amp;E",'Labor Loading Matrix'!U443,0),IF('CLINs &amp; Ceiling Rates'!$D$251="F&amp;E",'Labor Loading Matrix'!V443,0),IF('CLINs &amp; Ceiling Rates'!$D$252="F&amp;E",'Labor Loading Matrix'!W443,0),IF('CLINs &amp; Ceiling Rates'!$D$253="F&amp;E",'Labor Loading Matrix'!X443,0),IF('CLINs &amp; Ceiling Rates'!$D$254="F&amp;E",'Labor Loading Matrix'!Y443,0),IF('CLINs &amp; Ceiling Rates'!$D$255="F&amp;E",'Labor Loading Matrix'!Z443,0),IF('CLINs &amp; Ceiling Rates'!$D$256="F&amp;E",'Labor Loading Matrix'!AA443,0))</f>
        <v>480</v>
      </c>
      <c r="G443" s="175">
        <f>SUM(IF('CLINs &amp; Ceiling Rates'!$D$237="R&amp;D",'Labor Loading Matrix'!H443,0),IF('CLINs &amp; Ceiling Rates'!$D$238="R&amp;D",'Labor Loading Matrix'!I443,0),IF('CLINs &amp; Ceiling Rates'!$D$239="R&amp;D",'Labor Loading Matrix'!J443,0),IF('CLINs &amp; Ceiling Rates'!$D$240="R&amp;D",'Labor Loading Matrix'!K443,0),IF('CLINs &amp; Ceiling Rates'!$D$241="R&amp;D",'Labor Loading Matrix'!L443,0),IF('CLINs &amp; Ceiling Rates'!$D$242="R&amp;D",'Labor Loading Matrix'!M443,0),IF('CLINs &amp; Ceiling Rates'!$D$243="R&amp;D",'Labor Loading Matrix'!N443,0),IF('CLINs &amp; Ceiling Rates'!$D$244="R&amp;D",'Labor Loading Matrix'!O443,0),IF('CLINs &amp; Ceiling Rates'!$D$245="R&amp;D",'Labor Loading Matrix'!P443,0),IF('CLINs &amp; Ceiling Rates'!$D$246="R&amp;D",'Labor Loading Matrix'!Q443,0),IF('CLINs &amp; Ceiling Rates'!$D$247="R&amp;D",'Labor Loading Matrix'!R443,0),IF('CLINs &amp; Ceiling Rates'!$D$248="R&amp;D",'Labor Loading Matrix'!S443,0),IF('CLINs &amp; Ceiling Rates'!$D$249="R&amp;D",'Labor Loading Matrix'!T443,0),IF('CLINs &amp; Ceiling Rates'!$D$250="R&amp;D",'Labor Loading Matrix'!U443,0),IF('CLINs &amp; Ceiling Rates'!$D$251="R&amp;D",'Labor Loading Matrix'!V443,0),IF('CLINs &amp; Ceiling Rates'!$D$252="R&amp;D",'Labor Loading Matrix'!W443,0),IF('CLINs &amp; Ceiling Rates'!$D$253="R&amp;D",'Labor Loading Matrix'!X443,0),IF('CLINs &amp; Ceiling Rates'!$D$254="R&amp;D",'Labor Loading Matrix'!Y443,0),IF('CLINs &amp; Ceiling Rates'!$D$255="R&amp;D",'Labor Loading Matrix'!Z443,0),IF('CLINs &amp; Ceiling Rates'!$D$256="R&amp;D",'Labor Loading Matrix'!AA443,0))</f>
        <v>0</v>
      </c>
      <c r="H443" s="136"/>
      <c r="I443" s="136"/>
      <c r="J443" s="136">
        <v>1440</v>
      </c>
      <c r="K443" s="136">
        <v>480</v>
      </c>
      <c r="L443" s="136"/>
      <c r="M443" s="136"/>
      <c r="N443" s="84"/>
      <c r="O443" s="84"/>
      <c r="P443" s="84"/>
      <c r="Q443" s="84"/>
      <c r="R443" s="133"/>
      <c r="S443" s="133"/>
      <c r="T443" s="133"/>
      <c r="U443" s="133"/>
      <c r="V443" s="133"/>
      <c r="W443" s="133"/>
      <c r="X443" s="133"/>
      <c r="Y443" s="133"/>
      <c r="Z443" s="133"/>
      <c r="AA443" s="133"/>
    </row>
    <row r="444" spans="1:27" s="73" customFormat="1" ht="18" customHeight="1" x14ac:dyDescent="0.25">
      <c r="A444" s="173" t="str">
        <f>'CLINs &amp; Ceiling Rates'!B17</f>
        <v>Int II Business/Financial/Management Analyst</v>
      </c>
      <c r="B444" s="173" t="str">
        <f>'CLINs &amp; Ceiling Rates'!C17</f>
        <v>Int II Business/Financial/Management Analyst</v>
      </c>
      <c r="C444" s="177" t="str">
        <f>'CLINs &amp; Ceiling Rates'!I17</f>
        <v>1802057C</v>
      </c>
      <c r="D444" s="211">
        <f>IF('CLINs &amp; Ceiling Rates'!D400="",SUM('Labor Loading Matrix'!H444:AA444),SUM(E444:G444))</f>
        <v>1920</v>
      </c>
      <c r="E444" s="175">
        <f>SUM(IF('CLINs &amp; Ceiling Rates'!$D$237="OPS",'Labor Loading Matrix'!H444,0),IF('CLINs &amp; Ceiling Rates'!$D$238="OPS",'Labor Loading Matrix'!I444,0),IF('CLINs &amp; Ceiling Rates'!$D$239="OPS",'Labor Loading Matrix'!J444,0),IF('CLINs &amp; Ceiling Rates'!$D$240="OPS",'Labor Loading Matrix'!K444,0),IF('CLINs &amp; Ceiling Rates'!$D$241="OPS",'Labor Loading Matrix'!L444,0),IF('CLINs &amp; Ceiling Rates'!$D$242="OPS",'Labor Loading Matrix'!M444,0),IF('CLINs &amp; Ceiling Rates'!$D$243="OPS",'Labor Loading Matrix'!N444,0),IF('CLINs &amp; Ceiling Rates'!$D$244="OPS",'Labor Loading Matrix'!O444,0),IF('CLINs &amp; Ceiling Rates'!$D$245="OPS",'Labor Loading Matrix'!P444,0),IF('CLINs &amp; Ceiling Rates'!$D$246="OPS",'Labor Loading Matrix'!Q444,0),IF('CLINs &amp; Ceiling Rates'!$D$247="OPS",'Labor Loading Matrix'!R444,0),IF('CLINs &amp; Ceiling Rates'!$D$248="OPS",'Labor Loading Matrix'!S444,0),IF('CLINs &amp; Ceiling Rates'!$D$249="OPS",'Labor Loading Matrix'!T444,0),IF('CLINs &amp; Ceiling Rates'!$D$250="OPS",'Labor Loading Matrix'!U444,0),IF('CLINs &amp; Ceiling Rates'!$D$251="OPS",'Labor Loading Matrix'!V444,0),IF('CLINs &amp; Ceiling Rates'!$D$252="OPS",'Labor Loading Matrix'!W444,0),IF('CLINs &amp; Ceiling Rates'!$D$253="OPS",'Labor Loading Matrix'!X444,0),IF('CLINs &amp; Ceiling Rates'!$D$254="OPS",'Labor Loading Matrix'!Y444,0),IF('CLINs &amp; Ceiling Rates'!$D$255="OPS",'Labor Loading Matrix'!Z444,0),IF('CLINs &amp; Ceiling Rates'!$D$256="OPS",'Labor Loading Matrix'!AA444,0))</f>
        <v>1440</v>
      </c>
      <c r="F444" s="175">
        <f>SUM(IF('CLINs &amp; Ceiling Rates'!$D$237="F&amp;E",'Labor Loading Matrix'!H444,0),IF('CLINs &amp; Ceiling Rates'!$D$238="F&amp;E",'Labor Loading Matrix'!I444,0),IF('CLINs &amp; Ceiling Rates'!$D$239="F&amp;E",'Labor Loading Matrix'!J444,0),IF('CLINs &amp; Ceiling Rates'!$D$240="F&amp;E",'Labor Loading Matrix'!K444,0),IF('CLINs &amp; Ceiling Rates'!$D$241="F&amp;E",'Labor Loading Matrix'!L444,0),IF('CLINs &amp; Ceiling Rates'!$D$242="F&amp;E",'Labor Loading Matrix'!M444,0),IF('CLINs &amp; Ceiling Rates'!$D$243="F&amp;E",'Labor Loading Matrix'!N444,0),IF('CLINs &amp; Ceiling Rates'!$D$244="F&amp;E",'Labor Loading Matrix'!O444,0),IF('CLINs &amp; Ceiling Rates'!$D$245="F&amp;E",'Labor Loading Matrix'!P444,0),IF('CLINs &amp; Ceiling Rates'!$D$246="F&amp;E",'Labor Loading Matrix'!Q444,0),IF('CLINs &amp; Ceiling Rates'!$D$247="F&amp;E",'Labor Loading Matrix'!R444,0),IF('CLINs &amp; Ceiling Rates'!$D$248="F&amp;E",'Labor Loading Matrix'!S444,0),IF('CLINs &amp; Ceiling Rates'!$D$249="F&amp;E",'Labor Loading Matrix'!T444,0),IF('CLINs &amp; Ceiling Rates'!$D$250="F&amp;E",'Labor Loading Matrix'!U444,0),IF('CLINs &amp; Ceiling Rates'!$D$251="F&amp;E",'Labor Loading Matrix'!V444,0),IF('CLINs &amp; Ceiling Rates'!$D$252="F&amp;E",'Labor Loading Matrix'!W444,0),IF('CLINs &amp; Ceiling Rates'!$D$253="F&amp;E",'Labor Loading Matrix'!X444,0),IF('CLINs &amp; Ceiling Rates'!$D$254="F&amp;E",'Labor Loading Matrix'!Y444,0),IF('CLINs &amp; Ceiling Rates'!$D$255="F&amp;E",'Labor Loading Matrix'!Z444,0),IF('CLINs &amp; Ceiling Rates'!$D$256="F&amp;E",'Labor Loading Matrix'!AA444,0))</f>
        <v>480</v>
      </c>
      <c r="G444" s="175">
        <f>SUM(IF('CLINs &amp; Ceiling Rates'!$D$237="R&amp;D",'Labor Loading Matrix'!H444,0),IF('CLINs &amp; Ceiling Rates'!$D$238="R&amp;D",'Labor Loading Matrix'!I444,0),IF('CLINs &amp; Ceiling Rates'!$D$239="R&amp;D",'Labor Loading Matrix'!J444,0),IF('CLINs &amp; Ceiling Rates'!$D$240="R&amp;D",'Labor Loading Matrix'!K444,0),IF('CLINs &amp; Ceiling Rates'!$D$241="R&amp;D",'Labor Loading Matrix'!L444,0),IF('CLINs &amp; Ceiling Rates'!$D$242="R&amp;D",'Labor Loading Matrix'!M444,0),IF('CLINs &amp; Ceiling Rates'!$D$243="R&amp;D",'Labor Loading Matrix'!N444,0),IF('CLINs &amp; Ceiling Rates'!$D$244="R&amp;D",'Labor Loading Matrix'!O444,0),IF('CLINs &amp; Ceiling Rates'!$D$245="R&amp;D",'Labor Loading Matrix'!P444,0),IF('CLINs &amp; Ceiling Rates'!$D$246="R&amp;D",'Labor Loading Matrix'!Q444,0),IF('CLINs &amp; Ceiling Rates'!$D$247="R&amp;D",'Labor Loading Matrix'!R444,0),IF('CLINs &amp; Ceiling Rates'!$D$248="R&amp;D",'Labor Loading Matrix'!S444,0),IF('CLINs &amp; Ceiling Rates'!$D$249="R&amp;D",'Labor Loading Matrix'!T444,0),IF('CLINs &amp; Ceiling Rates'!$D$250="R&amp;D",'Labor Loading Matrix'!U444,0),IF('CLINs &amp; Ceiling Rates'!$D$251="R&amp;D",'Labor Loading Matrix'!V444,0),IF('CLINs &amp; Ceiling Rates'!$D$252="R&amp;D",'Labor Loading Matrix'!W444,0),IF('CLINs &amp; Ceiling Rates'!$D$253="R&amp;D",'Labor Loading Matrix'!X444,0),IF('CLINs &amp; Ceiling Rates'!$D$254="R&amp;D",'Labor Loading Matrix'!Y444,0),IF('CLINs &amp; Ceiling Rates'!$D$255="R&amp;D",'Labor Loading Matrix'!Z444,0),IF('CLINs &amp; Ceiling Rates'!$D$256="R&amp;D",'Labor Loading Matrix'!AA444,0))</f>
        <v>0</v>
      </c>
      <c r="H444" s="136"/>
      <c r="I444" s="136"/>
      <c r="J444" s="136">
        <v>1440</v>
      </c>
      <c r="K444" s="136">
        <v>480</v>
      </c>
      <c r="L444" s="136"/>
      <c r="M444" s="136"/>
      <c r="N444" s="84"/>
      <c r="O444" s="84"/>
      <c r="P444" s="84"/>
      <c r="Q444" s="84"/>
      <c r="R444" s="133"/>
      <c r="S444" s="133"/>
      <c r="T444" s="133"/>
      <c r="U444" s="133"/>
      <c r="V444" s="133"/>
      <c r="W444" s="133"/>
      <c r="X444" s="133"/>
      <c r="Y444" s="133"/>
      <c r="Z444" s="133"/>
      <c r="AA444" s="133"/>
    </row>
    <row r="445" spans="1:27" s="73" customFormat="1" ht="18" customHeight="1" x14ac:dyDescent="0.25">
      <c r="A445" s="173" t="str">
        <f>'CLINs &amp; Ceiling Rates'!B18</f>
        <v>Int II Business/Financial/Management Analyst</v>
      </c>
      <c r="B445" s="173" t="str">
        <f>'CLINs &amp; Ceiling Rates'!C18</f>
        <v>Int II Business/Financial/Management Analyst</v>
      </c>
      <c r="C445" s="177" t="str">
        <f>'CLINs &amp; Ceiling Rates'!I18</f>
        <v>1802057C</v>
      </c>
      <c r="D445" s="211">
        <f>IF('CLINs &amp; Ceiling Rates'!D401="",SUM('Labor Loading Matrix'!H445:AA445),SUM(E445:G445))</f>
        <v>1920</v>
      </c>
      <c r="E445" s="175">
        <f>SUM(IF('CLINs &amp; Ceiling Rates'!$D$237="OPS",'Labor Loading Matrix'!H445,0),IF('CLINs &amp; Ceiling Rates'!$D$238="OPS",'Labor Loading Matrix'!I445,0),IF('CLINs &amp; Ceiling Rates'!$D$239="OPS",'Labor Loading Matrix'!J445,0),IF('CLINs &amp; Ceiling Rates'!$D$240="OPS",'Labor Loading Matrix'!K445,0),IF('CLINs &amp; Ceiling Rates'!$D$241="OPS",'Labor Loading Matrix'!L445,0),IF('CLINs &amp; Ceiling Rates'!$D$242="OPS",'Labor Loading Matrix'!M445,0),IF('CLINs &amp; Ceiling Rates'!$D$243="OPS",'Labor Loading Matrix'!N445,0),IF('CLINs &amp; Ceiling Rates'!$D$244="OPS",'Labor Loading Matrix'!O445,0),IF('CLINs &amp; Ceiling Rates'!$D$245="OPS",'Labor Loading Matrix'!P445,0),IF('CLINs &amp; Ceiling Rates'!$D$246="OPS",'Labor Loading Matrix'!Q445,0),IF('CLINs &amp; Ceiling Rates'!$D$247="OPS",'Labor Loading Matrix'!R445,0),IF('CLINs &amp; Ceiling Rates'!$D$248="OPS",'Labor Loading Matrix'!S445,0),IF('CLINs &amp; Ceiling Rates'!$D$249="OPS",'Labor Loading Matrix'!T445,0),IF('CLINs &amp; Ceiling Rates'!$D$250="OPS",'Labor Loading Matrix'!U445,0),IF('CLINs &amp; Ceiling Rates'!$D$251="OPS",'Labor Loading Matrix'!V445,0),IF('CLINs &amp; Ceiling Rates'!$D$252="OPS",'Labor Loading Matrix'!W445,0),IF('CLINs &amp; Ceiling Rates'!$D$253="OPS",'Labor Loading Matrix'!X445,0),IF('CLINs &amp; Ceiling Rates'!$D$254="OPS",'Labor Loading Matrix'!Y445,0),IF('CLINs &amp; Ceiling Rates'!$D$255="OPS",'Labor Loading Matrix'!Z445,0),IF('CLINs &amp; Ceiling Rates'!$D$256="OPS",'Labor Loading Matrix'!AA445,0))</f>
        <v>1440</v>
      </c>
      <c r="F445" s="175">
        <f>SUM(IF('CLINs &amp; Ceiling Rates'!$D$237="F&amp;E",'Labor Loading Matrix'!H445,0),IF('CLINs &amp; Ceiling Rates'!$D$238="F&amp;E",'Labor Loading Matrix'!I445,0),IF('CLINs &amp; Ceiling Rates'!$D$239="F&amp;E",'Labor Loading Matrix'!J445,0),IF('CLINs &amp; Ceiling Rates'!$D$240="F&amp;E",'Labor Loading Matrix'!K445,0),IF('CLINs &amp; Ceiling Rates'!$D$241="F&amp;E",'Labor Loading Matrix'!L445,0),IF('CLINs &amp; Ceiling Rates'!$D$242="F&amp;E",'Labor Loading Matrix'!M445,0),IF('CLINs &amp; Ceiling Rates'!$D$243="F&amp;E",'Labor Loading Matrix'!N445,0),IF('CLINs &amp; Ceiling Rates'!$D$244="F&amp;E",'Labor Loading Matrix'!O445,0),IF('CLINs &amp; Ceiling Rates'!$D$245="F&amp;E",'Labor Loading Matrix'!P445,0),IF('CLINs &amp; Ceiling Rates'!$D$246="F&amp;E",'Labor Loading Matrix'!Q445,0),IF('CLINs &amp; Ceiling Rates'!$D$247="F&amp;E",'Labor Loading Matrix'!R445,0),IF('CLINs &amp; Ceiling Rates'!$D$248="F&amp;E",'Labor Loading Matrix'!S445,0),IF('CLINs &amp; Ceiling Rates'!$D$249="F&amp;E",'Labor Loading Matrix'!T445,0),IF('CLINs &amp; Ceiling Rates'!$D$250="F&amp;E",'Labor Loading Matrix'!U445,0),IF('CLINs &amp; Ceiling Rates'!$D$251="F&amp;E",'Labor Loading Matrix'!V445,0),IF('CLINs &amp; Ceiling Rates'!$D$252="F&amp;E",'Labor Loading Matrix'!W445,0),IF('CLINs &amp; Ceiling Rates'!$D$253="F&amp;E",'Labor Loading Matrix'!X445,0),IF('CLINs &amp; Ceiling Rates'!$D$254="F&amp;E",'Labor Loading Matrix'!Y445,0),IF('CLINs &amp; Ceiling Rates'!$D$255="F&amp;E",'Labor Loading Matrix'!Z445,0),IF('CLINs &amp; Ceiling Rates'!$D$256="F&amp;E",'Labor Loading Matrix'!AA445,0))</f>
        <v>480</v>
      </c>
      <c r="G445" s="175">
        <f>SUM(IF('CLINs &amp; Ceiling Rates'!$D$237="R&amp;D",'Labor Loading Matrix'!H445,0),IF('CLINs &amp; Ceiling Rates'!$D$238="R&amp;D",'Labor Loading Matrix'!I445,0),IF('CLINs &amp; Ceiling Rates'!$D$239="R&amp;D",'Labor Loading Matrix'!J445,0),IF('CLINs &amp; Ceiling Rates'!$D$240="R&amp;D",'Labor Loading Matrix'!K445,0),IF('CLINs &amp; Ceiling Rates'!$D$241="R&amp;D",'Labor Loading Matrix'!L445,0),IF('CLINs &amp; Ceiling Rates'!$D$242="R&amp;D",'Labor Loading Matrix'!M445,0),IF('CLINs &amp; Ceiling Rates'!$D$243="R&amp;D",'Labor Loading Matrix'!N445,0),IF('CLINs &amp; Ceiling Rates'!$D$244="R&amp;D",'Labor Loading Matrix'!O445,0),IF('CLINs &amp; Ceiling Rates'!$D$245="R&amp;D",'Labor Loading Matrix'!P445,0),IF('CLINs &amp; Ceiling Rates'!$D$246="R&amp;D",'Labor Loading Matrix'!Q445,0),IF('CLINs &amp; Ceiling Rates'!$D$247="R&amp;D",'Labor Loading Matrix'!R445,0),IF('CLINs &amp; Ceiling Rates'!$D$248="R&amp;D",'Labor Loading Matrix'!S445,0),IF('CLINs &amp; Ceiling Rates'!$D$249="R&amp;D",'Labor Loading Matrix'!T445,0),IF('CLINs &amp; Ceiling Rates'!$D$250="R&amp;D",'Labor Loading Matrix'!U445,0),IF('CLINs &amp; Ceiling Rates'!$D$251="R&amp;D",'Labor Loading Matrix'!V445,0),IF('CLINs &amp; Ceiling Rates'!$D$252="R&amp;D",'Labor Loading Matrix'!W445,0),IF('CLINs &amp; Ceiling Rates'!$D$253="R&amp;D",'Labor Loading Matrix'!X445,0),IF('CLINs &amp; Ceiling Rates'!$D$254="R&amp;D",'Labor Loading Matrix'!Y445,0),IF('CLINs &amp; Ceiling Rates'!$D$255="R&amp;D",'Labor Loading Matrix'!Z445,0),IF('CLINs &amp; Ceiling Rates'!$D$256="R&amp;D",'Labor Loading Matrix'!AA445,0))</f>
        <v>0</v>
      </c>
      <c r="H445" s="136"/>
      <c r="I445" s="136"/>
      <c r="J445" s="136">
        <v>1440</v>
      </c>
      <c r="K445" s="136">
        <v>480</v>
      </c>
      <c r="L445" s="136"/>
      <c r="M445" s="136"/>
      <c r="N445" s="84"/>
      <c r="O445" s="84"/>
      <c r="P445" s="84"/>
      <c r="Q445" s="84"/>
      <c r="R445" s="133"/>
      <c r="S445" s="133"/>
      <c r="T445" s="133"/>
      <c r="U445" s="133"/>
      <c r="V445" s="133"/>
      <c r="W445" s="133"/>
      <c r="X445" s="133"/>
      <c r="Y445" s="133"/>
      <c r="Z445" s="133"/>
      <c r="AA445" s="133"/>
    </row>
    <row r="446" spans="1:27" s="73" customFormat="1" ht="18" customHeight="1" thickBot="1" x14ac:dyDescent="0.3">
      <c r="A446" s="173" t="str">
        <f>'CLINs &amp; Ceiling Rates'!B19</f>
        <v>Int II Business/Financial/Management Analyst</v>
      </c>
      <c r="B446" s="173" t="str">
        <f>'CLINs &amp; Ceiling Rates'!C19</f>
        <v>Int II Business/Financial/Management Analyst</v>
      </c>
      <c r="C446" s="177" t="str">
        <f>'CLINs &amp; Ceiling Rates'!I19</f>
        <v>1802057C</v>
      </c>
      <c r="D446" s="211">
        <f>IF('CLINs &amp; Ceiling Rates'!D402="",SUM('Labor Loading Matrix'!H446:AA446),SUM(E446:G446))</f>
        <v>1920</v>
      </c>
      <c r="E446" s="175">
        <f>SUM(IF('CLINs &amp; Ceiling Rates'!$D$237="OPS",'Labor Loading Matrix'!H446,0),IF('CLINs &amp; Ceiling Rates'!$D$238="OPS",'Labor Loading Matrix'!I446,0),IF('CLINs &amp; Ceiling Rates'!$D$239="OPS",'Labor Loading Matrix'!J446,0),IF('CLINs &amp; Ceiling Rates'!$D$240="OPS",'Labor Loading Matrix'!K446,0),IF('CLINs &amp; Ceiling Rates'!$D$241="OPS",'Labor Loading Matrix'!L446,0),IF('CLINs &amp; Ceiling Rates'!$D$242="OPS",'Labor Loading Matrix'!M446,0),IF('CLINs &amp; Ceiling Rates'!$D$243="OPS",'Labor Loading Matrix'!N446,0),IF('CLINs &amp; Ceiling Rates'!$D$244="OPS",'Labor Loading Matrix'!O446,0),IF('CLINs &amp; Ceiling Rates'!$D$245="OPS",'Labor Loading Matrix'!P446,0),IF('CLINs &amp; Ceiling Rates'!$D$246="OPS",'Labor Loading Matrix'!Q446,0),IF('CLINs &amp; Ceiling Rates'!$D$247="OPS",'Labor Loading Matrix'!R446,0),IF('CLINs &amp; Ceiling Rates'!$D$248="OPS",'Labor Loading Matrix'!S446,0),IF('CLINs &amp; Ceiling Rates'!$D$249="OPS",'Labor Loading Matrix'!T446,0),IF('CLINs &amp; Ceiling Rates'!$D$250="OPS",'Labor Loading Matrix'!U446,0),IF('CLINs &amp; Ceiling Rates'!$D$251="OPS",'Labor Loading Matrix'!V446,0),IF('CLINs &amp; Ceiling Rates'!$D$252="OPS",'Labor Loading Matrix'!W446,0),IF('CLINs &amp; Ceiling Rates'!$D$253="OPS",'Labor Loading Matrix'!X446,0),IF('CLINs &amp; Ceiling Rates'!$D$254="OPS",'Labor Loading Matrix'!Y446,0),IF('CLINs &amp; Ceiling Rates'!$D$255="OPS",'Labor Loading Matrix'!Z446,0),IF('CLINs &amp; Ceiling Rates'!$D$256="OPS",'Labor Loading Matrix'!AA446,0))</f>
        <v>1440</v>
      </c>
      <c r="F446" s="175">
        <f>SUM(IF('CLINs &amp; Ceiling Rates'!$D$237="F&amp;E",'Labor Loading Matrix'!H446,0),IF('CLINs &amp; Ceiling Rates'!$D$238="F&amp;E",'Labor Loading Matrix'!I446,0),IF('CLINs &amp; Ceiling Rates'!$D$239="F&amp;E",'Labor Loading Matrix'!J446,0),IF('CLINs &amp; Ceiling Rates'!$D$240="F&amp;E",'Labor Loading Matrix'!K446,0),IF('CLINs &amp; Ceiling Rates'!$D$241="F&amp;E",'Labor Loading Matrix'!L446,0),IF('CLINs &amp; Ceiling Rates'!$D$242="F&amp;E",'Labor Loading Matrix'!M446,0),IF('CLINs &amp; Ceiling Rates'!$D$243="F&amp;E",'Labor Loading Matrix'!N446,0),IF('CLINs &amp; Ceiling Rates'!$D$244="F&amp;E",'Labor Loading Matrix'!O446,0),IF('CLINs &amp; Ceiling Rates'!$D$245="F&amp;E",'Labor Loading Matrix'!P446,0),IF('CLINs &amp; Ceiling Rates'!$D$246="F&amp;E",'Labor Loading Matrix'!Q446,0),IF('CLINs &amp; Ceiling Rates'!$D$247="F&amp;E",'Labor Loading Matrix'!R446,0),IF('CLINs &amp; Ceiling Rates'!$D$248="F&amp;E",'Labor Loading Matrix'!S446,0),IF('CLINs &amp; Ceiling Rates'!$D$249="F&amp;E",'Labor Loading Matrix'!T446,0),IF('CLINs &amp; Ceiling Rates'!$D$250="F&amp;E",'Labor Loading Matrix'!U446,0),IF('CLINs &amp; Ceiling Rates'!$D$251="F&amp;E",'Labor Loading Matrix'!V446,0),IF('CLINs &amp; Ceiling Rates'!$D$252="F&amp;E",'Labor Loading Matrix'!W446,0),IF('CLINs &amp; Ceiling Rates'!$D$253="F&amp;E",'Labor Loading Matrix'!X446,0),IF('CLINs &amp; Ceiling Rates'!$D$254="F&amp;E",'Labor Loading Matrix'!Y446,0),IF('CLINs &amp; Ceiling Rates'!$D$255="F&amp;E",'Labor Loading Matrix'!Z446,0),IF('CLINs &amp; Ceiling Rates'!$D$256="F&amp;E",'Labor Loading Matrix'!AA446,0))</f>
        <v>480</v>
      </c>
      <c r="G446" s="175">
        <f>SUM(IF('CLINs &amp; Ceiling Rates'!$D$237="R&amp;D",'Labor Loading Matrix'!H446,0),IF('CLINs &amp; Ceiling Rates'!$D$238="R&amp;D",'Labor Loading Matrix'!I446,0),IF('CLINs &amp; Ceiling Rates'!$D$239="R&amp;D",'Labor Loading Matrix'!J446,0),IF('CLINs &amp; Ceiling Rates'!$D$240="R&amp;D",'Labor Loading Matrix'!K446,0),IF('CLINs &amp; Ceiling Rates'!$D$241="R&amp;D",'Labor Loading Matrix'!L446,0),IF('CLINs &amp; Ceiling Rates'!$D$242="R&amp;D",'Labor Loading Matrix'!M446,0),IF('CLINs &amp; Ceiling Rates'!$D$243="R&amp;D",'Labor Loading Matrix'!N446,0),IF('CLINs &amp; Ceiling Rates'!$D$244="R&amp;D",'Labor Loading Matrix'!O446,0),IF('CLINs &amp; Ceiling Rates'!$D$245="R&amp;D",'Labor Loading Matrix'!P446,0),IF('CLINs &amp; Ceiling Rates'!$D$246="R&amp;D",'Labor Loading Matrix'!Q446,0),IF('CLINs &amp; Ceiling Rates'!$D$247="R&amp;D",'Labor Loading Matrix'!R446,0),IF('CLINs &amp; Ceiling Rates'!$D$248="R&amp;D",'Labor Loading Matrix'!S446,0),IF('CLINs &amp; Ceiling Rates'!$D$249="R&amp;D",'Labor Loading Matrix'!T446,0),IF('CLINs &amp; Ceiling Rates'!$D$250="R&amp;D",'Labor Loading Matrix'!U446,0),IF('CLINs &amp; Ceiling Rates'!$D$251="R&amp;D",'Labor Loading Matrix'!V446,0),IF('CLINs &amp; Ceiling Rates'!$D$252="R&amp;D",'Labor Loading Matrix'!W446,0),IF('CLINs &amp; Ceiling Rates'!$D$253="R&amp;D",'Labor Loading Matrix'!X446,0),IF('CLINs &amp; Ceiling Rates'!$D$254="R&amp;D",'Labor Loading Matrix'!Y446,0),IF('CLINs &amp; Ceiling Rates'!$D$255="R&amp;D",'Labor Loading Matrix'!Z446,0),IF('CLINs &amp; Ceiling Rates'!$D$256="R&amp;D",'Labor Loading Matrix'!AA446,0))</f>
        <v>0</v>
      </c>
      <c r="H446" s="136"/>
      <c r="I446" s="136"/>
      <c r="J446" s="136">
        <v>1440</v>
      </c>
      <c r="K446" s="136">
        <v>480</v>
      </c>
      <c r="L446" s="136"/>
      <c r="M446" s="136"/>
      <c r="N446" s="84"/>
      <c r="O446" s="84"/>
      <c r="P446" s="84"/>
      <c r="Q446" s="84"/>
      <c r="R446" s="133"/>
      <c r="S446" s="133"/>
      <c r="T446" s="133"/>
      <c r="U446" s="133"/>
      <c r="V446" s="133"/>
      <c r="W446" s="133"/>
      <c r="X446" s="133"/>
      <c r="Y446" s="133"/>
      <c r="Z446" s="133"/>
      <c r="AA446" s="133"/>
    </row>
    <row r="447" spans="1:27" s="73" customFormat="1" ht="18" hidden="1" customHeight="1" x14ac:dyDescent="0.25">
      <c r="A447" s="173">
        <f>'CLINs &amp; Ceiling Rates'!B20</f>
        <v>0</v>
      </c>
      <c r="B447" s="173">
        <f>'CLINs &amp; Ceiling Rates'!C20</f>
        <v>0</v>
      </c>
      <c r="C447" s="177" t="str">
        <f>'CLINs &amp; Ceiling Rates'!I20</f>
        <v/>
      </c>
      <c r="D447" s="211">
        <f>IF('CLINs &amp; Ceiling Rates'!D403="",SUM('Labor Loading Matrix'!H447:AA447),SUM(E447:G447))</f>
        <v>0</v>
      </c>
      <c r="E447" s="175">
        <f>SUM(IF('CLINs &amp; Ceiling Rates'!$D$237="OPS",'Labor Loading Matrix'!H447,0),IF('CLINs &amp; Ceiling Rates'!$D$238="OPS",'Labor Loading Matrix'!I447,0),IF('CLINs &amp; Ceiling Rates'!$D$239="OPS",'Labor Loading Matrix'!J447,0),IF('CLINs &amp; Ceiling Rates'!$D$240="OPS",'Labor Loading Matrix'!K447,0),IF('CLINs &amp; Ceiling Rates'!$D$241="OPS",'Labor Loading Matrix'!L447,0),IF('CLINs &amp; Ceiling Rates'!$D$242="OPS",'Labor Loading Matrix'!M447,0),IF('CLINs &amp; Ceiling Rates'!$D$243="OPS",'Labor Loading Matrix'!N447,0),IF('CLINs &amp; Ceiling Rates'!$D$244="OPS",'Labor Loading Matrix'!O447,0),IF('CLINs &amp; Ceiling Rates'!$D$245="OPS",'Labor Loading Matrix'!P447,0),IF('CLINs &amp; Ceiling Rates'!$D$246="OPS",'Labor Loading Matrix'!Q447,0),IF('CLINs &amp; Ceiling Rates'!$D$247="OPS",'Labor Loading Matrix'!R447,0),IF('CLINs &amp; Ceiling Rates'!$D$248="OPS",'Labor Loading Matrix'!S447,0),IF('CLINs &amp; Ceiling Rates'!$D$249="OPS",'Labor Loading Matrix'!T447,0),IF('CLINs &amp; Ceiling Rates'!$D$250="OPS",'Labor Loading Matrix'!U447,0),IF('CLINs &amp; Ceiling Rates'!$D$251="OPS",'Labor Loading Matrix'!V447,0),IF('CLINs &amp; Ceiling Rates'!$D$252="OPS",'Labor Loading Matrix'!W447,0),IF('CLINs &amp; Ceiling Rates'!$D$253="OPS",'Labor Loading Matrix'!X447,0),IF('CLINs &amp; Ceiling Rates'!$D$254="OPS",'Labor Loading Matrix'!Y447,0),IF('CLINs &amp; Ceiling Rates'!$D$255="OPS",'Labor Loading Matrix'!Z447,0),IF('CLINs &amp; Ceiling Rates'!$D$256="OPS",'Labor Loading Matrix'!AA447,0))</f>
        <v>0</v>
      </c>
      <c r="F447" s="175">
        <f>SUM(IF('CLINs &amp; Ceiling Rates'!$D$237="F&amp;E",'Labor Loading Matrix'!H447,0),IF('CLINs &amp; Ceiling Rates'!$D$238="F&amp;E",'Labor Loading Matrix'!I447,0),IF('CLINs &amp; Ceiling Rates'!$D$239="F&amp;E",'Labor Loading Matrix'!J447,0),IF('CLINs &amp; Ceiling Rates'!$D$240="F&amp;E",'Labor Loading Matrix'!K447,0),IF('CLINs &amp; Ceiling Rates'!$D$241="F&amp;E",'Labor Loading Matrix'!L447,0),IF('CLINs &amp; Ceiling Rates'!$D$242="F&amp;E",'Labor Loading Matrix'!M447,0),IF('CLINs &amp; Ceiling Rates'!$D$243="F&amp;E",'Labor Loading Matrix'!N447,0),IF('CLINs &amp; Ceiling Rates'!$D$244="F&amp;E",'Labor Loading Matrix'!O447,0),IF('CLINs &amp; Ceiling Rates'!$D$245="F&amp;E",'Labor Loading Matrix'!P447,0),IF('CLINs &amp; Ceiling Rates'!$D$246="F&amp;E",'Labor Loading Matrix'!Q447,0),IF('CLINs &amp; Ceiling Rates'!$D$247="F&amp;E",'Labor Loading Matrix'!R447,0),IF('CLINs &amp; Ceiling Rates'!$D$248="F&amp;E",'Labor Loading Matrix'!S447,0),IF('CLINs &amp; Ceiling Rates'!$D$249="F&amp;E",'Labor Loading Matrix'!T447,0),IF('CLINs &amp; Ceiling Rates'!$D$250="F&amp;E",'Labor Loading Matrix'!U447,0),IF('CLINs &amp; Ceiling Rates'!$D$251="F&amp;E",'Labor Loading Matrix'!V447,0),IF('CLINs &amp; Ceiling Rates'!$D$252="F&amp;E",'Labor Loading Matrix'!W447,0),IF('CLINs &amp; Ceiling Rates'!$D$253="F&amp;E",'Labor Loading Matrix'!X447,0),IF('CLINs &amp; Ceiling Rates'!$D$254="F&amp;E",'Labor Loading Matrix'!Y447,0),IF('CLINs &amp; Ceiling Rates'!$D$255="F&amp;E",'Labor Loading Matrix'!Z447,0),IF('CLINs &amp; Ceiling Rates'!$D$256="F&amp;E",'Labor Loading Matrix'!AA447,0))</f>
        <v>0</v>
      </c>
      <c r="G447" s="175">
        <f>SUM(IF('CLINs &amp; Ceiling Rates'!$D$237="R&amp;D",'Labor Loading Matrix'!H447,0),IF('CLINs &amp; Ceiling Rates'!$D$238="R&amp;D",'Labor Loading Matrix'!I447,0),IF('CLINs &amp; Ceiling Rates'!$D$239="R&amp;D",'Labor Loading Matrix'!J447,0),IF('CLINs &amp; Ceiling Rates'!$D$240="R&amp;D",'Labor Loading Matrix'!K447,0),IF('CLINs &amp; Ceiling Rates'!$D$241="R&amp;D",'Labor Loading Matrix'!L447,0),IF('CLINs &amp; Ceiling Rates'!$D$242="R&amp;D",'Labor Loading Matrix'!M447,0),IF('CLINs &amp; Ceiling Rates'!$D$243="R&amp;D",'Labor Loading Matrix'!N447,0),IF('CLINs &amp; Ceiling Rates'!$D$244="R&amp;D",'Labor Loading Matrix'!O447,0),IF('CLINs &amp; Ceiling Rates'!$D$245="R&amp;D",'Labor Loading Matrix'!P447,0),IF('CLINs &amp; Ceiling Rates'!$D$246="R&amp;D",'Labor Loading Matrix'!Q447,0),IF('CLINs &amp; Ceiling Rates'!$D$247="R&amp;D",'Labor Loading Matrix'!R447,0),IF('CLINs &amp; Ceiling Rates'!$D$248="R&amp;D",'Labor Loading Matrix'!S447,0),IF('CLINs &amp; Ceiling Rates'!$D$249="R&amp;D",'Labor Loading Matrix'!T447,0),IF('CLINs &amp; Ceiling Rates'!$D$250="R&amp;D",'Labor Loading Matrix'!U447,0),IF('CLINs &amp; Ceiling Rates'!$D$251="R&amp;D",'Labor Loading Matrix'!V447,0),IF('CLINs &amp; Ceiling Rates'!$D$252="R&amp;D",'Labor Loading Matrix'!W447,0),IF('CLINs &amp; Ceiling Rates'!$D$253="R&amp;D",'Labor Loading Matrix'!X447,0),IF('CLINs &amp; Ceiling Rates'!$D$254="R&amp;D",'Labor Loading Matrix'!Y447,0),IF('CLINs &amp; Ceiling Rates'!$D$255="R&amp;D",'Labor Loading Matrix'!Z447,0),IF('CLINs &amp; Ceiling Rates'!$D$256="R&amp;D",'Labor Loading Matrix'!AA447,0))</f>
        <v>0</v>
      </c>
      <c r="H447" s="136"/>
      <c r="I447" s="136"/>
      <c r="J447" s="136"/>
      <c r="K447" s="136"/>
      <c r="L447" s="136"/>
      <c r="M447" s="136"/>
      <c r="N447" s="84"/>
      <c r="O447" s="84"/>
      <c r="P447" s="84"/>
      <c r="Q447" s="84"/>
      <c r="R447" s="133"/>
      <c r="S447" s="133"/>
      <c r="T447" s="133"/>
      <c r="U447" s="133"/>
      <c r="V447" s="133"/>
      <c r="W447" s="133"/>
      <c r="X447" s="133"/>
      <c r="Y447" s="133"/>
      <c r="Z447" s="133"/>
      <c r="AA447" s="133"/>
    </row>
    <row r="448" spans="1:27" s="73" customFormat="1" ht="18" hidden="1" customHeight="1" x14ac:dyDescent="0.25">
      <c r="A448" s="173">
        <f>'CLINs &amp; Ceiling Rates'!B21</f>
        <v>0</v>
      </c>
      <c r="B448" s="173">
        <f>'CLINs &amp; Ceiling Rates'!C21</f>
        <v>0</v>
      </c>
      <c r="C448" s="177" t="str">
        <f>'CLINs &amp; Ceiling Rates'!I21</f>
        <v/>
      </c>
      <c r="D448" s="211">
        <f>IF('CLINs &amp; Ceiling Rates'!D404="",SUM('Labor Loading Matrix'!H448:AA448),SUM(E448:G448))</f>
        <v>0</v>
      </c>
      <c r="E448" s="175">
        <f>SUM(IF('CLINs &amp; Ceiling Rates'!$D$237="OPS",'Labor Loading Matrix'!H448,0),IF('CLINs &amp; Ceiling Rates'!$D$238="OPS",'Labor Loading Matrix'!I448,0),IF('CLINs &amp; Ceiling Rates'!$D$239="OPS",'Labor Loading Matrix'!J448,0),IF('CLINs &amp; Ceiling Rates'!$D$240="OPS",'Labor Loading Matrix'!K448,0),IF('CLINs &amp; Ceiling Rates'!$D$241="OPS",'Labor Loading Matrix'!L448,0),IF('CLINs &amp; Ceiling Rates'!$D$242="OPS",'Labor Loading Matrix'!M448,0),IF('CLINs &amp; Ceiling Rates'!$D$243="OPS",'Labor Loading Matrix'!N448,0),IF('CLINs &amp; Ceiling Rates'!$D$244="OPS",'Labor Loading Matrix'!O448,0),IF('CLINs &amp; Ceiling Rates'!$D$245="OPS",'Labor Loading Matrix'!P448,0),IF('CLINs &amp; Ceiling Rates'!$D$246="OPS",'Labor Loading Matrix'!Q448,0),IF('CLINs &amp; Ceiling Rates'!$D$247="OPS",'Labor Loading Matrix'!R448,0),IF('CLINs &amp; Ceiling Rates'!$D$248="OPS",'Labor Loading Matrix'!S448,0),IF('CLINs &amp; Ceiling Rates'!$D$249="OPS",'Labor Loading Matrix'!T448,0),IF('CLINs &amp; Ceiling Rates'!$D$250="OPS",'Labor Loading Matrix'!U448,0),IF('CLINs &amp; Ceiling Rates'!$D$251="OPS",'Labor Loading Matrix'!V448,0),IF('CLINs &amp; Ceiling Rates'!$D$252="OPS",'Labor Loading Matrix'!W448,0),IF('CLINs &amp; Ceiling Rates'!$D$253="OPS",'Labor Loading Matrix'!X448,0),IF('CLINs &amp; Ceiling Rates'!$D$254="OPS",'Labor Loading Matrix'!Y448,0),IF('CLINs &amp; Ceiling Rates'!$D$255="OPS",'Labor Loading Matrix'!Z448,0),IF('CLINs &amp; Ceiling Rates'!$D$256="OPS",'Labor Loading Matrix'!AA448,0))</f>
        <v>0</v>
      </c>
      <c r="F448" s="175">
        <f>SUM(IF('CLINs &amp; Ceiling Rates'!$D$237="F&amp;E",'Labor Loading Matrix'!H448,0),IF('CLINs &amp; Ceiling Rates'!$D$238="F&amp;E",'Labor Loading Matrix'!I448,0),IF('CLINs &amp; Ceiling Rates'!$D$239="F&amp;E",'Labor Loading Matrix'!J448,0),IF('CLINs &amp; Ceiling Rates'!$D$240="F&amp;E",'Labor Loading Matrix'!K448,0),IF('CLINs &amp; Ceiling Rates'!$D$241="F&amp;E",'Labor Loading Matrix'!L448,0),IF('CLINs &amp; Ceiling Rates'!$D$242="F&amp;E",'Labor Loading Matrix'!M448,0),IF('CLINs &amp; Ceiling Rates'!$D$243="F&amp;E",'Labor Loading Matrix'!N448,0),IF('CLINs &amp; Ceiling Rates'!$D$244="F&amp;E",'Labor Loading Matrix'!O448,0),IF('CLINs &amp; Ceiling Rates'!$D$245="F&amp;E",'Labor Loading Matrix'!P448,0),IF('CLINs &amp; Ceiling Rates'!$D$246="F&amp;E",'Labor Loading Matrix'!Q448,0),IF('CLINs &amp; Ceiling Rates'!$D$247="F&amp;E",'Labor Loading Matrix'!R448,0),IF('CLINs &amp; Ceiling Rates'!$D$248="F&amp;E",'Labor Loading Matrix'!S448,0),IF('CLINs &amp; Ceiling Rates'!$D$249="F&amp;E",'Labor Loading Matrix'!T448,0),IF('CLINs &amp; Ceiling Rates'!$D$250="F&amp;E",'Labor Loading Matrix'!U448,0),IF('CLINs &amp; Ceiling Rates'!$D$251="F&amp;E",'Labor Loading Matrix'!V448,0),IF('CLINs &amp; Ceiling Rates'!$D$252="F&amp;E",'Labor Loading Matrix'!W448,0),IF('CLINs &amp; Ceiling Rates'!$D$253="F&amp;E",'Labor Loading Matrix'!X448,0),IF('CLINs &amp; Ceiling Rates'!$D$254="F&amp;E",'Labor Loading Matrix'!Y448,0),IF('CLINs &amp; Ceiling Rates'!$D$255="F&amp;E",'Labor Loading Matrix'!Z448,0),IF('CLINs &amp; Ceiling Rates'!$D$256="F&amp;E",'Labor Loading Matrix'!AA448,0))</f>
        <v>0</v>
      </c>
      <c r="G448" s="175">
        <f>SUM(IF('CLINs &amp; Ceiling Rates'!$D$237="R&amp;D",'Labor Loading Matrix'!H448,0),IF('CLINs &amp; Ceiling Rates'!$D$238="R&amp;D",'Labor Loading Matrix'!I448,0),IF('CLINs &amp; Ceiling Rates'!$D$239="R&amp;D",'Labor Loading Matrix'!J448,0),IF('CLINs &amp; Ceiling Rates'!$D$240="R&amp;D",'Labor Loading Matrix'!K448,0),IF('CLINs &amp; Ceiling Rates'!$D$241="R&amp;D",'Labor Loading Matrix'!L448,0),IF('CLINs &amp; Ceiling Rates'!$D$242="R&amp;D",'Labor Loading Matrix'!M448,0),IF('CLINs &amp; Ceiling Rates'!$D$243="R&amp;D",'Labor Loading Matrix'!N448,0),IF('CLINs &amp; Ceiling Rates'!$D$244="R&amp;D",'Labor Loading Matrix'!O448,0),IF('CLINs &amp; Ceiling Rates'!$D$245="R&amp;D",'Labor Loading Matrix'!P448,0),IF('CLINs &amp; Ceiling Rates'!$D$246="R&amp;D",'Labor Loading Matrix'!Q448,0),IF('CLINs &amp; Ceiling Rates'!$D$247="R&amp;D",'Labor Loading Matrix'!R448,0),IF('CLINs &amp; Ceiling Rates'!$D$248="R&amp;D",'Labor Loading Matrix'!S448,0),IF('CLINs &amp; Ceiling Rates'!$D$249="R&amp;D",'Labor Loading Matrix'!T448,0),IF('CLINs &amp; Ceiling Rates'!$D$250="R&amp;D",'Labor Loading Matrix'!U448,0),IF('CLINs &amp; Ceiling Rates'!$D$251="R&amp;D",'Labor Loading Matrix'!V448,0),IF('CLINs &amp; Ceiling Rates'!$D$252="R&amp;D",'Labor Loading Matrix'!W448,0),IF('CLINs &amp; Ceiling Rates'!$D$253="R&amp;D",'Labor Loading Matrix'!X448,0),IF('CLINs &amp; Ceiling Rates'!$D$254="R&amp;D",'Labor Loading Matrix'!Y448,0),IF('CLINs &amp; Ceiling Rates'!$D$255="R&amp;D",'Labor Loading Matrix'!Z448,0),IF('CLINs &amp; Ceiling Rates'!$D$256="R&amp;D",'Labor Loading Matrix'!AA448,0))</f>
        <v>0</v>
      </c>
      <c r="H448" s="136"/>
      <c r="I448" s="136"/>
      <c r="J448" s="136"/>
      <c r="K448" s="136"/>
      <c r="L448" s="136"/>
      <c r="M448" s="136"/>
      <c r="N448" s="84"/>
      <c r="O448" s="84"/>
      <c r="P448" s="84"/>
      <c r="Q448" s="84"/>
      <c r="R448" s="133"/>
      <c r="S448" s="133"/>
      <c r="T448" s="133"/>
      <c r="U448" s="133"/>
      <c r="V448" s="133"/>
      <c r="W448" s="133"/>
      <c r="X448" s="133"/>
      <c r="Y448" s="133"/>
      <c r="Z448" s="133"/>
      <c r="AA448" s="133"/>
    </row>
    <row r="449" spans="1:27" s="73" customFormat="1" ht="18" hidden="1" customHeight="1" x14ac:dyDescent="0.25">
      <c r="A449" s="173">
        <f>'CLINs &amp; Ceiling Rates'!B22</f>
        <v>0</v>
      </c>
      <c r="B449" s="173">
        <f>'CLINs &amp; Ceiling Rates'!C22</f>
        <v>0</v>
      </c>
      <c r="C449" s="177" t="str">
        <f>'CLINs &amp; Ceiling Rates'!I22</f>
        <v/>
      </c>
      <c r="D449" s="211">
        <f>IF('CLINs &amp; Ceiling Rates'!D405="",SUM('Labor Loading Matrix'!H449:AA449),SUM(E449:G449))</f>
        <v>0</v>
      </c>
      <c r="E449" s="175">
        <f>SUM(IF('CLINs &amp; Ceiling Rates'!$D$237="OPS",'Labor Loading Matrix'!H449,0),IF('CLINs &amp; Ceiling Rates'!$D$238="OPS",'Labor Loading Matrix'!I449,0),IF('CLINs &amp; Ceiling Rates'!$D$239="OPS",'Labor Loading Matrix'!J449,0),IF('CLINs &amp; Ceiling Rates'!$D$240="OPS",'Labor Loading Matrix'!K449,0),IF('CLINs &amp; Ceiling Rates'!$D$241="OPS",'Labor Loading Matrix'!L449,0),IF('CLINs &amp; Ceiling Rates'!$D$242="OPS",'Labor Loading Matrix'!M449,0),IF('CLINs &amp; Ceiling Rates'!$D$243="OPS",'Labor Loading Matrix'!N449,0),IF('CLINs &amp; Ceiling Rates'!$D$244="OPS",'Labor Loading Matrix'!O449,0),IF('CLINs &amp; Ceiling Rates'!$D$245="OPS",'Labor Loading Matrix'!P449,0),IF('CLINs &amp; Ceiling Rates'!$D$246="OPS",'Labor Loading Matrix'!Q449,0),IF('CLINs &amp; Ceiling Rates'!$D$247="OPS",'Labor Loading Matrix'!R449,0),IF('CLINs &amp; Ceiling Rates'!$D$248="OPS",'Labor Loading Matrix'!S449,0),IF('CLINs &amp; Ceiling Rates'!$D$249="OPS",'Labor Loading Matrix'!T449,0),IF('CLINs &amp; Ceiling Rates'!$D$250="OPS",'Labor Loading Matrix'!U449,0),IF('CLINs &amp; Ceiling Rates'!$D$251="OPS",'Labor Loading Matrix'!V449,0),IF('CLINs &amp; Ceiling Rates'!$D$252="OPS",'Labor Loading Matrix'!W449,0),IF('CLINs &amp; Ceiling Rates'!$D$253="OPS",'Labor Loading Matrix'!X449,0),IF('CLINs &amp; Ceiling Rates'!$D$254="OPS",'Labor Loading Matrix'!Y449,0),IF('CLINs &amp; Ceiling Rates'!$D$255="OPS",'Labor Loading Matrix'!Z449,0),IF('CLINs &amp; Ceiling Rates'!$D$256="OPS",'Labor Loading Matrix'!AA449,0))</f>
        <v>0</v>
      </c>
      <c r="F449" s="175">
        <f>SUM(IF('CLINs &amp; Ceiling Rates'!$D$237="F&amp;E",'Labor Loading Matrix'!H449,0),IF('CLINs &amp; Ceiling Rates'!$D$238="F&amp;E",'Labor Loading Matrix'!I449,0),IF('CLINs &amp; Ceiling Rates'!$D$239="F&amp;E",'Labor Loading Matrix'!J449,0),IF('CLINs &amp; Ceiling Rates'!$D$240="F&amp;E",'Labor Loading Matrix'!K449,0),IF('CLINs &amp; Ceiling Rates'!$D$241="F&amp;E",'Labor Loading Matrix'!L449,0),IF('CLINs &amp; Ceiling Rates'!$D$242="F&amp;E",'Labor Loading Matrix'!M449,0),IF('CLINs &amp; Ceiling Rates'!$D$243="F&amp;E",'Labor Loading Matrix'!N449,0),IF('CLINs &amp; Ceiling Rates'!$D$244="F&amp;E",'Labor Loading Matrix'!O449,0),IF('CLINs &amp; Ceiling Rates'!$D$245="F&amp;E",'Labor Loading Matrix'!P449,0),IF('CLINs &amp; Ceiling Rates'!$D$246="F&amp;E",'Labor Loading Matrix'!Q449,0),IF('CLINs &amp; Ceiling Rates'!$D$247="F&amp;E",'Labor Loading Matrix'!R449,0),IF('CLINs &amp; Ceiling Rates'!$D$248="F&amp;E",'Labor Loading Matrix'!S449,0),IF('CLINs &amp; Ceiling Rates'!$D$249="F&amp;E",'Labor Loading Matrix'!T449,0),IF('CLINs &amp; Ceiling Rates'!$D$250="F&amp;E",'Labor Loading Matrix'!U449,0),IF('CLINs &amp; Ceiling Rates'!$D$251="F&amp;E",'Labor Loading Matrix'!V449,0),IF('CLINs &amp; Ceiling Rates'!$D$252="F&amp;E",'Labor Loading Matrix'!W449,0),IF('CLINs &amp; Ceiling Rates'!$D$253="F&amp;E",'Labor Loading Matrix'!X449,0),IF('CLINs &amp; Ceiling Rates'!$D$254="F&amp;E",'Labor Loading Matrix'!Y449,0),IF('CLINs &amp; Ceiling Rates'!$D$255="F&amp;E",'Labor Loading Matrix'!Z449,0),IF('CLINs &amp; Ceiling Rates'!$D$256="F&amp;E",'Labor Loading Matrix'!AA449,0))</f>
        <v>0</v>
      </c>
      <c r="G449" s="175">
        <f>SUM(IF('CLINs &amp; Ceiling Rates'!$D$237="R&amp;D",'Labor Loading Matrix'!H449,0),IF('CLINs &amp; Ceiling Rates'!$D$238="R&amp;D",'Labor Loading Matrix'!I449,0),IF('CLINs &amp; Ceiling Rates'!$D$239="R&amp;D",'Labor Loading Matrix'!J449,0),IF('CLINs &amp; Ceiling Rates'!$D$240="R&amp;D",'Labor Loading Matrix'!K449,0),IF('CLINs &amp; Ceiling Rates'!$D$241="R&amp;D",'Labor Loading Matrix'!L449,0),IF('CLINs &amp; Ceiling Rates'!$D$242="R&amp;D",'Labor Loading Matrix'!M449,0),IF('CLINs &amp; Ceiling Rates'!$D$243="R&amp;D",'Labor Loading Matrix'!N449,0),IF('CLINs &amp; Ceiling Rates'!$D$244="R&amp;D",'Labor Loading Matrix'!O449,0),IF('CLINs &amp; Ceiling Rates'!$D$245="R&amp;D",'Labor Loading Matrix'!P449,0),IF('CLINs &amp; Ceiling Rates'!$D$246="R&amp;D",'Labor Loading Matrix'!Q449,0),IF('CLINs &amp; Ceiling Rates'!$D$247="R&amp;D",'Labor Loading Matrix'!R449,0),IF('CLINs &amp; Ceiling Rates'!$D$248="R&amp;D",'Labor Loading Matrix'!S449,0),IF('CLINs &amp; Ceiling Rates'!$D$249="R&amp;D",'Labor Loading Matrix'!T449,0),IF('CLINs &amp; Ceiling Rates'!$D$250="R&amp;D",'Labor Loading Matrix'!U449,0),IF('CLINs &amp; Ceiling Rates'!$D$251="R&amp;D",'Labor Loading Matrix'!V449,0),IF('CLINs &amp; Ceiling Rates'!$D$252="R&amp;D",'Labor Loading Matrix'!W449,0),IF('CLINs &amp; Ceiling Rates'!$D$253="R&amp;D",'Labor Loading Matrix'!X449,0),IF('CLINs &amp; Ceiling Rates'!$D$254="R&amp;D",'Labor Loading Matrix'!Y449,0),IF('CLINs &amp; Ceiling Rates'!$D$255="R&amp;D",'Labor Loading Matrix'!Z449,0),IF('CLINs &amp; Ceiling Rates'!$D$256="R&amp;D",'Labor Loading Matrix'!AA449,0))</f>
        <v>0</v>
      </c>
      <c r="H449" s="136"/>
      <c r="I449" s="136"/>
      <c r="J449" s="136"/>
      <c r="K449" s="136"/>
      <c r="L449" s="136"/>
      <c r="M449" s="136"/>
      <c r="N449" s="84"/>
      <c r="O449" s="84"/>
      <c r="P449" s="84"/>
      <c r="Q449" s="84"/>
      <c r="R449" s="133"/>
      <c r="S449" s="133"/>
      <c r="T449" s="133"/>
      <c r="U449" s="133"/>
      <c r="V449" s="133"/>
      <c r="W449" s="133"/>
      <c r="X449" s="133"/>
      <c r="Y449" s="133"/>
      <c r="Z449" s="133"/>
      <c r="AA449" s="133"/>
    </row>
    <row r="450" spans="1:27" s="73" customFormat="1" ht="18" hidden="1" customHeight="1" x14ac:dyDescent="0.25">
      <c r="A450" s="173">
        <f>'CLINs &amp; Ceiling Rates'!B23</f>
        <v>0</v>
      </c>
      <c r="B450" s="173">
        <f>'CLINs &amp; Ceiling Rates'!C23</f>
        <v>0</v>
      </c>
      <c r="C450" s="177" t="str">
        <f>'CLINs &amp; Ceiling Rates'!I23</f>
        <v/>
      </c>
      <c r="D450" s="211">
        <f>IF('CLINs &amp; Ceiling Rates'!D406="",SUM('Labor Loading Matrix'!H450:AA450),SUM(E450:G450))</f>
        <v>0</v>
      </c>
      <c r="E450" s="175">
        <f>SUM(IF('CLINs &amp; Ceiling Rates'!$D$237="OPS",'Labor Loading Matrix'!H450,0),IF('CLINs &amp; Ceiling Rates'!$D$238="OPS",'Labor Loading Matrix'!I450,0),IF('CLINs &amp; Ceiling Rates'!$D$239="OPS",'Labor Loading Matrix'!J450,0),IF('CLINs &amp; Ceiling Rates'!$D$240="OPS",'Labor Loading Matrix'!K450,0),IF('CLINs &amp; Ceiling Rates'!$D$241="OPS",'Labor Loading Matrix'!L450,0),IF('CLINs &amp; Ceiling Rates'!$D$242="OPS",'Labor Loading Matrix'!M450,0),IF('CLINs &amp; Ceiling Rates'!$D$243="OPS",'Labor Loading Matrix'!N450,0),IF('CLINs &amp; Ceiling Rates'!$D$244="OPS",'Labor Loading Matrix'!O450,0),IF('CLINs &amp; Ceiling Rates'!$D$245="OPS",'Labor Loading Matrix'!P450,0),IF('CLINs &amp; Ceiling Rates'!$D$246="OPS",'Labor Loading Matrix'!Q450,0),IF('CLINs &amp; Ceiling Rates'!$D$247="OPS",'Labor Loading Matrix'!R450,0),IF('CLINs &amp; Ceiling Rates'!$D$248="OPS",'Labor Loading Matrix'!S450,0),IF('CLINs &amp; Ceiling Rates'!$D$249="OPS",'Labor Loading Matrix'!T450,0),IF('CLINs &amp; Ceiling Rates'!$D$250="OPS",'Labor Loading Matrix'!U450,0),IF('CLINs &amp; Ceiling Rates'!$D$251="OPS",'Labor Loading Matrix'!V450,0),IF('CLINs &amp; Ceiling Rates'!$D$252="OPS",'Labor Loading Matrix'!W450,0),IF('CLINs &amp; Ceiling Rates'!$D$253="OPS",'Labor Loading Matrix'!X450,0),IF('CLINs &amp; Ceiling Rates'!$D$254="OPS",'Labor Loading Matrix'!Y450,0),IF('CLINs &amp; Ceiling Rates'!$D$255="OPS",'Labor Loading Matrix'!Z450,0),IF('CLINs &amp; Ceiling Rates'!$D$256="OPS",'Labor Loading Matrix'!AA450,0))</f>
        <v>0</v>
      </c>
      <c r="F450" s="175">
        <f>SUM(IF('CLINs &amp; Ceiling Rates'!$D$237="F&amp;E",'Labor Loading Matrix'!H450,0),IF('CLINs &amp; Ceiling Rates'!$D$238="F&amp;E",'Labor Loading Matrix'!I450,0),IF('CLINs &amp; Ceiling Rates'!$D$239="F&amp;E",'Labor Loading Matrix'!J450,0),IF('CLINs &amp; Ceiling Rates'!$D$240="F&amp;E",'Labor Loading Matrix'!K450,0),IF('CLINs &amp; Ceiling Rates'!$D$241="F&amp;E",'Labor Loading Matrix'!L450,0),IF('CLINs &amp; Ceiling Rates'!$D$242="F&amp;E",'Labor Loading Matrix'!M450,0),IF('CLINs &amp; Ceiling Rates'!$D$243="F&amp;E",'Labor Loading Matrix'!N450,0),IF('CLINs &amp; Ceiling Rates'!$D$244="F&amp;E",'Labor Loading Matrix'!O450,0),IF('CLINs &amp; Ceiling Rates'!$D$245="F&amp;E",'Labor Loading Matrix'!P450,0),IF('CLINs &amp; Ceiling Rates'!$D$246="F&amp;E",'Labor Loading Matrix'!Q450,0),IF('CLINs &amp; Ceiling Rates'!$D$247="F&amp;E",'Labor Loading Matrix'!R450,0),IF('CLINs &amp; Ceiling Rates'!$D$248="F&amp;E",'Labor Loading Matrix'!S450,0),IF('CLINs &amp; Ceiling Rates'!$D$249="F&amp;E",'Labor Loading Matrix'!T450,0),IF('CLINs &amp; Ceiling Rates'!$D$250="F&amp;E",'Labor Loading Matrix'!U450,0),IF('CLINs &amp; Ceiling Rates'!$D$251="F&amp;E",'Labor Loading Matrix'!V450,0),IF('CLINs &amp; Ceiling Rates'!$D$252="F&amp;E",'Labor Loading Matrix'!W450,0),IF('CLINs &amp; Ceiling Rates'!$D$253="F&amp;E",'Labor Loading Matrix'!X450,0),IF('CLINs &amp; Ceiling Rates'!$D$254="F&amp;E",'Labor Loading Matrix'!Y450,0),IF('CLINs &amp; Ceiling Rates'!$D$255="F&amp;E",'Labor Loading Matrix'!Z450,0),IF('CLINs &amp; Ceiling Rates'!$D$256="F&amp;E",'Labor Loading Matrix'!AA450,0))</f>
        <v>0</v>
      </c>
      <c r="G450" s="175">
        <f>SUM(IF('CLINs &amp; Ceiling Rates'!$D$237="R&amp;D",'Labor Loading Matrix'!H450,0),IF('CLINs &amp; Ceiling Rates'!$D$238="R&amp;D",'Labor Loading Matrix'!I450,0),IF('CLINs &amp; Ceiling Rates'!$D$239="R&amp;D",'Labor Loading Matrix'!J450,0),IF('CLINs &amp; Ceiling Rates'!$D$240="R&amp;D",'Labor Loading Matrix'!K450,0),IF('CLINs &amp; Ceiling Rates'!$D$241="R&amp;D",'Labor Loading Matrix'!L450,0),IF('CLINs &amp; Ceiling Rates'!$D$242="R&amp;D",'Labor Loading Matrix'!M450,0),IF('CLINs &amp; Ceiling Rates'!$D$243="R&amp;D",'Labor Loading Matrix'!N450,0),IF('CLINs &amp; Ceiling Rates'!$D$244="R&amp;D",'Labor Loading Matrix'!O450,0),IF('CLINs &amp; Ceiling Rates'!$D$245="R&amp;D",'Labor Loading Matrix'!P450,0),IF('CLINs &amp; Ceiling Rates'!$D$246="R&amp;D",'Labor Loading Matrix'!Q450,0),IF('CLINs &amp; Ceiling Rates'!$D$247="R&amp;D",'Labor Loading Matrix'!R450,0),IF('CLINs &amp; Ceiling Rates'!$D$248="R&amp;D",'Labor Loading Matrix'!S450,0),IF('CLINs &amp; Ceiling Rates'!$D$249="R&amp;D",'Labor Loading Matrix'!T450,0),IF('CLINs &amp; Ceiling Rates'!$D$250="R&amp;D",'Labor Loading Matrix'!U450,0),IF('CLINs &amp; Ceiling Rates'!$D$251="R&amp;D",'Labor Loading Matrix'!V450,0),IF('CLINs &amp; Ceiling Rates'!$D$252="R&amp;D",'Labor Loading Matrix'!W450,0),IF('CLINs &amp; Ceiling Rates'!$D$253="R&amp;D",'Labor Loading Matrix'!X450,0),IF('CLINs &amp; Ceiling Rates'!$D$254="R&amp;D",'Labor Loading Matrix'!Y450,0),IF('CLINs &amp; Ceiling Rates'!$D$255="R&amp;D",'Labor Loading Matrix'!Z450,0),IF('CLINs &amp; Ceiling Rates'!$D$256="R&amp;D",'Labor Loading Matrix'!AA450,0))</f>
        <v>0</v>
      </c>
      <c r="H450" s="136"/>
      <c r="I450" s="136"/>
      <c r="J450" s="136"/>
      <c r="K450" s="136"/>
      <c r="L450" s="136"/>
      <c r="M450" s="136"/>
      <c r="N450" s="84"/>
      <c r="O450" s="84"/>
      <c r="P450" s="84"/>
      <c r="Q450" s="84"/>
      <c r="R450" s="133"/>
      <c r="S450" s="133"/>
      <c r="T450" s="133"/>
      <c r="U450" s="133"/>
      <c r="V450" s="133"/>
      <c r="W450" s="133"/>
      <c r="X450" s="133"/>
      <c r="Y450" s="133"/>
      <c r="Z450" s="133"/>
      <c r="AA450" s="133"/>
    </row>
    <row r="451" spans="1:27" s="73" customFormat="1" ht="18" hidden="1" customHeight="1" x14ac:dyDescent="0.25">
      <c r="A451" s="173">
        <f>'CLINs &amp; Ceiling Rates'!B24</f>
        <v>0</v>
      </c>
      <c r="B451" s="173">
        <f>'CLINs &amp; Ceiling Rates'!C24</f>
        <v>0</v>
      </c>
      <c r="C451" s="177" t="str">
        <f>'CLINs &amp; Ceiling Rates'!I24</f>
        <v/>
      </c>
      <c r="D451" s="211">
        <f>IF('CLINs &amp; Ceiling Rates'!D407="",SUM('Labor Loading Matrix'!H451:AA451),SUM(E451:G451))</f>
        <v>0</v>
      </c>
      <c r="E451" s="175">
        <f>SUM(IF('CLINs &amp; Ceiling Rates'!$D$237="OPS",'Labor Loading Matrix'!H451,0),IF('CLINs &amp; Ceiling Rates'!$D$238="OPS",'Labor Loading Matrix'!I451,0),IF('CLINs &amp; Ceiling Rates'!$D$239="OPS",'Labor Loading Matrix'!J451,0),IF('CLINs &amp; Ceiling Rates'!$D$240="OPS",'Labor Loading Matrix'!K451,0),IF('CLINs &amp; Ceiling Rates'!$D$241="OPS",'Labor Loading Matrix'!L451,0),IF('CLINs &amp; Ceiling Rates'!$D$242="OPS",'Labor Loading Matrix'!M451,0),IF('CLINs &amp; Ceiling Rates'!$D$243="OPS",'Labor Loading Matrix'!N451,0),IF('CLINs &amp; Ceiling Rates'!$D$244="OPS",'Labor Loading Matrix'!O451,0),IF('CLINs &amp; Ceiling Rates'!$D$245="OPS",'Labor Loading Matrix'!P451,0),IF('CLINs &amp; Ceiling Rates'!$D$246="OPS",'Labor Loading Matrix'!Q451,0),IF('CLINs &amp; Ceiling Rates'!$D$247="OPS",'Labor Loading Matrix'!R451,0),IF('CLINs &amp; Ceiling Rates'!$D$248="OPS",'Labor Loading Matrix'!S451,0),IF('CLINs &amp; Ceiling Rates'!$D$249="OPS",'Labor Loading Matrix'!T451,0),IF('CLINs &amp; Ceiling Rates'!$D$250="OPS",'Labor Loading Matrix'!U451,0),IF('CLINs &amp; Ceiling Rates'!$D$251="OPS",'Labor Loading Matrix'!V451,0),IF('CLINs &amp; Ceiling Rates'!$D$252="OPS",'Labor Loading Matrix'!W451,0),IF('CLINs &amp; Ceiling Rates'!$D$253="OPS",'Labor Loading Matrix'!X451,0),IF('CLINs &amp; Ceiling Rates'!$D$254="OPS",'Labor Loading Matrix'!Y451,0),IF('CLINs &amp; Ceiling Rates'!$D$255="OPS",'Labor Loading Matrix'!Z451,0),IF('CLINs &amp; Ceiling Rates'!$D$256="OPS",'Labor Loading Matrix'!AA451,0))</f>
        <v>0</v>
      </c>
      <c r="F451" s="175">
        <f>SUM(IF('CLINs &amp; Ceiling Rates'!$D$237="F&amp;E",'Labor Loading Matrix'!H451,0),IF('CLINs &amp; Ceiling Rates'!$D$238="F&amp;E",'Labor Loading Matrix'!I451,0),IF('CLINs &amp; Ceiling Rates'!$D$239="F&amp;E",'Labor Loading Matrix'!J451,0),IF('CLINs &amp; Ceiling Rates'!$D$240="F&amp;E",'Labor Loading Matrix'!K451,0),IF('CLINs &amp; Ceiling Rates'!$D$241="F&amp;E",'Labor Loading Matrix'!L451,0),IF('CLINs &amp; Ceiling Rates'!$D$242="F&amp;E",'Labor Loading Matrix'!M451,0),IF('CLINs &amp; Ceiling Rates'!$D$243="F&amp;E",'Labor Loading Matrix'!N451,0),IF('CLINs &amp; Ceiling Rates'!$D$244="F&amp;E",'Labor Loading Matrix'!O451,0),IF('CLINs &amp; Ceiling Rates'!$D$245="F&amp;E",'Labor Loading Matrix'!P451,0),IF('CLINs &amp; Ceiling Rates'!$D$246="F&amp;E",'Labor Loading Matrix'!Q451,0),IF('CLINs &amp; Ceiling Rates'!$D$247="F&amp;E",'Labor Loading Matrix'!R451,0),IF('CLINs &amp; Ceiling Rates'!$D$248="F&amp;E",'Labor Loading Matrix'!S451,0),IF('CLINs &amp; Ceiling Rates'!$D$249="F&amp;E",'Labor Loading Matrix'!T451,0),IF('CLINs &amp; Ceiling Rates'!$D$250="F&amp;E",'Labor Loading Matrix'!U451,0),IF('CLINs &amp; Ceiling Rates'!$D$251="F&amp;E",'Labor Loading Matrix'!V451,0),IF('CLINs &amp; Ceiling Rates'!$D$252="F&amp;E",'Labor Loading Matrix'!W451,0),IF('CLINs &amp; Ceiling Rates'!$D$253="F&amp;E",'Labor Loading Matrix'!X451,0),IF('CLINs &amp; Ceiling Rates'!$D$254="F&amp;E",'Labor Loading Matrix'!Y451,0),IF('CLINs &amp; Ceiling Rates'!$D$255="F&amp;E",'Labor Loading Matrix'!Z451,0),IF('CLINs &amp; Ceiling Rates'!$D$256="F&amp;E",'Labor Loading Matrix'!AA451,0))</f>
        <v>0</v>
      </c>
      <c r="G451" s="175">
        <f>SUM(IF('CLINs &amp; Ceiling Rates'!$D$237="R&amp;D",'Labor Loading Matrix'!H451,0),IF('CLINs &amp; Ceiling Rates'!$D$238="R&amp;D",'Labor Loading Matrix'!I451,0),IF('CLINs &amp; Ceiling Rates'!$D$239="R&amp;D",'Labor Loading Matrix'!J451,0),IF('CLINs &amp; Ceiling Rates'!$D$240="R&amp;D",'Labor Loading Matrix'!K451,0),IF('CLINs &amp; Ceiling Rates'!$D$241="R&amp;D",'Labor Loading Matrix'!L451,0),IF('CLINs &amp; Ceiling Rates'!$D$242="R&amp;D",'Labor Loading Matrix'!M451,0),IF('CLINs &amp; Ceiling Rates'!$D$243="R&amp;D",'Labor Loading Matrix'!N451,0),IF('CLINs &amp; Ceiling Rates'!$D$244="R&amp;D",'Labor Loading Matrix'!O451,0),IF('CLINs &amp; Ceiling Rates'!$D$245="R&amp;D",'Labor Loading Matrix'!P451,0),IF('CLINs &amp; Ceiling Rates'!$D$246="R&amp;D",'Labor Loading Matrix'!Q451,0),IF('CLINs &amp; Ceiling Rates'!$D$247="R&amp;D",'Labor Loading Matrix'!R451,0),IF('CLINs &amp; Ceiling Rates'!$D$248="R&amp;D",'Labor Loading Matrix'!S451,0),IF('CLINs &amp; Ceiling Rates'!$D$249="R&amp;D",'Labor Loading Matrix'!T451,0),IF('CLINs &amp; Ceiling Rates'!$D$250="R&amp;D",'Labor Loading Matrix'!U451,0),IF('CLINs &amp; Ceiling Rates'!$D$251="R&amp;D",'Labor Loading Matrix'!V451,0),IF('CLINs &amp; Ceiling Rates'!$D$252="R&amp;D",'Labor Loading Matrix'!W451,0),IF('CLINs &amp; Ceiling Rates'!$D$253="R&amp;D",'Labor Loading Matrix'!X451,0),IF('CLINs &amp; Ceiling Rates'!$D$254="R&amp;D",'Labor Loading Matrix'!Y451,0),IF('CLINs &amp; Ceiling Rates'!$D$255="R&amp;D",'Labor Loading Matrix'!Z451,0),IF('CLINs &amp; Ceiling Rates'!$D$256="R&amp;D",'Labor Loading Matrix'!AA451,0))</f>
        <v>0</v>
      </c>
      <c r="H451" s="136"/>
      <c r="I451" s="136"/>
      <c r="J451" s="136"/>
      <c r="K451" s="136"/>
      <c r="L451" s="136"/>
      <c r="M451" s="136"/>
      <c r="N451" s="84"/>
      <c r="O451" s="84"/>
      <c r="P451" s="84"/>
      <c r="Q451" s="84"/>
      <c r="R451" s="133"/>
      <c r="S451" s="133"/>
      <c r="T451" s="133"/>
      <c r="U451" s="133"/>
      <c r="V451" s="133"/>
      <c r="W451" s="133"/>
      <c r="X451" s="133"/>
      <c r="Y451" s="133"/>
      <c r="Z451" s="133"/>
      <c r="AA451" s="133"/>
    </row>
    <row r="452" spans="1:27" s="73" customFormat="1" ht="18" hidden="1" customHeight="1" x14ac:dyDescent="0.25">
      <c r="A452" s="173">
        <f>'CLINs &amp; Ceiling Rates'!B25</f>
        <v>0</v>
      </c>
      <c r="B452" s="173">
        <f>'CLINs &amp; Ceiling Rates'!C25</f>
        <v>0</v>
      </c>
      <c r="C452" s="177" t="str">
        <f>'CLINs &amp; Ceiling Rates'!I25</f>
        <v/>
      </c>
      <c r="D452" s="211">
        <f>IF('CLINs &amp; Ceiling Rates'!D408="",SUM('Labor Loading Matrix'!H452:AA452),SUM(E452:G452))</f>
        <v>0</v>
      </c>
      <c r="E452" s="175">
        <f>SUM(IF('CLINs &amp; Ceiling Rates'!$D$237="OPS",'Labor Loading Matrix'!H452,0),IF('CLINs &amp; Ceiling Rates'!$D$238="OPS",'Labor Loading Matrix'!I452,0),IF('CLINs &amp; Ceiling Rates'!$D$239="OPS",'Labor Loading Matrix'!J452,0),IF('CLINs &amp; Ceiling Rates'!$D$240="OPS",'Labor Loading Matrix'!K452,0),IF('CLINs &amp; Ceiling Rates'!$D$241="OPS",'Labor Loading Matrix'!L452,0),IF('CLINs &amp; Ceiling Rates'!$D$242="OPS",'Labor Loading Matrix'!M452,0),IF('CLINs &amp; Ceiling Rates'!$D$243="OPS",'Labor Loading Matrix'!N452,0),IF('CLINs &amp; Ceiling Rates'!$D$244="OPS",'Labor Loading Matrix'!O452,0),IF('CLINs &amp; Ceiling Rates'!$D$245="OPS",'Labor Loading Matrix'!P452,0),IF('CLINs &amp; Ceiling Rates'!$D$246="OPS",'Labor Loading Matrix'!Q452,0),IF('CLINs &amp; Ceiling Rates'!$D$247="OPS",'Labor Loading Matrix'!R452,0),IF('CLINs &amp; Ceiling Rates'!$D$248="OPS",'Labor Loading Matrix'!S452,0),IF('CLINs &amp; Ceiling Rates'!$D$249="OPS",'Labor Loading Matrix'!T452,0),IF('CLINs &amp; Ceiling Rates'!$D$250="OPS",'Labor Loading Matrix'!U452,0),IF('CLINs &amp; Ceiling Rates'!$D$251="OPS",'Labor Loading Matrix'!V452,0),IF('CLINs &amp; Ceiling Rates'!$D$252="OPS",'Labor Loading Matrix'!W452,0),IF('CLINs &amp; Ceiling Rates'!$D$253="OPS",'Labor Loading Matrix'!X452,0),IF('CLINs &amp; Ceiling Rates'!$D$254="OPS",'Labor Loading Matrix'!Y452,0),IF('CLINs &amp; Ceiling Rates'!$D$255="OPS",'Labor Loading Matrix'!Z452,0),IF('CLINs &amp; Ceiling Rates'!$D$256="OPS",'Labor Loading Matrix'!AA452,0))</f>
        <v>0</v>
      </c>
      <c r="F452" s="175">
        <f>SUM(IF('CLINs &amp; Ceiling Rates'!$D$237="F&amp;E",'Labor Loading Matrix'!H452,0),IF('CLINs &amp; Ceiling Rates'!$D$238="F&amp;E",'Labor Loading Matrix'!I452,0),IF('CLINs &amp; Ceiling Rates'!$D$239="F&amp;E",'Labor Loading Matrix'!J452,0),IF('CLINs &amp; Ceiling Rates'!$D$240="F&amp;E",'Labor Loading Matrix'!K452,0),IF('CLINs &amp; Ceiling Rates'!$D$241="F&amp;E",'Labor Loading Matrix'!L452,0),IF('CLINs &amp; Ceiling Rates'!$D$242="F&amp;E",'Labor Loading Matrix'!M452,0),IF('CLINs &amp; Ceiling Rates'!$D$243="F&amp;E",'Labor Loading Matrix'!N452,0),IF('CLINs &amp; Ceiling Rates'!$D$244="F&amp;E",'Labor Loading Matrix'!O452,0),IF('CLINs &amp; Ceiling Rates'!$D$245="F&amp;E",'Labor Loading Matrix'!P452,0),IF('CLINs &amp; Ceiling Rates'!$D$246="F&amp;E",'Labor Loading Matrix'!Q452,0),IF('CLINs &amp; Ceiling Rates'!$D$247="F&amp;E",'Labor Loading Matrix'!R452,0),IF('CLINs &amp; Ceiling Rates'!$D$248="F&amp;E",'Labor Loading Matrix'!S452,0),IF('CLINs &amp; Ceiling Rates'!$D$249="F&amp;E",'Labor Loading Matrix'!T452,0),IF('CLINs &amp; Ceiling Rates'!$D$250="F&amp;E",'Labor Loading Matrix'!U452,0),IF('CLINs &amp; Ceiling Rates'!$D$251="F&amp;E",'Labor Loading Matrix'!V452,0),IF('CLINs &amp; Ceiling Rates'!$D$252="F&amp;E",'Labor Loading Matrix'!W452,0),IF('CLINs &amp; Ceiling Rates'!$D$253="F&amp;E",'Labor Loading Matrix'!X452,0),IF('CLINs &amp; Ceiling Rates'!$D$254="F&amp;E",'Labor Loading Matrix'!Y452,0),IF('CLINs &amp; Ceiling Rates'!$D$255="F&amp;E",'Labor Loading Matrix'!Z452,0),IF('CLINs &amp; Ceiling Rates'!$D$256="F&amp;E",'Labor Loading Matrix'!AA452,0))</f>
        <v>0</v>
      </c>
      <c r="G452" s="175">
        <f>SUM(IF('CLINs &amp; Ceiling Rates'!$D$237="R&amp;D",'Labor Loading Matrix'!H452,0),IF('CLINs &amp; Ceiling Rates'!$D$238="R&amp;D",'Labor Loading Matrix'!I452,0),IF('CLINs &amp; Ceiling Rates'!$D$239="R&amp;D",'Labor Loading Matrix'!J452,0),IF('CLINs &amp; Ceiling Rates'!$D$240="R&amp;D",'Labor Loading Matrix'!K452,0),IF('CLINs &amp; Ceiling Rates'!$D$241="R&amp;D",'Labor Loading Matrix'!L452,0),IF('CLINs &amp; Ceiling Rates'!$D$242="R&amp;D",'Labor Loading Matrix'!M452,0),IF('CLINs &amp; Ceiling Rates'!$D$243="R&amp;D",'Labor Loading Matrix'!N452,0),IF('CLINs &amp; Ceiling Rates'!$D$244="R&amp;D",'Labor Loading Matrix'!O452,0),IF('CLINs &amp; Ceiling Rates'!$D$245="R&amp;D",'Labor Loading Matrix'!P452,0),IF('CLINs &amp; Ceiling Rates'!$D$246="R&amp;D",'Labor Loading Matrix'!Q452,0),IF('CLINs &amp; Ceiling Rates'!$D$247="R&amp;D",'Labor Loading Matrix'!R452,0),IF('CLINs &amp; Ceiling Rates'!$D$248="R&amp;D",'Labor Loading Matrix'!S452,0),IF('CLINs &amp; Ceiling Rates'!$D$249="R&amp;D",'Labor Loading Matrix'!T452,0),IF('CLINs &amp; Ceiling Rates'!$D$250="R&amp;D",'Labor Loading Matrix'!U452,0),IF('CLINs &amp; Ceiling Rates'!$D$251="R&amp;D",'Labor Loading Matrix'!V452,0),IF('CLINs &amp; Ceiling Rates'!$D$252="R&amp;D",'Labor Loading Matrix'!W452,0),IF('CLINs &amp; Ceiling Rates'!$D$253="R&amp;D",'Labor Loading Matrix'!X452,0),IF('CLINs &amp; Ceiling Rates'!$D$254="R&amp;D",'Labor Loading Matrix'!Y452,0),IF('CLINs &amp; Ceiling Rates'!$D$255="R&amp;D",'Labor Loading Matrix'!Z452,0),IF('CLINs &amp; Ceiling Rates'!$D$256="R&amp;D",'Labor Loading Matrix'!AA452,0))</f>
        <v>0</v>
      </c>
      <c r="H452" s="136"/>
      <c r="I452" s="136"/>
      <c r="J452" s="136"/>
      <c r="K452" s="136"/>
      <c r="L452" s="136"/>
      <c r="M452" s="136"/>
      <c r="N452" s="84"/>
      <c r="O452" s="84"/>
      <c r="P452" s="84"/>
      <c r="Q452" s="84"/>
      <c r="R452" s="133"/>
      <c r="S452" s="133"/>
      <c r="T452" s="133"/>
      <c r="U452" s="133"/>
      <c r="V452" s="133"/>
      <c r="W452" s="133"/>
      <c r="X452" s="133"/>
      <c r="Y452" s="133"/>
      <c r="Z452" s="133"/>
      <c r="AA452" s="133"/>
    </row>
    <row r="453" spans="1:27" s="73" customFormat="1" ht="18" hidden="1" customHeight="1" x14ac:dyDescent="0.25">
      <c r="A453" s="173">
        <f>'CLINs &amp; Ceiling Rates'!B26</f>
        <v>0</v>
      </c>
      <c r="B453" s="173">
        <f>'CLINs &amp; Ceiling Rates'!C26</f>
        <v>0</v>
      </c>
      <c r="C453" s="177" t="str">
        <f>'CLINs &amp; Ceiling Rates'!I26</f>
        <v/>
      </c>
      <c r="D453" s="211">
        <f>IF('CLINs &amp; Ceiling Rates'!D409="",SUM('Labor Loading Matrix'!H453:AA453),SUM(E453:G453))</f>
        <v>0</v>
      </c>
      <c r="E453" s="175">
        <f>SUM(IF('CLINs &amp; Ceiling Rates'!$D$237="OPS",'Labor Loading Matrix'!H453,0),IF('CLINs &amp; Ceiling Rates'!$D$238="OPS",'Labor Loading Matrix'!I453,0),IF('CLINs &amp; Ceiling Rates'!$D$239="OPS",'Labor Loading Matrix'!J453,0),IF('CLINs &amp; Ceiling Rates'!$D$240="OPS",'Labor Loading Matrix'!K453,0),IF('CLINs &amp; Ceiling Rates'!$D$241="OPS",'Labor Loading Matrix'!L453,0),IF('CLINs &amp; Ceiling Rates'!$D$242="OPS",'Labor Loading Matrix'!M453,0),IF('CLINs &amp; Ceiling Rates'!$D$243="OPS",'Labor Loading Matrix'!N453,0),IF('CLINs &amp; Ceiling Rates'!$D$244="OPS",'Labor Loading Matrix'!O453,0),IF('CLINs &amp; Ceiling Rates'!$D$245="OPS",'Labor Loading Matrix'!P453,0),IF('CLINs &amp; Ceiling Rates'!$D$246="OPS",'Labor Loading Matrix'!Q453,0),IF('CLINs &amp; Ceiling Rates'!$D$247="OPS",'Labor Loading Matrix'!R453,0),IF('CLINs &amp; Ceiling Rates'!$D$248="OPS",'Labor Loading Matrix'!S453,0),IF('CLINs &amp; Ceiling Rates'!$D$249="OPS",'Labor Loading Matrix'!T453,0),IF('CLINs &amp; Ceiling Rates'!$D$250="OPS",'Labor Loading Matrix'!U453,0),IF('CLINs &amp; Ceiling Rates'!$D$251="OPS",'Labor Loading Matrix'!V453,0),IF('CLINs &amp; Ceiling Rates'!$D$252="OPS",'Labor Loading Matrix'!W453,0),IF('CLINs &amp; Ceiling Rates'!$D$253="OPS",'Labor Loading Matrix'!X453,0),IF('CLINs &amp; Ceiling Rates'!$D$254="OPS",'Labor Loading Matrix'!Y453,0),IF('CLINs &amp; Ceiling Rates'!$D$255="OPS",'Labor Loading Matrix'!Z453,0),IF('CLINs &amp; Ceiling Rates'!$D$256="OPS",'Labor Loading Matrix'!AA453,0))</f>
        <v>0</v>
      </c>
      <c r="F453" s="175">
        <f>SUM(IF('CLINs &amp; Ceiling Rates'!$D$237="F&amp;E",'Labor Loading Matrix'!H453,0),IF('CLINs &amp; Ceiling Rates'!$D$238="F&amp;E",'Labor Loading Matrix'!I453,0),IF('CLINs &amp; Ceiling Rates'!$D$239="F&amp;E",'Labor Loading Matrix'!J453,0),IF('CLINs &amp; Ceiling Rates'!$D$240="F&amp;E",'Labor Loading Matrix'!K453,0),IF('CLINs &amp; Ceiling Rates'!$D$241="F&amp;E",'Labor Loading Matrix'!L453,0),IF('CLINs &amp; Ceiling Rates'!$D$242="F&amp;E",'Labor Loading Matrix'!M453,0),IF('CLINs &amp; Ceiling Rates'!$D$243="F&amp;E",'Labor Loading Matrix'!N453,0),IF('CLINs &amp; Ceiling Rates'!$D$244="F&amp;E",'Labor Loading Matrix'!O453,0),IF('CLINs &amp; Ceiling Rates'!$D$245="F&amp;E",'Labor Loading Matrix'!P453,0),IF('CLINs &amp; Ceiling Rates'!$D$246="F&amp;E",'Labor Loading Matrix'!Q453,0),IF('CLINs &amp; Ceiling Rates'!$D$247="F&amp;E",'Labor Loading Matrix'!R453,0),IF('CLINs &amp; Ceiling Rates'!$D$248="F&amp;E",'Labor Loading Matrix'!S453,0),IF('CLINs &amp; Ceiling Rates'!$D$249="F&amp;E",'Labor Loading Matrix'!T453,0),IF('CLINs &amp; Ceiling Rates'!$D$250="F&amp;E",'Labor Loading Matrix'!U453,0),IF('CLINs &amp; Ceiling Rates'!$D$251="F&amp;E",'Labor Loading Matrix'!V453,0),IF('CLINs &amp; Ceiling Rates'!$D$252="F&amp;E",'Labor Loading Matrix'!W453,0),IF('CLINs &amp; Ceiling Rates'!$D$253="F&amp;E",'Labor Loading Matrix'!X453,0),IF('CLINs &amp; Ceiling Rates'!$D$254="F&amp;E",'Labor Loading Matrix'!Y453,0),IF('CLINs &amp; Ceiling Rates'!$D$255="F&amp;E",'Labor Loading Matrix'!Z453,0),IF('CLINs &amp; Ceiling Rates'!$D$256="F&amp;E",'Labor Loading Matrix'!AA453,0))</f>
        <v>0</v>
      </c>
      <c r="G453" s="175">
        <f>SUM(IF('CLINs &amp; Ceiling Rates'!$D$237="R&amp;D",'Labor Loading Matrix'!H453,0),IF('CLINs &amp; Ceiling Rates'!$D$238="R&amp;D",'Labor Loading Matrix'!I453,0),IF('CLINs &amp; Ceiling Rates'!$D$239="R&amp;D",'Labor Loading Matrix'!J453,0),IF('CLINs &amp; Ceiling Rates'!$D$240="R&amp;D",'Labor Loading Matrix'!K453,0),IF('CLINs &amp; Ceiling Rates'!$D$241="R&amp;D",'Labor Loading Matrix'!L453,0),IF('CLINs &amp; Ceiling Rates'!$D$242="R&amp;D",'Labor Loading Matrix'!M453,0),IF('CLINs &amp; Ceiling Rates'!$D$243="R&amp;D",'Labor Loading Matrix'!N453,0),IF('CLINs &amp; Ceiling Rates'!$D$244="R&amp;D",'Labor Loading Matrix'!O453,0),IF('CLINs &amp; Ceiling Rates'!$D$245="R&amp;D",'Labor Loading Matrix'!P453,0),IF('CLINs &amp; Ceiling Rates'!$D$246="R&amp;D",'Labor Loading Matrix'!Q453,0),IF('CLINs &amp; Ceiling Rates'!$D$247="R&amp;D",'Labor Loading Matrix'!R453,0),IF('CLINs &amp; Ceiling Rates'!$D$248="R&amp;D",'Labor Loading Matrix'!S453,0),IF('CLINs &amp; Ceiling Rates'!$D$249="R&amp;D",'Labor Loading Matrix'!T453,0),IF('CLINs &amp; Ceiling Rates'!$D$250="R&amp;D",'Labor Loading Matrix'!U453,0),IF('CLINs &amp; Ceiling Rates'!$D$251="R&amp;D",'Labor Loading Matrix'!V453,0),IF('CLINs &amp; Ceiling Rates'!$D$252="R&amp;D",'Labor Loading Matrix'!W453,0),IF('CLINs &amp; Ceiling Rates'!$D$253="R&amp;D",'Labor Loading Matrix'!X453,0),IF('CLINs &amp; Ceiling Rates'!$D$254="R&amp;D",'Labor Loading Matrix'!Y453,0),IF('CLINs &amp; Ceiling Rates'!$D$255="R&amp;D",'Labor Loading Matrix'!Z453,0),IF('CLINs &amp; Ceiling Rates'!$D$256="R&amp;D",'Labor Loading Matrix'!AA453,0))</f>
        <v>0</v>
      </c>
      <c r="H453" s="136"/>
      <c r="I453" s="136"/>
      <c r="J453" s="136"/>
      <c r="K453" s="136"/>
      <c r="L453" s="136"/>
      <c r="M453" s="136"/>
      <c r="N453" s="84"/>
      <c r="O453" s="84"/>
      <c r="P453" s="84"/>
      <c r="Q453" s="84"/>
      <c r="R453" s="133"/>
      <c r="S453" s="133"/>
      <c r="T453" s="133"/>
      <c r="U453" s="133"/>
      <c r="V453" s="133"/>
      <c r="W453" s="133"/>
      <c r="X453" s="133"/>
      <c r="Y453" s="133"/>
      <c r="Z453" s="133"/>
      <c r="AA453" s="133"/>
    </row>
    <row r="454" spans="1:27" s="73" customFormat="1" ht="18" hidden="1" customHeight="1" x14ac:dyDescent="0.25">
      <c r="A454" s="173">
        <f>'CLINs &amp; Ceiling Rates'!B27</f>
        <v>0</v>
      </c>
      <c r="B454" s="173">
        <f>'CLINs &amp; Ceiling Rates'!C27</f>
        <v>0</v>
      </c>
      <c r="C454" s="177" t="str">
        <f>'CLINs &amp; Ceiling Rates'!I27</f>
        <v/>
      </c>
      <c r="D454" s="211">
        <f>IF('CLINs &amp; Ceiling Rates'!D410="",SUM('Labor Loading Matrix'!H454:AA454),SUM(E454:G454))</f>
        <v>0</v>
      </c>
      <c r="E454" s="175">
        <f>SUM(IF('CLINs &amp; Ceiling Rates'!$D$237="OPS",'Labor Loading Matrix'!H454,0),IF('CLINs &amp; Ceiling Rates'!$D$238="OPS",'Labor Loading Matrix'!I454,0),IF('CLINs &amp; Ceiling Rates'!$D$239="OPS",'Labor Loading Matrix'!J454,0),IF('CLINs &amp; Ceiling Rates'!$D$240="OPS",'Labor Loading Matrix'!K454,0),IF('CLINs &amp; Ceiling Rates'!$D$241="OPS",'Labor Loading Matrix'!L454,0),IF('CLINs &amp; Ceiling Rates'!$D$242="OPS",'Labor Loading Matrix'!M454,0),IF('CLINs &amp; Ceiling Rates'!$D$243="OPS",'Labor Loading Matrix'!N454,0),IF('CLINs &amp; Ceiling Rates'!$D$244="OPS",'Labor Loading Matrix'!O454,0),IF('CLINs &amp; Ceiling Rates'!$D$245="OPS",'Labor Loading Matrix'!P454,0),IF('CLINs &amp; Ceiling Rates'!$D$246="OPS",'Labor Loading Matrix'!Q454,0),IF('CLINs &amp; Ceiling Rates'!$D$247="OPS",'Labor Loading Matrix'!R454,0),IF('CLINs &amp; Ceiling Rates'!$D$248="OPS",'Labor Loading Matrix'!S454,0),IF('CLINs &amp; Ceiling Rates'!$D$249="OPS",'Labor Loading Matrix'!T454,0),IF('CLINs &amp; Ceiling Rates'!$D$250="OPS",'Labor Loading Matrix'!U454,0),IF('CLINs &amp; Ceiling Rates'!$D$251="OPS",'Labor Loading Matrix'!V454,0),IF('CLINs &amp; Ceiling Rates'!$D$252="OPS",'Labor Loading Matrix'!W454,0),IF('CLINs &amp; Ceiling Rates'!$D$253="OPS",'Labor Loading Matrix'!X454,0),IF('CLINs &amp; Ceiling Rates'!$D$254="OPS",'Labor Loading Matrix'!Y454,0),IF('CLINs &amp; Ceiling Rates'!$D$255="OPS",'Labor Loading Matrix'!Z454,0),IF('CLINs &amp; Ceiling Rates'!$D$256="OPS",'Labor Loading Matrix'!AA454,0))</f>
        <v>0</v>
      </c>
      <c r="F454" s="175">
        <f>SUM(IF('CLINs &amp; Ceiling Rates'!$D$237="F&amp;E",'Labor Loading Matrix'!H454,0),IF('CLINs &amp; Ceiling Rates'!$D$238="F&amp;E",'Labor Loading Matrix'!I454,0),IF('CLINs &amp; Ceiling Rates'!$D$239="F&amp;E",'Labor Loading Matrix'!J454,0),IF('CLINs &amp; Ceiling Rates'!$D$240="F&amp;E",'Labor Loading Matrix'!K454,0),IF('CLINs &amp; Ceiling Rates'!$D$241="F&amp;E",'Labor Loading Matrix'!L454,0),IF('CLINs &amp; Ceiling Rates'!$D$242="F&amp;E",'Labor Loading Matrix'!M454,0),IF('CLINs &amp; Ceiling Rates'!$D$243="F&amp;E",'Labor Loading Matrix'!N454,0),IF('CLINs &amp; Ceiling Rates'!$D$244="F&amp;E",'Labor Loading Matrix'!O454,0),IF('CLINs &amp; Ceiling Rates'!$D$245="F&amp;E",'Labor Loading Matrix'!P454,0),IF('CLINs &amp; Ceiling Rates'!$D$246="F&amp;E",'Labor Loading Matrix'!Q454,0),IF('CLINs &amp; Ceiling Rates'!$D$247="F&amp;E",'Labor Loading Matrix'!R454,0),IF('CLINs &amp; Ceiling Rates'!$D$248="F&amp;E",'Labor Loading Matrix'!S454,0),IF('CLINs &amp; Ceiling Rates'!$D$249="F&amp;E",'Labor Loading Matrix'!T454,0),IF('CLINs &amp; Ceiling Rates'!$D$250="F&amp;E",'Labor Loading Matrix'!U454,0),IF('CLINs &amp; Ceiling Rates'!$D$251="F&amp;E",'Labor Loading Matrix'!V454,0),IF('CLINs &amp; Ceiling Rates'!$D$252="F&amp;E",'Labor Loading Matrix'!W454,0),IF('CLINs &amp; Ceiling Rates'!$D$253="F&amp;E",'Labor Loading Matrix'!X454,0),IF('CLINs &amp; Ceiling Rates'!$D$254="F&amp;E",'Labor Loading Matrix'!Y454,0),IF('CLINs &amp; Ceiling Rates'!$D$255="F&amp;E",'Labor Loading Matrix'!Z454,0),IF('CLINs &amp; Ceiling Rates'!$D$256="F&amp;E",'Labor Loading Matrix'!AA454,0))</f>
        <v>0</v>
      </c>
      <c r="G454" s="175">
        <f>SUM(IF('CLINs &amp; Ceiling Rates'!$D$237="R&amp;D",'Labor Loading Matrix'!H454,0),IF('CLINs &amp; Ceiling Rates'!$D$238="R&amp;D",'Labor Loading Matrix'!I454,0),IF('CLINs &amp; Ceiling Rates'!$D$239="R&amp;D",'Labor Loading Matrix'!J454,0),IF('CLINs &amp; Ceiling Rates'!$D$240="R&amp;D",'Labor Loading Matrix'!K454,0),IF('CLINs &amp; Ceiling Rates'!$D$241="R&amp;D",'Labor Loading Matrix'!L454,0),IF('CLINs &amp; Ceiling Rates'!$D$242="R&amp;D",'Labor Loading Matrix'!M454,0),IF('CLINs &amp; Ceiling Rates'!$D$243="R&amp;D",'Labor Loading Matrix'!N454,0),IF('CLINs &amp; Ceiling Rates'!$D$244="R&amp;D",'Labor Loading Matrix'!O454,0),IF('CLINs &amp; Ceiling Rates'!$D$245="R&amp;D",'Labor Loading Matrix'!P454,0),IF('CLINs &amp; Ceiling Rates'!$D$246="R&amp;D",'Labor Loading Matrix'!Q454,0),IF('CLINs &amp; Ceiling Rates'!$D$247="R&amp;D",'Labor Loading Matrix'!R454,0),IF('CLINs &amp; Ceiling Rates'!$D$248="R&amp;D",'Labor Loading Matrix'!S454,0),IF('CLINs &amp; Ceiling Rates'!$D$249="R&amp;D",'Labor Loading Matrix'!T454,0),IF('CLINs &amp; Ceiling Rates'!$D$250="R&amp;D",'Labor Loading Matrix'!U454,0),IF('CLINs &amp; Ceiling Rates'!$D$251="R&amp;D",'Labor Loading Matrix'!V454,0),IF('CLINs &amp; Ceiling Rates'!$D$252="R&amp;D",'Labor Loading Matrix'!W454,0),IF('CLINs &amp; Ceiling Rates'!$D$253="R&amp;D",'Labor Loading Matrix'!X454,0),IF('CLINs &amp; Ceiling Rates'!$D$254="R&amp;D",'Labor Loading Matrix'!Y454,0),IF('CLINs &amp; Ceiling Rates'!$D$255="R&amp;D",'Labor Loading Matrix'!Z454,0),IF('CLINs &amp; Ceiling Rates'!$D$256="R&amp;D",'Labor Loading Matrix'!AA454,0))</f>
        <v>0</v>
      </c>
      <c r="H454" s="136"/>
      <c r="I454" s="136"/>
      <c r="J454" s="136"/>
      <c r="K454" s="136"/>
      <c r="L454" s="136"/>
      <c r="M454" s="136"/>
      <c r="N454" s="84"/>
      <c r="O454" s="84"/>
      <c r="P454" s="84"/>
      <c r="Q454" s="84"/>
      <c r="R454" s="133"/>
      <c r="S454" s="133"/>
      <c r="T454" s="133"/>
      <c r="U454" s="133"/>
      <c r="V454" s="133"/>
      <c r="W454" s="133"/>
      <c r="X454" s="133"/>
      <c r="Y454" s="133"/>
      <c r="Z454" s="133"/>
      <c r="AA454" s="133"/>
    </row>
    <row r="455" spans="1:27" s="73" customFormat="1" ht="18" hidden="1" customHeight="1" x14ac:dyDescent="0.25">
      <c r="A455" s="173">
        <f>'CLINs &amp; Ceiling Rates'!B28</f>
        <v>0</v>
      </c>
      <c r="B455" s="173">
        <f>'CLINs &amp; Ceiling Rates'!C28</f>
        <v>0</v>
      </c>
      <c r="C455" s="177" t="str">
        <f>'CLINs &amp; Ceiling Rates'!I28</f>
        <v/>
      </c>
      <c r="D455" s="211">
        <f>IF('CLINs &amp; Ceiling Rates'!D411="",SUM('Labor Loading Matrix'!H455:AA455),SUM(E455:G455))</f>
        <v>0</v>
      </c>
      <c r="E455" s="175">
        <f>SUM(IF('CLINs &amp; Ceiling Rates'!$D$237="OPS",'Labor Loading Matrix'!H455,0),IF('CLINs &amp; Ceiling Rates'!$D$238="OPS",'Labor Loading Matrix'!I455,0),IF('CLINs &amp; Ceiling Rates'!$D$239="OPS",'Labor Loading Matrix'!J455,0),IF('CLINs &amp; Ceiling Rates'!$D$240="OPS",'Labor Loading Matrix'!K455,0),IF('CLINs &amp; Ceiling Rates'!$D$241="OPS",'Labor Loading Matrix'!L455,0),IF('CLINs &amp; Ceiling Rates'!$D$242="OPS",'Labor Loading Matrix'!M455,0),IF('CLINs &amp; Ceiling Rates'!$D$243="OPS",'Labor Loading Matrix'!N455,0),IF('CLINs &amp; Ceiling Rates'!$D$244="OPS",'Labor Loading Matrix'!O455,0),IF('CLINs &amp; Ceiling Rates'!$D$245="OPS",'Labor Loading Matrix'!P455,0),IF('CLINs &amp; Ceiling Rates'!$D$246="OPS",'Labor Loading Matrix'!Q455,0),IF('CLINs &amp; Ceiling Rates'!$D$247="OPS",'Labor Loading Matrix'!R455,0),IF('CLINs &amp; Ceiling Rates'!$D$248="OPS",'Labor Loading Matrix'!S455,0),IF('CLINs &amp; Ceiling Rates'!$D$249="OPS",'Labor Loading Matrix'!T455,0),IF('CLINs &amp; Ceiling Rates'!$D$250="OPS",'Labor Loading Matrix'!U455,0),IF('CLINs &amp; Ceiling Rates'!$D$251="OPS",'Labor Loading Matrix'!V455,0),IF('CLINs &amp; Ceiling Rates'!$D$252="OPS",'Labor Loading Matrix'!W455,0),IF('CLINs &amp; Ceiling Rates'!$D$253="OPS",'Labor Loading Matrix'!X455,0),IF('CLINs &amp; Ceiling Rates'!$D$254="OPS",'Labor Loading Matrix'!Y455,0),IF('CLINs &amp; Ceiling Rates'!$D$255="OPS",'Labor Loading Matrix'!Z455,0),IF('CLINs &amp; Ceiling Rates'!$D$256="OPS",'Labor Loading Matrix'!AA455,0))</f>
        <v>0</v>
      </c>
      <c r="F455" s="175">
        <f>SUM(IF('CLINs &amp; Ceiling Rates'!$D$237="F&amp;E",'Labor Loading Matrix'!H455,0),IF('CLINs &amp; Ceiling Rates'!$D$238="F&amp;E",'Labor Loading Matrix'!I455,0),IF('CLINs &amp; Ceiling Rates'!$D$239="F&amp;E",'Labor Loading Matrix'!J455,0),IF('CLINs &amp; Ceiling Rates'!$D$240="F&amp;E",'Labor Loading Matrix'!K455,0),IF('CLINs &amp; Ceiling Rates'!$D$241="F&amp;E",'Labor Loading Matrix'!L455,0),IF('CLINs &amp; Ceiling Rates'!$D$242="F&amp;E",'Labor Loading Matrix'!M455,0),IF('CLINs &amp; Ceiling Rates'!$D$243="F&amp;E",'Labor Loading Matrix'!N455,0),IF('CLINs &amp; Ceiling Rates'!$D$244="F&amp;E",'Labor Loading Matrix'!O455,0),IF('CLINs &amp; Ceiling Rates'!$D$245="F&amp;E",'Labor Loading Matrix'!P455,0),IF('CLINs &amp; Ceiling Rates'!$D$246="F&amp;E",'Labor Loading Matrix'!Q455,0),IF('CLINs &amp; Ceiling Rates'!$D$247="F&amp;E",'Labor Loading Matrix'!R455,0),IF('CLINs &amp; Ceiling Rates'!$D$248="F&amp;E",'Labor Loading Matrix'!S455,0),IF('CLINs &amp; Ceiling Rates'!$D$249="F&amp;E",'Labor Loading Matrix'!T455,0),IF('CLINs &amp; Ceiling Rates'!$D$250="F&amp;E",'Labor Loading Matrix'!U455,0),IF('CLINs &amp; Ceiling Rates'!$D$251="F&amp;E",'Labor Loading Matrix'!V455,0),IF('CLINs &amp; Ceiling Rates'!$D$252="F&amp;E",'Labor Loading Matrix'!W455,0),IF('CLINs &amp; Ceiling Rates'!$D$253="F&amp;E",'Labor Loading Matrix'!X455,0),IF('CLINs &amp; Ceiling Rates'!$D$254="F&amp;E",'Labor Loading Matrix'!Y455,0),IF('CLINs &amp; Ceiling Rates'!$D$255="F&amp;E",'Labor Loading Matrix'!Z455,0),IF('CLINs &amp; Ceiling Rates'!$D$256="F&amp;E",'Labor Loading Matrix'!AA455,0))</f>
        <v>0</v>
      </c>
      <c r="G455" s="175">
        <f>SUM(IF('CLINs &amp; Ceiling Rates'!$D$237="R&amp;D",'Labor Loading Matrix'!H455,0),IF('CLINs &amp; Ceiling Rates'!$D$238="R&amp;D",'Labor Loading Matrix'!I455,0),IF('CLINs &amp; Ceiling Rates'!$D$239="R&amp;D",'Labor Loading Matrix'!J455,0),IF('CLINs &amp; Ceiling Rates'!$D$240="R&amp;D",'Labor Loading Matrix'!K455,0),IF('CLINs &amp; Ceiling Rates'!$D$241="R&amp;D",'Labor Loading Matrix'!L455,0),IF('CLINs &amp; Ceiling Rates'!$D$242="R&amp;D",'Labor Loading Matrix'!M455,0),IF('CLINs &amp; Ceiling Rates'!$D$243="R&amp;D",'Labor Loading Matrix'!N455,0),IF('CLINs &amp; Ceiling Rates'!$D$244="R&amp;D",'Labor Loading Matrix'!O455,0),IF('CLINs &amp; Ceiling Rates'!$D$245="R&amp;D",'Labor Loading Matrix'!P455,0),IF('CLINs &amp; Ceiling Rates'!$D$246="R&amp;D",'Labor Loading Matrix'!Q455,0),IF('CLINs &amp; Ceiling Rates'!$D$247="R&amp;D",'Labor Loading Matrix'!R455,0),IF('CLINs &amp; Ceiling Rates'!$D$248="R&amp;D",'Labor Loading Matrix'!S455,0),IF('CLINs &amp; Ceiling Rates'!$D$249="R&amp;D",'Labor Loading Matrix'!T455,0),IF('CLINs &amp; Ceiling Rates'!$D$250="R&amp;D",'Labor Loading Matrix'!U455,0),IF('CLINs &amp; Ceiling Rates'!$D$251="R&amp;D",'Labor Loading Matrix'!V455,0),IF('CLINs &amp; Ceiling Rates'!$D$252="R&amp;D",'Labor Loading Matrix'!W455,0),IF('CLINs &amp; Ceiling Rates'!$D$253="R&amp;D",'Labor Loading Matrix'!X455,0),IF('CLINs &amp; Ceiling Rates'!$D$254="R&amp;D",'Labor Loading Matrix'!Y455,0),IF('CLINs &amp; Ceiling Rates'!$D$255="R&amp;D",'Labor Loading Matrix'!Z455,0),IF('CLINs &amp; Ceiling Rates'!$D$256="R&amp;D",'Labor Loading Matrix'!AA455,0))</f>
        <v>0</v>
      </c>
      <c r="H455" s="136"/>
      <c r="I455" s="136"/>
      <c r="J455" s="136"/>
      <c r="K455" s="136"/>
      <c r="L455" s="136"/>
      <c r="M455" s="136"/>
      <c r="N455" s="84"/>
      <c r="O455" s="84"/>
      <c r="P455" s="84"/>
      <c r="Q455" s="84"/>
      <c r="R455" s="133"/>
      <c r="S455" s="133"/>
      <c r="T455" s="133"/>
      <c r="U455" s="133"/>
      <c r="V455" s="133"/>
      <c r="W455" s="133"/>
      <c r="X455" s="133"/>
      <c r="Y455" s="133"/>
      <c r="Z455" s="133"/>
      <c r="AA455" s="133"/>
    </row>
    <row r="456" spans="1:27" s="73" customFormat="1" ht="18" hidden="1" customHeight="1" x14ac:dyDescent="0.25">
      <c r="A456" s="173">
        <f>'CLINs &amp; Ceiling Rates'!B29</f>
        <v>0</v>
      </c>
      <c r="B456" s="173">
        <f>'CLINs &amp; Ceiling Rates'!C29</f>
        <v>0</v>
      </c>
      <c r="C456" s="177" t="str">
        <f>'CLINs &amp; Ceiling Rates'!I29</f>
        <v/>
      </c>
      <c r="D456" s="211">
        <f>IF('CLINs &amp; Ceiling Rates'!D412="",SUM('Labor Loading Matrix'!H456:AA456),SUM(E456:G456))</f>
        <v>0</v>
      </c>
      <c r="E456" s="175">
        <f>SUM(IF('CLINs &amp; Ceiling Rates'!$D$237="OPS",'Labor Loading Matrix'!H456,0),IF('CLINs &amp; Ceiling Rates'!$D$238="OPS",'Labor Loading Matrix'!I456,0),IF('CLINs &amp; Ceiling Rates'!$D$239="OPS",'Labor Loading Matrix'!J456,0),IF('CLINs &amp; Ceiling Rates'!$D$240="OPS",'Labor Loading Matrix'!K456,0),IF('CLINs &amp; Ceiling Rates'!$D$241="OPS",'Labor Loading Matrix'!L456,0),IF('CLINs &amp; Ceiling Rates'!$D$242="OPS",'Labor Loading Matrix'!M456,0),IF('CLINs &amp; Ceiling Rates'!$D$243="OPS",'Labor Loading Matrix'!N456,0),IF('CLINs &amp; Ceiling Rates'!$D$244="OPS",'Labor Loading Matrix'!O456,0),IF('CLINs &amp; Ceiling Rates'!$D$245="OPS",'Labor Loading Matrix'!P456,0),IF('CLINs &amp; Ceiling Rates'!$D$246="OPS",'Labor Loading Matrix'!Q456,0),IF('CLINs &amp; Ceiling Rates'!$D$247="OPS",'Labor Loading Matrix'!R456,0),IF('CLINs &amp; Ceiling Rates'!$D$248="OPS",'Labor Loading Matrix'!S456,0),IF('CLINs &amp; Ceiling Rates'!$D$249="OPS",'Labor Loading Matrix'!T456,0),IF('CLINs &amp; Ceiling Rates'!$D$250="OPS",'Labor Loading Matrix'!U456,0),IF('CLINs &amp; Ceiling Rates'!$D$251="OPS",'Labor Loading Matrix'!V456,0),IF('CLINs &amp; Ceiling Rates'!$D$252="OPS",'Labor Loading Matrix'!W456,0),IF('CLINs &amp; Ceiling Rates'!$D$253="OPS",'Labor Loading Matrix'!X456,0),IF('CLINs &amp; Ceiling Rates'!$D$254="OPS",'Labor Loading Matrix'!Y456,0),IF('CLINs &amp; Ceiling Rates'!$D$255="OPS",'Labor Loading Matrix'!Z456,0),IF('CLINs &amp; Ceiling Rates'!$D$256="OPS",'Labor Loading Matrix'!AA456,0))</f>
        <v>0</v>
      </c>
      <c r="F456" s="175">
        <f>SUM(IF('CLINs &amp; Ceiling Rates'!$D$237="F&amp;E",'Labor Loading Matrix'!H456,0),IF('CLINs &amp; Ceiling Rates'!$D$238="F&amp;E",'Labor Loading Matrix'!I456,0),IF('CLINs &amp; Ceiling Rates'!$D$239="F&amp;E",'Labor Loading Matrix'!J456,0),IF('CLINs &amp; Ceiling Rates'!$D$240="F&amp;E",'Labor Loading Matrix'!K456,0),IF('CLINs &amp; Ceiling Rates'!$D$241="F&amp;E",'Labor Loading Matrix'!L456,0),IF('CLINs &amp; Ceiling Rates'!$D$242="F&amp;E",'Labor Loading Matrix'!M456,0),IF('CLINs &amp; Ceiling Rates'!$D$243="F&amp;E",'Labor Loading Matrix'!N456,0),IF('CLINs &amp; Ceiling Rates'!$D$244="F&amp;E",'Labor Loading Matrix'!O456,0),IF('CLINs &amp; Ceiling Rates'!$D$245="F&amp;E",'Labor Loading Matrix'!P456,0),IF('CLINs &amp; Ceiling Rates'!$D$246="F&amp;E",'Labor Loading Matrix'!Q456,0),IF('CLINs &amp; Ceiling Rates'!$D$247="F&amp;E",'Labor Loading Matrix'!R456,0),IF('CLINs &amp; Ceiling Rates'!$D$248="F&amp;E",'Labor Loading Matrix'!S456,0),IF('CLINs &amp; Ceiling Rates'!$D$249="F&amp;E",'Labor Loading Matrix'!T456,0),IF('CLINs &amp; Ceiling Rates'!$D$250="F&amp;E",'Labor Loading Matrix'!U456,0),IF('CLINs &amp; Ceiling Rates'!$D$251="F&amp;E",'Labor Loading Matrix'!V456,0),IF('CLINs &amp; Ceiling Rates'!$D$252="F&amp;E",'Labor Loading Matrix'!W456,0),IF('CLINs &amp; Ceiling Rates'!$D$253="F&amp;E",'Labor Loading Matrix'!X456,0),IF('CLINs &amp; Ceiling Rates'!$D$254="F&amp;E",'Labor Loading Matrix'!Y456,0),IF('CLINs &amp; Ceiling Rates'!$D$255="F&amp;E",'Labor Loading Matrix'!Z456,0),IF('CLINs &amp; Ceiling Rates'!$D$256="F&amp;E",'Labor Loading Matrix'!AA456,0))</f>
        <v>0</v>
      </c>
      <c r="G456" s="175">
        <f>SUM(IF('CLINs &amp; Ceiling Rates'!$D$237="R&amp;D",'Labor Loading Matrix'!H456,0),IF('CLINs &amp; Ceiling Rates'!$D$238="R&amp;D",'Labor Loading Matrix'!I456,0),IF('CLINs &amp; Ceiling Rates'!$D$239="R&amp;D",'Labor Loading Matrix'!J456,0),IF('CLINs &amp; Ceiling Rates'!$D$240="R&amp;D",'Labor Loading Matrix'!K456,0),IF('CLINs &amp; Ceiling Rates'!$D$241="R&amp;D",'Labor Loading Matrix'!L456,0),IF('CLINs &amp; Ceiling Rates'!$D$242="R&amp;D",'Labor Loading Matrix'!M456,0),IF('CLINs &amp; Ceiling Rates'!$D$243="R&amp;D",'Labor Loading Matrix'!N456,0),IF('CLINs &amp; Ceiling Rates'!$D$244="R&amp;D",'Labor Loading Matrix'!O456,0),IF('CLINs &amp; Ceiling Rates'!$D$245="R&amp;D",'Labor Loading Matrix'!P456,0),IF('CLINs &amp; Ceiling Rates'!$D$246="R&amp;D",'Labor Loading Matrix'!Q456,0),IF('CLINs &amp; Ceiling Rates'!$D$247="R&amp;D",'Labor Loading Matrix'!R456,0),IF('CLINs &amp; Ceiling Rates'!$D$248="R&amp;D",'Labor Loading Matrix'!S456,0),IF('CLINs &amp; Ceiling Rates'!$D$249="R&amp;D",'Labor Loading Matrix'!T456,0),IF('CLINs &amp; Ceiling Rates'!$D$250="R&amp;D",'Labor Loading Matrix'!U456,0),IF('CLINs &amp; Ceiling Rates'!$D$251="R&amp;D",'Labor Loading Matrix'!V456,0),IF('CLINs &amp; Ceiling Rates'!$D$252="R&amp;D",'Labor Loading Matrix'!W456,0),IF('CLINs &amp; Ceiling Rates'!$D$253="R&amp;D",'Labor Loading Matrix'!X456,0),IF('CLINs &amp; Ceiling Rates'!$D$254="R&amp;D",'Labor Loading Matrix'!Y456,0),IF('CLINs &amp; Ceiling Rates'!$D$255="R&amp;D",'Labor Loading Matrix'!Z456,0),IF('CLINs &amp; Ceiling Rates'!$D$256="R&amp;D",'Labor Loading Matrix'!AA456,0))</f>
        <v>0</v>
      </c>
      <c r="H456" s="136"/>
      <c r="I456" s="136"/>
      <c r="J456" s="136"/>
      <c r="K456" s="136"/>
      <c r="L456" s="136"/>
      <c r="M456" s="136"/>
      <c r="N456" s="84"/>
      <c r="O456" s="84"/>
      <c r="P456" s="84"/>
      <c r="Q456" s="84"/>
      <c r="R456" s="133"/>
      <c r="S456" s="133"/>
      <c r="T456" s="133"/>
      <c r="U456" s="133"/>
      <c r="V456" s="133"/>
      <c r="W456" s="133"/>
      <c r="X456" s="133"/>
      <c r="Y456" s="133"/>
      <c r="Z456" s="133"/>
      <c r="AA456" s="133"/>
    </row>
    <row r="457" spans="1:27" s="73" customFormat="1" ht="18" hidden="1" customHeight="1" x14ac:dyDescent="0.25">
      <c r="A457" s="173">
        <f>'CLINs &amp; Ceiling Rates'!B30</f>
        <v>0</v>
      </c>
      <c r="B457" s="173">
        <f>'CLINs &amp; Ceiling Rates'!C30</f>
        <v>0</v>
      </c>
      <c r="C457" s="177" t="str">
        <f>'CLINs &amp; Ceiling Rates'!I30</f>
        <v/>
      </c>
      <c r="D457" s="211">
        <f>IF('CLINs &amp; Ceiling Rates'!D413="",SUM('Labor Loading Matrix'!H457:AA457),SUM(E457:G457))</f>
        <v>0</v>
      </c>
      <c r="E457" s="175">
        <f>SUM(IF('CLINs &amp; Ceiling Rates'!$D$237="OPS",'Labor Loading Matrix'!H457,0),IF('CLINs &amp; Ceiling Rates'!$D$238="OPS",'Labor Loading Matrix'!I457,0),IF('CLINs &amp; Ceiling Rates'!$D$239="OPS",'Labor Loading Matrix'!J457,0),IF('CLINs &amp; Ceiling Rates'!$D$240="OPS",'Labor Loading Matrix'!K457,0),IF('CLINs &amp; Ceiling Rates'!$D$241="OPS",'Labor Loading Matrix'!L457,0),IF('CLINs &amp; Ceiling Rates'!$D$242="OPS",'Labor Loading Matrix'!M457,0),IF('CLINs &amp; Ceiling Rates'!$D$243="OPS",'Labor Loading Matrix'!N457,0),IF('CLINs &amp; Ceiling Rates'!$D$244="OPS",'Labor Loading Matrix'!O457,0),IF('CLINs &amp; Ceiling Rates'!$D$245="OPS",'Labor Loading Matrix'!P457,0),IF('CLINs &amp; Ceiling Rates'!$D$246="OPS",'Labor Loading Matrix'!Q457,0),IF('CLINs &amp; Ceiling Rates'!$D$247="OPS",'Labor Loading Matrix'!R457,0),IF('CLINs &amp; Ceiling Rates'!$D$248="OPS",'Labor Loading Matrix'!S457,0),IF('CLINs &amp; Ceiling Rates'!$D$249="OPS",'Labor Loading Matrix'!T457,0),IF('CLINs &amp; Ceiling Rates'!$D$250="OPS",'Labor Loading Matrix'!U457,0),IF('CLINs &amp; Ceiling Rates'!$D$251="OPS",'Labor Loading Matrix'!V457,0),IF('CLINs &amp; Ceiling Rates'!$D$252="OPS",'Labor Loading Matrix'!W457,0),IF('CLINs &amp; Ceiling Rates'!$D$253="OPS",'Labor Loading Matrix'!X457,0),IF('CLINs &amp; Ceiling Rates'!$D$254="OPS",'Labor Loading Matrix'!Y457,0),IF('CLINs &amp; Ceiling Rates'!$D$255="OPS",'Labor Loading Matrix'!Z457,0),IF('CLINs &amp; Ceiling Rates'!$D$256="OPS",'Labor Loading Matrix'!AA457,0))</f>
        <v>0</v>
      </c>
      <c r="F457" s="175">
        <f>SUM(IF('CLINs &amp; Ceiling Rates'!$D$237="F&amp;E",'Labor Loading Matrix'!H457,0),IF('CLINs &amp; Ceiling Rates'!$D$238="F&amp;E",'Labor Loading Matrix'!I457,0),IF('CLINs &amp; Ceiling Rates'!$D$239="F&amp;E",'Labor Loading Matrix'!J457,0),IF('CLINs &amp; Ceiling Rates'!$D$240="F&amp;E",'Labor Loading Matrix'!K457,0),IF('CLINs &amp; Ceiling Rates'!$D$241="F&amp;E",'Labor Loading Matrix'!L457,0),IF('CLINs &amp; Ceiling Rates'!$D$242="F&amp;E",'Labor Loading Matrix'!M457,0),IF('CLINs &amp; Ceiling Rates'!$D$243="F&amp;E",'Labor Loading Matrix'!N457,0),IF('CLINs &amp; Ceiling Rates'!$D$244="F&amp;E",'Labor Loading Matrix'!O457,0),IF('CLINs &amp; Ceiling Rates'!$D$245="F&amp;E",'Labor Loading Matrix'!P457,0),IF('CLINs &amp; Ceiling Rates'!$D$246="F&amp;E",'Labor Loading Matrix'!Q457,0),IF('CLINs &amp; Ceiling Rates'!$D$247="F&amp;E",'Labor Loading Matrix'!R457,0),IF('CLINs &amp; Ceiling Rates'!$D$248="F&amp;E",'Labor Loading Matrix'!S457,0),IF('CLINs &amp; Ceiling Rates'!$D$249="F&amp;E",'Labor Loading Matrix'!T457,0),IF('CLINs &amp; Ceiling Rates'!$D$250="F&amp;E",'Labor Loading Matrix'!U457,0),IF('CLINs &amp; Ceiling Rates'!$D$251="F&amp;E",'Labor Loading Matrix'!V457,0),IF('CLINs &amp; Ceiling Rates'!$D$252="F&amp;E",'Labor Loading Matrix'!W457,0),IF('CLINs &amp; Ceiling Rates'!$D$253="F&amp;E",'Labor Loading Matrix'!X457,0),IF('CLINs &amp; Ceiling Rates'!$D$254="F&amp;E",'Labor Loading Matrix'!Y457,0),IF('CLINs &amp; Ceiling Rates'!$D$255="F&amp;E",'Labor Loading Matrix'!Z457,0),IF('CLINs &amp; Ceiling Rates'!$D$256="F&amp;E",'Labor Loading Matrix'!AA457,0))</f>
        <v>0</v>
      </c>
      <c r="G457" s="175">
        <f>SUM(IF('CLINs &amp; Ceiling Rates'!$D$237="R&amp;D",'Labor Loading Matrix'!H457,0),IF('CLINs &amp; Ceiling Rates'!$D$238="R&amp;D",'Labor Loading Matrix'!I457,0),IF('CLINs &amp; Ceiling Rates'!$D$239="R&amp;D",'Labor Loading Matrix'!J457,0),IF('CLINs &amp; Ceiling Rates'!$D$240="R&amp;D",'Labor Loading Matrix'!K457,0),IF('CLINs &amp; Ceiling Rates'!$D$241="R&amp;D",'Labor Loading Matrix'!L457,0),IF('CLINs &amp; Ceiling Rates'!$D$242="R&amp;D",'Labor Loading Matrix'!M457,0),IF('CLINs &amp; Ceiling Rates'!$D$243="R&amp;D",'Labor Loading Matrix'!N457,0),IF('CLINs &amp; Ceiling Rates'!$D$244="R&amp;D",'Labor Loading Matrix'!O457,0),IF('CLINs &amp; Ceiling Rates'!$D$245="R&amp;D",'Labor Loading Matrix'!P457,0),IF('CLINs &amp; Ceiling Rates'!$D$246="R&amp;D",'Labor Loading Matrix'!Q457,0),IF('CLINs &amp; Ceiling Rates'!$D$247="R&amp;D",'Labor Loading Matrix'!R457,0),IF('CLINs &amp; Ceiling Rates'!$D$248="R&amp;D",'Labor Loading Matrix'!S457,0),IF('CLINs &amp; Ceiling Rates'!$D$249="R&amp;D",'Labor Loading Matrix'!T457,0),IF('CLINs &amp; Ceiling Rates'!$D$250="R&amp;D",'Labor Loading Matrix'!U457,0),IF('CLINs &amp; Ceiling Rates'!$D$251="R&amp;D",'Labor Loading Matrix'!V457,0),IF('CLINs &amp; Ceiling Rates'!$D$252="R&amp;D",'Labor Loading Matrix'!W457,0),IF('CLINs &amp; Ceiling Rates'!$D$253="R&amp;D",'Labor Loading Matrix'!X457,0),IF('CLINs &amp; Ceiling Rates'!$D$254="R&amp;D",'Labor Loading Matrix'!Y457,0),IF('CLINs &amp; Ceiling Rates'!$D$255="R&amp;D",'Labor Loading Matrix'!Z457,0),IF('CLINs &amp; Ceiling Rates'!$D$256="R&amp;D",'Labor Loading Matrix'!AA457,0))</f>
        <v>0</v>
      </c>
      <c r="H457" s="136"/>
      <c r="I457" s="136"/>
      <c r="J457" s="136"/>
      <c r="K457" s="136"/>
      <c r="L457" s="136"/>
      <c r="M457" s="136"/>
      <c r="N457" s="84"/>
      <c r="O457" s="84"/>
      <c r="P457" s="84"/>
      <c r="Q457" s="84"/>
      <c r="R457" s="133"/>
      <c r="S457" s="133"/>
      <c r="T457" s="133"/>
      <c r="U457" s="133"/>
      <c r="V457" s="133"/>
      <c r="W457" s="133"/>
      <c r="X457" s="133"/>
      <c r="Y457" s="133"/>
      <c r="Z457" s="133"/>
      <c r="AA457" s="133"/>
    </row>
    <row r="458" spans="1:27" s="73" customFormat="1" ht="18" hidden="1" customHeight="1" x14ac:dyDescent="0.25">
      <c r="A458" s="173">
        <f>'CLINs &amp; Ceiling Rates'!B31</f>
        <v>0</v>
      </c>
      <c r="B458" s="173">
        <f>'CLINs &amp; Ceiling Rates'!C31</f>
        <v>0</v>
      </c>
      <c r="C458" s="177" t="str">
        <f>'CLINs &amp; Ceiling Rates'!I31</f>
        <v/>
      </c>
      <c r="D458" s="211">
        <f>IF('CLINs &amp; Ceiling Rates'!D414="",SUM('Labor Loading Matrix'!H458:AA458),SUM(E458:G458))</f>
        <v>0</v>
      </c>
      <c r="E458" s="175">
        <f>SUM(IF('CLINs &amp; Ceiling Rates'!$D$237="OPS",'Labor Loading Matrix'!H458,0),IF('CLINs &amp; Ceiling Rates'!$D$238="OPS",'Labor Loading Matrix'!I458,0),IF('CLINs &amp; Ceiling Rates'!$D$239="OPS",'Labor Loading Matrix'!J458,0),IF('CLINs &amp; Ceiling Rates'!$D$240="OPS",'Labor Loading Matrix'!K458,0),IF('CLINs &amp; Ceiling Rates'!$D$241="OPS",'Labor Loading Matrix'!L458,0),IF('CLINs &amp; Ceiling Rates'!$D$242="OPS",'Labor Loading Matrix'!M458,0),IF('CLINs &amp; Ceiling Rates'!$D$243="OPS",'Labor Loading Matrix'!N458,0),IF('CLINs &amp; Ceiling Rates'!$D$244="OPS",'Labor Loading Matrix'!O458,0),IF('CLINs &amp; Ceiling Rates'!$D$245="OPS",'Labor Loading Matrix'!P458,0),IF('CLINs &amp; Ceiling Rates'!$D$246="OPS",'Labor Loading Matrix'!Q458,0),IF('CLINs &amp; Ceiling Rates'!$D$247="OPS",'Labor Loading Matrix'!R458,0),IF('CLINs &amp; Ceiling Rates'!$D$248="OPS",'Labor Loading Matrix'!S458,0),IF('CLINs &amp; Ceiling Rates'!$D$249="OPS",'Labor Loading Matrix'!T458,0),IF('CLINs &amp; Ceiling Rates'!$D$250="OPS",'Labor Loading Matrix'!U458,0),IF('CLINs &amp; Ceiling Rates'!$D$251="OPS",'Labor Loading Matrix'!V458,0),IF('CLINs &amp; Ceiling Rates'!$D$252="OPS",'Labor Loading Matrix'!W458,0),IF('CLINs &amp; Ceiling Rates'!$D$253="OPS",'Labor Loading Matrix'!X458,0),IF('CLINs &amp; Ceiling Rates'!$D$254="OPS",'Labor Loading Matrix'!Y458,0),IF('CLINs &amp; Ceiling Rates'!$D$255="OPS",'Labor Loading Matrix'!Z458,0),IF('CLINs &amp; Ceiling Rates'!$D$256="OPS",'Labor Loading Matrix'!AA458,0))</f>
        <v>0</v>
      </c>
      <c r="F458" s="175">
        <f>SUM(IF('CLINs &amp; Ceiling Rates'!$D$237="F&amp;E",'Labor Loading Matrix'!H458,0),IF('CLINs &amp; Ceiling Rates'!$D$238="F&amp;E",'Labor Loading Matrix'!I458,0),IF('CLINs &amp; Ceiling Rates'!$D$239="F&amp;E",'Labor Loading Matrix'!J458,0),IF('CLINs &amp; Ceiling Rates'!$D$240="F&amp;E",'Labor Loading Matrix'!K458,0),IF('CLINs &amp; Ceiling Rates'!$D$241="F&amp;E",'Labor Loading Matrix'!L458,0),IF('CLINs &amp; Ceiling Rates'!$D$242="F&amp;E",'Labor Loading Matrix'!M458,0),IF('CLINs &amp; Ceiling Rates'!$D$243="F&amp;E",'Labor Loading Matrix'!N458,0),IF('CLINs &amp; Ceiling Rates'!$D$244="F&amp;E",'Labor Loading Matrix'!O458,0),IF('CLINs &amp; Ceiling Rates'!$D$245="F&amp;E",'Labor Loading Matrix'!P458,0),IF('CLINs &amp; Ceiling Rates'!$D$246="F&amp;E",'Labor Loading Matrix'!Q458,0),IF('CLINs &amp; Ceiling Rates'!$D$247="F&amp;E",'Labor Loading Matrix'!R458,0),IF('CLINs &amp; Ceiling Rates'!$D$248="F&amp;E",'Labor Loading Matrix'!S458,0),IF('CLINs &amp; Ceiling Rates'!$D$249="F&amp;E",'Labor Loading Matrix'!T458,0),IF('CLINs &amp; Ceiling Rates'!$D$250="F&amp;E",'Labor Loading Matrix'!U458,0),IF('CLINs &amp; Ceiling Rates'!$D$251="F&amp;E",'Labor Loading Matrix'!V458,0),IF('CLINs &amp; Ceiling Rates'!$D$252="F&amp;E",'Labor Loading Matrix'!W458,0),IF('CLINs &amp; Ceiling Rates'!$D$253="F&amp;E",'Labor Loading Matrix'!X458,0),IF('CLINs &amp; Ceiling Rates'!$D$254="F&amp;E",'Labor Loading Matrix'!Y458,0),IF('CLINs &amp; Ceiling Rates'!$D$255="F&amp;E",'Labor Loading Matrix'!Z458,0),IF('CLINs &amp; Ceiling Rates'!$D$256="F&amp;E",'Labor Loading Matrix'!AA458,0))</f>
        <v>0</v>
      </c>
      <c r="G458" s="175">
        <f>SUM(IF('CLINs &amp; Ceiling Rates'!$D$237="R&amp;D",'Labor Loading Matrix'!H458,0),IF('CLINs &amp; Ceiling Rates'!$D$238="R&amp;D",'Labor Loading Matrix'!I458,0),IF('CLINs &amp; Ceiling Rates'!$D$239="R&amp;D",'Labor Loading Matrix'!J458,0),IF('CLINs &amp; Ceiling Rates'!$D$240="R&amp;D",'Labor Loading Matrix'!K458,0),IF('CLINs &amp; Ceiling Rates'!$D$241="R&amp;D",'Labor Loading Matrix'!L458,0),IF('CLINs &amp; Ceiling Rates'!$D$242="R&amp;D",'Labor Loading Matrix'!M458,0),IF('CLINs &amp; Ceiling Rates'!$D$243="R&amp;D",'Labor Loading Matrix'!N458,0),IF('CLINs &amp; Ceiling Rates'!$D$244="R&amp;D",'Labor Loading Matrix'!O458,0),IF('CLINs &amp; Ceiling Rates'!$D$245="R&amp;D",'Labor Loading Matrix'!P458,0),IF('CLINs &amp; Ceiling Rates'!$D$246="R&amp;D",'Labor Loading Matrix'!Q458,0),IF('CLINs &amp; Ceiling Rates'!$D$247="R&amp;D",'Labor Loading Matrix'!R458,0),IF('CLINs &amp; Ceiling Rates'!$D$248="R&amp;D",'Labor Loading Matrix'!S458,0),IF('CLINs &amp; Ceiling Rates'!$D$249="R&amp;D",'Labor Loading Matrix'!T458,0),IF('CLINs &amp; Ceiling Rates'!$D$250="R&amp;D",'Labor Loading Matrix'!U458,0),IF('CLINs &amp; Ceiling Rates'!$D$251="R&amp;D",'Labor Loading Matrix'!V458,0),IF('CLINs &amp; Ceiling Rates'!$D$252="R&amp;D",'Labor Loading Matrix'!W458,0),IF('CLINs &amp; Ceiling Rates'!$D$253="R&amp;D",'Labor Loading Matrix'!X458,0),IF('CLINs &amp; Ceiling Rates'!$D$254="R&amp;D",'Labor Loading Matrix'!Y458,0),IF('CLINs &amp; Ceiling Rates'!$D$255="R&amp;D",'Labor Loading Matrix'!Z458,0),IF('CLINs &amp; Ceiling Rates'!$D$256="R&amp;D",'Labor Loading Matrix'!AA458,0))</f>
        <v>0</v>
      </c>
      <c r="H458" s="136"/>
      <c r="I458" s="136"/>
      <c r="J458" s="136"/>
      <c r="K458" s="136"/>
      <c r="L458" s="136"/>
      <c r="M458" s="136"/>
      <c r="N458" s="84"/>
      <c r="O458" s="84"/>
      <c r="P458" s="84"/>
      <c r="Q458" s="84"/>
      <c r="R458" s="133"/>
      <c r="S458" s="133"/>
      <c r="T458" s="133"/>
      <c r="U458" s="133"/>
      <c r="V458" s="133"/>
      <c r="W458" s="133"/>
      <c r="X458" s="133"/>
      <c r="Y458" s="133"/>
      <c r="Z458" s="133"/>
      <c r="AA458" s="133"/>
    </row>
    <row r="459" spans="1:27" s="73" customFormat="1" ht="18" hidden="1" customHeight="1" x14ac:dyDescent="0.25">
      <c r="A459" s="173">
        <f>'CLINs &amp; Ceiling Rates'!B32</f>
        <v>0</v>
      </c>
      <c r="B459" s="173">
        <f>'CLINs &amp; Ceiling Rates'!C32</f>
        <v>0</v>
      </c>
      <c r="C459" s="177" t="str">
        <f>'CLINs &amp; Ceiling Rates'!I32</f>
        <v/>
      </c>
      <c r="D459" s="211">
        <f>IF('CLINs &amp; Ceiling Rates'!D415="",SUM('Labor Loading Matrix'!H459:AA459),SUM(E459:G459))</f>
        <v>0</v>
      </c>
      <c r="E459" s="175">
        <f>SUM(IF('CLINs &amp; Ceiling Rates'!$D$237="OPS",'Labor Loading Matrix'!H459,0),IF('CLINs &amp; Ceiling Rates'!$D$238="OPS",'Labor Loading Matrix'!I459,0),IF('CLINs &amp; Ceiling Rates'!$D$239="OPS",'Labor Loading Matrix'!J459,0),IF('CLINs &amp; Ceiling Rates'!$D$240="OPS",'Labor Loading Matrix'!K459,0),IF('CLINs &amp; Ceiling Rates'!$D$241="OPS",'Labor Loading Matrix'!L459,0),IF('CLINs &amp; Ceiling Rates'!$D$242="OPS",'Labor Loading Matrix'!M459,0),IF('CLINs &amp; Ceiling Rates'!$D$243="OPS",'Labor Loading Matrix'!N459,0),IF('CLINs &amp; Ceiling Rates'!$D$244="OPS",'Labor Loading Matrix'!O459,0),IF('CLINs &amp; Ceiling Rates'!$D$245="OPS",'Labor Loading Matrix'!P459,0),IF('CLINs &amp; Ceiling Rates'!$D$246="OPS",'Labor Loading Matrix'!Q459,0),IF('CLINs &amp; Ceiling Rates'!$D$247="OPS",'Labor Loading Matrix'!R459,0),IF('CLINs &amp; Ceiling Rates'!$D$248="OPS",'Labor Loading Matrix'!S459,0),IF('CLINs &amp; Ceiling Rates'!$D$249="OPS",'Labor Loading Matrix'!T459,0),IF('CLINs &amp; Ceiling Rates'!$D$250="OPS",'Labor Loading Matrix'!U459,0),IF('CLINs &amp; Ceiling Rates'!$D$251="OPS",'Labor Loading Matrix'!V459,0),IF('CLINs &amp; Ceiling Rates'!$D$252="OPS",'Labor Loading Matrix'!W459,0),IF('CLINs &amp; Ceiling Rates'!$D$253="OPS",'Labor Loading Matrix'!X459,0),IF('CLINs &amp; Ceiling Rates'!$D$254="OPS",'Labor Loading Matrix'!Y459,0),IF('CLINs &amp; Ceiling Rates'!$D$255="OPS",'Labor Loading Matrix'!Z459,0),IF('CLINs &amp; Ceiling Rates'!$D$256="OPS",'Labor Loading Matrix'!AA459,0))</f>
        <v>0</v>
      </c>
      <c r="F459" s="175">
        <f>SUM(IF('CLINs &amp; Ceiling Rates'!$D$237="F&amp;E",'Labor Loading Matrix'!H459,0),IF('CLINs &amp; Ceiling Rates'!$D$238="F&amp;E",'Labor Loading Matrix'!I459,0),IF('CLINs &amp; Ceiling Rates'!$D$239="F&amp;E",'Labor Loading Matrix'!J459,0),IF('CLINs &amp; Ceiling Rates'!$D$240="F&amp;E",'Labor Loading Matrix'!K459,0),IF('CLINs &amp; Ceiling Rates'!$D$241="F&amp;E",'Labor Loading Matrix'!L459,0),IF('CLINs &amp; Ceiling Rates'!$D$242="F&amp;E",'Labor Loading Matrix'!M459,0),IF('CLINs &amp; Ceiling Rates'!$D$243="F&amp;E",'Labor Loading Matrix'!N459,0),IF('CLINs &amp; Ceiling Rates'!$D$244="F&amp;E",'Labor Loading Matrix'!O459,0),IF('CLINs &amp; Ceiling Rates'!$D$245="F&amp;E",'Labor Loading Matrix'!P459,0),IF('CLINs &amp; Ceiling Rates'!$D$246="F&amp;E",'Labor Loading Matrix'!Q459,0),IF('CLINs &amp; Ceiling Rates'!$D$247="F&amp;E",'Labor Loading Matrix'!R459,0),IF('CLINs &amp; Ceiling Rates'!$D$248="F&amp;E",'Labor Loading Matrix'!S459,0),IF('CLINs &amp; Ceiling Rates'!$D$249="F&amp;E",'Labor Loading Matrix'!T459,0),IF('CLINs &amp; Ceiling Rates'!$D$250="F&amp;E",'Labor Loading Matrix'!U459,0),IF('CLINs &amp; Ceiling Rates'!$D$251="F&amp;E",'Labor Loading Matrix'!V459,0),IF('CLINs &amp; Ceiling Rates'!$D$252="F&amp;E",'Labor Loading Matrix'!W459,0),IF('CLINs &amp; Ceiling Rates'!$D$253="F&amp;E",'Labor Loading Matrix'!X459,0),IF('CLINs &amp; Ceiling Rates'!$D$254="F&amp;E",'Labor Loading Matrix'!Y459,0),IF('CLINs &amp; Ceiling Rates'!$D$255="F&amp;E",'Labor Loading Matrix'!Z459,0),IF('CLINs &amp; Ceiling Rates'!$D$256="F&amp;E",'Labor Loading Matrix'!AA459,0))</f>
        <v>0</v>
      </c>
      <c r="G459" s="175">
        <f>SUM(IF('CLINs &amp; Ceiling Rates'!$D$237="R&amp;D",'Labor Loading Matrix'!H459,0),IF('CLINs &amp; Ceiling Rates'!$D$238="R&amp;D",'Labor Loading Matrix'!I459,0),IF('CLINs &amp; Ceiling Rates'!$D$239="R&amp;D",'Labor Loading Matrix'!J459,0),IF('CLINs &amp; Ceiling Rates'!$D$240="R&amp;D",'Labor Loading Matrix'!K459,0),IF('CLINs &amp; Ceiling Rates'!$D$241="R&amp;D",'Labor Loading Matrix'!L459,0),IF('CLINs &amp; Ceiling Rates'!$D$242="R&amp;D",'Labor Loading Matrix'!M459,0),IF('CLINs &amp; Ceiling Rates'!$D$243="R&amp;D",'Labor Loading Matrix'!N459,0),IF('CLINs &amp; Ceiling Rates'!$D$244="R&amp;D",'Labor Loading Matrix'!O459,0),IF('CLINs &amp; Ceiling Rates'!$D$245="R&amp;D",'Labor Loading Matrix'!P459,0),IF('CLINs &amp; Ceiling Rates'!$D$246="R&amp;D",'Labor Loading Matrix'!Q459,0),IF('CLINs &amp; Ceiling Rates'!$D$247="R&amp;D",'Labor Loading Matrix'!R459,0),IF('CLINs &amp; Ceiling Rates'!$D$248="R&amp;D",'Labor Loading Matrix'!S459,0),IF('CLINs &amp; Ceiling Rates'!$D$249="R&amp;D",'Labor Loading Matrix'!T459,0),IF('CLINs &amp; Ceiling Rates'!$D$250="R&amp;D",'Labor Loading Matrix'!U459,0),IF('CLINs &amp; Ceiling Rates'!$D$251="R&amp;D",'Labor Loading Matrix'!V459,0),IF('CLINs &amp; Ceiling Rates'!$D$252="R&amp;D",'Labor Loading Matrix'!W459,0),IF('CLINs &amp; Ceiling Rates'!$D$253="R&amp;D",'Labor Loading Matrix'!X459,0),IF('CLINs &amp; Ceiling Rates'!$D$254="R&amp;D",'Labor Loading Matrix'!Y459,0),IF('CLINs &amp; Ceiling Rates'!$D$255="R&amp;D",'Labor Loading Matrix'!Z459,0),IF('CLINs &amp; Ceiling Rates'!$D$256="R&amp;D",'Labor Loading Matrix'!AA459,0))</f>
        <v>0</v>
      </c>
      <c r="H459" s="136"/>
      <c r="I459" s="136"/>
      <c r="J459" s="136"/>
      <c r="K459" s="136"/>
      <c r="L459" s="136"/>
      <c r="M459" s="136"/>
      <c r="N459" s="84"/>
      <c r="O459" s="84"/>
      <c r="P459" s="84"/>
      <c r="Q459" s="84"/>
      <c r="R459" s="133"/>
      <c r="S459" s="133"/>
      <c r="T459" s="133"/>
      <c r="U459" s="133"/>
      <c r="V459" s="133"/>
      <c r="W459" s="133"/>
      <c r="X459" s="133"/>
      <c r="Y459" s="133"/>
      <c r="Z459" s="133"/>
      <c r="AA459" s="133"/>
    </row>
    <row r="460" spans="1:27" s="73" customFormat="1" ht="18" hidden="1" customHeight="1" x14ac:dyDescent="0.25">
      <c r="A460" s="173">
        <f>'CLINs &amp; Ceiling Rates'!B33</f>
        <v>0</v>
      </c>
      <c r="B460" s="173">
        <f>'CLINs &amp; Ceiling Rates'!C33</f>
        <v>0</v>
      </c>
      <c r="C460" s="177" t="str">
        <f>'CLINs &amp; Ceiling Rates'!I33</f>
        <v/>
      </c>
      <c r="D460" s="211">
        <f>IF('CLINs &amp; Ceiling Rates'!D416="",SUM('Labor Loading Matrix'!H460:AA460),SUM(E460:G460))</f>
        <v>0</v>
      </c>
      <c r="E460" s="175">
        <f>SUM(IF('CLINs &amp; Ceiling Rates'!$D$237="OPS",'Labor Loading Matrix'!H460,0),IF('CLINs &amp; Ceiling Rates'!$D$238="OPS",'Labor Loading Matrix'!I460,0),IF('CLINs &amp; Ceiling Rates'!$D$239="OPS",'Labor Loading Matrix'!J460,0),IF('CLINs &amp; Ceiling Rates'!$D$240="OPS",'Labor Loading Matrix'!K460,0),IF('CLINs &amp; Ceiling Rates'!$D$241="OPS",'Labor Loading Matrix'!L460,0),IF('CLINs &amp; Ceiling Rates'!$D$242="OPS",'Labor Loading Matrix'!M460,0),IF('CLINs &amp; Ceiling Rates'!$D$243="OPS",'Labor Loading Matrix'!N460,0),IF('CLINs &amp; Ceiling Rates'!$D$244="OPS",'Labor Loading Matrix'!O460,0),IF('CLINs &amp; Ceiling Rates'!$D$245="OPS",'Labor Loading Matrix'!P460,0),IF('CLINs &amp; Ceiling Rates'!$D$246="OPS",'Labor Loading Matrix'!Q460,0),IF('CLINs &amp; Ceiling Rates'!$D$247="OPS",'Labor Loading Matrix'!R460,0),IF('CLINs &amp; Ceiling Rates'!$D$248="OPS",'Labor Loading Matrix'!S460,0),IF('CLINs &amp; Ceiling Rates'!$D$249="OPS",'Labor Loading Matrix'!T460,0),IF('CLINs &amp; Ceiling Rates'!$D$250="OPS",'Labor Loading Matrix'!U460,0),IF('CLINs &amp; Ceiling Rates'!$D$251="OPS",'Labor Loading Matrix'!V460,0),IF('CLINs &amp; Ceiling Rates'!$D$252="OPS",'Labor Loading Matrix'!W460,0),IF('CLINs &amp; Ceiling Rates'!$D$253="OPS",'Labor Loading Matrix'!X460,0),IF('CLINs &amp; Ceiling Rates'!$D$254="OPS",'Labor Loading Matrix'!Y460,0),IF('CLINs &amp; Ceiling Rates'!$D$255="OPS",'Labor Loading Matrix'!Z460,0),IF('CLINs &amp; Ceiling Rates'!$D$256="OPS",'Labor Loading Matrix'!AA460,0))</f>
        <v>0</v>
      </c>
      <c r="F460" s="175">
        <f>SUM(IF('CLINs &amp; Ceiling Rates'!$D$237="F&amp;E",'Labor Loading Matrix'!H460,0),IF('CLINs &amp; Ceiling Rates'!$D$238="F&amp;E",'Labor Loading Matrix'!I460,0),IF('CLINs &amp; Ceiling Rates'!$D$239="F&amp;E",'Labor Loading Matrix'!J460,0),IF('CLINs &amp; Ceiling Rates'!$D$240="F&amp;E",'Labor Loading Matrix'!K460,0),IF('CLINs &amp; Ceiling Rates'!$D$241="F&amp;E",'Labor Loading Matrix'!L460,0),IF('CLINs &amp; Ceiling Rates'!$D$242="F&amp;E",'Labor Loading Matrix'!M460,0),IF('CLINs &amp; Ceiling Rates'!$D$243="F&amp;E",'Labor Loading Matrix'!N460,0),IF('CLINs &amp; Ceiling Rates'!$D$244="F&amp;E",'Labor Loading Matrix'!O460,0),IF('CLINs &amp; Ceiling Rates'!$D$245="F&amp;E",'Labor Loading Matrix'!P460,0),IF('CLINs &amp; Ceiling Rates'!$D$246="F&amp;E",'Labor Loading Matrix'!Q460,0),IF('CLINs &amp; Ceiling Rates'!$D$247="F&amp;E",'Labor Loading Matrix'!R460,0),IF('CLINs &amp; Ceiling Rates'!$D$248="F&amp;E",'Labor Loading Matrix'!S460,0),IF('CLINs &amp; Ceiling Rates'!$D$249="F&amp;E",'Labor Loading Matrix'!T460,0),IF('CLINs &amp; Ceiling Rates'!$D$250="F&amp;E",'Labor Loading Matrix'!U460,0),IF('CLINs &amp; Ceiling Rates'!$D$251="F&amp;E",'Labor Loading Matrix'!V460,0),IF('CLINs &amp; Ceiling Rates'!$D$252="F&amp;E",'Labor Loading Matrix'!W460,0),IF('CLINs &amp; Ceiling Rates'!$D$253="F&amp;E",'Labor Loading Matrix'!X460,0),IF('CLINs &amp; Ceiling Rates'!$D$254="F&amp;E",'Labor Loading Matrix'!Y460,0),IF('CLINs &amp; Ceiling Rates'!$D$255="F&amp;E",'Labor Loading Matrix'!Z460,0),IF('CLINs &amp; Ceiling Rates'!$D$256="F&amp;E",'Labor Loading Matrix'!AA460,0))</f>
        <v>0</v>
      </c>
      <c r="G460" s="175">
        <f>SUM(IF('CLINs &amp; Ceiling Rates'!$D$237="R&amp;D",'Labor Loading Matrix'!H460,0),IF('CLINs &amp; Ceiling Rates'!$D$238="R&amp;D",'Labor Loading Matrix'!I460,0),IF('CLINs &amp; Ceiling Rates'!$D$239="R&amp;D",'Labor Loading Matrix'!J460,0),IF('CLINs &amp; Ceiling Rates'!$D$240="R&amp;D",'Labor Loading Matrix'!K460,0),IF('CLINs &amp; Ceiling Rates'!$D$241="R&amp;D",'Labor Loading Matrix'!L460,0),IF('CLINs &amp; Ceiling Rates'!$D$242="R&amp;D",'Labor Loading Matrix'!M460,0),IF('CLINs &amp; Ceiling Rates'!$D$243="R&amp;D",'Labor Loading Matrix'!N460,0),IF('CLINs &amp; Ceiling Rates'!$D$244="R&amp;D",'Labor Loading Matrix'!O460,0),IF('CLINs &amp; Ceiling Rates'!$D$245="R&amp;D",'Labor Loading Matrix'!P460,0),IF('CLINs &amp; Ceiling Rates'!$D$246="R&amp;D",'Labor Loading Matrix'!Q460,0),IF('CLINs &amp; Ceiling Rates'!$D$247="R&amp;D",'Labor Loading Matrix'!R460,0),IF('CLINs &amp; Ceiling Rates'!$D$248="R&amp;D",'Labor Loading Matrix'!S460,0),IF('CLINs &amp; Ceiling Rates'!$D$249="R&amp;D",'Labor Loading Matrix'!T460,0),IF('CLINs &amp; Ceiling Rates'!$D$250="R&amp;D",'Labor Loading Matrix'!U460,0),IF('CLINs &amp; Ceiling Rates'!$D$251="R&amp;D",'Labor Loading Matrix'!V460,0),IF('CLINs &amp; Ceiling Rates'!$D$252="R&amp;D",'Labor Loading Matrix'!W460,0),IF('CLINs &amp; Ceiling Rates'!$D$253="R&amp;D",'Labor Loading Matrix'!X460,0),IF('CLINs &amp; Ceiling Rates'!$D$254="R&amp;D",'Labor Loading Matrix'!Y460,0),IF('CLINs &amp; Ceiling Rates'!$D$255="R&amp;D",'Labor Loading Matrix'!Z460,0),IF('CLINs &amp; Ceiling Rates'!$D$256="R&amp;D",'Labor Loading Matrix'!AA460,0))</f>
        <v>0</v>
      </c>
      <c r="H460" s="136"/>
      <c r="I460" s="136"/>
      <c r="J460" s="136"/>
      <c r="K460" s="136"/>
      <c r="L460" s="136"/>
      <c r="M460" s="136"/>
      <c r="N460" s="84"/>
      <c r="O460" s="84"/>
      <c r="P460" s="84"/>
      <c r="Q460" s="84"/>
      <c r="R460" s="133"/>
      <c r="S460" s="133"/>
      <c r="T460" s="133"/>
      <c r="U460" s="133"/>
      <c r="V460" s="133"/>
      <c r="W460" s="133"/>
      <c r="X460" s="133"/>
      <c r="Y460" s="133"/>
      <c r="Z460" s="133"/>
      <c r="AA460" s="133"/>
    </row>
    <row r="461" spans="1:27" s="73" customFormat="1" ht="18" hidden="1" customHeight="1" x14ac:dyDescent="0.25">
      <c r="A461" s="173">
        <f>'CLINs &amp; Ceiling Rates'!B34</f>
        <v>0</v>
      </c>
      <c r="B461" s="173">
        <f>'CLINs &amp; Ceiling Rates'!C34</f>
        <v>0</v>
      </c>
      <c r="C461" s="177" t="str">
        <f>'CLINs &amp; Ceiling Rates'!I34</f>
        <v/>
      </c>
      <c r="D461" s="211">
        <f>IF('CLINs &amp; Ceiling Rates'!D417="",SUM('Labor Loading Matrix'!H461:AA461),SUM(E461:G461))</f>
        <v>0</v>
      </c>
      <c r="E461" s="175">
        <f>SUM(IF('CLINs &amp; Ceiling Rates'!$D$237="OPS",'Labor Loading Matrix'!H461,0),IF('CLINs &amp; Ceiling Rates'!$D$238="OPS",'Labor Loading Matrix'!I461,0),IF('CLINs &amp; Ceiling Rates'!$D$239="OPS",'Labor Loading Matrix'!J461,0),IF('CLINs &amp; Ceiling Rates'!$D$240="OPS",'Labor Loading Matrix'!K461,0),IF('CLINs &amp; Ceiling Rates'!$D$241="OPS",'Labor Loading Matrix'!L461,0),IF('CLINs &amp; Ceiling Rates'!$D$242="OPS",'Labor Loading Matrix'!M461,0),IF('CLINs &amp; Ceiling Rates'!$D$243="OPS",'Labor Loading Matrix'!N461,0),IF('CLINs &amp; Ceiling Rates'!$D$244="OPS",'Labor Loading Matrix'!O461,0),IF('CLINs &amp; Ceiling Rates'!$D$245="OPS",'Labor Loading Matrix'!P461,0),IF('CLINs &amp; Ceiling Rates'!$D$246="OPS",'Labor Loading Matrix'!Q461,0),IF('CLINs &amp; Ceiling Rates'!$D$247="OPS",'Labor Loading Matrix'!R461,0),IF('CLINs &amp; Ceiling Rates'!$D$248="OPS",'Labor Loading Matrix'!S461,0),IF('CLINs &amp; Ceiling Rates'!$D$249="OPS",'Labor Loading Matrix'!T461,0),IF('CLINs &amp; Ceiling Rates'!$D$250="OPS",'Labor Loading Matrix'!U461,0),IF('CLINs &amp; Ceiling Rates'!$D$251="OPS",'Labor Loading Matrix'!V461,0),IF('CLINs &amp; Ceiling Rates'!$D$252="OPS",'Labor Loading Matrix'!W461,0),IF('CLINs &amp; Ceiling Rates'!$D$253="OPS",'Labor Loading Matrix'!X461,0),IF('CLINs &amp; Ceiling Rates'!$D$254="OPS",'Labor Loading Matrix'!Y461,0),IF('CLINs &amp; Ceiling Rates'!$D$255="OPS",'Labor Loading Matrix'!Z461,0),IF('CLINs &amp; Ceiling Rates'!$D$256="OPS",'Labor Loading Matrix'!AA461,0))</f>
        <v>0</v>
      </c>
      <c r="F461" s="175">
        <f>SUM(IF('CLINs &amp; Ceiling Rates'!$D$237="F&amp;E",'Labor Loading Matrix'!H461,0),IF('CLINs &amp; Ceiling Rates'!$D$238="F&amp;E",'Labor Loading Matrix'!I461,0),IF('CLINs &amp; Ceiling Rates'!$D$239="F&amp;E",'Labor Loading Matrix'!J461,0),IF('CLINs &amp; Ceiling Rates'!$D$240="F&amp;E",'Labor Loading Matrix'!K461,0),IF('CLINs &amp; Ceiling Rates'!$D$241="F&amp;E",'Labor Loading Matrix'!L461,0),IF('CLINs &amp; Ceiling Rates'!$D$242="F&amp;E",'Labor Loading Matrix'!M461,0),IF('CLINs &amp; Ceiling Rates'!$D$243="F&amp;E",'Labor Loading Matrix'!N461,0),IF('CLINs &amp; Ceiling Rates'!$D$244="F&amp;E",'Labor Loading Matrix'!O461,0),IF('CLINs &amp; Ceiling Rates'!$D$245="F&amp;E",'Labor Loading Matrix'!P461,0),IF('CLINs &amp; Ceiling Rates'!$D$246="F&amp;E",'Labor Loading Matrix'!Q461,0),IF('CLINs &amp; Ceiling Rates'!$D$247="F&amp;E",'Labor Loading Matrix'!R461,0),IF('CLINs &amp; Ceiling Rates'!$D$248="F&amp;E",'Labor Loading Matrix'!S461,0),IF('CLINs &amp; Ceiling Rates'!$D$249="F&amp;E",'Labor Loading Matrix'!T461,0),IF('CLINs &amp; Ceiling Rates'!$D$250="F&amp;E",'Labor Loading Matrix'!U461,0),IF('CLINs &amp; Ceiling Rates'!$D$251="F&amp;E",'Labor Loading Matrix'!V461,0),IF('CLINs &amp; Ceiling Rates'!$D$252="F&amp;E",'Labor Loading Matrix'!W461,0),IF('CLINs &amp; Ceiling Rates'!$D$253="F&amp;E",'Labor Loading Matrix'!X461,0),IF('CLINs &amp; Ceiling Rates'!$D$254="F&amp;E",'Labor Loading Matrix'!Y461,0),IF('CLINs &amp; Ceiling Rates'!$D$255="F&amp;E",'Labor Loading Matrix'!Z461,0),IF('CLINs &amp; Ceiling Rates'!$D$256="F&amp;E",'Labor Loading Matrix'!AA461,0))</f>
        <v>0</v>
      </c>
      <c r="G461" s="175">
        <f>SUM(IF('CLINs &amp; Ceiling Rates'!$D$237="R&amp;D",'Labor Loading Matrix'!H461,0),IF('CLINs &amp; Ceiling Rates'!$D$238="R&amp;D",'Labor Loading Matrix'!I461,0),IF('CLINs &amp; Ceiling Rates'!$D$239="R&amp;D",'Labor Loading Matrix'!J461,0),IF('CLINs &amp; Ceiling Rates'!$D$240="R&amp;D",'Labor Loading Matrix'!K461,0),IF('CLINs &amp; Ceiling Rates'!$D$241="R&amp;D",'Labor Loading Matrix'!L461,0),IF('CLINs &amp; Ceiling Rates'!$D$242="R&amp;D",'Labor Loading Matrix'!M461,0),IF('CLINs &amp; Ceiling Rates'!$D$243="R&amp;D",'Labor Loading Matrix'!N461,0),IF('CLINs &amp; Ceiling Rates'!$D$244="R&amp;D",'Labor Loading Matrix'!O461,0),IF('CLINs &amp; Ceiling Rates'!$D$245="R&amp;D",'Labor Loading Matrix'!P461,0),IF('CLINs &amp; Ceiling Rates'!$D$246="R&amp;D",'Labor Loading Matrix'!Q461,0),IF('CLINs &amp; Ceiling Rates'!$D$247="R&amp;D",'Labor Loading Matrix'!R461,0),IF('CLINs &amp; Ceiling Rates'!$D$248="R&amp;D",'Labor Loading Matrix'!S461,0),IF('CLINs &amp; Ceiling Rates'!$D$249="R&amp;D",'Labor Loading Matrix'!T461,0),IF('CLINs &amp; Ceiling Rates'!$D$250="R&amp;D",'Labor Loading Matrix'!U461,0),IF('CLINs &amp; Ceiling Rates'!$D$251="R&amp;D",'Labor Loading Matrix'!V461,0),IF('CLINs &amp; Ceiling Rates'!$D$252="R&amp;D",'Labor Loading Matrix'!W461,0),IF('CLINs &amp; Ceiling Rates'!$D$253="R&amp;D",'Labor Loading Matrix'!X461,0),IF('CLINs &amp; Ceiling Rates'!$D$254="R&amp;D",'Labor Loading Matrix'!Y461,0),IF('CLINs &amp; Ceiling Rates'!$D$255="R&amp;D",'Labor Loading Matrix'!Z461,0),IF('CLINs &amp; Ceiling Rates'!$D$256="R&amp;D",'Labor Loading Matrix'!AA461,0))</f>
        <v>0</v>
      </c>
      <c r="H461" s="136"/>
      <c r="I461" s="136"/>
      <c r="J461" s="136"/>
      <c r="K461" s="136"/>
      <c r="L461" s="136"/>
      <c r="M461" s="136"/>
      <c r="N461" s="84"/>
      <c r="O461" s="84"/>
      <c r="P461" s="84"/>
      <c r="Q461" s="84"/>
      <c r="R461" s="133"/>
      <c r="S461" s="133"/>
      <c r="T461" s="133"/>
      <c r="U461" s="133"/>
      <c r="V461" s="133"/>
      <c r="W461" s="133"/>
      <c r="X461" s="133"/>
      <c r="Y461" s="133"/>
      <c r="Z461" s="133"/>
      <c r="AA461" s="133"/>
    </row>
    <row r="462" spans="1:27" s="73" customFormat="1" ht="18" hidden="1" customHeight="1" x14ac:dyDescent="0.25">
      <c r="A462" s="173">
        <f>'CLINs &amp; Ceiling Rates'!B35</f>
        <v>0</v>
      </c>
      <c r="B462" s="173">
        <f>'CLINs &amp; Ceiling Rates'!C35</f>
        <v>0</v>
      </c>
      <c r="C462" s="177" t="str">
        <f>'CLINs &amp; Ceiling Rates'!I35</f>
        <v/>
      </c>
      <c r="D462" s="211">
        <f>IF('CLINs &amp; Ceiling Rates'!D418="",SUM('Labor Loading Matrix'!H462:AA462),SUM(E462:G462))</f>
        <v>0</v>
      </c>
      <c r="E462" s="175">
        <f>SUM(IF('CLINs &amp; Ceiling Rates'!$D$237="OPS",'Labor Loading Matrix'!H462,0),IF('CLINs &amp; Ceiling Rates'!$D$238="OPS",'Labor Loading Matrix'!I462,0),IF('CLINs &amp; Ceiling Rates'!$D$239="OPS",'Labor Loading Matrix'!J462,0),IF('CLINs &amp; Ceiling Rates'!$D$240="OPS",'Labor Loading Matrix'!K462,0),IF('CLINs &amp; Ceiling Rates'!$D$241="OPS",'Labor Loading Matrix'!L462,0),IF('CLINs &amp; Ceiling Rates'!$D$242="OPS",'Labor Loading Matrix'!M462,0),IF('CLINs &amp; Ceiling Rates'!$D$243="OPS",'Labor Loading Matrix'!N462,0),IF('CLINs &amp; Ceiling Rates'!$D$244="OPS",'Labor Loading Matrix'!O462,0),IF('CLINs &amp; Ceiling Rates'!$D$245="OPS",'Labor Loading Matrix'!P462,0),IF('CLINs &amp; Ceiling Rates'!$D$246="OPS",'Labor Loading Matrix'!Q462,0),IF('CLINs &amp; Ceiling Rates'!$D$247="OPS",'Labor Loading Matrix'!R462,0),IF('CLINs &amp; Ceiling Rates'!$D$248="OPS",'Labor Loading Matrix'!S462,0),IF('CLINs &amp; Ceiling Rates'!$D$249="OPS",'Labor Loading Matrix'!T462,0),IF('CLINs &amp; Ceiling Rates'!$D$250="OPS",'Labor Loading Matrix'!U462,0),IF('CLINs &amp; Ceiling Rates'!$D$251="OPS",'Labor Loading Matrix'!V462,0),IF('CLINs &amp; Ceiling Rates'!$D$252="OPS",'Labor Loading Matrix'!W462,0),IF('CLINs &amp; Ceiling Rates'!$D$253="OPS",'Labor Loading Matrix'!X462,0),IF('CLINs &amp; Ceiling Rates'!$D$254="OPS",'Labor Loading Matrix'!Y462,0),IF('CLINs &amp; Ceiling Rates'!$D$255="OPS",'Labor Loading Matrix'!Z462,0),IF('CLINs &amp; Ceiling Rates'!$D$256="OPS",'Labor Loading Matrix'!AA462,0))</f>
        <v>0</v>
      </c>
      <c r="F462" s="175">
        <f>SUM(IF('CLINs &amp; Ceiling Rates'!$D$237="F&amp;E",'Labor Loading Matrix'!H462,0),IF('CLINs &amp; Ceiling Rates'!$D$238="F&amp;E",'Labor Loading Matrix'!I462,0),IF('CLINs &amp; Ceiling Rates'!$D$239="F&amp;E",'Labor Loading Matrix'!J462,0),IF('CLINs &amp; Ceiling Rates'!$D$240="F&amp;E",'Labor Loading Matrix'!K462,0),IF('CLINs &amp; Ceiling Rates'!$D$241="F&amp;E",'Labor Loading Matrix'!L462,0),IF('CLINs &amp; Ceiling Rates'!$D$242="F&amp;E",'Labor Loading Matrix'!M462,0),IF('CLINs &amp; Ceiling Rates'!$D$243="F&amp;E",'Labor Loading Matrix'!N462,0),IF('CLINs &amp; Ceiling Rates'!$D$244="F&amp;E",'Labor Loading Matrix'!O462,0),IF('CLINs &amp; Ceiling Rates'!$D$245="F&amp;E",'Labor Loading Matrix'!P462,0),IF('CLINs &amp; Ceiling Rates'!$D$246="F&amp;E",'Labor Loading Matrix'!Q462,0),IF('CLINs &amp; Ceiling Rates'!$D$247="F&amp;E",'Labor Loading Matrix'!R462,0),IF('CLINs &amp; Ceiling Rates'!$D$248="F&amp;E",'Labor Loading Matrix'!S462,0),IF('CLINs &amp; Ceiling Rates'!$D$249="F&amp;E",'Labor Loading Matrix'!T462,0),IF('CLINs &amp; Ceiling Rates'!$D$250="F&amp;E",'Labor Loading Matrix'!U462,0),IF('CLINs &amp; Ceiling Rates'!$D$251="F&amp;E",'Labor Loading Matrix'!V462,0),IF('CLINs &amp; Ceiling Rates'!$D$252="F&amp;E",'Labor Loading Matrix'!W462,0),IF('CLINs &amp; Ceiling Rates'!$D$253="F&amp;E",'Labor Loading Matrix'!X462,0),IF('CLINs &amp; Ceiling Rates'!$D$254="F&amp;E",'Labor Loading Matrix'!Y462,0),IF('CLINs &amp; Ceiling Rates'!$D$255="F&amp;E",'Labor Loading Matrix'!Z462,0),IF('CLINs &amp; Ceiling Rates'!$D$256="F&amp;E",'Labor Loading Matrix'!AA462,0))</f>
        <v>0</v>
      </c>
      <c r="G462" s="175">
        <f>SUM(IF('CLINs &amp; Ceiling Rates'!$D$237="R&amp;D",'Labor Loading Matrix'!H462,0),IF('CLINs &amp; Ceiling Rates'!$D$238="R&amp;D",'Labor Loading Matrix'!I462,0),IF('CLINs &amp; Ceiling Rates'!$D$239="R&amp;D",'Labor Loading Matrix'!J462,0),IF('CLINs &amp; Ceiling Rates'!$D$240="R&amp;D",'Labor Loading Matrix'!K462,0),IF('CLINs &amp; Ceiling Rates'!$D$241="R&amp;D",'Labor Loading Matrix'!L462,0),IF('CLINs &amp; Ceiling Rates'!$D$242="R&amp;D",'Labor Loading Matrix'!M462,0),IF('CLINs &amp; Ceiling Rates'!$D$243="R&amp;D",'Labor Loading Matrix'!N462,0),IF('CLINs &amp; Ceiling Rates'!$D$244="R&amp;D",'Labor Loading Matrix'!O462,0),IF('CLINs &amp; Ceiling Rates'!$D$245="R&amp;D",'Labor Loading Matrix'!P462,0),IF('CLINs &amp; Ceiling Rates'!$D$246="R&amp;D",'Labor Loading Matrix'!Q462,0),IF('CLINs &amp; Ceiling Rates'!$D$247="R&amp;D",'Labor Loading Matrix'!R462,0),IF('CLINs &amp; Ceiling Rates'!$D$248="R&amp;D",'Labor Loading Matrix'!S462,0),IF('CLINs &amp; Ceiling Rates'!$D$249="R&amp;D",'Labor Loading Matrix'!T462,0),IF('CLINs &amp; Ceiling Rates'!$D$250="R&amp;D",'Labor Loading Matrix'!U462,0),IF('CLINs &amp; Ceiling Rates'!$D$251="R&amp;D",'Labor Loading Matrix'!V462,0),IF('CLINs &amp; Ceiling Rates'!$D$252="R&amp;D",'Labor Loading Matrix'!W462,0),IF('CLINs &amp; Ceiling Rates'!$D$253="R&amp;D",'Labor Loading Matrix'!X462,0),IF('CLINs &amp; Ceiling Rates'!$D$254="R&amp;D",'Labor Loading Matrix'!Y462,0),IF('CLINs &amp; Ceiling Rates'!$D$255="R&amp;D",'Labor Loading Matrix'!Z462,0),IF('CLINs &amp; Ceiling Rates'!$D$256="R&amp;D",'Labor Loading Matrix'!AA462,0))</f>
        <v>0</v>
      </c>
      <c r="H462" s="136"/>
      <c r="I462" s="136"/>
      <c r="J462" s="136"/>
      <c r="K462" s="136"/>
      <c r="L462" s="136"/>
      <c r="M462" s="136"/>
      <c r="N462" s="84"/>
      <c r="O462" s="84"/>
      <c r="P462" s="84"/>
      <c r="Q462" s="84"/>
      <c r="R462" s="133"/>
      <c r="S462" s="133"/>
      <c r="T462" s="133"/>
      <c r="U462" s="133"/>
      <c r="V462" s="133"/>
      <c r="W462" s="133"/>
      <c r="X462" s="133"/>
      <c r="Y462" s="133"/>
      <c r="Z462" s="133"/>
      <c r="AA462" s="133"/>
    </row>
    <row r="463" spans="1:27" s="73" customFormat="1" ht="18" hidden="1" customHeight="1" x14ac:dyDescent="0.25">
      <c r="A463" s="173">
        <f>'CLINs &amp; Ceiling Rates'!B36</f>
        <v>0</v>
      </c>
      <c r="B463" s="173">
        <f>'CLINs &amp; Ceiling Rates'!C36</f>
        <v>0</v>
      </c>
      <c r="C463" s="177" t="str">
        <f>'CLINs &amp; Ceiling Rates'!I36</f>
        <v/>
      </c>
      <c r="D463" s="211">
        <f>IF('CLINs &amp; Ceiling Rates'!D419="",SUM('Labor Loading Matrix'!H463:AA463),SUM(E463:G463))</f>
        <v>0</v>
      </c>
      <c r="E463" s="175">
        <f>SUM(IF('CLINs &amp; Ceiling Rates'!$D$237="OPS",'Labor Loading Matrix'!H463,0),IF('CLINs &amp; Ceiling Rates'!$D$238="OPS",'Labor Loading Matrix'!I463,0),IF('CLINs &amp; Ceiling Rates'!$D$239="OPS",'Labor Loading Matrix'!J463,0),IF('CLINs &amp; Ceiling Rates'!$D$240="OPS",'Labor Loading Matrix'!K463,0),IF('CLINs &amp; Ceiling Rates'!$D$241="OPS",'Labor Loading Matrix'!L463,0),IF('CLINs &amp; Ceiling Rates'!$D$242="OPS",'Labor Loading Matrix'!M463,0),IF('CLINs &amp; Ceiling Rates'!$D$243="OPS",'Labor Loading Matrix'!N463,0),IF('CLINs &amp; Ceiling Rates'!$D$244="OPS",'Labor Loading Matrix'!O463,0),IF('CLINs &amp; Ceiling Rates'!$D$245="OPS",'Labor Loading Matrix'!P463,0),IF('CLINs &amp; Ceiling Rates'!$D$246="OPS",'Labor Loading Matrix'!Q463,0),IF('CLINs &amp; Ceiling Rates'!$D$247="OPS",'Labor Loading Matrix'!R463,0),IF('CLINs &amp; Ceiling Rates'!$D$248="OPS",'Labor Loading Matrix'!S463,0),IF('CLINs &amp; Ceiling Rates'!$D$249="OPS",'Labor Loading Matrix'!T463,0),IF('CLINs &amp; Ceiling Rates'!$D$250="OPS",'Labor Loading Matrix'!U463,0),IF('CLINs &amp; Ceiling Rates'!$D$251="OPS",'Labor Loading Matrix'!V463,0),IF('CLINs &amp; Ceiling Rates'!$D$252="OPS",'Labor Loading Matrix'!W463,0),IF('CLINs &amp; Ceiling Rates'!$D$253="OPS",'Labor Loading Matrix'!X463,0),IF('CLINs &amp; Ceiling Rates'!$D$254="OPS",'Labor Loading Matrix'!Y463,0),IF('CLINs &amp; Ceiling Rates'!$D$255="OPS",'Labor Loading Matrix'!Z463,0),IF('CLINs &amp; Ceiling Rates'!$D$256="OPS",'Labor Loading Matrix'!AA463,0))</f>
        <v>0</v>
      </c>
      <c r="F463" s="175">
        <f>SUM(IF('CLINs &amp; Ceiling Rates'!$D$237="F&amp;E",'Labor Loading Matrix'!H463,0),IF('CLINs &amp; Ceiling Rates'!$D$238="F&amp;E",'Labor Loading Matrix'!I463,0),IF('CLINs &amp; Ceiling Rates'!$D$239="F&amp;E",'Labor Loading Matrix'!J463,0),IF('CLINs &amp; Ceiling Rates'!$D$240="F&amp;E",'Labor Loading Matrix'!K463,0),IF('CLINs &amp; Ceiling Rates'!$D$241="F&amp;E",'Labor Loading Matrix'!L463,0),IF('CLINs &amp; Ceiling Rates'!$D$242="F&amp;E",'Labor Loading Matrix'!M463,0),IF('CLINs &amp; Ceiling Rates'!$D$243="F&amp;E",'Labor Loading Matrix'!N463,0),IF('CLINs &amp; Ceiling Rates'!$D$244="F&amp;E",'Labor Loading Matrix'!O463,0),IF('CLINs &amp; Ceiling Rates'!$D$245="F&amp;E",'Labor Loading Matrix'!P463,0),IF('CLINs &amp; Ceiling Rates'!$D$246="F&amp;E",'Labor Loading Matrix'!Q463,0),IF('CLINs &amp; Ceiling Rates'!$D$247="F&amp;E",'Labor Loading Matrix'!R463,0),IF('CLINs &amp; Ceiling Rates'!$D$248="F&amp;E",'Labor Loading Matrix'!S463,0),IF('CLINs &amp; Ceiling Rates'!$D$249="F&amp;E",'Labor Loading Matrix'!T463,0),IF('CLINs &amp; Ceiling Rates'!$D$250="F&amp;E",'Labor Loading Matrix'!U463,0),IF('CLINs &amp; Ceiling Rates'!$D$251="F&amp;E",'Labor Loading Matrix'!V463,0),IF('CLINs &amp; Ceiling Rates'!$D$252="F&amp;E",'Labor Loading Matrix'!W463,0),IF('CLINs &amp; Ceiling Rates'!$D$253="F&amp;E",'Labor Loading Matrix'!X463,0),IF('CLINs &amp; Ceiling Rates'!$D$254="F&amp;E",'Labor Loading Matrix'!Y463,0),IF('CLINs &amp; Ceiling Rates'!$D$255="F&amp;E",'Labor Loading Matrix'!Z463,0),IF('CLINs &amp; Ceiling Rates'!$D$256="F&amp;E",'Labor Loading Matrix'!AA463,0))</f>
        <v>0</v>
      </c>
      <c r="G463" s="175">
        <f>SUM(IF('CLINs &amp; Ceiling Rates'!$D$237="R&amp;D",'Labor Loading Matrix'!H463,0),IF('CLINs &amp; Ceiling Rates'!$D$238="R&amp;D",'Labor Loading Matrix'!I463,0),IF('CLINs &amp; Ceiling Rates'!$D$239="R&amp;D",'Labor Loading Matrix'!J463,0),IF('CLINs &amp; Ceiling Rates'!$D$240="R&amp;D",'Labor Loading Matrix'!K463,0),IF('CLINs &amp; Ceiling Rates'!$D$241="R&amp;D",'Labor Loading Matrix'!L463,0),IF('CLINs &amp; Ceiling Rates'!$D$242="R&amp;D",'Labor Loading Matrix'!M463,0),IF('CLINs &amp; Ceiling Rates'!$D$243="R&amp;D",'Labor Loading Matrix'!N463,0),IF('CLINs &amp; Ceiling Rates'!$D$244="R&amp;D",'Labor Loading Matrix'!O463,0),IF('CLINs &amp; Ceiling Rates'!$D$245="R&amp;D",'Labor Loading Matrix'!P463,0),IF('CLINs &amp; Ceiling Rates'!$D$246="R&amp;D",'Labor Loading Matrix'!Q463,0),IF('CLINs &amp; Ceiling Rates'!$D$247="R&amp;D",'Labor Loading Matrix'!R463,0),IF('CLINs &amp; Ceiling Rates'!$D$248="R&amp;D",'Labor Loading Matrix'!S463,0),IF('CLINs &amp; Ceiling Rates'!$D$249="R&amp;D",'Labor Loading Matrix'!T463,0),IF('CLINs &amp; Ceiling Rates'!$D$250="R&amp;D",'Labor Loading Matrix'!U463,0),IF('CLINs &amp; Ceiling Rates'!$D$251="R&amp;D",'Labor Loading Matrix'!V463,0),IF('CLINs &amp; Ceiling Rates'!$D$252="R&amp;D",'Labor Loading Matrix'!W463,0),IF('CLINs &amp; Ceiling Rates'!$D$253="R&amp;D",'Labor Loading Matrix'!X463,0),IF('CLINs &amp; Ceiling Rates'!$D$254="R&amp;D",'Labor Loading Matrix'!Y463,0),IF('CLINs &amp; Ceiling Rates'!$D$255="R&amp;D",'Labor Loading Matrix'!Z463,0),IF('CLINs &amp; Ceiling Rates'!$D$256="R&amp;D",'Labor Loading Matrix'!AA463,0))</f>
        <v>0</v>
      </c>
      <c r="H463" s="136"/>
      <c r="I463" s="136"/>
      <c r="J463" s="136"/>
      <c r="K463" s="136"/>
      <c r="L463" s="136"/>
      <c r="M463" s="136"/>
      <c r="N463" s="84"/>
      <c r="O463" s="84"/>
      <c r="P463" s="84"/>
      <c r="Q463" s="84"/>
      <c r="R463" s="133"/>
      <c r="S463" s="133"/>
      <c r="T463" s="133"/>
      <c r="U463" s="133"/>
      <c r="V463" s="133"/>
      <c r="W463" s="133"/>
      <c r="X463" s="133"/>
      <c r="Y463" s="133"/>
      <c r="Z463" s="133"/>
      <c r="AA463" s="133"/>
    </row>
    <row r="464" spans="1:27" s="73" customFormat="1" ht="18" hidden="1" customHeight="1" x14ac:dyDescent="0.25">
      <c r="A464" s="173">
        <f>'CLINs &amp; Ceiling Rates'!B37</f>
        <v>0</v>
      </c>
      <c r="B464" s="173">
        <f>'CLINs &amp; Ceiling Rates'!C37</f>
        <v>0</v>
      </c>
      <c r="C464" s="177" t="str">
        <f>'CLINs &amp; Ceiling Rates'!I37</f>
        <v/>
      </c>
      <c r="D464" s="211">
        <f>IF('CLINs &amp; Ceiling Rates'!D420="",SUM('Labor Loading Matrix'!H464:AA464),SUM(E464:G464))</f>
        <v>0</v>
      </c>
      <c r="E464" s="175">
        <f>SUM(IF('CLINs &amp; Ceiling Rates'!$D$237="OPS",'Labor Loading Matrix'!H464,0),IF('CLINs &amp; Ceiling Rates'!$D$238="OPS",'Labor Loading Matrix'!I464,0),IF('CLINs &amp; Ceiling Rates'!$D$239="OPS",'Labor Loading Matrix'!J464,0),IF('CLINs &amp; Ceiling Rates'!$D$240="OPS",'Labor Loading Matrix'!K464,0),IF('CLINs &amp; Ceiling Rates'!$D$241="OPS",'Labor Loading Matrix'!L464,0),IF('CLINs &amp; Ceiling Rates'!$D$242="OPS",'Labor Loading Matrix'!M464,0),IF('CLINs &amp; Ceiling Rates'!$D$243="OPS",'Labor Loading Matrix'!N464,0),IF('CLINs &amp; Ceiling Rates'!$D$244="OPS",'Labor Loading Matrix'!O464,0),IF('CLINs &amp; Ceiling Rates'!$D$245="OPS",'Labor Loading Matrix'!P464,0),IF('CLINs &amp; Ceiling Rates'!$D$246="OPS",'Labor Loading Matrix'!Q464,0),IF('CLINs &amp; Ceiling Rates'!$D$247="OPS",'Labor Loading Matrix'!R464,0),IF('CLINs &amp; Ceiling Rates'!$D$248="OPS",'Labor Loading Matrix'!S464,0),IF('CLINs &amp; Ceiling Rates'!$D$249="OPS",'Labor Loading Matrix'!T464,0),IF('CLINs &amp; Ceiling Rates'!$D$250="OPS",'Labor Loading Matrix'!U464,0),IF('CLINs &amp; Ceiling Rates'!$D$251="OPS",'Labor Loading Matrix'!V464,0),IF('CLINs &amp; Ceiling Rates'!$D$252="OPS",'Labor Loading Matrix'!W464,0),IF('CLINs &amp; Ceiling Rates'!$D$253="OPS",'Labor Loading Matrix'!X464,0),IF('CLINs &amp; Ceiling Rates'!$D$254="OPS",'Labor Loading Matrix'!Y464,0),IF('CLINs &amp; Ceiling Rates'!$D$255="OPS",'Labor Loading Matrix'!Z464,0),IF('CLINs &amp; Ceiling Rates'!$D$256="OPS",'Labor Loading Matrix'!AA464,0))</f>
        <v>0</v>
      </c>
      <c r="F464" s="175">
        <f>SUM(IF('CLINs &amp; Ceiling Rates'!$D$237="F&amp;E",'Labor Loading Matrix'!H464,0),IF('CLINs &amp; Ceiling Rates'!$D$238="F&amp;E",'Labor Loading Matrix'!I464,0),IF('CLINs &amp; Ceiling Rates'!$D$239="F&amp;E",'Labor Loading Matrix'!J464,0),IF('CLINs &amp; Ceiling Rates'!$D$240="F&amp;E",'Labor Loading Matrix'!K464,0),IF('CLINs &amp; Ceiling Rates'!$D$241="F&amp;E",'Labor Loading Matrix'!L464,0),IF('CLINs &amp; Ceiling Rates'!$D$242="F&amp;E",'Labor Loading Matrix'!M464,0),IF('CLINs &amp; Ceiling Rates'!$D$243="F&amp;E",'Labor Loading Matrix'!N464,0),IF('CLINs &amp; Ceiling Rates'!$D$244="F&amp;E",'Labor Loading Matrix'!O464,0),IF('CLINs &amp; Ceiling Rates'!$D$245="F&amp;E",'Labor Loading Matrix'!P464,0),IF('CLINs &amp; Ceiling Rates'!$D$246="F&amp;E",'Labor Loading Matrix'!Q464,0),IF('CLINs &amp; Ceiling Rates'!$D$247="F&amp;E",'Labor Loading Matrix'!R464,0),IF('CLINs &amp; Ceiling Rates'!$D$248="F&amp;E",'Labor Loading Matrix'!S464,0),IF('CLINs &amp; Ceiling Rates'!$D$249="F&amp;E",'Labor Loading Matrix'!T464,0),IF('CLINs &amp; Ceiling Rates'!$D$250="F&amp;E",'Labor Loading Matrix'!U464,0),IF('CLINs &amp; Ceiling Rates'!$D$251="F&amp;E",'Labor Loading Matrix'!V464,0),IF('CLINs &amp; Ceiling Rates'!$D$252="F&amp;E",'Labor Loading Matrix'!W464,0),IF('CLINs &amp; Ceiling Rates'!$D$253="F&amp;E",'Labor Loading Matrix'!X464,0),IF('CLINs &amp; Ceiling Rates'!$D$254="F&amp;E",'Labor Loading Matrix'!Y464,0),IF('CLINs &amp; Ceiling Rates'!$D$255="F&amp;E",'Labor Loading Matrix'!Z464,0),IF('CLINs &amp; Ceiling Rates'!$D$256="F&amp;E",'Labor Loading Matrix'!AA464,0))</f>
        <v>0</v>
      </c>
      <c r="G464" s="175">
        <f>SUM(IF('CLINs &amp; Ceiling Rates'!$D$237="R&amp;D",'Labor Loading Matrix'!H464,0),IF('CLINs &amp; Ceiling Rates'!$D$238="R&amp;D",'Labor Loading Matrix'!I464,0),IF('CLINs &amp; Ceiling Rates'!$D$239="R&amp;D",'Labor Loading Matrix'!J464,0),IF('CLINs &amp; Ceiling Rates'!$D$240="R&amp;D",'Labor Loading Matrix'!K464,0),IF('CLINs &amp; Ceiling Rates'!$D$241="R&amp;D",'Labor Loading Matrix'!L464,0),IF('CLINs &amp; Ceiling Rates'!$D$242="R&amp;D",'Labor Loading Matrix'!M464,0),IF('CLINs &amp; Ceiling Rates'!$D$243="R&amp;D",'Labor Loading Matrix'!N464,0),IF('CLINs &amp; Ceiling Rates'!$D$244="R&amp;D",'Labor Loading Matrix'!O464,0),IF('CLINs &amp; Ceiling Rates'!$D$245="R&amp;D",'Labor Loading Matrix'!P464,0),IF('CLINs &amp; Ceiling Rates'!$D$246="R&amp;D",'Labor Loading Matrix'!Q464,0),IF('CLINs &amp; Ceiling Rates'!$D$247="R&amp;D",'Labor Loading Matrix'!R464,0),IF('CLINs &amp; Ceiling Rates'!$D$248="R&amp;D",'Labor Loading Matrix'!S464,0),IF('CLINs &amp; Ceiling Rates'!$D$249="R&amp;D",'Labor Loading Matrix'!T464,0),IF('CLINs &amp; Ceiling Rates'!$D$250="R&amp;D",'Labor Loading Matrix'!U464,0),IF('CLINs &amp; Ceiling Rates'!$D$251="R&amp;D",'Labor Loading Matrix'!V464,0),IF('CLINs &amp; Ceiling Rates'!$D$252="R&amp;D",'Labor Loading Matrix'!W464,0),IF('CLINs &amp; Ceiling Rates'!$D$253="R&amp;D",'Labor Loading Matrix'!X464,0),IF('CLINs &amp; Ceiling Rates'!$D$254="R&amp;D",'Labor Loading Matrix'!Y464,0),IF('CLINs &amp; Ceiling Rates'!$D$255="R&amp;D",'Labor Loading Matrix'!Z464,0),IF('CLINs &amp; Ceiling Rates'!$D$256="R&amp;D",'Labor Loading Matrix'!AA464,0))</f>
        <v>0</v>
      </c>
      <c r="H464" s="136"/>
      <c r="I464" s="136"/>
      <c r="J464" s="136"/>
      <c r="K464" s="136"/>
      <c r="L464" s="136"/>
      <c r="M464" s="136"/>
      <c r="N464" s="84"/>
      <c r="O464" s="84"/>
      <c r="P464" s="84"/>
      <c r="Q464" s="84"/>
      <c r="R464" s="133"/>
      <c r="S464" s="133"/>
      <c r="T464" s="133"/>
      <c r="U464" s="133"/>
      <c r="V464" s="133"/>
      <c r="W464" s="133"/>
      <c r="X464" s="133"/>
      <c r="Y464" s="133"/>
      <c r="Z464" s="133"/>
      <c r="AA464" s="133"/>
    </row>
    <row r="465" spans="1:27" s="73" customFormat="1" ht="18" hidden="1" customHeight="1" x14ac:dyDescent="0.25">
      <c r="A465" s="173">
        <f>'CLINs &amp; Ceiling Rates'!B38</f>
        <v>0</v>
      </c>
      <c r="B465" s="173">
        <f>'CLINs &amp; Ceiling Rates'!C38</f>
        <v>0</v>
      </c>
      <c r="C465" s="177" t="str">
        <f>'CLINs &amp; Ceiling Rates'!I38</f>
        <v/>
      </c>
      <c r="D465" s="211">
        <f>IF('CLINs &amp; Ceiling Rates'!D421="",SUM('Labor Loading Matrix'!H465:AA465),SUM(E465:G465))</f>
        <v>0</v>
      </c>
      <c r="E465" s="175">
        <f>SUM(IF('CLINs &amp; Ceiling Rates'!$D$237="OPS",'Labor Loading Matrix'!H465,0),IF('CLINs &amp; Ceiling Rates'!$D$238="OPS",'Labor Loading Matrix'!I465,0),IF('CLINs &amp; Ceiling Rates'!$D$239="OPS",'Labor Loading Matrix'!J465,0),IF('CLINs &amp; Ceiling Rates'!$D$240="OPS",'Labor Loading Matrix'!K465,0),IF('CLINs &amp; Ceiling Rates'!$D$241="OPS",'Labor Loading Matrix'!L465,0),IF('CLINs &amp; Ceiling Rates'!$D$242="OPS",'Labor Loading Matrix'!M465,0),IF('CLINs &amp; Ceiling Rates'!$D$243="OPS",'Labor Loading Matrix'!N465,0),IF('CLINs &amp; Ceiling Rates'!$D$244="OPS",'Labor Loading Matrix'!O465,0),IF('CLINs &amp; Ceiling Rates'!$D$245="OPS",'Labor Loading Matrix'!P465,0),IF('CLINs &amp; Ceiling Rates'!$D$246="OPS",'Labor Loading Matrix'!Q465,0),IF('CLINs &amp; Ceiling Rates'!$D$247="OPS",'Labor Loading Matrix'!R465,0),IF('CLINs &amp; Ceiling Rates'!$D$248="OPS",'Labor Loading Matrix'!S465,0),IF('CLINs &amp; Ceiling Rates'!$D$249="OPS",'Labor Loading Matrix'!T465,0),IF('CLINs &amp; Ceiling Rates'!$D$250="OPS",'Labor Loading Matrix'!U465,0),IF('CLINs &amp; Ceiling Rates'!$D$251="OPS",'Labor Loading Matrix'!V465,0),IF('CLINs &amp; Ceiling Rates'!$D$252="OPS",'Labor Loading Matrix'!W465,0),IF('CLINs &amp; Ceiling Rates'!$D$253="OPS",'Labor Loading Matrix'!X465,0),IF('CLINs &amp; Ceiling Rates'!$D$254="OPS",'Labor Loading Matrix'!Y465,0),IF('CLINs &amp; Ceiling Rates'!$D$255="OPS",'Labor Loading Matrix'!Z465,0),IF('CLINs &amp; Ceiling Rates'!$D$256="OPS",'Labor Loading Matrix'!AA465,0))</f>
        <v>0</v>
      </c>
      <c r="F465" s="175">
        <f>SUM(IF('CLINs &amp; Ceiling Rates'!$D$237="F&amp;E",'Labor Loading Matrix'!H465,0),IF('CLINs &amp; Ceiling Rates'!$D$238="F&amp;E",'Labor Loading Matrix'!I465,0),IF('CLINs &amp; Ceiling Rates'!$D$239="F&amp;E",'Labor Loading Matrix'!J465,0),IF('CLINs &amp; Ceiling Rates'!$D$240="F&amp;E",'Labor Loading Matrix'!K465,0),IF('CLINs &amp; Ceiling Rates'!$D$241="F&amp;E",'Labor Loading Matrix'!L465,0),IF('CLINs &amp; Ceiling Rates'!$D$242="F&amp;E",'Labor Loading Matrix'!M465,0),IF('CLINs &amp; Ceiling Rates'!$D$243="F&amp;E",'Labor Loading Matrix'!N465,0),IF('CLINs &amp; Ceiling Rates'!$D$244="F&amp;E",'Labor Loading Matrix'!O465,0),IF('CLINs &amp; Ceiling Rates'!$D$245="F&amp;E",'Labor Loading Matrix'!P465,0),IF('CLINs &amp; Ceiling Rates'!$D$246="F&amp;E",'Labor Loading Matrix'!Q465,0),IF('CLINs &amp; Ceiling Rates'!$D$247="F&amp;E",'Labor Loading Matrix'!R465,0),IF('CLINs &amp; Ceiling Rates'!$D$248="F&amp;E",'Labor Loading Matrix'!S465,0),IF('CLINs &amp; Ceiling Rates'!$D$249="F&amp;E",'Labor Loading Matrix'!T465,0),IF('CLINs &amp; Ceiling Rates'!$D$250="F&amp;E",'Labor Loading Matrix'!U465,0),IF('CLINs &amp; Ceiling Rates'!$D$251="F&amp;E",'Labor Loading Matrix'!V465,0),IF('CLINs &amp; Ceiling Rates'!$D$252="F&amp;E",'Labor Loading Matrix'!W465,0),IF('CLINs &amp; Ceiling Rates'!$D$253="F&amp;E",'Labor Loading Matrix'!X465,0),IF('CLINs &amp; Ceiling Rates'!$D$254="F&amp;E",'Labor Loading Matrix'!Y465,0),IF('CLINs &amp; Ceiling Rates'!$D$255="F&amp;E",'Labor Loading Matrix'!Z465,0),IF('CLINs &amp; Ceiling Rates'!$D$256="F&amp;E",'Labor Loading Matrix'!AA465,0))</f>
        <v>0</v>
      </c>
      <c r="G465" s="175">
        <f>SUM(IF('CLINs &amp; Ceiling Rates'!$D$237="R&amp;D",'Labor Loading Matrix'!H465,0),IF('CLINs &amp; Ceiling Rates'!$D$238="R&amp;D",'Labor Loading Matrix'!I465,0),IF('CLINs &amp; Ceiling Rates'!$D$239="R&amp;D",'Labor Loading Matrix'!J465,0),IF('CLINs &amp; Ceiling Rates'!$D$240="R&amp;D",'Labor Loading Matrix'!K465,0),IF('CLINs &amp; Ceiling Rates'!$D$241="R&amp;D",'Labor Loading Matrix'!L465,0),IF('CLINs &amp; Ceiling Rates'!$D$242="R&amp;D",'Labor Loading Matrix'!M465,0),IF('CLINs &amp; Ceiling Rates'!$D$243="R&amp;D",'Labor Loading Matrix'!N465,0),IF('CLINs &amp; Ceiling Rates'!$D$244="R&amp;D",'Labor Loading Matrix'!O465,0),IF('CLINs &amp; Ceiling Rates'!$D$245="R&amp;D",'Labor Loading Matrix'!P465,0),IF('CLINs &amp; Ceiling Rates'!$D$246="R&amp;D",'Labor Loading Matrix'!Q465,0),IF('CLINs &amp; Ceiling Rates'!$D$247="R&amp;D",'Labor Loading Matrix'!R465,0),IF('CLINs &amp; Ceiling Rates'!$D$248="R&amp;D",'Labor Loading Matrix'!S465,0),IF('CLINs &amp; Ceiling Rates'!$D$249="R&amp;D",'Labor Loading Matrix'!T465,0),IF('CLINs &amp; Ceiling Rates'!$D$250="R&amp;D",'Labor Loading Matrix'!U465,0),IF('CLINs &amp; Ceiling Rates'!$D$251="R&amp;D",'Labor Loading Matrix'!V465,0),IF('CLINs &amp; Ceiling Rates'!$D$252="R&amp;D",'Labor Loading Matrix'!W465,0),IF('CLINs &amp; Ceiling Rates'!$D$253="R&amp;D",'Labor Loading Matrix'!X465,0),IF('CLINs &amp; Ceiling Rates'!$D$254="R&amp;D",'Labor Loading Matrix'!Y465,0),IF('CLINs &amp; Ceiling Rates'!$D$255="R&amp;D",'Labor Loading Matrix'!Z465,0),IF('CLINs &amp; Ceiling Rates'!$D$256="R&amp;D",'Labor Loading Matrix'!AA465,0))</f>
        <v>0</v>
      </c>
      <c r="H465" s="136"/>
      <c r="I465" s="136"/>
      <c r="J465" s="136"/>
      <c r="K465" s="136"/>
      <c r="L465" s="136"/>
      <c r="M465" s="136"/>
      <c r="N465" s="84"/>
      <c r="O465" s="84"/>
      <c r="P465" s="84"/>
      <c r="Q465" s="84"/>
      <c r="R465" s="133"/>
      <c r="S465" s="133"/>
      <c r="T465" s="133"/>
      <c r="U465" s="133"/>
      <c r="V465" s="133"/>
      <c r="W465" s="133"/>
      <c r="X465" s="133"/>
      <c r="Y465" s="133"/>
      <c r="Z465" s="133"/>
      <c r="AA465" s="133"/>
    </row>
    <row r="466" spans="1:27" s="73" customFormat="1" ht="18" hidden="1" customHeight="1" x14ac:dyDescent="0.25">
      <c r="A466" s="173">
        <f>'CLINs &amp; Ceiling Rates'!B39</f>
        <v>0</v>
      </c>
      <c r="B466" s="173">
        <f>'CLINs &amp; Ceiling Rates'!C39</f>
        <v>0</v>
      </c>
      <c r="C466" s="177" t="str">
        <f>'CLINs &amp; Ceiling Rates'!I39</f>
        <v/>
      </c>
      <c r="D466" s="211">
        <f>IF('CLINs &amp; Ceiling Rates'!D422="",SUM('Labor Loading Matrix'!H466:AA466),SUM(E466:G466))</f>
        <v>0</v>
      </c>
      <c r="E466" s="175">
        <f>SUM(IF('CLINs &amp; Ceiling Rates'!$D$237="OPS",'Labor Loading Matrix'!H466,0),IF('CLINs &amp; Ceiling Rates'!$D$238="OPS",'Labor Loading Matrix'!I466,0),IF('CLINs &amp; Ceiling Rates'!$D$239="OPS",'Labor Loading Matrix'!J466,0),IF('CLINs &amp; Ceiling Rates'!$D$240="OPS",'Labor Loading Matrix'!K466,0),IF('CLINs &amp; Ceiling Rates'!$D$241="OPS",'Labor Loading Matrix'!L466,0),IF('CLINs &amp; Ceiling Rates'!$D$242="OPS",'Labor Loading Matrix'!M466,0),IF('CLINs &amp; Ceiling Rates'!$D$243="OPS",'Labor Loading Matrix'!N466,0),IF('CLINs &amp; Ceiling Rates'!$D$244="OPS",'Labor Loading Matrix'!O466,0),IF('CLINs &amp; Ceiling Rates'!$D$245="OPS",'Labor Loading Matrix'!P466,0),IF('CLINs &amp; Ceiling Rates'!$D$246="OPS",'Labor Loading Matrix'!Q466,0),IF('CLINs &amp; Ceiling Rates'!$D$247="OPS",'Labor Loading Matrix'!R466,0),IF('CLINs &amp; Ceiling Rates'!$D$248="OPS",'Labor Loading Matrix'!S466,0),IF('CLINs &amp; Ceiling Rates'!$D$249="OPS",'Labor Loading Matrix'!T466,0),IF('CLINs &amp; Ceiling Rates'!$D$250="OPS",'Labor Loading Matrix'!U466,0),IF('CLINs &amp; Ceiling Rates'!$D$251="OPS",'Labor Loading Matrix'!V466,0),IF('CLINs &amp; Ceiling Rates'!$D$252="OPS",'Labor Loading Matrix'!W466,0),IF('CLINs &amp; Ceiling Rates'!$D$253="OPS",'Labor Loading Matrix'!X466,0),IF('CLINs &amp; Ceiling Rates'!$D$254="OPS",'Labor Loading Matrix'!Y466,0),IF('CLINs &amp; Ceiling Rates'!$D$255="OPS",'Labor Loading Matrix'!Z466,0),IF('CLINs &amp; Ceiling Rates'!$D$256="OPS",'Labor Loading Matrix'!AA466,0))</f>
        <v>0</v>
      </c>
      <c r="F466" s="175">
        <f>SUM(IF('CLINs &amp; Ceiling Rates'!$D$237="F&amp;E",'Labor Loading Matrix'!H466,0),IF('CLINs &amp; Ceiling Rates'!$D$238="F&amp;E",'Labor Loading Matrix'!I466,0),IF('CLINs &amp; Ceiling Rates'!$D$239="F&amp;E",'Labor Loading Matrix'!J466,0),IF('CLINs &amp; Ceiling Rates'!$D$240="F&amp;E",'Labor Loading Matrix'!K466,0),IF('CLINs &amp; Ceiling Rates'!$D$241="F&amp;E",'Labor Loading Matrix'!L466,0),IF('CLINs &amp; Ceiling Rates'!$D$242="F&amp;E",'Labor Loading Matrix'!M466,0),IF('CLINs &amp; Ceiling Rates'!$D$243="F&amp;E",'Labor Loading Matrix'!N466,0),IF('CLINs &amp; Ceiling Rates'!$D$244="F&amp;E",'Labor Loading Matrix'!O466,0),IF('CLINs &amp; Ceiling Rates'!$D$245="F&amp;E",'Labor Loading Matrix'!P466,0),IF('CLINs &amp; Ceiling Rates'!$D$246="F&amp;E",'Labor Loading Matrix'!Q466,0),IF('CLINs &amp; Ceiling Rates'!$D$247="F&amp;E",'Labor Loading Matrix'!R466,0),IF('CLINs &amp; Ceiling Rates'!$D$248="F&amp;E",'Labor Loading Matrix'!S466,0),IF('CLINs &amp; Ceiling Rates'!$D$249="F&amp;E",'Labor Loading Matrix'!T466,0),IF('CLINs &amp; Ceiling Rates'!$D$250="F&amp;E",'Labor Loading Matrix'!U466,0),IF('CLINs &amp; Ceiling Rates'!$D$251="F&amp;E",'Labor Loading Matrix'!V466,0),IF('CLINs &amp; Ceiling Rates'!$D$252="F&amp;E",'Labor Loading Matrix'!W466,0),IF('CLINs &amp; Ceiling Rates'!$D$253="F&amp;E",'Labor Loading Matrix'!X466,0),IF('CLINs &amp; Ceiling Rates'!$D$254="F&amp;E",'Labor Loading Matrix'!Y466,0),IF('CLINs &amp; Ceiling Rates'!$D$255="F&amp;E",'Labor Loading Matrix'!Z466,0),IF('CLINs &amp; Ceiling Rates'!$D$256="F&amp;E",'Labor Loading Matrix'!AA466,0))</f>
        <v>0</v>
      </c>
      <c r="G466" s="175">
        <f>SUM(IF('CLINs &amp; Ceiling Rates'!$D$237="R&amp;D",'Labor Loading Matrix'!H466,0),IF('CLINs &amp; Ceiling Rates'!$D$238="R&amp;D",'Labor Loading Matrix'!I466,0),IF('CLINs &amp; Ceiling Rates'!$D$239="R&amp;D",'Labor Loading Matrix'!J466,0),IF('CLINs &amp; Ceiling Rates'!$D$240="R&amp;D",'Labor Loading Matrix'!K466,0),IF('CLINs &amp; Ceiling Rates'!$D$241="R&amp;D",'Labor Loading Matrix'!L466,0),IF('CLINs &amp; Ceiling Rates'!$D$242="R&amp;D",'Labor Loading Matrix'!M466,0),IF('CLINs &amp; Ceiling Rates'!$D$243="R&amp;D",'Labor Loading Matrix'!N466,0),IF('CLINs &amp; Ceiling Rates'!$D$244="R&amp;D",'Labor Loading Matrix'!O466,0),IF('CLINs &amp; Ceiling Rates'!$D$245="R&amp;D",'Labor Loading Matrix'!P466,0),IF('CLINs &amp; Ceiling Rates'!$D$246="R&amp;D",'Labor Loading Matrix'!Q466,0),IF('CLINs &amp; Ceiling Rates'!$D$247="R&amp;D",'Labor Loading Matrix'!R466,0),IF('CLINs &amp; Ceiling Rates'!$D$248="R&amp;D",'Labor Loading Matrix'!S466,0),IF('CLINs &amp; Ceiling Rates'!$D$249="R&amp;D",'Labor Loading Matrix'!T466,0),IF('CLINs &amp; Ceiling Rates'!$D$250="R&amp;D",'Labor Loading Matrix'!U466,0),IF('CLINs &amp; Ceiling Rates'!$D$251="R&amp;D",'Labor Loading Matrix'!V466,0),IF('CLINs &amp; Ceiling Rates'!$D$252="R&amp;D",'Labor Loading Matrix'!W466,0),IF('CLINs &amp; Ceiling Rates'!$D$253="R&amp;D",'Labor Loading Matrix'!X466,0),IF('CLINs &amp; Ceiling Rates'!$D$254="R&amp;D",'Labor Loading Matrix'!Y466,0),IF('CLINs &amp; Ceiling Rates'!$D$255="R&amp;D",'Labor Loading Matrix'!Z466,0),IF('CLINs &amp; Ceiling Rates'!$D$256="R&amp;D",'Labor Loading Matrix'!AA466,0))</f>
        <v>0</v>
      </c>
      <c r="H466" s="136"/>
      <c r="I466" s="136"/>
      <c r="J466" s="136"/>
      <c r="K466" s="136"/>
      <c r="L466" s="136"/>
      <c r="M466" s="136"/>
      <c r="N466" s="84"/>
      <c r="O466" s="84"/>
      <c r="P466" s="84"/>
      <c r="Q466" s="84"/>
      <c r="R466" s="133"/>
      <c r="S466" s="133"/>
      <c r="T466" s="133"/>
      <c r="U466" s="133"/>
      <c r="V466" s="133"/>
      <c r="W466" s="133"/>
      <c r="X466" s="133"/>
      <c r="Y466" s="133"/>
      <c r="Z466" s="133"/>
      <c r="AA466" s="133"/>
    </row>
    <row r="467" spans="1:27" s="73" customFormat="1" ht="18" hidden="1" customHeight="1" x14ac:dyDescent="0.25">
      <c r="A467" s="173">
        <f>'CLINs &amp; Ceiling Rates'!B40</f>
        <v>0</v>
      </c>
      <c r="B467" s="173">
        <f>'CLINs &amp; Ceiling Rates'!C40</f>
        <v>0</v>
      </c>
      <c r="C467" s="177" t="str">
        <f>'CLINs &amp; Ceiling Rates'!I40</f>
        <v/>
      </c>
      <c r="D467" s="211">
        <f>IF('CLINs &amp; Ceiling Rates'!D423="",SUM('Labor Loading Matrix'!H467:AA467),SUM(E467:G467))</f>
        <v>0</v>
      </c>
      <c r="E467" s="175">
        <f>SUM(IF('CLINs &amp; Ceiling Rates'!$D$237="OPS",'Labor Loading Matrix'!H467,0),IF('CLINs &amp; Ceiling Rates'!$D$238="OPS",'Labor Loading Matrix'!I467,0),IF('CLINs &amp; Ceiling Rates'!$D$239="OPS",'Labor Loading Matrix'!J467,0),IF('CLINs &amp; Ceiling Rates'!$D$240="OPS",'Labor Loading Matrix'!K467,0),IF('CLINs &amp; Ceiling Rates'!$D$241="OPS",'Labor Loading Matrix'!L467,0),IF('CLINs &amp; Ceiling Rates'!$D$242="OPS",'Labor Loading Matrix'!M467,0),IF('CLINs &amp; Ceiling Rates'!$D$243="OPS",'Labor Loading Matrix'!N467,0),IF('CLINs &amp; Ceiling Rates'!$D$244="OPS",'Labor Loading Matrix'!O467,0),IF('CLINs &amp; Ceiling Rates'!$D$245="OPS",'Labor Loading Matrix'!P467,0),IF('CLINs &amp; Ceiling Rates'!$D$246="OPS",'Labor Loading Matrix'!Q467,0),IF('CLINs &amp; Ceiling Rates'!$D$247="OPS",'Labor Loading Matrix'!R467,0),IF('CLINs &amp; Ceiling Rates'!$D$248="OPS",'Labor Loading Matrix'!S467,0),IF('CLINs &amp; Ceiling Rates'!$D$249="OPS",'Labor Loading Matrix'!T467,0),IF('CLINs &amp; Ceiling Rates'!$D$250="OPS",'Labor Loading Matrix'!U467,0),IF('CLINs &amp; Ceiling Rates'!$D$251="OPS",'Labor Loading Matrix'!V467,0),IF('CLINs &amp; Ceiling Rates'!$D$252="OPS",'Labor Loading Matrix'!W467,0),IF('CLINs &amp; Ceiling Rates'!$D$253="OPS",'Labor Loading Matrix'!X467,0),IF('CLINs &amp; Ceiling Rates'!$D$254="OPS",'Labor Loading Matrix'!Y467,0),IF('CLINs &amp; Ceiling Rates'!$D$255="OPS",'Labor Loading Matrix'!Z467,0),IF('CLINs &amp; Ceiling Rates'!$D$256="OPS",'Labor Loading Matrix'!AA467,0))</f>
        <v>0</v>
      </c>
      <c r="F467" s="175">
        <f>SUM(IF('CLINs &amp; Ceiling Rates'!$D$237="F&amp;E",'Labor Loading Matrix'!H467,0),IF('CLINs &amp; Ceiling Rates'!$D$238="F&amp;E",'Labor Loading Matrix'!I467,0),IF('CLINs &amp; Ceiling Rates'!$D$239="F&amp;E",'Labor Loading Matrix'!J467,0),IF('CLINs &amp; Ceiling Rates'!$D$240="F&amp;E",'Labor Loading Matrix'!K467,0),IF('CLINs &amp; Ceiling Rates'!$D$241="F&amp;E",'Labor Loading Matrix'!L467,0),IF('CLINs &amp; Ceiling Rates'!$D$242="F&amp;E",'Labor Loading Matrix'!M467,0),IF('CLINs &amp; Ceiling Rates'!$D$243="F&amp;E",'Labor Loading Matrix'!N467,0),IF('CLINs &amp; Ceiling Rates'!$D$244="F&amp;E",'Labor Loading Matrix'!O467,0),IF('CLINs &amp; Ceiling Rates'!$D$245="F&amp;E",'Labor Loading Matrix'!P467,0),IF('CLINs &amp; Ceiling Rates'!$D$246="F&amp;E",'Labor Loading Matrix'!Q467,0),IF('CLINs &amp; Ceiling Rates'!$D$247="F&amp;E",'Labor Loading Matrix'!R467,0),IF('CLINs &amp; Ceiling Rates'!$D$248="F&amp;E",'Labor Loading Matrix'!S467,0),IF('CLINs &amp; Ceiling Rates'!$D$249="F&amp;E",'Labor Loading Matrix'!T467,0),IF('CLINs &amp; Ceiling Rates'!$D$250="F&amp;E",'Labor Loading Matrix'!U467,0),IF('CLINs &amp; Ceiling Rates'!$D$251="F&amp;E",'Labor Loading Matrix'!V467,0),IF('CLINs &amp; Ceiling Rates'!$D$252="F&amp;E",'Labor Loading Matrix'!W467,0),IF('CLINs &amp; Ceiling Rates'!$D$253="F&amp;E",'Labor Loading Matrix'!X467,0),IF('CLINs &amp; Ceiling Rates'!$D$254="F&amp;E",'Labor Loading Matrix'!Y467,0),IF('CLINs &amp; Ceiling Rates'!$D$255="F&amp;E",'Labor Loading Matrix'!Z467,0),IF('CLINs &amp; Ceiling Rates'!$D$256="F&amp;E",'Labor Loading Matrix'!AA467,0))</f>
        <v>0</v>
      </c>
      <c r="G467" s="175">
        <f>SUM(IF('CLINs &amp; Ceiling Rates'!$D$237="R&amp;D",'Labor Loading Matrix'!H467,0),IF('CLINs &amp; Ceiling Rates'!$D$238="R&amp;D",'Labor Loading Matrix'!I467,0),IF('CLINs &amp; Ceiling Rates'!$D$239="R&amp;D",'Labor Loading Matrix'!J467,0),IF('CLINs &amp; Ceiling Rates'!$D$240="R&amp;D",'Labor Loading Matrix'!K467,0),IF('CLINs &amp; Ceiling Rates'!$D$241="R&amp;D",'Labor Loading Matrix'!L467,0),IF('CLINs &amp; Ceiling Rates'!$D$242="R&amp;D",'Labor Loading Matrix'!M467,0),IF('CLINs &amp; Ceiling Rates'!$D$243="R&amp;D",'Labor Loading Matrix'!N467,0),IF('CLINs &amp; Ceiling Rates'!$D$244="R&amp;D",'Labor Loading Matrix'!O467,0),IF('CLINs &amp; Ceiling Rates'!$D$245="R&amp;D",'Labor Loading Matrix'!P467,0),IF('CLINs &amp; Ceiling Rates'!$D$246="R&amp;D",'Labor Loading Matrix'!Q467,0),IF('CLINs &amp; Ceiling Rates'!$D$247="R&amp;D",'Labor Loading Matrix'!R467,0),IF('CLINs &amp; Ceiling Rates'!$D$248="R&amp;D",'Labor Loading Matrix'!S467,0),IF('CLINs &amp; Ceiling Rates'!$D$249="R&amp;D",'Labor Loading Matrix'!T467,0),IF('CLINs &amp; Ceiling Rates'!$D$250="R&amp;D",'Labor Loading Matrix'!U467,0),IF('CLINs &amp; Ceiling Rates'!$D$251="R&amp;D",'Labor Loading Matrix'!V467,0),IF('CLINs &amp; Ceiling Rates'!$D$252="R&amp;D",'Labor Loading Matrix'!W467,0),IF('CLINs &amp; Ceiling Rates'!$D$253="R&amp;D",'Labor Loading Matrix'!X467,0),IF('CLINs &amp; Ceiling Rates'!$D$254="R&amp;D",'Labor Loading Matrix'!Y467,0),IF('CLINs &amp; Ceiling Rates'!$D$255="R&amp;D",'Labor Loading Matrix'!Z467,0),IF('CLINs &amp; Ceiling Rates'!$D$256="R&amp;D",'Labor Loading Matrix'!AA467,0))</f>
        <v>0</v>
      </c>
      <c r="H467" s="136"/>
      <c r="I467" s="136"/>
      <c r="J467" s="136"/>
      <c r="K467" s="136"/>
      <c r="L467" s="136"/>
      <c r="M467" s="136"/>
      <c r="N467" s="84"/>
      <c r="O467" s="84"/>
      <c r="P467" s="84"/>
      <c r="Q467" s="84"/>
      <c r="R467" s="133"/>
      <c r="S467" s="133"/>
      <c r="T467" s="133"/>
      <c r="U467" s="133"/>
      <c r="V467" s="133"/>
      <c r="W467" s="133"/>
      <c r="X467" s="133"/>
      <c r="Y467" s="133"/>
      <c r="Z467" s="133"/>
      <c r="AA467" s="133"/>
    </row>
    <row r="468" spans="1:27" s="73" customFormat="1" ht="18" hidden="1" customHeight="1" x14ac:dyDescent="0.25">
      <c r="A468" s="173">
        <f>'CLINs &amp; Ceiling Rates'!B41</f>
        <v>0</v>
      </c>
      <c r="B468" s="173">
        <f>'CLINs &amp; Ceiling Rates'!C41</f>
        <v>0</v>
      </c>
      <c r="C468" s="177" t="str">
        <f>'CLINs &amp; Ceiling Rates'!I41</f>
        <v/>
      </c>
      <c r="D468" s="211">
        <f>IF('CLINs &amp; Ceiling Rates'!D424="",SUM('Labor Loading Matrix'!H468:AA468),SUM(E468:G468))</f>
        <v>0</v>
      </c>
      <c r="E468" s="175">
        <f>SUM(IF('CLINs &amp; Ceiling Rates'!$D$237="OPS",'Labor Loading Matrix'!H468,0),IF('CLINs &amp; Ceiling Rates'!$D$238="OPS",'Labor Loading Matrix'!I468,0),IF('CLINs &amp; Ceiling Rates'!$D$239="OPS",'Labor Loading Matrix'!J468,0),IF('CLINs &amp; Ceiling Rates'!$D$240="OPS",'Labor Loading Matrix'!K468,0),IF('CLINs &amp; Ceiling Rates'!$D$241="OPS",'Labor Loading Matrix'!L468,0),IF('CLINs &amp; Ceiling Rates'!$D$242="OPS",'Labor Loading Matrix'!M468,0),IF('CLINs &amp; Ceiling Rates'!$D$243="OPS",'Labor Loading Matrix'!N468,0),IF('CLINs &amp; Ceiling Rates'!$D$244="OPS",'Labor Loading Matrix'!O468,0),IF('CLINs &amp; Ceiling Rates'!$D$245="OPS",'Labor Loading Matrix'!P468,0),IF('CLINs &amp; Ceiling Rates'!$D$246="OPS",'Labor Loading Matrix'!Q468,0),IF('CLINs &amp; Ceiling Rates'!$D$247="OPS",'Labor Loading Matrix'!R468,0),IF('CLINs &amp; Ceiling Rates'!$D$248="OPS",'Labor Loading Matrix'!S468,0),IF('CLINs &amp; Ceiling Rates'!$D$249="OPS",'Labor Loading Matrix'!T468,0),IF('CLINs &amp; Ceiling Rates'!$D$250="OPS",'Labor Loading Matrix'!U468,0),IF('CLINs &amp; Ceiling Rates'!$D$251="OPS",'Labor Loading Matrix'!V468,0),IF('CLINs &amp; Ceiling Rates'!$D$252="OPS",'Labor Loading Matrix'!W468,0),IF('CLINs &amp; Ceiling Rates'!$D$253="OPS",'Labor Loading Matrix'!X468,0),IF('CLINs &amp; Ceiling Rates'!$D$254="OPS",'Labor Loading Matrix'!Y468,0),IF('CLINs &amp; Ceiling Rates'!$D$255="OPS",'Labor Loading Matrix'!Z468,0),IF('CLINs &amp; Ceiling Rates'!$D$256="OPS",'Labor Loading Matrix'!AA468,0))</f>
        <v>0</v>
      </c>
      <c r="F468" s="175">
        <f>SUM(IF('CLINs &amp; Ceiling Rates'!$D$237="F&amp;E",'Labor Loading Matrix'!H468,0),IF('CLINs &amp; Ceiling Rates'!$D$238="F&amp;E",'Labor Loading Matrix'!I468,0),IF('CLINs &amp; Ceiling Rates'!$D$239="F&amp;E",'Labor Loading Matrix'!J468,0),IF('CLINs &amp; Ceiling Rates'!$D$240="F&amp;E",'Labor Loading Matrix'!K468,0),IF('CLINs &amp; Ceiling Rates'!$D$241="F&amp;E",'Labor Loading Matrix'!L468,0),IF('CLINs &amp; Ceiling Rates'!$D$242="F&amp;E",'Labor Loading Matrix'!M468,0),IF('CLINs &amp; Ceiling Rates'!$D$243="F&amp;E",'Labor Loading Matrix'!N468,0),IF('CLINs &amp; Ceiling Rates'!$D$244="F&amp;E",'Labor Loading Matrix'!O468,0),IF('CLINs &amp; Ceiling Rates'!$D$245="F&amp;E",'Labor Loading Matrix'!P468,0),IF('CLINs &amp; Ceiling Rates'!$D$246="F&amp;E",'Labor Loading Matrix'!Q468,0),IF('CLINs &amp; Ceiling Rates'!$D$247="F&amp;E",'Labor Loading Matrix'!R468,0),IF('CLINs &amp; Ceiling Rates'!$D$248="F&amp;E",'Labor Loading Matrix'!S468,0),IF('CLINs &amp; Ceiling Rates'!$D$249="F&amp;E",'Labor Loading Matrix'!T468,0),IF('CLINs &amp; Ceiling Rates'!$D$250="F&amp;E",'Labor Loading Matrix'!U468,0),IF('CLINs &amp; Ceiling Rates'!$D$251="F&amp;E",'Labor Loading Matrix'!V468,0),IF('CLINs &amp; Ceiling Rates'!$D$252="F&amp;E",'Labor Loading Matrix'!W468,0),IF('CLINs &amp; Ceiling Rates'!$D$253="F&amp;E",'Labor Loading Matrix'!X468,0),IF('CLINs &amp; Ceiling Rates'!$D$254="F&amp;E",'Labor Loading Matrix'!Y468,0),IF('CLINs &amp; Ceiling Rates'!$D$255="F&amp;E",'Labor Loading Matrix'!Z468,0),IF('CLINs &amp; Ceiling Rates'!$D$256="F&amp;E",'Labor Loading Matrix'!AA468,0))</f>
        <v>0</v>
      </c>
      <c r="G468" s="175">
        <f>SUM(IF('CLINs &amp; Ceiling Rates'!$D$237="R&amp;D",'Labor Loading Matrix'!H468,0),IF('CLINs &amp; Ceiling Rates'!$D$238="R&amp;D",'Labor Loading Matrix'!I468,0),IF('CLINs &amp; Ceiling Rates'!$D$239="R&amp;D",'Labor Loading Matrix'!J468,0),IF('CLINs &amp; Ceiling Rates'!$D$240="R&amp;D",'Labor Loading Matrix'!K468,0),IF('CLINs &amp; Ceiling Rates'!$D$241="R&amp;D",'Labor Loading Matrix'!L468,0),IF('CLINs &amp; Ceiling Rates'!$D$242="R&amp;D",'Labor Loading Matrix'!M468,0),IF('CLINs &amp; Ceiling Rates'!$D$243="R&amp;D",'Labor Loading Matrix'!N468,0),IF('CLINs &amp; Ceiling Rates'!$D$244="R&amp;D",'Labor Loading Matrix'!O468,0),IF('CLINs &amp; Ceiling Rates'!$D$245="R&amp;D",'Labor Loading Matrix'!P468,0),IF('CLINs &amp; Ceiling Rates'!$D$246="R&amp;D",'Labor Loading Matrix'!Q468,0),IF('CLINs &amp; Ceiling Rates'!$D$247="R&amp;D",'Labor Loading Matrix'!R468,0),IF('CLINs &amp; Ceiling Rates'!$D$248="R&amp;D",'Labor Loading Matrix'!S468,0),IF('CLINs &amp; Ceiling Rates'!$D$249="R&amp;D",'Labor Loading Matrix'!T468,0),IF('CLINs &amp; Ceiling Rates'!$D$250="R&amp;D",'Labor Loading Matrix'!U468,0),IF('CLINs &amp; Ceiling Rates'!$D$251="R&amp;D",'Labor Loading Matrix'!V468,0),IF('CLINs &amp; Ceiling Rates'!$D$252="R&amp;D",'Labor Loading Matrix'!W468,0),IF('CLINs &amp; Ceiling Rates'!$D$253="R&amp;D",'Labor Loading Matrix'!X468,0),IF('CLINs &amp; Ceiling Rates'!$D$254="R&amp;D",'Labor Loading Matrix'!Y468,0),IF('CLINs &amp; Ceiling Rates'!$D$255="R&amp;D",'Labor Loading Matrix'!Z468,0),IF('CLINs &amp; Ceiling Rates'!$D$256="R&amp;D",'Labor Loading Matrix'!AA468,0))</f>
        <v>0</v>
      </c>
      <c r="H468" s="136"/>
      <c r="I468" s="136"/>
      <c r="J468" s="136"/>
      <c r="K468" s="136"/>
      <c r="L468" s="136"/>
      <c r="M468" s="136"/>
      <c r="N468" s="84"/>
      <c r="O468" s="84"/>
      <c r="P468" s="84"/>
      <c r="Q468" s="84"/>
      <c r="R468" s="133"/>
      <c r="S468" s="133"/>
      <c r="T468" s="133"/>
      <c r="U468" s="133"/>
      <c r="V468" s="133"/>
      <c r="W468" s="133"/>
      <c r="X468" s="133"/>
      <c r="Y468" s="133"/>
      <c r="Z468" s="133"/>
      <c r="AA468" s="133"/>
    </row>
    <row r="469" spans="1:27" s="73" customFormat="1" ht="18" hidden="1" customHeight="1" x14ac:dyDescent="0.25">
      <c r="A469" s="173">
        <f>'CLINs &amp; Ceiling Rates'!B42</f>
        <v>0</v>
      </c>
      <c r="B469" s="173">
        <f>'CLINs &amp; Ceiling Rates'!C42</f>
        <v>0</v>
      </c>
      <c r="C469" s="177" t="str">
        <f>'CLINs &amp; Ceiling Rates'!I42</f>
        <v/>
      </c>
      <c r="D469" s="211">
        <f>IF('CLINs &amp; Ceiling Rates'!D425="",SUM('Labor Loading Matrix'!H469:AA469),SUM(E469:G469))</f>
        <v>0</v>
      </c>
      <c r="E469" s="175">
        <f>SUM(IF('CLINs &amp; Ceiling Rates'!$D$237="OPS",'Labor Loading Matrix'!H469,0),IF('CLINs &amp; Ceiling Rates'!$D$238="OPS",'Labor Loading Matrix'!I469,0),IF('CLINs &amp; Ceiling Rates'!$D$239="OPS",'Labor Loading Matrix'!J469,0),IF('CLINs &amp; Ceiling Rates'!$D$240="OPS",'Labor Loading Matrix'!K469,0),IF('CLINs &amp; Ceiling Rates'!$D$241="OPS",'Labor Loading Matrix'!L469,0),IF('CLINs &amp; Ceiling Rates'!$D$242="OPS",'Labor Loading Matrix'!M469,0),IF('CLINs &amp; Ceiling Rates'!$D$243="OPS",'Labor Loading Matrix'!N469,0),IF('CLINs &amp; Ceiling Rates'!$D$244="OPS",'Labor Loading Matrix'!O469,0),IF('CLINs &amp; Ceiling Rates'!$D$245="OPS",'Labor Loading Matrix'!P469,0),IF('CLINs &amp; Ceiling Rates'!$D$246="OPS",'Labor Loading Matrix'!Q469,0),IF('CLINs &amp; Ceiling Rates'!$D$247="OPS",'Labor Loading Matrix'!R469,0),IF('CLINs &amp; Ceiling Rates'!$D$248="OPS",'Labor Loading Matrix'!S469,0),IF('CLINs &amp; Ceiling Rates'!$D$249="OPS",'Labor Loading Matrix'!T469,0),IF('CLINs &amp; Ceiling Rates'!$D$250="OPS",'Labor Loading Matrix'!U469,0),IF('CLINs &amp; Ceiling Rates'!$D$251="OPS",'Labor Loading Matrix'!V469,0),IF('CLINs &amp; Ceiling Rates'!$D$252="OPS",'Labor Loading Matrix'!W469,0),IF('CLINs &amp; Ceiling Rates'!$D$253="OPS",'Labor Loading Matrix'!X469,0),IF('CLINs &amp; Ceiling Rates'!$D$254="OPS",'Labor Loading Matrix'!Y469,0),IF('CLINs &amp; Ceiling Rates'!$D$255="OPS",'Labor Loading Matrix'!Z469,0),IF('CLINs &amp; Ceiling Rates'!$D$256="OPS",'Labor Loading Matrix'!AA469,0))</f>
        <v>0</v>
      </c>
      <c r="F469" s="175">
        <f>SUM(IF('CLINs &amp; Ceiling Rates'!$D$237="F&amp;E",'Labor Loading Matrix'!H469,0),IF('CLINs &amp; Ceiling Rates'!$D$238="F&amp;E",'Labor Loading Matrix'!I469,0),IF('CLINs &amp; Ceiling Rates'!$D$239="F&amp;E",'Labor Loading Matrix'!J469,0),IF('CLINs &amp; Ceiling Rates'!$D$240="F&amp;E",'Labor Loading Matrix'!K469,0),IF('CLINs &amp; Ceiling Rates'!$D$241="F&amp;E",'Labor Loading Matrix'!L469,0),IF('CLINs &amp; Ceiling Rates'!$D$242="F&amp;E",'Labor Loading Matrix'!M469,0),IF('CLINs &amp; Ceiling Rates'!$D$243="F&amp;E",'Labor Loading Matrix'!N469,0),IF('CLINs &amp; Ceiling Rates'!$D$244="F&amp;E",'Labor Loading Matrix'!O469,0),IF('CLINs &amp; Ceiling Rates'!$D$245="F&amp;E",'Labor Loading Matrix'!P469,0),IF('CLINs &amp; Ceiling Rates'!$D$246="F&amp;E",'Labor Loading Matrix'!Q469,0),IF('CLINs &amp; Ceiling Rates'!$D$247="F&amp;E",'Labor Loading Matrix'!R469,0),IF('CLINs &amp; Ceiling Rates'!$D$248="F&amp;E",'Labor Loading Matrix'!S469,0),IF('CLINs &amp; Ceiling Rates'!$D$249="F&amp;E",'Labor Loading Matrix'!T469,0),IF('CLINs &amp; Ceiling Rates'!$D$250="F&amp;E",'Labor Loading Matrix'!U469,0),IF('CLINs &amp; Ceiling Rates'!$D$251="F&amp;E",'Labor Loading Matrix'!V469,0),IF('CLINs &amp; Ceiling Rates'!$D$252="F&amp;E",'Labor Loading Matrix'!W469,0),IF('CLINs &amp; Ceiling Rates'!$D$253="F&amp;E",'Labor Loading Matrix'!X469,0),IF('CLINs &amp; Ceiling Rates'!$D$254="F&amp;E",'Labor Loading Matrix'!Y469,0),IF('CLINs &amp; Ceiling Rates'!$D$255="F&amp;E",'Labor Loading Matrix'!Z469,0),IF('CLINs &amp; Ceiling Rates'!$D$256="F&amp;E",'Labor Loading Matrix'!AA469,0))</f>
        <v>0</v>
      </c>
      <c r="G469" s="175">
        <f>SUM(IF('CLINs &amp; Ceiling Rates'!$D$237="R&amp;D",'Labor Loading Matrix'!H469,0),IF('CLINs &amp; Ceiling Rates'!$D$238="R&amp;D",'Labor Loading Matrix'!I469,0),IF('CLINs &amp; Ceiling Rates'!$D$239="R&amp;D",'Labor Loading Matrix'!J469,0),IF('CLINs &amp; Ceiling Rates'!$D$240="R&amp;D",'Labor Loading Matrix'!K469,0),IF('CLINs &amp; Ceiling Rates'!$D$241="R&amp;D",'Labor Loading Matrix'!L469,0),IF('CLINs &amp; Ceiling Rates'!$D$242="R&amp;D",'Labor Loading Matrix'!M469,0),IF('CLINs &amp; Ceiling Rates'!$D$243="R&amp;D",'Labor Loading Matrix'!N469,0),IF('CLINs &amp; Ceiling Rates'!$D$244="R&amp;D",'Labor Loading Matrix'!O469,0),IF('CLINs &amp; Ceiling Rates'!$D$245="R&amp;D",'Labor Loading Matrix'!P469,0),IF('CLINs &amp; Ceiling Rates'!$D$246="R&amp;D",'Labor Loading Matrix'!Q469,0),IF('CLINs &amp; Ceiling Rates'!$D$247="R&amp;D",'Labor Loading Matrix'!R469,0),IF('CLINs &amp; Ceiling Rates'!$D$248="R&amp;D",'Labor Loading Matrix'!S469,0),IF('CLINs &amp; Ceiling Rates'!$D$249="R&amp;D",'Labor Loading Matrix'!T469,0),IF('CLINs &amp; Ceiling Rates'!$D$250="R&amp;D",'Labor Loading Matrix'!U469,0),IF('CLINs &amp; Ceiling Rates'!$D$251="R&amp;D",'Labor Loading Matrix'!V469,0),IF('CLINs &amp; Ceiling Rates'!$D$252="R&amp;D",'Labor Loading Matrix'!W469,0),IF('CLINs &amp; Ceiling Rates'!$D$253="R&amp;D",'Labor Loading Matrix'!X469,0),IF('CLINs &amp; Ceiling Rates'!$D$254="R&amp;D",'Labor Loading Matrix'!Y469,0),IF('CLINs &amp; Ceiling Rates'!$D$255="R&amp;D",'Labor Loading Matrix'!Z469,0),IF('CLINs &amp; Ceiling Rates'!$D$256="R&amp;D",'Labor Loading Matrix'!AA469,0))</f>
        <v>0</v>
      </c>
      <c r="H469" s="136"/>
      <c r="I469" s="136"/>
      <c r="J469" s="136"/>
      <c r="K469" s="136"/>
      <c r="L469" s="136"/>
      <c r="M469" s="136"/>
      <c r="N469" s="84"/>
      <c r="O469" s="84"/>
      <c r="P469" s="84"/>
      <c r="Q469" s="84"/>
      <c r="R469" s="133"/>
      <c r="S469" s="133"/>
      <c r="T469" s="133"/>
      <c r="U469" s="133"/>
      <c r="V469" s="133"/>
      <c r="W469" s="133"/>
      <c r="X469" s="133"/>
      <c r="Y469" s="133"/>
      <c r="Z469" s="133"/>
      <c r="AA469" s="133"/>
    </row>
    <row r="470" spans="1:27" s="73" customFormat="1" ht="18" hidden="1" customHeight="1" x14ac:dyDescent="0.25">
      <c r="A470" s="173">
        <f>'CLINs &amp; Ceiling Rates'!B43</f>
        <v>0</v>
      </c>
      <c r="B470" s="173">
        <f>'CLINs &amp; Ceiling Rates'!C43</f>
        <v>0</v>
      </c>
      <c r="C470" s="177" t="str">
        <f>'CLINs &amp; Ceiling Rates'!I43</f>
        <v/>
      </c>
      <c r="D470" s="211">
        <f>IF('CLINs &amp; Ceiling Rates'!D426="",SUM('Labor Loading Matrix'!H470:AA470),SUM(E470:G470))</f>
        <v>0</v>
      </c>
      <c r="E470" s="175">
        <f>SUM(IF('CLINs &amp; Ceiling Rates'!$D$237="OPS",'Labor Loading Matrix'!H470,0),IF('CLINs &amp; Ceiling Rates'!$D$238="OPS",'Labor Loading Matrix'!I470,0),IF('CLINs &amp; Ceiling Rates'!$D$239="OPS",'Labor Loading Matrix'!J470,0),IF('CLINs &amp; Ceiling Rates'!$D$240="OPS",'Labor Loading Matrix'!K470,0),IF('CLINs &amp; Ceiling Rates'!$D$241="OPS",'Labor Loading Matrix'!L470,0),IF('CLINs &amp; Ceiling Rates'!$D$242="OPS",'Labor Loading Matrix'!M470,0),IF('CLINs &amp; Ceiling Rates'!$D$243="OPS",'Labor Loading Matrix'!N470,0),IF('CLINs &amp; Ceiling Rates'!$D$244="OPS",'Labor Loading Matrix'!O470,0),IF('CLINs &amp; Ceiling Rates'!$D$245="OPS",'Labor Loading Matrix'!P470,0),IF('CLINs &amp; Ceiling Rates'!$D$246="OPS",'Labor Loading Matrix'!Q470,0),IF('CLINs &amp; Ceiling Rates'!$D$247="OPS",'Labor Loading Matrix'!R470,0),IF('CLINs &amp; Ceiling Rates'!$D$248="OPS",'Labor Loading Matrix'!S470,0),IF('CLINs &amp; Ceiling Rates'!$D$249="OPS",'Labor Loading Matrix'!T470,0),IF('CLINs &amp; Ceiling Rates'!$D$250="OPS",'Labor Loading Matrix'!U470,0),IF('CLINs &amp; Ceiling Rates'!$D$251="OPS",'Labor Loading Matrix'!V470,0),IF('CLINs &amp; Ceiling Rates'!$D$252="OPS",'Labor Loading Matrix'!W470,0),IF('CLINs &amp; Ceiling Rates'!$D$253="OPS",'Labor Loading Matrix'!X470,0),IF('CLINs &amp; Ceiling Rates'!$D$254="OPS",'Labor Loading Matrix'!Y470,0),IF('CLINs &amp; Ceiling Rates'!$D$255="OPS",'Labor Loading Matrix'!Z470,0),IF('CLINs &amp; Ceiling Rates'!$D$256="OPS",'Labor Loading Matrix'!AA470,0))</f>
        <v>0</v>
      </c>
      <c r="F470" s="175">
        <f>SUM(IF('CLINs &amp; Ceiling Rates'!$D$237="F&amp;E",'Labor Loading Matrix'!H470,0),IF('CLINs &amp; Ceiling Rates'!$D$238="F&amp;E",'Labor Loading Matrix'!I470,0),IF('CLINs &amp; Ceiling Rates'!$D$239="F&amp;E",'Labor Loading Matrix'!J470,0),IF('CLINs &amp; Ceiling Rates'!$D$240="F&amp;E",'Labor Loading Matrix'!K470,0),IF('CLINs &amp; Ceiling Rates'!$D$241="F&amp;E",'Labor Loading Matrix'!L470,0),IF('CLINs &amp; Ceiling Rates'!$D$242="F&amp;E",'Labor Loading Matrix'!M470,0),IF('CLINs &amp; Ceiling Rates'!$D$243="F&amp;E",'Labor Loading Matrix'!N470,0),IF('CLINs &amp; Ceiling Rates'!$D$244="F&amp;E",'Labor Loading Matrix'!O470,0),IF('CLINs &amp; Ceiling Rates'!$D$245="F&amp;E",'Labor Loading Matrix'!P470,0),IF('CLINs &amp; Ceiling Rates'!$D$246="F&amp;E",'Labor Loading Matrix'!Q470,0),IF('CLINs &amp; Ceiling Rates'!$D$247="F&amp;E",'Labor Loading Matrix'!R470,0),IF('CLINs &amp; Ceiling Rates'!$D$248="F&amp;E",'Labor Loading Matrix'!S470,0),IF('CLINs &amp; Ceiling Rates'!$D$249="F&amp;E",'Labor Loading Matrix'!T470,0),IF('CLINs &amp; Ceiling Rates'!$D$250="F&amp;E",'Labor Loading Matrix'!U470,0),IF('CLINs &amp; Ceiling Rates'!$D$251="F&amp;E",'Labor Loading Matrix'!V470,0),IF('CLINs &amp; Ceiling Rates'!$D$252="F&amp;E",'Labor Loading Matrix'!W470,0),IF('CLINs &amp; Ceiling Rates'!$D$253="F&amp;E",'Labor Loading Matrix'!X470,0),IF('CLINs &amp; Ceiling Rates'!$D$254="F&amp;E",'Labor Loading Matrix'!Y470,0),IF('CLINs &amp; Ceiling Rates'!$D$255="F&amp;E",'Labor Loading Matrix'!Z470,0),IF('CLINs &amp; Ceiling Rates'!$D$256="F&amp;E",'Labor Loading Matrix'!AA470,0))</f>
        <v>0</v>
      </c>
      <c r="G470" s="175">
        <f>SUM(IF('CLINs &amp; Ceiling Rates'!$D$237="R&amp;D",'Labor Loading Matrix'!H470,0),IF('CLINs &amp; Ceiling Rates'!$D$238="R&amp;D",'Labor Loading Matrix'!I470,0),IF('CLINs &amp; Ceiling Rates'!$D$239="R&amp;D",'Labor Loading Matrix'!J470,0),IF('CLINs &amp; Ceiling Rates'!$D$240="R&amp;D",'Labor Loading Matrix'!K470,0),IF('CLINs &amp; Ceiling Rates'!$D$241="R&amp;D",'Labor Loading Matrix'!L470,0),IF('CLINs &amp; Ceiling Rates'!$D$242="R&amp;D",'Labor Loading Matrix'!M470,0),IF('CLINs &amp; Ceiling Rates'!$D$243="R&amp;D",'Labor Loading Matrix'!N470,0),IF('CLINs &amp; Ceiling Rates'!$D$244="R&amp;D",'Labor Loading Matrix'!O470,0),IF('CLINs &amp; Ceiling Rates'!$D$245="R&amp;D",'Labor Loading Matrix'!P470,0),IF('CLINs &amp; Ceiling Rates'!$D$246="R&amp;D",'Labor Loading Matrix'!Q470,0),IF('CLINs &amp; Ceiling Rates'!$D$247="R&amp;D",'Labor Loading Matrix'!R470,0),IF('CLINs &amp; Ceiling Rates'!$D$248="R&amp;D",'Labor Loading Matrix'!S470,0),IF('CLINs &amp; Ceiling Rates'!$D$249="R&amp;D",'Labor Loading Matrix'!T470,0),IF('CLINs &amp; Ceiling Rates'!$D$250="R&amp;D",'Labor Loading Matrix'!U470,0),IF('CLINs &amp; Ceiling Rates'!$D$251="R&amp;D",'Labor Loading Matrix'!V470,0),IF('CLINs &amp; Ceiling Rates'!$D$252="R&amp;D",'Labor Loading Matrix'!W470,0),IF('CLINs &amp; Ceiling Rates'!$D$253="R&amp;D",'Labor Loading Matrix'!X470,0),IF('CLINs &amp; Ceiling Rates'!$D$254="R&amp;D",'Labor Loading Matrix'!Y470,0),IF('CLINs &amp; Ceiling Rates'!$D$255="R&amp;D",'Labor Loading Matrix'!Z470,0),IF('CLINs &amp; Ceiling Rates'!$D$256="R&amp;D",'Labor Loading Matrix'!AA470,0))</f>
        <v>0</v>
      </c>
      <c r="H470" s="136"/>
      <c r="I470" s="136"/>
      <c r="J470" s="136"/>
      <c r="K470" s="136"/>
      <c r="L470" s="136"/>
      <c r="M470" s="136"/>
      <c r="N470" s="84"/>
      <c r="O470" s="84"/>
      <c r="P470" s="84"/>
      <c r="Q470" s="84"/>
      <c r="R470" s="133"/>
      <c r="S470" s="133"/>
      <c r="T470" s="133"/>
      <c r="U470" s="133"/>
      <c r="V470" s="133"/>
      <c r="W470" s="133"/>
      <c r="X470" s="133"/>
      <c r="Y470" s="133"/>
      <c r="Z470" s="133"/>
      <c r="AA470" s="133"/>
    </row>
    <row r="471" spans="1:27" s="73" customFormat="1" ht="18" hidden="1" customHeight="1" x14ac:dyDescent="0.25">
      <c r="A471" s="173">
        <f>'CLINs &amp; Ceiling Rates'!B44</f>
        <v>0</v>
      </c>
      <c r="B471" s="173">
        <f>'CLINs &amp; Ceiling Rates'!C44</f>
        <v>0</v>
      </c>
      <c r="C471" s="177" t="str">
        <f>'CLINs &amp; Ceiling Rates'!I44</f>
        <v/>
      </c>
      <c r="D471" s="211">
        <f>IF('CLINs &amp; Ceiling Rates'!D427="",SUM('Labor Loading Matrix'!H471:AA471),SUM(E471:G471))</f>
        <v>0</v>
      </c>
      <c r="E471" s="175">
        <f>SUM(IF('CLINs &amp; Ceiling Rates'!$D$237="OPS",'Labor Loading Matrix'!H471,0),IF('CLINs &amp; Ceiling Rates'!$D$238="OPS",'Labor Loading Matrix'!I471,0),IF('CLINs &amp; Ceiling Rates'!$D$239="OPS",'Labor Loading Matrix'!J471,0),IF('CLINs &amp; Ceiling Rates'!$D$240="OPS",'Labor Loading Matrix'!K471,0),IF('CLINs &amp; Ceiling Rates'!$D$241="OPS",'Labor Loading Matrix'!L471,0),IF('CLINs &amp; Ceiling Rates'!$D$242="OPS",'Labor Loading Matrix'!M471,0),IF('CLINs &amp; Ceiling Rates'!$D$243="OPS",'Labor Loading Matrix'!N471,0),IF('CLINs &amp; Ceiling Rates'!$D$244="OPS",'Labor Loading Matrix'!O471,0),IF('CLINs &amp; Ceiling Rates'!$D$245="OPS",'Labor Loading Matrix'!P471,0),IF('CLINs &amp; Ceiling Rates'!$D$246="OPS",'Labor Loading Matrix'!Q471,0),IF('CLINs &amp; Ceiling Rates'!$D$247="OPS",'Labor Loading Matrix'!R471,0),IF('CLINs &amp; Ceiling Rates'!$D$248="OPS",'Labor Loading Matrix'!S471,0),IF('CLINs &amp; Ceiling Rates'!$D$249="OPS",'Labor Loading Matrix'!T471,0),IF('CLINs &amp; Ceiling Rates'!$D$250="OPS",'Labor Loading Matrix'!U471,0),IF('CLINs &amp; Ceiling Rates'!$D$251="OPS",'Labor Loading Matrix'!V471,0),IF('CLINs &amp; Ceiling Rates'!$D$252="OPS",'Labor Loading Matrix'!W471,0),IF('CLINs &amp; Ceiling Rates'!$D$253="OPS",'Labor Loading Matrix'!X471,0),IF('CLINs &amp; Ceiling Rates'!$D$254="OPS",'Labor Loading Matrix'!Y471,0),IF('CLINs &amp; Ceiling Rates'!$D$255="OPS",'Labor Loading Matrix'!Z471,0),IF('CLINs &amp; Ceiling Rates'!$D$256="OPS",'Labor Loading Matrix'!AA471,0))</f>
        <v>0</v>
      </c>
      <c r="F471" s="175">
        <f>SUM(IF('CLINs &amp; Ceiling Rates'!$D$237="F&amp;E",'Labor Loading Matrix'!H471,0),IF('CLINs &amp; Ceiling Rates'!$D$238="F&amp;E",'Labor Loading Matrix'!I471,0),IF('CLINs &amp; Ceiling Rates'!$D$239="F&amp;E",'Labor Loading Matrix'!J471,0),IF('CLINs &amp; Ceiling Rates'!$D$240="F&amp;E",'Labor Loading Matrix'!K471,0),IF('CLINs &amp; Ceiling Rates'!$D$241="F&amp;E",'Labor Loading Matrix'!L471,0),IF('CLINs &amp; Ceiling Rates'!$D$242="F&amp;E",'Labor Loading Matrix'!M471,0),IF('CLINs &amp; Ceiling Rates'!$D$243="F&amp;E",'Labor Loading Matrix'!N471,0),IF('CLINs &amp; Ceiling Rates'!$D$244="F&amp;E",'Labor Loading Matrix'!O471,0),IF('CLINs &amp; Ceiling Rates'!$D$245="F&amp;E",'Labor Loading Matrix'!P471,0),IF('CLINs &amp; Ceiling Rates'!$D$246="F&amp;E",'Labor Loading Matrix'!Q471,0),IF('CLINs &amp; Ceiling Rates'!$D$247="F&amp;E",'Labor Loading Matrix'!R471,0),IF('CLINs &amp; Ceiling Rates'!$D$248="F&amp;E",'Labor Loading Matrix'!S471,0),IF('CLINs &amp; Ceiling Rates'!$D$249="F&amp;E",'Labor Loading Matrix'!T471,0),IF('CLINs &amp; Ceiling Rates'!$D$250="F&amp;E",'Labor Loading Matrix'!U471,0),IF('CLINs &amp; Ceiling Rates'!$D$251="F&amp;E",'Labor Loading Matrix'!V471,0),IF('CLINs &amp; Ceiling Rates'!$D$252="F&amp;E",'Labor Loading Matrix'!W471,0),IF('CLINs &amp; Ceiling Rates'!$D$253="F&amp;E",'Labor Loading Matrix'!X471,0),IF('CLINs &amp; Ceiling Rates'!$D$254="F&amp;E",'Labor Loading Matrix'!Y471,0),IF('CLINs &amp; Ceiling Rates'!$D$255="F&amp;E",'Labor Loading Matrix'!Z471,0),IF('CLINs &amp; Ceiling Rates'!$D$256="F&amp;E",'Labor Loading Matrix'!AA471,0))</f>
        <v>0</v>
      </c>
      <c r="G471" s="175">
        <f>SUM(IF('CLINs &amp; Ceiling Rates'!$D$237="R&amp;D",'Labor Loading Matrix'!H471,0),IF('CLINs &amp; Ceiling Rates'!$D$238="R&amp;D",'Labor Loading Matrix'!I471,0),IF('CLINs &amp; Ceiling Rates'!$D$239="R&amp;D",'Labor Loading Matrix'!J471,0),IF('CLINs &amp; Ceiling Rates'!$D$240="R&amp;D",'Labor Loading Matrix'!K471,0),IF('CLINs &amp; Ceiling Rates'!$D$241="R&amp;D",'Labor Loading Matrix'!L471,0),IF('CLINs &amp; Ceiling Rates'!$D$242="R&amp;D",'Labor Loading Matrix'!M471,0),IF('CLINs &amp; Ceiling Rates'!$D$243="R&amp;D",'Labor Loading Matrix'!N471,0),IF('CLINs &amp; Ceiling Rates'!$D$244="R&amp;D",'Labor Loading Matrix'!O471,0),IF('CLINs &amp; Ceiling Rates'!$D$245="R&amp;D",'Labor Loading Matrix'!P471,0),IF('CLINs &amp; Ceiling Rates'!$D$246="R&amp;D",'Labor Loading Matrix'!Q471,0),IF('CLINs &amp; Ceiling Rates'!$D$247="R&amp;D",'Labor Loading Matrix'!R471,0),IF('CLINs &amp; Ceiling Rates'!$D$248="R&amp;D",'Labor Loading Matrix'!S471,0),IF('CLINs &amp; Ceiling Rates'!$D$249="R&amp;D",'Labor Loading Matrix'!T471,0),IF('CLINs &amp; Ceiling Rates'!$D$250="R&amp;D",'Labor Loading Matrix'!U471,0),IF('CLINs &amp; Ceiling Rates'!$D$251="R&amp;D",'Labor Loading Matrix'!V471,0),IF('CLINs &amp; Ceiling Rates'!$D$252="R&amp;D",'Labor Loading Matrix'!W471,0),IF('CLINs &amp; Ceiling Rates'!$D$253="R&amp;D",'Labor Loading Matrix'!X471,0),IF('CLINs &amp; Ceiling Rates'!$D$254="R&amp;D",'Labor Loading Matrix'!Y471,0),IF('CLINs &amp; Ceiling Rates'!$D$255="R&amp;D",'Labor Loading Matrix'!Z471,0),IF('CLINs &amp; Ceiling Rates'!$D$256="R&amp;D",'Labor Loading Matrix'!AA471,0))</f>
        <v>0</v>
      </c>
      <c r="H471" s="136"/>
      <c r="I471" s="136"/>
      <c r="J471" s="136"/>
      <c r="K471" s="136"/>
      <c r="L471" s="136"/>
      <c r="M471" s="136"/>
      <c r="N471" s="84"/>
      <c r="O471" s="84"/>
      <c r="P471" s="84"/>
      <c r="Q471" s="84"/>
      <c r="R471" s="133"/>
      <c r="S471" s="133"/>
      <c r="T471" s="133"/>
      <c r="U471" s="133"/>
      <c r="V471" s="133"/>
      <c r="W471" s="133"/>
      <c r="X471" s="133"/>
      <c r="Y471" s="133"/>
      <c r="Z471" s="133"/>
      <c r="AA471" s="133"/>
    </row>
    <row r="472" spans="1:27" s="73" customFormat="1" ht="18" hidden="1" customHeight="1" x14ac:dyDescent="0.25">
      <c r="A472" s="173">
        <f>'CLINs &amp; Ceiling Rates'!B45</f>
        <v>0</v>
      </c>
      <c r="B472" s="173">
        <f>'CLINs &amp; Ceiling Rates'!C45</f>
        <v>0</v>
      </c>
      <c r="C472" s="177" t="str">
        <f>'CLINs &amp; Ceiling Rates'!I45</f>
        <v/>
      </c>
      <c r="D472" s="211">
        <f>IF('CLINs &amp; Ceiling Rates'!D428="",SUM('Labor Loading Matrix'!H472:AA472),SUM(E472:G472))</f>
        <v>0</v>
      </c>
      <c r="E472" s="175">
        <f>SUM(IF('CLINs &amp; Ceiling Rates'!$D$237="OPS",'Labor Loading Matrix'!H472,0),IF('CLINs &amp; Ceiling Rates'!$D$238="OPS",'Labor Loading Matrix'!I472,0),IF('CLINs &amp; Ceiling Rates'!$D$239="OPS",'Labor Loading Matrix'!J472,0),IF('CLINs &amp; Ceiling Rates'!$D$240="OPS",'Labor Loading Matrix'!K472,0),IF('CLINs &amp; Ceiling Rates'!$D$241="OPS",'Labor Loading Matrix'!L472,0),IF('CLINs &amp; Ceiling Rates'!$D$242="OPS",'Labor Loading Matrix'!M472,0),IF('CLINs &amp; Ceiling Rates'!$D$243="OPS",'Labor Loading Matrix'!N472,0),IF('CLINs &amp; Ceiling Rates'!$D$244="OPS",'Labor Loading Matrix'!O472,0),IF('CLINs &amp; Ceiling Rates'!$D$245="OPS",'Labor Loading Matrix'!P472,0),IF('CLINs &amp; Ceiling Rates'!$D$246="OPS",'Labor Loading Matrix'!Q472,0),IF('CLINs &amp; Ceiling Rates'!$D$247="OPS",'Labor Loading Matrix'!R472,0),IF('CLINs &amp; Ceiling Rates'!$D$248="OPS",'Labor Loading Matrix'!S472,0),IF('CLINs &amp; Ceiling Rates'!$D$249="OPS",'Labor Loading Matrix'!T472,0),IF('CLINs &amp; Ceiling Rates'!$D$250="OPS",'Labor Loading Matrix'!U472,0),IF('CLINs &amp; Ceiling Rates'!$D$251="OPS",'Labor Loading Matrix'!V472,0),IF('CLINs &amp; Ceiling Rates'!$D$252="OPS",'Labor Loading Matrix'!W472,0),IF('CLINs &amp; Ceiling Rates'!$D$253="OPS",'Labor Loading Matrix'!X472,0),IF('CLINs &amp; Ceiling Rates'!$D$254="OPS",'Labor Loading Matrix'!Y472,0),IF('CLINs &amp; Ceiling Rates'!$D$255="OPS",'Labor Loading Matrix'!Z472,0),IF('CLINs &amp; Ceiling Rates'!$D$256="OPS",'Labor Loading Matrix'!AA472,0))</f>
        <v>0</v>
      </c>
      <c r="F472" s="175">
        <f>SUM(IF('CLINs &amp; Ceiling Rates'!$D$237="F&amp;E",'Labor Loading Matrix'!H472,0),IF('CLINs &amp; Ceiling Rates'!$D$238="F&amp;E",'Labor Loading Matrix'!I472,0),IF('CLINs &amp; Ceiling Rates'!$D$239="F&amp;E",'Labor Loading Matrix'!J472,0),IF('CLINs &amp; Ceiling Rates'!$D$240="F&amp;E",'Labor Loading Matrix'!K472,0),IF('CLINs &amp; Ceiling Rates'!$D$241="F&amp;E",'Labor Loading Matrix'!L472,0),IF('CLINs &amp; Ceiling Rates'!$D$242="F&amp;E",'Labor Loading Matrix'!M472,0),IF('CLINs &amp; Ceiling Rates'!$D$243="F&amp;E",'Labor Loading Matrix'!N472,0),IF('CLINs &amp; Ceiling Rates'!$D$244="F&amp;E",'Labor Loading Matrix'!O472,0),IF('CLINs &amp; Ceiling Rates'!$D$245="F&amp;E",'Labor Loading Matrix'!P472,0),IF('CLINs &amp; Ceiling Rates'!$D$246="F&amp;E",'Labor Loading Matrix'!Q472,0),IF('CLINs &amp; Ceiling Rates'!$D$247="F&amp;E",'Labor Loading Matrix'!R472,0),IF('CLINs &amp; Ceiling Rates'!$D$248="F&amp;E",'Labor Loading Matrix'!S472,0),IF('CLINs &amp; Ceiling Rates'!$D$249="F&amp;E",'Labor Loading Matrix'!T472,0),IF('CLINs &amp; Ceiling Rates'!$D$250="F&amp;E",'Labor Loading Matrix'!U472,0),IF('CLINs &amp; Ceiling Rates'!$D$251="F&amp;E",'Labor Loading Matrix'!V472,0),IF('CLINs &amp; Ceiling Rates'!$D$252="F&amp;E",'Labor Loading Matrix'!W472,0),IF('CLINs &amp; Ceiling Rates'!$D$253="F&amp;E",'Labor Loading Matrix'!X472,0),IF('CLINs &amp; Ceiling Rates'!$D$254="F&amp;E",'Labor Loading Matrix'!Y472,0),IF('CLINs &amp; Ceiling Rates'!$D$255="F&amp;E",'Labor Loading Matrix'!Z472,0),IF('CLINs &amp; Ceiling Rates'!$D$256="F&amp;E",'Labor Loading Matrix'!AA472,0))</f>
        <v>0</v>
      </c>
      <c r="G472" s="175">
        <f>SUM(IF('CLINs &amp; Ceiling Rates'!$D$237="R&amp;D",'Labor Loading Matrix'!H472,0),IF('CLINs &amp; Ceiling Rates'!$D$238="R&amp;D",'Labor Loading Matrix'!I472,0),IF('CLINs &amp; Ceiling Rates'!$D$239="R&amp;D",'Labor Loading Matrix'!J472,0),IF('CLINs &amp; Ceiling Rates'!$D$240="R&amp;D",'Labor Loading Matrix'!K472,0),IF('CLINs &amp; Ceiling Rates'!$D$241="R&amp;D",'Labor Loading Matrix'!L472,0),IF('CLINs &amp; Ceiling Rates'!$D$242="R&amp;D",'Labor Loading Matrix'!M472,0),IF('CLINs &amp; Ceiling Rates'!$D$243="R&amp;D",'Labor Loading Matrix'!N472,0),IF('CLINs &amp; Ceiling Rates'!$D$244="R&amp;D",'Labor Loading Matrix'!O472,0),IF('CLINs &amp; Ceiling Rates'!$D$245="R&amp;D",'Labor Loading Matrix'!P472,0),IF('CLINs &amp; Ceiling Rates'!$D$246="R&amp;D",'Labor Loading Matrix'!Q472,0),IF('CLINs &amp; Ceiling Rates'!$D$247="R&amp;D",'Labor Loading Matrix'!R472,0),IF('CLINs &amp; Ceiling Rates'!$D$248="R&amp;D",'Labor Loading Matrix'!S472,0),IF('CLINs &amp; Ceiling Rates'!$D$249="R&amp;D",'Labor Loading Matrix'!T472,0),IF('CLINs &amp; Ceiling Rates'!$D$250="R&amp;D",'Labor Loading Matrix'!U472,0),IF('CLINs &amp; Ceiling Rates'!$D$251="R&amp;D",'Labor Loading Matrix'!V472,0),IF('CLINs &amp; Ceiling Rates'!$D$252="R&amp;D",'Labor Loading Matrix'!W472,0),IF('CLINs &amp; Ceiling Rates'!$D$253="R&amp;D",'Labor Loading Matrix'!X472,0),IF('CLINs &amp; Ceiling Rates'!$D$254="R&amp;D",'Labor Loading Matrix'!Y472,0),IF('CLINs &amp; Ceiling Rates'!$D$255="R&amp;D",'Labor Loading Matrix'!Z472,0),IF('CLINs &amp; Ceiling Rates'!$D$256="R&amp;D",'Labor Loading Matrix'!AA472,0))</f>
        <v>0</v>
      </c>
      <c r="H472" s="136"/>
      <c r="I472" s="136"/>
      <c r="J472" s="136"/>
      <c r="K472" s="136"/>
      <c r="L472" s="136"/>
      <c r="M472" s="136"/>
      <c r="N472" s="84"/>
      <c r="O472" s="84"/>
      <c r="P472" s="84"/>
      <c r="Q472" s="84"/>
      <c r="R472" s="133"/>
      <c r="S472" s="133"/>
      <c r="T472" s="133"/>
      <c r="U472" s="133"/>
      <c r="V472" s="133"/>
      <c r="W472" s="133"/>
      <c r="X472" s="133"/>
      <c r="Y472" s="133"/>
      <c r="Z472" s="133"/>
      <c r="AA472" s="133"/>
    </row>
    <row r="473" spans="1:27" s="73" customFormat="1" ht="18" hidden="1" customHeight="1" x14ac:dyDescent="0.25">
      <c r="A473" s="173">
        <f>'CLINs &amp; Ceiling Rates'!B46</f>
        <v>0</v>
      </c>
      <c r="B473" s="173">
        <f>'CLINs &amp; Ceiling Rates'!C46</f>
        <v>0</v>
      </c>
      <c r="C473" s="177" t="str">
        <f>'CLINs &amp; Ceiling Rates'!I46</f>
        <v/>
      </c>
      <c r="D473" s="211">
        <f>IF('CLINs &amp; Ceiling Rates'!D429="",SUM('Labor Loading Matrix'!H473:AA473),SUM(E473:G473))</f>
        <v>0</v>
      </c>
      <c r="E473" s="175">
        <f>SUM(IF('CLINs &amp; Ceiling Rates'!$D$237="OPS",'Labor Loading Matrix'!H473,0),IF('CLINs &amp; Ceiling Rates'!$D$238="OPS",'Labor Loading Matrix'!I473,0),IF('CLINs &amp; Ceiling Rates'!$D$239="OPS",'Labor Loading Matrix'!J473,0),IF('CLINs &amp; Ceiling Rates'!$D$240="OPS",'Labor Loading Matrix'!K473,0),IF('CLINs &amp; Ceiling Rates'!$D$241="OPS",'Labor Loading Matrix'!L473,0),IF('CLINs &amp; Ceiling Rates'!$D$242="OPS",'Labor Loading Matrix'!M473,0),IF('CLINs &amp; Ceiling Rates'!$D$243="OPS",'Labor Loading Matrix'!N473,0),IF('CLINs &amp; Ceiling Rates'!$D$244="OPS",'Labor Loading Matrix'!O473,0),IF('CLINs &amp; Ceiling Rates'!$D$245="OPS",'Labor Loading Matrix'!P473,0),IF('CLINs &amp; Ceiling Rates'!$D$246="OPS",'Labor Loading Matrix'!Q473,0),IF('CLINs &amp; Ceiling Rates'!$D$247="OPS",'Labor Loading Matrix'!R473,0),IF('CLINs &amp; Ceiling Rates'!$D$248="OPS",'Labor Loading Matrix'!S473,0),IF('CLINs &amp; Ceiling Rates'!$D$249="OPS",'Labor Loading Matrix'!T473,0),IF('CLINs &amp; Ceiling Rates'!$D$250="OPS",'Labor Loading Matrix'!U473,0),IF('CLINs &amp; Ceiling Rates'!$D$251="OPS",'Labor Loading Matrix'!V473,0),IF('CLINs &amp; Ceiling Rates'!$D$252="OPS",'Labor Loading Matrix'!W473,0),IF('CLINs &amp; Ceiling Rates'!$D$253="OPS",'Labor Loading Matrix'!X473,0),IF('CLINs &amp; Ceiling Rates'!$D$254="OPS",'Labor Loading Matrix'!Y473,0),IF('CLINs &amp; Ceiling Rates'!$D$255="OPS",'Labor Loading Matrix'!Z473,0),IF('CLINs &amp; Ceiling Rates'!$D$256="OPS",'Labor Loading Matrix'!AA473,0))</f>
        <v>0</v>
      </c>
      <c r="F473" s="175">
        <f>SUM(IF('CLINs &amp; Ceiling Rates'!$D$237="F&amp;E",'Labor Loading Matrix'!H473,0),IF('CLINs &amp; Ceiling Rates'!$D$238="F&amp;E",'Labor Loading Matrix'!I473,0),IF('CLINs &amp; Ceiling Rates'!$D$239="F&amp;E",'Labor Loading Matrix'!J473,0),IF('CLINs &amp; Ceiling Rates'!$D$240="F&amp;E",'Labor Loading Matrix'!K473,0),IF('CLINs &amp; Ceiling Rates'!$D$241="F&amp;E",'Labor Loading Matrix'!L473,0),IF('CLINs &amp; Ceiling Rates'!$D$242="F&amp;E",'Labor Loading Matrix'!M473,0),IF('CLINs &amp; Ceiling Rates'!$D$243="F&amp;E",'Labor Loading Matrix'!N473,0),IF('CLINs &amp; Ceiling Rates'!$D$244="F&amp;E",'Labor Loading Matrix'!O473,0),IF('CLINs &amp; Ceiling Rates'!$D$245="F&amp;E",'Labor Loading Matrix'!P473,0),IF('CLINs &amp; Ceiling Rates'!$D$246="F&amp;E",'Labor Loading Matrix'!Q473,0),IF('CLINs &amp; Ceiling Rates'!$D$247="F&amp;E",'Labor Loading Matrix'!R473,0),IF('CLINs &amp; Ceiling Rates'!$D$248="F&amp;E",'Labor Loading Matrix'!S473,0),IF('CLINs &amp; Ceiling Rates'!$D$249="F&amp;E",'Labor Loading Matrix'!T473,0),IF('CLINs &amp; Ceiling Rates'!$D$250="F&amp;E",'Labor Loading Matrix'!U473,0),IF('CLINs &amp; Ceiling Rates'!$D$251="F&amp;E",'Labor Loading Matrix'!V473,0),IF('CLINs &amp; Ceiling Rates'!$D$252="F&amp;E",'Labor Loading Matrix'!W473,0),IF('CLINs &amp; Ceiling Rates'!$D$253="F&amp;E",'Labor Loading Matrix'!X473,0),IF('CLINs &amp; Ceiling Rates'!$D$254="F&amp;E",'Labor Loading Matrix'!Y473,0),IF('CLINs &amp; Ceiling Rates'!$D$255="F&amp;E",'Labor Loading Matrix'!Z473,0),IF('CLINs &amp; Ceiling Rates'!$D$256="F&amp;E",'Labor Loading Matrix'!AA473,0))</f>
        <v>0</v>
      </c>
      <c r="G473" s="175">
        <f>SUM(IF('CLINs &amp; Ceiling Rates'!$D$237="R&amp;D",'Labor Loading Matrix'!H473,0),IF('CLINs &amp; Ceiling Rates'!$D$238="R&amp;D",'Labor Loading Matrix'!I473,0),IF('CLINs &amp; Ceiling Rates'!$D$239="R&amp;D",'Labor Loading Matrix'!J473,0),IF('CLINs &amp; Ceiling Rates'!$D$240="R&amp;D",'Labor Loading Matrix'!K473,0),IF('CLINs &amp; Ceiling Rates'!$D$241="R&amp;D",'Labor Loading Matrix'!L473,0),IF('CLINs &amp; Ceiling Rates'!$D$242="R&amp;D",'Labor Loading Matrix'!M473,0),IF('CLINs &amp; Ceiling Rates'!$D$243="R&amp;D",'Labor Loading Matrix'!N473,0),IF('CLINs &amp; Ceiling Rates'!$D$244="R&amp;D",'Labor Loading Matrix'!O473,0),IF('CLINs &amp; Ceiling Rates'!$D$245="R&amp;D",'Labor Loading Matrix'!P473,0),IF('CLINs &amp; Ceiling Rates'!$D$246="R&amp;D",'Labor Loading Matrix'!Q473,0),IF('CLINs &amp; Ceiling Rates'!$D$247="R&amp;D",'Labor Loading Matrix'!R473,0),IF('CLINs &amp; Ceiling Rates'!$D$248="R&amp;D",'Labor Loading Matrix'!S473,0),IF('CLINs &amp; Ceiling Rates'!$D$249="R&amp;D",'Labor Loading Matrix'!T473,0),IF('CLINs &amp; Ceiling Rates'!$D$250="R&amp;D",'Labor Loading Matrix'!U473,0),IF('CLINs &amp; Ceiling Rates'!$D$251="R&amp;D",'Labor Loading Matrix'!V473,0),IF('CLINs &amp; Ceiling Rates'!$D$252="R&amp;D",'Labor Loading Matrix'!W473,0),IF('CLINs &amp; Ceiling Rates'!$D$253="R&amp;D",'Labor Loading Matrix'!X473,0),IF('CLINs &amp; Ceiling Rates'!$D$254="R&amp;D",'Labor Loading Matrix'!Y473,0),IF('CLINs &amp; Ceiling Rates'!$D$255="R&amp;D",'Labor Loading Matrix'!Z473,0),IF('CLINs &amp; Ceiling Rates'!$D$256="R&amp;D",'Labor Loading Matrix'!AA473,0))</f>
        <v>0</v>
      </c>
      <c r="H473" s="136"/>
      <c r="I473" s="136"/>
      <c r="J473" s="136"/>
      <c r="K473" s="136"/>
      <c r="L473" s="136"/>
      <c r="M473" s="136"/>
      <c r="N473" s="84"/>
      <c r="O473" s="84"/>
      <c r="P473" s="84"/>
      <c r="Q473" s="84"/>
      <c r="R473" s="133"/>
      <c r="S473" s="133"/>
      <c r="T473" s="133"/>
      <c r="U473" s="133"/>
      <c r="V473" s="133"/>
      <c r="W473" s="133"/>
      <c r="X473" s="133"/>
      <c r="Y473" s="133"/>
      <c r="Z473" s="133"/>
      <c r="AA473" s="133"/>
    </row>
    <row r="474" spans="1:27" s="73" customFormat="1" ht="18" hidden="1" customHeight="1" x14ac:dyDescent="0.25">
      <c r="A474" s="173">
        <f>'CLINs &amp; Ceiling Rates'!B47</f>
        <v>0</v>
      </c>
      <c r="B474" s="173">
        <f>'CLINs &amp; Ceiling Rates'!C47</f>
        <v>0</v>
      </c>
      <c r="C474" s="177" t="str">
        <f>'CLINs &amp; Ceiling Rates'!I47</f>
        <v/>
      </c>
      <c r="D474" s="211">
        <f>IF('CLINs &amp; Ceiling Rates'!D430="",SUM('Labor Loading Matrix'!H474:AA474),SUM(E474:G474))</f>
        <v>0</v>
      </c>
      <c r="E474" s="175">
        <f>SUM(IF('CLINs &amp; Ceiling Rates'!$D$237="OPS",'Labor Loading Matrix'!H474,0),IF('CLINs &amp; Ceiling Rates'!$D$238="OPS",'Labor Loading Matrix'!I474,0),IF('CLINs &amp; Ceiling Rates'!$D$239="OPS",'Labor Loading Matrix'!J474,0),IF('CLINs &amp; Ceiling Rates'!$D$240="OPS",'Labor Loading Matrix'!K474,0),IF('CLINs &amp; Ceiling Rates'!$D$241="OPS",'Labor Loading Matrix'!L474,0),IF('CLINs &amp; Ceiling Rates'!$D$242="OPS",'Labor Loading Matrix'!M474,0),IF('CLINs &amp; Ceiling Rates'!$D$243="OPS",'Labor Loading Matrix'!N474,0),IF('CLINs &amp; Ceiling Rates'!$D$244="OPS",'Labor Loading Matrix'!O474,0),IF('CLINs &amp; Ceiling Rates'!$D$245="OPS",'Labor Loading Matrix'!P474,0),IF('CLINs &amp; Ceiling Rates'!$D$246="OPS",'Labor Loading Matrix'!Q474,0),IF('CLINs &amp; Ceiling Rates'!$D$247="OPS",'Labor Loading Matrix'!R474,0),IF('CLINs &amp; Ceiling Rates'!$D$248="OPS",'Labor Loading Matrix'!S474,0),IF('CLINs &amp; Ceiling Rates'!$D$249="OPS",'Labor Loading Matrix'!T474,0),IF('CLINs &amp; Ceiling Rates'!$D$250="OPS",'Labor Loading Matrix'!U474,0),IF('CLINs &amp; Ceiling Rates'!$D$251="OPS",'Labor Loading Matrix'!V474,0),IF('CLINs &amp; Ceiling Rates'!$D$252="OPS",'Labor Loading Matrix'!W474,0),IF('CLINs &amp; Ceiling Rates'!$D$253="OPS",'Labor Loading Matrix'!X474,0),IF('CLINs &amp; Ceiling Rates'!$D$254="OPS",'Labor Loading Matrix'!Y474,0),IF('CLINs &amp; Ceiling Rates'!$D$255="OPS",'Labor Loading Matrix'!Z474,0),IF('CLINs &amp; Ceiling Rates'!$D$256="OPS",'Labor Loading Matrix'!AA474,0))</f>
        <v>0</v>
      </c>
      <c r="F474" s="175">
        <f>SUM(IF('CLINs &amp; Ceiling Rates'!$D$237="F&amp;E",'Labor Loading Matrix'!H474,0),IF('CLINs &amp; Ceiling Rates'!$D$238="F&amp;E",'Labor Loading Matrix'!I474,0),IF('CLINs &amp; Ceiling Rates'!$D$239="F&amp;E",'Labor Loading Matrix'!J474,0),IF('CLINs &amp; Ceiling Rates'!$D$240="F&amp;E",'Labor Loading Matrix'!K474,0),IF('CLINs &amp; Ceiling Rates'!$D$241="F&amp;E",'Labor Loading Matrix'!L474,0),IF('CLINs &amp; Ceiling Rates'!$D$242="F&amp;E",'Labor Loading Matrix'!M474,0),IF('CLINs &amp; Ceiling Rates'!$D$243="F&amp;E",'Labor Loading Matrix'!N474,0),IF('CLINs &amp; Ceiling Rates'!$D$244="F&amp;E",'Labor Loading Matrix'!O474,0),IF('CLINs &amp; Ceiling Rates'!$D$245="F&amp;E",'Labor Loading Matrix'!P474,0),IF('CLINs &amp; Ceiling Rates'!$D$246="F&amp;E",'Labor Loading Matrix'!Q474,0),IF('CLINs &amp; Ceiling Rates'!$D$247="F&amp;E",'Labor Loading Matrix'!R474,0),IF('CLINs &amp; Ceiling Rates'!$D$248="F&amp;E",'Labor Loading Matrix'!S474,0),IF('CLINs &amp; Ceiling Rates'!$D$249="F&amp;E",'Labor Loading Matrix'!T474,0),IF('CLINs &amp; Ceiling Rates'!$D$250="F&amp;E",'Labor Loading Matrix'!U474,0),IF('CLINs &amp; Ceiling Rates'!$D$251="F&amp;E",'Labor Loading Matrix'!V474,0),IF('CLINs &amp; Ceiling Rates'!$D$252="F&amp;E",'Labor Loading Matrix'!W474,0),IF('CLINs &amp; Ceiling Rates'!$D$253="F&amp;E",'Labor Loading Matrix'!X474,0),IF('CLINs &amp; Ceiling Rates'!$D$254="F&amp;E",'Labor Loading Matrix'!Y474,0),IF('CLINs &amp; Ceiling Rates'!$D$255="F&amp;E",'Labor Loading Matrix'!Z474,0),IF('CLINs &amp; Ceiling Rates'!$D$256="F&amp;E",'Labor Loading Matrix'!AA474,0))</f>
        <v>0</v>
      </c>
      <c r="G474" s="175">
        <f>SUM(IF('CLINs &amp; Ceiling Rates'!$D$237="R&amp;D",'Labor Loading Matrix'!H474,0),IF('CLINs &amp; Ceiling Rates'!$D$238="R&amp;D",'Labor Loading Matrix'!I474,0),IF('CLINs &amp; Ceiling Rates'!$D$239="R&amp;D",'Labor Loading Matrix'!J474,0),IF('CLINs &amp; Ceiling Rates'!$D$240="R&amp;D",'Labor Loading Matrix'!K474,0),IF('CLINs &amp; Ceiling Rates'!$D$241="R&amp;D",'Labor Loading Matrix'!L474,0),IF('CLINs &amp; Ceiling Rates'!$D$242="R&amp;D",'Labor Loading Matrix'!M474,0),IF('CLINs &amp; Ceiling Rates'!$D$243="R&amp;D",'Labor Loading Matrix'!N474,0),IF('CLINs &amp; Ceiling Rates'!$D$244="R&amp;D",'Labor Loading Matrix'!O474,0),IF('CLINs &amp; Ceiling Rates'!$D$245="R&amp;D",'Labor Loading Matrix'!P474,0),IF('CLINs &amp; Ceiling Rates'!$D$246="R&amp;D",'Labor Loading Matrix'!Q474,0),IF('CLINs &amp; Ceiling Rates'!$D$247="R&amp;D",'Labor Loading Matrix'!R474,0),IF('CLINs &amp; Ceiling Rates'!$D$248="R&amp;D",'Labor Loading Matrix'!S474,0),IF('CLINs &amp; Ceiling Rates'!$D$249="R&amp;D",'Labor Loading Matrix'!T474,0),IF('CLINs &amp; Ceiling Rates'!$D$250="R&amp;D",'Labor Loading Matrix'!U474,0),IF('CLINs &amp; Ceiling Rates'!$D$251="R&amp;D",'Labor Loading Matrix'!V474,0),IF('CLINs &amp; Ceiling Rates'!$D$252="R&amp;D",'Labor Loading Matrix'!W474,0),IF('CLINs &amp; Ceiling Rates'!$D$253="R&amp;D",'Labor Loading Matrix'!X474,0),IF('CLINs &amp; Ceiling Rates'!$D$254="R&amp;D",'Labor Loading Matrix'!Y474,0),IF('CLINs &amp; Ceiling Rates'!$D$255="R&amp;D",'Labor Loading Matrix'!Z474,0),IF('CLINs &amp; Ceiling Rates'!$D$256="R&amp;D",'Labor Loading Matrix'!AA474,0))</f>
        <v>0</v>
      </c>
      <c r="H474" s="136"/>
      <c r="I474" s="136"/>
      <c r="J474" s="136"/>
      <c r="K474" s="136"/>
      <c r="L474" s="136"/>
      <c r="M474" s="136"/>
      <c r="N474" s="84"/>
      <c r="O474" s="84"/>
      <c r="P474" s="84"/>
      <c r="Q474" s="84"/>
      <c r="R474" s="133"/>
      <c r="S474" s="133"/>
      <c r="T474" s="133"/>
      <c r="U474" s="133"/>
      <c r="V474" s="133"/>
      <c r="W474" s="133"/>
      <c r="X474" s="133"/>
      <c r="Y474" s="133"/>
      <c r="Z474" s="133"/>
      <c r="AA474" s="133"/>
    </row>
    <row r="475" spans="1:27" s="73" customFormat="1" ht="18" hidden="1" customHeight="1" x14ac:dyDescent="0.25">
      <c r="A475" s="173">
        <f>'CLINs &amp; Ceiling Rates'!B48</f>
        <v>0</v>
      </c>
      <c r="B475" s="173">
        <f>'CLINs &amp; Ceiling Rates'!C48</f>
        <v>0</v>
      </c>
      <c r="C475" s="177" t="str">
        <f>'CLINs &amp; Ceiling Rates'!I48</f>
        <v/>
      </c>
      <c r="D475" s="211">
        <f>IF('CLINs &amp; Ceiling Rates'!D431="",SUM('Labor Loading Matrix'!H475:AA475),SUM(E475:G475))</f>
        <v>0</v>
      </c>
      <c r="E475" s="175">
        <f>SUM(IF('CLINs &amp; Ceiling Rates'!$D$237="OPS",'Labor Loading Matrix'!H475,0),IF('CLINs &amp; Ceiling Rates'!$D$238="OPS",'Labor Loading Matrix'!I475,0),IF('CLINs &amp; Ceiling Rates'!$D$239="OPS",'Labor Loading Matrix'!J475,0),IF('CLINs &amp; Ceiling Rates'!$D$240="OPS",'Labor Loading Matrix'!K475,0),IF('CLINs &amp; Ceiling Rates'!$D$241="OPS",'Labor Loading Matrix'!L475,0),IF('CLINs &amp; Ceiling Rates'!$D$242="OPS",'Labor Loading Matrix'!M475,0),IF('CLINs &amp; Ceiling Rates'!$D$243="OPS",'Labor Loading Matrix'!N475,0),IF('CLINs &amp; Ceiling Rates'!$D$244="OPS",'Labor Loading Matrix'!O475,0),IF('CLINs &amp; Ceiling Rates'!$D$245="OPS",'Labor Loading Matrix'!P475,0),IF('CLINs &amp; Ceiling Rates'!$D$246="OPS",'Labor Loading Matrix'!Q475,0),IF('CLINs &amp; Ceiling Rates'!$D$247="OPS",'Labor Loading Matrix'!R475,0),IF('CLINs &amp; Ceiling Rates'!$D$248="OPS",'Labor Loading Matrix'!S475,0),IF('CLINs &amp; Ceiling Rates'!$D$249="OPS",'Labor Loading Matrix'!T475,0),IF('CLINs &amp; Ceiling Rates'!$D$250="OPS",'Labor Loading Matrix'!U475,0),IF('CLINs &amp; Ceiling Rates'!$D$251="OPS",'Labor Loading Matrix'!V475,0),IF('CLINs &amp; Ceiling Rates'!$D$252="OPS",'Labor Loading Matrix'!W475,0),IF('CLINs &amp; Ceiling Rates'!$D$253="OPS",'Labor Loading Matrix'!X475,0),IF('CLINs &amp; Ceiling Rates'!$D$254="OPS",'Labor Loading Matrix'!Y475,0),IF('CLINs &amp; Ceiling Rates'!$D$255="OPS",'Labor Loading Matrix'!Z475,0),IF('CLINs &amp; Ceiling Rates'!$D$256="OPS",'Labor Loading Matrix'!AA475,0))</f>
        <v>0</v>
      </c>
      <c r="F475" s="175">
        <f>SUM(IF('CLINs &amp; Ceiling Rates'!$D$237="F&amp;E",'Labor Loading Matrix'!H475,0),IF('CLINs &amp; Ceiling Rates'!$D$238="F&amp;E",'Labor Loading Matrix'!I475,0),IF('CLINs &amp; Ceiling Rates'!$D$239="F&amp;E",'Labor Loading Matrix'!J475,0),IF('CLINs &amp; Ceiling Rates'!$D$240="F&amp;E",'Labor Loading Matrix'!K475,0),IF('CLINs &amp; Ceiling Rates'!$D$241="F&amp;E",'Labor Loading Matrix'!L475,0),IF('CLINs &amp; Ceiling Rates'!$D$242="F&amp;E",'Labor Loading Matrix'!M475,0),IF('CLINs &amp; Ceiling Rates'!$D$243="F&amp;E",'Labor Loading Matrix'!N475,0),IF('CLINs &amp; Ceiling Rates'!$D$244="F&amp;E",'Labor Loading Matrix'!O475,0),IF('CLINs &amp; Ceiling Rates'!$D$245="F&amp;E",'Labor Loading Matrix'!P475,0),IF('CLINs &amp; Ceiling Rates'!$D$246="F&amp;E",'Labor Loading Matrix'!Q475,0),IF('CLINs &amp; Ceiling Rates'!$D$247="F&amp;E",'Labor Loading Matrix'!R475,0),IF('CLINs &amp; Ceiling Rates'!$D$248="F&amp;E",'Labor Loading Matrix'!S475,0),IF('CLINs &amp; Ceiling Rates'!$D$249="F&amp;E",'Labor Loading Matrix'!T475,0),IF('CLINs &amp; Ceiling Rates'!$D$250="F&amp;E",'Labor Loading Matrix'!U475,0),IF('CLINs &amp; Ceiling Rates'!$D$251="F&amp;E",'Labor Loading Matrix'!V475,0),IF('CLINs &amp; Ceiling Rates'!$D$252="F&amp;E",'Labor Loading Matrix'!W475,0),IF('CLINs &amp; Ceiling Rates'!$D$253="F&amp;E",'Labor Loading Matrix'!X475,0),IF('CLINs &amp; Ceiling Rates'!$D$254="F&amp;E",'Labor Loading Matrix'!Y475,0),IF('CLINs &amp; Ceiling Rates'!$D$255="F&amp;E",'Labor Loading Matrix'!Z475,0),IF('CLINs &amp; Ceiling Rates'!$D$256="F&amp;E",'Labor Loading Matrix'!AA475,0))</f>
        <v>0</v>
      </c>
      <c r="G475" s="175">
        <f>SUM(IF('CLINs &amp; Ceiling Rates'!$D$237="R&amp;D",'Labor Loading Matrix'!H475,0),IF('CLINs &amp; Ceiling Rates'!$D$238="R&amp;D",'Labor Loading Matrix'!I475,0),IF('CLINs &amp; Ceiling Rates'!$D$239="R&amp;D",'Labor Loading Matrix'!J475,0),IF('CLINs &amp; Ceiling Rates'!$D$240="R&amp;D",'Labor Loading Matrix'!K475,0),IF('CLINs &amp; Ceiling Rates'!$D$241="R&amp;D",'Labor Loading Matrix'!L475,0),IF('CLINs &amp; Ceiling Rates'!$D$242="R&amp;D",'Labor Loading Matrix'!M475,0),IF('CLINs &amp; Ceiling Rates'!$D$243="R&amp;D",'Labor Loading Matrix'!N475,0),IF('CLINs &amp; Ceiling Rates'!$D$244="R&amp;D",'Labor Loading Matrix'!O475,0),IF('CLINs &amp; Ceiling Rates'!$D$245="R&amp;D",'Labor Loading Matrix'!P475,0),IF('CLINs &amp; Ceiling Rates'!$D$246="R&amp;D",'Labor Loading Matrix'!Q475,0),IF('CLINs &amp; Ceiling Rates'!$D$247="R&amp;D",'Labor Loading Matrix'!R475,0),IF('CLINs &amp; Ceiling Rates'!$D$248="R&amp;D",'Labor Loading Matrix'!S475,0),IF('CLINs &amp; Ceiling Rates'!$D$249="R&amp;D",'Labor Loading Matrix'!T475,0),IF('CLINs &amp; Ceiling Rates'!$D$250="R&amp;D",'Labor Loading Matrix'!U475,0),IF('CLINs &amp; Ceiling Rates'!$D$251="R&amp;D",'Labor Loading Matrix'!V475,0),IF('CLINs &amp; Ceiling Rates'!$D$252="R&amp;D",'Labor Loading Matrix'!W475,0),IF('CLINs &amp; Ceiling Rates'!$D$253="R&amp;D",'Labor Loading Matrix'!X475,0),IF('CLINs &amp; Ceiling Rates'!$D$254="R&amp;D",'Labor Loading Matrix'!Y475,0),IF('CLINs &amp; Ceiling Rates'!$D$255="R&amp;D",'Labor Loading Matrix'!Z475,0),IF('CLINs &amp; Ceiling Rates'!$D$256="R&amp;D",'Labor Loading Matrix'!AA475,0))</f>
        <v>0</v>
      </c>
      <c r="H475" s="136"/>
      <c r="I475" s="136"/>
      <c r="J475" s="136"/>
      <c r="K475" s="136"/>
      <c r="L475" s="136"/>
      <c r="M475" s="136"/>
      <c r="N475" s="84"/>
      <c r="O475" s="84"/>
      <c r="P475" s="84"/>
      <c r="Q475" s="84"/>
      <c r="R475" s="133"/>
      <c r="S475" s="133"/>
      <c r="T475" s="133"/>
      <c r="U475" s="133"/>
      <c r="V475" s="133"/>
      <c r="W475" s="133"/>
      <c r="X475" s="133"/>
      <c r="Y475" s="133"/>
      <c r="Z475" s="133"/>
      <c r="AA475" s="133"/>
    </row>
    <row r="476" spans="1:27" s="73" customFormat="1" ht="18" hidden="1" customHeight="1" x14ac:dyDescent="0.25">
      <c r="A476" s="173">
        <f>'CLINs &amp; Ceiling Rates'!B49</f>
        <v>0</v>
      </c>
      <c r="B476" s="173">
        <f>'CLINs &amp; Ceiling Rates'!C49</f>
        <v>0</v>
      </c>
      <c r="C476" s="177" t="str">
        <f>'CLINs &amp; Ceiling Rates'!I49</f>
        <v/>
      </c>
      <c r="D476" s="211">
        <f>IF('CLINs &amp; Ceiling Rates'!D432="",SUM('Labor Loading Matrix'!H476:AA476),SUM(E476:G476))</f>
        <v>0</v>
      </c>
      <c r="E476" s="175">
        <f>SUM(IF('CLINs &amp; Ceiling Rates'!$D$237="OPS",'Labor Loading Matrix'!H476,0),IF('CLINs &amp; Ceiling Rates'!$D$238="OPS",'Labor Loading Matrix'!I476,0),IF('CLINs &amp; Ceiling Rates'!$D$239="OPS",'Labor Loading Matrix'!J476,0),IF('CLINs &amp; Ceiling Rates'!$D$240="OPS",'Labor Loading Matrix'!K476,0),IF('CLINs &amp; Ceiling Rates'!$D$241="OPS",'Labor Loading Matrix'!L476,0),IF('CLINs &amp; Ceiling Rates'!$D$242="OPS",'Labor Loading Matrix'!M476,0),IF('CLINs &amp; Ceiling Rates'!$D$243="OPS",'Labor Loading Matrix'!N476,0),IF('CLINs &amp; Ceiling Rates'!$D$244="OPS",'Labor Loading Matrix'!O476,0),IF('CLINs &amp; Ceiling Rates'!$D$245="OPS",'Labor Loading Matrix'!P476,0),IF('CLINs &amp; Ceiling Rates'!$D$246="OPS",'Labor Loading Matrix'!Q476,0),IF('CLINs &amp; Ceiling Rates'!$D$247="OPS",'Labor Loading Matrix'!R476,0),IF('CLINs &amp; Ceiling Rates'!$D$248="OPS",'Labor Loading Matrix'!S476,0),IF('CLINs &amp; Ceiling Rates'!$D$249="OPS",'Labor Loading Matrix'!T476,0),IF('CLINs &amp; Ceiling Rates'!$D$250="OPS",'Labor Loading Matrix'!U476,0),IF('CLINs &amp; Ceiling Rates'!$D$251="OPS",'Labor Loading Matrix'!V476,0),IF('CLINs &amp; Ceiling Rates'!$D$252="OPS",'Labor Loading Matrix'!W476,0),IF('CLINs &amp; Ceiling Rates'!$D$253="OPS",'Labor Loading Matrix'!X476,0),IF('CLINs &amp; Ceiling Rates'!$D$254="OPS",'Labor Loading Matrix'!Y476,0),IF('CLINs &amp; Ceiling Rates'!$D$255="OPS",'Labor Loading Matrix'!Z476,0),IF('CLINs &amp; Ceiling Rates'!$D$256="OPS",'Labor Loading Matrix'!AA476,0))</f>
        <v>0</v>
      </c>
      <c r="F476" s="175">
        <f>SUM(IF('CLINs &amp; Ceiling Rates'!$D$237="F&amp;E",'Labor Loading Matrix'!H476,0),IF('CLINs &amp; Ceiling Rates'!$D$238="F&amp;E",'Labor Loading Matrix'!I476,0),IF('CLINs &amp; Ceiling Rates'!$D$239="F&amp;E",'Labor Loading Matrix'!J476,0),IF('CLINs &amp; Ceiling Rates'!$D$240="F&amp;E",'Labor Loading Matrix'!K476,0),IF('CLINs &amp; Ceiling Rates'!$D$241="F&amp;E",'Labor Loading Matrix'!L476,0),IF('CLINs &amp; Ceiling Rates'!$D$242="F&amp;E",'Labor Loading Matrix'!M476,0),IF('CLINs &amp; Ceiling Rates'!$D$243="F&amp;E",'Labor Loading Matrix'!N476,0),IF('CLINs &amp; Ceiling Rates'!$D$244="F&amp;E",'Labor Loading Matrix'!O476,0),IF('CLINs &amp; Ceiling Rates'!$D$245="F&amp;E",'Labor Loading Matrix'!P476,0),IF('CLINs &amp; Ceiling Rates'!$D$246="F&amp;E",'Labor Loading Matrix'!Q476,0),IF('CLINs &amp; Ceiling Rates'!$D$247="F&amp;E",'Labor Loading Matrix'!R476,0),IF('CLINs &amp; Ceiling Rates'!$D$248="F&amp;E",'Labor Loading Matrix'!S476,0),IF('CLINs &amp; Ceiling Rates'!$D$249="F&amp;E",'Labor Loading Matrix'!T476,0),IF('CLINs &amp; Ceiling Rates'!$D$250="F&amp;E",'Labor Loading Matrix'!U476,0),IF('CLINs &amp; Ceiling Rates'!$D$251="F&amp;E",'Labor Loading Matrix'!V476,0),IF('CLINs &amp; Ceiling Rates'!$D$252="F&amp;E",'Labor Loading Matrix'!W476,0),IF('CLINs &amp; Ceiling Rates'!$D$253="F&amp;E",'Labor Loading Matrix'!X476,0),IF('CLINs &amp; Ceiling Rates'!$D$254="F&amp;E",'Labor Loading Matrix'!Y476,0),IF('CLINs &amp; Ceiling Rates'!$D$255="F&amp;E",'Labor Loading Matrix'!Z476,0),IF('CLINs &amp; Ceiling Rates'!$D$256="F&amp;E",'Labor Loading Matrix'!AA476,0))</f>
        <v>0</v>
      </c>
      <c r="G476" s="175">
        <f>SUM(IF('CLINs &amp; Ceiling Rates'!$D$237="R&amp;D",'Labor Loading Matrix'!H476,0),IF('CLINs &amp; Ceiling Rates'!$D$238="R&amp;D",'Labor Loading Matrix'!I476,0),IF('CLINs &amp; Ceiling Rates'!$D$239="R&amp;D",'Labor Loading Matrix'!J476,0),IF('CLINs &amp; Ceiling Rates'!$D$240="R&amp;D",'Labor Loading Matrix'!K476,0),IF('CLINs &amp; Ceiling Rates'!$D$241="R&amp;D",'Labor Loading Matrix'!L476,0),IF('CLINs &amp; Ceiling Rates'!$D$242="R&amp;D",'Labor Loading Matrix'!M476,0),IF('CLINs &amp; Ceiling Rates'!$D$243="R&amp;D",'Labor Loading Matrix'!N476,0),IF('CLINs &amp; Ceiling Rates'!$D$244="R&amp;D",'Labor Loading Matrix'!O476,0),IF('CLINs &amp; Ceiling Rates'!$D$245="R&amp;D",'Labor Loading Matrix'!P476,0),IF('CLINs &amp; Ceiling Rates'!$D$246="R&amp;D",'Labor Loading Matrix'!Q476,0),IF('CLINs &amp; Ceiling Rates'!$D$247="R&amp;D",'Labor Loading Matrix'!R476,0),IF('CLINs &amp; Ceiling Rates'!$D$248="R&amp;D",'Labor Loading Matrix'!S476,0),IF('CLINs &amp; Ceiling Rates'!$D$249="R&amp;D",'Labor Loading Matrix'!T476,0),IF('CLINs &amp; Ceiling Rates'!$D$250="R&amp;D",'Labor Loading Matrix'!U476,0),IF('CLINs &amp; Ceiling Rates'!$D$251="R&amp;D",'Labor Loading Matrix'!V476,0),IF('CLINs &amp; Ceiling Rates'!$D$252="R&amp;D",'Labor Loading Matrix'!W476,0),IF('CLINs &amp; Ceiling Rates'!$D$253="R&amp;D",'Labor Loading Matrix'!X476,0),IF('CLINs &amp; Ceiling Rates'!$D$254="R&amp;D",'Labor Loading Matrix'!Y476,0),IF('CLINs &amp; Ceiling Rates'!$D$255="R&amp;D",'Labor Loading Matrix'!Z476,0),IF('CLINs &amp; Ceiling Rates'!$D$256="R&amp;D",'Labor Loading Matrix'!AA476,0))</f>
        <v>0</v>
      </c>
      <c r="H476" s="136"/>
      <c r="I476" s="136"/>
      <c r="J476" s="136"/>
      <c r="K476" s="136"/>
      <c r="L476" s="136"/>
      <c r="M476" s="136"/>
      <c r="N476" s="84"/>
      <c r="O476" s="84"/>
      <c r="P476" s="84"/>
      <c r="Q476" s="84"/>
      <c r="R476" s="133"/>
      <c r="S476" s="133"/>
      <c r="T476" s="133"/>
      <c r="U476" s="133"/>
      <c r="V476" s="133"/>
      <c r="W476" s="133"/>
      <c r="X476" s="133"/>
      <c r="Y476" s="133"/>
      <c r="Z476" s="133"/>
      <c r="AA476" s="133"/>
    </row>
    <row r="477" spans="1:27" s="73" customFormat="1" ht="18" hidden="1" customHeight="1" x14ac:dyDescent="0.25">
      <c r="A477" s="173">
        <f>'CLINs &amp; Ceiling Rates'!B50</f>
        <v>0</v>
      </c>
      <c r="B477" s="173">
        <f>'CLINs &amp; Ceiling Rates'!C50</f>
        <v>0</v>
      </c>
      <c r="C477" s="177" t="str">
        <f>'CLINs &amp; Ceiling Rates'!I50</f>
        <v/>
      </c>
      <c r="D477" s="211">
        <f>IF('CLINs &amp; Ceiling Rates'!D433="",SUM('Labor Loading Matrix'!H477:AA477),SUM(E477:G477))</f>
        <v>0</v>
      </c>
      <c r="E477" s="175">
        <f>SUM(IF('CLINs &amp; Ceiling Rates'!$D$237="OPS",'Labor Loading Matrix'!H477,0),IF('CLINs &amp; Ceiling Rates'!$D$238="OPS",'Labor Loading Matrix'!I477,0),IF('CLINs &amp; Ceiling Rates'!$D$239="OPS",'Labor Loading Matrix'!J477,0),IF('CLINs &amp; Ceiling Rates'!$D$240="OPS",'Labor Loading Matrix'!K477,0),IF('CLINs &amp; Ceiling Rates'!$D$241="OPS",'Labor Loading Matrix'!L477,0),IF('CLINs &amp; Ceiling Rates'!$D$242="OPS",'Labor Loading Matrix'!M477,0),IF('CLINs &amp; Ceiling Rates'!$D$243="OPS",'Labor Loading Matrix'!N477,0),IF('CLINs &amp; Ceiling Rates'!$D$244="OPS",'Labor Loading Matrix'!O477,0),IF('CLINs &amp; Ceiling Rates'!$D$245="OPS",'Labor Loading Matrix'!P477,0),IF('CLINs &amp; Ceiling Rates'!$D$246="OPS",'Labor Loading Matrix'!Q477,0),IF('CLINs &amp; Ceiling Rates'!$D$247="OPS",'Labor Loading Matrix'!R477,0),IF('CLINs &amp; Ceiling Rates'!$D$248="OPS",'Labor Loading Matrix'!S477,0),IF('CLINs &amp; Ceiling Rates'!$D$249="OPS",'Labor Loading Matrix'!T477,0),IF('CLINs &amp; Ceiling Rates'!$D$250="OPS",'Labor Loading Matrix'!U477,0),IF('CLINs &amp; Ceiling Rates'!$D$251="OPS",'Labor Loading Matrix'!V477,0),IF('CLINs &amp; Ceiling Rates'!$D$252="OPS",'Labor Loading Matrix'!W477,0),IF('CLINs &amp; Ceiling Rates'!$D$253="OPS",'Labor Loading Matrix'!X477,0),IF('CLINs &amp; Ceiling Rates'!$D$254="OPS",'Labor Loading Matrix'!Y477,0),IF('CLINs &amp; Ceiling Rates'!$D$255="OPS",'Labor Loading Matrix'!Z477,0),IF('CLINs &amp; Ceiling Rates'!$D$256="OPS",'Labor Loading Matrix'!AA477,0))</f>
        <v>0</v>
      </c>
      <c r="F477" s="175">
        <f>SUM(IF('CLINs &amp; Ceiling Rates'!$D$237="F&amp;E",'Labor Loading Matrix'!H477,0),IF('CLINs &amp; Ceiling Rates'!$D$238="F&amp;E",'Labor Loading Matrix'!I477,0),IF('CLINs &amp; Ceiling Rates'!$D$239="F&amp;E",'Labor Loading Matrix'!J477,0),IF('CLINs &amp; Ceiling Rates'!$D$240="F&amp;E",'Labor Loading Matrix'!K477,0),IF('CLINs &amp; Ceiling Rates'!$D$241="F&amp;E",'Labor Loading Matrix'!L477,0),IF('CLINs &amp; Ceiling Rates'!$D$242="F&amp;E",'Labor Loading Matrix'!M477,0),IF('CLINs &amp; Ceiling Rates'!$D$243="F&amp;E",'Labor Loading Matrix'!N477,0),IF('CLINs &amp; Ceiling Rates'!$D$244="F&amp;E",'Labor Loading Matrix'!O477,0),IF('CLINs &amp; Ceiling Rates'!$D$245="F&amp;E",'Labor Loading Matrix'!P477,0),IF('CLINs &amp; Ceiling Rates'!$D$246="F&amp;E",'Labor Loading Matrix'!Q477,0),IF('CLINs &amp; Ceiling Rates'!$D$247="F&amp;E",'Labor Loading Matrix'!R477,0),IF('CLINs &amp; Ceiling Rates'!$D$248="F&amp;E",'Labor Loading Matrix'!S477,0),IF('CLINs &amp; Ceiling Rates'!$D$249="F&amp;E",'Labor Loading Matrix'!T477,0),IF('CLINs &amp; Ceiling Rates'!$D$250="F&amp;E",'Labor Loading Matrix'!U477,0),IF('CLINs &amp; Ceiling Rates'!$D$251="F&amp;E",'Labor Loading Matrix'!V477,0),IF('CLINs &amp; Ceiling Rates'!$D$252="F&amp;E",'Labor Loading Matrix'!W477,0),IF('CLINs &amp; Ceiling Rates'!$D$253="F&amp;E",'Labor Loading Matrix'!X477,0),IF('CLINs &amp; Ceiling Rates'!$D$254="F&amp;E",'Labor Loading Matrix'!Y477,0),IF('CLINs &amp; Ceiling Rates'!$D$255="F&amp;E",'Labor Loading Matrix'!Z477,0),IF('CLINs &amp; Ceiling Rates'!$D$256="F&amp;E",'Labor Loading Matrix'!AA477,0))</f>
        <v>0</v>
      </c>
      <c r="G477" s="175">
        <f>SUM(IF('CLINs &amp; Ceiling Rates'!$D$237="R&amp;D",'Labor Loading Matrix'!H477,0),IF('CLINs &amp; Ceiling Rates'!$D$238="R&amp;D",'Labor Loading Matrix'!I477,0),IF('CLINs &amp; Ceiling Rates'!$D$239="R&amp;D",'Labor Loading Matrix'!J477,0),IF('CLINs &amp; Ceiling Rates'!$D$240="R&amp;D",'Labor Loading Matrix'!K477,0),IF('CLINs &amp; Ceiling Rates'!$D$241="R&amp;D",'Labor Loading Matrix'!L477,0),IF('CLINs &amp; Ceiling Rates'!$D$242="R&amp;D",'Labor Loading Matrix'!M477,0),IF('CLINs &amp; Ceiling Rates'!$D$243="R&amp;D",'Labor Loading Matrix'!N477,0),IF('CLINs &amp; Ceiling Rates'!$D$244="R&amp;D",'Labor Loading Matrix'!O477,0),IF('CLINs &amp; Ceiling Rates'!$D$245="R&amp;D",'Labor Loading Matrix'!P477,0),IF('CLINs &amp; Ceiling Rates'!$D$246="R&amp;D",'Labor Loading Matrix'!Q477,0),IF('CLINs &amp; Ceiling Rates'!$D$247="R&amp;D",'Labor Loading Matrix'!R477,0),IF('CLINs &amp; Ceiling Rates'!$D$248="R&amp;D",'Labor Loading Matrix'!S477,0),IF('CLINs &amp; Ceiling Rates'!$D$249="R&amp;D",'Labor Loading Matrix'!T477,0),IF('CLINs &amp; Ceiling Rates'!$D$250="R&amp;D",'Labor Loading Matrix'!U477,0),IF('CLINs &amp; Ceiling Rates'!$D$251="R&amp;D",'Labor Loading Matrix'!V477,0),IF('CLINs &amp; Ceiling Rates'!$D$252="R&amp;D",'Labor Loading Matrix'!W477,0),IF('CLINs &amp; Ceiling Rates'!$D$253="R&amp;D",'Labor Loading Matrix'!X477,0),IF('CLINs &amp; Ceiling Rates'!$D$254="R&amp;D",'Labor Loading Matrix'!Y477,0),IF('CLINs &amp; Ceiling Rates'!$D$255="R&amp;D",'Labor Loading Matrix'!Z477,0),IF('CLINs &amp; Ceiling Rates'!$D$256="R&amp;D",'Labor Loading Matrix'!AA477,0))</f>
        <v>0</v>
      </c>
      <c r="H477" s="136"/>
      <c r="I477" s="136"/>
      <c r="J477" s="136"/>
      <c r="K477" s="136"/>
      <c r="L477" s="136"/>
      <c r="M477" s="136"/>
      <c r="N477" s="84"/>
      <c r="O477" s="84"/>
      <c r="P477" s="84"/>
      <c r="Q477" s="84"/>
      <c r="R477" s="133"/>
      <c r="S477" s="133"/>
      <c r="T477" s="133"/>
      <c r="U477" s="133"/>
      <c r="V477" s="133"/>
      <c r="W477" s="133"/>
      <c r="X477" s="133"/>
      <c r="Y477" s="133"/>
      <c r="Z477" s="133"/>
      <c r="AA477" s="133"/>
    </row>
    <row r="478" spans="1:27" s="73" customFormat="1" ht="18" hidden="1" customHeight="1" x14ac:dyDescent="0.25">
      <c r="A478" s="173">
        <f>'CLINs &amp; Ceiling Rates'!B51</f>
        <v>0</v>
      </c>
      <c r="B478" s="173">
        <f>'CLINs &amp; Ceiling Rates'!C51</f>
        <v>0</v>
      </c>
      <c r="C478" s="177" t="str">
        <f>'CLINs &amp; Ceiling Rates'!I51</f>
        <v/>
      </c>
      <c r="D478" s="211">
        <f>IF('CLINs &amp; Ceiling Rates'!D434="",SUM('Labor Loading Matrix'!H478:AA478),SUM(E478:G478))</f>
        <v>0</v>
      </c>
      <c r="E478" s="175">
        <f>SUM(IF('CLINs &amp; Ceiling Rates'!$D$237="OPS",'Labor Loading Matrix'!H478,0),IF('CLINs &amp; Ceiling Rates'!$D$238="OPS",'Labor Loading Matrix'!I478,0),IF('CLINs &amp; Ceiling Rates'!$D$239="OPS",'Labor Loading Matrix'!J478,0),IF('CLINs &amp; Ceiling Rates'!$D$240="OPS",'Labor Loading Matrix'!K478,0),IF('CLINs &amp; Ceiling Rates'!$D$241="OPS",'Labor Loading Matrix'!L478,0),IF('CLINs &amp; Ceiling Rates'!$D$242="OPS",'Labor Loading Matrix'!M478,0),IF('CLINs &amp; Ceiling Rates'!$D$243="OPS",'Labor Loading Matrix'!N478,0),IF('CLINs &amp; Ceiling Rates'!$D$244="OPS",'Labor Loading Matrix'!O478,0),IF('CLINs &amp; Ceiling Rates'!$D$245="OPS",'Labor Loading Matrix'!P478,0),IF('CLINs &amp; Ceiling Rates'!$D$246="OPS",'Labor Loading Matrix'!Q478,0),IF('CLINs &amp; Ceiling Rates'!$D$247="OPS",'Labor Loading Matrix'!R478,0),IF('CLINs &amp; Ceiling Rates'!$D$248="OPS",'Labor Loading Matrix'!S478,0),IF('CLINs &amp; Ceiling Rates'!$D$249="OPS",'Labor Loading Matrix'!T478,0),IF('CLINs &amp; Ceiling Rates'!$D$250="OPS",'Labor Loading Matrix'!U478,0),IF('CLINs &amp; Ceiling Rates'!$D$251="OPS",'Labor Loading Matrix'!V478,0),IF('CLINs &amp; Ceiling Rates'!$D$252="OPS",'Labor Loading Matrix'!W478,0),IF('CLINs &amp; Ceiling Rates'!$D$253="OPS",'Labor Loading Matrix'!X478,0),IF('CLINs &amp; Ceiling Rates'!$D$254="OPS",'Labor Loading Matrix'!Y478,0),IF('CLINs &amp; Ceiling Rates'!$D$255="OPS",'Labor Loading Matrix'!Z478,0),IF('CLINs &amp; Ceiling Rates'!$D$256="OPS",'Labor Loading Matrix'!AA478,0))</f>
        <v>0</v>
      </c>
      <c r="F478" s="175">
        <f>SUM(IF('CLINs &amp; Ceiling Rates'!$D$237="F&amp;E",'Labor Loading Matrix'!H478,0),IF('CLINs &amp; Ceiling Rates'!$D$238="F&amp;E",'Labor Loading Matrix'!I478,0),IF('CLINs &amp; Ceiling Rates'!$D$239="F&amp;E",'Labor Loading Matrix'!J478,0),IF('CLINs &amp; Ceiling Rates'!$D$240="F&amp;E",'Labor Loading Matrix'!K478,0),IF('CLINs &amp; Ceiling Rates'!$D$241="F&amp;E",'Labor Loading Matrix'!L478,0),IF('CLINs &amp; Ceiling Rates'!$D$242="F&amp;E",'Labor Loading Matrix'!M478,0),IF('CLINs &amp; Ceiling Rates'!$D$243="F&amp;E",'Labor Loading Matrix'!N478,0),IF('CLINs &amp; Ceiling Rates'!$D$244="F&amp;E",'Labor Loading Matrix'!O478,0),IF('CLINs &amp; Ceiling Rates'!$D$245="F&amp;E",'Labor Loading Matrix'!P478,0),IF('CLINs &amp; Ceiling Rates'!$D$246="F&amp;E",'Labor Loading Matrix'!Q478,0),IF('CLINs &amp; Ceiling Rates'!$D$247="F&amp;E",'Labor Loading Matrix'!R478,0),IF('CLINs &amp; Ceiling Rates'!$D$248="F&amp;E",'Labor Loading Matrix'!S478,0),IF('CLINs &amp; Ceiling Rates'!$D$249="F&amp;E",'Labor Loading Matrix'!T478,0),IF('CLINs &amp; Ceiling Rates'!$D$250="F&amp;E",'Labor Loading Matrix'!U478,0),IF('CLINs &amp; Ceiling Rates'!$D$251="F&amp;E",'Labor Loading Matrix'!V478,0),IF('CLINs &amp; Ceiling Rates'!$D$252="F&amp;E",'Labor Loading Matrix'!W478,0),IF('CLINs &amp; Ceiling Rates'!$D$253="F&amp;E",'Labor Loading Matrix'!X478,0),IF('CLINs &amp; Ceiling Rates'!$D$254="F&amp;E",'Labor Loading Matrix'!Y478,0),IF('CLINs &amp; Ceiling Rates'!$D$255="F&amp;E",'Labor Loading Matrix'!Z478,0),IF('CLINs &amp; Ceiling Rates'!$D$256="F&amp;E",'Labor Loading Matrix'!AA478,0))</f>
        <v>0</v>
      </c>
      <c r="G478" s="175">
        <f>SUM(IF('CLINs &amp; Ceiling Rates'!$D$237="R&amp;D",'Labor Loading Matrix'!H478,0),IF('CLINs &amp; Ceiling Rates'!$D$238="R&amp;D",'Labor Loading Matrix'!I478,0),IF('CLINs &amp; Ceiling Rates'!$D$239="R&amp;D",'Labor Loading Matrix'!J478,0),IF('CLINs &amp; Ceiling Rates'!$D$240="R&amp;D",'Labor Loading Matrix'!K478,0),IF('CLINs &amp; Ceiling Rates'!$D$241="R&amp;D",'Labor Loading Matrix'!L478,0),IF('CLINs &amp; Ceiling Rates'!$D$242="R&amp;D",'Labor Loading Matrix'!M478,0),IF('CLINs &amp; Ceiling Rates'!$D$243="R&amp;D",'Labor Loading Matrix'!N478,0),IF('CLINs &amp; Ceiling Rates'!$D$244="R&amp;D",'Labor Loading Matrix'!O478,0),IF('CLINs &amp; Ceiling Rates'!$D$245="R&amp;D",'Labor Loading Matrix'!P478,0),IF('CLINs &amp; Ceiling Rates'!$D$246="R&amp;D",'Labor Loading Matrix'!Q478,0),IF('CLINs &amp; Ceiling Rates'!$D$247="R&amp;D",'Labor Loading Matrix'!R478,0),IF('CLINs &amp; Ceiling Rates'!$D$248="R&amp;D",'Labor Loading Matrix'!S478,0),IF('CLINs &amp; Ceiling Rates'!$D$249="R&amp;D",'Labor Loading Matrix'!T478,0),IF('CLINs &amp; Ceiling Rates'!$D$250="R&amp;D",'Labor Loading Matrix'!U478,0),IF('CLINs &amp; Ceiling Rates'!$D$251="R&amp;D",'Labor Loading Matrix'!V478,0),IF('CLINs &amp; Ceiling Rates'!$D$252="R&amp;D",'Labor Loading Matrix'!W478,0),IF('CLINs &amp; Ceiling Rates'!$D$253="R&amp;D",'Labor Loading Matrix'!X478,0),IF('CLINs &amp; Ceiling Rates'!$D$254="R&amp;D",'Labor Loading Matrix'!Y478,0),IF('CLINs &amp; Ceiling Rates'!$D$255="R&amp;D",'Labor Loading Matrix'!Z478,0),IF('CLINs &amp; Ceiling Rates'!$D$256="R&amp;D",'Labor Loading Matrix'!AA478,0))</f>
        <v>0</v>
      </c>
      <c r="H478" s="136"/>
      <c r="I478" s="136"/>
      <c r="J478" s="136"/>
      <c r="K478" s="136"/>
      <c r="L478" s="136"/>
      <c r="M478" s="136"/>
      <c r="N478" s="84"/>
      <c r="O478" s="84"/>
      <c r="P478" s="84"/>
      <c r="Q478" s="84"/>
      <c r="R478" s="133"/>
      <c r="S478" s="133"/>
      <c r="T478" s="133"/>
      <c r="U478" s="133"/>
      <c r="V478" s="133"/>
      <c r="W478" s="133"/>
      <c r="X478" s="133"/>
      <c r="Y478" s="133"/>
      <c r="Z478" s="133"/>
      <c r="AA478" s="133"/>
    </row>
    <row r="479" spans="1:27" s="73" customFormat="1" ht="18" hidden="1" customHeight="1" x14ac:dyDescent="0.25">
      <c r="A479" s="173">
        <f>'CLINs &amp; Ceiling Rates'!B52</f>
        <v>0</v>
      </c>
      <c r="B479" s="173">
        <f>'CLINs &amp; Ceiling Rates'!C52</f>
        <v>0</v>
      </c>
      <c r="C479" s="177" t="str">
        <f>'CLINs &amp; Ceiling Rates'!I52</f>
        <v/>
      </c>
      <c r="D479" s="211">
        <f>IF('CLINs &amp; Ceiling Rates'!D435="",SUM('Labor Loading Matrix'!H479:AA479),SUM(E479:G479))</f>
        <v>0</v>
      </c>
      <c r="E479" s="175">
        <f>SUM(IF('CLINs &amp; Ceiling Rates'!$D$237="OPS",'Labor Loading Matrix'!H479,0),IF('CLINs &amp; Ceiling Rates'!$D$238="OPS",'Labor Loading Matrix'!I479,0),IF('CLINs &amp; Ceiling Rates'!$D$239="OPS",'Labor Loading Matrix'!J479,0),IF('CLINs &amp; Ceiling Rates'!$D$240="OPS",'Labor Loading Matrix'!K479,0),IF('CLINs &amp; Ceiling Rates'!$D$241="OPS",'Labor Loading Matrix'!L479,0),IF('CLINs &amp; Ceiling Rates'!$D$242="OPS",'Labor Loading Matrix'!M479,0),IF('CLINs &amp; Ceiling Rates'!$D$243="OPS",'Labor Loading Matrix'!N479,0),IF('CLINs &amp; Ceiling Rates'!$D$244="OPS",'Labor Loading Matrix'!O479,0),IF('CLINs &amp; Ceiling Rates'!$D$245="OPS",'Labor Loading Matrix'!P479,0),IF('CLINs &amp; Ceiling Rates'!$D$246="OPS",'Labor Loading Matrix'!Q479,0),IF('CLINs &amp; Ceiling Rates'!$D$247="OPS",'Labor Loading Matrix'!R479,0),IF('CLINs &amp; Ceiling Rates'!$D$248="OPS",'Labor Loading Matrix'!S479,0),IF('CLINs &amp; Ceiling Rates'!$D$249="OPS",'Labor Loading Matrix'!T479,0),IF('CLINs &amp; Ceiling Rates'!$D$250="OPS",'Labor Loading Matrix'!U479,0),IF('CLINs &amp; Ceiling Rates'!$D$251="OPS",'Labor Loading Matrix'!V479,0),IF('CLINs &amp; Ceiling Rates'!$D$252="OPS",'Labor Loading Matrix'!W479,0),IF('CLINs &amp; Ceiling Rates'!$D$253="OPS",'Labor Loading Matrix'!X479,0),IF('CLINs &amp; Ceiling Rates'!$D$254="OPS",'Labor Loading Matrix'!Y479,0),IF('CLINs &amp; Ceiling Rates'!$D$255="OPS",'Labor Loading Matrix'!Z479,0),IF('CLINs &amp; Ceiling Rates'!$D$256="OPS",'Labor Loading Matrix'!AA479,0))</f>
        <v>0</v>
      </c>
      <c r="F479" s="175">
        <f>SUM(IF('CLINs &amp; Ceiling Rates'!$D$237="F&amp;E",'Labor Loading Matrix'!H479,0),IF('CLINs &amp; Ceiling Rates'!$D$238="F&amp;E",'Labor Loading Matrix'!I479,0),IF('CLINs &amp; Ceiling Rates'!$D$239="F&amp;E",'Labor Loading Matrix'!J479,0),IF('CLINs &amp; Ceiling Rates'!$D$240="F&amp;E",'Labor Loading Matrix'!K479,0),IF('CLINs &amp; Ceiling Rates'!$D$241="F&amp;E",'Labor Loading Matrix'!L479,0),IF('CLINs &amp; Ceiling Rates'!$D$242="F&amp;E",'Labor Loading Matrix'!M479,0),IF('CLINs &amp; Ceiling Rates'!$D$243="F&amp;E",'Labor Loading Matrix'!N479,0),IF('CLINs &amp; Ceiling Rates'!$D$244="F&amp;E",'Labor Loading Matrix'!O479,0),IF('CLINs &amp; Ceiling Rates'!$D$245="F&amp;E",'Labor Loading Matrix'!P479,0),IF('CLINs &amp; Ceiling Rates'!$D$246="F&amp;E",'Labor Loading Matrix'!Q479,0),IF('CLINs &amp; Ceiling Rates'!$D$247="F&amp;E",'Labor Loading Matrix'!R479,0),IF('CLINs &amp; Ceiling Rates'!$D$248="F&amp;E",'Labor Loading Matrix'!S479,0),IF('CLINs &amp; Ceiling Rates'!$D$249="F&amp;E",'Labor Loading Matrix'!T479,0),IF('CLINs &amp; Ceiling Rates'!$D$250="F&amp;E",'Labor Loading Matrix'!U479,0),IF('CLINs &amp; Ceiling Rates'!$D$251="F&amp;E",'Labor Loading Matrix'!V479,0),IF('CLINs &amp; Ceiling Rates'!$D$252="F&amp;E",'Labor Loading Matrix'!W479,0),IF('CLINs &amp; Ceiling Rates'!$D$253="F&amp;E",'Labor Loading Matrix'!X479,0),IF('CLINs &amp; Ceiling Rates'!$D$254="F&amp;E",'Labor Loading Matrix'!Y479,0),IF('CLINs &amp; Ceiling Rates'!$D$255="F&amp;E",'Labor Loading Matrix'!Z479,0),IF('CLINs &amp; Ceiling Rates'!$D$256="F&amp;E",'Labor Loading Matrix'!AA479,0))</f>
        <v>0</v>
      </c>
      <c r="G479" s="175">
        <f>SUM(IF('CLINs &amp; Ceiling Rates'!$D$237="R&amp;D",'Labor Loading Matrix'!H479,0),IF('CLINs &amp; Ceiling Rates'!$D$238="R&amp;D",'Labor Loading Matrix'!I479,0),IF('CLINs &amp; Ceiling Rates'!$D$239="R&amp;D",'Labor Loading Matrix'!J479,0),IF('CLINs &amp; Ceiling Rates'!$D$240="R&amp;D",'Labor Loading Matrix'!K479,0),IF('CLINs &amp; Ceiling Rates'!$D$241="R&amp;D",'Labor Loading Matrix'!L479,0),IF('CLINs &amp; Ceiling Rates'!$D$242="R&amp;D",'Labor Loading Matrix'!M479,0),IF('CLINs &amp; Ceiling Rates'!$D$243="R&amp;D",'Labor Loading Matrix'!N479,0),IF('CLINs &amp; Ceiling Rates'!$D$244="R&amp;D",'Labor Loading Matrix'!O479,0),IF('CLINs &amp; Ceiling Rates'!$D$245="R&amp;D",'Labor Loading Matrix'!P479,0),IF('CLINs &amp; Ceiling Rates'!$D$246="R&amp;D",'Labor Loading Matrix'!Q479,0),IF('CLINs &amp; Ceiling Rates'!$D$247="R&amp;D",'Labor Loading Matrix'!R479,0),IF('CLINs &amp; Ceiling Rates'!$D$248="R&amp;D",'Labor Loading Matrix'!S479,0),IF('CLINs &amp; Ceiling Rates'!$D$249="R&amp;D",'Labor Loading Matrix'!T479,0),IF('CLINs &amp; Ceiling Rates'!$D$250="R&amp;D",'Labor Loading Matrix'!U479,0),IF('CLINs &amp; Ceiling Rates'!$D$251="R&amp;D",'Labor Loading Matrix'!V479,0),IF('CLINs &amp; Ceiling Rates'!$D$252="R&amp;D",'Labor Loading Matrix'!W479,0),IF('CLINs &amp; Ceiling Rates'!$D$253="R&amp;D",'Labor Loading Matrix'!X479,0),IF('CLINs &amp; Ceiling Rates'!$D$254="R&amp;D",'Labor Loading Matrix'!Y479,0),IF('CLINs &amp; Ceiling Rates'!$D$255="R&amp;D",'Labor Loading Matrix'!Z479,0),IF('CLINs &amp; Ceiling Rates'!$D$256="R&amp;D",'Labor Loading Matrix'!AA479,0))</f>
        <v>0</v>
      </c>
      <c r="H479" s="136"/>
      <c r="I479" s="136"/>
      <c r="J479" s="136"/>
      <c r="K479" s="136"/>
      <c r="L479" s="136"/>
      <c r="M479" s="136"/>
      <c r="N479" s="84"/>
      <c r="O479" s="84"/>
      <c r="P479" s="84"/>
      <c r="Q479" s="84"/>
      <c r="R479" s="133"/>
      <c r="S479" s="133"/>
      <c r="T479" s="133"/>
      <c r="U479" s="133"/>
      <c r="V479" s="133"/>
      <c r="W479" s="133"/>
      <c r="X479" s="133"/>
      <c r="Y479" s="133"/>
      <c r="Z479" s="133"/>
      <c r="AA479" s="133"/>
    </row>
    <row r="480" spans="1:27" s="73" customFormat="1" ht="18" hidden="1" customHeight="1" x14ac:dyDescent="0.25">
      <c r="A480" s="173">
        <f>'CLINs &amp; Ceiling Rates'!B53</f>
        <v>0</v>
      </c>
      <c r="B480" s="173">
        <f>'CLINs &amp; Ceiling Rates'!C53</f>
        <v>0</v>
      </c>
      <c r="C480" s="177" t="str">
        <f>'CLINs &amp; Ceiling Rates'!I53</f>
        <v/>
      </c>
      <c r="D480" s="211">
        <f>IF('CLINs &amp; Ceiling Rates'!D436="",SUM('Labor Loading Matrix'!H480:AA480),SUM(E480:G480))</f>
        <v>0</v>
      </c>
      <c r="E480" s="175">
        <f>SUM(IF('CLINs &amp; Ceiling Rates'!$D$237="OPS",'Labor Loading Matrix'!H480,0),IF('CLINs &amp; Ceiling Rates'!$D$238="OPS",'Labor Loading Matrix'!I480,0),IF('CLINs &amp; Ceiling Rates'!$D$239="OPS",'Labor Loading Matrix'!J480,0),IF('CLINs &amp; Ceiling Rates'!$D$240="OPS",'Labor Loading Matrix'!K480,0),IF('CLINs &amp; Ceiling Rates'!$D$241="OPS",'Labor Loading Matrix'!L480,0),IF('CLINs &amp; Ceiling Rates'!$D$242="OPS",'Labor Loading Matrix'!M480,0),IF('CLINs &amp; Ceiling Rates'!$D$243="OPS",'Labor Loading Matrix'!N480,0),IF('CLINs &amp; Ceiling Rates'!$D$244="OPS",'Labor Loading Matrix'!O480,0),IF('CLINs &amp; Ceiling Rates'!$D$245="OPS",'Labor Loading Matrix'!P480,0),IF('CLINs &amp; Ceiling Rates'!$D$246="OPS",'Labor Loading Matrix'!Q480,0),IF('CLINs &amp; Ceiling Rates'!$D$247="OPS",'Labor Loading Matrix'!R480,0),IF('CLINs &amp; Ceiling Rates'!$D$248="OPS",'Labor Loading Matrix'!S480,0),IF('CLINs &amp; Ceiling Rates'!$D$249="OPS",'Labor Loading Matrix'!T480,0),IF('CLINs &amp; Ceiling Rates'!$D$250="OPS",'Labor Loading Matrix'!U480,0),IF('CLINs &amp; Ceiling Rates'!$D$251="OPS",'Labor Loading Matrix'!V480,0),IF('CLINs &amp; Ceiling Rates'!$D$252="OPS",'Labor Loading Matrix'!W480,0),IF('CLINs &amp; Ceiling Rates'!$D$253="OPS",'Labor Loading Matrix'!X480,0),IF('CLINs &amp; Ceiling Rates'!$D$254="OPS",'Labor Loading Matrix'!Y480,0),IF('CLINs &amp; Ceiling Rates'!$D$255="OPS",'Labor Loading Matrix'!Z480,0),IF('CLINs &amp; Ceiling Rates'!$D$256="OPS",'Labor Loading Matrix'!AA480,0))</f>
        <v>0</v>
      </c>
      <c r="F480" s="175">
        <f>SUM(IF('CLINs &amp; Ceiling Rates'!$D$237="F&amp;E",'Labor Loading Matrix'!H480,0),IF('CLINs &amp; Ceiling Rates'!$D$238="F&amp;E",'Labor Loading Matrix'!I480,0),IF('CLINs &amp; Ceiling Rates'!$D$239="F&amp;E",'Labor Loading Matrix'!J480,0),IF('CLINs &amp; Ceiling Rates'!$D$240="F&amp;E",'Labor Loading Matrix'!K480,0),IF('CLINs &amp; Ceiling Rates'!$D$241="F&amp;E",'Labor Loading Matrix'!L480,0),IF('CLINs &amp; Ceiling Rates'!$D$242="F&amp;E",'Labor Loading Matrix'!M480,0),IF('CLINs &amp; Ceiling Rates'!$D$243="F&amp;E",'Labor Loading Matrix'!N480,0),IF('CLINs &amp; Ceiling Rates'!$D$244="F&amp;E",'Labor Loading Matrix'!O480,0),IF('CLINs &amp; Ceiling Rates'!$D$245="F&amp;E",'Labor Loading Matrix'!P480,0),IF('CLINs &amp; Ceiling Rates'!$D$246="F&amp;E",'Labor Loading Matrix'!Q480,0),IF('CLINs &amp; Ceiling Rates'!$D$247="F&amp;E",'Labor Loading Matrix'!R480,0),IF('CLINs &amp; Ceiling Rates'!$D$248="F&amp;E",'Labor Loading Matrix'!S480,0),IF('CLINs &amp; Ceiling Rates'!$D$249="F&amp;E",'Labor Loading Matrix'!T480,0),IF('CLINs &amp; Ceiling Rates'!$D$250="F&amp;E",'Labor Loading Matrix'!U480,0),IF('CLINs &amp; Ceiling Rates'!$D$251="F&amp;E",'Labor Loading Matrix'!V480,0),IF('CLINs &amp; Ceiling Rates'!$D$252="F&amp;E",'Labor Loading Matrix'!W480,0),IF('CLINs &amp; Ceiling Rates'!$D$253="F&amp;E",'Labor Loading Matrix'!X480,0),IF('CLINs &amp; Ceiling Rates'!$D$254="F&amp;E",'Labor Loading Matrix'!Y480,0),IF('CLINs &amp; Ceiling Rates'!$D$255="F&amp;E",'Labor Loading Matrix'!Z480,0),IF('CLINs &amp; Ceiling Rates'!$D$256="F&amp;E",'Labor Loading Matrix'!AA480,0))</f>
        <v>0</v>
      </c>
      <c r="G480" s="175">
        <f>SUM(IF('CLINs &amp; Ceiling Rates'!$D$237="R&amp;D",'Labor Loading Matrix'!H480,0),IF('CLINs &amp; Ceiling Rates'!$D$238="R&amp;D",'Labor Loading Matrix'!I480,0),IF('CLINs &amp; Ceiling Rates'!$D$239="R&amp;D",'Labor Loading Matrix'!J480,0),IF('CLINs &amp; Ceiling Rates'!$D$240="R&amp;D",'Labor Loading Matrix'!K480,0),IF('CLINs &amp; Ceiling Rates'!$D$241="R&amp;D",'Labor Loading Matrix'!L480,0),IF('CLINs &amp; Ceiling Rates'!$D$242="R&amp;D",'Labor Loading Matrix'!M480,0),IF('CLINs &amp; Ceiling Rates'!$D$243="R&amp;D",'Labor Loading Matrix'!N480,0),IF('CLINs &amp; Ceiling Rates'!$D$244="R&amp;D",'Labor Loading Matrix'!O480,0),IF('CLINs &amp; Ceiling Rates'!$D$245="R&amp;D",'Labor Loading Matrix'!P480,0),IF('CLINs &amp; Ceiling Rates'!$D$246="R&amp;D",'Labor Loading Matrix'!Q480,0),IF('CLINs &amp; Ceiling Rates'!$D$247="R&amp;D",'Labor Loading Matrix'!R480,0),IF('CLINs &amp; Ceiling Rates'!$D$248="R&amp;D",'Labor Loading Matrix'!S480,0),IF('CLINs &amp; Ceiling Rates'!$D$249="R&amp;D",'Labor Loading Matrix'!T480,0),IF('CLINs &amp; Ceiling Rates'!$D$250="R&amp;D",'Labor Loading Matrix'!U480,0),IF('CLINs &amp; Ceiling Rates'!$D$251="R&amp;D",'Labor Loading Matrix'!V480,0),IF('CLINs &amp; Ceiling Rates'!$D$252="R&amp;D",'Labor Loading Matrix'!W480,0),IF('CLINs &amp; Ceiling Rates'!$D$253="R&amp;D",'Labor Loading Matrix'!X480,0),IF('CLINs &amp; Ceiling Rates'!$D$254="R&amp;D",'Labor Loading Matrix'!Y480,0),IF('CLINs &amp; Ceiling Rates'!$D$255="R&amp;D",'Labor Loading Matrix'!Z480,0),IF('CLINs &amp; Ceiling Rates'!$D$256="R&amp;D",'Labor Loading Matrix'!AA480,0))</f>
        <v>0</v>
      </c>
      <c r="H480" s="136"/>
      <c r="I480" s="136"/>
      <c r="J480" s="136"/>
      <c r="K480" s="136"/>
      <c r="L480" s="136"/>
      <c r="M480" s="136"/>
      <c r="N480" s="84"/>
      <c r="O480" s="84"/>
      <c r="P480" s="84"/>
      <c r="Q480" s="84"/>
      <c r="R480" s="133"/>
      <c r="S480" s="133"/>
      <c r="T480" s="133"/>
      <c r="U480" s="133"/>
      <c r="V480" s="133"/>
      <c r="W480" s="133"/>
      <c r="X480" s="133"/>
      <c r="Y480" s="133"/>
      <c r="Z480" s="133"/>
      <c r="AA480" s="133"/>
    </row>
    <row r="481" spans="1:27" s="73" customFormat="1" ht="18" hidden="1" customHeight="1" x14ac:dyDescent="0.25">
      <c r="A481" s="173">
        <f>'CLINs &amp; Ceiling Rates'!B54</f>
        <v>0</v>
      </c>
      <c r="B481" s="173">
        <f>'CLINs &amp; Ceiling Rates'!C54</f>
        <v>0</v>
      </c>
      <c r="C481" s="177" t="str">
        <f>'CLINs &amp; Ceiling Rates'!I54</f>
        <v/>
      </c>
      <c r="D481" s="211">
        <f>IF('CLINs &amp; Ceiling Rates'!D437="",SUM('Labor Loading Matrix'!H481:AA481),SUM(E481:G481))</f>
        <v>0</v>
      </c>
      <c r="E481" s="175">
        <f>SUM(IF('CLINs &amp; Ceiling Rates'!$D$237="OPS",'Labor Loading Matrix'!H481,0),IF('CLINs &amp; Ceiling Rates'!$D$238="OPS",'Labor Loading Matrix'!I481,0),IF('CLINs &amp; Ceiling Rates'!$D$239="OPS",'Labor Loading Matrix'!J481,0),IF('CLINs &amp; Ceiling Rates'!$D$240="OPS",'Labor Loading Matrix'!K481,0),IF('CLINs &amp; Ceiling Rates'!$D$241="OPS",'Labor Loading Matrix'!L481,0),IF('CLINs &amp; Ceiling Rates'!$D$242="OPS",'Labor Loading Matrix'!M481,0),IF('CLINs &amp; Ceiling Rates'!$D$243="OPS",'Labor Loading Matrix'!N481,0),IF('CLINs &amp; Ceiling Rates'!$D$244="OPS",'Labor Loading Matrix'!O481,0),IF('CLINs &amp; Ceiling Rates'!$D$245="OPS",'Labor Loading Matrix'!P481,0),IF('CLINs &amp; Ceiling Rates'!$D$246="OPS",'Labor Loading Matrix'!Q481,0),IF('CLINs &amp; Ceiling Rates'!$D$247="OPS",'Labor Loading Matrix'!R481,0),IF('CLINs &amp; Ceiling Rates'!$D$248="OPS",'Labor Loading Matrix'!S481,0),IF('CLINs &amp; Ceiling Rates'!$D$249="OPS",'Labor Loading Matrix'!T481,0),IF('CLINs &amp; Ceiling Rates'!$D$250="OPS",'Labor Loading Matrix'!U481,0),IF('CLINs &amp; Ceiling Rates'!$D$251="OPS",'Labor Loading Matrix'!V481,0),IF('CLINs &amp; Ceiling Rates'!$D$252="OPS",'Labor Loading Matrix'!W481,0),IF('CLINs &amp; Ceiling Rates'!$D$253="OPS",'Labor Loading Matrix'!X481,0),IF('CLINs &amp; Ceiling Rates'!$D$254="OPS",'Labor Loading Matrix'!Y481,0),IF('CLINs &amp; Ceiling Rates'!$D$255="OPS",'Labor Loading Matrix'!Z481,0),IF('CLINs &amp; Ceiling Rates'!$D$256="OPS",'Labor Loading Matrix'!AA481,0))</f>
        <v>0</v>
      </c>
      <c r="F481" s="175">
        <f>SUM(IF('CLINs &amp; Ceiling Rates'!$D$237="F&amp;E",'Labor Loading Matrix'!H481,0),IF('CLINs &amp; Ceiling Rates'!$D$238="F&amp;E",'Labor Loading Matrix'!I481,0),IF('CLINs &amp; Ceiling Rates'!$D$239="F&amp;E",'Labor Loading Matrix'!J481,0),IF('CLINs &amp; Ceiling Rates'!$D$240="F&amp;E",'Labor Loading Matrix'!K481,0),IF('CLINs &amp; Ceiling Rates'!$D$241="F&amp;E",'Labor Loading Matrix'!L481,0),IF('CLINs &amp; Ceiling Rates'!$D$242="F&amp;E",'Labor Loading Matrix'!M481,0),IF('CLINs &amp; Ceiling Rates'!$D$243="F&amp;E",'Labor Loading Matrix'!N481,0),IF('CLINs &amp; Ceiling Rates'!$D$244="F&amp;E",'Labor Loading Matrix'!O481,0),IF('CLINs &amp; Ceiling Rates'!$D$245="F&amp;E",'Labor Loading Matrix'!P481,0),IF('CLINs &amp; Ceiling Rates'!$D$246="F&amp;E",'Labor Loading Matrix'!Q481,0),IF('CLINs &amp; Ceiling Rates'!$D$247="F&amp;E",'Labor Loading Matrix'!R481,0),IF('CLINs &amp; Ceiling Rates'!$D$248="F&amp;E",'Labor Loading Matrix'!S481,0),IF('CLINs &amp; Ceiling Rates'!$D$249="F&amp;E",'Labor Loading Matrix'!T481,0),IF('CLINs &amp; Ceiling Rates'!$D$250="F&amp;E",'Labor Loading Matrix'!U481,0),IF('CLINs &amp; Ceiling Rates'!$D$251="F&amp;E",'Labor Loading Matrix'!V481,0),IF('CLINs &amp; Ceiling Rates'!$D$252="F&amp;E",'Labor Loading Matrix'!W481,0),IF('CLINs &amp; Ceiling Rates'!$D$253="F&amp;E",'Labor Loading Matrix'!X481,0),IF('CLINs &amp; Ceiling Rates'!$D$254="F&amp;E",'Labor Loading Matrix'!Y481,0),IF('CLINs &amp; Ceiling Rates'!$D$255="F&amp;E",'Labor Loading Matrix'!Z481,0),IF('CLINs &amp; Ceiling Rates'!$D$256="F&amp;E",'Labor Loading Matrix'!AA481,0))</f>
        <v>0</v>
      </c>
      <c r="G481" s="175">
        <f>SUM(IF('CLINs &amp; Ceiling Rates'!$D$237="R&amp;D",'Labor Loading Matrix'!H481,0),IF('CLINs &amp; Ceiling Rates'!$D$238="R&amp;D",'Labor Loading Matrix'!I481,0),IF('CLINs &amp; Ceiling Rates'!$D$239="R&amp;D",'Labor Loading Matrix'!J481,0),IF('CLINs &amp; Ceiling Rates'!$D$240="R&amp;D",'Labor Loading Matrix'!K481,0),IF('CLINs &amp; Ceiling Rates'!$D$241="R&amp;D",'Labor Loading Matrix'!L481,0),IF('CLINs &amp; Ceiling Rates'!$D$242="R&amp;D",'Labor Loading Matrix'!M481,0),IF('CLINs &amp; Ceiling Rates'!$D$243="R&amp;D",'Labor Loading Matrix'!N481,0),IF('CLINs &amp; Ceiling Rates'!$D$244="R&amp;D",'Labor Loading Matrix'!O481,0),IF('CLINs &amp; Ceiling Rates'!$D$245="R&amp;D",'Labor Loading Matrix'!P481,0),IF('CLINs &amp; Ceiling Rates'!$D$246="R&amp;D",'Labor Loading Matrix'!Q481,0),IF('CLINs &amp; Ceiling Rates'!$D$247="R&amp;D",'Labor Loading Matrix'!R481,0),IF('CLINs &amp; Ceiling Rates'!$D$248="R&amp;D",'Labor Loading Matrix'!S481,0),IF('CLINs &amp; Ceiling Rates'!$D$249="R&amp;D",'Labor Loading Matrix'!T481,0),IF('CLINs &amp; Ceiling Rates'!$D$250="R&amp;D",'Labor Loading Matrix'!U481,0),IF('CLINs &amp; Ceiling Rates'!$D$251="R&amp;D",'Labor Loading Matrix'!V481,0),IF('CLINs &amp; Ceiling Rates'!$D$252="R&amp;D",'Labor Loading Matrix'!W481,0),IF('CLINs &amp; Ceiling Rates'!$D$253="R&amp;D",'Labor Loading Matrix'!X481,0),IF('CLINs &amp; Ceiling Rates'!$D$254="R&amp;D",'Labor Loading Matrix'!Y481,0),IF('CLINs &amp; Ceiling Rates'!$D$255="R&amp;D",'Labor Loading Matrix'!Z481,0),IF('CLINs &amp; Ceiling Rates'!$D$256="R&amp;D",'Labor Loading Matrix'!AA481,0))</f>
        <v>0</v>
      </c>
      <c r="H481" s="136"/>
      <c r="I481" s="136"/>
      <c r="J481" s="136"/>
      <c r="K481" s="136"/>
      <c r="L481" s="136"/>
      <c r="M481" s="136"/>
      <c r="N481" s="84"/>
      <c r="O481" s="84"/>
      <c r="P481" s="84"/>
      <c r="Q481" s="84"/>
      <c r="R481" s="133"/>
      <c r="S481" s="133"/>
      <c r="T481" s="133"/>
      <c r="U481" s="133"/>
      <c r="V481" s="133"/>
      <c r="W481" s="133"/>
      <c r="X481" s="133"/>
      <c r="Y481" s="133"/>
      <c r="Z481" s="133"/>
      <c r="AA481" s="133"/>
    </row>
    <row r="482" spans="1:27" s="73" customFormat="1" ht="18" hidden="1" customHeight="1" x14ac:dyDescent="0.25">
      <c r="A482" s="173">
        <f>'CLINs &amp; Ceiling Rates'!B55</f>
        <v>0</v>
      </c>
      <c r="B482" s="173">
        <f>'CLINs &amp; Ceiling Rates'!C55</f>
        <v>0</v>
      </c>
      <c r="C482" s="177" t="str">
        <f>'CLINs &amp; Ceiling Rates'!I55</f>
        <v/>
      </c>
      <c r="D482" s="211">
        <f>IF('CLINs &amp; Ceiling Rates'!D438="",SUM('Labor Loading Matrix'!H482:AA482),SUM(E482:G482))</f>
        <v>0</v>
      </c>
      <c r="E482" s="175">
        <f>SUM(IF('CLINs &amp; Ceiling Rates'!$D$237="OPS",'Labor Loading Matrix'!H482,0),IF('CLINs &amp; Ceiling Rates'!$D$238="OPS",'Labor Loading Matrix'!I482,0),IF('CLINs &amp; Ceiling Rates'!$D$239="OPS",'Labor Loading Matrix'!J482,0),IF('CLINs &amp; Ceiling Rates'!$D$240="OPS",'Labor Loading Matrix'!K482,0),IF('CLINs &amp; Ceiling Rates'!$D$241="OPS",'Labor Loading Matrix'!L482,0),IF('CLINs &amp; Ceiling Rates'!$D$242="OPS",'Labor Loading Matrix'!M482,0),IF('CLINs &amp; Ceiling Rates'!$D$243="OPS",'Labor Loading Matrix'!N482,0),IF('CLINs &amp; Ceiling Rates'!$D$244="OPS",'Labor Loading Matrix'!O482,0),IF('CLINs &amp; Ceiling Rates'!$D$245="OPS",'Labor Loading Matrix'!P482,0),IF('CLINs &amp; Ceiling Rates'!$D$246="OPS",'Labor Loading Matrix'!Q482,0),IF('CLINs &amp; Ceiling Rates'!$D$247="OPS",'Labor Loading Matrix'!R482,0),IF('CLINs &amp; Ceiling Rates'!$D$248="OPS",'Labor Loading Matrix'!S482,0),IF('CLINs &amp; Ceiling Rates'!$D$249="OPS",'Labor Loading Matrix'!T482,0),IF('CLINs &amp; Ceiling Rates'!$D$250="OPS",'Labor Loading Matrix'!U482,0),IF('CLINs &amp; Ceiling Rates'!$D$251="OPS",'Labor Loading Matrix'!V482,0),IF('CLINs &amp; Ceiling Rates'!$D$252="OPS",'Labor Loading Matrix'!W482,0),IF('CLINs &amp; Ceiling Rates'!$D$253="OPS",'Labor Loading Matrix'!X482,0),IF('CLINs &amp; Ceiling Rates'!$D$254="OPS",'Labor Loading Matrix'!Y482,0),IF('CLINs &amp; Ceiling Rates'!$D$255="OPS",'Labor Loading Matrix'!Z482,0),IF('CLINs &amp; Ceiling Rates'!$D$256="OPS",'Labor Loading Matrix'!AA482,0))</f>
        <v>0</v>
      </c>
      <c r="F482" s="175">
        <f>SUM(IF('CLINs &amp; Ceiling Rates'!$D$237="F&amp;E",'Labor Loading Matrix'!H482,0),IF('CLINs &amp; Ceiling Rates'!$D$238="F&amp;E",'Labor Loading Matrix'!I482,0),IF('CLINs &amp; Ceiling Rates'!$D$239="F&amp;E",'Labor Loading Matrix'!J482,0),IF('CLINs &amp; Ceiling Rates'!$D$240="F&amp;E",'Labor Loading Matrix'!K482,0),IF('CLINs &amp; Ceiling Rates'!$D$241="F&amp;E",'Labor Loading Matrix'!L482,0),IF('CLINs &amp; Ceiling Rates'!$D$242="F&amp;E",'Labor Loading Matrix'!M482,0),IF('CLINs &amp; Ceiling Rates'!$D$243="F&amp;E",'Labor Loading Matrix'!N482,0),IF('CLINs &amp; Ceiling Rates'!$D$244="F&amp;E",'Labor Loading Matrix'!O482,0),IF('CLINs &amp; Ceiling Rates'!$D$245="F&amp;E",'Labor Loading Matrix'!P482,0),IF('CLINs &amp; Ceiling Rates'!$D$246="F&amp;E",'Labor Loading Matrix'!Q482,0),IF('CLINs &amp; Ceiling Rates'!$D$247="F&amp;E",'Labor Loading Matrix'!R482,0),IF('CLINs &amp; Ceiling Rates'!$D$248="F&amp;E",'Labor Loading Matrix'!S482,0),IF('CLINs &amp; Ceiling Rates'!$D$249="F&amp;E",'Labor Loading Matrix'!T482,0),IF('CLINs &amp; Ceiling Rates'!$D$250="F&amp;E",'Labor Loading Matrix'!U482,0),IF('CLINs &amp; Ceiling Rates'!$D$251="F&amp;E",'Labor Loading Matrix'!V482,0),IF('CLINs &amp; Ceiling Rates'!$D$252="F&amp;E",'Labor Loading Matrix'!W482,0),IF('CLINs &amp; Ceiling Rates'!$D$253="F&amp;E",'Labor Loading Matrix'!X482,0),IF('CLINs &amp; Ceiling Rates'!$D$254="F&amp;E",'Labor Loading Matrix'!Y482,0),IF('CLINs &amp; Ceiling Rates'!$D$255="F&amp;E",'Labor Loading Matrix'!Z482,0),IF('CLINs &amp; Ceiling Rates'!$D$256="F&amp;E",'Labor Loading Matrix'!AA482,0))</f>
        <v>0</v>
      </c>
      <c r="G482" s="175">
        <f>SUM(IF('CLINs &amp; Ceiling Rates'!$D$237="R&amp;D",'Labor Loading Matrix'!H482,0),IF('CLINs &amp; Ceiling Rates'!$D$238="R&amp;D",'Labor Loading Matrix'!I482,0),IF('CLINs &amp; Ceiling Rates'!$D$239="R&amp;D",'Labor Loading Matrix'!J482,0),IF('CLINs &amp; Ceiling Rates'!$D$240="R&amp;D",'Labor Loading Matrix'!K482,0),IF('CLINs &amp; Ceiling Rates'!$D$241="R&amp;D",'Labor Loading Matrix'!L482,0),IF('CLINs &amp; Ceiling Rates'!$D$242="R&amp;D",'Labor Loading Matrix'!M482,0),IF('CLINs &amp; Ceiling Rates'!$D$243="R&amp;D",'Labor Loading Matrix'!N482,0),IF('CLINs &amp; Ceiling Rates'!$D$244="R&amp;D",'Labor Loading Matrix'!O482,0),IF('CLINs &amp; Ceiling Rates'!$D$245="R&amp;D",'Labor Loading Matrix'!P482,0),IF('CLINs &amp; Ceiling Rates'!$D$246="R&amp;D",'Labor Loading Matrix'!Q482,0),IF('CLINs &amp; Ceiling Rates'!$D$247="R&amp;D",'Labor Loading Matrix'!R482,0),IF('CLINs &amp; Ceiling Rates'!$D$248="R&amp;D",'Labor Loading Matrix'!S482,0),IF('CLINs &amp; Ceiling Rates'!$D$249="R&amp;D",'Labor Loading Matrix'!T482,0),IF('CLINs &amp; Ceiling Rates'!$D$250="R&amp;D",'Labor Loading Matrix'!U482,0),IF('CLINs &amp; Ceiling Rates'!$D$251="R&amp;D",'Labor Loading Matrix'!V482,0),IF('CLINs &amp; Ceiling Rates'!$D$252="R&amp;D",'Labor Loading Matrix'!W482,0),IF('CLINs &amp; Ceiling Rates'!$D$253="R&amp;D",'Labor Loading Matrix'!X482,0),IF('CLINs &amp; Ceiling Rates'!$D$254="R&amp;D",'Labor Loading Matrix'!Y482,0),IF('CLINs &amp; Ceiling Rates'!$D$255="R&amp;D",'Labor Loading Matrix'!Z482,0),IF('CLINs &amp; Ceiling Rates'!$D$256="R&amp;D",'Labor Loading Matrix'!AA482,0))</f>
        <v>0</v>
      </c>
      <c r="H482" s="136"/>
      <c r="I482" s="136"/>
      <c r="J482" s="136"/>
      <c r="K482" s="136"/>
      <c r="L482" s="136"/>
      <c r="M482" s="136"/>
      <c r="N482" s="84"/>
      <c r="O482" s="84"/>
      <c r="P482" s="84"/>
      <c r="Q482" s="84"/>
      <c r="R482" s="133"/>
      <c r="S482" s="133"/>
      <c r="T482" s="133"/>
      <c r="U482" s="133"/>
      <c r="V482" s="133"/>
      <c r="W482" s="133"/>
      <c r="X482" s="133"/>
      <c r="Y482" s="133"/>
      <c r="Z482" s="133"/>
      <c r="AA482" s="133"/>
    </row>
    <row r="483" spans="1:27" s="73" customFormat="1" ht="18" hidden="1" customHeight="1" x14ac:dyDescent="0.25">
      <c r="A483" s="173">
        <f>'CLINs &amp; Ceiling Rates'!B56</f>
        <v>0</v>
      </c>
      <c r="B483" s="173">
        <f>'CLINs &amp; Ceiling Rates'!C56</f>
        <v>0</v>
      </c>
      <c r="C483" s="177" t="str">
        <f>'CLINs &amp; Ceiling Rates'!I56</f>
        <v/>
      </c>
      <c r="D483" s="211">
        <f>IF('CLINs &amp; Ceiling Rates'!D439="",SUM('Labor Loading Matrix'!H483:AA483),SUM(E483:G483))</f>
        <v>0</v>
      </c>
      <c r="E483" s="175">
        <f>SUM(IF('CLINs &amp; Ceiling Rates'!$D$237="OPS",'Labor Loading Matrix'!H483,0),IF('CLINs &amp; Ceiling Rates'!$D$238="OPS",'Labor Loading Matrix'!I483,0),IF('CLINs &amp; Ceiling Rates'!$D$239="OPS",'Labor Loading Matrix'!J483,0),IF('CLINs &amp; Ceiling Rates'!$D$240="OPS",'Labor Loading Matrix'!K483,0),IF('CLINs &amp; Ceiling Rates'!$D$241="OPS",'Labor Loading Matrix'!L483,0),IF('CLINs &amp; Ceiling Rates'!$D$242="OPS",'Labor Loading Matrix'!M483,0),IF('CLINs &amp; Ceiling Rates'!$D$243="OPS",'Labor Loading Matrix'!N483,0),IF('CLINs &amp; Ceiling Rates'!$D$244="OPS",'Labor Loading Matrix'!O483,0),IF('CLINs &amp; Ceiling Rates'!$D$245="OPS",'Labor Loading Matrix'!P483,0),IF('CLINs &amp; Ceiling Rates'!$D$246="OPS",'Labor Loading Matrix'!Q483,0),IF('CLINs &amp; Ceiling Rates'!$D$247="OPS",'Labor Loading Matrix'!R483,0),IF('CLINs &amp; Ceiling Rates'!$D$248="OPS",'Labor Loading Matrix'!S483,0),IF('CLINs &amp; Ceiling Rates'!$D$249="OPS",'Labor Loading Matrix'!T483,0),IF('CLINs &amp; Ceiling Rates'!$D$250="OPS",'Labor Loading Matrix'!U483,0),IF('CLINs &amp; Ceiling Rates'!$D$251="OPS",'Labor Loading Matrix'!V483,0),IF('CLINs &amp; Ceiling Rates'!$D$252="OPS",'Labor Loading Matrix'!W483,0),IF('CLINs &amp; Ceiling Rates'!$D$253="OPS",'Labor Loading Matrix'!X483,0),IF('CLINs &amp; Ceiling Rates'!$D$254="OPS",'Labor Loading Matrix'!Y483,0),IF('CLINs &amp; Ceiling Rates'!$D$255="OPS",'Labor Loading Matrix'!Z483,0),IF('CLINs &amp; Ceiling Rates'!$D$256="OPS",'Labor Loading Matrix'!AA483,0))</f>
        <v>0</v>
      </c>
      <c r="F483" s="175">
        <f>SUM(IF('CLINs &amp; Ceiling Rates'!$D$237="F&amp;E",'Labor Loading Matrix'!H483,0),IF('CLINs &amp; Ceiling Rates'!$D$238="F&amp;E",'Labor Loading Matrix'!I483,0),IF('CLINs &amp; Ceiling Rates'!$D$239="F&amp;E",'Labor Loading Matrix'!J483,0),IF('CLINs &amp; Ceiling Rates'!$D$240="F&amp;E",'Labor Loading Matrix'!K483,0),IF('CLINs &amp; Ceiling Rates'!$D$241="F&amp;E",'Labor Loading Matrix'!L483,0),IF('CLINs &amp; Ceiling Rates'!$D$242="F&amp;E",'Labor Loading Matrix'!M483,0),IF('CLINs &amp; Ceiling Rates'!$D$243="F&amp;E",'Labor Loading Matrix'!N483,0),IF('CLINs &amp; Ceiling Rates'!$D$244="F&amp;E",'Labor Loading Matrix'!O483,0),IF('CLINs &amp; Ceiling Rates'!$D$245="F&amp;E",'Labor Loading Matrix'!P483,0),IF('CLINs &amp; Ceiling Rates'!$D$246="F&amp;E",'Labor Loading Matrix'!Q483,0),IF('CLINs &amp; Ceiling Rates'!$D$247="F&amp;E",'Labor Loading Matrix'!R483,0),IF('CLINs &amp; Ceiling Rates'!$D$248="F&amp;E",'Labor Loading Matrix'!S483,0),IF('CLINs &amp; Ceiling Rates'!$D$249="F&amp;E",'Labor Loading Matrix'!T483,0),IF('CLINs &amp; Ceiling Rates'!$D$250="F&amp;E",'Labor Loading Matrix'!U483,0),IF('CLINs &amp; Ceiling Rates'!$D$251="F&amp;E",'Labor Loading Matrix'!V483,0),IF('CLINs &amp; Ceiling Rates'!$D$252="F&amp;E",'Labor Loading Matrix'!W483,0),IF('CLINs &amp; Ceiling Rates'!$D$253="F&amp;E",'Labor Loading Matrix'!X483,0),IF('CLINs &amp; Ceiling Rates'!$D$254="F&amp;E",'Labor Loading Matrix'!Y483,0),IF('CLINs &amp; Ceiling Rates'!$D$255="F&amp;E",'Labor Loading Matrix'!Z483,0),IF('CLINs &amp; Ceiling Rates'!$D$256="F&amp;E",'Labor Loading Matrix'!AA483,0))</f>
        <v>0</v>
      </c>
      <c r="G483" s="175">
        <f>SUM(IF('CLINs &amp; Ceiling Rates'!$D$237="R&amp;D",'Labor Loading Matrix'!H483,0),IF('CLINs &amp; Ceiling Rates'!$D$238="R&amp;D",'Labor Loading Matrix'!I483,0),IF('CLINs &amp; Ceiling Rates'!$D$239="R&amp;D",'Labor Loading Matrix'!J483,0),IF('CLINs &amp; Ceiling Rates'!$D$240="R&amp;D",'Labor Loading Matrix'!K483,0),IF('CLINs &amp; Ceiling Rates'!$D$241="R&amp;D",'Labor Loading Matrix'!L483,0),IF('CLINs &amp; Ceiling Rates'!$D$242="R&amp;D",'Labor Loading Matrix'!M483,0),IF('CLINs &amp; Ceiling Rates'!$D$243="R&amp;D",'Labor Loading Matrix'!N483,0),IF('CLINs &amp; Ceiling Rates'!$D$244="R&amp;D",'Labor Loading Matrix'!O483,0),IF('CLINs &amp; Ceiling Rates'!$D$245="R&amp;D",'Labor Loading Matrix'!P483,0),IF('CLINs &amp; Ceiling Rates'!$D$246="R&amp;D",'Labor Loading Matrix'!Q483,0),IF('CLINs &amp; Ceiling Rates'!$D$247="R&amp;D",'Labor Loading Matrix'!R483,0),IF('CLINs &amp; Ceiling Rates'!$D$248="R&amp;D",'Labor Loading Matrix'!S483,0),IF('CLINs &amp; Ceiling Rates'!$D$249="R&amp;D",'Labor Loading Matrix'!T483,0),IF('CLINs &amp; Ceiling Rates'!$D$250="R&amp;D",'Labor Loading Matrix'!U483,0),IF('CLINs &amp; Ceiling Rates'!$D$251="R&amp;D",'Labor Loading Matrix'!V483,0),IF('CLINs &amp; Ceiling Rates'!$D$252="R&amp;D",'Labor Loading Matrix'!W483,0),IF('CLINs &amp; Ceiling Rates'!$D$253="R&amp;D",'Labor Loading Matrix'!X483,0),IF('CLINs &amp; Ceiling Rates'!$D$254="R&amp;D",'Labor Loading Matrix'!Y483,0),IF('CLINs &amp; Ceiling Rates'!$D$255="R&amp;D",'Labor Loading Matrix'!Z483,0),IF('CLINs &amp; Ceiling Rates'!$D$256="R&amp;D",'Labor Loading Matrix'!AA483,0))</f>
        <v>0</v>
      </c>
      <c r="H483" s="136"/>
      <c r="I483" s="136"/>
      <c r="J483" s="136"/>
      <c r="K483" s="136"/>
      <c r="L483" s="136"/>
      <c r="M483" s="136"/>
      <c r="N483" s="84"/>
      <c r="O483" s="84"/>
      <c r="P483" s="84"/>
      <c r="Q483" s="84"/>
      <c r="R483" s="133"/>
      <c r="S483" s="133"/>
      <c r="T483" s="133"/>
      <c r="U483" s="133"/>
      <c r="V483" s="133"/>
      <c r="W483" s="133"/>
      <c r="X483" s="133"/>
      <c r="Y483" s="133"/>
      <c r="Z483" s="133"/>
      <c r="AA483" s="133"/>
    </row>
    <row r="484" spans="1:27" s="73" customFormat="1" ht="18" hidden="1" customHeight="1" x14ac:dyDescent="0.25">
      <c r="A484" s="173">
        <f>'CLINs &amp; Ceiling Rates'!B57</f>
        <v>0</v>
      </c>
      <c r="B484" s="173">
        <f>'CLINs &amp; Ceiling Rates'!C57</f>
        <v>0</v>
      </c>
      <c r="C484" s="177" t="str">
        <f>'CLINs &amp; Ceiling Rates'!I57</f>
        <v/>
      </c>
      <c r="D484" s="211">
        <f>IF('CLINs &amp; Ceiling Rates'!D440="",SUM('Labor Loading Matrix'!H484:AA484),SUM(E484:G484))</f>
        <v>0</v>
      </c>
      <c r="E484" s="175">
        <f>SUM(IF('CLINs &amp; Ceiling Rates'!$D$237="OPS",'Labor Loading Matrix'!H484,0),IF('CLINs &amp; Ceiling Rates'!$D$238="OPS",'Labor Loading Matrix'!I484,0),IF('CLINs &amp; Ceiling Rates'!$D$239="OPS",'Labor Loading Matrix'!J484,0),IF('CLINs &amp; Ceiling Rates'!$D$240="OPS",'Labor Loading Matrix'!K484,0),IF('CLINs &amp; Ceiling Rates'!$D$241="OPS",'Labor Loading Matrix'!L484,0),IF('CLINs &amp; Ceiling Rates'!$D$242="OPS",'Labor Loading Matrix'!M484,0),IF('CLINs &amp; Ceiling Rates'!$D$243="OPS",'Labor Loading Matrix'!N484,0),IF('CLINs &amp; Ceiling Rates'!$D$244="OPS",'Labor Loading Matrix'!O484,0),IF('CLINs &amp; Ceiling Rates'!$D$245="OPS",'Labor Loading Matrix'!P484,0),IF('CLINs &amp; Ceiling Rates'!$D$246="OPS",'Labor Loading Matrix'!Q484,0),IF('CLINs &amp; Ceiling Rates'!$D$247="OPS",'Labor Loading Matrix'!R484,0),IF('CLINs &amp; Ceiling Rates'!$D$248="OPS",'Labor Loading Matrix'!S484,0),IF('CLINs &amp; Ceiling Rates'!$D$249="OPS",'Labor Loading Matrix'!T484,0),IF('CLINs &amp; Ceiling Rates'!$D$250="OPS",'Labor Loading Matrix'!U484,0),IF('CLINs &amp; Ceiling Rates'!$D$251="OPS",'Labor Loading Matrix'!V484,0),IF('CLINs &amp; Ceiling Rates'!$D$252="OPS",'Labor Loading Matrix'!W484,0),IF('CLINs &amp; Ceiling Rates'!$D$253="OPS",'Labor Loading Matrix'!X484,0),IF('CLINs &amp; Ceiling Rates'!$D$254="OPS",'Labor Loading Matrix'!Y484,0),IF('CLINs &amp; Ceiling Rates'!$D$255="OPS",'Labor Loading Matrix'!Z484,0),IF('CLINs &amp; Ceiling Rates'!$D$256="OPS",'Labor Loading Matrix'!AA484,0))</f>
        <v>0</v>
      </c>
      <c r="F484" s="175">
        <f>SUM(IF('CLINs &amp; Ceiling Rates'!$D$237="F&amp;E",'Labor Loading Matrix'!H484,0),IF('CLINs &amp; Ceiling Rates'!$D$238="F&amp;E",'Labor Loading Matrix'!I484,0),IF('CLINs &amp; Ceiling Rates'!$D$239="F&amp;E",'Labor Loading Matrix'!J484,0),IF('CLINs &amp; Ceiling Rates'!$D$240="F&amp;E",'Labor Loading Matrix'!K484,0),IF('CLINs &amp; Ceiling Rates'!$D$241="F&amp;E",'Labor Loading Matrix'!L484,0),IF('CLINs &amp; Ceiling Rates'!$D$242="F&amp;E",'Labor Loading Matrix'!M484,0),IF('CLINs &amp; Ceiling Rates'!$D$243="F&amp;E",'Labor Loading Matrix'!N484,0),IF('CLINs &amp; Ceiling Rates'!$D$244="F&amp;E",'Labor Loading Matrix'!O484,0),IF('CLINs &amp; Ceiling Rates'!$D$245="F&amp;E",'Labor Loading Matrix'!P484,0),IF('CLINs &amp; Ceiling Rates'!$D$246="F&amp;E",'Labor Loading Matrix'!Q484,0),IF('CLINs &amp; Ceiling Rates'!$D$247="F&amp;E",'Labor Loading Matrix'!R484,0),IF('CLINs &amp; Ceiling Rates'!$D$248="F&amp;E",'Labor Loading Matrix'!S484,0),IF('CLINs &amp; Ceiling Rates'!$D$249="F&amp;E",'Labor Loading Matrix'!T484,0),IF('CLINs &amp; Ceiling Rates'!$D$250="F&amp;E",'Labor Loading Matrix'!U484,0),IF('CLINs &amp; Ceiling Rates'!$D$251="F&amp;E",'Labor Loading Matrix'!V484,0),IF('CLINs &amp; Ceiling Rates'!$D$252="F&amp;E",'Labor Loading Matrix'!W484,0),IF('CLINs &amp; Ceiling Rates'!$D$253="F&amp;E",'Labor Loading Matrix'!X484,0),IF('CLINs &amp; Ceiling Rates'!$D$254="F&amp;E",'Labor Loading Matrix'!Y484,0),IF('CLINs &amp; Ceiling Rates'!$D$255="F&amp;E",'Labor Loading Matrix'!Z484,0),IF('CLINs &amp; Ceiling Rates'!$D$256="F&amp;E",'Labor Loading Matrix'!AA484,0))</f>
        <v>0</v>
      </c>
      <c r="G484" s="175">
        <f>SUM(IF('CLINs &amp; Ceiling Rates'!$D$237="R&amp;D",'Labor Loading Matrix'!H484,0),IF('CLINs &amp; Ceiling Rates'!$D$238="R&amp;D",'Labor Loading Matrix'!I484,0),IF('CLINs &amp; Ceiling Rates'!$D$239="R&amp;D",'Labor Loading Matrix'!J484,0),IF('CLINs &amp; Ceiling Rates'!$D$240="R&amp;D",'Labor Loading Matrix'!K484,0),IF('CLINs &amp; Ceiling Rates'!$D$241="R&amp;D",'Labor Loading Matrix'!L484,0),IF('CLINs &amp; Ceiling Rates'!$D$242="R&amp;D",'Labor Loading Matrix'!M484,0),IF('CLINs &amp; Ceiling Rates'!$D$243="R&amp;D",'Labor Loading Matrix'!N484,0),IF('CLINs &amp; Ceiling Rates'!$D$244="R&amp;D",'Labor Loading Matrix'!O484,0),IF('CLINs &amp; Ceiling Rates'!$D$245="R&amp;D",'Labor Loading Matrix'!P484,0),IF('CLINs &amp; Ceiling Rates'!$D$246="R&amp;D",'Labor Loading Matrix'!Q484,0),IF('CLINs &amp; Ceiling Rates'!$D$247="R&amp;D",'Labor Loading Matrix'!R484,0),IF('CLINs &amp; Ceiling Rates'!$D$248="R&amp;D",'Labor Loading Matrix'!S484,0),IF('CLINs &amp; Ceiling Rates'!$D$249="R&amp;D",'Labor Loading Matrix'!T484,0),IF('CLINs &amp; Ceiling Rates'!$D$250="R&amp;D",'Labor Loading Matrix'!U484,0),IF('CLINs &amp; Ceiling Rates'!$D$251="R&amp;D",'Labor Loading Matrix'!V484,0),IF('CLINs &amp; Ceiling Rates'!$D$252="R&amp;D",'Labor Loading Matrix'!W484,0),IF('CLINs &amp; Ceiling Rates'!$D$253="R&amp;D",'Labor Loading Matrix'!X484,0),IF('CLINs &amp; Ceiling Rates'!$D$254="R&amp;D",'Labor Loading Matrix'!Y484,0),IF('CLINs &amp; Ceiling Rates'!$D$255="R&amp;D",'Labor Loading Matrix'!Z484,0),IF('CLINs &amp; Ceiling Rates'!$D$256="R&amp;D",'Labor Loading Matrix'!AA484,0))</f>
        <v>0</v>
      </c>
      <c r="H484" s="136"/>
      <c r="I484" s="136"/>
      <c r="J484" s="136"/>
      <c r="K484" s="136"/>
      <c r="L484" s="136"/>
      <c r="M484" s="136"/>
      <c r="N484" s="84"/>
      <c r="O484" s="84"/>
      <c r="P484" s="84"/>
      <c r="Q484" s="84"/>
      <c r="R484" s="133"/>
      <c r="S484" s="133"/>
      <c r="T484" s="133"/>
      <c r="U484" s="133"/>
      <c r="V484" s="133"/>
      <c r="W484" s="133"/>
      <c r="X484" s="133"/>
      <c r="Y484" s="133"/>
      <c r="Z484" s="133"/>
      <c r="AA484" s="133"/>
    </row>
    <row r="485" spans="1:27" s="73" customFormat="1" ht="18" hidden="1" customHeight="1" x14ac:dyDescent="0.25">
      <c r="A485" s="173">
        <f>'CLINs &amp; Ceiling Rates'!B58</f>
        <v>0</v>
      </c>
      <c r="B485" s="173">
        <f>'CLINs &amp; Ceiling Rates'!C58</f>
        <v>0</v>
      </c>
      <c r="C485" s="177" t="str">
        <f>'CLINs &amp; Ceiling Rates'!I58</f>
        <v/>
      </c>
      <c r="D485" s="211">
        <f>IF('CLINs &amp; Ceiling Rates'!D441="",SUM('Labor Loading Matrix'!H485:AA485),SUM(E485:G485))</f>
        <v>0</v>
      </c>
      <c r="E485" s="175">
        <f>SUM(IF('CLINs &amp; Ceiling Rates'!$D$237="OPS",'Labor Loading Matrix'!H485,0),IF('CLINs &amp; Ceiling Rates'!$D$238="OPS",'Labor Loading Matrix'!I485,0),IF('CLINs &amp; Ceiling Rates'!$D$239="OPS",'Labor Loading Matrix'!J485,0),IF('CLINs &amp; Ceiling Rates'!$D$240="OPS",'Labor Loading Matrix'!K485,0),IF('CLINs &amp; Ceiling Rates'!$D$241="OPS",'Labor Loading Matrix'!L485,0),IF('CLINs &amp; Ceiling Rates'!$D$242="OPS",'Labor Loading Matrix'!M485,0),IF('CLINs &amp; Ceiling Rates'!$D$243="OPS",'Labor Loading Matrix'!N485,0),IF('CLINs &amp; Ceiling Rates'!$D$244="OPS",'Labor Loading Matrix'!O485,0),IF('CLINs &amp; Ceiling Rates'!$D$245="OPS",'Labor Loading Matrix'!P485,0),IF('CLINs &amp; Ceiling Rates'!$D$246="OPS",'Labor Loading Matrix'!Q485,0),IF('CLINs &amp; Ceiling Rates'!$D$247="OPS",'Labor Loading Matrix'!R485,0),IF('CLINs &amp; Ceiling Rates'!$D$248="OPS",'Labor Loading Matrix'!S485,0),IF('CLINs &amp; Ceiling Rates'!$D$249="OPS",'Labor Loading Matrix'!T485,0),IF('CLINs &amp; Ceiling Rates'!$D$250="OPS",'Labor Loading Matrix'!U485,0),IF('CLINs &amp; Ceiling Rates'!$D$251="OPS",'Labor Loading Matrix'!V485,0),IF('CLINs &amp; Ceiling Rates'!$D$252="OPS",'Labor Loading Matrix'!W485,0),IF('CLINs &amp; Ceiling Rates'!$D$253="OPS",'Labor Loading Matrix'!X485,0),IF('CLINs &amp; Ceiling Rates'!$D$254="OPS",'Labor Loading Matrix'!Y485,0),IF('CLINs &amp; Ceiling Rates'!$D$255="OPS",'Labor Loading Matrix'!Z485,0),IF('CLINs &amp; Ceiling Rates'!$D$256="OPS",'Labor Loading Matrix'!AA485,0))</f>
        <v>0</v>
      </c>
      <c r="F485" s="175">
        <f>SUM(IF('CLINs &amp; Ceiling Rates'!$D$237="F&amp;E",'Labor Loading Matrix'!H485,0),IF('CLINs &amp; Ceiling Rates'!$D$238="F&amp;E",'Labor Loading Matrix'!I485,0),IF('CLINs &amp; Ceiling Rates'!$D$239="F&amp;E",'Labor Loading Matrix'!J485,0),IF('CLINs &amp; Ceiling Rates'!$D$240="F&amp;E",'Labor Loading Matrix'!K485,0),IF('CLINs &amp; Ceiling Rates'!$D$241="F&amp;E",'Labor Loading Matrix'!L485,0),IF('CLINs &amp; Ceiling Rates'!$D$242="F&amp;E",'Labor Loading Matrix'!M485,0),IF('CLINs &amp; Ceiling Rates'!$D$243="F&amp;E",'Labor Loading Matrix'!N485,0),IF('CLINs &amp; Ceiling Rates'!$D$244="F&amp;E",'Labor Loading Matrix'!O485,0),IF('CLINs &amp; Ceiling Rates'!$D$245="F&amp;E",'Labor Loading Matrix'!P485,0),IF('CLINs &amp; Ceiling Rates'!$D$246="F&amp;E",'Labor Loading Matrix'!Q485,0),IF('CLINs &amp; Ceiling Rates'!$D$247="F&amp;E",'Labor Loading Matrix'!R485,0),IF('CLINs &amp; Ceiling Rates'!$D$248="F&amp;E",'Labor Loading Matrix'!S485,0),IF('CLINs &amp; Ceiling Rates'!$D$249="F&amp;E",'Labor Loading Matrix'!T485,0),IF('CLINs &amp; Ceiling Rates'!$D$250="F&amp;E",'Labor Loading Matrix'!U485,0),IF('CLINs &amp; Ceiling Rates'!$D$251="F&amp;E",'Labor Loading Matrix'!V485,0),IF('CLINs &amp; Ceiling Rates'!$D$252="F&amp;E",'Labor Loading Matrix'!W485,0),IF('CLINs &amp; Ceiling Rates'!$D$253="F&amp;E",'Labor Loading Matrix'!X485,0),IF('CLINs &amp; Ceiling Rates'!$D$254="F&amp;E",'Labor Loading Matrix'!Y485,0),IF('CLINs &amp; Ceiling Rates'!$D$255="F&amp;E",'Labor Loading Matrix'!Z485,0),IF('CLINs &amp; Ceiling Rates'!$D$256="F&amp;E",'Labor Loading Matrix'!AA485,0))</f>
        <v>0</v>
      </c>
      <c r="G485" s="175">
        <f>SUM(IF('CLINs &amp; Ceiling Rates'!$D$237="R&amp;D",'Labor Loading Matrix'!H485,0),IF('CLINs &amp; Ceiling Rates'!$D$238="R&amp;D",'Labor Loading Matrix'!I485,0),IF('CLINs &amp; Ceiling Rates'!$D$239="R&amp;D",'Labor Loading Matrix'!J485,0),IF('CLINs &amp; Ceiling Rates'!$D$240="R&amp;D",'Labor Loading Matrix'!K485,0),IF('CLINs &amp; Ceiling Rates'!$D$241="R&amp;D",'Labor Loading Matrix'!L485,0),IF('CLINs &amp; Ceiling Rates'!$D$242="R&amp;D",'Labor Loading Matrix'!M485,0),IF('CLINs &amp; Ceiling Rates'!$D$243="R&amp;D",'Labor Loading Matrix'!N485,0),IF('CLINs &amp; Ceiling Rates'!$D$244="R&amp;D",'Labor Loading Matrix'!O485,0),IF('CLINs &amp; Ceiling Rates'!$D$245="R&amp;D",'Labor Loading Matrix'!P485,0),IF('CLINs &amp; Ceiling Rates'!$D$246="R&amp;D",'Labor Loading Matrix'!Q485,0),IF('CLINs &amp; Ceiling Rates'!$D$247="R&amp;D",'Labor Loading Matrix'!R485,0),IF('CLINs &amp; Ceiling Rates'!$D$248="R&amp;D",'Labor Loading Matrix'!S485,0),IF('CLINs &amp; Ceiling Rates'!$D$249="R&amp;D",'Labor Loading Matrix'!T485,0),IF('CLINs &amp; Ceiling Rates'!$D$250="R&amp;D",'Labor Loading Matrix'!U485,0),IF('CLINs &amp; Ceiling Rates'!$D$251="R&amp;D",'Labor Loading Matrix'!V485,0),IF('CLINs &amp; Ceiling Rates'!$D$252="R&amp;D",'Labor Loading Matrix'!W485,0),IF('CLINs &amp; Ceiling Rates'!$D$253="R&amp;D",'Labor Loading Matrix'!X485,0),IF('CLINs &amp; Ceiling Rates'!$D$254="R&amp;D",'Labor Loading Matrix'!Y485,0),IF('CLINs &amp; Ceiling Rates'!$D$255="R&amp;D",'Labor Loading Matrix'!Z485,0),IF('CLINs &amp; Ceiling Rates'!$D$256="R&amp;D",'Labor Loading Matrix'!AA485,0))</f>
        <v>0</v>
      </c>
      <c r="H485" s="136"/>
      <c r="I485" s="136"/>
      <c r="J485" s="136"/>
      <c r="K485" s="136"/>
      <c r="L485" s="136"/>
      <c r="M485" s="136"/>
      <c r="N485" s="84"/>
      <c r="O485" s="84"/>
      <c r="P485" s="84"/>
      <c r="Q485" s="84"/>
      <c r="R485" s="133"/>
      <c r="S485" s="133"/>
      <c r="T485" s="133"/>
      <c r="U485" s="133"/>
      <c r="V485" s="133"/>
      <c r="W485" s="133"/>
      <c r="X485" s="133"/>
      <c r="Y485" s="133"/>
      <c r="Z485" s="133"/>
      <c r="AA485" s="133"/>
    </row>
    <row r="486" spans="1:27" s="73" customFormat="1" ht="18" hidden="1" customHeight="1" x14ac:dyDescent="0.25">
      <c r="A486" s="173">
        <f>'CLINs &amp; Ceiling Rates'!B59</f>
        <v>0</v>
      </c>
      <c r="B486" s="173">
        <f>'CLINs &amp; Ceiling Rates'!C59</f>
        <v>0</v>
      </c>
      <c r="C486" s="177" t="str">
        <f>'CLINs &amp; Ceiling Rates'!I59</f>
        <v/>
      </c>
      <c r="D486" s="211">
        <f>IF('CLINs &amp; Ceiling Rates'!D442="",SUM('Labor Loading Matrix'!H486:AA486),SUM(E486:G486))</f>
        <v>0</v>
      </c>
      <c r="E486" s="175">
        <f>SUM(IF('CLINs &amp; Ceiling Rates'!$D$237="OPS",'Labor Loading Matrix'!H486,0),IF('CLINs &amp; Ceiling Rates'!$D$238="OPS",'Labor Loading Matrix'!I486,0),IF('CLINs &amp; Ceiling Rates'!$D$239="OPS",'Labor Loading Matrix'!J486,0),IF('CLINs &amp; Ceiling Rates'!$D$240="OPS",'Labor Loading Matrix'!K486,0),IF('CLINs &amp; Ceiling Rates'!$D$241="OPS",'Labor Loading Matrix'!L486,0),IF('CLINs &amp; Ceiling Rates'!$D$242="OPS",'Labor Loading Matrix'!M486,0),IF('CLINs &amp; Ceiling Rates'!$D$243="OPS",'Labor Loading Matrix'!N486,0),IF('CLINs &amp; Ceiling Rates'!$D$244="OPS",'Labor Loading Matrix'!O486,0),IF('CLINs &amp; Ceiling Rates'!$D$245="OPS",'Labor Loading Matrix'!P486,0),IF('CLINs &amp; Ceiling Rates'!$D$246="OPS",'Labor Loading Matrix'!Q486,0),IF('CLINs &amp; Ceiling Rates'!$D$247="OPS",'Labor Loading Matrix'!R486,0),IF('CLINs &amp; Ceiling Rates'!$D$248="OPS",'Labor Loading Matrix'!S486,0),IF('CLINs &amp; Ceiling Rates'!$D$249="OPS",'Labor Loading Matrix'!T486,0),IF('CLINs &amp; Ceiling Rates'!$D$250="OPS",'Labor Loading Matrix'!U486,0),IF('CLINs &amp; Ceiling Rates'!$D$251="OPS",'Labor Loading Matrix'!V486,0),IF('CLINs &amp; Ceiling Rates'!$D$252="OPS",'Labor Loading Matrix'!W486,0),IF('CLINs &amp; Ceiling Rates'!$D$253="OPS",'Labor Loading Matrix'!X486,0),IF('CLINs &amp; Ceiling Rates'!$D$254="OPS",'Labor Loading Matrix'!Y486,0),IF('CLINs &amp; Ceiling Rates'!$D$255="OPS",'Labor Loading Matrix'!Z486,0),IF('CLINs &amp; Ceiling Rates'!$D$256="OPS",'Labor Loading Matrix'!AA486,0))</f>
        <v>0</v>
      </c>
      <c r="F486" s="175">
        <f>SUM(IF('CLINs &amp; Ceiling Rates'!$D$237="F&amp;E",'Labor Loading Matrix'!H486,0),IF('CLINs &amp; Ceiling Rates'!$D$238="F&amp;E",'Labor Loading Matrix'!I486,0),IF('CLINs &amp; Ceiling Rates'!$D$239="F&amp;E",'Labor Loading Matrix'!J486,0),IF('CLINs &amp; Ceiling Rates'!$D$240="F&amp;E",'Labor Loading Matrix'!K486,0),IF('CLINs &amp; Ceiling Rates'!$D$241="F&amp;E",'Labor Loading Matrix'!L486,0),IF('CLINs &amp; Ceiling Rates'!$D$242="F&amp;E",'Labor Loading Matrix'!M486,0),IF('CLINs &amp; Ceiling Rates'!$D$243="F&amp;E",'Labor Loading Matrix'!N486,0),IF('CLINs &amp; Ceiling Rates'!$D$244="F&amp;E",'Labor Loading Matrix'!O486,0),IF('CLINs &amp; Ceiling Rates'!$D$245="F&amp;E",'Labor Loading Matrix'!P486,0),IF('CLINs &amp; Ceiling Rates'!$D$246="F&amp;E",'Labor Loading Matrix'!Q486,0),IF('CLINs &amp; Ceiling Rates'!$D$247="F&amp;E",'Labor Loading Matrix'!R486,0),IF('CLINs &amp; Ceiling Rates'!$D$248="F&amp;E",'Labor Loading Matrix'!S486,0),IF('CLINs &amp; Ceiling Rates'!$D$249="F&amp;E",'Labor Loading Matrix'!T486,0),IF('CLINs &amp; Ceiling Rates'!$D$250="F&amp;E",'Labor Loading Matrix'!U486,0),IF('CLINs &amp; Ceiling Rates'!$D$251="F&amp;E",'Labor Loading Matrix'!V486,0),IF('CLINs &amp; Ceiling Rates'!$D$252="F&amp;E",'Labor Loading Matrix'!W486,0),IF('CLINs &amp; Ceiling Rates'!$D$253="F&amp;E",'Labor Loading Matrix'!X486,0),IF('CLINs &amp; Ceiling Rates'!$D$254="F&amp;E",'Labor Loading Matrix'!Y486,0),IF('CLINs &amp; Ceiling Rates'!$D$255="F&amp;E",'Labor Loading Matrix'!Z486,0),IF('CLINs &amp; Ceiling Rates'!$D$256="F&amp;E",'Labor Loading Matrix'!AA486,0))</f>
        <v>0</v>
      </c>
      <c r="G486" s="175">
        <f>SUM(IF('CLINs &amp; Ceiling Rates'!$D$237="R&amp;D",'Labor Loading Matrix'!H486,0),IF('CLINs &amp; Ceiling Rates'!$D$238="R&amp;D",'Labor Loading Matrix'!I486,0),IF('CLINs &amp; Ceiling Rates'!$D$239="R&amp;D",'Labor Loading Matrix'!J486,0),IF('CLINs &amp; Ceiling Rates'!$D$240="R&amp;D",'Labor Loading Matrix'!K486,0),IF('CLINs &amp; Ceiling Rates'!$D$241="R&amp;D",'Labor Loading Matrix'!L486,0),IF('CLINs &amp; Ceiling Rates'!$D$242="R&amp;D",'Labor Loading Matrix'!M486,0),IF('CLINs &amp; Ceiling Rates'!$D$243="R&amp;D",'Labor Loading Matrix'!N486,0),IF('CLINs &amp; Ceiling Rates'!$D$244="R&amp;D",'Labor Loading Matrix'!O486,0),IF('CLINs &amp; Ceiling Rates'!$D$245="R&amp;D",'Labor Loading Matrix'!P486,0),IF('CLINs &amp; Ceiling Rates'!$D$246="R&amp;D",'Labor Loading Matrix'!Q486,0),IF('CLINs &amp; Ceiling Rates'!$D$247="R&amp;D",'Labor Loading Matrix'!R486,0),IF('CLINs &amp; Ceiling Rates'!$D$248="R&amp;D",'Labor Loading Matrix'!S486,0),IF('CLINs &amp; Ceiling Rates'!$D$249="R&amp;D",'Labor Loading Matrix'!T486,0),IF('CLINs &amp; Ceiling Rates'!$D$250="R&amp;D",'Labor Loading Matrix'!U486,0),IF('CLINs &amp; Ceiling Rates'!$D$251="R&amp;D",'Labor Loading Matrix'!V486,0),IF('CLINs &amp; Ceiling Rates'!$D$252="R&amp;D",'Labor Loading Matrix'!W486,0),IF('CLINs &amp; Ceiling Rates'!$D$253="R&amp;D",'Labor Loading Matrix'!X486,0),IF('CLINs &amp; Ceiling Rates'!$D$254="R&amp;D",'Labor Loading Matrix'!Y486,0),IF('CLINs &amp; Ceiling Rates'!$D$255="R&amp;D",'Labor Loading Matrix'!Z486,0),IF('CLINs &amp; Ceiling Rates'!$D$256="R&amp;D",'Labor Loading Matrix'!AA486,0))</f>
        <v>0</v>
      </c>
      <c r="H486" s="136"/>
      <c r="I486" s="136"/>
      <c r="J486" s="136"/>
      <c r="K486" s="136"/>
      <c r="L486" s="136"/>
      <c r="M486" s="136"/>
      <c r="N486" s="84"/>
      <c r="O486" s="84"/>
      <c r="P486" s="84"/>
      <c r="Q486" s="84"/>
      <c r="R486" s="133"/>
      <c r="S486" s="133"/>
      <c r="T486" s="133"/>
      <c r="U486" s="133"/>
      <c r="V486" s="133"/>
      <c r="W486" s="133"/>
      <c r="X486" s="133"/>
      <c r="Y486" s="133"/>
      <c r="Z486" s="133"/>
      <c r="AA486" s="133"/>
    </row>
    <row r="487" spans="1:27" s="73" customFormat="1" ht="18" hidden="1" customHeight="1" x14ac:dyDescent="0.25">
      <c r="A487" s="173">
        <f>'CLINs &amp; Ceiling Rates'!B60</f>
        <v>0</v>
      </c>
      <c r="B487" s="173">
        <f>'CLINs &amp; Ceiling Rates'!C60</f>
        <v>0</v>
      </c>
      <c r="C487" s="177" t="str">
        <f>'CLINs &amp; Ceiling Rates'!I60</f>
        <v/>
      </c>
      <c r="D487" s="211">
        <f>IF('CLINs &amp; Ceiling Rates'!D443="",SUM('Labor Loading Matrix'!H487:AA487),SUM(E487:G487))</f>
        <v>0</v>
      </c>
      <c r="E487" s="175">
        <f>SUM(IF('CLINs &amp; Ceiling Rates'!$D$237="OPS",'Labor Loading Matrix'!H487,0),IF('CLINs &amp; Ceiling Rates'!$D$238="OPS",'Labor Loading Matrix'!I487,0),IF('CLINs &amp; Ceiling Rates'!$D$239="OPS",'Labor Loading Matrix'!J487,0),IF('CLINs &amp; Ceiling Rates'!$D$240="OPS",'Labor Loading Matrix'!K487,0),IF('CLINs &amp; Ceiling Rates'!$D$241="OPS",'Labor Loading Matrix'!L487,0),IF('CLINs &amp; Ceiling Rates'!$D$242="OPS",'Labor Loading Matrix'!M487,0),IF('CLINs &amp; Ceiling Rates'!$D$243="OPS",'Labor Loading Matrix'!N487,0),IF('CLINs &amp; Ceiling Rates'!$D$244="OPS",'Labor Loading Matrix'!O487,0),IF('CLINs &amp; Ceiling Rates'!$D$245="OPS",'Labor Loading Matrix'!P487,0),IF('CLINs &amp; Ceiling Rates'!$D$246="OPS",'Labor Loading Matrix'!Q487,0),IF('CLINs &amp; Ceiling Rates'!$D$247="OPS",'Labor Loading Matrix'!R487,0),IF('CLINs &amp; Ceiling Rates'!$D$248="OPS",'Labor Loading Matrix'!S487,0),IF('CLINs &amp; Ceiling Rates'!$D$249="OPS",'Labor Loading Matrix'!T487,0),IF('CLINs &amp; Ceiling Rates'!$D$250="OPS",'Labor Loading Matrix'!U487,0),IF('CLINs &amp; Ceiling Rates'!$D$251="OPS",'Labor Loading Matrix'!V487,0),IF('CLINs &amp; Ceiling Rates'!$D$252="OPS",'Labor Loading Matrix'!W487,0),IF('CLINs &amp; Ceiling Rates'!$D$253="OPS",'Labor Loading Matrix'!X487,0),IF('CLINs &amp; Ceiling Rates'!$D$254="OPS",'Labor Loading Matrix'!Y487,0),IF('CLINs &amp; Ceiling Rates'!$D$255="OPS",'Labor Loading Matrix'!Z487,0),IF('CLINs &amp; Ceiling Rates'!$D$256="OPS",'Labor Loading Matrix'!AA487,0))</f>
        <v>0</v>
      </c>
      <c r="F487" s="175">
        <f>SUM(IF('CLINs &amp; Ceiling Rates'!$D$237="F&amp;E",'Labor Loading Matrix'!H487,0),IF('CLINs &amp; Ceiling Rates'!$D$238="F&amp;E",'Labor Loading Matrix'!I487,0),IF('CLINs &amp; Ceiling Rates'!$D$239="F&amp;E",'Labor Loading Matrix'!J487,0),IF('CLINs &amp; Ceiling Rates'!$D$240="F&amp;E",'Labor Loading Matrix'!K487,0),IF('CLINs &amp; Ceiling Rates'!$D$241="F&amp;E",'Labor Loading Matrix'!L487,0),IF('CLINs &amp; Ceiling Rates'!$D$242="F&amp;E",'Labor Loading Matrix'!M487,0),IF('CLINs &amp; Ceiling Rates'!$D$243="F&amp;E",'Labor Loading Matrix'!N487,0),IF('CLINs &amp; Ceiling Rates'!$D$244="F&amp;E",'Labor Loading Matrix'!O487,0),IF('CLINs &amp; Ceiling Rates'!$D$245="F&amp;E",'Labor Loading Matrix'!P487,0),IF('CLINs &amp; Ceiling Rates'!$D$246="F&amp;E",'Labor Loading Matrix'!Q487,0),IF('CLINs &amp; Ceiling Rates'!$D$247="F&amp;E",'Labor Loading Matrix'!R487,0),IF('CLINs &amp; Ceiling Rates'!$D$248="F&amp;E",'Labor Loading Matrix'!S487,0),IF('CLINs &amp; Ceiling Rates'!$D$249="F&amp;E",'Labor Loading Matrix'!T487,0),IF('CLINs &amp; Ceiling Rates'!$D$250="F&amp;E",'Labor Loading Matrix'!U487,0),IF('CLINs &amp; Ceiling Rates'!$D$251="F&amp;E",'Labor Loading Matrix'!V487,0),IF('CLINs &amp; Ceiling Rates'!$D$252="F&amp;E",'Labor Loading Matrix'!W487,0),IF('CLINs &amp; Ceiling Rates'!$D$253="F&amp;E",'Labor Loading Matrix'!X487,0),IF('CLINs &amp; Ceiling Rates'!$D$254="F&amp;E",'Labor Loading Matrix'!Y487,0),IF('CLINs &amp; Ceiling Rates'!$D$255="F&amp;E",'Labor Loading Matrix'!Z487,0),IF('CLINs &amp; Ceiling Rates'!$D$256="F&amp;E",'Labor Loading Matrix'!AA487,0))</f>
        <v>0</v>
      </c>
      <c r="G487" s="175">
        <f>SUM(IF('CLINs &amp; Ceiling Rates'!$D$237="R&amp;D",'Labor Loading Matrix'!H487,0),IF('CLINs &amp; Ceiling Rates'!$D$238="R&amp;D",'Labor Loading Matrix'!I487,0),IF('CLINs &amp; Ceiling Rates'!$D$239="R&amp;D",'Labor Loading Matrix'!J487,0),IF('CLINs &amp; Ceiling Rates'!$D$240="R&amp;D",'Labor Loading Matrix'!K487,0),IF('CLINs &amp; Ceiling Rates'!$D$241="R&amp;D",'Labor Loading Matrix'!L487,0),IF('CLINs &amp; Ceiling Rates'!$D$242="R&amp;D",'Labor Loading Matrix'!M487,0),IF('CLINs &amp; Ceiling Rates'!$D$243="R&amp;D",'Labor Loading Matrix'!N487,0),IF('CLINs &amp; Ceiling Rates'!$D$244="R&amp;D",'Labor Loading Matrix'!O487,0),IF('CLINs &amp; Ceiling Rates'!$D$245="R&amp;D",'Labor Loading Matrix'!P487,0),IF('CLINs &amp; Ceiling Rates'!$D$246="R&amp;D",'Labor Loading Matrix'!Q487,0),IF('CLINs &amp; Ceiling Rates'!$D$247="R&amp;D",'Labor Loading Matrix'!R487,0),IF('CLINs &amp; Ceiling Rates'!$D$248="R&amp;D",'Labor Loading Matrix'!S487,0),IF('CLINs &amp; Ceiling Rates'!$D$249="R&amp;D",'Labor Loading Matrix'!T487,0),IF('CLINs &amp; Ceiling Rates'!$D$250="R&amp;D",'Labor Loading Matrix'!U487,0),IF('CLINs &amp; Ceiling Rates'!$D$251="R&amp;D",'Labor Loading Matrix'!V487,0),IF('CLINs &amp; Ceiling Rates'!$D$252="R&amp;D",'Labor Loading Matrix'!W487,0),IF('CLINs &amp; Ceiling Rates'!$D$253="R&amp;D",'Labor Loading Matrix'!X487,0),IF('CLINs &amp; Ceiling Rates'!$D$254="R&amp;D",'Labor Loading Matrix'!Y487,0),IF('CLINs &amp; Ceiling Rates'!$D$255="R&amp;D",'Labor Loading Matrix'!Z487,0),IF('CLINs &amp; Ceiling Rates'!$D$256="R&amp;D",'Labor Loading Matrix'!AA487,0))</f>
        <v>0</v>
      </c>
      <c r="H487" s="136"/>
      <c r="I487" s="136"/>
      <c r="J487" s="136"/>
      <c r="K487" s="136"/>
      <c r="L487" s="136"/>
      <c r="M487" s="136"/>
      <c r="N487" s="84"/>
      <c r="O487" s="84"/>
      <c r="P487" s="84"/>
      <c r="Q487" s="84"/>
      <c r="R487" s="133"/>
      <c r="S487" s="133"/>
      <c r="T487" s="133"/>
      <c r="U487" s="133"/>
      <c r="V487" s="133"/>
      <c r="W487" s="133"/>
      <c r="X487" s="133"/>
      <c r="Y487" s="133"/>
      <c r="Z487" s="133"/>
      <c r="AA487" s="133"/>
    </row>
    <row r="488" spans="1:27" s="73" customFormat="1" ht="18" hidden="1" customHeight="1" x14ac:dyDescent="0.25">
      <c r="A488" s="173">
        <f>'CLINs &amp; Ceiling Rates'!B61</f>
        <v>0</v>
      </c>
      <c r="B488" s="173">
        <f>'CLINs &amp; Ceiling Rates'!C61</f>
        <v>0</v>
      </c>
      <c r="C488" s="177" t="str">
        <f>'CLINs &amp; Ceiling Rates'!I61</f>
        <v/>
      </c>
      <c r="D488" s="211">
        <f>IF('CLINs &amp; Ceiling Rates'!D444="",SUM('Labor Loading Matrix'!H488:AA488),SUM(E488:G488))</f>
        <v>0</v>
      </c>
      <c r="E488" s="175">
        <f>SUM(IF('CLINs &amp; Ceiling Rates'!$D$237="OPS",'Labor Loading Matrix'!H488,0),IF('CLINs &amp; Ceiling Rates'!$D$238="OPS",'Labor Loading Matrix'!I488,0),IF('CLINs &amp; Ceiling Rates'!$D$239="OPS",'Labor Loading Matrix'!J488,0),IF('CLINs &amp; Ceiling Rates'!$D$240="OPS",'Labor Loading Matrix'!K488,0),IF('CLINs &amp; Ceiling Rates'!$D$241="OPS",'Labor Loading Matrix'!L488,0),IF('CLINs &amp; Ceiling Rates'!$D$242="OPS",'Labor Loading Matrix'!M488,0),IF('CLINs &amp; Ceiling Rates'!$D$243="OPS",'Labor Loading Matrix'!N488,0),IF('CLINs &amp; Ceiling Rates'!$D$244="OPS",'Labor Loading Matrix'!O488,0),IF('CLINs &amp; Ceiling Rates'!$D$245="OPS",'Labor Loading Matrix'!P488,0),IF('CLINs &amp; Ceiling Rates'!$D$246="OPS",'Labor Loading Matrix'!Q488,0),IF('CLINs &amp; Ceiling Rates'!$D$247="OPS",'Labor Loading Matrix'!R488,0),IF('CLINs &amp; Ceiling Rates'!$D$248="OPS",'Labor Loading Matrix'!S488,0),IF('CLINs &amp; Ceiling Rates'!$D$249="OPS",'Labor Loading Matrix'!T488,0),IF('CLINs &amp; Ceiling Rates'!$D$250="OPS",'Labor Loading Matrix'!U488,0),IF('CLINs &amp; Ceiling Rates'!$D$251="OPS",'Labor Loading Matrix'!V488,0),IF('CLINs &amp; Ceiling Rates'!$D$252="OPS",'Labor Loading Matrix'!W488,0),IF('CLINs &amp; Ceiling Rates'!$D$253="OPS",'Labor Loading Matrix'!X488,0),IF('CLINs &amp; Ceiling Rates'!$D$254="OPS",'Labor Loading Matrix'!Y488,0),IF('CLINs &amp; Ceiling Rates'!$D$255="OPS",'Labor Loading Matrix'!Z488,0),IF('CLINs &amp; Ceiling Rates'!$D$256="OPS",'Labor Loading Matrix'!AA488,0))</f>
        <v>0</v>
      </c>
      <c r="F488" s="175">
        <f>SUM(IF('CLINs &amp; Ceiling Rates'!$D$237="F&amp;E",'Labor Loading Matrix'!H488,0),IF('CLINs &amp; Ceiling Rates'!$D$238="F&amp;E",'Labor Loading Matrix'!I488,0),IF('CLINs &amp; Ceiling Rates'!$D$239="F&amp;E",'Labor Loading Matrix'!J488,0),IF('CLINs &amp; Ceiling Rates'!$D$240="F&amp;E",'Labor Loading Matrix'!K488,0),IF('CLINs &amp; Ceiling Rates'!$D$241="F&amp;E",'Labor Loading Matrix'!L488,0),IF('CLINs &amp; Ceiling Rates'!$D$242="F&amp;E",'Labor Loading Matrix'!M488,0),IF('CLINs &amp; Ceiling Rates'!$D$243="F&amp;E",'Labor Loading Matrix'!N488,0),IF('CLINs &amp; Ceiling Rates'!$D$244="F&amp;E",'Labor Loading Matrix'!O488,0),IF('CLINs &amp; Ceiling Rates'!$D$245="F&amp;E",'Labor Loading Matrix'!P488,0),IF('CLINs &amp; Ceiling Rates'!$D$246="F&amp;E",'Labor Loading Matrix'!Q488,0),IF('CLINs &amp; Ceiling Rates'!$D$247="F&amp;E",'Labor Loading Matrix'!R488,0),IF('CLINs &amp; Ceiling Rates'!$D$248="F&amp;E",'Labor Loading Matrix'!S488,0),IF('CLINs &amp; Ceiling Rates'!$D$249="F&amp;E",'Labor Loading Matrix'!T488,0),IF('CLINs &amp; Ceiling Rates'!$D$250="F&amp;E",'Labor Loading Matrix'!U488,0),IF('CLINs &amp; Ceiling Rates'!$D$251="F&amp;E",'Labor Loading Matrix'!V488,0),IF('CLINs &amp; Ceiling Rates'!$D$252="F&amp;E",'Labor Loading Matrix'!W488,0),IF('CLINs &amp; Ceiling Rates'!$D$253="F&amp;E",'Labor Loading Matrix'!X488,0),IF('CLINs &amp; Ceiling Rates'!$D$254="F&amp;E",'Labor Loading Matrix'!Y488,0),IF('CLINs &amp; Ceiling Rates'!$D$255="F&amp;E",'Labor Loading Matrix'!Z488,0),IF('CLINs &amp; Ceiling Rates'!$D$256="F&amp;E",'Labor Loading Matrix'!AA488,0))</f>
        <v>0</v>
      </c>
      <c r="G488" s="175">
        <f>SUM(IF('CLINs &amp; Ceiling Rates'!$D$237="R&amp;D",'Labor Loading Matrix'!H488,0),IF('CLINs &amp; Ceiling Rates'!$D$238="R&amp;D",'Labor Loading Matrix'!I488,0),IF('CLINs &amp; Ceiling Rates'!$D$239="R&amp;D",'Labor Loading Matrix'!J488,0),IF('CLINs &amp; Ceiling Rates'!$D$240="R&amp;D",'Labor Loading Matrix'!K488,0),IF('CLINs &amp; Ceiling Rates'!$D$241="R&amp;D",'Labor Loading Matrix'!L488,0),IF('CLINs &amp; Ceiling Rates'!$D$242="R&amp;D",'Labor Loading Matrix'!M488,0),IF('CLINs &amp; Ceiling Rates'!$D$243="R&amp;D",'Labor Loading Matrix'!N488,0),IF('CLINs &amp; Ceiling Rates'!$D$244="R&amp;D",'Labor Loading Matrix'!O488,0),IF('CLINs &amp; Ceiling Rates'!$D$245="R&amp;D",'Labor Loading Matrix'!P488,0),IF('CLINs &amp; Ceiling Rates'!$D$246="R&amp;D",'Labor Loading Matrix'!Q488,0),IF('CLINs &amp; Ceiling Rates'!$D$247="R&amp;D",'Labor Loading Matrix'!R488,0),IF('CLINs &amp; Ceiling Rates'!$D$248="R&amp;D",'Labor Loading Matrix'!S488,0),IF('CLINs &amp; Ceiling Rates'!$D$249="R&amp;D",'Labor Loading Matrix'!T488,0),IF('CLINs &amp; Ceiling Rates'!$D$250="R&amp;D",'Labor Loading Matrix'!U488,0),IF('CLINs &amp; Ceiling Rates'!$D$251="R&amp;D",'Labor Loading Matrix'!V488,0),IF('CLINs &amp; Ceiling Rates'!$D$252="R&amp;D",'Labor Loading Matrix'!W488,0),IF('CLINs &amp; Ceiling Rates'!$D$253="R&amp;D",'Labor Loading Matrix'!X488,0),IF('CLINs &amp; Ceiling Rates'!$D$254="R&amp;D",'Labor Loading Matrix'!Y488,0),IF('CLINs &amp; Ceiling Rates'!$D$255="R&amp;D",'Labor Loading Matrix'!Z488,0),IF('CLINs &amp; Ceiling Rates'!$D$256="R&amp;D",'Labor Loading Matrix'!AA488,0))</f>
        <v>0</v>
      </c>
      <c r="H488" s="136"/>
      <c r="I488" s="136"/>
      <c r="J488" s="136"/>
      <c r="K488" s="136"/>
      <c r="L488" s="136"/>
      <c r="M488" s="136"/>
      <c r="N488" s="84"/>
      <c r="O488" s="84"/>
      <c r="P488" s="84"/>
      <c r="Q488" s="84"/>
      <c r="R488" s="133"/>
      <c r="S488" s="133"/>
      <c r="T488" s="133"/>
      <c r="U488" s="133"/>
      <c r="V488" s="133"/>
      <c r="W488" s="133"/>
      <c r="X488" s="133"/>
      <c r="Y488" s="133"/>
      <c r="Z488" s="133"/>
      <c r="AA488" s="133"/>
    </row>
    <row r="489" spans="1:27" s="73" customFormat="1" ht="18" hidden="1" customHeight="1" x14ac:dyDescent="0.25">
      <c r="A489" s="173">
        <f>'CLINs &amp; Ceiling Rates'!B62</f>
        <v>0</v>
      </c>
      <c r="B489" s="173">
        <f>'CLINs &amp; Ceiling Rates'!C62</f>
        <v>0</v>
      </c>
      <c r="C489" s="177" t="str">
        <f>'CLINs &amp; Ceiling Rates'!I62</f>
        <v/>
      </c>
      <c r="D489" s="211">
        <f>IF('CLINs &amp; Ceiling Rates'!D445="",SUM('Labor Loading Matrix'!H489:AA489),SUM(E489:G489))</f>
        <v>0</v>
      </c>
      <c r="E489" s="175">
        <f>SUM(IF('CLINs &amp; Ceiling Rates'!$D$237="OPS",'Labor Loading Matrix'!H489,0),IF('CLINs &amp; Ceiling Rates'!$D$238="OPS",'Labor Loading Matrix'!I489,0),IF('CLINs &amp; Ceiling Rates'!$D$239="OPS",'Labor Loading Matrix'!J489,0),IF('CLINs &amp; Ceiling Rates'!$D$240="OPS",'Labor Loading Matrix'!K489,0),IF('CLINs &amp; Ceiling Rates'!$D$241="OPS",'Labor Loading Matrix'!L489,0),IF('CLINs &amp; Ceiling Rates'!$D$242="OPS",'Labor Loading Matrix'!M489,0),IF('CLINs &amp; Ceiling Rates'!$D$243="OPS",'Labor Loading Matrix'!N489,0),IF('CLINs &amp; Ceiling Rates'!$D$244="OPS",'Labor Loading Matrix'!O489,0),IF('CLINs &amp; Ceiling Rates'!$D$245="OPS",'Labor Loading Matrix'!P489,0),IF('CLINs &amp; Ceiling Rates'!$D$246="OPS",'Labor Loading Matrix'!Q489,0),IF('CLINs &amp; Ceiling Rates'!$D$247="OPS",'Labor Loading Matrix'!R489,0),IF('CLINs &amp; Ceiling Rates'!$D$248="OPS",'Labor Loading Matrix'!S489,0),IF('CLINs &amp; Ceiling Rates'!$D$249="OPS",'Labor Loading Matrix'!T489,0),IF('CLINs &amp; Ceiling Rates'!$D$250="OPS",'Labor Loading Matrix'!U489,0),IF('CLINs &amp; Ceiling Rates'!$D$251="OPS",'Labor Loading Matrix'!V489,0),IF('CLINs &amp; Ceiling Rates'!$D$252="OPS",'Labor Loading Matrix'!W489,0),IF('CLINs &amp; Ceiling Rates'!$D$253="OPS",'Labor Loading Matrix'!X489,0),IF('CLINs &amp; Ceiling Rates'!$D$254="OPS",'Labor Loading Matrix'!Y489,0),IF('CLINs &amp; Ceiling Rates'!$D$255="OPS",'Labor Loading Matrix'!Z489,0),IF('CLINs &amp; Ceiling Rates'!$D$256="OPS",'Labor Loading Matrix'!AA489,0))</f>
        <v>0</v>
      </c>
      <c r="F489" s="175">
        <f>SUM(IF('CLINs &amp; Ceiling Rates'!$D$237="F&amp;E",'Labor Loading Matrix'!H489,0),IF('CLINs &amp; Ceiling Rates'!$D$238="F&amp;E",'Labor Loading Matrix'!I489,0),IF('CLINs &amp; Ceiling Rates'!$D$239="F&amp;E",'Labor Loading Matrix'!J489,0),IF('CLINs &amp; Ceiling Rates'!$D$240="F&amp;E",'Labor Loading Matrix'!K489,0),IF('CLINs &amp; Ceiling Rates'!$D$241="F&amp;E",'Labor Loading Matrix'!L489,0),IF('CLINs &amp; Ceiling Rates'!$D$242="F&amp;E",'Labor Loading Matrix'!M489,0),IF('CLINs &amp; Ceiling Rates'!$D$243="F&amp;E",'Labor Loading Matrix'!N489,0),IF('CLINs &amp; Ceiling Rates'!$D$244="F&amp;E",'Labor Loading Matrix'!O489,0),IF('CLINs &amp; Ceiling Rates'!$D$245="F&amp;E",'Labor Loading Matrix'!P489,0),IF('CLINs &amp; Ceiling Rates'!$D$246="F&amp;E",'Labor Loading Matrix'!Q489,0),IF('CLINs &amp; Ceiling Rates'!$D$247="F&amp;E",'Labor Loading Matrix'!R489,0),IF('CLINs &amp; Ceiling Rates'!$D$248="F&amp;E",'Labor Loading Matrix'!S489,0),IF('CLINs &amp; Ceiling Rates'!$D$249="F&amp;E",'Labor Loading Matrix'!T489,0),IF('CLINs &amp; Ceiling Rates'!$D$250="F&amp;E",'Labor Loading Matrix'!U489,0),IF('CLINs &amp; Ceiling Rates'!$D$251="F&amp;E",'Labor Loading Matrix'!V489,0),IF('CLINs &amp; Ceiling Rates'!$D$252="F&amp;E",'Labor Loading Matrix'!W489,0),IF('CLINs &amp; Ceiling Rates'!$D$253="F&amp;E",'Labor Loading Matrix'!X489,0),IF('CLINs &amp; Ceiling Rates'!$D$254="F&amp;E",'Labor Loading Matrix'!Y489,0),IF('CLINs &amp; Ceiling Rates'!$D$255="F&amp;E",'Labor Loading Matrix'!Z489,0),IF('CLINs &amp; Ceiling Rates'!$D$256="F&amp;E",'Labor Loading Matrix'!AA489,0))</f>
        <v>0</v>
      </c>
      <c r="G489" s="175">
        <f>SUM(IF('CLINs &amp; Ceiling Rates'!$D$237="R&amp;D",'Labor Loading Matrix'!H489,0),IF('CLINs &amp; Ceiling Rates'!$D$238="R&amp;D",'Labor Loading Matrix'!I489,0),IF('CLINs &amp; Ceiling Rates'!$D$239="R&amp;D",'Labor Loading Matrix'!J489,0),IF('CLINs &amp; Ceiling Rates'!$D$240="R&amp;D",'Labor Loading Matrix'!K489,0),IF('CLINs &amp; Ceiling Rates'!$D$241="R&amp;D",'Labor Loading Matrix'!L489,0),IF('CLINs &amp; Ceiling Rates'!$D$242="R&amp;D",'Labor Loading Matrix'!M489,0),IF('CLINs &amp; Ceiling Rates'!$D$243="R&amp;D",'Labor Loading Matrix'!N489,0),IF('CLINs &amp; Ceiling Rates'!$D$244="R&amp;D",'Labor Loading Matrix'!O489,0),IF('CLINs &amp; Ceiling Rates'!$D$245="R&amp;D",'Labor Loading Matrix'!P489,0),IF('CLINs &amp; Ceiling Rates'!$D$246="R&amp;D",'Labor Loading Matrix'!Q489,0),IF('CLINs &amp; Ceiling Rates'!$D$247="R&amp;D",'Labor Loading Matrix'!R489,0),IF('CLINs &amp; Ceiling Rates'!$D$248="R&amp;D",'Labor Loading Matrix'!S489,0),IF('CLINs &amp; Ceiling Rates'!$D$249="R&amp;D",'Labor Loading Matrix'!T489,0),IF('CLINs &amp; Ceiling Rates'!$D$250="R&amp;D",'Labor Loading Matrix'!U489,0),IF('CLINs &amp; Ceiling Rates'!$D$251="R&amp;D",'Labor Loading Matrix'!V489,0),IF('CLINs &amp; Ceiling Rates'!$D$252="R&amp;D",'Labor Loading Matrix'!W489,0),IF('CLINs &amp; Ceiling Rates'!$D$253="R&amp;D",'Labor Loading Matrix'!X489,0),IF('CLINs &amp; Ceiling Rates'!$D$254="R&amp;D",'Labor Loading Matrix'!Y489,0),IF('CLINs &amp; Ceiling Rates'!$D$255="R&amp;D",'Labor Loading Matrix'!Z489,0),IF('CLINs &amp; Ceiling Rates'!$D$256="R&amp;D",'Labor Loading Matrix'!AA489,0))</f>
        <v>0</v>
      </c>
      <c r="H489" s="136"/>
      <c r="I489" s="136"/>
      <c r="J489" s="136"/>
      <c r="K489" s="136"/>
      <c r="L489" s="136"/>
      <c r="M489" s="136"/>
      <c r="N489" s="84"/>
      <c r="O489" s="84"/>
      <c r="P489" s="84"/>
      <c r="Q489" s="84"/>
      <c r="R489" s="133"/>
      <c r="S489" s="133"/>
      <c r="T489" s="133"/>
      <c r="U489" s="133"/>
      <c r="V489" s="133"/>
      <c r="W489" s="133"/>
      <c r="X489" s="133"/>
      <c r="Y489" s="133"/>
      <c r="Z489" s="133"/>
      <c r="AA489" s="133"/>
    </row>
    <row r="490" spans="1:27" s="73" customFormat="1" ht="18" hidden="1" customHeight="1" x14ac:dyDescent="0.25">
      <c r="A490" s="173">
        <f>'CLINs &amp; Ceiling Rates'!B63</f>
        <v>0</v>
      </c>
      <c r="B490" s="173">
        <f>'CLINs &amp; Ceiling Rates'!C63</f>
        <v>0</v>
      </c>
      <c r="C490" s="177" t="str">
        <f>'CLINs &amp; Ceiling Rates'!I63</f>
        <v/>
      </c>
      <c r="D490" s="211">
        <f>IF('CLINs &amp; Ceiling Rates'!D446="",SUM('Labor Loading Matrix'!H490:AA490),SUM(E490:G490))</f>
        <v>0</v>
      </c>
      <c r="E490" s="175">
        <f>SUM(IF('CLINs &amp; Ceiling Rates'!$D$237="OPS",'Labor Loading Matrix'!H490,0),IF('CLINs &amp; Ceiling Rates'!$D$238="OPS",'Labor Loading Matrix'!I490,0),IF('CLINs &amp; Ceiling Rates'!$D$239="OPS",'Labor Loading Matrix'!J490,0),IF('CLINs &amp; Ceiling Rates'!$D$240="OPS",'Labor Loading Matrix'!K490,0),IF('CLINs &amp; Ceiling Rates'!$D$241="OPS",'Labor Loading Matrix'!L490,0),IF('CLINs &amp; Ceiling Rates'!$D$242="OPS",'Labor Loading Matrix'!M490,0),IF('CLINs &amp; Ceiling Rates'!$D$243="OPS",'Labor Loading Matrix'!N490,0),IF('CLINs &amp; Ceiling Rates'!$D$244="OPS",'Labor Loading Matrix'!O490,0),IF('CLINs &amp; Ceiling Rates'!$D$245="OPS",'Labor Loading Matrix'!P490,0),IF('CLINs &amp; Ceiling Rates'!$D$246="OPS",'Labor Loading Matrix'!Q490,0),IF('CLINs &amp; Ceiling Rates'!$D$247="OPS",'Labor Loading Matrix'!R490,0),IF('CLINs &amp; Ceiling Rates'!$D$248="OPS",'Labor Loading Matrix'!S490,0),IF('CLINs &amp; Ceiling Rates'!$D$249="OPS",'Labor Loading Matrix'!T490,0),IF('CLINs &amp; Ceiling Rates'!$D$250="OPS",'Labor Loading Matrix'!U490,0),IF('CLINs &amp; Ceiling Rates'!$D$251="OPS",'Labor Loading Matrix'!V490,0),IF('CLINs &amp; Ceiling Rates'!$D$252="OPS",'Labor Loading Matrix'!W490,0),IF('CLINs &amp; Ceiling Rates'!$D$253="OPS",'Labor Loading Matrix'!X490,0),IF('CLINs &amp; Ceiling Rates'!$D$254="OPS",'Labor Loading Matrix'!Y490,0),IF('CLINs &amp; Ceiling Rates'!$D$255="OPS",'Labor Loading Matrix'!Z490,0),IF('CLINs &amp; Ceiling Rates'!$D$256="OPS",'Labor Loading Matrix'!AA490,0))</f>
        <v>0</v>
      </c>
      <c r="F490" s="175">
        <f>SUM(IF('CLINs &amp; Ceiling Rates'!$D$237="F&amp;E",'Labor Loading Matrix'!H490,0),IF('CLINs &amp; Ceiling Rates'!$D$238="F&amp;E",'Labor Loading Matrix'!I490,0),IF('CLINs &amp; Ceiling Rates'!$D$239="F&amp;E",'Labor Loading Matrix'!J490,0),IF('CLINs &amp; Ceiling Rates'!$D$240="F&amp;E",'Labor Loading Matrix'!K490,0),IF('CLINs &amp; Ceiling Rates'!$D$241="F&amp;E",'Labor Loading Matrix'!L490,0),IF('CLINs &amp; Ceiling Rates'!$D$242="F&amp;E",'Labor Loading Matrix'!M490,0),IF('CLINs &amp; Ceiling Rates'!$D$243="F&amp;E",'Labor Loading Matrix'!N490,0),IF('CLINs &amp; Ceiling Rates'!$D$244="F&amp;E",'Labor Loading Matrix'!O490,0),IF('CLINs &amp; Ceiling Rates'!$D$245="F&amp;E",'Labor Loading Matrix'!P490,0),IF('CLINs &amp; Ceiling Rates'!$D$246="F&amp;E",'Labor Loading Matrix'!Q490,0),IF('CLINs &amp; Ceiling Rates'!$D$247="F&amp;E",'Labor Loading Matrix'!R490,0),IF('CLINs &amp; Ceiling Rates'!$D$248="F&amp;E",'Labor Loading Matrix'!S490,0),IF('CLINs &amp; Ceiling Rates'!$D$249="F&amp;E",'Labor Loading Matrix'!T490,0),IF('CLINs &amp; Ceiling Rates'!$D$250="F&amp;E",'Labor Loading Matrix'!U490,0),IF('CLINs &amp; Ceiling Rates'!$D$251="F&amp;E",'Labor Loading Matrix'!V490,0),IF('CLINs &amp; Ceiling Rates'!$D$252="F&amp;E",'Labor Loading Matrix'!W490,0),IF('CLINs &amp; Ceiling Rates'!$D$253="F&amp;E",'Labor Loading Matrix'!X490,0),IF('CLINs &amp; Ceiling Rates'!$D$254="F&amp;E",'Labor Loading Matrix'!Y490,0),IF('CLINs &amp; Ceiling Rates'!$D$255="F&amp;E",'Labor Loading Matrix'!Z490,0),IF('CLINs &amp; Ceiling Rates'!$D$256="F&amp;E",'Labor Loading Matrix'!AA490,0))</f>
        <v>0</v>
      </c>
      <c r="G490" s="175">
        <f>SUM(IF('CLINs &amp; Ceiling Rates'!$D$237="R&amp;D",'Labor Loading Matrix'!H490,0),IF('CLINs &amp; Ceiling Rates'!$D$238="R&amp;D",'Labor Loading Matrix'!I490,0),IF('CLINs &amp; Ceiling Rates'!$D$239="R&amp;D",'Labor Loading Matrix'!J490,0),IF('CLINs &amp; Ceiling Rates'!$D$240="R&amp;D",'Labor Loading Matrix'!K490,0),IF('CLINs &amp; Ceiling Rates'!$D$241="R&amp;D",'Labor Loading Matrix'!L490,0),IF('CLINs &amp; Ceiling Rates'!$D$242="R&amp;D",'Labor Loading Matrix'!M490,0),IF('CLINs &amp; Ceiling Rates'!$D$243="R&amp;D",'Labor Loading Matrix'!N490,0),IF('CLINs &amp; Ceiling Rates'!$D$244="R&amp;D",'Labor Loading Matrix'!O490,0),IF('CLINs &amp; Ceiling Rates'!$D$245="R&amp;D",'Labor Loading Matrix'!P490,0),IF('CLINs &amp; Ceiling Rates'!$D$246="R&amp;D",'Labor Loading Matrix'!Q490,0),IF('CLINs &amp; Ceiling Rates'!$D$247="R&amp;D",'Labor Loading Matrix'!R490,0),IF('CLINs &amp; Ceiling Rates'!$D$248="R&amp;D",'Labor Loading Matrix'!S490,0),IF('CLINs &amp; Ceiling Rates'!$D$249="R&amp;D",'Labor Loading Matrix'!T490,0),IF('CLINs &amp; Ceiling Rates'!$D$250="R&amp;D",'Labor Loading Matrix'!U490,0),IF('CLINs &amp; Ceiling Rates'!$D$251="R&amp;D",'Labor Loading Matrix'!V490,0),IF('CLINs &amp; Ceiling Rates'!$D$252="R&amp;D",'Labor Loading Matrix'!W490,0),IF('CLINs &amp; Ceiling Rates'!$D$253="R&amp;D",'Labor Loading Matrix'!X490,0),IF('CLINs &amp; Ceiling Rates'!$D$254="R&amp;D",'Labor Loading Matrix'!Y490,0),IF('CLINs &amp; Ceiling Rates'!$D$255="R&amp;D",'Labor Loading Matrix'!Z490,0),IF('CLINs &amp; Ceiling Rates'!$D$256="R&amp;D",'Labor Loading Matrix'!AA490,0))</f>
        <v>0</v>
      </c>
      <c r="H490" s="136"/>
      <c r="I490" s="136"/>
      <c r="J490" s="136"/>
      <c r="K490" s="136"/>
      <c r="L490" s="136"/>
      <c r="M490" s="136"/>
      <c r="N490" s="84"/>
      <c r="O490" s="84"/>
      <c r="P490" s="84"/>
      <c r="Q490" s="84"/>
      <c r="R490" s="133"/>
      <c r="S490" s="133"/>
      <c r="T490" s="133"/>
      <c r="U490" s="133"/>
      <c r="V490" s="133"/>
      <c r="W490" s="133"/>
      <c r="X490" s="133"/>
      <c r="Y490" s="133"/>
      <c r="Z490" s="133"/>
      <c r="AA490" s="133"/>
    </row>
    <row r="491" spans="1:27" s="73" customFormat="1" ht="18" hidden="1" customHeight="1" x14ac:dyDescent="0.25">
      <c r="A491" s="173">
        <f>'CLINs &amp; Ceiling Rates'!B64</f>
        <v>0</v>
      </c>
      <c r="B491" s="173">
        <f>'CLINs &amp; Ceiling Rates'!C64</f>
        <v>0</v>
      </c>
      <c r="C491" s="177" t="str">
        <f>'CLINs &amp; Ceiling Rates'!I64</f>
        <v/>
      </c>
      <c r="D491" s="211">
        <f>IF('CLINs &amp; Ceiling Rates'!D447="",SUM('Labor Loading Matrix'!H491:AA491),SUM(E491:G491))</f>
        <v>0</v>
      </c>
      <c r="E491" s="175">
        <f>SUM(IF('CLINs &amp; Ceiling Rates'!$D$237="OPS",'Labor Loading Matrix'!H491,0),IF('CLINs &amp; Ceiling Rates'!$D$238="OPS",'Labor Loading Matrix'!I491,0),IF('CLINs &amp; Ceiling Rates'!$D$239="OPS",'Labor Loading Matrix'!J491,0),IF('CLINs &amp; Ceiling Rates'!$D$240="OPS",'Labor Loading Matrix'!K491,0),IF('CLINs &amp; Ceiling Rates'!$D$241="OPS",'Labor Loading Matrix'!L491,0),IF('CLINs &amp; Ceiling Rates'!$D$242="OPS",'Labor Loading Matrix'!M491,0),IF('CLINs &amp; Ceiling Rates'!$D$243="OPS",'Labor Loading Matrix'!N491,0),IF('CLINs &amp; Ceiling Rates'!$D$244="OPS",'Labor Loading Matrix'!O491,0),IF('CLINs &amp; Ceiling Rates'!$D$245="OPS",'Labor Loading Matrix'!P491,0),IF('CLINs &amp; Ceiling Rates'!$D$246="OPS",'Labor Loading Matrix'!Q491,0),IF('CLINs &amp; Ceiling Rates'!$D$247="OPS",'Labor Loading Matrix'!R491,0),IF('CLINs &amp; Ceiling Rates'!$D$248="OPS",'Labor Loading Matrix'!S491,0),IF('CLINs &amp; Ceiling Rates'!$D$249="OPS",'Labor Loading Matrix'!T491,0),IF('CLINs &amp; Ceiling Rates'!$D$250="OPS",'Labor Loading Matrix'!U491,0),IF('CLINs &amp; Ceiling Rates'!$D$251="OPS",'Labor Loading Matrix'!V491,0),IF('CLINs &amp; Ceiling Rates'!$D$252="OPS",'Labor Loading Matrix'!W491,0),IF('CLINs &amp; Ceiling Rates'!$D$253="OPS",'Labor Loading Matrix'!X491,0),IF('CLINs &amp; Ceiling Rates'!$D$254="OPS",'Labor Loading Matrix'!Y491,0),IF('CLINs &amp; Ceiling Rates'!$D$255="OPS",'Labor Loading Matrix'!Z491,0),IF('CLINs &amp; Ceiling Rates'!$D$256="OPS",'Labor Loading Matrix'!AA491,0))</f>
        <v>0</v>
      </c>
      <c r="F491" s="175">
        <f>SUM(IF('CLINs &amp; Ceiling Rates'!$D$237="F&amp;E",'Labor Loading Matrix'!H491,0),IF('CLINs &amp; Ceiling Rates'!$D$238="F&amp;E",'Labor Loading Matrix'!I491,0),IF('CLINs &amp; Ceiling Rates'!$D$239="F&amp;E",'Labor Loading Matrix'!J491,0),IF('CLINs &amp; Ceiling Rates'!$D$240="F&amp;E",'Labor Loading Matrix'!K491,0),IF('CLINs &amp; Ceiling Rates'!$D$241="F&amp;E",'Labor Loading Matrix'!L491,0),IF('CLINs &amp; Ceiling Rates'!$D$242="F&amp;E",'Labor Loading Matrix'!M491,0),IF('CLINs &amp; Ceiling Rates'!$D$243="F&amp;E",'Labor Loading Matrix'!N491,0),IF('CLINs &amp; Ceiling Rates'!$D$244="F&amp;E",'Labor Loading Matrix'!O491,0),IF('CLINs &amp; Ceiling Rates'!$D$245="F&amp;E",'Labor Loading Matrix'!P491,0),IF('CLINs &amp; Ceiling Rates'!$D$246="F&amp;E",'Labor Loading Matrix'!Q491,0),IF('CLINs &amp; Ceiling Rates'!$D$247="F&amp;E",'Labor Loading Matrix'!R491,0),IF('CLINs &amp; Ceiling Rates'!$D$248="F&amp;E",'Labor Loading Matrix'!S491,0),IF('CLINs &amp; Ceiling Rates'!$D$249="F&amp;E",'Labor Loading Matrix'!T491,0),IF('CLINs &amp; Ceiling Rates'!$D$250="F&amp;E",'Labor Loading Matrix'!U491,0),IF('CLINs &amp; Ceiling Rates'!$D$251="F&amp;E",'Labor Loading Matrix'!V491,0),IF('CLINs &amp; Ceiling Rates'!$D$252="F&amp;E",'Labor Loading Matrix'!W491,0),IF('CLINs &amp; Ceiling Rates'!$D$253="F&amp;E",'Labor Loading Matrix'!X491,0),IF('CLINs &amp; Ceiling Rates'!$D$254="F&amp;E",'Labor Loading Matrix'!Y491,0),IF('CLINs &amp; Ceiling Rates'!$D$255="F&amp;E",'Labor Loading Matrix'!Z491,0),IF('CLINs &amp; Ceiling Rates'!$D$256="F&amp;E",'Labor Loading Matrix'!AA491,0))</f>
        <v>0</v>
      </c>
      <c r="G491" s="175">
        <f>SUM(IF('CLINs &amp; Ceiling Rates'!$D$237="R&amp;D",'Labor Loading Matrix'!H491,0),IF('CLINs &amp; Ceiling Rates'!$D$238="R&amp;D",'Labor Loading Matrix'!I491,0),IF('CLINs &amp; Ceiling Rates'!$D$239="R&amp;D",'Labor Loading Matrix'!J491,0),IF('CLINs &amp; Ceiling Rates'!$D$240="R&amp;D",'Labor Loading Matrix'!K491,0),IF('CLINs &amp; Ceiling Rates'!$D$241="R&amp;D",'Labor Loading Matrix'!L491,0),IF('CLINs &amp; Ceiling Rates'!$D$242="R&amp;D",'Labor Loading Matrix'!M491,0),IF('CLINs &amp; Ceiling Rates'!$D$243="R&amp;D",'Labor Loading Matrix'!N491,0),IF('CLINs &amp; Ceiling Rates'!$D$244="R&amp;D",'Labor Loading Matrix'!O491,0),IF('CLINs &amp; Ceiling Rates'!$D$245="R&amp;D",'Labor Loading Matrix'!P491,0),IF('CLINs &amp; Ceiling Rates'!$D$246="R&amp;D",'Labor Loading Matrix'!Q491,0),IF('CLINs &amp; Ceiling Rates'!$D$247="R&amp;D",'Labor Loading Matrix'!R491,0),IF('CLINs &amp; Ceiling Rates'!$D$248="R&amp;D",'Labor Loading Matrix'!S491,0),IF('CLINs &amp; Ceiling Rates'!$D$249="R&amp;D",'Labor Loading Matrix'!T491,0),IF('CLINs &amp; Ceiling Rates'!$D$250="R&amp;D",'Labor Loading Matrix'!U491,0),IF('CLINs &amp; Ceiling Rates'!$D$251="R&amp;D",'Labor Loading Matrix'!V491,0),IF('CLINs &amp; Ceiling Rates'!$D$252="R&amp;D",'Labor Loading Matrix'!W491,0),IF('CLINs &amp; Ceiling Rates'!$D$253="R&amp;D",'Labor Loading Matrix'!X491,0),IF('CLINs &amp; Ceiling Rates'!$D$254="R&amp;D",'Labor Loading Matrix'!Y491,0),IF('CLINs &amp; Ceiling Rates'!$D$255="R&amp;D",'Labor Loading Matrix'!Z491,0),IF('CLINs &amp; Ceiling Rates'!$D$256="R&amp;D",'Labor Loading Matrix'!AA491,0))</f>
        <v>0</v>
      </c>
      <c r="H491" s="136"/>
      <c r="I491" s="136"/>
      <c r="J491" s="136"/>
      <c r="K491" s="136"/>
      <c r="L491" s="136"/>
      <c r="M491" s="136"/>
      <c r="N491" s="84"/>
      <c r="O491" s="84"/>
      <c r="P491" s="84"/>
      <c r="Q491" s="84"/>
      <c r="R491" s="133"/>
      <c r="S491" s="133"/>
      <c r="T491" s="133"/>
      <c r="U491" s="133"/>
      <c r="V491" s="133"/>
      <c r="W491" s="133"/>
      <c r="X491" s="133"/>
      <c r="Y491" s="133"/>
      <c r="Z491" s="133"/>
      <c r="AA491" s="133"/>
    </row>
    <row r="492" spans="1:27" s="73" customFormat="1" ht="18" hidden="1" customHeight="1" x14ac:dyDescent="0.25">
      <c r="A492" s="173">
        <f>'CLINs &amp; Ceiling Rates'!B65</f>
        <v>0</v>
      </c>
      <c r="B492" s="173">
        <f>'CLINs &amp; Ceiling Rates'!C65</f>
        <v>0</v>
      </c>
      <c r="C492" s="177" t="str">
        <f>'CLINs &amp; Ceiling Rates'!I65</f>
        <v/>
      </c>
      <c r="D492" s="211">
        <f>IF('CLINs &amp; Ceiling Rates'!D448="",SUM('Labor Loading Matrix'!H492:AA492),SUM(E492:G492))</f>
        <v>0</v>
      </c>
      <c r="E492" s="175">
        <f>SUM(IF('CLINs &amp; Ceiling Rates'!$D$237="OPS",'Labor Loading Matrix'!H492,0),IF('CLINs &amp; Ceiling Rates'!$D$238="OPS",'Labor Loading Matrix'!I492,0),IF('CLINs &amp; Ceiling Rates'!$D$239="OPS",'Labor Loading Matrix'!J492,0),IF('CLINs &amp; Ceiling Rates'!$D$240="OPS",'Labor Loading Matrix'!K492,0),IF('CLINs &amp; Ceiling Rates'!$D$241="OPS",'Labor Loading Matrix'!L492,0),IF('CLINs &amp; Ceiling Rates'!$D$242="OPS",'Labor Loading Matrix'!M492,0),IF('CLINs &amp; Ceiling Rates'!$D$243="OPS",'Labor Loading Matrix'!N492,0),IF('CLINs &amp; Ceiling Rates'!$D$244="OPS",'Labor Loading Matrix'!O492,0),IF('CLINs &amp; Ceiling Rates'!$D$245="OPS",'Labor Loading Matrix'!P492,0),IF('CLINs &amp; Ceiling Rates'!$D$246="OPS",'Labor Loading Matrix'!Q492,0),IF('CLINs &amp; Ceiling Rates'!$D$247="OPS",'Labor Loading Matrix'!R492,0),IF('CLINs &amp; Ceiling Rates'!$D$248="OPS",'Labor Loading Matrix'!S492,0),IF('CLINs &amp; Ceiling Rates'!$D$249="OPS",'Labor Loading Matrix'!T492,0),IF('CLINs &amp; Ceiling Rates'!$D$250="OPS",'Labor Loading Matrix'!U492,0),IF('CLINs &amp; Ceiling Rates'!$D$251="OPS",'Labor Loading Matrix'!V492,0),IF('CLINs &amp; Ceiling Rates'!$D$252="OPS",'Labor Loading Matrix'!W492,0),IF('CLINs &amp; Ceiling Rates'!$D$253="OPS",'Labor Loading Matrix'!X492,0),IF('CLINs &amp; Ceiling Rates'!$D$254="OPS",'Labor Loading Matrix'!Y492,0),IF('CLINs &amp; Ceiling Rates'!$D$255="OPS",'Labor Loading Matrix'!Z492,0),IF('CLINs &amp; Ceiling Rates'!$D$256="OPS",'Labor Loading Matrix'!AA492,0))</f>
        <v>0</v>
      </c>
      <c r="F492" s="175">
        <f>SUM(IF('CLINs &amp; Ceiling Rates'!$D$237="F&amp;E",'Labor Loading Matrix'!H492,0),IF('CLINs &amp; Ceiling Rates'!$D$238="F&amp;E",'Labor Loading Matrix'!I492,0),IF('CLINs &amp; Ceiling Rates'!$D$239="F&amp;E",'Labor Loading Matrix'!J492,0),IF('CLINs &amp; Ceiling Rates'!$D$240="F&amp;E",'Labor Loading Matrix'!K492,0),IF('CLINs &amp; Ceiling Rates'!$D$241="F&amp;E",'Labor Loading Matrix'!L492,0),IF('CLINs &amp; Ceiling Rates'!$D$242="F&amp;E",'Labor Loading Matrix'!M492,0),IF('CLINs &amp; Ceiling Rates'!$D$243="F&amp;E",'Labor Loading Matrix'!N492,0),IF('CLINs &amp; Ceiling Rates'!$D$244="F&amp;E",'Labor Loading Matrix'!O492,0),IF('CLINs &amp; Ceiling Rates'!$D$245="F&amp;E",'Labor Loading Matrix'!P492,0),IF('CLINs &amp; Ceiling Rates'!$D$246="F&amp;E",'Labor Loading Matrix'!Q492,0),IF('CLINs &amp; Ceiling Rates'!$D$247="F&amp;E",'Labor Loading Matrix'!R492,0),IF('CLINs &amp; Ceiling Rates'!$D$248="F&amp;E",'Labor Loading Matrix'!S492,0),IF('CLINs &amp; Ceiling Rates'!$D$249="F&amp;E",'Labor Loading Matrix'!T492,0),IF('CLINs &amp; Ceiling Rates'!$D$250="F&amp;E",'Labor Loading Matrix'!U492,0),IF('CLINs &amp; Ceiling Rates'!$D$251="F&amp;E",'Labor Loading Matrix'!V492,0),IF('CLINs &amp; Ceiling Rates'!$D$252="F&amp;E",'Labor Loading Matrix'!W492,0),IF('CLINs &amp; Ceiling Rates'!$D$253="F&amp;E",'Labor Loading Matrix'!X492,0),IF('CLINs &amp; Ceiling Rates'!$D$254="F&amp;E",'Labor Loading Matrix'!Y492,0),IF('CLINs &amp; Ceiling Rates'!$D$255="F&amp;E",'Labor Loading Matrix'!Z492,0),IF('CLINs &amp; Ceiling Rates'!$D$256="F&amp;E",'Labor Loading Matrix'!AA492,0))</f>
        <v>0</v>
      </c>
      <c r="G492" s="175">
        <f>SUM(IF('CLINs &amp; Ceiling Rates'!$D$237="R&amp;D",'Labor Loading Matrix'!H492,0),IF('CLINs &amp; Ceiling Rates'!$D$238="R&amp;D",'Labor Loading Matrix'!I492,0),IF('CLINs &amp; Ceiling Rates'!$D$239="R&amp;D",'Labor Loading Matrix'!J492,0),IF('CLINs &amp; Ceiling Rates'!$D$240="R&amp;D",'Labor Loading Matrix'!K492,0),IF('CLINs &amp; Ceiling Rates'!$D$241="R&amp;D",'Labor Loading Matrix'!L492,0),IF('CLINs &amp; Ceiling Rates'!$D$242="R&amp;D",'Labor Loading Matrix'!M492,0),IF('CLINs &amp; Ceiling Rates'!$D$243="R&amp;D",'Labor Loading Matrix'!N492,0),IF('CLINs &amp; Ceiling Rates'!$D$244="R&amp;D",'Labor Loading Matrix'!O492,0),IF('CLINs &amp; Ceiling Rates'!$D$245="R&amp;D",'Labor Loading Matrix'!P492,0),IF('CLINs &amp; Ceiling Rates'!$D$246="R&amp;D",'Labor Loading Matrix'!Q492,0),IF('CLINs &amp; Ceiling Rates'!$D$247="R&amp;D",'Labor Loading Matrix'!R492,0),IF('CLINs &amp; Ceiling Rates'!$D$248="R&amp;D",'Labor Loading Matrix'!S492,0),IF('CLINs &amp; Ceiling Rates'!$D$249="R&amp;D",'Labor Loading Matrix'!T492,0),IF('CLINs &amp; Ceiling Rates'!$D$250="R&amp;D",'Labor Loading Matrix'!U492,0),IF('CLINs &amp; Ceiling Rates'!$D$251="R&amp;D",'Labor Loading Matrix'!V492,0),IF('CLINs &amp; Ceiling Rates'!$D$252="R&amp;D",'Labor Loading Matrix'!W492,0),IF('CLINs &amp; Ceiling Rates'!$D$253="R&amp;D",'Labor Loading Matrix'!X492,0),IF('CLINs &amp; Ceiling Rates'!$D$254="R&amp;D",'Labor Loading Matrix'!Y492,0),IF('CLINs &amp; Ceiling Rates'!$D$255="R&amp;D",'Labor Loading Matrix'!Z492,0),IF('CLINs &amp; Ceiling Rates'!$D$256="R&amp;D",'Labor Loading Matrix'!AA492,0))</f>
        <v>0</v>
      </c>
      <c r="H492" s="136"/>
      <c r="I492" s="136"/>
      <c r="J492" s="136"/>
      <c r="K492" s="136"/>
      <c r="L492" s="136"/>
      <c r="M492" s="136"/>
      <c r="N492" s="84"/>
      <c r="O492" s="84"/>
      <c r="P492" s="84"/>
      <c r="Q492" s="84"/>
      <c r="R492" s="133"/>
      <c r="S492" s="133"/>
      <c r="T492" s="133"/>
      <c r="U492" s="133"/>
      <c r="V492" s="133"/>
      <c r="W492" s="133"/>
      <c r="X492" s="133"/>
      <c r="Y492" s="133"/>
      <c r="Z492" s="133"/>
      <c r="AA492" s="133"/>
    </row>
    <row r="493" spans="1:27" s="73" customFormat="1" ht="18" hidden="1" customHeight="1" x14ac:dyDescent="0.25">
      <c r="A493" s="173">
        <f>'CLINs &amp; Ceiling Rates'!B66</f>
        <v>0</v>
      </c>
      <c r="B493" s="173">
        <f>'CLINs &amp; Ceiling Rates'!C66</f>
        <v>0</v>
      </c>
      <c r="C493" s="177" t="str">
        <f>'CLINs &amp; Ceiling Rates'!I66</f>
        <v/>
      </c>
      <c r="D493" s="211">
        <f>IF('CLINs &amp; Ceiling Rates'!D449="",SUM('Labor Loading Matrix'!H493:AA493),SUM(E493:G493))</f>
        <v>0</v>
      </c>
      <c r="E493" s="175">
        <f>SUM(IF('CLINs &amp; Ceiling Rates'!$D$237="OPS",'Labor Loading Matrix'!H493,0),IF('CLINs &amp; Ceiling Rates'!$D$238="OPS",'Labor Loading Matrix'!I493,0),IF('CLINs &amp; Ceiling Rates'!$D$239="OPS",'Labor Loading Matrix'!J493,0),IF('CLINs &amp; Ceiling Rates'!$D$240="OPS",'Labor Loading Matrix'!K493,0),IF('CLINs &amp; Ceiling Rates'!$D$241="OPS",'Labor Loading Matrix'!L493,0),IF('CLINs &amp; Ceiling Rates'!$D$242="OPS",'Labor Loading Matrix'!M493,0),IF('CLINs &amp; Ceiling Rates'!$D$243="OPS",'Labor Loading Matrix'!N493,0),IF('CLINs &amp; Ceiling Rates'!$D$244="OPS",'Labor Loading Matrix'!O493,0),IF('CLINs &amp; Ceiling Rates'!$D$245="OPS",'Labor Loading Matrix'!P493,0),IF('CLINs &amp; Ceiling Rates'!$D$246="OPS",'Labor Loading Matrix'!Q493,0),IF('CLINs &amp; Ceiling Rates'!$D$247="OPS",'Labor Loading Matrix'!R493,0),IF('CLINs &amp; Ceiling Rates'!$D$248="OPS",'Labor Loading Matrix'!S493,0),IF('CLINs &amp; Ceiling Rates'!$D$249="OPS",'Labor Loading Matrix'!T493,0),IF('CLINs &amp; Ceiling Rates'!$D$250="OPS",'Labor Loading Matrix'!U493,0),IF('CLINs &amp; Ceiling Rates'!$D$251="OPS",'Labor Loading Matrix'!V493,0),IF('CLINs &amp; Ceiling Rates'!$D$252="OPS",'Labor Loading Matrix'!W493,0),IF('CLINs &amp; Ceiling Rates'!$D$253="OPS",'Labor Loading Matrix'!X493,0),IF('CLINs &amp; Ceiling Rates'!$D$254="OPS",'Labor Loading Matrix'!Y493,0),IF('CLINs &amp; Ceiling Rates'!$D$255="OPS",'Labor Loading Matrix'!Z493,0),IF('CLINs &amp; Ceiling Rates'!$D$256="OPS",'Labor Loading Matrix'!AA493,0))</f>
        <v>0</v>
      </c>
      <c r="F493" s="175">
        <f>SUM(IF('CLINs &amp; Ceiling Rates'!$D$237="F&amp;E",'Labor Loading Matrix'!H493,0),IF('CLINs &amp; Ceiling Rates'!$D$238="F&amp;E",'Labor Loading Matrix'!I493,0),IF('CLINs &amp; Ceiling Rates'!$D$239="F&amp;E",'Labor Loading Matrix'!J493,0),IF('CLINs &amp; Ceiling Rates'!$D$240="F&amp;E",'Labor Loading Matrix'!K493,0),IF('CLINs &amp; Ceiling Rates'!$D$241="F&amp;E",'Labor Loading Matrix'!L493,0),IF('CLINs &amp; Ceiling Rates'!$D$242="F&amp;E",'Labor Loading Matrix'!M493,0),IF('CLINs &amp; Ceiling Rates'!$D$243="F&amp;E",'Labor Loading Matrix'!N493,0),IF('CLINs &amp; Ceiling Rates'!$D$244="F&amp;E",'Labor Loading Matrix'!O493,0),IF('CLINs &amp; Ceiling Rates'!$D$245="F&amp;E",'Labor Loading Matrix'!P493,0),IF('CLINs &amp; Ceiling Rates'!$D$246="F&amp;E",'Labor Loading Matrix'!Q493,0),IF('CLINs &amp; Ceiling Rates'!$D$247="F&amp;E",'Labor Loading Matrix'!R493,0),IF('CLINs &amp; Ceiling Rates'!$D$248="F&amp;E",'Labor Loading Matrix'!S493,0),IF('CLINs &amp; Ceiling Rates'!$D$249="F&amp;E",'Labor Loading Matrix'!T493,0),IF('CLINs &amp; Ceiling Rates'!$D$250="F&amp;E",'Labor Loading Matrix'!U493,0),IF('CLINs &amp; Ceiling Rates'!$D$251="F&amp;E",'Labor Loading Matrix'!V493,0),IF('CLINs &amp; Ceiling Rates'!$D$252="F&amp;E",'Labor Loading Matrix'!W493,0),IF('CLINs &amp; Ceiling Rates'!$D$253="F&amp;E",'Labor Loading Matrix'!X493,0),IF('CLINs &amp; Ceiling Rates'!$D$254="F&amp;E",'Labor Loading Matrix'!Y493,0),IF('CLINs &amp; Ceiling Rates'!$D$255="F&amp;E",'Labor Loading Matrix'!Z493,0),IF('CLINs &amp; Ceiling Rates'!$D$256="F&amp;E",'Labor Loading Matrix'!AA493,0))</f>
        <v>0</v>
      </c>
      <c r="G493" s="175">
        <f>SUM(IF('CLINs &amp; Ceiling Rates'!$D$237="R&amp;D",'Labor Loading Matrix'!H493,0),IF('CLINs &amp; Ceiling Rates'!$D$238="R&amp;D",'Labor Loading Matrix'!I493,0),IF('CLINs &amp; Ceiling Rates'!$D$239="R&amp;D",'Labor Loading Matrix'!J493,0),IF('CLINs &amp; Ceiling Rates'!$D$240="R&amp;D",'Labor Loading Matrix'!K493,0),IF('CLINs &amp; Ceiling Rates'!$D$241="R&amp;D",'Labor Loading Matrix'!L493,0),IF('CLINs &amp; Ceiling Rates'!$D$242="R&amp;D",'Labor Loading Matrix'!M493,0),IF('CLINs &amp; Ceiling Rates'!$D$243="R&amp;D",'Labor Loading Matrix'!N493,0),IF('CLINs &amp; Ceiling Rates'!$D$244="R&amp;D",'Labor Loading Matrix'!O493,0),IF('CLINs &amp; Ceiling Rates'!$D$245="R&amp;D",'Labor Loading Matrix'!P493,0),IF('CLINs &amp; Ceiling Rates'!$D$246="R&amp;D",'Labor Loading Matrix'!Q493,0),IF('CLINs &amp; Ceiling Rates'!$D$247="R&amp;D",'Labor Loading Matrix'!R493,0),IF('CLINs &amp; Ceiling Rates'!$D$248="R&amp;D",'Labor Loading Matrix'!S493,0),IF('CLINs &amp; Ceiling Rates'!$D$249="R&amp;D",'Labor Loading Matrix'!T493,0),IF('CLINs &amp; Ceiling Rates'!$D$250="R&amp;D",'Labor Loading Matrix'!U493,0),IF('CLINs &amp; Ceiling Rates'!$D$251="R&amp;D",'Labor Loading Matrix'!V493,0),IF('CLINs &amp; Ceiling Rates'!$D$252="R&amp;D",'Labor Loading Matrix'!W493,0),IF('CLINs &amp; Ceiling Rates'!$D$253="R&amp;D",'Labor Loading Matrix'!X493,0),IF('CLINs &amp; Ceiling Rates'!$D$254="R&amp;D",'Labor Loading Matrix'!Y493,0),IF('CLINs &amp; Ceiling Rates'!$D$255="R&amp;D",'Labor Loading Matrix'!Z493,0),IF('CLINs &amp; Ceiling Rates'!$D$256="R&amp;D",'Labor Loading Matrix'!AA493,0))</f>
        <v>0</v>
      </c>
      <c r="H493" s="136"/>
      <c r="I493" s="136"/>
      <c r="J493" s="136"/>
      <c r="K493" s="136"/>
      <c r="L493" s="136"/>
      <c r="M493" s="136"/>
      <c r="N493" s="84"/>
      <c r="O493" s="84"/>
      <c r="P493" s="84"/>
      <c r="Q493" s="84"/>
      <c r="R493" s="133"/>
      <c r="S493" s="133"/>
      <c r="T493" s="133"/>
      <c r="U493" s="133"/>
      <c r="V493" s="133"/>
      <c r="W493" s="133"/>
      <c r="X493" s="133"/>
      <c r="Y493" s="133"/>
      <c r="Z493" s="133"/>
      <c r="AA493" s="133"/>
    </row>
    <row r="494" spans="1:27" s="73" customFormat="1" ht="18" hidden="1" customHeight="1" x14ac:dyDescent="0.25">
      <c r="A494" s="173">
        <f>'CLINs &amp; Ceiling Rates'!B67</f>
        <v>0</v>
      </c>
      <c r="B494" s="173">
        <f>'CLINs &amp; Ceiling Rates'!C67</f>
        <v>0</v>
      </c>
      <c r="C494" s="177" t="str">
        <f>'CLINs &amp; Ceiling Rates'!I67</f>
        <v/>
      </c>
      <c r="D494" s="211">
        <f>IF('CLINs &amp; Ceiling Rates'!D450="",SUM('Labor Loading Matrix'!H494:AA494),SUM(E494:G494))</f>
        <v>0</v>
      </c>
      <c r="E494" s="175">
        <f>SUM(IF('CLINs &amp; Ceiling Rates'!$D$237="OPS",'Labor Loading Matrix'!H494,0),IF('CLINs &amp; Ceiling Rates'!$D$238="OPS",'Labor Loading Matrix'!I494,0),IF('CLINs &amp; Ceiling Rates'!$D$239="OPS",'Labor Loading Matrix'!J494,0),IF('CLINs &amp; Ceiling Rates'!$D$240="OPS",'Labor Loading Matrix'!K494,0),IF('CLINs &amp; Ceiling Rates'!$D$241="OPS",'Labor Loading Matrix'!L494,0),IF('CLINs &amp; Ceiling Rates'!$D$242="OPS",'Labor Loading Matrix'!M494,0),IF('CLINs &amp; Ceiling Rates'!$D$243="OPS",'Labor Loading Matrix'!N494,0),IF('CLINs &amp; Ceiling Rates'!$D$244="OPS",'Labor Loading Matrix'!O494,0),IF('CLINs &amp; Ceiling Rates'!$D$245="OPS",'Labor Loading Matrix'!P494,0),IF('CLINs &amp; Ceiling Rates'!$D$246="OPS",'Labor Loading Matrix'!Q494,0),IF('CLINs &amp; Ceiling Rates'!$D$247="OPS",'Labor Loading Matrix'!R494,0),IF('CLINs &amp; Ceiling Rates'!$D$248="OPS",'Labor Loading Matrix'!S494,0),IF('CLINs &amp; Ceiling Rates'!$D$249="OPS",'Labor Loading Matrix'!T494,0),IF('CLINs &amp; Ceiling Rates'!$D$250="OPS",'Labor Loading Matrix'!U494,0),IF('CLINs &amp; Ceiling Rates'!$D$251="OPS",'Labor Loading Matrix'!V494,0),IF('CLINs &amp; Ceiling Rates'!$D$252="OPS",'Labor Loading Matrix'!W494,0),IF('CLINs &amp; Ceiling Rates'!$D$253="OPS",'Labor Loading Matrix'!X494,0),IF('CLINs &amp; Ceiling Rates'!$D$254="OPS",'Labor Loading Matrix'!Y494,0),IF('CLINs &amp; Ceiling Rates'!$D$255="OPS",'Labor Loading Matrix'!Z494,0),IF('CLINs &amp; Ceiling Rates'!$D$256="OPS",'Labor Loading Matrix'!AA494,0))</f>
        <v>0</v>
      </c>
      <c r="F494" s="175">
        <f>SUM(IF('CLINs &amp; Ceiling Rates'!$D$237="F&amp;E",'Labor Loading Matrix'!H494,0),IF('CLINs &amp; Ceiling Rates'!$D$238="F&amp;E",'Labor Loading Matrix'!I494,0),IF('CLINs &amp; Ceiling Rates'!$D$239="F&amp;E",'Labor Loading Matrix'!J494,0),IF('CLINs &amp; Ceiling Rates'!$D$240="F&amp;E",'Labor Loading Matrix'!K494,0),IF('CLINs &amp; Ceiling Rates'!$D$241="F&amp;E",'Labor Loading Matrix'!L494,0),IF('CLINs &amp; Ceiling Rates'!$D$242="F&amp;E",'Labor Loading Matrix'!M494,0),IF('CLINs &amp; Ceiling Rates'!$D$243="F&amp;E",'Labor Loading Matrix'!N494,0),IF('CLINs &amp; Ceiling Rates'!$D$244="F&amp;E",'Labor Loading Matrix'!O494,0),IF('CLINs &amp; Ceiling Rates'!$D$245="F&amp;E",'Labor Loading Matrix'!P494,0),IF('CLINs &amp; Ceiling Rates'!$D$246="F&amp;E",'Labor Loading Matrix'!Q494,0),IF('CLINs &amp; Ceiling Rates'!$D$247="F&amp;E",'Labor Loading Matrix'!R494,0),IF('CLINs &amp; Ceiling Rates'!$D$248="F&amp;E",'Labor Loading Matrix'!S494,0),IF('CLINs &amp; Ceiling Rates'!$D$249="F&amp;E",'Labor Loading Matrix'!T494,0),IF('CLINs &amp; Ceiling Rates'!$D$250="F&amp;E",'Labor Loading Matrix'!U494,0),IF('CLINs &amp; Ceiling Rates'!$D$251="F&amp;E",'Labor Loading Matrix'!V494,0),IF('CLINs &amp; Ceiling Rates'!$D$252="F&amp;E",'Labor Loading Matrix'!W494,0),IF('CLINs &amp; Ceiling Rates'!$D$253="F&amp;E",'Labor Loading Matrix'!X494,0),IF('CLINs &amp; Ceiling Rates'!$D$254="F&amp;E",'Labor Loading Matrix'!Y494,0),IF('CLINs &amp; Ceiling Rates'!$D$255="F&amp;E",'Labor Loading Matrix'!Z494,0),IF('CLINs &amp; Ceiling Rates'!$D$256="F&amp;E",'Labor Loading Matrix'!AA494,0))</f>
        <v>0</v>
      </c>
      <c r="G494" s="175">
        <f>SUM(IF('CLINs &amp; Ceiling Rates'!$D$237="R&amp;D",'Labor Loading Matrix'!H494,0),IF('CLINs &amp; Ceiling Rates'!$D$238="R&amp;D",'Labor Loading Matrix'!I494,0),IF('CLINs &amp; Ceiling Rates'!$D$239="R&amp;D",'Labor Loading Matrix'!J494,0),IF('CLINs &amp; Ceiling Rates'!$D$240="R&amp;D",'Labor Loading Matrix'!K494,0),IF('CLINs &amp; Ceiling Rates'!$D$241="R&amp;D",'Labor Loading Matrix'!L494,0),IF('CLINs &amp; Ceiling Rates'!$D$242="R&amp;D",'Labor Loading Matrix'!M494,0),IF('CLINs &amp; Ceiling Rates'!$D$243="R&amp;D",'Labor Loading Matrix'!N494,0),IF('CLINs &amp; Ceiling Rates'!$D$244="R&amp;D",'Labor Loading Matrix'!O494,0),IF('CLINs &amp; Ceiling Rates'!$D$245="R&amp;D",'Labor Loading Matrix'!P494,0),IF('CLINs &amp; Ceiling Rates'!$D$246="R&amp;D",'Labor Loading Matrix'!Q494,0),IF('CLINs &amp; Ceiling Rates'!$D$247="R&amp;D",'Labor Loading Matrix'!R494,0),IF('CLINs &amp; Ceiling Rates'!$D$248="R&amp;D",'Labor Loading Matrix'!S494,0),IF('CLINs &amp; Ceiling Rates'!$D$249="R&amp;D",'Labor Loading Matrix'!T494,0),IF('CLINs &amp; Ceiling Rates'!$D$250="R&amp;D",'Labor Loading Matrix'!U494,0),IF('CLINs &amp; Ceiling Rates'!$D$251="R&amp;D",'Labor Loading Matrix'!V494,0),IF('CLINs &amp; Ceiling Rates'!$D$252="R&amp;D",'Labor Loading Matrix'!W494,0),IF('CLINs &amp; Ceiling Rates'!$D$253="R&amp;D",'Labor Loading Matrix'!X494,0),IF('CLINs &amp; Ceiling Rates'!$D$254="R&amp;D",'Labor Loading Matrix'!Y494,0),IF('CLINs &amp; Ceiling Rates'!$D$255="R&amp;D",'Labor Loading Matrix'!Z494,0),IF('CLINs &amp; Ceiling Rates'!$D$256="R&amp;D",'Labor Loading Matrix'!AA494,0))</f>
        <v>0</v>
      </c>
      <c r="H494" s="136"/>
      <c r="I494" s="136"/>
      <c r="J494" s="136"/>
      <c r="K494" s="136"/>
      <c r="L494" s="136"/>
      <c r="M494" s="136"/>
      <c r="N494" s="84"/>
      <c r="O494" s="84"/>
      <c r="P494" s="84"/>
      <c r="Q494" s="84"/>
      <c r="R494" s="133"/>
      <c r="S494" s="133"/>
      <c r="T494" s="133"/>
      <c r="U494" s="133"/>
      <c r="V494" s="133"/>
      <c r="W494" s="133"/>
      <c r="X494" s="133"/>
      <c r="Y494" s="133"/>
      <c r="Z494" s="133"/>
      <c r="AA494" s="133"/>
    </row>
    <row r="495" spans="1:27" s="73" customFormat="1" ht="18" hidden="1" customHeight="1" x14ac:dyDescent="0.25">
      <c r="A495" s="173">
        <f>'CLINs &amp; Ceiling Rates'!B68</f>
        <v>0</v>
      </c>
      <c r="B495" s="173">
        <f>'CLINs &amp; Ceiling Rates'!C68</f>
        <v>0</v>
      </c>
      <c r="C495" s="177" t="str">
        <f>'CLINs &amp; Ceiling Rates'!I68</f>
        <v/>
      </c>
      <c r="D495" s="211">
        <f>IF('CLINs &amp; Ceiling Rates'!D451="",SUM('Labor Loading Matrix'!H495:AA495),SUM(E495:G495))</f>
        <v>0</v>
      </c>
      <c r="E495" s="175">
        <f>SUM(IF('CLINs &amp; Ceiling Rates'!$D$237="OPS",'Labor Loading Matrix'!H495,0),IF('CLINs &amp; Ceiling Rates'!$D$238="OPS",'Labor Loading Matrix'!I495,0),IF('CLINs &amp; Ceiling Rates'!$D$239="OPS",'Labor Loading Matrix'!J495,0),IF('CLINs &amp; Ceiling Rates'!$D$240="OPS",'Labor Loading Matrix'!K495,0),IF('CLINs &amp; Ceiling Rates'!$D$241="OPS",'Labor Loading Matrix'!L495,0),IF('CLINs &amp; Ceiling Rates'!$D$242="OPS",'Labor Loading Matrix'!M495,0),IF('CLINs &amp; Ceiling Rates'!$D$243="OPS",'Labor Loading Matrix'!N495,0),IF('CLINs &amp; Ceiling Rates'!$D$244="OPS",'Labor Loading Matrix'!O495,0),IF('CLINs &amp; Ceiling Rates'!$D$245="OPS",'Labor Loading Matrix'!P495,0),IF('CLINs &amp; Ceiling Rates'!$D$246="OPS",'Labor Loading Matrix'!Q495,0),IF('CLINs &amp; Ceiling Rates'!$D$247="OPS",'Labor Loading Matrix'!R495,0),IF('CLINs &amp; Ceiling Rates'!$D$248="OPS",'Labor Loading Matrix'!S495,0),IF('CLINs &amp; Ceiling Rates'!$D$249="OPS",'Labor Loading Matrix'!T495,0),IF('CLINs &amp; Ceiling Rates'!$D$250="OPS",'Labor Loading Matrix'!U495,0),IF('CLINs &amp; Ceiling Rates'!$D$251="OPS",'Labor Loading Matrix'!V495,0),IF('CLINs &amp; Ceiling Rates'!$D$252="OPS",'Labor Loading Matrix'!W495,0),IF('CLINs &amp; Ceiling Rates'!$D$253="OPS",'Labor Loading Matrix'!X495,0),IF('CLINs &amp; Ceiling Rates'!$D$254="OPS",'Labor Loading Matrix'!Y495,0),IF('CLINs &amp; Ceiling Rates'!$D$255="OPS",'Labor Loading Matrix'!Z495,0),IF('CLINs &amp; Ceiling Rates'!$D$256="OPS",'Labor Loading Matrix'!AA495,0))</f>
        <v>0</v>
      </c>
      <c r="F495" s="175">
        <f>SUM(IF('CLINs &amp; Ceiling Rates'!$D$237="F&amp;E",'Labor Loading Matrix'!H495,0),IF('CLINs &amp; Ceiling Rates'!$D$238="F&amp;E",'Labor Loading Matrix'!I495,0),IF('CLINs &amp; Ceiling Rates'!$D$239="F&amp;E",'Labor Loading Matrix'!J495,0),IF('CLINs &amp; Ceiling Rates'!$D$240="F&amp;E",'Labor Loading Matrix'!K495,0),IF('CLINs &amp; Ceiling Rates'!$D$241="F&amp;E",'Labor Loading Matrix'!L495,0),IF('CLINs &amp; Ceiling Rates'!$D$242="F&amp;E",'Labor Loading Matrix'!M495,0),IF('CLINs &amp; Ceiling Rates'!$D$243="F&amp;E",'Labor Loading Matrix'!N495,0),IF('CLINs &amp; Ceiling Rates'!$D$244="F&amp;E",'Labor Loading Matrix'!O495,0),IF('CLINs &amp; Ceiling Rates'!$D$245="F&amp;E",'Labor Loading Matrix'!P495,0),IF('CLINs &amp; Ceiling Rates'!$D$246="F&amp;E",'Labor Loading Matrix'!Q495,0),IF('CLINs &amp; Ceiling Rates'!$D$247="F&amp;E",'Labor Loading Matrix'!R495,0),IF('CLINs &amp; Ceiling Rates'!$D$248="F&amp;E",'Labor Loading Matrix'!S495,0),IF('CLINs &amp; Ceiling Rates'!$D$249="F&amp;E",'Labor Loading Matrix'!T495,0),IF('CLINs &amp; Ceiling Rates'!$D$250="F&amp;E",'Labor Loading Matrix'!U495,0),IF('CLINs &amp; Ceiling Rates'!$D$251="F&amp;E",'Labor Loading Matrix'!V495,0),IF('CLINs &amp; Ceiling Rates'!$D$252="F&amp;E",'Labor Loading Matrix'!W495,0),IF('CLINs &amp; Ceiling Rates'!$D$253="F&amp;E",'Labor Loading Matrix'!X495,0),IF('CLINs &amp; Ceiling Rates'!$D$254="F&amp;E",'Labor Loading Matrix'!Y495,0),IF('CLINs &amp; Ceiling Rates'!$D$255="F&amp;E",'Labor Loading Matrix'!Z495,0),IF('CLINs &amp; Ceiling Rates'!$D$256="F&amp;E",'Labor Loading Matrix'!AA495,0))</f>
        <v>0</v>
      </c>
      <c r="G495" s="175">
        <f>SUM(IF('CLINs &amp; Ceiling Rates'!$D$237="R&amp;D",'Labor Loading Matrix'!H495,0),IF('CLINs &amp; Ceiling Rates'!$D$238="R&amp;D",'Labor Loading Matrix'!I495,0),IF('CLINs &amp; Ceiling Rates'!$D$239="R&amp;D",'Labor Loading Matrix'!J495,0),IF('CLINs &amp; Ceiling Rates'!$D$240="R&amp;D",'Labor Loading Matrix'!K495,0),IF('CLINs &amp; Ceiling Rates'!$D$241="R&amp;D",'Labor Loading Matrix'!L495,0),IF('CLINs &amp; Ceiling Rates'!$D$242="R&amp;D",'Labor Loading Matrix'!M495,0),IF('CLINs &amp; Ceiling Rates'!$D$243="R&amp;D",'Labor Loading Matrix'!N495,0),IF('CLINs &amp; Ceiling Rates'!$D$244="R&amp;D",'Labor Loading Matrix'!O495,0),IF('CLINs &amp; Ceiling Rates'!$D$245="R&amp;D",'Labor Loading Matrix'!P495,0),IF('CLINs &amp; Ceiling Rates'!$D$246="R&amp;D",'Labor Loading Matrix'!Q495,0),IF('CLINs &amp; Ceiling Rates'!$D$247="R&amp;D",'Labor Loading Matrix'!R495,0),IF('CLINs &amp; Ceiling Rates'!$D$248="R&amp;D",'Labor Loading Matrix'!S495,0),IF('CLINs &amp; Ceiling Rates'!$D$249="R&amp;D",'Labor Loading Matrix'!T495,0),IF('CLINs &amp; Ceiling Rates'!$D$250="R&amp;D",'Labor Loading Matrix'!U495,0),IF('CLINs &amp; Ceiling Rates'!$D$251="R&amp;D",'Labor Loading Matrix'!V495,0),IF('CLINs &amp; Ceiling Rates'!$D$252="R&amp;D",'Labor Loading Matrix'!W495,0),IF('CLINs &amp; Ceiling Rates'!$D$253="R&amp;D",'Labor Loading Matrix'!X495,0),IF('CLINs &amp; Ceiling Rates'!$D$254="R&amp;D",'Labor Loading Matrix'!Y495,0),IF('CLINs &amp; Ceiling Rates'!$D$255="R&amp;D",'Labor Loading Matrix'!Z495,0),IF('CLINs &amp; Ceiling Rates'!$D$256="R&amp;D",'Labor Loading Matrix'!AA495,0))</f>
        <v>0</v>
      </c>
      <c r="H495" s="136"/>
      <c r="I495" s="136"/>
      <c r="J495" s="136"/>
      <c r="K495" s="136"/>
      <c r="L495" s="136"/>
      <c r="M495" s="136"/>
      <c r="N495" s="84"/>
      <c r="O495" s="84"/>
      <c r="P495" s="84"/>
      <c r="Q495" s="84"/>
      <c r="R495" s="133"/>
      <c r="S495" s="133"/>
      <c r="T495" s="133"/>
      <c r="U495" s="133"/>
      <c r="V495" s="133"/>
      <c r="W495" s="133"/>
      <c r="X495" s="133"/>
      <c r="Y495" s="133"/>
      <c r="Z495" s="133"/>
      <c r="AA495" s="133"/>
    </row>
    <row r="496" spans="1:27" s="73" customFormat="1" ht="18" hidden="1" customHeight="1" x14ac:dyDescent="0.25">
      <c r="A496" s="173">
        <f>'CLINs &amp; Ceiling Rates'!B69</f>
        <v>0</v>
      </c>
      <c r="B496" s="173">
        <f>'CLINs &amp; Ceiling Rates'!C69</f>
        <v>0</v>
      </c>
      <c r="C496" s="177" t="str">
        <f>'CLINs &amp; Ceiling Rates'!I69</f>
        <v/>
      </c>
      <c r="D496" s="211">
        <f>IF('CLINs &amp; Ceiling Rates'!D452="",SUM('Labor Loading Matrix'!H496:AA496),SUM(E496:G496))</f>
        <v>0</v>
      </c>
      <c r="E496" s="175">
        <f>SUM(IF('CLINs &amp; Ceiling Rates'!$D$237="OPS",'Labor Loading Matrix'!H496,0),IF('CLINs &amp; Ceiling Rates'!$D$238="OPS",'Labor Loading Matrix'!I496,0),IF('CLINs &amp; Ceiling Rates'!$D$239="OPS",'Labor Loading Matrix'!J496,0),IF('CLINs &amp; Ceiling Rates'!$D$240="OPS",'Labor Loading Matrix'!K496,0),IF('CLINs &amp; Ceiling Rates'!$D$241="OPS",'Labor Loading Matrix'!L496,0),IF('CLINs &amp; Ceiling Rates'!$D$242="OPS",'Labor Loading Matrix'!M496,0),IF('CLINs &amp; Ceiling Rates'!$D$243="OPS",'Labor Loading Matrix'!N496,0),IF('CLINs &amp; Ceiling Rates'!$D$244="OPS",'Labor Loading Matrix'!O496,0),IF('CLINs &amp; Ceiling Rates'!$D$245="OPS",'Labor Loading Matrix'!P496,0),IF('CLINs &amp; Ceiling Rates'!$D$246="OPS",'Labor Loading Matrix'!Q496,0),IF('CLINs &amp; Ceiling Rates'!$D$247="OPS",'Labor Loading Matrix'!R496,0),IF('CLINs &amp; Ceiling Rates'!$D$248="OPS",'Labor Loading Matrix'!S496,0),IF('CLINs &amp; Ceiling Rates'!$D$249="OPS",'Labor Loading Matrix'!T496,0),IF('CLINs &amp; Ceiling Rates'!$D$250="OPS",'Labor Loading Matrix'!U496,0),IF('CLINs &amp; Ceiling Rates'!$D$251="OPS",'Labor Loading Matrix'!V496,0),IF('CLINs &amp; Ceiling Rates'!$D$252="OPS",'Labor Loading Matrix'!W496,0),IF('CLINs &amp; Ceiling Rates'!$D$253="OPS",'Labor Loading Matrix'!X496,0),IF('CLINs &amp; Ceiling Rates'!$D$254="OPS",'Labor Loading Matrix'!Y496,0),IF('CLINs &amp; Ceiling Rates'!$D$255="OPS",'Labor Loading Matrix'!Z496,0),IF('CLINs &amp; Ceiling Rates'!$D$256="OPS",'Labor Loading Matrix'!AA496,0))</f>
        <v>0</v>
      </c>
      <c r="F496" s="175">
        <f>SUM(IF('CLINs &amp; Ceiling Rates'!$D$237="F&amp;E",'Labor Loading Matrix'!H496,0),IF('CLINs &amp; Ceiling Rates'!$D$238="F&amp;E",'Labor Loading Matrix'!I496,0),IF('CLINs &amp; Ceiling Rates'!$D$239="F&amp;E",'Labor Loading Matrix'!J496,0),IF('CLINs &amp; Ceiling Rates'!$D$240="F&amp;E",'Labor Loading Matrix'!K496,0),IF('CLINs &amp; Ceiling Rates'!$D$241="F&amp;E",'Labor Loading Matrix'!L496,0),IF('CLINs &amp; Ceiling Rates'!$D$242="F&amp;E",'Labor Loading Matrix'!M496,0),IF('CLINs &amp; Ceiling Rates'!$D$243="F&amp;E",'Labor Loading Matrix'!N496,0),IF('CLINs &amp; Ceiling Rates'!$D$244="F&amp;E",'Labor Loading Matrix'!O496,0),IF('CLINs &amp; Ceiling Rates'!$D$245="F&amp;E",'Labor Loading Matrix'!P496,0),IF('CLINs &amp; Ceiling Rates'!$D$246="F&amp;E",'Labor Loading Matrix'!Q496,0),IF('CLINs &amp; Ceiling Rates'!$D$247="F&amp;E",'Labor Loading Matrix'!R496,0),IF('CLINs &amp; Ceiling Rates'!$D$248="F&amp;E",'Labor Loading Matrix'!S496,0),IF('CLINs &amp; Ceiling Rates'!$D$249="F&amp;E",'Labor Loading Matrix'!T496,0),IF('CLINs &amp; Ceiling Rates'!$D$250="F&amp;E",'Labor Loading Matrix'!U496,0),IF('CLINs &amp; Ceiling Rates'!$D$251="F&amp;E",'Labor Loading Matrix'!V496,0),IF('CLINs &amp; Ceiling Rates'!$D$252="F&amp;E",'Labor Loading Matrix'!W496,0),IF('CLINs &amp; Ceiling Rates'!$D$253="F&amp;E",'Labor Loading Matrix'!X496,0),IF('CLINs &amp; Ceiling Rates'!$D$254="F&amp;E",'Labor Loading Matrix'!Y496,0),IF('CLINs &amp; Ceiling Rates'!$D$255="F&amp;E",'Labor Loading Matrix'!Z496,0),IF('CLINs &amp; Ceiling Rates'!$D$256="F&amp;E",'Labor Loading Matrix'!AA496,0))</f>
        <v>0</v>
      </c>
      <c r="G496" s="175">
        <f>SUM(IF('CLINs &amp; Ceiling Rates'!$D$237="R&amp;D",'Labor Loading Matrix'!H496,0),IF('CLINs &amp; Ceiling Rates'!$D$238="R&amp;D",'Labor Loading Matrix'!I496,0),IF('CLINs &amp; Ceiling Rates'!$D$239="R&amp;D",'Labor Loading Matrix'!J496,0),IF('CLINs &amp; Ceiling Rates'!$D$240="R&amp;D",'Labor Loading Matrix'!K496,0),IF('CLINs &amp; Ceiling Rates'!$D$241="R&amp;D",'Labor Loading Matrix'!L496,0),IF('CLINs &amp; Ceiling Rates'!$D$242="R&amp;D",'Labor Loading Matrix'!M496,0),IF('CLINs &amp; Ceiling Rates'!$D$243="R&amp;D",'Labor Loading Matrix'!N496,0),IF('CLINs &amp; Ceiling Rates'!$D$244="R&amp;D",'Labor Loading Matrix'!O496,0),IF('CLINs &amp; Ceiling Rates'!$D$245="R&amp;D",'Labor Loading Matrix'!P496,0),IF('CLINs &amp; Ceiling Rates'!$D$246="R&amp;D",'Labor Loading Matrix'!Q496,0),IF('CLINs &amp; Ceiling Rates'!$D$247="R&amp;D",'Labor Loading Matrix'!R496,0),IF('CLINs &amp; Ceiling Rates'!$D$248="R&amp;D",'Labor Loading Matrix'!S496,0),IF('CLINs &amp; Ceiling Rates'!$D$249="R&amp;D",'Labor Loading Matrix'!T496,0),IF('CLINs &amp; Ceiling Rates'!$D$250="R&amp;D",'Labor Loading Matrix'!U496,0),IF('CLINs &amp; Ceiling Rates'!$D$251="R&amp;D",'Labor Loading Matrix'!V496,0),IF('CLINs &amp; Ceiling Rates'!$D$252="R&amp;D",'Labor Loading Matrix'!W496,0),IF('CLINs &amp; Ceiling Rates'!$D$253="R&amp;D",'Labor Loading Matrix'!X496,0),IF('CLINs &amp; Ceiling Rates'!$D$254="R&amp;D",'Labor Loading Matrix'!Y496,0),IF('CLINs &amp; Ceiling Rates'!$D$255="R&amp;D",'Labor Loading Matrix'!Z496,0),IF('CLINs &amp; Ceiling Rates'!$D$256="R&amp;D",'Labor Loading Matrix'!AA496,0))</f>
        <v>0</v>
      </c>
      <c r="H496" s="136"/>
      <c r="I496" s="136"/>
      <c r="J496" s="136"/>
      <c r="K496" s="136"/>
      <c r="L496" s="136"/>
      <c r="M496" s="136"/>
      <c r="N496" s="84"/>
      <c r="O496" s="84"/>
      <c r="P496" s="84"/>
      <c r="Q496" s="84"/>
      <c r="R496" s="133"/>
      <c r="S496" s="133"/>
      <c r="T496" s="133"/>
      <c r="U496" s="133"/>
      <c r="V496" s="133"/>
      <c r="W496" s="133"/>
      <c r="X496" s="133"/>
      <c r="Y496" s="133"/>
      <c r="Z496" s="133"/>
      <c r="AA496" s="133"/>
    </row>
    <row r="497" spans="1:27" s="73" customFormat="1" ht="18" hidden="1" customHeight="1" x14ac:dyDescent="0.25">
      <c r="A497" s="173">
        <f>'CLINs &amp; Ceiling Rates'!B70</f>
        <v>0</v>
      </c>
      <c r="B497" s="173">
        <f>'CLINs &amp; Ceiling Rates'!C70</f>
        <v>0</v>
      </c>
      <c r="C497" s="177" t="str">
        <f>'CLINs &amp; Ceiling Rates'!I70</f>
        <v/>
      </c>
      <c r="D497" s="211">
        <f>IF('CLINs &amp; Ceiling Rates'!D453="",SUM('Labor Loading Matrix'!H497:AA497),SUM(E497:G497))</f>
        <v>0</v>
      </c>
      <c r="E497" s="175">
        <f>SUM(IF('CLINs &amp; Ceiling Rates'!$D$237="OPS",'Labor Loading Matrix'!H497,0),IF('CLINs &amp; Ceiling Rates'!$D$238="OPS",'Labor Loading Matrix'!I497,0),IF('CLINs &amp; Ceiling Rates'!$D$239="OPS",'Labor Loading Matrix'!J497,0),IF('CLINs &amp; Ceiling Rates'!$D$240="OPS",'Labor Loading Matrix'!K497,0),IF('CLINs &amp; Ceiling Rates'!$D$241="OPS",'Labor Loading Matrix'!L497,0),IF('CLINs &amp; Ceiling Rates'!$D$242="OPS",'Labor Loading Matrix'!M497,0),IF('CLINs &amp; Ceiling Rates'!$D$243="OPS",'Labor Loading Matrix'!N497,0),IF('CLINs &amp; Ceiling Rates'!$D$244="OPS",'Labor Loading Matrix'!O497,0),IF('CLINs &amp; Ceiling Rates'!$D$245="OPS",'Labor Loading Matrix'!P497,0),IF('CLINs &amp; Ceiling Rates'!$D$246="OPS",'Labor Loading Matrix'!Q497,0),IF('CLINs &amp; Ceiling Rates'!$D$247="OPS",'Labor Loading Matrix'!R497,0),IF('CLINs &amp; Ceiling Rates'!$D$248="OPS",'Labor Loading Matrix'!S497,0),IF('CLINs &amp; Ceiling Rates'!$D$249="OPS",'Labor Loading Matrix'!T497,0),IF('CLINs &amp; Ceiling Rates'!$D$250="OPS",'Labor Loading Matrix'!U497,0),IF('CLINs &amp; Ceiling Rates'!$D$251="OPS",'Labor Loading Matrix'!V497,0),IF('CLINs &amp; Ceiling Rates'!$D$252="OPS",'Labor Loading Matrix'!W497,0),IF('CLINs &amp; Ceiling Rates'!$D$253="OPS",'Labor Loading Matrix'!X497,0),IF('CLINs &amp; Ceiling Rates'!$D$254="OPS",'Labor Loading Matrix'!Y497,0),IF('CLINs &amp; Ceiling Rates'!$D$255="OPS",'Labor Loading Matrix'!Z497,0),IF('CLINs &amp; Ceiling Rates'!$D$256="OPS",'Labor Loading Matrix'!AA497,0))</f>
        <v>0</v>
      </c>
      <c r="F497" s="175">
        <f>SUM(IF('CLINs &amp; Ceiling Rates'!$D$237="F&amp;E",'Labor Loading Matrix'!H497,0),IF('CLINs &amp; Ceiling Rates'!$D$238="F&amp;E",'Labor Loading Matrix'!I497,0),IF('CLINs &amp; Ceiling Rates'!$D$239="F&amp;E",'Labor Loading Matrix'!J497,0),IF('CLINs &amp; Ceiling Rates'!$D$240="F&amp;E",'Labor Loading Matrix'!K497,0),IF('CLINs &amp; Ceiling Rates'!$D$241="F&amp;E",'Labor Loading Matrix'!L497,0),IF('CLINs &amp; Ceiling Rates'!$D$242="F&amp;E",'Labor Loading Matrix'!M497,0),IF('CLINs &amp; Ceiling Rates'!$D$243="F&amp;E",'Labor Loading Matrix'!N497,0),IF('CLINs &amp; Ceiling Rates'!$D$244="F&amp;E",'Labor Loading Matrix'!O497,0),IF('CLINs &amp; Ceiling Rates'!$D$245="F&amp;E",'Labor Loading Matrix'!P497,0),IF('CLINs &amp; Ceiling Rates'!$D$246="F&amp;E",'Labor Loading Matrix'!Q497,0),IF('CLINs &amp; Ceiling Rates'!$D$247="F&amp;E",'Labor Loading Matrix'!R497,0),IF('CLINs &amp; Ceiling Rates'!$D$248="F&amp;E",'Labor Loading Matrix'!S497,0),IF('CLINs &amp; Ceiling Rates'!$D$249="F&amp;E",'Labor Loading Matrix'!T497,0),IF('CLINs &amp; Ceiling Rates'!$D$250="F&amp;E",'Labor Loading Matrix'!U497,0),IF('CLINs &amp; Ceiling Rates'!$D$251="F&amp;E",'Labor Loading Matrix'!V497,0),IF('CLINs &amp; Ceiling Rates'!$D$252="F&amp;E",'Labor Loading Matrix'!W497,0),IF('CLINs &amp; Ceiling Rates'!$D$253="F&amp;E",'Labor Loading Matrix'!X497,0),IF('CLINs &amp; Ceiling Rates'!$D$254="F&amp;E",'Labor Loading Matrix'!Y497,0),IF('CLINs &amp; Ceiling Rates'!$D$255="F&amp;E",'Labor Loading Matrix'!Z497,0),IF('CLINs &amp; Ceiling Rates'!$D$256="F&amp;E",'Labor Loading Matrix'!AA497,0))</f>
        <v>0</v>
      </c>
      <c r="G497" s="175">
        <f>SUM(IF('CLINs &amp; Ceiling Rates'!$D$237="R&amp;D",'Labor Loading Matrix'!H497,0),IF('CLINs &amp; Ceiling Rates'!$D$238="R&amp;D",'Labor Loading Matrix'!I497,0),IF('CLINs &amp; Ceiling Rates'!$D$239="R&amp;D",'Labor Loading Matrix'!J497,0),IF('CLINs &amp; Ceiling Rates'!$D$240="R&amp;D",'Labor Loading Matrix'!K497,0),IF('CLINs &amp; Ceiling Rates'!$D$241="R&amp;D",'Labor Loading Matrix'!L497,0),IF('CLINs &amp; Ceiling Rates'!$D$242="R&amp;D",'Labor Loading Matrix'!M497,0),IF('CLINs &amp; Ceiling Rates'!$D$243="R&amp;D",'Labor Loading Matrix'!N497,0),IF('CLINs &amp; Ceiling Rates'!$D$244="R&amp;D",'Labor Loading Matrix'!O497,0),IF('CLINs &amp; Ceiling Rates'!$D$245="R&amp;D",'Labor Loading Matrix'!P497,0),IF('CLINs &amp; Ceiling Rates'!$D$246="R&amp;D",'Labor Loading Matrix'!Q497,0),IF('CLINs &amp; Ceiling Rates'!$D$247="R&amp;D",'Labor Loading Matrix'!R497,0),IF('CLINs &amp; Ceiling Rates'!$D$248="R&amp;D",'Labor Loading Matrix'!S497,0),IF('CLINs &amp; Ceiling Rates'!$D$249="R&amp;D",'Labor Loading Matrix'!T497,0),IF('CLINs &amp; Ceiling Rates'!$D$250="R&amp;D",'Labor Loading Matrix'!U497,0),IF('CLINs &amp; Ceiling Rates'!$D$251="R&amp;D",'Labor Loading Matrix'!V497,0),IF('CLINs &amp; Ceiling Rates'!$D$252="R&amp;D",'Labor Loading Matrix'!W497,0),IF('CLINs &amp; Ceiling Rates'!$D$253="R&amp;D",'Labor Loading Matrix'!X497,0),IF('CLINs &amp; Ceiling Rates'!$D$254="R&amp;D",'Labor Loading Matrix'!Y497,0),IF('CLINs &amp; Ceiling Rates'!$D$255="R&amp;D",'Labor Loading Matrix'!Z497,0),IF('CLINs &amp; Ceiling Rates'!$D$256="R&amp;D",'Labor Loading Matrix'!AA497,0))</f>
        <v>0</v>
      </c>
      <c r="H497" s="136"/>
      <c r="I497" s="136"/>
      <c r="J497" s="136"/>
      <c r="K497" s="136"/>
      <c r="L497" s="136"/>
      <c r="M497" s="136"/>
      <c r="N497" s="84"/>
      <c r="O497" s="84"/>
      <c r="P497" s="84"/>
      <c r="Q497" s="84"/>
      <c r="R497" s="133"/>
      <c r="S497" s="133"/>
      <c r="T497" s="133"/>
      <c r="U497" s="133"/>
      <c r="V497" s="133"/>
      <c r="W497" s="133"/>
      <c r="X497" s="133"/>
      <c r="Y497" s="133"/>
      <c r="Z497" s="133"/>
      <c r="AA497" s="133"/>
    </row>
    <row r="498" spans="1:27" s="73" customFormat="1" ht="18" hidden="1" customHeight="1" x14ac:dyDescent="0.25">
      <c r="A498" s="173">
        <f>'CLINs &amp; Ceiling Rates'!B71</f>
        <v>0</v>
      </c>
      <c r="B498" s="173">
        <f>'CLINs &amp; Ceiling Rates'!C71</f>
        <v>0</v>
      </c>
      <c r="C498" s="177" t="str">
        <f>'CLINs &amp; Ceiling Rates'!I71</f>
        <v/>
      </c>
      <c r="D498" s="211">
        <f>IF('CLINs &amp; Ceiling Rates'!D454="",SUM('Labor Loading Matrix'!H498:AA498),SUM(E498:G498))</f>
        <v>0</v>
      </c>
      <c r="E498" s="175">
        <f>SUM(IF('CLINs &amp; Ceiling Rates'!$D$237="OPS",'Labor Loading Matrix'!H498,0),IF('CLINs &amp; Ceiling Rates'!$D$238="OPS",'Labor Loading Matrix'!I498,0),IF('CLINs &amp; Ceiling Rates'!$D$239="OPS",'Labor Loading Matrix'!J498,0),IF('CLINs &amp; Ceiling Rates'!$D$240="OPS",'Labor Loading Matrix'!K498,0),IF('CLINs &amp; Ceiling Rates'!$D$241="OPS",'Labor Loading Matrix'!L498,0),IF('CLINs &amp; Ceiling Rates'!$D$242="OPS",'Labor Loading Matrix'!M498,0),IF('CLINs &amp; Ceiling Rates'!$D$243="OPS",'Labor Loading Matrix'!N498,0),IF('CLINs &amp; Ceiling Rates'!$D$244="OPS",'Labor Loading Matrix'!O498,0),IF('CLINs &amp; Ceiling Rates'!$D$245="OPS",'Labor Loading Matrix'!P498,0),IF('CLINs &amp; Ceiling Rates'!$D$246="OPS",'Labor Loading Matrix'!Q498,0),IF('CLINs &amp; Ceiling Rates'!$D$247="OPS",'Labor Loading Matrix'!R498,0),IF('CLINs &amp; Ceiling Rates'!$D$248="OPS",'Labor Loading Matrix'!S498,0),IF('CLINs &amp; Ceiling Rates'!$D$249="OPS",'Labor Loading Matrix'!T498,0),IF('CLINs &amp; Ceiling Rates'!$D$250="OPS",'Labor Loading Matrix'!U498,0),IF('CLINs &amp; Ceiling Rates'!$D$251="OPS",'Labor Loading Matrix'!V498,0),IF('CLINs &amp; Ceiling Rates'!$D$252="OPS",'Labor Loading Matrix'!W498,0),IF('CLINs &amp; Ceiling Rates'!$D$253="OPS",'Labor Loading Matrix'!X498,0),IF('CLINs &amp; Ceiling Rates'!$D$254="OPS",'Labor Loading Matrix'!Y498,0),IF('CLINs &amp; Ceiling Rates'!$D$255="OPS",'Labor Loading Matrix'!Z498,0),IF('CLINs &amp; Ceiling Rates'!$D$256="OPS",'Labor Loading Matrix'!AA498,0))</f>
        <v>0</v>
      </c>
      <c r="F498" s="175">
        <f>SUM(IF('CLINs &amp; Ceiling Rates'!$D$237="F&amp;E",'Labor Loading Matrix'!H498,0),IF('CLINs &amp; Ceiling Rates'!$D$238="F&amp;E",'Labor Loading Matrix'!I498,0),IF('CLINs &amp; Ceiling Rates'!$D$239="F&amp;E",'Labor Loading Matrix'!J498,0),IF('CLINs &amp; Ceiling Rates'!$D$240="F&amp;E",'Labor Loading Matrix'!K498,0),IF('CLINs &amp; Ceiling Rates'!$D$241="F&amp;E",'Labor Loading Matrix'!L498,0),IF('CLINs &amp; Ceiling Rates'!$D$242="F&amp;E",'Labor Loading Matrix'!M498,0),IF('CLINs &amp; Ceiling Rates'!$D$243="F&amp;E",'Labor Loading Matrix'!N498,0),IF('CLINs &amp; Ceiling Rates'!$D$244="F&amp;E",'Labor Loading Matrix'!O498,0),IF('CLINs &amp; Ceiling Rates'!$D$245="F&amp;E",'Labor Loading Matrix'!P498,0),IF('CLINs &amp; Ceiling Rates'!$D$246="F&amp;E",'Labor Loading Matrix'!Q498,0),IF('CLINs &amp; Ceiling Rates'!$D$247="F&amp;E",'Labor Loading Matrix'!R498,0),IF('CLINs &amp; Ceiling Rates'!$D$248="F&amp;E",'Labor Loading Matrix'!S498,0),IF('CLINs &amp; Ceiling Rates'!$D$249="F&amp;E",'Labor Loading Matrix'!T498,0),IF('CLINs &amp; Ceiling Rates'!$D$250="F&amp;E",'Labor Loading Matrix'!U498,0),IF('CLINs &amp; Ceiling Rates'!$D$251="F&amp;E",'Labor Loading Matrix'!V498,0),IF('CLINs &amp; Ceiling Rates'!$D$252="F&amp;E",'Labor Loading Matrix'!W498,0),IF('CLINs &amp; Ceiling Rates'!$D$253="F&amp;E",'Labor Loading Matrix'!X498,0),IF('CLINs &amp; Ceiling Rates'!$D$254="F&amp;E",'Labor Loading Matrix'!Y498,0),IF('CLINs &amp; Ceiling Rates'!$D$255="F&amp;E",'Labor Loading Matrix'!Z498,0),IF('CLINs &amp; Ceiling Rates'!$D$256="F&amp;E",'Labor Loading Matrix'!AA498,0))</f>
        <v>0</v>
      </c>
      <c r="G498" s="175">
        <f>SUM(IF('CLINs &amp; Ceiling Rates'!$D$237="R&amp;D",'Labor Loading Matrix'!H498,0),IF('CLINs &amp; Ceiling Rates'!$D$238="R&amp;D",'Labor Loading Matrix'!I498,0),IF('CLINs &amp; Ceiling Rates'!$D$239="R&amp;D",'Labor Loading Matrix'!J498,0),IF('CLINs &amp; Ceiling Rates'!$D$240="R&amp;D",'Labor Loading Matrix'!K498,0),IF('CLINs &amp; Ceiling Rates'!$D$241="R&amp;D",'Labor Loading Matrix'!L498,0),IF('CLINs &amp; Ceiling Rates'!$D$242="R&amp;D",'Labor Loading Matrix'!M498,0),IF('CLINs &amp; Ceiling Rates'!$D$243="R&amp;D",'Labor Loading Matrix'!N498,0),IF('CLINs &amp; Ceiling Rates'!$D$244="R&amp;D",'Labor Loading Matrix'!O498,0),IF('CLINs &amp; Ceiling Rates'!$D$245="R&amp;D",'Labor Loading Matrix'!P498,0),IF('CLINs &amp; Ceiling Rates'!$D$246="R&amp;D",'Labor Loading Matrix'!Q498,0),IF('CLINs &amp; Ceiling Rates'!$D$247="R&amp;D",'Labor Loading Matrix'!R498,0),IF('CLINs &amp; Ceiling Rates'!$D$248="R&amp;D",'Labor Loading Matrix'!S498,0),IF('CLINs &amp; Ceiling Rates'!$D$249="R&amp;D",'Labor Loading Matrix'!T498,0),IF('CLINs &amp; Ceiling Rates'!$D$250="R&amp;D",'Labor Loading Matrix'!U498,0),IF('CLINs &amp; Ceiling Rates'!$D$251="R&amp;D",'Labor Loading Matrix'!V498,0),IF('CLINs &amp; Ceiling Rates'!$D$252="R&amp;D",'Labor Loading Matrix'!W498,0),IF('CLINs &amp; Ceiling Rates'!$D$253="R&amp;D",'Labor Loading Matrix'!X498,0),IF('CLINs &amp; Ceiling Rates'!$D$254="R&amp;D",'Labor Loading Matrix'!Y498,0),IF('CLINs &amp; Ceiling Rates'!$D$255="R&amp;D",'Labor Loading Matrix'!Z498,0),IF('CLINs &amp; Ceiling Rates'!$D$256="R&amp;D",'Labor Loading Matrix'!AA498,0))</f>
        <v>0</v>
      </c>
      <c r="H498" s="136"/>
      <c r="I498" s="136"/>
      <c r="J498" s="136"/>
      <c r="K498" s="136"/>
      <c r="L498" s="136"/>
      <c r="M498" s="136"/>
      <c r="N498" s="84"/>
      <c r="O498" s="84"/>
      <c r="P498" s="84"/>
      <c r="Q498" s="84"/>
      <c r="R498" s="133"/>
      <c r="S498" s="133"/>
      <c r="T498" s="133"/>
      <c r="U498" s="133"/>
      <c r="V498" s="133"/>
      <c r="W498" s="133"/>
      <c r="X498" s="133"/>
      <c r="Y498" s="133"/>
      <c r="Z498" s="133"/>
      <c r="AA498" s="133"/>
    </row>
    <row r="499" spans="1:27" s="73" customFormat="1" ht="18" hidden="1" customHeight="1" x14ac:dyDescent="0.25">
      <c r="A499" s="173">
        <f>'CLINs &amp; Ceiling Rates'!B72</f>
        <v>0</v>
      </c>
      <c r="B499" s="173">
        <f>'CLINs &amp; Ceiling Rates'!C72</f>
        <v>0</v>
      </c>
      <c r="C499" s="177" t="str">
        <f>'CLINs &amp; Ceiling Rates'!I72</f>
        <v/>
      </c>
      <c r="D499" s="211">
        <f>IF('CLINs &amp; Ceiling Rates'!D455="",SUM('Labor Loading Matrix'!H499:AA499),SUM(E499:G499))</f>
        <v>0</v>
      </c>
      <c r="E499" s="175">
        <f>SUM(IF('CLINs &amp; Ceiling Rates'!$D$237="OPS",'Labor Loading Matrix'!H499,0),IF('CLINs &amp; Ceiling Rates'!$D$238="OPS",'Labor Loading Matrix'!I499,0),IF('CLINs &amp; Ceiling Rates'!$D$239="OPS",'Labor Loading Matrix'!J499,0),IF('CLINs &amp; Ceiling Rates'!$D$240="OPS",'Labor Loading Matrix'!K499,0),IF('CLINs &amp; Ceiling Rates'!$D$241="OPS",'Labor Loading Matrix'!L499,0),IF('CLINs &amp; Ceiling Rates'!$D$242="OPS",'Labor Loading Matrix'!M499,0),IF('CLINs &amp; Ceiling Rates'!$D$243="OPS",'Labor Loading Matrix'!N499,0),IF('CLINs &amp; Ceiling Rates'!$D$244="OPS",'Labor Loading Matrix'!O499,0),IF('CLINs &amp; Ceiling Rates'!$D$245="OPS",'Labor Loading Matrix'!P499,0),IF('CLINs &amp; Ceiling Rates'!$D$246="OPS",'Labor Loading Matrix'!Q499,0),IF('CLINs &amp; Ceiling Rates'!$D$247="OPS",'Labor Loading Matrix'!R499,0),IF('CLINs &amp; Ceiling Rates'!$D$248="OPS",'Labor Loading Matrix'!S499,0),IF('CLINs &amp; Ceiling Rates'!$D$249="OPS",'Labor Loading Matrix'!T499,0),IF('CLINs &amp; Ceiling Rates'!$D$250="OPS",'Labor Loading Matrix'!U499,0),IF('CLINs &amp; Ceiling Rates'!$D$251="OPS",'Labor Loading Matrix'!V499,0),IF('CLINs &amp; Ceiling Rates'!$D$252="OPS",'Labor Loading Matrix'!W499,0),IF('CLINs &amp; Ceiling Rates'!$D$253="OPS",'Labor Loading Matrix'!X499,0),IF('CLINs &amp; Ceiling Rates'!$D$254="OPS",'Labor Loading Matrix'!Y499,0),IF('CLINs &amp; Ceiling Rates'!$D$255="OPS",'Labor Loading Matrix'!Z499,0),IF('CLINs &amp; Ceiling Rates'!$D$256="OPS",'Labor Loading Matrix'!AA499,0))</f>
        <v>0</v>
      </c>
      <c r="F499" s="175">
        <f>SUM(IF('CLINs &amp; Ceiling Rates'!$D$237="F&amp;E",'Labor Loading Matrix'!H499,0),IF('CLINs &amp; Ceiling Rates'!$D$238="F&amp;E",'Labor Loading Matrix'!I499,0),IF('CLINs &amp; Ceiling Rates'!$D$239="F&amp;E",'Labor Loading Matrix'!J499,0),IF('CLINs &amp; Ceiling Rates'!$D$240="F&amp;E",'Labor Loading Matrix'!K499,0),IF('CLINs &amp; Ceiling Rates'!$D$241="F&amp;E",'Labor Loading Matrix'!L499,0),IF('CLINs &amp; Ceiling Rates'!$D$242="F&amp;E",'Labor Loading Matrix'!M499,0),IF('CLINs &amp; Ceiling Rates'!$D$243="F&amp;E",'Labor Loading Matrix'!N499,0),IF('CLINs &amp; Ceiling Rates'!$D$244="F&amp;E",'Labor Loading Matrix'!O499,0),IF('CLINs &amp; Ceiling Rates'!$D$245="F&amp;E",'Labor Loading Matrix'!P499,0),IF('CLINs &amp; Ceiling Rates'!$D$246="F&amp;E",'Labor Loading Matrix'!Q499,0),IF('CLINs &amp; Ceiling Rates'!$D$247="F&amp;E",'Labor Loading Matrix'!R499,0),IF('CLINs &amp; Ceiling Rates'!$D$248="F&amp;E",'Labor Loading Matrix'!S499,0),IF('CLINs &amp; Ceiling Rates'!$D$249="F&amp;E",'Labor Loading Matrix'!T499,0),IF('CLINs &amp; Ceiling Rates'!$D$250="F&amp;E",'Labor Loading Matrix'!U499,0),IF('CLINs &amp; Ceiling Rates'!$D$251="F&amp;E",'Labor Loading Matrix'!V499,0),IF('CLINs &amp; Ceiling Rates'!$D$252="F&amp;E",'Labor Loading Matrix'!W499,0),IF('CLINs &amp; Ceiling Rates'!$D$253="F&amp;E",'Labor Loading Matrix'!X499,0),IF('CLINs &amp; Ceiling Rates'!$D$254="F&amp;E",'Labor Loading Matrix'!Y499,0),IF('CLINs &amp; Ceiling Rates'!$D$255="F&amp;E",'Labor Loading Matrix'!Z499,0),IF('CLINs &amp; Ceiling Rates'!$D$256="F&amp;E",'Labor Loading Matrix'!AA499,0))</f>
        <v>0</v>
      </c>
      <c r="G499" s="175">
        <f>SUM(IF('CLINs &amp; Ceiling Rates'!$D$237="R&amp;D",'Labor Loading Matrix'!H499,0),IF('CLINs &amp; Ceiling Rates'!$D$238="R&amp;D",'Labor Loading Matrix'!I499,0),IF('CLINs &amp; Ceiling Rates'!$D$239="R&amp;D",'Labor Loading Matrix'!J499,0),IF('CLINs &amp; Ceiling Rates'!$D$240="R&amp;D",'Labor Loading Matrix'!K499,0),IF('CLINs &amp; Ceiling Rates'!$D$241="R&amp;D",'Labor Loading Matrix'!L499,0),IF('CLINs &amp; Ceiling Rates'!$D$242="R&amp;D",'Labor Loading Matrix'!M499,0),IF('CLINs &amp; Ceiling Rates'!$D$243="R&amp;D",'Labor Loading Matrix'!N499,0),IF('CLINs &amp; Ceiling Rates'!$D$244="R&amp;D",'Labor Loading Matrix'!O499,0),IF('CLINs &amp; Ceiling Rates'!$D$245="R&amp;D",'Labor Loading Matrix'!P499,0),IF('CLINs &amp; Ceiling Rates'!$D$246="R&amp;D",'Labor Loading Matrix'!Q499,0),IF('CLINs &amp; Ceiling Rates'!$D$247="R&amp;D",'Labor Loading Matrix'!R499,0),IF('CLINs &amp; Ceiling Rates'!$D$248="R&amp;D",'Labor Loading Matrix'!S499,0),IF('CLINs &amp; Ceiling Rates'!$D$249="R&amp;D",'Labor Loading Matrix'!T499,0),IF('CLINs &amp; Ceiling Rates'!$D$250="R&amp;D",'Labor Loading Matrix'!U499,0),IF('CLINs &amp; Ceiling Rates'!$D$251="R&amp;D",'Labor Loading Matrix'!V499,0),IF('CLINs &amp; Ceiling Rates'!$D$252="R&amp;D",'Labor Loading Matrix'!W499,0),IF('CLINs &amp; Ceiling Rates'!$D$253="R&amp;D",'Labor Loading Matrix'!X499,0),IF('CLINs &amp; Ceiling Rates'!$D$254="R&amp;D",'Labor Loading Matrix'!Y499,0),IF('CLINs &amp; Ceiling Rates'!$D$255="R&amp;D",'Labor Loading Matrix'!Z499,0),IF('CLINs &amp; Ceiling Rates'!$D$256="R&amp;D",'Labor Loading Matrix'!AA499,0))</f>
        <v>0</v>
      </c>
      <c r="H499" s="136"/>
      <c r="I499" s="136"/>
      <c r="J499" s="136"/>
      <c r="K499" s="136"/>
      <c r="L499" s="136"/>
      <c r="M499" s="136"/>
      <c r="N499" s="84"/>
      <c r="O499" s="84"/>
      <c r="P499" s="84"/>
      <c r="Q499" s="84"/>
      <c r="R499" s="133"/>
      <c r="S499" s="133"/>
      <c r="T499" s="133"/>
      <c r="U499" s="133"/>
      <c r="V499" s="133"/>
      <c r="W499" s="133"/>
      <c r="X499" s="133"/>
      <c r="Y499" s="133"/>
      <c r="Z499" s="133"/>
      <c r="AA499" s="133"/>
    </row>
    <row r="500" spans="1:27" s="73" customFormat="1" ht="18" hidden="1" customHeight="1" x14ac:dyDescent="0.25">
      <c r="A500" s="173">
        <f>'CLINs &amp; Ceiling Rates'!B73</f>
        <v>0</v>
      </c>
      <c r="B500" s="173">
        <f>'CLINs &amp; Ceiling Rates'!C73</f>
        <v>0</v>
      </c>
      <c r="C500" s="177" t="str">
        <f>'CLINs &amp; Ceiling Rates'!I73</f>
        <v/>
      </c>
      <c r="D500" s="211">
        <f>IF('CLINs &amp; Ceiling Rates'!D456="",SUM('Labor Loading Matrix'!H500:AA500),SUM(E500:G500))</f>
        <v>0</v>
      </c>
      <c r="E500" s="175">
        <f>SUM(IF('CLINs &amp; Ceiling Rates'!$D$237="OPS",'Labor Loading Matrix'!H500,0),IF('CLINs &amp; Ceiling Rates'!$D$238="OPS",'Labor Loading Matrix'!I500,0),IF('CLINs &amp; Ceiling Rates'!$D$239="OPS",'Labor Loading Matrix'!J500,0),IF('CLINs &amp; Ceiling Rates'!$D$240="OPS",'Labor Loading Matrix'!K500,0),IF('CLINs &amp; Ceiling Rates'!$D$241="OPS",'Labor Loading Matrix'!L500,0),IF('CLINs &amp; Ceiling Rates'!$D$242="OPS",'Labor Loading Matrix'!M500,0),IF('CLINs &amp; Ceiling Rates'!$D$243="OPS",'Labor Loading Matrix'!N500,0),IF('CLINs &amp; Ceiling Rates'!$D$244="OPS",'Labor Loading Matrix'!O500,0),IF('CLINs &amp; Ceiling Rates'!$D$245="OPS",'Labor Loading Matrix'!P500,0),IF('CLINs &amp; Ceiling Rates'!$D$246="OPS",'Labor Loading Matrix'!Q500,0),IF('CLINs &amp; Ceiling Rates'!$D$247="OPS",'Labor Loading Matrix'!R500,0),IF('CLINs &amp; Ceiling Rates'!$D$248="OPS",'Labor Loading Matrix'!S500,0),IF('CLINs &amp; Ceiling Rates'!$D$249="OPS",'Labor Loading Matrix'!T500,0),IF('CLINs &amp; Ceiling Rates'!$D$250="OPS",'Labor Loading Matrix'!U500,0),IF('CLINs &amp; Ceiling Rates'!$D$251="OPS",'Labor Loading Matrix'!V500,0),IF('CLINs &amp; Ceiling Rates'!$D$252="OPS",'Labor Loading Matrix'!W500,0),IF('CLINs &amp; Ceiling Rates'!$D$253="OPS",'Labor Loading Matrix'!X500,0),IF('CLINs &amp; Ceiling Rates'!$D$254="OPS",'Labor Loading Matrix'!Y500,0),IF('CLINs &amp; Ceiling Rates'!$D$255="OPS",'Labor Loading Matrix'!Z500,0),IF('CLINs &amp; Ceiling Rates'!$D$256="OPS",'Labor Loading Matrix'!AA500,0))</f>
        <v>0</v>
      </c>
      <c r="F500" s="175">
        <f>SUM(IF('CLINs &amp; Ceiling Rates'!$D$237="F&amp;E",'Labor Loading Matrix'!H500,0),IF('CLINs &amp; Ceiling Rates'!$D$238="F&amp;E",'Labor Loading Matrix'!I500,0),IF('CLINs &amp; Ceiling Rates'!$D$239="F&amp;E",'Labor Loading Matrix'!J500,0),IF('CLINs &amp; Ceiling Rates'!$D$240="F&amp;E",'Labor Loading Matrix'!K500,0),IF('CLINs &amp; Ceiling Rates'!$D$241="F&amp;E",'Labor Loading Matrix'!L500,0),IF('CLINs &amp; Ceiling Rates'!$D$242="F&amp;E",'Labor Loading Matrix'!M500,0),IF('CLINs &amp; Ceiling Rates'!$D$243="F&amp;E",'Labor Loading Matrix'!N500,0),IF('CLINs &amp; Ceiling Rates'!$D$244="F&amp;E",'Labor Loading Matrix'!O500,0),IF('CLINs &amp; Ceiling Rates'!$D$245="F&amp;E",'Labor Loading Matrix'!P500,0),IF('CLINs &amp; Ceiling Rates'!$D$246="F&amp;E",'Labor Loading Matrix'!Q500,0),IF('CLINs &amp; Ceiling Rates'!$D$247="F&amp;E",'Labor Loading Matrix'!R500,0),IF('CLINs &amp; Ceiling Rates'!$D$248="F&amp;E",'Labor Loading Matrix'!S500,0),IF('CLINs &amp; Ceiling Rates'!$D$249="F&amp;E",'Labor Loading Matrix'!T500,0),IF('CLINs &amp; Ceiling Rates'!$D$250="F&amp;E",'Labor Loading Matrix'!U500,0),IF('CLINs &amp; Ceiling Rates'!$D$251="F&amp;E",'Labor Loading Matrix'!V500,0),IF('CLINs &amp; Ceiling Rates'!$D$252="F&amp;E",'Labor Loading Matrix'!W500,0),IF('CLINs &amp; Ceiling Rates'!$D$253="F&amp;E",'Labor Loading Matrix'!X500,0),IF('CLINs &amp; Ceiling Rates'!$D$254="F&amp;E",'Labor Loading Matrix'!Y500,0),IF('CLINs &amp; Ceiling Rates'!$D$255="F&amp;E",'Labor Loading Matrix'!Z500,0),IF('CLINs &amp; Ceiling Rates'!$D$256="F&amp;E",'Labor Loading Matrix'!AA500,0))</f>
        <v>0</v>
      </c>
      <c r="G500" s="175">
        <f>SUM(IF('CLINs &amp; Ceiling Rates'!$D$237="R&amp;D",'Labor Loading Matrix'!H500,0),IF('CLINs &amp; Ceiling Rates'!$D$238="R&amp;D",'Labor Loading Matrix'!I500,0),IF('CLINs &amp; Ceiling Rates'!$D$239="R&amp;D",'Labor Loading Matrix'!J500,0),IF('CLINs &amp; Ceiling Rates'!$D$240="R&amp;D",'Labor Loading Matrix'!K500,0),IF('CLINs &amp; Ceiling Rates'!$D$241="R&amp;D",'Labor Loading Matrix'!L500,0),IF('CLINs &amp; Ceiling Rates'!$D$242="R&amp;D",'Labor Loading Matrix'!M500,0),IF('CLINs &amp; Ceiling Rates'!$D$243="R&amp;D",'Labor Loading Matrix'!N500,0),IF('CLINs &amp; Ceiling Rates'!$D$244="R&amp;D",'Labor Loading Matrix'!O500,0),IF('CLINs &amp; Ceiling Rates'!$D$245="R&amp;D",'Labor Loading Matrix'!P500,0),IF('CLINs &amp; Ceiling Rates'!$D$246="R&amp;D",'Labor Loading Matrix'!Q500,0),IF('CLINs &amp; Ceiling Rates'!$D$247="R&amp;D",'Labor Loading Matrix'!R500,0),IF('CLINs &amp; Ceiling Rates'!$D$248="R&amp;D",'Labor Loading Matrix'!S500,0),IF('CLINs &amp; Ceiling Rates'!$D$249="R&amp;D",'Labor Loading Matrix'!T500,0),IF('CLINs &amp; Ceiling Rates'!$D$250="R&amp;D",'Labor Loading Matrix'!U500,0),IF('CLINs &amp; Ceiling Rates'!$D$251="R&amp;D",'Labor Loading Matrix'!V500,0),IF('CLINs &amp; Ceiling Rates'!$D$252="R&amp;D",'Labor Loading Matrix'!W500,0),IF('CLINs &amp; Ceiling Rates'!$D$253="R&amp;D",'Labor Loading Matrix'!X500,0),IF('CLINs &amp; Ceiling Rates'!$D$254="R&amp;D",'Labor Loading Matrix'!Y500,0),IF('CLINs &amp; Ceiling Rates'!$D$255="R&amp;D",'Labor Loading Matrix'!Z500,0),IF('CLINs &amp; Ceiling Rates'!$D$256="R&amp;D",'Labor Loading Matrix'!AA500,0))</f>
        <v>0</v>
      </c>
      <c r="H500" s="136"/>
      <c r="I500" s="136"/>
      <c r="J500" s="136"/>
      <c r="K500" s="136"/>
      <c r="L500" s="136"/>
      <c r="M500" s="136"/>
      <c r="N500" s="84"/>
      <c r="O500" s="84"/>
      <c r="P500" s="84"/>
      <c r="Q500" s="84"/>
      <c r="R500" s="133"/>
      <c r="S500" s="133"/>
      <c r="T500" s="133"/>
      <c r="U500" s="133"/>
      <c r="V500" s="133"/>
      <c r="W500" s="133"/>
      <c r="X500" s="133"/>
      <c r="Y500" s="133"/>
      <c r="Z500" s="133"/>
      <c r="AA500" s="133"/>
    </row>
    <row r="501" spans="1:27" s="73" customFormat="1" ht="18" hidden="1" customHeight="1" x14ac:dyDescent="0.25">
      <c r="A501" s="173">
        <f>'CLINs &amp; Ceiling Rates'!B74</f>
        <v>0</v>
      </c>
      <c r="B501" s="173">
        <f>'CLINs &amp; Ceiling Rates'!C74</f>
        <v>0</v>
      </c>
      <c r="C501" s="177" t="str">
        <f>'CLINs &amp; Ceiling Rates'!I74</f>
        <v/>
      </c>
      <c r="D501" s="211">
        <f>IF('CLINs &amp; Ceiling Rates'!D457="",SUM('Labor Loading Matrix'!H501:AA501),SUM(E501:G501))</f>
        <v>0</v>
      </c>
      <c r="E501" s="175">
        <f>SUM(IF('CLINs &amp; Ceiling Rates'!$D$237="OPS",'Labor Loading Matrix'!H501,0),IF('CLINs &amp; Ceiling Rates'!$D$238="OPS",'Labor Loading Matrix'!I501,0),IF('CLINs &amp; Ceiling Rates'!$D$239="OPS",'Labor Loading Matrix'!J501,0),IF('CLINs &amp; Ceiling Rates'!$D$240="OPS",'Labor Loading Matrix'!K501,0),IF('CLINs &amp; Ceiling Rates'!$D$241="OPS",'Labor Loading Matrix'!L501,0),IF('CLINs &amp; Ceiling Rates'!$D$242="OPS",'Labor Loading Matrix'!M501,0),IF('CLINs &amp; Ceiling Rates'!$D$243="OPS",'Labor Loading Matrix'!N501,0),IF('CLINs &amp; Ceiling Rates'!$D$244="OPS",'Labor Loading Matrix'!O501,0),IF('CLINs &amp; Ceiling Rates'!$D$245="OPS",'Labor Loading Matrix'!P501,0),IF('CLINs &amp; Ceiling Rates'!$D$246="OPS",'Labor Loading Matrix'!Q501,0),IF('CLINs &amp; Ceiling Rates'!$D$247="OPS",'Labor Loading Matrix'!R501,0),IF('CLINs &amp; Ceiling Rates'!$D$248="OPS",'Labor Loading Matrix'!S501,0),IF('CLINs &amp; Ceiling Rates'!$D$249="OPS",'Labor Loading Matrix'!T501,0),IF('CLINs &amp; Ceiling Rates'!$D$250="OPS",'Labor Loading Matrix'!U501,0),IF('CLINs &amp; Ceiling Rates'!$D$251="OPS",'Labor Loading Matrix'!V501,0),IF('CLINs &amp; Ceiling Rates'!$D$252="OPS",'Labor Loading Matrix'!W501,0),IF('CLINs &amp; Ceiling Rates'!$D$253="OPS",'Labor Loading Matrix'!X501,0),IF('CLINs &amp; Ceiling Rates'!$D$254="OPS",'Labor Loading Matrix'!Y501,0),IF('CLINs &amp; Ceiling Rates'!$D$255="OPS",'Labor Loading Matrix'!Z501,0),IF('CLINs &amp; Ceiling Rates'!$D$256="OPS",'Labor Loading Matrix'!AA501,0))</f>
        <v>0</v>
      </c>
      <c r="F501" s="175">
        <f>SUM(IF('CLINs &amp; Ceiling Rates'!$D$237="F&amp;E",'Labor Loading Matrix'!H501,0),IF('CLINs &amp; Ceiling Rates'!$D$238="F&amp;E",'Labor Loading Matrix'!I501,0),IF('CLINs &amp; Ceiling Rates'!$D$239="F&amp;E",'Labor Loading Matrix'!J501,0),IF('CLINs &amp; Ceiling Rates'!$D$240="F&amp;E",'Labor Loading Matrix'!K501,0),IF('CLINs &amp; Ceiling Rates'!$D$241="F&amp;E",'Labor Loading Matrix'!L501,0),IF('CLINs &amp; Ceiling Rates'!$D$242="F&amp;E",'Labor Loading Matrix'!M501,0),IF('CLINs &amp; Ceiling Rates'!$D$243="F&amp;E",'Labor Loading Matrix'!N501,0),IF('CLINs &amp; Ceiling Rates'!$D$244="F&amp;E",'Labor Loading Matrix'!O501,0),IF('CLINs &amp; Ceiling Rates'!$D$245="F&amp;E",'Labor Loading Matrix'!P501,0),IF('CLINs &amp; Ceiling Rates'!$D$246="F&amp;E",'Labor Loading Matrix'!Q501,0),IF('CLINs &amp; Ceiling Rates'!$D$247="F&amp;E",'Labor Loading Matrix'!R501,0),IF('CLINs &amp; Ceiling Rates'!$D$248="F&amp;E",'Labor Loading Matrix'!S501,0),IF('CLINs &amp; Ceiling Rates'!$D$249="F&amp;E",'Labor Loading Matrix'!T501,0),IF('CLINs &amp; Ceiling Rates'!$D$250="F&amp;E",'Labor Loading Matrix'!U501,0),IF('CLINs &amp; Ceiling Rates'!$D$251="F&amp;E",'Labor Loading Matrix'!V501,0),IF('CLINs &amp; Ceiling Rates'!$D$252="F&amp;E",'Labor Loading Matrix'!W501,0),IF('CLINs &amp; Ceiling Rates'!$D$253="F&amp;E",'Labor Loading Matrix'!X501,0),IF('CLINs &amp; Ceiling Rates'!$D$254="F&amp;E",'Labor Loading Matrix'!Y501,0),IF('CLINs &amp; Ceiling Rates'!$D$255="F&amp;E",'Labor Loading Matrix'!Z501,0),IF('CLINs &amp; Ceiling Rates'!$D$256="F&amp;E",'Labor Loading Matrix'!AA501,0))</f>
        <v>0</v>
      </c>
      <c r="G501" s="175">
        <f>SUM(IF('CLINs &amp; Ceiling Rates'!$D$237="R&amp;D",'Labor Loading Matrix'!H501,0),IF('CLINs &amp; Ceiling Rates'!$D$238="R&amp;D",'Labor Loading Matrix'!I501,0),IF('CLINs &amp; Ceiling Rates'!$D$239="R&amp;D",'Labor Loading Matrix'!J501,0),IF('CLINs &amp; Ceiling Rates'!$D$240="R&amp;D",'Labor Loading Matrix'!K501,0),IF('CLINs &amp; Ceiling Rates'!$D$241="R&amp;D",'Labor Loading Matrix'!L501,0),IF('CLINs &amp; Ceiling Rates'!$D$242="R&amp;D",'Labor Loading Matrix'!M501,0),IF('CLINs &amp; Ceiling Rates'!$D$243="R&amp;D",'Labor Loading Matrix'!N501,0),IF('CLINs &amp; Ceiling Rates'!$D$244="R&amp;D",'Labor Loading Matrix'!O501,0),IF('CLINs &amp; Ceiling Rates'!$D$245="R&amp;D",'Labor Loading Matrix'!P501,0),IF('CLINs &amp; Ceiling Rates'!$D$246="R&amp;D",'Labor Loading Matrix'!Q501,0),IF('CLINs &amp; Ceiling Rates'!$D$247="R&amp;D",'Labor Loading Matrix'!R501,0),IF('CLINs &amp; Ceiling Rates'!$D$248="R&amp;D",'Labor Loading Matrix'!S501,0),IF('CLINs &amp; Ceiling Rates'!$D$249="R&amp;D",'Labor Loading Matrix'!T501,0),IF('CLINs &amp; Ceiling Rates'!$D$250="R&amp;D",'Labor Loading Matrix'!U501,0),IF('CLINs &amp; Ceiling Rates'!$D$251="R&amp;D",'Labor Loading Matrix'!V501,0),IF('CLINs &amp; Ceiling Rates'!$D$252="R&amp;D",'Labor Loading Matrix'!W501,0),IF('CLINs &amp; Ceiling Rates'!$D$253="R&amp;D",'Labor Loading Matrix'!X501,0),IF('CLINs &amp; Ceiling Rates'!$D$254="R&amp;D",'Labor Loading Matrix'!Y501,0),IF('CLINs &amp; Ceiling Rates'!$D$255="R&amp;D",'Labor Loading Matrix'!Z501,0),IF('CLINs &amp; Ceiling Rates'!$D$256="R&amp;D",'Labor Loading Matrix'!AA501,0))</f>
        <v>0</v>
      </c>
      <c r="H501" s="136"/>
      <c r="I501" s="136"/>
      <c r="J501" s="136"/>
      <c r="K501" s="136"/>
      <c r="L501" s="136"/>
      <c r="M501" s="136"/>
      <c r="N501" s="84"/>
      <c r="O501" s="84"/>
      <c r="P501" s="84"/>
      <c r="Q501" s="84"/>
      <c r="R501" s="133"/>
      <c r="S501" s="133"/>
      <c r="T501" s="133"/>
      <c r="U501" s="133"/>
      <c r="V501" s="133"/>
      <c r="W501" s="133"/>
      <c r="X501" s="133"/>
      <c r="Y501" s="133"/>
      <c r="Z501" s="133"/>
      <c r="AA501" s="133"/>
    </row>
    <row r="502" spans="1:27" s="73" customFormat="1" ht="18" hidden="1" customHeight="1" x14ac:dyDescent="0.25">
      <c r="A502" s="173">
        <f>'CLINs &amp; Ceiling Rates'!B75</f>
        <v>0</v>
      </c>
      <c r="B502" s="173">
        <f>'CLINs &amp; Ceiling Rates'!C75</f>
        <v>0</v>
      </c>
      <c r="C502" s="177" t="str">
        <f>'CLINs &amp; Ceiling Rates'!I75</f>
        <v/>
      </c>
      <c r="D502" s="211">
        <f>IF('CLINs &amp; Ceiling Rates'!D458="",SUM('Labor Loading Matrix'!H502:AA502),SUM(E502:G502))</f>
        <v>0</v>
      </c>
      <c r="E502" s="175">
        <f>SUM(IF('CLINs &amp; Ceiling Rates'!$D$237="OPS",'Labor Loading Matrix'!H502,0),IF('CLINs &amp; Ceiling Rates'!$D$238="OPS",'Labor Loading Matrix'!I502,0),IF('CLINs &amp; Ceiling Rates'!$D$239="OPS",'Labor Loading Matrix'!J502,0),IF('CLINs &amp; Ceiling Rates'!$D$240="OPS",'Labor Loading Matrix'!K502,0),IF('CLINs &amp; Ceiling Rates'!$D$241="OPS",'Labor Loading Matrix'!L502,0),IF('CLINs &amp; Ceiling Rates'!$D$242="OPS",'Labor Loading Matrix'!M502,0),IF('CLINs &amp; Ceiling Rates'!$D$243="OPS",'Labor Loading Matrix'!N502,0),IF('CLINs &amp; Ceiling Rates'!$D$244="OPS",'Labor Loading Matrix'!O502,0),IF('CLINs &amp; Ceiling Rates'!$D$245="OPS",'Labor Loading Matrix'!P502,0),IF('CLINs &amp; Ceiling Rates'!$D$246="OPS",'Labor Loading Matrix'!Q502,0),IF('CLINs &amp; Ceiling Rates'!$D$247="OPS",'Labor Loading Matrix'!R502,0),IF('CLINs &amp; Ceiling Rates'!$D$248="OPS",'Labor Loading Matrix'!S502,0),IF('CLINs &amp; Ceiling Rates'!$D$249="OPS",'Labor Loading Matrix'!T502,0),IF('CLINs &amp; Ceiling Rates'!$D$250="OPS",'Labor Loading Matrix'!U502,0),IF('CLINs &amp; Ceiling Rates'!$D$251="OPS",'Labor Loading Matrix'!V502,0),IF('CLINs &amp; Ceiling Rates'!$D$252="OPS",'Labor Loading Matrix'!W502,0),IF('CLINs &amp; Ceiling Rates'!$D$253="OPS",'Labor Loading Matrix'!X502,0),IF('CLINs &amp; Ceiling Rates'!$D$254="OPS",'Labor Loading Matrix'!Y502,0),IF('CLINs &amp; Ceiling Rates'!$D$255="OPS",'Labor Loading Matrix'!Z502,0),IF('CLINs &amp; Ceiling Rates'!$D$256="OPS",'Labor Loading Matrix'!AA502,0))</f>
        <v>0</v>
      </c>
      <c r="F502" s="175">
        <f>SUM(IF('CLINs &amp; Ceiling Rates'!$D$237="F&amp;E",'Labor Loading Matrix'!H502,0),IF('CLINs &amp; Ceiling Rates'!$D$238="F&amp;E",'Labor Loading Matrix'!I502,0),IF('CLINs &amp; Ceiling Rates'!$D$239="F&amp;E",'Labor Loading Matrix'!J502,0),IF('CLINs &amp; Ceiling Rates'!$D$240="F&amp;E",'Labor Loading Matrix'!K502,0),IF('CLINs &amp; Ceiling Rates'!$D$241="F&amp;E",'Labor Loading Matrix'!L502,0),IF('CLINs &amp; Ceiling Rates'!$D$242="F&amp;E",'Labor Loading Matrix'!M502,0),IF('CLINs &amp; Ceiling Rates'!$D$243="F&amp;E",'Labor Loading Matrix'!N502,0),IF('CLINs &amp; Ceiling Rates'!$D$244="F&amp;E",'Labor Loading Matrix'!O502,0),IF('CLINs &amp; Ceiling Rates'!$D$245="F&amp;E",'Labor Loading Matrix'!P502,0),IF('CLINs &amp; Ceiling Rates'!$D$246="F&amp;E",'Labor Loading Matrix'!Q502,0),IF('CLINs &amp; Ceiling Rates'!$D$247="F&amp;E",'Labor Loading Matrix'!R502,0),IF('CLINs &amp; Ceiling Rates'!$D$248="F&amp;E",'Labor Loading Matrix'!S502,0),IF('CLINs &amp; Ceiling Rates'!$D$249="F&amp;E",'Labor Loading Matrix'!T502,0),IF('CLINs &amp; Ceiling Rates'!$D$250="F&amp;E",'Labor Loading Matrix'!U502,0),IF('CLINs &amp; Ceiling Rates'!$D$251="F&amp;E",'Labor Loading Matrix'!V502,0),IF('CLINs &amp; Ceiling Rates'!$D$252="F&amp;E",'Labor Loading Matrix'!W502,0),IF('CLINs &amp; Ceiling Rates'!$D$253="F&amp;E",'Labor Loading Matrix'!X502,0),IF('CLINs &amp; Ceiling Rates'!$D$254="F&amp;E",'Labor Loading Matrix'!Y502,0),IF('CLINs &amp; Ceiling Rates'!$D$255="F&amp;E",'Labor Loading Matrix'!Z502,0),IF('CLINs &amp; Ceiling Rates'!$D$256="F&amp;E",'Labor Loading Matrix'!AA502,0))</f>
        <v>0</v>
      </c>
      <c r="G502" s="175">
        <f>SUM(IF('CLINs &amp; Ceiling Rates'!$D$237="R&amp;D",'Labor Loading Matrix'!H502,0),IF('CLINs &amp; Ceiling Rates'!$D$238="R&amp;D",'Labor Loading Matrix'!I502,0),IF('CLINs &amp; Ceiling Rates'!$D$239="R&amp;D",'Labor Loading Matrix'!J502,0),IF('CLINs &amp; Ceiling Rates'!$D$240="R&amp;D",'Labor Loading Matrix'!K502,0),IF('CLINs &amp; Ceiling Rates'!$D$241="R&amp;D",'Labor Loading Matrix'!L502,0),IF('CLINs &amp; Ceiling Rates'!$D$242="R&amp;D",'Labor Loading Matrix'!M502,0),IF('CLINs &amp; Ceiling Rates'!$D$243="R&amp;D",'Labor Loading Matrix'!N502,0),IF('CLINs &amp; Ceiling Rates'!$D$244="R&amp;D",'Labor Loading Matrix'!O502,0),IF('CLINs &amp; Ceiling Rates'!$D$245="R&amp;D",'Labor Loading Matrix'!P502,0),IF('CLINs &amp; Ceiling Rates'!$D$246="R&amp;D",'Labor Loading Matrix'!Q502,0),IF('CLINs &amp; Ceiling Rates'!$D$247="R&amp;D",'Labor Loading Matrix'!R502,0),IF('CLINs &amp; Ceiling Rates'!$D$248="R&amp;D",'Labor Loading Matrix'!S502,0),IF('CLINs &amp; Ceiling Rates'!$D$249="R&amp;D",'Labor Loading Matrix'!T502,0),IF('CLINs &amp; Ceiling Rates'!$D$250="R&amp;D",'Labor Loading Matrix'!U502,0),IF('CLINs &amp; Ceiling Rates'!$D$251="R&amp;D",'Labor Loading Matrix'!V502,0),IF('CLINs &amp; Ceiling Rates'!$D$252="R&amp;D",'Labor Loading Matrix'!W502,0),IF('CLINs &amp; Ceiling Rates'!$D$253="R&amp;D",'Labor Loading Matrix'!X502,0),IF('CLINs &amp; Ceiling Rates'!$D$254="R&amp;D",'Labor Loading Matrix'!Y502,0),IF('CLINs &amp; Ceiling Rates'!$D$255="R&amp;D",'Labor Loading Matrix'!Z502,0),IF('CLINs &amp; Ceiling Rates'!$D$256="R&amp;D",'Labor Loading Matrix'!AA502,0))</f>
        <v>0</v>
      </c>
      <c r="H502" s="136"/>
      <c r="I502" s="136"/>
      <c r="J502" s="136"/>
      <c r="K502" s="136"/>
      <c r="L502" s="136"/>
      <c r="M502" s="136"/>
      <c r="N502" s="84"/>
      <c r="O502" s="84"/>
      <c r="P502" s="84"/>
      <c r="Q502" s="84"/>
      <c r="R502" s="133"/>
      <c r="S502" s="133"/>
      <c r="T502" s="133"/>
      <c r="U502" s="133"/>
      <c r="V502" s="133"/>
      <c r="W502" s="133"/>
      <c r="X502" s="133"/>
      <c r="Y502" s="133"/>
      <c r="Z502" s="133"/>
      <c r="AA502" s="133"/>
    </row>
    <row r="503" spans="1:27" s="73" customFormat="1" ht="18" hidden="1" customHeight="1" x14ac:dyDescent="0.25">
      <c r="A503" s="173">
        <f>'CLINs &amp; Ceiling Rates'!B76</f>
        <v>0</v>
      </c>
      <c r="B503" s="173">
        <f>'CLINs &amp; Ceiling Rates'!C76</f>
        <v>0</v>
      </c>
      <c r="C503" s="177" t="str">
        <f>'CLINs &amp; Ceiling Rates'!I76</f>
        <v/>
      </c>
      <c r="D503" s="211">
        <f>IF('CLINs &amp; Ceiling Rates'!D459="",SUM('Labor Loading Matrix'!H503:AA503),SUM(E503:G503))</f>
        <v>0</v>
      </c>
      <c r="E503" s="175">
        <f>SUM(IF('CLINs &amp; Ceiling Rates'!$D$237="OPS",'Labor Loading Matrix'!H503,0),IF('CLINs &amp; Ceiling Rates'!$D$238="OPS",'Labor Loading Matrix'!I503,0),IF('CLINs &amp; Ceiling Rates'!$D$239="OPS",'Labor Loading Matrix'!J503,0),IF('CLINs &amp; Ceiling Rates'!$D$240="OPS",'Labor Loading Matrix'!K503,0),IF('CLINs &amp; Ceiling Rates'!$D$241="OPS",'Labor Loading Matrix'!L503,0),IF('CLINs &amp; Ceiling Rates'!$D$242="OPS",'Labor Loading Matrix'!M503,0),IF('CLINs &amp; Ceiling Rates'!$D$243="OPS",'Labor Loading Matrix'!N503,0),IF('CLINs &amp; Ceiling Rates'!$D$244="OPS",'Labor Loading Matrix'!O503,0),IF('CLINs &amp; Ceiling Rates'!$D$245="OPS",'Labor Loading Matrix'!P503,0),IF('CLINs &amp; Ceiling Rates'!$D$246="OPS",'Labor Loading Matrix'!Q503,0),IF('CLINs &amp; Ceiling Rates'!$D$247="OPS",'Labor Loading Matrix'!R503,0),IF('CLINs &amp; Ceiling Rates'!$D$248="OPS",'Labor Loading Matrix'!S503,0),IF('CLINs &amp; Ceiling Rates'!$D$249="OPS",'Labor Loading Matrix'!T503,0),IF('CLINs &amp; Ceiling Rates'!$D$250="OPS",'Labor Loading Matrix'!U503,0),IF('CLINs &amp; Ceiling Rates'!$D$251="OPS",'Labor Loading Matrix'!V503,0),IF('CLINs &amp; Ceiling Rates'!$D$252="OPS",'Labor Loading Matrix'!W503,0),IF('CLINs &amp; Ceiling Rates'!$D$253="OPS",'Labor Loading Matrix'!X503,0),IF('CLINs &amp; Ceiling Rates'!$D$254="OPS",'Labor Loading Matrix'!Y503,0),IF('CLINs &amp; Ceiling Rates'!$D$255="OPS",'Labor Loading Matrix'!Z503,0),IF('CLINs &amp; Ceiling Rates'!$D$256="OPS",'Labor Loading Matrix'!AA503,0))</f>
        <v>0</v>
      </c>
      <c r="F503" s="175">
        <f>SUM(IF('CLINs &amp; Ceiling Rates'!$D$237="F&amp;E",'Labor Loading Matrix'!H503,0),IF('CLINs &amp; Ceiling Rates'!$D$238="F&amp;E",'Labor Loading Matrix'!I503,0),IF('CLINs &amp; Ceiling Rates'!$D$239="F&amp;E",'Labor Loading Matrix'!J503,0),IF('CLINs &amp; Ceiling Rates'!$D$240="F&amp;E",'Labor Loading Matrix'!K503,0),IF('CLINs &amp; Ceiling Rates'!$D$241="F&amp;E",'Labor Loading Matrix'!L503,0),IF('CLINs &amp; Ceiling Rates'!$D$242="F&amp;E",'Labor Loading Matrix'!M503,0),IF('CLINs &amp; Ceiling Rates'!$D$243="F&amp;E",'Labor Loading Matrix'!N503,0),IF('CLINs &amp; Ceiling Rates'!$D$244="F&amp;E",'Labor Loading Matrix'!O503,0),IF('CLINs &amp; Ceiling Rates'!$D$245="F&amp;E",'Labor Loading Matrix'!P503,0),IF('CLINs &amp; Ceiling Rates'!$D$246="F&amp;E",'Labor Loading Matrix'!Q503,0),IF('CLINs &amp; Ceiling Rates'!$D$247="F&amp;E",'Labor Loading Matrix'!R503,0),IF('CLINs &amp; Ceiling Rates'!$D$248="F&amp;E",'Labor Loading Matrix'!S503,0),IF('CLINs &amp; Ceiling Rates'!$D$249="F&amp;E",'Labor Loading Matrix'!T503,0),IF('CLINs &amp; Ceiling Rates'!$D$250="F&amp;E",'Labor Loading Matrix'!U503,0),IF('CLINs &amp; Ceiling Rates'!$D$251="F&amp;E",'Labor Loading Matrix'!V503,0),IF('CLINs &amp; Ceiling Rates'!$D$252="F&amp;E",'Labor Loading Matrix'!W503,0),IF('CLINs &amp; Ceiling Rates'!$D$253="F&amp;E",'Labor Loading Matrix'!X503,0),IF('CLINs &amp; Ceiling Rates'!$D$254="F&amp;E",'Labor Loading Matrix'!Y503,0),IF('CLINs &amp; Ceiling Rates'!$D$255="F&amp;E",'Labor Loading Matrix'!Z503,0),IF('CLINs &amp; Ceiling Rates'!$D$256="F&amp;E",'Labor Loading Matrix'!AA503,0))</f>
        <v>0</v>
      </c>
      <c r="G503" s="175">
        <f>SUM(IF('CLINs &amp; Ceiling Rates'!$D$237="R&amp;D",'Labor Loading Matrix'!H503,0),IF('CLINs &amp; Ceiling Rates'!$D$238="R&amp;D",'Labor Loading Matrix'!I503,0),IF('CLINs &amp; Ceiling Rates'!$D$239="R&amp;D",'Labor Loading Matrix'!J503,0),IF('CLINs &amp; Ceiling Rates'!$D$240="R&amp;D",'Labor Loading Matrix'!K503,0),IF('CLINs &amp; Ceiling Rates'!$D$241="R&amp;D",'Labor Loading Matrix'!L503,0),IF('CLINs &amp; Ceiling Rates'!$D$242="R&amp;D",'Labor Loading Matrix'!M503,0),IF('CLINs &amp; Ceiling Rates'!$D$243="R&amp;D",'Labor Loading Matrix'!N503,0),IF('CLINs &amp; Ceiling Rates'!$D$244="R&amp;D",'Labor Loading Matrix'!O503,0),IF('CLINs &amp; Ceiling Rates'!$D$245="R&amp;D",'Labor Loading Matrix'!P503,0),IF('CLINs &amp; Ceiling Rates'!$D$246="R&amp;D",'Labor Loading Matrix'!Q503,0),IF('CLINs &amp; Ceiling Rates'!$D$247="R&amp;D",'Labor Loading Matrix'!R503,0),IF('CLINs &amp; Ceiling Rates'!$D$248="R&amp;D",'Labor Loading Matrix'!S503,0),IF('CLINs &amp; Ceiling Rates'!$D$249="R&amp;D",'Labor Loading Matrix'!T503,0),IF('CLINs &amp; Ceiling Rates'!$D$250="R&amp;D",'Labor Loading Matrix'!U503,0),IF('CLINs &amp; Ceiling Rates'!$D$251="R&amp;D",'Labor Loading Matrix'!V503,0),IF('CLINs &amp; Ceiling Rates'!$D$252="R&amp;D",'Labor Loading Matrix'!W503,0),IF('CLINs &amp; Ceiling Rates'!$D$253="R&amp;D",'Labor Loading Matrix'!X503,0),IF('CLINs &amp; Ceiling Rates'!$D$254="R&amp;D",'Labor Loading Matrix'!Y503,0),IF('CLINs &amp; Ceiling Rates'!$D$255="R&amp;D",'Labor Loading Matrix'!Z503,0),IF('CLINs &amp; Ceiling Rates'!$D$256="R&amp;D",'Labor Loading Matrix'!AA503,0))</f>
        <v>0</v>
      </c>
      <c r="H503" s="136"/>
      <c r="I503" s="136"/>
      <c r="J503" s="136"/>
      <c r="K503" s="136"/>
      <c r="L503" s="136"/>
      <c r="M503" s="136"/>
      <c r="N503" s="84"/>
      <c r="O503" s="84"/>
      <c r="P503" s="84"/>
      <c r="Q503" s="84"/>
      <c r="R503" s="133"/>
      <c r="S503" s="133"/>
      <c r="T503" s="133"/>
      <c r="U503" s="133"/>
      <c r="V503" s="133"/>
      <c r="W503" s="133"/>
      <c r="X503" s="133"/>
      <c r="Y503" s="133"/>
      <c r="Z503" s="133"/>
      <c r="AA503" s="133"/>
    </row>
    <row r="504" spans="1:27" s="73" customFormat="1" ht="18" hidden="1" customHeight="1" x14ac:dyDescent="0.25">
      <c r="A504" s="173">
        <f>'CLINs &amp; Ceiling Rates'!B77</f>
        <v>0</v>
      </c>
      <c r="B504" s="173">
        <f>'CLINs &amp; Ceiling Rates'!C77</f>
        <v>0</v>
      </c>
      <c r="C504" s="177" t="str">
        <f>'CLINs &amp; Ceiling Rates'!I77</f>
        <v/>
      </c>
      <c r="D504" s="211">
        <f>IF('CLINs &amp; Ceiling Rates'!D460="",SUM('Labor Loading Matrix'!H504:AA504),SUM(E504:G504))</f>
        <v>0</v>
      </c>
      <c r="E504" s="175">
        <f>SUM(IF('CLINs &amp; Ceiling Rates'!$D$237="OPS",'Labor Loading Matrix'!H504,0),IF('CLINs &amp; Ceiling Rates'!$D$238="OPS",'Labor Loading Matrix'!I504,0),IF('CLINs &amp; Ceiling Rates'!$D$239="OPS",'Labor Loading Matrix'!J504,0),IF('CLINs &amp; Ceiling Rates'!$D$240="OPS",'Labor Loading Matrix'!K504,0),IF('CLINs &amp; Ceiling Rates'!$D$241="OPS",'Labor Loading Matrix'!L504,0),IF('CLINs &amp; Ceiling Rates'!$D$242="OPS",'Labor Loading Matrix'!M504,0),IF('CLINs &amp; Ceiling Rates'!$D$243="OPS",'Labor Loading Matrix'!N504,0),IF('CLINs &amp; Ceiling Rates'!$D$244="OPS",'Labor Loading Matrix'!O504,0),IF('CLINs &amp; Ceiling Rates'!$D$245="OPS",'Labor Loading Matrix'!P504,0),IF('CLINs &amp; Ceiling Rates'!$D$246="OPS",'Labor Loading Matrix'!Q504,0),IF('CLINs &amp; Ceiling Rates'!$D$247="OPS",'Labor Loading Matrix'!R504,0),IF('CLINs &amp; Ceiling Rates'!$D$248="OPS",'Labor Loading Matrix'!S504,0),IF('CLINs &amp; Ceiling Rates'!$D$249="OPS",'Labor Loading Matrix'!T504,0),IF('CLINs &amp; Ceiling Rates'!$D$250="OPS",'Labor Loading Matrix'!U504,0),IF('CLINs &amp; Ceiling Rates'!$D$251="OPS",'Labor Loading Matrix'!V504,0),IF('CLINs &amp; Ceiling Rates'!$D$252="OPS",'Labor Loading Matrix'!W504,0),IF('CLINs &amp; Ceiling Rates'!$D$253="OPS",'Labor Loading Matrix'!X504,0),IF('CLINs &amp; Ceiling Rates'!$D$254="OPS",'Labor Loading Matrix'!Y504,0),IF('CLINs &amp; Ceiling Rates'!$D$255="OPS",'Labor Loading Matrix'!Z504,0),IF('CLINs &amp; Ceiling Rates'!$D$256="OPS",'Labor Loading Matrix'!AA504,0))</f>
        <v>0</v>
      </c>
      <c r="F504" s="175">
        <f>SUM(IF('CLINs &amp; Ceiling Rates'!$D$237="F&amp;E",'Labor Loading Matrix'!H504,0),IF('CLINs &amp; Ceiling Rates'!$D$238="F&amp;E",'Labor Loading Matrix'!I504,0),IF('CLINs &amp; Ceiling Rates'!$D$239="F&amp;E",'Labor Loading Matrix'!J504,0),IF('CLINs &amp; Ceiling Rates'!$D$240="F&amp;E",'Labor Loading Matrix'!K504,0),IF('CLINs &amp; Ceiling Rates'!$D$241="F&amp;E",'Labor Loading Matrix'!L504,0),IF('CLINs &amp; Ceiling Rates'!$D$242="F&amp;E",'Labor Loading Matrix'!M504,0),IF('CLINs &amp; Ceiling Rates'!$D$243="F&amp;E",'Labor Loading Matrix'!N504,0),IF('CLINs &amp; Ceiling Rates'!$D$244="F&amp;E",'Labor Loading Matrix'!O504,0),IF('CLINs &amp; Ceiling Rates'!$D$245="F&amp;E",'Labor Loading Matrix'!P504,0),IF('CLINs &amp; Ceiling Rates'!$D$246="F&amp;E",'Labor Loading Matrix'!Q504,0),IF('CLINs &amp; Ceiling Rates'!$D$247="F&amp;E",'Labor Loading Matrix'!R504,0),IF('CLINs &amp; Ceiling Rates'!$D$248="F&amp;E",'Labor Loading Matrix'!S504,0),IF('CLINs &amp; Ceiling Rates'!$D$249="F&amp;E",'Labor Loading Matrix'!T504,0),IF('CLINs &amp; Ceiling Rates'!$D$250="F&amp;E",'Labor Loading Matrix'!U504,0),IF('CLINs &amp; Ceiling Rates'!$D$251="F&amp;E",'Labor Loading Matrix'!V504,0),IF('CLINs &amp; Ceiling Rates'!$D$252="F&amp;E",'Labor Loading Matrix'!W504,0),IF('CLINs &amp; Ceiling Rates'!$D$253="F&amp;E",'Labor Loading Matrix'!X504,0),IF('CLINs &amp; Ceiling Rates'!$D$254="F&amp;E",'Labor Loading Matrix'!Y504,0),IF('CLINs &amp; Ceiling Rates'!$D$255="F&amp;E",'Labor Loading Matrix'!Z504,0),IF('CLINs &amp; Ceiling Rates'!$D$256="F&amp;E",'Labor Loading Matrix'!AA504,0))</f>
        <v>0</v>
      </c>
      <c r="G504" s="175">
        <f>SUM(IF('CLINs &amp; Ceiling Rates'!$D$237="R&amp;D",'Labor Loading Matrix'!H504,0),IF('CLINs &amp; Ceiling Rates'!$D$238="R&amp;D",'Labor Loading Matrix'!I504,0),IF('CLINs &amp; Ceiling Rates'!$D$239="R&amp;D",'Labor Loading Matrix'!J504,0),IF('CLINs &amp; Ceiling Rates'!$D$240="R&amp;D",'Labor Loading Matrix'!K504,0),IF('CLINs &amp; Ceiling Rates'!$D$241="R&amp;D",'Labor Loading Matrix'!L504,0),IF('CLINs &amp; Ceiling Rates'!$D$242="R&amp;D",'Labor Loading Matrix'!M504,0),IF('CLINs &amp; Ceiling Rates'!$D$243="R&amp;D",'Labor Loading Matrix'!N504,0),IF('CLINs &amp; Ceiling Rates'!$D$244="R&amp;D",'Labor Loading Matrix'!O504,0),IF('CLINs &amp; Ceiling Rates'!$D$245="R&amp;D",'Labor Loading Matrix'!P504,0),IF('CLINs &amp; Ceiling Rates'!$D$246="R&amp;D",'Labor Loading Matrix'!Q504,0),IF('CLINs &amp; Ceiling Rates'!$D$247="R&amp;D",'Labor Loading Matrix'!R504,0),IF('CLINs &amp; Ceiling Rates'!$D$248="R&amp;D",'Labor Loading Matrix'!S504,0),IF('CLINs &amp; Ceiling Rates'!$D$249="R&amp;D",'Labor Loading Matrix'!T504,0),IF('CLINs &amp; Ceiling Rates'!$D$250="R&amp;D",'Labor Loading Matrix'!U504,0),IF('CLINs &amp; Ceiling Rates'!$D$251="R&amp;D",'Labor Loading Matrix'!V504,0),IF('CLINs &amp; Ceiling Rates'!$D$252="R&amp;D",'Labor Loading Matrix'!W504,0),IF('CLINs &amp; Ceiling Rates'!$D$253="R&amp;D",'Labor Loading Matrix'!X504,0),IF('CLINs &amp; Ceiling Rates'!$D$254="R&amp;D",'Labor Loading Matrix'!Y504,0),IF('CLINs &amp; Ceiling Rates'!$D$255="R&amp;D",'Labor Loading Matrix'!Z504,0),IF('CLINs &amp; Ceiling Rates'!$D$256="R&amp;D",'Labor Loading Matrix'!AA504,0))</f>
        <v>0</v>
      </c>
      <c r="H504" s="136"/>
      <c r="I504" s="136"/>
      <c r="J504" s="136"/>
      <c r="K504" s="136"/>
      <c r="L504" s="136"/>
      <c r="M504" s="136"/>
      <c r="N504" s="84"/>
      <c r="O504" s="84"/>
      <c r="P504" s="84"/>
      <c r="Q504" s="84"/>
      <c r="R504" s="133"/>
      <c r="S504" s="133"/>
      <c r="T504" s="133"/>
      <c r="U504" s="133"/>
      <c r="V504" s="133"/>
      <c r="W504" s="133"/>
      <c r="X504" s="133"/>
      <c r="Y504" s="133"/>
      <c r="Z504" s="133"/>
      <c r="AA504" s="133"/>
    </row>
    <row r="505" spans="1:27" s="73" customFormat="1" ht="18" hidden="1" customHeight="1" x14ac:dyDescent="0.25">
      <c r="A505" s="173">
        <f>'CLINs &amp; Ceiling Rates'!B78</f>
        <v>0</v>
      </c>
      <c r="B505" s="173">
        <f>'CLINs &amp; Ceiling Rates'!C78</f>
        <v>0</v>
      </c>
      <c r="C505" s="177" t="str">
        <f>'CLINs &amp; Ceiling Rates'!I78</f>
        <v/>
      </c>
      <c r="D505" s="211">
        <f>IF('CLINs &amp; Ceiling Rates'!D461="",SUM('Labor Loading Matrix'!H505:AA505),SUM(E505:G505))</f>
        <v>0</v>
      </c>
      <c r="E505" s="175">
        <f>SUM(IF('CLINs &amp; Ceiling Rates'!$D$237="OPS",'Labor Loading Matrix'!H505,0),IF('CLINs &amp; Ceiling Rates'!$D$238="OPS",'Labor Loading Matrix'!I505,0),IF('CLINs &amp; Ceiling Rates'!$D$239="OPS",'Labor Loading Matrix'!J505,0),IF('CLINs &amp; Ceiling Rates'!$D$240="OPS",'Labor Loading Matrix'!K505,0),IF('CLINs &amp; Ceiling Rates'!$D$241="OPS",'Labor Loading Matrix'!L505,0),IF('CLINs &amp; Ceiling Rates'!$D$242="OPS",'Labor Loading Matrix'!M505,0),IF('CLINs &amp; Ceiling Rates'!$D$243="OPS",'Labor Loading Matrix'!N505,0),IF('CLINs &amp; Ceiling Rates'!$D$244="OPS",'Labor Loading Matrix'!O505,0),IF('CLINs &amp; Ceiling Rates'!$D$245="OPS",'Labor Loading Matrix'!P505,0),IF('CLINs &amp; Ceiling Rates'!$D$246="OPS",'Labor Loading Matrix'!Q505,0),IF('CLINs &amp; Ceiling Rates'!$D$247="OPS",'Labor Loading Matrix'!R505,0),IF('CLINs &amp; Ceiling Rates'!$D$248="OPS",'Labor Loading Matrix'!S505,0),IF('CLINs &amp; Ceiling Rates'!$D$249="OPS",'Labor Loading Matrix'!T505,0),IF('CLINs &amp; Ceiling Rates'!$D$250="OPS",'Labor Loading Matrix'!U505,0),IF('CLINs &amp; Ceiling Rates'!$D$251="OPS",'Labor Loading Matrix'!V505,0),IF('CLINs &amp; Ceiling Rates'!$D$252="OPS",'Labor Loading Matrix'!W505,0),IF('CLINs &amp; Ceiling Rates'!$D$253="OPS",'Labor Loading Matrix'!X505,0),IF('CLINs &amp; Ceiling Rates'!$D$254="OPS",'Labor Loading Matrix'!Y505,0),IF('CLINs &amp; Ceiling Rates'!$D$255="OPS",'Labor Loading Matrix'!Z505,0),IF('CLINs &amp; Ceiling Rates'!$D$256="OPS",'Labor Loading Matrix'!AA505,0))</f>
        <v>0</v>
      </c>
      <c r="F505" s="175">
        <f>SUM(IF('CLINs &amp; Ceiling Rates'!$D$237="F&amp;E",'Labor Loading Matrix'!H505,0),IF('CLINs &amp; Ceiling Rates'!$D$238="F&amp;E",'Labor Loading Matrix'!I505,0),IF('CLINs &amp; Ceiling Rates'!$D$239="F&amp;E",'Labor Loading Matrix'!J505,0),IF('CLINs &amp; Ceiling Rates'!$D$240="F&amp;E",'Labor Loading Matrix'!K505,0),IF('CLINs &amp; Ceiling Rates'!$D$241="F&amp;E",'Labor Loading Matrix'!L505,0),IF('CLINs &amp; Ceiling Rates'!$D$242="F&amp;E",'Labor Loading Matrix'!M505,0),IF('CLINs &amp; Ceiling Rates'!$D$243="F&amp;E",'Labor Loading Matrix'!N505,0),IF('CLINs &amp; Ceiling Rates'!$D$244="F&amp;E",'Labor Loading Matrix'!O505,0),IF('CLINs &amp; Ceiling Rates'!$D$245="F&amp;E",'Labor Loading Matrix'!P505,0),IF('CLINs &amp; Ceiling Rates'!$D$246="F&amp;E",'Labor Loading Matrix'!Q505,0),IF('CLINs &amp; Ceiling Rates'!$D$247="F&amp;E",'Labor Loading Matrix'!R505,0),IF('CLINs &amp; Ceiling Rates'!$D$248="F&amp;E",'Labor Loading Matrix'!S505,0),IF('CLINs &amp; Ceiling Rates'!$D$249="F&amp;E",'Labor Loading Matrix'!T505,0),IF('CLINs &amp; Ceiling Rates'!$D$250="F&amp;E",'Labor Loading Matrix'!U505,0),IF('CLINs &amp; Ceiling Rates'!$D$251="F&amp;E",'Labor Loading Matrix'!V505,0),IF('CLINs &amp; Ceiling Rates'!$D$252="F&amp;E",'Labor Loading Matrix'!W505,0),IF('CLINs &amp; Ceiling Rates'!$D$253="F&amp;E",'Labor Loading Matrix'!X505,0),IF('CLINs &amp; Ceiling Rates'!$D$254="F&amp;E",'Labor Loading Matrix'!Y505,0),IF('CLINs &amp; Ceiling Rates'!$D$255="F&amp;E",'Labor Loading Matrix'!Z505,0),IF('CLINs &amp; Ceiling Rates'!$D$256="F&amp;E",'Labor Loading Matrix'!AA505,0))</f>
        <v>0</v>
      </c>
      <c r="G505" s="175">
        <f>SUM(IF('CLINs &amp; Ceiling Rates'!$D$237="R&amp;D",'Labor Loading Matrix'!H505,0),IF('CLINs &amp; Ceiling Rates'!$D$238="R&amp;D",'Labor Loading Matrix'!I505,0),IF('CLINs &amp; Ceiling Rates'!$D$239="R&amp;D",'Labor Loading Matrix'!J505,0),IF('CLINs &amp; Ceiling Rates'!$D$240="R&amp;D",'Labor Loading Matrix'!K505,0),IF('CLINs &amp; Ceiling Rates'!$D$241="R&amp;D",'Labor Loading Matrix'!L505,0),IF('CLINs &amp; Ceiling Rates'!$D$242="R&amp;D",'Labor Loading Matrix'!M505,0),IF('CLINs &amp; Ceiling Rates'!$D$243="R&amp;D",'Labor Loading Matrix'!N505,0),IF('CLINs &amp; Ceiling Rates'!$D$244="R&amp;D",'Labor Loading Matrix'!O505,0),IF('CLINs &amp; Ceiling Rates'!$D$245="R&amp;D",'Labor Loading Matrix'!P505,0),IF('CLINs &amp; Ceiling Rates'!$D$246="R&amp;D",'Labor Loading Matrix'!Q505,0),IF('CLINs &amp; Ceiling Rates'!$D$247="R&amp;D",'Labor Loading Matrix'!R505,0),IF('CLINs &amp; Ceiling Rates'!$D$248="R&amp;D",'Labor Loading Matrix'!S505,0),IF('CLINs &amp; Ceiling Rates'!$D$249="R&amp;D",'Labor Loading Matrix'!T505,0),IF('CLINs &amp; Ceiling Rates'!$D$250="R&amp;D",'Labor Loading Matrix'!U505,0),IF('CLINs &amp; Ceiling Rates'!$D$251="R&amp;D",'Labor Loading Matrix'!V505,0),IF('CLINs &amp; Ceiling Rates'!$D$252="R&amp;D",'Labor Loading Matrix'!W505,0),IF('CLINs &amp; Ceiling Rates'!$D$253="R&amp;D",'Labor Loading Matrix'!X505,0),IF('CLINs &amp; Ceiling Rates'!$D$254="R&amp;D",'Labor Loading Matrix'!Y505,0),IF('CLINs &amp; Ceiling Rates'!$D$255="R&amp;D",'Labor Loading Matrix'!Z505,0),IF('CLINs &amp; Ceiling Rates'!$D$256="R&amp;D",'Labor Loading Matrix'!AA505,0))</f>
        <v>0</v>
      </c>
      <c r="H505" s="136"/>
      <c r="I505" s="136"/>
      <c r="J505" s="136"/>
      <c r="K505" s="136"/>
      <c r="L505" s="136"/>
      <c r="M505" s="136"/>
      <c r="N505" s="84"/>
      <c r="O505" s="84"/>
      <c r="P505" s="84"/>
      <c r="Q505" s="84"/>
      <c r="R505" s="133"/>
      <c r="S505" s="133"/>
      <c r="T505" s="133"/>
      <c r="U505" s="133"/>
      <c r="V505" s="133"/>
      <c r="W505" s="133"/>
      <c r="X505" s="133"/>
      <c r="Y505" s="133"/>
      <c r="Z505" s="133"/>
      <c r="AA505" s="133"/>
    </row>
    <row r="506" spans="1:27" s="73" customFormat="1" ht="18" hidden="1" customHeight="1" x14ac:dyDescent="0.25">
      <c r="A506" s="173">
        <f>'CLINs &amp; Ceiling Rates'!B79</f>
        <v>0</v>
      </c>
      <c r="B506" s="173">
        <f>'CLINs &amp; Ceiling Rates'!C79</f>
        <v>0</v>
      </c>
      <c r="C506" s="177" t="str">
        <f>'CLINs &amp; Ceiling Rates'!I79</f>
        <v/>
      </c>
      <c r="D506" s="211">
        <f>IF('CLINs &amp; Ceiling Rates'!D462="",SUM('Labor Loading Matrix'!H506:AA506),SUM(E506:G506))</f>
        <v>0</v>
      </c>
      <c r="E506" s="175">
        <f>SUM(IF('CLINs &amp; Ceiling Rates'!$D$237="OPS",'Labor Loading Matrix'!H506,0),IF('CLINs &amp; Ceiling Rates'!$D$238="OPS",'Labor Loading Matrix'!I506,0),IF('CLINs &amp; Ceiling Rates'!$D$239="OPS",'Labor Loading Matrix'!J506,0),IF('CLINs &amp; Ceiling Rates'!$D$240="OPS",'Labor Loading Matrix'!K506,0),IF('CLINs &amp; Ceiling Rates'!$D$241="OPS",'Labor Loading Matrix'!L506,0),IF('CLINs &amp; Ceiling Rates'!$D$242="OPS",'Labor Loading Matrix'!M506,0),IF('CLINs &amp; Ceiling Rates'!$D$243="OPS",'Labor Loading Matrix'!N506,0),IF('CLINs &amp; Ceiling Rates'!$D$244="OPS",'Labor Loading Matrix'!O506,0),IF('CLINs &amp; Ceiling Rates'!$D$245="OPS",'Labor Loading Matrix'!P506,0),IF('CLINs &amp; Ceiling Rates'!$D$246="OPS",'Labor Loading Matrix'!Q506,0),IF('CLINs &amp; Ceiling Rates'!$D$247="OPS",'Labor Loading Matrix'!R506,0),IF('CLINs &amp; Ceiling Rates'!$D$248="OPS",'Labor Loading Matrix'!S506,0),IF('CLINs &amp; Ceiling Rates'!$D$249="OPS",'Labor Loading Matrix'!T506,0),IF('CLINs &amp; Ceiling Rates'!$D$250="OPS",'Labor Loading Matrix'!U506,0),IF('CLINs &amp; Ceiling Rates'!$D$251="OPS",'Labor Loading Matrix'!V506,0),IF('CLINs &amp; Ceiling Rates'!$D$252="OPS",'Labor Loading Matrix'!W506,0),IF('CLINs &amp; Ceiling Rates'!$D$253="OPS",'Labor Loading Matrix'!X506,0),IF('CLINs &amp; Ceiling Rates'!$D$254="OPS",'Labor Loading Matrix'!Y506,0),IF('CLINs &amp; Ceiling Rates'!$D$255="OPS",'Labor Loading Matrix'!Z506,0),IF('CLINs &amp; Ceiling Rates'!$D$256="OPS",'Labor Loading Matrix'!AA506,0))</f>
        <v>0</v>
      </c>
      <c r="F506" s="175">
        <f>SUM(IF('CLINs &amp; Ceiling Rates'!$D$237="F&amp;E",'Labor Loading Matrix'!H506,0),IF('CLINs &amp; Ceiling Rates'!$D$238="F&amp;E",'Labor Loading Matrix'!I506,0),IF('CLINs &amp; Ceiling Rates'!$D$239="F&amp;E",'Labor Loading Matrix'!J506,0),IF('CLINs &amp; Ceiling Rates'!$D$240="F&amp;E",'Labor Loading Matrix'!K506,0),IF('CLINs &amp; Ceiling Rates'!$D$241="F&amp;E",'Labor Loading Matrix'!L506,0),IF('CLINs &amp; Ceiling Rates'!$D$242="F&amp;E",'Labor Loading Matrix'!M506,0),IF('CLINs &amp; Ceiling Rates'!$D$243="F&amp;E",'Labor Loading Matrix'!N506,0),IF('CLINs &amp; Ceiling Rates'!$D$244="F&amp;E",'Labor Loading Matrix'!O506,0),IF('CLINs &amp; Ceiling Rates'!$D$245="F&amp;E",'Labor Loading Matrix'!P506,0),IF('CLINs &amp; Ceiling Rates'!$D$246="F&amp;E",'Labor Loading Matrix'!Q506,0),IF('CLINs &amp; Ceiling Rates'!$D$247="F&amp;E",'Labor Loading Matrix'!R506,0),IF('CLINs &amp; Ceiling Rates'!$D$248="F&amp;E",'Labor Loading Matrix'!S506,0),IF('CLINs &amp; Ceiling Rates'!$D$249="F&amp;E",'Labor Loading Matrix'!T506,0),IF('CLINs &amp; Ceiling Rates'!$D$250="F&amp;E",'Labor Loading Matrix'!U506,0),IF('CLINs &amp; Ceiling Rates'!$D$251="F&amp;E",'Labor Loading Matrix'!V506,0),IF('CLINs &amp; Ceiling Rates'!$D$252="F&amp;E",'Labor Loading Matrix'!W506,0),IF('CLINs &amp; Ceiling Rates'!$D$253="F&amp;E",'Labor Loading Matrix'!X506,0),IF('CLINs &amp; Ceiling Rates'!$D$254="F&amp;E",'Labor Loading Matrix'!Y506,0),IF('CLINs &amp; Ceiling Rates'!$D$255="F&amp;E",'Labor Loading Matrix'!Z506,0),IF('CLINs &amp; Ceiling Rates'!$D$256="F&amp;E",'Labor Loading Matrix'!AA506,0))</f>
        <v>0</v>
      </c>
      <c r="G506" s="175">
        <f>SUM(IF('CLINs &amp; Ceiling Rates'!$D$237="R&amp;D",'Labor Loading Matrix'!H506,0),IF('CLINs &amp; Ceiling Rates'!$D$238="R&amp;D",'Labor Loading Matrix'!I506,0),IF('CLINs &amp; Ceiling Rates'!$D$239="R&amp;D",'Labor Loading Matrix'!J506,0),IF('CLINs &amp; Ceiling Rates'!$D$240="R&amp;D",'Labor Loading Matrix'!K506,0),IF('CLINs &amp; Ceiling Rates'!$D$241="R&amp;D",'Labor Loading Matrix'!L506,0),IF('CLINs &amp; Ceiling Rates'!$D$242="R&amp;D",'Labor Loading Matrix'!M506,0),IF('CLINs &amp; Ceiling Rates'!$D$243="R&amp;D",'Labor Loading Matrix'!N506,0),IF('CLINs &amp; Ceiling Rates'!$D$244="R&amp;D",'Labor Loading Matrix'!O506,0),IF('CLINs &amp; Ceiling Rates'!$D$245="R&amp;D",'Labor Loading Matrix'!P506,0),IF('CLINs &amp; Ceiling Rates'!$D$246="R&amp;D",'Labor Loading Matrix'!Q506,0),IF('CLINs &amp; Ceiling Rates'!$D$247="R&amp;D",'Labor Loading Matrix'!R506,0),IF('CLINs &amp; Ceiling Rates'!$D$248="R&amp;D",'Labor Loading Matrix'!S506,0),IF('CLINs &amp; Ceiling Rates'!$D$249="R&amp;D",'Labor Loading Matrix'!T506,0),IF('CLINs &amp; Ceiling Rates'!$D$250="R&amp;D",'Labor Loading Matrix'!U506,0),IF('CLINs &amp; Ceiling Rates'!$D$251="R&amp;D",'Labor Loading Matrix'!V506,0),IF('CLINs &amp; Ceiling Rates'!$D$252="R&amp;D",'Labor Loading Matrix'!W506,0),IF('CLINs &amp; Ceiling Rates'!$D$253="R&amp;D",'Labor Loading Matrix'!X506,0),IF('CLINs &amp; Ceiling Rates'!$D$254="R&amp;D",'Labor Loading Matrix'!Y506,0),IF('CLINs &amp; Ceiling Rates'!$D$255="R&amp;D",'Labor Loading Matrix'!Z506,0),IF('CLINs &amp; Ceiling Rates'!$D$256="R&amp;D",'Labor Loading Matrix'!AA506,0))</f>
        <v>0</v>
      </c>
      <c r="H506" s="136"/>
      <c r="I506" s="136"/>
      <c r="J506" s="136"/>
      <c r="K506" s="136"/>
      <c r="L506" s="136"/>
      <c r="M506" s="136"/>
      <c r="N506" s="84"/>
      <c r="O506" s="84"/>
      <c r="P506" s="84"/>
      <c r="Q506" s="84"/>
      <c r="R506" s="133"/>
      <c r="S506" s="133"/>
      <c r="T506" s="133"/>
      <c r="U506" s="133"/>
      <c r="V506" s="133"/>
      <c r="W506" s="133"/>
      <c r="X506" s="133"/>
      <c r="Y506" s="133"/>
      <c r="Z506" s="133"/>
      <c r="AA506" s="133"/>
    </row>
    <row r="507" spans="1:27" s="73" customFormat="1" ht="18" hidden="1" customHeight="1" x14ac:dyDescent="0.25">
      <c r="A507" s="173">
        <f>'CLINs &amp; Ceiling Rates'!B80</f>
        <v>0</v>
      </c>
      <c r="B507" s="173">
        <f>'CLINs &amp; Ceiling Rates'!C80</f>
        <v>0</v>
      </c>
      <c r="C507" s="177" t="str">
        <f>'CLINs &amp; Ceiling Rates'!I80</f>
        <v/>
      </c>
      <c r="D507" s="211">
        <f>IF('CLINs &amp; Ceiling Rates'!D463="",SUM('Labor Loading Matrix'!H507:AA507),SUM(E507:G507))</f>
        <v>0</v>
      </c>
      <c r="E507" s="175">
        <f>SUM(IF('CLINs &amp; Ceiling Rates'!$D$237="OPS",'Labor Loading Matrix'!H507,0),IF('CLINs &amp; Ceiling Rates'!$D$238="OPS",'Labor Loading Matrix'!I507,0),IF('CLINs &amp; Ceiling Rates'!$D$239="OPS",'Labor Loading Matrix'!J507,0),IF('CLINs &amp; Ceiling Rates'!$D$240="OPS",'Labor Loading Matrix'!K507,0),IF('CLINs &amp; Ceiling Rates'!$D$241="OPS",'Labor Loading Matrix'!L507,0),IF('CLINs &amp; Ceiling Rates'!$D$242="OPS",'Labor Loading Matrix'!M507,0),IF('CLINs &amp; Ceiling Rates'!$D$243="OPS",'Labor Loading Matrix'!N507,0),IF('CLINs &amp; Ceiling Rates'!$D$244="OPS",'Labor Loading Matrix'!O507,0),IF('CLINs &amp; Ceiling Rates'!$D$245="OPS",'Labor Loading Matrix'!P507,0),IF('CLINs &amp; Ceiling Rates'!$D$246="OPS",'Labor Loading Matrix'!Q507,0),IF('CLINs &amp; Ceiling Rates'!$D$247="OPS",'Labor Loading Matrix'!R507,0),IF('CLINs &amp; Ceiling Rates'!$D$248="OPS",'Labor Loading Matrix'!S507,0),IF('CLINs &amp; Ceiling Rates'!$D$249="OPS",'Labor Loading Matrix'!T507,0),IF('CLINs &amp; Ceiling Rates'!$D$250="OPS",'Labor Loading Matrix'!U507,0),IF('CLINs &amp; Ceiling Rates'!$D$251="OPS",'Labor Loading Matrix'!V507,0),IF('CLINs &amp; Ceiling Rates'!$D$252="OPS",'Labor Loading Matrix'!W507,0),IF('CLINs &amp; Ceiling Rates'!$D$253="OPS",'Labor Loading Matrix'!X507,0),IF('CLINs &amp; Ceiling Rates'!$D$254="OPS",'Labor Loading Matrix'!Y507,0),IF('CLINs &amp; Ceiling Rates'!$D$255="OPS",'Labor Loading Matrix'!Z507,0),IF('CLINs &amp; Ceiling Rates'!$D$256="OPS",'Labor Loading Matrix'!AA507,0))</f>
        <v>0</v>
      </c>
      <c r="F507" s="175">
        <f>SUM(IF('CLINs &amp; Ceiling Rates'!$D$237="F&amp;E",'Labor Loading Matrix'!H507,0),IF('CLINs &amp; Ceiling Rates'!$D$238="F&amp;E",'Labor Loading Matrix'!I507,0),IF('CLINs &amp; Ceiling Rates'!$D$239="F&amp;E",'Labor Loading Matrix'!J507,0),IF('CLINs &amp; Ceiling Rates'!$D$240="F&amp;E",'Labor Loading Matrix'!K507,0),IF('CLINs &amp; Ceiling Rates'!$D$241="F&amp;E",'Labor Loading Matrix'!L507,0),IF('CLINs &amp; Ceiling Rates'!$D$242="F&amp;E",'Labor Loading Matrix'!M507,0),IF('CLINs &amp; Ceiling Rates'!$D$243="F&amp;E",'Labor Loading Matrix'!N507,0),IF('CLINs &amp; Ceiling Rates'!$D$244="F&amp;E",'Labor Loading Matrix'!O507,0),IF('CLINs &amp; Ceiling Rates'!$D$245="F&amp;E",'Labor Loading Matrix'!P507,0),IF('CLINs &amp; Ceiling Rates'!$D$246="F&amp;E",'Labor Loading Matrix'!Q507,0),IF('CLINs &amp; Ceiling Rates'!$D$247="F&amp;E",'Labor Loading Matrix'!R507,0),IF('CLINs &amp; Ceiling Rates'!$D$248="F&amp;E",'Labor Loading Matrix'!S507,0),IF('CLINs &amp; Ceiling Rates'!$D$249="F&amp;E",'Labor Loading Matrix'!T507,0),IF('CLINs &amp; Ceiling Rates'!$D$250="F&amp;E",'Labor Loading Matrix'!U507,0),IF('CLINs &amp; Ceiling Rates'!$D$251="F&amp;E",'Labor Loading Matrix'!V507,0),IF('CLINs &amp; Ceiling Rates'!$D$252="F&amp;E",'Labor Loading Matrix'!W507,0),IF('CLINs &amp; Ceiling Rates'!$D$253="F&amp;E",'Labor Loading Matrix'!X507,0),IF('CLINs &amp; Ceiling Rates'!$D$254="F&amp;E",'Labor Loading Matrix'!Y507,0),IF('CLINs &amp; Ceiling Rates'!$D$255="F&amp;E",'Labor Loading Matrix'!Z507,0),IF('CLINs &amp; Ceiling Rates'!$D$256="F&amp;E",'Labor Loading Matrix'!AA507,0))</f>
        <v>0</v>
      </c>
      <c r="G507" s="175">
        <f>SUM(IF('CLINs &amp; Ceiling Rates'!$D$237="R&amp;D",'Labor Loading Matrix'!H507,0),IF('CLINs &amp; Ceiling Rates'!$D$238="R&amp;D",'Labor Loading Matrix'!I507,0),IF('CLINs &amp; Ceiling Rates'!$D$239="R&amp;D",'Labor Loading Matrix'!J507,0),IF('CLINs &amp; Ceiling Rates'!$D$240="R&amp;D",'Labor Loading Matrix'!K507,0),IF('CLINs &amp; Ceiling Rates'!$D$241="R&amp;D",'Labor Loading Matrix'!L507,0),IF('CLINs &amp; Ceiling Rates'!$D$242="R&amp;D",'Labor Loading Matrix'!M507,0),IF('CLINs &amp; Ceiling Rates'!$D$243="R&amp;D",'Labor Loading Matrix'!N507,0),IF('CLINs &amp; Ceiling Rates'!$D$244="R&amp;D",'Labor Loading Matrix'!O507,0),IF('CLINs &amp; Ceiling Rates'!$D$245="R&amp;D",'Labor Loading Matrix'!P507,0),IF('CLINs &amp; Ceiling Rates'!$D$246="R&amp;D",'Labor Loading Matrix'!Q507,0),IF('CLINs &amp; Ceiling Rates'!$D$247="R&amp;D",'Labor Loading Matrix'!R507,0),IF('CLINs &amp; Ceiling Rates'!$D$248="R&amp;D",'Labor Loading Matrix'!S507,0),IF('CLINs &amp; Ceiling Rates'!$D$249="R&amp;D",'Labor Loading Matrix'!T507,0),IF('CLINs &amp; Ceiling Rates'!$D$250="R&amp;D",'Labor Loading Matrix'!U507,0),IF('CLINs &amp; Ceiling Rates'!$D$251="R&amp;D",'Labor Loading Matrix'!V507,0),IF('CLINs &amp; Ceiling Rates'!$D$252="R&amp;D",'Labor Loading Matrix'!W507,0),IF('CLINs &amp; Ceiling Rates'!$D$253="R&amp;D",'Labor Loading Matrix'!X507,0),IF('CLINs &amp; Ceiling Rates'!$D$254="R&amp;D",'Labor Loading Matrix'!Y507,0),IF('CLINs &amp; Ceiling Rates'!$D$255="R&amp;D",'Labor Loading Matrix'!Z507,0),IF('CLINs &amp; Ceiling Rates'!$D$256="R&amp;D",'Labor Loading Matrix'!AA507,0))</f>
        <v>0</v>
      </c>
      <c r="H507" s="136"/>
      <c r="I507" s="136"/>
      <c r="J507" s="136"/>
      <c r="K507" s="136"/>
      <c r="L507" s="136"/>
      <c r="M507" s="136"/>
      <c r="N507" s="84"/>
      <c r="O507" s="84"/>
      <c r="P507" s="84"/>
      <c r="Q507" s="84"/>
      <c r="R507" s="133"/>
      <c r="S507" s="133"/>
      <c r="T507" s="133"/>
      <c r="U507" s="133"/>
      <c r="V507" s="133"/>
      <c r="W507" s="133"/>
      <c r="X507" s="133"/>
      <c r="Y507" s="133"/>
      <c r="Z507" s="133"/>
      <c r="AA507" s="133"/>
    </row>
    <row r="508" spans="1:27" s="73" customFormat="1" ht="18" hidden="1" customHeight="1" x14ac:dyDescent="0.25">
      <c r="A508" s="173">
        <f>'CLINs &amp; Ceiling Rates'!B81</f>
        <v>0</v>
      </c>
      <c r="B508" s="173">
        <f>'CLINs &amp; Ceiling Rates'!C81</f>
        <v>0</v>
      </c>
      <c r="C508" s="177" t="str">
        <f>'CLINs &amp; Ceiling Rates'!I81</f>
        <v/>
      </c>
      <c r="D508" s="211">
        <f>IF('CLINs &amp; Ceiling Rates'!D464="",SUM('Labor Loading Matrix'!H508:AA508),SUM(E508:G508))</f>
        <v>0</v>
      </c>
      <c r="E508" s="175">
        <f>SUM(IF('CLINs &amp; Ceiling Rates'!$D$237="OPS",'Labor Loading Matrix'!H508,0),IF('CLINs &amp; Ceiling Rates'!$D$238="OPS",'Labor Loading Matrix'!I508,0),IF('CLINs &amp; Ceiling Rates'!$D$239="OPS",'Labor Loading Matrix'!J508,0),IF('CLINs &amp; Ceiling Rates'!$D$240="OPS",'Labor Loading Matrix'!K508,0),IF('CLINs &amp; Ceiling Rates'!$D$241="OPS",'Labor Loading Matrix'!L508,0),IF('CLINs &amp; Ceiling Rates'!$D$242="OPS",'Labor Loading Matrix'!M508,0),IF('CLINs &amp; Ceiling Rates'!$D$243="OPS",'Labor Loading Matrix'!N508,0),IF('CLINs &amp; Ceiling Rates'!$D$244="OPS",'Labor Loading Matrix'!O508,0),IF('CLINs &amp; Ceiling Rates'!$D$245="OPS",'Labor Loading Matrix'!P508,0),IF('CLINs &amp; Ceiling Rates'!$D$246="OPS",'Labor Loading Matrix'!Q508,0),IF('CLINs &amp; Ceiling Rates'!$D$247="OPS",'Labor Loading Matrix'!R508,0),IF('CLINs &amp; Ceiling Rates'!$D$248="OPS",'Labor Loading Matrix'!S508,0),IF('CLINs &amp; Ceiling Rates'!$D$249="OPS",'Labor Loading Matrix'!T508,0),IF('CLINs &amp; Ceiling Rates'!$D$250="OPS",'Labor Loading Matrix'!U508,0),IF('CLINs &amp; Ceiling Rates'!$D$251="OPS",'Labor Loading Matrix'!V508,0),IF('CLINs &amp; Ceiling Rates'!$D$252="OPS",'Labor Loading Matrix'!W508,0),IF('CLINs &amp; Ceiling Rates'!$D$253="OPS",'Labor Loading Matrix'!X508,0),IF('CLINs &amp; Ceiling Rates'!$D$254="OPS",'Labor Loading Matrix'!Y508,0),IF('CLINs &amp; Ceiling Rates'!$D$255="OPS",'Labor Loading Matrix'!Z508,0),IF('CLINs &amp; Ceiling Rates'!$D$256="OPS",'Labor Loading Matrix'!AA508,0))</f>
        <v>0</v>
      </c>
      <c r="F508" s="175">
        <f>SUM(IF('CLINs &amp; Ceiling Rates'!$D$237="F&amp;E",'Labor Loading Matrix'!H508,0),IF('CLINs &amp; Ceiling Rates'!$D$238="F&amp;E",'Labor Loading Matrix'!I508,0),IF('CLINs &amp; Ceiling Rates'!$D$239="F&amp;E",'Labor Loading Matrix'!J508,0),IF('CLINs &amp; Ceiling Rates'!$D$240="F&amp;E",'Labor Loading Matrix'!K508,0),IF('CLINs &amp; Ceiling Rates'!$D$241="F&amp;E",'Labor Loading Matrix'!L508,0),IF('CLINs &amp; Ceiling Rates'!$D$242="F&amp;E",'Labor Loading Matrix'!M508,0),IF('CLINs &amp; Ceiling Rates'!$D$243="F&amp;E",'Labor Loading Matrix'!N508,0),IF('CLINs &amp; Ceiling Rates'!$D$244="F&amp;E",'Labor Loading Matrix'!O508,0),IF('CLINs &amp; Ceiling Rates'!$D$245="F&amp;E",'Labor Loading Matrix'!P508,0),IF('CLINs &amp; Ceiling Rates'!$D$246="F&amp;E",'Labor Loading Matrix'!Q508,0),IF('CLINs &amp; Ceiling Rates'!$D$247="F&amp;E",'Labor Loading Matrix'!R508,0),IF('CLINs &amp; Ceiling Rates'!$D$248="F&amp;E",'Labor Loading Matrix'!S508,0),IF('CLINs &amp; Ceiling Rates'!$D$249="F&amp;E",'Labor Loading Matrix'!T508,0),IF('CLINs &amp; Ceiling Rates'!$D$250="F&amp;E",'Labor Loading Matrix'!U508,0),IF('CLINs &amp; Ceiling Rates'!$D$251="F&amp;E",'Labor Loading Matrix'!V508,0),IF('CLINs &amp; Ceiling Rates'!$D$252="F&amp;E",'Labor Loading Matrix'!W508,0),IF('CLINs &amp; Ceiling Rates'!$D$253="F&amp;E",'Labor Loading Matrix'!X508,0),IF('CLINs &amp; Ceiling Rates'!$D$254="F&amp;E",'Labor Loading Matrix'!Y508,0),IF('CLINs &amp; Ceiling Rates'!$D$255="F&amp;E",'Labor Loading Matrix'!Z508,0),IF('CLINs &amp; Ceiling Rates'!$D$256="F&amp;E",'Labor Loading Matrix'!AA508,0))</f>
        <v>0</v>
      </c>
      <c r="G508" s="175">
        <f>SUM(IF('CLINs &amp; Ceiling Rates'!$D$237="R&amp;D",'Labor Loading Matrix'!H508,0),IF('CLINs &amp; Ceiling Rates'!$D$238="R&amp;D",'Labor Loading Matrix'!I508,0),IF('CLINs &amp; Ceiling Rates'!$D$239="R&amp;D",'Labor Loading Matrix'!J508,0),IF('CLINs &amp; Ceiling Rates'!$D$240="R&amp;D",'Labor Loading Matrix'!K508,0),IF('CLINs &amp; Ceiling Rates'!$D$241="R&amp;D",'Labor Loading Matrix'!L508,0),IF('CLINs &amp; Ceiling Rates'!$D$242="R&amp;D",'Labor Loading Matrix'!M508,0),IF('CLINs &amp; Ceiling Rates'!$D$243="R&amp;D",'Labor Loading Matrix'!N508,0),IF('CLINs &amp; Ceiling Rates'!$D$244="R&amp;D",'Labor Loading Matrix'!O508,0),IF('CLINs &amp; Ceiling Rates'!$D$245="R&amp;D",'Labor Loading Matrix'!P508,0),IF('CLINs &amp; Ceiling Rates'!$D$246="R&amp;D",'Labor Loading Matrix'!Q508,0),IF('CLINs &amp; Ceiling Rates'!$D$247="R&amp;D",'Labor Loading Matrix'!R508,0),IF('CLINs &amp; Ceiling Rates'!$D$248="R&amp;D",'Labor Loading Matrix'!S508,0),IF('CLINs &amp; Ceiling Rates'!$D$249="R&amp;D",'Labor Loading Matrix'!T508,0),IF('CLINs &amp; Ceiling Rates'!$D$250="R&amp;D",'Labor Loading Matrix'!U508,0),IF('CLINs &amp; Ceiling Rates'!$D$251="R&amp;D",'Labor Loading Matrix'!V508,0),IF('CLINs &amp; Ceiling Rates'!$D$252="R&amp;D",'Labor Loading Matrix'!W508,0),IF('CLINs &amp; Ceiling Rates'!$D$253="R&amp;D",'Labor Loading Matrix'!X508,0),IF('CLINs &amp; Ceiling Rates'!$D$254="R&amp;D",'Labor Loading Matrix'!Y508,0),IF('CLINs &amp; Ceiling Rates'!$D$255="R&amp;D",'Labor Loading Matrix'!Z508,0),IF('CLINs &amp; Ceiling Rates'!$D$256="R&amp;D",'Labor Loading Matrix'!AA508,0))</f>
        <v>0</v>
      </c>
      <c r="H508" s="136"/>
      <c r="I508" s="136"/>
      <c r="J508" s="136"/>
      <c r="K508" s="136"/>
      <c r="L508" s="136"/>
      <c r="M508" s="136"/>
      <c r="N508" s="84"/>
      <c r="O508" s="84"/>
      <c r="P508" s="84"/>
      <c r="Q508" s="84"/>
      <c r="R508" s="133"/>
      <c r="S508" s="133"/>
      <c r="T508" s="133"/>
      <c r="U508" s="133"/>
      <c r="V508" s="133"/>
      <c r="W508" s="133"/>
      <c r="X508" s="133"/>
      <c r="Y508" s="133"/>
      <c r="Z508" s="133"/>
      <c r="AA508" s="133"/>
    </row>
    <row r="509" spans="1:27" s="73" customFormat="1" ht="18" hidden="1" customHeight="1" x14ac:dyDescent="0.25">
      <c r="A509" s="173">
        <f>'CLINs &amp; Ceiling Rates'!B82</f>
        <v>0</v>
      </c>
      <c r="B509" s="173">
        <f>'CLINs &amp; Ceiling Rates'!C82</f>
        <v>0</v>
      </c>
      <c r="C509" s="177" t="str">
        <f>'CLINs &amp; Ceiling Rates'!I82</f>
        <v/>
      </c>
      <c r="D509" s="211">
        <f>IF('CLINs &amp; Ceiling Rates'!D465="",SUM('Labor Loading Matrix'!H509:AA509),SUM(E509:G509))</f>
        <v>0</v>
      </c>
      <c r="E509" s="175">
        <f>SUM(IF('CLINs &amp; Ceiling Rates'!$D$237="OPS",'Labor Loading Matrix'!H509,0),IF('CLINs &amp; Ceiling Rates'!$D$238="OPS",'Labor Loading Matrix'!I509,0),IF('CLINs &amp; Ceiling Rates'!$D$239="OPS",'Labor Loading Matrix'!J509,0),IF('CLINs &amp; Ceiling Rates'!$D$240="OPS",'Labor Loading Matrix'!K509,0),IF('CLINs &amp; Ceiling Rates'!$D$241="OPS",'Labor Loading Matrix'!L509,0),IF('CLINs &amp; Ceiling Rates'!$D$242="OPS",'Labor Loading Matrix'!M509,0),IF('CLINs &amp; Ceiling Rates'!$D$243="OPS",'Labor Loading Matrix'!N509,0),IF('CLINs &amp; Ceiling Rates'!$D$244="OPS",'Labor Loading Matrix'!O509,0),IF('CLINs &amp; Ceiling Rates'!$D$245="OPS",'Labor Loading Matrix'!P509,0),IF('CLINs &amp; Ceiling Rates'!$D$246="OPS",'Labor Loading Matrix'!Q509,0),IF('CLINs &amp; Ceiling Rates'!$D$247="OPS",'Labor Loading Matrix'!R509,0),IF('CLINs &amp; Ceiling Rates'!$D$248="OPS",'Labor Loading Matrix'!S509,0),IF('CLINs &amp; Ceiling Rates'!$D$249="OPS",'Labor Loading Matrix'!T509,0),IF('CLINs &amp; Ceiling Rates'!$D$250="OPS",'Labor Loading Matrix'!U509,0),IF('CLINs &amp; Ceiling Rates'!$D$251="OPS",'Labor Loading Matrix'!V509,0),IF('CLINs &amp; Ceiling Rates'!$D$252="OPS",'Labor Loading Matrix'!W509,0),IF('CLINs &amp; Ceiling Rates'!$D$253="OPS",'Labor Loading Matrix'!X509,0),IF('CLINs &amp; Ceiling Rates'!$D$254="OPS",'Labor Loading Matrix'!Y509,0),IF('CLINs &amp; Ceiling Rates'!$D$255="OPS",'Labor Loading Matrix'!Z509,0),IF('CLINs &amp; Ceiling Rates'!$D$256="OPS",'Labor Loading Matrix'!AA509,0))</f>
        <v>0</v>
      </c>
      <c r="F509" s="175">
        <f>SUM(IF('CLINs &amp; Ceiling Rates'!$D$237="F&amp;E",'Labor Loading Matrix'!H509,0),IF('CLINs &amp; Ceiling Rates'!$D$238="F&amp;E",'Labor Loading Matrix'!I509,0),IF('CLINs &amp; Ceiling Rates'!$D$239="F&amp;E",'Labor Loading Matrix'!J509,0),IF('CLINs &amp; Ceiling Rates'!$D$240="F&amp;E",'Labor Loading Matrix'!K509,0),IF('CLINs &amp; Ceiling Rates'!$D$241="F&amp;E",'Labor Loading Matrix'!L509,0),IF('CLINs &amp; Ceiling Rates'!$D$242="F&amp;E",'Labor Loading Matrix'!M509,0),IF('CLINs &amp; Ceiling Rates'!$D$243="F&amp;E",'Labor Loading Matrix'!N509,0),IF('CLINs &amp; Ceiling Rates'!$D$244="F&amp;E",'Labor Loading Matrix'!O509,0),IF('CLINs &amp; Ceiling Rates'!$D$245="F&amp;E",'Labor Loading Matrix'!P509,0),IF('CLINs &amp; Ceiling Rates'!$D$246="F&amp;E",'Labor Loading Matrix'!Q509,0),IF('CLINs &amp; Ceiling Rates'!$D$247="F&amp;E",'Labor Loading Matrix'!R509,0),IF('CLINs &amp; Ceiling Rates'!$D$248="F&amp;E",'Labor Loading Matrix'!S509,0),IF('CLINs &amp; Ceiling Rates'!$D$249="F&amp;E",'Labor Loading Matrix'!T509,0),IF('CLINs &amp; Ceiling Rates'!$D$250="F&amp;E",'Labor Loading Matrix'!U509,0),IF('CLINs &amp; Ceiling Rates'!$D$251="F&amp;E",'Labor Loading Matrix'!V509,0),IF('CLINs &amp; Ceiling Rates'!$D$252="F&amp;E",'Labor Loading Matrix'!W509,0),IF('CLINs &amp; Ceiling Rates'!$D$253="F&amp;E",'Labor Loading Matrix'!X509,0),IF('CLINs &amp; Ceiling Rates'!$D$254="F&amp;E",'Labor Loading Matrix'!Y509,0),IF('CLINs &amp; Ceiling Rates'!$D$255="F&amp;E",'Labor Loading Matrix'!Z509,0),IF('CLINs &amp; Ceiling Rates'!$D$256="F&amp;E",'Labor Loading Matrix'!AA509,0))</f>
        <v>0</v>
      </c>
      <c r="G509" s="175">
        <f>SUM(IF('CLINs &amp; Ceiling Rates'!$D$237="R&amp;D",'Labor Loading Matrix'!H509,0),IF('CLINs &amp; Ceiling Rates'!$D$238="R&amp;D",'Labor Loading Matrix'!I509,0),IF('CLINs &amp; Ceiling Rates'!$D$239="R&amp;D",'Labor Loading Matrix'!J509,0),IF('CLINs &amp; Ceiling Rates'!$D$240="R&amp;D",'Labor Loading Matrix'!K509,0),IF('CLINs &amp; Ceiling Rates'!$D$241="R&amp;D",'Labor Loading Matrix'!L509,0),IF('CLINs &amp; Ceiling Rates'!$D$242="R&amp;D",'Labor Loading Matrix'!M509,0),IF('CLINs &amp; Ceiling Rates'!$D$243="R&amp;D",'Labor Loading Matrix'!N509,0),IF('CLINs &amp; Ceiling Rates'!$D$244="R&amp;D",'Labor Loading Matrix'!O509,0),IF('CLINs &amp; Ceiling Rates'!$D$245="R&amp;D",'Labor Loading Matrix'!P509,0),IF('CLINs &amp; Ceiling Rates'!$D$246="R&amp;D",'Labor Loading Matrix'!Q509,0),IF('CLINs &amp; Ceiling Rates'!$D$247="R&amp;D",'Labor Loading Matrix'!R509,0),IF('CLINs &amp; Ceiling Rates'!$D$248="R&amp;D",'Labor Loading Matrix'!S509,0),IF('CLINs &amp; Ceiling Rates'!$D$249="R&amp;D",'Labor Loading Matrix'!T509,0),IF('CLINs &amp; Ceiling Rates'!$D$250="R&amp;D",'Labor Loading Matrix'!U509,0),IF('CLINs &amp; Ceiling Rates'!$D$251="R&amp;D",'Labor Loading Matrix'!V509,0),IF('CLINs &amp; Ceiling Rates'!$D$252="R&amp;D",'Labor Loading Matrix'!W509,0),IF('CLINs &amp; Ceiling Rates'!$D$253="R&amp;D",'Labor Loading Matrix'!X509,0),IF('CLINs &amp; Ceiling Rates'!$D$254="R&amp;D",'Labor Loading Matrix'!Y509,0),IF('CLINs &amp; Ceiling Rates'!$D$255="R&amp;D",'Labor Loading Matrix'!Z509,0),IF('CLINs &amp; Ceiling Rates'!$D$256="R&amp;D",'Labor Loading Matrix'!AA509,0))</f>
        <v>0</v>
      </c>
      <c r="H509" s="136"/>
      <c r="I509" s="136"/>
      <c r="J509" s="136"/>
      <c r="K509" s="136"/>
      <c r="L509" s="136"/>
      <c r="M509" s="136"/>
      <c r="N509" s="84"/>
      <c r="O509" s="84"/>
      <c r="P509" s="84"/>
      <c r="Q509" s="84"/>
      <c r="R509" s="133"/>
      <c r="S509" s="133"/>
      <c r="T509" s="133"/>
      <c r="U509" s="133"/>
      <c r="V509" s="133"/>
      <c r="W509" s="133"/>
      <c r="X509" s="133"/>
      <c r="Y509" s="133"/>
      <c r="Z509" s="133"/>
      <c r="AA509" s="133"/>
    </row>
    <row r="510" spans="1:27" s="73" customFormat="1" ht="18" hidden="1" customHeight="1" x14ac:dyDescent="0.25">
      <c r="A510" s="173">
        <f>'CLINs &amp; Ceiling Rates'!B83</f>
        <v>0</v>
      </c>
      <c r="B510" s="173">
        <f>'CLINs &amp; Ceiling Rates'!C83</f>
        <v>0</v>
      </c>
      <c r="C510" s="177" t="str">
        <f>'CLINs &amp; Ceiling Rates'!I83</f>
        <v/>
      </c>
      <c r="D510" s="211">
        <f>IF('CLINs &amp; Ceiling Rates'!D466="",SUM('Labor Loading Matrix'!H510:AA510),SUM(E510:G510))</f>
        <v>0</v>
      </c>
      <c r="E510" s="175">
        <f>SUM(IF('CLINs &amp; Ceiling Rates'!$D$237="OPS",'Labor Loading Matrix'!H510,0),IF('CLINs &amp; Ceiling Rates'!$D$238="OPS",'Labor Loading Matrix'!I510,0),IF('CLINs &amp; Ceiling Rates'!$D$239="OPS",'Labor Loading Matrix'!J510,0),IF('CLINs &amp; Ceiling Rates'!$D$240="OPS",'Labor Loading Matrix'!K510,0),IF('CLINs &amp; Ceiling Rates'!$D$241="OPS",'Labor Loading Matrix'!L510,0),IF('CLINs &amp; Ceiling Rates'!$D$242="OPS",'Labor Loading Matrix'!M510,0),IF('CLINs &amp; Ceiling Rates'!$D$243="OPS",'Labor Loading Matrix'!N510,0),IF('CLINs &amp; Ceiling Rates'!$D$244="OPS",'Labor Loading Matrix'!O510,0),IF('CLINs &amp; Ceiling Rates'!$D$245="OPS",'Labor Loading Matrix'!P510,0),IF('CLINs &amp; Ceiling Rates'!$D$246="OPS",'Labor Loading Matrix'!Q510,0),IF('CLINs &amp; Ceiling Rates'!$D$247="OPS",'Labor Loading Matrix'!R510,0),IF('CLINs &amp; Ceiling Rates'!$D$248="OPS",'Labor Loading Matrix'!S510,0),IF('CLINs &amp; Ceiling Rates'!$D$249="OPS",'Labor Loading Matrix'!T510,0),IF('CLINs &amp; Ceiling Rates'!$D$250="OPS",'Labor Loading Matrix'!U510,0),IF('CLINs &amp; Ceiling Rates'!$D$251="OPS",'Labor Loading Matrix'!V510,0),IF('CLINs &amp; Ceiling Rates'!$D$252="OPS",'Labor Loading Matrix'!W510,0),IF('CLINs &amp; Ceiling Rates'!$D$253="OPS",'Labor Loading Matrix'!X510,0),IF('CLINs &amp; Ceiling Rates'!$D$254="OPS",'Labor Loading Matrix'!Y510,0),IF('CLINs &amp; Ceiling Rates'!$D$255="OPS",'Labor Loading Matrix'!Z510,0),IF('CLINs &amp; Ceiling Rates'!$D$256="OPS",'Labor Loading Matrix'!AA510,0))</f>
        <v>0</v>
      </c>
      <c r="F510" s="175">
        <f>SUM(IF('CLINs &amp; Ceiling Rates'!$D$237="F&amp;E",'Labor Loading Matrix'!H510,0),IF('CLINs &amp; Ceiling Rates'!$D$238="F&amp;E",'Labor Loading Matrix'!I510,0),IF('CLINs &amp; Ceiling Rates'!$D$239="F&amp;E",'Labor Loading Matrix'!J510,0),IF('CLINs &amp; Ceiling Rates'!$D$240="F&amp;E",'Labor Loading Matrix'!K510,0),IF('CLINs &amp; Ceiling Rates'!$D$241="F&amp;E",'Labor Loading Matrix'!L510,0),IF('CLINs &amp; Ceiling Rates'!$D$242="F&amp;E",'Labor Loading Matrix'!M510,0),IF('CLINs &amp; Ceiling Rates'!$D$243="F&amp;E",'Labor Loading Matrix'!N510,0),IF('CLINs &amp; Ceiling Rates'!$D$244="F&amp;E",'Labor Loading Matrix'!O510,0),IF('CLINs &amp; Ceiling Rates'!$D$245="F&amp;E",'Labor Loading Matrix'!P510,0),IF('CLINs &amp; Ceiling Rates'!$D$246="F&amp;E",'Labor Loading Matrix'!Q510,0),IF('CLINs &amp; Ceiling Rates'!$D$247="F&amp;E",'Labor Loading Matrix'!R510,0),IF('CLINs &amp; Ceiling Rates'!$D$248="F&amp;E",'Labor Loading Matrix'!S510,0),IF('CLINs &amp; Ceiling Rates'!$D$249="F&amp;E",'Labor Loading Matrix'!T510,0),IF('CLINs &amp; Ceiling Rates'!$D$250="F&amp;E",'Labor Loading Matrix'!U510,0),IF('CLINs &amp; Ceiling Rates'!$D$251="F&amp;E",'Labor Loading Matrix'!V510,0),IF('CLINs &amp; Ceiling Rates'!$D$252="F&amp;E",'Labor Loading Matrix'!W510,0),IF('CLINs &amp; Ceiling Rates'!$D$253="F&amp;E",'Labor Loading Matrix'!X510,0),IF('CLINs &amp; Ceiling Rates'!$D$254="F&amp;E",'Labor Loading Matrix'!Y510,0),IF('CLINs &amp; Ceiling Rates'!$D$255="F&amp;E",'Labor Loading Matrix'!Z510,0),IF('CLINs &amp; Ceiling Rates'!$D$256="F&amp;E",'Labor Loading Matrix'!AA510,0))</f>
        <v>0</v>
      </c>
      <c r="G510" s="175">
        <f>SUM(IF('CLINs &amp; Ceiling Rates'!$D$237="R&amp;D",'Labor Loading Matrix'!H510,0),IF('CLINs &amp; Ceiling Rates'!$D$238="R&amp;D",'Labor Loading Matrix'!I510,0),IF('CLINs &amp; Ceiling Rates'!$D$239="R&amp;D",'Labor Loading Matrix'!J510,0),IF('CLINs &amp; Ceiling Rates'!$D$240="R&amp;D",'Labor Loading Matrix'!K510,0),IF('CLINs &amp; Ceiling Rates'!$D$241="R&amp;D",'Labor Loading Matrix'!L510,0),IF('CLINs &amp; Ceiling Rates'!$D$242="R&amp;D",'Labor Loading Matrix'!M510,0),IF('CLINs &amp; Ceiling Rates'!$D$243="R&amp;D",'Labor Loading Matrix'!N510,0),IF('CLINs &amp; Ceiling Rates'!$D$244="R&amp;D",'Labor Loading Matrix'!O510,0),IF('CLINs &amp; Ceiling Rates'!$D$245="R&amp;D",'Labor Loading Matrix'!P510,0),IF('CLINs &amp; Ceiling Rates'!$D$246="R&amp;D",'Labor Loading Matrix'!Q510,0),IF('CLINs &amp; Ceiling Rates'!$D$247="R&amp;D",'Labor Loading Matrix'!R510,0),IF('CLINs &amp; Ceiling Rates'!$D$248="R&amp;D",'Labor Loading Matrix'!S510,0),IF('CLINs &amp; Ceiling Rates'!$D$249="R&amp;D",'Labor Loading Matrix'!T510,0),IF('CLINs &amp; Ceiling Rates'!$D$250="R&amp;D",'Labor Loading Matrix'!U510,0),IF('CLINs &amp; Ceiling Rates'!$D$251="R&amp;D",'Labor Loading Matrix'!V510,0),IF('CLINs &amp; Ceiling Rates'!$D$252="R&amp;D",'Labor Loading Matrix'!W510,0),IF('CLINs &amp; Ceiling Rates'!$D$253="R&amp;D",'Labor Loading Matrix'!X510,0),IF('CLINs &amp; Ceiling Rates'!$D$254="R&amp;D",'Labor Loading Matrix'!Y510,0),IF('CLINs &amp; Ceiling Rates'!$D$255="R&amp;D",'Labor Loading Matrix'!Z510,0),IF('CLINs &amp; Ceiling Rates'!$D$256="R&amp;D",'Labor Loading Matrix'!AA510,0))</f>
        <v>0</v>
      </c>
      <c r="H510" s="136"/>
      <c r="I510" s="136"/>
      <c r="J510" s="136"/>
      <c r="K510" s="136"/>
      <c r="L510" s="136"/>
      <c r="M510" s="136"/>
      <c r="N510" s="84"/>
      <c r="O510" s="84"/>
      <c r="P510" s="84"/>
      <c r="Q510" s="84"/>
      <c r="R510" s="133"/>
      <c r="S510" s="133"/>
      <c r="T510" s="133"/>
      <c r="U510" s="133"/>
      <c r="V510" s="133"/>
      <c r="W510" s="133"/>
      <c r="X510" s="133"/>
      <c r="Y510" s="133"/>
      <c r="Z510" s="133"/>
      <c r="AA510" s="133"/>
    </row>
    <row r="511" spans="1:27" s="73" customFormat="1" ht="18" hidden="1" customHeight="1" x14ac:dyDescent="0.25">
      <c r="A511" s="173">
        <f>'CLINs &amp; Ceiling Rates'!B84</f>
        <v>0</v>
      </c>
      <c r="B511" s="173">
        <f>'CLINs &amp; Ceiling Rates'!C84</f>
        <v>0</v>
      </c>
      <c r="C511" s="177" t="str">
        <f>'CLINs &amp; Ceiling Rates'!I84</f>
        <v/>
      </c>
      <c r="D511" s="211">
        <f>IF('CLINs &amp; Ceiling Rates'!D467="",SUM('Labor Loading Matrix'!H511:AA511),SUM(E511:G511))</f>
        <v>0</v>
      </c>
      <c r="E511" s="175">
        <f>SUM(IF('CLINs &amp; Ceiling Rates'!$D$237="OPS",'Labor Loading Matrix'!H511,0),IF('CLINs &amp; Ceiling Rates'!$D$238="OPS",'Labor Loading Matrix'!I511,0),IF('CLINs &amp; Ceiling Rates'!$D$239="OPS",'Labor Loading Matrix'!J511,0),IF('CLINs &amp; Ceiling Rates'!$D$240="OPS",'Labor Loading Matrix'!K511,0),IF('CLINs &amp; Ceiling Rates'!$D$241="OPS",'Labor Loading Matrix'!L511,0),IF('CLINs &amp; Ceiling Rates'!$D$242="OPS",'Labor Loading Matrix'!M511,0),IF('CLINs &amp; Ceiling Rates'!$D$243="OPS",'Labor Loading Matrix'!N511,0),IF('CLINs &amp; Ceiling Rates'!$D$244="OPS",'Labor Loading Matrix'!O511,0),IF('CLINs &amp; Ceiling Rates'!$D$245="OPS",'Labor Loading Matrix'!P511,0),IF('CLINs &amp; Ceiling Rates'!$D$246="OPS",'Labor Loading Matrix'!Q511,0),IF('CLINs &amp; Ceiling Rates'!$D$247="OPS",'Labor Loading Matrix'!R511,0),IF('CLINs &amp; Ceiling Rates'!$D$248="OPS",'Labor Loading Matrix'!S511,0),IF('CLINs &amp; Ceiling Rates'!$D$249="OPS",'Labor Loading Matrix'!T511,0),IF('CLINs &amp; Ceiling Rates'!$D$250="OPS",'Labor Loading Matrix'!U511,0),IF('CLINs &amp; Ceiling Rates'!$D$251="OPS",'Labor Loading Matrix'!V511,0),IF('CLINs &amp; Ceiling Rates'!$D$252="OPS",'Labor Loading Matrix'!W511,0),IF('CLINs &amp; Ceiling Rates'!$D$253="OPS",'Labor Loading Matrix'!X511,0),IF('CLINs &amp; Ceiling Rates'!$D$254="OPS",'Labor Loading Matrix'!Y511,0),IF('CLINs &amp; Ceiling Rates'!$D$255="OPS",'Labor Loading Matrix'!Z511,0),IF('CLINs &amp; Ceiling Rates'!$D$256="OPS",'Labor Loading Matrix'!AA511,0))</f>
        <v>0</v>
      </c>
      <c r="F511" s="175">
        <f>SUM(IF('CLINs &amp; Ceiling Rates'!$D$237="F&amp;E",'Labor Loading Matrix'!H511,0),IF('CLINs &amp; Ceiling Rates'!$D$238="F&amp;E",'Labor Loading Matrix'!I511,0),IF('CLINs &amp; Ceiling Rates'!$D$239="F&amp;E",'Labor Loading Matrix'!J511,0),IF('CLINs &amp; Ceiling Rates'!$D$240="F&amp;E",'Labor Loading Matrix'!K511,0),IF('CLINs &amp; Ceiling Rates'!$D$241="F&amp;E",'Labor Loading Matrix'!L511,0),IF('CLINs &amp; Ceiling Rates'!$D$242="F&amp;E",'Labor Loading Matrix'!M511,0),IF('CLINs &amp; Ceiling Rates'!$D$243="F&amp;E",'Labor Loading Matrix'!N511,0),IF('CLINs &amp; Ceiling Rates'!$D$244="F&amp;E",'Labor Loading Matrix'!O511,0),IF('CLINs &amp; Ceiling Rates'!$D$245="F&amp;E",'Labor Loading Matrix'!P511,0),IF('CLINs &amp; Ceiling Rates'!$D$246="F&amp;E",'Labor Loading Matrix'!Q511,0),IF('CLINs &amp; Ceiling Rates'!$D$247="F&amp;E",'Labor Loading Matrix'!R511,0),IF('CLINs &amp; Ceiling Rates'!$D$248="F&amp;E",'Labor Loading Matrix'!S511,0),IF('CLINs &amp; Ceiling Rates'!$D$249="F&amp;E",'Labor Loading Matrix'!T511,0),IF('CLINs &amp; Ceiling Rates'!$D$250="F&amp;E",'Labor Loading Matrix'!U511,0),IF('CLINs &amp; Ceiling Rates'!$D$251="F&amp;E",'Labor Loading Matrix'!V511,0),IF('CLINs &amp; Ceiling Rates'!$D$252="F&amp;E",'Labor Loading Matrix'!W511,0),IF('CLINs &amp; Ceiling Rates'!$D$253="F&amp;E",'Labor Loading Matrix'!X511,0),IF('CLINs &amp; Ceiling Rates'!$D$254="F&amp;E",'Labor Loading Matrix'!Y511,0),IF('CLINs &amp; Ceiling Rates'!$D$255="F&amp;E",'Labor Loading Matrix'!Z511,0),IF('CLINs &amp; Ceiling Rates'!$D$256="F&amp;E",'Labor Loading Matrix'!AA511,0))</f>
        <v>0</v>
      </c>
      <c r="G511" s="175">
        <f>SUM(IF('CLINs &amp; Ceiling Rates'!$D$237="R&amp;D",'Labor Loading Matrix'!H511,0),IF('CLINs &amp; Ceiling Rates'!$D$238="R&amp;D",'Labor Loading Matrix'!I511,0),IF('CLINs &amp; Ceiling Rates'!$D$239="R&amp;D",'Labor Loading Matrix'!J511,0),IF('CLINs &amp; Ceiling Rates'!$D$240="R&amp;D",'Labor Loading Matrix'!K511,0),IF('CLINs &amp; Ceiling Rates'!$D$241="R&amp;D",'Labor Loading Matrix'!L511,0),IF('CLINs &amp; Ceiling Rates'!$D$242="R&amp;D",'Labor Loading Matrix'!M511,0),IF('CLINs &amp; Ceiling Rates'!$D$243="R&amp;D",'Labor Loading Matrix'!N511,0),IF('CLINs &amp; Ceiling Rates'!$D$244="R&amp;D",'Labor Loading Matrix'!O511,0),IF('CLINs &amp; Ceiling Rates'!$D$245="R&amp;D",'Labor Loading Matrix'!P511,0),IF('CLINs &amp; Ceiling Rates'!$D$246="R&amp;D",'Labor Loading Matrix'!Q511,0),IF('CLINs &amp; Ceiling Rates'!$D$247="R&amp;D",'Labor Loading Matrix'!R511,0),IF('CLINs &amp; Ceiling Rates'!$D$248="R&amp;D",'Labor Loading Matrix'!S511,0),IF('CLINs &amp; Ceiling Rates'!$D$249="R&amp;D",'Labor Loading Matrix'!T511,0),IF('CLINs &amp; Ceiling Rates'!$D$250="R&amp;D",'Labor Loading Matrix'!U511,0),IF('CLINs &amp; Ceiling Rates'!$D$251="R&amp;D",'Labor Loading Matrix'!V511,0),IF('CLINs &amp; Ceiling Rates'!$D$252="R&amp;D",'Labor Loading Matrix'!W511,0),IF('CLINs &amp; Ceiling Rates'!$D$253="R&amp;D",'Labor Loading Matrix'!X511,0),IF('CLINs &amp; Ceiling Rates'!$D$254="R&amp;D",'Labor Loading Matrix'!Y511,0),IF('CLINs &amp; Ceiling Rates'!$D$255="R&amp;D",'Labor Loading Matrix'!Z511,0),IF('CLINs &amp; Ceiling Rates'!$D$256="R&amp;D",'Labor Loading Matrix'!AA511,0))</f>
        <v>0</v>
      </c>
      <c r="H511" s="136"/>
      <c r="I511" s="136"/>
      <c r="J511" s="136"/>
      <c r="K511" s="136"/>
      <c r="L511" s="136"/>
      <c r="M511" s="136"/>
      <c r="N511" s="84"/>
      <c r="O511" s="84"/>
      <c r="P511" s="84"/>
      <c r="Q511" s="84"/>
      <c r="R511" s="133"/>
      <c r="S511" s="133"/>
      <c r="T511" s="133"/>
      <c r="U511" s="133"/>
      <c r="V511" s="133"/>
      <c r="W511" s="133"/>
      <c r="X511" s="133"/>
      <c r="Y511" s="133"/>
      <c r="Z511" s="133"/>
      <c r="AA511" s="133"/>
    </row>
    <row r="512" spans="1:27" s="73" customFormat="1" ht="18" hidden="1" customHeight="1" x14ac:dyDescent="0.25">
      <c r="A512" s="173">
        <f>'CLINs &amp; Ceiling Rates'!B85</f>
        <v>0</v>
      </c>
      <c r="B512" s="173">
        <f>'CLINs &amp; Ceiling Rates'!C85</f>
        <v>0</v>
      </c>
      <c r="C512" s="177" t="str">
        <f>'CLINs &amp; Ceiling Rates'!I85</f>
        <v/>
      </c>
      <c r="D512" s="211">
        <f>IF('CLINs &amp; Ceiling Rates'!D468="",SUM('Labor Loading Matrix'!H512:AA512),SUM(E512:G512))</f>
        <v>0</v>
      </c>
      <c r="E512" s="175">
        <f>SUM(IF('CLINs &amp; Ceiling Rates'!$D$237="OPS",'Labor Loading Matrix'!H512,0),IF('CLINs &amp; Ceiling Rates'!$D$238="OPS",'Labor Loading Matrix'!I512,0),IF('CLINs &amp; Ceiling Rates'!$D$239="OPS",'Labor Loading Matrix'!J512,0),IF('CLINs &amp; Ceiling Rates'!$D$240="OPS",'Labor Loading Matrix'!K512,0),IF('CLINs &amp; Ceiling Rates'!$D$241="OPS",'Labor Loading Matrix'!L512,0),IF('CLINs &amp; Ceiling Rates'!$D$242="OPS",'Labor Loading Matrix'!M512,0),IF('CLINs &amp; Ceiling Rates'!$D$243="OPS",'Labor Loading Matrix'!N512,0),IF('CLINs &amp; Ceiling Rates'!$D$244="OPS",'Labor Loading Matrix'!O512,0),IF('CLINs &amp; Ceiling Rates'!$D$245="OPS",'Labor Loading Matrix'!P512,0),IF('CLINs &amp; Ceiling Rates'!$D$246="OPS",'Labor Loading Matrix'!Q512,0),IF('CLINs &amp; Ceiling Rates'!$D$247="OPS",'Labor Loading Matrix'!R512,0),IF('CLINs &amp; Ceiling Rates'!$D$248="OPS",'Labor Loading Matrix'!S512,0),IF('CLINs &amp; Ceiling Rates'!$D$249="OPS",'Labor Loading Matrix'!T512,0),IF('CLINs &amp; Ceiling Rates'!$D$250="OPS",'Labor Loading Matrix'!U512,0),IF('CLINs &amp; Ceiling Rates'!$D$251="OPS",'Labor Loading Matrix'!V512,0),IF('CLINs &amp; Ceiling Rates'!$D$252="OPS",'Labor Loading Matrix'!W512,0),IF('CLINs &amp; Ceiling Rates'!$D$253="OPS",'Labor Loading Matrix'!X512,0),IF('CLINs &amp; Ceiling Rates'!$D$254="OPS",'Labor Loading Matrix'!Y512,0),IF('CLINs &amp; Ceiling Rates'!$D$255="OPS",'Labor Loading Matrix'!Z512,0),IF('CLINs &amp; Ceiling Rates'!$D$256="OPS",'Labor Loading Matrix'!AA512,0))</f>
        <v>0</v>
      </c>
      <c r="F512" s="175">
        <f>SUM(IF('CLINs &amp; Ceiling Rates'!$D$237="F&amp;E",'Labor Loading Matrix'!H512,0),IF('CLINs &amp; Ceiling Rates'!$D$238="F&amp;E",'Labor Loading Matrix'!I512,0),IF('CLINs &amp; Ceiling Rates'!$D$239="F&amp;E",'Labor Loading Matrix'!J512,0),IF('CLINs &amp; Ceiling Rates'!$D$240="F&amp;E",'Labor Loading Matrix'!K512,0),IF('CLINs &amp; Ceiling Rates'!$D$241="F&amp;E",'Labor Loading Matrix'!L512,0),IF('CLINs &amp; Ceiling Rates'!$D$242="F&amp;E",'Labor Loading Matrix'!M512,0),IF('CLINs &amp; Ceiling Rates'!$D$243="F&amp;E",'Labor Loading Matrix'!N512,0),IF('CLINs &amp; Ceiling Rates'!$D$244="F&amp;E",'Labor Loading Matrix'!O512,0),IF('CLINs &amp; Ceiling Rates'!$D$245="F&amp;E",'Labor Loading Matrix'!P512,0),IF('CLINs &amp; Ceiling Rates'!$D$246="F&amp;E",'Labor Loading Matrix'!Q512,0),IF('CLINs &amp; Ceiling Rates'!$D$247="F&amp;E",'Labor Loading Matrix'!R512,0),IF('CLINs &amp; Ceiling Rates'!$D$248="F&amp;E",'Labor Loading Matrix'!S512,0),IF('CLINs &amp; Ceiling Rates'!$D$249="F&amp;E",'Labor Loading Matrix'!T512,0),IF('CLINs &amp; Ceiling Rates'!$D$250="F&amp;E",'Labor Loading Matrix'!U512,0),IF('CLINs &amp; Ceiling Rates'!$D$251="F&amp;E",'Labor Loading Matrix'!V512,0),IF('CLINs &amp; Ceiling Rates'!$D$252="F&amp;E",'Labor Loading Matrix'!W512,0),IF('CLINs &amp; Ceiling Rates'!$D$253="F&amp;E",'Labor Loading Matrix'!X512,0),IF('CLINs &amp; Ceiling Rates'!$D$254="F&amp;E",'Labor Loading Matrix'!Y512,0),IF('CLINs &amp; Ceiling Rates'!$D$255="F&amp;E",'Labor Loading Matrix'!Z512,0),IF('CLINs &amp; Ceiling Rates'!$D$256="F&amp;E",'Labor Loading Matrix'!AA512,0))</f>
        <v>0</v>
      </c>
      <c r="G512" s="175">
        <f>SUM(IF('CLINs &amp; Ceiling Rates'!$D$237="R&amp;D",'Labor Loading Matrix'!H512,0),IF('CLINs &amp; Ceiling Rates'!$D$238="R&amp;D",'Labor Loading Matrix'!I512,0),IF('CLINs &amp; Ceiling Rates'!$D$239="R&amp;D",'Labor Loading Matrix'!J512,0),IF('CLINs &amp; Ceiling Rates'!$D$240="R&amp;D",'Labor Loading Matrix'!K512,0),IF('CLINs &amp; Ceiling Rates'!$D$241="R&amp;D",'Labor Loading Matrix'!L512,0),IF('CLINs &amp; Ceiling Rates'!$D$242="R&amp;D",'Labor Loading Matrix'!M512,0),IF('CLINs &amp; Ceiling Rates'!$D$243="R&amp;D",'Labor Loading Matrix'!N512,0),IF('CLINs &amp; Ceiling Rates'!$D$244="R&amp;D",'Labor Loading Matrix'!O512,0),IF('CLINs &amp; Ceiling Rates'!$D$245="R&amp;D",'Labor Loading Matrix'!P512,0),IF('CLINs &amp; Ceiling Rates'!$D$246="R&amp;D",'Labor Loading Matrix'!Q512,0),IF('CLINs &amp; Ceiling Rates'!$D$247="R&amp;D",'Labor Loading Matrix'!R512,0),IF('CLINs &amp; Ceiling Rates'!$D$248="R&amp;D",'Labor Loading Matrix'!S512,0),IF('CLINs &amp; Ceiling Rates'!$D$249="R&amp;D",'Labor Loading Matrix'!T512,0),IF('CLINs &amp; Ceiling Rates'!$D$250="R&amp;D",'Labor Loading Matrix'!U512,0),IF('CLINs &amp; Ceiling Rates'!$D$251="R&amp;D",'Labor Loading Matrix'!V512,0),IF('CLINs &amp; Ceiling Rates'!$D$252="R&amp;D",'Labor Loading Matrix'!W512,0),IF('CLINs &amp; Ceiling Rates'!$D$253="R&amp;D",'Labor Loading Matrix'!X512,0),IF('CLINs &amp; Ceiling Rates'!$D$254="R&amp;D",'Labor Loading Matrix'!Y512,0),IF('CLINs &amp; Ceiling Rates'!$D$255="R&amp;D",'Labor Loading Matrix'!Z512,0),IF('CLINs &amp; Ceiling Rates'!$D$256="R&amp;D",'Labor Loading Matrix'!AA512,0))</f>
        <v>0</v>
      </c>
      <c r="H512" s="136"/>
      <c r="I512" s="136"/>
      <c r="J512" s="136"/>
      <c r="K512" s="136"/>
      <c r="L512" s="136"/>
      <c r="M512" s="136"/>
      <c r="N512" s="84"/>
      <c r="O512" s="84"/>
      <c r="P512" s="84"/>
      <c r="Q512" s="84"/>
      <c r="R512" s="133"/>
      <c r="S512" s="133"/>
      <c r="T512" s="133"/>
      <c r="U512" s="133"/>
      <c r="V512" s="133"/>
      <c r="W512" s="133"/>
      <c r="X512" s="133"/>
      <c r="Y512" s="133"/>
      <c r="Z512" s="133"/>
      <c r="AA512" s="133"/>
    </row>
    <row r="513" spans="1:27" s="73" customFormat="1" ht="18" hidden="1" customHeight="1" x14ac:dyDescent="0.25">
      <c r="A513" s="173">
        <f>'CLINs &amp; Ceiling Rates'!B86</f>
        <v>0</v>
      </c>
      <c r="B513" s="173">
        <f>'CLINs &amp; Ceiling Rates'!C86</f>
        <v>0</v>
      </c>
      <c r="C513" s="177" t="str">
        <f>'CLINs &amp; Ceiling Rates'!I86</f>
        <v/>
      </c>
      <c r="D513" s="211">
        <f>IF('CLINs &amp; Ceiling Rates'!D469="",SUM('Labor Loading Matrix'!H513:AA513),SUM(E513:G513))</f>
        <v>0</v>
      </c>
      <c r="E513" s="175">
        <f>SUM(IF('CLINs &amp; Ceiling Rates'!$D$237="OPS",'Labor Loading Matrix'!H513,0),IF('CLINs &amp; Ceiling Rates'!$D$238="OPS",'Labor Loading Matrix'!I513,0),IF('CLINs &amp; Ceiling Rates'!$D$239="OPS",'Labor Loading Matrix'!J513,0),IF('CLINs &amp; Ceiling Rates'!$D$240="OPS",'Labor Loading Matrix'!K513,0),IF('CLINs &amp; Ceiling Rates'!$D$241="OPS",'Labor Loading Matrix'!L513,0),IF('CLINs &amp; Ceiling Rates'!$D$242="OPS",'Labor Loading Matrix'!M513,0),IF('CLINs &amp; Ceiling Rates'!$D$243="OPS",'Labor Loading Matrix'!N513,0),IF('CLINs &amp; Ceiling Rates'!$D$244="OPS",'Labor Loading Matrix'!O513,0),IF('CLINs &amp; Ceiling Rates'!$D$245="OPS",'Labor Loading Matrix'!P513,0),IF('CLINs &amp; Ceiling Rates'!$D$246="OPS",'Labor Loading Matrix'!Q513,0),IF('CLINs &amp; Ceiling Rates'!$D$247="OPS",'Labor Loading Matrix'!R513,0),IF('CLINs &amp; Ceiling Rates'!$D$248="OPS",'Labor Loading Matrix'!S513,0),IF('CLINs &amp; Ceiling Rates'!$D$249="OPS",'Labor Loading Matrix'!T513,0),IF('CLINs &amp; Ceiling Rates'!$D$250="OPS",'Labor Loading Matrix'!U513,0),IF('CLINs &amp; Ceiling Rates'!$D$251="OPS",'Labor Loading Matrix'!V513,0),IF('CLINs &amp; Ceiling Rates'!$D$252="OPS",'Labor Loading Matrix'!W513,0),IF('CLINs &amp; Ceiling Rates'!$D$253="OPS",'Labor Loading Matrix'!X513,0),IF('CLINs &amp; Ceiling Rates'!$D$254="OPS",'Labor Loading Matrix'!Y513,0),IF('CLINs &amp; Ceiling Rates'!$D$255="OPS",'Labor Loading Matrix'!Z513,0),IF('CLINs &amp; Ceiling Rates'!$D$256="OPS",'Labor Loading Matrix'!AA513,0))</f>
        <v>0</v>
      </c>
      <c r="F513" s="175">
        <f>SUM(IF('CLINs &amp; Ceiling Rates'!$D$237="F&amp;E",'Labor Loading Matrix'!H513,0),IF('CLINs &amp; Ceiling Rates'!$D$238="F&amp;E",'Labor Loading Matrix'!I513,0),IF('CLINs &amp; Ceiling Rates'!$D$239="F&amp;E",'Labor Loading Matrix'!J513,0),IF('CLINs &amp; Ceiling Rates'!$D$240="F&amp;E",'Labor Loading Matrix'!K513,0),IF('CLINs &amp; Ceiling Rates'!$D$241="F&amp;E",'Labor Loading Matrix'!L513,0),IF('CLINs &amp; Ceiling Rates'!$D$242="F&amp;E",'Labor Loading Matrix'!M513,0),IF('CLINs &amp; Ceiling Rates'!$D$243="F&amp;E",'Labor Loading Matrix'!N513,0),IF('CLINs &amp; Ceiling Rates'!$D$244="F&amp;E",'Labor Loading Matrix'!O513,0),IF('CLINs &amp; Ceiling Rates'!$D$245="F&amp;E",'Labor Loading Matrix'!P513,0),IF('CLINs &amp; Ceiling Rates'!$D$246="F&amp;E",'Labor Loading Matrix'!Q513,0),IF('CLINs &amp; Ceiling Rates'!$D$247="F&amp;E",'Labor Loading Matrix'!R513,0),IF('CLINs &amp; Ceiling Rates'!$D$248="F&amp;E",'Labor Loading Matrix'!S513,0),IF('CLINs &amp; Ceiling Rates'!$D$249="F&amp;E",'Labor Loading Matrix'!T513,0),IF('CLINs &amp; Ceiling Rates'!$D$250="F&amp;E",'Labor Loading Matrix'!U513,0),IF('CLINs &amp; Ceiling Rates'!$D$251="F&amp;E",'Labor Loading Matrix'!V513,0),IF('CLINs &amp; Ceiling Rates'!$D$252="F&amp;E",'Labor Loading Matrix'!W513,0),IF('CLINs &amp; Ceiling Rates'!$D$253="F&amp;E",'Labor Loading Matrix'!X513,0),IF('CLINs &amp; Ceiling Rates'!$D$254="F&amp;E",'Labor Loading Matrix'!Y513,0),IF('CLINs &amp; Ceiling Rates'!$D$255="F&amp;E",'Labor Loading Matrix'!Z513,0),IF('CLINs &amp; Ceiling Rates'!$D$256="F&amp;E",'Labor Loading Matrix'!AA513,0))</f>
        <v>0</v>
      </c>
      <c r="G513" s="175">
        <f>SUM(IF('CLINs &amp; Ceiling Rates'!$D$237="R&amp;D",'Labor Loading Matrix'!H513,0),IF('CLINs &amp; Ceiling Rates'!$D$238="R&amp;D",'Labor Loading Matrix'!I513,0),IF('CLINs &amp; Ceiling Rates'!$D$239="R&amp;D",'Labor Loading Matrix'!J513,0),IF('CLINs &amp; Ceiling Rates'!$D$240="R&amp;D",'Labor Loading Matrix'!K513,0),IF('CLINs &amp; Ceiling Rates'!$D$241="R&amp;D",'Labor Loading Matrix'!L513,0),IF('CLINs &amp; Ceiling Rates'!$D$242="R&amp;D",'Labor Loading Matrix'!M513,0),IF('CLINs &amp; Ceiling Rates'!$D$243="R&amp;D",'Labor Loading Matrix'!N513,0),IF('CLINs &amp; Ceiling Rates'!$D$244="R&amp;D",'Labor Loading Matrix'!O513,0),IF('CLINs &amp; Ceiling Rates'!$D$245="R&amp;D",'Labor Loading Matrix'!P513,0),IF('CLINs &amp; Ceiling Rates'!$D$246="R&amp;D",'Labor Loading Matrix'!Q513,0),IF('CLINs &amp; Ceiling Rates'!$D$247="R&amp;D",'Labor Loading Matrix'!R513,0),IF('CLINs &amp; Ceiling Rates'!$D$248="R&amp;D",'Labor Loading Matrix'!S513,0),IF('CLINs &amp; Ceiling Rates'!$D$249="R&amp;D",'Labor Loading Matrix'!T513,0),IF('CLINs &amp; Ceiling Rates'!$D$250="R&amp;D",'Labor Loading Matrix'!U513,0),IF('CLINs &amp; Ceiling Rates'!$D$251="R&amp;D",'Labor Loading Matrix'!V513,0),IF('CLINs &amp; Ceiling Rates'!$D$252="R&amp;D",'Labor Loading Matrix'!W513,0),IF('CLINs &amp; Ceiling Rates'!$D$253="R&amp;D",'Labor Loading Matrix'!X513,0),IF('CLINs &amp; Ceiling Rates'!$D$254="R&amp;D",'Labor Loading Matrix'!Y513,0),IF('CLINs &amp; Ceiling Rates'!$D$255="R&amp;D",'Labor Loading Matrix'!Z513,0),IF('CLINs &amp; Ceiling Rates'!$D$256="R&amp;D",'Labor Loading Matrix'!AA513,0))</f>
        <v>0</v>
      </c>
      <c r="H513" s="136"/>
      <c r="I513" s="136"/>
      <c r="J513" s="136"/>
      <c r="K513" s="136"/>
      <c r="L513" s="136"/>
      <c r="M513" s="136"/>
      <c r="N513" s="84"/>
      <c r="O513" s="84"/>
      <c r="P513" s="84"/>
      <c r="Q513" s="84"/>
      <c r="R513" s="133"/>
      <c r="S513" s="133"/>
      <c r="T513" s="133"/>
      <c r="U513" s="133"/>
      <c r="V513" s="133"/>
      <c r="W513" s="133"/>
      <c r="X513" s="133"/>
      <c r="Y513" s="133"/>
      <c r="Z513" s="133"/>
      <c r="AA513" s="133"/>
    </row>
    <row r="514" spans="1:27" s="73" customFormat="1" ht="18" hidden="1" customHeight="1" x14ac:dyDescent="0.25">
      <c r="A514" s="173">
        <f>'CLINs &amp; Ceiling Rates'!B87</f>
        <v>0</v>
      </c>
      <c r="B514" s="173">
        <f>'CLINs &amp; Ceiling Rates'!C87</f>
        <v>0</v>
      </c>
      <c r="C514" s="177" t="str">
        <f>'CLINs &amp; Ceiling Rates'!I87</f>
        <v/>
      </c>
      <c r="D514" s="211">
        <f>IF('CLINs &amp; Ceiling Rates'!D470="",SUM('Labor Loading Matrix'!H514:AA514),SUM(E514:G514))</f>
        <v>0</v>
      </c>
      <c r="E514" s="175">
        <f>SUM(IF('CLINs &amp; Ceiling Rates'!$D$237="OPS",'Labor Loading Matrix'!H514,0),IF('CLINs &amp; Ceiling Rates'!$D$238="OPS",'Labor Loading Matrix'!I514,0),IF('CLINs &amp; Ceiling Rates'!$D$239="OPS",'Labor Loading Matrix'!J514,0),IF('CLINs &amp; Ceiling Rates'!$D$240="OPS",'Labor Loading Matrix'!K514,0),IF('CLINs &amp; Ceiling Rates'!$D$241="OPS",'Labor Loading Matrix'!L514,0),IF('CLINs &amp; Ceiling Rates'!$D$242="OPS",'Labor Loading Matrix'!M514,0),IF('CLINs &amp; Ceiling Rates'!$D$243="OPS",'Labor Loading Matrix'!N514,0),IF('CLINs &amp; Ceiling Rates'!$D$244="OPS",'Labor Loading Matrix'!O514,0),IF('CLINs &amp; Ceiling Rates'!$D$245="OPS",'Labor Loading Matrix'!P514,0),IF('CLINs &amp; Ceiling Rates'!$D$246="OPS",'Labor Loading Matrix'!Q514,0),IF('CLINs &amp; Ceiling Rates'!$D$247="OPS",'Labor Loading Matrix'!R514,0),IF('CLINs &amp; Ceiling Rates'!$D$248="OPS",'Labor Loading Matrix'!S514,0),IF('CLINs &amp; Ceiling Rates'!$D$249="OPS",'Labor Loading Matrix'!T514,0),IF('CLINs &amp; Ceiling Rates'!$D$250="OPS",'Labor Loading Matrix'!U514,0),IF('CLINs &amp; Ceiling Rates'!$D$251="OPS",'Labor Loading Matrix'!V514,0),IF('CLINs &amp; Ceiling Rates'!$D$252="OPS",'Labor Loading Matrix'!W514,0),IF('CLINs &amp; Ceiling Rates'!$D$253="OPS",'Labor Loading Matrix'!X514,0),IF('CLINs &amp; Ceiling Rates'!$D$254="OPS",'Labor Loading Matrix'!Y514,0),IF('CLINs &amp; Ceiling Rates'!$D$255="OPS",'Labor Loading Matrix'!Z514,0),IF('CLINs &amp; Ceiling Rates'!$D$256="OPS",'Labor Loading Matrix'!AA514,0))</f>
        <v>0</v>
      </c>
      <c r="F514" s="175">
        <f>SUM(IF('CLINs &amp; Ceiling Rates'!$D$237="F&amp;E",'Labor Loading Matrix'!H514,0),IF('CLINs &amp; Ceiling Rates'!$D$238="F&amp;E",'Labor Loading Matrix'!I514,0),IF('CLINs &amp; Ceiling Rates'!$D$239="F&amp;E",'Labor Loading Matrix'!J514,0),IF('CLINs &amp; Ceiling Rates'!$D$240="F&amp;E",'Labor Loading Matrix'!K514,0),IF('CLINs &amp; Ceiling Rates'!$D$241="F&amp;E",'Labor Loading Matrix'!L514,0),IF('CLINs &amp; Ceiling Rates'!$D$242="F&amp;E",'Labor Loading Matrix'!M514,0),IF('CLINs &amp; Ceiling Rates'!$D$243="F&amp;E",'Labor Loading Matrix'!N514,0),IF('CLINs &amp; Ceiling Rates'!$D$244="F&amp;E",'Labor Loading Matrix'!O514,0),IF('CLINs &amp; Ceiling Rates'!$D$245="F&amp;E",'Labor Loading Matrix'!P514,0),IF('CLINs &amp; Ceiling Rates'!$D$246="F&amp;E",'Labor Loading Matrix'!Q514,0),IF('CLINs &amp; Ceiling Rates'!$D$247="F&amp;E",'Labor Loading Matrix'!R514,0),IF('CLINs &amp; Ceiling Rates'!$D$248="F&amp;E",'Labor Loading Matrix'!S514,0),IF('CLINs &amp; Ceiling Rates'!$D$249="F&amp;E",'Labor Loading Matrix'!T514,0),IF('CLINs &amp; Ceiling Rates'!$D$250="F&amp;E",'Labor Loading Matrix'!U514,0),IF('CLINs &amp; Ceiling Rates'!$D$251="F&amp;E",'Labor Loading Matrix'!V514,0),IF('CLINs &amp; Ceiling Rates'!$D$252="F&amp;E",'Labor Loading Matrix'!W514,0),IF('CLINs &amp; Ceiling Rates'!$D$253="F&amp;E",'Labor Loading Matrix'!X514,0),IF('CLINs &amp; Ceiling Rates'!$D$254="F&amp;E",'Labor Loading Matrix'!Y514,0),IF('CLINs &amp; Ceiling Rates'!$D$255="F&amp;E",'Labor Loading Matrix'!Z514,0),IF('CLINs &amp; Ceiling Rates'!$D$256="F&amp;E",'Labor Loading Matrix'!AA514,0))</f>
        <v>0</v>
      </c>
      <c r="G514" s="175">
        <f>SUM(IF('CLINs &amp; Ceiling Rates'!$D$237="R&amp;D",'Labor Loading Matrix'!H514,0),IF('CLINs &amp; Ceiling Rates'!$D$238="R&amp;D",'Labor Loading Matrix'!I514,0),IF('CLINs &amp; Ceiling Rates'!$D$239="R&amp;D",'Labor Loading Matrix'!J514,0),IF('CLINs &amp; Ceiling Rates'!$D$240="R&amp;D",'Labor Loading Matrix'!K514,0),IF('CLINs &amp; Ceiling Rates'!$D$241="R&amp;D",'Labor Loading Matrix'!L514,0),IF('CLINs &amp; Ceiling Rates'!$D$242="R&amp;D",'Labor Loading Matrix'!M514,0),IF('CLINs &amp; Ceiling Rates'!$D$243="R&amp;D",'Labor Loading Matrix'!N514,0),IF('CLINs &amp; Ceiling Rates'!$D$244="R&amp;D",'Labor Loading Matrix'!O514,0),IF('CLINs &amp; Ceiling Rates'!$D$245="R&amp;D",'Labor Loading Matrix'!P514,0),IF('CLINs &amp; Ceiling Rates'!$D$246="R&amp;D",'Labor Loading Matrix'!Q514,0),IF('CLINs &amp; Ceiling Rates'!$D$247="R&amp;D",'Labor Loading Matrix'!R514,0),IF('CLINs &amp; Ceiling Rates'!$D$248="R&amp;D",'Labor Loading Matrix'!S514,0),IF('CLINs &amp; Ceiling Rates'!$D$249="R&amp;D",'Labor Loading Matrix'!T514,0),IF('CLINs &amp; Ceiling Rates'!$D$250="R&amp;D",'Labor Loading Matrix'!U514,0),IF('CLINs &amp; Ceiling Rates'!$D$251="R&amp;D",'Labor Loading Matrix'!V514,0),IF('CLINs &amp; Ceiling Rates'!$D$252="R&amp;D",'Labor Loading Matrix'!W514,0),IF('CLINs &amp; Ceiling Rates'!$D$253="R&amp;D",'Labor Loading Matrix'!X514,0),IF('CLINs &amp; Ceiling Rates'!$D$254="R&amp;D",'Labor Loading Matrix'!Y514,0),IF('CLINs &amp; Ceiling Rates'!$D$255="R&amp;D",'Labor Loading Matrix'!Z514,0),IF('CLINs &amp; Ceiling Rates'!$D$256="R&amp;D",'Labor Loading Matrix'!AA514,0))</f>
        <v>0</v>
      </c>
      <c r="H514" s="136"/>
      <c r="I514" s="136"/>
      <c r="J514" s="136"/>
      <c r="K514" s="136"/>
      <c r="L514" s="136"/>
      <c r="M514" s="136"/>
      <c r="N514" s="84"/>
      <c r="O514" s="84"/>
      <c r="P514" s="84"/>
      <c r="Q514" s="84"/>
      <c r="R514" s="133"/>
      <c r="S514" s="133"/>
      <c r="T514" s="133"/>
      <c r="U514" s="133"/>
      <c r="V514" s="133"/>
      <c r="W514" s="133"/>
      <c r="X514" s="133"/>
      <c r="Y514" s="133"/>
      <c r="Z514" s="133"/>
      <c r="AA514" s="133"/>
    </row>
    <row r="515" spans="1:27" s="73" customFormat="1" ht="18" hidden="1" customHeight="1" x14ac:dyDescent="0.25">
      <c r="A515" s="173">
        <f>'CLINs &amp; Ceiling Rates'!B88</f>
        <v>0</v>
      </c>
      <c r="B515" s="173">
        <f>'CLINs &amp; Ceiling Rates'!C88</f>
        <v>0</v>
      </c>
      <c r="C515" s="177" t="str">
        <f>'CLINs &amp; Ceiling Rates'!I88</f>
        <v/>
      </c>
      <c r="D515" s="211">
        <f>IF('CLINs &amp; Ceiling Rates'!D471="",SUM('Labor Loading Matrix'!H515:AA515),SUM(E515:G515))</f>
        <v>0</v>
      </c>
      <c r="E515" s="175">
        <f>SUM(IF('CLINs &amp; Ceiling Rates'!$D$237="OPS",'Labor Loading Matrix'!H515,0),IF('CLINs &amp; Ceiling Rates'!$D$238="OPS",'Labor Loading Matrix'!I515,0),IF('CLINs &amp; Ceiling Rates'!$D$239="OPS",'Labor Loading Matrix'!J515,0),IF('CLINs &amp; Ceiling Rates'!$D$240="OPS",'Labor Loading Matrix'!K515,0),IF('CLINs &amp; Ceiling Rates'!$D$241="OPS",'Labor Loading Matrix'!L515,0),IF('CLINs &amp; Ceiling Rates'!$D$242="OPS",'Labor Loading Matrix'!M515,0),IF('CLINs &amp; Ceiling Rates'!$D$243="OPS",'Labor Loading Matrix'!N515,0),IF('CLINs &amp; Ceiling Rates'!$D$244="OPS",'Labor Loading Matrix'!O515,0),IF('CLINs &amp; Ceiling Rates'!$D$245="OPS",'Labor Loading Matrix'!P515,0),IF('CLINs &amp; Ceiling Rates'!$D$246="OPS",'Labor Loading Matrix'!Q515,0),IF('CLINs &amp; Ceiling Rates'!$D$247="OPS",'Labor Loading Matrix'!R515,0),IF('CLINs &amp; Ceiling Rates'!$D$248="OPS",'Labor Loading Matrix'!S515,0),IF('CLINs &amp; Ceiling Rates'!$D$249="OPS",'Labor Loading Matrix'!T515,0),IF('CLINs &amp; Ceiling Rates'!$D$250="OPS",'Labor Loading Matrix'!U515,0),IF('CLINs &amp; Ceiling Rates'!$D$251="OPS",'Labor Loading Matrix'!V515,0),IF('CLINs &amp; Ceiling Rates'!$D$252="OPS",'Labor Loading Matrix'!W515,0),IF('CLINs &amp; Ceiling Rates'!$D$253="OPS",'Labor Loading Matrix'!X515,0),IF('CLINs &amp; Ceiling Rates'!$D$254="OPS",'Labor Loading Matrix'!Y515,0),IF('CLINs &amp; Ceiling Rates'!$D$255="OPS",'Labor Loading Matrix'!Z515,0),IF('CLINs &amp; Ceiling Rates'!$D$256="OPS",'Labor Loading Matrix'!AA515,0))</f>
        <v>0</v>
      </c>
      <c r="F515" s="175">
        <f>SUM(IF('CLINs &amp; Ceiling Rates'!$D$237="F&amp;E",'Labor Loading Matrix'!H515,0),IF('CLINs &amp; Ceiling Rates'!$D$238="F&amp;E",'Labor Loading Matrix'!I515,0),IF('CLINs &amp; Ceiling Rates'!$D$239="F&amp;E",'Labor Loading Matrix'!J515,0),IF('CLINs &amp; Ceiling Rates'!$D$240="F&amp;E",'Labor Loading Matrix'!K515,0),IF('CLINs &amp; Ceiling Rates'!$D$241="F&amp;E",'Labor Loading Matrix'!L515,0),IF('CLINs &amp; Ceiling Rates'!$D$242="F&amp;E",'Labor Loading Matrix'!M515,0),IF('CLINs &amp; Ceiling Rates'!$D$243="F&amp;E",'Labor Loading Matrix'!N515,0),IF('CLINs &amp; Ceiling Rates'!$D$244="F&amp;E",'Labor Loading Matrix'!O515,0),IF('CLINs &amp; Ceiling Rates'!$D$245="F&amp;E",'Labor Loading Matrix'!P515,0),IF('CLINs &amp; Ceiling Rates'!$D$246="F&amp;E",'Labor Loading Matrix'!Q515,0),IF('CLINs &amp; Ceiling Rates'!$D$247="F&amp;E",'Labor Loading Matrix'!R515,0),IF('CLINs &amp; Ceiling Rates'!$D$248="F&amp;E",'Labor Loading Matrix'!S515,0),IF('CLINs &amp; Ceiling Rates'!$D$249="F&amp;E",'Labor Loading Matrix'!T515,0),IF('CLINs &amp; Ceiling Rates'!$D$250="F&amp;E",'Labor Loading Matrix'!U515,0),IF('CLINs &amp; Ceiling Rates'!$D$251="F&amp;E",'Labor Loading Matrix'!V515,0),IF('CLINs &amp; Ceiling Rates'!$D$252="F&amp;E",'Labor Loading Matrix'!W515,0),IF('CLINs &amp; Ceiling Rates'!$D$253="F&amp;E",'Labor Loading Matrix'!X515,0),IF('CLINs &amp; Ceiling Rates'!$D$254="F&amp;E",'Labor Loading Matrix'!Y515,0),IF('CLINs &amp; Ceiling Rates'!$D$255="F&amp;E",'Labor Loading Matrix'!Z515,0),IF('CLINs &amp; Ceiling Rates'!$D$256="F&amp;E",'Labor Loading Matrix'!AA515,0))</f>
        <v>0</v>
      </c>
      <c r="G515" s="175">
        <f>SUM(IF('CLINs &amp; Ceiling Rates'!$D$237="R&amp;D",'Labor Loading Matrix'!H515,0),IF('CLINs &amp; Ceiling Rates'!$D$238="R&amp;D",'Labor Loading Matrix'!I515,0),IF('CLINs &amp; Ceiling Rates'!$D$239="R&amp;D",'Labor Loading Matrix'!J515,0),IF('CLINs &amp; Ceiling Rates'!$D$240="R&amp;D",'Labor Loading Matrix'!K515,0),IF('CLINs &amp; Ceiling Rates'!$D$241="R&amp;D",'Labor Loading Matrix'!L515,0),IF('CLINs &amp; Ceiling Rates'!$D$242="R&amp;D",'Labor Loading Matrix'!M515,0),IF('CLINs &amp; Ceiling Rates'!$D$243="R&amp;D",'Labor Loading Matrix'!N515,0),IF('CLINs &amp; Ceiling Rates'!$D$244="R&amp;D",'Labor Loading Matrix'!O515,0),IF('CLINs &amp; Ceiling Rates'!$D$245="R&amp;D",'Labor Loading Matrix'!P515,0),IF('CLINs &amp; Ceiling Rates'!$D$246="R&amp;D",'Labor Loading Matrix'!Q515,0),IF('CLINs &amp; Ceiling Rates'!$D$247="R&amp;D",'Labor Loading Matrix'!R515,0),IF('CLINs &amp; Ceiling Rates'!$D$248="R&amp;D",'Labor Loading Matrix'!S515,0),IF('CLINs &amp; Ceiling Rates'!$D$249="R&amp;D",'Labor Loading Matrix'!T515,0),IF('CLINs &amp; Ceiling Rates'!$D$250="R&amp;D",'Labor Loading Matrix'!U515,0),IF('CLINs &amp; Ceiling Rates'!$D$251="R&amp;D",'Labor Loading Matrix'!V515,0),IF('CLINs &amp; Ceiling Rates'!$D$252="R&amp;D",'Labor Loading Matrix'!W515,0),IF('CLINs &amp; Ceiling Rates'!$D$253="R&amp;D",'Labor Loading Matrix'!X515,0),IF('CLINs &amp; Ceiling Rates'!$D$254="R&amp;D",'Labor Loading Matrix'!Y515,0),IF('CLINs &amp; Ceiling Rates'!$D$255="R&amp;D",'Labor Loading Matrix'!Z515,0),IF('CLINs &amp; Ceiling Rates'!$D$256="R&amp;D",'Labor Loading Matrix'!AA515,0))</f>
        <v>0</v>
      </c>
      <c r="H515" s="136"/>
      <c r="I515" s="136"/>
      <c r="J515" s="136"/>
      <c r="K515" s="136"/>
      <c r="L515" s="136"/>
      <c r="M515" s="136"/>
      <c r="N515" s="84"/>
      <c r="O515" s="84"/>
      <c r="P515" s="84"/>
      <c r="Q515" s="84"/>
      <c r="R515" s="133"/>
      <c r="S515" s="133"/>
      <c r="T515" s="133"/>
      <c r="U515" s="133"/>
      <c r="V515" s="133"/>
      <c r="W515" s="133"/>
      <c r="X515" s="133"/>
      <c r="Y515" s="133"/>
      <c r="Z515" s="133"/>
      <c r="AA515" s="133"/>
    </row>
    <row r="516" spans="1:27" s="73" customFormat="1" ht="18" hidden="1" customHeight="1" x14ac:dyDescent="0.25">
      <c r="A516" s="173">
        <f>'CLINs &amp; Ceiling Rates'!B89</f>
        <v>0</v>
      </c>
      <c r="B516" s="173">
        <f>'CLINs &amp; Ceiling Rates'!C89</f>
        <v>0</v>
      </c>
      <c r="C516" s="177" t="str">
        <f>'CLINs &amp; Ceiling Rates'!I89</f>
        <v/>
      </c>
      <c r="D516" s="211">
        <f>IF('CLINs &amp; Ceiling Rates'!D472="",SUM('Labor Loading Matrix'!H516:AA516),SUM(E516:G516))</f>
        <v>0</v>
      </c>
      <c r="E516" s="175">
        <f>SUM(IF('CLINs &amp; Ceiling Rates'!$D$237="OPS",'Labor Loading Matrix'!H516,0),IF('CLINs &amp; Ceiling Rates'!$D$238="OPS",'Labor Loading Matrix'!I516,0),IF('CLINs &amp; Ceiling Rates'!$D$239="OPS",'Labor Loading Matrix'!J516,0),IF('CLINs &amp; Ceiling Rates'!$D$240="OPS",'Labor Loading Matrix'!K516,0),IF('CLINs &amp; Ceiling Rates'!$D$241="OPS",'Labor Loading Matrix'!L516,0),IF('CLINs &amp; Ceiling Rates'!$D$242="OPS",'Labor Loading Matrix'!M516,0),IF('CLINs &amp; Ceiling Rates'!$D$243="OPS",'Labor Loading Matrix'!N516,0),IF('CLINs &amp; Ceiling Rates'!$D$244="OPS",'Labor Loading Matrix'!O516,0),IF('CLINs &amp; Ceiling Rates'!$D$245="OPS",'Labor Loading Matrix'!P516,0),IF('CLINs &amp; Ceiling Rates'!$D$246="OPS",'Labor Loading Matrix'!Q516,0),IF('CLINs &amp; Ceiling Rates'!$D$247="OPS",'Labor Loading Matrix'!R516,0),IF('CLINs &amp; Ceiling Rates'!$D$248="OPS",'Labor Loading Matrix'!S516,0),IF('CLINs &amp; Ceiling Rates'!$D$249="OPS",'Labor Loading Matrix'!T516,0),IF('CLINs &amp; Ceiling Rates'!$D$250="OPS",'Labor Loading Matrix'!U516,0),IF('CLINs &amp; Ceiling Rates'!$D$251="OPS",'Labor Loading Matrix'!V516,0),IF('CLINs &amp; Ceiling Rates'!$D$252="OPS",'Labor Loading Matrix'!W516,0),IF('CLINs &amp; Ceiling Rates'!$D$253="OPS",'Labor Loading Matrix'!X516,0),IF('CLINs &amp; Ceiling Rates'!$D$254="OPS",'Labor Loading Matrix'!Y516,0),IF('CLINs &amp; Ceiling Rates'!$D$255="OPS",'Labor Loading Matrix'!Z516,0),IF('CLINs &amp; Ceiling Rates'!$D$256="OPS",'Labor Loading Matrix'!AA516,0))</f>
        <v>0</v>
      </c>
      <c r="F516" s="175">
        <f>SUM(IF('CLINs &amp; Ceiling Rates'!$D$237="F&amp;E",'Labor Loading Matrix'!H516,0),IF('CLINs &amp; Ceiling Rates'!$D$238="F&amp;E",'Labor Loading Matrix'!I516,0),IF('CLINs &amp; Ceiling Rates'!$D$239="F&amp;E",'Labor Loading Matrix'!J516,0),IF('CLINs &amp; Ceiling Rates'!$D$240="F&amp;E",'Labor Loading Matrix'!K516,0),IF('CLINs &amp; Ceiling Rates'!$D$241="F&amp;E",'Labor Loading Matrix'!L516,0),IF('CLINs &amp; Ceiling Rates'!$D$242="F&amp;E",'Labor Loading Matrix'!M516,0),IF('CLINs &amp; Ceiling Rates'!$D$243="F&amp;E",'Labor Loading Matrix'!N516,0),IF('CLINs &amp; Ceiling Rates'!$D$244="F&amp;E",'Labor Loading Matrix'!O516,0),IF('CLINs &amp; Ceiling Rates'!$D$245="F&amp;E",'Labor Loading Matrix'!P516,0),IF('CLINs &amp; Ceiling Rates'!$D$246="F&amp;E",'Labor Loading Matrix'!Q516,0),IF('CLINs &amp; Ceiling Rates'!$D$247="F&amp;E",'Labor Loading Matrix'!R516,0),IF('CLINs &amp; Ceiling Rates'!$D$248="F&amp;E",'Labor Loading Matrix'!S516,0),IF('CLINs &amp; Ceiling Rates'!$D$249="F&amp;E",'Labor Loading Matrix'!T516,0),IF('CLINs &amp; Ceiling Rates'!$D$250="F&amp;E",'Labor Loading Matrix'!U516,0),IF('CLINs &amp; Ceiling Rates'!$D$251="F&amp;E",'Labor Loading Matrix'!V516,0),IF('CLINs &amp; Ceiling Rates'!$D$252="F&amp;E",'Labor Loading Matrix'!W516,0),IF('CLINs &amp; Ceiling Rates'!$D$253="F&amp;E",'Labor Loading Matrix'!X516,0),IF('CLINs &amp; Ceiling Rates'!$D$254="F&amp;E",'Labor Loading Matrix'!Y516,0),IF('CLINs &amp; Ceiling Rates'!$D$255="F&amp;E",'Labor Loading Matrix'!Z516,0),IF('CLINs &amp; Ceiling Rates'!$D$256="F&amp;E",'Labor Loading Matrix'!AA516,0))</f>
        <v>0</v>
      </c>
      <c r="G516" s="175">
        <f>SUM(IF('CLINs &amp; Ceiling Rates'!$D$237="R&amp;D",'Labor Loading Matrix'!H516,0),IF('CLINs &amp; Ceiling Rates'!$D$238="R&amp;D",'Labor Loading Matrix'!I516,0),IF('CLINs &amp; Ceiling Rates'!$D$239="R&amp;D",'Labor Loading Matrix'!J516,0),IF('CLINs &amp; Ceiling Rates'!$D$240="R&amp;D",'Labor Loading Matrix'!K516,0),IF('CLINs &amp; Ceiling Rates'!$D$241="R&amp;D",'Labor Loading Matrix'!L516,0),IF('CLINs &amp; Ceiling Rates'!$D$242="R&amp;D",'Labor Loading Matrix'!M516,0),IF('CLINs &amp; Ceiling Rates'!$D$243="R&amp;D",'Labor Loading Matrix'!N516,0),IF('CLINs &amp; Ceiling Rates'!$D$244="R&amp;D",'Labor Loading Matrix'!O516,0),IF('CLINs &amp; Ceiling Rates'!$D$245="R&amp;D",'Labor Loading Matrix'!P516,0),IF('CLINs &amp; Ceiling Rates'!$D$246="R&amp;D",'Labor Loading Matrix'!Q516,0),IF('CLINs &amp; Ceiling Rates'!$D$247="R&amp;D",'Labor Loading Matrix'!R516,0),IF('CLINs &amp; Ceiling Rates'!$D$248="R&amp;D",'Labor Loading Matrix'!S516,0),IF('CLINs &amp; Ceiling Rates'!$D$249="R&amp;D",'Labor Loading Matrix'!T516,0),IF('CLINs &amp; Ceiling Rates'!$D$250="R&amp;D",'Labor Loading Matrix'!U516,0),IF('CLINs &amp; Ceiling Rates'!$D$251="R&amp;D",'Labor Loading Matrix'!V516,0),IF('CLINs &amp; Ceiling Rates'!$D$252="R&amp;D",'Labor Loading Matrix'!W516,0),IF('CLINs &amp; Ceiling Rates'!$D$253="R&amp;D",'Labor Loading Matrix'!X516,0),IF('CLINs &amp; Ceiling Rates'!$D$254="R&amp;D",'Labor Loading Matrix'!Y516,0),IF('CLINs &amp; Ceiling Rates'!$D$255="R&amp;D",'Labor Loading Matrix'!Z516,0),IF('CLINs &amp; Ceiling Rates'!$D$256="R&amp;D",'Labor Loading Matrix'!AA516,0))</f>
        <v>0</v>
      </c>
      <c r="H516" s="136"/>
      <c r="I516" s="136"/>
      <c r="J516" s="136"/>
      <c r="K516" s="136"/>
      <c r="L516" s="136"/>
      <c r="M516" s="136"/>
      <c r="N516" s="84"/>
      <c r="O516" s="84"/>
      <c r="P516" s="84"/>
      <c r="Q516" s="84"/>
      <c r="R516" s="133"/>
      <c r="S516" s="133"/>
      <c r="T516" s="133"/>
      <c r="U516" s="133"/>
      <c r="V516" s="133"/>
      <c r="W516" s="133"/>
      <c r="X516" s="133"/>
      <c r="Y516" s="133"/>
      <c r="Z516" s="133"/>
      <c r="AA516" s="133"/>
    </row>
    <row r="517" spans="1:27" s="73" customFormat="1" ht="18" hidden="1" customHeight="1" x14ac:dyDescent="0.25">
      <c r="A517" s="173">
        <f>'CLINs &amp; Ceiling Rates'!B90</f>
        <v>0</v>
      </c>
      <c r="B517" s="173">
        <f>'CLINs &amp; Ceiling Rates'!C90</f>
        <v>0</v>
      </c>
      <c r="C517" s="177" t="str">
        <f>'CLINs &amp; Ceiling Rates'!I90</f>
        <v/>
      </c>
      <c r="D517" s="211">
        <f>IF('CLINs &amp; Ceiling Rates'!D473="",SUM('Labor Loading Matrix'!H517:AA517),SUM(E517:G517))</f>
        <v>0</v>
      </c>
      <c r="E517" s="175">
        <f>SUM(IF('CLINs &amp; Ceiling Rates'!$D$237="OPS",'Labor Loading Matrix'!H517,0),IF('CLINs &amp; Ceiling Rates'!$D$238="OPS",'Labor Loading Matrix'!I517,0),IF('CLINs &amp; Ceiling Rates'!$D$239="OPS",'Labor Loading Matrix'!J517,0),IF('CLINs &amp; Ceiling Rates'!$D$240="OPS",'Labor Loading Matrix'!K517,0),IF('CLINs &amp; Ceiling Rates'!$D$241="OPS",'Labor Loading Matrix'!L517,0),IF('CLINs &amp; Ceiling Rates'!$D$242="OPS",'Labor Loading Matrix'!M517,0),IF('CLINs &amp; Ceiling Rates'!$D$243="OPS",'Labor Loading Matrix'!N517,0),IF('CLINs &amp; Ceiling Rates'!$D$244="OPS",'Labor Loading Matrix'!O517,0),IF('CLINs &amp; Ceiling Rates'!$D$245="OPS",'Labor Loading Matrix'!P517,0),IF('CLINs &amp; Ceiling Rates'!$D$246="OPS",'Labor Loading Matrix'!Q517,0),IF('CLINs &amp; Ceiling Rates'!$D$247="OPS",'Labor Loading Matrix'!R517,0),IF('CLINs &amp; Ceiling Rates'!$D$248="OPS",'Labor Loading Matrix'!S517,0),IF('CLINs &amp; Ceiling Rates'!$D$249="OPS",'Labor Loading Matrix'!T517,0),IF('CLINs &amp; Ceiling Rates'!$D$250="OPS",'Labor Loading Matrix'!U517,0),IF('CLINs &amp; Ceiling Rates'!$D$251="OPS",'Labor Loading Matrix'!V517,0),IF('CLINs &amp; Ceiling Rates'!$D$252="OPS",'Labor Loading Matrix'!W517,0),IF('CLINs &amp; Ceiling Rates'!$D$253="OPS",'Labor Loading Matrix'!X517,0),IF('CLINs &amp; Ceiling Rates'!$D$254="OPS",'Labor Loading Matrix'!Y517,0),IF('CLINs &amp; Ceiling Rates'!$D$255="OPS",'Labor Loading Matrix'!Z517,0),IF('CLINs &amp; Ceiling Rates'!$D$256="OPS",'Labor Loading Matrix'!AA517,0))</f>
        <v>0</v>
      </c>
      <c r="F517" s="175">
        <f>SUM(IF('CLINs &amp; Ceiling Rates'!$D$237="F&amp;E",'Labor Loading Matrix'!H517,0),IF('CLINs &amp; Ceiling Rates'!$D$238="F&amp;E",'Labor Loading Matrix'!I517,0),IF('CLINs &amp; Ceiling Rates'!$D$239="F&amp;E",'Labor Loading Matrix'!J517,0),IF('CLINs &amp; Ceiling Rates'!$D$240="F&amp;E",'Labor Loading Matrix'!K517,0),IF('CLINs &amp; Ceiling Rates'!$D$241="F&amp;E",'Labor Loading Matrix'!L517,0),IF('CLINs &amp; Ceiling Rates'!$D$242="F&amp;E",'Labor Loading Matrix'!M517,0),IF('CLINs &amp; Ceiling Rates'!$D$243="F&amp;E",'Labor Loading Matrix'!N517,0),IF('CLINs &amp; Ceiling Rates'!$D$244="F&amp;E",'Labor Loading Matrix'!O517,0),IF('CLINs &amp; Ceiling Rates'!$D$245="F&amp;E",'Labor Loading Matrix'!P517,0),IF('CLINs &amp; Ceiling Rates'!$D$246="F&amp;E",'Labor Loading Matrix'!Q517,0),IF('CLINs &amp; Ceiling Rates'!$D$247="F&amp;E",'Labor Loading Matrix'!R517,0),IF('CLINs &amp; Ceiling Rates'!$D$248="F&amp;E",'Labor Loading Matrix'!S517,0),IF('CLINs &amp; Ceiling Rates'!$D$249="F&amp;E",'Labor Loading Matrix'!T517,0),IF('CLINs &amp; Ceiling Rates'!$D$250="F&amp;E",'Labor Loading Matrix'!U517,0),IF('CLINs &amp; Ceiling Rates'!$D$251="F&amp;E",'Labor Loading Matrix'!V517,0),IF('CLINs &amp; Ceiling Rates'!$D$252="F&amp;E",'Labor Loading Matrix'!W517,0),IF('CLINs &amp; Ceiling Rates'!$D$253="F&amp;E",'Labor Loading Matrix'!X517,0),IF('CLINs &amp; Ceiling Rates'!$D$254="F&amp;E",'Labor Loading Matrix'!Y517,0),IF('CLINs &amp; Ceiling Rates'!$D$255="F&amp;E",'Labor Loading Matrix'!Z517,0),IF('CLINs &amp; Ceiling Rates'!$D$256="F&amp;E",'Labor Loading Matrix'!AA517,0))</f>
        <v>0</v>
      </c>
      <c r="G517" s="175">
        <f>SUM(IF('CLINs &amp; Ceiling Rates'!$D$237="R&amp;D",'Labor Loading Matrix'!H517,0),IF('CLINs &amp; Ceiling Rates'!$D$238="R&amp;D",'Labor Loading Matrix'!I517,0),IF('CLINs &amp; Ceiling Rates'!$D$239="R&amp;D",'Labor Loading Matrix'!J517,0),IF('CLINs &amp; Ceiling Rates'!$D$240="R&amp;D",'Labor Loading Matrix'!K517,0),IF('CLINs &amp; Ceiling Rates'!$D$241="R&amp;D",'Labor Loading Matrix'!L517,0),IF('CLINs &amp; Ceiling Rates'!$D$242="R&amp;D",'Labor Loading Matrix'!M517,0),IF('CLINs &amp; Ceiling Rates'!$D$243="R&amp;D",'Labor Loading Matrix'!N517,0),IF('CLINs &amp; Ceiling Rates'!$D$244="R&amp;D",'Labor Loading Matrix'!O517,0),IF('CLINs &amp; Ceiling Rates'!$D$245="R&amp;D",'Labor Loading Matrix'!P517,0),IF('CLINs &amp; Ceiling Rates'!$D$246="R&amp;D",'Labor Loading Matrix'!Q517,0),IF('CLINs &amp; Ceiling Rates'!$D$247="R&amp;D",'Labor Loading Matrix'!R517,0),IF('CLINs &amp; Ceiling Rates'!$D$248="R&amp;D",'Labor Loading Matrix'!S517,0),IF('CLINs &amp; Ceiling Rates'!$D$249="R&amp;D",'Labor Loading Matrix'!T517,0),IF('CLINs &amp; Ceiling Rates'!$D$250="R&amp;D",'Labor Loading Matrix'!U517,0),IF('CLINs &amp; Ceiling Rates'!$D$251="R&amp;D",'Labor Loading Matrix'!V517,0),IF('CLINs &amp; Ceiling Rates'!$D$252="R&amp;D",'Labor Loading Matrix'!W517,0),IF('CLINs &amp; Ceiling Rates'!$D$253="R&amp;D",'Labor Loading Matrix'!X517,0),IF('CLINs &amp; Ceiling Rates'!$D$254="R&amp;D",'Labor Loading Matrix'!Y517,0),IF('CLINs &amp; Ceiling Rates'!$D$255="R&amp;D",'Labor Loading Matrix'!Z517,0),IF('CLINs &amp; Ceiling Rates'!$D$256="R&amp;D",'Labor Loading Matrix'!AA517,0))</f>
        <v>0</v>
      </c>
      <c r="H517" s="136"/>
      <c r="I517" s="136"/>
      <c r="J517" s="136"/>
      <c r="K517" s="136"/>
      <c r="L517" s="136"/>
      <c r="M517" s="136"/>
      <c r="N517" s="84"/>
      <c r="O517" s="84"/>
      <c r="P517" s="84"/>
      <c r="Q517" s="84"/>
      <c r="R517" s="133"/>
      <c r="S517" s="133"/>
      <c r="T517" s="133"/>
      <c r="U517" s="133"/>
      <c r="V517" s="133"/>
      <c r="W517" s="133"/>
      <c r="X517" s="133"/>
      <c r="Y517" s="133"/>
      <c r="Z517" s="133"/>
      <c r="AA517" s="133"/>
    </row>
    <row r="518" spans="1:27" s="73" customFormat="1" ht="18" hidden="1" customHeight="1" x14ac:dyDescent="0.25">
      <c r="A518" s="173">
        <f>'CLINs &amp; Ceiling Rates'!B91</f>
        <v>0</v>
      </c>
      <c r="B518" s="173">
        <f>'CLINs &amp; Ceiling Rates'!C91</f>
        <v>0</v>
      </c>
      <c r="C518" s="177" t="str">
        <f>'CLINs &amp; Ceiling Rates'!I91</f>
        <v/>
      </c>
      <c r="D518" s="211">
        <f>IF('CLINs &amp; Ceiling Rates'!D474="",SUM('Labor Loading Matrix'!H518:AA518),SUM(E518:G518))</f>
        <v>0</v>
      </c>
      <c r="E518" s="175">
        <f>SUM(IF('CLINs &amp; Ceiling Rates'!$D$237="OPS",'Labor Loading Matrix'!H518,0),IF('CLINs &amp; Ceiling Rates'!$D$238="OPS",'Labor Loading Matrix'!I518,0),IF('CLINs &amp; Ceiling Rates'!$D$239="OPS",'Labor Loading Matrix'!J518,0),IF('CLINs &amp; Ceiling Rates'!$D$240="OPS",'Labor Loading Matrix'!K518,0),IF('CLINs &amp; Ceiling Rates'!$D$241="OPS",'Labor Loading Matrix'!L518,0),IF('CLINs &amp; Ceiling Rates'!$D$242="OPS",'Labor Loading Matrix'!M518,0),IF('CLINs &amp; Ceiling Rates'!$D$243="OPS",'Labor Loading Matrix'!N518,0),IF('CLINs &amp; Ceiling Rates'!$D$244="OPS",'Labor Loading Matrix'!O518,0),IF('CLINs &amp; Ceiling Rates'!$D$245="OPS",'Labor Loading Matrix'!P518,0),IF('CLINs &amp; Ceiling Rates'!$D$246="OPS",'Labor Loading Matrix'!Q518,0),IF('CLINs &amp; Ceiling Rates'!$D$247="OPS",'Labor Loading Matrix'!R518,0),IF('CLINs &amp; Ceiling Rates'!$D$248="OPS",'Labor Loading Matrix'!S518,0),IF('CLINs &amp; Ceiling Rates'!$D$249="OPS",'Labor Loading Matrix'!T518,0),IF('CLINs &amp; Ceiling Rates'!$D$250="OPS",'Labor Loading Matrix'!U518,0),IF('CLINs &amp; Ceiling Rates'!$D$251="OPS",'Labor Loading Matrix'!V518,0),IF('CLINs &amp; Ceiling Rates'!$D$252="OPS",'Labor Loading Matrix'!W518,0),IF('CLINs &amp; Ceiling Rates'!$D$253="OPS",'Labor Loading Matrix'!X518,0),IF('CLINs &amp; Ceiling Rates'!$D$254="OPS",'Labor Loading Matrix'!Y518,0),IF('CLINs &amp; Ceiling Rates'!$D$255="OPS",'Labor Loading Matrix'!Z518,0),IF('CLINs &amp; Ceiling Rates'!$D$256="OPS",'Labor Loading Matrix'!AA518,0))</f>
        <v>0</v>
      </c>
      <c r="F518" s="175">
        <f>SUM(IF('CLINs &amp; Ceiling Rates'!$D$237="F&amp;E",'Labor Loading Matrix'!H518,0),IF('CLINs &amp; Ceiling Rates'!$D$238="F&amp;E",'Labor Loading Matrix'!I518,0),IF('CLINs &amp; Ceiling Rates'!$D$239="F&amp;E",'Labor Loading Matrix'!J518,0),IF('CLINs &amp; Ceiling Rates'!$D$240="F&amp;E",'Labor Loading Matrix'!K518,0),IF('CLINs &amp; Ceiling Rates'!$D$241="F&amp;E",'Labor Loading Matrix'!L518,0),IF('CLINs &amp; Ceiling Rates'!$D$242="F&amp;E",'Labor Loading Matrix'!M518,0),IF('CLINs &amp; Ceiling Rates'!$D$243="F&amp;E",'Labor Loading Matrix'!N518,0),IF('CLINs &amp; Ceiling Rates'!$D$244="F&amp;E",'Labor Loading Matrix'!O518,0),IF('CLINs &amp; Ceiling Rates'!$D$245="F&amp;E",'Labor Loading Matrix'!P518,0),IF('CLINs &amp; Ceiling Rates'!$D$246="F&amp;E",'Labor Loading Matrix'!Q518,0),IF('CLINs &amp; Ceiling Rates'!$D$247="F&amp;E",'Labor Loading Matrix'!R518,0),IF('CLINs &amp; Ceiling Rates'!$D$248="F&amp;E",'Labor Loading Matrix'!S518,0),IF('CLINs &amp; Ceiling Rates'!$D$249="F&amp;E",'Labor Loading Matrix'!T518,0),IF('CLINs &amp; Ceiling Rates'!$D$250="F&amp;E",'Labor Loading Matrix'!U518,0),IF('CLINs &amp; Ceiling Rates'!$D$251="F&amp;E",'Labor Loading Matrix'!V518,0),IF('CLINs &amp; Ceiling Rates'!$D$252="F&amp;E",'Labor Loading Matrix'!W518,0),IF('CLINs &amp; Ceiling Rates'!$D$253="F&amp;E",'Labor Loading Matrix'!X518,0),IF('CLINs &amp; Ceiling Rates'!$D$254="F&amp;E",'Labor Loading Matrix'!Y518,0),IF('CLINs &amp; Ceiling Rates'!$D$255="F&amp;E",'Labor Loading Matrix'!Z518,0),IF('CLINs &amp; Ceiling Rates'!$D$256="F&amp;E",'Labor Loading Matrix'!AA518,0))</f>
        <v>0</v>
      </c>
      <c r="G518" s="175">
        <f>SUM(IF('CLINs &amp; Ceiling Rates'!$D$237="R&amp;D",'Labor Loading Matrix'!H518,0),IF('CLINs &amp; Ceiling Rates'!$D$238="R&amp;D",'Labor Loading Matrix'!I518,0),IF('CLINs &amp; Ceiling Rates'!$D$239="R&amp;D",'Labor Loading Matrix'!J518,0),IF('CLINs &amp; Ceiling Rates'!$D$240="R&amp;D",'Labor Loading Matrix'!K518,0),IF('CLINs &amp; Ceiling Rates'!$D$241="R&amp;D",'Labor Loading Matrix'!L518,0),IF('CLINs &amp; Ceiling Rates'!$D$242="R&amp;D",'Labor Loading Matrix'!M518,0),IF('CLINs &amp; Ceiling Rates'!$D$243="R&amp;D",'Labor Loading Matrix'!N518,0),IF('CLINs &amp; Ceiling Rates'!$D$244="R&amp;D",'Labor Loading Matrix'!O518,0),IF('CLINs &amp; Ceiling Rates'!$D$245="R&amp;D",'Labor Loading Matrix'!P518,0),IF('CLINs &amp; Ceiling Rates'!$D$246="R&amp;D",'Labor Loading Matrix'!Q518,0),IF('CLINs &amp; Ceiling Rates'!$D$247="R&amp;D",'Labor Loading Matrix'!R518,0),IF('CLINs &amp; Ceiling Rates'!$D$248="R&amp;D",'Labor Loading Matrix'!S518,0),IF('CLINs &amp; Ceiling Rates'!$D$249="R&amp;D",'Labor Loading Matrix'!T518,0),IF('CLINs &amp; Ceiling Rates'!$D$250="R&amp;D",'Labor Loading Matrix'!U518,0),IF('CLINs &amp; Ceiling Rates'!$D$251="R&amp;D",'Labor Loading Matrix'!V518,0),IF('CLINs &amp; Ceiling Rates'!$D$252="R&amp;D",'Labor Loading Matrix'!W518,0),IF('CLINs &amp; Ceiling Rates'!$D$253="R&amp;D",'Labor Loading Matrix'!X518,0),IF('CLINs &amp; Ceiling Rates'!$D$254="R&amp;D",'Labor Loading Matrix'!Y518,0),IF('CLINs &amp; Ceiling Rates'!$D$255="R&amp;D",'Labor Loading Matrix'!Z518,0),IF('CLINs &amp; Ceiling Rates'!$D$256="R&amp;D",'Labor Loading Matrix'!AA518,0))</f>
        <v>0</v>
      </c>
      <c r="H518" s="136"/>
      <c r="I518" s="136"/>
      <c r="J518" s="136"/>
      <c r="K518" s="136"/>
      <c r="L518" s="136"/>
      <c r="M518" s="136"/>
      <c r="N518" s="84"/>
      <c r="O518" s="84"/>
      <c r="P518" s="84"/>
      <c r="Q518" s="84"/>
      <c r="R518" s="133"/>
      <c r="S518" s="133"/>
      <c r="T518" s="133"/>
      <c r="U518" s="133"/>
      <c r="V518" s="133"/>
      <c r="W518" s="133"/>
      <c r="X518" s="133"/>
      <c r="Y518" s="133"/>
      <c r="Z518" s="133"/>
      <c r="AA518" s="133"/>
    </row>
    <row r="519" spans="1:27" s="73" customFormat="1" ht="18" hidden="1" customHeight="1" x14ac:dyDescent="0.25">
      <c r="A519" s="173">
        <f>'CLINs &amp; Ceiling Rates'!B92</f>
        <v>0</v>
      </c>
      <c r="B519" s="173">
        <f>'CLINs &amp; Ceiling Rates'!C92</f>
        <v>0</v>
      </c>
      <c r="C519" s="177" t="str">
        <f>'CLINs &amp; Ceiling Rates'!I92</f>
        <v/>
      </c>
      <c r="D519" s="211">
        <f>IF('CLINs &amp; Ceiling Rates'!D475="",SUM('Labor Loading Matrix'!H519:AA519),SUM(E519:G519))</f>
        <v>0</v>
      </c>
      <c r="E519" s="175">
        <f>SUM(IF('CLINs &amp; Ceiling Rates'!$D$237="OPS",'Labor Loading Matrix'!H519,0),IF('CLINs &amp; Ceiling Rates'!$D$238="OPS",'Labor Loading Matrix'!I519,0),IF('CLINs &amp; Ceiling Rates'!$D$239="OPS",'Labor Loading Matrix'!J519,0),IF('CLINs &amp; Ceiling Rates'!$D$240="OPS",'Labor Loading Matrix'!K519,0),IF('CLINs &amp; Ceiling Rates'!$D$241="OPS",'Labor Loading Matrix'!L519,0),IF('CLINs &amp; Ceiling Rates'!$D$242="OPS",'Labor Loading Matrix'!M519,0),IF('CLINs &amp; Ceiling Rates'!$D$243="OPS",'Labor Loading Matrix'!N519,0),IF('CLINs &amp; Ceiling Rates'!$D$244="OPS",'Labor Loading Matrix'!O519,0),IF('CLINs &amp; Ceiling Rates'!$D$245="OPS",'Labor Loading Matrix'!P519,0),IF('CLINs &amp; Ceiling Rates'!$D$246="OPS",'Labor Loading Matrix'!Q519,0),IF('CLINs &amp; Ceiling Rates'!$D$247="OPS",'Labor Loading Matrix'!R519,0),IF('CLINs &amp; Ceiling Rates'!$D$248="OPS",'Labor Loading Matrix'!S519,0),IF('CLINs &amp; Ceiling Rates'!$D$249="OPS",'Labor Loading Matrix'!T519,0),IF('CLINs &amp; Ceiling Rates'!$D$250="OPS",'Labor Loading Matrix'!U519,0),IF('CLINs &amp; Ceiling Rates'!$D$251="OPS",'Labor Loading Matrix'!V519,0),IF('CLINs &amp; Ceiling Rates'!$D$252="OPS",'Labor Loading Matrix'!W519,0),IF('CLINs &amp; Ceiling Rates'!$D$253="OPS",'Labor Loading Matrix'!X519,0),IF('CLINs &amp; Ceiling Rates'!$D$254="OPS",'Labor Loading Matrix'!Y519,0),IF('CLINs &amp; Ceiling Rates'!$D$255="OPS",'Labor Loading Matrix'!Z519,0),IF('CLINs &amp; Ceiling Rates'!$D$256="OPS",'Labor Loading Matrix'!AA519,0))</f>
        <v>0</v>
      </c>
      <c r="F519" s="175">
        <f>SUM(IF('CLINs &amp; Ceiling Rates'!$D$237="F&amp;E",'Labor Loading Matrix'!H519,0),IF('CLINs &amp; Ceiling Rates'!$D$238="F&amp;E",'Labor Loading Matrix'!I519,0),IF('CLINs &amp; Ceiling Rates'!$D$239="F&amp;E",'Labor Loading Matrix'!J519,0),IF('CLINs &amp; Ceiling Rates'!$D$240="F&amp;E",'Labor Loading Matrix'!K519,0),IF('CLINs &amp; Ceiling Rates'!$D$241="F&amp;E",'Labor Loading Matrix'!L519,0),IF('CLINs &amp; Ceiling Rates'!$D$242="F&amp;E",'Labor Loading Matrix'!M519,0),IF('CLINs &amp; Ceiling Rates'!$D$243="F&amp;E",'Labor Loading Matrix'!N519,0),IF('CLINs &amp; Ceiling Rates'!$D$244="F&amp;E",'Labor Loading Matrix'!O519,0),IF('CLINs &amp; Ceiling Rates'!$D$245="F&amp;E",'Labor Loading Matrix'!P519,0),IF('CLINs &amp; Ceiling Rates'!$D$246="F&amp;E",'Labor Loading Matrix'!Q519,0),IF('CLINs &amp; Ceiling Rates'!$D$247="F&amp;E",'Labor Loading Matrix'!R519,0),IF('CLINs &amp; Ceiling Rates'!$D$248="F&amp;E",'Labor Loading Matrix'!S519,0),IF('CLINs &amp; Ceiling Rates'!$D$249="F&amp;E",'Labor Loading Matrix'!T519,0),IF('CLINs &amp; Ceiling Rates'!$D$250="F&amp;E",'Labor Loading Matrix'!U519,0),IF('CLINs &amp; Ceiling Rates'!$D$251="F&amp;E",'Labor Loading Matrix'!V519,0),IF('CLINs &amp; Ceiling Rates'!$D$252="F&amp;E",'Labor Loading Matrix'!W519,0),IF('CLINs &amp; Ceiling Rates'!$D$253="F&amp;E",'Labor Loading Matrix'!X519,0),IF('CLINs &amp; Ceiling Rates'!$D$254="F&amp;E",'Labor Loading Matrix'!Y519,0),IF('CLINs &amp; Ceiling Rates'!$D$255="F&amp;E",'Labor Loading Matrix'!Z519,0),IF('CLINs &amp; Ceiling Rates'!$D$256="F&amp;E",'Labor Loading Matrix'!AA519,0))</f>
        <v>0</v>
      </c>
      <c r="G519" s="175">
        <f>SUM(IF('CLINs &amp; Ceiling Rates'!$D$237="R&amp;D",'Labor Loading Matrix'!H519,0),IF('CLINs &amp; Ceiling Rates'!$D$238="R&amp;D",'Labor Loading Matrix'!I519,0),IF('CLINs &amp; Ceiling Rates'!$D$239="R&amp;D",'Labor Loading Matrix'!J519,0),IF('CLINs &amp; Ceiling Rates'!$D$240="R&amp;D",'Labor Loading Matrix'!K519,0),IF('CLINs &amp; Ceiling Rates'!$D$241="R&amp;D",'Labor Loading Matrix'!L519,0),IF('CLINs &amp; Ceiling Rates'!$D$242="R&amp;D",'Labor Loading Matrix'!M519,0),IF('CLINs &amp; Ceiling Rates'!$D$243="R&amp;D",'Labor Loading Matrix'!N519,0),IF('CLINs &amp; Ceiling Rates'!$D$244="R&amp;D",'Labor Loading Matrix'!O519,0),IF('CLINs &amp; Ceiling Rates'!$D$245="R&amp;D",'Labor Loading Matrix'!P519,0),IF('CLINs &amp; Ceiling Rates'!$D$246="R&amp;D",'Labor Loading Matrix'!Q519,0),IF('CLINs &amp; Ceiling Rates'!$D$247="R&amp;D",'Labor Loading Matrix'!R519,0),IF('CLINs &amp; Ceiling Rates'!$D$248="R&amp;D",'Labor Loading Matrix'!S519,0),IF('CLINs &amp; Ceiling Rates'!$D$249="R&amp;D",'Labor Loading Matrix'!T519,0),IF('CLINs &amp; Ceiling Rates'!$D$250="R&amp;D",'Labor Loading Matrix'!U519,0),IF('CLINs &amp; Ceiling Rates'!$D$251="R&amp;D",'Labor Loading Matrix'!V519,0),IF('CLINs &amp; Ceiling Rates'!$D$252="R&amp;D",'Labor Loading Matrix'!W519,0),IF('CLINs &amp; Ceiling Rates'!$D$253="R&amp;D",'Labor Loading Matrix'!X519,0),IF('CLINs &amp; Ceiling Rates'!$D$254="R&amp;D",'Labor Loading Matrix'!Y519,0),IF('CLINs &amp; Ceiling Rates'!$D$255="R&amp;D",'Labor Loading Matrix'!Z519,0),IF('CLINs &amp; Ceiling Rates'!$D$256="R&amp;D",'Labor Loading Matrix'!AA519,0))</f>
        <v>0</v>
      </c>
      <c r="H519" s="136"/>
      <c r="I519" s="136"/>
      <c r="J519" s="136"/>
      <c r="K519" s="136"/>
      <c r="L519" s="136"/>
      <c r="M519" s="136"/>
      <c r="N519" s="84"/>
      <c r="O519" s="84"/>
      <c r="P519" s="84"/>
      <c r="Q519" s="84"/>
      <c r="R519" s="133"/>
      <c r="S519" s="133"/>
      <c r="T519" s="133"/>
      <c r="U519" s="133"/>
      <c r="V519" s="133"/>
      <c r="W519" s="133"/>
      <c r="X519" s="133"/>
      <c r="Y519" s="133"/>
      <c r="Z519" s="133"/>
      <c r="AA519" s="133"/>
    </row>
    <row r="520" spans="1:27" s="73" customFormat="1" ht="18" hidden="1" customHeight="1" x14ac:dyDescent="0.25">
      <c r="A520" s="173">
        <f>'CLINs &amp; Ceiling Rates'!B93</f>
        <v>0</v>
      </c>
      <c r="B520" s="173">
        <f>'CLINs &amp; Ceiling Rates'!C93</f>
        <v>0</v>
      </c>
      <c r="C520" s="177" t="str">
        <f>'CLINs &amp; Ceiling Rates'!I93</f>
        <v/>
      </c>
      <c r="D520" s="211">
        <f>IF('CLINs &amp; Ceiling Rates'!D476="",SUM('Labor Loading Matrix'!H520:AA520),SUM(E520:G520))</f>
        <v>0</v>
      </c>
      <c r="E520" s="175">
        <f>SUM(IF('CLINs &amp; Ceiling Rates'!$D$237="OPS",'Labor Loading Matrix'!H520,0),IF('CLINs &amp; Ceiling Rates'!$D$238="OPS",'Labor Loading Matrix'!I520,0),IF('CLINs &amp; Ceiling Rates'!$D$239="OPS",'Labor Loading Matrix'!J520,0),IF('CLINs &amp; Ceiling Rates'!$D$240="OPS",'Labor Loading Matrix'!K520,0),IF('CLINs &amp; Ceiling Rates'!$D$241="OPS",'Labor Loading Matrix'!L520,0),IF('CLINs &amp; Ceiling Rates'!$D$242="OPS",'Labor Loading Matrix'!M520,0),IF('CLINs &amp; Ceiling Rates'!$D$243="OPS",'Labor Loading Matrix'!N520,0),IF('CLINs &amp; Ceiling Rates'!$D$244="OPS",'Labor Loading Matrix'!O520,0),IF('CLINs &amp; Ceiling Rates'!$D$245="OPS",'Labor Loading Matrix'!P520,0),IF('CLINs &amp; Ceiling Rates'!$D$246="OPS",'Labor Loading Matrix'!Q520,0),IF('CLINs &amp; Ceiling Rates'!$D$247="OPS",'Labor Loading Matrix'!R520,0),IF('CLINs &amp; Ceiling Rates'!$D$248="OPS",'Labor Loading Matrix'!S520,0),IF('CLINs &amp; Ceiling Rates'!$D$249="OPS",'Labor Loading Matrix'!T520,0),IF('CLINs &amp; Ceiling Rates'!$D$250="OPS",'Labor Loading Matrix'!U520,0),IF('CLINs &amp; Ceiling Rates'!$D$251="OPS",'Labor Loading Matrix'!V520,0),IF('CLINs &amp; Ceiling Rates'!$D$252="OPS",'Labor Loading Matrix'!W520,0),IF('CLINs &amp; Ceiling Rates'!$D$253="OPS",'Labor Loading Matrix'!X520,0),IF('CLINs &amp; Ceiling Rates'!$D$254="OPS",'Labor Loading Matrix'!Y520,0),IF('CLINs &amp; Ceiling Rates'!$D$255="OPS",'Labor Loading Matrix'!Z520,0),IF('CLINs &amp; Ceiling Rates'!$D$256="OPS",'Labor Loading Matrix'!AA520,0))</f>
        <v>0</v>
      </c>
      <c r="F520" s="175">
        <f>SUM(IF('CLINs &amp; Ceiling Rates'!$D$237="F&amp;E",'Labor Loading Matrix'!H520,0),IF('CLINs &amp; Ceiling Rates'!$D$238="F&amp;E",'Labor Loading Matrix'!I520,0),IF('CLINs &amp; Ceiling Rates'!$D$239="F&amp;E",'Labor Loading Matrix'!J520,0),IF('CLINs &amp; Ceiling Rates'!$D$240="F&amp;E",'Labor Loading Matrix'!K520,0),IF('CLINs &amp; Ceiling Rates'!$D$241="F&amp;E",'Labor Loading Matrix'!L520,0),IF('CLINs &amp; Ceiling Rates'!$D$242="F&amp;E",'Labor Loading Matrix'!M520,0),IF('CLINs &amp; Ceiling Rates'!$D$243="F&amp;E",'Labor Loading Matrix'!N520,0),IF('CLINs &amp; Ceiling Rates'!$D$244="F&amp;E",'Labor Loading Matrix'!O520,0),IF('CLINs &amp; Ceiling Rates'!$D$245="F&amp;E",'Labor Loading Matrix'!P520,0),IF('CLINs &amp; Ceiling Rates'!$D$246="F&amp;E",'Labor Loading Matrix'!Q520,0),IF('CLINs &amp; Ceiling Rates'!$D$247="F&amp;E",'Labor Loading Matrix'!R520,0),IF('CLINs &amp; Ceiling Rates'!$D$248="F&amp;E",'Labor Loading Matrix'!S520,0),IF('CLINs &amp; Ceiling Rates'!$D$249="F&amp;E",'Labor Loading Matrix'!T520,0),IF('CLINs &amp; Ceiling Rates'!$D$250="F&amp;E",'Labor Loading Matrix'!U520,0),IF('CLINs &amp; Ceiling Rates'!$D$251="F&amp;E",'Labor Loading Matrix'!V520,0),IF('CLINs &amp; Ceiling Rates'!$D$252="F&amp;E",'Labor Loading Matrix'!W520,0),IF('CLINs &amp; Ceiling Rates'!$D$253="F&amp;E",'Labor Loading Matrix'!X520,0),IF('CLINs &amp; Ceiling Rates'!$D$254="F&amp;E",'Labor Loading Matrix'!Y520,0),IF('CLINs &amp; Ceiling Rates'!$D$255="F&amp;E",'Labor Loading Matrix'!Z520,0),IF('CLINs &amp; Ceiling Rates'!$D$256="F&amp;E",'Labor Loading Matrix'!AA520,0))</f>
        <v>0</v>
      </c>
      <c r="G520" s="175">
        <f>SUM(IF('CLINs &amp; Ceiling Rates'!$D$237="R&amp;D",'Labor Loading Matrix'!H520,0),IF('CLINs &amp; Ceiling Rates'!$D$238="R&amp;D",'Labor Loading Matrix'!I520,0),IF('CLINs &amp; Ceiling Rates'!$D$239="R&amp;D",'Labor Loading Matrix'!J520,0),IF('CLINs &amp; Ceiling Rates'!$D$240="R&amp;D",'Labor Loading Matrix'!K520,0),IF('CLINs &amp; Ceiling Rates'!$D$241="R&amp;D",'Labor Loading Matrix'!L520,0),IF('CLINs &amp; Ceiling Rates'!$D$242="R&amp;D",'Labor Loading Matrix'!M520,0),IF('CLINs &amp; Ceiling Rates'!$D$243="R&amp;D",'Labor Loading Matrix'!N520,0),IF('CLINs &amp; Ceiling Rates'!$D$244="R&amp;D",'Labor Loading Matrix'!O520,0),IF('CLINs &amp; Ceiling Rates'!$D$245="R&amp;D",'Labor Loading Matrix'!P520,0),IF('CLINs &amp; Ceiling Rates'!$D$246="R&amp;D",'Labor Loading Matrix'!Q520,0),IF('CLINs &amp; Ceiling Rates'!$D$247="R&amp;D",'Labor Loading Matrix'!R520,0),IF('CLINs &amp; Ceiling Rates'!$D$248="R&amp;D",'Labor Loading Matrix'!S520,0),IF('CLINs &amp; Ceiling Rates'!$D$249="R&amp;D",'Labor Loading Matrix'!T520,0),IF('CLINs &amp; Ceiling Rates'!$D$250="R&amp;D",'Labor Loading Matrix'!U520,0),IF('CLINs &amp; Ceiling Rates'!$D$251="R&amp;D",'Labor Loading Matrix'!V520,0),IF('CLINs &amp; Ceiling Rates'!$D$252="R&amp;D",'Labor Loading Matrix'!W520,0),IF('CLINs &amp; Ceiling Rates'!$D$253="R&amp;D",'Labor Loading Matrix'!X520,0),IF('CLINs &amp; Ceiling Rates'!$D$254="R&amp;D",'Labor Loading Matrix'!Y520,0),IF('CLINs &amp; Ceiling Rates'!$D$255="R&amp;D",'Labor Loading Matrix'!Z520,0),IF('CLINs &amp; Ceiling Rates'!$D$256="R&amp;D",'Labor Loading Matrix'!AA520,0))</f>
        <v>0</v>
      </c>
      <c r="H520" s="136"/>
      <c r="I520" s="136"/>
      <c r="J520" s="136"/>
      <c r="K520" s="136"/>
      <c r="L520" s="136"/>
      <c r="M520" s="136"/>
      <c r="N520" s="84"/>
      <c r="O520" s="84"/>
      <c r="P520" s="84"/>
      <c r="Q520" s="84"/>
      <c r="R520" s="133"/>
      <c r="S520" s="133"/>
      <c r="T520" s="133"/>
      <c r="U520" s="133"/>
      <c r="V520" s="133"/>
      <c r="W520" s="133"/>
      <c r="X520" s="133"/>
      <c r="Y520" s="133"/>
      <c r="Z520" s="133"/>
      <c r="AA520" s="133"/>
    </row>
    <row r="521" spans="1:27" s="73" customFormat="1" ht="18" hidden="1" customHeight="1" x14ac:dyDescent="0.25">
      <c r="A521" s="173">
        <f>'CLINs &amp; Ceiling Rates'!B94</f>
        <v>0</v>
      </c>
      <c r="B521" s="173">
        <f>'CLINs &amp; Ceiling Rates'!C94</f>
        <v>0</v>
      </c>
      <c r="C521" s="177" t="str">
        <f>'CLINs &amp; Ceiling Rates'!I94</f>
        <v/>
      </c>
      <c r="D521" s="211">
        <f>IF('CLINs &amp; Ceiling Rates'!D477="",SUM('Labor Loading Matrix'!H521:AA521),SUM(E521:G521))</f>
        <v>0</v>
      </c>
      <c r="E521" s="175">
        <f>SUM(IF('CLINs &amp; Ceiling Rates'!$D$237="OPS",'Labor Loading Matrix'!H521,0),IF('CLINs &amp; Ceiling Rates'!$D$238="OPS",'Labor Loading Matrix'!I521,0),IF('CLINs &amp; Ceiling Rates'!$D$239="OPS",'Labor Loading Matrix'!J521,0),IF('CLINs &amp; Ceiling Rates'!$D$240="OPS",'Labor Loading Matrix'!K521,0),IF('CLINs &amp; Ceiling Rates'!$D$241="OPS",'Labor Loading Matrix'!L521,0),IF('CLINs &amp; Ceiling Rates'!$D$242="OPS",'Labor Loading Matrix'!M521,0),IF('CLINs &amp; Ceiling Rates'!$D$243="OPS",'Labor Loading Matrix'!N521,0),IF('CLINs &amp; Ceiling Rates'!$D$244="OPS",'Labor Loading Matrix'!O521,0),IF('CLINs &amp; Ceiling Rates'!$D$245="OPS",'Labor Loading Matrix'!P521,0),IF('CLINs &amp; Ceiling Rates'!$D$246="OPS",'Labor Loading Matrix'!Q521,0),IF('CLINs &amp; Ceiling Rates'!$D$247="OPS",'Labor Loading Matrix'!R521,0),IF('CLINs &amp; Ceiling Rates'!$D$248="OPS",'Labor Loading Matrix'!S521,0),IF('CLINs &amp; Ceiling Rates'!$D$249="OPS",'Labor Loading Matrix'!T521,0),IF('CLINs &amp; Ceiling Rates'!$D$250="OPS",'Labor Loading Matrix'!U521,0),IF('CLINs &amp; Ceiling Rates'!$D$251="OPS",'Labor Loading Matrix'!V521,0),IF('CLINs &amp; Ceiling Rates'!$D$252="OPS",'Labor Loading Matrix'!W521,0),IF('CLINs &amp; Ceiling Rates'!$D$253="OPS",'Labor Loading Matrix'!X521,0),IF('CLINs &amp; Ceiling Rates'!$D$254="OPS",'Labor Loading Matrix'!Y521,0),IF('CLINs &amp; Ceiling Rates'!$D$255="OPS",'Labor Loading Matrix'!Z521,0),IF('CLINs &amp; Ceiling Rates'!$D$256="OPS",'Labor Loading Matrix'!AA521,0))</f>
        <v>0</v>
      </c>
      <c r="F521" s="175">
        <f>SUM(IF('CLINs &amp; Ceiling Rates'!$D$237="F&amp;E",'Labor Loading Matrix'!H521,0),IF('CLINs &amp; Ceiling Rates'!$D$238="F&amp;E",'Labor Loading Matrix'!I521,0),IF('CLINs &amp; Ceiling Rates'!$D$239="F&amp;E",'Labor Loading Matrix'!J521,0),IF('CLINs &amp; Ceiling Rates'!$D$240="F&amp;E",'Labor Loading Matrix'!K521,0),IF('CLINs &amp; Ceiling Rates'!$D$241="F&amp;E",'Labor Loading Matrix'!L521,0),IF('CLINs &amp; Ceiling Rates'!$D$242="F&amp;E",'Labor Loading Matrix'!M521,0),IF('CLINs &amp; Ceiling Rates'!$D$243="F&amp;E",'Labor Loading Matrix'!N521,0),IF('CLINs &amp; Ceiling Rates'!$D$244="F&amp;E",'Labor Loading Matrix'!O521,0),IF('CLINs &amp; Ceiling Rates'!$D$245="F&amp;E",'Labor Loading Matrix'!P521,0),IF('CLINs &amp; Ceiling Rates'!$D$246="F&amp;E",'Labor Loading Matrix'!Q521,0),IF('CLINs &amp; Ceiling Rates'!$D$247="F&amp;E",'Labor Loading Matrix'!R521,0),IF('CLINs &amp; Ceiling Rates'!$D$248="F&amp;E",'Labor Loading Matrix'!S521,0),IF('CLINs &amp; Ceiling Rates'!$D$249="F&amp;E",'Labor Loading Matrix'!T521,0),IF('CLINs &amp; Ceiling Rates'!$D$250="F&amp;E",'Labor Loading Matrix'!U521,0),IF('CLINs &amp; Ceiling Rates'!$D$251="F&amp;E",'Labor Loading Matrix'!V521,0),IF('CLINs &amp; Ceiling Rates'!$D$252="F&amp;E",'Labor Loading Matrix'!W521,0),IF('CLINs &amp; Ceiling Rates'!$D$253="F&amp;E",'Labor Loading Matrix'!X521,0),IF('CLINs &amp; Ceiling Rates'!$D$254="F&amp;E",'Labor Loading Matrix'!Y521,0),IF('CLINs &amp; Ceiling Rates'!$D$255="F&amp;E",'Labor Loading Matrix'!Z521,0),IF('CLINs &amp; Ceiling Rates'!$D$256="F&amp;E",'Labor Loading Matrix'!AA521,0))</f>
        <v>0</v>
      </c>
      <c r="G521" s="175">
        <f>SUM(IF('CLINs &amp; Ceiling Rates'!$D$237="R&amp;D",'Labor Loading Matrix'!H521,0),IF('CLINs &amp; Ceiling Rates'!$D$238="R&amp;D",'Labor Loading Matrix'!I521,0),IF('CLINs &amp; Ceiling Rates'!$D$239="R&amp;D",'Labor Loading Matrix'!J521,0),IF('CLINs &amp; Ceiling Rates'!$D$240="R&amp;D",'Labor Loading Matrix'!K521,0),IF('CLINs &amp; Ceiling Rates'!$D$241="R&amp;D",'Labor Loading Matrix'!L521,0),IF('CLINs &amp; Ceiling Rates'!$D$242="R&amp;D",'Labor Loading Matrix'!M521,0),IF('CLINs &amp; Ceiling Rates'!$D$243="R&amp;D",'Labor Loading Matrix'!N521,0),IF('CLINs &amp; Ceiling Rates'!$D$244="R&amp;D",'Labor Loading Matrix'!O521,0),IF('CLINs &amp; Ceiling Rates'!$D$245="R&amp;D",'Labor Loading Matrix'!P521,0),IF('CLINs &amp; Ceiling Rates'!$D$246="R&amp;D",'Labor Loading Matrix'!Q521,0),IF('CLINs &amp; Ceiling Rates'!$D$247="R&amp;D",'Labor Loading Matrix'!R521,0),IF('CLINs &amp; Ceiling Rates'!$D$248="R&amp;D",'Labor Loading Matrix'!S521,0),IF('CLINs &amp; Ceiling Rates'!$D$249="R&amp;D",'Labor Loading Matrix'!T521,0),IF('CLINs &amp; Ceiling Rates'!$D$250="R&amp;D",'Labor Loading Matrix'!U521,0),IF('CLINs &amp; Ceiling Rates'!$D$251="R&amp;D",'Labor Loading Matrix'!V521,0),IF('CLINs &amp; Ceiling Rates'!$D$252="R&amp;D",'Labor Loading Matrix'!W521,0),IF('CLINs &amp; Ceiling Rates'!$D$253="R&amp;D",'Labor Loading Matrix'!X521,0),IF('CLINs &amp; Ceiling Rates'!$D$254="R&amp;D",'Labor Loading Matrix'!Y521,0),IF('CLINs &amp; Ceiling Rates'!$D$255="R&amp;D",'Labor Loading Matrix'!Z521,0),IF('CLINs &amp; Ceiling Rates'!$D$256="R&amp;D",'Labor Loading Matrix'!AA521,0))</f>
        <v>0</v>
      </c>
      <c r="H521" s="136"/>
      <c r="I521" s="136"/>
      <c r="J521" s="136"/>
      <c r="K521" s="136"/>
      <c r="L521" s="136"/>
      <c r="M521" s="136"/>
      <c r="N521" s="84"/>
      <c r="O521" s="84"/>
      <c r="P521" s="84"/>
      <c r="Q521" s="84"/>
      <c r="R521" s="133"/>
      <c r="S521" s="133"/>
      <c r="T521" s="133"/>
      <c r="U521" s="133"/>
      <c r="V521" s="133"/>
      <c r="W521" s="133"/>
      <c r="X521" s="133"/>
      <c r="Y521" s="133"/>
      <c r="Z521" s="133"/>
      <c r="AA521" s="133"/>
    </row>
    <row r="522" spans="1:27" s="73" customFormat="1" ht="18" hidden="1" customHeight="1" x14ac:dyDescent="0.25">
      <c r="A522" s="173">
        <f>'CLINs &amp; Ceiling Rates'!B95</f>
        <v>0</v>
      </c>
      <c r="B522" s="173">
        <f>'CLINs &amp; Ceiling Rates'!C95</f>
        <v>0</v>
      </c>
      <c r="C522" s="177" t="str">
        <f>'CLINs &amp; Ceiling Rates'!I95</f>
        <v/>
      </c>
      <c r="D522" s="211">
        <f>IF('CLINs &amp; Ceiling Rates'!D478="",SUM('Labor Loading Matrix'!H522:AA522),SUM(E522:G522))</f>
        <v>0</v>
      </c>
      <c r="E522" s="175">
        <f>SUM(IF('CLINs &amp; Ceiling Rates'!$D$237="OPS",'Labor Loading Matrix'!H522,0),IF('CLINs &amp; Ceiling Rates'!$D$238="OPS",'Labor Loading Matrix'!I522,0),IF('CLINs &amp; Ceiling Rates'!$D$239="OPS",'Labor Loading Matrix'!J522,0),IF('CLINs &amp; Ceiling Rates'!$D$240="OPS",'Labor Loading Matrix'!K522,0),IF('CLINs &amp; Ceiling Rates'!$D$241="OPS",'Labor Loading Matrix'!L522,0),IF('CLINs &amp; Ceiling Rates'!$D$242="OPS",'Labor Loading Matrix'!M522,0),IF('CLINs &amp; Ceiling Rates'!$D$243="OPS",'Labor Loading Matrix'!N522,0),IF('CLINs &amp; Ceiling Rates'!$D$244="OPS",'Labor Loading Matrix'!O522,0),IF('CLINs &amp; Ceiling Rates'!$D$245="OPS",'Labor Loading Matrix'!P522,0),IF('CLINs &amp; Ceiling Rates'!$D$246="OPS",'Labor Loading Matrix'!Q522,0),IF('CLINs &amp; Ceiling Rates'!$D$247="OPS",'Labor Loading Matrix'!R522,0),IF('CLINs &amp; Ceiling Rates'!$D$248="OPS",'Labor Loading Matrix'!S522,0),IF('CLINs &amp; Ceiling Rates'!$D$249="OPS",'Labor Loading Matrix'!T522,0),IF('CLINs &amp; Ceiling Rates'!$D$250="OPS",'Labor Loading Matrix'!U522,0),IF('CLINs &amp; Ceiling Rates'!$D$251="OPS",'Labor Loading Matrix'!V522,0),IF('CLINs &amp; Ceiling Rates'!$D$252="OPS",'Labor Loading Matrix'!W522,0),IF('CLINs &amp; Ceiling Rates'!$D$253="OPS",'Labor Loading Matrix'!X522,0),IF('CLINs &amp; Ceiling Rates'!$D$254="OPS",'Labor Loading Matrix'!Y522,0),IF('CLINs &amp; Ceiling Rates'!$D$255="OPS",'Labor Loading Matrix'!Z522,0),IF('CLINs &amp; Ceiling Rates'!$D$256="OPS",'Labor Loading Matrix'!AA522,0))</f>
        <v>0</v>
      </c>
      <c r="F522" s="175">
        <f>SUM(IF('CLINs &amp; Ceiling Rates'!$D$237="F&amp;E",'Labor Loading Matrix'!H522,0),IF('CLINs &amp; Ceiling Rates'!$D$238="F&amp;E",'Labor Loading Matrix'!I522,0),IF('CLINs &amp; Ceiling Rates'!$D$239="F&amp;E",'Labor Loading Matrix'!J522,0),IF('CLINs &amp; Ceiling Rates'!$D$240="F&amp;E",'Labor Loading Matrix'!K522,0),IF('CLINs &amp; Ceiling Rates'!$D$241="F&amp;E",'Labor Loading Matrix'!L522,0),IF('CLINs &amp; Ceiling Rates'!$D$242="F&amp;E",'Labor Loading Matrix'!M522,0),IF('CLINs &amp; Ceiling Rates'!$D$243="F&amp;E",'Labor Loading Matrix'!N522,0),IF('CLINs &amp; Ceiling Rates'!$D$244="F&amp;E",'Labor Loading Matrix'!O522,0),IF('CLINs &amp; Ceiling Rates'!$D$245="F&amp;E",'Labor Loading Matrix'!P522,0),IF('CLINs &amp; Ceiling Rates'!$D$246="F&amp;E",'Labor Loading Matrix'!Q522,0),IF('CLINs &amp; Ceiling Rates'!$D$247="F&amp;E",'Labor Loading Matrix'!R522,0),IF('CLINs &amp; Ceiling Rates'!$D$248="F&amp;E",'Labor Loading Matrix'!S522,0),IF('CLINs &amp; Ceiling Rates'!$D$249="F&amp;E",'Labor Loading Matrix'!T522,0),IF('CLINs &amp; Ceiling Rates'!$D$250="F&amp;E",'Labor Loading Matrix'!U522,0),IF('CLINs &amp; Ceiling Rates'!$D$251="F&amp;E",'Labor Loading Matrix'!V522,0),IF('CLINs &amp; Ceiling Rates'!$D$252="F&amp;E",'Labor Loading Matrix'!W522,0),IF('CLINs &amp; Ceiling Rates'!$D$253="F&amp;E",'Labor Loading Matrix'!X522,0),IF('CLINs &amp; Ceiling Rates'!$D$254="F&amp;E",'Labor Loading Matrix'!Y522,0),IF('CLINs &amp; Ceiling Rates'!$D$255="F&amp;E",'Labor Loading Matrix'!Z522,0),IF('CLINs &amp; Ceiling Rates'!$D$256="F&amp;E",'Labor Loading Matrix'!AA522,0))</f>
        <v>0</v>
      </c>
      <c r="G522" s="175">
        <f>SUM(IF('CLINs &amp; Ceiling Rates'!$D$237="R&amp;D",'Labor Loading Matrix'!H522,0),IF('CLINs &amp; Ceiling Rates'!$D$238="R&amp;D",'Labor Loading Matrix'!I522,0),IF('CLINs &amp; Ceiling Rates'!$D$239="R&amp;D",'Labor Loading Matrix'!J522,0),IF('CLINs &amp; Ceiling Rates'!$D$240="R&amp;D",'Labor Loading Matrix'!K522,0),IF('CLINs &amp; Ceiling Rates'!$D$241="R&amp;D",'Labor Loading Matrix'!L522,0),IF('CLINs &amp; Ceiling Rates'!$D$242="R&amp;D",'Labor Loading Matrix'!M522,0),IF('CLINs &amp; Ceiling Rates'!$D$243="R&amp;D",'Labor Loading Matrix'!N522,0),IF('CLINs &amp; Ceiling Rates'!$D$244="R&amp;D",'Labor Loading Matrix'!O522,0),IF('CLINs &amp; Ceiling Rates'!$D$245="R&amp;D",'Labor Loading Matrix'!P522,0),IF('CLINs &amp; Ceiling Rates'!$D$246="R&amp;D",'Labor Loading Matrix'!Q522,0),IF('CLINs &amp; Ceiling Rates'!$D$247="R&amp;D",'Labor Loading Matrix'!R522,0),IF('CLINs &amp; Ceiling Rates'!$D$248="R&amp;D",'Labor Loading Matrix'!S522,0),IF('CLINs &amp; Ceiling Rates'!$D$249="R&amp;D",'Labor Loading Matrix'!T522,0),IF('CLINs &amp; Ceiling Rates'!$D$250="R&amp;D",'Labor Loading Matrix'!U522,0),IF('CLINs &amp; Ceiling Rates'!$D$251="R&amp;D",'Labor Loading Matrix'!V522,0),IF('CLINs &amp; Ceiling Rates'!$D$252="R&amp;D",'Labor Loading Matrix'!W522,0),IF('CLINs &amp; Ceiling Rates'!$D$253="R&amp;D",'Labor Loading Matrix'!X522,0),IF('CLINs &amp; Ceiling Rates'!$D$254="R&amp;D",'Labor Loading Matrix'!Y522,0),IF('CLINs &amp; Ceiling Rates'!$D$255="R&amp;D",'Labor Loading Matrix'!Z522,0),IF('CLINs &amp; Ceiling Rates'!$D$256="R&amp;D",'Labor Loading Matrix'!AA522,0))</f>
        <v>0</v>
      </c>
      <c r="H522" s="136"/>
      <c r="I522" s="136"/>
      <c r="J522" s="136"/>
      <c r="K522" s="136"/>
      <c r="L522" s="136"/>
      <c r="M522" s="136"/>
      <c r="N522" s="84"/>
      <c r="O522" s="84"/>
      <c r="P522" s="84"/>
      <c r="Q522" s="84"/>
      <c r="R522" s="133"/>
      <c r="S522" s="133"/>
      <c r="T522" s="133"/>
      <c r="U522" s="133"/>
      <c r="V522" s="133"/>
      <c r="W522" s="133"/>
      <c r="X522" s="133"/>
      <c r="Y522" s="133"/>
      <c r="Z522" s="133"/>
      <c r="AA522" s="133"/>
    </row>
    <row r="523" spans="1:27" s="73" customFormat="1" ht="18" hidden="1" customHeight="1" x14ac:dyDescent="0.25">
      <c r="A523" s="173">
        <f>'CLINs &amp; Ceiling Rates'!B96</f>
        <v>0</v>
      </c>
      <c r="B523" s="173">
        <f>'CLINs &amp; Ceiling Rates'!C96</f>
        <v>0</v>
      </c>
      <c r="C523" s="177" t="str">
        <f>'CLINs &amp; Ceiling Rates'!I96</f>
        <v/>
      </c>
      <c r="D523" s="211">
        <f>IF('CLINs &amp; Ceiling Rates'!D479="",SUM('Labor Loading Matrix'!H523:AA523),SUM(E523:G523))</f>
        <v>0</v>
      </c>
      <c r="E523" s="175">
        <f>SUM(IF('CLINs &amp; Ceiling Rates'!$D$237="OPS",'Labor Loading Matrix'!H523,0),IF('CLINs &amp; Ceiling Rates'!$D$238="OPS",'Labor Loading Matrix'!I523,0),IF('CLINs &amp; Ceiling Rates'!$D$239="OPS",'Labor Loading Matrix'!J523,0),IF('CLINs &amp; Ceiling Rates'!$D$240="OPS",'Labor Loading Matrix'!K523,0),IF('CLINs &amp; Ceiling Rates'!$D$241="OPS",'Labor Loading Matrix'!L523,0),IF('CLINs &amp; Ceiling Rates'!$D$242="OPS",'Labor Loading Matrix'!M523,0),IF('CLINs &amp; Ceiling Rates'!$D$243="OPS",'Labor Loading Matrix'!N523,0),IF('CLINs &amp; Ceiling Rates'!$D$244="OPS",'Labor Loading Matrix'!O523,0),IF('CLINs &amp; Ceiling Rates'!$D$245="OPS",'Labor Loading Matrix'!P523,0),IF('CLINs &amp; Ceiling Rates'!$D$246="OPS",'Labor Loading Matrix'!Q523,0),IF('CLINs &amp; Ceiling Rates'!$D$247="OPS",'Labor Loading Matrix'!R523,0),IF('CLINs &amp; Ceiling Rates'!$D$248="OPS",'Labor Loading Matrix'!S523,0),IF('CLINs &amp; Ceiling Rates'!$D$249="OPS",'Labor Loading Matrix'!T523,0),IF('CLINs &amp; Ceiling Rates'!$D$250="OPS",'Labor Loading Matrix'!U523,0),IF('CLINs &amp; Ceiling Rates'!$D$251="OPS",'Labor Loading Matrix'!V523,0),IF('CLINs &amp; Ceiling Rates'!$D$252="OPS",'Labor Loading Matrix'!W523,0),IF('CLINs &amp; Ceiling Rates'!$D$253="OPS",'Labor Loading Matrix'!X523,0),IF('CLINs &amp; Ceiling Rates'!$D$254="OPS",'Labor Loading Matrix'!Y523,0),IF('CLINs &amp; Ceiling Rates'!$D$255="OPS",'Labor Loading Matrix'!Z523,0),IF('CLINs &amp; Ceiling Rates'!$D$256="OPS",'Labor Loading Matrix'!AA523,0))</f>
        <v>0</v>
      </c>
      <c r="F523" s="175">
        <f>SUM(IF('CLINs &amp; Ceiling Rates'!$D$237="F&amp;E",'Labor Loading Matrix'!H523,0),IF('CLINs &amp; Ceiling Rates'!$D$238="F&amp;E",'Labor Loading Matrix'!I523,0),IF('CLINs &amp; Ceiling Rates'!$D$239="F&amp;E",'Labor Loading Matrix'!J523,0),IF('CLINs &amp; Ceiling Rates'!$D$240="F&amp;E",'Labor Loading Matrix'!K523,0),IF('CLINs &amp; Ceiling Rates'!$D$241="F&amp;E",'Labor Loading Matrix'!L523,0),IF('CLINs &amp; Ceiling Rates'!$D$242="F&amp;E",'Labor Loading Matrix'!M523,0),IF('CLINs &amp; Ceiling Rates'!$D$243="F&amp;E",'Labor Loading Matrix'!N523,0),IF('CLINs &amp; Ceiling Rates'!$D$244="F&amp;E",'Labor Loading Matrix'!O523,0),IF('CLINs &amp; Ceiling Rates'!$D$245="F&amp;E",'Labor Loading Matrix'!P523,0),IF('CLINs &amp; Ceiling Rates'!$D$246="F&amp;E",'Labor Loading Matrix'!Q523,0),IF('CLINs &amp; Ceiling Rates'!$D$247="F&amp;E",'Labor Loading Matrix'!R523,0),IF('CLINs &amp; Ceiling Rates'!$D$248="F&amp;E",'Labor Loading Matrix'!S523,0),IF('CLINs &amp; Ceiling Rates'!$D$249="F&amp;E",'Labor Loading Matrix'!T523,0),IF('CLINs &amp; Ceiling Rates'!$D$250="F&amp;E",'Labor Loading Matrix'!U523,0),IF('CLINs &amp; Ceiling Rates'!$D$251="F&amp;E",'Labor Loading Matrix'!V523,0),IF('CLINs &amp; Ceiling Rates'!$D$252="F&amp;E",'Labor Loading Matrix'!W523,0),IF('CLINs &amp; Ceiling Rates'!$D$253="F&amp;E",'Labor Loading Matrix'!X523,0),IF('CLINs &amp; Ceiling Rates'!$D$254="F&amp;E",'Labor Loading Matrix'!Y523,0),IF('CLINs &amp; Ceiling Rates'!$D$255="F&amp;E",'Labor Loading Matrix'!Z523,0),IF('CLINs &amp; Ceiling Rates'!$D$256="F&amp;E",'Labor Loading Matrix'!AA523,0))</f>
        <v>0</v>
      </c>
      <c r="G523" s="175">
        <f>SUM(IF('CLINs &amp; Ceiling Rates'!$D$237="R&amp;D",'Labor Loading Matrix'!H523,0),IF('CLINs &amp; Ceiling Rates'!$D$238="R&amp;D",'Labor Loading Matrix'!I523,0),IF('CLINs &amp; Ceiling Rates'!$D$239="R&amp;D",'Labor Loading Matrix'!J523,0),IF('CLINs &amp; Ceiling Rates'!$D$240="R&amp;D",'Labor Loading Matrix'!K523,0),IF('CLINs &amp; Ceiling Rates'!$D$241="R&amp;D",'Labor Loading Matrix'!L523,0),IF('CLINs &amp; Ceiling Rates'!$D$242="R&amp;D",'Labor Loading Matrix'!M523,0),IF('CLINs &amp; Ceiling Rates'!$D$243="R&amp;D",'Labor Loading Matrix'!N523,0),IF('CLINs &amp; Ceiling Rates'!$D$244="R&amp;D",'Labor Loading Matrix'!O523,0),IF('CLINs &amp; Ceiling Rates'!$D$245="R&amp;D",'Labor Loading Matrix'!P523,0),IF('CLINs &amp; Ceiling Rates'!$D$246="R&amp;D",'Labor Loading Matrix'!Q523,0),IF('CLINs &amp; Ceiling Rates'!$D$247="R&amp;D",'Labor Loading Matrix'!R523,0),IF('CLINs &amp; Ceiling Rates'!$D$248="R&amp;D",'Labor Loading Matrix'!S523,0),IF('CLINs &amp; Ceiling Rates'!$D$249="R&amp;D",'Labor Loading Matrix'!T523,0),IF('CLINs &amp; Ceiling Rates'!$D$250="R&amp;D",'Labor Loading Matrix'!U523,0),IF('CLINs &amp; Ceiling Rates'!$D$251="R&amp;D",'Labor Loading Matrix'!V523,0),IF('CLINs &amp; Ceiling Rates'!$D$252="R&amp;D",'Labor Loading Matrix'!W523,0),IF('CLINs &amp; Ceiling Rates'!$D$253="R&amp;D",'Labor Loading Matrix'!X523,0),IF('CLINs &amp; Ceiling Rates'!$D$254="R&amp;D",'Labor Loading Matrix'!Y523,0),IF('CLINs &amp; Ceiling Rates'!$D$255="R&amp;D",'Labor Loading Matrix'!Z523,0),IF('CLINs &amp; Ceiling Rates'!$D$256="R&amp;D",'Labor Loading Matrix'!AA523,0))</f>
        <v>0</v>
      </c>
      <c r="H523" s="136"/>
      <c r="I523" s="136"/>
      <c r="J523" s="136"/>
      <c r="K523" s="136"/>
      <c r="L523" s="136"/>
      <c r="M523" s="136"/>
      <c r="N523" s="84"/>
      <c r="O523" s="84"/>
      <c r="P523" s="84"/>
      <c r="Q523" s="84"/>
      <c r="R523" s="133"/>
      <c r="S523" s="133"/>
      <c r="T523" s="133"/>
      <c r="U523" s="133"/>
      <c r="V523" s="133"/>
      <c r="W523" s="133"/>
      <c r="X523" s="133"/>
      <c r="Y523" s="133"/>
      <c r="Z523" s="133"/>
      <c r="AA523" s="133"/>
    </row>
    <row r="524" spans="1:27" s="73" customFormat="1" ht="18" hidden="1" customHeight="1" x14ac:dyDescent="0.25">
      <c r="A524" s="173">
        <f>'CLINs &amp; Ceiling Rates'!B97</f>
        <v>0</v>
      </c>
      <c r="B524" s="173">
        <f>'CLINs &amp; Ceiling Rates'!C97</f>
        <v>0</v>
      </c>
      <c r="C524" s="177" t="str">
        <f>'CLINs &amp; Ceiling Rates'!I97</f>
        <v/>
      </c>
      <c r="D524" s="211">
        <f>IF('CLINs &amp; Ceiling Rates'!D480="",SUM('Labor Loading Matrix'!H524:AA524),SUM(E524:G524))</f>
        <v>0</v>
      </c>
      <c r="E524" s="175">
        <f>SUM(IF('CLINs &amp; Ceiling Rates'!$D$237="OPS",'Labor Loading Matrix'!H524,0),IF('CLINs &amp; Ceiling Rates'!$D$238="OPS",'Labor Loading Matrix'!I524,0),IF('CLINs &amp; Ceiling Rates'!$D$239="OPS",'Labor Loading Matrix'!J524,0),IF('CLINs &amp; Ceiling Rates'!$D$240="OPS",'Labor Loading Matrix'!K524,0),IF('CLINs &amp; Ceiling Rates'!$D$241="OPS",'Labor Loading Matrix'!L524,0),IF('CLINs &amp; Ceiling Rates'!$D$242="OPS",'Labor Loading Matrix'!M524,0),IF('CLINs &amp; Ceiling Rates'!$D$243="OPS",'Labor Loading Matrix'!N524,0),IF('CLINs &amp; Ceiling Rates'!$D$244="OPS",'Labor Loading Matrix'!O524,0),IF('CLINs &amp; Ceiling Rates'!$D$245="OPS",'Labor Loading Matrix'!P524,0),IF('CLINs &amp; Ceiling Rates'!$D$246="OPS",'Labor Loading Matrix'!Q524,0),IF('CLINs &amp; Ceiling Rates'!$D$247="OPS",'Labor Loading Matrix'!R524,0),IF('CLINs &amp; Ceiling Rates'!$D$248="OPS",'Labor Loading Matrix'!S524,0),IF('CLINs &amp; Ceiling Rates'!$D$249="OPS",'Labor Loading Matrix'!T524,0),IF('CLINs &amp; Ceiling Rates'!$D$250="OPS",'Labor Loading Matrix'!U524,0),IF('CLINs &amp; Ceiling Rates'!$D$251="OPS",'Labor Loading Matrix'!V524,0),IF('CLINs &amp; Ceiling Rates'!$D$252="OPS",'Labor Loading Matrix'!W524,0),IF('CLINs &amp; Ceiling Rates'!$D$253="OPS",'Labor Loading Matrix'!X524,0),IF('CLINs &amp; Ceiling Rates'!$D$254="OPS",'Labor Loading Matrix'!Y524,0),IF('CLINs &amp; Ceiling Rates'!$D$255="OPS",'Labor Loading Matrix'!Z524,0),IF('CLINs &amp; Ceiling Rates'!$D$256="OPS",'Labor Loading Matrix'!AA524,0))</f>
        <v>0</v>
      </c>
      <c r="F524" s="175">
        <f>SUM(IF('CLINs &amp; Ceiling Rates'!$D$237="F&amp;E",'Labor Loading Matrix'!H524,0),IF('CLINs &amp; Ceiling Rates'!$D$238="F&amp;E",'Labor Loading Matrix'!I524,0),IF('CLINs &amp; Ceiling Rates'!$D$239="F&amp;E",'Labor Loading Matrix'!J524,0),IF('CLINs &amp; Ceiling Rates'!$D$240="F&amp;E",'Labor Loading Matrix'!K524,0),IF('CLINs &amp; Ceiling Rates'!$D$241="F&amp;E",'Labor Loading Matrix'!L524,0),IF('CLINs &amp; Ceiling Rates'!$D$242="F&amp;E",'Labor Loading Matrix'!M524,0),IF('CLINs &amp; Ceiling Rates'!$D$243="F&amp;E",'Labor Loading Matrix'!N524,0),IF('CLINs &amp; Ceiling Rates'!$D$244="F&amp;E",'Labor Loading Matrix'!O524,0),IF('CLINs &amp; Ceiling Rates'!$D$245="F&amp;E",'Labor Loading Matrix'!P524,0),IF('CLINs &amp; Ceiling Rates'!$D$246="F&amp;E",'Labor Loading Matrix'!Q524,0),IF('CLINs &amp; Ceiling Rates'!$D$247="F&amp;E",'Labor Loading Matrix'!R524,0),IF('CLINs &amp; Ceiling Rates'!$D$248="F&amp;E",'Labor Loading Matrix'!S524,0),IF('CLINs &amp; Ceiling Rates'!$D$249="F&amp;E",'Labor Loading Matrix'!T524,0),IF('CLINs &amp; Ceiling Rates'!$D$250="F&amp;E",'Labor Loading Matrix'!U524,0),IF('CLINs &amp; Ceiling Rates'!$D$251="F&amp;E",'Labor Loading Matrix'!V524,0),IF('CLINs &amp; Ceiling Rates'!$D$252="F&amp;E",'Labor Loading Matrix'!W524,0),IF('CLINs &amp; Ceiling Rates'!$D$253="F&amp;E",'Labor Loading Matrix'!X524,0),IF('CLINs &amp; Ceiling Rates'!$D$254="F&amp;E",'Labor Loading Matrix'!Y524,0),IF('CLINs &amp; Ceiling Rates'!$D$255="F&amp;E",'Labor Loading Matrix'!Z524,0),IF('CLINs &amp; Ceiling Rates'!$D$256="F&amp;E",'Labor Loading Matrix'!AA524,0))</f>
        <v>0</v>
      </c>
      <c r="G524" s="175">
        <f>SUM(IF('CLINs &amp; Ceiling Rates'!$D$237="R&amp;D",'Labor Loading Matrix'!H524,0),IF('CLINs &amp; Ceiling Rates'!$D$238="R&amp;D",'Labor Loading Matrix'!I524,0),IF('CLINs &amp; Ceiling Rates'!$D$239="R&amp;D",'Labor Loading Matrix'!J524,0),IF('CLINs &amp; Ceiling Rates'!$D$240="R&amp;D",'Labor Loading Matrix'!K524,0),IF('CLINs &amp; Ceiling Rates'!$D$241="R&amp;D",'Labor Loading Matrix'!L524,0),IF('CLINs &amp; Ceiling Rates'!$D$242="R&amp;D",'Labor Loading Matrix'!M524,0),IF('CLINs &amp; Ceiling Rates'!$D$243="R&amp;D",'Labor Loading Matrix'!N524,0),IF('CLINs &amp; Ceiling Rates'!$D$244="R&amp;D",'Labor Loading Matrix'!O524,0),IF('CLINs &amp; Ceiling Rates'!$D$245="R&amp;D",'Labor Loading Matrix'!P524,0),IF('CLINs &amp; Ceiling Rates'!$D$246="R&amp;D",'Labor Loading Matrix'!Q524,0),IF('CLINs &amp; Ceiling Rates'!$D$247="R&amp;D",'Labor Loading Matrix'!R524,0),IF('CLINs &amp; Ceiling Rates'!$D$248="R&amp;D",'Labor Loading Matrix'!S524,0),IF('CLINs &amp; Ceiling Rates'!$D$249="R&amp;D",'Labor Loading Matrix'!T524,0),IF('CLINs &amp; Ceiling Rates'!$D$250="R&amp;D",'Labor Loading Matrix'!U524,0),IF('CLINs &amp; Ceiling Rates'!$D$251="R&amp;D",'Labor Loading Matrix'!V524,0),IF('CLINs &amp; Ceiling Rates'!$D$252="R&amp;D",'Labor Loading Matrix'!W524,0),IF('CLINs &amp; Ceiling Rates'!$D$253="R&amp;D",'Labor Loading Matrix'!X524,0),IF('CLINs &amp; Ceiling Rates'!$D$254="R&amp;D",'Labor Loading Matrix'!Y524,0),IF('CLINs &amp; Ceiling Rates'!$D$255="R&amp;D",'Labor Loading Matrix'!Z524,0),IF('CLINs &amp; Ceiling Rates'!$D$256="R&amp;D",'Labor Loading Matrix'!AA524,0))</f>
        <v>0</v>
      </c>
      <c r="H524" s="136"/>
      <c r="I524" s="136"/>
      <c r="J524" s="136"/>
      <c r="K524" s="136"/>
      <c r="L524" s="136"/>
      <c r="M524" s="136"/>
      <c r="N524" s="84"/>
      <c r="O524" s="84"/>
      <c r="P524" s="84"/>
      <c r="Q524" s="84"/>
      <c r="R524" s="133"/>
      <c r="S524" s="133"/>
      <c r="T524" s="133"/>
      <c r="U524" s="133"/>
      <c r="V524" s="133"/>
      <c r="W524" s="133"/>
      <c r="X524" s="133"/>
      <c r="Y524" s="133"/>
      <c r="Z524" s="133"/>
      <c r="AA524" s="133"/>
    </row>
    <row r="525" spans="1:27" s="73" customFormat="1" ht="18" hidden="1" customHeight="1" x14ac:dyDescent="0.25">
      <c r="A525" s="173">
        <f>'CLINs &amp; Ceiling Rates'!B98</f>
        <v>0</v>
      </c>
      <c r="B525" s="173">
        <f>'CLINs &amp; Ceiling Rates'!C98</f>
        <v>0</v>
      </c>
      <c r="C525" s="177" t="str">
        <f>'CLINs &amp; Ceiling Rates'!I98</f>
        <v/>
      </c>
      <c r="D525" s="211">
        <f>IF('CLINs &amp; Ceiling Rates'!D481="",SUM('Labor Loading Matrix'!H525:AA525),SUM(E525:G525))</f>
        <v>0</v>
      </c>
      <c r="E525" s="175">
        <f>SUM(IF('CLINs &amp; Ceiling Rates'!$D$237="OPS",'Labor Loading Matrix'!H525,0),IF('CLINs &amp; Ceiling Rates'!$D$238="OPS",'Labor Loading Matrix'!I525,0),IF('CLINs &amp; Ceiling Rates'!$D$239="OPS",'Labor Loading Matrix'!J525,0),IF('CLINs &amp; Ceiling Rates'!$D$240="OPS",'Labor Loading Matrix'!K525,0),IF('CLINs &amp; Ceiling Rates'!$D$241="OPS",'Labor Loading Matrix'!L525,0),IF('CLINs &amp; Ceiling Rates'!$D$242="OPS",'Labor Loading Matrix'!M525,0),IF('CLINs &amp; Ceiling Rates'!$D$243="OPS",'Labor Loading Matrix'!N525,0),IF('CLINs &amp; Ceiling Rates'!$D$244="OPS",'Labor Loading Matrix'!O525,0),IF('CLINs &amp; Ceiling Rates'!$D$245="OPS",'Labor Loading Matrix'!P525,0),IF('CLINs &amp; Ceiling Rates'!$D$246="OPS",'Labor Loading Matrix'!Q525,0),IF('CLINs &amp; Ceiling Rates'!$D$247="OPS",'Labor Loading Matrix'!R525,0),IF('CLINs &amp; Ceiling Rates'!$D$248="OPS",'Labor Loading Matrix'!S525,0),IF('CLINs &amp; Ceiling Rates'!$D$249="OPS",'Labor Loading Matrix'!T525,0),IF('CLINs &amp; Ceiling Rates'!$D$250="OPS",'Labor Loading Matrix'!U525,0),IF('CLINs &amp; Ceiling Rates'!$D$251="OPS",'Labor Loading Matrix'!V525,0),IF('CLINs &amp; Ceiling Rates'!$D$252="OPS",'Labor Loading Matrix'!W525,0),IF('CLINs &amp; Ceiling Rates'!$D$253="OPS",'Labor Loading Matrix'!X525,0),IF('CLINs &amp; Ceiling Rates'!$D$254="OPS",'Labor Loading Matrix'!Y525,0),IF('CLINs &amp; Ceiling Rates'!$D$255="OPS",'Labor Loading Matrix'!Z525,0),IF('CLINs &amp; Ceiling Rates'!$D$256="OPS",'Labor Loading Matrix'!AA525,0))</f>
        <v>0</v>
      </c>
      <c r="F525" s="175">
        <f>SUM(IF('CLINs &amp; Ceiling Rates'!$D$237="F&amp;E",'Labor Loading Matrix'!H525,0),IF('CLINs &amp; Ceiling Rates'!$D$238="F&amp;E",'Labor Loading Matrix'!I525,0),IF('CLINs &amp; Ceiling Rates'!$D$239="F&amp;E",'Labor Loading Matrix'!J525,0),IF('CLINs &amp; Ceiling Rates'!$D$240="F&amp;E",'Labor Loading Matrix'!K525,0),IF('CLINs &amp; Ceiling Rates'!$D$241="F&amp;E",'Labor Loading Matrix'!L525,0),IF('CLINs &amp; Ceiling Rates'!$D$242="F&amp;E",'Labor Loading Matrix'!M525,0),IF('CLINs &amp; Ceiling Rates'!$D$243="F&amp;E",'Labor Loading Matrix'!N525,0),IF('CLINs &amp; Ceiling Rates'!$D$244="F&amp;E",'Labor Loading Matrix'!O525,0),IF('CLINs &amp; Ceiling Rates'!$D$245="F&amp;E",'Labor Loading Matrix'!P525,0),IF('CLINs &amp; Ceiling Rates'!$D$246="F&amp;E",'Labor Loading Matrix'!Q525,0),IF('CLINs &amp; Ceiling Rates'!$D$247="F&amp;E",'Labor Loading Matrix'!R525,0),IF('CLINs &amp; Ceiling Rates'!$D$248="F&amp;E",'Labor Loading Matrix'!S525,0),IF('CLINs &amp; Ceiling Rates'!$D$249="F&amp;E",'Labor Loading Matrix'!T525,0),IF('CLINs &amp; Ceiling Rates'!$D$250="F&amp;E",'Labor Loading Matrix'!U525,0),IF('CLINs &amp; Ceiling Rates'!$D$251="F&amp;E",'Labor Loading Matrix'!V525,0),IF('CLINs &amp; Ceiling Rates'!$D$252="F&amp;E",'Labor Loading Matrix'!W525,0),IF('CLINs &amp; Ceiling Rates'!$D$253="F&amp;E",'Labor Loading Matrix'!X525,0),IF('CLINs &amp; Ceiling Rates'!$D$254="F&amp;E",'Labor Loading Matrix'!Y525,0),IF('CLINs &amp; Ceiling Rates'!$D$255="F&amp;E",'Labor Loading Matrix'!Z525,0),IF('CLINs &amp; Ceiling Rates'!$D$256="F&amp;E",'Labor Loading Matrix'!AA525,0))</f>
        <v>0</v>
      </c>
      <c r="G525" s="175">
        <f>SUM(IF('CLINs &amp; Ceiling Rates'!$D$237="R&amp;D",'Labor Loading Matrix'!H525,0),IF('CLINs &amp; Ceiling Rates'!$D$238="R&amp;D",'Labor Loading Matrix'!I525,0),IF('CLINs &amp; Ceiling Rates'!$D$239="R&amp;D",'Labor Loading Matrix'!J525,0),IF('CLINs &amp; Ceiling Rates'!$D$240="R&amp;D",'Labor Loading Matrix'!K525,0),IF('CLINs &amp; Ceiling Rates'!$D$241="R&amp;D",'Labor Loading Matrix'!L525,0),IF('CLINs &amp; Ceiling Rates'!$D$242="R&amp;D",'Labor Loading Matrix'!M525,0),IF('CLINs &amp; Ceiling Rates'!$D$243="R&amp;D",'Labor Loading Matrix'!N525,0),IF('CLINs &amp; Ceiling Rates'!$D$244="R&amp;D",'Labor Loading Matrix'!O525,0),IF('CLINs &amp; Ceiling Rates'!$D$245="R&amp;D",'Labor Loading Matrix'!P525,0),IF('CLINs &amp; Ceiling Rates'!$D$246="R&amp;D",'Labor Loading Matrix'!Q525,0),IF('CLINs &amp; Ceiling Rates'!$D$247="R&amp;D",'Labor Loading Matrix'!R525,0),IF('CLINs &amp; Ceiling Rates'!$D$248="R&amp;D",'Labor Loading Matrix'!S525,0),IF('CLINs &amp; Ceiling Rates'!$D$249="R&amp;D",'Labor Loading Matrix'!T525,0),IF('CLINs &amp; Ceiling Rates'!$D$250="R&amp;D",'Labor Loading Matrix'!U525,0),IF('CLINs &amp; Ceiling Rates'!$D$251="R&amp;D",'Labor Loading Matrix'!V525,0),IF('CLINs &amp; Ceiling Rates'!$D$252="R&amp;D",'Labor Loading Matrix'!W525,0),IF('CLINs &amp; Ceiling Rates'!$D$253="R&amp;D",'Labor Loading Matrix'!X525,0),IF('CLINs &amp; Ceiling Rates'!$D$254="R&amp;D",'Labor Loading Matrix'!Y525,0),IF('CLINs &amp; Ceiling Rates'!$D$255="R&amp;D",'Labor Loading Matrix'!Z525,0),IF('CLINs &amp; Ceiling Rates'!$D$256="R&amp;D",'Labor Loading Matrix'!AA525,0))</f>
        <v>0</v>
      </c>
      <c r="H525" s="136"/>
      <c r="I525" s="136"/>
      <c r="J525" s="136"/>
      <c r="K525" s="136"/>
      <c r="L525" s="136"/>
      <c r="M525" s="136"/>
      <c r="N525" s="84"/>
      <c r="O525" s="84"/>
      <c r="P525" s="84"/>
      <c r="Q525" s="84"/>
      <c r="R525" s="133"/>
      <c r="S525" s="133"/>
      <c r="T525" s="133"/>
      <c r="U525" s="133"/>
      <c r="V525" s="133"/>
      <c r="W525" s="133"/>
      <c r="X525" s="133"/>
      <c r="Y525" s="133"/>
      <c r="Z525" s="133"/>
      <c r="AA525" s="133"/>
    </row>
    <row r="526" spans="1:27" s="73" customFormat="1" ht="18" hidden="1" customHeight="1" x14ac:dyDescent="0.25">
      <c r="A526" s="173">
        <f>'CLINs &amp; Ceiling Rates'!B99</f>
        <v>0</v>
      </c>
      <c r="B526" s="173">
        <f>'CLINs &amp; Ceiling Rates'!C99</f>
        <v>0</v>
      </c>
      <c r="C526" s="177" t="str">
        <f>'CLINs &amp; Ceiling Rates'!I99</f>
        <v/>
      </c>
      <c r="D526" s="211">
        <f>IF('CLINs &amp; Ceiling Rates'!D482="",SUM('Labor Loading Matrix'!H526:AA526),SUM(E526:G526))</f>
        <v>0</v>
      </c>
      <c r="E526" s="175">
        <f>SUM(IF('CLINs &amp; Ceiling Rates'!$D$237="OPS",'Labor Loading Matrix'!H526,0),IF('CLINs &amp; Ceiling Rates'!$D$238="OPS",'Labor Loading Matrix'!I526,0),IF('CLINs &amp; Ceiling Rates'!$D$239="OPS",'Labor Loading Matrix'!J526,0),IF('CLINs &amp; Ceiling Rates'!$D$240="OPS",'Labor Loading Matrix'!K526,0),IF('CLINs &amp; Ceiling Rates'!$D$241="OPS",'Labor Loading Matrix'!L526,0),IF('CLINs &amp; Ceiling Rates'!$D$242="OPS",'Labor Loading Matrix'!M526,0),IF('CLINs &amp; Ceiling Rates'!$D$243="OPS",'Labor Loading Matrix'!N526,0),IF('CLINs &amp; Ceiling Rates'!$D$244="OPS",'Labor Loading Matrix'!O526,0),IF('CLINs &amp; Ceiling Rates'!$D$245="OPS",'Labor Loading Matrix'!P526,0),IF('CLINs &amp; Ceiling Rates'!$D$246="OPS",'Labor Loading Matrix'!Q526,0),IF('CLINs &amp; Ceiling Rates'!$D$247="OPS",'Labor Loading Matrix'!R526,0),IF('CLINs &amp; Ceiling Rates'!$D$248="OPS",'Labor Loading Matrix'!S526,0),IF('CLINs &amp; Ceiling Rates'!$D$249="OPS",'Labor Loading Matrix'!T526,0),IF('CLINs &amp; Ceiling Rates'!$D$250="OPS",'Labor Loading Matrix'!U526,0),IF('CLINs &amp; Ceiling Rates'!$D$251="OPS",'Labor Loading Matrix'!V526,0),IF('CLINs &amp; Ceiling Rates'!$D$252="OPS",'Labor Loading Matrix'!W526,0),IF('CLINs &amp; Ceiling Rates'!$D$253="OPS",'Labor Loading Matrix'!X526,0),IF('CLINs &amp; Ceiling Rates'!$D$254="OPS",'Labor Loading Matrix'!Y526,0),IF('CLINs &amp; Ceiling Rates'!$D$255="OPS",'Labor Loading Matrix'!Z526,0),IF('CLINs &amp; Ceiling Rates'!$D$256="OPS",'Labor Loading Matrix'!AA526,0))</f>
        <v>0</v>
      </c>
      <c r="F526" s="175">
        <f>SUM(IF('CLINs &amp; Ceiling Rates'!$D$237="F&amp;E",'Labor Loading Matrix'!H526,0),IF('CLINs &amp; Ceiling Rates'!$D$238="F&amp;E",'Labor Loading Matrix'!I526,0),IF('CLINs &amp; Ceiling Rates'!$D$239="F&amp;E",'Labor Loading Matrix'!J526,0),IF('CLINs &amp; Ceiling Rates'!$D$240="F&amp;E",'Labor Loading Matrix'!K526,0),IF('CLINs &amp; Ceiling Rates'!$D$241="F&amp;E",'Labor Loading Matrix'!L526,0),IF('CLINs &amp; Ceiling Rates'!$D$242="F&amp;E",'Labor Loading Matrix'!M526,0),IF('CLINs &amp; Ceiling Rates'!$D$243="F&amp;E",'Labor Loading Matrix'!N526,0),IF('CLINs &amp; Ceiling Rates'!$D$244="F&amp;E",'Labor Loading Matrix'!O526,0),IF('CLINs &amp; Ceiling Rates'!$D$245="F&amp;E",'Labor Loading Matrix'!P526,0),IF('CLINs &amp; Ceiling Rates'!$D$246="F&amp;E",'Labor Loading Matrix'!Q526,0),IF('CLINs &amp; Ceiling Rates'!$D$247="F&amp;E",'Labor Loading Matrix'!R526,0),IF('CLINs &amp; Ceiling Rates'!$D$248="F&amp;E",'Labor Loading Matrix'!S526,0),IF('CLINs &amp; Ceiling Rates'!$D$249="F&amp;E",'Labor Loading Matrix'!T526,0),IF('CLINs &amp; Ceiling Rates'!$D$250="F&amp;E",'Labor Loading Matrix'!U526,0),IF('CLINs &amp; Ceiling Rates'!$D$251="F&amp;E",'Labor Loading Matrix'!V526,0),IF('CLINs &amp; Ceiling Rates'!$D$252="F&amp;E",'Labor Loading Matrix'!W526,0),IF('CLINs &amp; Ceiling Rates'!$D$253="F&amp;E",'Labor Loading Matrix'!X526,0),IF('CLINs &amp; Ceiling Rates'!$D$254="F&amp;E",'Labor Loading Matrix'!Y526,0),IF('CLINs &amp; Ceiling Rates'!$D$255="F&amp;E",'Labor Loading Matrix'!Z526,0),IF('CLINs &amp; Ceiling Rates'!$D$256="F&amp;E",'Labor Loading Matrix'!AA526,0))</f>
        <v>0</v>
      </c>
      <c r="G526" s="175">
        <f>SUM(IF('CLINs &amp; Ceiling Rates'!$D$237="R&amp;D",'Labor Loading Matrix'!H526,0),IF('CLINs &amp; Ceiling Rates'!$D$238="R&amp;D",'Labor Loading Matrix'!I526,0),IF('CLINs &amp; Ceiling Rates'!$D$239="R&amp;D",'Labor Loading Matrix'!J526,0),IF('CLINs &amp; Ceiling Rates'!$D$240="R&amp;D",'Labor Loading Matrix'!K526,0),IF('CLINs &amp; Ceiling Rates'!$D$241="R&amp;D",'Labor Loading Matrix'!L526,0),IF('CLINs &amp; Ceiling Rates'!$D$242="R&amp;D",'Labor Loading Matrix'!M526,0),IF('CLINs &amp; Ceiling Rates'!$D$243="R&amp;D",'Labor Loading Matrix'!N526,0),IF('CLINs &amp; Ceiling Rates'!$D$244="R&amp;D",'Labor Loading Matrix'!O526,0),IF('CLINs &amp; Ceiling Rates'!$D$245="R&amp;D",'Labor Loading Matrix'!P526,0),IF('CLINs &amp; Ceiling Rates'!$D$246="R&amp;D",'Labor Loading Matrix'!Q526,0),IF('CLINs &amp; Ceiling Rates'!$D$247="R&amp;D",'Labor Loading Matrix'!R526,0),IF('CLINs &amp; Ceiling Rates'!$D$248="R&amp;D",'Labor Loading Matrix'!S526,0),IF('CLINs &amp; Ceiling Rates'!$D$249="R&amp;D",'Labor Loading Matrix'!T526,0),IF('CLINs &amp; Ceiling Rates'!$D$250="R&amp;D",'Labor Loading Matrix'!U526,0),IF('CLINs &amp; Ceiling Rates'!$D$251="R&amp;D",'Labor Loading Matrix'!V526,0),IF('CLINs &amp; Ceiling Rates'!$D$252="R&amp;D",'Labor Loading Matrix'!W526,0),IF('CLINs &amp; Ceiling Rates'!$D$253="R&amp;D",'Labor Loading Matrix'!X526,0),IF('CLINs &amp; Ceiling Rates'!$D$254="R&amp;D",'Labor Loading Matrix'!Y526,0),IF('CLINs &amp; Ceiling Rates'!$D$255="R&amp;D",'Labor Loading Matrix'!Z526,0),IF('CLINs &amp; Ceiling Rates'!$D$256="R&amp;D",'Labor Loading Matrix'!AA526,0))</f>
        <v>0</v>
      </c>
      <c r="H526" s="136"/>
      <c r="I526" s="136"/>
      <c r="J526" s="136"/>
      <c r="K526" s="136"/>
      <c r="L526" s="136"/>
      <c r="M526" s="136"/>
      <c r="N526" s="84"/>
      <c r="O526" s="84"/>
      <c r="P526" s="84"/>
      <c r="Q526" s="84"/>
      <c r="R526" s="133"/>
      <c r="S526" s="133"/>
      <c r="T526" s="133"/>
      <c r="U526" s="133"/>
      <c r="V526" s="133"/>
      <c r="W526" s="133"/>
      <c r="X526" s="133"/>
      <c r="Y526" s="133"/>
      <c r="Z526" s="133"/>
      <c r="AA526" s="133"/>
    </row>
    <row r="527" spans="1:27" s="73" customFormat="1" ht="18" hidden="1" customHeight="1" x14ac:dyDescent="0.25">
      <c r="A527" s="173">
        <f>'CLINs &amp; Ceiling Rates'!B100</f>
        <v>0</v>
      </c>
      <c r="B527" s="173">
        <f>'CLINs &amp; Ceiling Rates'!C100</f>
        <v>0</v>
      </c>
      <c r="C527" s="177" t="str">
        <f>'CLINs &amp; Ceiling Rates'!I100</f>
        <v/>
      </c>
      <c r="D527" s="211">
        <f>IF('CLINs &amp; Ceiling Rates'!D483="",SUM('Labor Loading Matrix'!H527:AA527),SUM(E527:G527))</f>
        <v>0</v>
      </c>
      <c r="E527" s="175">
        <f>SUM(IF('CLINs &amp; Ceiling Rates'!$D$237="OPS",'Labor Loading Matrix'!H527,0),IF('CLINs &amp; Ceiling Rates'!$D$238="OPS",'Labor Loading Matrix'!I527,0),IF('CLINs &amp; Ceiling Rates'!$D$239="OPS",'Labor Loading Matrix'!J527,0),IF('CLINs &amp; Ceiling Rates'!$D$240="OPS",'Labor Loading Matrix'!K527,0),IF('CLINs &amp; Ceiling Rates'!$D$241="OPS",'Labor Loading Matrix'!L527,0),IF('CLINs &amp; Ceiling Rates'!$D$242="OPS",'Labor Loading Matrix'!M527,0),IF('CLINs &amp; Ceiling Rates'!$D$243="OPS",'Labor Loading Matrix'!N527,0),IF('CLINs &amp; Ceiling Rates'!$D$244="OPS",'Labor Loading Matrix'!O527,0),IF('CLINs &amp; Ceiling Rates'!$D$245="OPS",'Labor Loading Matrix'!P527,0),IF('CLINs &amp; Ceiling Rates'!$D$246="OPS",'Labor Loading Matrix'!Q527,0),IF('CLINs &amp; Ceiling Rates'!$D$247="OPS",'Labor Loading Matrix'!R527,0),IF('CLINs &amp; Ceiling Rates'!$D$248="OPS",'Labor Loading Matrix'!S527,0),IF('CLINs &amp; Ceiling Rates'!$D$249="OPS",'Labor Loading Matrix'!T527,0),IF('CLINs &amp; Ceiling Rates'!$D$250="OPS",'Labor Loading Matrix'!U527,0),IF('CLINs &amp; Ceiling Rates'!$D$251="OPS",'Labor Loading Matrix'!V527,0),IF('CLINs &amp; Ceiling Rates'!$D$252="OPS",'Labor Loading Matrix'!W527,0),IF('CLINs &amp; Ceiling Rates'!$D$253="OPS",'Labor Loading Matrix'!X527,0),IF('CLINs &amp; Ceiling Rates'!$D$254="OPS",'Labor Loading Matrix'!Y527,0),IF('CLINs &amp; Ceiling Rates'!$D$255="OPS",'Labor Loading Matrix'!Z527,0),IF('CLINs &amp; Ceiling Rates'!$D$256="OPS",'Labor Loading Matrix'!AA527,0))</f>
        <v>0</v>
      </c>
      <c r="F527" s="175">
        <f>SUM(IF('CLINs &amp; Ceiling Rates'!$D$237="F&amp;E",'Labor Loading Matrix'!H527,0),IF('CLINs &amp; Ceiling Rates'!$D$238="F&amp;E",'Labor Loading Matrix'!I527,0),IF('CLINs &amp; Ceiling Rates'!$D$239="F&amp;E",'Labor Loading Matrix'!J527,0),IF('CLINs &amp; Ceiling Rates'!$D$240="F&amp;E",'Labor Loading Matrix'!K527,0),IF('CLINs &amp; Ceiling Rates'!$D$241="F&amp;E",'Labor Loading Matrix'!L527,0),IF('CLINs &amp; Ceiling Rates'!$D$242="F&amp;E",'Labor Loading Matrix'!M527,0),IF('CLINs &amp; Ceiling Rates'!$D$243="F&amp;E",'Labor Loading Matrix'!N527,0),IF('CLINs &amp; Ceiling Rates'!$D$244="F&amp;E",'Labor Loading Matrix'!O527,0),IF('CLINs &amp; Ceiling Rates'!$D$245="F&amp;E",'Labor Loading Matrix'!P527,0),IF('CLINs &amp; Ceiling Rates'!$D$246="F&amp;E",'Labor Loading Matrix'!Q527,0),IF('CLINs &amp; Ceiling Rates'!$D$247="F&amp;E",'Labor Loading Matrix'!R527,0),IF('CLINs &amp; Ceiling Rates'!$D$248="F&amp;E",'Labor Loading Matrix'!S527,0),IF('CLINs &amp; Ceiling Rates'!$D$249="F&amp;E",'Labor Loading Matrix'!T527,0),IF('CLINs &amp; Ceiling Rates'!$D$250="F&amp;E",'Labor Loading Matrix'!U527,0),IF('CLINs &amp; Ceiling Rates'!$D$251="F&amp;E",'Labor Loading Matrix'!V527,0),IF('CLINs &amp; Ceiling Rates'!$D$252="F&amp;E",'Labor Loading Matrix'!W527,0),IF('CLINs &amp; Ceiling Rates'!$D$253="F&amp;E",'Labor Loading Matrix'!X527,0),IF('CLINs &amp; Ceiling Rates'!$D$254="F&amp;E",'Labor Loading Matrix'!Y527,0),IF('CLINs &amp; Ceiling Rates'!$D$255="F&amp;E",'Labor Loading Matrix'!Z527,0),IF('CLINs &amp; Ceiling Rates'!$D$256="F&amp;E",'Labor Loading Matrix'!AA527,0))</f>
        <v>0</v>
      </c>
      <c r="G527" s="175">
        <f>SUM(IF('CLINs &amp; Ceiling Rates'!$D$237="R&amp;D",'Labor Loading Matrix'!H527,0),IF('CLINs &amp; Ceiling Rates'!$D$238="R&amp;D",'Labor Loading Matrix'!I527,0),IF('CLINs &amp; Ceiling Rates'!$D$239="R&amp;D",'Labor Loading Matrix'!J527,0),IF('CLINs &amp; Ceiling Rates'!$D$240="R&amp;D",'Labor Loading Matrix'!K527,0),IF('CLINs &amp; Ceiling Rates'!$D$241="R&amp;D",'Labor Loading Matrix'!L527,0),IF('CLINs &amp; Ceiling Rates'!$D$242="R&amp;D",'Labor Loading Matrix'!M527,0),IF('CLINs &amp; Ceiling Rates'!$D$243="R&amp;D",'Labor Loading Matrix'!N527,0),IF('CLINs &amp; Ceiling Rates'!$D$244="R&amp;D",'Labor Loading Matrix'!O527,0),IF('CLINs &amp; Ceiling Rates'!$D$245="R&amp;D",'Labor Loading Matrix'!P527,0),IF('CLINs &amp; Ceiling Rates'!$D$246="R&amp;D",'Labor Loading Matrix'!Q527,0),IF('CLINs &amp; Ceiling Rates'!$D$247="R&amp;D",'Labor Loading Matrix'!R527,0),IF('CLINs &amp; Ceiling Rates'!$D$248="R&amp;D",'Labor Loading Matrix'!S527,0),IF('CLINs &amp; Ceiling Rates'!$D$249="R&amp;D",'Labor Loading Matrix'!T527,0),IF('CLINs &amp; Ceiling Rates'!$D$250="R&amp;D",'Labor Loading Matrix'!U527,0),IF('CLINs &amp; Ceiling Rates'!$D$251="R&amp;D",'Labor Loading Matrix'!V527,0),IF('CLINs &amp; Ceiling Rates'!$D$252="R&amp;D",'Labor Loading Matrix'!W527,0),IF('CLINs &amp; Ceiling Rates'!$D$253="R&amp;D",'Labor Loading Matrix'!X527,0),IF('CLINs &amp; Ceiling Rates'!$D$254="R&amp;D",'Labor Loading Matrix'!Y527,0),IF('CLINs &amp; Ceiling Rates'!$D$255="R&amp;D",'Labor Loading Matrix'!Z527,0),IF('CLINs &amp; Ceiling Rates'!$D$256="R&amp;D",'Labor Loading Matrix'!AA527,0))</f>
        <v>0</v>
      </c>
      <c r="H527" s="136"/>
      <c r="I527" s="136"/>
      <c r="J527" s="136"/>
      <c r="K527" s="136"/>
      <c r="L527" s="136"/>
      <c r="M527" s="136"/>
      <c r="N527" s="84"/>
      <c r="O527" s="84"/>
      <c r="P527" s="84"/>
      <c r="Q527" s="84"/>
      <c r="R527" s="133"/>
      <c r="S527" s="133"/>
      <c r="T527" s="133"/>
      <c r="U527" s="133"/>
      <c r="V527" s="133"/>
      <c r="W527" s="133"/>
      <c r="X527" s="133"/>
      <c r="Y527" s="133"/>
      <c r="Z527" s="133"/>
      <c r="AA527" s="133"/>
    </row>
    <row r="528" spans="1:27" s="73" customFormat="1" ht="18" hidden="1" customHeight="1" x14ac:dyDescent="0.25">
      <c r="A528" s="173">
        <f>'CLINs &amp; Ceiling Rates'!B101</f>
        <v>0</v>
      </c>
      <c r="B528" s="173">
        <f>'CLINs &amp; Ceiling Rates'!C101</f>
        <v>0</v>
      </c>
      <c r="C528" s="177" t="str">
        <f>'CLINs &amp; Ceiling Rates'!I101</f>
        <v/>
      </c>
      <c r="D528" s="211">
        <f>IF('CLINs &amp; Ceiling Rates'!D484="",SUM('Labor Loading Matrix'!H528:AA528),SUM(E528:G528))</f>
        <v>0</v>
      </c>
      <c r="E528" s="175">
        <f>SUM(IF('CLINs &amp; Ceiling Rates'!$D$237="OPS",'Labor Loading Matrix'!H528,0),IF('CLINs &amp; Ceiling Rates'!$D$238="OPS",'Labor Loading Matrix'!I528,0),IF('CLINs &amp; Ceiling Rates'!$D$239="OPS",'Labor Loading Matrix'!J528,0),IF('CLINs &amp; Ceiling Rates'!$D$240="OPS",'Labor Loading Matrix'!K528,0),IF('CLINs &amp; Ceiling Rates'!$D$241="OPS",'Labor Loading Matrix'!L528,0),IF('CLINs &amp; Ceiling Rates'!$D$242="OPS",'Labor Loading Matrix'!M528,0),IF('CLINs &amp; Ceiling Rates'!$D$243="OPS",'Labor Loading Matrix'!N528,0),IF('CLINs &amp; Ceiling Rates'!$D$244="OPS",'Labor Loading Matrix'!O528,0),IF('CLINs &amp; Ceiling Rates'!$D$245="OPS",'Labor Loading Matrix'!P528,0),IF('CLINs &amp; Ceiling Rates'!$D$246="OPS",'Labor Loading Matrix'!Q528,0),IF('CLINs &amp; Ceiling Rates'!$D$247="OPS",'Labor Loading Matrix'!R528,0),IF('CLINs &amp; Ceiling Rates'!$D$248="OPS",'Labor Loading Matrix'!S528,0),IF('CLINs &amp; Ceiling Rates'!$D$249="OPS",'Labor Loading Matrix'!T528,0),IF('CLINs &amp; Ceiling Rates'!$D$250="OPS",'Labor Loading Matrix'!U528,0),IF('CLINs &amp; Ceiling Rates'!$D$251="OPS",'Labor Loading Matrix'!V528,0),IF('CLINs &amp; Ceiling Rates'!$D$252="OPS",'Labor Loading Matrix'!W528,0),IF('CLINs &amp; Ceiling Rates'!$D$253="OPS",'Labor Loading Matrix'!X528,0),IF('CLINs &amp; Ceiling Rates'!$D$254="OPS",'Labor Loading Matrix'!Y528,0),IF('CLINs &amp; Ceiling Rates'!$D$255="OPS",'Labor Loading Matrix'!Z528,0),IF('CLINs &amp; Ceiling Rates'!$D$256="OPS",'Labor Loading Matrix'!AA528,0))</f>
        <v>0</v>
      </c>
      <c r="F528" s="175">
        <f>SUM(IF('CLINs &amp; Ceiling Rates'!$D$237="F&amp;E",'Labor Loading Matrix'!H528,0),IF('CLINs &amp; Ceiling Rates'!$D$238="F&amp;E",'Labor Loading Matrix'!I528,0),IF('CLINs &amp; Ceiling Rates'!$D$239="F&amp;E",'Labor Loading Matrix'!J528,0),IF('CLINs &amp; Ceiling Rates'!$D$240="F&amp;E",'Labor Loading Matrix'!K528,0),IF('CLINs &amp; Ceiling Rates'!$D$241="F&amp;E",'Labor Loading Matrix'!L528,0),IF('CLINs &amp; Ceiling Rates'!$D$242="F&amp;E",'Labor Loading Matrix'!M528,0),IF('CLINs &amp; Ceiling Rates'!$D$243="F&amp;E",'Labor Loading Matrix'!N528,0),IF('CLINs &amp; Ceiling Rates'!$D$244="F&amp;E",'Labor Loading Matrix'!O528,0),IF('CLINs &amp; Ceiling Rates'!$D$245="F&amp;E",'Labor Loading Matrix'!P528,0),IF('CLINs &amp; Ceiling Rates'!$D$246="F&amp;E",'Labor Loading Matrix'!Q528,0),IF('CLINs &amp; Ceiling Rates'!$D$247="F&amp;E",'Labor Loading Matrix'!R528,0),IF('CLINs &amp; Ceiling Rates'!$D$248="F&amp;E",'Labor Loading Matrix'!S528,0),IF('CLINs &amp; Ceiling Rates'!$D$249="F&amp;E",'Labor Loading Matrix'!T528,0),IF('CLINs &amp; Ceiling Rates'!$D$250="F&amp;E",'Labor Loading Matrix'!U528,0),IF('CLINs &amp; Ceiling Rates'!$D$251="F&amp;E",'Labor Loading Matrix'!V528,0),IF('CLINs &amp; Ceiling Rates'!$D$252="F&amp;E",'Labor Loading Matrix'!W528,0),IF('CLINs &amp; Ceiling Rates'!$D$253="F&amp;E",'Labor Loading Matrix'!X528,0),IF('CLINs &amp; Ceiling Rates'!$D$254="F&amp;E",'Labor Loading Matrix'!Y528,0),IF('CLINs &amp; Ceiling Rates'!$D$255="F&amp;E",'Labor Loading Matrix'!Z528,0),IF('CLINs &amp; Ceiling Rates'!$D$256="F&amp;E",'Labor Loading Matrix'!AA528,0))</f>
        <v>0</v>
      </c>
      <c r="G528" s="175">
        <f>SUM(IF('CLINs &amp; Ceiling Rates'!$D$237="R&amp;D",'Labor Loading Matrix'!H528,0),IF('CLINs &amp; Ceiling Rates'!$D$238="R&amp;D",'Labor Loading Matrix'!I528,0),IF('CLINs &amp; Ceiling Rates'!$D$239="R&amp;D",'Labor Loading Matrix'!J528,0),IF('CLINs &amp; Ceiling Rates'!$D$240="R&amp;D",'Labor Loading Matrix'!K528,0),IF('CLINs &amp; Ceiling Rates'!$D$241="R&amp;D",'Labor Loading Matrix'!L528,0),IF('CLINs &amp; Ceiling Rates'!$D$242="R&amp;D",'Labor Loading Matrix'!M528,0),IF('CLINs &amp; Ceiling Rates'!$D$243="R&amp;D",'Labor Loading Matrix'!N528,0),IF('CLINs &amp; Ceiling Rates'!$D$244="R&amp;D",'Labor Loading Matrix'!O528,0),IF('CLINs &amp; Ceiling Rates'!$D$245="R&amp;D",'Labor Loading Matrix'!P528,0),IF('CLINs &amp; Ceiling Rates'!$D$246="R&amp;D",'Labor Loading Matrix'!Q528,0),IF('CLINs &amp; Ceiling Rates'!$D$247="R&amp;D",'Labor Loading Matrix'!R528,0),IF('CLINs &amp; Ceiling Rates'!$D$248="R&amp;D",'Labor Loading Matrix'!S528,0),IF('CLINs &amp; Ceiling Rates'!$D$249="R&amp;D",'Labor Loading Matrix'!T528,0),IF('CLINs &amp; Ceiling Rates'!$D$250="R&amp;D",'Labor Loading Matrix'!U528,0),IF('CLINs &amp; Ceiling Rates'!$D$251="R&amp;D",'Labor Loading Matrix'!V528,0),IF('CLINs &amp; Ceiling Rates'!$D$252="R&amp;D",'Labor Loading Matrix'!W528,0),IF('CLINs &amp; Ceiling Rates'!$D$253="R&amp;D",'Labor Loading Matrix'!X528,0),IF('CLINs &amp; Ceiling Rates'!$D$254="R&amp;D",'Labor Loading Matrix'!Y528,0),IF('CLINs &amp; Ceiling Rates'!$D$255="R&amp;D",'Labor Loading Matrix'!Z528,0),IF('CLINs &amp; Ceiling Rates'!$D$256="R&amp;D",'Labor Loading Matrix'!AA528,0))</f>
        <v>0</v>
      </c>
      <c r="H528" s="136"/>
      <c r="I528" s="136"/>
      <c r="J528" s="136"/>
      <c r="K528" s="136"/>
      <c r="L528" s="136"/>
      <c r="M528" s="136"/>
      <c r="N528" s="84"/>
      <c r="O528" s="84"/>
      <c r="P528" s="84"/>
      <c r="Q528" s="84"/>
      <c r="R528" s="133"/>
      <c r="S528" s="133"/>
      <c r="T528" s="133"/>
      <c r="U528" s="133"/>
      <c r="V528" s="133"/>
      <c r="W528" s="133"/>
      <c r="X528" s="133"/>
      <c r="Y528" s="133"/>
      <c r="Z528" s="133"/>
      <c r="AA528" s="133"/>
    </row>
    <row r="529" spans="1:27" s="73" customFormat="1" ht="18" hidden="1" customHeight="1" x14ac:dyDescent="0.25">
      <c r="A529" s="173">
        <f>'CLINs &amp; Ceiling Rates'!B102</f>
        <v>0</v>
      </c>
      <c r="B529" s="173">
        <f>'CLINs &amp; Ceiling Rates'!C102</f>
        <v>0</v>
      </c>
      <c r="C529" s="177" t="str">
        <f>'CLINs &amp; Ceiling Rates'!I102</f>
        <v/>
      </c>
      <c r="D529" s="211">
        <f>IF('CLINs &amp; Ceiling Rates'!D485="",SUM('Labor Loading Matrix'!H529:AA529),SUM(E529:G529))</f>
        <v>0</v>
      </c>
      <c r="E529" s="175">
        <f>SUM(IF('CLINs &amp; Ceiling Rates'!$D$237="OPS",'Labor Loading Matrix'!H529,0),IF('CLINs &amp; Ceiling Rates'!$D$238="OPS",'Labor Loading Matrix'!I529,0),IF('CLINs &amp; Ceiling Rates'!$D$239="OPS",'Labor Loading Matrix'!J529,0),IF('CLINs &amp; Ceiling Rates'!$D$240="OPS",'Labor Loading Matrix'!K529,0),IF('CLINs &amp; Ceiling Rates'!$D$241="OPS",'Labor Loading Matrix'!L529,0),IF('CLINs &amp; Ceiling Rates'!$D$242="OPS",'Labor Loading Matrix'!M529,0),IF('CLINs &amp; Ceiling Rates'!$D$243="OPS",'Labor Loading Matrix'!N529,0),IF('CLINs &amp; Ceiling Rates'!$D$244="OPS",'Labor Loading Matrix'!O529,0),IF('CLINs &amp; Ceiling Rates'!$D$245="OPS",'Labor Loading Matrix'!P529,0),IF('CLINs &amp; Ceiling Rates'!$D$246="OPS",'Labor Loading Matrix'!Q529,0),IF('CLINs &amp; Ceiling Rates'!$D$247="OPS",'Labor Loading Matrix'!R529,0),IF('CLINs &amp; Ceiling Rates'!$D$248="OPS",'Labor Loading Matrix'!S529,0),IF('CLINs &amp; Ceiling Rates'!$D$249="OPS",'Labor Loading Matrix'!T529,0),IF('CLINs &amp; Ceiling Rates'!$D$250="OPS",'Labor Loading Matrix'!U529,0),IF('CLINs &amp; Ceiling Rates'!$D$251="OPS",'Labor Loading Matrix'!V529,0),IF('CLINs &amp; Ceiling Rates'!$D$252="OPS",'Labor Loading Matrix'!W529,0),IF('CLINs &amp; Ceiling Rates'!$D$253="OPS",'Labor Loading Matrix'!X529,0),IF('CLINs &amp; Ceiling Rates'!$D$254="OPS",'Labor Loading Matrix'!Y529,0),IF('CLINs &amp; Ceiling Rates'!$D$255="OPS",'Labor Loading Matrix'!Z529,0),IF('CLINs &amp; Ceiling Rates'!$D$256="OPS",'Labor Loading Matrix'!AA529,0))</f>
        <v>0</v>
      </c>
      <c r="F529" s="175">
        <f>SUM(IF('CLINs &amp; Ceiling Rates'!$D$237="F&amp;E",'Labor Loading Matrix'!H529,0),IF('CLINs &amp; Ceiling Rates'!$D$238="F&amp;E",'Labor Loading Matrix'!I529,0),IF('CLINs &amp; Ceiling Rates'!$D$239="F&amp;E",'Labor Loading Matrix'!J529,0),IF('CLINs &amp; Ceiling Rates'!$D$240="F&amp;E",'Labor Loading Matrix'!K529,0),IF('CLINs &amp; Ceiling Rates'!$D$241="F&amp;E",'Labor Loading Matrix'!L529,0),IF('CLINs &amp; Ceiling Rates'!$D$242="F&amp;E",'Labor Loading Matrix'!M529,0),IF('CLINs &amp; Ceiling Rates'!$D$243="F&amp;E",'Labor Loading Matrix'!N529,0),IF('CLINs &amp; Ceiling Rates'!$D$244="F&amp;E",'Labor Loading Matrix'!O529,0),IF('CLINs &amp; Ceiling Rates'!$D$245="F&amp;E",'Labor Loading Matrix'!P529,0),IF('CLINs &amp; Ceiling Rates'!$D$246="F&amp;E",'Labor Loading Matrix'!Q529,0),IF('CLINs &amp; Ceiling Rates'!$D$247="F&amp;E",'Labor Loading Matrix'!R529,0),IF('CLINs &amp; Ceiling Rates'!$D$248="F&amp;E",'Labor Loading Matrix'!S529,0),IF('CLINs &amp; Ceiling Rates'!$D$249="F&amp;E",'Labor Loading Matrix'!T529,0),IF('CLINs &amp; Ceiling Rates'!$D$250="F&amp;E",'Labor Loading Matrix'!U529,0),IF('CLINs &amp; Ceiling Rates'!$D$251="F&amp;E",'Labor Loading Matrix'!V529,0),IF('CLINs &amp; Ceiling Rates'!$D$252="F&amp;E",'Labor Loading Matrix'!W529,0),IF('CLINs &amp; Ceiling Rates'!$D$253="F&amp;E",'Labor Loading Matrix'!X529,0),IF('CLINs &amp; Ceiling Rates'!$D$254="F&amp;E",'Labor Loading Matrix'!Y529,0),IF('CLINs &amp; Ceiling Rates'!$D$255="F&amp;E",'Labor Loading Matrix'!Z529,0),IF('CLINs &amp; Ceiling Rates'!$D$256="F&amp;E",'Labor Loading Matrix'!AA529,0))</f>
        <v>0</v>
      </c>
      <c r="G529" s="175">
        <f>SUM(IF('CLINs &amp; Ceiling Rates'!$D$237="R&amp;D",'Labor Loading Matrix'!H529,0),IF('CLINs &amp; Ceiling Rates'!$D$238="R&amp;D",'Labor Loading Matrix'!I529,0),IF('CLINs &amp; Ceiling Rates'!$D$239="R&amp;D",'Labor Loading Matrix'!J529,0),IF('CLINs &amp; Ceiling Rates'!$D$240="R&amp;D",'Labor Loading Matrix'!K529,0),IF('CLINs &amp; Ceiling Rates'!$D$241="R&amp;D",'Labor Loading Matrix'!L529,0),IF('CLINs &amp; Ceiling Rates'!$D$242="R&amp;D",'Labor Loading Matrix'!M529,0),IF('CLINs &amp; Ceiling Rates'!$D$243="R&amp;D",'Labor Loading Matrix'!N529,0),IF('CLINs &amp; Ceiling Rates'!$D$244="R&amp;D",'Labor Loading Matrix'!O529,0),IF('CLINs &amp; Ceiling Rates'!$D$245="R&amp;D",'Labor Loading Matrix'!P529,0),IF('CLINs &amp; Ceiling Rates'!$D$246="R&amp;D",'Labor Loading Matrix'!Q529,0),IF('CLINs &amp; Ceiling Rates'!$D$247="R&amp;D",'Labor Loading Matrix'!R529,0),IF('CLINs &amp; Ceiling Rates'!$D$248="R&amp;D",'Labor Loading Matrix'!S529,0),IF('CLINs &amp; Ceiling Rates'!$D$249="R&amp;D",'Labor Loading Matrix'!T529,0),IF('CLINs &amp; Ceiling Rates'!$D$250="R&amp;D",'Labor Loading Matrix'!U529,0),IF('CLINs &amp; Ceiling Rates'!$D$251="R&amp;D",'Labor Loading Matrix'!V529,0),IF('CLINs &amp; Ceiling Rates'!$D$252="R&amp;D",'Labor Loading Matrix'!W529,0),IF('CLINs &amp; Ceiling Rates'!$D$253="R&amp;D",'Labor Loading Matrix'!X529,0),IF('CLINs &amp; Ceiling Rates'!$D$254="R&amp;D",'Labor Loading Matrix'!Y529,0),IF('CLINs &amp; Ceiling Rates'!$D$255="R&amp;D",'Labor Loading Matrix'!Z529,0),IF('CLINs &amp; Ceiling Rates'!$D$256="R&amp;D",'Labor Loading Matrix'!AA529,0))</f>
        <v>0</v>
      </c>
      <c r="H529" s="136"/>
      <c r="I529" s="136"/>
      <c r="J529" s="136"/>
      <c r="K529" s="136"/>
      <c r="L529" s="136"/>
      <c r="M529" s="136"/>
      <c r="N529" s="84"/>
      <c r="O529" s="84"/>
      <c r="P529" s="84"/>
      <c r="Q529" s="84"/>
      <c r="R529" s="133"/>
      <c r="S529" s="133"/>
      <c r="T529" s="133"/>
      <c r="U529" s="133"/>
      <c r="V529" s="133"/>
      <c r="W529" s="133"/>
      <c r="X529" s="133"/>
      <c r="Y529" s="133"/>
      <c r="Z529" s="133"/>
      <c r="AA529" s="133"/>
    </row>
    <row r="530" spans="1:27" s="73" customFormat="1" ht="18" hidden="1" customHeight="1" x14ac:dyDescent="0.25">
      <c r="A530" s="173">
        <f>'CLINs &amp; Ceiling Rates'!B103</f>
        <v>0</v>
      </c>
      <c r="B530" s="173">
        <f>'CLINs &amp; Ceiling Rates'!C103</f>
        <v>0</v>
      </c>
      <c r="C530" s="177" t="str">
        <f>'CLINs &amp; Ceiling Rates'!I103</f>
        <v/>
      </c>
      <c r="D530" s="211">
        <f>IF('CLINs &amp; Ceiling Rates'!D486="",SUM('Labor Loading Matrix'!H530:AA530),SUM(E530:G530))</f>
        <v>0</v>
      </c>
      <c r="E530" s="175">
        <f>SUM(IF('CLINs &amp; Ceiling Rates'!$D$237="OPS",'Labor Loading Matrix'!H530,0),IF('CLINs &amp; Ceiling Rates'!$D$238="OPS",'Labor Loading Matrix'!I530,0),IF('CLINs &amp; Ceiling Rates'!$D$239="OPS",'Labor Loading Matrix'!J530,0),IF('CLINs &amp; Ceiling Rates'!$D$240="OPS",'Labor Loading Matrix'!K530,0),IF('CLINs &amp; Ceiling Rates'!$D$241="OPS",'Labor Loading Matrix'!L530,0),IF('CLINs &amp; Ceiling Rates'!$D$242="OPS",'Labor Loading Matrix'!M530,0),IF('CLINs &amp; Ceiling Rates'!$D$243="OPS",'Labor Loading Matrix'!N530,0),IF('CLINs &amp; Ceiling Rates'!$D$244="OPS",'Labor Loading Matrix'!O530,0),IF('CLINs &amp; Ceiling Rates'!$D$245="OPS",'Labor Loading Matrix'!P530,0),IF('CLINs &amp; Ceiling Rates'!$D$246="OPS",'Labor Loading Matrix'!Q530,0),IF('CLINs &amp; Ceiling Rates'!$D$247="OPS",'Labor Loading Matrix'!R530,0),IF('CLINs &amp; Ceiling Rates'!$D$248="OPS",'Labor Loading Matrix'!S530,0),IF('CLINs &amp; Ceiling Rates'!$D$249="OPS",'Labor Loading Matrix'!T530,0),IF('CLINs &amp; Ceiling Rates'!$D$250="OPS",'Labor Loading Matrix'!U530,0),IF('CLINs &amp; Ceiling Rates'!$D$251="OPS",'Labor Loading Matrix'!V530,0),IF('CLINs &amp; Ceiling Rates'!$D$252="OPS",'Labor Loading Matrix'!W530,0),IF('CLINs &amp; Ceiling Rates'!$D$253="OPS",'Labor Loading Matrix'!X530,0),IF('CLINs &amp; Ceiling Rates'!$D$254="OPS",'Labor Loading Matrix'!Y530,0),IF('CLINs &amp; Ceiling Rates'!$D$255="OPS",'Labor Loading Matrix'!Z530,0),IF('CLINs &amp; Ceiling Rates'!$D$256="OPS",'Labor Loading Matrix'!AA530,0))</f>
        <v>0</v>
      </c>
      <c r="F530" s="175">
        <f>SUM(IF('CLINs &amp; Ceiling Rates'!$D$237="F&amp;E",'Labor Loading Matrix'!H530,0),IF('CLINs &amp; Ceiling Rates'!$D$238="F&amp;E",'Labor Loading Matrix'!I530,0),IF('CLINs &amp; Ceiling Rates'!$D$239="F&amp;E",'Labor Loading Matrix'!J530,0),IF('CLINs &amp; Ceiling Rates'!$D$240="F&amp;E",'Labor Loading Matrix'!K530,0),IF('CLINs &amp; Ceiling Rates'!$D$241="F&amp;E",'Labor Loading Matrix'!L530,0),IF('CLINs &amp; Ceiling Rates'!$D$242="F&amp;E",'Labor Loading Matrix'!M530,0),IF('CLINs &amp; Ceiling Rates'!$D$243="F&amp;E",'Labor Loading Matrix'!N530,0),IF('CLINs &amp; Ceiling Rates'!$D$244="F&amp;E",'Labor Loading Matrix'!O530,0),IF('CLINs &amp; Ceiling Rates'!$D$245="F&amp;E",'Labor Loading Matrix'!P530,0),IF('CLINs &amp; Ceiling Rates'!$D$246="F&amp;E",'Labor Loading Matrix'!Q530,0),IF('CLINs &amp; Ceiling Rates'!$D$247="F&amp;E",'Labor Loading Matrix'!R530,0),IF('CLINs &amp; Ceiling Rates'!$D$248="F&amp;E",'Labor Loading Matrix'!S530,0),IF('CLINs &amp; Ceiling Rates'!$D$249="F&amp;E",'Labor Loading Matrix'!T530,0),IF('CLINs &amp; Ceiling Rates'!$D$250="F&amp;E",'Labor Loading Matrix'!U530,0),IF('CLINs &amp; Ceiling Rates'!$D$251="F&amp;E",'Labor Loading Matrix'!V530,0),IF('CLINs &amp; Ceiling Rates'!$D$252="F&amp;E",'Labor Loading Matrix'!W530,0),IF('CLINs &amp; Ceiling Rates'!$D$253="F&amp;E",'Labor Loading Matrix'!X530,0),IF('CLINs &amp; Ceiling Rates'!$D$254="F&amp;E",'Labor Loading Matrix'!Y530,0),IF('CLINs &amp; Ceiling Rates'!$D$255="F&amp;E",'Labor Loading Matrix'!Z530,0),IF('CLINs &amp; Ceiling Rates'!$D$256="F&amp;E",'Labor Loading Matrix'!AA530,0))</f>
        <v>0</v>
      </c>
      <c r="G530" s="175">
        <f>SUM(IF('CLINs &amp; Ceiling Rates'!$D$237="R&amp;D",'Labor Loading Matrix'!H530,0),IF('CLINs &amp; Ceiling Rates'!$D$238="R&amp;D",'Labor Loading Matrix'!I530,0),IF('CLINs &amp; Ceiling Rates'!$D$239="R&amp;D",'Labor Loading Matrix'!J530,0),IF('CLINs &amp; Ceiling Rates'!$D$240="R&amp;D",'Labor Loading Matrix'!K530,0),IF('CLINs &amp; Ceiling Rates'!$D$241="R&amp;D",'Labor Loading Matrix'!L530,0),IF('CLINs &amp; Ceiling Rates'!$D$242="R&amp;D",'Labor Loading Matrix'!M530,0),IF('CLINs &amp; Ceiling Rates'!$D$243="R&amp;D",'Labor Loading Matrix'!N530,0),IF('CLINs &amp; Ceiling Rates'!$D$244="R&amp;D",'Labor Loading Matrix'!O530,0),IF('CLINs &amp; Ceiling Rates'!$D$245="R&amp;D",'Labor Loading Matrix'!P530,0),IF('CLINs &amp; Ceiling Rates'!$D$246="R&amp;D",'Labor Loading Matrix'!Q530,0),IF('CLINs &amp; Ceiling Rates'!$D$247="R&amp;D",'Labor Loading Matrix'!R530,0),IF('CLINs &amp; Ceiling Rates'!$D$248="R&amp;D",'Labor Loading Matrix'!S530,0),IF('CLINs &amp; Ceiling Rates'!$D$249="R&amp;D",'Labor Loading Matrix'!T530,0),IF('CLINs &amp; Ceiling Rates'!$D$250="R&amp;D",'Labor Loading Matrix'!U530,0),IF('CLINs &amp; Ceiling Rates'!$D$251="R&amp;D",'Labor Loading Matrix'!V530,0),IF('CLINs &amp; Ceiling Rates'!$D$252="R&amp;D",'Labor Loading Matrix'!W530,0),IF('CLINs &amp; Ceiling Rates'!$D$253="R&amp;D",'Labor Loading Matrix'!X530,0),IF('CLINs &amp; Ceiling Rates'!$D$254="R&amp;D",'Labor Loading Matrix'!Y530,0),IF('CLINs &amp; Ceiling Rates'!$D$255="R&amp;D",'Labor Loading Matrix'!Z530,0),IF('CLINs &amp; Ceiling Rates'!$D$256="R&amp;D",'Labor Loading Matrix'!AA530,0))</f>
        <v>0</v>
      </c>
      <c r="H530" s="136"/>
      <c r="I530" s="136"/>
      <c r="J530" s="136"/>
      <c r="K530" s="136"/>
      <c r="L530" s="136"/>
      <c r="M530" s="136"/>
      <c r="N530" s="84"/>
      <c r="O530" s="84"/>
      <c r="P530" s="84"/>
      <c r="Q530" s="84"/>
      <c r="R530" s="133"/>
      <c r="S530" s="133"/>
      <c r="T530" s="133"/>
      <c r="U530" s="133"/>
      <c r="V530" s="133"/>
      <c r="W530" s="133"/>
      <c r="X530" s="133"/>
      <c r="Y530" s="133"/>
      <c r="Z530" s="133"/>
      <c r="AA530" s="133"/>
    </row>
    <row r="531" spans="1:27" s="73" customFormat="1" ht="18" hidden="1" customHeight="1" x14ac:dyDescent="0.25">
      <c r="A531" s="173">
        <f>'CLINs &amp; Ceiling Rates'!B104</f>
        <v>0</v>
      </c>
      <c r="B531" s="173">
        <f>'CLINs &amp; Ceiling Rates'!C104</f>
        <v>0</v>
      </c>
      <c r="C531" s="177" t="str">
        <f>'CLINs &amp; Ceiling Rates'!I104</f>
        <v/>
      </c>
      <c r="D531" s="211">
        <f>IF('CLINs &amp; Ceiling Rates'!D487="",SUM('Labor Loading Matrix'!H531:AA531),SUM(E531:G531))</f>
        <v>0</v>
      </c>
      <c r="E531" s="175">
        <f>SUM(IF('CLINs &amp; Ceiling Rates'!$D$237="OPS",'Labor Loading Matrix'!H531,0),IF('CLINs &amp; Ceiling Rates'!$D$238="OPS",'Labor Loading Matrix'!I531,0),IF('CLINs &amp; Ceiling Rates'!$D$239="OPS",'Labor Loading Matrix'!J531,0),IF('CLINs &amp; Ceiling Rates'!$D$240="OPS",'Labor Loading Matrix'!K531,0),IF('CLINs &amp; Ceiling Rates'!$D$241="OPS",'Labor Loading Matrix'!L531,0),IF('CLINs &amp; Ceiling Rates'!$D$242="OPS",'Labor Loading Matrix'!M531,0),IF('CLINs &amp; Ceiling Rates'!$D$243="OPS",'Labor Loading Matrix'!N531,0),IF('CLINs &amp; Ceiling Rates'!$D$244="OPS",'Labor Loading Matrix'!O531,0),IF('CLINs &amp; Ceiling Rates'!$D$245="OPS",'Labor Loading Matrix'!P531,0),IF('CLINs &amp; Ceiling Rates'!$D$246="OPS",'Labor Loading Matrix'!Q531,0),IF('CLINs &amp; Ceiling Rates'!$D$247="OPS",'Labor Loading Matrix'!R531,0),IF('CLINs &amp; Ceiling Rates'!$D$248="OPS",'Labor Loading Matrix'!S531,0),IF('CLINs &amp; Ceiling Rates'!$D$249="OPS",'Labor Loading Matrix'!T531,0),IF('CLINs &amp; Ceiling Rates'!$D$250="OPS",'Labor Loading Matrix'!U531,0),IF('CLINs &amp; Ceiling Rates'!$D$251="OPS",'Labor Loading Matrix'!V531,0),IF('CLINs &amp; Ceiling Rates'!$D$252="OPS",'Labor Loading Matrix'!W531,0),IF('CLINs &amp; Ceiling Rates'!$D$253="OPS",'Labor Loading Matrix'!X531,0),IF('CLINs &amp; Ceiling Rates'!$D$254="OPS",'Labor Loading Matrix'!Y531,0),IF('CLINs &amp; Ceiling Rates'!$D$255="OPS",'Labor Loading Matrix'!Z531,0),IF('CLINs &amp; Ceiling Rates'!$D$256="OPS",'Labor Loading Matrix'!AA531,0))</f>
        <v>0</v>
      </c>
      <c r="F531" s="175">
        <f>SUM(IF('CLINs &amp; Ceiling Rates'!$D$237="F&amp;E",'Labor Loading Matrix'!H531,0),IF('CLINs &amp; Ceiling Rates'!$D$238="F&amp;E",'Labor Loading Matrix'!I531,0),IF('CLINs &amp; Ceiling Rates'!$D$239="F&amp;E",'Labor Loading Matrix'!J531,0),IF('CLINs &amp; Ceiling Rates'!$D$240="F&amp;E",'Labor Loading Matrix'!K531,0),IF('CLINs &amp; Ceiling Rates'!$D$241="F&amp;E",'Labor Loading Matrix'!L531,0),IF('CLINs &amp; Ceiling Rates'!$D$242="F&amp;E",'Labor Loading Matrix'!M531,0),IF('CLINs &amp; Ceiling Rates'!$D$243="F&amp;E",'Labor Loading Matrix'!N531,0),IF('CLINs &amp; Ceiling Rates'!$D$244="F&amp;E",'Labor Loading Matrix'!O531,0),IF('CLINs &amp; Ceiling Rates'!$D$245="F&amp;E",'Labor Loading Matrix'!P531,0),IF('CLINs &amp; Ceiling Rates'!$D$246="F&amp;E",'Labor Loading Matrix'!Q531,0),IF('CLINs &amp; Ceiling Rates'!$D$247="F&amp;E",'Labor Loading Matrix'!R531,0),IF('CLINs &amp; Ceiling Rates'!$D$248="F&amp;E",'Labor Loading Matrix'!S531,0),IF('CLINs &amp; Ceiling Rates'!$D$249="F&amp;E",'Labor Loading Matrix'!T531,0),IF('CLINs &amp; Ceiling Rates'!$D$250="F&amp;E",'Labor Loading Matrix'!U531,0),IF('CLINs &amp; Ceiling Rates'!$D$251="F&amp;E",'Labor Loading Matrix'!V531,0),IF('CLINs &amp; Ceiling Rates'!$D$252="F&amp;E",'Labor Loading Matrix'!W531,0),IF('CLINs &amp; Ceiling Rates'!$D$253="F&amp;E",'Labor Loading Matrix'!X531,0),IF('CLINs &amp; Ceiling Rates'!$D$254="F&amp;E",'Labor Loading Matrix'!Y531,0),IF('CLINs &amp; Ceiling Rates'!$D$255="F&amp;E",'Labor Loading Matrix'!Z531,0),IF('CLINs &amp; Ceiling Rates'!$D$256="F&amp;E",'Labor Loading Matrix'!AA531,0))</f>
        <v>0</v>
      </c>
      <c r="G531" s="175">
        <f>SUM(IF('CLINs &amp; Ceiling Rates'!$D$237="R&amp;D",'Labor Loading Matrix'!H531,0),IF('CLINs &amp; Ceiling Rates'!$D$238="R&amp;D",'Labor Loading Matrix'!I531,0),IF('CLINs &amp; Ceiling Rates'!$D$239="R&amp;D",'Labor Loading Matrix'!J531,0),IF('CLINs &amp; Ceiling Rates'!$D$240="R&amp;D",'Labor Loading Matrix'!K531,0),IF('CLINs &amp; Ceiling Rates'!$D$241="R&amp;D",'Labor Loading Matrix'!L531,0),IF('CLINs &amp; Ceiling Rates'!$D$242="R&amp;D",'Labor Loading Matrix'!M531,0),IF('CLINs &amp; Ceiling Rates'!$D$243="R&amp;D",'Labor Loading Matrix'!N531,0),IF('CLINs &amp; Ceiling Rates'!$D$244="R&amp;D",'Labor Loading Matrix'!O531,0),IF('CLINs &amp; Ceiling Rates'!$D$245="R&amp;D",'Labor Loading Matrix'!P531,0),IF('CLINs &amp; Ceiling Rates'!$D$246="R&amp;D",'Labor Loading Matrix'!Q531,0),IF('CLINs &amp; Ceiling Rates'!$D$247="R&amp;D",'Labor Loading Matrix'!R531,0),IF('CLINs &amp; Ceiling Rates'!$D$248="R&amp;D",'Labor Loading Matrix'!S531,0),IF('CLINs &amp; Ceiling Rates'!$D$249="R&amp;D",'Labor Loading Matrix'!T531,0),IF('CLINs &amp; Ceiling Rates'!$D$250="R&amp;D",'Labor Loading Matrix'!U531,0),IF('CLINs &amp; Ceiling Rates'!$D$251="R&amp;D",'Labor Loading Matrix'!V531,0),IF('CLINs &amp; Ceiling Rates'!$D$252="R&amp;D",'Labor Loading Matrix'!W531,0),IF('CLINs &amp; Ceiling Rates'!$D$253="R&amp;D",'Labor Loading Matrix'!X531,0),IF('CLINs &amp; Ceiling Rates'!$D$254="R&amp;D",'Labor Loading Matrix'!Y531,0),IF('CLINs &amp; Ceiling Rates'!$D$255="R&amp;D",'Labor Loading Matrix'!Z531,0),IF('CLINs &amp; Ceiling Rates'!$D$256="R&amp;D",'Labor Loading Matrix'!AA531,0))</f>
        <v>0</v>
      </c>
      <c r="H531" s="136"/>
      <c r="I531" s="136"/>
      <c r="J531" s="136"/>
      <c r="K531" s="136"/>
      <c r="L531" s="136"/>
      <c r="M531" s="136"/>
      <c r="N531" s="84"/>
      <c r="O531" s="84"/>
      <c r="P531" s="84"/>
      <c r="Q531" s="84"/>
      <c r="R531" s="133"/>
      <c r="S531" s="133"/>
      <c r="T531" s="133"/>
      <c r="U531" s="133"/>
      <c r="V531" s="133"/>
      <c r="W531" s="133"/>
      <c r="X531" s="133"/>
      <c r="Y531" s="133"/>
      <c r="Z531" s="133"/>
      <c r="AA531" s="133"/>
    </row>
    <row r="532" spans="1:27" s="73" customFormat="1" ht="18" hidden="1" customHeight="1" x14ac:dyDescent="0.25">
      <c r="A532" s="173">
        <f>'CLINs &amp; Ceiling Rates'!B105</f>
        <v>0</v>
      </c>
      <c r="B532" s="173">
        <f>'CLINs &amp; Ceiling Rates'!C105</f>
        <v>0</v>
      </c>
      <c r="C532" s="177" t="str">
        <f>'CLINs &amp; Ceiling Rates'!I105</f>
        <v/>
      </c>
      <c r="D532" s="211">
        <f>IF('CLINs &amp; Ceiling Rates'!D488="",SUM('Labor Loading Matrix'!H532:AA532),SUM(E532:G532))</f>
        <v>0</v>
      </c>
      <c r="E532" s="175">
        <f>SUM(IF('CLINs &amp; Ceiling Rates'!$D$237="OPS",'Labor Loading Matrix'!H532,0),IF('CLINs &amp; Ceiling Rates'!$D$238="OPS",'Labor Loading Matrix'!I532,0),IF('CLINs &amp; Ceiling Rates'!$D$239="OPS",'Labor Loading Matrix'!J532,0),IF('CLINs &amp; Ceiling Rates'!$D$240="OPS",'Labor Loading Matrix'!K532,0),IF('CLINs &amp; Ceiling Rates'!$D$241="OPS",'Labor Loading Matrix'!L532,0),IF('CLINs &amp; Ceiling Rates'!$D$242="OPS",'Labor Loading Matrix'!M532,0),IF('CLINs &amp; Ceiling Rates'!$D$243="OPS",'Labor Loading Matrix'!N532,0),IF('CLINs &amp; Ceiling Rates'!$D$244="OPS",'Labor Loading Matrix'!O532,0),IF('CLINs &amp; Ceiling Rates'!$D$245="OPS",'Labor Loading Matrix'!P532,0),IF('CLINs &amp; Ceiling Rates'!$D$246="OPS",'Labor Loading Matrix'!Q532,0),IF('CLINs &amp; Ceiling Rates'!$D$247="OPS",'Labor Loading Matrix'!R532,0),IF('CLINs &amp; Ceiling Rates'!$D$248="OPS",'Labor Loading Matrix'!S532,0),IF('CLINs &amp; Ceiling Rates'!$D$249="OPS",'Labor Loading Matrix'!T532,0),IF('CLINs &amp; Ceiling Rates'!$D$250="OPS",'Labor Loading Matrix'!U532,0),IF('CLINs &amp; Ceiling Rates'!$D$251="OPS",'Labor Loading Matrix'!V532,0),IF('CLINs &amp; Ceiling Rates'!$D$252="OPS",'Labor Loading Matrix'!W532,0),IF('CLINs &amp; Ceiling Rates'!$D$253="OPS",'Labor Loading Matrix'!X532,0),IF('CLINs &amp; Ceiling Rates'!$D$254="OPS",'Labor Loading Matrix'!Y532,0),IF('CLINs &amp; Ceiling Rates'!$D$255="OPS",'Labor Loading Matrix'!Z532,0),IF('CLINs &amp; Ceiling Rates'!$D$256="OPS",'Labor Loading Matrix'!AA532,0))</f>
        <v>0</v>
      </c>
      <c r="F532" s="175">
        <f>SUM(IF('CLINs &amp; Ceiling Rates'!$D$237="F&amp;E",'Labor Loading Matrix'!H532,0),IF('CLINs &amp; Ceiling Rates'!$D$238="F&amp;E",'Labor Loading Matrix'!I532,0),IF('CLINs &amp; Ceiling Rates'!$D$239="F&amp;E",'Labor Loading Matrix'!J532,0),IF('CLINs &amp; Ceiling Rates'!$D$240="F&amp;E",'Labor Loading Matrix'!K532,0),IF('CLINs &amp; Ceiling Rates'!$D$241="F&amp;E",'Labor Loading Matrix'!L532,0),IF('CLINs &amp; Ceiling Rates'!$D$242="F&amp;E",'Labor Loading Matrix'!M532,0),IF('CLINs &amp; Ceiling Rates'!$D$243="F&amp;E",'Labor Loading Matrix'!N532,0),IF('CLINs &amp; Ceiling Rates'!$D$244="F&amp;E",'Labor Loading Matrix'!O532,0),IF('CLINs &amp; Ceiling Rates'!$D$245="F&amp;E",'Labor Loading Matrix'!P532,0),IF('CLINs &amp; Ceiling Rates'!$D$246="F&amp;E",'Labor Loading Matrix'!Q532,0),IF('CLINs &amp; Ceiling Rates'!$D$247="F&amp;E",'Labor Loading Matrix'!R532,0),IF('CLINs &amp; Ceiling Rates'!$D$248="F&amp;E",'Labor Loading Matrix'!S532,0),IF('CLINs &amp; Ceiling Rates'!$D$249="F&amp;E",'Labor Loading Matrix'!T532,0),IF('CLINs &amp; Ceiling Rates'!$D$250="F&amp;E",'Labor Loading Matrix'!U532,0),IF('CLINs &amp; Ceiling Rates'!$D$251="F&amp;E",'Labor Loading Matrix'!V532,0),IF('CLINs &amp; Ceiling Rates'!$D$252="F&amp;E",'Labor Loading Matrix'!W532,0),IF('CLINs &amp; Ceiling Rates'!$D$253="F&amp;E",'Labor Loading Matrix'!X532,0),IF('CLINs &amp; Ceiling Rates'!$D$254="F&amp;E",'Labor Loading Matrix'!Y532,0),IF('CLINs &amp; Ceiling Rates'!$D$255="F&amp;E",'Labor Loading Matrix'!Z532,0),IF('CLINs &amp; Ceiling Rates'!$D$256="F&amp;E",'Labor Loading Matrix'!AA532,0))</f>
        <v>0</v>
      </c>
      <c r="G532" s="175">
        <f>SUM(IF('CLINs &amp; Ceiling Rates'!$D$237="R&amp;D",'Labor Loading Matrix'!H532,0),IF('CLINs &amp; Ceiling Rates'!$D$238="R&amp;D",'Labor Loading Matrix'!I532,0),IF('CLINs &amp; Ceiling Rates'!$D$239="R&amp;D",'Labor Loading Matrix'!J532,0),IF('CLINs &amp; Ceiling Rates'!$D$240="R&amp;D",'Labor Loading Matrix'!K532,0),IF('CLINs &amp; Ceiling Rates'!$D$241="R&amp;D",'Labor Loading Matrix'!L532,0),IF('CLINs &amp; Ceiling Rates'!$D$242="R&amp;D",'Labor Loading Matrix'!M532,0),IF('CLINs &amp; Ceiling Rates'!$D$243="R&amp;D",'Labor Loading Matrix'!N532,0),IF('CLINs &amp; Ceiling Rates'!$D$244="R&amp;D",'Labor Loading Matrix'!O532,0),IF('CLINs &amp; Ceiling Rates'!$D$245="R&amp;D",'Labor Loading Matrix'!P532,0),IF('CLINs &amp; Ceiling Rates'!$D$246="R&amp;D",'Labor Loading Matrix'!Q532,0),IF('CLINs &amp; Ceiling Rates'!$D$247="R&amp;D",'Labor Loading Matrix'!R532,0),IF('CLINs &amp; Ceiling Rates'!$D$248="R&amp;D",'Labor Loading Matrix'!S532,0),IF('CLINs &amp; Ceiling Rates'!$D$249="R&amp;D",'Labor Loading Matrix'!T532,0),IF('CLINs &amp; Ceiling Rates'!$D$250="R&amp;D",'Labor Loading Matrix'!U532,0),IF('CLINs &amp; Ceiling Rates'!$D$251="R&amp;D",'Labor Loading Matrix'!V532,0),IF('CLINs &amp; Ceiling Rates'!$D$252="R&amp;D",'Labor Loading Matrix'!W532,0),IF('CLINs &amp; Ceiling Rates'!$D$253="R&amp;D",'Labor Loading Matrix'!X532,0),IF('CLINs &amp; Ceiling Rates'!$D$254="R&amp;D",'Labor Loading Matrix'!Y532,0),IF('CLINs &amp; Ceiling Rates'!$D$255="R&amp;D",'Labor Loading Matrix'!Z532,0),IF('CLINs &amp; Ceiling Rates'!$D$256="R&amp;D",'Labor Loading Matrix'!AA532,0))</f>
        <v>0</v>
      </c>
      <c r="H532" s="136"/>
      <c r="I532" s="136"/>
      <c r="J532" s="136"/>
      <c r="K532" s="136"/>
      <c r="L532" s="136"/>
      <c r="M532" s="136"/>
      <c r="N532" s="84"/>
      <c r="O532" s="84"/>
      <c r="P532" s="84"/>
      <c r="Q532" s="84"/>
      <c r="R532" s="133"/>
      <c r="S532" s="133"/>
      <c r="T532" s="133"/>
      <c r="U532" s="133"/>
      <c r="V532" s="133"/>
      <c r="W532" s="133"/>
      <c r="X532" s="133"/>
      <c r="Y532" s="133"/>
      <c r="Z532" s="133"/>
      <c r="AA532" s="133"/>
    </row>
    <row r="533" spans="1:27" s="73" customFormat="1" ht="18" hidden="1" customHeight="1" x14ac:dyDescent="0.25">
      <c r="A533" s="173">
        <f>'CLINs &amp; Ceiling Rates'!B106</f>
        <v>0</v>
      </c>
      <c r="B533" s="173">
        <f>'CLINs &amp; Ceiling Rates'!C106</f>
        <v>0</v>
      </c>
      <c r="C533" s="177" t="str">
        <f>'CLINs &amp; Ceiling Rates'!I106</f>
        <v/>
      </c>
      <c r="D533" s="211">
        <f>IF('CLINs &amp; Ceiling Rates'!D489="",SUM('Labor Loading Matrix'!H533:AA533),SUM(E533:G533))</f>
        <v>0</v>
      </c>
      <c r="E533" s="175">
        <f>SUM(IF('CLINs &amp; Ceiling Rates'!$D$237="OPS",'Labor Loading Matrix'!H533,0),IF('CLINs &amp; Ceiling Rates'!$D$238="OPS",'Labor Loading Matrix'!I533,0),IF('CLINs &amp; Ceiling Rates'!$D$239="OPS",'Labor Loading Matrix'!J533,0),IF('CLINs &amp; Ceiling Rates'!$D$240="OPS",'Labor Loading Matrix'!K533,0),IF('CLINs &amp; Ceiling Rates'!$D$241="OPS",'Labor Loading Matrix'!L533,0),IF('CLINs &amp; Ceiling Rates'!$D$242="OPS",'Labor Loading Matrix'!M533,0),IF('CLINs &amp; Ceiling Rates'!$D$243="OPS",'Labor Loading Matrix'!N533,0),IF('CLINs &amp; Ceiling Rates'!$D$244="OPS",'Labor Loading Matrix'!O533,0),IF('CLINs &amp; Ceiling Rates'!$D$245="OPS",'Labor Loading Matrix'!P533,0),IF('CLINs &amp; Ceiling Rates'!$D$246="OPS",'Labor Loading Matrix'!Q533,0),IF('CLINs &amp; Ceiling Rates'!$D$247="OPS",'Labor Loading Matrix'!R533,0),IF('CLINs &amp; Ceiling Rates'!$D$248="OPS",'Labor Loading Matrix'!S533,0),IF('CLINs &amp; Ceiling Rates'!$D$249="OPS",'Labor Loading Matrix'!T533,0),IF('CLINs &amp; Ceiling Rates'!$D$250="OPS",'Labor Loading Matrix'!U533,0),IF('CLINs &amp; Ceiling Rates'!$D$251="OPS",'Labor Loading Matrix'!V533,0),IF('CLINs &amp; Ceiling Rates'!$D$252="OPS",'Labor Loading Matrix'!W533,0),IF('CLINs &amp; Ceiling Rates'!$D$253="OPS",'Labor Loading Matrix'!X533,0),IF('CLINs &amp; Ceiling Rates'!$D$254="OPS",'Labor Loading Matrix'!Y533,0),IF('CLINs &amp; Ceiling Rates'!$D$255="OPS",'Labor Loading Matrix'!Z533,0),IF('CLINs &amp; Ceiling Rates'!$D$256="OPS",'Labor Loading Matrix'!AA533,0))</f>
        <v>0</v>
      </c>
      <c r="F533" s="175">
        <f>SUM(IF('CLINs &amp; Ceiling Rates'!$D$237="F&amp;E",'Labor Loading Matrix'!H533,0),IF('CLINs &amp; Ceiling Rates'!$D$238="F&amp;E",'Labor Loading Matrix'!I533,0),IF('CLINs &amp; Ceiling Rates'!$D$239="F&amp;E",'Labor Loading Matrix'!J533,0),IF('CLINs &amp; Ceiling Rates'!$D$240="F&amp;E",'Labor Loading Matrix'!K533,0),IF('CLINs &amp; Ceiling Rates'!$D$241="F&amp;E",'Labor Loading Matrix'!L533,0),IF('CLINs &amp; Ceiling Rates'!$D$242="F&amp;E",'Labor Loading Matrix'!M533,0),IF('CLINs &amp; Ceiling Rates'!$D$243="F&amp;E",'Labor Loading Matrix'!N533,0),IF('CLINs &amp; Ceiling Rates'!$D$244="F&amp;E",'Labor Loading Matrix'!O533,0),IF('CLINs &amp; Ceiling Rates'!$D$245="F&amp;E",'Labor Loading Matrix'!P533,0),IF('CLINs &amp; Ceiling Rates'!$D$246="F&amp;E",'Labor Loading Matrix'!Q533,0),IF('CLINs &amp; Ceiling Rates'!$D$247="F&amp;E",'Labor Loading Matrix'!R533,0),IF('CLINs &amp; Ceiling Rates'!$D$248="F&amp;E",'Labor Loading Matrix'!S533,0),IF('CLINs &amp; Ceiling Rates'!$D$249="F&amp;E",'Labor Loading Matrix'!T533,0),IF('CLINs &amp; Ceiling Rates'!$D$250="F&amp;E",'Labor Loading Matrix'!U533,0),IF('CLINs &amp; Ceiling Rates'!$D$251="F&amp;E",'Labor Loading Matrix'!V533,0),IF('CLINs &amp; Ceiling Rates'!$D$252="F&amp;E",'Labor Loading Matrix'!W533,0),IF('CLINs &amp; Ceiling Rates'!$D$253="F&amp;E",'Labor Loading Matrix'!X533,0),IF('CLINs &amp; Ceiling Rates'!$D$254="F&amp;E",'Labor Loading Matrix'!Y533,0),IF('CLINs &amp; Ceiling Rates'!$D$255="F&amp;E",'Labor Loading Matrix'!Z533,0),IF('CLINs &amp; Ceiling Rates'!$D$256="F&amp;E",'Labor Loading Matrix'!AA533,0))</f>
        <v>0</v>
      </c>
      <c r="G533" s="175">
        <f>SUM(IF('CLINs &amp; Ceiling Rates'!$D$237="R&amp;D",'Labor Loading Matrix'!H533,0),IF('CLINs &amp; Ceiling Rates'!$D$238="R&amp;D",'Labor Loading Matrix'!I533,0),IF('CLINs &amp; Ceiling Rates'!$D$239="R&amp;D",'Labor Loading Matrix'!J533,0),IF('CLINs &amp; Ceiling Rates'!$D$240="R&amp;D",'Labor Loading Matrix'!K533,0),IF('CLINs &amp; Ceiling Rates'!$D$241="R&amp;D",'Labor Loading Matrix'!L533,0),IF('CLINs &amp; Ceiling Rates'!$D$242="R&amp;D",'Labor Loading Matrix'!M533,0),IF('CLINs &amp; Ceiling Rates'!$D$243="R&amp;D",'Labor Loading Matrix'!N533,0),IF('CLINs &amp; Ceiling Rates'!$D$244="R&amp;D",'Labor Loading Matrix'!O533,0),IF('CLINs &amp; Ceiling Rates'!$D$245="R&amp;D",'Labor Loading Matrix'!P533,0),IF('CLINs &amp; Ceiling Rates'!$D$246="R&amp;D",'Labor Loading Matrix'!Q533,0),IF('CLINs &amp; Ceiling Rates'!$D$247="R&amp;D",'Labor Loading Matrix'!R533,0),IF('CLINs &amp; Ceiling Rates'!$D$248="R&amp;D",'Labor Loading Matrix'!S533,0),IF('CLINs &amp; Ceiling Rates'!$D$249="R&amp;D",'Labor Loading Matrix'!T533,0),IF('CLINs &amp; Ceiling Rates'!$D$250="R&amp;D",'Labor Loading Matrix'!U533,0),IF('CLINs &amp; Ceiling Rates'!$D$251="R&amp;D",'Labor Loading Matrix'!V533,0),IF('CLINs &amp; Ceiling Rates'!$D$252="R&amp;D",'Labor Loading Matrix'!W533,0),IF('CLINs &amp; Ceiling Rates'!$D$253="R&amp;D",'Labor Loading Matrix'!X533,0),IF('CLINs &amp; Ceiling Rates'!$D$254="R&amp;D",'Labor Loading Matrix'!Y533,0),IF('CLINs &amp; Ceiling Rates'!$D$255="R&amp;D",'Labor Loading Matrix'!Z533,0),IF('CLINs &amp; Ceiling Rates'!$D$256="R&amp;D",'Labor Loading Matrix'!AA533,0))</f>
        <v>0</v>
      </c>
      <c r="H533" s="136"/>
      <c r="I533" s="136"/>
      <c r="J533" s="136"/>
      <c r="K533" s="136"/>
      <c r="L533" s="136"/>
      <c r="M533" s="136"/>
      <c r="N533" s="84"/>
      <c r="O533" s="84"/>
      <c r="P533" s="84"/>
      <c r="Q533" s="84"/>
      <c r="R533" s="133"/>
      <c r="S533" s="133"/>
      <c r="T533" s="133"/>
      <c r="U533" s="133"/>
      <c r="V533" s="133"/>
      <c r="W533" s="133"/>
      <c r="X533" s="133"/>
      <c r="Y533" s="133"/>
      <c r="Z533" s="133"/>
      <c r="AA533" s="133"/>
    </row>
    <row r="534" spans="1:27" s="73" customFormat="1" ht="18" hidden="1" customHeight="1" x14ac:dyDescent="0.25">
      <c r="A534" s="173">
        <f>'CLINs &amp; Ceiling Rates'!B107</f>
        <v>0</v>
      </c>
      <c r="B534" s="173">
        <f>'CLINs &amp; Ceiling Rates'!C107</f>
        <v>0</v>
      </c>
      <c r="C534" s="177" t="str">
        <f>'CLINs &amp; Ceiling Rates'!I107</f>
        <v/>
      </c>
      <c r="D534" s="211">
        <f>IF('CLINs &amp; Ceiling Rates'!D490="",SUM('Labor Loading Matrix'!H534:AA534),SUM(E534:G534))</f>
        <v>0</v>
      </c>
      <c r="E534" s="175">
        <f>SUM(IF('CLINs &amp; Ceiling Rates'!$D$237="OPS",'Labor Loading Matrix'!H534,0),IF('CLINs &amp; Ceiling Rates'!$D$238="OPS",'Labor Loading Matrix'!I534,0),IF('CLINs &amp; Ceiling Rates'!$D$239="OPS",'Labor Loading Matrix'!J534,0),IF('CLINs &amp; Ceiling Rates'!$D$240="OPS",'Labor Loading Matrix'!K534,0),IF('CLINs &amp; Ceiling Rates'!$D$241="OPS",'Labor Loading Matrix'!L534,0),IF('CLINs &amp; Ceiling Rates'!$D$242="OPS",'Labor Loading Matrix'!M534,0),IF('CLINs &amp; Ceiling Rates'!$D$243="OPS",'Labor Loading Matrix'!N534,0),IF('CLINs &amp; Ceiling Rates'!$D$244="OPS",'Labor Loading Matrix'!O534,0),IF('CLINs &amp; Ceiling Rates'!$D$245="OPS",'Labor Loading Matrix'!P534,0),IF('CLINs &amp; Ceiling Rates'!$D$246="OPS",'Labor Loading Matrix'!Q534,0),IF('CLINs &amp; Ceiling Rates'!$D$247="OPS",'Labor Loading Matrix'!R534,0),IF('CLINs &amp; Ceiling Rates'!$D$248="OPS",'Labor Loading Matrix'!S534,0),IF('CLINs &amp; Ceiling Rates'!$D$249="OPS",'Labor Loading Matrix'!T534,0),IF('CLINs &amp; Ceiling Rates'!$D$250="OPS",'Labor Loading Matrix'!U534,0),IF('CLINs &amp; Ceiling Rates'!$D$251="OPS",'Labor Loading Matrix'!V534,0),IF('CLINs &amp; Ceiling Rates'!$D$252="OPS",'Labor Loading Matrix'!W534,0),IF('CLINs &amp; Ceiling Rates'!$D$253="OPS",'Labor Loading Matrix'!X534,0),IF('CLINs &amp; Ceiling Rates'!$D$254="OPS",'Labor Loading Matrix'!Y534,0),IF('CLINs &amp; Ceiling Rates'!$D$255="OPS",'Labor Loading Matrix'!Z534,0),IF('CLINs &amp; Ceiling Rates'!$D$256="OPS",'Labor Loading Matrix'!AA534,0))</f>
        <v>0</v>
      </c>
      <c r="F534" s="175">
        <f>SUM(IF('CLINs &amp; Ceiling Rates'!$D$237="F&amp;E",'Labor Loading Matrix'!H534,0),IF('CLINs &amp; Ceiling Rates'!$D$238="F&amp;E",'Labor Loading Matrix'!I534,0),IF('CLINs &amp; Ceiling Rates'!$D$239="F&amp;E",'Labor Loading Matrix'!J534,0),IF('CLINs &amp; Ceiling Rates'!$D$240="F&amp;E",'Labor Loading Matrix'!K534,0),IF('CLINs &amp; Ceiling Rates'!$D$241="F&amp;E",'Labor Loading Matrix'!L534,0),IF('CLINs &amp; Ceiling Rates'!$D$242="F&amp;E",'Labor Loading Matrix'!M534,0),IF('CLINs &amp; Ceiling Rates'!$D$243="F&amp;E",'Labor Loading Matrix'!N534,0),IF('CLINs &amp; Ceiling Rates'!$D$244="F&amp;E",'Labor Loading Matrix'!O534,0),IF('CLINs &amp; Ceiling Rates'!$D$245="F&amp;E",'Labor Loading Matrix'!P534,0),IF('CLINs &amp; Ceiling Rates'!$D$246="F&amp;E",'Labor Loading Matrix'!Q534,0),IF('CLINs &amp; Ceiling Rates'!$D$247="F&amp;E",'Labor Loading Matrix'!R534,0),IF('CLINs &amp; Ceiling Rates'!$D$248="F&amp;E",'Labor Loading Matrix'!S534,0),IF('CLINs &amp; Ceiling Rates'!$D$249="F&amp;E",'Labor Loading Matrix'!T534,0),IF('CLINs &amp; Ceiling Rates'!$D$250="F&amp;E",'Labor Loading Matrix'!U534,0),IF('CLINs &amp; Ceiling Rates'!$D$251="F&amp;E",'Labor Loading Matrix'!V534,0),IF('CLINs &amp; Ceiling Rates'!$D$252="F&amp;E",'Labor Loading Matrix'!W534,0),IF('CLINs &amp; Ceiling Rates'!$D$253="F&amp;E",'Labor Loading Matrix'!X534,0),IF('CLINs &amp; Ceiling Rates'!$D$254="F&amp;E",'Labor Loading Matrix'!Y534,0),IF('CLINs &amp; Ceiling Rates'!$D$255="F&amp;E",'Labor Loading Matrix'!Z534,0),IF('CLINs &amp; Ceiling Rates'!$D$256="F&amp;E",'Labor Loading Matrix'!AA534,0))</f>
        <v>0</v>
      </c>
      <c r="G534" s="175">
        <f>SUM(IF('CLINs &amp; Ceiling Rates'!$D$237="R&amp;D",'Labor Loading Matrix'!H534,0),IF('CLINs &amp; Ceiling Rates'!$D$238="R&amp;D",'Labor Loading Matrix'!I534,0),IF('CLINs &amp; Ceiling Rates'!$D$239="R&amp;D",'Labor Loading Matrix'!J534,0),IF('CLINs &amp; Ceiling Rates'!$D$240="R&amp;D",'Labor Loading Matrix'!K534,0),IF('CLINs &amp; Ceiling Rates'!$D$241="R&amp;D",'Labor Loading Matrix'!L534,0),IF('CLINs &amp; Ceiling Rates'!$D$242="R&amp;D",'Labor Loading Matrix'!M534,0),IF('CLINs &amp; Ceiling Rates'!$D$243="R&amp;D",'Labor Loading Matrix'!N534,0),IF('CLINs &amp; Ceiling Rates'!$D$244="R&amp;D",'Labor Loading Matrix'!O534,0),IF('CLINs &amp; Ceiling Rates'!$D$245="R&amp;D",'Labor Loading Matrix'!P534,0),IF('CLINs &amp; Ceiling Rates'!$D$246="R&amp;D",'Labor Loading Matrix'!Q534,0),IF('CLINs &amp; Ceiling Rates'!$D$247="R&amp;D",'Labor Loading Matrix'!R534,0),IF('CLINs &amp; Ceiling Rates'!$D$248="R&amp;D",'Labor Loading Matrix'!S534,0),IF('CLINs &amp; Ceiling Rates'!$D$249="R&amp;D",'Labor Loading Matrix'!T534,0),IF('CLINs &amp; Ceiling Rates'!$D$250="R&amp;D",'Labor Loading Matrix'!U534,0),IF('CLINs &amp; Ceiling Rates'!$D$251="R&amp;D",'Labor Loading Matrix'!V534,0),IF('CLINs &amp; Ceiling Rates'!$D$252="R&amp;D",'Labor Loading Matrix'!W534,0),IF('CLINs &amp; Ceiling Rates'!$D$253="R&amp;D",'Labor Loading Matrix'!X534,0),IF('CLINs &amp; Ceiling Rates'!$D$254="R&amp;D",'Labor Loading Matrix'!Y534,0),IF('CLINs &amp; Ceiling Rates'!$D$255="R&amp;D",'Labor Loading Matrix'!Z534,0),IF('CLINs &amp; Ceiling Rates'!$D$256="R&amp;D",'Labor Loading Matrix'!AA534,0))</f>
        <v>0</v>
      </c>
      <c r="H534" s="136"/>
      <c r="I534" s="136"/>
      <c r="J534" s="136"/>
      <c r="K534" s="136"/>
      <c r="L534" s="136"/>
      <c r="M534" s="136"/>
      <c r="N534" s="84"/>
      <c r="O534" s="84"/>
      <c r="P534" s="84"/>
      <c r="Q534" s="84"/>
      <c r="R534" s="133"/>
      <c r="S534" s="133"/>
      <c r="T534" s="133"/>
      <c r="U534" s="133"/>
      <c r="V534" s="133"/>
      <c r="W534" s="133"/>
      <c r="X534" s="133"/>
      <c r="Y534" s="133"/>
      <c r="Z534" s="133"/>
      <c r="AA534" s="133"/>
    </row>
    <row r="535" spans="1:27" s="73" customFormat="1" ht="18" hidden="1" customHeight="1" x14ac:dyDescent="0.25">
      <c r="A535" s="173">
        <f>'CLINs &amp; Ceiling Rates'!B108</f>
        <v>0</v>
      </c>
      <c r="B535" s="173">
        <f>'CLINs &amp; Ceiling Rates'!C108</f>
        <v>0</v>
      </c>
      <c r="C535" s="177" t="str">
        <f>'CLINs &amp; Ceiling Rates'!I108</f>
        <v/>
      </c>
      <c r="D535" s="211">
        <f>IF('CLINs &amp; Ceiling Rates'!D491="",SUM('Labor Loading Matrix'!H535:AA535),SUM(E535:G535))</f>
        <v>0</v>
      </c>
      <c r="E535" s="175">
        <f>SUM(IF('CLINs &amp; Ceiling Rates'!$D$237="OPS",'Labor Loading Matrix'!H535,0),IF('CLINs &amp; Ceiling Rates'!$D$238="OPS",'Labor Loading Matrix'!I535,0),IF('CLINs &amp; Ceiling Rates'!$D$239="OPS",'Labor Loading Matrix'!J535,0),IF('CLINs &amp; Ceiling Rates'!$D$240="OPS",'Labor Loading Matrix'!K535,0),IF('CLINs &amp; Ceiling Rates'!$D$241="OPS",'Labor Loading Matrix'!L535,0),IF('CLINs &amp; Ceiling Rates'!$D$242="OPS",'Labor Loading Matrix'!M535,0),IF('CLINs &amp; Ceiling Rates'!$D$243="OPS",'Labor Loading Matrix'!N535,0),IF('CLINs &amp; Ceiling Rates'!$D$244="OPS",'Labor Loading Matrix'!O535,0),IF('CLINs &amp; Ceiling Rates'!$D$245="OPS",'Labor Loading Matrix'!P535,0),IF('CLINs &amp; Ceiling Rates'!$D$246="OPS",'Labor Loading Matrix'!Q535,0),IF('CLINs &amp; Ceiling Rates'!$D$247="OPS",'Labor Loading Matrix'!R535,0),IF('CLINs &amp; Ceiling Rates'!$D$248="OPS",'Labor Loading Matrix'!S535,0),IF('CLINs &amp; Ceiling Rates'!$D$249="OPS",'Labor Loading Matrix'!T535,0),IF('CLINs &amp; Ceiling Rates'!$D$250="OPS",'Labor Loading Matrix'!U535,0),IF('CLINs &amp; Ceiling Rates'!$D$251="OPS",'Labor Loading Matrix'!V535,0),IF('CLINs &amp; Ceiling Rates'!$D$252="OPS",'Labor Loading Matrix'!W535,0),IF('CLINs &amp; Ceiling Rates'!$D$253="OPS",'Labor Loading Matrix'!X535,0),IF('CLINs &amp; Ceiling Rates'!$D$254="OPS",'Labor Loading Matrix'!Y535,0),IF('CLINs &amp; Ceiling Rates'!$D$255="OPS",'Labor Loading Matrix'!Z535,0),IF('CLINs &amp; Ceiling Rates'!$D$256="OPS",'Labor Loading Matrix'!AA535,0))</f>
        <v>0</v>
      </c>
      <c r="F535" s="175">
        <f>SUM(IF('CLINs &amp; Ceiling Rates'!$D$237="F&amp;E",'Labor Loading Matrix'!H535,0),IF('CLINs &amp; Ceiling Rates'!$D$238="F&amp;E",'Labor Loading Matrix'!I535,0),IF('CLINs &amp; Ceiling Rates'!$D$239="F&amp;E",'Labor Loading Matrix'!J535,0),IF('CLINs &amp; Ceiling Rates'!$D$240="F&amp;E",'Labor Loading Matrix'!K535,0),IF('CLINs &amp; Ceiling Rates'!$D$241="F&amp;E",'Labor Loading Matrix'!L535,0),IF('CLINs &amp; Ceiling Rates'!$D$242="F&amp;E",'Labor Loading Matrix'!M535,0),IF('CLINs &amp; Ceiling Rates'!$D$243="F&amp;E",'Labor Loading Matrix'!N535,0),IF('CLINs &amp; Ceiling Rates'!$D$244="F&amp;E",'Labor Loading Matrix'!O535,0),IF('CLINs &amp; Ceiling Rates'!$D$245="F&amp;E",'Labor Loading Matrix'!P535,0),IF('CLINs &amp; Ceiling Rates'!$D$246="F&amp;E",'Labor Loading Matrix'!Q535,0),IF('CLINs &amp; Ceiling Rates'!$D$247="F&amp;E",'Labor Loading Matrix'!R535,0),IF('CLINs &amp; Ceiling Rates'!$D$248="F&amp;E",'Labor Loading Matrix'!S535,0),IF('CLINs &amp; Ceiling Rates'!$D$249="F&amp;E",'Labor Loading Matrix'!T535,0),IF('CLINs &amp; Ceiling Rates'!$D$250="F&amp;E",'Labor Loading Matrix'!U535,0),IF('CLINs &amp; Ceiling Rates'!$D$251="F&amp;E",'Labor Loading Matrix'!V535,0),IF('CLINs &amp; Ceiling Rates'!$D$252="F&amp;E",'Labor Loading Matrix'!W535,0),IF('CLINs &amp; Ceiling Rates'!$D$253="F&amp;E",'Labor Loading Matrix'!X535,0),IF('CLINs &amp; Ceiling Rates'!$D$254="F&amp;E",'Labor Loading Matrix'!Y535,0),IF('CLINs &amp; Ceiling Rates'!$D$255="F&amp;E",'Labor Loading Matrix'!Z535,0),IF('CLINs &amp; Ceiling Rates'!$D$256="F&amp;E",'Labor Loading Matrix'!AA535,0))</f>
        <v>0</v>
      </c>
      <c r="G535" s="175">
        <f>SUM(IF('CLINs &amp; Ceiling Rates'!$D$237="R&amp;D",'Labor Loading Matrix'!H535,0),IF('CLINs &amp; Ceiling Rates'!$D$238="R&amp;D",'Labor Loading Matrix'!I535,0),IF('CLINs &amp; Ceiling Rates'!$D$239="R&amp;D",'Labor Loading Matrix'!J535,0),IF('CLINs &amp; Ceiling Rates'!$D$240="R&amp;D",'Labor Loading Matrix'!K535,0),IF('CLINs &amp; Ceiling Rates'!$D$241="R&amp;D",'Labor Loading Matrix'!L535,0),IF('CLINs &amp; Ceiling Rates'!$D$242="R&amp;D",'Labor Loading Matrix'!M535,0),IF('CLINs &amp; Ceiling Rates'!$D$243="R&amp;D",'Labor Loading Matrix'!N535,0),IF('CLINs &amp; Ceiling Rates'!$D$244="R&amp;D",'Labor Loading Matrix'!O535,0),IF('CLINs &amp; Ceiling Rates'!$D$245="R&amp;D",'Labor Loading Matrix'!P535,0),IF('CLINs &amp; Ceiling Rates'!$D$246="R&amp;D",'Labor Loading Matrix'!Q535,0),IF('CLINs &amp; Ceiling Rates'!$D$247="R&amp;D",'Labor Loading Matrix'!R535,0),IF('CLINs &amp; Ceiling Rates'!$D$248="R&amp;D",'Labor Loading Matrix'!S535,0),IF('CLINs &amp; Ceiling Rates'!$D$249="R&amp;D",'Labor Loading Matrix'!T535,0),IF('CLINs &amp; Ceiling Rates'!$D$250="R&amp;D",'Labor Loading Matrix'!U535,0),IF('CLINs &amp; Ceiling Rates'!$D$251="R&amp;D",'Labor Loading Matrix'!V535,0),IF('CLINs &amp; Ceiling Rates'!$D$252="R&amp;D",'Labor Loading Matrix'!W535,0),IF('CLINs &amp; Ceiling Rates'!$D$253="R&amp;D",'Labor Loading Matrix'!X535,0),IF('CLINs &amp; Ceiling Rates'!$D$254="R&amp;D",'Labor Loading Matrix'!Y535,0),IF('CLINs &amp; Ceiling Rates'!$D$255="R&amp;D",'Labor Loading Matrix'!Z535,0),IF('CLINs &amp; Ceiling Rates'!$D$256="R&amp;D",'Labor Loading Matrix'!AA535,0))</f>
        <v>0</v>
      </c>
      <c r="H535" s="136"/>
      <c r="I535" s="136"/>
      <c r="J535" s="136"/>
      <c r="K535" s="136"/>
      <c r="L535" s="136"/>
      <c r="M535" s="136"/>
      <c r="N535" s="84"/>
      <c r="O535" s="84"/>
      <c r="P535" s="84"/>
      <c r="Q535" s="84"/>
      <c r="R535" s="133"/>
      <c r="S535" s="133"/>
      <c r="T535" s="133"/>
      <c r="U535" s="133"/>
      <c r="V535" s="133"/>
      <c r="W535" s="133"/>
      <c r="X535" s="133"/>
      <c r="Y535" s="133"/>
      <c r="Z535" s="133"/>
      <c r="AA535" s="133"/>
    </row>
    <row r="536" spans="1:27" s="73" customFormat="1" ht="18" hidden="1" customHeight="1" x14ac:dyDescent="0.25">
      <c r="A536" s="173">
        <f>'CLINs &amp; Ceiling Rates'!B109</f>
        <v>0</v>
      </c>
      <c r="B536" s="173">
        <f>'CLINs &amp; Ceiling Rates'!C109</f>
        <v>0</v>
      </c>
      <c r="C536" s="177" t="str">
        <f>'CLINs &amp; Ceiling Rates'!I109</f>
        <v/>
      </c>
      <c r="D536" s="211">
        <f>IF('CLINs &amp; Ceiling Rates'!D492="",SUM('Labor Loading Matrix'!H536:AA536),SUM(E536:G536))</f>
        <v>0</v>
      </c>
      <c r="E536" s="175">
        <f>SUM(IF('CLINs &amp; Ceiling Rates'!$D$237="OPS",'Labor Loading Matrix'!H536,0),IF('CLINs &amp; Ceiling Rates'!$D$238="OPS",'Labor Loading Matrix'!I536,0),IF('CLINs &amp; Ceiling Rates'!$D$239="OPS",'Labor Loading Matrix'!J536,0),IF('CLINs &amp; Ceiling Rates'!$D$240="OPS",'Labor Loading Matrix'!K536,0),IF('CLINs &amp; Ceiling Rates'!$D$241="OPS",'Labor Loading Matrix'!L536,0),IF('CLINs &amp; Ceiling Rates'!$D$242="OPS",'Labor Loading Matrix'!M536,0),IF('CLINs &amp; Ceiling Rates'!$D$243="OPS",'Labor Loading Matrix'!N536,0),IF('CLINs &amp; Ceiling Rates'!$D$244="OPS",'Labor Loading Matrix'!O536,0),IF('CLINs &amp; Ceiling Rates'!$D$245="OPS",'Labor Loading Matrix'!P536,0),IF('CLINs &amp; Ceiling Rates'!$D$246="OPS",'Labor Loading Matrix'!Q536,0),IF('CLINs &amp; Ceiling Rates'!$D$247="OPS",'Labor Loading Matrix'!R536,0),IF('CLINs &amp; Ceiling Rates'!$D$248="OPS",'Labor Loading Matrix'!S536,0),IF('CLINs &amp; Ceiling Rates'!$D$249="OPS",'Labor Loading Matrix'!T536,0),IF('CLINs &amp; Ceiling Rates'!$D$250="OPS",'Labor Loading Matrix'!U536,0),IF('CLINs &amp; Ceiling Rates'!$D$251="OPS",'Labor Loading Matrix'!V536,0),IF('CLINs &amp; Ceiling Rates'!$D$252="OPS",'Labor Loading Matrix'!W536,0),IF('CLINs &amp; Ceiling Rates'!$D$253="OPS",'Labor Loading Matrix'!X536,0),IF('CLINs &amp; Ceiling Rates'!$D$254="OPS",'Labor Loading Matrix'!Y536,0),IF('CLINs &amp; Ceiling Rates'!$D$255="OPS",'Labor Loading Matrix'!Z536,0),IF('CLINs &amp; Ceiling Rates'!$D$256="OPS",'Labor Loading Matrix'!AA536,0))</f>
        <v>0</v>
      </c>
      <c r="F536" s="175">
        <f>SUM(IF('CLINs &amp; Ceiling Rates'!$D$237="F&amp;E",'Labor Loading Matrix'!H536,0),IF('CLINs &amp; Ceiling Rates'!$D$238="F&amp;E",'Labor Loading Matrix'!I536,0),IF('CLINs &amp; Ceiling Rates'!$D$239="F&amp;E",'Labor Loading Matrix'!J536,0),IF('CLINs &amp; Ceiling Rates'!$D$240="F&amp;E",'Labor Loading Matrix'!K536,0),IF('CLINs &amp; Ceiling Rates'!$D$241="F&amp;E",'Labor Loading Matrix'!L536,0),IF('CLINs &amp; Ceiling Rates'!$D$242="F&amp;E",'Labor Loading Matrix'!M536,0),IF('CLINs &amp; Ceiling Rates'!$D$243="F&amp;E",'Labor Loading Matrix'!N536,0),IF('CLINs &amp; Ceiling Rates'!$D$244="F&amp;E",'Labor Loading Matrix'!O536,0),IF('CLINs &amp; Ceiling Rates'!$D$245="F&amp;E",'Labor Loading Matrix'!P536,0),IF('CLINs &amp; Ceiling Rates'!$D$246="F&amp;E",'Labor Loading Matrix'!Q536,0),IF('CLINs &amp; Ceiling Rates'!$D$247="F&amp;E",'Labor Loading Matrix'!R536,0),IF('CLINs &amp; Ceiling Rates'!$D$248="F&amp;E",'Labor Loading Matrix'!S536,0),IF('CLINs &amp; Ceiling Rates'!$D$249="F&amp;E",'Labor Loading Matrix'!T536,0),IF('CLINs &amp; Ceiling Rates'!$D$250="F&amp;E",'Labor Loading Matrix'!U536,0),IF('CLINs &amp; Ceiling Rates'!$D$251="F&amp;E",'Labor Loading Matrix'!V536,0),IF('CLINs &amp; Ceiling Rates'!$D$252="F&amp;E",'Labor Loading Matrix'!W536,0),IF('CLINs &amp; Ceiling Rates'!$D$253="F&amp;E",'Labor Loading Matrix'!X536,0),IF('CLINs &amp; Ceiling Rates'!$D$254="F&amp;E",'Labor Loading Matrix'!Y536,0),IF('CLINs &amp; Ceiling Rates'!$D$255="F&amp;E",'Labor Loading Matrix'!Z536,0),IF('CLINs &amp; Ceiling Rates'!$D$256="F&amp;E",'Labor Loading Matrix'!AA536,0))</f>
        <v>0</v>
      </c>
      <c r="G536" s="175">
        <f>SUM(IF('CLINs &amp; Ceiling Rates'!$D$237="R&amp;D",'Labor Loading Matrix'!H536,0),IF('CLINs &amp; Ceiling Rates'!$D$238="R&amp;D",'Labor Loading Matrix'!I536,0),IF('CLINs &amp; Ceiling Rates'!$D$239="R&amp;D",'Labor Loading Matrix'!J536,0),IF('CLINs &amp; Ceiling Rates'!$D$240="R&amp;D",'Labor Loading Matrix'!K536,0),IF('CLINs &amp; Ceiling Rates'!$D$241="R&amp;D",'Labor Loading Matrix'!L536,0),IF('CLINs &amp; Ceiling Rates'!$D$242="R&amp;D",'Labor Loading Matrix'!M536,0),IF('CLINs &amp; Ceiling Rates'!$D$243="R&amp;D",'Labor Loading Matrix'!N536,0),IF('CLINs &amp; Ceiling Rates'!$D$244="R&amp;D",'Labor Loading Matrix'!O536,0),IF('CLINs &amp; Ceiling Rates'!$D$245="R&amp;D",'Labor Loading Matrix'!P536,0),IF('CLINs &amp; Ceiling Rates'!$D$246="R&amp;D",'Labor Loading Matrix'!Q536,0),IF('CLINs &amp; Ceiling Rates'!$D$247="R&amp;D",'Labor Loading Matrix'!R536,0),IF('CLINs &amp; Ceiling Rates'!$D$248="R&amp;D",'Labor Loading Matrix'!S536,0),IF('CLINs &amp; Ceiling Rates'!$D$249="R&amp;D",'Labor Loading Matrix'!T536,0),IF('CLINs &amp; Ceiling Rates'!$D$250="R&amp;D",'Labor Loading Matrix'!U536,0),IF('CLINs &amp; Ceiling Rates'!$D$251="R&amp;D",'Labor Loading Matrix'!V536,0),IF('CLINs &amp; Ceiling Rates'!$D$252="R&amp;D",'Labor Loading Matrix'!W536,0),IF('CLINs &amp; Ceiling Rates'!$D$253="R&amp;D",'Labor Loading Matrix'!X536,0),IF('CLINs &amp; Ceiling Rates'!$D$254="R&amp;D",'Labor Loading Matrix'!Y536,0),IF('CLINs &amp; Ceiling Rates'!$D$255="R&amp;D",'Labor Loading Matrix'!Z536,0),IF('CLINs &amp; Ceiling Rates'!$D$256="R&amp;D",'Labor Loading Matrix'!AA536,0))</f>
        <v>0</v>
      </c>
      <c r="H536" s="136"/>
      <c r="I536" s="136"/>
      <c r="J536" s="136"/>
      <c r="K536" s="136"/>
      <c r="L536" s="136"/>
      <c r="M536" s="136"/>
      <c r="N536" s="84"/>
      <c r="O536" s="84"/>
      <c r="P536" s="84"/>
      <c r="Q536" s="84"/>
      <c r="R536" s="133"/>
      <c r="S536" s="133"/>
      <c r="T536" s="133"/>
      <c r="U536" s="133"/>
      <c r="V536" s="133"/>
      <c r="W536" s="133"/>
      <c r="X536" s="133"/>
      <c r="Y536" s="133"/>
      <c r="Z536" s="133"/>
      <c r="AA536" s="133"/>
    </row>
    <row r="537" spans="1:27" s="73" customFormat="1" ht="18" hidden="1" customHeight="1" x14ac:dyDescent="0.25">
      <c r="A537" s="173">
        <f>'CLINs &amp; Ceiling Rates'!B110</f>
        <v>0</v>
      </c>
      <c r="B537" s="173">
        <f>'CLINs &amp; Ceiling Rates'!C110</f>
        <v>0</v>
      </c>
      <c r="C537" s="177" t="str">
        <f>'CLINs &amp; Ceiling Rates'!I110</f>
        <v/>
      </c>
      <c r="D537" s="211">
        <f>IF('CLINs &amp; Ceiling Rates'!D493="",SUM('Labor Loading Matrix'!H537:AA537),SUM(E537:G537))</f>
        <v>0</v>
      </c>
      <c r="E537" s="175">
        <f>SUM(IF('CLINs &amp; Ceiling Rates'!$D$237="OPS",'Labor Loading Matrix'!H537,0),IF('CLINs &amp; Ceiling Rates'!$D$238="OPS",'Labor Loading Matrix'!I537,0),IF('CLINs &amp; Ceiling Rates'!$D$239="OPS",'Labor Loading Matrix'!J537,0),IF('CLINs &amp; Ceiling Rates'!$D$240="OPS",'Labor Loading Matrix'!K537,0),IF('CLINs &amp; Ceiling Rates'!$D$241="OPS",'Labor Loading Matrix'!L537,0),IF('CLINs &amp; Ceiling Rates'!$D$242="OPS",'Labor Loading Matrix'!M537,0),IF('CLINs &amp; Ceiling Rates'!$D$243="OPS",'Labor Loading Matrix'!N537,0),IF('CLINs &amp; Ceiling Rates'!$D$244="OPS",'Labor Loading Matrix'!O537,0),IF('CLINs &amp; Ceiling Rates'!$D$245="OPS",'Labor Loading Matrix'!P537,0),IF('CLINs &amp; Ceiling Rates'!$D$246="OPS",'Labor Loading Matrix'!Q537,0),IF('CLINs &amp; Ceiling Rates'!$D$247="OPS",'Labor Loading Matrix'!R537,0),IF('CLINs &amp; Ceiling Rates'!$D$248="OPS",'Labor Loading Matrix'!S537,0),IF('CLINs &amp; Ceiling Rates'!$D$249="OPS",'Labor Loading Matrix'!T537,0),IF('CLINs &amp; Ceiling Rates'!$D$250="OPS",'Labor Loading Matrix'!U537,0),IF('CLINs &amp; Ceiling Rates'!$D$251="OPS",'Labor Loading Matrix'!V537,0),IF('CLINs &amp; Ceiling Rates'!$D$252="OPS",'Labor Loading Matrix'!W537,0),IF('CLINs &amp; Ceiling Rates'!$D$253="OPS",'Labor Loading Matrix'!X537,0),IF('CLINs &amp; Ceiling Rates'!$D$254="OPS",'Labor Loading Matrix'!Y537,0),IF('CLINs &amp; Ceiling Rates'!$D$255="OPS",'Labor Loading Matrix'!Z537,0),IF('CLINs &amp; Ceiling Rates'!$D$256="OPS",'Labor Loading Matrix'!AA537,0))</f>
        <v>0</v>
      </c>
      <c r="F537" s="175">
        <f>SUM(IF('CLINs &amp; Ceiling Rates'!$D$237="F&amp;E",'Labor Loading Matrix'!H537,0),IF('CLINs &amp; Ceiling Rates'!$D$238="F&amp;E",'Labor Loading Matrix'!I537,0),IF('CLINs &amp; Ceiling Rates'!$D$239="F&amp;E",'Labor Loading Matrix'!J537,0),IF('CLINs &amp; Ceiling Rates'!$D$240="F&amp;E",'Labor Loading Matrix'!K537,0),IF('CLINs &amp; Ceiling Rates'!$D$241="F&amp;E",'Labor Loading Matrix'!L537,0),IF('CLINs &amp; Ceiling Rates'!$D$242="F&amp;E",'Labor Loading Matrix'!M537,0),IF('CLINs &amp; Ceiling Rates'!$D$243="F&amp;E",'Labor Loading Matrix'!N537,0),IF('CLINs &amp; Ceiling Rates'!$D$244="F&amp;E",'Labor Loading Matrix'!O537,0),IF('CLINs &amp; Ceiling Rates'!$D$245="F&amp;E",'Labor Loading Matrix'!P537,0),IF('CLINs &amp; Ceiling Rates'!$D$246="F&amp;E",'Labor Loading Matrix'!Q537,0),IF('CLINs &amp; Ceiling Rates'!$D$247="F&amp;E",'Labor Loading Matrix'!R537,0),IF('CLINs &amp; Ceiling Rates'!$D$248="F&amp;E",'Labor Loading Matrix'!S537,0),IF('CLINs &amp; Ceiling Rates'!$D$249="F&amp;E",'Labor Loading Matrix'!T537,0),IF('CLINs &amp; Ceiling Rates'!$D$250="F&amp;E",'Labor Loading Matrix'!U537,0),IF('CLINs &amp; Ceiling Rates'!$D$251="F&amp;E",'Labor Loading Matrix'!V537,0),IF('CLINs &amp; Ceiling Rates'!$D$252="F&amp;E",'Labor Loading Matrix'!W537,0),IF('CLINs &amp; Ceiling Rates'!$D$253="F&amp;E",'Labor Loading Matrix'!X537,0),IF('CLINs &amp; Ceiling Rates'!$D$254="F&amp;E",'Labor Loading Matrix'!Y537,0),IF('CLINs &amp; Ceiling Rates'!$D$255="F&amp;E",'Labor Loading Matrix'!Z537,0),IF('CLINs &amp; Ceiling Rates'!$D$256="F&amp;E",'Labor Loading Matrix'!AA537,0))</f>
        <v>0</v>
      </c>
      <c r="G537" s="175">
        <f>SUM(IF('CLINs &amp; Ceiling Rates'!$D$237="R&amp;D",'Labor Loading Matrix'!H537,0),IF('CLINs &amp; Ceiling Rates'!$D$238="R&amp;D",'Labor Loading Matrix'!I537,0),IF('CLINs &amp; Ceiling Rates'!$D$239="R&amp;D",'Labor Loading Matrix'!J537,0),IF('CLINs &amp; Ceiling Rates'!$D$240="R&amp;D",'Labor Loading Matrix'!K537,0),IF('CLINs &amp; Ceiling Rates'!$D$241="R&amp;D",'Labor Loading Matrix'!L537,0),IF('CLINs &amp; Ceiling Rates'!$D$242="R&amp;D",'Labor Loading Matrix'!M537,0),IF('CLINs &amp; Ceiling Rates'!$D$243="R&amp;D",'Labor Loading Matrix'!N537,0),IF('CLINs &amp; Ceiling Rates'!$D$244="R&amp;D",'Labor Loading Matrix'!O537,0),IF('CLINs &amp; Ceiling Rates'!$D$245="R&amp;D",'Labor Loading Matrix'!P537,0),IF('CLINs &amp; Ceiling Rates'!$D$246="R&amp;D",'Labor Loading Matrix'!Q537,0),IF('CLINs &amp; Ceiling Rates'!$D$247="R&amp;D",'Labor Loading Matrix'!R537,0),IF('CLINs &amp; Ceiling Rates'!$D$248="R&amp;D",'Labor Loading Matrix'!S537,0),IF('CLINs &amp; Ceiling Rates'!$D$249="R&amp;D",'Labor Loading Matrix'!T537,0),IF('CLINs &amp; Ceiling Rates'!$D$250="R&amp;D",'Labor Loading Matrix'!U537,0),IF('CLINs &amp; Ceiling Rates'!$D$251="R&amp;D",'Labor Loading Matrix'!V537,0),IF('CLINs &amp; Ceiling Rates'!$D$252="R&amp;D",'Labor Loading Matrix'!W537,0),IF('CLINs &amp; Ceiling Rates'!$D$253="R&amp;D",'Labor Loading Matrix'!X537,0),IF('CLINs &amp; Ceiling Rates'!$D$254="R&amp;D",'Labor Loading Matrix'!Y537,0),IF('CLINs &amp; Ceiling Rates'!$D$255="R&amp;D",'Labor Loading Matrix'!Z537,0),IF('CLINs &amp; Ceiling Rates'!$D$256="R&amp;D",'Labor Loading Matrix'!AA537,0))</f>
        <v>0</v>
      </c>
      <c r="H537" s="136"/>
      <c r="I537" s="136"/>
      <c r="J537" s="136"/>
      <c r="K537" s="136"/>
      <c r="L537" s="136"/>
      <c r="M537" s="136"/>
      <c r="N537" s="84"/>
      <c r="O537" s="84"/>
      <c r="P537" s="84"/>
      <c r="Q537" s="84"/>
      <c r="R537" s="133"/>
      <c r="S537" s="133"/>
      <c r="T537" s="133"/>
      <c r="U537" s="133"/>
      <c r="V537" s="133"/>
      <c r="W537" s="133"/>
      <c r="X537" s="133"/>
      <c r="Y537" s="133"/>
      <c r="Z537" s="133"/>
      <c r="AA537" s="133"/>
    </row>
    <row r="538" spans="1:27" s="73" customFormat="1" ht="18" hidden="1" customHeight="1" x14ac:dyDescent="0.25">
      <c r="A538" s="173">
        <f>'CLINs &amp; Ceiling Rates'!B111</f>
        <v>0</v>
      </c>
      <c r="B538" s="173">
        <f>'CLINs &amp; Ceiling Rates'!C111</f>
        <v>0</v>
      </c>
      <c r="C538" s="177" t="str">
        <f>'CLINs &amp; Ceiling Rates'!I111</f>
        <v/>
      </c>
      <c r="D538" s="211">
        <f>IF('CLINs &amp; Ceiling Rates'!D494="",SUM('Labor Loading Matrix'!H538:AA538),SUM(E538:G538))</f>
        <v>0</v>
      </c>
      <c r="E538" s="175">
        <f>SUM(IF('CLINs &amp; Ceiling Rates'!$D$237="OPS",'Labor Loading Matrix'!H538,0),IF('CLINs &amp; Ceiling Rates'!$D$238="OPS",'Labor Loading Matrix'!I538,0),IF('CLINs &amp; Ceiling Rates'!$D$239="OPS",'Labor Loading Matrix'!J538,0),IF('CLINs &amp; Ceiling Rates'!$D$240="OPS",'Labor Loading Matrix'!K538,0),IF('CLINs &amp; Ceiling Rates'!$D$241="OPS",'Labor Loading Matrix'!L538,0),IF('CLINs &amp; Ceiling Rates'!$D$242="OPS",'Labor Loading Matrix'!M538,0),IF('CLINs &amp; Ceiling Rates'!$D$243="OPS",'Labor Loading Matrix'!N538,0),IF('CLINs &amp; Ceiling Rates'!$D$244="OPS",'Labor Loading Matrix'!O538,0),IF('CLINs &amp; Ceiling Rates'!$D$245="OPS",'Labor Loading Matrix'!P538,0),IF('CLINs &amp; Ceiling Rates'!$D$246="OPS",'Labor Loading Matrix'!Q538,0),IF('CLINs &amp; Ceiling Rates'!$D$247="OPS",'Labor Loading Matrix'!R538,0),IF('CLINs &amp; Ceiling Rates'!$D$248="OPS",'Labor Loading Matrix'!S538,0),IF('CLINs &amp; Ceiling Rates'!$D$249="OPS",'Labor Loading Matrix'!T538,0),IF('CLINs &amp; Ceiling Rates'!$D$250="OPS",'Labor Loading Matrix'!U538,0),IF('CLINs &amp; Ceiling Rates'!$D$251="OPS",'Labor Loading Matrix'!V538,0),IF('CLINs &amp; Ceiling Rates'!$D$252="OPS",'Labor Loading Matrix'!W538,0),IF('CLINs &amp; Ceiling Rates'!$D$253="OPS",'Labor Loading Matrix'!X538,0),IF('CLINs &amp; Ceiling Rates'!$D$254="OPS",'Labor Loading Matrix'!Y538,0),IF('CLINs &amp; Ceiling Rates'!$D$255="OPS",'Labor Loading Matrix'!Z538,0),IF('CLINs &amp; Ceiling Rates'!$D$256="OPS",'Labor Loading Matrix'!AA538,0))</f>
        <v>0</v>
      </c>
      <c r="F538" s="175">
        <f>SUM(IF('CLINs &amp; Ceiling Rates'!$D$237="F&amp;E",'Labor Loading Matrix'!H538,0),IF('CLINs &amp; Ceiling Rates'!$D$238="F&amp;E",'Labor Loading Matrix'!I538,0),IF('CLINs &amp; Ceiling Rates'!$D$239="F&amp;E",'Labor Loading Matrix'!J538,0),IF('CLINs &amp; Ceiling Rates'!$D$240="F&amp;E",'Labor Loading Matrix'!K538,0),IF('CLINs &amp; Ceiling Rates'!$D$241="F&amp;E",'Labor Loading Matrix'!L538,0),IF('CLINs &amp; Ceiling Rates'!$D$242="F&amp;E",'Labor Loading Matrix'!M538,0),IF('CLINs &amp; Ceiling Rates'!$D$243="F&amp;E",'Labor Loading Matrix'!N538,0),IF('CLINs &amp; Ceiling Rates'!$D$244="F&amp;E",'Labor Loading Matrix'!O538,0),IF('CLINs &amp; Ceiling Rates'!$D$245="F&amp;E",'Labor Loading Matrix'!P538,0),IF('CLINs &amp; Ceiling Rates'!$D$246="F&amp;E",'Labor Loading Matrix'!Q538,0),IF('CLINs &amp; Ceiling Rates'!$D$247="F&amp;E",'Labor Loading Matrix'!R538,0),IF('CLINs &amp; Ceiling Rates'!$D$248="F&amp;E",'Labor Loading Matrix'!S538,0),IF('CLINs &amp; Ceiling Rates'!$D$249="F&amp;E",'Labor Loading Matrix'!T538,0),IF('CLINs &amp; Ceiling Rates'!$D$250="F&amp;E",'Labor Loading Matrix'!U538,0),IF('CLINs &amp; Ceiling Rates'!$D$251="F&amp;E",'Labor Loading Matrix'!V538,0),IF('CLINs &amp; Ceiling Rates'!$D$252="F&amp;E",'Labor Loading Matrix'!W538,0),IF('CLINs &amp; Ceiling Rates'!$D$253="F&amp;E",'Labor Loading Matrix'!X538,0),IF('CLINs &amp; Ceiling Rates'!$D$254="F&amp;E",'Labor Loading Matrix'!Y538,0),IF('CLINs &amp; Ceiling Rates'!$D$255="F&amp;E",'Labor Loading Matrix'!Z538,0),IF('CLINs &amp; Ceiling Rates'!$D$256="F&amp;E",'Labor Loading Matrix'!AA538,0))</f>
        <v>0</v>
      </c>
      <c r="G538" s="175">
        <f>SUM(IF('CLINs &amp; Ceiling Rates'!$D$237="R&amp;D",'Labor Loading Matrix'!H538,0),IF('CLINs &amp; Ceiling Rates'!$D$238="R&amp;D",'Labor Loading Matrix'!I538,0),IF('CLINs &amp; Ceiling Rates'!$D$239="R&amp;D",'Labor Loading Matrix'!J538,0),IF('CLINs &amp; Ceiling Rates'!$D$240="R&amp;D",'Labor Loading Matrix'!K538,0),IF('CLINs &amp; Ceiling Rates'!$D$241="R&amp;D",'Labor Loading Matrix'!L538,0),IF('CLINs &amp; Ceiling Rates'!$D$242="R&amp;D",'Labor Loading Matrix'!M538,0),IF('CLINs &amp; Ceiling Rates'!$D$243="R&amp;D",'Labor Loading Matrix'!N538,0),IF('CLINs &amp; Ceiling Rates'!$D$244="R&amp;D",'Labor Loading Matrix'!O538,0),IF('CLINs &amp; Ceiling Rates'!$D$245="R&amp;D",'Labor Loading Matrix'!P538,0),IF('CLINs &amp; Ceiling Rates'!$D$246="R&amp;D",'Labor Loading Matrix'!Q538,0),IF('CLINs &amp; Ceiling Rates'!$D$247="R&amp;D",'Labor Loading Matrix'!R538,0),IF('CLINs &amp; Ceiling Rates'!$D$248="R&amp;D",'Labor Loading Matrix'!S538,0),IF('CLINs &amp; Ceiling Rates'!$D$249="R&amp;D",'Labor Loading Matrix'!T538,0),IF('CLINs &amp; Ceiling Rates'!$D$250="R&amp;D",'Labor Loading Matrix'!U538,0),IF('CLINs &amp; Ceiling Rates'!$D$251="R&amp;D",'Labor Loading Matrix'!V538,0),IF('CLINs &amp; Ceiling Rates'!$D$252="R&amp;D",'Labor Loading Matrix'!W538,0),IF('CLINs &amp; Ceiling Rates'!$D$253="R&amp;D",'Labor Loading Matrix'!X538,0),IF('CLINs &amp; Ceiling Rates'!$D$254="R&amp;D",'Labor Loading Matrix'!Y538,0),IF('CLINs &amp; Ceiling Rates'!$D$255="R&amp;D",'Labor Loading Matrix'!Z538,0),IF('CLINs &amp; Ceiling Rates'!$D$256="R&amp;D",'Labor Loading Matrix'!AA538,0))</f>
        <v>0</v>
      </c>
      <c r="H538" s="136"/>
      <c r="I538" s="136"/>
      <c r="J538" s="136"/>
      <c r="K538" s="136"/>
      <c r="L538" s="136"/>
      <c r="M538" s="136"/>
      <c r="N538" s="84"/>
      <c r="O538" s="84"/>
      <c r="P538" s="84"/>
      <c r="Q538" s="84"/>
      <c r="R538" s="133"/>
      <c r="S538" s="133"/>
      <c r="T538" s="133"/>
      <c r="U538" s="133"/>
      <c r="V538" s="133"/>
      <c r="W538" s="133"/>
      <c r="X538" s="133"/>
      <c r="Y538" s="133"/>
      <c r="Z538" s="133"/>
      <c r="AA538" s="133"/>
    </row>
    <row r="539" spans="1:27" s="73" customFormat="1" ht="18" hidden="1" customHeight="1" x14ac:dyDescent="0.25">
      <c r="A539" s="173">
        <f>'CLINs &amp; Ceiling Rates'!B112</f>
        <v>0</v>
      </c>
      <c r="B539" s="173">
        <f>'CLINs &amp; Ceiling Rates'!C112</f>
        <v>0</v>
      </c>
      <c r="C539" s="177" t="str">
        <f>'CLINs &amp; Ceiling Rates'!I112</f>
        <v/>
      </c>
      <c r="D539" s="211">
        <f>IF('CLINs &amp; Ceiling Rates'!D495="",SUM('Labor Loading Matrix'!H539:AA539),SUM(E539:G539))</f>
        <v>0</v>
      </c>
      <c r="E539" s="175">
        <f>SUM(IF('CLINs &amp; Ceiling Rates'!$D$237="OPS",'Labor Loading Matrix'!H539,0),IF('CLINs &amp; Ceiling Rates'!$D$238="OPS",'Labor Loading Matrix'!I539,0),IF('CLINs &amp; Ceiling Rates'!$D$239="OPS",'Labor Loading Matrix'!J539,0),IF('CLINs &amp; Ceiling Rates'!$D$240="OPS",'Labor Loading Matrix'!K539,0),IF('CLINs &amp; Ceiling Rates'!$D$241="OPS",'Labor Loading Matrix'!L539,0),IF('CLINs &amp; Ceiling Rates'!$D$242="OPS",'Labor Loading Matrix'!M539,0),IF('CLINs &amp; Ceiling Rates'!$D$243="OPS",'Labor Loading Matrix'!N539,0),IF('CLINs &amp; Ceiling Rates'!$D$244="OPS",'Labor Loading Matrix'!O539,0),IF('CLINs &amp; Ceiling Rates'!$D$245="OPS",'Labor Loading Matrix'!P539,0),IF('CLINs &amp; Ceiling Rates'!$D$246="OPS",'Labor Loading Matrix'!Q539,0),IF('CLINs &amp; Ceiling Rates'!$D$247="OPS",'Labor Loading Matrix'!R539,0),IF('CLINs &amp; Ceiling Rates'!$D$248="OPS",'Labor Loading Matrix'!S539,0),IF('CLINs &amp; Ceiling Rates'!$D$249="OPS",'Labor Loading Matrix'!T539,0),IF('CLINs &amp; Ceiling Rates'!$D$250="OPS",'Labor Loading Matrix'!U539,0),IF('CLINs &amp; Ceiling Rates'!$D$251="OPS",'Labor Loading Matrix'!V539,0),IF('CLINs &amp; Ceiling Rates'!$D$252="OPS",'Labor Loading Matrix'!W539,0),IF('CLINs &amp; Ceiling Rates'!$D$253="OPS",'Labor Loading Matrix'!X539,0),IF('CLINs &amp; Ceiling Rates'!$D$254="OPS",'Labor Loading Matrix'!Y539,0),IF('CLINs &amp; Ceiling Rates'!$D$255="OPS",'Labor Loading Matrix'!Z539,0),IF('CLINs &amp; Ceiling Rates'!$D$256="OPS",'Labor Loading Matrix'!AA539,0))</f>
        <v>0</v>
      </c>
      <c r="F539" s="175">
        <f>SUM(IF('CLINs &amp; Ceiling Rates'!$D$237="F&amp;E",'Labor Loading Matrix'!H539,0),IF('CLINs &amp; Ceiling Rates'!$D$238="F&amp;E",'Labor Loading Matrix'!I539,0),IF('CLINs &amp; Ceiling Rates'!$D$239="F&amp;E",'Labor Loading Matrix'!J539,0),IF('CLINs &amp; Ceiling Rates'!$D$240="F&amp;E",'Labor Loading Matrix'!K539,0),IF('CLINs &amp; Ceiling Rates'!$D$241="F&amp;E",'Labor Loading Matrix'!L539,0),IF('CLINs &amp; Ceiling Rates'!$D$242="F&amp;E",'Labor Loading Matrix'!M539,0),IF('CLINs &amp; Ceiling Rates'!$D$243="F&amp;E",'Labor Loading Matrix'!N539,0),IF('CLINs &amp; Ceiling Rates'!$D$244="F&amp;E",'Labor Loading Matrix'!O539,0),IF('CLINs &amp; Ceiling Rates'!$D$245="F&amp;E",'Labor Loading Matrix'!P539,0),IF('CLINs &amp; Ceiling Rates'!$D$246="F&amp;E",'Labor Loading Matrix'!Q539,0),IF('CLINs &amp; Ceiling Rates'!$D$247="F&amp;E",'Labor Loading Matrix'!R539,0),IF('CLINs &amp; Ceiling Rates'!$D$248="F&amp;E",'Labor Loading Matrix'!S539,0),IF('CLINs &amp; Ceiling Rates'!$D$249="F&amp;E",'Labor Loading Matrix'!T539,0),IF('CLINs &amp; Ceiling Rates'!$D$250="F&amp;E",'Labor Loading Matrix'!U539,0),IF('CLINs &amp; Ceiling Rates'!$D$251="F&amp;E",'Labor Loading Matrix'!V539,0),IF('CLINs &amp; Ceiling Rates'!$D$252="F&amp;E",'Labor Loading Matrix'!W539,0),IF('CLINs &amp; Ceiling Rates'!$D$253="F&amp;E",'Labor Loading Matrix'!X539,0),IF('CLINs &amp; Ceiling Rates'!$D$254="F&amp;E",'Labor Loading Matrix'!Y539,0),IF('CLINs &amp; Ceiling Rates'!$D$255="F&amp;E",'Labor Loading Matrix'!Z539,0),IF('CLINs &amp; Ceiling Rates'!$D$256="F&amp;E",'Labor Loading Matrix'!AA539,0))</f>
        <v>0</v>
      </c>
      <c r="G539" s="175">
        <f>SUM(IF('CLINs &amp; Ceiling Rates'!$D$237="R&amp;D",'Labor Loading Matrix'!H539,0),IF('CLINs &amp; Ceiling Rates'!$D$238="R&amp;D",'Labor Loading Matrix'!I539,0),IF('CLINs &amp; Ceiling Rates'!$D$239="R&amp;D",'Labor Loading Matrix'!J539,0),IF('CLINs &amp; Ceiling Rates'!$D$240="R&amp;D",'Labor Loading Matrix'!K539,0),IF('CLINs &amp; Ceiling Rates'!$D$241="R&amp;D",'Labor Loading Matrix'!L539,0),IF('CLINs &amp; Ceiling Rates'!$D$242="R&amp;D",'Labor Loading Matrix'!M539,0),IF('CLINs &amp; Ceiling Rates'!$D$243="R&amp;D",'Labor Loading Matrix'!N539,0),IF('CLINs &amp; Ceiling Rates'!$D$244="R&amp;D",'Labor Loading Matrix'!O539,0),IF('CLINs &amp; Ceiling Rates'!$D$245="R&amp;D",'Labor Loading Matrix'!P539,0),IF('CLINs &amp; Ceiling Rates'!$D$246="R&amp;D",'Labor Loading Matrix'!Q539,0),IF('CLINs &amp; Ceiling Rates'!$D$247="R&amp;D",'Labor Loading Matrix'!R539,0),IF('CLINs &amp; Ceiling Rates'!$D$248="R&amp;D",'Labor Loading Matrix'!S539,0),IF('CLINs &amp; Ceiling Rates'!$D$249="R&amp;D",'Labor Loading Matrix'!T539,0),IF('CLINs &amp; Ceiling Rates'!$D$250="R&amp;D",'Labor Loading Matrix'!U539,0),IF('CLINs &amp; Ceiling Rates'!$D$251="R&amp;D",'Labor Loading Matrix'!V539,0),IF('CLINs &amp; Ceiling Rates'!$D$252="R&amp;D",'Labor Loading Matrix'!W539,0),IF('CLINs &amp; Ceiling Rates'!$D$253="R&amp;D",'Labor Loading Matrix'!X539,0),IF('CLINs &amp; Ceiling Rates'!$D$254="R&amp;D",'Labor Loading Matrix'!Y539,0),IF('CLINs &amp; Ceiling Rates'!$D$255="R&amp;D",'Labor Loading Matrix'!Z539,0),IF('CLINs &amp; Ceiling Rates'!$D$256="R&amp;D",'Labor Loading Matrix'!AA539,0))</f>
        <v>0</v>
      </c>
      <c r="H539" s="136"/>
      <c r="I539" s="136"/>
      <c r="J539" s="136"/>
      <c r="K539" s="136"/>
      <c r="L539" s="136"/>
      <c r="M539" s="136"/>
      <c r="N539" s="84"/>
      <c r="O539" s="84"/>
      <c r="P539" s="84"/>
      <c r="Q539" s="84"/>
      <c r="R539" s="133"/>
      <c r="S539" s="133"/>
      <c r="T539" s="133"/>
      <c r="U539" s="133"/>
      <c r="V539" s="133"/>
      <c r="W539" s="133"/>
      <c r="X539" s="133"/>
      <c r="Y539" s="133"/>
      <c r="Z539" s="133"/>
      <c r="AA539" s="133"/>
    </row>
    <row r="540" spans="1:27" s="73" customFormat="1" ht="18" hidden="1" customHeight="1" x14ac:dyDescent="0.25">
      <c r="A540" s="173">
        <f>'CLINs &amp; Ceiling Rates'!B113</f>
        <v>0</v>
      </c>
      <c r="B540" s="173">
        <f>'CLINs &amp; Ceiling Rates'!C113</f>
        <v>0</v>
      </c>
      <c r="C540" s="177" t="str">
        <f>'CLINs &amp; Ceiling Rates'!I113</f>
        <v/>
      </c>
      <c r="D540" s="211">
        <f>IF('CLINs &amp; Ceiling Rates'!D496="",SUM('Labor Loading Matrix'!H540:AA540),SUM(E540:G540))</f>
        <v>0</v>
      </c>
      <c r="E540" s="175">
        <f>SUM(IF('CLINs &amp; Ceiling Rates'!$D$237="OPS",'Labor Loading Matrix'!H540,0),IF('CLINs &amp; Ceiling Rates'!$D$238="OPS",'Labor Loading Matrix'!I540,0),IF('CLINs &amp; Ceiling Rates'!$D$239="OPS",'Labor Loading Matrix'!J540,0),IF('CLINs &amp; Ceiling Rates'!$D$240="OPS",'Labor Loading Matrix'!K540,0),IF('CLINs &amp; Ceiling Rates'!$D$241="OPS",'Labor Loading Matrix'!L540,0),IF('CLINs &amp; Ceiling Rates'!$D$242="OPS",'Labor Loading Matrix'!M540,0),IF('CLINs &amp; Ceiling Rates'!$D$243="OPS",'Labor Loading Matrix'!N540,0),IF('CLINs &amp; Ceiling Rates'!$D$244="OPS",'Labor Loading Matrix'!O540,0),IF('CLINs &amp; Ceiling Rates'!$D$245="OPS",'Labor Loading Matrix'!P540,0),IF('CLINs &amp; Ceiling Rates'!$D$246="OPS",'Labor Loading Matrix'!Q540,0),IF('CLINs &amp; Ceiling Rates'!$D$247="OPS",'Labor Loading Matrix'!R540,0),IF('CLINs &amp; Ceiling Rates'!$D$248="OPS",'Labor Loading Matrix'!S540,0),IF('CLINs &amp; Ceiling Rates'!$D$249="OPS",'Labor Loading Matrix'!T540,0),IF('CLINs &amp; Ceiling Rates'!$D$250="OPS",'Labor Loading Matrix'!U540,0),IF('CLINs &amp; Ceiling Rates'!$D$251="OPS",'Labor Loading Matrix'!V540,0),IF('CLINs &amp; Ceiling Rates'!$D$252="OPS",'Labor Loading Matrix'!W540,0),IF('CLINs &amp; Ceiling Rates'!$D$253="OPS",'Labor Loading Matrix'!X540,0),IF('CLINs &amp; Ceiling Rates'!$D$254="OPS",'Labor Loading Matrix'!Y540,0),IF('CLINs &amp; Ceiling Rates'!$D$255="OPS",'Labor Loading Matrix'!Z540,0),IF('CLINs &amp; Ceiling Rates'!$D$256="OPS",'Labor Loading Matrix'!AA540,0))</f>
        <v>0</v>
      </c>
      <c r="F540" s="175">
        <f>SUM(IF('CLINs &amp; Ceiling Rates'!$D$237="F&amp;E",'Labor Loading Matrix'!H540,0),IF('CLINs &amp; Ceiling Rates'!$D$238="F&amp;E",'Labor Loading Matrix'!I540,0),IF('CLINs &amp; Ceiling Rates'!$D$239="F&amp;E",'Labor Loading Matrix'!J540,0),IF('CLINs &amp; Ceiling Rates'!$D$240="F&amp;E",'Labor Loading Matrix'!K540,0),IF('CLINs &amp; Ceiling Rates'!$D$241="F&amp;E",'Labor Loading Matrix'!L540,0),IF('CLINs &amp; Ceiling Rates'!$D$242="F&amp;E",'Labor Loading Matrix'!M540,0),IF('CLINs &amp; Ceiling Rates'!$D$243="F&amp;E",'Labor Loading Matrix'!N540,0),IF('CLINs &amp; Ceiling Rates'!$D$244="F&amp;E",'Labor Loading Matrix'!O540,0),IF('CLINs &amp; Ceiling Rates'!$D$245="F&amp;E",'Labor Loading Matrix'!P540,0),IF('CLINs &amp; Ceiling Rates'!$D$246="F&amp;E",'Labor Loading Matrix'!Q540,0),IF('CLINs &amp; Ceiling Rates'!$D$247="F&amp;E",'Labor Loading Matrix'!R540,0),IF('CLINs &amp; Ceiling Rates'!$D$248="F&amp;E",'Labor Loading Matrix'!S540,0),IF('CLINs &amp; Ceiling Rates'!$D$249="F&amp;E",'Labor Loading Matrix'!T540,0),IF('CLINs &amp; Ceiling Rates'!$D$250="F&amp;E",'Labor Loading Matrix'!U540,0),IF('CLINs &amp; Ceiling Rates'!$D$251="F&amp;E",'Labor Loading Matrix'!V540,0),IF('CLINs &amp; Ceiling Rates'!$D$252="F&amp;E",'Labor Loading Matrix'!W540,0),IF('CLINs &amp; Ceiling Rates'!$D$253="F&amp;E",'Labor Loading Matrix'!X540,0),IF('CLINs &amp; Ceiling Rates'!$D$254="F&amp;E",'Labor Loading Matrix'!Y540,0),IF('CLINs &amp; Ceiling Rates'!$D$255="F&amp;E",'Labor Loading Matrix'!Z540,0),IF('CLINs &amp; Ceiling Rates'!$D$256="F&amp;E",'Labor Loading Matrix'!AA540,0))</f>
        <v>0</v>
      </c>
      <c r="G540" s="175">
        <f>SUM(IF('CLINs &amp; Ceiling Rates'!$D$237="R&amp;D",'Labor Loading Matrix'!H540,0),IF('CLINs &amp; Ceiling Rates'!$D$238="R&amp;D",'Labor Loading Matrix'!I540,0),IF('CLINs &amp; Ceiling Rates'!$D$239="R&amp;D",'Labor Loading Matrix'!J540,0),IF('CLINs &amp; Ceiling Rates'!$D$240="R&amp;D",'Labor Loading Matrix'!K540,0),IF('CLINs &amp; Ceiling Rates'!$D$241="R&amp;D",'Labor Loading Matrix'!L540,0),IF('CLINs &amp; Ceiling Rates'!$D$242="R&amp;D",'Labor Loading Matrix'!M540,0),IF('CLINs &amp; Ceiling Rates'!$D$243="R&amp;D",'Labor Loading Matrix'!N540,0),IF('CLINs &amp; Ceiling Rates'!$D$244="R&amp;D",'Labor Loading Matrix'!O540,0),IF('CLINs &amp; Ceiling Rates'!$D$245="R&amp;D",'Labor Loading Matrix'!P540,0),IF('CLINs &amp; Ceiling Rates'!$D$246="R&amp;D",'Labor Loading Matrix'!Q540,0),IF('CLINs &amp; Ceiling Rates'!$D$247="R&amp;D",'Labor Loading Matrix'!R540,0),IF('CLINs &amp; Ceiling Rates'!$D$248="R&amp;D",'Labor Loading Matrix'!S540,0),IF('CLINs &amp; Ceiling Rates'!$D$249="R&amp;D",'Labor Loading Matrix'!T540,0),IF('CLINs &amp; Ceiling Rates'!$D$250="R&amp;D",'Labor Loading Matrix'!U540,0),IF('CLINs &amp; Ceiling Rates'!$D$251="R&amp;D",'Labor Loading Matrix'!V540,0),IF('CLINs &amp; Ceiling Rates'!$D$252="R&amp;D",'Labor Loading Matrix'!W540,0),IF('CLINs &amp; Ceiling Rates'!$D$253="R&amp;D",'Labor Loading Matrix'!X540,0),IF('CLINs &amp; Ceiling Rates'!$D$254="R&amp;D",'Labor Loading Matrix'!Y540,0),IF('CLINs &amp; Ceiling Rates'!$D$255="R&amp;D",'Labor Loading Matrix'!Z540,0),IF('CLINs &amp; Ceiling Rates'!$D$256="R&amp;D",'Labor Loading Matrix'!AA540,0))</f>
        <v>0</v>
      </c>
      <c r="H540" s="136"/>
      <c r="I540" s="136"/>
      <c r="J540" s="136"/>
      <c r="K540" s="136"/>
      <c r="L540" s="136"/>
      <c r="M540" s="136"/>
      <c r="N540" s="84"/>
      <c r="O540" s="84"/>
      <c r="P540" s="84"/>
      <c r="Q540" s="84"/>
      <c r="R540" s="133"/>
      <c r="S540" s="133"/>
      <c r="T540" s="133"/>
      <c r="U540" s="133"/>
      <c r="V540" s="133"/>
      <c r="W540" s="133"/>
      <c r="X540" s="133"/>
      <c r="Y540" s="133"/>
      <c r="Z540" s="133"/>
      <c r="AA540" s="133"/>
    </row>
    <row r="541" spans="1:27" s="73" customFormat="1" ht="13.8" hidden="1" x14ac:dyDescent="0.25">
      <c r="A541" s="173">
        <f>'CLINs &amp; Ceiling Rates'!B114</f>
        <v>0</v>
      </c>
      <c r="B541" s="173">
        <f>'CLINs &amp; Ceiling Rates'!C114</f>
        <v>0</v>
      </c>
      <c r="C541" s="177" t="str">
        <f>'CLINs &amp; Ceiling Rates'!I114</f>
        <v/>
      </c>
      <c r="D541" s="211">
        <f>IF('CLINs &amp; Ceiling Rates'!D497="",SUM('Labor Loading Matrix'!H541:AA541),SUM(E541:G541))</f>
        <v>0</v>
      </c>
      <c r="E541" s="175">
        <f>SUM(IF('CLINs &amp; Ceiling Rates'!$D$237="OPS",'Labor Loading Matrix'!H541,0),IF('CLINs &amp; Ceiling Rates'!$D$238="OPS",'Labor Loading Matrix'!I541,0),IF('CLINs &amp; Ceiling Rates'!$D$239="OPS",'Labor Loading Matrix'!J541,0),IF('CLINs &amp; Ceiling Rates'!$D$240="OPS",'Labor Loading Matrix'!K541,0),IF('CLINs &amp; Ceiling Rates'!$D$241="OPS",'Labor Loading Matrix'!L541,0),IF('CLINs &amp; Ceiling Rates'!$D$242="OPS",'Labor Loading Matrix'!M541,0),IF('CLINs &amp; Ceiling Rates'!$D$243="OPS",'Labor Loading Matrix'!N541,0),IF('CLINs &amp; Ceiling Rates'!$D$244="OPS",'Labor Loading Matrix'!O541,0),IF('CLINs &amp; Ceiling Rates'!$D$245="OPS",'Labor Loading Matrix'!P541,0),IF('CLINs &amp; Ceiling Rates'!$D$246="OPS",'Labor Loading Matrix'!Q541,0),IF('CLINs &amp; Ceiling Rates'!$D$247="OPS",'Labor Loading Matrix'!R541,0),IF('CLINs &amp; Ceiling Rates'!$D$248="OPS",'Labor Loading Matrix'!S541,0),IF('CLINs &amp; Ceiling Rates'!$D$249="OPS",'Labor Loading Matrix'!T541,0),IF('CLINs &amp; Ceiling Rates'!$D$250="OPS",'Labor Loading Matrix'!U541,0),IF('CLINs &amp; Ceiling Rates'!$D$251="OPS",'Labor Loading Matrix'!V541,0),IF('CLINs &amp; Ceiling Rates'!$D$252="OPS",'Labor Loading Matrix'!W541,0),IF('CLINs &amp; Ceiling Rates'!$D$253="OPS",'Labor Loading Matrix'!X541,0),IF('CLINs &amp; Ceiling Rates'!$D$254="OPS",'Labor Loading Matrix'!Y541,0),IF('CLINs &amp; Ceiling Rates'!$D$255="OPS",'Labor Loading Matrix'!Z541,0),IF('CLINs &amp; Ceiling Rates'!$D$256="OPS",'Labor Loading Matrix'!AA541,0))</f>
        <v>0</v>
      </c>
      <c r="F541" s="175">
        <f>SUM(IF('CLINs &amp; Ceiling Rates'!$D$237="F&amp;E",'Labor Loading Matrix'!H541,0),IF('CLINs &amp; Ceiling Rates'!$D$238="F&amp;E",'Labor Loading Matrix'!I541,0),IF('CLINs &amp; Ceiling Rates'!$D$239="F&amp;E",'Labor Loading Matrix'!J541,0),IF('CLINs &amp; Ceiling Rates'!$D$240="F&amp;E",'Labor Loading Matrix'!K541,0),IF('CLINs &amp; Ceiling Rates'!$D$241="F&amp;E",'Labor Loading Matrix'!L541,0),IF('CLINs &amp; Ceiling Rates'!$D$242="F&amp;E",'Labor Loading Matrix'!M541,0),IF('CLINs &amp; Ceiling Rates'!$D$243="F&amp;E",'Labor Loading Matrix'!N541,0),IF('CLINs &amp; Ceiling Rates'!$D$244="F&amp;E",'Labor Loading Matrix'!O541,0),IF('CLINs &amp; Ceiling Rates'!$D$245="F&amp;E",'Labor Loading Matrix'!P541,0),IF('CLINs &amp; Ceiling Rates'!$D$246="F&amp;E",'Labor Loading Matrix'!Q541,0),IF('CLINs &amp; Ceiling Rates'!$D$247="F&amp;E",'Labor Loading Matrix'!R541,0),IF('CLINs &amp; Ceiling Rates'!$D$248="F&amp;E",'Labor Loading Matrix'!S541,0),IF('CLINs &amp; Ceiling Rates'!$D$249="F&amp;E",'Labor Loading Matrix'!T541,0),IF('CLINs &amp; Ceiling Rates'!$D$250="F&amp;E",'Labor Loading Matrix'!U541,0),IF('CLINs &amp; Ceiling Rates'!$D$251="F&amp;E",'Labor Loading Matrix'!V541,0),IF('CLINs &amp; Ceiling Rates'!$D$252="F&amp;E",'Labor Loading Matrix'!W541,0),IF('CLINs &amp; Ceiling Rates'!$D$253="F&amp;E",'Labor Loading Matrix'!X541,0),IF('CLINs &amp; Ceiling Rates'!$D$254="F&amp;E",'Labor Loading Matrix'!Y541,0),IF('CLINs &amp; Ceiling Rates'!$D$255="F&amp;E",'Labor Loading Matrix'!Z541,0),IF('CLINs &amp; Ceiling Rates'!$D$256="F&amp;E",'Labor Loading Matrix'!AA541,0))</f>
        <v>0</v>
      </c>
      <c r="G541" s="175">
        <f>SUM(IF('CLINs &amp; Ceiling Rates'!$D$237="R&amp;D",'Labor Loading Matrix'!H541,0),IF('CLINs &amp; Ceiling Rates'!$D$238="R&amp;D",'Labor Loading Matrix'!I541,0),IF('CLINs &amp; Ceiling Rates'!$D$239="R&amp;D",'Labor Loading Matrix'!J541,0),IF('CLINs &amp; Ceiling Rates'!$D$240="R&amp;D",'Labor Loading Matrix'!K541,0),IF('CLINs &amp; Ceiling Rates'!$D$241="R&amp;D",'Labor Loading Matrix'!L541,0),IF('CLINs &amp; Ceiling Rates'!$D$242="R&amp;D",'Labor Loading Matrix'!M541,0),IF('CLINs &amp; Ceiling Rates'!$D$243="R&amp;D",'Labor Loading Matrix'!N541,0),IF('CLINs &amp; Ceiling Rates'!$D$244="R&amp;D",'Labor Loading Matrix'!O541,0),IF('CLINs &amp; Ceiling Rates'!$D$245="R&amp;D",'Labor Loading Matrix'!P541,0),IF('CLINs &amp; Ceiling Rates'!$D$246="R&amp;D",'Labor Loading Matrix'!Q541,0),IF('CLINs &amp; Ceiling Rates'!$D$247="R&amp;D",'Labor Loading Matrix'!R541,0),IF('CLINs &amp; Ceiling Rates'!$D$248="R&amp;D",'Labor Loading Matrix'!S541,0),IF('CLINs &amp; Ceiling Rates'!$D$249="R&amp;D",'Labor Loading Matrix'!T541,0),IF('CLINs &amp; Ceiling Rates'!$D$250="R&amp;D",'Labor Loading Matrix'!U541,0),IF('CLINs &amp; Ceiling Rates'!$D$251="R&amp;D",'Labor Loading Matrix'!V541,0),IF('CLINs &amp; Ceiling Rates'!$D$252="R&amp;D",'Labor Loading Matrix'!W541,0),IF('CLINs &amp; Ceiling Rates'!$D$253="R&amp;D",'Labor Loading Matrix'!X541,0),IF('CLINs &amp; Ceiling Rates'!$D$254="R&amp;D",'Labor Loading Matrix'!Y541,0),IF('CLINs &amp; Ceiling Rates'!$D$255="R&amp;D",'Labor Loading Matrix'!Z541,0),IF('CLINs &amp; Ceiling Rates'!$D$256="R&amp;D",'Labor Loading Matrix'!AA541,0))</f>
        <v>0</v>
      </c>
      <c r="H541" s="136"/>
      <c r="I541" s="136"/>
      <c r="J541" s="136"/>
      <c r="K541" s="136"/>
      <c r="L541" s="136"/>
      <c r="M541" s="136"/>
      <c r="N541" s="84"/>
      <c r="O541" s="84"/>
      <c r="P541" s="84"/>
      <c r="Q541" s="84"/>
      <c r="R541" s="133"/>
      <c r="S541" s="133"/>
      <c r="T541" s="133"/>
      <c r="U541" s="133"/>
      <c r="V541" s="133"/>
      <c r="W541" s="133"/>
      <c r="X541" s="133"/>
      <c r="Y541" s="133"/>
      <c r="Z541" s="133"/>
      <c r="AA541" s="133"/>
    </row>
    <row r="542" spans="1:27" s="73" customFormat="1" ht="18" hidden="1" customHeight="1" x14ac:dyDescent="0.25">
      <c r="A542" s="173">
        <f>'CLINs &amp; Ceiling Rates'!B115</f>
        <v>0</v>
      </c>
      <c r="B542" s="173">
        <f>'CLINs &amp; Ceiling Rates'!C115</f>
        <v>0</v>
      </c>
      <c r="C542" s="177" t="str">
        <f>'CLINs &amp; Ceiling Rates'!I115</f>
        <v/>
      </c>
      <c r="D542" s="211">
        <f>IF('CLINs &amp; Ceiling Rates'!D498="",SUM('Labor Loading Matrix'!H542:AA542),SUM(E542:G542))</f>
        <v>0</v>
      </c>
      <c r="E542" s="175">
        <f>SUM(IF('CLINs &amp; Ceiling Rates'!$D$237="OPS",'Labor Loading Matrix'!H542,0),IF('CLINs &amp; Ceiling Rates'!$D$238="OPS",'Labor Loading Matrix'!I542,0),IF('CLINs &amp; Ceiling Rates'!$D$239="OPS",'Labor Loading Matrix'!J542,0),IF('CLINs &amp; Ceiling Rates'!$D$240="OPS",'Labor Loading Matrix'!K542,0),IF('CLINs &amp; Ceiling Rates'!$D$241="OPS",'Labor Loading Matrix'!L542,0),IF('CLINs &amp; Ceiling Rates'!$D$242="OPS",'Labor Loading Matrix'!M542,0),IF('CLINs &amp; Ceiling Rates'!$D$243="OPS",'Labor Loading Matrix'!N542,0),IF('CLINs &amp; Ceiling Rates'!$D$244="OPS",'Labor Loading Matrix'!O542,0),IF('CLINs &amp; Ceiling Rates'!$D$245="OPS",'Labor Loading Matrix'!P542,0),IF('CLINs &amp; Ceiling Rates'!$D$246="OPS",'Labor Loading Matrix'!Q542,0),IF('CLINs &amp; Ceiling Rates'!$D$247="OPS",'Labor Loading Matrix'!R542,0),IF('CLINs &amp; Ceiling Rates'!$D$248="OPS",'Labor Loading Matrix'!S542,0),IF('CLINs &amp; Ceiling Rates'!$D$249="OPS",'Labor Loading Matrix'!T542,0),IF('CLINs &amp; Ceiling Rates'!$D$250="OPS",'Labor Loading Matrix'!U542,0),IF('CLINs &amp; Ceiling Rates'!$D$251="OPS",'Labor Loading Matrix'!V542,0),IF('CLINs &amp; Ceiling Rates'!$D$252="OPS",'Labor Loading Matrix'!W542,0),IF('CLINs &amp; Ceiling Rates'!$D$253="OPS",'Labor Loading Matrix'!X542,0),IF('CLINs &amp; Ceiling Rates'!$D$254="OPS",'Labor Loading Matrix'!Y542,0),IF('CLINs &amp; Ceiling Rates'!$D$255="OPS",'Labor Loading Matrix'!Z542,0),IF('CLINs &amp; Ceiling Rates'!$D$256="OPS",'Labor Loading Matrix'!AA542,0))</f>
        <v>0</v>
      </c>
      <c r="F542" s="175">
        <f>SUM(IF('CLINs &amp; Ceiling Rates'!$D$237="F&amp;E",'Labor Loading Matrix'!H542,0),IF('CLINs &amp; Ceiling Rates'!$D$238="F&amp;E",'Labor Loading Matrix'!I542,0),IF('CLINs &amp; Ceiling Rates'!$D$239="F&amp;E",'Labor Loading Matrix'!J542,0),IF('CLINs &amp; Ceiling Rates'!$D$240="F&amp;E",'Labor Loading Matrix'!K542,0),IF('CLINs &amp; Ceiling Rates'!$D$241="F&amp;E",'Labor Loading Matrix'!L542,0),IF('CLINs &amp; Ceiling Rates'!$D$242="F&amp;E",'Labor Loading Matrix'!M542,0),IF('CLINs &amp; Ceiling Rates'!$D$243="F&amp;E",'Labor Loading Matrix'!N542,0),IF('CLINs &amp; Ceiling Rates'!$D$244="F&amp;E",'Labor Loading Matrix'!O542,0),IF('CLINs &amp; Ceiling Rates'!$D$245="F&amp;E",'Labor Loading Matrix'!P542,0),IF('CLINs &amp; Ceiling Rates'!$D$246="F&amp;E",'Labor Loading Matrix'!Q542,0),IF('CLINs &amp; Ceiling Rates'!$D$247="F&amp;E",'Labor Loading Matrix'!R542,0),IF('CLINs &amp; Ceiling Rates'!$D$248="F&amp;E",'Labor Loading Matrix'!S542,0),IF('CLINs &amp; Ceiling Rates'!$D$249="F&amp;E",'Labor Loading Matrix'!T542,0),IF('CLINs &amp; Ceiling Rates'!$D$250="F&amp;E",'Labor Loading Matrix'!U542,0),IF('CLINs &amp; Ceiling Rates'!$D$251="F&amp;E",'Labor Loading Matrix'!V542,0),IF('CLINs &amp; Ceiling Rates'!$D$252="F&amp;E",'Labor Loading Matrix'!W542,0),IF('CLINs &amp; Ceiling Rates'!$D$253="F&amp;E",'Labor Loading Matrix'!X542,0),IF('CLINs &amp; Ceiling Rates'!$D$254="F&amp;E",'Labor Loading Matrix'!Y542,0),IF('CLINs &amp; Ceiling Rates'!$D$255="F&amp;E",'Labor Loading Matrix'!Z542,0),IF('CLINs &amp; Ceiling Rates'!$D$256="F&amp;E",'Labor Loading Matrix'!AA542,0))</f>
        <v>0</v>
      </c>
      <c r="G542" s="175">
        <f>SUM(IF('CLINs &amp; Ceiling Rates'!$D$237="R&amp;D",'Labor Loading Matrix'!H542,0),IF('CLINs &amp; Ceiling Rates'!$D$238="R&amp;D",'Labor Loading Matrix'!I542,0),IF('CLINs &amp; Ceiling Rates'!$D$239="R&amp;D",'Labor Loading Matrix'!J542,0),IF('CLINs &amp; Ceiling Rates'!$D$240="R&amp;D",'Labor Loading Matrix'!K542,0),IF('CLINs &amp; Ceiling Rates'!$D$241="R&amp;D",'Labor Loading Matrix'!L542,0),IF('CLINs &amp; Ceiling Rates'!$D$242="R&amp;D",'Labor Loading Matrix'!M542,0),IF('CLINs &amp; Ceiling Rates'!$D$243="R&amp;D",'Labor Loading Matrix'!N542,0),IF('CLINs &amp; Ceiling Rates'!$D$244="R&amp;D",'Labor Loading Matrix'!O542,0),IF('CLINs &amp; Ceiling Rates'!$D$245="R&amp;D",'Labor Loading Matrix'!P542,0),IF('CLINs &amp; Ceiling Rates'!$D$246="R&amp;D",'Labor Loading Matrix'!Q542,0),IF('CLINs &amp; Ceiling Rates'!$D$247="R&amp;D",'Labor Loading Matrix'!R542,0),IF('CLINs &amp; Ceiling Rates'!$D$248="R&amp;D",'Labor Loading Matrix'!S542,0),IF('CLINs &amp; Ceiling Rates'!$D$249="R&amp;D",'Labor Loading Matrix'!T542,0),IF('CLINs &amp; Ceiling Rates'!$D$250="R&amp;D",'Labor Loading Matrix'!U542,0),IF('CLINs &amp; Ceiling Rates'!$D$251="R&amp;D",'Labor Loading Matrix'!V542,0),IF('CLINs &amp; Ceiling Rates'!$D$252="R&amp;D",'Labor Loading Matrix'!W542,0),IF('CLINs &amp; Ceiling Rates'!$D$253="R&amp;D",'Labor Loading Matrix'!X542,0),IF('CLINs &amp; Ceiling Rates'!$D$254="R&amp;D",'Labor Loading Matrix'!Y542,0),IF('CLINs &amp; Ceiling Rates'!$D$255="R&amp;D",'Labor Loading Matrix'!Z542,0),IF('CLINs &amp; Ceiling Rates'!$D$256="R&amp;D",'Labor Loading Matrix'!AA542,0))</f>
        <v>0</v>
      </c>
      <c r="H542" s="136"/>
      <c r="I542" s="136"/>
      <c r="J542" s="136"/>
      <c r="K542" s="136"/>
      <c r="L542" s="136"/>
      <c r="M542" s="136"/>
      <c r="N542" s="84"/>
      <c r="O542" s="84"/>
      <c r="P542" s="84"/>
      <c r="Q542" s="84"/>
      <c r="R542" s="133"/>
      <c r="S542" s="133"/>
      <c r="T542" s="133"/>
      <c r="U542" s="133"/>
      <c r="V542" s="133"/>
      <c r="W542" s="133"/>
      <c r="X542" s="133"/>
      <c r="Y542" s="133"/>
      <c r="Z542" s="133"/>
      <c r="AA542" s="133"/>
    </row>
    <row r="543" spans="1:27" s="73" customFormat="1" ht="18" hidden="1" customHeight="1" x14ac:dyDescent="0.25">
      <c r="A543" s="173">
        <f>'CLINs &amp; Ceiling Rates'!B116</f>
        <v>0</v>
      </c>
      <c r="B543" s="173">
        <f>'CLINs &amp; Ceiling Rates'!C116</f>
        <v>0</v>
      </c>
      <c r="C543" s="177" t="str">
        <f>'CLINs &amp; Ceiling Rates'!I116</f>
        <v/>
      </c>
      <c r="D543" s="211">
        <f>IF('CLINs &amp; Ceiling Rates'!D499="",SUM('Labor Loading Matrix'!H543:AA543),SUM(E543:G543))</f>
        <v>0</v>
      </c>
      <c r="E543" s="175">
        <f>SUM(IF('CLINs &amp; Ceiling Rates'!$D$237="OPS",'Labor Loading Matrix'!H543,0),IF('CLINs &amp; Ceiling Rates'!$D$238="OPS",'Labor Loading Matrix'!I543,0),IF('CLINs &amp; Ceiling Rates'!$D$239="OPS",'Labor Loading Matrix'!J543,0),IF('CLINs &amp; Ceiling Rates'!$D$240="OPS",'Labor Loading Matrix'!K543,0),IF('CLINs &amp; Ceiling Rates'!$D$241="OPS",'Labor Loading Matrix'!L543,0),IF('CLINs &amp; Ceiling Rates'!$D$242="OPS",'Labor Loading Matrix'!M543,0),IF('CLINs &amp; Ceiling Rates'!$D$243="OPS",'Labor Loading Matrix'!N543,0),IF('CLINs &amp; Ceiling Rates'!$D$244="OPS",'Labor Loading Matrix'!O543,0),IF('CLINs &amp; Ceiling Rates'!$D$245="OPS",'Labor Loading Matrix'!P543,0),IF('CLINs &amp; Ceiling Rates'!$D$246="OPS",'Labor Loading Matrix'!Q543,0),IF('CLINs &amp; Ceiling Rates'!$D$247="OPS",'Labor Loading Matrix'!R543,0),IF('CLINs &amp; Ceiling Rates'!$D$248="OPS",'Labor Loading Matrix'!S543,0),IF('CLINs &amp; Ceiling Rates'!$D$249="OPS",'Labor Loading Matrix'!T543,0),IF('CLINs &amp; Ceiling Rates'!$D$250="OPS",'Labor Loading Matrix'!U543,0),IF('CLINs &amp; Ceiling Rates'!$D$251="OPS",'Labor Loading Matrix'!V543,0),IF('CLINs &amp; Ceiling Rates'!$D$252="OPS",'Labor Loading Matrix'!W543,0),IF('CLINs &amp; Ceiling Rates'!$D$253="OPS",'Labor Loading Matrix'!X543,0),IF('CLINs &amp; Ceiling Rates'!$D$254="OPS",'Labor Loading Matrix'!Y543,0),IF('CLINs &amp; Ceiling Rates'!$D$255="OPS",'Labor Loading Matrix'!Z543,0),IF('CLINs &amp; Ceiling Rates'!$D$256="OPS",'Labor Loading Matrix'!AA543,0))</f>
        <v>0</v>
      </c>
      <c r="F543" s="175">
        <f>SUM(IF('CLINs &amp; Ceiling Rates'!$D$237="F&amp;E",'Labor Loading Matrix'!H543,0),IF('CLINs &amp; Ceiling Rates'!$D$238="F&amp;E",'Labor Loading Matrix'!I543,0),IF('CLINs &amp; Ceiling Rates'!$D$239="F&amp;E",'Labor Loading Matrix'!J543,0),IF('CLINs &amp; Ceiling Rates'!$D$240="F&amp;E",'Labor Loading Matrix'!K543,0),IF('CLINs &amp; Ceiling Rates'!$D$241="F&amp;E",'Labor Loading Matrix'!L543,0),IF('CLINs &amp; Ceiling Rates'!$D$242="F&amp;E",'Labor Loading Matrix'!M543,0),IF('CLINs &amp; Ceiling Rates'!$D$243="F&amp;E",'Labor Loading Matrix'!N543,0),IF('CLINs &amp; Ceiling Rates'!$D$244="F&amp;E",'Labor Loading Matrix'!O543,0),IF('CLINs &amp; Ceiling Rates'!$D$245="F&amp;E",'Labor Loading Matrix'!P543,0),IF('CLINs &amp; Ceiling Rates'!$D$246="F&amp;E",'Labor Loading Matrix'!Q543,0),IF('CLINs &amp; Ceiling Rates'!$D$247="F&amp;E",'Labor Loading Matrix'!R543,0),IF('CLINs &amp; Ceiling Rates'!$D$248="F&amp;E",'Labor Loading Matrix'!S543,0),IF('CLINs &amp; Ceiling Rates'!$D$249="F&amp;E",'Labor Loading Matrix'!T543,0),IF('CLINs &amp; Ceiling Rates'!$D$250="F&amp;E",'Labor Loading Matrix'!U543,0),IF('CLINs &amp; Ceiling Rates'!$D$251="F&amp;E",'Labor Loading Matrix'!V543,0),IF('CLINs &amp; Ceiling Rates'!$D$252="F&amp;E",'Labor Loading Matrix'!W543,0),IF('CLINs &amp; Ceiling Rates'!$D$253="F&amp;E",'Labor Loading Matrix'!X543,0),IF('CLINs &amp; Ceiling Rates'!$D$254="F&amp;E",'Labor Loading Matrix'!Y543,0),IF('CLINs &amp; Ceiling Rates'!$D$255="F&amp;E",'Labor Loading Matrix'!Z543,0),IF('CLINs &amp; Ceiling Rates'!$D$256="F&amp;E",'Labor Loading Matrix'!AA543,0))</f>
        <v>0</v>
      </c>
      <c r="G543" s="175">
        <f>SUM(IF('CLINs &amp; Ceiling Rates'!$D$237="R&amp;D",'Labor Loading Matrix'!H543,0),IF('CLINs &amp; Ceiling Rates'!$D$238="R&amp;D",'Labor Loading Matrix'!I543,0),IF('CLINs &amp; Ceiling Rates'!$D$239="R&amp;D",'Labor Loading Matrix'!J543,0),IF('CLINs &amp; Ceiling Rates'!$D$240="R&amp;D",'Labor Loading Matrix'!K543,0),IF('CLINs &amp; Ceiling Rates'!$D$241="R&amp;D",'Labor Loading Matrix'!L543,0),IF('CLINs &amp; Ceiling Rates'!$D$242="R&amp;D",'Labor Loading Matrix'!M543,0),IF('CLINs &amp; Ceiling Rates'!$D$243="R&amp;D",'Labor Loading Matrix'!N543,0),IF('CLINs &amp; Ceiling Rates'!$D$244="R&amp;D",'Labor Loading Matrix'!O543,0),IF('CLINs &amp; Ceiling Rates'!$D$245="R&amp;D",'Labor Loading Matrix'!P543,0),IF('CLINs &amp; Ceiling Rates'!$D$246="R&amp;D",'Labor Loading Matrix'!Q543,0),IF('CLINs &amp; Ceiling Rates'!$D$247="R&amp;D",'Labor Loading Matrix'!R543,0),IF('CLINs &amp; Ceiling Rates'!$D$248="R&amp;D",'Labor Loading Matrix'!S543,0),IF('CLINs &amp; Ceiling Rates'!$D$249="R&amp;D",'Labor Loading Matrix'!T543,0),IF('CLINs &amp; Ceiling Rates'!$D$250="R&amp;D",'Labor Loading Matrix'!U543,0),IF('CLINs &amp; Ceiling Rates'!$D$251="R&amp;D",'Labor Loading Matrix'!V543,0),IF('CLINs &amp; Ceiling Rates'!$D$252="R&amp;D",'Labor Loading Matrix'!W543,0),IF('CLINs &amp; Ceiling Rates'!$D$253="R&amp;D",'Labor Loading Matrix'!X543,0),IF('CLINs &amp; Ceiling Rates'!$D$254="R&amp;D",'Labor Loading Matrix'!Y543,0),IF('CLINs &amp; Ceiling Rates'!$D$255="R&amp;D",'Labor Loading Matrix'!Z543,0),IF('CLINs &amp; Ceiling Rates'!$D$256="R&amp;D",'Labor Loading Matrix'!AA543,0))</f>
        <v>0</v>
      </c>
      <c r="H543" s="136"/>
      <c r="I543" s="136"/>
      <c r="J543" s="136"/>
      <c r="K543" s="136"/>
      <c r="L543" s="136"/>
      <c r="M543" s="136"/>
      <c r="N543" s="84"/>
      <c r="O543" s="84"/>
      <c r="P543" s="84"/>
      <c r="Q543" s="84"/>
      <c r="R543" s="133"/>
      <c r="S543" s="133"/>
      <c r="T543" s="133"/>
      <c r="U543" s="133"/>
      <c r="V543" s="133"/>
      <c r="W543" s="133"/>
      <c r="X543" s="133"/>
      <c r="Y543" s="133"/>
      <c r="Z543" s="133"/>
      <c r="AA543" s="133"/>
    </row>
    <row r="544" spans="1:27" s="73" customFormat="1" ht="18" hidden="1" customHeight="1" x14ac:dyDescent="0.25">
      <c r="A544" s="173">
        <f>'CLINs &amp; Ceiling Rates'!B117</f>
        <v>0</v>
      </c>
      <c r="B544" s="173">
        <f>'CLINs &amp; Ceiling Rates'!C117</f>
        <v>0</v>
      </c>
      <c r="C544" s="177" t="str">
        <f>'CLINs &amp; Ceiling Rates'!I117</f>
        <v/>
      </c>
      <c r="D544" s="211">
        <f>IF('CLINs &amp; Ceiling Rates'!D500="",SUM('Labor Loading Matrix'!H544:AA544),SUM(E544:G544))</f>
        <v>0</v>
      </c>
      <c r="E544" s="175">
        <f>SUM(IF('CLINs &amp; Ceiling Rates'!$D$237="OPS",'Labor Loading Matrix'!H544,0),IF('CLINs &amp; Ceiling Rates'!$D$238="OPS",'Labor Loading Matrix'!I544,0),IF('CLINs &amp; Ceiling Rates'!$D$239="OPS",'Labor Loading Matrix'!J544,0),IF('CLINs &amp; Ceiling Rates'!$D$240="OPS",'Labor Loading Matrix'!K544,0),IF('CLINs &amp; Ceiling Rates'!$D$241="OPS",'Labor Loading Matrix'!L544,0),IF('CLINs &amp; Ceiling Rates'!$D$242="OPS",'Labor Loading Matrix'!M544,0),IF('CLINs &amp; Ceiling Rates'!$D$243="OPS",'Labor Loading Matrix'!N544,0),IF('CLINs &amp; Ceiling Rates'!$D$244="OPS",'Labor Loading Matrix'!O544,0),IF('CLINs &amp; Ceiling Rates'!$D$245="OPS",'Labor Loading Matrix'!P544,0),IF('CLINs &amp; Ceiling Rates'!$D$246="OPS",'Labor Loading Matrix'!Q544,0),IF('CLINs &amp; Ceiling Rates'!$D$247="OPS",'Labor Loading Matrix'!R544,0),IF('CLINs &amp; Ceiling Rates'!$D$248="OPS",'Labor Loading Matrix'!S544,0),IF('CLINs &amp; Ceiling Rates'!$D$249="OPS",'Labor Loading Matrix'!T544,0),IF('CLINs &amp; Ceiling Rates'!$D$250="OPS",'Labor Loading Matrix'!U544,0),IF('CLINs &amp; Ceiling Rates'!$D$251="OPS",'Labor Loading Matrix'!V544,0),IF('CLINs &amp; Ceiling Rates'!$D$252="OPS",'Labor Loading Matrix'!W544,0),IF('CLINs &amp; Ceiling Rates'!$D$253="OPS",'Labor Loading Matrix'!X544,0),IF('CLINs &amp; Ceiling Rates'!$D$254="OPS",'Labor Loading Matrix'!Y544,0),IF('CLINs &amp; Ceiling Rates'!$D$255="OPS",'Labor Loading Matrix'!Z544,0),IF('CLINs &amp; Ceiling Rates'!$D$256="OPS",'Labor Loading Matrix'!AA544,0))</f>
        <v>0</v>
      </c>
      <c r="F544" s="175">
        <f>SUM(IF('CLINs &amp; Ceiling Rates'!$D$237="F&amp;E",'Labor Loading Matrix'!H544,0),IF('CLINs &amp; Ceiling Rates'!$D$238="F&amp;E",'Labor Loading Matrix'!I544,0),IF('CLINs &amp; Ceiling Rates'!$D$239="F&amp;E",'Labor Loading Matrix'!J544,0),IF('CLINs &amp; Ceiling Rates'!$D$240="F&amp;E",'Labor Loading Matrix'!K544,0),IF('CLINs &amp; Ceiling Rates'!$D$241="F&amp;E",'Labor Loading Matrix'!L544,0),IF('CLINs &amp; Ceiling Rates'!$D$242="F&amp;E",'Labor Loading Matrix'!M544,0),IF('CLINs &amp; Ceiling Rates'!$D$243="F&amp;E",'Labor Loading Matrix'!N544,0),IF('CLINs &amp; Ceiling Rates'!$D$244="F&amp;E",'Labor Loading Matrix'!O544,0),IF('CLINs &amp; Ceiling Rates'!$D$245="F&amp;E",'Labor Loading Matrix'!P544,0),IF('CLINs &amp; Ceiling Rates'!$D$246="F&amp;E",'Labor Loading Matrix'!Q544,0),IF('CLINs &amp; Ceiling Rates'!$D$247="F&amp;E",'Labor Loading Matrix'!R544,0),IF('CLINs &amp; Ceiling Rates'!$D$248="F&amp;E",'Labor Loading Matrix'!S544,0),IF('CLINs &amp; Ceiling Rates'!$D$249="F&amp;E",'Labor Loading Matrix'!T544,0),IF('CLINs &amp; Ceiling Rates'!$D$250="F&amp;E",'Labor Loading Matrix'!U544,0),IF('CLINs &amp; Ceiling Rates'!$D$251="F&amp;E",'Labor Loading Matrix'!V544,0),IF('CLINs &amp; Ceiling Rates'!$D$252="F&amp;E",'Labor Loading Matrix'!W544,0),IF('CLINs &amp; Ceiling Rates'!$D$253="F&amp;E",'Labor Loading Matrix'!X544,0),IF('CLINs &amp; Ceiling Rates'!$D$254="F&amp;E",'Labor Loading Matrix'!Y544,0),IF('CLINs &amp; Ceiling Rates'!$D$255="F&amp;E",'Labor Loading Matrix'!Z544,0),IF('CLINs &amp; Ceiling Rates'!$D$256="F&amp;E",'Labor Loading Matrix'!AA544,0))</f>
        <v>0</v>
      </c>
      <c r="G544" s="175">
        <f>SUM(IF('CLINs &amp; Ceiling Rates'!$D$237="R&amp;D",'Labor Loading Matrix'!H544,0),IF('CLINs &amp; Ceiling Rates'!$D$238="R&amp;D",'Labor Loading Matrix'!I544,0),IF('CLINs &amp; Ceiling Rates'!$D$239="R&amp;D",'Labor Loading Matrix'!J544,0),IF('CLINs &amp; Ceiling Rates'!$D$240="R&amp;D",'Labor Loading Matrix'!K544,0),IF('CLINs &amp; Ceiling Rates'!$D$241="R&amp;D",'Labor Loading Matrix'!L544,0),IF('CLINs &amp; Ceiling Rates'!$D$242="R&amp;D",'Labor Loading Matrix'!M544,0),IF('CLINs &amp; Ceiling Rates'!$D$243="R&amp;D",'Labor Loading Matrix'!N544,0),IF('CLINs &amp; Ceiling Rates'!$D$244="R&amp;D",'Labor Loading Matrix'!O544,0),IF('CLINs &amp; Ceiling Rates'!$D$245="R&amp;D",'Labor Loading Matrix'!P544,0),IF('CLINs &amp; Ceiling Rates'!$D$246="R&amp;D",'Labor Loading Matrix'!Q544,0),IF('CLINs &amp; Ceiling Rates'!$D$247="R&amp;D",'Labor Loading Matrix'!R544,0),IF('CLINs &amp; Ceiling Rates'!$D$248="R&amp;D",'Labor Loading Matrix'!S544,0),IF('CLINs &amp; Ceiling Rates'!$D$249="R&amp;D",'Labor Loading Matrix'!T544,0),IF('CLINs &amp; Ceiling Rates'!$D$250="R&amp;D",'Labor Loading Matrix'!U544,0),IF('CLINs &amp; Ceiling Rates'!$D$251="R&amp;D",'Labor Loading Matrix'!V544,0),IF('CLINs &amp; Ceiling Rates'!$D$252="R&amp;D",'Labor Loading Matrix'!W544,0),IF('CLINs &amp; Ceiling Rates'!$D$253="R&amp;D",'Labor Loading Matrix'!X544,0),IF('CLINs &amp; Ceiling Rates'!$D$254="R&amp;D",'Labor Loading Matrix'!Y544,0),IF('CLINs &amp; Ceiling Rates'!$D$255="R&amp;D",'Labor Loading Matrix'!Z544,0),IF('CLINs &amp; Ceiling Rates'!$D$256="R&amp;D",'Labor Loading Matrix'!AA544,0))</f>
        <v>0</v>
      </c>
      <c r="H544" s="136"/>
      <c r="I544" s="136"/>
      <c r="J544" s="136"/>
      <c r="K544" s="136"/>
      <c r="L544" s="136"/>
      <c r="M544" s="136"/>
      <c r="N544" s="84"/>
      <c r="O544" s="84"/>
      <c r="P544" s="84"/>
      <c r="Q544" s="84"/>
      <c r="R544" s="133"/>
      <c r="S544" s="133"/>
      <c r="T544" s="133"/>
      <c r="U544" s="133"/>
      <c r="V544" s="133"/>
      <c r="W544" s="133"/>
      <c r="X544" s="133"/>
      <c r="Y544" s="133"/>
      <c r="Z544" s="133"/>
      <c r="AA544" s="133"/>
    </row>
    <row r="545" spans="1:27" s="73" customFormat="1" ht="18" hidden="1" customHeight="1" x14ac:dyDescent="0.25">
      <c r="A545" s="173">
        <f>'CLINs &amp; Ceiling Rates'!B118</f>
        <v>0</v>
      </c>
      <c r="B545" s="173">
        <f>'CLINs &amp; Ceiling Rates'!C118</f>
        <v>0</v>
      </c>
      <c r="C545" s="177" t="str">
        <f>'CLINs &amp; Ceiling Rates'!I118</f>
        <v/>
      </c>
      <c r="D545" s="211">
        <f>IF('CLINs &amp; Ceiling Rates'!D501="",SUM('Labor Loading Matrix'!H545:AA545),SUM(E545:G545))</f>
        <v>0</v>
      </c>
      <c r="E545" s="175">
        <f>SUM(IF('CLINs &amp; Ceiling Rates'!$D$237="OPS",'Labor Loading Matrix'!H545,0),IF('CLINs &amp; Ceiling Rates'!$D$238="OPS",'Labor Loading Matrix'!I545,0),IF('CLINs &amp; Ceiling Rates'!$D$239="OPS",'Labor Loading Matrix'!J545,0),IF('CLINs &amp; Ceiling Rates'!$D$240="OPS",'Labor Loading Matrix'!K545,0),IF('CLINs &amp; Ceiling Rates'!$D$241="OPS",'Labor Loading Matrix'!L545,0),IF('CLINs &amp; Ceiling Rates'!$D$242="OPS",'Labor Loading Matrix'!M545,0),IF('CLINs &amp; Ceiling Rates'!$D$243="OPS",'Labor Loading Matrix'!N545,0),IF('CLINs &amp; Ceiling Rates'!$D$244="OPS",'Labor Loading Matrix'!O545,0),IF('CLINs &amp; Ceiling Rates'!$D$245="OPS",'Labor Loading Matrix'!P545,0),IF('CLINs &amp; Ceiling Rates'!$D$246="OPS",'Labor Loading Matrix'!Q545,0),IF('CLINs &amp; Ceiling Rates'!$D$247="OPS",'Labor Loading Matrix'!R545,0),IF('CLINs &amp; Ceiling Rates'!$D$248="OPS",'Labor Loading Matrix'!S545,0),IF('CLINs &amp; Ceiling Rates'!$D$249="OPS",'Labor Loading Matrix'!T545,0),IF('CLINs &amp; Ceiling Rates'!$D$250="OPS",'Labor Loading Matrix'!U545,0),IF('CLINs &amp; Ceiling Rates'!$D$251="OPS",'Labor Loading Matrix'!V545,0),IF('CLINs &amp; Ceiling Rates'!$D$252="OPS",'Labor Loading Matrix'!W545,0),IF('CLINs &amp; Ceiling Rates'!$D$253="OPS",'Labor Loading Matrix'!X545,0),IF('CLINs &amp; Ceiling Rates'!$D$254="OPS",'Labor Loading Matrix'!Y545,0),IF('CLINs &amp; Ceiling Rates'!$D$255="OPS",'Labor Loading Matrix'!Z545,0),IF('CLINs &amp; Ceiling Rates'!$D$256="OPS",'Labor Loading Matrix'!AA545,0))</f>
        <v>0</v>
      </c>
      <c r="F545" s="175">
        <f>SUM(IF('CLINs &amp; Ceiling Rates'!$D$237="F&amp;E",'Labor Loading Matrix'!H545,0),IF('CLINs &amp; Ceiling Rates'!$D$238="F&amp;E",'Labor Loading Matrix'!I545,0),IF('CLINs &amp; Ceiling Rates'!$D$239="F&amp;E",'Labor Loading Matrix'!J545,0),IF('CLINs &amp; Ceiling Rates'!$D$240="F&amp;E",'Labor Loading Matrix'!K545,0),IF('CLINs &amp; Ceiling Rates'!$D$241="F&amp;E",'Labor Loading Matrix'!L545,0),IF('CLINs &amp; Ceiling Rates'!$D$242="F&amp;E",'Labor Loading Matrix'!M545,0),IF('CLINs &amp; Ceiling Rates'!$D$243="F&amp;E",'Labor Loading Matrix'!N545,0),IF('CLINs &amp; Ceiling Rates'!$D$244="F&amp;E",'Labor Loading Matrix'!O545,0),IF('CLINs &amp; Ceiling Rates'!$D$245="F&amp;E",'Labor Loading Matrix'!P545,0),IF('CLINs &amp; Ceiling Rates'!$D$246="F&amp;E",'Labor Loading Matrix'!Q545,0),IF('CLINs &amp; Ceiling Rates'!$D$247="F&amp;E",'Labor Loading Matrix'!R545,0),IF('CLINs &amp; Ceiling Rates'!$D$248="F&amp;E",'Labor Loading Matrix'!S545,0),IF('CLINs &amp; Ceiling Rates'!$D$249="F&amp;E",'Labor Loading Matrix'!T545,0),IF('CLINs &amp; Ceiling Rates'!$D$250="F&amp;E",'Labor Loading Matrix'!U545,0),IF('CLINs &amp; Ceiling Rates'!$D$251="F&amp;E",'Labor Loading Matrix'!V545,0),IF('CLINs &amp; Ceiling Rates'!$D$252="F&amp;E",'Labor Loading Matrix'!W545,0),IF('CLINs &amp; Ceiling Rates'!$D$253="F&amp;E",'Labor Loading Matrix'!X545,0),IF('CLINs &amp; Ceiling Rates'!$D$254="F&amp;E",'Labor Loading Matrix'!Y545,0),IF('CLINs &amp; Ceiling Rates'!$D$255="F&amp;E",'Labor Loading Matrix'!Z545,0),IF('CLINs &amp; Ceiling Rates'!$D$256="F&amp;E",'Labor Loading Matrix'!AA545,0))</f>
        <v>0</v>
      </c>
      <c r="G545" s="175">
        <f>SUM(IF('CLINs &amp; Ceiling Rates'!$D$237="R&amp;D",'Labor Loading Matrix'!H545,0),IF('CLINs &amp; Ceiling Rates'!$D$238="R&amp;D",'Labor Loading Matrix'!I545,0),IF('CLINs &amp; Ceiling Rates'!$D$239="R&amp;D",'Labor Loading Matrix'!J545,0),IF('CLINs &amp; Ceiling Rates'!$D$240="R&amp;D",'Labor Loading Matrix'!K545,0),IF('CLINs &amp; Ceiling Rates'!$D$241="R&amp;D",'Labor Loading Matrix'!L545,0),IF('CLINs &amp; Ceiling Rates'!$D$242="R&amp;D",'Labor Loading Matrix'!M545,0),IF('CLINs &amp; Ceiling Rates'!$D$243="R&amp;D",'Labor Loading Matrix'!N545,0),IF('CLINs &amp; Ceiling Rates'!$D$244="R&amp;D",'Labor Loading Matrix'!O545,0),IF('CLINs &amp; Ceiling Rates'!$D$245="R&amp;D",'Labor Loading Matrix'!P545,0),IF('CLINs &amp; Ceiling Rates'!$D$246="R&amp;D",'Labor Loading Matrix'!Q545,0),IF('CLINs &amp; Ceiling Rates'!$D$247="R&amp;D",'Labor Loading Matrix'!R545,0),IF('CLINs &amp; Ceiling Rates'!$D$248="R&amp;D",'Labor Loading Matrix'!S545,0),IF('CLINs &amp; Ceiling Rates'!$D$249="R&amp;D",'Labor Loading Matrix'!T545,0),IF('CLINs &amp; Ceiling Rates'!$D$250="R&amp;D",'Labor Loading Matrix'!U545,0),IF('CLINs &amp; Ceiling Rates'!$D$251="R&amp;D",'Labor Loading Matrix'!V545,0),IF('CLINs &amp; Ceiling Rates'!$D$252="R&amp;D",'Labor Loading Matrix'!W545,0),IF('CLINs &amp; Ceiling Rates'!$D$253="R&amp;D",'Labor Loading Matrix'!X545,0),IF('CLINs &amp; Ceiling Rates'!$D$254="R&amp;D",'Labor Loading Matrix'!Y545,0),IF('CLINs &amp; Ceiling Rates'!$D$255="R&amp;D",'Labor Loading Matrix'!Z545,0),IF('CLINs &amp; Ceiling Rates'!$D$256="R&amp;D",'Labor Loading Matrix'!AA545,0))</f>
        <v>0</v>
      </c>
      <c r="H545" s="136"/>
      <c r="I545" s="136"/>
      <c r="J545" s="136"/>
      <c r="K545" s="136"/>
      <c r="L545" s="136"/>
      <c r="M545" s="136"/>
      <c r="N545" s="84"/>
      <c r="O545" s="84"/>
      <c r="P545" s="84"/>
      <c r="Q545" s="84"/>
      <c r="R545" s="133"/>
      <c r="S545" s="133"/>
      <c r="T545" s="133"/>
      <c r="U545" s="133"/>
      <c r="V545" s="133"/>
      <c r="W545" s="133"/>
      <c r="X545" s="133"/>
      <c r="Y545" s="133"/>
      <c r="Z545" s="133"/>
      <c r="AA545" s="133"/>
    </row>
    <row r="546" spans="1:27" s="73" customFormat="1" ht="18" hidden="1" customHeight="1" x14ac:dyDescent="0.25">
      <c r="A546" s="173">
        <f>'CLINs &amp; Ceiling Rates'!B119</f>
        <v>0</v>
      </c>
      <c r="B546" s="173">
        <f>'CLINs &amp; Ceiling Rates'!C119</f>
        <v>0</v>
      </c>
      <c r="C546" s="177" t="str">
        <f>'CLINs &amp; Ceiling Rates'!I119</f>
        <v/>
      </c>
      <c r="D546" s="211">
        <f>IF('CLINs &amp; Ceiling Rates'!D502="",SUM('Labor Loading Matrix'!H546:AA546),SUM(E546:G546))</f>
        <v>0</v>
      </c>
      <c r="E546" s="175">
        <f>SUM(IF('CLINs &amp; Ceiling Rates'!$D$237="OPS",'Labor Loading Matrix'!H546,0),IF('CLINs &amp; Ceiling Rates'!$D$238="OPS",'Labor Loading Matrix'!I546,0),IF('CLINs &amp; Ceiling Rates'!$D$239="OPS",'Labor Loading Matrix'!J546,0),IF('CLINs &amp; Ceiling Rates'!$D$240="OPS",'Labor Loading Matrix'!K546,0),IF('CLINs &amp; Ceiling Rates'!$D$241="OPS",'Labor Loading Matrix'!L546,0),IF('CLINs &amp; Ceiling Rates'!$D$242="OPS",'Labor Loading Matrix'!M546,0),IF('CLINs &amp; Ceiling Rates'!$D$243="OPS",'Labor Loading Matrix'!N546,0),IF('CLINs &amp; Ceiling Rates'!$D$244="OPS",'Labor Loading Matrix'!O546,0),IF('CLINs &amp; Ceiling Rates'!$D$245="OPS",'Labor Loading Matrix'!P546,0),IF('CLINs &amp; Ceiling Rates'!$D$246="OPS",'Labor Loading Matrix'!Q546,0),IF('CLINs &amp; Ceiling Rates'!$D$247="OPS",'Labor Loading Matrix'!R546,0),IF('CLINs &amp; Ceiling Rates'!$D$248="OPS",'Labor Loading Matrix'!S546,0),IF('CLINs &amp; Ceiling Rates'!$D$249="OPS",'Labor Loading Matrix'!T546,0),IF('CLINs &amp; Ceiling Rates'!$D$250="OPS",'Labor Loading Matrix'!U546,0),IF('CLINs &amp; Ceiling Rates'!$D$251="OPS",'Labor Loading Matrix'!V546,0),IF('CLINs &amp; Ceiling Rates'!$D$252="OPS",'Labor Loading Matrix'!W546,0),IF('CLINs &amp; Ceiling Rates'!$D$253="OPS",'Labor Loading Matrix'!X546,0),IF('CLINs &amp; Ceiling Rates'!$D$254="OPS",'Labor Loading Matrix'!Y546,0),IF('CLINs &amp; Ceiling Rates'!$D$255="OPS",'Labor Loading Matrix'!Z546,0),IF('CLINs &amp; Ceiling Rates'!$D$256="OPS",'Labor Loading Matrix'!AA546,0))</f>
        <v>0</v>
      </c>
      <c r="F546" s="175">
        <f>SUM(IF('CLINs &amp; Ceiling Rates'!$D$237="F&amp;E",'Labor Loading Matrix'!H546,0),IF('CLINs &amp; Ceiling Rates'!$D$238="F&amp;E",'Labor Loading Matrix'!I546,0),IF('CLINs &amp; Ceiling Rates'!$D$239="F&amp;E",'Labor Loading Matrix'!J546,0),IF('CLINs &amp; Ceiling Rates'!$D$240="F&amp;E",'Labor Loading Matrix'!K546,0),IF('CLINs &amp; Ceiling Rates'!$D$241="F&amp;E",'Labor Loading Matrix'!L546,0),IF('CLINs &amp; Ceiling Rates'!$D$242="F&amp;E",'Labor Loading Matrix'!M546,0),IF('CLINs &amp; Ceiling Rates'!$D$243="F&amp;E",'Labor Loading Matrix'!N546,0),IF('CLINs &amp; Ceiling Rates'!$D$244="F&amp;E",'Labor Loading Matrix'!O546,0),IF('CLINs &amp; Ceiling Rates'!$D$245="F&amp;E",'Labor Loading Matrix'!P546,0),IF('CLINs &amp; Ceiling Rates'!$D$246="F&amp;E",'Labor Loading Matrix'!Q546,0),IF('CLINs &amp; Ceiling Rates'!$D$247="F&amp;E",'Labor Loading Matrix'!R546,0),IF('CLINs &amp; Ceiling Rates'!$D$248="F&amp;E",'Labor Loading Matrix'!S546,0),IF('CLINs &amp; Ceiling Rates'!$D$249="F&amp;E",'Labor Loading Matrix'!T546,0),IF('CLINs &amp; Ceiling Rates'!$D$250="F&amp;E",'Labor Loading Matrix'!U546,0),IF('CLINs &amp; Ceiling Rates'!$D$251="F&amp;E",'Labor Loading Matrix'!V546,0),IF('CLINs &amp; Ceiling Rates'!$D$252="F&amp;E",'Labor Loading Matrix'!W546,0),IF('CLINs &amp; Ceiling Rates'!$D$253="F&amp;E",'Labor Loading Matrix'!X546,0),IF('CLINs &amp; Ceiling Rates'!$D$254="F&amp;E",'Labor Loading Matrix'!Y546,0),IF('CLINs &amp; Ceiling Rates'!$D$255="F&amp;E",'Labor Loading Matrix'!Z546,0),IF('CLINs &amp; Ceiling Rates'!$D$256="F&amp;E",'Labor Loading Matrix'!AA546,0))</f>
        <v>0</v>
      </c>
      <c r="G546" s="175">
        <f>SUM(IF('CLINs &amp; Ceiling Rates'!$D$237="R&amp;D",'Labor Loading Matrix'!H546,0),IF('CLINs &amp; Ceiling Rates'!$D$238="R&amp;D",'Labor Loading Matrix'!I546,0),IF('CLINs &amp; Ceiling Rates'!$D$239="R&amp;D",'Labor Loading Matrix'!J546,0),IF('CLINs &amp; Ceiling Rates'!$D$240="R&amp;D",'Labor Loading Matrix'!K546,0),IF('CLINs &amp; Ceiling Rates'!$D$241="R&amp;D",'Labor Loading Matrix'!L546,0),IF('CLINs &amp; Ceiling Rates'!$D$242="R&amp;D",'Labor Loading Matrix'!M546,0),IF('CLINs &amp; Ceiling Rates'!$D$243="R&amp;D",'Labor Loading Matrix'!N546,0),IF('CLINs &amp; Ceiling Rates'!$D$244="R&amp;D",'Labor Loading Matrix'!O546,0),IF('CLINs &amp; Ceiling Rates'!$D$245="R&amp;D",'Labor Loading Matrix'!P546,0),IF('CLINs &amp; Ceiling Rates'!$D$246="R&amp;D",'Labor Loading Matrix'!Q546,0),IF('CLINs &amp; Ceiling Rates'!$D$247="R&amp;D",'Labor Loading Matrix'!R546,0),IF('CLINs &amp; Ceiling Rates'!$D$248="R&amp;D",'Labor Loading Matrix'!S546,0),IF('CLINs &amp; Ceiling Rates'!$D$249="R&amp;D",'Labor Loading Matrix'!T546,0),IF('CLINs &amp; Ceiling Rates'!$D$250="R&amp;D",'Labor Loading Matrix'!U546,0),IF('CLINs &amp; Ceiling Rates'!$D$251="R&amp;D",'Labor Loading Matrix'!V546,0),IF('CLINs &amp; Ceiling Rates'!$D$252="R&amp;D",'Labor Loading Matrix'!W546,0),IF('CLINs &amp; Ceiling Rates'!$D$253="R&amp;D",'Labor Loading Matrix'!X546,0),IF('CLINs &amp; Ceiling Rates'!$D$254="R&amp;D",'Labor Loading Matrix'!Y546,0),IF('CLINs &amp; Ceiling Rates'!$D$255="R&amp;D",'Labor Loading Matrix'!Z546,0),IF('CLINs &amp; Ceiling Rates'!$D$256="R&amp;D",'Labor Loading Matrix'!AA546,0))</f>
        <v>0</v>
      </c>
      <c r="H546" s="136"/>
      <c r="I546" s="136"/>
      <c r="J546" s="136"/>
      <c r="K546" s="136"/>
      <c r="L546" s="136"/>
      <c r="M546" s="136"/>
      <c r="N546" s="84"/>
      <c r="O546" s="84"/>
      <c r="P546" s="84"/>
      <c r="Q546" s="84"/>
      <c r="R546" s="133"/>
      <c r="S546" s="133"/>
      <c r="T546" s="133"/>
      <c r="U546" s="133"/>
      <c r="V546" s="133"/>
      <c r="W546" s="133"/>
      <c r="X546" s="133"/>
      <c r="Y546" s="133"/>
      <c r="Z546" s="133"/>
      <c r="AA546" s="133"/>
    </row>
    <row r="547" spans="1:27" s="73" customFormat="1" ht="18" hidden="1" customHeight="1" x14ac:dyDescent="0.25">
      <c r="A547" s="173">
        <f>'CLINs &amp; Ceiling Rates'!B120</f>
        <v>0</v>
      </c>
      <c r="B547" s="173">
        <f>'CLINs &amp; Ceiling Rates'!C120</f>
        <v>0</v>
      </c>
      <c r="C547" s="177" t="str">
        <f>'CLINs &amp; Ceiling Rates'!I120</f>
        <v/>
      </c>
      <c r="D547" s="211">
        <f>IF('CLINs &amp; Ceiling Rates'!D503="",SUM('Labor Loading Matrix'!H547:AA547),SUM(E547:G547))</f>
        <v>0</v>
      </c>
      <c r="E547" s="175">
        <f>SUM(IF('CLINs &amp; Ceiling Rates'!$D$237="OPS",'Labor Loading Matrix'!H547,0),IF('CLINs &amp; Ceiling Rates'!$D$238="OPS",'Labor Loading Matrix'!I547,0),IF('CLINs &amp; Ceiling Rates'!$D$239="OPS",'Labor Loading Matrix'!J547,0),IF('CLINs &amp; Ceiling Rates'!$D$240="OPS",'Labor Loading Matrix'!K547,0),IF('CLINs &amp; Ceiling Rates'!$D$241="OPS",'Labor Loading Matrix'!L547,0),IF('CLINs &amp; Ceiling Rates'!$D$242="OPS",'Labor Loading Matrix'!M547,0),IF('CLINs &amp; Ceiling Rates'!$D$243="OPS",'Labor Loading Matrix'!N547,0),IF('CLINs &amp; Ceiling Rates'!$D$244="OPS",'Labor Loading Matrix'!O547,0),IF('CLINs &amp; Ceiling Rates'!$D$245="OPS",'Labor Loading Matrix'!P547,0),IF('CLINs &amp; Ceiling Rates'!$D$246="OPS",'Labor Loading Matrix'!Q547,0),IF('CLINs &amp; Ceiling Rates'!$D$247="OPS",'Labor Loading Matrix'!R547,0),IF('CLINs &amp; Ceiling Rates'!$D$248="OPS",'Labor Loading Matrix'!S547,0),IF('CLINs &amp; Ceiling Rates'!$D$249="OPS",'Labor Loading Matrix'!T547,0),IF('CLINs &amp; Ceiling Rates'!$D$250="OPS",'Labor Loading Matrix'!U547,0),IF('CLINs &amp; Ceiling Rates'!$D$251="OPS",'Labor Loading Matrix'!V547,0),IF('CLINs &amp; Ceiling Rates'!$D$252="OPS",'Labor Loading Matrix'!W547,0),IF('CLINs &amp; Ceiling Rates'!$D$253="OPS",'Labor Loading Matrix'!X547,0),IF('CLINs &amp; Ceiling Rates'!$D$254="OPS",'Labor Loading Matrix'!Y547,0),IF('CLINs &amp; Ceiling Rates'!$D$255="OPS",'Labor Loading Matrix'!Z547,0),IF('CLINs &amp; Ceiling Rates'!$D$256="OPS",'Labor Loading Matrix'!AA547,0))</f>
        <v>0</v>
      </c>
      <c r="F547" s="175">
        <f>SUM(IF('CLINs &amp; Ceiling Rates'!$D$237="F&amp;E",'Labor Loading Matrix'!H547,0),IF('CLINs &amp; Ceiling Rates'!$D$238="F&amp;E",'Labor Loading Matrix'!I547,0),IF('CLINs &amp; Ceiling Rates'!$D$239="F&amp;E",'Labor Loading Matrix'!J547,0),IF('CLINs &amp; Ceiling Rates'!$D$240="F&amp;E",'Labor Loading Matrix'!K547,0),IF('CLINs &amp; Ceiling Rates'!$D$241="F&amp;E",'Labor Loading Matrix'!L547,0),IF('CLINs &amp; Ceiling Rates'!$D$242="F&amp;E",'Labor Loading Matrix'!M547,0),IF('CLINs &amp; Ceiling Rates'!$D$243="F&amp;E",'Labor Loading Matrix'!N547,0),IF('CLINs &amp; Ceiling Rates'!$D$244="F&amp;E",'Labor Loading Matrix'!O547,0),IF('CLINs &amp; Ceiling Rates'!$D$245="F&amp;E",'Labor Loading Matrix'!P547,0),IF('CLINs &amp; Ceiling Rates'!$D$246="F&amp;E",'Labor Loading Matrix'!Q547,0),IF('CLINs &amp; Ceiling Rates'!$D$247="F&amp;E",'Labor Loading Matrix'!R547,0),IF('CLINs &amp; Ceiling Rates'!$D$248="F&amp;E",'Labor Loading Matrix'!S547,0),IF('CLINs &amp; Ceiling Rates'!$D$249="F&amp;E",'Labor Loading Matrix'!T547,0),IF('CLINs &amp; Ceiling Rates'!$D$250="F&amp;E",'Labor Loading Matrix'!U547,0),IF('CLINs &amp; Ceiling Rates'!$D$251="F&amp;E",'Labor Loading Matrix'!V547,0),IF('CLINs &amp; Ceiling Rates'!$D$252="F&amp;E",'Labor Loading Matrix'!W547,0),IF('CLINs &amp; Ceiling Rates'!$D$253="F&amp;E",'Labor Loading Matrix'!X547,0),IF('CLINs &amp; Ceiling Rates'!$D$254="F&amp;E",'Labor Loading Matrix'!Y547,0),IF('CLINs &amp; Ceiling Rates'!$D$255="F&amp;E",'Labor Loading Matrix'!Z547,0),IF('CLINs &amp; Ceiling Rates'!$D$256="F&amp;E",'Labor Loading Matrix'!AA547,0))</f>
        <v>0</v>
      </c>
      <c r="G547" s="175">
        <f>SUM(IF('CLINs &amp; Ceiling Rates'!$D$237="R&amp;D",'Labor Loading Matrix'!H547,0),IF('CLINs &amp; Ceiling Rates'!$D$238="R&amp;D",'Labor Loading Matrix'!I547,0),IF('CLINs &amp; Ceiling Rates'!$D$239="R&amp;D",'Labor Loading Matrix'!J547,0),IF('CLINs &amp; Ceiling Rates'!$D$240="R&amp;D",'Labor Loading Matrix'!K547,0),IF('CLINs &amp; Ceiling Rates'!$D$241="R&amp;D",'Labor Loading Matrix'!L547,0),IF('CLINs &amp; Ceiling Rates'!$D$242="R&amp;D",'Labor Loading Matrix'!M547,0),IF('CLINs &amp; Ceiling Rates'!$D$243="R&amp;D",'Labor Loading Matrix'!N547,0),IF('CLINs &amp; Ceiling Rates'!$D$244="R&amp;D",'Labor Loading Matrix'!O547,0),IF('CLINs &amp; Ceiling Rates'!$D$245="R&amp;D",'Labor Loading Matrix'!P547,0),IF('CLINs &amp; Ceiling Rates'!$D$246="R&amp;D",'Labor Loading Matrix'!Q547,0),IF('CLINs &amp; Ceiling Rates'!$D$247="R&amp;D",'Labor Loading Matrix'!R547,0),IF('CLINs &amp; Ceiling Rates'!$D$248="R&amp;D",'Labor Loading Matrix'!S547,0),IF('CLINs &amp; Ceiling Rates'!$D$249="R&amp;D",'Labor Loading Matrix'!T547,0),IF('CLINs &amp; Ceiling Rates'!$D$250="R&amp;D",'Labor Loading Matrix'!U547,0),IF('CLINs &amp; Ceiling Rates'!$D$251="R&amp;D",'Labor Loading Matrix'!V547,0),IF('CLINs &amp; Ceiling Rates'!$D$252="R&amp;D",'Labor Loading Matrix'!W547,0),IF('CLINs &amp; Ceiling Rates'!$D$253="R&amp;D",'Labor Loading Matrix'!X547,0),IF('CLINs &amp; Ceiling Rates'!$D$254="R&amp;D",'Labor Loading Matrix'!Y547,0),IF('CLINs &amp; Ceiling Rates'!$D$255="R&amp;D",'Labor Loading Matrix'!Z547,0),IF('CLINs &amp; Ceiling Rates'!$D$256="R&amp;D",'Labor Loading Matrix'!AA547,0))</f>
        <v>0</v>
      </c>
      <c r="H547" s="136"/>
      <c r="I547" s="136"/>
      <c r="J547" s="136"/>
      <c r="K547" s="136"/>
      <c r="L547" s="136"/>
      <c r="M547" s="136"/>
      <c r="N547" s="84"/>
      <c r="O547" s="84"/>
      <c r="P547" s="84"/>
      <c r="Q547" s="84"/>
      <c r="R547" s="133"/>
      <c r="S547" s="133"/>
      <c r="T547" s="133"/>
      <c r="U547" s="133"/>
      <c r="V547" s="133"/>
      <c r="W547" s="133"/>
      <c r="X547" s="133"/>
      <c r="Y547" s="133"/>
      <c r="Z547" s="133"/>
      <c r="AA547" s="133"/>
    </row>
    <row r="548" spans="1:27" s="73" customFormat="1" ht="18" hidden="1" customHeight="1" x14ac:dyDescent="0.25">
      <c r="A548" s="173">
        <f>'CLINs &amp; Ceiling Rates'!B121</f>
        <v>0</v>
      </c>
      <c r="B548" s="173">
        <f>'CLINs &amp; Ceiling Rates'!C121</f>
        <v>0</v>
      </c>
      <c r="C548" s="177" t="str">
        <f>'CLINs &amp; Ceiling Rates'!I121</f>
        <v/>
      </c>
      <c r="D548" s="211">
        <f>IF('CLINs &amp; Ceiling Rates'!D504="",SUM('Labor Loading Matrix'!H548:AA548),SUM(E548:G548))</f>
        <v>0</v>
      </c>
      <c r="E548" s="175">
        <f>SUM(IF('CLINs &amp; Ceiling Rates'!$D$237="OPS",'Labor Loading Matrix'!H548,0),IF('CLINs &amp; Ceiling Rates'!$D$238="OPS",'Labor Loading Matrix'!I548,0),IF('CLINs &amp; Ceiling Rates'!$D$239="OPS",'Labor Loading Matrix'!J548,0),IF('CLINs &amp; Ceiling Rates'!$D$240="OPS",'Labor Loading Matrix'!K548,0),IF('CLINs &amp; Ceiling Rates'!$D$241="OPS",'Labor Loading Matrix'!L548,0),IF('CLINs &amp; Ceiling Rates'!$D$242="OPS",'Labor Loading Matrix'!M548,0),IF('CLINs &amp; Ceiling Rates'!$D$243="OPS",'Labor Loading Matrix'!N548,0),IF('CLINs &amp; Ceiling Rates'!$D$244="OPS",'Labor Loading Matrix'!O548,0),IF('CLINs &amp; Ceiling Rates'!$D$245="OPS",'Labor Loading Matrix'!P548,0),IF('CLINs &amp; Ceiling Rates'!$D$246="OPS",'Labor Loading Matrix'!Q548,0),IF('CLINs &amp; Ceiling Rates'!$D$247="OPS",'Labor Loading Matrix'!R548,0),IF('CLINs &amp; Ceiling Rates'!$D$248="OPS",'Labor Loading Matrix'!S548,0),IF('CLINs &amp; Ceiling Rates'!$D$249="OPS",'Labor Loading Matrix'!T548,0),IF('CLINs &amp; Ceiling Rates'!$D$250="OPS",'Labor Loading Matrix'!U548,0),IF('CLINs &amp; Ceiling Rates'!$D$251="OPS",'Labor Loading Matrix'!V548,0),IF('CLINs &amp; Ceiling Rates'!$D$252="OPS",'Labor Loading Matrix'!W548,0),IF('CLINs &amp; Ceiling Rates'!$D$253="OPS",'Labor Loading Matrix'!X548,0),IF('CLINs &amp; Ceiling Rates'!$D$254="OPS",'Labor Loading Matrix'!Y548,0),IF('CLINs &amp; Ceiling Rates'!$D$255="OPS",'Labor Loading Matrix'!Z548,0),IF('CLINs &amp; Ceiling Rates'!$D$256="OPS",'Labor Loading Matrix'!AA548,0))</f>
        <v>0</v>
      </c>
      <c r="F548" s="175">
        <f>SUM(IF('CLINs &amp; Ceiling Rates'!$D$237="F&amp;E",'Labor Loading Matrix'!H548,0),IF('CLINs &amp; Ceiling Rates'!$D$238="F&amp;E",'Labor Loading Matrix'!I548,0),IF('CLINs &amp; Ceiling Rates'!$D$239="F&amp;E",'Labor Loading Matrix'!J548,0),IF('CLINs &amp; Ceiling Rates'!$D$240="F&amp;E",'Labor Loading Matrix'!K548,0),IF('CLINs &amp; Ceiling Rates'!$D$241="F&amp;E",'Labor Loading Matrix'!L548,0),IF('CLINs &amp; Ceiling Rates'!$D$242="F&amp;E",'Labor Loading Matrix'!M548,0),IF('CLINs &amp; Ceiling Rates'!$D$243="F&amp;E",'Labor Loading Matrix'!N548,0),IF('CLINs &amp; Ceiling Rates'!$D$244="F&amp;E",'Labor Loading Matrix'!O548,0),IF('CLINs &amp; Ceiling Rates'!$D$245="F&amp;E",'Labor Loading Matrix'!P548,0),IF('CLINs &amp; Ceiling Rates'!$D$246="F&amp;E",'Labor Loading Matrix'!Q548,0),IF('CLINs &amp; Ceiling Rates'!$D$247="F&amp;E",'Labor Loading Matrix'!R548,0),IF('CLINs &amp; Ceiling Rates'!$D$248="F&amp;E",'Labor Loading Matrix'!S548,0),IF('CLINs &amp; Ceiling Rates'!$D$249="F&amp;E",'Labor Loading Matrix'!T548,0),IF('CLINs &amp; Ceiling Rates'!$D$250="F&amp;E",'Labor Loading Matrix'!U548,0),IF('CLINs &amp; Ceiling Rates'!$D$251="F&amp;E",'Labor Loading Matrix'!V548,0),IF('CLINs &amp; Ceiling Rates'!$D$252="F&amp;E",'Labor Loading Matrix'!W548,0),IF('CLINs &amp; Ceiling Rates'!$D$253="F&amp;E",'Labor Loading Matrix'!X548,0),IF('CLINs &amp; Ceiling Rates'!$D$254="F&amp;E",'Labor Loading Matrix'!Y548,0),IF('CLINs &amp; Ceiling Rates'!$D$255="F&amp;E",'Labor Loading Matrix'!Z548,0),IF('CLINs &amp; Ceiling Rates'!$D$256="F&amp;E",'Labor Loading Matrix'!AA548,0))</f>
        <v>0</v>
      </c>
      <c r="G548" s="175">
        <f>SUM(IF('CLINs &amp; Ceiling Rates'!$D$237="R&amp;D",'Labor Loading Matrix'!H548,0),IF('CLINs &amp; Ceiling Rates'!$D$238="R&amp;D",'Labor Loading Matrix'!I548,0),IF('CLINs &amp; Ceiling Rates'!$D$239="R&amp;D",'Labor Loading Matrix'!J548,0),IF('CLINs &amp; Ceiling Rates'!$D$240="R&amp;D",'Labor Loading Matrix'!K548,0),IF('CLINs &amp; Ceiling Rates'!$D$241="R&amp;D",'Labor Loading Matrix'!L548,0),IF('CLINs &amp; Ceiling Rates'!$D$242="R&amp;D",'Labor Loading Matrix'!M548,0),IF('CLINs &amp; Ceiling Rates'!$D$243="R&amp;D",'Labor Loading Matrix'!N548,0),IF('CLINs &amp; Ceiling Rates'!$D$244="R&amp;D",'Labor Loading Matrix'!O548,0),IF('CLINs &amp; Ceiling Rates'!$D$245="R&amp;D",'Labor Loading Matrix'!P548,0),IF('CLINs &amp; Ceiling Rates'!$D$246="R&amp;D",'Labor Loading Matrix'!Q548,0),IF('CLINs &amp; Ceiling Rates'!$D$247="R&amp;D",'Labor Loading Matrix'!R548,0),IF('CLINs &amp; Ceiling Rates'!$D$248="R&amp;D",'Labor Loading Matrix'!S548,0),IF('CLINs &amp; Ceiling Rates'!$D$249="R&amp;D",'Labor Loading Matrix'!T548,0),IF('CLINs &amp; Ceiling Rates'!$D$250="R&amp;D",'Labor Loading Matrix'!U548,0),IF('CLINs &amp; Ceiling Rates'!$D$251="R&amp;D",'Labor Loading Matrix'!V548,0),IF('CLINs &amp; Ceiling Rates'!$D$252="R&amp;D",'Labor Loading Matrix'!W548,0),IF('CLINs &amp; Ceiling Rates'!$D$253="R&amp;D",'Labor Loading Matrix'!X548,0),IF('CLINs &amp; Ceiling Rates'!$D$254="R&amp;D",'Labor Loading Matrix'!Y548,0),IF('CLINs &amp; Ceiling Rates'!$D$255="R&amp;D",'Labor Loading Matrix'!Z548,0),IF('CLINs &amp; Ceiling Rates'!$D$256="R&amp;D",'Labor Loading Matrix'!AA548,0))</f>
        <v>0</v>
      </c>
      <c r="H548" s="136"/>
      <c r="I548" s="136"/>
      <c r="J548" s="136"/>
      <c r="K548" s="136"/>
      <c r="L548" s="136"/>
      <c r="M548" s="136"/>
      <c r="N548" s="84"/>
      <c r="O548" s="84"/>
      <c r="P548" s="84"/>
      <c r="Q548" s="84"/>
      <c r="R548" s="133"/>
      <c r="S548" s="133"/>
      <c r="T548" s="133"/>
      <c r="U548" s="133"/>
      <c r="V548" s="133"/>
      <c r="W548" s="133"/>
      <c r="X548" s="133"/>
      <c r="Y548" s="133"/>
      <c r="Z548" s="133"/>
      <c r="AA548" s="133"/>
    </row>
    <row r="549" spans="1:27" s="73" customFormat="1" ht="18" hidden="1" customHeight="1" x14ac:dyDescent="0.25">
      <c r="A549" s="173">
        <f>'CLINs &amp; Ceiling Rates'!B122</f>
        <v>0</v>
      </c>
      <c r="B549" s="173">
        <f>'CLINs &amp; Ceiling Rates'!C122</f>
        <v>0</v>
      </c>
      <c r="C549" s="177" t="str">
        <f>'CLINs &amp; Ceiling Rates'!I122</f>
        <v/>
      </c>
      <c r="D549" s="211">
        <f>IF('CLINs &amp; Ceiling Rates'!D505="",SUM('Labor Loading Matrix'!H549:AA549),SUM(E549:G549))</f>
        <v>0</v>
      </c>
      <c r="E549" s="175">
        <f>SUM(IF('CLINs &amp; Ceiling Rates'!$D$237="OPS",'Labor Loading Matrix'!H549,0),IF('CLINs &amp; Ceiling Rates'!$D$238="OPS",'Labor Loading Matrix'!I549,0),IF('CLINs &amp; Ceiling Rates'!$D$239="OPS",'Labor Loading Matrix'!J549,0),IF('CLINs &amp; Ceiling Rates'!$D$240="OPS",'Labor Loading Matrix'!K549,0),IF('CLINs &amp; Ceiling Rates'!$D$241="OPS",'Labor Loading Matrix'!L549,0),IF('CLINs &amp; Ceiling Rates'!$D$242="OPS",'Labor Loading Matrix'!M549,0),IF('CLINs &amp; Ceiling Rates'!$D$243="OPS",'Labor Loading Matrix'!N549,0),IF('CLINs &amp; Ceiling Rates'!$D$244="OPS",'Labor Loading Matrix'!O549,0),IF('CLINs &amp; Ceiling Rates'!$D$245="OPS",'Labor Loading Matrix'!P549,0),IF('CLINs &amp; Ceiling Rates'!$D$246="OPS",'Labor Loading Matrix'!Q549,0),IF('CLINs &amp; Ceiling Rates'!$D$247="OPS",'Labor Loading Matrix'!R549,0),IF('CLINs &amp; Ceiling Rates'!$D$248="OPS",'Labor Loading Matrix'!S549,0),IF('CLINs &amp; Ceiling Rates'!$D$249="OPS",'Labor Loading Matrix'!T549,0),IF('CLINs &amp; Ceiling Rates'!$D$250="OPS",'Labor Loading Matrix'!U549,0),IF('CLINs &amp; Ceiling Rates'!$D$251="OPS",'Labor Loading Matrix'!V549,0),IF('CLINs &amp; Ceiling Rates'!$D$252="OPS",'Labor Loading Matrix'!W549,0),IF('CLINs &amp; Ceiling Rates'!$D$253="OPS",'Labor Loading Matrix'!X549,0),IF('CLINs &amp; Ceiling Rates'!$D$254="OPS",'Labor Loading Matrix'!Y549,0),IF('CLINs &amp; Ceiling Rates'!$D$255="OPS",'Labor Loading Matrix'!Z549,0),IF('CLINs &amp; Ceiling Rates'!$D$256="OPS",'Labor Loading Matrix'!AA549,0))</f>
        <v>0</v>
      </c>
      <c r="F549" s="175">
        <f>SUM(IF('CLINs &amp; Ceiling Rates'!$D$237="F&amp;E",'Labor Loading Matrix'!H549,0),IF('CLINs &amp; Ceiling Rates'!$D$238="F&amp;E",'Labor Loading Matrix'!I549,0),IF('CLINs &amp; Ceiling Rates'!$D$239="F&amp;E",'Labor Loading Matrix'!J549,0),IF('CLINs &amp; Ceiling Rates'!$D$240="F&amp;E",'Labor Loading Matrix'!K549,0),IF('CLINs &amp; Ceiling Rates'!$D$241="F&amp;E",'Labor Loading Matrix'!L549,0),IF('CLINs &amp; Ceiling Rates'!$D$242="F&amp;E",'Labor Loading Matrix'!M549,0),IF('CLINs &amp; Ceiling Rates'!$D$243="F&amp;E",'Labor Loading Matrix'!N549,0),IF('CLINs &amp; Ceiling Rates'!$D$244="F&amp;E",'Labor Loading Matrix'!O549,0),IF('CLINs &amp; Ceiling Rates'!$D$245="F&amp;E",'Labor Loading Matrix'!P549,0),IF('CLINs &amp; Ceiling Rates'!$D$246="F&amp;E",'Labor Loading Matrix'!Q549,0),IF('CLINs &amp; Ceiling Rates'!$D$247="F&amp;E",'Labor Loading Matrix'!R549,0),IF('CLINs &amp; Ceiling Rates'!$D$248="F&amp;E",'Labor Loading Matrix'!S549,0),IF('CLINs &amp; Ceiling Rates'!$D$249="F&amp;E",'Labor Loading Matrix'!T549,0),IF('CLINs &amp; Ceiling Rates'!$D$250="F&amp;E",'Labor Loading Matrix'!U549,0),IF('CLINs &amp; Ceiling Rates'!$D$251="F&amp;E",'Labor Loading Matrix'!V549,0),IF('CLINs &amp; Ceiling Rates'!$D$252="F&amp;E",'Labor Loading Matrix'!W549,0),IF('CLINs &amp; Ceiling Rates'!$D$253="F&amp;E",'Labor Loading Matrix'!X549,0),IF('CLINs &amp; Ceiling Rates'!$D$254="F&amp;E",'Labor Loading Matrix'!Y549,0),IF('CLINs &amp; Ceiling Rates'!$D$255="F&amp;E",'Labor Loading Matrix'!Z549,0),IF('CLINs &amp; Ceiling Rates'!$D$256="F&amp;E",'Labor Loading Matrix'!AA549,0))</f>
        <v>0</v>
      </c>
      <c r="G549" s="175">
        <f>SUM(IF('CLINs &amp; Ceiling Rates'!$D$237="R&amp;D",'Labor Loading Matrix'!H549,0),IF('CLINs &amp; Ceiling Rates'!$D$238="R&amp;D",'Labor Loading Matrix'!I549,0),IF('CLINs &amp; Ceiling Rates'!$D$239="R&amp;D",'Labor Loading Matrix'!J549,0),IF('CLINs &amp; Ceiling Rates'!$D$240="R&amp;D",'Labor Loading Matrix'!K549,0),IF('CLINs &amp; Ceiling Rates'!$D$241="R&amp;D",'Labor Loading Matrix'!L549,0),IF('CLINs &amp; Ceiling Rates'!$D$242="R&amp;D",'Labor Loading Matrix'!M549,0),IF('CLINs &amp; Ceiling Rates'!$D$243="R&amp;D",'Labor Loading Matrix'!N549,0),IF('CLINs &amp; Ceiling Rates'!$D$244="R&amp;D",'Labor Loading Matrix'!O549,0),IF('CLINs &amp; Ceiling Rates'!$D$245="R&amp;D",'Labor Loading Matrix'!P549,0),IF('CLINs &amp; Ceiling Rates'!$D$246="R&amp;D",'Labor Loading Matrix'!Q549,0),IF('CLINs &amp; Ceiling Rates'!$D$247="R&amp;D",'Labor Loading Matrix'!R549,0),IF('CLINs &amp; Ceiling Rates'!$D$248="R&amp;D",'Labor Loading Matrix'!S549,0),IF('CLINs &amp; Ceiling Rates'!$D$249="R&amp;D",'Labor Loading Matrix'!T549,0),IF('CLINs &amp; Ceiling Rates'!$D$250="R&amp;D",'Labor Loading Matrix'!U549,0),IF('CLINs &amp; Ceiling Rates'!$D$251="R&amp;D",'Labor Loading Matrix'!V549,0),IF('CLINs &amp; Ceiling Rates'!$D$252="R&amp;D",'Labor Loading Matrix'!W549,0),IF('CLINs &amp; Ceiling Rates'!$D$253="R&amp;D",'Labor Loading Matrix'!X549,0),IF('CLINs &amp; Ceiling Rates'!$D$254="R&amp;D",'Labor Loading Matrix'!Y549,0),IF('CLINs &amp; Ceiling Rates'!$D$255="R&amp;D",'Labor Loading Matrix'!Z549,0),IF('CLINs &amp; Ceiling Rates'!$D$256="R&amp;D",'Labor Loading Matrix'!AA549,0))</f>
        <v>0</v>
      </c>
      <c r="H549" s="136"/>
      <c r="I549" s="136"/>
      <c r="J549" s="136"/>
      <c r="K549" s="136"/>
      <c r="L549" s="136"/>
      <c r="M549" s="136"/>
      <c r="N549" s="84"/>
      <c r="O549" s="84"/>
      <c r="P549" s="84"/>
      <c r="Q549" s="84"/>
      <c r="R549" s="133"/>
      <c r="S549" s="133"/>
      <c r="T549" s="133"/>
      <c r="U549" s="133"/>
      <c r="V549" s="133"/>
      <c r="W549" s="133"/>
      <c r="X549" s="133"/>
      <c r="Y549" s="133"/>
      <c r="Z549" s="133"/>
      <c r="AA549" s="133"/>
    </row>
    <row r="550" spans="1:27" s="73" customFormat="1" ht="18" hidden="1" customHeight="1" x14ac:dyDescent="0.25">
      <c r="A550" s="173">
        <f>'CLINs &amp; Ceiling Rates'!B123</f>
        <v>0</v>
      </c>
      <c r="B550" s="173">
        <f>'CLINs &amp; Ceiling Rates'!C123</f>
        <v>0</v>
      </c>
      <c r="C550" s="177" t="str">
        <f>'CLINs &amp; Ceiling Rates'!I123</f>
        <v/>
      </c>
      <c r="D550" s="211">
        <f>IF('CLINs &amp; Ceiling Rates'!D506="",SUM('Labor Loading Matrix'!H550:AA550),SUM(E550:G550))</f>
        <v>0</v>
      </c>
      <c r="E550" s="175">
        <f>SUM(IF('CLINs &amp; Ceiling Rates'!$D$237="OPS",'Labor Loading Matrix'!H550,0),IF('CLINs &amp; Ceiling Rates'!$D$238="OPS",'Labor Loading Matrix'!I550,0),IF('CLINs &amp; Ceiling Rates'!$D$239="OPS",'Labor Loading Matrix'!J550,0),IF('CLINs &amp; Ceiling Rates'!$D$240="OPS",'Labor Loading Matrix'!K550,0),IF('CLINs &amp; Ceiling Rates'!$D$241="OPS",'Labor Loading Matrix'!L550,0),IF('CLINs &amp; Ceiling Rates'!$D$242="OPS",'Labor Loading Matrix'!M550,0),IF('CLINs &amp; Ceiling Rates'!$D$243="OPS",'Labor Loading Matrix'!N550,0),IF('CLINs &amp; Ceiling Rates'!$D$244="OPS",'Labor Loading Matrix'!O550,0),IF('CLINs &amp; Ceiling Rates'!$D$245="OPS",'Labor Loading Matrix'!P550,0),IF('CLINs &amp; Ceiling Rates'!$D$246="OPS",'Labor Loading Matrix'!Q550,0),IF('CLINs &amp; Ceiling Rates'!$D$247="OPS",'Labor Loading Matrix'!R550,0),IF('CLINs &amp; Ceiling Rates'!$D$248="OPS",'Labor Loading Matrix'!S550,0),IF('CLINs &amp; Ceiling Rates'!$D$249="OPS",'Labor Loading Matrix'!T550,0),IF('CLINs &amp; Ceiling Rates'!$D$250="OPS",'Labor Loading Matrix'!U550,0),IF('CLINs &amp; Ceiling Rates'!$D$251="OPS",'Labor Loading Matrix'!V550,0),IF('CLINs &amp; Ceiling Rates'!$D$252="OPS",'Labor Loading Matrix'!W550,0),IF('CLINs &amp; Ceiling Rates'!$D$253="OPS",'Labor Loading Matrix'!X550,0),IF('CLINs &amp; Ceiling Rates'!$D$254="OPS",'Labor Loading Matrix'!Y550,0),IF('CLINs &amp; Ceiling Rates'!$D$255="OPS",'Labor Loading Matrix'!Z550,0),IF('CLINs &amp; Ceiling Rates'!$D$256="OPS",'Labor Loading Matrix'!AA550,0))</f>
        <v>0</v>
      </c>
      <c r="F550" s="175">
        <f>SUM(IF('CLINs &amp; Ceiling Rates'!$D$237="F&amp;E",'Labor Loading Matrix'!H550,0),IF('CLINs &amp; Ceiling Rates'!$D$238="F&amp;E",'Labor Loading Matrix'!I550,0),IF('CLINs &amp; Ceiling Rates'!$D$239="F&amp;E",'Labor Loading Matrix'!J550,0),IF('CLINs &amp; Ceiling Rates'!$D$240="F&amp;E",'Labor Loading Matrix'!K550,0),IF('CLINs &amp; Ceiling Rates'!$D$241="F&amp;E",'Labor Loading Matrix'!L550,0),IF('CLINs &amp; Ceiling Rates'!$D$242="F&amp;E",'Labor Loading Matrix'!M550,0),IF('CLINs &amp; Ceiling Rates'!$D$243="F&amp;E",'Labor Loading Matrix'!N550,0),IF('CLINs &amp; Ceiling Rates'!$D$244="F&amp;E",'Labor Loading Matrix'!O550,0),IF('CLINs &amp; Ceiling Rates'!$D$245="F&amp;E",'Labor Loading Matrix'!P550,0),IF('CLINs &amp; Ceiling Rates'!$D$246="F&amp;E",'Labor Loading Matrix'!Q550,0),IF('CLINs &amp; Ceiling Rates'!$D$247="F&amp;E",'Labor Loading Matrix'!R550,0),IF('CLINs &amp; Ceiling Rates'!$D$248="F&amp;E",'Labor Loading Matrix'!S550,0),IF('CLINs &amp; Ceiling Rates'!$D$249="F&amp;E",'Labor Loading Matrix'!T550,0),IF('CLINs &amp; Ceiling Rates'!$D$250="F&amp;E",'Labor Loading Matrix'!U550,0),IF('CLINs &amp; Ceiling Rates'!$D$251="F&amp;E",'Labor Loading Matrix'!V550,0),IF('CLINs &amp; Ceiling Rates'!$D$252="F&amp;E",'Labor Loading Matrix'!W550,0),IF('CLINs &amp; Ceiling Rates'!$D$253="F&amp;E",'Labor Loading Matrix'!X550,0),IF('CLINs &amp; Ceiling Rates'!$D$254="F&amp;E",'Labor Loading Matrix'!Y550,0),IF('CLINs &amp; Ceiling Rates'!$D$255="F&amp;E",'Labor Loading Matrix'!Z550,0),IF('CLINs &amp; Ceiling Rates'!$D$256="F&amp;E",'Labor Loading Matrix'!AA550,0))</f>
        <v>0</v>
      </c>
      <c r="G550" s="175">
        <f>SUM(IF('CLINs &amp; Ceiling Rates'!$D$237="R&amp;D",'Labor Loading Matrix'!H550,0),IF('CLINs &amp; Ceiling Rates'!$D$238="R&amp;D",'Labor Loading Matrix'!I550,0),IF('CLINs &amp; Ceiling Rates'!$D$239="R&amp;D",'Labor Loading Matrix'!J550,0),IF('CLINs &amp; Ceiling Rates'!$D$240="R&amp;D",'Labor Loading Matrix'!K550,0),IF('CLINs &amp; Ceiling Rates'!$D$241="R&amp;D",'Labor Loading Matrix'!L550,0),IF('CLINs &amp; Ceiling Rates'!$D$242="R&amp;D",'Labor Loading Matrix'!M550,0),IF('CLINs &amp; Ceiling Rates'!$D$243="R&amp;D",'Labor Loading Matrix'!N550,0),IF('CLINs &amp; Ceiling Rates'!$D$244="R&amp;D",'Labor Loading Matrix'!O550,0),IF('CLINs &amp; Ceiling Rates'!$D$245="R&amp;D",'Labor Loading Matrix'!P550,0),IF('CLINs &amp; Ceiling Rates'!$D$246="R&amp;D",'Labor Loading Matrix'!Q550,0),IF('CLINs &amp; Ceiling Rates'!$D$247="R&amp;D",'Labor Loading Matrix'!R550,0),IF('CLINs &amp; Ceiling Rates'!$D$248="R&amp;D",'Labor Loading Matrix'!S550,0),IF('CLINs &amp; Ceiling Rates'!$D$249="R&amp;D",'Labor Loading Matrix'!T550,0),IF('CLINs &amp; Ceiling Rates'!$D$250="R&amp;D",'Labor Loading Matrix'!U550,0),IF('CLINs &amp; Ceiling Rates'!$D$251="R&amp;D",'Labor Loading Matrix'!V550,0),IF('CLINs &amp; Ceiling Rates'!$D$252="R&amp;D",'Labor Loading Matrix'!W550,0),IF('CLINs &amp; Ceiling Rates'!$D$253="R&amp;D",'Labor Loading Matrix'!X550,0),IF('CLINs &amp; Ceiling Rates'!$D$254="R&amp;D",'Labor Loading Matrix'!Y550,0),IF('CLINs &amp; Ceiling Rates'!$D$255="R&amp;D",'Labor Loading Matrix'!Z550,0),IF('CLINs &amp; Ceiling Rates'!$D$256="R&amp;D",'Labor Loading Matrix'!AA550,0))</f>
        <v>0</v>
      </c>
      <c r="H550" s="136"/>
      <c r="I550" s="136"/>
      <c r="J550" s="136"/>
      <c r="K550" s="136"/>
      <c r="L550" s="136"/>
      <c r="M550" s="136"/>
      <c r="N550" s="84"/>
      <c r="O550" s="84"/>
      <c r="P550" s="84"/>
      <c r="Q550" s="84"/>
      <c r="R550" s="133"/>
      <c r="S550" s="133"/>
      <c r="T550" s="133"/>
      <c r="U550" s="133"/>
      <c r="V550" s="133"/>
      <c r="W550" s="133"/>
      <c r="X550" s="133"/>
      <c r="Y550" s="133"/>
      <c r="Z550" s="133"/>
      <c r="AA550" s="133"/>
    </row>
    <row r="551" spans="1:27" s="73" customFormat="1" ht="18" hidden="1" customHeight="1" x14ac:dyDescent="0.25">
      <c r="A551" s="173">
        <f>'CLINs &amp; Ceiling Rates'!B124</f>
        <v>0</v>
      </c>
      <c r="B551" s="173">
        <f>'CLINs &amp; Ceiling Rates'!C124</f>
        <v>0</v>
      </c>
      <c r="C551" s="177" t="str">
        <f>'CLINs &amp; Ceiling Rates'!I124</f>
        <v/>
      </c>
      <c r="D551" s="211">
        <f>IF('CLINs &amp; Ceiling Rates'!D507="",SUM('Labor Loading Matrix'!H551:AA551),SUM(E551:G551))</f>
        <v>0</v>
      </c>
      <c r="E551" s="175">
        <f>SUM(IF('CLINs &amp; Ceiling Rates'!$D$237="OPS",'Labor Loading Matrix'!H551,0),IF('CLINs &amp; Ceiling Rates'!$D$238="OPS",'Labor Loading Matrix'!I551,0),IF('CLINs &amp; Ceiling Rates'!$D$239="OPS",'Labor Loading Matrix'!J551,0),IF('CLINs &amp; Ceiling Rates'!$D$240="OPS",'Labor Loading Matrix'!K551,0),IF('CLINs &amp; Ceiling Rates'!$D$241="OPS",'Labor Loading Matrix'!L551,0),IF('CLINs &amp; Ceiling Rates'!$D$242="OPS",'Labor Loading Matrix'!M551,0),IF('CLINs &amp; Ceiling Rates'!$D$243="OPS",'Labor Loading Matrix'!N551,0),IF('CLINs &amp; Ceiling Rates'!$D$244="OPS",'Labor Loading Matrix'!O551,0),IF('CLINs &amp; Ceiling Rates'!$D$245="OPS",'Labor Loading Matrix'!P551,0),IF('CLINs &amp; Ceiling Rates'!$D$246="OPS",'Labor Loading Matrix'!Q551,0),IF('CLINs &amp; Ceiling Rates'!$D$247="OPS",'Labor Loading Matrix'!R551,0),IF('CLINs &amp; Ceiling Rates'!$D$248="OPS",'Labor Loading Matrix'!S551,0),IF('CLINs &amp; Ceiling Rates'!$D$249="OPS",'Labor Loading Matrix'!T551,0),IF('CLINs &amp; Ceiling Rates'!$D$250="OPS",'Labor Loading Matrix'!U551,0),IF('CLINs &amp; Ceiling Rates'!$D$251="OPS",'Labor Loading Matrix'!V551,0),IF('CLINs &amp; Ceiling Rates'!$D$252="OPS",'Labor Loading Matrix'!W551,0),IF('CLINs &amp; Ceiling Rates'!$D$253="OPS",'Labor Loading Matrix'!X551,0),IF('CLINs &amp; Ceiling Rates'!$D$254="OPS",'Labor Loading Matrix'!Y551,0),IF('CLINs &amp; Ceiling Rates'!$D$255="OPS",'Labor Loading Matrix'!Z551,0),IF('CLINs &amp; Ceiling Rates'!$D$256="OPS",'Labor Loading Matrix'!AA551,0))</f>
        <v>0</v>
      </c>
      <c r="F551" s="175">
        <f>SUM(IF('CLINs &amp; Ceiling Rates'!$D$237="F&amp;E",'Labor Loading Matrix'!H551,0),IF('CLINs &amp; Ceiling Rates'!$D$238="F&amp;E",'Labor Loading Matrix'!I551,0),IF('CLINs &amp; Ceiling Rates'!$D$239="F&amp;E",'Labor Loading Matrix'!J551,0),IF('CLINs &amp; Ceiling Rates'!$D$240="F&amp;E",'Labor Loading Matrix'!K551,0),IF('CLINs &amp; Ceiling Rates'!$D$241="F&amp;E",'Labor Loading Matrix'!L551,0),IF('CLINs &amp; Ceiling Rates'!$D$242="F&amp;E",'Labor Loading Matrix'!M551,0),IF('CLINs &amp; Ceiling Rates'!$D$243="F&amp;E",'Labor Loading Matrix'!N551,0),IF('CLINs &amp; Ceiling Rates'!$D$244="F&amp;E",'Labor Loading Matrix'!O551,0),IF('CLINs &amp; Ceiling Rates'!$D$245="F&amp;E",'Labor Loading Matrix'!P551,0),IF('CLINs &amp; Ceiling Rates'!$D$246="F&amp;E",'Labor Loading Matrix'!Q551,0),IF('CLINs &amp; Ceiling Rates'!$D$247="F&amp;E",'Labor Loading Matrix'!R551,0),IF('CLINs &amp; Ceiling Rates'!$D$248="F&amp;E",'Labor Loading Matrix'!S551,0),IF('CLINs &amp; Ceiling Rates'!$D$249="F&amp;E",'Labor Loading Matrix'!T551,0),IF('CLINs &amp; Ceiling Rates'!$D$250="F&amp;E",'Labor Loading Matrix'!U551,0),IF('CLINs &amp; Ceiling Rates'!$D$251="F&amp;E",'Labor Loading Matrix'!V551,0),IF('CLINs &amp; Ceiling Rates'!$D$252="F&amp;E",'Labor Loading Matrix'!W551,0),IF('CLINs &amp; Ceiling Rates'!$D$253="F&amp;E",'Labor Loading Matrix'!X551,0),IF('CLINs &amp; Ceiling Rates'!$D$254="F&amp;E",'Labor Loading Matrix'!Y551,0),IF('CLINs &amp; Ceiling Rates'!$D$255="F&amp;E",'Labor Loading Matrix'!Z551,0),IF('CLINs &amp; Ceiling Rates'!$D$256="F&amp;E",'Labor Loading Matrix'!AA551,0))</f>
        <v>0</v>
      </c>
      <c r="G551" s="175">
        <f>SUM(IF('CLINs &amp; Ceiling Rates'!$D$237="R&amp;D",'Labor Loading Matrix'!H551,0),IF('CLINs &amp; Ceiling Rates'!$D$238="R&amp;D",'Labor Loading Matrix'!I551,0),IF('CLINs &amp; Ceiling Rates'!$D$239="R&amp;D",'Labor Loading Matrix'!J551,0),IF('CLINs &amp; Ceiling Rates'!$D$240="R&amp;D",'Labor Loading Matrix'!K551,0),IF('CLINs &amp; Ceiling Rates'!$D$241="R&amp;D",'Labor Loading Matrix'!L551,0),IF('CLINs &amp; Ceiling Rates'!$D$242="R&amp;D",'Labor Loading Matrix'!M551,0),IF('CLINs &amp; Ceiling Rates'!$D$243="R&amp;D",'Labor Loading Matrix'!N551,0),IF('CLINs &amp; Ceiling Rates'!$D$244="R&amp;D",'Labor Loading Matrix'!O551,0),IF('CLINs &amp; Ceiling Rates'!$D$245="R&amp;D",'Labor Loading Matrix'!P551,0),IF('CLINs &amp; Ceiling Rates'!$D$246="R&amp;D",'Labor Loading Matrix'!Q551,0),IF('CLINs &amp; Ceiling Rates'!$D$247="R&amp;D",'Labor Loading Matrix'!R551,0),IF('CLINs &amp; Ceiling Rates'!$D$248="R&amp;D",'Labor Loading Matrix'!S551,0),IF('CLINs &amp; Ceiling Rates'!$D$249="R&amp;D",'Labor Loading Matrix'!T551,0),IF('CLINs &amp; Ceiling Rates'!$D$250="R&amp;D",'Labor Loading Matrix'!U551,0),IF('CLINs &amp; Ceiling Rates'!$D$251="R&amp;D",'Labor Loading Matrix'!V551,0),IF('CLINs &amp; Ceiling Rates'!$D$252="R&amp;D",'Labor Loading Matrix'!W551,0),IF('CLINs &amp; Ceiling Rates'!$D$253="R&amp;D",'Labor Loading Matrix'!X551,0),IF('CLINs &amp; Ceiling Rates'!$D$254="R&amp;D",'Labor Loading Matrix'!Y551,0),IF('CLINs &amp; Ceiling Rates'!$D$255="R&amp;D",'Labor Loading Matrix'!Z551,0),IF('CLINs &amp; Ceiling Rates'!$D$256="R&amp;D",'Labor Loading Matrix'!AA551,0))</f>
        <v>0</v>
      </c>
      <c r="H551" s="136"/>
      <c r="I551" s="136"/>
      <c r="J551" s="136"/>
      <c r="K551" s="136"/>
      <c r="L551" s="136"/>
      <c r="M551" s="136"/>
      <c r="N551" s="84"/>
      <c r="O551" s="84"/>
      <c r="P551" s="84"/>
      <c r="Q551" s="84"/>
      <c r="R551" s="133"/>
      <c r="S551" s="133"/>
      <c r="T551" s="133"/>
      <c r="U551" s="133"/>
      <c r="V551" s="133"/>
      <c r="W551" s="133"/>
      <c r="X551" s="133"/>
      <c r="Y551" s="133"/>
      <c r="Z551" s="133"/>
      <c r="AA551" s="133"/>
    </row>
    <row r="552" spans="1:27" s="73" customFormat="1" ht="18" hidden="1" customHeight="1" x14ac:dyDescent="0.25">
      <c r="A552" s="173">
        <f>'CLINs &amp; Ceiling Rates'!B125</f>
        <v>0</v>
      </c>
      <c r="B552" s="173">
        <f>'CLINs &amp; Ceiling Rates'!C125</f>
        <v>0</v>
      </c>
      <c r="C552" s="177" t="str">
        <f>'CLINs &amp; Ceiling Rates'!I125</f>
        <v/>
      </c>
      <c r="D552" s="211">
        <f>IF('CLINs &amp; Ceiling Rates'!D508="",SUM('Labor Loading Matrix'!H552:AA552),SUM(E552:G552))</f>
        <v>0</v>
      </c>
      <c r="E552" s="175">
        <f>SUM(IF('CLINs &amp; Ceiling Rates'!$D$237="OPS",'Labor Loading Matrix'!H552,0),IF('CLINs &amp; Ceiling Rates'!$D$238="OPS",'Labor Loading Matrix'!I552,0),IF('CLINs &amp; Ceiling Rates'!$D$239="OPS",'Labor Loading Matrix'!J552,0),IF('CLINs &amp; Ceiling Rates'!$D$240="OPS",'Labor Loading Matrix'!K552,0),IF('CLINs &amp; Ceiling Rates'!$D$241="OPS",'Labor Loading Matrix'!L552,0),IF('CLINs &amp; Ceiling Rates'!$D$242="OPS",'Labor Loading Matrix'!M552,0),IF('CLINs &amp; Ceiling Rates'!$D$243="OPS",'Labor Loading Matrix'!N552,0),IF('CLINs &amp; Ceiling Rates'!$D$244="OPS",'Labor Loading Matrix'!O552,0),IF('CLINs &amp; Ceiling Rates'!$D$245="OPS",'Labor Loading Matrix'!P552,0),IF('CLINs &amp; Ceiling Rates'!$D$246="OPS",'Labor Loading Matrix'!Q552,0),IF('CLINs &amp; Ceiling Rates'!$D$247="OPS",'Labor Loading Matrix'!R552,0),IF('CLINs &amp; Ceiling Rates'!$D$248="OPS",'Labor Loading Matrix'!S552,0),IF('CLINs &amp; Ceiling Rates'!$D$249="OPS",'Labor Loading Matrix'!T552,0),IF('CLINs &amp; Ceiling Rates'!$D$250="OPS",'Labor Loading Matrix'!U552,0),IF('CLINs &amp; Ceiling Rates'!$D$251="OPS",'Labor Loading Matrix'!V552,0),IF('CLINs &amp; Ceiling Rates'!$D$252="OPS",'Labor Loading Matrix'!W552,0),IF('CLINs &amp; Ceiling Rates'!$D$253="OPS",'Labor Loading Matrix'!X552,0),IF('CLINs &amp; Ceiling Rates'!$D$254="OPS",'Labor Loading Matrix'!Y552,0),IF('CLINs &amp; Ceiling Rates'!$D$255="OPS",'Labor Loading Matrix'!Z552,0),IF('CLINs &amp; Ceiling Rates'!$D$256="OPS",'Labor Loading Matrix'!AA552,0))</f>
        <v>0</v>
      </c>
      <c r="F552" s="175">
        <f>SUM(IF('CLINs &amp; Ceiling Rates'!$D$237="F&amp;E",'Labor Loading Matrix'!H552,0),IF('CLINs &amp; Ceiling Rates'!$D$238="F&amp;E",'Labor Loading Matrix'!I552,0),IF('CLINs &amp; Ceiling Rates'!$D$239="F&amp;E",'Labor Loading Matrix'!J552,0),IF('CLINs &amp; Ceiling Rates'!$D$240="F&amp;E",'Labor Loading Matrix'!K552,0),IF('CLINs &amp; Ceiling Rates'!$D$241="F&amp;E",'Labor Loading Matrix'!L552,0),IF('CLINs &amp; Ceiling Rates'!$D$242="F&amp;E",'Labor Loading Matrix'!M552,0),IF('CLINs &amp; Ceiling Rates'!$D$243="F&amp;E",'Labor Loading Matrix'!N552,0),IF('CLINs &amp; Ceiling Rates'!$D$244="F&amp;E",'Labor Loading Matrix'!O552,0),IF('CLINs &amp; Ceiling Rates'!$D$245="F&amp;E",'Labor Loading Matrix'!P552,0),IF('CLINs &amp; Ceiling Rates'!$D$246="F&amp;E",'Labor Loading Matrix'!Q552,0),IF('CLINs &amp; Ceiling Rates'!$D$247="F&amp;E",'Labor Loading Matrix'!R552,0),IF('CLINs &amp; Ceiling Rates'!$D$248="F&amp;E",'Labor Loading Matrix'!S552,0),IF('CLINs &amp; Ceiling Rates'!$D$249="F&amp;E",'Labor Loading Matrix'!T552,0),IF('CLINs &amp; Ceiling Rates'!$D$250="F&amp;E",'Labor Loading Matrix'!U552,0),IF('CLINs &amp; Ceiling Rates'!$D$251="F&amp;E",'Labor Loading Matrix'!V552,0),IF('CLINs &amp; Ceiling Rates'!$D$252="F&amp;E",'Labor Loading Matrix'!W552,0),IF('CLINs &amp; Ceiling Rates'!$D$253="F&amp;E",'Labor Loading Matrix'!X552,0),IF('CLINs &amp; Ceiling Rates'!$D$254="F&amp;E",'Labor Loading Matrix'!Y552,0),IF('CLINs &amp; Ceiling Rates'!$D$255="F&amp;E",'Labor Loading Matrix'!Z552,0),IF('CLINs &amp; Ceiling Rates'!$D$256="F&amp;E",'Labor Loading Matrix'!AA552,0))</f>
        <v>0</v>
      </c>
      <c r="G552" s="175">
        <f>SUM(IF('CLINs &amp; Ceiling Rates'!$D$237="R&amp;D",'Labor Loading Matrix'!H552,0),IF('CLINs &amp; Ceiling Rates'!$D$238="R&amp;D",'Labor Loading Matrix'!I552,0),IF('CLINs &amp; Ceiling Rates'!$D$239="R&amp;D",'Labor Loading Matrix'!J552,0),IF('CLINs &amp; Ceiling Rates'!$D$240="R&amp;D",'Labor Loading Matrix'!K552,0),IF('CLINs &amp; Ceiling Rates'!$D$241="R&amp;D",'Labor Loading Matrix'!L552,0),IF('CLINs &amp; Ceiling Rates'!$D$242="R&amp;D",'Labor Loading Matrix'!M552,0),IF('CLINs &amp; Ceiling Rates'!$D$243="R&amp;D",'Labor Loading Matrix'!N552,0),IF('CLINs &amp; Ceiling Rates'!$D$244="R&amp;D",'Labor Loading Matrix'!O552,0),IF('CLINs &amp; Ceiling Rates'!$D$245="R&amp;D",'Labor Loading Matrix'!P552,0),IF('CLINs &amp; Ceiling Rates'!$D$246="R&amp;D",'Labor Loading Matrix'!Q552,0),IF('CLINs &amp; Ceiling Rates'!$D$247="R&amp;D",'Labor Loading Matrix'!R552,0),IF('CLINs &amp; Ceiling Rates'!$D$248="R&amp;D",'Labor Loading Matrix'!S552,0),IF('CLINs &amp; Ceiling Rates'!$D$249="R&amp;D",'Labor Loading Matrix'!T552,0),IF('CLINs &amp; Ceiling Rates'!$D$250="R&amp;D",'Labor Loading Matrix'!U552,0),IF('CLINs &amp; Ceiling Rates'!$D$251="R&amp;D",'Labor Loading Matrix'!V552,0),IF('CLINs &amp; Ceiling Rates'!$D$252="R&amp;D",'Labor Loading Matrix'!W552,0),IF('CLINs &amp; Ceiling Rates'!$D$253="R&amp;D",'Labor Loading Matrix'!X552,0),IF('CLINs &amp; Ceiling Rates'!$D$254="R&amp;D",'Labor Loading Matrix'!Y552,0),IF('CLINs &amp; Ceiling Rates'!$D$255="R&amp;D",'Labor Loading Matrix'!Z552,0),IF('CLINs &amp; Ceiling Rates'!$D$256="R&amp;D",'Labor Loading Matrix'!AA552,0))</f>
        <v>0</v>
      </c>
      <c r="H552" s="136"/>
      <c r="I552" s="136"/>
      <c r="J552" s="136"/>
      <c r="K552" s="136"/>
      <c r="L552" s="136"/>
      <c r="M552" s="136"/>
      <c r="N552" s="84"/>
      <c r="O552" s="84"/>
      <c r="P552" s="84"/>
      <c r="Q552" s="84"/>
      <c r="R552" s="133"/>
      <c r="S552" s="133"/>
      <c r="T552" s="133"/>
      <c r="U552" s="133"/>
      <c r="V552" s="133"/>
      <c r="W552" s="133"/>
      <c r="X552" s="133"/>
      <c r="Y552" s="133"/>
      <c r="Z552" s="133"/>
      <c r="AA552" s="133"/>
    </row>
    <row r="553" spans="1:27" s="73" customFormat="1" ht="18" hidden="1" customHeight="1" x14ac:dyDescent="0.25">
      <c r="A553" s="173">
        <f>'CLINs &amp; Ceiling Rates'!B126</f>
        <v>0</v>
      </c>
      <c r="B553" s="173">
        <f>'CLINs &amp; Ceiling Rates'!C126</f>
        <v>0</v>
      </c>
      <c r="C553" s="177" t="str">
        <f>'CLINs &amp; Ceiling Rates'!I126</f>
        <v/>
      </c>
      <c r="D553" s="211">
        <f>IF('CLINs &amp; Ceiling Rates'!D509="",SUM('Labor Loading Matrix'!H553:AA553),SUM(E553:G553))</f>
        <v>0</v>
      </c>
      <c r="E553" s="175">
        <f>SUM(IF('CLINs &amp; Ceiling Rates'!$D$237="OPS",'Labor Loading Matrix'!H553,0),IF('CLINs &amp; Ceiling Rates'!$D$238="OPS",'Labor Loading Matrix'!I553,0),IF('CLINs &amp; Ceiling Rates'!$D$239="OPS",'Labor Loading Matrix'!J553,0),IF('CLINs &amp; Ceiling Rates'!$D$240="OPS",'Labor Loading Matrix'!K553,0),IF('CLINs &amp; Ceiling Rates'!$D$241="OPS",'Labor Loading Matrix'!L553,0),IF('CLINs &amp; Ceiling Rates'!$D$242="OPS",'Labor Loading Matrix'!M553,0),IF('CLINs &amp; Ceiling Rates'!$D$243="OPS",'Labor Loading Matrix'!N553,0),IF('CLINs &amp; Ceiling Rates'!$D$244="OPS",'Labor Loading Matrix'!O553,0),IF('CLINs &amp; Ceiling Rates'!$D$245="OPS",'Labor Loading Matrix'!P553,0),IF('CLINs &amp; Ceiling Rates'!$D$246="OPS",'Labor Loading Matrix'!Q553,0),IF('CLINs &amp; Ceiling Rates'!$D$247="OPS",'Labor Loading Matrix'!R553,0),IF('CLINs &amp; Ceiling Rates'!$D$248="OPS",'Labor Loading Matrix'!S553,0),IF('CLINs &amp; Ceiling Rates'!$D$249="OPS",'Labor Loading Matrix'!T553,0),IF('CLINs &amp; Ceiling Rates'!$D$250="OPS",'Labor Loading Matrix'!U553,0),IF('CLINs &amp; Ceiling Rates'!$D$251="OPS",'Labor Loading Matrix'!V553,0),IF('CLINs &amp; Ceiling Rates'!$D$252="OPS",'Labor Loading Matrix'!W553,0),IF('CLINs &amp; Ceiling Rates'!$D$253="OPS",'Labor Loading Matrix'!X553,0),IF('CLINs &amp; Ceiling Rates'!$D$254="OPS",'Labor Loading Matrix'!Y553,0),IF('CLINs &amp; Ceiling Rates'!$D$255="OPS",'Labor Loading Matrix'!Z553,0),IF('CLINs &amp; Ceiling Rates'!$D$256="OPS",'Labor Loading Matrix'!AA553,0))</f>
        <v>0</v>
      </c>
      <c r="F553" s="175">
        <f>SUM(IF('CLINs &amp; Ceiling Rates'!$D$237="F&amp;E",'Labor Loading Matrix'!H553,0),IF('CLINs &amp; Ceiling Rates'!$D$238="F&amp;E",'Labor Loading Matrix'!I553,0),IF('CLINs &amp; Ceiling Rates'!$D$239="F&amp;E",'Labor Loading Matrix'!J553,0),IF('CLINs &amp; Ceiling Rates'!$D$240="F&amp;E",'Labor Loading Matrix'!K553,0),IF('CLINs &amp; Ceiling Rates'!$D$241="F&amp;E",'Labor Loading Matrix'!L553,0),IF('CLINs &amp; Ceiling Rates'!$D$242="F&amp;E",'Labor Loading Matrix'!M553,0),IF('CLINs &amp; Ceiling Rates'!$D$243="F&amp;E",'Labor Loading Matrix'!N553,0),IF('CLINs &amp; Ceiling Rates'!$D$244="F&amp;E",'Labor Loading Matrix'!O553,0),IF('CLINs &amp; Ceiling Rates'!$D$245="F&amp;E",'Labor Loading Matrix'!P553,0),IF('CLINs &amp; Ceiling Rates'!$D$246="F&amp;E",'Labor Loading Matrix'!Q553,0),IF('CLINs &amp; Ceiling Rates'!$D$247="F&amp;E",'Labor Loading Matrix'!R553,0),IF('CLINs &amp; Ceiling Rates'!$D$248="F&amp;E",'Labor Loading Matrix'!S553,0),IF('CLINs &amp; Ceiling Rates'!$D$249="F&amp;E",'Labor Loading Matrix'!T553,0),IF('CLINs &amp; Ceiling Rates'!$D$250="F&amp;E",'Labor Loading Matrix'!U553,0),IF('CLINs &amp; Ceiling Rates'!$D$251="F&amp;E",'Labor Loading Matrix'!V553,0),IF('CLINs &amp; Ceiling Rates'!$D$252="F&amp;E",'Labor Loading Matrix'!W553,0),IF('CLINs &amp; Ceiling Rates'!$D$253="F&amp;E",'Labor Loading Matrix'!X553,0),IF('CLINs &amp; Ceiling Rates'!$D$254="F&amp;E",'Labor Loading Matrix'!Y553,0),IF('CLINs &amp; Ceiling Rates'!$D$255="F&amp;E",'Labor Loading Matrix'!Z553,0),IF('CLINs &amp; Ceiling Rates'!$D$256="F&amp;E",'Labor Loading Matrix'!AA553,0))</f>
        <v>0</v>
      </c>
      <c r="G553" s="175">
        <f>SUM(IF('CLINs &amp; Ceiling Rates'!$D$237="R&amp;D",'Labor Loading Matrix'!H553,0),IF('CLINs &amp; Ceiling Rates'!$D$238="R&amp;D",'Labor Loading Matrix'!I553,0),IF('CLINs &amp; Ceiling Rates'!$D$239="R&amp;D",'Labor Loading Matrix'!J553,0),IF('CLINs &amp; Ceiling Rates'!$D$240="R&amp;D",'Labor Loading Matrix'!K553,0),IF('CLINs &amp; Ceiling Rates'!$D$241="R&amp;D",'Labor Loading Matrix'!L553,0),IF('CLINs &amp; Ceiling Rates'!$D$242="R&amp;D",'Labor Loading Matrix'!M553,0),IF('CLINs &amp; Ceiling Rates'!$D$243="R&amp;D",'Labor Loading Matrix'!N553,0),IF('CLINs &amp; Ceiling Rates'!$D$244="R&amp;D",'Labor Loading Matrix'!O553,0),IF('CLINs &amp; Ceiling Rates'!$D$245="R&amp;D",'Labor Loading Matrix'!P553,0),IF('CLINs &amp; Ceiling Rates'!$D$246="R&amp;D",'Labor Loading Matrix'!Q553,0),IF('CLINs &amp; Ceiling Rates'!$D$247="R&amp;D",'Labor Loading Matrix'!R553,0),IF('CLINs &amp; Ceiling Rates'!$D$248="R&amp;D",'Labor Loading Matrix'!S553,0),IF('CLINs &amp; Ceiling Rates'!$D$249="R&amp;D",'Labor Loading Matrix'!T553,0),IF('CLINs &amp; Ceiling Rates'!$D$250="R&amp;D",'Labor Loading Matrix'!U553,0),IF('CLINs &amp; Ceiling Rates'!$D$251="R&amp;D",'Labor Loading Matrix'!V553,0),IF('CLINs &amp; Ceiling Rates'!$D$252="R&amp;D",'Labor Loading Matrix'!W553,0),IF('CLINs &amp; Ceiling Rates'!$D$253="R&amp;D",'Labor Loading Matrix'!X553,0),IF('CLINs &amp; Ceiling Rates'!$D$254="R&amp;D",'Labor Loading Matrix'!Y553,0),IF('CLINs &amp; Ceiling Rates'!$D$255="R&amp;D",'Labor Loading Matrix'!Z553,0),IF('CLINs &amp; Ceiling Rates'!$D$256="R&amp;D",'Labor Loading Matrix'!AA553,0))</f>
        <v>0</v>
      </c>
      <c r="H553" s="136"/>
      <c r="I553" s="136"/>
      <c r="J553" s="136"/>
      <c r="K553" s="136"/>
      <c r="L553" s="136"/>
      <c r="M553" s="136"/>
      <c r="N553" s="84"/>
      <c r="O553" s="84"/>
      <c r="P553" s="84"/>
      <c r="Q553" s="84"/>
      <c r="R553" s="133"/>
      <c r="S553" s="133"/>
      <c r="T553" s="133"/>
      <c r="U553" s="133"/>
      <c r="V553" s="133"/>
      <c r="W553" s="133"/>
      <c r="X553" s="133"/>
      <c r="Y553" s="133"/>
      <c r="Z553" s="133"/>
      <c r="AA553" s="133"/>
    </row>
    <row r="554" spans="1:27" s="73" customFormat="1" ht="18" hidden="1" customHeight="1" x14ac:dyDescent="0.25">
      <c r="A554" s="173">
        <f>'CLINs &amp; Ceiling Rates'!B127</f>
        <v>0</v>
      </c>
      <c r="B554" s="173">
        <f>'CLINs &amp; Ceiling Rates'!C127</f>
        <v>0</v>
      </c>
      <c r="C554" s="177" t="str">
        <f>'CLINs &amp; Ceiling Rates'!I127</f>
        <v/>
      </c>
      <c r="D554" s="211">
        <f>IF('CLINs &amp; Ceiling Rates'!D510="",SUM('Labor Loading Matrix'!H554:AA554),SUM(E554:G554))</f>
        <v>0</v>
      </c>
      <c r="E554" s="175">
        <f>SUM(IF('CLINs &amp; Ceiling Rates'!$D$237="OPS",'Labor Loading Matrix'!H554,0),IF('CLINs &amp; Ceiling Rates'!$D$238="OPS",'Labor Loading Matrix'!I554,0),IF('CLINs &amp; Ceiling Rates'!$D$239="OPS",'Labor Loading Matrix'!J554,0),IF('CLINs &amp; Ceiling Rates'!$D$240="OPS",'Labor Loading Matrix'!K554,0),IF('CLINs &amp; Ceiling Rates'!$D$241="OPS",'Labor Loading Matrix'!L554,0),IF('CLINs &amp; Ceiling Rates'!$D$242="OPS",'Labor Loading Matrix'!M554,0),IF('CLINs &amp; Ceiling Rates'!$D$243="OPS",'Labor Loading Matrix'!N554,0),IF('CLINs &amp; Ceiling Rates'!$D$244="OPS",'Labor Loading Matrix'!O554,0),IF('CLINs &amp; Ceiling Rates'!$D$245="OPS",'Labor Loading Matrix'!P554,0),IF('CLINs &amp; Ceiling Rates'!$D$246="OPS",'Labor Loading Matrix'!Q554,0),IF('CLINs &amp; Ceiling Rates'!$D$247="OPS",'Labor Loading Matrix'!R554,0),IF('CLINs &amp; Ceiling Rates'!$D$248="OPS",'Labor Loading Matrix'!S554,0),IF('CLINs &amp; Ceiling Rates'!$D$249="OPS",'Labor Loading Matrix'!T554,0),IF('CLINs &amp; Ceiling Rates'!$D$250="OPS",'Labor Loading Matrix'!U554,0),IF('CLINs &amp; Ceiling Rates'!$D$251="OPS",'Labor Loading Matrix'!V554,0),IF('CLINs &amp; Ceiling Rates'!$D$252="OPS",'Labor Loading Matrix'!W554,0),IF('CLINs &amp; Ceiling Rates'!$D$253="OPS",'Labor Loading Matrix'!X554,0),IF('CLINs &amp; Ceiling Rates'!$D$254="OPS",'Labor Loading Matrix'!Y554,0),IF('CLINs &amp; Ceiling Rates'!$D$255="OPS",'Labor Loading Matrix'!Z554,0),IF('CLINs &amp; Ceiling Rates'!$D$256="OPS",'Labor Loading Matrix'!AA554,0))</f>
        <v>0</v>
      </c>
      <c r="F554" s="175">
        <f>SUM(IF('CLINs &amp; Ceiling Rates'!$D$237="F&amp;E",'Labor Loading Matrix'!H554,0),IF('CLINs &amp; Ceiling Rates'!$D$238="F&amp;E",'Labor Loading Matrix'!I554,0),IF('CLINs &amp; Ceiling Rates'!$D$239="F&amp;E",'Labor Loading Matrix'!J554,0),IF('CLINs &amp; Ceiling Rates'!$D$240="F&amp;E",'Labor Loading Matrix'!K554,0),IF('CLINs &amp; Ceiling Rates'!$D$241="F&amp;E",'Labor Loading Matrix'!L554,0),IF('CLINs &amp; Ceiling Rates'!$D$242="F&amp;E",'Labor Loading Matrix'!M554,0),IF('CLINs &amp; Ceiling Rates'!$D$243="F&amp;E",'Labor Loading Matrix'!N554,0),IF('CLINs &amp; Ceiling Rates'!$D$244="F&amp;E",'Labor Loading Matrix'!O554,0),IF('CLINs &amp; Ceiling Rates'!$D$245="F&amp;E",'Labor Loading Matrix'!P554,0),IF('CLINs &amp; Ceiling Rates'!$D$246="F&amp;E",'Labor Loading Matrix'!Q554,0),IF('CLINs &amp; Ceiling Rates'!$D$247="F&amp;E",'Labor Loading Matrix'!R554,0),IF('CLINs &amp; Ceiling Rates'!$D$248="F&amp;E",'Labor Loading Matrix'!S554,0),IF('CLINs &amp; Ceiling Rates'!$D$249="F&amp;E",'Labor Loading Matrix'!T554,0),IF('CLINs &amp; Ceiling Rates'!$D$250="F&amp;E",'Labor Loading Matrix'!U554,0),IF('CLINs &amp; Ceiling Rates'!$D$251="F&amp;E",'Labor Loading Matrix'!V554,0),IF('CLINs &amp; Ceiling Rates'!$D$252="F&amp;E",'Labor Loading Matrix'!W554,0),IF('CLINs &amp; Ceiling Rates'!$D$253="F&amp;E",'Labor Loading Matrix'!X554,0),IF('CLINs &amp; Ceiling Rates'!$D$254="F&amp;E",'Labor Loading Matrix'!Y554,0),IF('CLINs &amp; Ceiling Rates'!$D$255="F&amp;E",'Labor Loading Matrix'!Z554,0),IF('CLINs &amp; Ceiling Rates'!$D$256="F&amp;E",'Labor Loading Matrix'!AA554,0))</f>
        <v>0</v>
      </c>
      <c r="G554" s="175">
        <f>SUM(IF('CLINs &amp; Ceiling Rates'!$D$237="R&amp;D",'Labor Loading Matrix'!H554,0),IF('CLINs &amp; Ceiling Rates'!$D$238="R&amp;D",'Labor Loading Matrix'!I554,0),IF('CLINs &amp; Ceiling Rates'!$D$239="R&amp;D",'Labor Loading Matrix'!J554,0),IF('CLINs &amp; Ceiling Rates'!$D$240="R&amp;D",'Labor Loading Matrix'!K554,0),IF('CLINs &amp; Ceiling Rates'!$D$241="R&amp;D",'Labor Loading Matrix'!L554,0),IF('CLINs &amp; Ceiling Rates'!$D$242="R&amp;D",'Labor Loading Matrix'!M554,0),IF('CLINs &amp; Ceiling Rates'!$D$243="R&amp;D",'Labor Loading Matrix'!N554,0),IF('CLINs &amp; Ceiling Rates'!$D$244="R&amp;D",'Labor Loading Matrix'!O554,0),IF('CLINs &amp; Ceiling Rates'!$D$245="R&amp;D",'Labor Loading Matrix'!P554,0),IF('CLINs &amp; Ceiling Rates'!$D$246="R&amp;D",'Labor Loading Matrix'!Q554,0),IF('CLINs &amp; Ceiling Rates'!$D$247="R&amp;D",'Labor Loading Matrix'!R554,0),IF('CLINs &amp; Ceiling Rates'!$D$248="R&amp;D",'Labor Loading Matrix'!S554,0),IF('CLINs &amp; Ceiling Rates'!$D$249="R&amp;D",'Labor Loading Matrix'!T554,0),IF('CLINs &amp; Ceiling Rates'!$D$250="R&amp;D",'Labor Loading Matrix'!U554,0),IF('CLINs &amp; Ceiling Rates'!$D$251="R&amp;D",'Labor Loading Matrix'!V554,0),IF('CLINs &amp; Ceiling Rates'!$D$252="R&amp;D",'Labor Loading Matrix'!W554,0),IF('CLINs &amp; Ceiling Rates'!$D$253="R&amp;D",'Labor Loading Matrix'!X554,0),IF('CLINs &amp; Ceiling Rates'!$D$254="R&amp;D",'Labor Loading Matrix'!Y554,0),IF('CLINs &amp; Ceiling Rates'!$D$255="R&amp;D",'Labor Loading Matrix'!Z554,0),IF('CLINs &amp; Ceiling Rates'!$D$256="R&amp;D",'Labor Loading Matrix'!AA554,0))</f>
        <v>0</v>
      </c>
      <c r="H554" s="136"/>
      <c r="I554" s="136"/>
      <c r="J554" s="136"/>
      <c r="K554" s="136"/>
      <c r="L554" s="136"/>
      <c r="M554" s="136"/>
      <c r="N554" s="84"/>
      <c r="O554" s="84"/>
      <c r="P554" s="84"/>
      <c r="Q554" s="84"/>
      <c r="R554" s="133"/>
      <c r="S554" s="133"/>
      <c r="T554" s="133"/>
      <c r="U554" s="133"/>
      <c r="V554" s="133"/>
      <c r="W554" s="133"/>
      <c r="X554" s="133"/>
      <c r="Y554" s="133"/>
      <c r="Z554" s="133"/>
      <c r="AA554" s="133"/>
    </row>
    <row r="555" spans="1:27" s="73" customFormat="1" ht="18" hidden="1" customHeight="1" x14ac:dyDescent="0.25">
      <c r="A555" s="173">
        <f>'CLINs &amp; Ceiling Rates'!B128</f>
        <v>0</v>
      </c>
      <c r="B555" s="173">
        <f>'CLINs &amp; Ceiling Rates'!C128</f>
        <v>0</v>
      </c>
      <c r="C555" s="177" t="str">
        <f>'CLINs &amp; Ceiling Rates'!I128</f>
        <v/>
      </c>
      <c r="D555" s="211">
        <f>IF('CLINs &amp; Ceiling Rates'!D511="",SUM('Labor Loading Matrix'!H555:AA555),SUM(E555:G555))</f>
        <v>0</v>
      </c>
      <c r="E555" s="175">
        <f>SUM(IF('CLINs &amp; Ceiling Rates'!$D$237="OPS",'Labor Loading Matrix'!H555,0),IF('CLINs &amp; Ceiling Rates'!$D$238="OPS",'Labor Loading Matrix'!I555,0),IF('CLINs &amp; Ceiling Rates'!$D$239="OPS",'Labor Loading Matrix'!J555,0),IF('CLINs &amp; Ceiling Rates'!$D$240="OPS",'Labor Loading Matrix'!K555,0),IF('CLINs &amp; Ceiling Rates'!$D$241="OPS",'Labor Loading Matrix'!L555,0),IF('CLINs &amp; Ceiling Rates'!$D$242="OPS",'Labor Loading Matrix'!M555,0),IF('CLINs &amp; Ceiling Rates'!$D$243="OPS",'Labor Loading Matrix'!N555,0),IF('CLINs &amp; Ceiling Rates'!$D$244="OPS",'Labor Loading Matrix'!O555,0),IF('CLINs &amp; Ceiling Rates'!$D$245="OPS",'Labor Loading Matrix'!P555,0),IF('CLINs &amp; Ceiling Rates'!$D$246="OPS",'Labor Loading Matrix'!Q555,0),IF('CLINs &amp; Ceiling Rates'!$D$247="OPS",'Labor Loading Matrix'!R555,0),IF('CLINs &amp; Ceiling Rates'!$D$248="OPS",'Labor Loading Matrix'!S555,0),IF('CLINs &amp; Ceiling Rates'!$D$249="OPS",'Labor Loading Matrix'!T555,0),IF('CLINs &amp; Ceiling Rates'!$D$250="OPS",'Labor Loading Matrix'!U555,0),IF('CLINs &amp; Ceiling Rates'!$D$251="OPS",'Labor Loading Matrix'!V555,0),IF('CLINs &amp; Ceiling Rates'!$D$252="OPS",'Labor Loading Matrix'!W555,0),IF('CLINs &amp; Ceiling Rates'!$D$253="OPS",'Labor Loading Matrix'!X555,0),IF('CLINs &amp; Ceiling Rates'!$D$254="OPS",'Labor Loading Matrix'!Y555,0),IF('CLINs &amp; Ceiling Rates'!$D$255="OPS",'Labor Loading Matrix'!Z555,0),IF('CLINs &amp; Ceiling Rates'!$D$256="OPS",'Labor Loading Matrix'!AA555,0))</f>
        <v>0</v>
      </c>
      <c r="F555" s="175">
        <f>SUM(IF('CLINs &amp; Ceiling Rates'!$D$237="F&amp;E",'Labor Loading Matrix'!H555,0),IF('CLINs &amp; Ceiling Rates'!$D$238="F&amp;E",'Labor Loading Matrix'!I555,0),IF('CLINs &amp; Ceiling Rates'!$D$239="F&amp;E",'Labor Loading Matrix'!J555,0),IF('CLINs &amp; Ceiling Rates'!$D$240="F&amp;E",'Labor Loading Matrix'!K555,0),IF('CLINs &amp; Ceiling Rates'!$D$241="F&amp;E",'Labor Loading Matrix'!L555,0),IF('CLINs &amp; Ceiling Rates'!$D$242="F&amp;E",'Labor Loading Matrix'!M555,0),IF('CLINs &amp; Ceiling Rates'!$D$243="F&amp;E",'Labor Loading Matrix'!N555,0),IF('CLINs &amp; Ceiling Rates'!$D$244="F&amp;E",'Labor Loading Matrix'!O555,0),IF('CLINs &amp; Ceiling Rates'!$D$245="F&amp;E",'Labor Loading Matrix'!P555,0),IF('CLINs &amp; Ceiling Rates'!$D$246="F&amp;E",'Labor Loading Matrix'!Q555,0),IF('CLINs &amp; Ceiling Rates'!$D$247="F&amp;E",'Labor Loading Matrix'!R555,0),IF('CLINs &amp; Ceiling Rates'!$D$248="F&amp;E",'Labor Loading Matrix'!S555,0),IF('CLINs &amp; Ceiling Rates'!$D$249="F&amp;E",'Labor Loading Matrix'!T555,0),IF('CLINs &amp; Ceiling Rates'!$D$250="F&amp;E",'Labor Loading Matrix'!U555,0),IF('CLINs &amp; Ceiling Rates'!$D$251="F&amp;E",'Labor Loading Matrix'!V555,0),IF('CLINs &amp; Ceiling Rates'!$D$252="F&amp;E",'Labor Loading Matrix'!W555,0),IF('CLINs &amp; Ceiling Rates'!$D$253="F&amp;E",'Labor Loading Matrix'!X555,0),IF('CLINs &amp; Ceiling Rates'!$D$254="F&amp;E",'Labor Loading Matrix'!Y555,0),IF('CLINs &amp; Ceiling Rates'!$D$255="F&amp;E",'Labor Loading Matrix'!Z555,0),IF('CLINs &amp; Ceiling Rates'!$D$256="F&amp;E",'Labor Loading Matrix'!AA555,0))</f>
        <v>0</v>
      </c>
      <c r="G555" s="175">
        <f>SUM(IF('CLINs &amp; Ceiling Rates'!$D$237="R&amp;D",'Labor Loading Matrix'!H555,0),IF('CLINs &amp; Ceiling Rates'!$D$238="R&amp;D",'Labor Loading Matrix'!I555,0),IF('CLINs &amp; Ceiling Rates'!$D$239="R&amp;D",'Labor Loading Matrix'!J555,0),IF('CLINs &amp; Ceiling Rates'!$D$240="R&amp;D",'Labor Loading Matrix'!K555,0),IF('CLINs &amp; Ceiling Rates'!$D$241="R&amp;D",'Labor Loading Matrix'!L555,0),IF('CLINs &amp; Ceiling Rates'!$D$242="R&amp;D",'Labor Loading Matrix'!M555,0),IF('CLINs &amp; Ceiling Rates'!$D$243="R&amp;D",'Labor Loading Matrix'!N555,0),IF('CLINs &amp; Ceiling Rates'!$D$244="R&amp;D",'Labor Loading Matrix'!O555,0),IF('CLINs &amp; Ceiling Rates'!$D$245="R&amp;D",'Labor Loading Matrix'!P555,0),IF('CLINs &amp; Ceiling Rates'!$D$246="R&amp;D",'Labor Loading Matrix'!Q555,0),IF('CLINs &amp; Ceiling Rates'!$D$247="R&amp;D",'Labor Loading Matrix'!R555,0),IF('CLINs &amp; Ceiling Rates'!$D$248="R&amp;D",'Labor Loading Matrix'!S555,0),IF('CLINs &amp; Ceiling Rates'!$D$249="R&amp;D",'Labor Loading Matrix'!T555,0),IF('CLINs &amp; Ceiling Rates'!$D$250="R&amp;D",'Labor Loading Matrix'!U555,0),IF('CLINs &amp; Ceiling Rates'!$D$251="R&amp;D",'Labor Loading Matrix'!V555,0),IF('CLINs &amp; Ceiling Rates'!$D$252="R&amp;D",'Labor Loading Matrix'!W555,0),IF('CLINs &amp; Ceiling Rates'!$D$253="R&amp;D",'Labor Loading Matrix'!X555,0),IF('CLINs &amp; Ceiling Rates'!$D$254="R&amp;D",'Labor Loading Matrix'!Y555,0),IF('CLINs &amp; Ceiling Rates'!$D$255="R&amp;D",'Labor Loading Matrix'!Z555,0),IF('CLINs &amp; Ceiling Rates'!$D$256="R&amp;D",'Labor Loading Matrix'!AA555,0))</f>
        <v>0</v>
      </c>
      <c r="H555" s="136"/>
      <c r="I555" s="136"/>
      <c r="J555" s="136"/>
      <c r="K555" s="136"/>
      <c r="L555" s="136"/>
      <c r="M555" s="136"/>
      <c r="N555" s="84"/>
      <c r="O555" s="84"/>
      <c r="P555" s="84"/>
      <c r="Q555" s="84"/>
      <c r="R555" s="133"/>
      <c r="S555" s="133"/>
      <c r="T555" s="133"/>
      <c r="U555" s="133"/>
      <c r="V555" s="133"/>
      <c r="W555" s="133"/>
      <c r="X555" s="133"/>
      <c r="Y555" s="133"/>
      <c r="Z555" s="133"/>
      <c r="AA555" s="133"/>
    </row>
    <row r="556" spans="1:27" s="73" customFormat="1" ht="18" hidden="1" customHeight="1" x14ac:dyDescent="0.25">
      <c r="A556" s="173">
        <f>'CLINs &amp; Ceiling Rates'!B129</f>
        <v>0</v>
      </c>
      <c r="B556" s="173">
        <f>'CLINs &amp; Ceiling Rates'!C129</f>
        <v>0</v>
      </c>
      <c r="C556" s="177" t="str">
        <f>'CLINs &amp; Ceiling Rates'!I129</f>
        <v/>
      </c>
      <c r="D556" s="211">
        <f>IF('CLINs &amp; Ceiling Rates'!D512="",SUM('Labor Loading Matrix'!H556:AA556),SUM(E556:G556))</f>
        <v>0</v>
      </c>
      <c r="E556" s="175">
        <f>SUM(IF('CLINs &amp; Ceiling Rates'!$D$237="OPS",'Labor Loading Matrix'!H556,0),IF('CLINs &amp; Ceiling Rates'!$D$238="OPS",'Labor Loading Matrix'!I556,0),IF('CLINs &amp; Ceiling Rates'!$D$239="OPS",'Labor Loading Matrix'!J556,0),IF('CLINs &amp; Ceiling Rates'!$D$240="OPS",'Labor Loading Matrix'!K556,0),IF('CLINs &amp; Ceiling Rates'!$D$241="OPS",'Labor Loading Matrix'!L556,0),IF('CLINs &amp; Ceiling Rates'!$D$242="OPS",'Labor Loading Matrix'!M556,0),IF('CLINs &amp; Ceiling Rates'!$D$243="OPS",'Labor Loading Matrix'!N556,0),IF('CLINs &amp; Ceiling Rates'!$D$244="OPS",'Labor Loading Matrix'!O556,0),IF('CLINs &amp; Ceiling Rates'!$D$245="OPS",'Labor Loading Matrix'!P556,0),IF('CLINs &amp; Ceiling Rates'!$D$246="OPS",'Labor Loading Matrix'!Q556,0),IF('CLINs &amp; Ceiling Rates'!$D$247="OPS",'Labor Loading Matrix'!R556,0),IF('CLINs &amp; Ceiling Rates'!$D$248="OPS",'Labor Loading Matrix'!S556,0),IF('CLINs &amp; Ceiling Rates'!$D$249="OPS",'Labor Loading Matrix'!T556,0),IF('CLINs &amp; Ceiling Rates'!$D$250="OPS",'Labor Loading Matrix'!U556,0),IF('CLINs &amp; Ceiling Rates'!$D$251="OPS",'Labor Loading Matrix'!V556,0),IF('CLINs &amp; Ceiling Rates'!$D$252="OPS",'Labor Loading Matrix'!W556,0),IF('CLINs &amp; Ceiling Rates'!$D$253="OPS",'Labor Loading Matrix'!X556,0),IF('CLINs &amp; Ceiling Rates'!$D$254="OPS",'Labor Loading Matrix'!Y556,0),IF('CLINs &amp; Ceiling Rates'!$D$255="OPS",'Labor Loading Matrix'!Z556,0),IF('CLINs &amp; Ceiling Rates'!$D$256="OPS",'Labor Loading Matrix'!AA556,0))</f>
        <v>0</v>
      </c>
      <c r="F556" s="175">
        <f>SUM(IF('CLINs &amp; Ceiling Rates'!$D$237="F&amp;E",'Labor Loading Matrix'!H556,0),IF('CLINs &amp; Ceiling Rates'!$D$238="F&amp;E",'Labor Loading Matrix'!I556,0),IF('CLINs &amp; Ceiling Rates'!$D$239="F&amp;E",'Labor Loading Matrix'!J556,0),IF('CLINs &amp; Ceiling Rates'!$D$240="F&amp;E",'Labor Loading Matrix'!K556,0),IF('CLINs &amp; Ceiling Rates'!$D$241="F&amp;E",'Labor Loading Matrix'!L556,0),IF('CLINs &amp; Ceiling Rates'!$D$242="F&amp;E",'Labor Loading Matrix'!M556,0),IF('CLINs &amp; Ceiling Rates'!$D$243="F&amp;E",'Labor Loading Matrix'!N556,0),IF('CLINs &amp; Ceiling Rates'!$D$244="F&amp;E",'Labor Loading Matrix'!O556,0),IF('CLINs &amp; Ceiling Rates'!$D$245="F&amp;E",'Labor Loading Matrix'!P556,0),IF('CLINs &amp; Ceiling Rates'!$D$246="F&amp;E",'Labor Loading Matrix'!Q556,0),IF('CLINs &amp; Ceiling Rates'!$D$247="F&amp;E",'Labor Loading Matrix'!R556,0),IF('CLINs &amp; Ceiling Rates'!$D$248="F&amp;E",'Labor Loading Matrix'!S556,0),IF('CLINs &amp; Ceiling Rates'!$D$249="F&amp;E",'Labor Loading Matrix'!T556,0),IF('CLINs &amp; Ceiling Rates'!$D$250="F&amp;E",'Labor Loading Matrix'!U556,0),IF('CLINs &amp; Ceiling Rates'!$D$251="F&amp;E",'Labor Loading Matrix'!V556,0),IF('CLINs &amp; Ceiling Rates'!$D$252="F&amp;E",'Labor Loading Matrix'!W556,0),IF('CLINs &amp; Ceiling Rates'!$D$253="F&amp;E",'Labor Loading Matrix'!X556,0),IF('CLINs &amp; Ceiling Rates'!$D$254="F&amp;E",'Labor Loading Matrix'!Y556,0),IF('CLINs &amp; Ceiling Rates'!$D$255="F&amp;E",'Labor Loading Matrix'!Z556,0),IF('CLINs &amp; Ceiling Rates'!$D$256="F&amp;E",'Labor Loading Matrix'!AA556,0))</f>
        <v>0</v>
      </c>
      <c r="G556" s="175">
        <f>SUM(IF('CLINs &amp; Ceiling Rates'!$D$237="R&amp;D",'Labor Loading Matrix'!H556,0),IF('CLINs &amp; Ceiling Rates'!$D$238="R&amp;D",'Labor Loading Matrix'!I556,0),IF('CLINs &amp; Ceiling Rates'!$D$239="R&amp;D",'Labor Loading Matrix'!J556,0),IF('CLINs &amp; Ceiling Rates'!$D$240="R&amp;D",'Labor Loading Matrix'!K556,0),IF('CLINs &amp; Ceiling Rates'!$D$241="R&amp;D",'Labor Loading Matrix'!L556,0),IF('CLINs &amp; Ceiling Rates'!$D$242="R&amp;D",'Labor Loading Matrix'!M556,0),IF('CLINs &amp; Ceiling Rates'!$D$243="R&amp;D",'Labor Loading Matrix'!N556,0),IF('CLINs &amp; Ceiling Rates'!$D$244="R&amp;D",'Labor Loading Matrix'!O556,0),IF('CLINs &amp; Ceiling Rates'!$D$245="R&amp;D",'Labor Loading Matrix'!P556,0),IF('CLINs &amp; Ceiling Rates'!$D$246="R&amp;D",'Labor Loading Matrix'!Q556,0),IF('CLINs &amp; Ceiling Rates'!$D$247="R&amp;D",'Labor Loading Matrix'!R556,0),IF('CLINs &amp; Ceiling Rates'!$D$248="R&amp;D",'Labor Loading Matrix'!S556,0),IF('CLINs &amp; Ceiling Rates'!$D$249="R&amp;D",'Labor Loading Matrix'!T556,0),IF('CLINs &amp; Ceiling Rates'!$D$250="R&amp;D",'Labor Loading Matrix'!U556,0),IF('CLINs &amp; Ceiling Rates'!$D$251="R&amp;D",'Labor Loading Matrix'!V556,0),IF('CLINs &amp; Ceiling Rates'!$D$252="R&amp;D",'Labor Loading Matrix'!W556,0),IF('CLINs &amp; Ceiling Rates'!$D$253="R&amp;D",'Labor Loading Matrix'!X556,0),IF('CLINs &amp; Ceiling Rates'!$D$254="R&amp;D",'Labor Loading Matrix'!Y556,0),IF('CLINs &amp; Ceiling Rates'!$D$255="R&amp;D",'Labor Loading Matrix'!Z556,0),IF('CLINs &amp; Ceiling Rates'!$D$256="R&amp;D",'Labor Loading Matrix'!AA556,0))</f>
        <v>0</v>
      </c>
      <c r="H556" s="136"/>
      <c r="I556" s="136"/>
      <c r="J556" s="136"/>
      <c r="K556" s="136"/>
      <c r="L556" s="136"/>
      <c r="M556" s="136"/>
      <c r="N556" s="84"/>
      <c r="O556" s="84"/>
      <c r="P556" s="84"/>
      <c r="Q556" s="84"/>
      <c r="R556" s="133"/>
      <c r="S556" s="133"/>
      <c r="T556" s="133"/>
      <c r="U556" s="133"/>
      <c r="V556" s="133"/>
      <c r="W556" s="133"/>
      <c r="X556" s="133"/>
      <c r="Y556" s="133"/>
      <c r="Z556" s="133"/>
      <c r="AA556" s="133"/>
    </row>
    <row r="557" spans="1:27" s="73" customFormat="1" ht="18" hidden="1" customHeight="1" x14ac:dyDescent="0.25">
      <c r="A557" s="173">
        <f>'CLINs &amp; Ceiling Rates'!B130</f>
        <v>0</v>
      </c>
      <c r="B557" s="173">
        <f>'CLINs &amp; Ceiling Rates'!C130</f>
        <v>0</v>
      </c>
      <c r="C557" s="177" t="str">
        <f>'CLINs &amp; Ceiling Rates'!I130</f>
        <v/>
      </c>
      <c r="D557" s="211">
        <f>IF('CLINs &amp; Ceiling Rates'!D513="",SUM('Labor Loading Matrix'!H557:AA557),SUM(E557:G557))</f>
        <v>0</v>
      </c>
      <c r="E557" s="175">
        <f>SUM(IF('CLINs &amp; Ceiling Rates'!$D$237="OPS",'Labor Loading Matrix'!H557,0),IF('CLINs &amp; Ceiling Rates'!$D$238="OPS",'Labor Loading Matrix'!I557,0),IF('CLINs &amp; Ceiling Rates'!$D$239="OPS",'Labor Loading Matrix'!J557,0),IF('CLINs &amp; Ceiling Rates'!$D$240="OPS",'Labor Loading Matrix'!K557,0),IF('CLINs &amp; Ceiling Rates'!$D$241="OPS",'Labor Loading Matrix'!L557,0),IF('CLINs &amp; Ceiling Rates'!$D$242="OPS",'Labor Loading Matrix'!M557,0),IF('CLINs &amp; Ceiling Rates'!$D$243="OPS",'Labor Loading Matrix'!N557,0),IF('CLINs &amp; Ceiling Rates'!$D$244="OPS",'Labor Loading Matrix'!O557,0),IF('CLINs &amp; Ceiling Rates'!$D$245="OPS",'Labor Loading Matrix'!P557,0),IF('CLINs &amp; Ceiling Rates'!$D$246="OPS",'Labor Loading Matrix'!Q557,0),IF('CLINs &amp; Ceiling Rates'!$D$247="OPS",'Labor Loading Matrix'!R557,0),IF('CLINs &amp; Ceiling Rates'!$D$248="OPS",'Labor Loading Matrix'!S557,0),IF('CLINs &amp; Ceiling Rates'!$D$249="OPS",'Labor Loading Matrix'!T557,0),IF('CLINs &amp; Ceiling Rates'!$D$250="OPS",'Labor Loading Matrix'!U557,0),IF('CLINs &amp; Ceiling Rates'!$D$251="OPS",'Labor Loading Matrix'!V557,0),IF('CLINs &amp; Ceiling Rates'!$D$252="OPS",'Labor Loading Matrix'!W557,0),IF('CLINs &amp; Ceiling Rates'!$D$253="OPS",'Labor Loading Matrix'!X557,0),IF('CLINs &amp; Ceiling Rates'!$D$254="OPS",'Labor Loading Matrix'!Y557,0),IF('CLINs &amp; Ceiling Rates'!$D$255="OPS",'Labor Loading Matrix'!Z557,0),IF('CLINs &amp; Ceiling Rates'!$D$256="OPS",'Labor Loading Matrix'!AA557,0))</f>
        <v>0</v>
      </c>
      <c r="F557" s="175">
        <f>SUM(IF('CLINs &amp; Ceiling Rates'!$D$237="F&amp;E",'Labor Loading Matrix'!H557,0),IF('CLINs &amp; Ceiling Rates'!$D$238="F&amp;E",'Labor Loading Matrix'!I557,0),IF('CLINs &amp; Ceiling Rates'!$D$239="F&amp;E",'Labor Loading Matrix'!J557,0),IF('CLINs &amp; Ceiling Rates'!$D$240="F&amp;E",'Labor Loading Matrix'!K557,0),IF('CLINs &amp; Ceiling Rates'!$D$241="F&amp;E",'Labor Loading Matrix'!L557,0),IF('CLINs &amp; Ceiling Rates'!$D$242="F&amp;E",'Labor Loading Matrix'!M557,0),IF('CLINs &amp; Ceiling Rates'!$D$243="F&amp;E",'Labor Loading Matrix'!N557,0),IF('CLINs &amp; Ceiling Rates'!$D$244="F&amp;E",'Labor Loading Matrix'!O557,0),IF('CLINs &amp; Ceiling Rates'!$D$245="F&amp;E",'Labor Loading Matrix'!P557,0),IF('CLINs &amp; Ceiling Rates'!$D$246="F&amp;E",'Labor Loading Matrix'!Q557,0),IF('CLINs &amp; Ceiling Rates'!$D$247="F&amp;E",'Labor Loading Matrix'!R557,0),IF('CLINs &amp; Ceiling Rates'!$D$248="F&amp;E",'Labor Loading Matrix'!S557,0),IF('CLINs &amp; Ceiling Rates'!$D$249="F&amp;E",'Labor Loading Matrix'!T557,0),IF('CLINs &amp; Ceiling Rates'!$D$250="F&amp;E",'Labor Loading Matrix'!U557,0),IF('CLINs &amp; Ceiling Rates'!$D$251="F&amp;E",'Labor Loading Matrix'!V557,0),IF('CLINs &amp; Ceiling Rates'!$D$252="F&amp;E",'Labor Loading Matrix'!W557,0),IF('CLINs &amp; Ceiling Rates'!$D$253="F&amp;E",'Labor Loading Matrix'!X557,0),IF('CLINs &amp; Ceiling Rates'!$D$254="F&amp;E",'Labor Loading Matrix'!Y557,0),IF('CLINs &amp; Ceiling Rates'!$D$255="F&amp;E",'Labor Loading Matrix'!Z557,0),IF('CLINs &amp; Ceiling Rates'!$D$256="F&amp;E",'Labor Loading Matrix'!AA557,0))</f>
        <v>0</v>
      </c>
      <c r="G557" s="175">
        <f>SUM(IF('CLINs &amp; Ceiling Rates'!$D$237="R&amp;D",'Labor Loading Matrix'!H557,0),IF('CLINs &amp; Ceiling Rates'!$D$238="R&amp;D",'Labor Loading Matrix'!I557,0),IF('CLINs &amp; Ceiling Rates'!$D$239="R&amp;D",'Labor Loading Matrix'!J557,0),IF('CLINs &amp; Ceiling Rates'!$D$240="R&amp;D",'Labor Loading Matrix'!K557,0),IF('CLINs &amp; Ceiling Rates'!$D$241="R&amp;D",'Labor Loading Matrix'!L557,0),IF('CLINs &amp; Ceiling Rates'!$D$242="R&amp;D",'Labor Loading Matrix'!M557,0),IF('CLINs &amp; Ceiling Rates'!$D$243="R&amp;D",'Labor Loading Matrix'!N557,0),IF('CLINs &amp; Ceiling Rates'!$D$244="R&amp;D",'Labor Loading Matrix'!O557,0),IF('CLINs &amp; Ceiling Rates'!$D$245="R&amp;D",'Labor Loading Matrix'!P557,0),IF('CLINs &amp; Ceiling Rates'!$D$246="R&amp;D",'Labor Loading Matrix'!Q557,0),IF('CLINs &amp; Ceiling Rates'!$D$247="R&amp;D",'Labor Loading Matrix'!R557,0),IF('CLINs &amp; Ceiling Rates'!$D$248="R&amp;D",'Labor Loading Matrix'!S557,0),IF('CLINs &amp; Ceiling Rates'!$D$249="R&amp;D",'Labor Loading Matrix'!T557,0),IF('CLINs &amp; Ceiling Rates'!$D$250="R&amp;D",'Labor Loading Matrix'!U557,0),IF('CLINs &amp; Ceiling Rates'!$D$251="R&amp;D",'Labor Loading Matrix'!V557,0),IF('CLINs &amp; Ceiling Rates'!$D$252="R&amp;D",'Labor Loading Matrix'!W557,0),IF('CLINs &amp; Ceiling Rates'!$D$253="R&amp;D",'Labor Loading Matrix'!X557,0),IF('CLINs &amp; Ceiling Rates'!$D$254="R&amp;D",'Labor Loading Matrix'!Y557,0),IF('CLINs &amp; Ceiling Rates'!$D$255="R&amp;D",'Labor Loading Matrix'!Z557,0),IF('CLINs &amp; Ceiling Rates'!$D$256="R&amp;D",'Labor Loading Matrix'!AA557,0))</f>
        <v>0</v>
      </c>
      <c r="H557" s="136"/>
      <c r="I557" s="136"/>
      <c r="J557" s="136"/>
      <c r="K557" s="136"/>
      <c r="L557" s="136"/>
      <c r="M557" s="136"/>
      <c r="N557" s="84"/>
      <c r="O557" s="84"/>
      <c r="P557" s="84"/>
      <c r="Q557" s="84"/>
      <c r="R557" s="133"/>
      <c r="S557" s="133"/>
      <c r="T557" s="133"/>
      <c r="U557" s="133"/>
      <c r="V557" s="133"/>
      <c r="W557" s="133"/>
      <c r="X557" s="133"/>
      <c r="Y557" s="133"/>
      <c r="Z557" s="133"/>
      <c r="AA557" s="133"/>
    </row>
    <row r="558" spans="1:27" s="73" customFormat="1" ht="18" hidden="1" customHeight="1" x14ac:dyDescent="0.25">
      <c r="A558" s="173">
        <f>'CLINs &amp; Ceiling Rates'!B131</f>
        <v>0</v>
      </c>
      <c r="B558" s="173">
        <f>'CLINs &amp; Ceiling Rates'!C131</f>
        <v>0</v>
      </c>
      <c r="C558" s="177" t="str">
        <f>'CLINs &amp; Ceiling Rates'!I131</f>
        <v/>
      </c>
      <c r="D558" s="211">
        <f>IF('CLINs &amp; Ceiling Rates'!D514="",SUM('Labor Loading Matrix'!H558:AA558),SUM(E558:G558))</f>
        <v>0</v>
      </c>
      <c r="E558" s="175">
        <f>SUM(IF('CLINs &amp; Ceiling Rates'!$D$237="OPS",'Labor Loading Matrix'!H558,0),IF('CLINs &amp; Ceiling Rates'!$D$238="OPS",'Labor Loading Matrix'!I558,0),IF('CLINs &amp; Ceiling Rates'!$D$239="OPS",'Labor Loading Matrix'!J558,0),IF('CLINs &amp; Ceiling Rates'!$D$240="OPS",'Labor Loading Matrix'!K558,0),IF('CLINs &amp; Ceiling Rates'!$D$241="OPS",'Labor Loading Matrix'!L558,0),IF('CLINs &amp; Ceiling Rates'!$D$242="OPS",'Labor Loading Matrix'!M558,0),IF('CLINs &amp; Ceiling Rates'!$D$243="OPS",'Labor Loading Matrix'!N558,0),IF('CLINs &amp; Ceiling Rates'!$D$244="OPS",'Labor Loading Matrix'!O558,0),IF('CLINs &amp; Ceiling Rates'!$D$245="OPS",'Labor Loading Matrix'!P558,0),IF('CLINs &amp; Ceiling Rates'!$D$246="OPS",'Labor Loading Matrix'!Q558,0),IF('CLINs &amp; Ceiling Rates'!$D$247="OPS",'Labor Loading Matrix'!R558,0),IF('CLINs &amp; Ceiling Rates'!$D$248="OPS",'Labor Loading Matrix'!S558,0),IF('CLINs &amp; Ceiling Rates'!$D$249="OPS",'Labor Loading Matrix'!T558,0),IF('CLINs &amp; Ceiling Rates'!$D$250="OPS",'Labor Loading Matrix'!U558,0),IF('CLINs &amp; Ceiling Rates'!$D$251="OPS",'Labor Loading Matrix'!V558,0),IF('CLINs &amp; Ceiling Rates'!$D$252="OPS",'Labor Loading Matrix'!W558,0),IF('CLINs &amp; Ceiling Rates'!$D$253="OPS",'Labor Loading Matrix'!X558,0),IF('CLINs &amp; Ceiling Rates'!$D$254="OPS",'Labor Loading Matrix'!Y558,0),IF('CLINs &amp; Ceiling Rates'!$D$255="OPS",'Labor Loading Matrix'!Z558,0),IF('CLINs &amp; Ceiling Rates'!$D$256="OPS",'Labor Loading Matrix'!AA558,0))</f>
        <v>0</v>
      </c>
      <c r="F558" s="175">
        <f>SUM(IF('CLINs &amp; Ceiling Rates'!$D$237="F&amp;E",'Labor Loading Matrix'!H558,0),IF('CLINs &amp; Ceiling Rates'!$D$238="F&amp;E",'Labor Loading Matrix'!I558,0),IF('CLINs &amp; Ceiling Rates'!$D$239="F&amp;E",'Labor Loading Matrix'!J558,0),IF('CLINs &amp; Ceiling Rates'!$D$240="F&amp;E",'Labor Loading Matrix'!K558,0),IF('CLINs &amp; Ceiling Rates'!$D$241="F&amp;E",'Labor Loading Matrix'!L558,0),IF('CLINs &amp; Ceiling Rates'!$D$242="F&amp;E",'Labor Loading Matrix'!M558,0),IF('CLINs &amp; Ceiling Rates'!$D$243="F&amp;E",'Labor Loading Matrix'!N558,0),IF('CLINs &amp; Ceiling Rates'!$D$244="F&amp;E",'Labor Loading Matrix'!O558,0),IF('CLINs &amp; Ceiling Rates'!$D$245="F&amp;E",'Labor Loading Matrix'!P558,0),IF('CLINs &amp; Ceiling Rates'!$D$246="F&amp;E",'Labor Loading Matrix'!Q558,0),IF('CLINs &amp; Ceiling Rates'!$D$247="F&amp;E",'Labor Loading Matrix'!R558,0),IF('CLINs &amp; Ceiling Rates'!$D$248="F&amp;E",'Labor Loading Matrix'!S558,0),IF('CLINs &amp; Ceiling Rates'!$D$249="F&amp;E",'Labor Loading Matrix'!T558,0),IF('CLINs &amp; Ceiling Rates'!$D$250="F&amp;E",'Labor Loading Matrix'!U558,0),IF('CLINs &amp; Ceiling Rates'!$D$251="F&amp;E",'Labor Loading Matrix'!V558,0),IF('CLINs &amp; Ceiling Rates'!$D$252="F&amp;E",'Labor Loading Matrix'!W558,0),IF('CLINs &amp; Ceiling Rates'!$D$253="F&amp;E",'Labor Loading Matrix'!X558,0),IF('CLINs &amp; Ceiling Rates'!$D$254="F&amp;E",'Labor Loading Matrix'!Y558,0),IF('CLINs &amp; Ceiling Rates'!$D$255="F&amp;E",'Labor Loading Matrix'!Z558,0),IF('CLINs &amp; Ceiling Rates'!$D$256="F&amp;E",'Labor Loading Matrix'!AA558,0))</f>
        <v>0</v>
      </c>
      <c r="G558" s="175">
        <f>SUM(IF('CLINs &amp; Ceiling Rates'!$D$237="R&amp;D",'Labor Loading Matrix'!H558,0),IF('CLINs &amp; Ceiling Rates'!$D$238="R&amp;D",'Labor Loading Matrix'!I558,0),IF('CLINs &amp; Ceiling Rates'!$D$239="R&amp;D",'Labor Loading Matrix'!J558,0),IF('CLINs &amp; Ceiling Rates'!$D$240="R&amp;D",'Labor Loading Matrix'!K558,0),IF('CLINs &amp; Ceiling Rates'!$D$241="R&amp;D",'Labor Loading Matrix'!L558,0),IF('CLINs &amp; Ceiling Rates'!$D$242="R&amp;D",'Labor Loading Matrix'!M558,0),IF('CLINs &amp; Ceiling Rates'!$D$243="R&amp;D",'Labor Loading Matrix'!N558,0),IF('CLINs &amp; Ceiling Rates'!$D$244="R&amp;D",'Labor Loading Matrix'!O558,0),IF('CLINs &amp; Ceiling Rates'!$D$245="R&amp;D",'Labor Loading Matrix'!P558,0),IF('CLINs &amp; Ceiling Rates'!$D$246="R&amp;D",'Labor Loading Matrix'!Q558,0),IF('CLINs &amp; Ceiling Rates'!$D$247="R&amp;D",'Labor Loading Matrix'!R558,0),IF('CLINs &amp; Ceiling Rates'!$D$248="R&amp;D",'Labor Loading Matrix'!S558,0),IF('CLINs &amp; Ceiling Rates'!$D$249="R&amp;D",'Labor Loading Matrix'!T558,0),IF('CLINs &amp; Ceiling Rates'!$D$250="R&amp;D",'Labor Loading Matrix'!U558,0),IF('CLINs &amp; Ceiling Rates'!$D$251="R&amp;D",'Labor Loading Matrix'!V558,0),IF('CLINs &amp; Ceiling Rates'!$D$252="R&amp;D",'Labor Loading Matrix'!W558,0),IF('CLINs &amp; Ceiling Rates'!$D$253="R&amp;D",'Labor Loading Matrix'!X558,0),IF('CLINs &amp; Ceiling Rates'!$D$254="R&amp;D",'Labor Loading Matrix'!Y558,0),IF('CLINs &amp; Ceiling Rates'!$D$255="R&amp;D",'Labor Loading Matrix'!Z558,0),IF('CLINs &amp; Ceiling Rates'!$D$256="R&amp;D",'Labor Loading Matrix'!AA558,0))</f>
        <v>0</v>
      </c>
      <c r="H558" s="136"/>
      <c r="I558" s="136"/>
      <c r="J558" s="136"/>
      <c r="K558" s="136"/>
      <c r="L558" s="136"/>
      <c r="M558" s="136"/>
      <c r="N558" s="84"/>
      <c r="O558" s="84"/>
      <c r="P558" s="84"/>
      <c r="Q558" s="84"/>
      <c r="R558" s="133"/>
      <c r="S558" s="133"/>
      <c r="T558" s="133"/>
      <c r="U558" s="133"/>
      <c r="V558" s="133"/>
      <c r="W558" s="133"/>
      <c r="X558" s="133"/>
      <c r="Y558" s="133"/>
      <c r="Z558" s="133"/>
      <c r="AA558" s="133"/>
    </row>
    <row r="559" spans="1:27" s="73" customFormat="1" ht="18" hidden="1" customHeight="1" x14ac:dyDescent="0.25">
      <c r="A559" s="173">
        <f>'CLINs &amp; Ceiling Rates'!B132</f>
        <v>0</v>
      </c>
      <c r="B559" s="173">
        <f>'CLINs &amp; Ceiling Rates'!C132</f>
        <v>0</v>
      </c>
      <c r="C559" s="177" t="str">
        <f>'CLINs &amp; Ceiling Rates'!I132</f>
        <v/>
      </c>
      <c r="D559" s="211">
        <f>IF('CLINs &amp; Ceiling Rates'!D515="",SUM('Labor Loading Matrix'!H559:AA559),SUM(E559:G559))</f>
        <v>0</v>
      </c>
      <c r="E559" s="175">
        <f>SUM(IF('CLINs &amp; Ceiling Rates'!$D$237="OPS",'Labor Loading Matrix'!H559,0),IF('CLINs &amp; Ceiling Rates'!$D$238="OPS",'Labor Loading Matrix'!I559,0),IF('CLINs &amp; Ceiling Rates'!$D$239="OPS",'Labor Loading Matrix'!J559,0),IF('CLINs &amp; Ceiling Rates'!$D$240="OPS",'Labor Loading Matrix'!K559,0),IF('CLINs &amp; Ceiling Rates'!$D$241="OPS",'Labor Loading Matrix'!L559,0),IF('CLINs &amp; Ceiling Rates'!$D$242="OPS",'Labor Loading Matrix'!M559,0),IF('CLINs &amp; Ceiling Rates'!$D$243="OPS",'Labor Loading Matrix'!N559,0),IF('CLINs &amp; Ceiling Rates'!$D$244="OPS",'Labor Loading Matrix'!O559,0),IF('CLINs &amp; Ceiling Rates'!$D$245="OPS",'Labor Loading Matrix'!P559,0),IF('CLINs &amp; Ceiling Rates'!$D$246="OPS",'Labor Loading Matrix'!Q559,0),IF('CLINs &amp; Ceiling Rates'!$D$247="OPS",'Labor Loading Matrix'!R559,0),IF('CLINs &amp; Ceiling Rates'!$D$248="OPS",'Labor Loading Matrix'!S559,0),IF('CLINs &amp; Ceiling Rates'!$D$249="OPS",'Labor Loading Matrix'!T559,0),IF('CLINs &amp; Ceiling Rates'!$D$250="OPS",'Labor Loading Matrix'!U559,0),IF('CLINs &amp; Ceiling Rates'!$D$251="OPS",'Labor Loading Matrix'!V559,0),IF('CLINs &amp; Ceiling Rates'!$D$252="OPS",'Labor Loading Matrix'!W559,0),IF('CLINs &amp; Ceiling Rates'!$D$253="OPS",'Labor Loading Matrix'!X559,0),IF('CLINs &amp; Ceiling Rates'!$D$254="OPS",'Labor Loading Matrix'!Y559,0),IF('CLINs &amp; Ceiling Rates'!$D$255="OPS",'Labor Loading Matrix'!Z559,0),IF('CLINs &amp; Ceiling Rates'!$D$256="OPS",'Labor Loading Matrix'!AA559,0))</f>
        <v>0</v>
      </c>
      <c r="F559" s="175">
        <f>SUM(IF('CLINs &amp; Ceiling Rates'!$D$237="F&amp;E",'Labor Loading Matrix'!H559,0),IF('CLINs &amp; Ceiling Rates'!$D$238="F&amp;E",'Labor Loading Matrix'!I559,0),IF('CLINs &amp; Ceiling Rates'!$D$239="F&amp;E",'Labor Loading Matrix'!J559,0),IF('CLINs &amp; Ceiling Rates'!$D$240="F&amp;E",'Labor Loading Matrix'!K559,0),IF('CLINs &amp; Ceiling Rates'!$D$241="F&amp;E",'Labor Loading Matrix'!L559,0),IF('CLINs &amp; Ceiling Rates'!$D$242="F&amp;E",'Labor Loading Matrix'!M559,0),IF('CLINs &amp; Ceiling Rates'!$D$243="F&amp;E",'Labor Loading Matrix'!N559,0),IF('CLINs &amp; Ceiling Rates'!$D$244="F&amp;E",'Labor Loading Matrix'!O559,0),IF('CLINs &amp; Ceiling Rates'!$D$245="F&amp;E",'Labor Loading Matrix'!P559,0),IF('CLINs &amp; Ceiling Rates'!$D$246="F&amp;E",'Labor Loading Matrix'!Q559,0),IF('CLINs &amp; Ceiling Rates'!$D$247="F&amp;E",'Labor Loading Matrix'!R559,0),IF('CLINs &amp; Ceiling Rates'!$D$248="F&amp;E",'Labor Loading Matrix'!S559,0),IF('CLINs &amp; Ceiling Rates'!$D$249="F&amp;E",'Labor Loading Matrix'!T559,0),IF('CLINs &amp; Ceiling Rates'!$D$250="F&amp;E",'Labor Loading Matrix'!U559,0),IF('CLINs &amp; Ceiling Rates'!$D$251="F&amp;E",'Labor Loading Matrix'!V559,0),IF('CLINs &amp; Ceiling Rates'!$D$252="F&amp;E",'Labor Loading Matrix'!W559,0),IF('CLINs &amp; Ceiling Rates'!$D$253="F&amp;E",'Labor Loading Matrix'!X559,0),IF('CLINs &amp; Ceiling Rates'!$D$254="F&amp;E",'Labor Loading Matrix'!Y559,0),IF('CLINs &amp; Ceiling Rates'!$D$255="F&amp;E",'Labor Loading Matrix'!Z559,0),IF('CLINs &amp; Ceiling Rates'!$D$256="F&amp;E",'Labor Loading Matrix'!AA559,0))</f>
        <v>0</v>
      </c>
      <c r="G559" s="175">
        <f>SUM(IF('CLINs &amp; Ceiling Rates'!$D$237="R&amp;D",'Labor Loading Matrix'!H559,0),IF('CLINs &amp; Ceiling Rates'!$D$238="R&amp;D",'Labor Loading Matrix'!I559,0),IF('CLINs &amp; Ceiling Rates'!$D$239="R&amp;D",'Labor Loading Matrix'!J559,0),IF('CLINs &amp; Ceiling Rates'!$D$240="R&amp;D",'Labor Loading Matrix'!K559,0),IF('CLINs &amp; Ceiling Rates'!$D$241="R&amp;D",'Labor Loading Matrix'!L559,0),IF('CLINs &amp; Ceiling Rates'!$D$242="R&amp;D",'Labor Loading Matrix'!M559,0),IF('CLINs &amp; Ceiling Rates'!$D$243="R&amp;D",'Labor Loading Matrix'!N559,0),IF('CLINs &amp; Ceiling Rates'!$D$244="R&amp;D",'Labor Loading Matrix'!O559,0),IF('CLINs &amp; Ceiling Rates'!$D$245="R&amp;D",'Labor Loading Matrix'!P559,0),IF('CLINs &amp; Ceiling Rates'!$D$246="R&amp;D",'Labor Loading Matrix'!Q559,0),IF('CLINs &amp; Ceiling Rates'!$D$247="R&amp;D",'Labor Loading Matrix'!R559,0),IF('CLINs &amp; Ceiling Rates'!$D$248="R&amp;D",'Labor Loading Matrix'!S559,0),IF('CLINs &amp; Ceiling Rates'!$D$249="R&amp;D",'Labor Loading Matrix'!T559,0),IF('CLINs &amp; Ceiling Rates'!$D$250="R&amp;D",'Labor Loading Matrix'!U559,0),IF('CLINs &amp; Ceiling Rates'!$D$251="R&amp;D",'Labor Loading Matrix'!V559,0),IF('CLINs &amp; Ceiling Rates'!$D$252="R&amp;D",'Labor Loading Matrix'!W559,0),IF('CLINs &amp; Ceiling Rates'!$D$253="R&amp;D",'Labor Loading Matrix'!X559,0),IF('CLINs &amp; Ceiling Rates'!$D$254="R&amp;D",'Labor Loading Matrix'!Y559,0),IF('CLINs &amp; Ceiling Rates'!$D$255="R&amp;D",'Labor Loading Matrix'!Z559,0),IF('CLINs &amp; Ceiling Rates'!$D$256="R&amp;D",'Labor Loading Matrix'!AA559,0))</f>
        <v>0</v>
      </c>
      <c r="H559" s="136"/>
      <c r="I559" s="136"/>
      <c r="J559" s="136"/>
      <c r="K559" s="136"/>
      <c r="L559" s="136"/>
      <c r="M559" s="136"/>
      <c r="N559" s="84"/>
      <c r="O559" s="84"/>
      <c r="P559" s="84"/>
      <c r="Q559" s="84"/>
      <c r="R559" s="133"/>
      <c r="S559" s="133"/>
      <c r="T559" s="133"/>
      <c r="U559" s="133"/>
      <c r="V559" s="133"/>
      <c r="W559" s="133"/>
      <c r="X559" s="133"/>
      <c r="Y559" s="133"/>
      <c r="Z559" s="133"/>
      <c r="AA559" s="133"/>
    </row>
    <row r="560" spans="1:27" s="73" customFormat="1" ht="18" hidden="1" customHeight="1" x14ac:dyDescent="0.25">
      <c r="A560" s="173">
        <f>'CLINs &amp; Ceiling Rates'!B133</f>
        <v>0</v>
      </c>
      <c r="B560" s="173">
        <f>'CLINs &amp; Ceiling Rates'!C133</f>
        <v>0</v>
      </c>
      <c r="C560" s="177" t="str">
        <f>'CLINs &amp; Ceiling Rates'!I133</f>
        <v/>
      </c>
      <c r="D560" s="211">
        <f>IF('CLINs &amp; Ceiling Rates'!D516="",SUM('Labor Loading Matrix'!H560:AA560),SUM(E560:G560))</f>
        <v>0</v>
      </c>
      <c r="E560" s="175">
        <f>SUM(IF('CLINs &amp; Ceiling Rates'!$D$237="OPS",'Labor Loading Matrix'!H560,0),IF('CLINs &amp; Ceiling Rates'!$D$238="OPS",'Labor Loading Matrix'!I560,0),IF('CLINs &amp; Ceiling Rates'!$D$239="OPS",'Labor Loading Matrix'!J560,0),IF('CLINs &amp; Ceiling Rates'!$D$240="OPS",'Labor Loading Matrix'!K560,0),IF('CLINs &amp; Ceiling Rates'!$D$241="OPS",'Labor Loading Matrix'!L560,0),IF('CLINs &amp; Ceiling Rates'!$D$242="OPS",'Labor Loading Matrix'!M560,0),IF('CLINs &amp; Ceiling Rates'!$D$243="OPS",'Labor Loading Matrix'!N560,0),IF('CLINs &amp; Ceiling Rates'!$D$244="OPS",'Labor Loading Matrix'!O560,0),IF('CLINs &amp; Ceiling Rates'!$D$245="OPS",'Labor Loading Matrix'!P560,0),IF('CLINs &amp; Ceiling Rates'!$D$246="OPS",'Labor Loading Matrix'!Q560,0),IF('CLINs &amp; Ceiling Rates'!$D$247="OPS",'Labor Loading Matrix'!R560,0),IF('CLINs &amp; Ceiling Rates'!$D$248="OPS",'Labor Loading Matrix'!S560,0),IF('CLINs &amp; Ceiling Rates'!$D$249="OPS",'Labor Loading Matrix'!T560,0),IF('CLINs &amp; Ceiling Rates'!$D$250="OPS",'Labor Loading Matrix'!U560,0),IF('CLINs &amp; Ceiling Rates'!$D$251="OPS",'Labor Loading Matrix'!V560,0),IF('CLINs &amp; Ceiling Rates'!$D$252="OPS",'Labor Loading Matrix'!W560,0),IF('CLINs &amp; Ceiling Rates'!$D$253="OPS",'Labor Loading Matrix'!X560,0),IF('CLINs &amp; Ceiling Rates'!$D$254="OPS",'Labor Loading Matrix'!Y560,0),IF('CLINs &amp; Ceiling Rates'!$D$255="OPS",'Labor Loading Matrix'!Z560,0),IF('CLINs &amp; Ceiling Rates'!$D$256="OPS",'Labor Loading Matrix'!AA560,0))</f>
        <v>0</v>
      </c>
      <c r="F560" s="175">
        <f>SUM(IF('CLINs &amp; Ceiling Rates'!$D$237="F&amp;E",'Labor Loading Matrix'!H560,0),IF('CLINs &amp; Ceiling Rates'!$D$238="F&amp;E",'Labor Loading Matrix'!I560,0),IF('CLINs &amp; Ceiling Rates'!$D$239="F&amp;E",'Labor Loading Matrix'!J560,0),IF('CLINs &amp; Ceiling Rates'!$D$240="F&amp;E",'Labor Loading Matrix'!K560,0),IF('CLINs &amp; Ceiling Rates'!$D$241="F&amp;E",'Labor Loading Matrix'!L560,0),IF('CLINs &amp; Ceiling Rates'!$D$242="F&amp;E",'Labor Loading Matrix'!M560,0),IF('CLINs &amp; Ceiling Rates'!$D$243="F&amp;E",'Labor Loading Matrix'!N560,0),IF('CLINs &amp; Ceiling Rates'!$D$244="F&amp;E",'Labor Loading Matrix'!O560,0),IF('CLINs &amp; Ceiling Rates'!$D$245="F&amp;E",'Labor Loading Matrix'!P560,0),IF('CLINs &amp; Ceiling Rates'!$D$246="F&amp;E",'Labor Loading Matrix'!Q560,0),IF('CLINs &amp; Ceiling Rates'!$D$247="F&amp;E",'Labor Loading Matrix'!R560,0),IF('CLINs &amp; Ceiling Rates'!$D$248="F&amp;E",'Labor Loading Matrix'!S560,0),IF('CLINs &amp; Ceiling Rates'!$D$249="F&amp;E",'Labor Loading Matrix'!T560,0),IF('CLINs &amp; Ceiling Rates'!$D$250="F&amp;E",'Labor Loading Matrix'!U560,0),IF('CLINs &amp; Ceiling Rates'!$D$251="F&amp;E",'Labor Loading Matrix'!V560,0),IF('CLINs &amp; Ceiling Rates'!$D$252="F&amp;E",'Labor Loading Matrix'!W560,0),IF('CLINs &amp; Ceiling Rates'!$D$253="F&amp;E",'Labor Loading Matrix'!X560,0),IF('CLINs &amp; Ceiling Rates'!$D$254="F&amp;E",'Labor Loading Matrix'!Y560,0),IF('CLINs &amp; Ceiling Rates'!$D$255="F&amp;E",'Labor Loading Matrix'!Z560,0),IF('CLINs &amp; Ceiling Rates'!$D$256="F&amp;E",'Labor Loading Matrix'!AA560,0))</f>
        <v>0</v>
      </c>
      <c r="G560" s="175">
        <f>SUM(IF('CLINs &amp; Ceiling Rates'!$D$237="R&amp;D",'Labor Loading Matrix'!H560,0),IF('CLINs &amp; Ceiling Rates'!$D$238="R&amp;D",'Labor Loading Matrix'!I560,0),IF('CLINs &amp; Ceiling Rates'!$D$239="R&amp;D",'Labor Loading Matrix'!J560,0),IF('CLINs &amp; Ceiling Rates'!$D$240="R&amp;D",'Labor Loading Matrix'!K560,0),IF('CLINs &amp; Ceiling Rates'!$D$241="R&amp;D",'Labor Loading Matrix'!L560,0),IF('CLINs &amp; Ceiling Rates'!$D$242="R&amp;D",'Labor Loading Matrix'!M560,0),IF('CLINs &amp; Ceiling Rates'!$D$243="R&amp;D",'Labor Loading Matrix'!N560,0),IF('CLINs &amp; Ceiling Rates'!$D$244="R&amp;D",'Labor Loading Matrix'!O560,0),IF('CLINs &amp; Ceiling Rates'!$D$245="R&amp;D",'Labor Loading Matrix'!P560,0),IF('CLINs &amp; Ceiling Rates'!$D$246="R&amp;D",'Labor Loading Matrix'!Q560,0),IF('CLINs &amp; Ceiling Rates'!$D$247="R&amp;D",'Labor Loading Matrix'!R560,0),IF('CLINs &amp; Ceiling Rates'!$D$248="R&amp;D",'Labor Loading Matrix'!S560,0),IF('CLINs &amp; Ceiling Rates'!$D$249="R&amp;D",'Labor Loading Matrix'!T560,0),IF('CLINs &amp; Ceiling Rates'!$D$250="R&amp;D",'Labor Loading Matrix'!U560,0),IF('CLINs &amp; Ceiling Rates'!$D$251="R&amp;D",'Labor Loading Matrix'!V560,0),IF('CLINs &amp; Ceiling Rates'!$D$252="R&amp;D",'Labor Loading Matrix'!W560,0),IF('CLINs &amp; Ceiling Rates'!$D$253="R&amp;D",'Labor Loading Matrix'!X560,0),IF('CLINs &amp; Ceiling Rates'!$D$254="R&amp;D",'Labor Loading Matrix'!Y560,0),IF('CLINs &amp; Ceiling Rates'!$D$255="R&amp;D",'Labor Loading Matrix'!Z560,0),IF('CLINs &amp; Ceiling Rates'!$D$256="R&amp;D",'Labor Loading Matrix'!AA560,0))</f>
        <v>0</v>
      </c>
      <c r="H560" s="136"/>
      <c r="I560" s="136"/>
      <c r="J560" s="136"/>
      <c r="K560" s="136"/>
      <c r="L560" s="136"/>
      <c r="M560" s="136"/>
      <c r="N560" s="84"/>
      <c r="O560" s="84"/>
      <c r="P560" s="84"/>
      <c r="Q560" s="84"/>
      <c r="R560" s="133"/>
      <c r="S560" s="133"/>
      <c r="T560" s="133"/>
      <c r="U560" s="133"/>
      <c r="V560" s="133"/>
      <c r="W560" s="133"/>
      <c r="X560" s="133"/>
      <c r="Y560" s="133"/>
      <c r="Z560" s="133"/>
      <c r="AA560" s="133"/>
    </row>
    <row r="561" spans="1:27" s="73" customFormat="1" ht="18" hidden="1" customHeight="1" x14ac:dyDescent="0.25">
      <c r="A561" s="173">
        <f>'CLINs &amp; Ceiling Rates'!B134</f>
        <v>0</v>
      </c>
      <c r="B561" s="173">
        <f>'CLINs &amp; Ceiling Rates'!C134</f>
        <v>0</v>
      </c>
      <c r="C561" s="177" t="str">
        <f>'CLINs &amp; Ceiling Rates'!I134</f>
        <v/>
      </c>
      <c r="D561" s="211">
        <f>IF('CLINs &amp; Ceiling Rates'!D517="",SUM('Labor Loading Matrix'!H561:AA561),SUM(E561:G561))</f>
        <v>0</v>
      </c>
      <c r="E561" s="175">
        <f>SUM(IF('CLINs &amp; Ceiling Rates'!$D$237="OPS",'Labor Loading Matrix'!H561,0),IF('CLINs &amp; Ceiling Rates'!$D$238="OPS",'Labor Loading Matrix'!I561,0),IF('CLINs &amp; Ceiling Rates'!$D$239="OPS",'Labor Loading Matrix'!J561,0),IF('CLINs &amp; Ceiling Rates'!$D$240="OPS",'Labor Loading Matrix'!K561,0),IF('CLINs &amp; Ceiling Rates'!$D$241="OPS",'Labor Loading Matrix'!L561,0),IF('CLINs &amp; Ceiling Rates'!$D$242="OPS",'Labor Loading Matrix'!M561,0),IF('CLINs &amp; Ceiling Rates'!$D$243="OPS",'Labor Loading Matrix'!N561,0),IF('CLINs &amp; Ceiling Rates'!$D$244="OPS",'Labor Loading Matrix'!O561,0),IF('CLINs &amp; Ceiling Rates'!$D$245="OPS",'Labor Loading Matrix'!P561,0),IF('CLINs &amp; Ceiling Rates'!$D$246="OPS",'Labor Loading Matrix'!Q561,0),IF('CLINs &amp; Ceiling Rates'!$D$247="OPS",'Labor Loading Matrix'!R561,0),IF('CLINs &amp; Ceiling Rates'!$D$248="OPS",'Labor Loading Matrix'!S561,0),IF('CLINs &amp; Ceiling Rates'!$D$249="OPS",'Labor Loading Matrix'!T561,0),IF('CLINs &amp; Ceiling Rates'!$D$250="OPS",'Labor Loading Matrix'!U561,0),IF('CLINs &amp; Ceiling Rates'!$D$251="OPS",'Labor Loading Matrix'!V561,0),IF('CLINs &amp; Ceiling Rates'!$D$252="OPS",'Labor Loading Matrix'!W561,0),IF('CLINs &amp; Ceiling Rates'!$D$253="OPS",'Labor Loading Matrix'!X561,0),IF('CLINs &amp; Ceiling Rates'!$D$254="OPS",'Labor Loading Matrix'!Y561,0),IF('CLINs &amp; Ceiling Rates'!$D$255="OPS",'Labor Loading Matrix'!Z561,0),IF('CLINs &amp; Ceiling Rates'!$D$256="OPS",'Labor Loading Matrix'!AA561,0))</f>
        <v>0</v>
      </c>
      <c r="F561" s="175">
        <f>SUM(IF('CLINs &amp; Ceiling Rates'!$D$237="F&amp;E",'Labor Loading Matrix'!H561,0),IF('CLINs &amp; Ceiling Rates'!$D$238="F&amp;E",'Labor Loading Matrix'!I561,0),IF('CLINs &amp; Ceiling Rates'!$D$239="F&amp;E",'Labor Loading Matrix'!J561,0),IF('CLINs &amp; Ceiling Rates'!$D$240="F&amp;E",'Labor Loading Matrix'!K561,0),IF('CLINs &amp; Ceiling Rates'!$D$241="F&amp;E",'Labor Loading Matrix'!L561,0),IF('CLINs &amp; Ceiling Rates'!$D$242="F&amp;E",'Labor Loading Matrix'!M561,0),IF('CLINs &amp; Ceiling Rates'!$D$243="F&amp;E",'Labor Loading Matrix'!N561,0),IF('CLINs &amp; Ceiling Rates'!$D$244="F&amp;E",'Labor Loading Matrix'!O561,0),IF('CLINs &amp; Ceiling Rates'!$D$245="F&amp;E",'Labor Loading Matrix'!P561,0),IF('CLINs &amp; Ceiling Rates'!$D$246="F&amp;E",'Labor Loading Matrix'!Q561,0),IF('CLINs &amp; Ceiling Rates'!$D$247="F&amp;E",'Labor Loading Matrix'!R561,0),IF('CLINs &amp; Ceiling Rates'!$D$248="F&amp;E",'Labor Loading Matrix'!S561,0),IF('CLINs &amp; Ceiling Rates'!$D$249="F&amp;E",'Labor Loading Matrix'!T561,0),IF('CLINs &amp; Ceiling Rates'!$D$250="F&amp;E",'Labor Loading Matrix'!U561,0),IF('CLINs &amp; Ceiling Rates'!$D$251="F&amp;E",'Labor Loading Matrix'!V561,0),IF('CLINs &amp; Ceiling Rates'!$D$252="F&amp;E",'Labor Loading Matrix'!W561,0),IF('CLINs &amp; Ceiling Rates'!$D$253="F&amp;E",'Labor Loading Matrix'!X561,0),IF('CLINs &amp; Ceiling Rates'!$D$254="F&amp;E",'Labor Loading Matrix'!Y561,0),IF('CLINs &amp; Ceiling Rates'!$D$255="F&amp;E",'Labor Loading Matrix'!Z561,0),IF('CLINs &amp; Ceiling Rates'!$D$256="F&amp;E",'Labor Loading Matrix'!AA561,0))</f>
        <v>0</v>
      </c>
      <c r="G561" s="175">
        <f>SUM(IF('CLINs &amp; Ceiling Rates'!$D$237="R&amp;D",'Labor Loading Matrix'!H561,0),IF('CLINs &amp; Ceiling Rates'!$D$238="R&amp;D",'Labor Loading Matrix'!I561,0),IF('CLINs &amp; Ceiling Rates'!$D$239="R&amp;D",'Labor Loading Matrix'!J561,0),IF('CLINs &amp; Ceiling Rates'!$D$240="R&amp;D",'Labor Loading Matrix'!K561,0),IF('CLINs &amp; Ceiling Rates'!$D$241="R&amp;D",'Labor Loading Matrix'!L561,0),IF('CLINs &amp; Ceiling Rates'!$D$242="R&amp;D",'Labor Loading Matrix'!M561,0),IF('CLINs &amp; Ceiling Rates'!$D$243="R&amp;D",'Labor Loading Matrix'!N561,0),IF('CLINs &amp; Ceiling Rates'!$D$244="R&amp;D",'Labor Loading Matrix'!O561,0),IF('CLINs &amp; Ceiling Rates'!$D$245="R&amp;D",'Labor Loading Matrix'!P561,0),IF('CLINs &amp; Ceiling Rates'!$D$246="R&amp;D",'Labor Loading Matrix'!Q561,0),IF('CLINs &amp; Ceiling Rates'!$D$247="R&amp;D",'Labor Loading Matrix'!R561,0),IF('CLINs &amp; Ceiling Rates'!$D$248="R&amp;D",'Labor Loading Matrix'!S561,0),IF('CLINs &amp; Ceiling Rates'!$D$249="R&amp;D",'Labor Loading Matrix'!T561,0),IF('CLINs &amp; Ceiling Rates'!$D$250="R&amp;D",'Labor Loading Matrix'!U561,0),IF('CLINs &amp; Ceiling Rates'!$D$251="R&amp;D",'Labor Loading Matrix'!V561,0),IF('CLINs &amp; Ceiling Rates'!$D$252="R&amp;D",'Labor Loading Matrix'!W561,0),IF('CLINs &amp; Ceiling Rates'!$D$253="R&amp;D",'Labor Loading Matrix'!X561,0),IF('CLINs &amp; Ceiling Rates'!$D$254="R&amp;D",'Labor Loading Matrix'!Y561,0),IF('CLINs &amp; Ceiling Rates'!$D$255="R&amp;D",'Labor Loading Matrix'!Z561,0),IF('CLINs &amp; Ceiling Rates'!$D$256="R&amp;D",'Labor Loading Matrix'!AA561,0))</f>
        <v>0</v>
      </c>
      <c r="H561" s="136"/>
      <c r="I561" s="136"/>
      <c r="J561" s="136"/>
      <c r="K561" s="136"/>
      <c r="L561" s="136"/>
      <c r="M561" s="136"/>
      <c r="N561" s="84"/>
      <c r="O561" s="84"/>
      <c r="P561" s="84"/>
      <c r="Q561" s="84"/>
      <c r="R561" s="133"/>
      <c r="S561" s="133"/>
      <c r="T561" s="133"/>
      <c r="U561" s="133"/>
      <c r="V561" s="133"/>
      <c r="W561" s="133"/>
      <c r="X561" s="133"/>
      <c r="Y561" s="133"/>
      <c r="Z561" s="133"/>
      <c r="AA561" s="133"/>
    </row>
    <row r="562" spans="1:27" s="73" customFormat="1" ht="18" hidden="1" customHeight="1" x14ac:dyDescent="0.25">
      <c r="A562" s="173">
        <f>'CLINs &amp; Ceiling Rates'!B135</f>
        <v>0</v>
      </c>
      <c r="B562" s="173">
        <f>'CLINs &amp; Ceiling Rates'!C135</f>
        <v>0</v>
      </c>
      <c r="C562" s="177" t="str">
        <f>'CLINs &amp; Ceiling Rates'!I135</f>
        <v/>
      </c>
      <c r="D562" s="211">
        <f>IF('CLINs &amp; Ceiling Rates'!D518="",SUM('Labor Loading Matrix'!H562:AA562),SUM(E562:G562))</f>
        <v>0</v>
      </c>
      <c r="E562" s="175">
        <f>SUM(IF('CLINs &amp; Ceiling Rates'!$D$237="OPS",'Labor Loading Matrix'!H562,0),IF('CLINs &amp; Ceiling Rates'!$D$238="OPS",'Labor Loading Matrix'!I562,0),IF('CLINs &amp; Ceiling Rates'!$D$239="OPS",'Labor Loading Matrix'!J562,0),IF('CLINs &amp; Ceiling Rates'!$D$240="OPS",'Labor Loading Matrix'!K562,0),IF('CLINs &amp; Ceiling Rates'!$D$241="OPS",'Labor Loading Matrix'!L562,0),IF('CLINs &amp; Ceiling Rates'!$D$242="OPS",'Labor Loading Matrix'!M562,0),IF('CLINs &amp; Ceiling Rates'!$D$243="OPS",'Labor Loading Matrix'!N562,0),IF('CLINs &amp; Ceiling Rates'!$D$244="OPS",'Labor Loading Matrix'!O562,0),IF('CLINs &amp; Ceiling Rates'!$D$245="OPS",'Labor Loading Matrix'!P562,0),IF('CLINs &amp; Ceiling Rates'!$D$246="OPS",'Labor Loading Matrix'!Q562,0),IF('CLINs &amp; Ceiling Rates'!$D$247="OPS",'Labor Loading Matrix'!R562,0),IF('CLINs &amp; Ceiling Rates'!$D$248="OPS",'Labor Loading Matrix'!S562,0),IF('CLINs &amp; Ceiling Rates'!$D$249="OPS",'Labor Loading Matrix'!T562,0),IF('CLINs &amp; Ceiling Rates'!$D$250="OPS",'Labor Loading Matrix'!U562,0),IF('CLINs &amp; Ceiling Rates'!$D$251="OPS",'Labor Loading Matrix'!V562,0),IF('CLINs &amp; Ceiling Rates'!$D$252="OPS",'Labor Loading Matrix'!W562,0),IF('CLINs &amp; Ceiling Rates'!$D$253="OPS",'Labor Loading Matrix'!X562,0),IF('CLINs &amp; Ceiling Rates'!$D$254="OPS",'Labor Loading Matrix'!Y562,0),IF('CLINs &amp; Ceiling Rates'!$D$255="OPS",'Labor Loading Matrix'!Z562,0),IF('CLINs &amp; Ceiling Rates'!$D$256="OPS",'Labor Loading Matrix'!AA562,0))</f>
        <v>0</v>
      </c>
      <c r="F562" s="175">
        <f>SUM(IF('CLINs &amp; Ceiling Rates'!$D$237="F&amp;E",'Labor Loading Matrix'!H562,0),IF('CLINs &amp; Ceiling Rates'!$D$238="F&amp;E",'Labor Loading Matrix'!I562,0),IF('CLINs &amp; Ceiling Rates'!$D$239="F&amp;E",'Labor Loading Matrix'!J562,0),IF('CLINs &amp; Ceiling Rates'!$D$240="F&amp;E",'Labor Loading Matrix'!K562,0),IF('CLINs &amp; Ceiling Rates'!$D$241="F&amp;E",'Labor Loading Matrix'!L562,0),IF('CLINs &amp; Ceiling Rates'!$D$242="F&amp;E",'Labor Loading Matrix'!M562,0),IF('CLINs &amp; Ceiling Rates'!$D$243="F&amp;E",'Labor Loading Matrix'!N562,0),IF('CLINs &amp; Ceiling Rates'!$D$244="F&amp;E",'Labor Loading Matrix'!O562,0),IF('CLINs &amp; Ceiling Rates'!$D$245="F&amp;E",'Labor Loading Matrix'!P562,0),IF('CLINs &amp; Ceiling Rates'!$D$246="F&amp;E",'Labor Loading Matrix'!Q562,0),IF('CLINs &amp; Ceiling Rates'!$D$247="F&amp;E",'Labor Loading Matrix'!R562,0),IF('CLINs &amp; Ceiling Rates'!$D$248="F&amp;E",'Labor Loading Matrix'!S562,0),IF('CLINs &amp; Ceiling Rates'!$D$249="F&amp;E",'Labor Loading Matrix'!T562,0),IF('CLINs &amp; Ceiling Rates'!$D$250="F&amp;E",'Labor Loading Matrix'!U562,0),IF('CLINs &amp; Ceiling Rates'!$D$251="F&amp;E",'Labor Loading Matrix'!V562,0),IF('CLINs &amp; Ceiling Rates'!$D$252="F&amp;E",'Labor Loading Matrix'!W562,0),IF('CLINs &amp; Ceiling Rates'!$D$253="F&amp;E",'Labor Loading Matrix'!X562,0),IF('CLINs &amp; Ceiling Rates'!$D$254="F&amp;E",'Labor Loading Matrix'!Y562,0),IF('CLINs &amp; Ceiling Rates'!$D$255="F&amp;E",'Labor Loading Matrix'!Z562,0),IF('CLINs &amp; Ceiling Rates'!$D$256="F&amp;E",'Labor Loading Matrix'!AA562,0))</f>
        <v>0</v>
      </c>
      <c r="G562" s="175">
        <f>SUM(IF('CLINs &amp; Ceiling Rates'!$D$237="R&amp;D",'Labor Loading Matrix'!H562,0),IF('CLINs &amp; Ceiling Rates'!$D$238="R&amp;D",'Labor Loading Matrix'!I562,0),IF('CLINs &amp; Ceiling Rates'!$D$239="R&amp;D",'Labor Loading Matrix'!J562,0),IF('CLINs &amp; Ceiling Rates'!$D$240="R&amp;D",'Labor Loading Matrix'!K562,0),IF('CLINs &amp; Ceiling Rates'!$D$241="R&amp;D",'Labor Loading Matrix'!L562,0),IF('CLINs &amp; Ceiling Rates'!$D$242="R&amp;D",'Labor Loading Matrix'!M562,0),IF('CLINs &amp; Ceiling Rates'!$D$243="R&amp;D",'Labor Loading Matrix'!N562,0),IF('CLINs &amp; Ceiling Rates'!$D$244="R&amp;D",'Labor Loading Matrix'!O562,0),IF('CLINs &amp; Ceiling Rates'!$D$245="R&amp;D",'Labor Loading Matrix'!P562,0),IF('CLINs &amp; Ceiling Rates'!$D$246="R&amp;D",'Labor Loading Matrix'!Q562,0),IF('CLINs &amp; Ceiling Rates'!$D$247="R&amp;D",'Labor Loading Matrix'!R562,0),IF('CLINs &amp; Ceiling Rates'!$D$248="R&amp;D",'Labor Loading Matrix'!S562,0),IF('CLINs &amp; Ceiling Rates'!$D$249="R&amp;D",'Labor Loading Matrix'!T562,0),IF('CLINs &amp; Ceiling Rates'!$D$250="R&amp;D",'Labor Loading Matrix'!U562,0),IF('CLINs &amp; Ceiling Rates'!$D$251="R&amp;D",'Labor Loading Matrix'!V562,0),IF('CLINs &amp; Ceiling Rates'!$D$252="R&amp;D",'Labor Loading Matrix'!W562,0),IF('CLINs &amp; Ceiling Rates'!$D$253="R&amp;D",'Labor Loading Matrix'!X562,0),IF('CLINs &amp; Ceiling Rates'!$D$254="R&amp;D",'Labor Loading Matrix'!Y562,0),IF('CLINs &amp; Ceiling Rates'!$D$255="R&amp;D",'Labor Loading Matrix'!Z562,0),IF('CLINs &amp; Ceiling Rates'!$D$256="R&amp;D",'Labor Loading Matrix'!AA562,0))</f>
        <v>0</v>
      </c>
      <c r="H562" s="136"/>
      <c r="I562" s="136"/>
      <c r="J562" s="136"/>
      <c r="K562" s="136"/>
      <c r="L562" s="136"/>
      <c r="M562" s="136"/>
      <c r="N562" s="84"/>
      <c r="O562" s="84"/>
      <c r="P562" s="84"/>
      <c r="Q562" s="84"/>
      <c r="R562" s="133"/>
      <c r="S562" s="133"/>
      <c r="T562" s="133"/>
      <c r="U562" s="133"/>
      <c r="V562" s="133"/>
      <c r="W562" s="133"/>
      <c r="X562" s="133"/>
      <c r="Y562" s="133"/>
      <c r="Z562" s="133"/>
      <c r="AA562" s="133"/>
    </row>
    <row r="563" spans="1:27" s="73" customFormat="1" ht="18" hidden="1" customHeight="1" x14ac:dyDescent="0.25">
      <c r="A563" s="173">
        <f>'CLINs &amp; Ceiling Rates'!B136</f>
        <v>0</v>
      </c>
      <c r="B563" s="173">
        <f>'CLINs &amp; Ceiling Rates'!C136</f>
        <v>0</v>
      </c>
      <c r="C563" s="177" t="str">
        <f>'CLINs &amp; Ceiling Rates'!I136</f>
        <v/>
      </c>
      <c r="D563" s="211">
        <f>IF('CLINs &amp; Ceiling Rates'!D519="",SUM('Labor Loading Matrix'!H563:AA563),SUM(E563:G563))</f>
        <v>0</v>
      </c>
      <c r="E563" s="175">
        <f>SUM(IF('CLINs &amp; Ceiling Rates'!$D$237="OPS",'Labor Loading Matrix'!H563,0),IF('CLINs &amp; Ceiling Rates'!$D$238="OPS",'Labor Loading Matrix'!I563,0),IF('CLINs &amp; Ceiling Rates'!$D$239="OPS",'Labor Loading Matrix'!J563,0),IF('CLINs &amp; Ceiling Rates'!$D$240="OPS",'Labor Loading Matrix'!K563,0),IF('CLINs &amp; Ceiling Rates'!$D$241="OPS",'Labor Loading Matrix'!L563,0),IF('CLINs &amp; Ceiling Rates'!$D$242="OPS",'Labor Loading Matrix'!M563,0),IF('CLINs &amp; Ceiling Rates'!$D$243="OPS",'Labor Loading Matrix'!N563,0),IF('CLINs &amp; Ceiling Rates'!$D$244="OPS",'Labor Loading Matrix'!O563,0),IF('CLINs &amp; Ceiling Rates'!$D$245="OPS",'Labor Loading Matrix'!P563,0),IF('CLINs &amp; Ceiling Rates'!$D$246="OPS",'Labor Loading Matrix'!Q563,0),IF('CLINs &amp; Ceiling Rates'!$D$247="OPS",'Labor Loading Matrix'!R563,0),IF('CLINs &amp; Ceiling Rates'!$D$248="OPS",'Labor Loading Matrix'!S563,0),IF('CLINs &amp; Ceiling Rates'!$D$249="OPS",'Labor Loading Matrix'!T563,0),IF('CLINs &amp; Ceiling Rates'!$D$250="OPS",'Labor Loading Matrix'!U563,0),IF('CLINs &amp; Ceiling Rates'!$D$251="OPS",'Labor Loading Matrix'!V563,0),IF('CLINs &amp; Ceiling Rates'!$D$252="OPS",'Labor Loading Matrix'!W563,0),IF('CLINs &amp; Ceiling Rates'!$D$253="OPS",'Labor Loading Matrix'!X563,0),IF('CLINs &amp; Ceiling Rates'!$D$254="OPS",'Labor Loading Matrix'!Y563,0),IF('CLINs &amp; Ceiling Rates'!$D$255="OPS",'Labor Loading Matrix'!Z563,0),IF('CLINs &amp; Ceiling Rates'!$D$256="OPS",'Labor Loading Matrix'!AA563,0))</f>
        <v>0</v>
      </c>
      <c r="F563" s="175">
        <f>SUM(IF('CLINs &amp; Ceiling Rates'!$D$237="F&amp;E",'Labor Loading Matrix'!H563,0),IF('CLINs &amp; Ceiling Rates'!$D$238="F&amp;E",'Labor Loading Matrix'!I563,0),IF('CLINs &amp; Ceiling Rates'!$D$239="F&amp;E",'Labor Loading Matrix'!J563,0),IF('CLINs &amp; Ceiling Rates'!$D$240="F&amp;E",'Labor Loading Matrix'!K563,0),IF('CLINs &amp; Ceiling Rates'!$D$241="F&amp;E",'Labor Loading Matrix'!L563,0),IF('CLINs &amp; Ceiling Rates'!$D$242="F&amp;E",'Labor Loading Matrix'!M563,0),IF('CLINs &amp; Ceiling Rates'!$D$243="F&amp;E",'Labor Loading Matrix'!N563,0),IF('CLINs &amp; Ceiling Rates'!$D$244="F&amp;E",'Labor Loading Matrix'!O563,0),IF('CLINs &amp; Ceiling Rates'!$D$245="F&amp;E",'Labor Loading Matrix'!P563,0),IF('CLINs &amp; Ceiling Rates'!$D$246="F&amp;E",'Labor Loading Matrix'!Q563,0),IF('CLINs &amp; Ceiling Rates'!$D$247="F&amp;E",'Labor Loading Matrix'!R563,0),IF('CLINs &amp; Ceiling Rates'!$D$248="F&amp;E",'Labor Loading Matrix'!S563,0),IF('CLINs &amp; Ceiling Rates'!$D$249="F&amp;E",'Labor Loading Matrix'!T563,0),IF('CLINs &amp; Ceiling Rates'!$D$250="F&amp;E",'Labor Loading Matrix'!U563,0),IF('CLINs &amp; Ceiling Rates'!$D$251="F&amp;E",'Labor Loading Matrix'!V563,0),IF('CLINs &amp; Ceiling Rates'!$D$252="F&amp;E",'Labor Loading Matrix'!W563,0),IF('CLINs &amp; Ceiling Rates'!$D$253="F&amp;E",'Labor Loading Matrix'!X563,0),IF('CLINs &amp; Ceiling Rates'!$D$254="F&amp;E",'Labor Loading Matrix'!Y563,0),IF('CLINs &amp; Ceiling Rates'!$D$255="F&amp;E",'Labor Loading Matrix'!Z563,0),IF('CLINs &amp; Ceiling Rates'!$D$256="F&amp;E",'Labor Loading Matrix'!AA563,0))</f>
        <v>0</v>
      </c>
      <c r="G563" s="175">
        <f>SUM(IF('CLINs &amp; Ceiling Rates'!$D$237="R&amp;D",'Labor Loading Matrix'!H563,0),IF('CLINs &amp; Ceiling Rates'!$D$238="R&amp;D",'Labor Loading Matrix'!I563,0),IF('CLINs &amp; Ceiling Rates'!$D$239="R&amp;D",'Labor Loading Matrix'!J563,0),IF('CLINs &amp; Ceiling Rates'!$D$240="R&amp;D",'Labor Loading Matrix'!K563,0),IF('CLINs &amp; Ceiling Rates'!$D$241="R&amp;D",'Labor Loading Matrix'!L563,0),IF('CLINs &amp; Ceiling Rates'!$D$242="R&amp;D",'Labor Loading Matrix'!M563,0),IF('CLINs &amp; Ceiling Rates'!$D$243="R&amp;D",'Labor Loading Matrix'!N563,0),IF('CLINs &amp; Ceiling Rates'!$D$244="R&amp;D",'Labor Loading Matrix'!O563,0),IF('CLINs &amp; Ceiling Rates'!$D$245="R&amp;D",'Labor Loading Matrix'!P563,0),IF('CLINs &amp; Ceiling Rates'!$D$246="R&amp;D",'Labor Loading Matrix'!Q563,0),IF('CLINs &amp; Ceiling Rates'!$D$247="R&amp;D",'Labor Loading Matrix'!R563,0),IF('CLINs &amp; Ceiling Rates'!$D$248="R&amp;D",'Labor Loading Matrix'!S563,0),IF('CLINs &amp; Ceiling Rates'!$D$249="R&amp;D",'Labor Loading Matrix'!T563,0),IF('CLINs &amp; Ceiling Rates'!$D$250="R&amp;D",'Labor Loading Matrix'!U563,0),IF('CLINs &amp; Ceiling Rates'!$D$251="R&amp;D",'Labor Loading Matrix'!V563,0),IF('CLINs &amp; Ceiling Rates'!$D$252="R&amp;D",'Labor Loading Matrix'!W563,0),IF('CLINs &amp; Ceiling Rates'!$D$253="R&amp;D",'Labor Loading Matrix'!X563,0),IF('CLINs &amp; Ceiling Rates'!$D$254="R&amp;D",'Labor Loading Matrix'!Y563,0),IF('CLINs &amp; Ceiling Rates'!$D$255="R&amp;D",'Labor Loading Matrix'!Z563,0),IF('CLINs &amp; Ceiling Rates'!$D$256="R&amp;D",'Labor Loading Matrix'!AA563,0))</f>
        <v>0</v>
      </c>
      <c r="H563" s="136"/>
      <c r="I563" s="136"/>
      <c r="J563" s="136"/>
      <c r="K563" s="136"/>
      <c r="L563" s="136"/>
      <c r="M563" s="136"/>
      <c r="N563" s="84"/>
      <c r="O563" s="84"/>
      <c r="P563" s="84"/>
      <c r="Q563" s="84"/>
      <c r="R563" s="133"/>
      <c r="S563" s="133"/>
      <c r="T563" s="133"/>
      <c r="U563" s="133"/>
      <c r="V563" s="133"/>
      <c r="W563" s="133"/>
      <c r="X563" s="133"/>
      <c r="Y563" s="133"/>
      <c r="Z563" s="133"/>
      <c r="AA563" s="133"/>
    </row>
    <row r="564" spans="1:27" s="73" customFormat="1" ht="18" hidden="1" customHeight="1" x14ac:dyDescent="0.25">
      <c r="A564" s="173">
        <f>'CLINs &amp; Ceiling Rates'!B137</f>
        <v>0</v>
      </c>
      <c r="B564" s="173">
        <f>'CLINs &amp; Ceiling Rates'!C137</f>
        <v>0</v>
      </c>
      <c r="C564" s="177" t="str">
        <f>'CLINs &amp; Ceiling Rates'!I137</f>
        <v/>
      </c>
      <c r="D564" s="211">
        <f>IF('CLINs &amp; Ceiling Rates'!D520="",SUM('Labor Loading Matrix'!H564:AA564),SUM(E564:G564))</f>
        <v>0</v>
      </c>
      <c r="E564" s="175">
        <f>SUM(IF('CLINs &amp; Ceiling Rates'!$D$237="OPS",'Labor Loading Matrix'!H564,0),IF('CLINs &amp; Ceiling Rates'!$D$238="OPS",'Labor Loading Matrix'!I564,0),IF('CLINs &amp; Ceiling Rates'!$D$239="OPS",'Labor Loading Matrix'!J564,0),IF('CLINs &amp; Ceiling Rates'!$D$240="OPS",'Labor Loading Matrix'!K564,0),IF('CLINs &amp; Ceiling Rates'!$D$241="OPS",'Labor Loading Matrix'!L564,0),IF('CLINs &amp; Ceiling Rates'!$D$242="OPS",'Labor Loading Matrix'!M564,0),IF('CLINs &amp; Ceiling Rates'!$D$243="OPS",'Labor Loading Matrix'!N564,0),IF('CLINs &amp; Ceiling Rates'!$D$244="OPS",'Labor Loading Matrix'!O564,0),IF('CLINs &amp; Ceiling Rates'!$D$245="OPS",'Labor Loading Matrix'!P564,0),IF('CLINs &amp; Ceiling Rates'!$D$246="OPS",'Labor Loading Matrix'!Q564,0),IF('CLINs &amp; Ceiling Rates'!$D$247="OPS",'Labor Loading Matrix'!R564,0),IF('CLINs &amp; Ceiling Rates'!$D$248="OPS",'Labor Loading Matrix'!S564,0),IF('CLINs &amp; Ceiling Rates'!$D$249="OPS",'Labor Loading Matrix'!T564,0),IF('CLINs &amp; Ceiling Rates'!$D$250="OPS",'Labor Loading Matrix'!U564,0),IF('CLINs &amp; Ceiling Rates'!$D$251="OPS",'Labor Loading Matrix'!V564,0),IF('CLINs &amp; Ceiling Rates'!$D$252="OPS",'Labor Loading Matrix'!W564,0),IF('CLINs &amp; Ceiling Rates'!$D$253="OPS",'Labor Loading Matrix'!X564,0),IF('CLINs &amp; Ceiling Rates'!$D$254="OPS",'Labor Loading Matrix'!Y564,0),IF('CLINs &amp; Ceiling Rates'!$D$255="OPS",'Labor Loading Matrix'!Z564,0),IF('CLINs &amp; Ceiling Rates'!$D$256="OPS",'Labor Loading Matrix'!AA564,0))</f>
        <v>0</v>
      </c>
      <c r="F564" s="175">
        <f>SUM(IF('CLINs &amp; Ceiling Rates'!$D$237="F&amp;E",'Labor Loading Matrix'!H564,0),IF('CLINs &amp; Ceiling Rates'!$D$238="F&amp;E",'Labor Loading Matrix'!I564,0),IF('CLINs &amp; Ceiling Rates'!$D$239="F&amp;E",'Labor Loading Matrix'!J564,0),IF('CLINs &amp; Ceiling Rates'!$D$240="F&amp;E",'Labor Loading Matrix'!K564,0),IF('CLINs &amp; Ceiling Rates'!$D$241="F&amp;E",'Labor Loading Matrix'!L564,0),IF('CLINs &amp; Ceiling Rates'!$D$242="F&amp;E",'Labor Loading Matrix'!M564,0),IF('CLINs &amp; Ceiling Rates'!$D$243="F&amp;E",'Labor Loading Matrix'!N564,0),IF('CLINs &amp; Ceiling Rates'!$D$244="F&amp;E",'Labor Loading Matrix'!O564,0),IF('CLINs &amp; Ceiling Rates'!$D$245="F&amp;E",'Labor Loading Matrix'!P564,0),IF('CLINs &amp; Ceiling Rates'!$D$246="F&amp;E",'Labor Loading Matrix'!Q564,0),IF('CLINs &amp; Ceiling Rates'!$D$247="F&amp;E",'Labor Loading Matrix'!R564,0),IF('CLINs &amp; Ceiling Rates'!$D$248="F&amp;E",'Labor Loading Matrix'!S564,0),IF('CLINs &amp; Ceiling Rates'!$D$249="F&amp;E",'Labor Loading Matrix'!T564,0),IF('CLINs &amp; Ceiling Rates'!$D$250="F&amp;E",'Labor Loading Matrix'!U564,0),IF('CLINs &amp; Ceiling Rates'!$D$251="F&amp;E",'Labor Loading Matrix'!V564,0),IF('CLINs &amp; Ceiling Rates'!$D$252="F&amp;E",'Labor Loading Matrix'!W564,0),IF('CLINs &amp; Ceiling Rates'!$D$253="F&amp;E",'Labor Loading Matrix'!X564,0),IF('CLINs &amp; Ceiling Rates'!$D$254="F&amp;E",'Labor Loading Matrix'!Y564,0),IF('CLINs &amp; Ceiling Rates'!$D$255="F&amp;E",'Labor Loading Matrix'!Z564,0),IF('CLINs &amp; Ceiling Rates'!$D$256="F&amp;E",'Labor Loading Matrix'!AA564,0))</f>
        <v>0</v>
      </c>
      <c r="G564" s="175">
        <f>SUM(IF('CLINs &amp; Ceiling Rates'!$D$237="R&amp;D",'Labor Loading Matrix'!H564,0),IF('CLINs &amp; Ceiling Rates'!$D$238="R&amp;D",'Labor Loading Matrix'!I564,0),IF('CLINs &amp; Ceiling Rates'!$D$239="R&amp;D",'Labor Loading Matrix'!J564,0),IF('CLINs &amp; Ceiling Rates'!$D$240="R&amp;D",'Labor Loading Matrix'!K564,0),IF('CLINs &amp; Ceiling Rates'!$D$241="R&amp;D",'Labor Loading Matrix'!L564,0),IF('CLINs &amp; Ceiling Rates'!$D$242="R&amp;D",'Labor Loading Matrix'!M564,0),IF('CLINs &amp; Ceiling Rates'!$D$243="R&amp;D",'Labor Loading Matrix'!N564,0),IF('CLINs &amp; Ceiling Rates'!$D$244="R&amp;D",'Labor Loading Matrix'!O564,0),IF('CLINs &amp; Ceiling Rates'!$D$245="R&amp;D",'Labor Loading Matrix'!P564,0),IF('CLINs &amp; Ceiling Rates'!$D$246="R&amp;D",'Labor Loading Matrix'!Q564,0),IF('CLINs &amp; Ceiling Rates'!$D$247="R&amp;D",'Labor Loading Matrix'!R564,0),IF('CLINs &amp; Ceiling Rates'!$D$248="R&amp;D",'Labor Loading Matrix'!S564,0),IF('CLINs &amp; Ceiling Rates'!$D$249="R&amp;D",'Labor Loading Matrix'!T564,0),IF('CLINs &amp; Ceiling Rates'!$D$250="R&amp;D",'Labor Loading Matrix'!U564,0),IF('CLINs &amp; Ceiling Rates'!$D$251="R&amp;D",'Labor Loading Matrix'!V564,0),IF('CLINs &amp; Ceiling Rates'!$D$252="R&amp;D",'Labor Loading Matrix'!W564,0),IF('CLINs &amp; Ceiling Rates'!$D$253="R&amp;D",'Labor Loading Matrix'!X564,0),IF('CLINs &amp; Ceiling Rates'!$D$254="R&amp;D",'Labor Loading Matrix'!Y564,0),IF('CLINs &amp; Ceiling Rates'!$D$255="R&amp;D",'Labor Loading Matrix'!Z564,0),IF('CLINs &amp; Ceiling Rates'!$D$256="R&amp;D",'Labor Loading Matrix'!AA564,0))</f>
        <v>0</v>
      </c>
      <c r="H564" s="136"/>
      <c r="I564" s="136"/>
      <c r="J564" s="136"/>
      <c r="K564" s="136"/>
      <c r="L564" s="136"/>
      <c r="M564" s="136"/>
      <c r="N564" s="84"/>
      <c r="O564" s="84"/>
      <c r="P564" s="84"/>
      <c r="Q564" s="84"/>
      <c r="R564" s="133"/>
      <c r="S564" s="133"/>
      <c r="T564" s="133"/>
      <c r="U564" s="133"/>
      <c r="V564" s="133"/>
      <c r="W564" s="133"/>
      <c r="X564" s="133"/>
      <c r="Y564" s="133"/>
      <c r="Z564" s="133"/>
      <c r="AA564" s="133"/>
    </row>
    <row r="565" spans="1:27" s="73" customFormat="1" ht="18" hidden="1" customHeight="1" x14ac:dyDescent="0.25">
      <c r="A565" s="173">
        <f>'CLINs &amp; Ceiling Rates'!B138</f>
        <v>0</v>
      </c>
      <c r="B565" s="173">
        <f>'CLINs &amp; Ceiling Rates'!C138</f>
        <v>0</v>
      </c>
      <c r="C565" s="177" t="str">
        <f>'CLINs &amp; Ceiling Rates'!I138</f>
        <v/>
      </c>
      <c r="D565" s="211">
        <f>IF('CLINs &amp; Ceiling Rates'!D521="",SUM('Labor Loading Matrix'!H565:AA565),SUM(E565:G565))</f>
        <v>0</v>
      </c>
      <c r="E565" s="175">
        <f>SUM(IF('CLINs &amp; Ceiling Rates'!$D$237="OPS",'Labor Loading Matrix'!H565,0),IF('CLINs &amp; Ceiling Rates'!$D$238="OPS",'Labor Loading Matrix'!I565,0),IF('CLINs &amp; Ceiling Rates'!$D$239="OPS",'Labor Loading Matrix'!J565,0),IF('CLINs &amp; Ceiling Rates'!$D$240="OPS",'Labor Loading Matrix'!K565,0),IF('CLINs &amp; Ceiling Rates'!$D$241="OPS",'Labor Loading Matrix'!L565,0),IF('CLINs &amp; Ceiling Rates'!$D$242="OPS",'Labor Loading Matrix'!M565,0),IF('CLINs &amp; Ceiling Rates'!$D$243="OPS",'Labor Loading Matrix'!N565,0),IF('CLINs &amp; Ceiling Rates'!$D$244="OPS",'Labor Loading Matrix'!O565,0),IF('CLINs &amp; Ceiling Rates'!$D$245="OPS",'Labor Loading Matrix'!P565,0),IF('CLINs &amp; Ceiling Rates'!$D$246="OPS",'Labor Loading Matrix'!Q565,0),IF('CLINs &amp; Ceiling Rates'!$D$247="OPS",'Labor Loading Matrix'!R565,0),IF('CLINs &amp; Ceiling Rates'!$D$248="OPS",'Labor Loading Matrix'!S565,0),IF('CLINs &amp; Ceiling Rates'!$D$249="OPS",'Labor Loading Matrix'!T565,0),IF('CLINs &amp; Ceiling Rates'!$D$250="OPS",'Labor Loading Matrix'!U565,0),IF('CLINs &amp; Ceiling Rates'!$D$251="OPS",'Labor Loading Matrix'!V565,0),IF('CLINs &amp; Ceiling Rates'!$D$252="OPS",'Labor Loading Matrix'!W565,0),IF('CLINs &amp; Ceiling Rates'!$D$253="OPS",'Labor Loading Matrix'!X565,0),IF('CLINs &amp; Ceiling Rates'!$D$254="OPS",'Labor Loading Matrix'!Y565,0),IF('CLINs &amp; Ceiling Rates'!$D$255="OPS",'Labor Loading Matrix'!Z565,0),IF('CLINs &amp; Ceiling Rates'!$D$256="OPS",'Labor Loading Matrix'!AA565,0))</f>
        <v>0</v>
      </c>
      <c r="F565" s="175">
        <f>SUM(IF('CLINs &amp; Ceiling Rates'!$D$237="F&amp;E",'Labor Loading Matrix'!H565,0),IF('CLINs &amp; Ceiling Rates'!$D$238="F&amp;E",'Labor Loading Matrix'!I565,0),IF('CLINs &amp; Ceiling Rates'!$D$239="F&amp;E",'Labor Loading Matrix'!J565,0),IF('CLINs &amp; Ceiling Rates'!$D$240="F&amp;E",'Labor Loading Matrix'!K565,0),IF('CLINs &amp; Ceiling Rates'!$D$241="F&amp;E",'Labor Loading Matrix'!L565,0),IF('CLINs &amp; Ceiling Rates'!$D$242="F&amp;E",'Labor Loading Matrix'!M565,0),IF('CLINs &amp; Ceiling Rates'!$D$243="F&amp;E",'Labor Loading Matrix'!N565,0),IF('CLINs &amp; Ceiling Rates'!$D$244="F&amp;E",'Labor Loading Matrix'!O565,0),IF('CLINs &amp; Ceiling Rates'!$D$245="F&amp;E",'Labor Loading Matrix'!P565,0),IF('CLINs &amp; Ceiling Rates'!$D$246="F&amp;E",'Labor Loading Matrix'!Q565,0),IF('CLINs &amp; Ceiling Rates'!$D$247="F&amp;E",'Labor Loading Matrix'!R565,0),IF('CLINs &amp; Ceiling Rates'!$D$248="F&amp;E",'Labor Loading Matrix'!S565,0),IF('CLINs &amp; Ceiling Rates'!$D$249="F&amp;E",'Labor Loading Matrix'!T565,0),IF('CLINs &amp; Ceiling Rates'!$D$250="F&amp;E",'Labor Loading Matrix'!U565,0),IF('CLINs &amp; Ceiling Rates'!$D$251="F&amp;E",'Labor Loading Matrix'!V565,0),IF('CLINs &amp; Ceiling Rates'!$D$252="F&amp;E",'Labor Loading Matrix'!W565,0),IF('CLINs &amp; Ceiling Rates'!$D$253="F&amp;E",'Labor Loading Matrix'!X565,0),IF('CLINs &amp; Ceiling Rates'!$D$254="F&amp;E",'Labor Loading Matrix'!Y565,0),IF('CLINs &amp; Ceiling Rates'!$D$255="F&amp;E",'Labor Loading Matrix'!Z565,0),IF('CLINs &amp; Ceiling Rates'!$D$256="F&amp;E",'Labor Loading Matrix'!AA565,0))</f>
        <v>0</v>
      </c>
      <c r="G565" s="175">
        <f>SUM(IF('CLINs &amp; Ceiling Rates'!$D$237="R&amp;D",'Labor Loading Matrix'!H565,0),IF('CLINs &amp; Ceiling Rates'!$D$238="R&amp;D",'Labor Loading Matrix'!I565,0),IF('CLINs &amp; Ceiling Rates'!$D$239="R&amp;D",'Labor Loading Matrix'!J565,0),IF('CLINs &amp; Ceiling Rates'!$D$240="R&amp;D",'Labor Loading Matrix'!K565,0),IF('CLINs &amp; Ceiling Rates'!$D$241="R&amp;D",'Labor Loading Matrix'!L565,0),IF('CLINs &amp; Ceiling Rates'!$D$242="R&amp;D",'Labor Loading Matrix'!M565,0),IF('CLINs &amp; Ceiling Rates'!$D$243="R&amp;D",'Labor Loading Matrix'!N565,0),IF('CLINs &amp; Ceiling Rates'!$D$244="R&amp;D",'Labor Loading Matrix'!O565,0),IF('CLINs &amp; Ceiling Rates'!$D$245="R&amp;D",'Labor Loading Matrix'!P565,0),IF('CLINs &amp; Ceiling Rates'!$D$246="R&amp;D",'Labor Loading Matrix'!Q565,0),IF('CLINs &amp; Ceiling Rates'!$D$247="R&amp;D",'Labor Loading Matrix'!R565,0),IF('CLINs &amp; Ceiling Rates'!$D$248="R&amp;D",'Labor Loading Matrix'!S565,0),IF('CLINs &amp; Ceiling Rates'!$D$249="R&amp;D",'Labor Loading Matrix'!T565,0),IF('CLINs &amp; Ceiling Rates'!$D$250="R&amp;D",'Labor Loading Matrix'!U565,0),IF('CLINs &amp; Ceiling Rates'!$D$251="R&amp;D",'Labor Loading Matrix'!V565,0),IF('CLINs &amp; Ceiling Rates'!$D$252="R&amp;D",'Labor Loading Matrix'!W565,0),IF('CLINs &amp; Ceiling Rates'!$D$253="R&amp;D",'Labor Loading Matrix'!X565,0),IF('CLINs &amp; Ceiling Rates'!$D$254="R&amp;D",'Labor Loading Matrix'!Y565,0),IF('CLINs &amp; Ceiling Rates'!$D$255="R&amp;D",'Labor Loading Matrix'!Z565,0),IF('CLINs &amp; Ceiling Rates'!$D$256="R&amp;D",'Labor Loading Matrix'!AA565,0))</f>
        <v>0</v>
      </c>
      <c r="H565" s="136"/>
      <c r="I565" s="136"/>
      <c r="J565" s="136"/>
      <c r="K565" s="136"/>
      <c r="L565" s="136"/>
      <c r="M565" s="136"/>
      <c r="N565" s="84"/>
      <c r="O565" s="84"/>
      <c r="P565" s="84"/>
      <c r="Q565" s="84"/>
      <c r="R565" s="133"/>
      <c r="S565" s="133"/>
      <c r="T565" s="133"/>
      <c r="U565" s="133"/>
      <c r="V565" s="133"/>
      <c r="W565" s="133"/>
      <c r="X565" s="133"/>
      <c r="Y565" s="133"/>
      <c r="Z565" s="133"/>
      <c r="AA565" s="133"/>
    </row>
    <row r="566" spans="1:27" s="73" customFormat="1" ht="18" hidden="1" customHeight="1" x14ac:dyDescent="0.25">
      <c r="A566" s="173">
        <f>'CLINs &amp; Ceiling Rates'!B139</f>
        <v>0</v>
      </c>
      <c r="B566" s="173">
        <f>'CLINs &amp; Ceiling Rates'!C139</f>
        <v>0</v>
      </c>
      <c r="C566" s="177" t="str">
        <f>'CLINs &amp; Ceiling Rates'!I139</f>
        <v/>
      </c>
      <c r="D566" s="211">
        <f>IF('CLINs &amp; Ceiling Rates'!D522="",SUM('Labor Loading Matrix'!H566:AA566),SUM(E566:G566))</f>
        <v>0</v>
      </c>
      <c r="E566" s="175">
        <f>SUM(IF('CLINs &amp; Ceiling Rates'!$D$237="OPS",'Labor Loading Matrix'!H566,0),IF('CLINs &amp; Ceiling Rates'!$D$238="OPS",'Labor Loading Matrix'!I566,0),IF('CLINs &amp; Ceiling Rates'!$D$239="OPS",'Labor Loading Matrix'!J566,0),IF('CLINs &amp; Ceiling Rates'!$D$240="OPS",'Labor Loading Matrix'!K566,0),IF('CLINs &amp; Ceiling Rates'!$D$241="OPS",'Labor Loading Matrix'!L566,0),IF('CLINs &amp; Ceiling Rates'!$D$242="OPS",'Labor Loading Matrix'!M566,0),IF('CLINs &amp; Ceiling Rates'!$D$243="OPS",'Labor Loading Matrix'!N566,0),IF('CLINs &amp; Ceiling Rates'!$D$244="OPS",'Labor Loading Matrix'!O566,0),IF('CLINs &amp; Ceiling Rates'!$D$245="OPS",'Labor Loading Matrix'!P566,0),IF('CLINs &amp; Ceiling Rates'!$D$246="OPS",'Labor Loading Matrix'!Q566,0),IF('CLINs &amp; Ceiling Rates'!$D$247="OPS",'Labor Loading Matrix'!R566,0),IF('CLINs &amp; Ceiling Rates'!$D$248="OPS",'Labor Loading Matrix'!S566,0),IF('CLINs &amp; Ceiling Rates'!$D$249="OPS",'Labor Loading Matrix'!T566,0),IF('CLINs &amp; Ceiling Rates'!$D$250="OPS",'Labor Loading Matrix'!U566,0),IF('CLINs &amp; Ceiling Rates'!$D$251="OPS",'Labor Loading Matrix'!V566,0),IF('CLINs &amp; Ceiling Rates'!$D$252="OPS",'Labor Loading Matrix'!W566,0),IF('CLINs &amp; Ceiling Rates'!$D$253="OPS",'Labor Loading Matrix'!X566,0),IF('CLINs &amp; Ceiling Rates'!$D$254="OPS",'Labor Loading Matrix'!Y566,0),IF('CLINs &amp; Ceiling Rates'!$D$255="OPS",'Labor Loading Matrix'!Z566,0),IF('CLINs &amp; Ceiling Rates'!$D$256="OPS",'Labor Loading Matrix'!AA566,0))</f>
        <v>0</v>
      </c>
      <c r="F566" s="175">
        <f>SUM(IF('CLINs &amp; Ceiling Rates'!$D$237="F&amp;E",'Labor Loading Matrix'!H566,0),IF('CLINs &amp; Ceiling Rates'!$D$238="F&amp;E",'Labor Loading Matrix'!I566,0),IF('CLINs &amp; Ceiling Rates'!$D$239="F&amp;E",'Labor Loading Matrix'!J566,0),IF('CLINs &amp; Ceiling Rates'!$D$240="F&amp;E",'Labor Loading Matrix'!K566,0),IF('CLINs &amp; Ceiling Rates'!$D$241="F&amp;E",'Labor Loading Matrix'!L566,0),IF('CLINs &amp; Ceiling Rates'!$D$242="F&amp;E",'Labor Loading Matrix'!M566,0),IF('CLINs &amp; Ceiling Rates'!$D$243="F&amp;E",'Labor Loading Matrix'!N566,0),IF('CLINs &amp; Ceiling Rates'!$D$244="F&amp;E",'Labor Loading Matrix'!O566,0),IF('CLINs &amp; Ceiling Rates'!$D$245="F&amp;E",'Labor Loading Matrix'!P566,0),IF('CLINs &amp; Ceiling Rates'!$D$246="F&amp;E",'Labor Loading Matrix'!Q566,0),IF('CLINs &amp; Ceiling Rates'!$D$247="F&amp;E",'Labor Loading Matrix'!R566,0),IF('CLINs &amp; Ceiling Rates'!$D$248="F&amp;E",'Labor Loading Matrix'!S566,0),IF('CLINs &amp; Ceiling Rates'!$D$249="F&amp;E",'Labor Loading Matrix'!T566,0),IF('CLINs &amp; Ceiling Rates'!$D$250="F&amp;E",'Labor Loading Matrix'!U566,0),IF('CLINs &amp; Ceiling Rates'!$D$251="F&amp;E",'Labor Loading Matrix'!V566,0),IF('CLINs &amp; Ceiling Rates'!$D$252="F&amp;E",'Labor Loading Matrix'!W566,0),IF('CLINs &amp; Ceiling Rates'!$D$253="F&amp;E",'Labor Loading Matrix'!X566,0),IF('CLINs &amp; Ceiling Rates'!$D$254="F&amp;E",'Labor Loading Matrix'!Y566,0),IF('CLINs &amp; Ceiling Rates'!$D$255="F&amp;E",'Labor Loading Matrix'!Z566,0),IF('CLINs &amp; Ceiling Rates'!$D$256="F&amp;E",'Labor Loading Matrix'!AA566,0))</f>
        <v>0</v>
      </c>
      <c r="G566" s="175">
        <f>SUM(IF('CLINs &amp; Ceiling Rates'!$D$237="R&amp;D",'Labor Loading Matrix'!H566,0),IF('CLINs &amp; Ceiling Rates'!$D$238="R&amp;D",'Labor Loading Matrix'!I566,0),IF('CLINs &amp; Ceiling Rates'!$D$239="R&amp;D",'Labor Loading Matrix'!J566,0),IF('CLINs &amp; Ceiling Rates'!$D$240="R&amp;D",'Labor Loading Matrix'!K566,0),IF('CLINs &amp; Ceiling Rates'!$D$241="R&amp;D",'Labor Loading Matrix'!L566,0),IF('CLINs &amp; Ceiling Rates'!$D$242="R&amp;D",'Labor Loading Matrix'!M566,0),IF('CLINs &amp; Ceiling Rates'!$D$243="R&amp;D",'Labor Loading Matrix'!N566,0),IF('CLINs &amp; Ceiling Rates'!$D$244="R&amp;D",'Labor Loading Matrix'!O566,0),IF('CLINs &amp; Ceiling Rates'!$D$245="R&amp;D",'Labor Loading Matrix'!P566,0),IF('CLINs &amp; Ceiling Rates'!$D$246="R&amp;D",'Labor Loading Matrix'!Q566,0),IF('CLINs &amp; Ceiling Rates'!$D$247="R&amp;D",'Labor Loading Matrix'!R566,0),IF('CLINs &amp; Ceiling Rates'!$D$248="R&amp;D",'Labor Loading Matrix'!S566,0),IF('CLINs &amp; Ceiling Rates'!$D$249="R&amp;D",'Labor Loading Matrix'!T566,0),IF('CLINs &amp; Ceiling Rates'!$D$250="R&amp;D",'Labor Loading Matrix'!U566,0),IF('CLINs &amp; Ceiling Rates'!$D$251="R&amp;D",'Labor Loading Matrix'!V566,0),IF('CLINs &amp; Ceiling Rates'!$D$252="R&amp;D",'Labor Loading Matrix'!W566,0),IF('CLINs &amp; Ceiling Rates'!$D$253="R&amp;D",'Labor Loading Matrix'!X566,0),IF('CLINs &amp; Ceiling Rates'!$D$254="R&amp;D",'Labor Loading Matrix'!Y566,0),IF('CLINs &amp; Ceiling Rates'!$D$255="R&amp;D",'Labor Loading Matrix'!Z566,0),IF('CLINs &amp; Ceiling Rates'!$D$256="R&amp;D",'Labor Loading Matrix'!AA566,0))</f>
        <v>0</v>
      </c>
      <c r="H566" s="136"/>
      <c r="I566" s="136"/>
      <c r="J566" s="136"/>
      <c r="K566" s="136"/>
      <c r="L566" s="136"/>
      <c r="M566" s="136"/>
      <c r="N566" s="84"/>
      <c r="O566" s="84"/>
      <c r="P566" s="84"/>
      <c r="Q566" s="84"/>
      <c r="R566" s="133"/>
      <c r="S566" s="133"/>
      <c r="T566" s="133"/>
      <c r="U566" s="133"/>
      <c r="V566" s="133"/>
      <c r="W566" s="133"/>
      <c r="X566" s="133"/>
      <c r="Y566" s="133"/>
      <c r="Z566" s="133"/>
      <c r="AA566" s="133"/>
    </row>
    <row r="567" spans="1:27" s="73" customFormat="1" ht="18" hidden="1" customHeight="1" x14ac:dyDescent="0.25">
      <c r="A567" s="173">
        <f>'CLINs &amp; Ceiling Rates'!B140</f>
        <v>0</v>
      </c>
      <c r="B567" s="173">
        <f>'CLINs &amp; Ceiling Rates'!C140</f>
        <v>0</v>
      </c>
      <c r="C567" s="177" t="str">
        <f>'CLINs &amp; Ceiling Rates'!I140</f>
        <v/>
      </c>
      <c r="D567" s="211">
        <f>IF('CLINs &amp; Ceiling Rates'!D523="",SUM('Labor Loading Matrix'!H567:AA567),SUM(E567:G567))</f>
        <v>0</v>
      </c>
      <c r="E567" s="175">
        <f>SUM(IF('CLINs &amp; Ceiling Rates'!$D$237="OPS",'Labor Loading Matrix'!H567,0),IF('CLINs &amp; Ceiling Rates'!$D$238="OPS",'Labor Loading Matrix'!I567,0),IF('CLINs &amp; Ceiling Rates'!$D$239="OPS",'Labor Loading Matrix'!J567,0),IF('CLINs &amp; Ceiling Rates'!$D$240="OPS",'Labor Loading Matrix'!K567,0),IF('CLINs &amp; Ceiling Rates'!$D$241="OPS",'Labor Loading Matrix'!L567,0),IF('CLINs &amp; Ceiling Rates'!$D$242="OPS",'Labor Loading Matrix'!M567,0),IF('CLINs &amp; Ceiling Rates'!$D$243="OPS",'Labor Loading Matrix'!N567,0),IF('CLINs &amp; Ceiling Rates'!$D$244="OPS",'Labor Loading Matrix'!O567,0),IF('CLINs &amp; Ceiling Rates'!$D$245="OPS",'Labor Loading Matrix'!P567,0),IF('CLINs &amp; Ceiling Rates'!$D$246="OPS",'Labor Loading Matrix'!Q567,0),IF('CLINs &amp; Ceiling Rates'!$D$247="OPS",'Labor Loading Matrix'!R567,0),IF('CLINs &amp; Ceiling Rates'!$D$248="OPS",'Labor Loading Matrix'!S567,0),IF('CLINs &amp; Ceiling Rates'!$D$249="OPS",'Labor Loading Matrix'!T567,0),IF('CLINs &amp; Ceiling Rates'!$D$250="OPS",'Labor Loading Matrix'!U567,0),IF('CLINs &amp; Ceiling Rates'!$D$251="OPS",'Labor Loading Matrix'!V567,0),IF('CLINs &amp; Ceiling Rates'!$D$252="OPS",'Labor Loading Matrix'!W567,0),IF('CLINs &amp; Ceiling Rates'!$D$253="OPS",'Labor Loading Matrix'!X567,0),IF('CLINs &amp; Ceiling Rates'!$D$254="OPS",'Labor Loading Matrix'!Y567,0),IF('CLINs &amp; Ceiling Rates'!$D$255="OPS",'Labor Loading Matrix'!Z567,0),IF('CLINs &amp; Ceiling Rates'!$D$256="OPS",'Labor Loading Matrix'!AA567,0))</f>
        <v>0</v>
      </c>
      <c r="F567" s="175">
        <f>SUM(IF('CLINs &amp; Ceiling Rates'!$D$237="F&amp;E",'Labor Loading Matrix'!H567,0),IF('CLINs &amp; Ceiling Rates'!$D$238="F&amp;E",'Labor Loading Matrix'!I567,0),IF('CLINs &amp; Ceiling Rates'!$D$239="F&amp;E",'Labor Loading Matrix'!J567,0),IF('CLINs &amp; Ceiling Rates'!$D$240="F&amp;E",'Labor Loading Matrix'!K567,0),IF('CLINs &amp; Ceiling Rates'!$D$241="F&amp;E",'Labor Loading Matrix'!L567,0),IF('CLINs &amp; Ceiling Rates'!$D$242="F&amp;E",'Labor Loading Matrix'!M567,0),IF('CLINs &amp; Ceiling Rates'!$D$243="F&amp;E",'Labor Loading Matrix'!N567,0),IF('CLINs &amp; Ceiling Rates'!$D$244="F&amp;E",'Labor Loading Matrix'!O567,0),IF('CLINs &amp; Ceiling Rates'!$D$245="F&amp;E",'Labor Loading Matrix'!P567,0),IF('CLINs &amp; Ceiling Rates'!$D$246="F&amp;E",'Labor Loading Matrix'!Q567,0),IF('CLINs &amp; Ceiling Rates'!$D$247="F&amp;E",'Labor Loading Matrix'!R567,0),IF('CLINs &amp; Ceiling Rates'!$D$248="F&amp;E",'Labor Loading Matrix'!S567,0),IF('CLINs &amp; Ceiling Rates'!$D$249="F&amp;E",'Labor Loading Matrix'!T567,0),IF('CLINs &amp; Ceiling Rates'!$D$250="F&amp;E",'Labor Loading Matrix'!U567,0),IF('CLINs &amp; Ceiling Rates'!$D$251="F&amp;E",'Labor Loading Matrix'!V567,0),IF('CLINs &amp; Ceiling Rates'!$D$252="F&amp;E",'Labor Loading Matrix'!W567,0),IF('CLINs &amp; Ceiling Rates'!$D$253="F&amp;E",'Labor Loading Matrix'!X567,0),IF('CLINs &amp; Ceiling Rates'!$D$254="F&amp;E",'Labor Loading Matrix'!Y567,0),IF('CLINs &amp; Ceiling Rates'!$D$255="F&amp;E",'Labor Loading Matrix'!Z567,0),IF('CLINs &amp; Ceiling Rates'!$D$256="F&amp;E",'Labor Loading Matrix'!AA567,0))</f>
        <v>0</v>
      </c>
      <c r="G567" s="175">
        <f>SUM(IF('CLINs &amp; Ceiling Rates'!$D$237="R&amp;D",'Labor Loading Matrix'!H567,0),IF('CLINs &amp; Ceiling Rates'!$D$238="R&amp;D",'Labor Loading Matrix'!I567,0),IF('CLINs &amp; Ceiling Rates'!$D$239="R&amp;D",'Labor Loading Matrix'!J567,0),IF('CLINs &amp; Ceiling Rates'!$D$240="R&amp;D",'Labor Loading Matrix'!K567,0),IF('CLINs &amp; Ceiling Rates'!$D$241="R&amp;D",'Labor Loading Matrix'!L567,0),IF('CLINs &amp; Ceiling Rates'!$D$242="R&amp;D",'Labor Loading Matrix'!M567,0),IF('CLINs &amp; Ceiling Rates'!$D$243="R&amp;D",'Labor Loading Matrix'!N567,0),IF('CLINs &amp; Ceiling Rates'!$D$244="R&amp;D",'Labor Loading Matrix'!O567,0),IF('CLINs &amp; Ceiling Rates'!$D$245="R&amp;D",'Labor Loading Matrix'!P567,0),IF('CLINs &amp; Ceiling Rates'!$D$246="R&amp;D",'Labor Loading Matrix'!Q567,0),IF('CLINs &amp; Ceiling Rates'!$D$247="R&amp;D",'Labor Loading Matrix'!R567,0),IF('CLINs &amp; Ceiling Rates'!$D$248="R&amp;D",'Labor Loading Matrix'!S567,0),IF('CLINs &amp; Ceiling Rates'!$D$249="R&amp;D",'Labor Loading Matrix'!T567,0),IF('CLINs &amp; Ceiling Rates'!$D$250="R&amp;D",'Labor Loading Matrix'!U567,0),IF('CLINs &amp; Ceiling Rates'!$D$251="R&amp;D",'Labor Loading Matrix'!V567,0),IF('CLINs &amp; Ceiling Rates'!$D$252="R&amp;D",'Labor Loading Matrix'!W567,0),IF('CLINs &amp; Ceiling Rates'!$D$253="R&amp;D",'Labor Loading Matrix'!X567,0),IF('CLINs &amp; Ceiling Rates'!$D$254="R&amp;D",'Labor Loading Matrix'!Y567,0),IF('CLINs &amp; Ceiling Rates'!$D$255="R&amp;D",'Labor Loading Matrix'!Z567,0),IF('CLINs &amp; Ceiling Rates'!$D$256="R&amp;D",'Labor Loading Matrix'!AA567,0))</f>
        <v>0</v>
      </c>
      <c r="H567" s="136"/>
      <c r="I567" s="136"/>
      <c r="J567" s="136"/>
      <c r="K567" s="136"/>
      <c r="L567" s="136"/>
      <c r="M567" s="136"/>
      <c r="N567" s="84"/>
      <c r="O567" s="84"/>
      <c r="P567" s="84"/>
      <c r="Q567" s="84"/>
      <c r="R567" s="133"/>
      <c r="S567" s="133"/>
      <c r="T567" s="133"/>
      <c r="U567" s="133"/>
      <c r="V567" s="133"/>
      <c r="W567" s="133"/>
      <c r="X567" s="133"/>
      <c r="Y567" s="133"/>
      <c r="Z567" s="133"/>
      <c r="AA567" s="133"/>
    </row>
    <row r="568" spans="1:27" s="73" customFormat="1" ht="18" hidden="1" customHeight="1" x14ac:dyDescent="0.25">
      <c r="A568" s="173">
        <f>'CLINs &amp; Ceiling Rates'!B141</f>
        <v>0</v>
      </c>
      <c r="B568" s="173">
        <f>'CLINs &amp; Ceiling Rates'!C141</f>
        <v>0</v>
      </c>
      <c r="C568" s="177" t="str">
        <f>'CLINs &amp; Ceiling Rates'!I141</f>
        <v/>
      </c>
      <c r="D568" s="211">
        <f>IF('CLINs &amp; Ceiling Rates'!D524="",SUM('Labor Loading Matrix'!H568:AA568),SUM(E568:G568))</f>
        <v>0</v>
      </c>
      <c r="E568" s="175">
        <f>SUM(IF('CLINs &amp; Ceiling Rates'!$D$237="OPS",'Labor Loading Matrix'!H568,0),IF('CLINs &amp; Ceiling Rates'!$D$238="OPS",'Labor Loading Matrix'!I568,0),IF('CLINs &amp; Ceiling Rates'!$D$239="OPS",'Labor Loading Matrix'!J568,0),IF('CLINs &amp; Ceiling Rates'!$D$240="OPS",'Labor Loading Matrix'!K568,0),IF('CLINs &amp; Ceiling Rates'!$D$241="OPS",'Labor Loading Matrix'!L568,0),IF('CLINs &amp; Ceiling Rates'!$D$242="OPS",'Labor Loading Matrix'!M568,0),IF('CLINs &amp; Ceiling Rates'!$D$243="OPS",'Labor Loading Matrix'!N568,0),IF('CLINs &amp; Ceiling Rates'!$D$244="OPS",'Labor Loading Matrix'!O568,0),IF('CLINs &amp; Ceiling Rates'!$D$245="OPS",'Labor Loading Matrix'!P568,0),IF('CLINs &amp; Ceiling Rates'!$D$246="OPS",'Labor Loading Matrix'!Q568,0),IF('CLINs &amp; Ceiling Rates'!$D$247="OPS",'Labor Loading Matrix'!R568,0),IF('CLINs &amp; Ceiling Rates'!$D$248="OPS",'Labor Loading Matrix'!S568,0),IF('CLINs &amp; Ceiling Rates'!$D$249="OPS",'Labor Loading Matrix'!T568,0),IF('CLINs &amp; Ceiling Rates'!$D$250="OPS",'Labor Loading Matrix'!U568,0),IF('CLINs &amp; Ceiling Rates'!$D$251="OPS",'Labor Loading Matrix'!V568,0),IF('CLINs &amp; Ceiling Rates'!$D$252="OPS",'Labor Loading Matrix'!W568,0),IF('CLINs &amp; Ceiling Rates'!$D$253="OPS",'Labor Loading Matrix'!X568,0),IF('CLINs &amp; Ceiling Rates'!$D$254="OPS",'Labor Loading Matrix'!Y568,0),IF('CLINs &amp; Ceiling Rates'!$D$255="OPS",'Labor Loading Matrix'!Z568,0),IF('CLINs &amp; Ceiling Rates'!$D$256="OPS",'Labor Loading Matrix'!AA568,0))</f>
        <v>0</v>
      </c>
      <c r="F568" s="175">
        <f>SUM(IF('CLINs &amp; Ceiling Rates'!$D$237="F&amp;E",'Labor Loading Matrix'!H568,0),IF('CLINs &amp; Ceiling Rates'!$D$238="F&amp;E",'Labor Loading Matrix'!I568,0),IF('CLINs &amp; Ceiling Rates'!$D$239="F&amp;E",'Labor Loading Matrix'!J568,0),IF('CLINs &amp; Ceiling Rates'!$D$240="F&amp;E",'Labor Loading Matrix'!K568,0),IF('CLINs &amp; Ceiling Rates'!$D$241="F&amp;E",'Labor Loading Matrix'!L568,0),IF('CLINs &amp; Ceiling Rates'!$D$242="F&amp;E",'Labor Loading Matrix'!M568,0),IF('CLINs &amp; Ceiling Rates'!$D$243="F&amp;E",'Labor Loading Matrix'!N568,0),IF('CLINs &amp; Ceiling Rates'!$D$244="F&amp;E",'Labor Loading Matrix'!O568,0),IF('CLINs &amp; Ceiling Rates'!$D$245="F&amp;E",'Labor Loading Matrix'!P568,0),IF('CLINs &amp; Ceiling Rates'!$D$246="F&amp;E",'Labor Loading Matrix'!Q568,0),IF('CLINs &amp; Ceiling Rates'!$D$247="F&amp;E",'Labor Loading Matrix'!R568,0),IF('CLINs &amp; Ceiling Rates'!$D$248="F&amp;E",'Labor Loading Matrix'!S568,0),IF('CLINs &amp; Ceiling Rates'!$D$249="F&amp;E",'Labor Loading Matrix'!T568,0),IF('CLINs &amp; Ceiling Rates'!$D$250="F&amp;E",'Labor Loading Matrix'!U568,0),IF('CLINs &amp; Ceiling Rates'!$D$251="F&amp;E",'Labor Loading Matrix'!V568,0),IF('CLINs &amp; Ceiling Rates'!$D$252="F&amp;E",'Labor Loading Matrix'!W568,0),IF('CLINs &amp; Ceiling Rates'!$D$253="F&amp;E",'Labor Loading Matrix'!X568,0),IF('CLINs &amp; Ceiling Rates'!$D$254="F&amp;E",'Labor Loading Matrix'!Y568,0),IF('CLINs &amp; Ceiling Rates'!$D$255="F&amp;E",'Labor Loading Matrix'!Z568,0),IF('CLINs &amp; Ceiling Rates'!$D$256="F&amp;E",'Labor Loading Matrix'!AA568,0))</f>
        <v>0</v>
      </c>
      <c r="G568" s="175">
        <f>SUM(IF('CLINs &amp; Ceiling Rates'!$D$237="R&amp;D",'Labor Loading Matrix'!H568,0),IF('CLINs &amp; Ceiling Rates'!$D$238="R&amp;D",'Labor Loading Matrix'!I568,0),IF('CLINs &amp; Ceiling Rates'!$D$239="R&amp;D",'Labor Loading Matrix'!J568,0),IF('CLINs &amp; Ceiling Rates'!$D$240="R&amp;D",'Labor Loading Matrix'!K568,0),IF('CLINs &amp; Ceiling Rates'!$D$241="R&amp;D",'Labor Loading Matrix'!L568,0),IF('CLINs &amp; Ceiling Rates'!$D$242="R&amp;D",'Labor Loading Matrix'!M568,0),IF('CLINs &amp; Ceiling Rates'!$D$243="R&amp;D",'Labor Loading Matrix'!N568,0),IF('CLINs &amp; Ceiling Rates'!$D$244="R&amp;D",'Labor Loading Matrix'!O568,0),IF('CLINs &amp; Ceiling Rates'!$D$245="R&amp;D",'Labor Loading Matrix'!P568,0),IF('CLINs &amp; Ceiling Rates'!$D$246="R&amp;D",'Labor Loading Matrix'!Q568,0),IF('CLINs &amp; Ceiling Rates'!$D$247="R&amp;D",'Labor Loading Matrix'!R568,0),IF('CLINs &amp; Ceiling Rates'!$D$248="R&amp;D",'Labor Loading Matrix'!S568,0),IF('CLINs &amp; Ceiling Rates'!$D$249="R&amp;D",'Labor Loading Matrix'!T568,0),IF('CLINs &amp; Ceiling Rates'!$D$250="R&amp;D",'Labor Loading Matrix'!U568,0),IF('CLINs &amp; Ceiling Rates'!$D$251="R&amp;D",'Labor Loading Matrix'!V568,0),IF('CLINs &amp; Ceiling Rates'!$D$252="R&amp;D",'Labor Loading Matrix'!W568,0),IF('CLINs &amp; Ceiling Rates'!$D$253="R&amp;D",'Labor Loading Matrix'!X568,0),IF('CLINs &amp; Ceiling Rates'!$D$254="R&amp;D",'Labor Loading Matrix'!Y568,0),IF('CLINs &amp; Ceiling Rates'!$D$255="R&amp;D",'Labor Loading Matrix'!Z568,0),IF('CLINs &amp; Ceiling Rates'!$D$256="R&amp;D",'Labor Loading Matrix'!AA568,0))</f>
        <v>0</v>
      </c>
      <c r="H568" s="136"/>
      <c r="I568" s="136"/>
      <c r="J568" s="136"/>
      <c r="K568" s="136"/>
      <c r="L568" s="136"/>
      <c r="M568" s="136"/>
      <c r="N568" s="84"/>
      <c r="O568" s="84"/>
      <c r="P568" s="84"/>
      <c r="Q568" s="84"/>
      <c r="R568" s="133"/>
      <c r="S568" s="133"/>
      <c r="T568" s="133"/>
      <c r="U568" s="133"/>
      <c r="V568" s="133"/>
      <c r="W568" s="133"/>
      <c r="X568" s="133"/>
      <c r="Y568" s="133"/>
      <c r="Z568" s="133"/>
      <c r="AA568" s="133"/>
    </row>
    <row r="569" spans="1:27" s="73" customFormat="1" ht="18" hidden="1" customHeight="1" x14ac:dyDescent="0.25">
      <c r="A569" s="173">
        <f>'CLINs &amp; Ceiling Rates'!B142</f>
        <v>0</v>
      </c>
      <c r="B569" s="173">
        <f>'CLINs &amp; Ceiling Rates'!C142</f>
        <v>0</v>
      </c>
      <c r="C569" s="177" t="str">
        <f>'CLINs &amp; Ceiling Rates'!I142</f>
        <v/>
      </c>
      <c r="D569" s="211">
        <f>IF('CLINs &amp; Ceiling Rates'!D525="",SUM('Labor Loading Matrix'!H569:AA569),SUM(E569:G569))</f>
        <v>0</v>
      </c>
      <c r="E569" s="175">
        <f>SUM(IF('CLINs &amp; Ceiling Rates'!$D$237="OPS",'Labor Loading Matrix'!H569,0),IF('CLINs &amp; Ceiling Rates'!$D$238="OPS",'Labor Loading Matrix'!I569,0),IF('CLINs &amp; Ceiling Rates'!$D$239="OPS",'Labor Loading Matrix'!J569,0),IF('CLINs &amp; Ceiling Rates'!$D$240="OPS",'Labor Loading Matrix'!K569,0),IF('CLINs &amp; Ceiling Rates'!$D$241="OPS",'Labor Loading Matrix'!L569,0),IF('CLINs &amp; Ceiling Rates'!$D$242="OPS",'Labor Loading Matrix'!M569,0),IF('CLINs &amp; Ceiling Rates'!$D$243="OPS",'Labor Loading Matrix'!N569,0),IF('CLINs &amp; Ceiling Rates'!$D$244="OPS",'Labor Loading Matrix'!O569,0),IF('CLINs &amp; Ceiling Rates'!$D$245="OPS",'Labor Loading Matrix'!P569,0),IF('CLINs &amp; Ceiling Rates'!$D$246="OPS",'Labor Loading Matrix'!Q569,0),IF('CLINs &amp; Ceiling Rates'!$D$247="OPS",'Labor Loading Matrix'!R569,0),IF('CLINs &amp; Ceiling Rates'!$D$248="OPS",'Labor Loading Matrix'!S569,0),IF('CLINs &amp; Ceiling Rates'!$D$249="OPS",'Labor Loading Matrix'!T569,0),IF('CLINs &amp; Ceiling Rates'!$D$250="OPS",'Labor Loading Matrix'!U569,0),IF('CLINs &amp; Ceiling Rates'!$D$251="OPS",'Labor Loading Matrix'!V569,0),IF('CLINs &amp; Ceiling Rates'!$D$252="OPS",'Labor Loading Matrix'!W569,0),IF('CLINs &amp; Ceiling Rates'!$D$253="OPS",'Labor Loading Matrix'!X569,0),IF('CLINs &amp; Ceiling Rates'!$D$254="OPS",'Labor Loading Matrix'!Y569,0),IF('CLINs &amp; Ceiling Rates'!$D$255="OPS",'Labor Loading Matrix'!Z569,0),IF('CLINs &amp; Ceiling Rates'!$D$256="OPS",'Labor Loading Matrix'!AA569,0))</f>
        <v>0</v>
      </c>
      <c r="F569" s="175">
        <f>SUM(IF('CLINs &amp; Ceiling Rates'!$D$237="F&amp;E",'Labor Loading Matrix'!H569,0),IF('CLINs &amp; Ceiling Rates'!$D$238="F&amp;E",'Labor Loading Matrix'!I569,0),IF('CLINs &amp; Ceiling Rates'!$D$239="F&amp;E",'Labor Loading Matrix'!J569,0),IF('CLINs &amp; Ceiling Rates'!$D$240="F&amp;E",'Labor Loading Matrix'!K569,0),IF('CLINs &amp; Ceiling Rates'!$D$241="F&amp;E",'Labor Loading Matrix'!L569,0),IF('CLINs &amp; Ceiling Rates'!$D$242="F&amp;E",'Labor Loading Matrix'!M569,0),IF('CLINs &amp; Ceiling Rates'!$D$243="F&amp;E",'Labor Loading Matrix'!N569,0),IF('CLINs &amp; Ceiling Rates'!$D$244="F&amp;E",'Labor Loading Matrix'!O569,0),IF('CLINs &amp; Ceiling Rates'!$D$245="F&amp;E",'Labor Loading Matrix'!P569,0),IF('CLINs &amp; Ceiling Rates'!$D$246="F&amp;E",'Labor Loading Matrix'!Q569,0),IF('CLINs &amp; Ceiling Rates'!$D$247="F&amp;E",'Labor Loading Matrix'!R569,0),IF('CLINs &amp; Ceiling Rates'!$D$248="F&amp;E",'Labor Loading Matrix'!S569,0),IF('CLINs &amp; Ceiling Rates'!$D$249="F&amp;E",'Labor Loading Matrix'!T569,0),IF('CLINs &amp; Ceiling Rates'!$D$250="F&amp;E",'Labor Loading Matrix'!U569,0),IF('CLINs &amp; Ceiling Rates'!$D$251="F&amp;E",'Labor Loading Matrix'!V569,0),IF('CLINs &amp; Ceiling Rates'!$D$252="F&amp;E",'Labor Loading Matrix'!W569,0),IF('CLINs &amp; Ceiling Rates'!$D$253="F&amp;E",'Labor Loading Matrix'!X569,0),IF('CLINs &amp; Ceiling Rates'!$D$254="F&amp;E",'Labor Loading Matrix'!Y569,0),IF('CLINs &amp; Ceiling Rates'!$D$255="F&amp;E",'Labor Loading Matrix'!Z569,0),IF('CLINs &amp; Ceiling Rates'!$D$256="F&amp;E",'Labor Loading Matrix'!AA569,0))</f>
        <v>0</v>
      </c>
      <c r="G569" s="175">
        <f>SUM(IF('CLINs &amp; Ceiling Rates'!$D$237="R&amp;D",'Labor Loading Matrix'!H569,0),IF('CLINs &amp; Ceiling Rates'!$D$238="R&amp;D",'Labor Loading Matrix'!I569,0),IF('CLINs &amp; Ceiling Rates'!$D$239="R&amp;D",'Labor Loading Matrix'!J569,0),IF('CLINs &amp; Ceiling Rates'!$D$240="R&amp;D",'Labor Loading Matrix'!K569,0),IF('CLINs &amp; Ceiling Rates'!$D$241="R&amp;D",'Labor Loading Matrix'!L569,0),IF('CLINs &amp; Ceiling Rates'!$D$242="R&amp;D",'Labor Loading Matrix'!M569,0),IF('CLINs &amp; Ceiling Rates'!$D$243="R&amp;D",'Labor Loading Matrix'!N569,0),IF('CLINs &amp; Ceiling Rates'!$D$244="R&amp;D",'Labor Loading Matrix'!O569,0),IF('CLINs &amp; Ceiling Rates'!$D$245="R&amp;D",'Labor Loading Matrix'!P569,0),IF('CLINs &amp; Ceiling Rates'!$D$246="R&amp;D",'Labor Loading Matrix'!Q569,0),IF('CLINs &amp; Ceiling Rates'!$D$247="R&amp;D",'Labor Loading Matrix'!R569,0),IF('CLINs &amp; Ceiling Rates'!$D$248="R&amp;D",'Labor Loading Matrix'!S569,0),IF('CLINs &amp; Ceiling Rates'!$D$249="R&amp;D",'Labor Loading Matrix'!T569,0),IF('CLINs &amp; Ceiling Rates'!$D$250="R&amp;D",'Labor Loading Matrix'!U569,0),IF('CLINs &amp; Ceiling Rates'!$D$251="R&amp;D",'Labor Loading Matrix'!V569,0),IF('CLINs &amp; Ceiling Rates'!$D$252="R&amp;D",'Labor Loading Matrix'!W569,0),IF('CLINs &amp; Ceiling Rates'!$D$253="R&amp;D",'Labor Loading Matrix'!X569,0),IF('CLINs &amp; Ceiling Rates'!$D$254="R&amp;D",'Labor Loading Matrix'!Y569,0),IF('CLINs &amp; Ceiling Rates'!$D$255="R&amp;D",'Labor Loading Matrix'!Z569,0),IF('CLINs &amp; Ceiling Rates'!$D$256="R&amp;D",'Labor Loading Matrix'!AA569,0))</f>
        <v>0</v>
      </c>
      <c r="H569" s="136"/>
      <c r="I569" s="136"/>
      <c r="J569" s="136"/>
      <c r="K569" s="136"/>
      <c r="L569" s="136"/>
      <c r="M569" s="136"/>
      <c r="N569" s="84"/>
      <c r="O569" s="84"/>
      <c r="P569" s="84"/>
      <c r="Q569" s="84"/>
      <c r="R569" s="133"/>
      <c r="S569" s="133"/>
      <c r="T569" s="133"/>
      <c r="U569" s="133"/>
      <c r="V569" s="133"/>
      <c r="W569" s="133"/>
      <c r="X569" s="133"/>
      <c r="Y569" s="133"/>
      <c r="Z569" s="133"/>
      <c r="AA569" s="133"/>
    </row>
    <row r="570" spans="1:27" s="73" customFormat="1" ht="18" hidden="1" customHeight="1" x14ac:dyDescent="0.25">
      <c r="A570" s="173">
        <f>'CLINs &amp; Ceiling Rates'!B143</f>
        <v>0</v>
      </c>
      <c r="B570" s="173">
        <f>'CLINs &amp; Ceiling Rates'!C143</f>
        <v>0</v>
      </c>
      <c r="C570" s="177" t="str">
        <f>'CLINs &amp; Ceiling Rates'!I143</f>
        <v/>
      </c>
      <c r="D570" s="211">
        <f>IF('CLINs &amp; Ceiling Rates'!D526="",SUM('Labor Loading Matrix'!H570:AA570),SUM(E570:G570))</f>
        <v>0</v>
      </c>
      <c r="E570" s="175">
        <f>SUM(IF('CLINs &amp; Ceiling Rates'!$D$237="OPS",'Labor Loading Matrix'!H570,0),IF('CLINs &amp; Ceiling Rates'!$D$238="OPS",'Labor Loading Matrix'!I570,0),IF('CLINs &amp; Ceiling Rates'!$D$239="OPS",'Labor Loading Matrix'!J570,0),IF('CLINs &amp; Ceiling Rates'!$D$240="OPS",'Labor Loading Matrix'!K570,0),IF('CLINs &amp; Ceiling Rates'!$D$241="OPS",'Labor Loading Matrix'!L570,0),IF('CLINs &amp; Ceiling Rates'!$D$242="OPS",'Labor Loading Matrix'!M570,0),IF('CLINs &amp; Ceiling Rates'!$D$243="OPS",'Labor Loading Matrix'!N570,0),IF('CLINs &amp; Ceiling Rates'!$D$244="OPS",'Labor Loading Matrix'!O570,0),IF('CLINs &amp; Ceiling Rates'!$D$245="OPS",'Labor Loading Matrix'!P570,0),IF('CLINs &amp; Ceiling Rates'!$D$246="OPS",'Labor Loading Matrix'!Q570,0),IF('CLINs &amp; Ceiling Rates'!$D$247="OPS",'Labor Loading Matrix'!R570,0),IF('CLINs &amp; Ceiling Rates'!$D$248="OPS",'Labor Loading Matrix'!S570,0),IF('CLINs &amp; Ceiling Rates'!$D$249="OPS",'Labor Loading Matrix'!T570,0),IF('CLINs &amp; Ceiling Rates'!$D$250="OPS",'Labor Loading Matrix'!U570,0),IF('CLINs &amp; Ceiling Rates'!$D$251="OPS",'Labor Loading Matrix'!V570,0),IF('CLINs &amp; Ceiling Rates'!$D$252="OPS",'Labor Loading Matrix'!W570,0),IF('CLINs &amp; Ceiling Rates'!$D$253="OPS",'Labor Loading Matrix'!X570,0),IF('CLINs &amp; Ceiling Rates'!$D$254="OPS",'Labor Loading Matrix'!Y570,0),IF('CLINs &amp; Ceiling Rates'!$D$255="OPS",'Labor Loading Matrix'!Z570,0),IF('CLINs &amp; Ceiling Rates'!$D$256="OPS",'Labor Loading Matrix'!AA570,0))</f>
        <v>0</v>
      </c>
      <c r="F570" s="175">
        <f>SUM(IF('CLINs &amp; Ceiling Rates'!$D$237="F&amp;E",'Labor Loading Matrix'!H570,0),IF('CLINs &amp; Ceiling Rates'!$D$238="F&amp;E",'Labor Loading Matrix'!I570,0),IF('CLINs &amp; Ceiling Rates'!$D$239="F&amp;E",'Labor Loading Matrix'!J570,0),IF('CLINs &amp; Ceiling Rates'!$D$240="F&amp;E",'Labor Loading Matrix'!K570,0),IF('CLINs &amp; Ceiling Rates'!$D$241="F&amp;E",'Labor Loading Matrix'!L570,0),IF('CLINs &amp; Ceiling Rates'!$D$242="F&amp;E",'Labor Loading Matrix'!M570,0),IF('CLINs &amp; Ceiling Rates'!$D$243="F&amp;E",'Labor Loading Matrix'!N570,0),IF('CLINs &amp; Ceiling Rates'!$D$244="F&amp;E",'Labor Loading Matrix'!O570,0),IF('CLINs &amp; Ceiling Rates'!$D$245="F&amp;E",'Labor Loading Matrix'!P570,0),IF('CLINs &amp; Ceiling Rates'!$D$246="F&amp;E",'Labor Loading Matrix'!Q570,0),IF('CLINs &amp; Ceiling Rates'!$D$247="F&amp;E",'Labor Loading Matrix'!R570,0),IF('CLINs &amp; Ceiling Rates'!$D$248="F&amp;E",'Labor Loading Matrix'!S570,0),IF('CLINs &amp; Ceiling Rates'!$D$249="F&amp;E",'Labor Loading Matrix'!T570,0),IF('CLINs &amp; Ceiling Rates'!$D$250="F&amp;E",'Labor Loading Matrix'!U570,0),IF('CLINs &amp; Ceiling Rates'!$D$251="F&amp;E",'Labor Loading Matrix'!V570,0),IF('CLINs &amp; Ceiling Rates'!$D$252="F&amp;E",'Labor Loading Matrix'!W570,0),IF('CLINs &amp; Ceiling Rates'!$D$253="F&amp;E",'Labor Loading Matrix'!X570,0),IF('CLINs &amp; Ceiling Rates'!$D$254="F&amp;E",'Labor Loading Matrix'!Y570,0),IF('CLINs &amp; Ceiling Rates'!$D$255="F&amp;E",'Labor Loading Matrix'!Z570,0),IF('CLINs &amp; Ceiling Rates'!$D$256="F&amp;E",'Labor Loading Matrix'!AA570,0))</f>
        <v>0</v>
      </c>
      <c r="G570" s="175">
        <f>SUM(IF('CLINs &amp; Ceiling Rates'!$D$237="R&amp;D",'Labor Loading Matrix'!H570,0),IF('CLINs &amp; Ceiling Rates'!$D$238="R&amp;D",'Labor Loading Matrix'!I570,0),IF('CLINs &amp; Ceiling Rates'!$D$239="R&amp;D",'Labor Loading Matrix'!J570,0),IF('CLINs &amp; Ceiling Rates'!$D$240="R&amp;D",'Labor Loading Matrix'!K570,0),IF('CLINs &amp; Ceiling Rates'!$D$241="R&amp;D",'Labor Loading Matrix'!L570,0),IF('CLINs &amp; Ceiling Rates'!$D$242="R&amp;D",'Labor Loading Matrix'!M570,0),IF('CLINs &amp; Ceiling Rates'!$D$243="R&amp;D",'Labor Loading Matrix'!N570,0),IF('CLINs &amp; Ceiling Rates'!$D$244="R&amp;D",'Labor Loading Matrix'!O570,0),IF('CLINs &amp; Ceiling Rates'!$D$245="R&amp;D",'Labor Loading Matrix'!P570,0),IF('CLINs &amp; Ceiling Rates'!$D$246="R&amp;D",'Labor Loading Matrix'!Q570,0),IF('CLINs &amp; Ceiling Rates'!$D$247="R&amp;D",'Labor Loading Matrix'!R570,0),IF('CLINs &amp; Ceiling Rates'!$D$248="R&amp;D",'Labor Loading Matrix'!S570,0),IF('CLINs &amp; Ceiling Rates'!$D$249="R&amp;D",'Labor Loading Matrix'!T570,0),IF('CLINs &amp; Ceiling Rates'!$D$250="R&amp;D",'Labor Loading Matrix'!U570,0),IF('CLINs &amp; Ceiling Rates'!$D$251="R&amp;D",'Labor Loading Matrix'!V570,0),IF('CLINs &amp; Ceiling Rates'!$D$252="R&amp;D",'Labor Loading Matrix'!W570,0),IF('CLINs &amp; Ceiling Rates'!$D$253="R&amp;D",'Labor Loading Matrix'!X570,0),IF('CLINs &amp; Ceiling Rates'!$D$254="R&amp;D",'Labor Loading Matrix'!Y570,0),IF('CLINs &amp; Ceiling Rates'!$D$255="R&amp;D",'Labor Loading Matrix'!Z570,0),IF('CLINs &amp; Ceiling Rates'!$D$256="R&amp;D",'Labor Loading Matrix'!AA570,0))</f>
        <v>0</v>
      </c>
      <c r="H570" s="136"/>
      <c r="I570" s="136"/>
      <c r="J570" s="136"/>
      <c r="K570" s="136"/>
      <c r="L570" s="136"/>
      <c r="M570" s="136"/>
      <c r="N570" s="84"/>
      <c r="O570" s="84"/>
      <c r="P570" s="84"/>
      <c r="Q570" s="84"/>
      <c r="R570" s="133"/>
      <c r="S570" s="133"/>
      <c r="T570" s="133"/>
      <c r="U570" s="133"/>
      <c r="V570" s="133"/>
      <c r="W570" s="133"/>
      <c r="X570" s="133"/>
      <c r="Y570" s="133"/>
      <c r="Z570" s="133"/>
      <c r="AA570" s="133"/>
    </row>
    <row r="571" spans="1:27" s="73" customFormat="1" ht="18" hidden="1" customHeight="1" x14ac:dyDescent="0.25">
      <c r="A571" s="173">
        <f>'CLINs &amp; Ceiling Rates'!B144</f>
        <v>0</v>
      </c>
      <c r="B571" s="173">
        <f>'CLINs &amp; Ceiling Rates'!C144</f>
        <v>0</v>
      </c>
      <c r="C571" s="177" t="str">
        <f>'CLINs &amp; Ceiling Rates'!I144</f>
        <v/>
      </c>
      <c r="D571" s="211">
        <f>IF('CLINs &amp; Ceiling Rates'!D527="",SUM('Labor Loading Matrix'!H571:AA571),SUM(E571:G571))</f>
        <v>0</v>
      </c>
      <c r="E571" s="175">
        <f>SUM(IF('CLINs &amp; Ceiling Rates'!$D$237="OPS",'Labor Loading Matrix'!H571,0),IF('CLINs &amp; Ceiling Rates'!$D$238="OPS",'Labor Loading Matrix'!I571,0),IF('CLINs &amp; Ceiling Rates'!$D$239="OPS",'Labor Loading Matrix'!J571,0),IF('CLINs &amp; Ceiling Rates'!$D$240="OPS",'Labor Loading Matrix'!K571,0),IF('CLINs &amp; Ceiling Rates'!$D$241="OPS",'Labor Loading Matrix'!L571,0),IF('CLINs &amp; Ceiling Rates'!$D$242="OPS",'Labor Loading Matrix'!M571,0),IF('CLINs &amp; Ceiling Rates'!$D$243="OPS",'Labor Loading Matrix'!N571,0),IF('CLINs &amp; Ceiling Rates'!$D$244="OPS",'Labor Loading Matrix'!O571,0),IF('CLINs &amp; Ceiling Rates'!$D$245="OPS",'Labor Loading Matrix'!P571,0),IF('CLINs &amp; Ceiling Rates'!$D$246="OPS",'Labor Loading Matrix'!Q571,0),IF('CLINs &amp; Ceiling Rates'!$D$247="OPS",'Labor Loading Matrix'!R571,0),IF('CLINs &amp; Ceiling Rates'!$D$248="OPS",'Labor Loading Matrix'!S571,0),IF('CLINs &amp; Ceiling Rates'!$D$249="OPS",'Labor Loading Matrix'!T571,0),IF('CLINs &amp; Ceiling Rates'!$D$250="OPS",'Labor Loading Matrix'!U571,0),IF('CLINs &amp; Ceiling Rates'!$D$251="OPS",'Labor Loading Matrix'!V571,0),IF('CLINs &amp; Ceiling Rates'!$D$252="OPS",'Labor Loading Matrix'!W571,0),IF('CLINs &amp; Ceiling Rates'!$D$253="OPS",'Labor Loading Matrix'!X571,0),IF('CLINs &amp; Ceiling Rates'!$D$254="OPS",'Labor Loading Matrix'!Y571,0),IF('CLINs &amp; Ceiling Rates'!$D$255="OPS",'Labor Loading Matrix'!Z571,0),IF('CLINs &amp; Ceiling Rates'!$D$256="OPS",'Labor Loading Matrix'!AA571,0))</f>
        <v>0</v>
      </c>
      <c r="F571" s="175">
        <f>SUM(IF('CLINs &amp; Ceiling Rates'!$D$237="F&amp;E",'Labor Loading Matrix'!H571,0),IF('CLINs &amp; Ceiling Rates'!$D$238="F&amp;E",'Labor Loading Matrix'!I571,0),IF('CLINs &amp; Ceiling Rates'!$D$239="F&amp;E",'Labor Loading Matrix'!J571,0),IF('CLINs &amp; Ceiling Rates'!$D$240="F&amp;E",'Labor Loading Matrix'!K571,0),IF('CLINs &amp; Ceiling Rates'!$D$241="F&amp;E",'Labor Loading Matrix'!L571,0),IF('CLINs &amp; Ceiling Rates'!$D$242="F&amp;E",'Labor Loading Matrix'!M571,0),IF('CLINs &amp; Ceiling Rates'!$D$243="F&amp;E",'Labor Loading Matrix'!N571,0),IF('CLINs &amp; Ceiling Rates'!$D$244="F&amp;E",'Labor Loading Matrix'!O571,0),IF('CLINs &amp; Ceiling Rates'!$D$245="F&amp;E",'Labor Loading Matrix'!P571,0),IF('CLINs &amp; Ceiling Rates'!$D$246="F&amp;E",'Labor Loading Matrix'!Q571,0),IF('CLINs &amp; Ceiling Rates'!$D$247="F&amp;E",'Labor Loading Matrix'!R571,0),IF('CLINs &amp; Ceiling Rates'!$D$248="F&amp;E",'Labor Loading Matrix'!S571,0),IF('CLINs &amp; Ceiling Rates'!$D$249="F&amp;E",'Labor Loading Matrix'!T571,0),IF('CLINs &amp; Ceiling Rates'!$D$250="F&amp;E",'Labor Loading Matrix'!U571,0),IF('CLINs &amp; Ceiling Rates'!$D$251="F&amp;E",'Labor Loading Matrix'!V571,0),IF('CLINs &amp; Ceiling Rates'!$D$252="F&amp;E",'Labor Loading Matrix'!W571,0),IF('CLINs &amp; Ceiling Rates'!$D$253="F&amp;E",'Labor Loading Matrix'!X571,0),IF('CLINs &amp; Ceiling Rates'!$D$254="F&amp;E",'Labor Loading Matrix'!Y571,0),IF('CLINs &amp; Ceiling Rates'!$D$255="F&amp;E",'Labor Loading Matrix'!Z571,0),IF('CLINs &amp; Ceiling Rates'!$D$256="F&amp;E",'Labor Loading Matrix'!AA571,0))</f>
        <v>0</v>
      </c>
      <c r="G571" s="175">
        <f>SUM(IF('CLINs &amp; Ceiling Rates'!$D$237="R&amp;D",'Labor Loading Matrix'!H571,0),IF('CLINs &amp; Ceiling Rates'!$D$238="R&amp;D",'Labor Loading Matrix'!I571,0),IF('CLINs &amp; Ceiling Rates'!$D$239="R&amp;D",'Labor Loading Matrix'!J571,0),IF('CLINs &amp; Ceiling Rates'!$D$240="R&amp;D",'Labor Loading Matrix'!K571,0),IF('CLINs &amp; Ceiling Rates'!$D$241="R&amp;D",'Labor Loading Matrix'!L571,0),IF('CLINs &amp; Ceiling Rates'!$D$242="R&amp;D",'Labor Loading Matrix'!M571,0),IF('CLINs &amp; Ceiling Rates'!$D$243="R&amp;D",'Labor Loading Matrix'!N571,0),IF('CLINs &amp; Ceiling Rates'!$D$244="R&amp;D",'Labor Loading Matrix'!O571,0),IF('CLINs &amp; Ceiling Rates'!$D$245="R&amp;D",'Labor Loading Matrix'!P571,0),IF('CLINs &amp; Ceiling Rates'!$D$246="R&amp;D",'Labor Loading Matrix'!Q571,0),IF('CLINs &amp; Ceiling Rates'!$D$247="R&amp;D",'Labor Loading Matrix'!R571,0),IF('CLINs &amp; Ceiling Rates'!$D$248="R&amp;D",'Labor Loading Matrix'!S571,0),IF('CLINs &amp; Ceiling Rates'!$D$249="R&amp;D",'Labor Loading Matrix'!T571,0),IF('CLINs &amp; Ceiling Rates'!$D$250="R&amp;D",'Labor Loading Matrix'!U571,0),IF('CLINs &amp; Ceiling Rates'!$D$251="R&amp;D",'Labor Loading Matrix'!V571,0),IF('CLINs &amp; Ceiling Rates'!$D$252="R&amp;D",'Labor Loading Matrix'!W571,0),IF('CLINs &amp; Ceiling Rates'!$D$253="R&amp;D",'Labor Loading Matrix'!X571,0),IF('CLINs &amp; Ceiling Rates'!$D$254="R&amp;D",'Labor Loading Matrix'!Y571,0),IF('CLINs &amp; Ceiling Rates'!$D$255="R&amp;D",'Labor Loading Matrix'!Z571,0),IF('CLINs &amp; Ceiling Rates'!$D$256="R&amp;D",'Labor Loading Matrix'!AA571,0))</f>
        <v>0</v>
      </c>
      <c r="H571" s="136"/>
      <c r="I571" s="136"/>
      <c r="J571" s="136"/>
      <c r="K571" s="136"/>
      <c r="L571" s="136"/>
      <c r="M571" s="136"/>
      <c r="N571" s="84"/>
      <c r="O571" s="84"/>
      <c r="P571" s="84"/>
      <c r="Q571" s="84"/>
      <c r="R571" s="133"/>
      <c r="S571" s="133"/>
      <c r="T571" s="133"/>
      <c r="U571" s="133"/>
      <c r="V571" s="133"/>
      <c r="W571" s="133"/>
      <c r="X571" s="133"/>
      <c r="Y571" s="133"/>
      <c r="Z571" s="133"/>
      <c r="AA571" s="133"/>
    </row>
    <row r="572" spans="1:27" s="73" customFormat="1" ht="18" hidden="1" customHeight="1" x14ac:dyDescent="0.25">
      <c r="A572" s="173">
        <f>'CLINs &amp; Ceiling Rates'!B145</f>
        <v>0</v>
      </c>
      <c r="B572" s="173">
        <f>'CLINs &amp; Ceiling Rates'!C145</f>
        <v>0</v>
      </c>
      <c r="C572" s="177" t="str">
        <f>'CLINs &amp; Ceiling Rates'!I145</f>
        <v/>
      </c>
      <c r="D572" s="211">
        <f>IF('CLINs &amp; Ceiling Rates'!D528="",SUM('Labor Loading Matrix'!H572:AA572),SUM(E572:G572))</f>
        <v>0</v>
      </c>
      <c r="E572" s="175">
        <f>SUM(IF('CLINs &amp; Ceiling Rates'!$D$237="OPS",'Labor Loading Matrix'!H572,0),IF('CLINs &amp; Ceiling Rates'!$D$238="OPS",'Labor Loading Matrix'!I572,0),IF('CLINs &amp; Ceiling Rates'!$D$239="OPS",'Labor Loading Matrix'!J572,0),IF('CLINs &amp; Ceiling Rates'!$D$240="OPS",'Labor Loading Matrix'!K572,0),IF('CLINs &amp; Ceiling Rates'!$D$241="OPS",'Labor Loading Matrix'!L572,0),IF('CLINs &amp; Ceiling Rates'!$D$242="OPS",'Labor Loading Matrix'!M572,0),IF('CLINs &amp; Ceiling Rates'!$D$243="OPS",'Labor Loading Matrix'!N572,0),IF('CLINs &amp; Ceiling Rates'!$D$244="OPS",'Labor Loading Matrix'!O572,0),IF('CLINs &amp; Ceiling Rates'!$D$245="OPS",'Labor Loading Matrix'!P572,0),IF('CLINs &amp; Ceiling Rates'!$D$246="OPS",'Labor Loading Matrix'!Q572,0),IF('CLINs &amp; Ceiling Rates'!$D$247="OPS",'Labor Loading Matrix'!R572,0),IF('CLINs &amp; Ceiling Rates'!$D$248="OPS",'Labor Loading Matrix'!S572,0),IF('CLINs &amp; Ceiling Rates'!$D$249="OPS",'Labor Loading Matrix'!T572,0),IF('CLINs &amp; Ceiling Rates'!$D$250="OPS",'Labor Loading Matrix'!U572,0),IF('CLINs &amp; Ceiling Rates'!$D$251="OPS",'Labor Loading Matrix'!V572,0),IF('CLINs &amp; Ceiling Rates'!$D$252="OPS",'Labor Loading Matrix'!W572,0),IF('CLINs &amp; Ceiling Rates'!$D$253="OPS",'Labor Loading Matrix'!X572,0),IF('CLINs &amp; Ceiling Rates'!$D$254="OPS",'Labor Loading Matrix'!Y572,0),IF('CLINs &amp; Ceiling Rates'!$D$255="OPS",'Labor Loading Matrix'!Z572,0),IF('CLINs &amp; Ceiling Rates'!$D$256="OPS",'Labor Loading Matrix'!AA572,0))</f>
        <v>0</v>
      </c>
      <c r="F572" s="175">
        <f>SUM(IF('CLINs &amp; Ceiling Rates'!$D$237="F&amp;E",'Labor Loading Matrix'!H572,0),IF('CLINs &amp; Ceiling Rates'!$D$238="F&amp;E",'Labor Loading Matrix'!I572,0),IF('CLINs &amp; Ceiling Rates'!$D$239="F&amp;E",'Labor Loading Matrix'!J572,0),IF('CLINs &amp; Ceiling Rates'!$D$240="F&amp;E",'Labor Loading Matrix'!K572,0),IF('CLINs &amp; Ceiling Rates'!$D$241="F&amp;E",'Labor Loading Matrix'!L572,0),IF('CLINs &amp; Ceiling Rates'!$D$242="F&amp;E",'Labor Loading Matrix'!M572,0),IF('CLINs &amp; Ceiling Rates'!$D$243="F&amp;E",'Labor Loading Matrix'!N572,0),IF('CLINs &amp; Ceiling Rates'!$D$244="F&amp;E",'Labor Loading Matrix'!O572,0),IF('CLINs &amp; Ceiling Rates'!$D$245="F&amp;E",'Labor Loading Matrix'!P572,0),IF('CLINs &amp; Ceiling Rates'!$D$246="F&amp;E",'Labor Loading Matrix'!Q572,0),IF('CLINs &amp; Ceiling Rates'!$D$247="F&amp;E",'Labor Loading Matrix'!R572,0),IF('CLINs &amp; Ceiling Rates'!$D$248="F&amp;E",'Labor Loading Matrix'!S572,0),IF('CLINs &amp; Ceiling Rates'!$D$249="F&amp;E",'Labor Loading Matrix'!T572,0),IF('CLINs &amp; Ceiling Rates'!$D$250="F&amp;E",'Labor Loading Matrix'!U572,0),IF('CLINs &amp; Ceiling Rates'!$D$251="F&amp;E",'Labor Loading Matrix'!V572,0),IF('CLINs &amp; Ceiling Rates'!$D$252="F&amp;E",'Labor Loading Matrix'!W572,0),IF('CLINs &amp; Ceiling Rates'!$D$253="F&amp;E",'Labor Loading Matrix'!X572,0),IF('CLINs &amp; Ceiling Rates'!$D$254="F&amp;E",'Labor Loading Matrix'!Y572,0),IF('CLINs &amp; Ceiling Rates'!$D$255="F&amp;E",'Labor Loading Matrix'!Z572,0),IF('CLINs &amp; Ceiling Rates'!$D$256="F&amp;E",'Labor Loading Matrix'!AA572,0))</f>
        <v>0</v>
      </c>
      <c r="G572" s="175">
        <f>SUM(IF('CLINs &amp; Ceiling Rates'!$D$237="R&amp;D",'Labor Loading Matrix'!H572,0),IF('CLINs &amp; Ceiling Rates'!$D$238="R&amp;D",'Labor Loading Matrix'!I572,0),IF('CLINs &amp; Ceiling Rates'!$D$239="R&amp;D",'Labor Loading Matrix'!J572,0),IF('CLINs &amp; Ceiling Rates'!$D$240="R&amp;D",'Labor Loading Matrix'!K572,0),IF('CLINs &amp; Ceiling Rates'!$D$241="R&amp;D",'Labor Loading Matrix'!L572,0),IF('CLINs &amp; Ceiling Rates'!$D$242="R&amp;D",'Labor Loading Matrix'!M572,0),IF('CLINs &amp; Ceiling Rates'!$D$243="R&amp;D",'Labor Loading Matrix'!N572,0),IF('CLINs &amp; Ceiling Rates'!$D$244="R&amp;D",'Labor Loading Matrix'!O572,0),IF('CLINs &amp; Ceiling Rates'!$D$245="R&amp;D",'Labor Loading Matrix'!P572,0),IF('CLINs &amp; Ceiling Rates'!$D$246="R&amp;D",'Labor Loading Matrix'!Q572,0),IF('CLINs &amp; Ceiling Rates'!$D$247="R&amp;D",'Labor Loading Matrix'!R572,0),IF('CLINs &amp; Ceiling Rates'!$D$248="R&amp;D",'Labor Loading Matrix'!S572,0),IF('CLINs &amp; Ceiling Rates'!$D$249="R&amp;D",'Labor Loading Matrix'!T572,0),IF('CLINs &amp; Ceiling Rates'!$D$250="R&amp;D",'Labor Loading Matrix'!U572,0),IF('CLINs &amp; Ceiling Rates'!$D$251="R&amp;D",'Labor Loading Matrix'!V572,0),IF('CLINs &amp; Ceiling Rates'!$D$252="R&amp;D",'Labor Loading Matrix'!W572,0),IF('CLINs &amp; Ceiling Rates'!$D$253="R&amp;D",'Labor Loading Matrix'!X572,0),IF('CLINs &amp; Ceiling Rates'!$D$254="R&amp;D",'Labor Loading Matrix'!Y572,0),IF('CLINs &amp; Ceiling Rates'!$D$255="R&amp;D",'Labor Loading Matrix'!Z572,0),IF('CLINs &amp; Ceiling Rates'!$D$256="R&amp;D",'Labor Loading Matrix'!AA572,0))</f>
        <v>0</v>
      </c>
      <c r="H572" s="136"/>
      <c r="I572" s="136"/>
      <c r="J572" s="136"/>
      <c r="K572" s="136"/>
      <c r="L572" s="136"/>
      <c r="M572" s="136"/>
      <c r="N572" s="84"/>
      <c r="O572" s="84"/>
      <c r="P572" s="84"/>
      <c r="Q572" s="84"/>
      <c r="R572" s="133"/>
      <c r="S572" s="133"/>
      <c r="T572" s="133"/>
      <c r="U572" s="133"/>
      <c r="V572" s="133"/>
      <c r="W572" s="133"/>
      <c r="X572" s="133"/>
      <c r="Y572" s="133"/>
      <c r="Z572" s="133"/>
      <c r="AA572" s="133"/>
    </row>
    <row r="573" spans="1:27" s="73" customFormat="1" ht="18" hidden="1" customHeight="1" x14ac:dyDescent="0.25">
      <c r="A573" s="173">
        <f>'CLINs &amp; Ceiling Rates'!B146</f>
        <v>0</v>
      </c>
      <c r="B573" s="173">
        <f>'CLINs &amp; Ceiling Rates'!C146</f>
        <v>0</v>
      </c>
      <c r="C573" s="177" t="str">
        <f>'CLINs &amp; Ceiling Rates'!I146</f>
        <v/>
      </c>
      <c r="D573" s="211">
        <f>IF('CLINs &amp; Ceiling Rates'!D529="",SUM('Labor Loading Matrix'!H573:AA573),SUM(E573:G573))</f>
        <v>0</v>
      </c>
      <c r="E573" s="175">
        <f>SUM(IF('CLINs &amp; Ceiling Rates'!$D$237="OPS",'Labor Loading Matrix'!H573,0),IF('CLINs &amp; Ceiling Rates'!$D$238="OPS",'Labor Loading Matrix'!I573,0),IF('CLINs &amp; Ceiling Rates'!$D$239="OPS",'Labor Loading Matrix'!J573,0),IF('CLINs &amp; Ceiling Rates'!$D$240="OPS",'Labor Loading Matrix'!K573,0),IF('CLINs &amp; Ceiling Rates'!$D$241="OPS",'Labor Loading Matrix'!L573,0),IF('CLINs &amp; Ceiling Rates'!$D$242="OPS",'Labor Loading Matrix'!M573,0),IF('CLINs &amp; Ceiling Rates'!$D$243="OPS",'Labor Loading Matrix'!N573,0),IF('CLINs &amp; Ceiling Rates'!$D$244="OPS",'Labor Loading Matrix'!O573,0),IF('CLINs &amp; Ceiling Rates'!$D$245="OPS",'Labor Loading Matrix'!P573,0),IF('CLINs &amp; Ceiling Rates'!$D$246="OPS",'Labor Loading Matrix'!Q573,0),IF('CLINs &amp; Ceiling Rates'!$D$247="OPS",'Labor Loading Matrix'!R573,0),IF('CLINs &amp; Ceiling Rates'!$D$248="OPS",'Labor Loading Matrix'!S573,0),IF('CLINs &amp; Ceiling Rates'!$D$249="OPS",'Labor Loading Matrix'!T573,0),IF('CLINs &amp; Ceiling Rates'!$D$250="OPS",'Labor Loading Matrix'!U573,0),IF('CLINs &amp; Ceiling Rates'!$D$251="OPS",'Labor Loading Matrix'!V573,0),IF('CLINs &amp; Ceiling Rates'!$D$252="OPS",'Labor Loading Matrix'!W573,0),IF('CLINs &amp; Ceiling Rates'!$D$253="OPS",'Labor Loading Matrix'!X573,0),IF('CLINs &amp; Ceiling Rates'!$D$254="OPS",'Labor Loading Matrix'!Y573,0),IF('CLINs &amp; Ceiling Rates'!$D$255="OPS",'Labor Loading Matrix'!Z573,0),IF('CLINs &amp; Ceiling Rates'!$D$256="OPS",'Labor Loading Matrix'!AA573,0))</f>
        <v>0</v>
      </c>
      <c r="F573" s="175">
        <f>SUM(IF('CLINs &amp; Ceiling Rates'!$D$237="F&amp;E",'Labor Loading Matrix'!H573,0),IF('CLINs &amp; Ceiling Rates'!$D$238="F&amp;E",'Labor Loading Matrix'!I573,0),IF('CLINs &amp; Ceiling Rates'!$D$239="F&amp;E",'Labor Loading Matrix'!J573,0),IF('CLINs &amp; Ceiling Rates'!$D$240="F&amp;E",'Labor Loading Matrix'!K573,0),IF('CLINs &amp; Ceiling Rates'!$D$241="F&amp;E",'Labor Loading Matrix'!L573,0),IF('CLINs &amp; Ceiling Rates'!$D$242="F&amp;E",'Labor Loading Matrix'!M573,0),IF('CLINs &amp; Ceiling Rates'!$D$243="F&amp;E",'Labor Loading Matrix'!N573,0),IF('CLINs &amp; Ceiling Rates'!$D$244="F&amp;E",'Labor Loading Matrix'!O573,0),IF('CLINs &amp; Ceiling Rates'!$D$245="F&amp;E",'Labor Loading Matrix'!P573,0),IF('CLINs &amp; Ceiling Rates'!$D$246="F&amp;E",'Labor Loading Matrix'!Q573,0),IF('CLINs &amp; Ceiling Rates'!$D$247="F&amp;E",'Labor Loading Matrix'!R573,0),IF('CLINs &amp; Ceiling Rates'!$D$248="F&amp;E",'Labor Loading Matrix'!S573,0),IF('CLINs &amp; Ceiling Rates'!$D$249="F&amp;E",'Labor Loading Matrix'!T573,0),IF('CLINs &amp; Ceiling Rates'!$D$250="F&amp;E",'Labor Loading Matrix'!U573,0),IF('CLINs &amp; Ceiling Rates'!$D$251="F&amp;E",'Labor Loading Matrix'!V573,0),IF('CLINs &amp; Ceiling Rates'!$D$252="F&amp;E",'Labor Loading Matrix'!W573,0),IF('CLINs &amp; Ceiling Rates'!$D$253="F&amp;E",'Labor Loading Matrix'!X573,0),IF('CLINs &amp; Ceiling Rates'!$D$254="F&amp;E",'Labor Loading Matrix'!Y573,0),IF('CLINs &amp; Ceiling Rates'!$D$255="F&amp;E",'Labor Loading Matrix'!Z573,0),IF('CLINs &amp; Ceiling Rates'!$D$256="F&amp;E",'Labor Loading Matrix'!AA573,0))</f>
        <v>0</v>
      </c>
      <c r="G573" s="175">
        <f>SUM(IF('CLINs &amp; Ceiling Rates'!$D$237="R&amp;D",'Labor Loading Matrix'!H573,0),IF('CLINs &amp; Ceiling Rates'!$D$238="R&amp;D",'Labor Loading Matrix'!I573,0),IF('CLINs &amp; Ceiling Rates'!$D$239="R&amp;D",'Labor Loading Matrix'!J573,0),IF('CLINs &amp; Ceiling Rates'!$D$240="R&amp;D",'Labor Loading Matrix'!K573,0),IF('CLINs &amp; Ceiling Rates'!$D$241="R&amp;D",'Labor Loading Matrix'!L573,0),IF('CLINs &amp; Ceiling Rates'!$D$242="R&amp;D",'Labor Loading Matrix'!M573,0),IF('CLINs &amp; Ceiling Rates'!$D$243="R&amp;D",'Labor Loading Matrix'!N573,0),IF('CLINs &amp; Ceiling Rates'!$D$244="R&amp;D",'Labor Loading Matrix'!O573,0),IF('CLINs &amp; Ceiling Rates'!$D$245="R&amp;D",'Labor Loading Matrix'!P573,0),IF('CLINs &amp; Ceiling Rates'!$D$246="R&amp;D",'Labor Loading Matrix'!Q573,0),IF('CLINs &amp; Ceiling Rates'!$D$247="R&amp;D",'Labor Loading Matrix'!R573,0),IF('CLINs &amp; Ceiling Rates'!$D$248="R&amp;D",'Labor Loading Matrix'!S573,0),IF('CLINs &amp; Ceiling Rates'!$D$249="R&amp;D",'Labor Loading Matrix'!T573,0),IF('CLINs &amp; Ceiling Rates'!$D$250="R&amp;D",'Labor Loading Matrix'!U573,0),IF('CLINs &amp; Ceiling Rates'!$D$251="R&amp;D",'Labor Loading Matrix'!V573,0),IF('CLINs &amp; Ceiling Rates'!$D$252="R&amp;D",'Labor Loading Matrix'!W573,0),IF('CLINs &amp; Ceiling Rates'!$D$253="R&amp;D",'Labor Loading Matrix'!X573,0),IF('CLINs &amp; Ceiling Rates'!$D$254="R&amp;D",'Labor Loading Matrix'!Y573,0),IF('CLINs &amp; Ceiling Rates'!$D$255="R&amp;D",'Labor Loading Matrix'!Z573,0),IF('CLINs &amp; Ceiling Rates'!$D$256="R&amp;D",'Labor Loading Matrix'!AA573,0))</f>
        <v>0</v>
      </c>
      <c r="H573" s="136"/>
      <c r="I573" s="136"/>
      <c r="J573" s="136"/>
      <c r="K573" s="136"/>
      <c r="L573" s="136"/>
      <c r="M573" s="136"/>
      <c r="N573" s="84"/>
      <c r="O573" s="84"/>
      <c r="P573" s="84"/>
      <c r="Q573" s="84"/>
      <c r="R573" s="133"/>
      <c r="S573" s="133"/>
      <c r="T573" s="133"/>
      <c r="U573" s="133"/>
      <c r="V573" s="133"/>
      <c r="W573" s="133"/>
      <c r="X573" s="133"/>
      <c r="Y573" s="133"/>
      <c r="Z573" s="133"/>
      <c r="AA573" s="133"/>
    </row>
    <row r="574" spans="1:27" s="73" customFormat="1" ht="18" hidden="1" customHeight="1" x14ac:dyDescent="0.25">
      <c r="A574" s="173">
        <f>'CLINs &amp; Ceiling Rates'!B147</f>
        <v>0</v>
      </c>
      <c r="B574" s="173">
        <f>'CLINs &amp; Ceiling Rates'!C147</f>
        <v>0</v>
      </c>
      <c r="C574" s="177" t="str">
        <f>'CLINs &amp; Ceiling Rates'!I147</f>
        <v/>
      </c>
      <c r="D574" s="211">
        <f>IF('CLINs &amp; Ceiling Rates'!D530="",SUM('Labor Loading Matrix'!H574:AA574),SUM(E574:G574))</f>
        <v>0</v>
      </c>
      <c r="E574" s="175">
        <f>SUM(IF('CLINs &amp; Ceiling Rates'!$D$237="OPS",'Labor Loading Matrix'!H574,0),IF('CLINs &amp; Ceiling Rates'!$D$238="OPS",'Labor Loading Matrix'!I574,0),IF('CLINs &amp; Ceiling Rates'!$D$239="OPS",'Labor Loading Matrix'!J574,0),IF('CLINs &amp; Ceiling Rates'!$D$240="OPS",'Labor Loading Matrix'!K574,0),IF('CLINs &amp; Ceiling Rates'!$D$241="OPS",'Labor Loading Matrix'!L574,0),IF('CLINs &amp; Ceiling Rates'!$D$242="OPS",'Labor Loading Matrix'!M574,0),IF('CLINs &amp; Ceiling Rates'!$D$243="OPS",'Labor Loading Matrix'!N574,0),IF('CLINs &amp; Ceiling Rates'!$D$244="OPS",'Labor Loading Matrix'!O574,0),IF('CLINs &amp; Ceiling Rates'!$D$245="OPS",'Labor Loading Matrix'!P574,0),IF('CLINs &amp; Ceiling Rates'!$D$246="OPS",'Labor Loading Matrix'!Q574,0),IF('CLINs &amp; Ceiling Rates'!$D$247="OPS",'Labor Loading Matrix'!R574,0),IF('CLINs &amp; Ceiling Rates'!$D$248="OPS",'Labor Loading Matrix'!S574,0),IF('CLINs &amp; Ceiling Rates'!$D$249="OPS",'Labor Loading Matrix'!T574,0),IF('CLINs &amp; Ceiling Rates'!$D$250="OPS",'Labor Loading Matrix'!U574,0),IF('CLINs &amp; Ceiling Rates'!$D$251="OPS",'Labor Loading Matrix'!V574,0),IF('CLINs &amp; Ceiling Rates'!$D$252="OPS",'Labor Loading Matrix'!W574,0),IF('CLINs &amp; Ceiling Rates'!$D$253="OPS",'Labor Loading Matrix'!X574,0),IF('CLINs &amp; Ceiling Rates'!$D$254="OPS",'Labor Loading Matrix'!Y574,0),IF('CLINs &amp; Ceiling Rates'!$D$255="OPS",'Labor Loading Matrix'!Z574,0),IF('CLINs &amp; Ceiling Rates'!$D$256="OPS",'Labor Loading Matrix'!AA574,0))</f>
        <v>0</v>
      </c>
      <c r="F574" s="175">
        <f>SUM(IF('CLINs &amp; Ceiling Rates'!$D$237="F&amp;E",'Labor Loading Matrix'!H574,0),IF('CLINs &amp; Ceiling Rates'!$D$238="F&amp;E",'Labor Loading Matrix'!I574,0),IF('CLINs &amp; Ceiling Rates'!$D$239="F&amp;E",'Labor Loading Matrix'!J574,0),IF('CLINs &amp; Ceiling Rates'!$D$240="F&amp;E",'Labor Loading Matrix'!K574,0),IF('CLINs &amp; Ceiling Rates'!$D$241="F&amp;E",'Labor Loading Matrix'!L574,0),IF('CLINs &amp; Ceiling Rates'!$D$242="F&amp;E",'Labor Loading Matrix'!M574,0),IF('CLINs &amp; Ceiling Rates'!$D$243="F&amp;E",'Labor Loading Matrix'!N574,0),IF('CLINs &amp; Ceiling Rates'!$D$244="F&amp;E",'Labor Loading Matrix'!O574,0),IF('CLINs &amp; Ceiling Rates'!$D$245="F&amp;E",'Labor Loading Matrix'!P574,0),IF('CLINs &amp; Ceiling Rates'!$D$246="F&amp;E",'Labor Loading Matrix'!Q574,0),IF('CLINs &amp; Ceiling Rates'!$D$247="F&amp;E",'Labor Loading Matrix'!R574,0),IF('CLINs &amp; Ceiling Rates'!$D$248="F&amp;E",'Labor Loading Matrix'!S574,0),IF('CLINs &amp; Ceiling Rates'!$D$249="F&amp;E",'Labor Loading Matrix'!T574,0),IF('CLINs &amp; Ceiling Rates'!$D$250="F&amp;E",'Labor Loading Matrix'!U574,0),IF('CLINs &amp; Ceiling Rates'!$D$251="F&amp;E",'Labor Loading Matrix'!V574,0),IF('CLINs &amp; Ceiling Rates'!$D$252="F&amp;E",'Labor Loading Matrix'!W574,0),IF('CLINs &amp; Ceiling Rates'!$D$253="F&amp;E",'Labor Loading Matrix'!X574,0),IF('CLINs &amp; Ceiling Rates'!$D$254="F&amp;E",'Labor Loading Matrix'!Y574,0),IF('CLINs &amp; Ceiling Rates'!$D$255="F&amp;E",'Labor Loading Matrix'!Z574,0),IF('CLINs &amp; Ceiling Rates'!$D$256="F&amp;E",'Labor Loading Matrix'!AA574,0))</f>
        <v>0</v>
      </c>
      <c r="G574" s="175">
        <f>SUM(IF('CLINs &amp; Ceiling Rates'!$D$237="R&amp;D",'Labor Loading Matrix'!H574,0),IF('CLINs &amp; Ceiling Rates'!$D$238="R&amp;D",'Labor Loading Matrix'!I574,0),IF('CLINs &amp; Ceiling Rates'!$D$239="R&amp;D",'Labor Loading Matrix'!J574,0),IF('CLINs &amp; Ceiling Rates'!$D$240="R&amp;D",'Labor Loading Matrix'!K574,0),IF('CLINs &amp; Ceiling Rates'!$D$241="R&amp;D",'Labor Loading Matrix'!L574,0),IF('CLINs &amp; Ceiling Rates'!$D$242="R&amp;D",'Labor Loading Matrix'!M574,0),IF('CLINs &amp; Ceiling Rates'!$D$243="R&amp;D",'Labor Loading Matrix'!N574,0),IF('CLINs &amp; Ceiling Rates'!$D$244="R&amp;D",'Labor Loading Matrix'!O574,0),IF('CLINs &amp; Ceiling Rates'!$D$245="R&amp;D",'Labor Loading Matrix'!P574,0),IF('CLINs &amp; Ceiling Rates'!$D$246="R&amp;D",'Labor Loading Matrix'!Q574,0),IF('CLINs &amp; Ceiling Rates'!$D$247="R&amp;D",'Labor Loading Matrix'!R574,0),IF('CLINs &amp; Ceiling Rates'!$D$248="R&amp;D",'Labor Loading Matrix'!S574,0),IF('CLINs &amp; Ceiling Rates'!$D$249="R&amp;D",'Labor Loading Matrix'!T574,0),IF('CLINs &amp; Ceiling Rates'!$D$250="R&amp;D",'Labor Loading Matrix'!U574,0),IF('CLINs &amp; Ceiling Rates'!$D$251="R&amp;D",'Labor Loading Matrix'!V574,0),IF('CLINs &amp; Ceiling Rates'!$D$252="R&amp;D",'Labor Loading Matrix'!W574,0),IF('CLINs &amp; Ceiling Rates'!$D$253="R&amp;D",'Labor Loading Matrix'!X574,0),IF('CLINs &amp; Ceiling Rates'!$D$254="R&amp;D",'Labor Loading Matrix'!Y574,0),IF('CLINs &amp; Ceiling Rates'!$D$255="R&amp;D",'Labor Loading Matrix'!Z574,0),IF('CLINs &amp; Ceiling Rates'!$D$256="R&amp;D",'Labor Loading Matrix'!AA574,0))</f>
        <v>0</v>
      </c>
      <c r="H574" s="136"/>
      <c r="I574" s="136"/>
      <c r="J574" s="136"/>
      <c r="K574" s="136"/>
      <c r="L574" s="136"/>
      <c r="M574" s="136"/>
      <c r="N574" s="84"/>
      <c r="O574" s="84"/>
      <c r="P574" s="84"/>
      <c r="Q574" s="84"/>
      <c r="R574" s="133"/>
      <c r="S574" s="133"/>
      <c r="T574" s="133"/>
      <c r="U574" s="133"/>
      <c r="V574" s="133"/>
      <c r="W574" s="133"/>
      <c r="X574" s="133"/>
      <c r="Y574" s="133"/>
      <c r="Z574" s="133"/>
      <c r="AA574" s="133"/>
    </row>
    <row r="575" spans="1:27" s="73" customFormat="1" ht="18" hidden="1" customHeight="1" x14ac:dyDescent="0.25">
      <c r="A575" s="173">
        <f>'CLINs &amp; Ceiling Rates'!B148</f>
        <v>0</v>
      </c>
      <c r="B575" s="173">
        <f>'CLINs &amp; Ceiling Rates'!C148</f>
        <v>0</v>
      </c>
      <c r="C575" s="177" t="str">
        <f>'CLINs &amp; Ceiling Rates'!I148</f>
        <v/>
      </c>
      <c r="D575" s="211">
        <f>IF('CLINs &amp; Ceiling Rates'!D531="",SUM('Labor Loading Matrix'!H575:AA575),SUM(E575:G575))</f>
        <v>0</v>
      </c>
      <c r="E575" s="175">
        <f>SUM(IF('CLINs &amp; Ceiling Rates'!$D$237="OPS",'Labor Loading Matrix'!H575,0),IF('CLINs &amp; Ceiling Rates'!$D$238="OPS",'Labor Loading Matrix'!I575,0),IF('CLINs &amp; Ceiling Rates'!$D$239="OPS",'Labor Loading Matrix'!J575,0),IF('CLINs &amp; Ceiling Rates'!$D$240="OPS",'Labor Loading Matrix'!K575,0),IF('CLINs &amp; Ceiling Rates'!$D$241="OPS",'Labor Loading Matrix'!L575,0),IF('CLINs &amp; Ceiling Rates'!$D$242="OPS",'Labor Loading Matrix'!M575,0),IF('CLINs &amp; Ceiling Rates'!$D$243="OPS",'Labor Loading Matrix'!N575,0),IF('CLINs &amp; Ceiling Rates'!$D$244="OPS",'Labor Loading Matrix'!O575,0),IF('CLINs &amp; Ceiling Rates'!$D$245="OPS",'Labor Loading Matrix'!P575,0),IF('CLINs &amp; Ceiling Rates'!$D$246="OPS",'Labor Loading Matrix'!Q575,0),IF('CLINs &amp; Ceiling Rates'!$D$247="OPS",'Labor Loading Matrix'!R575,0),IF('CLINs &amp; Ceiling Rates'!$D$248="OPS",'Labor Loading Matrix'!S575,0),IF('CLINs &amp; Ceiling Rates'!$D$249="OPS",'Labor Loading Matrix'!T575,0),IF('CLINs &amp; Ceiling Rates'!$D$250="OPS",'Labor Loading Matrix'!U575,0),IF('CLINs &amp; Ceiling Rates'!$D$251="OPS",'Labor Loading Matrix'!V575,0),IF('CLINs &amp; Ceiling Rates'!$D$252="OPS",'Labor Loading Matrix'!W575,0),IF('CLINs &amp; Ceiling Rates'!$D$253="OPS",'Labor Loading Matrix'!X575,0),IF('CLINs &amp; Ceiling Rates'!$D$254="OPS",'Labor Loading Matrix'!Y575,0),IF('CLINs &amp; Ceiling Rates'!$D$255="OPS",'Labor Loading Matrix'!Z575,0),IF('CLINs &amp; Ceiling Rates'!$D$256="OPS",'Labor Loading Matrix'!AA575,0))</f>
        <v>0</v>
      </c>
      <c r="F575" s="175">
        <f>SUM(IF('CLINs &amp; Ceiling Rates'!$D$237="F&amp;E",'Labor Loading Matrix'!H575,0),IF('CLINs &amp; Ceiling Rates'!$D$238="F&amp;E",'Labor Loading Matrix'!I575,0),IF('CLINs &amp; Ceiling Rates'!$D$239="F&amp;E",'Labor Loading Matrix'!J575,0),IF('CLINs &amp; Ceiling Rates'!$D$240="F&amp;E",'Labor Loading Matrix'!K575,0),IF('CLINs &amp; Ceiling Rates'!$D$241="F&amp;E",'Labor Loading Matrix'!L575,0),IF('CLINs &amp; Ceiling Rates'!$D$242="F&amp;E",'Labor Loading Matrix'!M575,0),IF('CLINs &amp; Ceiling Rates'!$D$243="F&amp;E",'Labor Loading Matrix'!N575,0),IF('CLINs &amp; Ceiling Rates'!$D$244="F&amp;E",'Labor Loading Matrix'!O575,0),IF('CLINs &amp; Ceiling Rates'!$D$245="F&amp;E",'Labor Loading Matrix'!P575,0),IF('CLINs &amp; Ceiling Rates'!$D$246="F&amp;E",'Labor Loading Matrix'!Q575,0),IF('CLINs &amp; Ceiling Rates'!$D$247="F&amp;E",'Labor Loading Matrix'!R575,0),IF('CLINs &amp; Ceiling Rates'!$D$248="F&amp;E",'Labor Loading Matrix'!S575,0),IF('CLINs &amp; Ceiling Rates'!$D$249="F&amp;E",'Labor Loading Matrix'!T575,0),IF('CLINs &amp; Ceiling Rates'!$D$250="F&amp;E",'Labor Loading Matrix'!U575,0),IF('CLINs &amp; Ceiling Rates'!$D$251="F&amp;E",'Labor Loading Matrix'!V575,0),IF('CLINs &amp; Ceiling Rates'!$D$252="F&amp;E",'Labor Loading Matrix'!W575,0),IF('CLINs &amp; Ceiling Rates'!$D$253="F&amp;E",'Labor Loading Matrix'!X575,0),IF('CLINs &amp; Ceiling Rates'!$D$254="F&amp;E",'Labor Loading Matrix'!Y575,0),IF('CLINs &amp; Ceiling Rates'!$D$255="F&amp;E",'Labor Loading Matrix'!Z575,0),IF('CLINs &amp; Ceiling Rates'!$D$256="F&amp;E",'Labor Loading Matrix'!AA575,0))</f>
        <v>0</v>
      </c>
      <c r="G575" s="175">
        <f>SUM(IF('CLINs &amp; Ceiling Rates'!$D$237="R&amp;D",'Labor Loading Matrix'!H575,0),IF('CLINs &amp; Ceiling Rates'!$D$238="R&amp;D",'Labor Loading Matrix'!I575,0),IF('CLINs &amp; Ceiling Rates'!$D$239="R&amp;D",'Labor Loading Matrix'!J575,0),IF('CLINs &amp; Ceiling Rates'!$D$240="R&amp;D",'Labor Loading Matrix'!K575,0),IF('CLINs &amp; Ceiling Rates'!$D$241="R&amp;D",'Labor Loading Matrix'!L575,0),IF('CLINs &amp; Ceiling Rates'!$D$242="R&amp;D",'Labor Loading Matrix'!M575,0),IF('CLINs &amp; Ceiling Rates'!$D$243="R&amp;D",'Labor Loading Matrix'!N575,0),IF('CLINs &amp; Ceiling Rates'!$D$244="R&amp;D",'Labor Loading Matrix'!O575,0),IF('CLINs &amp; Ceiling Rates'!$D$245="R&amp;D",'Labor Loading Matrix'!P575,0),IF('CLINs &amp; Ceiling Rates'!$D$246="R&amp;D",'Labor Loading Matrix'!Q575,0),IF('CLINs &amp; Ceiling Rates'!$D$247="R&amp;D",'Labor Loading Matrix'!R575,0),IF('CLINs &amp; Ceiling Rates'!$D$248="R&amp;D",'Labor Loading Matrix'!S575,0),IF('CLINs &amp; Ceiling Rates'!$D$249="R&amp;D",'Labor Loading Matrix'!T575,0),IF('CLINs &amp; Ceiling Rates'!$D$250="R&amp;D",'Labor Loading Matrix'!U575,0),IF('CLINs &amp; Ceiling Rates'!$D$251="R&amp;D",'Labor Loading Matrix'!V575,0),IF('CLINs &amp; Ceiling Rates'!$D$252="R&amp;D",'Labor Loading Matrix'!W575,0),IF('CLINs &amp; Ceiling Rates'!$D$253="R&amp;D",'Labor Loading Matrix'!X575,0),IF('CLINs &amp; Ceiling Rates'!$D$254="R&amp;D",'Labor Loading Matrix'!Y575,0),IF('CLINs &amp; Ceiling Rates'!$D$255="R&amp;D",'Labor Loading Matrix'!Z575,0),IF('CLINs &amp; Ceiling Rates'!$D$256="R&amp;D",'Labor Loading Matrix'!AA575,0))</f>
        <v>0</v>
      </c>
      <c r="H575" s="136"/>
      <c r="I575" s="136"/>
      <c r="J575" s="136"/>
      <c r="K575" s="136"/>
      <c r="L575" s="136"/>
      <c r="M575" s="136"/>
      <c r="N575" s="84"/>
      <c r="O575" s="84"/>
      <c r="P575" s="84"/>
      <c r="Q575" s="84"/>
      <c r="R575" s="133"/>
      <c r="S575" s="133"/>
      <c r="T575" s="133"/>
      <c r="U575" s="133"/>
      <c r="V575" s="133"/>
      <c r="W575" s="133"/>
      <c r="X575" s="133"/>
      <c r="Y575" s="133"/>
      <c r="Z575" s="133"/>
      <c r="AA575" s="133"/>
    </row>
    <row r="576" spans="1:27" s="73" customFormat="1" ht="18" hidden="1" customHeight="1" x14ac:dyDescent="0.25">
      <c r="A576" s="173">
        <f>'CLINs &amp; Ceiling Rates'!B149</f>
        <v>0</v>
      </c>
      <c r="B576" s="173">
        <f>'CLINs &amp; Ceiling Rates'!C149</f>
        <v>0</v>
      </c>
      <c r="C576" s="177" t="str">
        <f>'CLINs &amp; Ceiling Rates'!I149</f>
        <v/>
      </c>
      <c r="D576" s="211">
        <f>IF('CLINs &amp; Ceiling Rates'!D532="",SUM('Labor Loading Matrix'!H576:AA576),SUM(E576:G576))</f>
        <v>0</v>
      </c>
      <c r="E576" s="175">
        <f>SUM(IF('CLINs &amp; Ceiling Rates'!$D$237="OPS",'Labor Loading Matrix'!H576,0),IF('CLINs &amp; Ceiling Rates'!$D$238="OPS",'Labor Loading Matrix'!I576,0),IF('CLINs &amp; Ceiling Rates'!$D$239="OPS",'Labor Loading Matrix'!J576,0),IF('CLINs &amp; Ceiling Rates'!$D$240="OPS",'Labor Loading Matrix'!K576,0),IF('CLINs &amp; Ceiling Rates'!$D$241="OPS",'Labor Loading Matrix'!L576,0),IF('CLINs &amp; Ceiling Rates'!$D$242="OPS",'Labor Loading Matrix'!M576,0),IF('CLINs &amp; Ceiling Rates'!$D$243="OPS",'Labor Loading Matrix'!N576,0),IF('CLINs &amp; Ceiling Rates'!$D$244="OPS",'Labor Loading Matrix'!O576,0),IF('CLINs &amp; Ceiling Rates'!$D$245="OPS",'Labor Loading Matrix'!P576,0),IF('CLINs &amp; Ceiling Rates'!$D$246="OPS",'Labor Loading Matrix'!Q576,0),IF('CLINs &amp; Ceiling Rates'!$D$247="OPS",'Labor Loading Matrix'!R576,0),IF('CLINs &amp; Ceiling Rates'!$D$248="OPS",'Labor Loading Matrix'!S576,0),IF('CLINs &amp; Ceiling Rates'!$D$249="OPS",'Labor Loading Matrix'!T576,0),IF('CLINs &amp; Ceiling Rates'!$D$250="OPS",'Labor Loading Matrix'!U576,0),IF('CLINs &amp; Ceiling Rates'!$D$251="OPS",'Labor Loading Matrix'!V576,0),IF('CLINs &amp; Ceiling Rates'!$D$252="OPS",'Labor Loading Matrix'!W576,0),IF('CLINs &amp; Ceiling Rates'!$D$253="OPS",'Labor Loading Matrix'!X576,0),IF('CLINs &amp; Ceiling Rates'!$D$254="OPS",'Labor Loading Matrix'!Y576,0),IF('CLINs &amp; Ceiling Rates'!$D$255="OPS",'Labor Loading Matrix'!Z576,0),IF('CLINs &amp; Ceiling Rates'!$D$256="OPS",'Labor Loading Matrix'!AA576,0))</f>
        <v>0</v>
      </c>
      <c r="F576" s="175">
        <f>SUM(IF('CLINs &amp; Ceiling Rates'!$D$237="F&amp;E",'Labor Loading Matrix'!H576,0),IF('CLINs &amp; Ceiling Rates'!$D$238="F&amp;E",'Labor Loading Matrix'!I576,0),IF('CLINs &amp; Ceiling Rates'!$D$239="F&amp;E",'Labor Loading Matrix'!J576,0),IF('CLINs &amp; Ceiling Rates'!$D$240="F&amp;E",'Labor Loading Matrix'!K576,0),IF('CLINs &amp; Ceiling Rates'!$D$241="F&amp;E",'Labor Loading Matrix'!L576,0),IF('CLINs &amp; Ceiling Rates'!$D$242="F&amp;E",'Labor Loading Matrix'!M576,0),IF('CLINs &amp; Ceiling Rates'!$D$243="F&amp;E",'Labor Loading Matrix'!N576,0),IF('CLINs &amp; Ceiling Rates'!$D$244="F&amp;E",'Labor Loading Matrix'!O576,0),IF('CLINs &amp; Ceiling Rates'!$D$245="F&amp;E",'Labor Loading Matrix'!P576,0),IF('CLINs &amp; Ceiling Rates'!$D$246="F&amp;E",'Labor Loading Matrix'!Q576,0),IF('CLINs &amp; Ceiling Rates'!$D$247="F&amp;E",'Labor Loading Matrix'!R576,0),IF('CLINs &amp; Ceiling Rates'!$D$248="F&amp;E",'Labor Loading Matrix'!S576,0),IF('CLINs &amp; Ceiling Rates'!$D$249="F&amp;E",'Labor Loading Matrix'!T576,0),IF('CLINs &amp; Ceiling Rates'!$D$250="F&amp;E",'Labor Loading Matrix'!U576,0),IF('CLINs &amp; Ceiling Rates'!$D$251="F&amp;E",'Labor Loading Matrix'!V576,0),IF('CLINs &amp; Ceiling Rates'!$D$252="F&amp;E",'Labor Loading Matrix'!W576,0),IF('CLINs &amp; Ceiling Rates'!$D$253="F&amp;E",'Labor Loading Matrix'!X576,0),IF('CLINs &amp; Ceiling Rates'!$D$254="F&amp;E",'Labor Loading Matrix'!Y576,0),IF('CLINs &amp; Ceiling Rates'!$D$255="F&amp;E",'Labor Loading Matrix'!Z576,0),IF('CLINs &amp; Ceiling Rates'!$D$256="F&amp;E",'Labor Loading Matrix'!AA576,0))</f>
        <v>0</v>
      </c>
      <c r="G576" s="175">
        <f>SUM(IF('CLINs &amp; Ceiling Rates'!$D$237="R&amp;D",'Labor Loading Matrix'!H576,0),IF('CLINs &amp; Ceiling Rates'!$D$238="R&amp;D",'Labor Loading Matrix'!I576,0),IF('CLINs &amp; Ceiling Rates'!$D$239="R&amp;D",'Labor Loading Matrix'!J576,0),IF('CLINs &amp; Ceiling Rates'!$D$240="R&amp;D",'Labor Loading Matrix'!K576,0),IF('CLINs &amp; Ceiling Rates'!$D$241="R&amp;D",'Labor Loading Matrix'!L576,0),IF('CLINs &amp; Ceiling Rates'!$D$242="R&amp;D",'Labor Loading Matrix'!M576,0),IF('CLINs &amp; Ceiling Rates'!$D$243="R&amp;D",'Labor Loading Matrix'!N576,0),IF('CLINs &amp; Ceiling Rates'!$D$244="R&amp;D",'Labor Loading Matrix'!O576,0),IF('CLINs &amp; Ceiling Rates'!$D$245="R&amp;D",'Labor Loading Matrix'!P576,0),IF('CLINs &amp; Ceiling Rates'!$D$246="R&amp;D",'Labor Loading Matrix'!Q576,0),IF('CLINs &amp; Ceiling Rates'!$D$247="R&amp;D",'Labor Loading Matrix'!R576,0),IF('CLINs &amp; Ceiling Rates'!$D$248="R&amp;D",'Labor Loading Matrix'!S576,0),IF('CLINs &amp; Ceiling Rates'!$D$249="R&amp;D",'Labor Loading Matrix'!T576,0),IF('CLINs &amp; Ceiling Rates'!$D$250="R&amp;D",'Labor Loading Matrix'!U576,0),IF('CLINs &amp; Ceiling Rates'!$D$251="R&amp;D",'Labor Loading Matrix'!V576,0),IF('CLINs &amp; Ceiling Rates'!$D$252="R&amp;D",'Labor Loading Matrix'!W576,0),IF('CLINs &amp; Ceiling Rates'!$D$253="R&amp;D",'Labor Loading Matrix'!X576,0),IF('CLINs &amp; Ceiling Rates'!$D$254="R&amp;D",'Labor Loading Matrix'!Y576,0),IF('CLINs &amp; Ceiling Rates'!$D$255="R&amp;D",'Labor Loading Matrix'!Z576,0),IF('CLINs &amp; Ceiling Rates'!$D$256="R&amp;D",'Labor Loading Matrix'!AA576,0))</f>
        <v>0</v>
      </c>
      <c r="H576" s="136"/>
      <c r="I576" s="136"/>
      <c r="J576" s="136"/>
      <c r="K576" s="136"/>
      <c r="L576" s="136"/>
      <c r="M576" s="136"/>
      <c r="N576" s="84"/>
      <c r="O576" s="84"/>
      <c r="P576" s="84"/>
      <c r="Q576" s="84"/>
      <c r="R576" s="133"/>
      <c r="S576" s="133"/>
      <c r="T576" s="133"/>
      <c r="U576" s="133"/>
      <c r="V576" s="133"/>
      <c r="W576" s="133"/>
      <c r="X576" s="133"/>
      <c r="Y576" s="133"/>
      <c r="Z576" s="133"/>
      <c r="AA576" s="133"/>
    </row>
    <row r="577" spans="1:27" s="73" customFormat="1" ht="18" hidden="1" customHeight="1" x14ac:dyDescent="0.25">
      <c r="A577" s="173">
        <f>'CLINs &amp; Ceiling Rates'!B150</f>
        <v>0</v>
      </c>
      <c r="B577" s="173">
        <f>'CLINs &amp; Ceiling Rates'!C150</f>
        <v>0</v>
      </c>
      <c r="C577" s="177" t="str">
        <f>'CLINs &amp; Ceiling Rates'!I150</f>
        <v/>
      </c>
      <c r="D577" s="211">
        <f>IF('CLINs &amp; Ceiling Rates'!D533="",SUM('Labor Loading Matrix'!H577:AA577),SUM(E577:G577))</f>
        <v>0</v>
      </c>
      <c r="E577" s="175">
        <f>SUM(IF('CLINs &amp; Ceiling Rates'!$D$237="OPS",'Labor Loading Matrix'!H577,0),IF('CLINs &amp; Ceiling Rates'!$D$238="OPS",'Labor Loading Matrix'!I577,0),IF('CLINs &amp; Ceiling Rates'!$D$239="OPS",'Labor Loading Matrix'!J577,0),IF('CLINs &amp; Ceiling Rates'!$D$240="OPS",'Labor Loading Matrix'!K577,0),IF('CLINs &amp; Ceiling Rates'!$D$241="OPS",'Labor Loading Matrix'!L577,0),IF('CLINs &amp; Ceiling Rates'!$D$242="OPS",'Labor Loading Matrix'!M577,0),IF('CLINs &amp; Ceiling Rates'!$D$243="OPS",'Labor Loading Matrix'!N577,0),IF('CLINs &amp; Ceiling Rates'!$D$244="OPS",'Labor Loading Matrix'!O577,0),IF('CLINs &amp; Ceiling Rates'!$D$245="OPS",'Labor Loading Matrix'!P577,0),IF('CLINs &amp; Ceiling Rates'!$D$246="OPS",'Labor Loading Matrix'!Q577,0),IF('CLINs &amp; Ceiling Rates'!$D$247="OPS",'Labor Loading Matrix'!R577,0),IF('CLINs &amp; Ceiling Rates'!$D$248="OPS",'Labor Loading Matrix'!S577,0),IF('CLINs &amp; Ceiling Rates'!$D$249="OPS",'Labor Loading Matrix'!T577,0),IF('CLINs &amp; Ceiling Rates'!$D$250="OPS",'Labor Loading Matrix'!U577,0),IF('CLINs &amp; Ceiling Rates'!$D$251="OPS",'Labor Loading Matrix'!V577,0),IF('CLINs &amp; Ceiling Rates'!$D$252="OPS",'Labor Loading Matrix'!W577,0),IF('CLINs &amp; Ceiling Rates'!$D$253="OPS",'Labor Loading Matrix'!X577,0),IF('CLINs &amp; Ceiling Rates'!$D$254="OPS",'Labor Loading Matrix'!Y577,0),IF('CLINs &amp; Ceiling Rates'!$D$255="OPS",'Labor Loading Matrix'!Z577,0),IF('CLINs &amp; Ceiling Rates'!$D$256="OPS",'Labor Loading Matrix'!AA577,0))</f>
        <v>0</v>
      </c>
      <c r="F577" s="175">
        <f>SUM(IF('CLINs &amp; Ceiling Rates'!$D$237="F&amp;E",'Labor Loading Matrix'!H577,0),IF('CLINs &amp; Ceiling Rates'!$D$238="F&amp;E",'Labor Loading Matrix'!I577,0),IF('CLINs &amp; Ceiling Rates'!$D$239="F&amp;E",'Labor Loading Matrix'!J577,0),IF('CLINs &amp; Ceiling Rates'!$D$240="F&amp;E",'Labor Loading Matrix'!K577,0),IF('CLINs &amp; Ceiling Rates'!$D$241="F&amp;E",'Labor Loading Matrix'!L577,0),IF('CLINs &amp; Ceiling Rates'!$D$242="F&amp;E",'Labor Loading Matrix'!M577,0),IF('CLINs &amp; Ceiling Rates'!$D$243="F&amp;E",'Labor Loading Matrix'!N577,0),IF('CLINs &amp; Ceiling Rates'!$D$244="F&amp;E",'Labor Loading Matrix'!O577,0),IF('CLINs &amp; Ceiling Rates'!$D$245="F&amp;E",'Labor Loading Matrix'!P577,0),IF('CLINs &amp; Ceiling Rates'!$D$246="F&amp;E",'Labor Loading Matrix'!Q577,0),IF('CLINs &amp; Ceiling Rates'!$D$247="F&amp;E",'Labor Loading Matrix'!R577,0),IF('CLINs &amp; Ceiling Rates'!$D$248="F&amp;E",'Labor Loading Matrix'!S577,0),IF('CLINs &amp; Ceiling Rates'!$D$249="F&amp;E",'Labor Loading Matrix'!T577,0),IF('CLINs &amp; Ceiling Rates'!$D$250="F&amp;E",'Labor Loading Matrix'!U577,0),IF('CLINs &amp; Ceiling Rates'!$D$251="F&amp;E",'Labor Loading Matrix'!V577,0),IF('CLINs &amp; Ceiling Rates'!$D$252="F&amp;E",'Labor Loading Matrix'!W577,0),IF('CLINs &amp; Ceiling Rates'!$D$253="F&amp;E",'Labor Loading Matrix'!X577,0),IF('CLINs &amp; Ceiling Rates'!$D$254="F&amp;E",'Labor Loading Matrix'!Y577,0),IF('CLINs &amp; Ceiling Rates'!$D$255="F&amp;E",'Labor Loading Matrix'!Z577,0),IF('CLINs &amp; Ceiling Rates'!$D$256="F&amp;E",'Labor Loading Matrix'!AA577,0))</f>
        <v>0</v>
      </c>
      <c r="G577" s="175">
        <f>SUM(IF('CLINs &amp; Ceiling Rates'!$D$237="R&amp;D",'Labor Loading Matrix'!H577,0),IF('CLINs &amp; Ceiling Rates'!$D$238="R&amp;D",'Labor Loading Matrix'!I577,0),IF('CLINs &amp; Ceiling Rates'!$D$239="R&amp;D",'Labor Loading Matrix'!J577,0),IF('CLINs &amp; Ceiling Rates'!$D$240="R&amp;D",'Labor Loading Matrix'!K577,0),IF('CLINs &amp; Ceiling Rates'!$D$241="R&amp;D",'Labor Loading Matrix'!L577,0),IF('CLINs &amp; Ceiling Rates'!$D$242="R&amp;D",'Labor Loading Matrix'!M577,0),IF('CLINs &amp; Ceiling Rates'!$D$243="R&amp;D",'Labor Loading Matrix'!N577,0),IF('CLINs &amp; Ceiling Rates'!$D$244="R&amp;D",'Labor Loading Matrix'!O577,0),IF('CLINs &amp; Ceiling Rates'!$D$245="R&amp;D",'Labor Loading Matrix'!P577,0),IF('CLINs &amp; Ceiling Rates'!$D$246="R&amp;D",'Labor Loading Matrix'!Q577,0),IF('CLINs &amp; Ceiling Rates'!$D$247="R&amp;D",'Labor Loading Matrix'!R577,0),IF('CLINs &amp; Ceiling Rates'!$D$248="R&amp;D",'Labor Loading Matrix'!S577,0),IF('CLINs &amp; Ceiling Rates'!$D$249="R&amp;D",'Labor Loading Matrix'!T577,0),IF('CLINs &amp; Ceiling Rates'!$D$250="R&amp;D",'Labor Loading Matrix'!U577,0),IF('CLINs &amp; Ceiling Rates'!$D$251="R&amp;D",'Labor Loading Matrix'!V577,0),IF('CLINs &amp; Ceiling Rates'!$D$252="R&amp;D",'Labor Loading Matrix'!W577,0),IF('CLINs &amp; Ceiling Rates'!$D$253="R&amp;D",'Labor Loading Matrix'!X577,0),IF('CLINs &amp; Ceiling Rates'!$D$254="R&amp;D",'Labor Loading Matrix'!Y577,0),IF('CLINs &amp; Ceiling Rates'!$D$255="R&amp;D",'Labor Loading Matrix'!Z577,0),IF('CLINs &amp; Ceiling Rates'!$D$256="R&amp;D",'Labor Loading Matrix'!AA577,0))</f>
        <v>0</v>
      </c>
      <c r="H577" s="136"/>
      <c r="I577" s="136"/>
      <c r="J577" s="136"/>
      <c r="K577" s="136"/>
      <c r="L577" s="136"/>
      <c r="M577" s="136"/>
      <c r="N577" s="84"/>
      <c r="O577" s="84"/>
      <c r="P577" s="84"/>
      <c r="Q577" s="84"/>
      <c r="R577" s="133"/>
      <c r="S577" s="133"/>
      <c r="T577" s="133"/>
      <c r="U577" s="133"/>
      <c r="V577" s="133"/>
      <c r="W577" s="133"/>
      <c r="X577" s="133"/>
      <c r="Y577" s="133"/>
      <c r="Z577" s="133"/>
      <c r="AA577" s="133"/>
    </row>
    <row r="578" spans="1:27" s="73" customFormat="1" ht="18" hidden="1" customHeight="1" x14ac:dyDescent="0.25">
      <c r="A578" s="173">
        <f>'CLINs &amp; Ceiling Rates'!B151</f>
        <v>0</v>
      </c>
      <c r="B578" s="173">
        <f>'CLINs &amp; Ceiling Rates'!C151</f>
        <v>0</v>
      </c>
      <c r="C578" s="177" t="str">
        <f>'CLINs &amp; Ceiling Rates'!I151</f>
        <v/>
      </c>
      <c r="D578" s="211">
        <f>IF('CLINs &amp; Ceiling Rates'!D534="",SUM('Labor Loading Matrix'!H578:AA578),SUM(E578:G578))</f>
        <v>0</v>
      </c>
      <c r="E578" s="175">
        <f>SUM(IF('CLINs &amp; Ceiling Rates'!$D$237="OPS",'Labor Loading Matrix'!H578,0),IF('CLINs &amp; Ceiling Rates'!$D$238="OPS",'Labor Loading Matrix'!I578,0),IF('CLINs &amp; Ceiling Rates'!$D$239="OPS",'Labor Loading Matrix'!J578,0),IF('CLINs &amp; Ceiling Rates'!$D$240="OPS",'Labor Loading Matrix'!K578,0),IF('CLINs &amp; Ceiling Rates'!$D$241="OPS",'Labor Loading Matrix'!L578,0),IF('CLINs &amp; Ceiling Rates'!$D$242="OPS",'Labor Loading Matrix'!M578,0),IF('CLINs &amp; Ceiling Rates'!$D$243="OPS",'Labor Loading Matrix'!N578,0),IF('CLINs &amp; Ceiling Rates'!$D$244="OPS",'Labor Loading Matrix'!O578,0),IF('CLINs &amp; Ceiling Rates'!$D$245="OPS",'Labor Loading Matrix'!P578,0),IF('CLINs &amp; Ceiling Rates'!$D$246="OPS",'Labor Loading Matrix'!Q578,0),IF('CLINs &amp; Ceiling Rates'!$D$247="OPS",'Labor Loading Matrix'!R578,0),IF('CLINs &amp; Ceiling Rates'!$D$248="OPS",'Labor Loading Matrix'!S578,0),IF('CLINs &amp; Ceiling Rates'!$D$249="OPS",'Labor Loading Matrix'!T578,0),IF('CLINs &amp; Ceiling Rates'!$D$250="OPS",'Labor Loading Matrix'!U578,0),IF('CLINs &amp; Ceiling Rates'!$D$251="OPS",'Labor Loading Matrix'!V578,0),IF('CLINs &amp; Ceiling Rates'!$D$252="OPS",'Labor Loading Matrix'!W578,0),IF('CLINs &amp; Ceiling Rates'!$D$253="OPS",'Labor Loading Matrix'!X578,0),IF('CLINs &amp; Ceiling Rates'!$D$254="OPS",'Labor Loading Matrix'!Y578,0),IF('CLINs &amp; Ceiling Rates'!$D$255="OPS",'Labor Loading Matrix'!Z578,0),IF('CLINs &amp; Ceiling Rates'!$D$256="OPS",'Labor Loading Matrix'!AA578,0))</f>
        <v>0</v>
      </c>
      <c r="F578" s="175">
        <f>SUM(IF('CLINs &amp; Ceiling Rates'!$D$237="F&amp;E",'Labor Loading Matrix'!H578,0),IF('CLINs &amp; Ceiling Rates'!$D$238="F&amp;E",'Labor Loading Matrix'!I578,0),IF('CLINs &amp; Ceiling Rates'!$D$239="F&amp;E",'Labor Loading Matrix'!J578,0),IF('CLINs &amp; Ceiling Rates'!$D$240="F&amp;E",'Labor Loading Matrix'!K578,0),IF('CLINs &amp; Ceiling Rates'!$D$241="F&amp;E",'Labor Loading Matrix'!L578,0),IF('CLINs &amp; Ceiling Rates'!$D$242="F&amp;E",'Labor Loading Matrix'!M578,0),IF('CLINs &amp; Ceiling Rates'!$D$243="F&amp;E",'Labor Loading Matrix'!N578,0),IF('CLINs &amp; Ceiling Rates'!$D$244="F&amp;E",'Labor Loading Matrix'!O578,0),IF('CLINs &amp; Ceiling Rates'!$D$245="F&amp;E",'Labor Loading Matrix'!P578,0),IF('CLINs &amp; Ceiling Rates'!$D$246="F&amp;E",'Labor Loading Matrix'!Q578,0),IF('CLINs &amp; Ceiling Rates'!$D$247="F&amp;E",'Labor Loading Matrix'!R578,0),IF('CLINs &amp; Ceiling Rates'!$D$248="F&amp;E",'Labor Loading Matrix'!S578,0),IF('CLINs &amp; Ceiling Rates'!$D$249="F&amp;E",'Labor Loading Matrix'!T578,0),IF('CLINs &amp; Ceiling Rates'!$D$250="F&amp;E",'Labor Loading Matrix'!U578,0),IF('CLINs &amp; Ceiling Rates'!$D$251="F&amp;E",'Labor Loading Matrix'!V578,0),IF('CLINs &amp; Ceiling Rates'!$D$252="F&amp;E",'Labor Loading Matrix'!W578,0),IF('CLINs &amp; Ceiling Rates'!$D$253="F&amp;E",'Labor Loading Matrix'!X578,0),IF('CLINs &amp; Ceiling Rates'!$D$254="F&amp;E",'Labor Loading Matrix'!Y578,0),IF('CLINs &amp; Ceiling Rates'!$D$255="F&amp;E",'Labor Loading Matrix'!Z578,0),IF('CLINs &amp; Ceiling Rates'!$D$256="F&amp;E",'Labor Loading Matrix'!AA578,0))</f>
        <v>0</v>
      </c>
      <c r="G578" s="175">
        <f>SUM(IF('CLINs &amp; Ceiling Rates'!$D$237="R&amp;D",'Labor Loading Matrix'!H578,0),IF('CLINs &amp; Ceiling Rates'!$D$238="R&amp;D",'Labor Loading Matrix'!I578,0),IF('CLINs &amp; Ceiling Rates'!$D$239="R&amp;D",'Labor Loading Matrix'!J578,0),IF('CLINs &amp; Ceiling Rates'!$D$240="R&amp;D",'Labor Loading Matrix'!K578,0),IF('CLINs &amp; Ceiling Rates'!$D$241="R&amp;D",'Labor Loading Matrix'!L578,0),IF('CLINs &amp; Ceiling Rates'!$D$242="R&amp;D",'Labor Loading Matrix'!M578,0),IF('CLINs &amp; Ceiling Rates'!$D$243="R&amp;D",'Labor Loading Matrix'!N578,0),IF('CLINs &amp; Ceiling Rates'!$D$244="R&amp;D",'Labor Loading Matrix'!O578,0),IF('CLINs &amp; Ceiling Rates'!$D$245="R&amp;D",'Labor Loading Matrix'!P578,0),IF('CLINs &amp; Ceiling Rates'!$D$246="R&amp;D",'Labor Loading Matrix'!Q578,0),IF('CLINs &amp; Ceiling Rates'!$D$247="R&amp;D",'Labor Loading Matrix'!R578,0),IF('CLINs &amp; Ceiling Rates'!$D$248="R&amp;D",'Labor Loading Matrix'!S578,0),IF('CLINs &amp; Ceiling Rates'!$D$249="R&amp;D",'Labor Loading Matrix'!T578,0),IF('CLINs &amp; Ceiling Rates'!$D$250="R&amp;D",'Labor Loading Matrix'!U578,0),IF('CLINs &amp; Ceiling Rates'!$D$251="R&amp;D",'Labor Loading Matrix'!V578,0),IF('CLINs &amp; Ceiling Rates'!$D$252="R&amp;D",'Labor Loading Matrix'!W578,0),IF('CLINs &amp; Ceiling Rates'!$D$253="R&amp;D",'Labor Loading Matrix'!X578,0),IF('CLINs &amp; Ceiling Rates'!$D$254="R&amp;D",'Labor Loading Matrix'!Y578,0),IF('CLINs &amp; Ceiling Rates'!$D$255="R&amp;D",'Labor Loading Matrix'!Z578,0),IF('CLINs &amp; Ceiling Rates'!$D$256="R&amp;D",'Labor Loading Matrix'!AA578,0))</f>
        <v>0</v>
      </c>
      <c r="H578" s="136"/>
      <c r="I578" s="136"/>
      <c r="J578" s="136"/>
      <c r="K578" s="136"/>
      <c r="L578" s="136"/>
      <c r="M578" s="136"/>
      <c r="N578" s="84"/>
      <c r="O578" s="84"/>
      <c r="P578" s="84"/>
      <c r="Q578" s="84"/>
      <c r="R578" s="133"/>
      <c r="S578" s="133"/>
      <c r="T578" s="133"/>
      <c r="U578" s="133"/>
      <c r="V578" s="133"/>
      <c r="W578" s="133"/>
      <c r="X578" s="133"/>
      <c r="Y578" s="133"/>
      <c r="Z578" s="133"/>
      <c r="AA578" s="133"/>
    </row>
    <row r="579" spans="1:27" s="73" customFormat="1" ht="18" hidden="1" customHeight="1" x14ac:dyDescent="0.25">
      <c r="A579" s="173">
        <f>'CLINs &amp; Ceiling Rates'!B152</f>
        <v>0</v>
      </c>
      <c r="B579" s="173">
        <f>'CLINs &amp; Ceiling Rates'!C152</f>
        <v>0</v>
      </c>
      <c r="C579" s="177" t="str">
        <f>'CLINs &amp; Ceiling Rates'!I152</f>
        <v/>
      </c>
      <c r="D579" s="211">
        <f>IF('CLINs &amp; Ceiling Rates'!D535="",SUM('Labor Loading Matrix'!H579:AA579),SUM(E579:G579))</f>
        <v>0</v>
      </c>
      <c r="E579" s="175">
        <f>SUM(IF('CLINs &amp; Ceiling Rates'!$D$237="OPS",'Labor Loading Matrix'!H579,0),IF('CLINs &amp; Ceiling Rates'!$D$238="OPS",'Labor Loading Matrix'!I579,0),IF('CLINs &amp; Ceiling Rates'!$D$239="OPS",'Labor Loading Matrix'!J579,0),IF('CLINs &amp; Ceiling Rates'!$D$240="OPS",'Labor Loading Matrix'!K579,0),IF('CLINs &amp; Ceiling Rates'!$D$241="OPS",'Labor Loading Matrix'!L579,0),IF('CLINs &amp; Ceiling Rates'!$D$242="OPS",'Labor Loading Matrix'!M579,0),IF('CLINs &amp; Ceiling Rates'!$D$243="OPS",'Labor Loading Matrix'!N579,0),IF('CLINs &amp; Ceiling Rates'!$D$244="OPS",'Labor Loading Matrix'!O579,0),IF('CLINs &amp; Ceiling Rates'!$D$245="OPS",'Labor Loading Matrix'!P579,0),IF('CLINs &amp; Ceiling Rates'!$D$246="OPS",'Labor Loading Matrix'!Q579,0),IF('CLINs &amp; Ceiling Rates'!$D$247="OPS",'Labor Loading Matrix'!R579,0),IF('CLINs &amp; Ceiling Rates'!$D$248="OPS",'Labor Loading Matrix'!S579,0),IF('CLINs &amp; Ceiling Rates'!$D$249="OPS",'Labor Loading Matrix'!T579,0),IF('CLINs &amp; Ceiling Rates'!$D$250="OPS",'Labor Loading Matrix'!U579,0),IF('CLINs &amp; Ceiling Rates'!$D$251="OPS",'Labor Loading Matrix'!V579,0),IF('CLINs &amp; Ceiling Rates'!$D$252="OPS",'Labor Loading Matrix'!W579,0),IF('CLINs &amp; Ceiling Rates'!$D$253="OPS",'Labor Loading Matrix'!X579,0),IF('CLINs &amp; Ceiling Rates'!$D$254="OPS",'Labor Loading Matrix'!Y579,0),IF('CLINs &amp; Ceiling Rates'!$D$255="OPS",'Labor Loading Matrix'!Z579,0),IF('CLINs &amp; Ceiling Rates'!$D$256="OPS",'Labor Loading Matrix'!AA579,0))</f>
        <v>0</v>
      </c>
      <c r="F579" s="175">
        <f>SUM(IF('CLINs &amp; Ceiling Rates'!$D$237="F&amp;E",'Labor Loading Matrix'!H579,0),IF('CLINs &amp; Ceiling Rates'!$D$238="F&amp;E",'Labor Loading Matrix'!I579,0),IF('CLINs &amp; Ceiling Rates'!$D$239="F&amp;E",'Labor Loading Matrix'!J579,0),IF('CLINs &amp; Ceiling Rates'!$D$240="F&amp;E",'Labor Loading Matrix'!K579,0),IF('CLINs &amp; Ceiling Rates'!$D$241="F&amp;E",'Labor Loading Matrix'!L579,0),IF('CLINs &amp; Ceiling Rates'!$D$242="F&amp;E",'Labor Loading Matrix'!M579,0),IF('CLINs &amp; Ceiling Rates'!$D$243="F&amp;E",'Labor Loading Matrix'!N579,0),IF('CLINs &amp; Ceiling Rates'!$D$244="F&amp;E",'Labor Loading Matrix'!O579,0),IF('CLINs &amp; Ceiling Rates'!$D$245="F&amp;E",'Labor Loading Matrix'!P579,0),IF('CLINs &amp; Ceiling Rates'!$D$246="F&amp;E",'Labor Loading Matrix'!Q579,0),IF('CLINs &amp; Ceiling Rates'!$D$247="F&amp;E",'Labor Loading Matrix'!R579,0),IF('CLINs &amp; Ceiling Rates'!$D$248="F&amp;E",'Labor Loading Matrix'!S579,0),IF('CLINs &amp; Ceiling Rates'!$D$249="F&amp;E",'Labor Loading Matrix'!T579,0),IF('CLINs &amp; Ceiling Rates'!$D$250="F&amp;E",'Labor Loading Matrix'!U579,0),IF('CLINs &amp; Ceiling Rates'!$D$251="F&amp;E",'Labor Loading Matrix'!V579,0),IF('CLINs &amp; Ceiling Rates'!$D$252="F&amp;E",'Labor Loading Matrix'!W579,0),IF('CLINs &amp; Ceiling Rates'!$D$253="F&amp;E",'Labor Loading Matrix'!X579,0),IF('CLINs &amp; Ceiling Rates'!$D$254="F&amp;E",'Labor Loading Matrix'!Y579,0),IF('CLINs &amp; Ceiling Rates'!$D$255="F&amp;E",'Labor Loading Matrix'!Z579,0),IF('CLINs &amp; Ceiling Rates'!$D$256="F&amp;E",'Labor Loading Matrix'!AA579,0))</f>
        <v>0</v>
      </c>
      <c r="G579" s="175">
        <f>SUM(IF('CLINs &amp; Ceiling Rates'!$D$237="R&amp;D",'Labor Loading Matrix'!H579,0),IF('CLINs &amp; Ceiling Rates'!$D$238="R&amp;D",'Labor Loading Matrix'!I579,0),IF('CLINs &amp; Ceiling Rates'!$D$239="R&amp;D",'Labor Loading Matrix'!J579,0),IF('CLINs &amp; Ceiling Rates'!$D$240="R&amp;D",'Labor Loading Matrix'!K579,0),IF('CLINs &amp; Ceiling Rates'!$D$241="R&amp;D",'Labor Loading Matrix'!L579,0),IF('CLINs &amp; Ceiling Rates'!$D$242="R&amp;D",'Labor Loading Matrix'!M579,0),IF('CLINs &amp; Ceiling Rates'!$D$243="R&amp;D",'Labor Loading Matrix'!N579,0),IF('CLINs &amp; Ceiling Rates'!$D$244="R&amp;D",'Labor Loading Matrix'!O579,0),IF('CLINs &amp; Ceiling Rates'!$D$245="R&amp;D",'Labor Loading Matrix'!P579,0),IF('CLINs &amp; Ceiling Rates'!$D$246="R&amp;D",'Labor Loading Matrix'!Q579,0),IF('CLINs &amp; Ceiling Rates'!$D$247="R&amp;D",'Labor Loading Matrix'!R579,0),IF('CLINs &amp; Ceiling Rates'!$D$248="R&amp;D",'Labor Loading Matrix'!S579,0),IF('CLINs &amp; Ceiling Rates'!$D$249="R&amp;D",'Labor Loading Matrix'!T579,0),IF('CLINs &amp; Ceiling Rates'!$D$250="R&amp;D",'Labor Loading Matrix'!U579,0),IF('CLINs &amp; Ceiling Rates'!$D$251="R&amp;D",'Labor Loading Matrix'!V579,0),IF('CLINs &amp; Ceiling Rates'!$D$252="R&amp;D",'Labor Loading Matrix'!W579,0),IF('CLINs &amp; Ceiling Rates'!$D$253="R&amp;D",'Labor Loading Matrix'!X579,0),IF('CLINs &amp; Ceiling Rates'!$D$254="R&amp;D",'Labor Loading Matrix'!Y579,0),IF('CLINs &amp; Ceiling Rates'!$D$255="R&amp;D",'Labor Loading Matrix'!Z579,0),IF('CLINs &amp; Ceiling Rates'!$D$256="R&amp;D",'Labor Loading Matrix'!AA579,0))</f>
        <v>0</v>
      </c>
      <c r="H579" s="136"/>
      <c r="I579" s="136"/>
      <c r="J579" s="136"/>
      <c r="K579" s="136"/>
      <c r="L579" s="136"/>
      <c r="M579" s="136"/>
      <c r="N579" s="84"/>
      <c r="O579" s="84"/>
      <c r="P579" s="84"/>
      <c r="Q579" s="84"/>
      <c r="R579" s="133"/>
      <c r="S579" s="133"/>
      <c r="T579" s="133"/>
      <c r="U579" s="133"/>
      <c r="V579" s="133"/>
      <c r="W579" s="133"/>
      <c r="X579" s="133"/>
      <c r="Y579" s="133"/>
      <c r="Z579" s="133"/>
      <c r="AA579" s="133"/>
    </row>
    <row r="580" spans="1:27" s="73" customFormat="1" ht="18" hidden="1" customHeight="1" x14ac:dyDescent="0.25">
      <c r="A580" s="173">
        <f>'CLINs &amp; Ceiling Rates'!B153</f>
        <v>0</v>
      </c>
      <c r="B580" s="173">
        <f>'CLINs &amp; Ceiling Rates'!C153</f>
        <v>0</v>
      </c>
      <c r="C580" s="177" t="str">
        <f>'CLINs &amp; Ceiling Rates'!I153</f>
        <v/>
      </c>
      <c r="D580" s="211">
        <f>IF('CLINs &amp; Ceiling Rates'!D536="",SUM('Labor Loading Matrix'!H580:AA580),SUM(E580:G580))</f>
        <v>0</v>
      </c>
      <c r="E580" s="175">
        <f>SUM(IF('CLINs &amp; Ceiling Rates'!$D$237="OPS",'Labor Loading Matrix'!H580,0),IF('CLINs &amp; Ceiling Rates'!$D$238="OPS",'Labor Loading Matrix'!I580,0),IF('CLINs &amp; Ceiling Rates'!$D$239="OPS",'Labor Loading Matrix'!J580,0),IF('CLINs &amp; Ceiling Rates'!$D$240="OPS",'Labor Loading Matrix'!K580,0),IF('CLINs &amp; Ceiling Rates'!$D$241="OPS",'Labor Loading Matrix'!L580,0),IF('CLINs &amp; Ceiling Rates'!$D$242="OPS",'Labor Loading Matrix'!M580,0),IF('CLINs &amp; Ceiling Rates'!$D$243="OPS",'Labor Loading Matrix'!N580,0),IF('CLINs &amp; Ceiling Rates'!$D$244="OPS",'Labor Loading Matrix'!O580,0),IF('CLINs &amp; Ceiling Rates'!$D$245="OPS",'Labor Loading Matrix'!P580,0),IF('CLINs &amp; Ceiling Rates'!$D$246="OPS",'Labor Loading Matrix'!Q580,0),IF('CLINs &amp; Ceiling Rates'!$D$247="OPS",'Labor Loading Matrix'!R580,0),IF('CLINs &amp; Ceiling Rates'!$D$248="OPS",'Labor Loading Matrix'!S580,0),IF('CLINs &amp; Ceiling Rates'!$D$249="OPS",'Labor Loading Matrix'!T580,0),IF('CLINs &amp; Ceiling Rates'!$D$250="OPS",'Labor Loading Matrix'!U580,0),IF('CLINs &amp; Ceiling Rates'!$D$251="OPS",'Labor Loading Matrix'!V580,0),IF('CLINs &amp; Ceiling Rates'!$D$252="OPS",'Labor Loading Matrix'!W580,0),IF('CLINs &amp; Ceiling Rates'!$D$253="OPS",'Labor Loading Matrix'!X580,0),IF('CLINs &amp; Ceiling Rates'!$D$254="OPS",'Labor Loading Matrix'!Y580,0),IF('CLINs &amp; Ceiling Rates'!$D$255="OPS",'Labor Loading Matrix'!Z580,0),IF('CLINs &amp; Ceiling Rates'!$D$256="OPS",'Labor Loading Matrix'!AA580,0))</f>
        <v>0</v>
      </c>
      <c r="F580" s="175">
        <f>SUM(IF('CLINs &amp; Ceiling Rates'!$D$237="F&amp;E",'Labor Loading Matrix'!H580,0),IF('CLINs &amp; Ceiling Rates'!$D$238="F&amp;E",'Labor Loading Matrix'!I580,0),IF('CLINs &amp; Ceiling Rates'!$D$239="F&amp;E",'Labor Loading Matrix'!J580,0),IF('CLINs &amp; Ceiling Rates'!$D$240="F&amp;E",'Labor Loading Matrix'!K580,0),IF('CLINs &amp; Ceiling Rates'!$D$241="F&amp;E",'Labor Loading Matrix'!L580,0),IF('CLINs &amp; Ceiling Rates'!$D$242="F&amp;E",'Labor Loading Matrix'!M580,0),IF('CLINs &amp; Ceiling Rates'!$D$243="F&amp;E",'Labor Loading Matrix'!N580,0),IF('CLINs &amp; Ceiling Rates'!$D$244="F&amp;E",'Labor Loading Matrix'!O580,0),IF('CLINs &amp; Ceiling Rates'!$D$245="F&amp;E",'Labor Loading Matrix'!P580,0),IF('CLINs &amp; Ceiling Rates'!$D$246="F&amp;E",'Labor Loading Matrix'!Q580,0),IF('CLINs &amp; Ceiling Rates'!$D$247="F&amp;E",'Labor Loading Matrix'!R580,0),IF('CLINs &amp; Ceiling Rates'!$D$248="F&amp;E",'Labor Loading Matrix'!S580,0),IF('CLINs &amp; Ceiling Rates'!$D$249="F&amp;E",'Labor Loading Matrix'!T580,0),IF('CLINs &amp; Ceiling Rates'!$D$250="F&amp;E",'Labor Loading Matrix'!U580,0),IF('CLINs &amp; Ceiling Rates'!$D$251="F&amp;E",'Labor Loading Matrix'!V580,0),IF('CLINs &amp; Ceiling Rates'!$D$252="F&amp;E",'Labor Loading Matrix'!W580,0),IF('CLINs &amp; Ceiling Rates'!$D$253="F&amp;E",'Labor Loading Matrix'!X580,0),IF('CLINs &amp; Ceiling Rates'!$D$254="F&amp;E",'Labor Loading Matrix'!Y580,0),IF('CLINs &amp; Ceiling Rates'!$D$255="F&amp;E",'Labor Loading Matrix'!Z580,0),IF('CLINs &amp; Ceiling Rates'!$D$256="F&amp;E",'Labor Loading Matrix'!AA580,0))</f>
        <v>0</v>
      </c>
      <c r="G580" s="175">
        <f>SUM(IF('CLINs &amp; Ceiling Rates'!$D$237="R&amp;D",'Labor Loading Matrix'!H580,0),IF('CLINs &amp; Ceiling Rates'!$D$238="R&amp;D",'Labor Loading Matrix'!I580,0),IF('CLINs &amp; Ceiling Rates'!$D$239="R&amp;D",'Labor Loading Matrix'!J580,0),IF('CLINs &amp; Ceiling Rates'!$D$240="R&amp;D",'Labor Loading Matrix'!K580,0),IF('CLINs &amp; Ceiling Rates'!$D$241="R&amp;D",'Labor Loading Matrix'!L580,0),IF('CLINs &amp; Ceiling Rates'!$D$242="R&amp;D",'Labor Loading Matrix'!M580,0),IF('CLINs &amp; Ceiling Rates'!$D$243="R&amp;D",'Labor Loading Matrix'!N580,0),IF('CLINs &amp; Ceiling Rates'!$D$244="R&amp;D",'Labor Loading Matrix'!O580,0),IF('CLINs &amp; Ceiling Rates'!$D$245="R&amp;D",'Labor Loading Matrix'!P580,0),IF('CLINs &amp; Ceiling Rates'!$D$246="R&amp;D",'Labor Loading Matrix'!Q580,0),IF('CLINs &amp; Ceiling Rates'!$D$247="R&amp;D",'Labor Loading Matrix'!R580,0),IF('CLINs &amp; Ceiling Rates'!$D$248="R&amp;D",'Labor Loading Matrix'!S580,0),IF('CLINs &amp; Ceiling Rates'!$D$249="R&amp;D",'Labor Loading Matrix'!T580,0),IF('CLINs &amp; Ceiling Rates'!$D$250="R&amp;D",'Labor Loading Matrix'!U580,0),IF('CLINs &amp; Ceiling Rates'!$D$251="R&amp;D",'Labor Loading Matrix'!V580,0),IF('CLINs &amp; Ceiling Rates'!$D$252="R&amp;D",'Labor Loading Matrix'!W580,0),IF('CLINs &amp; Ceiling Rates'!$D$253="R&amp;D",'Labor Loading Matrix'!X580,0),IF('CLINs &amp; Ceiling Rates'!$D$254="R&amp;D",'Labor Loading Matrix'!Y580,0),IF('CLINs &amp; Ceiling Rates'!$D$255="R&amp;D",'Labor Loading Matrix'!Z580,0),IF('CLINs &amp; Ceiling Rates'!$D$256="R&amp;D",'Labor Loading Matrix'!AA580,0))</f>
        <v>0</v>
      </c>
      <c r="H580" s="136"/>
      <c r="I580" s="136"/>
      <c r="J580" s="136"/>
      <c r="K580" s="136"/>
      <c r="L580" s="136"/>
      <c r="M580" s="136"/>
      <c r="N580" s="84"/>
      <c r="O580" s="84"/>
      <c r="P580" s="84"/>
      <c r="Q580" s="84"/>
      <c r="R580" s="133"/>
      <c r="S580" s="133"/>
      <c r="T580" s="133"/>
      <c r="U580" s="133"/>
      <c r="V580" s="133"/>
      <c r="W580" s="133"/>
      <c r="X580" s="133"/>
      <c r="Y580" s="133"/>
      <c r="Z580" s="133"/>
      <c r="AA580" s="133"/>
    </row>
    <row r="581" spans="1:27" s="73" customFormat="1" ht="18" hidden="1" customHeight="1" x14ac:dyDescent="0.25">
      <c r="A581" s="173">
        <f>'CLINs &amp; Ceiling Rates'!B154</f>
        <v>0</v>
      </c>
      <c r="B581" s="173">
        <f>'CLINs &amp; Ceiling Rates'!C154</f>
        <v>0</v>
      </c>
      <c r="C581" s="177" t="str">
        <f>'CLINs &amp; Ceiling Rates'!I154</f>
        <v/>
      </c>
      <c r="D581" s="211">
        <f>IF('CLINs &amp; Ceiling Rates'!D537="",SUM('Labor Loading Matrix'!H581:AA581),SUM(E581:G581))</f>
        <v>0</v>
      </c>
      <c r="E581" s="175">
        <f>SUM(IF('CLINs &amp; Ceiling Rates'!$D$237="OPS",'Labor Loading Matrix'!H581,0),IF('CLINs &amp; Ceiling Rates'!$D$238="OPS",'Labor Loading Matrix'!I581,0),IF('CLINs &amp; Ceiling Rates'!$D$239="OPS",'Labor Loading Matrix'!J581,0),IF('CLINs &amp; Ceiling Rates'!$D$240="OPS",'Labor Loading Matrix'!K581,0),IF('CLINs &amp; Ceiling Rates'!$D$241="OPS",'Labor Loading Matrix'!L581,0),IF('CLINs &amp; Ceiling Rates'!$D$242="OPS",'Labor Loading Matrix'!M581,0),IF('CLINs &amp; Ceiling Rates'!$D$243="OPS",'Labor Loading Matrix'!N581,0),IF('CLINs &amp; Ceiling Rates'!$D$244="OPS",'Labor Loading Matrix'!O581,0),IF('CLINs &amp; Ceiling Rates'!$D$245="OPS",'Labor Loading Matrix'!P581,0),IF('CLINs &amp; Ceiling Rates'!$D$246="OPS",'Labor Loading Matrix'!Q581,0),IF('CLINs &amp; Ceiling Rates'!$D$247="OPS",'Labor Loading Matrix'!R581,0),IF('CLINs &amp; Ceiling Rates'!$D$248="OPS",'Labor Loading Matrix'!S581,0),IF('CLINs &amp; Ceiling Rates'!$D$249="OPS",'Labor Loading Matrix'!T581,0),IF('CLINs &amp; Ceiling Rates'!$D$250="OPS",'Labor Loading Matrix'!U581,0),IF('CLINs &amp; Ceiling Rates'!$D$251="OPS",'Labor Loading Matrix'!V581,0),IF('CLINs &amp; Ceiling Rates'!$D$252="OPS",'Labor Loading Matrix'!W581,0),IF('CLINs &amp; Ceiling Rates'!$D$253="OPS",'Labor Loading Matrix'!X581,0),IF('CLINs &amp; Ceiling Rates'!$D$254="OPS",'Labor Loading Matrix'!Y581,0),IF('CLINs &amp; Ceiling Rates'!$D$255="OPS",'Labor Loading Matrix'!Z581,0),IF('CLINs &amp; Ceiling Rates'!$D$256="OPS",'Labor Loading Matrix'!AA581,0))</f>
        <v>0</v>
      </c>
      <c r="F581" s="175">
        <f>SUM(IF('CLINs &amp; Ceiling Rates'!$D$237="F&amp;E",'Labor Loading Matrix'!H581,0),IF('CLINs &amp; Ceiling Rates'!$D$238="F&amp;E",'Labor Loading Matrix'!I581,0),IF('CLINs &amp; Ceiling Rates'!$D$239="F&amp;E",'Labor Loading Matrix'!J581,0),IF('CLINs &amp; Ceiling Rates'!$D$240="F&amp;E",'Labor Loading Matrix'!K581,0),IF('CLINs &amp; Ceiling Rates'!$D$241="F&amp;E",'Labor Loading Matrix'!L581,0),IF('CLINs &amp; Ceiling Rates'!$D$242="F&amp;E",'Labor Loading Matrix'!M581,0),IF('CLINs &amp; Ceiling Rates'!$D$243="F&amp;E",'Labor Loading Matrix'!N581,0),IF('CLINs &amp; Ceiling Rates'!$D$244="F&amp;E",'Labor Loading Matrix'!O581,0),IF('CLINs &amp; Ceiling Rates'!$D$245="F&amp;E",'Labor Loading Matrix'!P581,0),IF('CLINs &amp; Ceiling Rates'!$D$246="F&amp;E",'Labor Loading Matrix'!Q581,0),IF('CLINs &amp; Ceiling Rates'!$D$247="F&amp;E",'Labor Loading Matrix'!R581,0),IF('CLINs &amp; Ceiling Rates'!$D$248="F&amp;E",'Labor Loading Matrix'!S581,0),IF('CLINs &amp; Ceiling Rates'!$D$249="F&amp;E",'Labor Loading Matrix'!T581,0),IF('CLINs &amp; Ceiling Rates'!$D$250="F&amp;E",'Labor Loading Matrix'!U581,0),IF('CLINs &amp; Ceiling Rates'!$D$251="F&amp;E",'Labor Loading Matrix'!V581,0),IF('CLINs &amp; Ceiling Rates'!$D$252="F&amp;E",'Labor Loading Matrix'!W581,0),IF('CLINs &amp; Ceiling Rates'!$D$253="F&amp;E",'Labor Loading Matrix'!X581,0),IF('CLINs &amp; Ceiling Rates'!$D$254="F&amp;E",'Labor Loading Matrix'!Y581,0),IF('CLINs &amp; Ceiling Rates'!$D$255="F&amp;E",'Labor Loading Matrix'!Z581,0),IF('CLINs &amp; Ceiling Rates'!$D$256="F&amp;E",'Labor Loading Matrix'!AA581,0))</f>
        <v>0</v>
      </c>
      <c r="G581" s="175">
        <f>SUM(IF('CLINs &amp; Ceiling Rates'!$D$237="R&amp;D",'Labor Loading Matrix'!H581,0),IF('CLINs &amp; Ceiling Rates'!$D$238="R&amp;D",'Labor Loading Matrix'!I581,0),IF('CLINs &amp; Ceiling Rates'!$D$239="R&amp;D",'Labor Loading Matrix'!J581,0),IF('CLINs &amp; Ceiling Rates'!$D$240="R&amp;D",'Labor Loading Matrix'!K581,0),IF('CLINs &amp; Ceiling Rates'!$D$241="R&amp;D",'Labor Loading Matrix'!L581,0),IF('CLINs &amp; Ceiling Rates'!$D$242="R&amp;D",'Labor Loading Matrix'!M581,0),IF('CLINs &amp; Ceiling Rates'!$D$243="R&amp;D",'Labor Loading Matrix'!N581,0),IF('CLINs &amp; Ceiling Rates'!$D$244="R&amp;D",'Labor Loading Matrix'!O581,0),IF('CLINs &amp; Ceiling Rates'!$D$245="R&amp;D",'Labor Loading Matrix'!P581,0),IF('CLINs &amp; Ceiling Rates'!$D$246="R&amp;D",'Labor Loading Matrix'!Q581,0),IF('CLINs &amp; Ceiling Rates'!$D$247="R&amp;D",'Labor Loading Matrix'!R581,0),IF('CLINs &amp; Ceiling Rates'!$D$248="R&amp;D",'Labor Loading Matrix'!S581,0),IF('CLINs &amp; Ceiling Rates'!$D$249="R&amp;D",'Labor Loading Matrix'!T581,0),IF('CLINs &amp; Ceiling Rates'!$D$250="R&amp;D",'Labor Loading Matrix'!U581,0),IF('CLINs &amp; Ceiling Rates'!$D$251="R&amp;D",'Labor Loading Matrix'!V581,0),IF('CLINs &amp; Ceiling Rates'!$D$252="R&amp;D",'Labor Loading Matrix'!W581,0),IF('CLINs &amp; Ceiling Rates'!$D$253="R&amp;D",'Labor Loading Matrix'!X581,0),IF('CLINs &amp; Ceiling Rates'!$D$254="R&amp;D",'Labor Loading Matrix'!Y581,0),IF('CLINs &amp; Ceiling Rates'!$D$255="R&amp;D",'Labor Loading Matrix'!Z581,0),IF('CLINs &amp; Ceiling Rates'!$D$256="R&amp;D",'Labor Loading Matrix'!AA581,0))</f>
        <v>0</v>
      </c>
      <c r="H581" s="136"/>
      <c r="I581" s="136"/>
      <c r="J581" s="136"/>
      <c r="K581" s="136"/>
      <c r="L581" s="136"/>
      <c r="M581" s="136"/>
      <c r="N581" s="84"/>
      <c r="O581" s="84"/>
      <c r="P581" s="84"/>
      <c r="Q581" s="84"/>
      <c r="R581" s="133"/>
      <c r="S581" s="133"/>
      <c r="T581" s="133"/>
      <c r="U581" s="133"/>
      <c r="V581" s="133"/>
      <c r="W581" s="133"/>
      <c r="X581" s="133"/>
      <c r="Y581" s="133"/>
      <c r="Z581" s="133"/>
      <c r="AA581" s="133"/>
    </row>
    <row r="582" spans="1:27" s="73" customFormat="1" ht="18" hidden="1" customHeight="1" x14ac:dyDescent="0.25">
      <c r="A582" s="173">
        <f>'CLINs &amp; Ceiling Rates'!B155</f>
        <v>0</v>
      </c>
      <c r="B582" s="173">
        <f>'CLINs &amp; Ceiling Rates'!C155</f>
        <v>0</v>
      </c>
      <c r="C582" s="177" t="str">
        <f>'CLINs &amp; Ceiling Rates'!I155</f>
        <v/>
      </c>
      <c r="D582" s="211">
        <f>IF('CLINs &amp; Ceiling Rates'!D538="",SUM('Labor Loading Matrix'!H582:AA582),SUM(E582:G582))</f>
        <v>0</v>
      </c>
      <c r="E582" s="175">
        <f>SUM(IF('CLINs &amp; Ceiling Rates'!$D$237="OPS",'Labor Loading Matrix'!H582,0),IF('CLINs &amp; Ceiling Rates'!$D$238="OPS",'Labor Loading Matrix'!I582,0),IF('CLINs &amp; Ceiling Rates'!$D$239="OPS",'Labor Loading Matrix'!J582,0),IF('CLINs &amp; Ceiling Rates'!$D$240="OPS",'Labor Loading Matrix'!K582,0),IF('CLINs &amp; Ceiling Rates'!$D$241="OPS",'Labor Loading Matrix'!L582,0),IF('CLINs &amp; Ceiling Rates'!$D$242="OPS",'Labor Loading Matrix'!M582,0),IF('CLINs &amp; Ceiling Rates'!$D$243="OPS",'Labor Loading Matrix'!N582,0),IF('CLINs &amp; Ceiling Rates'!$D$244="OPS",'Labor Loading Matrix'!O582,0),IF('CLINs &amp; Ceiling Rates'!$D$245="OPS",'Labor Loading Matrix'!P582,0),IF('CLINs &amp; Ceiling Rates'!$D$246="OPS",'Labor Loading Matrix'!Q582,0),IF('CLINs &amp; Ceiling Rates'!$D$247="OPS",'Labor Loading Matrix'!R582,0),IF('CLINs &amp; Ceiling Rates'!$D$248="OPS",'Labor Loading Matrix'!S582,0),IF('CLINs &amp; Ceiling Rates'!$D$249="OPS",'Labor Loading Matrix'!T582,0),IF('CLINs &amp; Ceiling Rates'!$D$250="OPS",'Labor Loading Matrix'!U582,0),IF('CLINs &amp; Ceiling Rates'!$D$251="OPS",'Labor Loading Matrix'!V582,0),IF('CLINs &amp; Ceiling Rates'!$D$252="OPS",'Labor Loading Matrix'!W582,0),IF('CLINs &amp; Ceiling Rates'!$D$253="OPS",'Labor Loading Matrix'!X582,0),IF('CLINs &amp; Ceiling Rates'!$D$254="OPS",'Labor Loading Matrix'!Y582,0),IF('CLINs &amp; Ceiling Rates'!$D$255="OPS",'Labor Loading Matrix'!Z582,0),IF('CLINs &amp; Ceiling Rates'!$D$256="OPS",'Labor Loading Matrix'!AA582,0))</f>
        <v>0</v>
      </c>
      <c r="F582" s="175">
        <f>SUM(IF('CLINs &amp; Ceiling Rates'!$D$237="F&amp;E",'Labor Loading Matrix'!H582,0),IF('CLINs &amp; Ceiling Rates'!$D$238="F&amp;E",'Labor Loading Matrix'!I582,0),IF('CLINs &amp; Ceiling Rates'!$D$239="F&amp;E",'Labor Loading Matrix'!J582,0),IF('CLINs &amp; Ceiling Rates'!$D$240="F&amp;E",'Labor Loading Matrix'!K582,0),IF('CLINs &amp; Ceiling Rates'!$D$241="F&amp;E",'Labor Loading Matrix'!L582,0),IF('CLINs &amp; Ceiling Rates'!$D$242="F&amp;E",'Labor Loading Matrix'!M582,0),IF('CLINs &amp; Ceiling Rates'!$D$243="F&amp;E",'Labor Loading Matrix'!N582,0),IF('CLINs &amp; Ceiling Rates'!$D$244="F&amp;E",'Labor Loading Matrix'!O582,0),IF('CLINs &amp; Ceiling Rates'!$D$245="F&amp;E",'Labor Loading Matrix'!P582,0),IF('CLINs &amp; Ceiling Rates'!$D$246="F&amp;E",'Labor Loading Matrix'!Q582,0),IF('CLINs &amp; Ceiling Rates'!$D$247="F&amp;E",'Labor Loading Matrix'!R582,0),IF('CLINs &amp; Ceiling Rates'!$D$248="F&amp;E",'Labor Loading Matrix'!S582,0),IF('CLINs &amp; Ceiling Rates'!$D$249="F&amp;E",'Labor Loading Matrix'!T582,0),IF('CLINs &amp; Ceiling Rates'!$D$250="F&amp;E",'Labor Loading Matrix'!U582,0),IF('CLINs &amp; Ceiling Rates'!$D$251="F&amp;E",'Labor Loading Matrix'!V582,0),IF('CLINs &amp; Ceiling Rates'!$D$252="F&amp;E",'Labor Loading Matrix'!W582,0),IF('CLINs &amp; Ceiling Rates'!$D$253="F&amp;E",'Labor Loading Matrix'!X582,0),IF('CLINs &amp; Ceiling Rates'!$D$254="F&amp;E",'Labor Loading Matrix'!Y582,0),IF('CLINs &amp; Ceiling Rates'!$D$255="F&amp;E",'Labor Loading Matrix'!Z582,0),IF('CLINs &amp; Ceiling Rates'!$D$256="F&amp;E",'Labor Loading Matrix'!AA582,0))</f>
        <v>0</v>
      </c>
      <c r="G582" s="175">
        <f>SUM(IF('CLINs &amp; Ceiling Rates'!$D$237="R&amp;D",'Labor Loading Matrix'!H582,0),IF('CLINs &amp; Ceiling Rates'!$D$238="R&amp;D",'Labor Loading Matrix'!I582,0),IF('CLINs &amp; Ceiling Rates'!$D$239="R&amp;D",'Labor Loading Matrix'!J582,0),IF('CLINs &amp; Ceiling Rates'!$D$240="R&amp;D",'Labor Loading Matrix'!K582,0),IF('CLINs &amp; Ceiling Rates'!$D$241="R&amp;D",'Labor Loading Matrix'!L582,0),IF('CLINs &amp; Ceiling Rates'!$D$242="R&amp;D",'Labor Loading Matrix'!M582,0),IF('CLINs &amp; Ceiling Rates'!$D$243="R&amp;D",'Labor Loading Matrix'!N582,0),IF('CLINs &amp; Ceiling Rates'!$D$244="R&amp;D",'Labor Loading Matrix'!O582,0),IF('CLINs &amp; Ceiling Rates'!$D$245="R&amp;D",'Labor Loading Matrix'!P582,0),IF('CLINs &amp; Ceiling Rates'!$D$246="R&amp;D",'Labor Loading Matrix'!Q582,0),IF('CLINs &amp; Ceiling Rates'!$D$247="R&amp;D",'Labor Loading Matrix'!R582,0),IF('CLINs &amp; Ceiling Rates'!$D$248="R&amp;D",'Labor Loading Matrix'!S582,0),IF('CLINs &amp; Ceiling Rates'!$D$249="R&amp;D",'Labor Loading Matrix'!T582,0),IF('CLINs &amp; Ceiling Rates'!$D$250="R&amp;D",'Labor Loading Matrix'!U582,0),IF('CLINs &amp; Ceiling Rates'!$D$251="R&amp;D",'Labor Loading Matrix'!V582,0),IF('CLINs &amp; Ceiling Rates'!$D$252="R&amp;D",'Labor Loading Matrix'!W582,0),IF('CLINs &amp; Ceiling Rates'!$D$253="R&amp;D",'Labor Loading Matrix'!X582,0),IF('CLINs &amp; Ceiling Rates'!$D$254="R&amp;D",'Labor Loading Matrix'!Y582,0),IF('CLINs &amp; Ceiling Rates'!$D$255="R&amp;D",'Labor Loading Matrix'!Z582,0),IF('CLINs &amp; Ceiling Rates'!$D$256="R&amp;D",'Labor Loading Matrix'!AA582,0))</f>
        <v>0</v>
      </c>
      <c r="H582" s="136"/>
      <c r="I582" s="136"/>
      <c r="J582" s="136"/>
      <c r="K582" s="136"/>
      <c r="L582" s="136"/>
      <c r="M582" s="136"/>
      <c r="N582" s="84"/>
      <c r="O582" s="84"/>
      <c r="P582" s="84"/>
      <c r="Q582" s="84"/>
      <c r="R582" s="133"/>
      <c r="S582" s="133"/>
      <c r="T582" s="133"/>
      <c r="U582" s="133"/>
      <c r="V582" s="133"/>
      <c r="W582" s="133"/>
      <c r="X582" s="133"/>
      <c r="Y582" s="133"/>
      <c r="Z582" s="133"/>
      <c r="AA582" s="133"/>
    </row>
    <row r="583" spans="1:27" s="73" customFormat="1" ht="18" hidden="1" customHeight="1" x14ac:dyDescent="0.25">
      <c r="A583" s="173">
        <f>'CLINs &amp; Ceiling Rates'!B156</f>
        <v>0</v>
      </c>
      <c r="B583" s="173">
        <f>'CLINs &amp; Ceiling Rates'!C156</f>
        <v>0</v>
      </c>
      <c r="C583" s="177" t="str">
        <f>'CLINs &amp; Ceiling Rates'!I156</f>
        <v/>
      </c>
      <c r="D583" s="211">
        <f>IF('CLINs &amp; Ceiling Rates'!D539="",SUM('Labor Loading Matrix'!H583:AA583),SUM(E583:G583))</f>
        <v>0</v>
      </c>
      <c r="E583" s="175">
        <f>SUM(IF('CLINs &amp; Ceiling Rates'!$D$237="OPS",'Labor Loading Matrix'!H583,0),IF('CLINs &amp; Ceiling Rates'!$D$238="OPS",'Labor Loading Matrix'!I583,0),IF('CLINs &amp; Ceiling Rates'!$D$239="OPS",'Labor Loading Matrix'!J583,0),IF('CLINs &amp; Ceiling Rates'!$D$240="OPS",'Labor Loading Matrix'!K583,0),IF('CLINs &amp; Ceiling Rates'!$D$241="OPS",'Labor Loading Matrix'!L583,0),IF('CLINs &amp; Ceiling Rates'!$D$242="OPS",'Labor Loading Matrix'!M583,0),IF('CLINs &amp; Ceiling Rates'!$D$243="OPS",'Labor Loading Matrix'!N583,0),IF('CLINs &amp; Ceiling Rates'!$D$244="OPS",'Labor Loading Matrix'!O583,0),IF('CLINs &amp; Ceiling Rates'!$D$245="OPS",'Labor Loading Matrix'!P583,0),IF('CLINs &amp; Ceiling Rates'!$D$246="OPS",'Labor Loading Matrix'!Q583,0),IF('CLINs &amp; Ceiling Rates'!$D$247="OPS",'Labor Loading Matrix'!R583,0),IF('CLINs &amp; Ceiling Rates'!$D$248="OPS",'Labor Loading Matrix'!S583,0),IF('CLINs &amp; Ceiling Rates'!$D$249="OPS",'Labor Loading Matrix'!T583,0),IF('CLINs &amp; Ceiling Rates'!$D$250="OPS",'Labor Loading Matrix'!U583,0),IF('CLINs &amp; Ceiling Rates'!$D$251="OPS",'Labor Loading Matrix'!V583,0),IF('CLINs &amp; Ceiling Rates'!$D$252="OPS",'Labor Loading Matrix'!W583,0),IF('CLINs &amp; Ceiling Rates'!$D$253="OPS",'Labor Loading Matrix'!X583,0),IF('CLINs &amp; Ceiling Rates'!$D$254="OPS",'Labor Loading Matrix'!Y583,0),IF('CLINs &amp; Ceiling Rates'!$D$255="OPS",'Labor Loading Matrix'!Z583,0),IF('CLINs &amp; Ceiling Rates'!$D$256="OPS",'Labor Loading Matrix'!AA583,0))</f>
        <v>0</v>
      </c>
      <c r="F583" s="175">
        <f>SUM(IF('CLINs &amp; Ceiling Rates'!$D$237="F&amp;E",'Labor Loading Matrix'!H583,0),IF('CLINs &amp; Ceiling Rates'!$D$238="F&amp;E",'Labor Loading Matrix'!I583,0),IF('CLINs &amp; Ceiling Rates'!$D$239="F&amp;E",'Labor Loading Matrix'!J583,0),IF('CLINs &amp; Ceiling Rates'!$D$240="F&amp;E",'Labor Loading Matrix'!K583,0),IF('CLINs &amp; Ceiling Rates'!$D$241="F&amp;E",'Labor Loading Matrix'!L583,0),IF('CLINs &amp; Ceiling Rates'!$D$242="F&amp;E",'Labor Loading Matrix'!M583,0),IF('CLINs &amp; Ceiling Rates'!$D$243="F&amp;E",'Labor Loading Matrix'!N583,0),IF('CLINs &amp; Ceiling Rates'!$D$244="F&amp;E",'Labor Loading Matrix'!O583,0),IF('CLINs &amp; Ceiling Rates'!$D$245="F&amp;E",'Labor Loading Matrix'!P583,0),IF('CLINs &amp; Ceiling Rates'!$D$246="F&amp;E",'Labor Loading Matrix'!Q583,0),IF('CLINs &amp; Ceiling Rates'!$D$247="F&amp;E",'Labor Loading Matrix'!R583,0),IF('CLINs &amp; Ceiling Rates'!$D$248="F&amp;E",'Labor Loading Matrix'!S583,0),IF('CLINs &amp; Ceiling Rates'!$D$249="F&amp;E",'Labor Loading Matrix'!T583,0),IF('CLINs &amp; Ceiling Rates'!$D$250="F&amp;E",'Labor Loading Matrix'!U583,0),IF('CLINs &amp; Ceiling Rates'!$D$251="F&amp;E",'Labor Loading Matrix'!V583,0),IF('CLINs &amp; Ceiling Rates'!$D$252="F&amp;E",'Labor Loading Matrix'!W583,0),IF('CLINs &amp; Ceiling Rates'!$D$253="F&amp;E",'Labor Loading Matrix'!X583,0),IF('CLINs &amp; Ceiling Rates'!$D$254="F&amp;E",'Labor Loading Matrix'!Y583,0),IF('CLINs &amp; Ceiling Rates'!$D$255="F&amp;E",'Labor Loading Matrix'!Z583,0),IF('CLINs &amp; Ceiling Rates'!$D$256="F&amp;E",'Labor Loading Matrix'!AA583,0))</f>
        <v>0</v>
      </c>
      <c r="G583" s="175">
        <f>SUM(IF('CLINs &amp; Ceiling Rates'!$D$237="R&amp;D",'Labor Loading Matrix'!H583,0),IF('CLINs &amp; Ceiling Rates'!$D$238="R&amp;D",'Labor Loading Matrix'!I583,0),IF('CLINs &amp; Ceiling Rates'!$D$239="R&amp;D",'Labor Loading Matrix'!J583,0),IF('CLINs &amp; Ceiling Rates'!$D$240="R&amp;D",'Labor Loading Matrix'!K583,0),IF('CLINs &amp; Ceiling Rates'!$D$241="R&amp;D",'Labor Loading Matrix'!L583,0),IF('CLINs &amp; Ceiling Rates'!$D$242="R&amp;D",'Labor Loading Matrix'!M583,0),IF('CLINs &amp; Ceiling Rates'!$D$243="R&amp;D",'Labor Loading Matrix'!N583,0),IF('CLINs &amp; Ceiling Rates'!$D$244="R&amp;D",'Labor Loading Matrix'!O583,0),IF('CLINs &amp; Ceiling Rates'!$D$245="R&amp;D",'Labor Loading Matrix'!P583,0),IF('CLINs &amp; Ceiling Rates'!$D$246="R&amp;D",'Labor Loading Matrix'!Q583,0),IF('CLINs &amp; Ceiling Rates'!$D$247="R&amp;D",'Labor Loading Matrix'!R583,0),IF('CLINs &amp; Ceiling Rates'!$D$248="R&amp;D",'Labor Loading Matrix'!S583,0),IF('CLINs &amp; Ceiling Rates'!$D$249="R&amp;D",'Labor Loading Matrix'!T583,0),IF('CLINs &amp; Ceiling Rates'!$D$250="R&amp;D",'Labor Loading Matrix'!U583,0),IF('CLINs &amp; Ceiling Rates'!$D$251="R&amp;D",'Labor Loading Matrix'!V583,0),IF('CLINs &amp; Ceiling Rates'!$D$252="R&amp;D",'Labor Loading Matrix'!W583,0),IF('CLINs &amp; Ceiling Rates'!$D$253="R&amp;D",'Labor Loading Matrix'!X583,0),IF('CLINs &amp; Ceiling Rates'!$D$254="R&amp;D",'Labor Loading Matrix'!Y583,0),IF('CLINs &amp; Ceiling Rates'!$D$255="R&amp;D",'Labor Loading Matrix'!Z583,0),IF('CLINs &amp; Ceiling Rates'!$D$256="R&amp;D",'Labor Loading Matrix'!AA583,0))</f>
        <v>0</v>
      </c>
      <c r="H583" s="136"/>
      <c r="I583" s="136"/>
      <c r="J583" s="136"/>
      <c r="K583" s="136"/>
      <c r="L583" s="136"/>
      <c r="M583" s="136"/>
      <c r="N583" s="84"/>
      <c r="O583" s="84"/>
      <c r="P583" s="84"/>
      <c r="Q583" s="84"/>
      <c r="R583" s="133"/>
      <c r="S583" s="133"/>
      <c r="T583" s="133"/>
      <c r="U583" s="133"/>
      <c r="V583" s="133"/>
      <c r="W583" s="133"/>
      <c r="X583" s="133"/>
      <c r="Y583" s="133"/>
      <c r="Z583" s="133"/>
      <c r="AA583" s="133"/>
    </row>
    <row r="584" spans="1:27" s="73" customFormat="1" ht="18" hidden="1" customHeight="1" x14ac:dyDescent="0.25">
      <c r="A584" s="173">
        <f>'CLINs &amp; Ceiling Rates'!B157</f>
        <v>0</v>
      </c>
      <c r="B584" s="173">
        <f>'CLINs &amp; Ceiling Rates'!C157</f>
        <v>0</v>
      </c>
      <c r="C584" s="177" t="str">
        <f>'CLINs &amp; Ceiling Rates'!I157</f>
        <v/>
      </c>
      <c r="D584" s="211">
        <f>IF('CLINs &amp; Ceiling Rates'!D540="",SUM('Labor Loading Matrix'!H584:AA584),SUM(E584:G584))</f>
        <v>0</v>
      </c>
      <c r="E584" s="175">
        <f>SUM(IF('CLINs &amp; Ceiling Rates'!$D$237="OPS",'Labor Loading Matrix'!H584,0),IF('CLINs &amp; Ceiling Rates'!$D$238="OPS",'Labor Loading Matrix'!I584,0),IF('CLINs &amp; Ceiling Rates'!$D$239="OPS",'Labor Loading Matrix'!J584,0),IF('CLINs &amp; Ceiling Rates'!$D$240="OPS",'Labor Loading Matrix'!K584,0),IF('CLINs &amp; Ceiling Rates'!$D$241="OPS",'Labor Loading Matrix'!L584,0),IF('CLINs &amp; Ceiling Rates'!$D$242="OPS",'Labor Loading Matrix'!M584,0),IF('CLINs &amp; Ceiling Rates'!$D$243="OPS",'Labor Loading Matrix'!N584,0),IF('CLINs &amp; Ceiling Rates'!$D$244="OPS",'Labor Loading Matrix'!O584,0),IF('CLINs &amp; Ceiling Rates'!$D$245="OPS",'Labor Loading Matrix'!P584,0),IF('CLINs &amp; Ceiling Rates'!$D$246="OPS",'Labor Loading Matrix'!Q584,0),IF('CLINs &amp; Ceiling Rates'!$D$247="OPS",'Labor Loading Matrix'!R584,0),IF('CLINs &amp; Ceiling Rates'!$D$248="OPS",'Labor Loading Matrix'!S584,0),IF('CLINs &amp; Ceiling Rates'!$D$249="OPS",'Labor Loading Matrix'!T584,0),IF('CLINs &amp; Ceiling Rates'!$D$250="OPS",'Labor Loading Matrix'!U584,0),IF('CLINs &amp; Ceiling Rates'!$D$251="OPS",'Labor Loading Matrix'!V584,0),IF('CLINs &amp; Ceiling Rates'!$D$252="OPS",'Labor Loading Matrix'!W584,0),IF('CLINs &amp; Ceiling Rates'!$D$253="OPS",'Labor Loading Matrix'!X584,0),IF('CLINs &amp; Ceiling Rates'!$D$254="OPS",'Labor Loading Matrix'!Y584,0),IF('CLINs &amp; Ceiling Rates'!$D$255="OPS",'Labor Loading Matrix'!Z584,0),IF('CLINs &amp; Ceiling Rates'!$D$256="OPS",'Labor Loading Matrix'!AA584,0))</f>
        <v>0</v>
      </c>
      <c r="F584" s="175">
        <f>SUM(IF('CLINs &amp; Ceiling Rates'!$D$237="F&amp;E",'Labor Loading Matrix'!H584,0),IF('CLINs &amp; Ceiling Rates'!$D$238="F&amp;E",'Labor Loading Matrix'!I584,0),IF('CLINs &amp; Ceiling Rates'!$D$239="F&amp;E",'Labor Loading Matrix'!J584,0),IF('CLINs &amp; Ceiling Rates'!$D$240="F&amp;E",'Labor Loading Matrix'!K584,0),IF('CLINs &amp; Ceiling Rates'!$D$241="F&amp;E",'Labor Loading Matrix'!L584,0),IF('CLINs &amp; Ceiling Rates'!$D$242="F&amp;E",'Labor Loading Matrix'!M584,0),IF('CLINs &amp; Ceiling Rates'!$D$243="F&amp;E",'Labor Loading Matrix'!N584,0),IF('CLINs &amp; Ceiling Rates'!$D$244="F&amp;E",'Labor Loading Matrix'!O584,0),IF('CLINs &amp; Ceiling Rates'!$D$245="F&amp;E",'Labor Loading Matrix'!P584,0),IF('CLINs &amp; Ceiling Rates'!$D$246="F&amp;E",'Labor Loading Matrix'!Q584,0),IF('CLINs &amp; Ceiling Rates'!$D$247="F&amp;E",'Labor Loading Matrix'!R584,0),IF('CLINs &amp; Ceiling Rates'!$D$248="F&amp;E",'Labor Loading Matrix'!S584,0),IF('CLINs &amp; Ceiling Rates'!$D$249="F&amp;E",'Labor Loading Matrix'!T584,0),IF('CLINs &amp; Ceiling Rates'!$D$250="F&amp;E",'Labor Loading Matrix'!U584,0),IF('CLINs &amp; Ceiling Rates'!$D$251="F&amp;E",'Labor Loading Matrix'!V584,0),IF('CLINs &amp; Ceiling Rates'!$D$252="F&amp;E",'Labor Loading Matrix'!W584,0),IF('CLINs &amp; Ceiling Rates'!$D$253="F&amp;E",'Labor Loading Matrix'!X584,0),IF('CLINs &amp; Ceiling Rates'!$D$254="F&amp;E",'Labor Loading Matrix'!Y584,0),IF('CLINs &amp; Ceiling Rates'!$D$255="F&amp;E",'Labor Loading Matrix'!Z584,0),IF('CLINs &amp; Ceiling Rates'!$D$256="F&amp;E",'Labor Loading Matrix'!AA584,0))</f>
        <v>0</v>
      </c>
      <c r="G584" s="175">
        <f>SUM(IF('CLINs &amp; Ceiling Rates'!$D$237="R&amp;D",'Labor Loading Matrix'!H584,0),IF('CLINs &amp; Ceiling Rates'!$D$238="R&amp;D",'Labor Loading Matrix'!I584,0),IF('CLINs &amp; Ceiling Rates'!$D$239="R&amp;D",'Labor Loading Matrix'!J584,0),IF('CLINs &amp; Ceiling Rates'!$D$240="R&amp;D",'Labor Loading Matrix'!K584,0),IF('CLINs &amp; Ceiling Rates'!$D$241="R&amp;D",'Labor Loading Matrix'!L584,0),IF('CLINs &amp; Ceiling Rates'!$D$242="R&amp;D",'Labor Loading Matrix'!M584,0),IF('CLINs &amp; Ceiling Rates'!$D$243="R&amp;D",'Labor Loading Matrix'!N584,0),IF('CLINs &amp; Ceiling Rates'!$D$244="R&amp;D",'Labor Loading Matrix'!O584,0),IF('CLINs &amp; Ceiling Rates'!$D$245="R&amp;D",'Labor Loading Matrix'!P584,0),IF('CLINs &amp; Ceiling Rates'!$D$246="R&amp;D",'Labor Loading Matrix'!Q584,0),IF('CLINs &amp; Ceiling Rates'!$D$247="R&amp;D",'Labor Loading Matrix'!R584,0),IF('CLINs &amp; Ceiling Rates'!$D$248="R&amp;D",'Labor Loading Matrix'!S584,0),IF('CLINs &amp; Ceiling Rates'!$D$249="R&amp;D",'Labor Loading Matrix'!T584,0),IF('CLINs &amp; Ceiling Rates'!$D$250="R&amp;D",'Labor Loading Matrix'!U584,0),IF('CLINs &amp; Ceiling Rates'!$D$251="R&amp;D",'Labor Loading Matrix'!V584,0),IF('CLINs &amp; Ceiling Rates'!$D$252="R&amp;D",'Labor Loading Matrix'!W584,0),IF('CLINs &amp; Ceiling Rates'!$D$253="R&amp;D",'Labor Loading Matrix'!X584,0),IF('CLINs &amp; Ceiling Rates'!$D$254="R&amp;D",'Labor Loading Matrix'!Y584,0),IF('CLINs &amp; Ceiling Rates'!$D$255="R&amp;D",'Labor Loading Matrix'!Z584,0),IF('CLINs &amp; Ceiling Rates'!$D$256="R&amp;D",'Labor Loading Matrix'!AA584,0))</f>
        <v>0</v>
      </c>
      <c r="H584" s="136"/>
      <c r="I584" s="136"/>
      <c r="J584" s="136"/>
      <c r="K584" s="136"/>
      <c r="L584" s="136"/>
      <c r="M584" s="136"/>
      <c r="N584" s="84"/>
      <c r="O584" s="84"/>
      <c r="P584" s="84"/>
      <c r="Q584" s="84"/>
      <c r="R584" s="133"/>
      <c r="S584" s="133"/>
      <c r="T584" s="133"/>
      <c r="U584" s="133"/>
      <c r="V584" s="133"/>
      <c r="W584" s="133"/>
      <c r="X584" s="133"/>
      <c r="Y584" s="133"/>
      <c r="Z584" s="133"/>
      <c r="AA584" s="133"/>
    </row>
    <row r="585" spans="1:27" s="73" customFormat="1" ht="18" hidden="1" customHeight="1" x14ac:dyDescent="0.25">
      <c r="A585" s="173">
        <f>'CLINs &amp; Ceiling Rates'!B158</f>
        <v>0</v>
      </c>
      <c r="B585" s="173">
        <f>'CLINs &amp; Ceiling Rates'!C158</f>
        <v>0</v>
      </c>
      <c r="C585" s="177" t="str">
        <f>'CLINs &amp; Ceiling Rates'!I158</f>
        <v/>
      </c>
      <c r="D585" s="211">
        <f>IF('CLINs &amp; Ceiling Rates'!D541="",SUM('Labor Loading Matrix'!H585:AA585),SUM(E585:G585))</f>
        <v>0</v>
      </c>
      <c r="E585" s="175">
        <f>SUM(IF('CLINs &amp; Ceiling Rates'!$D$237="OPS",'Labor Loading Matrix'!H585,0),IF('CLINs &amp; Ceiling Rates'!$D$238="OPS",'Labor Loading Matrix'!I585,0),IF('CLINs &amp; Ceiling Rates'!$D$239="OPS",'Labor Loading Matrix'!J585,0),IF('CLINs &amp; Ceiling Rates'!$D$240="OPS",'Labor Loading Matrix'!K585,0),IF('CLINs &amp; Ceiling Rates'!$D$241="OPS",'Labor Loading Matrix'!L585,0),IF('CLINs &amp; Ceiling Rates'!$D$242="OPS",'Labor Loading Matrix'!M585,0),IF('CLINs &amp; Ceiling Rates'!$D$243="OPS",'Labor Loading Matrix'!N585,0),IF('CLINs &amp; Ceiling Rates'!$D$244="OPS",'Labor Loading Matrix'!O585,0),IF('CLINs &amp; Ceiling Rates'!$D$245="OPS",'Labor Loading Matrix'!P585,0),IF('CLINs &amp; Ceiling Rates'!$D$246="OPS",'Labor Loading Matrix'!Q585,0),IF('CLINs &amp; Ceiling Rates'!$D$247="OPS",'Labor Loading Matrix'!R585,0),IF('CLINs &amp; Ceiling Rates'!$D$248="OPS",'Labor Loading Matrix'!S585,0),IF('CLINs &amp; Ceiling Rates'!$D$249="OPS",'Labor Loading Matrix'!T585,0),IF('CLINs &amp; Ceiling Rates'!$D$250="OPS",'Labor Loading Matrix'!U585,0),IF('CLINs &amp; Ceiling Rates'!$D$251="OPS",'Labor Loading Matrix'!V585,0),IF('CLINs &amp; Ceiling Rates'!$D$252="OPS",'Labor Loading Matrix'!W585,0),IF('CLINs &amp; Ceiling Rates'!$D$253="OPS",'Labor Loading Matrix'!X585,0),IF('CLINs &amp; Ceiling Rates'!$D$254="OPS",'Labor Loading Matrix'!Y585,0),IF('CLINs &amp; Ceiling Rates'!$D$255="OPS",'Labor Loading Matrix'!Z585,0),IF('CLINs &amp; Ceiling Rates'!$D$256="OPS",'Labor Loading Matrix'!AA585,0))</f>
        <v>0</v>
      </c>
      <c r="F585" s="175">
        <f>SUM(IF('CLINs &amp; Ceiling Rates'!$D$237="F&amp;E",'Labor Loading Matrix'!H585,0),IF('CLINs &amp; Ceiling Rates'!$D$238="F&amp;E",'Labor Loading Matrix'!I585,0),IF('CLINs &amp; Ceiling Rates'!$D$239="F&amp;E",'Labor Loading Matrix'!J585,0),IF('CLINs &amp; Ceiling Rates'!$D$240="F&amp;E",'Labor Loading Matrix'!K585,0),IF('CLINs &amp; Ceiling Rates'!$D$241="F&amp;E",'Labor Loading Matrix'!L585,0),IF('CLINs &amp; Ceiling Rates'!$D$242="F&amp;E",'Labor Loading Matrix'!M585,0),IF('CLINs &amp; Ceiling Rates'!$D$243="F&amp;E",'Labor Loading Matrix'!N585,0),IF('CLINs &amp; Ceiling Rates'!$D$244="F&amp;E",'Labor Loading Matrix'!O585,0),IF('CLINs &amp; Ceiling Rates'!$D$245="F&amp;E",'Labor Loading Matrix'!P585,0),IF('CLINs &amp; Ceiling Rates'!$D$246="F&amp;E",'Labor Loading Matrix'!Q585,0),IF('CLINs &amp; Ceiling Rates'!$D$247="F&amp;E",'Labor Loading Matrix'!R585,0),IF('CLINs &amp; Ceiling Rates'!$D$248="F&amp;E",'Labor Loading Matrix'!S585,0),IF('CLINs &amp; Ceiling Rates'!$D$249="F&amp;E",'Labor Loading Matrix'!T585,0),IF('CLINs &amp; Ceiling Rates'!$D$250="F&amp;E",'Labor Loading Matrix'!U585,0),IF('CLINs &amp; Ceiling Rates'!$D$251="F&amp;E",'Labor Loading Matrix'!V585,0),IF('CLINs &amp; Ceiling Rates'!$D$252="F&amp;E",'Labor Loading Matrix'!W585,0),IF('CLINs &amp; Ceiling Rates'!$D$253="F&amp;E",'Labor Loading Matrix'!X585,0),IF('CLINs &amp; Ceiling Rates'!$D$254="F&amp;E",'Labor Loading Matrix'!Y585,0),IF('CLINs &amp; Ceiling Rates'!$D$255="F&amp;E",'Labor Loading Matrix'!Z585,0),IF('CLINs &amp; Ceiling Rates'!$D$256="F&amp;E",'Labor Loading Matrix'!AA585,0))</f>
        <v>0</v>
      </c>
      <c r="G585" s="175">
        <f>SUM(IF('CLINs &amp; Ceiling Rates'!$D$237="R&amp;D",'Labor Loading Matrix'!H585,0),IF('CLINs &amp; Ceiling Rates'!$D$238="R&amp;D",'Labor Loading Matrix'!I585,0),IF('CLINs &amp; Ceiling Rates'!$D$239="R&amp;D",'Labor Loading Matrix'!J585,0),IF('CLINs &amp; Ceiling Rates'!$D$240="R&amp;D",'Labor Loading Matrix'!K585,0),IF('CLINs &amp; Ceiling Rates'!$D$241="R&amp;D",'Labor Loading Matrix'!L585,0),IF('CLINs &amp; Ceiling Rates'!$D$242="R&amp;D",'Labor Loading Matrix'!M585,0),IF('CLINs &amp; Ceiling Rates'!$D$243="R&amp;D",'Labor Loading Matrix'!N585,0),IF('CLINs &amp; Ceiling Rates'!$D$244="R&amp;D",'Labor Loading Matrix'!O585,0),IF('CLINs &amp; Ceiling Rates'!$D$245="R&amp;D",'Labor Loading Matrix'!P585,0),IF('CLINs &amp; Ceiling Rates'!$D$246="R&amp;D",'Labor Loading Matrix'!Q585,0),IF('CLINs &amp; Ceiling Rates'!$D$247="R&amp;D",'Labor Loading Matrix'!R585,0),IF('CLINs &amp; Ceiling Rates'!$D$248="R&amp;D",'Labor Loading Matrix'!S585,0),IF('CLINs &amp; Ceiling Rates'!$D$249="R&amp;D",'Labor Loading Matrix'!T585,0),IF('CLINs &amp; Ceiling Rates'!$D$250="R&amp;D",'Labor Loading Matrix'!U585,0),IF('CLINs &amp; Ceiling Rates'!$D$251="R&amp;D",'Labor Loading Matrix'!V585,0),IF('CLINs &amp; Ceiling Rates'!$D$252="R&amp;D",'Labor Loading Matrix'!W585,0),IF('CLINs &amp; Ceiling Rates'!$D$253="R&amp;D",'Labor Loading Matrix'!X585,0),IF('CLINs &amp; Ceiling Rates'!$D$254="R&amp;D",'Labor Loading Matrix'!Y585,0),IF('CLINs &amp; Ceiling Rates'!$D$255="R&amp;D",'Labor Loading Matrix'!Z585,0),IF('CLINs &amp; Ceiling Rates'!$D$256="R&amp;D",'Labor Loading Matrix'!AA585,0))</f>
        <v>0</v>
      </c>
      <c r="H585" s="136"/>
      <c r="I585" s="136"/>
      <c r="J585" s="136"/>
      <c r="K585" s="136"/>
      <c r="L585" s="136"/>
      <c r="M585" s="136"/>
      <c r="N585" s="84"/>
      <c r="O585" s="84"/>
      <c r="P585" s="84"/>
      <c r="Q585" s="84"/>
      <c r="R585" s="133"/>
      <c r="S585" s="133"/>
      <c r="T585" s="133"/>
      <c r="U585" s="133"/>
      <c r="V585" s="133"/>
      <c r="W585" s="133"/>
      <c r="X585" s="133"/>
      <c r="Y585" s="133"/>
      <c r="Z585" s="133"/>
      <c r="AA585" s="133"/>
    </row>
    <row r="586" spans="1:27" s="73" customFormat="1" ht="18" hidden="1" customHeight="1" x14ac:dyDescent="0.25">
      <c r="A586" s="173">
        <f>'CLINs &amp; Ceiling Rates'!B159</f>
        <v>0</v>
      </c>
      <c r="B586" s="173">
        <f>'CLINs &amp; Ceiling Rates'!C159</f>
        <v>0</v>
      </c>
      <c r="C586" s="177" t="str">
        <f>'CLINs &amp; Ceiling Rates'!I159</f>
        <v/>
      </c>
      <c r="D586" s="211">
        <f>IF('CLINs &amp; Ceiling Rates'!D542="",SUM('Labor Loading Matrix'!H586:AA586),SUM(E586:G586))</f>
        <v>0</v>
      </c>
      <c r="E586" s="175">
        <f>SUM(IF('CLINs &amp; Ceiling Rates'!$D$237="OPS",'Labor Loading Matrix'!H586,0),IF('CLINs &amp; Ceiling Rates'!$D$238="OPS",'Labor Loading Matrix'!I586,0),IF('CLINs &amp; Ceiling Rates'!$D$239="OPS",'Labor Loading Matrix'!J586,0),IF('CLINs &amp; Ceiling Rates'!$D$240="OPS",'Labor Loading Matrix'!K586,0),IF('CLINs &amp; Ceiling Rates'!$D$241="OPS",'Labor Loading Matrix'!L586,0),IF('CLINs &amp; Ceiling Rates'!$D$242="OPS",'Labor Loading Matrix'!M586,0),IF('CLINs &amp; Ceiling Rates'!$D$243="OPS",'Labor Loading Matrix'!N586,0),IF('CLINs &amp; Ceiling Rates'!$D$244="OPS",'Labor Loading Matrix'!O586,0),IF('CLINs &amp; Ceiling Rates'!$D$245="OPS",'Labor Loading Matrix'!P586,0),IF('CLINs &amp; Ceiling Rates'!$D$246="OPS",'Labor Loading Matrix'!Q586,0),IF('CLINs &amp; Ceiling Rates'!$D$247="OPS",'Labor Loading Matrix'!R586,0),IF('CLINs &amp; Ceiling Rates'!$D$248="OPS",'Labor Loading Matrix'!S586,0),IF('CLINs &amp; Ceiling Rates'!$D$249="OPS",'Labor Loading Matrix'!T586,0),IF('CLINs &amp; Ceiling Rates'!$D$250="OPS",'Labor Loading Matrix'!U586,0),IF('CLINs &amp; Ceiling Rates'!$D$251="OPS",'Labor Loading Matrix'!V586,0),IF('CLINs &amp; Ceiling Rates'!$D$252="OPS",'Labor Loading Matrix'!W586,0),IF('CLINs &amp; Ceiling Rates'!$D$253="OPS",'Labor Loading Matrix'!X586,0),IF('CLINs &amp; Ceiling Rates'!$D$254="OPS",'Labor Loading Matrix'!Y586,0),IF('CLINs &amp; Ceiling Rates'!$D$255="OPS",'Labor Loading Matrix'!Z586,0),IF('CLINs &amp; Ceiling Rates'!$D$256="OPS",'Labor Loading Matrix'!AA586,0))</f>
        <v>0</v>
      </c>
      <c r="F586" s="175">
        <f>SUM(IF('CLINs &amp; Ceiling Rates'!$D$237="F&amp;E",'Labor Loading Matrix'!H586,0),IF('CLINs &amp; Ceiling Rates'!$D$238="F&amp;E",'Labor Loading Matrix'!I586,0),IF('CLINs &amp; Ceiling Rates'!$D$239="F&amp;E",'Labor Loading Matrix'!J586,0),IF('CLINs &amp; Ceiling Rates'!$D$240="F&amp;E",'Labor Loading Matrix'!K586,0),IF('CLINs &amp; Ceiling Rates'!$D$241="F&amp;E",'Labor Loading Matrix'!L586,0),IF('CLINs &amp; Ceiling Rates'!$D$242="F&amp;E",'Labor Loading Matrix'!M586,0),IF('CLINs &amp; Ceiling Rates'!$D$243="F&amp;E",'Labor Loading Matrix'!N586,0),IF('CLINs &amp; Ceiling Rates'!$D$244="F&amp;E",'Labor Loading Matrix'!O586,0),IF('CLINs &amp; Ceiling Rates'!$D$245="F&amp;E",'Labor Loading Matrix'!P586,0),IF('CLINs &amp; Ceiling Rates'!$D$246="F&amp;E",'Labor Loading Matrix'!Q586,0),IF('CLINs &amp; Ceiling Rates'!$D$247="F&amp;E",'Labor Loading Matrix'!R586,0),IF('CLINs &amp; Ceiling Rates'!$D$248="F&amp;E",'Labor Loading Matrix'!S586,0),IF('CLINs &amp; Ceiling Rates'!$D$249="F&amp;E",'Labor Loading Matrix'!T586,0),IF('CLINs &amp; Ceiling Rates'!$D$250="F&amp;E",'Labor Loading Matrix'!U586,0),IF('CLINs &amp; Ceiling Rates'!$D$251="F&amp;E",'Labor Loading Matrix'!V586,0),IF('CLINs &amp; Ceiling Rates'!$D$252="F&amp;E",'Labor Loading Matrix'!W586,0),IF('CLINs &amp; Ceiling Rates'!$D$253="F&amp;E",'Labor Loading Matrix'!X586,0),IF('CLINs &amp; Ceiling Rates'!$D$254="F&amp;E",'Labor Loading Matrix'!Y586,0),IF('CLINs &amp; Ceiling Rates'!$D$255="F&amp;E",'Labor Loading Matrix'!Z586,0),IF('CLINs &amp; Ceiling Rates'!$D$256="F&amp;E",'Labor Loading Matrix'!AA586,0))</f>
        <v>0</v>
      </c>
      <c r="G586" s="175">
        <f>SUM(IF('CLINs &amp; Ceiling Rates'!$D$237="R&amp;D",'Labor Loading Matrix'!H586,0),IF('CLINs &amp; Ceiling Rates'!$D$238="R&amp;D",'Labor Loading Matrix'!I586,0),IF('CLINs &amp; Ceiling Rates'!$D$239="R&amp;D",'Labor Loading Matrix'!J586,0),IF('CLINs &amp; Ceiling Rates'!$D$240="R&amp;D",'Labor Loading Matrix'!K586,0),IF('CLINs &amp; Ceiling Rates'!$D$241="R&amp;D",'Labor Loading Matrix'!L586,0),IF('CLINs &amp; Ceiling Rates'!$D$242="R&amp;D",'Labor Loading Matrix'!M586,0),IF('CLINs &amp; Ceiling Rates'!$D$243="R&amp;D",'Labor Loading Matrix'!N586,0),IF('CLINs &amp; Ceiling Rates'!$D$244="R&amp;D",'Labor Loading Matrix'!O586,0),IF('CLINs &amp; Ceiling Rates'!$D$245="R&amp;D",'Labor Loading Matrix'!P586,0),IF('CLINs &amp; Ceiling Rates'!$D$246="R&amp;D",'Labor Loading Matrix'!Q586,0),IF('CLINs &amp; Ceiling Rates'!$D$247="R&amp;D",'Labor Loading Matrix'!R586,0),IF('CLINs &amp; Ceiling Rates'!$D$248="R&amp;D",'Labor Loading Matrix'!S586,0),IF('CLINs &amp; Ceiling Rates'!$D$249="R&amp;D",'Labor Loading Matrix'!T586,0),IF('CLINs &amp; Ceiling Rates'!$D$250="R&amp;D",'Labor Loading Matrix'!U586,0),IF('CLINs &amp; Ceiling Rates'!$D$251="R&amp;D",'Labor Loading Matrix'!V586,0),IF('CLINs &amp; Ceiling Rates'!$D$252="R&amp;D",'Labor Loading Matrix'!W586,0),IF('CLINs &amp; Ceiling Rates'!$D$253="R&amp;D",'Labor Loading Matrix'!X586,0),IF('CLINs &amp; Ceiling Rates'!$D$254="R&amp;D",'Labor Loading Matrix'!Y586,0),IF('CLINs &amp; Ceiling Rates'!$D$255="R&amp;D",'Labor Loading Matrix'!Z586,0),IF('CLINs &amp; Ceiling Rates'!$D$256="R&amp;D",'Labor Loading Matrix'!AA586,0))</f>
        <v>0</v>
      </c>
      <c r="H586" s="136"/>
      <c r="I586" s="136"/>
      <c r="J586" s="136"/>
      <c r="K586" s="136"/>
      <c r="L586" s="136"/>
      <c r="M586" s="136"/>
      <c r="N586" s="84"/>
      <c r="O586" s="84"/>
      <c r="P586" s="84"/>
      <c r="Q586" s="84"/>
      <c r="R586" s="133"/>
      <c r="S586" s="133"/>
      <c r="T586" s="133"/>
      <c r="U586" s="133"/>
      <c r="V586" s="133"/>
      <c r="W586" s="133"/>
      <c r="X586" s="133"/>
      <c r="Y586" s="133"/>
      <c r="Z586" s="133"/>
      <c r="AA586" s="133"/>
    </row>
    <row r="587" spans="1:27" s="73" customFormat="1" ht="18" hidden="1" customHeight="1" x14ac:dyDescent="0.25">
      <c r="A587" s="173">
        <f>'CLINs &amp; Ceiling Rates'!B160</f>
        <v>0</v>
      </c>
      <c r="B587" s="173">
        <f>'CLINs &amp; Ceiling Rates'!C160</f>
        <v>0</v>
      </c>
      <c r="C587" s="177" t="str">
        <f>'CLINs &amp; Ceiling Rates'!I160</f>
        <v/>
      </c>
      <c r="D587" s="211">
        <f>IF('CLINs &amp; Ceiling Rates'!D543="",SUM('Labor Loading Matrix'!H587:AA587),SUM(E587:G587))</f>
        <v>0</v>
      </c>
      <c r="E587" s="175">
        <f>SUM(IF('CLINs &amp; Ceiling Rates'!$D$237="OPS",'Labor Loading Matrix'!H587,0),IF('CLINs &amp; Ceiling Rates'!$D$238="OPS",'Labor Loading Matrix'!I587,0),IF('CLINs &amp; Ceiling Rates'!$D$239="OPS",'Labor Loading Matrix'!J587,0),IF('CLINs &amp; Ceiling Rates'!$D$240="OPS",'Labor Loading Matrix'!K587,0),IF('CLINs &amp; Ceiling Rates'!$D$241="OPS",'Labor Loading Matrix'!L587,0),IF('CLINs &amp; Ceiling Rates'!$D$242="OPS",'Labor Loading Matrix'!M587,0),IF('CLINs &amp; Ceiling Rates'!$D$243="OPS",'Labor Loading Matrix'!N587,0),IF('CLINs &amp; Ceiling Rates'!$D$244="OPS",'Labor Loading Matrix'!O587,0),IF('CLINs &amp; Ceiling Rates'!$D$245="OPS",'Labor Loading Matrix'!P587,0),IF('CLINs &amp; Ceiling Rates'!$D$246="OPS",'Labor Loading Matrix'!Q587,0),IF('CLINs &amp; Ceiling Rates'!$D$247="OPS",'Labor Loading Matrix'!R587,0),IF('CLINs &amp; Ceiling Rates'!$D$248="OPS",'Labor Loading Matrix'!S587,0),IF('CLINs &amp; Ceiling Rates'!$D$249="OPS",'Labor Loading Matrix'!T587,0),IF('CLINs &amp; Ceiling Rates'!$D$250="OPS",'Labor Loading Matrix'!U587,0),IF('CLINs &amp; Ceiling Rates'!$D$251="OPS",'Labor Loading Matrix'!V587,0),IF('CLINs &amp; Ceiling Rates'!$D$252="OPS",'Labor Loading Matrix'!W587,0),IF('CLINs &amp; Ceiling Rates'!$D$253="OPS",'Labor Loading Matrix'!X587,0),IF('CLINs &amp; Ceiling Rates'!$D$254="OPS",'Labor Loading Matrix'!Y587,0),IF('CLINs &amp; Ceiling Rates'!$D$255="OPS",'Labor Loading Matrix'!Z587,0),IF('CLINs &amp; Ceiling Rates'!$D$256="OPS",'Labor Loading Matrix'!AA587,0))</f>
        <v>0</v>
      </c>
      <c r="F587" s="175">
        <f>SUM(IF('CLINs &amp; Ceiling Rates'!$D$237="F&amp;E",'Labor Loading Matrix'!H587,0),IF('CLINs &amp; Ceiling Rates'!$D$238="F&amp;E",'Labor Loading Matrix'!I587,0),IF('CLINs &amp; Ceiling Rates'!$D$239="F&amp;E",'Labor Loading Matrix'!J587,0),IF('CLINs &amp; Ceiling Rates'!$D$240="F&amp;E",'Labor Loading Matrix'!K587,0),IF('CLINs &amp; Ceiling Rates'!$D$241="F&amp;E",'Labor Loading Matrix'!L587,0),IF('CLINs &amp; Ceiling Rates'!$D$242="F&amp;E",'Labor Loading Matrix'!M587,0),IF('CLINs &amp; Ceiling Rates'!$D$243="F&amp;E",'Labor Loading Matrix'!N587,0),IF('CLINs &amp; Ceiling Rates'!$D$244="F&amp;E",'Labor Loading Matrix'!O587,0),IF('CLINs &amp; Ceiling Rates'!$D$245="F&amp;E",'Labor Loading Matrix'!P587,0),IF('CLINs &amp; Ceiling Rates'!$D$246="F&amp;E",'Labor Loading Matrix'!Q587,0),IF('CLINs &amp; Ceiling Rates'!$D$247="F&amp;E",'Labor Loading Matrix'!R587,0),IF('CLINs &amp; Ceiling Rates'!$D$248="F&amp;E",'Labor Loading Matrix'!S587,0),IF('CLINs &amp; Ceiling Rates'!$D$249="F&amp;E",'Labor Loading Matrix'!T587,0),IF('CLINs &amp; Ceiling Rates'!$D$250="F&amp;E",'Labor Loading Matrix'!U587,0),IF('CLINs &amp; Ceiling Rates'!$D$251="F&amp;E",'Labor Loading Matrix'!V587,0),IF('CLINs &amp; Ceiling Rates'!$D$252="F&amp;E",'Labor Loading Matrix'!W587,0),IF('CLINs &amp; Ceiling Rates'!$D$253="F&amp;E",'Labor Loading Matrix'!X587,0),IF('CLINs &amp; Ceiling Rates'!$D$254="F&amp;E",'Labor Loading Matrix'!Y587,0),IF('CLINs &amp; Ceiling Rates'!$D$255="F&amp;E",'Labor Loading Matrix'!Z587,0),IF('CLINs &amp; Ceiling Rates'!$D$256="F&amp;E",'Labor Loading Matrix'!AA587,0))</f>
        <v>0</v>
      </c>
      <c r="G587" s="175">
        <f>SUM(IF('CLINs &amp; Ceiling Rates'!$D$237="R&amp;D",'Labor Loading Matrix'!H587,0),IF('CLINs &amp; Ceiling Rates'!$D$238="R&amp;D",'Labor Loading Matrix'!I587,0),IF('CLINs &amp; Ceiling Rates'!$D$239="R&amp;D",'Labor Loading Matrix'!J587,0),IF('CLINs &amp; Ceiling Rates'!$D$240="R&amp;D",'Labor Loading Matrix'!K587,0),IF('CLINs &amp; Ceiling Rates'!$D$241="R&amp;D",'Labor Loading Matrix'!L587,0),IF('CLINs &amp; Ceiling Rates'!$D$242="R&amp;D",'Labor Loading Matrix'!M587,0),IF('CLINs &amp; Ceiling Rates'!$D$243="R&amp;D",'Labor Loading Matrix'!N587,0),IF('CLINs &amp; Ceiling Rates'!$D$244="R&amp;D",'Labor Loading Matrix'!O587,0),IF('CLINs &amp; Ceiling Rates'!$D$245="R&amp;D",'Labor Loading Matrix'!P587,0),IF('CLINs &amp; Ceiling Rates'!$D$246="R&amp;D",'Labor Loading Matrix'!Q587,0),IF('CLINs &amp; Ceiling Rates'!$D$247="R&amp;D",'Labor Loading Matrix'!R587,0),IF('CLINs &amp; Ceiling Rates'!$D$248="R&amp;D",'Labor Loading Matrix'!S587,0),IF('CLINs &amp; Ceiling Rates'!$D$249="R&amp;D",'Labor Loading Matrix'!T587,0),IF('CLINs &amp; Ceiling Rates'!$D$250="R&amp;D",'Labor Loading Matrix'!U587,0),IF('CLINs &amp; Ceiling Rates'!$D$251="R&amp;D",'Labor Loading Matrix'!V587,0),IF('CLINs &amp; Ceiling Rates'!$D$252="R&amp;D",'Labor Loading Matrix'!W587,0),IF('CLINs &amp; Ceiling Rates'!$D$253="R&amp;D",'Labor Loading Matrix'!X587,0),IF('CLINs &amp; Ceiling Rates'!$D$254="R&amp;D",'Labor Loading Matrix'!Y587,0),IF('CLINs &amp; Ceiling Rates'!$D$255="R&amp;D",'Labor Loading Matrix'!Z587,0),IF('CLINs &amp; Ceiling Rates'!$D$256="R&amp;D",'Labor Loading Matrix'!AA587,0))</f>
        <v>0</v>
      </c>
      <c r="H587" s="136"/>
      <c r="I587" s="136"/>
      <c r="J587" s="136"/>
      <c r="K587" s="136"/>
      <c r="L587" s="136"/>
      <c r="M587" s="136"/>
      <c r="N587" s="84"/>
      <c r="O587" s="84"/>
      <c r="P587" s="84"/>
      <c r="Q587" s="84"/>
      <c r="R587" s="133"/>
      <c r="S587" s="133"/>
      <c r="T587" s="133"/>
      <c r="U587" s="133"/>
      <c r="V587" s="133"/>
      <c r="W587" s="133"/>
      <c r="X587" s="133"/>
      <c r="Y587" s="133"/>
      <c r="Z587" s="133"/>
      <c r="AA587" s="133"/>
    </row>
    <row r="588" spans="1:27" s="73" customFormat="1" ht="18" hidden="1" customHeight="1" x14ac:dyDescent="0.25">
      <c r="A588" s="173">
        <f>'CLINs &amp; Ceiling Rates'!B161</f>
        <v>0</v>
      </c>
      <c r="B588" s="173">
        <f>'CLINs &amp; Ceiling Rates'!C161</f>
        <v>0</v>
      </c>
      <c r="C588" s="177" t="str">
        <f>'CLINs &amp; Ceiling Rates'!I161</f>
        <v/>
      </c>
      <c r="D588" s="211">
        <f>IF('CLINs &amp; Ceiling Rates'!D544="",SUM('Labor Loading Matrix'!H588:AA588),SUM(E588:G588))</f>
        <v>0</v>
      </c>
      <c r="E588" s="175">
        <f>SUM(IF('CLINs &amp; Ceiling Rates'!$D$237="OPS",'Labor Loading Matrix'!H588,0),IF('CLINs &amp; Ceiling Rates'!$D$238="OPS",'Labor Loading Matrix'!I588,0),IF('CLINs &amp; Ceiling Rates'!$D$239="OPS",'Labor Loading Matrix'!J588,0),IF('CLINs &amp; Ceiling Rates'!$D$240="OPS",'Labor Loading Matrix'!K588,0),IF('CLINs &amp; Ceiling Rates'!$D$241="OPS",'Labor Loading Matrix'!L588,0),IF('CLINs &amp; Ceiling Rates'!$D$242="OPS",'Labor Loading Matrix'!M588,0),IF('CLINs &amp; Ceiling Rates'!$D$243="OPS",'Labor Loading Matrix'!N588,0),IF('CLINs &amp; Ceiling Rates'!$D$244="OPS",'Labor Loading Matrix'!O588,0),IF('CLINs &amp; Ceiling Rates'!$D$245="OPS",'Labor Loading Matrix'!P588,0),IF('CLINs &amp; Ceiling Rates'!$D$246="OPS",'Labor Loading Matrix'!Q588,0),IF('CLINs &amp; Ceiling Rates'!$D$247="OPS",'Labor Loading Matrix'!R588,0),IF('CLINs &amp; Ceiling Rates'!$D$248="OPS",'Labor Loading Matrix'!S588,0),IF('CLINs &amp; Ceiling Rates'!$D$249="OPS",'Labor Loading Matrix'!T588,0),IF('CLINs &amp; Ceiling Rates'!$D$250="OPS",'Labor Loading Matrix'!U588,0),IF('CLINs &amp; Ceiling Rates'!$D$251="OPS",'Labor Loading Matrix'!V588,0),IF('CLINs &amp; Ceiling Rates'!$D$252="OPS",'Labor Loading Matrix'!W588,0),IF('CLINs &amp; Ceiling Rates'!$D$253="OPS",'Labor Loading Matrix'!X588,0),IF('CLINs &amp; Ceiling Rates'!$D$254="OPS",'Labor Loading Matrix'!Y588,0),IF('CLINs &amp; Ceiling Rates'!$D$255="OPS",'Labor Loading Matrix'!Z588,0),IF('CLINs &amp; Ceiling Rates'!$D$256="OPS",'Labor Loading Matrix'!AA588,0))</f>
        <v>0</v>
      </c>
      <c r="F588" s="175">
        <f>SUM(IF('CLINs &amp; Ceiling Rates'!$D$237="F&amp;E",'Labor Loading Matrix'!H588,0),IF('CLINs &amp; Ceiling Rates'!$D$238="F&amp;E",'Labor Loading Matrix'!I588,0),IF('CLINs &amp; Ceiling Rates'!$D$239="F&amp;E",'Labor Loading Matrix'!J588,0),IF('CLINs &amp; Ceiling Rates'!$D$240="F&amp;E",'Labor Loading Matrix'!K588,0),IF('CLINs &amp; Ceiling Rates'!$D$241="F&amp;E",'Labor Loading Matrix'!L588,0),IF('CLINs &amp; Ceiling Rates'!$D$242="F&amp;E",'Labor Loading Matrix'!M588,0),IF('CLINs &amp; Ceiling Rates'!$D$243="F&amp;E",'Labor Loading Matrix'!N588,0),IF('CLINs &amp; Ceiling Rates'!$D$244="F&amp;E",'Labor Loading Matrix'!O588,0),IF('CLINs &amp; Ceiling Rates'!$D$245="F&amp;E",'Labor Loading Matrix'!P588,0),IF('CLINs &amp; Ceiling Rates'!$D$246="F&amp;E",'Labor Loading Matrix'!Q588,0),IF('CLINs &amp; Ceiling Rates'!$D$247="F&amp;E",'Labor Loading Matrix'!R588,0),IF('CLINs &amp; Ceiling Rates'!$D$248="F&amp;E",'Labor Loading Matrix'!S588,0),IF('CLINs &amp; Ceiling Rates'!$D$249="F&amp;E",'Labor Loading Matrix'!T588,0),IF('CLINs &amp; Ceiling Rates'!$D$250="F&amp;E",'Labor Loading Matrix'!U588,0),IF('CLINs &amp; Ceiling Rates'!$D$251="F&amp;E",'Labor Loading Matrix'!V588,0),IF('CLINs &amp; Ceiling Rates'!$D$252="F&amp;E",'Labor Loading Matrix'!W588,0),IF('CLINs &amp; Ceiling Rates'!$D$253="F&amp;E",'Labor Loading Matrix'!X588,0),IF('CLINs &amp; Ceiling Rates'!$D$254="F&amp;E",'Labor Loading Matrix'!Y588,0),IF('CLINs &amp; Ceiling Rates'!$D$255="F&amp;E",'Labor Loading Matrix'!Z588,0),IF('CLINs &amp; Ceiling Rates'!$D$256="F&amp;E",'Labor Loading Matrix'!AA588,0))</f>
        <v>0</v>
      </c>
      <c r="G588" s="175">
        <f>SUM(IF('CLINs &amp; Ceiling Rates'!$D$237="R&amp;D",'Labor Loading Matrix'!H588,0),IF('CLINs &amp; Ceiling Rates'!$D$238="R&amp;D",'Labor Loading Matrix'!I588,0),IF('CLINs &amp; Ceiling Rates'!$D$239="R&amp;D",'Labor Loading Matrix'!J588,0),IF('CLINs &amp; Ceiling Rates'!$D$240="R&amp;D",'Labor Loading Matrix'!K588,0),IF('CLINs &amp; Ceiling Rates'!$D$241="R&amp;D",'Labor Loading Matrix'!L588,0),IF('CLINs &amp; Ceiling Rates'!$D$242="R&amp;D",'Labor Loading Matrix'!M588,0),IF('CLINs &amp; Ceiling Rates'!$D$243="R&amp;D",'Labor Loading Matrix'!N588,0),IF('CLINs &amp; Ceiling Rates'!$D$244="R&amp;D",'Labor Loading Matrix'!O588,0),IF('CLINs &amp; Ceiling Rates'!$D$245="R&amp;D",'Labor Loading Matrix'!P588,0),IF('CLINs &amp; Ceiling Rates'!$D$246="R&amp;D",'Labor Loading Matrix'!Q588,0),IF('CLINs &amp; Ceiling Rates'!$D$247="R&amp;D",'Labor Loading Matrix'!R588,0),IF('CLINs &amp; Ceiling Rates'!$D$248="R&amp;D",'Labor Loading Matrix'!S588,0),IF('CLINs &amp; Ceiling Rates'!$D$249="R&amp;D",'Labor Loading Matrix'!T588,0),IF('CLINs &amp; Ceiling Rates'!$D$250="R&amp;D",'Labor Loading Matrix'!U588,0),IF('CLINs &amp; Ceiling Rates'!$D$251="R&amp;D",'Labor Loading Matrix'!V588,0),IF('CLINs &amp; Ceiling Rates'!$D$252="R&amp;D",'Labor Loading Matrix'!W588,0),IF('CLINs &amp; Ceiling Rates'!$D$253="R&amp;D",'Labor Loading Matrix'!X588,0),IF('CLINs &amp; Ceiling Rates'!$D$254="R&amp;D",'Labor Loading Matrix'!Y588,0),IF('CLINs &amp; Ceiling Rates'!$D$255="R&amp;D",'Labor Loading Matrix'!Z588,0),IF('CLINs &amp; Ceiling Rates'!$D$256="R&amp;D",'Labor Loading Matrix'!AA588,0))</f>
        <v>0</v>
      </c>
      <c r="H588" s="136"/>
      <c r="I588" s="136"/>
      <c r="J588" s="136"/>
      <c r="K588" s="136"/>
      <c r="L588" s="136"/>
      <c r="M588" s="136"/>
      <c r="N588" s="84"/>
      <c r="O588" s="84"/>
      <c r="P588" s="84"/>
      <c r="Q588" s="84"/>
      <c r="R588" s="133"/>
      <c r="S588" s="133"/>
      <c r="T588" s="133"/>
      <c r="U588" s="133"/>
      <c r="V588" s="133"/>
      <c r="W588" s="133"/>
      <c r="X588" s="133"/>
      <c r="Y588" s="133"/>
      <c r="Z588" s="133"/>
      <c r="AA588" s="133"/>
    </row>
    <row r="589" spans="1:27" s="73" customFormat="1" ht="18" hidden="1" customHeight="1" x14ac:dyDescent="0.25">
      <c r="A589" s="173">
        <f>'CLINs &amp; Ceiling Rates'!B162</f>
        <v>0</v>
      </c>
      <c r="B589" s="173">
        <f>'CLINs &amp; Ceiling Rates'!C162</f>
        <v>0</v>
      </c>
      <c r="C589" s="177" t="str">
        <f>'CLINs &amp; Ceiling Rates'!I162</f>
        <v/>
      </c>
      <c r="D589" s="211">
        <f>IF('CLINs &amp; Ceiling Rates'!D545="",SUM('Labor Loading Matrix'!H589:AA589),SUM(E589:G589))</f>
        <v>0</v>
      </c>
      <c r="E589" s="175">
        <f>SUM(IF('CLINs &amp; Ceiling Rates'!$D$237="OPS",'Labor Loading Matrix'!H589,0),IF('CLINs &amp; Ceiling Rates'!$D$238="OPS",'Labor Loading Matrix'!I589,0),IF('CLINs &amp; Ceiling Rates'!$D$239="OPS",'Labor Loading Matrix'!J589,0),IF('CLINs &amp; Ceiling Rates'!$D$240="OPS",'Labor Loading Matrix'!K589,0),IF('CLINs &amp; Ceiling Rates'!$D$241="OPS",'Labor Loading Matrix'!L589,0),IF('CLINs &amp; Ceiling Rates'!$D$242="OPS",'Labor Loading Matrix'!M589,0),IF('CLINs &amp; Ceiling Rates'!$D$243="OPS",'Labor Loading Matrix'!N589,0),IF('CLINs &amp; Ceiling Rates'!$D$244="OPS",'Labor Loading Matrix'!O589,0),IF('CLINs &amp; Ceiling Rates'!$D$245="OPS",'Labor Loading Matrix'!P589,0),IF('CLINs &amp; Ceiling Rates'!$D$246="OPS",'Labor Loading Matrix'!Q589,0),IF('CLINs &amp; Ceiling Rates'!$D$247="OPS",'Labor Loading Matrix'!R589,0),IF('CLINs &amp; Ceiling Rates'!$D$248="OPS",'Labor Loading Matrix'!S589,0),IF('CLINs &amp; Ceiling Rates'!$D$249="OPS",'Labor Loading Matrix'!T589,0),IF('CLINs &amp; Ceiling Rates'!$D$250="OPS",'Labor Loading Matrix'!U589,0),IF('CLINs &amp; Ceiling Rates'!$D$251="OPS",'Labor Loading Matrix'!V589,0),IF('CLINs &amp; Ceiling Rates'!$D$252="OPS",'Labor Loading Matrix'!W589,0),IF('CLINs &amp; Ceiling Rates'!$D$253="OPS",'Labor Loading Matrix'!X589,0),IF('CLINs &amp; Ceiling Rates'!$D$254="OPS",'Labor Loading Matrix'!Y589,0),IF('CLINs &amp; Ceiling Rates'!$D$255="OPS",'Labor Loading Matrix'!Z589,0),IF('CLINs &amp; Ceiling Rates'!$D$256="OPS",'Labor Loading Matrix'!AA589,0))</f>
        <v>0</v>
      </c>
      <c r="F589" s="175">
        <f>SUM(IF('CLINs &amp; Ceiling Rates'!$D$237="F&amp;E",'Labor Loading Matrix'!H589,0),IF('CLINs &amp; Ceiling Rates'!$D$238="F&amp;E",'Labor Loading Matrix'!I589,0),IF('CLINs &amp; Ceiling Rates'!$D$239="F&amp;E",'Labor Loading Matrix'!J589,0),IF('CLINs &amp; Ceiling Rates'!$D$240="F&amp;E",'Labor Loading Matrix'!K589,0),IF('CLINs &amp; Ceiling Rates'!$D$241="F&amp;E",'Labor Loading Matrix'!L589,0),IF('CLINs &amp; Ceiling Rates'!$D$242="F&amp;E",'Labor Loading Matrix'!M589,0),IF('CLINs &amp; Ceiling Rates'!$D$243="F&amp;E",'Labor Loading Matrix'!N589,0),IF('CLINs &amp; Ceiling Rates'!$D$244="F&amp;E",'Labor Loading Matrix'!O589,0),IF('CLINs &amp; Ceiling Rates'!$D$245="F&amp;E",'Labor Loading Matrix'!P589,0),IF('CLINs &amp; Ceiling Rates'!$D$246="F&amp;E",'Labor Loading Matrix'!Q589,0),IF('CLINs &amp; Ceiling Rates'!$D$247="F&amp;E",'Labor Loading Matrix'!R589,0),IF('CLINs &amp; Ceiling Rates'!$D$248="F&amp;E",'Labor Loading Matrix'!S589,0),IF('CLINs &amp; Ceiling Rates'!$D$249="F&amp;E",'Labor Loading Matrix'!T589,0),IF('CLINs &amp; Ceiling Rates'!$D$250="F&amp;E",'Labor Loading Matrix'!U589,0),IF('CLINs &amp; Ceiling Rates'!$D$251="F&amp;E",'Labor Loading Matrix'!V589,0),IF('CLINs &amp; Ceiling Rates'!$D$252="F&amp;E",'Labor Loading Matrix'!W589,0),IF('CLINs &amp; Ceiling Rates'!$D$253="F&amp;E",'Labor Loading Matrix'!X589,0),IF('CLINs &amp; Ceiling Rates'!$D$254="F&amp;E",'Labor Loading Matrix'!Y589,0),IF('CLINs &amp; Ceiling Rates'!$D$255="F&amp;E",'Labor Loading Matrix'!Z589,0),IF('CLINs &amp; Ceiling Rates'!$D$256="F&amp;E",'Labor Loading Matrix'!AA589,0))</f>
        <v>0</v>
      </c>
      <c r="G589" s="175">
        <f>SUM(IF('CLINs &amp; Ceiling Rates'!$D$237="R&amp;D",'Labor Loading Matrix'!H589,0),IF('CLINs &amp; Ceiling Rates'!$D$238="R&amp;D",'Labor Loading Matrix'!I589,0),IF('CLINs &amp; Ceiling Rates'!$D$239="R&amp;D",'Labor Loading Matrix'!J589,0),IF('CLINs &amp; Ceiling Rates'!$D$240="R&amp;D",'Labor Loading Matrix'!K589,0),IF('CLINs &amp; Ceiling Rates'!$D$241="R&amp;D",'Labor Loading Matrix'!L589,0),IF('CLINs &amp; Ceiling Rates'!$D$242="R&amp;D",'Labor Loading Matrix'!M589,0),IF('CLINs &amp; Ceiling Rates'!$D$243="R&amp;D",'Labor Loading Matrix'!N589,0),IF('CLINs &amp; Ceiling Rates'!$D$244="R&amp;D",'Labor Loading Matrix'!O589,0),IF('CLINs &amp; Ceiling Rates'!$D$245="R&amp;D",'Labor Loading Matrix'!P589,0),IF('CLINs &amp; Ceiling Rates'!$D$246="R&amp;D",'Labor Loading Matrix'!Q589,0),IF('CLINs &amp; Ceiling Rates'!$D$247="R&amp;D",'Labor Loading Matrix'!R589,0),IF('CLINs &amp; Ceiling Rates'!$D$248="R&amp;D",'Labor Loading Matrix'!S589,0),IF('CLINs &amp; Ceiling Rates'!$D$249="R&amp;D",'Labor Loading Matrix'!T589,0),IF('CLINs &amp; Ceiling Rates'!$D$250="R&amp;D",'Labor Loading Matrix'!U589,0),IF('CLINs &amp; Ceiling Rates'!$D$251="R&amp;D",'Labor Loading Matrix'!V589,0),IF('CLINs &amp; Ceiling Rates'!$D$252="R&amp;D",'Labor Loading Matrix'!W589,0),IF('CLINs &amp; Ceiling Rates'!$D$253="R&amp;D",'Labor Loading Matrix'!X589,0),IF('CLINs &amp; Ceiling Rates'!$D$254="R&amp;D",'Labor Loading Matrix'!Y589,0),IF('CLINs &amp; Ceiling Rates'!$D$255="R&amp;D",'Labor Loading Matrix'!Z589,0),IF('CLINs &amp; Ceiling Rates'!$D$256="R&amp;D",'Labor Loading Matrix'!AA589,0))</f>
        <v>0</v>
      </c>
      <c r="H589" s="136"/>
      <c r="I589" s="136"/>
      <c r="J589" s="136"/>
      <c r="K589" s="136"/>
      <c r="L589" s="136"/>
      <c r="M589" s="136"/>
      <c r="N589" s="84"/>
      <c r="O589" s="84"/>
      <c r="P589" s="84"/>
      <c r="Q589" s="84"/>
      <c r="R589" s="133"/>
      <c r="S589" s="133"/>
      <c r="T589" s="133"/>
      <c r="U589" s="133"/>
      <c r="V589" s="133"/>
      <c r="W589" s="133"/>
      <c r="X589" s="133"/>
      <c r="Y589" s="133"/>
      <c r="Z589" s="133"/>
      <c r="AA589" s="133"/>
    </row>
    <row r="590" spans="1:27" s="73" customFormat="1" ht="18" hidden="1" customHeight="1" x14ac:dyDescent="0.25">
      <c r="A590" s="173">
        <f>'CLINs &amp; Ceiling Rates'!B163</f>
        <v>0</v>
      </c>
      <c r="B590" s="173">
        <f>'CLINs &amp; Ceiling Rates'!C163</f>
        <v>0</v>
      </c>
      <c r="C590" s="177" t="str">
        <f>'CLINs &amp; Ceiling Rates'!I163</f>
        <v/>
      </c>
      <c r="D590" s="211">
        <f>IF('CLINs &amp; Ceiling Rates'!D546="",SUM('Labor Loading Matrix'!H590:AA590),SUM(E590:G590))</f>
        <v>0</v>
      </c>
      <c r="E590" s="175">
        <f>SUM(IF('CLINs &amp; Ceiling Rates'!$D$237="OPS",'Labor Loading Matrix'!H590,0),IF('CLINs &amp; Ceiling Rates'!$D$238="OPS",'Labor Loading Matrix'!I590,0),IF('CLINs &amp; Ceiling Rates'!$D$239="OPS",'Labor Loading Matrix'!J590,0),IF('CLINs &amp; Ceiling Rates'!$D$240="OPS",'Labor Loading Matrix'!K590,0),IF('CLINs &amp; Ceiling Rates'!$D$241="OPS",'Labor Loading Matrix'!L590,0),IF('CLINs &amp; Ceiling Rates'!$D$242="OPS",'Labor Loading Matrix'!M590,0),IF('CLINs &amp; Ceiling Rates'!$D$243="OPS",'Labor Loading Matrix'!N590,0),IF('CLINs &amp; Ceiling Rates'!$D$244="OPS",'Labor Loading Matrix'!O590,0),IF('CLINs &amp; Ceiling Rates'!$D$245="OPS",'Labor Loading Matrix'!P590,0),IF('CLINs &amp; Ceiling Rates'!$D$246="OPS",'Labor Loading Matrix'!Q590,0),IF('CLINs &amp; Ceiling Rates'!$D$247="OPS",'Labor Loading Matrix'!R590,0),IF('CLINs &amp; Ceiling Rates'!$D$248="OPS",'Labor Loading Matrix'!S590,0),IF('CLINs &amp; Ceiling Rates'!$D$249="OPS",'Labor Loading Matrix'!T590,0),IF('CLINs &amp; Ceiling Rates'!$D$250="OPS",'Labor Loading Matrix'!U590,0),IF('CLINs &amp; Ceiling Rates'!$D$251="OPS",'Labor Loading Matrix'!V590,0),IF('CLINs &amp; Ceiling Rates'!$D$252="OPS",'Labor Loading Matrix'!W590,0),IF('CLINs &amp; Ceiling Rates'!$D$253="OPS",'Labor Loading Matrix'!X590,0),IF('CLINs &amp; Ceiling Rates'!$D$254="OPS",'Labor Loading Matrix'!Y590,0),IF('CLINs &amp; Ceiling Rates'!$D$255="OPS",'Labor Loading Matrix'!Z590,0),IF('CLINs &amp; Ceiling Rates'!$D$256="OPS",'Labor Loading Matrix'!AA590,0))</f>
        <v>0</v>
      </c>
      <c r="F590" s="175">
        <f>SUM(IF('CLINs &amp; Ceiling Rates'!$D$237="F&amp;E",'Labor Loading Matrix'!H590,0),IF('CLINs &amp; Ceiling Rates'!$D$238="F&amp;E",'Labor Loading Matrix'!I590,0),IF('CLINs &amp; Ceiling Rates'!$D$239="F&amp;E",'Labor Loading Matrix'!J590,0),IF('CLINs &amp; Ceiling Rates'!$D$240="F&amp;E",'Labor Loading Matrix'!K590,0),IF('CLINs &amp; Ceiling Rates'!$D$241="F&amp;E",'Labor Loading Matrix'!L590,0),IF('CLINs &amp; Ceiling Rates'!$D$242="F&amp;E",'Labor Loading Matrix'!M590,0),IF('CLINs &amp; Ceiling Rates'!$D$243="F&amp;E",'Labor Loading Matrix'!N590,0),IF('CLINs &amp; Ceiling Rates'!$D$244="F&amp;E",'Labor Loading Matrix'!O590,0),IF('CLINs &amp; Ceiling Rates'!$D$245="F&amp;E",'Labor Loading Matrix'!P590,0),IF('CLINs &amp; Ceiling Rates'!$D$246="F&amp;E",'Labor Loading Matrix'!Q590,0),IF('CLINs &amp; Ceiling Rates'!$D$247="F&amp;E",'Labor Loading Matrix'!R590,0),IF('CLINs &amp; Ceiling Rates'!$D$248="F&amp;E",'Labor Loading Matrix'!S590,0),IF('CLINs &amp; Ceiling Rates'!$D$249="F&amp;E",'Labor Loading Matrix'!T590,0),IF('CLINs &amp; Ceiling Rates'!$D$250="F&amp;E",'Labor Loading Matrix'!U590,0),IF('CLINs &amp; Ceiling Rates'!$D$251="F&amp;E",'Labor Loading Matrix'!V590,0),IF('CLINs &amp; Ceiling Rates'!$D$252="F&amp;E",'Labor Loading Matrix'!W590,0),IF('CLINs &amp; Ceiling Rates'!$D$253="F&amp;E",'Labor Loading Matrix'!X590,0),IF('CLINs &amp; Ceiling Rates'!$D$254="F&amp;E",'Labor Loading Matrix'!Y590,0),IF('CLINs &amp; Ceiling Rates'!$D$255="F&amp;E",'Labor Loading Matrix'!Z590,0),IF('CLINs &amp; Ceiling Rates'!$D$256="F&amp;E",'Labor Loading Matrix'!AA590,0))</f>
        <v>0</v>
      </c>
      <c r="G590" s="175">
        <f>SUM(IF('CLINs &amp; Ceiling Rates'!$D$237="R&amp;D",'Labor Loading Matrix'!H590,0),IF('CLINs &amp; Ceiling Rates'!$D$238="R&amp;D",'Labor Loading Matrix'!I590,0),IF('CLINs &amp; Ceiling Rates'!$D$239="R&amp;D",'Labor Loading Matrix'!J590,0),IF('CLINs &amp; Ceiling Rates'!$D$240="R&amp;D",'Labor Loading Matrix'!K590,0),IF('CLINs &amp; Ceiling Rates'!$D$241="R&amp;D",'Labor Loading Matrix'!L590,0),IF('CLINs &amp; Ceiling Rates'!$D$242="R&amp;D",'Labor Loading Matrix'!M590,0),IF('CLINs &amp; Ceiling Rates'!$D$243="R&amp;D",'Labor Loading Matrix'!N590,0),IF('CLINs &amp; Ceiling Rates'!$D$244="R&amp;D",'Labor Loading Matrix'!O590,0),IF('CLINs &amp; Ceiling Rates'!$D$245="R&amp;D",'Labor Loading Matrix'!P590,0),IF('CLINs &amp; Ceiling Rates'!$D$246="R&amp;D",'Labor Loading Matrix'!Q590,0),IF('CLINs &amp; Ceiling Rates'!$D$247="R&amp;D",'Labor Loading Matrix'!R590,0),IF('CLINs &amp; Ceiling Rates'!$D$248="R&amp;D",'Labor Loading Matrix'!S590,0),IF('CLINs &amp; Ceiling Rates'!$D$249="R&amp;D",'Labor Loading Matrix'!T590,0),IF('CLINs &amp; Ceiling Rates'!$D$250="R&amp;D",'Labor Loading Matrix'!U590,0),IF('CLINs &amp; Ceiling Rates'!$D$251="R&amp;D",'Labor Loading Matrix'!V590,0),IF('CLINs &amp; Ceiling Rates'!$D$252="R&amp;D",'Labor Loading Matrix'!W590,0),IF('CLINs &amp; Ceiling Rates'!$D$253="R&amp;D",'Labor Loading Matrix'!X590,0),IF('CLINs &amp; Ceiling Rates'!$D$254="R&amp;D",'Labor Loading Matrix'!Y590,0),IF('CLINs &amp; Ceiling Rates'!$D$255="R&amp;D",'Labor Loading Matrix'!Z590,0),IF('CLINs &amp; Ceiling Rates'!$D$256="R&amp;D",'Labor Loading Matrix'!AA590,0))</f>
        <v>0</v>
      </c>
      <c r="H590" s="136"/>
      <c r="I590" s="136"/>
      <c r="J590" s="136"/>
      <c r="K590" s="136"/>
      <c r="L590" s="136"/>
      <c r="M590" s="136"/>
      <c r="N590" s="84"/>
      <c r="O590" s="84"/>
      <c r="P590" s="84"/>
      <c r="Q590" s="84"/>
      <c r="R590" s="133"/>
      <c r="S590" s="133"/>
      <c r="T590" s="133"/>
      <c r="U590" s="133"/>
      <c r="V590" s="133"/>
      <c r="W590" s="133"/>
      <c r="X590" s="133"/>
      <c r="Y590" s="133"/>
      <c r="Z590" s="133"/>
      <c r="AA590" s="133"/>
    </row>
    <row r="591" spans="1:27" s="73" customFormat="1" ht="18" hidden="1" customHeight="1" x14ac:dyDescent="0.25">
      <c r="A591" s="173">
        <f>'CLINs &amp; Ceiling Rates'!B164</f>
        <v>0</v>
      </c>
      <c r="B591" s="173">
        <f>'CLINs &amp; Ceiling Rates'!C164</f>
        <v>0</v>
      </c>
      <c r="C591" s="177" t="str">
        <f>'CLINs &amp; Ceiling Rates'!I164</f>
        <v/>
      </c>
      <c r="D591" s="211">
        <f>IF('CLINs &amp; Ceiling Rates'!D547="",SUM('Labor Loading Matrix'!H591:AA591),SUM(E591:G591))</f>
        <v>0</v>
      </c>
      <c r="E591" s="175">
        <f>SUM(IF('CLINs &amp; Ceiling Rates'!$D$237="OPS",'Labor Loading Matrix'!H591,0),IF('CLINs &amp; Ceiling Rates'!$D$238="OPS",'Labor Loading Matrix'!I591,0),IF('CLINs &amp; Ceiling Rates'!$D$239="OPS",'Labor Loading Matrix'!J591,0),IF('CLINs &amp; Ceiling Rates'!$D$240="OPS",'Labor Loading Matrix'!K591,0),IF('CLINs &amp; Ceiling Rates'!$D$241="OPS",'Labor Loading Matrix'!L591,0),IF('CLINs &amp; Ceiling Rates'!$D$242="OPS",'Labor Loading Matrix'!M591,0),IF('CLINs &amp; Ceiling Rates'!$D$243="OPS",'Labor Loading Matrix'!N591,0),IF('CLINs &amp; Ceiling Rates'!$D$244="OPS",'Labor Loading Matrix'!O591,0),IF('CLINs &amp; Ceiling Rates'!$D$245="OPS",'Labor Loading Matrix'!P591,0),IF('CLINs &amp; Ceiling Rates'!$D$246="OPS",'Labor Loading Matrix'!Q591,0),IF('CLINs &amp; Ceiling Rates'!$D$247="OPS",'Labor Loading Matrix'!R591,0),IF('CLINs &amp; Ceiling Rates'!$D$248="OPS",'Labor Loading Matrix'!S591,0),IF('CLINs &amp; Ceiling Rates'!$D$249="OPS",'Labor Loading Matrix'!T591,0),IF('CLINs &amp; Ceiling Rates'!$D$250="OPS",'Labor Loading Matrix'!U591,0),IF('CLINs &amp; Ceiling Rates'!$D$251="OPS",'Labor Loading Matrix'!V591,0),IF('CLINs &amp; Ceiling Rates'!$D$252="OPS",'Labor Loading Matrix'!W591,0),IF('CLINs &amp; Ceiling Rates'!$D$253="OPS",'Labor Loading Matrix'!X591,0),IF('CLINs &amp; Ceiling Rates'!$D$254="OPS",'Labor Loading Matrix'!Y591,0),IF('CLINs &amp; Ceiling Rates'!$D$255="OPS",'Labor Loading Matrix'!Z591,0),IF('CLINs &amp; Ceiling Rates'!$D$256="OPS",'Labor Loading Matrix'!AA591,0))</f>
        <v>0</v>
      </c>
      <c r="F591" s="175">
        <f>SUM(IF('CLINs &amp; Ceiling Rates'!$D$237="F&amp;E",'Labor Loading Matrix'!H591,0),IF('CLINs &amp; Ceiling Rates'!$D$238="F&amp;E",'Labor Loading Matrix'!I591,0),IF('CLINs &amp; Ceiling Rates'!$D$239="F&amp;E",'Labor Loading Matrix'!J591,0),IF('CLINs &amp; Ceiling Rates'!$D$240="F&amp;E",'Labor Loading Matrix'!K591,0),IF('CLINs &amp; Ceiling Rates'!$D$241="F&amp;E",'Labor Loading Matrix'!L591,0),IF('CLINs &amp; Ceiling Rates'!$D$242="F&amp;E",'Labor Loading Matrix'!M591,0),IF('CLINs &amp; Ceiling Rates'!$D$243="F&amp;E",'Labor Loading Matrix'!N591,0),IF('CLINs &amp; Ceiling Rates'!$D$244="F&amp;E",'Labor Loading Matrix'!O591,0),IF('CLINs &amp; Ceiling Rates'!$D$245="F&amp;E",'Labor Loading Matrix'!P591,0),IF('CLINs &amp; Ceiling Rates'!$D$246="F&amp;E",'Labor Loading Matrix'!Q591,0),IF('CLINs &amp; Ceiling Rates'!$D$247="F&amp;E",'Labor Loading Matrix'!R591,0),IF('CLINs &amp; Ceiling Rates'!$D$248="F&amp;E",'Labor Loading Matrix'!S591,0),IF('CLINs &amp; Ceiling Rates'!$D$249="F&amp;E",'Labor Loading Matrix'!T591,0),IF('CLINs &amp; Ceiling Rates'!$D$250="F&amp;E",'Labor Loading Matrix'!U591,0),IF('CLINs &amp; Ceiling Rates'!$D$251="F&amp;E",'Labor Loading Matrix'!V591,0),IF('CLINs &amp; Ceiling Rates'!$D$252="F&amp;E",'Labor Loading Matrix'!W591,0),IF('CLINs &amp; Ceiling Rates'!$D$253="F&amp;E",'Labor Loading Matrix'!X591,0),IF('CLINs &amp; Ceiling Rates'!$D$254="F&amp;E",'Labor Loading Matrix'!Y591,0),IF('CLINs &amp; Ceiling Rates'!$D$255="F&amp;E",'Labor Loading Matrix'!Z591,0),IF('CLINs &amp; Ceiling Rates'!$D$256="F&amp;E",'Labor Loading Matrix'!AA591,0))</f>
        <v>0</v>
      </c>
      <c r="G591" s="175">
        <f>SUM(IF('CLINs &amp; Ceiling Rates'!$D$237="R&amp;D",'Labor Loading Matrix'!H591,0),IF('CLINs &amp; Ceiling Rates'!$D$238="R&amp;D",'Labor Loading Matrix'!I591,0),IF('CLINs &amp; Ceiling Rates'!$D$239="R&amp;D",'Labor Loading Matrix'!J591,0),IF('CLINs &amp; Ceiling Rates'!$D$240="R&amp;D",'Labor Loading Matrix'!K591,0),IF('CLINs &amp; Ceiling Rates'!$D$241="R&amp;D",'Labor Loading Matrix'!L591,0),IF('CLINs &amp; Ceiling Rates'!$D$242="R&amp;D",'Labor Loading Matrix'!M591,0),IF('CLINs &amp; Ceiling Rates'!$D$243="R&amp;D",'Labor Loading Matrix'!N591,0),IF('CLINs &amp; Ceiling Rates'!$D$244="R&amp;D",'Labor Loading Matrix'!O591,0),IF('CLINs &amp; Ceiling Rates'!$D$245="R&amp;D",'Labor Loading Matrix'!P591,0),IF('CLINs &amp; Ceiling Rates'!$D$246="R&amp;D",'Labor Loading Matrix'!Q591,0),IF('CLINs &amp; Ceiling Rates'!$D$247="R&amp;D",'Labor Loading Matrix'!R591,0),IF('CLINs &amp; Ceiling Rates'!$D$248="R&amp;D",'Labor Loading Matrix'!S591,0),IF('CLINs &amp; Ceiling Rates'!$D$249="R&amp;D",'Labor Loading Matrix'!T591,0),IF('CLINs &amp; Ceiling Rates'!$D$250="R&amp;D",'Labor Loading Matrix'!U591,0),IF('CLINs &amp; Ceiling Rates'!$D$251="R&amp;D",'Labor Loading Matrix'!V591,0),IF('CLINs &amp; Ceiling Rates'!$D$252="R&amp;D",'Labor Loading Matrix'!W591,0),IF('CLINs &amp; Ceiling Rates'!$D$253="R&amp;D",'Labor Loading Matrix'!X591,0),IF('CLINs &amp; Ceiling Rates'!$D$254="R&amp;D",'Labor Loading Matrix'!Y591,0),IF('CLINs &amp; Ceiling Rates'!$D$255="R&amp;D",'Labor Loading Matrix'!Z591,0),IF('CLINs &amp; Ceiling Rates'!$D$256="R&amp;D",'Labor Loading Matrix'!AA591,0))</f>
        <v>0</v>
      </c>
      <c r="H591" s="136"/>
      <c r="I591" s="136"/>
      <c r="J591" s="136"/>
      <c r="K591" s="136"/>
      <c r="L591" s="136"/>
      <c r="M591" s="136"/>
      <c r="N591" s="84"/>
      <c r="O591" s="84"/>
      <c r="P591" s="84"/>
      <c r="Q591" s="84"/>
      <c r="R591" s="133"/>
      <c r="S591" s="133"/>
      <c r="T591" s="133"/>
      <c r="U591" s="133"/>
      <c r="V591" s="133"/>
      <c r="W591" s="133"/>
      <c r="X591" s="133"/>
      <c r="Y591" s="133"/>
      <c r="Z591" s="133"/>
      <c r="AA591" s="133"/>
    </row>
    <row r="592" spans="1:27" s="73" customFormat="1" ht="18" hidden="1" customHeight="1" x14ac:dyDescent="0.25">
      <c r="A592" s="173">
        <f>'CLINs &amp; Ceiling Rates'!B165</f>
        <v>0</v>
      </c>
      <c r="B592" s="173">
        <f>'CLINs &amp; Ceiling Rates'!C165</f>
        <v>0</v>
      </c>
      <c r="C592" s="177" t="str">
        <f>'CLINs &amp; Ceiling Rates'!I165</f>
        <v/>
      </c>
      <c r="D592" s="211">
        <f>IF('CLINs &amp; Ceiling Rates'!D548="",SUM('Labor Loading Matrix'!H592:AA592),SUM(E592:G592))</f>
        <v>0</v>
      </c>
      <c r="E592" s="175">
        <f>SUM(IF('CLINs &amp; Ceiling Rates'!$D$237="OPS",'Labor Loading Matrix'!H592,0),IF('CLINs &amp; Ceiling Rates'!$D$238="OPS",'Labor Loading Matrix'!I592,0),IF('CLINs &amp; Ceiling Rates'!$D$239="OPS",'Labor Loading Matrix'!J592,0),IF('CLINs &amp; Ceiling Rates'!$D$240="OPS",'Labor Loading Matrix'!K592,0),IF('CLINs &amp; Ceiling Rates'!$D$241="OPS",'Labor Loading Matrix'!L592,0),IF('CLINs &amp; Ceiling Rates'!$D$242="OPS",'Labor Loading Matrix'!M592,0),IF('CLINs &amp; Ceiling Rates'!$D$243="OPS",'Labor Loading Matrix'!N592,0),IF('CLINs &amp; Ceiling Rates'!$D$244="OPS",'Labor Loading Matrix'!O592,0),IF('CLINs &amp; Ceiling Rates'!$D$245="OPS",'Labor Loading Matrix'!P592,0),IF('CLINs &amp; Ceiling Rates'!$D$246="OPS",'Labor Loading Matrix'!Q592,0),IF('CLINs &amp; Ceiling Rates'!$D$247="OPS",'Labor Loading Matrix'!R592,0),IF('CLINs &amp; Ceiling Rates'!$D$248="OPS",'Labor Loading Matrix'!S592,0),IF('CLINs &amp; Ceiling Rates'!$D$249="OPS",'Labor Loading Matrix'!T592,0),IF('CLINs &amp; Ceiling Rates'!$D$250="OPS",'Labor Loading Matrix'!U592,0),IF('CLINs &amp; Ceiling Rates'!$D$251="OPS",'Labor Loading Matrix'!V592,0),IF('CLINs &amp; Ceiling Rates'!$D$252="OPS",'Labor Loading Matrix'!W592,0),IF('CLINs &amp; Ceiling Rates'!$D$253="OPS",'Labor Loading Matrix'!X592,0),IF('CLINs &amp; Ceiling Rates'!$D$254="OPS",'Labor Loading Matrix'!Y592,0),IF('CLINs &amp; Ceiling Rates'!$D$255="OPS",'Labor Loading Matrix'!Z592,0),IF('CLINs &amp; Ceiling Rates'!$D$256="OPS",'Labor Loading Matrix'!AA592,0))</f>
        <v>0</v>
      </c>
      <c r="F592" s="175">
        <f>SUM(IF('CLINs &amp; Ceiling Rates'!$D$237="F&amp;E",'Labor Loading Matrix'!H592,0),IF('CLINs &amp; Ceiling Rates'!$D$238="F&amp;E",'Labor Loading Matrix'!I592,0),IF('CLINs &amp; Ceiling Rates'!$D$239="F&amp;E",'Labor Loading Matrix'!J592,0),IF('CLINs &amp; Ceiling Rates'!$D$240="F&amp;E",'Labor Loading Matrix'!K592,0),IF('CLINs &amp; Ceiling Rates'!$D$241="F&amp;E",'Labor Loading Matrix'!L592,0),IF('CLINs &amp; Ceiling Rates'!$D$242="F&amp;E",'Labor Loading Matrix'!M592,0),IF('CLINs &amp; Ceiling Rates'!$D$243="F&amp;E",'Labor Loading Matrix'!N592,0),IF('CLINs &amp; Ceiling Rates'!$D$244="F&amp;E",'Labor Loading Matrix'!O592,0),IF('CLINs &amp; Ceiling Rates'!$D$245="F&amp;E",'Labor Loading Matrix'!P592,0),IF('CLINs &amp; Ceiling Rates'!$D$246="F&amp;E",'Labor Loading Matrix'!Q592,0),IF('CLINs &amp; Ceiling Rates'!$D$247="F&amp;E",'Labor Loading Matrix'!R592,0),IF('CLINs &amp; Ceiling Rates'!$D$248="F&amp;E",'Labor Loading Matrix'!S592,0),IF('CLINs &amp; Ceiling Rates'!$D$249="F&amp;E",'Labor Loading Matrix'!T592,0),IF('CLINs &amp; Ceiling Rates'!$D$250="F&amp;E",'Labor Loading Matrix'!U592,0),IF('CLINs &amp; Ceiling Rates'!$D$251="F&amp;E",'Labor Loading Matrix'!V592,0),IF('CLINs &amp; Ceiling Rates'!$D$252="F&amp;E",'Labor Loading Matrix'!W592,0),IF('CLINs &amp; Ceiling Rates'!$D$253="F&amp;E",'Labor Loading Matrix'!X592,0),IF('CLINs &amp; Ceiling Rates'!$D$254="F&amp;E",'Labor Loading Matrix'!Y592,0),IF('CLINs &amp; Ceiling Rates'!$D$255="F&amp;E",'Labor Loading Matrix'!Z592,0),IF('CLINs &amp; Ceiling Rates'!$D$256="F&amp;E",'Labor Loading Matrix'!AA592,0))</f>
        <v>0</v>
      </c>
      <c r="G592" s="175">
        <f>SUM(IF('CLINs &amp; Ceiling Rates'!$D$237="R&amp;D",'Labor Loading Matrix'!H592,0),IF('CLINs &amp; Ceiling Rates'!$D$238="R&amp;D",'Labor Loading Matrix'!I592,0),IF('CLINs &amp; Ceiling Rates'!$D$239="R&amp;D",'Labor Loading Matrix'!J592,0),IF('CLINs &amp; Ceiling Rates'!$D$240="R&amp;D",'Labor Loading Matrix'!K592,0),IF('CLINs &amp; Ceiling Rates'!$D$241="R&amp;D",'Labor Loading Matrix'!L592,0),IF('CLINs &amp; Ceiling Rates'!$D$242="R&amp;D",'Labor Loading Matrix'!M592,0),IF('CLINs &amp; Ceiling Rates'!$D$243="R&amp;D",'Labor Loading Matrix'!N592,0),IF('CLINs &amp; Ceiling Rates'!$D$244="R&amp;D",'Labor Loading Matrix'!O592,0),IF('CLINs &amp; Ceiling Rates'!$D$245="R&amp;D",'Labor Loading Matrix'!P592,0),IF('CLINs &amp; Ceiling Rates'!$D$246="R&amp;D",'Labor Loading Matrix'!Q592,0),IF('CLINs &amp; Ceiling Rates'!$D$247="R&amp;D",'Labor Loading Matrix'!R592,0),IF('CLINs &amp; Ceiling Rates'!$D$248="R&amp;D",'Labor Loading Matrix'!S592,0),IF('CLINs &amp; Ceiling Rates'!$D$249="R&amp;D",'Labor Loading Matrix'!T592,0),IF('CLINs &amp; Ceiling Rates'!$D$250="R&amp;D",'Labor Loading Matrix'!U592,0),IF('CLINs &amp; Ceiling Rates'!$D$251="R&amp;D",'Labor Loading Matrix'!V592,0),IF('CLINs &amp; Ceiling Rates'!$D$252="R&amp;D",'Labor Loading Matrix'!W592,0),IF('CLINs &amp; Ceiling Rates'!$D$253="R&amp;D",'Labor Loading Matrix'!X592,0),IF('CLINs &amp; Ceiling Rates'!$D$254="R&amp;D",'Labor Loading Matrix'!Y592,0),IF('CLINs &amp; Ceiling Rates'!$D$255="R&amp;D",'Labor Loading Matrix'!Z592,0),IF('CLINs &amp; Ceiling Rates'!$D$256="R&amp;D",'Labor Loading Matrix'!AA592,0))</f>
        <v>0</v>
      </c>
      <c r="H592" s="136"/>
      <c r="I592" s="136"/>
      <c r="J592" s="136"/>
      <c r="K592" s="136"/>
      <c r="L592" s="136"/>
      <c r="M592" s="136"/>
      <c r="N592" s="84"/>
      <c r="O592" s="84"/>
      <c r="P592" s="84"/>
      <c r="Q592" s="84"/>
      <c r="R592" s="133"/>
      <c r="S592" s="133"/>
      <c r="T592" s="133"/>
      <c r="U592" s="133"/>
      <c r="V592" s="133"/>
      <c r="W592" s="133"/>
      <c r="X592" s="133"/>
      <c r="Y592" s="133"/>
      <c r="Z592" s="133"/>
      <c r="AA592" s="133"/>
    </row>
    <row r="593" spans="1:27" s="73" customFormat="1" ht="18" hidden="1" customHeight="1" x14ac:dyDescent="0.25">
      <c r="A593" s="173">
        <f>'CLINs &amp; Ceiling Rates'!B166</f>
        <v>0</v>
      </c>
      <c r="B593" s="173">
        <f>'CLINs &amp; Ceiling Rates'!C166</f>
        <v>0</v>
      </c>
      <c r="C593" s="177" t="str">
        <f>'CLINs &amp; Ceiling Rates'!I166</f>
        <v/>
      </c>
      <c r="D593" s="211">
        <f>IF('CLINs &amp; Ceiling Rates'!D549="",SUM('Labor Loading Matrix'!H593:AA593),SUM(E593:G593))</f>
        <v>0</v>
      </c>
      <c r="E593" s="175">
        <f>SUM(IF('CLINs &amp; Ceiling Rates'!$D$237="OPS",'Labor Loading Matrix'!H593,0),IF('CLINs &amp; Ceiling Rates'!$D$238="OPS",'Labor Loading Matrix'!I593,0),IF('CLINs &amp; Ceiling Rates'!$D$239="OPS",'Labor Loading Matrix'!J593,0),IF('CLINs &amp; Ceiling Rates'!$D$240="OPS",'Labor Loading Matrix'!K593,0),IF('CLINs &amp; Ceiling Rates'!$D$241="OPS",'Labor Loading Matrix'!L593,0),IF('CLINs &amp; Ceiling Rates'!$D$242="OPS",'Labor Loading Matrix'!M593,0),IF('CLINs &amp; Ceiling Rates'!$D$243="OPS",'Labor Loading Matrix'!N593,0),IF('CLINs &amp; Ceiling Rates'!$D$244="OPS",'Labor Loading Matrix'!O593,0),IF('CLINs &amp; Ceiling Rates'!$D$245="OPS",'Labor Loading Matrix'!P593,0),IF('CLINs &amp; Ceiling Rates'!$D$246="OPS",'Labor Loading Matrix'!Q593,0),IF('CLINs &amp; Ceiling Rates'!$D$247="OPS",'Labor Loading Matrix'!R593,0),IF('CLINs &amp; Ceiling Rates'!$D$248="OPS",'Labor Loading Matrix'!S593,0),IF('CLINs &amp; Ceiling Rates'!$D$249="OPS",'Labor Loading Matrix'!T593,0),IF('CLINs &amp; Ceiling Rates'!$D$250="OPS",'Labor Loading Matrix'!U593,0),IF('CLINs &amp; Ceiling Rates'!$D$251="OPS",'Labor Loading Matrix'!V593,0),IF('CLINs &amp; Ceiling Rates'!$D$252="OPS",'Labor Loading Matrix'!W593,0),IF('CLINs &amp; Ceiling Rates'!$D$253="OPS",'Labor Loading Matrix'!X593,0),IF('CLINs &amp; Ceiling Rates'!$D$254="OPS",'Labor Loading Matrix'!Y593,0),IF('CLINs &amp; Ceiling Rates'!$D$255="OPS",'Labor Loading Matrix'!Z593,0),IF('CLINs &amp; Ceiling Rates'!$D$256="OPS",'Labor Loading Matrix'!AA593,0))</f>
        <v>0</v>
      </c>
      <c r="F593" s="175">
        <f>SUM(IF('CLINs &amp; Ceiling Rates'!$D$237="F&amp;E",'Labor Loading Matrix'!H593,0),IF('CLINs &amp; Ceiling Rates'!$D$238="F&amp;E",'Labor Loading Matrix'!I593,0),IF('CLINs &amp; Ceiling Rates'!$D$239="F&amp;E",'Labor Loading Matrix'!J593,0),IF('CLINs &amp; Ceiling Rates'!$D$240="F&amp;E",'Labor Loading Matrix'!K593,0),IF('CLINs &amp; Ceiling Rates'!$D$241="F&amp;E",'Labor Loading Matrix'!L593,0),IF('CLINs &amp; Ceiling Rates'!$D$242="F&amp;E",'Labor Loading Matrix'!M593,0),IF('CLINs &amp; Ceiling Rates'!$D$243="F&amp;E",'Labor Loading Matrix'!N593,0),IF('CLINs &amp; Ceiling Rates'!$D$244="F&amp;E",'Labor Loading Matrix'!O593,0),IF('CLINs &amp; Ceiling Rates'!$D$245="F&amp;E",'Labor Loading Matrix'!P593,0),IF('CLINs &amp; Ceiling Rates'!$D$246="F&amp;E",'Labor Loading Matrix'!Q593,0),IF('CLINs &amp; Ceiling Rates'!$D$247="F&amp;E",'Labor Loading Matrix'!R593,0),IF('CLINs &amp; Ceiling Rates'!$D$248="F&amp;E",'Labor Loading Matrix'!S593,0),IF('CLINs &amp; Ceiling Rates'!$D$249="F&amp;E",'Labor Loading Matrix'!T593,0),IF('CLINs &amp; Ceiling Rates'!$D$250="F&amp;E",'Labor Loading Matrix'!U593,0),IF('CLINs &amp; Ceiling Rates'!$D$251="F&amp;E",'Labor Loading Matrix'!V593,0),IF('CLINs &amp; Ceiling Rates'!$D$252="F&amp;E",'Labor Loading Matrix'!W593,0),IF('CLINs &amp; Ceiling Rates'!$D$253="F&amp;E",'Labor Loading Matrix'!X593,0),IF('CLINs &amp; Ceiling Rates'!$D$254="F&amp;E",'Labor Loading Matrix'!Y593,0),IF('CLINs &amp; Ceiling Rates'!$D$255="F&amp;E",'Labor Loading Matrix'!Z593,0),IF('CLINs &amp; Ceiling Rates'!$D$256="F&amp;E",'Labor Loading Matrix'!AA593,0))</f>
        <v>0</v>
      </c>
      <c r="G593" s="175">
        <f>SUM(IF('CLINs &amp; Ceiling Rates'!$D$237="R&amp;D",'Labor Loading Matrix'!H593,0),IF('CLINs &amp; Ceiling Rates'!$D$238="R&amp;D",'Labor Loading Matrix'!I593,0),IF('CLINs &amp; Ceiling Rates'!$D$239="R&amp;D",'Labor Loading Matrix'!J593,0),IF('CLINs &amp; Ceiling Rates'!$D$240="R&amp;D",'Labor Loading Matrix'!K593,0),IF('CLINs &amp; Ceiling Rates'!$D$241="R&amp;D",'Labor Loading Matrix'!L593,0),IF('CLINs &amp; Ceiling Rates'!$D$242="R&amp;D",'Labor Loading Matrix'!M593,0),IF('CLINs &amp; Ceiling Rates'!$D$243="R&amp;D",'Labor Loading Matrix'!N593,0),IF('CLINs &amp; Ceiling Rates'!$D$244="R&amp;D",'Labor Loading Matrix'!O593,0),IF('CLINs &amp; Ceiling Rates'!$D$245="R&amp;D",'Labor Loading Matrix'!P593,0),IF('CLINs &amp; Ceiling Rates'!$D$246="R&amp;D",'Labor Loading Matrix'!Q593,0),IF('CLINs &amp; Ceiling Rates'!$D$247="R&amp;D",'Labor Loading Matrix'!R593,0),IF('CLINs &amp; Ceiling Rates'!$D$248="R&amp;D",'Labor Loading Matrix'!S593,0),IF('CLINs &amp; Ceiling Rates'!$D$249="R&amp;D",'Labor Loading Matrix'!T593,0),IF('CLINs &amp; Ceiling Rates'!$D$250="R&amp;D",'Labor Loading Matrix'!U593,0),IF('CLINs &amp; Ceiling Rates'!$D$251="R&amp;D",'Labor Loading Matrix'!V593,0),IF('CLINs &amp; Ceiling Rates'!$D$252="R&amp;D",'Labor Loading Matrix'!W593,0),IF('CLINs &amp; Ceiling Rates'!$D$253="R&amp;D",'Labor Loading Matrix'!X593,0),IF('CLINs &amp; Ceiling Rates'!$D$254="R&amp;D",'Labor Loading Matrix'!Y593,0),IF('CLINs &amp; Ceiling Rates'!$D$255="R&amp;D",'Labor Loading Matrix'!Z593,0),IF('CLINs &amp; Ceiling Rates'!$D$256="R&amp;D",'Labor Loading Matrix'!AA593,0))</f>
        <v>0</v>
      </c>
      <c r="H593" s="136"/>
      <c r="I593" s="136"/>
      <c r="J593" s="136"/>
      <c r="K593" s="136"/>
      <c r="L593" s="136"/>
      <c r="M593" s="136"/>
      <c r="N593" s="84"/>
      <c r="O593" s="84"/>
      <c r="P593" s="84"/>
      <c r="Q593" s="84"/>
      <c r="R593" s="133"/>
      <c r="S593" s="133"/>
      <c r="T593" s="133"/>
      <c r="U593" s="133"/>
      <c r="V593" s="133"/>
      <c r="W593" s="133"/>
      <c r="X593" s="133"/>
      <c r="Y593" s="133"/>
      <c r="Z593" s="133"/>
      <c r="AA593" s="133"/>
    </row>
    <row r="594" spans="1:27" s="73" customFormat="1" ht="18" hidden="1" customHeight="1" x14ac:dyDescent="0.25">
      <c r="A594" s="173">
        <f>'CLINs &amp; Ceiling Rates'!B167</f>
        <v>0</v>
      </c>
      <c r="B594" s="173">
        <f>'CLINs &amp; Ceiling Rates'!C167</f>
        <v>0</v>
      </c>
      <c r="C594" s="177" t="str">
        <f>'CLINs &amp; Ceiling Rates'!I167</f>
        <v/>
      </c>
      <c r="D594" s="211">
        <f>IF('CLINs &amp; Ceiling Rates'!D550="",SUM('Labor Loading Matrix'!H594:AA594),SUM(E594:G594))</f>
        <v>0</v>
      </c>
      <c r="E594" s="175">
        <f>SUM(IF('CLINs &amp; Ceiling Rates'!$D$237="OPS",'Labor Loading Matrix'!H594,0),IF('CLINs &amp; Ceiling Rates'!$D$238="OPS",'Labor Loading Matrix'!I594,0),IF('CLINs &amp; Ceiling Rates'!$D$239="OPS",'Labor Loading Matrix'!J594,0),IF('CLINs &amp; Ceiling Rates'!$D$240="OPS",'Labor Loading Matrix'!K594,0),IF('CLINs &amp; Ceiling Rates'!$D$241="OPS",'Labor Loading Matrix'!L594,0),IF('CLINs &amp; Ceiling Rates'!$D$242="OPS",'Labor Loading Matrix'!M594,0),IF('CLINs &amp; Ceiling Rates'!$D$243="OPS",'Labor Loading Matrix'!N594,0),IF('CLINs &amp; Ceiling Rates'!$D$244="OPS",'Labor Loading Matrix'!O594,0),IF('CLINs &amp; Ceiling Rates'!$D$245="OPS",'Labor Loading Matrix'!P594,0),IF('CLINs &amp; Ceiling Rates'!$D$246="OPS",'Labor Loading Matrix'!Q594,0),IF('CLINs &amp; Ceiling Rates'!$D$247="OPS",'Labor Loading Matrix'!R594,0),IF('CLINs &amp; Ceiling Rates'!$D$248="OPS",'Labor Loading Matrix'!S594,0),IF('CLINs &amp; Ceiling Rates'!$D$249="OPS",'Labor Loading Matrix'!T594,0),IF('CLINs &amp; Ceiling Rates'!$D$250="OPS",'Labor Loading Matrix'!U594,0),IF('CLINs &amp; Ceiling Rates'!$D$251="OPS",'Labor Loading Matrix'!V594,0),IF('CLINs &amp; Ceiling Rates'!$D$252="OPS",'Labor Loading Matrix'!W594,0),IF('CLINs &amp; Ceiling Rates'!$D$253="OPS",'Labor Loading Matrix'!X594,0),IF('CLINs &amp; Ceiling Rates'!$D$254="OPS",'Labor Loading Matrix'!Y594,0),IF('CLINs &amp; Ceiling Rates'!$D$255="OPS",'Labor Loading Matrix'!Z594,0),IF('CLINs &amp; Ceiling Rates'!$D$256="OPS",'Labor Loading Matrix'!AA594,0))</f>
        <v>0</v>
      </c>
      <c r="F594" s="175">
        <f>SUM(IF('CLINs &amp; Ceiling Rates'!$D$237="F&amp;E",'Labor Loading Matrix'!H594,0),IF('CLINs &amp; Ceiling Rates'!$D$238="F&amp;E",'Labor Loading Matrix'!I594,0),IF('CLINs &amp; Ceiling Rates'!$D$239="F&amp;E",'Labor Loading Matrix'!J594,0),IF('CLINs &amp; Ceiling Rates'!$D$240="F&amp;E",'Labor Loading Matrix'!K594,0),IF('CLINs &amp; Ceiling Rates'!$D$241="F&amp;E",'Labor Loading Matrix'!L594,0),IF('CLINs &amp; Ceiling Rates'!$D$242="F&amp;E",'Labor Loading Matrix'!M594,0),IF('CLINs &amp; Ceiling Rates'!$D$243="F&amp;E",'Labor Loading Matrix'!N594,0),IF('CLINs &amp; Ceiling Rates'!$D$244="F&amp;E",'Labor Loading Matrix'!O594,0),IF('CLINs &amp; Ceiling Rates'!$D$245="F&amp;E",'Labor Loading Matrix'!P594,0),IF('CLINs &amp; Ceiling Rates'!$D$246="F&amp;E",'Labor Loading Matrix'!Q594,0),IF('CLINs &amp; Ceiling Rates'!$D$247="F&amp;E",'Labor Loading Matrix'!R594,0),IF('CLINs &amp; Ceiling Rates'!$D$248="F&amp;E",'Labor Loading Matrix'!S594,0),IF('CLINs &amp; Ceiling Rates'!$D$249="F&amp;E",'Labor Loading Matrix'!T594,0),IF('CLINs &amp; Ceiling Rates'!$D$250="F&amp;E",'Labor Loading Matrix'!U594,0),IF('CLINs &amp; Ceiling Rates'!$D$251="F&amp;E",'Labor Loading Matrix'!V594,0),IF('CLINs &amp; Ceiling Rates'!$D$252="F&amp;E",'Labor Loading Matrix'!W594,0),IF('CLINs &amp; Ceiling Rates'!$D$253="F&amp;E",'Labor Loading Matrix'!X594,0),IF('CLINs &amp; Ceiling Rates'!$D$254="F&amp;E",'Labor Loading Matrix'!Y594,0),IF('CLINs &amp; Ceiling Rates'!$D$255="F&amp;E",'Labor Loading Matrix'!Z594,0),IF('CLINs &amp; Ceiling Rates'!$D$256="F&amp;E",'Labor Loading Matrix'!AA594,0))</f>
        <v>0</v>
      </c>
      <c r="G594" s="175">
        <f>SUM(IF('CLINs &amp; Ceiling Rates'!$D$237="R&amp;D",'Labor Loading Matrix'!H594,0),IF('CLINs &amp; Ceiling Rates'!$D$238="R&amp;D",'Labor Loading Matrix'!I594,0),IF('CLINs &amp; Ceiling Rates'!$D$239="R&amp;D",'Labor Loading Matrix'!J594,0),IF('CLINs &amp; Ceiling Rates'!$D$240="R&amp;D",'Labor Loading Matrix'!K594,0),IF('CLINs &amp; Ceiling Rates'!$D$241="R&amp;D",'Labor Loading Matrix'!L594,0),IF('CLINs &amp; Ceiling Rates'!$D$242="R&amp;D",'Labor Loading Matrix'!M594,0),IF('CLINs &amp; Ceiling Rates'!$D$243="R&amp;D",'Labor Loading Matrix'!N594,0),IF('CLINs &amp; Ceiling Rates'!$D$244="R&amp;D",'Labor Loading Matrix'!O594,0),IF('CLINs &amp; Ceiling Rates'!$D$245="R&amp;D",'Labor Loading Matrix'!P594,0),IF('CLINs &amp; Ceiling Rates'!$D$246="R&amp;D",'Labor Loading Matrix'!Q594,0),IF('CLINs &amp; Ceiling Rates'!$D$247="R&amp;D",'Labor Loading Matrix'!R594,0),IF('CLINs &amp; Ceiling Rates'!$D$248="R&amp;D",'Labor Loading Matrix'!S594,0),IF('CLINs &amp; Ceiling Rates'!$D$249="R&amp;D",'Labor Loading Matrix'!T594,0),IF('CLINs &amp; Ceiling Rates'!$D$250="R&amp;D",'Labor Loading Matrix'!U594,0),IF('CLINs &amp; Ceiling Rates'!$D$251="R&amp;D",'Labor Loading Matrix'!V594,0),IF('CLINs &amp; Ceiling Rates'!$D$252="R&amp;D",'Labor Loading Matrix'!W594,0),IF('CLINs &amp; Ceiling Rates'!$D$253="R&amp;D",'Labor Loading Matrix'!X594,0),IF('CLINs &amp; Ceiling Rates'!$D$254="R&amp;D",'Labor Loading Matrix'!Y594,0),IF('CLINs &amp; Ceiling Rates'!$D$255="R&amp;D",'Labor Loading Matrix'!Z594,0),IF('CLINs &amp; Ceiling Rates'!$D$256="R&amp;D",'Labor Loading Matrix'!AA594,0))</f>
        <v>0</v>
      </c>
      <c r="H594" s="136"/>
      <c r="I594" s="136"/>
      <c r="J594" s="136"/>
      <c r="K594" s="136"/>
      <c r="L594" s="136"/>
      <c r="M594" s="136"/>
      <c r="N594" s="84"/>
      <c r="O594" s="84"/>
      <c r="P594" s="84"/>
      <c r="Q594" s="84"/>
      <c r="R594" s="133"/>
      <c r="S594" s="133"/>
      <c r="T594" s="133"/>
      <c r="U594" s="133"/>
      <c r="V594" s="133"/>
      <c r="W594" s="133"/>
      <c r="X594" s="133"/>
      <c r="Y594" s="133"/>
      <c r="Z594" s="133"/>
      <c r="AA594" s="133"/>
    </row>
    <row r="595" spans="1:27" s="73" customFormat="1" ht="18" hidden="1" customHeight="1" x14ac:dyDescent="0.25">
      <c r="A595" s="173">
        <f>'CLINs &amp; Ceiling Rates'!B168</f>
        <v>0</v>
      </c>
      <c r="B595" s="173">
        <f>'CLINs &amp; Ceiling Rates'!C168</f>
        <v>0</v>
      </c>
      <c r="C595" s="177" t="str">
        <f>'CLINs &amp; Ceiling Rates'!I168</f>
        <v/>
      </c>
      <c r="D595" s="211">
        <f>IF('CLINs &amp; Ceiling Rates'!D551="",SUM('Labor Loading Matrix'!H595:AA595),SUM(E595:G595))</f>
        <v>0</v>
      </c>
      <c r="E595" s="175">
        <f>SUM(IF('CLINs &amp; Ceiling Rates'!$D$237="OPS",'Labor Loading Matrix'!H595,0),IF('CLINs &amp; Ceiling Rates'!$D$238="OPS",'Labor Loading Matrix'!I595,0),IF('CLINs &amp; Ceiling Rates'!$D$239="OPS",'Labor Loading Matrix'!J595,0),IF('CLINs &amp; Ceiling Rates'!$D$240="OPS",'Labor Loading Matrix'!K595,0),IF('CLINs &amp; Ceiling Rates'!$D$241="OPS",'Labor Loading Matrix'!L595,0),IF('CLINs &amp; Ceiling Rates'!$D$242="OPS",'Labor Loading Matrix'!M595,0),IF('CLINs &amp; Ceiling Rates'!$D$243="OPS",'Labor Loading Matrix'!N595,0),IF('CLINs &amp; Ceiling Rates'!$D$244="OPS",'Labor Loading Matrix'!O595,0),IF('CLINs &amp; Ceiling Rates'!$D$245="OPS",'Labor Loading Matrix'!P595,0),IF('CLINs &amp; Ceiling Rates'!$D$246="OPS",'Labor Loading Matrix'!Q595,0),IF('CLINs &amp; Ceiling Rates'!$D$247="OPS",'Labor Loading Matrix'!R595,0),IF('CLINs &amp; Ceiling Rates'!$D$248="OPS",'Labor Loading Matrix'!S595,0),IF('CLINs &amp; Ceiling Rates'!$D$249="OPS",'Labor Loading Matrix'!T595,0),IF('CLINs &amp; Ceiling Rates'!$D$250="OPS",'Labor Loading Matrix'!U595,0),IF('CLINs &amp; Ceiling Rates'!$D$251="OPS",'Labor Loading Matrix'!V595,0),IF('CLINs &amp; Ceiling Rates'!$D$252="OPS",'Labor Loading Matrix'!W595,0),IF('CLINs &amp; Ceiling Rates'!$D$253="OPS",'Labor Loading Matrix'!X595,0),IF('CLINs &amp; Ceiling Rates'!$D$254="OPS",'Labor Loading Matrix'!Y595,0),IF('CLINs &amp; Ceiling Rates'!$D$255="OPS",'Labor Loading Matrix'!Z595,0),IF('CLINs &amp; Ceiling Rates'!$D$256="OPS",'Labor Loading Matrix'!AA595,0))</f>
        <v>0</v>
      </c>
      <c r="F595" s="175">
        <f>SUM(IF('CLINs &amp; Ceiling Rates'!$D$237="F&amp;E",'Labor Loading Matrix'!H595,0),IF('CLINs &amp; Ceiling Rates'!$D$238="F&amp;E",'Labor Loading Matrix'!I595,0),IF('CLINs &amp; Ceiling Rates'!$D$239="F&amp;E",'Labor Loading Matrix'!J595,0),IF('CLINs &amp; Ceiling Rates'!$D$240="F&amp;E",'Labor Loading Matrix'!K595,0),IF('CLINs &amp; Ceiling Rates'!$D$241="F&amp;E",'Labor Loading Matrix'!L595,0),IF('CLINs &amp; Ceiling Rates'!$D$242="F&amp;E",'Labor Loading Matrix'!M595,0),IF('CLINs &amp; Ceiling Rates'!$D$243="F&amp;E",'Labor Loading Matrix'!N595,0),IF('CLINs &amp; Ceiling Rates'!$D$244="F&amp;E",'Labor Loading Matrix'!O595,0),IF('CLINs &amp; Ceiling Rates'!$D$245="F&amp;E",'Labor Loading Matrix'!P595,0),IF('CLINs &amp; Ceiling Rates'!$D$246="F&amp;E",'Labor Loading Matrix'!Q595,0),IF('CLINs &amp; Ceiling Rates'!$D$247="F&amp;E",'Labor Loading Matrix'!R595,0),IF('CLINs &amp; Ceiling Rates'!$D$248="F&amp;E",'Labor Loading Matrix'!S595,0),IF('CLINs &amp; Ceiling Rates'!$D$249="F&amp;E",'Labor Loading Matrix'!T595,0),IF('CLINs &amp; Ceiling Rates'!$D$250="F&amp;E",'Labor Loading Matrix'!U595,0),IF('CLINs &amp; Ceiling Rates'!$D$251="F&amp;E",'Labor Loading Matrix'!V595,0),IF('CLINs &amp; Ceiling Rates'!$D$252="F&amp;E",'Labor Loading Matrix'!W595,0),IF('CLINs &amp; Ceiling Rates'!$D$253="F&amp;E",'Labor Loading Matrix'!X595,0),IF('CLINs &amp; Ceiling Rates'!$D$254="F&amp;E",'Labor Loading Matrix'!Y595,0),IF('CLINs &amp; Ceiling Rates'!$D$255="F&amp;E",'Labor Loading Matrix'!Z595,0),IF('CLINs &amp; Ceiling Rates'!$D$256="F&amp;E",'Labor Loading Matrix'!AA595,0))</f>
        <v>0</v>
      </c>
      <c r="G595" s="175">
        <f>SUM(IF('CLINs &amp; Ceiling Rates'!$D$237="R&amp;D",'Labor Loading Matrix'!H595,0),IF('CLINs &amp; Ceiling Rates'!$D$238="R&amp;D",'Labor Loading Matrix'!I595,0),IF('CLINs &amp; Ceiling Rates'!$D$239="R&amp;D",'Labor Loading Matrix'!J595,0),IF('CLINs &amp; Ceiling Rates'!$D$240="R&amp;D",'Labor Loading Matrix'!K595,0),IF('CLINs &amp; Ceiling Rates'!$D$241="R&amp;D",'Labor Loading Matrix'!L595,0),IF('CLINs &amp; Ceiling Rates'!$D$242="R&amp;D",'Labor Loading Matrix'!M595,0),IF('CLINs &amp; Ceiling Rates'!$D$243="R&amp;D",'Labor Loading Matrix'!N595,0),IF('CLINs &amp; Ceiling Rates'!$D$244="R&amp;D",'Labor Loading Matrix'!O595,0),IF('CLINs &amp; Ceiling Rates'!$D$245="R&amp;D",'Labor Loading Matrix'!P595,0),IF('CLINs &amp; Ceiling Rates'!$D$246="R&amp;D",'Labor Loading Matrix'!Q595,0),IF('CLINs &amp; Ceiling Rates'!$D$247="R&amp;D",'Labor Loading Matrix'!R595,0),IF('CLINs &amp; Ceiling Rates'!$D$248="R&amp;D",'Labor Loading Matrix'!S595,0),IF('CLINs &amp; Ceiling Rates'!$D$249="R&amp;D",'Labor Loading Matrix'!T595,0),IF('CLINs &amp; Ceiling Rates'!$D$250="R&amp;D",'Labor Loading Matrix'!U595,0),IF('CLINs &amp; Ceiling Rates'!$D$251="R&amp;D",'Labor Loading Matrix'!V595,0),IF('CLINs &amp; Ceiling Rates'!$D$252="R&amp;D",'Labor Loading Matrix'!W595,0),IF('CLINs &amp; Ceiling Rates'!$D$253="R&amp;D",'Labor Loading Matrix'!X595,0),IF('CLINs &amp; Ceiling Rates'!$D$254="R&amp;D",'Labor Loading Matrix'!Y595,0),IF('CLINs &amp; Ceiling Rates'!$D$255="R&amp;D",'Labor Loading Matrix'!Z595,0),IF('CLINs &amp; Ceiling Rates'!$D$256="R&amp;D",'Labor Loading Matrix'!AA595,0))</f>
        <v>0</v>
      </c>
      <c r="H595" s="136"/>
      <c r="I595" s="136"/>
      <c r="J595" s="136"/>
      <c r="K595" s="136"/>
      <c r="L595" s="136"/>
      <c r="M595" s="136"/>
      <c r="N595" s="84"/>
      <c r="O595" s="84"/>
      <c r="P595" s="84"/>
      <c r="Q595" s="84"/>
      <c r="R595" s="133"/>
      <c r="S595" s="133"/>
      <c r="T595" s="133"/>
      <c r="U595" s="133"/>
      <c r="V595" s="133"/>
      <c r="W595" s="133"/>
      <c r="X595" s="133"/>
      <c r="Y595" s="133"/>
      <c r="Z595" s="133"/>
      <c r="AA595" s="133"/>
    </row>
    <row r="596" spans="1:27" s="73" customFormat="1" ht="18" hidden="1" customHeight="1" x14ac:dyDescent="0.25">
      <c r="A596" s="173">
        <f>'CLINs &amp; Ceiling Rates'!B169</f>
        <v>0</v>
      </c>
      <c r="B596" s="173">
        <f>'CLINs &amp; Ceiling Rates'!C169</f>
        <v>0</v>
      </c>
      <c r="C596" s="177" t="str">
        <f>'CLINs &amp; Ceiling Rates'!I169</f>
        <v/>
      </c>
      <c r="D596" s="211">
        <f>IF('CLINs &amp; Ceiling Rates'!D552="",SUM('Labor Loading Matrix'!H596:AA596),SUM(E596:G596))</f>
        <v>0</v>
      </c>
      <c r="E596" s="175">
        <f>SUM(IF('CLINs &amp; Ceiling Rates'!$D$237="OPS",'Labor Loading Matrix'!H596,0),IF('CLINs &amp; Ceiling Rates'!$D$238="OPS",'Labor Loading Matrix'!I596,0),IF('CLINs &amp; Ceiling Rates'!$D$239="OPS",'Labor Loading Matrix'!J596,0),IF('CLINs &amp; Ceiling Rates'!$D$240="OPS",'Labor Loading Matrix'!K596,0),IF('CLINs &amp; Ceiling Rates'!$D$241="OPS",'Labor Loading Matrix'!L596,0),IF('CLINs &amp; Ceiling Rates'!$D$242="OPS",'Labor Loading Matrix'!M596,0),IF('CLINs &amp; Ceiling Rates'!$D$243="OPS",'Labor Loading Matrix'!N596,0),IF('CLINs &amp; Ceiling Rates'!$D$244="OPS",'Labor Loading Matrix'!O596,0),IF('CLINs &amp; Ceiling Rates'!$D$245="OPS",'Labor Loading Matrix'!P596,0),IF('CLINs &amp; Ceiling Rates'!$D$246="OPS",'Labor Loading Matrix'!Q596,0),IF('CLINs &amp; Ceiling Rates'!$D$247="OPS",'Labor Loading Matrix'!R596,0),IF('CLINs &amp; Ceiling Rates'!$D$248="OPS",'Labor Loading Matrix'!S596,0),IF('CLINs &amp; Ceiling Rates'!$D$249="OPS",'Labor Loading Matrix'!T596,0),IF('CLINs &amp; Ceiling Rates'!$D$250="OPS",'Labor Loading Matrix'!U596,0),IF('CLINs &amp; Ceiling Rates'!$D$251="OPS",'Labor Loading Matrix'!V596,0),IF('CLINs &amp; Ceiling Rates'!$D$252="OPS",'Labor Loading Matrix'!W596,0),IF('CLINs &amp; Ceiling Rates'!$D$253="OPS",'Labor Loading Matrix'!X596,0),IF('CLINs &amp; Ceiling Rates'!$D$254="OPS",'Labor Loading Matrix'!Y596,0),IF('CLINs &amp; Ceiling Rates'!$D$255="OPS",'Labor Loading Matrix'!Z596,0),IF('CLINs &amp; Ceiling Rates'!$D$256="OPS",'Labor Loading Matrix'!AA596,0))</f>
        <v>0</v>
      </c>
      <c r="F596" s="175">
        <f>SUM(IF('CLINs &amp; Ceiling Rates'!$D$237="F&amp;E",'Labor Loading Matrix'!H596,0),IF('CLINs &amp; Ceiling Rates'!$D$238="F&amp;E",'Labor Loading Matrix'!I596,0),IF('CLINs &amp; Ceiling Rates'!$D$239="F&amp;E",'Labor Loading Matrix'!J596,0),IF('CLINs &amp; Ceiling Rates'!$D$240="F&amp;E",'Labor Loading Matrix'!K596,0),IF('CLINs &amp; Ceiling Rates'!$D$241="F&amp;E",'Labor Loading Matrix'!L596,0),IF('CLINs &amp; Ceiling Rates'!$D$242="F&amp;E",'Labor Loading Matrix'!M596,0),IF('CLINs &amp; Ceiling Rates'!$D$243="F&amp;E",'Labor Loading Matrix'!N596,0),IF('CLINs &amp; Ceiling Rates'!$D$244="F&amp;E",'Labor Loading Matrix'!O596,0),IF('CLINs &amp; Ceiling Rates'!$D$245="F&amp;E",'Labor Loading Matrix'!P596,0),IF('CLINs &amp; Ceiling Rates'!$D$246="F&amp;E",'Labor Loading Matrix'!Q596,0),IF('CLINs &amp; Ceiling Rates'!$D$247="F&amp;E",'Labor Loading Matrix'!R596,0),IF('CLINs &amp; Ceiling Rates'!$D$248="F&amp;E",'Labor Loading Matrix'!S596,0),IF('CLINs &amp; Ceiling Rates'!$D$249="F&amp;E",'Labor Loading Matrix'!T596,0),IF('CLINs &amp; Ceiling Rates'!$D$250="F&amp;E",'Labor Loading Matrix'!U596,0),IF('CLINs &amp; Ceiling Rates'!$D$251="F&amp;E",'Labor Loading Matrix'!V596,0),IF('CLINs &amp; Ceiling Rates'!$D$252="F&amp;E",'Labor Loading Matrix'!W596,0),IF('CLINs &amp; Ceiling Rates'!$D$253="F&amp;E",'Labor Loading Matrix'!X596,0),IF('CLINs &amp; Ceiling Rates'!$D$254="F&amp;E",'Labor Loading Matrix'!Y596,0),IF('CLINs &amp; Ceiling Rates'!$D$255="F&amp;E",'Labor Loading Matrix'!Z596,0),IF('CLINs &amp; Ceiling Rates'!$D$256="F&amp;E",'Labor Loading Matrix'!AA596,0))</f>
        <v>0</v>
      </c>
      <c r="G596" s="175">
        <f>SUM(IF('CLINs &amp; Ceiling Rates'!$D$237="R&amp;D",'Labor Loading Matrix'!H596,0),IF('CLINs &amp; Ceiling Rates'!$D$238="R&amp;D",'Labor Loading Matrix'!I596,0),IF('CLINs &amp; Ceiling Rates'!$D$239="R&amp;D",'Labor Loading Matrix'!J596,0),IF('CLINs &amp; Ceiling Rates'!$D$240="R&amp;D",'Labor Loading Matrix'!K596,0),IF('CLINs &amp; Ceiling Rates'!$D$241="R&amp;D",'Labor Loading Matrix'!L596,0),IF('CLINs &amp; Ceiling Rates'!$D$242="R&amp;D",'Labor Loading Matrix'!M596,0),IF('CLINs &amp; Ceiling Rates'!$D$243="R&amp;D",'Labor Loading Matrix'!N596,0),IF('CLINs &amp; Ceiling Rates'!$D$244="R&amp;D",'Labor Loading Matrix'!O596,0),IF('CLINs &amp; Ceiling Rates'!$D$245="R&amp;D",'Labor Loading Matrix'!P596,0),IF('CLINs &amp; Ceiling Rates'!$D$246="R&amp;D",'Labor Loading Matrix'!Q596,0),IF('CLINs &amp; Ceiling Rates'!$D$247="R&amp;D",'Labor Loading Matrix'!R596,0),IF('CLINs &amp; Ceiling Rates'!$D$248="R&amp;D",'Labor Loading Matrix'!S596,0),IF('CLINs &amp; Ceiling Rates'!$D$249="R&amp;D",'Labor Loading Matrix'!T596,0),IF('CLINs &amp; Ceiling Rates'!$D$250="R&amp;D",'Labor Loading Matrix'!U596,0),IF('CLINs &amp; Ceiling Rates'!$D$251="R&amp;D",'Labor Loading Matrix'!V596,0),IF('CLINs &amp; Ceiling Rates'!$D$252="R&amp;D",'Labor Loading Matrix'!W596,0),IF('CLINs &amp; Ceiling Rates'!$D$253="R&amp;D",'Labor Loading Matrix'!X596,0),IF('CLINs &amp; Ceiling Rates'!$D$254="R&amp;D",'Labor Loading Matrix'!Y596,0),IF('CLINs &amp; Ceiling Rates'!$D$255="R&amp;D",'Labor Loading Matrix'!Z596,0),IF('CLINs &amp; Ceiling Rates'!$D$256="R&amp;D",'Labor Loading Matrix'!AA596,0))</f>
        <v>0</v>
      </c>
      <c r="H596" s="136"/>
      <c r="I596" s="136"/>
      <c r="J596" s="136"/>
      <c r="K596" s="136"/>
      <c r="L596" s="136"/>
      <c r="M596" s="136"/>
      <c r="N596" s="84"/>
      <c r="O596" s="84"/>
      <c r="P596" s="84"/>
      <c r="Q596" s="84"/>
      <c r="R596" s="133"/>
      <c r="S596" s="133"/>
      <c r="T596" s="133"/>
      <c r="U596" s="133"/>
      <c r="V596" s="133"/>
      <c r="W596" s="133"/>
      <c r="X596" s="133"/>
      <c r="Y596" s="133"/>
      <c r="Z596" s="133"/>
      <c r="AA596" s="133"/>
    </row>
    <row r="597" spans="1:27" s="73" customFormat="1" ht="18" hidden="1" customHeight="1" x14ac:dyDescent="0.25">
      <c r="A597" s="173">
        <f>'CLINs &amp; Ceiling Rates'!B170</f>
        <v>0</v>
      </c>
      <c r="B597" s="173">
        <f>'CLINs &amp; Ceiling Rates'!C170</f>
        <v>0</v>
      </c>
      <c r="C597" s="177" t="str">
        <f>'CLINs &amp; Ceiling Rates'!I170</f>
        <v/>
      </c>
      <c r="D597" s="211">
        <f>IF('CLINs &amp; Ceiling Rates'!D553="",SUM('Labor Loading Matrix'!H597:AA597),SUM(E597:G597))</f>
        <v>0</v>
      </c>
      <c r="E597" s="175">
        <f>SUM(IF('CLINs &amp; Ceiling Rates'!$D$237="OPS",'Labor Loading Matrix'!H597,0),IF('CLINs &amp; Ceiling Rates'!$D$238="OPS",'Labor Loading Matrix'!I597,0),IF('CLINs &amp; Ceiling Rates'!$D$239="OPS",'Labor Loading Matrix'!J597,0),IF('CLINs &amp; Ceiling Rates'!$D$240="OPS",'Labor Loading Matrix'!K597,0),IF('CLINs &amp; Ceiling Rates'!$D$241="OPS",'Labor Loading Matrix'!L597,0),IF('CLINs &amp; Ceiling Rates'!$D$242="OPS",'Labor Loading Matrix'!M597,0),IF('CLINs &amp; Ceiling Rates'!$D$243="OPS",'Labor Loading Matrix'!N597,0),IF('CLINs &amp; Ceiling Rates'!$D$244="OPS",'Labor Loading Matrix'!O597,0),IF('CLINs &amp; Ceiling Rates'!$D$245="OPS",'Labor Loading Matrix'!P597,0),IF('CLINs &amp; Ceiling Rates'!$D$246="OPS",'Labor Loading Matrix'!Q597,0),IF('CLINs &amp; Ceiling Rates'!$D$247="OPS",'Labor Loading Matrix'!R597,0),IF('CLINs &amp; Ceiling Rates'!$D$248="OPS",'Labor Loading Matrix'!S597,0),IF('CLINs &amp; Ceiling Rates'!$D$249="OPS",'Labor Loading Matrix'!T597,0),IF('CLINs &amp; Ceiling Rates'!$D$250="OPS",'Labor Loading Matrix'!U597,0),IF('CLINs &amp; Ceiling Rates'!$D$251="OPS",'Labor Loading Matrix'!V597,0),IF('CLINs &amp; Ceiling Rates'!$D$252="OPS",'Labor Loading Matrix'!W597,0),IF('CLINs &amp; Ceiling Rates'!$D$253="OPS",'Labor Loading Matrix'!X597,0),IF('CLINs &amp; Ceiling Rates'!$D$254="OPS",'Labor Loading Matrix'!Y597,0),IF('CLINs &amp; Ceiling Rates'!$D$255="OPS",'Labor Loading Matrix'!Z597,0),IF('CLINs &amp; Ceiling Rates'!$D$256="OPS",'Labor Loading Matrix'!AA597,0))</f>
        <v>0</v>
      </c>
      <c r="F597" s="175">
        <f>SUM(IF('CLINs &amp; Ceiling Rates'!$D$237="F&amp;E",'Labor Loading Matrix'!H597,0),IF('CLINs &amp; Ceiling Rates'!$D$238="F&amp;E",'Labor Loading Matrix'!I597,0),IF('CLINs &amp; Ceiling Rates'!$D$239="F&amp;E",'Labor Loading Matrix'!J597,0),IF('CLINs &amp; Ceiling Rates'!$D$240="F&amp;E",'Labor Loading Matrix'!K597,0),IF('CLINs &amp; Ceiling Rates'!$D$241="F&amp;E",'Labor Loading Matrix'!L597,0),IF('CLINs &amp; Ceiling Rates'!$D$242="F&amp;E",'Labor Loading Matrix'!M597,0),IF('CLINs &amp; Ceiling Rates'!$D$243="F&amp;E",'Labor Loading Matrix'!N597,0),IF('CLINs &amp; Ceiling Rates'!$D$244="F&amp;E",'Labor Loading Matrix'!O597,0),IF('CLINs &amp; Ceiling Rates'!$D$245="F&amp;E",'Labor Loading Matrix'!P597,0),IF('CLINs &amp; Ceiling Rates'!$D$246="F&amp;E",'Labor Loading Matrix'!Q597,0),IF('CLINs &amp; Ceiling Rates'!$D$247="F&amp;E",'Labor Loading Matrix'!R597,0),IF('CLINs &amp; Ceiling Rates'!$D$248="F&amp;E",'Labor Loading Matrix'!S597,0),IF('CLINs &amp; Ceiling Rates'!$D$249="F&amp;E",'Labor Loading Matrix'!T597,0),IF('CLINs &amp; Ceiling Rates'!$D$250="F&amp;E",'Labor Loading Matrix'!U597,0),IF('CLINs &amp; Ceiling Rates'!$D$251="F&amp;E",'Labor Loading Matrix'!V597,0),IF('CLINs &amp; Ceiling Rates'!$D$252="F&amp;E",'Labor Loading Matrix'!W597,0),IF('CLINs &amp; Ceiling Rates'!$D$253="F&amp;E",'Labor Loading Matrix'!X597,0),IF('CLINs &amp; Ceiling Rates'!$D$254="F&amp;E",'Labor Loading Matrix'!Y597,0),IF('CLINs &amp; Ceiling Rates'!$D$255="F&amp;E",'Labor Loading Matrix'!Z597,0),IF('CLINs &amp; Ceiling Rates'!$D$256="F&amp;E",'Labor Loading Matrix'!AA597,0))</f>
        <v>0</v>
      </c>
      <c r="G597" s="175">
        <f>SUM(IF('CLINs &amp; Ceiling Rates'!$D$237="R&amp;D",'Labor Loading Matrix'!H597,0),IF('CLINs &amp; Ceiling Rates'!$D$238="R&amp;D",'Labor Loading Matrix'!I597,0),IF('CLINs &amp; Ceiling Rates'!$D$239="R&amp;D",'Labor Loading Matrix'!J597,0),IF('CLINs &amp; Ceiling Rates'!$D$240="R&amp;D",'Labor Loading Matrix'!K597,0),IF('CLINs &amp; Ceiling Rates'!$D$241="R&amp;D",'Labor Loading Matrix'!L597,0),IF('CLINs &amp; Ceiling Rates'!$D$242="R&amp;D",'Labor Loading Matrix'!M597,0),IF('CLINs &amp; Ceiling Rates'!$D$243="R&amp;D",'Labor Loading Matrix'!N597,0),IF('CLINs &amp; Ceiling Rates'!$D$244="R&amp;D",'Labor Loading Matrix'!O597,0),IF('CLINs &amp; Ceiling Rates'!$D$245="R&amp;D",'Labor Loading Matrix'!P597,0),IF('CLINs &amp; Ceiling Rates'!$D$246="R&amp;D",'Labor Loading Matrix'!Q597,0),IF('CLINs &amp; Ceiling Rates'!$D$247="R&amp;D",'Labor Loading Matrix'!R597,0),IF('CLINs &amp; Ceiling Rates'!$D$248="R&amp;D",'Labor Loading Matrix'!S597,0),IF('CLINs &amp; Ceiling Rates'!$D$249="R&amp;D",'Labor Loading Matrix'!T597,0),IF('CLINs &amp; Ceiling Rates'!$D$250="R&amp;D",'Labor Loading Matrix'!U597,0),IF('CLINs &amp; Ceiling Rates'!$D$251="R&amp;D",'Labor Loading Matrix'!V597,0),IF('CLINs &amp; Ceiling Rates'!$D$252="R&amp;D",'Labor Loading Matrix'!W597,0),IF('CLINs &amp; Ceiling Rates'!$D$253="R&amp;D",'Labor Loading Matrix'!X597,0),IF('CLINs &amp; Ceiling Rates'!$D$254="R&amp;D",'Labor Loading Matrix'!Y597,0),IF('CLINs &amp; Ceiling Rates'!$D$255="R&amp;D",'Labor Loading Matrix'!Z597,0),IF('CLINs &amp; Ceiling Rates'!$D$256="R&amp;D",'Labor Loading Matrix'!AA597,0))</f>
        <v>0</v>
      </c>
      <c r="H597" s="136"/>
      <c r="I597" s="136"/>
      <c r="J597" s="136"/>
      <c r="K597" s="136"/>
      <c r="L597" s="136"/>
      <c r="M597" s="136"/>
      <c r="N597" s="84"/>
      <c r="O597" s="84"/>
      <c r="P597" s="84"/>
      <c r="Q597" s="84"/>
      <c r="R597" s="133"/>
      <c r="S597" s="133"/>
      <c r="T597" s="133"/>
      <c r="U597" s="133"/>
      <c r="V597" s="133"/>
      <c r="W597" s="133"/>
      <c r="X597" s="133"/>
      <c r="Y597" s="133"/>
      <c r="Z597" s="133"/>
      <c r="AA597" s="133"/>
    </row>
    <row r="598" spans="1:27" s="73" customFormat="1" ht="18" hidden="1" customHeight="1" x14ac:dyDescent="0.25">
      <c r="A598" s="173">
        <f>'CLINs &amp; Ceiling Rates'!B171</f>
        <v>0</v>
      </c>
      <c r="B598" s="173">
        <f>'CLINs &amp; Ceiling Rates'!C171</f>
        <v>0</v>
      </c>
      <c r="C598" s="177" t="str">
        <f>'CLINs &amp; Ceiling Rates'!I171</f>
        <v/>
      </c>
      <c r="D598" s="211">
        <f>IF('CLINs &amp; Ceiling Rates'!D554="",SUM('Labor Loading Matrix'!H598:AA598),SUM(E598:G598))</f>
        <v>0</v>
      </c>
      <c r="E598" s="175">
        <f>SUM(IF('CLINs &amp; Ceiling Rates'!$D$237="OPS",'Labor Loading Matrix'!H598,0),IF('CLINs &amp; Ceiling Rates'!$D$238="OPS",'Labor Loading Matrix'!I598,0),IF('CLINs &amp; Ceiling Rates'!$D$239="OPS",'Labor Loading Matrix'!J598,0),IF('CLINs &amp; Ceiling Rates'!$D$240="OPS",'Labor Loading Matrix'!K598,0),IF('CLINs &amp; Ceiling Rates'!$D$241="OPS",'Labor Loading Matrix'!L598,0),IF('CLINs &amp; Ceiling Rates'!$D$242="OPS",'Labor Loading Matrix'!M598,0),IF('CLINs &amp; Ceiling Rates'!$D$243="OPS",'Labor Loading Matrix'!N598,0),IF('CLINs &amp; Ceiling Rates'!$D$244="OPS",'Labor Loading Matrix'!O598,0),IF('CLINs &amp; Ceiling Rates'!$D$245="OPS",'Labor Loading Matrix'!P598,0),IF('CLINs &amp; Ceiling Rates'!$D$246="OPS",'Labor Loading Matrix'!Q598,0),IF('CLINs &amp; Ceiling Rates'!$D$247="OPS",'Labor Loading Matrix'!R598,0),IF('CLINs &amp; Ceiling Rates'!$D$248="OPS",'Labor Loading Matrix'!S598,0),IF('CLINs &amp; Ceiling Rates'!$D$249="OPS",'Labor Loading Matrix'!T598,0),IF('CLINs &amp; Ceiling Rates'!$D$250="OPS",'Labor Loading Matrix'!U598,0),IF('CLINs &amp; Ceiling Rates'!$D$251="OPS",'Labor Loading Matrix'!V598,0),IF('CLINs &amp; Ceiling Rates'!$D$252="OPS",'Labor Loading Matrix'!W598,0),IF('CLINs &amp; Ceiling Rates'!$D$253="OPS",'Labor Loading Matrix'!X598,0),IF('CLINs &amp; Ceiling Rates'!$D$254="OPS",'Labor Loading Matrix'!Y598,0),IF('CLINs &amp; Ceiling Rates'!$D$255="OPS",'Labor Loading Matrix'!Z598,0),IF('CLINs &amp; Ceiling Rates'!$D$256="OPS",'Labor Loading Matrix'!AA598,0))</f>
        <v>0</v>
      </c>
      <c r="F598" s="175">
        <f>SUM(IF('CLINs &amp; Ceiling Rates'!$D$237="F&amp;E",'Labor Loading Matrix'!H598,0),IF('CLINs &amp; Ceiling Rates'!$D$238="F&amp;E",'Labor Loading Matrix'!I598,0),IF('CLINs &amp; Ceiling Rates'!$D$239="F&amp;E",'Labor Loading Matrix'!J598,0),IF('CLINs &amp; Ceiling Rates'!$D$240="F&amp;E",'Labor Loading Matrix'!K598,0),IF('CLINs &amp; Ceiling Rates'!$D$241="F&amp;E",'Labor Loading Matrix'!L598,0),IF('CLINs &amp; Ceiling Rates'!$D$242="F&amp;E",'Labor Loading Matrix'!M598,0),IF('CLINs &amp; Ceiling Rates'!$D$243="F&amp;E",'Labor Loading Matrix'!N598,0),IF('CLINs &amp; Ceiling Rates'!$D$244="F&amp;E",'Labor Loading Matrix'!O598,0),IF('CLINs &amp; Ceiling Rates'!$D$245="F&amp;E",'Labor Loading Matrix'!P598,0),IF('CLINs &amp; Ceiling Rates'!$D$246="F&amp;E",'Labor Loading Matrix'!Q598,0),IF('CLINs &amp; Ceiling Rates'!$D$247="F&amp;E",'Labor Loading Matrix'!R598,0),IF('CLINs &amp; Ceiling Rates'!$D$248="F&amp;E",'Labor Loading Matrix'!S598,0),IF('CLINs &amp; Ceiling Rates'!$D$249="F&amp;E",'Labor Loading Matrix'!T598,0),IF('CLINs &amp; Ceiling Rates'!$D$250="F&amp;E",'Labor Loading Matrix'!U598,0),IF('CLINs &amp; Ceiling Rates'!$D$251="F&amp;E",'Labor Loading Matrix'!V598,0),IF('CLINs &amp; Ceiling Rates'!$D$252="F&amp;E",'Labor Loading Matrix'!W598,0),IF('CLINs &amp; Ceiling Rates'!$D$253="F&amp;E",'Labor Loading Matrix'!X598,0),IF('CLINs &amp; Ceiling Rates'!$D$254="F&amp;E",'Labor Loading Matrix'!Y598,0),IF('CLINs &amp; Ceiling Rates'!$D$255="F&amp;E",'Labor Loading Matrix'!Z598,0),IF('CLINs &amp; Ceiling Rates'!$D$256="F&amp;E",'Labor Loading Matrix'!AA598,0))</f>
        <v>0</v>
      </c>
      <c r="G598" s="175">
        <f>SUM(IF('CLINs &amp; Ceiling Rates'!$D$237="R&amp;D",'Labor Loading Matrix'!H598,0),IF('CLINs &amp; Ceiling Rates'!$D$238="R&amp;D",'Labor Loading Matrix'!I598,0),IF('CLINs &amp; Ceiling Rates'!$D$239="R&amp;D",'Labor Loading Matrix'!J598,0),IF('CLINs &amp; Ceiling Rates'!$D$240="R&amp;D",'Labor Loading Matrix'!K598,0),IF('CLINs &amp; Ceiling Rates'!$D$241="R&amp;D",'Labor Loading Matrix'!L598,0),IF('CLINs &amp; Ceiling Rates'!$D$242="R&amp;D",'Labor Loading Matrix'!M598,0),IF('CLINs &amp; Ceiling Rates'!$D$243="R&amp;D",'Labor Loading Matrix'!N598,0),IF('CLINs &amp; Ceiling Rates'!$D$244="R&amp;D",'Labor Loading Matrix'!O598,0),IF('CLINs &amp; Ceiling Rates'!$D$245="R&amp;D",'Labor Loading Matrix'!P598,0),IF('CLINs &amp; Ceiling Rates'!$D$246="R&amp;D",'Labor Loading Matrix'!Q598,0),IF('CLINs &amp; Ceiling Rates'!$D$247="R&amp;D",'Labor Loading Matrix'!R598,0),IF('CLINs &amp; Ceiling Rates'!$D$248="R&amp;D",'Labor Loading Matrix'!S598,0),IF('CLINs &amp; Ceiling Rates'!$D$249="R&amp;D",'Labor Loading Matrix'!T598,0),IF('CLINs &amp; Ceiling Rates'!$D$250="R&amp;D",'Labor Loading Matrix'!U598,0),IF('CLINs &amp; Ceiling Rates'!$D$251="R&amp;D",'Labor Loading Matrix'!V598,0),IF('CLINs &amp; Ceiling Rates'!$D$252="R&amp;D",'Labor Loading Matrix'!W598,0),IF('CLINs &amp; Ceiling Rates'!$D$253="R&amp;D",'Labor Loading Matrix'!X598,0),IF('CLINs &amp; Ceiling Rates'!$D$254="R&amp;D",'Labor Loading Matrix'!Y598,0),IF('CLINs &amp; Ceiling Rates'!$D$255="R&amp;D",'Labor Loading Matrix'!Z598,0),IF('CLINs &amp; Ceiling Rates'!$D$256="R&amp;D",'Labor Loading Matrix'!AA598,0))</f>
        <v>0</v>
      </c>
      <c r="H598" s="136"/>
      <c r="I598" s="136"/>
      <c r="J598" s="136"/>
      <c r="K598" s="136"/>
      <c r="L598" s="136"/>
      <c r="M598" s="136"/>
      <c r="N598" s="84"/>
      <c r="O598" s="84"/>
      <c r="P598" s="84"/>
      <c r="Q598" s="84"/>
      <c r="R598" s="133"/>
      <c r="S598" s="133"/>
      <c r="T598" s="133"/>
      <c r="U598" s="133"/>
      <c r="V598" s="133"/>
      <c r="W598" s="133"/>
      <c r="X598" s="133"/>
      <c r="Y598" s="133"/>
      <c r="Z598" s="133"/>
      <c r="AA598" s="133"/>
    </row>
    <row r="599" spans="1:27" s="73" customFormat="1" ht="18" hidden="1" customHeight="1" x14ac:dyDescent="0.25">
      <c r="A599" s="173">
        <f>'CLINs &amp; Ceiling Rates'!B172</f>
        <v>0</v>
      </c>
      <c r="B599" s="173">
        <f>'CLINs &amp; Ceiling Rates'!C172</f>
        <v>0</v>
      </c>
      <c r="C599" s="177" t="str">
        <f>'CLINs &amp; Ceiling Rates'!I172</f>
        <v/>
      </c>
      <c r="D599" s="211">
        <f>IF('CLINs &amp; Ceiling Rates'!D555="",SUM('Labor Loading Matrix'!H599:AA599),SUM(E599:G599))</f>
        <v>0</v>
      </c>
      <c r="E599" s="175">
        <f>SUM(IF('CLINs &amp; Ceiling Rates'!$D$237="OPS",'Labor Loading Matrix'!H599,0),IF('CLINs &amp; Ceiling Rates'!$D$238="OPS",'Labor Loading Matrix'!I599,0),IF('CLINs &amp; Ceiling Rates'!$D$239="OPS",'Labor Loading Matrix'!J599,0),IF('CLINs &amp; Ceiling Rates'!$D$240="OPS",'Labor Loading Matrix'!K599,0),IF('CLINs &amp; Ceiling Rates'!$D$241="OPS",'Labor Loading Matrix'!L599,0),IF('CLINs &amp; Ceiling Rates'!$D$242="OPS",'Labor Loading Matrix'!M599,0),IF('CLINs &amp; Ceiling Rates'!$D$243="OPS",'Labor Loading Matrix'!N599,0),IF('CLINs &amp; Ceiling Rates'!$D$244="OPS",'Labor Loading Matrix'!O599,0),IF('CLINs &amp; Ceiling Rates'!$D$245="OPS",'Labor Loading Matrix'!P599,0),IF('CLINs &amp; Ceiling Rates'!$D$246="OPS",'Labor Loading Matrix'!Q599,0),IF('CLINs &amp; Ceiling Rates'!$D$247="OPS",'Labor Loading Matrix'!R599,0),IF('CLINs &amp; Ceiling Rates'!$D$248="OPS",'Labor Loading Matrix'!S599,0),IF('CLINs &amp; Ceiling Rates'!$D$249="OPS",'Labor Loading Matrix'!T599,0),IF('CLINs &amp; Ceiling Rates'!$D$250="OPS",'Labor Loading Matrix'!U599,0),IF('CLINs &amp; Ceiling Rates'!$D$251="OPS",'Labor Loading Matrix'!V599,0),IF('CLINs &amp; Ceiling Rates'!$D$252="OPS",'Labor Loading Matrix'!W599,0),IF('CLINs &amp; Ceiling Rates'!$D$253="OPS",'Labor Loading Matrix'!X599,0),IF('CLINs &amp; Ceiling Rates'!$D$254="OPS",'Labor Loading Matrix'!Y599,0),IF('CLINs &amp; Ceiling Rates'!$D$255="OPS",'Labor Loading Matrix'!Z599,0),IF('CLINs &amp; Ceiling Rates'!$D$256="OPS",'Labor Loading Matrix'!AA599,0))</f>
        <v>0</v>
      </c>
      <c r="F599" s="175">
        <f>SUM(IF('CLINs &amp; Ceiling Rates'!$D$237="F&amp;E",'Labor Loading Matrix'!H599,0),IF('CLINs &amp; Ceiling Rates'!$D$238="F&amp;E",'Labor Loading Matrix'!I599,0),IF('CLINs &amp; Ceiling Rates'!$D$239="F&amp;E",'Labor Loading Matrix'!J599,0),IF('CLINs &amp; Ceiling Rates'!$D$240="F&amp;E",'Labor Loading Matrix'!K599,0),IF('CLINs &amp; Ceiling Rates'!$D$241="F&amp;E",'Labor Loading Matrix'!L599,0),IF('CLINs &amp; Ceiling Rates'!$D$242="F&amp;E",'Labor Loading Matrix'!M599,0),IF('CLINs &amp; Ceiling Rates'!$D$243="F&amp;E",'Labor Loading Matrix'!N599,0),IF('CLINs &amp; Ceiling Rates'!$D$244="F&amp;E",'Labor Loading Matrix'!O599,0),IF('CLINs &amp; Ceiling Rates'!$D$245="F&amp;E",'Labor Loading Matrix'!P599,0),IF('CLINs &amp; Ceiling Rates'!$D$246="F&amp;E",'Labor Loading Matrix'!Q599,0),IF('CLINs &amp; Ceiling Rates'!$D$247="F&amp;E",'Labor Loading Matrix'!R599,0),IF('CLINs &amp; Ceiling Rates'!$D$248="F&amp;E",'Labor Loading Matrix'!S599,0),IF('CLINs &amp; Ceiling Rates'!$D$249="F&amp;E",'Labor Loading Matrix'!T599,0),IF('CLINs &amp; Ceiling Rates'!$D$250="F&amp;E",'Labor Loading Matrix'!U599,0),IF('CLINs &amp; Ceiling Rates'!$D$251="F&amp;E",'Labor Loading Matrix'!V599,0),IF('CLINs &amp; Ceiling Rates'!$D$252="F&amp;E",'Labor Loading Matrix'!W599,0),IF('CLINs &amp; Ceiling Rates'!$D$253="F&amp;E",'Labor Loading Matrix'!X599,0),IF('CLINs &amp; Ceiling Rates'!$D$254="F&amp;E",'Labor Loading Matrix'!Y599,0),IF('CLINs &amp; Ceiling Rates'!$D$255="F&amp;E",'Labor Loading Matrix'!Z599,0),IF('CLINs &amp; Ceiling Rates'!$D$256="F&amp;E",'Labor Loading Matrix'!AA599,0))</f>
        <v>0</v>
      </c>
      <c r="G599" s="175">
        <f>SUM(IF('CLINs &amp; Ceiling Rates'!$D$237="R&amp;D",'Labor Loading Matrix'!H599,0),IF('CLINs &amp; Ceiling Rates'!$D$238="R&amp;D",'Labor Loading Matrix'!I599,0),IF('CLINs &amp; Ceiling Rates'!$D$239="R&amp;D",'Labor Loading Matrix'!J599,0),IF('CLINs &amp; Ceiling Rates'!$D$240="R&amp;D",'Labor Loading Matrix'!K599,0),IF('CLINs &amp; Ceiling Rates'!$D$241="R&amp;D",'Labor Loading Matrix'!L599,0),IF('CLINs &amp; Ceiling Rates'!$D$242="R&amp;D",'Labor Loading Matrix'!M599,0),IF('CLINs &amp; Ceiling Rates'!$D$243="R&amp;D",'Labor Loading Matrix'!N599,0),IF('CLINs &amp; Ceiling Rates'!$D$244="R&amp;D",'Labor Loading Matrix'!O599,0),IF('CLINs &amp; Ceiling Rates'!$D$245="R&amp;D",'Labor Loading Matrix'!P599,0),IF('CLINs &amp; Ceiling Rates'!$D$246="R&amp;D",'Labor Loading Matrix'!Q599,0),IF('CLINs &amp; Ceiling Rates'!$D$247="R&amp;D",'Labor Loading Matrix'!R599,0),IF('CLINs &amp; Ceiling Rates'!$D$248="R&amp;D",'Labor Loading Matrix'!S599,0),IF('CLINs &amp; Ceiling Rates'!$D$249="R&amp;D",'Labor Loading Matrix'!T599,0),IF('CLINs &amp; Ceiling Rates'!$D$250="R&amp;D",'Labor Loading Matrix'!U599,0),IF('CLINs &amp; Ceiling Rates'!$D$251="R&amp;D",'Labor Loading Matrix'!V599,0),IF('CLINs &amp; Ceiling Rates'!$D$252="R&amp;D",'Labor Loading Matrix'!W599,0),IF('CLINs &amp; Ceiling Rates'!$D$253="R&amp;D",'Labor Loading Matrix'!X599,0),IF('CLINs &amp; Ceiling Rates'!$D$254="R&amp;D",'Labor Loading Matrix'!Y599,0),IF('CLINs &amp; Ceiling Rates'!$D$255="R&amp;D",'Labor Loading Matrix'!Z599,0),IF('CLINs &amp; Ceiling Rates'!$D$256="R&amp;D",'Labor Loading Matrix'!AA599,0))</f>
        <v>0</v>
      </c>
      <c r="H599" s="136"/>
      <c r="I599" s="136"/>
      <c r="J599" s="136"/>
      <c r="K599" s="136"/>
      <c r="L599" s="136"/>
      <c r="M599" s="136"/>
      <c r="N599" s="84"/>
      <c r="O599" s="84"/>
      <c r="P599" s="84"/>
      <c r="Q599" s="84"/>
      <c r="R599" s="133"/>
      <c r="S599" s="133"/>
      <c r="T599" s="133"/>
      <c r="U599" s="133"/>
      <c r="V599" s="133"/>
      <c r="W599" s="133"/>
      <c r="X599" s="133"/>
      <c r="Y599" s="133"/>
      <c r="Z599" s="133"/>
      <c r="AA599" s="133"/>
    </row>
    <row r="600" spans="1:27" s="73" customFormat="1" ht="18" hidden="1" customHeight="1" x14ac:dyDescent="0.25">
      <c r="A600" s="173">
        <f>'CLINs &amp; Ceiling Rates'!B173</f>
        <v>0</v>
      </c>
      <c r="B600" s="173">
        <f>'CLINs &amp; Ceiling Rates'!C173</f>
        <v>0</v>
      </c>
      <c r="C600" s="177" t="str">
        <f>'CLINs &amp; Ceiling Rates'!I173</f>
        <v/>
      </c>
      <c r="D600" s="211">
        <f>IF('CLINs &amp; Ceiling Rates'!D556="",SUM('Labor Loading Matrix'!H600:AA600),SUM(E600:G600))</f>
        <v>0</v>
      </c>
      <c r="E600" s="175">
        <f>SUM(IF('CLINs &amp; Ceiling Rates'!$D$237="OPS",'Labor Loading Matrix'!H600,0),IF('CLINs &amp; Ceiling Rates'!$D$238="OPS",'Labor Loading Matrix'!I600,0),IF('CLINs &amp; Ceiling Rates'!$D$239="OPS",'Labor Loading Matrix'!J600,0),IF('CLINs &amp; Ceiling Rates'!$D$240="OPS",'Labor Loading Matrix'!K600,0),IF('CLINs &amp; Ceiling Rates'!$D$241="OPS",'Labor Loading Matrix'!L600,0),IF('CLINs &amp; Ceiling Rates'!$D$242="OPS",'Labor Loading Matrix'!M600,0),IF('CLINs &amp; Ceiling Rates'!$D$243="OPS",'Labor Loading Matrix'!N600,0),IF('CLINs &amp; Ceiling Rates'!$D$244="OPS",'Labor Loading Matrix'!O600,0),IF('CLINs &amp; Ceiling Rates'!$D$245="OPS",'Labor Loading Matrix'!P600,0),IF('CLINs &amp; Ceiling Rates'!$D$246="OPS",'Labor Loading Matrix'!Q600,0),IF('CLINs &amp; Ceiling Rates'!$D$247="OPS",'Labor Loading Matrix'!R600,0),IF('CLINs &amp; Ceiling Rates'!$D$248="OPS",'Labor Loading Matrix'!S600,0),IF('CLINs &amp; Ceiling Rates'!$D$249="OPS",'Labor Loading Matrix'!T600,0),IF('CLINs &amp; Ceiling Rates'!$D$250="OPS",'Labor Loading Matrix'!U600,0),IF('CLINs &amp; Ceiling Rates'!$D$251="OPS",'Labor Loading Matrix'!V600,0),IF('CLINs &amp; Ceiling Rates'!$D$252="OPS",'Labor Loading Matrix'!W600,0),IF('CLINs &amp; Ceiling Rates'!$D$253="OPS",'Labor Loading Matrix'!X600,0),IF('CLINs &amp; Ceiling Rates'!$D$254="OPS",'Labor Loading Matrix'!Y600,0),IF('CLINs &amp; Ceiling Rates'!$D$255="OPS",'Labor Loading Matrix'!Z600,0),IF('CLINs &amp; Ceiling Rates'!$D$256="OPS",'Labor Loading Matrix'!AA600,0))</f>
        <v>0</v>
      </c>
      <c r="F600" s="175">
        <f>SUM(IF('CLINs &amp; Ceiling Rates'!$D$237="F&amp;E",'Labor Loading Matrix'!H600,0),IF('CLINs &amp; Ceiling Rates'!$D$238="F&amp;E",'Labor Loading Matrix'!I600,0),IF('CLINs &amp; Ceiling Rates'!$D$239="F&amp;E",'Labor Loading Matrix'!J600,0),IF('CLINs &amp; Ceiling Rates'!$D$240="F&amp;E",'Labor Loading Matrix'!K600,0),IF('CLINs &amp; Ceiling Rates'!$D$241="F&amp;E",'Labor Loading Matrix'!L600,0),IF('CLINs &amp; Ceiling Rates'!$D$242="F&amp;E",'Labor Loading Matrix'!M600,0),IF('CLINs &amp; Ceiling Rates'!$D$243="F&amp;E",'Labor Loading Matrix'!N600,0),IF('CLINs &amp; Ceiling Rates'!$D$244="F&amp;E",'Labor Loading Matrix'!O600,0),IF('CLINs &amp; Ceiling Rates'!$D$245="F&amp;E",'Labor Loading Matrix'!P600,0),IF('CLINs &amp; Ceiling Rates'!$D$246="F&amp;E",'Labor Loading Matrix'!Q600,0),IF('CLINs &amp; Ceiling Rates'!$D$247="F&amp;E",'Labor Loading Matrix'!R600,0),IF('CLINs &amp; Ceiling Rates'!$D$248="F&amp;E",'Labor Loading Matrix'!S600,0),IF('CLINs &amp; Ceiling Rates'!$D$249="F&amp;E",'Labor Loading Matrix'!T600,0),IF('CLINs &amp; Ceiling Rates'!$D$250="F&amp;E",'Labor Loading Matrix'!U600,0),IF('CLINs &amp; Ceiling Rates'!$D$251="F&amp;E",'Labor Loading Matrix'!V600,0),IF('CLINs &amp; Ceiling Rates'!$D$252="F&amp;E",'Labor Loading Matrix'!W600,0),IF('CLINs &amp; Ceiling Rates'!$D$253="F&amp;E",'Labor Loading Matrix'!X600,0),IF('CLINs &amp; Ceiling Rates'!$D$254="F&amp;E",'Labor Loading Matrix'!Y600,0),IF('CLINs &amp; Ceiling Rates'!$D$255="F&amp;E",'Labor Loading Matrix'!Z600,0),IF('CLINs &amp; Ceiling Rates'!$D$256="F&amp;E",'Labor Loading Matrix'!AA600,0))</f>
        <v>0</v>
      </c>
      <c r="G600" s="175">
        <f>SUM(IF('CLINs &amp; Ceiling Rates'!$D$237="R&amp;D",'Labor Loading Matrix'!H600,0),IF('CLINs &amp; Ceiling Rates'!$D$238="R&amp;D",'Labor Loading Matrix'!I600,0),IF('CLINs &amp; Ceiling Rates'!$D$239="R&amp;D",'Labor Loading Matrix'!J600,0),IF('CLINs &amp; Ceiling Rates'!$D$240="R&amp;D",'Labor Loading Matrix'!K600,0),IF('CLINs &amp; Ceiling Rates'!$D$241="R&amp;D",'Labor Loading Matrix'!L600,0),IF('CLINs &amp; Ceiling Rates'!$D$242="R&amp;D",'Labor Loading Matrix'!M600,0),IF('CLINs &amp; Ceiling Rates'!$D$243="R&amp;D",'Labor Loading Matrix'!N600,0),IF('CLINs &amp; Ceiling Rates'!$D$244="R&amp;D",'Labor Loading Matrix'!O600,0),IF('CLINs &amp; Ceiling Rates'!$D$245="R&amp;D",'Labor Loading Matrix'!P600,0),IF('CLINs &amp; Ceiling Rates'!$D$246="R&amp;D",'Labor Loading Matrix'!Q600,0),IF('CLINs &amp; Ceiling Rates'!$D$247="R&amp;D",'Labor Loading Matrix'!R600,0),IF('CLINs &amp; Ceiling Rates'!$D$248="R&amp;D",'Labor Loading Matrix'!S600,0),IF('CLINs &amp; Ceiling Rates'!$D$249="R&amp;D",'Labor Loading Matrix'!T600,0),IF('CLINs &amp; Ceiling Rates'!$D$250="R&amp;D",'Labor Loading Matrix'!U600,0),IF('CLINs &amp; Ceiling Rates'!$D$251="R&amp;D",'Labor Loading Matrix'!V600,0),IF('CLINs &amp; Ceiling Rates'!$D$252="R&amp;D",'Labor Loading Matrix'!W600,0),IF('CLINs &amp; Ceiling Rates'!$D$253="R&amp;D",'Labor Loading Matrix'!X600,0),IF('CLINs &amp; Ceiling Rates'!$D$254="R&amp;D",'Labor Loading Matrix'!Y600,0),IF('CLINs &amp; Ceiling Rates'!$D$255="R&amp;D",'Labor Loading Matrix'!Z600,0),IF('CLINs &amp; Ceiling Rates'!$D$256="R&amp;D",'Labor Loading Matrix'!AA600,0))</f>
        <v>0</v>
      </c>
      <c r="H600" s="136"/>
      <c r="I600" s="136"/>
      <c r="J600" s="136"/>
      <c r="K600" s="136"/>
      <c r="L600" s="136"/>
      <c r="M600" s="136"/>
      <c r="N600" s="84"/>
      <c r="O600" s="84"/>
      <c r="P600" s="84"/>
      <c r="Q600" s="84"/>
      <c r="R600" s="133"/>
      <c r="S600" s="133"/>
      <c r="T600" s="133"/>
      <c r="U600" s="133"/>
      <c r="V600" s="133"/>
      <c r="W600" s="133"/>
      <c r="X600" s="133"/>
      <c r="Y600" s="133"/>
      <c r="Z600" s="133"/>
      <c r="AA600" s="133"/>
    </row>
    <row r="601" spans="1:27" s="73" customFormat="1" ht="18" hidden="1" customHeight="1" x14ac:dyDescent="0.25">
      <c r="A601" s="173">
        <f>'CLINs &amp; Ceiling Rates'!B174</f>
        <v>0</v>
      </c>
      <c r="B601" s="173">
        <f>'CLINs &amp; Ceiling Rates'!C174</f>
        <v>0</v>
      </c>
      <c r="C601" s="177" t="str">
        <f>'CLINs &amp; Ceiling Rates'!I174</f>
        <v/>
      </c>
      <c r="D601" s="211">
        <f>IF('CLINs &amp; Ceiling Rates'!D557="",SUM('Labor Loading Matrix'!H601:AA601),SUM(E601:G601))</f>
        <v>0</v>
      </c>
      <c r="E601" s="175">
        <f>SUM(IF('CLINs &amp; Ceiling Rates'!$D$237="OPS",'Labor Loading Matrix'!H601,0),IF('CLINs &amp; Ceiling Rates'!$D$238="OPS",'Labor Loading Matrix'!I601,0),IF('CLINs &amp; Ceiling Rates'!$D$239="OPS",'Labor Loading Matrix'!J601,0),IF('CLINs &amp; Ceiling Rates'!$D$240="OPS",'Labor Loading Matrix'!K601,0),IF('CLINs &amp; Ceiling Rates'!$D$241="OPS",'Labor Loading Matrix'!L601,0),IF('CLINs &amp; Ceiling Rates'!$D$242="OPS",'Labor Loading Matrix'!M601,0),IF('CLINs &amp; Ceiling Rates'!$D$243="OPS",'Labor Loading Matrix'!N601,0),IF('CLINs &amp; Ceiling Rates'!$D$244="OPS",'Labor Loading Matrix'!O601,0),IF('CLINs &amp; Ceiling Rates'!$D$245="OPS",'Labor Loading Matrix'!P601,0),IF('CLINs &amp; Ceiling Rates'!$D$246="OPS",'Labor Loading Matrix'!Q601,0),IF('CLINs &amp; Ceiling Rates'!$D$247="OPS",'Labor Loading Matrix'!R601,0),IF('CLINs &amp; Ceiling Rates'!$D$248="OPS",'Labor Loading Matrix'!S601,0),IF('CLINs &amp; Ceiling Rates'!$D$249="OPS",'Labor Loading Matrix'!T601,0),IF('CLINs &amp; Ceiling Rates'!$D$250="OPS",'Labor Loading Matrix'!U601,0),IF('CLINs &amp; Ceiling Rates'!$D$251="OPS",'Labor Loading Matrix'!V601,0),IF('CLINs &amp; Ceiling Rates'!$D$252="OPS",'Labor Loading Matrix'!W601,0),IF('CLINs &amp; Ceiling Rates'!$D$253="OPS",'Labor Loading Matrix'!X601,0),IF('CLINs &amp; Ceiling Rates'!$D$254="OPS",'Labor Loading Matrix'!Y601,0),IF('CLINs &amp; Ceiling Rates'!$D$255="OPS",'Labor Loading Matrix'!Z601,0),IF('CLINs &amp; Ceiling Rates'!$D$256="OPS",'Labor Loading Matrix'!AA601,0))</f>
        <v>0</v>
      </c>
      <c r="F601" s="175">
        <f>SUM(IF('CLINs &amp; Ceiling Rates'!$D$237="F&amp;E",'Labor Loading Matrix'!H601,0),IF('CLINs &amp; Ceiling Rates'!$D$238="F&amp;E",'Labor Loading Matrix'!I601,0),IF('CLINs &amp; Ceiling Rates'!$D$239="F&amp;E",'Labor Loading Matrix'!J601,0),IF('CLINs &amp; Ceiling Rates'!$D$240="F&amp;E",'Labor Loading Matrix'!K601,0),IF('CLINs &amp; Ceiling Rates'!$D$241="F&amp;E",'Labor Loading Matrix'!L601,0),IF('CLINs &amp; Ceiling Rates'!$D$242="F&amp;E",'Labor Loading Matrix'!M601,0),IF('CLINs &amp; Ceiling Rates'!$D$243="F&amp;E",'Labor Loading Matrix'!N601,0),IF('CLINs &amp; Ceiling Rates'!$D$244="F&amp;E",'Labor Loading Matrix'!O601,0),IF('CLINs &amp; Ceiling Rates'!$D$245="F&amp;E",'Labor Loading Matrix'!P601,0),IF('CLINs &amp; Ceiling Rates'!$D$246="F&amp;E",'Labor Loading Matrix'!Q601,0),IF('CLINs &amp; Ceiling Rates'!$D$247="F&amp;E",'Labor Loading Matrix'!R601,0),IF('CLINs &amp; Ceiling Rates'!$D$248="F&amp;E",'Labor Loading Matrix'!S601,0),IF('CLINs &amp; Ceiling Rates'!$D$249="F&amp;E",'Labor Loading Matrix'!T601,0),IF('CLINs &amp; Ceiling Rates'!$D$250="F&amp;E",'Labor Loading Matrix'!U601,0),IF('CLINs &amp; Ceiling Rates'!$D$251="F&amp;E",'Labor Loading Matrix'!V601,0),IF('CLINs &amp; Ceiling Rates'!$D$252="F&amp;E",'Labor Loading Matrix'!W601,0),IF('CLINs &amp; Ceiling Rates'!$D$253="F&amp;E",'Labor Loading Matrix'!X601,0),IF('CLINs &amp; Ceiling Rates'!$D$254="F&amp;E",'Labor Loading Matrix'!Y601,0),IF('CLINs &amp; Ceiling Rates'!$D$255="F&amp;E",'Labor Loading Matrix'!Z601,0),IF('CLINs &amp; Ceiling Rates'!$D$256="F&amp;E",'Labor Loading Matrix'!AA601,0))</f>
        <v>0</v>
      </c>
      <c r="G601" s="175">
        <f>SUM(IF('CLINs &amp; Ceiling Rates'!$D$237="R&amp;D",'Labor Loading Matrix'!H601,0),IF('CLINs &amp; Ceiling Rates'!$D$238="R&amp;D",'Labor Loading Matrix'!I601,0),IF('CLINs &amp; Ceiling Rates'!$D$239="R&amp;D",'Labor Loading Matrix'!J601,0),IF('CLINs &amp; Ceiling Rates'!$D$240="R&amp;D",'Labor Loading Matrix'!K601,0),IF('CLINs &amp; Ceiling Rates'!$D$241="R&amp;D",'Labor Loading Matrix'!L601,0),IF('CLINs &amp; Ceiling Rates'!$D$242="R&amp;D",'Labor Loading Matrix'!M601,0),IF('CLINs &amp; Ceiling Rates'!$D$243="R&amp;D",'Labor Loading Matrix'!N601,0),IF('CLINs &amp; Ceiling Rates'!$D$244="R&amp;D",'Labor Loading Matrix'!O601,0),IF('CLINs &amp; Ceiling Rates'!$D$245="R&amp;D",'Labor Loading Matrix'!P601,0),IF('CLINs &amp; Ceiling Rates'!$D$246="R&amp;D",'Labor Loading Matrix'!Q601,0),IF('CLINs &amp; Ceiling Rates'!$D$247="R&amp;D",'Labor Loading Matrix'!R601,0),IF('CLINs &amp; Ceiling Rates'!$D$248="R&amp;D",'Labor Loading Matrix'!S601,0),IF('CLINs &amp; Ceiling Rates'!$D$249="R&amp;D",'Labor Loading Matrix'!T601,0),IF('CLINs &amp; Ceiling Rates'!$D$250="R&amp;D",'Labor Loading Matrix'!U601,0),IF('CLINs &amp; Ceiling Rates'!$D$251="R&amp;D",'Labor Loading Matrix'!V601,0),IF('CLINs &amp; Ceiling Rates'!$D$252="R&amp;D",'Labor Loading Matrix'!W601,0),IF('CLINs &amp; Ceiling Rates'!$D$253="R&amp;D",'Labor Loading Matrix'!X601,0),IF('CLINs &amp; Ceiling Rates'!$D$254="R&amp;D",'Labor Loading Matrix'!Y601,0),IF('CLINs &amp; Ceiling Rates'!$D$255="R&amp;D",'Labor Loading Matrix'!Z601,0),IF('CLINs &amp; Ceiling Rates'!$D$256="R&amp;D",'Labor Loading Matrix'!AA601,0))</f>
        <v>0</v>
      </c>
      <c r="H601" s="136"/>
      <c r="I601" s="136"/>
      <c r="J601" s="136"/>
      <c r="K601" s="136"/>
      <c r="L601" s="136"/>
      <c r="M601" s="136"/>
      <c r="N601" s="84"/>
      <c r="O601" s="84"/>
      <c r="P601" s="84"/>
      <c r="Q601" s="84"/>
      <c r="R601" s="133"/>
      <c r="S601" s="133"/>
      <c r="T601" s="133"/>
      <c r="U601" s="133"/>
      <c r="V601" s="133"/>
      <c r="W601" s="133"/>
      <c r="X601" s="133"/>
      <c r="Y601" s="133"/>
      <c r="Z601" s="133"/>
      <c r="AA601" s="133"/>
    </row>
    <row r="602" spans="1:27" s="73" customFormat="1" ht="18" hidden="1" customHeight="1" x14ac:dyDescent="0.25">
      <c r="A602" s="173">
        <f>'CLINs &amp; Ceiling Rates'!B175</f>
        <v>0</v>
      </c>
      <c r="B602" s="173">
        <f>'CLINs &amp; Ceiling Rates'!C175</f>
        <v>0</v>
      </c>
      <c r="C602" s="177" t="str">
        <f>'CLINs &amp; Ceiling Rates'!I175</f>
        <v/>
      </c>
      <c r="D602" s="211">
        <f>IF('CLINs &amp; Ceiling Rates'!D558="",SUM('Labor Loading Matrix'!H602:AA602),SUM(E602:G602))</f>
        <v>0</v>
      </c>
      <c r="E602" s="175">
        <f>SUM(IF('CLINs &amp; Ceiling Rates'!$D$237="OPS",'Labor Loading Matrix'!H602,0),IF('CLINs &amp; Ceiling Rates'!$D$238="OPS",'Labor Loading Matrix'!I602,0),IF('CLINs &amp; Ceiling Rates'!$D$239="OPS",'Labor Loading Matrix'!J602,0),IF('CLINs &amp; Ceiling Rates'!$D$240="OPS",'Labor Loading Matrix'!K602,0),IF('CLINs &amp; Ceiling Rates'!$D$241="OPS",'Labor Loading Matrix'!L602,0),IF('CLINs &amp; Ceiling Rates'!$D$242="OPS",'Labor Loading Matrix'!M602,0),IF('CLINs &amp; Ceiling Rates'!$D$243="OPS",'Labor Loading Matrix'!N602,0),IF('CLINs &amp; Ceiling Rates'!$D$244="OPS",'Labor Loading Matrix'!O602,0),IF('CLINs &amp; Ceiling Rates'!$D$245="OPS",'Labor Loading Matrix'!P602,0),IF('CLINs &amp; Ceiling Rates'!$D$246="OPS",'Labor Loading Matrix'!Q602,0),IF('CLINs &amp; Ceiling Rates'!$D$247="OPS",'Labor Loading Matrix'!R602,0),IF('CLINs &amp; Ceiling Rates'!$D$248="OPS",'Labor Loading Matrix'!S602,0),IF('CLINs &amp; Ceiling Rates'!$D$249="OPS",'Labor Loading Matrix'!T602,0),IF('CLINs &amp; Ceiling Rates'!$D$250="OPS",'Labor Loading Matrix'!U602,0),IF('CLINs &amp; Ceiling Rates'!$D$251="OPS",'Labor Loading Matrix'!V602,0),IF('CLINs &amp; Ceiling Rates'!$D$252="OPS",'Labor Loading Matrix'!W602,0),IF('CLINs &amp; Ceiling Rates'!$D$253="OPS",'Labor Loading Matrix'!X602,0),IF('CLINs &amp; Ceiling Rates'!$D$254="OPS",'Labor Loading Matrix'!Y602,0),IF('CLINs &amp; Ceiling Rates'!$D$255="OPS",'Labor Loading Matrix'!Z602,0),IF('CLINs &amp; Ceiling Rates'!$D$256="OPS",'Labor Loading Matrix'!AA602,0))</f>
        <v>0</v>
      </c>
      <c r="F602" s="175">
        <f>SUM(IF('CLINs &amp; Ceiling Rates'!$D$237="F&amp;E",'Labor Loading Matrix'!H602,0),IF('CLINs &amp; Ceiling Rates'!$D$238="F&amp;E",'Labor Loading Matrix'!I602,0),IF('CLINs &amp; Ceiling Rates'!$D$239="F&amp;E",'Labor Loading Matrix'!J602,0),IF('CLINs &amp; Ceiling Rates'!$D$240="F&amp;E",'Labor Loading Matrix'!K602,0),IF('CLINs &amp; Ceiling Rates'!$D$241="F&amp;E",'Labor Loading Matrix'!L602,0),IF('CLINs &amp; Ceiling Rates'!$D$242="F&amp;E",'Labor Loading Matrix'!M602,0),IF('CLINs &amp; Ceiling Rates'!$D$243="F&amp;E",'Labor Loading Matrix'!N602,0),IF('CLINs &amp; Ceiling Rates'!$D$244="F&amp;E",'Labor Loading Matrix'!O602,0),IF('CLINs &amp; Ceiling Rates'!$D$245="F&amp;E",'Labor Loading Matrix'!P602,0),IF('CLINs &amp; Ceiling Rates'!$D$246="F&amp;E",'Labor Loading Matrix'!Q602,0),IF('CLINs &amp; Ceiling Rates'!$D$247="F&amp;E",'Labor Loading Matrix'!R602,0),IF('CLINs &amp; Ceiling Rates'!$D$248="F&amp;E",'Labor Loading Matrix'!S602,0),IF('CLINs &amp; Ceiling Rates'!$D$249="F&amp;E",'Labor Loading Matrix'!T602,0),IF('CLINs &amp; Ceiling Rates'!$D$250="F&amp;E",'Labor Loading Matrix'!U602,0),IF('CLINs &amp; Ceiling Rates'!$D$251="F&amp;E",'Labor Loading Matrix'!V602,0),IF('CLINs &amp; Ceiling Rates'!$D$252="F&amp;E",'Labor Loading Matrix'!W602,0),IF('CLINs &amp; Ceiling Rates'!$D$253="F&amp;E",'Labor Loading Matrix'!X602,0),IF('CLINs &amp; Ceiling Rates'!$D$254="F&amp;E",'Labor Loading Matrix'!Y602,0),IF('CLINs &amp; Ceiling Rates'!$D$255="F&amp;E",'Labor Loading Matrix'!Z602,0),IF('CLINs &amp; Ceiling Rates'!$D$256="F&amp;E",'Labor Loading Matrix'!AA602,0))</f>
        <v>0</v>
      </c>
      <c r="G602" s="175">
        <f>SUM(IF('CLINs &amp; Ceiling Rates'!$D$237="R&amp;D",'Labor Loading Matrix'!H602,0),IF('CLINs &amp; Ceiling Rates'!$D$238="R&amp;D",'Labor Loading Matrix'!I602,0),IF('CLINs &amp; Ceiling Rates'!$D$239="R&amp;D",'Labor Loading Matrix'!J602,0),IF('CLINs &amp; Ceiling Rates'!$D$240="R&amp;D",'Labor Loading Matrix'!K602,0),IF('CLINs &amp; Ceiling Rates'!$D$241="R&amp;D",'Labor Loading Matrix'!L602,0),IF('CLINs &amp; Ceiling Rates'!$D$242="R&amp;D",'Labor Loading Matrix'!M602,0),IF('CLINs &amp; Ceiling Rates'!$D$243="R&amp;D",'Labor Loading Matrix'!N602,0),IF('CLINs &amp; Ceiling Rates'!$D$244="R&amp;D",'Labor Loading Matrix'!O602,0),IF('CLINs &amp; Ceiling Rates'!$D$245="R&amp;D",'Labor Loading Matrix'!P602,0),IF('CLINs &amp; Ceiling Rates'!$D$246="R&amp;D",'Labor Loading Matrix'!Q602,0),IF('CLINs &amp; Ceiling Rates'!$D$247="R&amp;D",'Labor Loading Matrix'!R602,0),IF('CLINs &amp; Ceiling Rates'!$D$248="R&amp;D",'Labor Loading Matrix'!S602,0),IF('CLINs &amp; Ceiling Rates'!$D$249="R&amp;D",'Labor Loading Matrix'!T602,0),IF('CLINs &amp; Ceiling Rates'!$D$250="R&amp;D",'Labor Loading Matrix'!U602,0),IF('CLINs &amp; Ceiling Rates'!$D$251="R&amp;D",'Labor Loading Matrix'!V602,0),IF('CLINs &amp; Ceiling Rates'!$D$252="R&amp;D",'Labor Loading Matrix'!W602,0),IF('CLINs &amp; Ceiling Rates'!$D$253="R&amp;D",'Labor Loading Matrix'!X602,0),IF('CLINs &amp; Ceiling Rates'!$D$254="R&amp;D",'Labor Loading Matrix'!Y602,0),IF('CLINs &amp; Ceiling Rates'!$D$255="R&amp;D",'Labor Loading Matrix'!Z602,0),IF('CLINs &amp; Ceiling Rates'!$D$256="R&amp;D",'Labor Loading Matrix'!AA602,0))</f>
        <v>0</v>
      </c>
      <c r="H602" s="136"/>
      <c r="I602" s="136"/>
      <c r="J602" s="136"/>
      <c r="K602" s="136"/>
      <c r="L602" s="136"/>
      <c r="M602" s="136"/>
      <c r="N602" s="84"/>
      <c r="O602" s="84"/>
      <c r="P602" s="84"/>
      <c r="Q602" s="84"/>
      <c r="R602" s="133"/>
      <c r="S602" s="133"/>
      <c r="T602" s="133"/>
      <c r="U602" s="133"/>
      <c r="V602" s="133"/>
      <c r="W602" s="133"/>
      <c r="X602" s="133"/>
      <c r="Y602" s="133"/>
      <c r="Z602" s="133"/>
      <c r="AA602" s="133"/>
    </row>
    <row r="603" spans="1:27" s="73" customFormat="1" ht="18" hidden="1" customHeight="1" x14ac:dyDescent="0.25">
      <c r="A603" s="173">
        <f>'CLINs &amp; Ceiling Rates'!B176</f>
        <v>0</v>
      </c>
      <c r="B603" s="173">
        <f>'CLINs &amp; Ceiling Rates'!C176</f>
        <v>0</v>
      </c>
      <c r="C603" s="177" t="str">
        <f>'CLINs &amp; Ceiling Rates'!I176</f>
        <v/>
      </c>
      <c r="D603" s="211">
        <f>IF('CLINs &amp; Ceiling Rates'!D559="",SUM('Labor Loading Matrix'!H603:AA603),SUM(E603:G603))</f>
        <v>0</v>
      </c>
      <c r="E603" s="175">
        <f>SUM(IF('CLINs &amp; Ceiling Rates'!$D$237="OPS",'Labor Loading Matrix'!H603,0),IF('CLINs &amp; Ceiling Rates'!$D$238="OPS",'Labor Loading Matrix'!I603,0),IF('CLINs &amp; Ceiling Rates'!$D$239="OPS",'Labor Loading Matrix'!J603,0),IF('CLINs &amp; Ceiling Rates'!$D$240="OPS",'Labor Loading Matrix'!K603,0),IF('CLINs &amp; Ceiling Rates'!$D$241="OPS",'Labor Loading Matrix'!L603,0),IF('CLINs &amp; Ceiling Rates'!$D$242="OPS",'Labor Loading Matrix'!M603,0),IF('CLINs &amp; Ceiling Rates'!$D$243="OPS",'Labor Loading Matrix'!N603,0),IF('CLINs &amp; Ceiling Rates'!$D$244="OPS",'Labor Loading Matrix'!O603,0),IF('CLINs &amp; Ceiling Rates'!$D$245="OPS",'Labor Loading Matrix'!P603,0),IF('CLINs &amp; Ceiling Rates'!$D$246="OPS",'Labor Loading Matrix'!Q603,0),IF('CLINs &amp; Ceiling Rates'!$D$247="OPS",'Labor Loading Matrix'!R603,0),IF('CLINs &amp; Ceiling Rates'!$D$248="OPS",'Labor Loading Matrix'!S603,0),IF('CLINs &amp; Ceiling Rates'!$D$249="OPS",'Labor Loading Matrix'!T603,0),IF('CLINs &amp; Ceiling Rates'!$D$250="OPS",'Labor Loading Matrix'!U603,0),IF('CLINs &amp; Ceiling Rates'!$D$251="OPS",'Labor Loading Matrix'!V603,0),IF('CLINs &amp; Ceiling Rates'!$D$252="OPS",'Labor Loading Matrix'!W603,0),IF('CLINs &amp; Ceiling Rates'!$D$253="OPS",'Labor Loading Matrix'!X603,0),IF('CLINs &amp; Ceiling Rates'!$D$254="OPS",'Labor Loading Matrix'!Y603,0),IF('CLINs &amp; Ceiling Rates'!$D$255="OPS",'Labor Loading Matrix'!Z603,0),IF('CLINs &amp; Ceiling Rates'!$D$256="OPS",'Labor Loading Matrix'!AA603,0))</f>
        <v>0</v>
      </c>
      <c r="F603" s="175">
        <f>SUM(IF('CLINs &amp; Ceiling Rates'!$D$237="F&amp;E",'Labor Loading Matrix'!H603,0),IF('CLINs &amp; Ceiling Rates'!$D$238="F&amp;E",'Labor Loading Matrix'!I603,0),IF('CLINs &amp; Ceiling Rates'!$D$239="F&amp;E",'Labor Loading Matrix'!J603,0),IF('CLINs &amp; Ceiling Rates'!$D$240="F&amp;E",'Labor Loading Matrix'!K603,0),IF('CLINs &amp; Ceiling Rates'!$D$241="F&amp;E",'Labor Loading Matrix'!L603,0),IF('CLINs &amp; Ceiling Rates'!$D$242="F&amp;E",'Labor Loading Matrix'!M603,0),IF('CLINs &amp; Ceiling Rates'!$D$243="F&amp;E",'Labor Loading Matrix'!N603,0),IF('CLINs &amp; Ceiling Rates'!$D$244="F&amp;E",'Labor Loading Matrix'!O603,0),IF('CLINs &amp; Ceiling Rates'!$D$245="F&amp;E",'Labor Loading Matrix'!P603,0),IF('CLINs &amp; Ceiling Rates'!$D$246="F&amp;E",'Labor Loading Matrix'!Q603,0),IF('CLINs &amp; Ceiling Rates'!$D$247="F&amp;E",'Labor Loading Matrix'!R603,0),IF('CLINs &amp; Ceiling Rates'!$D$248="F&amp;E",'Labor Loading Matrix'!S603,0),IF('CLINs &amp; Ceiling Rates'!$D$249="F&amp;E",'Labor Loading Matrix'!T603,0),IF('CLINs &amp; Ceiling Rates'!$D$250="F&amp;E",'Labor Loading Matrix'!U603,0),IF('CLINs &amp; Ceiling Rates'!$D$251="F&amp;E",'Labor Loading Matrix'!V603,0),IF('CLINs &amp; Ceiling Rates'!$D$252="F&amp;E",'Labor Loading Matrix'!W603,0),IF('CLINs &amp; Ceiling Rates'!$D$253="F&amp;E",'Labor Loading Matrix'!X603,0),IF('CLINs &amp; Ceiling Rates'!$D$254="F&amp;E",'Labor Loading Matrix'!Y603,0),IF('CLINs &amp; Ceiling Rates'!$D$255="F&amp;E",'Labor Loading Matrix'!Z603,0),IF('CLINs &amp; Ceiling Rates'!$D$256="F&amp;E",'Labor Loading Matrix'!AA603,0))</f>
        <v>0</v>
      </c>
      <c r="G603" s="175">
        <f>SUM(IF('CLINs &amp; Ceiling Rates'!$D$237="R&amp;D",'Labor Loading Matrix'!H603,0),IF('CLINs &amp; Ceiling Rates'!$D$238="R&amp;D",'Labor Loading Matrix'!I603,0),IF('CLINs &amp; Ceiling Rates'!$D$239="R&amp;D",'Labor Loading Matrix'!J603,0),IF('CLINs &amp; Ceiling Rates'!$D$240="R&amp;D",'Labor Loading Matrix'!K603,0),IF('CLINs &amp; Ceiling Rates'!$D$241="R&amp;D",'Labor Loading Matrix'!L603,0),IF('CLINs &amp; Ceiling Rates'!$D$242="R&amp;D",'Labor Loading Matrix'!M603,0),IF('CLINs &amp; Ceiling Rates'!$D$243="R&amp;D",'Labor Loading Matrix'!N603,0),IF('CLINs &amp; Ceiling Rates'!$D$244="R&amp;D",'Labor Loading Matrix'!O603,0),IF('CLINs &amp; Ceiling Rates'!$D$245="R&amp;D",'Labor Loading Matrix'!P603,0),IF('CLINs &amp; Ceiling Rates'!$D$246="R&amp;D",'Labor Loading Matrix'!Q603,0),IF('CLINs &amp; Ceiling Rates'!$D$247="R&amp;D",'Labor Loading Matrix'!R603,0),IF('CLINs &amp; Ceiling Rates'!$D$248="R&amp;D",'Labor Loading Matrix'!S603,0),IF('CLINs &amp; Ceiling Rates'!$D$249="R&amp;D",'Labor Loading Matrix'!T603,0),IF('CLINs &amp; Ceiling Rates'!$D$250="R&amp;D",'Labor Loading Matrix'!U603,0),IF('CLINs &amp; Ceiling Rates'!$D$251="R&amp;D",'Labor Loading Matrix'!V603,0),IF('CLINs &amp; Ceiling Rates'!$D$252="R&amp;D",'Labor Loading Matrix'!W603,0),IF('CLINs &amp; Ceiling Rates'!$D$253="R&amp;D",'Labor Loading Matrix'!X603,0),IF('CLINs &amp; Ceiling Rates'!$D$254="R&amp;D",'Labor Loading Matrix'!Y603,0),IF('CLINs &amp; Ceiling Rates'!$D$255="R&amp;D",'Labor Loading Matrix'!Z603,0),IF('CLINs &amp; Ceiling Rates'!$D$256="R&amp;D",'Labor Loading Matrix'!AA603,0))</f>
        <v>0</v>
      </c>
      <c r="H603" s="136"/>
      <c r="I603" s="136"/>
      <c r="J603" s="136"/>
      <c r="K603" s="136"/>
      <c r="L603" s="136"/>
      <c r="M603" s="136"/>
      <c r="N603" s="84"/>
      <c r="O603" s="84"/>
      <c r="P603" s="84"/>
      <c r="Q603" s="84"/>
      <c r="R603" s="133"/>
      <c r="S603" s="133"/>
      <c r="T603" s="133"/>
      <c r="U603" s="133"/>
      <c r="V603" s="133"/>
      <c r="W603" s="133"/>
      <c r="X603" s="133"/>
      <c r="Y603" s="133"/>
      <c r="Z603" s="133"/>
      <c r="AA603" s="133"/>
    </row>
    <row r="604" spans="1:27" s="73" customFormat="1" ht="18" hidden="1" customHeight="1" x14ac:dyDescent="0.25">
      <c r="A604" s="173">
        <f>'CLINs &amp; Ceiling Rates'!B177</f>
        <v>0</v>
      </c>
      <c r="B604" s="173">
        <f>'CLINs &amp; Ceiling Rates'!C177</f>
        <v>0</v>
      </c>
      <c r="C604" s="177" t="str">
        <f>'CLINs &amp; Ceiling Rates'!I177</f>
        <v/>
      </c>
      <c r="D604" s="211">
        <f>IF('CLINs &amp; Ceiling Rates'!D560="",SUM('Labor Loading Matrix'!H604:AA604),SUM(E604:G604))</f>
        <v>0</v>
      </c>
      <c r="E604" s="175">
        <f>SUM(IF('CLINs &amp; Ceiling Rates'!$D$237="OPS",'Labor Loading Matrix'!H604,0),IF('CLINs &amp; Ceiling Rates'!$D$238="OPS",'Labor Loading Matrix'!I604,0),IF('CLINs &amp; Ceiling Rates'!$D$239="OPS",'Labor Loading Matrix'!J604,0),IF('CLINs &amp; Ceiling Rates'!$D$240="OPS",'Labor Loading Matrix'!K604,0),IF('CLINs &amp; Ceiling Rates'!$D$241="OPS",'Labor Loading Matrix'!L604,0),IF('CLINs &amp; Ceiling Rates'!$D$242="OPS",'Labor Loading Matrix'!M604,0),IF('CLINs &amp; Ceiling Rates'!$D$243="OPS",'Labor Loading Matrix'!N604,0),IF('CLINs &amp; Ceiling Rates'!$D$244="OPS",'Labor Loading Matrix'!O604,0),IF('CLINs &amp; Ceiling Rates'!$D$245="OPS",'Labor Loading Matrix'!P604,0),IF('CLINs &amp; Ceiling Rates'!$D$246="OPS",'Labor Loading Matrix'!Q604,0),IF('CLINs &amp; Ceiling Rates'!$D$247="OPS",'Labor Loading Matrix'!R604,0),IF('CLINs &amp; Ceiling Rates'!$D$248="OPS",'Labor Loading Matrix'!S604,0),IF('CLINs &amp; Ceiling Rates'!$D$249="OPS",'Labor Loading Matrix'!T604,0),IF('CLINs &amp; Ceiling Rates'!$D$250="OPS",'Labor Loading Matrix'!U604,0),IF('CLINs &amp; Ceiling Rates'!$D$251="OPS",'Labor Loading Matrix'!V604,0),IF('CLINs &amp; Ceiling Rates'!$D$252="OPS",'Labor Loading Matrix'!W604,0),IF('CLINs &amp; Ceiling Rates'!$D$253="OPS",'Labor Loading Matrix'!X604,0),IF('CLINs &amp; Ceiling Rates'!$D$254="OPS",'Labor Loading Matrix'!Y604,0),IF('CLINs &amp; Ceiling Rates'!$D$255="OPS",'Labor Loading Matrix'!Z604,0),IF('CLINs &amp; Ceiling Rates'!$D$256="OPS",'Labor Loading Matrix'!AA604,0))</f>
        <v>0</v>
      </c>
      <c r="F604" s="175">
        <f>SUM(IF('CLINs &amp; Ceiling Rates'!$D$237="F&amp;E",'Labor Loading Matrix'!H604,0),IF('CLINs &amp; Ceiling Rates'!$D$238="F&amp;E",'Labor Loading Matrix'!I604,0),IF('CLINs &amp; Ceiling Rates'!$D$239="F&amp;E",'Labor Loading Matrix'!J604,0),IF('CLINs &amp; Ceiling Rates'!$D$240="F&amp;E",'Labor Loading Matrix'!K604,0),IF('CLINs &amp; Ceiling Rates'!$D$241="F&amp;E",'Labor Loading Matrix'!L604,0),IF('CLINs &amp; Ceiling Rates'!$D$242="F&amp;E",'Labor Loading Matrix'!M604,0),IF('CLINs &amp; Ceiling Rates'!$D$243="F&amp;E",'Labor Loading Matrix'!N604,0),IF('CLINs &amp; Ceiling Rates'!$D$244="F&amp;E",'Labor Loading Matrix'!O604,0),IF('CLINs &amp; Ceiling Rates'!$D$245="F&amp;E",'Labor Loading Matrix'!P604,0),IF('CLINs &amp; Ceiling Rates'!$D$246="F&amp;E",'Labor Loading Matrix'!Q604,0),IF('CLINs &amp; Ceiling Rates'!$D$247="F&amp;E",'Labor Loading Matrix'!R604,0),IF('CLINs &amp; Ceiling Rates'!$D$248="F&amp;E",'Labor Loading Matrix'!S604,0),IF('CLINs &amp; Ceiling Rates'!$D$249="F&amp;E",'Labor Loading Matrix'!T604,0),IF('CLINs &amp; Ceiling Rates'!$D$250="F&amp;E",'Labor Loading Matrix'!U604,0),IF('CLINs &amp; Ceiling Rates'!$D$251="F&amp;E",'Labor Loading Matrix'!V604,0),IF('CLINs &amp; Ceiling Rates'!$D$252="F&amp;E",'Labor Loading Matrix'!W604,0),IF('CLINs &amp; Ceiling Rates'!$D$253="F&amp;E",'Labor Loading Matrix'!X604,0),IF('CLINs &amp; Ceiling Rates'!$D$254="F&amp;E",'Labor Loading Matrix'!Y604,0),IF('CLINs &amp; Ceiling Rates'!$D$255="F&amp;E",'Labor Loading Matrix'!Z604,0),IF('CLINs &amp; Ceiling Rates'!$D$256="F&amp;E",'Labor Loading Matrix'!AA604,0))</f>
        <v>0</v>
      </c>
      <c r="G604" s="175">
        <f>SUM(IF('CLINs &amp; Ceiling Rates'!$D$237="R&amp;D",'Labor Loading Matrix'!H604,0),IF('CLINs &amp; Ceiling Rates'!$D$238="R&amp;D",'Labor Loading Matrix'!I604,0),IF('CLINs &amp; Ceiling Rates'!$D$239="R&amp;D",'Labor Loading Matrix'!J604,0),IF('CLINs &amp; Ceiling Rates'!$D$240="R&amp;D",'Labor Loading Matrix'!K604,0),IF('CLINs &amp; Ceiling Rates'!$D$241="R&amp;D",'Labor Loading Matrix'!L604,0),IF('CLINs &amp; Ceiling Rates'!$D$242="R&amp;D",'Labor Loading Matrix'!M604,0),IF('CLINs &amp; Ceiling Rates'!$D$243="R&amp;D",'Labor Loading Matrix'!N604,0),IF('CLINs &amp; Ceiling Rates'!$D$244="R&amp;D",'Labor Loading Matrix'!O604,0),IF('CLINs &amp; Ceiling Rates'!$D$245="R&amp;D",'Labor Loading Matrix'!P604,0),IF('CLINs &amp; Ceiling Rates'!$D$246="R&amp;D",'Labor Loading Matrix'!Q604,0),IF('CLINs &amp; Ceiling Rates'!$D$247="R&amp;D",'Labor Loading Matrix'!R604,0),IF('CLINs &amp; Ceiling Rates'!$D$248="R&amp;D",'Labor Loading Matrix'!S604,0),IF('CLINs &amp; Ceiling Rates'!$D$249="R&amp;D",'Labor Loading Matrix'!T604,0),IF('CLINs &amp; Ceiling Rates'!$D$250="R&amp;D",'Labor Loading Matrix'!U604,0),IF('CLINs &amp; Ceiling Rates'!$D$251="R&amp;D",'Labor Loading Matrix'!V604,0),IF('CLINs &amp; Ceiling Rates'!$D$252="R&amp;D",'Labor Loading Matrix'!W604,0),IF('CLINs &amp; Ceiling Rates'!$D$253="R&amp;D",'Labor Loading Matrix'!X604,0),IF('CLINs &amp; Ceiling Rates'!$D$254="R&amp;D",'Labor Loading Matrix'!Y604,0),IF('CLINs &amp; Ceiling Rates'!$D$255="R&amp;D",'Labor Loading Matrix'!Z604,0),IF('CLINs &amp; Ceiling Rates'!$D$256="R&amp;D",'Labor Loading Matrix'!AA604,0))</f>
        <v>0</v>
      </c>
      <c r="H604" s="136"/>
      <c r="I604" s="136"/>
      <c r="J604" s="136"/>
      <c r="K604" s="136"/>
      <c r="L604" s="136"/>
      <c r="M604" s="136"/>
      <c r="N604" s="84"/>
      <c r="O604" s="84"/>
      <c r="P604" s="84"/>
      <c r="Q604" s="84"/>
      <c r="R604" s="133"/>
      <c r="S604" s="133"/>
      <c r="T604" s="133"/>
      <c r="U604" s="133"/>
      <c r="V604" s="133"/>
      <c r="W604" s="133"/>
      <c r="X604" s="133"/>
      <c r="Y604" s="133"/>
      <c r="Z604" s="133"/>
      <c r="AA604" s="133"/>
    </row>
    <row r="605" spans="1:27" s="73" customFormat="1" ht="18" hidden="1" customHeight="1" x14ac:dyDescent="0.25">
      <c r="A605" s="173">
        <f>'CLINs &amp; Ceiling Rates'!B178</f>
        <v>0</v>
      </c>
      <c r="B605" s="173">
        <f>'CLINs &amp; Ceiling Rates'!C178</f>
        <v>0</v>
      </c>
      <c r="C605" s="177" t="str">
        <f>'CLINs &amp; Ceiling Rates'!I178</f>
        <v/>
      </c>
      <c r="D605" s="211">
        <f>IF('CLINs &amp; Ceiling Rates'!D561="",SUM('Labor Loading Matrix'!H605:AA605),SUM(E605:G605))</f>
        <v>0</v>
      </c>
      <c r="E605" s="175">
        <f>SUM(IF('CLINs &amp; Ceiling Rates'!$D$237="OPS",'Labor Loading Matrix'!H605,0),IF('CLINs &amp; Ceiling Rates'!$D$238="OPS",'Labor Loading Matrix'!I605,0),IF('CLINs &amp; Ceiling Rates'!$D$239="OPS",'Labor Loading Matrix'!J605,0),IF('CLINs &amp; Ceiling Rates'!$D$240="OPS",'Labor Loading Matrix'!K605,0),IF('CLINs &amp; Ceiling Rates'!$D$241="OPS",'Labor Loading Matrix'!L605,0),IF('CLINs &amp; Ceiling Rates'!$D$242="OPS",'Labor Loading Matrix'!M605,0),IF('CLINs &amp; Ceiling Rates'!$D$243="OPS",'Labor Loading Matrix'!N605,0),IF('CLINs &amp; Ceiling Rates'!$D$244="OPS",'Labor Loading Matrix'!O605,0),IF('CLINs &amp; Ceiling Rates'!$D$245="OPS",'Labor Loading Matrix'!P605,0),IF('CLINs &amp; Ceiling Rates'!$D$246="OPS",'Labor Loading Matrix'!Q605,0),IF('CLINs &amp; Ceiling Rates'!$D$247="OPS",'Labor Loading Matrix'!R605,0),IF('CLINs &amp; Ceiling Rates'!$D$248="OPS",'Labor Loading Matrix'!S605,0),IF('CLINs &amp; Ceiling Rates'!$D$249="OPS",'Labor Loading Matrix'!T605,0),IF('CLINs &amp; Ceiling Rates'!$D$250="OPS",'Labor Loading Matrix'!U605,0),IF('CLINs &amp; Ceiling Rates'!$D$251="OPS",'Labor Loading Matrix'!V605,0),IF('CLINs &amp; Ceiling Rates'!$D$252="OPS",'Labor Loading Matrix'!W605,0),IF('CLINs &amp; Ceiling Rates'!$D$253="OPS",'Labor Loading Matrix'!X605,0),IF('CLINs &amp; Ceiling Rates'!$D$254="OPS",'Labor Loading Matrix'!Y605,0),IF('CLINs &amp; Ceiling Rates'!$D$255="OPS",'Labor Loading Matrix'!Z605,0),IF('CLINs &amp; Ceiling Rates'!$D$256="OPS",'Labor Loading Matrix'!AA605,0))</f>
        <v>0</v>
      </c>
      <c r="F605" s="175">
        <f>SUM(IF('CLINs &amp; Ceiling Rates'!$D$237="F&amp;E",'Labor Loading Matrix'!H605,0),IF('CLINs &amp; Ceiling Rates'!$D$238="F&amp;E",'Labor Loading Matrix'!I605,0),IF('CLINs &amp; Ceiling Rates'!$D$239="F&amp;E",'Labor Loading Matrix'!J605,0),IF('CLINs &amp; Ceiling Rates'!$D$240="F&amp;E",'Labor Loading Matrix'!K605,0),IF('CLINs &amp; Ceiling Rates'!$D$241="F&amp;E",'Labor Loading Matrix'!L605,0),IF('CLINs &amp; Ceiling Rates'!$D$242="F&amp;E",'Labor Loading Matrix'!M605,0),IF('CLINs &amp; Ceiling Rates'!$D$243="F&amp;E",'Labor Loading Matrix'!N605,0),IF('CLINs &amp; Ceiling Rates'!$D$244="F&amp;E",'Labor Loading Matrix'!O605,0),IF('CLINs &amp; Ceiling Rates'!$D$245="F&amp;E",'Labor Loading Matrix'!P605,0),IF('CLINs &amp; Ceiling Rates'!$D$246="F&amp;E",'Labor Loading Matrix'!Q605,0),IF('CLINs &amp; Ceiling Rates'!$D$247="F&amp;E",'Labor Loading Matrix'!R605,0),IF('CLINs &amp; Ceiling Rates'!$D$248="F&amp;E",'Labor Loading Matrix'!S605,0),IF('CLINs &amp; Ceiling Rates'!$D$249="F&amp;E",'Labor Loading Matrix'!T605,0),IF('CLINs &amp; Ceiling Rates'!$D$250="F&amp;E",'Labor Loading Matrix'!U605,0),IF('CLINs &amp; Ceiling Rates'!$D$251="F&amp;E",'Labor Loading Matrix'!V605,0),IF('CLINs &amp; Ceiling Rates'!$D$252="F&amp;E",'Labor Loading Matrix'!W605,0),IF('CLINs &amp; Ceiling Rates'!$D$253="F&amp;E",'Labor Loading Matrix'!X605,0),IF('CLINs &amp; Ceiling Rates'!$D$254="F&amp;E",'Labor Loading Matrix'!Y605,0),IF('CLINs &amp; Ceiling Rates'!$D$255="F&amp;E",'Labor Loading Matrix'!Z605,0),IF('CLINs &amp; Ceiling Rates'!$D$256="F&amp;E",'Labor Loading Matrix'!AA605,0))</f>
        <v>0</v>
      </c>
      <c r="G605" s="175">
        <f>SUM(IF('CLINs &amp; Ceiling Rates'!$D$237="R&amp;D",'Labor Loading Matrix'!H605,0),IF('CLINs &amp; Ceiling Rates'!$D$238="R&amp;D",'Labor Loading Matrix'!I605,0),IF('CLINs &amp; Ceiling Rates'!$D$239="R&amp;D",'Labor Loading Matrix'!J605,0),IF('CLINs &amp; Ceiling Rates'!$D$240="R&amp;D",'Labor Loading Matrix'!K605,0),IF('CLINs &amp; Ceiling Rates'!$D$241="R&amp;D",'Labor Loading Matrix'!L605,0),IF('CLINs &amp; Ceiling Rates'!$D$242="R&amp;D",'Labor Loading Matrix'!M605,0),IF('CLINs &amp; Ceiling Rates'!$D$243="R&amp;D",'Labor Loading Matrix'!N605,0),IF('CLINs &amp; Ceiling Rates'!$D$244="R&amp;D",'Labor Loading Matrix'!O605,0),IF('CLINs &amp; Ceiling Rates'!$D$245="R&amp;D",'Labor Loading Matrix'!P605,0),IF('CLINs &amp; Ceiling Rates'!$D$246="R&amp;D",'Labor Loading Matrix'!Q605,0),IF('CLINs &amp; Ceiling Rates'!$D$247="R&amp;D",'Labor Loading Matrix'!R605,0),IF('CLINs &amp; Ceiling Rates'!$D$248="R&amp;D",'Labor Loading Matrix'!S605,0),IF('CLINs &amp; Ceiling Rates'!$D$249="R&amp;D",'Labor Loading Matrix'!T605,0),IF('CLINs &amp; Ceiling Rates'!$D$250="R&amp;D",'Labor Loading Matrix'!U605,0),IF('CLINs &amp; Ceiling Rates'!$D$251="R&amp;D",'Labor Loading Matrix'!V605,0),IF('CLINs &amp; Ceiling Rates'!$D$252="R&amp;D",'Labor Loading Matrix'!W605,0),IF('CLINs &amp; Ceiling Rates'!$D$253="R&amp;D",'Labor Loading Matrix'!X605,0),IF('CLINs &amp; Ceiling Rates'!$D$254="R&amp;D",'Labor Loading Matrix'!Y605,0),IF('CLINs &amp; Ceiling Rates'!$D$255="R&amp;D",'Labor Loading Matrix'!Z605,0),IF('CLINs &amp; Ceiling Rates'!$D$256="R&amp;D",'Labor Loading Matrix'!AA605,0))</f>
        <v>0</v>
      </c>
      <c r="H605" s="136"/>
      <c r="I605" s="136"/>
      <c r="J605" s="136"/>
      <c r="K605" s="136"/>
      <c r="L605" s="136"/>
      <c r="M605" s="136"/>
      <c r="N605" s="84"/>
      <c r="O605" s="84"/>
      <c r="P605" s="84"/>
      <c r="Q605" s="84"/>
      <c r="R605" s="133"/>
      <c r="S605" s="133"/>
      <c r="T605" s="133"/>
      <c r="U605" s="133"/>
      <c r="V605" s="133"/>
      <c r="W605" s="133"/>
      <c r="X605" s="133"/>
      <c r="Y605" s="133"/>
      <c r="Z605" s="133"/>
      <c r="AA605" s="133"/>
    </row>
    <row r="606" spans="1:27" s="73" customFormat="1" ht="18" hidden="1" customHeight="1" x14ac:dyDescent="0.25">
      <c r="A606" s="173">
        <f>'CLINs &amp; Ceiling Rates'!B179</f>
        <v>0</v>
      </c>
      <c r="B606" s="173">
        <f>'CLINs &amp; Ceiling Rates'!C179</f>
        <v>0</v>
      </c>
      <c r="C606" s="177" t="str">
        <f>'CLINs &amp; Ceiling Rates'!I179</f>
        <v/>
      </c>
      <c r="D606" s="211">
        <f>IF('CLINs &amp; Ceiling Rates'!D562="",SUM('Labor Loading Matrix'!H606:AA606),SUM(E606:G606))</f>
        <v>0</v>
      </c>
      <c r="E606" s="175">
        <f>SUM(IF('CLINs &amp; Ceiling Rates'!$D$237="OPS",'Labor Loading Matrix'!H606,0),IF('CLINs &amp; Ceiling Rates'!$D$238="OPS",'Labor Loading Matrix'!I606,0),IF('CLINs &amp; Ceiling Rates'!$D$239="OPS",'Labor Loading Matrix'!J606,0),IF('CLINs &amp; Ceiling Rates'!$D$240="OPS",'Labor Loading Matrix'!K606,0),IF('CLINs &amp; Ceiling Rates'!$D$241="OPS",'Labor Loading Matrix'!L606,0),IF('CLINs &amp; Ceiling Rates'!$D$242="OPS",'Labor Loading Matrix'!M606,0),IF('CLINs &amp; Ceiling Rates'!$D$243="OPS",'Labor Loading Matrix'!N606,0),IF('CLINs &amp; Ceiling Rates'!$D$244="OPS",'Labor Loading Matrix'!O606,0),IF('CLINs &amp; Ceiling Rates'!$D$245="OPS",'Labor Loading Matrix'!P606,0),IF('CLINs &amp; Ceiling Rates'!$D$246="OPS",'Labor Loading Matrix'!Q606,0),IF('CLINs &amp; Ceiling Rates'!$D$247="OPS",'Labor Loading Matrix'!R606,0),IF('CLINs &amp; Ceiling Rates'!$D$248="OPS",'Labor Loading Matrix'!S606,0),IF('CLINs &amp; Ceiling Rates'!$D$249="OPS",'Labor Loading Matrix'!T606,0),IF('CLINs &amp; Ceiling Rates'!$D$250="OPS",'Labor Loading Matrix'!U606,0),IF('CLINs &amp; Ceiling Rates'!$D$251="OPS",'Labor Loading Matrix'!V606,0),IF('CLINs &amp; Ceiling Rates'!$D$252="OPS",'Labor Loading Matrix'!W606,0),IF('CLINs &amp; Ceiling Rates'!$D$253="OPS",'Labor Loading Matrix'!X606,0),IF('CLINs &amp; Ceiling Rates'!$D$254="OPS",'Labor Loading Matrix'!Y606,0),IF('CLINs &amp; Ceiling Rates'!$D$255="OPS",'Labor Loading Matrix'!Z606,0),IF('CLINs &amp; Ceiling Rates'!$D$256="OPS",'Labor Loading Matrix'!AA606,0))</f>
        <v>0</v>
      </c>
      <c r="F606" s="175">
        <f>SUM(IF('CLINs &amp; Ceiling Rates'!$D$237="F&amp;E",'Labor Loading Matrix'!H606,0),IF('CLINs &amp; Ceiling Rates'!$D$238="F&amp;E",'Labor Loading Matrix'!I606,0),IF('CLINs &amp; Ceiling Rates'!$D$239="F&amp;E",'Labor Loading Matrix'!J606,0),IF('CLINs &amp; Ceiling Rates'!$D$240="F&amp;E",'Labor Loading Matrix'!K606,0),IF('CLINs &amp; Ceiling Rates'!$D$241="F&amp;E",'Labor Loading Matrix'!L606,0),IF('CLINs &amp; Ceiling Rates'!$D$242="F&amp;E",'Labor Loading Matrix'!M606,0),IF('CLINs &amp; Ceiling Rates'!$D$243="F&amp;E",'Labor Loading Matrix'!N606,0),IF('CLINs &amp; Ceiling Rates'!$D$244="F&amp;E",'Labor Loading Matrix'!O606,0),IF('CLINs &amp; Ceiling Rates'!$D$245="F&amp;E",'Labor Loading Matrix'!P606,0),IF('CLINs &amp; Ceiling Rates'!$D$246="F&amp;E",'Labor Loading Matrix'!Q606,0),IF('CLINs &amp; Ceiling Rates'!$D$247="F&amp;E",'Labor Loading Matrix'!R606,0),IF('CLINs &amp; Ceiling Rates'!$D$248="F&amp;E",'Labor Loading Matrix'!S606,0),IF('CLINs &amp; Ceiling Rates'!$D$249="F&amp;E",'Labor Loading Matrix'!T606,0),IF('CLINs &amp; Ceiling Rates'!$D$250="F&amp;E",'Labor Loading Matrix'!U606,0),IF('CLINs &amp; Ceiling Rates'!$D$251="F&amp;E",'Labor Loading Matrix'!V606,0),IF('CLINs &amp; Ceiling Rates'!$D$252="F&amp;E",'Labor Loading Matrix'!W606,0),IF('CLINs &amp; Ceiling Rates'!$D$253="F&amp;E",'Labor Loading Matrix'!X606,0),IF('CLINs &amp; Ceiling Rates'!$D$254="F&amp;E",'Labor Loading Matrix'!Y606,0),IF('CLINs &amp; Ceiling Rates'!$D$255="F&amp;E",'Labor Loading Matrix'!Z606,0),IF('CLINs &amp; Ceiling Rates'!$D$256="F&amp;E",'Labor Loading Matrix'!AA606,0))</f>
        <v>0</v>
      </c>
      <c r="G606" s="175">
        <f>SUM(IF('CLINs &amp; Ceiling Rates'!$D$237="R&amp;D",'Labor Loading Matrix'!H606,0),IF('CLINs &amp; Ceiling Rates'!$D$238="R&amp;D",'Labor Loading Matrix'!I606,0),IF('CLINs &amp; Ceiling Rates'!$D$239="R&amp;D",'Labor Loading Matrix'!J606,0),IF('CLINs &amp; Ceiling Rates'!$D$240="R&amp;D",'Labor Loading Matrix'!K606,0),IF('CLINs &amp; Ceiling Rates'!$D$241="R&amp;D",'Labor Loading Matrix'!L606,0),IF('CLINs &amp; Ceiling Rates'!$D$242="R&amp;D",'Labor Loading Matrix'!M606,0),IF('CLINs &amp; Ceiling Rates'!$D$243="R&amp;D",'Labor Loading Matrix'!N606,0),IF('CLINs &amp; Ceiling Rates'!$D$244="R&amp;D",'Labor Loading Matrix'!O606,0),IF('CLINs &amp; Ceiling Rates'!$D$245="R&amp;D",'Labor Loading Matrix'!P606,0),IF('CLINs &amp; Ceiling Rates'!$D$246="R&amp;D",'Labor Loading Matrix'!Q606,0),IF('CLINs &amp; Ceiling Rates'!$D$247="R&amp;D",'Labor Loading Matrix'!R606,0),IF('CLINs &amp; Ceiling Rates'!$D$248="R&amp;D",'Labor Loading Matrix'!S606,0),IF('CLINs &amp; Ceiling Rates'!$D$249="R&amp;D",'Labor Loading Matrix'!T606,0),IF('CLINs &amp; Ceiling Rates'!$D$250="R&amp;D",'Labor Loading Matrix'!U606,0),IF('CLINs &amp; Ceiling Rates'!$D$251="R&amp;D",'Labor Loading Matrix'!V606,0),IF('CLINs &amp; Ceiling Rates'!$D$252="R&amp;D",'Labor Loading Matrix'!W606,0),IF('CLINs &amp; Ceiling Rates'!$D$253="R&amp;D",'Labor Loading Matrix'!X606,0),IF('CLINs &amp; Ceiling Rates'!$D$254="R&amp;D",'Labor Loading Matrix'!Y606,0),IF('CLINs &amp; Ceiling Rates'!$D$255="R&amp;D",'Labor Loading Matrix'!Z606,0),IF('CLINs &amp; Ceiling Rates'!$D$256="R&amp;D",'Labor Loading Matrix'!AA606,0))</f>
        <v>0</v>
      </c>
      <c r="H606" s="136"/>
      <c r="I606" s="136"/>
      <c r="J606" s="136"/>
      <c r="K606" s="136"/>
      <c r="L606" s="136"/>
      <c r="M606" s="136"/>
      <c r="N606" s="84"/>
      <c r="O606" s="84"/>
      <c r="P606" s="84"/>
      <c r="Q606" s="84"/>
      <c r="R606" s="133"/>
      <c r="S606" s="133"/>
      <c r="T606" s="133"/>
      <c r="U606" s="133"/>
      <c r="V606" s="133"/>
      <c r="W606" s="133"/>
      <c r="X606" s="133"/>
      <c r="Y606" s="133"/>
      <c r="Z606" s="133"/>
      <c r="AA606" s="133"/>
    </row>
    <row r="607" spans="1:27" s="73" customFormat="1" ht="18" hidden="1" customHeight="1" x14ac:dyDescent="0.25">
      <c r="A607" s="173">
        <f>'CLINs &amp; Ceiling Rates'!B180</f>
        <v>0</v>
      </c>
      <c r="B607" s="173">
        <f>'CLINs &amp; Ceiling Rates'!C180</f>
        <v>0</v>
      </c>
      <c r="C607" s="177" t="str">
        <f>'CLINs &amp; Ceiling Rates'!I180</f>
        <v/>
      </c>
      <c r="D607" s="211">
        <f>IF('CLINs &amp; Ceiling Rates'!D563="",SUM('Labor Loading Matrix'!H607:AA607),SUM(E607:G607))</f>
        <v>0</v>
      </c>
      <c r="E607" s="175">
        <f>SUM(IF('CLINs &amp; Ceiling Rates'!$D$237="OPS",'Labor Loading Matrix'!H607,0),IF('CLINs &amp; Ceiling Rates'!$D$238="OPS",'Labor Loading Matrix'!I607,0),IF('CLINs &amp; Ceiling Rates'!$D$239="OPS",'Labor Loading Matrix'!J607,0),IF('CLINs &amp; Ceiling Rates'!$D$240="OPS",'Labor Loading Matrix'!K607,0),IF('CLINs &amp; Ceiling Rates'!$D$241="OPS",'Labor Loading Matrix'!L607,0),IF('CLINs &amp; Ceiling Rates'!$D$242="OPS",'Labor Loading Matrix'!M607,0),IF('CLINs &amp; Ceiling Rates'!$D$243="OPS",'Labor Loading Matrix'!N607,0),IF('CLINs &amp; Ceiling Rates'!$D$244="OPS",'Labor Loading Matrix'!O607,0),IF('CLINs &amp; Ceiling Rates'!$D$245="OPS",'Labor Loading Matrix'!P607,0),IF('CLINs &amp; Ceiling Rates'!$D$246="OPS",'Labor Loading Matrix'!Q607,0),IF('CLINs &amp; Ceiling Rates'!$D$247="OPS",'Labor Loading Matrix'!R607,0),IF('CLINs &amp; Ceiling Rates'!$D$248="OPS",'Labor Loading Matrix'!S607,0),IF('CLINs &amp; Ceiling Rates'!$D$249="OPS",'Labor Loading Matrix'!T607,0),IF('CLINs &amp; Ceiling Rates'!$D$250="OPS",'Labor Loading Matrix'!U607,0),IF('CLINs &amp; Ceiling Rates'!$D$251="OPS",'Labor Loading Matrix'!V607,0),IF('CLINs &amp; Ceiling Rates'!$D$252="OPS",'Labor Loading Matrix'!W607,0),IF('CLINs &amp; Ceiling Rates'!$D$253="OPS",'Labor Loading Matrix'!X607,0),IF('CLINs &amp; Ceiling Rates'!$D$254="OPS",'Labor Loading Matrix'!Y607,0),IF('CLINs &amp; Ceiling Rates'!$D$255="OPS",'Labor Loading Matrix'!Z607,0),IF('CLINs &amp; Ceiling Rates'!$D$256="OPS",'Labor Loading Matrix'!AA607,0))</f>
        <v>0</v>
      </c>
      <c r="F607" s="175">
        <f>SUM(IF('CLINs &amp; Ceiling Rates'!$D$237="F&amp;E",'Labor Loading Matrix'!H607,0),IF('CLINs &amp; Ceiling Rates'!$D$238="F&amp;E",'Labor Loading Matrix'!I607,0),IF('CLINs &amp; Ceiling Rates'!$D$239="F&amp;E",'Labor Loading Matrix'!J607,0),IF('CLINs &amp; Ceiling Rates'!$D$240="F&amp;E",'Labor Loading Matrix'!K607,0),IF('CLINs &amp; Ceiling Rates'!$D$241="F&amp;E",'Labor Loading Matrix'!L607,0),IF('CLINs &amp; Ceiling Rates'!$D$242="F&amp;E",'Labor Loading Matrix'!M607,0),IF('CLINs &amp; Ceiling Rates'!$D$243="F&amp;E",'Labor Loading Matrix'!N607,0),IF('CLINs &amp; Ceiling Rates'!$D$244="F&amp;E",'Labor Loading Matrix'!O607,0),IF('CLINs &amp; Ceiling Rates'!$D$245="F&amp;E",'Labor Loading Matrix'!P607,0),IF('CLINs &amp; Ceiling Rates'!$D$246="F&amp;E",'Labor Loading Matrix'!Q607,0),IF('CLINs &amp; Ceiling Rates'!$D$247="F&amp;E",'Labor Loading Matrix'!R607,0),IF('CLINs &amp; Ceiling Rates'!$D$248="F&amp;E",'Labor Loading Matrix'!S607,0),IF('CLINs &amp; Ceiling Rates'!$D$249="F&amp;E",'Labor Loading Matrix'!T607,0),IF('CLINs &amp; Ceiling Rates'!$D$250="F&amp;E",'Labor Loading Matrix'!U607,0),IF('CLINs &amp; Ceiling Rates'!$D$251="F&amp;E",'Labor Loading Matrix'!V607,0),IF('CLINs &amp; Ceiling Rates'!$D$252="F&amp;E",'Labor Loading Matrix'!W607,0),IF('CLINs &amp; Ceiling Rates'!$D$253="F&amp;E",'Labor Loading Matrix'!X607,0),IF('CLINs &amp; Ceiling Rates'!$D$254="F&amp;E",'Labor Loading Matrix'!Y607,0),IF('CLINs &amp; Ceiling Rates'!$D$255="F&amp;E",'Labor Loading Matrix'!Z607,0),IF('CLINs &amp; Ceiling Rates'!$D$256="F&amp;E",'Labor Loading Matrix'!AA607,0))</f>
        <v>0</v>
      </c>
      <c r="G607" s="175">
        <f>SUM(IF('CLINs &amp; Ceiling Rates'!$D$237="R&amp;D",'Labor Loading Matrix'!H607,0),IF('CLINs &amp; Ceiling Rates'!$D$238="R&amp;D",'Labor Loading Matrix'!I607,0),IF('CLINs &amp; Ceiling Rates'!$D$239="R&amp;D",'Labor Loading Matrix'!J607,0),IF('CLINs &amp; Ceiling Rates'!$D$240="R&amp;D",'Labor Loading Matrix'!K607,0),IF('CLINs &amp; Ceiling Rates'!$D$241="R&amp;D",'Labor Loading Matrix'!L607,0),IF('CLINs &amp; Ceiling Rates'!$D$242="R&amp;D",'Labor Loading Matrix'!M607,0),IF('CLINs &amp; Ceiling Rates'!$D$243="R&amp;D",'Labor Loading Matrix'!N607,0),IF('CLINs &amp; Ceiling Rates'!$D$244="R&amp;D",'Labor Loading Matrix'!O607,0),IF('CLINs &amp; Ceiling Rates'!$D$245="R&amp;D",'Labor Loading Matrix'!P607,0),IF('CLINs &amp; Ceiling Rates'!$D$246="R&amp;D",'Labor Loading Matrix'!Q607,0),IF('CLINs &amp; Ceiling Rates'!$D$247="R&amp;D",'Labor Loading Matrix'!R607,0),IF('CLINs &amp; Ceiling Rates'!$D$248="R&amp;D",'Labor Loading Matrix'!S607,0),IF('CLINs &amp; Ceiling Rates'!$D$249="R&amp;D",'Labor Loading Matrix'!T607,0),IF('CLINs &amp; Ceiling Rates'!$D$250="R&amp;D",'Labor Loading Matrix'!U607,0),IF('CLINs &amp; Ceiling Rates'!$D$251="R&amp;D",'Labor Loading Matrix'!V607,0),IF('CLINs &amp; Ceiling Rates'!$D$252="R&amp;D",'Labor Loading Matrix'!W607,0),IF('CLINs &amp; Ceiling Rates'!$D$253="R&amp;D",'Labor Loading Matrix'!X607,0),IF('CLINs &amp; Ceiling Rates'!$D$254="R&amp;D",'Labor Loading Matrix'!Y607,0),IF('CLINs &amp; Ceiling Rates'!$D$255="R&amp;D",'Labor Loading Matrix'!Z607,0),IF('CLINs &amp; Ceiling Rates'!$D$256="R&amp;D",'Labor Loading Matrix'!AA607,0))</f>
        <v>0</v>
      </c>
      <c r="H607" s="136"/>
      <c r="I607" s="136"/>
      <c r="J607" s="136"/>
      <c r="K607" s="136"/>
      <c r="L607" s="136"/>
      <c r="M607" s="136"/>
      <c r="N607" s="84"/>
      <c r="O607" s="84"/>
      <c r="P607" s="84"/>
      <c r="Q607" s="84"/>
      <c r="R607" s="133"/>
      <c r="S607" s="133"/>
      <c r="T607" s="133"/>
      <c r="U607" s="133"/>
      <c r="V607" s="133"/>
      <c r="W607" s="133"/>
      <c r="X607" s="133"/>
      <c r="Y607" s="133"/>
      <c r="Z607" s="133"/>
      <c r="AA607" s="133"/>
    </row>
    <row r="608" spans="1:27" s="73" customFormat="1" ht="18" hidden="1" customHeight="1" x14ac:dyDescent="0.25">
      <c r="A608" s="173">
        <f>'CLINs &amp; Ceiling Rates'!B181</f>
        <v>0</v>
      </c>
      <c r="B608" s="173">
        <f>'CLINs &amp; Ceiling Rates'!C181</f>
        <v>0</v>
      </c>
      <c r="C608" s="177" t="str">
        <f>'CLINs &amp; Ceiling Rates'!I181</f>
        <v/>
      </c>
      <c r="D608" s="211">
        <f>IF('CLINs &amp; Ceiling Rates'!D564="",SUM('Labor Loading Matrix'!H608:AA608),SUM(E608:G608))</f>
        <v>0</v>
      </c>
      <c r="E608" s="175">
        <f>SUM(IF('CLINs &amp; Ceiling Rates'!$D$237="OPS",'Labor Loading Matrix'!H608,0),IF('CLINs &amp; Ceiling Rates'!$D$238="OPS",'Labor Loading Matrix'!I608,0),IF('CLINs &amp; Ceiling Rates'!$D$239="OPS",'Labor Loading Matrix'!J608,0),IF('CLINs &amp; Ceiling Rates'!$D$240="OPS",'Labor Loading Matrix'!K608,0),IF('CLINs &amp; Ceiling Rates'!$D$241="OPS",'Labor Loading Matrix'!L608,0),IF('CLINs &amp; Ceiling Rates'!$D$242="OPS",'Labor Loading Matrix'!M608,0),IF('CLINs &amp; Ceiling Rates'!$D$243="OPS",'Labor Loading Matrix'!N608,0),IF('CLINs &amp; Ceiling Rates'!$D$244="OPS",'Labor Loading Matrix'!O608,0),IF('CLINs &amp; Ceiling Rates'!$D$245="OPS",'Labor Loading Matrix'!P608,0),IF('CLINs &amp; Ceiling Rates'!$D$246="OPS",'Labor Loading Matrix'!Q608,0),IF('CLINs &amp; Ceiling Rates'!$D$247="OPS",'Labor Loading Matrix'!R608,0),IF('CLINs &amp; Ceiling Rates'!$D$248="OPS",'Labor Loading Matrix'!S608,0),IF('CLINs &amp; Ceiling Rates'!$D$249="OPS",'Labor Loading Matrix'!T608,0),IF('CLINs &amp; Ceiling Rates'!$D$250="OPS",'Labor Loading Matrix'!U608,0),IF('CLINs &amp; Ceiling Rates'!$D$251="OPS",'Labor Loading Matrix'!V608,0),IF('CLINs &amp; Ceiling Rates'!$D$252="OPS",'Labor Loading Matrix'!W608,0),IF('CLINs &amp; Ceiling Rates'!$D$253="OPS",'Labor Loading Matrix'!X608,0),IF('CLINs &amp; Ceiling Rates'!$D$254="OPS",'Labor Loading Matrix'!Y608,0),IF('CLINs &amp; Ceiling Rates'!$D$255="OPS",'Labor Loading Matrix'!Z608,0),IF('CLINs &amp; Ceiling Rates'!$D$256="OPS",'Labor Loading Matrix'!AA608,0))</f>
        <v>0</v>
      </c>
      <c r="F608" s="175">
        <f>SUM(IF('CLINs &amp; Ceiling Rates'!$D$237="F&amp;E",'Labor Loading Matrix'!H608,0),IF('CLINs &amp; Ceiling Rates'!$D$238="F&amp;E",'Labor Loading Matrix'!I608,0),IF('CLINs &amp; Ceiling Rates'!$D$239="F&amp;E",'Labor Loading Matrix'!J608,0),IF('CLINs &amp; Ceiling Rates'!$D$240="F&amp;E",'Labor Loading Matrix'!K608,0),IF('CLINs &amp; Ceiling Rates'!$D$241="F&amp;E",'Labor Loading Matrix'!L608,0),IF('CLINs &amp; Ceiling Rates'!$D$242="F&amp;E",'Labor Loading Matrix'!M608,0),IF('CLINs &amp; Ceiling Rates'!$D$243="F&amp;E",'Labor Loading Matrix'!N608,0),IF('CLINs &amp; Ceiling Rates'!$D$244="F&amp;E",'Labor Loading Matrix'!O608,0),IF('CLINs &amp; Ceiling Rates'!$D$245="F&amp;E",'Labor Loading Matrix'!P608,0),IF('CLINs &amp; Ceiling Rates'!$D$246="F&amp;E",'Labor Loading Matrix'!Q608,0),IF('CLINs &amp; Ceiling Rates'!$D$247="F&amp;E",'Labor Loading Matrix'!R608,0),IF('CLINs &amp; Ceiling Rates'!$D$248="F&amp;E",'Labor Loading Matrix'!S608,0),IF('CLINs &amp; Ceiling Rates'!$D$249="F&amp;E",'Labor Loading Matrix'!T608,0),IF('CLINs &amp; Ceiling Rates'!$D$250="F&amp;E",'Labor Loading Matrix'!U608,0),IF('CLINs &amp; Ceiling Rates'!$D$251="F&amp;E",'Labor Loading Matrix'!V608,0),IF('CLINs &amp; Ceiling Rates'!$D$252="F&amp;E",'Labor Loading Matrix'!W608,0),IF('CLINs &amp; Ceiling Rates'!$D$253="F&amp;E",'Labor Loading Matrix'!X608,0),IF('CLINs &amp; Ceiling Rates'!$D$254="F&amp;E",'Labor Loading Matrix'!Y608,0),IF('CLINs &amp; Ceiling Rates'!$D$255="F&amp;E",'Labor Loading Matrix'!Z608,0),IF('CLINs &amp; Ceiling Rates'!$D$256="F&amp;E",'Labor Loading Matrix'!AA608,0))</f>
        <v>0</v>
      </c>
      <c r="G608" s="175">
        <f>SUM(IF('CLINs &amp; Ceiling Rates'!$D$237="R&amp;D",'Labor Loading Matrix'!H608,0),IF('CLINs &amp; Ceiling Rates'!$D$238="R&amp;D",'Labor Loading Matrix'!I608,0),IF('CLINs &amp; Ceiling Rates'!$D$239="R&amp;D",'Labor Loading Matrix'!J608,0),IF('CLINs &amp; Ceiling Rates'!$D$240="R&amp;D",'Labor Loading Matrix'!K608,0),IF('CLINs &amp; Ceiling Rates'!$D$241="R&amp;D",'Labor Loading Matrix'!L608,0),IF('CLINs &amp; Ceiling Rates'!$D$242="R&amp;D",'Labor Loading Matrix'!M608,0),IF('CLINs &amp; Ceiling Rates'!$D$243="R&amp;D",'Labor Loading Matrix'!N608,0),IF('CLINs &amp; Ceiling Rates'!$D$244="R&amp;D",'Labor Loading Matrix'!O608,0),IF('CLINs &amp; Ceiling Rates'!$D$245="R&amp;D",'Labor Loading Matrix'!P608,0),IF('CLINs &amp; Ceiling Rates'!$D$246="R&amp;D",'Labor Loading Matrix'!Q608,0),IF('CLINs &amp; Ceiling Rates'!$D$247="R&amp;D",'Labor Loading Matrix'!R608,0),IF('CLINs &amp; Ceiling Rates'!$D$248="R&amp;D",'Labor Loading Matrix'!S608,0),IF('CLINs &amp; Ceiling Rates'!$D$249="R&amp;D",'Labor Loading Matrix'!T608,0),IF('CLINs &amp; Ceiling Rates'!$D$250="R&amp;D",'Labor Loading Matrix'!U608,0),IF('CLINs &amp; Ceiling Rates'!$D$251="R&amp;D",'Labor Loading Matrix'!V608,0),IF('CLINs &amp; Ceiling Rates'!$D$252="R&amp;D",'Labor Loading Matrix'!W608,0),IF('CLINs &amp; Ceiling Rates'!$D$253="R&amp;D",'Labor Loading Matrix'!X608,0),IF('CLINs &amp; Ceiling Rates'!$D$254="R&amp;D",'Labor Loading Matrix'!Y608,0),IF('CLINs &amp; Ceiling Rates'!$D$255="R&amp;D",'Labor Loading Matrix'!Z608,0),IF('CLINs &amp; Ceiling Rates'!$D$256="R&amp;D",'Labor Loading Matrix'!AA608,0))</f>
        <v>0</v>
      </c>
      <c r="H608" s="136"/>
      <c r="I608" s="136"/>
      <c r="J608" s="136"/>
      <c r="K608" s="136"/>
      <c r="L608" s="136"/>
      <c r="M608" s="136"/>
      <c r="N608" s="84"/>
      <c r="O608" s="84"/>
      <c r="P608" s="84"/>
      <c r="Q608" s="84"/>
      <c r="R608" s="133"/>
      <c r="S608" s="133"/>
      <c r="T608" s="133"/>
      <c r="U608" s="133"/>
      <c r="V608" s="133"/>
      <c r="W608" s="133"/>
      <c r="X608" s="133"/>
      <c r="Y608" s="133"/>
      <c r="Z608" s="133"/>
      <c r="AA608" s="133"/>
    </row>
    <row r="609" spans="1:27" s="73" customFormat="1" ht="18" hidden="1" customHeight="1" x14ac:dyDescent="0.25">
      <c r="A609" s="173">
        <f>'CLINs &amp; Ceiling Rates'!B182</f>
        <v>0</v>
      </c>
      <c r="B609" s="173">
        <f>'CLINs &amp; Ceiling Rates'!C182</f>
        <v>0</v>
      </c>
      <c r="C609" s="177" t="str">
        <f>'CLINs &amp; Ceiling Rates'!I182</f>
        <v/>
      </c>
      <c r="D609" s="211">
        <f>IF('CLINs &amp; Ceiling Rates'!D565="",SUM('Labor Loading Matrix'!H609:AA609),SUM(E609:G609))</f>
        <v>0</v>
      </c>
      <c r="E609" s="175">
        <f>SUM(IF('CLINs &amp; Ceiling Rates'!$D$237="OPS",'Labor Loading Matrix'!H609,0),IF('CLINs &amp; Ceiling Rates'!$D$238="OPS",'Labor Loading Matrix'!I609,0),IF('CLINs &amp; Ceiling Rates'!$D$239="OPS",'Labor Loading Matrix'!J609,0),IF('CLINs &amp; Ceiling Rates'!$D$240="OPS",'Labor Loading Matrix'!K609,0),IF('CLINs &amp; Ceiling Rates'!$D$241="OPS",'Labor Loading Matrix'!L609,0),IF('CLINs &amp; Ceiling Rates'!$D$242="OPS",'Labor Loading Matrix'!M609,0),IF('CLINs &amp; Ceiling Rates'!$D$243="OPS",'Labor Loading Matrix'!N609,0),IF('CLINs &amp; Ceiling Rates'!$D$244="OPS",'Labor Loading Matrix'!O609,0),IF('CLINs &amp; Ceiling Rates'!$D$245="OPS",'Labor Loading Matrix'!P609,0),IF('CLINs &amp; Ceiling Rates'!$D$246="OPS",'Labor Loading Matrix'!Q609,0),IF('CLINs &amp; Ceiling Rates'!$D$247="OPS",'Labor Loading Matrix'!R609,0),IF('CLINs &amp; Ceiling Rates'!$D$248="OPS",'Labor Loading Matrix'!S609,0),IF('CLINs &amp; Ceiling Rates'!$D$249="OPS",'Labor Loading Matrix'!T609,0),IF('CLINs &amp; Ceiling Rates'!$D$250="OPS",'Labor Loading Matrix'!U609,0),IF('CLINs &amp; Ceiling Rates'!$D$251="OPS",'Labor Loading Matrix'!V609,0),IF('CLINs &amp; Ceiling Rates'!$D$252="OPS",'Labor Loading Matrix'!W609,0),IF('CLINs &amp; Ceiling Rates'!$D$253="OPS",'Labor Loading Matrix'!X609,0),IF('CLINs &amp; Ceiling Rates'!$D$254="OPS",'Labor Loading Matrix'!Y609,0),IF('CLINs &amp; Ceiling Rates'!$D$255="OPS",'Labor Loading Matrix'!Z609,0),IF('CLINs &amp; Ceiling Rates'!$D$256="OPS",'Labor Loading Matrix'!AA609,0))</f>
        <v>0</v>
      </c>
      <c r="F609" s="175">
        <f>SUM(IF('CLINs &amp; Ceiling Rates'!$D$237="F&amp;E",'Labor Loading Matrix'!H609,0),IF('CLINs &amp; Ceiling Rates'!$D$238="F&amp;E",'Labor Loading Matrix'!I609,0),IF('CLINs &amp; Ceiling Rates'!$D$239="F&amp;E",'Labor Loading Matrix'!J609,0),IF('CLINs &amp; Ceiling Rates'!$D$240="F&amp;E",'Labor Loading Matrix'!K609,0),IF('CLINs &amp; Ceiling Rates'!$D$241="F&amp;E",'Labor Loading Matrix'!L609,0),IF('CLINs &amp; Ceiling Rates'!$D$242="F&amp;E",'Labor Loading Matrix'!M609,0),IF('CLINs &amp; Ceiling Rates'!$D$243="F&amp;E",'Labor Loading Matrix'!N609,0),IF('CLINs &amp; Ceiling Rates'!$D$244="F&amp;E",'Labor Loading Matrix'!O609,0),IF('CLINs &amp; Ceiling Rates'!$D$245="F&amp;E",'Labor Loading Matrix'!P609,0),IF('CLINs &amp; Ceiling Rates'!$D$246="F&amp;E",'Labor Loading Matrix'!Q609,0),IF('CLINs &amp; Ceiling Rates'!$D$247="F&amp;E",'Labor Loading Matrix'!R609,0),IF('CLINs &amp; Ceiling Rates'!$D$248="F&amp;E",'Labor Loading Matrix'!S609,0),IF('CLINs &amp; Ceiling Rates'!$D$249="F&amp;E",'Labor Loading Matrix'!T609,0),IF('CLINs &amp; Ceiling Rates'!$D$250="F&amp;E",'Labor Loading Matrix'!U609,0),IF('CLINs &amp; Ceiling Rates'!$D$251="F&amp;E",'Labor Loading Matrix'!V609,0),IF('CLINs &amp; Ceiling Rates'!$D$252="F&amp;E",'Labor Loading Matrix'!W609,0),IF('CLINs &amp; Ceiling Rates'!$D$253="F&amp;E",'Labor Loading Matrix'!X609,0),IF('CLINs &amp; Ceiling Rates'!$D$254="F&amp;E",'Labor Loading Matrix'!Y609,0),IF('CLINs &amp; Ceiling Rates'!$D$255="F&amp;E",'Labor Loading Matrix'!Z609,0),IF('CLINs &amp; Ceiling Rates'!$D$256="F&amp;E",'Labor Loading Matrix'!AA609,0))</f>
        <v>0</v>
      </c>
      <c r="G609" s="175">
        <f>SUM(IF('CLINs &amp; Ceiling Rates'!$D$237="R&amp;D",'Labor Loading Matrix'!H609,0),IF('CLINs &amp; Ceiling Rates'!$D$238="R&amp;D",'Labor Loading Matrix'!I609,0),IF('CLINs &amp; Ceiling Rates'!$D$239="R&amp;D",'Labor Loading Matrix'!J609,0),IF('CLINs &amp; Ceiling Rates'!$D$240="R&amp;D",'Labor Loading Matrix'!K609,0),IF('CLINs &amp; Ceiling Rates'!$D$241="R&amp;D",'Labor Loading Matrix'!L609,0),IF('CLINs &amp; Ceiling Rates'!$D$242="R&amp;D",'Labor Loading Matrix'!M609,0),IF('CLINs &amp; Ceiling Rates'!$D$243="R&amp;D",'Labor Loading Matrix'!N609,0),IF('CLINs &amp; Ceiling Rates'!$D$244="R&amp;D",'Labor Loading Matrix'!O609,0),IF('CLINs &amp; Ceiling Rates'!$D$245="R&amp;D",'Labor Loading Matrix'!P609,0),IF('CLINs &amp; Ceiling Rates'!$D$246="R&amp;D",'Labor Loading Matrix'!Q609,0),IF('CLINs &amp; Ceiling Rates'!$D$247="R&amp;D",'Labor Loading Matrix'!R609,0),IF('CLINs &amp; Ceiling Rates'!$D$248="R&amp;D",'Labor Loading Matrix'!S609,0),IF('CLINs &amp; Ceiling Rates'!$D$249="R&amp;D",'Labor Loading Matrix'!T609,0),IF('CLINs &amp; Ceiling Rates'!$D$250="R&amp;D",'Labor Loading Matrix'!U609,0),IF('CLINs &amp; Ceiling Rates'!$D$251="R&amp;D",'Labor Loading Matrix'!V609,0),IF('CLINs &amp; Ceiling Rates'!$D$252="R&amp;D",'Labor Loading Matrix'!W609,0),IF('CLINs &amp; Ceiling Rates'!$D$253="R&amp;D",'Labor Loading Matrix'!X609,0),IF('CLINs &amp; Ceiling Rates'!$D$254="R&amp;D",'Labor Loading Matrix'!Y609,0),IF('CLINs &amp; Ceiling Rates'!$D$255="R&amp;D",'Labor Loading Matrix'!Z609,0),IF('CLINs &amp; Ceiling Rates'!$D$256="R&amp;D",'Labor Loading Matrix'!AA609,0))</f>
        <v>0</v>
      </c>
      <c r="H609" s="136"/>
      <c r="I609" s="136"/>
      <c r="J609" s="136"/>
      <c r="K609" s="136"/>
      <c r="L609" s="136"/>
      <c r="M609" s="136"/>
      <c r="N609" s="84"/>
      <c r="O609" s="84"/>
      <c r="P609" s="84"/>
      <c r="Q609" s="84"/>
      <c r="R609" s="133"/>
      <c r="S609" s="133"/>
      <c r="T609" s="133"/>
      <c r="U609" s="133"/>
      <c r="V609" s="133"/>
      <c r="W609" s="133"/>
      <c r="X609" s="133"/>
      <c r="Y609" s="133"/>
      <c r="Z609" s="133"/>
      <c r="AA609" s="133"/>
    </row>
    <row r="610" spans="1:27" s="73" customFormat="1" ht="18" hidden="1" customHeight="1" x14ac:dyDescent="0.25">
      <c r="A610" s="173">
        <f>'CLINs &amp; Ceiling Rates'!B183</f>
        <v>0</v>
      </c>
      <c r="B610" s="173">
        <f>'CLINs &amp; Ceiling Rates'!C183</f>
        <v>0</v>
      </c>
      <c r="C610" s="177" t="str">
        <f>'CLINs &amp; Ceiling Rates'!I183</f>
        <v/>
      </c>
      <c r="D610" s="211">
        <f>IF('CLINs &amp; Ceiling Rates'!D566="",SUM('Labor Loading Matrix'!H610:AA610),SUM(E610:G610))</f>
        <v>0</v>
      </c>
      <c r="E610" s="175">
        <f>SUM(IF('CLINs &amp; Ceiling Rates'!$D$237="OPS",'Labor Loading Matrix'!H610,0),IF('CLINs &amp; Ceiling Rates'!$D$238="OPS",'Labor Loading Matrix'!I610,0),IF('CLINs &amp; Ceiling Rates'!$D$239="OPS",'Labor Loading Matrix'!J610,0),IF('CLINs &amp; Ceiling Rates'!$D$240="OPS",'Labor Loading Matrix'!K610,0),IF('CLINs &amp; Ceiling Rates'!$D$241="OPS",'Labor Loading Matrix'!L610,0),IF('CLINs &amp; Ceiling Rates'!$D$242="OPS",'Labor Loading Matrix'!M610,0),IF('CLINs &amp; Ceiling Rates'!$D$243="OPS",'Labor Loading Matrix'!N610,0),IF('CLINs &amp; Ceiling Rates'!$D$244="OPS",'Labor Loading Matrix'!O610,0),IF('CLINs &amp; Ceiling Rates'!$D$245="OPS",'Labor Loading Matrix'!P610,0),IF('CLINs &amp; Ceiling Rates'!$D$246="OPS",'Labor Loading Matrix'!Q610,0),IF('CLINs &amp; Ceiling Rates'!$D$247="OPS",'Labor Loading Matrix'!R610,0),IF('CLINs &amp; Ceiling Rates'!$D$248="OPS",'Labor Loading Matrix'!S610,0),IF('CLINs &amp; Ceiling Rates'!$D$249="OPS",'Labor Loading Matrix'!T610,0),IF('CLINs &amp; Ceiling Rates'!$D$250="OPS",'Labor Loading Matrix'!U610,0),IF('CLINs &amp; Ceiling Rates'!$D$251="OPS",'Labor Loading Matrix'!V610,0),IF('CLINs &amp; Ceiling Rates'!$D$252="OPS",'Labor Loading Matrix'!W610,0),IF('CLINs &amp; Ceiling Rates'!$D$253="OPS",'Labor Loading Matrix'!X610,0),IF('CLINs &amp; Ceiling Rates'!$D$254="OPS",'Labor Loading Matrix'!Y610,0),IF('CLINs &amp; Ceiling Rates'!$D$255="OPS",'Labor Loading Matrix'!Z610,0),IF('CLINs &amp; Ceiling Rates'!$D$256="OPS",'Labor Loading Matrix'!AA610,0))</f>
        <v>0</v>
      </c>
      <c r="F610" s="175">
        <f>SUM(IF('CLINs &amp; Ceiling Rates'!$D$237="F&amp;E",'Labor Loading Matrix'!H610,0),IF('CLINs &amp; Ceiling Rates'!$D$238="F&amp;E",'Labor Loading Matrix'!I610,0),IF('CLINs &amp; Ceiling Rates'!$D$239="F&amp;E",'Labor Loading Matrix'!J610,0),IF('CLINs &amp; Ceiling Rates'!$D$240="F&amp;E",'Labor Loading Matrix'!K610,0),IF('CLINs &amp; Ceiling Rates'!$D$241="F&amp;E",'Labor Loading Matrix'!L610,0),IF('CLINs &amp; Ceiling Rates'!$D$242="F&amp;E",'Labor Loading Matrix'!M610,0),IF('CLINs &amp; Ceiling Rates'!$D$243="F&amp;E",'Labor Loading Matrix'!N610,0),IF('CLINs &amp; Ceiling Rates'!$D$244="F&amp;E",'Labor Loading Matrix'!O610,0),IF('CLINs &amp; Ceiling Rates'!$D$245="F&amp;E",'Labor Loading Matrix'!P610,0),IF('CLINs &amp; Ceiling Rates'!$D$246="F&amp;E",'Labor Loading Matrix'!Q610,0),IF('CLINs &amp; Ceiling Rates'!$D$247="F&amp;E",'Labor Loading Matrix'!R610,0),IF('CLINs &amp; Ceiling Rates'!$D$248="F&amp;E",'Labor Loading Matrix'!S610,0),IF('CLINs &amp; Ceiling Rates'!$D$249="F&amp;E",'Labor Loading Matrix'!T610,0),IF('CLINs &amp; Ceiling Rates'!$D$250="F&amp;E",'Labor Loading Matrix'!U610,0),IF('CLINs &amp; Ceiling Rates'!$D$251="F&amp;E",'Labor Loading Matrix'!V610,0),IF('CLINs &amp; Ceiling Rates'!$D$252="F&amp;E",'Labor Loading Matrix'!W610,0),IF('CLINs &amp; Ceiling Rates'!$D$253="F&amp;E",'Labor Loading Matrix'!X610,0),IF('CLINs &amp; Ceiling Rates'!$D$254="F&amp;E",'Labor Loading Matrix'!Y610,0),IF('CLINs &amp; Ceiling Rates'!$D$255="F&amp;E",'Labor Loading Matrix'!Z610,0),IF('CLINs &amp; Ceiling Rates'!$D$256="F&amp;E",'Labor Loading Matrix'!AA610,0))</f>
        <v>0</v>
      </c>
      <c r="G610" s="175">
        <f>SUM(IF('CLINs &amp; Ceiling Rates'!$D$237="R&amp;D",'Labor Loading Matrix'!H610,0),IF('CLINs &amp; Ceiling Rates'!$D$238="R&amp;D",'Labor Loading Matrix'!I610,0),IF('CLINs &amp; Ceiling Rates'!$D$239="R&amp;D",'Labor Loading Matrix'!J610,0),IF('CLINs &amp; Ceiling Rates'!$D$240="R&amp;D",'Labor Loading Matrix'!K610,0),IF('CLINs &amp; Ceiling Rates'!$D$241="R&amp;D",'Labor Loading Matrix'!L610,0),IF('CLINs &amp; Ceiling Rates'!$D$242="R&amp;D",'Labor Loading Matrix'!M610,0),IF('CLINs &amp; Ceiling Rates'!$D$243="R&amp;D",'Labor Loading Matrix'!N610,0),IF('CLINs &amp; Ceiling Rates'!$D$244="R&amp;D",'Labor Loading Matrix'!O610,0),IF('CLINs &amp; Ceiling Rates'!$D$245="R&amp;D",'Labor Loading Matrix'!P610,0),IF('CLINs &amp; Ceiling Rates'!$D$246="R&amp;D",'Labor Loading Matrix'!Q610,0),IF('CLINs &amp; Ceiling Rates'!$D$247="R&amp;D",'Labor Loading Matrix'!R610,0),IF('CLINs &amp; Ceiling Rates'!$D$248="R&amp;D",'Labor Loading Matrix'!S610,0),IF('CLINs &amp; Ceiling Rates'!$D$249="R&amp;D",'Labor Loading Matrix'!T610,0),IF('CLINs &amp; Ceiling Rates'!$D$250="R&amp;D",'Labor Loading Matrix'!U610,0),IF('CLINs &amp; Ceiling Rates'!$D$251="R&amp;D",'Labor Loading Matrix'!V610,0),IF('CLINs &amp; Ceiling Rates'!$D$252="R&amp;D",'Labor Loading Matrix'!W610,0),IF('CLINs &amp; Ceiling Rates'!$D$253="R&amp;D",'Labor Loading Matrix'!X610,0),IF('CLINs &amp; Ceiling Rates'!$D$254="R&amp;D",'Labor Loading Matrix'!Y610,0),IF('CLINs &amp; Ceiling Rates'!$D$255="R&amp;D",'Labor Loading Matrix'!Z610,0),IF('CLINs &amp; Ceiling Rates'!$D$256="R&amp;D",'Labor Loading Matrix'!AA610,0))</f>
        <v>0</v>
      </c>
      <c r="H610" s="136"/>
      <c r="I610" s="136"/>
      <c r="J610" s="136"/>
      <c r="K610" s="136"/>
      <c r="L610" s="136"/>
      <c r="M610" s="136"/>
      <c r="N610" s="84"/>
      <c r="O610" s="84"/>
      <c r="P610" s="84"/>
      <c r="Q610" s="84"/>
      <c r="R610" s="133"/>
      <c r="S610" s="133"/>
      <c r="T610" s="133"/>
      <c r="U610" s="133"/>
      <c r="V610" s="133"/>
      <c r="W610" s="133"/>
      <c r="X610" s="133"/>
      <c r="Y610" s="133"/>
      <c r="Z610" s="133"/>
      <c r="AA610" s="133"/>
    </row>
    <row r="611" spans="1:27" s="73" customFormat="1" ht="18" hidden="1" customHeight="1" x14ac:dyDescent="0.25">
      <c r="A611" s="173">
        <f>'CLINs &amp; Ceiling Rates'!B184</f>
        <v>0</v>
      </c>
      <c r="B611" s="173">
        <f>'CLINs &amp; Ceiling Rates'!C184</f>
        <v>0</v>
      </c>
      <c r="C611" s="177" t="str">
        <f>'CLINs &amp; Ceiling Rates'!I184</f>
        <v/>
      </c>
      <c r="D611" s="211">
        <f>IF('CLINs &amp; Ceiling Rates'!D567="",SUM('Labor Loading Matrix'!H611:AA611),SUM(E611:G611))</f>
        <v>0</v>
      </c>
      <c r="E611" s="175">
        <f>SUM(IF('CLINs &amp; Ceiling Rates'!$D$237="OPS",'Labor Loading Matrix'!H611,0),IF('CLINs &amp; Ceiling Rates'!$D$238="OPS",'Labor Loading Matrix'!I611,0),IF('CLINs &amp; Ceiling Rates'!$D$239="OPS",'Labor Loading Matrix'!J611,0),IF('CLINs &amp; Ceiling Rates'!$D$240="OPS",'Labor Loading Matrix'!K611,0),IF('CLINs &amp; Ceiling Rates'!$D$241="OPS",'Labor Loading Matrix'!L611,0),IF('CLINs &amp; Ceiling Rates'!$D$242="OPS",'Labor Loading Matrix'!M611,0),IF('CLINs &amp; Ceiling Rates'!$D$243="OPS",'Labor Loading Matrix'!N611,0),IF('CLINs &amp; Ceiling Rates'!$D$244="OPS",'Labor Loading Matrix'!O611,0),IF('CLINs &amp; Ceiling Rates'!$D$245="OPS",'Labor Loading Matrix'!P611,0),IF('CLINs &amp; Ceiling Rates'!$D$246="OPS",'Labor Loading Matrix'!Q611,0),IF('CLINs &amp; Ceiling Rates'!$D$247="OPS",'Labor Loading Matrix'!R611,0),IF('CLINs &amp; Ceiling Rates'!$D$248="OPS",'Labor Loading Matrix'!S611,0),IF('CLINs &amp; Ceiling Rates'!$D$249="OPS",'Labor Loading Matrix'!T611,0),IF('CLINs &amp; Ceiling Rates'!$D$250="OPS",'Labor Loading Matrix'!U611,0),IF('CLINs &amp; Ceiling Rates'!$D$251="OPS",'Labor Loading Matrix'!V611,0),IF('CLINs &amp; Ceiling Rates'!$D$252="OPS",'Labor Loading Matrix'!W611,0),IF('CLINs &amp; Ceiling Rates'!$D$253="OPS",'Labor Loading Matrix'!X611,0),IF('CLINs &amp; Ceiling Rates'!$D$254="OPS",'Labor Loading Matrix'!Y611,0),IF('CLINs &amp; Ceiling Rates'!$D$255="OPS",'Labor Loading Matrix'!Z611,0),IF('CLINs &amp; Ceiling Rates'!$D$256="OPS",'Labor Loading Matrix'!AA611,0))</f>
        <v>0</v>
      </c>
      <c r="F611" s="175">
        <f>SUM(IF('CLINs &amp; Ceiling Rates'!$D$237="F&amp;E",'Labor Loading Matrix'!H611,0),IF('CLINs &amp; Ceiling Rates'!$D$238="F&amp;E",'Labor Loading Matrix'!I611,0),IF('CLINs &amp; Ceiling Rates'!$D$239="F&amp;E",'Labor Loading Matrix'!J611,0),IF('CLINs &amp; Ceiling Rates'!$D$240="F&amp;E",'Labor Loading Matrix'!K611,0),IF('CLINs &amp; Ceiling Rates'!$D$241="F&amp;E",'Labor Loading Matrix'!L611,0),IF('CLINs &amp; Ceiling Rates'!$D$242="F&amp;E",'Labor Loading Matrix'!M611,0),IF('CLINs &amp; Ceiling Rates'!$D$243="F&amp;E",'Labor Loading Matrix'!N611,0),IF('CLINs &amp; Ceiling Rates'!$D$244="F&amp;E",'Labor Loading Matrix'!O611,0),IF('CLINs &amp; Ceiling Rates'!$D$245="F&amp;E",'Labor Loading Matrix'!P611,0),IF('CLINs &amp; Ceiling Rates'!$D$246="F&amp;E",'Labor Loading Matrix'!Q611,0),IF('CLINs &amp; Ceiling Rates'!$D$247="F&amp;E",'Labor Loading Matrix'!R611,0),IF('CLINs &amp; Ceiling Rates'!$D$248="F&amp;E",'Labor Loading Matrix'!S611,0),IF('CLINs &amp; Ceiling Rates'!$D$249="F&amp;E",'Labor Loading Matrix'!T611,0),IF('CLINs &amp; Ceiling Rates'!$D$250="F&amp;E",'Labor Loading Matrix'!U611,0),IF('CLINs &amp; Ceiling Rates'!$D$251="F&amp;E",'Labor Loading Matrix'!V611,0),IF('CLINs &amp; Ceiling Rates'!$D$252="F&amp;E",'Labor Loading Matrix'!W611,0),IF('CLINs &amp; Ceiling Rates'!$D$253="F&amp;E",'Labor Loading Matrix'!X611,0),IF('CLINs &amp; Ceiling Rates'!$D$254="F&amp;E",'Labor Loading Matrix'!Y611,0),IF('CLINs &amp; Ceiling Rates'!$D$255="F&amp;E",'Labor Loading Matrix'!Z611,0),IF('CLINs &amp; Ceiling Rates'!$D$256="F&amp;E",'Labor Loading Matrix'!AA611,0))</f>
        <v>0</v>
      </c>
      <c r="G611" s="175">
        <f>SUM(IF('CLINs &amp; Ceiling Rates'!$D$237="R&amp;D",'Labor Loading Matrix'!H611,0),IF('CLINs &amp; Ceiling Rates'!$D$238="R&amp;D",'Labor Loading Matrix'!I611,0),IF('CLINs &amp; Ceiling Rates'!$D$239="R&amp;D",'Labor Loading Matrix'!J611,0),IF('CLINs &amp; Ceiling Rates'!$D$240="R&amp;D",'Labor Loading Matrix'!K611,0),IF('CLINs &amp; Ceiling Rates'!$D$241="R&amp;D",'Labor Loading Matrix'!L611,0),IF('CLINs &amp; Ceiling Rates'!$D$242="R&amp;D",'Labor Loading Matrix'!M611,0),IF('CLINs &amp; Ceiling Rates'!$D$243="R&amp;D",'Labor Loading Matrix'!N611,0),IF('CLINs &amp; Ceiling Rates'!$D$244="R&amp;D",'Labor Loading Matrix'!O611,0),IF('CLINs &amp; Ceiling Rates'!$D$245="R&amp;D",'Labor Loading Matrix'!P611,0),IF('CLINs &amp; Ceiling Rates'!$D$246="R&amp;D",'Labor Loading Matrix'!Q611,0),IF('CLINs &amp; Ceiling Rates'!$D$247="R&amp;D",'Labor Loading Matrix'!R611,0),IF('CLINs &amp; Ceiling Rates'!$D$248="R&amp;D",'Labor Loading Matrix'!S611,0),IF('CLINs &amp; Ceiling Rates'!$D$249="R&amp;D",'Labor Loading Matrix'!T611,0),IF('CLINs &amp; Ceiling Rates'!$D$250="R&amp;D",'Labor Loading Matrix'!U611,0),IF('CLINs &amp; Ceiling Rates'!$D$251="R&amp;D",'Labor Loading Matrix'!V611,0),IF('CLINs &amp; Ceiling Rates'!$D$252="R&amp;D",'Labor Loading Matrix'!W611,0),IF('CLINs &amp; Ceiling Rates'!$D$253="R&amp;D",'Labor Loading Matrix'!X611,0),IF('CLINs &amp; Ceiling Rates'!$D$254="R&amp;D",'Labor Loading Matrix'!Y611,0),IF('CLINs &amp; Ceiling Rates'!$D$255="R&amp;D",'Labor Loading Matrix'!Z611,0),IF('CLINs &amp; Ceiling Rates'!$D$256="R&amp;D",'Labor Loading Matrix'!AA611,0))</f>
        <v>0</v>
      </c>
      <c r="H611" s="136"/>
      <c r="I611" s="136"/>
      <c r="J611" s="136"/>
      <c r="K611" s="136"/>
      <c r="L611" s="136"/>
      <c r="M611" s="136"/>
      <c r="N611" s="84"/>
      <c r="O611" s="84"/>
      <c r="P611" s="84"/>
      <c r="Q611" s="84"/>
      <c r="R611" s="133"/>
      <c r="S611" s="133"/>
      <c r="T611" s="133"/>
      <c r="U611" s="133"/>
      <c r="V611" s="133"/>
      <c r="W611" s="133"/>
      <c r="X611" s="133"/>
      <c r="Y611" s="133"/>
      <c r="Z611" s="133"/>
      <c r="AA611" s="133"/>
    </row>
    <row r="612" spans="1:27" s="73" customFormat="1" ht="18" hidden="1" customHeight="1" x14ac:dyDescent="0.25">
      <c r="A612" s="173">
        <f>'CLINs &amp; Ceiling Rates'!B185</f>
        <v>0</v>
      </c>
      <c r="B612" s="173">
        <f>'CLINs &amp; Ceiling Rates'!C185</f>
        <v>0</v>
      </c>
      <c r="C612" s="177" t="str">
        <f>'CLINs &amp; Ceiling Rates'!I185</f>
        <v/>
      </c>
      <c r="D612" s="211">
        <f>IF('CLINs &amp; Ceiling Rates'!D568="",SUM('Labor Loading Matrix'!H612:AA612),SUM(E612:G612))</f>
        <v>0</v>
      </c>
      <c r="E612" s="175">
        <f>SUM(IF('CLINs &amp; Ceiling Rates'!$D$237="OPS",'Labor Loading Matrix'!H612,0),IF('CLINs &amp; Ceiling Rates'!$D$238="OPS",'Labor Loading Matrix'!I612,0),IF('CLINs &amp; Ceiling Rates'!$D$239="OPS",'Labor Loading Matrix'!J612,0),IF('CLINs &amp; Ceiling Rates'!$D$240="OPS",'Labor Loading Matrix'!K612,0),IF('CLINs &amp; Ceiling Rates'!$D$241="OPS",'Labor Loading Matrix'!L612,0),IF('CLINs &amp; Ceiling Rates'!$D$242="OPS",'Labor Loading Matrix'!M612,0),IF('CLINs &amp; Ceiling Rates'!$D$243="OPS",'Labor Loading Matrix'!N612,0),IF('CLINs &amp; Ceiling Rates'!$D$244="OPS",'Labor Loading Matrix'!O612,0),IF('CLINs &amp; Ceiling Rates'!$D$245="OPS",'Labor Loading Matrix'!P612,0),IF('CLINs &amp; Ceiling Rates'!$D$246="OPS",'Labor Loading Matrix'!Q612,0),IF('CLINs &amp; Ceiling Rates'!$D$247="OPS",'Labor Loading Matrix'!R612,0),IF('CLINs &amp; Ceiling Rates'!$D$248="OPS",'Labor Loading Matrix'!S612,0),IF('CLINs &amp; Ceiling Rates'!$D$249="OPS",'Labor Loading Matrix'!T612,0),IF('CLINs &amp; Ceiling Rates'!$D$250="OPS",'Labor Loading Matrix'!U612,0),IF('CLINs &amp; Ceiling Rates'!$D$251="OPS",'Labor Loading Matrix'!V612,0),IF('CLINs &amp; Ceiling Rates'!$D$252="OPS",'Labor Loading Matrix'!W612,0),IF('CLINs &amp; Ceiling Rates'!$D$253="OPS",'Labor Loading Matrix'!X612,0),IF('CLINs &amp; Ceiling Rates'!$D$254="OPS",'Labor Loading Matrix'!Y612,0),IF('CLINs &amp; Ceiling Rates'!$D$255="OPS",'Labor Loading Matrix'!Z612,0),IF('CLINs &amp; Ceiling Rates'!$D$256="OPS",'Labor Loading Matrix'!AA612,0))</f>
        <v>0</v>
      </c>
      <c r="F612" s="175">
        <f>SUM(IF('CLINs &amp; Ceiling Rates'!$D$237="F&amp;E",'Labor Loading Matrix'!H612,0),IF('CLINs &amp; Ceiling Rates'!$D$238="F&amp;E",'Labor Loading Matrix'!I612,0),IF('CLINs &amp; Ceiling Rates'!$D$239="F&amp;E",'Labor Loading Matrix'!J612,0),IF('CLINs &amp; Ceiling Rates'!$D$240="F&amp;E",'Labor Loading Matrix'!K612,0),IF('CLINs &amp; Ceiling Rates'!$D$241="F&amp;E",'Labor Loading Matrix'!L612,0),IF('CLINs &amp; Ceiling Rates'!$D$242="F&amp;E",'Labor Loading Matrix'!M612,0),IF('CLINs &amp; Ceiling Rates'!$D$243="F&amp;E",'Labor Loading Matrix'!N612,0),IF('CLINs &amp; Ceiling Rates'!$D$244="F&amp;E",'Labor Loading Matrix'!O612,0),IF('CLINs &amp; Ceiling Rates'!$D$245="F&amp;E",'Labor Loading Matrix'!P612,0),IF('CLINs &amp; Ceiling Rates'!$D$246="F&amp;E",'Labor Loading Matrix'!Q612,0),IF('CLINs &amp; Ceiling Rates'!$D$247="F&amp;E",'Labor Loading Matrix'!R612,0),IF('CLINs &amp; Ceiling Rates'!$D$248="F&amp;E",'Labor Loading Matrix'!S612,0),IF('CLINs &amp; Ceiling Rates'!$D$249="F&amp;E",'Labor Loading Matrix'!T612,0),IF('CLINs &amp; Ceiling Rates'!$D$250="F&amp;E",'Labor Loading Matrix'!U612,0),IF('CLINs &amp; Ceiling Rates'!$D$251="F&amp;E",'Labor Loading Matrix'!V612,0),IF('CLINs &amp; Ceiling Rates'!$D$252="F&amp;E",'Labor Loading Matrix'!W612,0),IF('CLINs &amp; Ceiling Rates'!$D$253="F&amp;E",'Labor Loading Matrix'!X612,0),IF('CLINs &amp; Ceiling Rates'!$D$254="F&amp;E",'Labor Loading Matrix'!Y612,0),IF('CLINs &amp; Ceiling Rates'!$D$255="F&amp;E",'Labor Loading Matrix'!Z612,0),IF('CLINs &amp; Ceiling Rates'!$D$256="F&amp;E",'Labor Loading Matrix'!AA612,0))</f>
        <v>0</v>
      </c>
      <c r="G612" s="175">
        <f>SUM(IF('CLINs &amp; Ceiling Rates'!$D$237="R&amp;D",'Labor Loading Matrix'!H612,0),IF('CLINs &amp; Ceiling Rates'!$D$238="R&amp;D",'Labor Loading Matrix'!I612,0),IF('CLINs &amp; Ceiling Rates'!$D$239="R&amp;D",'Labor Loading Matrix'!J612,0),IF('CLINs &amp; Ceiling Rates'!$D$240="R&amp;D",'Labor Loading Matrix'!K612,0),IF('CLINs &amp; Ceiling Rates'!$D$241="R&amp;D",'Labor Loading Matrix'!L612,0),IF('CLINs &amp; Ceiling Rates'!$D$242="R&amp;D",'Labor Loading Matrix'!M612,0),IF('CLINs &amp; Ceiling Rates'!$D$243="R&amp;D",'Labor Loading Matrix'!N612,0),IF('CLINs &amp; Ceiling Rates'!$D$244="R&amp;D",'Labor Loading Matrix'!O612,0),IF('CLINs &amp; Ceiling Rates'!$D$245="R&amp;D",'Labor Loading Matrix'!P612,0),IF('CLINs &amp; Ceiling Rates'!$D$246="R&amp;D",'Labor Loading Matrix'!Q612,0),IF('CLINs &amp; Ceiling Rates'!$D$247="R&amp;D",'Labor Loading Matrix'!R612,0),IF('CLINs &amp; Ceiling Rates'!$D$248="R&amp;D",'Labor Loading Matrix'!S612,0),IF('CLINs &amp; Ceiling Rates'!$D$249="R&amp;D",'Labor Loading Matrix'!T612,0),IF('CLINs &amp; Ceiling Rates'!$D$250="R&amp;D",'Labor Loading Matrix'!U612,0),IF('CLINs &amp; Ceiling Rates'!$D$251="R&amp;D",'Labor Loading Matrix'!V612,0),IF('CLINs &amp; Ceiling Rates'!$D$252="R&amp;D",'Labor Loading Matrix'!W612,0),IF('CLINs &amp; Ceiling Rates'!$D$253="R&amp;D",'Labor Loading Matrix'!X612,0),IF('CLINs &amp; Ceiling Rates'!$D$254="R&amp;D",'Labor Loading Matrix'!Y612,0),IF('CLINs &amp; Ceiling Rates'!$D$255="R&amp;D",'Labor Loading Matrix'!Z612,0),IF('CLINs &amp; Ceiling Rates'!$D$256="R&amp;D",'Labor Loading Matrix'!AA612,0))</f>
        <v>0</v>
      </c>
      <c r="H612" s="136"/>
      <c r="I612" s="136"/>
      <c r="J612" s="136"/>
      <c r="K612" s="136"/>
      <c r="L612" s="136"/>
      <c r="M612" s="136"/>
      <c r="N612" s="84"/>
      <c r="O612" s="84"/>
      <c r="P612" s="84"/>
      <c r="Q612" s="84"/>
      <c r="R612" s="133"/>
      <c r="S612" s="133"/>
      <c r="T612" s="133"/>
      <c r="U612" s="133"/>
      <c r="V612" s="133"/>
      <c r="W612" s="133"/>
      <c r="X612" s="133"/>
      <c r="Y612" s="133"/>
      <c r="Z612" s="133"/>
      <c r="AA612" s="133"/>
    </row>
    <row r="613" spans="1:27" s="73" customFormat="1" ht="18" hidden="1" customHeight="1" x14ac:dyDescent="0.25">
      <c r="A613" s="173">
        <f>'CLINs &amp; Ceiling Rates'!B186</f>
        <v>0</v>
      </c>
      <c r="B613" s="173">
        <f>'CLINs &amp; Ceiling Rates'!C186</f>
        <v>0</v>
      </c>
      <c r="C613" s="177" t="str">
        <f>'CLINs &amp; Ceiling Rates'!I186</f>
        <v/>
      </c>
      <c r="D613" s="211">
        <f>IF('CLINs &amp; Ceiling Rates'!D569="",SUM('Labor Loading Matrix'!H613:AA613),SUM(E613:G613))</f>
        <v>0</v>
      </c>
      <c r="E613" s="175">
        <f>SUM(IF('CLINs &amp; Ceiling Rates'!$D$237="OPS",'Labor Loading Matrix'!H613,0),IF('CLINs &amp; Ceiling Rates'!$D$238="OPS",'Labor Loading Matrix'!I613,0),IF('CLINs &amp; Ceiling Rates'!$D$239="OPS",'Labor Loading Matrix'!J613,0),IF('CLINs &amp; Ceiling Rates'!$D$240="OPS",'Labor Loading Matrix'!K613,0),IF('CLINs &amp; Ceiling Rates'!$D$241="OPS",'Labor Loading Matrix'!L613,0),IF('CLINs &amp; Ceiling Rates'!$D$242="OPS",'Labor Loading Matrix'!M613,0),IF('CLINs &amp; Ceiling Rates'!$D$243="OPS",'Labor Loading Matrix'!N613,0),IF('CLINs &amp; Ceiling Rates'!$D$244="OPS",'Labor Loading Matrix'!O613,0),IF('CLINs &amp; Ceiling Rates'!$D$245="OPS",'Labor Loading Matrix'!P613,0),IF('CLINs &amp; Ceiling Rates'!$D$246="OPS",'Labor Loading Matrix'!Q613,0),IF('CLINs &amp; Ceiling Rates'!$D$247="OPS",'Labor Loading Matrix'!R613,0),IF('CLINs &amp; Ceiling Rates'!$D$248="OPS",'Labor Loading Matrix'!S613,0),IF('CLINs &amp; Ceiling Rates'!$D$249="OPS",'Labor Loading Matrix'!T613,0),IF('CLINs &amp; Ceiling Rates'!$D$250="OPS",'Labor Loading Matrix'!U613,0),IF('CLINs &amp; Ceiling Rates'!$D$251="OPS",'Labor Loading Matrix'!V613,0),IF('CLINs &amp; Ceiling Rates'!$D$252="OPS",'Labor Loading Matrix'!W613,0),IF('CLINs &amp; Ceiling Rates'!$D$253="OPS",'Labor Loading Matrix'!X613,0),IF('CLINs &amp; Ceiling Rates'!$D$254="OPS",'Labor Loading Matrix'!Y613,0),IF('CLINs &amp; Ceiling Rates'!$D$255="OPS",'Labor Loading Matrix'!Z613,0),IF('CLINs &amp; Ceiling Rates'!$D$256="OPS",'Labor Loading Matrix'!AA613,0))</f>
        <v>0</v>
      </c>
      <c r="F613" s="175">
        <f>SUM(IF('CLINs &amp; Ceiling Rates'!$D$237="F&amp;E",'Labor Loading Matrix'!H613,0),IF('CLINs &amp; Ceiling Rates'!$D$238="F&amp;E",'Labor Loading Matrix'!I613,0),IF('CLINs &amp; Ceiling Rates'!$D$239="F&amp;E",'Labor Loading Matrix'!J613,0),IF('CLINs &amp; Ceiling Rates'!$D$240="F&amp;E",'Labor Loading Matrix'!K613,0),IF('CLINs &amp; Ceiling Rates'!$D$241="F&amp;E",'Labor Loading Matrix'!L613,0),IF('CLINs &amp; Ceiling Rates'!$D$242="F&amp;E",'Labor Loading Matrix'!M613,0),IF('CLINs &amp; Ceiling Rates'!$D$243="F&amp;E",'Labor Loading Matrix'!N613,0),IF('CLINs &amp; Ceiling Rates'!$D$244="F&amp;E",'Labor Loading Matrix'!O613,0),IF('CLINs &amp; Ceiling Rates'!$D$245="F&amp;E",'Labor Loading Matrix'!P613,0),IF('CLINs &amp; Ceiling Rates'!$D$246="F&amp;E",'Labor Loading Matrix'!Q613,0),IF('CLINs &amp; Ceiling Rates'!$D$247="F&amp;E",'Labor Loading Matrix'!R613,0),IF('CLINs &amp; Ceiling Rates'!$D$248="F&amp;E",'Labor Loading Matrix'!S613,0),IF('CLINs &amp; Ceiling Rates'!$D$249="F&amp;E",'Labor Loading Matrix'!T613,0),IF('CLINs &amp; Ceiling Rates'!$D$250="F&amp;E",'Labor Loading Matrix'!U613,0),IF('CLINs &amp; Ceiling Rates'!$D$251="F&amp;E",'Labor Loading Matrix'!V613,0),IF('CLINs &amp; Ceiling Rates'!$D$252="F&amp;E",'Labor Loading Matrix'!W613,0),IF('CLINs &amp; Ceiling Rates'!$D$253="F&amp;E",'Labor Loading Matrix'!X613,0),IF('CLINs &amp; Ceiling Rates'!$D$254="F&amp;E",'Labor Loading Matrix'!Y613,0),IF('CLINs &amp; Ceiling Rates'!$D$255="F&amp;E",'Labor Loading Matrix'!Z613,0),IF('CLINs &amp; Ceiling Rates'!$D$256="F&amp;E",'Labor Loading Matrix'!AA613,0))</f>
        <v>0</v>
      </c>
      <c r="G613" s="175">
        <f>SUM(IF('CLINs &amp; Ceiling Rates'!$D$237="R&amp;D",'Labor Loading Matrix'!H613,0),IF('CLINs &amp; Ceiling Rates'!$D$238="R&amp;D",'Labor Loading Matrix'!I613,0),IF('CLINs &amp; Ceiling Rates'!$D$239="R&amp;D",'Labor Loading Matrix'!J613,0),IF('CLINs &amp; Ceiling Rates'!$D$240="R&amp;D",'Labor Loading Matrix'!K613,0),IF('CLINs &amp; Ceiling Rates'!$D$241="R&amp;D",'Labor Loading Matrix'!L613,0),IF('CLINs &amp; Ceiling Rates'!$D$242="R&amp;D",'Labor Loading Matrix'!M613,0),IF('CLINs &amp; Ceiling Rates'!$D$243="R&amp;D",'Labor Loading Matrix'!N613,0),IF('CLINs &amp; Ceiling Rates'!$D$244="R&amp;D",'Labor Loading Matrix'!O613,0),IF('CLINs &amp; Ceiling Rates'!$D$245="R&amp;D",'Labor Loading Matrix'!P613,0),IF('CLINs &amp; Ceiling Rates'!$D$246="R&amp;D",'Labor Loading Matrix'!Q613,0),IF('CLINs &amp; Ceiling Rates'!$D$247="R&amp;D",'Labor Loading Matrix'!R613,0),IF('CLINs &amp; Ceiling Rates'!$D$248="R&amp;D",'Labor Loading Matrix'!S613,0),IF('CLINs &amp; Ceiling Rates'!$D$249="R&amp;D",'Labor Loading Matrix'!T613,0),IF('CLINs &amp; Ceiling Rates'!$D$250="R&amp;D",'Labor Loading Matrix'!U613,0),IF('CLINs &amp; Ceiling Rates'!$D$251="R&amp;D",'Labor Loading Matrix'!V613,0),IF('CLINs &amp; Ceiling Rates'!$D$252="R&amp;D",'Labor Loading Matrix'!W613,0),IF('CLINs &amp; Ceiling Rates'!$D$253="R&amp;D",'Labor Loading Matrix'!X613,0),IF('CLINs &amp; Ceiling Rates'!$D$254="R&amp;D",'Labor Loading Matrix'!Y613,0),IF('CLINs &amp; Ceiling Rates'!$D$255="R&amp;D",'Labor Loading Matrix'!Z613,0),IF('CLINs &amp; Ceiling Rates'!$D$256="R&amp;D",'Labor Loading Matrix'!AA613,0))</f>
        <v>0</v>
      </c>
      <c r="H613" s="136"/>
      <c r="I613" s="136"/>
      <c r="J613" s="136"/>
      <c r="K613" s="136"/>
      <c r="L613" s="136"/>
      <c r="M613" s="136"/>
      <c r="N613" s="84"/>
      <c r="O613" s="84"/>
      <c r="P613" s="84"/>
      <c r="Q613" s="84"/>
      <c r="R613" s="133"/>
      <c r="S613" s="133"/>
      <c r="T613" s="133"/>
      <c r="U613" s="133"/>
      <c r="V613" s="133"/>
      <c r="W613" s="133"/>
      <c r="X613" s="133"/>
      <c r="Y613" s="133"/>
      <c r="Z613" s="133"/>
      <c r="AA613" s="133"/>
    </row>
    <row r="614" spans="1:27" s="73" customFormat="1" ht="18" hidden="1" customHeight="1" x14ac:dyDescent="0.25">
      <c r="A614" s="173">
        <f>'CLINs &amp; Ceiling Rates'!B187</f>
        <v>0</v>
      </c>
      <c r="B614" s="173">
        <f>'CLINs &amp; Ceiling Rates'!C187</f>
        <v>0</v>
      </c>
      <c r="C614" s="177" t="str">
        <f>'CLINs &amp; Ceiling Rates'!I187</f>
        <v/>
      </c>
      <c r="D614" s="211">
        <f>IF('CLINs &amp; Ceiling Rates'!D570="",SUM('Labor Loading Matrix'!H614:AA614),SUM(E614:G614))</f>
        <v>0</v>
      </c>
      <c r="E614" s="175">
        <f>SUM(IF('CLINs &amp; Ceiling Rates'!$D$237="OPS",'Labor Loading Matrix'!H614,0),IF('CLINs &amp; Ceiling Rates'!$D$238="OPS",'Labor Loading Matrix'!I614,0),IF('CLINs &amp; Ceiling Rates'!$D$239="OPS",'Labor Loading Matrix'!J614,0),IF('CLINs &amp; Ceiling Rates'!$D$240="OPS",'Labor Loading Matrix'!K614,0),IF('CLINs &amp; Ceiling Rates'!$D$241="OPS",'Labor Loading Matrix'!L614,0),IF('CLINs &amp; Ceiling Rates'!$D$242="OPS",'Labor Loading Matrix'!M614,0),IF('CLINs &amp; Ceiling Rates'!$D$243="OPS",'Labor Loading Matrix'!N614,0),IF('CLINs &amp; Ceiling Rates'!$D$244="OPS",'Labor Loading Matrix'!O614,0),IF('CLINs &amp; Ceiling Rates'!$D$245="OPS",'Labor Loading Matrix'!P614,0),IF('CLINs &amp; Ceiling Rates'!$D$246="OPS",'Labor Loading Matrix'!Q614,0),IF('CLINs &amp; Ceiling Rates'!$D$247="OPS",'Labor Loading Matrix'!R614,0),IF('CLINs &amp; Ceiling Rates'!$D$248="OPS",'Labor Loading Matrix'!S614,0),IF('CLINs &amp; Ceiling Rates'!$D$249="OPS",'Labor Loading Matrix'!T614,0),IF('CLINs &amp; Ceiling Rates'!$D$250="OPS",'Labor Loading Matrix'!U614,0),IF('CLINs &amp; Ceiling Rates'!$D$251="OPS",'Labor Loading Matrix'!V614,0),IF('CLINs &amp; Ceiling Rates'!$D$252="OPS",'Labor Loading Matrix'!W614,0),IF('CLINs &amp; Ceiling Rates'!$D$253="OPS",'Labor Loading Matrix'!X614,0),IF('CLINs &amp; Ceiling Rates'!$D$254="OPS",'Labor Loading Matrix'!Y614,0),IF('CLINs &amp; Ceiling Rates'!$D$255="OPS",'Labor Loading Matrix'!Z614,0),IF('CLINs &amp; Ceiling Rates'!$D$256="OPS",'Labor Loading Matrix'!AA614,0))</f>
        <v>0</v>
      </c>
      <c r="F614" s="175">
        <f>SUM(IF('CLINs &amp; Ceiling Rates'!$D$237="F&amp;E",'Labor Loading Matrix'!H614,0),IF('CLINs &amp; Ceiling Rates'!$D$238="F&amp;E",'Labor Loading Matrix'!I614,0),IF('CLINs &amp; Ceiling Rates'!$D$239="F&amp;E",'Labor Loading Matrix'!J614,0),IF('CLINs &amp; Ceiling Rates'!$D$240="F&amp;E",'Labor Loading Matrix'!K614,0),IF('CLINs &amp; Ceiling Rates'!$D$241="F&amp;E",'Labor Loading Matrix'!L614,0),IF('CLINs &amp; Ceiling Rates'!$D$242="F&amp;E",'Labor Loading Matrix'!M614,0),IF('CLINs &amp; Ceiling Rates'!$D$243="F&amp;E",'Labor Loading Matrix'!N614,0),IF('CLINs &amp; Ceiling Rates'!$D$244="F&amp;E",'Labor Loading Matrix'!O614,0),IF('CLINs &amp; Ceiling Rates'!$D$245="F&amp;E",'Labor Loading Matrix'!P614,0),IF('CLINs &amp; Ceiling Rates'!$D$246="F&amp;E",'Labor Loading Matrix'!Q614,0),IF('CLINs &amp; Ceiling Rates'!$D$247="F&amp;E",'Labor Loading Matrix'!R614,0),IF('CLINs &amp; Ceiling Rates'!$D$248="F&amp;E",'Labor Loading Matrix'!S614,0),IF('CLINs &amp; Ceiling Rates'!$D$249="F&amp;E",'Labor Loading Matrix'!T614,0),IF('CLINs &amp; Ceiling Rates'!$D$250="F&amp;E",'Labor Loading Matrix'!U614,0),IF('CLINs &amp; Ceiling Rates'!$D$251="F&amp;E",'Labor Loading Matrix'!V614,0),IF('CLINs &amp; Ceiling Rates'!$D$252="F&amp;E",'Labor Loading Matrix'!W614,0),IF('CLINs &amp; Ceiling Rates'!$D$253="F&amp;E",'Labor Loading Matrix'!X614,0),IF('CLINs &amp; Ceiling Rates'!$D$254="F&amp;E",'Labor Loading Matrix'!Y614,0),IF('CLINs &amp; Ceiling Rates'!$D$255="F&amp;E",'Labor Loading Matrix'!Z614,0),IF('CLINs &amp; Ceiling Rates'!$D$256="F&amp;E",'Labor Loading Matrix'!AA614,0))</f>
        <v>0</v>
      </c>
      <c r="G614" s="175">
        <f>SUM(IF('CLINs &amp; Ceiling Rates'!$D$237="R&amp;D",'Labor Loading Matrix'!H614,0),IF('CLINs &amp; Ceiling Rates'!$D$238="R&amp;D",'Labor Loading Matrix'!I614,0),IF('CLINs &amp; Ceiling Rates'!$D$239="R&amp;D",'Labor Loading Matrix'!J614,0),IF('CLINs &amp; Ceiling Rates'!$D$240="R&amp;D",'Labor Loading Matrix'!K614,0),IF('CLINs &amp; Ceiling Rates'!$D$241="R&amp;D",'Labor Loading Matrix'!L614,0),IF('CLINs &amp; Ceiling Rates'!$D$242="R&amp;D",'Labor Loading Matrix'!M614,0),IF('CLINs &amp; Ceiling Rates'!$D$243="R&amp;D",'Labor Loading Matrix'!N614,0),IF('CLINs &amp; Ceiling Rates'!$D$244="R&amp;D",'Labor Loading Matrix'!O614,0),IF('CLINs &amp; Ceiling Rates'!$D$245="R&amp;D",'Labor Loading Matrix'!P614,0),IF('CLINs &amp; Ceiling Rates'!$D$246="R&amp;D",'Labor Loading Matrix'!Q614,0),IF('CLINs &amp; Ceiling Rates'!$D$247="R&amp;D",'Labor Loading Matrix'!R614,0),IF('CLINs &amp; Ceiling Rates'!$D$248="R&amp;D",'Labor Loading Matrix'!S614,0),IF('CLINs &amp; Ceiling Rates'!$D$249="R&amp;D",'Labor Loading Matrix'!T614,0),IF('CLINs &amp; Ceiling Rates'!$D$250="R&amp;D",'Labor Loading Matrix'!U614,0),IF('CLINs &amp; Ceiling Rates'!$D$251="R&amp;D",'Labor Loading Matrix'!V614,0),IF('CLINs &amp; Ceiling Rates'!$D$252="R&amp;D",'Labor Loading Matrix'!W614,0),IF('CLINs &amp; Ceiling Rates'!$D$253="R&amp;D",'Labor Loading Matrix'!X614,0),IF('CLINs &amp; Ceiling Rates'!$D$254="R&amp;D",'Labor Loading Matrix'!Y614,0),IF('CLINs &amp; Ceiling Rates'!$D$255="R&amp;D",'Labor Loading Matrix'!Z614,0),IF('CLINs &amp; Ceiling Rates'!$D$256="R&amp;D",'Labor Loading Matrix'!AA614,0))</f>
        <v>0</v>
      </c>
      <c r="H614" s="136"/>
      <c r="I614" s="136"/>
      <c r="J614" s="136"/>
      <c r="K614" s="136"/>
      <c r="L614" s="136"/>
      <c r="M614" s="136"/>
      <c r="N614" s="84"/>
      <c r="O614" s="84"/>
      <c r="P614" s="84"/>
      <c r="Q614" s="84"/>
      <c r="R614" s="133"/>
      <c r="S614" s="133"/>
      <c r="T614" s="133"/>
      <c r="U614" s="133"/>
      <c r="V614" s="133"/>
      <c r="W614" s="133"/>
      <c r="X614" s="133"/>
      <c r="Y614" s="133"/>
      <c r="Z614" s="133"/>
      <c r="AA614" s="133"/>
    </row>
    <row r="615" spans="1:27" s="73" customFormat="1" ht="18" hidden="1" customHeight="1" x14ac:dyDescent="0.25">
      <c r="A615" s="173">
        <f>'CLINs &amp; Ceiling Rates'!B188</f>
        <v>0</v>
      </c>
      <c r="B615" s="173">
        <f>'CLINs &amp; Ceiling Rates'!C188</f>
        <v>0</v>
      </c>
      <c r="C615" s="177" t="str">
        <f>'CLINs &amp; Ceiling Rates'!I188</f>
        <v/>
      </c>
      <c r="D615" s="211">
        <f>IF('CLINs &amp; Ceiling Rates'!D571="",SUM('Labor Loading Matrix'!H615:AA615),SUM(E615:G615))</f>
        <v>0</v>
      </c>
      <c r="E615" s="175">
        <f>SUM(IF('CLINs &amp; Ceiling Rates'!$D$237="OPS",'Labor Loading Matrix'!H615,0),IF('CLINs &amp; Ceiling Rates'!$D$238="OPS",'Labor Loading Matrix'!I615,0),IF('CLINs &amp; Ceiling Rates'!$D$239="OPS",'Labor Loading Matrix'!J615,0),IF('CLINs &amp; Ceiling Rates'!$D$240="OPS",'Labor Loading Matrix'!K615,0),IF('CLINs &amp; Ceiling Rates'!$D$241="OPS",'Labor Loading Matrix'!L615,0),IF('CLINs &amp; Ceiling Rates'!$D$242="OPS",'Labor Loading Matrix'!M615,0),IF('CLINs &amp; Ceiling Rates'!$D$243="OPS",'Labor Loading Matrix'!N615,0),IF('CLINs &amp; Ceiling Rates'!$D$244="OPS",'Labor Loading Matrix'!O615,0),IF('CLINs &amp; Ceiling Rates'!$D$245="OPS",'Labor Loading Matrix'!P615,0),IF('CLINs &amp; Ceiling Rates'!$D$246="OPS",'Labor Loading Matrix'!Q615,0),IF('CLINs &amp; Ceiling Rates'!$D$247="OPS",'Labor Loading Matrix'!R615,0),IF('CLINs &amp; Ceiling Rates'!$D$248="OPS",'Labor Loading Matrix'!S615,0),IF('CLINs &amp; Ceiling Rates'!$D$249="OPS",'Labor Loading Matrix'!T615,0),IF('CLINs &amp; Ceiling Rates'!$D$250="OPS",'Labor Loading Matrix'!U615,0),IF('CLINs &amp; Ceiling Rates'!$D$251="OPS",'Labor Loading Matrix'!V615,0),IF('CLINs &amp; Ceiling Rates'!$D$252="OPS",'Labor Loading Matrix'!W615,0),IF('CLINs &amp; Ceiling Rates'!$D$253="OPS",'Labor Loading Matrix'!X615,0),IF('CLINs &amp; Ceiling Rates'!$D$254="OPS",'Labor Loading Matrix'!Y615,0),IF('CLINs &amp; Ceiling Rates'!$D$255="OPS",'Labor Loading Matrix'!Z615,0),IF('CLINs &amp; Ceiling Rates'!$D$256="OPS",'Labor Loading Matrix'!AA615,0))</f>
        <v>0</v>
      </c>
      <c r="F615" s="175">
        <f>SUM(IF('CLINs &amp; Ceiling Rates'!$D$237="F&amp;E",'Labor Loading Matrix'!H615,0),IF('CLINs &amp; Ceiling Rates'!$D$238="F&amp;E",'Labor Loading Matrix'!I615,0),IF('CLINs &amp; Ceiling Rates'!$D$239="F&amp;E",'Labor Loading Matrix'!J615,0),IF('CLINs &amp; Ceiling Rates'!$D$240="F&amp;E",'Labor Loading Matrix'!K615,0),IF('CLINs &amp; Ceiling Rates'!$D$241="F&amp;E",'Labor Loading Matrix'!L615,0),IF('CLINs &amp; Ceiling Rates'!$D$242="F&amp;E",'Labor Loading Matrix'!M615,0),IF('CLINs &amp; Ceiling Rates'!$D$243="F&amp;E",'Labor Loading Matrix'!N615,0),IF('CLINs &amp; Ceiling Rates'!$D$244="F&amp;E",'Labor Loading Matrix'!O615,0),IF('CLINs &amp; Ceiling Rates'!$D$245="F&amp;E",'Labor Loading Matrix'!P615,0),IF('CLINs &amp; Ceiling Rates'!$D$246="F&amp;E",'Labor Loading Matrix'!Q615,0),IF('CLINs &amp; Ceiling Rates'!$D$247="F&amp;E",'Labor Loading Matrix'!R615,0),IF('CLINs &amp; Ceiling Rates'!$D$248="F&amp;E",'Labor Loading Matrix'!S615,0),IF('CLINs &amp; Ceiling Rates'!$D$249="F&amp;E",'Labor Loading Matrix'!T615,0),IF('CLINs &amp; Ceiling Rates'!$D$250="F&amp;E",'Labor Loading Matrix'!U615,0),IF('CLINs &amp; Ceiling Rates'!$D$251="F&amp;E",'Labor Loading Matrix'!V615,0),IF('CLINs &amp; Ceiling Rates'!$D$252="F&amp;E",'Labor Loading Matrix'!W615,0),IF('CLINs &amp; Ceiling Rates'!$D$253="F&amp;E",'Labor Loading Matrix'!X615,0),IF('CLINs &amp; Ceiling Rates'!$D$254="F&amp;E",'Labor Loading Matrix'!Y615,0),IF('CLINs &amp; Ceiling Rates'!$D$255="F&amp;E",'Labor Loading Matrix'!Z615,0),IF('CLINs &amp; Ceiling Rates'!$D$256="F&amp;E",'Labor Loading Matrix'!AA615,0))</f>
        <v>0</v>
      </c>
      <c r="G615" s="175">
        <f>SUM(IF('CLINs &amp; Ceiling Rates'!$D$237="R&amp;D",'Labor Loading Matrix'!H615,0),IF('CLINs &amp; Ceiling Rates'!$D$238="R&amp;D",'Labor Loading Matrix'!I615,0),IF('CLINs &amp; Ceiling Rates'!$D$239="R&amp;D",'Labor Loading Matrix'!J615,0),IF('CLINs &amp; Ceiling Rates'!$D$240="R&amp;D",'Labor Loading Matrix'!K615,0),IF('CLINs &amp; Ceiling Rates'!$D$241="R&amp;D",'Labor Loading Matrix'!L615,0),IF('CLINs &amp; Ceiling Rates'!$D$242="R&amp;D",'Labor Loading Matrix'!M615,0),IF('CLINs &amp; Ceiling Rates'!$D$243="R&amp;D",'Labor Loading Matrix'!N615,0),IF('CLINs &amp; Ceiling Rates'!$D$244="R&amp;D",'Labor Loading Matrix'!O615,0),IF('CLINs &amp; Ceiling Rates'!$D$245="R&amp;D",'Labor Loading Matrix'!P615,0),IF('CLINs &amp; Ceiling Rates'!$D$246="R&amp;D",'Labor Loading Matrix'!Q615,0),IF('CLINs &amp; Ceiling Rates'!$D$247="R&amp;D",'Labor Loading Matrix'!R615,0),IF('CLINs &amp; Ceiling Rates'!$D$248="R&amp;D",'Labor Loading Matrix'!S615,0),IF('CLINs &amp; Ceiling Rates'!$D$249="R&amp;D",'Labor Loading Matrix'!T615,0),IF('CLINs &amp; Ceiling Rates'!$D$250="R&amp;D",'Labor Loading Matrix'!U615,0),IF('CLINs &amp; Ceiling Rates'!$D$251="R&amp;D",'Labor Loading Matrix'!V615,0),IF('CLINs &amp; Ceiling Rates'!$D$252="R&amp;D",'Labor Loading Matrix'!W615,0),IF('CLINs &amp; Ceiling Rates'!$D$253="R&amp;D",'Labor Loading Matrix'!X615,0),IF('CLINs &amp; Ceiling Rates'!$D$254="R&amp;D",'Labor Loading Matrix'!Y615,0),IF('CLINs &amp; Ceiling Rates'!$D$255="R&amp;D",'Labor Loading Matrix'!Z615,0),IF('CLINs &amp; Ceiling Rates'!$D$256="R&amp;D",'Labor Loading Matrix'!AA615,0))</f>
        <v>0</v>
      </c>
      <c r="H615" s="136"/>
      <c r="I615" s="136"/>
      <c r="J615" s="136"/>
      <c r="K615" s="136"/>
      <c r="L615" s="136"/>
      <c r="M615" s="136"/>
      <c r="N615" s="84"/>
      <c r="O615" s="84"/>
      <c r="P615" s="84"/>
      <c r="Q615" s="84"/>
      <c r="R615" s="133"/>
      <c r="S615" s="133"/>
      <c r="T615" s="133"/>
      <c r="U615" s="133"/>
      <c r="V615" s="133"/>
      <c r="W615" s="133"/>
      <c r="X615" s="133"/>
      <c r="Y615" s="133"/>
      <c r="Z615" s="133"/>
      <c r="AA615" s="133"/>
    </row>
    <row r="616" spans="1:27" s="73" customFormat="1" ht="18" hidden="1" customHeight="1" x14ac:dyDescent="0.25">
      <c r="A616" s="173">
        <f>'CLINs &amp; Ceiling Rates'!B189</f>
        <v>0</v>
      </c>
      <c r="B616" s="173">
        <f>'CLINs &amp; Ceiling Rates'!C189</f>
        <v>0</v>
      </c>
      <c r="C616" s="177" t="str">
        <f>'CLINs &amp; Ceiling Rates'!I189</f>
        <v/>
      </c>
      <c r="D616" s="211">
        <f>IF('CLINs &amp; Ceiling Rates'!D572="",SUM('Labor Loading Matrix'!H616:AA616),SUM(E616:G616))</f>
        <v>0</v>
      </c>
      <c r="E616" s="175">
        <f>SUM(IF('CLINs &amp; Ceiling Rates'!$D$237="OPS",'Labor Loading Matrix'!H616,0),IF('CLINs &amp; Ceiling Rates'!$D$238="OPS",'Labor Loading Matrix'!I616,0),IF('CLINs &amp; Ceiling Rates'!$D$239="OPS",'Labor Loading Matrix'!J616,0),IF('CLINs &amp; Ceiling Rates'!$D$240="OPS",'Labor Loading Matrix'!K616,0),IF('CLINs &amp; Ceiling Rates'!$D$241="OPS",'Labor Loading Matrix'!L616,0),IF('CLINs &amp; Ceiling Rates'!$D$242="OPS",'Labor Loading Matrix'!M616,0),IF('CLINs &amp; Ceiling Rates'!$D$243="OPS",'Labor Loading Matrix'!N616,0),IF('CLINs &amp; Ceiling Rates'!$D$244="OPS",'Labor Loading Matrix'!O616,0),IF('CLINs &amp; Ceiling Rates'!$D$245="OPS",'Labor Loading Matrix'!P616,0),IF('CLINs &amp; Ceiling Rates'!$D$246="OPS",'Labor Loading Matrix'!Q616,0),IF('CLINs &amp; Ceiling Rates'!$D$247="OPS",'Labor Loading Matrix'!R616,0),IF('CLINs &amp; Ceiling Rates'!$D$248="OPS",'Labor Loading Matrix'!S616,0),IF('CLINs &amp; Ceiling Rates'!$D$249="OPS",'Labor Loading Matrix'!T616,0),IF('CLINs &amp; Ceiling Rates'!$D$250="OPS",'Labor Loading Matrix'!U616,0),IF('CLINs &amp; Ceiling Rates'!$D$251="OPS",'Labor Loading Matrix'!V616,0),IF('CLINs &amp; Ceiling Rates'!$D$252="OPS",'Labor Loading Matrix'!W616,0),IF('CLINs &amp; Ceiling Rates'!$D$253="OPS",'Labor Loading Matrix'!X616,0),IF('CLINs &amp; Ceiling Rates'!$D$254="OPS",'Labor Loading Matrix'!Y616,0),IF('CLINs &amp; Ceiling Rates'!$D$255="OPS",'Labor Loading Matrix'!Z616,0),IF('CLINs &amp; Ceiling Rates'!$D$256="OPS",'Labor Loading Matrix'!AA616,0))</f>
        <v>0</v>
      </c>
      <c r="F616" s="175">
        <f>SUM(IF('CLINs &amp; Ceiling Rates'!$D$237="F&amp;E",'Labor Loading Matrix'!H616,0),IF('CLINs &amp; Ceiling Rates'!$D$238="F&amp;E",'Labor Loading Matrix'!I616,0),IF('CLINs &amp; Ceiling Rates'!$D$239="F&amp;E",'Labor Loading Matrix'!J616,0),IF('CLINs &amp; Ceiling Rates'!$D$240="F&amp;E",'Labor Loading Matrix'!K616,0),IF('CLINs &amp; Ceiling Rates'!$D$241="F&amp;E",'Labor Loading Matrix'!L616,0),IF('CLINs &amp; Ceiling Rates'!$D$242="F&amp;E",'Labor Loading Matrix'!M616,0),IF('CLINs &amp; Ceiling Rates'!$D$243="F&amp;E",'Labor Loading Matrix'!N616,0),IF('CLINs &amp; Ceiling Rates'!$D$244="F&amp;E",'Labor Loading Matrix'!O616,0),IF('CLINs &amp; Ceiling Rates'!$D$245="F&amp;E",'Labor Loading Matrix'!P616,0),IF('CLINs &amp; Ceiling Rates'!$D$246="F&amp;E",'Labor Loading Matrix'!Q616,0),IF('CLINs &amp; Ceiling Rates'!$D$247="F&amp;E",'Labor Loading Matrix'!R616,0),IF('CLINs &amp; Ceiling Rates'!$D$248="F&amp;E",'Labor Loading Matrix'!S616,0),IF('CLINs &amp; Ceiling Rates'!$D$249="F&amp;E",'Labor Loading Matrix'!T616,0),IF('CLINs &amp; Ceiling Rates'!$D$250="F&amp;E",'Labor Loading Matrix'!U616,0),IF('CLINs &amp; Ceiling Rates'!$D$251="F&amp;E",'Labor Loading Matrix'!V616,0),IF('CLINs &amp; Ceiling Rates'!$D$252="F&amp;E",'Labor Loading Matrix'!W616,0),IF('CLINs &amp; Ceiling Rates'!$D$253="F&amp;E",'Labor Loading Matrix'!X616,0),IF('CLINs &amp; Ceiling Rates'!$D$254="F&amp;E",'Labor Loading Matrix'!Y616,0),IF('CLINs &amp; Ceiling Rates'!$D$255="F&amp;E",'Labor Loading Matrix'!Z616,0),IF('CLINs &amp; Ceiling Rates'!$D$256="F&amp;E",'Labor Loading Matrix'!AA616,0))</f>
        <v>0</v>
      </c>
      <c r="G616" s="175">
        <f>SUM(IF('CLINs &amp; Ceiling Rates'!$D$237="R&amp;D",'Labor Loading Matrix'!H616,0),IF('CLINs &amp; Ceiling Rates'!$D$238="R&amp;D",'Labor Loading Matrix'!I616,0),IF('CLINs &amp; Ceiling Rates'!$D$239="R&amp;D",'Labor Loading Matrix'!J616,0),IF('CLINs &amp; Ceiling Rates'!$D$240="R&amp;D",'Labor Loading Matrix'!K616,0),IF('CLINs &amp; Ceiling Rates'!$D$241="R&amp;D",'Labor Loading Matrix'!L616,0),IF('CLINs &amp; Ceiling Rates'!$D$242="R&amp;D",'Labor Loading Matrix'!M616,0),IF('CLINs &amp; Ceiling Rates'!$D$243="R&amp;D",'Labor Loading Matrix'!N616,0),IF('CLINs &amp; Ceiling Rates'!$D$244="R&amp;D",'Labor Loading Matrix'!O616,0),IF('CLINs &amp; Ceiling Rates'!$D$245="R&amp;D",'Labor Loading Matrix'!P616,0),IF('CLINs &amp; Ceiling Rates'!$D$246="R&amp;D",'Labor Loading Matrix'!Q616,0),IF('CLINs &amp; Ceiling Rates'!$D$247="R&amp;D",'Labor Loading Matrix'!R616,0),IF('CLINs &amp; Ceiling Rates'!$D$248="R&amp;D",'Labor Loading Matrix'!S616,0),IF('CLINs &amp; Ceiling Rates'!$D$249="R&amp;D",'Labor Loading Matrix'!T616,0),IF('CLINs &amp; Ceiling Rates'!$D$250="R&amp;D",'Labor Loading Matrix'!U616,0),IF('CLINs &amp; Ceiling Rates'!$D$251="R&amp;D",'Labor Loading Matrix'!V616,0),IF('CLINs &amp; Ceiling Rates'!$D$252="R&amp;D",'Labor Loading Matrix'!W616,0),IF('CLINs &amp; Ceiling Rates'!$D$253="R&amp;D",'Labor Loading Matrix'!X616,0),IF('CLINs &amp; Ceiling Rates'!$D$254="R&amp;D",'Labor Loading Matrix'!Y616,0),IF('CLINs &amp; Ceiling Rates'!$D$255="R&amp;D",'Labor Loading Matrix'!Z616,0),IF('CLINs &amp; Ceiling Rates'!$D$256="R&amp;D",'Labor Loading Matrix'!AA616,0))</f>
        <v>0</v>
      </c>
      <c r="H616" s="136"/>
      <c r="I616" s="136"/>
      <c r="J616" s="136"/>
      <c r="K616" s="136"/>
      <c r="L616" s="136"/>
      <c r="M616" s="136"/>
      <c r="N616" s="84"/>
      <c r="O616" s="84"/>
      <c r="P616" s="84"/>
      <c r="Q616" s="84"/>
      <c r="R616" s="133"/>
      <c r="S616" s="133"/>
      <c r="T616" s="133"/>
      <c r="U616" s="133"/>
      <c r="V616" s="133"/>
      <c r="W616" s="133"/>
      <c r="X616" s="133"/>
      <c r="Y616" s="133"/>
      <c r="Z616" s="133"/>
      <c r="AA616" s="133"/>
    </row>
    <row r="617" spans="1:27" s="73" customFormat="1" ht="18" hidden="1" customHeight="1" x14ac:dyDescent="0.25">
      <c r="A617" s="173">
        <f>'CLINs &amp; Ceiling Rates'!B190</f>
        <v>0</v>
      </c>
      <c r="B617" s="173">
        <f>'CLINs &amp; Ceiling Rates'!C190</f>
        <v>0</v>
      </c>
      <c r="C617" s="177" t="str">
        <f>'CLINs &amp; Ceiling Rates'!I190</f>
        <v/>
      </c>
      <c r="D617" s="211">
        <f>IF('CLINs &amp; Ceiling Rates'!D573="",SUM('Labor Loading Matrix'!H617:AA617),SUM(E617:G617))</f>
        <v>0</v>
      </c>
      <c r="E617" s="175">
        <f>SUM(IF('CLINs &amp; Ceiling Rates'!$D$237="OPS",'Labor Loading Matrix'!H617,0),IF('CLINs &amp; Ceiling Rates'!$D$238="OPS",'Labor Loading Matrix'!I617,0),IF('CLINs &amp; Ceiling Rates'!$D$239="OPS",'Labor Loading Matrix'!J617,0),IF('CLINs &amp; Ceiling Rates'!$D$240="OPS",'Labor Loading Matrix'!K617,0),IF('CLINs &amp; Ceiling Rates'!$D$241="OPS",'Labor Loading Matrix'!L617,0),IF('CLINs &amp; Ceiling Rates'!$D$242="OPS",'Labor Loading Matrix'!M617,0),IF('CLINs &amp; Ceiling Rates'!$D$243="OPS",'Labor Loading Matrix'!N617,0),IF('CLINs &amp; Ceiling Rates'!$D$244="OPS",'Labor Loading Matrix'!O617,0),IF('CLINs &amp; Ceiling Rates'!$D$245="OPS",'Labor Loading Matrix'!P617,0),IF('CLINs &amp; Ceiling Rates'!$D$246="OPS",'Labor Loading Matrix'!Q617,0),IF('CLINs &amp; Ceiling Rates'!$D$247="OPS",'Labor Loading Matrix'!R617,0),IF('CLINs &amp; Ceiling Rates'!$D$248="OPS",'Labor Loading Matrix'!S617,0),IF('CLINs &amp; Ceiling Rates'!$D$249="OPS",'Labor Loading Matrix'!T617,0),IF('CLINs &amp; Ceiling Rates'!$D$250="OPS",'Labor Loading Matrix'!U617,0),IF('CLINs &amp; Ceiling Rates'!$D$251="OPS",'Labor Loading Matrix'!V617,0),IF('CLINs &amp; Ceiling Rates'!$D$252="OPS",'Labor Loading Matrix'!W617,0),IF('CLINs &amp; Ceiling Rates'!$D$253="OPS",'Labor Loading Matrix'!X617,0),IF('CLINs &amp; Ceiling Rates'!$D$254="OPS",'Labor Loading Matrix'!Y617,0),IF('CLINs &amp; Ceiling Rates'!$D$255="OPS",'Labor Loading Matrix'!Z617,0),IF('CLINs &amp; Ceiling Rates'!$D$256="OPS",'Labor Loading Matrix'!AA617,0))</f>
        <v>0</v>
      </c>
      <c r="F617" s="175">
        <f>SUM(IF('CLINs &amp; Ceiling Rates'!$D$237="F&amp;E",'Labor Loading Matrix'!H617,0),IF('CLINs &amp; Ceiling Rates'!$D$238="F&amp;E",'Labor Loading Matrix'!I617,0),IF('CLINs &amp; Ceiling Rates'!$D$239="F&amp;E",'Labor Loading Matrix'!J617,0),IF('CLINs &amp; Ceiling Rates'!$D$240="F&amp;E",'Labor Loading Matrix'!K617,0),IF('CLINs &amp; Ceiling Rates'!$D$241="F&amp;E",'Labor Loading Matrix'!L617,0),IF('CLINs &amp; Ceiling Rates'!$D$242="F&amp;E",'Labor Loading Matrix'!M617,0),IF('CLINs &amp; Ceiling Rates'!$D$243="F&amp;E",'Labor Loading Matrix'!N617,0),IF('CLINs &amp; Ceiling Rates'!$D$244="F&amp;E",'Labor Loading Matrix'!O617,0),IF('CLINs &amp; Ceiling Rates'!$D$245="F&amp;E",'Labor Loading Matrix'!P617,0),IF('CLINs &amp; Ceiling Rates'!$D$246="F&amp;E",'Labor Loading Matrix'!Q617,0),IF('CLINs &amp; Ceiling Rates'!$D$247="F&amp;E",'Labor Loading Matrix'!R617,0),IF('CLINs &amp; Ceiling Rates'!$D$248="F&amp;E",'Labor Loading Matrix'!S617,0),IF('CLINs &amp; Ceiling Rates'!$D$249="F&amp;E",'Labor Loading Matrix'!T617,0),IF('CLINs &amp; Ceiling Rates'!$D$250="F&amp;E",'Labor Loading Matrix'!U617,0),IF('CLINs &amp; Ceiling Rates'!$D$251="F&amp;E",'Labor Loading Matrix'!V617,0),IF('CLINs &amp; Ceiling Rates'!$D$252="F&amp;E",'Labor Loading Matrix'!W617,0),IF('CLINs &amp; Ceiling Rates'!$D$253="F&amp;E",'Labor Loading Matrix'!X617,0),IF('CLINs &amp; Ceiling Rates'!$D$254="F&amp;E",'Labor Loading Matrix'!Y617,0),IF('CLINs &amp; Ceiling Rates'!$D$255="F&amp;E",'Labor Loading Matrix'!Z617,0),IF('CLINs &amp; Ceiling Rates'!$D$256="F&amp;E",'Labor Loading Matrix'!AA617,0))</f>
        <v>0</v>
      </c>
      <c r="G617" s="175">
        <f>SUM(IF('CLINs &amp; Ceiling Rates'!$D$237="R&amp;D",'Labor Loading Matrix'!H617,0),IF('CLINs &amp; Ceiling Rates'!$D$238="R&amp;D",'Labor Loading Matrix'!I617,0),IF('CLINs &amp; Ceiling Rates'!$D$239="R&amp;D",'Labor Loading Matrix'!J617,0),IF('CLINs &amp; Ceiling Rates'!$D$240="R&amp;D",'Labor Loading Matrix'!K617,0),IF('CLINs &amp; Ceiling Rates'!$D$241="R&amp;D",'Labor Loading Matrix'!L617,0),IF('CLINs &amp; Ceiling Rates'!$D$242="R&amp;D",'Labor Loading Matrix'!M617,0),IF('CLINs &amp; Ceiling Rates'!$D$243="R&amp;D",'Labor Loading Matrix'!N617,0),IF('CLINs &amp; Ceiling Rates'!$D$244="R&amp;D",'Labor Loading Matrix'!O617,0),IF('CLINs &amp; Ceiling Rates'!$D$245="R&amp;D",'Labor Loading Matrix'!P617,0),IF('CLINs &amp; Ceiling Rates'!$D$246="R&amp;D",'Labor Loading Matrix'!Q617,0),IF('CLINs &amp; Ceiling Rates'!$D$247="R&amp;D",'Labor Loading Matrix'!R617,0),IF('CLINs &amp; Ceiling Rates'!$D$248="R&amp;D",'Labor Loading Matrix'!S617,0),IF('CLINs &amp; Ceiling Rates'!$D$249="R&amp;D",'Labor Loading Matrix'!T617,0),IF('CLINs &amp; Ceiling Rates'!$D$250="R&amp;D",'Labor Loading Matrix'!U617,0),IF('CLINs &amp; Ceiling Rates'!$D$251="R&amp;D",'Labor Loading Matrix'!V617,0),IF('CLINs &amp; Ceiling Rates'!$D$252="R&amp;D",'Labor Loading Matrix'!W617,0),IF('CLINs &amp; Ceiling Rates'!$D$253="R&amp;D",'Labor Loading Matrix'!X617,0),IF('CLINs &amp; Ceiling Rates'!$D$254="R&amp;D",'Labor Loading Matrix'!Y617,0),IF('CLINs &amp; Ceiling Rates'!$D$255="R&amp;D",'Labor Loading Matrix'!Z617,0),IF('CLINs &amp; Ceiling Rates'!$D$256="R&amp;D",'Labor Loading Matrix'!AA617,0))</f>
        <v>0</v>
      </c>
      <c r="H617" s="136"/>
      <c r="I617" s="136"/>
      <c r="J617" s="136"/>
      <c r="K617" s="136"/>
      <c r="L617" s="136"/>
      <c r="M617" s="136"/>
      <c r="N617" s="84"/>
      <c r="O617" s="84"/>
      <c r="P617" s="84"/>
      <c r="Q617" s="84"/>
      <c r="R617" s="133"/>
      <c r="S617" s="133"/>
      <c r="T617" s="133"/>
      <c r="U617" s="133"/>
      <c r="V617" s="133"/>
      <c r="W617" s="133"/>
      <c r="X617" s="133"/>
      <c r="Y617" s="133"/>
      <c r="Z617" s="133"/>
      <c r="AA617" s="133"/>
    </row>
    <row r="618" spans="1:27" s="73" customFormat="1" ht="18" hidden="1" customHeight="1" x14ac:dyDescent="0.25">
      <c r="A618" s="173">
        <f>'CLINs &amp; Ceiling Rates'!B191</f>
        <v>0</v>
      </c>
      <c r="B618" s="173">
        <f>'CLINs &amp; Ceiling Rates'!C191</f>
        <v>0</v>
      </c>
      <c r="C618" s="177" t="str">
        <f>'CLINs &amp; Ceiling Rates'!I191</f>
        <v/>
      </c>
      <c r="D618" s="211">
        <f>IF('CLINs &amp; Ceiling Rates'!D574="",SUM('Labor Loading Matrix'!H618:AA618),SUM(E618:G618))</f>
        <v>0</v>
      </c>
      <c r="E618" s="175">
        <f>SUM(IF('CLINs &amp; Ceiling Rates'!$D$237="OPS",'Labor Loading Matrix'!H618,0),IF('CLINs &amp; Ceiling Rates'!$D$238="OPS",'Labor Loading Matrix'!I618,0),IF('CLINs &amp; Ceiling Rates'!$D$239="OPS",'Labor Loading Matrix'!J618,0),IF('CLINs &amp; Ceiling Rates'!$D$240="OPS",'Labor Loading Matrix'!K618,0),IF('CLINs &amp; Ceiling Rates'!$D$241="OPS",'Labor Loading Matrix'!L618,0),IF('CLINs &amp; Ceiling Rates'!$D$242="OPS",'Labor Loading Matrix'!M618,0),IF('CLINs &amp; Ceiling Rates'!$D$243="OPS",'Labor Loading Matrix'!N618,0),IF('CLINs &amp; Ceiling Rates'!$D$244="OPS",'Labor Loading Matrix'!O618,0),IF('CLINs &amp; Ceiling Rates'!$D$245="OPS",'Labor Loading Matrix'!P618,0),IF('CLINs &amp; Ceiling Rates'!$D$246="OPS",'Labor Loading Matrix'!Q618,0),IF('CLINs &amp; Ceiling Rates'!$D$247="OPS",'Labor Loading Matrix'!R618,0),IF('CLINs &amp; Ceiling Rates'!$D$248="OPS",'Labor Loading Matrix'!S618,0),IF('CLINs &amp; Ceiling Rates'!$D$249="OPS",'Labor Loading Matrix'!T618,0),IF('CLINs &amp; Ceiling Rates'!$D$250="OPS",'Labor Loading Matrix'!U618,0),IF('CLINs &amp; Ceiling Rates'!$D$251="OPS",'Labor Loading Matrix'!V618,0),IF('CLINs &amp; Ceiling Rates'!$D$252="OPS",'Labor Loading Matrix'!W618,0),IF('CLINs &amp; Ceiling Rates'!$D$253="OPS",'Labor Loading Matrix'!X618,0),IF('CLINs &amp; Ceiling Rates'!$D$254="OPS",'Labor Loading Matrix'!Y618,0),IF('CLINs &amp; Ceiling Rates'!$D$255="OPS",'Labor Loading Matrix'!Z618,0),IF('CLINs &amp; Ceiling Rates'!$D$256="OPS",'Labor Loading Matrix'!AA618,0))</f>
        <v>0</v>
      </c>
      <c r="F618" s="175">
        <f>SUM(IF('CLINs &amp; Ceiling Rates'!$D$237="F&amp;E",'Labor Loading Matrix'!H618,0),IF('CLINs &amp; Ceiling Rates'!$D$238="F&amp;E",'Labor Loading Matrix'!I618,0),IF('CLINs &amp; Ceiling Rates'!$D$239="F&amp;E",'Labor Loading Matrix'!J618,0),IF('CLINs &amp; Ceiling Rates'!$D$240="F&amp;E",'Labor Loading Matrix'!K618,0),IF('CLINs &amp; Ceiling Rates'!$D$241="F&amp;E",'Labor Loading Matrix'!L618,0),IF('CLINs &amp; Ceiling Rates'!$D$242="F&amp;E",'Labor Loading Matrix'!M618,0),IF('CLINs &amp; Ceiling Rates'!$D$243="F&amp;E",'Labor Loading Matrix'!N618,0),IF('CLINs &amp; Ceiling Rates'!$D$244="F&amp;E",'Labor Loading Matrix'!O618,0),IF('CLINs &amp; Ceiling Rates'!$D$245="F&amp;E",'Labor Loading Matrix'!P618,0),IF('CLINs &amp; Ceiling Rates'!$D$246="F&amp;E",'Labor Loading Matrix'!Q618,0),IF('CLINs &amp; Ceiling Rates'!$D$247="F&amp;E",'Labor Loading Matrix'!R618,0),IF('CLINs &amp; Ceiling Rates'!$D$248="F&amp;E",'Labor Loading Matrix'!S618,0),IF('CLINs &amp; Ceiling Rates'!$D$249="F&amp;E",'Labor Loading Matrix'!T618,0),IF('CLINs &amp; Ceiling Rates'!$D$250="F&amp;E",'Labor Loading Matrix'!U618,0),IF('CLINs &amp; Ceiling Rates'!$D$251="F&amp;E",'Labor Loading Matrix'!V618,0),IF('CLINs &amp; Ceiling Rates'!$D$252="F&amp;E",'Labor Loading Matrix'!W618,0),IF('CLINs &amp; Ceiling Rates'!$D$253="F&amp;E",'Labor Loading Matrix'!X618,0),IF('CLINs &amp; Ceiling Rates'!$D$254="F&amp;E",'Labor Loading Matrix'!Y618,0),IF('CLINs &amp; Ceiling Rates'!$D$255="F&amp;E",'Labor Loading Matrix'!Z618,0),IF('CLINs &amp; Ceiling Rates'!$D$256="F&amp;E",'Labor Loading Matrix'!AA618,0))</f>
        <v>0</v>
      </c>
      <c r="G618" s="175">
        <f>SUM(IF('CLINs &amp; Ceiling Rates'!$D$237="R&amp;D",'Labor Loading Matrix'!H618,0),IF('CLINs &amp; Ceiling Rates'!$D$238="R&amp;D",'Labor Loading Matrix'!I618,0),IF('CLINs &amp; Ceiling Rates'!$D$239="R&amp;D",'Labor Loading Matrix'!J618,0),IF('CLINs &amp; Ceiling Rates'!$D$240="R&amp;D",'Labor Loading Matrix'!K618,0),IF('CLINs &amp; Ceiling Rates'!$D$241="R&amp;D",'Labor Loading Matrix'!L618,0),IF('CLINs &amp; Ceiling Rates'!$D$242="R&amp;D",'Labor Loading Matrix'!M618,0),IF('CLINs &amp; Ceiling Rates'!$D$243="R&amp;D",'Labor Loading Matrix'!N618,0),IF('CLINs &amp; Ceiling Rates'!$D$244="R&amp;D",'Labor Loading Matrix'!O618,0),IF('CLINs &amp; Ceiling Rates'!$D$245="R&amp;D",'Labor Loading Matrix'!P618,0),IF('CLINs &amp; Ceiling Rates'!$D$246="R&amp;D",'Labor Loading Matrix'!Q618,0),IF('CLINs &amp; Ceiling Rates'!$D$247="R&amp;D",'Labor Loading Matrix'!R618,0),IF('CLINs &amp; Ceiling Rates'!$D$248="R&amp;D",'Labor Loading Matrix'!S618,0),IF('CLINs &amp; Ceiling Rates'!$D$249="R&amp;D",'Labor Loading Matrix'!T618,0),IF('CLINs &amp; Ceiling Rates'!$D$250="R&amp;D",'Labor Loading Matrix'!U618,0),IF('CLINs &amp; Ceiling Rates'!$D$251="R&amp;D",'Labor Loading Matrix'!V618,0),IF('CLINs &amp; Ceiling Rates'!$D$252="R&amp;D",'Labor Loading Matrix'!W618,0),IF('CLINs &amp; Ceiling Rates'!$D$253="R&amp;D",'Labor Loading Matrix'!X618,0),IF('CLINs &amp; Ceiling Rates'!$D$254="R&amp;D",'Labor Loading Matrix'!Y618,0),IF('CLINs &amp; Ceiling Rates'!$D$255="R&amp;D",'Labor Loading Matrix'!Z618,0),IF('CLINs &amp; Ceiling Rates'!$D$256="R&amp;D",'Labor Loading Matrix'!AA618,0))</f>
        <v>0</v>
      </c>
      <c r="H618" s="136"/>
      <c r="I618" s="136"/>
      <c r="J618" s="136"/>
      <c r="K618" s="136"/>
      <c r="L618" s="136"/>
      <c r="M618" s="136"/>
      <c r="N618" s="84"/>
      <c r="O618" s="84"/>
      <c r="P618" s="84"/>
      <c r="Q618" s="84"/>
      <c r="R618" s="133"/>
      <c r="S618" s="133"/>
      <c r="T618" s="133"/>
      <c r="U618" s="133"/>
      <c r="V618" s="133"/>
      <c r="W618" s="133"/>
      <c r="X618" s="133"/>
      <c r="Y618" s="133"/>
      <c r="Z618" s="133"/>
      <c r="AA618" s="133"/>
    </row>
    <row r="619" spans="1:27" s="73" customFormat="1" ht="18" hidden="1" customHeight="1" x14ac:dyDescent="0.25">
      <c r="A619" s="173">
        <f>'CLINs &amp; Ceiling Rates'!B192</f>
        <v>0</v>
      </c>
      <c r="B619" s="173">
        <f>'CLINs &amp; Ceiling Rates'!C192</f>
        <v>0</v>
      </c>
      <c r="C619" s="177" t="str">
        <f>'CLINs &amp; Ceiling Rates'!I192</f>
        <v/>
      </c>
      <c r="D619" s="211">
        <f>IF('CLINs &amp; Ceiling Rates'!D575="",SUM('Labor Loading Matrix'!H619:AA619),SUM(E619:G619))</f>
        <v>0</v>
      </c>
      <c r="E619" s="175">
        <f>SUM(IF('CLINs &amp; Ceiling Rates'!$D$237="OPS",'Labor Loading Matrix'!H619,0),IF('CLINs &amp; Ceiling Rates'!$D$238="OPS",'Labor Loading Matrix'!I619,0),IF('CLINs &amp; Ceiling Rates'!$D$239="OPS",'Labor Loading Matrix'!J619,0),IF('CLINs &amp; Ceiling Rates'!$D$240="OPS",'Labor Loading Matrix'!K619,0),IF('CLINs &amp; Ceiling Rates'!$D$241="OPS",'Labor Loading Matrix'!L619,0),IF('CLINs &amp; Ceiling Rates'!$D$242="OPS",'Labor Loading Matrix'!M619,0),IF('CLINs &amp; Ceiling Rates'!$D$243="OPS",'Labor Loading Matrix'!N619,0),IF('CLINs &amp; Ceiling Rates'!$D$244="OPS",'Labor Loading Matrix'!O619,0),IF('CLINs &amp; Ceiling Rates'!$D$245="OPS",'Labor Loading Matrix'!P619,0),IF('CLINs &amp; Ceiling Rates'!$D$246="OPS",'Labor Loading Matrix'!Q619,0),IF('CLINs &amp; Ceiling Rates'!$D$247="OPS",'Labor Loading Matrix'!R619,0),IF('CLINs &amp; Ceiling Rates'!$D$248="OPS",'Labor Loading Matrix'!S619,0),IF('CLINs &amp; Ceiling Rates'!$D$249="OPS",'Labor Loading Matrix'!T619,0),IF('CLINs &amp; Ceiling Rates'!$D$250="OPS",'Labor Loading Matrix'!U619,0),IF('CLINs &amp; Ceiling Rates'!$D$251="OPS",'Labor Loading Matrix'!V619,0),IF('CLINs &amp; Ceiling Rates'!$D$252="OPS",'Labor Loading Matrix'!W619,0),IF('CLINs &amp; Ceiling Rates'!$D$253="OPS",'Labor Loading Matrix'!X619,0),IF('CLINs &amp; Ceiling Rates'!$D$254="OPS",'Labor Loading Matrix'!Y619,0),IF('CLINs &amp; Ceiling Rates'!$D$255="OPS",'Labor Loading Matrix'!Z619,0),IF('CLINs &amp; Ceiling Rates'!$D$256="OPS",'Labor Loading Matrix'!AA619,0))</f>
        <v>0</v>
      </c>
      <c r="F619" s="175">
        <f>SUM(IF('CLINs &amp; Ceiling Rates'!$D$237="F&amp;E",'Labor Loading Matrix'!H619,0),IF('CLINs &amp; Ceiling Rates'!$D$238="F&amp;E",'Labor Loading Matrix'!I619,0),IF('CLINs &amp; Ceiling Rates'!$D$239="F&amp;E",'Labor Loading Matrix'!J619,0),IF('CLINs &amp; Ceiling Rates'!$D$240="F&amp;E",'Labor Loading Matrix'!K619,0),IF('CLINs &amp; Ceiling Rates'!$D$241="F&amp;E",'Labor Loading Matrix'!L619,0),IF('CLINs &amp; Ceiling Rates'!$D$242="F&amp;E",'Labor Loading Matrix'!M619,0),IF('CLINs &amp; Ceiling Rates'!$D$243="F&amp;E",'Labor Loading Matrix'!N619,0),IF('CLINs &amp; Ceiling Rates'!$D$244="F&amp;E",'Labor Loading Matrix'!O619,0),IF('CLINs &amp; Ceiling Rates'!$D$245="F&amp;E",'Labor Loading Matrix'!P619,0),IF('CLINs &amp; Ceiling Rates'!$D$246="F&amp;E",'Labor Loading Matrix'!Q619,0),IF('CLINs &amp; Ceiling Rates'!$D$247="F&amp;E",'Labor Loading Matrix'!R619,0),IF('CLINs &amp; Ceiling Rates'!$D$248="F&amp;E",'Labor Loading Matrix'!S619,0),IF('CLINs &amp; Ceiling Rates'!$D$249="F&amp;E",'Labor Loading Matrix'!T619,0),IF('CLINs &amp; Ceiling Rates'!$D$250="F&amp;E",'Labor Loading Matrix'!U619,0),IF('CLINs &amp; Ceiling Rates'!$D$251="F&amp;E",'Labor Loading Matrix'!V619,0),IF('CLINs &amp; Ceiling Rates'!$D$252="F&amp;E",'Labor Loading Matrix'!W619,0),IF('CLINs &amp; Ceiling Rates'!$D$253="F&amp;E",'Labor Loading Matrix'!X619,0),IF('CLINs &amp; Ceiling Rates'!$D$254="F&amp;E",'Labor Loading Matrix'!Y619,0),IF('CLINs &amp; Ceiling Rates'!$D$255="F&amp;E",'Labor Loading Matrix'!Z619,0),IF('CLINs &amp; Ceiling Rates'!$D$256="F&amp;E",'Labor Loading Matrix'!AA619,0))</f>
        <v>0</v>
      </c>
      <c r="G619" s="175">
        <f>SUM(IF('CLINs &amp; Ceiling Rates'!$D$237="R&amp;D",'Labor Loading Matrix'!H619,0),IF('CLINs &amp; Ceiling Rates'!$D$238="R&amp;D",'Labor Loading Matrix'!I619,0),IF('CLINs &amp; Ceiling Rates'!$D$239="R&amp;D",'Labor Loading Matrix'!J619,0),IF('CLINs &amp; Ceiling Rates'!$D$240="R&amp;D",'Labor Loading Matrix'!K619,0),IF('CLINs &amp; Ceiling Rates'!$D$241="R&amp;D",'Labor Loading Matrix'!L619,0),IF('CLINs &amp; Ceiling Rates'!$D$242="R&amp;D",'Labor Loading Matrix'!M619,0),IF('CLINs &amp; Ceiling Rates'!$D$243="R&amp;D",'Labor Loading Matrix'!N619,0),IF('CLINs &amp; Ceiling Rates'!$D$244="R&amp;D",'Labor Loading Matrix'!O619,0),IF('CLINs &amp; Ceiling Rates'!$D$245="R&amp;D",'Labor Loading Matrix'!P619,0),IF('CLINs &amp; Ceiling Rates'!$D$246="R&amp;D",'Labor Loading Matrix'!Q619,0),IF('CLINs &amp; Ceiling Rates'!$D$247="R&amp;D",'Labor Loading Matrix'!R619,0),IF('CLINs &amp; Ceiling Rates'!$D$248="R&amp;D",'Labor Loading Matrix'!S619,0),IF('CLINs &amp; Ceiling Rates'!$D$249="R&amp;D",'Labor Loading Matrix'!T619,0),IF('CLINs &amp; Ceiling Rates'!$D$250="R&amp;D",'Labor Loading Matrix'!U619,0),IF('CLINs &amp; Ceiling Rates'!$D$251="R&amp;D",'Labor Loading Matrix'!V619,0),IF('CLINs &amp; Ceiling Rates'!$D$252="R&amp;D",'Labor Loading Matrix'!W619,0),IF('CLINs &amp; Ceiling Rates'!$D$253="R&amp;D",'Labor Loading Matrix'!X619,0),IF('CLINs &amp; Ceiling Rates'!$D$254="R&amp;D",'Labor Loading Matrix'!Y619,0),IF('CLINs &amp; Ceiling Rates'!$D$255="R&amp;D",'Labor Loading Matrix'!Z619,0),IF('CLINs &amp; Ceiling Rates'!$D$256="R&amp;D",'Labor Loading Matrix'!AA619,0))</f>
        <v>0</v>
      </c>
      <c r="H619" s="136"/>
      <c r="I619" s="136"/>
      <c r="J619" s="136"/>
      <c r="K619" s="136"/>
      <c r="L619" s="136"/>
      <c r="M619" s="136"/>
      <c r="N619" s="84"/>
      <c r="O619" s="84"/>
      <c r="P619" s="84"/>
      <c r="Q619" s="84"/>
      <c r="R619" s="133"/>
      <c r="S619" s="133"/>
      <c r="T619" s="133"/>
      <c r="U619" s="133"/>
      <c r="V619" s="133"/>
      <c r="W619" s="133"/>
      <c r="X619" s="133"/>
      <c r="Y619" s="133"/>
      <c r="Z619" s="133"/>
      <c r="AA619" s="133"/>
    </row>
    <row r="620" spans="1:27" s="73" customFormat="1" ht="18" hidden="1" customHeight="1" x14ac:dyDescent="0.25">
      <c r="A620" s="173">
        <f>'CLINs &amp; Ceiling Rates'!B193</f>
        <v>0</v>
      </c>
      <c r="B620" s="173">
        <f>'CLINs &amp; Ceiling Rates'!C193</f>
        <v>0</v>
      </c>
      <c r="C620" s="177" t="str">
        <f>'CLINs &amp; Ceiling Rates'!I193</f>
        <v/>
      </c>
      <c r="D620" s="211">
        <f>IF('CLINs &amp; Ceiling Rates'!D576="",SUM('Labor Loading Matrix'!H620:AA620),SUM(E620:G620))</f>
        <v>0</v>
      </c>
      <c r="E620" s="175">
        <f>SUM(IF('CLINs &amp; Ceiling Rates'!$D$237="OPS",'Labor Loading Matrix'!H620,0),IF('CLINs &amp; Ceiling Rates'!$D$238="OPS",'Labor Loading Matrix'!I620,0),IF('CLINs &amp; Ceiling Rates'!$D$239="OPS",'Labor Loading Matrix'!J620,0),IF('CLINs &amp; Ceiling Rates'!$D$240="OPS",'Labor Loading Matrix'!K620,0),IF('CLINs &amp; Ceiling Rates'!$D$241="OPS",'Labor Loading Matrix'!L620,0),IF('CLINs &amp; Ceiling Rates'!$D$242="OPS",'Labor Loading Matrix'!M620,0),IF('CLINs &amp; Ceiling Rates'!$D$243="OPS",'Labor Loading Matrix'!N620,0),IF('CLINs &amp; Ceiling Rates'!$D$244="OPS",'Labor Loading Matrix'!O620,0),IF('CLINs &amp; Ceiling Rates'!$D$245="OPS",'Labor Loading Matrix'!P620,0),IF('CLINs &amp; Ceiling Rates'!$D$246="OPS",'Labor Loading Matrix'!Q620,0),IF('CLINs &amp; Ceiling Rates'!$D$247="OPS",'Labor Loading Matrix'!R620,0),IF('CLINs &amp; Ceiling Rates'!$D$248="OPS",'Labor Loading Matrix'!S620,0),IF('CLINs &amp; Ceiling Rates'!$D$249="OPS",'Labor Loading Matrix'!T620,0),IF('CLINs &amp; Ceiling Rates'!$D$250="OPS",'Labor Loading Matrix'!U620,0),IF('CLINs &amp; Ceiling Rates'!$D$251="OPS",'Labor Loading Matrix'!V620,0),IF('CLINs &amp; Ceiling Rates'!$D$252="OPS",'Labor Loading Matrix'!W620,0),IF('CLINs &amp; Ceiling Rates'!$D$253="OPS",'Labor Loading Matrix'!X620,0),IF('CLINs &amp; Ceiling Rates'!$D$254="OPS",'Labor Loading Matrix'!Y620,0),IF('CLINs &amp; Ceiling Rates'!$D$255="OPS",'Labor Loading Matrix'!Z620,0),IF('CLINs &amp; Ceiling Rates'!$D$256="OPS",'Labor Loading Matrix'!AA620,0))</f>
        <v>0</v>
      </c>
      <c r="F620" s="175">
        <f>SUM(IF('CLINs &amp; Ceiling Rates'!$D$237="F&amp;E",'Labor Loading Matrix'!H620,0),IF('CLINs &amp; Ceiling Rates'!$D$238="F&amp;E",'Labor Loading Matrix'!I620,0),IF('CLINs &amp; Ceiling Rates'!$D$239="F&amp;E",'Labor Loading Matrix'!J620,0),IF('CLINs &amp; Ceiling Rates'!$D$240="F&amp;E",'Labor Loading Matrix'!K620,0),IF('CLINs &amp; Ceiling Rates'!$D$241="F&amp;E",'Labor Loading Matrix'!L620,0),IF('CLINs &amp; Ceiling Rates'!$D$242="F&amp;E",'Labor Loading Matrix'!M620,0),IF('CLINs &amp; Ceiling Rates'!$D$243="F&amp;E",'Labor Loading Matrix'!N620,0),IF('CLINs &amp; Ceiling Rates'!$D$244="F&amp;E",'Labor Loading Matrix'!O620,0),IF('CLINs &amp; Ceiling Rates'!$D$245="F&amp;E",'Labor Loading Matrix'!P620,0),IF('CLINs &amp; Ceiling Rates'!$D$246="F&amp;E",'Labor Loading Matrix'!Q620,0),IF('CLINs &amp; Ceiling Rates'!$D$247="F&amp;E",'Labor Loading Matrix'!R620,0),IF('CLINs &amp; Ceiling Rates'!$D$248="F&amp;E",'Labor Loading Matrix'!S620,0),IF('CLINs &amp; Ceiling Rates'!$D$249="F&amp;E",'Labor Loading Matrix'!T620,0),IF('CLINs &amp; Ceiling Rates'!$D$250="F&amp;E",'Labor Loading Matrix'!U620,0),IF('CLINs &amp; Ceiling Rates'!$D$251="F&amp;E",'Labor Loading Matrix'!V620,0),IF('CLINs &amp; Ceiling Rates'!$D$252="F&amp;E",'Labor Loading Matrix'!W620,0),IF('CLINs &amp; Ceiling Rates'!$D$253="F&amp;E",'Labor Loading Matrix'!X620,0),IF('CLINs &amp; Ceiling Rates'!$D$254="F&amp;E",'Labor Loading Matrix'!Y620,0),IF('CLINs &amp; Ceiling Rates'!$D$255="F&amp;E",'Labor Loading Matrix'!Z620,0),IF('CLINs &amp; Ceiling Rates'!$D$256="F&amp;E",'Labor Loading Matrix'!AA620,0))</f>
        <v>0</v>
      </c>
      <c r="G620" s="175">
        <f>SUM(IF('CLINs &amp; Ceiling Rates'!$D$237="R&amp;D",'Labor Loading Matrix'!H620,0),IF('CLINs &amp; Ceiling Rates'!$D$238="R&amp;D",'Labor Loading Matrix'!I620,0),IF('CLINs &amp; Ceiling Rates'!$D$239="R&amp;D",'Labor Loading Matrix'!J620,0),IF('CLINs &amp; Ceiling Rates'!$D$240="R&amp;D",'Labor Loading Matrix'!K620,0),IF('CLINs &amp; Ceiling Rates'!$D$241="R&amp;D",'Labor Loading Matrix'!L620,0),IF('CLINs &amp; Ceiling Rates'!$D$242="R&amp;D",'Labor Loading Matrix'!M620,0),IF('CLINs &amp; Ceiling Rates'!$D$243="R&amp;D",'Labor Loading Matrix'!N620,0),IF('CLINs &amp; Ceiling Rates'!$D$244="R&amp;D",'Labor Loading Matrix'!O620,0),IF('CLINs &amp; Ceiling Rates'!$D$245="R&amp;D",'Labor Loading Matrix'!P620,0),IF('CLINs &amp; Ceiling Rates'!$D$246="R&amp;D",'Labor Loading Matrix'!Q620,0),IF('CLINs &amp; Ceiling Rates'!$D$247="R&amp;D",'Labor Loading Matrix'!R620,0),IF('CLINs &amp; Ceiling Rates'!$D$248="R&amp;D",'Labor Loading Matrix'!S620,0),IF('CLINs &amp; Ceiling Rates'!$D$249="R&amp;D",'Labor Loading Matrix'!T620,0),IF('CLINs &amp; Ceiling Rates'!$D$250="R&amp;D",'Labor Loading Matrix'!U620,0),IF('CLINs &amp; Ceiling Rates'!$D$251="R&amp;D",'Labor Loading Matrix'!V620,0),IF('CLINs &amp; Ceiling Rates'!$D$252="R&amp;D",'Labor Loading Matrix'!W620,0),IF('CLINs &amp; Ceiling Rates'!$D$253="R&amp;D",'Labor Loading Matrix'!X620,0),IF('CLINs &amp; Ceiling Rates'!$D$254="R&amp;D",'Labor Loading Matrix'!Y620,0),IF('CLINs &amp; Ceiling Rates'!$D$255="R&amp;D",'Labor Loading Matrix'!Z620,0),IF('CLINs &amp; Ceiling Rates'!$D$256="R&amp;D",'Labor Loading Matrix'!AA620,0))</f>
        <v>0</v>
      </c>
      <c r="H620" s="136"/>
      <c r="I620" s="136"/>
      <c r="J620" s="136"/>
      <c r="K620" s="136"/>
      <c r="L620" s="136"/>
      <c r="M620" s="136"/>
      <c r="N620" s="84"/>
      <c r="O620" s="84"/>
      <c r="P620" s="84"/>
      <c r="Q620" s="84"/>
      <c r="R620" s="133"/>
      <c r="S620" s="133"/>
      <c r="T620" s="133"/>
      <c r="U620" s="133"/>
      <c r="V620" s="133"/>
      <c r="W620" s="133"/>
      <c r="X620" s="133"/>
      <c r="Y620" s="133"/>
      <c r="Z620" s="133"/>
      <c r="AA620" s="133"/>
    </row>
    <row r="621" spans="1:27" s="73" customFormat="1" ht="18" hidden="1" customHeight="1" x14ac:dyDescent="0.25">
      <c r="A621" s="173">
        <f>'CLINs &amp; Ceiling Rates'!B194</f>
        <v>0</v>
      </c>
      <c r="B621" s="173">
        <f>'CLINs &amp; Ceiling Rates'!C194</f>
        <v>0</v>
      </c>
      <c r="C621" s="177" t="str">
        <f>'CLINs &amp; Ceiling Rates'!I194</f>
        <v/>
      </c>
      <c r="D621" s="211">
        <f>IF('CLINs &amp; Ceiling Rates'!D577="",SUM('Labor Loading Matrix'!H621:AA621),SUM(E621:G621))</f>
        <v>0</v>
      </c>
      <c r="E621" s="175">
        <f>SUM(IF('CLINs &amp; Ceiling Rates'!$D$237="OPS",'Labor Loading Matrix'!H621,0),IF('CLINs &amp; Ceiling Rates'!$D$238="OPS",'Labor Loading Matrix'!I621,0),IF('CLINs &amp; Ceiling Rates'!$D$239="OPS",'Labor Loading Matrix'!J621,0),IF('CLINs &amp; Ceiling Rates'!$D$240="OPS",'Labor Loading Matrix'!K621,0),IF('CLINs &amp; Ceiling Rates'!$D$241="OPS",'Labor Loading Matrix'!L621,0),IF('CLINs &amp; Ceiling Rates'!$D$242="OPS",'Labor Loading Matrix'!M621,0),IF('CLINs &amp; Ceiling Rates'!$D$243="OPS",'Labor Loading Matrix'!N621,0),IF('CLINs &amp; Ceiling Rates'!$D$244="OPS",'Labor Loading Matrix'!O621,0),IF('CLINs &amp; Ceiling Rates'!$D$245="OPS",'Labor Loading Matrix'!P621,0),IF('CLINs &amp; Ceiling Rates'!$D$246="OPS",'Labor Loading Matrix'!Q621,0),IF('CLINs &amp; Ceiling Rates'!$D$247="OPS",'Labor Loading Matrix'!R621,0),IF('CLINs &amp; Ceiling Rates'!$D$248="OPS",'Labor Loading Matrix'!S621,0),IF('CLINs &amp; Ceiling Rates'!$D$249="OPS",'Labor Loading Matrix'!T621,0),IF('CLINs &amp; Ceiling Rates'!$D$250="OPS",'Labor Loading Matrix'!U621,0),IF('CLINs &amp; Ceiling Rates'!$D$251="OPS",'Labor Loading Matrix'!V621,0),IF('CLINs &amp; Ceiling Rates'!$D$252="OPS",'Labor Loading Matrix'!W621,0),IF('CLINs &amp; Ceiling Rates'!$D$253="OPS",'Labor Loading Matrix'!X621,0),IF('CLINs &amp; Ceiling Rates'!$D$254="OPS",'Labor Loading Matrix'!Y621,0),IF('CLINs &amp; Ceiling Rates'!$D$255="OPS",'Labor Loading Matrix'!Z621,0),IF('CLINs &amp; Ceiling Rates'!$D$256="OPS",'Labor Loading Matrix'!AA621,0))</f>
        <v>0</v>
      </c>
      <c r="F621" s="175">
        <f>SUM(IF('CLINs &amp; Ceiling Rates'!$D$237="F&amp;E",'Labor Loading Matrix'!H621,0),IF('CLINs &amp; Ceiling Rates'!$D$238="F&amp;E",'Labor Loading Matrix'!I621,0),IF('CLINs &amp; Ceiling Rates'!$D$239="F&amp;E",'Labor Loading Matrix'!J621,0),IF('CLINs &amp; Ceiling Rates'!$D$240="F&amp;E",'Labor Loading Matrix'!K621,0),IF('CLINs &amp; Ceiling Rates'!$D$241="F&amp;E",'Labor Loading Matrix'!L621,0),IF('CLINs &amp; Ceiling Rates'!$D$242="F&amp;E",'Labor Loading Matrix'!M621,0),IF('CLINs &amp; Ceiling Rates'!$D$243="F&amp;E",'Labor Loading Matrix'!N621,0),IF('CLINs &amp; Ceiling Rates'!$D$244="F&amp;E",'Labor Loading Matrix'!O621,0),IF('CLINs &amp; Ceiling Rates'!$D$245="F&amp;E",'Labor Loading Matrix'!P621,0),IF('CLINs &amp; Ceiling Rates'!$D$246="F&amp;E",'Labor Loading Matrix'!Q621,0),IF('CLINs &amp; Ceiling Rates'!$D$247="F&amp;E",'Labor Loading Matrix'!R621,0),IF('CLINs &amp; Ceiling Rates'!$D$248="F&amp;E",'Labor Loading Matrix'!S621,0),IF('CLINs &amp; Ceiling Rates'!$D$249="F&amp;E",'Labor Loading Matrix'!T621,0),IF('CLINs &amp; Ceiling Rates'!$D$250="F&amp;E",'Labor Loading Matrix'!U621,0),IF('CLINs &amp; Ceiling Rates'!$D$251="F&amp;E",'Labor Loading Matrix'!V621,0),IF('CLINs &amp; Ceiling Rates'!$D$252="F&amp;E",'Labor Loading Matrix'!W621,0),IF('CLINs &amp; Ceiling Rates'!$D$253="F&amp;E",'Labor Loading Matrix'!X621,0),IF('CLINs &amp; Ceiling Rates'!$D$254="F&amp;E",'Labor Loading Matrix'!Y621,0),IF('CLINs &amp; Ceiling Rates'!$D$255="F&amp;E",'Labor Loading Matrix'!Z621,0),IF('CLINs &amp; Ceiling Rates'!$D$256="F&amp;E",'Labor Loading Matrix'!AA621,0))</f>
        <v>0</v>
      </c>
      <c r="G621" s="175">
        <f>SUM(IF('CLINs &amp; Ceiling Rates'!$D$237="R&amp;D",'Labor Loading Matrix'!H621,0),IF('CLINs &amp; Ceiling Rates'!$D$238="R&amp;D",'Labor Loading Matrix'!I621,0),IF('CLINs &amp; Ceiling Rates'!$D$239="R&amp;D",'Labor Loading Matrix'!J621,0),IF('CLINs &amp; Ceiling Rates'!$D$240="R&amp;D",'Labor Loading Matrix'!K621,0),IF('CLINs &amp; Ceiling Rates'!$D$241="R&amp;D",'Labor Loading Matrix'!L621,0),IF('CLINs &amp; Ceiling Rates'!$D$242="R&amp;D",'Labor Loading Matrix'!M621,0),IF('CLINs &amp; Ceiling Rates'!$D$243="R&amp;D",'Labor Loading Matrix'!N621,0),IF('CLINs &amp; Ceiling Rates'!$D$244="R&amp;D",'Labor Loading Matrix'!O621,0),IF('CLINs &amp; Ceiling Rates'!$D$245="R&amp;D",'Labor Loading Matrix'!P621,0),IF('CLINs &amp; Ceiling Rates'!$D$246="R&amp;D",'Labor Loading Matrix'!Q621,0),IF('CLINs &amp; Ceiling Rates'!$D$247="R&amp;D",'Labor Loading Matrix'!R621,0),IF('CLINs &amp; Ceiling Rates'!$D$248="R&amp;D",'Labor Loading Matrix'!S621,0),IF('CLINs &amp; Ceiling Rates'!$D$249="R&amp;D",'Labor Loading Matrix'!T621,0),IF('CLINs &amp; Ceiling Rates'!$D$250="R&amp;D",'Labor Loading Matrix'!U621,0),IF('CLINs &amp; Ceiling Rates'!$D$251="R&amp;D",'Labor Loading Matrix'!V621,0),IF('CLINs &amp; Ceiling Rates'!$D$252="R&amp;D",'Labor Loading Matrix'!W621,0),IF('CLINs &amp; Ceiling Rates'!$D$253="R&amp;D",'Labor Loading Matrix'!X621,0),IF('CLINs &amp; Ceiling Rates'!$D$254="R&amp;D",'Labor Loading Matrix'!Y621,0),IF('CLINs &amp; Ceiling Rates'!$D$255="R&amp;D",'Labor Loading Matrix'!Z621,0),IF('CLINs &amp; Ceiling Rates'!$D$256="R&amp;D",'Labor Loading Matrix'!AA621,0))</f>
        <v>0</v>
      </c>
      <c r="H621" s="136"/>
      <c r="I621" s="136"/>
      <c r="J621" s="136"/>
      <c r="K621" s="136"/>
      <c r="L621" s="136"/>
      <c r="M621" s="136"/>
      <c r="N621" s="84"/>
      <c r="O621" s="84"/>
      <c r="P621" s="84"/>
      <c r="Q621" s="84"/>
      <c r="R621" s="133"/>
      <c r="S621" s="133"/>
      <c r="T621" s="133"/>
      <c r="U621" s="133"/>
      <c r="V621" s="133"/>
      <c r="W621" s="133"/>
      <c r="X621" s="133"/>
      <c r="Y621" s="133"/>
      <c r="Z621" s="133"/>
      <c r="AA621" s="133"/>
    </row>
    <row r="622" spans="1:27" s="73" customFormat="1" ht="18" hidden="1" customHeight="1" x14ac:dyDescent="0.25">
      <c r="A622" s="173">
        <f>'CLINs &amp; Ceiling Rates'!B195</f>
        <v>0</v>
      </c>
      <c r="B622" s="173">
        <f>'CLINs &amp; Ceiling Rates'!C195</f>
        <v>0</v>
      </c>
      <c r="C622" s="177" t="str">
        <f>'CLINs &amp; Ceiling Rates'!I195</f>
        <v/>
      </c>
      <c r="D622" s="211">
        <f>IF('CLINs &amp; Ceiling Rates'!D578="",SUM('Labor Loading Matrix'!H622:AA622),SUM(E622:G622))</f>
        <v>0</v>
      </c>
      <c r="E622" s="175">
        <f>SUM(IF('CLINs &amp; Ceiling Rates'!$D$237="OPS",'Labor Loading Matrix'!H622,0),IF('CLINs &amp; Ceiling Rates'!$D$238="OPS",'Labor Loading Matrix'!I622,0),IF('CLINs &amp; Ceiling Rates'!$D$239="OPS",'Labor Loading Matrix'!J622,0),IF('CLINs &amp; Ceiling Rates'!$D$240="OPS",'Labor Loading Matrix'!K622,0),IF('CLINs &amp; Ceiling Rates'!$D$241="OPS",'Labor Loading Matrix'!L622,0),IF('CLINs &amp; Ceiling Rates'!$D$242="OPS",'Labor Loading Matrix'!M622,0),IF('CLINs &amp; Ceiling Rates'!$D$243="OPS",'Labor Loading Matrix'!N622,0),IF('CLINs &amp; Ceiling Rates'!$D$244="OPS",'Labor Loading Matrix'!O622,0),IF('CLINs &amp; Ceiling Rates'!$D$245="OPS",'Labor Loading Matrix'!P622,0),IF('CLINs &amp; Ceiling Rates'!$D$246="OPS",'Labor Loading Matrix'!Q622,0),IF('CLINs &amp; Ceiling Rates'!$D$247="OPS",'Labor Loading Matrix'!R622,0),IF('CLINs &amp; Ceiling Rates'!$D$248="OPS",'Labor Loading Matrix'!S622,0),IF('CLINs &amp; Ceiling Rates'!$D$249="OPS",'Labor Loading Matrix'!T622,0),IF('CLINs &amp; Ceiling Rates'!$D$250="OPS",'Labor Loading Matrix'!U622,0),IF('CLINs &amp; Ceiling Rates'!$D$251="OPS",'Labor Loading Matrix'!V622,0),IF('CLINs &amp; Ceiling Rates'!$D$252="OPS",'Labor Loading Matrix'!W622,0),IF('CLINs &amp; Ceiling Rates'!$D$253="OPS",'Labor Loading Matrix'!X622,0),IF('CLINs &amp; Ceiling Rates'!$D$254="OPS",'Labor Loading Matrix'!Y622,0),IF('CLINs &amp; Ceiling Rates'!$D$255="OPS",'Labor Loading Matrix'!Z622,0),IF('CLINs &amp; Ceiling Rates'!$D$256="OPS",'Labor Loading Matrix'!AA622,0))</f>
        <v>0</v>
      </c>
      <c r="F622" s="175">
        <f>SUM(IF('CLINs &amp; Ceiling Rates'!$D$237="F&amp;E",'Labor Loading Matrix'!H622,0),IF('CLINs &amp; Ceiling Rates'!$D$238="F&amp;E",'Labor Loading Matrix'!I622,0),IF('CLINs &amp; Ceiling Rates'!$D$239="F&amp;E",'Labor Loading Matrix'!J622,0),IF('CLINs &amp; Ceiling Rates'!$D$240="F&amp;E",'Labor Loading Matrix'!K622,0),IF('CLINs &amp; Ceiling Rates'!$D$241="F&amp;E",'Labor Loading Matrix'!L622,0),IF('CLINs &amp; Ceiling Rates'!$D$242="F&amp;E",'Labor Loading Matrix'!M622,0),IF('CLINs &amp; Ceiling Rates'!$D$243="F&amp;E",'Labor Loading Matrix'!N622,0),IF('CLINs &amp; Ceiling Rates'!$D$244="F&amp;E",'Labor Loading Matrix'!O622,0),IF('CLINs &amp; Ceiling Rates'!$D$245="F&amp;E",'Labor Loading Matrix'!P622,0),IF('CLINs &amp; Ceiling Rates'!$D$246="F&amp;E",'Labor Loading Matrix'!Q622,0),IF('CLINs &amp; Ceiling Rates'!$D$247="F&amp;E",'Labor Loading Matrix'!R622,0),IF('CLINs &amp; Ceiling Rates'!$D$248="F&amp;E",'Labor Loading Matrix'!S622,0),IF('CLINs &amp; Ceiling Rates'!$D$249="F&amp;E",'Labor Loading Matrix'!T622,0),IF('CLINs &amp; Ceiling Rates'!$D$250="F&amp;E",'Labor Loading Matrix'!U622,0),IF('CLINs &amp; Ceiling Rates'!$D$251="F&amp;E",'Labor Loading Matrix'!V622,0),IF('CLINs &amp; Ceiling Rates'!$D$252="F&amp;E",'Labor Loading Matrix'!W622,0),IF('CLINs &amp; Ceiling Rates'!$D$253="F&amp;E",'Labor Loading Matrix'!X622,0),IF('CLINs &amp; Ceiling Rates'!$D$254="F&amp;E",'Labor Loading Matrix'!Y622,0),IF('CLINs &amp; Ceiling Rates'!$D$255="F&amp;E",'Labor Loading Matrix'!Z622,0),IF('CLINs &amp; Ceiling Rates'!$D$256="F&amp;E",'Labor Loading Matrix'!AA622,0))</f>
        <v>0</v>
      </c>
      <c r="G622" s="175">
        <f>SUM(IF('CLINs &amp; Ceiling Rates'!$D$237="R&amp;D",'Labor Loading Matrix'!H622,0),IF('CLINs &amp; Ceiling Rates'!$D$238="R&amp;D",'Labor Loading Matrix'!I622,0),IF('CLINs &amp; Ceiling Rates'!$D$239="R&amp;D",'Labor Loading Matrix'!J622,0),IF('CLINs &amp; Ceiling Rates'!$D$240="R&amp;D",'Labor Loading Matrix'!K622,0),IF('CLINs &amp; Ceiling Rates'!$D$241="R&amp;D",'Labor Loading Matrix'!L622,0),IF('CLINs &amp; Ceiling Rates'!$D$242="R&amp;D",'Labor Loading Matrix'!M622,0),IF('CLINs &amp; Ceiling Rates'!$D$243="R&amp;D",'Labor Loading Matrix'!N622,0),IF('CLINs &amp; Ceiling Rates'!$D$244="R&amp;D",'Labor Loading Matrix'!O622,0),IF('CLINs &amp; Ceiling Rates'!$D$245="R&amp;D",'Labor Loading Matrix'!P622,0),IF('CLINs &amp; Ceiling Rates'!$D$246="R&amp;D",'Labor Loading Matrix'!Q622,0),IF('CLINs &amp; Ceiling Rates'!$D$247="R&amp;D",'Labor Loading Matrix'!R622,0),IF('CLINs &amp; Ceiling Rates'!$D$248="R&amp;D",'Labor Loading Matrix'!S622,0),IF('CLINs &amp; Ceiling Rates'!$D$249="R&amp;D",'Labor Loading Matrix'!T622,0),IF('CLINs &amp; Ceiling Rates'!$D$250="R&amp;D",'Labor Loading Matrix'!U622,0),IF('CLINs &amp; Ceiling Rates'!$D$251="R&amp;D",'Labor Loading Matrix'!V622,0),IF('CLINs &amp; Ceiling Rates'!$D$252="R&amp;D",'Labor Loading Matrix'!W622,0),IF('CLINs &amp; Ceiling Rates'!$D$253="R&amp;D",'Labor Loading Matrix'!X622,0),IF('CLINs &amp; Ceiling Rates'!$D$254="R&amp;D",'Labor Loading Matrix'!Y622,0),IF('CLINs &amp; Ceiling Rates'!$D$255="R&amp;D",'Labor Loading Matrix'!Z622,0),IF('CLINs &amp; Ceiling Rates'!$D$256="R&amp;D",'Labor Loading Matrix'!AA622,0))</f>
        <v>0</v>
      </c>
      <c r="H622" s="136"/>
      <c r="I622" s="136"/>
      <c r="J622" s="136"/>
      <c r="K622" s="136"/>
      <c r="L622" s="136"/>
      <c r="M622" s="136"/>
      <c r="N622" s="84"/>
      <c r="O622" s="84"/>
      <c r="P622" s="84"/>
      <c r="Q622" s="84"/>
      <c r="R622" s="133"/>
      <c r="S622" s="133"/>
      <c r="T622" s="133"/>
      <c r="U622" s="133"/>
      <c r="V622" s="133"/>
      <c r="W622" s="133"/>
      <c r="X622" s="133"/>
      <c r="Y622" s="133"/>
      <c r="Z622" s="133"/>
      <c r="AA622" s="133"/>
    </row>
    <row r="623" spans="1:27" s="73" customFormat="1" ht="18" hidden="1" customHeight="1" x14ac:dyDescent="0.25">
      <c r="A623" s="173">
        <f>'CLINs &amp; Ceiling Rates'!B196</f>
        <v>0</v>
      </c>
      <c r="B623" s="173">
        <f>'CLINs &amp; Ceiling Rates'!C196</f>
        <v>0</v>
      </c>
      <c r="C623" s="177" t="str">
        <f>'CLINs &amp; Ceiling Rates'!I196</f>
        <v/>
      </c>
      <c r="D623" s="211">
        <f>IF('CLINs &amp; Ceiling Rates'!D579="",SUM('Labor Loading Matrix'!H623:AA623),SUM(E623:G623))</f>
        <v>0</v>
      </c>
      <c r="E623" s="175">
        <f>SUM(IF('CLINs &amp; Ceiling Rates'!$D$237="OPS",'Labor Loading Matrix'!H623,0),IF('CLINs &amp; Ceiling Rates'!$D$238="OPS",'Labor Loading Matrix'!I623,0),IF('CLINs &amp; Ceiling Rates'!$D$239="OPS",'Labor Loading Matrix'!J623,0),IF('CLINs &amp; Ceiling Rates'!$D$240="OPS",'Labor Loading Matrix'!K623,0),IF('CLINs &amp; Ceiling Rates'!$D$241="OPS",'Labor Loading Matrix'!L623,0),IF('CLINs &amp; Ceiling Rates'!$D$242="OPS",'Labor Loading Matrix'!M623,0),IF('CLINs &amp; Ceiling Rates'!$D$243="OPS",'Labor Loading Matrix'!N623,0),IF('CLINs &amp; Ceiling Rates'!$D$244="OPS",'Labor Loading Matrix'!O623,0),IF('CLINs &amp; Ceiling Rates'!$D$245="OPS",'Labor Loading Matrix'!P623,0),IF('CLINs &amp; Ceiling Rates'!$D$246="OPS",'Labor Loading Matrix'!Q623,0),IF('CLINs &amp; Ceiling Rates'!$D$247="OPS",'Labor Loading Matrix'!R623,0),IF('CLINs &amp; Ceiling Rates'!$D$248="OPS",'Labor Loading Matrix'!S623,0),IF('CLINs &amp; Ceiling Rates'!$D$249="OPS",'Labor Loading Matrix'!T623,0),IF('CLINs &amp; Ceiling Rates'!$D$250="OPS",'Labor Loading Matrix'!U623,0),IF('CLINs &amp; Ceiling Rates'!$D$251="OPS",'Labor Loading Matrix'!V623,0),IF('CLINs &amp; Ceiling Rates'!$D$252="OPS",'Labor Loading Matrix'!W623,0),IF('CLINs &amp; Ceiling Rates'!$D$253="OPS",'Labor Loading Matrix'!X623,0),IF('CLINs &amp; Ceiling Rates'!$D$254="OPS",'Labor Loading Matrix'!Y623,0),IF('CLINs &amp; Ceiling Rates'!$D$255="OPS",'Labor Loading Matrix'!Z623,0),IF('CLINs &amp; Ceiling Rates'!$D$256="OPS",'Labor Loading Matrix'!AA623,0))</f>
        <v>0</v>
      </c>
      <c r="F623" s="175">
        <f>SUM(IF('CLINs &amp; Ceiling Rates'!$D$237="F&amp;E",'Labor Loading Matrix'!H623,0),IF('CLINs &amp; Ceiling Rates'!$D$238="F&amp;E",'Labor Loading Matrix'!I623,0),IF('CLINs &amp; Ceiling Rates'!$D$239="F&amp;E",'Labor Loading Matrix'!J623,0),IF('CLINs &amp; Ceiling Rates'!$D$240="F&amp;E",'Labor Loading Matrix'!K623,0),IF('CLINs &amp; Ceiling Rates'!$D$241="F&amp;E",'Labor Loading Matrix'!L623,0),IF('CLINs &amp; Ceiling Rates'!$D$242="F&amp;E",'Labor Loading Matrix'!M623,0),IF('CLINs &amp; Ceiling Rates'!$D$243="F&amp;E",'Labor Loading Matrix'!N623,0),IF('CLINs &amp; Ceiling Rates'!$D$244="F&amp;E",'Labor Loading Matrix'!O623,0),IF('CLINs &amp; Ceiling Rates'!$D$245="F&amp;E",'Labor Loading Matrix'!P623,0),IF('CLINs &amp; Ceiling Rates'!$D$246="F&amp;E",'Labor Loading Matrix'!Q623,0),IF('CLINs &amp; Ceiling Rates'!$D$247="F&amp;E",'Labor Loading Matrix'!R623,0),IF('CLINs &amp; Ceiling Rates'!$D$248="F&amp;E",'Labor Loading Matrix'!S623,0),IF('CLINs &amp; Ceiling Rates'!$D$249="F&amp;E",'Labor Loading Matrix'!T623,0),IF('CLINs &amp; Ceiling Rates'!$D$250="F&amp;E",'Labor Loading Matrix'!U623,0),IF('CLINs &amp; Ceiling Rates'!$D$251="F&amp;E",'Labor Loading Matrix'!V623,0),IF('CLINs &amp; Ceiling Rates'!$D$252="F&amp;E",'Labor Loading Matrix'!W623,0),IF('CLINs &amp; Ceiling Rates'!$D$253="F&amp;E",'Labor Loading Matrix'!X623,0),IF('CLINs &amp; Ceiling Rates'!$D$254="F&amp;E",'Labor Loading Matrix'!Y623,0),IF('CLINs &amp; Ceiling Rates'!$D$255="F&amp;E",'Labor Loading Matrix'!Z623,0),IF('CLINs &amp; Ceiling Rates'!$D$256="F&amp;E",'Labor Loading Matrix'!AA623,0))</f>
        <v>0</v>
      </c>
      <c r="G623" s="175">
        <f>SUM(IF('CLINs &amp; Ceiling Rates'!$D$237="R&amp;D",'Labor Loading Matrix'!H623,0),IF('CLINs &amp; Ceiling Rates'!$D$238="R&amp;D",'Labor Loading Matrix'!I623,0),IF('CLINs &amp; Ceiling Rates'!$D$239="R&amp;D",'Labor Loading Matrix'!J623,0),IF('CLINs &amp; Ceiling Rates'!$D$240="R&amp;D",'Labor Loading Matrix'!K623,0),IF('CLINs &amp; Ceiling Rates'!$D$241="R&amp;D",'Labor Loading Matrix'!L623,0),IF('CLINs &amp; Ceiling Rates'!$D$242="R&amp;D",'Labor Loading Matrix'!M623,0),IF('CLINs &amp; Ceiling Rates'!$D$243="R&amp;D",'Labor Loading Matrix'!N623,0),IF('CLINs &amp; Ceiling Rates'!$D$244="R&amp;D",'Labor Loading Matrix'!O623,0),IF('CLINs &amp; Ceiling Rates'!$D$245="R&amp;D",'Labor Loading Matrix'!P623,0),IF('CLINs &amp; Ceiling Rates'!$D$246="R&amp;D",'Labor Loading Matrix'!Q623,0),IF('CLINs &amp; Ceiling Rates'!$D$247="R&amp;D",'Labor Loading Matrix'!R623,0),IF('CLINs &amp; Ceiling Rates'!$D$248="R&amp;D",'Labor Loading Matrix'!S623,0),IF('CLINs &amp; Ceiling Rates'!$D$249="R&amp;D",'Labor Loading Matrix'!T623,0),IF('CLINs &amp; Ceiling Rates'!$D$250="R&amp;D",'Labor Loading Matrix'!U623,0),IF('CLINs &amp; Ceiling Rates'!$D$251="R&amp;D",'Labor Loading Matrix'!V623,0),IF('CLINs &amp; Ceiling Rates'!$D$252="R&amp;D",'Labor Loading Matrix'!W623,0),IF('CLINs &amp; Ceiling Rates'!$D$253="R&amp;D",'Labor Loading Matrix'!X623,0),IF('CLINs &amp; Ceiling Rates'!$D$254="R&amp;D",'Labor Loading Matrix'!Y623,0),IF('CLINs &amp; Ceiling Rates'!$D$255="R&amp;D",'Labor Loading Matrix'!Z623,0),IF('CLINs &amp; Ceiling Rates'!$D$256="R&amp;D",'Labor Loading Matrix'!AA623,0))</f>
        <v>0</v>
      </c>
      <c r="H623" s="136"/>
      <c r="I623" s="136"/>
      <c r="J623" s="136"/>
      <c r="K623" s="136"/>
      <c r="L623" s="136"/>
      <c r="M623" s="136"/>
      <c r="N623" s="84"/>
      <c r="O623" s="84"/>
      <c r="P623" s="84"/>
      <c r="Q623" s="84"/>
      <c r="R623" s="133"/>
      <c r="S623" s="133"/>
      <c r="T623" s="133"/>
      <c r="U623" s="133"/>
      <c r="V623" s="133"/>
      <c r="W623" s="133"/>
      <c r="X623" s="133"/>
      <c r="Y623" s="133"/>
      <c r="Z623" s="133"/>
      <c r="AA623" s="133"/>
    </row>
    <row r="624" spans="1:27" s="73" customFormat="1" ht="18" hidden="1" customHeight="1" x14ac:dyDescent="0.25">
      <c r="A624" s="173">
        <f>'CLINs &amp; Ceiling Rates'!B197</f>
        <v>0</v>
      </c>
      <c r="B624" s="173">
        <f>'CLINs &amp; Ceiling Rates'!C197</f>
        <v>0</v>
      </c>
      <c r="C624" s="177" t="str">
        <f>'CLINs &amp; Ceiling Rates'!I197</f>
        <v/>
      </c>
      <c r="D624" s="211">
        <f>IF('CLINs &amp; Ceiling Rates'!D580="",SUM('Labor Loading Matrix'!H624:AA624),SUM(E624:G624))</f>
        <v>0</v>
      </c>
      <c r="E624" s="175">
        <f>SUM(IF('CLINs &amp; Ceiling Rates'!$D$237="OPS",'Labor Loading Matrix'!H624,0),IF('CLINs &amp; Ceiling Rates'!$D$238="OPS",'Labor Loading Matrix'!I624,0),IF('CLINs &amp; Ceiling Rates'!$D$239="OPS",'Labor Loading Matrix'!J624,0),IF('CLINs &amp; Ceiling Rates'!$D$240="OPS",'Labor Loading Matrix'!K624,0),IF('CLINs &amp; Ceiling Rates'!$D$241="OPS",'Labor Loading Matrix'!L624,0),IF('CLINs &amp; Ceiling Rates'!$D$242="OPS",'Labor Loading Matrix'!M624,0),IF('CLINs &amp; Ceiling Rates'!$D$243="OPS",'Labor Loading Matrix'!N624,0),IF('CLINs &amp; Ceiling Rates'!$D$244="OPS",'Labor Loading Matrix'!O624,0),IF('CLINs &amp; Ceiling Rates'!$D$245="OPS",'Labor Loading Matrix'!P624,0),IF('CLINs &amp; Ceiling Rates'!$D$246="OPS",'Labor Loading Matrix'!Q624,0),IF('CLINs &amp; Ceiling Rates'!$D$247="OPS",'Labor Loading Matrix'!R624,0),IF('CLINs &amp; Ceiling Rates'!$D$248="OPS",'Labor Loading Matrix'!S624,0),IF('CLINs &amp; Ceiling Rates'!$D$249="OPS",'Labor Loading Matrix'!T624,0),IF('CLINs &amp; Ceiling Rates'!$D$250="OPS",'Labor Loading Matrix'!U624,0),IF('CLINs &amp; Ceiling Rates'!$D$251="OPS",'Labor Loading Matrix'!V624,0),IF('CLINs &amp; Ceiling Rates'!$D$252="OPS",'Labor Loading Matrix'!W624,0),IF('CLINs &amp; Ceiling Rates'!$D$253="OPS",'Labor Loading Matrix'!X624,0),IF('CLINs &amp; Ceiling Rates'!$D$254="OPS",'Labor Loading Matrix'!Y624,0),IF('CLINs &amp; Ceiling Rates'!$D$255="OPS",'Labor Loading Matrix'!Z624,0),IF('CLINs &amp; Ceiling Rates'!$D$256="OPS",'Labor Loading Matrix'!AA624,0))</f>
        <v>0</v>
      </c>
      <c r="F624" s="175">
        <f>SUM(IF('CLINs &amp; Ceiling Rates'!$D$237="F&amp;E",'Labor Loading Matrix'!H624,0),IF('CLINs &amp; Ceiling Rates'!$D$238="F&amp;E",'Labor Loading Matrix'!I624,0),IF('CLINs &amp; Ceiling Rates'!$D$239="F&amp;E",'Labor Loading Matrix'!J624,0),IF('CLINs &amp; Ceiling Rates'!$D$240="F&amp;E",'Labor Loading Matrix'!K624,0),IF('CLINs &amp; Ceiling Rates'!$D$241="F&amp;E",'Labor Loading Matrix'!L624,0),IF('CLINs &amp; Ceiling Rates'!$D$242="F&amp;E",'Labor Loading Matrix'!M624,0),IF('CLINs &amp; Ceiling Rates'!$D$243="F&amp;E",'Labor Loading Matrix'!N624,0),IF('CLINs &amp; Ceiling Rates'!$D$244="F&amp;E",'Labor Loading Matrix'!O624,0),IF('CLINs &amp; Ceiling Rates'!$D$245="F&amp;E",'Labor Loading Matrix'!P624,0),IF('CLINs &amp; Ceiling Rates'!$D$246="F&amp;E",'Labor Loading Matrix'!Q624,0),IF('CLINs &amp; Ceiling Rates'!$D$247="F&amp;E",'Labor Loading Matrix'!R624,0),IF('CLINs &amp; Ceiling Rates'!$D$248="F&amp;E",'Labor Loading Matrix'!S624,0),IF('CLINs &amp; Ceiling Rates'!$D$249="F&amp;E",'Labor Loading Matrix'!T624,0),IF('CLINs &amp; Ceiling Rates'!$D$250="F&amp;E",'Labor Loading Matrix'!U624,0),IF('CLINs &amp; Ceiling Rates'!$D$251="F&amp;E",'Labor Loading Matrix'!V624,0),IF('CLINs &amp; Ceiling Rates'!$D$252="F&amp;E",'Labor Loading Matrix'!W624,0),IF('CLINs &amp; Ceiling Rates'!$D$253="F&amp;E",'Labor Loading Matrix'!X624,0),IF('CLINs &amp; Ceiling Rates'!$D$254="F&amp;E",'Labor Loading Matrix'!Y624,0),IF('CLINs &amp; Ceiling Rates'!$D$255="F&amp;E",'Labor Loading Matrix'!Z624,0),IF('CLINs &amp; Ceiling Rates'!$D$256="F&amp;E",'Labor Loading Matrix'!AA624,0))</f>
        <v>0</v>
      </c>
      <c r="G624" s="175">
        <f>SUM(IF('CLINs &amp; Ceiling Rates'!$D$237="R&amp;D",'Labor Loading Matrix'!H624,0),IF('CLINs &amp; Ceiling Rates'!$D$238="R&amp;D",'Labor Loading Matrix'!I624,0),IF('CLINs &amp; Ceiling Rates'!$D$239="R&amp;D",'Labor Loading Matrix'!J624,0),IF('CLINs &amp; Ceiling Rates'!$D$240="R&amp;D",'Labor Loading Matrix'!K624,0),IF('CLINs &amp; Ceiling Rates'!$D$241="R&amp;D",'Labor Loading Matrix'!L624,0),IF('CLINs &amp; Ceiling Rates'!$D$242="R&amp;D",'Labor Loading Matrix'!M624,0),IF('CLINs &amp; Ceiling Rates'!$D$243="R&amp;D",'Labor Loading Matrix'!N624,0),IF('CLINs &amp; Ceiling Rates'!$D$244="R&amp;D",'Labor Loading Matrix'!O624,0),IF('CLINs &amp; Ceiling Rates'!$D$245="R&amp;D",'Labor Loading Matrix'!P624,0),IF('CLINs &amp; Ceiling Rates'!$D$246="R&amp;D",'Labor Loading Matrix'!Q624,0),IF('CLINs &amp; Ceiling Rates'!$D$247="R&amp;D",'Labor Loading Matrix'!R624,0),IF('CLINs &amp; Ceiling Rates'!$D$248="R&amp;D",'Labor Loading Matrix'!S624,0),IF('CLINs &amp; Ceiling Rates'!$D$249="R&amp;D",'Labor Loading Matrix'!T624,0),IF('CLINs &amp; Ceiling Rates'!$D$250="R&amp;D",'Labor Loading Matrix'!U624,0),IF('CLINs &amp; Ceiling Rates'!$D$251="R&amp;D",'Labor Loading Matrix'!V624,0),IF('CLINs &amp; Ceiling Rates'!$D$252="R&amp;D",'Labor Loading Matrix'!W624,0),IF('CLINs &amp; Ceiling Rates'!$D$253="R&amp;D",'Labor Loading Matrix'!X624,0),IF('CLINs &amp; Ceiling Rates'!$D$254="R&amp;D",'Labor Loading Matrix'!Y624,0),IF('CLINs &amp; Ceiling Rates'!$D$255="R&amp;D",'Labor Loading Matrix'!Z624,0),IF('CLINs &amp; Ceiling Rates'!$D$256="R&amp;D",'Labor Loading Matrix'!AA624,0))</f>
        <v>0</v>
      </c>
      <c r="H624" s="136"/>
      <c r="I624" s="136"/>
      <c r="J624" s="136"/>
      <c r="K624" s="136"/>
      <c r="L624" s="136"/>
      <c r="M624" s="136"/>
      <c r="N624" s="84"/>
      <c r="O624" s="84"/>
      <c r="P624" s="84"/>
      <c r="Q624" s="84"/>
      <c r="R624" s="133"/>
      <c r="S624" s="133"/>
      <c r="T624" s="133"/>
      <c r="U624" s="133"/>
      <c r="V624" s="133"/>
      <c r="W624" s="133"/>
      <c r="X624" s="133"/>
      <c r="Y624" s="133"/>
      <c r="Z624" s="133"/>
      <c r="AA624" s="133"/>
    </row>
    <row r="625" spans="1:27" s="73" customFormat="1" ht="18" hidden="1" customHeight="1" x14ac:dyDescent="0.25">
      <c r="A625" s="173">
        <f>'CLINs &amp; Ceiling Rates'!B198</f>
        <v>0</v>
      </c>
      <c r="B625" s="173">
        <f>'CLINs &amp; Ceiling Rates'!C198</f>
        <v>0</v>
      </c>
      <c r="C625" s="177" t="str">
        <f>'CLINs &amp; Ceiling Rates'!I198</f>
        <v/>
      </c>
      <c r="D625" s="211">
        <f>IF('CLINs &amp; Ceiling Rates'!D581="",SUM('Labor Loading Matrix'!H625:AA625),SUM(E625:G625))</f>
        <v>0</v>
      </c>
      <c r="E625" s="175">
        <f>SUM(IF('CLINs &amp; Ceiling Rates'!$D$237="OPS",'Labor Loading Matrix'!H625,0),IF('CLINs &amp; Ceiling Rates'!$D$238="OPS",'Labor Loading Matrix'!I625,0),IF('CLINs &amp; Ceiling Rates'!$D$239="OPS",'Labor Loading Matrix'!J625,0),IF('CLINs &amp; Ceiling Rates'!$D$240="OPS",'Labor Loading Matrix'!K625,0),IF('CLINs &amp; Ceiling Rates'!$D$241="OPS",'Labor Loading Matrix'!L625,0),IF('CLINs &amp; Ceiling Rates'!$D$242="OPS",'Labor Loading Matrix'!M625,0),IF('CLINs &amp; Ceiling Rates'!$D$243="OPS",'Labor Loading Matrix'!N625,0),IF('CLINs &amp; Ceiling Rates'!$D$244="OPS",'Labor Loading Matrix'!O625,0),IF('CLINs &amp; Ceiling Rates'!$D$245="OPS",'Labor Loading Matrix'!P625,0),IF('CLINs &amp; Ceiling Rates'!$D$246="OPS",'Labor Loading Matrix'!Q625,0),IF('CLINs &amp; Ceiling Rates'!$D$247="OPS",'Labor Loading Matrix'!R625,0),IF('CLINs &amp; Ceiling Rates'!$D$248="OPS",'Labor Loading Matrix'!S625,0),IF('CLINs &amp; Ceiling Rates'!$D$249="OPS",'Labor Loading Matrix'!T625,0),IF('CLINs &amp; Ceiling Rates'!$D$250="OPS",'Labor Loading Matrix'!U625,0),IF('CLINs &amp; Ceiling Rates'!$D$251="OPS",'Labor Loading Matrix'!V625,0),IF('CLINs &amp; Ceiling Rates'!$D$252="OPS",'Labor Loading Matrix'!W625,0),IF('CLINs &amp; Ceiling Rates'!$D$253="OPS",'Labor Loading Matrix'!X625,0),IF('CLINs &amp; Ceiling Rates'!$D$254="OPS",'Labor Loading Matrix'!Y625,0),IF('CLINs &amp; Ceiling Rates'!$D$255="OPS",'Labor Loading Matrix'!Z625,0),IF('CLINs &amp; Ceiling Rates'!$D$256="OPS",'Labor Loading Matrix'!AA625,0))</f>
        <v>0</v>
      </c>
      <c r="F625" s="175">
        <f>SUM(IF('CLINs &amp; Ceiling Rates'!$D$237="F&amp;E",'Labor Loading Matrix'!H625,0),IF('CLINs &amp; Ceiling Rates'!$D$238="F&amp;E",'Labor Loading Matrix'!I625,0),IF('CLINs &amp; Ceiling Rates'!$D$239="F&amp;E",'Labor Loading Matrix'!J625,0),IF('CLINs &amp; Ceiling Rates'!$D$240="F&amp;E",'Labor Loading Matrix'!K625,0),IF('CLINs &amp; Ceiling Rates'!$D$241="F&amp;E",'Labor Loading Matrix'!L625,0),IF('CLINs &amp; Ceiling Rates'!$D$242="F&amp;E",'Labor Loading Matrix'!M625,0),IF('CLINs &amp; Ceiling Rates'!$D$243="F&amp;E",'Labor Loading Matrix'!N625,0),IF('CLINs &amp; Ceiling Rates'!$D$244="F&amp;E",'Labor Loading Matrix'!O625,0),IF('CLINs &amp; Ceiling Rates'!$D$245="F&amp;E",'Labor Loading Matrix'!P625,0),IF('CLINs &amp; Ceiling Rates'!$D$246="F&amp;E",'Labor Loading Matrix'!Q625,0),IF('CLINs &amp; Ceiling Rates'!$D$247="F&amp;E",'Labor Loading Matrix'!R625,0),IF('CLINs &amp; Ceiling Rates'!$D$248="F&amp;E",'Labor Loading Matrix'!S625,0),IF('CLINs &amp; Ceiling Rates'!$D$249="F&amp;E",'Labor Loading Matrix'!T625,0),IF('CLINs &amp; Ceiling Rates'!$D$250="F&amp;E",'Labor Loading Matrix'!U625,0),IF('CLINs &amp; Ceiling Rates'!$D$251="F&amp;E",'Labor Loading Matrix'!V625,0),IF('CLINs &amp; Ceiling Rates'!$D$252="F&amp;E",'Labor Loading Matrix'!W625,0),IF('CLINs &amp; Ceiling Rates'!$D$253="F&amp;E",'Labor Loading Matrix'!X625,0),IF('CLINs &amp; Ceiling Rates'!$D$254="F&amp;E",'Labor Loading Matrix'!Y625,0),IF('CLINs &amp; Ceiling Rates'!$D$255="F&amp;E",'Labor Loading Matrix'!Z625,0),IF('CLINs &amp; Ceiling Rates'!$D$256="F&amp;E",'Labor Loading Matrix'!AA625,0))</f>
        <v>0</v>
      </c>
      <c r="G625" s="175">
        <f>SUM(IF('CLINs &amp; Ceiling Rates'!$D$237="R&amp;D",'Labor Loading Matrix'!H625,0),IF('CLINs &amp; Ceiling Rates'!$D$238="R&amp;D",'Labor Loading Matrix'!I625,0),IF('CLINs &amp; Ceiling Rates'!$D$239="R&amp;D",'Labor Loading Matrix'!J625,0),IF('CLINs &amp; Ceiling Rates'!$D$240="R&amp;D",'Labor Loading Matrix'!K625,0),IF('CLINs &amp; Ceiling Rates'!$D$241="R&amp;D",'Labor Loading Matrix'!L625,0),IF('CLINs &amp; Ceiling Rates'!$D$242="R&amp;D",'Labor Loading Matrix'!M625,0),IF('CLINs &amp; Ceiling Rates'!$D$243="R&amp;D",'Labor Loading Matrix'!N625,0),IF('CLINs &amp; Ceiling Rates'!$D$244="R&amp;D",'Labor Loading Matrix'!O625,0),IF('CLINs &amp; Ceiling Rates'!$D$245="R&amp;D",'Labor Loading Matrix'!P625,0),IF('CLINs &amp; Ceiling Rates'!$D$246="R&amp;D",'Labor Loading Matrix'!Q625,0),IF('CLINs &amp; Ceiling Rates'!$D$247="R&amp;D",'Labor Loading Matrix'!R625,0),IF('CLINs &amp; Ceiling Rates'!$D$248="R&amp;D",'Labor Loading Matrix'!S625,0),IF('CLINs &amp; Ceiling Rates'!$D$249="R&amp;D",'Labor Loading Matrix'!T625,0),IF('CLINs &amp; Ceiling Rates'!$D$250="R&amp;D",'Labor Loading Matrix'!U625,0),IF('CLINs &amp; Ceiling Rates'!$D$251="R&amp;D",'Labor Loading Matrix'!V625,0),IF('CLINs &amp; Ceiling Rates'!$D$252="R&amp;D",'Labor Loading Matrix'!W625,0),IF('CLINs &amp; Ceiling Rates'!$D$253="R&amp;D",'Labor Loading Matrix'!X625,0),IF('CLINs &amp; Ceiling Rates'!$D$254="R&amp;D",'Labor Loading Matrix'!Y625,0),IF('CLINs &amp; Ceiling Rates'!$D$255="R&amp;D",'Labor Loading Matrix'!Z625,0),IF('CLINs &amp; Ceiling Rates'!$D$256="R&amp;D",'Labor Loading Matrix'!AA625,0))</f>
        <v>0</v>
      </c>
      <c r="H625" s="136"/>
      <c r="I625" s="136"/>
      <c r="J625" s="136"/>
      <c r="K625" s="136"/>
      <c r="L625" s="136"/>
      <c r="M625" s="136"/>
      <c r="N625" s="84"/>
      <c r="O625" s="84"/>
      <c r="P625" s="84"/>
      <c r="Q625" s="84"/>
      <c r="R625" s="133"/>
      <c r="S625" s="133"/>
      <c r="T625" s="133"/>
      <c r="U625" s="133"/>
      <c r="V625" s="133"/>
      <c r="W625" s="133"/>
      <c r="X625" s="133"/>
      <c r="Y625" s="133"/>
      <c r="Z625" s="133"/>
      <c r="AA625" s="133"/>
    </row>
    <row r="626" spans="1:27" s="73" customFormat="1" ht="18" hidden="1" customHeight="1" x14ac:dyDescent="0.25">
      <c r="A626" s="173">
        <f>'CLINs &amp; Ceiling Rates'!B199</f>
        <v>0</v>
      </c>
      <c r="B626" s="173">
        <f>'CLINs &amp; Ceiling Rates'!C199</f>
        <v>0</v>
      </c>
      <c r="C626" s="177" t="str">
        <f>'CLINs &amp; Ceiling Rates'!I199</f>
        <v/>
      </c>
      <c r="D626" s="211">
        <f>IF('CLINs &amp; Ceiling Rates'!D582="",SUM('Labor Loading Matrix'!H626:AA626),SUM(E626:G626))</f>
        <v>0</v>
      </c>
      <c r="E626" s="175">
        <f>SUM(IF('CLINs &amp; Ceiling Rates'!$D$237="OPS",'Labor Loading Matrix'!H626,0),IF('CLINs &amp; Ceiling Rates'!$D$238="OPS",'Labor Loading Matrix'!I626,0),IF('CLINs &amp; Ceiling Rates'!$D$239="OPS",'Labor Loading Matrix'!J626,0),IF('CLINs &amp; Ceiling Rates'!$D$240="OPS",'Labor Loading Matrix'!K626,0),IF('CLINs &amp; Ceiling Rates'!$D$241="OPS",'Labor Loading Matrix'!L626,0),IF('CLINs &amp; Ceiling Rates'!$D$242="OPS",'Labor Loading Matrix'!M626,0),IF('CLINs &amp; Ceiling Rates'!$D$243="OPS",'Labor Loading Matrix'!N626,0),IF('CLINs &amp; Ceiling Rates'!$D$244="OPS",'Labor Loading Matrix'!O626,0),IF('CLINs &amp; Ceiling Rates'!$D$245="OPS",'Labor Loading Matrix'!P626,0),IF('CLINs &amp; Ceiling Rates'!$D$246="OPS",'Labor Loading Matrix'!Q626,0),IF('CLINs &amp; Ceiling Rates'!$D$247="OPS",'Labor Loading Matrix'!R626,0),IF('CLINs &amp; Ceiling Rates'!$D$248="OPS",'Labor Loading Matrix'!S626,0),IF('CLINs &amp; Ceiling Rates'!$D$249="OPS",'Labor Loading Matrix'!T626,0),IF('CLINs &amp; Ceiling Rates'!$D$250="OPS",'Labor Loading Matrix'!U626,0),IF('CLINs &amp; Ceiling Rates'!$D$251="OPS",'Labor Loading Matrix'!V626,0),IF('CLINs &amp; Ceiling Rates'!$D$252="OPS",'Labor Loading Matrix'!W626,0),IF('CLINs &amp; Ceiling Rates'!$D$253="OPS",'Labor Loading Matrix'!X626,0),IF('CLINs &amp; Ceiling Rates'!$D$254="OPS",'Labor Loading Matrix'!Y626,0),IF('CLINs &amp; Ceiling Rates'!$D$255="OPS",'Labor Loading Matrix'!Z626,0),IF('CLINs &amp; Ceiling Rates'!$D$256="OPS",'Labor Loading Matrix'!AA626,0))</f>
        <v>0</v>
      </c>
      <c r="F626" s="175">
        <f>SUM(IF('CLINs &amp; Ceiling Rates'!$D$237="F&amp;E",'Labor Loading Matrix'!H626,0),IF('CLINs &amp; Ceiling Rates'!$D$238="F&amp;E",'Labor Loading Matrix'!I626,0),IF('CLINs &amp; Ceiling Rates'!$D$239="F&amp;E",'Labor Loading Matrix'!J626,0),IF('CLINs &amp; Ceiling Rates'!$D$240="F&amp;E",'Labor Loading Matrix'!K626,0),IF('CLINs &amp; Ceiling Rates'!$D$241="F&amp;E",'Labor Loading Matrix'!L626,0),IF('CLINs &amp; Ceiling Rates'!$D$242="F&amp;E",'Labor Loading Matrix'!M626,0),IF('CLINs &amp; Ceiling Rates'!$D$243="F&amp;E",'Labor Loading Matrix'!N626,0),IF('CLINs &amp; Ceiling Rates'!$D$244="F&amp;E",'Labor Loading Matrix'!O626,0),IF('CLINs &amp; Ceiling Rates'!$D$245="F&amp;E",'Labor Loading Matrix'!P626,0),IF('CLINs &amp; Ceiling Rates'!$D$246="F&amp;E",'Labor Loading Matrix'!Q626,0),IF('CLINs &amp; Ceiling Rates'!$D$247="F&amp;E",'Labor Loading Matrix'!R626,0),IF('CLINs &amp; Ceiling Rates'!$D$248="F&amp;E",'Labor Loading Matrix'!S626,0),IF('CLINs &amp; Ceiling Rates'!$D$249="F&amp;E",'Labor Loading Matrix'!T626,0),IF('CLINs &amp; Ceiling Rates'!$D$250="F&amp;E",'Labor Loading Matrix'!U626,0),IF('CLINs &amp; Ceiling Rates'!$D$251="F&amp;E",'Labor Loading Matrix'!V626,0),IF('CLINs &amp; Ceiling Rates'!$D$252="F&amp;E",'Labor Loading Matrix'!W626,0),IF('CLINs &amp; Ceiling Rates'!$D$253="F&amp;E",'Labor Loading Matrix'!X626,0),IF('CLINs &amp; Ceiling Rates'!$D$254="F&amp;E",'Labor Loading Matrix'!Y626,0),IF('CLINs &amp; Ceiling Rates'!$D$255="F&amp;E",'Labor Loading Matrix'!Z626,0),IF('CLINs &amp; Ceiling Rates'!$D$256="F&amp;E",'Labor Loading Matrix'!AA626,0))</f>
        <v>0</v>
      </c>
      <c r="G626" s="175">
        <f>SUM(IF('CLINs &amp; Ceiling Rates'!$D$237="R&amp;D",'Labor Loading Matrix'!H626,0),IF('CLINs &amp; Ceiling Rates'!$D$238="R&amp;D",'Labor Loading Matrix'!I626,0),IF('CLINs &amp; Ceiling Rates'!$D$239="R&amp;D",'Labor Loading Matrix'!J626,0),IF('CLINs &amp; Ceiling Rates'!$D$240="R&amp;D",'Labor Loading Matrix'!K626,0),IF('CLINs &amp; Ceiling Rates'!$D$241="R&amp;D",'Labor Loading Matrix'!L626,0),IF('CLINs &amp; Ceiling Rates'!$D$242="R&amp;D",'Labor Loading Matrix'!M626,0),IF('CLINs &amp; Ceiling Rates'!$D$243="R&amp;D",'Labor Loading Matrix'!N626,0),IF('CLINs &amp; Ceiling Rates'!$D$244="R&amp;D",'Labor Loading Matrix'!O626,0),IF('CLINs &amp; Ceiling Rates'!$D$245="R&amp;D",'Labor Loading Matrix'!P626,0),IF('CLINs &amp; Ceiling Rates'!$D$246="R&amp;D",'Labor Loading Matrix'!Q626,0),IF('CLINs &amp; Ceiling Rates'!$D$247="R&amp;D",'Labor Loading Matrix'!R626,0),IF('CLINs &amp; Ceiling Rates'!$D$248="R&amp;D",'Labor Loading Matrix'!S626,0),IF('CLINs &amp; Ceiling Rates'!$D$249="R&amp;D",'Labor Loading Matrix'!T626,0),IF('CLINs &amp; Ceiling Rates'!$D$250="R&amp;D",'Labor Loading Matrix'!U626,0),IF('CLINs &amp; Ceiling Rates'!$D$251="R&amp;D",'Labor Loading Matrix'!V626,0),IF('CLINs &amp; Ceiling Rates'!$D$252="R&amp;D",'Labor Loading Matrix'!W626,0),IF('CLINs &amp; Ceiling Rates'!$D$253="R&amp;D",'Labor Loading Matrix'!X626,0),IF('CLINs &amp; Ceiling Rates'!$D$254="R&amp;D",'Labor Loading Matrix'!Y626,0),IF('CLINs &amp; Ceiling Rates'!$D$255="R&amp;D",'Labor Loading Matrix'!Z626,0),IF('CLINs &amp; Ceiling Rates'!$D$256="R&amp;D",'Labor Loading Matrix'!AA626,0))</f>
        <v>0</v>
      </c>
      <c r="H626" s="136"/>
      <c r="I626" s="136"/>
      <c r="J626" s="136"/>
      <c r="K626" s="136"/>
      <c r="L626" s="136"/>
      <c r="M626" s="136"/>
      <c r="N626" s="84"/>
      <c r="O626" s="84"/>
      <c r="P626" s="84"/>
      <c r="Q626" s="84"/>
      <c r="R626" s="133"/>
      <c r="S626" s="133"/>
      <c r="T626" s="133"/>
      <c r="U626" s="133"/>
      <c r="V626" s="133"/>
      <c r="W626" s="133"/>
      <c r="X626" s="133"/>
      <c r="Y626" s="133"/>
      <c r="Z626" s="133"/>
      <c r="AA626" s="133"/>
    </row>
    <row r="627" spans="1:27" s="73" customFormat="1" ht="18" hidden="1" customHeight="1" x14ac:dyDescent="0.25">
      <c r="A627" s="173">
        <f>'CLINs &amp; Ceiling Rates'!B200</f>
        <v>0</v>
      </c>
      <c r="B627" s="173">
        <f>'CLINs &amp; Ceiling Rates'!C200</f>
        <v>0</v>
      </c>
      <c r="C627" s="177" t="str">
        <f>'CLINs &amp; Ceiling Rates'!I200</f>
        <v/>
      </c>
      <c r="D627" s="211">
        <f>IF('CLINs &amp; Ceiling Rates'!D583="",SUM('Labor Loading Matrix'!H627:AA627),SUM(E627:G627))</f>
        <v>0</v>
      </c>
      <c r="E627" s="175">
        <f>SUM(IF('CLINs &amp; Ceiling Rates'!$D$237="OPS",'Labor Loading Matrix'!H627,0),IF('CLINs &amp; Ceiling Rates'!$D$238="OPS",'Labor Loading Matrix'!I627,0),IF('CLINs &amp; Ceiling Rates'!$D$239="OPS",'Labor Loading Matrix'!J627,0),IF('CLINs &amp; Ceiling Rates'!$D$240="OPS",'Labor Loading Matrix'!K627,0),IF('CLINs &amp; Ceiling Rates'!$D$241="OPS",'Labor Loading Matrix'!L627,0),IF('CLINs &amp; Ceiling Rates'!$D$242="OPS",'Labor Loading Matrix'!M627,0),IF('CLINs &amp; Ceiling Rates'!$D$243="OPS",'Labor Loading Matrix'!N627,0),IF('CLINs &amp; Ceiling Rates'!$D$244="OPS",'Labor Loading Matrix'!O627,0),IF('CLINs &amp; Ceiling Rates'!$D$245="OPS",'Labor Loading Matrix'!P627,0),IF('CLINs &amp; Ceiling Rates'!$D$246="OPS",'Labor Loading Matrix'!Q627,0),IF('CLINs &amp; Ceiling Rates'!$D$247="OPS",'Labor Loading Matrix'!R627,0),IF('CLINs &amp; Ceiling Rates'!$D$248="OPS",'Labor Loading Matrix'!S627,0),IF('CLINs &amp; Ceiling Rates'!$D$249="OPS",'Labor Loading Matrix'!T627,0),IF('CLINs &amp; Ceiling Rates'!$D$250="OPS",'Labor Loading Matrix'!U627,0),IF('CLINs &amp; Ceiling Rates'!$D$251="OPS",'Labor Loading Matrix'!V627,0),IF('CLINs &amp; Ceiling Rates'!$D$252="OPS",'Labor Loading Matrix'!W627,0),IF('CLINs &amp; Ceiling Rates'!$D$253="OPS",'Labor Loading Matrix'!X627,0),IF('CLINs &amp; Ceiling Rates'!$D$254="OPS",'Labor Loading Matrix'!Y627,0),IF('CLINs &amp; Ceiling Rates'!$D$255="OPS",'Labor Loading Matrix'!Z627,0),IF('CLINs &amp; Ceiling Rates'!$D$256="OPS",'Labor Loading Matrix'!AA627,0))</f>
        <v>0</v>
      </c>
      <c r="F627" s="175">
        <f>SUM(IF('CLINs &amp; Ceiling Rates'!$D$237="F&amp;E",'Labor Loading Matrix'!H627,0),IF('CLINs &amp; Ceiling Rates'!$D$238="F&amp;E",'Labor Loading Matrix'!I627,0),IF('CLINs &amp; Ceiling Rates'!$D$239="F&amp;E",'Labor Loading Matrix'!J627,0),IF('CLINs &amp; Ceiling Rates'!$D$240="F&amp;E",'Labor Loading Matrix'!K627,0),IF('CLINs &amp; Ceiling Rates'!$D$241="F&amp;E",'Labor Loading Matrix'!L627,0),IF('CLINs &amp; Ceiling Rates'!$D$242="F&amp;E",'Labor Loading Matrix'!M627,0),IF('CLINs &amp; Ceiling Rates'!$D$243="F&amp;E",'Labor Loading Matrix'!N627,0),IF('CLINs &amp; Ceiling Rates'!$D$244="F&amp;E",'Labor Loading Matrix'!O627,0),IF('CLINs &amp; Ceiling Rates'!$D$245="F&amp;E",'Labor Loading Matrix'!P627,0),IF('CLINs &amp; Ceiling Rates'!$D$246="F&amp;E",'Labor Loading Matrix'!Q627,0),IF('CLINs &amp; Ceiling Rates'!$D$247="F&amp;E",'Labor Loading Matrix'!R627,0),IF('CLINs &amp; Ceiling Rates'!$D$248="F&amp;E",'Labor Loading Matrix'!S627,0),IF('CLINs &amp; Ceiling Rates'!$D$249="F&amp;E",'Labor Loading Matrix'!T627,0),IF('CLINs &amp; Ceiling Rates'!$D$250="F&amp;E",'Labor Loading Matrix'!U627,0),IF('CLINs &amp; Ceiling Rates'!$D$251="F&amp;E",'Labor Loading Matrix'!V627,0),IF('CLINs &amp; Ceiling Rates'!$D$252="F&amp;E",'Labor Loading Matrix'!W627,0),IF('CLINs &amp; Ceiling Rates'!$D$253="F&amp;E",'Labor Loading Matrix'!X627,0),IF('CLINs &amp; Ceiling Rates'!$D$254="F&amp;E",'Labor Loading Matrix'!Y627,0),IF('CLINs &amp; Ceiling Rates'!$D$255="F&amp;E",'Labor Loading Matrix'!Z627,0),IF('CLINs &amp; Ceiling Rates'!$D$256="F&amp;E",'Labor Loading Matrix'!AA627,0))</f>
        <v>0</v>
      </c>
      <c r="G627" s="175">
        <f>SUM(IF('CLINs &amp; Ceiling Rates'!$D$237="R&amp;D",'Labor Loading Matrix'!H627,0),IF('CLINs &amp; Ceiling Rates'!$D$238="R&amp;D",'Labor Loading Matrix'!I627,0),IF('CLINs &amp; Ceiling Rates'!$D$239="R&amp;D",'Labor Loading Matrix'!J627,0),IF('CLINs &amp; Ceiling Rates'!$D$240="R&amp;D",'Labor Loading Matrix'!K627,0),IF('CLINs &amp; Ceiling Rates'!$D$241="R&amp;D",'Labor Loading Matrix'!L627,0),IF('CLINs &amp; Ceiling Rates'!$D$242="R&amp;D",'Labor Loading Matrix'!M627,0),IF('CLINs &amp; Ceiling Rates'!$D$243="R&amp;D",'Labor Loading Matrix'!N627,0),IF('CLINs &amp; Ceiling Rates'!$D$244="R&amp;D",'Labor Loading Matrix'!O627,0),IF('CLINs &amp; Ceiling Rates'!$D$245="R&amp;D",'Labor Loading Matrix'!P627,0),IF('CLINs &amp; Ceiling Rates'!$D$246="R&amp;D",'Labor Loading Matrix'!Q627,0),IF('CLINs &amp; Ceiling Rates'!$D$247="R&amp;D",'Labor Loading Matrix'!R627,0),IF('CLINs &amp; Ceiling Rates'!$D$248="R&amp;D",'Labor Loading Matrix'!S627,0),IF('CLINs &amp; Ceiling Rates'!$D$249="R&amp;D",'Labor Loading Matrix'!T627,0),IF('CLINs &amp; Ceiling Rates'!$D$250="R&amp;D",'Labor Loading Matrix'!U627,0),IF('CLINs &amp; Ceiling Rates'!$D$251="R&amp;D",'Labor Loading Matrix'!V627,0),IF('CLINs &amp; Ceiling Rates'!$D$252="R&amp;D",'Labor Loading Matrix'!W627,0),IF('CLINs &amp; Ceiling Rates'!$D$253="R&amp;D",'Labor Loading Matrix'!X627,0),IF('CLINs &amp; Ceiling Rates'!$D$254="R&amp;D",'Labor Loading Matrix'!Y627,0),IF('CLINs &amp; Ceiling Rates'!$D$255="R&amp;D",'Labor Loading Matrix'!Z627,0),IF('CLINs &amp; Ceiling Rates'!$D$256="R&amp;D",'Labor Loading Matrix'!AA627,0))</f>
        <v>0</v>
      </c>
      <c r="H627" s="136"/>
      <c r="I627" s="136"/>
      <c r="J627" s="136"/>
      <c r="K627" s="136"/>
      <c r="L627" s="136"/>
      <c r="M627" s="136"/>
      <c r="N627" s="84"/>
      <c r="O627" s="84"/>
      <c r="P627" s="84"/>
      <c r="Q627" s="84"/>
      <c r="R627" s="133"/>
      <c r="S627" s="133"/>
      <c r="T627" s="133"/>
      <c r="U627" s="133"/>
      <c r="V627" s="133"/>
      <c r="W627" s="133"/>
      <c r="X627" s="133"/>
      <c r="Y627" s="133"/>
      <c r="Z627" s="133"/>
      <c r="AA627" s="133"/>
    </row>
    <row r="628" spans="1:27" s="73" customFormat="1" ht="18" hidden="1" customHeight="1" x14ac:dyDescent="0.25">
      <c r="A628" s="173">
        <f>'CLINs &amp; Ceiling Rates'!B201</f>
        <v>0</v>
      </c>
      <c r="B628" s="173">
        <f>'CLINs &amp; Ceiling Rates'!C201</f>
        <v>0</v>
      </c>
      <c r="C628" s="177" t="str">
        <f>'CLINs &amp; Ceiling Rates'!I201</f>
        <v/>
      </c>
      <c r="D628" s="211">
        <f>IF('CLINs &amp; Ceiling Rates'!D584="",SUM('Labor Loading Matrix'!H628:AA628),SUM(E628:G628))</f>
        <v>0</v>
      </c>
      <c r="E628" s="175">
        <f>SUM(IF('CLINs &amp; Ceiling Rates'!$D$237="OPS",'Labor Loading Matrix'!H628,0),IF('CLINs &amp; Ceiling Rates'!$D$238="OPS",'Labor Loading Matrix'!I628,0),IF('CLINs &amp; Ceiling Rates'!$D$239="OPS",'Labor Loading Matrix'!J628,0),IF('CLINs &amp; Ceiling Rates'!$D$240="OPS",'Labor Loading Matrix'!K628,0),IF('CLINs &amp; Ceiling Rates'!$D$241="OPS",'Labor Loading Matrix'!L628,0),IF('CLINs &amp; Ceiling Rates'!$D$242="OPS",'Labor Loading Matrix'!M628,0),IF('CLINs &amp; Ceiling Rates'!$D$243="OPS",'Labor Loading Matrix'!N628,0),IF('CLINs &amp; Ceiling Rates'!$D$244="OPS",'Labor Loading Matrix'!O628,0),IF('CLINs &amp; Ceiling Rates'!$D$245="OPS",'Labor Loading Matrix'!P628,0),IF('CLINs &amp; Ceiling Rates'!$D$246="OPS",'Labor Loading Matrix'!Q628,0),IF('CLINs &amp; Ceiling Rates'!$D$247="OPS",'Labor Loading Matrix'!R628,0),IF('CLINs &amp; Ceiling Rates'!$D$248="OPS",'Labor Loading Matrix'!S628,0),IF('CLINs &amp; Ceiling Rates'!$D$249="OPS",'Labor Loading Matrix'!T628,0),IF('CLINs &amp; Ceiling Rates'!$D$250="OPS",'Labor Loading Matrix'!U628,0),IF('CLINs &amp; Ceiling Rates'!$D$251="OPS",'Labor Loading Matrix'!V628,0),IF('CLINs &amp; Ceiling Rates'!$D$252="OPS",'Labor Loading Matrix'!W628,0),IF('CLINs &amp; Ceiling Rates'!$D$253="OPS",'Labor Loading Matrix'!X628,0),IF('CLINs &amp; Ceiling Rates'!$D$254="OPS",'Labor Loading Matrix'!Y628,0),IF('CLINs &amp; Ceiling Rates'!$D$255="OPS",'Labor Loading Matrix'!Z628,0),IF('CLINs &amp; Ceiling Rates'!$D$256="OPS",'Labor Loading Matrix'!AA628,0))</f>
        <v>0</v>
      </c>
      <c r="F628" s="175">
        <f>SUM(IF('CLINs &amp; Ceiling Rates'!$D$237="F&amp;E",'Labor Loading Matrix'!H628,0),IF('CLINs &amp; Ceiling Rates'!$D$238="F&amp;E",'Labor Loading Matrix'!I628,0),IF('CLINs &amp; Ceiling Rates'!$D$239="F&amp;E",'Labor Loading Matrix'!J628,0),IF('CLINs &amp; Ceiling Rates'!$D$240="F&amp;E",'Labor Loading Matrix'!K628,0),IF('CLINs &amp; Ceiling Rates'!$D$241="F&amp;E",'Labor Loading Matrix'!L628,0),IF('CLINs &amp; Ceiling Rates'!$D$242="F&amp;E",'Labor Loading Matrix'!M628,0),IF('CLINs &amp; Ceiling Rates'!$D$243="F&amp;E",'Labor Loading Matrix'!N628,0),IF('CLINs &amp; Ceiling Rates'!$D$244="F&amp;E",'Labor Loading Matrix'!O628,0),IF('CLINs &amp; Ceiling Rates'!$D$245="F&amp;E",'Labor Loading Matrix'!P628,0),IF('CLINs &amp; Ceiling Rates'!$D$246="F&amp;E",'Labor Loading Matrix'!Q628,0),IF('CLINs &amp; Ceiling Rates'!$D$247="F&amp;E",'Labor Loading Matrix'!R628,0),IF('CLINs &amp; Ceiling Rates'!$D$248="F&amp;E",'Labor Loading Matrix'!S628,0),IF('CLINs &amp; Ceiling Rates'!$D$249="F&amp;E",'Labor Loading Matrix'!T628,0),IF('CLINs &amp; Ceiling Rates'!$D$250="F&amp;E",'Labor Loading Matrix'!U628,0),IF('CLINs &amp; Ceiling Rates'!$D$251="F&amp;E",'Labor Loading Matrix'!V628,0),IF('CLINs &amp; Ceiling Rates'!$D$252="F&amp;E",'Labor Loading Matrix'!W628,0),IF('CLINs &amp; Ceiling Rates'!$D$253="F&amp;E",'Labor Loading Matrix'!X628,0),IF('CLINs &amp; Ceiling Rates'!$D$254="F&amp;E",'Labor Loading Matrix'!Y628,0),IF('CLINs &amp; Ceiling Rates'!$D$255="F&amp;E",'Labor Loading Matrix'!Z628,0),IF('CLINs &amp; Ceiling Rates'!$D$256="F&amp;E",'Labor Loading Matrix'!AA628,0))</f>
        <v>0</v>
      </c>
      <c r="G628" s="175">
        <f>SUM(IF('CLINs &amp; Ceiling Rates'!$D$237="R&amp;D",'Labor Loading Matrix'!H628,0),IF('CLINs &amp; Ceiling Rates'!$D$238="R&amp;D",'Labor Loading Matrix'!I628,0),IF('CLINs &amp; Ceiling Rates'!$D$239="R&amp;D",'Labor Loading Matrix'!J628,0),IF('CLINs &amp; Ceiling Rates'!$D$240="R&amp;D",'Labor Loading Matrix'!K628,0),IF('CLINs &amp; Ceiling Rates'!$D$241="R&amp;D",'Labor Loading Matrix'!L628,0),IF('CLINs &amp; Ceiling Rates'!$D$242="R&amp;D",'Labor Loading Matrix'!M628,0),IF('CLINs &amp; Ceiling Rates'!$D$243="R&amp;D",'Labor Loading Matrix'!N628,0),IF('CLINs &amp; Ceiling Rates'!$D$244="R&amp;D",'Labor Loading Matrix'!O628,0),IF('CLINs &amp; Ceiling Rates'!$D$245="R&amp;D",'Labor Loading Matrix'!P628,0),IF('CLINs &amp; Ceiling Rates'!$D$246="R&amp;D",'Labor Loading Matrix'!Q628,0),IF('CLINs &amp; Ceiling Rates'!$D$247="R&amp;D",'Labor Loading Matrix'!R628,0),IF('CLINs &amp; Ceiling Rates'!$D$248="R&amp;D",'Labor Loading Matrix'!S628,0),IF('CLINs &amp; Ceiling Rates'!$D$249="R&amp;D",'Labor Loading Matrix'!T628,0),IF('CLINs &amp; Ceiling Rates'!$D$250="R&amp;D",'Labor Loading Matrix'!U628,0),IF('CLINs &amp; Ceiling Rates'!$D$251="R&amp;D",'Labor Loading Matrix'!V628,0),IF('CLINs &amp; Ceiling Rates'!$D$252="R&amp;D",'Labor Loading Matrix'!W628,0),IF('CLINs &amp; Ceiling Rates'!$D$253="R&amp;D",'Labor Loading Matrix'!X628,0),IF('CLINs &amp; Ceiling Rates'!$D$254="R&amp;D",'Labor Loading Matrix'!Y628,0),IF('CLINs &amp; Ceiling Rates'!$D$255="R&amp;D",'Labor Loading Matrix'!Z628,0),IF('CLINs &amp; Ceiling Rates'!$D$256="R&amp;D",'Labor Loading Matrix'!AA628,0))</f>
        <v>0</v>
      </c>
      <c r="H628" s="136"/>
      <c r="I628" s="136"/>
      <c r="J628" s="136"/>
      <c r="K628" s="136"/>
      <c r="L628" s="136"/>
      <c r="M628" s="136"/>
      <c r="N628" s="84"/>
      <c r="O628" s="84"/>
      <c r="P628" s="84"/>
      <c r="Q628" s="84"/>
      <c r="R628" s="133"/>
      <c r="S628" s="133"/>
      <c r="T628" s="133"/>
      <c r="U628" s="133"/>
      <c r="V628" s="133"/>
      <c r="W628" s="133"/>
      <c r="X628" s="133"/>
      <c r="Y628" s="133"/>
      <c r="Z628" s="133"/>
      <c r="AA628" s="133"/>
    </row>
    <row r="629" spans="1:27" s="73" customFormat="1" ht="18" hidden="1" customHeight="1" x14ac:dyDescent="0.25">
      <c r="A629" s="173">
        <f>'CLINs &amp; Ceiling Rates'!B202</f>
        <v>0</v>
      </c>
      <c r="B629" s="173">
        <f>'CLINs &amp; Ceiling Rates'!C202</f>
        <v>0</v>
      </c>
      <c r="C629" s="177" t="str">
        <f>'CLINs &amp; Ceiling Rates'!I202</f>
        <v/>
      </c>
      <c r="D629" s="211">
        <f>IF('CLINs &amp; Ceiling Rates'!D585="",SUM('Labor Loading Matrix'!H629:AA629),SUM(E629:G629))</f>
        <v>0</v>
      </c>
      <c r="E629" s="175">
        <f>SUM(IF('CLINs &amp; Ceiling Rates'!$D$237="OPS",'Labor Loading Matrix'!H629,0),IF('CLINs &amp; Ceiling Rates'!$D$238="OPS",'Labor Loading Matrix'!I629,0),IF('CLINs &amp; Ceiling Rates'!$D$239="OPS",'Labor Loading Matrix'!J629,0),IF('CLINs &amp; Ceiling Rates'!$D$240="OPS",'Labor Loading Matrix'!K629,0),IF('CLINs &amp; Ceiling Rates'!$D$241="OPS",'Labor Loading Matrix'!L629,0),IF('CLINs &amp; Ceiling Rates'!$D$242="OPS",'Labor Loading Matrix'!M629,0),IF('CLINs &amp; Ceiling Rates'!$D$243="OPS",'Labor Loading Matrix'!N629,0),IF('CLINs &amp; Ceiling Rates'!$D$244="OPS",'Labor Loading Matrix'!O629,0),IF('CLINs &amp; Ceiling Rates'!$D$245="OPS",'Labor Loading Matrix'!P629,0),IF('CLINs &amp; Ceiling Rates'!$D$246="OPS",'Labor Loading Matrix'!Q629,0),IF('CLINs &amp; Ceiling Rates'!$D$247="OPS",'Labor Loading Matrix'!R629,0),IF('CLINs &amp; Ceiling Rates'!$D$248="OPS",'Labor Loading Matrix'!S629,0),IF('CLINs &amp; Ceiling Rates'!$D$249="OPS",'Labor Loading Matrix'!T629,0),IF('CLINs &amp; Ceiling Rates'!$D$250="OPS",'Labor Loading Matrix'!U629,0),IF('CLINs &amp; Ceiling Rates'!$D$251="OPS",'Labor Loading Matrix'!V629,0),IF('CLINs &amp; Ceiling Rates'!$D$252="OPS",'Labor Loading Matrix'!W629,0),IF('CLINs &amp; Ceiling Rates'!$D$253="OPS",'Labor Loading Matrix'!X629,0),IF('CLINs &amp; Ceiling Rates'!$D$254="OPS",'Labor Loading Matrix'!Y629,0),IF('CLINs &amp; Ceiling Rates'!$D$255="OPS",'Labor Loading Matrix'!Z629,0),IF('CLINs &amp; Ceiling Rates'!$D$256="OPS",'Labor Loading Matrix'!AA629,0))</f>
        <v>0</v>
      </c>
      <c r="F629" s="175">
        <f>SUM(IF('CLINs &amp; Ceiling Rates'!$D$237="F&amp;E",'Labor Loading Matrix'!H629,0),IF('CLINs &amp; Ceiling Rates'!$D$238="F&amp;E",'Labor Loading Matrix'!I629,0),IF('CLINs &amp; Ceiling Rates'!$D$239="F&amp;E",'Labor Loading Matrix'!J629,0),IF('CLINs &amp; Ceiling Rates'!$D$240="F&amp;E",'Labor Loading Matrix'!K629,0),IF('CLINs &amp; Ceiling Rates'!$D$241="F&amp;E",'Labor Loading Matrix'!L629,0),IF('CLINs &amp; Ceiling Rates'!$D$242="F&amp;E",'Labor Loading Matrix'!M629,0),IF('CLINs &amp; Ceiling Rates'!$D$243="F&amp;E",'Labor Loading Matrix'!N629,0),IF('CLINs &amp; Ceiling Rates'!$D$244="F&amp;E",'Labor Loading Matrix'!O629,0),IF('CLINs &amp; Ceiling Rates'!$D$245="F&amp;E",'Labor Loading Matrix'!P629,0),IF('CLINs &amp; Ceiling Rates'!$D$246="F&amp;E",'Labor Loading Matrix'!Q629,0),IF('CLINs &amp; Ceiling Rates'!$D$247="F&amp;E",'Labor Loading Matrix'!R629,0),IF('CLINs &amp; Ceiling Rates'!$D$248="F&amp;E",'Labor Loading Matrix'!S629,0),IF('CLINs &amp; Ceiling Rates'!$D$249="F&amp;E",'Labor Loading Matrix'!T629,0),IF('CLINs &amp; Ceiling Rates'!$D$250="F&amp;E",'Labor Loading Matrix'!U629,0),IF('CLINs &amp; Ceiling Rates'!$D$251="F&amp;E",'Labor Loading Matrix'!V629,0),IF('CLINs &amp; Ceiling Rates'!$D$252="F&amp;E",'Labor Loading Matrix'!W629,0),IF('CLINs &amp; Ceiling Rates'!$D$253="F&amp;E",'Labor Loading Matrix'!X629,0),IF('CLINs &amp; Ceiling Rates'!$D$254="F&amp;E",'Labor Loading Matrix'!Y629,0),IF('CLINs &amp; Ceiling Rates'!$D$255="F&amp;E",'Labor Loading Matrix'!Z629,0),IF('CLINs &amp; Ceiling Rates'!$D$256="F&amp;E",'Labor Loading Matrix'!AA629,0))</f>
        <v>0</v>
      </c>
      <c r="G629" s="175">
        <f>SUM(IF('CLINs &amp; Ceiling Rates'!$D$237="R&amp;D",'Labor Loading Matrix'!H629,0),IF('CLINs &amp; Ceiling Rates'!$D$238="R&amp;D",'Labor Loading Matrix'!I629,0),IF('CLINs &amp; Ceiling Rates'!$D$239="R&amp;D",'Labor Loading Matrix'!J629,0),IF('CLINs &amp; Ceiling Rates'!$D$240="R&amp;D",'Labor Loading Matrix'!K629,0),IF('CLINs &amp; Ceiling Rates'!$D$241="R&amp;D",'Labor Loading Matrix'!L629,0),IF('CLINs &amp; Ceiling Rates'!$D$242="R&amp;D",'Labor Loading Matrix'!M629,0),IF('CLINs &amp; Ceiling Rates'!$D$243="R&amp;D",'Labor Loading Matrix'!N629,0),IF('CLINs &amp; Ceiling Rates'!$D$244="R&amp;D",'Labor Loading Matrix'!O629,0),IF('CLINs &amp; Ceiling Rates'!$D$245="R&amp;D",'Labor Loading Matrix'!P629,0),IF('CLINs &amp; Ceiling Rates'!$D$246="R&amp;D",'Labor Loading Matrix'!Q629,0),IF('CLINs &amp; Ceiling Rates'!$D$247="R&amp;D",'Labor Loading Matrix'!R629,0),IF('CLINs &amp; Ceiling Rates'!$D$248="R&amp;D",'Labor Loading Matrix'!S629,0),IF('CLINs &amp; Ceiling Rates'!$D$249="R&amp;D",'Labor Loading Matrix'!T629,0),IF('CLINs &amp; Ceiling Rates'!$D$250="R&amp;D",'Labor Loading Matrix'!U629,0),IF('CLINs &amp; Ceiling Rates'!$D$251="R&amp;D",'Labor Loading Matrix'!V629,0),IF('CLINs &amp; Ceiling Rates'!$D$252="R&amp;D",'Labor Loading Matrix'!W629,0),IF('CLINs &amp; Ceiling Rates'!$D$253="R&amp;D",'Labor Loading Matrix'!X629,0),IF('CLINs &amp; Ceiling Rates'!$D$254="R&amp;D",'Labor Loading Matrix'!Y629,0),IF('CLINs &amp; Ceiling Rates'!$D$255="R&amp;D",'Labor Loading Matrix'!Z629,0),IF('CLINs &amp; Ceiling Rates'!$D$256="R&amp;D",'Labor Loading Matrix'!AA629,0))</f>
        <v>0</v>
      </c>
      <c r="H629" s="136"/>
      <c r="I629" s="136"/>
      <c r="J629" s="136"/>
      <c r="K629" s="136"/>
      <c r="L629" s="136"/>
      <c r="M629" s="136"/>
      <c r="N629" s="84"/>
      <c r="O629" s="84"/>
      <c r="P629" s="84"/>
      <c r="Q629" s="84"/>
      <c r="R629" s="133"/>
      <c r="S629" s="133"/>
      <c r="T629" s="133"/>
      <c r="U629" s="133"/>
      <c r="V629" s="133"/>
      <c r="W629" s="133"/>
      <c r="X629" s="133"/>
      <c r="Y629" s="133"/>
      <c r="Z629" s="133"/>
      <c r="AA629" s="133"/>
    </row>
    <row r="630" spans="1:27" s="73" customFormat="1" ht="18" hidden="1" customHeight="1" x14ac:dyDescent="0.25">
      <c r="A630" s="173">
        <f>'CLINs &amp; Ceiling Rates'!B203</f>
        <v>0</v>
      </c>
      <c r="B630" s="173">
        <f>'CLINs &amp; Ceiling Rates'!C203</f>
        <v>0</v>
      </c>
      <c r="C630" s="177" t="str">
        <f>'CLINs &amp; Ceiling Rates'!I203</f>
        <v/>
      </c>
      <c r="D630" s="211">
        <f>IF('CLINs &amp; Ceiling Rates'!D586="",SUM('Labor Loading Matrix'!H630:AA630),SUM(E630:G630))</f>
        <v>0</v>
      </c>
      <c r="E630" s="175">
        <f>SUM(IF('CLINs &amp; Ceiling Rates'!$D$237="OPS",'Labor Loading Matrix'!H630,0),IF('CLINs &amp; Ceiling Rates'!$D$238="OPS",'Labor Loading Matrix'!I630,0),IF('CLINs &amp; Ceiling Rates'!$D$239="OPS",'Labor Loading Matrix'!J630,0),IF('CLINs &amp; Ceiling Rates'!$D$240="OPS",'Labor Loading Matrix'!K630,0),IF('CLINs &amp; Ceiling Rates'!$D$241="OPS",'Labor Loading Matrix'!L630,0),IF('CLINs &amp; Ceiling Rates'!$D$242="OPS",'Labor Loading Matrix'!M630,0),IF('CLINs &amp; Ceiling Rates'!$D$243="OPS",'Labor Loading Matrix'!N630,0),IF('CLINs &amp; Ceiling Rates'!$D$244="OPS",'Labor Loading Matrix'!O630,0),IF('CLINs &amp; Ceiling Rates'!$D$245="OPS",'Labor Loading Matrix'!P630,0),IF('CLINs &amp; Ceiling Rates'!$D$246="OPS",'Labor Loading Matrix'!Q630,0),IF('CLINs &amp; Ceiling Rates'!$D$247="OPS",'Labor Loading Matrix'!R630,0),IF('CLINs &amp; Ceiling Rates'!$D$248="OPS",'Labor Loading Matrix'!S630,0),IF('CLINs &amp; Ceiling Rates'!$D$249="OPS",'Labor Loading Matrix'!T630,0),IF('CLINs &amp; Ceiling Rates'!$D$250="OPS",'Labor Loading Matrix'!U630,0),IF('CLINs &amp; Ceiling Rates'!$D$251="OPS",'Labor Loading Matrix'!V630,0),IF('CLINs &amp; Ceiling Rates'!$D$252="OPS",'Labor Loading Matrix'!W630,0),IF('CLINs &amp; Ceiling Rates'!$D$253="OPS",'Labor Loading Matrix'!X630,0),IF('CLINs &amp; Ceiling Rates'!$D$254="OPS",'Labor Loading Matrix'!Y630,0),IF('CLINs &amp; Ceiling Rates'!$D$255="OPS",'Labor Loading Matrix'!Z630,0),IF('CLINs &amp; Ceiling Rates'!$D$256="OPS",'Labor Loading Matrix'!AA630,0))</f>
        <v>0</v>
      </c>
      <c r="F630" s="175">
        <f>SUM(IF('CLINs &amp; Ceiling Rates'!$D$237="F&amp;E",'Labor Loading Matrix'!H630,0),IF('CLINs &amp; Ceiling Rates'!$D$238="F&amp;E",'Labor Loading Matrix'!I630,0),IF('CLINs &amp; Ceiling Rates'!$D$239="F&amp;E",'Labor Loading Matrix'!J630,0),IF('CLINs &amp; Ceiling Rates'!$D$240="F&amp;E",'Labor Loading Matrix'!K630,0),IF('CLINs &amp; Ceiling Rates'!$D$241="F&amp;E",'Labor Loading Matrix'!L630,0),IF('CLINs &amp; Ceiling Rates'!$D$242="F&amp;E",'Labor Loading Matrix'!M630,0),IF('CLINs &amp; Ceiling Rates'!$D$243="F&amp;E",'Labor Loading Matrix'!N630,0),IF('CLINs &amp; Ceiling Rates'!$D$244="F&amp;E",'Labor Loading Matrix'!O630,0),IF('CLINs &amp; Ceiling Rates'!$D$245="F&amp;E",'Labor Loading Matrix'!P630,0),IF('CLINs &amp; Ceiling Rates'!$D$246="F&amp;E",'Labor Loading Matrix'!Q630,0),IF('CLINs &amp; Ceiling Rates'!$D$247="F&amp;E",'Labor Loading Matrix'!R630,0),IF('CLINs &amp; Ceiling Rates'!$D$248="F&amp;E",'Labor Loading Matrix'!S630,0),IF('CLINs &amp; Ceiling Rates'!$D$249="F&amp;E",'Labor Loading Matrix'!T630,0),IF('CLINs &amp; Ceiling Rates'!$D$250="F&amp;E",'Labor Loading Matrix'!U630,0),IF('CLINs &amp; Ceiling Rates'!$D$251="F&amp;E",'Labor Loading Matrix'!V630,0),IF('CLINs &amp; Ceiling Rates'!$D$252="F&amp;E",'Labor Loading Matrix'!W630,0),IF('CLINs &amp; Ceiling Rates'!$D$253="F&amp;E",'Labor Loading Matrix'!X630,0),IF('CLINs &amp; Ceiling Rates'!$D$254="F&amp;E",'Labor Loading Matrix'!Y630,0),IF('CLINs &amp; Ceiling Rates'!$D$255="F&amp;E",'Labor Loading Matrix'!Z630,0),IF('CLINs &amp; Ceiling Rates'!$D$256="F&amp;E",'Labor Loading Matrix'!AA630,0))</f>
        <v>0</v>
      </c>
      <c r="G630" s="175">
        <f>SUM(IF('CLINs &amp; Ceiling Rates'!$D$237="R&amp;D",'Labor Loading Matrix'!H630,0),IF('CLINs &amp; Ceiling Rates'!$D$238="R&amp;D",'Labor Loading Matrix'!I630,0),IF('CLINs &amp; Ceiling Rates'!$D$239="R&amp;D",'Labor Loading Matrix'!J630,0),IF('CLINs &amp; Ceiling Rates'!$D$240="R&amp;D",'Labor Loading Matrix'!K630,0),IF('CLINs &amp; Ceiling Rates'!$D$241="R&amp;D",'Labor Loading Matrix'!L630,0),IF('CLINs &amp; Ceiling Rates'!$D$242="R&amp;D",'Labor Loading Matrix'!M630,0),IF('CLINs &amp; Ceiling Rates'!$D$243="R&amp;D",'Labor Loading Matrix'!N630,0),IF('CLINs &amp; Ceiling Rates'!$D$244="R&amp;D",'Labor Loading Matrix'!O630,0),IF('CLINs &amp; Ceiling Rates'!$D$245="R&amp;D",'Labor Loading Matrix'!P630,0),IF('CLINs &amp; Ceiling Rates'!$D$246="R&amp;D",'Labor Loading Matrix'!Q630,0),IF('CLINs &amp; Ceiling Rates'!$D$247="R&amp;D",'Labor Loading Matrix'!R630,0),IF('CLINs &amp; Ceiling Rates'!$D$248="R&amp;D",'Labor Loading Matrix'!S630,0),IF('CLINs &amp; Ceiling Rates'!$D$249="R&amp;D",'Labor Loading Matrix'!T630,0),IF('CLINs &amp; Ceiling Rates'!$D$250="R&amp;D",'Labor Loading Matrix'!U630,0),IF('CLINs &amp; Ceiling Rates'!$D$251="R&amp;D",'Labor Loading Matrix'!V630,0),IF('CLINs &amp; Ceiling Rates'!$D$252="R&amp;D",'Labor Loading Matrix'!W630,0),IF('CLINs &amp; Ceiling Rates'!$D$253="R&amp;D",'Labor Loading Matrix'!X630,0),IF('CLINs &amp; Ceiling Rates'!$D$254="R&amp;D",'Labor Loading Matrix'!Y630,0),IF('CLINs &amp; Ceiling Rates'!$D$255="R&amp;D",'Labor Loading Matrix'!Z630,0),IF('CLINs &amp; Ceiling Rates'!$D$256="R&amp;D",'Labor Loading Matrix'!AA630,0))</f>
        <v>0</v>
      </c>
      <c r="H630" s="136"/>
      <c r="I630" s="136"/>
      <c r="J630" s="136"/>
      <c r="K630" s="136"/>
      <c r="L630" s="136"/>
      <c r="M630" s="136"/>
      <c r="N630" s="84"/>
      <c r="O630" s="84"/>
      <c r="P630" s="84"/>
      <c r="Q630" s="84"/>
      <c r="R630" s="133"/>
      <c r="S630" s="133"/>
      <c r="T630" s="133"/>
      <c r="U630" s="133"/>
      <c r="V630" s="133"/>
      <c r="W630" s="133"/>
      <c r="X630" s="133"/>
      <c r="Y630" s="133"/>
      <c r="Z630" s="133"/>
      <c r="AA630" s="133"/>
    </row>
    <row r="631" spans="1:27" s="73" customFormat="1" ht="18" hidden="1" customHeight="1" x14ac:dyDescent="0.25">
      <c r="A631" s="173">
        <f>'CLINs &amp; Ceiling Rates'!B204</f>
        <v>0</v>
      </c>
      <c r="B631" s="173">
        <f>'CLINs &amp; Ceiling Rates'!C204</f>
        <v>0</v>
      </c>
      <c r="C631" s="177" t="str">
        <f>'CLINs &amp; Ceiling Rates'!I204</f>
        <v/>
      </c>
      <c r="D631" s="211">
        <f>IF('CLINs &amp; Ceiling Rates'!D587="",SUM('Labor Loading Matrix'!H631:AA631),SUM(E631:G631))</f>
        <v>0</v>
      </c>
      <c r="E631" s="175">
        <f>SUM(IF('CLINs &amp; Ceiling Rates'!$D$237="OPS",'Labor Loading Matrix'!H631,0),IF('CLINs &amp; Ceiling Rates'!$D$238="OPS",'Labor Loading Matrix'!I631,0),IF('CLINs &amp; Ceiling Rates'!$D$239="OPS",'Labor Loading Matrix'!J631,0),IF('CLINs &amp; Ceiling Rates'!$D$240="OPS",'Labor Loading Matrix'!K631,0),IF('CLINs &amp; Ceiling Rates'!$D$241="OPS",'Labor Loading Matrix'!L631,0),IF('CLINs &amp; Ceiling Rates'!$D$242="OPS",'Labor Loading Matrix'!M631,0),IF('CLINs &amp; Ceiling Rates'!$D$243="OPS",'Labor Loading Matrix'!N631,0),IF('CLINs &amp; Ceiling Rates'!$D$244="OPS",'Labor Loading Matrix'!O631,0),IF('CLINs &amp; Ceiling Rates'!$D$245="OPS",'Labor Loading Matrix'!P631,0),IF('CLINs &amp; Ceiling Rates'!$D$246="OPS",'Labor Loading Matrix'!Q631,0),IF('CLINs &amp; Ceiling Rates'!$D$247="OPS",'Labor Loading Matrix'!R631,0),IF('CLINs &amp; Ceiling Rates'!$D$248="OPS",'Labor Loading Matrix'!S631,0),IF('CLINs &amp; Ceiling Rates'!$D$249="OPS",'Labor Loading Matrix'!T631,0),IF('CLINs &amp; Ceiling Rates'!$D$250="OPS",'Labor Loading Matrix'!U631,0),IF('CLINs &amp; Ceiling Rates'!$D$251="OPS",'Labor Loading Matrix'!V631,0),IF('CLINs &amp; Ceiling Rates'!$D$252="OPS",'Labor Loading Matrix'!W631,0),IF('CLINs &amp; Ceiling Rates'!$D$253="OPS",'Labor Loading Matrix'!X631,0),IF('CLINs &amp; Ceiling Rates'!$D$254="OPS",'Labor Loading Matrix'!Y631,0),IF('CLINs &amp; Ceiling Rates'!$D$255="OPS",'Labor Loading Matrix'!Z631,0),IF('CLINs &amp; Ceiling Rates'!$D$256="OPS",'Labor Loading Matrix'!AA631,0))</f>
        <v>0</v>
      </c>
      <c r="F631" s="175">
        <f>SUM(IF('CLINs &amp; Ceiling Rates'!$D$237="F&amp;E",'Labor Loading Matrix'!H631,0),IF('CLINs &amp; Ceiling Rates'!$D$238="F&amp;E",'Labor Loading Matrix'!I631,0),IF('CLINs &amp; Ceiling Rates'!$D$239="F&amp;E",'Labor Loading Matrix'!J631,0),IF('CLINs &amp; Ceiling Rates'!$D$240="F&amp;E",'Labor Loading Matrix'!K631,0),IF('CLINs &amp; Ceiling Rates'!$D$241="F&amp;E",'Labor Loading Matrix'!L631,0),IF('CLINs &amp; Ceiling Rates'!$D$242="F&amp;E",'Labor Loading Matrix'!M631,0),IF('CLINs &amp; Ceiling Rates'!$D$243="F&amp;E",'Labor Loading Matrix'!N631,0),IF('CLINs &amp; Ceiling Rates'!$D$244="F&amp;E",'Labor Loading Matrix'!O631,0),IF('CLINs &amp; Ceiling Rates'!$D$245="F&amp;E",'Labor Loading Matrix'!P631,0),IF('CLINs &amp; Ceiling Rates'!$D$246="F&amp;E",'Labor Loading Matrix'!Q631,0),IF('CLINs &amp; Ceiling Rates'!$D$247="F&amp;E",'Labor Loading Matrix'!R631,0),IF('CLINs &amp; Ceiling Rates'!$D$248="F&amp;E",'Labor Loading Matrix'!S631,0),IF('CLINs &amp; Ceiling Rates'!$D$249="F&amp;E",'Labor Loading Matrix'!T631,0),IF('CLINs &amp; Ceiling Rates'!$D$250="F&amp;E",'Labor Loading Matrix'!U631,0),IF('CLINs &amp; Ceiling Rates'!$D$251="F&amp;E",'Labor Loading Matrix'!V631,0),IF('CLINs &amp; Ceiling Rates'!$D$252="F&amp;E",'Labor Loading Matrix'!W631,0),IF('CLINs &amp; Ceiling Rates'!$D$253="F&amp;E",'Labor Loading Matrix'!X631,0),IF('CLINs &amp; Ceiling Rates'!$D$254="F&amp;E",'Labor Loading Matrix'!Y631,0),IF('CLINs &amp; Ceiling Rates'!$D$255="F&amp;E",'Labor Loading Matrix'!Z631,0),IF('CLINs &amp; Ceiling Rates'!$D$256="F&amp;E",'Labor Loading Matrix'!AA631,0))</f>
        <v>0</v>
      </c>
      <c r="G631" s="175">
        <f>SUM(IF('CLINs &amp; Ceiling Rates'!$D$237="R&amp;D",'Labor Loading Matrix'!H631,0),IF('CLINs &amp; Ceiling Rates'!$D$238="R&amp;D",'Labor Loading Matrix'!I631,0),IF('CLINs &amp; Ceiling Rates'!$D$239="R&amp;D",'Labor Loading Matrix'!J631,0),IF('CLINs &amp; Ceiling Rates'!$D$240="R&amp;D",'Labor Loading Matrix'!K631,0),IF('CLINs &amp; Ceiling Rates'!$D$241="R&amp;D",'Labor Loading Matrix'!L631,0),IF('CLINs &amp; Ceiling Rates'!$D$242="R&amp;D",'Labor Loading Matrix'!M631,0),IF('CLINs &amp; Ceiling Rates'!$D$243="R&amp;D",'Labor Loading Matrix'!N631,0),IF('CLINs &amp; Ceiling Rates'!$D$244="R&amp;D",'Labor Loading Matrix'!O631,0),IF('CLINs &amp; Ceiling Rates'!$D$245="R&amp;D",'Labor Loading Matrix'!P631,0),IF('CLINs &amp; Ceiling Rates'!$D$246="R&amp;D",'Labor Loading Matrix'!Q631,0),IF('CLINs &amp; Ceiling Rates'!$D$247="R&amp;D",'Labor Loading Matrix'!R631,0),IF('CLINs &amp; Ceiling Rates'!$D$248="R&amp;D",'Labor Loading Matrix'!S631,0),IF('CLINs &amp; Ceiling Rates'!$D$249="R&amp;D",'Labor Loading Matrix'!T631,0),IF('CLINs &amp; Ceiling Rates'!$D$250="R&amp;D",'Labor Loading Matrix'!U631,0),IF('CLINs &amp; Ceiling Rates'!$D$251="R&amp;D",'Labor Loading Matrix'!V631,0),IF('CLINs &amp; Ceiling Rates'!$D$252="R&amp;D",'Labor Loading Matrix'!W631,0),IF('CLINs &amp; Ceiling Rates'!$D$253="R&amp;D",'Labor Loading Matrix'!X631,0),IF('CLINs &amp; Ceiling Rates'!$D$254="R&amp;D",'Labor Loading Matrix'!Y631,0),IF('CLINs &amp; Ceiling Rates'!$D$255="R&amp;D",'Labor Loading Matrix'!Z631,0),IF('CLINs &amp; Ceiling Rates'!$D$256="R&amp;D",'Labor Loading Matrix'!AA631,0))</f>
        <v>0</v>
      </c>
      <c r="H631" s="136"/>
      <c r="I631" s="136"/>
      <c r="J631" s="136"/>
      <c r="K631" s="136"/>
      <c r="L631" s="136"/>
      <c r="M631" s="136"/>
      <c r="N631" s="84"/>
      <c r="O631" s="84"/>
      <c r="P631" s="84"/>
      <c r="Q631" s="84"/>
      <c r="R631" s="133"/>
      <c r="S631" s="133"/>
      <c r="T631" s="133"/>
      <c r="U631" s="133"/>
      <c r="V631" s="133"/>
      <c r="W631" s="133"/>
      <c r="X631" s="133"/>
      <c r="Y631" s="133"/>
      <c r="Z631" s="133"/>
      <c r="AA631" s="133"/>
    </row>
    <row r="632" spans="1:27" s="73" customFormat="1" ht="18" hidden="1" customHeight="1" x14ac:dyDescent="0.25">
      <c r="A632" s="173">
        <f>'CLINs &amp; Ceiling Rates'!B205</f>
        <v>0</v>
      </c>
      <c r="B632" s="173">
        <f>'CLINs &amp; Ceiling Rates'!C205</f>
        <v>0</v>
      </c>
      <c r="C632" s="177" t="str">
        <f>'CLINs &amp; Ceiling Rates'!I205</f>
        <v/>
      </c>
      <c r="D632" s="211">
        <f>IF('CLINs &amp; Ceiling Rates'!D588="",SUM('Labor Loading Matrix'!H632:AA632),SUM(E632:G632))</f>
        <v>0</v>
      </c>
      <c r="E632" s="175">
        <f>SUM(IF('CLINs &amp; Ceiling Rates'!$D$237="OPS",'Labor Loading Matrix'!H632,0),IF('CLINs &amp; Ceiling Rates'!$D$238="OPS",'Labor Loading Matrix'!I632,0),IF('CLINs &amp; Ceiling Rates'!$D$239="OPS",'Labor Loading Matrix'!J632,0),IF('CLINs &amp; Ceiling Rates'!$D$240="OPS",'Labor Loading Matrix'!K632,0),IF('CLINs &amp; Ceiling Rates'!$D$241="OPS",'Labor Loading Matrix'!L632,0),IF('CLINs &amp; Ceiling Rates'!$D$242="OPS",'Labor Loading Matrix'!M632,0),IF('CLINs &amp; Ceiling Rates'!$D$243="OPS",'Labor Loading Matrix'!N632,0),IF('CLINs &amp; Ceiling Rates'!$D$244="OPS",'Labor Loading Matrix'!O632,0),IF('CLINs &amp; Ceiling Rates'!$D$245="OPS",'Labor Loading Matrix'!P632,0),IF('CLINs &amp; Ceiling Rates'!$D$246="OPS",'Labor Loading Matrix'!Q632,0),IF('CLINs &amp; Ceiling Rates'!$D$247="OPS",'Labor Loading Matrix'!R632,0),IF('CLINs &amp; Ceiling Rates'!$D$248="OPS",'Labor Loading Matrix'!S632,0),IF('CLINs &amp; Ceiling Rates'!$D$249="OPS",'Labor Loading Matrix'!T632,0),IF('CLINs &amp; Ceiling Rates'!$D$250="OPS",'Labor Loading Matrix'!U632,0),IF('CLINs &amp; Ceiling Rates'!$D$251="OPS",'Labor Loading Matrix'!V632,0),IF('CLINs &amp; Ceiling Rates'!$D$252="OPS",'Labor Loading Matrix'!W632,0),IF('CLINs &amp; Ceiling Rates'!$D$253="OPS",'Labor Loading Matrix'!X632,0),IF('CLINs &amp; Ceiling Rates'!$D$254="OPS",'Labor Loading Matrix'!Y632,0),IF('CLINs &amp; Ceiling Rates'!$D$255="OPS",'Labor Loading Matrix'!Z632,0),IF('CLINs &amp; Ceiling Rates'!$D$256="OPS",'Labor Loading Matrix'!AA632,0))</f>
        <v>0</v>
      </c>
      <c r="F632" s="175">
        <f>SUM(IF('CLINs &amp; Ceiling Rates'!$D$237="F&amp;E",'Labor Loading Matrix'!H632,0),IF('CLINs &amp; Ceiling Rates'!$D$238="F&amp;E",'Labor Loading Matrix'!I632,0),IF('CLINs &amp; Ceiling Rates'!$D$239="F&amp;E",'Labor Loading Matrix'!J632,0),IF('CLINs &amp; Ceiling Rates'!$D$240="F&amp;E",'Labor Loading Matrix'!K632,0),IF('CLINs &amp; Ceiling Rates'!$D$241="F&amp;E",'Labor Loading Matrix'!L632,0),IF('CLINs &amp; Ceiling Rates'!$D$242="F&amp;E",'Labor Loading Matrix'!M632,0),IF('CLINs &amp; Ceiling Rates'!$D$243="F&amp;E",'Labor Loading Matrix'!N632,0),IF('CLINs &amp; Ceiling Rates'!$D$244="F&amp;E",'Labor Loading Matrix'!O632,0),IF('CLINs &amp; Ceiling Rates'!$D$245="F&amp;E",'Labor Loading Matrix'!P632,0),IF('CLINs &amp; Ceiling Rates'!$D$246="F&amp;E",'Labor Loading Matrix'!Q632,0),IF('CLINs &amp; Ceiling Rates'!$D$247="F&amp;E",'Labor Loading Matrix'!R632,0),IF('CLINs &amp; Ceiling Rates'!$D$248="F&amp;E",'Labor Loading Matrix'!S632,0),IF('CLINs &amp; Ceiling Rates'!$D$249="F&amp;E",'Labor Loading Matrix'!T632,0),IF('CLINs &amp; Ceiling Rates'!$D$250="F&amp;E",'Labor Loading Matrix'!U632,0),IF('CLINs &amp; Ceiling Rates'!$D$251="F&amp;E",'Labor Loading Matrix'!V632,0),IF('CLINs &amp; Ceiling Rates'!$D$252="F&amp;E",'Labor Loading Matrix'!W632,0),IF('CLINs &amp; Ceiling Rates'!$D$253="F&amp;E",'Labor Loading Matrix'!X632,0),IF('CLINs &amp; Ceiling Rates'!$D$254="F&amp;E",'Labor Loading Matrix'!Y632,0),IF('CLINs &amp; Ceiling Rates'!$D$255="F&amp;E",'Labor Loading Matrix'!Z632,0),IF('CLINs &amp; Ceiling Rates'!$D$256="F&amp;E",'Labor Loading Matrix'!AA632,0))</f>
        <v>0</v>
      </c>
      <c r="G632" s="175">
        <f>SUM(IF('CLINs &amp; Ceiling Rates'!$D$237="R&amp;D",'Labor Loading Matrix'!H632,0),IF('CLINs &amp; Ceiling Rates'!$D$238="R&amp;D",'Labor Loading Matrix'!I632,0),IF('CLINs &amp; Ceiling Rates'!$D$239="R&amp;D",'Labor Loading Matrix'!J632,0),IF('CLINs &amp; Ceiling Rates'!$D$240="R&amp;D",'Labor Loading Matrix'!K632,0),IF('CLINs &amp; Ceiling Rates'!$D$241="R&amp;D",'Labor Loading Matrix'!L632,0),IF('CLINs &amp; Ceiling Rates'!$D$242="R&amp;D",'Labor Loading Matrix'!M632,0),IF('CLINs &amp; Ceiling Rates'!$D$243="R&amp;D",'Labor Loading Matrix'!N632,0),IF('CLINs &amp; Ceiling Rates'!$D$244="R&amp;D",'Labor Loading Matrix'!O632,0),IF('CLINs &amp; Ceiling Rates'!$D$245="R&amp;D",'Labor Loading Matrix'!P632,0),IF('CLINs &amp; Ceiling Rates'!$D$246="R&amp;D",'Labor Loading Matrix'!Q632,0),IF('CLINs &amp; Ceiling Rates'!$D$247="R&amp;D",'Labor Loading Matrix'!R632,0),IF('CLINs &amp; Ceiling Rates'!$D$248="R&amp;D",'Labor Loading Matrix'!S632,0),IF('CLINs &amp; Ceiling Rates'!$D$249="R&amp;D",'Labor Loading Matrix'!T632,0),IF('CLINs &amp; Ceiling Rates'!$D$250="R&amp;D",'Labor Loading Matrix'!U632,0),IF('CLINs &amp; Ceiling Rates'!$D$251="R&amp;D",'Labor Loading Matrix'!V632,0),IF('CLINs &amp; Ceiling Rates'!$D$252="R&amp;D",'Labor Loading Matrix'!W632,0),IF('CLINs &amp; Ceiling Rates'!$D$253="R&amp;D",'Labor Loading Matrix'!X632,0),IF('CLINs &amp; Ceiling Rates'!$D$254="R&amp;D",'Labor Loading Matrix'!Y632,0),IF('CLINs &amp; Ceiling Rates'!$D$255="R&amp;D",'Labor Loading Matrix'!Z632,0),IF('CLINs &amp; Ceiling Rates'!$D$256="R&amp;D",'Labor Loading Matrix'!AA632,0))</f>
        <v>0</v>
      </c>
      <c r="H632" s="136"/>
      <c r="I632" s="136"/>
      <c r="J632" s="136"/>
      <c r="K632" s="136"/>
      <c r="L632" s="136"/>
      <c r="M632" s="136"/>
      <c r="N632" s="84"/>
      <c r="O632" s="84"/>
      <c r="P632" s="84"/>
      <c r="Q632" s="84"/>
      <c r="R632" s="133"/>
      <c r="S632" s="133"/>
      <c r="T632" s="133"/>
      <c r="U632" s="133"/>
      <c r="V632" s="133"/>
      <c r="W632" s="133"/>
      <c r="X632" s="133"/>
      <c r="Y632" s="133"/>
      <c r="Z632" s="133"/>
      <c r="AA632" s="133"/>
    </row>
    <row r="633" spans="1:27" s="73" customFormat="1" ht="18" hidden="1" customHeight="1" x14ac:dyDescent="0.25">
      <c r="A633" s="173">
        <f>'CLINs &amp; Ceiling Rates'!B206</f>
        <v>0</v>
      </c>
      <c r="B633" s="173">
        <f>'CLINs &amp; Ceiling Rates'!C206</f>
        <v>0</v>
      </c>
      <c r="C633" s="177" t="str">
        <f>'CLINs &amp; Ceiling Rates'!I206</f>
        <v/>
      </c>
      <c r="D633" s="211">
        <f>IF('CLINs &amp; Ceiling Rates'!D589="",SUM('Labor Loading Matrix'!H633:AA633),SUM(E633:G633))</f>
        <v>0</v>
      </c>
      <c r="E633" s="175">
        <f>SUM(IF('CLINs &amp; Ceiling Rates'!$D$237="OPS",'Labor Loading Matrix'!H633,0),IF('CLINs &amp; Ceiling Rates'!$D$238="OPS",'Labor Loading Matrix'!I633,0),IF('CLINs &amp; Ceiling Rates'!$D$239="OPS",'Labor Loading Matrix'!J633,0),IF('CLINs &amp; Ceiling Rates'!$D$240="OPS",'Labor Loading Matrix'!K633,0),IF('CLINs &amp; Ceiling Rates'!$D$241="OPS",'Labor Loading Matrix'!L633,0),IF('CLINs &amp; Ceiling Rates'!$D$242="OPS",'Labor Loading Matrix'!M633,0),IF('CLINs &amp; Ceiling Rates'!$D$243="OPS",'Labor Loading Matrix'!N633,0),IF('CLINs &amp; Ceiling Rates'!$D$244="OPS",'Labor Loading Matrix'!O633,0),IF('CLINs &amp; Ceiling Rates'!$D$245="OPS",'Labor Loading Matrix'!P633,0),IF('CLINs &amp; Ceiling Rates'!$D$246="OPS",'Labor Loading Matrix'!Q633,0),IF('CLINs &amp; Ceiling Rates'!$D$247="OPS",'Labor Loading Matrix'!R633,0),IF('CLINs &amp; Ceiling Rates'!$D$248="OPS",'Labor Loading Matrix'!S633,0),IF('CLINs &amp; Ceiling Rates'!$D$249="OPS",'Labor Loading Matrix'!T633,0),IF('CLINs &amp; Ceiling Rates'!$D$250="OPS",'Labor Loading Matrix'!U633,0),IF('CLINs &amp; Ceiling Rates'!$D$251="OPS",'Labor Loading Matrix'!V633,0),IF('CLINs &amp; Ceiling Rates'!$D$252="OPS",'Labor Loading Matrix'!W633,0),IF('CLINs &amp; Ceiling Rates'!$D$253="OPS",'Labor Loading Matrix'!X633,0),IF('CLINs &amp; Ceiling Rates'!$D$254="OPS",'Labor Loading Matrix'!Y633,0),IF('CLINs &amp; Ceiling Rates'!$D$255="OPS",'Labor Loading Matrix'!Z633,0),IF('CLINs &amp; Ceiling Rates'!$D$256="OPS",'Labor Loading Matrix'!AA633,0))</f>
        <v>0</v>
      </c>
      <c r="F633" s="175">
        <f>SUM(IF('CLINs &amp; Ceiling Rates'!$D$237="F&amp;E",'Labor Loading Matrix'!H633,0),IF('CLINs &amp; Ceiling Rates'!$D$238="F&amp;E",'Labor Loading Matrix'!I633,0),IF('CLINs &amp; Ceiling Rates'!$D$239="F&amp;E",'Labor Loading Matrix'!J633,0),IF('CLINs &amp; Ceiling Rates'!$D$240="F&amp;E",'Labor Loading Matrix'!K633,0),IF('CLINs &amp; Ceiling Rates'!$D$241="F&amp;E",'Labor Loading Matrix'!L633,0),IF('CLINs &amp; Ceiling Rates'!$D$242="F&amp;E",'Labor Loading Matrix'!M633,0),IF('CLINs &amp; Ceiling Rates'!$D$243="F&amp;E",'Labor Loading Matrix'!N633,0),IF('CLINs &amp; Ceiling Rates'!$D$244="F&amp;E",'Labor Loading Matrix'!O633,0),IF('CLINs &amp; Ceiling Rates'!$D$245="F&amp;E",'Labor Loading Matrix'!P633,0),IF('CLINs &amp; Ceiling Rates'!$D$246="F&amp;E",'Labor Loading Matrix'!Q633,0),IF('CLINs &amp; Ceiling Rates'!$D$247="F&amp;E",'Labor Loading Matrix'!R633,0),IF('CLINs &amp; Ceiling Rates'!$D$248="F&amp;E",'Labor Loading Matrix'!S633,0),IF('CLINs &amp; Ceiling Rates'!$D$249="F&amp;E",'Labor Loading Matrix'!T633,0),IF('CLINs &amp; Ceiling Rates'!$D$250="F&amp;E",'Labor Loading Matrix'!U633,0),IF('CLINs &amp; Ceiling Rates'!$D$251="F&amp;E",'Labor Loading Matrix'!V633,0),IF('CLINs &amp; Ceiling Rates'!$D$252="F&amp;E",'Labor Loading Matrix'!W633,0),IF('CLINs &amp; Ceiling Rates'!$D$253="F&amp;E",'Labor Loading Matrix'!X633,0),IF('CLINs &amp; Ceiling Rates'!$D$254="F&amp;E",'Labor Loading Matrix'!Y633,0),IF('CLINs &amp; Ceiling Rates'!$D$255="F&amp;E",'Labor Loading Matrix'!Z633,0),IF('CLINs &amp; Ceiling Rates'!$D$256="F&amp;E",'Labor Loading Matrix'!AA633,0))</f>
        <v>0</v>
      </c>
      <c r="G633" s="175">
        <f>SUM(IF('CLINs &amp; Ceiling Rates'!$D$237="R&amp;D",'Labor Loading Matrix'!H633,0),IF('CLINs &amp; Ceiling Rates'!$D$238="R&amp;D",'Labor Loading Matrix'!I633,0),IF('CLINs &amp; Ceiling Rates'!$D$239="R&amp;D",'Labor Loading Matrix'!J633,0),IF('CLINs &amp; Ceiling Rates'!$D$240="R&amp;D",'Labor Loading Matrix'!K633,0),IF('CLINs &amp; Ceiling Rates'!$D$241="R&amp;D",'Labor Loading Matrix'!L633,0),IF('CLINs &amp; Ceiling Rates'!$D$242="R&amp;D",'Labor Loading Matrix'!M633,0),IF('CLINs &amp; Ceiling Rates'!$D$243="R&amp;D",'Labor Loading Matrix'!N633,0),IF('CLINs &amp; Ceiling Rates'!$D$244="R&amp;D",'Labor Loading Matrix'!O633,0),IF('CLINs &amp; Ceiling Rates'!$D$245="R&amp;D",'Labor Loading Matrix'!P633,0),IF('CLINs &amp; Ceiling Rates'!$D$246="R&amp;D",'Labor Loading Matrix'!Q633,0),IF('CLINs &amp; Ceiling Rates'!$D$247="R&amp;D",'Labor Loading Matrix'!R633,0),IF('CLINs &amp; Ceiling Rates'!$D$248="R&amp;D",'Labor Loading Matrix'!S633,0),IF('CLINs &amp; Ceiling Rates'!$D$249="R&amp;D",'Labor Loading Matrix'!T633,0),IF('CLINs &amp; Ceiling Rates'!$D$250="R&amp;D",'Labor Loading Matrix'!U633,0),IF('CLINs &amp; Ceiling Rates'!$D$251="R&amp;D",'Labor Loading Matrix'!V633,0),IF('CLINs &amp; Ceiling Rates'!$D$252="R&amp;D",'Labor Loading Matrix'!W633,0),IF('CLINs &amp; Ceiling Rates'!$D$253="R&amp;D",'Labor Loading Matrix'!X633,0),IF('CLINs &amp; Ceiling Rates'!$D$254="R&amp;D",'Labor Loading Matrix'!Y633,0),IF('CLINs &amp; Ceiling Rates'!$D$255="R&amp;D",'Labor Loading Matrix'!Z633,0),IF('CLINs &amp; Ceiling Rates'!$D$256="R&amp;D",'Labor Loading Matrix'!AA633,0))</f>
        <v>0</v>
      </c>
      <c r="H633" s="136"/>
      <c r="I633" s="136"/>
      <c r="J633" s="136"/>
      <c r="K633" s="136"/>
      <c r="L633" s="136"/>
      <c r="M633" s="136"/>
      <c r="N633" s="84"/>
      <c r="O633" s="84"/>
      <c r="P633" s="84"/>
      <c r="Q633" s="84"/>
      <c r="R633" s="133"/>
      <c r="S633" s="133"/>
      <c r="T633" s="133"/>
      <c r="U633" s="133"/>
      <c r="V633" s="133"/>
      <c r="W633" s="133"/>
      <c r="X633" s="133"/>
      <c r="Y633" s="133"/>
      <c r="Z633" s="133"/>
      <c r="AA633" s="133"/>
    </row>
    <row r="634" spans="1:27" s="73" customFormat="1" ht="18" hidden="1" customHeight="1" x14ac:dyDescent="0.25">
      <c r="A634" s="173">
        <f>'CLINs &amp; Ceiling Rates'!B207</f>
        <v>0</v>
      </c>
      <c r="B634" s="173">
        <f>'CLINs &amp; Ceiling Rates'!C207</f>
        <v>0</v>
      </c>
      <c r="C634" s="177" t="str">
        <f>'CLINs &amp; Ceiling Rates'!I207</f>
        <v/>
      </c>
      <c r="D634" s="211">
        <f>IF('CLINs &amp; Ceiling Rates'!D590="",SUM('Labor Loading Matrix'!H634:AA634),SUM(E634:G634))</f>
        <v>0</v>
      </c>
      <c r="E634" s="175">
        <f>SUM(IF('CLINs &amp; Ceiling Rates'!$D$237="OPS",'Labor Loading Matrix'!H634,0),IF('CLINs &amp; Ceiling Rates'!$D$238="OPS",'Labor Loading Matrix'!I634,0),IF('CLINs &amp; Ceiling Rates'!$D$239="OPS",'Labor Loading Matrix'!J634,0),IF('CLINs &amp; Ceiling Rates'!$D$240="OPS",'Labor Loading Matrix'!K634,0),IF('CLINs &amp; Ceiling Rates'!$D$241="OPS",'Labor Loading Matrix'!L634,0),IF('CLINs &amp; Ceiling Rates'!$D$242="OPS",'Labor Loading Matrix'!M634,0),IF('CLINs &amp; Ceiling Rates'!$D$243="OPS",'Labor Loading Matrix'!N634,0),IF('CLINs &amp; Ceiling Rates'!$D$244="OPS",'Labor Loading Matrix'!O634,0),IF('CLINs &amp; Ceiling Rates'!$D$245="OPS",'Labor Loading Matrix'!P634,0),IF('CLINs &amp; Ceiling Rates'!$D$246="OPS",'Labor Loading Matrix'!Q634,0),IF('CLINs &amp; Ceiling Rates'!$D$247="OPS",'Labor Loading Matrix'!R634,0),IF('CLINs &amp; Ceiling Rates'!$D$248="OPS",'Labor Loading Matrix'!S634,0),IF('CLINs &amp; Ceiling Rates'!$D$249="OPS",'Labor Loading Matrix'!T634,0),IF('CLINs &amp; Ceiling Rates'!$D$250="OPS",'Labor Loading Matrix'!U634,0),IF('CLINs &amp; Ceiling Rates'!$D$251="OPS",'Labor Loading Matrix'!V634,0),IF('CLINs &amp; Ceiling Rates'!$D$252="OPS",'Labor Loading Matrix'!W634,0),IF('CLINs &amp; Ceiling Rates'!$D$253="OPS",'Labor Loading Matrix'!X634,0),IF('CLINs &amp; Ceiling Rates'!$D$254="OPS",'Labor Loading Matrix'!Y634,0),IF('CLINs &amp; Ceiling Rates'!$D$255="OPS",'Labor Loading Matrix'!Z634,0),IF('CLINs &amp; Ceiling Rates'!$D$256="OPS",'Labor Loading Matrix'!AA634,0))</f>
        <v>0</v>
      </c>
      <c r="F634" s="175">
        <f>SUM(IF('CLINs &amp; Ceiling Rates'!$D$237="F&amp;E",'Labor Loading Matrix'!H634,0),IF('CLINs &amp; Ceiling Rates'!$D$238="F&amp;E",'Labor Loading Matrix'!I634,0),IF('CLINs &amp; Ceiling Rates'!$D$239="F&amp;E",'Labor Loading Matrix'!J634,0),IF('CLINs &amp; Ceiling Rates'!$D$240="F&amp;E",'Labor Loading Matrix'!K634,0),IF('CLINs &amp; Ceiling Rates'!$D$241="F&amp;E",'Labor Loading Matrix'!L634,0),IF('CLINs &amp; Ceiling Rates'!$D$242="F&amp;E",'Labor Loading Matrix'!M634,0),IF('CLINs &amp; Ceiling Rates'!$D$243="F&amp;E",'Labor Loading Matrix'!N634,0),IF('CLINs &amp; Ceiling Rates'!$D$244="F&amp;E",'Labor Loading Matrix'!O634,0),IF('CLINs &amp; Ceiling Rates'!$D$245="F&amp;E",'Labor Loading Matrix'!P634,0),IF('CLINs &amp; Ceiling Rates'!$D$246="F&amp;E",'Labor Loading Matrix'!Q634,0),IF('CLINs &amp; Ceiling Rates'!$D$247="F&amp;E",'Labor Loading Matrix'!R634,0),IF('CLINs &amp; Ceiling Rates'!$D$248="F&amp;E",'Labor Loading Matrix'!S634,0),IF('CLINs &amp; Ceiling Rates'!$D$249="F&amp;E",'Labor Loading Matrix'!T634,0),IF('CLINs &amp; Ceiling Rates'!$D$250="F&amp;E",'Labor Loading Matrix'!U634,0),IF('CLINs &amp; Ceiling Rates'!$D$251="F&amp;E",'Labor Loading Matrix'!V634,0),IF('CLINs &amp; Ceiling Rates'!$D$252="F&amp;E",'Labor Loading Matrix'!W634,0),IF('CLINs &amp; Ceiling Rates'!$D$253="F&amp;E",'Labor Loading Matrix'!X634,0),IF('CLINs &amp; Ceiling Rates'!$D$254="F&amp;E",'Labor Loading Matrix'!Y634,0),IF('CLINs &amp; Ceiling Rates'!$D$255="F&amp;E",'Labor Loading Matrix'!Z634,0),IF('CLINs &amp; Ceiling Rates'!$D$256="F&amp;E",'Labor Loading Matrix'!AA634,0))</f>
        <v>0</v>
      </c>
      <c r="G634" s="175">
        <f>SUM(IF('CLINs &amp; Ceiling Rates'!$D$237="R&amp;D",'Labor Loading Matrix'!H634,0),IF('CLINs &amp; Ceiling Rates'!$D$238="R&amp;D",'Labor Loading Matrix'!I634,0),IF('CLINs &amp; Ceiling Rates'!$D$239="R&amp;D",'Labor Loading Matrix'!J634,0),IF('CLINs &amp; Ceiling Rates'!$D$240="R&amp;D",'Labor Loading Matrix'!K634,0),IF('CLINs &amp; Ceiling Rates'!$D$241="R&amp;D",'Labor Loading Matrix'!L634,0),IF('CLINs &amp; Ceiling Rates'!$D$242="R&amp;D",'Labor Loading Matrix'!M634,0),IF('CLINs &amp; Ceiling Rates'!$D$243="R&amp;D",'Labor Loading Matrix'!N634,0),IF('CLINs &amp; Ceiling Rates'!$D$244="R&amp;D",'Labor Loading Matrix'!O634,0),IF('CLINs &amp; Ceiling Rates'!$D$245="R&amp;D",'Labor Loading Matrix'!P634,0),IF('CLINs &amp; Ceiling Rates'!$D$246="R&amp;D",'Labor Loading Matrix'!Q634,0),IF('CLINs &amp; Ceiling Rates'!$D$247="R&amp;D",'Labor Loading Matrix'!R634,0),IF('CLINs &amp; Ceiling Rates'!$D$248="R&amp;D",'Labor Loading Matrix'!S634,0),IF('CLINs &amp; Ceiling Rates'!$D$249="R&amp;D",'Labor Loading Matrix'!T634,0),IF('CLINs &amp; Ceiling Rates'!$D$250="R&amp;D",'Labor Loading Matrix'!U634,0),IF('CLINs &amp; Ceiling Rates'!$D$251="R&amp;D",'Labor Loading Matrix'!V634,0),IF('CLINs &amp; Ceiling Rates'!$D$252="R&amp;D",'Labor Loading Matrix'!W634,0),IF('CLINs &amp; Ceiling Rates'!$D$253="R&amp;D",'Labor Loading Matrix'!X634,0),IF('CLINs &amp; Ceiling Rates'!$D$254="R&amp;D",'Labor Loading Matrix'!Y634,0),IF('CLINs &amp; Ceiling Rates'!$D$255="R&amp;D",'Labor Loading Matrix'!Z634,0),IF('CLINs &amp; Ceiling Rates'!$D$256="R&amp;D",'Labor Loading Matrix'!AA634,0))</f>
        <v>0</v>
      </c>
      <c r="H634" s="136"/>
      <c r="I634" s="136"/>
      <c r="J634" s="136"/>
      <c r="K634" s="136"/>
      <c r="L634" s="136"/>
      <c r="M634" s="136"/>
      <c r="N634" s="84"/>
      <c r="O634" s="84"/>
      <c r="P634" s="84"/>
      <c r="Q634" s="84"/>
      <c r="R634" s="133"/>
      <c r="S634" s="133"/>
      <c r="T634" s="133"/>
      <c r="U634" s="133"/>
      <c r="V634" s="133"/>
      <c r="W634" s="133"/>
      <c r="X634" s="133"/>
      <c r="Y634" s="133"/>
      <c r="Z634" s="133"/>
      <c r="AA634" s="133"/>
    </row>
    <row r="635" spans="1:27" s="73" customFormat="1" ht="18" hidden="1" customHeight="1" x14ac:dyDescent="0.25">
      <c r="A635" s="173">
        <f>'CLINs &amp; Ceiling Rates'!B208</f>
        <v>0</v>
      </c>
      <c r="B635" s="173">
        <f>'CLINs &amp; Ceiling Rates'!C208</f>
        <v>0</v>
      </c>
      <c r="C635" s="177" t="str">
        <f>'CLINs &amp; Ceiling Rates'!I208</f>
        <v/>
      </c>
      <c r="D635" s="211">
        <f>IF('CLINs &amp; Ceiling Rates'!D591="",SUM('Labor Loading Matrix'!H635:AA635),SUM(E635:G635))</f>
        <v>0</v>
      </c>
      <c r="E635" s="175">
        <f>SUM(IF('CLINs &amp; Ceiling Rates'!$D$237="OPS",'Labor Loading Matrix'!H635,0),IF('CLINs &amp; Ceiling Rates'!$D$238="OPS",'Labor Loading Matrix'!I635,0),IF('CLINs &amp; Ceiling Rates'!$D$239="OPS",'Labor Loading Matrix'!J635,0),IF('CLINs &amp; Ceiling Rates'!$D$240="OPS",'Labor Loading Matrix'!K635,0),IF('CLINs &amp; Ceiling Rates'!$D$241="OPS",'Labor Loading Matrix'!L635,0),IF('CLINs &amp; Ceiling Rates'!$D$242="OPS",'Labor Loading Matrix'!M635,0),IF('CLINs &amp; Ceiling Rates'!$D$243="OPS",'Labor Loading Matrix'!N635,0),IF('CLINs &amp; Ceiling Rates'!$D$244="OPS",'Labor Loading Matrix'!O635,0),IF('CLINs &amp; Ceiling Rates'!$D$245="OPS",'Labor Loading Matrix'!P635,0),IF('CLINs &amp; Ceiling Rates'!$D$246="OPS",'Labor Loading Matrix'!Q635,0),IF('CLINs &amp; Ceiling Rates'!$D$247="OPS",'Labor Loading Matrix'!R635,0),IF('CLINs &amp; Ceiling Rates'!$D$248="OPS",'Labor Loading Matrix'!S635,0),IF('CLINs &amp; Ceiling Rates'!$D$249="OPS",'Labor Loading Matrix'!T635,0),IF('CLINs &amp; Ceiling Rates'!$D$250="OPS",'Labor Loading Matrix'!U635,0),IF('CLINs &amp; Ceiling Rates'!$D$251="OPS",'Labor Loading Matrix'!V635,0),IF('CLINs &amp; Ceiling Rates'!$D$252="OPS",'Labor Loading Matrix'!W635,0),IF('CLINs &amp; Ceiling Rates'!$D$253="OPS",'Labor Loading Matrix'!X635,0),IF('CLINs &amp; Ceiling Rates'!$D$254="OPS",'Labor Loading Matrix'!Y635,0),IF('CLINs &amp; Ceiling Rates'!$D$255="OPS",'Labor Loading Matrix'!Z635,0),IF('CLINs &amp; Ceiling Rates'!$D$256="OPS",'Labor Loading Matrix'!AA635,0))</f>
        <v>0</v>
      </c>
      <c r="F635" s="175">
        <f>SUM(IF('CLINs &amp; Ceiling Rates'!$D$237="F&amp;E",'Labor Loading Matrix'!H635,0),IF('CLINs &amp; Ceiling Rates'!$D$238="F&amp;E",'Labor Loading Matrix'!I635,0),IF('CLINs &amp; Ceiling Rates'!$D$239="F&amp;E",'Labor Loading Matrix'!J635,0),IF('CLINs &amp; Ceiling Rates'!$D$240="F&amp;E",'Labor Loading Matrix'!K635,0),IF('CLINs &amp; Ceiling Rates'!$D$241="F&amp;E",'Labor Loading Matrix'!L635,0),IF('CLINs &amp; Ceiling Rates'!$D$242="F&amp;E",'Labor Loading Matrix'!M635,0),IF('CLINs &amp; Ceiling Rates'!$D$243="F&amp;E",'Labor Loading Matrix'!N635,0),IF('CLINs &amp; Ceiling Rates'!$D$244="F&amp;E",'Labor Loading Matrix'!O635,0),IF('CLINs &amp; Ceiling Rates'!$D$245="F&amp;E",'Labor Loading Matrix'!P635,0),IF('CLINs &amp; Ceiling Rates'!$D$246="F&amp;E",'Labor Loading Matrix'!Q635,0),IF('CLINs &amp; Ceiling Rates'!$D$247="F&amp;E",'Labor Loading Matrix'!R635,0),IF('CLINs &amp; Ceiling Rates'!$D$248="F&amp;E",'Labor Loading Matrix'!S635,0),IF('CLINs &amp; Ceiling Rates'!$D$249="F&amp;E",'Labor Loading Matrix'!T635,0),IF('CLINs &amp; Ceiling Rates'!$D$250="F&amp;E",'Labor Loading Matrix'!U635,0),IF('CLINs &amp; Ceiling Rates'!$D$251="F&amp;E",'Labor Loading Matrix'!V635,0),IF('CLINs &amp; Ceiling Rates'!$D$252="F&amp;E",'Labor Loading Matrix'!W635,0),IF('CLINs &amp; Ceiling Rates'!$D$253="F&amp;E",'Labor Loading Matrix'!X635,0),IF('CLINs &amp; Ceiling Rates'!$D$254="F&amp;E",'Labor Loading Matrix'!Y635,0),IF('CLINs &amp; Ceiling Rates'!$D$255="F&amp;E",'Labor Loading Matrix'!Z635,0),IF('CLINs &amp; Ceiling Rates'!$D$256="F&amp;E",'Labor Loading Matrix'!AA635,0))</f>
        <v>0</v>
      </c>
      <c r="G635" s="175">
        <f>SUM(IF('CLINs &amp; Ceiling Rates'!$D$237="R&amp;D",'Labor Loading Matrix'!H635,0),IF('CLINs &amp; Ceiling Rates'!$D$238="R&amp;D",'Labor Loading Matrix'!I635,0),IF('CLINs &amp; Ceiling Rates'!$D$239="R&amp;D",'Labor Loading Matrix'!J635,0),IF('CLINs &amp; Ceiling Rates'!$D$240="R&amp;D",'Labor Loading Matrix'!K635,0),IF('CLINs &amp; Ceiling Rates'!$D$241="R&amp;D",'Labor Loading Matrix'!L635,0),IF('CLINs &amp; Ceiling Rates'!$D$242="R&amp;D",'Labor Loading Matrix'!M635,0),IF('CLINs &amp; Ceiling Rates'!$D$243="R&amp;D",'Labor Loading Matrix'!N635,0),IF('CLINs &amp; Ceiling Rates'!$D$244="R&amp;D",'Labor Loading Matrix'!O635,0),IF('CLINs &amp; Ceiling Rates'!$D$245="R&amp;D",'Labor Loading Matrix'!P635,0),IF('CLINs &amp; Ceiling Rates'!$D$246="R&amp;D",'Labor Loading Matrix'!Q635,0),IF('CLINs &amp; Ceiling Rates'!$D$247="R&amp;D",'Labor Loading Matrix'!R635,0),IF('CLINs &amp; Ceiling Rates'!$D$248="R&amp;D",'Labor Loading Matrix'!S635,0),IF('CLINs &amp; Ceiling Rates'!$D$249="R&amp;D",'Labor Loading Matrix'!T635,0),IF('CLINs &amp; Ceiling Rates'!$D$250="R&amp;D",'Labor Loading Matrix'!U635,0),IF('CLINs &amp; Ceiling Rates'!$D$251="R&amp;D",'Labor Loading Matrix'!V635,0),IF('CLINs &amp; Ceiling Rates'!$D$252="R&amp;D",'Labor Loading Matrix'!W635,0),IF('CLINs &amp; Ceiling Rates'!$D$253="R&amp;D",'Labor Loading Matrix'!X635,0),IF('CLINs &amp; Ceiling Rates'!$D$254="R&amp;D",'Labor Loading Matrix'!Y635,0),IF('CLINs &amp; Ceiling Rates'!$D$255="R&amp;D",'Labor Loading Matrix'!Z635,0),IF('CLINs &amp; Ceiling Rates'!$D$256="R&amp;D",'Labor Loading Matrix'!AA635,0))</f>
        <v>0</v>
      </c>
      <c r="H635" s="136"/>
      <c r="I635" s="136"/>
      <c r="J635" s="136"/>
      <c r="K635" s="136"/>
      <c r="L635" s="136"/>
      <c r="M635" s="136"/>
      <c r="N635" s="84"/>
      <c r="O635" s="84"/>
      <c r="P635" s="84"/>
      <c r="Q635" s="84"/>
      <c r="R635" s="133"/>
      <c r="S635" s="133"/>
      <c r="T635" s="133"/>
      <c r="U635" s="133"/>
      <c r="V635" s="133"/>
      <c r="W635" s="133"/>
      <c r="X635" s="133"/>
      <c r="Y635" s="133"/>
      <c r="Z635" s="133"/>
      <c r="AA635" s="133"/>
    </row>
    <row r="636" spans="1:27" s="73" customFormat="1" ht="18" hidden="1" customHeight="1" x14ac:dyDescent="0.25">
      <c r="A636" s="173">
        <f>'CLINs &amp; Ceiling Rates'!B209</f>
        <v>0</v>
      </c>
      <c r="B636" s="173">
        <f>'CLINs &amp; Ceiling Rates'!C209</f>
        <v>0</v>
      </c>
      <c r="C636" s="177" t="str">
        <f>'CLINs &amp; Ceiling Rates'!I209</f>
        <v/>
      </c>
      <c r="D636" s="211">
        <f>IF('CLINs &amp; Ceiling Rates'!D592="",SUM('Labor Loading Matrix'!H636:AA636),SUM(E636:G636))</f>
        <v>0</v>
      </c>
      <c r="E636" s="175">
        <f>SUM(IF('CLINs &amp; Ceiling Rates'!$D$237="OPS",'Labor Loading Matrix'!H636,0),IF('CLINs &amp; Ceiling Rates'!$D$238="OPS",'Labor Loading Matrix'!I636,0),IF('CLINs &amp; Ceiling Rates'!$D$239="OPS",'Labor Loading Matrix'!J636,0),IF('CLINs &amp; Ceiling Rates'!$D$240="OPS",'Labor Loading Matrix'!K636,0),IF('CLINs &amp; Ceiling Rates'!$D$241="OPS",'Labor Loading Matrix'!L636,0),IF('CLINs &amp; Ceiling Rates'!$D$242="OPS",'Labor Loading Matrix'!M636,0),IF('CLINs &amp; Ceiling Rates'!$D$243="OPS",'Labor Loading Matrix'!N636,0),IF('CLINs &amp; Ceiling Rates'!$D$244="OPS",'Labor Loading Matrix'!O636,0),IF('CLINs &amp; Ceiling Rates'!$D$245="OPS",'Labor Loading Matrix'!P636,0),IF('CLINs &amp; Ceiling Rates'!$D$246="OPS",'Labor Loading Matrix'!Q636,0),IF('CLINs &amp; Ceiling Rates'!$D$247="OPS",'Labor Loading Matrix'!R636,0),IF('CLINs &amp; Ceiling Rates'!$D$248="OPS",'Labor Loading Matrix'!S636,0),IF('CLINs &amp; Ceiling Rates'!$D$249="OPS",'Labor Loading Matrix'!T636,0),IF('CLINs &amp; Ceiling Rates'!$D$250="OPS",'Labor Loading Matrix'!U636,0),IF('CLINs &amp; Ceiling Rates'!$D$251="OPS",'Labor Loading Matrix'!V636,0),IF('CLINs &amp; Ceiling Rates'!$D$252="OPS",'Labor Loading Matrix'!W636,0),IF('CLINs &amp; Ceiling Rates'!$D$253="OPS",'Labor Loading Matrix'!X636,0),IF('CLINs &amp; Ceiling Rates'!$D$254="OPS",'Labor Loading Matrix'!Y636,0),IF('CLINs &amp; Ceiling Rates'!$D$255="OPS",'Labor Loading Matrix'!Z636,0),IF('CLINs &amp; Ceiling Rates'!$D$256="OPS",'Labor Loading Matrix'!AA636,0))</f>
        <v>0</v>
      </c>
      <c r="F636" s="175">
        <f>SUM(IF('CLINs &amp; Ceiling Rates'!$D$237="F&amp;E",'Labor Loading Matrix'!H636,0),IF('CLINs &amp; Ceiling Rates'!$D$238="F&amp;E",'Labor Loading Matrix'!I636,0),IF('CLINs &amp; Ceiling Rates'!$D$239="F&amp;E",'Labor Loading Matrix'!J636,0),IF('CLINs &amp; Ceiling Rates'!$D$240="F&amp;E",'Labor Loading Matrix'!K636,0),IF('CLINs &amp; Ceiling Rates'!$D$241="F&amp;E",'Labor Loading Matrix'!L636,0),IF('CLINs &amp; Ceiling Rates'!$D$242="F&amp;E",'Labor Loading Matrix'!M636,0),IF('CLINs &amp; Ceiling Rates'!$D$243="F&amp;E",'Labor Loading Matrix'!N636,0),IF('CLINs &amp; Ceiling Rates'!$D$244="F&amp;E",'Labor Loading Matrix'!O636,0),IF('CLINs &amp; Ceiling Rates'!$D$245="F&amp;E",'Labor Loading Matrix'!P636,0),IF('CLINs &amp; Ceiling Rates'!$D$246="F&amp;E",'Labor Loading Matrix'!Q636,0),IF('CLINs &amp; Ceiling Rates'!$D$247="F&amp;E",'Labor Loading Matrix'!R636,0),IF('CLINs &amp; Ceiling Rates'!$D$248="F&amp;E",'Labor Loading Matrix'!S636,0),IF('CLINs &amp; Ceiling Rates'!$D$249="F&amp;E",'Labor Loading Matrix'!T636,0),IF('CLINs &amp; Ceiling Rates'!$D$250="F&amp;E",'Labor Loading Matrix'!U636,0),IF('CLINs &amp; Ceiling Rates'!$D$251="F&amp;E",'Labor Loading Matrix'!V636,0),IF('CLINs &amp; Ceiling Rates'!$D$252="F&amp;E",'Labor Loading Matrix'!W636,0),IF('CLINs &amp; Ceiling Rates'!$D$253="F&amp;E",'Labor Loading Matrix'!X636,0),IF('CLINs &amp; Ceiling Rates'!$D$254="F&amp;E",'Labor Loading Matrix'!Y636,0),IF('CLINs &amp; Ceiling Rates'!$D$255="F&amp;E",'Labor Loading Matrix'!Z636,0),IF('CLINs &amp; Ceiling Rates'!$D$256="F&amp;E",'Labor Loading Matrix'!AA636,0))</f>
        <v>0</v>
      </c>
      <c r="G636" s="175">
        <f>SUM(IF('CLINs &amp; Ceiling Rates'!$D$237="R&amp;D",'Labor Loading Matrix'!H636,0),IF('CLINs &amp; Ceiling Rates'!$D$238="R&amp;D",'Labor Loading Matrix'!I636,0),IF('CLINs &amp; Ceiling Rates'!$D$239="R&amp;D",'Labor Loading Matrix'!J636,0),IF('CLINs &amp; Ceiling Rates'!$D$240="R&amp;D",'Labor Loading Matrix'!K636,0),IF('CLINs &amp; Ceiling Rates'!$D$241="R&amp;D",'Labor Loading Matrix'!L636,0),IF('CLINs &amp; Ceiling Rates'!$D$242="R&amp;D",'Labor Loading Matrix'!M636,0),IF('CLINs &amp; Ceiling Rates'!$D$243="R&amp;D",'Labor Loading Matrix'!N636,0),IF('CLINs &amp; Ceiling Rates'!$D$244="R&amp;D",'Labor Loading Matrix'!O636,0),IF('CLINs &amp; Ceiling Rates'!$D$245="R&amp;D",'Labor Loading Matrix'!P636,0),IF('CLINs &amp; Ceiling Rates'!$D$246="R&amp;D",'Labor Loading Matrix'!Q636,0),IF('CLINs &amp; Ceiling Rates'!$D$247="R&amp;D",'Labor Loading Matrix'!R636,0),IF('CLINs &amp; Ceiling Rates'!$D$248="R&amp;D",'Labor Loading Matrix'!S636,0),IF('CLINs &amp; Ceiling Rates'!$D$249="R&amp;D",'Labor Loading Matrix'!T636,0),IF('CLINs &amp; Ceiling Rates'!$D$250="R&amp;D",'Labor Loading Matrix'!U636,0),IF('CLINs &amp; Ceiling Rates'!$D$251="R&amp;D",'Labor Loading Matrix'!V636,0),IF('CLINs &amp; Ceiling Rates'!$D$252="R&amp;D",'Labor Loading Matrix'!W636,0),IF('CLINs &amp; Ceiling Rates'!$D$253="R&amp;D",'Labor Loading Matrix'!X636,0),IF('CLINs &amp; Ceiling Rates'!$D$254="R&amp;D",'Labor Loading Matrix'!Y636,0),IF('CLINs &amp; Ceiling Rates'!$D$255="R&amp;D",'Labor Loading Matrix'!Z636,0),IF('CLINs &amp; Ceiling Rates'!$D$256="R&amp;D",'Labor Loading Matrix'!AA636,0))</f>
        <v>0</v>
      </c>
      <c r="H636" s="136"/>
      <c r="I636" s="136"/>
      <c r="J636" s="136"/>
      <c r="K636" s="136"/>
      <c r="L636" s="136"/>
      <c r="M636" s="136"/>
      <c r="N636" s="84"/>
      <c r="O636" s="84"/>
      <c r="P636" s="84"/>
      <c r="Q636" s="84"/>
      <c r="R636" s="133"/>
      <c r="S636" s="133"/>
      <c r="T636" s="133"/>
      <c r="U636" s="133"/>
      <c r="V636" s="133"/>
      <c r="W636" s="133"/>
      <c r="X636" s="133"/>
      <c r="Y636" s="133"/>
      <c r="Z636" s="133"/>
      <c r="AA636" s="133"/>
    </row>
    <row r="637" spans="1:27" s="73" customFormat="1" ht="18" hidden="1" customHeight="1" x14ac:dyDescent="0.25">
      <c r="A637" s="173">
        <f>'CLINs &amp; Ceiling Rates'!B210</f>
        <v>0</v>
      </c>
      <c r="B637" s="173">
        <f>'CLINs &amp; Ceiling Rates'!C210</f>
        <v>0</v>
      </c>
      <c r="C637" s="177" t="str">
        <f>'CLINs &amp; Ceiling Rates'!I210</f>
        <v/>
      </c>
      <c r="D637" s="211">
        <f>IF('CLINs &amp; Ceiling Rates'!D593="",SUM('Labor Loading Matrix'!H637:AA637),SUM(E637:G637))</f>
        <v>0</v>
      </c>
      <c r="E637" s="175">
        <f>SUM(IF('CLINs &amp; Ceiling Rates'!$D$237="OPS",'Labor Loading Matrix'!H637,0),IF('CLINs &amp; Ceiling Rates'!$D$238="OPS",'Labor Loading Matrix'!I637,0),IF('CLINs &amp; Ceiling Rates'!$D$239="OPS",'Labor Loading Matrix'!J637,0),IF('CLINs &amp; Ceiling Rates'!$D$240="OPS",'Labor Loading Matrix'!K637,0),IF('CLINs &amp; Ceiling Rates'!$D$241="OPS",'Labor Loading Matrix'!L637,0),IF('CLINs &amp; Ceiling Rates'!$D$242="OPS",'Labor Loading Matrix'!M637,0),IF('CLINs &amp; Ceiling Rates'!$D$243="OPS",'Labor Loading Matrix'!N637,0),IF('CLINs &amp; Ceiling Rates'!$D$244="OPS",'Labor Loading Matrix'!O637,0),IF('CLINs &amp; Ceiling Rates'!$D$245="OPS",'Labor Loading Matrix'!P637,0),IF('CLINs &amp; Ceiling Rates'!$D$246="OPS",'Labor Loading Matrix'!Q637,0),IF('CLINs &amp; Ceiling Rates'!$D$247="OPS",'Labor Loading Matrix'!R637,0),IF('CLINs &amp; Ceiling Rates'!$D$248="OPS",'Labor Loading Matrix'!S637,0),IF('CLINs &amp; Ceiling Rates'!$D$249="OPS",'Labor Loading Matrix'!T637,0),IF('CLINs &amp; Ceiling Rates'!$D$250="OPS",'Labor Loading Matrix'!U637,0),IF('CLINs &amp; Ceiling Rates'!$D$251="OPS",'Labor Loading Matrix'!V637,0),IF('CLINs &amp; Ceiling Rates'!$D$252="OPS",'Labor Loading Matrix'!W637,0),IF('CLINs &amp; Ceiling Rates'!$D$253="OPS",'Labor Loading Matrix'!X637,0),IF('CLINs &amp; Ceiling Rates'!$D$254="OPS",'Labor Loading Matrix'!Y637,0),IF('CLINs &amp; Ceiling Rates'!$D$255="OPS",'Labor Loading Matrix'!Z637,0),IF('CLINs &amp; Ceiling Rates'!$D$256="OPS",'Labor Loading Matrix'!AA637,0))</f>
        <v>0</v>
      </c>
      <c r="F637" s="175">
        <f>SUM(IF('CLINs &amp; Ceiling Rates'!$D$237="F&amp;E",'Labor Loading Matrix'!H637,0),IF('CLINs &amp; Ceiling Rates'!$D$238="F&amp;E",'Labor Loading Matrix'!I637,0),IF('CLINs &amp; Ceiling Rates'!$D$239="F&amp;E",'Labor Loading Matrix'!J637,0),IF('CLINs &amp; Ceiling Rates'!$D$240="F&amp;E",'Labor Loading Matrix'!K637,0),IF('CLINs &amp; Ceiling Rates'!$D$241="F&amp;E",'Labor Loading Matrix'!L637,0),IF('CLINs &amp; Ceiling Rates'!$D$242="F&amp;E",'Labor Loading Matrix'!M637,0),IF('CLINs &amp; Ceiling Rates'!$D$243="F&amp;E",'Labor Loading Matrix'!N637,0),IF('CLINs &amp; Ceiling Rates'!$D$244="F&amp;E",'Labor Loading Matrix'!O637,0),IF('CLINs &amp; Ceiling Rates'!$D$245="F&amp;E",'Labor Loading Matrix'!P637,0),IF('CLINs &amp; Ceiling Rates'!$D$246="F&amp;E",'Labor Loading Matrix'!Q637,0),IF('CLINs &amp; Ceiling Rates'!$D$247="F&amp;E",'Labor Loading Matrix'!R637,0),IF('CLINs &amp; Ceiling Rates'!$D$248="F&amp;E",'Labor Loading Matrix'!S637,0),IF('CLINs &amp; Ceiling Rates'!$D$249="F&amp;E",'Labor Loading Matrix'!T637,0),IF('CLINs &amp; Ceiling Rates'!$D$250="F&amp;E",'Labor Loading Matrix'!U637,0),IF('CLINs &amp; Ceiling Rates'!$D$251="F&amp;E",'Labor Loading Matrix'!V637,0),IF('CLINs &amp; Ceiling Rates'!$D$252="F&amp;E",'Labor Loading Matrix'!W637,0),IF('CLINs &amp; Ceiling Rates'!$D$253="F&amp;E",'Labor Loading Matrix'!X637,0),IF('CLINs &amp; Ceiling Rates'!$D$254="F&amp;E",'Labor Loading Matrix'!Y637,0),IF('CLINs &amp; Ceiling Rates'!$D$255="F&amp;E",'Labor Loading Matrix'!Z637,0),IF('CLINs &amp; Ceiling Rates'!$D$256="F&amp;E",'Labor Loading Matrix'!AA637,0))</f>
        <v>0</v>
      </c>
      <c r="G637" s="175">
        <f>SUM(IF('CLINs &amp; Ceiling Rates'!$D$237="R&amp;D",'Labor Loading Matrix'!H637,0),IF('CLINs &amp; Ceiling Rates'!$D$238="R&amp;D",'Labor Loading Matrix'!I637,0),IF('CLINs &amp; Ceiling Rates'!$D$239="R&amp;D",'Labor Loading Matrix'!J637,0),IF('CLINs &amp; Ceiling Rates'!$D$240="R&amp;D",'Labor Loading Matrix'!K637,0),IF('CLINs &amp; Ceiling Rates'!$D$241="R&amp;D",'Labor Loading Matrix'!L637,0),IF('CLINs &amp; Ceiling Rates'!$D$242="R&amp;D",'Labor Loading Matrix'!M637,0),IF('CLINs &amp; Ceiling Rates'!$D$243="R&amp;D",'Labor Loading Matrix'!N637,0),IF('CLINs &amp; Ceiling Rates'!$D$244="R&amp;D",'Labor Loading Matrix'!O637,0),IF('CLINs &amp; Ceiling Rates'!$D$245="R&amp;D",'Labor Loading Matrix'!P637,0),IF('CLINs &amp; Ceiling Rates'!$D$246="R&amp;D",'Labor Loading Matrix'!Q637,0),IF('CLINs &amp; Ceiling Rates'!$D$247="R&amp;D",'Labor Loading Matrix'!R637,0),IF('CLINs &amp; Ceiling Rates'!$D$248="R&amp;D",'Labor Loading Matrix'!S637,0),IF('CLINs &amp; Ceiling Rates'!$D$249="R&amp;D",'Labor Loading Matrix'!T637,0),IF('CLINs &amp; Ceiling Rates'!$D$250="R&amp;D",'Labor Loading Matrix'!U637,0),IF('CLINs &amp; Ceiling Rates'!$D$251="R&amp;D",'Labor Loading Matrix'!V637,0),IF('CLINs &amp; Ceiling Rates'!$D$252="R&amp;D",'Labor Loading Matrix'!W637,0),IF('CLINs &amp; Ceiling Rates'!$D$253="R&amp;D",'Labor Loading Matrix'!X637,0),IF('CLINs &amp; Ceiling Rates'!$D$254="R&amp;D",'Labor Loading Matrix'!Y637,0),IF('CLINs &amp; Ceiling Rates'!$D$255="R&amp;D",'Labor Loading Matrix'!Z637,0),IF('CLINs &amp; Ceiling Rates'!$D$256="R&amp;D",'Labor Loading Matrix'!AA637,0))</f>
        <v>0</v>
      </c>
      <c r="H637" s="136"/>
      <c r="I637" s="136"/>
      <c r="J637" s="136"/>
      <c r="K637" s="136"/>
      <c r="L637" s="136"/>
      <c r="M637" s="136"/>
      <c r="N637" s="84"/>
      <c r="O637" s="84"/>
      <c r="P637" s="84"/>
      <c r="Q637" s="84"/>
      <c r="R637" s="133"/>
      <c r="S637" s="133"/>
      <c r="T637" s="133"/>
      <c r="U637" s="133"/>
      <c r="V637" s="133"/>
      <c r="W637" s="133"/>
      <c r="X637" s="133"/>
      <c r="Y637" s="133"/>
      <c r="Z637" s="133"/>
      <c r="AA637" s="133"/>
    </row>
    <row r="638" spans="1:27" s="73" customFormat="1" ht="18" hidden="1" customHeight="1" x14ac:dyDescent="0.25">
      <c r="A638" s="173">
        <f>'CLINs &amp; Ceiling Rates'!B211</f>
        <v>0</v>
      </c>
      <c r="B638" s="173">
        <f>'CLINs &amp; Ceiling Rates'!C211</f>
        <v>0</v>
      </c>
      <c r="C638" s="177" t="str">
        <f>'CLINs &amp; Ceiling Rates'!I211</f>
        <v/>
      </c>
      <c r="D638" s="211">
        <f>IF('CLINs &amp; Ceiling Rates'!D594="",SUM('Labor Loading Matrix'!H638:AA638),SUM(E638:G638))</f>
        <v>0</v>
      </c>
      <c r="E638" s="175">
        <f>SUM(IF('CLINs &amp; Ceiling Rates'!$D$237="OPS",'Labor Loading Matrix'!H638,0),IF('CLINs &amp; Ceiling Rates'!$D$238="OPS",'Labor Loading Matrix'!I638,0),IF('CLINs &amp; Ceiling Rates'!$D$239="OPS",'Labor Loading Matrix'!J638,0),IF('CLINs &amp; Ceiling Rates'!$D$240="OPS",'Labor Loading Matrix'!K638,0),IF('CLINs &amp; Ceiling Rates'!$D$241="OPS",'Labor Loading Matrix'!L638,0),IF('CLINs &amp; Ceiling Rates'!$D$242="OPS",'Labor Loading Matrix'!M638,0),IF('CLINs &amp; Ceiling Rates'!$D$243="OPS",'Labor Loading Matrix'!N638,0),IF('CLINs &amp; Ceiling Rates'!$D$244="OPS",'Labor Loading Matrix'!O638,0),IF('CLINs &amp; Ceiling Rates'!$D$245="OPS",'Labor Loading Matrix'!P638,0),IF('CLINs &amp; Ceiling Rates'!$D$246="OPS",'Labor Loading Matrix'!Q638,0),IF('CLINs &amp; Ceiling Rates'!$D$247="OPS",'Labor Loading Matrix'!R638,0),IF('CLINs &amp; Ceiling Rates'!$D$248="OPS",'Labor Loading Matrix'!S638,0),IF('CLINs &amp; Ceiling Rates'!$D$249="OPS",'Labor Loading Matrix'!T638,0),IF('CLINs &amp; Ceiling Rates'!$D$250="OPS",'Labor Loading Matrix'!U638,0),IF('CLINs &amp; Ceiling Rates'!$D$251="OPS",'Labor Loading Matrix'!V638,0),IF('CLINs &amp; Ceiling Rates'!$D$252="OPS",'Labor Loading Matrix'!W638,0),IF('CLINs &amp; Ceiling Rates'!$D$253="OPS",'Labor Loading Matrix'!X638,0),IF('CLINs &amp; Ceiling Rates'!$D$254="OPS",'Labor Loading Matrix'!Y638,0),IF('CLINs &amp; Ceiling Rates'!$D$255="OPS",'Labor Loading Matrix'!Z638,0),IF('CLINs &amp; Ceiling Rates'!$D$256="OPS",'Labor Loading Matrix'!AA638,0))</f>
        <v>0</v>
      </c>
      <c r="F638" s="175">
        <f>SUM(IF('CLINs &amp; Ceiling Rates'!$D$237="F&amp;E",'Labor Loading Matrix'!H638,0),IF('CLINs &amp; Ceiling Rates'!$D$238="F&amp;E",'Labor Loading Matrix'!I638,0),IF('CLINs &amp; Ceiling Rates'!$D$239="F&amp;E",'Labor Loading Matrix'!J638,0),IF('CLINs &amp; Ceiling Rates'!$D$240="F&amp;E",'Labor Loading Matrix'!K638,0),IF('CLINs &amp; Ceiling Rates'!$D$241="F&amp;E",'Labor Loading Matrix'!L638,0),IF('CLINs &amp; Ceiling Rates'!$D$242="F&amp;E",'Labor Loading Matrix'!M638,0),IF('CLINs &amp; Ceiling Rates'!$D$243="F&amp;E",'Labor Loading Matrix'!N638,0),IF('CLINs &amp; Ceiling Rates'!$D$244="F&amp;E",'Labor Loading Matrix'!O638,0),IF('CLINs &amp; Ceiling Rates'!$D$245="F&amp;E",'Labor Loading Matrix'!P638,0),IF('CLINs &amp; Ceiling Rates'!$D$246="F&amp;E",'Labor Loading Matrix'!Q638,0),IF('CLINs &amp; Ceiling Rates'!$D$247="F&amp;E",'Labor Loading Matrix'!R638,0),IF('CLINs &amp; Ceiling Rates'!$D$248="F&amp;E",'Labor Loading Matrix'!S638,0),IF('CLINs &amp; Ceiling Rates'!$D$249="F&amp;E",'Labor Loading Matrix'!T638,0),IF('CLINs &amp; Ceiling Rates'!$D$250="F&amp;E",'Labor Loading Matrix'!U638,0),IF('CLINs &amp; Ceiling Rates'!$D$251="F&amp;E",'Labor Loading Matrix'!V638,0),IF('CLINs &amp; Ceiling Rates'!$D$252="F&amp;E",'Labor Loading Matrix'!W638,0),IF('CLINs &amp; Ceiling Rates'!$D$253="F&amp;E",'Labor Loading Matrix'!X638,0),IF('CLINs &amp; Ceiling Rates'!$D$254="F&amp;E",'Labor Loading Matrix'!Y638,0),IF('CLINs &amp; Ceiling Rates'!$D$255="F&amp;E",'Labor Loading Matrix'!Z638,0),IF('CLINs &amp; Ceiling Rates'!$D$256="F&amp;E",'Labor Loading Matrix'!AA638,0))</f>
        <v>0</v>
      </c>
      <c r="G638" s="175">
        <f>SUM(IF('CLINs &amp; Ceiling Rates'!$D$237="R&amp;D",'Labor Loading Matrix'!H638,0),IF('CLINs &amp; Ceiling Rates'!$D$238="R&amp;D",'Labor Loading Matrix'!I638,0),IF('CLINs &amp; Ceiling Rates'!$D$239="R&amp;D",'Labor Loading Matrix'!J638,0),IF('CLINs &amp; Ceiling Rates'!$D$240="R&amp;D",'Labor Loading Matrix'!K638,0),IF('CLINs &amp; Ceiling Rates'!$D$241="R&amp;D",'Labor Loading Matrix'!L638,0),IF('CLINs &amp; Ceiling Rates'!$D$242="R&amp;D",'Labor Loading Matrix'!M638,0),IF('CLINs &amp; Ceiling Rates'!$D$243="R&amp;D",'Labor Loading Matrix'!N638,0),IF('CLINs &amp; Ceiling Rates'!$D$244="R&amp;D",'Labor Loading Matrix'!O638,0),IF('CLINs &amp; Ceiling Rates'!$D$245="R&amp;D",'Labor Loading Matrix'!P638,0),IF('CLINs &amp; Ceiling Rates'!$D$246="R&amp;D",'Labor Loading Matrix'!Q638,0),IF('CLINs &amp; Ceiling Rates'!$D$247="R&amp;D",'Labor Loading Matrix'!R638,0),IF('CLINs &amp; Ceiling Rates'!$D$248="R&amp;D",'Labor Loading Matrix'!S638,0),IF('CLINs &amp; Ceiling Rates'!$D$249="R&amp;D",'Labor Loading Matrix'!T638,0),IF('CLINs &amp; Ceiling Rates'!$D$250="R&amp;D",'Labor Loading Matrix'!U638,0),IF('CLINs &amp; Ceiling Rates'!$D$251="R&amp;D",'Labor Loading Matrix'!V638,0),IF('CLINs &amp; Ceiling Rates'!$D$252="R&amp;D",'Labor Loading Matrix'!W638,0),IF('CLINs &amp; Ceiling Rates'!$D$253="R&amp;D",'Labor Loading Matrix'!X638,0),IF('CLINs &amp; Ceiling Rates'!$D$254="R&amp;D",'Labor Loading Matrix'!Y638,0),IF('CLINs &amp; Ceiling Rates'!$D$255="R&amp;D",'Labor Loading Matrix'!Z638,0),IF('CLINs &amp; Ceiling Rates'!$D$256="R&amp;D",'Labor Loading Matrix'!AA638,0))</f>
        <v>0</v>
      </c>
      <c r="H638" s="136"/>
      <c r="I638" s="136"/>
      <c r="J638" s="136"/>
      <c r="K638" s="136"/>
      <c r="L638" s="136"/>
      <c r="M638" s="136"/>
      <c r="N638" s="84"/>
      <c r="O638" s="84"/>
      <c r="P638" s="84"/>
      <c r="Q638" s="84"/>
      <c r="R638" s="133"/>
      <c r="S638" s="133"/>
      <c r="T638" s="133"/>
      <c r="U638" s="133"/>
      <c r="V638" s="133"/>
      <c r="W638" s="133"/>
      <c r="X638" s="133"/>
      <c r="Y638" s="133"/>
      <c r="Z638" s="133"/>
      <c r="AA638" s="133"/>
    </row>
    <row r="639" spans="1:27" s="73" customFormat="1" ht="18" hidden="1" customHeight="1" x14ac:dyDescent="0.25">
      <c r="A639" s="173">
        <f>'CLINs &amp; Ceiling Rates'!B212</f>
        <v>0</v>
      </c>
      <c r="B639" s="173">
        <f>'CLINs &amp; Ceiling Rates'!C212</f>
        <v>0</v>
      </c>
      <c r="C639" s="177" t="str">
        <f>'CLINs &amp; Ceiling Rates'!I212</f>
        <v/>
      </c>
      <c r="D639" s="211">
        <f>IF('CLINs &amp; Ceiling Rates'!D595="",SUM('Labor Loading Matrix'!H639:AA639),SUM(E639:G639))</f>
        <v>0</v>
      </c>
      <c r="E639" s="175">
        <f>SUM(IF('CLINs &amp; Ceiling Rates'!$D$237="OPS",'Labor Loading Matrix'!H639,0),IF('CLINs &amp; Ceiling Rates'!$D$238="OPS",'Labor Loading Matrix'!I639,0),IF('CLINs &amp; Ceiling Rates'!$D$239="OPS",'Labor Loading Matrix'!J639,0),IF('CLINs &amp; Ceiling Rates'!$D$240="OPS",'Labor Loading Matrix'!K639,0),IF('CLINs &amp; Ceiling Rates'!$D$241="OPS",'Labor Loading Matrix'!L639,0),IF('CLINs &amp; Ceiling Rates'!$D$242="OPS",'Labor Loading Matrix'!M639,0),IF('CLINs &amp; Ceiling Rates'!$D$243="OPS",'Labor Loading Matrix'!N639,0),IF('CLINs &amp; Ceiling Rates'!$D$244="OPS",'Labor Loading Matrix'!O639,0),IF('CLINs &amp; Ceiling Rates'!$D$245="OPS",'Labor Loading Matrix'!P639,0),IF('CLINs &amp; Ceiling Rates'!$D$246="OPS",'Labor Loading Matrix'!Q639,0),IF('CLINs &amp; Ceiling Rates'!$D$247="OPS",'Labor Loading Matrix'!R639,0),IF('CLINs &amp; Ceiling Rates'!$D$248="OPS",'Labor Loading Matrix'!S639,0),IF('CLINs &amp; Ceiling Rates'!$D$249="OPS",'Labor Loading Matrix'!T639,0),IF('CLINs &amp; Ceiling Rates'!$D$250="OPS",'Labor Loading Matrix'!U639,0),IF('CLINs &amp; Ceiling Rates'!$D$251="OPS",'Labor Loading Matrix'!V639,0),IF('CLINs &amp; Ceiling Rates'!$D$252="OPS",'Labor Loading Matrix'!W639,0),IF('CLINs &amp; Ceiling Rates'!$D$253="OPS",'Labor Loading Matrix'!X639,0),IF('CLINs &amp; Ceiling Rates'!$D$254="OPS",'Labor Loading Matrix'!Y639,0),IF('CLINs &amp; Ceiling Rates'!$D$255="OPS",'Labor Loading Matrix'!Z639,0),IF('CLINs &amp; Ceiling Rates'!$D$256="OPS",'Labor Loading Matrix'!AA639,0))</f>
        <v>0</v>
      </c>
      <c r="F639" s="175">
        <f>SUM(IF('CLINs &amp; Ceiling Rates'!$D$237="F&amp;E",'Labor Loading Matrix'!H639,0),IF('CLINs &amp; Ceiling Rates'!$D$238="F&amp;E",'Labor Loading Matrix'!I639,0),IF('CLINs &amp; Ceiling Rates'!$D$239="F&amp;E",'Labor Loading Matrix'!J639,0),IF('CLINs &amp; Ceiling Rates'!$D$240="F&amp;E",'Labor Loading Matrix'!K639,0),IF('CLINs &amp; Ceiling Rates'!$D$241="F&amp;E",'Labor Loading Matrix'!L639,0),IF('CLINs &amp; Ceiling Rates'!$D$242="F&amp;E",'Labor Loading Matrix'!M639,0),IF('CLINs &amp; Ceiling Rates'!$D$243="F&amp;E",'Labor Loading Matrix'!N639,0),IF('CLINs &amp; Ceiling Rates'!$D$244="F&amp;E",'Labor Loading Matrix'!O639,0),IF('CLINs &amp; Ceiling Rates'!$D$245="F&amp;E",'Labor Loading Matrix'!P639,0),IF('CLINs &amp; Ceiling Rates'!$D$246="F&amp;E",'Labor Loading Matrix'!Q639,0),IF('CLINs &amp; Ceiling Rates'!$D$247="F&amp;E",'Labor Loading Matrix'!R639,0),IF('CLINs &amp; Ceiling Rates'!$D$248="F&amp;E",'Labor Loading Matrix'!S639,0),IF('CLINs &amp; Ceiling Rates'!$D$249="F&amp;E",'Labor Loading Matrix'!T639,0),IF('CLINs &amp; Ceiling Rates'!$D$250="F&amp;E",'Labor Loading Matrix'!U639,0),IF('CLINs &amp; Ceiling Rates'!$D$251="F&amp;E",'Labor Loading Matrix'!V639,0),IF('CLINs &amp; Ceiling Rates'!$D$252="F&amp;E",'Labor Loading Matrix'!W639,0),IF('CLINs &amp; Ceiling Rates'!$D$253="F&amp;E",'Labor Loading Matrix'!X639,0),IF('CLINs &amp; Ceiling Rates'!$D$254="F&amp;E",'Labor Loading Matrix'!Y639,0),IF('CLINs &amp; Ceiling Rates'!$D$255="F&amp;E",'Labor Loading Matrix'!Z639,0),IF('CLINs &amp; Ceiling Rates'!$D$256="F&amp;E",'Labor Loading Matrix'!AA639,0))</f>
        <v>0</v>
      </c>
      <c r="G639" s="175">
        <f>SUM(IF('CLINs &amp; Ceiling Rates'!$D$237="R&amp;D",'Labor Loading Matrix'!H639,0),IF('CLINs &amp; Ceiling Rates'!$D$238="R&amp;D",'Labor Loading Matrix'!I639,0),IF('CLINs &amp; Ceiling Rates'!$D$239="R&amp;D",'Labor Loading Matrix'!J639,0),IF('CLINs &amp; Ceiling Rates'!$D$240="R&amp;D",'Labor Loading Matrix'!K639,0),IF('CLINs &amp; Ceiling Rates'!$D$241="R&amp;D",'Labor Loading Matrix'!L639,0),IF('CLINs &amp; Ceiling Rates'!$D$242="R&amp;D",'Labor Loading Matrix'!M639,0),IF('CLINs &amp; Ceiling Rates'!$D$243="R&amp;D",'Labor Loading Matrix'!N639,0),IF('CLINs &amp; Ceiling Rates'!$D$244="R&amp;D",'Labor Loading Matrix'!O639,0),IF('CLINs &amp; Ceiling Rates'!$D$245="R&amp;D",'Labor Loading Matrix'!P639,0),IF('CLINs &amp; Ceiling Rates'!$D$246="R&amp;D",'Labor Loading Matrix'!Q639,0),IF('CLINs &amp; Ceiling Rates'!$D$247="R&amp;D",'Labor Loading Matrix'!R639,0),IF('CLINs &amp; Ceiling Rates'!$D$248="R&amp;D",'Labor Loading Matrix'!S639,0),IF('CLINs &amp; Ceiling Rates'!$D$249="R&amp;D",'Labor Loading Matrix'!T639,0),IF('CLINs &amp; Ceiling Rates'!$D$250="R&amp;D",'Labor Loading Matrix'!U639,0),IF('CLINs &amp; Ceiling Rates'!$D$251="R&amp;D",'Labor Loading Matrix'!V639,0),IF('CLINs &amp; Ceiling Rates'!$D$252="R&amp;D",'Labor Loading Matrix'!W639,0),IF('CLINs &amp; Ceiling Rates'!$D$253="R&amp;D",'Labor Loading Matrix'!X639,0),IF('CLINs &amp; Ceiling Rates'!$D$254="R&amp;D",'Labor Loading Matrix'!Y639,0),IF('CLINs &amp; Ceiling Rates'!$D$255="R&amp;D",'Labor Loading Matrix'!Z639,0),IF('CLINs &amp; Ceiling Rates'!$D$256="R&amp;D",'Labor Loading Matrix'!AA639,0))</f>
        <v>0</v>
      </c>
      <c r="H639" s="136"/>
      <c r="I639" s="136"/>
      <c r="J639" s="136"/>
      <c r="K639" s="136"/>
      <c r="L639" s="136"/>
      <c r="M639" s="136"/>
      <c r="N639" s="84"/>
      <c r="O639" s="84"/>
      <c r="P639" s="84"/>
      <c r="Q639" s="84"/>
      <c r="R639" s="133"/>
      <c r="S639" s="133"/>
      <c r="T639" s="133"/>
      <c r="U639" s="133"/>
      <c r="V639" s="133"/>
      <c r="W639" s="133"/>
      <c r="X639" s="133"/>
      <c r="Y639" s="133"/>
      <c r="Z639" s="133"/>
      <c r="AA639" s="133"/>
    </row>
    <row r="640" spans="1:27" s="73" customFormat="1" ht="18" hidden="1" customHeight="1" x14ac:dyDescent="0.25">
      <c r="A640" s="173">
        <f>'CLINs &amp; Ceiling Rates'!B213</f>
        <v>0</v>
      </c>
      <c r="B640" s="173">
        <f>'CLINs &amp; Ceiling Rates'!C213</f>
        <v>0</v>
      </c>
      <c r="C640" s="177" t="str">
        <f>'CLINs &amp; Ceiling Rates'!I213</f>
        <v/>
      </c>
      <c r="D640" s="211">
        <f>IF('CLINs &amp; Ceiling Rates'!D596="",SUM('Labor Loading Matrix'!H640:AA640),SUM(E640:G640))</f>
        <v>0</v>
      </c>
      <c r="E640" s="175">
        <f>SUM(IF('CLINs &amp; Ceiling Rates'!$D$237="OPS",'Labor Loading Matrix'!H640,0),IF('CLINs &amp; Ceiling Rates'!$D$238="OPS",'Labor Loading Matrix'!I640,0),IF('CLINs &amp; Ceiling Rates'!$D$239="OPS",'Labor Loading Matrix'!J640,0),IF('CLINs &amp; Ceiling Rates'!$D$240="OPS",'Labor Loading Matrix'!K640,0),IF('CLINs &amp; Ceiling Rates'!$D$241="OPS",'Labor Loading Matrix'!L640,0),IF('CLINs &amp; Ceiling Rates'!$D$242="OPS",'Labor Loading Matrix'!M640,0),IF('CLINs &amp; Ceiling Rates'!$D$243="OPS",'Labor Loading Matrix'!N640,0),IF('CLINs &amp; Ceiling Rates'!$D$244="OPS",'Labor Loading Matrix'!O640,0),IF('CLINs &amp; Ceiling Rates'!$D$245="OPS",'Labor Loading Matrix'!P640,0),IF('CLINs &amp; Ceiling Rates'!$D$246="OPS",'Labor Loading Matrix'!Q640,0),IF('CLINs &amp; Ceiling Rates'!$D$247="OPS",'Labor Loading Matrix'!R640,0),IF('CLINs &amp; Ceiling Rates'!$D$248="OPS",'Labor Loading Matrix'!S640,0),IF('CLINs &amp; Ceiling Rates'!$D$249="OPS",'Labor Loading Matrix'!T640,0),IF('CLINs &amp; Ceiling Rates'!$D$250="OPS",'Labor Loading Matrix'!U640,0),IF('CLINs &amp; Ceiling Rates'!$D$251="OPS",'Labor Loading Matrix'!V640,0),IF('CLINs &amp; Ceiling Rates'!$D$252="OPS",'Labor Loading Matrix'!W640,0),IF('CLINs &amp; Ceiling Rates'!$D$253="OPS",'Labor Loading Matrix'!X640,0),IF('CLINs &amp; Ceiling Rates'!$D$254="OPS",'Labor Loading Matrix'!Y640,0),IF('CLINs &amp; Ceiling Rates'!$D$255="OPS",'Labor Loading Matrix'!Z640,0),IF('CLINs &amp; Ceiling Rates'!$D$256="OPS",'Labor Loading Matrix'!AA640,0))</f>
        <v>0</v>
      </c>
      <c r="F640" s="175">
        <f>SUM(IF('CLINs &amp; Ceiling Rates'!$D$237="F&amp;E",'Labor Loading Matrix'!H640,0),IF('CLINs &amp; Ceiling Rates'!$D$238="F&amp;E",'Labor Loading Matrix'!I640,0),IF('CLINs &amp; Ceiling Rates'!$D$239="F&amp;E",'Labor Loading Matrix'!J640,0),IF('CLINs &amp; Ceiling Rates'!$D$240="F&amp;E",'Labor Loading Matrix'!K640,0),IF('CLINs &amp; Ceiling Rates'!$D$241="F&amp;E",'Labor Loading Matrix'!L640,0),IF('CLINs &amp; Ceiling Rates'!$D$242="F&amp;E",'Labor Loading Matrix'!M640,0),IF('CLINs &amp; Ceiling Rates'!$D$243="F&amp;E",'Labor Loading Matrix'!N640,0),IF('CLINs &amp; Ceiling Rates'!$D$244="F&amp;E",'Labor Loading Matrix'!O640,0),IF('CLINs &amp; Ceiling Rates'!$D$245="F&amp;E",'Labor Loading Matrix'!P640,0),IF('CLINs &amp; Ceiling Rates'!$D$246="F&amp;E",'Labor Loading Matrix'!Q640,0),IF('CLINs &amp; Ceiling Rates'!$D$247="F&amp;E",'Labor Loading Matrix'!R640,0),IF('CLINs &amp; Ceiling Rates'!$D$248="F&amp;E",'Labor Loading Matrix'!S640,0),IF('CLINs &amp; Ceiling Rates'!$D$249="F&amp;E",'Labor Loading Matrix'!T640,0),IF('CLINs &amp; Ceiling Rates'!$D$250="F&amp;E",'Labor Loading Matrix'!U640,0),IF('CLINs &amp; Ceiling Rates'!$D$251="F&amp;E",'Labor Loading Matrix'!V640,0),IF('CLINs &amp; Ceiling Rates'!$D$252="F&amp;E",'Labor Loading Matrix'!W640,0),IF('CLINs &amp; Ceiling Rates'!$D$253="F&amp;E",'Labor Loading Matrix'!X640,0),IF('CLINs &amp; Ceiling Rates'!$D$254="F&amp;E",'Labor Loading Matrix'!Y640,0),IF('CLINs &amp; Ceiling Rates'!$D$255="F&amp;E",'Labor Loading Matrix'!Z640,0),IF('CLINs &amp; Ceiling Rates'!$D$256="F&amp;E",'Labor Loading Matrix'!AA640,0))</f>
        <v>0</v>
      </c>
      <c r="G640" s="175">
        <f>SUM(IF('CLINs &amp; Ceiling Rates'!$D$237="R&amp;D",'Labor Loading Matrix'!H640,0),IF('CLINs &amp; Ceiling Rates'!$D$238="R&amp;D",'Labor Loading Matrix'!I640,0),IF('CLINs &amp; Ceiling Rates'!$D$239="R&amp;D",'Labor Loading Matrix'!J640,0),IF('CLINs &amp; Ceiling Rates'!$D$240="R&amp;D",'Labor Loading Matrix'!K640,0),IF('CLINs &amp; Ceiling Rates'!$D$241="R&amp;D",'Labor Loading Matrix'!L640,0),IF('CLINs &amp; Ceiling Rates'!$D$242="R&amp;D",'Labor Loading Matrix'!M640,0),IF('CLINs &amp; Ceiling Rates'!$D$243="R&amp;D",'Labor Loading Matrix'!N640,0),IF('CLINs &amp; Ceiling Rates'!$D$244="R&amp;D",'Labor Loading Matrix'!O640,0),IF('CLINs &amp; Ceiling Rates'!$D$245="R&amp;D",'Labor Loading Matrix'!P640,0),IF('CLINs &amp; Ceiling Rates'!$D$246="R&amp;D",'Labor Loading Matrix'!Q640,0),IF('CLINs &amp; Ceiling Rates'!$D$247="R&amp;D",'Labor Loading Matrix'!R640,0),IF('CLINs &amp; Ceiling Rates'!$D$248="R&amp;D",'Labor Loading Matrix'!S640,0),IF('CLINs &amp; Ceiling Rates'!$D$249="R&amp;D",'Labor Loading Matrix'!T640,0),IF('CLINs &amp; Ceiling Rates'!$D$250="R&amp;D",'Labor Loading Matrix'!U640,0),IF('CLINs &amp; Ceiling Rates'!$D$251="R&amp;D",'Labor Loading Matrix'!V640,0),IF('CLINs &amp; Ceiling Rates'!$D$252="R&amp;D",'Labor Loading Matrix'!W640,0),IF('CLINs &amp; Ceiling Rates'!$D$253="R&amp;D",'Labor Loading Matrix'!X640,0),IF('CLINs &amp; Ceiling Rates'!$D$254="R&amp;D",'Labor Loading Matrix'!Y640,0),IF('CLINs &amp; Ceiling Rates'!$D$255="R&amp;D",'Labor Loading Matrix'!Z640,0),IF('CLINs &amp; Ceiling Rates'!$D$256="R&amp;D",'Labor Loading Matrix'!AA640,0))</f>
        <v>0</v>
      </c>
      <c r="H640" s="136"/>
      <c r="I640" s="136"/>
      <c r="J640" s="136"/>
      <c r="K640" s="136"/>
      <c r="L640" s="136"/>
      <c r="M640" s="136"/>
      <c r="N640" s="84"/>
      <c r="O640" s="84"/>
      <c r="P640" s="84"/>
      <c r="Q640" s="84"/>
      <c r="R640" s="133"/>
      <c r="S640" s="133"/>
      <c r="T640" s="133"/>
      <c r="U640" s="133"/>
      <c r="V640" s="133"/>
      <c r="W640" s="133"/>
      <c r="X640" s="133"/>
      <c r="Y640" s="133"/>
      <c r="Z640" s="133"/>
      <c r="AA640" s="133"/>
    </row>
    <row r="641" spans="1:27" s="73" customFormat="1" ht="18" hidden="1" customHeight="1" x14ac:dyDescent="0.25">
      <c r="A641" s="173">
        <f>'CLINs &amp; Ceiling Rates'!B214</f>
        <v>0</v>
      </c>
      <c r="B641" s="173">
        <f>'CLINs &amp; Ceiling Rates'!C214</f>
        <v>0</v>
      </c>
      <c r="C641" s="177" t="str">
        <f>'CLINs &amp; Ceiling Rates'!I214</f>
        <v/>
      </c>
      <c r="D641" s="211">
        <f>IF('CLINs &amp; Ceiling Rates'!D597="",SUM('Labor Loading Matrix'!H641:AA641),SUM(E641:G641))</f>
        <v>0</v>
      </c>
      <c r="E641" s="175">
        <f>SUM(IF('CLINs &amp; Ceiling Rates'!$D$237="OPS",'Labor Loading Matrix'!H641,0),IF('CLINs &amp; Ceiling Rates'!$D$238="OPS",'Labor Loading Matrix'!I641,0),IF('CLINs &amp; Ceiling Rates'!$D$239="OPS",'Labor Loading Matrix'!J641,0),IF('CLINs &amp; Ceiling Rates'!$D$240="OPS",'Labor Loading Matrix'!K641,0),IF('CLINs &amp; Ceiling Rates'!$D$241="OPS",'Labor Loading Matrix'!L641,0),IF('CLINs &amp; Ceiling Rates'!$D$242="OPS",'Labor Loading Matrix'!M641,0),IF('CLINs &amp; Ceiling Rates'!$D$243="OPS",'Labor Loading Matrix'!N641,0),IF('CLINs &amp; Ceiling Rates'!$D$244="OPS",'Labor Loading Matrix'!O641,0),IF('CLINs &amp; Ceiling Rates'!$D$245="OPS",'Labor Loading Matrix'!P641,0),IF('CLINs &amp; Ceiling Rates'!$D$246="OPS",'Labor Loading Matrix'!Q641,0),IF('CLINs &amp; Ceiling Rates'!$D$247="OPS",'Labor Loading Matrix'!R641,0),IF('CLINs &amp; Ceiling Rates'!$D$248="OPS",'Labor Loading Matrix'!S641,0),IF('CLINs &amp; Ceiling Rates'!$D$249="OPS",'Labor Loading Matrix'!T641,0),IF('CLINs &amp; Ceiling Rates'!$D$250="OPS",'Labor Loading Matrix'!U641,0),IF('CLINs &amp; Ceiling Rates'!$D$251="OPS",'Labor Loading Matrix'!V641,0),IF('CLINs &amp; Ceiling Rates'!$D$252="OPS",'Labor Loading Matrix'!W641,0),IF('CLINs &amp; Ceiling Rates'!$D$253="OPS",'Labor Loading Matrix'!X641,0),IF('CLINs &amp; Ceiling Rates'!$D$254="OPS",'Labor Loading Matrix'!Y641,0),IF('CLINs &amp; Ceiling Rates'!$D$255="OPS",'Labor Loading Matrix'!Z641,0),IF('CLINs &amp; Ceiling Rates'!$D$256="OPS",'Labor Loading Matrix'!AA641,0))</f>
        <v>0</v>
      </c>
      <c r="F641" s="175">
        <f>SUM(IF('CLINs &amp; Ceiling Rates'!$D$237="F&amp;E",'Labor Loading Matrix'!H641,0),IF('CLINs &amp; Ceiling Rates'!$D$238="F&amp;E",'Labor Loading Matrix'!I641,0),IF('CLINs &amp; Ceiling Rates'!$D$239="F&amp;E",'Labor Loading Matrix'!J641,0),IF('CLINs &amp; Ceiling Rates'!$D$240="F&amp;E",'Labor Loading Matrix'!K641,0),IF('CLINs &amp; Ceiling Rates'!$D$241="F&amp;E",'Labor Loading Matrix'!L641,0),IF('CLINs &amp; Ceiling Rates'!$D$242="F&amp;E",'Labor Loading Matrix'!M641,0),IF('CLINs &amp; Ceiling Rates'!$D$243="F&amp;E",'Labor Loading Matrix'!N641,0),IF('CLINs &amp; Ceiling Rates'!$D$244="F&amp;E",'Labor Loading Matrix'!O641,0),IF('CLINs &amp; Ceiling Rates'!$D$245="F&amp;E",'Labor Loading Matrix'!P641,0),IF('CLINs &amp; Ceiling Rates'!$D$246="F&amp;E",'Labor Loading Matrix'!Q641,0),IF('CLINs &amp; Ceiling Rates'!$D$247="F&amp;E",'Labor Loading Matrix'!R641,0),IF('CLINs &amp; Ceiling Rates'!$D$248="F&amp;E",'Labor Loading Matrix'!S641,0),IF('CLINs &amp; Ceiling Rates'!$D$249="F&amp;E",'Labor Loading Matrix'!T641,0),IF('CLINs &amp; Ceiling Rates'!$D$250="F&amp;E",'Labor Loading Matrix'!U641,0),IF('CLINs &amp; Ceiling Rates'!$D$251="F&amp;E",'Labor Loading Matrix'!V641,0),IF('CLINs &amp; Ceiling Rates'!$D$252="F&amp;E",'Labor Loading Matrix'!W641,0),IF('CLINs &amp; Ceiling Rates'!$D$253="F&amp;E",'Labor Loading Matrix'!X641,0),IF('CLINs &amp; Ceiling Rates'!$D$254="F&amp;E",'Labor Loading Matrix'!Y641,0),IF('CLINs &amp; Ceiling Rates'!$D$255="F&amp;E",'Labor Loading Matrix'!Z641,0),IF('CLINs &amp; Ceiling Rates'!$D$256="F&amp;E",'Labor Loading Matrix'!AA641,0))</f>
        <v>0</v>
      </c>
      <c r="G641" s="175">
        <f>SUM(IF('CLINs &amp; Ceiling Rates'!$D$237="R&amp;D",'Labor Loading Matrix'!H641,0),IF('CLINs &amp; Ceiling Rates'!$D$238="R&amp;D",'Labor Loading Matrix'!I641,0),IF('CLINs &amp; Ceiling Rates'!$D$239="R&amp;D",'Labor Loading Matrix'!J641,0),IF('CLINs &amp; Ceiling Rates'!$D$240="R&amp;D",'Labor Loading Matrix'!K641,0),IF('CLINs &amp; Ceiling Rates'!$D$241="R&amp;D",'Labor Loading Matrix'!L641,0),IF('CLINs &amp; Ceiling Rates'!$D$242="R&amp;D",'Labor Loading Matrix'!M641,0),IF('CLINs &amp; Ceiling Rates'!$D$243="R&amp;D",'Labor Loading Matrix'!N641,0),IF('CLINs &amp; Ceiling Rates'!$D$244="R&amp;D",'Labor Loading Matrix'!O641,0),IF('CLINs &amp; Ceiling Rates'!$D$245="R&amp;D",'Labor Loading Matrix'!P641,0),IF('CLINs &amp; Ceiling Rates'!$D$246="R&amp;D",'Labor Loading Matrix'!Q641,0),IF('CLINs &amp; Ceiling Rates'!$D$247="R&amp;D",'Labor Loading Matrix'!R641,0),IF('CLINs &amp; Ceiling Rates'!$D$248="R&amp;D",'Labor Loading Matrix'!S641,0),IF('CLINs &amp; Ceiling Rates'!$D$249="R&amp;D",'Labor Loading Matrix'!T641,0),IF('CLINs &amp; Ceiling Rates'!$D$250="R&amp;D",'Labor Loading Matrix'!U641,0),IF('CLINs &amp; Ceiling Rates'!$D$251="R&amp;D",'Labor Loading Matrix'!V641,0),IF('CLINs &amp; Ceiling Rates'!$D$252="R&amp;D",'Labor Loading Matrix'!W641,0),IF('CLINs &amp; Ceiling Rates'!$D$253="R&amp;D",'Labor Loading Matrix'!X641,0),IF('CLINs &amp; Ceiling Rates'!$D$254="R&amp;D",'Labor Loading Matrix'!Y641,0),IF('CLINs &amp; Ceiling Rates'!$D$255="R&amp;D",'Labor Loading Matrix'!Z641,0),IF('CLINs &amp; Ceiling Rates'!$D$256="R&amp;D",'Labor Loading Matrix'!AA641,0))</f>
        <v>0</v>
      </c>
      <c r="H641" s="136"/>
      <c r="I641" s="136"/>
      <c r="J641" s="136"/>
      <c r="K641" s="136"/>
      <c r="L641" s="136"/>
      <c r="M641" s="136"/>
      <c r="N641" s="84"/>
      <c r="O641" s="84"/>
      <c r="P641" s="84"/>
      <c r="Q641" s="84"/>
      <c r="R641" s="133"/>
      <c r="S641" s="133"/>
      <c r="T641" s="133"/>
      <c r="U641" s="133"/>
      <c r="V641" s="133"/>
      <c r="W641" s="133"/>
      <c r="X641" s="133"/>
      <c r="Y641" s="133"/>
      <c r="Z641" s="133"/>
      <c r="AA641" s="133"/>
    </row>
    <row r="642" spans="1:27" s="73" customFormat="1" ht="18" hidden="1" customHeight="1" x14ac:dyDescent="0.25">
      <c r="A642" s="173">
        <f>'CLINs &amp; Ceiling Rates'!B215</f>
        <v>0</v>
      </c>
      <c r="B642" s="173">
        <f>'CLINs &amp; Ceiling Rates'!C215</f>
        <v>0</v>
      </c>
      <c r="C642" s="177" t="str">
        <f>'CLINs &amp; Ceiling Rates'!I215</f>
        <v/>
      </c>
      <c r="D642" s="211">
        <f>IF('CLINs &amp; Ceiling Rates'!D598="",SUM('Labor Loading Matrix'!H642:AA642),SUM(E642:G642))</f>
        <v>0</v>
      </c>
      <c r="E642" s="175">
        <f>SUM(IF('CLINs &amp; Ceiling Rates'!$D$237="OPS",'Labor Loading Matrix'!H642,0),IF('CLINs &amp; Ceiling Rates'!$D$238="OPS",'Labor Loading Matrix'!I642,0),IF('CLINs &amp; Ceiling Rates'!$D$239="OPS",'Labor Loading Matrix'!J642,0),IF('CLINs &amp; Ceiling Rates'!$D$240="OPS",'Labor Loading Matrix'!K642,0),IF('CLINs &amp; Ceiling Rates'!$D$241="OPS",'Labor Loading Matrix'!L642,0),IF('CLINs &amp; Ceiling Rates'!$D$242="OPS",'Labor Loading Matrix'!M642,0),IF('CLINs &amp; Ceiling Rates'!$D$243="OPS",'Labor Loading Matrix'!N642,0),IF('CLINs &amp; Ceiling Rates'!$D$244="OPS",'Labor Loading Matrix'!O642,0),IF('CLINs &amp; Ceiling Rates'!$D$245="OPS",'Labor Loading Matrix'!P642,0),IF('CLINs &amp; Ceiling Rates'!$D$246="OPS",'Labor Loading Matrix'!Q642,0),IF('CLINs &amp; Ceiling Rates'!$D$247="OPS",'Labor Loading Matrix'!R642,0),IF('CLINs &amp; Ceiling Rates'!$D$248="OPS",'Labor Loading Matrix'!S642,0),IF('CLINs &amp; Ceiling Rates'!$D$249="OPS",'Labor Loading Matrix'!T642,0),IF('CLINs &amp; Ceiling Rates'!$D$250="OPS",'Labor Loading Matrix'!U642,0),IF('CLINs &amp; Ceiling Rates'!$D$251="OPS",'Labor Loading Matrix'!V642,0),IF('CLINs &amp; Ceiling Rates'!$D$252="OPS",'Labor Loading Matrix'!W642,0),IF('CLINs &amp; Ceiling Rates'!$D$253="OPS",'Labor Loading Matrix'!X642,0),IF('CLINs &amp; Ceiling Rates'!$D$254="OPS",'Labor Loading Matrix'!Y642,0),IF('CLINs &amp; Ceiling Rates'!$D$255="OPS",'Labor Loading Matrix'!Z642,0),IF('CLINs &amp; Ceiling Rates'!$D$256="OPS",'Labor Loading Matrix'!AA642,0))</f>
        <v>0</v>
      </c>
      <c r="F642" s="175">
        <f>SUM(IF('CLINs &amp; Ceiling Rates'!$D$237="F&amp;E",'Labor Loading Matrix'!H642,0),IF('CLINs &amp; Ceiling Rates'!$D$238="F&amp;E",'Labor Loading Matrix'!I642,0),IF('CLINs &amp; Ceiling Rates'!$D$239="F&amp;E",'Labor Loading Matrix'!J642,0),IF('CLINs &amp; Ceiling Rates'!$D$240="F&amp;E",'Labor Loading Matrix'!K642,0),IF('CLINs &amp; Ceiling Rates'!$D$241="F&amp;E",'Labor Loading Matrix'!L642,0),IF('CLINs &amp; Ceiling Rates'!$D$242="F&amp;E",'Labor Loading Matrix'!M642,0),IF('CLINs &amp; Ceiling Rates'!$D$243="F&amp;E",'Labor Loading Matrix'!N642,0),IF('CLINs &amp; Ceiling Rates'!$D$244="F&amp;E",'Labor Loading Matrix'!O642,0),IF('CLINs &amp; Ceiling Rates'!$D$245="F&amp;E",'Labor Loading Matrix'!P642,0),IF('CLINs &amp; Ceiling Rates'!$D$246="F&amp;E",'Labor Loading Matrix'!Q642,0),IF('CLINs &amp; Ceiling Rates'!$D$247="F&amp;E",'Labor Loading Matrix'!R642,0),IF('CLINs &amp; Ceiling Rates'!$D$248="F&amp;E",'Labor Loading Matrix'!S642,0),IF('CLINs &amp; Ceiling Rates'!$D$249="F&amp;E",'Labor Loading Matrix'!T642,0),IF('CLINs &amp; Ceiling Rates'!$D$250="F&amp;E",'Labor Loading Matrix'!U642,0),IF('CLINs &amp; Ceiling Rates'!$D$251="F&amp;E",'Labor Loading Matrix'!V642,0),IF('CLINs &amp; Ceiling Rates'!$D$252="F&amp;E",'Labor Loading Matrix'!W642,0),IF('CLINs &amp; Ceiling Rates'!$D$253="F&amp;E",'Labor Loading Matrix'!X642,0),IF('CLINs &amp; Ceiling Rates'!$D$254="F&amp;E",'Labor Loading Matrix'!Y642,0),IF('CLINs &amp; Ceiling Rates'!$D$255="F&amp;E",'Labor Loading Matrix'!Z642,0),IF('CLINs &amp; Ceiling Rates'!$D$256="F&amp;E",'Labor Loading Matrix'!AA642,0))</f>
        <v>0</v>
      </c>
      <c r="G642" s="175">
        <f>SUM(IF('CLINs &amp; Ceiling Rates'!$D$237="R&amp;D",'Labor Loading Matrix'!H642,0),IF('CLINs &amp; Ceiling Rates'!$D$238="R&amp;D",'Labor Loading Matrix'!I642,0),IF('CLINs &amp; Ceiling Rates'!$D$239="R&amp;D",'Labor Loading Matrix'!J642,0),IF('CLINs &amp; Ceiling Rates'!$D$240="R&amp;D",'Labor Loading Matrix'!K642,0),IF('CLINs &amp; Ceiling Rates'!$D$241="R&amp;D",'Labor Loading Matrix'!L642,0),IF('CLINs &amp; Ceiling Rates'!$D$242="R&amp;D",'Labor Loading Matrix'!M642,0),IF('CLINs &amp; Ceiling Rates'!$D$243="R&amp;D",'Labor Loading Matrix'!N642,0),IF('CLINs &amp; Ceiling Rates'!$D$244="R&amp;D",'Labor Loading Matrix'!O642,0),IF('CLINs &amp; Ceiling Rates'!$D$245="R&amp;D",'Labor Loading Matrix'!P642,0),IF('CLINs &amp; Ceiling Rates'!$D$246="R&amp;D",'Labor Loading Matrix'!Q642,0),IF('CLINs &amp; Ceiling Rates'!$D$247="R&amp;D",'Labor Loading Matrix'!R642,0),IF('CLINs &amp; Ceiling Rates'!$D$248="R&amp;D",'Labor Loading Matrix'!S642,0),IF('CLINs &amp; Ceiling Rates'!$D$249="R&amp;D",'Labor Loading Matrix'!T642,0),IF('CLINs &amp; Ceiling Rates'!$D$250="R&amp;D",'Labor Loading Matrix'!U642,0),IF('CLINs &amp; Ceiling Rates'!$D$251="R&amp;D",'Labor Loading Matrix'!V642,0),IF('CLINs &amp; Ceiling Rates'!$D$252="R&amp;D",'Labor Loading Matrix'!W642,0),IF('CLINs &amp; Ceiling Rates'!$D$253="R&amp;D",'Labor Loading Matrix'!X642,0),IF('CLINs &amp; Ceiling Rates'!$D$254="R&amp;D",'Labor Loading Matrix'!Y642,0),IF('CLINs &amp; Ceiling Rates'!$D$255="R&amp;D",'Labor Loading Matrix'!Z642,0),IF('CLINs &amp; Ceiling Rates'!$D$256="R&amp;D",'Labor Loading Matrix'!AA642,0))</f>
        <v>0</v>
      </c>
      <c r="H642" s="136"/>
      <c r="I642" s="136"/>
      <c r="J642" s="136"/>
      <c r="K642" s="136"/>
      <c r="L642" s="136"/>
      <c r="M642" s="136"/>
      <c r="N642" s="84"/>
      <c r="O642" s="84"/>
      <c r="P642" s="84"/>
      <c r="Q642" s="84"/>
      <c r="R642" s="133"/>
      <c r="S642" s="133"/>
      <c r="T642" s="133"/>
      <c r="U642" s="133"/>
      <c r="V642" s="133"/>
      <c r="W642" s="133"/>
      <c r="X642" s="133"/>
      <c r="Y642" s="133"/>
      <c r="Z642" s="133"/>
      <c r="AA642" s="133"/>
    </row>
    <row r="643" spans="1:27" s="73" customFormat="1" ht="18" hidden="1" customHeight="1" x14ac:dyDescent="0.25">
      <c r="A643" s="173">
        <f>'CLINs &amp; Ceiling Rates'!B216</f>
        <v>0</v>
      </c>
      <c r="B643" s="173">
        <f>'CLINs &amp; Ceiling Rates'!C216</f>
        <v>0</v>
      </c>
      <c r="C643" s="177" t="str">
        <f>'CLINs &amp; Ceiling Rates'!I216</f>
        <v/>
      </c>
      <c r="D643" s="211">
        <f>IF('CLINs &amp; Ceiling Rates'!D599="",SUM('Labor Loading Matrix'!H643:AA643),SUM(E643:G643))</f>
        <v>0</v>
      </c>
      <c r="E643" s="175">
        <f>SUM(IF('CLINs &amp; Ceiling Rates'!$D$237="OPS",'Labor Loading Matrix'!H643,0),IF('CLINs &amp; Ceiling Rates'!$D$238="OPS",'Labor Loading Matrix'!I643,0),IF('CLINs &amp; Ceiling Rates'!$D$239="OPS",'Labor Loading Matrix'!J643,0),IF('CLINs &amp; Ceiling Rates'!$D$240="OPS",'Labor Loading Matrix'!K643,0),IF('CLINs &amp; Ceiling Rates'!$D$241="OPS",'Labor Loading Matrix'!L643,0),IF('CLINs &amp; Ceiling Rates'!$D$242="OPS",'Labor Loading Matrix'!M643,0),IF('CLINs &amp; Ceiling Rates'!$D$243="OPS",'Labor Loading Matrix'!N643,0),IF('CLINs &amp; Ceiling Rates'!$D$244="OPS",'Labor Loading Matrix'!O643,0),IF('CLINs &amp; Ceiling Rates'!$D$245="OPS",'Labor Loading Matrix'!P643,0),IF('CLINs &amp; Ceiling Rates'!$D$246="OPS",'Labor Loading Matrix'!Q643,0),IF('CLINs &amp; Ceiling Rates'!$D$247="OPS",'Labor Loading Matrix'!R643,0),IF('CLINs &amp; Ceiling Rates'!$D$248="OPS",'Labor Loading Matrix'!S643,0),IF('CLINs &amp; Ceiling Rates'!$D$249="OPS",'Labor Loading Matrix'!T643,0),IF('CLINs &amp; Ceiling Rates'!$D$250="OPS",'Labor Loading Matrix'!U643,0),IF('CLINs &amp; Ceiling Rates'!$D$251="OPS",'Labor Loading Matrix'!V643,0),IF('CLINs &amp; Ceiling Rates'!$D$252="OPS",'Labor Loading Matrix'!W643,0),IF('CLINs &amp; Ceiling Rates'!$D$253="OPS",'Labor Loading Matrix'!X643,0),IF('CLINs &amp; Ceiling Rates'!$D$254="OPS",'Labor Loading Matrix'!Y643,0),IF('CLINs &amp; Ceiling Rates'!$D$255="OPS",'Labor Loading Matrix'!Z643,0),IF('CLINs &amp; Ceiling Rates'!$D$256="OPS",'Labor Loading Matrix'!AA643,0))</f>
        <v>0</v>
      </c>
      <c r="F643" s="175">
        <f>SUM(IF('CLINs &amp; Ceiling Rates'!$D$237="F&amp;E",'Labor Loading Matrix'!H643,0),IF('CLINs &amp; Ceiling Rates'!$D$238="F&amp;E",'Labor Loading Matrix'!I643,0),IF('CLINs &amp; Ceiling Rates'!$D$239="F&amp;E",'Labor Loading Matrix'!J643,0),IF('CLINs &amp; Ceiling Rates'!$D$240="F&amp;E",'Labor Loading Matrix'!K643,0),IF('CLINs &amp; Ceiling Rates'!$D$241="F&amp;E",'Labor Loading Matrix'!L643,0),IF('CLINs &amp; Ceiling Rates'!$D$242="F&amp;E",'Labor Loading Matrix'!M643,0),IF('CLINs &amp; Ceiling Rates'!$D$243="F&amp;E",'Labor Loading Matrix'!N643,0),IF('CLINs &amp; Ceiling Rates'!$D$244="F&amp;E",'Labor Loading Matrix'!O643,0),IF('CLINs &amp; Ceiling Rates'!$D$245="F&amp;E",'Labor Loading Matrix'!P643,0),IF('CLINs &amp; Ceiling Rates'!$D$246="F&amp;E",'Labor Loading Matrix'!Q643,0),IF('CLINs &amp; Ceiling Rates'!$D$247="F&amp;E",'Labor Loading Matrix'!R643,0),IF('CLINs &amp; Ceiling Rates'!$D$248="F&amp;E",'Labor Loading Matrix'!S643,0),IF('CLINs &amp; Ceiling Rates'!$D$249="F&amp;E",'Labor Loading Matrix'!T643,0),IF('CLINs &amp; Ceiling Rates'!$D$250="F&amp;E",'Labor Loading Matrix'!U643,0),IF('CLINs &amp; Ceiling Rates'!$D$251="F&amp;E",'Labor Loading Matrix'!V643,0),IF('CLINs &amp; Ceiling Rates'!$D$252="F&amp;E",'Labor Loading Matrix'!W643,0),IF('CLINs &amp; Ceiling Rates'!$D$253="F&amp;E",'Labor Loading Matrix'!X643,0),IF('CLINs &amp; Ceiling Rates'!$D$254="F&amp;E",'Labor Loading Matrix'!Y643,0),IF('CLINs &amp; Ceiling Rates'!$D$255="F&amp;E",'Labor Loading Matrix'!Z643,0),IF('CLINs &amp; Ceiling Rates'!$D$256="F&amp;E",'Labor Loading Matrix'!AA643,0))</f>
        <v>0</v>
      </c>
      <c r="G643" s="175">
        <f>SUM(IF('CLINs &amp; Ceiling Rates'!$D$237="R&amp;D",'Labor Loading Matrix'!H643,0),IF('CLINs &amp; Ceiling Rates'!$D$238="R&amp;D",'Labor Loading Matrix'!I643,0),IF('CLINs &amp; Ceiling Rates'!$D$239="R&amp;D",'Labor Loading Matrix'!J643,0),IF('CLINs &amp; Ceiling Rates'!$D$240="R&amp;D",'Labor Loading Matrix'!K643,0),IF('CLINs &amp; Ceiling Rates'!$D$241="R&amp;D",'Labor Loading Matrix'!L643,0),IF('CLINs &amp; Ceiling Rates'!$D$242="R&amp;D",'Labor Loading Matrix'!M643,0),IF('CLINs &amp; Ceiling Rates'!$D$243="R&amp;D",'Labor Loading Matrix'!N643,0),IF('CLINs &amp; Ceiling Rates'!$D$244="R&amp;D",'Labor Loading Matrix'!O643,0),IF('CLINs &amp; Ceiling Rates'!$D$245="R&amp;D",'Labor Loading Matrix'!P643,0),IF('CLINs &amp; Ceiling Rates'!$D$246="R&amp;D",'Labor Loading Matrix'!Q643,0),IF('CLINs &amp; Ceiling Rates'!$D$247="R&amp;D",'Labor Loading Matrix'!R643,0),IF('CLINs &amp; Ceiling Rates'!$D$248="R&amp;D",'Labor Loading Matrix'!S643,0),IF('CLINs &amp; Ceiling Rates'!$D$249="R&amp;D",'Labor Loading Matrix'!T643,0),IF('CLINs &amp; Ceiling Rates'!$D$250="R&amp;D",'Labor Loading Matrix'!U643,0),IF('CLINs &amp; Ceiling Rates'!$D$251="R&amp;D",'Labor Loading Matrix'!V643,0),IF('CLINs &amp; Ceiling Rates'!$D$252="R&amp;D",'Labor Loading Matrix'!W643,0),IF('CLINs &amp; Ceiling Rates'!$D$253="R&amp;D",'Labor Loading Matrix'!X643,0),IF('CLINs &amp; Ceiling Rates'!$D$254="R&amp;D",'Labor Loading Matrix'!Y643,0),IF('CLINs &amp; Ceiling Rates'!$D$255="R&amp;D",'Labor Loading Matrix'!Z643,0),IF('CLINs &amp; Ceiling Rates'!$D$256="R&amp;D",'Labor Loading Matrix'!AA643,0))</f>
        <v>0</v>
      </c>
      <c r="H643" s="136"/>
      <c r="I643" s="136"/>
      <c r="J643" s="136"/>
      <c r="K643" s="136"/>
      <c r="L643" s="136"/>
      <c r="M643" s="136"/>
      <c r="N643" s="84"/>
      <c r="O643" s="84"/>
      <c r="P643" s="84"/>
      <c r="Q643" s="84"/>
      <c r="R643" s="133"/>
      <c r="S643" s="133"/>
      <c r="T643" s="133"/>
      <c r="U643" s="133"/>
      <c r="V643" s="133"/>
      <c r="W643" s="133"/>
      <c r="X643" s="133"/>
      <c r="Y643" s="133"/>
      <c r="Z643" s="133"/>
      <c r="AA643" s="133"/>
    </row>
    <row r="644" spans="1:27" s="73" customFormat="1" ht="18" hidden="1" customHeight="1" thickBot="1" x14ac:dyDescent="0.3">
      <c r="A644" s="173">
        <f>'CLINs &amp; Ceiling Rates'!B217</f>
        <v>0</v>
      </c>
      <c r="B644" s="173">
        <f>'CLINs &amp; Ceiling Rates'!C217</f>
        <v>0</v>
      </c>
      <c r="C644" s="177" t="str">
        <f>'CLINs &amp; Ceiling Rates'!I217</f>
        <v/>
      </c>
      <c r="D644" s="211">
        <f>IF('CLINs &amp; Ceiling Rates'!D600="",SUM('Labor Loading Matrix'!H644:AA644),SUM(E644:G644))</f>
        <v>0</v>
      </c>
      <c r="E644" s="175">
        <f>SUM(IF('CLINs &amp; Ceiling Rates'!$D$237="OPS",'Labor Loading Matrix'!H644,0),IF('CLINs &amp; Ceiling Rates'!$D$238="OPS",'Labor Loading Matrix'!I644,0),IF('CLINs &amp; Ceiling Rates'!$D$239="OPS",'Labor Loading Matrix'!J644,0),IF('CLINs &amp; Ceiling Rates'!$D$240="OPS",'Labor Loading Matrix'!K644,0),IF('CLINs &amp; Ceiling Rates'!$D$241="OPS",'Labor Loading Matrix'!L644,0),IF('CLINs &amp; Ceiling Rates'!$D$242="OPS",'Labor Loading Matrix'!M644,0),IF('CLINs &amp; Ceiling Rates'!$D$243="OPS",'Labor Loading Matrix'!N644,0),IF('CLINs &amp; Ceiling Rates'!$D$244="OPS",'Labor Loading Matrix'!O644,0),IF('CLINs &amp; Ceiling Rates'!$D$245="OPS",'Labor Loading Matrix'!P644,0),IF('CLINs &amp; Ceiling Rates'!$D$246="OPS",'Labor Loading Matrix'!Q644,0),IF('CLINs &amp; Ceiling Rates'!$D$247="OPS",'Labor Loading Matrix'!R644,0),IF('CLINs &amp; Ceiling Rates'!$D$248="OPS",'Labor Loading Matrix'!S644,0),IF('CLINs &amp; Ceiling Rates'!$D$249="OPS",'Labor Loading Matrix'!T644,0),IF('CLINs &amp; Ceiling Rates'!$D$250="OPS",'Labor Loading Matrix'!U644,0),IF('CLINs &amp; Ceiling Rates'!$D$251="OPS",'Labor Loading Matrix'!V644,0),IF('CLINs &amp; Ceiling Rates'!$D$252="OPS",'Labor Loading Matrix'!W644,0),IF('CLINs &amp; Ceiling Rates'!$D$253="OPS",'Labor Loading Matrix'!X644,0),IF('CLINs &amp; Ceiling Rates'!$D$254="OPS",'Labor Loading Matrix'!Y644,0),IF('CLINs &amp; Ceiling Rates'!$D$255="OPS",'Labor Loading Matrix'!Z644,0),IF('CLINs &amp; Ceiling Rates'!$D$256="OPS",'Labor Loading Matrix'!AA644,0))</f>
        <v>0</v>
      </c>
      <c r="F644" s="175">
        <f>SUM(IF('CLINs &amp; Ceiling Rates'!$D$237="F&amp;E",'Labor Loading Matrix'!H644,0),IF('CLINs &amp; Ceiling Rates'!$D$238="F&amp;E",'Labor Loading Matrix'!I644,0),IF('CLINs &amp; Ceiling Rates'!$D$239="F&amp;E",'Labor Loading Matrix'!J644,0),IF('CLINs &amp; Ceiling Rates'!$D$240="F&amp;E",'Labor Loading Matrix'!K644,0),IF('CLINs &amp; Ceiling Rates'!$D$241="F&amp;E",'Labor Loading Matrix'!L644,0),IF('CLINs &amp; Ceiling Rates'!$D$242="F&amp;E",'Labor Loading Matrix'!M644,0),IF('CLINs &amp; Ceiling Rates'!$D$243="F&amp;E",'Labor Loading Matrix'!N644,0),IF('CLINs &amp; Ceiling Rates'!$D$244="F&amp;E",'Labor Loading Matrix'!O644,0),IF('CLINs &amp; Ceiling Rates'!$D$245="F&amp;E",'Labor Loading Matrix'!P644,0),IF('CLINs &amp; Ceiling Rates'!$D$246="F&amp;E",'Labor Loading Matrix'!Q644,0),IF('CLINs &amp; Ceiling Rates'!$D$247="F&amp;E",'Labor Loading Matrix'!R644,0),IF('CLINs &amp; Ceiling Rates'!$D$248="F&amp;E",'Labor Loading Matrix'!S644,0),IF('CLINs &amp; Ceiling Rates'!$D$249="F&amp;E",'Labor Loading Matrix'!T644,0),IF('CLINs &amp; Ceiling Rates'!$D$250="F&amp;E",'Labor Loading Matrix'!U644,0),IF('CLINs &amp; Ceiling Rates'!$D$251="F&amp;E",'Labor Loading Matrix'!V644,0),IF('CLINs &amp; Ceiling Rates'!$D$252="F&amp;E",'Labor Loading Matrix'!W644,0),IF('CLINs &amp; Ceiling Rates'!$D$253="F&amp;E",'Labor Loading Matrix'!X644,0),IF('CLINs &amp; Ceiling Rates'!$D$254="F&amp;E",'Labor Loading Matrix'!Y644,0),IF('CLINs &amp; Ceiling Rates'!$D$255="F&amp;E",'Labor Loading Matrix'!Z644,0),IF('CLINs &amp; Ceiling Rates'!$D$256="F&amp;E",'Labor Loading Matrix'!AA644,0))</f>
        <v>0</v>
      </c>
      <c r="G644" s="175">
        <f>SUM(IF('CLINs &amp; Ceiling Rates'!$D$237="R&amp;D",'Labor Loading Matrix'!H644,0),IF('CLINs &amp; Ceiling Rates'!$D$238="R&amp;D",'Labor Loading Matrix'!I644,0),IF('CLINs &amp; Ceiling Rates'!$D$239="R&amp;D",'Labor Loading Matrix'!J644,0),IF('CLINs &amp; Ceiling Rates'!$D$240="R&amp;D",'Labor Loading Matrix'!K644,0),IF('CLINs &amp; Ceiling Rates'!$D$241="R&amp;D",'Labor Loading Matrix'!L644,0),IF('CLINs &amp; Ceiling Rates'!$D$242="R&amp;D",'Labor Loading Matrix'!M644,0),IF('CLINs &amp; Ceiling Rates'!$D$243="R&amp;D",'Labor Loading Matrix'!N644,0),IF('CLINs &amp; Ceiling Rates'!$D$244="R&amp;D",'Labor Loading Matrix'!O644,0),IF('CLINs &amp; Ceiling Rates'!$D$245="R&amp;D",'Labor Loading Matrix'!P644,0),IF('CLINs &amp; Ceiling Rates'!$D$246="R&amp;D",'Labor Loading Matrix'!Q644,0),IF('CLINs &amp; Ceiling Rates'!$D$247="R&amp;D",'Labor Loading Matrix'!R644,0),IF('CLINs &amp; Ceiling Rates'!$D$248="R&amp;D",'Labor Loading Matrix'!S644,0),IF('CLINs &amp; Ceiling Rates'!$D$249="R&amp;D",'Labor Loading Matrix'!T644,0),IF('CLINs &amp; Ceiling Rates'!$D$250="R&amp;D",'Labor Loading Matrix'!U644,0),IF('CLINs &amp; Ceiling Rates'!$D$251="R&amp;D",'Labor Loading Matrix'!V644,0),IF('CLINs &amp; Ceiling Rates'!$D$252="R&amp;D",'Labor Loading Matrix'!W644,0),IF('CLINs &amp; Ceiling Rates'!$D$253="R&amp;D",'Labor Loading Matrix'!X644,0),IF('CLINs &amp; Ceiling Rates'!$D$254="R&amp;D",'Labor Loading Matrix'!Y644,0),IF('CLINs &amp; Ceiling Rates'!$D$255="R&amp;D",'Labor Loading Matrix'!Z644,0),IF('CLINs &amp; Ceiling Rates'!$D$256="R&amp;D",'Labor Loading Matrix'!AA644,0))</f>
        <v>0</v>
      </c>
      <c r="H644" s="136"/>
      <c r="I644" s="136"/>
      <c r="J644" s="136"/>
      <c r="K644" s="136"/>
      <c r="L644" s="136"/>
      <c r="M644" s="136"/>
      <c r="N644" s="84"/>
      <c r="O644" s="84"/>
      <c r="P644" s="84"/>
      <c r="Q644" s="84"/>
      <c r="R644" s="133"/>
      <c r="S644" s="133"/>
      <c r="T644" s="133"/>
      <c r="U644" s="133"/>
      <c r="V644" s="133"/>
      <c r="W644" s="133"/>
      <c r="X644" s="133"/>
      <c r="Y644" s="133"/>
      <c r="Z644" s="133"/>
      <c r="AA644" s="133"/>
    </row>
    <row r="645" spans="1:27" s="30" customFormat="1" ht="18.75" customHeight="1" thickBot="1" x14ac:dyDescent="0.25">
      <c r="A645" s="486" t="str">
        <f>CONCATENATE("TOTAL HOURS – ",A432)</f>
        <v>TOTAL HOURS – Option Period 1</v>
      </c>
      <c r="B645" s="487"/>
      <c r="C645" s="487"/>
      <c r="D645" s="212">
        <f t="shared" ref="D645:AA645" si="518">SUM(D435:D644)</f>
        <v>21600</v>
      </c>
      <c r="E645" s="98">
        <f t="shared" si="518"/>
        <v>16200</v>
      </c>
      <c r="F645" s="98">
        <f t="shared" si="518"/>
        <v>5400</v>
      </c>
      <c r="G645" s="98">
        <f t="shared" si="518"/>
        <v>0</v>
      </c>
      <c r="H645" s="131">
        <f t="shared" si="518"/>
        <v>360</v>
      </c>
      <c r="I645" s="131">
        <f t="shared" si="518"/>
        <v>120</v>
      </c>
      <c r="J645" s="131">
        <f t="shared" si="518"/>
        <v>15840</v>
      </c>
      <c r="K645" s="131">
        <f t="shared" si="518"/>
        <v>5280</v>
      </c>
      <c r="L645" s="131">
        <f t="shared" si="518"/>
        <v>0</v>
      </c>
      <c r="M645" s="131">
        <f t="shared" si="518"/>
        <v>0</v>
      </c>
      <c r="N645" s="131">
        <f t="shared" si="518"/>
        <v>0</v>
      </c>
      <c r="O645" s="131">
        <f t="shared" si="518"/>
        <v>0</v>
      </c>
      <c r="P645" s="131">
        <f t="shared" si="518"/>
        <v>0</v>
      </c>
      <c r="Q645" s="131">
        <f t="shared" si="518"/>
        <v>0</v>
      </c>
      <c r="R645" s="75">
        <f t="shared" si="518"/>
        <v>0</v>
      </c>
      <c r="S645" s="75">
        <f t="shared" si="518"/>
        <v>0</v>
      </c>
      <c r="T645" s="75">
        <f t="shared" si="518"/>
        <v>0</v>
      </c>
      <c r="U645" s="75">
        <f t="shared" si="518"/>
        <v>0</v>
      </c>
      <c r="V645" s="75">
        <f t="shared" si="518"/>
        <v>0</v>
      </c>
      <c r="W645" s="75">
        <f t="shared" si="518"/>
        <v>0</v>
      </c>
      <c r="X645" s="75">
        <f t="shared" si="518"/>
        <v>0</v>
      </c>
      <c r="Y645" s="75">
        <f t="shared" si="518"/>
        <v>0</v>
      </c>
      <c r="Z645" s="75">
        <f t="shared" si="518"/>
        <v>0</v>
      </c>
      <c r="AA645" s="75">
        <f t="shared" si="518"/>
        <v>0</v>
      </c>
    </row>
    <row r="646" spans="1:27" s="51" customFormat="1" ht="40.200000000000003" customHeight="1" thickTop="1" x14ac:dyDescent="0.4">
      <c r="A646" s="152" t="str">
        <f>CONCATENATE("Option ",'CLINs &amp; Ceiling Rates'!C224, " 2")</f>
        <v>Option Period 2</v>
      </c>
      <c r="B646" s="246"/>
      <c r="C646" s="246"/>
      <c r="D646" s="94"/>
      <c r="E646" s="94"/>
      <c r="F646" s="94"/>
      <c r="G646" s="94"/>
      <c r="H646" s="95"/>
      <c r="I646" s="95"/>
      <c r="J646" s="95"/>
      <c r="K646" s="95"/>
      <c r="L646" s="95"/>
      <c r="M646" s="95"/>
      <c r="N646" s="435"/>
      <c r="O646" s="435"/>
      <c r="P646" s="435"/>
      <c r="Q646" s="435"/>
    </row>
    <row r="647" spans="1:27" s="59" customFormat="1" ht="18" customHeight="1" x14ac:dyDescent="0.2">
      <c r="A647" s="478" t="s">
        <v>80</v>
      </c>
      <c r="B647" s="478" t="s">
        <v>82</v>
      </c>
      <c r="C647" s="478" t="s">
        <v>111</v>
      </c>
      <c r="D647" s="478" t="str">
        <f>D433</f>
        <v>TOTAL HOURS</v>
      </c>
      <c r="E647" s="471" t="str">
        <f>E433</f>
        <v>Total OPS Hours</v>
      </c>
      <c r="F647" s="473" t="str">
        <f>F433</f>
        <v>Total F&amp;E Hours</v>
      </c>
      <c r="G647" s="475" t="str">
        <f>G433</f>
        <v>Total R&amp;D Hours</v>
      </c>
      <c r="H647" s="469" t="s">
        <v>124</v>
      </c>
      <c r="I647" s="470"/>
      <c r="J647" s="470"/>
      <c r="K647" s="470"/>
      <c r="L647" s="470"/>
      <c r="M647" s="470"/>
      <c r="N647" s="470"/>
      <c r="O647" s="470"/>
      <c r="P647" s="470"/>
      <c r="Q647" s="470"/>
      <c r="R647" s="470"/>
      <c r="S647" s="470"/>
      <c r="T647" s="470"/>
      <c r="U647" s="470"/>
      <c r="V647" s="470"/>
      <c r="W647" s="470"/>
      <c r="X647" s="470"/>
      <c r="Y647" s="470"/>
      <c r="Z647" s="470"/>
      <c r="AA647" s="470"/>
    </row>
    <row r="648" spans="1:27" s="59" customFormat="1" ht="35.4" customHeight="1" thickBot="1" x14ac:dyDescent="0.25">
      <c r="A648" s="479"/>
      <c r="B648" s="479"/>
      <c r="C648" s="479"/>
      <c r="D648" s="479"/>
      <c r="E648" s="472"/>
      <c r="F648" s="474"/>
      <c r="G648" s="476"/>
      <c r="H648" s="132" t="str">
        <f t="shared" ref="H648:AA648" si="519">H6</f>
        <v>Task 1 OPS</v>
      </c>
      <c r="I648" s="132" t="str">
        <f t="shared" si="519"/>
        <v>Task 1 F&amp;E</v>
      </c>
      <c r="J648" s="132" t="str">
        <f t="shared" si="519"/>
        <v>Task 2 OPS</v>
      </c>
      <c r="K648" s="132" t="str">
        <f t="shared" si="519"/>
        <v>Task 2 F&amp;E</v>
      </c>
      <c r="L648" s="132" t="str">
        <f t="shared" si="519"/>
        <v/>
      </c>
      <c r="M648" s="132" t="str">
        <f t="shared" si="519"/>
        <v/>
      </c>
      <c r="N648" s="132" t="str">
        <f t="shared" si="519"/>
        <v/>
      </c>
      <c r="O648" s="132" t="str">
        <f t="shared" si="519"/>
        <v/>
      </c>
      <c r="P648" s="132" t="str">
        <f t="shared" si="519"/>
        <v/>
      </c>
      <c r="Q648" s="132" t="str">
        <f t="shared" si="519"/>
        <v/>
      </c>
      <c r="R648" s="132" t="str">
        <f t="shared" si="519"/>
        <v/>
      </c>
      <c r="S648" s="132" t="str">
        <f t="shared" si="519"/>
        <v/>
      </c>
      <c r="T648" s="132" t="str">
        <f t="shared" si="519"/>
        <v/>
      </c>
      <c r="U648" s="132" t="str">
        <f t="shared" si="519"/>
        <v/>
      </c>
      <c r="V648" s="132" t="str">
        <f t="shared" si="519"/>
        <v/>
      </c>
      <c r="W648" s="132" t="str">
        <f t="shared" si="519"/>
        <v/>
      </c>
      <c r="X648" s="132" t="str">
        <f t="shared" si="519"/>
        <v/>
      </c>
      <c r="Y648" s="132" t="str">
        <f t="shared" si="519"/>
        <v/>
      </c>
      <c r="Z648" s="132" t="str">
        <f t="shared" si="519"/>
        <v/>
      </c>
      <c r="AA648" s="132" t="str">
        <f t="shared" si="519"/>
        <v/>
      </c>
    </row>
    <row r="649" spans="1:27" s="73" customFormat="1" ht="18" customHeight="1" x14ac:dyDescent="0.25">
      <c r="A649" s="173" t="str">
        <f>'CLINs &amp; Ceiling Rates'!B8</f>
        <v>Administrative Project Manager</v>
      </c>
      <c r="B649" s="173" t="str">
        <f>'CLINs &amp; Ceiling Rates'!C8</f>
        <v>Administrative Project Manager</v>
      </c>
      <c r="C649" s="177" t="str">
        <f>'CLINs &amp; Ceiling Rates'!K8</f>
        <v>1902003C</v>
      </c>
      <c r="D649" s="211">
        <f>IF('CLINs &amp; Ceiling Rates'!D605="",SUM('Labor Loading Matrix'!H649:AA649),SUM(E649:G649))</f>
        <v>480</v>
      </c>
      <c r="E649" s="175">
        <f>SUM(IF('CLINs &amp; Ceiling Rates'!$D$237="OPS",'Labor Loading Matrix'!H649,0),IF('CLINs &amp; Ceiling Rates'!$D$238="OPS",'Labor Loading Matrix'!I649,0),IF('CLINs &amp; Ceiling Rates'!$D$239="OPS",'Labor Loading Matrix'!J649,0),IF('CLINs &amp; Ceiling Rates'!$D$240="OPS",'Labor Loading Matrix'!K649,0),IF('CLINs &amp; Ceiling Rates'!$D$241="OPS",'Labor Loading Matrix'!L649,0),IF('CLINs &amp; Ceiling Rates'!$D$242="OPS",'Labor Loading Matrix'!M649,0),IF('CLINs &amp; Ceiling Rates'!$D$243="OPS",'Labor Loading Matrix'!N649,0),IF('CLINs &amp; Ceiling Rates'!$D$244="OPS",'Labor Loading Matrix'!O649,0),IF('CLINs &amp; Ceiling Rates'!$D$245="OPS",'Labor Loading Matrix'!P649,0),IF('CLINs &amp; Ceiling Rates'!$D$246="OPS",'Labor Loading Matrix'!Q649,0),IF('CLINs &amp; Ceiling Rates'!$D$247="OPS",'Labor Loading Matrix'!R649,0),IF('CLINs &amp; Ceiling Rates'!$D$248="OPS",'Labor Loading Matrix'!S649,0),IF('CLINs &amp; Ceiling Rates'!$D$249="OPS",'Labor Loading Matrix'!T649,0),IF('CLINs &amp; Ceiling Rates'!$D$250="OPS",'Labor Loading Matrix'!U649,0),IF('CLINs &amp; Ceiling Rates'!$D$251="OPS",'Labor Loading Matrix'!V649,0),IF('CLINs &amp; Ceiling Rates'!$D$252="OPS",'Labor Loading Matrix'!W649,0),IF('CLINs &amp; Ceiling Rates'!$D$253="OPS",'Labor Loading Matrix'!X649,0),IF('CLINs &amp; Ceiling Rates'!$D$254="OPS",'Labor Loading Matrix'!Y649,0),IF('CLINs &amp; Ceiling Rates'!$D$255="OPS",'Labor Loading Matrix'!Z649,0),IF('CLINs &amp; Ceiling Rates'!$D$256="OPS",'Labor Loading Matrix'!AA649,0))</f>
        <v>360</v>
      </c>
      <c r="F649" s="175">
        <f>SUM(IF('CLINs &amp; Ceiling Rates'!$D$237="F&amp;E",'Labor Loading Matrix'!H649,0),IF('CLINs &amp; Ceiling Rates'!$D$238="F&amp;E",'Labor Loading Matrix'!I649,0),IF('CLINs &amp; Ceiling Rates'!$D$239="F&amp;E",'Labor Loading Matrix'!J649,0),IF('CLINs &amp; Ceiling Rates'!$D$240="F&amp;E",'Labor Loading Matrix'!K649,0),IF('CLINs &amp; Ceiling Rates'!$D$241="F&amp;E",'Labor Loading Matrix'!L649,0),IF('CLINs &amp; Ceiling Rates'!$D$242="F&amp;E",'Labor Loading Matrix'!M649,0),IF('CLINs &amp; Ceiling Rates'!$D$243="F&amp;E",'Labor Loading Matrix'!N649,0),IF('CLINs &amp; Ceiling Rates'!$D$244="F&amp;E",'Labor Loading Matrix'!O649,0),IF('CLINs &amp; Ceiling Rates'!$D$245="F&amp;E",'Labor Loading Matrix'!P649,0),IF('CLINs &amp; Ceiling Rates'!$D$246="F&amp;E",'Labor Loading Matrix'!Q649,0),IF('CLINs &amp; Ceiling Rates'!$D$247="F&amp;E",'Labor Loading Matrix'!R649,0),IF('CLINs &amp; Ceiling Rates'!$D$248="F&amp;E",'Labor Loading Matrix'!S649,0),IF('CLINs &amp; Ceiling Rates'!$D$249="F&amp;E",'Labor Loading Matrix'!T649,0),IF('CLINs &amp; Ceiling Rates'!$D$250="F&amp;E",'Labor Loading Matrix'!U649,0),IF('CLINs &amp; Ceiling Rates'!$D$251="F&amp;E",'Labor Loading Matrix'!V649,0),IF('CLINs &amp; Ceiling Rates'!$D$252="F&amp;E",'Labor Loading Matrix'!W649,0),IF('CLINs &amp; Ceiling Rates'!$D$253="F&amp;E",'Labor Loading Matrix'!X649,0),IF('CLINs &amp; Ceiling Rates'!$D$254="F&amp;E",'Labor Loading Matrix'!Y649,0),IF('CLINs &amp; Ceiling Rates'!$D$255="F&amp;E",'Labor Loading Matrix'!Z649,0),IF('CLINs &amp; Ceiling Rates'!$D$256="F&amp;E",'Labor Loading Matrix'!AA649,0))</f>
        <v>120</v>
      </c>
      <c r="G649" s="175">
        <f>SUM(IF('CLINs &amp; Ceiling Rates'!$D$237="R&amp;D",'Labor Loading Matrix'!H649,0),IF('CLINs &amp; Ceiling Rates'!$D$238="R&amp;D",'Labor Loading Matrix'!I649,0),IF('CLINs &amp; Ceiling Rates'!$D$239="R&amp;D",'Labor Loading Matrix'!J649,0),IF('CLINs &amp; Ceiling Rates'!$D$240="R&amp;D",'Labor Loading Matrix'!K649,0),IF('CLINs &amp; Ceiling Rates'!$D$241="R&amp;D",'Labor Loading Matrix'!L649,0),IF('CLINs &amp; Ceiling Rates'!$D$242="R&amp;D",'Labor Loading Matrix'!M649,0),IF('CLINs &amp; Ceiling Rates'!$D$243="R&amp;D",'Labor Loading Matrix'!N649,0),IF('CLINs &amp; Ceiling Rates'!$D$244="R&amp;D",'Labor Loading Matrix'!O649,0),IF('CLINs &amp; Ceiling Rates'!$D$245="R&amp;D",'Labor Loading Matrix'!P649,0),IF('CLINs &amp; Ceiling Rates'!$D$246="R&amp;D",'Labor Loading Matrix'!Q649,0),IF('CLINs &amp; Ceiling Rates'!$D$247="R&amp;D",'Labor Loading Matrix'!R649,0),IF('CLINs &amp; Ceiling Rates'!$D$248="R&amp;D",'Labor Loading Matrix'!S649,0),IF('CLINs &amp; Ceiling Rates'!$D$249="R&amp;D",'Labor Loading Matrix'!T649,0),IF('CLINs &amp; Ceiling Rates'!$D$250="R&amp;D",'Labor Loading Matrix'!U649,0),IF('CLINs &amp; Ceiling Rates'!$D$251="R&amp;D",'Labor Loading Matrix'!V649,0),IF('CLINs &amp; Ceiling Rates'!$D$252="R&amp;D",'Labor Loading Matrix'!W649,0),IF('CLINs &amp; Ceiling Rates'!$D$253="R&amp;D",'Labor Loading Matrix'!X649,0),IF('CLINs &amp; Ceiling Rates'!$D$254="R&amp;D",'Labor Loading Matrix'!Y649,0),IF('CLINs &amp; Ceiling Rates'!$D$255="R&amp;D",'Labor Loading Matrix'!Z649,0),IF('CLINs &amp; Ceiling Rates'!$D$256="R&amp;D",'Labor Loading Matrix'!AA649,0))</f>
        <v>0</v>
      </c>
      <c r="H649" s="136">
        <v>360</v>
      </c>
      <c r="I649" s="136">
        <v>120</v>
      </c>
      <c r="J649" s="136"/>
      <c r="K649" s="136"/>
      <c r="L649" s="136"/>
      <c r="M649" s="136"/>
      <c r="N649" s="136"/>
      <c r="O649" s="136"/>
      <c r="P649" s="136"/>
      <c r="Q649" s="136"/>
      <c r="R649" s="136"/>
      <c r="S649" s="136"/>
      <c r="T649" s="136"/>
      <c r="U649" s="136"/>
      <c r="V649" s="136"/>
      <c r="W649" s="136"/>
      <c r="X649" s="136"/>
      <c r="Y649" s="136"/>
      <c r="Z649" s="136"/>
      <c r="AA649" s="136"/>
    </row>
    <row r="650" spans="1:27" s="73" customFormat="1" ht="18" customHeight="1" x14ac:dyDescent="0.25">
      <c r="A650" s="173" t="str">
        <f>'CLINs &amp; Ceiling Rates'!B9</f>
        <v>Senior II Business/Financial/Management Analyst</v>
      </c>
      <c r="B650" s="173" t="str">
        <f>'CLINs &amp; Ceiling Rates'!C9</f>
        <v>Senior II Business/Financial/Management Analyst</v>
      </c>
      <c r="C650" s="177" t="str">
        <f>'CLINs &amp; Ceiling Rates'!K9</f>
        <v>1902060C</v>
      </c>
      <c r="D650" s="211">
        <f>IF('CLINs &amp; Ceiling Rates'!D606="",SUM('Labor Loading Matrix'!H650:AA650),SUM(E650:G650))</f>
        <v>1920</v>
      </c>
      <c r="E650" s="175">
        <f>SUM(IF('CLINs &amp; Ceiling Rates'!$D$237="OPS",'Labor Loading Matrix'!H650,0),IF('CLINs &amp; Ceiling Rates'!$D$238="OPS",'Labor Loading Matrix'!I650,0),IF('CLINs &amp; Ceiling Rates'!$D$239="OPS",'Labor Loading Matrix'!J650,0),IF('CLINs &amp; Ceiling Rates'!$D$240="OPS",'Labor Loading Matrix'!K650,0),IF('CLINs &amp; Ceiling Rates'!$D$241="OPS",'Labor Loading Matrix'!L650,0),IF('CLINs &amp; Ceiling Rates'!$D$242="OPS",'Labor Loading Matrix'!M650,0),IF('CLINs &amp; Ceiling Rates'!$D$243="OPS",'Labor Loading Matrix'!N650,0),IF('CLINs &amp; Ceiling Rates'!$D$244="OPS",'Labor Loading Matrix'!O650,0),IF('CLINs &amp; Ceiling Rates'!$D$245="OPS",'Labor Loading Matrix'!P650,0),IF('CLINs &amp; Ceiling Rates'!$D$246="OPS",'Labor Loading Matrix'!Q650,0),IF('CLINs &amp; Ceiling Rates'!$D$247="OPS",'Labor Loading Matrix'!R650,0),IF('CLINs &amp; Ceiling Rates'!$D$248="OPS",'Labor Loading Matrix'!S650,0),IF('CLINs &amp; Ceiling Rates'!$D$249="OPS",'Labor Loading Matrix'!T650,0),IF('CLINs &amp; Ceiling Rates'!$D$250="OPS",'Labor Loading Matrix'!U650,0),IF('CLINs &amp; Ceiling Rates'!$D$251="OPS",'Labor Loading Matrix'!V650,0),IF('CLINs &amp; Ceiling Rates'!$D$252="OPS",'Labor Loading Matrix'!W650,0),IF('CLINs &amp; Ceiling Rates'!$D$253="OPS",'Labor Loading Matrix'!X650,0),IF('CLINs &amp; Ceiling Rates'!$D$254="OPS",'Labor Loading Matrix'!Y650,0),IF('CLINs &amp; Ceiling Rates'!$D$255="OPS",'Labor Loading Matrix'!Z650,0),IF('CLINs &amp; Ceiling Rates'!$D$256="OPS",'Labor Loading Matrix'!AA650,0))</f>
        <v>1440</v>
      </c>
      <c r="F650" s="175">
        <f>SUM(IF('CLINs &amp; Ceiling Rates'!$D$237="F&amp;E",'Labor Loading Matrix'!H650,0),IF('CLINs &amp; Ceiling Rates'!$D$238="F&amp;E",'Labor Loading Matrix'!I650,0),IF('CLINs &amp; Ceiling Rates'!$D$239="F&amp;E",'Labor Loading Matrix'!J650,0),IF('CLINs &amp; Ceiling Rates'!$D$240="F&amp;E",'Labor Loading Matrix'!K650,0),IF('CLINs &amp; Ceiling Rates'!$D$241="F&amp;E",'Labor Loading Matrix'!L650,0),IF('CLINs &amp; Ceiling Rates'!$D$242="F&amp;E",'Labor Loading Matrix'!M650,0),IF('CLINs &amp; Ceiling Rates'!$D$243="F&amp;E",'Labor Loading Matrix'!N650,0),IF('CLINs &amp; Ceiling Rates'!$D$244="F&amp;E",'Labor Loading Matrix'!O650,0),IF('CLINs &amp; Ceiling Rates'!$D$245="F&amp;E",'Labor Loading Matrix'!P650,0),IF('CLINs &amp; Ceiling Rates'!$D$246="F&amp;E",'Labor Loading Matrix'!Q650,0),IF('CLINs &amp; Ceiling Rates'!$D$247="F&amp;E",'Labor Loading Matrix'!R650,0),IF('CLINs &amp; Ceiling Rates'!$D$248="F&amp;E",'Labor Loading Matrix'!S650,0),IF('CLINs &amp; Ceiling Rates'!$D$249="F&amp;E",'Labor Loading Matrix'!T650,0),IF('CLINs &amp; Ceiling Rates'!$D$250="F&amp;E",'Labor Loading Matrix'!U650,0),IF('CLINs &amp; Ceiling Rates'!$D$251="F&amp;E",'Labor Loading Matrix'!V650,0),IF('CLINs &amp; Ceiling Rates'!$D$252="F&amp;E",'Labor Loading Matrix'!W650,0),IF('CLINs &amp; Ceiling Rates'!$D$253="F&amp;E",'Labor Loading Matrix'!X650,0),IF('CLINs &amp; Ceiling Rates'!$D$254="F&amp;E",'Labor Loading Matrix'!Y650,0),IF('CLINs &amp; Ceiling Rates'!$D$255="F&amp;E",'Labor Loading Matrix'!Z650,0),IF('CLINs &amp; Ceiling Rates'!$D$256="F&amp;E",'Labor Loading Matrix'!AA650,0))</f>
        <v>480</v>
      </c>
      <c r="G650" s="175">
        <f>SUM(IF('CLINs &amp; Ceiling Rates'!$D$237="R&amp;D",'Labor Loading Matrix'!H650,0),IF('CLINs &amp; Ceiling Rates'!$D$238="R&amp;D",'Labor Loading Matrix'!I650,0),IF('CLINs &amp; Ceiling Rates'!$D$239="R&amp;D",'Labor Loading Matrix'!J650,0),IF('CLINs &amp; Ceiling Rates'!$D$240="R&amp;D",'Labor Loading Matrix'!K650,0),IF('CLINs &amp; Ceiling Rates'!$D$241="R&amp;D",'Labor Loading Matrix'!L650,0),IF('CLINs &amp; Ceiling Rates'!$D$242="R&amp;D",'Labor Loading Matrix'!M650,0),IF('CLINs &amp; Ceiling Rates'!$D$243="R&amp;D",'Labor Loading Matrix'!N650,0),IF('CLINs &amp; Ceiling Rates'!$D$244="R&amp;D",'Labor Loading Matrix'!O650,0),IF('CLINs &amp; Ceiling Rates'!$D$245="R&amp;D",'Labor Loading Matrix'!P650,0),IF('CLINs &amp; Ceiling Rates'!$D$246="R&amp;D",'Labor Loading Matrix'!Q650,0),IF('CLINs &amp; Ceiling Rates'!$D$247="R&amp;D",'Labor Loading Matrix'!R650,0),IF('CLINs &amp; Ceiling Rates'!$D$248="R&amp;D",'Labor Loading Matrix'!S650,0),IF('CLINs &amp; Ceiling Rates'!$D$249="R&amp;D",'Labor Loading Matrix'!T650,0),IF('CLINs &amp; Ceiling Rates'!$D$250="R&amp;D",'Labor Loading Matrix'!U650,0),IF('CLINs &amp; Ceiling Rates'!$D$251="R&amp;D",'Labor Loading Matrix'!V650,0),IF('CLINs &amp; Ceiling Rates'!$D$252="R&amp;D",'Labor Loading Matrix'!W650,0),IF('CLINs &amp; Ceiling Rates'!$D$253="R&amp;D",'Labor Loading Matrix'!X650,0),IF('CLINs &amp; Ceiling Rates'!$D$254="R&amp;D",'Labor Loading Matrix'!Y650,0),IF('CLINs &amp; Ceiling Rates'!$D$255="R&amp;D",'Labor Loading Matrix'!Z650,0),IF('CLINs &amp; Ceiling Rates'!$D$256="R&amp;D",'Labor Loading Matrix'!AA650,0))</f>
        <v>0</v>
      </c>
      <c r="H650" s="136"/>
      <c r="I650" s="136"/>
      <c r="J650" s="136">
        <v>1440</v>
      </c>
      <c r="K650" s="136">
        <v>480</v>
      </c>
      <c r="L650" s="136"/>
      <c r="M650" s="136"/>
      <c r="N650" s="136"/>
      <c r="O650" s="136"/>
      <c r="P650" s="136"/>
      <c r="Q650" s="136"/>
      <c r="R650" s="136"/>
      <c r="S650" s="136"/>
      <c r="T650" s="136"/>
      <c r="U650" s="136"/>
      <c r="V650" s="136"/>
      <c r="W650" s="136"/>
      <c r="X650" s="136"/>
      <c r="Y650" s="136"/>
      <c r="Z650" s="136"/>
      <c r="AA650" s="136"/>
    </row>
    <row r="651" spans="1:27" s="73" customFormat="1" ht="18" customHeight="1" x14ac:dyDescent="0.25">
      <c r="A651" s="173" t="str">
        <f>'CLINs &amp; Ceiling Rates'!B10</f>
        <v>Senior II Business/Financial/Management Analyst</v>
      </c>
      <c r="B651" s="173" t="str">
        <f>'CLINs &amp; Ceiling Rates'!C10</f>
        <v>Senior II Business/Financial/Management Analyst</v>
      </c>
      <c r="C651" s="177" t="str">
        <f>'CLINs &amp; Ceiling Rates'!K10</f>
        <v>1902060C</v>
      </c>
      <c r="D651" s="211">
        <f>IF('CLINs &amp; Ceiling Rates'!D607="",SUM('Labor Loading Matrix'!H651:AA651),SUM(E651:G651))</f>
        <v>1920</v>
      </c>
      <c r="E651" s="175">
        <f>SUM(IF('CLINs &amp; Ceiling Rates'!$D$237="OPS",'Labor Loading Matrix'!H651,0),IF('CLINs &amp; Ceiling Rates'!$D$238="OPS",'Labor Loading Matrix'!I651,0),IF('CLINs &amp; Ceiling Rates'!$D$239="OPS",'Labor Loading Matrix'!J651,0),IF('CLINs &amp; Ceiling Rates'!$D$240="OPS",'Labor Loading Matrix'!K651,0),IF('CLINs &amp; Ceiling Rates'!$D$241="OPS",'Labor Loading Matrix'!L651,0),IF('CLINs &amp; Ceiling Rates'!$D$242="OPS",'Labor Loading Matrix'!M651,0),IF('CLINs &amp; Ceiling Rates'!$D$243="OPS",'Labor Loading Matrix'!N651,0),IF('CLINs &amp; Ceiling Rates'!$D$244="OPS",'Labor Loading Matrix'!O651,0),IF('CLINs &amp; Ceiling Rates'!$D$245="OPS",'Labor Loading Matrix'!P651,0),IF('CLINs &amp; Ceiling Rates'!$D$246="OPS",'Labor Loading Matrix'!Q651,0),IF('CLINs &amp; Ceiling Rates'!$D$247="OPS",'Labor Loading Matrix'!R651,0),IF('CLINs &amp; Ceiling Rates'!$D$248="OPS",'Labor Loading Matrix'!S651,0),IF('CLINs &amp; Ceiling Rates'!$D$249="OPS",'Labor Loading Matrix'!T651,0),IF('CLINs &amp; Ceiling Rates'!$D$250="OPS",'Labor Loading Matrix'!U651,0),IF('CLINs &amp; Ceiling Rates'!$D$251="OPS",'Labor Loading Matrix'!V651,0),IF('CLINs &amp; Ceiling Rates'!$D$252="OPS",'Labor Loading Matrix'!W651,0),IF('CLINs &amp; Ceiling Rates'!$D$253="OPS",'Labor Loading Matrix'!X651,0),IF('CLINs &amp; Ceiling Rates'!$D$254="OPS",'Labor Loading Matrix'!Y651,0),IF('CLINs &amp; Ceiling Rates'!$D$255="OPS",'Labor Loading Matrix'!Z651,0),IF('CLINs &amp; Ceiling Rates'!$D$256="OPS",'Labor Loading Matrix'!AA651,0))</f>
        <v>1440</v>
      </c>
      <c r="F651" s="175">
        <f>SUM(IF('CLINs &amp; Ceiling Rates'!$D$237="F&amp;E",'Labor Loading Matrix'!H651,0),IF('CLINs &amp; Ceiling Rates'!$D$238="F&amp;E",'Labor Loading Matrix'!I651,0),IF('CLINs &amp; Ceiling Rates'!$D$239="F&amp;E",'Labor Loading Matrix'!J651,0),IF('CLINs &amp; Ceiling Rates'!$D$240="F&amp;E",'Labor Loading Matrix'!K651,0),IF('CLINs &amp; Ceiling Rates'!$D$241="F&amp;E",'Labor Loading Matrix'!L651,0),IF('CLINs &amp; Ceiling Rates'!$D$242="F&amp;E",'Labor Loading Matrix'!M651,0),IF('CLINs &amp; Ceiling Rates'!$D$243="F&amp;E",'Labor Loading Matrix'!N651,0),IF('CLINs &amp; Ceiling Rates'!$D$244="F&amp;E",'Labor Loading Matrix'!O651,0),IF('CLINs &amp; Ceiling Rates'!$D$245="F&amp;E",'Labor Loading Matrix'!P651,0),IF('CLINs &amp; Ceiling Rates'!$D$246="F&amp;E",'Labor Loading Matrix'!Q651,0),IF('CLINs &amp; Ceiling Rates'!$D$247="F&amp;E",'Labor Loading Matrix'!R651,0),IF('CLINs &amp; Ceiling Rates'!$D$248="F&amp;E",'Labor Loading Matrix'!S651,0),IF('CLINs &amp; Ceiling Rates'!$D$249="F&amp;E",'Labor Loading Matrix'!T651,0),IF('CLINs &amp; Ceiling Rates'!$D$250="F&amp;E",'Labor Loading Matrix'!U651,0),IF('CLINs &amp; Ceiling Rates'!$D$251="F&amp;E",'Labor Loading Matrix'!V651,0),IF('CLINs &amp; Ceiling Rates'!$D$252="F&amp;E",'Labor Loading Matrix'!W651,0),IF('CLINs &amp; Ceiling Rates'!$D$253="F&amp;E",'Labor Loading Matrix'!X651,0),IF('CLINs &amp; Ceiling Rates'!$D$254="F&amp;E",'Labor Loading Matrix'!Y651,0),IF('CLINs &amp; Ceiling Rates'!$D$255="F&amp;E",'Labor Loading Matrix'!Z651,0),IF('CLINs &amp; Ceiling Rates'!$D$256="F&amp;E",'Labor Loading Matrix'!AA651,0))</f>
        <v>480</v>
      </c>
      <c r="G651" s="175">
        <f>SUM(IF('CLINs &amp; Ceiling Rates'!$D$237="R&amp;D",'Labor Loading Matrix'!H651,0),IF('CLINs &amp; Ceiling Rates'!$D$238="R&amp;D",'Labor Loading Matrix'!I651,0),IF('CLINs &amp; Ceiling Rates'!$D$239="R&amp;D",'Labor Loading Matrix'!J651,0),IF('CLINs &amp; Ceiling Rates'!$D$240="R&amp;D",'Labor Loading Matrix'!K651,0),IF('CLINs &amp; Ceiling Rates'!$D$241="R&amp;D",'Labor Loading Matrix'!L651,0),IF('CLINs &amp; Ceiling Rates'!$D$242="R&amp;D",'Labor Loading Matrix'!M651,0),IF('CLINs &amp; Ceiling Rates'!$D$243="R&amp;D",'Labor Loading Matrix'!N651,0),IF('CLINs &amp; Ceiling Rates'!$D$244="R&amp;D",'Labor Loading Matrix'!O651,0),IF('CLINs &amp; Ceiling Rates'!$D$245="R&amp;D",'Labor Loading Matrix'!P651,0),IF('CLINs &amp; Ceiling Rates'!$D$246="R&amp;D",'Labor Loading Matrix'!Q651,0),IF('CLINs &amp; Ceiling Rates'!$D$247="R&amp;D",'Labor Loading Matrix'!R651,0),IF('CLINs &amp; Ceiling Rates'!$D$248="R&amp;D",'Labor Loading Matrix'!S651,0),IF('CLINs &amp; Ceiling Rates'!$D$249="R&amp;D",'Labor Loading Matrix'!T651,0),IF('CLINs &amp; Ceiling Rates'!$D$250="R&amp;D",'Labor Loading Matrix'!U651,0),IF('CLINs &amp; Ceiling Rates'!$D$251="R&amp;D",'Labor Loading Matrix'!V651,0),IF('CLINs &amp; Ceiling Rates'!$D$252="R&amp;D",'Labor Loading Matrix'!W651,0),IF('CLINs &amp; Ceiling Rates'!$D$253="R&amp;D",'Labor Loading Matrix'!X651,0),IF('CLINs &amp; Ceiling Rates'!$D$254="R&amp;D",'Labor Loading Matrix'!Y651,0),IF('CLINs &amp; Ceiling Rates'!$D$255="R&amp;D",'Labor Loading Matrix'!Z651,0),IF('CLINs &amp; Ceiling Rates'!$D$256="R&amp;D",'Labor Loading Matrix'!AA651,0))</f>
        <v>0</v>
      </c>
      <c r="H651" s="136"/>
      <c r="I651" s="136"/>
      <c r="J651" s="136">
        <v>1440</v>
      </c>
      <c r="K651" s="136">
        <v>480</v>
      </c>
      <c r="L651" s="136"/>
      <c r="M651" s="136"/>
      <c r="N651" s="136"/>
      <c r="O651" s="136"/>
      <c r="P651" s="136"/>
      <c r="Q651" s="136"/>
      <c r="R651" s="136"/>
      <c r="S651" s="136"/>
      <c r="T651" s="136"/>
      <c r="U651" s="136"/>
      <c r="V651" s="136"/>
      <c r="W651" s="136"/>
      <c r="X651" s="136"/>
      <c r="Y651" s="136"/>
      <c r="Z651" s="136"/>
      <c r="AA651" s="136"/>
    </row>
    <row r="652" spans="1:27" s="73" customFormat="1" ht="18" customHeight="1" x14ac:dyDescent="0.25">
      <c r="A652" s="173" t="str">
        <f>'CLINs &amp; Ceiling Rates'!B11</f>
        <v>Senior II Business/Financial/Management Analyst</v>
      </c>
      <c r="B652" s="173" t="str">
        <f>'CLINs &amp; Ceiling Rates'!C11</f>
        <v>Senior II Business/Financial/Management Analyst</v>
      </c>
      <c r="C652" s="177" t="str">
        <f>'CLINs &amp; Ceiling Rates'!K11</f>
        <v>1902060C</v>
      </c>
      <c r="D652" s="211">
        <f>IF('CLINs &amp; Ceiling Rates'!D608="",SUM('Labor Loading Matrix'!H652:AA652),SUM(E652:G652))</f>
        <v>1920</v>
      </c>
      <c r="E652" s="175">
        <f>SUM(IF('CLINs &amp; Ceiling Rates'!$D$237="OPS",'Labor Loading Matrix'!H652,0),IF('CLINs &amp; Ceiling Rates'!$D$238="OPS",'Labor Loading Matrix'!I652,0),IF('CLINs &amp; Ceiling Rates'!$D$239="OPS",'Labor Loading Matrix'!J652,0),IF('CLINs &amp; Ceiling Rates'!$D$240="OPS",'Labor Loading Matrix'!K652,0),IF('CLINs &amp; Ceiling Rates'!$D$241="OPS",'Labor Loading Matrix'!L652,0),IF('CLINs &amp; Ceiling Rates'!$D$242="OPS",'Labor Loading Matrix'!M652,0),IF('CLINs &amp; Ceiling Rates'!$D$243="OPS",'Labor Loading Matrix'!N652,0),IF('CLINs &amp; Ceiling Rates'!$D$244="OPS",'Labor Loading Matrix'!O652,0),IF('CLINs &amp; Ceiling Rates'!$D$245="OPS",'Labor Loading Matrix'!P652,0),IF('CLINs &amp; Ceiling Rates'!$D$246="OPS",'Labor Loading Matrix'!Q652,0),IF('CLINs &amp; Ceiling Rates'!$D$247="OPS",'Labor Loading Matrix'!R652,0),IF('CLINs &amp; Ceiling Rates'!$D$248="OPS",'Labor Loading Matrix'!S652,0),IF('CLINs &amp; Ceiling Rates'!$D$249="OPS",'Labor Loading Matrix'!T652,0),IF('CLINs &amp; Ceiling Rates'!$D$250="OPS",'Labor Loading Matrix'!U652,0),IF('CLINs &amp; Ceiling Rates'!$D$251="OPS",'Labor Loading Matrix'!V652,0),IF('CLINs &amp; Ceiling Rates'!$D$252="OPS",'Labor Loading Matrix'!W652,0),IF('CLINs &amp; Ceiling Rates'!$D$253="OPS",'Labor Loading Matrix'!X652,0),IF('CLINs &amp; Ceiling Rates'!$D$254="OPS",'Labor Loading Matrix'!Y652,0),IF('CLINs &amp; Ceiling Rates'!$D$255="OPS",'Labor Loading Matrix'!Z652,0),IF('CLINs &amp; Ceiling Rates'!$D$256="OPS",'Labor Loading Matrix'!AA652,0))</f>
        <v>1440</v>
      </c>
      <c r="F652" s="175">
        <f>SUM(IF('CLINs &amp; Ceiling Rates'!$D$237="F&amp;E",'Labor Loading Matrix'!H652,0),IF('CLINs &amp; Ceiling Rates'!$D$238="F&amp;E",'Labor Loading Matrix'!I652,0),IF('CLINs &amp; Ceiling Rates'!$D$239="F&amp;E",'Labor Loading Matrix'!J652,0),IF('CLINs &amp; Ceiling Rates'!$D$240="F&amp;E",'Labor Loading Matrix'!K652,0),IF('CLINs &amp; Ceiling Rates'!$D$241="F&amp;E",'Labor Loading Matrix'!L652,0),IF('CLINs &amp; Ceiling Rates'!$D$242="F&amp;E",'Labor Loading Matrix'!M652,0),IF('CLINs &amp; Ceiling Rates'!$D$243="F&amp;E",'Labor Loading Matrix'!N652,0),IF('CLINs &amp; Ceiling Rates'!$D$244="F&amp;E",'Labor Loading Matrix'!O652,0),IF('CLINs &amp; Ceiling Rates'!$D$245="F&amp;E",'Labor Loading Matrix'!P652,0),IF('CLINs &amp; Ceiling Rates'!$D$246="F&amp;E",'Labor Loading Matrix'!Q652,0),IF('CLINs &amp; Ceiling Rates'!$D$247="F&amp;E",'Labor Loading Matrix'!R652,0),IF('CLINs &amp; Ceiling Rates'!$D$248="F&amp;E",'Labor Loading Matrix'!S652,0),IF('CLINs &amp; Ceiling Rates'!$D$249="F&amp;E",'Labor Loading Matrix'!T652,0),IF('CLINs &amp; Ceiling Rates'!$D$250="F&amp;E",'Labor Loading Matrix'!U652,0),IF('CLINs &amp; Ceiling Rates'!$D$251="F&amp;E",'Labor Loading Matrix'!V652,0),IF('CLINs &amp; Ceiling Rates'!$D$252="F&amp;E",'Labor Loading Matrix'!W652,0),IF('CLINs &amp; Ceiling Rates'!$D$253="F&amp;E",'Labor Loading Matrix'!X652,0),IF('CLINs &amp; Ceiling Rates'!$D$254="F&amp;E",'Labor Loading Matrix'!Y652,0),IF('CLINs &amp; Ceiling Rates'!$D$255="F&amp;E",'Labor Loading Matrix'!Z652,0),IF('CLINs &amp; Ceiling Rates'!$D$256="F&amp;E",'Labor Loading Matrix'!AA652,0))</f>
        <v>480</v>
      </c>
      <c r="G652" s="175">
        <f>SUM(IF('CLINs &amp; Ceiling Rates'!$D$237="R&amp;D",'Labor Loading Matrix'!H652,0),IF('CLINs &amp; Ceiling Rates'!$D$238="R&amp;D",'Labor Loading Matrix'!I652,0),IF('CLINs &amp; Ceiling Rates'!$D$239="R&amp;D",'Labor Loading Matrix'!J652,0),IF('CLINs &amp; Ceiling Rates'!$D$240="R&amp;D",'Labor Loading Matrix'!K652,0),IF('CLINs &amp; Ceiling Rates'!$D$241="R&amp;D",'Labor Loading Matrix'!L652,0),IF('CLINs &amp; Ceiling Rates'!$D$242="R&amp;D",'Labor Loading Matrix'!M652,0),IF('CLINs &amp; Ceiling Rates'!$D$243="R&amp;D",'Labor Loading Matrix'!N652,0),IF('CLINs &amp; Ceiling Rates'!$D$244="R&amp;D",'Labor Loading Matrix'!O652,0),IF('CLINs &amp; Ceiling Rates'!$D$245="R&amp;D",'Labor Loading Matrix'!P652,0),IF('CLINs &amp; Ceiling Rates'!$D$246="R&amp;D",'Labor Loading Matrix'!Q652,0),IF('CLINs &amp; Ceiling Rates'!$D$247="R&amp;D",'Labor Loading Matrix'!R652,0),IF('CLINs &amp; Ceiling Rates'!$D$248="R&amp;D",'Labor Loading Matrix'!S652,0),IF('CLINs &amp; Ceiling Rates'!$D$249="R&amp;D",'Labor Loading Matrix'!T652,0),IF('CLINs &amp; Ceiling Rates'!$D$250="R&amp;D",'Labor Loading Matrix'!U652,0),IF('CLINs &amp; Ceiling Rates'!$D$251="R&amp;D",'Labor Loading Matrix'!V652,0),IF('CLINs &amp; Ceiling Rates'!$D$252="R&amp;D",'Labor Loading Matrix'!W652,0),IF('CLINs &amp; Ceiling Rates'!$D$253="R&amp;D",'Labor Loading Matrix'!X652,0),IF('CLINs &amp; Ceiling Rates'!$D$254="R&amp;D",'Labor Loading Matrix'!Y652,0),IF('CLINs &amp; Ceiling Rates'!$D$255="R&amp;D",'Labor Loading Matrix'!Z652,0),IF('CLINs &amp; Ceiling Rates'!$D$256="R&amp;D",'Labor Loading Matrix'!AA652,0))</f>
        <v>0</v>
      </c>
      <c r="H652" s="137"/>
      <c r="I652" s="137"/>
      <c r="J652" s="137">
        <v>1440</v>
      </c>
      <c r="K652" s="137">
        <v>480</v>
      </c>
      <c r="L652" s="137"/>
      <c r="M652" s="137"/>
      <c r="N652" s="84"/>
      <c r="O652" s="84"/>
      <c r="P652" s="84"/>
      <c r="Q652" s="84"/>
      <c r="R652" s="133"/>
      <c r="S652" s="133"/>
      <c r="T652" s="133"/>
      <c r="U652" s="133"/>
      <c r="V652" s="133"/>
      <c r="W652" s="133"/>
      <c r="X652" s="133"/>
      <c r="Y652" s="133"/>
      <c r="Z652" s="133"/>
      <c r="AA652" s="133"/>
    </row>
    <row r="653" spans="1:27" s="73" customFormat="1" ht="18" customHeight="1" x14ac:dyDescent="0.25">
      <c r="A653" s="173" t="str">
        <f>'CLINs &amp; Ceiling Rates'!B12</f>
        <v>Senior I Business/Financial/Management Analyst</v>
      </c>
      <c r="B653" s="173" t="str">
        <f>'CLINs &amp; Ceiling Rates'!C12</f>
        <v>Senior I Business/Financial/Management Analyst</v>
      </c>
      <c r="C653" s="177" t="str">
        <f>'CLINs &amp; Ceiling Rates'!K12</f>
        <v>1902058C</v>
      </c>
      <c r="D653" s="211">
        <f>IF('CLINs &amp; Ceiling Rates'!D609="",SUM('Labor Loading Matrix'!H653:AA653),SUM(E653:G653))</f>
        <v>1920</v>
      </c>
      <c r="E653" s="175">
        <f>SUM(IF('CLINs &amp; Ceiling Rates'!$D$237="OPS",'Labor Loading Matrix'!H653,0),IF('CLINs &amp; Ceiling Rates'!$D$238="OPS",'Labor Loading Matrix'!I653,0),IF('CLINs &amp; Ceiling Rates'!$D$239="OPS",'Labor Loading Matrix'!J653,0),IF('CLINs &amp; Ceiling Rates'!$D$240="OPS",'Labor Loading Matrix'!K653,0),IF('CLINs &amp; Ceiling Rates'!$D$241="OPS",'Labor Loading Matrix'!L653,0),IF('CLINs &amp; Ceiling Rates'!$D$242="OPS",'Labor Loading Matrix'!M653,0),IF('CLINs &amp; Ceiling Rates'!$D$243="OPS",'Labor Loading Matrix'!N653,0),IF('CLINs &amp; Ceiling Rates'!$D$244="OPS",'Labor Loading Matrix'!O653,0),IF('CLINs &amp; Ceiling Rates'!$D$245="OPS",'Labor Loading Matrix'!P653,0),IF('CLINs &amp; Ceiling Rates'!$D$246="OPS",'Labor Loading Matrix'!Q653,0),IF('CLINs &amp; Ceiling Rates'!$D$247="OPS",'Labor Loading Matrix'!R653,0),IF('CLINs &amp; Ceiling Rates'!$D$248="OPS",'Labor Loading Matrix'!S653,0),IF('CLINs &amp; Ceiling Rates'!$D$249="OPS",'Labor Loading Matrix'!T653,0),IF('CLINs &amp; Ceiling Rates'!$D$250="OPS",'Labor Loading Matrix'!U653,0),IF('CLINs &amp; Ceiling Rates'!$D$251="OPS",'Labor Loading Matrix'!V653,0),IF('CLINs &amp; Ceiling Rates'!$D$252="OPS",'Labor Loading Matrix'!W653,0),IF('CLINs &amp; Ceiling Rates'!$D$253="OPS",'Labor Loading Matrix'!X653,0),IF('CLINs &amp; Ceiling Rates'!$D$254="OPS",'Labor Loading Matrix'!Y653,0),IF('CLINs &amp; Ceiling Rates'!$D$255="OPS",'Labor Loading Matrix'!Z653,0),IF('CLINs &amp; Ceiling Rates'!$D$256="OPS",'Labor Loading Matrix'!AA653,0))</f>
        <v>1440</v>
      </c>
      <c r="F653" s="175">
        <f>SUM(IF('CLINs &amp; Ceiling Rates'!$D$237="F&amp;E",'Labor Loading Matrix'!H653,0),IF('CLINs &amp; Ceiling Rates'!$D$238="F&amp;E",'Labor Loading Matrix'!I653,0),IF('CLINs &amp; Ceiling Rates'!$D$239="F&amp;E",'Labor Loading Matrix'!J653,0),IF('CLINs &amp; Ceiling Rates'!$D$240="F&amp;E",'Labor Loading Matrix'!K653,0),IF('CLINs &amp; Ceiling Rates'!$D$241="F&amp;E",'Labor Loading Matrix'!L653,0),IF('CLINs &amp; Ceiling Rates'!$D$242="F&amp;E",'Labor Loading Matrix'!M653,0),IF('CLINs &amp; Ceiling Rates'!$D$243="F&amp;E",'Labor Loading Matrix'!N653,0),IF('CLINs &amp; Ceiling Rates'!$D$244="F&amp;E",'Labor Loading Matrix'!O653,0),IF('CLINs &amp; Ceiling Rates'!$D$245="F&amp;E",'Labor Loading Matrix'!P653,0),IF('CLINs &amp; Ceiling Rates'!$D$246="F&amp;E",'Labor Loading Matrix'!Q653,0),IF('CLINs &amp; Ceiling Rates'!$D$247="F&amp;E",'Labor Loading Matrix'!R653,0),IF('CLINs &amp; Ceiling Rates'!$D$248="F&amp;E",'Labor Loading Matrix'!S653,0),IF('CLINs &amp; Ceiling Rates'!$D$249="F&amp;E",'Labor Loading Matrix'!T653,0),IF('CLINs &amp; Ceiling Rates'!$D$250="F&amp;E",'Labor Loading Matrix'!U653,0),IF('CLINs &amp; Ceiling Rates'!$D$251="F&amp;E",'Labor Loading Matrix'!V653,0),IF('CLINs &amp; Ceiling Rates'!$D$252="F&amp;E",'Labor Loading Matrix'!W653,0),IF('CLINs &amp; Ceiling Rates'!$D$253="F&amp;E",'Labor Loading Matrix'!X653,0),IF('CLINs &amp; Ceiling Rates'!$D$254="F&amp;E",'Labor Loading Matrix'!Y653,0),IF('CLINs &amp; Ceiling Rates'!$D$255="F&amp;E",'Labor Loading Matrix'!Z653,0),IF('CLINs &amp; Ceiling Rates'!$D$256="F&amp;E",'Labor Loading Matrix'!AA653,0))</f>
        <v>480</v>
      </c>
      <c r="G653" s="175">
        <f>SUM(IF('CLINs &amp; Ceiling Rates'!$D$237="R&amp;D",'Labor Loading Matrix'!H653,0),IF('CLINs &amp; Ceiling Rates'!$D$238="R&amp;D",'Labor Loading Matrix'!I653,0),IF('CLINs &amp; Ceiling Rates'!$D$239="R&amp;D",'Labor Loading Matrix'!J653,0),IF('CLINs &amp; Ceiling Rates'!$D$240="R&amp;D",'Labor Loading Matrix'!K653,0),IF('CLINs &amp; Ceiling Rates'!$D$241="R&amp;D",'Labor Loading Matrix'!L653,0),IF('CLINs &amp; Ceiling Rates'!$D$242="R&amp;D",'Labor Loading Matrix'!M653,0),IF('CLINs &amp; Ceiling Rates'!$D$243="R&amp;D",'Labor Loading Matrix'!N653,0),IF('CLINs &amp; Ceiling Rates'!$D$244="R&amp;D",'Labor Loading Matrix'!O653,0),IF('CLINs &amp; Ceiling Rates'!$D$245="R&amp;D",'Labor Loading Matrix'!P653,0),IF('CLINs &amp; Ceiling Rates'!$D$246="R&amp;D",'Labor Loading Matrix'!Q653,0),IF('CLINs &amp; Ceiling Rates'!$D$247="R&amp;D",'Labor Loading Matrix'!R653,0),IF('CLINs &amp; Ceiling Rates'!$D$248="R&amp;D",'Labor Loading Matrix'!S653,0),IF('CLINs &amp; Ceiling Rates'!$D$249="R&amp;D",'Labor Loading Matrix'!T653,0),IF('CLINs &amp; Ceiling Rates'!$D$250="R&amp;D",'Labor Loading Matrix'!U653,0),IF('CLINs &amp; Ceiling Rates'!$D$251="R&amp;D",'Labor Loading Matrix'!V653,0),IF('CLINs &amp; Ceiling Rates'!$D$252="R&amp;D",'Labor Loading Matrix'!W653,0),IF('CLINs &amp; Ceiling Rates'!$D$253="R&amp;D",'Labor Loading Matrix'!X653,0),IF('CLINs &amp; Ceiling Rates'!$D$254="R&amp;D",'Labor Loading Matrix'!Y653,0),IF('CLINs &amp; Ceiling Rates'!$D$255="R&amp;D",'Labor Loading Matrix'!Z653,0),IF('CLINs &amp; Ceiling Rates'!$D$256="R&amp;D",'Labor Loading Matrix'!AA653,0))</f>
        <v>0</v>
      </c>
      <c r="H653" s="137"/>
      <c r="I653" s="137"/>
      <c r="J653" s="137">
        <v>1440</v>
      </c>
      <c r="K653" s="137">
        <v>480</v>
      </c>
      <c r="L653" s="137"/>
      <c r="M653" s="137"/>
      <c r="N653" s="84"/>
      <c r="O653" s="84"/>
      <c r="P653" s="84"/>
      <c r="Q653" s="84"/>
      <c r="R653" s="133"/>
      <c r="S653" s="133"/>
      <c r="T653" s="133"/>
      <c r="U653" s="133"/>
      <c r="V653" s="133"/>
      <c r="W653" s="133"/>
      <c r="X653" s="133"/>
      <c r="Y653" s="133"/>
      <c r="Z653" s="133"/>
      <c r="AA653" s="133"/>
    </row>
    <row r="654" spans="1:27" s="73" customFormat="1" ht="18" customHeight="1" x14ac:dyDescent="0.25">
      <c r="A654" s="173" t="str">
        <f>'CLINs &amp; Ceiling Rates'!B13</f>
        <v>Senior I Business/Financial/Management Analyst</v>
      </c>
      <c r="B654" s="173" t="str">
        <f>'CLINs &amp; Ceiling Rates'!C13</f>
        <v>Senior I Business/Financial/Management Analyst</v>
      </c>
      <c r="C654" s="177" t="str">
        <f>'CLINs &amp; Ceiling Rates'!K13</f>
        <v>1902058C</v>
      </c>
      <c r="D654" s="211">
        <f>IF('CLINs &amp; Ceiling Rates'!D610="",SUM('Labor Loading Matrix'!H654:AA654),SUM(E654:G654))</f>
        <v>1920</v>
      </c>
      <c r="E654" s="175">
        <f>SUM(IF('CLINs &amp; Ceiling Rates'!$D$237="OPS",'Labor Loading Matrix'!H654,0),IF('CLINs &amp; Ceiling Rates'!$D$238="OPS",'Labor Loading Matrix'!I654,0),IF('CLINs &amp; Ceiling Rates'!$D$239="OPS",'Labor Loading Matrix'!J654,0),IF('CLINs &amp; Ceiling Rates'!$D$240="OPS",'Labor Loading Matrix'!K654,0),IF('CLINs &amp; Ceiling Rates'!$D$241="OPS",'Labor Loading Matrix'!L654,0),IF('CLINs &amp; Ceiling Rates'!$D$242="OPS",'Labor Loading Matrix'!M654,0),IF('CLINs &amp; Ceiling Rates'!$D$243="OPS",'Labor Loading Matrix'!N654,0),IF('CLINs &amp; Ceiling Rates'!$D$244="OPS",'Labor Loading Matrix'!O654,0),IF('CLINs &amp; Ceiling Rates'!$D$245="OPS",'Labor Loading Matrix'!P654,0),IF('CLINs &amp; Ceiling Rates'!$D$246="OPS",'Labor Loading Matrix'!Q654,0),IF('CLINs &amp; Ceiling Rates'!$D$247="OPS",'Labor Loading Matrix'!R654,0),IF('CLINs &amp; Ceiling Rates'!$D$248="OPS",'Labor Loading Matrix'!S654,0),IF('CLINs &amp; Ceiling Rates'!$D$249="OPS",'Labor Loading Matrix'!T654,0),IF('CLINs &amp; Ceiling Rates'!$D$250="OPS",'Labor Loading Matrix'!U654,0),IF('CLINs &amp; Ceiling Rates'!$D$251="OPS",'Labor Loading Matrix'!V654,0),IF('CLINs &amp; Ceiling Rates'!$D$252="OPS",'Labor Loading Matrix'!W654,0),IF('CLINs &amp; Ceiling Rates'!$D$253="OPS",'Labor Loading Matrix'!X654,0),IF('CLINs &amp; Ceiling Rates'!$D$254="OPS",'Labor Loading Matrix'!Y654,0),IF('CLINs &amp; Ceiling Rates'!$D$255="OPS",'Labor Loading Matrix'!Z654,0),IF('CLINs &amp; Ceiling Rates'!$D$256="OPS",'Labor Loading Matrix'!AA654,0))</f>
        <v>1440</v>
      </c>
      <c r="F654" s="175">
        <f>SUM(IF('CLINs &amp; Ceiling Rates'!$D$237="F&amp;E",'Labor Loading Matrix'!H654,0),IF('CLINs &amp; Ceiling Rates'!$D$238="F&amp;E",'Labor Loading Matrix'!I654,0),IF('CLINs &amp; Ceiling Rates'!$D$239="F&amp;E",'Labor Loading Matrix'!J654,0),IF('CLINs &amp; Ceiling Rates'!$D$240="F&amp;E",'Labor Loading Matrix'!K654,0),IF('CLINs &amp; Ceiling Rates'!$D$241="F&amp;E",'Labor Loading Matrix'!L654,0),IF('CLINs &amp; Ceiling Rates'!$D$242="F&amp;E",'Labor Loading Matrix'!M654,0),IF('CLINs &amp; Ceiling Rates'!$D$243="F&amp;E",'Labor Loading Matrix'!N654,0),IF('CLINs &amp; Ceiling Rates'!$D$244="F&amp;E",'Labor Loading Matrix'!O654,0),IF('CLINs &amp; Ceiling Rates'!$D$245="F&amp;E",'Labor Loading Matrix'!P654,0),IF('CLINs &amp; Ceiling Rates'!$D$246="F&amp;E",'Labor Loading Matrix'!Q654,0),IF('CLINs &amp; Ceiling Rates'!$D$247="F&amp;E",'Labor Loading Matrix'!R654,0),IF('CLINs &amp; Ceiling Rates'!$D$248="F&amp;E",'Labor Loading Matrix'!S654,0),IF('CLINs &amp; Ceiling Rates'!$D$249="F&amp;E",'Labor Loading Matrix'!T654,0),IF('CLINs &amp; Ceiling Rates'!$D$250="F&amp;E",'Labor Loading Matrix'!U654,0),IF('CLINs &amp; Ceiling Rates'!$D$251="F&amp;E",'Labor Loading Matrix'!V654,0),IF('CLINs &amp; Ceiling Rates'!$D$252="F&amp;E",'Labor Loading Matrix'!W654,0),IF('CLINs &amp; Ceiling Rates'!$D$253="F&amp;E",'Labor Loading Matrix'!X654,0),IF('CLINs &amp; Ceiling Rates'!$D$254="F&amp;E",'Labor Loading Matrix'!Y654,0),IF('CLINs &amp; Ceiling Rates'!$D$255="F&amp;E",'Labor Loading Matrix'!Z654,0),IF('CLINs &amp; Ceiling Rates'!$D$256="F&amp;E",'Labor Loading Matrix'!AA654,0))</f>
        <v>480</v>
      </c>
      <c r="G654" s="175">
        <f>SUM(IF('CLINs &amp; Ceiling Rates'!$D$237="R&amp;D",'Labor Loading Matrix'!H654,0),IF('CLINs &amp; Ceiling Rates'!$D$238="R&amp;D",'Labor Loading Matrix'!I654,0),IF('CLINs &amp; Ceiling Rates'!$D$239="R&amp;D",'Labor Loading Matrix'!J654,0),IF('CLINs &amp; Ceiling Rates'!$D$240="R&amp;D",'Labor Loading Matrix'!K654,0),IF('CLINs &amp; Ceiling Rates'!$D$241="R&amp;D",'Labor Loading Matrix'!L654,0),IF('CLINs &amp; Ceiling Rates'!$D$242="R&amp;D",'Labor Loading Matrix'!M654,0),IF('CLINs &amp; Ceiling Rates'!$D$243="R&amp;D",'Labor Loading Matrix'!N654,0),IF('CLINs &amp; Ceiling Rates'!$D$244="R&amp;D",'Labor Loading Matrix'!O654,0),IF('CLINs &amp; Ceiling Rates'!$D$245="R&amp;D",'Labor Loading Matrix'!P654,0),IF('CLINs &amp; Ceiling Rates'!$D$246="R&amp;D",'Labor Loading Matrix'!Q654,0),IF('CLINs &amp; Ceiling Rates'!$D$247="R&amp;D",'Labor Loading Matrix'!R654,0),IF('CLINs &amp; Ceiling Rates'!$D$248="R&amp;D",'Labor Loading Matrix'!S654,0),IF('CLINs &amp; Ceiling Rates'!$D$249="R&amp;D",'Labor Loading Matrix'!T654,0),IF('CLINs &amp; Ceiling Rates'!$D$250="R&amp;D",'Labor Loading Matrix'!U654,0),IF('CLINs &amp; Ceiling Rates'!$D$251="R&amp;D",'Labor Loading Matrix'!V654,0),IF('CLINs &amp; Ceiling Rates'!$D$252="R&amp;D",'Labor Loading Matrix'!W654,0),IF('CLINs &amp; Ceiling Rates'!$D$253="R&amp;D",'Labor Loading Matrix'!X654,0),IF('CLINs &amp; Ceiling Rates'!$D$254="R&amp;D",'Labor Loading Matrix'!Y654,0),IF('CLINs &amp; Ceiling Rates'!$D$255="R&amp;D",'Labor Loading Matrix'!Z654,0),IF('CLINs &amp; Ceiling Rates'!$D$256="R&amp;D",'Labor Loading Matrix'!AA654,0))</f>
        <v>0</v>
      </c>
      <c r="H654" s="137"/>
      <c r="I654" s="137"/>
      <c r="J654" s="137">
        <v>1440</v>
      </c>
      <c r="K654" s="137">
        <v>480</v>
      </c>
      <c r="L654" s="137"/>
      <c r="M654" s="137"/>
      <c r="N654" s="84"/>
      <c r="O654" s="84"/>
      <c r="P654" s="84"/>
      <c r="Q654" s="84"/>
      <c r="R654" s="133"/>
      <c r="S654" s="133"/>
      <c r="T654" s="133"/>
      <c r="U654" s="133"/>
      <c r="V654" s="133"/>
      <c r="W654" s="133"/>
      <c r="X654" s="133"/>
      <c r="Y654" s="133"/>
      <c r="Z654" s="133"/>
      <c r="AA654" s="133"/>
    </row>
    <row r="655" spans="1:27" s="73" customFormat="1" ht="18" customHeight="1" x14ac:dyDescent="0.25">
      <c r="A655" s="173" t="str">
        <f>'CLINs &amp; Ceiling Rates'!B14</f>
        <v>Senior I Business/Financial/Management Analyst</v>
      </c>
      <c r="B655" s="173" t="str">
        <f>'CLINs &amp; Ceiling Rates'!C14</f>
        <v>Senior I Business/Financial/Management Analyst</v>
      </c>
      <c r="C655" s="177" t="str">
        <f>'CLINs &amp; Ceiling Rates'!K14</f>
        <v>1902058C</v>
      </c>
      <c r="D655" s="211">
        <f>IF('CLINs &amp; Ceiling Rates'!D611="",SUM('Labor Loading Matrix'!H655:AA655),SUM(E655:G655))</f>
        <v>1920</v>
      </c>
      <c r="E655" s="175">
        <f>SUM(IF('CLINs &amp; Ceiling Rates'!$D$237="OPS",'Labor Loading Matrix'!H655,0),IF('CLINs &amp; Ceiling Rates'!$D$238="OPS",'Labor Loading Matrix'!I655,0),IF('CLINs &amp; Ceiling Rates'!$D$239="OPS",'Labor Loading Matrix'!J655,0),IF('CLINs &amp; Ceiling Rates'!$D$240="OPS",'Labor Loading Matrix'!K655,0),IF('CLINs &amp; Ceiling Rates'!$D$241="OPS",'Labor Loading Matrix'!L655,0),IF('CLINs &amp; Ceiling Rates'!$D$242="OPS",'Labor Loading Matrix'!M655,0),IF('CLINs &amp; Ceiling Rates'!$D$243="OPS",'Labor Loading Matrix'!N655,0),IF('CLINs &amp; Ceiling Rates'!$D$244="OPS",'Labor Loading Matrix'!O655,0),IF('CLINs &amp; Ceiling Rates'!$D$245="OPS",'Labor Loading Matrix'!P655,0),IF('CLINs &amp; Ceiling Rates'!$D$246="OPS",'Labor Loading Matrix'!Q655,0),IF('CLINs &amp; Ceiling Rates'!$D$247="OPS",'Labor Loading Matrix'!R655,0),IF('CLINs &amp; Ceiling Rates'!$D$248="OPS",'Labor Loading Matrix'!S655,0),IF('CLINs &amp; Ceiling Rates'!$D$249="OPS",'Labor Loading Matrix'!T655,0),IF('CLINs &amp; Ceiling Rates'!$D$250="OPS",'Labor Loading Matrix'!U655,0),IF('CLINs &amp; Ceiling Rates'!$D$251="OPS",'Labor Loading Matrix'!V655,0),IF('CLINs &amp; Ceiling Rates'!$D$252="OPS",'Labor Loading Matrix'!W655,0),IF('CLINs &amp; Ceiling Rates'!$D$253="OPS",'Labor Loading Matrix'!X655,0),IF('CLINs &amp; Ceiling Rates'!$D$254="OPS",'Labor Loading Matrix'!Y655,0),IF('CLINs &amp; Ceiling Rates'!$D$255="OPS",'Labor Loading Matrix'!Z655,0),IF('CLINs &amp; Ceiling Rates'!$D$256="OPS",'Labor Loading Matrix'!AA655,0))</f>
        <v>1440</v>
      </c>
      <c r="F655" s="175">
        <f>SUM(IF('CLINs &amp; Ceiling Rates'!$D$237="F&amp;E",'Labor Loading Matrix'!H655,0),IF('CLINs &amp; Ceiling Rates'!$D$238="F&amp;E",'Labor Loading Matrix'!I655,0),IF('CLINs &amp; Ceiling Rates'!$D$239="F&amp;E",'Labor Loading Matrix'!J655,0),IF('CLINs &amp; Ceiling Rates'!$D$240="F&amp;E",'Labor Loading Matrix'!K655,0),IF('CLINs &amp; Ceiling Rates'!$D$241="F&amp;E",'Labor Loading Matrix'!L655,0),IF('CLINs &amp; Ceiling Rates'!$D$242="F&amp;E",'Labor Loading Matrix'!M655,0),IF('CLINs &amp; Ceiling Rates'!$D$243="F&amp;E",'Labor Loading Matrix'!N655,0),IF('CLINs &amp; Ceiling Rates'!$D$244="F&amp;E",'Labor Loading Matrix'!O655,0),IF('CLINs &amp; Ceiling Rates'!$D$245="F&amp;E",'Labor Loading Matrix'!P655,0),IF('CLINs &amp; Ceiling Rates'!$D$246="F&amp;E",'Labor Loading Matrix'!Q655,0),IF('CLINs &amp; Ceiling Rates'!$D$247="F&amp;E",'Labor Loading Matrix'!R655,0),IF('CLINs &amp; Ceiling Rates'!$D$248="F&amp;E",'Labor Loading Matrix'!S655,0),IF('CLINs &amp; Ceiling Rates'!$D$249="F&amp;E",'Labor Loading Matrix'!T655,0),IF('CLINs &amp; Ceiling Rates'!$D$250="F&amp;E",'Labor Loading Matrix'!U655,0),IF('CLINs &amp; Ceiling Rates'!$D$251="F&amp;E",'Labor Loading Matrix'!V655,0),IF('CLINs &amp; Ceiling Rates'!$D$252="F&amp;E",'Labor Loading Matrix'!W655,0),IF('CLINs &amp; Ceiling Rates'!$D$253="F&amp;E",'Labor Loading Matrix'!X655,0),IF('CLINs &amp; Ceiling Rates'!$D$254="F&amp;E",'Labor Loading Matrix'!Y655,0),IF('CLINs &amp; Ceiling Rates'!$D$255="F&amp;E",'Labor Loading Matrix'!Z655,0),IF('CLINs &amp; Ceiling Rates'!$D$256="F&amp;E",'Labor Loading Matrix'!AA655,0))</f>
        <v>480</v>
      </c>
      <c r="G655" s="175">
        <f>SUM(IF('CLINs &amp; Ceiling Rates'!$D$237="R&amp;D",'Labor Loading Matrix'!H655,0),IF('CLINs &amp; Ceiling Rates'!$D$238="R&amp;D",'Labor Loading Matrix'!I655,0),IF('CLINs &amp; Ceiling Rates'!$D$239="R&amp;D",'Labor Loading Matrix'!J655,0),IF('CLINs &amp; Ceiling Rates'!$D$240="R&amp;D",'Labor Loading Matrix'!K655,0),IF('CLINs &amp; Ceiling Rates'!$D$241="R&amp;D",'Labor Loading Matrix'!L655,0),IF('CLINs &amp; Ceiling Rates'!$D$242="R&amp;D",'Labor Loading Matrix'!M655,0),IF('CLINs &amp; Ceiling Rates'!$D$243="R&amp;D",'Labor Loading Matrix'!N655,0),IF('CLINs &amp; Ceiling Rates'!$D$244="R&amp;D",'Labor Loading Matrix'!O655,0),IF('CLINs &amp; Ceiling Rates'!$D$245="R&amp;D",'Labor Loading Matrix'!P655,0),IF('CLINs &amp; Ceiling Rates'!$D$246="R&amp;D",'Labor Loading Matrix'!Q655,0),IF('CLINs &amp; Ceiling Rates'!$D$247="R&amp;D",'Labor Loading Matrix'!R655,0),IF('CLINs &amp; Ceiling Rates'!$D$248="R&amp;D",'Labor Loading Matrix'!S655,0),IF('CLINs &amp; Ceiling Rates'!$D$249="R&amp;D",'Labor Loading Matrix'!T655,0),IF('CLINs &amp; Ceiling Rates'!$D$250="R&amp;D",'Labor Loading Matrix'!U655,0),IF('CLINs &amp; Ceiling Rates'!$D$251="R&amp;D",'Labor Loading Matrix'!V655,0),IF('CLINs &amp; Ceiling Rates'!$D$252="R&amp;D",'Labor Loading Matrix'!W655,0),IF('CLINs &amp; Ceiling Rates'!$D$253="R&amp;D",'Labor Loading Matrix'!X655,0),IF('CLINs &amp; Ceiling Rates'!$D$254="R&amp;D",'Labor Loading Matrix'!Y655,0),IF('CLINs &amp; Ceiling Rates'!$D$255="R&amp;D",'Labor Loading Matrix'!Z655,0),IF('CLINs &amp; Ceiling Rates'!$D$256="R&amp;D",'Labor Loading Matrix'!AA655,0))</f>
        <v>0</v>
      </c>
      <c r="H655" s="137"/>
      <c r="I655" s="137"/>
      <c r="J655" s="137">
        <v>1440</v>
      </c>
      <c r="K655" s="137">
        <v>480</v>
      </c>
      <c r="L655" s="137"/>
      <c r="M655" s="137"/>
      <c r="N655" s="84"/>
      <c r="O655" s="84"/>
      <c r="P655" s="84"/>
      <c r="Q655" s="84"/>
      <c r="R655" s="133"/>
      <c r="S655" s="133"/>
      <c r="T655" s="133"/>
      <c r="U655" s="133"/>
      <c r="V655" s="133"/>
      <c r="W655" s="133"/>
      <c r="X655" s="133"/>
      <c r="Y655" s="133"/>
      <c r="Z655" s="133"/>
      <c r="AA655" s="133"/>
    </row>
    <row r="656" spans="1:27" s="73" customFormat="1" ht="18" customHeight="1" x14ac:dyDescent="0.25">
      <c r="A656" s="173" t="str">
        <f>'CLINs &amp; Ceiling Rates'!B15</f>
        <v>Senior I Business/Financial/Management Analyst</v>
      </c>
      <c r="B656" s="173" t="str">
        <f>'CLINs &amp; Ceiling Rates'!C15</f>
        <v>Senior I Business/Financial/Management Analyst</v>
      </c>
      <c r="C656" s="177" t="str">
        <f>'CLINs &amp; Ceiling Rates'!K15</f>
        <v>1902058C</v>
      </c>
      <c r="D656" s="211">
        <f>IF('CLINs &amp; Ceiling Rates'!D612="",SUM('Labor Loading Matrix'!H656:AA656),SUM(E656:G656))</f>
        <v>1920</v>
      </c>
      <c r="E656" s="175">
        <f>SUM(IF('CLINs &amp; Ceiling Rates'!$D$237="OPS",'Labor Loading Matrix'!H656,0),IF('CLINs &amp; Ceiling Rates'!$D$238="OPS",'Labor Loading Matrix'!I656,0),IF('CLINs &amp; Ceiling Rates'!$D$239="OPS",'Labor Loading Matrix'!J656,0),IF('CLINs &amp; Ceiling Rates'!$D$240="OPS",'Labor Loading Matrix'!K656,0),IF('CLINs &amp; Ceiling Rates'!$D$241="OPS",'Labor Loading Matrix'!L656,0),IF('CLINs &amp; Ceiling Rates'!$D$242="OPS",'Labor Loading Matrix'!M656,0),IF('CLINs &amp; Ceiling Rates'!$D$243="OPS",'Labor Loading Matrix'!N656,0),IF('CLINs &amp; Ceiling Rates'!$D$244="OPS",'Labor Loading Matrix'!O656,0),IF('CLINs &amp; Ceiling Rates'!$D$245="OPS",'Labor Loading Matrix'!P656,0),IF('CLINs &amp; Ceiling Rates'!$D$246="OPS",'Labor Loading Matrix'!Q656,0),IF('CLINs &amp; Ceiling Rates'!$D$247="OPS",'Labor Loading Matrix'!R656,0),IF('CLINs &amp; Ceiling Rates'!$D$248="OPS",'Labor Loading Matrix'!S656,0),IF('CLINs &amp; Ceiling Rates'!$D$249="OPS",'Labor Loading Matrix'!T656,0),IF('CLINs &amp; Ceiling Rates'!$D$250="OPS",'Labor Loading Matrix'!U656,0),IF('CLINs &amp; Ceiling Rates'!$D$251="OPS",'Labor Loading Matrix'!V656,0),IF('CLINs &amp; Ceiling Rates'!$D$252="OPS",'Labor Loading Matrix'!W656,0),IF('CLINs &amp; Ceiling Rates'!$D$253="OPS",'Labor Loading Matrix'!X656,0),IF('CLINs &amp; Ceiling Rates'!$D$254="OPS",'Labor Loading Matrix'!Y656,0),IF('CLINs &amp; Ceiling Rates'!$D$255="OPS",'Labor Loading Matrix'!Z656,0),IF('CLINs &amp; Ceiling Rates'!$D$256="OPS",'Labor Loading Matrix'!AA656,0))</f>
        <v>1440</v>
      </c>
      <c r="F656" s="175">
        <f>SUM(IF('CLINs &amp; Ceiling Rates'!$D$237="F&amp;E",'Labor Loading Matrix'!H656,0),IF('CLINs &amp; Ceiling Rates'!$D$238="F&amp;E",'Labor Loading Matrix'!I656,0),IF('CLINs &amp; Ceiling Rates'!$D$239="F&amp;E",'Labor Loading Matrix'!J656,0),IF('CLINs &amp; Ceiling Rates'!$D$240="F&amp;E",'Labor Loading Matrix'!K656,0),IF('CLINs &amp; Ceiling Rates'!$D$241="F&amp;E",'Labor Loading Matrix'!L656,0),IF('CLINs &amp; Ceiling Rates'!$D$242="F&amp;E",'Labor Loading Matrix'!M656,0),IF('CLINs &amp; Ceiling Rates'!$D$243="F&amp;E",'Labor Loading Matrix'!N656,0),IF('CLINs &amp; Ceiling Rates'!$D$244="F&amp;E",'Labor Loading Matrix'!O656,0),IF('CLINs &amp; Ceiling Rates'!$D$245="F&amp;E",'Labor Loading Matrix'!P656,0),IF('CLINs &amp; Ceiling Rates'!$D$246="F&amp;E",'Labor Loading Matrix'!Q656,0),IF('CLINs &amp; Ceiling Rates'!$D$247="F&amp;E",'Labor Loading Matrix'!R656,0),IF('CLINs &amp; Ceiling Rates'!$D$248="F&amp;E",'Labor Loading Matrix'!S656,0),IF('CLINs &amp; Ceiling Rates'!$D$249="F&amp;E",'Labor Loading Matrix'!T656,0),IF('CLINs &amp; Ceiling Rates'!$D$250="F&amp;E",'Labor Loading Matrix'!U656,0),IF('CLINs &amp; Ceiling Rates'!$D$251="F&amp;E",'Labor Loading Matrix'!V656,0),IF('CLINs &amp; Ceiling Rates'!$D$252="F&amp;E",'Labor Loading Matrix'!W656,0),IF('CLINs &amp; Ceiling Rates'!$D$253="F&amp;E",'Labor Loading Matrix'!X656,0),IF('CLINs &amp; Ceiling Rates'!$D$254="F&amp;E",'Labor Loading Matrix'!Y656,0),IF('CLINs &amp; Ceiling Rates'!$D$255="F&amp;E",'Labor Loading Matrix'!Z656,0),IF('CLINs &amp; Ceiling Rates'!$D$256="F&amp;E",'Labor Loading Matrix'!AA656,0))</f>
        <v>480</v>
      </c>
      <c r="G656" s="175">
        <f>SUM(IF('CLINs &amp; Ceiling Rates'!$D$237="R&amp;D",'Labor Loading Matrix'!H656,0),IF('CLINs &amp; Ceiling Rates'!$D$238="R&amp;D",'Labor Loading Matrix'!I656,0),IF('CLINs &amp; Ceiling Rates'!$D$239="R&amp;D",'Labor Loading Matrix'!J656,0),IF('CLINs &amp; Ceiling Rates'!$D$240="R&amp;D",'Labor Loading Matrix'!K656,0),IF('CLINs &amp; Ceiling Rates'!$D$241="R&amp;D",'Labor Loading Matrix'!L656,0),IF('CLINs &amp; Ceiling Rates'!$D$242="R&amp;D",'Labor Loading Matrix'!M656,0),IF('CLINs &amp; Ceiling Rates'!$D$243="R&amp;D",'Labor Loading Matrix'!N656,0),IF('CLINs &amp; Ceiling Rates'!$D$244="R&amp;D",'Labor Loading Matrix'!O656,0),IF('CLINs &amp; Ceiling Rates'!$D$245="R&amp;D",'Labor Loading Matrix'!P656,0),IF('CLINs &amp; Ceiling Rates'!$D$246="R&amp;D",'Labor Loading Matrix'!Q656,0),IF('CLINs &amp; Ceiling Rates'!$D$247="R&amp;D",'Labor Loading Matrix'!R656,0),IF('CLINs &amp; Ceiling Rates'!$D$248="R&amp;D",'Labor Loading Matrix'!S656,0),IF('CLINs &amp; Ceiling Rates'!$D$249="R&amp;D",'Labor Loading Matrix'!T656,0),IF('CLINs &amp; Ceiling Rates'!$D$250="R&amp;D",'Labor Loading Matrix'!U656,0),IF('CLINs &amp; Ceiling Rates'!$D$251="R&amp;D",'Labor Loading Matrix'!V656,0),IF('CLINs &amp; Ceiling Rates'!$D$252="R&amp;D",'Labor Loading Matrix'!W656,0),IF('CLINs &amp; Ceiling Rates'!$D$253="R&amp;D",'Labor Loading Matrix'!X656,0),IF('CLINs &amp; Ceiling Rates'!$D$254="R&amp;D",'Labor Loading Matrix'!Y656,0),IF('CLINs &amp; Ceiling Rates'!$D$255="R&amp;D",'Labor Loading Matrix'!Z656,0),IF('CLINs &amp; Ceiling Rates'!$D$256="R&amp;D",'Labor Loading Matrix'!AA656,0))</f>
        <v>0</v>
      </c>
      <c r="H656" s="137"/>
      <c r="I656" s="137"/>
      <c r="J656" s="137">
        <v>1440</v>
      </c>
      <c r="K656" s="137">
        <v>480</v>
      </c>
      <c r="L656" s="137"/>
      <c r="M656" s="137"/>
      <c r="N656" s="84"/>
      <c r="O656" s="84"/>
      <c r="P656" s="84"/>
      <c r="Q656" s="84"/>
      <c r="R656" s="133"/>
      <c r="S656" s="133"/>
      <c r="T656" s="133"/>
      <c r="U656" s="133"/>
      <c r="V656" s="133"/>
      <c r="W656" s="133"/>
      <c r="X656" s="133"/>
      <c r="Y656" s="133"/>
      <c r="Z656" s="133"/>
      <c r="AA656" s="133"/>
    </row>
    <row r="657" spans="1:27" s="73" customFormat="1" ht="18" customHeight="1" x14ac:dyDescent="0.25">
      <c r="A657" s="173" t="str">
        <f>'CLINs &amp; Ceiling Rates'!B16</f>
        <v>Int II Business/Financial/Management Analyst</v>
      </c>
      <c r="B657" s="173" t="str">
        <f>'CLINs &amp; Ceiling Rates'!C16</f>
        <v>Int II Business/Financial/Management Analyst</v>
      </c>
      <c r="C657" s="177" t="str">
        <f>'CLINs &amp; Ceiling Rates'!K16</f>
        <v>1902057C</v>
      </c>
      <c r="D657" s="211">
        <f>IF('CLINs &amp; Ceiling Rates'!D613="",SUM('Labor Loading Matrix'!H657:AA657),SUM(E657:G657))</f>
        <v>1920</v>
      </c>
      <c r="E657" s="175">
        <f>SUM(IF('CLINs &amp; Ceiling Rates'!$D$237="OPS",'Labor Loading Matrix'!H657,0),IF('CLINs &amp; Ceiling Rates'!$D$238="OPS",'Labor Loading Matrix'!I657,0),IF('CLINs &amp; Ceiling Rates'!$D$239="OPS",'Labor Loading Matrix'!J657,0),IF('CLINs &amp; Ceiling Rates'!$D$240="OPS",'Labor Loading Matrix'!K657,0),IF('CLINs &amp; Ceiling Rates'!$D$241="OPS",'Labor Loading Matrix'!L657,0),IF('CLINs &amp; Ceiling Rates'!$D$242="OPS",'Labor Loading Matrix'!M657,0),IF('CLINs &amp; Ceiling Rates'!$D$243="OPS",'Labor Loading Matrix'!N657,0),IF('CLINs &amp; Ceiling Rates'!$D$244="OPS",'Labor Loading Matrix'!O657,0),IF('CLINs &amp; Ceiling Rates'!$D$245="OPS",'Labor Loading Matrix'!P657,0),IF('CLINs &amp; Ceiling Rates'!$D$246="OPS",'Labor Loading Matrix'!Q657,0),IF('CLINs &amp; Ceiling Rates'!$D$247="OPS",'Labor Loading Matrix'!R657,0),IF('CLINs &amp; Ceiling Rates'!$D$248="OPS",'Labor Loading Matrix'!S657,0),IF('CLINs &amp; Ceiling Rates'!$D$249="OPS",'Labor Loading Matrix'!T657,0),IF('CLINs &amp; Ceiling Rates'!$D$250="OPS",'Labor Loading Matrix'!U657,0),IF('CLINs &amp; Ceiling Rates'!$D$251="OPS",'Labor Loading Matrix'!V657,0),IF('CLINs &amp; Ceiling Rates'!$D$252="OPS",'Labor Loading Matrix'!W657,0),IF('CLINs &amp; Ceiling Rates'!$D$253="OPS",'Labor Loading Matrix'!X657,0),IF('CLINs &amp; Ceiling Rates'!$D$254="OPS",'Labor Loading Matrix'!Y657,0),IF('CLINs &amp; Ceiling Rates'!$D$255="OPS",'Labor Loading Matrix'!Z657,0),IF('CLINs &amp; Ceiling Rates'!$D$256="OPS",'Labor Loading Matrix'!AA657,0))</f>
        <v>1440</v>
      </c>
      <c r="F657" s="175">
        <f>SUM(IF('CLINs &amp; Ceiling Rates'!$D$237="F&amp;E",'Labor Loading Matrix'!H657,0),IF('CLINs &amp; Ceiling Rates'!$D$238="F&amp;E",'Labor Loading Matrix'!I657,0),IF('CLINs &amp; Ceiling Rates'!$D$239="F&amp;E",'Labor Loading Matrix'!J657,0),IF('CLINs &amp; Ceiling Rates'!$D$240="F&amp;E",'Labor Loading Matrix'!K657,0),IF('CLINs &amp; Ceiling Rates'!$D$241="F&amp;E",'Labor Loading Matrix'!L657,0),IF('CLINs &amp; Ceiling Rates'!$D$242="F&amp;E",'Labor Loading Matrix'!M657,0),IF('CLINs &amp; Ceiling Rates'!$D$243="F&amp;E",'Labor Loading Matrix'!N657,0),IF('CLINs &amp; Ceiling Rates'!$D$244="F&amp;E",'Labor Loading Matrix'!O657,0),IF('CLINs &amp; Ceiling Rates'!$D$245="F&amp;E",'Labor Loading Matrix'!P657,0),IF('CLINs &amp; Ceiling Rates'!$D$246="F&amp;E",'Labor Loading Matrix'!Q657,0),IF('CLINs &amp; Ceiling Rates'!$D$247="F&amp;E",'Labor Loading Matrix'!R657,0),IF('CLINs &amp; Ceiling Rates'!$D$248="F&amp;E",'Labor Loading Matrix'!S657,0),IF('CLINs &amp; Ceiling Rates'!$D$249="F&amp;E",'Labor Loading Matrix'!T657,0),IF('CLINs &amp; Ceiling Rates'!$D$250="F&amp;E",'Labor Loading Matrix'!U657,0),IF('CLINs &amp; Ceiling Rates'!$D$251="F&amp;E",'Labor Loading Matrix'!V657,0),IF('CLINs &amp; Ceiling Rates'!$D$252="F&amp;E",'Labor Loading Matrix'!W657,0),IF('CLINs &amp; Ceiling Rates'!$D$253="F&amp;E",'Labor Loading Matrix'!X657,0),IF('CLINs &amp; Ceiling Rates'!$D$254="F&amp;E",'Labor Loading Matrix'!Y657,0),IF('CLINs &amp; Ceiling Rates'!$D$255="F&amp;E",'Labor Loading Matrix'!Z657,0),IF('CLINs &amp; Ceiling Rates'!$D$256="F&amp;E",'Labor Loading Matrix'!AA657,0))</f>
        <v>480</v>
      </c>
      <c r="G657" s="175">
        <f>SUM(IF('CLINs &amp; Ceiling Rates'!$D$237="R&amp;D",'Labor Loading Matrix'!H657,0),IF('CLINs &amp; Ceiling Rates'!$D$238="R&amp;D",'Labor Loading Matrix'!I657,0),IF('CLINs &amp; Ceiling Rates'!$D$239="R&amp;D",'Labor Loading Matrix'!J657,0),IF('CLINs &amp; Ceiling Rates'!$D$240="R&amp;D",'Labor Loading Matrix'!K657,0),IF('CLINs &amp; Ceiling Rates'!$D$241="R&amp;D",'Labor Loading Matrix'!L657,0),IF('CLINs &amp; Ceiling Rates'!$D$242="R&amp;D",'Labor Loading Matrix'!M657,0),IF('CLINs &amp; Ceiling Rates'!$D$243="R&amp;D",'Labor Loading Matrix'!N657,0),IF('CLINs &amp; Ceiling Rates'!$D$244="R&amp;D",'Labor Loading Matrix'!O657,0),IF('CLINs &amp; Ceiling Rates'!$D$245="R&amp;D",'Labor Loading Matrix'!P657,0),IF('CLINs &amp; Ceiling Rates'!$D$246="R&amp;D",'Labor Loading Matrix'!Q657,0),IF('CLINs &amp; Ceiling Rates'!$D$247="R&amp;D",'Labor Loading Matrix'!R657,0),IF('CLINs &amp; Ceiling Rates'!$D$248="R&amp;D",'Labor Loading Matrix'!S657,0),IF('CLINs &amp; Ceiling Rates'!$D$249="R&amp;D",'Labor Loading Matrix'!T657,0),IF('CLINs &amp; Ceiling Rates'!$D$250="R&amp;D",'Labor Loading Matrix'!U657,0),IF('CLINs &amp; Ceiling Rates'!$D$251="R&amp;D",'Labor Loading Matrix'!V657,0),IF('CLINs &amp; Ceiling Rates'!$D$252="R&amp;D",'Labor Loading Matrix'!W657,0),IF('CLINs &amp; Ceiling Rates'!$D$253="R&amp;D",'Labor Loading Matrix'!X657,0),IF('CLINs &amp; Ceiling Rates'!$D$254="R&amp;D",'Labor Loading Matrix'!Y657,0),IF('CLINs &amp; Ceiling Rates'!$D$255="R&amp;D",'Labor Loading Matrix'!Z657,0),IF('CLINs &amp; Ceiling Rates'!$D$256="R&amp;D",'Labor Loading Matrix'!AA657,0))</f>
        <v>0</v>
      </c>
      <c r="H657" s="137"/>
      <c r="I657" s="137"/>
      <c r="J657" s="137">
        <v>1440</v>
      </c>
      <c r="K657" s="137">
        <v>480</v>
      </c>
      <c r="L657" s="137"/>
      <c r="M657" s="137"/>
      <c r="N657" s="84"/>
      <c r="O657" s="84"/>
      <c r="P657" s="84"/>
      <c r="Q657" s="84"/>
      <c r="R657" s="133"/>
      <c r="S657" s="133"/>
      <c r="T657" s="133"/>
      <c r="U657" s="133"/>
      <c r="V657" s="133"/>
      <c r="W657" s="133"/>
      <c r="X657" s="133"/>
      <c r="Y657" s="133"/>
      <c r="Z657" s="133"/>
      <c r="AA657" s="133"/>
    </row>
    <row r="658" spans="1:27" s="73" customFormat="1" ht="18" customHeight="1" x14ac:dyDescent="0.25">
      <c r="A658" s="173" t="str">
        <f>'CLINs &amp; Ceiling Rates'!B17</f>
        <v>Int II Business/Financial/Management Analyst</v>
      </c>
      <c r="B658" s="173" t="str">
        <f>'CLINs &amp; Ceiling Rates'!C17</f>
        <v>Int II Business/Financial/Management Analyst</v>
      </c>
      <c r="C658" s="177" t="str">
        <f>'CLINs &amp; Ceiling Rates'!K17</f>
        <v>1902057C</v>
      </c>
      <c r="D658" s="211">
        <f>IF('CLINs &amp; Ceiling Rates'!D614="",SUM('Labor Loading Matrix'!H658:AA658),SUM(E658:G658))</f>
        <v>1920</v>
      </c>
      <c r="E658" s="175">
        <f>SUM(IF('CLINs &amp; Ceiling Rates'!$D$237="OPS",'Labor Loading Matrix'!H658,0),IF('CLINs &amp; Ceiling Rates'!$D$238="OPS",'Labor Loading Matrix'!I658,0),IF('CLINs &amp; Ceiling Rates'!$D$239="OPS",'Labor Loading Matrix'!J658,0),IF('CLINs &amp; Ceiling Rates'!$D$240="OPS",'Labor Loading Matrix'!K658,0),IF('CLINs &amp; Ceiling Rates'!$D$241="OPS",'Labor Loading Matrix'!L658,0),IF('CLINs &amp; Ceiling Rates'!$D$242="OPS",'Labor Loading Matrix'!M658,0),IF('CLINs &amp; Ceiling Rates'!$D$243="OPS",'Labor Loading Matrix'!N658,0),IF('CLINs &amp; Ceiling Rates'!$D$244="OPS",'Labor Loading Matrix'!O658,0),IF('CLINs &amp; Ceiling Rates'!$D$245="OPS",'Labor Loading Matrix'!P658,0),IF('CLINs &amp; Ceiling Rates'!$D$246="OPS",'Labor Loading Matrix'!Q658,0),IF('CLINs &amp; Ceiling Rates'!$D$247="OPS",'Labor Loading Matrix'!R658,0),IF('CLINs &amp; Ceiling Rates'!$D$248="OPS",'Labor Loading Matrix'!S658,0),IF('CLINs &amp; Ceiling Rates'!$D$249="OPS",'Labor Loading Matrix'!T658,0),IF('CLINs &amp; Ceiling Rates'!$D$250="OPS",'Labor Loading Matrix'!U658,0),IF('CLINs &amp; Ceiling Rates'!$D$251="OPS",'Labor Loading Matrix'!V658,0),IF('CLINs &amp; Ceiling Rates'!$D$252="OPS",'Labor Loading Matrix'!W658,0),IF('CLINs &amp; Ceiling Rates'!$D$253="OPS",'Labor Loading Matrix'!X658,0),IF('CLINs &amp; Ceiling Rates'!$D$254="OPS",'Labor Loading Matrix'!Y658,0),IF('CLINs &amp; Ceiling Rates'!$D$255="OPS",'Labor Loading Matrix'!Z658,0),IF('CLINs &amp; Ceiling Rates'!$D$256="OPS",'Labor Loading Matrix'!AA658,0))</f>
        <v>1440</v>
      </c>
      <c r="F658" s="175">
        <f>SUM(IF('CLINs &amp; Ceiling Rates'!$D$237="F&amp;E",'Labor Loading Matrix'!H658,0),IF('CLINs &amp; Ceiling Rates'!$D$238="F&amp;E",'Labor Loading Matrix'!I658,0),IF('CLINs &amp; Ceiling Rates'!$D$239="F&amp;E",'Labor Loading Matrix'!J658,0),IF('CLINs &amp; Ceiling Rates'!$D$240="F&amp;E",'Labor Loading Matrix'!K658,0),IF('CLINs &amp; Ceiling Rates'!$D$241="F&amp;E",'Labor Loading Matrix'!L658,0),IF('CLINs &amp; Ceiling Rates'!$D$242="F&amp;E",'Labor Loading Matrix'!M658,0),IF('CLINs &amp; Ceiling Rates'!$D$243="F&amp;E",'Labor Loading Matrix'!N658,0),IF('CLINs &amp; Ceiling Rates'!$D$244="F&amp;E",'Labor Loading Matrix'!O658,0),IF('CLINs &amp; Ceiling Rates'!$D$245="F&amp;E",'Labor Loading Matrix'!P658,0),IF('CLINs &amp; Ceiling Rates'!$D$246="F&amp;E",'Labor Loading Matrix'!Q658,0),IF('CLINs &amp; Ceiling Rates'!$D$247="F&amp;E",'Labor Loading Matrix'!R658,0),IF('CLINs &amp; Ceiling Rates'!$D$248="F&amp;E",'Labor Loading Matrix'!S658,0),IF('CLINs &amp; Ceiling Rates'!$D$249="F&amp;E",'Labor Loading Matrix'!T658,0),IF('CLINs &amp; Ceiling Rates'!$D$250="F&amp;E",'Labor Loading Matrix'!U658,0),IF('CLINs &amp; Ceiling Rates'!$D$251="F&amp;E",'Labor Loading Matrix'!V658,0),IF('CLINs &amp; Ceiling Rates'!$D$252="F&amp;E",'Labor Loading Matrix'!W658,0),IF('CLINs &amp; Ceiling Rates'!$D$253="F&amp;E",'Labor Loading Matrix'!X658,0),IF('CLINs &amp; Ceiling Rates'!$D$254="F&amp;E",'Labor Loading Matrix'!Y658,0),IF('CLINs &amp; Ceiling Rates'!$D$255="F&amp;E",'Labor Loading Matrix'!Z658,0),IF('CLINs &amp; Ceiling Rates'!$D$256="F&amp;E",'Labor Loading Matrix'!AA658,0))</f>
        <v>480</v>
      </c>
      <c r="G658" s="175">
        <f>SUM(IF('CLINs &amp; Ceiling Rates'!$D$237="R&amp;D",'Labor Loading Matrix'!H658,0),IF('CLINs &amp; Ceiling Rates'!$D$238="R&amp;D",'Labor Loading Matrix'!I658,0),IF('CLINs &amp; Ceiling Rates'!$D$239="R&amp;D",'Labor Loading Matrix'!J658,0),IF('CLINs &amp; Ceiling Rates'!$D$240="R&amp;D",'Labor Loading Matrix'!K658,0),IF('CLINs &amp; Ceiling Rates'!$D$241="R&amp;D",'Labor Loading Matrix'!L658,0),IF('CLINs &amp; Ceiling Rates'!$D$242="R&amp;D",'Labor Loading Matrix'!M658,0),IF('CLINs &amp; Ceiling Rates'!$D$243="R&amp;D",'Labor Loading Matrix'!N658,0),IF('CLINs &amp; Ceiling Rates'!$D$244="R&amp;D",'Labor Loading Matrix'!O658,0),IF('CLINs &amp; Ceiling Rates'!$D$245="R&amp;D",'Labor Loading Matrix'!P658,0),IF('CLINs &amp; Ceiling Rates'!$D$246="R&amp;D",'Labor Loading Matrix'!Q658,0),IF('CLINs &amp; Ceiling Rates'!$D$247="R&amp;D",'Labor Loading Matrix'!R658,0),IF('CLINs &amp; Ceiling Rates'!$D$248="R&amp;D",'Labor Loading Matrix'!S658,0),IF('CLINs &amp; Ceiling Rates'!$D$249="R&amp;D",'Labor Loading Matrix'!T658,0),IF('CLINs &amp; Ceiling Rates'!$D$250="R&amp;D",'Labor Loading Matrix'!U658,0),IF('CLINs &amp; Ceiling Rates'!$D$251="R&amp;D",'Labor Loading Matrix'!V658,0),IF('CLINs &amp; Ceiling Rates'!$D$252="R&amp;D",'Labor Loading Matrix'!W658,0),IF('CLINs &amp; Ceiling Rates'!$D$253="R&amp;D",'Labor Loading Matrix'!X658,0),IF('CLINs &amp; Ceiling Rates'!$D$254="R&amp;D",'Labor Loading Matrix'!Y658,0),IF('CLINs &amp; Ceiling Rates'!$D$255="R&amp;D",'Labor Loading Matrix'!Z658,0),IF('CLINs &amp; Ceiling Rates'!$D$256="R&amp;D",'Labor Loading Matrix'!AA658,0))</f>
        <v>0</v>
      </c>
      <c r="H658" s="137"/>
      <c r="I658" s="137"/>
      <c r="J658" s="137">
        <v>1440</v>
      </c>
      <c r="K658" s="137">
        <v>480</v>
      </c>
      <c r="L658" s="137"/>
      <c r="M658" s="137"/>
      <c r="N658" s="84"/>
      <c r="O658" s="84"/>
      <c r="P658" s="84"/>
      <c r="Q658" s="84"/>
      <c r="R658" s="133"/>
      <c r="S658" s="133"/>
      <c r="T658" s="133"/>
      <c r="U658" s="133"/>
      <c r="V658" s="133"/>
      <c r="W658" s="133"/>
      <c r="X658" s="133"/>
      <c r="Y658" s="133"/>
      <c r="Z658" s="133"/>
      <c r="AA658" s="133"/>
    </row>
    <row r="659" spans="1:27" s="73" customFormat="1" ht="18" customHeight="1" x14ac:dyDescent="0.25">
      <c r="A659" s="173" t="str">
        <f>'CLINs &amp; Ceiling Rates'!B18</f>
        <v>Int II Business/Financial/Management Analyst</v>
      </c>
      <c r="B659" s="173" t="str">
        <f>'CLINs &amp; Ceiling Rates'!C18</f>
        <v>Int II Business/Financial/Management Analyst</v>
      </c>
      <c r="C659" s="177" t="str">
        <f>'CLINs &amp; Ceiling Rates'!K18</f>
        <v>1902057C</v>
      </c>
      <c r="D659" s="211">
        <f>IF('CLINs &amp; Ceiling Rates'!D615="",SUM('Labor Loading Matrix'!H659:AA659),SUM(E659:G659))</f>
        <v>1920</v>
      </c>
      <c r="E659" s="175">
        <f>SUM(IF('CLINs &amp; Ceiling Rates'!$D$237="OPS",'Labor Loading Matrix'!H659,0),IF('CLINs &amp; Ceiling Rates'!$D$238="OPS",'Labor Loading Matrix'!I659,0),IF('CLINs &amp; Ceiling Rates'!$D$239="OPS",'Labor Loading Matrix'!J659,0),IF('CLINs &amp; Ceiling Rates'!$D$240="OPS",'Labor Loading Matrix'!K659,0),IF('CLINs &amp; Ceiling Rates'!$D$241="OPS",'Labor Loading Matrix'!L659,0),IF('CLINs &amp; Ceiling Rates'!$D$242="OPS",'Labor Loading Matrix'!M659,0),IF('CLINs &amp; Ceiling Rates'!$D$243="OPS",'Labor Loading Matrix'!N659,0),IF('CLINs &amp; Ceiling Rates'!$D$244="OPS",'Labor Loading Matrix'!O659,0),IF('CLINs &amp; Ceiling Rates'!$D$245="OPS",'Labor Loading Matrix'!P659,0),IF('CLINs &amp; Ceiling Rates'!$D$246="OPS",'Labor Loading Matrix'!Q659,0),IF('CLINs &amp; Ceiling Rates'!$D$247="OPS",'Labor Loading Matrix'!R659,0),IF('CLINs &amp; Ceiling Rates'!$D$248="OPS",'Labor Loading Matrix'!S659,0),IF('CLINs &amp; Ceiling Rates'!$D$249="OPS",'Labor Loading Matrix'!T659,0),IF('CLINs &amp; Ceiling Rates'!$D$250="OPS",'Labor Loading Matrix'!U659,0),IF('CLINs &amp; Ceiling Rates'!$D$251="OPS",'Labor Loading Matrix'!V659,0),IF('CLINs &amp; Ceiling Rates'!$D$252="OPS",'Labor Loading Matrix'!W659,0),IF('CLINs &amp; Ceiling Rates'!$D$253="OPS",'Labor Loading Matrix'!X659,0),IF('CLINs &amp; Ceiling Rates'!$D$254="OPS",'Labor Loading Matrix'!Y659,0),IF('CLINs &amp; Ceiling Rates'!$D$255="OPS",'Labor Loading Matrix'!Z659,0),IF('CLINs &amp; Ceiling Rates'!$D$256="OPS",'Labor Loading Matrix'!AA659,0))</f>
        <v>1440</v>
      </c>
      <c r="F659" s="175">
        <f>SUM(IF('CLINs &amp; Ceiling Rates'!$D$237="F&amp;E",'Labor Loading Matrix'!H659,0),IF('CLINs &amp; Ceiling Rates'!$D$238="F&amp;E",'Labor Loading Matrix'!I659,0),IF('CLINs &amp; Ceiling Rates'!$D$239="F&amp;E",'Labor Loading Matrix'!J659,0),IF('CLINs &amp; Ceiling Rates'!$D$240="F&amp;E",'Labor Loading Matrix'!K659,0),IF('CLINs &amp; Ceiling Rates'!$D$241="F&amp;E",'Labor Loading Matrix'!L659,0),IF('CLINs &amp; Ceiling Rates'!$D$242="F&amp;E",'Labor Loading Matrix'!M659,0),IF('CLINs &amp; Ceiling Rates'!$D$243="F&amp;E",'Labor Loading Matrix'!N659,0),IF('CLINs &amp; Ceiling Rates'!$D$244="F&amp;E",'Labor Loading Matrix'!O659,0),IF('CLINs &amp; Ceiling Rates'!$D$245="F&amp;E",'Labor Loading Matrix'!P659,0),IF('CLINs &amp; Ceiling Rates'!$D$246="F&amp;E",'Labor Loading Matrix'!Q659,0),IF('CLINs &amp; Ceiling Rates'!$D$247="F&amp;E",'Labor Loading Matrix'!R659,0),IF('CLINs &amp; Ceiling Rates'!$D$248="F&amp;E",'Labor Loading Matrix'!S659,0),IF('CLINs &amp; Ceiling Rates'!$D$249="F&amp;E",'Labor Loading Matrix'!T659,0),IF('CLINs &amp; Ceiling Rates'!$D$250="F&amp;E",'Labor Loading Matrix'!U659,0),IF('CLINs &amp; Ceiling Rates'!$D$251="F&amp;E",'Labor Loading Matrix'!V659,0),IF('CLINs &amp; Ceiling Rates'!$D$252="F&amp;E",'Labor Loading Matrix'!W659,0),IF('CLINs &amp; Ceiling Rates'!$D$253="F&amp;E",'Labor Loading Matrix'!X659,0),IF('CLINs &amp; Ceiling Rates'!$D$254="F&amp;E",'Labor Loading Matrix'!Y659,0),IF('CLINs &amp; Ceiling Rates'!$D$255="F&amp;E",'Labor Loading Matrix'!Z659,0),IF('CLINs &amp; Ceiling Rates'!$D$256="F&amp;E",'Labor Loading Matrix'!AA659,0))</f>
        <v>480</v>
      </c>
      <c r="G659" s="175">
        <f>SUM(IF('CLINs &amp; Ceiling Rates'!$D$237="R&amp;D",'Labor Loading Matrix'!H659,0),IF('CLINs &amp; Ceiling Rates'!$D$238="R&amp;D",'Labor Loading Matrix'!I659,0),IF('CLINs &amp; Ceiling Rates'!$D$239="R&amp;D",'Labor Loading Matrix'!J659,0),IF('CLINs &amp; Ceiling Rates'!$D$240="R&amp;D",'Labor Loading Matrix'!K659,0),IF('CLINs &amp; Ceiling Rates'!$D$241="R&amp;D",'Labor Loading Matrix'!L659,0),IF('CLINs &amp; Ceiling Rates'!$D$242="R&amp;D",'Labor Loading Matrix'!M659,0),IF('CLINs &amp; Ceiling Rates'!$D$243="R&amp;D",'Labor Loading Matrix'!N659,0),IF('CLINs &amp; Ceiling Rates'!$D$244="R&amp;D",'Labor Loading Matrix'!O659,0),IF('CLINs &amp; Ceiling Rates'!$D$245="R&amp;D",'Labor Loading Matrix'!P659,0),IF('CLINs &amp; Ceiling Rates'!$D$246="R&amp;D",'Labor Loading Matrix'!Q659,0),IF('CLINs &amp; Ceiling Rates'!$D$247="R&amp;D",'Labor Loading Matrix'!R659,0),IF('CLINs &amp; Ceiling Rates'!$D$248="R&amp;D",'Labor Loading Matrix'!S659,0),IF('CLINs &amp; Ceiling Rates'!$D$249="R&amp;D",'Labor Loading Matrix'!T659,0),IF('CLINs &amp; Ceiling Rates'!$D$250="R&amp;D",'Labor Loading Matrix'!U659,0),IF('CLINs &amp; Ceiling Rates'!$D$251="R&amp;D",'Labor Loading Matrix'!V659,0),IF('CLINs &amp; Ceiling Rates'!$D$252="R&amp;D",'Labor Loading Matrix'!W659,0),IF('CLINs &amp; Ceiling Rates'!$D$253="R&amp;D",'Labor Loading Matrix'!X659,0),IF('CLINs &amp; Ceiling Rates'!$D$254="R&amp;D",'Labor Loading Matrix'!Y659,0),IF('CLINs &amp; Ceiling Rates'!$D$255="R&amp;D",'Labor Loading Matrix'!Z659,0),IF('CLINs &amp; Ceiling Rates'!$D$256="R&amp;D",'Labor Loading Matrix'!AA659,0))</f>
        <v>0</v>
      </c>
      <c r="H659" s="137"/>
      <c r="I659" s="137"/>
      <c r="J659" s="137">
        <v>1440</v>
      </c>
      <c r="K659" s="137">
        <v>480</v>
      </c>
      <c r="L659" s="137"/>
      <c r="M659" s="137"/>
      <c r="N659" s="84"/>
      <c r="O659" s="84"/>
      <c r="P659" s="84"/>
      <c r="Q659" s="84"/>
      <c r="R659" s="133"/>
      <c r="S659" s="133"/>
      <c r="T659" s="133"/>
      <c r="U659" s="133"/>
      <c r="V659" s="133"/>
      <c r="W659" s="133"/>
      <c r="X659" s="133"/>
      <c r="Y659" s="133"/>
      <c r="Z659" s="133"/>
      <c r="AA659" s="133"/>
    </row>
    <row r="660" spans="1:27" s="73" customFormat="1" ht="18" customHeight="1" thickBot="1" x14ac:dyDescent="0.3">
      <c r="A660" s="173" t="str">
        <f>'CLINs &amp; Ceiling Rates'!B19</f>
        <v>Int II Business/Financial/Management Analyst</v>
      </c>
      <c r="B660" s="173" t="str">
        <f>'CLINs &amp; Ceiling Rates'!C19</f>
        <v>Int II Business/Financial/Management Analyst</v>
      </c>
      <c r="C660" s="177" t="str">
        <f>'CLINs &amp; Ceiling Rates'!K19</f>
        <v>1902057C</v>
      </c>
      <c r="D660" s="211">
        <f>IF('CLINs &amp; Ceiling Rates'!D616="",SUM('Labor Loading Matrix'!H660:AA660),SUM(E660:G660))</f>
        <v>1920</v>
      </c>
      <c r="E660" s="175">
        <f>SUM(IF('CLINs &amp; Ceiling Rates'!$D$237="OPS",'Labor Loading Matrix'!H660,0),IF('CLINs &amp; Ceiling Rates'!$D$238="OPS",'Labor Loading Matrix'!I660,0),IF('CLINs &amp; Ceiling Rates'!$D$239="OPS",'Labor Loading Matrix'!J660,0),IF('CLINs &amp; Ceiling Rates'!$D$240="OPS",'Labor Loading Matrix'!K660,0),IF('CLINs &amp; Ceiling Rates'!$D$241="OPS",'Labor Loading Matrix'!L660,0),IF('CLINs &amp; Ceiling Rates'!$D$242="OPS",'Labor Loading Matrix'!M660,0),IF('CLINs &amp; Ceiling Rates'!$D$243="OPS",'Labor Loading Matrix'!N660,0),IF('CLINs &amp; Ceiling Rates'!$D$244="OPS",'Labor Loading Matrix'!O660,0),IF('CLINs &amp; Ceiling Rates'!$D$245="OPS",'Labor Loading Matrix'!P660,0),IF('CLINs &amp; Ceiling Rates'!$D$246="OPS",'Labor Loading Matrix'!Q660,0),IF('CLINs &amp; Ceiling Rates'!$D$247="OPS",'Labor Loading Matrix'!R660,0),IF('CLINs &amp; Ceiling Rates'!$D$248="OPS",'Labor Loading Matrix'!S660,0),IF('CLINs &amp; Ceiling Rates'!$D$249="OPS",'Labor Loading Matrix'!T660,0),IF('CLINs &amp; Ceiling Rates'!$D$250="OPS",'Labor Loading Matrix'!U660,0),IF('CLINs &amp; Ceiling Rates'!$D$251="OPS",'Labor Loading Matrix'!V660,0),IF('CLINs &amp; Ceiling Rates'!$D$252="OPS",'Labor Loading Matrix'!W660,0),IF('CLINs &amp; Ceiling Rates'!$D$253="OPS",'Labor Loading Matrix'!X660,0),IF('CLINs &amp; Ceiling Rates'!$D$254="OPS",'Labor Loading Matrix'!Y660,0),IF('CLINs &amp; Ceiling Rates'!$D$255="OPS",'Labor Loading Matrix'!Z660,0),IF('CLINs &amp; Ceiling Rates'!$D$256="OPS",'Labor Loading Matrix'!AA660,0))</f>
        <v>1440</v>
      </c>
      <c r="F660" s="175">
        <f>SUM(IF('CLINs &amp; Ceiling Rates'!$D$237="F&amp;E",'Labor Loading Matrix'!H660,0),IF('CLINs &amp; Ceiling Rates'!$D$238="F&amp;E",'Labor Loading Matrix'!I660,0),IF('CLINs &amp; Ceiling Rates'!$D$239="F&amp;E",'Labor Loading Matrix'!J660,0),IF('CLINs &amp; Ceiling Rates'!$D$240="F&amp;E",'Labor Loading Matrix'!K660,0),IF('CLINs &amp; Ceiling Rates'!$D$241="F&amp;E",'Labor Loading Matrix'!L660,0),IF('CLINs &amp; Ceiling Rates'!$D$242="F&amp;E",'Labor Loading Matrix'!M660,0),IF('CLINs &amp; Ceiling Rates'!$D$243="F&amp;E",'Labor Loading Matrix'!N660,0),IF('CLINs &amp; Ceiling Rates'!$D$244="F&amp;E",'Labor Loading Matrix'!O660,0),IF('CLINs &amp; Ceiling Rates'!$D$245="F&amp;E",'Labor Loading Matrix'!P660,0),IF('CLINs &amp; Ceiling Rates'!$D$246="F&amp;E",'Labor Loading Matrix'!Q660,0),IF('CLINs &amp; Ceiling Rates'!$D$247="F&amp;E",'Labor Loading Matrix'!R660,0),IF('CLINs &amp; Ceiling Rates'!$D$248="F&amp;E",'Labor Loading Matrix'!S660,0),IF('CLINs &amp; Ceiling Rates'!$D$249="F&amp;E",'Labor Loading Matrix'!T660,0),IF('CLINs &amp; Ceiling Rates'!$D$250="F&amp;E",'Labor Loading Matrix'!U660,0),IF('CLINs &amp; Ceiling Rates'!$D$251="F&amp;E",'Labor Loading Matrix'!V660,0),IF('CLINs &amp; Ceiling Rates'!$D$252="F&amp;E",'Labor Loading Matrix'!W660,0),IF('CLINs &amp; Ceiling Rates'!$D$253="F&amp;E",'Labor Loading Matrix'!X660,0),IF('CLINs &amp; Ceiling Rates'!$D$254="F&amp;E",'Labor Loading Matrix'!Y660,0),IF('CLINs &amp; Ceiling Rates'!$D$255="F&amp;E",'Labor Loading Matrix'!Z660,0),IF('CLINs &amp; Ceiling Rates'!$D$256="F&amp;E",'Labor Loading Matrix'!AA660,0))</f>
        <v>480</v>
      </c>
      <c r="G660" s="175">
        <f>SUM(IF('CLINs &amp; Ceiling Rates'!$D$237="R&amp;D",'Labor Loading Matrix'!H660,0),IF('CLINs &amp; Ceiling Rates'!$D$238="R&amp;D",'Labor Loading Matrix'!I660,0),IF('CLINs &amp; Ceiling Rates'!$D$239="R&amp;D",'Labor Loading Matrix'!J660,0),IF('CLINs &amp; Ceiling Rates'!$D$240="R&amp;D",'Labor Loading Matrix'!K660,0),IF('CLINs &amp; Ceiling Rates'!$D$241="R&amp;D",'Labor Loading Matrix'!L660,0),IF('CLINs &amp; Ceiling Rates'!$D$242="R&amp;D",'Labor Loading Matrix'!M660,0),IF('CLINs &amp; Ceiling Rates'!$D$243="R&amp;D",'Labor Loading Matrix'!N660,0),IF('CLINs &amp; Ceiling Rates'!$D$244="R&amp;D",'Labor Loading Matrix'!O660,0),IF('CLINs &amp; Ceiling Rates'!$D$245="R&amp;D",'Labor Loading Matrix'!P660,0),IF('CLINs &amp; Ceiling Rates'!$D$246="R&amp;D",'Labor Loading Matrix'!Q660,0),IF('CLINs &amp; Ceiling Rates'!$D$247="R&amp;D",'Labor Loading Matrix'!R660,0),IF('CLINs &amp; Ceiling Rates'!$D$248="R&amp;D",'Labor Loading Matrix'!S660,0),IF('CLINs &amp; Ceiling Rates'!$D$249="R&amp;D",'Labor Loading Matrix'!T660,0),IF('CLINs &amp; Ceiling Rates'!$D$250="R&amp;D",'Labor Loading Matrix'!U660,0),IF('CLINs &amp; Ceiling Rates'!$D$251="R&amp;D",'Labor Loading Matrix'!V660,0),IF('CLINs &amp; Ceiling Rates'!$D$252="R&amp;D",'Labor Loading Matrix'!W660,0),IF('CLINs &amp; Ceiling Rates'!$D$253="R&amp;D",'Labor Loading Matrix'!X660,0),IF('CLINs &amp; Ceiling Rates'!$D$254="R&amp;D",'Labor Loading Matrix'!Y660,0),IF('CLINs &amp; Ceiling Rates'!$D$255="R&amp;D",'Labor Loading Matrix'!Z660,0),IF('CLINs &amp; Ceiling Rates'!$D$256="R&amp;D",'Labor Loading Matrix'!AA660,0))</f>
        <v>0</v>
      </c>
      <c r="H660" s="137"/>
      <c r="I660" s="137"/>
      <c r="J660" s="137">
        <v>1440</v>
      </c>
      <c r="K660" s="137">
        <v>480</v>
      </c>
      <c r="L660" s="137"/>
      <c r="M660" s="137"/>
      <c r="N660" s="84"/>
      <c r="O660" s="84"/>
      <c r="P660" s="84"/>
      <c r="Q660" s="84"/>
      <c r="R660" s="133"/>
      <c r="S660" s="133"/>
      <c r="T660" s="133"/>
      <c r="U660" s="133"/>
      <c r="V660" s="133"/>
      <c r="W660" s="133"/>
      <c r="X660" s="133"/>
      <c r="Y660" s="133"/>
      <c r="Z660" s="133"/>
      <c r="AA660" s="133"/>
    </row>
    <row r="661" spans="1:27" s="73" customFormat="1" ht="18" hidden="1" customHeight="1" x14ac:dyDescent="0.25">
      <c r="A661" s="173">
        <f>'CLINs &amp; Ceiling Rates'!B20</f>
        <v>0</v>
      </c>
      <c r="B661" s="173">
        <f>'CLINs &amp; Ceiling Rates'!C20</f>
        <v>0</v>
      </c>
      <c r="C661" s="177" t="str">
        <f>'CLINs &amp; Ceiling Rates'!K20</f>
        <v/>
      </c>
      <c r="D661" s="211">
        <f>IF('CLINs &amp; Ceiling Rates'!D617="",SUM('Labor Loading Matrix'!H661:AA661),SUM(E661:G661))</f>
        <v>0</v>
      </c>
      <c r="E661" s="175">
        <f>SUM(IF('CLINs &amp; Ceiling Rates'!$D$237="OPS",'Labor Loading Matrix'!H661,0),IF('CLINs &amp; Ceiling Rates'!$D$238="OPS",'Labor Loading Matrix'!I661,0),IF('CLINs &amp; Ceiling Rates'!$D$239="OPS",'Labor Loading Matrix'!J661,0),IF('CLINs &amp; Ceiling Rates'!$D$240="OPS",'Labor Loading Matrix'!K661,0),IF('CLINs &amp; Ceiling Rates'!$D$241="OPS",'Labor Loading Matrix'!L661,0),IF('CLINs &amp; Ceiling Rates'!$D$242="OPS",'Labor Loading Matrix'!M661,0),IF('CLINs &amp; Ceiling Rates'!$D$243="OPS",'Labor Loading Matrix'!N661,0),IF('CLINs &amp; Ceiling Rates'!$D$244="OPS",'Labor Loading Matrix'!O661,0),IF('CLINs &amp; Ceiling Rates'!$D$245="OPS",'Labor Loading Matrix'!P661,0),IF('CLINs &amp; Ceiling Rates'!$D$246="OPS",'Labor Loading Matrix'!Q661,0),IF('CLINs &amp; Ceiling Rates'!$D$247="OPS",'Labor Loading Matrix'!R661,0),IF('CLINs &amp; Ceiling Rates'!$D$248="OPS",'Labor Loading Matrix'!S661,0),IF('CLINs &amp; Ceiling Rates'!$D$249="OPS",'Labor Loading Matrix'!T661,0),IF('CLINs &amp; Ceiling Rates'!$D$250="OPS",'Labor Loading Matrix'!U661,0),IF('CLINs &amp; Ceiling Rates'!$D$251="OPS",'Labor Loading Matrix'!V661,0),IF('CLINs &amp; Ceiling Rates'!$D$252="OPS",'Labor Loading Matrix'!W661,0),IF('CLINs &amp; Ceiling Rates'!$D$253="OPS",'Labor Loading Matrix'!X661,0),IF('CLINs &amp; Ceiling Rates'!$D$254="OPS",'Labor Loading Matrix'!Y661,0),IF('CLINs &amp; Ceiling Rates'!$D$255="OPS",'Labor Loading Matrix'!Z661,0),IF('CLINs &amp; Ceiling Rates'!$D$256="OPS",'Labor Loading Matrix'!AA661,0))</f>
        <v>0</v>
      </c>
      <c r="F661" s="175">
        <f>SUM(IF('CLINs &amp; Ceiling Rates'!$D$237="F&amp;E",'Labor Loading Matrix'!H661,0),IF('CLINs &amp; Ceiling Rates'!$D$238="F&amp;E",'Labor Loading Matrix'!I661,0),IF('CLINs &amp; Ceiling Rates'!$D$239="F&amp;E",'Labor Loading Matrix'!J661,0),IF('CLINs &amp; Ceiling Rates'!$D$240="F&amp;E",'Labor Loading Matrix'!K661,0),IF('CLINs &amp; Ceiling Rates'!$D$241="F&amp;E",'Labor Loading Matrix'!L661,0),IF('CLINs &amp; Ceiling Rates'!$D$242="F&amp;E",'Labor Loading Matrix'!M661,0),IF('CLINs &amp; Ceiling Rates'!$D$243="F&amp;E",'Labor Loading Matrix'!N661,0),IF('CLINs &amp; Ceiling Rates'!$D$244="F&amp;E",'Labor Loading Matrix'!O661,0),IF('CLINs &amp; Ceiling Rates'!$D$245="F&amp;E",'Labor Loading Matrix'!P661,0),IF('CLINs &amp; Ceiling Rates'!$D$246="F&amp;E",'Labor Loading Matrix'!Q661,0),IF('CLINs &amp; Ceiling Rates'!$D$247="F&amp;E",'Labor Loading Matrix'!R661,0),IF('CLINs &amp; Ceiling Rates'!$D$248="F&amp;E",'Labor Loading Matrix'!S661,0),IF('CLINs &amp; Ceiling Rates'!$D$249="F&amp;E",'Labor Loading Matrix'!T661,0),IF('CLINs &amp; Ceiling Rates'!$D$250="F&amp;E",'Labor Loading Matrix'!U661,0),IF('CLINs &amp; Ceiling Rates'!$D$251="F&amp;E",'Labor Loading Matrix'!V661,0),IF('CLINs &amp; Ceiling Rates'!$D$252="F&amp;E",'Labor Loading Matrix'!W661,0),IF('CLINs &amp; Ceiling Rates'!$D$253="F&amp;E",'Labor Loading Matrix'!X661,0),IF('CLINs &amp; Ceiling Rates'!$D$254="F&amp;E",'Labor Loading Matrix'!Y661,0),IF('CLINs &amp; Ceiling Rates'!$D$255="F&amp;E",'Labor Loading Matrix'!Z661,0),IF('CLINs &amp; Ceiling Rates'!$D$256="F&amp;E",'Labor Loading Matrix'!AA661,0))</f>
        <v>0</v>
      </c>
      <c r="G661" s="175">
        <f>SUM(IF('CLINs &amp; Ceiling Rates'!$D$237="R&amp;D",'Labor Loading Matrix'!H661,0),IF('CLINs &amp; Ceiling Rates'!$D$238="R&amp;D",'Labor Loading Matrix'!I661,0),IF('CLINs &amp; Ceiling Rates'!$D$239="R&amp;D",'Labor Loading Matrix'!J661,0),IF('CLINs &amp; Ceiling Rates'!$D$240="R&amp;D",'Labor Loading Matrix'!K661,0),IF('CLINs &amp; Ceiling Rates'!$D$241="R&amp;D",'Labor Loading Matrix'!L661,0),IF('CLINs &amp; Ceiling Rates'!$D$242="R&amp;D",'Labor Loading Matrix'!M661,0),IF('CLINs &amp; Ceiling Rates'!$D$243="R&amp;D",'Labor Loading Matrix'!N661,0),IF('CLINs &amp; Ceiling Rates'!$D$244="R&amp;D",'Labor Loading Matrix'!O661,0),IF('CLINs &amp; Ceiling Rates'!$D$245="R&amp;D",'Labor Loading Matrix'!P661,0),IF('CLINs &amp; Ceiling Rates'!$D$246="R&amp;D",'Labor Loading Matrix'!Q661,0),IF('CLINs &amp; Ceiling Rates'!$D$247="R&amp;D",'Labor Loading Matrix'!R661,0),IF('CLINs &amp; Ceiling Rates'!$D$248="R&amp;D",'Labor Loading Matrix'!S661,0),IF('CLINs &amp; Ceiling Rates'!$D$249="R&amp;D",'Labor Loading Matrix'!T661,0),IF('CLINs &amp; Ceiling Rates'!$D$250="R&amp;D",'Labor Loading Matrix'!U661,0),IF('CLINs &amp; Ceiling Rates'!$D$251="R&amp;D",'Labor Loading Matrix'!V661,0),IF('CLINs &amp; Ceiling Rates'!$D$252="R&amp;D",'Labor Loading Matrix'!W661,0),IF('CLINs &amp; Ceiling Rates'!$D$253="R&amp;D",'Labor Loading Matrix'!X661,0),IF('CLINs &amp; Ceiling Rates'!$D$254="R&amp;D",'Labor Loading Matrix'!Y661,0),IF('CLINs &amp; Ceiling Rates'!$D$255="R&amp;D",'Labor Loading Matrix'!Z661,0),IF('CLINs &amp; Ceiling Rates'!$D$256="R&amp;D",'Labor Loading Matrix'!AA661,0))</f>
        <v>0</v>
      </c>
      <c r="H661" s="137"/>
      <c r="I661" s="137"/>
      <c r="J661" s="137"/>
      <c r="K661" s="137"/>
      <c r="L661" s="137"/>
      <c r="M661" s="137"/>
      <c r="N661" s="84"/>
      <c r="O661" s="84"/>
      <c r="P661" s="84"/>
      <c r="Q661" s="84"/>
      <c r="R661" s="133"/>
      <c r="S661" s="133"/>
      <c r="T661" s="133"/>
      <c r="U661" s="133"/>
      <c r="V661" s="133"/>
      <c r="W661" s="133"/>
      <c r="X661" s="133"/>
      <c r="Y661" s="133"/>
      <c r="Z661" s="133"/>
      <c r="AA661" s="133"/>
    </row>
    <row r="662" spans="1:27" s="73" customFormat="1" ht="18" hidden="1" customHeight="1" x14ac:dyDescent="0.25">
      <c r="A662" s="173">
        <f>'CLINs &amp; Ceiling Rates'!B21</f>
        <v>0</v>
      </c>
      <c r="B662" s="173">
        <f>'CLINs &amp; Ceiling Rates'!C21</f>
        <v>0</v>
      </c>
      <c r="C662" s="177" t="str">
        <f>'CLINs &amp; Ceiling Rates'!K21</f>
        <v/>
      </c>
      <c r="D662" s="211">
        <f>IF('CLINs &amp; Ceiling Rates'!D618="",SUM('Labor Loading Matrix'!H662:AA662),SUM(E662:G662))</f>
        <v>0</v>
      </c>
      <c r="E662" s="175">
        <f>SUM(IF('CLINs &amp; Ceiling Rates'!$D$237="OPS",'Labor Loading Matrix'!H662,0),IF('CLINs &amp; Ceiling Rates'!$D$238="OPS",'Labor Loading Matrix'!I662,0),IF('CLINs &amp; Ceiling Rates'!$D$239="OPS",'Labor Loading Matrix'!J662,0),IF('CLINs &amp; Ceiling Rates'!$D$240="OPS",'Labor Loading Matrix'!K662,0),IF('CLINs &amp; Ceiling Rates'!$D$241="OPS",'Labor Loading Matrix'!L662,0),IF('CLINs &amp; Ceiling Rates'!$D$242="OPS",'Labor Loading Matrix'!M662,0),IF('CLINs &amp; Ceiling Rates'!$D$243="OPS",'Labor Loading Matrix'!N662,0),IF('CLINs &amp; Ceiling Rates'!$D$244="OPS",'Labor Loading Matrix'!O662,0),IF('CLINs &amp; Ceiling Rates'!$D$245="OPS",'Labor Loading Matrix'!P662,0),IF('CLINs &amp; Ceiling Rates'!$D$246="OPS",'Labor Loading Matrix'!Q662,0),IF('CLINs &amp; Ceiling Rates'!$D$247="OPS",'Labor Loading Matrix'!R662,0),IF('CLINs &amp; Ceiling Rates'!$D$248="OPS",'Labor Loading Matrix'!S662,0),IF('CLINs &amp; Ceiling Rates'!$D$249="OPS",'Labor Loading Matrix'!T662,0),IF('CLINs &amp; Ceiling Rates'!$D$250="OPS",'Labor Loading Matrix'!U662,0),IF('CLINs &amp; Ceiling Rates'!$D$251="OPS",'Labor Loading Matrix'!V662,0),IF('CLINs &amp; Ceiling Rates'!$D$252="OPS",'Labor Loading Matrix'!W662,0),IF('CLINs &amp; Ceiling Rates'!$D$253="OPS",'Labor Loading Matrix'!X662,0),IF('CLINs &amp; Ceiling Rates'!$D$254="OPS",'Labor Loading Matrix'!Y662,0),IF('CLINs &amp; Ceiling Rates'!$D$255="OPS",'Labor Loading Matrix'!Z662,0),IF('CLINs &amp; Ceiling Rates'!$D$256="OPS",'Labor Loading Matrix'!AA662,0))</f>
        <v>0</v>
      </c>
      <c r="F662" s="175">
        <f>SUM(IF('CLINs &amp; Ceiling Rates'!$D$237="F&amp;E",'Labor Loading Matrix'!H662,0),IF('CLINs &amp; Ceiling Rates'!$D$238="F&amp;E",'Labor Loading Matrix'!I662,0),IF('CLINs &amp; Ceiling Rates'!$D$239="F&amp;E",'Labor Loading Matrix'!J662,0),IF('CLINs &amp; Ceiling Rates'!$D$240="F&amp;E",'Labor Loading Matrix'!K662,0),IF('CLINs &amp; Ceiling Rates'!$D$241="F&amp;E",'Labor Loading Matrix'!L662,0),IF('CLINs &amp; Ceiling Rates'!$D$242="F&amp;E",'Labor Loading Matrix'!M662,0),IF('CLINs &amp; Ceiling Rates'!$D$243="F&amp;E",'Labor Loading Matrix'!N662,0),IF('CLINs &amp; Ceiling Rates'!$D$244="F&amp;E",'Labor Loading Matrix'!O662,0),IF('CLINs &amp; Ceiling Rates'!$D$245="F&amp;E",'Labor Loading Matrix'!P662,0),IF('CLINs &amp; Ceiling Rates'!$D$246="F&amp;E",'Labor Loading Matrix'!Q662,0),IF('CLINs &amp; Ceiling Rates'!$D$247="F&amp;E",'Labor Loading Matrix'!R662,0),IF('CLINs &amp; Ceiling Rates'!$D$248="F&amp;E",'Labor Loading Matrix'!S662,0),IF('CLINs &amp; Ceiling Rates'!$D$249="F&amp;E",'Labor Loading Matrix'!T662,0),IF('CLINs &amp; Ceiling Rates'!$D$250="F&amp;E",'Labor Loading Matrix'!U662,0),IF('CLINs &amp; Ceiling Rates'!$D$251="F&amp;E",'Labor Loading Matrix'!V662,0),IF('CLINs &amp; Ceiling Rates'!$D$252="F&amp;E",'Labor Loading Matrix'!W662,0),IF('CLINs &amp; Ceiling Rates'!$D$253="F&amp;E",'Labor Loading Matrix'!X662,0),IF('CLINs &amp; Ceiling Rates'!$D$254="F&amp;E",'Labor Loading Matrix'!Y662,0),IF('CLINs &amp; Ceiling Rates'!$D$255="F&amp;E",'Labor Loading Matrix'!Z662,0),IF('CLINs &amp; Ceiling Rates'!$D$256="F&amp;E",'Labor Loading Matrix'!AA662,0))</f>
        <v>0</v>
      </c>
      <c r="G662" s="175">
        <f>SUM(IF('CLINs &amp; Ceiling Rates'!$D$237="R&amp;D",'Labor Loading Matrix'!H662,0),IF('CLINs &amp; Ceiling Rates'!$D$238="R&amp;D",'Labor Loading Matrix'!I662,0),IF('CLINs &amp; Ceiling Rates'!$D$239="R&amp;D",'Labor Loading Matrix'!J662,0),IF('CLINs &amp; Ceiling Rates'!$D$240="R&amp;D",'Labor Loading Matrix'!K662,0),IF('CLINs &amp; Ceiling Rates'!$D$241="R&amp;D",'Labor Loading Matrix'!L662,0),IF('CLINs &amp; Ceiling Rates'!$D$242="R&amp;D",'Labor Loading Matrix'!M662,0),IF('CLINs &amp; Ceiling Rates'!$D$243="R&amp;D",'Labor Loading Matrix'!N662,0),IF('CLINs &amp; Ceiling Rates'!$D$244="R&amp;D",'Labor Loading Matrix'!O662,0),IF('CLINs &amp; Ceiling Rates'!$D$245="R&amp;D",'Labor Loading Matrix'!P662,0),IF('CLINs &amp; Ceiling Rates'!$D$246="R&amp;D",'Labor Loading Matrix'!Q662,0),IF('CLINs &amp; Ceiling Rates'!$D$247="R&amp;D",'Labor Loading Matrix'!R662,0),IF('CLINs &amp; Ceiling Rates'!$D$248="R&amp;D",'Labor Loading Matrix'!S662,0),IF('CLINs &amp; Ceiling Rates'!$D$249="R&amp;D",'Labor Loading Matrix'!T662,0),IF('CLINs &amp; Ceiling Rates'!$D$250="R&amp;D",'Labor Loading Matrix'!U662,0),IF('CLINs &amp; Ceiling Rates'!$D$251="R&amp;D",'Labor Loading Matrix'!V662,0),IF('CLINs &amp; Ceiling Rates'!$D$252="R&amp;D",'Labor Loading Matrix'!W662,0),IF('CLINs &amp; Ceiling Rates'!$D$253="R&amp;D",'Labor Loading Matrix'!X662,0),IF('CLINs &amp; Ceiling Rates'!$D$254="R&amp;D",'Labor Loading Matrix'!Y662,0),IF('CLINs &amp; Ceiling Rates'!$D$255="R&amp;D",'Labor Loading Matrix'!Z662,0),IF('CLINs &amp; Ceiling Rates'!$D$256="R&amp;D",'Labor Loading Matrix'!AA662,0))</f>
        <v>0</v>
      </c>
      <c r="H662" s="137"/>
      <c r="I662" s="137"/>
      <c r="J662" s="137"/>
      <c r="K662" s="137"/>
      <c r="L662" s="137"/>
      <c r="M662" s="137"/>
      <c r="N662" s="84"/>
      <c r="O662" s="84"/>
      <c r="P662" s="84"/>
      <c r="Q662" s="84"/>
      <c r="R662" s="133"/>
      <c r="S662" s="133"/>
      <c r="T662" s="133"/>
      <c r="U662" s="133"/>
      <c r="V662" s="133"/>
      <c r="W662" s="133"/>
      <c r="X662" s="133"/>
      <c r="Y662" s="133"/>
      <c r="Z662" s="133"/>
      <c r="AA662" s="133"/>
    </row>
    <row r="663" spans="1:27" s="73" customFormat="1" ht="18" hidden="1" customHeight="1" x14ac:dyDescent="0.25">
      <c r="A663" s="173">
        <f>'CLINs &amp; Ceiling Rates'!B22</f>
        <v>0</v>
      </c>
      <c r="B663" s="173">
        <f>'CLINs &amp; Ceiling Rates'!C22</f>
        <v>0</v>
      </c>
      <c r="C663" s="177" t="str">
        <f>'CLINs &amp; Ceiling Rates'!K22</f>
        <v/>
      </c>
      <c r="D663" s="211">
        <f>IF('CLINs &amp; Ceiling Rates'!D619="",SUM('Labor Loading Matrix'!H663:AA663),SUM(E663:G663))</f>
        <v>0</v>
      </c>
      <c r="E663" s="175">
        <f>SUM(IF('CLINs &amp; Ceiling Rates'!$D$237="OPS",'Labor Loading Matrix'!H663,0),IF('CLINs &amp; Ceiling Rates'!$D$238="OPS",'Labor Loading Matrix'!I663,0),IF('CLINs &amp; Ceiling Rates'!$D$239="OPS",'Labor Loading Matrix'!J663,0),IF('CLINs &amp; Ceiling Rates'!$D$240="OPS",'Labor Loading Matrix'!K663,0),IF('CLINs &amp; Ceiling Rates'!$D$241="OPS",'Labor Loading Matrix'!L663,0),IF('CLINs &amp; Ceiling Rates'!$D$242="OPS",'Labor Loading Matrix'!M663,0),IF('CLINs &amp; Ceiling Rates'!$D$243="OPS",'Labor Loading Matrix'!N663,0),IF('CLINs &amp; Ceiling Rates'!$D$244="OPS",'Labor Loading Matrix'!O663,0),IF('CLINs &amp; Ceiling Rates'!$D$245="OPS",'Labor Loading Matrix'!P663,0),IF('CLINs &amp; Ceiling Rates'!$D$246="OPS",'Labor Loading Matrix'!Q663,0),IF('CLINs &amp; Ceiling Rates'!$D$247="OPS",'Labor Loading Matrix'!R663,0),IF('CLINs &amp; Ceiling Rates'!$D$248="OPS",'Labor Loading Matrix'!S663,0),IF('CLINs &amp; Ceiling Rates'!$D$249="OPS",'Labor Loading Matrix'!T663,0),IF('CLINs &amp; Ceiling Rates'!$D$250="OPS",'Labor Loading Matrix'!U663,0),IF('CLINs &amp; Ceiling Rates'!$D$251="OPS",'Labor Loading Matrix'!V663,0),IF('CLINs &amp; Ceiling Rates'!$D$252="OPS",'Labor Loading Matrix'!W663,0),IF('CLINs &amp; Ceiling Rates'!$D$253="OPS",'Labor Loading Matrix'!X663,0),IF('CLINs &amp; Ceiling Rates'!$D$254="OPS",'Labor Loading Matrix'!Y663,0),IF('CLINs &amp; Ceiling Rates'!$D$255="OPS",'Labor Loading Matrix'!Z663,0),IF('CLINs &amp; Ceiling Rates'!$D$256="OPS",'Labor Loading Matrix'!AA663,0))</f>
        <v>0</v>
      </c>
      <c r="F663" s="175">
        <f>SUM(IF('CLINs &amp; Ceiling Rates'!$D$237="F&amp;E",'Labor Loading Matrix'!H663,0),IF('CLINs &amp; Ceiling Rates'!$D$238="F&amp;E",'Labor Loading Matrix'!I663,0),IF('CLINs &amp; Ceiling Rates'!$D$239="F&amp;E",'Labor Loading Matrix'!J663,0),IF('CLINs &amp; Ceiling Rates'!$D$240="F&amp;E",'Labor Loading Matrix'!K663,0),IF('CLINs &amp; Ceiling Rates'!$D$241="F&amp;E",'Labor Loading Matrix'!L663,0),IF('CLINs &amp; Ceiling Rates'!$D$242="F&amp;E",'Labor Loading Matrix'!M663,0),IF('CLINs &amp; Ceiling Rates'!$D$243="F&amp;E",'Labor Loading Matrix'!N663,0),IF('CLINs &amp; Ceiling Rates'!$D$244="F&amp;E",'Labor Loading Matrix'!O663,0),IF('CLINs &amp; Ceiling Rates'!$D$245="F&amp;E",'Labor Loading Matrix'!P663,0),IF('CLINs &amp; Ceiling Rates'!$D$246="F&amp;E",'Labor Loading Matrix'!Q663,0),IF('CLINs &amp; Ceiling Rates'!$D$247="F&amp;E",'Labor Loading Matrix'!R663,0),IF('CLINs &amp; Ceiling Rates'!$D$248="F&amp;E",'Labor Loading Matrix'!S663,0),IF('CLINs &amp; Ceiling Rates'!$D$249="F&amp;E",'Labor Loading Matrix'!T663,0),IF('CLINs &amp; Ceiling Rates'!$D$250="F&amp;E",'Labor Loading Matrix'!U663,0),IF('CLINs &amp; Ceiling Rates'!$D$251="F&amp;E",'Labor Loading Matrix'!V663,0),IF('CLINs &amp; Ceiling Rates'!$D$252="F&amp;E",'Labor Loading Matrix'!W663,0),IF('CLINs &amp; Ceiling Rates'!$D$253="F&amp;E",'Labor Loading Matrix'!X663,0),IF('CLINs &amp; Ceiling Rates'!$D$254="F&amp;E",'Labor Loading Matrix'!Y663,0),IF('CLINs &amp; Ceiling Rates'!$D$255="F&amp;E",'Labor Loading Matrix'!Z663,0),IF('CLINs &amp; Ceiling Rates'!$D$256="F&amp;E",'Labor Loading Matrix'!AA663,0))</f>
        <v>0</v>
      </c>
      <c r="G663" s="175">
        <f>SUM(IF('CLINs &amp; Ceiling Rates'!$D$237="R&amp;D",'Labor Loading Matrix'!H663,0),IF('CLINs &amp; Ceiling Rates'!$D$238="R&amp;D",'Labor Loading Matrix'!I663,0),IF('CLINs &amp; Ceiling Rates'!$D$239="R&amp;D",'Labor Loading Matrix'!J663,0),IF('CLINs &amp; Ceiling Rates'!$D$240="R&amp;D",'Labor Loading Matrix'!K663,0),IF('CLINs &amp; Ceiling Rates'!$D$241="R&amp;D",'Labor Loading Matrix'!L663,0),IF('CLINs &amp; Ceiling Rates'!$D$242="R&amp;D",'Labor Loading Matrix'!M663,0),IF('CLINs &amp; Ceiling Rates'!$D$243="R&amp;D",'Labor Loading Matrix'!N663,0),IF('CLINs &amp; Ceiling Rates'!$D$244="R&amp;D",'Labor Loading Matrix'!O663,0),IF('CLINs &amp; Ceiling Rates'!$D$245="R&amp;D",'Labor Loading Matrix'!P663,0),IF('CLINs &amp; Ceiling Rates'!$D$246="R&amp;D",'Labor Loading Matrix'!Q663,0),IF('CLINs &amp; Ceiling Rates'!$D$247="R&amp;D",'Labor Loading Matrix'!R663,0),IF('CLINs &amp; Ceiling Rates'!$D$248="R&amp;D",'Labor Loading Matrix'!S663,0),IF('CLINs &amp; Ceiling Rates'!$D$249="R&amp;D",'Labor Loading Matrix'!T663,0),IF('CLINs &amp; Ceiling Rates'!$D$250="R&amp;D",'Labor Loading Matrix'!U663,0),IF('CLINs &amp; Ceiling Rates'!$D$251="R&amp;D",'Labor Loading Matrix'!V663,0),IF('CLINs &amp; Ceiling Rates'!$D$252="R&amp;D",'Labor Loading Matrix'!W663,0),IF('CLINs &amp; Ceiling Rates'!$D$253="R&amp;D",'Labor Loading Matrix'!X663,0),IF('CLINs &amp; Ceiling Rates'!$D$254="R&amp;D",'Labor Loading Matrix'!Y663,0),IF('CLINs &amp; Ceiling Rates'!$D$255="R&amp;D",'Labor Loading Matrix'!Z663,0),IF('CLINs &amp; Ceiling Rates'!$D$256="R&amp;D",'Labor Loading Matrix'!AA663,0))</f>
        <v>0</v>
      </c>
      <c r="H663" s="137"/>
      <c r="I663" s="137"/>
      <c r="J663" s="137"/>
      <c r="K663" s="137"/>
      <c r="L663" s="137"/>
      <c r="M663" s="137"/>
      <c r="N663" s="84"/>
      <c r="O663" s="84"/>
      <c r="P663" s="84"/>
      <c r="Q663" s="84"/>
      <c r="R663" s="133"/>
      <c r="S663" s="133"/>
      <c r="T663" s="133"/>
      <c r="U663" s="133"/>
      <c r="V663" s="133"/>
      <c r="W663" s="133"/>
      <c r="X663" s="133"/>
      <c r="Y663" s="133"/>
      <c r="Z663" s="133"/>
      <c r="AA663" s="133"/>
    </row>
    <row r="664" spans="1:27" s="73" customFormat="1" ht="18" hidden="1" customHeight="1" x14ac:dyDescent="0.25">
      <c r="A664" s="173">
        <f>'CLINs &amp; Ceiling Rates'!B23</f>
        <v>0</v>
      </c>
      <c r="B664" s="173">
        <f>'CLINs &amp; Ceiling Rates'!C23</f>
        <v>0</v>
      </c>
      <c r="C664" s="177" t="str">
        <f>'CLINs &amp; Ceiling Rates'!K23</f>
        <v/>
      </c>
      <c r="D664" s="211">
        <f>IF('CLINs &amp; Ceiling Rates'!D620="",SUM('Labor Loading Matrix'!H664:AA664),SUM(E664:G664))</f>
        <v>0</v>
      </c>
      <c r="E664" s="175">
        <f>SUM(IF('CLINs &amp; Ceiling Rates'!$D$237="OPS",'Labor Loading Matrix'!H664,0),IF('CLINs &amp; Ceiling Rates'!$D$238="OPS",'Labor Loading Matrix'!I664,0),IF('CLINs &amp; Ceiling Rates'!$D$239="OPS",'Labor Loading Matrix'!J664,0),IF('CLINs &amp; Ceiling Rates'!$D$240="OPS",'Labor Loading Matrix'!K664,0),IF('CLINs &amp; Ceiling Rates'!$D$241="OPS",'Labor Loading Matrix'!L664,0),IF('CLINs &amp; Ceiling Rates'!$D$242="OPS",'Labor Loading Matrix'!M664,0),IF('CLINs &amp; Ceiling Rates'!$D$243="OPS",'Labor Loading Matrix'!N664,0),IF('CLINs &amp; Ceiling Rates'!$D$244="OPS",'Labor Loading Matrix'!O664,0),IF('CLINs &amp; Ceiling Rates'!$D$245="OPS",'Labor Loading Matrix'!P664,0),IF('CLINs &amp; Ceiling Rates'!$D$246="OPS",'Labor Loading Matrix'!Q664,0),IF('CLINs &amp; Ceiling Rates'!$D$247="OPS",'Labor Loading Matrix'!R664,0),IF('CLINs &amp; Ceiling Rates'!$D$248="OPS",'Labor Loading Matrix'!S664,0),IF('CLINs &amp; Ceiling Rates'!$D$249="OPS",'Labor Loading Matrix'!T664,0),IF('CLINs &amp; Ceiling Rates'!$D$250="OPS",'Labor Loading Matrix'!U664,0),IF('CLINs &amp; Ceiling Rates'!$D$251="OPS",'Labor Loading Matrix'!V664,0),IF('CLINs &amp; Ceiling Rates'!$D$252="OPS",'Labor Loading Matrix'!W664,0),IF('CLINs &amp; Ceiling Rates'!$D$253="OPS",'Labor Loading Matrix'!X664,0),IF('CLINs &amp; Ceiling Rates'!$D$254="OPS",'Labor Loading Matrix'!Y664,0),IF('CLINs &amp; Ceiling Rates'!$D$255="OPS",'Labor Loading Matrix'!Z664,0),IF('CLINs &amp; Ceiling Rates'!$D$256="OPS",'Labor Loading Matrix'!AA664,0))</f>
        <v>0</v>
      </c>
      <c r="F664" s="175">
        <f>SUM(IF('CLINs &amp; Ceiling Rates'!$D$237="F&amp;E",'Labor Loading Matrix'!H664,0),IF('CLINs &amp; Ceiling Rates'!$D$238="F&amp;E",'Labor Loading Matrix'!I664,0),IF('CLINs &amp; Ceiling Rates'!$D$239="F&amp;E",'Labor Loading Matrix'!J664,0),IF('CLINs &amp; Ceiling Rates'!$D$240="F&amp;E",'Labor Loading Matrix'!K664,0),IF('CLINs &amp; Ceiling Rates'!$D$241="F&amp;E",'Labor Loading Matrix'!L664,0),IF('CLINs &amp; Ceiling Rates'!$D$242="F&amp;E",'Labor Loading Matrix'!M664,0),IF('CLINs &amp; Ceiling Rates'!$D$243="F&amp;E",'Labor Loading Matrix'!N664,0),IF('CLINs &amp; Ceiling Rates'!$D$244="F&amp;E",'Labor Loading Matrix'!O664,0),IF('CLINs &amp; Ceiling Rates'!$D$245="F&amp;E",'Labor Loading Matrix'!P664,0),IF('CLINs &amp; Ceiling Rates'!$D$246="F&amp;E",'Labor Loading Matrix'!Q664,0),IF('CLINs &amp; Ceiling Rates'!$D$247="F&amp;E",'Labor Loading Matrix'!R664,0),IF('CLINs &amp; Ceiling Rates'!$D$248="F&amp;E",'Labor Loading Matrix'!S664,0),IF('CLINs &amp; Ceiling Rates'!$D$249="F&amp;E",'Labor Loading Matrix'!T664,0),IF('CLINs &amp; Ceiling Rates'!$D$250="F&amp;E",'Labor Loading Matrix'!U664,0),IF('CLINs &amp; Ceiling Rates'!$D$251="F&amp;E",'Labor Loading Matrix'!V664,0),IF('CLINs &amp; Ceiling Rates'!$D$252="F&amp;E",'Labor Loading Matrix'!W664,0),IF('CLINs &amp; Ceiling Rates'!$D$253="F&amp;E",'Labor Loading Matrix'!X664,0),IF('CLINs &amp; Ceiling Rates'!$D$254="F&amp;E",'Labor Loading Matrix'!Y664,0),IF('CLINs &amp; Ceiling Rates'!$D$255="F&amp;E",'Labor Loading Matrix'!Z664,0),IF('CLINs &amp; Ceiling Rates'!$D$256="F&amp;E",'Labor Loading Matrix'!AA664,0))</f>
        <v>0</v>
      </c>
      <c r="G664" s="175">
        <f>SUM(IF('CLINs &amp; Ceiling Rates'!$D$237="R&amp;D",'Labor Loading Matrix'!H664,0),IF('CLINs &amp; Ceiling Rates'!$D$238="R&amp;D",'Labor Loading Matrix'!I664,0),IF('CLINs &amp; Ceiling Rates'!$D$239="R&amp;D",'Labor Loading Matrix'!J664,0),IF('CLINs &amp; Ceiling Rates'!$D$240="R&amp;D",'Labor Loading Matrix'!K664,0),IF('CLINs &amp; Ceiling Rates'!$D$241="R&amp;D",'Labor Loading Matrix'!L664,0),IF('CLINs &amp; Ceiling Rates'!$D$242="R&amp;D",'Labor Loading Matrix'!M664,0),IF('CLINs &amp; Ceiling Rates'!$D$243="R&amp;D",'Labor Loading Matrix'!N664,0),IF('CLINs &amp; Ceiling Rates'!$D$244="R&amp;D",'Labor Loading Matrix'!O664,0),IF('CLINs &amp; Ceiling Rates'!$D$245="R&amp;D",'Labor Loading Matrix'!P664,0),IF('CLINs &amp; Ceiling Rates'!$D$246="R&amp;D",'Labor Loading Matrix'!Q664,0),IF('CLINs &amp; Ceiling Rates'!$D$247="R&amp;D",'Labor Loading Matrix'!R664,0),IF('CLINs &amp; Ceiling Rates'!$D$248="R&amp;D",'Labor Loading Matrix'!S664,0),IF('CLINs &amp; Ceiling Rates'!$D$249="R&amp;D",'Labor Loading Matrix'!T664,0),IF('CLINs &amp; Ceiling Rates'!$D$250="R&amp;D",'Labor Loading Matrix'!U664,0),IF('CLINs &amp; Ceiling Rates'!$D$251="R&amp;D",'Labor Loading Matrix'!V664,0),IF('CLINs &amp; Ceiling Rates'!$D$252="R&amp;D",'Labor Loading Matrix'!W664,0),IF('CLINs &amp; Ceiling Rates'!$D$253="R&amp;D",'Labor Loading Matrix'!X664,0),IF('CLINs &amp; Ceiling Rates'!$D$254="R&amp;D",'Labor Loading Matrix'!Y664,0),IF('CLINs &amp; Ceiling Rates'!$D$255="R&amp;D",'Labor Loading Matrix'!Z664,0),IF('CLINs &amp; Ceiling Rates'!$D$256="R&amp;D",'Labor Loading Matrix'!AA664,0))</f>
        <v>0</v>
      </c>
      <c r="H664" s="137"/>
      <c r="I664" s="137"/>
      <c r="J664" s="137"/>
      <c r="K664" s="137"/>
      <c r="L664" s="137"/>
      <c r="M664" s="137"/>
      <c r="N664" s="84"/>
      <c r="O664" s="84"/>
      <c r="P664" s="84"/>
      <c r="Q664" s="84"/>
      <c r="R664" s="133"/>
      <c r="S664" s="133"/>
      <c r="T664" s="133"/>
      <c r="U664" s="133"/>
      <c r="V664" s="133"/>
      <c r="W664" s="133"/>
      <c r="X664" s="133"/>
      <c r="Y664" s="133"/>
      <c r="Z664" s="133"/>
      <c r="AA664" s="133"/>
    </row>
    <row r="665" spans="1:27" s="73" customFormat="1" ht="18" hidden="1" customHeight="1" x14ac:dyDescent="0.25">
      <c r="A665" s="173">
        <f>'CLINs &amp; Ceiling Rates'!B24</f>
        <v>0</v>
      </c>
      <c r="B665" s="173">
        <f>'CLINs &amp; Ceiling Rates'!C24</f>
        <v>0</v>
      </c>
      <c r="C665" s="177" t="str">
        <f>'CLINs &amp; Ceiling Rates'!K24</f>
        <v/>
      </c>
      <c r="D665" s="211">
        <f>IF('CLINs &amp; Ceiling Rates'!D621="",SUM('Labor Loading Matrix'!H665:AA665),SUM(E665:G665))</f>
        <v>0</v>
      </c>
      <c r="E665" s="175">
        <f>SUM(IF('CLINs &amp; Ceiling Rates'!$D$237="OPS",'Labor Loading Matrix'!H665,0),IF('CLINs &amp; Ceiling Rates'!$D$238="OPS",'Labor Loading Matrix'!I665,0),IF('CLINs &amp; Ceiling Rates'!$D$239="OPS",'Labor Loading Matrix'!J665,0),IF('CLINs &amp; Ceiling Rates'!$D$240="OPS",'Labor Loading Matrix'!K665,0),IF('CLINs &amp; Ceiling Rates'!$D$241="OPS",'Labor Loading Matrix'!L665,0),IF('CLINs &amp; Ceiling Rates'!$D$242="OPS",'Labor Loading Matrix'!M665,0),IF('CLINs &amp; Ceiling Rates'!$D$243="OPS",'Labor Loading Matrix'!N665,0),IF('CLINs &amp; Ceiling Rates'!$D$244="OPS",'Labor Loading Matrix'!O665,0),IF('CLINs &amp; Ceiling Rates'!$D$245="OPS",'Labor Loading Matrix'!P665,0),IF('CLINs &amp; Ceiling Rates'!$D$246="OPS",'Labor Loading Matrix'!Q665,0),IF('CLINs &amp; Ceiling Rates'!$D$247="OPS",'Labor Loading Matrix'!R665,0),IF('CLINs &amp; Ceiling Rates'!$D$248="OPS",'Labor Loading Matrix'!S665,0),IF('CLINs &amp; Ceiling Rates'!$D$249="OPS",'Labor Loading Matrix'!T665,0),IF('CLINs &amp; Ceiling Rates'!$D$250="OPS",'Labor Loading Matrix'!U665,0),IF('CLINs &amp; Ceiling Rates'!$D$251="OPS",'Labor Loading Matrix'!V665,0),IF('CLINs &amp; Ceiling Rates'!$D$252="OPS",'Labor Loading Matrix'!W665,0),IF('CLINs &amp; Ceiling Rates'!$D$253="OPS",'Labor Loading Matrix'!X665,0),IF('CLINs &amp; Ceiling Rates'!$D$254="OPS",'Labor Loading Matrix'!Y665,0),IF('CLINs &amp; Ceiling Rates'!$D$255="OPS",'Labor Loading Matrix'!Z665,0),IF('CLINs &amp; Ceiling Rates'!$D$256="OPS",'Labor Loading Matrix'!AA665,0))</f>
        <v>0</v>
      </c>
      <c r="F665" s="175">
        <f>SUM(IF('CLINs &amp; Ceiling Rates'!$D$237="F&amp;E",'Labor Loading Matrix'!H665,0),IF('CLINs &amp; Ceiling Rates'!$D$238="F&amp;E",'Labor Loading Matrix'!I665,0),IF('CLINs &amp; Ceiling Rates'!$D$239="F&amp;E",'Labor Loading Matrix'!J665,0),IF('CLINs &amp; Ceiling Rates'!$D$240="F&amp;E",'Labor Loading Matrix'!K665,0),IF('CLINs &amp; Ceiling Rates'!$D$241="F&amp;E",'Labor Loading Matrix'!L665,0),IF('CLINs &amp; Ceiling Rates'!$D$242="F&amp;E",'Labor Loading Matrix'!M665,0),IF('CLINs &amp; Ceiling Rates'!$D$243="F&amp;E",'Labor Loading Matrix'!N665,0),IF('CLINs &amp; Ceiling Rates'!$D$244="F&amp;E",'Labor Loading Matrix'!O665,0),IF('CLINs &amp; Ceiling Rates'!$D$245="F&amp;E",'Labor Loading Matrix'!P665,0),IF('CLINs &amp; Ceiling Rates'!$D$246="F&amp;E",'Labor Loading Matrix'!Q665,0),IF('CLINs &amp; Ceiling Rates'!$D$247="F&amp;E",'Labor Loading Matrix'!R665,0),IF('CLINs &amp; Ceiling Rates'!$D$248="F&amp;E",'Labor Loading Matrix'!S665,0),IF('CLINs &amp; Ceiling Rates'!$D$249="F&amp;E",'Labor Loading Matrix'!T665,0),IF('CLINs &amp; Ceiling Rates'!$D$250="F&amp;E",'Labor Loading Matrix'!U665,0),IF('CLINs &amp; Ceiling Rates'!$D$251="F&amp;E",'Labor Loading Matrix'!V665,0),IF('CLINs &amp; Ceiling Rates'!$D$252="F&amp;E",'Labor Loading Matrix'!W665,0),IF('CLINs &amp; Ceiling Rates'!$D$253="F&amp;E",'Labor Loading Matrix'!X665,0),IF('CLINs &amp; Ceiling Rates'!$D$254="F&amp;E",'Labor Loading Matrix'!Y665,0),IF('CLINs &amp; Ceiling Rates'!$D$255="F&amp;E",'Labor Loading Matrix'!Z665,0),IF('CLINs &amp; Ceiling Rates'!$D$256="F&amp;E",'Labor Loading Matrix'!AA665,0))</f>
        <v>0</v>
      </c>
      <c r="G665" s="175">
        <f>SUM(IF('CLINs &amp; Ceiling Rates'!$D$237="R&amp;D",'Labor Loading Matrix'!H665,0),IF('CLINs &amp; Ceiling Rates'!$D$238="R&amp;D",'Labor Loading Matrix'!I665,0),IF('CLINs &amp; Ceiling Rates'!$D$239="R&amp;D",'Labor Loading Matrix'!J665,0),IF('CLINs &amp; Ceiling Rates'!$D$240="R&amp;D",'Labor Loading Matrix'!K665,0),IF('CLINs &amp; Ceiling Rates'!$D$241="R&amp;D",'Labor Loading Matrix'!L665,0),IF('CLINs &amp; Ceiling Rates'!$D$242="R&amp;D",'Labor Loading Matrix'!M665,0),IF('CLINs &amp; Ceiling Rates'!$D$243="R&amp;D",'Labor Loading Matrix'!N665,0),IF('CLINs &amp; Ceiling Rates'!$D$244="R&amp;D",'Labor Loading Matrix'!O665,0),IF('CLINs &amp; Ceiling Rates'!$D$245="R&amp;D",'Labor Loading Matrix'!P665,0),IF('CLINs &amp; Ceiling Rates'!$D$246="R&amp;D",'Labor Loading Matrix'!Q665,0),IF('CLINs &amp; Ceiling Rates'!$D$247="R&amp;D",'Labor Loading Matrix'!R665,0),IF('CLINs &amp; Ceiling Rates'!$D$248="R&amp;D",'Labor Loading Matrix'!S665,0),IF('CLINs &amp; Ceiling Rates'!$D$249="R&amp;D",'Labor Loading Matrix'!T665,0),IF('CLINs &amp; Ceiling Rates'!$D$250="R&amp;D",'Labor Loading Matrix'!U665,0),IF('CLINs &amp; Ceiling Rates'!$D$251="R&amp;D",'Labor Loading Matrix'!V665,0),IF('CLINs &amp; Ceiling Rates'!$D$252="R&amp;D",'Labor Loading Matrix'!W665,0),IF('CLINs &amp; Ceiling Rates'!$D$253="R&amp;D",'Labor Loading Matrix'!X665,0),IF('CLINs &amp; Ceiling Rates'!$D$254="R&amp;D",'Labor Loading Matrix'!Y665,0),IF('CLINs &amp; Ceiling Rates'!$D$255="R&amp;D",'Labor Loading Matrix'!Z665,0),IF('CLINs &amp; Ceiling Rates'!$D$256="R&amp;D",'Labor Loading Matrix'!AA665,0))</f>
        <v>0</v>
      </c>
      <c r="H665" s="137"/>
      <c r="I665" s="137"/>
      <c r="J665" s="137"/>
      <c r="K665" s="137"/>
      <c r="L665" s="137"/>
      <c r="M665" s="137"/>
      <c r="N665" s="84"/>
      <c r="O665" s="84"/>
      <c r="P665" s="84"/>
      <c r="Q665" s="84"/>
      <c r="R665" s="133"/>
      <c r="S665" s="133"/>
      <c r="T665" s="133"/>
      <c r="U665" s="133"/>
      <c r="V665" s="133"/>
      <c r="W665" s="133"/>
      <c r="X665" s="133"/>
      <c r="Y665" s="133"/>
      <c r="Z665" s="133"/>
      <c r="AA665" s="133"/>
    </row>
    <row r="666" spans="1:27" s="73" customFormat="1" ht="18" hidden="1" customHeight="1" x14ac:dyDescent="0.25">
      <c r="A666" s="173">
        <f>'CLINs &amp; Ceiling Rates'!B25</f>
        <v>0</v>
      </c>
      <c r="B666" s="173">
        <f>'CLINs &amp; Ceiling Rates'!C25</f>
        <v>0</v>
      </c>
      <c r="C666" s="177" t="str">
        <f>'CLINs &amp; Ceiling Rates'!K25</f>
        <v/>
      </c>
      <c r="D666" s="211">
        <f>IF('CLINs &amp; Ceiling Rates'!D622="",SUM('Labor Loading Matrix'!H666:AA666),SUM(E666:G666))</f>
        <v>0</v>
      </c>
      <c r="E666" s="175">
        <f>SUM(IF('CLINs &amp; Ceiling Rates'!$D$237="OPS",'Labor Loading Matrix'!H666,0),IF('CLINs &amp; Ceiling Rates'!$D$238="OPS",'Labor Loading Matrix'!I666,0),IF('CLINs &amp; Ceiling Rates'!$D$239="OPS",'Labor Loading Matrix'!J666,0),IF('CLINs &amp; Ceiling Rates'!$D$240="OPS",'Labor Loading Matrix'!K666,0),IF('CLINs &amp; Ceiling Rates'!$D$241="OPS",'Labor Loading Matrix'!L666,0),IF('CLINs &amp; Ceiling Rates'!$D$242="OPS",'Labor Loading Matrix'!M666,0),IF('CLINs &amp; Ceiling Rates'!$D$243="OPS",'Labor Loading Matrix'!N666,0),IF('CLINs &amp; Ceiling Rates'!$D$244="OPS",'Labor Loading Matrix'!O666,0),IF('CLINs &amp; Ceiling Rates'!$D$245="OPS",'Labor Loading Matrix'!P666,0),IF('CLINs &amp; Ceiling Rates'!$D$246="OPS",'Labor Loading Matrix'!Q666,0),IF('CLINs &amp; Ceiling Rates'!$D$247="OPS",'Labor Loading Matrix'!R666,0),IF('CLINs &amp; Ceiling Rates'!$D$248="OPS",'Labor Loading Matrix'!S666,0),IF('CLINs &amp; Ceiling Rates'!$D$249="OPS",'Labor Loading Matrix'!T666,0),IF('CLINs &amp; Ceiling Rates'!$D$250="OPS",'Labor Loading Matrix'!U666,0),IF('CLINs &amp; Ceiling Rates'!$D$251="OPS",'Labor Loading Matrix'!V666,0),IF('CLINs &amp; Ceiling Rates'!$D$252="OPS",'Labor Loading Matrix'!W666,0),IF('CLINs &amp; Ceiling Rates'!$D$253="OPS",'Labor Loading Matrix'!X666,0),IF('CLINs &amp; Ceiling Rates'!$D$254="OPS",'Labor Loading Matrix'!Y666,0),IF('CLINs &amp; Ceiling Rates'!$D$255="OPS",'Labor Loading Matrix'!Z666,0),IF('CLINs &amp; Ceiling Rates'!$D$256="OPS",'Labor Loading Matrix'!AA666,0))</f>
        <v>0</v>
      </c>
      <c r="F666" s="175">
        <f>SUM(IF('CLINs &amp; Ceiling Rates'!$D$237="F&amp;E",'Labor Loading Matrix'!H666,0),IF('CLINs &amp; Ceiling Rates'!$D$238="F&amp;E",'Labor Loading Matrix'!I666,0),IF('CLINs &amp; Ceiling Rates'!$D$239="F&amp;E",'Labor Loading Matrix'!J666,0),IF('CLINs &amp; Ceiling Rates'!$D$240="F&amp;E",'Labor Loading Matrix'!K666,0),IF('CLINs &amp; Ceiling Rates'!$D$241="F&amp;E",'Labor Loading Matrix'!L666,0),IF('CLINs &amp; Ceiling Rates'!$D$242="F&amp;E",'Labor Loading Matrix'!M666,0),IF('CLINs &amp; Ceiling Rates'!$D$243="F&amp;E",'Labor Loading Matrix'!N666,0),IF('CLINs &amp; Ceiling Rates'!$D$244="F&amp;E",'Labor Loading Matrix'!O666,0),IF('CLINs &amp; Ceiling Rates'!$D$245="F&amp;E",'Labor Loading Matrix'!P666,0),IF('CLINs &amp; Ceiling Rates'!$D$246="F&amp;E",'Labor Loading Matrix'!Q666,0),IF('CLINs &amp; Ceiling Rates'!$D$247="F&amp;E",'Labor Loading Matrix'!R666,0),IF('CLINs &amp; Ceiling Rates'!$D$248="F&amp;E",'Labor Loading Matrix'!S666,0),IF('CLINs &amp; Ceiling Rates'!$D$249="F&amp;E",'Labor Loading Matrix'!T666,0),IF('CLINs &amp; Ceiling Rates'!$D$250="F&amp;E",'Labor Loading Matrix'!U666,0),IF('CLINs &amp; Ceiling Rates'!$D$251="F&amp;E",'Labor Loading Matrix'!V666,0),IF('CLINs &amp; Ceiling Rates'!$D$252="F&amp;E",'Labor Loading Matrix'!W666,0),IF('CLINs &amp; Ceiling Rates'!$D$253="F&amp;E",'Labor Loading Matrix'!X666,0),IF('CLINs &amp; Ceiling Rates'!$D$254="F&amp;E",'Labor Loading Matrix'!Y666,0),IF('CLINs &amp; Ceiling Rates'!$D$255="F&amp;E",'Labor Loading Matrix'!Z666,0),IF('CLINs &amp; Ceiling Rates'!$D$256="F&amp;E",'Labor Loading Matrix'!AA666,0))</f>
        <v>0</v>
      </c>
      <c r="G666" s="175">
        <f>SUM(IF('CLINs &amp; Ceiling Rates'!$D$237="R&amp;D",'Labor Loading Matrix'!H666,0),IF('CLINs &amp; Ceiling Rates'!$D$238="R&amp;D",'Labor Loading Matrix'!I666,0),IF('CLINs &amp; Ceiling Rates'!$D$239="R&amp;D",'Labor Loading Matrix'!J666,0),IF('CLINs &amp; Ceiling Rates'!$D$240="R&amp;D",'Labor Loading Matrix'!K666,0),IF('CLINs &amp; Ceiling Rates'!$D$241="R&amp;D",'Labor Loading Matrix'!L666,0),IF('CLINs &amp; Ceiling Rates'!$D$242="R&amp;D",'Labor Loading Matrix'!M666,0),IF('CLINs &amp; Ceiling Rates'!$D$243="R&amp;D",'Labor Loading Matrix'!N666,0),IF('CLINs &amp; Ceiling Rates'!$D$244="R&amp;D",'Labor Loading Matrix'!O666,0),IF('CLINs &amp; Ceiling Rates'!$D$245="R&amp;D",'Labor Loading Matrix'!P666,0),IF('CLINs &amp; Ceiling Rates'!$D$246="R&amp;D",'Labor Loading Matrix'!Q666,0),IF('CLINs &amp; Ceiling Rates'!$D$247="R&amp;D",'Labor Loading Matrix'!R666,0),IF('CLINs &amp; Ceiling Rates'!$D$248="R&amp;D",'Labor Loading Matrix'!S666,0),IF('CLINs &amp; Ceiling Rates'!$D$249="R&amp;D",'Labor Loading Matrix'!T666,0),IF('CLINs &amp; Ceiling Rates'!$D$250="R&amp;D",'Labor Loading Matrix'!U666,0),IF('CLINs &amp; Ceiling Rates'!$D$251="R&amp;D",'Labor Loading Matrix'!V666,0),IF('CLINs &amp; Ceiling Rates'!$D$252="R&amp;D",'Labor Loading Matrix'!W666,0),IF('CLINs &amp; Ceiling Rates'!$D$253="R&amp;D",'Labor Loading Matrix'!X666,0),IF('CLINs &amp; Ceiling Rates'!$D$254="R&amp;D",'Labor Loading Matrix'!Y666,0),IF('CLINs &amp; Ceiling Rates'!$D$255="R&amp;D",'Labor Loading Matrix'!Z666,0),IF('CLINs &amp; Ceiling Rates'!$D$256="R&amp;D",'Labor Loading Matrix'!AA666,0))</f>
        <v>0</v>
      </c>
      <c r="H666" s="137"/>
      <c r="I666" s="137"/>
      <c r="J666" s="137"/>
      <c r="K666" s="137"/>
      <c r="L666" s="137"/>
      <c r="M666" s="137"/>
      <c r="N666" s="84"/>
      <c r="O666" s="84"/>
      <c r="P666" s="84"/>
      <c r="Q666" s="84"/>
      <c r="R666" s="133"/>
      <c r="S666" s="133"/>
      <c r="T666" s="133"/>
      <c r="U666" s="133"/>
      <c r="V666" s="133"/>
      <c r="W666" s="133"/>
      <c r="X666" s="133"/>
      <c r="Y666" s="133"/>
      <c r="Z666" s="133"/>
      <c r="AA666" s="133"/>
    </row>
    <row r="667" spans="1:27" s="73" customFormat="1" ht="18" hidden="1" customHeight="1" x14ac:dyDescent="0.25">
      <c r="A667" s="173">
        <f>'CLINs &amp; Ceiling Rates'!B26</f>
        <v>0</v>
      </c>
      <c r="B667" s="173">
        <f>'CLINs &amp; Ceiling Rates'!C26</f>
        <v>0</v>
      </c>
      <c r="C667" s="177" t="str">
        <f>'CLINs &amp; Ceiling Rates'!K26</f>
        <v/>
      </c>
      <c r="D667" s="211">
        <f>IF('CLINs &amp; Ceiling Rates'!D623="",SUM('Labor Loading Matrix'!H667:AA667),SUM(E667:G667))</f>
        <v>0</v>
      </c>
      <c r="E667" s="175">
        <f>SUM(IF('CLINs &amp; Ceiling Rates'!$D$237="OPS",'Labor Loading Matrix'!H667,0),IF('CLINs &amp; Ceiling Rates'!$D$238="OPS",'Labor Loading Matrix'!I667,0),IF('CLINs &amp; Ceiling Rates'!$D$239="OPS",'Labor Loading Matrix'!J667,0),IF('CLINs &amp; Ceiling Rates'!$D$240="OPS",'Labor Loading Matrix'!K667,0),IF('CLINs &amp; Ceiling Rates'!$D$241="OPS",'Labor Loading Matrix'!L667,0),IF('CLINs &amp; Ceiling Rates'!$D$242="OPS",'Labor Loading Matrix'!M667,0),IF('CLINs &amp; Ceiling Rates'!$D$243="OPS",'Labor Loading Matrix'!N667,0),IF('CLINs &amp; Ceiling Rates'!$D$244="OPS",'Labor Loading Matrix'!O667,0),IF('CLINs &amp; Ceiling Rates'!$D$245="OPS",'Labor Loading Matrix'!P667,0),IF('CLINs &amp; Ceiling Rates'!$D$246="OPS",'Labor Loading Matrix'!Q667,0),IF('CLINs &amp; Ceiling Rates'!$D$247="OPS",'Labor Loading Matrix'!R667,0),IF('CLINs &amp; Ceiling Rates'!$D$248="OPS",'Labor Loading Matrix'!S667,0),IF('CLINs &amp; Ceiling Rates'!$D$249="OPS",'Labor Loading Matrix'!T667,0),IF('CLINs &amp; Ceiling Rates'!$D$250="OPS",'Labor Loading Matrix'!U667,0),IF('CLINs &amp; Ceiling Rates'!$D$251="OPS",'Labor Loading Matrix'!V667,0),IF('CLINs &amp; Ceiling Rates'!$D$252="OPS",'Labor Loading Matrix'!W667,0),IF('CLINs &amp; Ceiling Rates'!$D$253="OPS",'Labor Loading Matrix'!X667,0),IF('CLINs &amp; Ceiling Rates'!$D$254="OPS",'Labor Loading Matrix'!Y667,0),IF('CLINs &amp; Ceiling Rates'!$D$255="OPS",'Labor Loading Matrix'!Z667,0),IF('CLINs &amp; Ceiling Rates'!$D$256="OPS",'Labor Loading Matrix'!AA667,0))</f>
        <v>0</v>
      </c>
      <c r="F667" s="175">
        <f>SUM(IF('CLINs &amp; Ceiling Rates'!$D$237="F&amp;E",'Labor Loading Matrix'!H667,0),IF('CLINs &amp; Ceiling Rates'!$D$238="F&amp;E",'Labor Loading Matrix'!I667,0),IF('CLINs &amp; Ceiling Rates'!$D$239="F&amp;E",'Labor Loading Matrix'!J667,0),IF('CLINs &amp; Ceiling Rates'!$D$240="F&amp;E",'Labor Loading Matrix'!K667,0),IF('CLINs &amp; Ceiling Rates'!$D$241="F&amp;E",'Labor Loading Matrix'!L667,0),IF('CLINs &amp; Ceiling Rates'!$D$242="F&amp;E",'Labor Loading Matrix'!M667,0),IF('CLINs &amp; Ceiling Rates'!$D$243="F&amp;E",'Labor Loading Matrix'!N667,0),IF('CLINs &amp; Ceiling Rates'!$D$244="F&amp;E",'Labor Loading Matrix'!O667,0),IF('CLINs &amp; Ceiling Rates'!$D$245="F&amp;E",'Labor Loading Matrix'!P667,0),IF('CLINs &amp; Ceiling Rates'!$D$246="F&amp;E",'Labor Loading Matrix'!Q667,0),IF('CLINs &amp; Ceiling Rates'!$D$247="F&amp;E",'Labor Loading Matrix'!R667,0),IF('CLINs &amp; Ceiling Rates'!$D$248="F&amp;E",'Labor Loading Matrix'!S667,0),IF('CLINs &amp; Ceiling Rates'!$D$249="F&amp;E",'Labor Loading Matrix'!T667,0),IF('CLINs &amp; Ceiling Rates'!$D$250="F&amp;E",'Labor Loading Matrix'!U667,0),IF('CLINs &amp; Ceiling Rates'!$D$251="F&amp;E",'Labor Loading Matrix'!V667,0),IF('CLINs &amp; Ceiling Rates'!$D$252="F&amp;E",'Labor Loading Matrix'!W667,0),IF('CLINs &amp; Ceiling Rates'!$D$253="F&amp;E",'Labor Loading Matrix'!X667,0),IF('CLINs &amp; Ceiling Rates'!$D$254="F&amp;E",'Labor Loading Matrix'!Y667,0),IF('CLINs &amp; Ceiling Rates'!$D$255="F&amp;E",'Labor Loading Matrix'!Z667,0),IF('CLINs &amp; Ceiling Rates'!$D$256="F&amp;E",'Labor Loading Matrix'!AA667,0))</f>
        <v>0</v>
      </c>
      <c r="G667" s="175">
        <f>SUM(IF('CLINs &amp; Ceiling Rates'!$D$237="R&amp;D",'Labor Loading Matrix'!H667,0),IF('CLINs &amp; Ceiling Rates'!$D$238="R&amp;D",'Labor Loading Matrix'!I667,0),IF('CLINs &amp; Ceiling Rates'!$D$239="R&amp;D",'Labor Loading Matrix'!J667,0),IF('CLINs &amp; Ceiling Rates'!$D$240="R&amp;D",'Labor Loading Matrix'!K667,0),IF('CLINs &amp; Ceiling Rates'!$D$241="R&amp;D",'Labor Loading Matrix'!L667,0),IF('CLINs &amp; Ceiling Rates'!$D$242="R&amp;D",'Labor Loading Matrix'!M667,0),IF('CLINs &amp; Ceiling Rates'!$D$243="R&amp;D",'Labor Loading Matrix'!N667,0),IF('CLINs &amp; Ceiling Rates'!$D$244="R&amp;D",'Labor Loading Matrix'!O667,0),IF('CLINs &amp; Ceiling Rates'!$D$245="R&amp;D",'Labor Loading Matrix'!P667,0),IF('CLINs &amp; Ceiling Rates'!$D$246="R&amp;D",'Labor Loading Matrix'!Q667,0),IF('CLINs &amp; Ceiling Rates'!$D$247="R&amp;D",'Labor Loading Matrix'!R667,0),IF('CLINs &amp; Ceiling Rates'!$D$248="R&amp;D",'Labor Loading Matrix'!S667,0),IF('CLINs &amp; Ceiling Rates'!$D$249="R&amp;D",'Labor Loading Matrix'!T667,0),IF('CLINs &amp; Ceiling Rates'!$D$250="R&amp;D",'Labor Loading Matrix'!U667,0),IF('CLINs &amp; Ceiling Rates'!$D$251="R&amp;D",'Labor Loading Matrix'!V667,0),IF('CLINs &amp; Ceiling Rates'!$D$252="R&amp;D",'Labor Loading Matrix'!W667,0),IF('CLINs &amp; Ceiling Rates'!$D$253="R&amp;D",'Labor Loading Matrix'!X667,0),IF('CLINs &amp; Ceiling Rates'!$D$254="R&amp;D",'Labor Loading Matrix'!Y667,0),IF('CLINs &amp; Ceiling Rates'!$D$255="R&amp;D",'Labor Loading Matrix'!Z667,0),IF('CLINs &amp; Ceiling Rates'!$D$256="R&amp;D",'Labor Loading Matrix'!AA667,0))</f>
        <v>0</v>
      </c>
      <c r="H667" s="137"/>
      <c r="I667" s="137"/>
      <c r="J667" s="137"/>
      <c r="K667" s="137"/>
      <c r="L667" s="137"/>
      <c r="M667" s="137"/>
      <c r="N667" s="84"/>
      <c r="O667" s="84"/>
      <c r="P667" s="84"/>
      <c r="Q667" s="84"/>
      <c r="R667" s="133"/>
      <c r="S667" s="133"/>
      <c r="T667" s="133"/>
      <c r="U667" s="133"/>
      <c r="V667" s="133"/>
      <c r="W667" s="133"/>
      <c r="X667" s="133"/>
      <c r="Y667" s="133"/>
      <c r="Z667" s="133"/>
      <c r="AA667" s="133"/>
    </row>
    <row r="668" spans="1:27" s="73" customFormat="1" ht="18" hidden="1" customHeight="1" x14ac:dyDescent="0.25">
      <c r="A668" s="173">
        <f>'CLINs &amp; Ceiling Rates'!B27</f>
        <v>0</v>
      </c>
      <c r="B668" s="173">
        <f>'CLINs &amp; Ceiling Rates'!C27</f>
        <v>0</v>
      </c>
      <c r="C668" s="177" t="str">
        <f>'CLINs &amp; Ceiling Rates'!K27</f>
        <v/>
      </c>
      <c r="D668" s="211">
        <f>IF('CLINs &amp; Ceiling Rates'!D624="",SUM('Labor Loading Matrix'!H668:AA668),SUM(E668:G668))</f>
        <v>0</v>
      </c>
      <c r="E668" s="175">
        <f>SUM(IF('CLINs &amp; Ceiling Rates'!$D$237="OPS",'Labor Loading Matrix'!H668,0),IF('CLINs &amp; Ceiling Rates'!$D$238="OPS",'Labor Loading Matrix'!I668,0),IF('CLINs &amp; Ceiling Rates'!$D$239="OPS",'Labor Loading Matrix'!J668,0),IF('CLINs &amp; Ceiling Rates'!$D$240="OPS",'Labor Loading Matrix'!K668,0),IF('CLINs &amp; Ceiling Rates'!$D$241="OPS",'Labor Loading Matrix'!L668,0),IF('CLINs &amp; Ceiling Rates'!$D$242="OPS",'Labor Loading Matrix'!M668,0),IF('CLINs &amp; Ceiling Rates'!$D$243="OPS",'Labor Loading Matrix'!N668,0),IF('CLINs &amp; Ceiling Rates'!$D$244="OPS",'Labor Loading Matrix'!O668,0),IF('CLINs &amp; Ceiling Rates'!$D$245="OPS",'Labor Loading Matrix'!P668,0),IF('CLINs &amp; Ceiling Rates'!$D$246="OPS",'Labor Loading Matrix'!Q668,0),IF('CLINs &amp; Ceiling Rates'!$D$247="OPS",'Labor Loading Matrix'!R668,0),IF('CLINs &amp; Ceiling Rates'!$D$248="OPS",'Labor Loading Matrix'!S668,0),IF('CLINs &amp; Ceiling Rates'!$D$249="OPS",'Labor Loading Matrix'!T668,0),IF('CLINs &amp; Ceiling Rates'!$D$250="OPS",'Labor Loading Matrix'!U668,0),IF('CLINs &amp; Ceiling Rates'!$D$251="OPS",'Labor Loading Matrix'!V668,0),IF('CLINs &amp; Ceiling Rates'!$D$252="OPS",'Labor Loading Matrix'!W668,0),IF('CLINs &amp; Ceiling Rates'!$D$253="OPS",'Labor Loading Matrix'!X668,0),IF('CLINs &amp; Ceiling Rates'!$D$254="OPS",'Labor Loading Matrix'!Y668,0),IF('CLINs &amp; Ceiling Rates'!$D$255="OPS",'Labor Loading Matrix'!Z668,0),IF('CLINs &amp; Ceiling Rates'!$D$256="OPS",'Labor Loading Matrix'!AA668,0))</f>
        <v>0</v>
      </c>
      <c r="F668" s="175">
        <f>SUM(IF('CLINs &amp; Ceiling Rates'!$D$237="F&amp;E",'Labor Loading Matrix'!H668,0),IF('CLINs &amp; Ceiling Rates'!$D$238="F&amp;E",'Labor Loading Matrix'!I668,0),IF('CLINs &amp; Ceiling Rates'!$D$239="F&amp;E",'Labor Loading Matrix'!J668,0),IF('CLINs &amp; Ceiling Rates'!$D$240="F&amp;E",'Labor Loading Matrix'!K668,0),IF('CLINs &amp; Ceiling Rates'!$D$241="F&amp;E",'Labor Loading Matrix'!L668,0),IF('CLINs &amp; Ceiling Rates'!$D$242="F&amp;E",'Labor Loading Matrix'!M668,0),IF('CLINs &amp; Ceiling Rates'!$D$243="F&amp;E",'Labor Loading Matrix'!N668,0),IF('CLINs &amp; Ceiling Rates'!$D$244="F&amp;E",'Labor Loading Matrix'!O668,0),IF('CLINs &amp; Ceiling Rates'!$D$245="F&amp;E",'Labor Loading Matrix'!P668,0),IF('CLINs &amp; Ceiling Rates'!$D$246="F&amp;E",'Labor Loading Matrix'!Q668,0),IF('CLINs &amp; Ceiling Rates'!$D$247="F&amp;E",'Labor Loading Matrix'!R668,0),IF('CLINs &amp; Ceiling Rates'!$D$248="F&amp;E",'Labor Loading Matrix'!S668,0),IF('CLINs &amp; Ceiling Rates'!$D$249="F&amp;E",'Labor Loading Matrix'!T668,0),IF('CLINs &amp; Ceiling Rates'!$D$250="F&amp;E",'Labor Loading Matrix'!U668,0),IF('CLINs &amp; Ceiling Rates'!$D$251="F&amp;E",'Labor Loading Matrix'!V668,0),IF('CLINs &amp; Ceiling Rates'!$D$252="F&amp;E",'Labor Loading Matrix'!W668,0),IF('CLINs &amp; Ceiling Rates'!$D$253="F&amp;E",'Labor Loading Matrix'!X668,0),IF('CLINs &amp; Ceiling Rates'!$D$254="F&amp;E",'Labor Loading Matrix'!Y668,0),IF('CLINs &amp; Ceiling Rates'!$D$255="F&amp;E",'Labor Loading Matrix'!Z668,0),IF('CLINs &amp; Ceiling Rates'!$D$256="F&amp;E",'Labor Loading Matrix'!AA668,0))</f>
        <v>0</v>
      </c>
      <c r="G668" s="175">
        <f>SUM(IF('CLINs &amp; Ceiling Rates'!$D$237="R&amp;D",'Labor Loading Matrix'!H668,0),IF('CLINs &amp; Ceiling Rates'!$D$238="R&amp;D",'Labor Loading Matrix'!I668,0),IF('CLINs &amp; Ceiling Rates'!$D$239="R&amp;D",'Labor Loading Matrix'!J668,0),IF('CLINs &amp; Ceiling Rates'!$D$240="R&amp;D",'Labor Loading Matrix'!K668,0),IF('CLINs &amp; Ceiling Rates'!$D$241="R&amp;D",'Labor Loading Matrix'!L668,0),IF('CLINs &amp; Ceiling Rates'!$D$242="R&amp;D",'Labor Loading Matrix'!M668,0),IF('CLINs &amp; Ceiling Rates'!$D$243="R&amp;D",'Labor Loading Matrix'!N668,0),IF('CLINs &amp; Ceiling Rates'!$D$244="R&amp;D",'Labor Loading Matrix'!O668,0),IF('CLINs &amp; Ceiling Rates'!$D$245="R&amp;D",'Labor Loading Matrix'!P668,0),IF('CLINs &amp; Ceiling Rates'!$D$246="R&amp;D",'Labor Loading Matrix'!Q668,0),IF('CLINs &amp; Ceiling Rates'!$D$247="R&amp;D",'Labor Loading Matrix'!R668,0),IF('CLINs &amp; Ceiling Rates'!$D$248="R&amp;D",'Labor Loading Matrix'!S668,0),IF('CLINs &amp; Ceiling Rates'!$D$249="R&amp;D",'Labor Loading Matrix'!T668,0),IF('CLINs &amp; Ceiling Rates'!$D$250="R&amp;D",'Labor Loading Matrix'!U668,0),IF('CLINs &amp; Ceiling Rates'!$D$251="R&amp;D",'Labor Loading Matrix'!V668,0),IF('CLINs &amp; Ceiling Rates'!$D$252="R&amp;D",'Labor Loading Matrix'!W668,0),IF('CLINs &amp; Ceiling Rates'!$D$253="R&amp;D",'Labor Loading Matrix'!X668,0),IF('CLINs &amp; Ceiling Rates'!$D$254="R&amp;D",'Labor Loading Matrix'!Y668,0),IF('CLINs &amp; Ceiling Rates'!$D$255="R&amp;D",'Labor Loading Matrix'!Z668,0),IF('CLINs &amp; Ceiling Rates'!$D$256="R&amp;D",'Labor Loading Matrix'!AA668,0))</f>
        <v>0</v>
      </c>
      <c r="H668" s="137"/>
      <c r="I668" s="137"/>
      <c r="J668" s="137"/>
      <c r="K668" s="137"/>
      <c r="L668" s="137"/>
      <c r="M668" s="137"/>
      <c r="N668" s="84"/>
      <c r="O668" s="84"/>
      <c r="P668" s="84"/>
      <c r="Q668" s="84"/>
      <c r="R668" s="133"/>
      <c r="S668" s="133"/>
      <c r="T668" s="133"/>
      <c r="U668" s="133"/>
      <c r="V668" s="133"/>
      <c r="W668" s="133"/>
      <c r="X668" s="133"/>
      <c r="Y668" s="133"/>
      <c r="Z668" s="133"/>
      <c r="AA668" s="133"/>
    </row>
    <row r="669" spans="1:27" s="73" customFormat="1" ht="18" hidden="1" customHeight="1" x14ac:dyDescent="0.25">
      <c r="A669" s="173">
        <f>'CLINs &amp; Ceiling Rates'!B28</f>
        <v>0</v>
      </c>
      <c r="B669" s="173">
        <f>'CLINs &amp; Ceiling Rates'!C28</f>
        <v>0</v>
      </c>
      <c r="C669" s="177" t="str">
        <f>'CLINs &amp; Ceiling Rates'!K28</f>
        <v/>
      </c>
      <c r="D669" s="211">
        <f>IF('CLINs &amp; Ceiling Rates'!D625="",SUM('Labor Loading Matrix'!H669:AA669),SUM(E669:G669))</f>
        <v>0</v>
      </c>
      <c r="E669" s="175">
        <f>SUM(IF('CLINs &amp; Ceiling Rates'!$D$237="OPS",'Labor Loading Matrix'!H669,0),IF('CLINs &amp; Ceiling Rates'!$D$238="OPS",'Labor Loading Matrix'!I669,0),IF('CLINs &amp; Ceiling Rates'!$D$239="OPS",'Labor Loading Matrix'!J669,0),IF('CLINs &amp; Ceiling Rates'!$D$240="OPS",'Labor Loading Matrix'!K669,0),IF('CLINs &amp; Ceiling Rates'!$D$241="OPS",'Labor Loading Matrix'!L669,0),IF('CLINs &amp; Ceiling Rates'!$D$242="OPS",'Labor Loading Matrix'!M669,0),IF('CLINs &amp; Ceiling Rates'!$D$243="OPS",'Labor Loading Matrix'!N669,0),IF('CLINs &amp; Ceiling Rates'!$D$244="OPS",'Labor Loading Matrix'!O669,0),IF('CLINs &amp; Ceiling Rates'!$D$245="OPS",'Labor Loading Matrix'!P669,0),IF('CLINs &amp; Ceiling Rates'!$D$246="OPS",'Labor Loading Matrix'!Q669,0),IF('CLINs &amp; Ceiling Rates'!$D$247="OPS",'Labor Loading Matrix'!R669,0),IF('CLINs &amp; Ceiling Rates'!$D$248="OPS",'Labor Loading Matrix'!S669,0),IF('CLINs &amp; Ceiling Rates'!$D$249="OPS",'Labor Loading Matrix'!T669,0),IF('CLINs &amp; Ceiling Rates'!$D$250="OPS",'Labor Loading Matrix'!U669,0),IF('CLINs &amp; Ceiling Rates'!$D$251="OPS",'Labor Loading Matrix'!V669,0),IF('CLINs &amp; Ceiling Rates'!$D$252="OPS",'Labor Loading Matrix'!W669,0),IF('CLINs &amp; Ceiling Rates'!$D$253="OPS",'Labor Loading Matrix'!X669,0),IF('CLINs &amp; Ceiling Rates'!$D$254="OPS",'Labor Loading Matrix'!Y669,0),IF('CLINs &amp; Ceiling Rates'!$D$255="OPS",'Labor Loading Matrix'!Z669,0),IF('CLINs &amp; Ceiling Rates'!$D$256="OPS",'Labor Loading Matrix'!AA669,0))</f>
        <v>0</v>
      </c>
      <c r="F669" s="175">
        <f>SUM(IF('CLINs &amp; Ceiling Rates'!$D$237="F&amp;E",'Labor Loading Matrix'!H669,0),IF('CLINs &amp; Ceiling Rates'!$D$238="F&amp;E",'Labor Loading Matrix'!I669,0),IF('CLINs &amp; Ceiling Rates'!$D$239="F&amp;E",'Labor Loading Matrix'!J669,0),IF('CLINs &amp; Ceiling Rates'!$D$240="F&amp;E",'Labor Loading Matrix'!K669,0),IF('CLINs &amp; Ceiling Rates'!$D$241="F&amp;E",'Labor Loading Matrix'!L669,0),IF('CLINs &amp; Ceiling Rates'!$D$242="F&amp;E",'Labor Loading Matrix'!M669,0),IF('CLINs &amp; Ceiling Rates'!$D$243="F&amp;E",'Labor Loading Matrix'!N669,0),IF('CLINs &amp; Ceiling Rates'!$D$244="F&amp;E",'Labor Loading Matrix'!O669,0),IF('CLINs &amp; Ceiling Rates'!$D$245="F&amp;E",'Labor Loading Matrix'!P669,0),IF('CLINs &amp; Ceiling Rates'!$D$246="F&amp;E",'Labor Loading Matrix'!Q669,0),IF('CLINs &amp; Ceiling Rates'!$D$247="F&amp;E",'Labor Loading Matrix'!R669,0),IF('CLINs &amp; Ceiling Rates'!$D$248="F&amp;E",'Labor Loading Matrix'!S669,0),IF('CLINs &amp; Ceiling Rates'!$D$249="F&amp;E",'Labor Loading Matrix'!T669,0),IF('CLINs &amp; Ceiling Rates'!$D$250="F&amp;E",'Labor Loading Matrix'!U669,0),IF('CLINs &amp; Ceiling Rates'!$D$251="F&amp;E",'Labor Loading Matrix'!V669,0),IF('CLINs &amp; Ceiling Rates'!$D$252="F&amp;E",'Labor Loading Matrix'!W669,0),IF('CLINs &amp; Ceiling Rates'!$D$253="F&amp;E",'Labor Loading Matrix'!X669,0),IF('CLINs &amp; Ceiling Rates'!$D$254="F&amp;E",'Labor Loading Matrix'!Y669,0),IF('CLINs &amp; Ceiling Rates'!$D$255="F&amp;E",'Labor Loading Matrix'!Z669,0),IF('CLINs &amp; Ceiling Rates'!$D$256="F&amp;E",'Labor Loading Matrix'!AA669,0))</f>
        <v>0</v>
      </c>
      <c r="G669" s="175">
        <f>SUM(IF('CLINs &amp; Ceiling Rates'!$D$237="R&amp;D",'Labor Loading Matrix'!H669,0),IF('CLINs &amp; Ceiling Rates'!$D$238="R&amp;D",'Labor Loading Matrix'!I669,0),IF('CLINs &amp; Ceiling Rates'!$D$239="R&amp;D",'Labor Loading Matrix'!J669,0),IF('CLINs &amp; Ceiling Rates'!$D$240="R&amp;D",'Labor Loading Matrix'!K669,0),IF('CLINs &amp; Ceiling Rates'!$D$241="R&amp;D",'Labor Loading Matrix'!L669,0),IF('CLINs &amp; Ceiling Rates'!$D$242="R&amp;D",'Labor Loading Matrix'!M669,0),IF('CLINs &amp; Ceiling Rates'!$D$243="R&amp;D",'Labor Loading Matrix'!N669,0),IF('CLINs &amp; Ceiling Rates'!$D$244="R&amp;D",'Labor Loading Matrix'!O669,0),IF('CLINs &amp; Ceiling Rates'!$D$245="R&amp;D",'Labor Loading Matrix'!P669,0),IF('CLINs &amp; Ceiling Rates'!$D$246="R&amp;D",'Labor Loading Matrix'!Q669,0),IF('CLINs &amp; Ceiling Rates'!$D$247="R&amp;D",'Labor Loading Matrix'!R669,0),IF('CLINs &amp; Ceiling Rates'!$D$248="R&amp;D",'Labor Loading Matrix'!S669,0),IF('CLINs &amp; Ceiling Rates'!$D$249="R&amp;D",'Labor Loading Matrix'!T669,0),IF('CLINs &amp; Ceiling Rates'!$D$250="R&amp;D",'Labor Loading Matrix'!U669,0),IF('CLINs &amp; Ceiling Rates'!$D$251="R&amp;D",'Labor Loading Matrix'!V669,0),IF('CLINs &amp; Ceiling Rates'!$D$252="R&amp;D",'Labor Loading Matrix'!W669,0),IF('CLINs &amp; Ceiling Rates'!$D$253="R&amp;D",'Labor Loading Matrix'!X669,0),IF('CLINs &amp; Ceiling Rates'!$D$254="R&amp;D",'Labor Loading Matrix'!Y669,0),IF('CLINs &amp; Ceiling Rates'!$D$255="R&amp;D",'Labor Loading Matrix'!Z669,0),IF('CLINs &amp; Ceiling Rates'!$D$256="R&amp;D",'Labor Loading Matrix'!AA669,0))</f>
        <v>0</v>
      </c>
      <c r="H669" s="137"/>
      <c r="I669" s="137"/>
      <c r="J669" s="137"/>
      <c r="K669" s="137"/>
      <c r="L669" s="137"/>
      <c r="M669" s="137"/>
      <c r="N669" s="84"/>
      <c r="O669" s="84"/>
      <c r="P669" s="84"/>
      <c r="Q669" s="84"/>
      <c r="R669" s="133"/>
      <c r="S669" s="133"/>
      <c r="T669" s="133"/>
      <c r="U669" s="133"/>
      <c r="V669" s="133"/>
      <c r="W669" s="133"/>
      <c r="X669" s="133"/>
      <c r="Y669" s="133"/>
      <c r="Z669" s="133"/>
      <c r="AA669" s="133"/>
    </row>
    <row r="670" spans="1:27" s="73" customFormat="1" ht="18" hidden="1" customHeight="1" x14ac:dyDescent="0.25">
      <c r="A670" s="173">
        <f>'CLINs &amp; Ceiling Rates'!B29</f>
        <v>0</v>
      </c>
      <c r="B670" s="173">
        <f>'CLINs &amp; Ceiling Rates'!C29</f>
        <v>0</v>
      </c>
      <c r="C670" s="177" t="str">
        <f>'CLINs &amp; Ceiling Rates'!K29</f>
        <v/>
      </c>
      <c r="D670" s="211">
        <f>IF('CLINs &amp; Ceiling Rates'!D626="",SUM('Labor Loading Matrix'!H670:AA670),SUM(E670:G670))</f>
        <v>0</v>
      </c>
      <c r="E670" s="175">
        <f>SUM(IF('CLINs &amp; Ceiling Rates'!$D$237="OPS",'Labor Loading Matrix'!H670,0),IF('CLINs &amp; Ceiling Rates'!$D$238="OPS",'Labor Loading Matrix'!I670,0),IF('CLINs &amp; Ceiling Rates'!$D$239="OPS",'Labor Loading Matrix'!J670,0),IF('CLINs &amp; Ceiling Rates'!$D$240="OPS",'Labor Loading Matrix'!K670,0),IF('CLINs &amp; Ceiling Rates'!$D$241="OPS",'Labor Loading Matrix'!L670,0),IF('CLINs &amp; Ceiling Rates'!$D$242="OPS",'Labor Loading Matrix'!M670,0),IF('CLINs &amp; Ceiling Rates'!$D$243="OPS",'Labor Loading Matrix'!N670,0),IF('CLINs &amp; Ceiling Rates'!$D$244="OPS",'Labor Loading Matrix'!O670,0),IF('CLINs &amp; Ceiling Rates'!$D$245="OPS",'Labor Loading Matrix'!P670,0),IF('CLINs &amp; Ceiling Rates'!$D$246="OPS",'Labor Loading Matrix'!Q670,0),IF('CLINs &amp; Ceiling Rates'!$D$247="OPS",'Labor Loading Matrix'!R670,0),IF('CLINs &amp; Ceiling Rates'!$D$248="OPS",'Labor Loading Matrix'!S670,0),IF('CLINs &amp; Ceiling Rates'!$D$249="OPS",'Labor Loading Matrix'!T670,0),IF('CLINs &amp; Ceiling Rates'!$D$250="OPS",'Labor Loading Matrix'!U670,0),IF('CLINs &amp; Ceiling Rates'!$D$251="OPS",'Labor Loading Matrix'!V670,0),IF('CLINs &amp; Ceiling Rates'!$D$252="OPS",'Labor Loading Matrix'!W670,0),IF('CLINs &amp; Ceiling Rates'!$D$253="OPS",'Labor Loading Matrix'!X670,0),IF('CLINs &amp; Ceiling Rates'!$D$254="OPS",'Labor Loading Matrix'!Y670,0),IF('CLINs &amp; Ceiling Rates'!$D$255="OPS",'Labor Loading Matrix'!Z670,0),IF('CLINs &amp; Ceiling Rates'!$D$256="OPS",'Labor Loading Matrix'!AA670,0))</f>
        <v>0</v>
      </c>
      <c r="F670" s="175">
        <f>SUM(IF('CLINs &amp; Ceiling Rates'!$D$237="F&amp;E",'Labor Loading Matrix'!H670,0),IF('CLINs &amp; Ceiling Rates'!$D$238="F&amp;E",'Labor Loading Matrix'!I670,0),IF('CLINs &amp; Ceiling Rates'!$D$239="F&amp;E",'Labor Loading Matrix'!J670,0),IF('CLINs &amp; Ceiling Rates'!$D$240="F&amp;E",'Labor Loading Matrix'!K670,0),IF('CLINs &amp; Ceiling Rates'!$D$241="F&amp;E",'Labor Loading Matrix'!L670,0),IF('CLINs &amp; Ceiling Rates'!$D$242="F&amp;E",'Labor Loading Matrix'!M670,0),IF('CLINs &amp; Ceiling Rates'!$D$243="F&amp;E",'Labor Loading Matrix'!N670,0),IF('CLINs &amp; Ceiling Rates'!$D$244="F&amp;E",'Labor Loading Matrix'!O670,0),IF('CLINs &amp; Ceiling Rates'!$D$245="F&amp;E",'Labor Loading Matrix'!P670,0),IF('CLINs &amp; Ceiling Rates'!$D$246="F&amp;E",'Labor Loading Matrix'!Q670,0),IF('CLINs &amp; Ceiling Rates'!$D$247="F&amp;E",'Labor Loading Matrix'!R670,0),IF('CLINs &amp; Ceiling Rates'!$D$248="F&amp;E",'Labor Loading Matrix'!S670,0),IF('CLINs &amp; Ceiling Rates'!$D$249="F&amp;E",'Labor Loading Matrix'!T670,0),IF('CLINs &amp; Ceiling Rates'!$D$250="F&amp;E",'Labor Loading Matrix'!U670,0),IF('CLINs &amp; Ceiling Rates'!$D$251="F&amp;E",'Labor Loading Matrix'!V670,0),IF('CLINs &amp; Ceiling Rates'!$D$252="F&amp;E",'Labor Loading Matrix'!W670,0),IF('CLINs &amp; Ceiling Rates'!$D$253="F&amp;E",'Labor Loading Matrix'!X670,0),IF('CLINs &amp; Ceiling Rates'!$D$254="F&amp;E",'Labor Loading Matrix'!Y670,0),IF('CLINs &amp; Ceiling Rates'!$D$255="F&amp;E",'Labor Loading Matrix'!Z670,0),IF('CLINs &amp; Ceiling Rates'!$D$256="F&amp;E",'Labor Loading Matrix'!AA670,0))</f>
        <v>0</v>
      </c>
      <c r="G670" s="175">
        <f>SUM(IF('CLINs &amp; Ceiling Rates'!$D$237="R&amp;D",'Labor Loading Matrix'!H670,0),IF('CLINs &amp; Ceiling Rates'!$D$238="R&amp;D",'Labor Loading Matrix'!I670,0),IF('CLINs &amp; Ceiling Rates'!$D$239="R&amp;D",'Labor Loading Matrix'!J670,0),IF('CLINs &amp; Ceiling Rates'!$D$240="R&amp;D",'Labor Loading Matrix'!K670,0),IF('CLINs &amp; Ceiling Rates'!$D$241="R&amp;D",'Labor Loading Matrix'!L670,0),IF('CLINs &amp; Ceiling Rates'!$D$242="R&amp;D",'Labor Loading Matrix'!M670,0),IF('CLINs &amp; Ceiling Rates'!$D$243="R&amp;D",'Labor Loading Matrix'!N670,0),IF('CLINs &amp; Ceiling Rates'!$D$244="R&amp;D",'Labor Loading Matrix'!O670,0),IF('CLINs &amp; Ceiling Rates'!$D$245="R&amp;D",'Labor Loading Matrix'!P670,0),IF('CLINs &amp; Ceiling Rates'!$D$246="R&amp;D",'Labor Loading Matrix'!Q670,0),IF('CLINs &amp; Ceiling Rates'!$D$247="R&amp;D",'Labor Loading Matrix'!R670,0),IF('CLINs &amp; Ceiling Rates'!$D$248="R&amp;D",'Labor Loading Matrix'!S670,0),IF('CLINs &amp; Ceiling Rates'!$D$249="R&amp;D",'Labor Loading Matrix'!T670,0),IF('CLINs &amp; Ceiling Rates'!$D$250="R&amp;D",'Labor Loading Matrix'!U670,0),IF('CLINs &amp; Ceiling Rates'!$D$251="R&amp;D",'Labor Loading Matrix'!V670,0),IF('CLINs &amp; Ceiling Rates'!$D$252="R&amp;D",'Labor Loading Matrix'!W670,0),IF('CLINs &amp; Ceiling Rates'!$D$253="R&amp;D",'Labor Loading Matrix'!X670,0),IF('CLINs &amp; Ceiling Rates'!$D$254="R&amp;D",'Labor Loading Matrix'!Y670,0),IF('CLINs &amp; Ceiling Rates'!$D$255="R&amp;D",'Labor Loading Matrix'!Z670,0),IF('CLINs &amp; Ceiling Rates'!$D$256="R&amp;D",'Labor Loading Matrix'!AA670,0))</f>
        <v>0</v>
      </c>
      <c r="H670" s="137"/>
      <c r="I670" s="137"/>
      <c r="J670" s="137"/>
      <c r="K670" s="137"/>
      <c r="L670" s="137"/>
      <c r="M670" s="137"/>
      <c r="N670" s="84"/>
      <c r="O670" s="84"/>
      <c r="P670" s="84"/>
      <c r="Q670" s="84"/>
      <c r="R670" s="133"/>
      <c r="S670" s="133"/>
      <c r="T670" s="133"/>
      <c r="U670" s="133"/>
      <c r="V670" s="133"/>
      <c r="W670" s="133"/>
      <c r="X670" s="133"/>
      <c r="Y670" s="133"/>
      <c r="Z670" s="133"/>
      <c r="AA670" s="133"/>
    </row>
    <row r="671" spans="1:27" s="73" customFormat="1" ht="18" hidden="1" customHeight="1" x14ac:dyDescent="0.25">
      <c r="A671" s="173">
        <f>'CLINs &amp; Ceiling Rates'!B30</f>
        <v>0</v>
      </c>
      <c r="B671" s="173">
        <f>'CLINs &amp; Ceiling Rates'!C30</f>
        <v>0</v>
      </c>
      <c r="C671" s="177" t="str">
        <f>'CLINs &amp; Ceiling Rates'!K30</f>
        <v/>
      </c>
      <c r="D671" s="211">
        <f>IF('CLINs &amp; Ceiling Rates'!D627="",SUM('Labor Loading Matrix'!H671:AA671),SUM(E671:G671))</f>
        <v>0</v>
      </c>
      <c r="E671" s="175">
        <f>SUM(IF('CLINs &amp; Ceiling Rates'!$D$237="OPS",'Labor Loading Matrix'!H671,0),IF('CLINs &amp; Ceiling Rates'!$D$238="OPS",'Labor Loading Matrix'!I671,0),IF('CLINs &amp; Ceiling Rates'!$D$239="OPS",'Labor Loading Matrix'!J671,0),IF('CLINs &amp; Ceiling Rates'!$D$240="OPS",'Labor Loading Matrix'!K671,0),IF('CLINs &amp; Ceiling Rates'!$D$241="OPS",'Labor Loading Matrix'!L671,0),IF('CLINs &amp; Ceiling Rates'!$D$242="OPS",'Labor Loading Matrix'!M671,0),IF('CLINs &amp; Ceiling Rates'!$D$243="OPS",'Labor Loading Matrix'!N671,0),IF('CLINs &amp; Ceiling Rates'!$D$244="OPS",'Labor Loading Matrix'!O671,0),IF('CLINs &amp; Ceiling Rates'!$D$245="OPS",'Labor Loading Matrix'!P671,0),IF('CLINs &amp; Ceiling Rates'!$D$246="OPS",'Labor Loading Matrix'!Q671,0),IF('CLINs &amp; Ceiling Rates'!$D$247="OPS",'Labor Loading Matrix'!R671,0),IF('CLINs &amp; Ceiling Rates'!$D$248="OPS",'Labor Loading Matrix'!S671,0),IF('CLINs &amp; Ceiling Rates'!$D$249="OPS",'Labor Loading Matrix'!T671,0),IF('CLINs &amp; Ceiling Rates'!$D$250="OPS",'Labor Loading Matrix'!U671,0),IF('CLINs &amp; Ceiling Rates'!$D$251="OPS",'Labor Loading Matrix'!V671,0),IF('CLINs &amp; Ceiling Rates'!$D$252="OPS",'Labor Loading Matrix'!W671,0),IF('CLINs &amp; Ceiling Rates'!$D$253="OPS",'Labor Loading Matrix'!X671,0),IF('CLINs &amp; Ceiling Rates'!$D$254="OPS",'Labor Loading Matrix'!Y671,0),IF('CLINs &amp; Ceiling Rates'!$D$255="OPS",'Labor Loading Matrix'!Z671,0),IF('CLINs &amp; Ceiling Rates'!$D$256="OPS",'Labor Loading Matrix'!AA671,0))</f>
        <v>0</v>
      </c>
      <c r="F671" s="175">
        <f>SUM(IF('CLINs &amp; Ceiling Rates'!$D$237="F&amp;E",'Labor Loading Matrix'!H671,0),IF('CLINs &amp; Ceiling Rates'!$D$238="F&amp;E",'Labor Loading Matrix'!I671,0),IF('CLINs &amp; Ceiling Rates'!$D$239="F&amp;E",'Labor Loading Matrix'!J671,0),IF('CLINs &amp; Ceiling Rates'!$D$240="F&amp;E",'Labor Loading Matrix'!K671,0),IF('CLINs &amp; Ceiling Rates'!$D$241="F&amp;E",'Labor Loading Matrix'!L671,0),IF('CLINs &amp; Ceiling Rates'!$D$242="F&amp;E",'Labor Loading Matrix'!M671,0),IF('CLINs &amp; Ceiling Rates'!$D$243="F&amp;E",'Labor Loading Matrix'!N671,0),IF('CLINs &amp; Ceiling Rates'!$D$244="F&amp;E",'Labor Loading Matrix'!O671,0),IF('CLINs &amp; Ceiling Rates'!$D$245="F&amp;E",'Labor Loading Matrix'!P671,0),IF('CLINs &amp; Ceiling Rates'!$D$246="F&amp;E",'Labor Loading Matrix'!Q671,0),IF('CLINs &amp; Ceiling Rates'!$D$247="F&amp;E",'Labor Loading Matrix'!R671,0),IF('CLINs &amp; Ceiling Rates'!$D$248="F&amp;E",'Labor Loading Matrix'!S671,0),IF('CLINs &amp; Ceiling Rates'!$D$249="F&amp;E",'Labor Loading Matrix'!T671,0),IF('CLINs &amp; Ceiling Rates'!$D$250="F&amp;E",'Labor Loading Matrix'!U671,0),IF('CLINs &amp; Ceiling Rates'!$D$251="F&amp;E",'Labor Loading Matrix'!V671,0),IF('CLINs &amp; Ceiling Rates'!$D$252="F&amp;E",'Labor Loading Matrix'!W671,0),IF('CLINs &amp; Ceiling Rates'!$D$253="F&amp;E",'Labor Loading Matrix'!X671,0),IF('CLINs &amp; Ceiling Rates'!$D$254="F&amp;E",'Labor Loading Matrix'!Y671,0),IF('CLINs &amp; Ceiling Rates'!$D$255="F&amp;E",'Labor Loading Matrix'!Z671,0),IF('CLINs &amp; Ceiling Rates'!$D$256="F&amp;E",'Labor Loading Matrix'!AA671,0))</f>
        <v>0</v>
      </c>
      <c r="G671" s="175">
        <f>SUM(IF('CLINs &amp; Ceiling Rates'!$D$237="R&amp;D",'Labor Loading Matrix'!H671,0),IF('CLINs &amp; Ceiling Rates'!$D$238="R&amp;D",'Labor Loading Matrix'!I671,0),IF('CLINs &amp; Ceiling Rates'!$D$239="R&amp;D",'Labor Loading Matrix'!J671,0),IF('CLINs &amp; Ceiling Rates'!$D$240="R&amp;D",'Labor Loading Matrix'!K671,0),IF('CLINs &amp; Ceiling Rates'!$D$241="R&amp;D",'Labor Loading Matrix'!L671,0),IF('CLINs &amp; Ceiling Rates'!$D$242="R&amp;D",'Labor Loading Matrix'!M671,0),IF('CLINs &amp; Ceiling Rates'!$D$243="R&amp;D",'Labor Loading Matrix'!N671,0),IF('CLINs &amp; Ceiling Rates'!$D$244="R&amp;D",'Labor Loading Matrix'!O671,0),IF('CLINs &amp; Ceiling Rates'!$D$245="R&amp;D",'Labor Loading Matrix'!P671,0),IF('CLINs &amp; Ceiling Rates'!$D$246="R&amp;D",'Labor Loading Matrix'!Q671,0),IF('CLINs &amp; Ceiling Rates'!$D$247="R&amp;D",'Labor Loading Matrix'!R671,0),IF('CLINs &amp; Ceiling Rates'!$D$248="R&amp;D",'Labor Loading Matrix'!S671,0),IF('CLINs &amp; Ceiling Rates'!$D$249="R&amp;D",'Labor Loading Matrix'!T671,0),IF('CLINs &amp; Ceiling Rates'!$D$250="R&amp;D",'Labor Loading Matrix'!U671,0),IF('CLINs &amp; Ceiling Rates'!$D$251="R&amp;D",'Labor Loading Matrix'!V671,0),IF('CLINs &amp; Ceiling Rates'!$D$252="R&amp;D",'Labor Loading Matrix'!W671,0),IF('CLINs &amp; Ceiling Rates'!$D$253="R&amp;D",'Labor Loading Matrix'!X671,0),IF('CLINs &amp; Ceiling Rates'!$D$254="R&amp;D",'Labor Loading Matrix'!Y671,0),IF('CLINs &amp; Ceiling Rates'!$D$255="R&amp;D",'Labor Loading Matrix'!Z671,0),IF('CLINs &amp; Ceiling Rates'!$D$256="R&amp;D",'Labor Loading Matrix'!AA671,0))</f>
        <v>0</v>
      </c>
      <c r="H671" s="137"/>
      <c r="I671" s="137"/>
      <c r="J671" s="137"/>
      <c r="K671" s="137"/>
      <c r="L671" s="137"/>
      <c r="M671" s="137"/>
      <c r="N671" s="84"/>
      <c r="O671" s="84"/>
      <c r="P671" s="84"/>
      <c r="Q671" s="84"/>
      <c r="R671" s="133"/>
      <c r="S671" s="133"/>
      <c r="T671" s="133"/>
      <c r="U671" s="133"/>
      <c r="V671" s="133"/>
      <c r="W671" s="133"/>
      <c r="X671" s="133"/>
      <c r="Y671" s="133"/>
      <c r="Z671" s="133"/>
      <c r="AA671" s="133"/>
    </row>
    <row r="672" spans="1:27" s="73" customFormat="1" ht="18" hidden="1" customHeight="1" x14ac:dyDescent="0.25">
      <c r="A672" s="173">
        <f>'CLINs &amp; Ceiling Rates'!B31</f>
        <v>0</v>
      </c>
      <c r="B672" s="173">
        <f>'CLINs &amp; Ceiling Rates'!C31</f>
        <v>0</v>
      </c>
      <c r="C672" s="177" t="str">
        <f>'CLINs &amp; Ceiling Rates'!K31</f>
        <v/>
      </c>
      <c r="D672" s="211">
        <f>IF('CLINs &amp; Ceiling Rates'!D628="",SUM('Labor Loading Matrix'!H672:AA672),SUM(E672:G672))</f>
        <v>0</v>
      </c>
      <c r="E672" s="175">
        <f>SUM(IF('CLINs &amp; Ceiling Rates'!$D$237="OPS",'Labor Loading Matrix'!H672,0),IF('CLINs &amp; Ceiling Rates'!$D$238="OPS",'Labor Loading Matrix'!I672,0),IF('CLINs &amp; Ceiling Rates'!$D$239="OPS",'Labor Loading Matrix'!J672,0),IF('CLINs &amp; Ceiling Rates'!$D$240="OPS",'Labor Loading Matrix'!K672,0),IF('CLINs &amp; Ceiling Rates'!$D$241="OPS",'Labor Loading Matrix'!L672,0),IF('CLINs &amp; Ceiling Rates'!$D$242="OPS",'Labor Loading Matrix'!M672,0),IF('CLINs &amp; Ceiling Rates'!$D$243="OPS",'Labor Loading Matrix'!N672,0),IF('CLINs &amp; Ceiling Rates'!$D$244="OPS",'Labor Loading Matrix'!O672,0),IF('CLINs &amp; Ceiling Rates'!$D$245="OPS",'Labor Loading Matrix'!P672,0),IF('CLINs &amp; Ceiling Rates'!$D$246="OPS",'Labor Loading Matrix'!Q672,0),IF('CLINs &amp; Ceiling Rates'!$D$247="OPS",'Labor Loading Matrix'!R672,0),IF('CLINs &amp; Ceiling Rates'!$D$248="OPS",'Labor Loading Matrix'!S672,0),IF('CLINs &amp; Ceiling Rates'!$D$249="OPS",'Labor Loading Matrix'!T672,0),IF('CLINs &amp; Ceiling Rates'!$D$250="OPS",'Labor Loading Matrix'!U672,0),IF('CLINs &amp; Ceiling Rates'!$D$251="OPS",'Labor Loading Matrix'!V672,0),IF('CLINs &amp; Ceiling Rates'!$D$252="OPS",'Labor Loading Matrix'!W672,0),IF('CLINs &amp; Ceiling Rates'!$D$253="OPS",'Labor Loading Matrix'!X672,0),IF('CLINs &amp; Ceiling Rates'!$D$254="OPS",'Labor Loading Matrix'!Y672,0),IF('CLINs &amp; Ceiling Rates'!$D$255="OPS",'Labor Loading Matrix'!Z672,0),IF('CLINs &amp; Ceiling Rates'!$D$256="OPS",'Labor Loading Matrix'!AA672,0))</f>
        <v>0</v>
      </c>
      <c r="F672" s="175">
        <f>SUM(IF('CLINs &amp; Ceiling Rates'!$D$237="F&amp;E",'Labor Loading Matrix'!H672,0),IF('CLINs &amp; Ceiling Rates'!$D$238="F&amp;E",'Labor Loading Matrix'!I672,0),IF('CLINs &amp; Ceiling Rates'!$D$239="F&amp;E",'Labor Loading Matrix'!J672,0),IF('CLINs &amp; Ceiling Rates'!$D$240="F&amp;E",'Labor Loading Matrix'!K672,0),IF('CLINs &amp; Ceiling Rates'!$D$241="F&amp;E",'Labor Loading Matrix'!L672,0),IF('CLINs &amp; Ceiling Rates'!$D$242="F&amp;E",'Labor Loading Matrix'!M672,0),IF('CLINs &amp; Ceiling Rates'!$D$243="F&amp;E",'Labor Loading Matrix'!N672,0),IF('CLINs &amp; Ceiling Rates'!$D$244="F&amp;E",'Labor Loading Matrix'!O672,0),IF('CLINs &amp; Ceiling Rates'!$D$245="F&amp;E",'Labor Loading Matrix'!P672,0),IF('CLINs &amp; Ceiling Rates'!$D$246="F&amp;E",'Labor Loading Matrix'!Q672,0),IF('CLINs &amp; Ceiling Rates'!$D$247="F&amp;E",'Labor Loading Matrix'!R672,0),IF('CLINs &amp; Ceiling Rates'!$D$248="F&amp;E",'Labor Loading Matrix'!S672,0),IF('CLINs &amp; Ceiling Rates'!$D$249="F&amp;E",'Labor Loading Matrix'!T672,0),IF('CLINs &amp; Ceiling Rates'!$D$250="F&amp;E",'Labor Loading Matrix'!U672,0),IF('CLINs &amp; Ceiling Rates'!$D$251="F&amp;E",'Labor Loading Matrix'!V672,0),IF('CLINs &amp; Ceiling Rates'!$D$252="F&amp;E",'Labor Loading Matrix'!W672,0),IF('CLINs &amp; Ceiling Rates'!$D$253="F&amp;E",'Labor Loading Matrix'!X672,0),IF('CLINs &amp; Ceiling Rates'!$D$254="F&amp;E",'Labor Loading Matrix'!Y672,0),IF('CLINs &amp; Ceiling Rates'!$D$255="F&amp;E",'Labor Loading Matrix'!Z672,0),IF('CLINs &amp; Ceiling Rates'!$D$256="F&amp;E",'Labor Loading Matrix'!AA672,0))</f>
        <v>0</v>
      </c>
      <c r="G672" s="175">
        <f>SUM(IF('CLINs &amp; Ceiling Rates'!$D$237="R&amp;D",'Labor Loading Matrix'!H672,0),IF('CLINs &amp; Ceiling Rates'!$D$238="R&amp;D",'Labor Loading Matrix'!I672,0),IF('CLINs &amp; Ceiling Rates'!$D$239="R&amp;D",'Labor Loading Matrix'!J672,0),IF('CLINs &amp; Ceiling Rates'!$D$240="R&amp;D",'Labor Loading Matrix'!K672,0),IF('CLINs &amp; Ceiling Rates'!$D$241="R&amp;D",'Labor Loading Matrix'!L672,0),IF('CLINs &amp; Ceiling Rates'!$D$242="R&amp;D",'Labor Loading Matrix'!M672,0),IF('CLINs &amp; Ceiling Rates'!$D$243="R&amp;D",'Labor Loading Matrix'!N672,0),IF('CLINs &amp; Ceiling Rates'!$D$244="R&amp;D",'Labor Loading Matrix'!O672,0),IF('CLINs &amp; Ceiling Rates'!$D$245="R&amp;D",'Labor Loading Matrix'!P672,0),IF('CLINs &amp; Ceiling Rates'!$D$246="R&amp;D",'Labor Loading Matrix'!Q672,0),IF('CLINs &amp; Ceiling Rates'!$D$247="R&amp;D",'Labor Loading Matrix'!R672,0),IF('CLINs &amp; Ceiling Rates'!$D$248="R&amp;D",'Labor Loading Matrix'!S672,0),IF('CLINs &amp; Ceiling Rates'!$D$249="R&amp;D",'Labor Loading Matrix'!T672,0),IF('CLINs &amp; Ceiling Rates'!$D$250="R&amp;D",'Labor Loading Matrix'!U672,0),IF('CLINs &amp; Ceiling Rates'!$D$251="R&amp;D",'Labor Loading Matrix'!V672,0),IF('CLINs &amp; Ceiling Rates'!$D$252="R&amp;D",'Labor Loading Matrix'!W672,0),IF('CLINs &amp; Ceiling Rates'!$D$253="R&amp;D",'Labor Loading Matrix'!X672,0),IF('CLINs &amp; Ceiling Rates'!$D$254="R&amp;D",'Labor Loading Matrix'!Y672,0),IF('CLINs &amp; Ceiling Rates'!$D$255="R&amp;D",'Labor Loading Matrix'!Z672,0),IF('CLINs &amp; Ceiling Rates'!$D$256="R&amp;D",'Labor Loading Matrix'!AA672,0))</f>
        <v>0</v>
      </c>
      <c r="H672" s="137"/>
      <c r="I672" s="137"/>
      <c r="J672" s="137"/>
      <c r="K672" s="137"/>
      <c r="L672" s="137"/>
      <c r="M672" s="137"/>
      <c r="N672" s="84"/>
      <c r="O672" s="84"/>
      <c r="P672" s="84"/>
      <c r="Q672" s="84"/>
      <c r="R672" s="133"/>
      <c r="S672" s="133"/>
      <c r="T672" s="133"/>
      <c r="U672" s="133"/>
      <c r="V672" s="133"/>
      <c r="W672" s="133"/>
      <c r="X672" s="133"/>
      <c r="Y672" s="133"/>
      <c r="Z672" s="133"/>
      <c r="AA672" s="133"/>
    </row>
    <row r="673" spans="1:27" s="73" customFormat="1" ht="18" hidden="1" customHeight="1" x14ac:dyDescent="0.25">
      <c r="A673" s="173">
        <f>'CLINs &amp; Ceiling Rates'!B32</f>
        <v>0</v>
      </c>
      <c r="B673" s="173">
        <f>'CLINs &amp; Ceiling Rates'!C32</f>
        <v>0</v>
      </c>
      <c r="C673" s="177" t="str">
        <f>'CLINs &amp; Ceiling Rates'!K32</f>
        <v/>
      </c>
      <c r="D673" s="211">
        <f>IF('CLINs &amp; Ceiling Rates'!D629="",SUM('Labor Loading Matrix'!H673:AA673),SUM(E673:G673))</f>
        <v>0</v>
      </c>
      <c r="E673" s="175">
        <f>SUM(IF('CLINs &amp; Ceiling Rates'!$D$237="OPS",'Labor Loading Matrix'!H673,0),IF('CLINs &amp; Ceiling Rates'!$D$238="OPS",'Labor Loading Matrix'!I673,0),IF('CLINs &amp; Ceiling Rates'!$D$239="OPS",'Labor Loading Matrix'!J673,0),IF('CLINs &amp; Ceiling Rates'!$D$240="OPS",'Labor Loading Matrix'!K673,0),IF('CLINs &amp; Ceiling Rates'!$D$241="OPS",'Labor Loading Matrix'!L673,0),IF('CLINs &amp; Ceiling Rates'!$D$242="OPS",'Labor Loading Matrix'!M673,0),IF('CLINs &amp; Ceiling Rates'!$D$243="OPS",'Labor Loading Matrix'!N673,0),IF('CLINs &amp; Ceiling Rates'!$D$244="OPS",'Labor Loading Matrix'!O673,0),IF('CLINs &amp; Ceiling Rates'!$D$245="OPS",'Labor Loading Matrix'!P673,0),IF('CLINs &amp; Ceiling Rates'!$D$246="OPS",'Labor Loading Matrix'!Q673,0),IF('CLINs &amp; Ceiling Rates'!$D$247="OPS",'Labor Loading Matrix'!R673,0),IF('CLINs &amp; Ceiling Rates'!$D$248="OPS",'Labor Loading Matrix'!S673,0),IF('CLINs &amp; Ceiling Rates'!$D$249="OPS",'Labor Loading Matrix'!T673,0),IF('CLINs &amp; Ceiling Rates'!$D$250="OPS",'Labor Loading Matrix'!U673,0),IF('CLINs &amp; Ceiling Rates'!$D$251="OPS",'Labor Loading Matrix'!V673,0),IF('CLINs &amp; Ceiling Rates'!$D$252="OPS",'Labor Loading Matrix'!W673,0),IF('CLINs &amp; Ceiling Rates'!$D$253="OPS",'Labor Loading Matrix'!X673,0),IF('CLINs &amp; Ceiling Rates'!$D$254="OPS",'Labor Loading Matrix'!Y673,0),IF('CLINs &amp; Ceiling Rates'!$D$255="OPS",'Labor Loading Matrix'!Z673,0),IF('CLINs &amp; Ceiling Rates'!$D$256="OPS",'Labor Loading Matrix'!AA673,0))</f>
        <v>0</v>
      </c>
      <c r="F673" s="175">
        <f>SUM(IF('CLINs &amp; Ceiling Rates'!$D$237="F&amp;E",'Labor Loading Matrix'!H673,0),IF('CLINs &amp; Ceiling Rates'!$D$238="F&amp;E",'Labor Loading Matrix'!I673,0),IF('CLINs &amp; Ceiling Rates'!$D$239="F&amp;E",'Labor Loading Matrix'!J673,0),IF('CLINs &amp; Ceiling Rates'!$D$240="F&amp;E",'Labor Loading Matrix'!K673,0),IF('CLINs &amp; Ceiling Rates'!$D$241="F&amp;E",'Labor Loading Matrix'!L673,0),IF('CLINs &amp; Ceiling Rates'!$D$242="F&amp;E",'Labor Loading Matrix'!M673,0),IF('CLINs &amp; Ceiling Rates'!$D$243="F&amp;E",'Labor Loading Matrix'!N673,0),IF('CLINs &amp; Ceiling Rates'!$D$244="F&amp;E",'Labor Loading Matrix'!O673,0),IF('CLINs &amp; Ceiling Rates'!$D$245="F&amp;E",'Labor Loading Matrix'!P673,0),IF('CLINs &amp; Ceiling Rates'!$D$246="F&amp;E",'Labor Loading Matrix'!Q673,0),IF('CLINs &amp; Ceiling Rates'!$D$247="F&amp;E",'Labor Loading Matrix'!R673,0),IF('CLINs &amp; Ceiling Rates'!$D$248="F&amp;E",'Labor Loading Matrix'!S673,0),IF('CLINs &amp; Ceiling Rates'!$D$249="F&amp;E",'Labor Loading Matrix'!T673,0),IF('CLINs &amp; Ceiling Rates'!$D$250="F&amp;E",'Labor Loading Matrix'!U673,0),IF('CLINs &amp; Ceiling Rates'!$D$251="F&amp;E",'Labor Loading Matrix'!V673,0),IF('CLINs &amp; Ceiling Rates'!$D$252="F&amp;E",'Labor Loading Matrix'!W673,0),IF('CLINs &amp; Ceiling Rates'!$D$253="F&amp;E",'Labor Loading Matrix'!X673,0),IF('CLINs &amp; Ceiling Rates'!$D$254="F&amp;E",'Labor Loading Matrix'!Y673,0),IF('CLINs &amp; Ceiling Rates'!$D$255="F&amp;E",'Labor Loading Matrix'!Z673,0),IF('CLINs &amp; Ceiling Rates'!$D$256="F&amp;E",'Labor Loading Matrix'!AA673,0))</f>
        <v>0</v>
      </c>
      <c r="G673" s="175">
        <f>SUM(IF('CLINs &amp; Ceiling Rates'!$D$237="R&amp;D",'Labor Loading Matrix'!H673,0),IF('CLINs &amp; Ceiling Rates'!$D$238="R&amp;D",'Labor Loading Matrix'!I673,0),IF('CLINs &amp; Ceiling Rates'!$D$239="R&amp;D",'Labor Loading Matrix'!J673,0),IF('CLINs &amp; Ceiling Rates'!$D$240="R&amp;D",'Labor Loading Matrix'!K673,0),IF('CLINs &amp; Ceiling Rates'!$D$241="R&amp;D",'Labor Loading Matrix'!L673,0),IF('CLINs &amp; Ceiling Rates'!$D$242="R&amp;D",'Labor Loading Matrix'!M673,0),IF('CLINs &amp; Ceiling Rates'!$D$243="R&amp;D",'Labor Loading Matrix'!N673,0),IF('CLINs &amp; Ceiling Rates'!$D$244="R&amp;D",'Labor Loading Matrix'!O673,0),IF('CLINs &amp; Ceiling Rates'!$D$245="R&amp;D",'Labor Loading Matrix'!P673,0),IF('CLINs &amp; Ceiling Rates'!$D$246="R&amp;D",'Labor Loading Matrix'!Q673,0),IF('CLINs &amp; Ceiling Rates'!$D$247="R&amp;D",'Labor Loading Matrix'!R673,0),IF('CLINs &amp; Ceiling Rates'!$D$248="R&amp;D",'Labor Loading Matrix'!S673,0),IF('CLINs &amp; Ceiling Rates'!$D$249="R&amp;D",'Labor Loading Matrix'!T673,0),IF('CLINs &amp; Ceiling Rates'!$D$250="R&amp;D",'Labor Loading Matrix'!U673,0),IF('CLINs &amp; Ceiling Rates'!$D$251="R&amp;D",'Labor Loading Matrix'!V673,0),IF('CLINs &amp; Ceiling Rates'!$D$252="R&amp;D",'Labor Loading Matrix'!W673,0),IF('CLINs &amp; Ceiling Rates'!$D$253="R&amp;D",'Labor Loading Matrix'!X673,0),IF('CLINs &amp; Ceiling Rates'!$D$254="R&amp;D",'Labor Loading Matrix'!Y673,0),IF('CLINs &amp; Ceiling Rates'!$D$255="R&amp;D",'Labor Loading Matrix'!Z673,0),IF('CLINs &amp; Ceiling Rates'!$D$256="R&amp;D",'Labor Loading Matrix'!AA673,0))</f>
        <v>0</v>
      </c>
      <c r="H673" s="137"/>
      <c r="I673" s="137"/>
      <c r="J673" s="137"/>
      <c r="K673" s="137"/>
      <c r="L673" s="137"/>
      <c r="M673" s="137"/>
      <c r="N673" s="84"/>
      <c r="O673" s="84"/>
      <c r="P673" s="84"/>
      <c r="Q673" s="84"/>
      <c r="R673" s="133"/>
      <c r="S673" s="133"/>
      <c r="T673" s="133"/>
      <c r="U673" s="133"/>
      <c r="V673" s="133"/>
      <c r="W673" s="133"/>
      <c r="X673" s="133"/>
      <c r="Y673" s="133"/>
      <c r="Z673" s="133"/>
      <c r="AA673" s="133"/>
    </row>
    <row r="674" spans="1:27" s="73" customFormat="1" ht="18" hidden="1" customHeight="1" x14ac:dyDescent="0.25">
      <c r="A674" s="173">
        <f>'CLINs &amp; Ceiling Rates'!B33</f>
        <v>0</v>
      </c>
      <c r="B674" s="173">
        <f>'CLINs &amp; Ceiling Rates'!C33</f>
        <v>0</v>
      </c>
      <c r="C674" s="177" t="str">
        <f>'CLINs &amp; Ceiling Rates'!K33</f>
        <v/>
      </c>
      <c r="D674" s="211">
        <f>IF('CLINs &amp; Ceiling Rates'!D630="",SUM('Labor Loading Matrix'!H674:AA674),SUM(E674:G674))</f>
        <v>0</v>
      </c>
      <c r="E674" s="175">
        <f>SUM(IF('CLINs &amp; Ceiling Rates'!$D$237="OPS",'Labor Loading Matrix'!H674,0),IF('CLINs &amp; Ceiling Rates'!$D$238="OPS",'Labor Loading Matrix'!I674,0),IF('CLINs &amp; Ceiling Rates'!$D$239="OPS",'Labor Loading Matrix'!J674,0),IF('CLINs &amp; Ceiling Rates'!$D$240="OPS",'Labor Loading Matrix'!K674,0),IF('CLINs &amp; Ceiling Rates'!$D$241="OPS",'Labor Loading Matrix'!L674,0),IF('CLINs &amp; Ceiling Rates'!$D$242="OPS",'Labor Loading Matrix'!M674,0),IF('CLINs &amp; Ceiling Rates'!$D$243="OPS",'Labor Loading Matrix'!N674,0),IF('CLINs &amp; Ceiling Rates'!$D$244="OPS",'Labor Loading Matrix'!O674,0),IF('CLINs &amp; Ceiling Rates'!$D$245="OPS",'Labor Loading Matrix'!P674,0),IF('CLINs &amp; Ceiling Rates'!$D$246="OPS",'Labor Loading Matrix'!Q674,0),IF('CLINs &amp; Ceiling Rates'!$D$247="OPS",'Labor Loading Matrix'!R674,0),IF('CLINs &amp; Ceiling Rates'!$D$248="OPS",'Labor Loading Matrix'!S674,0),IF('CLINs &amp; Ceiling Rates'!$D$249="OPS",'Labor Loading Matrix'!T674,0),IF('CLINs &amp; Ceiling Rates'!$D$250="OPS",'Labor Loading Matrix'!U674,0),IF('CLINs &amp; Ceiling Rates'!$D$251="OPS",'Labor Loading Matrix'!V674,0),IF('CLINs &amp; Ceiling Rates'!$D$252="OPS",'Labor Loading Matrix'!W674,0),IF('CLINs &amp; Ceiling Rates'!$D$253="OPS",'Labor Loading Matrix'!X674,0),IF('CLINs &amp; Ceiling Rates'!$D$254="OPS",'Labor Loading Matrix'!Y674,0),IF('CLINs &amp; Ceiling Rates'!$D$255="OPS",'Labor Loading Matrix'!Z674,0),IF('CLINs &amp; Ceiling Rates'!$D$256="OPS",'Labor Loading Matrix'!AA674,0))</f>
        <v>0</v>
      </c>
      <c r="F674" s="175">
        <f>SUM(IF('CLINs &amp; Ceiling Rates'!$D$237="F&amp;E",'Labor Loading Matrix'!H674,0),IF('CLINs &amp; Ceiling Rates'!$D$238="F&amp;E",'Labor Loading Matrix'!I674,0),IF('CLINs &amp; Ceiling Rates'!$D$239="F&amp;E",'Labor Loading Matrix'!J674,0),IF('CLINs &amp; Ceiling Rates'!$D$240="F&amp;E",'Labor Loading Matrix'!K674,0),IF('CLINs &amp; Ceiling Rates'!$D$241="F&amp;E",'Labor Loading Matrix'!L674,0),IF('CLINs &amp; Ceiling Rates'!$D$242="F&amp;E",'Labor Loading Matrix'!M674,0),IF('CLINs &amp; Ceiling Rates'!$D$243="F&amp;E",'Labor Loading Matrix'!N674,0),IF('CLINs &amp; Ceiling Rates'!$D$244="F&amp;E",'Labor Loading Matrix'!O674,0),IF('CLINs &amp; Ceiling Rates'!$D$245="F&amp;E",'Labor Loading Matrix'!P674,0),IF('CLINs &amp; Ceiling Rates'!$D$246="F&amp;E",'Labor Loading Matrix'!Q674,0),IF('CLINs &amp; Ceiling Rates'!$D$247="F&amp;E",'Labor Loading Matrix'!R674,0),IF('CLINs &amp; Ceiling Rates'!$D$248="F&amp;E",'Labor Loading Matrix'!S674,0),IF('CLINs &amp; Ceiling Rates'!$D$249="F&amp;E",'Labor Loading Matrix'!T674,0),IF('CLINs &amp; Ceiling Rates'!$D$250="F&amp;E",'Labor Loading Matrix'!U674,0),IF('CLINs &amp; Ceiling Rates'!$D$251="F&amp;E",'Labor Loading Matrix'!V674,0),IF('CLINs &amp; Ceiling Rates'!$D$252="F&amp;E",'Labor Loading Matrix'!W674,0),IF('CLINs &amp; Ceiling Rates'!$D$253="F&amp;E",'Labor Loading Matrix'!X674,0),IF('CLINs &amp; Ceiling Rates'!$D$254="F&amp;E",'Labor Loading Matrix'!Y674,0),IF('CLINs &amp; Ceiling Rates'!$D$255="F&amp;E",'Labor Loading Matrix'!Z674,0),IF('CLINs &amp; Ceiling Rates'!$D$256="F&amp;E",'Labor Loading Matrix'!AA674,0))</f>
        <v>0</v>
      </c>
      <c r="G674" s="175">
        <f>SUM(IF('CLINs &amp; Ceiling Rates'!$D$237="R&amp;D",'Labor Loading Matrix'!H674,0),IF('CLINs &amp; Ceiling Rates'!$D$238="R&amp;D",'Labor Loading Matrix'!I674,0),IF('CLINs &amp; Ceiling Rates'!$D$239="R&amp;D",'Labor Loading Matrix'!J674,0),IF('CLINs &amp; Ceiling Rates'!$D$240="R&amp;D",'Labor Loading Matrix'!K674,0),IF('CLINs &amp; Ceiling Rates'!$D$241="R&amp;D",'Labor Loading Matrix'!L674,0),IF('CLINs &amp; Ceiling Rates'!$D$242="R&amp;D",'Labor Loading Matrix'!M674,0),IF('CLINs &amp; Ceiling Rates'!$D$243="R&amp;D",'Labor Loading Matrix'!N674,0),IF('CLINs &amp; Ceiling Rates'!$D$244="R&amp;D",'Labor Loading Matrix'!O674,0),IF('CLINs &amp; Ceiling Rates'!$D$245="R&amp;D",'Labor Loading Matrix'!P674,0),IF('CLINs &amp; Ceiling Rates'!$D$246="R&amp;D",'Labor Loading Matrix'!Q674,0),IF('CLINs &amp; Ceiling Rates'!$D$247="R&amp;D",'Labor Loading Matrix'!R674,0),IF('CLINs &amp; Ceiling Rates'!$D$248="R&amp;D",'Labor Loading Matrix'!S674,0),IF('CLINs &amp; Ceiling Rates'!$D$249="R&amp;D",'Labor Loading Matrix'!T674,0),IF('CLINs &amp; Ceiling Rates'!$D$250="R&amp;D",'Labor Loading Matrix'!U674,0),IF('CLINs &amp; Ceiling Rates'!$D$251="R&amp;D",'Labor Loading Matrix'!V674,0),IF('CLINs &amp; Ceiling Rates'!$D$252="R&amp;D",'Labor Loading Matrix'!W674,0),IF('CLINs &amp; Ceiling Rates'!$D$253="R&amp;D",'Labor Loading Matrix'!X674,0),IF('CLINs &amp; Ceiling Rates'!$D$254="R&amp;D",'Labor Loading Matrix'!Y674,0),IF('CLINs &amp; Ceiling Rates'!$D$255="R&amp;D",'Labor Loading Matrix'!Z674,0),IF('CLINs &amp; Ceiling Rates'!$D$256="R&amp;D",'Labor Loading Matrix'!AA674,0))</f>
        <v>0</v>
      </c>
      <c r="H674" s="137"/>
      <c r="I674" s="137"/>
      <c r="J674" s="137"/>
      <c r="K674" s="137"/>
      <c r="L674" s="137"/>
      <c r="M674" s="137"/>
      <c r="N674" s="84"/>
      <c r="O674" s="84"/>
      <c r="P674" s="84"/>
      <c r="Q674" s="84"/>
      <c r="R674" s="133"/>
      <c r="S674" s="133"/>
      <c r="T674" s="133"/>
      <c r="U674" s="133"/>
      <c r="V674" s="133"/>
      <c r="W674" s="133"/>
      <c r="X674" s="133"/>
      <c r="Y674" s="133"/>
      <c r="Z674" s="133"/>
      <c r="AA674" s="133"/>
    </row>
    <row r="675" spans="1:27" s="73" customFormat="1" ht="18" hidden="1" customHeight="1" x14ac:dyDescent="0.25">
      <c r="A675" s="173">
        <f>'CLINs &amp; Ceiling Rates'!B34</f>
        <v>0</v>
      </c>
      <c r="B675" s="173">
        <f>'CLINs &amp; Ceiling Rates'!C34</f>
        <v>0</v>
      </c>
      <c r="C675" s="177" t="str">
        <f>'CLINs &amp; Ceiling Rates'!K34</f>
        <v/>
      </c>
      <c r="D675" s="211">
        <f>IF('CLINs &amp; Ceiling Rates'!D631="",SUM('Labor Loading Matrix'!H675:AA675),SUM(E675:G675))</f>
        <v>0</v>
      </c>
      <c r="E675" s="175">
        <f>SUM(IF('CLINs &amp; Ceiling Rates'!$D$237="OPS",'Labor Loading Matrix'!H675,0),IF('CLINs &amp; Ceiling Rates'!$D$238="OPS",'Labor Loading Matrix'!I675,0),IF('CLINs &amp; Ceiling Rates'!$D$239="OPS",'Labor Loading Matrix'!J675,0),IF('CLINs &amp; Ceiling Rates'!$D$240="OPS",'Labor Loading Matrix'!K675,0),IF('CLINs &amp; Ceiling Rates'!$D$241="OPS",'Labor Loading Matrix'!L675,0),IF('CLINs &amp; Ceiling Rates'!$D$242="OPS",'Labor Loading Matrix'!M675,0),IF('CLINs &amp; Ceiling Rates'!$D$243="OPS",'Labor Loading Matrix'!N675,0),IF('CLINs &amp; Ceiling Rates'!$D$244="OPS",'Labor Loading Matrix'!O675,0),IF('CLINs &amp; Ceiling Rates'!$D$245="OPS",'Labor Loading Matrix'!P675,0),IF('CLINs &amp; Ceiling Rates'!$D$246="OPS",'Labor Loading Matrix'!Q675,0),IF('CLINs &amp; Ceiling Rates'!$D$247="OPS",'Labor Loading Matrix'!R675,0),IF('CLINs &amp; Ceiling Rates'!$D$248="OPS",'Labor Loading Matrix'!S675,0),IF('CLINs &amp; Ceiling Rates'!$D$249="OPS",'Labor Loading Matrix'!T675,0),IF('CLINs &amp; Ceiling Rates'!$D$250="OPS",'Labor Loading Matrix'!U675,0),IF('CLINs &amp; Ceiling Rates'!$D$251="OPS",'Labor Loading Matrix'!V675,0),IF('CLINs &amp; Ceiling Rates'!$D$252="OPS",'Labor Loading Matrix'!W675,0),IF('CLINs &amp; Ceiling Rates'!$D$253="OPS",'Labor Loading Matrix'!X675,0),IF('CLINs &amp; Ceiling Rates'!$D$254="OPS",'Labor Loading Matrix'!Y675,0),IF('CLINs &amp; Ceiling Rates'!$D$255="OPS",'Labor Loading Matrix'!Z675,0),IF('CLINs &amp; Ceiling Rates'!$D$256="OPS",'Labor Loading Matrix'!AA675,0))</f>
        <v>0</v>
      </c>
      <c r="F675" s="175">
        <f>SUM(IF('CLINs &amp; Ceiling Rates'!$D$237="F&amp;E",'Labor Loading Matrix'!H675,0),IF('CLINs &amp; Ceiling Rates'!$D$238="F&amp;E",'Labor Loading Matrix'!I675,0),IF('CLINs &amp; Ceiling Rates'!$D$239="F&amp;E",'Labor Loading Matrix'!J675,0),IF('CLINs &amp; Ceiling Rates'!$D$240="F&amp;E",'Labor Loading Matrix'!K675,0),IF('CLINs &amp; Ceiling Rates'!$D$241="F&amp;E",'Labor Loading Matrix'!L675,0),IF('CLINs &amp; Ceiling Rates'!$D$242="F&amp;E",'Labor Loading Matrix'!M675,0),IF('CLINs &amp; Ceiling Rates'!$D$243="F&amp;E",'Labor Loading Matrix'!N675,0),IF('CLINs &amp; Ceiling Rates'!$D$244="F&amp;E",'Labor Loading Matrix'!O675,0),IF('CLINs &amp; Ceiling Rates'!$D$245="F&amp;E",'Labor Loading Matrix'!P675,0),IF('CLINs &amp; Ceiling Rates'!$D$246="F&amp;E",'Labor Loading Matrix'!Q675,0),IF('CLINs &amp; Ceiling Rates'!$D$247="F&amp;E",'Labor Loading Matrix'!R675,0),IF('CLINs &amp; Ceiling Rates'!$D$248="F&amp;E",'Labor Loading Matrix'!S675,0),IF('CLINs &amp; Ceiling Rates'!$D$249="F&amp;E",'Labor Loading Matrix'!T675,0),IF('CLINs &amp; Ceiling Rates'!$D$250="F&amp;E",'Labor Loading Matrix'!U675,0),IF('CLINs &amp; Ceiling Rates'!$D$251="F&amp;E",'Labor Loading Matrix'!V675,0),IF('CLINs &amp; Ceiling Rates'!$D$252="F&amp;E",'Labor Loading Matrix'!W675,0),IF('CLINs &amp; Ceiling Rates'!$D$253="F&amp;E",'Labor Loading Matrix'!X675,0),IF('CLINs &amp; Ceiling Rates'!$D$254="F&amp;E",'Labor Loading Matrix'!Y675,0),IF('CLINs &amp; Ceiling Rates'!$D$255="F&amp;E",'Labor Loading Matrix'!Z675,0),IF('CLINs &amp; Ceiling Rates'!$D$256="F&amp;E",'Labor Loading Matrix'!AA675,0))</f>
        <v>0</v>
      </c>
      <c r="G675" s="175">
        <f>SUM(IF('CLINs &amp; Ceiling Rates'!$D$237="R&amp;D",'Labor Loading Matrix'!H675,0),IF('CLINs &amp; Ceiling Rates'!$D$238="R&amp;D",'Labor Loading Matrix'!I675,0),IF('CLINs &amp; Ceiling Rates'!$D$239="R&amp;D",'Labor Loading Matrix'!J675,0),IF('CLINs &amp; Ceiling Rates'!$D$240="R&amp;D",'Labor Loading Matrix'!K675,0),IF('CLINs &amp; Ceiling Rates'!$D$241="R&amp;D",'Labor Loading Matrix'!L675,0),IF('CLINs &amp; Ceiling Rates'!$D$242="R&amp;D",'Labor Loading Matrix'!M675,0),IF('CLINs &amp; Ceiling Rates'!$D$243="R&amp;D",'Labor Loading Matrix'!N675,0),IF('CLINs &amp; Ceiling Rates'!$D$244="R&amp;D",'Labor Loading Matrix'!O675,0),IF('CLINs &amp; Ceiling Rates'!$D$245="R&amp;D",'Labor Loading Matrix'!P675,0),IF('CLINs &amp; Ceiling Rates'!$D$246="R&amp;D",'Labor Loading Matrix'!Q675,0),IF('CLINs &amp; Ceiling Rates'!$D$247="R&amp;D",'Labor Loading Matrix'!R675,0),IF('CLINs &amp; Ceiling Rates'!$D$248="R&amp;D",'Labor Loading Matrix'!S675,0),IF('CLINs &amp; Ceiling Rates'!$D$249="R&amp;D",'Labor Loading Matrix'!T675,0),IF('CLINs &amp; Ceiling Rates'!$D$250="R&amp;D",'Labor Loading Matrix'!U675,0),IF('CLINs &amp; Ceiling Rates'!$D$251="R&amp;D",'Labor Loading Matrix'!V675,0),IF('CLINs &amp; Ceiling Rates'!$D$252="R&amp;D",'Labor Loading Matrix'!W675,0),IF('CLINs &amp; Ceiling Rates'!$D$253="R&amp;D",'Labor Loading Matrix'!X675,0),IF('CLINs &amp; Ceiling Rates'!$D$254="R&amp;D",'Labor Loading Matrix'!Y675,0),IF('CLINs &amp; Ceiling Rates'!$D$255="R&amp;D",'Labor Loading Matrix'!Z675,0),IF('CLINs &amp; Ceiling Rates'!$D$256="R&amp;D",'Labor Loading Matrix'!AA675,0))</f>
        <v>0</v>
      </c>
      <c r="H675" s="137"/>
      <c r="I675" s="137"/>
      <c r="J675" s="137"/>
      <c r="K675" s="137"/>
      <c r="L675" s="137"/>
      <c r="M675" s="137"/>
      <c r="N675" s="84"/>
      <c r="O675" s="84"/>
      <c r="P675" s="84"/>
      <c r="Q675" s="84"/>
      <c r="R675" s="133"/>
      <c r="S675" s="133"/>
      <c r="T675" s="133"/>
      <c r="U675" s="133"/>
      <c r="V675" s="133"/>
      <c r="W675" s="133"/>
      <c r="X675" s="133"/>
      <c r="Y675" s="133"/>
      <c r="Z675" s="133"/>
      <c r="AA675" s="133"/>
    </row>
    <row r="676" spans="1:27" s="73" customFormat="1" ht="18" hidden="1" customHeight="1" x14ac:dyDescent="0.25">
      <c r="A676" s="173">
        <f>'CLINs &amp; Ceiling Rates'!B35</f>
        <v>0</v>
      </c>
      <c r="B676" s="173">
        <f>'CLINs &amp; Ceiling Rates'!C35</f>
        <v>0</v>
      </c>
      <c r="C676" s="177" t="str">
        <f>'CLINs &amp; Ceiling Rates'!K35</f>
        <v/>
      </c>
      <c r="D676" s="211">
        <f>IF('CLINs &amp; Ceiling Rates'!D632="",SUM('Labor Loading Matrix'!H676:AA676),SUM(E676:G676))</f>
        <v>0</v>
      </c>
      <c r="E676" s="175">
        <f>SUM(IF('CLINs &amp; Ceiling Rates'!$D$237="OPS",'Labor Loading Matrix'!H676,0),IF('CLINs &amp; Ceiling Rates'!$D$238="OPS",'Labor Loading Matrix'!I676,0),IF('CLINs &amp; Ceiling Rates'!$D$239="OPS",'Labor Loading Matrix'!J676,0),IF('CLINs &amp; Ceiling Rates'!$D$240="OPS",'Labor Loading Matrix'!K676,0),IF('CLINs &amp; Ceiling Rates'!$D$241="OPS",'Labor Loading Matrix'!L676,0),IF('CLINs &amp; Ceiling Rates'!$D$242="OPS",'Labor Loading Matrix'!M676,0),IF('CLINs &amp; Ceiling Rates'!$D$243="OPS",'Labor Loading Matrix'!N676,0),IF('CLINs &amp; Ceiling Rates'!$D$244="OPS",'Labor Loading Matrix'!O676,0),IF('CLINs &amp; Ceiling Rates'!$D$245="OPS",'Labor Loading Matrix'!P676,0),IF('CLINs &amp; Ceiling Rates'!$D$246="OPS",'Labor Loading Matrix'!Q676,0),IF('CLINs &amp; Ceiling Rates'!$D$247="OPS",'Labor Loading Matrix'!R676,0),IF('CLINs &amp; Ceiling Rates'!$D$248="OPS",'Labor Loading Matrix'!S676,0),IF('CLINs &amp; Ceiling Rates'!$D$249="OPS",'Labor Loading Matrix'!T676,0),IF('CLINs &amp; Ceiling Rates'!$D$250="OPS",'Labor Loading Matrix'!U676,0),IF('CLINs &amp; Ceiling Rates'!$D$251="OPS",'Labor Loading Matrix'!V676,0),IF('CLINs &amp; Ceiling Rates'!$D$252="OPS",'Labor Loading Matrix'!W676,0),IF('CLINs &amp; Ceiling Rates'!$D$253="OPS",'Labor Loading Matrix'!X676,0),IF('CLINs &amp; Ceiling Rates'!$D$254="OPS",'Labor Loading Matrix'!Y676,0),IF('CLINs &amp; Ceiling Rates'!$D$255="OPS",'Labor Loading Matrix'!Z676,0),IF('CLINs &amp; Ceiling Rates'!$D$256="OPS",'Labor Loading Matrix'!AA676,0))</f>
        <v>0</v>
      </c>
      <c r="F676" s="175">
        <f>SUM(IF('CLINs &amp; Ceiling Rates'!$D$237="F&amp;E",'Labor Loading Matrix'!H676,0),IF('CLINs &amp; Ceiling Rates'!$D$238="F&amp;E",'Labor Loading Matrix'!I676,0),IF('CLINs &amp; Ceiling Rates'!$D$239="F&amp;E",'Labor Loading Matrix'!J676,0),IF('CLINs &amp; Ceiling Rates'!$D$240="F&amp;E",'Labor Loading Matrix'!K676,0),IF('CLINs &amp; Ceiling Rates'!$D$241="F&amp;E",'Labor Loading Matrix'!L676,0),IF('CLINs &amp; Ceiling Rates'!$D$242="F&amp;E",'Labor Loading Matrix'!M676,0),IF('CLINs &amp; Ceiling Rates'!$D$243="F&amp;E",'Labor Loading Matrix'!N676,0),IF('CLINs &amp; Ceiling Rates'!$D$244="F&amp;E",'Labor Loading Matrix'!O676,0),IF('CLINs &amp; Ceiling Rates'!$D$245="F&amp;E",'Labor Loading Matrix'!P676,0),IF('CLINs &amp; Ceiling Rates'!$D$246="F&amp;E",'Labor Loading Matrix'!Q676,0),IF('CLINs &amp; Ceiling Rates'!$D$247="F&amp;E",'Labor Loading Matrix'!R676,0),IF('CLINs &amp; Ceiling Rates'!$D$248="F&amp;E",'Labor Loading Matrix'!S676,0),IF('CLINs &amp; Ceiling Rates'!$D$249="F&amp;E",'Labor Loading Matrix'!T676,0),IF('CLINs &amp; Ceiling Rates'!$D$250="F&amp;E",'Labor Loading Matrix'!U676,0),IF('CLINs &amp; Ceiling Rates'!$D$251="F&amp;E",'Labor Loading Matrix'!V676,0),IF('CLINs &amp; Ceiling Rates'!$D$252="F&amp;E",'Labor Loading Matrix'!W676,0),IF('CLINs &amp; Ceiling Rates'!$D$253="F&amp;E",'Labor Loading Matrix'!X676,0),IF('CLINs &amp; Ceiling Rates'!$D$254="F&amp;E",'Labor Loading Matrix'!Y676,0),IF('CLINs &amp; Ceiling Rates'!$D$255="F&amp;E",'Labor Loading Matrix'!Z676,0),IF('CLINs &amp; Ceiling Rates'!$D$256="F&amp;E",'Labor Loading Matrix'!AA676,0))</f>
        <v>0</v>
      </c>
      <c r="G676" s="175">
        <f>SUM(IF('CLINs &amp; Ceiling Rates'!$D$237="R&amp;D",'Labor Loading Matrix'!H676,0),IF('CLINs &amp; Ceiling Rates'!$D$238="R&amp;D",'Labor Loading Matrix'!I676,0),IF('CLINs &amp; Ceiling Rates'!$D$239="R&amp;D",'Labor Loading Matrix'!J676,0),IF('CLINs &amp; Ceiling Rates'!$D$240="R&amp;D",'Labor Loading Matrix'!K676,0),IF('CLINs &amp; Ceiling Rates'!$D$241="R&amp;D",'Labor Loading Matrix'!L676,0),IF('CLINs &amp; Ceiling Rates'!$D$242="R&amp;D",'Labor Loading Matrix'!M676,0),IF('CLINs &amp; Ceiling Rates'!$D$243="R&amp;D",'Labor Loading Matrix'!N676,0),IF('CLINs &amp; Ceiling Rates'!$D$244="R&amp;D",'Labor Loading Matrix'!O676,0),IF('CLINs &amp; Ceiling Rates'!$D$245="R&amp;D",'Labor Loading Matrix'!P676,0),IF('CLINs &amp; Ceiling Rates'!$D$246="R&amp;D",'Labor Loading Matrix'!Q676,0),IF('CLINs &amp; Ceiling Rates'!$D$247="R&amp;D",'Labor Loading Matrix'!R676,0),IF('CLINs &amp; Ceiling Rates'!$D$248="R&amp;D",'Labor Loading Matrix'!S676,0),IF('CLINs &amp; Ceiling Rates'!$D$249="R&amp;D",'Labor Loading Matrix'!T676,0),IF('CLINs &amp; Ceiling Rates'!$D$250="R&amp;D",'Labor Loading Matrix'!U676,0),IF('CLINs &amp; Ceiling Rates'!$D$251="R&amp;D",'Labor Loading Matrix'!V676,0),IF('CLINs &amp; Ceiling Rates'!$D$252="R&amp;D",'Labor Loading Matrix'!W676,0),IF('CLINs &amp; Ceiling Rates'!$D$253="R&amp;D",'Labor Loading Matrix'!X676,0),IF('CLINs &amp; Ceiling Rates'!$D$254="R&amp;D",'Labor Loading Matrix'!Y676,0),IF('CLINs &amp; Ceiling Rates'!$D$255="R&amp;D",'Labor Loading Matrix'!Z676,0),IF('CLINs &amp; Ceiling Rates'!$D$256="R&amp;D",'Labor Loading Matrix'!AA676,0))</f>
        <v>0</v>
      </c>
      <c r="H676" s="137"/>
      <c r="I676" s="137"/>
      <c r="J676" s="137"/>
      <c r="K676" s="137"/>
      <c r="L676" s="137"/>
      <c r="M676" s="137"/>
      <c r="N676" s="84"/>
      <c r="O676" s="84"/>
      <c r="P676" s="84"/>
      <c r="Q676" s="84"/>
      <c r="R676" s="133"/>
      <c r="S676" s="133"/>
      <c r="T676" s="133"/>
      <c r="U676" s="133"/>
      <c r="V676" s="133"/>
      <c r="W676" s="133"/>
      <c r="X676" s="133"/>
      <c r="Y676" s="133"/>
      <c r="Z676" s="133"/>
      <c r="AA676" s="133"/>
    </row>
    <row r="677" spans="1:27" s="73" customFormat="1" ht="18" hidden="1" customHeight="1" x14ac:dyDescent="0.25">
      <c r="A677" s="173">
        <f>'CLINs &amp; Ceiling Rates'!B36</f>
        <v>0</v>
      </c>
      <c r="B677" s="173">
        <f>'CLINs &amp; Ceiling Rates'!C36</f>
        <v>0</v>
      </c>
      <c r="C677" s="177" t="str">
        <f>'CLINs &amp; Ceiling Rates'!K36</f>
        <v/>
      </c>
      <c r="D677" s="211">
        <f>IF('CLINs &amp; Ceiling Rates'!D633="",SUM('Labor Loading Matrix'!H677:AA677),SUM(E677:G677))</f>
        <v>0</v>
      </c>
      <c r="E677" s="175">
        <f>SUM(IF('CLINs &amp; Ceiling Rates'!$D$237="OPS",'Labor Loading Matrix'!H677,0),IF('CLINs &amp; Ceiling Rates'!$D$238="OPS",'Labor Loading Matrix'!I677,0),IF('CLINs &amp; Ceiling Rates'!$D$239="OPS",'Labor Loading Matrix'!J677,0),IF('CLINs &amp; Ceiling Rates'!$D$240="OPS",'Labor Loading Matrix'!K677,0),IF('CLINs &amp; Ceiling Rates'!$D$241="OPS",'Labor Loading Matrix'!L677,0),IF('CLINs &amp; Ceiling Rates'!$D$242="OPS",'Labor Loading Matrix'!M677,0),IF('CLINs &amp; Ceiling Rates'!$D$243="OPS",'Labor Loading Matrix'!N677,0),IF('CLINs &amp; Ceiling Rates'!$D$244="OPS",'Labor Loading Matrix'!O677,0),IF('CLINs &amp; Ceiling Rates'!$D$245="OPS",'Labor Loading Matrix'!P677,0),IF('CLINs &amp; Ceiling Rates'!$D$246="OPS",'Labor Loading Matrix'!Q677,0),IF('CLINs &amp; Ceiling Rates'!$D$247="OPS",'Labor Loading Matrix'!R677,0),IF('CLINs &amp; Ceiling Rates'!$D$248="OPS",'Labor Loading Matrix'!S677,0),IF('CLINs &amp; Ceiling Rates'!$D$249="OPS",'Labor Loading Matrix'!T677,0),IF('CLINs &amp; Ceiling Rates'!$D$250="OPS",'Labor Loading Matrix'!U677,0),IF('CLINs &amp; Ceiling Rates'!$D$251="OPS",'Labor Loading Matrix'!V677,0),IF('CLINs &amp; Ceiling Rates'!$D$252="OPS",'Labor Loading Matrix'!W677,0),IF('CLINs &amp; Ceiling Rates'!$D$253="OPS",'Labor Loading Matrix'!X677,0),IF('CLINs &amp; Ceiling Rates'!$D$254="OPS",'Labor Loading Matrix'!Y677,0),IF('CLINs &amp; Ceiling Rates'!$D$255="OPS",'Labor Loading Matrix'!Z677,0),IF('CLINs &amp; Ceiling Rates'!$D$256="OPS",'Labor Loading Matrix'!AA677,0))</f>
        <v>0</v>
      </c>
      <c r="F677" s="175">
        <f>SUM(IF('CLINs &amp; Ceiling Rates'!$D$237="F&amp;E",'Labor Loading Matrix'!H677,0),IF('CLINs &amp; Ceiling Rates'!$D$238="F&amp;E",'Labor Loading Matrix'!I677,0),IF('CLINs &amp; Ceiling Rates'!$D$239="F&amp;E",'Labor Loading Matrix'!J677,0),IF('CLINs &amp; Ceiling Rates'!$D$240="F&amp;E",'Labor Loading Matrix'!K677,0),IF('CLINs &amp; Ceiling Rates'!$D$241="F&amp;E",'Labor Loading Matrix'!L677,0),IF('CLINs &amp; Ceiling Rates'!$D$242="F&amp;E",'Labor Loading Matrix'!M677,0),IF('CLINs &amp; Ceiling Rates'!$D$243="F&amp;E",'Labor Loading Matrix'!N677,0),IF('CLINs &amp; Ceiling Rates'!$D$244="F&amp;E",'Labor Loading Matrix'!O677,0),IF('CLINs &amp; Ceiling Rates'!$D$245="F&amp;E",'Labor Loading Matrix'!P677,0),IF('CLINs &amp; Ceiling Rates'!$D$246="F&amp;E",'Labor Loading Matrix'!Q677,0),IF('CLINs &amp; Ceiling Rates'!$D$247="F&amp;E",'Labor Loading Matrix'!R677,0),IF('CLINs &amp; Ceiling Rates'!$D$248="F&amp;E",'Labor Loading Matrix'!S677,0),IF('CLINs &amp; Ceiling Rates'!$D$249="F&amp;E",'Labor Loading Matrix'!T677,0),IF('CLINs &amp; Ceiling Rates'!$D$250="F&amp;E",'Labor Loading Matrix'!U677,0),IF('CLINs &amp; Ceiling Rates'!$D$251="F&amp;E",'Labor Loading Matrix'!V677,0),IF('CLINs &amp; Ceiling Rates'!$D$252="F&amp;E",'Labor Loading Matrix'!W677,0),IF('CLINs &amp; Ceiling Rates'!$D$253="F&amp;E",'Labor Loading Matrix'!X677,0),IF('CLINs &amp; Ceiling Rates'!$D$254="F&amp;E",'Labor Loading Matrix'!Y677,0),IF('CLINs &amp; Ceiling Rates'!$D$255="F&amp;E",'Labor Loading Matrix'!Z677,0),IF('CLINs &amp; Ceiling Rates'!$D$256="F&amp;E",'Labor Loading Matrix'!AA677,0))</f>
        <v>0</v>
      </c>
      <c r="G677" s="175">
        <f>SUM(IF('CLINs &amp; Ceiling Rates'!$D$237="R&amp;D",'Labor Loading Matrix'!H677,0),IF('CLINs &amp; Ceiling Rates'!$D$238="R&amp;D",'Labor Loading Matrix'!I677,0),IF('CLINs &amp; Ceiling Rates'!$D$239="R&amp;D",'Labor Loading Matrix'!J677,0),IF('CLINs &amp; Ceiling Rates'!$D$240="R&amp;D",'Labor Loading Matrix'!K677,0),IF('CLINs &amp; Ceiling Rates'!$D$241="R&amp;D",'Labor Loading Matrix'!L677,0),IF('CLINs &amp; Ceiling Rates'!$D$242="R&amp;D",'Labor Loading Matrix'!M677,0),IF('CLINs &amp; Ceiling Rates'!$D$243="R&amp;D",'Labor Loading Matrix'!N677,0),IF('CLINs &amp; Ceiling Rates'!$D$244="R&amp;D",'Labor Loading Matrix'!O677,0),IF('CLINs &amp; Ceiling Rates'!$D$245="R&amp;D",'Labor Loading Matrix'!P677,0),IF('CLINs &amp; Ceiling Rates'!$D$246="R&amp;D",'Labor Loading Matrix'!Q677,0),IF('CLINs &amp; Ceiling Rates'!$D$247="R&amp;D",'Labor Loading Matrix'!R677,0),IF('CLINs &amp; Ceiling Rates'!$D$248="R&amp;D",'Labor Loading Matrix'!S677,0),IF('CLINs &amp; Ceiling Rates'!$D$249="R&amp;D",'Labor Loading Matrix'!T677,0),IF('CLINs &amp; Ceiling Rates'!$D$250="R&amp;D",'Labor Loading Matrix'!U677,0),IF('CLINs &amp; Ceiling Rates'!$D$251="R&amp;D",'Labor Loading Matrix'!V677,0),IF('CLINs &amp; Ceiling Rates'!$D$252="R&amp;D",'Labor Loading Matrix'!W677,0),IF('CLINs &amp; Ceiling Rates'!$D$253="R&amp;D",'Labor Loading Matrix'!X677,0),IF('CLINs &amp; Ceiling Rates'!$D$254="R&amp;D",'Labor Loading Matrix'!Y677,0),IF('CLINs &amp; Ceiling Rates'!$D$255="R&amp;D",'Labor Loading Matrix'!Z677,0),IF('CLINs &amp; Ceiling Rates'!$D$256="R&amp;D",'Labor Loading Matrix'!AA677,0))</f>
        <v>0</v>
      </c>
      <c r="H677" s="137"/>
      <c r="I677" s="137"/>
      <c r="J677" s="137"/>
      <c r="K677" s="137"/>
      <c r="L677" s="137"/>
      <c r="M677" s="137"/>
      <c r="N677" s="84"/>
      <c r="O677" s="84"/>
      <c r="P677" s="84"/>
      <c r="Q677" s="84"/>
      <c r="R677" s="133"/>
      <c r="S677" s="133"/>
      <c r="T677" s="133"/>
      <c r="U677" s="133"/>
      <c r="V677" s="133"/>
      <c r="W677" s="133"/>
      <c r="X677" s="133"/>
      <c r="Y677" s="133"/>
      <c r="Z677" s="133"/>
      <c r="AA677" s="133"/>
    </row>
    <row r="678" spans="1:27" s="73" customFormat="1" ht="18" hidden="1" customHeight="1" x14ac:dyDescent="0.25">
      <c r="A678" s="173">
        <f>'CLINs &amp; Ceiling Rates'!B37</f>
        <v>0</v>
      </c>
      <c r="B678" s="173">
        <f>'CLINs &amp; Ceiling Rates'!C37</f>
        <v>0</v>
      </c>
      <c r="C678" s="177" t="str">
        <f>'CLINs &amp; Ceiling Rates'!K37</f>
        <v/>
      </c>
      <c r="D678" s="211">
        <f>IF('CLINs &amp; Ceiling Rates'!D634="",SUM('Labor Loading Matrix'!H678:AA678),SUM(E678:G678))</f>
        <v>0</v>
      </c>
      <c r="E678" s="175">
        <f>SUM(IF('CLINs &amp; Ceiling Rates'!$D$237="OPS",'Labor Loading Matrix'!H678,0),IF('CLINs &amp; Ceiling Rates'!$D$238="OPS",'Labor Loading Matrix'!I678,0),IF('CLINs &amp; Ceiling Rates'!$D$239="OPS",'Labor Loading Matrix'!J678,0),IF('CLINs &amp; Ceiling Rates'!$D$240="OPS",'Labor Loading Matrix'!K678,0),IF('CLINs &amp; Ceiling Rates'!$D$241="OPS",'Labor Loading Matrix'!L678,0),IF('CLINs &amp; Ceiling Rates'!$D$242="OPS",'Labor Loading Matrix'!M678,0),IF('CLINs &amp; Ceiling Rates'!$D$243="OPS",'Labor Loading Matrix'!N678,0),IF('CLINs &amp; Ceiling Rates'!$D$244="OPS",'Labor Loading Matrix'!O678,0),IF('CLINs &amp; Ceiling Rates'!$D$245="OPS",'Labor Loading Matrix'!P678,0),IF('CLINs &amp; Ceiling Rates'!$D$246="OPS",'Labor Loading Matrix'!Q678,0),IF('CLINs &amp; Ceiling Rates'!$D$247="OPS",'Labor Loading Matrix'!R678,0),IF('CLINs &amp; Ceiling Rates'!$D$248="OPS",'Labor Loading Matrix'!S678,0),IF('CLINs &amp; Ceiling Rates'!$D$249="OPS",'Labor Loading Matrix'!T678,0),IF('CLINs &amp; Ceiling Rates'!$D$250="OPS",'Labor Loading Matrix'!U678,0),IF('CLINs &amp; Ceiling Rates'!$D$251="OPS",'Labor Loading Matrix'!V678,0),IF('CLINs &amp; Ceiling Rates'!$D$252="OPS",'Labor Loading Matrix'!W678,0),IF('CLINs &amp; Ceiling Rates'!$D$253="OPS",'Labor Loading Matrix'!X678,0),IF('CLINs &amp; Ceiling Rates'!$D$254="OPS",'Labor Loading Matrix'!Y678,0),IF('CLINs &amp; Ceiling Rates'!$D$255="OPS",'Labor Loading Matrix'!Z678,0),IF('CLINs &amp; Ceiling Rates'!$D$256="OPS",'Labor Loading Matrix'!AA678,0))</f>
        <v>0</v>
      </c>
      <c r="F678" s="175">
        <f>SUM(IF('CLINs &amp; Ceiling Rates'!$D$237="F&amp;E",'Labor Loading Matrix'!H678,0),IF('CLINs &amp; Ceiling Rates'!$D$238="F&amp;E",'Labor Loading Matrix'!I678,0),IF('CLINs &amp; Ceiling Rates'!$D$239="F&amp;E",'Labor Loading Matrix'!J678,0),IF('CLINs &amp; Ceiling Rates'!$D$240="F&amp;E",'Labor Loading Matrix'!K678,0),IF('CLINs &amp; Ceiling Rates'!$D$241="F&amp;E",'Labor Loading Matrix'!L678,0),IF('CLINs &amp; Ceiling Rates'!$D$242="F&amp;E",'Labor Loading Matrix'!M678,0),IF('CLINs &amp; Ceiling Rates'!$D$243="F&amp;E",'Labor Loading Matrix'!N678,0),IF('CLINs &amp; Ceiling Rates'!$D$244="F&amp;E",'Labor Loading Matrix'!O678,0),IF('CLINs &amp; Ceiling Rates'!$D$245="F&amp;E",'Labor Loading Matrix'!P678,0),IF('CLINs &amp; Ceiling Rates'!$D$246="F&amp;E",'Labor Loading Matrix'!Q678,0),IF('CLINs &amp; Ceiling Rates'!$D$247="F&amp;E",'Labor Loading Matrix'!R678,0),IF('CLINs &amp; Ceiling Rates'!$D$248="F&amp;E",'Labor Loading Matrix'!S678,0),IF('CLINs &amp; Ceiling Rates'!$D$249="F&amp;E",'Labor Loading Matrix'!T678,0),IF('CLINs &amp; Ceiling Rates'!$D$250="F&amp;E",'Labor Loading Matrix'!U678,0),IF('CLINs &amp; Ceiling Rates'!$D$251="F&amp;E",'Labor Loading Matrix'!V678,0),IF('CLINs &amp; Ceiling Rates'!$D$252="F&amp;E",'Labor Loading Matrix'!W678,0),IF('CLINs &amp; Ceiling Rates'!$D$253="F&amp;E",'Labor Loading Matrix'!X678,0),IF('CLINs &amp; Ceiling Rates'!$D$254="F&amp;E",'Labor Loading Matrix'!Y678,0),IF('CLINs &amp; Ceiling Rates'!$D$255="F&amp;E",'Labor Loading Matrix'!Z678,0),IF('CLINs &amp; Ceiling Rates'!$D$256="F&amp;E",'Labor Loading Matrix'!AA678,0))</f>
        <v>0</v>
      </c>
      <c r="G678" s="175">
        <f>SUM(IF('CLINs &amp; Ceiling Rates'!$D$237="R&amp;D",'Labor Loading Matrix'!H678,0),IF('CLINs &amp; Ceiling Rates'!$D$238="R&amp;D",'Labor Loading Matrix'!I678,0),IF('CLINs &amp; Ceiling Rates'!$D$239="R&amp;D",'Labor Loading Matrix'!J678,0),IF('CLINs &amp; Ceiling Rates'!$D$240="R&amp;D",'Labor Loading Matrix'!K678,0),IF('CLINs &amp; Ceiling Rates'!$D$241="R&amp;D",'Labor Loading Matrix'!L678,0),IF('CLINs &amp; Ceiling Rates'!$D$242="R&amp;D",'Labor Loading Matrix'!M678,0),IF('CLINs &amp; Ceiling Rates'!$D$243="R&amp;D",'Labor Loading Matrix'!N678,0),IF('CLINs &amp; Ceiling Rates'!$D$244="R&amp;D",'Labor Loading Matrix'!O678,0),IF('CLINs &amp; Ceiling Rates'!$D$245="R&amp;D",'Labor Loading Matrix'!P678,0),IF('CLINs &amp; Ceiling Rates'!$D$246="R&amp;D",'Labor Loading Matrix'!Q678,0),IF('CLINs &amp; Ceiling Rates'!$D$247="R&amp;D",'Labor Loading Matrix'!R678,0),IF('CLINs &amp; Ceiling Rates'!$D$248="R&amp;D",'Labor Loading Matrix'!S678,0),IF('CLINs &amp; Ceiling Rates'!$D$249="R&amp;D",'Labor Loading Matrix'!T678,0),IF('CLINs &amp; Ceiling Rates'!$D$250="R&amp;D",'Labor Loading Matrix'!U678,0),IF('CLINs &amp; Ceiling Rates'!$D$251="R&amp;D",'Labor Loading Matrix'!V678,0),IF('CLINs &amp; Ceiling Rates'!$D$252="R&amp;D",'Labor Loading Matrix'!W678,0),IF('CLINs &amp; Ceiling Rates'!$D$253="R&amp;D",'Labor Loading Matrix'!X678,0),IF('CLINs &amp; Ceiling Rates'!$D$254="R&amp;D",'Labor Loading Matrix'!Y678,0),IF('CLINs &amp; Ceiling Rates'!$D$255="R&amp;D",'Labor Loading Matrix'!Z678,0),IF('CLINs &amp; Ceiling Rates'!$D$256="R&amp;D",'Labor Loading Matrix'!AA678,0))</f>
        <v>0</v>
      </c>
      <c r="H678" s="137"/>
      <c r="I678" s="137"/>
      <c r="J678" s="137"/>
      <c r="K678" s="137"/>
      <c r="L678" s="137"/>
      <c r="M678" s="137"/>
      <c r="N678" s="84"/>
      <c r="O678" s="84"/>
      <c r="P678" s="84"/>
      <c r="Q678" s="84"/>
      <c r="R678" s="133"/>
      <c r="S678" s="133"/>
      <c r="T678" s="133"/>
      <c r="U678" s="133"/>
      <c r="V678" s="133"/>
      <c r="W678" s="133"/>
      <c r="X678" s="133"/>
      <c r="Y678" s="133"/>
      <c r="Z678" s="133"/>
      <c r="AA678" s="133"/>
    </row>
    <row r="679" spans="1:27" s="73" customFormat="1" ht="18" hidden="1" customHeight="1" x14ac:dyDescent="0.25">
      <c r="A679" s="173">
        <f>'CLINs &amp; Ceiling Rates'!B38</f>
        <v>0</v>
      </c>
      <c r="B679" s="173">
        <f>'CLINs &amp; Ceiling Rates'!C38</f>
        <v>0</v>
      </c>
      <c r="C679" s="177" t="str">
        <f>'CLINs &amp; Ceiling Rates'!K38</f>
        <v/>
      </c>
      <c r="D679" s="211">
        <f>IF('CLINs &amp; Ceiling Rates'!D635="",SUM('Labor Loading Matrix'!H679:AA679),SUM(E679:G679))</f>
        <v>0</v>
      </c>
      <c r="E679" s="175">
        <f>SUM(IF('CLINs &amp; Ceiling Rates'!$D$237="OPS",'Labor Loading Matrix'!H679,0),IF('CLINs &amp; Ceiling Rates'!$D$238="OPS",'Labor Loading Matrix'!I679,0),IF('CLINs &amp; Ceiling Rates'!$D$239="OPS",'Labor Loading Matrix'!J679,0),IF('CLINs &amp; Ceiling Rates'!$D$240="OPS",'Labor Loading Matrix'!K679,0),IF('CLINs &amp; Ceiling Rates'!$D$241="OPS",'Labor Loading Matrix'!L679,0),IF('CLINs &amp; Ceiling Rates'!$D$242="OPS",'Labor Loading Matrix'!M679,0),IF('CLINs &amp; Ceiling Rates'!$D$243="OPS",'Labor Loading Matrix'!N679,0),IF('CLINs &amp; Ceiling Rates'!$D$244="OPS",'Labor Loading Matrix'!O679,0),IF('CLINs &amp; Ceiling Rates'!$D$245="OPS",'Labor Loading Matrix'!P679,0),IF('CLINs &amp; Ceiling Rates'!$D$246="OPS",'Labor Loading Matrix'!Q679,0),IF('CLINs &amp; Ceiling Rates'!$D$247="OPS",'Labor Loading Matrix'!R679,0),IF('CLINs &amp; Ceiling Rates'!$D$248="OPS",'Labor Loading Matrix'!S679,0),IF('CLINs &amp; Ceiling Rates'!$D$249="OPS",'Labor Loading Matrix'!T679,0),IF('CLINs &amp; Ceiling Rates'!$D$250="OPS",'Labor Loading Matrix'!U679,0),IF('CLINs &amp; Ceiling Rates'!$D$251="OPS",'Labor Loading Matrix'!V679,0),IF('CLINs &amp; Ceiling Rates'!$D$252="OPS",'Labor Loading Matrix'!W679,0),IF('CLINs &amp; Ceiling Rates'!$D$253="OPS",'Labor Loading Matrix'!X679,0),IF('CLINs &amp; Ceiling Rates'!$D$254="OPS",'Labor Loading Matrix'!Y679,0),IF('CLINs &amp; Ceiling Rates'!$D$255="OPS",'Labor Loading Matrix'!Z679,0),IF('CLINs &amp; Ceiling Rates'!$D$256="OPS",'Labor Loading Matrix'!AA679,0))</f>
        <v>0</v>
      </c>
      <c r="F679" s="175">
        <f>SUM(IF('CLINs &amp; Ceiling Rates'!$D$237="F&amp;E",'Labor Loading Matrix'!H679,0),IF('CLINs &amp; Ceiling Rates'!$D$238="F&amp;E",'Labor Loading Matrix'!I679,0),IF('CLINs &amp; Ceiling Rates'!$D$239="F&amp;E",'Labor Loading Matrix'!J679,0),IF('CLINs &amp; Ceiling Rates'!$D$240="F&amp;E",'Labor Loading Matrix'!K679,0),IF('CLINs &amp; Ceiling Rates'!$D$241="F&amp;E",'Labor Loading Matrix'!L679,0),IF('CLINs &amp; Ceiling Rates'!$D$242="F&amp;E",'Labor Loading Matrix'!M679,0),IF('CLINs &amp; Ceiling Rates'!$D$243="F&amp;E",'Labor Loading Matrix'!N679,0),IF('CLINs &amp; Ceiling Rates'!$D$244="F&amp;E",'Labor Loading Matrix'!O679,0),IF('CLINs &amp; Ceiling Rates'!$D$245="F&amp;E",'Labor Loading Matrix'!P679,0),IF('CLINs &amp; Ceiling Rates'!$D$246="F&amp;E",'Labor Loading Matrix'!Q679,0),IF('CLINs &amp; Ceiling Rates'!$D$247="F&amp;E",'Labor Loading Matrix'!R679,0),IF('CLINs &amp; Ceiling Rates'!$D$248="F&amp;E",'Labor Loading Matrix'!S679,0),IF('CLINs &amp; Ceiling Rates'!$D$249="F&amp;E",'Labor Loading Matrix'!T679,0),IF('CLINs &amp; Ceiling Rates'!$D$250="F&amp;E",'Labor Loading Matrix'!U679,0),IF('CLINs &amp; Ceiling Rates'!$D$251="F&amp;E",'Labor Loading Matrix'!V679,0),IF('CLINs &amp; Ceiling Rates'!$D$252="F&amp;E",'Labor Loading Matrix'!W679,0),IF('CLINs &amp; Ceiling Rates'!$D$253="F&amp;E",'Labor Loading Matrix'!X679,0),IF('CLINs &amp; Ceiling Rates'!$D$254="F&amp;E",'Labor Loading Matrix'!Y679,0),IF('CLINs &amp; Ceiling Rates'!$D$255="F&amp;E",'Labor Loading Matrix'!Z679,0),IF('CLINs &amp; Ceiling Rates'!$D$256="F&amp;E",'Labor Loading Matrix'!AA679,0))</f>
        <v>0</v>
      </c>
      <c r="G679" s="175">
        <f>SUM(IF('CLINs &amp; Ceiling Rates'!$D$237="R&amp;D",'Labor Loading Matrix'!H679,0),IF('CLINs &amp; Ceiling Rates'!$D$238="R&amp;D",'Labor Loading Matrix'!I679,0),IF('CLINs &amp; Ceiling Rates'!$D$239="R&amp;D",'Labor Loading Matrix'!J679,0),IF('CLINs &amp; Ceiling Rates'!$D$240="R&amp;D",'Labor Loading Matrix'!K679,0),IF('CLINs &amp; Ceiling Rates'!$D$241="R&amp;D",'Labor Loading Matrix'!L679,0),IF('CLINs &amp; Ceiling Rates'!$D$242="R&amp;D",'Labor Loading Matrix'!M679,0),IF('CLINs &amp; Ceiling Rates'!$D$243="R&amp;D",'Labor Loading Matrix'!N679,0),IF('CLINs &amp; Ceiling Rates'!$D$244="R&amp;D",'Labor Loading Matrix'!O679,0),IF('CLINs &amp; Ceiling Rates'!$D$245="R&amp;D",'Labor Loading Matrix'!P679,0),IF('CLINs &amp; Ceiling Rates'!$D$246="R&amp;D",'Labor Loading Matrix'!Q679,0),IF('CLINs &amp; Ceiling Rates'!$D$247="R&amp;D",'Labor Loading Matrix'!R679,0),IF('CLINs &amp; Ceiling Rates'!$D$248="R&amp;D",'Labor Loading Matrix'!S679,0),IF('CLINs &amp; Ceiling Rates'!$D$249="R&amp;D",'Labor Loading Matrix'!T679,0),IF('CLINs &amp; Ceiling Rates'!$D$250="R&amp;D",'Labor Loading Matrix'!U679,0),IF('CLINs &amp; Ceiling Rates'!$D$251="R&amp;D",'Labor Loading Matrix'!V679,0),IF('CLINs &amp; Ceiling Rates'!$D$252="R&amp;D",'Labor Loading Matrix'!W679,0),IF('CLINs &amp; Ceiling Rates'!$D$253="R&amp;D",'Labor Loading Matrix'!X679,0),IF('CLINs &amp; Ceiling Rates'!$D$254="R&amp;D",'Labor Loading Matrix'!Y679,0),IF('CLINs &amp; Ceiling Rates'!$D$255="R&amp;D",'Labor Loading Matrix'!Z679,0),IF('CLINs &amp; Ceiling Rates'!$D$256="R&amp;D",'Labor Loading Matrix'!AA679,0))</f>
        <v>0</v>
      </c>
      <c r="H679" s="137"/>
      <c r="I679" s="137"/>
      <c r="J679" s="137"/>
      <c r="K679" s="137"/>
      <c r="L679" s="137"/>
      <c r="M679" s="137"/>
      <c r="N679" s="84"/>
      <c r="O679" s="84"/>
      <c r="P679" s="84"/>
      <c r="Q679" s="84"/>
      <c r="R679" s="133"/>
      <c r="S679" s="133"/>
      <c r="T679" s="133"/>
      <c r="U679" s="133"/>
      <c r="V679" s="133"/>
      <c r="W679" s="133"/>
      <c r="X679" s="133"/>
      <c r="Y679" s="133"/>
      <c r="Z679" s="133"/>
      <c r="AA679" s="133"/>
    </row>
    <row r="680" spans="1:27" s="73" customFormat="1" ht="18" hidden="1" customHeight="1" x14ac:dyDescent="0.25">
      <c r="A680" s="173">
        <f>'CLINs &amp; Ceiling Rates'!B39</f>
        <v>0</v>
      </c>
      <c r="B680" s="173">
        <f>'CLINs &amp; Ceiling Rates'!C39</f>
        <v>0</v>
      </c>
      <c r="C680" s="177" t="str">
        <f>'CLINs &amp; Ceiling Rates'!K39</f>
        <v/>
      </c>
      <c r="D680" s="211">
        <f>IF('CLINs &amp; Ceiling Rates'!D636="",SUM('Labor Loading Matrix'!H680:AA680),SUM(E680:G680))</f>
        <v>0</v>
      </c>
      <c r="E680" s="175">
        <f>SUM(IF('CLINs &amp; Ceiling Rates'!$D$237="OPS",'Labor Loading Matrix'!H680,0),IF('CLINs &amp; Ceiling Rates'!$D$238="OPS",'Labor Loading Matrix'!I680,0),IF('CLINs &amp; Ceiling Rates'!$D$239="OPS",'Labor Loading Matrix'!J680,0),IF('CLINs &amp; Ceiling Rates'!$D$240="OPS",'Labor Loading Matrix'!K680,0),IF('CLINs &amp; Ceiling Rates'!$D$241="OPS",'Labor Loading Matrix'!L680,0),IF('CLINs &amp; Ceiling Rates'!$D$242="OPS",'Labor Loading Matrix'!M680,0),IF('CLINs &amp; Ceiling Rates'!$D$243="OPS",'Labor Loading Matrix'!N680,0),IF('CLINs &amp; Ceiling Rates'!$D$244="OPS",'Labor Loading Matrix'!O680,0),IF('CLINs &amp; Ceiling Rates'!$D$245="OPS",'Labor Loading Matrix'!P680,0),IF('CLINs &amp; Ceiling Rates'!$D$246="OPS",'Labor Loading Matrix'!Q680,0),IF('CLINs &amp; Ceiling Rates'!$D$247="OPS",'Labor Loading Matrix'!R680,0),IF('CLINs &amp; Ceiling Rates'!$D$248="OPS",'Labor Loading Matrix'!S680,0),IF('CLINs &amp; Ceiling Rates'!$D$249="OPS",'Labor Loading Matrix'!T680,0),IF('CLINs &amp; Ceiling Rates'!$D$250="OPS",'Labor Loading Matrix'!U680,0),IF('CLINs &amp; Ceiling Rates'!$D$251="OPS",'Labor Loading Matrix'!V680,0),IF('CLINs &amp; Ceiling Rates'!$D$252="OPS",'Labor Loading Matrix'!W680,0),IF('CLINs &amp; Ceiling Rates'!$D$253="OPS",'Labor Loading Matrix'!X680,0),IF('CLINs &amp; Ceiling Rates'!$D$254="OPS",'Labor Loading Matrix'!Y680,0),IF('CLINs &amp; Ceiling Rates'!$D$255="OPS",'Labor Loading Matrix'!Z680,0),IF('CLINs &amp; Ceiling Rates'!$D$256="OPS",'Labor Loading Matrix'!AA680,0))</f>
        <v>0</v>
      </c>
      <c r="F680" s="175">
        <f>SUM(IF('CLINs &amp; Ceiling Rates'!$D$237="F&amp;E",'Labor Loading Matrix'!H680,0),IF('CLINs &amp; Ceiling Rates'!$D$238="F&amp;E",'Labor Loading Matrix'!I680,0),IF('CLINs &amp; Ceiling Rates'!$D$239="F&amp;E",'Labor Loading Matrix'!J680,0),IF('CLINs &amp; Ceiling Rates'!$D$240="F&amp;E",'Labor Loading Matrix'!K680,0),IF('CLINs &amp; Ceiling Rates'!$D$241="F&amp;E",'Labor Loading Matrix'!L680,0),IF('CLINs &amp; Ceiling Rates'!$D$242="F&amp;E",'Labor Loading Matrix'!M680,0),IF('CLINs &amp; Ceiling Rates'!$D$243="F&amp;E",'Labor Loading Matrix'!N680,0),IF('CLINs &amp; Ceiling Rates'!$D$244="F&amp;E",'Labor Loading Matrix'!O680,0),IF('CLINs &amp; Ceiling Rates'!$D$245="F&amp;E",'Labor Loading Matrix'!P680,0),IF('CLINs &amp; Ceiling Rates'!$D$246="F&amp;E",'Labor Loading Matrix'!Q680,0),IF('CLINs &amp; Ceiling Rates'!$D$247="F&amp;E",'Labor Loading Matrix'!R680,0),IF('CLINs &amp; Ceiling Rates'!$D$248="F&amp;E",'Labor Loading Matrix'!S680,0),IF('CLINs &amp; Ceiling Rates'!$D$249="F&amp;E",'Labor Loading Matrix'!T680,0),IF('CLINs &amp; Ceiling Rates'!$D$250="F&amp;E",'Labor Loading Matrix'!U680,0),IF('CLINs &amp; Ceiling Rates'!$D$251="F&amp;E",'Labor Loading Matrix'!V680,0),IF('CLINs &amp; Ceiling Rates'!$D$252="F&amp;E",'Labor Loading Matrix'!W680,0),IF('CLINs &amp; Ceiling Rates'!$D$253="F&amp;E",'Labor Loading Matrix'!X680,0),IF('CLINs &amp; Ceiling Rates'!$D$254="F&amp;E",'Labor Loading Matrix'!Y680,0),IF('CLINs &amp; Ceiling Rates'!$D$255="F&amp;E",'Labor Loading Matrix'!Z680,0),IF('CLINs &amp; Ceiling Rates'!$D$256="F&amp;E",'Labor Loading Matrix'!AA680,0))</f>
        <v>0</v>
      </c>
      <c r="G680" s="175">
        <f>SUM(IF('CLINs &amp; Ceiling Rates'!$D$237="R&amp;D",'Labor Loading Matrix'!H680,0),IF('CLINs &amp; Ceiling Rates'!$D$238="R&amp;D",'Labor Loading Matrix'!I680,0),IF('CLINs &amp; Ceiling Rates'!$D$239="R&amp;D",'Labor Loading Matrix'!J680,0),IF('CLINs &amp; Ceiling Rates'!$D$240="R&amp;D",'Labor Loading Matrix'!K680,0),IF('CLINs &amp; Ceiling Rates'!$D$241="R&amp;D",'Labor Loading Matrix'!L680,0),IF('CLINs &amp; Ceiling Rates'!$D$242="R&amp;D",'Labor Loading Matrix'!M680,0),IF('CLINs &amp; Ceiling Rates'!$D$243="R&amp;D",'Labor Loading Matrix'!N680,0),IF('CLINs &amp; Ceiling Rates'!$D$244="R&amp;D",'Labor Loading Matrix'!O680,0),IF('CLINs &amp; Ceiling Rates'!$D$245="R&amp;D",'Labor Loading Matrix'!P680,0),IF('CLINs &amp; Ceiling Rates'!$D$246="R&amp;D",'Labor Loading Matrix'!Q680,0),IF('CLINs &amp; Ceiling Rates'!$D$247="R&amp;D",'Labor Loading Matrix'!R680,0),IF('CLINs &amp; Ceiling Rates'!$D$248="R&amp;D",'Labor Loading Matrix'!S680,0),IF('CLINs &amp; Ceiling Rates'!$D$249="R&amp;D",'Labor Loading Matrix'!T680,0),IF('CLINs &amp; Ceiling Rates'!$D$250="R&amp;D",'Labor Loading Matrix'!U680,0),IF('CLINs &amp; Ceiling Rates'!$D$251="R&amp;D",'Labor Loading Matrix'!V680,0),IF('CLINs &amp; Ceiling Rates'!$D$252="R&amp;D",'Labor Loading Matrix'!W680,0),IF('CLINs &amp; Ceiling Rates'!$D$253="R&amp;D",'Labor Loading Matrix'!X680,0),IF('CLINs &amp; Ceiling Rates'!$D$254="R&amp;D",'Labor Loading Matrix'!Y680,0),IF('CLINs &amp; Ceiling Rates'!$D$255="R&amp;D",'Labor Loading Matrix'!Z680,0),IF('CLINs &amp; Ceiling Rates'!$D$256="R&amp;D",'Labor Loading Matrix'!AA680,0))</f>
        <v>0</v>
      </c>
      <c r="H680" s="137"/>
      <c r="I680" s="137"/>
      <c r="J680" s="137"/>
      <c r="K680" s="137"/>
      <c r="L680" s="137"/>
      <c r="M680" s="137"/>
      <c r="N680" s="84"/>
      <c r="O680" s="84"/>
      <c r="P680" s="84"/>
      <c r="Q680" s="84"/>
      <c r="R680" s="133"/>
      <c r="S680" s="133"/>
      <c r="T680" s="133"/>
      <c r="U680" s="133"/>
      <c r="V680" s="133"/>
      <c r="W680" s="133"/>
      <c r="X680" s="133"/>
      <c r="Y680" s="133"/>
      <c r="Z680" s="133"/>
      <c r="AA680" s="133"/>
    </row>
    <row r="681" spans="1:27" s="73" customFormat="1" ht="18" hidden="1" customHeight="1" x14ac:dyDescent="0.25">
      <c r="A681" s="173">
        <f>'CLINs &amp; Ceiling Rates'!B40</f>
        <v>0</v>
      </c>
      <c r="B681" s="173">
        <f>'CLINs &amp; Ceiling Rates'!C40</f>
        <v>0</v>
      </c>
      <c r="C681" s="177" t="str">
        <f>'CLINs &amp; Ceiling Rates'!K40</f>
        <v/>
      </c>
      <c r="D681" s="211">
        <f>IF('CLINs &amp; Ceiling Rates'!D637="",SUM('Labor Loading Matrix'!H681:AA681),SUM(E681:G681))</f>
        <v>0</v>
      </c>
      <c r="E681" s="175">
        <f>SUM(IF('CLINs &amp; Ceiling Rates'!$D$237="OPS",'Labor Loading Matrix'!H681,0),IF('CLINs &amp; Ceiling Rates'!$D$238="OPS",'Labor Loading Matrix'!I681,0),IF('CLINs &amp; Ceiling Rates'!$D$239="OPS",'Labor Loading Matrix'!J681,0),IF('CLINs &amp; Ceiling Rates'!$D$240="OPS",'Labor Loading Matrix'!K681,0),IF('CLINs &amp; Ceiling Rates'!$D$241="OPS",'Labor Loading Matrix'!L681,0),IF('CLINs &amp; Ceiling Rates'!$D$242="OPS",'Labor Loading Matrix'!M681,0),IF('CLINs &amp; Ceiling Rates'!$D$243="OPS",'Labor Loading Matrix'!N681,0),IF('CLINs &amp; Ceiling Rates'!$D$244="OPS",'Labor Loading Matrix'!O681,0),IF('CLINs &amp; Ceiling Rates'!$D$245="OPS",'Labor Loading Matrix'!P681,0),IF('CLINs &amp; Ceiling Rates'!$D$246="OPS",'Labor Loading Matrix'!Q681,0),IF('CLINs &amp; Ceiling Rates'!$D$247="OPS",'Labor Loading Matrix'!R681,0),IF('CLINs &amp; Ceiling Rates'!$D$248="OPS",'Labor Loading Matrix'!S681,0),IF('CLINs &amp; Ceiling Rates'!$D$249="OPS",'Labor Loading Matrix'!T681,0),IF('CLINs &amp; Ceiling Rates'!$D$250="OPS",'Labor Loading Matrix'!U681,0),IF('CLINs &amp; Ceiling Rates'!$D$251="OPS",'Labor Loading Matrix'!V681,0),IF('CLINs &amp; Ceiling Rates'!$D$252="OPS",'Labor Loading Matrix'!W681,0),IF('CLINs &amp; Ceiling Rates'!$D$253="OPS",'Labor Loading Matrix'!X681,0),IF('CLINs &amp; Ceiling Rates'!$D$254="OPS",'Labor Loading Matrix'!Y681,0),IF('CLINs &amp; Ceiling Rates'!$D$255="OPS",'Labor Loading Matrix'!Z681,0),IF('CLINs &amp; Ceiling Rates'!$D$256="OPS",'Labor Loading Matrix'!AA681,0))</f>
        <v>0</v>
      </c>
      <c r="F681" s="175">
        <f>SUM(IF('CLINs &amp; Ceiling Rates'!$D$237="F&amp;E",'Labor Loading Matrix'!H681,0),IF('CLINs &amp; Ceiling Rates'!$D$238="F&amp;E",'Labor Loading Matrix'!I681,0),IF('CLINs &amp; Ceiling Rates'!$D$239="F&amp;E",'Labor Loading Matrix'!J681,0),IF('CLINs &amp; Ceiling Rates'!$D$240="F&amp;E",'Labor Loading Matrix'!K681,0),IF('CLINs &amp; Ceiling Rates'!$D$241="F&amp;E",'Labor Loading Matrix'!L681,0),IF('CLINs &amp; Ceiling Rates'!$D$242="F&amp;E",'Labor Loading Matrix'!M681,0),IF('CLINs &amp; Ceiling Rates'!$D$243="F&amp;E",'Labor Loading Matrix'!N681,0),IF('CLINs &amp; Ceiling Rates'!$D$244="F&amp;E",'Labor Loading Matrix'!O681,0),IF('CLINs &amp; Ceiling Rates'!$D$245="F&amp;E",'Labor Loading Matrix'!P681,0),IF('CLINs &amp; Ceiling Rates'!$D$246="F&amp;E",'Labor Loading Matrix'!Q681,0),IF('CLINs &amp; Ceiling Rates'!$D$247="F&amp;E",'Labor Loading Matrix'!R681,0),IF('CLINs &amp; Ceiling Rates'!$D$248="F&amp;E",'Labor Loading Matrix'!S681,0),IF('CLINs &amp; Ceiling Rates'!$D$249="F&amp;E",'Labor Loading Matrix'!T681,0),IF('CLINs &amp; Ceiling Rates'!$D$250="F&amp;E",'Labor Loading Matrix'!U681,0),IF('CLINs &amp; Ceiling Rates'!$D$251="F&amp;E",'Labor Loading Matrix'!V681,0),IF('CLINs &amp; Ceiling Rates'!$D$252="F&amp;E",'Labor Loading Matrix'!W681,0),IF('CLINs &amp; Ceiling Rates'!$D$253="F&amp;E",'Labor Loading Matrix'!X681,0),IF('CLINs &amp; Ceiling Rates'!$D$254="F&amp;E",'Labor Loading Matrix'!Y681,0),IF('CLINs &amp; Ceiling Rates'!$D$255="F&amp;E",'Labor Loading Matrix'!Z681,0),IF('CLINs &amp; Ceiling Rates'!$D$256="F&amp;E",'Labor Loading Matrix'!AA681,0))</f>
        <v>0</v>
      </c>
      <c r="G681" s="175">
        <f>SUM(IF('CLINs &amp; Ceiling Rates'!$D$237="R&amp;D",'Labor Loading Matrix'!H681,0),IF('CLINs &amp; Ceiling Rates'!$D$238="R&amp;D",'Labor Loading Matrix'!I681,0),IF('CLINs &amp; Ceiling Rates'!$D$239="R&amp;D",'Labor Loading Matrix'!J681,0),IF('CLINs &amp; Ceiling Rates'!$D$240="R&amp;D",'Labor Loading Matrix'!K681,0),IF('CLINs &amp; Ceiling Rates'!$D$241="R&amp;D",'Labor Loading Matrix'!L681,0),IF('CLINs &amp; Ceiling Rates'!$D$242="R&amp;D",'Labor Loading Matrix'!M681,0),IF('CLINs &amp; Ceiling Rates'!$D$243="R&amp;D",'Labor Loading Matrix'!N681,0),IF('CLINs &amp; Ceiling Rates'!$D$244="R&amp;D",'Labor Loading Matrix'!O681,0),IF('CLINs &amp; Ceiling Rates'!$D$245="R&amp;D",'Labor Loading Matrix'!P681,0),IF('CLINs &amp; Ceiling Rates'!$D$246="R&amp;D",'Labor Loading Matrix'!Q681,0),IF('CLINs &amp; Ceiling Rates'!$D$247="R&amp;D",'Labor Loading Matrix'!R681,0),IF('CLINs &amp; Ceiling Rates'!$D$248="R&amp;D",'Labor Loading Matrix'!S681,0),IF('CLINs &amp; Ceiling Rates'!$D$249="R&amp;D",'Labor Loading Matrix'!T681,0),IF('CLINs &amp; Ceiling Rates'!$D$250="R&amp;D",'Labor Loading Matrix'!U681,0),IF('CLINs &amp; Ceiling Rates'!$D$251="R&amp;D",'Labor Loading Matrix'!V681,0),IF('CLINs &amp; Ceiling Rates'!$D$252="R&amp;D",'Labor Loading Matrix'!W681,0),IF('CLINs &amp; Ceiling Rates'!$D$253="R&amp;D",'Labor Loading Matrix'!X681,0),IF('CLINs &amp; Ceiling Rates'!$D$254="R&amp;D",'Labor Loading Matrix'!Y681,0),IF('CLINs &amp; Ceiling Rates'!$D$255="R&amp;D",'Labor Loading Matrix'!Z681,0),IF('CLINs &amp; Ceiling Rates'!$D$256="R&amp;D",'Labor Loading Matrix'!AA681,0))</f>
        <v>0</v>
      </c>
      <c r="H681" s="137"/>
      <c r="I681" s="137"/>
      <c r="J681" s="137"/>
      <c r="K681" s="137"/>
      <c r="L681" s="137"/>
      <c r="M681" s="137"/>
      <c r="N681" s="84"/>
      <c r="O681" s="84"/>
      <c r="P681" s="84"/>
      <c r="Q681" s="84"/>
      <c r="R681" s="133"/>
      <c r="S681" s="133"/>
      <c r="T681" s="133"/>
      <c r="U681" s="133"/>
      <c r="V681" s="133"/>
      <c r="W681" s="133"/>
      <c r="X681" s="133"/>
      <c r="Y681" s="133"/>
      <c r="Z681" s="133"/>
      <c r="AA681" s="133"/>
    </row>
    <row r="682" spans="1:27" s="73" customFormat="1" ht="18" hidden="1" customHeight="1" x14ac:dyDescent="0.25">
      <c r="A682" s="173">
        <f>'CLINs &amp; Ceiling Rates'!B41</f>
        <v>0</v>
      </c>
      <c r="B682" s="173">
        <f>'CLINs &amp; Ceiling Rates'!C41</f>
        <v>0</v>
      </c>
      <c r="C682" s="177" t="str">
        <f>'CLINs &amp; Ceiling Rates'!K41</f>
        <v/>
      </c>
      <c r="D682" s="211">
        <f>IF('CLINs &amp; Ceiling Rates'!D638="",SUM('Labor Loading Matrix'!H682:AA682),SUM(E682:G682))</f>
        <v>0</v>
      </c>
      <c r="E682" s="175">
        <f>SUM(IF('CLINs &amp; Ceiling Rates'!$D$237="OPS",'Labor Loading Matrix'!H682,0),IF('CLINs &amp; Ceiling Rates'!$D$238="OPS",'Labor Loading Matrix'!I682,0),IF('CLINs &amp; Ceiling Rates'!$D$239="OPS",'Labor Loading Matrix'!J682,0),IF('CLINs &amp; Ceiling Rates'!$D$240="OPS",'Labor Loading Matrix'!K682,0),IF('CLINs &amp; Ceiling Rates'!$D$241="OPS",'Labor Loading Matrix'!L682,0),IF('CLINs &amp; Ceiling Rates'!$D$242="OPS",'Labor Loading Matrix'!M682,0),IF('CLINs &amp; Ceiling Rates'!$D$243="OPS",'Labor Loading Matrix'!N682,0),IF('CLINs &amp; Ceiling Rates'!$D$244="OPS",'Labor Loading Matrix'!O682,0),IF('CLINs &amp; Ceiling Rates'!$D$245="OPS",'Labor Loading Matrix'!P682,0),IF('CLINs &amp; Ceiling Rates'!$D$246="OPS",'Labor Loading Matrix'!Q682,0),IF('CLINs &amp; Ceiling Rates'!$D$247="OPS",'Labor Loading Matrix'!R682,0),IF('CLINs &amp; Ceiling Rates'!$D$248="OPS",'Labor Loading Matrix'!S682,0),IF('CLINs &amp; Ceiling Rates'!$D$249="OPS",'Labor Loading Matrix'!T682,0),IF('CLINs &amp; Ceiling Rates'!$D$250="OPS",'Labor Loading Matrix'!U682,0),IF('CLINs &amp; Ceiling Rates'!$D$251="OPS",'Labor Loading Matrix'!V682,0),IF('CLINs &amp; Ceiling Rates'!$D$252="OPS",'Labor Loading Matrix'!W682,0),IF('CLINs &amp; Ceiling Rates'!$D$253="OPS",'Labor Loading Matrix'!X682,0),IF('CLINs &amp; Ceiling Rates'!$D$254="OPS",'Labor Loading Matrix'!Y682,0),IF('CLINs &amp; Ceiling Rates'!$D$255="OPS",'Labor Loading Matrix'!Z682,0),IF('CLINs &amp; Ceiling Rates'!$D$256="OPS",'Labor Loading Matrix'!AA682,0))</f>
        <v>0</v>
      </c>
      <c r="F682" s="175">
        <f>SUM(IF('CLINs &amp; Ceiling Rates'!$D$237="F&amp;E",'Labor Loading Matrix'!H682,0),IF('CLINs &amp; Ceiling Rates'!$D$238="F&amp;E",'Labor Loading Matrix'!I682,0),IF('CLINs &amp; Ceiling Rates'!$D$239="F&amp;E",'Labor Loading Matrix'!J682,0),IF('CLINs &amp; Ceiling Rates'!$D$240="F&amp;E",'Labor Loading Matrix'!K682,0),IF('CLINs &amp; Ceiling Rates'!$D$241="F&amp;E",'Labor Loading Matrix'!L682,0),IF('CLINs &amp; Ceiling Rates'!$D$242="F&amp;E",'Labor Loading Matrix'!M682,0),IF('CLINs &amp; Ceiling Rates'!$D$243="F&amp;E",'Labor Loading Matrix'!N682,0),IF('CLINs &amp; Ceiling Rates'!$D$244="F&amp;E",'Labor Loading Matrix'!O682,0),IF('CLINs &amp; Ceiling Rates'!$D$245="F&amp;E",'Labor Loading Matrix'!P682,0),IF('CLINs &amp; Ceiling Rates'!$D$246="F&amp;E",'Labor Loading Matrix'!Q682,0),IF('CLINs &amp; Ceiling Rates'!$D$247="F&amp;E",'Labor Loading Matrix'!R682,0),IF('CLINs &amp; Ceiling Rates'!$D$248="F&amp;E",'Labor Loading Matrix'!S682,0),IF('CLINs &amp; Ceiling Rates'!$D$249="F&amp;E",'Labor Loading Matrix'!T682,0),IF('CLINs &amp; Ceiling Rates'!$D$250="F&amp;E",'Labor Loading Matrix'!U682,0),IF('CLINs &amp; Ceiling Rates'!$D$251="F&amp;E",'Labor Loading Matrix'!V682,0),IF('CLINs &amp; Ceiling Rates'!$D$252="F&amp;E",'Labor Loading Matrix'!W682,0),IF('CLINs &amp; Ceiling Rates'!$D$253="F&amp;E",'Labor Loading Matrix'!X682,0),IF('CLINs &amp; Ceiling Rates'!$D$254="F&amp;E",'Labor Loading Matrix'!Y682,0),IF('CLINs &amp; Ceiling Rates'!$D$255="F&amp;E",'Labor Loading Matrix'!Z682,0),IF('CLINs &amp; Ceiling Rates'!$D$256="F&amp;E",'Labor Loading Matrix'!AA682,0))</f>
        <v>0</v>
      </c>
      <c r="G682" s="175">
        <f>SUM(IF('CLINs &amp; Ceiling Rates'!$D$237="R&amp;D",'Labor Loading Matrix'!H682,0),IF('CLINs &amp; Ceiling Rates'!$D$238="R&amp;D",'Labor Loading Matrix'!I682,0),IF('CLINs &amp; Ceiling Rates'!$D$239="R&amp;D",'Labor Loading Matrix'!J682,0),IF('CLINs &amp; Ceiling Rates'!$D$240="R&amp;D",'Labor Loading Matrix'!K682,0),IF('CLINs &amp; Ceiling Rates'!$D$241="R&amp;D",'Labor Loading Matrix'!L682,0),IF('CLINs &amp; Ceiling Rates'!$D$242="R&amp;D",'Labor Loading Matrix'!M682,0),IF('CLINs &amp; Ceiling Rates'!$D$243="R&amp;D",'Labor Loading Matrix'!N682,0),IF('CLINs &amp; Ceiling Rates'!$D$244="R&amp;D",'Labor Loading Matrix'!O682,0),IF('CLINs &amp; Ceiling Rates'!$D$245="R&amp;D",'Labor Loading Matrix'!P682,0),IF('CLINs &amp; Ceiling Rates'!$D$246="R&amp;D",'Labor Loading Matrix'!Q682,0),IF('CLINs &amp; Ceiling Rates'!$D$247="R&amp;D",'Labor Loading Matrix'!R682,0),IF('CLINs &amp; Ceiling Rates'!$D$248="R&amp;D",'Labor Loading Matrix'!S682,0),IF('CLINs &amp; Ceiling Rates'!$D$249="R&amp;D",'Labor Loading Matrix'!T682,0),IF('CLINs &amp; Ceiling Rates'!$D$250="R&amp;D",'Labor Loading Matrix'!U682,0),IF('CLINs &amp; Ceiling Rates'!$D$251="R&amp;D",'Labor Loading Matrix'!V682,0),IF('CLINs &amp; Ceiling Rates'!$D$252="R&amp;D",'Labor Loading Matrix'!W682,0),IF('CLINs &amp; Ceiling Rates'!$D$253="R&amp;D",'Labor Loading Matrix'!X682,0),IF('CLINs &amp; Ceiling Rates'!$D$254="R&amp;D",'Labor Loading Matrix'!Y682,0),IF('CLINs &amp; Ceiling Rates'!$D$255="R&amp;D",'Labor Loading Matrix'!Z682,0),IF('CLINs &amp; Ceiling Rates'!$D$256="R&amp;D",'Labor Loading Matrix'!AA682,0))</f>
        <v>0</v>
      </c>
      <c r="H682" s="137"/>
      <c r="I682" s="137"/>
      <c r="J682" s="137"/>
      <c r="K682" s="137"/>
      <c r="L682" s="137"/>
      <c r="M682" s="137"/>
      <c r="N682" s="84"/>
      <c r="O682" s="84"/>
      <c r="P682" s="84"/>
      <c r="Q682" s="84"/>
      <c r="R682" s="133"/>
      <c r="S682" s="133"/>
      <c r="T682" s="133"/>
      <c r="U682" s="133"/>
      <c r="V682" s="133"/>
      <c r="W682" s="133"/>
      <c r="X682" s="133"/>
      <c r="Y682" s="133"/>
      <c r="Z682" s="133"/>
      <c r="AA682" s="133"/>
    </row>
    <row r="683" spans="1:27" s="73" customFormat="1" ht="18" hidden="1" customHeight="1" x14ac:dyDescent="0.25">
      <c r="A683" s="173">
        <f>'CLINs &amp; Ceiling Rates'!B42</f>
        <v>0</v>
      </c>
      <c r="B683" s="173">
        <f>'CLINs &amp; Ceiling Rates'!C42</f>
        <v>0</v>
      </c>
      <c r="C683" s="177" t="str">
        <f>'CLINs &amp; Ceiling Rates'!K42</f>
        <v/>
      </c>
      <c r="D683" s="211">
        <f>IF('CLINs &amp; Ceiling Rates'!D639="",SUM('Labor Loading Matrix'!H683:AA683),SUM(E683:G683))</f>
        <v>0</v>
      </c>
      <c r="E683" s="175">
        <f>SUM(IF('CLINs &amp; Ceiling Rates'!$D$237="OPS",'Labor Loading Matrix'!H683,0),IF('CLINs &amp; Ceiling Rates'!$D$238="OPS",'Labor Loading Matrix'!I683,0),IF('CLINs &amp; Ceiling Rates'!$D$239="OPS",'Labor Loading Matrix'!J683,0),IF('CLINs &amp; Ceiling Rates'!$D$240="OPS",'Labor Loading Matrix'!K683,0),IF('CLINs &amp; Ceiling Rates'!$D$241="OPS",'Labor Loading Matrix'!L683,0),IF('CLINs &amp; Ceiling Rates'!$D$242="OPS",'Labor Loading Matrix'!M683,0),IF('CLINs &amp; Ceiling Rates'!$D$243="OPS",'Labor Loading Matrix'!N683,0),IF('CLINs &amp; Ceiling Rates'!$D$244="OPS",'Labor Loading Matrix'!O683,0),IF('CLINs &amp; Ceiling Rates'!$D$245="OPS",'Labor Loading Matrix'!P683,0),IF('CLINs &amp; Ceiling Rates'!$D$246="OPS",'Labor Loading Matrix'!Q683,0),IF('CLINs &amp; Ceiling Rates'!$D$247="OPS",'Labor Loading Matrix'!R683,0),IF('CLINs &amp; Ceiling Rates'!$D$248="OPS",'Labor Loading Matrix'!S683,0),IF('CLINs &amp; Ceiling Rates'!$D$249="OPS",'Labor Loading Matrix'!T683,0),IF('CLINs &amp; Ceiling Rates'!$D$250="OPS",'Labor Loading Matrix'!U683,0),IF('CLINs &amp; Ceiling Rates'!$D$251="OPS",'Labor Loading Matrix'!V683,0),IF('CLINs &amp; Ceiling Rates'!$D$252="OPS",'Labor Loading Matrix'!W683,0),IF('CLINs &amp; Ceiling Rates'!$D$253="OPS",'Labor Loading Matrix'!X683,0),IF('CLINs &amp; Ceiling Rates'!$D$254="OPS",'Labor Loading Matrix'!Y683,0),IF('CLINs &amp; Ceiling Rates'!$D$255="OPS",'Labor Loading Matrix'!Z683,0),IF('CLINs &amp; Ceiling Rates'!$D$256="OPS",'Labor Loading Matrix'!AA683,0))</f>
        <v>0</v>
      </c>
      <c r="F683" s="175">
        <f>SUM(IF('CLINs &amp; Ceiling Rates'!$D$237="F&amp;E",'Labor Loading Matrix'!H683,0),IF('CLINs &amp; Ceiling Rates'!$D$238="F&amp;E",'Labor Loading Matrix'!I683,0),IF('CLINs &amp; Ceiling Rates'!$D$239="F&amp;E",'Labor Loading Matrix'!J683,0),IF('CLINs &amp; Ceiling Rates'!$D$240="F&amp;E",'Labor Loading Matrix'!K683,0),IF('CLINs &amp; Ceiling Rates'!$D$241="F&amp;E",'Labor Loading Matrix'!L683,0),IF('CLINs &amp; Ceiling Rates'!$D$242="F&amp;E",'Labor Loading Matrix'!M683,0),IF('CLINs &amp; Ceiling Rates'!$D$243="F&amp;E",'Labor Loading Matrix'!N683,0),IF('CLINs &amp; Ceiling Rates'!$D$244="F&amp;E",'Labor Loading Matrix'!O683,0),IF('CLINs &amp; Ceiling Rates'!$D$245="F&amp;E",'Labor Loading Matrix'!P683,0),IF('CLINs &amp; Ceiling Rates'!$D$246="F&amp;E",'Labor Loading Matrix'!Q683,0),IF('CLINs &amp; Ceiling Rates'!$D$247="F&amp;E",'Labor Loading Matrix'!R683,0),IF('CLINs &amp; Ceiling Rates'!$D$248="F&amp;E",'Labor Loading Matrix'!S683,0),IF('CLINs &amp; Ceiling Rates'!$D$249="F&amp;E",'Labor Loading Matrix'!T683,0),IF('CLINs &amp; Ceiling Rates'!$D$250="F&amp;E",'Labor Loading Matrix'!U683,0),IF('CLINs &amp; Ceiling Rates'!$D$251="F&amp;E",'Labor Loading Matrix'!V683,0),IF('CLINs &amp; Ceiling Rates'!$D$252="F&amp;E",'Labor Loading Matrix'!W683,0),IF('CLINs &amp; Ceiling Rates'!$D$253="F&amp;E",'Labor Loading Matrix'!X683,0),IF('CLINs &amp; Ceiling Rates'!$D$254="F&amp;E",'Labor Loading Matrix'!Y683,0),IF('CLINs &amp; Ceiling Rates'!$D$255="F&amp;E",'Labor Loading Matrix'!Z683,0),IF('CLINs &amp; Ceiling Rates'!$D$256="F&amp;E",'Labor Loading Matrix'!AA683,0))</f>
        <v>0</v>
      </c>
      <c r="G683" s="175">
        <f>SUM(IF('CLINs &amp; Ceiling Rates'!$D$237="R&amp;D",'Labor Loading Matrix'!H683,0),IF('CLINs &amp; Ceiling Rates'!$D$238="R&amp;D",'Labor Loading Matrix'!I683,0),IF('CLINs &amp; Ceiling Rates'!$D$239="R&amp;D",'Labor Loading Matrix'!J683,0),IF('CLINs &amp; Ceiling Rates'!$D$240="R&amp;D",'Labor Loading Matrix'!K683,0),IF('CLINs &amp; Ceiling Rates'!$D$241="R&amp;D",'Labor Loading Matrix'!L683,0),IF('CLINs &amp; Ceiling Rates'!$D$242="R&amp;D",'Labor Loading Matrix'!M683,0),IF('CLINs &amp; Ceiling Rates'!$D$243="R&amp;D",'Labor Loading Matrix'!N683,0),IF('CLINs &amp; Ceiling Rates'!$D$244="R&amp;D",'Labor Loading Matrix'!O683,0),IF('CLINs &amp; Ceiling Rates'!$D$245="R&amp;D",'Labor Loading Matrix'!P683,0),IF('CLINs &amp; Ceiling Rates'!$D$246="R&amp;D",'Labor Loading Matrix'!Q683,0),IF('CLINs &amp; Ceiling Rates'!$D$247="R&amp;D",'Labor Loading Matrix'!R683,0),IF('CLINs &amp; Ceiling Rates'!$D$248="R&amp;D",'Labor Loading Matrix'!S683,0),IF('CLINs &amp; Ceiling Rates'!$D$249="R&amp;D",'Labor Loading Matrix'!T683,0),IF('CLINs &amp; Ceiling Rates'!$D$250="R&amp;D",'Labor Loading Matrix'!U683,0),IF('CLINs &amp; Ceiling Rates'!$D$251="R&amp;D",'Labor Loading Matrix'!V683,0),IF('CLINs &amp; Ceiling Rates'!$D$252="R&amp;D",'Labor Loading Matrix'!W683,0),IF('CLINs &amp; Ceiling Rates'!$D$253="R&amp;D",'Labor Loading Matrix'!X683,0),IF('CLINs &amp; Ceiling Rates'!$D$254="R&amp;D",'Labor Loading Matrix'!Y683,0),IF('CLINs &amp; Ceiling Rates'!$D$255="R&amp;D",'Labor Loading Matrix'!Z683,0),IF('CLINs &amp; Ceiling Rates'!$D$256="R&amp;D",'Labor Loading Matrix'!AA683,0))</f>
        <v>0</v>
      </c>
      <c r="H683" s="137"/>
      <c r="I683" s="137"/>
      <c r="J683" s="137"/>
      <c r="K683" s="137"/>
      <c r="L683" s="137"/>
      <c r="M683" s="137"/>
      <c r="N683" s="84"/>
      <c r="O683" s="84"/>
      <c r="P683" s="84"/>
      <c r="Q683" s="84"/>
      <c r="R683" s="133"/>
      <c r="S683" s="133"/>
      <c r="T683" s="133"/>
      <c r="U683" s="133"/>
      <c r="V683" s="133"/>
      <c r="W683" s="133"/>
      <c r="X683" s="133"/>
      <c r="Y683" s="133"/>
      <c r="Z683" s="133"/>
      <c r="AA683" s="133"/>
    </row>
    <row r="684" spans="1:27" s="73" customFormat="1" ht="18" hidden="1" customHeight="1" x14ac:dyDescent="0.25">
      <c r="A684" s="173">
        <f>'CLINs &amp; Ceiling Rates'!B43</f>
        <v>0</v>
      </c>
      <c r="B684" s="173">
        <f>'CLINs &amp; Ceiling Rates'!C43</f>
        <v>0</v>
      </c>
      <c r="C684" s="177" t="str">
        <f>'CLINs &amp; Ceiling Rates'!K43</f>
        <v/>
      </c>
      <c r="D684" s="211">
        <f>IF('CLINs &amp; Ceiling Rates'!D640="",SUM('Labor Loading Matrix'!H684:AA684),SUM(E684:G684))</f>
        <v>0</v>
      </c>
      <c r="E684" s="175">
        <f>SUM(IF('CLINs &amp; Ceiling Rates'!$D$237="OPS",'Labor Loading Matrix'!H684,0),IF('CLINs &amp; Ceiling Rates'!$D$238="OPS",'Labor Loading Matrix'!I684,0),IF('CLINs &amp; Ceiling Rates'!$D$239="OPS",'Labor Loading Matrix'!J684,0),IF('CLINs &amp; Ceiling Rates'!$D$240="OPS",'Labor Loading Matrix'!K684,0),IF('CLINs &amp; Ceiling Rates'!$D$241="OPS",'Labor Loading Matrix'!L684,0),IF('CLINs &amp; Ceiling Rates'!$D$242="OPS",'Labor Loading Matrix'!M684,0),IF('CLINs &amp; Ceiling Rates'!$D$243="OPS",'Labor Loading Matrix'!N684,0),IF('CLINs &amp; Ceiling Rates'!$D$244="OPS",'Labor Loading Matrix'!O684,0),IF('CLINs &amp; Ceiling Rates'!$D$245="OPS",'Labor Loading Matrix'!P684,0),IF('CLINs &amp; Ceiling Rates'!$D$246="OPS",'Labor Loading Matrix'!Q684,0),IF('CLINs &amp; Ceiling Rates'!$D$247="OPS",'Labor Loading Matrix'!R684,0),IF('CLINs &amp; Ceiling Rates'!$D$248="OPS",'Labor Loading Matrix'!S684,0),IF('CLINs &amp; Ceiling Rates'!$D$249="OPS",'Labor Loading Matrix'!T684,0),IF('CLINs &amp; Ceiling Rates'!$D$250="OPS",'Labor Loading Matrix'!U684,0),IF('CLINs &amp; Ceiling Rates'!$D$251="OPS",'Labor Loading Matrix'!V684,0),IF('CLINs &amp; Ceiling Rates'!$D$252="OPS",'Labor Loading Matrix'!W684,0),IF('CLINs &amp; Ceiling Rates'!$D$253="OPS",'Labor Loading Matrix'!X684,0),IF('CLINs &amp; Ceiling Rates'!$D$254="OPS",'Labor Loading Matrix'!Y684,0),IF('CLINs &amp; Ceiling Rates'!$D$255="OPS",'Labor Loading Matrix'!Z684,0),IF('CLINs &amp; Ceiling Rates'!$D$256="OPS",'Labor Loading Matrix'!AA684,0))</f>
        <v>0</v>
      </c>
      <c r="F684" s="175">
        <f>SUM(IF('CLINs &amp; Ceiling Rates'!$D$237="F&amp;E",'Labor Loading Matrix'!H684,0),IF('CLINs &amp; Ceiling Rates'!$D$238="F&amp;E",'Labor Loading Matrix'!I684,0),IF('CLINs &amp; Ceiling Rates'!$D$239="F&amp;E",'Labor Loading Matrix'!J684,0),IF('CLINs &amp; Ceiling Rates'!$D$240="F&amp;E",'Labor Loading Matrix'!K684,0),IF('CLINs &amp; Ceiling Rates'!$D$241="F&amp;E",'Labor Loading Matrix'!L684,0),IF('CLINs &amp; Ceiling Rates'!$D$242="F&amp;E",'Labor Loading Matrix'!M684,0),IF('CLINs &amp; Ceiling Rates'!$D$243="F&amp;E",'Labor Loading Matrix'!N684,0),IF('CLINs &amp; Ceiling Rates'!$D$244="F&amp;E",'Labor Loading Matrix'!O684,0),IF('CLINs &amp; Ceiling Rates'!$D$245="F&amp;E",'Labor Loading Matrix'!P684,0),IF('CLINs &amp; Ceiling Rates'!$D$246="F&amp;E",'Labor Loading Matrix'!Q684,0),IF('CLINs &amp; Ceiling Rates'!$D$247="F&amp;E",'Labor Loading Matrix'!R684,0),IF('CLINs &amp; Ceiling Rates'!$D$248="F&amp;E",'Labor Loading Matrix'!S684,0),IF('CLINs &amp; Ceiling Rates'!$D$249="F&amp;E",'Labor Loading Matrix'!T684,0),IF('CLINs &amp; Ceiling Rates'!$D$250="F&amp;E",'Labor Loading Matrix'!U684,0),IF('CLINs &amp; Ceiling Rates'!$D$251="F&amp;E",'Labor Loading Matrix'!V684,0),IF('CLINs &amp; Ceiling Rates'!$D$252="F&amp;E",'Labor Loading Matrix'!W684,0),IF('CLINs &amp; Ceiling Rates'!$D$253="F&amp;E",'Labor Loading Matrix'!X684,0),IF('CLINs &amp; Ceiling Rates'!$D$254="F&amp;E",'Labor Loading Matrix'!Y684,0),IF('CLINs &amp; Ceiling Rates'!$D$255="F&amp;E",'Labor Loading Matrix'!Z684,0),IF('CLINs &amp; Ceiling Rates'!$D$256="F&amp;E",'Labor Loading Matrix'!AA684,0))</f>
        <v>0</v>
      </c>
      <c r="G684" s="175">
        <f>SUM(IF('CLINs &amp; Ceiling Rates'!$D$237="R&amp;D",'Labor Loading Matrix'!H684,0),IF('CLINs &amp; Ceiling Rates'!$D$238="R&amp;D",'Labor Loading Matrix'!I684,0),IF('CLINs &amp; Ceiling Rates'!$D$239="R&amp;D",'Labor Loading Matrix'!J684,0),IF('CLINs &amp; Ceiling Rates'!$D$240="R&amp;D",'Labor Loading Matrix'!K684,0),IF('CLINs &amp; Ceiling Rates'!$D$241="R&amp;D",'Labor Loading Matrix'!L684,0),IF('CLINs &amp; Ceiling Rates'!$D$242="R&amp;D",'Labor Loading Matrix'!M684,0),IF('CLINs &amp; Ceiling Rates'!$D$243="R&amp;D",'Labor Loading Matrix'!N684,0),IF('CLINs &amp; Ceiling Rates'!$D$244="R&amp;D",'Labor Loading Matrix'!O684,0),IF('CLINs &amp; Ceiling Rates'!$D$245="R&amp;D",'Labor Loading Matrix'!P684,0),IF('CLINs &amp; Ceiling Rates'!$D$246="R&amp;D",'Labor Loading Matrix'!Q684,0),IF('CLINs &amp; Ceiling Rates'!$D$247="R&amp;D",'Labor Loading Matrix'!R684,0),IF('CLINs &amp; Ceiling Rates'!$D$248="R&amp;D",'Labor Loading Matrix'!S684,0),IF('CLINs &amp; Ceiling Rates'!$D$249="R&amp;D",'Labor Loading Matrix'!T684,0),IF('CLINs &amp; Ceiling Rates'!$D$250="R&amp;D",'Labor Loading Matrix'!U684,0),IF('CLINs &amp; Ceiling Rates'!$D$251="R&amp;D",'Labor Loading Matrix'!V684,0),IF('CLINs &amp; Ceiling Rates'!$D$252="R&amp;D",'Labor Loading Matrix'!W684,0),IF('CLINs &amp; Ceiling Rates'!$D$253="R&amp;D",'Labor Loading Matrix'!X684,0),IF('CLINs &amp; Ceiling Rates'!$D$254="R&amp;D",'Labor Loading Matrix'!Y684,0),IF('CLINs &amp; Ceiling Rates'!$D$255="R&amp;D",'Labor Loading Matrix'!Z684,0),IF('CLINs &amp; Ceiling Rates'!$D$256="R&amp;D",'Labor Loading Matrix'!AA684,0))</f>
        <v>0</v>
      </c>
      <c r="H684" s="137"/>
      <c r="I684" s="137"/>
      <c r="J684" s="137"/>
      <c r="K684" s="137"/>
      <c r="L684" s="137"/>
      <c r="M684" s="137"/>
      <c r="N684" s="84"/>
      <c r="O684" s="84"/>
      <c r="P684" s="84"/>
      <c r="Q684" s="84"/>
      <c r="R684" s="133"/>
      <c r="S684" s="133"/>
      <c r="T684" s="133"/>
      <c r="U684" s="133"/>
      <c r="V684" s="133"/>
      <c r="W684" s="133"/>
      <c r="X684" s="133"/>
      <c r="Y684" s="133"/>
      <c r="Z684" s="133"/>
      <c r="AA684" s="133"/>
    </row>
    <row r="685" spans="1:27" s="73" customFormat="1" ht="18" hidden="1" customHeight="1" x14ac:dyDescent="0.25">
      <c r="A685" s="173">
        <f>'CLINs &amp; Ceiling Rates'!B44</f>
        <v>0</v>
      </c>
      <c r="B685" s="173">
        <f>'CLINs &amp; Ceiling Rates'!C44</f>
        <v>0</v>
      </c>
      <c r="C685" s="177" t="str">
        <f>'CLINs &amp; Ceiling Rates'!K44</f>
        <v/>
      </c>
      <c r="D685" s="211">
        <f>IF('CLINs &amp; Ceiling Rates'!D641="",SUM('Labor Loading Matrix'!H685:AA685),SUM(E685:G685))</f>
        <v>0</v>
      </c>
      <c r="E685" s="175">
        <f>SUM(IF('CLINs &amp; Ceiling Rates'!$D$237="OPS",'Labor Loading Matrix'!H685,0),IF('CLINs &amp; Ceiling Rates'!$D$238="OPS",'Labor Loading Matrix'!I685,0),IF('CLINs &amp; Ceiling Rates'!$D$239="OPS",'Labor Loading Matrix'!J685,0),IF('CLINs &amp; Ceiling Rates'!$D$240="OPS",'Labor Loading Matrix'!K685,0),IF('CLINs &amp; Ceiling Rates'!$D$241="OPS",'Labor Loading Matrix'!L685,0),IF('CLINs &amp; Ceiling Rates'!$D$242="OPS",'Labor Loading Matrix'!M685,0),IF('CLINs &amp; Ceiling Rates'!$D$243="OPS",'Labor Loading Matrix'!N685,0),IF('CLINs &amp; Ceiling Rates'!$D$244="OPS",'Labor Loading Matrix'!O685,0),IF('CLINs &amp; Ceiling Rates'!$D$245="OPS",'Labor Loading Matrix'!P685,0),IF('CLINs &amp; Ceiling Rates'!$D$246="OPS",'Labor Loading Matrix'!Q685,0),IF('CLINs &amp; Ceiling Rates'!$D$247="OPS",'Labor Loading Matrix'!R685,0),IF('CLINs &amp; Ceiling Rates'!$D$248="OPS",'Labor Loading Matrix'!S685,0),IF('CLINs &amp; Ceiling Rates'!$D$249="OPS",'Labor Loading Matrix'!T685,0),IF('CLINs &amp; Ceiling Rates'!$D$250="OPS",'Labor Loading Matrix'!U685,0),IF('CLINs &amp; Ceiling Rates'!$D$251="OPS",'Labor Loading Matrix'!V685,0),IF('CLINs &amp; Ceiling Rates'!$D$252="OPS",'Labor Loading Matrix'!W685,0),IF('CLINs &amp; Ceiling Rates'!$D$253="OPS",'Labor Loading Matrix'!X685,0),IF('CLINs &amp; Ceiling Rates'!$D$254="OPS",'Labor Loading Matrix'!Y685,0),IF('CLINs &amp; Ceiling Rates'!$D$255="OPS",'Labor Loading Matrix'!Z685,0),IF('CLINs &amp; Ceiling Rates'!$D$256="OPS",'Labor Loading Matrix'!AA685,0))</f>
        <v>0</v>
      </c>
      <c r="F685" s="175">
        <f>SUM(IF('CLINs &amp; Ceiling Rates'!$D$237="F&amp;E",'Labor Loading Matrix'!H685,0),IF('CLINs &amp; Ceiling Rates'!$D$238="F&amp;E",'Labor Loading Matrix'!I685,0),IF('CLINs &amp; Ceiling Rates'!$D$239="F&amp;E",'Labor Loading Matrix'!J685,0),IF('CLINs &amp; Ceiling Rates'!$D$240="F&amp;E",'Labor Loading Matrix'!K685,0),IF('CLINs &amp; Ceiling Rates'!$D$241="F&amp;E",'Labor Loading Matrix'!L685,0),IF('CLINs &amp; Ceiling Rates'!$D$242="F&amp;E",'Labor Loading Matrix'!M685,0),IF('CLINs &amp; Ceiling Rates'!$D$243="F&amp;E",'Labor Loading Matrix'!N685,0),IF('CLINs &amp; Ceiling Rates'!$D$244="F&amp;E",'Labor Loading Matrix'!O685,0),IF('CLINs &amp; Ceiling Rates'!$D$245="F&amp;E",'Labor Loading Matrix'!P685,0),IF('CLINs &amp; Ceiling Rates'!$D$246="F&amp;E",'Labor Loading Matrix'!Q685,0),IF('CLINs &amp; Ceiling Rates'!$D$247="F&amp;E",'Labor Loading Matrix'!R685,0),IF('CLINs &amp; Ceiling Rates'!$D$248="F&amp;E",'Labor Loading Matrix'!S685,0),IF('CLINs &amp; Ceiling Rates'!$D$249="F&amp;E",'Labor Loading Matrix'!T685,0),IF('CLINs &amp; Ceiling Rates'!$D$250="F&amp;E",'Labor Loading Matrix'!U685,0),IF('CLINs &amp; Ceiling Rates'!$D$251="F&amp;E",'Labor Loading Matrix'!V685,0),IF('CLINs &amp; Ceiling Rates'!$D$252="F&amp;E",'Labor Loading Matrix'!W685,0),IF('CLINs &amp; Ceiling Rates'!$D$253="F&amp;E",'Labor Loading Matrix'!X685,0),IF('CLINs &amp; Ceiling Rates'!$D$254="F&amp;E",'Labor Loading Matrix'!Y685,0),IF('CLINs &amp; Ceiling Rates'!$D$255="F&amp;E",'Labor Loading Matrix'!Z685,0),IF('CLINs &amp; Ceiling Rates'!$D$256="F&amp;E",'Labor Loading Matrix'!AA685,0))</f>
        <v>0</v>
      </c>
      <c r="G685" s="175">
        <f>SUM(IF('CLINs &amp; Ceiling Rates'!$D$237="R&amp;D",'Labor Loading Matrix'!H685,0),IF('CLINs &amp; Ceiling Rates'!$D$238="R&amp;D",'Labor Loading Matrix'!I685,0),IF('CLINs &amp; Ceiling Rates'!$D$239="R&amp;D",'Labor Loading Matrix'!J685,0),IF('CLINs &amp; Ceiling Rates'!$D$240="R&amp;D",'Labor Loading Matrix'!K685,0),IF('CLINs &amp; Ceiling Rates'!$D$241="R&amp;D",'Labor Loading Matrix'!L685,0),IF('CLINs &amp; Ceiling Rates'!$D$242="R&amp;D",'Labor Loading Matrix'!M685,0),IF('CLINs &amp; Ceiling Rates'!$D$243="R&amp;D",'Labor Loading Matrix'!N685,0),IF('CLINs &amp; Ceiling Rates'!$D$244="R&amp;D",'Labor Loading Matrix'!O685,0),IF('CLINs &amp; Ceiling Rates'!$D$245="R&amp;D",'Labor Loading Matrix'!P685,0),IF('CLINs &amp; Ceiling Rates'!$D$246="R&amp;D",'Labor Loading Matrix'!Q685,0),IF('CLINs &amp; Ceiling Rates'!$D$247="R&amp;D",'Labor Loading Matrix'!R685,0),IF('CLINs &amp; Ceiling Rates'!$D$248="R&amp;D",'Labor Loading Matrix'!S685,0),IF('CLINs &amp; Ceiling Rates'!$D$249="R&amp;D",'Labor Loading Matrix'!T685,0),IF('CLINs &amp; Ceiling Rates'!$D$250="R&amp;D",'Labor Loading Matrix'!U685,0),IF('CLINs &amp; Ceiling Rates'!$D$251="R&amp;D",'Labor Loading Matrix'!V685,0),IF('CLINs &amp; Ceiling Rates'!$D$252="R&amp;D",'Labor Loading Matrix'!W685,0),IF('CLINs &amp; Ceiling Rates'!$D$253="R&amp;D",'Labor Loading Matrix'!X685,0),IF('CLINs &amp; Ceiling Rates'!$D$254="R&amp;D",'Labor Loading Matrix'!Y685,0),IF('CLINs &amp; Ceiling Rates'!$D$255="R&amp;D",'Labor Loading Matrix'!Z685,0),IF('CLINs &amp; Ceiling Rates'!$D$256="R&amp;D",'Labor Loading Matrix'!AA685,0))</f>
        <v>0</v>
      </c>
      <c r="H685" s="137"/>
      <c r="I685" s="137"/>
      <c r="J685" s="137"/>
      <c r="K685" s="137"/>
      <c r="L685" s="137"/>
      <c r="M685" s="137"/>
      <c r="N685" s="84"/>
      <c r="O685" s="84"/>
      <c r="P685" s="84"/>
      <c r="Q685" s="84"/>
      <c r="R685" s="133"/>
      <c r="S685" s="133"/>
      <c r="T685" s="133"/>
      <c r="U685" s="133"/>
      <c r="V685" s="133"/>
      <c r="W685" s="133"/>
      <c r="X685" s="133"/>
      <c r="Y685" s="133"/>
      <c r="Z685" s="133"/>
      <c r="AA685" s="133"/>
    </row>
    <row r="686" spans="1:27" s="73" customFormat="1" ht="18" hidden="1" customHeight="1" x14ac:dyDescent="0.25">
      <c r="A686" s="173">
        <f>'CLINs &amp; Ceiling Rates'!B45</f>
        <v>0</v>
      </c>
      <c r="B686" s="173">
        <f>'CLINs &amp; Ceiling Rates'!C45</f>
        <v>0</v>
      </c>
      <c r="C686" s="177" t="str">
        <f>'CLINs &amp; Ceiling Rates'!K45</f>
        <v/>
      </c>
      <c r="D686" s="211">
        <f>IF('CLINs &amp; Ceiling Rates'!D642="",SUM('Labor Loading Matrix'!H686:AA686),SUM(E686:G686))</f>
        <v>0</v>
      </c>
      <c r="E686" s="175">
        <f>SUM(IF('CLINs &amp; Ceiling Rates'!$D$237="OPS",'Labor Loading Matrix'!H686,0),IF('CLINs &amp; Ceiling Rates'!$D$238="OPS",'Labor Loading Matrix'!I686,0),IF('CLINs &amp; Ceiling Rates'!$D$239="OPS",'Labor Loading Matrix'!J686,0),IF('CLINs &amp; Ceiling Rates'!$D$240="OPS",'Labor Loading Matrix'!K686,0),IF('CLINs &amp; Ceiling Rates'!$D$241="OPS",'Labor Loading Matrix'!L686,0),IF('CLINs &amp; Ceiling Rates'!$D$242="OPS",'Labor Loading Matrix'!M686,0),IF('CLINs &amp; Ceiling Rates'!$D$243="OPS",'Labor Loading Matrix'!N686,0),IF('CLINs &amp; Ceiling Rates'!$D$244="OPS",'Labor Loading Matrix'!O686,0),IF('CLINs &amp; Ceiling Rates'!$D$245="OPS",'Labor Loading Matrix'!P686,0),IF('CLINs &amp; Ceiling Rates'!$D$246="OPS",'Labor Loading Matrix'!Q686,0),IF('CLINs &amp; Ceiling Rates'!$D$247="OPS",'Labor Loading Matrix'!R686,0),IF('CLINs &amp; Ceiling Rates'!$D$248="OPS",'Labor Loading Matrix'!S686,0),IF('CLINs &amp; Ceiling Rates'!$D$249="OPS",'Labor Loading Matrix'!T686,0),IF('CLINs &amp; Ceiling Rates'!$D$250="OPS",'Labor Loading Matrix'!U686,0),IF('CLINs &amp; Ceiling Rates'!$D$251="OPS",'Labor Loading Matrix'!V686,0),IF('CLINs &amp; Ceiling Rates'!$D$252="OPS",'Labor Loading Matrix'!W686,0),IF('CLINs &amp; Ceiling Rates'!$D$253="OPS",'Labor Loading Matrix'!X686,0),IF('CLINs &amp; Ceiling Rates'!$D$254="OPS",'Labor Loading Matrix'!Y686,0),IF('CLINs &amp; Ceiling Rates'!$D$255="OPS",'Labor Loading Matrix'!Z686,0),IF('CLINs &amp; Ceiling Rates'!$D$256="OPS",'Labor Loading Matrix'!AA686,0))</f>
        <v>0</v>
      </c>
      <c r="F686" s="175">
        <f>SUM(IF('CLINs &amp; Ceiling Rates'!$D$237="F&amp;E",'Labor Loading Matrix'!H686,0),IF('CLINs &amp; Ceiling Rates'!$D$238="F&amp;E",'Labor Loading Matrix'!I686,0),IF('CLINs &amp; Ceiling Rates'!$D$239="F&amp;E",'Labor Loading Matrix'!J686,0),IF('CLINs &amp; Ceiling Rates'!$D$240="F&amp;E",'Labor Loading Matrix'!K686,0),IF('CLINs &amp; Ceiling Rates'!$D$241="F&amp;E",'Labor Loading Matrix'!L686,0),IF('CLINs &amp; Ceiling Rates'!$D$242="F&amp;E",'Labor Loading Matrix'!M686,0),IF('CLINs &amp; Ceiling Rates'!$D$243="F&amp;E",'Labor Loading Matrix'!N686,0),IF('CLINs &amp; Ceiling Rates'!$D$244="F&amp;E",'Labor Loading Matrix'!O686,0),IF('CLINs &amp; Ceiling Rates'!$D$245="F&amp;E",'Labor Loading Matrix'!P686,0),IF('CLINs &amp; Ceiling Rates'!$D$246="F&amp;E",'Labor Loading Matrix'!Q686,0),IF('CLINs &amp; Ceiling Rates'!$D$247="F&amp;E",'Labor Loading Matrix'!R686,0),IF('CLINs &amp; Ceiling Rates'!$D$248="F&amp;E",'Labor Loading Matrix'!S686,0),IF('CLINs &amp; Ceiling Rates'!$D$249="F&amp;E",'Labor Loading Matrix'!T686,0),IF('CLINs &amp; Ceiling Rates'!$D$250="F&amp;E",'Labor Loading Matrix'!U686,0),IF('CLINs &amp; Ceiling Rates'!$D$251="F&amp;E",'Labor Loading Matrix'!V686,0),IF('CLINs &amp; Ceiling Rates'!$D$252="F&amp;E",'Labor Loading Matrix'!W686,0),IF('CLINs &amp; Ceiling Rates'!$D$253="F&amp;E",'Labor Loading Matrix'!X686,0),IF('CLINs &amp; Ceiling Rates'!$D$254="F&amp;E",'Labor Loading Matrix'!Y686,0),IF('CLINs &amp; Ceiling Rates'!$D$255="F&amp;E",'Labor Loading Matrix'!Z686,0),IF('CLINs &amp; Ceiling Rates'!$D$256="F&amp;E",'Labor Loading Matrix'!AA686,0))</f>
        <v>0</v>
      </c>
      <c r="G686" s="175">
        <f>SUM(IF('CLINs &amp; Ceiling Rates'!$D$237="R&amp;D",'Labor Loading Matrix'!H686,0),IF('CLINs &amp; Ceiling Rates'!$D$238="R&amp;D",'Labor Loading Matrix'!I686,0),IF('CLINs &amp; Ceiling Rates'!$D$239="R&amp;D",'Labor Loading Matrix'!J686,0),IF('CLINs &amp; Ceiling Rates'!$D$240="R&amp;D",'Labor Loading Matrix'!K686,0),IF('CLINs &amp; Ceiling Rates'!$D$241="R&amp;D",'Labor Loading Matrix'!L686,0),IF('CLINs &amp; Ceiling Rates'!$D$242="R&amp;D",'Labor Loading Matrix'!M686,0),IF('CLINs &amp; Ceiling Rates'!$D$243="R&amp;D",'Labor Loading Matrix'!N686,0),IF('CLINs &amp; Ceiling Rates'!$D$244="R&amp;D",'Labor Loading Matrix'!O686,0),IF('CLINs &amp; Ceiling Rates'!$D$245="R&amp;D",'Labor Loading Matrix'!P686,0),IF('CLINs &amp; Ceiling Rates'!$D$246="R&amp;D",'Labor Loading Matrix'!Q686,0),IF('CLINs &amp; Ceiling Rates'!$D$247="R&amp;D",'Labor Loading Matrix'!R686,0),IF('CLINs &amp; Ceiling Rates'!$D$248="R&amp;D",'Labor Loading Matrix'!S686,0),IF('CLINs &amp; Ceiling Rates'!$D$249="R&amp;D",'Labor Loading Matrix'!T686,0),IF('CLINs &amp; Ceiling Rates'!$D$250="R&amp;D",'Labor Loading Matrix'!U686,0),IF('CLINs &amp; Ceiling Rates'!$D$251="R&amp;D",'Labor Loading Matrix'!V686,0),IF('CLINs &amp; Ceiling Rates'!$D$252="R&amp;D",'Labor Loading Matrix'!W686,0),IF('CLINs &amp; Ceiling Rates'!$D$253="R&amp;D",'Labor Loading Matrix'!X686,0),IF('CLINs &amp; Ceiling Rates'!$D$254="R&amp;D",'Labor Loading Matrix'!Y686,0),IF('CLINs &amp; Ceiling Rates'!$D$255="R&amp;D",'Labor Loading Matrix'!Z686,0),IF('CLINs &amp; Ceiling Rates'!$D$256="R&amp;D",'Labor Loading Matrix'!AA686,0))</f>
        <v>0</v>
      </c>
      <c r="H686" s="137"/>
      <c r="I686" s="137"/>
      <c r="J686" s="137"/>
      <c r="K686" s="137"/>
      <c r="L686" s="137"/>
      <c r="M686" s="137"/>
      <c r="N686" s="84"/>
      <c r="O686" s="84"/>
      <c r="P686" s="84"/>
      <c r="Q686" s="84"/>
      <c r="R686" s="133"/>
      <c r="S686" s="133"/>
      <c r="T686" s="133"/>
      <c r="U686" s="133"/>
      <c r="V686" s="133"/>
      <c r="W686" s="133"/>
      <c r="X686" s="133"/>
      <c r="Y686" s="133"/>
      <c r="Z686" s="133"/>
      <c r="AA686" s="133"/>
    </row>
    <row r="687" spans="1:27" s="73" customFormat="1" ht="18" hidden="1" customHeight="1" x14ac:dyDescent="0.25">
      <c r="A687" s="173">
        <f>'CLINs &amp; Ceiling Rates'!B46</f>
        <v>0</v>
      </c>
      <c r="B687" s="173">
        <f>'CLINs &amp; Ceiling Rates'!C46</f>
        <v>0</v>
      </c>
      <c r="C687" s="177" t="str">
        <f>'CLINs &amp; Ceiling Rates'!K46</f>
        <v/>
      </c>
      <c r="D687" s="211">
        <f>IF('CLINs &amp; Ceiling Rates'!D643="",SUM('Labor Loading Matrix'!H687:AA687),SUM(E687:G687))</f>
        <v>0</v>
      </c>
      <c r="E687" s="175">
        <f>SUM(IF('CLINs &amp; Ceiling Rates'!$D$237="OPS",'Labor Loading Matrix'!H687,0),IF('CLINs &amp; Ceiling Rates'!$D$238="OPS",'Labor Loading Matrix'!I687,0),IF('CLINs &amp; Ceiling Rates'!$D$239="OPS",'Labor Loading Matrix'!J687,0),IF('CLINs &amp; Ceiling Rates'!$D$240="OPS",'Labor Loading Matrix'!K687,0),IF('CLINs &amp; Ceiling Rates'!$D$241="OPS",'Labor Loading Matrix'!L687,0),IF('CLINs &amp; Ceiling Rates'!$D$242="OPS",'Labor Loading Matrix'!M687,0),IF('CLINs &amp; Ceiling Rates'!$D$243="OPS",'Labor Loading Matrix'!N687,0),IF('CLINs &amp; Ceiling Rates'!$D$244="OPS",'Labor Loading Matrix'!O687,0),IF('CLINs &amp; Ceiling Rates'!$D$245="OPS",'Labor Loading Matrix'!P687,0),IF('CLINs &amp; Ceiling Rates'!$D$246="OPS",'Labor Loading Matrix'!Q687,0),IF('CLINs &amp; Ceiling Rates'!$D$247="OPS",'Labor Loading Matrix'!R687,0),IF('CLINs &amp; Ceiling Rates'!$D$248="OPS",'Labor Loading Matrix'!S687,0),IF('CLINs &amp; Ceiling Rates'!$D$249="OPS",'Labor Loading Matrix'!T687,0),IF('CLINs &amp; Ceiling Rates'!$D$250="OPS",'Labor Loading Matrix'!U687,0),IF('CLINs &amp; Ceiling Rates'!$D$251="OPS",'Labor Loading Matrix'!V687,0),IF('CLINs &amp; Ceiling Rates'!$D$252="OPS",'Labor Loading Matrix'!W687,0),IF('CLINs &amp; Ceiling Rates'!$D$253="OPS",'Labor Loading Matrix'!X687,0),IF('CLINs &amp; Ceiling Rates'!$D$254="OPS",'Labor Loading Matrix'!Y687,0),IF('CLINs &amp; Ceiling Rates'!$D$255="OPS",'Labor Loading Matrix'!Z687,0),IF('CLINs &amp; Ceiling Rates'!$D$256="OPS",'Labor Loading Matrix'!AA687,0))</f>
        <v>0</v>
      </c>
      <c r="F687" s="175">
        <f>SUM(IF('CLINs &amp; Ceiling Rates'!$D$237="F&amp;E",'Labor Loading Matrix'!H687,0),IF('CLINs &amp; Ceiling Rates'!$D$238="F&amp;E",'Labor Loading Matrix'!I687,0),IF('CLINs &amp; Ceiling Rates'!$D$239="F&amp;E",'Labor Loading Matrix'!J687,0),IF('CLINs &amp; Ceiling Rates'!$D$240="F&amp;E",'Labor Loading Matrix'!K687,0),IF('CLINs &amp; Ceiling Rates'!$D$241="F&amp;E",'Labor Loading Matrix'!L687,0),IF('CLINs &amp; Ceiling Rates'!$D$242="F&amp;E",'Labor Loading Matrix'!M687,0),IF('CLINs &amp; Ceiling Rates'!$D$243="F&amp;E",'Labor Loading Matrix'!N687,0),IF('CLINs &amp; Ceiling Rates'!$D$244="F&amp;E",'Labor Loading Matrix'!O687,0),IF('CLINs &amp; Ceiling Rates'!$D$245="F&amp;E",'Labor Loading Matrix'!P687,0),IF('CLINs &amp; Ceiling Rates'!$D$246="F&amp;E",'Labor Loading Matrix'!Q687,0),IF('CLINs &amp; Ceiling Rates'!$D$247="F&amp;E",'Labor Loading Matrix'!R687,0),IF('CLINs &amp; Ceiling Rates'!$D$248="F&amp;E",'Labor Loading Matrix'!S687,0),IF('CLINs &amp; Ceiling Rates'!$D$249="F&amp;E",'Labor Loading Matrix'!T687,0),IF('CLINs &amp; Ceiling Rates'!$D$250="F&amp;E",'Labor Loading Matrix'!U687,0),IF('CLINs &amp; Ceiling Rates'!$D$251="F&amp;E",'Labor Loading Matrix'!V687,0),IF('CLINs &amp; Ceiling Rates'!$D$252="F&amp;E",'Labor Loading Matrix'!W687,0),IF('CLINs &amp; Ceiling Rates'!$D$253="F&amp;E",'Labor Loading Matrix'!X687,0),IF('CLINs &amp; Ceiling Rates'!$D$254="F&amp;E",'Labor Loading Matrix'!Y687,0),IF('CLINs &amp; Ceiling Rates'!$D$255="F&amp;E",'Labor Loading Matrix'!Z687,0),IF('CLINs &amp; Ceiling Rates'!$D$256="F&amp;E",'Labor Loading Matrix'!AA687,0))</f>
        <v>0</v>
      </c>
      <c r="G687" s="175">
        <f>SUM(IF('CLINs &amp; Ceiling Rates'!$D$237="R&amp;D",'Labor Loading Matrix'!H687,0),IF('CLINs &amp; Ceiling Rates'!$D$238="R&amp;D",'Labor Loading Matrix'!I687,0),IF('CLINs &amp; Ceiling Rates'!$D$239="R&amp;D",'Labor Loading Matrix'!J687,0),IF('CLINs &amp; Ceiling Rates'!$D$240="R&amp;D",'Labor Loading Matrix'!K687,0),IF('CLINs &amp; Ceiling Rates'!$D$241="R&amp;D",'Labor Loading Matrix'!L687,0),IF('CLINs &amp; Ceiling Rates'!$D$242="R&amp;D",'Labor Loading Matrix'!M687,0),IF('CLINs &amp; Ceiling Rates'!$D$243="R&amp;D",'Labor Loading Matrix'!N687,0),IF('CLINs &amp; Ceiling Rates'!$D$244="R&amp;D",'Labor Loading Matrix'!O687,0),IF('CLINs &amp; Ceiling Rates'!$D$245="R&amp;D",'Labor Loading Matrix'!P687,0),IF('CLINs &amp; Ceiling Rates'!$D$246="R&amp;D",'Labor Loading Matrix'!Q687,0),IF('CLINs &amp; Ceiling Rates'!$D$247="R&amp;D",'Labor Loading Matrix'!R687,0),IF('CLINs &amp; Ceiling Rates'!$D$248="R&amp;D",'Labor Loading Matrix'!S687,0),IF('CLINs &amp; Ceiling Rates'!$D$249="R&amp;D",'Labor Loading Matrix'!T687,0),IF('CLINs &amp; Ceiling Rates'!$D$250="R&amp;D",'Labor Loading Matrix'!U687,0),IF('CLINs &amp; Ceiling Rates'!$D$251="R&amp;D",'Labor Loading Matrix'!V687,0),IF('CLINs &amp; Ceiling Rates'!$D$252="R&amp;D",'Labor Loading Matrix'!W687,0),IF('CLINs &amp; Ceiling Rates'!$D$253="R&amp;D",'Labor Loading Matrix'!X687,0),IF('CLINs &amp; Ceiling Rates'!$D$254="R&amp;D",'Labor Loading Matrix'!Y687,0),IF('CLINs &amp; Ceiling Rates'!$D$255="R&amp;D",'Labor Loading Matrix'!Z687,0),IF('CLINs &amp; Ceiling Rates'!$D$256="R&amp;D",'Labor Loading Matrix'!AA687,0))</f>
        <v>0</v>
      </c>
      <c r="H687" s="137"/>
      <c r="I687" s="137"/>
      <c r="J687" s="137"/>
      <c r="K687" s="137"/>
      <c r="L687" s="137"/>
      <c r="M687" s="137"/>
      <c r="N687" s="84"/>
      <c r="O687" s="84"/>
      <c r="P687" s="84"/>
      <c r="Q687" s="84"/>
      <c r="R687" s="133"/>
      <c r="S687" s="133"/>
      <c r="T687" s="133"/>
      <c r="U687" s="133"/>
      <c r="V687" s="133"/>
      <c r="W687" s="133"/>
      <c r="X687" s="133"/>
      <c r="Y687" s="133"/>
      <c r="Z687" s="133"/>
      <c r="AA687" s="133"/>
    </row>
    <row r="688" spans="1:27" s="73" customFormat="1" ht="18" hidden="1" customHeight="1" x14ac:dyDescent="0.25">
      <c r="A688" s="173">
        <f>'CLINs &amp; Ceiling Rates'!B47</f>
        <v>0</v>
      </c>
      <c r="B688" s="173">
        <f>'CLINs &amp; Ceiling Rates'!C47</f>
        <v>0</v>
      </c>
      <c r="C688" s="177" t="str">
        <f>'CLINs &amp; Ceiling Rates'!K47</f>
        <v/>
      </c>
      <c r="D688" s="211">
        <f>IF('CLINs &amp; Ceiling Rates'!D644="",SUM('Labor Loading Matrix'!H688:AA688),SUM(E688:G688))</f>
        <v>0</v>
      </c>
      <c r="E688" s="175">
        <f>SUM(IF('CLINs &amp; Ceiling Rates'!$D$237="OPS",'Labor Loading Matrix'!H688,0),IF('CLINs &amp; Ceiling Rates'!$D$238="OPS",'Labor Loading Matrix'!I688,0),IF('CLINs &amp; Ceiling Rates'!$D$239="OPS",'Labor Loading Matrix'!J688,0),IF('CLINs &amp; Ceiling Rates'!$D$240="OPS",'Labor Loading Matrix'!K688,0),IF('CLINs &amp; Ceiling Rates'!$D$241="OPS",'Labor Loading Matrix'!L688,0),IF('CLINs &amp; Ceiling Rates'!$D$242="OPS",'Labor Loading Matrix'!M688,0),IF('CLINs &amp; Ceiling Rates'!$D$243="OPS",'Labor Loading Matrix'!N688,0),IF('CLINs &amp; Ceiling Rates'!$D$244="OPS",'Labor Loading Matrix'!O688,0),IF('CLINs &amp; Ceiling Rates'!$D$245="OPS",'Labor Loading Matrix'!P688,0),IF('CLINs &amp; Ceiling Rates'!$D$246="OPS",'Labor Loading Matrix'!Q688,0),IF('CLINs &amp; Ceiling Rates'!$D$247="OPS",'Labor Loading Matrix'!R688,0),IF('CLINs &amp; Ceiling Rates'!$D$248="OPS",'Labor Loading Matrix'!S688,0),IF('CLINs &amp; Ceiling Rates'!$D$249="OPS",'Labor Loading Matrix'!T688,0),IF('CLINs &amp; Ceiling Rates'!$D$250="OPS",'Labor Loading Matrix'!U688,0),IF('CLINs &amp; Ceiling Rates'!$D$251="OPS",'Labor Loading Matrix'!V688,0),IF('CLINs &amp; Ceiling Rates'!$D$252="OPS",'Labor Loading Matrix'!W688,0),IF('CLINs &amp; Ceiling Rates'!$D$253="OPS",'Labor Loading Matrix'!X688,0),IF('CLINs &amp; Ceiling Rates'!$D$254="OPS",'Labor Loading Matrix'!Y688,0),IF('CLINs &amp; Ceiling Rates'!$D$255="OPS",'Labor Loading Matrix'!Z688,0),IF('CLINs &amp; Ceiling Rates'!$D$256="OPS",'Labor Loading Matrix'!AA688,0))</f>
        <v>0</v>
      </c>
      <c r="F688" s="175">
        <f>SUM(IF('CLINs &amp; Ceiling Rates'!$D$237="F&amp;E",'Labor Loading Matrix'!H688,0),IF('CLINs &amp; Ceiling Rates'!$D$238="F&amp;E",'Labor Loading Matrix'!I688,0),IF('CLINs &amp; Ceiling Rates'!$D$239="F&amp;E",'Labor Loading Matrix'!J688,0),IF('CLINs &amp; Ceiling Rates'!$D$240="F&amp;E",'Labor Loading Matrix'!K688,0),IF('CLINs &amp; Ceiling Rates'!$D$241="F&amp;E",'Labor Loading Matrix'!L688,0),IF('CLINs &amp; Ceiling Rates'!$D$242="F&amp;E",'Labor Loading Matrix'!M688,0),IF('CLINs &amp; Ceiling Rates'!$D$243="F&amp;E",'Labor Loading Matrix'!N688,0),IF('CLINs &amp; Ceiling Rates'!$D$244="F&amp;E",'Labor Loading Matrix'!O688,0),IF('CLINs &amp; Ceiling Rates'!$D$245="F&amp;E",'Labor Loading Matrix'!P688,0),IF('CLINs &amp; Ceiling Rates'!$D$246="F&amp;E",'Labor Loading Matrix'!Q688,0),IF('CLINs &amp; Ceiling Rates'!$D$247="F&amp;E",'Labor Loading Matrix'!R688,0),IF('CLINs &amp; Ceiling Rates'!$D$248="F&amp;E",'Labor Loading Matrix'!S688,0),IF('CLINs &amp; Ceiling Rates'!$D$249="F&amp;E",'Labor Loading Matrix'!T688,0),IF('CLINs &amp; Ceiling Rates'!$D$250="F&amp;E",'Labor Loading Matrix'!U688,0),IF('CLINs &amp; Ceiling Rates'!$D$251="F&amp;E",'Labor Loading Matrix'!V688,0),IF('CLINs &amp; Ceiling Rates'!$D$252="F&amp;E",'Labor Loading Matrix'!W688,0),IF('CLINs &amp; Ceiling Rates'!$D$253="F&amp;E",'Labor Loading Matrix'!X688,0),IF('CLINs &amp; Ceiling Rates'!$D$254="F&amp;E",'Labor Loading Matrix'!Y688,0),IF('CLINs &amp; Ceiling Rates'!$D$255="F&amp;E",'Labor Loading Matrix'!Z688,0),IF('CLINs &amp; Ceiling Rates'!$D$256="F&amp;E",'Labor Loading Matrix'!AA688,0))</f>
        <v>0</v>
      </c>
      <c r="G688" s="175">
        <f>SUM(IF('CLINs &amp; Ceiling Rates'!$D$237="R&amp;D",'Labor Loading Matrix'!H688,0),IF('CLINs &amp; Ceiling Rates'!$D$238="R&amp;D",'Labor Loading Matrix'!I688,0),IF('CLINs &amp; Ceiling Rates'!$D$239="R&amp;D",'Labor Loading Matrix'!J688,0),IF('CLINs &amp; Ceiling Rates'!$D$240="R&amp;D",'Labor Loading Matrix'!K688,0),IF('CLINs &amp; Ceiling Rates'!$D$241="R&amp;D",'Labor Loading Matrix'!L688,0),IF('CLINs &amp; Ceiling Rates'!$D$242="R&amp;D",'Labor Loading Matrix'!M688,0),IF('CLINs &amp; Ceiling Rates'!$D$243="R&amp;D",'Labor Loading Matrix'!N688,0),IF('CLINs &amp; Ceiling Rates'!$D$244="R&amp;D",'Labor Loading Matrix'!O688,0),IF('CLINs &amp; Ceiling Rates'!$D$245="R&amp;D",'Labor Loading Matrix'!P688,0),IF('CLINs &amp; Ceiling Rates'!$D$246="R&amp;D",'Labor Loading Matrix'!Q688,0),IF('CLINs &amp; Ceiling Rates'!$D$247="R&amp;D",'Labor Loading Matrix'!R688,0),IF('CLINs &amp; Ceiling Rates'!$D$248="R&amp;D",'Labor Loading Matrix'!S688,0),IF('CLINs &amp; Ceiling Rates'!$D$249="R&amp;D",'Labor Loading Matrix'!T688,0),IF('CLINs &amp; Ceiling Rates'!$D$250="R&amp;D",'Labor Loading Matrix'!U688,0),IF('CLINs &amp; Ceiling Rates'!$D$251="R&amp;D",'Labor Loading Matrix'!V688,0),IF('CLINs &amp; Ceiling Rates'!$D$252="R&amp;D",'Labor Loading Matrix'!W688,0),IF('CLINs &amp; Ceiling Rates'!$D$253="R&amp;D",'Labor Loading Matrix'!X688,0),IF('CLINs &amp; Ceiling Rates'!$D$254="R&amp;D",'Labor Loading Matrix'!Y688,0),IF('CLINs &amp; Ceiling Rates'!$D$255="R&amp;D",'Labor Loading Matrix'!Z688,0),IF('CLINs &amp; Ceiling Rates'!$D$256="R&amp;D",'Labor Loading Matrix'!AA688,0))</f>
        <v>0</v>
      </c>
      <c r="H688" s="137"/>
      <c r="I688" s="137"/>
      <c r="J688" s="137"/>
      <c r="K688" s="137"/>
      <c r="L688" s="137"/>
      <c r="M688" s="137"/>
      <c r="N688" s="84"/>
      <c r="O688" s="84"/>
      <c r="P688" s="84"/>
      <c r="Q688" s="84"/>
      <c r="R688" s="133"/>
      <c r="S688" s="133"/>
      <c r="T688" s="133"/>
      <c r="U688" s="133"/>
      <c r="V688" s="133"/>
      <c r="W688" s="133"/>
      <c r="X688" s="133"/>
      <c r="Y688" s="133"/>
      <c r="Z688" s="133"/>
      <c r="AA688" s="133"/>
    </row>
    <row r="689" spans="1:27" s="73" customFormat="1" ht="18" hidden="1" customHeight="1" x14ac:dyDescent="0.25">
      <c r="A689" s="173">
        <f>'CLINs &amp; Ceiling Rates'!B48</f>
        <v>0</v>
      </c>
      <c r="B689" s="173">
        <f>'CLINs &amp; Ceiling Rates'!C48</f>
        <v>0</v>
      </c>
      <c r="C689" s="177" t="str">
        <f>'CLINs &amp; Ceiling Rates'!K48</f>
        <v/>
      </c>
      <c r="D689" s="211">
        <f>IF('CLINs &amp; Ceiling Rates'!D645="",SUM('Labor Loading Matrix'!H689:AA689),SUM(E689:G689))</f>
        <v>0</v>
      </c>
      <c r="E689" s="175">
        <f>SUM(IF('CLINs &amp; Ceiling Rates'!$D$237="OPS",'Labor Loading Matrix'!H689,0),IF('CLINs &amp; Ceiling Rates'!$D$238="OPS",'Labor Loading Matrix'!I689,0),IF('CLINs &amp; Ceiling Rates'!$D$239="OPS",'Labor Loading Matrix'!J689,0),IF('CLINs &amp; Ceiling Rates'!$D$240="OPS",'Labor Loading Matrix'!K689,0),IF('CLINs &amp; Ceiling Rates'!$D$241="OPS",'Labor Loading Matrix'!L689,0),IF('CLINs &amp; Ceiling Rates'!$D$242="OPS",'Labor Loading Matrix'!M689,0),IF('CLINs &amp; Ceiling Rates'!$D$243="OPS",'Labor Loading Matrix'!N689,0),IF('CLINs &amp; Ceiling Rates'!$D$244="OPS",'Labor Loading Matrix'!O689,0),IF('CLINs &amp; Ceiling Rates'!$D$245="OPS",'Labor Loading Matrix'!P689,0),IF('CLINs &amp; Ceiling Rates'!$D$246="OPS",'Labor Loading Matrix'!Q689,0),IF('CLINs &amp; Ceiling Rates'!$D$247="OPS",'Labor Loading Matrix'!R689,0),IF('CLINs &amp; Ceiling Rates'!$D$248="OPS",'Labor Loading Matrix'!S689,0),IF('CLINs &amp; Ceiling Rates'!$D$249="OPS",'Labor Loading Matrix'!T689,0),IF('CLINs &amp; Ceiling Rates'!$D$250="OPS",'Labor Loading Matrix'!U689,0),IF('CLINs &amp; Ceiling Rates'!$D$251="OPS",'Labor Loading Matrix'!V689,0),IF('CLINs &amp; Ceiling Rates'!$D$252="OPS",'Labor Loading Matrix'!W689,0),IF('CLINs &amp; Ceiling Rates'!$D$253="OPS",'Labor Loading Matrix'!X689,0),IF('CLINs &amp; Ceiling Rates'!$D$254="OPS",'Labor Loading Matrix'!Y689,0),IF('CLINs &amp; Ceiling Rates'!$D$255="OPS",'Labor Loading Matrix'!Z689,0),IF('CLINs &amp; Ceiling Rates'!$D$256="OPS",'Labor Loading Matrix'!AA689,0))</f>
        <v>0</v>
      </c>
      <c r="F689" s="175">
        <f>SUM(IF('CLINs &amp; Ceiling Rates'!$D$237="F&amp;E",'Labor Loading Matrix'!H689,0),IF('CLINs &amp; Ceiling Rates'!$D$238="F&amp;E",'Labor Loading Matrix'!I689,0),IF('CLINs &amp; Ceiling Rates'!$D$239="F&amp;E",'Labor Loading Matrix'!J689,0),IF('CLINs &amp; Ceiling Rates'!$D$240="F&amp;E",'Labor Loading Matrix'!K689,0),IF('CLINs &amp; Ceiling Rates'!$D$241="F&amp;E",'Labor Loading Matrix'!L689,0),IF('CLINs &amp; Ceiling Rates'!$D$242="F&amp;E",'Labor Loading Matrix'!M689,0),IF('CLINs &amp; Ceiling Rates'!$D$243="F&amp;E",'Labor Loading Matrix'!N689,0),IF('CLINs &amp; Ceiling Rates'!$D$244="F&amp;E",'Labor Loading Matrix'!O689,0),IF('CLINs &amp; Ceiling Rates'!$D$245="F&amp;E",'Labor Loading Matrix'!P689,0),IF('CLINs &amp; Ceiling Rates'!$D$246="F&amp;E",'Labor Loading Matrix'!Q689,0),IF('CLINs &amp; Ceiling Rates'!$D$247="F&amp;E",'Labor Loading Matrix'!R689,0),IF('CLINs &amp; Ceiling Rates'!$D$248="F&amp;E",'Labor Loading Matrix'!S689,0),IF('CLINs &amp; Ceiling Rates'!$D$249="F&amp;E",'Labor Loading Matrix'!T689,0),IF('CLINs &amp; Ceiling Rates'!$D$250="F&amp;E",'Labor Loading Matrix'!U689,0),IF('CLINs &amp; Ceiling Rates'!$D$251="F&amp;E",'Labor Loading Matrix'!V689,0),IF('CLINs &amp; Ceiling Rates'!$D$252="F&amp;E",'Labor Loading Matrix'!W689,0),IF('CLINs &amp; Ceiling Rates'!$D$253="F&amp;E",'Labor Loading Matrix'!X689,0),IF('CLINs &amp; Ceiling Rates'!$D$254="F&amp;E",'Labor Loading Matrix'!Y689,0),IF('CLINs &amp; Ceiling Rates'!$D$255="F&amp;E",'Labor Loading Matrix'!Z689,0),IF('CLINs &amp; Ceiling Rates'!$D$256="F&amp;E",'Labor Loading Matrix'!AA689,0))</f>
        <v>0</v>
      </c>
      <c r="G689" s="175">
        <f>SUM(IF('CLINs &amp; Ceiling Rates'!$D$237="R&amp;D",'Labor Loading Matrix'!H689,0),IF('CLINs &amp; Ceiling Rates'!$D$238="R&amp;D",'Labor Loading Matrix'!I689,0),IF('CLINs &amp; Ceiling Rates'!$D$239="R&amp;D",'Labor Loading Matrix'!J689,0),IF('CLINs &amp; Ceiling Rates'!$D$240="R&amp;D",'Labor Loading Matrix'!K689,0),IF('CLINs &amp; Ceiling Rates'!$D$241="R&amp;D",'Labor Loading Matrix'!L689,0),IF('CLINs &amp; Ceiling Rates'!$D$242="R&amp;D",'Labor Loading Matrix'!M689,0),IF('CLINs &amp; Ceiling Rates'!$D$243="R&amp;D",'Labor Loading Matrix'!N689,0),IF('CLINs &amp; Ceiling Rates'!$D$244="R&amp;D",'Labor Loading Matrix'!O689,0),IF('CLINs &amp; Ceiling Rates'!$D$245="R&amp;D",'Labor Loading Matrix'!P689,0),IF('CLINs &amp; Ceiling Rates'!$D$246="R&amp;D",'Labor Loading Matrix'!Q689,0),IF('CLINs &amp; Ceiling Rates'!$D$247="R&amp;D",'Labor Loading Matrix'!R689,0),IF('CLINs &amp; Ceiling Rates'!$D$248="R&amp;D",'Labor Loading Matrix'!S689,0),IF('CLINs &amp; Ceiling Rates'!$D$249="R&amp;D",'Labor Loading Matrix'!T689,0),IF('CLINs &amp; Ceiling Rates'!$D$250="R&amp;D",'Labor Loading Matrix'!U689,0),IF('CLINs &amp; Ceiling Rates'!$D$251="R&amp;D",'Labor Loading Matrix'!V689,0),IF('CLINs &amp; Ceiling Rates'!$D$252="R&amp;D",'Labor Loading Matrix'!W689,0),IF('CLINs &amp; Ceiling Rates'!$D$253="R&amp;D",'Labor Loading Matrix'!X689,0),IF('CLINs &amp; Ceiling Rates'!$D$254="R&amp;D",'Labor Loading Matrix'!Y689,0),IF('CLINs &amp; Ceiling Rates'!$D$255="R&amp;D",'Labor Loading Matrix'!Z689,0),IF('CLINs &amp; Ceiling Rates'!$D$256="R&amp;D",'Labor Loading Matrix'!AA689,0))</f>
        <v>0</v>
      </c>
      <c r="H689" s="137"/>
      <c r="I689" s="137"/>
      <c r="J689" s="137"/>
      <c r="K689" s="137"/>
      <c r="L689" s="137"/>
      <c r="M689" s="137"/>
      <c r="N689" s="84"/>
      <c r="O689" s="84"/>
      <c r="P689" s="84"/>
      <c r="Q689" s="84"/>
      <c r="R689" s="133"/>
      <c r="S689" s="133"/>
      <c r="T689" s="133"/>
      <c r="U689" s="133"/>
      <c r="V689" s="133"/>
      <c r="W689" s="133"/>
      <c r="X689" s="133"/>
      <c r="Y689" s="133"/>
      <c r="Z689" s="133"/>
      <c r="AA689" s="133"/>
    </row>
    <row r="690" spans="1:27" s="73" customFormat="1" ht="18" hidden="1" customHeight="1" x14ac:dyDescent="0.25">
      <c r="A690" s="173">
        <f>'CLINs &amp; Ceiling Rates'!B49</f>
        <v>0</v>
      </c>
      <c r="B690" s="173">
        <f>'CLINs &amp; Ceiling Rates'!C49</f>
        <v>0</v>
      </c>
      <c r="C690" s="177" t="str">
        <f>'CLINs &amp; Ceiling Rates'!K49</f>
        <v/>
      </c>
      <c r="D690" s="211">
        <f>IF('CLINs &amp; Ceiling Rates'!D646="",SUM('Labor Loading Matrix'!H690:AA690),SUM(E690:G690))</f>
        <v>0</v>
      </c>
      <c r="E690" s="175">
        <f>SUM(IF('CLINs &amp; Ceiling Rates'!$D$237="OPS",'Labor Loading Matrix'!H690,0),IF('CLINs &amp; Ceiling Rates'!$D$238="OPS",'Labor Loading Matrix'!I690,0),IF('CLINs &amp; Ceiling Rates'!$D$239="OPS",'Labor Loading Matrix'!J690,0),IF('CLINs &amp; Ceiling Rates'!$D$240="OPS",'Labor Loading Matrix'!K690,0),IF('CLINs &amp; Ceiling Rates'!$D$241="OPS",'Labor Loading Matrix'!L690,0),IF('CLINs &amp; Ceiling Rates'!$D$242="OPS",'Labor Loading Matrix'!M690,0),IF('CLINs &amp; Ceiling Rates'!$D$243="OPS",'Labor Loading Matrix'!N690,0),IF('CLINs &amp; Ceiling Rates'!$D$244="OPS",'Labor Loading Matrix'!O690,0),IF('CLINs &amp; Ceiling Rates'!$D$245="OPS",'Labor Loading Matrix'!P690,0),IF('CLINs &amp; Ceiling Rates'!$D$246="OPS",'Labor Loading Matrix'!Q690,0),IF('CLINs &amp; Ceiling Rates'!$D$247="OPS",'Labor Loading Matrix'!R690,0),IF('CLINs &amp; Ceiling Rates'!$D$248="OPS",'Labor Loading Matrix'!S690,0),IF('CLINs &amp; Ceiling Rates'!$D$249="OPS",'Labor Loading Matrix'!T690,0),IF('CLINs &amp; Ceiling Rates'!$D$250="OPS",'Labor Loading Matrix'!U690,0),IF('CLINs &amp; Ceiling Rates'!$D$251="OPS",'Labor Loading Matrix'!V690,0),IF('CLINs &amp; Ceiling Rates'!$D$252="OPS",'Labor Loading Matrix'!W690,0),IF('CLINs &amp; Ceiling Rates'!$D$253="OPS",'Labor Loading Matrix'!X690,0),IF('CLINs &amp; Ceiling Rates'!$D$254="OPS",'Labor Loading Matrix'!Y690,0),IF('CLINs &amp; Ceiling Rates'!$D$255="OPS",'Labor Loading Matrix'!Z690,0),IF('CLINs &amp; Ceiling Rates'!$D$256="OPS",'Labor Loading Matrix'!AA690,0))</f>
        <v>0</v>
      </c>
      <c r="F690" s="175">
        <f>SUM(IF('CLINs &amp; Ceiling Rates'!$D$237="F&amp;E",'Labor Loading Matrix'!H690,0),IF('CLINs &amp; Ceiling Rates'!$D$238="F&amp;E",'Labor Loading Matrix'!I690,0),IF('CLINs &amp; Ceiling Rates'!$D$239="F&amp;E",'Labor Loading Matrix'!J690,0),IF('CLINs &amp; Ceiling Rates'!$D$240="F&amp;E",'Labor Loading Matrix'!K690,0),IF('CLINs &amp; Ceiling Rates'!$D$241="F&amp;E",'Labor Loading Matrix'!L690,0),IF('CLINs &amp; Ceiling Rates'!$D$242="F&amp;E",'Labor Loading Matrix'!M690,0),IF('CLINs &amp; Ceiling Rates'!$D$243="F&amp;E",'Labor Loading Matrix'!N690,0),IF('CLINs &amp; Ceiling Rates'!$D$244="F&amp;E",'Labor Loading Matrix'!O690,0),IF('CLINs &amp; Ceiling Rates'!$D$245="F&amp;E",'Labor Loading Matrix'!P690,0),IF('CLINs &amp; Ceiling Rates'!$D$246="F&amp;E",'Labor Loading Matrix'!Q690,0),IF('CLINs &amp; Ceiling Rates'!$D$247="F&amp;E",'Labor Loading Matrix'!R690,0),IF('CLINs &amp; Ceiling Rates'!$D$248="F&amp;E",'Labor Loading Matrix'!S690,0),IF('CLINs &amp; Ceiling Rates'!$D$249="F&amp;E",'Labor Loading Matrix'!T690,0),IF('CLINs &amp; Ceiling Rates'!$D$250="F&amp;E",'Labor Loading Matrix'!U690,0),IF('CLINs &amp; Ceiling Rates'!$D$251="F&amp;E",'Labor Loading Matrix'!V690,0),IF('CLINs &amp; Ceiling Rates'!$D$252="F&amp;E",'Labor Loading Matrix'!W690,0),IF('CLINs &amp; Ceiling Rates'!$D$253="F&amp;E",'Labor Loading Matrix'!X690,0),IF('CLINs &amp; Ceiling Rates'!$D$254="F&amp;E",'Labor Loading Matrix'!Y690,0),IF('CLINs &amp; Ceiling Rates'!$D$255="F&amp;E",'Labor Loading Matrix'!Z690,0),IF('CLINs &amp; Ceiling Rates'!$D$256="F&amp;E",'Labor Loading Matrix'!AA690,0))</f>
        <v>0</v>
      </c>
      <c r="G690" s="175">
        <f>SUM(IF('CLINs &amp; Ceiling Rates'!$D$237="R&amp;D",'Labor Loading Matrix'!H690,0),IF('CLINs &amp; Ceiling Rates'!$D$238="R&amp;D",'Labor Loading Matrix'!I690,0),IF('CLINs &amp; Ceiling Rates'!$D$239="R&amp;D",'Labor Loading Matrix'!J690,0),IF('CLINs &amp; Ceiling Rates'!$D$240="R&amp;D",'Labor Loading Matrix'!K690,0),IF('CLINs &amp; Ceiling Rates'!$D$241="R&amp;D",'Labor Loading Matrix'!L690,0),IF('CLINs &amp; Ceiling Rates'!$D$242="R&amp;D",'Labor Loading Matrix'!M690,0),IF('CLINs &amp; Ceiling Rates'!$D$243="R&amp;D",'Labor Loading Matrix'!N690,0),IF('CLINs &amp; Ceiling Rates'!$D$244="R&amp;D",'Labor Loading Matrix'!O690,0),IF('CLINs &amp; Ceiling Rates'!$D$245="R&amp;D",'Labor Loading Matrix'!P690,0),IF('CLINs &amp; Ceiling Rates'!$D$246="R&amp;D",'Labor Loading Matrix'!Q690,0),IF('CLINs &amp; Ceiling Rates'!$D$247="R&amp;D",'Labor Loading Matrix'!R690,0),IF('CLINs &amp; Ceiling Rates'!$D$248="R&amp;D",'Labor Loading Matrix'!S690,0),IF('CLINs &amp; Ceiling Rates'!$D$249="R&amp;D",'Labor Loading Matrix'!T690,0),IF('CLINs &amp; Ceiling Rates'!$D$250="R&amp;D",'Labor Loading Matrix'!U690,0),IF('CLINs &amp; Ceiling Rates'!$D$251="R&amp;D",'Labor Loading Matrix'!V690,0),IF('CLINs &amp; Ceiling Rates'!$D$252="R&amp;D",'Labor Loading Matrix'!W690,0),IF('CLINs &amp; Ceiling Rates'!$D$253="R&amp;D",'Labor Loading Matrix'!X690,0),IF('CLINs &amp; Ceiling Rates'!$D$254="R&amp;D",'Labor Loading Matrix'!Y690,0),IF('CLINs &amp; Ceiling Rates'!$D$255="R&amp;D",'Labor Loading Matrix'!Z690,0),IF('CLINs &amp; Ceiling Rates'!$D$256="R&amp;D",'Labor Loading Matrix'!AA690,0))</f>
        <v>0</v>
      </c>
      <c r="H690" s="137"/>
      <c r="I690" s="137"/>
      <c r="J690" s="137"/>
      <c r="K690" s="137"/>
      <c r="L690" s="137"/>
      <c r="M690" s="137"/>
      <c r="N690" s="84"/>
      <c r="O690" s="84"/>
      <c r="P690" s="84"/>
      <c r="Q690" s="84"/>
      <c r="R690" s="133"/>
      <c r="S690" s="133"/>
      <c r="T690" s="133"/>
      <c r="U690" s="133"/>
      <c r="V690" s="133"/>
      <c r="W690" s="133"/>
      <c r="X690" s="133"/>
      <c r="Y690" s="133"/>
      <c r="Z690" s="133"/>
      <c r="AA690" s="133"/>
    </row>
    <row r="691" spans="1:27" s="73" customFormat="1" ht="18" hidden="1" customHeight="1" x14ac:dyDescent="0.25">
      <c r="A691" s="173">
        <f>'CLINs &amp; Ceiling Rates'!B50</f>
        <v>0</v>
      </c>
      <c r="B691" s="173">
        <f>'CLINs &amp; Ceiling Rates'!C50</f>
        <v>0</v>
      </c>
      <c r="C691" s="177" t="str">
        <f>'CLINs &amp; Ceiling Rates'!K50</f>
        <v/>
      </c>
      <c r="D691" s="211">
        <f>IF('CLINs &amp; Ceiling Rates'!D647="",SUM('Labor Loading Matrix'!H691:AA691),SUM(E691:G691))</f>
        <v>0</v>
      </c>
      <c r="E691" s="175">
        <f>SUM(IF('CLINs &amp; Ceiling Rates'!$D$237="OPS",'Labor Loading Matrix'!H691,0),IF('CLINs &amp; Ceiling Rates'!$D$238="OPS",'Labor Loading Matrix'!I691,0),IF('CLINs &amp; Ceiling Rates'!$D$239="OPS",'Labor Loading Matrix'!J691,0),IF('CLINs &amp; Ceiling Rates'!$D$240="OPS",'Labor Loading Matrix'!K691,0),IF('CLINs &amp; Ceiling Rates'!$D$241="OPS",'Labor Loading Matrix'!L691,0),IF('CLINs &amp; Ceiling Rates'!$D$242="OPS",'Labor Loading Matrix'!M691,0),IF('CLINs &amp; Ceiling Rates'!$D$243="OPS",'Labor Loading Matrix'!N691,0),IF('CLINs &amp; Ceiling Rates'!$D$244="OPS",'Labor Loading Matrix'!O691,0),IF('CLINs &amp; Ceiling Rates'!$D$245="OPS",'Labor Loading Matrix'!P691,0),IF('CLINs &amp; Ceiling Rates'!$D$246="OPS",'Labor Loading Matrix'!Q691,0),IF('CLINs &amp; Ceiling Rates'!$D$247="OPS",'Labor Loading Matrix'!R691,0),IF('CLINs &amp; Ceiling Rates'!$D$248="OPS",'Labor Loading Matrix'!S691,0),IF('CLINs &amp; Ceiling Rates'!$D$249="OPS",'Labor Loading Matrix'!T691,0),IF('CLINs &amp; Ceiling Rates'!$D$250="OPS",'Labor Loading Matrix'!U691,0),IF('CLINs &amp; Ceiling Rates'!$D$251="OPS",'Labor Loading Matrix'!V691,0),IF('CLINs &amp; Ceiling Rates'!$D$252="OPS",'Labor Loading Matrix'!W691,0),IF('CLINs &amp; Ceiling Rates'!$D$253="OPS",'Labor Loading Matrix'!X691,0),IF('CLINs &amp; Ceiling Rates'!$D$254="OPS",'Labor Loading Matrix'!Y691,0),IF('CLINs &amp; Ceiling Rates'!$D$255="OPS",'Labor Loading Matrix'!Z691,0),IF('CLINs &amp; Ceiling Rates'!$D$256="OPS",'Labor Loading Matrix'!AA691,0))</f>
        <v>0</v>
      </c>
      <c r="F691" s="175">
        <f>SUM(IF('CLINs &amp; Ceiling Rates'!$D$237="F&amp;E",'Labor Loading Matrix'!H691,0),IF('CLINs &amp; Ceiling Rates'!$D$238="F&amp;E",'Labor Loading Matrix'!I691,0),IF('CLINs &amp; Ceiling Rates'!$D$239="F&amp;E",'Labor Loading Matrix'!J691,0),IF('CLINs &amp; Ceiling Rates'!$D$240="F&amp;E",'Labor Loading Matrix'!K691,0),IF('CLINs &amp; Ceiling Rates'!$D$241="F&amp;E",'Labor Loading Matrix'!L691,0),IF('CLINs &amp; Ceiling Rates'!$D$242="F&amp;E",'Labor Loading Matrix'!M691,0),IF('CLINs &amp; Ceiling Rates'!$D$243="F&amp;E",'Labor Loading Matrix'!N691,0),IF('CLINs &amp; Ceiling Rates'!$D$244="F&amp;E",'Labor Loading Matrix'!O691,0),IF('CLINs &amp; Ceiling Rates'!$D$245="F&amp;E",'Labor Loading Matrix'!P691,0),IF('CLINs &amp; Ceiling Rates'!$D$246="F&amp;E",'Labor Loading Matrix'!Q691,0),IF('CLINs &amp; Ceiling Rates'!$D$247="F&amp;E",'Labor Loading Matrix'!R691,0),IF('CLINs &amp; Ceiling Rates'!$D$248="F&amp;E",'Labor Loading Matrix'!S691,0),IF('CLINs &amp; Ceiling Rates'!$D$249="F&amp;E",'Labor Loading Matrix'!T691,0),IF('CLINs &amp; Ceiling Rates'!$D$250="F&amp;E",'Labor Loading Matrix'!U691,0),IF('CLINs &amp; Ceiling Rates'!$D$251="F&amp;E",'Labor Loading Matrix'!V691,0),IF('CLINs &amp; Ceiling Rates'!$D$252="F&amp;E",'Labor Loading Matrix'!W691,0),IF('CLINs &amp; Ceiling Rates'!$D$253="F&amp;E",'Labor Loading Matrix'!X691,0),IF('CLINs &amp; Ceiling Rates'!$D$254="F&amp;E",'Labor Loading Matrix'!Y691,0),IF('CLINs &amp; Ceiling Rates'!$D$255="F&amp;E",'Labor Loading Matrix'!Z691,0),IF('CLINs &amp; Ceiling Rates'!$D$256="F&amp;E",'Labor Loading Matrix'!AA691,0))</f>
        <v>0</v>
      </c>
      <c r="G691" s="175">
        <f>SUM(IF('CLINs &amp; Ceiling Rates'!$D$237="R&amp;D",'Labor Loading Matrix'!H691,0),IF('CLINs &amp; Ceiling Rates'!$D$238="R&amp;D",'Labor Loading Matrix'!I691,0),IF('CLINs &amp; Ceiling Rates'!$D$239="R&amp;D",'Labor Loading Matrix'!J691,0),IF('CLINs &amp; Ceiling Rates'!$D$240="R&amp;D",'Labor Loading Matrix'!K691,0),IF('CLINs &amp; Ceiling Rates'!$D$241="R&amp;D",'Labor Loading Matrix'!L691,0),IF('CLINs &amp; Ceiling Rates'!$D$242="R&amp;D",'Labor Loading Matrix'!M691,0),IF('CLINs &amp; Ceiling Rates'!$D$243="R&amp;D",'Labor Loading Matrix'!N691,0),IF('CLINs &amp; Ceiling Rates'!$D$244="R&amp;D",'Labor Loading Matrix'!O691,0),IF('CLINs &amp; Ceiling Rates'!$D$245="R&amp;D",'Labor Loading Matrix'!P691,0),IF('CLINs &amp; Ceiling Rates'!$D$246="R&amp;D",'Labor Loading Matrix'!Q691,0),IF('CLINs &amp; Ceiling Rates'!$D$247="R&amp;D",'Labor Loading Matrix'!R691,0),IF('CLINs &amp; Ceiling Rates'!$D$248="R&amp;D",'Labor Loading Matrix'!S691,0),IF('CLINs &amp; Ceiling Rates'!$D$249="R&amp;D",'Labor Loading Matrix'!T691,0),IF('CLINs &amp; Ceiling Rates'!$D$250="R&amp;D",'Labor Loading Matrix'!U691,0),IF('CLINs &amp; Ceiling Rates'!$D$251="R&amp;D",'Labor Loading Matrix'!V691,0),IF('CLINs &amp; Ceiling Rates'!$D$252="R&amp;D",'Labor Loading Matrix'!W691,0),IF('CLINs &amp; Ceiling Rates'!$D$253="R&amp;D",'Labor Loading Matrix'!X691,0),IF('CLINs &amp; Ceiling Rates'!$D$254="R&amp;D",'Labor Loading Matrix'!Y691,0),IF('CLINs &amp; Ceiling Rates'!$D$255="R&amp;D",'Labor Loading Matrix'!Z691,0),IF('CLINs &amp; Ceiling Rates'!$D$256="R&amp;D",'Labor Loading Matrix'!AA691,0))</f>
        <v>0</v>
      </c>
      <c r="H691" s="137"/>
      <c r="I691" s="137"/>
      <c r="J691" s="137"/>
      <c r="K691" s="137"/>
      <c r="L691" s="137"/>
      <c r="M691" s="137"/>
      <c r="N691" s="84"/>
      <c r="O691" s="84"/>
      <c r="P691" s="84"/>
      <c r="Q691" s="84"/>
      <c r="R691" s="133"/>
      <c r="S691" s="133"/>
      <c r="T691" s="133"/>
      <c r="U691" s="133"/>
      <c r="V691" s="133"/>
      <c r="W691" s="133"/>
      <c r="X691" s="133"/>
      <c r="Y691" s="133"/>
      <c r="Z691" s="133"/>
      <c r="AA691" s="133"/>
    </row>
    <row r="692" spans="1:27" s="73" customFormat="1" ht="18" hidden="1" customHeight="1" x14ac:dyDescent="0.25">
      <c r="A692" s="173">
        <f>'CLINs &amp; Ceiling Rates'!B51</f>
        <v>0</v>
      </c>
      <c r="B692" s="173">
        <f>'CLINs &amp; Ceiling Rates'!C51</f>
        <v>0</v>
      </c>
      <c r="C692" s="177" t="str">
        <f>'CLINs &amp; Ceiling Rates'!K51</f>
        <v/>
      </c>
      <c r="D692" s="211">
        <f>IF('CLINs &amp; Ceiling Rates'!D648="",SUM('Labor Loading Matrix'!H692:AA692),SUM(E692:G692))</f>
        <v>0</v>
      </c>
      <c r="E692" s="175">
        <f>SUM(IF('CLINs &amp; Ceiling Rates'!$D$237="OPS",'Labor Loading Matrix'!H692,0),IF('CLINs &amp; Ceiling Rates'!$D$238="OPS",'Labor Loading Matrix'!I692,0),IF('CLINs &amp; Ceiling Rates'!$D$239="OPS",'Labor Loading Matrix'!J692,0),IF('CLINs &amp; Ceiling Rates'!$D$240="OPS",'Labor Loading Matrix'!K692,0),IF('CLINs &amp; Ceiling Rates'!$D$241="OPS",'Labor Loading Matrix'!L692,0),IF('CLINs &amp; Ceiling Rates'!$D$242="OPS",'Labor Loading Matrix'!M692,0),IF('CLINs &amp; Ceiling Rates'!$D$243="OPS",'Labor Loading Matrix'!N692,0),IF('CLINs &amp; Ceiling Rates'!$D$244="OPS",'Labor Loading Matrix'!O692,0),IF('CLINs &amp; Ceiling Rates'!$D$245="OPS",'Labor Loading Matrix'!P692,0),IF('CLINs &amp; Ceiling Rates'!$D$246="OPS",'Labor Loading Matrix'!Q692,0),IF('CLINs &amp; Ceiling Rates'!$D$247="OPS",'Labor Loading Matrix'!R692,0),IF('CLINs &amp; Ceiling Rates'!$D$248="OPS",'Labor Loading Matrix'!S692,0),IF('CLINs &amp; Ceiling Rates'!$D$249="OPS",'Labor Loading Matrix'!T692,0),IF('CLINs &amp; Ceiling Rates'!$D$250="OPS",'Labor Loading Matrix'!U692,0),IF('CLINs &amp; Ceiling Rates'!$D$251="OPS",'Labor Loading Matrix'!V692,0),IF('CLINs &amp; Ceiling Rates'!$D$252="OPS",'Labor Loading Matrix'!W692,0),IF('CLINs &amp; Ceiling Rates'!$D$253="OPS",'Labor Loading Matrix'!X692,0),IF('CLINs &amp; Ceiling Rates'!$D$254="OPS",'Labor Loading Matrix'!Y692,0),IF('CLINs &amp; Ceiling Rates'!$D$255="OPS",'Labor Loading Matrix'!Z692,0),IF('CLINs &amp; Ceiling Rates'!$D$256="OPS",'Labor Loading Matrix'!AA692,0))</f>
        <v>0</v>
      </c>
      <c r="F692" s="175">
        <f>SUM(IF('CLINs &amp; Ceiling Rates'!$D$237="F&amp;E",'Labor Loading Matrix'!H692,0),IF('CLINs &amp; Ceiling Rates'!$D$238="F&amp;E",'Labor Loading Matrix'!I692,0),IF('CLINs &amp; Ceiling Rates'!$D$239="F&amp;E",'Labor Loading Matrix'!J692,0),IF('CLINs &amp; Ceiling Rates'!$D$240="F&amp;E",'Labor Loading Matrix'!K692,0),IF('CLINs &amp; Ceiling Rates'!$D$241="F&amp;E",'Labor Loading Matrix'!L692,0),IF('CLINs &amp; Ceiling Rates'!$D$242="F&amp;E",'Labor Loading Matrix'!M692,0),IF('CLINs &amp; Ceiling Rates'!$D$243="F&amp;E",'Labor Loading Matrix'!N692,0),IF('CLINs &amp; Ceiling Rates'!$D$244="F&amp;E",'Labor Loading Matrix'!O692,0),IF('CLINs &amp; Ceiling Rates'!$D$245="F&amp;E",'Labor Loading Matrix'!P692,0),IF('CLINs &amp; Ceiling Rates'!$D$246="F&amp;E",'Labor Loading Matrix'!Q692,0),IF('CLINs &amp; Ceiling Rates'!$D$247="F&amp;E",'Labor Loading Matrix'!R692,0),IF('CLINs &amp; Ceiling Rates'!$D$248="F&amp;E",'Labor Loading Matrix'!S692,0),IF('CLINs &amp; Ceiling Rates'!$D$249="F&amp;E",'Labor Loading Matrix'!T692,0),IF('CLINs &amp; Ceiling Rates'!$D$250="F&amp;E",'Labor Loading Matrix'!U692,0),IF('CLINs &amp; Ceiling Rates'!$D$251="F&amp;E",'Labor Loading Matrix'!V692,0),IF('CLINs &amp; Ceiling Rates'!$D$252="F&amp;E",'Labor Loading Matrix'!W692,0),IF('CLINs &amp; Ceiling Rates'!$D$253="F&amp;E",'Labor Loading Matrix'!X692,0),IF('CLINs &amp; Ceiling Rates'!$D$254="F&amp;E",'Labor Loading Matrix'!Y692,0),IF('CLINs &amp; Ceiling Rates'!$D$255="F&amp;E",'Labor Loading Matrix'!Z692,0),IF('CLINs &amp; Ceiling Rates'!$D$256="F&amp;E",'Labor Loading Matrix'!AA692,0))</f>
        <v>0</v>
      </c>
      <c r="G692" s="175">
        <f>SUM(IF('CLINs &amp; Ceiling Rates'!$D$237="R&amp;D",'Labor Loading Matrix'!H692,0),IF('CLINs &amp; Ceiling Rates'!$D$238="R&amp;D",'Labor Loading Matrix'!I692,0),IF('CLINs &amp; Ceiling Rates'!$D$239="R&amp;D",'Labor Loading Matrix'!J692,0),IF('CLINs &amp; Ceiling Rates'!$D$240="R&amp;D",'Labor Loading Matrix'!K692,0),IF('CLINs &amp; Ceiling Rates'!$D$241="R&amp;D",'Labor Loading Matrix'!L692,0),IF('CLINs &amp; Ceiling Rates'!$D$242="R&amp;D",'Labor Loading Matrix'!M692,0),IF('CLINs &amp; Ceiling Rates'!$D$243="R&amp;D",'Labor Loading Matrix'!N692,0),IF('CLINs &amp; Ceiling Rates'!$D$244="R&amp;D",'Labor Loading Matrix'!O692,0),IF('CLINs &amp; Ceiling Rates'!$D$245="R&amp;D",'Labor Loading Matrix'!P692,0),IF('CLINs &amp; Ceiling Rates'!$D$246="R&amp;D",'Labor Loading Matrix'!Q692,0),IF('CLINs &amp; Ceiling Rates'!$D$247="R&amp;D",'Labor Loading Matrix'!R692,0),IF('CLINs &amp; Ceiling Rates'!$D$248="R&amp;D",'Labor Loading Matrix'!S692,0),IF('CLINs &amp; Ceiling Rates'!$D$249="R&amp;D",'Labor Loading Matrix'!T692,0),IF('CLINs &amp; Ceiling Rates'!$D$250="R&amp;D",'Labor Loading Matrix'!U692,0),IF('CLINs &amp; Ceiling Rates'!$D$251="R&amp;D",'Labor Loading Matrix'!V692,0),IF('CLINs &amp; Ceiling Rates'!$D$252="R&amp;D",'Labor Loading Matrix'!W692,0),IF('CLINs &amp; Ceiling Rates'!$D$253="R&amp;D",'Labor Loading Matrix'!X692,0),IF('CLINs &amp; Ceiling Rates'!$D$254="R&amp;D",'Labor Loading Matrix'!Y692,0),IF('CLINs &amp; Ceiling Rates'!$D$255="R&amp;D",'Labor Loading Matrix'!Z692,0),IF('CLINs &amp; Ceiling Rates'!$D$256="R&amp;D",'Labor Loading Matrix'!AA692,0))</f>
        <v>0</v>
      </c>
      <c r="H692" s="137"/>
      <c r="I692" s="137"/>
      <c r="J692" s="137"/>
      <c r="K692" s="137"/>
      <c r="L692" s="137"/>
      <c r="M692" s="137"/>
      <c r="N692" s="84"/>
      <c r="O692" s="84"/>
      <c r="P692" s="84"/>
      <c r="Q692" s="84"/>
      <c r="R692" s="133"/>
      <c r="S692" s="133"/>
      <c r="T692" s="133"/>
      <c r="U692" s="133"/>
      <c r="V692" s="133"/>
      <c r="W692" s="133"/>
      <c r="X692" s="133"/>
      <c r="Y692" s="133"/>
      <c r="Z692" s="133"/>
      <c r="AA692" s="133"/>
    </row>
    <row r="693" spans="1:27" s="73" customFormat="1" ht="18" hidden="1" customHeight="1" x14ac:dyDescent="0.25">
      <c r="A693" s="173">
        <f>'CLINs &amp; Ceiling Rates'!B52</f>
        <v>0</v>
      </c>
      <c r="B693" s="173">
        <f>'CLINs &amp; Ceiling Rates'!C52</f>
        <v>0</v>
      </c>
      <c r="C693" s="177" t="str">
        <f>'CLINs &amp; Ceiling Rates'!K52</f>
        <v/>
      </c>
      <c r="D693" s="211">
        <f>IF('CLINs &amp; Ceiling Rates'!D649="",SUM('Labor Loading Matrix'!H693:AA693),SUM(E693:G693))</f>
        <v>0</v>
      </c>
      <c r="E693" s="175">
        <f>SUM(IF('CLINs &amp; Ceiling Rates'!$D$237="OPS",'Labor Loading Matrix'!H693,0),IF('CLINs &amp; Ceiling Rates'!$D$238="OPS",'Labor Loading Matrix'!I693,0),IF('CLINs &amp; Ceiling Rates'!$D$239="OPS",'Labor Loading Matrix'!J693,0),IF('CLINs &amp; Ceiling Rates'!$D$240="OPS",'Labor Loading Matrix'!K693,0),IF('CLINs &amp; Ceiling Rates'!$D$241="OPS",'Labor Loading Matrix'!L693,0),IF('CLINs &amp; Ceiling Rates'!$D$242="OPS",'Labor Loading Matrix'!M693,0),IF('CLINs &amp; Ceiling Rates'!$D$243="OPS",'Labor Loading Matrix'!N693,0),IF('CLINs &amp; Ceiling Rates'!$D$244="OPS",'Labor Loading Matrix'!O693,0),IF('CLINs &amp; Ceiling Rates'!$D$245="OPS",'Labor Loading Matrix'!P693,0),IF('CLINs &amp; Ceiling Rates'!$D$246="OPS",'Labor Loading Matrix'!Q693,0),IF('CLINs &amp; Ceiling Rates'!$D$247="OPS",'Labor Loading Matrix'!R693,0),IF('CLINs &amp; Ceiling Rates'!$D$248="OPS",'Labor Loading Matrix'!S693,0),IF('CLINs &amp; Ceiling Rates'!$D$249="OPS",'Labor Loading Matrix'!T693,0),IF('CLINs &amp; Ceiling Rates'!$D$250="OPS",'Labor Loading Matrix'!U693,0),IF('CLINs &amp; Ceiling Rates'!$D$251="OPS",'Labor Loading Matrix'!V693,0),IF('CLINs &amp; Ceiling Rates'!$D$252="OPS",'Labor Loading Matrix'!W693,0),IF('CLINs &amp; Ceiling Rates'!$D$253="OPS",'Labor Loading Matrix'!X693,0),IF('CLINs &amp; Ceiling Rates'!$D$254="OPS",'Labor Loading Matrix'!Y693,0),IF('CLINs &amp; Ceiling Rates'!$D$255="OPS",'Labor Loading Matrix'!Z693,0),IF('CLINs &amp; Ceiling Rates'!$D$256="OPS",'Labor Loading Matrix'!AA693,0))</f>
        <v>0</v>
      </c>
      <c r="F693" s="175">
        <f>SUM(IF('CLINs &amp; Ceiling Rates'!$D$237="F&amp;E",'Labor Loading Matrix'!H693,0),IF('CLINs &amp; Ceiling Rates'!$D$238="F&amp;E",'Labor Loading Matrix'!I693,0),IF('CLINs &amp; Ceiling Rates'!$D$239="F&amp;E",'Labor Loading Matrix'!J693,0),IF('CLINs &amp; Ceiling Rates'!$D$240="F&amp;E",'Labor Loading Matrix'!K693,0),IF('CLINs &amp; Ceiling Rates'!$D$241="F&amp;E",'Labor Loading Matrix'!L693,0),IF('CLINs &amp; Ceiling Rates'!$D$242="F&amp;E",'Labor Loading Matrix'!M693,0),IF('CLINs &amp; Ceiling Rates'!$D$243="F&amp;E",'Labor Loading Matrix'!N693,0),IF('CLINs &amp; Ceiling Rates'!$D$244="F&amp;E",'Labor Loading Matrix'!O693,0),IF('CLINs &amp; Ceiling Rates'!$D$245="F&amp;E",'Labor Loading Matrix'!P693,0),IF('CLINs &amp; Ceiling Rates'!$D$246="F&amp;E",'Labor Loading Matrix'!Q693,0),IF('CLINs &amp; Ceiling Rates'!$D$247="F&amp;E",'Labor Loading Matrix'!R693,0),IF('CLINs &amp; Ceiling Rates'!$D$248="F&amp;E",'Labor Loading Matrix'!S693,0),IF('CLINs &amp; Ceiling Rates'!$D$249="F&amp;E",'Labor Loading Matrix'!T693,0),IF('CLINs &amp; Ceiling Rates'!$D$250="F&amp;E",'Labor Loading Matrix'!U693,0),IF('CLINs &amp; Ceiling Rates'!$D$251="F&amp;E",'Labor Loading Matrix'!V693,0),IF('CLINs &amp; Ceiling Rates'!$D$252="F&amp;E",'Labor Loading Matrix'!W693,0),IF('CLINs &amp; Ceiling Rates'!$D$253="F&amp;E",'Labor Loading Matrix'!X693,0),IF('CLINs &amp; Ceiling Rates'!$D$254="F&amp;E",'Labor Loading Matrix'!Y693,0),IF('CLINs &amp; Ceiling Rates'!$D$255="F&amp;E",'Labor Loading Matrix'!Z693,0),IF('CLINs &amp; Ceiling Rates'!$D$256="F&amp;E",'Labor Loading Matrix'!AA693,0))</f>
        <v>0</v>
      </c>
      <c r="G693" s="175">
        <f>SUM(IF('CLINs &amp; Ceiling Rates'!$D$237="R&amp;D",'Labor Loading Matrix'!H693,0),IF('CLINs &amp; Ceiling Rates'!$D$238="R&amp;D",'Labor Loading Matrix'!I693,0),IF('CLINs &amp; Ceiling Rates'!$D$239="R&amp;D",'Labor Loading Matrix'!J693,0),IF('CLINs &amp; Ceiling Rates'!$D$240="R&amp;D",'Labor Loading Matrix'!K693,0),IF('CLINs &amp; Ceiling Rates'!$D$241="R&amp;D",'Labor Loading Matrix'!L693,0),IF('CLINs &amp; Ceiling Rates'!$D$242="R&amp;D",'Labor Loading Matrix'!M693,0),IF('CLINs &amp; Ceiling Rates'!$D$243="R&amp;D",'Labor Loading Matrix'!N693,0),IF('CLINs &amp; Ceiling Rates'!$D$244="R&amp;D",'Labor Loading Matrix'!O693,0),IF('CLINs &amp; Ceiling Rates'!$D$245="R&amp;D",'Labor Loading Matrix'!P693,0),IF('CLINs &amp; Ceiling Rates'!$D$246="R&amp;D",'Labor Loading Matrix'!Q693,0),IF('CLINs &amp; Ceiling Rates'!$D$247="R&amp;D",'Labor Loading Matrix'!R693,0),IF('CLINs &amp; Ceiling Rates'!$D$248="R&amp;D",'Labor Loading Matrix'!S693,0),IF('CLINs &amp; Ceiling Rates'!$D$249="R&amp;D",'Labor Loading Matrix'!T693,0),IF('CLINs &amp; Ceiling Rates'!$D$250="R&amp;D",'Labor Loading Matrix'!U693,0),IF('CLINs &amp; Ceiling Rates'!$D$251="R&amp;D",'Labor Loading Matrix'!V693,0),IF('CLINs &amp; Ceiling Rates'!$D$252="R&amp;D",'Labor Loading Matrix'!W693,0),IF('CLINs &amp; Ceiling Rates'!$D$253="R&amp;D",'Labor Loading Matrix'!X693,0),IF('CLINs &amp; Ceiling Rates'!$D$254="R&amp;D",'Labor Loading Matrix'!Y693,0),IF('CLINs &amp; Ceiling Rates'!$D$255="R&amp;D",'Labor Loading Matrix'!Z693,0),IF('CLINs &amp; Ceiling Rates'!$D$256="R&amp;D",'Labor Loading Matrix'!AA693,0))</f>
        <v>0</v>
      </c>
      <c r="H693" s="137"/>
      <c r="I693" s="137"/>
      <c r="J693" s="137"/>
      <c r="K693" s="137"/>
      <c r="L693" s="137"/>
      <c r="M693" s="137"/>
      <c r="N693" s="84"/>
      <c r="O693" s="84"/>
      <c r="P693" s="84"/>
      <c r="Q693" s="84"/>
      <c r="R693" s="133"/>
      <c r="S693" s="133"/>
      <c r="T693" s="133"/>
      <c r="U693" s="133"/>
      <c r="V693" s="133"/>
      <c r="W693" s="133"/>
      <c r="X693" s="133"/>
      <c r="Y693" s="133"/>
      <c r="Z693" s="133"/>
      <c r="AA693" s="133"/>
    </row>
    <row r="694" spans="1:27" s="73" customFormat="1" ht="18" hidden="1" customHeight="1" x14ac:dyDescent="0.25">
      <c r="A694" s="173">
        <f>'CLINs &amp; Ceiling Rates'!B53</f>
        <v>0</v>
      </c>
      <c r="B694" s="173">
        <f>'CLINs &amp; Ceiling Rates'!C53</f>
        <v>0</v>
      </c>
      <c r="C694" s="177" t="str">
        <f>'CLINs &amp; Ceiling Rates'!K53</f>
        <v/>
      </c>
      <c r="D694" s="211">
        <f>IF('CLINs &amp; Ceiling Rates'!D650="",SUM('Labor Loading Matrix'!H694:AA694),SUM(E694:G694))</f>
        <v>0</v>
      </c>
      <c r="E694" s="175">
        <f>SUM(IF('CLINs &amp; Ceiling Rates'!$D$237="OPS",'Labor Loading Matrix'!H694,0),IF('CLINs &amp; Ceiling Rates'!$D$238="OPS",'Labor Loading Matrix'!I694,0),IF('CLINs &amp; Ceiling Rates'!$D$239="OPS",'Labor Loading Matrix'!J694,0),IF('CLINs &amp; Ceiling Rates'!$D$240="OPS",'Labor Loading Matrix'!K694,0),IF('CLINs &amp; Ceiling Rates'!$D$241="OPS",'Labor Loading Matrix'!L694,0),IF('CLINs &amp; Ceiling Rates'!$D$242="OPS",'Labor Loading Matrix'!M694,0),IF('CLINs &amp; Ceiling Rates'!$D$243="OPS",'Labor Loading Matrix'!N694,0),IF('CLINs &amp; Ceiling Rates'!$D$244="OPS",'Labor Loading Matrix'!O694,0),IF('CLINs &amp; Ceiling Rates'!$D$245="OPS",'Labor Loading Matrix'!P694,0),IF('CLINs &amp; Ceiling Rates'!$D$246="OPS",'Labor Loading Matrix'!Q694,0),IF('CLINs &amp; Ceiling Rates'!$D$247="OPS",'Labor Loading Matrix'!R694,0),IF('CLINs &amp; Ceiling Rates'!$D$248="OPS",'Labor Loading Matrix'!S694,0),IF('CLINs &amp; Ceiling Rates'!$D$249="OPS",'Labor Loading Matrix'!T694,0),IF('CLINs &amp; Ceiling Rates'!$D$250="OPS",'Labor Loading Matrix'!U694,0),IF('CLINs &amp; Ceiling Rates'!$D$251="OPS",'Labor Loading Matrix'!V694,0),IF('CLINs &amp; Ceiling Rates'!$D$252="OPS",'Labor Loading Matrix'!W694,0),IF('CLINs &amp; Ceiling Rates'!$D$253="OPS",'Labor Loading Matrix'!X694,0),IF('CLINs &amp; Ceiling Rates'!$D$254="OPS",'Labor Loading Matrix'!Y694,0),IF('CLINs &amp; Ceiling Rates'!$D$255="OPS",'Labor Loading Matrix'!Z694,0),IF('CLINs &amp; Ceiling Rates'!$D$256="OPS",'Labor Loading Matrix'!AA694,0))</f>
        <v>0</v>
      </c>
      <c r="F694" s="175">
        <f>SUM(IF('CLINs &amp; Ceiling Rates'!$D$237="F&amp;E",'Labor Loading Matrix'!H694,0),IF('CLINs &amp; Ceiling Rates'!$D$238="F&amp;E",'Labor Loading Matrix'!I694,0),IF('CLINs &amp; Ceiling Rates'!$D$239="F&amp;E",'Labor Loading Matrix'!J694,0),IF('CLINs &amp; Ceiling Rates'!$D$240="F&amp;E",'Labor Loading Matrix'!K694,0),IF('CLINs &amp; Ceiling Rates'!$D$241="F&amp;E",'Labor Loading Matrix'!L694,0),IF('CLINs &amp; Ceiling Rates'!$D$242="F&amp;E",'Labor Loading Matrix'!M694,0),IF('CLINs &amp; Ceiling Rates'!$D$243="F&amp;E",'Labor Loading Matrix'!N694,0),IF('CLINs &amp; Ceiling Rates'!$D$244="F&amp;E",'Labor Loading Matrix'!O694,0),IF('CLINs &amp; Ceiling Rates'!$D$245="F&amp;E",'Labor Loading Matrix'!P694,0),IF('CLINs &amp; Ceiling Rates'!$D$246="F&amp;E",'Labor Loading Matrix'!Q694,0),IF('CLINs &amp; Ceiling Rates'!$D$247="F&amp;E",'Labor Loading Matrix'!R694,0),IF('CLINs &amp; Ceiling Rates'!$D$248="F&amp;E",'Labor Loading Matrix'!S694,0),IF('CLINs &amp; Ceiling Rates'!$D$249="F&amp;E",'Labor Loading Matrix'!T694,0),IF('CLINs &amp; Ceiling Rates'!$D$250="F&amp;E",'Labor Loading Matrix'!U694,0),IF('CLINs &amp; Ceiling Rates'!$D$251="F&amp;E",'Labor Loading Matrix'!V694,0),IF('CLINs &amp; Ceiling Rates'!$D$252="F&amp;E",'Labor Loading Matrix'!W694,0),IF('CLINs &amp; Ceiling Rates'!$D$253="F&amp;E",'Labor Loading Matrix'!X694,0),IF('CLINs &amp; Ceiling Rates'!$D$254="F&amp;E",'Labor Loading Matrix'!Y694,0),IF('CLINs &amp; Ceiling Rates'!$D$255="F&amp;E",'Labor Loading Matrix'!Z694,0),IF('CLINs &amp; Ceiling Rates'!$D$256="F&amp;E",'Labor Loading Matrix'!AA694,0))</f>
        <v>0</v>
      </c>
      <c r="G694" s="175">
        <f>SUM(IF('CLINs &amp; Ceiling Rates'!$D$237="R&amp;D",'Labor Loading Matrix'!H694,0),IF('CLINs &amp; Ceiling Rates'!$D$238="R&amp;D",'Labor Loading Matrix'!I694,0),IF('CLINs &amp; Ceiling Rates'!$D$239="R&amp;D",'Labor Loading Matrix'!J694,0),IF('CLINs &amp; Ceiling Rates'!$D$240="R&amp;D",'Labor Loading Matrix'!K694,0),IF('CLINs &amp; Ceiling Rates'!$D$241="R&amp;D",'Labor Loading Matrix'!L694,0),IF('CLINs &amp; Ceiling Rates'!$D$242="R&amp;D",'Labor Loading Matrix'!M694,0),IF('CLINs &amp; Ceiling Rates'!$D$243="R&amp;D",'Labor Loading Matrix'!N694,0),IF('CLINs &amp; Ceiling Rates'!$D$244="R&amp;D",'Labor Loading Matrix'!O694,0),IF('CLINs &amp; Ceiling Rates'!$D$245="R&amp;D",'Labor Loading Matrix'!P694,0),IF('CLINs &amp; Ceiling Rates'!$D$246="R&amp;D",'Labor Loading Matrix'!Q694,0),IF('CLINs &amp; Ceiling Rates'!$D$247="R&amp;D",'Labor Loading Matrix'!R694,0),IF('CLINs &amp; Ceiling Rates'!$D$248="R&amp;D",'Labor Loading Matrix'!S694,0),IF('CLINs &amp; Ceiling Rates'!$D$249="R&amp;D",'Labor Loading Matrix'!T694,0),IF('CLINs &amp; Ceiling Rates'!$D$250="R&amp;D",'Labor Loading Matrix'!U694,0),IF('CLINs &amp; Ceiling Rates'!$D$251="R&amp;D",'Labor Loading Matrix'!V694,0),IF('CLINs &amp; Ceiling Rates'!$D$252="R&amp;D",'Labor Loading Matrix'!W694,0),IF('CLINs &amp; Ceiling Rates'!$D$253="R&amp;D",'Labor Loading Matrix'!X694,0),IF('CLINs &amp; Ceiling Rates'!$D$254="R&amp;D",'Labor Loading Matrix'!Y694,0),IF('CLINs &amp; Ceiling Rates'!$D$255="R&amp;D",'Labor Loading Matrix'!Z694,0),IF('CLINs &amp; Ceiling Rates'!$D$256="R&amp;D",'Labor Loading Matrix'!AA694,0))</f>
        <v>0</v>
      </c>
      <c r="H694" s="137"/>
      <c r="I694" s="137"/>
      <c r="J694" s="137"/>
      <c r="K694" s="137"/>
      <c r="L694" s="137"/>
      <c r="M694" s="137"/>
      <c r="N694" s="84"/>
      <c r="O694" s="84"/>
      <c r="P694" s="84"/>
      <c r="Q694" s="84"/>
      <c r="R694" s="133"/>
      <c r="S694" s="133"/>
      <c r="T694" s="133"/>
      <c r="U694" s="133"/>
      <c r="V694" s="133"/>
      <c r="W694" s="133"/>
      <c r="X694" s="133"/>
      <c r="Y694" s="133"/>
      <c r="Z694" s="133"/>
      <c r="AA694" s="133"/>
    </row>
    <row r="695" spans="1:27" s="73" customFormat="1" ht="18" hidden="1" customHeight="1" x14ac:dyDescent="0.25">
      <c r="A695" s="173">
        <f>'CLINs &amp; Ceiling Rates'!B54</f>
        <v>0</v>
      </c>
      <c r="B695" s="173">
        <f>'CLINs &amp; Ceiling Rates'!C54</f>
        <v>0</v>
      </c>
      <c r="C695" s="177" t="str">
        <f>'CLINs &amp; Ceiling Rates'!K54</f>
        <v/>
      </c>
      <c r="D695" s="211">
        <f>IF('CLINs &amp; Ceiling Rates'!D651="",SUM('Labor Loading Matrix'!H695:AA695),SUM(E695:G695))</f>
        <v>0</v>
      </c>
      <c r="E695" s="175">
        <f>SUM(IF('CLINs &amp; Ceiling Rates'!$D$237="OPS",'Labor Loading Matrix'!H695,0),IF('CLINs &amp; Ceiling Rates'!$D$238="OPS",'Labor Loading Matrix'!I695,0),IF('CLINs &amp; Ceiling Rates'!$D$239="OPS",'Labor Loading Matrix'!J695,0),IF('CLINs &amp; Ceiling Rates'!$D$240="OPS",'Labor Loading Matrix'!K695,0),IF('CLINs &amp; Ceiling Rates'!$D$241="OPS",'Labor Loading Matrix'!L695,0),IF('CLINs &amp; Ceiling Rates'!$D$242="OPS",'Labor Loading Matrix'!M695,0),IF('CLINs &amp; Ceiling Rates'!$D$243="OPS",'Labor Loading Matrix'!N695,0),IF('CLINs &amp; Ceiling Rates'!$D$244="OPS",'Labor Loading Matrix'!O695,0),IF('CLINs &amp; Ceiling Rates'!$D$245="OPS",'Labor Loading Matrix'!P695,0),IF('CLINs &amp; Ceiling Rates'!$D$246="OPS",'Labor Loading Matrix'!Q695,0),IF('CLINs &amp; Ceiling Rates'!$D$247="OPS",'Labor Loading Matrix'!R695,0),IF('CLINs &amp; Ceiling Rates'!$D$248="OPS",'Labor Loading Matrix'!S695,0),IF('CLINs &amp; Ceiling Rates'!$D$249="OPS",'Labor Loading Matrix'!T695,0),IF('CLINs &amp; Ceiling Rates'!$D$250="OPS",'Labor Loading Matrix'!U695,0),IF('CLINs &amp; Ceiling Rates'!$D$251="OPS",'Labor Loading Matrix'!V695,0),IF('CLINs &amp; Ceiling Rates'!$D$252="OPS",'Labor Loading Matrix'!W695,0),IF('CLINs &amp; Ceiling Rates'!$D$253="OPS",'Labor Loading Matrix'!X695,0),IF('CLINs &amp; Ceiling Rates'!$D$254="OPS",'Labor Loading Matrix'!Y695,0),IF('CLINs &amp; Ceiling Rates'!$D$255="OPS",'Labor Loading Matrix'!Z695,0),IF('CLINs &amp; Ceiling Rates'!$D$256="OPS",'Labor Loading Matrix'!AA695,0))</f>
        <v>0</v>
      </c>
      <c r="F695" s="175">
        <f>SUM(IF('CLINs &amp; Ceiling Rates'!$D$237="F&amp;E",'Labor Loading Matrix'!H695,0),IF('CLINs &amp; Ceiling Rates'!$D$238="F&amp;E",'Labor Loading Matrix'!I695,0),IF('CLINs &amp; Ceiling Rates'!$D$239="F&amp;E",'Labor Loading Matrix'!J695,0),IF('CLINs &amp; Ceiling Rates'!$D$240="F&amp;E",'Labor Loading Matrix'!K695,0),IF('CLINs &amp; Ceiling Rates'!$D$241="F&amp;E",'Labor Loading Matrix'!L695,0),IF('CLINs &amp; Ceiling Rates'!$D$242="F&amp;E",'Labor Loading Matrix'!M695,0),IF('CLINs &amp; Ceiling Rates'!$D$243="F&amp;E",'Labor Loading Matrix'!N695,0),IF('CLINs &amp; Ceiling Rates'!$D$244="F&amp;E",'Labor Loading Matrix'!O695,0),IF('CLINs &amp; Ceiling Rates'!$D$245="F&amp;E",'Labor Loading Matrix'!P695,0),IF('CLINs &amp; Ceiling Rates'!$D$246="F&amp;E",'Labor Loading Matrix'!Q695,0),IF('CLINs &amp; Ceiling Rates'!$D$247="F&amp;E",'Labor Loading Matrix'!R695,0),IF('CLINs &amp; Ceiling Rates'!$D$248="F&amp;E",'Labor Loading Matrix'!S695,0),IF('CLINs &amp; Ceiling Rates'!$D$249="F&amp;E",'Labor Loading Matrix'!T695,0),IF('CLINs &amp; Ceiling Rates'!$D$250="F&amp;E",'Labor Loading Matrix'!U695,0),IF('CLINs &amp; Ceiling Rates'!$D$251="F&amp;E",'Labor Loading Matrix'!V695,0),IF('CLINs &amp; Ceiling Rates'!$D$252="F&amp;E",'Labor Loading Matrix'!W695,0),IF('CLINs &amp; Ceiling Rates'!$D$253="F&amp;E",'Labor Loading Matrix'!X695,0),IF('CLINs &amp; Ceiling Rates'!$D$254="F&amp;E",'Labor Loading Matrix'!Y695,0),IF('CLINs &amp; Ceiling Rates'!$D$255="F&amp;E",'Labor Loading Matrix'!Z695,0),IF('CLINs &amp; Ceiling Rates'!$D$256="F&amp;E",'Labor Loading Matrix'!AA695,0))</f>
        <v>0</v>
      </c>
      <c r="G695" s="175">
        <f>SUM(IF('CLINs &amp; Ceiling Rates'!$D$237="R&amp;D",'Labor Loading Matrix'!H695,0),IF('CLINs &amp; Ceiling Rates'!$D$238="R&amp;D",'Labor Loading Matrix'!I695,0),IF('CLINs &amp; Ceiling Rates'!$D$239="R&amp;D",'Labor Loading Matrix'!J695,0),IF('CLINs &amp; Ceiling Rates'!$D$240="R&amp;D",'Labor Loading Matrix'!K695,0),IF('CLINs &amp; Ceiling Rates'!$D$241="R&amp;D",'Labor Loading Matrix'!L695,0),IF('CLINs &amp; Ceiling Rates'!$D$242="R&amp;D",'Labor Loading Matrix'!M695,0),IF('CLINs &amp; Ceiling Rates'!$D$243="R&amp;D",'Labor Loading Matrix'!N695,0),IF('CLINs &amp; Ceiling Rates'!$D$244="R&amp;D",'Labor Loading Matrix'!O695,0),IF('CLINs &amp; Ceiling Rates'!$D$245="R&amp;D",'Labor Loading Matrix'!P695,0),IF('CLINs &amp; Ceiling Rates'!$D$246="R&amp;D",'Labor Loading Matrix'!Q695,0),IF('CLINs &amp; Ceiling Rates'!$D$247="R&amp;D",'Labor Loading Matrix'!R695,0),IF('CLINs &amp; Ceiling Rates'!$D$248="R&amp;D",'Labor Loading Matrix'!S695,0),IF('CLINs &amp; Ceiling Rates'!$D$249="R&amp;D",'Labor Loading Matrix'!T695,0),IF('CLINs &amp; Ceiling Rates'!$D$250="R&amp;D",'Labor Loading Matrix'!U695,0),IF('CLINs &amp; Ceiling Rates'!$D$251="R&amp;D",'Labor Loading Matrix'!V695,0),IF('CLINs &amp; Ceiling Rates'!$D$252="R&amp;D",'Labor Loading Matrix'!W695,0),IF('CLINs &amp; Ceiling Rates'!$D$253="R&amp;D",'Labor Loading Matrix'!X695,0),IF('CLINs &amp; Ceiling Rates'!$D$254="R&amp;D",'Labor Loading Matrix'!Y695,0),IF('CLINs &amp; Ceiling Rates'!$D$255="R&amp;D",'Labor Loading Matrix'!Z695,0),IF('CLINs &amp; Ceiling Rates'!$D$256="R&amp;D",'Labor Loading Matrix'!AA695,0))</f>
        <v>0</v>
      </c>
      <c r="H695" s="137"/>
      <c r="I695" s="137"/>
      <c r="J695" s="137"/>
      <c r="K695" s="137"/>
      <c r="L695" s="137"/>
      <c r="M695" s="137"/>
      <c r="N695" s="84"/>
      <c r="O695" s="84"/>
      <c r="P695" s="84"/>
      <c r="Q695" s="84"/>
      <c r="R695" s="133"/>
      <c r="S695" s="133"/>
      <c r="T695" s="133"/>
      <c r="U695" s="133"/>
      <c r="V695" s="133"/>
      <c r="W695" s="133"/>
      <c r="X695" s="133"/>
      <c r="Y695" s="133"/>
      <c r="Z695" s="133"/>
      <c r="AA695" s="133"/>
    </row>
    <row r="696" spans="1:27" s="73" customFormat="1" ht="18" hidden="1" customHeight="1" x14ac:dyDescent="0.25">
      <c r="A696" s="173">
        <f>'CLINs &amp; Ceiling Rates'!B55</f>
        <v>0</v>
      </c>
      <c r="B696" s="173">
        <f>'CLINs &amp; Ceiling Rates'!C55</f>
        <v>0</v>
      </c>
      <c r="C696" s="177" t="str">
        <f>'CLINs &amp; Ceiling Rates'!K55</f>
        <v/>
      </c>
      <c r="D696" s="211">
        <f>IF('CLINs &amp; Ceiling Rates'!D652="",SUM('Labor Loading Matrix'!H696:AA696),SUM(E696:G696))</f>
        <v>0</v>
      </c>
      <c r="E696" s="175">
        <f>SUM(IF('CLINs &amp; Ceiling Rates'!$D$237="OPS",'Labor Loading Matrix'!H696,0),IF('CLINs &amp; Ceiling Rates'!$D$238="OPS",'Labor Loading Matrix'!I696,0),IF('CLINs &amp; Ceiling Rates'!$D$239="OPS",'Labor Loading Matrix'!J696,0),IF('CLINs &amp; Ceiling Rates'!$D$240="OPS",'Labor Loading Matrix'!K696,0),IF('CLINs &amp; Ceiling Rates'!$D$241="OPS",'Labor Loading Matrix'!L696,0),IF('CLINs &amp; Ceiling Rates'!$D$242="OPS",'Labor Loading Matrix'!M696,0),IF('CLINs &amp; Ceiling Rates'!$D$243="OPS",'Labor Loading Matrix'!N696,0),IF('CLINs &amp; Ceiling Rates'!$D$244="OPS",'Labor Loading Matrix'!O696,0),IF('CLINs &amp; Ceiling Rates'!$D$245="OPS",'Labor Loading Matrix'!P696,0),IF('CLINs &amp; Ceiling Rates'!$D$246="OPS",'Labor Loading Matrix'!Q696,0),IF('CLINs &amp; Ceiling Rates'!$D$247="OPS",'Labor Loading Matrix'!R696,0),IF('CLINs &amp; Ceiling Rates'!$D$248="OPS",'Labor Loading Matrix'!S696,0),IF('CLINs &amp; Ceiling Rates'!$D$249="OPS",'Labor Loading Matrix'!T696,0),IF('CLINs &amp; Ceiling Rates'!$D$250="OPS",'Labor Loading Matrix'!U696,0),IF('CLINs &amp; Ceiling Rates'!$D$251="OPS",'Labor Loading Matrix'!V696,0),IF('CLINs &amp; Ceiling Rates'!$D$252="OPS",'Labor Loading Matrix'!W696,0),IF('CLINs &amp; Ceiling Rates'!$D$253="OPS",'Labor Loading Matrix'!X696,0),IF('CLINs &amp; Ceiling Rates'!$D$254="OPS",'Labor Loading Matrix'!Y696,0),IF('CLINs &amp; Ceiling Rates'!$D$255="OPS",'Labor Loading Matrix'!Z696,0),IF('CLINs &amp; Ceiling Rates'!$D$256="OPS",'Labor Loading Matrix'!AA696,0))</f>
        <v>0</v>
      </c>
      <c r="F696" s="175">
        <f>SUM(IF('CLINs &amp; Ceiling Rates'!$D$237="F&amp;E",'Labor Loading Matrix'!H696,0),IF('CLINs &amp; Ceiling Rates'!$D$238="F&amp;E",'Labor Loading Matrix'!I696,0),IF('CLINs &amp; Ceiling Rates'!$D$239="F&amp;E",'Labor Loading Matrix'!J696,0),IF('CLINs &amp; Ceiling Rates'!$D$240="F&amp;E",'Labor Loading Matrix'!K696,0),IF('CLINs &amp; Ceiling Rates'!$D$241="F&amp;E",'Labor Loading Matrix'!L696,0),IF('CLINs &amp; Ceiling Rates'!$D$242="F&amp;E",'Labor Loading Matrix'!M696,0),IF('CLINs &amp; Ceiling Rates'!$D$243="F&amp;E",'Labor Loading Matrix'!N696,0),IF('CLINs &amp; Ceiling Rates'!$D$244="F&amp;E",'Labor Loading Matrix'!O696,0),IF('CLINs &amp; Ceiling Rates'!$D$245="F&amp;E",'Labor Loading Matrix'!P696,0),IF('CLINs &amp; Ceiling Rates'!$D$246="F&amp;E",'Labor Loading Matrix'!Q696,0),IF('CLINs &amp; Ceiling Rates'!$D$247="F&amp;E",'Labor Loading Matrix'!R696,0),IF('CLINs &amp; Ceiling Rates'!$D$248="F&amp;E",'Labor Loading Matrix'!S696,0),IF('CLINs &amp; Ceiling Rates'!$D$249="F&amp;E",'Labor Loading Matrix'!T696,0),IF('CLINs &amp; Ceiling Rates'!$D$250="F&amp;E",'Labor Loading Matrix'!U696,0),IF('CLINs &amp; Ceiling Rates'!$D$251="F&amp;E",'Labor Loading Matrix'!V696,0),IF('CLINs &amp; Ceiling Rates'!$D$252="F&amp;E",'Labor Loading Matrix'!W696,0),IF('CLINs &amp; Ceiling Rates'!$D$253="F&amp;E",'Labor Loading Matrix'!X696,0),IF('CLINs &amp; Ceiling Rates'!$D$254="F&amp;E",'Labor Loading Matrix'!Y696,0),IF('CLINs &amp; Ceiling Rates'!$D$255="F&amp;E",'Labor Loading Matrix'!Z696,0),IF('CLINs &amp; Ceiling Rates'!$D$256="F&amp;E",'Labor Loading Matrix'!AA696,0))</f>
        <v>0</v>
      </c>
      <c r="G696" s="175">
        <f>SUM(IF('CLINs &amp; Ceiling Rates'!$D$237="R&amp;D",'Labor Loading Matrix'!H696,0),IF('CLINs &amp; Ceiling Rates'!$D$238="R&amp;D",'Labor Loading Matrix'!I696,0),IF('CLINs &amp; Ceiling Rates'!$D$239="R&amp;D",'Labor Loading Matrix'!J696,0),IF('CLINs &amp; Ceiling Rates'!$D$240="R&amp;D",'Labor Loading Matrix'!K696,0),IF('CLINs &amp; Ceiling Rates'!$D$241="R&amp;D",'Labor Loading Matrix'!L696,0),IF('CLINs &amp; Ceiling Rates'!$D$242="R&amp;D",'Labor Loading Matrix'!M696,0),IF('CLINs &amp; Ceiling Rates'!$D$243="R&amp;D",'Labor Loading Matrix'!N696,0),IF('CLINs &amp; Ceiling Rates'!$D$244="R&amp;D",'Labor Loading Matrix'!O696,0),IF('CLINs &amp; Ceiling Rates'!$D$245="R&amp;D",'Labor Loading Matrix'!P696,0),IF('CLINs &amp; Ceiling Rates'!$D$246="R&amp;D",'Labor Loading Matrix'!Q696,0),IF('CLINs &amp; Ceiling Rates'!$D$247="R&amp;D",'Labor Loading Matrix'!R696,0),IF('CLINs &amp; Ceiling Rates'!$D$248="R&amp;D",'Labor Loading Matrix'!S696,0),IF('CLINs &amp; Ceiling Rates'!$D$249="R&amp;D",'Labor Loading Matrix'!T696,0),IF('CLINs &amp; Ceiling Rates'!$D$250="R&amp;D",'Labor Loading Matrix'!U696,0),IF('CLINs &amp; Ceiling Rates'!$D$251="R&amp;D",'Labor Loading Matrix'!V696,0),IF('CLINs &amp; Ceiling Rates'!$D$252="R&amp;D",'Labor Loading Matrix'!W696,0),IF('CLINs &amp; Ceiling Rates'!$D$253="R&amp;D",'Labor Loading Matrix'!X696,0),IF('CLINs &amp; Ceiling Rates'!$D$254="R&amp;D",'Labor Loading Matrix'!Y696,0),IF('CLINs &amp; Ceiling Rates'!$D$255="R&amp;D",'Labor Loading Matrix'!Z696,0),IF('CLINs &amp; Ceiling Rates'!$D$256="R&amp;D",'Labor Loading Matrix'!AA696,0))</f>
        <v>0</v>
      </c>
      <c r="H696" s="137"/>
      <c r="I696" s="137"/>
      <c r="J696" s="137"/>
      <c r="K696" s="137"/>
      <c r="L696" s="137"/>
      <c r="M696" s="137"/>
      <c r="N696" s="84"/>
      <c r="O696" s="84"/>
      <c r="P696" s="84"/>
      <c r="Q696" s="84"/>
      <c r="R696" s="133"/>
      <c r="S696" s="133"/>
      <c r="T696" s="133"/>
      <c r="U696" s="133"/>
      <c r="V696" s="133"/>
      <c r="W696" s="133"/>
      <c r="X696" s="133"/>
      <c r="Y696" s="133"/>
      <c r="Z696" s="133"/>
      <c r="AA696" s="133"/>
    </row>
    <row r="697" spans="1:27" s="73" customFormat="1" ht="18" hidden="1" customHeight="1" x14ac:dyDescent="0.25">
      <c r="A697" s="173">
        <f>'CLINs &amp; Ceiling Rates'!B56</f>
        <v>0</v>
      </c>
      <c r="B697" s="173">
        <f>'CLINs &amp; Ceiling Rates'!C56</f>
        <v>0</v>
      </c>
      <c r="C697" s="177" t="str">
        <f>'CLINs &amp; Ceiling Rates'!K56</f>
        <v/>
      </c>
      <c r="D697" s="211">
        <f>IF('CLINs &amp; Ceiling Rates'!D653="",SUM('Labor Loading Matrix'!H697:AA697),SUM(E697:G697))</f>
        <v>0</v>
      </c>
      <c r="E697" s="175">
        <f>SUM(IF('CLINs &amp; Ceiling Rates'!$D$237="OPS",'Labor Loading Matrix'!H697,0),IF('CLINs &amp; Ceiling Rates'!$D$238="OPS",'Labor Loading Matrix'!I697,0),IF('CLINs &amp; Ceiling Rates'!$D$239="OPS",'Labor Loading Matrix'!J697,0),IF('CLINs &amp; Ceiling Rates'!$D$240="OPS",'Labor Loading Matrix'!K697,0),IF('CLINs &amp; Ceiling Rates'!$D$241="OPS",'Labor Loading Matrix'!L697,0),IF('CLINs &amp; Ceiling Rates'!$D$242="OPS",'Labor Loading Matrix'!M697,0),IF('CLINs &amp; Ceiling Rates'!$D$243="OPS",'Labor Loading Matrix'!N697,0),IF('CLINs &amp; Ceiling Rates'!$D$244="OPS",'Labor Loading Matrix'!O697,0),IF('CLINs &amp; Ceiling Rates'!$D$245="OPS",'Labor Loading Matrix'!P697,0),IF('CLINs &amp; Ceiling Rates'!$D$246="OPS",'Labor Loading Matrix'!Q697,0),IF('CLINs &amp; Ceiling Rates'!$D$247="OPS",'Labor Loading Matrix'!R697,0),IF('CLINs &amp; Ceiling Rates'!$D$248="OPS",'Labor Loading Matrix'!S697,0),IF('CLINs &amp; Ceiling Rates'!$D$249="OPS",'Labor Loading Matrix'!T697,0),IF('CLINs &amp; Ceiling Rates'!$D$250="OPS",'Labor Loading Matrix'!U697,0),IF('CLINs &amp; Ceiling Rates'!$D$251="OPS",'Labor Loading Matrix'!V697,0),IF('CLINs &amp; Ceiling Rates'!$D$252="OPS",'Labor Loading Matrix'!W697,0),IF('CLINs &amp; Ceiling Rates'!$D$253="OPS",'Labor Loading Matrix'!X697,0),IF('CLINs &amp; Ceiling Rates'!$D$254="OPS",'Labor Loading Matrix'!Y697,0),IF('CLINs &amp; Ceiling Rates'!$D$255="OPS",'Labor Loading Matrix'!Z697,0),IF('CLINs &amp; Ceiling Rates'!$D$256="OPS",'Labor Loading Matrix'!AA697,0))</f>
        <v>0</v>
      </c>
      <c r="F697" s="175">
        <f>SUM(IF('CLINs &amp; Ceiling Rates'!$D$237="F&amp;E",'Labor Loading Matrix'!H697,0),IF('CLINs &amp; Ceiling Rates'!$D$238="F&amp;E",'Labor Loading Matrix'!I697,0),IF('CLINs &amp; Ceiling Rates'!$D$239="F&amp;E",'Labor Loading Matrix'!J697,0),IF('CLINs &amp; Ceiling Rates'!$D$240="F&amp;E",'Labor Loading Matrix'!K697,0),IF('CLINs &amp; Ceiling Rates'!$D$241="F&amp;E",'Labor Loading Matrix'!L697,0),IF('CLINs &amp; Ceiling Rates'!$D$242="F&amp;E",'Labor Loading Matrix'!M697,0),IF('CLINs &amp; Ceiling Rates'!$D$243="F&amp;E",'Labor Loading Matrix'!N697,0),IF('CLINs &amp; Ceiling Rates'!$D$244="F&amp;E",'Labor Loading Matrix'!O697,0),IF('CLINs &amp; Ceiling Rates'!$D$245="F&amp;E",'Labor Loading Matrix'!P697,0),IF('CLINs &amp; Ceiling Rates'!$D$246="F&amp;E",'Labor Loading Matrix'!Q697,0),IF('CLINs &amp; Ceiling Rates'!$D$247="F&amp;E",'Labor Loading Matrix'!R697,0),IF('CLINs &amp; Ceiling Rates'!$D$248="F&amp;E",'Labor Loading Matrix'!S697,0),IF('CLINs &amp; Ceiling Rates'!$D$249="F&amp;E",'Labor Loading Matrix'!T697,0),IF('CLINs &amp; Ceiling Rates'!$D$250="F&amp;E",'Labor Loading Matrix'!U697,0),IF('CLINs &amp; Ceiling Rates'!$D$251="F&amp;E",'Labor Loading Matrix'!V697,0),IF('CLINs &amp; Ceiling Rates'!$D$252="F&amp;E",'Labor Loading Matrix'!W697,0),IF('CLINs &amp; Ceiling Rates'!$D$253="F&amp;E",'Labor Loading Matrix'!X697,0),IF('CLINs &amp; Ceiling Rates'!$D$254="F&amp;E",'Labor Loading Matrix'!Y697,0),IF('CLINs &amp; Ceiling Rates'!$D$255="F&amp;E",'Labor Loading Matrix'!Z697,0),IF('CLINs &amp; Ceiling Rates'!$D$256="F&amp;E",'Labor Loading Matrix'!AA697,0))</f>
        <v>0</v>
      </c>
      <c r="G697" s="175">
        <f>SUM(IF('CLINs &amp; Ceiling Rates'!$D$237="R&amp;D",'Labor Loading Matrix'!H697,0),IF('CLINs &amp; Ceiling Rates'!$D$238="R&amp;D",'Labor Loading Matrix'!I697,0),IF('CLINs &amp; Ceiling Rates'!$D$239="R&amp;D",'Labor Loading Matrix'!J697,0),IF('CLINs &amp; Ceiling Rates'!$D$240="R&amp;D",'Labor Loading Matrix'!K697,0),IF('CLINs &amp; Ceiling Rates'!$D$241="R&amp;D",'Labor Loading Matrix'!L697,0),IF('CLINs &amp; Ceiling Rates'!$D$242="R&amp;D",'Labor Loading Matrix'!M697,0),IF('CLINs &amp; Ceiling Rates'!$D$243="R&amp;D",'Labor Loading Matrix'!N697,0),IF('CLINs &amp; Ceiling Rates'!$D$244="R&amp;D",'Labor Loading Matrix'!O697,0),IF('CLINs &amp; Ceiling Rates'!$D$245="R&amp;D",'Labor Loading Matrix'!P697,0),IF('CLINs &amp; Ceiling Rates'!$D$246="R&amp;D",'Labor Loading Matrix'!Q697,0),IF('CLINs &amp; Ceiling Rates'!$D$247="R&amp;D",'Labor Loading Matrix'!R697,0),IF('CLINs &amp; Ceiling Rates'!$D$248="R&amp;D",'Labor Loading Matrix'!S697,0),IF('CLINs &amp; Ceiling Rates'!$D$249="R&amp;D",'Labor Loading Matrix'!T697,0),IF('CLINs &amp; Ceiling Rates'!$D$250="R&amp;D",'Labor Loading Matrix'!U697,0),IF('CLINs &amp; Ceiling Rates'!$D$251="R&amp;D",'Labor Loading Matrix'!V697,0),IF('CLINs &amp; Ceiling Rates'!$D$252="R&amp;D",'Labor Loading Matrix'!W697,0),IF('CLINs &amp; Ceiling Rates'!$D$253="R&amp;D",'Labor Loading Matrix'!X697,0),IF('CLINs &amp; Ceiling Rates'!$D$254="R&amp;D",'Labor Loading Matrix'!Y697,0),IF('CLINs &amp; Ceiling Rates'!$D$255="R&amp;D",'Labor Loading Matrix'!Z697,0),IF('CLINs &amp; Ceiling Rates'!$D$256="R&amp;D",'Labor Loading Matrix'!AA697,0))</f>
        <v>0</v>
      </c>
      <c r="H697" s="137"/>
      <c r="I697" s="137"/>
      <c r="J697" s="137"/>
      <c r="K697" s="137"/>
      <c r="L697" s="137"/>
      <c r="M697" s="137"/>
      <c r="N697" s="84"/>
      <c r="O697" s="84"/>
      <c r="P697" s="84"/>
      <c r="Q697" s="84"/>
      <c r="R697" s="133"/>
      <c r="S697" s="133"/>
      <c r="T697" s="133"/>
      <c r="U697" s="133"/>
      <c r="V697" s="133"/>
      <c r="W697" s="133"/>
      <c r="X697" s="133"/>
      <c r="Y697" s="133"/>
      <c r="Z697" s="133"/>
      <c r="AA697" s="133"/>
    </row>
    <row r="698" spans="1:27" s="73" customFormat="1" ht="18" hidden="1" customHeight="1" x14ac:dyDescent="0.25">
      <c r="A698" s="173">
        <f>'CLINs &amp; Ceiling Rates'!B57</f>
        <v>0</v>
      </c>
      <c r="B698" s="173">
        <f>'CLINs &amp; Ceiling Rates'!C57</f>
        <v>0</v>
      </c>
      <c r="C698" s="177" t="str">
        <f>'CLINs &amp; Ceiling Rates'!K57</f>
        <v/>
      </c>
      <c r="D698" s="211">
        <f>IF('CLINs &amp; Ceiling Rates'!D654="",SUM('Labor Loading Matrix'!H698:AA698),SUM(E698:G698))</f>
        <v>0</v>
      </c>
      <c r="E698" s="175">
        <f>SUM(IF('CLINs &amp; Ceiling Rates'!$D$237="OPS",'Labor Loading Matrix'!H698,0),IF('CLINs &amp; Ceiling Rates'!$D$238="OPS",'Labor Loading Matrix'!I698,0),IF('CLINs &amp; Ceiling Rates'!$D$239="OPS",'Labor Loading Matrix'!J698,0),IF('CLINs &amp; Ceiling Rates'!$D$240="OPS",'Labor Loading Matrix'!K698,0),IF('CLINs &amp; Ceiling Rates'!$D$241="OPS",'Labor Loading Matrix'!L698,0),IF('CLINs &amp; Ceiling Rates'!$D$242="OPS",'Labor Loading Matrix'!M698,0),IF('CLINs &amp; Ceiling Rates'!$D$243="OPS",'Labor Loading Matrix'!N698,0),IF('CLINs &amp; Ceiling Rates'!$D$244="OPS",'Labor Loading Matrix'!O698,0),IF('CLINs &amp; Ceiling Rates'!$D$245="OPS",'Labor Loading Matrix'!P698,0),IF('CLINs &amp; Ceiling Rates'!$D$246="OPS",'Labor Loading Matrix'!Q698,0),IF('CLINs &amp; Ceiling Rates'!$D$247="OPS",'Labor Loading Matrix'!R698,0),IF('CLINs &amp; Ceiling Rates'!$D$248="OPS",'Labor Loading Matrix'!S698,0),IF('CLINs &amp; Ceiling Rates'!$D$249="OPS",'Labor Loading Matrix'!T698,0),IF('CLINs &amp; Ceiling Rates'!$D$250="OPS",'Labor Loading Matrix'!U698,0),IF('CLINs &amp; Ceiling Rates'!$D$251="OPS",'Labor Loading Matrix'!V698,0),IF('CLINs &amp; Ceiling Rates'!$D$252="OPS",'Labor Loading Matrix'!W698,0),IF('CLINs &amp; Ceiling Rates'!$D$253="OPS",'Labor Loading Matrix'!X698,0),IF('CLINs &amp; Ceiling Rates'!$D$254="OPS",'Labor Loading Matrix'!Y698,0),IF('CLINs &amp; Ceiling Rates'!$D$255="OPS",'Labor Loading Matrix'!Z698,0),IF('CLINs &amp; Ceiling Rates'!$D$256="OPS",'Labor Loading Matrix'!AA698,0))</f>
        <v>0</v>
      </c>
      <c r="F698" s="175">
        <f>SUM(IF('CLINs &amp; Ceiling Rates'!$D$237="F&amp;E",'Labor Loading Matrix'!H698,0),IF('CLINs &amp; Ceiling Rates'!$D$238="F&amp;E",'Labor Loading Matrix'!I698,0),IF('CLINs &amp; Ceiling Rates'!$D$239="F&amp;E",'Labor Loading Matrix'!J698,0),IF('CLINs &amp; Ceiling Rates'!$D$240="F&amp;E",'Labor Loading Matrix'!K698,0),IF('CLINs &amp; Ceiling Rates'!$D$241="F&amp;E",'Labor Loading Matrix'!L698,0),IF('CLINs &amp; Ceiling Rates'!$D$242="F&amp;E",'Labor Loading Matrix'!M698,0),IF('CLINs &amp; Ceiling Rates'!$D$243="F&amp;E",'Labor Loading Matrix'!N698,0),IF('CLINs &amp; Ceiling Rates'!$D$244="F&amp;E",'Labor Loading Matrix'!O698,0),IF('CLINs &amp; Ceiling Rates'!$D$245="F&amp;E",'Labor Loading Matrix'!P698,0),IF('CLINs &amp; Ceiling Rates'!$D$246="F&amp;E",'Labor Loading Matrix'!Q698,0),IF('CLINs &amp; Ceiling Rates'!$D$247="F&amp;E",'Labor Loading Matrix'!R698,0),IF('CLINs &amp; Ceiling Rates'!$D$248="F&amp;E",'Labor Loading Matrix'!S698,0),IF('CLINs &amp; Ceiling Rates'!$D$249="F&amp;E",'Labor Loading Matrix'!T698,0),IF('CLINs &amp; Ceiling Rates'!$D$250="F&amp;E",'Labor Loading Matrix'!U698,0),IF('CLINs &amp; Ceiling Rates'!$D$251="F&amp;E",'Labor Loading Matrix'!V698,0),IF('CLINs &amp; Ceiling Rates'!$D$252="F&amp;E",'Labor Loading Matrix'!W698,0),IF('CLINs &amp; Ceiling Rates'!$D$253="F&amp;E",'Labor Loading Matrix'!X698,0),IF('CLINs &amp; Ceiling Rates'!$D$254="F&amp;E",'Labor Loading Matrix'!Y698,0),IF('CLINs &amp; Ceiling Rates'!$D$255="F&amp;E",'Labor Loading Matrix'!Z698,0),IF('CLINs &amp; Ceiling Rates'!$D$256="F&amp;E",'Labor Loading Matrix'!AA698,0))</f>
        <v>0</v>
      </c>
      <c r="G698" s="175">
        <f>SUM(IF('CLINs &amp; Ceiling Rates'!$D$237="R&amp;D",'Labor Loading Matrix'!H698,0),IF('CLINs &amp; Ceiling Rates'!$D$238="R&amp;D",'Labor Loading Matrix'!I698,0),IF('CLINs &amp; Ceiling Rates'!$D$239="R&amp;D",'Labor Loading Matrix'!J698,0),IF('CLINs &amp; Ceiling Rates'!$D$240="R&amp;D",'Labor Loading Matrix'!K698,0),IF('CLINs &amp; Ceiling Rates'!$D$241="R&amp;D",'Labor Loading Matrix'!L698,0),IF('CLINs &amp; Ceiling Rates'!$D$242="R&amp;D",'Labor Loading Matrix'!M698,0),IF('CLINs &amp; Ceiling Rates'!$D$243="R&amp;D",'Labor Loading Matrix'!N698,0),IF('CLINs &amp; Ceiling Rates'!$D$244="R&amp;D",'Labor Loading Matrix'!O698,0),IF('CLINs &amp; Ceiling Rates'!$D$245="R&amp;D",'Labor Loading Matrix'!P698,0),IF('CLINs &amp; Ceiling Rates'!$D$246="R&amp;D",'Labor Loading Matrix'!Q698,0),IF('CLINs &amp; Ceiling Rates'!$D$247="R&amp;D",'Labor Loading Matrix'!R698,0),IF('CLINs &amp; Ceiling Rates'!$D$248="R&amp;D",'Labor Loading Matrix'!S698,0),IF('CLINs &amp; Ceiling Rates'!$D$249="R&amp;D",'Labor Loading Matrix'!T698,0),IF('CLINs &amp; Ceiling Rates'!$D$250="R&amp;D",'Labor Loading Matrix'!U698,0),IF('CLINs &amp; Ceiling Rates'!$D$251="R&amp;D",'Labor Loading Matrix'!V698,0),IF('CLINs &amp; Ceiling Rates'!$D$252="R&amp;D",'Labor Loading Matrix'!W698,0),IF('CLINs &amp; Ceiling Rates'!$D$253="R&amp;D",'Labor Loading Matrix'!X698,0),IF('CLINs &amp; Ceiling Rates'!$D$254="R&amp;D",'Labor Loading Matrix'!Y698,0),IF('CLINs &amp; Ceiling Rates'!$D$255="R&amp;D",'Labor Loading Matrix'!Z698,0),IF('CLINs &amp; Ceiling Rates'!$D$256="R&amp;D",'Labor Loading Matrix'!AA698,0))</f>
        <v>0</v>
      </c>
      <c r="H698" s="137"/>
      <c r="I698" s="137"/>
      <c r="J698" s="137"/>
      <c r="K698" s="137"/>
      <c r="L698" s="137"/>
      <c r="M698" s="137"/>
      <c r="N698" s="84"/>
      <c r="O698" s="84"/>
      <c r="P698" s="84"/>
      <c r="Q698" s="84"/>
      <c r="R698" s="133"/>
      <c r="S698" s="133"/>
      <c r="T698" s="133"/>
      <c r="U698" s="133"/>
      <c r="V698" s="133"/>
      <c r="W698" s="133"/>
      <c r="X698" s="133"/>
      <c r="Y698" s="133"/>
      <c r="Z698" s="133"/>
      <c r="AA698" s="133"/>
    </row>
    <row r="699" spans="1:27" s="73" customFormat="1" ht="18" hidden="1" customHeight="1" x14ac:dyDescent="0.25">
      <c r="A699" s="173">
        <f>'CLINs &amp; Ceiling Rates'!B58</f>
        <v>0</v>
      </c>
      <c r="B699" s="173">
        <f>'CLINs &amp; Ceiling Rates'!C58</f>
        <v>0</v>
      </c>
      <c r="C699" s="177" t="str">
        <f>'CLINs &amp; Ceiling Rates'!K58</f>
        <v/>
      </c>
      <c r="D699" s="211">
        <f>IF('CLINs &amp; Ceiling Rates'!D655="",SUM('Labor Loading Matrix'!H699:AA699),SUM(E699:G699))</f>
        <v>0</v>
      </c>
      <c r="E699" s="175">
        <f>SUM(IF('CLINs &amp; Ceiling Rates'!$D$237="OPS",'Labor Loading Matrix'!H699,0),IF('CLINs &amp; Ceiling Rates'!$D$238="OPS",'Labor Loading Matrix'!I699,0),IF('CLINs &amp; Ceiling Rates'!$D$239="OPS",'Labor Loading Matrix'!J699,0),IF('CLINs &amp; Ceiling Rates'!$D$240="OPS",'Labor Loading Matrix'!K699,0),IF('CLINs &amp; Ceiling Rates'!$D$241="OPS",'Labor Loading Matrix'!L699,0),IF('CLINs &amp; Ceiling Rates'!$D$242="OPS",'Labor Loading Matrix'!M699,0),IF('CLINs &amp; Ceiling Rates'!$D$243="OPS",'Labor Loading Matrix'!N699,0),IF('CLINs &amp; Ceiling Rates'!$D$244="OPS",'Labor Loading Matrix'!O699,0),IF('CLINs &amp; Ceiling Rates'!$D$245="OPS",'Labor Loading Matrix'!P699,0),IF('CLINs &amp; Ceiling Rates'!$D$246="OPS",'Labor Loading Matrix'!Q699,0),IF('CLINs &amp; Ceiling Rates'!$D$247="OPS",'Labor Loading Matrix'!R699,0),IF('CLINs &amp; Ceiling Rates'!$D$248="OPS",'Labor Loading Matrix'!S699,0),IF('CLINs &amp; Ceiling Rates'!$D$249="OPS",'Labor Loading Matrix'!T699,0),IF('CLINs &amp; Ceiling Rates'!$D$250="OPS",'Labor Loading Matrix'!U699,0),IF('CLINs &amp; Ceiling Rates'!$D$251="OPS",'Labor Loading Matrix'!V699,0),IF('CLINs &amp; Ceiling Rates'!$D$252="OPS",'Labor Loading Matrix'!W699,0),IF('CLINs &amp; Ceiling Rates'!$D$253="OPS",'Labor Loading Matrix'!X699,0),IF('CLINs &amp; Ceiling Rates'!$D$254="OPS",'Labor Loading Matrix'!Y699,0),IF('CLINs &amp; Ceiling Rates'!$D$255="OPS",'Labor Loading Matrix'!Z699,0),IF('CLINs &amp; Ceiling Rates'!$D$256="OPS",'Labor Loading Matrix'!AA699,0))</f>
        <v>0</v>
      </c>
      <c r="F699" s="175">
        <f>SUM(IF('CLINs &amp; Ceiling Rates'!$D$237="F&amp;E",'Labor Loading Matrix'!H699,0),IF('CLINs &amp; Ceiling Rates'!$D$238="F&amp;E",'Labor Loading Matrix'!I699,0),IF('CLINs &amp; Ceiling Rates'!$D$239="F&amp;E",'Labor Loading Matrix'!J699,0),IF('CLINs &amp; Ceiling Rates'!$D$240="F&amp;E",'Labor Loading Matrix'!K699,0),IF('CLINs &amp; Ceiling Rates'!$D$241="F&amp;E",'Labor Loading Matrix'!L699,0),IF('CLINs &amp; Ceiling Rates'!$D$242="F&amp;E",'Labor Loading Matrix'!M699,0),IF('CLINs &amp; Ceiling Rates'!$D$243="F&amp;E",'Labor Loading Matrix'!N699,0),IF('CLINs &amp; Ceiling Rates'!$D$244="F&amp;E",'Labor Loading Matrix'!O699,0),IF('CLINs &amp; Ceiling Rates'!$D$245="F&amp;E",'Labor Loading Matrix'!P699,0),IF('CLINs &amp; Ceiling Rates'!$D$246="F&amp;E",'Labor Loading Matrix'!Q699,0),IF('CLINs &amp; Ceiling Rates'!$D$247="F&amp;E",'Labor Loading Matrix'!R699,0),IF('CLINs &amp; Ceiling Rates'!$D$248="F&amp;E",'Labor Loading Matrix'!S699,0),IF('CLINs &amp; Ceiling Rates'!$D$249="F&amp;E",'Labor Loading Matrix'!T699,0),IF('CLINs &amp; Ceiling Rates'!$D$250="F&amp;E",'Labor Loading Matrix'!U699,0),IF('CLINs &amp; Ceiling Rates'!$D$251="F&amp;E",'Labor Loading Matrix'!V699,0),IF('CLINs &amp; Ceiling Rates'!$D$252="F&amp;E",'Labor Loading Matrix'!W699,0),IF('CLINs &amp; Ceiling Rates'!$D$253="F&amp;E",'Labor Loading Matrix'!X699,0),IF('CLINs &amp; Ceiling Rates'!$D$254="F&amp;E",'Labor Loading Matrix'!Y699,0),IF('CLINs &amp; Ceiling Rates'!$D$255="F&amp;E",'Labor Loading Matrix'!Z699,0),IF('CLINs &amp; Ceiling Rates'!$D$256="F&amp;E",'Labor Loading Matrix'!AA699,0))</f>
        <v>0</v>
      </c>
      <c r="G699" s="175">
        <f>SUM(IF('CLINs &amp; Ceiling Rates'!$D$237="R&amp;D",'Labor Loading Matrix'!H699,0),IF('CLINs &amp; Ceiling Rates'!$D$238="R&amp;D",'Labor Loading Matrix'!I699,0),IF('CLINs &amp; Ceiling Rates'!$D$239="R&amp;D",'Labor Loading Matrix'!J699,0),IF('CLINs &amp; Ceiling Rates'!$D$240="R&amp;D",'Labor Loading Matrix'!K699,0),IF('CLINs &amp; Ceiling Rates'!$D$241="R&amp;D",'Labor Loading Matrix'!L699,0),IF('CLINs &amp; Ceiling Rates'!$D$242="R&amp;D",'Labor Loading Matrix'!M699,0),IF('CLINs &amp; Ceiling Rates'!$D$243="R&amp;D",'Labor Loading Matrix'!N699,0),IF('CLINs &amp; Ceiling Rates'!$D$244="R&amp;D",'Labor Loading Matrix'!O699,0),IF('CLINs &amp; Ceiling Rates'!$D$245="R&amp;D",'Labor Loading Matrix'!P699,0),IF('CLINs &amp; Ceiling Rates'!$D$246="R&amp;D",'Labor Loading Matrix'!Q699,0),IF('CLINs &amp; Ceiling Rates'!$D$247="R&amp;D",'Labor Loading Matrix'!R699,0),IF('CLINs &amp; Ceiling Rates'!$D$248="R&amp;D",'Labor Loading Matrix'!S699,0),IF('CLINs &amp; Ceiling Rates'!$D$249="R&amp;D",'Labor Loading Matrix'!T699,0),IF('CLINs &amp; Ceiling Rates'!$D$250="R&amp;D",'Labor Loading Matrix'!U699,0),IF('CLINs &amp; Ceiling Rates'!$D$251="R&amp;D",'Labor Loading Matrix'!V699,0),IF('CLINs &amp; Ceiling Rates'!$D$252="R&amp;D",'Labor Loading Matrix'!W699,0),IF('CLINs &amp; Ceiling Rates'!$D$253="R&amp;D",'Labor Loading Matrix'!X699,0),IF('CLINs &amp; Ceiling Rates'!$D$254="R&amp;D",'Labor Loading Matrix'!Y699,0),IF('CLINs &amp; Ceiling Rates'!$D$255="R&amp;D",'Labor Loading Matrix'!Z699,0),IF('CLINs &amp; Ceiling Rates'!$D$256="R&amp;D",'Labor Loading Matrix'!AA699,0))</f>
        <v>0</v>
      </c>
      <c r="H699" s="137"/>
      <c r="I699" s="137"/>
      <c r="J699" s="137"/>
      <c r="K699" s="137"/>
      <c r="L699" s="137"/>
      <c r="M699" s="137"/>
      <c r="N699" s="84"/>
      <c r="O699" s="84"/>
      <c r="P699" s="84"/>
      <c r="Q699" s="84"/>
      <c r="R699" s="133"/>
      <c r="S699" s="133"/>
      <c r="T699" s="133"/>
      <c r="U699" s="133"/>
      <c r="V699" s="133"/>
      <c r="W699" s="133"/>
      <c r="X699" s="133"/>
      <c r="Y699" s="133"/>
      <c r="Z699" s="133"/>
      <c r="AA699" s="133"/>
    </row>
    <row r="700" spans="1:27" s="73" customFormat="1" ht="18" hidden="1" customHeight="1" x14ac:dyDescent="0.25">
      <c r="A700" s="173">
        <f>'CLINs &amp; Ceiling Rates'!B59</f>
        <v>0</v>
      </c>
      <c r="B700" s="173">
        <f>'CLINs &amp; Ceiling Rates'!C59</f>
        <v>0</v>
      </c>
      <c r="C700" s="177" t="str">
        <f>'CLINs &amp; Ceiling Rates'!K59</f>
        <v/>
      </c>
      <c r="D700" s="211">
        <f>IF('CLINs &amp; Ceiling Rates'!D656="",SUM('Labor Loading Matrix'!H700:AA700),SUM(E700:G700))</f>
        <v>0</v>
      </c>
      <c r="E700" s="175">
        <f>SUM(IF('CLINs &amp; Ceiling Rates'!$D$237="OPS",'Labor Loading Matrix'!H700,0),IF('CLINs &amp; Ceiling Rates'!$D$238="OPS",'Labor Loading Matrix'!I700,0),IF('CLINs &amp; Ceiling Rates'!$D$239="OPS",'Labor Loading Matrix'!J700,0),IF('CLINs &amp; Ceiling Rates'!$D$240="OPS",'Labor Loading Matrix'!K700,0),IF('CLINs &amp; Ceiling Rates'!$D$241="OPS",'Labor Loading Matrix'!L700,0),IF('CLINs &amp; Ceiling Rates'!$D$242="OPS",'Labor Loading Matrix'!M700,0),IF('CLINs &amp; Ceiling Rates'!$D$243="OPS",'Labor Loading Matrix'!N700,0),IF('CLINs &amp; Ceiling Rates'!$D$244="OPS",'Labor Loading Matrix'!O700,0),IF('CLINs &amp; Ceiling Rates'!$D$245="OPS",'Labor Loading Matrix'!P700,0),IF('CLINs &amp; Ceiling Rates'!$D$246="OPS",'Labor Loading Matrix'!Q700,0),IF('CLINs &amp; Ceiling Rates'!$D$247="OPS",'Labor Loading Matrix'!R700,0),IF('CLINs &amp; Ceiling Rates'!$D$248="OPS",'Labor Loading Matrix'!S700,0),IF('CLINs &amp; Ceiling Rates'!$D$249="OPS",'Labor Loading Matrix'!T700,0),IF('CLINs &amp; Ceiling Rates'!$D$250="OPS",'Labor Loading Matrix'!U700,0),IF('CLINs &amp; Ceiling Rates'!$D$251="OPS",'Labor Loading Matrix'!V700,0),IF('CLINs &amp; Ceiling Rates'!$D$252="OPS",'Labor Loading Matrix'!W700,0),IF('CLINs &amp; Ceiling Rates'!$D$253="OPS",'Labor Loading Matrix'!X700,0),IF('CLINs &amp; Ceiling Rates'!$D$254="OPS",'Labor Loading Matrix'!Y700,0),IF('CLINs &amp; Ceiling Rates'!$D$255="OPS",'Labor Loading Matrix'!Z700,0),IF('CLINs &amp; Ceiling Rates'!$D$256="OPS",'Labor Loading Matrix'!AA700,0))</f>
        <v>0</v>
      </c>
      <c r="F700" s="175">
        <f>SUM(IF('CLINs &amp; Ceiling Rates'!$D$237="F&amp;E",'Labor Loading Matrix'!H700,0),IF('CLINs &amp; Ceiling Rates'!$D$238="F&amp;E",'Labor Loading Matrix'!I700,0),IF('CLINs &amp; Ceiling Rates'!$D$239="F&amp;E",'Labor Loading Matrix'!J700,0),IF('CLINs &amp; Ceiling Rates'!$D$240="F&amp;E",'Labor Loading Matrix'!K700,0),IF('CLINs &amp; Ceiling Rates'!$D$241="F&amp;E",'Labor Loading Matrix'!L700,0),IF('CLINs &amp; Ceiling Rates'!$D$242="F&amp;E",'Labor Loading Matrix'!M700,0),IF('CLINs &amp; Ceiling Rates'!$D$243="F&amp;E",'Labor Loading Matrix'!N700,0),IF('CLINs &amp; Ceiling Rates'!$D$244="F&amp;E",'Labor Loading Matrix'!O700,0),IF('CLINs &amp; Ceiling Rates'!$D$245="F&amp;E",'Labor Loading Matrix'!P700,0),IF('CLINs &amp; Ceiling Rates'!$D$246="F&amp;E",'Labor Loading Matrix'!Q700,0),IF('CLINs &amp; Ceiling Rates'!$D$247="F&amp;E",'Labor Loading Matrix'!R700,0),IF('CLINs &amp; Ceiling Rates'!$D$248="F&amp;E",'Labor Loading Matrix'!S700,0),IF('CLINs &amp; Ceiling Rates'!$D$249="F&amp;E",'Labor Loading Matrix'!T700,0),IF('CLINs &amp; Ceiling Rates'!$D$250="F&amp;E",'Labor Loading Matrix'!U700,0),IF('CLINs &amp; Ceiling Rates'!$D$251="F&amp;E",'Labor Loading Matrix'!V700,0),IF('CLINs &amp; Ceiling Rates'!$D$252="F&amp;E",'Labor Loading Matrix'!W700,0),IF('CLINs &amp; Ceiling Rates'!$D$253="F&amp;E",'Labor Loading Matrix'!X700,0),IF('CLINs &amp; Ceiling Rates'!$D$254="F&amp;E",'Labor Loading Matrix'!Y700,0),IF('CLINs &amp; Ceiling Rates'!$D$255="F&amp;E",'Labor Loading Matrix'!Z700,0),IF('CLINs &amp; Ceiling Rates'!$D$256="F&amp;E",'Labor Loading Matrix'!AA700,0))</f>
        <v>0</v>
      </c>
      <c r="G700" s="175">
        <f>SUM(IF('CLINs &amp; Ceiling Rates'!$D$237="R&amp;D",'Labor Loading Matrix'!H700,0),IF('CLINs &amp; Ceiling Rates'!$D$238="R&amp;D",'Labor Loading Matrix'!I700,0),IF('CLINs &amp; Ceiling Rates'!$D$239="R&amp;D",'Labor Loading Matrix'!J700,0),IF('CLINs &amp; Ceiling Rates'!$D$240="R&amp;D",'Labor Loading Matrix'!K700,0),IF('CLINs &amp; Ceiling Rates'!$D$241="R&amp;D",'Labor Loading Matrix'!L700,0),IF('CLINs &amp; Ceiling Rates'!$D$242="R&amp;D",'Labor Loading Matrix'!M700,0),IF('CLINs &amp; Ceiling Rates'!$D$243="R&amp;D",'Labor Loading Matrix'!N700,0),IF('CLINs &amp; Ceiling Rates'!$D$244="R&amp;D",'Labor Loading Matrix'!O700,0),IF('CLINs &amp; Ceiling Rates'!$D$245="R&amp;D",'Labor Loading Matrix'!P700,0),IF('CLINs &amp; Ceiling Rates'!$D$246="R&amp;D",'Labor Loading Matrix'!Q700,0),IF('CLINs &amp; Ceiling Rates'!$D$247="R&amp;D",'Labor Loading Matrix'!R700,0),IF('CLINs &amp; Ceiling Rates'!$D$248="R&amp;D",'Labor Loading Matrix'!S700,0),IF('CLINs &amp; Ceiling Rates'!$D$249="R&amp;D",'Labor Loading Matrix'!T700,0),IF('CLINs &amp; Ceiling Rates'!$D$250="R&amp;D",'Labor Loading Matrix'!U700,0),IF('CLINs &amp; Ceiling Rates'!$D$251="R&amp;D",'Labor Loading Matrix'!V700,0),IF('CLINs &amp; Ceiling Rates'!$D$252="R&amp;D",'Labor Loading Matrix'!W700,0),IF('CLINs &amp; Ceiling Rates'!$D$253="R&amp;D",'Labor Loading Matrix'!X700,0),IF('CLINs &amp; Ceiling Rates'!$D$254="R&amp;D",'Labor Loading Matrix'!Y700,0),IF('CLINs &amp; Ceiling Rates'!$D$255="R&amp;D",'Labor Loading Matrix'!Z700,0),IF('CLINs &amp; Ceiling Rates'!$D$256="R&amp;D",'Labor Loading Matrix'!AA700,0))</f>
        <v>0</v>
      </c>
      <c r="H700" s="137"/>
      <c r="I700" s="137"/>
      <c r="J700" s="137"/>
      <c r="K700" s="137"/>
      <c r="L700" s="137"/>
      <c r="M700" s="137"/>
      <c r="N700" s="84"/>
      <c r="O700" s="84"/>
      <c r="P700" s="84"/>
      <c r="Q700" s="84"/>
      <c r="R700" s="133"/>
      <c r="S700" s="133"/>
      <c r="T700" s="133"/>
      <c r="U700" s="133"/>
      <c r="V700" s="133"/>
      <c r="W700" s="133"/>
      <c r="X700" s="133"/>
      <c r="Y700" s="133"/>
      <c r="Z700" s="133"/>
      <c r="AA700" s="133"/>
    </row>
    <row r="701" spans="1:27" s="73" customFormat="1" ht="18" hidden="1" customHeight="1" x14ac:dyDescent="0.25">
      <c r="A701" s="173">
        <f>'CLINs &amp; Ceiling Rates'!B60</f>
        <v>0</v>
      </c>
      <c r="B701" s="173">
        <f>'CLINs &amp; Ceiling Rates'!C60</f>
        <v>0</v>
      </c>
      <c r="C701" s="177" t="str">
        <f>'CLINs &amp; Ceiling Rates'!K60</f>
        <v/>
      </c>
      <c r="D701" s="211">
        <f>IF('CLINs &amp; Ceiling Rates'!D657="",SUM('Labor Loading Matrix'!H701:AA701),SUM(E701:G701))</f>
        <v>0</v>
      </c>
      <c r="E701" s="175">
        <f>SUM(IF('CLINs &amp; Ceiling Rates'!$D$237="OPS",'Labor Loading Matrix'!H701,0),IF('CLINs &amp; Ceiling Rates'!$D$238="OPS",'Labor Loading Matrix'!I701,0),IF('CLINs &amp; Ceiling Rates'!$D$239="OPS",'Labor Loading Matrix'!J701,0),IF('CLINs &amp; Ceiling Rates'!$D$240="OPS",'Labor Loading Matrix'!K701,0),IF('CLINs &amp; Ceiling Rates'!$D$241="OPS",'Labor Loading Matrix'!L701,0),IF('CLINs &amp; Ceiling Rates'!$D$242="OPS",'Labor Loading Matrix'!M701,0),IF('CLINs &amp; Ceiling Rates'!$D$243="OPS",'Labor Loading Matrix'!N701,0),IF('CLINs &amp; Ceiling Rates'!$D$244="OPS",'Labor Loading Matrix'!O701,0),IF('CLINs &amp; Ceiling Rates'!$D$245="OPS",'Labor Loading Matrix'!P701,0),IF('CLINs &amp; Ceiling Rates'!$D$246="OPS",'Labor Loading Matrix'!Q701,0),IF('CLINs &amp; Ceiling Rates'!$D$247="OPS",'Labor Loading Matrix'!R701,0),IF('CLINs &amp; Ceiling Rates'!$D$248="OPS",'Labor Loading Matrix'!S701,0),IF('CLINs &amp; Ceiling Rates'!$D$249="OPS",'Labor Loading Matrix'!T701,0),IF('CLINs &amp; Ceiling Rates'!$D$250="OPS",'Labor Loading Matrix'!U701,0),IF('CLINs &amp; Ceiling Rates'!$D$251="OPS",'Labor Loading Matrix'!V701,0),IF('CLINs &amp; Ceiling Rates'!$D$252="OPS",'Labor Loading Matrix'!W701,0),IF('CLINs &amp; Ceiling Rates'!$D$253="OPS",'Labor Loading Matrix'!X701,0),IF('CLINs &amp; Ceiling Rates'!$D$254="OPS",'Labor Loading Matrix'!Y701,0),IF('CLINs &amp; Ceiling Rates'!$D$255="OPS",'Labor Loading Matrix'!Z701,0),IF('CLINs &amp; Ceiling Rates'!$D$256="OPS",'Labor Loading Matrix'!AA701,0))</f>
        <v>0</v>
      </c>
      <c r="F701" s="175">
        <f>SUM(IF('CLINs &amp; Ceiling Rates'!$D$237="F&amp;E",'Labor Loading Matrix'!H701,0),IF('CLINs &amp; Ceiling Rates'!$D$238="F&amp;E",'Labor Loading Matrix'!I701,0),IF('CLINs &amp; Ceiling Rates'!$D$239="F&amp;E",'Labor Loading Matrix'!J701,0),IF('CLINs &amp; Ceiling Rates'!$D$240="F&amp;E",'Labor Loading Matrix'!K701,0),IF('CLINs &amp; Ceiling Rates'!$D$241="F&amp;E",'Labor Loading Matrix'!L701,0),IF('CLINs &amp; Ceiling Rates'!$D$242="F&amp;E",'Labor Loading Matrix'!M701,0),IF('CLINs &amp; Ceiling Rates'!$D$243="F&amp;E",'Labor Loading Matrix'!N701,0),IF('CLINs &amp; Ceiling Rates'!$D$244="F&amp;E",'Labor Loading Matrix'!O701,0),IF('CLINs &amp; Ceiling Rates'!$D$245="F&amp;E",'Labor Loading Matrix'!P701,0),IF('CLINs &amp; Ceiling Rates'!$D$246="F&amp;E",'Labor Loading Matrix'!Q701,0),IF('CLINs &amp; Ceiling Rates'!$D$247="F&amp;E",'Labor Loading Matrix'!R701,0),IF('CLINs &amp; Ceiling Rates'!$D$248="F&amp;E",'Labor Loading Matrix'!S701,0),IF('CLINs &amp; Ceiling Rates'!$D$249="F&amp;E",'Labor Loading Matrix'!T701,0),IF('CLINs &amp; Ceiling Rates'!$D$250="F&amp;E",'Labor Loading Matrix'!U701,0),IF('CLINs &amp; Ceiling Rates'!$D$251="F&amp;E",'Labor Loading Matrix'!V701,0),IF('CLINs &amp; Ceiling Rates'!$D$252="F&amp;E",'Labor Loading Matrix'!W701,0),IF('CLINs &amp; Ceiling Rates'!$D$253="F&amp;E",'Labor Loading Matrix'!X701,0),IF('CLINs &amp; Ceiling Rates'!$D$254="F&amp;E",'Labor Loading Matrix'!Y701,0),IF('CLINs &amp; Ceiling Rates'!$D$255="F&amp;E",'Labor Loading Matrix'!Z701,0),IF('CLINs &amp; Ceiling Rates'!$D$256="F&amp;E",'Labor Loading Matrix'!AA701,0))</f>
        <v>0</v>
      </c>
      <c r="G701" s="175">
        <f>SUM(IF('CLINs &amp; Ceiling Rates'!$D$237="R&amp;D",'Labor Loading Matrix'!H701,0),IF('CLINs &amp; Ceiling Rates'!$D$238="R&amp;D",'Labor Loading Matrix'!I701,0),IF('CLINs &amp; Ceiling Rates'!$D$239="R&amp;D",'Labor Loading Matrix'!J701,0),IF('CLINs &amp; Ceiling Rates'!$D$240="R&amp;D",'Labor Loading Matrix'!K701,0),IF('CLINs &amp; Ceiling Rates'!$D$241="R&amp;D",'Labor Loading Matrix'!L701,0),IF('CLINs &amp; Ceiling Rates'!$D$242="R&amp;D",'Labor Loading Matrix'!M701,0),IF('CLINs &amp; Ceiling Rates'!$D$243="R&amp;D",'Labor Loading Matrix'!N701,0),IF('CLINs &amp; Ceiling Rates'!$D$244="R&amp;D",'Labor Loading Matrix'!O701,0),IF('CLINs &amp; Ceiling Rates'!$D$245="R&amp;D",'Labor Loading Matrix'!P701,0),IF('CLINs &amp; Ceiling Rates'!$D$246="R&amp;D",'Labor Loading Matrix'!Q701,0),IF('CLINs &amp; Ceiling Rates'!$D$247="R&amp;D",'Labor Loading Matrix'!R701,0),IF('CLINs &amp; Ceiling Rates'!$D$248="R&amp;D",'Labor Loading Matrix'!S701,0),IF('CLINs &amp; Ceiling Rates'!$D$249="R&amp;D",'Labor Loading Matrix'!T701,0),IF('CLINs &amp; Ceiling Rates'!$D$250="R&amp;D",'Labor Loading Matrix'!U701,0),IF('CLINs &amp; Ceiling Rates'!$D$251="R&amp;D",'Labor Loading Matrix'!V701,0),IF('CLINs &amp; Ceiling Rates'!$D$252="R&amp;D",'Labor Loading Matrix'!W701,0),IF('CLINs &amp; Ceiling Rates'!$D$253="R&amp;D",'Labor Loading Matrix'!X701,0),IF('CLINs &amp; Ceiling Rates'!$D$254="R&amp;D",'Labor Loading Matrix'!Y701,0),IF('CLINs &amp; Ceiling Rates'!$D$255="R&amp;D",'Labor Loading Matrix'!Z701,0),IF('CLINs &amp; Ceiling Rates'!$D$256="R&amp;D",'Labor Loading Matrix'!AA701,0))</f>
        <v>0</v>
      </c>
      <c r="H701" s="137"/>
      <c r="I701" s="137"/>
      <c r="J701" s="137"/>
      <c r="K701" s="137"/>
      <c r="L701" s="137"/>
      <c r="M701" s="137"/>
      <c r="N701" s="84"/>
      <c r="O701" s="84"/>
      <c r="P701" s="84"/>
      <c r="Q701" s="84"/>
      <c r="R701" s="133"/>
      <c r="S701" s="133"/>
      <c r="T701" s="133"/>
      <c r="U701" s="133"/>
      <c r="V701" s="133"/>
      <c r="W701" s="133"/>
      <c r="X701" s="133"/>
      <c r="Y701" s="133"/>
      <c r="Z701" s="133"/>
      <c r="AA701" s="133"/>
    </row>
    <row r="702" spans="1:27" s="73" customFormat="1" ht="18" hidden="1" customHeight="1" x14ac:dyDescent="0.25">
      <c r="A702" s="173">
        <f>'CLINs &amp; Ceiling Rates'!B61</f>
        <v>0</v>
      </c>
      <c r="B702" s="173">
        <f>'CLINs &amp; Ceiling Rates'!C61</f>
        <v>0</v>
      </c>
      <c r="C702" s="177" t="str">
        <f>'CLINs &amp; Ceiling Rates'!K61</f>
        <v/>
      </c>
      <c r="D702" s="211">
        <f>IF('CLINs &amp; Ceiling Rates'!D658="",SUM('Labor Loading Matrix'!H702:AA702),SUM(E702:G702))</f>
        <v>0</v>
      </c>
      <c r="E702" s="175">
        <f>SUM(IF('CLINs &amp; Ceiling Rates'!$D$237="OPS",'Labor Loading Matrix'!H702,0),IF('CLINs &amp; Ceiling Rates'!$D$238="OPS",'Labor Loading Matrix'!I702,0),IF('CLINs &amp; Ceiling Rates'!$D$239="OPS",'Labor Loading Matrix'!J702,0),IF('CLINs &amp; Ceiling Rates'!$D$240="OPS",'Labor Loading Matrix'!K702,0),IF('CLINs &amp; Ceiling Rates'!$D$241="OPS",'Labor Loading Matrix'!L702,0),IF('CLINs &amp; Ceiling Rates'!$D$242="OPS",'Labor Loading Matrix'!M702,0),IF('CLINs &amp; Ceiling Rates'!$D$243="OPS",'Labor Loading Matrix'!N702,0),IF('CLINs &amp; Ceiling Rates'!$D$244="OPS",'Labor Loading Matrix'!O702,0),IF('CLINs &amp; Ceiling Rates'!$D$245="OPS",'Labor Loading Matrix'!P702,0),IF('CLINs &amp; Ceiling Rates'!$D$246="OPS",'Labor Loading Matrix'!Q702,0),IF('CLINs &amp; Ceiling Rates'!$D$247="OPS",'Labor Loading Matrix'!R702,0),IF('CLINs &amp; Ceiling Rates'!$D$248="OPS",'Labor Loading Matrix'!S702,0),IF('CLINs &amp; Ceiling Rates'!$D$249="OPS",'Labor Loading Matrix'!T702,0),IF('CLINs &amp; Ceiling Rates'!$D$250="OPS",'Labor Loading Matrix'!U702,0),IF('CLINs &amp; Ceiling Rates'!$D$251="OPS",'Labor Loading Matrix'!V702,0),IF('CLINs &amp; Ceiling Rates'!$D$252="OPS",'Labor Loading Matrix'!W702,0),IF('CLINs &amp; Ceiling Rates'!$D$253="OPS",'Labor Loading Matrix'!X702,0),IF('CLINs &amp; Ceiling Rates'!$D$254="OPS",'Labor Loading Matrix'!Y702,0),IF('CLINs &amp; Ceiling Rates'!$D$255="OPS",'Labor Loading Matrix'!Z702,0),IF('CLINs &amp; Ceiling Rates'!$D$256="OPS",'Labor Loading Matrix'!AA702,0))</f>
        <v>0</v>
      </c>
      <c r="F702" s="175">
        <f>SUM(IF('CLINs &amp; Ceiling Rates'!$D$237="F&amp;E",'Labor Loading Matrix'!H702,0),IF('CLINs &amp; Ceiling Rates'!$D$238="F&amp;E",'Labor Loading Matrix'!I702,0),IF('CLINs &amp; Ceiling Rates'!$D$239="F&amp;E",'Labor Loading Matrix'!J702,0),IF('CLINs &amp; Ceiling Rates'!$D$240="F&amp;E",'Labor Loading Matrix'!K702,0),IF('CLINs &amp; Ceiling Rates'!$D$241="F&amp;E",'Labor Loading Matrix'!L702,0),IF('CLINs &amp; Ceiling Rates'!$D$242="F&amp;E",'Labor Loading Matrix'!M702,0),IF('CLINs &amp; Ceiling Rates'!$D$243="F&amp;E",'Labor Loading Matrix'!N702,0),IF('CLINs &amp; Ceiling Rates'!$D$244="F&amp;E",'Labor Loading Matrix'!O702,0),IF('CLINs &amp; Ceiling Rates'!$D$245="F&amp;E",'Labor Loading Matrix'!P702,0),IF('CLINs &amp; Ceiling Rates'!$D$246="F&amp;E",'Labor Loading Matrix'!Q702,0),IF('CLINs &amp; Ceiling Rates'!$D$247="F&amp;E",'Labor Loading Matrix'!R702,0),IF('CLINs &amp; Ceiling Rates'!$D$248="F&amp;E",'Labor Loading Matrix'!S702,0),IF('CLINs &amp; Ceiling Rates'!$D$249="F&amp;E",'Labor Loading Matrix'!T702,0),IF('CLINs &amp; Ceiling Rates'!$D$250="F&amp;E",'Labor Loading Matrix'!U702,0),IF('CLINs &amp; Ceiling Rates'!$D$251="F&amp;E",'Labor Loading Matrix'!V702,0),IF('CLINs &amp; Ceiling Rates'!$D$252="F&amp;E",'Labor Loading Matrix'!W702,0),IF('CLINs &amp; Ceiling Rates'!$D$253="F&amp;E",'Labor Loading Matrix'!X702,0),IF('CLINs &amp; Ceiling Rates'!$D$254="F&amp;E",'Labor Loading Matrix'!Y702,0),IF('CLINs &amp; Ceiling Rates'!$D$255="F&amp;E",'Labor Loading Matrix'!Z702,0),IF('CLINs &amp; Ceiling Rates'!$D$256="F&amp;E",'Labor Loading Matrix'!AA702,0))</f>
        <v>0</v>
      </c>
      <c r="G702" s="175">
        <f>SUM(IF('CLINs &amp; Ceiling Rates'!$D$237="R&amp;D",'Labor Loading Matrix'!H702,0),IF('CLINs &amp; Ceiling Rates'!$D$238="R&amp;D",'Labor Loading Matrix'!I702,0),IF('CLINs &amp; Ceiling Rates'!$D$239="R&amp;D",'Labor Loading Matrix'!J702,0),IF('CLINs &amp; Ceiling Rates'!$D$240="R&amp;D",'Labor Loading Matrix'!K702,0),IF('CLINs &amp; Ceiling Rates'!$D$241="R&amp;D",'Labor Loading Matrix'!L702,0),IF('CLINs &amp; Ceiling Rates'!$D$242="R&amp;D",'Labor Loading Matrix'!M702,0),IF('CLINs &amp; Ceiling Rates'!$D$243="R&amp;D",'Labor Loading Matrix'!N702,0),IF('CLINs &amp; Ceiling Rates'!$D$244="R&amp;D",'Labor Loading Matrix'!O702,0),IF('CLINs &amp; Ceiling Rates'!$D$245="R&amp;D",'Labor Loading Matrix'!P702,0),IF('CLINs &amp; Ceiling Rates'!$D$246="R&amp;D",'Labor Loading Matrix'!Q702,0),IF('CLINs &amp; Ceiling Rates'!$D$247="R&amp;D",'Labor Loading Matrix'!R702,0),IF('CLINs &amp; Ceiling Rates'!$D$248="R&amp;D",'Labor Loading Matrix'!S702,0),IF('CLINs &amp; Ceiling Rates'!$D$249="R&amp;D",'Labor Loading Matrix'!T702,0),IF('CLINs &amp; Ceiling Rates'!$D$250="R&amp;D",'Labor Loading Matrix'!U702,0),IF('CLINs &amp; Ceiling Rates'!$D$251="R&amp;D",'Labor Loading Matrix'!V702,0),IF('CLINs &amp; Ceiling Rates'!$D$252="R&amp;D",'Labor Loading Matrix'!W702,0),IF('CLINs &amp; Ceiling Rates'!$D$253="R&amp;D",'Labor Loading Matrix'!X702,0),IF('CLINs &amp; Ceiling Rates'!$D$254="R&amp;D",'Labor Loading Matrix'!Y702,0),IF('CLINs &amp; Ceiling Rates'!$D$255="R&amp;D",'Labor Loading Matrix'!Z702,0),IF('CLINs &amp; Ceiling Rates'!$D$256="R&amp;D",'Labor Loading Matrix'!AA702,0))</f>
        <v>0</v>
      </c>
      <c r="H702" s="137"/>
      <c r="I702" s="137"/>
      <c r="J702" s="137"/>
      <c r="K702" s="137"/>
      <c r="L702" s="137"/>
      <c r="M702" s="137"/>
      <c r="N702" s="84"/>
      <c r="O702" s="84"/>
      <c r="P702" s="84"/>
      <c r="Q702" s="84"/>
      <c r="R702" s="133"/>
      <c r="S702" s="133"/>
      <c r="T702" s="133"/>
      <c r="U702" s="133"/>
      <c r="V702" s="133"/>
      <c r="W702" s="133"/>
      <c r="X702" s="133"/>
      <c r="Y702" s="133"/>
      <c r="Z702" s="133"/>
      <c r="AA702" s="133"/>
    </row>
    <row r="703" spans="1:27" s="73" customFormat="1" ht="18" hidden="1" customHeight="1" x14ac:dyDescent="0.25">
      <c r="A703" s="173">
        <f>'CLINs &amp; Ceiling Rates'!B62</f>
        <v>0</v>
      </c>
      <c r="B703" s="173">
        <f>'CLINs &amp; Ceiling Rates'!C62</f>
        <v>0</v>
      </c>
      <c r="C703" s="177" t="str">
        <f>'CLINs &amp; Ceiling Rates'!K62</f>
        <v/>
      </c>
      <c r="D703" s="211">
        <f>IF('CLINs &amp; Ceiling Rates'!D659="",SUM('Labor Loading Matrix'!H703:AA703),SUM(E703:G703))</f>
        <v>0</v>
      </c>
      <c r="E703" s="175">
        <f>SUM(IF('CLINs &amp; Ceiling Rates'!$D$237="OPS",'Labor Loading Matrix'!H703,0),IF('CLINs &amp; Ceiling Rates'!$D$238="OPS",'Labor Loading Matrix'!I703,0),IF('CLINs &amp; Ceiling Rates'!$D$239="OPS",'Labor Loading Matrix'!J703,0),IF('CLINs &amp; Ceiling Rates'!$D$240="OPS",'Labor Loading Matrix'!K703,0),IF('CLINs &amp; Ceiling Rates'!$D$241="OPS",'Labor Loading Matrix'!L703,0),IF('CLINs &amp; Ceiling Rates'!$D$242="OPS",'Labor Loading Matrix'!M703,0),IF('CLINs &amp; Ceiling Rates'!$D$243="OPS",'Labor Loading Matrix'!N703,0),IF('CLINs &amp; Ceiling Rates'!$D$244="OPS",'Labor Loading Matrix'!O703,0),IF('CLINs &amp; Ceiling Rates'!$D$245="OPS",'Labor Loading Matrix'!P703,0),IF('CLINs &amp; Ceiling Rates'!$D$246="OPS",'Labor Loading Matrix'!Q703,0),IF('CLINs &amp; Ceiling Rates'!$D$247="OPS",'Labor Loading Matrix'!R703,0),IF('CLINs &amp; Ceiling Rates'!$D$248="OPS",'Labor Loading Matrix'!S703,0),IF('CLINs &amp; Ceiling Rates'!$D$249="OPS",'Labor Loading Matrix'!T703,0),IF('CLINs &amp; Ceiling Rates'!$D$250="OPS",'Labor Loading Matrix'!U703,0),IF('CLINs &amp; Ceiling Rates'!$D$251="OPS",'Labor Loading Matrix'!V703,0),IF('CLINs &amp; Ceiling Rates'!$D$252="OPS",'Labor Loading Matrix'!W703,0),IF('CLINs &amp; Ceiling Rates'!$D$253="OPS",'Labor Loading Matrix'!X703,0),IF('CLINs &amp; Ceiling Rates'!$D$254="OPS",'Labor Loading Matrix'!Y703,0),IF('CLINs &amp; Ceiling Rates'!$D$255="OPS",'Labor Loading Matrix'!Z703,0),IF('CLINs &amp; Ceiling Rates'!$D$256="OPS",'Labor Loading Matrix'!AA703,0))</f>
        <v>0</v>
      </c>
      <c r="F703" s="175">
        <f>SUM(IF('CLINs &amp; Ceiling Rates'!$D$237="F&amp;E",'Labor Loading Matrix'!H703,0),IF('CLINs &amp; Ceiling Rates'!$D$238="F&amp;E",'Labor Loading Matrix'!I703,0),IF('CLINs &amp; Ceiling Rates'!$D$239="F&amp;E",'Labor Loading Matrix'!J703,0),IF('CLINs &amp; Ceiling Rates'!$D$240="F&amp;E",'Labor Loading Matrix'!K703,0),IF('CLINs &amp; Ceiling Rates'!$D$241="F&amp;E",'Labor Loading Matrix'!L703,0),IF('CLINs &amp; Ceiling Rates'!$D$242="F&amp;E",'Labor Loading Matrix'!M703,0),IF('CLINs &amp; Ceiling Rates'!$D$243="F&amp;E",'Labor Loading Matrix'!N703,0),IF('CLINs &amp; Ceiling Rates'!$D$244="F&amp;E",'Labor Loading Matrix'!O703,0),IF('CLINs &amp; Ceiling Rates'!$D$245="F&amp;E",'Labor Loading Matrix'!P703,0),IF('CLINs &amp; Ceiling Rates'!$D$246="F&amp;E",'Labor Loading Matrix'!Q703,0),IF('CLINs &amp; Ceiling Rates'!$D$247="F&amp;E",'Labor Loading Matrix'!R703,0),IF('CLINs &amp; Ceiling Rates'!$D$248="F&amp;E",'Labor Loading Matrix'!S703,0),IF('CLINs &amp; Ceiling Rates'!$D$249="F&amp;E",'Labor Loading Matrix'!T703,0),IF('CLINs &amp; Ceiling Rates'!$D$250="F&amp;E",'Labor Loading Matrix'!U703,0),IF('CLINs &amp; Ceiling Rates'!$D$251="F&amp;E",'Labor Loading Matrix'!V703,0),IF('CLINs &amp; Ceiling Rates'!$D$252="F&amp;E",'Labor Loading Matrix'!W703,0),IF('CLINs &amp; Ceiling Rates'!$D$253="F&amp;E",'Labor Loading Matrix'!X703,0),IF('CLINs &amp; Ceiling Rates'!$D$254="F&amp;E",'Labor Loading Matrix'!Y703,0),IF('CLINs &amp; Ceiling Rates'!$D$255="F&amp;E",'Labor Loading Matrix'!Z703,0),IF('CLINs &amp; Ceiling Rates'!$D$256="F&amp;E",'Labor Loading Matrix'!AA703,0))</f>
        <v>0</v>
      </c>
      <c r="G703" s="175">
        <f>SUM(IF('CLINs &amp; Ceiling Rates'!$D$237="R&amp;D",'Labor Loading Matrix'!H703,0),IF('CLINs &amp; Ceiling Rates'!$D$238="R&amp;D",'Labor Loading Matrix'!I703,0),IF('CLINs &amp; Ceiling Rates'!$D$239="R&amp;D",'Labor Loading Matrix'!J703,0),IF('CLINs &amp; Ceiling Rates'!$D$240="R&amp;D",'Labor Loading Matrix'!K703,0),IF('CLINs &amp; Ceiling Rates'!$D$241="R&amp;D",'Labor Loading Matrix'!L703,0),IF('CLINs &amp; Ceiling Rates'!$D$242="R&amp;D",'Labor Loading Matrix'!M703,0),IF('CLINs &amp; Ceiling Rates'!$D$243="R&amp;D",'Labor Loading Matrix'!N703,0),IF('CLINs &amp; Ceiling Rates'!$D$244="R&amp;D",'Labor Loading Matrix'!O703,0),IF('CLINs &amp; Ceiling Rates'!$D$245="R&amp;D",'Labor Loading Matrix'!P703,0),IF('CLINs &amp; Ceiling Rates'!$D$246="R&amp;D",'Labor Loading Matrix'!Q703,0),IF('CLINs &amp; Ceiling Rates'!$D$247="R&amp;D",'Labor Loading Matrix'!R703,0),IF('CLINs &amp; Ceiling Rates'!$D$248="R&amp;D",'Labor Loading Matrix'!S703,0),IF('CLINs &amp; Ceiling Rates'!$D$249="R&amp;D",'Labor Loading Matrix'!T703,0),IF('CLINs &amp; Ceiling Rates'!$D$250="R&amp;D",'Labor Loading Matrix'!U703,0),IF('CLINs &amp; Ceiling Rates'!$D$251="R&amp;D",'Labor Loading Matrix'!V703,0),IF('CLINs &amp; Ceiling Rates'!$D$252="R&amp;D",'Labor Loading Matrix'!W703,0),IF('CLINs &amp; Ceiling Rates'!$D$253="R&amp;D",'Labor Loading Matrix'!X703,0),IF('CLINs &amp; Ceiling Rates'!$D$254="R&amp;D",'Labor Loading Matrix'!Y703,0),IF('CLINs &amp; Ceiling Rates'!$D$255="R&amp;D",'Labor Loading Matrix'!Z703,0),IF('CLINs &amp; Ceiling Rates'!$D$256="R&amp;D",'Labor Loading Matrix'!AA703,0))</f>
        <v>0</v>
      </c>
      <c r="H703" s="137"/>
      <c r="I703" s="137"/>
      <c r="J703" s="137"/>
      <c r="K703" s="137"/>
      <c r="L703" s="137"/>
      <c r="M703" s="137"/>
      <c r="N703" s="84"/>
      <c r="O703" s="84"/>
      <c r="P703" s="84"/>
      <c r="Q703" s="84"/>
      <c r="R703" s="133"/>
      <c r="S703" s="133"/>
      <c r="T703" s="133"/>
      <c r="U703" s="133"/>
      <c r="V703" s="133"/>
      <c r="W703" s="133"/>
      <c r="X703" s="133"/>
      <c r="Y703" s="133"/>
      <c r="Z703" s="133"/>
      <c r="AA703" s="133"/>
    </row>
    <row r="704" spans="1:27" s="73" customFormat="1" ht="18" hidden="1" customHeight="1" x14ac:dyDescent="0.25">
      <c r="A704" s="173">
        <f>'CLINs &amp; Ceiling Rates'!B63</f>
        <v>0</v>
      </c>
      <c r="B704" s="173">
        <f>'CLINs &amp; Ceiling Rates'!C63</f>
        <v>0</v>
      </c>
      <c r="C704" s="177" t="str">
        <f>'CLINs &amp; Ceiling Rates'!K63</f>
        <v/>
      </c>
      <c r="D704" s="211">
        <f>IF('CLINs &amp; Ceiling Rates'!D660="",SUM('Labor Loading Matrix'!H704:AA704),SUM(E704:G704))</f>
        <v>0</v>
      </c>
      <c r="E704" s="175">
        <f>SUM(IF('CLINs &amp; Ceiling Rates'!$D$237="OPS",'Labor Loading Matrix'!H704,0),IF('CLINs &amp; Ceiling Rates'!$D$238="OPS",'Labor Loading Matrix'!I704,0),IF('CLINs &amp; Ceiling Rates'!$D$239="OPS",'Labor Loading Matrix'!J704,0),IF('CLINs &amp; Ceiling Rates'!$D$240="OPS",'Labor Loading Matrix'!K704,0),IF('CLINs &amp; Ceiling Rates'!$D$241="OPS",'Labor Loading Matrix'!L704,0),IF('CLINs &amp; Ceiling Rates'!$D$242="OPS",'Labor Loading Matrix'!M704,0),IF('CLINs &amp; Ceiling Rates'!$D$243="OPS",'Labor Loading Matrix'!N704,0),IF('CLINs &amp; Ceiling Rates'!$D$244="OPS",'Labor Loading Matrix'!O704,0),IF('CLINs &amp; Ceiling Rates'!$D$245="OPS",'Labor Loading Matrix'!P704,0),IF('CLINs &amp; Ceiling Rates'!$D$246="OPS",'Labor Loading Matrix'!Q704,0),IF('CLINs &amp; Ceiling Rates'!$D$247="OPS",'Labor Loading Matrix'!R704,0),IF('CLINs &amp; Ceiling Rates'!$D$248="OPS",'Labor Loading Matrix'!S704,0),IF('CLINs &amp; Ceiling Rates'!$D$249="OPS",'Labor Loading Matrix'!T704,0),IF('CLINs &amp; Ceiling Rates'!$D$250="OPS",'Labor Loading Matrix'!U704,0),IF('CLINs &amp; Ceiling Rates'!$D$251="OPS",'Labor Loading Matrix'!V704,0),IF('CLINs &amp; Ceiling Rates'!$D$252="OPS",'Labor Loading Matrix'!W704,0),IF('CLINs &amp; Ceiling Rates'!$D$253="OPS",'Labor Loading Matrix'!X704,0),IF('CLINs &amp; Ceiling Rates'!$D$254="OPS",'Labor Loading Matrix'!Y704,0),IF('CLINs &amp; Ceiling Rates'!$D$255="OPS",'Labor Loading Matrix'!Z704,0),IF('CLINs &amp; Ceiling Rates'!$D$256="OPS",'Labor Loading Matrix'!AA704,0))</f>
        <v>0</v>
      </c>
      <c r="F704" s="175">
        <f>SUM(IF('CLINs &amp; Ceiling Rates'!$D$237="F&amp;E",'Labor Loading Matrix'!H704,0),IF('CLINs &amp; Ceiling Rates'!$D$238="F&amp;E",'Labor Loading Matrix'!I704,0),IF('CLINs &amp; Ceiling Rates'!$D$239="F&amp;E",'Labor Loading Matrix'!J704,0),IF('CLINs &amp; Ceiling Rates'!$D$240="F&amp;E",'Labor Loading Matrix'!K704,0),IF('CLINs &amp; Ceiling Rates'!$D$241="F&amp;E",'Labor Loading Matrix'!L704,0),IF('CLINs &amp; Ceiling Rates'!$D$242="F&amp;E",'Labor Loading Matrix'!M704,0),IF('CLINs &amp; Ceiling Rates'!$D$243="F&amp;E",'Labor Loading Matrix'!N704,0),IF('CLINs &amp; Ceiling Rates'!$D$244="F&amp;E",'Labor Loading Matrix'!O704,0),IF('CLINs &amp; Ceiling Rates'!$D$245="F&amp;E",'Labor Loading Matrix'!P704,0),IF('CLINs &amp; Ceiling Rates'!$D$246="F&amp;E",'Labor Loading Matrix'!Q704,0),IF('CLINs &amp; Ceiling Rates'!$D$247="F&amp;E",'Labor Loading Matrix'!R704,0),IF('CLINs &amp; Ceiling Rates'!$D$248="F&amp;E",'Labor Loading Matrix'!S704,0),IF('CLINs &amp; Ceiling Rates'!$D$249="F&amp;E",'Labor Loading Matrix'!T704,0),IF('CLINs &amp; Ceiling Rates'!$D$250="F&amp;E",'Labor Loading Matrix'!U704,0),IF('CLINs &amp; Ceiling Rates'!$D$251="F&amp;E",'Labor Loading Matrix'!V704,0),IF('CLINs &amp; Ceiling Rates'!$D$252="F&amp;E",'Labor Loading Matrix'!W704,0),IF('CLINs &amp; Ceiling Rates'!$D$253="F&amp;E",'Labor Loading Matrix'!X704,0),IF('CLINs &amp; Ceiling Rates'!$D$254="F&amp;E",'Labor Loading Matrix'!Y704,0),IF('CLINs &amp; Ceiling Rates'!$D$255="F&amp;E",'Labor Loading Matrix'!Z704,0),IF('CLINs &amp; Ceiling Rates'!$D$256="F&amp;E",'Labor Loading Matrix'!AA704,0))</f>
        <v>0</v>
      </c>
      <c r="G704" s="175">
        <f>SUM(IF('CLINs &amp; Ceiling Rates'!$D$237="R&amp;D",'Labor Loading Matrix'!H704,0),IF('CLINs &amp; Ceiling Rates'!$D$238="R&amp;D",'Labor Loading Matrix'!I704,0),IF('CLINs &amp; Ceiling Rates'!$D$239="R&amp;D",'Labor Loading Matrix'!J704,0),IF('CLINs &amp; Ceiling Rates'!$D$240="R&amp;D",'Labor Loading Matrix'!K704,0),IF('CLINs &amp; Ceiling Rates'!$D$241="R&amp;D",'Labor Loading Matrix'!L704,0),IF('CLINs &amp; Ceiling Rates'!$D$242="R&amp;D",'Labor Loading Matrix'!M704,0),IF('CLINs &amp; Ceiling Rates'!$D$243="R&amp;D",'Labor Loading Matrix'!N704,0),IF('CLINs &amp; Ceiling Rates'!$D$244="R&amp;D",'Labor Loading Matrix'!O704,0),IF('CLINs &amp; Ceiling Rates'!$D$245="R&amp;D",'Labor Loading Matrix'!P704,0),IF('CLINs &amp; Ceiling Rates'!$D$246="R&amp;D",'Labor Loading Matrix'!Q704,0),IF('CLINs &amp; Ceiling Rates'!$D$247="R&amp;D",'Labor Loading Matrix'!R704,0),IF('CLINs &amp; Ceiling Rates'!$D$248="R&amp;D",'Labor Loading Matrix'!S704,0),IF('CLINs &amp; Ceiling Rates'!$D$249="R&amp;D",'Labor Loading Matrix'!T704,0),IF('CLINs &amp; Ceiling Rates'!$D$250="R&amp;D",'Labor Loading Matrix'!U704,0),IF('CLINs &amp; Ceiling Rates'!$D$251="R&amp;D",'Labor Loading Matrix'!V704,0),IF('CLINs &amp; Ceiling Rates'!$D$252="R&amp;D",'Labor Loading Matrix'!W704,0),IF('CLINs &amp; Ceiling Rates'!$D$253="R&amp;D",'Labor Loading Matrix'!X704,0),IF('CLINs &amp; Ceiling Rates'!$D$254="R&amp;D",'Labor Loading Matrix'!Y704,0),IF('CLINs &amp; Ceiling Rates'!$D$255="R&amp;D",'Labor Loading Matrix'!Z704,0),IF('CLINs &amp; Ceiling Rates'!$D$256="R&amp;D",'Labor Loading Matrix'!AA704,0))</f>
        <v>0</v>
      </c>
      <c r="H704" s="137"/>
      <c r="I704" s="137"/>
      <c r="J704" s="137"/>
      <c r="K704" s="137"/>
      <c r="L704" s="137"/>
      <c r="M704" s="137"/>
      <c r="N704" s="84"/>
      <c r="O704" s="84"/>
      <c r="P704" s="84"/>
      <c r="Q704" s="84"/>
      <c r="R704" s="133"/>
      <c r="S704" s="133"/>
      <c r="T704" s="133"/>
      <c r="U704" s="133"/>
      <c r="V704" s="133"/>
      <c r="W704" s="133"/>
      <c r="X704" s="133"/>
      <c r="Y704" s="133"/>
      <c r="Z704" s="133"/>
      <c r="AA704" s="133"/>
    </row>
    <row r="705" spans="1:27" s="73" customFormat="1" ht="18" hidden="1" customHeight="1" x14ac:dyDescent="0.25">
      <c r="A705" s="173">
        <f>'CLINs &amp; Ceiling Rates'!B64</f>
        <v>0</v>
      </c>
      <c r="B705" s="173">
        <f>'CLINs &amp; Ceiling Rates'!C64</f>
        <v>0</v>
      </c>
      <c r="C705" s="177" t="str">
        <f>'CLINs &amp; Ceiling Rates'!K64</f>
        <v/>
      </c>
      <c r="D705" s="211">
        <f>IF('CLINs &amp; Ceiling Rates'!D661="",SUM('Labor Loading Matrix'!H705:AA705),SUM(E705:G705))</f>
        <v>0</v>
      </c>
      <c r="E705" s="175">
        <f>SUM(IF('CLINs &amp; Ceiling Rates'!$D$237="OPS",'Labor Loading Matrix'!H705,0),IF('CLINs &amp; Ceiling Rates'!$D$238="OPS",'Labor Loading Matrix'!I705,0),IF('CLINs &amp; Ceiling Rates'!$D$239="OPS",'Labor Loading Matrix'!J705,0),IF('CLINs &amp; Ceiling Rates'!$D$240="OPS",'Labor Loading Matrix'!K705,0),IF('CLINs &amp; Ceiling Rates'!$D$241="OPS",'Labor Loading Matrix'!L705,0),IF('CLINs &amp; Ceiling Rates'!$D$242="OPS",'Labor Loading Matrix'!M705,0),IF('CLINs &amp; Ceiling Rates'!$D$243="OPS",'Labor Loading Matrix'!N705,0),IF('CLINs &amp; Ceiling Rates'!$D$244="OPS",'Labor Loading Matrix'!O705,0),IF('CLINs &amp; Ceiling Rates'!$D$245="OPS",'Labor Loading Matrix'!P705,0),IF('CLINs &amp; Ceiling Rates'!$D$246="OPS",'Labor Loading Matrix'!Q705,0),IF('CLINs &amp; Ceiling Rates'!$D$247="OPS",'Labor Loading Matrix'!R705,0),IF('CLINs &amp; Ceiling Rates'!$D$248="OPS",'Labor Loading Matrix'!S705,0),IF('CLINs &amp; Ceiling Rates'!$D$249="OPS",'Labor Loading Matrix'!T705,0),IF('CLINs &amp; Ceiling Rates'!$D$250="OPS",'Labor Loading Matrix'!U705,0),IF('CLINs &amp; Ceiling Rates'!$D$251="OPS",'Labor Loading Matrix'!V705,0),IF('CLINs &amp; Ceiling Rates'!$D$252="OPS",'Labor Loading Matrix'!W705,0),IF('CLINs &amp; Ceiling Rates'!$D$253="OPS",'Labor Loading Matrix'!X705,0),IF('CLINs &amp; Ceiling Rates'!$D$254="OPS",'Labor Loading Matrix'!Y705,0),IF('CLINs &amp; Ceiling Rates'!$D$255="OPS",'Labor Loading Matrix'!Z705,0),IF('CLINs &amp; Ceiling Rates'!$D$256="OPS",'Labor Loading Matrix'!AA705,0))</f>
        <v>0</v>
      </c>
      <c r="F705" s="175">
        <f>SUM(IF('CLINs &amp; Ceiling Rates'!$D$237="F&amp;E",'Labor Loading Matrix'!H705,0),IF('CLINs &amp; Ceiling Rates'!$D$238="F&amp;E",'Labor Loading Matrix'!I705,0),IF('CLINs &amp; Ceiling Rates'!$D$239="F&amp;E",'Labor Loading Matrix'!J705,0),IF('CLINs &amp; Ceiling Rates'!$D$240="F&amp;E",'Labor Loading Matrix'!K705,0),IF('CLINs &amp; Ceiling Rates'!$D$241="F&amp;E",'Labor Loading Matrix'!L705,0),IF('CLINs &amp; Ceiling Rates'!$D$242="F&amp;E",'Labor Loading Matrix'!M705,0),IF('CLINs &amp; Ceiling Rates'!$D$243="F&amp;E",'Labor Loading Matrix'!N705,0),IF('CLINs &amp; Ceiling Rates'!$D$244="F&amp;E",'Labor Loading Matrix'!O705,0),IF('CLINs &amp; Ceiling Rates'!$D$245="F&amp;E",'Labor Loading Matrix'!P705,0),IF('CLINs &amp; Ceiling Rates'!$D$246="F&amp;E",'Labor Loading Matrix'!Q705,0),IF('CLINs &amp; Ceiling Rates'!$D$247="F&amp;E",'Labor Loading Matrix'!R705,0),IF('CLINs &amp; Ceiling Rates'!$D$248="F&amp;E",'Labor Loading Matrix'!S705,0),IF('CLINs &amp; Ceiling Rates'!$D$249="F&amp;E",'Labor Loading Matrix'!T705,0),IF('CLINs &amp; Ceiling Rates'!$D$250="F&amp;E",'Labor Loading Matrix'!U705,0),IF('CLINs &amp; Ceiling Rates'!$D$251="F&amp;E",'Labor Loading Matrix'!V705,0),IF('CLINs &amp; Ceiling Rates'!$D$252="F&amp;E",'Labor Loading Matrix'!W705,0),IF('CLINs &amp; Ceiling Rates'!$D$253="F&amp;E",'Labor Loading Matrix'!X705,0),IF('CLINs &amp; Ceiling Rates'!$D$254="F&amp;E",'Labor Loading Matrix'!Y705,0),IF('CLINs &amp; Ceiling Rates'!$D$255="F&amp;E",'Labor Loading Matrix'!Z705,0),IF('CLINs &amp; Ceiling Rates'!$D$256="F&amp;E",'Labor Loading Matrix'!AA705,0))</f>
        <v>0</v>
      </c>
      <c r="G705" s="175">
        <f>SUM(IF('CLINs &amp; Ceiling Rates'!$D$237="R&amp;D",'Labor Loading Matrix'!H705,0),IF('CLINs &amp; Ceiling Rates'!$D$238="R&amp;D",'Labor Loading Matrix'!I705,0),IF('CLINs &amp; Ceiling Rates'!$D$239="R&amp;D",'Labor Loading Matrix'!J705,0),IF('CLINs &amp; Ceiling Rates'!$D$240="R&amp;D",'Labor Loading Matrix'!K705,0),IF('CLINs &amp; Ceiling Rates'!$D$241="R&amp;D",'Labor Loading Matrix'!L705,0),IF('CLINs &amp; Ceiling Rates'!$D$242="R&amp;D",'Labor Loading Matrix'!M705,0),IF('CLINs &amp; Ceiling Rates'!$D$243="R&amp;D",'Labor Loading Matrix'!N705,0),IF('CLINs &amp; Ceiling Rates'!$D$244="R&amp;D",'Labor Loading Matrix'!O705,0),IF('CLINs &amp; Ceiling Rates'!$D$245="R&amp;D",'Labor Loading Matrix'!P705,0),IF('CLINs &amp; Ceiling Rates'!$D$246="R&amp;D",'Labor Loading Matrix'!Q705,0),IF('CLINs &amp; Ceiling Rates'!$D$247="R&amp;D",'Labor Loading Matrix'!R705,0),IF('CLINs &amp; Ceiling Rates'!$D$248="R&amp;D",'Labor Loading Matrix'!S705,0),IF('CLINs &amp; Ceiling Rates'!$D$249="R&amp;D",'Labor Loading Matrix'!T705,0),IF('CLINs &amp; Ceiling Rates'!$D$250="R&amp;D",'Labor Loading Matrix'!U705,0),IF('CLINs &amp; Ceiling Rates'!$D$251="R&amp;D",'Labor Loading Matrix'!V705,0),IF('CLINs &amp; Ceiling Rates'!$D$252="R&amp;D",'Labor Loading Matrix'!W705,0),IF('CLINs &amp; Ceiling Rates'!$D$253="R&amp;D",'Labor Loading Matrix'!X705,0),IF('CLINs &amp; Ceiling Rates'!$D$254="R&amp;D",'Labor Loading Matrix'!Y705,0),IF('CLINs &amp; Ceiling Rates'!$D$255="R&amp;D",'Labor Loading Matrix'!Z705,0),IF('CLINs &amp; Ceiling Rates'!$D$256="R&amp;D",'Labor Loading Matrix'!AA705,0))</f>
        <v>0</v>
      </c>
      <c r="H705" s="137"/>
      <c r="I705" s="137"/>
      <c r="J705" s="137"/>
      <c r="K705" s="137"/>
      <c r="L705" s="137"/>
      <c r="M705" s="137"/>
      <c r="N705" s="84"/>
      <c r="O705" s="84"/>
      <c r="P705" s="84"/>
      <c r="Q705" s="84"/>
      <c r="R705" s="133"/>
      <c r="S705" s="133"/>
      <c r="T705" s="133"/>
      <c r="U705" s="133"/>
      <c r="V705" s="133"/>
      <c r="W705" s="133"/>
      <c r="X705" s="133"/>
      <c r="Y705" s="133"/>
      <c r="Z705" s="133"/>
      <c r="AA705" s="133"/>
    </row>
    <row r="706" spans="1:27" s="73" customFormat="1" ht="18" hidden="1" customHeight="1" x14ac:dyDescent="0.25">
      <c r="A706" s="173">
        <f>'CLINs &amp; Ceiling Rates'!B65</f>
        <v>0</v>
      </c>
      <c r="B706" s="173">
        <f>'CLINs &amp; Ceiling Rates'!C65</f>
        <v>0</v>
      </c>
      <c r="C706" s="177" t="str">
        <f>'CLINs &amp; Ceiling Rates'!K65</f>
        <v/>
      </c>
      <c r="D706" s="211">
        <f>IF('CLINs &amp; Ceiling Rates'!D662="",SUM('Labor Loading Matrix'!H706:AA706),SUM(E706:G706))</f>
        <v>0</v>
      </c>
      <c r="E706" s="175">
        <f>SUM(IF('CLINs &amp; Ceiling Rates'!$D$237="OPS",'Labor Loading Matrix'!H706,0),IF('CLINs &amp; Ceiling Rates'!$D$238="OPS",'Labor Loading Matrix'!I706,0),IF('CLINs &amp; Ceiling Rates'!$D$239="OPS",'Labor Loading Matrix'!J706,0),IF('CLINs &amp; Ceiling Rates'!$D$240="OPS",'Labor Loading Matrix'!K706,0),IF('CLINs &amp; Ceiling Rates'!$D$241="OPS",'Labor Loading Matrix'!L706,0),IF('CLINs &amp; Ceiling Rates'!$D$242="OPS",'Labor Loading Matrix'!M706,0),IF('CLINs &amp; Ceiling Rates'!$D$243="OPS",'Labor Loading Matrix'!N706,0),IF('CLINs &amp; Ceiling Rates'!$D$244="OPS",'Labor Loading Matrix'!O706,0),IF('CLINs &amp; Ceiling Rates'!$D$245="OPS",'Labor Loading Matrix'!P706,0),IF('CLINs &amp; Ceiling Rates'!$D$246="OPS",'Labor Loading Matrix'!Q706,0),IF('CLINs &amp; Ceiling Rates'!$D$247="OPS",'Labor Loading Matrix'!R706,0),IF('CLINs &amp; Ceiling Rates'!$D$248="OPS",'Labor Loading Matrix'!S706,0),IF('CLINs &amp; Ceiling Rates'!$D$249="OPS",'Labor Loading Matrix'!T706,0),IF('CLINs &amp; Ceiling Rates'!$D$250="OPS",'Labor Loading Matrix'!U706,0),IF('CLINs &amp; Ceiling Rates'!$D$251="OPS",'Labor Loading Matrix'!V706,0),IF('CLINs &amp; Ceiling Rates'!$D$252="OPS",'Labor Loading Matrix'!W706,0),IF('CLINs &amp; Ceiling Rates'!$D$253="OPS",'Labor Loading Matrix'!X706,0),IF('CLINs &amp; Ceiling Rates'!$D$254="OPS",'Labor Loading Matrix'!Y706,0),IF('CLINs &amp; Ceiling Rates'!$D$255="OPS",'Labor Loading Matrix'!Z706,0),IF('CLINs &amp; Ceiling Rates'!$D$256="OPS",'Labor Loading Matrix'!AA706,0))</f>
        <v>0</v>
      </c>
      <c r="F706" s="175">
        <f>SUM(IF('CLINs &amp; Ceiling Rates'!$D$237="F&amp;E",'Labor Loading Matrix'!H706,0),IF('CLINs &amp; Ceiling Rates'!$D$238="F&amp;E",'Labor Loading Matrix'!I706,0),IF('CLINs &amp; Ceiling Rates'!$D$239="F&amp;E",'Labor Loading Matrix'!J706,0),IF('CLINs &amp; Ceiling Rates'!$D$240="F&amp;E",'Labor Loading Matrix'!K706,0),IF('CLINs &amp; Ceiling Rates'!$D$241="F&amp;E",'Labor Loading Matrix'!L706,0),IF('CLINs &amp; Ceiling Rates'!$D$242="F&amp;E",'Labor Loading Matrix'!M706,0),IF('CLINs &amp; Ceiling Rates'!$D$243="F&amp;E",'Labor Loading Matrix'!N706,0),IF('CLINs &amp; Ceiling Rates'!$D$244="F&amp;E",'Labor Loading Matrix'!O706,0),IF('CLINs &amp; Ceiling Rates'!$D$245="F&amp;E",'Labor Loading Matrix'!P706,0),IF('CLINs &amp; Ceiling Rates'!$D$246="F&amp;E",'Labor Loading Matrix'!Q706,0),IF('CLINs &amp; Ceiling Rates'!$D$247="F&amp;E",'Labor Loading Matrix'!R706,0),IF('CLINs &amp; Ceiling Rates'!$D$248="F&amp;E",'Labor Loading Matrix'!S706,0),IF('CLINs &amp; Ceiling Rates'!$D$249="F&amp;E",'Labor Loading Matrix'!T706,0),IF('CLINs &amp; Ceiling Rates'!$D$250="F&amp;E",'Labor Loading Matrix'!U706,0),IF('CLINs &amp; Ceiling Rates'!$D$251="F&amp;E",'Labor Loading Matrix'!V706,0),IF('CLINs &amp; Ceiling Rates'!$D$252="F&amp;E",'Labor Loading Matrix'!W706,0),IF('CLINs &amp; Ceiling Rates'!$D$253="F&amp;E",'Labor Loading Matrix'!X706,0),IF('CLINs &amp; Ceiling Rates'!$D$254="F&amp;E",'Labor Loading Matrix'!Y706,0),IF('CLINs &amp; Ceiling Rates'!$D$255="F&amp;E",'Labor Loading Matrix'!Z706,0),IF('CLINs &amp; Ceiling Rates'!$D$256="F&amp;E",'Labor Loading Matrix'!AA706,0))</f>
        <v>0</v>
      </c>
      <c r="G706" s="175">
        <f>SUM(IF('CLINs &amp; Ceiling Rates'!$D$237="R&amp;D",'Labor Loading Matrix'!H706,0),IF('CLINs &amp; Ceiling Rates'!$D$238="R&amp;D",'Labor Loading Matrix'!I706,0),IF('CLINs &amp; Ceiling Rates'!$D$239="R&amp;D",'Labor Loading Matrix'!J706,0),IF('CLINs &amp; Ceiling Rates'!$D$240="R&amp;D",'Labor Loading Matrix'!K706,0),IF('CLINs &amp; Ceiling Rates'!$D$241="R&amp;D",'Labor Loading Matrix'!L706,0),IF('CLINs &amp; Ceiling Rates'!$D$242="R&amp;D",'Labor Loading Matrix'!M706,0),IF('CLINs &amp; Ceiling Rates'!$D$243="R&amp;D",'Labor Loading Matrix'!N706,0),IF('CLINs &amp; Ceiling Rates'!$D$244="R&amp;D",'Labor Loading Matrix'!O706,0),IF('CLINs &amp; Ceiling Rates'!$D$245="R&amp;D",'Labor Loading Matrix'!P706,0),IF('CLINs &amp; Ceiling Rates'!$D$246="R&amp;D",'Labor Loading Matrix'!Q706,0),IF('CLINs &amp; Ceiling Rates'!$D$247="R&amp;D",'Labor Loading Matrix'!R706,0),IF('CLINs &amp; Ceiling Rates'!$D$248="R&amp;D",'Labor Loading Matrix'!S706,0),IF('CLINs &amp; Ceiling Rates'!$D$249="R&amp;D",'Labor Loading Matrix'!T706,0),IF('CLINs &amp; Ceiling Rates'!$D$250="R&amp;D",'Labor Loading Matrix'!U706,0),IF('CLINs &amp; Ceiling Rates'!$D$251="R&amp;D",'Labor Loading Matrix'!V706,0),IF('CLINs &amp; Ceiling Rates'!$D$252="R&amp;D",'Labor Loading Matrix'!W706,0),IF('CLINs &amp; Ceiling Rates'!$D$253="R&amp;D",'Labor Loading Matrix'!X706,0),IF('CLINs &amp; Ceiling Rates'!$D$254="R&amp;D",'Labor Loading Matrix'!Y706,0),IF('CLINs &amp; Ceiling Rates'!$D$255="R&amp;D",'Labor Loading Matrix'!Z706,0),IF('CLINs &amp; Ceiling Rates'!$D$256="R&amp;D",'Labor Loading Matrix'!AA706,0))</f>
        <v>0</v>
      </c>
      <c r="H706" s="137"/>
      <c r="I706" s="137"/>
      <c r="J706" s="137"/>
      <c r="K706" s="137"/>
      <c r="L706" s="137"/>
      <c r="M706" s="137"/>
      <c r="N706" s="84"/>
      <c r="O706" s="84"/>
      <c r="P706" s="84"/>
      <c r="Q706" s="84"/>
      <c r="R706" s="133"/>
      <c r="S706" s="133"/>
      <c r="T706" s="133"/>
      <c r="U706" s="133"/>
      <c r="V706" s="133"/>
      <c r="W706" s="133"/>
      <c r="X706" s="133"/>
      <c r="Y706" s="133"/>
      <c r="Z706" s="133"/>
      <c r="AA706" s="133"/>
    </row>
    <row r="707" spans="1:27" s="73" customFormat="1" ht="18" hidden="1" customHeight="1" x14ac:dyDescent="0.25">
      <c r="A707" s="173">
        <f>'CLINs &amp; Ceiling Rates'!B66</f>
        <v>0</v>
      </c>
      <c r="B707" s="173">
        <f>'CLINs &amp; Ceiling Rates'!C66</f>
        <v>0</v>
      </c>
      <c r="C707" s="177" t="str">
        <f>'CLINs &amp; Ceiling Rates'!K66</f>
        <v/>
      </c>
      <c r="D707" s="211">
        <f>IF('CLINs &amp; Ceiling Rates'!D663="",SUM('Labor Loading Matrix'!H707:AA707),SUM(E707:G707))</f>
        <v>0</v>
      </c>
      <c r="E707" s="175">
        <f>SUM(IF('CLINs &amp; Ceiling Rates'!$D$237="OPS",'Labor Loading Matrix'!H707,0),IF('CLINs &amp; Ceiling Rates'!$D$238="OPS",'Labor Loading Matrix'!I707,0),IF('CLINs &amp; Ceiling Rates'!$D$239="OPS",'Labor Loading Matrix'!J707,0),IF('CLINs &amp; Ceiling Rates'!$D$240="OPS",'Labor Loading Matrix'!K707,0),IF('CLINs &amp; Ceiling Rates'!$D$241="OPS",'Labor Loading Matrix'!L707,0),IF('CLINs &amp; Ceiling Rates'!$D$242="OPS",'Labor Loading Matrix'!M707,0),IF('CLINs &amp; Ceiling Rates'!$D$243="OPS",'Labor Loading Matrix'!N707,0),IF('CLINs &amp; Ceiling Rates'!$D$244="OPS",'Labor Loading Matrix'!O707,0),IF('CLINs &amp; Ceiling Rates'!$D$245="OPS",'Labor Loading Matrix'!P707,0),IF('CLINs &amp; Ceiling Rates'!$D$246="OPS",'Labor Loading Matrix'!Q707,0),IF('CLINs &amp; Ceiling Rates'!$D$247="OPS",'Labor Loading Matrix'!R707,0),IF('CLINs &amp; Ceiling Rates'!$D$248="OPS",'Labor Loading Matrix'!S707,0),IF('CLINs &amp; Ceiling Rates'!$D$249="OPS",'Labor Loading Matrix'!T707,0),IF('CLINs &amp; Ceiling Rates'!$D$250="OPS",'Labor Loading Matrix'!U707,0),IF('CLINs &amp; Ceiling Rates'!$D$251="OPS",'Labor Loading Matrix'!V707,0),IF('CLINs &amp; Ceiling Rates'!$D$252="OPS",'Labor Loading Matrix'!W707,0),IF('CLINs &amp; Ceiling Rates'!$D$253="OPS",'Labor Loading Matrix'!X707,0),IF('CLINs &amp; Ceiling Rates'!$D$254="OPS",'Labor Loading Matrix'!Y707,0),IF('CLINs &amp; Ceiling Rates'!$D$255="OPS",'Labor Loading Matrix'!Z707,0),IF('CLINs &amp; Ceiling Rates'!$D$256="OPS",'Labor Loading Matrix'!AA707,0))</f>
        <v>0</v>
      </c>
      <c r="F707" s="175">
        <f>SUM(IF('CLINs &amp; Ceiling Rates'!$D$237="F&amp;E",'Labor Loading Matrix'!H707,0),IF('CLINs &amp; Ceiling Rates'!$D$238="F&amp;E",'Labor Loading Matrix'!I707,0),IF('CLINs &amp; Ceiling Rates'!$D$239="F&amp;E",'Labor Loading Matrix'!J707,0),IF('CLINs &amp; Ceiling Rates'!$D$240="F&amp;E",'Labor Loading Matrix'!K707,0),IF('CLINs &amp; Ceiling Rates'!$D$241="F&amp;E",'Labor Loading Matrix'!L707,0),IF('CLINs &amp; Ceiling Rates'!$D$242="F&amp;E",'Labor Loading Matrix'!M707,0),IF('CLINs &amp; Ceiling Rates'!$D$243="F&amp;E",'Labor Loading Matrix'!N707,0),IF('CLINs &amp; Ceiling Rates'!$D$244="F&amp;E",'Labor Loading Matrix'!O707,0),IF('CLINs &amp; Ceiling Rates'!$D$245="F&amp;E",'Labor Loading Matrix'!P707,0),IF('CLINs &amp; Ceiling Rates'!$D$246="F&amp;E",'Labor Loading Matrix'!Q707,0),IF('CLINs &amp; Ceiling Rates'!$D$247="F&amp;E",'Labor Loading Matrix'!R707,0),IF('CLINs &amp; Ceiling Rates'!$D$248="F&amp;E",'Labor Loading Matrix'!S707,0),IF('CLINs &amp; Ceiling Rates'!$D$249="F&amp;E",'Labor Loading Matrix'!T707,0),IF('CLINs &amp; Ceiling Rates'!$D$250="F&amp;E",'Labor Loading Matrix'!U707,0),IF('CLINs &amp; Ceiling Rates'!$D$251="F&amp;E",'Labor Loading Matrix'!V707,0),IF('CLINs &amp; Ceiling Rates'!$D$252="F&amp;E",'Labor Loading Matrix'!W707,0),IF('CLINs &amp; Ceiling Rates'!$D$253="F&amp;E",'Labor Loading Matrix'!X707,0),IF('CLINs &amp; Ceiling Rates'!$D$254="F&amp;E",'Labor Loading Matrix'!Y707,0),IF('CLINs &amp; Ceiling Rates'!$D$255="F&amp;E",'Labor Loading Matrix'!Z707,0),IF('CLINs &amp; Ceiling Rates'!$D$256="F&amp;E",'Labor Loading Matrix'!AA707,0))</f>
        <v>0</v>
      </c>
      <c r="G707" s="175">
        <f>SUM(IF('CLINs &amp; Ceiling Rates'!$D$237="R&amp;D",'Labor Loading Matrix'!H707,0),IF('CLINs &amp; Ceiling Rates'!$D$238="R&amp;D",'Labor Loading Matrix'!I707,0),IF('CLINs &amp; Ceiling Rates'!$D$239="R&amp;D",'Labor Loading Matrix'!J707,0),IF('CLINs &amp; Ceiling Rates'!$D$240="R&amp;D",'Labor Loading Matrix'!K707,0),IF('CLINs &amp; Ceiling Rates'!$D$241="R&amp;D",'Labor Loading Matrix'!L707,0),IF('CLINs &amp; Ceiling Rates'!$D$242="R&amp;D",'Labor Loading Matrix'!M707,0),IF('CLINs &amp; Ceiling Rates'!$D$243="R&amp;D",'Labor Loading Matrix'!N707,0),IF('CLINs &amp; Ceiling Rates'!$D$244="R&amp;D",'Labor Loading Matrix'!O707,0),IF('CLINs &amp; Ceiling Rates'!$D$245="R&amp;D",'Labor Loading Matrix'!P707,0),IF('CLINs &amp; Ceiling Rates'!$D$246="R&amp;D",'Labor Loading Matrix'!Q707,0),IF('CLINs &amp; Ceiling Rates'!$D$247="R&amp;D",'Labor Loading Matrix'!R707,0),IF('CLINs &amp; Ceiling Rates'!$D$248="R&amp;D",'Labor Loading Matrix'!S707,0),IF('CLINs &amp; Ceiling Rates'!$D$249="R&amp;D",'Labor Loading Matrix'!T707,0),IF('CLINs &amp; Ceiling Rates'!$D$250="R&amp;D",'Labor Loading Matrix'!U707,0),IF('CLINs &amp; Ceiling Rates'!$D$251="R&amp;D",'Labor Loading Matrix'!V707,0),IF('CLINs &amp; Ceiling Rates'!$D$252="R&amp;D",'Labor Loading Matrix'!W707,0),IF('CLINs &amp; Ceiling Rates'!$D$253="R&amp;D",'Labor Loading Matrix'!X707,0),IF('CLINs &amp; Ceiling Rates'!$D$254="R&amp;D",'Labor Loading Matrix'!Y707,0),IF('CLINs &amp; Ceiling Rates'!$D$255="R&amp;D",'Labor Loading Matrix'!Z707,0),IF('CLINs &amp; Ceiling Rates'!$D$256="R&amp;D",'Labor Loading Matrix'!AA707,0))</f>
        <v>0</v>
      </c>
      <c r="H707" s="137"/>
      <c r="I707" s="137"/>
      <c r="J707" s="137"/>
      <c r="K707" s="137"/>
      <c r="L707" s="137"/>
      <c r="M707" s="137"/>
      <c r="N707" s="84"/>
      <c r="O707" s="84"/>
      <c r="P707" s="84"/>
      <c r="Q707" s="84"/>
      <c r="R707" s="133"/>
      <c r="S707" s="133"/>
      <c r="T707" s="133"/>
      <c r="U707" s="133"/>
      <c r="V707" s="133"/>
      <c r="W707" s="133"/>
      <c r="X707" s="133"/>
      <c r="Y707" s="133"/>
      <c r="Z707" s="133"/>
      <c r="AA707" s="133"/>
    </row>
    <row r="708" spans="1:27" s="73" customFormat="1" ht="18" hidden="1" customHeight="1" x14ac:dyDescent="0.25">
      <c r="A708" s="173">
        <f>'CLINs &amp; Ceiling Rates'!B67</f>
        <v>0</v>
      </c>
      <c r="B708" s="173">
        <f>'CLINs &amp; Ceiling Rates'!C67</f>
        <v>0</v>
      </c>
      <c r="C708" s="177" t="str">
        <f>'CLINs &amp; Ceiling Rates'!K67</f>
        <v/>
      </c>
      <c r="D708" s="211">
        <f>IF('CLINs &amp; Ceiling Rates'!D664="",SUM('Labor Loading Matrix'!H708:AA708),SUM(E708:G708))</f>
        <v>0</v>
      </c>
      <c r="E708" s="175">
        <f>SUM(IF('CLINs &amp; Ceiling Rates'!$D$237="OPS",'Labor Loading Matrix'!H708,0),IF('CLINs &amp; Ceiling Rates'!$D$238="OPS",'Labor Loading Matrix'!I708,0),IF('CLINs &amp; Ceiling Rates'!$D$239="OPS",'Labor Loading Matrix'!J708,0),IF('CLINs &amp; Ceiling Rates'!$D$240="OPS",'Labor Loading Matrix'!K708,0),IF('CLINs &amp; Ceiling Rates'!$D$241="OPS",'Labor Loading Matrix'!L708,0),IF('CLINs &amp; Ceiling Rates'!$D$242="OPS",'Labor Loading Matrix'!M708,0),IF('CLINs &amp; Ceiling Rates'!$D$243="OPS",'Labor Loading Matrix'!N708,0),IF('CLINs &amp; Ceiling Rates'!$D$244="OPS",'Labor Loading Matrix'!O708,0),IF('CLINs &amp; Ceiling Rates'!$D$245="OPS",'Labor Loading Matrix'!P708,0),IF('CLINs &amp; Ceiling Rates'!$D$246="OPS",'Labor Loading Matrix'!Q708,0),IF('CLINs &amp; Ceiling Rates'!$D$247="OPS",'Labor Loading Matrix'!R708,0),IF('CLINs &amp; Ceiling Rates'!$D$248="OPS",'Labor Loading Matrix'!S708,0),IF('CLINs &amp; Ceiling Rates'!$D$249="OPS",'Labor Loading Matrix'!T708,0),IF('CLINs &amp; Ceiling Rates'!$D$250="OPS",'Labor Loading Matrix'!U708,0),IF('CLINs &amp; Ceiling Rates'!$D$251="OPS",'Labor Loading Matrix'!V708,0),IF('CLINs &amp; Ceiling Rates'!$D$252="OPS",'Labor Loading Matrix'!W708,0),IF('CLINs &amp; Ceiling Rates'!$D$253="OPS",'Labor Loading Matrix'!X708,0),IF('CLINs &amp; Ceiling Rates'!$D$254="OPS",'Labor Loading Matrix'!Y708,0),IF('CLINs &amp; Ceiling Rates'!$D$255="OPS",'Labor Loading Matrix'!Z708,0),IF('CLINs &amp; Ceiling Rates'!$D$256="OPS",'Labor Loading Matrix'!AA708,0))</f>
        <v>0</v>
      </c>
      <c r="F708" s="175">
        <f>SUM(IF('CLINs &amp; Ceiling Rates'!$D$237="F&amp;E",'Labor Loading Matrix'!H708,0),IF('CLINs &amp; Ceiling Rates'!$D$238="F&amp;E",'Labor Loading Matrix'!I708,0),IF('CLINs &amp; Ceiling Rates'!$D$239="F&amp;E",'Labor Loading Matrix'!J708,0),IF('CLINs &amp; Ceiling Rates'!$D$240="F&amp;E",'Labor Loading Matrix'!K708,0),IF('CLINs &amp; Ceiling Rates'!$D$241="F&amp;E",'Labor Loading Matrix'!L708,0),IF('CLINs &amp; Ceiling Rates'!$D$242="F&amp;E",'Labor Loading Matrix'!M708,0),IF('CLINs &amp; Ceiling Rates'!$D$243="F&amp;E",'Labor Loading Matrix'!N708,0),IF('CLINs &amp; Ceiling Rates'!$D$244="F&amp;E",'Labor Loading Matrix'!O708,0),IF('CLINs &amp; Ceiling Rates'!$D$245="F&amp;E",'Labor Loading Matrix'!P708,0),IF('CLINs &amp; Ceiling Rates'!$D$246="F&amp;E",'Labor Loading Matrix'!Q708,0),IF('CLINs &amp; Ceiling Rates'!$D$247="F&amp;E",'Labor Loading Matrix'!R708,0),IF('CLINs &amp; Ceiling Rates'!$D$248="F&amp;E",'Labor Loading Matrix'!S708,0),IF('CLINs &amp; Ceiling Rates'!$D$249="F&amp;E",'Labor Loading Matrix'!T708,0),IF('CLINs &amp; Ceiling Rates'!$D$250="F&amp;E",'Labor Loading Matrix'!U708,0),IF('CLINs &amp; Ceiling Rates'!$D$251="F&amp;E",'Labor Loading Matrix'!V708,0),IF('CLINs &amp; Ceiling Rates'!$D$252="F&amp;E",'Labor Loading Matrix'!W708,0),IF('CLINs &amp; Ceiling Rates'!$D$253="F&amp;E",'Labor Loading Matrix'!X708,0),IF('CLINs &amp; Ceiling Rates'!$D$254="F&amp;E",'Labor Loading Matrix'!Y708,0),IF('CLINs &amp; Ceiling Rates'!$D$255="F&amp;E",'Labor Loading Matrix'!Z708,0),IF('CLINs &amp; Ceiling Rates'!$D$256="F&amp;E",'Labor Loading Matrix'!AA708,0))</f>
        <v>0</v>
      </c>
      <c r="G708" s="175">
        <f>SUM(IF('CLINs &amp; Ceiling Rates'!$D$237="R&amp;D",'Labor Loading Matrix'!H708,0),IF('CLINs &amp; Ceiling Rates'!$D$238="R&amp;D",'Labor Loading Matrix'!I708,0),IF('CLINs &amp; Ceiling Rates'!$D$239="R&amp;D",'Labor Loading Matrix'!J708,0),IF('CLINs &amp; Ceiling Rates'!$D$240="R&amp;D",'Labor Loading Matrix'!K708,0),IF('CLINs &amp; Ceiling Rates'!$D$241="R&amp;D",'Labor Loading Matrix'!L708,0),IF('CLINs &amp; Ceiling Rates'!$D$242="R&amp;D",'Labor Loading Matrix'!M708,0),IF('CLINs &amp; Ceiling Rates'!$D$243="R&amp;D",'Labor Loading Matrix'!N708,0),IF('CLINs &amp; Ceiling Rates'!$D$244="R&amp;D",'Labor Loading Matrix'!O708,0),IF('CLINs &amp; Ceiling Rates'!$D$245="R&amp;D",'Labor Loading Matrix'!P708,0),IF('CLINs &amp; Ceiling Rates'!$D$246="R&amp;D",'Labor Loading Matrix'!Q708,0),IF('CLINs &amp; Ceiling Rates'!$D$247="R&amp;D",'Labor Loading Matrix'!R708,0),IF('CLINs &amp; Ceiling Rates'!$D$248="R&amp;D",'Labor Loading Matrix'!S708,0),IF('CLINs &amp; Ceiling Rates'!$D$249="R&amp;D",'Labor Loading Matrix'!T708,0),IF('CLINs &amp; Ceiling Rates'!$D$250="R&amp;D",'Labor Loading Matrix'!U708,0),IF('CLINs &amp; Ceiling Rates'!$D$251="R&amp;D",'Labor Loading Matrix'!V708,0),IF('CLINs &amp; Ceiling Rates'!$D$252="R&amp;D",'Labor Loading Matrix'!W708,0),IF('CLINs &amp; Ceiling Rates'!$D$253="R&amp;D",'Labor Loading Matrix'!X708,0),IF('CLINs &amp; Ceiling Rates'!$D$254="R&amp;D",'Labor Loading Matrix'!Y708,0),IF('CLINs &amp; Ceiling Rates'!$D$255="R&amp;D",'Labor Loading Matrix'!Z708,0),IF('CLINs &amp; Ceiling Rates'!$D$256="R&amp;D",'Labor Loading Matrix'!AA708,0))</f>
        <v>0</v>
      </c>
      <c r="H708" s="137"/>
      <c r="I708" s="137"/>
      <c r="J708" s="137"/>
      <c r="K708" s="137"/>
      <c r="L708" s="137"/>
      <c r="M708" s="137"/>
      <c r="N708" s="84"/>
      <c r="O708" s="84"/>
      <c r="P708" s="84"/>
      <c r="Q708" s="84"/>
      <c r="R708" s="133"/>
      <c r="S708" s="133"/>
      <c r="T708" s="133"/>
      <c r="U708" s="133"/>
      <c r="V708" s="133"/>
      <c r="W708" s="133"/>
      <c r="X708" s="133"/>
      <c r="Y708" s="133"/>
      <c r="Z708" s="133"/>
      <c r="AA708" s="133"/>
    </row>
    <row r="709" spans="1:27" s="73" customFormat="1" ht="18" hidden="1" customHeight="1" x14ac:dyDescent="0.25">
      <c r="A709" s="173">
        <f>'CLINs &amp; Ceiling Rates'!B68</f>
        <v>0</v>
      </c>
      <c r="B709" s="173">
        <f>'CLINs &amp; Ceiling Rates'!C68</f>
        <v>0</v>
      </c>
      <c r="C709" s="177" t="str">
        <f>'CLINs &amp; Ceiling Rates'!K68</f>
        <v/>
      </c>
      <c r="D709" s="211">
        <f>IF('CLINs &amp; Ceiling Rates'!D665="",SUM('Labor Loading Matrix'!H709:AA709),SUM(E709:G709))</f>
        <v>0</v>
      </c>
      <c r="E709" s="175">
        <f>SUM(IF('CLINs &amp; Ceiling Rates'!$D$237="OPS",'Labor Loading Matrix'!H709,0),IF('CLINs &amp; Ceiling Rates'!$D$238="OPS",'Labor Loading Matrix'!I709,0),IF('CLINs &amp; Ceiling Rates'!$D$239="OPS",'Labor Loading Matrix'!J709,0),IF('CLINs &amp; Ceiling Rates'!$D$240="OPS",'Labor Loading Matrix'!K709,0),IF('CLINs &amp; Ceiling Rates'!$D$241="OPS",'Labor Loading Matrix'!L709,0),IF('CLINs &amp; Ceiling Rates'!$D$242="OPS",'Labor Loading Matrix'!M709,0),IF('CLINs &amp; Ceiling Rates'!$D$243="OPS",'Labor Loading Matrix'!N709,0),IF('CLINs &amp; Ceiling Rates'!$D$244="OPS",'Labor Loading Matrix'!O709,0),IF('CLINs &amp; Ceiling Rates'!$D$245="OPS",'Labor Loading Matrix'!P709,0),IF('CLINs &amp; Ceiling Rates'!$D$246="OPS",'Labor Loading Matrix'!Q709,0),IF('CLINs &amp; Ceiling Rates'!$D$247="OPS",'Labor Loading Matrix'!R709,0),IF('CLINs &amp; Ceiling Rates'!$D$248="OPS",'Labor Loading Matrix'!S709,0),IF('CLINs &amp; Ceiling Rates'!$D$249="OPS",'Labor Loading Matrix'!T709,0),IF('CLINs &amp; Ceiling Rates'!$D$250="OPS",'Labor Loading Matrix'!U709,0),IF('CLINs &amp; Ceiling Rates'!$D$251="OPS",'Labor Loading Matrix'!V709,0),IF('CLINs &amp; Ceiling Rates'!$D$252="OPS",'Labor Loading Matrix'!W709,0),IF('CLINs &amp; Ceiling Rates'!$D$253="OPS",'Labor Loading Matrix'!X709,0),IF('CLINs &amp; Ceiling Rates'!$D$254="OPS",'Labor Loading Matrix'!Y709,0),IF('CLINs &amp; Ceiling Rates'!$D$255="OPS",'Labor Loading Matrix'!Z709,0),IF('CLINs &amp; Ceiling Rates'!$D$256="OPS",'Labor Loading Matrix'!AA709,0))</f>
        <v>0</v>
      </c>
      <c r="F709" s="175">
        <f>SUM(IF('CLINs &amp; Ceiling Rates'!$D$237="F&amp;E",'Labor Loading Matrix'!H709,0),IF('CLINs &amp; Ceiling Rates'!$D$238="F&amp;E",'Labor Loading Matrix'!I709,0),IF('CLINs &amp; Ceiling Rates'!$D$239="F&amp;E",'Labor Loading Matrix'!J709,0),IF('CLINs &amp; Ceiling Rates'!$D$240="F&amp;E",'Labor Loading Matrix'!K709,0),IF('CLINs &amp; Ceiling Rates'!$D$241="F&amp;E",'Labor Loading Matrix'!L709,0),IF('CLINs &amp; Ceiling Rates'!$D$242="F&amp;E",'Labor Loading Matrix'!M709,0),IF('CLINs &amp; Ceiling Rates'!$D$243="F&amp;E",'Labor Loading Matrix'!N709,0),IF('CLINs &amp; Ceiling Rates'!$D$244="F&amp;E",'Labor Loading Matrix'!O709,0),IF('CLINs &amp; Ceiling Rates'!$D$245="F&amp;E",'Labor Loading Matrix'!P709,0),IF('CLINs &amp; Ceiling Rates'!$D$246="F&amp;E",'Labor Loading Matrix'!Q709,0),IF('CLINs &amp; Ceiling Rates'!$D$247="F&amp;E",'Labor Loading Matrix'!R709,0),IF('CLINs &amp; Ceiling Rates'!$D$248="F&amp;E",'Labor Loading Matrix'!S709,0),IF('CLINs &amp; Ceiling Rates'!$D$249="F&amp;E",'Labor Loading Matrix'!T709,0),IF('CLINs &amp; Ceiling Rates'!$D$250="F&amp;E",'Labor Loading Matrix'!U709,0),IF('CLINs &amp; Ceiling Rates'!$D$251="F&amp;E",'Labor Loading Matrix'!V709,0),IF('CLINs &amp; Ceiling Rates'!$D$252="F&amp;E",'Labor Loading Matrix'!W709,0),IF('CLINs &amp; Ceiling Rates'!$D$253="F&amp;E",'Labor Loading Matrix'!X709,0),IF('CLINs &amp; Ceiling Rates'!$D$254="F&amp;E",'Labor Loading Matrix'!Y709,0),IF('CLINs &amp; Ceiling Rates'!$D$255="F&amp;E",'Labor Loading Matrix'!Z709,0),IF('CLINs &amp; Ceiling Rates'!$D$256="F&amp;E",'Labor Loading Matrix'!AA709,0))</f>
        <v>0</v>
      </c>
      <c r="G709" s="175">
        <f>SUM(IF('CLINs &amp; Ceiling Rates'!$D$237="R&amp;D",'Labor Loading Matrix'!H709,0),IF('CLINs &amp; Ceiling Rates'!$D$238="R&amp;D",'Labor Loading Matrix'!I709,0),IF('CLINs &amp; Ceiling Rates'!$D$239="R&amp;D",'Labor Loading Matrix'!J709,0),IF('CLINs &amp; Ceiling Rates'!$D$240="R&amp;D",'Labor Loading Matrix'!K709,0),IF('CLINs &amp; Ceiling Rates'!$D$241="R&amp;D",'Labor Loading Matrix'!L709,0),IF('CLINs &amp; Ceiling Rates'!$D$242="R&amp;D",'Labor Loading Matrix'!M709,0),IF('CLINs &amp; Ceiling Rates'!$D$243="R&amp;D",'Labor Loading Matrix'!N709,0),IF('CLINs &amp; Ceiling Rates'!$D$244="R&amp;D",'Labor Loading Matrix'!O709,0),IF('CLINs &amp; Ceiling Rates'!$D$245="R&amp;D",'Labor Loading Matrix'!P709,0),IF('CLINs &amp; Ceiling Rates'!$D$246="R&amp;D",'Labor Loading Matrix'!Q709,0),IF('CLINs &amp; Ceiling Rates'!$D$247="R&amp;D",'Labor Loading Matrix'!R709,0),IF('CLINs &amp; Ceiling Rates'!$D$248="R&amp;D",'Labor Loading Matrix'!S709,0),IF('CLINs &amp; Ceiling Rates'!$D$249="R&amp;D",'Labor Loading Matrix'!T709,0),IF('CLINs &amp; Ceiling Rates'!$D$250="R&amp;D",'Labor Loading Matrix'!U709,0),IF('CLINs &amp; Ceiling Rates'!$D$251="R&amp;D",'Labor Loading Matrix'!V709,0),IF('CLINs &amp; Ceiling Rates'!$D$252="R&amp;D",'Labor Loading Matrix'!W709,0),IF('CLINs &amp; Ceiling Rates'!$D$253="R&amp;D",'Labor Loading Matrix'!X709,0),IF('CLINs &amp; Ceiling Rates'!$D$254="R&amp;D",'Labor Loading Matrix'!Y709,0),IF('CLINs &amp; Ceiling Rates'!$D$255="R&amp;D",'Labor Loading Matrix'!Z709,0),IF('CLINs &amp; Ceiling Rates'!$D$256="R&amp;D",'Labor Loading Matrix'!AA709,0))</f>
        <v>0</v>
      </c>
      <c r="H709" s="137"/>
      <c r="I709" s="137"/>
      <c r="J709" s="137"/>
      <c r="K709" s="137"/>
      <c r="L709" s="137"/>
      <c r="M709" s="137"/>
      <c r="N709" s="84"/>
      <c r="O709" s="84"/>
      <c r="P709" s="84"/>
      <c r="Q709" s="84"/>
      <c r="R709" s="133"/>
      <c r="S709" s="133"/>
      <c r="T709" s="133"/>
      <c r="U709" s="133"/>
      <c r="V709" s="133"/>
      <c r="W709" s="133"/>
      <c r="X709" s="133"/>
      <c r="Y709" s="133"/>
      <c r="Z709" s="133"/>
      <c r="AA709" s="133"/>
    </row>
    <row r="710" spans="1:27" s="73" customFormat="1" ht="18" hidden="1" customHeight="1" x14ac:dyDescent="0.25">
      <c r="A710" s="173">
        <f>'CLINs &amp; Ceiling Rates'!B69</f>
        <v>0</v>
      </c>
      <c r="B710" s="173">
        <f>'CLINs &amp; Ceiling Rates'!C69</f>
        <v>0</v>
      </c>
      <c r="C710" s="177" t="str">
        <f>'CLINs &amp; Ceiling Rates'!K69</f>
        <v/>
      </c>
      <c r="D710" s="211">
        <f>IF('CLINs &amp; Ceiling Rates'!D666="",SUM('Labor Loading Matrix'!H710:AA710),SUM(E710:G710))</f>
        <v>0</v>
      </c>
      <c r="E710" s="175">
        <f>SUM(IF('CLINs &amp; Ceiling Rates'!$D$237="OPS",'Labor Loading Matrix'!H710,0),IF('CLINs &amp; Ceiling Rates'!$D$238="OPS",'Labor Loading Matrix'!I710,0),IF('CLINs &amp; Ceiling Rates'!$D$239="OPS",'Labor Loading Matrix'!J710,0),IF('CLINs &amp; Ceiling Rates'!$D$240="OPS",'Labor Loading Matrix'!K710,0),IF('CLINs &amp; Ceiling Rates'!$D$241="OPS",'Labor Loading Matrix'!L710,0),IF('CLINs &amp; Ceiling Rates'!$D$242="OPS",'Labor Loading Matrix'!M710,0),IF('CLINs &amp; Ceiling Rates'!$D$243="OPS",'Labor Loading Matrix'!N710,0),IF('CLINs &amp; Ceiling Rates'!$D$244="OPS",'Labor Loading Matrix'!O710,0),IF('CLINs &amp; Ceiling Rates'!$D$245="OPS",'Labor Loading Matrix'!P710,0),IF('CLINs &amp; Ceiling Rates'!$D$246="OPS",'Labor Loading Matrix'!Q710,0),IF('CLINs &amp; Ceiling Rates'!$D$247="OPS",'Labor Loading Matrix'!R710,0),IF('CLINs &amp; Ceiling Rates'!$D$248="OPS",'Labor Loading Matrix'!S710,0),IF('CLINs &amp; Ceiling Rates'!$D$249="OPS",'Labor Loading Matrix'!T710,0),IF('CLINs &amp; Ceiling Rates'!$D$250="OPS",'Labor Loading Matrix'!U710,0),IF('CLINs &amp; Ceiling Rates'!$D$251="OPS",'Labor Loading Matrix'!V710,0),IF('CLINs &amp; Ceiling Rates'!$D$252="OPS",'Labor Loading Matrix'!W710,0),IF('CLINs &amp; Ceiling Rates'!$D$253="OPS",'Labor Loading Matrix'!X710,0),IF('CLINs &amp; Ceiling Rates'!$D$254="OPS",'Labor Loading Matrix'!Y710,0),IF('CLINs &amp; Ceiling Rates'!$D$255="OPS",'Labor Loading Matrix'!Z710,0),IF('CLINs &amp; Ceiling Rates'!$D$256="OPS",'Labor Loading Matrix'!AA710,0))</f>
        <v>0</v>
      </c>
      <c r="F710" s="175">
        <f>SUM(IF('CLINs &amp; Ceiling Rates'!$D$237="F&amp;E",'Labor Loading Matrix'!H710,0),IF('CLINs &amp; Ceiling Rates'!$D$238="F&amp;E",'Labor Loading Matrix'!I710,0),IF('CLINs &amp; Ceiling Rates'!$D$239="F&amp;E",'Labor Loading Matrix'!J710,0),IF('CLINs &amp; Ceiling Rates'!$D$240="F&amp;E",'Labor Loading Matrix'!K710,0),IF('CLINs &amp; Ceiling Rates'!$D$241="F&amp;E",'Labor Loading Matrix'!L710,0),IF('CLINs &amp; Ceiling Rates'!$D$242="F&amp;E",'Labor Loading Matrix'!M710,0),IF('CLINs &amp; Ceiling Rates'!$D$243="F&amp;E",'Labor Loading Matrix'!N710,0),IF('CLINs &amp; Ceiling Rates'!$D$244="F&amp;E",'Labor Loading Matrix'!O710,0),IF('CLINs &amp; Ceiling Rates'!$D$245="F&amp;E",'Labor Loading Matrix'!P710,0),IF('CLINs &amp; Ceiling Rates'!$D$246="F&amp;E",'Labor Loading Matrix'!Q710,0),IF('CLINs &amp; Ceiling Rates'!$D$247="F&amp;E",'Labor Loading Matrix'!R710,0),IF('CLINs &amp; Ceiling Rates'!$D$248="F&amp;E",'Labor Loading Matrix'!S710,0),IF('CLINs &amp; Ceiling Rates'!$D$249="F&amp;E",'Labor Loading Matrix'!T710,0),IF('CLINs &amp; Ceiling Rates'!$D$250="F&amp;E",'Labor Loading Matrix'!U710,0),IF('CLINs &amp; Ceiling Rates'!$D$251="F&amp;E",'Labor Loading Matrix'!V710,0),IF('CLINs &amp; Ceiling Rates'!$D$252="F&amp;E",'Labor Loading Matrix'!W710,0),IF('CLINs &amp; Ceiling Rates'!$D$253="F&amp;E",'Labor Loading Matrix'!X710,0),IF('CLINs &amp; Ceiling Rates'!$D$254="F&amp;E",'Labor Loading Matrix'!Y710,0),IF('CLINs &amp; Ceiling Rates'!$D$255="F&amp;E",'Labor Loading Matrix'!Z710,0),IF('CLINs &amp; Ceiling Rates'!$D$256="F&amp;E",'Labor Loading Matrix'!AA710,0))</f>
        <v>0</v>
      </c>
      <c r="G710" s="175">
        <f>SUM(IF('CLINs &amp; Ceiling Rates'!$D$237="R&amp;D",'Labor Loading Matrix'!H710,0),IF('CLINs &amp; Ceiling Rates'!$D$238="R&amp;D",'Labor Loading Matrix'!I710,0),IF('CLINs &amp; Ceiling Rates'!$D$239="R&amp;D",'Labor Loading Matrix'!J710,0),IF('CLINs &amp; Ceiling Rates'!$D$240="R&amp;D",'Labor Loading Matrix'!K710,0),IF('CLINs &amp; Ceiling Rates'!$D$241="R&amp;D",'Labor Loading Matrix'!L710,0),IF('CLINs &amp; Ceiling Rates'!$D$242="R&amp;D",'Labor Loading Matrix'!M710,0),IF('CLINs &amp; Ceiling Rates'!$D$243="R&amp;D",'Labor Loading Matrix'!N710,0),IF('CLINs &amp; Ceiling Rates'!$D$244="R&amp;D",'Labor Loading Matrix'!O710,0),IF('CLINs &amp; Ceiling Rates'!$D$245="R&amp;D",'Labor Loading Matrix'!P710,0),IF('CLINs &amp; Ceiling Rates'!$D$246="R&amp;D",'Labor Loading Matrix'!Q710,0),IF('CLINs &amp; Ceiling Rates'!$D$247="R&amp;D",'Labor Loading Matrix'!R710,0),IF('CLINs &amp; Ceiling Rates'!$D$248="R&amp;D",'Labor Loading Matrix'!S710,0),IF('CLINs &amp; Ceiling Rates'!$D$249="R&amp;D",'Labor Loading Matrix'!T710,0),IF('CLINs &amp; Ceiling Rates'!$D$250="R&amp;D",'Labor Loading Matrix'!U710,0),IF('CLINs &amp; Ceiling Rates'!$D$251="R&amp;D",'Labor Loading Matrix'!V710,0),IF('CLINs &amp; Ceiling Rates'!$D$252="R&amp;D",'Labor Loading Matrix'!W710,0),IF('CLINs &amp; Ceiling Rates'!$D$253="R&amp;D",'Labor Loading Matrix'!X710,0),IF('CLINs &amp; Ceiling Rates'!$D$254="R&amp;D",'Labor Loading Matrix'!Y710,0),IF('CLINs &amp; Ceiling Rates'!$D$255="R&amp;D",'Labor Loading Matrix'!Z710,0),IF('CLINs &amp; Ceiling Rates'!$D$256="R&amp;D",'Labor Loading Matrix'!AA710,0))</f>
        <v>0</v>
      </c>
      <c r="H710" s="137"/>
      <c r="I710" s="137"/>
      <c r="J710" s="137"/>
      <c r="K710" s="137"/>
      <c r="L710" s="137"/>
      <c r="M710" s="137"/>
      <c r="N710" s="84"/>
      <c r="O710" s="84"/>
      <c r="P710" s="84"/>
      <c r="Q710" s="84"/>
      <c r="R710" s="133"/>
      <c r="S710" s="133"/>
      <c r="T710" s="133"/>
      <c r="U710" s="133"/>
      <c r="V710" s="133"/>
      <c r="W710" s="133"/>
      <c r="X710" s="133"/>
      <c r="Y710" s="133"/>
      <c r="Z710" s="133"/>
      <c r="AA710" s="133"/>
    </row>
    <row r="711" spans="1:27" s="73" customFormat="1" ht="18" hidden="1" customHeight="1" x14ac:dyDescent="0.25">
      <c r="A711" s="173">
        <f>'CLINs &amp; Ceiling Rates'!B70</f>
        <v>0</v>
      </c>
      <c r="B711" s="173">
        <f>'CLINs &amp; Ceiling Rates'!C70</f>
        <v>0</v>
      </c>
      <c r="C711" s="177" t="str">
        <f>'CLINs &amp; Ceiling Rates'!K70</f>
        <v/>
      </c>
      <c r="D711" s="211">
        <f>IF('CLINs &amp; Ceiling Rates'!D667="",SUM('Labor Loading Matrix'!H711:AA711),SUM(E711:G711))</f>
        <v>0</v>
      </c>
      <c r="E711" s="175">
        <f>SUM(IF('CLINs &amp; Ceiling Rates'!$D$237="OPS",'Labor Loading Matrix'!H711,0),IF('CLINs &amp; Ceiling Rates'!$D$238="OPS",'Labor Loading Matrix'!I711,0),IF('CLINs &amp; Ceiling Rates'!$D$239="OPS",'Labor Loading Matrix'!J711,0),IF('CLINs &amp; Ceiling Rates'!$D$240="OPS",'Labor Loading Matrix'!K711,0),IF('CLINs &amp; Ceiling Rates'!$D$241="OPS",'Labor Loading Matrix'!L711,0),IF('CLINs &amp; Ceiling Rates'!$D$242="OPS",'Labor Loading Matrix'!M711,0),IF('CLINs &amp; Ceiling Rates'!$D$243="OPS",'Labor Loading Matrix'!N711,0),IF('CLINs &amp; Ceiling Rates'!$D$244="OPS",'Labor Loading Matrix'!O711,0),IF('CLINs &amp; Ceiling Rates'!$D$245="OPS",'Labor Loading Matrix'!P711,0),IF('CLINs &amp; Ceiling Rates'!$D$246="OPS",'Labor Loading Matrix'!Q711,0),IF('CLINs &amp; Ceiling Rates'!$D$247="OPS",'Labor Loading Matrix'!R711,0),IF('CLINs &amp; Ceiling Rates'!$D$248="OPS",'Labor Loading Matrix'!S711,0),IF('CLINs &amp; Ceiling Rates'!$D$249="OPS",'Labor Loading Matrix'!T711,0),IF('CLINs &amp; Ceiling Rates'!$D$250="OPS",'Labor Loading Matrix'!U711,0),IF('CLINs &amp; Ceiling Rates'!$D$251="OPS",'Labor Loading Matrix'!V711,0),IF('CLINs &amp; Ceiling Rates'!$D$252="OPS",'Labor Loading Matrix'!W711,0),IF('CLINs &amp; Ceiling Rates'!$D$253="OPS",'Labor Loading Matrix'!X711,0),IF('CLINs &amp; Ceiling Rates'!$D$254="OPS",'Labor Loading Matrix'!Y711,0),IF('CLINs &amp; Ceiling Rates'!$D$255="OPS",'Labor Loading Matrix'!Z711,0),IF('CLINs &amp; Ceiling Rates'!$D$256="OPS",'Labor Loading Matrix'!AA711,0))</f>
        <v>0</v>
      </c>
      <c r="F711" s="175">
        <f>SUM(IF('CLINs &amp; Ceiling Rates'!$D$237="F&amp;E",'Labor Loading Matrix'!H711,0),IF('CLINs &amp; Ceiling Rates'!$D$238="F&amp;E",'Labor Loading Matrix'!I711,0),IF('CLINs &amp; Ceiling Rates'!$D$239="F&amp;E",'Labor Loading Matrix'!J711,0),IF('CLINs &amp; Ceiling Rates'!$D$240="F&amp;E",'Labor Loading Matrix'!K711,0),IF('CLINs &amp; Ceiling Rates'!$D$241="F&amp;E",'Labor Loading Matrix'!L711,0),IF('CLINs &amp; Ceiling Rates'!$D$242="F&amp;E",'Labor Loading Matrix'!M711,0),IF('CLINs &amp; Ceiling Rates'!$D$243="F&amp;E",'Labor Loading Matrix'!N711,0),IF('CLINs &amp; Ceiling Rates'!$D$244="F&amp;E",'Labor Loading Matrix'!O711,0),IF('CLINs &amp; Ceiling Rates'!$D$245="F&amp;E",'Labor Loading Matrix'!P711,0),IF('CLINs &amp; Ceiling Rates'!$D$246="F&amp;E",'Labor Loading Matrix'!Q711,0),IF('CLINs &amp; Ceiling Rates'!$D$247="F&amp;E",'Labor Loading Matrix'!R711,0),IF('CLINs &amp; Ceiling Rates'!$D$248="F&amp;E",'Labor Loading Matrix'!S711,0),IF('CLINs &amp; Ceiling Rates'!$D$249="F&amp;E",'Labor Loading Matrix'!T711,0),IF('CLINs &amp; Ceiling Rates'!$D$250="F&amp;E",'Labor Loading Matrix'!U711,0),IF('CLINs &amp; Ceiling Rates'!$D$251="F&amp;E",'Labor Loading Matrix'!V711,0),IF('CLINs &amp; Ceiling Rates'!$D$252="F&amp;E",'Labor Loading Matrix'!W711,0),IF('CLINs &amp; Ceiling Rates'!$D$253="F&amp;E",'Labor Loading Matrix'!X711,0),IF('CLINs &amp; Ceiling Rates'!$D$254="F&amp;E",'Labor Loading Matrix'!Y711,0),IF('CLINs &amp; Ceiling Rates'!$D$255="F&amp;E",'Labor Loading Matrix'!Z711,0),IF('CLINs &amp; Ceiling Rates'!$D$256="F&amp;E",'Labor Loading Matrix'!AA711,0))</f>
        <v>0</v>
      </c>
      <c r="G711" s="175">
        <f>SUM(IF('CLINs &amp; Ceiling Rates'!$D$237="R&amp;D",'Labor Loading Matrix'!H711,0),IF('CLINs &amp; Ceiling Rates'!$D$238="R&amp;D",'Labor Loading Matrix'!I711,0),IF('CLINs &amp; Ceiling Rates'!$D$239="R&amp;D",'Labor Loading Matrix'!J711,0),IF('CLINs &amp; Ceiling Rates'!$D$240="R&amp;D",'Labor Loading Matrix'!K711,0),IF('CLINs &amp; Ceiling Rates'!$D$241="R&amp;D",'Labor Loading Matrix'!L711,0),IF('CLINs &amp; Ceiling Rates'!$D$242="R&amp;D",'Labor Loading Matrix'!M711,0),IF('CLINs &amp; Ceiling Rates'!$D$243="R&amp;D",'Labor Loading Matrix'!N711,0),IF('CLINs &amp; Ceiling Rates'!$D$244="R&amp;D",'Labor Loading Matrix'!O711,0),IF('CLINs &amp; Ceiling Rates'!$D$245="R&amp;D",'Labor Loading Matrix'!P711,0),IF('CLINs &amp; Ceiling Rates'!$D$246="R&amp;D",'Labor Loading Matrix'!Q711,0),IF('CLINs &amp; Ceiling Rates'!$D$247="R&amp;D",'Labor Loading Matrix'!R711,0),IF('CLINs &amp; Ceiling Rates'!$D$248="R&amp;D",'Labor Loading Matrix'!S711,0),IF('CLINs &amp; Ceiling Rates'!$D$249="R&amp;D",'Labor Loading Matrix'!T711,0),IF('CLINs &amp; Ceiling Rates'!$D$250="R&amp;D",'Labor Loading Matrix'!U711,0),IF('CLINs &amp; Ceiling Rates'!$D$251="R&amp;D",'Labor Loading Matrix'!V711,0),IF('CLINs &amp; Ceiling Rates'!$D$252="R&amp;D",'Labor Loading Matrix'!W711,0),IF('CLINs &amp; Ceiling Rates'!$D$253="R&amp;D",'Labor Loading Matrix'!X711,0),IF('CLINs &amp; Ceiling Rates'!$D$254="R&amp;D",'Labor Loading Matrix'!Y711,0),IF('CLINs &amp; Ceiling Rates'!$D$255="R&amp;D",'Labor Loading Matrix'!Z711,0),IF('CLINs &amp; Ceiling Rates'!$D$256="R&amp;D",'Labor Loading Matrix'!AA711,0))</f>
        <v>0</v>
      </c>
      <c r="H711" s="137"/>
      <c r="I711" s="137"/>
      <c r="J711" s="137"/>
      <c r="K711" s="137"/>
      <c r="L711" s="137"/>
      <c r="M711" s="137"/>
      <c r="N711" s="84"/>
      <c r="O711" s="84"/>
      <c r="P711" s="84"/>
      <c r="Q711" s="84"/>
      <c r="R711" s="133"/>
      <c r="S711" s="133"/>
      <c r="T711" s="133"/>
      <c r="U711" s="133"/>
      <c r="V711" s="133"/>
      <c r="W711" s="133"/>
      <c r="X711" s="133"/>
      <c r="Y711" s="133"/>
      <c r="Z711" s="133"/>
      <c r="AA711" s="133"/>
    </row>
    <row r="712" spans="1:27" s="73" customFormat="1" ht="18" hidden="1" customHeight="1" x14ac:dyDescent="0.25">
      <c r="A712" s="173">
        <f>'CLINs &amp; Ceiling Rates'!B71</f>
        <v>0</v>
      </c>
      <c r="B712" s="173">
        <f>'CLINs &amp; Ceiling Rates'!C71</f>
        <v>0</v>
      </c>
      <c r="C712" s="177" t="str">
        <f>'CLINs &amp; Ceiling Rates'!K71</f>
        <v/>
      </c>
      <c r="D712" s="211">
        <f>IF('CLINs &amp; Ceiling Rates'!D668="",SUM('Labor Loading Matrix'!H712:AA712),SUM(E712:G712))</f>
        <v>0</v>
      </c>
      <c r="E712" s="175">
        <f>SUM(IF('CLINs &amp; Ceiling Rates'!$D$237="OPS",'Labor Loading Matrix'!H712,0),IF('CLINs &amp; Ceiling Rates'!$D$238="OPS",'Labor Loading Matrix'!I712,0),IF('CLINs &amp; Ceiling Rates'!$D$239="OPS",'Labor Loading Matrix'!J712,0),IF('CLINs &amp; Ceiling Rates'!$D$240="OPS",'Labor Loading Matrix'!K712,0),IF('CLINs &amp; Ceiling Rates'!$D$241="OPS",'Labor Loading Matrix'!L712,0),IF('CLINs &amp; Ceiling Rates'!$D$242="OPS",'Labor Loading Matrix'!M712,0),IF('CLINs &amp; Ceiling Rates'!$D$243="OPS",'Labor Loading Matrix'!N712,0),IF('CLINs &amp; Ceiling Rates'!$D$244="OPS",'Labor Loading Matrix'!O712,0),IF('CLINs &amp; Ceiling Rates'!$D$245="OPS",'Labor Loading Matrix'!P712,0),IF('CLINs &amp; Ceiling Rates'!$D$246="OPS",'Labor Loading Matrix'!Q712,0),IF('CLINs &amp; Ceiling Rates'!$D$247="OPS",'Labor Loading Matrix'!R712,0),IF('CLINs &amp; Ceiling Rates'!$D$248="OPS",'Labor Loading Matrix'!S712,0),IF('CLINs &amp; Ceiling Rates'!$D$249="OPS",'Labor Loading Matrix'!T712,0),IF('CLINs &amp; Ceiling Rates'!$D$250="OPS",'Labor Loading Matrix'!U712,0),IF('CLINs &amp; Ceiling Rates'!$D$251="OPS",'Labor Loading Matrix'!V712,0),IF('CLINs &amp; Ceiling Rates'!$D$252="OPS",'Labor Loading Matrix'!W712,0),IF('CLINs &amp; Ceiling Rates'!$D$253="OPS",'Labor Loading Matrix'!X712,0),IF('CLINs &amp; Ceiling Rates'!$D$254="OPS",'Labor Loading Matrix'!Y712,0),IF('CLINs &amp; Ceiling Rates'!$D$255="OPS",'Labor Loading Matrix'!Z712,0),IF('CLINs &amp; Ceiling Rates'!$D$256="OPS",'Labor Loading Matrix'!AA712,0))</f>
        <v>0</v>
      </c>
      <c r="F712" s="175">
        <f>SUM(IF('CLINs &amp; Ceiling Rates'!$D$237="F&amp;E",'Labor Loading Matrix'!H712,0),IF('CLINs &amp; Ceiling Rates'!$D$238="F&amp;E",'Labor Loading Matrix'!I712,0),IF('CLINs &amp; Ceiling Rates'!$D$239="F&amp;E",'Labor Loading Matrix'!J712,0),IF('CLINs &amp; Ceiling Rates'!$D$240="F&amp;E",'Labor Loading Matrix'!K712,0),IF('CLINs &amp; Ceiling Rates'!$D$241="F&amp;E",'Labor Loading Matrix'!L712,0),IF('CLINs &amp; Ceiling Rates'!$D$242="F&amp;E",'Labor Loading Matrix'!M712,0),IF('CLINs &amp; Ceiling Rates'!$D$243="F&amp;E",'Labor Loading Matrix'!N712,0),IF('CLINs &amp; Ceiling Rates'!$D$244="F&amp;E",'Labor Loading Matrix'!O712,0),IF('CLINs &amp; Ceiling Rates'!$D$245="F&amp;E",'Labor Loading Matrix'!P712,0),IF('CLINs &amp; Ceiling Rates'!$D$246="F&amp;E",'Labor Loading Matrix'!Q712,0),IF('CLINs &amp; Ceiling Rates'!$D$247="F&amp;E",'Labor Loading Matrix'!R712,0),IF('CLINs &amp; Ceiling Rates'!$D$248="F&amp;E",'Labor Loading Matrix'!S712,0),IF('CLINs &amp; Ceiling Rates'!$D$249="F&amp;E",'Labor Loading Matrix'!T712,0),IF('CLINs &amp; Ceiling Rates'!$D$250="F&amp;E",'Labor Loading Matrix'!U712,0),IF('CLINs &amp; Ceiling Rates'!$D$251="F&amp;E",'Labor Loading Matrix'!V712,0),IF('CLINs &amp; Ceiling Rates'!$D$252="F&amp;E",'Labor Loading Matrix'!W712,0),IF('CLINs &amp; Ceiling Rates'!$D$253="F&amp;E",'Labor Loading Matrix'!X712,0),IF('CLINs &amp; Ceiling Rates'!$D$254="F&amp;E",'Labor Loading Matrix'!Y712,0),IF('CLINs &amp; Ceiling Rates'!$D$255="F&amp;E",'Labor Loading Matrix'!Z712,0),IF('CLINs &amp; Ceiling Rates'!$D$256="F&amp;E",'Labor Loading Matrix'!AA712,0))</f>
        <v>0</v>
      </c>
      <c r="G712" s="175">
        <f>SUM(IF('CLINs &amp; Ceiling Rates'!$D$237="R&amp;D",'Labor Loading Matrix'!H712,0),IF('CLINs &amp; Ceiling Rates'!$D$238="R&amp;D",'Labor Loading Matrix'!I712,0),IF('CLINs &amp; Ceiling Rates'!$D$239="R&amp;D",'Labor Loading Matrix'!J712,0),IF('CLINs &amp; Ceiling Rates'!$D$240="R&amp;D",'Labor Loading Matrix'!K712,0),IF('CLINs &amp; Ceiling Rates'!$D$241="R&amp;D",'Labor Loading Matrix'!L712,0),IF('CLINs &amp; Ceiling Rates'!$D$242="R&amp;D",'Labor Loading Matrix'!M712,0),IF('CLINs &amp; Ceiling Rates'!$D$243="R&amp;D",'Labor Loading Matrix'!N712,0),IF('CLINs &amp; Ceiling Rates'!$D$244="R&amp;D",'Labor Loading Matrix'!O712,0),IF('CLINs &amp; Ceiling Rates'!$D$245="R&amp;D",'Labor Loading Matrix'!P712,0),IF('CLINs &amp; Ceiling Rates'!$D$246="R&amp;D",'Labor Loading Matrix'!Q712,0),IF('CLINs &amp; Ceiling Rates'!$D$247="R&amp;D",'Labor Loading Matrix'!R712,0),IF('CLINs &amp; Ceiling Rates'!$D$248="R&amp;D",'Labor Loading Matrix'!S712,0),IF('CLINs &amp; Ceiling Rates'!$D$249="R&amp;D",'Labor Loading Matrix'!T712,0),IF('CLINs &amp; Ceiling Rates'!$D$250="R&amp;D",'Labor Loading Matrix'!U712,0),IF('CLINs &amp; Ceiling Rates'!$D$251="R&amp;D",'Labor Loading Matrix'!V712,0),IF('CLINs &amp; Ceiling Rates'!$D$252="R&amp;D",'Labor Loading Matrix'!W712,0),IF('CLINs &amp; Ceiling Rates'!$D$253="R&amp;D",'Labor Loading Matrix'!X712,0),IF('CLINs &amp; Ceiling Rates'!$D$254="R&amp;D",'Labor Loading Matrix'!Y712,0),IF('CLINs &amp; Ceiling Rates'!$D$255="R&amp;D",'Labor Loading Matrix'!Z712,0),IF('CLINs &amp; Ceiling Rates'!$D$256="R&amp;D",'Labor Loading Matrix'!AA712,0))</f>
        <v>0</v>
      </c>
      <c r="H712" s="137"/>
      <c r="I712" s="137"/>
      <c r="J712" s="137"/>
      <c r="K712" s="137"/>
      <c r="L712" s="137"/>
      <c r="M712" s="137"/>
      <c r="N712" s="84"/>
      <c r="O712" s="84"/>
      <c r="P712" s="84"/>
      <c r="Q712" s="84"/>
      <c r="R712" s="133"/>
      <c r="S712" s="133"/>
      <c r="T712" s="133"/>
      <c r="U712" s="133"/>
      <c r="V712" s="133"/>
      <c r="W712" s="133"/>
      <c r="X712" s="133"/>
      <c r="Y712" s="133"/>
      <c r="Z712" s="133"/>
      <c r="AA712" s="133"/>
    </row>
    <row r="713" spans="1:27" s="73" customFormat="1" ht="18" hidden="1" customHeight="1" x14ac:dyDescent="0.25">
      <c r="A713" s="173">
        <f>'CLINs &amp; Ceiling Rates'!B72</f>
        <v>0</v>
      </c>
      <c r="B713" s="173">
        <f>'CLINs &amp; Ceiling Rates'!C72</f>
        <v>0</v>
      </c>
      <c r="C713" s="177" t="str">
        <f>'CLINs &amp; Ceiling Rates'!K72</f>
        <v/>
      </c>
      <c r="D713" s="211">
        <f>IF('CLINs &amp; Ceiling Rates'!D669="",SUM('Labor Loading Matrix'!H713:AA713),SUM(E713:G713))</f>
        <v>0</v>
      </c>
      <c r="E713" s="175">
        <f>SUM(IF('CLINs &amp; Ceiling Rates'!$D$237="OPS",'Labor Loading Matrix'!H713,0),IF('CLINs &amp; Ceiling Rates'!$D$238="OPS",'Labor Loading Matrix'!I713,0),IF('CLINs &amp; Ceiling Rates'!$D$239="OPS",'Labor Loading Matrix'!J713,0),IF('CLINs &amp; Ceiling Rates'!$D$240="OPS",'Labor Loading Matrix'!K713,0),IF('CLINs &amp; Ceiling Rates'!$D$241="OPS",'Labor Loading Matrix'!L713,0),IF('CLINs &amp; Ceiling Rates'!$D$242="OPS",'Labor Loading Matrix'!M713,0),IF('CLINs &amp; Ceiling Rates'!$D$243="OPS",'Labor Loading Matrix'!N713,0),IF('CLINs &amp; Ceiling Rates'!$D$244="OPS",'Labor Loading Matrix'!O713,0),IF('CLINs &amp; Ceiling Rates'!$D$245="OPS",'Labor Loading Matrix'!P713,0),IF('CLINs &amp; Ceiling Rates'!$D$246="OPS",'Labor Loading Matrix'!Q713,0),IF('CLINs &amp; Ceiling Rates'!$D$247="OPS",'Labor Loading Matrix'!R713,0),IF('CLINs &amp; Ceiling Rates'!$D$248="OPS",'Labor Loading Matrix'!S713,0),IF('CLINs &amp; Ceiling Rates'!$D$249="OPS",'Labor Loading Matrix'!T713,0),IF('CLINs &amp; Ceiling Rates'!$D$250="OPS",'Labor Loading Matrix'!U713,0),IF('CLINs &amp; Ceiling Rates'!$D$251="OPS",'Labor Loading Matrix'!V713,0),IF('CLINs &amp; Ceiling Rates'!$D$252="OPS",'Labor Loading Matrix'!W713,0),IF('CLINs &amp; Ceiling Rates'!$D$253="OPS",'Labor Loading Matrix'!X713,0),IF('CLINs &amp; Ceiling Rates'!$D$254="OPS",'Labor Loading Matrix'!Y713,0),IF('CLINs &amp; Ceiling Rates'!$D$255="OPS",'Labor Loading Matrix'!Z713,0),IF('CLINs &amp; Ceiling Rates'!$D$256="OPS",'Labor Loading Matrix'!AA713,0))</f>
        <v>0</v>
      </c>
      <c r="F713" s="175">
        <f>SUM(IF('CLINs &amp; Ceiling Rates'!$D$237="F&amp;E",'Labor Loading Matrix'!H713,0),IF('CLINs &amp; Ceiling Rates'!$D$238="F&amp;E",'Labor Loading Matrix'!I713,0),IF('CLINs &amp; Ceiling Rates'!$D$239="F&amp;E",'Labor Loading Matrix'!J713,0),IF('CLINs &amp; Ceiling Rates'!$D$240="F&amp;E",'Labor Loading Matrix'!K713,0),IF('CLINs &amp; Ceiling Rates'!$D$241="F&amp;E",'Labor Loading Matrix'!L713,0),IF('CLINs &amp; Ceiling Rates'!$D$242="F&amp;E",'Labor Loading Matrix'!M713,0),IF('CLINs &amp; Ceiling Rates'!$D$243="F&amp;E",'Labor Loading Matrix'!N713,0),IF('CLINs &amp; Ceiling Rates'!$D$244="F&amp;E",'Labor Loading Matrix'!O713,0),IF('CLINs &amp; Ceiling Rates'!$D$245="F&amp;E",'Labor Loading Matrix'!P713,0),IF('CLINs &amp; Ceiling Rates'!$D$246="F&amp;E",'Labor Loading Matrix'!Q713,0),IF('CLINs &amp; Ceiling Rates'!$D$247="F&amp;E",'Labor Loading Matrix'!R713,0),IF('CLINs &amp; Ceiling Rates'!$D$248="F&amp;E",'Labor Loading Matrix'!S713,0),IF('CLINs &amp; Ceiling Rates'!$D$249="F&amp;E",'Labor Loading Matrix'!T713,0),IF('CLINs &amp; Ceiling Rates'!$D$250="F&amp;E",'Labor Loading Matrix'!U713,0),IF('CLINs &amp; Ceiling Rates'!$D$251="F&amp;E",'Labor Loading Matrix'!V713,0),IF('CLINs &amp; Ceiling Rates'!$D$252="F&amp;E",'Labor Loading Matrix'!W713,0),IF('CLINs &amp; Ceiling Rates'!$D$253="F&amp;E",'Labor Loading Matrix'!X713,0),IF('CLINs &amp; Ceiling Rates'!$D$254="F&amp;E",'Labor Loading Matrix'!Y713,0),IF('CLINs &amp; Ceiling Rates'!$D$255="F&amp;E",'Labor Loading Matrix'!Z713,0),IF('CLINs &amp; Ceiling Rates'!$D$256="F&amp;E",'Labor Loading Matrix'!AA713,0))</f>
        <v>0</v>
      </c>
      <c r="G713" s="175">
        <f>SUM(IF('CLINs &amp; Ceiling Rates'!$D$237="R&amp;D",'Labor Loading Matrix'!H713,0),IF('CLINs &amp; Ceiling Rates'!$D$238="R&amp;D",'Labor Loading Matrix'!I713,0),IF('CLINs &amp; Ceiling Rates'!$D$239="R&amp;D",'Labor Loading Matrix'!J713,0),IF('CLINs &amp; Ceiling Rates'!$D$240="R&amp;D",'Labor Loading Matrix'!K713,0),IF('CLINs &amp; Ceiling Rates'!$D$241="R&amp;D",'Labor Loading Matrix'!L713,0),IF('CLINs &amp; Ceiling Rates'!$D$242="R&amp;D",'Labor Loading Matrix'!M713,0),IF('CLINs &amp; Ceiling Rates'!$D$243="R&amp;D",'Labor Loading Matrix'!N713,0),IF('CLINs &amp; Ceiling Rates'!$D$244="R&amp;D",'Labor Loading Matrix'!O713,0),IF('CLINs &amp; Ceiling Rates'!$D$245="R&amp;D",'Labor Loading Matrix'!P713,0),IF('CLINs &amp; Ceiling Rates'!$D$246="R&amp;D",'Labor Loading Matrix'!Q713,0),IF('CLINs &amp; Ceiling Rates'!$D$247="R&amp;D",'Labor Loading Matrix'!R713,0),IF('CLINs &amp; Ceiling Rates'!$D$248="R&amp;D",'Labor Loading Matrix'!S713,0),IF('CLINs &amp; Ceiling Rates'!$D$249="R&amp;D",'Labor Loading Matrix'!T713,0),IF('CLINs &amp; Ceiling Rates'!$D$250="R&amp;D",'Labor Loading Matrix'!U713,0),IF('CLINs &amp; Ceiling Rates'!$D$251="R&amp;D",'Labor Loading Matrix'!V713,0),IF('CLINs &amp; Ceiling Rates'!$D$252="R&amp;D",'Labor Loading Matrix'!W713,0),IF('CLINs &amp; Ceiling Rates'!$D$253="R&amp;D",'Labor Loading Matrix'!X713,0),IF('CLINs &amp; Ceiling Rates'!$D$254="R&amp;D",'Labor Loading Matrix'!Y713,0),IF('CLINs &amp; Ceiling Rates'!$D$255="R&amp;D",'Labor Loading Matrix'!Z713,0),IF('CLINs &amp; Ceiling Rates'!$D$256="R&amp;D",'Labor Loading Matrix'!AA713,0))</f>
        <v>0</v>
      </c>
      <c r="H713" s="137"/>
      <c r="I713" s="137"/>
      <c r="J713" s="137"/>
      <c r="K713" s="137"/>
      <c r="L713" s="137"/>
      <c r="M713" s="137"/>
      <c r="N713" s="84"/>
      <c r="O713" s="84"/>
      <c r="P713" s="84"/>
      <c r="Q713" s="84"/>
      <c r="R713" s="133"/>
      <c r="S713" s="133"/>
      <c r="T713" s="133"/>
      <c r="U713" s="133"/>
      <c r="V713" s="133"/>
      <c r="W713" s="133"/>
      <c r="X713" s="133"/>
      <c r="Y713" s="133"/>
      <c r="Z713" s="133"/>
      <c r="AA713" s="133"/>
    </row>
    <row r="714" spans="1:27" s="73" customFormat="1" ht="18" hidden="1" customHeight="1" x14ac:dyDescent="0.25">
      <c r="A714" s="173">
        <f>'CLINs &amp; Ceiling Rates'!B73</f>
        <v>0</v>
      </c>
      <c r="B714" s="173">
        <f>'CLINs &amp; Ceiling Rates'!C73</f>
        <v>0</v>
      </c>
      <c r="C714" s="177" t="str">
        <f>'CLINs &amp; Ceiling Rates'!K73</f>
        <v/>
      </c>
      <c r="D714" s="211">
        <f>IF('CLINs &amp; Ceiling Rates'!D670="",SUM('Labor Loading Matrix'!H714:AA714),SUM(E714:G714))</f>
        <v>0</v>
      </c>
      <c r="E714" s="175">
        <f>SUM(IF('CLINs &amp; Ceiling Rates'!$D$237="OPS",'Labor Loading Matrix'!H714,0),IF('CLINs &amp; Ceiling Rates'!$D$238="OPS",'Labor Loading Matrix'!I714,0),IF('CLINs &amp; Ceiling Rates'!$D$239="OPS",'Labor Loading Matrix'!J714,0),IF('CLINs &amp; Ceiling Rates'!$D$240="OPS",'Labor Loading Matrix'!K714,0),IF('CLINs &amp; Ceiling Rates'!$D$241="OPS",'Labor Loading Matrix'!L714,0),IF('CLINs &amp; Ceiling Rates'!$D$242="OPS",'Labor Loading Matrix'!M714,0),IF('CLINs &amp; Ceiling Rates'!$D$243="OPS",'Labor Loading Matrix'!N714,0),IF('CLINs &amp; Ceiling Rates'!$D$244="OPS",'Labor Loading Matrix'!O714,0),IF('CLINs &amp; Ceiling Rates'!$D$245="OPS",'Labor Loading Matrix'!P714,0),IF('CLINs &amp; Ceiling Rates'!$D$246="OPS",'Labor Loading Matrix'!Q714,0),IF('CLINs &amp; Ceiling Rates'!$D$247="OPS",'Labor Loading Matrix'!R714,0),IF('CLINs &amp; Ceiling Rates'!$D$248="OPS",'Labor Loading Matrix'!S714,0),IF('CLINs &amp; Ceiling Rates'!$D$249="OPS",'Labor Loading Matrix'!T714,0),IF('CLINs &amp; Ceiling Rates'!$D$250="OPS",'Labor Loading Matrix'!U714,0),IF('CLINs &amp; Ceiling Rates'!$D$251="OPS",'Labor Loading Matrix'!V714,0),IF('CLINs &amp; Ceiling Rates'!$D$252="OPS",'Labor Loading Matrix'!W714,0),IF('CLINs &amp; Ceiling Rates'!$D$253="OPS",'Labor Loading Matrix'!X714,0),IF('CLINs &amp; Ceiling Rates'!$D$254="OPS",'Labor Loading Matrix'!Y714,0),IF('CLINs &amp; Ceiling Rates'!$D$255="OPS",'Labor Loading Matrix'!Z714,0),IF('CLINs &amp; Ceiling Rates'!$D$256="OPS",'Labor Loading Matrix'!AA714,0))</f>
        <v>0</v>
      </c>
      <c r="F714" s="175">
        <f>SUM(IF('CLINs &amp; Ceiling Rates'!$D$237="F&amp;E",'Labor Loading Matrix'!H714,0),IF('CLINs &amp; Ceiling Rates'!$D$238="F&amp;E",'Labor Loading Matrix'!I714,0),IF('CLINs &amp; Ceiling Rates'!$D$239="F&amp;E",'Labor Loading Matrix'!J714,0),IF('CLINs &amp; Ceiling Rates'!$D$240="F&amp;E",'Labor Loading Matrix'!K714,0),IF('CLINs &amp; Ceiling Rates'!$D$241="F&amp;E",'Labor Loading Matrix'!L714,0),IF('CLINs &amp; Ceiling Rates'!$D$242="F&amp;E",'Labor Loading Matrix'!M714,0),IF('CLINs &amp; Ceiling Rates'!$D$243="F&amp;E",'Labor Loading Matrix'!N714,0),IF('CLINs &amp; Ceiling Rates'!$D$244="F&amp;E",'Labor Loading Matrix'!O714,0),IF('CLINs &amp; Ceiling Rates'!$D$245="F&amp;E",'Labor Loading Matrix'!P714,0),IF('CLINs &amp; Ceiling Rates'!$D$246="F&amp;E",'Labor Loading Matrix'!Q714,0),IF('CLINs &amp; Ceiling Rates'!$D$247="F&amp;E",'Labor Loading Matrix'!R714,0),IF('CLINs &amp; Ceiling Rates'!$D$248="F&amp;E",'Labor Loading Matrix'!S714,0),IF('CLINs &amp; Ceiling Rates'!$D$249="F&amp;E",'Labor Loading Matrix'!T714,0),IF('CLINs &amp; Ceiling Rates'!$D$250="F&amp;E",'Labor Loading Matrix'!U714,0),IF('CLINs &amp; Ceiling Rates'!$D$251="F&amp;E",'Labor Loading Matrix'!V714,0),IF('CLINs &amp; Ceiling Rates'!$D$252="F&amp;E",'Labor Loading Matrix'!W714,0),IF('CLINs &amp; Ceiling Rates'!$D$253="F&amp;E",'Labor Loading Matrix'!X714,0),IF('CLINs &amp; Ceiling Rates'!$D$254="F&amp;E",'Labor Loading Matrix'!Y714,0),IF('CLINs &amp; Ceiling Rates'!$D$255="F&amp;E",'Labor Loading Matrix'!Z714,0),IF('CLINs &amp; Ceiling Rates'!$D$256="F&amp;E",'Labor Loading Matrix'!AA714,0))</f>
        <v>0</v>
      </c>
      <c r="G714" s="175">
        <f>SUM(IF('CLINs &amp; Ceiling Rates'!$D$237="R&amp;D",'Labor Loading Matrix'!H714,0),IF('CLINs &amp; Ceiling Rates'!$D$238="R&amp;D",'Labor Loading Matrix'!I714,0),IF('CLINs &amp; Ceiling Rates'!$D$239="R&amp;D",'Labor Loading Matrix'!J714,0),IF('CLINs &amp; Ceiling Rates'!$D$240="R&amp;D",'Labor Loading Matrix'!K714,0),IF('CLINs &amp; Ceiling Rates'!$D$241="R&amp;D",'Labor Loading Matrix'!L714,0),IF('CLINs &amp; Ceiling Rates'!$D$242="R&amp;D",'Labor Loading Matrix'!M714,0),IF('CLINs &amp; Ceiling Rates'!$D$243="R&amp;D",'Labor Loading Matrix'!N714,0),IF('CLINs &amp; Ceiling Rates'!$D$244="R&amp;D",'Labor Loading Matrix'!O714,0),IF('CLINs &amp; Ceiling Rates'!$D$245="R&amp;D",'Labor Loading Matrix'!P714,0),IF('CLINs &amp; Ceiling Rates'!$D$246="R&amp;D",'Labor Loading Matrix'!Q714,0),IF('CLINs &amp; Ceiling Rates'!$D$247="R&amp;D",'Labor Loading Matrix'!R714,0),IF('CLINs &amp; Ceiling Rates'!$D$248="R&amp;D",'Labor Loading Matrix'!S714,0),IF('CLINs &amp; Ceiling Rates'!$D$249="R&amp;D",'Labor Loading Matrix'!T714,0),IF('CLINs &amp; Ceiling Rates'!$D$250="R&amp;D",'Labor Loading Matrix'!U714,0),IF('CLINs &amp; Ceiling Rates'!$D$251="R&amp;D",'Labor Loading Matrix'!V714,0),IF('CLINs &amp; Ceiling Rates'!$D$252="R&amp;D",'Labor Loading Matrix'!W714,0),IF('CLINs &amp; Ceiling Rates'!$D$253="R&amp;D",'Labor Loading Matrix'!X714,0),IF('CLINs &amp; Ceiling Rates'!$D$254="R&amp;D",'Labor Loading Matrix'!Y714,0),IF('CLINs &amp; Ceiling Rates'!$D$255="R&amp;D",'Labor Loading Matrix'!Z714,0),IF('CLINs &amp; Ceiling Rates'!$D$256="R&amp;D",'Labor Loading Matrix'!AA714,0))</f>
        <v>0</v>
      </c>
      <c r="H714" s="137"/>
      <c r="I714" s="137"/>
      <c r="J714" s="137"/>
      <c r="K714" s="137"/>
      <c r="L714" s="137"/>
      <c r="M714" s="137"/>
      <c r="N714" s="84"/>
      <c r="O714" s="84"/>
      <c r="P714" s="84"/>
      <c r="Q714" s="84"/>
      <c r="R714" s="133"/>
      <c r="S714" s="133"/>
      <c r="T714" s="133"/>
      <c r="U714" s="133"/>
      <c r="V714" s="133"/>
      <c r="W714" s="133"/>
      <c r="X714" s="133"/>
      <c r="Y714" s="133"/>
      <c r="Z714" s="133"/>
      <c r="AA714" s="133"/>
    </row>
    <row r="715" spans="1:27" s="73" customFormat="1" ht="18" hidden="1" customHeight="1" x14ac:dyDescent="0.25">
      <c r="A715" s="173">
        <f>'CLINs &amp; Ceiling Rates'!B74</f>
        <v>0</v>
      </c>
      <c r="B715" s="173">
        <f>'CLINs &amp; Ceiling Rates'!C74</f>
        <v>0</v>
      </c>
      <c r="C715" s="177" t="str">
        <f>'CLINs &amp; Ceiling Rates'!K74</f>
        <v/>
      </c>
      <c r="D715" s="211">
        <f>IF('CLINs &amp; Ceiling Rates'!D671="",SUM('Labor Loading Matrix'!H715:AA715),SUM(E715:G715))</f>
        <v>0</v>
      </c>
      <c r="E715" s="175">
        <f>SUM(IF('CLINs &amp; Ceiling Rates'!$D$237="OPS",'Labor Loading Matrix'!H715,0),IF('CLINs &amp; Ceiling Rates'!$D$238="OPS",'Labor Loading Matrix'!I715,0),IF('CLINs &amp; Ceiling Rates'!$D$239="OPS",'Labor Loading Matrix'!J715,0),IF('CLINs &amp; Ceiling Rates'!$D$240="OPS",'Labor Loading Matrix'!K715,0),IF('CLINs &amp; Ceiling Rates'!$D$241="OPS",'Labor Loading Matrix'!L715,0),IF('CLINs &amp; Ceiling Rates'!$D$242="OPS",'Labor Loading Matrix'!M715,0),IF('CLINs &amp; Ceiling Rates'!$D$243="OPS",'Labor Loading Matrix'!N715,0),IF('CLINs &amp; Ceiling Rates'!$D$244="OPS",'Labor Loading Matrix'!O715,0),IF('CLINs &amp; Ceiling Rates'!$D$245="OPS",'Labor Loading Matrix'!P715,0),IF('CLINs &amp; Ceiling Rates'!$D$246="OPS",'Labor Loading Matrix'!Q715,0),IF('CLINs &amp; Ceiling Rates'!$D$247="OPS",'Labor Loading Matrix'!R715,0),IF('CLINs &amp; Ceiling Rates'!$D$248="OPS",'Labor Loading Matrix'!S715,0),IF('CLINs &amp; Ceiling Rates'!$D$249="OPS",'Labor Loading Matrix'!T715,0),IF('CLINs &amp; Ceiling Rates'!$D$250="OPS",'Labor Loading Matrix'!U715,0),IF('CLINs &amp; Ceiling Rates'!$D$251="OPS",'Labor Loading Matrix'!V715,0),IF('CLINs &amp; Ceiling Rates'!$D$252="OPS",'Labor Loading Matrix'!W715,0),IF('CLINs &amp; Ceiling Rates'!$D$253="OPS",'Labor Loading Matrix'!X715,0),IF('CLINs &amp; Ceiling Rates'!$D$254="OPS",'Labor Loading Matrix'!Y715,0),IF('CLINs &amp; Ceiling Rates'!$D$255="OPS",'Labor Loading Matrix'!Z715,0),IF('CLINs &amp; Ceiling Rates'!$D$256="OPS",'Labor Loading Matrix'!AA715,0))</f>
        <v>0</v>
      </c>
      <c r="F715" s="175">
        <f>SUM(IF('CLINs &amp; Ceiling Rates'!$D$237="F&amp;E",'Labor Loading Matrix'!H715,0),IF('CLINs &amp; Ceiling Rates'!$D$238="F&amp;E",'Labor Loading Matrix'!I715,0),IF('CLINs &amp; Ceiling Rates'!$D$239="F&amp;E",'Labor Loading Matrix'!J715,0),IF('CLINs &amp; Ceiling Rates'!$D$240="F&amp;E",'Labor Loading Matrix'!K715,0),IF('CLINs &amp; Ceiling Rates'!$D$241="F&amp;E",'Labor Loading Matrix'!L715,0),IF('CLINs &amp; Ceiling Rates'!$D$242="F&amp;E",'Labor Loading Matrix'!M715,0),IF('CLINs &amp; Ceiling Rates'!$D$243="F&amp;E",'Labor Loading Matrix'!N715,0),IF('CLINs &amp; Ceiling Rates'!$D$244="F&amp;E",'Labor Loading Matrix'!O715,0),IF('CLINs &amp; Ceiling Rates'!$D$245="F&amp;E",'Labor Loading Matrix'!P715,0),IF('CLINs &amp; Ceiling Rates'!$D$246="F&amp;E",'Labor Loading Matrix'!Q715,0),IF('CLINs &amp; Ceiling Rates'!$D$247="F&amp;E",'Labor Loading Matrix'!R715,0),IF('CLINs &amp; Ceiling Rates'!$D$248="F&amp;E",'Labor Loading Matrix'!S715,0),IF('CLINs &amp; Ceiling Rates'!$D$249="F&amp;E",'Labor Loading Matrix'!T715,0),IF('CLINs &amp; Ceiling Rates'!$D$250="F&amp;E",'Labor Loading Matrix'!U715,0),IF('CLINs &amp; Ceiling Rates'!$D$251="F&amp;E",'Labor Loading Matrix'!V715,0),IF('CLINs &amp; Ceiling Rates'!$D$252="F&amp;E",'Labor Loading Matrix'!W715,0),IF('CLINs &amp; Ceiling Rates'!$D$253="F&amp;E",'Labor Loading Matrix'!X715,0),IF('CLINs &amp; Ceiling Rates'!$D$254="F&amp;E",'Labor Loading Matrix'!Y715,0),IF('CLINs &amp; Ceiling Rates'!$D$255="F&amp;E",'Labor Loading Matrix'!Z715,0),IF('CLINs &amp; Ceiling Rates'!$D$256="F&amp;E",'Labor Loading Matrix'!AA715,0))</f>
        <v>0</v>
      </c>
      <c r="G715" s="175">
        <f>SUM(IF('CLINs &amp; Ceiling Rates'!$D$237="R&amp;D",'Labor Loading Matrix'!H715,0),IF('CLINs &amp; Ceiling Rates'!$D$238="R&amp;D",'Labor Loading Matrix'!I715,0),IF('CLINs &amp; Ceiling Rates'!$D$239="R&amp;D",'Labor Loading Matrix'!J715,0),IF('CLINs &amp; Ceiling Rates'!$D$240="R&amp;D",'Labor Loading Matrix'!K715,0),IF('CLINs &amp; Ceiling Rates'!$D$241="R&amp;D",'Labor Loading Matrix'!L715,0),IF('CLINs &amp; Ceiling Rates'!$D$242="R&amp;D",'Labor Loading Matrix'!M715,0),IF('CLINs &amp; Ceiling Rates'!$D$243="R&amp;D",'Labor Loading Matrix'!N715,0),IF('CLINs &amp; Ceiling Rates'!$D$244="R&amp;D",'Labor Loading Matrix'!O715,0),IF('CLINs &amp; Ceiling Rates'!$D$245="R&amp;D",'Labor Loading Matrix'!P715,0),IF('CLINs &amp; Ceiling Rates'!$D$246="R&amp;D",'Labor Loading Matrix'!Q715,0),IF('CLINs &amp; Ceiling Rates'!$D$247="R&amp;D",'Labor Loading Matrix'!R715,0),IF('CLINs &amp; Ceiling Rates'!$D$248="R&amp;D",'Labor Loading Matrix'!S715,0),IF('CLINs &amp; Ceiling Rates'!$D$249="R&amp;D",'Labor Loading Matrix'!T715,0),IF('CLINs &amp; Ceiling Rates'!$D$250="R&amp;D",'Labor Loading Matrix'!U715,0),IF('CLINs &amp; Ceiling Rates'!$D$251="R&amp;D",'Labor Loading Matrix'!V715,0),IF('CLINs &amp; Ceiling Rates'!$D$252="R&amp;D",'Labor Loading Matrix'!W715,0),IF('CLINs &amp; Ceiling Rates'!$D$253="R&amp;D",'Labor Loading Matrix'!X715,0),IF('CLINs &amp; Ceiling Rates'!$D$254="R&amp;D",'Labor Loading Matrix'!Y715,0),IF('CLINs &amp; Ceiling Rates'!$D$255="R&amp;D",'Labor Loading Matrix'!Z715,0),IF('CLINs &amp; Ceiling Rates'!$D$256="R&amp;D",'Labor Loading Matrix'!AA715,0))</f>
        <v>0</v>
      </c>
      <c r="H715" s="137"/>
      <c r="I715" s="137"/>
      <c r="J715" s="137"/>
      <c r="K715" s="137"/>
      <c r="L715" s="137"/>
      <c r="M715" s="137"/>
      <c r="N715" s="84"/>
      <c r="O715" s="84"/>
      <c r="P715" s="84"/>
      <c r="Q715" s="84"/>
      <c r="R715" s="133"/>
      <c r="S715" s="133"/>
      <c r="T715" s="133"/>
      <c r="U715" s="133"/>
      <c r="V715" s="133"/>
      <c r="W715" s="133"/>
      <c r="X715" s="133"/>
      <c r="Y715" s="133"/>
      <c r="Z715" s="133"/>
      <c r="AA715" s="133"/>
    </row>
    <row r="716" spans="1:27" s="73" customFormat="1" ht="18" hidden="1" customHeight="1" x14ac:dyDescent="0.25">
      <c r="A716" s="173">
        <f>'CLINs &amp; Ceiling Rates'!B75</f>
        <v>0</v>
      </c>
      <c r="B716" s="173">
        <f>'CLINs &amp; Ceiling Rates'!C75</f>
        <v>0</v>
      </c>
      <c r="C716" s="177" t="str">
        <f>'CLINs &amp; Ceiling Rates'!K75</f>
        <v/>
      </c>
      <c r="D716" s="211">
        <f>IF('CLINs &amp; Ceiling Rates'!D672="",SUM('Labor Loading Matrix'!H716:AA716),SUM(E716:G716))</f>
        <v>0</v>
      </c>
      <c r="E716" s="175">
        <f>SUM(IF('CLINs &amp; Ceiling Rates'!$D$237="OPS",'Labor Loading Matrix'!H716,0),IF('CLINs &amp; Ceiling Rates'!$D$238="OPS",'Labor Loading Matrix'!I716,0),IF('CLINs &amp; Ceiling Rates'!$D$239="OPS",'Labor Loading Matrix'!J716,0),IF('CLINs &amp; Ceiling Rates'!$D$240="OPS",'Labor Loading Matrix'!K716,0),IF('CLINs &amp; Ceiling Rates'!$D$241="OPS",'Labor Loading Matrix'!L716,0),IF('CLINs &amp; Ceiling Rates'!$D$242="OPS",'Labor Loading Matrix'!M716,0),IF('CLINs &amp; Ceiling Rates'!$D$243="OPS",'Labor Loading Matrix'!N716,0),IF('CLINs &amp; Ceiling Rates'!$D$244="OPS",'Labor Loading Matrix'!O716,0),IF('CLINs &amp; Ceiling Rates'!$D$245="OPS",'Labor Loading Matrix'!P716,0),IF('CLINs &amp; Ceiling Rates'!$D$246="OPS",'Labor Loading Matrix'!Q716,0),IF('CLINs &amp; Ceiling Rates'!$D$247="OPS",'Labor Loading Matrix'!R716,0),IF('CLINs &amp; Ceiling Rates'!$D$248="OPS",'Labor Loading Matrix'!S716,0),IF('CLINs &amp; Ceiling Rates'!$D$249="OPS",'Labor Loading Matrix'!T716,0),IF('CLINs &amp; Ceiling Rates'!$D$250="OPS",'Labor Loading Matrix'!U716,0),IF('CLINs &amp; Ceiling Rates'!$D$251="OPS",'Labor Loading Matrix'!V716,0),IF('CLINs &amp; Ceiling Rates'!$D$252="OPS",'Labor Loading Matrix'!W716,0),IF('CLINs &amp; Ceiling Rates'!$D$253="OPS",'Labor Loading Matrix'!X716,0),IF('CLINs &amp; Ceiling Rates'!$D$254="OPS",'Labor Loading Matrix'!Y716,0),IF('CLINs &amp; Ceiling Rates'!$D$255="OPS",'Labor Loading Matrix'!Z716,0),IF('CLINs &amp; Ceiling Rates'!$D$256="OPS",'Labor Loading Matrix'!AA716,0))</f>
        <v>0</v>
      </c>
      <c r="F716" s="175">
        <f>SUM(IF('CLINs &amp; Ceiling Rates'!$D$237="F&amp;E",'Labor Loading Matrix'!H716,0),IF('CLINs &amp; Ceiling Rates'!$D$238="F&amp;E",'Labor Loading Matrix'!I716,0),IF('CLINs &amp; Ceiling Rates'!$D$239="F&amp;E",'Labor Loading Matrix'!J716,0),IF('CLINs &amp; Ceiling Rates'!$D$240="F&amp;E",'Labor Loading Matrix'!K716,0),IF('CLINs &amp; Ceiling Rates'!$D$241="F&amp;E",'Labor Loading Matrix'!L716,0),IF('CLINs &amp; Ceiling Rates'!$D$242="F&amp;E",'Labor Loading Matrix'!M716,0),IF('CLINs &amp; Ceiling Rates'!$D$243="F&amp;E",'Labor Loading Matrix'!N716,0),IF('CLINs &amp; Ceiling Rates'!$D$244="F&amp;E",'Labor Loading Matrix'!O716,0),IF('CLINs &amp; Ceiling Rates'!$D$245="F&amp;E",'Labor Loading Matrix'!P716,0),IF('CLINs &amp; Ceiling Rates'!$D$246="F&amp;E",'Labor Loading Matrix'!Q716,0),IF('CLINs &amp; Ceiling Rates'!$D$247="F&amp;E",'Labor Loading Matrix'!R716,0),IF('CLINs &amp; Ceiling Rates'!$D$248="F&amp;E",'Labor Loading Matrix'!S716,0),IF('CLINs &amp; Ceiling Rates'!$D$249="F&amp;E",'Labor Loading Matrix'!T716,0),IF('CLINs &amp; Ceiling Rates'!$D$250="F&amp;E",'Labor Loading Matrix'!U716,0),IF('CLINs &amp; Ceiling Rates'!$D$251="F&amp;E",'Labor Loading Matrix'!V716,0),IF('CLINs &amp; Ceiling Rates'!$D$252="F&amp;E",'Labor Loading Matrix'!W716,0),IF('CLINs &amp; Ceiling Rates'!$D$253="F&amp;E",'Labor Loading Matrix'!X716,0),IF('CLINs &amp; Ceiling Rates'!$D$254="F&amp;E",'Labor Loading Matrix'!Y716,0),IF('CLINs &amp; Ceiling Rates'!$D$255="F&amp;E",'Labor Loading Matrix'!Z716,0),IF('CLINs &amp; Ceiling Rates'!$D$256="F&amp;E",'Labor Loading Matrix'!AA716,0))</f>
        <v>0</v>
      </c>
      <c r="G716" s="175">
        <f>SUM(IF('CLINs &amp; Ceiling Rates'!$D$237="R&amp;D",'Labor Loading Matrix'!H716,0),IF('CLINs &amp; Ceiling Rates'!$D$238="R&amp;D",'Labor Loading Matrix'!I716,0),IF('CLINs &amp; Ceiling Rates'!$D$239="R&amp;D",'Labor Loading Matrix'!J716,0),IF('CLINs &amp; Ceiling Rates'!$D$240="R&amp;D",'Labor Loading Matrix'!K716,0),IF('CLINs &amp; Ceiling Rates'!$D$241="R&amp;D",'Labor Loading Matrix'!L716,0),IF('CLINs &amp; Ceiling Rates'!$D$242="R&amp;D",'Labor Loading Matrix'!M716,0),IF('CLINs &amp; Ceiling Rates'!$D$243="R&amp;D",'Labor Loading Matrix'!N716,0),IF('CLINs &amp; Ceiling Rates'!$D$244="R&amp;D",'Labor Loading Matrix'!O716,0),IF('CLINs &amp; Ceiling Rates'!$D$245="R&amp;D",'Labor Loading Matrix'!P716,0),IF('CLINs &amp; Ceiling Rates'!$D$246="R&amp;D",'Labor Loading Matrix'!Q716,0),IF('CLINs &amp; Ceiling Rates'!$D$247="R&amp;D",'Labor Loading Matrix'!R716,0),IF('CLINs &amp; Ceiling Rates'!$D$248="R&amp;D",'Labor Loading Matrix'!S716,0),IF('CLINs &amp; Ceiling Rates'!$D$249="R&amp;D",'Labor Loading Matrix'!T716,0),IF('CLINs &amp; Ceiling Rates'!$D$250="R&amp;D",'Labor Loading Matrix'!U716,0),IF('CLINs &amp; Ceiling Rates'!$D$251="R&amp;D",'Labor Loading Matrix'!V716,0),IF('CLINs &amp; Ceiling Rates'!$D$252="R&amp;D",'Labor Loading Matrix'!W716,0),IF('CLINs &amp; Ceiling Rates'!$D$253="R&amp;D",'Labor Loading Matrix'!X716,0),IF('CLINs &amp; Ceiling Rates'!$D$254="R&amp;D",'Labor Loading Matrix'!Y716,0),IF('CLINs &amp; Ceiling Rates'!$D$255="R&amp;D",'Labor Loading Matrix'!Z716,0),IF('CLINs &amp; Ceiling Rates'!$D$256="R&amp;D",'Labor Loading Matrix'!AA716,0))</f>
        <v>0</v>
      </c>
      <c r="H716" s="137"/>
      <c r="I716" s="137"/>
      <c r="J716" s="137"/>
      <c r="K716" s="137"/>
      <c r="L716" s="137"/>
      <c r="M716" s="137"/>
      <c r="N716" s="84"/>
      <c r="O716" s="84"/>
      <c r="P716" s="84"/>
      <c r="Q716" s="84"/>
      <c r="R716" s="133"/>
      <c r="S716" s="133"/>
      <c r="T716" s="133"/>
      <c r="U716" s="133"/>
      <c r="V716" s="133"/>
      <c r="W716" s="133"/>
      <c r="X716" s="133"/>
      <c r="Y716" s="133"/>
      <c r="Z716" s="133"/>
      <c r="AA716" s="133"/>
    </row>
    <row r="717" spans="1:27" s="73" customFormat="1" ht="18" hidden="1" customHeight="1" x14ac:dyDescent="0.25">
      <c r="A717" s="173">
        <f>'CLINs &amp; Ceiling Rates'!B76</f>
        <v>0</v>
      </c>
      <c r="B717" s="173">
        <f>'CLINs &amp; Ceiling Rates'!C76</f>
        <v>0</v>
      </c>
      <c r="C717" s="177" t="str">
        <f>'CLINs &amp; Ceiling Rates'!K76</f>
        <v/>
      </c>
      <c r="D717" s="211">
        <f>IF('CLINs &amp; Ceiling Rates'!D673="",SUM('Labor Loading Matrix'!H717:AA717),SUM(E717:G717))</f>
        <v>0</v>
      </c>
      <c r="E717" s="175">
        <f>SUM(IF('CLINs &amp; Ceiling Rates'!$D$237="OPS",'Labor Loading Matrix'!H717,0),IF('CLINs &amp; Ceiling Rates'!$D$238="OPS",'Labor Loading Matrix'!I717,0),IF('CLINs &amp; Ceiling Rates'!$D$239="OPS",'Labor Loading Matrix'!J717,0),IF('CLINs &amp; Ceiling Rates'!$D$240="OPS",'Labor Loading Matrix'!K717,0),IF('CLINs &amp; Ceiling Rates'!$D$241="OPS",'Labor Loading Matrix'!L717,0),IF('CLINs &amp; Ceiling Rates'!$D$242="OPS",'Labor Loading Matrix'!M717,0),IF('CLINs &amp; Ceiling Rates'!$D$243="OPS",'Labor Loading Matrix'!N717,0),IF('CLINs &amp; Ceiling Rates'!$D$244="OPS",'Labor Loading Matrix'!O717,0),IF('CLINs &amp; Ceiling Rates'!$D$245="OPS",'Labor Loading Matrix'!P717,0),IF('CLINs &amp; Ceiling Rates'!$D$246="OPS",'Labor Loading Matrix'!Q717,0),IF('CLINs &amp; Ceiling Rates'!$D$247="OPS",'Labor Loading Matrix'!R717,0),IF('CLINs &amp; Ceiling Rates'!$D$248="OPS",'Labor Loading Matrix'!S717,0),IF('CLINs &amp; Ceiling Rates'!$D$249="OPS",'Labor Loading Matrix'!T717,0),IF('CLINs &amp; Ceiling Rates'!$D$250="OPS",'Labor Loading Matrix'!U717,0),IF('CLINs &amp; Ceiling Rates'!$D$251="OPS",'Labor Loading Matrix'!V717,0),IF('CLINs &amp; Ceiling Rates'!$D$252="OPS",'Labor Loading Matrix'!W717,0),IF('CLINs &amp; Ceiling Rates'!$D$253="OPS",'Labor Loading Matrix'!X717,0),IF('CLINs &amp; Ceiling Rates'!$D$254="OPS",'Labor Loading Matrix'!Y717,0),IF('CLINs &amp; Ceiling Rates'!$D$255="OPS",'Labor Loading Matrix'!Z717,0),IF('CLINs &amp; Ceiling Rates'!$D$256="OPS",'Labor Loading Matrix'!AA717,0))</f>
        <v>0</v>
      </c>
      <c r="F717" s="175">
        <f>SUM(IF('CLINs &amp; Ceiling Rates'!$D$237="F&amp;E",'Labor Loading Matrix'!H717,0),IF('CLINs &amp; Ceiling Rates'!$D$238="F&amp;E",'Labor Loading Matrix'!I717,0),IF('CLINs &amp; Ceiling Rates'!$D$239="F&amp;E",'Labor Loading Matrix'!J717,0),IF('CLINs &amp; Ceiling Rates'!$D$240="F&amp;E",'Labor Loading Matrix'!K717,0),IF('CLINs &amp; Ceiling Rates'!$D$241="F&amp;E",'Labor Loading Matrix'!L717,0),IF('CLINs &amp; Ceiling Rates'!$D$242="F&amp;E",'Labor Loading Matrix'!M717,0),IF('CLINs &amp; Ceiling Rates'!$D$243="F&amp;E",'Labor Loading Matrix'!N717,0),IF('CLINs &amp; Ceiling Rates'!$D$244="F&amp;E",'Labor Loading Matrix'!O717,0),IF('CLINs &amp; Ceiling Rates'!$D$245="F&amp;E",'Labor Loading Matrix'!P717,0),IF('CLINs &amp; Ceiling Rates'!$D$246="F&amp;E",'Labor Loading Matrix'!Q717,0),IF('CLINs &amp; Ceiling Rates'!$D$247="F&amp;E",'Labor Loading Matrix'!R717,0),IF('CLINs &amp; Ceiling Rates'!$D$248="F&amp;E",'Labor Loading Matrix'!S717,0),IF('CLINs &amp; Ceiling Rates'!$D$249="F&amp;E",'Labor Loading Matrix'!T717,0),IF('CLINs &amp; Ceiling Rates'!$D$250="F&amp;E",'Labor Loading Matrix'!U717,0),IF('CLINs &amp; Ceiling Rates'!$D$251="F&amp;E",'Labor Loading Matrix'!V717,0),IF('CLINs &amp; Ceiling Rates'!$D$252="F&amp;E",'Labor Loading Matrix'!W717,0),IF('CLINs &amp; Ceiling Rates'!$D$253="F&amp;E",'Labor Loading Matrix'!X717,0),IF('CLINs &amp; Ceiling Rates'!$D$254="F&amp;E",'Labor Loading Matrix'!Y717,0),IF('CLINs &amp; Ceiling Rates'!$D$255="F&amp;E",'Labor Loading Matrix'!Z717,0),IF('CLINs &amp; Ceiling Rates'!$D$256="F&amp;E",'Labor Loading Matrix'!AA717,0))</f>
        <v>0</v>
      </c>
      <c r="G717" s="175">
        <f>SUM(IF('CLINs &amp; Ceiling Rates'!$D$237="R&amp;D",'Labor Loading Matrix'!H717,0),IF('CLINs &amp; Ceiling Rates'!$D$238="R&amp;D",'Labor Loading Matrix'!I717,0),IF('CLINs &amp; Ceiling Rates'!$D$239="R&amp;D",'Labor Loading Matrix'!J717,0),IF('CLINs &amp; Ceiling Rates'!$D$240="R&amp;D",'Labor Loading Matrix'!K717,0),IF('CLINs &amp; Ceiling Rates'!$D$241="R&amp;D",'Labor Loading Matrix'!L717,0),IF('CLINs &amp; Ceiling Rates'!$D$242="R&amp;D",'Labor Loading Matrix'!M717,0),IF('CLINs &amp; Ceiling Rates'!$D$243="R&amp;D",'Labor Loading Matrix'!N717,0),IF('CLINs &amp; Ceiling Rates'!$D$244="R&amp;D",'Labor Loading Matrix'!O717,0),IF('CLINs &amp; Ceiling Rates'!$D$245="R&amp;D",'Labor Loading Matrix'!P717,0),IF('CLINs &amp; Ceiling Rates'!$D$246="R&amp;D",'Labor Loading Matrix'!Q717,0),IF('CLINs &amp; Ceiling Rates'!$D$247="R&amp;D",'Labor Loading Matrix'!R717,0),IF('CLINs &amp; Ceiling Rates'!$D$248="R&amp;D",'Labor Loading Matrix'!S717,0),IF('CLINs &amp; Ceiling Rates'!$D$249="R&amp;D",'Labor Loading Matrix'!T717,0),IF('CLINs &amp; Ceiling Rates'!$D$250="R&amp;D",'Labor Loading Matrix'!U717,0),IF('CLINs &amp; Ceiling Rates'!$D$251="R&amp;D",'Labor Loading Matrix'!V717,0),IF('CLINs &amp; Ceiling Rates'!$D$252="R&amp;D",'Labor Loading Matrix'!W717,0),IF('CLINs &amp; Ceiling Rates'!$D$253="R&amp;D",'Labor Loading Matrix'!X717,0),IF('CLINs &amp; Ceiling Rates'!$D$254="R&amp;D",'Labor Loading Matrix'!Y717,0),IF('CLINs &amp; Ceiling Rates'!$D$255="R&amp;D",'Labor Loading Matrix'!Z717,0),IF('CLINs &amp; Ceiling Rates'!$D$256="R&amp;D",'Labor Loading Matrix'!AA717,0))</f>
        <v>0</v>
      </c>
      <c r="H717" s="137"/>
      <c r="I717" s="137"/>
      <c r="J717" s="137"/>
      <c r="K717" s="137"/>
      <c r="L717" s="137"/>
      <c r="M717" s="137"/>
      <c r="N717" s="84"/>
      <c r="O717" s="84"/>
      <c r="P717" s="84"/>
      <c r="Q717" s="84"/>
      <c r="R717" s="133"/>
      <c r="S717" s="133"/>
      <c r="T717" s="133"/>
      <c r="U717" s="133"/>
      <c r="V717" s="133"/>
      <c r="W717" s="133"/>
      <c r="X717" s="133"/>
      <c r="Y717" s="133"/>
      <c r="Z717" s="133"/>
      <c r="AA717" s="133"/>
    </row>
    <row r="718" spans="1:27" s="73" customFormat="1" ht="18" hidden="1" customHeight="1" x14ac:dyDescent="0.25">
      <c r="A718" s="173">
        <f>'CLINs &amp; Ceiling Rates'!B77</f>
        <v>0</v>
      </c>
      <c r="B718" s="173">
        <f>'CLINs &amp; Ceiling Rates'!C77</f>
        <v>0</v>
      </c>
      <c r="C718" s="177" t="str">
        <f>'CLINs &amp; Ceiling Rates'!K77</f>
        <v/>
      </c>
      <c r="D718" s="211">
        <f>IF('CLINs &amp; Ceiling Rates'!D674="",SUM('Labor Loading Matrix'!H718:AA718),SUM(E718:G718))</f>
        <v>0</v>
      </c>
      <c r="E718" s="175">
        <f>SUM(IF('CLINs &amp; Ceiling Rates'!$D$237="OPS",'Labor Loading Matrix'!H718,0),IF('CLINs &amp; Ceiling Rates'!$D$238="OPS",'Labor Loading Matrix'!I718,0),IF('CLINs &amp; Ceiling Rates'!$D$239="OPS",'Labor Loading Matrix'!J718,0),IF('CLINs &amp; Ceiling Rates'!$D$240="OPS",'Labor Loading Matrix'!K718,0),IF('CLINs &amp; Ceiling Rates'!$D$241="OPS",'Labor Loading Matrix'!L718,0),IF('CLINs &amp; Ceiling Rates'!$D$242="OPS",'Labor Loading Matrix'!M718,0),IF('CLINs &amp; Ceiling Rates'!$D$243="OPS",'Labor Loading Matrix'!N718,0),IF('CLINs &amp; Ceiling Rates'!$D$244="OPS",'Labor Loading Matrix'!O718,0),IF('CLINs &amp; Ceiling Rates'!$D$245="OPS",'Labor Loading Matrix'!P718,0),IF('CLINs &amp; Ceiling Rates'!$D$246="OPS",'Labor Loading Matrix'!Q718,0),IF('CLINs &amp; Ceiling Rates'!$D$247="OPS",'Labor Loading Matrix'!R718,0),IF('CLINs &amp; Ceiling Rates'!$D$248="OPS",'Labor Loading Matrix'!S718,0),IF('CLINs &amp; Ceiling Rates'!$D$249="OPS",'Labor Loading Matrix'!T718,0),IF('CLINs &amp; Ceiling Rates'!$D$250="OPS",'Labor Loading Matrix'!U718,0),IF('CLINs &amp; Ceiling Rates'!$D$251="OPS",'Labor Loading Matrix'!V718,0),IF('CLINs &amp; Ceiling Rates'!$D$252="OPS",'Labor Loading Matrix'!W718,0),IF('CLINs &amp; Ceiling Rates'!$D$253="OPS",'Labor Loading Matrix'!X718,0),IF('CLINs &amp; Ceiling Rates'!$D$254="OPS",'Labor Loading Matrix'!Y718,0),IF('CLINs &amp; Ceiling Rates'!$D$255="OPS",'Labor Loading Matrix'!Z718,0),IF('CLINs &amp; Ceiling Rates'!$D$256="OPS",'Labor Loading Matrix'!AA718,0))</f>
        <v>0</v>
      </c>
      <c r="F718" s="175">
        <f>SUM(IF('CLINs &amp; Ceiling Rates'!$D$237="F&amp;E",'Labor Loading Matrix'!H718,0),IF('CLINs &amp; Ceiling Rates'!$D$238="F&amp;E",'Labor Loading Matrix'!I718,0),IF('CLINs &amp; Ceiling Rates'!$D$239="F&amp;E",'Labor Loading Matrix'!J718,0),IF('CLINs &amp; Ceiling Rates'!$D$240="F&amp;E",'Labor Loading Matrix'!K718,0),IF('CLINs &amp; Ceiling Rates'!$D$241="F&amp;E",'Labor Loading Matrix'!L718,0),IF('CLINs &amp; Ceiling Rates'!$D$242="F&amp;E",'Labor Loading Matrix'!M718,0),IF('CLINs &amp; Ceiling Rates'!$D$243="F&amp;E",'Labor Loading Matrix'!N718,0),IF('CLINs &amp; Ceiling Rates'!$D$244="F&amp;E",'Labor Loading Matrix'!O718,0),IF('CLINs &amp; Ceiling Rates'!$D$245="F&amp;E",'Labor Loading Matrix'!P718,0),IF('CLINs &amp; Ceiling Rates'!$D$246="F&amp;E",'Labor Loading Matrix'!Q718,0),IF('CLINs &amp; Ceiling Rates'!$D$247="F&amp;E",'Labor Loading Matrix'!R718,0),IF('CLINs &amp; Ceiling Rates'!$D$248="F&amp;E",'Labor Loading Matrix'!S718,0),IF('CLINs &amp; Ceiling Rates'!$D$249="F&amp;E",'Labor Loading Matrix'!T718,0),IF('CLINs &amp; Ceiling Rates'!$D$250="F&amp;E",'Labor Loading Matrix'!U718,0),IF('CLINs &amp; Ceiling Rates'!$D$251="F&amp;E",'Labor Loading Matrix'!V718,0),IF('CLINs &amp; Ceiling Rates'!$D$252="F&amp;E",'Labor Loading Matrix'!W718,0),IF('CLINs &amp; Ceiling Rates'!$D$253="F&amp;E",'Labor Loading Matrix'!X718,0),IF('CLINs &amp; Ceiling Rates'!$D$254="F&amp;E",'Labor Loading Matrix'!Y718,0),IF('CLINs &amp; Ceiling Rates'!$D$255="F&amp;E",'Labor Loading Matrix'!Z718,0),IF('CLINs &amp; Ceiling Rates'!$D$256="F&amp;E",'Labor Loading Matrix'!AA718,0))</f>
        <v>0</v>
      </c>
      <c r="G718" s="175">
        <f>SUM(IF('CLINs &amp; Ceiling Rates'!$D$237="R&amp;D",'Labor Loading Matrix'!H718,0),IF('CLINs &amp; Ceiling Rates'!$D$238="R&amp;D",'Labor Loading Matrix'!I718,0),IF('CLINs &amp; Ceiling Rates'!$D$239="R&amp;D",'Labor Loading Matrix'!J718,0),IF('CLINs &amp; Ceiling Rates'!$D$240="R&amp;D",'Labor Loading Matrix'!K718,0),IF('CLINs &amp; Ceiling Rates'!$D$241="R&amp;D",'Labor Loading Matrix'!L718,0),IF('CLINs &amp; Ceiling Rates'!$D$242="R&amp;D",'Labor Loading Matrix'!M718,0),IF('CLINs &amp; Ceiling Rates'!$D$243="R&amp;D",'Labor Loading Matrix'!N718,0),IF('CLINs &amp; Ceiling Rates'!$D$244="R&amp;D",'Labor Loading Matrix'!O718,0),IF('CLINs &amp; Ceiling Rates'!$D$245="R&amp;D",'Labor Loading Matrix'!P718,0),IF('CLINs &amp; Ceiling Rates'!$D$246="R&amp;D",'Labor Loading Matrix'!Q718,0),IF('CLINs &amp; Ceiling Rates'!$D$247="R&amp;D",'Labor Loading Matrix'!R718,0),IF('CLINs &amp; Ceiling Rates'!$D$248="R&amp;D",'Labor Loading Matrix'!S718,0),IF('CLINs &amp; Ceiling Rates'!$D$249="R&amp;D",'Labor Loading Matrix'!T718,0),IF('CLINs &amp; Ceiling Rates'!$D$250="R&amp;D",'Labor Loading Matrix'!U718,0),IF('CLINs &amp; Ceiling Rates'!$D$251="R&amp;D",'Labor Loading Matrix'!V718,0),IF('CLINs &amp; Ceiling Rates'!$D$252="R&amp;D",'Labor Loading Matrix'!W718,0),IF('CLINs &amp; Ceiling Rates'!$D$253="R&amp;D",'Labor Loading Matrix'!X718,0),IF('CLINs &amp; Ceiling Rates'!$D$254="R&amp;D",'Labor Loading Matrix'!Y718,0),IF('CLINs &amp; Ceiling Rates'!$D$255="R&amp;D",'Labor Loading Matrix'!Z718,0),IF('CLINs &amp; Ceiling Rates'!$D$256="R&amp;D",'Labor Loading Matrix'!AA718,0))</f>
        <v>0</v>
      </c>
      <c r="H718" s="137"/>
      <c r="I718" s="137"/>
      <c r="J718" s="137"/>
      <c r="K718" s="137"/>
      <c r="L718" s="137"/>
      <c r="M718" s="137"/>
      <c r="N718" s="84"/>
      <c r="O718" s="84"/>
      <c r="P718" s="84"/>
      <c r="Q718" s="84"/>
      <c r="R718" s="133"/>
      <c r="S718" s="133"/>
      <c r="T718" s="133"/>
      <c r="U718" s="133"/>
      <c r="V718" s="133"/>
      <c r="W718" s="133"/>
      <c r="X718" s="133"/>
      <c r="Y718" s="133"/>
      <c r="Z718" s="133"/>
      <c r="AA718" s="133"/>
    </row>
    <row r="719" spans="1:27" s="73" customFormat="1" ht="18" hidden="1" customHeight="1" x14ac:dyDescent="0.25">
      <c r="A719" s="173">
        <f>'CLINs &amp; Ceiling Rates'!B78</f>
        <v>0</v>
      </c>
      <c r="B719" s="173">
        <f>'CLINs &amp; Ceiling Rates'!C78</f>
        <v>0</v>
      </c>
      <c r="C719" s="177" t="str">
        <f>'CLINs &amp; Ceiling Rates'!K78</f>
        <v/>
      </c>
      <c r="D719" s="211">
        <f>IF('CLINs &amp; Ceiling Rates'!D675="",SUM('Labor Loading Matrix'!H719:AA719),SUM(E719:G719))</f>
        <v>0</v>
      </c>
      <c r="E719" s="175">
        <f>SUM(IF('CLINs &amp; Ceiling Rates'!$D$237="OPS",'Labor Loading Matrix'!H719,0),IF('CLINs &amp; Ceiling Rates'!$D$238="OPS",'Labor Loading Matrix'!I719,0),IF('CLINs &amp; Ceiling Rates'!$D$239="OPS",'Labor Loading Matrix'!J719,0),IF('CLINs &amp; Ceiling Rates'!$D$240="OPS",'Labor Loading Matrix'!K719,0),IF('CLINs &amp; Ceiling Rates'!$D$241="OPS",'Labor Loading Matrix'!L719,0),IF('CLINs &amp; Ceiling Rates'!$D$242="OPS",'Labor Loading Matrix'!M719,0),IF('CLINs &amp; Ceiling Rates'!$D$243="OPS",'Labor Loading Matrix'!N719,0),IF('CLINs &amp; Ceiling Rates'!$D$244="OPS",'Labor Loading Matrix'!O719,0),IF('CLINs &amp; Ceiling Rates'!$D$245="OPS",'Labor Loading Matrix'!P719,0),IF('CLINs &amp; Ceiling Rates'!$D$246="OPS",'Labor Loading Matrix'!Q719,0),IF('CLINs &amp; Ceiling Rates'!$D$247="OPS",'Labor Loading Matrix'!R719,0),IF('CLINs &amp; Ceiling Rates'!$D$248="OPS",'Labor Loading Matrix'!S719,0),IF('CLINs &amp; Ceiling Rates'!$D$249="OPS",'Labor Loading Matrix'!T719,0),IF('CLINs &amp; Ceiling Rates'!$D$250="OPS",'Labor Loading Matrix'!U719,0),IF('CLINs &amp; Ceiling Rates'!$D$251="OPS",'Labor Loading Matrix'!V719,0),IF('CLINs &amp; Ceiling Rates'!$D$252="OPS",'Labor Loading Matrix'!W719,0),IF('CLINs &amp; Ceiling Rates'!$D$253="OPS",'Labor Loading Matrix'!X719,0),IF('CLINs &amp; Ceiling Rates'!$D$254="OPS",'Labor Loading Matrix'!Y719,0),IF('CLINs &amp; Ceiling Rates'!$D$255="OPS",'Labor Loading Matrix'!Z719,0),IF('CLINs &amp; Ceiling Rates'!$D$256="OPS",'Labor Loading Matrix'!AA719,0))</f>
        <v>0</v>
      </c>
      <c r="F719" s="175">
        <f>SUM(IF('CLINs &amp; Ceiling Rates'!$D$237="F&amp;E",'Labor Loading Matrix'!H719,0),IF('CLINs &amp; Ceiling Rates'!$D$238="F&amp;E",'Labor Loading Matrix'!I719,0),IF('CLINs &amp; Ceiling Rates'!$D$239="F&amp;E",'Labor Loading Matrix'!J719,0),IF('CLINs &amp; Ceiling Rates'!$D$240="F&amp;E",'Labor Loading Matrix'!K719,0),IF('CLINs &amp; Ceiling Rates'!$D$241="F&amp;E",'Labor Loading Matrix'!L719,0),IF('CLINs &amp; Ceiling Rates'!$D$242="F&amp;E",'Labor Loading Matrix'!M719,0),IF('CLINs &amp; Ceiling Rates'!$D$243="F&amp;E",'Labor Loading Matrix'!N719,0),IF('CLINs &amp; Ceiling Rates'!$D$244="F&amp;E",'Labor Loading Matrix'!O719,0),IF('CLINs &amp; Ceiling Rates'!$D$245="F&amp;E",'Labor Loading Matrix'!P719,0),IF('CLINs &amp; Ceiling Rates'!$D$246="F&amp;E",'Labor Loading Matrix'!Q719,0),IF('CLINs &amp; Ceiling Rates'!$D$247="F&amp;E",'Labor Loading Matrix'!R719,0),IF('CLINs &amp; Ceiling Rates'!$D$248="F&amp;E",'Labor Loading Matrix'!S719,0),IF('CLINs &amp; Ceiling Rates'!$D$249="F&amp;E",'Labor Loading Matrix'!T719,0),IF('CLINs &amp; Ceiling Rates'!$D$250="F&amp;E",'Labor Loading Matrix'!U719,0),IF('CLINs &amp; Ceiling Rates'!$D$251="F&amp;E",'Labor Loading Matrix'!V719,0),IF('CLINs &amp; Ceiling Rates'!$D$252="F&amp;E",'Labor Loading Matrix'!W719,0),IF('CLINs &amp; Ceiling Rates'!$D$253="F&amp;E",'Labor Loading Matrix'!X719,0),IF('CLINs &amp; Ceiling Rates'!$D$254="F&amp;E",'Labor Loading Matrix'!Y719,0),IF('CLINs &amp; Ceiling Rates'!$D$255="F&amp;E",'Labor Loading Matrix'!Z719,0),IF('CLINs &amp; Ceiling Rates'!$D$256="F&amp;E",'Labor Loading Matrix'!AA719,0))</f>
        <v>0</v>
      </c>
      <c r="G719" s="175">
        <f>SUM(IF('CLINs &amp; Ceiling Rates'!$D$237="R&amp;D",'Labor Loading Matrix'!H719,0),IF('CLINs &amp; Ceiling Rates'!$D$238="R&amp;D",'Labor Loading Matrix'!I719,0),IF('CLINs &amp; Ceiling Rates'!$D$239="R&amp;D",'Labor Loading Matrix'!J719,0),IF('CLINs &amp; Ceiling Rates'!$D$240="R&amp;D",'Labor Loading Matrix'!K719,0),IF('CLINs &amp; Ceiling Rates'!$D$241="R&amp;D",'Labor Loading Matrix'!L719,0),IF('CLINs &amp; Ceiling Rates'!$D$242="R&amp;D",'Labor Loading Matrix'!M719,0),IF('CLINs &amp; Ceiling Rates'!$D$243="R&amp;D",'Labor Loading Matrix'!N719,0),IF('CLINs &amp; Ceiling Rates'!$D$244="R&amp;D",'Labor Loading Matrix'!O719,0),IF('CLINs &amp; Ceiling Rates'!$D$245="R&amp;D",'Labor Loading Matrix'!P719,0),IF('CLINs &amp; Ceiling Rates'!$D$246="R&amp;D",'Labor Loading Matrix'!Q719,0),IF('CLINs &amp; Ceiling Rates'!$D$247="R&amp;D",'Labor Loading Matrix'!R719,0),IF('CLINs &amp; Ceiling Rates'!$D$248="R&amp;D",'Labor Loading Matrix'!S719,0),IF('CLINs &amp; Ceiling Rates'!$D$249="R&amp;D",'Labor Loading Matrix'!T719,0),IF('CLINs &amp; Ceiling Rates'!$D$250="R&amp;D",'Labor Loading Matrix'!U719,0),IF('CLINs &amp; Ceiling Rates'!$D$251="R&amp;D",'Labor Loading Matrix'!V719,0),IF('CLINs &amp; Ceiling Rates'!$D$252="R&amp;D",'Labor Loading Matrix'!W719,0),IF('CLINs &amp; Ceiling Rates'!$D$253="R&amp;D",'Labor Loading Matrix'!X719,0),IF('CLINs &amp; Ceiling Rates'!$D$254="R&amp;D",'Labor Loading Matrix'!Y719,0),IF('CLINs &amp; Ceiling Rates'!$D$255="R&amp;D",'Labor Loading Matrix'!Z719,0),IF('CLINs &amp; Ceiling Rates'!$D$256="R&amp;D",'Labor Loading Matrix'!AA719,0))</f>
        <v>0</v>
      </c>
      <c r="H719" s="137"/>
      <c r="I719" s="137"/>
      <c r="J719" s="137"/>
      <c r="K719" s="137"/>
      <c r="L719" s="137"/>
      <c r="M719" s="137"/>
      <c r="N719" s="84"/>
      <c r="O719" s="84"/>
      <c r="P719" s="84"/>
      <c r="Q719" s="84"/>
      <c r="R719" s="133"/>
      <c r="S719" s="133"/>
      <c r="T719" s="133"/>
      <c r="U719" s="133"/>
      <c r="V719" s="133"/>
      <c r="W719" s="133"/>
      <c r="X719" s="133"/>
      <c r="Y719" s="133"/>
      <c r="Z719" s="133"/>
      <c r="AA719" s="133"/>
    </row>
    <row r="720" spans="1:27" s="73" customFormat="1" ht="18" hidden="1" customHeight="1" x14ac:dyDescent="0.25">
      <c r="A720" s="173">
        <f>'CLINs &amp; Ceiling Rates'!B79</f>
        <v>0</v>
      </c>
      <c r="B720" s="173">
        <f>'CLINs &amp; Ceiling Rates'!C79</f>
        <v>0</v>
      </c>
      <c r="C720" s="177" t="str">
        <f>'CLINs &amp; Ceiling Rates'!K79</f>
        <v/>
      </c>
      <c r="D720" s="211">
        <f>IF('CLINs &amp; Ceiling Rates'!D676="",SUM('Labor Loading Matrix'!H720:AA720),SUM(E720:G720))</f>
        <v>0</v>
      </c>
      <c r="E720" s="175">
        <f>SUM(IF('CLINs &amp; Ceiling Rates'!$D$237="OPS",'Labor Loading Matrix'!H720,0),IF('CLINs &amp; Ceiling Rates'!$D$238="OPS",'Labor Loading Matrix'!I720,0),IF('CLINs &amp; Ceiling Rates'!$D$239="OPS",'Labor Loading Matrix'!J720,0),IF('CLINs &amp; Ceiling Rates'!$D$240="OPS",'Labor Loading Matrix'!K720,0),IF('CLINs &amp; Ceiling Rates'!$D$241="OPS",'Labor Loading Matrix'!L720,0),IF('CLINs &amp; Ceiling Rates'!$D$242="OPS",'Labor Loading Matrix'!M720,0),IF('CLINs &amp; Ceiling Rates'!$D$243="OPS",'Labor Loading Matrix'!N720,0),IF('CLINs &amp; Ceiling Rates'!$D$244="OPS",'Labor Loading Matrix'!O720,0),IF('CLINs &amp; Ceiling Rates'!$D$245="OPS",'Labor Loading Matrix'!P720,0),IF('CLINs &amp; Ceiling Rates'!$D$246="OPS",'Labor Loading Matrix'!Q720,0),IF('CLINs &amp; Ceiling Rates'!$D$247="OPS",'Labor Loading Matrix'!R720,0),IF('CLINs &amp; Ceiling Rates'!$D$248="OPS",'Labor Loading Matrix'!S720,0),IF('CLINs &amp; Ceiling Rates'!$D$249="OPS",'Labor Loading Matrix'!T720,0),IF('CLINs &amp; Ceiling Rates'!$D$250="OPS",'Labor Loading Matrix'!U720,0),IF('CLINs &amp; Ceiling Rates'!$D$251="OPS",'Labor Loading Matrix'!V720,0),IF('CLINs &amp; Ceiling Rates'!$D$252="OPS",'Labor Loading Matrix'!W720,0),IF('CLINs &amp; Ceiling Rates'!$D$253="OPS",'Labor Loading Matrix'!X720,0),IF('CLINs &amp; Ceiling Rates'!$D$254="OPS",'Labor Loading Matrix'!Y720,0),IF('CLINs &amp; Ceiling Rates'!$D$255="OPS",'Labor Loading Matrix'!Z720,0),IF('CLINs &amp; Ceiling Rates'!$D$256="OPS",'Labor Loading Matrix'!AA720,0))</f>
        <v>0</v>
      </c>
      <c r="F720" s="175">
        <f>SUM(IF('CLINs &amp; Ceiling Rates'!$D$237="F&amp;E",'Labor Loading Matrix'!H720,0),IF('CLINs &amp; Ceiling Rates'!$D$238="F&amp;E",'Labor Loading Matrix'!I720,0),IF('CLINs &amp; Ceiling Rates'!$D$239="F&amp;E",'Labor Loading Matrix'!J720,0),IF('CLINs &amp; Ceiling Rates'!$D$240="F&amp;E",'Labor Loading Matrix'!K720,0),IF('CLINs &amp; Ceiling Rates'!$D$241="F&amp;E",'Labor Loading Matrix'!L720,0),IF('CLINs &amp; Ceiling Rates'!$D$242="F&amp;E",'Labor Loading Matrix'!M720,0),IF('CLINs &amp; Ceiling Rates'!$D$243="F&amp;E",'Labor Loading Matrix'!N720,0),IF('CLINs &amp; Ceiling Rates'!$D$244="F&amp;E",'Labor Loading Matrix'!O720,0),IF('CLINs &amp; Ceiling Rates'!$D$245="F&amp;E",'Labor Loading Matrix'!P720,0),IF('CLINs &amp; Ceiling Rates'!$D$246="F&amp;E",'Labor Loading Matrix'!Q720,0),IF('CLINs &amp; Ceiling Rates'!$D$247="F&amp;E",'Labor Loading Matrix'!R720,0),IF('CLINs &amp; Ceiling Rates'!$D$248="F&amp;E",'Labor Loading Matrix'!S720,0),IF('CLINs &amp; Ceiling Rates'!$D$249="F&amp;E",'Labor Loading Matrix'!T720,0),IF('CLINs &amp; Ceiling Rates'!$D$250="F&amp;E",'Labor Loading Matrix'!U720,0),IF('CLINs &amp; Ceiling Rates'!$D$251="F&amp;E",'Labor Loading Matrix'!V720,0),IF('CLINs &amp; Ceiling Rates'!$D$252="F&amp;E",'Labor Loading Matrix'!W720,0),IF('CLINs &amp; Ceiling Rates'!$D$253="F&amp;E",'Labor Loading Matrix'!X720,0),IF('CLINs &amp; Ceiling Rates'!$D$254="F&amp;E",'Labor Loading Matrix'!Y720,0),IF('CLINs &amp; Ceiling Rates'!$D$255="F&amp;E",'Labor Loading Matrix'!Z720,0),IF('CLINs &amp; Ceiling Rates'!$D$256="F&amp;E",'Labor Loading Matrix'!AA720,0))</f>
        <v>0</v>
      </c>
      <c r="G720" s="175">
        <f>SUM(IF('CLINs &amp; Ceiling Rates'!$D$237="R&amp;D",'Labor Loading Matrix'!H720,0),IF('CLINs &amp; Ceiling Rates'!$D$238="R&amp;D",'Labor Loading Matrix'!I720,0),IF('CLINs &amp; Ceiling Rates'!$D$239="R&amp;D",'Labor Loading Matrix'!J720,0),IF('CLINs &amp; Ceiling Rates'!$D$240="R&amp;D",'Labor Loading Matrix'!K720,0),IF('CLINs &amp; Ceiling Rates'!$D$241="R&amp;D",'Labor Loading Matrix'!L720,0),IF('CLINs &amp; Ceiling Rates'!$D$242="R&amp;D",'Labor Loading Matrix'!M720,0),IF('CLINs &amp; Ceiling Rates'!$D$243="R&amp;D",'Labor Loading Matrix'!N720,0),IF('CLINs &amp; Ceiling Rates'!$D$244="R&amp;D",'Labor Loading Matrix'!O720,0),IF('CLINs &amp; Ceiling Rates'!$D$245="R&amp;D",'Labor Loading Matrix'!P720,0),IF('CLINs &amp; Ceiling Rates'!$D$246="R&amp;D",'Labor Loading Matrix'!Q720,0),IF('CLINs &amp; Ceiling Rates'!$D$247="R&amp;D",'Labor Loading Matrix'!R720,0),IF('CLINs &amp; Ceiling Rates'!$D$248="R&amp;D",'Labor Loading Matrix'!S720,0),IF('CLINs &amp; Ceiling Rates'!$D$249="R&amp;D",'Labor Loading Matrix'!T720,0),IF('CLINs &amp; Ceiling Rates'!$D$250="R&amp;D",'Labor Loading Matrix'!U720,0),IF('CLINs &amp; Ceiling Rates'!$D$251="R&amp;D",'Labor Loading Matrix'!V720,0),IF('CLINs &amp; Ceiling Rates'!$D$252="R&amp;D",'Labor Loading Matrix'!W720,0),IF('CLINs &amp; Ceiling Rates'!$D$253="R&amp;D",'Labor Loading Matrix'!X720,0),IF('CLINs &amp; Ceiling Rates'!$D$254="R&amp;D",'Labor Loading Matrix'!Y720,0),IF('CLINs &amp; Ceiling Rates'!$D$255="R&amp;D",'Labor Loading Matrix'!Z720,0),IF('CLINs &amp; Ceiling Rates'!$D$256="R&amp;D",'Labor Loading Matrix'!AA720,0))</f>
        <v>0</v>
      </c>
      <c r="H720" s="137"/>
      <c r="I720" s="137"/>
      <c r="J720" s="137"/>
      <c r="K720" s="137"/>
      <c r="L720" s="137"/>
      <c r="M720" s="137"/>
      <c r="N720" s="84"/>
      <c r="O720" s="84"/>
      <c r="P720" s="84"/>
      <c r="Q720" s="84"/>
      <c r="R720" s="133"/>
      <c r="S720" s="133"/>
      <c r="T720" s="133"/>
      <c r="U720" s="133"/>
      <c r="V720" s="133"/>
      <c r="W720" s="133"/>
      <c r="X720" s="133"/>
      <c r="Y720" s="133"/>
      <c r="Z720" s="133"/>
      <c r="AA720" s="133"/>
    </row>
    <row r="721" spans="1:27" s="73" customFormat="1" ht="18" hidden="1" customHeight="1" x14ac:dyDescent="0.25">
      <c r="A721" s="173">
        <f>'CLINs &amp; Ceiling Rates'!B80</f>
        <v>0</v>
      </c>
      <c r="B721" s="173">
        <f>'CLINs &amp; Ceiling Rates'!C80</f>
        <v>0</v>
      </c>
      <c r="C721" s="177" t="str">
        <f>'CLINs &amp; Ceiling Rates'!K80</f>
        <v/>
      </c>
      <c r="D721" s="211">
        <f>IF('CLINs &amp; Ceiling Rates'!D677="",SUM('Labor Loading Matrix'!H721:AA721),SUM(E721:G721))</f>
        <v>0</v>
      </c>
      <c r="E721" s="175">
        <f>SUM(IF('CLINs &amp; Ceiling Rates'!$D$237="OPS",'Labor Loading Matrix'!H721,0),IF('CLINs &amp; Ceiling Rates'!$D$238="OPS",'Labor Loading Matrix'!I721,0),IF('CLINs &amp; Ceiling Rates'!$D$239="OPS",'Labor Loading Matrix'!J721,0),IF('CLINs &amp; Ceiling Rates'!$D$240="OPS",'Labor Loading Matrix'!K721,0),IF('CLINs &amp; Ceiling Rates'!$D$241="OPS",'Labor Loading Matrix'!L721,0),IF('CLINs &amp; Ceiling Rates'!$D$242="OPS",'Labor Loading Matrix'!M721,0),IF('CLINs &amp; Ceiling Rates'!$D$243="OPS",'Labor Loading Matrix'!N721,0),IF('CLINs &amp; Ceiling Rates'!$D$244="OPS",'Labor Loading Matrix'!O721,0),IF('CLINs &amp; Ceiling Rates'!$D$245="OPS",'Labor Loading Matrix'!P721,0),IF('CLINs &amp; Ceiling Rates'!$D$246="OPS",'Labor Loading Matrix'!Q721,0),IF('CLINs &amp; Ceiling Rates'!$D$247="OPS",'Labor Loading Matrix'!R721,0),IF('CLINs &amp; Ceiling Rates'!$D$248="OPS",'Labor Loading Matrix'!S721,0),IF('CLINs &amp; Ceiling Rates'!$D$249="OPS",'Labor Loading Matrix'!T721,0),IF('CLINs &amp; Ceiling Rates'!$D$250="OPS",'Labor Loading Matrix'!U721,0),IF('CLINs &amp; Ceiling Rates'!$D$251="OPS",'Labor Loading Matrix'!V721,0),IF('CLINs &amp; Ceiling Rates'!$D$252="OPS",'Labor Loading Matrix'!W721,0),IF('CLINs &amp; Ceiling Rates'!$D$253="OPS",'Labor Loading Matrix'!X721,0),IF('CLINs &amp; Ceiling Rates'!$D$254="OPS",'Labor Loading Matrix'!Y721,0),IF('CLINs &amp; Ceiling Rates'!$D$255="OPS",'Labor Loading Matrix'!Z721,0),IF('CLINs &amp; Ceiling Rates'!$D$256="OPS",'Labor Loading Matrix'!AA721,0))</f>
        <v>0</v>
      </c>
      <c r="F721" s="175">
        <f>SUM(IF('CLINs &amp; Ceiling Rates'!$D$237="F&amp;E",'Labor Loading Matrix'!H721,0),IF('CLINs &amp; Ceiling Rates'!$D$238="F&amp;E",'Labor Loading Matrix'!I721,0),IF('CLINs &amp; Ceiling Rates'!$D$239="F&amp;E",'Labor Loading Matrix'!J721,0),IF('CLINs &amp; Ceiling Rates'!$D$240="F&amp;E",'Labor Loading Matrix'!K721,0),IF('CLINs &amp; Ceiling Rates'!$D$241="F&amp;E",'Labor Loading Matrix'!L721,0),IF('CLINs &amp; Ceiling Rates'!$D$242="F&amp;E",'Labor Loading Matrix'!M721,0),IF('CLINs &amp; Ceiling Rates'!$D$243="F&amp;E",'Labor Loading Matrix'!N721,0),IF('CLINs &amp; Ceiling Rates'!$D$244="F&amp;E",'Labor Loading Matrix'!O721,0),IF('CLINs &amp; Ceiling Rates'!$D$245="F&amp;E",'Labor Loading Matrix'!P721,0),IF('CLINs &amp; Ceiling Rates'!$D$246="F&amp;E",'Labor Loading Matrix'!Q721,0),IF('CLINs &amp; Ceiling Rates'!$D$247="F&amp;E",'Labor Loading Matrix'!R721,0),IF('CLINs &amp; Ceiling Rates'!$D$248="F&amp;E",'Labor Loading Matrix'!S721,0),IF('CLINs &amp; Ceiling Rates'!$D$249="F&amp;E",'Labor Loading Matrix'!T721,0),IF('CLINs &amp; Ceiling Rates'!$D$250="F&amp;E",'Labor Loading Matrix'!U721,0),IF('CLINs &amp; Ceiling Rates'!$D$251="F&amp;E",'Labor Loading Matrix'!V721,0),IF('CLINs &amp; Ceiling Rates'!$D$252="F&amp;E",'Labor Loading Matrix'!W721,0),IF('CLINs &amp; Ceiling Rates'!$D$253="F&amp;E",'Labor Loading Matrix'!X721,0),IF('CLINs &amp; Ceiling Rates'!$D$254="F&amp;E",'Labor Loading Matrix'!Y721,0),IF('CLINs &amp; Ceiling Rates'!$D$255="F&amp;E",'Labor Loading Matrix'!Z721,0),IF('CLINs &amp; Ceiling Rates'!$D$256="F&amp;E",'Labor Loading Matrix'!AA721,0))</f>
        <v>0</v>
      </c>
      <c r="G721" s="175">
        <f>SUM(IF('CLINs &amp; Ceiling Rates'!$D$237="R&amp;D",'Labor Loading Matrix'!H721,0),IF('CLINs &amp; Ceiling Rates'!$D$238="R&amp;D",'Labor Loading Matrix'!I721,0),IF('CLINs &amp; Ceiling Rates'!$D$239="R&amp;D",'Labor Loading Matrix'!J721,0),IF('CLINs &amp; Ceiling Rates'!$D$240="R&amp;D",'Labor Loading Matrix'!K721,0),IF('CLINs &amp; Ceiling Rates'!$D$241="R&amp;D",'Labor Loading Matrix'!L721,0),IF('CLINs &amp; Ceiling Rates'!$D$242="R&amp;D",'Labor Loading Matrix'!M721,0),IF('CLINs &amp; Ceiling Rates'!$D$243="R&amp;D",'Labor Loading Matrix'!N721,0),IF('CLINs &amp; Ceiling Rates'!$D$244="R&amp;D",'Labor Loading Matrix'!O721,0),IF('CLINs &amp; Ceiling Rates'!$D$245="R&amp;D",'Labor Loading Matrix'!P721,0),IF('CLINs &amp; Ceiling Rates'!$D$246="R&amp;D",'Labor Loading Matrix'!Q721,0),IF('CLINs &amp; Ceiling Rates'!$D$247="R&amp;D",'Labor Loading Matrix'!R721,0),IF('CLINs &amp; Ceiling Rates'!$D$248="R&amp;D",'Labor Loading Matrix'!S721,0),IF('CLINs &amp; Ceiling Rates'!$D$249="R&amp;D",'Labor Loading Matrix'!T721,0),IF('CLINs &amp; Ceiling Rates'!$D$250="R&amp;D",'Labor Loading Matrix'!U721,0),IF('CLINs &amp; Ceiling Rates'!$D$251="R&amp;D",'Labor Loading Matrix'!V721,0),IF('CLINs &amp; Ceiling Rates'!$D$252="R&amp;D",'Labor Loading Matrix'!W721,0),IF('CLINs &amp; Ceiling Rates'!$D$253="R&amp;D",'Labor Loading Matrix'!X721,0),IF('CLINs &amp; Ceiling Rates'!$D$254="R&amp;D",'Labor Loading Matrix'!Y721,0),IF('CLINs &amp; Ceiling Rates'!$D$255="R&amp;D",'Labor Loading Matrix'!Z721,0),IF('CLINs &amp; Ceiling Rates'!$D$256="R&amp;D",'Labor Loading Matrix'!AA721,0))</f>
        <v>0</v>
      </c>
      <c r="H721" s="137"/>
      <c r="I721" s="137"/>
      <c r="J721" s="137"/>
      <c r="K721" s="137"/>
      <c r="L721" s="137"/>
      <c r="M721" s="137"/>
      <c r="N721" s="84"/>
      <c r="O721" s="84"/>
      <c r="P721" s="84"/>
      <c r="Q721" s="84"/>
      <c r="R721" s="133"/>
      <c r="S721" s="133"/>
      <c r="T721" s="133"/>
      <c r="U721" s="133"/>
      <c r="V721" s="133"/>
      <c r="W721" s="133"/>
      <c r="X721" s="133"/>
      <c r="Y721" s="133"/>
      <c r="Z721" s="133"/>
      <c r="AA721" s="133"/>
    </row>
    <row r="722" spans="1:27" s="73" customFormat="1" ht="18" hidden="1" customHeight="1" x14ac:dyDescent="0.25">
      <c r="A722" s="173">
        <f>'CLINs &amp; Ceiling Rates'!B81</f>
        <v>0</v>
      </c>
      <c r="B722" s="173">
        <f>'CLINs &amp; Ceiling Rates'!C81</f>
        <v>0</v>
      </c>
      <c r="C722" s="177" t="str">
        <f>'CLINs &amp; Ceiling Rates'!K81</f>
        <v/>
      </c>
      <c r="D722" s="211">
        <f>IF('CLINs &amp; Ceiling Rates'!D678="",SUM('Labor Loading Matrix'!H722:AA722),SUM(E722:G722))</f>
        <v>0</v>
      </c>
      <c r="E722" s="175">
        <f>SUM(IF('CLINs &amp; Ceiling Rates'!$D$237="OPS",'Labor Loading Matrix'!H722,0),IF('CLINs &amp; Ceiling Rates'!$D$238="OPS",'Labor Loading Matrix'!I722,0),IF('CLINs &amp; Ceiling Rates'!$D$239="OPS",'Labor Loading Matrix'!J722,0),IF('CLINs &amp; Ceiling Rates'!$D$240="OPS",'Labor Loading Matrix'!K722,0),IF('CLINs &amp; Ceiling Rates'!$D$241="OPS",'Labor Loading Matrix'!L722,0),IF('CLINs &amp; Ceiling Rates'!$D$242="OPS",'Labor Loading Matrix'!M722,0),IF('CLINs &amp; Ceiling Rates'!$D$243="OPS",'Labor Loading Matrix'!N722,0),IF('CLINs &amp; Ceiling Rates'!$D$244="OPS",'Labor Loading Matrix'!O722,0),IF('CLINs &amp; Ceiling Rates'!$D$245="OPS",'Labor Loading Matrix'!P722,0),IF('CLINs &amp; Ceiling Rates'!$D$246="OPS",'Labor Loading Matrix'!Q722,0),IF('CLINs &amp; Ceiling Rates'!$D$247="OPS",'Labor Loading Matrix'!R722,0),IF('CLINs &amp; Ceiling Rates'!$D$248="OPS",'Labor Loading Matrix'!S722,0),IF('CLINs &amp; Ceiling Rates'!$D$249="OPS",'Labor Loading Matrix'!T722,0),IF('CLINs &amp; Ceiling Rates'!$D$250="OPS",'Labor Loading Matrix'!U722,0),IF('CLINs &amp; Ceiling Rates'!$D$251="OPS",'Labor Loading Matrix'!V722,0),IF('CLINs &amp; Ceiling Rates'!$D$252="OPS",'Labor Loading Matrix'!W722,0),IF('CLINs &amp; Ceiling Rates'!$D$253="OPS",'Labor Loading Matrix'!X722,0),IF('CLINs &amp; Ceiling Rates'!$D$254="OPS",'Labor Loading Matrix'!Y722,0),IF('CLINs &amp; Ceiling Rates'!$D$255="OPS",'Labor Loading Matrix'!Z722,0),IF('CLINs &amp; Ceiling Rates'!$D$256="OPS",'Labor Loading Matrix'!AA722,0))</f>
        <v>0</v>
      </c>
      <c r="F722" s="175">
        <f>SUM(IF('CLINs &amp; Ceiling Rates'!$D$237="F&amp;E",'Labor Loading Matrix'!H722,0),IF('CLINs &amp; Ceiling Rates'!$D$238="F&amp;E",'Labor Loading Matrix'!I722,0),IF('CLINs &amp; Ceiling Rates'!$D$239="F&amp;E",'Labor Loading Matrix'!J722,0),IF('CLINs &amp; Ceiling Rates'!$D$240="F&amp;E",'Labor Loading Matrix'!K722,0),IF('CLINs &amp; Ceiling Rates'!$D$241="F&amp;E",'Labor Loading Matrix'!L722,0),IF('CLINs &amp; Ceiling Rates'!$D$242="F&amp;E",'Labor Loading Matrix'!M722,0),IF('CLINs &amp; Ceiling Rates'!$D$243="F&amp;E",'Labor Loading Matrix'!N722,0),IF('CLINs &amp; Ceiling Rates'!$D$244="F&amp;E",'Labor Loading Matrix'!O722,0),IF('CLINs &amp; Ceiling Rates'!$D$245="F&amp;E",'Labor Loading Matrix'!P722,0),IF('CLINs &amp; Ceiling Rates'!$D$246="F&amp;E",'Labor Loading Matrix'!Q722,0),IF('CLINs &amp; Ceiling Rates'!$D$247="F&amp;E",'Labor Loading Matrix'!R722,0),IF('CLINs &amp; Ceiling Rates'!$D$248="F&amp;E",'Labor Loading Matrix'!S722,0),IF('CLINs &amp; Ceiling Rates'!$D$249="F&amp;E",'Labor Loading Matrix'!T722,0),IF('CLINs &amp; Ceiling Rates'!$D$250="F&amp;E",'Labor Loading Matrix'!U722,0),IF('CLINs &amp; Ceiling Rates'!$D$251="F&amp;E",'Labor Loading Matrix'!V722,0),IF('CLINs &amp; Ceiling Rates'!$D$252="F&amp;E",'Labor Loading Matrix'!W722,0),IF('CLINs &amp; Ceiling Rates'!$D$253="F&amp;E",'Labor Loading Matrix'!X722,0),IF('CLINs &amp; Ceiling Rates'!$D$254="F&amp;E",'Labor Loading Matrix'!Y722,0),IF('CLINs &amp; Ceiling Rates'!$D$255="F&amp;E",'Labor Loading Matrix'!Z722,0),IF('CLINs &amp; Ceiling Rates'!$D$256="F&amp;E",'Labor Loading Matrix'!AA722,0))</f>
        <v>0</v>
      </c>
      <c r="G722" s="175">
        <f>SUM(IF('CLINs &amp; Ceiling Rates'!$D$237="R&amp;D",'Labor Loading Matrix'!H722,0),IF('CLINs &amp; Ceiling Rates'!$D$238="R&amp;D",'Labor Loading Matrix'!I722,0),IF('CLINs &amp; Ceiling Rates'!$D$239="R&amp;D",'Labor Loading Matrix'!J722,0),IF('CLINs &amp; Ceiling Rates'!$D$240="R&amp;D",'Labor Loading Matrix'!K722,0),IF('CLINs &amp; Ceiling Rates'!$D$241="R&amp;D",'Labor Loading Matrix'!L722,0),IF('CLINs &amp; Ceiling Rates'!$D$242="R&amp;D",'Labor Loading Matrix'!M722,0),IF('CLINs &amp; Ceiling Rates'!$D$243="R&amp;D",'Labor Loading Matrix'!N722,0),IF('CLINs &amp; Ceiling Rates'!$D$244="R&amp;D",'Labor Loading Matrix'!O722,0),IF('CLINs &amp; Ceiling Rates'!$D$245="R&amp;D",'Labor Loading Matrix'!P722,0),IF('CLINs &amp; Ceiling Rates'!$D$246="R&amp;D",'Labor Loading Matrix'!Q722,0),IF('CLINs &amp; Ceiling Rates'!$D$247="R&amp;D",'Labor Loading Matrix'!R722,0),IF('CLINs &amp; Ceiling Rates'!$D$248="R&amp;D",'Labor Loading Matrix'!S722,0),IF('CLINs &amp; Ceiling Rates'!$D$249="R&amp;D",'Labor Loading Matrix'!T722,0),IF('CLINs &amp; Ceiling Rates'!$D$250="R&amp;D",'Labor Loading Matrix'!U722,0),IF('CLINs &amp; Ceiling Rates'!$D$251="R&amp;D",'Labor Loading Matrix'!V722,0),IF('CLINs &amp; Ceiling Rates'!$D$252="R&amp;D",'Labor Loading Matrix'!W722,0),IF('CLINs &amp; Ceiling Rates'!$D$253="R&amp;D",'Labor Loading Matrix'!X722,0),IF('CLINs &amp; Ceiling Rates'!$D$254="R&amp;D",'Labor Loading Matrix'!Y722,0),IF('CLINs &amp; Ceiling Rates'!$D$255="R&amp;D",'Labor Loading Matrix'!Z722,0),IF('CLINs &amp; Ceiling Rates'!$D$256="R&amp;D",'Labor Loading Matrix'!AA722,0))</f>
        <v>0</v>
      </c>
      <c r="H722" s="137"/>
      <c r="I722" s="137"/>
      <c r="J722" s="137"/>
      <c r="K722" s="137"/>
      <c r="L722" s="137"/>
      <c r="M722" s="137"/>
      <c r="N722" s="84"/>
      <c r="O722" s="84"/>
      <c r="P722" s="84"/>
      <c r="Q722" s="84"/>
      <c r="R722" s="133"/>
      <c r="S722" s="133"/>
      <c r="T722" s="133"/>
      <c r="U722" s="133"/>
      <c r="V722" s="133"/>
      <c r="W722" s="133"/>
      <c r="X722" s="133"/>
      <c r="Y722" s="133"/>
      <c r="Z722" s="133"/>
      <c r="AA722" s="133"/>
    </row>
    <row r="723" spans="1:27" s="73" customFormat="1" ht="18" hidden="1" customHeight="1" x14ac:dyDescent="0.25">
      <c r="A723" s="173">
        <f>'CLINs &amp; Ceiling Rates'!B82</f>
        <v>0</v>
      </c>
      <c r="B723" s="173">
        <f>'CLINs &amp; Ceiling Rates'!C82</f>
        <v>0</v>
      </c>
      <c r="C723" s="177" t="str">
        <f>'CLINs &amp; Ceiling Rates'!K82</f>
        <v/>
      </c>
      <c r="D723" s="211">
        <f>IF('CLINs &amp; Ceiling Rates'!D679="",SUM('Labor Loading Matrix'!H723:AA723),SUM(E723:G723))</f>
        <v>0</v>
      </c>
      <c r="E723" s="175">
        <f>SUM(IF('CLINs &amp; Ceiling Rates'!$D$237="OPS",'Labor Loading Matrix'!H723,0),IF('CLINs &amp; Ceiling Rates'!$D$238="OPS",'Labor Loading Matrix'!I723,0),IF('CLINs &amp; Ceiling Rates'!$D$239="OPS",'Labor Loading Matrix'!J723,0),IF('CLINs &amp; Ceiling Rates'!$D$240="OPS",'Labor Loading Matrix'!K723,0),IF('CLINs &amp; Ceiling Rates'!$D$241="OPS",'Labor Loading Matrix'!L723,0),IF('CLINs &amp; Ceiling Rates'!$D$242="OPS",'Labor Loading Matrix'!M723,0),IF('CLINs &amp; Ceiling Rates'!$D$243="OPS",'Labor Loading Matrix'!N723,0),IF('CLINs &amp; Ceiling Rates'!$D$244="OPS",'Labor Loading Matrix'!O723,0),IF('CLINs &amp; Ceiling Rates'!$D$245="OPS",'Labor Loading Matrix'!P723,0),IF('CLINs &amp; Ceiling Rates'!$D$246="OPS",'Labor Loading Matrix'!Q723,0),IF('CLINs &amp; Ceiling Rates'!$D$247="OPS",'Labor Loading Matrix'!R723,0),IF('CLINs &amp; Ceiling Rates'!$D$248="OPS",'Labor Loading Matrix'!S723,0),IF('CLINs &amp; Ceiling Rates'!$D$249="OPS",'Labor Loading Matrix'!T723,0),IF('CLINs &amp; Ceiling Rates'!$D$250="OPS",'Labor Loading Matrix'!U723,0),IF('CLINs &amp; Ceiling Rates'!$D$251="OPS",'Labor Loading Matrix'!V723,0),IF('CLINs &amp; Ceiling Rates'!$D$252="OPS",'Labor Loading Matrix'!W723,0),IF('CLINs &amp; Ceiling Rates'!$D$253="OPS",'Labor Loading Matrix'!X723,0),IF('CLINs &amp; Ceiling Rates'!$D$254="OPS",'Labor Loading Matrix'!Y723,0),IF('CLINs &amp; Ceiling Rates'!$D$255="OPS",'Labor Loading Matrix'!Z723,0),IF('CLINs &amp; Ceiling Rates'!$D$256="OPS",'Labor Loading Matrix'!AA723,0))</f>
        <v>0</v>
      </c>
      <c r="F723" s="175">
        <f>SUM(IF('CLINs &amp; Ceiling Rates'!$D$237="F&amp;E",'Labor Loading Matrix'!H723,0),IF('CLINs &amp; Ceiling Rates'!$D$238="F&amp;E",'Labor Loading Matrix'!I723,0),IF('CLINs &amp; Ceiling Rates'!$D$239="F&amp;E",'Labor Loading Matrix'!J723,0),IF('CLINs &amp; Ceiling Rates'!$D$240="F&amp;E",'Labor Loading Matrix'!K723,0),IF('CLINs &amp; Ceiling Rates'!$D$241="F&amp;E",'Labor Loading Matrix'!L723,0),IF('CLINs &amp; Ceiling Rates'!$D$242="F&amp;E",'Labor Loading Matrix'!M723,0),IF('CLINs &amp; Ceiling Rates'!$D$243="F&amp;E",'Labor Loading Matrix'!N723,0),IF('CLINs &amp; Ceiling Rates'!$D$244="F&amp;E",'Labor Loading Matrix'!O723,0),IF('CLINs &amp; Ceiling Rates'!$D$245="F&amp;E",'Labor Loading Matrix'!P723,0),IF('CLINs &amp; Ceiling Rates'!$D$246="F&amp;E",'Labor Loading Matrix'!Q723,0),IF('CLINs &amp; Ceiling Rates'!$D$247="F&amp;E",'Labor Loading Matrix'!R723,0),IF('CLINs &amp; Ceiling Rates'!$D$248="F&amp;E",'Labor Loading Matrix'!S723,0),IF('CLINs &amp; Ceiling Rates'!$D$249="F&amp;E",'Labor Loading Matrix'!T723,0),IF('CLINs &amp; Ceiling Rates'!$D$250="F&amp;E",'Labor Loading Matrix'!U723,0),IF('CLINs &amp; Ceiling Rates'!$D$251="F&amp;E",'Labor Loading Matrix'!V723,0),IF('CLINs &amp; Ceiling Rates'!$D$252="F&amp;E",'Labor Loading Matrix'!W723,0),IF('CLINs &amp; Ceiling Rates'!$D$253="F&amp;E",'Labor Loading Matrix'!X723,0),IF('CLINs &amp; Ceiling Rates'!$D$254="F&amp;E",'Labor Loading Matrix'!Y723,0),IF('CLINs &amp; Ceiling Rates'!$D$255="F&amp;E",'Labor Loading Matrix'!Z723,0),IF('CLINs &amp; Ceiling Rates'!$D$256="F&amp;E",'Labor Loading Matrix'!AA723,0))</f>
        <v>0</v>
      </c>
      <c r="G723" s="175">
        <f>SUM(IF('CLINs &amp; Ceiling Rates'!$D$237="R&amp;D",'Labor Loading Matrix'!H723,0),IF('CLINs &amp; Ceiling Rates'!$D$238="R&amp;D",'Labor Loading Matrix'!I723,0),IF('CLINs &amp; Ceiling Rates'!$D$239="R&amp;D",'Labor Loading Matrix'!J723,0),IF('CLINs &amp; Ceiling Rates'!$D$240="R&amp;D",'Labor Loading Matrix'!K723,0),IF('CLINs &amp; Ceiling Rates'!$D$241="R&amp;D",'Labor Loading Matrix'!L723,0),IF('CLINs &amp; Ceiling Rates'!$D$242="R&amp;D",'Labor Loading Matrix'!M723,0),IF('CLINs &amp; Ceiling Rates'!$D$243="R&amp;D",'Labor Loading Matrix'!N723,0),IF('CLINs &amp; Ceiling Rates'!$D$244="R&amp;D",'Labor Loading Matrix'!O723,0),IF('CLINs &amp; Ceiling Rates'!$D$245="R&amp;D",'Labor Loading Matrix'!P723,0),IF('CLINs &amp; Ceiling Rates'!$D$246="R&amp;D",'Labor Loading Matrix'!Q723,0),IF('CLINs &amp; Ceiling Rates'!$D$247="R&amp;D",'Labor Loading Matrix'!R723,0),IF('CLINs &amp; Ceiling Rates'!$D$248="R&amp;D",'Labor Loading Matrix'!S723,0),IF('CLINs &amp; Ceiling Rates'!$D$249="R&amp;D",'Labor Loading Matrix'!T723,0),IF('CLINs &amp; Ceiling Rates'!$D$250="R&amp;D",'Labor Loading Matrix'!U723,0),IF('CLINs &amp; Ceiling Rates'!$D$251="R&amp;D",'Labor Loading Matrix'!V723,0),IF('CLINs &amp; Ceiling Rates'!$D$252="R&amp;D",'Labor Loading Matrix'!W723,0),IF('CLINs &amp; Ceiling Rates'!$D$253="R&amp;D",'Labor Loading Matrix'!X723,0),IF('CLINs &amp; Ceiling Rates'!$D$254="R&amp;D",'Labor Loading Matrix'!Y723,0),IF('CLINs &amp; Ceiling Rates'!$D$255="R&amp;D",'Labor Loading Matrix'!Z723,0),IF('CLINs &amp; Ceiling Rates'!$D$256="R&amp;D",'Labor Loading Matrix'!AA723,0))</f>
        <v>0</v>
      </c>
      <c r="H723" s="137"/>
      <c r="I723" s="137"/>
      <c r="J723" s="137"/>
      <c r="K723" s="137"/>
      <c r="L723" s="137"/>
      <c r="M723" s="137"/>
      <c r="N723" s="84"/>
      <c r="O723" s="84"/>
      <c r="P723" s="84"/>
      <c r="Q723" s="84"/>
      <c r="R723" s="133"/>
      <c r="S723" s="133"/>
      <c r="T723" s="133"/>
      <c r="U723" s="133"/>
      <c r="V723" s="133"/>
      <c r="W723" s="133"/>
      <c r="X723" s="133"/>
      <c r="Y723" s="133"/>
      <c r="Z723" s="133"/>
      <c r="AA723" s="133"/>
    </row>
    <row r="724" spans="1:27" s="73" customFormat="1" ht="18" hidden="1" customHeight="1" x14ac:dyDescent="0.25">
      <c r="A724" s="173">
        <f>'CLINs &amp; Ceiling Rates'!B83</f>
        <v>0</v>
      </c>
      <c r="B724" s="173">
        <f>'CLINs &amp; Ceiling Rates'!C83</f>
        <v>0</v>
      </c>
      <c r="C724" s="177" t="str">
        <f>'CLINs &amp; Ceiling Rates'!K83</f>
        <v/>
      </c>
      <c r="D724" s="211">
        <f>IF('CLINs &amp; Ceiling Rates'!D680="",SUM('Labor Loading Matrix'!H724:AA724),SUM(E724:G724))</f>
        <v>0</v>
      </c>
      <c r="E724" s="175">
        <f>SUM(IF('CLINs &amp; Ceiling Rates'!$D$237="OPS",'Labor Loading Matrix'!H724,0),IF('CLINs &amp; Ceiling Rates'!$D$238="OPS",'Labor Loading Matrix'!I724,0),IF('CLINs &amp; Ceiling Rates'!$D$239="OPS",'Labor Loading Matrix'!J724,0),IF('CLINs &amp; Ceiling Rates'!$D$240="OPS",'Labor Loading Matrix'!K724,0),IF('CLINs &amp; Ceiling Rates'!$D$241="OPS",'Labor Loading Matrix'!L724,0),IF('CLINs &amp; Ceiling Rates'!$D$242="OPS",'Labor Loading Matrix'!M724,0),IF('CLINs &amp; Ceiling Rates'!$D$243="OPS",'Labor Loading Matrix'!N724,0),IF('CLINs &amp; Ceiling Rates'!$D$244="OPS",'Labor Loading Matrix'!O724,0),IF('CLINs &amp; Ceiling Rates'!$D$245="OPS",'Labor Loading Matrix'!P724,0),IF('CLINs &amp; Ceiling Rates'!$D$246="OPS",'Labor Loading Matrix'!Q724,0),IF('CLINs &amp; Ceiling Rates'!$D$247="OPS",'Labor Loading Matrix'!R724,0),IF('CLINs &amp; Ceiling Rates'!$D$248="OPS",'Labor Loading Matrix'!S724,0),IF('CLINs &amp; Ceiling Rates'!$D$249="OPS",'Labor Loading Matrix'!T724,0),IF('CLINs &amp; Ceiling Rates'!$D$250="OPS",'Labor Loading Matrix'!U724,0),IF('CLINs &amp; Ceiling Rates'!$D$251="OPS",'Labor Loading Matrix'!V724,0),IF('CLINs &amp; Ceiling Rates'!$D$252="OPS",'Labor Loading Matrix'!W724,0),IF('CLINs &amp; Ceiling Rates'!$D$253="OPS",'Labor Loading Matrix'!X724,0),IF('CLINs &amp; Ceiling Rates'!$D$254="OPS",'Labor Loading Matrix'!Y724,0),IF('CLINs &amp; Ceiling Rates'!$D$255="OPS",'Labor Loading Matrix'!Z724,0),IF('CLINs &amp; Ceiling Rates'!$D$256="OPS",'Labor Loading Matrix'!AA724,0))</f>
        <v>0</v>
      </c>
      <c r="F724" s="175">
        <f>SUM(IF('CLINs &amp; Ceiling Rates'!$D$237="F&amp;E",'Labor Loading Matrix'!H724,0),IF('CLINs &amp; Ceiling Rates'!$D$238="F&amp;E",'Labor Loading Matrix'!I724,0),IF('CLINs &amp; Ceiling Rates'!$D$239="F&amp;E",'Labor Loading Matrix'!J724,0),IF('CLINs &amp; Ceiling Rates'!$D$240="F&amp;E",'Labor Loading Matrix'!K724,0),IF('CLINs &amp; Ceiling Rates'!$D$241="F&amp;E",'Labor Loading Matrix'!L724,0),IF('CLINs &amp; Ceiling Rates'!$D$242="F&amp;E",'Labor Loading Matrix'!M724,0),IF('CLINs &amp; Ceiling Rates'!$D$243="F&amp;E",'Labor Loading Matrix'!N724,0),IF('CLINs &amp; Ceiling Rates'!$D$244="F&amp;E",'Labor Loading Matrix'!O724,0),IF('CLINs &amp; Ceiling Rates'!$D$245="F&amp;E",'Labor Loading Matrix'!P724,0),IF('CLINs &amp; Ceiling Rates'!$D$246="F&amp;E",'Labor Loading Matrix'!Q724,0),IF('CLINs &amp; Ceiling Rates'!$D$247="F&amp;E",'Labor Loading Matrix'!R724,0),IF('CLINs &amp; Ceiling Rates'!$D$248="F&amp;E",'Labor Loading Matrix'!S724,0),IF('CLINs &amp; Ceiling Rates'!$D$249="F&amp;E",'Labor Loading Matrix'!T724,0),IF('CLINs &amp; Ceiling Rates'!$D$250="F&amp;E",'Labor Loading Matrix'!U724,0),IF('CLINs &amp; Ceiling Rates'!$D$251="F&amp;E",'Labor Loading Matrix'!V724,0),IF('CLINs &amp; Ceiling Rates'!$D$252="F&amp;E",'Labor Loading Matrix'!W724,0),IF('CLINs &amp; Ceiling Rates'!$D$253="F&amp;E",'Labor Loading Matrix'!X724,0),IF('CLINs &amp; Ceiling Rates'!$D$254="F&amp;E",'Labor Loading Matrix'!Y724,0),IF('CLINs &amp; Ceiling Rates'!$D$255="F&amp;E",'Labor Loading Matrix'!Z724,0),IF('CLINs &amp; Ceiling Rates'!$D$256="F&amp;E",'Labor Loading Matrix'!AA724,0))</f>
        <v>0</v>
      </c>
      <c r="G724" s="175">
        <f>SUM(IF('CLINs &amp; Ceiling Rates'!$D$237="R&amp;D",'Labor Loading Matrix'!H724,0),IF('CLINs &amp; Ceiling Rates'!$D$238="R&amp;D",'Labor Loading Matrix'!I724,0),IF('CLINs &amp; Ceiling Rates'!$D$239="R&amp;D",'Labor Loading Matrix'!J724,0),IF('CLINs &amp; Ceiling Rates'!$D$240="R&amp;D",'Labor Loading Matrix'!K724,0),IF('CLINs &amp; Ceiling Rates'!$D$241="R&amp;D",'Labor Loading Matrix'!L724,0),IF('CLINs &amp; Ceiling Rates'!$D$242="R&amp;D",'Labor Loading Matrix'!M724,0),IF('CLINs &amp; Ceiling Rates'!$D$243="R&amp;D",'Labor Loading Matrix'!N724,0),IF('CLINs &amp; Ceiling Rates'!$D$244="R&amp;D",'Labor Loading Matrix'!O724,0),IF('CLINs &amp; Ceiling Rates'!$D$245="R&amp;D",'Labor Loading Matrix'!P724,0),IF('CLINs &amp; Ceiling Rates'!$D$246="R&amp;D",'Labor Loading Matrix'!Q724,0),IF('CLINs &amp; Ceiling Rates'!$D$247="R&amp;D",'Labor Loading Matrix'!R724,0),IF('CLINs &amp; Ceiling Rates'!$D$248="R&amp;D",'Labor Loading Matrix'!S724,0),IF('CLINs &amp; Ceiling Rates'!$D$249="R&amp;D",'Labor Loading Matrix'!T724,0),IF('CLINs &amp; Ceiling Rates'!$D$250="R&amp;D",'Labor Loading Matrix'!U724,0),IF('CLINs &amp; Ceiling Rates'!$D$251="R&amp;D",'Labor Loading Matrix'!V724,0),IF('CLINs &amp; Ceiling Rates'!$D$252="R&amp;D",'Labor Loading Matrix'!W724,0),IF('CLINs &amp; Ceiling Rates'!$D$253="R&amp;D",'Labor Loading Matrix'!X724,0),IF('CLINs &amp; Ceiling Rates'!$D$254="R&amp;D",'Labor Loading Matrix'!Y724,0),IF('CLINs &amp; Ceiling Rates'!$D$255="R&amp;D",'Labor Loading Matrix'!Z724,0),IF('CLINs &amp; Ceiling Rates'!$D$256="R&amp;D",'Labor Loading Matrix'!AA724,0))</f>
        <v>0</v>
      </c>
      <c r="H724" s="137"/>
      <c r="I724" s="137"/>
      <c r="J724" s="137"/>
      <c r="K724" s="137"/>
      <c r="L724" s="137"/>
      <c r="M724" s="137"/>
      <c r="N724" s="84"/>
      <c r="O724" s="84"/>
      <c r="P724" s="84"/>
      <c r="Q724" s="84"/>
      <c r="R724" s="133"/>
      <c r="S724" s="133"/>
      <c r="T724" s="133"/>
      <c r="U724" s="133"/>
      <c r="V724" s="133"/>
      <c r="W724" s="133"/>
      <c r="X724" s="133"/>
      <c r="Y724" s="133"/>
      <c r="Z724" s="133"/>
      <c r="AA724" s="133"/>
    </row>
    <row r="725" spans="1:27" s="73" customFormat="1" ht="18" hidden="1" customHeight="1" x14ac:dyDescent="0.25">
      <c r="A725" s="173">
        <f>'CLINs &amp; Ceiling Rates'!B84</f>
        <v>0</v>
      </c>
      <c r="B725" s="173">
        <f>'CLINs &amp; Ceiling Rates'!C84</f>
        <v>0</v>
      </c>
      <c r="C725" s="177" t="str">
        <f>'CLINs &amp; Ceiling Rates'!K84</f>
        <v/>
      </c>
      <c r="D725" s="211">
        <f>IF('CLINs &amp; Ceiling Rates'!D681="",SUM('Labor Loading Matrix'!H725:AA725),SUM(E725:G725))</f>
        <v>0</v>
      </c>
      <c r="E725" s="175">
        <f>SUM(IF('CLINs &amp; Ceiling Rates'!$D$237="OPS",'Labor Loading Matrix'!H725,0),IF('CLINs &amp; Ceiling Rates'!$D$238="OPS",'Labor Loading Matrix'!I725,0),IF('CLINs &amp; Ceiling Rates'!$D$239="OPS",'Labor Loading Matrix'!J725,0),IF('CLINs &amp; Ceiling Rates'!$D$240="OPS",'Labor Loading Matrix'!K725,0),IF('CLINs &amp; Ceiling Rates'!$D$241="OPS",'Labor Loading Matrix'!L725,0),IF('CLINs &amp; Ceiling Rates'!$D$242="OPS",'Labor Loading Matrix'!M725,0),IF('CLINs &amp; Ceiling Rates'!$D$243="OPS",'Labor Loading Matrix'!N725,0),IF('CLINs &amp; Ceiling Rates'!$D$244="OPS",'Labor Loading Matrix'!O725,0),IF('CLINs &amp; Ceiling Rates'!$D$245="OPS",'Labor Loading Matrix'!P725,0),IF('CLINs &amp; Ceiling Rates'!$D$246="OPS",'Labor Loading Matrix'!Q725,0),IF('CLINs &amp; Ceiling Rates'!$D$247="OPS",'Labor Loading Matrix'!R725,0),IF('CLINs &amp; Ceiling Rates'!$D$248="OPS",'Labor Loading Matrix'!S725,0),IF('CLINs &amp; Ceiling Rates'!$D$249="OPS",'Labor Loading Matrix'!T725,0),IF('CLINs &amp; Ceiling Rates'!$D$250="OPS",'Labor Loading Matrix'!U725,0),IF('CLINs &amp; Ceiling Rates'!$D$251="OPS",'Labor Loading Matrix'!V725,0),IF('CLINs &amp; Ceiling Rates'!$D$252="OPS",'Labor Loading Matrix'!W725,0),IF('CLINs &amp; Ceiling Rates'!$D$253="OPS",'Labor Loading Matrix'!X725,0),IF('CLINs &amp; Ceiling Rates'!$D$254="OPS",'Labor Loading Matrix'!Y725,0),IF('CLINs &amp; Ceiling Rates'!$D$255="OPS",'Labor Loading Matrix'!Z725,0),IF('CLINs &amp; Ceiling Rates'!$D$256="OPS",'Labor Loading Matrix'!AA725,0))</f>
        <v>0</v>
      </c>
      <c r="F725" s="175">
        <f>SUM(IF('CLINs &amp; Ceiling Rates'!$D$237="F&amp;E",'Labor Loading Matrix'!H725,0),IF('CLINs &amp; Ceiling Rates'!$D$238="F&amp;E",'Labor Loading Matrix'!I725,0),IF('CLINs &amp; Ceiling Rates'!$D$239="F&amp;E",'Labor Loading Matrix'!J725,0),IF('CLINs &amp; Ceiling Rates'!$D$240="F&amp;E",'Labor Loading Matrix'!K725,0),IF('CLINs &amp; Ceiling Rates'!$D$241="F&amp;E",'Labor Loading Matrix'!L725,0),IF('CLINs &amp; Ceiling Rates'!$D$242="F&amp;E",'Labor Loading Matrix'!M725,0),IF('CLINs &amp; Ceiling Rates'!$D$243="F&amp;E",'Labor Loading Matrix'!N725,0),IF('CLINs &amp; Ceiling Rates'!$D$244="F&amp;E",'Labor Loading Matrix'!O725,0),IF('CLINs &amp; Ceiling Rates'!$D$245="F&amp;E",'Labor Loading Matrix'!P725,0),IF('CLINs &amp; Ceiling Rates'!$D$246="F&amp;E",'Labor Loading Matrix'!Q725,0),IF('CLINs &amp; Ceiling Rates'!$D$247="F&amp;E",'Labor Loading Matrix'!R725,0),IF('CLINs &amp; Ceiling Rates'!$D$248="F&amp;E",'Labor Loading Matrix'!S725,0),IF('CLINs &amp; Ceiling Rates'!$D$249="F&amp;E",'Labor Loading Matrix'!T725,0),IF('CLINs &amp; Ceiling Rates'!$D$250="F&amp;E",'Labor Loading Matrix'!U725,0),IF('CLINs &amp; Ceiling Rates'!$D$251="F&amp;E",'Labor Loading Matrix'!V725,0),IF('CLINs &amp; Ceiling Rates'!$D$252="F&amp;E",'Labor Loading Matrix'!W725,0),IF('CLINs &amp; Ceiling Rates'!$D$253="F&amp;E",'Labor Loading Matrix'!X725,0),IF('CLINs &amp; Ceiling Rates'!$D$254="F&amp;E",'Labor Loading Matrix'!Y725,0),IF('CLINs &amp; Ceiling Rates'!$D$255="F&amp;E",'Labor Loading Matrix'!Z725,0),IF('CLINs &amp; Ceiling Rates'!$D$256="F&amp;E",'Labor Loading Matrix'!AA725,0))</f>
        <v>0</v>
      </c>
      <c r="G725" s="175">
        <f>SUM(IF('CLINs &amp; Ceiling Rates'!$D$237="R&amp;D",'Labor Loading Matrix'!H725,0),IF('CLINs &amp; Ceiling Rates'!$D$238="R&amp;D",'Labor Loading Matrix'!I725,0),IF('CLINs &amp; Ceiling Rates'!$D$239="R&amp;D",'Labor Loading Matrix'!J725,0),IF('CLINs &amp; Ceiling Rates'!$D$240="R&amp;D",'Labor Loading Matrix'!K725,0),IF('CLINs &amp; Ceiling Rates'!$D$241="R&amp;D",'Labor Loading Matrix'!L725,0),IF('CLINs &amp; Ceiling Rates'!$D$242="R&amp;D",'Labor Loading Matrix'!M725,0),IF('CLINs &amp; Ceiling Rates'!$D$243="R&amp;D",'Labor Loading Matrix'!N725,0),IF('CLINs &amp; Ceiling Rates'!$D$244="R&amp;D",'Labor Loading Matrix'!O725,0),IF('CLINs &amp; Ceiling Rates'!$D$245="R&amp;D",'Labor Loading Matrix'!P725,0),IF('CLINs &amp; Ceiling Rates'!$D$246="R&amp;D",'Labor Loading Matrix'!Q725,0),IF('CLINs &amp; Ceiling Rates'!$D$247="R&amp;D",'Labor Loading Matrix'!R725,0),IF('CLINs &amp; Ceiling Rates'!$D$248="R&amp;D",'Labor Loading Matrix'!S725,0),IF('CLINs &amp; Ceiling Rates'!$D$249="R&amp;D",'Labor Loading Matrix'!T725,0),IF('CLINs &amp; Ceiling Rates'!$D$250="R&amp;D",'Labor Loading Matrix'!U725,0),IF('CLINs &amp; Ceiling Rates'!$D$251="R&amp;D",'Labor Loading Matrix'!V725,0),IF('CLINs &amp; Ceiling Rates'!$D$252="R&amp;D",'Labor Loading Matrix'!W725,0),IF('CLINs &amp; Ceiling Rates'!$D$253="R&amp;D",'Labor Loading Matrix'!X725,0),IF('CLINs &amp; Ceiling Rates'!$D$254="R&amp;D",'Labor Loading Matrix'!Y725,0),IF('CLINs &amp; Ceiling Rates'!$D$255="R&amp;D",'Labor Loading Matrix'!Z725,0),IF('CLINs &amp; Ceiling Rates'!$D$256="R&amp;D",'Labor Loading Matrix'!AA725,0))</f>
        <v>0</v>
      </c>
      <c r="H725" s="137"/>
      <c r="I725" s="137"/>
      <c r="J725" s="137"/>
      <c r="K725" s="137"/>
      <c r="L725" s="137"/>
      <c r="M725" s="137"/>
      <c r="N725" s="84"/>
      <c r="O725" s="84"/>
      <c r="P725" s="84"/>
      <c r="Q725" s="84"/>
      <c r="R725" s="133"/>
      <c r="S725" s="133"/>
      <c r="T725" s="133"/>
      <c r="U725" s="133"/>
      <c r="V725" s="133"/>
      <c r="W725" s="133"/>
      <c r="X725" s="133"/>
      <c r="Y725" s="133"/>
      <c r="Z725" s="133"/>
      <c r="AA725" s="133"/>
    </row>
    <row r="726" spans="1:27" s="73" customFormat="1" ht="18" hidden="1" customHeight="1" x14ac:dyDescent="0.25">
      <c r="A726" s="173">
        <f>'CLINs &amp; Ceiling Rates'!B85</f>
        <v>0</v>
      </c>
      <c r="B726" s="173">
        <f>'CLINs &amp; Ceiling Rates'!C85</f>
        <v>0</v>
      </c>
      <c r="C726" s="177" t="str">
        <f>'CLINs &amp; Ceiling Rates'!K85</f>
        <v/>
      </c>
      <c r="D726" s="211">
        <f>IF('CLINs &amp; Ceiling Rates'!D682="",SUM('Labor Loading Matrix'!H726:AA726),SUM(E726:G726))</f>
        <v>0</v>
      </c>
      <c r="E726" s="175">
        <f>SUM(IF('CLINs &amp; Ceiling Rates'!$D$237="OPS",'Labor Loading Matrix'!H726,0),IF('CLINs &amp; Ceiling Rates'!$D$238="OPS",'Labor Loading Matrix'!I726,0),IF('CLINs &amp; Ceiling Rates'!$D$239="OPS",'Labor Loading Matrix'!J726,0),IF('CLINs &amp; Ceiling Rates'!$D$240="OPS",'Labor Loading Matrix'!K726,0),IF('CLINs &amp; Ceiling Rates'!$D$241="OPS",'Labor Loading Matrix'!L726,0),IF('CLINs &amp; Ceiling Rates'!$D$242="OPS",'Labor Loading Matrix'!M726,0),IF('CLINs &amp; Ceiling Rates'!$D$243="OPS",'Labor Loading Matrix'!N726,0),IF('CLINs &amp; Ceiling Rates'!$D$244="OPS",'Labor Loading Matrix'!O726,0),IF('CLINs &amp; Ceiling Rates'!$D$245="OPS",'Labor Loading Matrix'!P726,0),IF('CLINs &amp; Ceiling Rates'!$D$246="OPS",'Labor Loading Matrix'!Q726,0),IF('CLINs &amp; Ceiling Rates'!$D$247="OPS",'Labor Loading Matrix'!R726,0),IF('CLINs &amp; Ceiling Rates'!$D$248="OPS",'Labor Loading Matrix'!S726,0),IF('CLINs &amp; Ceiling Rates'!$D$249="OPS",'Labor Loading Matrix'!T726,0),IF('CLINs &amp; Ceiling Rates'!$D$250="OPS",'Labor Loading Matrix'!U726,0),IF('CLINs &amp; Ceiling Rates'!$D$251="OPS",'Labor Loading Matrix'!V726,0),IF('CLINs &amp; Ceiling Rates'!$D$252="OPS",'Labor Loading Matrix'!W726,0),IF('CLINs &amp; Ceiling Rates'!$D$253="OPS",'Labor Loading Matrix'!X726,0),IF('CLINs &amp; Ceiling Rates'!$D$254="OPS",'Labor Loading Matrix'!Y726,0),IF('CLINs &amp; Ceiling Rates'!$D$255="OPS",'Labor Loading Matrix'!Z726,0),IF('CLINs &amp; Ceiling Rates'!$D$256="OPS",'Labor Loading Matrix'!AA726,0))</f>
        <v>0</v>
      </c>
      <c r="F726" s="175">
        <f>SUM(IF('CLINs &amp; Ceiling Rates'!$D$237="F&amp;E",'Labor Loading Matrix'!H726,0),IF('CLINs &amp; Ceiling Rates'!$D$238="F&amp;E",'Labor Loading Matrix'!I726,0),IF('CLINs &amp; Ceiling Rates'!$D$239="F&amp;E",'Labor Loading Matrix'!J726,0),IF('CLINs &amp; Ceiling Rates'!$D$240="F&amp;E",'Labor Loading Matrix'!K726,0),IF('CLINs &amp; Ceiling Rates'!$D$241="F&amp;E",'Labor Loading Matrix'!L726,0),IF('CLINs &amp; Ceiling Rates'!$D$242="F&amp;E",'Labor Loading Matrix'!M726,0),IF('CLINs &amp; Ceiling Rates'!$D$243="F&amp;E",'Labor Loading Matrix'!N726,0),IF('CLINs &amp; Ceiling Rates'!$D$244="F&amp;E",'Labor Loading Matrix'!O726,0),IF('CLINs &amp; Ceiling Rates'!$D$245="F&amp;E",'Labor Loading Matrix'!P726,0),IF('CLINs &amp; Ceiling Rates'!$D$246="F&amp;E",'Labor Loading Matrix'!Q726,0),IF('CLINs &amp; Ceiling Rates'!$D$247="F&amp;E",'Labor Loading Matrix'!R726,0),IF('CLINs &amp; Ceiling Rates'!$D$248="F&amp;E",'Labor Loading Matrix'!S726,0),IF('CLINs &amp; Ceiling Rates'!$D$249="F&amp;E",'Labor Loading Matrix'!T726,0),IF('CLINs &amp; Ceiling Rates'!$D$250="F&amp;E",'Labor Loading Matrix'!U726,0),IF('CLINs &amp; Ceiling Rates'!$D$251="F&amp;E",'Labor Loading Matrix'!V726,0),IF('CLINs &amp; Ceiling Rates'!$D$252="F&amp;E",'Labor Loading Matrix'!W726,0),IF('CLINs &amp; Ceiling Rates'!$D$253="F&amp;E",'Labor Loading Matrix'!X726,0),IF('CLINs &amp; Ceiling Rates'!$D$254="F&amp;E",'Labor Loading Matrix'!Y726,0),IF('CLINs &amp; Ceiling Rates'!$D$255="F&amp;E",'Labor Loading Matrix'!Z726,0),IF('CLINs &amp; Ceiling Rates'!$D$256="F&amp;E",'Labor Loading Matrix'!AA726,0))</f>
        <v>0</v>
      </c>
      <c r="G726" s="175">
        <f>SUM(IF('CLINs &amp; Ceiling Rates'!$D$237="R&amp;D",'Labor Loading Matrix'!H726,0),IF('CLINs &amp; Ceiling Rates'!$D$238="R&amp;D",'Labor Loading Matrix'!I726,0),IF('CLINs &amp; Ceiling Rates'!$D$239="R&amp;D",'Labor Loading Matrix'!J726,0),IF('CLINs &amp; Ceiling Rates'!$D$240="R&amp;D",'Labor Loading Matrix'!K726,0),IF('CLINs &amp; Ceiling Rates'!$D$241="R&amp;D",'Labor Loading Matrix'!L726,0),IF('CLINs &amp; Ceiling Rates'!$D$242="R&amp;D",'Labor Loading Matrix'!M726,0),IF('CLINs &amp; Ceiling Rates'!$D$243="R&amp;D",'Labor Loading Matrix'!N726,0),IF('CLINs &amp; Ceiling Rates'!$D$244="R&amp;D",'Labor Loading Matrix'!O726,0),IF('CLINs &amp; Ceiling Rates'!$D$245="R&amp;D",'Labor Loading Matrix'!P726,0),IF('CLINs &amp; Ceiling Rates'!$D$246="R&amp;D",'Labor Loading Matrix'!Q726,0),IF('CLINs &amp; Ceiling Rates'!$D$247="R&amp;D",'Labor Loading Matrix'!R726,0),IF('CLINs &amp; Ceiling Rates'!$D$248="R&amp;D",'Labor Loading Matrix'!S726,0),IF('CLINs &amp; Ceiling Rates'!$D$249="R&amp;D",'Labor Loading Matrix'!T726,0),IF('CLINs &amp; Ceiling Rates'!$D$250="R&amp;D",'Labor Loading Matrix'!U726,0),IF('CLINs &amp; Ceiling Rates'!$D$251="R&amp;D",'Labor Loading Matrix'!V726,0),IF('CLINs &amp; Ceiling Rates'!$D$252="R&amp;D",'Labor Loading Matrix'!W726,0),IF('CLINs &amp; Ceiling Rates'!$D$253="R&amp;D",'Labor Loading Matrix'!X726,0),IF('CLINs &amp; Ceiling Rates'!$D$254="R&amp;D",'Labor Loading Matrix'!Y726,0),IF('CLINs &amp; Ceiling Rates'!$D$255="R&amp;D",'Labor Loading Matrix'!Z726,0),IF('CLINs &amp; Ceiling Rates'!$D$256="R&amp;D",'Labor Loading Matrix'!AA726,0))</f>
        <v>0</v>
      </c>
      <c r="H726" s="137"/>
      <c r="I726" s="137"/>
      <c r="J726" s="137"/>
      <c r="K726" s="137"/>
      <c r="L726" s="137"/>
      <c r="M726" s="137"/>
      <c r="N726" s="84"/>
      <c r="O726" s="84"/>
      <c r="P726" s="84"/>
      <c r="Q726" s="84"/>
      <c r="R726" s="133"/>
      <c r="S726" s="133"/>
      <c r="T726" s="133"/>
      <c r="U726" s="133"/>
      <c r="V726" s="133"/>
      <c r="W726" s="133"/>
      <c r="X726" s="133"/>
      <c r="Y726" s="133"/>
      <c r="Z726" s="133"/>
      <c r="AA726" s="133"/>
    </row>
    <row r="727" spans="1:27" s="73" customFormat="1" ht="18" hidden="1" customHeight="1" x14ac:dyDescent="0.25">
      <c r="A727" s="173">
        <f>'CLINs &amp; Ceiling Rates'!B86</f>
        <v>0</v>
      </c>
      <c r="B727" s="173">
        <f>'CLINs &amp; Ceiling Rates'!C86</f>
        <v>0</v>
      </c>
      <c r="C727" s="177" t="str">
        <f>'CLINs &amp; Ceiling Rates'!K86</f>
        <v/>
      </c>
      <c r="D727" s="211">
        <f>IF('CLINs &amp; Ceiling Rates'!D683="",SUM('Labor Loading Matrix'!H727:AA727),SUM(E727:G727))</f>
        <v>0</v>
      </c>
      <c r="E727" s="175">
        <f>SUM(IF('CLINs &amp; Ceiling Rates'!$D$237="OPS",'Labor Loading Matrix'!H727,0),IF('CLINs &amp; Ceiling Rates'!$D$238="OPS",'Labor Loading Matrix'!I727,0),IF('CLINs &amp; Ceiling Rates'!$D$239="OPS",'Labor Loading Matrix'!J727,0),IF('CLINs &amp; Ceiling Rates'!$D$240="OPS",'Labor Loading Matrix'!K727,0),IF('CLINs &amp; Ceiling Rates'!$D$241="OPS",'Labor Loading Matrix'!L727,0),IF('CLINs &amp; Ceiling Rates'!$D$242="OPS",'Labor Loading Matrix'!M727,0),IF('CLINs &amp; Ceiling Rates'!$D$243="OPS",'Labor Loading Matrix'!N727,0),IF('CLINs &amp; Ceiling Rates'!$D$244="OPS",'Labor Loading Matrix'!O727,0),IF('CLINs &amp; Ceiling Rates'!$D$245="OPS",'Labor Loading Matrix'!P727,0),IF('CLINs &amp; Ceiling Rates'!$D$246="OPS",'Labor Loading Matrix'!Q727,0),IF('CLINs &amp; Ceiling Rates'!$D$247="OPS",'Labor Loading Matrix'!R727,0),IF('CLINs &amp; Ceiling Rates'!$D$248="OPS",'Labor Loading Matrix'!S727,0),IF('CLINs &amp; Ceiling Rates'!$D$249="OPS",'Labor Loading Matrix'!T727,0),IF('CLINs &amp; Ceiling Rates'!$D$250="OPS",'Labor Loading Matrix'!U727,0),IF('CLINs &amp; Ceiling Rates'!$D$251="OPS",'Labor Loading Matrix'!V727,0),IF('CLINs &amp; Ceiling Rates'!$D$252="OPS",'Labor Loading Matrix'!W727,0),IF('CLINs &amp; Ceiling Rates'!$D$253="OPS",'Labor Loading Matrix'!X727,0),IF('CLINs &amp; Ceiling Rates'!$D$254="OPS",'Labor Loading Matrix'!Y727,0),IF('CLINs &amp; Ceiling Rates'!$D$255="OPS",'Labor Loading Matrix'!Z727,0),IF('CLINs &amp; Ceiling Rates'!$D$256="OPS",'Labor Loading Matrix'!AA727,0))</f>
        <v>0</v>
      </c>
      <c r="F727" s="175">
        <f>SUM(IF('CLINs &amp; Ceiling Rates'!$D$237="F&amp;E",'Labor Loading Matrix'!H727,0),IF('CLINs &amp; Ceiling Rates'!$D$238="F&amp;E",'Labor Loading Matrix'!I727,0),IF('CLINs &amp; Ceiling Rates'!$D$239="F&amp;E",'Labor Loading Matrix'!J727,0),IF('CLINs &amp; Ceiling Rates'!$D$240="F&amp;E",'Labor Loading Matrix'!K727,0),IF('CLINs &amp; Ceiling Rates'!$D$241="F&amp;E",'Labor Loading Matrix'!L727,0),IF('CLINs &amp; Ceiling Rates'!$D$242="F&amp;E",'Labor Loading Matrix'!M727,0),IF('CLINs &amp; Ceiling Rates'!$D$243="F&amp;E",'Labor Loading Matrix'!N727,0),IF('CLINs &amp; Ceiling Rates'!$D$244="F&amp;E",'Labor Loading Matrix'!O727,0),IF('CLINs &amp; Ceiling Rates'!$D$245="F&amp;E",'Labor Loading Matrix'!P727,0),IF('CLINs &amp; Ceiling Rates'!$D$246="F&amp;E",'Labor Loading Matrix'!Q727,0),IF('CLINs &amp; Ceiling Rates'!$D$247="F&amp;E",'Labor Loading Matrix'!R727,0),IF('CLINs &amp; Ceiling Rates'!$D$248="F&amp;E",'Labor Loading Matrix'!S727,0),IF('CLINs &amp; Ceiling Rates'!$D$249="F&amp;E",'Labor Loading Matrix'!T727,0),IF('CLINs &amp; Ceiling Rates'!$D$250="F&amp;E",'Labor Loading Matrix'!U727,0),IF('CLINs &amp; Ceiling Rates'!$D$251="F&amp;E",'Labor Loading Matrix'!V727,0),IF('CLINs &amp; Ceiling Rates'!$D$252="F&amp;E",'Labor Loading Matrix'!W727,0),IF('CLINs &amp; Ceiling Rates'!$D$253="F&amp;E",'Labor Loading Matrix'!X727,0),IF('CLINs &amp; Ceiling Rates'!$D$254="F&amp;E",'Labor Loading Matrix'!Y727,0),IF('CLINs &amp; Ceiling Rates'!$D$255="F&amp;E",'Labor Loading Matrix'!Z727,0),IF('CLINs &amp; Ceiling Rates'!$D$256="F&amp;E",'Labor Loading Matrix'!AA727,0))</f>
        <v>0</v>
      </c>
      <c r="G727" s="175">
        <f>SUM(IF('CLINs &amp; Ceiling Rates'!$D$237="R&amp;D",'Labor Loading Matrix'!H727,0),IF('CLINs &amp; Ceiling Rates'!$D$238="R&amp;D",'Labor Loading Matrix'!I727,0),IF('CLINs &amp; Ceiling Rates'!$D$239="R&amp;D",'Labor Loading Matrix'!J727,0),IF('CLINs &amp; Ceiling Rates'!$D$240="R&amp;D",'Labor Loading Matrix'!K727,0),IF('CLINs &amp; Ceiling Rates'!$D$241="R&amp;D",'Labor Loading Matrix'!L727,0),IF('CLINs &amp; Ceiling Rates'!$D$242="R&amp;D",'Labor Loading Matrix'!M727,0),IF('CLINs &amp; Ceiling Rates'!$D$243="R&amp;D",'Labor Loading Matrix'!N727,0),IF('CLINs &amp; Ceiling Rates'!$D$244="R&amp;D",'Labor Loading Matrix'!O727,0),IF('CLINs &amp; Ceiling Rates'!$D$245="R&amp;D",'Labor Loading Matrix'!P727,0),IF('CLINs &amp; Ceiling Rates'!$D$246="R&amp;D",'Labor Loading Matrix'!Q727,0),IF('CLINs &amp; Ceiling Rates'!$D$247="R&amp;D",'Labor Loading Matrix'!R727,0),IF('CLINs &amp; Ceiling Rates'!$D$248="R&amp;D",'Labor Loading Matrix'!S727,0),IF('CLINs &amp; Ceiling Rates'!$D$249="R&amp;D",'Labor Loading Matrix'!T727,0),IF('CLINs &amp; Ceiling Rates'!$D$250="R&amp;D",'Labor Loading Matrix'!U727,0),IF('CLINs &amp; Ceiling Rates'!$D$251="R&amp;D",'Labor Loading Matrix'!V727,0),IF('CLINs &amp; Ceiling Rates'!$D$252="R&amp;D",'Labor Loading Matrix'!W727,0),IF('CLINs &amp; Ceiling Rates'!$D$253="R&amp;D",'Labor Loading Matrix'!X727,0),IF('CLINs &amp; Ceiling Rates'!$D$254="R&amp;D",'Labor Loading Matrix'!Y727,0),IF('CLINs &amp; Ceiling Rates'!$D$255="R&amp;D",'Labor Loading Matrix'!Z727,0),IF('CLINs &amp; Ceiling Rates'!$D$256="R&amp;D",'Labor Loading Matrix'!AA727,0))</f>
        <v>0</v>
      </c>
      <c r="H727" s="137"/>
      <c r="I727" s="137"/>
      <c r="J727" s="137"/>
      <c r="K727" s="137"/>
      <c r="L727" s="137"/>
      <c r="M727" s="137"/>
      <c r="N727" s="84"/>
      <c r="O727" s="84"/>
      <c r="P727" s="84"/>
      <c r="Q727" s="84"/>
      <c r="R727" s="133"/>
      <c r="S727" s="133"/>
      <c r="T727" s="133"/>
      <c r="U727" s="133"/>
      <c r="V727" s="133"/>
      <c r="W727" s="133"/>
      <c r="X727" s="133"/>
      <c r="Y727" s="133"/>
      <c r="Z727" s="133"/>
      <c r="AA727" s="133"/>
    </row>
    <row r="728" spans="1:27" s="73" customFormat="1" ht="18" hidden="1" customHeight="1" x14ac:dyDescent="0.25">
      <c r="A728" s="173">
        <f>'CLINs &amp; Ceiling Rates'!B87</f>
        <v>0</v>
      </c>
      <c r="B728" s="173">
        <f>'CLINs &amp; Ceiling Rates'!C87</f>
        <v>0</v>
      </c>
      <c r="C728" s="177" t="str">
        <f>'CLINs &amp; Ceiling Rates'!K87</f>
        <v/>
      </c>
      <c r="D728" s="211">
        <f>IF('CLINs &amp; Ceiling Rates'!D684="",SUM('Labor Loading Matrix'!H728:AA728),SUM(E728:G728))</f>
        <v>0</v>
      </c>
      <c r="E728" s="175">
        <f>SUM(IF('CLINs &amp; Ceiling Rates'!$D$237="OPS",'Labor Loading Matrix'!H728,0),IF('CLINs &amp; Ceiling Rates'!$D$238="OPS",'Labor Loading Matrix'!I728,0),IF('CLINs &amp; Ceiling Rates'!$D$239="OPS",'Labor Loading Matrix'!J728,0),IF('CLINs &amp; Ceiling Rates'!$D$240="OPS",'Labor Loading Matrix'!K728,0),IF('CLINs &amp; Ceiling Rates'!$D$241="OPS",'Labor Loading Matrix'!L728,0),IF('CLINs &amp; Ceiling Rates'!$D$242="OPS",'Labor Loading Matrix'!M728,0),IF('CLINs &amp; Ceiling Rates'!$D$243="OPS",'Labor Loading Matrix'!N728,0),IF('CLINs &amp; Ceiling Rates'!$D$244="OPS",'Labor Loading Matrix'!O728,0),IF('CLINs &amp; Ceiling Rates'!$D$245="OPS",'Labor Loading Matrix'!P728,0),IF('CLINs &amp; Ceiling Rates'!$D$246="OPS",'Labor Loading Matrix'!Q728,0),IF('CLINs &amp; Ceiling Rates'!$D$247="OPS",'Labor Loading Matrix'!R728,0),IF('CLINs &amp; Ceiling Rates'!$D$248="OPS",'Labor Loading Matrix'!S728,0),IF('CLINs &amp; Ceiling Rates'!$D$249="OPS",'Labor Loading Matrix'!T728,0),IF('CLINs &amp; Ceiling Rates'!$D$250="OPS",'Labor Loading Matrix'!U728,0),IF('CLINs &amp; Ceiling Rates'!$D$251="OPS",'Labor Loading Matrix'!V728,0),IF('CLINs &amp; Ceiling Rates'!$D$252="OPS",'Labor Loading Matrix'!W728,0),IF('CLINs &amp; Ceiling Rates'!$D$253="OPS",'Labor Loading Matrix'!X728,0),IF('CLINs &amp; Ceiling Rates'!$D$254="OPS",'Labor Loading Matrix'!Y728,0),IF('CLINs &amp; Ceiling Rates'!$D$255="OPS",'Labor Loading Matrix'!Z728,0),IF('CLINs &amp; Ceiling Rates'!$D$256="OPS",'Labor Loading Matrix'!AA728,0))</f>
        <v>0</v>
      </c>
      <c r="F728" s="175">
        <f>SUM(IF('CLINs &amp; Ceiling Rates'!$D$237="F&amp;E",'Labor Loading Matrix'!H728,0),IF('CLINs &amp; Ceiling Rates'!$D$238="F&amp;E",'Labor Loading Matrix'!I728,0),IF('CLINs &amp; Ceiling Rates'!$D$239="F&amp;E",'Labor Loading Matrix'!J728,0),IF('CLINs &amp; Ceiling Rates'!$D$240="F&amp;E",'Labor Loading Matrix'!K728,0),IF('CLINs &amp; Ceiling Rates'!$D$241="F&amp;E",'Labor Loading Matrix'!L728,0),IF('CLINs &amp; Ceiling Rates'!$D$242="F&amp;E",'Labor Loading Matrix'!M728,0),IF('CLINs &amp; Ceiling Rates'!$D$243="F&amp;E",'Labor Loading Matrix'!N728,0),IF('CLINs &amp; Ceiling Rates'!$D$244="F&amp;E",'Labor Loading Matrix'!O728,0),IF('CLINs &amp; Ceiling Rates'!$D$245="F&amp;E",'Labor Loading Matrix'!P728,0),IF('CLINs &amp; Ceiling Rates'!$D$246="F&amp;E",'Labor Loading Matrix'!Q728,0),IF('CLINs &amp; Ceiling Rates'!$D$247="F&amp;E",'Labor Loading Matrix'!R728,0),IF('CLINs &amp; Ceiling Rates'!$D$248="F&amp;E",'Labor Loading Matrix'!S728,0),IF('CLINs &amp; Ceiling Rates'!$D$249="F&amp;E",'Labor Loading Matrix'!T728,0),IF('CLINs &amp; Ceiling Rates'!$D$250="F&amp;E",'Labor Loading Matrix'!U728,0),IF('CLINs &amp; Ceiling Rates'!$D$251="F&amp;E",'Labor Loading Matrix'!V728,0),IF('CLINs &amp; Ceiling Rates'!$D$252="F&amp;E",'Labor Loading Matrix'!W728,0),IF('CLINs &amp; Ceiling Rates'!$D$253="F&amp;E",'Labor Loading Matrix'!X728,0),IF('CLINs &amp; Ceiling Rates'!$D$254="F&amp;E",'Labor Loading Matrix'!Y728,0),IF('CLINs &amp; Ceiling Rates'!$D$255="F&amp;E",'Labor Loading Matrix'!Z728,0),IF('CLINs &amp; Ceiling Rates'!$D$256="F&amp;E",'Labor Loading Matrix'!AA728,0))</f>
        <v>0</v>
      </c>
      <c r="G728" s="175">
        <f>SUM(IF('CLINs &amp; Ceiling Rates'!$D$237="R&amp;D",'Labor Loading Matrix'!H728,0),IF('CLINs &amp; Ceiling Rates'!$D$238="R&amp;D",'Labor Loading Matrix'!I728,0),IF('CLINs &amp; Ceiling Rates'!$D$239="R&amp;D",'Labor Loading Matrix'!J728,0),IF('CLINs &amp; Ceiling Rates'!$D$240="R&amp;D",'Labor Loading Matrix'!K728,0),IF('CLINs &amp; Ceiling Rates'!$D$241="R&amp;D",'Labor Loading Matrix'!L728,0),IF('CLINs &amp; Ceiling Rates'!$D$242="R&amp;D",'Labor Loading Matrix'!M728,0),IF('CLINs &amp; Ceiling Rates'!$D$243="R&amp;D",'Labor Loading Matrix'!N728,0),IF('CLINs &amp; Ceiling Rates'!$D$244="R&amp;D",'Labor Loading Matrix'!O728,0),IF('CLINs &amp; Ceiling Rates'!$D$245="R&amp;D",'Labor Loading Matrix'!P728,0),IF('CLINs &amp; Ceiling Rates'!$D$246="R&amp;D",'Labor Loading Matrix'!Q728,0),IF('CLINs &amp; Ceiling Rates'!$D$247="R&amp;D",'Labor Loading Matrix'!R728,0),IF('CLINs &amp; Ceiling Rates'!$D$248="R&amp;D",'Labor Loading Matrix'!S728,0),IF('CLINs &amp; Ceiling Rates'!$D$249="R&amp;D",'Labor Loading Matrix'!T728,0),IF('CLINs &amp; Ceiling Rates'!$D$250="R&amp;D",'Labor Loading Matrix'!U728,0),IF('CLINs &amp; Ceiling Rates'!$D$251="R&amp;D",'Labor Loading Matrix'!V728,0),IF('CLINs &amp; Ceiling Rates'!$D$252="R&amp;D",'Labor Loading Matrix'!W728,0),IF('CLINs &amp; Ceiling Rates'!$D$253="R&amp;D",'Labor Loading Matrix'!X728,0),IF('CLINs &amp; Ceiling Rates'!$D$254="R&amp;D",'Labor Loading Matrix'!Y728,0),IF('CLINs &amp; Ceiling Rates'!$D$255="R&amp;D",'Labor Loading Matrix'!Z728,0),IF('CLINs &amp; Ceiling Rates'!$D$256="R&amp;D",'Labor Loading Matrix'!AA728,0))</f>
        <v>0</v>
      </c>
      <c r="H728" s="137"/>
      <c r="I728" s="137"/>
      <c r="J728" s="137"/>
      <c r="K728" s="137"/>
      <c r="L728" s="137"/>
      <c r="M728" s="137"/>
      <c r="N728" s="84"/>
      <c r="O728" s="84"/>
      <c r="P728" s="84"/>
      <c r="Q728" s="84"/>
      <c r="R728" s="133"/>
      <c r="S728" s="133"/>
      <c r="T728" s="133"/>
      <c r="U728" s="133"/>
      <c r="V728" s="133"/>
      <c r="W728" s="133"/>
      <c r="X728" s="133"/>
      <c r="Y728" s="133"/>
      <c r="Z728" s="133"/>
      <c r="AA728" s="133"/>
    </row>
    <row r="729" spans="1:27" s="73" customFormat="1" ht="18" hidden="1" customHeight="1" x14ac:dyDescent="0.25">
      <c r="A729" s="173">
        <f>'CLINs &amp; Ceiling Rates'!B88</f>
        <v>0</v>
      </c>
      <c r="B729" s="173">
        <f>'CLINs &amp; Ceiling Rates'!C88</f>
        <v>0</v>
      </c>
      <c r="C729" s="177" t="str">
        <f>'CLINs &amp; Ceiling Rates'!K88</f>
        <v/>
      </c>
      <c r="D729" s="211">
        <f>IF('CLINs &amp; Ceiling Rates'!D685="",SUM('Labor Loading Matrix'!H729:AA729),SUM(E729:G729))</f>
        <v>0</v>
      </c>
      <c r="E729" s="175">
        <f>SUM(IF('CLINs &amp; Ceiling Rates'!$D$237="OPS",'Labor Loading Matrix'!H729,0),IF('CLINs &amp; Ceiling Rates'!$D$238="OPS",'Labor Loading Matrix'!I729,0),IF('CLINs &amp; Ceiling Rates'!$D$239="OPS",'Labor Loading Matrix'!J729,0),IF('CLINs &amp; Ceiling Rates'!$D$240="OPS",'Labor Loading Matrix'!K729,0),IF('CLINs &amp; Ceiling Rates'!$D$241="OPS",'Labor Loading Matrix'!L729,0),IF('CLINs &amp; Ceiling Rates'!$D$242="OPS",'Labor Loading Matrix'!M729,0),IF('CLINs &amp; Ceiling Rates'!$D$243="OPS",'Labor Loading Matrix'!N729,0),IF('CLINs &amp; Ceiling Rates'!$D$244="OPS",'Labor Loading Matrix'!O729,0),IF('CLINs &amp; Ceiling Rates'!$D$245="OPS",'Labor Loading Matrix'!P729,0),IF('CLINs &amp; Ceiling Rates'!$D$246="OPS",'Labor Loading Matrix'!Q729,0),IF('CLINs &amp; Ceiling Rates'!$D$247="OPS",'Labor Loading Matrix'!R729,0),IF('CLINs &amp; Ceiling Rates'!$D$248="OPS",'Labor Loading Matrix'!S729,0),IF('CLINs &amp; Ceiling Rates'!$D$249="OPS",'Labor Loading Matrix'!T729,0),IF('CLINs &amp; Ceiling Rates'!$D$250="OPS",'Labor Loading Matrix'!U729,0),IF('CLINs &amp; Ceiling Rates'!$D$251="OPS",'Labor Loading Matrix'!V729,0),IF('CLINs &amp; Ceiling Rates'!$D$252="OPS",'Labor Loading Matrix'!W729,0),IF('CLINs &amp; Ceiling Rates'!$D$253="OPS",'Labor Loading Matrix'!X729,0),IF('CLINs &amp; Ceiling Rates'!$D$254="OPS",'Labor Loading Matrix'!Y729,0),IF('CLINs &amp; Ceiling Rates'!$D$255="OPS",'Labor Loading Matrix'!Z729,0),IF('CLINs &amp; Ceiling Rates'!$D$256="OPS",'Labor Loading Matrix'!AA729,0))</f>
        <v>0</v>
      </c>
      <c r="F729" s="175">
        <f>SUM(IF('CLINs &amp; Ceiling Rates'!$D$237="F&amp;E",'Labor Loading Matrix'!H729,0),IF('CLINs &amp; Ceiling Rates'!$D$238="F&amp;E",'Labor Loading Matrix'!I729,0),IF('CLINs &amp; Ceiling Rates'!$D$239="F&amp;E",'Labor Loading Matrix'!J729,0),IF('CLINs &amp; Ceiling Rates'!$D$240="F&amp;E",'Labor Loading Matrix'!K729,0),IF('CLINs &amp; Ceiling Rates'!$D$241="F&amp;E",'Labor Loading Matrix'!L729,0),IF('CLINs &amp; Ceiling Rates'!$D$242="F&amp;E",'Labor Loading Matrix'!M729,0),IF('CLINs &amp; Ceiling Rates'!$D$243="F&amp;E",'Labor Loading Matrix'!N729,0),IF('CLINs &amp; Ceiling Rates'!$D$244="F&amp;E",'Labor Loading Matrix'!O729,0),IF('CLINs &amp; Ceiling Rates'!$D$245="F&amp;E",'Labor Loading Matrix'!P729,0),IF('CLINs &amp; Ceiling Rates'!$D$246="F&amp;E",'Labor Loading Matrix'!Q729,0),IF('CLINs &amp; Ceiling Rates'!$D$247="F&amp;E",'Labor Loading Matrix'!R729,0),IF('CLINs &amp; Ceiling Rates'!$D$248="F&amp;E",'Labor Loading Matrix'!S729,0),IF('CLINs &amp; Ceiling Rates'!$D$249="F&amp;E",'Labor Loading Matrix'!T729,0),IF('CLINs &amp; Ceiling Rates'!$D$250="F&amp;E",'Labor Loading Matrix'!U729,0),IF('CLINs &amp; Ceiling Rates'!$D$251="F&amp;E",'Labor Loading Matrix'!V729,0),IF('CLINs &amp; Ceiling Rates'!$D$252="F&amp;E",'Labor Loading Matrix'!W729,0),IF('CLINs &amp; Ceiling Rates'!$D$253="F&amp;E",'Labor Loading Matrix'!X729,0),IF('CLINs &amp; Ceiling Rates'!$D$254="F&amp;E",'Labor Loading Matrix'!Y729,0),IF('CLINs &amp; Ceiling Rates'!$D$255="F&amp;E",'Labor Loading Matrix'!Z729,0),IF('CLINs &amp; Ceiling Rates'!$D$256="F&amp;E",'Labor Loading Matrix'!AA729,0))</f>
        <v>0</v>
      </c>
      <c r="G729" s="175">
        <f>SUM(IF('CLINs &amp; Ceiling Rates'!$D$237="R&amp;D",'Labor Loading Matrix'!H729,0),IF('CLINs &amp; Ceiling Rates'!$D$238="R&amp;D",'Labor Loading Matrix'!I729,0),IF('CLINs &amp; Ceiling Rates'!$D$239="R&amp;D",'Labor Loading Matrix'!J729,0),IF('CLINs &amp; Ceiling Rates'!$D$240="R&amp;D",'Labor Loading Matrix'!K729,0),IF('CLINs &amp; Ceiling Rates'!$D$241="R&amp;D",'Labor Loading Matrix'!L729,0),IF('CLINs &amp; Ceiling Rates'!$D$242="R&amp;D",'Labor Loading Matrix'!M729,0),IF('CLINs &amp; Ceiling Rates'!$D$243="R&amp;D",'Labor Loading Matrix'!N729,0),IF('CLINs &amp; Ceiling Rates'!$D$244="R&amp;D",'Labor Loading Matrix'!O729,0),IF('CLINs &amp; Ceiling Rates'!$D$245="R&amp;D",'Labor Loading Matrix'!P729,0),IF('CLINs &amp; Ceiling Rates'!$D$246="R&amp;D",'Labor Loading Matrix'!Q729,0),IF('CLINs &amp; Ceiling Rates'!$D$247="R&amp;D",'Labor Loading Matrix'!R729,0),IF('CLINs &amp; Ceiling Rates'!$D$248="R&amp;D",'Labor Loading Matrix'!S729,0),IF('CLINs &amp; Ceiling Rates'!$D$249="R&amp;D",'Labor Loading Matrix'!T729,0),IF('CLINs &amp; Ceiling Rates'!$D$250="R&amp;D",'Labor Loading Matrix'!U729,0),IF('CLINs &amp; Ceiling Rates'!$D$251="R&amp;D",'Labor Loading Matrix'!V729,0),IF('CLINs &amp; Ceiling Rates'!$D$252="R&amp;D",'Labor Loading Matrix'!W729,0),IF('CLINs &amp; Ceiling Rates'!$D$253="R&amp;D",'Labor Loading Matrix'!X729,0),IF('CLINs &amp; Ceiling Rates'!$D$254="R&amp;D",'Labor Loading Matrix'!Y729,0),IF('CLINs &amp; Ceiling Rates'!$D$255="R&amp;D",'Labor Loading Matrix'!Z729,0),IF('CLINs &amp; Ceiling Rates'!$D$256="R&amp;D",'Labor Loading Matrix'!AA729,0))</f>
        <v>0</v>
      </c>
      <c r="H729" s="137"/>
      <c r="I729" s="137"/>
      <c r="J729" s="137"/>
      <c r="K729" s="137"/>
      <c r="L729" s="137"/>
      <c r="M729" s="137"/>
      <c r="N729" s="84"/>
      <c r="O729" s="84"/>
      <c r="P729" s="84"/>
      <c r="Q729" s="84"/>
      <c r="R729" s="133"/>
      <c r="S729" s="133"/>
      <c r="T729" s="133"/>
      <c r="U729" s="133"/>
      <c r="V729" s="133"/>
      <c r="W729" s="133"/>
      <c r="X729" s="133"/>
      <c r="Y729" s="133"/>
      <c r="Z729" s="133"/>
      <c r="AA729" s="133"/>
    </row>
    <row r="730" spans="1:27" s="73" customFormat="1" ht="18" hidden="1" customHeight="1" x14ac:dyDescent="0.25">
      <c r="A730" s="173">
        <f>'CLINs &amp; Ceiling Rates'!B89</f>
        <v>0</v>
      </c>
      <c r="B730" s="173">
        <f>'CLINs &amp; Ceiling Rates'!C89</f>
        <v>0</v>
      </c>
      <c r="C730" s="177" t="str">
        <f>'CLINs &amp; Ceiling Rates'!K89</f>
        <v/>
      </c>
      <c r="D730" s="211">
        <f>IF('CLINs &amp; Ceiling Rates'!D686="",SUM('Labor Loading Matrix'!H730:AA730),SUM(E730:G730))</f>
        <v>0</v>
      </c>
      <c r="E730" s="175">
        <f>SUM(IF('CLINs &amp; Ceiling Rates'!$D$237="OPS",'Labor Loading Matrix'!H730,0),IF('CLINs &amp; Ceiling Rates'!$D$238="OPS",'Labor Loading Matrix'!I730,0),IF('CLINs &amp; Ceiling Rates'!$D$239="OPS",'Labor Loading Matrix'!J730,0),IF('CLINs &amp; Ceiling Rates'!$D$240="OPS",'Labor Loading Matrix'!K730,0),IF('CLINs &amp; Ceiling Rates'!$D$241="OPS",'Labor Loading Matrix'!L730,0),IF('CLINs &amp; Ceiling Rates'!$D$242="OPS",'Labor Loading Matrix'!M730,0),IF('CLINs &amp; Ceiling Rates'!$D$243="OPS",'Labor Loading Matrix'!N730,0),IF('CLINs &amp; Ceiling Rates'!$D$244="OPS",'Labor Loading Matrix'!O730,0),IF('CLINs &amp; Ceiling Rates'!$D$245="OPS",'Labor Loading Matrix'!P730,0),IF('CLINs &amp; Ceiling Rates'!$D$246="OPS",'Labor Loading Matrix'!Q730,0),IF('CLINs &amp; Ceiling Rates'!$D$247="OPS",'Labor Loading Matrix'!R730,0),IF('CLINs &amp; Ceiling Rates'!$D$248="OPS",'Labor Loading Matrix'!S730,0),IF('CLINs &amp; Ceiling Rates'!$D$249="OPS",'Labor Loading Matrix'!T730,0),IF('CLINs &amp; Ceiling Rates'!$D$250="OPS",'Labor Loading Matrix'!U730,0),IF('CLINs &amp; Ceiling Rates'!$D$251="OPS",'Labor Loading Matrix'!V730,0),IF('CLINs &amp; Ceiling Rates'!$D$252="OPS",'Labor Loading Matrix'!W730,0),IF('CLINs &amp; Ceiling Rates'!$D$253="OPS",'Labor Loading Matrix'!X730,0),IF('CLINs &amp; Ceiling Rates'!$D$254="OPS",'Labor Loading Matrix'!Y730,0),IF('CLINs &amp; Ceiling Rates'!$D$255="OPS",'Labor Loading Matrix'!Z730,0),IF('CLINs &amp; Ceiling Rates'!$D$256="OPS",'Labor Loading Matrix'!AA730,0))</f>
        <v>0</v>
      </c>
      <c r="F730" s="175">
        <f>SUM(IF('CLINs &amp; Ceiling Rates'!$D$237="F&amp;E",'Labor Loading Matrix'!H730,0),IF('CLINs &amp; Ceiling Rates'!$D$238="F&amp;E",'Labor Loading Matrix'!I730,0),IF('CLINs &amp; Ceiling Rates'!$D$239="F&amp;E",'Labor Loading Matrix'!J730,0),IF('CLINs &amp; Ceiling Rates'!$D$240="F&amp;E",'Labor Loading Matrix'!K730,0),IF('CLINs &amp; Ceiling Rates'!$D$241="F&amp;E",'Labor Loading Matrix'!L730,0),IF('CLINs &amp; Ceiling Rates'!$D$242="F&amp;E",'Labor Loading Matrix'!M730,0),IF('CLINs &amp; Ceiling Rates'!$D$243="F&amp;E",'Labor Loading Matrix'!N730,0),IF('CLINs &amp; Ceiling Rates'!$D$244="F&amp;E",'Labor Loading Matrix'!O730,0),IF('CLINs &amp; Ceiling Rates'!$D$245="F&amp;E",'Labor Loading Matrix'!P730,0),IF('CLINs &amp; Ceiling Rates'!$D$246="F&amp;E",'Labor Loading Matrix'!Q730,0),IF('CLINs &amp; Ceiling Rates'!$D$247="F&amp;E",'Labor Loading Matrix'!R730,0),IF('CLINs &amp; Ceiling Rates'!$D$248="F&amp;E",'Labor Loading Matrix'!S730,0),IF('CLINs &amp; Ceiling Rates'!$D$249="F&amp;E",'Labor Loading Matrix'!T730,0),IF('CLINs &amp; Ceiling Rates'!$D$250="F&amp;E",'Labor Loading Matrix'!U730,0),IF('CLINs &amp; Ceiling Rates'!$D$251="F&amp;E",'Labor Loading Matrix'!V730,0),IF('CLINs &amp; Ceiling Rates'!$D$252="F&amp;E",'Labor Loading Matrix'!W730,0),IF('CLINs &amp; Ceiling Rates'!$D$253="F&amp;E",'Labor Loading Matrix'!X730,0),IF('CLINs &amp; Ceiling Rates'!$D$254="F&amp;E",'Labor Loading Matrix'!Y730,0),IF('CLINs &amp; Ceiling Rates'!$D$255="F&amp;E",'Labor Loading Matrix'!Z730,0),IF('CLINs &amp; Ceiling Rates'!$D$256="F&amp;E",'Labor Loading Matrix'!AA730,0))</f>
        <v>0</v>
      </c>
      <c r="G730" s="175">
        <f>SUM(IF('CLINs &amp; Ceiling Rates'!$D$237="R&amp;D",'Labor Loading Matrix'!H730,0),IF('CLINs &amp; Ceiling Rates'!$D$238="R&amp;D",'Labor Loading Matrix'!I730,0),IF('CLINs &amp; Ceiling Rates'!$D$239="R&amp;D",'Labor Loading Matrix'!J730,0),IF('CLINs &amp; Ceiling Rates'!$D$240="R&amp;D",'Labor Loading Matrix'!K730,0),IF('CLINs &amp; Ceiling Rates'!$D$241="R&amp;D",'Labor Loading Matrix'!L730,0),IF('CLINs &amp; Ceiling Rates'!$D$242="R&amp;D",'Labor Loading Matrix'!M730,0),IF('CLINs &amp; Ceiling Rates'!$D$243="R&amp;D",'Labor Loading Matrix'!N730,0),IF('CLINs &amp; Ceiling Rates'!$D$244="R&amp;D",'Labor Loading Matrix'!O730,0),IF('CLINs &amp; Ceiling Rates'!$D$245="R&amp;D",'Labor Loading Matrix'!P730,0),IF('CLINs &amp; Ceiling Rates'!$D$246="R&amp;D",'Labor Loading Matrix'!Q730,0),IF('CLINs &amp; Ceiling Rates'!$D$247="R&amp;D",'Labor Loading Matrix'!R730,0),IF('CLINs &amp; Ceiling Rates'!$D$248="R&amp;D",'Labor Loading Matrix'!S730,0),IF('CLINs &amp; Ceiling Rates'!$D$249="R&amp;D",'Labor Loading Matrix'!T730,0),IF('CLINs &amp; Ceiling Rates'!$D$250="R&amp;D",'Labor Loading Matrix'!U730,0),IF('CLINs &amp; Ceiling Rates'!$D$251="R&amp;D",'Labor Loading Matrix'!V730,0),IF('CLINs &amp; Ceiling Rates'!$D$252="R&amp;D",'Labor Loading Matrix'!W730,0),IF('CLINs &amp; Ceiling Rates'!$D$253="R&amp;D",'Labor Loading Matrix'!X730,0),IF('CLINs &amp; Ceiling Rates'!$D$254="R&amp;D",'Labor Loading Matrix'!Y730,0),IF('CLINs &amp; Ceiling Rates'!$D$255="R&amp;D",'Labor Loading Matrix'!Z730,0),IF('CLINs &amp; Ceiling Rates'!$D$256="R&amp;D",'Labor Loading Matrix'!AA730,0))</f>
        <v>0</v>
      </c>
      <c r="H730" s="137"/>
      <c r="I730" s="137"/>
      <c r="J730" s="137"/>
      <c r="K730" s="137"/>
      <c r="L730" s="137"/>
      <c r="M730" s="137"/>
      <c r="N730" s="84"/>
      <c r="O730" s="84"/>
      <c r="P730" s="84"/>
      <c r="Q730" s="84"/>
      <c r="R730" s="133"/>
      <c r="S730" s="133"/>
      <c r="T730" s="133"/>
      <c r="U730" s="133"/>
      <c r="V730" s="133"/>
      <c r="W730" s="133"/>
      <c r="X730" s="133"/>
      <c r="Y730" s="133"/>
      <c r="Z730" s="133"/>
      <c r="AA730" s="133"/>
    </row>
    <row r="731" spans="1:27" s="73" customFormat="1" ht="18" hidden="1" customHeight="1" x14ac:dyDescent="0.25">
      <c r="A731" s="173">
        <f>'CLINs &amp; Ceiling Rates'!B90</f>
        <v>0</v>
      </c>
      <c r="B731" s="173">
        <f>'CLINs &amp; Ceiling Rates'!C90</f>
        <v>0</v>
      </c>
      <c r="C731" s="177" t="str">
        <f>'CLINs &amp; Ceiling Rates'!K90</f>
        <v/>
      </c>
      <c r="D731" s="211">
        <f>IF('CLINs &amp; Ceiling Rates'!D687="",SUM('Labor Loading Matrix'!H731:AA731),SUM(E731:G731))</f>
        <v>0</v>
      </c>
      <c r="E731" s="175">
        <f>SUM(IF('CLINs &amp; Ceiling Rates'!$D$237="OPS",'Labor Loading Matrix'!H731,0),IF('CLINs &amp; Ceiling Rates'!$D$238="OPS",'Labor Loading Matrix'!I731,0),IF('CLINs &amp; Ceiling Rates'!$D$239="OPS",'Labor Loading Matrix'!J731,0),IF('CLINs &amp; Ceiling Rates'!$D$240="OPS",'Labor Loading Matrix'!K731,0),IF('CLINs &amp; Ceiling Rates'!$D$241="OPS",'Labor Loading Matrix'!L731,0),IF('CLINs &amp; Ceiling Rates'!$D$242="OPS",'Labor Loading Matrix'!M731,0),IF('CLINs &amp; Ceiling Rates'!$D$243="OPS",'Labor Loading Matrix'!N731,0),IF('CLINs &amp; Ceiling Rates'!$D$244="OPS",'Labor Loading Matrix'!O731,0),IF('CLINs &amp; Ceiling Rates'!$D$245="OPS",'Labor Loading Matrix'!P731,0),IF('CLINs &amp; Ceiling Rates'!$D$246="OPS",'Labor Loading Matrix'!Q731,0),IF('CLINs &amp; Ceiling Rates'!$D$247="OPS",'Labor Loading Matrix'!R731,0),IF('CLINs &amp; Ceiling Rates'!$D$248="OPS",'Labor Loading Matrix'!S731,0),IF('CLINs &amp; Ceiling Rates'!$D$249="OPS",'Labor Loading Matrix'!T731,0),IF('CLINs &amp; Ceiling Rates'!$D$250="OPS",'Labor Loading Matrix'!U731,0),IF('CLINs &amp; Ceiling Rates'!$D$251="OPS",'Labor Loading Matrix'!V731,0),IF('CLINs &amp; Ceiling Rates'!$D$252="OPS",'Labor Loading Matrix'!W731,0),IF('CLINs &amp; Ceiling Rates'!$D$253="OPS",'Labor Loading Matrix'!X731,0),IF('CLINs &amp; Ceiling Rates'!$D$254="OPS",'Labor Loading Matrix'!Y731,0),IF('CLINs &amp; Ceiling Rates'!$D$255="OPS",'Labor Loading Matrix'!Z731,0),IF('CLINs &amp; Ceiling Rates'!$D$256="OPS",'Labor Loading Matrix'!AA731,0))</f>
        <v>0</v>
      </c>
      <c r="F731" s="175">
        <f>SUM(IF('CLINs &amp; Ceiling Rates'!$D$237="F&amp;E",'Labor Loading Matrix'!H731,0),IF('CLINs &amp; Ceiling Rates'!$D$238="F&amp;E",'Labor Loading Matrix'!I731,0),IF('CLINs &amp; Ceiling Rates'!$D$239="F&amp;E",'Labor Loading Matrix'!J731,0),IF('CLINs &amp; Ceiling Rates'!$D$240="F&amp;E",'Labor Loading Matrix'!K731,0),IF('CLINs &amp; Ceiling Rates'!$D$241="F&amp;E",'Labor Loading Matrix'!L731,0),IF('CLINs &amp; Ceiling Rates'!$D$242="F&amp;E",'Labor Loading Matrix'!M731,0),IF('CLINs &amp; Ceiling Rates'!$D$243="F&amp;E",'Labor Loading Matrix'!N731,0),IF('CLINs &amp; Ceiling Rates'!$D$244="F&amp;E",'Labor Loading Matrix'!O731,0),IF('CLINs &amp; Ceiling Rates'!$D$245="F&amp;E",'Labor Loading Matrix'!P731,0),IF('CLINs &amp; Ceiling Rates'!$D$246="F&amp;E",'Labor Loading Matrix'!Q731,0),IF('CLINs &amp; Ceiling Rates'!$D$247="F&amp;E",'Labor Loading Matrix'!R731,0),IF('CLINs &amp; Ceiling Rates'!$D$248="F&amp;E",'Labor Loading Matrix'!S731,0),IF('CLINs &amp; Ceiling Rates'!$D$249="F&amp;E",'Labor Loading Matrix'!T731,0),IF('CLINs &amp; Ceiling Rates'!$D$250="F&amp;E",'Labor Loading Matrix'!U731,0),IF('CLINs &amp; Ceiling Rates'!$D$251="F&amp;E",'Labor Loading Matrix'!V731,0),IF('CLINs &amp; Ceiling Rates'!$D$252="F&amp;E",'Labor Loading Matrix'!W731,0),IF('CLINs &amp; Ceiling Rates'!$D$253="F&amp;E",'Labor Loading Matrix'!X731,0),IF('CLINs &amp; Ceiling Rates'!$D$254="F&amp;E",'Labor Loading Matrix'!Y731,0),IF('CLINs &amp; Ceiling Rates'!$D$255="F&amp;E",'Labor Loading Matrix'!Z731,0),IF('CLINs &amp; Ceiling Rates'!$D$256="F&amp;E",'Labor Loading Matrix'!AA731,0))</f>
        <v>0</v>
      </c>
      <c r="G731" s="175">
        <f>SUM(IF('CLINs &amp; Ceiling Rates'!$D$237="R&amp;D",'Labor Loading Matrix'!H731,0),IF('CLINs &amp; Ceiling Rates'!$D$238="R&amp;D",'Labor Loading Matrix'!I731,0),IF('CLINs &amp; Ceiling Rates'!$D$239="R&amp;D",'Labor Loading Matrix'!J731,0),IF('CLINs &amp; Ceiling Rates'!$D$240="R&amp;D",'Labor Loading Matrix'!K731,0),IF('CLINs &amp; Ceiling Rates'!$D$241="R&amp;D",'Labor Loading Matrix'!L731,0),IF('CLINs &amp; Ceiling Rates'!$D$242="R&amp;D",'Labor Loading Matrix'!M731,0),IF('CLINs &amp; Ceiling Rates'!$D$243="R&amp;D",'Labor Loading Matrix'!N731,0),IF('CLINs &amp; Ceiling Rates'!$D$244="R&amp;D",'Labor Loading Matrix'!O731,0),IF('CLINs &amp; Ceiling Rates'!$D$245="R&amp;D",'Labor Loading Matrix'!P731,0),IF('CLINs &amp; Ceiling Rates'!$D$246="R&amp;D",'Labor Loading Matrix'!Q731,0),IF('CLINs &amp; Ceiling Rates'!$D$247="R&amp;D",'Labor Loading Matrix'!R731,0),IF('CLINs &amp; Ceiling Rates'!$D$248="R&amp;D",'Labor Loading Matrix'!S731,0),IF('CLINs &amp; Ceiling Rates'!$D$249="R&amp;D",'Labor Loading Matrix'!T731,0),IF('CLINs &amp; Ceiling Rates'!$D$250="R&amp;D",'Labor Loading Matrix'!U731,0),IF('CLINs &amp; Ceiling Rates'!$D$251="R&amp;D",'Labor Loading Matrix'!V731,0),IF('CLINs &amp; Ceiling Rates'!$D$252="R&amp;D",'Labor Loading Matrix'!W731,0),IF('CLINs &amp; Ceiling Rates'!$D$253="R&amp;D",'Labor Loading Matrix'!X731,0),IF('CLINs &amp; Ceiling Rates'!$D$254="R&amp;D",'Labor Loading Matrix'!Y731,0),IF('CLINs &amp; Ceiling Rates'!$D$255="R&amp;D",'Labor Loading Matrix'!Z731,0),IF('CLINs &amp; Ceiling Rates'!$D$256="R&amp;D",'Labor Loading Matrix'!AA731,0))</f>
        <v>0</v>
      </c>
      <c r="H731" s="137"/>
      <c r="I731" s="137"/>
      <c r="J731" s="137"/>
      <c r="K731" s="137"/>
      <c r="L731" s="137"/>
      <c r="M731" s="137"/>
      <c r="N731" s="84"/>
      <c r="O731" s="84"/>
      <c r="P731" s="84"/>
      <c r="Q731" s="84"/>
      <c r="R731" s="133"/>
      <c r="S731" s="133"/>
      <c r="T731" s="133"/>
      <c r="U731" s="133"/>
      <c r="V731" s="133"/>
      <c r="W731" s="133"/>
      <c r="X731" s="133"/>
      <c r="Y731" s="133"/>
      <c r="Z731" s="133"/>
      <c r="AA731" s="133"/>
    </row>
    <row r="732" spans="1:27" s="73" customFormat="1" ht="18" hidden="1" customHeight="1" x14ac:dyDescent="0.25">
      <c r="A732" s="173">
        <f>'CLINs &amp; Ceiling Rates'!B91</f>
        <v>0</v>
      </c>
      <c r="B732" s="173">
        <f>'CLINs &amp; Ceiling Rates'!C91</f>
        <v>0</v>
      </c>
      <c r="C732" s="177" t="str">
        <f>'CLINs &amp; Ceiling Rates'!K91</f>
        <v/>
      </c>
      <c r="D732" s="211">
        <f>IF('CLINs &amp; Ceiling Rates'!D688="",SUM('Labor Loading Matrix'!H732:AA732),SUM(E732:G732))</f>
        <v>0</v>
      </c>
      <c r="E732" s="175">
        <f>SUM(IF('CLINs &amp; Ceiling Rates'!$D$237="OPS",'Labor Loading Matrix'!H732,0),IF('CLINs &amp; Ceiling Rates'!$D$238="OPS",'Labor Loading Matrix'!I732,0),IF('CLINs &amp; Ceiling Rates'!$D$239="OPS",'Labor Loading Matrix'!J732,0),IF('CLINs &amp; Ceiling Rates'!$D$240="OPS",'Labor Loading Matrix'!K732,0),IF('CLINs &amp; Ceiling Rates'!$D$241="OPS",'Labor Loading Matrix'!L732,0),IF('CLINs &amp; Ceiling Rates'!$D$242="OPS",'Labor Loading Matrix'!M732,0),IF('CLINs &amp; Ceiling Rates'!$D$243="OPS",'Labor Loading Matrix'!N732,0),IF('CLINs &amp; Ceiling Rates'!$D$244="OPS",'Labor Loading Matrix'!O732,0),IF('CLINs &amp; Ceiling Rates'!$D$245="OPS",'Labor Loading Matrix'!P732,0),IF('CLINs &amp; Ceiling Rates'!$D$246="OPS",'Labor Loading Matrix'!Q732,0),IF('CLINs &amp; Ceiling Rates'!$D$247="OPS",'Labor Loading Matrix'!R732,0),IF('CLINs &amp; Ceiling Rates'!$D$248="OPS",'Labor Loading Matrix'!S732,0),IF('CLINs &amp; Ceiling Rates'!$D$249="OPS",'Labor Loading Matrix'!T732,0),IF('CLINs &amp; Ceiling Rates'!$D$250="OPS",'Labor Loading Matrix'!U732,0),IF('CLINs &amp; Ceiling Rates'!$D$251="OPS",'Labor Loading Matrix'!V732,0),IF('CLINs &amp; Ceiling Rates'!$D$252="OPS",'Labor Loading Matrix'!W732,0),IF('CLINs &amp; Ceiling Rates'!$D$253="OPS",'Labor Loading Matrix'!X732,0),IF('CLINs &amp; Ceiling Rates'!$D$254="OPS",'Labor Loading Matrix'!Y732,0),IF('CLINs &amp; Ceiling Rates'!$D$255="OPS",'Labor Loading Matrix'!Z732,0),IF('CLINs &amp; Ceiling Rates'!$D$256="OPS",'Labor Loading Matrix'!AA732,0))</f>
        <v>0</v>
      </c>
      <c r="F732" s="175">
        <f>SUM(IF('CLINs &amp; Ceiling Rates'!$D$237="F&amp;E",'Labor Loading Matrix'!H732,0),IF('CLINs &amp; Ceiling Rates'!$D$238="F&amp;E",'Labor Loading Matrix'!I732,0),IF('CLINs &amp; Ceiling Rates'!$D$239="F&amp;E",'Labor Loading Matrix'!J732,0),IF('CLINs &amp; Ceiling Rates'!$D$240="F&amp;E",'Labor Loading Matrix'!K732,0),IF('CLINs &amp; Ceiling Rates'!$D$241="F&amp;E",'Labor Loading Matrix'!L732,0),IF('CLINs &amp; Ceiling Rates'!$D$242="F&amp;E",'Labor Loading Matrix'!M732,0),IF('CLINs &amp; Ceiling Rates'!$D$243="F&amp;E",'Labor Loading Matrix'!N732,0),IF('CLINs &amp; Ceiling Rates'!$D$244="F&amp;E",'Labor Loading Matrix'!O732,0),IF('CLINs &amp; Ceiling Rates'!$D$245="F&amp;E",'Labor Loading Matrix'!P732,0),IF('CLINs &amp; Ceiling Rates'!$D$246="F&amp;E",'Labor Loading Matrix'!Q732,0),IF('CLINs &amp; Ceiling Rates'!$D$247="F&amp;E",'Labor Loading Matrix'!R732,0),IF('CLINs &amp; Ceiling Rates'!$D$248="F&amp;E",'Labor Loading Matrix'!S732,0),IF('CLINs &amp; Ceiling Rates'!$D$249="F&amp;E",'Labor Loading Matrix'!T732,0),IF('CLINs &amp; Ceiling Rates'!$D$250="F&amp;E",'Labor Loading Matrix'!U732,0),IF('CLINs &amp; Ceiling Rates'!$D$251="F&amp;E",'Labor Loading Matrix'!V732,0),IF('CLINs &amp; Ceiling Rates'!$D$252="F&amp;E",'Labor Loading Matrix'!W732,0),IF('CLINs &amp; Ceiling Rates'!$D$253="F&amp;E",'Labor Loading Matrix'!X732,0),IF('CLINs &amp; Ceiling Rates'!$D$254="F&amp;E",'Labor Loading Matrix'!Y732,0),IF('CLINs &amp; Ceiling Rates'!$D$255="F&amp;E",'Labor Loading Matrix'!Z732,0),IF('CLINs &amp; Ceiling Rates'!$D$256="F&amp;E",'Labor Loading Matrix'!AA732,0))</f>
        <v>0</v>
      </c>
      <c r="G732" s="175">
        <f>SUM(IF('CLINs &amp; Ceiling Rates'!$D$237="R&amp;D",'Labor Loading Matrix'!H732,0),IF('CLINs &amp; Ceiling Rates'!$D$238="R&amp;D",'Labor Loading Matrix'!I732,0),IF('CLINs &amp; Ceiling Rates'!$D$239="R&amp;D",'Labor Loading Matrix'!J732,0),IF('CLINs &amp; Ceiling Rates'!$D$240="R&amp;D",'Labor Loading Matrix'!K732,0),IF('CLINs &amp; Ceiling Rates'!$D$241="R&amp;D",'Labor Loading Matrix'!L732,0),IF('CLINs &amp; Ceiling Rates'!$D$242="R&amp;D",'Labor Loading Matrix'!M732,0),IF('CLINs &amp; Ceiling Rates'!$D$243="R&amp;D",'Labor Loading Matrix'!N732,0),IF('CLINs &amp; Ceiling Rates'!$D$244="R&amp;D",'Labor Loading Matrix'!O732,0),IF('CLINs &amp; Ceiling Rates'!$D$245="R&amp;D",'Labor Loading Matrix'!P732,0),IF('CLINs &amp; Ceiling Rates'!$D$246="R&amp;D",'Labor Loading Matrix'!Q732,0),IF('CLINs &amp; Ceiling Rates'!$D$247="R&amp;D",'Labor Loading Matrix'!R732,0),IF('CLINs &amp; Ceiling Rates'!$D$248="R&amp;D",'Labor Loading Matrix'!S732,0),IF('CLINs &amp; Ceiling Rates'!$D$249="R&amp;D",'Labor Loading Matrix'!T732,0),IF('CLINs &amp; Ceiling Rates'!$D$250="R&amp;D",'Labor Loading Matrix'!U732,0),IF('CLINs &amp; Ceiling Rates'!$D$251="R&amp;D",'Labor Loading Matrix'!V732,0),IF('CLINs &amp; Ceiling Rates'!$D$252="R&amp;D",'Labor Loading Matrix'!W732,0),IF('CLINs &amp; Ceiling Rates'!$D$253="R&amp;D",'Labor Loading Matrix'!X732,0),IF('CLINs &amp; Ceiling Rates'!$D$254="R&amp;D",'Labor Loading Matrix'!Y732,0),IF('CLINs &amp; Ceiling Rates'!$D$255="R&amp;D",'Labor Loading Matrix'!Z732,0),IF('CLINs &amp; Ceiling Rates'!$D$256="R&amp;D",'Labor Loading Matrix'!AA732,0))</f>
        <v>0</v>
      </c>
      <c r="H732" s="137"/>
      <c r="I732" s="137"/>
      <c r="J732" s="137"/>
      <c r="K732" s="137"/>
      <c r="L732" s="137"/>
      <c r="M732" s="137"/>
      <c r="N732" s="84"/>
      <c r="O732" s="84"/>
      <c r="P732" s="84"/>
      <c r="Q732" s="84"/>
      <c r="R732" s="133"/>
      <c r="S732" s="133"/>
      <c r="T732" s="133"/>
      <c r="U732" s="133"/>
      <c r="V732" s="133"/>
      <c r="W732" s="133"/>
      <c r="X732" s="133"/>
      <c r="Y732" s="133"/>
      <c r="Z732" s="133"/>
      <c r="AA732" s="133"/>
    </row>
    <row r="733" spans="1:27" s="73" customFormat="1" ht="18" hidden="1" customHeight="1" x14ac:dyDescent="0.25">
      <c r="A733" s="173">
        <f>'CLINs &amp; Ceiling Rates'!B92</f>
        <v>0</v>
      </c>
      <c r="B733" s="173">
        <f>'CLINs &amp; Ceiling Rates'!C92</f>
        <v>0</v>
      </c>
      <c r="C733" s="177" t="str">
        <f>'CLINs &amp; Ceiling Rates'!K92</f>
        <v/>
      </c>
      <c r="D733" s="211">
        <f>IF('CLINs &amp; Ceiling Rates'!D689="",SUM('Labor Loading Matrix'!H733:AA733),SUM(E733:G733))</f>
        <v>0</v>
      </c>
      <c r="E733" s="175">
        <f>SUM(IF('CLINs &amp; Ceiling Rates'!$D$237="OPS",'Labor Loading Matrix'!H733,0),IF('CLINs &amp; Ceiling Rates'!$D$238="OPS",'Labor Loading Matrix'!I733,0),IF('CLINs &amp; Ceiling Rates'!$D$239="OPS",'Labor Loading Matrix'!J733,0),IF('CLINs &amp; Ceiling Rates'!$D$240="OPS",'Labor Loading Matrix'!K733,0),IF('CLINs &amp; Ceiling Rates'!$D$241="OPS",'Labor Loading Matrix'!L733,0),IF('CLINs &amp; Ceiling Rates'!$D$242="OPS",'Labor Loading Matrix'!M733,0),IF('CLINs &amp; Ceiling Rates'!$D$243="OPS",'Labor Loading Matrix'!N733,0),IF('CLINs &amp; Ceiling Rates'!$D$244="OPS",'Labor Loading Matrix'!O733,0),IF('CLINs &amp; Ceiling Rates'!$D$245="OPS",'Labor Loading Matrix'!P733,0),IF('CLINs &amp; Ceiling Rates'!$D$246="OPS",'Labor Loading Matrix'!Q733,0),IF('CLINs &amp; Ceiling Rates'!$D$247="OPS",'Labor Loading Matrix'!R733,0),IF('CLINs &amp; Ceiling Rates'!$D$248="OPS",'Labor Loading Matrix'!S733,0),IF('CLINs &amp; Ceiling Rates'!$D$249="OPS",'Labor Loading Matrix'!T733,0),IF('CLINs &amp; Ceiling Rates'!$D$250="OPS",'Labor Loading Matrix'!U733,0),IF('CLINs &amp; Ceiling Rates'!$D$251="OPS",'Labor Loading Matrix'!V733,0),IF('CLINs &amp; Ceiling Rates'!$D$252="OPS",'Labor Loading Matrix'!W733,0),IF('CLINs &amp; Ceiling Rates'!$D$253="OPS",'Labor Loading Matrix'!X733,0),IF('CLINs &amp; Ceiling Rates'!$D$254="OPS",'Labor Loading Matrix'!Y733,0),IF('CLINs &amp; Ceiling Rates'!$D$255="OPS",'Labor Loading Matrix'!Z733,0),IF('CLINs &amp; Ceiling Rates'!$D$256="OPS",'Labor Loading Matrix'!AA733,0))</f>
        <v>0</v>
      </c>
      <c r="F733" s="175">
        <f>SUM(IF('CLINs &amp; Ceiling Rates'!$D$237="F&amp;E",'Labor Loading Matrix'!H733,0),IF('CLINs &amp; Ceiling Rates'!$D$238="F&amp;E",'Labor Loading Matrix'!I733,0),IF('CLINs &amp; Ceiling Rates'!$D$239="F&amp;E",'Labor Loading Matrix'!J733,0),IF('CLINs &amp; Ceiling Rates'!$D$240="F&amp;E",'Labor Loading Matrix'!K733,0),IF('CLINs &amp; Ceiling Rates'!$D$241="F&amp;E",'Labor Loading Matrix'!L733,0),IF('CLINs &amp; Ceiling Rates'!$D$242="F&amp;E",'Labor Loading Matrix'!M733,0),IF('CLINs &amp; Ceiling Rates'!$D$243="F&amp;E",'Labor Loading Matrix'!N733,0),IF('CLINs &amp; Ceiling Rates'!$D$244="F&amp;E",'Labor Loading Matrix'!O733,0),IF('CLINs &amp; Ceiling Rates'!$D$245="F&amp;E",'Labor Loading Matrix'!P733,0),IF('CLINs &amp; Ceiling Rates'!$D$246="F&amp;E",'Labor Loading Matrix'!Q733,0),IF('CLINs &amp; Ceiling Rates'!$D$247="F&amp;E",'Labor Loading Matrix'!R733,0),IF('CLINs &amp; Ceiling Rates'!$D$248="F&amp;E",'Labor Loading Matrix'!S733,0),IF('CLINs &amp; Ceiling Rates'!$D$249="F&amp;E",'Labor Loading Matrix'!T733,0),IF('CLINs &amp; Ceiling Rates'!$D$250="F&amp;E",'Labor Loading Matrix'!U733,0),IF('CLINs &amp; Ceiling Rates'!$D$251="F&amp;E",'Labor Loading Matrix'!V733,0),IF('CLINs &amp; Ceiling Rates'!$D$252="F&amp;E",'Labor Loading Matrix'!W733,0),IF('CLINs &amp; Ceiling Rates'!$D$253="F&amp;E",'Labor Loading Matrix'!X733,0),IF('CLINs &amp; Ceiling Rates'!$D$254="F&amp;E",'Labor Loading Matrix'!Y733,0),IF('CLINs &amp; Ceiling Rates'!$D$255="F&amp;E",'Labor Loading Matrix'!Z733,0),IF('CLINs &amp; Ceiling Rates'!$D$256="F&amp;E",'Labor Loading Matrix'!AA733,0))</f>
        <v>0</v>
      </c>
      <c r="G733" s="175">
        <f>SUM(IF('CLINs &amp; Ceiling Rates'!$D$237="R&amp;D",'Labor Loading Matrix'!H733,0),IF('CLINs &amp; Ceiling Rates'!$D$238="R&amp;D",'Labor Loading Matrix'!I733,0),IF('CLINs &amp; Ceiling Rates'!$D$239="R&amp;D",'Labor Loading Matrix'!J733,0),IF('CLINs &amp; Ceiling Rates'!$D$240="R&amp;D",'Labor Loading Matrix'!K733,0),IF('CLINs &amp; Ceiling Rates'!$D$241="R&amp;D",'Labor Loading Matrix'!L733,0),IF('CLINs &amp; Ceiling Rates'!$D$242="R&amp;D",'Labor Loading Matrix'!M733,0),IF('CLINs &amp; Ceiling Rates'!$D$243="R&amp;D",'Labor Loading Matrix'!N733,0),IF('CLINs &amp; Ceiling Rates'!$D$244="R&amp;D",'Labor Loading Matrix'!O733,0),IF('CLINs &amp; Ceiling Rates'!$D$245="R&amp;D",'Labor Loading Matrix'!P733,0),IF('CLINs &amp; Ceiling Rates'!$D$246="R&amp;D",'Labor Loading Matrix'!Q733,0),IF('CLINs &amp; Ceiling Rates'!$D$247="R&amp;D",'Labor Loading Matrix'!R733,0),IF('CLINs &amp; Ceiling Rates'!$D$248="R&amp;D",'Labor Loading Matrix'!S733,0),IF('CLINs &amp; Ceiling Rates'!$D$249="R&amp;D",'Labor Loading Matrix'!T733,0),IF('CLINs &amp; Ceiling Rates'!$D$250="R&amp;D",'Labor Loading Matrix'!U733,0),IF('CLINs &amp; Ceiling Rates'!$D$251="R&amp;D",'Labor Loading Matrix'!V733,0),IF('CLINs &amp; Ceiling Rates'!$D$252="R&amp;D",'Labor Loading Matrix'!W733,0),IF('CLINs &amp; Ceiling Rates'!$D$253="R&amp;D",'Labor Loading Matrix'!X733,0),IF('CLINs &amp; Ceiling Rates'!$D$254="R&amp;D",'Labor Loading Matrix'!Y733,0),IF('CLINs &amp; Ceiling Rates'!$D$255="R&amp;D",'Labor Loading Matrix'!Z733,0),IF('CLINs &amp; Ceiling Rates'!$D$256="R&amp;D",'Labor Loading Matrix'!AA733,0))</f>
        <v>0</v>
      </c>
      <c r="H733" s="137"/>
      <c r="I733" s="137"/>
      <c r="J733" s="137"/>
      <c r="K733" s="137"/>
      <c r="L733" s="137"/>
      <c r="M733" s="137"/>
      <c r="N733" s="84"/>
      <c r="O733" s="84"/>
      <c r="P733" s="84"/>
      <c r="Q733" s="84"/>
      <c r="R733" s="133"/>
      <c r="S733" s="133"/>
      <c r="T733" s="133"/>
      <c r="U733" s="133"/>
      <c r="V733" s="133"/>
      <c r="W733" s="133"/>
      <c r="X733" s="133"/>
      <c r="Y733" s="133"/>
      <c r="Z733" s="133"/>
      <c r="AA733" s="133"/>
    </row>
    <row r="734" spans="1:27" s="73" customFormat="1" ht="18" hidden="1" customHeight="1" x14ac:dyDescent="0.25">
      <c r="A734" s="173">
        <f>'CLINs &amp; Ceiling Rates'!B93</f>
        <v>0</v>
      </c>
      <c r="B734" s="173">
        <f>'CLINs &amp; Ceiling Rates'!C93</f>
        <v>0</v>
      </c>
      <c r="C734" s="177" t="str">
        <f>'CLINs &amp; Ceiling Rates'!K93</f>
        <v/>
      </c>
      <c r="D734" s="211">
        <f>IF('CLINs &amp; Ceiling Rates'!D690="",SUM('Labor Loading Matrix'!H734:AA734),SUM(E734:G734))</f>
        <v>0</v>
      </c>
      <c r="E734" s="175">
        <f>SUM(IF('CLINs &amp; Ceiling Rates'!$D$237="OPS",'Labor Loading Matrix'!H734,0),IF('CLINs &amp; Ceiling Rates'!$D$238="OPS",'Labor Loading Matrix'!I734,0),IF('CLINs &amp; Ceiling Rates'!$D$239="OPS",'Labor Loading Matrix'!J734,0),IF('CLINs &amp; Ceiling Rates'!$D$240="OPS",'Labor Loading Matrix'!K734,0),IF('CLINs &amp; Ceiling Rates'!$D$241="OPS",'Labor Loading Matrix'!L734,0),IF('CLINs &amp; Ceiling Rates'!$D$242="OPS",'Labor Loading Matrix'!M734,0),IF('CLINs &amp; Ceiling Rates'!$D$243="OPS",'Labor Loading Matrix'!N734,0),IF('CLINs &amp; Ceiling Rates'!$D$244="OPS",'Labor Loading Matrix'!O734,0),IF('CLINs &amp; Ceiling Rates'!$D$245="OPS",'Labor Loading Matrix'!P734,0),IF('CLINs &amp; Ceiling Rates'!$D$246="OPS",'Labor Loading Matrix'!Q734,0),IF('CLINs &amp; Ceiling Rates'!$D$247="OPS",'Labor Loading Matrix'!R734,0),IF('CLINs &amp; Ceiling Rates'!$D$248="OPS",'Labor Loading Matrix'!S734,0),IF('CLINs &amp; Ceiling Rates'!$D$249="OPS",'Labor Loading Matrix'!T734,0),IF('CLINs &amp; Ceiling Rates'!$D$250="OPS",'Labor Loading Matrix'!U734,0),IF('CLINs &amp; Ceiling Rates'!$D$251="OPS",'Labor Loading Matrix'!V734,0),IF('CLINs &amp; Ceiling Rates'!$D$252="OPS",'Labor Loading Matrix'!W734,0),IF('CLINs &amp; Ceiling Rates'!$D$253="OPS",'Labor Loading Matrix'!X734,0),IF('CLINs &amp; Ceiling Rates'!$D$254="OPS",'Labor Loading Matrix'!Y734,0),IF('CLINs &amp; Ceiling Rates'!$D$255="OPS",'Labor Loading Matrix'!Z734,0),IF('CLINs &amp; Ceiling Rates'!$D$256="OPS",'Labor Loading Matrix'!AA734,0))</f>
        <v>0</v>
      </c>
      <c r="F734" s="175">
        <f>SUM(IF('CLINs &amp; Ceiling Rates'!$D$237="F&amp;E",'Labor Loading Matrix'!H734,0),IF('CLINs &amp; Ceiling Rates'!$D$238="F&amp;E",'Labor Loading Matrix'!I734,0),IF('CLINs &amp; Ceiling Rates'!$D$239="F&amp;E",'Labor Loading Matrix'!J734,0),IF('CLINs &amp; Ceiling Rates'!$D$240="F&amp;E",'Labor Loading Matrix'!K734,0),IF('CLINs &amp; Ceiling Rates'!$D$241="F&amp;E",'Labor Loading Matrix'!L734,0),IF('CLINs &amp; Ceiling Rates'!$D$242="F&amp;E",'Labor Loading Matrix'!M734,0),IF('CLINs &amp; Ceiling Rates'!$D$243="F&amp;E",'Labor Loading Matrix'!N734,0),IF('CLINs &amp; Ceiling Rates'!$D$244="F&amp;E",'Labor Loading Matrix'!O734,0),IF('CLINs &amp; Ceiling Rates'!$D$245="F&amp;E",'Labor Loading Matrix'!P734,0),IF('CLINs &amp; Ceiling Rates'!$D$246="F&amp;E",'Labor Loading Matrix'!Q734,0),IF('CLINs &amp; Ceiling Rates'!$D$247="F&amp;E",'Labor Loading Matrix'!R734,0),IF('CLINs &amp; Ceiling Rates'!$D$248="F&amp;E",'Labor Loading Matrix'!S734,0),IF('CLINs &amp; Ceiling Rates'!$D$249="F&amp;E",'Labor Loading Matrix'!T734,0),IF('CLINs &amp; Ceiling Rates'!$D$250="F&amp;E",'Labor Loading Matrix'!U734,0),IF('CLINs &amp; Ceiling Rates'!$D$251="F&amp;E",'Labor Loading Matrix'!V734,0),IF('CLINs &amp; Ceiling Rates'!$D$252="F&amp;E",'Labor Loading Matrix'!W734,0),IF('CLINs &amp; Ceiling Rates'!$D$253="F&amp;E",'Labor Loading Matrix'!X734,0),IF('CLINs &amp; Ceiling Rates'!$D$254="F&amp;E",'Labor Loading Matrix'!Y734,0),IF('CLINs &amp; Ceiling Rates'!$D$255="F&amp;E",'Labor Loading Matrix'!Z734,0),IF('CLINs &amp; Ceiling Rates'!$D$256="F&amp;E",'Labor Loading Matrix'!AA734,0))</f>
        <v>0</v>
      </c>
      <c r="G734" s="175">
        <f>SUM(IF('CLINs &amp; Ceiling Rates'!$D$237="R&amp;D",'Labor Loading Matrix'!H734,0),IF('CLINs &amp; Ceiling Rates'!$D$238="R&amp;D",'Labor Loading Matrix'!I734,0),IF('CLINs &amp; Ceiling Rates'!$D$239="R&amp;D",'Labor Loading Matrix'!J734,0),IF('CLINs &amp; Ceiling Rates'!$D$240="R&amp;D",'Labor Loading Matrix'!K734,0),IF('CLINs &amp; Ceiling Rates'!$D$241="R&amp;D",'Labor Loading Matrix'!L734,0),IF('CLINs &amp; Ceiling Rates'!$D$242="R&amp;D",'Labor Loading Matrix'!M734,0),IF('CLINs &amp; Ceiling Rates'!$D$243="R&amp;D",'Labor Loading Matrix'!N734,0),IF('CLINs &amp; Ceiling Rates'!$D$244="R&amp;D",'Labor Loading Matrix'!O734,0),IF('CLINs &amp; Ceiling Rates'!$D$245="R&amp;D",'Labor Loading Matrix'!P734,0),IF('CLINs &amp; Ceiling Rates'!$D$246="R&amp;D",'Labor Loading Matrix'!Q734,0),IF('CLINs &amp; Ceiling Rates'!$D$247="R&amp;D",'Labor Loading Matrix'!R734,0),IF('CLINs &amp; Ceiling Rates'!$D$248="R&amp;D",'Labor Loading Matrix'!S734,0),IF('CLINs &amp; Ceiling Rates'!$D$249="R&amp;D",'Labor Loading Matrix'!T734,0),IF('CLINs &amp; Ceiling Rates'!$D$250="R&amp;D",'Labor Loading Matrix'!U734,0),IF('CLINs &amp; Ceiling Rates'!$D$251="R&amp;D",'Labor Loading Matrix'!V734,0),IF('CLINs &amp; Ceiling Rates'!$D$252="R&amp;D",'Labor Loading Matrix'!W734,0),IF('CLINs &amp; Ceiling Rates'!$D$253="R&amp;D",'Labor Loading Matrix'!X734,0),IF('CLINs &amp; Ceiling Rates'!$D$254="R&amp;D",'Labor Loading Matrix'!Y734,0),IF('CLINs &amp; Ceiling Rates'!$D$255="R&amp;D",'Labor Loading Matrix'!Z734,0),IF('CLINs &amp; Ceiling Rates'!$D$256="R&amp;D",'Labor Loading Matrix'!AA734,0))</f>
        <v>0</v>
      </c>
      <c r="H734" s="137"/>
      <c r="I734" s="137"/>
      <c r="J734" s="137"/>
      <c r="K734" s="137"/>
      <c r="L734" s="137"/>
      <c r="M734" s="137"/>
      <c r="N734" s="84"/>
      <c r="O734" s="84"/>
      <c r="P734" s="84"/>
      <c r="Q734" s="84"/>
      <c r="R734" s="133"/>
      <c r="S734" s="133"/>
      <c r="T734" s="133"/>
      <c r="U734" s="133"/>
      <c r="V734" s="133"/>
      <c r="W734" s="133"/>
      <c r="X734" s="133"/>
      <c r="Y734" s="133"/>
      <c r="Z734" s="133"/>
      <c r="AA734" s="133"/>
    </row>
    <row r="735" spans="1:27" s="73" customFormat="1" ht="18" hidden="1" customHeight="1" x14ac:dyDescent="0.25">
      <c r="A735" s="173">
        <f>'CLINs &amp; Ceiling Rates'!B94</f>
        <v>0</v>
      </c>
      <c r="B735" s="173">
        <f>'CLINs &amp; Ceiling Rates'!C94</f>
        <v>0</v>
      </c>
      <c r="C735" s="177" t="str">
        <f>'CLINs &amp; Ceiling Rates'!K94</f>
        <v/>
      </c>
      <c r="D735" s="211">
        <f>IF('CLINs &amp; Ceiling Rates'!D691="",SUM('Labor Loading Matrix'!H735:AA735),SUM(E735:G735))</f>
        <v>0</v>
      </c>
      <c r="E735" s="175">
        <f>SUM(IF('CLINs &amp; Ceiling Rates'!$D$237="OPS",'Labor Loading Matrix'!H735,0),IF('CLINs &amp; Ceiling Rates'!$D$238="OPS",'Labor Loading Matrix'!I735,0),IF('CLINs &amp; Ceiling Rates'!$D$239="OPS",'Labor Loading Matrix'!J735,0),IF('CLINs &amp; Ceiling Rates'!$D$240="OPS",'Labor Loading Matrix'!K735,0),IF('CLINs &amp; Ceiling Rates'!$D$241="OPS",'Labor Loading Matrix'!L735,0),IF('CLINs &amp; Ceiling Rates'!$D$242="OPS",'Labor Loading Matrix'!M735,0),IF('CLINs &amp; Ceiling Rates'!$D$243="OPS",'Labor Loading Matrix'!N735,0),IF('CLINs &amp; Ceiling Rates'!$D$244="OPS",'Labor Loading Matrix'!O735,0),IF('CLINs &amp; Ceiling Rates'!$D$245="OPS",'Labor Loading Matrix'!P735,0),IF('CLINs &amp; Ceiling Rates'!$D$246="OPS",'Labor Loading Matrix'!Q735,0),IF('CLINs &amp; Ceiling Rates'!$D$247="OPS",'Labor Loading Matrix'!R735,0),IF('CLINs &amp; Ceiling Rates'!$D$248="OPS",'Labor Loading Matrix'!S735,0),IF('CLINs &amp; Ceiling Rates'!$D$249="OPS",'Labor Loading Matrix'!T735,0),IF('CLINs &amp; Ceiling Rates'!$D$250="OPS",'Labor Loading Matrix'!U735,0),IF('CLINs &amp; Ceiling Rates'!$D$251="OPS",'Labor Loading Matrix'!V735,0),IF('CLINs &amp; Ceiling Rates'!$D$252="OPS",'Labor Loading Matrix'!W735,0),IF('CLINs &amp; Ceiling Rates'!$D$253="OPS",'Labor Loading Matrix'!X735,0),IF('CLINs &amp; Ceiling Rates'!$D$254="OPS",'Labor Loading Matrix'!Y735,0),IF('CLINs &amp; Ceiling Rates'!$D$255="OPS",'Labor Loading Matrix'!Z735,0),IF('CLINs &amp; Ceiling Rates'!$D$256="OPS",'Labor Loading Matrix'!AA735,0))</f>
        <v>0</v>
      </c>
      <c r="F735" s="175">
        <f>SUM(IF('CLINs &amp; Ceiling Rates'!$D$237="F&amp;E",'Labor Loading Matrix'!H735,0),IF('CLINs &amp; Ceiling Rates'!$D$238="F&amp;E",'Labor Loading Matrix'!I735,0),IF('CLINs &amp; Ceiling Rates'!$D$239="F&amp;E",'Labor Loading Matrix'!J735,0),IF('CLINs &amp; Ceiling Rates'!$D$240="F&amp;E",'Labor Loading Matrix'!K735,0),IF('CLINs &amp; Ceiling Rates'!$D$241="F&amp;E",'Labor Loading Matrix'!L735,0),IF('CLINs &amp; Ceiling Rates'!$D$242="F&amp;E",'Labor Loading Matrix'!M735,0),IF('CLINs &amp; Ceiling Rates'!$D$243="F&amp;E",'Labor Loading Matrix'!N735,0),IF('CLINs &amp; Ceiling Rates'!$D$244="F&amp;E",'Labor Loading Matrix'!O735,0),IF('CLINs &amp; Ceiling Rates'!$D$245="F&amp;E",'Labor Loading Matrix'!P735,0),IF('CLINs &amp; Ceiling Rates'!$D$246="F&amp;E",'Labor Loading Matrix'!Q735,0),IF('CLINs &amp; Ceiling Rates'!$D$247="F&amp;E",'Labor Loading Matrix'!R735,0),IF('CLINs &amp; Ceiling Rates'!$D$248="F&amp;E",'Labor Loading Matrix'!S735,0),IF('CLINs &amp; Ceiling Rates'!$D$249="F&amp;E",'Labor Loading Matrix'!T735,0),IF('CLINs &amp; Ceiling Rates'!$D$250="F&amp;E",'Labor Loading Matrix'!U735,0),IF('CLINs &amp; Ceiling Rates'!$D$251="F&amp;E",'Labor Loading Matrix'!V735,0),IF('CLINs &amp; Ceiling Rates'!$D$252="F&amp;E",'Labor Loading Matrix'!W735,0),IF('CLINs &amp; Ceiling Rates'!$D$253="F&amp;E",'Labor Loading Matrix'!X735,0),IF('CLINs &amp; Ceiling Rates'!$D$254="F&amp;E",'Labor Loading Matrix'!Y735,0),IF('CLINs &amp; Ceiling Rates'!$D$255="F&amp;E",'Labor Loading Matrix'!Z735,0),IF('CLINs &amp; Ceiling Rates'!$D$256="F&amp;E",'Labor Loading Matrix'!AA735,0))</f>
        <v>0</v>
      </c>
      <c r="G735" s="175">
        <f>SUM(IF('CLINs &amp; Ceiling Rates'!$D$237="R&amp;D",'Labor Loading Matrix'!H735,0),IF('CLINs &amp; Ceiling Rates'!$D$238="R&amp;D",'Labor Loading Matrix'!I735,0),IF('CLINs &amp; Ceiling Rates'!$D$239="R&amp;D",'Labor Loading Matrix'!J735,0),IF('CLINs &amp; Ceiling Rates'!$D$240="R&amp;D",'Labor Loading Matrix'!K735,0),IF('CLINs &amp; Ceiling Rates'!$D$241="R&amp;D",'Labor Loading Matrix'!L735,0),IF('CLINs &amp; Ceiling Rates'!$D$242="R&amp;D",'Labor Loading Matrix'!M735,0),IF('CLINs &amp; Ceiling Rates'!$D$243="R&amp;D",'Labor Loading Matrix'!N735,0),IF('CLINs &amp; Ceiling Rates'!$D$244="R&amp;D",'Labor Loading Matrix'!O735,0),IF('CLINs &amp; Ceiling Rates'!$D$245="R&amp;D",'Labor Loading Matrix'!P735,0),IF('CLINs &amp; Ceiling Rates'!$D$246="R&amp;D",'Labor Loading Matrix'!Q735,0),IF('CLINs &amp; Ceiling Rates'!$D$247="R&amp;D",'Labor Loading Matrix'!R735,0),IF('CLINs &amp; Ceiling Rates'!$D$248="R&amp;D",'Labor Loading Matrix'!S735,0),IF('CLINs &amp; Ceiling Rates'!$D$249="R&amp;D",'Labor Loading Matrix'!T735,0),IF('CLINs &amp; Ceiling Rates'!$D$250="R&amp;D",'Labor Loading Matrix'!U735,0),IF('CLINs &amp; Ceiling Rates'!$D$251="R&amp;D",'Labor Loading Matrix'!V735,0),IF('CLINs &amp; Ceiling Rates'!$D$252="R&amp;D",'Labor Loading Matrix'!W735,0),IF('CLINs &amp; Ceiling Rates'!$D$253="R&amp;D",'Labor Loading Matrix'!X735,0),IF('CLINs &amp; Ceiling Rates'!$D$254="R&amp;D",'Labor Loading Matrix'!Y735,0),IF('CLINs &amp; Ceiling Rates'!$D$255="R&amp;D",'Labor Loading Matrix'!Z735,0),IF('CLINs &amp; Ceiling Rates'!$D$256="R&amp;D",'Labor Loading Matrix'!AA735,0))</f>
        <v>0</v>
      </c>
      <c r="H735" s="137"/>
      <c r="I735" s="137"/>
      <c r="J735" s="137"/>
      <c r="K735" s="137"/>
      <c r="L735" s="137"/>
      <c r="M735" s="137"/>
      <c r="N735" s="84"/>
      <c r="O735" s="84"/>
      <c r="P735" s="84"/>
      <c r="Q735" s="84"/>
      <c r="R735" s="133"/>
      <c r="S735" s="133"/>
      <c r="T735" s="133"/>
      <c r="U735" s="133"/>
      <c r="V735" s="133"/>
      <c r="W735" s="133"/>
      <c r="X735" s="133"/>
      <c r="Y735" s="133"/>
      <c r="Z735" s="133"/>
      <c r="AA735" s="133"/>
    </row>
    <row r="736" spans="1:27" s="73" customFormat="1" ht="18" hidden="1" customHeight="1" x14ac:dyDescent="0.25">
      <c r="A736" s="173">
        <f>'CLINs &amp; Ceiling Rates'!B95</f>
        <v>0</v>
      </c>
      <c r="B736" s="173">
        <f>'CLINs &amp; Ceiling Rates'!C95</f>
        <v>0</v>
      </c>
      <c r="C736" s="177" t="str">
        <f>'CLINs &amp; Ceiling Rates'!K95</f>
        <v/>
      </c>
      <c r="D736" s="211">
        <f>IF('CLINs &amp; Ceiling Rates'!D692="",SUM('Labor Loading Matrix'!H736:AA736),SUM(E736:G736))</f>
        <v>0</v>
      </c>
      <c r="E736" s="175">
        <f>SUM(IF('CLINs &amp; Ceiling Rates'!$D$237="OPS",'Labor Loading Matrix'!H736,0),IF('CLINs &amp; Ceiling Rates'!$D$238="OPS",'Labor Loading Matrix'!I736,0),IF('CLINs &amp; Ceiling Rates'!$D$239="OPS",'Labor Loading Matrix'!J736,0),IF('CLINs &amp; Ceiling Rates'!$D$240="OPS",'Labor Loading Matrix'!K736,0),IF('CLINs &amp; Ceiling Rates'!$D$241="OPS",'Labor Loading Matrix'!L736,0),IF('CLINs &amp; Ceiling Rates'!$D$242="OPS",'Labor Loading Matrix'!M736,0),IF('CLINs &amp; Ceiling Rates'!$D$243="OPS",'Labor Loading Matrix'!N736,0),IF('CLINs &amp; Ceiling Rates'!$D$244="OPS",'Labor Loading Matrix'!O736,0),IF('CLINs &amp; Ceiling Rates'!$D$245="OPS",'Labor Loading Matrix'!P736,0),IF('CLINs &amp; Ceiling Rates'!$D$246="OPS",'Labor Loading Matrix'!Q736,0),IF('CLINs &amp; Ceiling Rates'!$D$247="OPS",'Labor Loading Matrix'!R736,0),IF('CLINs &amp; Ceiling Rates'!$D$248="OPS",'Labor Loading Matrix'!S736,0),IF('CLINs &amp; Ceiling Rates'!$D$249="OPS",'Labor Loading Matrix'!T736,0),IF('CLINs &amp; Ceiling Rates'!$D$250="OPS",'Labor Loading Matrix'!U736,0),IF('CLINs &amp; Ceiling Rates'!$D$251="OPS",'Labor Loading Matrix'!V736,0),IF('CLINs &amp; Ceiling Rates'!$D$252="OPS",'Labor Loading Matrix'!W736,0),IF('CLINs &amp; Ceiling Rates'!$D$253="OPS",'Labor Loading Matrix'!X736,0),IF('CLINs &amp; Ceiling Rates'!$D$254="OPS",'Labor Loading Matrix'!Y736,0),IF('CLINs &amp; Ceiling Rates'!$D$255="OPS",'Labor Loading Matrix'!Z736,0),IF('CLINs &amp; Ceiling Rates'!$D$256="OPS",'Labor Loading Matrix'!AA736,0))</f>
        <v>0</v>
      </c>
      <c r="F736" s="175">
        <f>SUM(IF('CLINs &amp; Ceiling Rates'!$D$237="F&amp;E",'Labor Loading Matrix'!H736,0),IF('CLINs &amp; Ceiling Rates'!$D$238="F&amp;E",'Labor Loading Matrix'!I736,0),IF('CLINs &amp; Ceiling Rates'!$D$239="F&amp;E",'Labor Loading Matrix'!J736,0),IF('CLINs &amp; Ceiling Rates'!$D$240="F&amp;E",'Labor Loading Matrix'!K736,0),IF('CLINs &amp; Ceiling Rates'!$D$241="F&amp;E",'Labor Loading Matrix'!L736,0),IF('CLINs &amp; Ceiling Rates'!$D$242="F&amp;E",'Labor Loading Matrix'!M736,0),IF('CLINs &amp; Ceiling Rates'!$D$243="F&amp;E",'Labor Loading Matrix'!N736,0),IF('CLINs &amp; Ceiling Rates'!$D$244="F&amp;E",'Labor Loading Matrix'!O736,0),IF('CLINs &amp; Ceiling Rates'!$D$245="F&amp;E",'Labor Loading Matrix'!P736,0),IF('CLINs &amp; Ceiling Rates'!$D$246="F&amp;E",'Labor Loading Matrix'!Q736,0),IF('CLINs &amp; Ceiling Rates'!$D$247="F&amp;E",'Labor Loading Matrix'!R736,0),IF('CLINs &amp; Ceiling Rates'!$D$248="F&amp;E",'Labor Loading Matrix'!S736,0),IF('CLINs &amp; Ceiling Rates'!$D$249="F&amp;E",'Labor Loading Matrix'!T736,0),IF('CLINs &amp; Ceiling Rates'!$D$250="F&amp;E",'Labor Loading Matrix'!U736,0),IF('CLINs &amp; Ceiling Rates'!$D$251="F&amp;E",'Labor Loading Matrix'!V736,0),IF('CLINs &amp; Ceiling Rates'!$D$252="F&amp;E",'Labor Loading Matrix'!W736,0),IF('CLINs &amp; Ceiling Rates'!$D$253="F&amp;E",'Labor Loading Matrix'!X736,0),IF('CLINs &amp; Ceiling Rates'!$D$254="F&amp;E",'Labor Loading Matrix'!Y736,0),IF('CLINs &amp; Ceiling Rates'!$D$255="F&amp;E",'Labor Loading Matrix'!Z736,0),IF('CLINs &amp; Ceiling Rates'!$D$256="F&amp;E",'Labor Loading Matrix'!AA736,0))</f>
        <v>0</v>
      </c>
      <c r="G736" s="175">
        <f>SUM(IF('CLINs &amp; Ceiling Rates'!$D$237="R&amp;D",'Labor Loading Matrix'!H736,0),IF('CLINs &amp; Ceiling Rates'!$D$238="R&amp;D",'Labor Loading Matrix'!I736,0),IF('CLINs &amp; Ceiling Rates'!$D$239="R&amp;D",'Labor Loading Matrix'!J736,0),IF('CLINs &amp; Ceiling Rates'!$D$240="R&amp;D",'Labor Loading Matrix'!K736,0),IF('CLINs &amp; Ceiling Rates'!$D$241="R&amp;D",'Labor Loading Matrix'!L736,0),IF('CLINs &amp; Ceiling Rates'!$D$242="R&amp;D",'Labor Loading Matrix'!M736,0),IF('CLINs &amp; Ceiling Rates'!$D$243="R&amp;D",'Labor Loading Matrix'!N736,0),IF('CLINs &amp; Ceiling Rates'!$D$244="R&amp;D",'Labor Loading Matrix'!O736,0),IF('CLINs &amp; Ceiling Rates'!$D$245="R&amp;D",'Labor Loading Matrix'!P736,0),IF('CLINs &amp; Ceiling Rates'!$D$246="R&amp;D",'Labor Loading Matrix'!Q736,0),IF('CLINs &amp; Ceiling Rates'!$D$247="R&amp;D",'Labor Loading Matrix'!R736,0),IF('CLINs &amp; Ceiling Rates'!$D$248="R&amp;D",'Labor Loading Matrix'!S736,0),IF('CLINs &amp; Ceiling Rates'!$D$249="R&amp;D",'Labor Loading Matrix'!T736,0),IF('CLINs &amp; Ceiling Rates'!$D$250="R&amp;D",'Labor Loading Matrix'!U736,0),IF('CLINs &amp; Ceiling Rates'!$D$251="R&amp;D",'Labor Loading Matrix'!V736,0),IF('CLINs &amp; Ceiling Rates'!$D$252="R&amp;D",'Labor Loading Matrix'!W736,0),IF('CLINs &amp; Ceiling Rates'!$D$253="R&amp;D",'Labor Loading Matrix'!X736,0),IF('CLINs &amp; Ceiling Rates'!$D$254="R&amp;D",'Labor Loading Matrix'!Y736,0),IF('CLINs &amp; Ceiling Rates'!$D$255="R&amp;D",'Labor Loading Matrix'!Z736,0),IF('CLINs &amp; Ceiling Rates'!$D$256="R&amp;D",'Labor Loading Matrix'!AA736,0))</f>
        <v>0</v>
      </c>
      <c r="H736" s="137"/>
      <c r="I736" s="137"/>
      <c r="J736" s="137"/>
      <c r="K736" s="137"/>
      <c r="L736" s="137"/>
      <c r="M736" s="137"/>
      <c r="N736" s="84"/>
      <c r="O736" s="84"/>
      <c r="P736" s="84"/>
      <c r="Q736" s="84"/>
      <c r="R736" s="133"/>
      <c r="S736" s="133"/>
      <c r="T736" s="133"/>
      <c r="U736" s="133"/>
      <c r="V736" s="133"/>
      <c r="W736" s="133"/>
      <c r="X736" s="133"/>
      <c r="Y736" s="133"/>
      <c r="Z736" s="133"/>
      <c r="AA736" s="133"/>
    </row>
    <row r="737" spans="1:27" s="73" customFormat="1" ht="18" hidden="1" customHeight="1" x14ac:dyDescent="0.25">
      <c r="A737" s="173">
        <f>'CLINs &amp; Ceiling Rates'!B96</f>
        <v>0</v>
      </c>
      <c r="B737" s="173">
        <f>'CLINs &amp; Ceiling Rates'!C96</f>
        <v>0</v>
      </c>
      <c r="C737" s="177" t="str">
        <f>'CLINs &amp; Ceiling Rates'!K96</f>
        <v/>
      </c>
      <c r="D737" s="211">
        <f>IF('CLINs &amp; Ceiling Rates'!D693="",SUM('Labor Loading Matrix'!H737:AA737),SUM(E737:G737))</f>
        <v>0</v>
      </c>
      <c r="E737" s="175">
        <f>SUM(IF('CLINs &amp; Ceiling Rates'!$D$237="OPS",'Labor Loading Matrix'!H737,0),IF('CLINs &amp; Ceiling Rates'!$D$238="OPS",'Labor Loading Matrix'!I737,0),IF('CLINs &amp; Ceiling Rates'!$D$239="OPS",'Labor Loading Matrix'!J737,0),IF('CLINs &amp; Ceiling Rates'!$D$240="OPS",'Labor Loading Matrix'!K737,0),IF('CLINs &amp; Ceiling Rates'!$D$241="OPS",'Labor Loading Matrix'!L737,0),IF('CLINs &amp; Ceiling Rates'!$D$242="OPS",'Labor Loading Matrix'!M737,0),IF('CLINs &amp; Ceiling Rates'!$D$243="OPS",'Labor Loading Matrix'!N737,0),IF('CLINs &amp; Ceiling Rates'!$D$244="OPS",'Labor Loading Matrix'!O737,0),IF('CLINs &amp; Ceiling Rates'!$D$245="OPS",'Labor Loading Matrix'!P737,0),IF('CLINs &amp; Ceiling Rates'!$D$246="OPS",'Labor Loading Matrix'!Q737,0),IF('CLINs &amp; Ceiling Rates'!$D$247="OPS",'Labor Loading Matrix'!R737,0),IF('CLINs &amp; Ceiling Rates'!$D$248="OPS",'Labor Loading Matrix'!S737,0),IF('CLINs &amp; Ceiling Rates'!$D$249="OPS",'Labor Loading Matrix'!T737,0),IF('CLINs &amp; Ceiling Rates'!$D$250="OPS",'Labor Loading Matrix'!U737,0),IF('CLINs &amp; Ceiling Rates'!$D$251="OPS",'Labor Loading Matrix'!V737,0),IF('CLINs &amp; Ceiling Rates'!$D$252="OPS",'Labor Loading Matrix'!W737,0),IF('CLINs &amp; Ceiling Rates'!$D$253="OPS",'Labor Loading Matrix'!X737,0),IF('CLINs &amp; Ceiling Rates'!$D$254="OPS",'Labor Loading Matrix'!Y737,0),IF('CLINs &amp; Ceiling Rates'!$D$255="OPS",'Labor Loading Matrix'!Z737,0),IF('CLINs &amp; Ceiling Rates'!$D$256="OPS",'Labor Loading Matrix'!AA737,0))</f>
        <v>0</v>
      </c>
      <c r="F737" s="175">
        <f>SUM(IF('CLINs &amp; Ceiling Rates'!$D$237="F&amp;E",'Labor Loading Matrix'!H737,0),IF('CLINs &amp; Ceiling Rates'!$D$238="F&amp;E",'Labor Loading Matrix'!I737,0),IF('CLINs &amp; Ceiling Rates'!$D$239="F&amp;E",'Labor Loading Matrix'!J737,0),IF('CLINs &amp; Ceiling Rates'!$D$240="F&amp;E",'Labor Loading Matrix'!K737,0),IF('CLINs &amp; Ceiling Rates'!$D$241="F&amp;E",'Labor Loading Matrix'!L737,0),IF('CLINs &amp; Ceiling Rates'!$D$242="F&amp;E",'Labor Loading Matrix'!M737,0),IF('CLINs &amp; Ceiling Rates'!$D$243="F&amp;E",'Labor Loading Matrix'!N737,0),IF('CLINs &amp; Ceiling Rates'!$D$244="F&amp;E",'Labor Loading Matrix'!O737,0),IF('CLINs &amp; Ceiling Rates'!$D$245="F&amp;E",'Labor Loading Matrix'!P737,0),IF('CLINs &amp; Ceiling Rates'!$D$246="F&amp;E",'Labor Loading Matrix'!Q737,0),IF('CLINs &amp; Ceiling Rates'!$D$247="F&amp;E",'Labor Loading Matrix'!R737,0),IF('CLINs &amp; Ceiling Rates'!$D$248="F&amp;E",'Labor Loading Matrix'!S737,0),IF('CLINs &amp; Ceiling Rates'!$D$249="F&amp;E",'Labor Loading Matrix'!T737,0),IF('CLINs &amp; Ceiling Rates'!$D$250="F&amp;E",'Labor Loading Matrix'!U737,0),IF('CLINs &amp; Ceiling Rates'!$D$251="F&amp;E",'Labor Loading Matrix'!V737,0),IF('CLINs &amp; Ceiling Rates'!$D$252="F&amp;E",'Labor Loading Matrix'!W737,0),IF('CLINs &amp; Ceiling Rates'!$D$253="F&amp;E",'Labor Loading Matrix'!X737,0),IF('CLINs &amp; Ceiling Rates'!$D$254="F&amp;E",'Labor Loading Matrix'!Y737,0),IF('CLINs &amp; Ceiling Rates'!$D$255="F&amp;E",'Labor Loading Matrix'!Z737,0),IF('CLINs &amp; Ceiling Rates'!$D$256="F&amp;E",'Labor Loading Matrix'!AA737,0))</f>
        <v>0</v>
      </c>
      <c r="G737" s="175">
        <f>SUM(IF('CLINs &amp; Ceiling Rates'!$D$237="R&amp;D",'Labor Loading Matrix'!H737,0),IF('CLINs &amp; Ceiling Rates'!$D$238="R&amp;D",'Labor Loading Matrix'!I737,0),IF('CLINs &amp; Ceiling Rates'!$D$239="R&amp;D",'Labor Loading Matrix'!J737,0),IF('CLINs &amp; Ceiling Rates'!$D$240="R&amp;D",'Labor Loading Matrix'!K737,0),IF('CLINs &amp; Ceiling Rates'!$D$241="R&amp;D",'Labor Loading Matrix'!L737,0),IF('CLINs &amp; Ceiling Rates'!$D$242="R&amp;D",'Labor Loading Matrix'!M737,0),IF('CLINs &amp; Ceiling Rates'!$D$243="R&amp;D",'Labor Loading Matrix'!N737,0),IF('CLINs &amp; Ceiling Rates'!$D$244="R&amp;D",'Labor Loading Matrix'!O737,0),IF('CLINs &amp; Ceiling Rates'!$D$245="R&amp;D",'Labor Loading Matrix'!P737,0),IF('CLINs &amp; Ceiling Rates'!$D$246="R&amp;D",'Labor Loading Matrix'!Q737,0),IF('CLINs &amp; Ceiling Rates'!$D$247="R&amp;D",'Labor Loading Matrix'!R737,0),IF('CLINs &amp; Ceiling Rates'!$D$248="R&amp;D",'Labor Loading Matrix'!S737,0),IF('CLINs &amp; Ceiling Rates'!$D$249="R&amp;D",'Labor Loading Matrix'!T737,0),IF('CLINs &amp; Ceiling Rates'!$D$250="R&amp;D",'Labor Loading Matrix'!U737,0),IF('CLINs &amp; Ceiling Rates'!$D$251="R&amp;D",'Labor Loading Matrix'!V737,0),IF('CLINs &amp; Ceiling Rates'!$D$252="R&amp;D",'Labor Loading Matrix'!W737,0),IF('CLINs &amp; Ceiling Rates'!$D$253="R&amp;D",'Labor Loading Matrix'!X737,0),IF('CLINs &amp; Ceiling Rates'!$D$254="R&amp;D",'Labor Loading Matrix'!Y737,0),IF('CLINs &amp; Ceiling Rates'!$D$255="R&amp;D",'Labor Loading Matrix'!Z737,0),IF('CLINs &amp; Ceiling Rates'!$D$256="R&amp;D",'Labor Loading Matrix'!AA737,0))</f>
        <v>0</v>
      </c>
      <c r="H737" s="137"/>
      <c r="I737" s="137"/>
      <c r="J737" s="137"/>
      <c r="K737" s="137"/>
      <c r="L737" s="137"/>
      <c r="M737" s="137"/>
      <c r="N737" s="84"/>
      <c r="O737" s="84"/>
      <c r="P737" s="84"/>
      <c r="Q737" s="84"/>
      <c r="R737" s="133"/>
      <c r="S737" s="133"/>
      <c r="T737" s="133"/>
      <c r="U737" s="133"/>
      <c r="V737" s="133"/>
      <c r="W737" s="133"/>
      <c r="X737" s="133"/>
      <c r="Y737" s="133"/>
      <c r="Z737" s="133"/>
      <c r="AA737" s="133"/>
    </row>
    <row r="738" spans="1:27" s="73" customFormat="1" ht="18" hidden="1" customHeight="1" x14ac:dyDescent="0.25">
      <c r="A738" s="173">
        <f>'CLINs &amp; Ceiling Rates'!B97</f>
        <v>0</v>
      </c>
      <c r="B738" s="173">
        <f>'CLINs &amp; Ceiling Rates'!C97</f>
        <v>0</v>
      </c>
      <c r="C738" s="177" t="str">
        <f>'CLINs &amp; Ceiling Rates'!K97</f>
        <v/>
      </c>
      <c r="D738" s="211">
        <f>IF('CLINs &amp; Ceiling Rates'!D694="",SUM('Labor Loading Matrix'!H738:AA738),SUM(E738:G738))</f>
        <v>0</v>
      </c>
      <c r="E738" s="175">
        <f>SUM(IF('CLINs &amp; Ceiling Rates'!$D$237="OPS",'Labor Loading Matrix'!H738,0),IF('CLINs &amp; Ceiling Rates'!$D$238="OPS",'Labor Loading Matrix'!I738,0),IF('CLINs &amp; Ceiling Rates'!$D$239="OPS",'Labor Loading Matrix'!J738,0),IF('CLINs &amp; Ceiling Rates'!$D$240="OPS",'Labor Loading Matrix'!K738,0),IF('CLINs &amp; Ceiling Rates'!$D$241="OPS",'Labor Loading Matrix'!L738,0),IF('CLINs &amp; Ceiling Rates'!$D$242="OPS",'Labor Loading Matrix'!M738,0),IF('CLINs &amp; Ceiling Rates'!$D$243="OPS",'Labor Loading Matrix'!N738,0),IF('CLINs &amp; Ceiling Rates'!$D$244="OPS",'Labor Loading Matrix'!O738,0),IF('CLINs &amp; Ceiling Rates'!$D$245="OPS",'Labor Loading Matrix'!P738,0),IF('CLINs &amp; Ceiling Rates'!$D$246="OPS",'Labor Loading Matrix'!Q738,0),IF('CLINs &amp; Ceiling Rates'!$D$247="OPS",'Labor Loading Matrix'!R738,0),IF('CLINs &amp; Ceiling Rates'!$D$248="OPS",'Labor Loading Matrix'!S738,0),IF('CLINs &amp; Ceiling Rates'!$D$249="OPS",'Labor Loading Matrix'!T738,0),IF('CLINs &amp; Ceiling Rates'!$D$250="OPS",'Labor Loading Matrix'!U738,0),IF('CLINs &amp; Ceiling Rates'!$D$251="OPS",'Labor Loading Matrix'!V738,0),IF('CLINs &amp; Ceiling Rates'!$D$252="OPS",'Labor Loading Matrix'!W738,0),IF('CLINs &amp; Ceiling Rates'!$D$253="OPS",'Labor Loading Matrix'!X738,0),IF('CLINs &amp; Ceiling Rates'!$D$254="OPS",'Labor Loading Matrix'!Y738,0),IF('CLINs &amp; Ceiling Rates'!$D$255="OPS",'Labor Loading Matrix'!Z738,0),IF('CLINs &amp; Ceiling Rates'!$D$256="OPS",'Labor Loading Matrix'!AA738,0))</f>
        <v>0</v>
      </c>
      <c r="F738" s="175">
        <f>SUM(IF('CLINs &amp; Ceiling Rates'!$D$237="F&amp;E",'Labor Loading Matrix'!H738,0),IF('CLINs &amp; Ceiling Rates'!$D$238="F&amp;E",'Labor Loading Matrix'!I738,0),IF('CLINs &amp; Ceiling Rates'!$D$239="F&amp;E",'Labor Loading Matrix'!J738,0),IF('CLINs &amp; Ceiling Rates'!$D$240="F&amp;E",'Labor Loading Matrix'!K738,0),IF('CLINs &amp; Ceiling Rates'!$D$241="F&amp;E",'Labor Loading Matrix'!L738,0),IF('CLINs &amp; Ceiling Rates'!$D$242="F&amp;E",'Labor Loading Matrix'!M738,0),IF('CLINs &amp; Ceiling Rates'!$D$243="F&amp;E",'Labor Loading Matrix'!N738,0),IF('CLINs &amp; Ceiling Rates'!$D$244="F&amp;E",'Labor Loading Matrix'!O738,0),IF('CLINs &amp; Ceiling Rates'!$D$245="F&amp;E",'Labor Loading Matrix'!P738,0),IF('CLINs &amp; Ceiling Rates'!$D$246="F&amp;E",'Labor Loading Matrix'!Q738,0),IF('CLINs &amp; Ceiling Rates'!$D$247="F&amp;E",'Labor Loading Matrix'!R738,0),IF('CLINs &amp; Ceiling Rates'!$D$248="F&amp;E",'Labor Loading Matrix'!S738,0),IF('CLINs &amp; Ceiling Rates'!$D$249="F&amp;E",'Labor Loading Matrix'!T738,0),IF('CLINs &amp; Ceiling Rates'!$D$250="F&amp;E",'Labor Loading Matrix'!U738,0),IF('CLINs &amp; Ceiling Rates'!$D$251="F&amp;E",'Labor Loading Matrix'!V738,0),IF('CLINs &amp; Ceiling Rates'!$D$252="F&amp;E",'Labor Loading Matrix'!W738,0),IF('CLINs &amp; Ceiling Rates'!$D$253="F&amp;E",'Labor Loading Matrix'!X738,0),IF('CLINs &amp; Ceiling Rates'!$D$254="F&amp;E",'Labor Loading Matrix'!Y738,0),IF('CLINs &amp; Ceiling Rates'!$D$255="F&amp;E",'Labor Loading Matrix'!Z738,0),IF('CLINs &amp; Ceiling Rates'!$D$256="F&amp;E",'Labor Loading Matrix'!AA738,0))</f>
        <v>0</v>
      </c>
      <c r="G738" s="175">
        <f>SUM(IF('CLINs &amp; Ceiling Rates'!$D$237="R&amp;D",'Labor Loading Matrix'!H738,0),IF('CLINs &amp; Ceiling Rates'!$D$238="R&amp;D",'Labor Loading Matrix'!I738,0),IF('CLINs &amp; Ceiling Rates'!$D$239="R&amp;D",'Labor Loading Matrix'!J738,0),IF('CLINs &amp; Ceiling Rates'!$D$240="R&amp;D",'Labor Loading Matrix'!K738,0),IF('CLINs &amp; Ceiling Rates'!$D$241="R&amp;D",'Labor Loading Matrix'!L738,0),IF('CLINs &amp; Ceiling Rates'!$D$242="R&amp;D",'Labor Loading Matrix'!M738,0),IF('CLINs &amp; Ceiling Rates'!$D$243="R&amp;D",'Labor Loading Matrix'!N738,0),IF('CLINs &amp; Ceiling Rates'!$D$244="R&amp;D",'Labor Loading Matrix'!O738,0),IF('CLINs &amp; Ceiling Rates'!$D$245="R&amp;D",'Labor Loading Matrix'!P738,0),IF('CLINs &amp; Ceiling Rates'!$D$246="R&amp;D",'Labor Loading Matrix'!Q738,0),IF('CLINs &amp; Ceiling Rates'!$D$247="R&amp;D",'Labor Loading Matrix'!R738,0),IF('CLINs &amp; Ceiling Rates'!$D$248="R&amp;D",'Labor Loading Matrix'!S738,0),IF('CLINs &amp; Ceiling Rates'!$D$249="R&amp;D",'Labor Loading Matrix'!T738,0),IF('CLINs &amp; Ceiling Rates'!$D$250="R&amp;D",'Labor Loading Matrix'!U738,0),IF('CLINs &amp; Ceiling Rates'!$D$251="R&amp;D",'Labor Loading Matrix'!V738,0),IF('CLINs &amp; Ceiling Rates'!$D$252="R&amp;D",'Labor Loading Matrix'!W738,0),IF('CLINs &amp; Ceiling Rates'!$D$253="R&amp;D",'Labor Loading Matrix'!X738,0),IF('CLINs &amp; Ceiling Rates'!$D$254="R&amp;D",'Labor Loading Matrix'!Y738,0),IF('CLINs &amp; Ceiling Rates'!$D$255="R&amp;D",'Labor Loading Matrix'!Z738,0),IF('CLINs &amp; Ceiling Rates'!$D$256="R&amp;D",'Labor Loading Matrix'!AA738,0))</f>
        <v>0</v>
      </c>
      <c r="H738" s="137"/>
      <c r="I738" s="137"/>
      <c r="J738" s="137"/>
      <c r="K738" s="137"/>
      <c r="L738" s="137"/>
      <c r="M738" s="137"/>
      <c r="N738" s="84"/>
      <c r="O738" s="84"/>
      <c r="P738" s="84"/>
      <c r="Q738" s="84"/>
      <c r="R738" s="133"/>
      <c r="S738" s="133"/>
      <c r="T738" s="133"/>
      <c r="U738" s="133"/>
      <c r="V738" s="133"/>
      <c r="W738" s="133"/>
      <c r="X738" s="133"/>
      <c r="Y738" s="133"/>
      <c r="Z738" s="133"/>
      <c r="AA738" s="133"/>
    </row>
    <row r="739" spans="1:27" s="73" customFormat="1" ht="18" hidden="1" customHeight="1" x14ac:dyDescent="0.25">
      <c r="A739" s="173">
        <f>'CLINs &amp; Ceiling Rates'!B98</f>
        <v>0</v>
      </c>
      <c r="B739" s="173">
        <f>'CLINs &amp; Ceiling Rates'!C98</f>
        <v>0</v>
      </c>
      <c r="C739" s="177" t="str">
        <f>'CLINs &amp; Ceiling Rates'!K98</f>
        <v/>
      </c>
      <c r="D739" s="211">
        <f>IF('CLINs &amp; Ceiling Rates'!D695="",SUM('Labor Loading Matrix'!H739:AA739),SUM(E739:G739))</f>
        <v>0</v>
      </c>
      <c r="E739" s="175">
        <f>SUM(IF('CLINs &amp; Ceiling Rates'!$D$237="OPS",'Labor Loading Matrix'!H739,0),IF('CLINs &amp; Ceiling Rates'!$D$238="OPS",'Labor Loading Matrix'!I739,0),IF('CLINs &amp; Ceiling Rates'!$D$239="OPS",'Labor Loading Matrix'!J739,0),IF('CLINs &amp; Ceiling Rates'!$D$240="OPS",'Labor Loading Matrix'!K739,0),IF('CLINs &amp; Ceiling Rates'!$D$241="OPS",'Labor Loading Matrix'!L739,0),IF('CLINs &amp; Ceiling Rates'!$D$242="OPS",'Labor Loading Matrix'!M739,0),IF('CLINs &amp; Ceiling Rates'!$D$243="OPS",'Labor Loading Matrix'!N739,0),IF('CLINs &amp; Ceiling Rates'!$D$244="OPS",'Labor Loading Matrix'!O739,0),IF('CLINs &amp; Ceiling Rates'!$D$245="OPS",'Labor Loading Matrix'!P739,0),IF('CLINs &amp; Ceiling Rates'!$D$246="OPS",'Labor Loading Matrix'!Q739,0),IF('CLINs &amp; Ceiling Rates'!$D$247="OPS",'Labor Loading Matrix'!R739,0),IF('CLINs &amp; Ceiling Rates'!$D$248="OPS",'Labor Loading Matrix'!S739,0),IF('CLINs &amp; Ceiling Rates'!$D$249="OPS",'Labor Loading Matrix'!T739,0),IF('CLINs &amp; Ceiling Rates'!$D$250="OPS",'Labor Loading Matrix'!U739,0),IF('CLINs &amp; Ceiling Rates'!$D$251="OPS",'Labor Loading Matrix'!V739,0),IF('CLINs &amp; Ceiling Rates'!$D$252="OPS",'Labor Loading Matrix'!W739,0),IF('CLINs &amp; Ceiling Rates'!$D$253="OPS",'Labor Loading Matrix'!X739,0),IF('CLINs &amp; Ceiling Rates'!$D$254="OPS",'Labor Loading Matrix'!Y739,0),IF('CLINs &amp; Ceiling Rates'!$D$255="OPS",'Labor Loading Matrix'!Z739,0),IF('CLINs &amp; Ceiling Rates'!$D$256="OPS",'Labor Loading Matrix'!AA739,0))</f>
        <v>0</v>
      </c>
      <c r="F739" s="175">
        <f>SUM(IF('CLINs &amp; Ceiling Rates'!$D$237="F&amp;E",'Labor Loading Matrix'!H739,0),IF('CLINs &amp; Ceiling Rates'!$D$238="F&amp;E",'Labor Loading Matrix'!I739,0),IF('CLINs &amp; Ceiling Rates'!$D$239="F&amp;E",'Labor Loading Matrix'!J739,0),IF('CLINs &amp; Ceiling Rates'!$D$240="F&amp;E",'Labor Loading Matrix'!K739,0),IF('CLINs &amp; Ceiling Rates'!$D$241="F&amp;E",'Labor Loading Matrix'!L739,0),IF('CLINs &amp; Ceiling Rates'!$D$242="F&amp;E",'Labor Loading Matrix'!M739,0),IF('CLINs &amp; Ceiling Rates'!$D$243="F&amp;E",'Labor Loading Matrix'!N739,0),IF('CLINs &amp; Ceiling Rates'!$D$244="F&amp;E",'Labor Loading Matrix'!O739,0),IF('CLINs &amp; Ceiling Rates'!$D$245="F&amp;E",'Labor Loading Matrix'!P739,0),IF('CLINs &amp; Ceiling Rates'!$D$246="F&amp;E",'Labor Loading Matrix'!Q739,0),IF('CLINs &amp; Ceiling Rates'!$D$247="F&amp;E",'Labor Loading Matrix'!R739,0),IF('CLINs &amp; Ceiling Rates'!$D$248="F&amp;E",'Labor Loading Matrix'!S739,0),IF('CLINs &amp; Ceiling Rates'!$D$249="F&amp;E",'Labor Loading Matrix'!T739,0),IF('CLINs &amp; Ceiling Rates'!$D$250="F&amp;E",'Labor Loading Matrix'!U739,0),IF('CLINs &amp; Ceiling Rates'!$D$251="F&amp;E",'Labor Loading Matrix'!V739,0),IF('CLINs &amp; Ceiling Rates'!$D$252="F&amp;E",'Labor Loading Matrix'!W739,0),IF('CLINs &amp; Ceiling Rates'!$D$253="F&amp;E",'Labor Loading Matrix'!X739,0),IF('CLINs &amp; Ceiling Rates'!$D$254="F&amp;E",'Labor Loading Matrix'!Y739,0),IF('CLINs &amp; Ceiling Rates'!$D$255="F&amp;E",'Labor Loading Matrix'!Z739,0),IF('CLINs &amp; Ceiling Rates'!$D$256="F&amp;E",'Labor Loading Matrix'!AA739,0))</f>
        <v>0</v>
      </c>
      <c r="G739" s="175">
        <f>SUM(IF('CLINs &amp; Ceiling Rates'!$D$237="R&amp;D",'Labor Loading Matrix'!H739,0),IF('CLINs &amp; Ceiling Rates'!$D$238="R&amp;D",'Labor Loading Matrix'!I739,0),IF('CLINs &amp; Ceiling Rates'!$D$239="R&amp;D",'Labor Loading Matrix'!J739,0),IF('CLINs &amp; Ceiling Rates'!$D$240="R&amp;D",'Labor Loading Matrix'!K739,0),IF('CLINs &amp; Ceiling Rates'!$D$241="R&amp;D",'Labor Loading Matrix'!L739,0),IF('CLINs &amp; Ceiling Rates'!$D$242="R&amp;D",'Labor Loading Matrix'!M739,0),IF('CLINs &amp; Ceiling Rates'!$D$243="R&amp;D",'Labor Loading Matrix'!N739,0),IF('CLINs &amp; Ceiling Rates'!$D$244="R&amp;D",'Labor Loading Matrix'!O739,0),IF('CLINs &amp; Ceiling Rates'!$D$245="R&amp;D",'Labor Loading Matrix'!P739,0),IF('CLINs &amp; Ceiling Rates'!$D$246="R&amp;D",'Labor Loading Matrix'!Q739,0),IF('CLINs &amp; Ceiling Rates'!$D$247="R&amp;D",'Labor Loading Matrix'!R739,0),IF('CLINs &amp; Ceiling Rates'!$D$248="R&amp;D",'Labor Loading Matrix'!S739,0),IF('CLINs &amp; Ceiling Rates'!$D$249="R&amp;D",'Labor Loading Matrix'!T739,0),IF('CLINs &amp; Ceiling Rates'!$D$250="R&amp;D",'Labor Loading Matrix'!U739,0),IF('CLINs &amp; Ceiling Rates'!$D$251="R&amp;D",'Labor Loading Matrix'!V739,0),IF('CLINs &amp; Ceiling Rates'!$D$252="R&amp;D",'Labor Loading Matrix'!W739,0),IF('CLINs &amp; Ceiling Rates'!$D$253="R&amp;D",'Labor Loading Matrix'!X739,0),IF('CLINs &amp; Ceiling Rates'!$D$254="R&amp;D",'Labor Loading Matrix'!Y739,0),IF('CLINs &amp; Ceiling Rates'!$D$255="R&amp;D",'Labor Loading Matrix'!Z739,0),IF('CLINs &amp; Ceiling Rates'!$D$256="R&amp;D",'Labor Loading Matrix'!AA739,0))</f>
        <v>0</v>
      </c>
      <c r="H739" s="137"/>
      <c r="I739" s="137"/>
      <c r="J739" s="137"/>
      <c r="K739" s="137"/>
      <c r="L739" s="137"/>
      <c r="M739" s="137"/>
      <c r="N739" s="84"/>
      <c r="O739" s="84"/>
      <c r="P739" s="84"/>
      <c r="Q739" s="84"/>
      <c r="R739" s="133"/>
      <c r="S739" s="133"/>
      <c r="T739" s="133"/>
      <c r="U739" s="133"/>
      <c r="V739" s="133"/>
      <c r="W739" s="133"/>
      <c r="X739" s="133"/>
      <c r="Y739" s="133"/>
      <c r="Z739" s="133"/>
      <c r="AA739" s="133"/>
    </row>
    <row r="740" spans="1:27" s="73" customFormat="1" ht="18" hidden="1" customHeight="1" x14ac:dyDescent="0.25">
      <c r="A740" s="173">
        <f>'CLINs &amp; Ceiling Rates'!B99</f>
        <v>0</v>
      </c>
      <c r="B740" s="173">
        <f>'CLINs &amp; Ceiling Rates'!C99</f>
        <v>0</v>
      </c>
      <c r="C740" s="177" t="str">
        <f>'CLINs &amp; Ceiling Rates'!K99</f>
        <v/>
      </c>
      <c r="D740" s="211">
        <f>IF('CLINs &amp; Ceiling Rates'!D696="",SUM('Labor Loading Matrix'!H740:AA740),SUM(E740:G740))</f>
        <v>0</v>
      </c>
      <c r="E740" s="175">
        <f>SUM(IF('CLINs &amp; Ceiling Rates'!$D$237="OPS",'Labor Loading Matrix'!H740,0),IF('CLINs &amp; Ceiling Rates'!$D$238="OPS",'Labor Loading Matrix'!I740,0),IF('CLINs &amp; Ceiling Rates'!$D$239="OPS",'Labor Loading Matrix'!J740,0),IF('CLINs &amp; Ceiling Rates'!$D$240="OPS",'Labor Loading Matrix'!K740,0),IF('CLINs &amp; Ceiling Rates'!$D$241="OPS",'Labor Loading Matrix'!L740,0),IF('CLINs &amp; Ceiling Rates'!$D$242="OPS",'Labor Loading Matrix'!M740,0),IF('CLINs &amp; Ceiling Rates'!$D$243="OPS",'Labor Loading Matrix'!N740,0),IF('CLINs &amp; Ceiling Rates'!$D$244="OPS",'Labor Loading Matrix'!O740,0),IF('CLINs &amp; Ceiling Rates'!$D$245="OPS",'Labor Loading Matrix'!P740,0),IF('CLINs &amp; Ceiling Rates'!$D$246="OPS",'Labor Loading Matrix'!Q740,0),IF('CLINs &amp; Ceiling Rates'!$D$247="OPS",'Labor Loading Matrix'!R740,0),IF('CLINs &amp; Ceiling Rates'!$D$248="OPS",'Labor Loading Matrix'!S740,0),IF('CLINs &amp; Ceiling Rates'!$D$249="OPS",'Labor Loading Matrix'!T740,0),IF('CLINs &amp; Ceiling Rates'!$D$250="OPS",'Labor Loading Matrix'!U740,0),IF('CLINs &amp; Ceiling Rates'!$D$251="OPS",'Labor Loading Matrix'!V740,0),IF('CLINs &amp; Ceiling Rates'!$D$252="OPS",'Labor Loading Matrix'!W740,0),IF('CLINs &amp; Ceiling Rates'!$D$253="OPS",'Labor Loading Matrix'!X740,0),IF('CLINs &amp; Ceiling Rates'!$D$254="OPS",'Labor Loading Matrix'!Y740,0),IF('CLINs &amp; Ceiling Rates'!$D$255="OPS",'Labor Loading Matrix'!Z740,0),IF('CLINs &amp; Ceiling Rates'!$D$256="OPS",'Labor Loading Matrix'!AA740,0))</f>
        <v>0</v>
      </c>
      <c r="F740" s="175">
        <f>SUM(IF('CLINs &amp; Ceiling Rates'!$D$237="F&amp;E",'Labor Loading Matrix'!H740,0),IF('CLINs &amp; Ceiling Rates'!$D$238="F&amp;E",'Labor Loading Matrix'!I740,0),IF('CLINs &amp; Ceiling Rates'!$D$239="F&amp;E",'Labor Loading Matrix'!J740,0),IF('CLINs &amp; Ceiling Rates'!$D$240="F&amp;E",'Labor Loading Matrix'!K740,0),IF('CLINs &amp; Ceiling Rates'!$D$241="F&amp;E",'Labor Loading Matrix'!L740,0),IF('CLINs &amp; Ceiling Rates'!$D$242="F&amp;E",'Labor Loading Matrix'!M740,0),IF('CLINs &amp; Ceiling Rates'!$D$243="F&amp;E",'Labor Loading Matrix'!N740,0),IF('CLINs &amp; Ceiling Rates'!$D$244="F&amp;E",'Labor Loading Matrix'!O740,0),IF('CLINs &amp; Ceiling Rates'!$D$245="F&amp;E",'Labor Loading Matrix'!P740,0),IF('CLINs &amp; Ceiling Rates'!$D$246="F&amp;E",'Labor Loading Matrix'!Q740,0),IF('CLINs &amp; Ceiling Rates'!$D$247="F&amp;E",'Labor Loading Matrix'!R740,0),IF('CLINs &amp; Ceiling Rates'!$D$248="F&amp;E",'Labor Loading Matrix'!S740,0),IF('CLINs &amp; Ceiling Rates'!$D$249="F&amp;E",'Labor Loading Matrix'!T740,0),IF('CLINs &amp; Ceiling Rates'!$D$250="F&amp;E",'Labor Loading Matrix'!U740,0),IF('CLINs &amp; Ceiling Rates'!$D$251="F&amp;E",'Labor Loading Matrix'!V740,0),IF('CLINs &amp; Ceiling Rates'!$D$252="F&amp;E",'Labor Loading Matrix'!W740,0),IF('CLINs &amp; Ceiling Rates'!$D$253="F&amp;E",'Labor Loading Matrix'!X740,0),IF('CLINs &amp; Ceiling Rates'!$D$254="F&amp;E",'Labor Loading Matrix'!Y740,0),IF('CLINs &amp; Ceiling Rates'!$D$255="F&amp;E",'Labor Loading Matrix'!Z740,0),IF('CLINs &amp; Ceiling Rates'!$D$256="F&amp;E",'Labor Loading Matrix'!AA740,0))</f>
        <v>0</v>
      </c>
      <c r="G740" s="175">
        <f>SUM(IF('CLINs &amp; Ceiling Rates'!$D$237="R&amp;D",'Labor Loading Matrix'!H740,0),IF('CLINs &amp; Ceiling Rates'!$D$238="R&amp;D",'Labor Loading Matrix'!I740,0),IF('CLINs &amp; Ceiling Rates'!$D$239="R&amp;D",'Labor Loading Matrix'!J740,0),IF('CLINs &amp; Ceiling Rates'!$D$240="R&amp;D",'Labor Loading Matrix'!K740,0),IF('CLINs &amp; Ceiling Rates'!$D$241="R&amp;D",'Labor Loading Matrix'!L740,0),IF('CLINs &amp; Ceiling Rates'!$D$242="R&amp;D",'Labor Loading Matrix'!M740,0),IF('CLINs &amp; Ceiling Rates'!$D$243="R&amp;D",'Labor Loading Matrix'!N740,0),IF('CLINs &amp; Ceiling Rates'!$D$244="R&amp;D",'Labor Loading Matrix'!O740,0),IF('CLINs &amp; Ceiling Rates'!$D$245="R&amp;D",'Labor Loading Matrix'!P740,0),IF('CLINs &amp; Ceiling Rates'!$D$246="R&amp;D",'Labor Loading Matrix'!Q740,0),IF('CLINs &amp; Ceiling Rates'!$D$247="R&amp;D",'Labor Loading Matrix'!R740,0),IF('CLINs &amp; Ceiling Rates'!$D$248="R&amp;D",'Labor Loading Matrix'!S740,0),IF('CLINs &amp; Ceiling Rates'!$D$249="R&amp;D",'Labor Loading Matrix'!T740,0),IF('CLINs &amp; Ceiling Rates'!$D$250="R&amp;D",'Labor Loading Matrix'!U740,0),IF('CLINs &amp; Ceiling Rates'!$D$251="R&amp;D",'Labor Loading Matrix'!V740,0),IF('CLINs &amp; Ceiling Rates'!$D$252="R&amp;D",'Labor Loading Matrix'!W740,0),IF('CLINs &amp; Ceiling Rates'!$D$253="R&amp;D",'Labor Loading Matrix'!X740,0),IF('CLINs &amp; Ceiling Rates'!$D$254="R&amp;D",'Labor Loading Matrix'!Y740,0),IF('CLINs &amp; Ceiling Rates'!$D$255="R&amp;D",'Labor Loading Matrix'!Z740,0),IF('CLINs &amp; Ceiling Rates'!$D$256="R&amp;D",'Labor Loading Matrix'!AA740,0))</f>
        <v>0</v>
      </c>
      <c r="H740" s="137"/>
      <c r="I740" s="137"/>
      <c r="J740" s="137"/>
      <c r="K740" s="137"/>
      <c r="L740" s="137"/>
      <c r="M740" s="137"/>
      <c r="N740" s="84"/>
      <c r="O740" s="84"/>
      <c r="P740" s="84"/>
      <c r="Q740" s="84"/>
      <c r="R740" s="133"/>
      <c r="S740" s="133"/>
      <c r="T740" s="133"/>
      <c r="U740" s="133"/>
      <c r="V740" s="133"/>
      <c r="W740" s="133"/>
      <c r="X740" s="133"/>
      <c r="Y740" s="133"/>
      <c r="Z740" s="133"/>
      <c r="AA740" s="133"/>
    </row>
    <row r="741" spans="1:27" s="73" customFormat="1" ht="18" hidden="1" customHeight="1" x14ac:dyDescent="0.25">
      <c r="A741" s="173">
        <f>'CLINs &amp; Ceiling Rates'!B100</f>
        <v>0</v>
      </c>
      <c r="B741" s="173">
        <f>'CLINs &amp; Ceiling Rates'!C100</f>
        <v>0</v>
      </c>
      <c r="C741" s="177" t="str">
        <f>'CLINs &amp; Ceiling Rates'!K100</f>
        <v/>
      </c>
      <c r="D741" s="211">
        <f>IF('CLINs &amp; Ceiling Rates'!D697="",SUM('Labor Loading Matrix'!H741:AA741),SUM(E741:G741))</f>
        <v>0</v>
      </c>
      <c r="E741" s="175">
        <f>SUM(IF('CLINs &amp; Ceiling Rates'!$D$237="OPS",'Labor Loading Matrix'!H741,0),IF('CLINs &amp; Ceiling Rates'!$D$238="OPS",'Labor Loading Matrix'!I741,0),IF('CLINs &amp; Ceiling Rates'!$D$239="OPS",'Labor Loading Matrix'!J741,0),IF('CLINs &amp; Ceiling Rates'!$D$240="OPS",'Labor Loading Matrix'!K741,0),IF('CLINs &amp; Ceiling Rates'!$D$241="OPS",'Labor Loading Matrix'!L741,0),IF('CLINs &amp; Ceiling Rates'!$D$242="OPS",'Labor Loading Matrix'!M741,0),IF('CLINs &amp; Ceiling Rates'!$D$243="OPS",'Labor Loading Matrix'!N741,0),IF('CLINs &amp; Ceiling Rates'!$D$244="OPS",'Labor Loading Matrix'!O741,0),IF('CLINs &amp; Ceiling Rates'!$D$245="OPS",'Labor Loading Matrix'!P741,0),IF('CLINs &amp; Ceiling Rates'!$D$246="OPS",'Labor Loading Matrix'!Q741,0),IF('CLINs &amp; Ceiling Rates'!$D$247="OPS",'Labor Loading Matrix'!R741,0),IF('CLINs &amp; Ceiling Rates'!$D$248="OPS",'Labor Loading Matrix'!S741,0),IF('CLINs &amp; Ceiling Rates'!$D$249="OPS",'Labor Loading Matrix'!T741,0),IF('CLINs &amp; Ceiling Rates'!$D$250="OPS",'Labor Loading Matrix'!U741,0),IF('CLINs &amp; Ceiling Rates'!$D$251="OPS",'Labor Loading Matrix'!V741,0),IF('CLINs &amp; Ceiling Rates'!$D$252="OPS",'Labor Loading Matrix'!W741,0),IF('CLINs &amp; Ceiling Rates'!$D$253="OPS",'Labor Loading Matrix'!X741,0),IF('CLINs &amp; Ceiling Rates'!$D$254="OPS",'Labor Loading Matrix'!Y741,0),IF('CLINs &amp; Ceiling Rates'!$D$255="OPS",'Labor Loading Matrix'!Z741,0),IF('CLINs &amp; Ceiling Rates'!$D$256="OPS",'Labor Loading Matrix'!AA741,0))</f>
        <v>0</v>
      </c>
      <c r="F741" s="175">
        <f>SUM(IF('CLINs &amp; Ceiling Rates'!$D$237="F&amp;E",'Labor Loading Matrix'!H741,0),IF('CLINs &amp; Ceiling Rates'!$D$238="F&amp;E",'Labor Loading Matrix'!I741,0),IF('CLINs &amp; Ceiling Rates'!$D$239="F&amp;E",'Labor Loading Matrix'!J741,0),IF('CLINs &amp; Ceiling Rates'!$D$240="F&amp;E",'Labor Loading Matrix'!K741,0),IF('CLINs &amp; Ceiling Rates'!$D$241="F&amp;E",'Labor Loading Matrix'!L741,0),IF('CLINs &amp; Ceiling Rates'!$D$242="F&amp;E",'Labor Loading Matrix'!M741,0),IF('CLINs &amp; Ceiling Rates'!$D$243="F&amp;E",'Labor Loading Matrix'!N741,0),IF('CLINs &amp; Ceiling Rates'!$D$244="F&amp;E",'Labor Loading Matrix'!O741,0),IF('CLINs &amp; Ceiling Rates'!$D$245="F&amp;E",'Labor Loading Matrix'!P741,0),IF('CLINs &amp; Ceiling Rates'!$D$246="F&amp;E",'Labor Loading Matrix'!Q741,0),IF('CLINs &amp; Ceiling Rates'!$D$247="F&amp;E",'Labor Loading Matrix'!R741,0),IF('CLINs &amp; Ceiling Rates'!$D$248="F&amp;E",'Labor Loading Matrix'!S741,0),IF('CLINs &amp; Ceiling Rates'!$D$249="F&amp;E",'Labor Loading Matrix'!T741,0),IF('CLINs &amp; Ceiling Rates'!$D$250="F&amp;E",'Labor Loading Matrix'!U741,0),IF('CLINs &amp; Ceiling Rates'!$D$251="F&amp;E",'Labor Loading Matrix'!V741,0),IF('CLINs &amp; Ceiling Rates'!$D$252="F&amp;E",'Labor Loading Matrix'!W741,0),IF('CLINs &amp; Ceiling Rates'!$D$253="F&amp;E",'Labor Loading Matrix'!X741,0),IF('CLINs &amp; Ceiling Rates'!$D$254="F&amp;E",'Labor Loading Matrix'!Y741,0),IF('CLINs &amp; Ceiling Rates'!$D$255="F&amp;E",'Labor Loading Matrix'!Z741,0),IF('CLINs &amp; Ceiling Rates'!$D$256="F&amp;E",'Labor Loading Matrix'!AA741,0))</f>
        <v>0</v>
      </c>
      <c r="G741" s="175">
        <f>SUM(IF('CLINs &amp; Ceiling Rates'!$D$237="R&amp;D",'Labor Loading Matrix'!H741,0),IF('CLINs &amp; Ceiling Rates'!$D$238="R&amp;D",'Labor Loading Matrix'!I741,0),IF('CLINs &amp; Ceiling Rates'!$D$239="R&amp;D",'Labor Loading Matrix'!J741,0),IF('CLINs &amp; Ceiling Rates'!$D$240="R&amp;D",'Labor Loading Matrix'!K741,0),IF('CLINs &amp; Ceiling Rates'!$D$241="R&amp;D",'Labor Loading Matrix'!L741,0),IF('CLINs &amp; Ceiling Rates'!$D$242="R&amp;D",'Labor Loading Matrix'!M741,0),IF('CLINs &amp; Ceiling Rates'!$D$243="R&amp;D",'Labor Loading Matrix'!N741,0),IF('CLINs &amp; Ceiling Rates'!$D$244="R&amp;D",'Labor Loading Matrix'!O741,0),IF('CLINs &amp; Ceiling Rates'!$D$245="R&amp;D",'Labor Loading Matrix'!P741,0),IF('CLINs &amp; Ceiling Rates'!$D$246="R&amp;D",'Labor Loading Matrix'!Q741,0),IF('CLINs &amp; Ceiling Rates'!$D$247="R&amp;D",'Labor Loading Matrix'!R741,0),IF('CLINs &amp; Ceiling Rates'!$D$248="R&amp;D",'Labor Loading Matrix'!S741,0),IF('CLINs &amp; Ceiling Rates'!$D$249="R&amp;D",'Labor Loading Matrix'!T741,0),IF('CLINs &amp; Ceiling Rates'!$D$250="R&amp;D",'Labor Loading Matrix'!U741,0),IF('CLINs &amp; Ceiling Rates'!$D$251="R&amp;D",'Labor Loading Matrix'!V741,0),IF('CLINs &amp; Ceiling Rates'!$D$252="R&amp;D",'Labor Loading Matrix'!W741,0),IF('CLINs &amp; Ceiling Rates'!$D$253="R&amp;D",'Labor Loading Matrix'!X741,0),IF('CLINs &amp; Ceiling Rates'!$D$254="R&amp;D",'Labor Loading Matrix'!Y741,0),IF('CLINs &amp; Ceiling Rates'!$D$255="R&amp;D",'Labor Loading Matrix'!Z741,0),IF('CLINs &amp; Ceiling Rates'!$D$256="R&amp;D",'Labor Loading Matrix'!AA741,0))</f>
        <v>0</v>
      </c>
      <c r="H741" s="137"/>
      <c r="I741" s="137"/>
      <c r="J741" s="137"/>
      <c r="K741" s="137"/>
      <c r="L741" s="137"/>
      <c r="M741" s="137"/>
      <c r="N741" s="84"/>
      <c r="O741" s="84"/>
      <c r="P741" s="84"/>
      <c r="Q741" s="84"/>
      <c r="R741" s="133"/>
      <c r="S741" s="133"/>
      <c r="T741" s="133"/>
      <c r="U741" s="133"/>
      <c r="V741" s="133"/>
      <c r="W741" s="133"/>
      <c r="X741" s="133"/>
      <c r="Y741" s="133"/>
      <c r="Z741" s="133"/>
      <c r="AA741" s="133"/>
    </row>
    <row r="742" spans="1:27" s="73" customFormat="1" ht="18" hidden="1" customHeight="1" x14ac:dyDescent="0.25">
      <c r="A742" s="173">
        <f>'CLINs &amp; Ceiling Rates'!B101</f>
        <v>0</v>
      </c>
      <c r="B742" s="173">
        <f>'CLINs &amp; Ceiling Rates'!C101</f>
        <v>0</v>
      </c>
      <c r="C742" s="177" t="str">
        <f>'CLINs &amp; Ceiling Rates'!K101</f>
        <v/>
      </c>
      <c r="D742" s="211">
        <f>IF('CLINs &amp; Ceiling Rates'!D698="",SUM('Labor Loading Matrix'!H742:AA742),SUM(E742:G742))</f>
        <v>0</v>
      </c>
      <c r="E742" s="175">
        <f>SUM(IF('CLINs &amp; Ceiling Rates'!$D$237="OPS",'Labor Loading Matrix'!H742,0),IF('CLINs &amp; Ceiling Rates'!$D$238="OPS",'Labor Loading Matrix'!I742,0),IF('CLINs &amp; Ceiling Rates'!$D$239="OPS",'Labor Loading Matrix'!J742,0),IF('CLINs &amp; Ceiling Rates'!$D$240="OPS",'Labor Loading Matrix'!K742,0),IF('CLINs &amp; Ceiling Rates'!$D$241="OPS",'Labor Loading Matrix'!L742,0),IF('CLINs &amp; Ceiling Rates'!$D$242="OPS",'Labor Loading Matrix'!M742,0),IF('CLINs &amp; Ceiling Rates'!$D$243="OPS",'Labor Loading Matrix'!N742,0),IF('CLINs &amp; Ceiling Rates'!$D$244="OPS",'Labor Loading Matrix'!O742,0),IF('CLINs &amp; Ceiling Rates'!$D$245="OPS",'Labor Loading Matrix'!P742,0),IF('CLINs &amp; Ceiling Rates'!$D$246="OPS",'Labor Loading Matrix'!Q742,0),IF('CLINs &amp; Ceiling Rates'!$D$247="OPS",'Labor Loading Matrix'!R742,0),IF('CLINs &amp; Ceiling Rates'!$D$248="OPS",'Labor Loading Matrix'!S742,0),IF('CLINs &amp; Ceiling Rates'!$D$249="OPS",'Labor Loading Matrix'!T742,0),IF('CLINs &amp; Ceiling Rates'!$D$250="OPS",'Labor Loading Matrix'!U742,0),IF('CLINs &amp; Ceiling Rates'!$D$251="OPS",'Labor Loading Matrix'!V742,0),IF('CLINs &amp; Ceiling Rates'!$D$252="OPS",'Labor Loading Matrix'!W742,0),IF('CLINs &amp; Ceiling Rates'!$D$253="OPS",'Labor Loading Matrix'!X742,0),IF('CLINs &amp; Ceiling Rates'!$D$254="OPS",'Labor Loading Matrix'!Y742,0),IF('CLINs &amp; Ceiling Rates'!$D$255="OPS",'Labor Loading Matrix'!Z742,0),IF('CLINs &amp; Ceiling Rates'!$D$256="OPS",'Labor Loading Matrix'!AA742,0))</f>
        <v>0</v>
      </c>
      <c r="F742" s="175">
        <f>SUM(IF('CLINs &amp; Ceiling Rates'!$D$237="F&amp;E",'Labor Loading Matrix'!H742,0),IF('CLINs &amp; Ceiling Rates'!$D$238="F&amp;E",'Labor Loading Matrix'!I742,0),IF('CLINs &amp; Ceiling Rates'!$D$239="F&amp;E",'Labor Loading Matrix'!J742,0),IF('CLINs &amp; Ceiling Rates'!$D$240="F&amp;E",'Labor Loading Matrix'!K742,0),IF('CLINs &amp; Ceiling Rates'!$D$241="F&amp;E",'Labor Loading Matrix'!L742,0),IF('CLINs &amp; Ceiling Rates'!$D$242="F&amp;E",'Labor Loading Matrix'!M742,0),IF('CLINs &amp; Ceiling Rates'!$D$243="F&amp;E",'Labor Loading Matrix'!N742,0),IF('CLINs &amp; Ceiling Rates'!$D$244="F&amp;E",'Labor Loading Matrix'!O742,0),IF('CLINs &amp; Ceiling Rates'!$D$245="F&amp;E",'Labor Loading Matrix'!P742,0),IF('CLINs &amp; Ceiling Rates'!$D$246="F&amp;E",'Labor Loading Matrix'!Q742,0),IF('CLINs &amp; Ceiling Rates'!$D$247="F&amp;E",'Labor Loading Matrix'!R742,0),IF('CLINs &amp; Ceiling Rates'!$D$248="F&amp;E",'Labor Loading Matrix'!S742,0),IF('CLINs &amp; Ceiling Rates'!$D$249="F&amp;E",'Labor Loading Matrix'!T742,0),IF('CLINs &amp; Ceiling Rates'!$D$250="F&amp;E",'Labor Loading Matrix'!U742,0),IF('CLINs &amp; Ceiling Rates'!$D$251="F&amp;E",'Labor Loading Matrix'!V742,0),IF('CLINs &amp; Ceiling Rates'!$D$252="F&amp;E",'Labor Loading Matrix'!W742,0),IF('CLINs &amp; Ceiling Rates'!$D$253="F&amp;E",'Labor Loading Matrix'!X742,0),IF('CLINs &amp; Ceiling Rates'!$D$254="F&amp;E",'Labor Loading Matrix'!Y742,0),IF('CLINs &amp; Ceiling Rates'!$D$255="F&amp;E",'Labor Loading Matrix'!Z742,0),IF('CLINs &amp; Ceiling Rates'!$D$256="F&amp;E",'Labor Loading Matrix'!AA742,0))</f>
        <v>0</v>
      </c>
      <c r="G742" s="175">
        <f>SUM(IF('CLINs &amp; Ceiling Rates'!$D$237="R&amp;D",'Labor Loading Matrix'!H742,0),IF('CLINs &amp; Ceiling Rates'!$D$238="R&amp;D",'Labor Loading Matrix'!I742,0),IF('CLINs &amp; Ceiling Rates'!$D$239="R&amp;D",'Labor Loading Matrix'!J742,0),IF('CLINs &amp; Ceiling Rates'!$D$240="R&amp;D",'Labor Loading Matrix'!K742,0),IF('CLINs &amp; Ceiling Rates'!$D$241="R&amp;D",'Labor Loading Matrix'!L742,0),IF('CLINs &amp; Ceiling Rates'!$D$242="R&amp;D",'Labor Loading Matrix'!M742,0),IF('CLINs &amp; Ceiling Rates'!$D$243="R&amp;D",'Labor Loading Matrix'!N742,0),IF('CLINs &amp; Ceiling Rates'!$D$244="R&amp;D",'Labor Loading Matrix'!O742,0),IF('CLINs &amp; Ceiling Rates'!$D$245="R&amp;D",'Labor Loading Matrix'!P742,0),IF('CLINs &amp; Ceiling Rates'!$D$246="R&amp;D",'Labor Loading Matrix'!Q742,0),IF('CLINs &amp; Ceiling Rates'!$D$247="R&amp;D",'Labor Loading Matrix'!R742,0),IF('CLINs &amp; Ceiling Rates'!$D$248="R&amp;D",'Labor Loading Matrix'!S742,0),IF('CLINs &amp; Ceiling Rates'!$D$249="R&amp;D",'Labor Loading Matrix'!T742,0),IF('CLINs &amp; Ceiling Rates'!$D$250="R&amp;D",'Labor Loading Matrix'!U742,0),IF('CLINs &amp; Ceiling Rates'!$D$251="R&amp;D",'Labor Loading Matrix'!V742,0),IF('CLINs &amp; Ceiling Rates'!$D$252="R&amp;D",'Labor Loading Matrix'!W742,0),IF('CLINs &amp; Ceiling Rates'!$D$253="R&amp;D",'Labor Loading Matrix'!X742,0),IF('CLINs &amp; Ceiling Rates'!$D$254="R&amp;D",'Labor Loading Matrix'!Y742,0),IF('CLINs &amp; Ceiling Rates'!$D$255="R&amp;D",'Labor Loading Matrix'!Z742,0),IF('CLINs &amp; Ceiling Rates'!$D$256="R&amp;D",'Labor Loading Matrix'!AA742,0))</f>
        <v>0</v>
      </c>
      <c r="H742" s="137"/>
      <c r="I742" s="137"/>
      <c r="J742" s="137"/>
      <c r="K742" s="137"/>
      <c r="L742" s="137"/>
      <c r="M742" s="137"/>
      <c r="N742" s="84"/>
      <c r="O742" s="84"/>
      <c r="P742" s="84"/>
      <c r="Q742" s="84"/>
      <c r="R742" s="133"/>
      <c r="S742" s="133"/>
      <c r="T742" s="133"/>
      <c r="U742" s="133"/>
      <c r="V742" s="133"/>
      <c r="W742" s="133"/>
      <c r="X742" s="133"/>
      <c r="Y742" s="133"/>
      <c r="Z742" s="133"/>
      <c r="AA742" s="133"/>
    </row>
    <row r="743" spans="1:27" s="73" customFormat="1" ht="18" hidden="1" customHeight="1" x14ac:dyDescent="0.25">
      <c r="A743" s="173">
        <f>'CLINs &amp; Ceiling Rates'!B102</f>
        <v>0</v>
      </c>
      <c r="B743" s="173">
        <f>'CLINs &amp; Ceiling Rates'!C102</f>
        <v>0</v>
      </c>
      <c r="C743" s="177" t="str">
        <f>'CLINs &amp; Ceiling Rates'!K102</f>
        <v/>
      </c>
      <c r="D743" s="211">
        <f>IF('CLINs &amp; Ceiling Rates'!D699="",SUM('Labor Loading Matrix'!H743:AA743),SUM(E743:G743))</f>
        <v>0</v>
      </c>
      <c r="E743" s="175">
        <f>SUM(IF('CLINs &amp; Ceiling Rates'!$D$237="OPS",'Labor Loading Matrix'!H743,0),IF('CLINs &amp; Ceiling Rates'!$D$238="OPS",'Labor Loading Matrix'!I743,0),IF('CLINs &amp; Ceiling Rates'!$D$239="OPS",'Labor Loading Matrix'!J743,0),IF('CLINs &amp; Ceiling Rates'!$D$240="OPS",'Labor Loading Matrix'!K743,0),IF('CLINs &amp; Ceiling Rates'!$D$241="OPS",'Labor Loading Matrix'!L743,0),IF('CLINs &amp; Ceiling Rates'!$D$242="OPS",'Labor Loading Matrix'!M743,0),IF('CLINs &amp; Ceiling Rates'!$D$243="OPS",'Labor Loading Matrix'!N743,0),IF('CLINs &amp; Ceiling Rates'!$D$244="OPS",'Labor Loading Matrix'!O743,0),IF('CLINs &amp; Ceiling Rates'!$D$245="OPS",'Labor Loading Matrix'!P743,0),IF('CLINs &amp; Ceiling Rates'!$D$246="OPS",'Labor Loading Matrix'!Q743,0),IF('CLINs &amp; Ceiling Rates'!$D$247="OPS",'Labor Loading Matrix'!R743,0),IF('CLINs &amp; Ceiling Rates'!$D$248="OPS",'Labor Loading Matrix'!S743,0),IF('CLINs &amp; Ceiling Rates'!$D$249="OPS",'Labor Loading Matrix'!T743,0),IF('CLINs &amp; Ceiling Rates'!$D$250="OPS",'Labor Loading Matrix'!U743,0),IF('CLINs &amp; Ceiling Rates'!$D$251="OPS",'Labor Loading Matrix'!V743,0),IF('CLINs &amp; Ceiling Rates'!$D$252="OPS",'Labor Loading Matrix'!W743,0),IF('CLINs &amp; Ceiling Rates'!$D$253="OPS",'Labor Loading Matrix'!X743,0),IF('CLINs &amp; Ceiling Rates'!$D$254="OPS",'Labor Loading Matrix'!Y743,0),IF('CLINs &amp; Ceiling Rates'!$D$255="OPS",'Labor Loading Matrix'!Z743,0),IF('CLINs &amp; Ceiling Rates'!$D$256="OPS",'Labor Loading Matrix'!AA743,0))</f>
        <v>0</v>
      </c>
      <c r="F743" s="175">
        <f>SUM(IF('CLINs &amp; Ceiling Rates'!$D$237="F&amp;E",'Labor Loading Matrix'!H743,0),IF('CLINs &amp; Ceiling Rates'!$D$238="F&amp;E",'Labor Loading Matrix'!I743,0),IF('CLINs &amp; Ceiling Rates'!$D$239="F&amp;E",'Labor Loading Matrix'!J743,0),IF('CLINs &amp; Ceiling Rates'!$D$240="F&amp;E",'Labor Loading Matrix'!K743,0),IF('CLINs &amp; Ceiling Rates'!$D$241="F&amp;E",'Labor Loading Matrix'!L743,0),IF('CLINs &amp; Ceiling Rates'!$D$242="F&amp;E",'Labor Loading Matrix'!M743,0),IF('CLINs &amp; Ceiling Rates'!$D$243="F&amp;E",'Labor Loading Matrix'!N743,0),IF('CLINs &amp; Ceiling Rates'!$D$244="F&amp;E",'Labor Loading Matrix'!O743,0),IF('CLINs &amp; Ceiling Rates'!$D$245="F&amp;E",'Labor Loading Matrix'!P743,0),IF('CLINs &amp; Ceiling Rates'!$D$246="F&amp;E",'Labor Loading Matrix'!Q743,0),IF('CLINs &amp; Ceiling Rates'!$D$247="F&amp;E",'Labor Loading Matrix'!R743,0),IF('CLINs &amp; Ceiling Rates'!$D$248="F&amp;E",'Labor Loading Matrix'!S743,0),IF('CLINs &amp; Ceiling Rates'!$D$249="F&amp;E",'Labor Loading Matrix'!T743,0),IF('CLINs &amp; Ceiling Rates'!$D$250="F&amp;E",'Labor Loading Matrix'!U743,0),IF('CLINs &amp; Ceiling Rates'!$D$251="F&amp;E",'Labor Loading Matrix'!V743,0),IF('CLINs &amp; Ceiling Rates'!$D$252="F&amp;E",'Labor Loading Matrix'!W743,0),IF('CLINs &amp; Ceiling Rates'!$D$253="F&amp;E",'Labor Loading Matrix'!X743,0),IF('CLINs &amp; Ceiling Rates'!$D$254="F&amp;E",'Labor Loading Matrix'!Y743,0),IF('CLINs &amp; Ceiling Rates'!$D$255="F&amp;E",'Labor Loading Matrix'!Z743,0),IF('CLINs &amp; Ceiling Rates'!$D$256="F&amp;E",'Labor Loading Matrix'!AA743,0))</f>
        <v>0</v>
      </c>
      <c r="G743" s="175">
        <f>SUM(IF('CLINs &amp; Ceiling Rates'!$D$237="R&amp;D",'Labor Loading Matrix'!H743,0),IF('CLINs &amp; Ceiling Rates'!$D$238="R&amp;D",'Labor Loading Matrix'!I743,0),IF('CLINs &amp; Ceiling Rates'!$D$239="R&amp;D",'Labor Loading Matrix'!J743,0),IF('CLINs &amp; Ceiling Rates'!$D$240="R&amp;D",'Labor Loading Matrix'!K743,0),IF('CLINs &amp; Ceiling Rates'!$D$241="R&amp;D",'Labor Loading Matrix'!L743,0),IF('CLINs &amp; Ceiling Rates'!$D$242="R&amp;D",'Labor Loading Matrix'!M743,0),IF('CLINs &amp; Ceiling Rates'!$D$243="R&amp;D",'Labor Loading Matrix'!N743,0),IF('CLINs &amp; Ceiling Rates'!$D$244="R&amp;D",'Labor Loading Matrix'!O743,0),IF('CLINs &amp; Ceiling Rates'!$D$245="R&amp;D",'Labor Loading Matrix'!P743,0),IF('CLINs &amp; Ceiling Rates'!$D$246="R&amp;D",'Labor Loading Matrix'!Q743,0),IF('CLINs &amp; Ceiling Rates'!$D$247="R&amp;D",'Labor Loading Matrix'!R743,0),IF('CLINs &amp; Ceiling Rates'!$D$248="R&amp;D",'Labor Loading Matrix'!S743,0),IF('CLINs &amp; Ceiling Rates'!$D$249="R&amp;D",'Labor Loading Matrix'!T743,0),IF('CLINs &amp; Ceiling Rates'!$D$250="R&amp;D",'Labor Loading Matrix'!U743,0),IF('CLINs &amp; Ceiling Rates'!$D$251="R&amp;D",'Labor Loading Matrix'!V743,0),IF('CLINs &amp; Ceiling Rates'!$D$252="R&amp;D",'Labor Loading Matrix'!W743,0),IF('CLINs &amp; Ceiling Rates'!$D$253="R&amp;D",'Labor Loading Matrix'!X743,0),IF('CLINs &amp; Ceiling Rates'!$D$254="R&amp;D",'Labor Loading Matrix'!Y743,0),IF('CLINs &amp; Ceiling Rates'!$D$255="R&amp;D",'Labor Loading Matrix'!Z743,0),IF('CLINs &amp; Ceiling Rates'!$D$256="R&amp;D",'Labor Loading Matrix'!AA743,0))</f>
        <v>0</v>
      </c>
      <c r="H743" s="137"/>
      <c r="I743" s="137"/>
      <c r="J743" s="137"/>
      <c r="K743" s="137"/>
      <c r="L743" s="137"/>
      <c r="M743" s="137"/>
      <c r="N743" s="84"/>
      <c r="O743" s="84"/>
      <c r="P743" s="84"/>
      <c r="Q743" s="84"/>
      <c r="R743" s="133"/>
      <c r="S743" s="133"/>
      <c r="T743" s="133"/>
      <c r="U743" s="133"/>
      <c r="V743" s="133"/>
      <c r="W743" s="133"/>
      <c r="X743" s="133"/>
      <c r="Y743" s="133"/>
      <c r="Z743" s="133"/>
      <c r="AA743" s="133"/>
    </row>
    <row r="744" spans="1:27" s="73" customFormat="1" ht="18" hidden="1" customHeight="1" x14ac:dyDescent="0.25">
      <c r="A744" s="173">
        <f>'CLINs &amp; Ceiling Rates'!B103</f>
        <v>0</v>
      </c>
      <c r="B744" s="173">
        <f>'CLINs &amp; Ceiling Rates'!C103</f>
        <v>0</v>
      </c>
      <c r="C744" s="177" t="str">
        <f>'CLINs &amp; Ceiling Rates'!K103</f>
        <v/>
      </c>
      <c r="D744" s="211">
        <f>IF('CLINs &amp; Ceiling Rates'!D700="",SUM('Labor Loading Matrix'!H744:AA744),SUM(E744:G744))</f>
        <v>0</v>
      </c>
      <c r="E744" s="175">
        <f>SUM(IF('CLINs &amp; Ceiling Rates'!$D$237="OPS",'Labor Loading Matrix'!H744,0),IF('CLINs &amp; Ceiling Rates'!$D$238="OPS",'Labor Loading Matrix'!I744,0),IF('CLINs &amp; Ceiling Rates'!$D$239="OPS",'Labor Loading Matrix'!J744,0),IF('CLINs &amp; Ceiling Rates'!$D$240="OPS",'Labor Loading Matrix'!K744,0),IF('CLINs &amp; Ceiling Rates'!$D$241="OPS",'Labor Loading Matrix'!L744,0),IF('CLINs &amp; Ceiling Rates'!$D$242="OPS",'Labor Loading Matrix'!M744,0),IF('CLINs &amp; Ceiling Rates'!$D$243="OPS",'Labor Loading Matrix'!N744,0),IF('CLINs &amp; Ceiling Rates'!$D$244="OPS",'Labor Loading Matrix'!O744,0),IF('CLINs &amp; Ceiling Rates'!$D$245="OPS",'Labor Loading Matrix'!P744,0),IF('CLINs &amp; Ceiling Rates'!$D$246="OPS",'Labor Loading Matrix'!Q744,0),IF('CLINs &amp; Ceiling Rates'!$D$247="OPS",'Labor Loading Matrix'!R744,0),IF('CLINs &amp; Ceiling Rates'!$D$248="OPS",'Labor Loading Matrix'!S744,0),IF('CLINs &amp; Ceiling Rates'!$D$249="OPS",'Labor Loading Matrix'!T744,0),IF('CLINs &amp; Ceiling Rates'!$D$250="OPS",'Labor Loading Matrix'!U744,0),IF('CLINs &amp; Ceiling Rates'!$D$251="OPS",'Labor Loading Matrix'!V744,0),IF('CLINs &amp; Ceiling Rates'!$D$252="OPS",'Labor Loading Matrix'!W744,0),IF('CLINs &amp; Ceiling Rates'!$D$253="OPS",'Labor Loading Matrix'!X744,0),IF('CLINs &amp; Ceiling Rates'!$D$254="OPS",'Labor Loading Matrix'!Y744,0),IF('CLINs &amp; Ceiling Rates'!$D$255="OPS",'Labor Loading Matrix'!Z744,0),IF('CLINs &amp; Ceiling Rates'!$D$256="OPS",'Labor Loading Matrix'!AA744,0))</f>
        <v>0</v>
      </c>
      <c r="F744" s="175">
        <f>SUM(IF('CLINs &amp; Ceiling Rates'!$D$237="F&amp;E",'Labor Loading Matrix'!H744,0),IF('CLINs &amp; Ceiling Rates'!$D$238="F&amp;E",'Labor Loading Matrix'!I744,0),IF('CLINs &amp; Ceiling Rates'!$D$239="F&amp;E",'Labor Loading Matrix'!J744,0),IF('CLINs &amp; Ceiling Rates'!$D$240="F&amp;E",'Labor Loading Matrix'!K744,0),IF('CLINs &amp; Ceiling Rates'!$D$241="F&amp;E",'Labor Loading Matrix'!L744,0),IF('CLINs &amp; Ceiling Rates'!$D$242="F&amp;E",'Labor Loading Matrix'!M744,0),IF('CLINs &amp; Ceiling Rates'!$D$243="F&amp;E",'Labor Loading Matrix'!N744,0),IF('CLINs &amp; Ceiling Rates'!$D$244="F&amp;E",'Labor Loading Matrix'!O744,0),IF('CLINs &amp; Ceiling Rates'!$D$245="F&amp;E",'Labor Loading Matrix'!P744,0),IF('CLINs &amp; Ceiling Rates'!$D$246="F&amp;E",'Labor Loading Matrix'!Q744,0),IF('CLINs &amp; Ceiling Rates'!$D$247="F&amp;E",'Labor Loading Matrix'!R744,0),IF('CLINs &amp; Ceiling Rates'!$D$248="F&amp;E",'Labor Loading Matrix'!S744,0),IF('CLINs &amp; Ceiling Rates'!$D$249="F&amp;E",'Labor Loading Matrix'!T744,0),IF('CLINs &amp; Ceiling Rates'!$D$250="F&amp;E",'Labor Loading Matrix'!U744,0),IF('CLINs &amp; Ceiling Rates'!$D$251="F&amp;E",'Labor Loading Matrix'!V744,0),IF('CLINs &amp; Ceiling Rates'!$D$252="F&amp;E",'Labor Loading Matrix'!W744,0),IF('CLINs &amp; Ceiling Rates'!$D$253="F&amp;E",'Labor Loading Matrix'!X744,0),IF('CLINs &amp; Ceiling Rates'!$D$254="F&amp;E",'Labor Loading Matrix'!Y744,0),IF('CLINs &amp; Ceiling Rates'!$D$255="F&amp;E",'Labor Loading Matrix'!Z744,0),IF('CLINs &amp; Ceiling Rates'!$D$256="F&amp;E",'Labor Loading Matrix'!AA744,0))</f>
        <v>0</v>
      </c>
      <c r="G744" s="175">
        <f>SUM(IF('CLINs &amp; Ceiling Rates'!$D$237="R&amp;D",'Labor Loading Matrix'!H744,0),IF('CLINs &amp; Ceiling Rates'!$D$238="R&amp;D",'Labor Loading Matrix'!I744,0),IF('CLINs &amp; Ceiling Rates'!$D$239="R&amp;D",'Labor Loading Matrix'!J744,0),IF('CLINs &amp; Ceiling Rates'!$D$240="R&amp;D",'Labor Loading Matrix'!K744,0),IF('CLINs &amp; Ceiling Rates'!$D$241="R&amp;D",'Labor Loading Matrix'!L744,0),IF('CLINs &amp; Ceiling Rates'!$D$242="R&amp;D",'Labor Loading Matrix'!M744,0),IF('CLINs &amp; Ceiling Rates'!$D$243="R&amp;D",'Labor Loading Matrix'!N744,0),IF('CLINs &amp; Ceiling Rates'!$D$244="R&amp;D",'Labor Loading Matrix'!O744,0),IF('CLINs &amp; Ceiling Rates'!$D$245="R&amp;D",'Labor Loading Matrix'!P744,0),IF('CLINs &amp; Ceiling Rates'!$D$246="R&amp;D",'Labor Loading Matrix'!Q744,0),IF('CLINs &amp; Ceiling Rates'!$D$247="R&amp;D",'Labor Loading Matrix'!R744,0),IF('CLINs &amp; Ceiling Rates'!$D$248="R&amp;D",'Labor Loading Matrix'!S744,0),IF('CLINs &amp; Ceiling Rates'!$D$249="R&amp;D",'Labor Loading Matrix'!T744,0),IF('CLINs &amp; Ceiling Rates'!$D$250="R&amp;D",'Labor Loading Matrix'!U744,0),IF('CLINs &amp; Ceiling Rates'!$D$251="R&amp;D",'Labor Loading Matrix'!V744,0),IF('CLINs &amp; Ceiling Rates'!$D$252="R&amp;D",'Labor Loading Matrix'!W744,0),IF('CLINs &amp; Ceiling Rates'!$D$253="R&amp;D",'Labor Loading Matrix'!X744,0),IF('CLINs &amp; Ceiling Rates'!$D$254="R&amp;D",'Labor Loading Matrix'!Y744,0),IF('CLINs &amp; Ceiling Rates'!$D$255="R&amp;D",'Labor Loading Matrix'!Z744,0),IF('CLINs &amp; Ceiling Rates'!$D$256="R&amp;D",'Labor Loading Matrix'!AA744,0))</f>
        <v>0</v>
      </c>
      <c r="H744" s="137"/>
      <c r="I744" s="137"/>
      <c r="J744" s="137"/>
      <c r="K744" s="137"/>
      <c r="L744" s="137"/>
      <c r="M744" s="137"/>
      <c r="N744" s="84"/>
      <c r="O744" s="84"/>
      <c r="P744" s="84"/>
      <c r="Q744" s="84"/>
      <c r="R744" s="133"/>
      <c r="S744" s="133"/>
      <c r="T744" s="133"/>
      <c r="U744" s="133"/>
      <c r="V744" s="133"/>
      <c r="W744" s="133"/>
      <c r="X744" s="133"/>
      <c r="Y744" s="133"/>
      <c r="Z744" s="133"/>
      <c r="AA744" s="133"/>
    </row>
    <row r="745" spans="1:27" s="73" customFormat="1" ht="18" hidden="1" customHeight="1" x14ac:dyDescent="0.25">
      <c r="A745" s="173">
        <f>'CLINs &amp; Ceiling Rates'!B104</f>
        <v>0</v>
      </c>
      <c r="B745" s="173">
        <f>'CLINs &amp; Ceiling Rates'!C104</f>
        <v>0</v>
      </c>
      <c r="C745" s="177" t="str">
        <f>'CLINs &amp; Ceiling Rates'!K104</f>
        <v/>
      </c>
      <c r="D745" s="211">
        <f>IF('CLINs &amp; Ceiling Rates'!D701="",SUM('Labor Loading Matrix'!H745:AA745),SUM(E745:G745))</f>
        <v>0</v>
      </c>
      <c r="E745" s="175">
        <f>SUM(IF('CLINs &amp; Ceiling Rates'!$D$237="OPS",'Labor Loading Matrix'!H745,0),IF('CLINs &amp; Ceiling Rates'!$D$238="OPS",'Labor Loading Matrix'!I745,0),IF('CLINs &amp; Ceiling Rates'!$D$239="OPS",'Labor Loading Matrix'!J745,0),IF('CLINs &amp; Ceiling Rates'!$D$240="OPS",'Labor Loading Matrix'!K745,0),IF('CLINs &amp; Ceiling Rates'!$D$241="OPS",'Labor Loading Matrix'!L745,0),IF('CLINs &amp; Ceiling Rates'!$D$242="OPS",'Labor Loading Matrix'!M745,0),IF('CLINs &amp; Ceiling Rates'!$D$243="OPS",'Labor Loading Matrix'!N745,0),IF('CLINs &amp; Ceiling Rates'!$D$244="OPS",'Labor Loading Matrix'!O745,0),IF('CLINs &amp; Ceiling Rates'!$D$245="OPS",'Labor Loading Matrix'!P745,0),IF('CLINs &amp; Ceiling Rates'!$D$246="OPS",'Labor Loading Matrix'!Q745,0),IF('CLINs &amp; Ceiling Rates'!$D$247="OPS",'Labor Loading Matrix'!R745,0),IF('CLINs &amp; Ceiling Rates'!$D$248="OPS",'Labor Loading Matrix'!S745,0),IF('CLINs &amp; Ceiling Rates'!$D$249="OPS",'Labor Loading Matrix'!T745,0),IF('CLINs &amp; Ceiling Rates'!$D$250="OPS",'Labor Loading Matrix'!U745,0),IF('CLINs &amp; Ceiling Rates'!$D$251="OPS",'Labor Loading Matrix'!V745,0),IF('CLINs &amp; Ceiling Rates'!$D$252="OPS",'Labor Loading Matrix'!W745,0),IF('CLINs &amp; Ceiling Rates'!$D$253="OPS",'Labor Loading Matrix'!X745,0),IF('CLINs &amp; Ceiling Rates'!$D$254="OPS",'Labor Loading Matrix'!Y745,0),IF('CLINs &amp; Ceiling Rates'!$D$255="OPS",'Labor Loading Matrix'!Z745,0),IF('CLINs &amp; Ceiling Rates'!$D$256="OPS",'Labor Loading Matrix'!AA745,0))</f>
        <v>0</v>
      </c>
      <c r="F745" s="175">
        <f>SUM(IF('CLINs &amp; Ceiling Rates'!$D$237="F&amp;E",'Labor Loading Matrix'!H745,0),IF('CLINs &amp; Ceiling Rates'!$D$238="F&amp;E",'Labor Loading Matrix'!I745,0),IF('CLINs &amp; Ceiling Rates'!$D$239="F&amp;E",'Labor Loading Matrix'!J745,0),IF('CLINs &amp; Ceiling Rates'!$D$240="F&amp;E",'Labor Loading Matrix'!K745,0),IF('CLINs &amp; Ceiling Rates'!$D$241="F&amp;E",'Labor Loading Matrix'!L745,0),IF('CLINs &amp; Ceiling Rates'!$D$242="F&amp;E",'Labor Loading Matrix'!M745,0),IF('CLINs &amp; Ceiling Rates'!$D$243="F&amp;E",'Labor Loading Matrix'!N745,0),IF('CLINs &amp; Ceiling Rates'!$D$244="F&amp;E",'Labor Loading Matrix'!O745,0),IF('CLINs &amp; Ceiling Rates'!$D$245="F&amp;E",'Labor Loading Matrix'!P745,0),IF('CLINs &amp; Ceiling Rates'!$D$246="F&amp;E",'Labor Loading Matrix'!Q745,0),IF('CLINs &amp; Ceiling Rates'!$D$247="F&amp;E",'Labor Loading Matrix'!R745,0),IF('CLINs &amp; Ceiling Rates'!$D$248="F&amp;E",'Labor Loading Matrix'!S745,0),IF('CLINs &amp; Ceiling Rates'!$D$249="F&amp;E",'Labor Loading Matrix'!T745,0),IF('CLINs &amp; Ceiling Rates'!$D$250="F&amp;E",'Labor Loading Matrix'!U745,0),IF('CLINs &amp; Ceiling Rates'!$D$251="F&amp;E",'Labor Loading Matrix'!V745,0),IF('CLINs &amp; Ceiling Rates'!$D$252="F&amp;E",'Labor Loading Matrix'!W745,0),IF('CLINs &amp; Ceiling Rates'!$D$253="F&amp;E",'Labor Loading Matrix'!X745,0),IF('CLINs &amp; Ceiling Rates'!$D$254="F&amp;E",'Labor Loading Matrix'!Y745,0),IF('CLINs &amp; Ceiling Rates'!$D$255="F&amp;E",'Labor Loading Matrix'!Z745,0),IF('CLINs &amp; Ceiling Rates'!$D$256="F&amp;E",'Labor Loading Matrix'!AA745,0))</f>
        <v>0</v>
      </c>
      <c r="G745" s="175">
        <f>SUM(IF('CLINs &amp; Ceiling Rates'!$D$237="R&amp;D",'Labor Loading Matrix'!H745,0),IF('CLINs &amp; Ceiling Rates'!$D$238="R&amp;D",'Labor Loading Matrix'!I745,0),IF('CLINs &amp; Ceiling Rates'!$D$239="R&amp;D",'Labor Loading Matrix'!J745,0),IF('CLINs &amp; Ceiling Rates'!$D$240="R&amp;D",'Labor Loading Matrix'!K745,0),IF('CLINs &amp; Ceiling Rates'!$D$241="R&amp;D",'Labor Loading Matrix'!L745,0),IF('CLINs &amp; Ceiling Rates'!$D$242="R&amp;D",'Labor Loading Matrix'!M745,0),IF('CLINs &amp; Ceiling Rates'!$D$243="R&amp;D",'Labor Loading Matrix'!N745,0),IF('CLINs &amp; Ceiling Rates'!$D$244="R&amp;D",'Labor Loading Matrix'!O745,0),IF('CLINs &amp; Ceiling Rates'!$D$245="R&amp;D",'Labor Loading Matrix'!P745,0),IF('CLINs &amp; Ceiling Rates'!$D$246="R&amp;D",'Labor Loading Matrix'!Q745,0),IF('CLINs &amp; Ceiling Rates'!$D$247="R&amp;D",'Labor Loading Matrix'!R745,0),IF('CLINs &amp; Ceiling Rates'!$D$248="R&amp;D",'Labor Loading Matrix'!S745,0),IF('CLINs &amp; Ceiling Rates'!$D$249="R&amp;D",'Labor Loading Matrix'!T745,0),IF('CLINs &amp; Ceiling Rates'!$D$250="R&amp;D",'Labor Loading Matrix'!U745,0),IF('CLINs &amp; Ceiling Rates'!$D$251="R&amp;D",'Labor Loading Matrix'!V745,0),IF('CLINs &amp; Ceiling Rates'!$D$252="R&amp;D",'Labor Loading Matrix'!W745,0),IF('CLINs &amp; Ceiling Rates'!$D$253="R&amp;D",'Labor Loading Matrix'!X745,0),IF('CLINs &amp; Ceiling Rates'!$D$254="R&amp;D",'Labor Loading Matrix'!Y745,0),IF('CLINs &amp; Ceiling Rates'!$D$255="R&amp;D",'Labor Loading Matrix'!Z745,0),IF('CLINs &amp; Ceiling Rates'!$D$256="R&amp;D",'Labor Loading Matrix'!AA745,0))</f>
        <v>0</v>
      </c>
      <c r="H745" s="137"/>
      <c r="I745" s="137"/>
      <c r="J745" s="137"/>
      <c r="K745" s="137"/>
      <c r="L745" s="137"/>
      <c r="M745" s="137"/>
      <c r="N745" s="84"/>
      <c r="O745" s="84"/>
      <c r="P745" s="84"/>
      <c r="Q745" s="84"/>
      <c r="R745" s="133"/>
      <c r="S745" s="133"/>
      <c r="T745" s="133"/>
      <c r="U745" s="133"/>
      <c r="V745" s="133"/>
      <c r="W745" s="133"/>
      <c r="X745" s="133"/>
      <c r="Y745" s="133"/>
      <c r="Z745" s="133"/>
      <c r="AA745" s="133"/>
    </row>
    <row r="746" spans="1:27" s="73" customFormat="1" ht="18" hidden="1" customHeight="1" x14ac:dyDescent="0.25">
      <c r="A746" s="173">
        <f>'CLINs &amp; Ceiling Rates'!B105</f>
        <v>0</v>
      </c>
      <c r="B746" s="173">
        <f>'CLINs &amp; Ceiling Rates'!C105</f>
        <v>0</v>
      </c>
      <c r="C746" s="177" t="str">
        <f>'CLINs &amp; Ceiling Rates'!K105</f>
        <v/>
      </c>
      <c r="D746" s="211">
        <f>IF('CLINs &amp; Ceiling Rates'!D702="",SUM('Labor Loading Matrix'!H746:AA746),SUM(E746:G746))</f>
        <v>0</v>
      </c>
      <c r="E746" s="175">
        <f>SUM(IF('CLINs &amp; Ceiling Rates'!$D$237="OPS",'Labor Loading Matrix'!H746,0),IF('CLINs &amp; Ceiling Rates'!$D$238="OPS",'Labor Loading Matrix'!I746,0),IF('CLINs &amp; Ceiling Rates'!$D$239="OPS",'Labor Loading Matrix'!J746,0),IF('CLINs &amp; Ceiling Rates'!$D$240="OPS",'Labor Loading Matrix'!K746,0),IF('CLINs &amp; Ceiling Rates'!$D$241="OPS",'Labor Loading Matrix'!L746,0),IF('CLINs &amp; Ceiling Rates'!$D$242="OPS",'Labor Loading Matrix'!M746,0),IF('CLINs &amp; Ceiling Rates'!$D$243="OPS",'Labor Loading Matrix'!N746,0),IF('CLINs &amp; Ceiling Rates'!$D$244="OPS",'Labor Loading Matrix'!O746,0),IF('CLINs &amp; Ceiling Rates'!$D$245="OPS",'Labor Loading Matrix'!P746,0),IF('CLINs &amp; Ceiling Rates'!$D$246="OPS",'Labor Loading Matrix'!Q746,0),IF('CLINs &amp; Ceiling Rates'!$D$247="OPS",'Labor Loading Matrix'!R746,0),IF('CLINs &amp; Ceiling Rates'!$D$248="OPS",'Labor Loading Matrix'!S746,0),IF('CLINs &amp; Ceiling Rates'!$D$249="OPS",'Labor Loading Matrix'!T746,0),IF('CLINs &amp; Ceiling Rates'!$D$250="OPS",'Labor Loading Matrix'!U746,0),IF('CLINs &amp; Ceiling Rates'!$D$251="OPS",'Labor Loading Matrix'!V746,0),IF('CLINs &amp; Ceiling Rates'!$D$252="OPS",'Labor Loading Matrix'!W746,0),IF('CLINs &amp; Ceiling Rates'!$D$253="OPS",'Labor Loading Matrix'!X746,0),IF('CLINs &amp; Ceiling Rates'!$D$254="OPS",'Labor Loading Matrix'!Y746,0),IF('CLINs &amp; Ceiling Rates'!$D$255="OPS",'Labor Loading Matrix'!Z746,0),IF('CLINs &amp; Ceiling Rates'!$D$256="OPS",'Labor Loading Matrix'!AA746,0))</f>
        <v>0</v>
      </c>
      <c r="F746" s="175">
        <f>SUM(IF('CLINs &amp; Ceiling Rates'!$D$237="F&amp;E",'Labor Loading Matrix'!H746,0),IF('CLINs &amp; Ceiling Rates'!$D$238="F&amp;E",'Labor Loading Matrix'!I746,0),IF('CLINs &amp; Ceiling Rates'!$D$239="F&amp;E",'Labor Loading Matrix'!J746,0),IF('CLINs &amp; Ceiling Rates'!$D$240="F&amp;E",'Labor Loading Matrix'!K746,0),IF('CLINs &amp; Ceiling Rates'!$D$241="F&amp;E",'Labor Loading Matrix'!L746,0),IF('CLINs &amp; Ceiling Rates'!$D$242="F&amp;E",'Labor Loading Matrix'!M746,0),IF('CLINs &amp; Ceiling Rates'!$D$243="F&amp;E",'Labor Loading Matrix'!N746,0),IF('CLINs &amp; Ceiling Rates'!$D$244="F&amp;E",'Labor Loading Matrix'!O746,0),IF('CLINs &amp; Ceiling Rates'!$D$245="F&amp;E",'Labor Loading Matrix'!P746,0),IF('CLINs &amp; Ceiling Rates'!$D$246="F&amp;E",'Labor Loading Matrix'!Q746,0),IF('CLINs &amp; Ceiling Rates'!$D$247="F&amp;E",'Labor Loading Matrix'!R746,0),IF('CLINs &amp; Ceiling Rates'!$D$248="F&amp;E",'Labor Loading Matrix'!S746,0),IF('CLINs &amp; Ceiling Rates'!$D$249="F&amp;E",'Labor Loading Matrix'!T746,0),IF('CLINs &amp; Ceiling Rates'!$D$250="F&amp;E",'Labor Loading Matrix'!U746,0),IF('CLINs &amp; Ceiling Rates'!$D$251="F&amp;E",'Labor Loading Matrix'!V746,0),IF('CLINs &amp; Ceiling Rates'!$D$252="F&amp;E",'Labor Loading Matrix'!W746,0),IF('CLINs &amp; Ceiling Rates'!$D$253="F&amp;E",'Labor Loading Matrix'!X746,0),IF('CLINs &amp; Ceiling Rates'!$D$254="F&amp;E",'Labor Loading Matrix'!Y746,0),IF('CLINs &amp; Ceiling Rates'!$D$255="F&amp;E",'Labor Loading Matrix'!Z746,0),IF('CLINs &amp; Ceiling Rates'!$D$256="F&amp;E",'Labor Loading Matrix'!AA746,0))</f>
        <v>0</v>
      </c>
      <c r="G746" s="175">
        <f>SUM(IF('CLINs &amp; Ceiling Rates'!$D$237="R&amp;D",'Labor Loading Matrix'!H746,0),IF('CLINs &amp; Ceiling Rates'!$D$238="R&amp;D",'Labor Loading Matrix'!I746,0),IF('CLINs &amp; Ceiling Rates'!$D$239="R&amp;D",'Labor Loading Matrix'!J746,0),IF('CLINs &amp; Ceiling Rates'!$D$240="R&amp;D",'Labor Loading Matrix'!K746,0),IF('CLINs &amp; Ceiling Rates'!$D$241="R&amp;D",'Labor Loading Matrix'!L746,0),IF('CLINs &amp; Ceiling Rates'!$D$242="R&amp;D",'Labor Loading Matrix'!M746,0),IF('CLINs &amp; Ceiling Rates'!$D$243="R&amp;D",'Labor Loading Matrix'!N746,0),IF('CLINs &amp; Ceiling Rates'!$D$244="R&amp;D",'Labor Loading Matrix'!O746,0),IF('CLINs &amp; Ceiling Rates'!$D$245="R&amp;D",'Labor Loading Matrix'!P746,0),IF('CLINs &amp; Ceiling Rates'!$D$246="R&amp;D",'Labor Loading Matrix'!Q746,0),IF('CLINs &amp; Ceiling Rates'!$D$247="R&amp;D",'Labor Loading Matrix'!R746,0),IF('CLINs &amp; Ceiling Rates'!$D$248="R&amp;D",'Labor Loading Matrix'!S746,0),IF('CLINs &amp; Ceiling Rates'!$D$249="R&amp;D",'Labor Loading Matrix'!T746,0),IF('CLINs &amp; Ceiling Rates'!$D$250="R&amp;D",'Labor Loading Matrix'!U746,0),IF('CLINs &amp; Ceiling Rates'!$D$251="R&amp;D",'Labor Loading Matrix'!V746,0),IF('CLINs &amp; Ceiling Rates'!$D$252="R&amp;D",'Labor Loading Matrix'!W746,0),IF('CLINs &amp; Ceiling Rates'!$D$253="R&amp;D",'Labor Loading Matrix'!X746,0),IF('CLINs &amp; Ceiling Rates'!$D$254="R&amp;D",'Labor Loading Matrix'!Y746,0),IF('CLINs &amp; Ceiling Rates'!$D$255="R&amp;D",'Labor Loading Matrix'!Z746,0),IF('CLINs &amp; Ceiling Rates'!$D$256="R&amp;D",'Labor Loading Matrix'!AA746,0))</f>
        <v>0</v>
      </c>
      <c r="H746" s="137"/>
      <c r="I746" s="137"/>
      <c r="J746" s="137"/>
      <c r="K746" s="137"/>
      <c r="L746" s="137"/>
      <c r="M746" s="137"/>
      <c r="N746" s="84"/>
      <c r="O746" s="84"/>
      <c r="P746" s="84"/>
      <c r="Q746" s="84"/>
      <c r="R746" s="133"/>
      <c r="S746" s="133"/>
      <c r="T746" s="133"/>
      <c r="U746" s="133"/>
      <c r="V746" s="133"/>
      <c r="W746" s="133"/>
      <c r="X746" s="133"/>
      <c r="Y746" s="133"/>
      <c r="Z746" s="133"/>
      <c r="AA746" s="133"/>
    </row>
    <row r="747" spans="1:27" s="73" customFormat="1" ht="18" hidden="1" customHeight="1" x14ac:dyDescent="0.25">
      <c r="A747" s="173">
        <f>'CLINs &amp; Ceiling Rates'!B106</f>
        <v>0</v>
      </c>
      <c r="B747" s="173">
        <f>'CLINs &amp; Ceiling Rates'!C106</f>
        <v>0</v>
      </c>
      <c r="C747" s="177" t="str">
        <f>'CLINs &amp; Ceiling Rates'!K106</f>
        <v/>
      </c>
      <c r="D747" s="211">
        <f>IF('CLINs &amp; Ceiling Rates'!D703="",SUM('Labor Loading Matrix'!H747:AA747),SUM(E747:G747))</f>
        <v>0</v>
      </c>
      <c r="E747" s="175">
        <f>SUM(IF('CLINs &amp; Ceiling Rates'!$D$237="OPS",'Labor Loading Matrix'!H747,0),IF('CLINs &amp; Ceiling Rates'!$D$238="OPS",'Labor Loading Matrix'!I747,0),IF('CLINs &amp; Ceiling Rates'!$D$239="OPS",'Labor Loading Matrix'!J747,0),IF('CLINs &amp; Ceiling Rates'!$D$240="OPS",'Labor Loading Matrix'!K747,0),IF('CLINs &amp; Ceiling Rates'!$D$241="OPS",'Labor Loading Matrix'!L747,0),IF('CLINs &amp; Ceiling Rates'!$D$242="OPS",'Labor Loading Matrix'!M747,0),IF('CLINs &amp; Ceiling Rates'!$D$243="OPS",'Labor Loading Matrix'!N747,0),IF('CLINs &amp; Ceiling Rates'!$D$244="OPS",'Labor Loading Matrix'!O747,0),IF('CLINs &amp; Ceiling Rates'!$D$245="OPS",'Labor Loading Matrix'!P747,0),IF('CLINs &amp; Ceiling Rates'!$D$246="OPS",'Labor Loading Matrix'!Q747,0),IF('CLINs &amp; Ceiling Rates'!$D$247="OPS",'Labor Loading Matrix'!R747,0),IF('CLINs &amp; Ceiling Rates'!$D$248="OPS",'Labor Loading Matrix'!S747,0),IF('CLINs &amp; Ceiling Rates'!$D$249="OPS",'Labor Loading Matrix'!T747,0),IF('CLINs &amp; Ceiling Rates'!$D$250="OPS",'Labor Loading Matrix'!U747,0),IF('CLINs &amp; Ceiling Rates'!$D$251="OPS",'Labor Loading Matrix'!V747,0),IF('CLINs &amp; Ceiling Rates'!$D$252="OPS",'Labor Loading Matrix'!W747,0),IF('CLINs &amp; Ceiling Rates'!$D$253="OPS",'Labor Loading Matrix'!X747,0),IF('CLINs &amp; Ceiling Rates'!$D$254="OPS",'Labor Loading Matrix'!Y747,0),IF('CLINs &amp; Ceiling Rates'!$D$255="OPS",'Labor Loading Matrix'!Z747,0),IF('CLINs &amp; Ceiling Rates'!$D$256="OPS",'Labor Loading Matrix'!AA747,0))</f>
        <v>0</v>
      </c>
      <c r="F747" s="175">
        <f>SUM(IF('CLINs &amp; Ceiling Rates'!$D$237="F&amp;E",'Labor Loading Matrix'!H747,0),IF('CLINs &amp; Ceiling Rates'!$D$238="F&amp;E",'Labor Loading Matrix'!I747,0),IF('CLINs &amp; Ceiling Rates'!$D$239="F&amp;E",'Labor Loading Matrix'!J747,0),IF('CLINs &amp; Ceiling Rates'!$D$240="F&amp;E",'Labor Loading Matrix'!K747,0),IF('CLINs &amp; Ceiling Rates'!$D$241="F&amp;E",'Labor Loading Matrix'!L747,0),IF('CLINs &amp; Ceiling Rates'!$D$242="F&amp;E",'Labor Loading Matrix'!M747,0),IF('CLINs &amp; Ceiling Rates'!$D$243="F&amp;E",'Labor Loading Matrix'!N747,0),IF('CLINs &amp; Ceiling Rates'!$D$244="F&amp;E",'Labor Loading Matrix'!O747,0),IF('CLINs &amp; Ceiling Rates'!$D$245="F&amp;E",'Labor Loading Matrix'!P747,0),IF('CLINs &amp; Ceiling Rates'!$D$246="F&amp;E",'Labor Loading Matrix'!Q747,0),IF('CLINs &amp; Ceiling Rates'!$D$247="F&amp;E",'Labor Loading Matrix'!R747,0),IF('CLINs &amp; Ceiling Rates'!$D$248="F&amp;E",'Labor Loading Matrix'!S747,0),IF('CLINs &amp; Ceiling Rates'!$D$249="F&amp;E",'Labor Loading Matrix'!T747,0),IF('CLINs &amp; Ceiling Rates'!$D$250="F&amp;E",'Labor Loading Matrix'!U747,0),IF('CLINs &amp; Ceiling Rates'!$D$251="F&amp;E",'Labor Loading Matrix'!V747,0),IF('CLINs &amp; Ceiling Rates'!$D$252="F&amp;E",'Labor Loading Matrix'!W747,0),IF('CLINs &amp; Ceiling Rates'!$D$253="F&amp;E",'Labor Loading Matrix'!X747,0),IF('CLINs &amp; Ceiling Rates'!$D$254="F&amp;E",'Labor Loading Matrix'!Y747,0),IF('CLINs &amp; Ceiling Rates'!$D$255="F&amp;E",'Labor Loading Matrix'!Z747,0),IF('CLINs &amp; Ceiling Rates'!$D$256="F&amp;E",'Labor Loading Matrix'!AA747,0))</f>
        <v>0</v>
      </c>
      <c r="G747" s="175">
        <f>SUM(IF('CLINs &amp; Ceiling Rates'!$D$237="R&amp;D",'Labor Loading Matrix'!H747,0),IF('CLINs &amp; Ceiling Rates'!$D$238="R&amp;D",'Labor Loading Matrix'!I747,0),IF('CLINs &amp; Ceiling Rates'!$D$239="R&amp;D",'Labor Loading Matrix'!J747,0),IF('CLINs &amp; Ceiling Rates'!$D$240="R&amp;D",'Labor Loading Matrix'!K747,0),IF('CLINs &amp; Ceiling Rates'!$D$241="R&amp;D",'Labor Loading Matrix'!L747,0),IF('CLINs &amp; Ceiling Rates'!$D$242="R&amp;D",'Labor Loading Matrix'!M747,0),IF('CLINs &amp; Ceiling Rates'!$D$243="R&amp;D",'Labor Loading Matrix'!N747,0),IF('CLINs &amp; Ceiling Rates'!$D$244="R&amp;D",'Labor Loading Matrix'!O747,0),IF('CLINs &amp; Ceiling Rates'!$D$245="R&amp;D",'Labor Loading Matrix'!P747,0),IF('CLINs &amp; Ceiling Rates'!$D$246="R&amp;D",'Labor Loading Matrix'!Q747,0),IF('CLINs &amp; Ceiling Rates'!$D$247="R&amp;D",'Labor Loading Matrix'!R747,0),IF('CLINs &amp; Ceiling Rates'!$D$248="R&amp;D",'Labor Loading Matrix'!S747,0),IF('CLINs &amp; Ceiling Rates'!$D$249="R&amp;D",'Labor Loading Matrix'!T747,0),IF('CLINs &amp; Ceiling Rates'!$D$250="R&amp;D",'Labor Loading Matrix'!U747,0),IF('CLINs &amp; Ceiling Rates'!$D$251="R&amp;D",'Labor Loading Matrix'!V747,0),IF('CLINs &amp; Ceiling Rates'!$D$252="R&amp;D",'Labor Loading Matrix'!W747,0),IF('CLINs &amp; Ceiling Rates'!$D$253="R&amp;D",'Labor Loading Matrix'!X747,0),IF('CLINs &amp; Ceiling Rates'!$D$254="R&amp;D",'Labor Loading Matrix'!Y747,0),IF('CLINs &amp; Ceiling Rates'!$D$255="R&amp;D",'Labor Loading Matrix'!Z747,0),IF('CLINs &amp; Ceiling Rates'!$D$256="R&amp;D",'Labor Loading Matrix'!AA747,0))</f>
        <v>0</v>
      </c>
      <c r="H747" s="137"/>
      <c r="I747" s="137"/>
      <c r="J747" s="137"/>
      <c r="K747" s="137"/>
      <c r="L747" s="137"/>
      <c r="M747" s="137"/>
      <c r="N747" s="84"/>
      <c r="O747" s="84"/>
      <c r="P747" s="84"/>
      <c r="Q747" s="84"/>
      <c r="R747" s="133"/>
      <c r="S747" s="133"/>
      <c r="T747" s="133"/>
      <c r="U747" s="133"/>
      <c r="V747" s="133"/>
      <c r="W747" s="133"/>
      <c r="X747" s="133"/>
      <c r="Y747" s="133"/>
      <c r="Z747" s="133"/>
      <c r="AA747" s="133"/>
    </row>
    <row r="748" spans="1:27" s="73" customFormat="1" ht="18" hidden="1" customHeight="1" x14ac:dyDescent="0.25">
      <c r="A748" s="173">
        <f>'CLINs &amp; Ceiling Rates'!B107</f>
        <v>0</v>
      </c>
      <c r="B748" s="173">
        <f>'CLINs &amp; Ceiling Rates'!C107</f>
        <v>0</v>
      </c>
      <c r="C748" s="177" t="str">
        <f>'CLINs &amp; Ceiling Rates'!K107</f>
        <v/>
      </c>
      <c r="D748" s="211">
        <f>IF('CLINs &amp; Ceiling Rates'!D704="",SUM('Labor Loading Matrix'!H748:AA748),SUM(E748:G748))</f>
        <v>0</v>
      </c>
      <c r="E748" s="175">
        <f>SUM(IF('CLINs &amp; Ceiling Rates'!$D$237="OPS",'Labor Loading Matrix'!H748,0),IF('CLINs &amp; Ceiling Rates'!$D$238="OPS",'Labor Loading Matrix'!I748,0),IF('CLINs &amp; Ceiling Rates'!$D$239="OPS",'Labor Loading Matrix'!J748,0),IF('CLINs &amp; Ceiling Rates'!$D$240="OPS",'Labor Loading Matrix'!K748,0),IF('CLINs &amp; Ceiling Rates'!$D$241="OPS",'Labor Loading Matrix'!L748,0),IF('CLINs &amp; Ceiling Rates'!$D$242="OPS",'Labor Loading Matrix'!M748,0),IF('CLINs &amp; Ceiling Rates'!$D$243="OPS",'Labor Loading Matrix'!N748,0),IF('CLINs &amp; Ceiling Rates'!$D$244="OPS",'Labor Loading Matrix'!O748,0),IF('CLINs &amp; Ceiling Rates'!$D$245="OPS",'Labor Loading Matrix'!P748,0),IF('CLINs &amp; Ceiling Rates'!$D$246="OPS",'Labor Loading Matrix'!Q748,0),IF('CLINs &amp; Ceiling Rates'!$D$247="OPS",'Labor Loading Matrix'!R748,0),IF('CLINs &amp; Ceiling Rates'!$D$248="OPS",'Labor Loading Matrix'!S748,0),IF('CLINs &amp; Ceiling Rates'!$D$249="OPS",'Labor Loading Matrix'!T748,0),IF('CLINs &amp; Ceiling Rates'!$D$250="OPS",'Labor Loading Matrix'!U748,0),IF('CLINs &amp; Ceiling Rates'!$D$251="OPS",'Labor Loading Matrix'!V748,0),IF('CLINs &amp; Ceiling Rates'!$D$252="OPS",'Labor Loading Matrix'!W748,0),IF('CLINs &amp; Ceiling Rates'!$D$253="OPS",'Labor Loading Matrix'!X748,0),IF('CLINs &amp; Ceiling Rates'!$D$254="OPS",'Labor Loading Matrix'!Y748,0),IF('CLINs &amp; Ceiling Rates'!$D$255="OPS",'Labor Loading Matrix'!Z748,0),IF('CLINs &amp; Ceiling Rates'!$D$256="OPS",'Labor Loading Matrix'!AA748,0))</f>
        <v>0</v>
      </c>
      <c r="F748" s="175">
        <f>SUM(IF('CLINs &amp; Ceiling Rates'!$D$237="F&amp;E",'Labor Loading Matrix'!H748,0),IF('CLINs &amp; Ceiling Rates'!$D$238="F&amp;E",'Labor Loading Matrix'!I748,0),IF('CLINs &amp; Ceiling Rates'!$D$239="F&amp;E",'Labor Loading Matrix'!J748,0),IF('CLINs &amp; Ceiling Rates'!$D$240="F&amp;E",'Labor Loading Matrix'!K748,0),IF('CLINs &amp; Ceiling Rates'!$D$241="F&amp;E",'Labor Loading Matrix'!L748,0),IF('CLINs &amp; Ceiling Rates'!$D$242="F&amp;E",'Labor Loading Matrix'!M748,0),IF('CLINs &amp; Ceiling Rates'!$D$243="F&amp;E",'Labor Loading Matrix'!N748,0),IF('CLINs &amp; Ceiling Rates'!$D$244="F&amp;E",'Labor Loading Matrix'!O748,0),IF('CLINs &amp; Ceiling Rates'!$D$245="F&amp;E",'Labor Loading Matrix'!P748,0),IF('CLINs &amp; Ceiling Rates'!$D$246="F&amp;E",'Labor Loading Matrix'!Q748,0),IF('CLINs &amp; Ceiling Rates'!$D$247="F&amp;E",'Labor Loading Matrix'!R748,0),IF('CLINs &amp; Ceiling Rates'!$D$248="F&amp;E",'Labor Loading Matrix'!S748,0),IF('CLINs &amp; Ceiling Rates'!$D$249="F&amp;E",'Labor Loading Matrix'!T748,0),IF('CLINs &amp; Ceiling Rates'!$D$250="F&amp;E",'Labor Loading Matrix'!U748,0),IF('CLINs &amp; Ceiling Rates'!$D$251="F&amp;E",'Labor Loading Matrix'!V748,0),IF('CLINs &amp; Ceiling Rates'!$D$252="F&amp;E",'Labor Loading Matrix'!W748,0),IF('CLINs &amp; Ceiling Rates'!$D$253="F&amp;E",'Labor Loading Matrix'!X748,0),IF('CLINs &amp; Ceiling Rates'!$D$254="F&amp;E",'Labor Loading Matrix'!Y748,0),IF('CLINs &amp; Ceiling Rates'!$D$255="F&amp;E",'Labor Loading Matrix'!Z748,0),IF('CLINs &amp; Ceiling Rates'!$D$256="F&amp;E",'Labor Loading Matrix'!AA748,0))</f>
        <v>0</v>
      </c>
      <c r="G748" s="175">
        <f>SUM(IF('CLINs &amp; Ceiling Rates'!$D$237="R&amp;D",'Labor Loading Matrix'!H748,0),IF('CLINs &amp; Ceiling Rates'!$D$238="R&amp;D",'Labor Loading Matrix'!I748,0),IF('CLINs &amp; Ceiling Rates'!$D$239="R&amp;D",'Labor Loading Matrix'!J748,0),IF('CLINs &amp; Ceiling Rates'!$D$240="R&amp;D",'Labor Loading Matrix'!K748,0),IF('CLINs &amp; Ceiling Rates'!$D$241="R&amp;D",'Labor Loading Matrix'!L748,0),IF('CLINs &amp; Ceiling Rates'!$D$242="R&amp;D",'Labor Loading Matrix'!M748,0),IF('CLINs &amp; Ceiling Rates'!$D$243="R&amp;D",'Labor Loading Matrix'!N748,0),IF('CLINs &amp; Ceiling Rates'!$D$244="R&amp;D",'Labor Loading Matrix'!O748,0),IF('CLINs &amp; Ceiling Rates'!$D$245="R&amp;D",'Labor Loading Matrix'!P748,0),IF('CLINs &amp; Ceiling Rates'!$D$246="R&amp;D",'Labor Loading Matrix'!Q748,0),IF('CLINs &amp; Ceiling Rates'!$D$247="R&amp;D",'Labor Loading Matrix'!R748,0),IF('CLINs &amp; Ceiling Rates'!$D$248="R&amp;D",'Labor Loading Matrix'!S748,0),IF('CLINs &amp; Ceiling Rates'!$D$249="R&amp;D",'Labor Loading Matrix'!T748,0),IF('CLINs &amp; Ceiling Rates'!$D$250="R&amp;D",'Labor Loading Matrix'!U748,0),IF('CLINs &amp; Ceiling Rates'!$D$251="R&amp;D",'Labor Loading Matrix'!V748,0),IF('CLINs &amp; Ceiling Rates'!$D$252="R&amp;D",'Labor Loading Matrix'!W748,0),IF('CLINs &amp; Ceiling Rates'!$D$253="R&amp;D",'Labor Loading Matrix'!X748,0),IF('CLINs &amp; Ceiling Rates'!$D$254="R&amp;D",'Labor Loading Matrix'!Y748,0),IF('CLINs &amp; Ceiling Rates'!$D$255="R&amp;D",'Labor Loading Matrix'!Z748,0),IF('CLINs &amp; Ceiling Rates'!$D$256="R&amp;D",'Labor Loading Matrix'!AA748,0))</f>
        <v>0</v>
      </c>
      <c r="H748" s="137"/>
      <c r="I748" s="137"/>
      <c r="J748" s="137"/>
      <c r="K748" s="137"/>
      <c r="L748" s="137"/>
      <c r="M748" s="137"/>
      <c r="N748" s="84"/>
      <c r="O748" s="84"/>
      <c r="P748" s="84"/>
      <c r="Q748" s="84"/>
      <c r="R748" s="133"/>
      <c r="S748" s="133"/>
      <c r="T748" s="133"/>
      <c r="U748" s="133"/>
      <c r="V748" s="133"/>
      <c r="W748" s="133"/>
      <c r="X748" s="133"/>
      <c r="Y748" s="133"/>
      <c r="Z748" s="133"/>
      <c r="AA748" s="133"/>
    </row>
    <row r="749" spans="1:27" s="73" customFormat="1" ht="18" hidden="1" customHeight="1" x14ac:dyDescent="0.25">
      <c r="A749" s="173">
        <f>'CLINs &amp; Ceiling Rates'!B108</f>
        <v>0</v>
      </c>
      <c r="B749" s="173">
        <f>'CLINs &amp; Ceiling Rates'!C108</f>
        <v>0</v>
      </c>
      <c r="C749" s="177" t="str">
        <f>'CLINs &amp; Ceiling Rates'!K108</f>
        <v/>
      </c>
      <c r="D749" s="211">
        <f>IF('CLINs &amp; Ceiling Rates'!D705="",SUM('Labor Loading Matrix'!H749:AA749),SUM(E749:G749))</f>
        <v>0</v>
      </c>
      <c r="E749" s="175">
        <f>SUM(IF('CLINs &amp; Ceiling Rates'!$D$237="OPS",'Labor Loading Matrix'!H749,0),IF('CLINs &amp; Ceiling Rates'!$D$238="OPS",'Labor Loading Matrix'!I749,0),IF('CLINs &amp; Ceiling Rates'!$D$239="OPS",'Labor Loading Matrix'!J749,0),IF('CLINs &amp; Ceiling Rates'!$D$240="OPS",'Labor Loading Matrix'!K749,0),IF('CLINs &amp; Ceiling Rates'!$D$241="OPS",'Labor Loading Matrix'!L749,0),IF('CLINs &amp; Ceiling Rates'!$D$242="OPS",'Labor Loading Matrix'!M749,0),IF('CLINs &amp; Ceiling Rates'!$D$243="OPS",'Labor Loading Matrix'!N749,0),IF('CLINs &amp; Ceiling Rates'!$D$244="OPS",'Labor Loading Matrix'!O749,0),IF('CLINs &amp; Ceiling Rates'!$D$245="OPS",'Labor Loading Matrix'!P749,0),IF('CLINs &amp; Ceiling Rates'!$D$246="OPS",'Labor Loading Matrix'!Q749,0),IF('CLINs &amp; Ceiling Rates'!$D$247="OPS",'Labor Loading Matrix'!R749,0),IF('CLINs &amp; Ceiling Rates'!$D$248="OPS",'Labor Loading Matrix'!S749,0),IF('CLINs &amp; Ceiling Rates'!$D$249="OPS",'Labor Loading Matrix'!T749,0),IF('CLINs &amp; Ceiling Rates'!$D$250="OPS",'Labor Loading Matrix'!U749,0),IF('CLINs &amp; Ceiling Rates'!$D$251="OPS",'Labor Loading Matrix'!V749,0),IF('CLINs &amp; Ceiling Rates'!$D$252="OPS",'Labor Loading Matrix'!W749,0),IF('CLINs &amp; Ceiling Rates'!$D$253="OPS",'Labor Loading Matrix'!X749,0),IF('CLINs &amp; Ceiling Rates'!$D$254="OPS",'Labor Loading Matrix'!Y749,0),IF('CLINs &amp; Ceiling Rates'!$D$255="OPS",'Labor Loading Matrix'!Z749,0),IF('CLINs &amp; Ceiling Rates'!$D$256="OPS",'Labor Loading Matrix'!AA749,0))</f>
        <v>0</v>
      </c>
      <c r="F749" s="175">
        <f>SUM(IF('CLINs &amp; Ceiling Rates'!$D$237="F&amp;E",'Labor Loading Matrix'!H749,0),IF('CLINs &amp; Ceiling Rates'!$D$238="F&amp;E",'Labor Loading Matrix'!I749,0),IF('CLINs &amp; Ceiling Rates'!$D$239="F&amp;E",'Labor Loading Matrix'!J749,0),IF('CLINs &amp; Ceiling Rates'!$D$240="F&amp;E",'Labor Loading Matrix'!K749,0),IF('CLINs &amp; Ceiling Rates'!$D$241="F&amp;E",'Labor Loading Matrix'!L749,0),IF('CLINs &amp; Ceiling Rates'!$D$242="F&amp;E",'Labor Loading Matrix'!M749,0),IF('CLINs &amp; Ceiling Rates'!$D$243="F&amp;E",'Labor Loading Matrix'!N749,0),IF('CLINs &amp; Ceiling Rates'!$D$244="F&amp;E",'Labor Loading Matrix'!O749,0),IF('CLINs &amp; Ceiling Rates'!$D$245="F&amp;E",'Labor Loading Matrix'!P749,0),IF('CLINs &amp; Ceiling Rates'!$D$246="F&amp;E",'Labor Loading Matrix'!Q749,0),IF('CLINs &amp; Ceiling Rates'!$D$247="F&amp;E",'Labor Loading Matrix'!R749,0),IF('CLINs &amp; Ceiling Rates'!$D$248="F&amp;E",'Labor Loading Matrix'!S749,0),IF('CLINs &amp; Ceiling Rates'!$D$249="F&amp;E",'Labor Loading Matrix'!T749,0),IF('CLINs &amp; Ceiling Rates'!$D$250="F&amp;E",'Labor Loading Matrix'!U749,0),IF('CLINs &amp; Ceiling Rates'!$D$251="F&amp;E",'Labor Loading Matrix'!V749,0),IF('CLINs &amp; Ceiling Rates'!$D$252="F&amp;E",'Labor Loading Matrix'!W749,0),IF('CLINs &amp; Ceiling Rates'!$D$253="F&amp;E",'Labor Loading Matrix'!X749,0),IF('CLINs &amp; Ceiling Rates'!$D$254="F&amp;E",'Labor Loading Matrix'!Y749,0),IF('CLINs &amp; Ceiling Rates'!$D$255="F&amp;E",'Labor Loading Matrix'!Z749,0),IF('CLINs &amp; Ceiling Rates'!$D$256="F&amp;E",'Labor Loading Matrix'!AA749,0))</f>
        <v>0</v>
      </c>
      <c r="G749" s="175">
        <f>SUM(IF('CLINs &amp; Ceiling Rates'!$D$237="R&amp;D",'Labor Loading Matrix'!H749,0),IF('CLINs &amp; Ceiling Rates'!$D$238="R&amp;D",'Labor Loading Matrix'!I749,0),IF('CLINs &amp; Ceiling Rates'!$D$239="R&amp;D",'Labor Loading Matrix'!J749,0),IF('CLINs &amp; Ceiling Rates'!$D$240="R&amp;D",'Labor Loading Matrix'!K749,0),IF('CLINs &amp; Ceiling Rates'!$D$241="R&amp;D",'Labor Loading Matrix'!L749,0),IF('CLINs &amp; Ceiling Rates'!$D$242="R&amp;D",'Labor Loading Matrix'!M749,0),IF('CLINs &amp; Ceiling Rates'!$D$243="R&amp;D",'Labor Loading Matrix'!N749,0),IF('CLINs &amp; Ceiling Rates'!$D$244="R&amp;D",'Labor Loading Matrix'!O749,0),IF('CLINs &amp; Ceiling Rates'!$D$245="R&amp;D",'Labor Loading Matrix'!P749,0),IF('CLINs &amp; Ceiling Rates'!$D$246="R&amp;D",'Labor Loading Matrix'!Q749,0),IF('CLINs &amp; Ceiling Rates'!$D$247="R&amp;D",'Labor Loading Matrix'!R749,0),IF('CLINs &amp; Ceiling Rates'!$D$248="R&amp;D",'Labor Loading Matrix'!S749,0),IF('CLINs &amp; Ceiling Rates'!$D$249="R&amp;D",'Labor Loading Matrix'!T749,0),IF('CLINs &amp; Ceiling Rates'!$D$250="R&amp;D",'Labor Loading Matrix'!U749,0),IF('CLINs &amp; Ceiling Rates'!$D$251="R&amp;D",'Labor Loading Matrix'!V749,0),IF('CLINs &amp; Ceiling Rates'!$D$252="R&amp;D",'Labor Loading Matrix'!W749,0),IF('CLINs &amp; Ceiling Rates'!$D$253="R&amp;D",'Labor Loading Matrix'!X749,0),IF('CLINs &amp; Ceiling Rates'!$D$254="R&amp;D",'Labor Loading Matrix'!Y749,0),IF('CLINs &amp; Ceiling Rates'!$D$255="R&amp;D",'Labor Loading Matrix'!Z749,0),IF('CLINs &amp; Ceiling Rates'!$D$256="R&amp;D",'Labor Loading Matrix'!AA749,0))</f>
        <v>0</v>
      </c>
      <c r="H749" s="137"/>
      <c r="I749" s="137"/>
      <c r="J749" s="137"/>
      <c r="K749" s="137"/>
      <c r="L749" s="137"/>
      <c r="M749" s="137"/>
      <c r="N749" s="84"/>
      <c r="O749" s="84"/>
      <c r="P749" s="84"/>
      <c r="Q749" s="84"/>
      <c r="R749" s="133"/>
      <c r="S749" s="133"/>
      <c r="T749" s="133"/>
      <c r="U749" s="133"/>
      <c r="V749" s="133"/>
      <c r="W749" s="133"/>
      <c r="X749" s="133"/>
      <c r="Y749" s="133"/>
      <c r="Z749" s="133"/>
      <c r="AA749" s="133"/>
    </row>
    <row r="750" spans="1:27" s="73" customFormat="1" ht="18" hidden="1" customHeight="1" x14ac:dyDescent="0.25">
      <c r="A750" s="173">
        <f>'CLINs &amp; Ceiling Rates'!B109</f>
        <v>0</v>
      </c>
      <c r="B750" s="173">
        <f>'CLINs &amp; Ceiling Rates'!C109</f>
        <v>0</v>
      </c>
      <c r="C750" s="177" t="str">
        <f>'CLINs &amp; Ceiling Rates'!K109</f>
        <v/>
      </c>
      <c r="D750" s="211">
        <f>IF('CLINs &amp; Ceiling Rates'!D706="",SUM('Labor Loading Matrix'!H750:AA750),SUM(E750:G750))</f>
        <v>0</v>
      </c>
      <c r="E750" s="175">
        <f>SUM(IF('CLINs &amp; Ceiling Rates'!$D$237="OPS",'Labor Loading Matrix'!H750,0),IF('CLINs &amp; Ceiling Rates'!$D$238="OPS",'Labor Loading Matrix'!I750,0),IF('CLINs &amp; Ceiling Rates'!$D$239="OPS",'Labor Loading Matrix'!J750,0),IF('CLINs &amp; Ceiling Rates'!$D$240="OPS",'Labor Loading Matrix'!K750,0),IF('CLINs &amp; Ceiling Rates'!$D$241="OPS",'Labor Loading Matrix'!L750,0),IF('CLINs &amp; Ceiling Rates'!$D$242="OPS",'Labor Loading Matrix'!M750,0),IF('CLINs &amp; Ceiling Rates'!$D$243="OPS",'Labor Loading Matrix'!N750,0),IF('CLINs &amp; Ceiling Rates'!$D$244="OPS",'Labor Loading Matrix'!O750,0),IF('CLINs &amp; Ceiling Rates'!$D$245="OPS",'Labor Loading Matrix'!P750,0),IF('CLINs &amp; Ceiling Rates'!$D$246="OPS",'Labor Loading Matrix'!Q750,0),IF('CLINs &amp; Ceiling Rates'!$D$247="OPS",'Labor Loading Matrix'!R750,0),IF('CLINs &amp; Ceiling Rates'!$D$248="OPS",'Labor Loading Matrix'!S750,0),IF('CLINs &amp; Ceiling Rates'!$D$249="OPS",'Labor Loading Matrix'!T750,0),IF('CLINs &amp; Ceiling Rates'!$D$250="OPS",'Labor Loading Matrix'!U750,0),IF('CLINs &amp; Ceiling Rates'!$D$251="OPS",'Labor Loading Matrix'!V750,0),IF('CLINs &amp; Ceiling Rates'!$D$252="OPS",'Labor Loading Matrix'!W750,0),IF('CLINs &amp; Ceiling Rates'!$D$253="OPS",'Labor Loading Matrix'!X750,0),IF('CLINs &amp; Ceiling Rates'!$D$254="OPS",'Labor Loading Matrix'!Y750,0),IF('CLINs &amp; Ceiling Rates'!$D$255="OPS",'Labor Loading Matrix'!Z750,0),IF('CLINs &amp; Ceiling Rates'!$D$256="OPS",'Labor Loading Matrix'!AA750,0))</f>
        <v>0</v>
      </c>
      <c r="F750" s="175">
        <f>SUM(IF('CLINs &amp; Ceiling Rates'!$D$237="F&amp;E",'Labor Loading Matrix'!H750,0),IF('CLINs &amp; Ceiling Rates'!$D$238="F&amp;E",'Labor Loading Matrix'!I750,0),IF('CLINs &amp; Ceiling Rates'!$D$239="F&amp;E",'Labor Loading Matrix'!J750,0),IF('CLINs &amp; Ceiling Rates'!$D$240="F&amp;E",'Labor Loading Matrix'!K750,0),IF('CLINs &amp; Ceiling Rates'!$D$241="F&amp;E",'Labor Loading Matrix'!L750,0),IF('CLINs &amp; Ceiling Rates'!$D$242="F&amp;E",'Labor Loading Matrix'!M750,0),IF('CLINs &amp; Ceiling Rates'!$D$243="F&amp;E",'Labor Loading Matrix'!N750,0),IF('CLINs &amp; Ceiling Rates'!$D$244="F&amp;E",'Labor Loading Matrix'!O750,0),IF('CLINs &amp; Ceiling Rates'!$D$245="F&amp;E",'Labor Loading Matrix'!P750,0),IF('CLINs &amp; Ceiling Rates'!$D$246="F&amp;E",'Labor Loading Matrix'!Q750,0),IF('CLINs &amp; Ceiling Rates'!$D$247="F&amp;E",'Labor Loading Matrix'!R750,0),IF('CLINs &amp; Ceiling Rates'!$D$248="F&amp;E",'Labor Loading Matrix'!S750,0),IF('CLINs &amp; Ceiling Rates'!$D$249="F&amp;E",'Labor Loading Matrix'!T750,0),IF('CLINs &amp; Ceiling Rates'!$D$250="F&amp;E",'Labor Loading Matrix'!U750,0),IF('CLINs &amp; Ceiling Rates'!$D$251="F&amp;E",'Labor Loading Matrix'!V750,0),IF('CLINs &amp; Ceiling Rates'!$D$252="F&amp;E",'Labor Loading Matrix'!W750,0),IF('CLINs &amp; Ceiling Rates'!$D$253="F&amp;E",'Labor Loading Matrix'!X750,0),IF('CLINs &amp; Ceiling Rates'!$D$254="F&amp;E",'Labor Loading Matrix'!Y750,0),IF('CLINs &amp; Ceiling Rates'!$D$255="F&amp;E",'Labor Loading Matrix'!Z750,0),IF('CLINs &amp; Ceiling Rates'!$D$256="F&amp;E",'Labor Loading Matrix'!AA750,0))</f>
        <v>0</v>
      </c>
      <c r="G750" s="175">
        <f>SUM(IF('CLINs &amp; Ceiling Rates'!$D$237="R&amp;D",'Labor Loading Matrix'!H750,0),IF('CLINs &amp; Ceiling Rates'!$D$238="R&amp;D",'Labor Loading Matrix'!I750,0),IF('CLINs &amp; Ceiling Rates'!$D$239="R&amp;D",'Labor Loading Matrix'!J750,0),IF('CLINs &amp; Ceiling Rates'!$D$240="R&amp;D",'Labor Loading Matrix'!K750,0),IF('CLINs &amp; Ceiling Rates'!$D$241="R&amp;D",'Labor Loading Matrix'!L750,0),IF('CLINs &amp; Ceiling Rates'!$D$242="R&amp;D",'Labor Loading Matrix'!M750,0),IF('CLINs &amp; Ceiling Rates'!$D$243="R&amp;D",'Labor Loading Matrix'!N750,0),IF('CLINs &amp; Ceiling Rates'!$D$244="R&amp;D",'Labor Loading Matrix'!O750,0),IF('CLINs &amp; Ceiling Rates'!$D$245="R&amp;D",'Labor Loading Matrix'!P750,0),IF('CLINs &amp; Ceiling Rates'!$D$246="R&amp;D",'Labor Loading Matrix'!Q750,0),IF('CLINs &amp; Ceiling Rates'!$D$247="R&amp;D",'Labor Loading Matrix'!R750,0),IF('CLINs &amp; Ceiling Rates'!$D$248="R&amp;D",'Labor Loading Matrix'!S750,0),IF('CLINs &amp; Ceiling Rates'!$D$249="R&amp;D",'Labor Loading Matrix'!T750,0),IF('CLINs &amp; Ceiling Rates'!$D$250="R&amp;D",'Labor Loading Matrix'!U750,0),IF('CLINs &amp; Ceiling Rates'!$D$251="R&amp;D",'Labor Loading Matrix'!V750,0),IF('CLINs &amp; Ceiling Rates'!$D$252="R&amp;D",'Labor Loading Matrix'!W750,0),IF('CLINs &amp; Ceiling Rates'!$D$253="R&amp;D",'Labor Loading Matrix'!X750,0),IF('CLINs &amp; Ceiling Rates'!$D$254="R&amp;D",'Labor Loading Matrix'!Y750,0),IF('CLINs &amp; Ceiling Rates'!$D$255="R&amp;D",'Labor Loading Matrix'!Z750,0),IF('CLINs &amp; Ceiling Rates'!$D$256="R&amp;D",'Labor Loading Matrix'!AA750,0))</f>
        <v>0</v>
      </c>
      <c r="H750" s="137"/>
      <c r="I750" s="137"/>
      <c r="J750" s="137"/>
      <c r="K750" s="137"/>
      <c r="L750" s="137"/>
      <c r="M750" s="137"/>
      <c r="N750" s="84"/>
      <c r="O750" s="84"/>
      <c r="P750" s="84"/>
      <c r="Q750" s="84"/>
      <c r="R750" s="133"/>
      <c r="S750" s="133"/>
      <c r="T750" s="133"/>
      <c r="U750" s="133"/>
      <c r="V750" s="133"/>
      <c r="W750" s="133"/>
      <c r="X750" s="133"/>
      <c r="Y750" s="133"/>
      <c r="Z750" s="133"/>
      <c r="AA750" s="133"/>
    </row>
    <row r="751" spans="1:27" s="73" customFormat="1" ht="18" hidden="1" customHeight="1" x14ac:dyDescent="0.25">
      <c r="A751" s="173">
        <f>'CLINs &amp; Ceiling Rates'!B110</f>
        <v>0</v>
      </c>
      <c r="B751" s="173">
        <f>'CLINs &amp; Ceiling Rates'!C110</f>
        <v>0</v>
      </c>
      <c r="C751" s="177" t="str">
        <f>'CLINs &amp; Ceiling Rates'!K110</f>
        <v/>
      </c>
      <c r="D751" s="211">
        <f>IF('CLINs &amp; Ceiling Rates'!D707="",SUM('Labor Loading Matrix'!H751:AA751),SUM(E751:G751))</f>
        <v>0</v>
      </c>
      <c r="E751" s="175">
        <f>SUM(IF('CLINs &amp; Ceiling Rates'!$D$237="OPS",'Labor Loading Matrix'!H751,0),IF('CLINs &amp; Ceiling Rates'!$D$238="OPS",'Labor Loading Matrix'!I751,0),IF('CLINs &amp; Ceiling Rates'!$D$239="OPS",'Labor Loading Matrix'!J751,0),IF('CLINs &amp; Ceiling Rates'!$D$240="OPS",'Labor Loading Matrix'!K751,0),IF('CLINs &amp; Ceiling Rates'!$D$241="OPS",'Labor Loading Matrix'!L751,0),IF('CLINs &amp; Ceiling Rates'!$D$242="OPS",'Labor Loading Matrix'!M751,0),IF('CLINs &amp; Ceiling Rates'!$D$243="OPS",'Labor Loading Matrix'!N751,0),IF('CLINs &amp; Ceiling Rates'!$D$244="OPS",'Labor Loading Matrix'!O751,0),IF('CLINs &amp; Ceiling Rates'!$D$245="OPS",'Labor Loading Matrix'!P751,0),IF('CLINs &amp; Ceiling Rates'!$D$246="OPS",'Labor Loading Matrix'!Q751,0),IF('CLINs &amp; Ceiling Rates'!$D$247="OPS",'Labor Loading Matrix'!R751,0),IF('CLINs &amp; Ceiling Rates'!$D$248="OPS",'Labor Loading Matrix'!S751,0),IF('CLINs &amp; Ceiling Rates'!$D$249="OPS",'Labor Loading Matrix'!T751,0),IF('CLINs &amp; Ceiling Rates'!$D$250="OPS",'Labor Loading Matrix'!U751,0),IF('CLINs &amp; Ceiling Rates'!$D$251="OPS",'Labor Loading Matrix'!V751,0),IF('CLINs &amp; Ceiling Rates'!$D$252="OPS",'Labor Loading Matrix'!W751,0),IF('CLINs &amp; Ceiling Rates'!$D$253="OPS",'Labor Loading Matrix'!X751,0),IF('CLINs &amp; Ceiling Rates'!$D$254="OPS",'Labor Loading Matrix'!Y751,0),IF('CLINs &amp; Ceiling Rates'!$D$255="OPS",'Labor Loading Matrix'!Z751,0),IF('CLINs &amp; Ceiling Rates'!$D$256="OPS",'Labor Loading Matrix'!AA751,0))</f>
        <v>0</v>
      </c>
      <c r="F751" s="175">
        <f>SUM(IF('CLINs &amp; Ceiling Rates'!$D$237="F&amp;E",'Labor Loading Matrix'!H751,0),IF('CLINs &amp; Ceiling Rates'!$D$238="F&amp;E",'Labor Loading Matrix'!I751,0),IF('CLINs &amp; Ceiling Rates'!$D$239="F&amp;E",'Labor Loading Matrix'!J751,0),IF('CLINs &amp; Ceiling Rates'!$D$240="F&amp;E",'Labor Loading Matrix'!K751,0),IF('CLINs &amp; Ceiling Rates'!$D$241="F&amp;E",'Labor Loading Matrix'!L751,0),IF('CLINs &amp; Ceiling Rates'!$D$242="F&amp;E",'Labor Loading Matrix'!M751,0),IF('CLINs &amp; Ceiling Rates'!$D$243="F&amp;E",'Labor Loading Matrix'!N751,0),IF('CLINs &amp; Ceiling Rates'!$D$244="F&amp;E",'Labor Loading Matrix'!O751,0),IF('CLINs &amp; Ceiling Rates'!$D$245="F&amp;E",'Labor Loading Matrix'!P751,0),IF('CLINs &amp; Ceiling Rates'!$D$246="F&amp;E",'Labor Loading Matrix'!Q751,0),IF('CLINs &amp; Ceiling Rates'!$D$247="F&amp;E",'Labor Loading Matrix'!R751,0),IF('CLINs &amp; Ceiling Rates'!$D$248="F&amp;E",'Labor Loading Matrix'!S751,0),IF('CLINs &amp; Ceiling Rates'!$D$249="F&amp;E",'Labor Loading Matrix'!T751,0),IF('CLINs &amp; Ceiling Rates'!$D$250="F&amp;E",'Labor Loading Matrix'!U751,0),IF('CLINs &amp; Ceiling Rates'!$D$251="F&amp;E",'Labor Loading Matrix'!V751,0),IF('CLINs &amp; Ceiling Rates'!$D$252="F&amp;E",'Labor Loading Matrix'!W751,0),IF('CLINs &amp; Ceiling Rates'!$D$253="F&amp;E",'Labor Loading Matrix'!X751,0),IF('CLINs &amp; Ceiling Rates'!$D$254="F&amp;E",'Labor Loading Matrix'!Y751,0),IF('CLINs &amp; Ceiling Rates'!$D$255="F&amp;E",'Labor Loading Matrix'!Z751,0),IF('CLINs &amp; Ceiling Rates'!$D$256="F&amp;E",'Labor Loading Matrix'!AA751,0))</f>
        <v>0</v>
      </c>
      <c r="G751" s="175">
        <f>SUM(IF('CLINs &amp; Ceiling Rates'!$D$237="R&amp;D",'Labor Loading Matrix'!H751,0),IF('CLINs &amp; Ceiling Rates'!$D$238="R&amp;D",'Labor Loading Matrix'!I751,0),IF('CLINs &amp; Ceiling Rates'!$D$239="R&amp;D",'Labor Loading Matrix'!J751,0),IF('CLINs &amp; Ceiling Rates'!$D$240="R&amp;D",'Labor Loading Matrix'!K751,0),IF('CLINs &amp; Ceiling Rates'!$D$241="R&amp;D",'Labor Loading Matrix'!L751,0),IF('CLINs &amp; Ceiling Rates'!$D$242="R&amp;D",'Labor Loading Matrix'!M751,0),IF('CLINs &amp; Ceiling Rates'!$D$243="R&amp;D",'Labor Loading Matrix'!N751,0),IF('CLINs &amp; Ceiling Rates'!$D$244="R&amp;D",'Labor Loading Matrix'!O751,0),IF('CLINs &amp; Ceiling Rates'!$D$245="R&amp;D",'Labor Loading Matrix'!P751,0),IF('CLINs &amp; Ceiling Rates'!$D$246="R&amp;D",'Labor Loading Matrix'!Q751,0),IF('CLINs &amp; Ceiling Rates'!$D$247="R&amp;D",'Labor Loading Matrix'!R751,0),IF('CLINs &amp; Ceiling Rates'!$D$248="R&amp;D",'Labor Loading Matrix'!S751,0),IF('CLINs &amp; Ceiling Rates'!$D$249="R&amp;D",'Labor Loading Matrix'!T751,0),IF('CLINs &amp; Ceiling Rates'!$D$250="R&amp;D",'Labor Loading Matrix'!U751,0),IF('CLINs &amp; Ceiling Rates'!$D$251="R&amp;D",'Labor Loading Matrix'!V751,0),IF('CLINs &amp; Ceiling Rates'!$D$252="R&amp;D",'Labor Loading Matrix'!W751,0),IF('CLINs &amp; Ceiling Rates'!$D$253="R&amp;D",'Labor Loading Matrix'!X751,0),IF('CLINs &amp; Ceiling Rates'!$D$254="R&amp;D",'Labor Loading Matrix'!Y751,0),IF('CLINs &amp; Ceiling Rates'!$D$255="R&amp;D",'Labor Loading Matrix'!Z751,0),IF('CLINs &amp; Ceiling Rates'!$D$256="R&amp;D",'Labor Loading Matrix'!AA751,0))</f>
        <v>0</v>
      </c>
      <c r="H751" s="137"/>
      <c r="I751" s="137"/>
      <c r="J751" s="137"/>
      <c r="K751" s="137"/>
      <c r="L751" s="137"/>
      <c r="M751" s="137"/>
      <c r="N751" s="84"/>
      <c r="O751" s="84"/>
      <c r="P751" s="84"/>
      <c r="Q751" s="84"/>
      <c r="R751" s="133"/>
      <c r="S751" s="133"/>
      <c r="T751" s="133"/>
      <c r="U751" s="133"/>
      <c r="V751" s="133"/>
      <c r="W751" s="133"/>
      <c r="X751" s="133"/>
      <c r="Y751" s="133"/>
      <c r="Z751" s="133"/>
      <c r="AA751" s="133"/>
    </row>
    <row r="752" spans="1:27" s="73" customFormat="1" ht="18" hidden="1" customHeight="1" x14ac:dyDescent="0.25">
      <c r="A752" s="173">
        <f>'CLINs &amp; Ceiling Rates'!B111</f>
        <v>0</v>
      </c>
      <c r="B752" s="173">
        <f>'CLINs &amp; Ceiling Rates'!C111</f>
        <v>0</v>
      </c>
      <c r="C752" s="177" t="str">
        <f>'CLINs &amp; Ceiling Rates'!K111</f>
        <v/>
      </c>
      <c r="D752" s="211">
        <f>IF('CLINs &amp; Ceiling Rates'!D708="",SUM('Labor Loading Matrix'!H752:AA752),SUM(E752:G752))</f>
        <v>0</v>
      </c>
      <c r="E752" s="175">
        <f>SUM(IF('CLINs &amp; Ceiling Rates'!$D$237="OPS",'Labor Loading Matrix'!H752,0),IF('CLINs &amp; Ceiling Rates'!$D$238="OPS",'Labor Loading Matrix'!I752,0),IF('CLINs &amp; Ceiling Rates'!$D$239="OPS",'Labor Loading Matrix'!J752,0),IF('CLINs &amp; Ceiling Rates'!$D$240="OPS",'Labor Loading Matrix'!K752,0),IF('CLINs &amp; Ceiling Rates'!$D$241="OPS",'Labor Loading Matrix'!L752,0),IF('CLINs &amp; Ceiling Rates'!$D$242="OPS",'Labor Loading Matrix'!M752,0),IF('CLINs &amp; Ceiling Rates'!$D$243="OPS",'Labor Loading Matrix'!N752,0),IF('CLINs &amp; Ceiling Rates'!$D$244="OPS",'Labor Loading Matrix'!O752,0),IF('CLINs &amp; Ceiling Rates'!$D$245="OPS",'Labor Loading Matrix'!P752,0),IF('CLINs &amp; Ceiling Rates'!$D$246="OPS",'Labor Loading Matrix'!Q752,0),IF('CLINs &amp; Ceiling Rates'!$D$247="OPS",'Labor Loading Matrix'!R752,0),IF('CLINs &amp; Ceiling Rates'!$D$248="OPS",'Labor Loading Matrix'!S752,0),IF('CLINs &amp; Ceiling Rates'!$D$249="OPS",'Labor Loading Matrix'!T752,0),IF('CLINs &amp; Ceiling Rates'!$D$250="OPS",'Labor Loading Matrix'!U752,0),IF('CLINs &amp; Ceiling Rates'!$D$251="OPS",'Labor Loading Matrix'!V752,0),IF('CLINs &amp; Ceiling Rates'!$D$252="OPS",'Labor Loading Matrix'!W752,0),IF('CLINs &amp; Ceiling Rates'!$D$253="OPS",'Labor Loading Matrix'!X752,0),IF('CLINs &amp; Ceiling Rates'!$D$254="OPS",'Labor Loading Matrix'!Y752,0),IF('CLINs &amp; Ceiling Rates'!$D$255="OPS",'Labor Loading Matrix'!Z752,0),IF('CLINs &amp; Ceiling Rates'!$D$256="OPS",'Labor Loading Matrix'!AA752,0))</f>
        <v>0</v>
      </c>
      <c r="F752" s="175">
        <f>SUM(IF('CLINs &amp; Ceiling Rates'!$D$237="F&amp;E",'Labor Loading Matrix'!H752,0),IF('CLINs &amp; Ceiling Rates'!$D$238="F&amp;E",'Labor Loading Matrix'!I752,0),IF('CLINs &amp; Ceiling Rates'!$D$239="F&amp;E",'Labor Loading Matrix'!J752,0),IF('CLINs &amp; Ceiling Rates'!$D$240="F&amp;E",'Labor Loading Matrix'!K752,0),IF('CLINs &amp; Ceiling Rates'!$D$241="F&amp;E",'Labor Loading Matrix'!L752,0),IF('CLINs &amp; Ceiling Rates'!$D$242="F&amp;E",'Labor Loading Matrix'!M752,0),IF('CLINs &amp; Ceiling Rates'!$D$243="F&amp;E",'Labor Loading Matrix'!N752,0),IF('CLINs &amp; Ceiling Rates'!$D$244="F&amp;E",'Labor Loading Matrix'!O752,0),IF('CLINs &amp; Ceiling Rates'!$D$245="F&amp;E",'Labor Loading Matrix'!P752,0),IF('CLINs &amp; Ceiling Rates'!$D$246="F&amp;E",'Labor Loading Matrix'!Q752,0),IF('CLINs &amp; Ceiling Rates'!$D$247="F&amp;E",'Labor Loading Matrix'!R752,0),IF('CLINs &amp; Ceiling Rates'!$D$248="F&amp;E",'Labor Loading Matrix'!S752,0),IF('CLINs &amp; Ceiling Rates'!$D$249="F&amp;E",'Labor Loading Matrix'!T752,0),IF('CLINs &amp; Ceiling Rates'!$D$250="F&amp;E",'Labor Loading Matrix'!U752,0),IF('CLINs &amp; Ceiling Rates'!$D$251="F&amp;E",'Labor Loading Matrix'!V752,0),IF('CLINs &amp; Ceiling Rates'!$D$252="F&amp;E",'Labor Loading Matrix'!W752,0),IF('CLINs &amp; Ceiling Rates'!$D$253="F&amp;E",'Labor Loading Matrix'!X752,0),IF('CLINs &amp; Ceiling Rates'!$D$254="F&amp;E",'Labor Loading Matrix'!Y752,0),IF('CLINs &amp; Ceiling Rates'!$D$255="F&amp;E",'Labor Loading Matrix'!Z752,0),IF('CLINs &amp; Ceiling Rates'!$D$256="F&amp;E",'Labor Loading Matrix'!AA752,0))</f>
        <v>0</v>
      </c>
      <c r="G752" s="175">
        <f>SUM(IF('CLINs &amp; Ceiling Rates'!$D$237="R&amp;D",'Labor Loading Matrix'!H752,0),IF('CLINs &amp; Ceiling Rates'!$D$238="R&amp;D",'Labor Loading Matrix'!I752,0),IF('CLINs &amp; Ceiling Rates'!$D$239="R&amp;D",'Labor Loading Matrix'!J752,0),IF('CLINs &amp; Ceiling Rates'!$D$240="R&amp;D",'Labor Loading Matrix'!K752,0),IF('CLINs &amp; Ceiling Rates'!$D$241="R&amp;D",'Labor Loading Matrix'!L752,0),IF('CLINs &amp; Ceiling Rates'!$D$242="R&amp;D",'Labor Loading Matrix'!M752,0),IF('CLINs &amp; Ceiling Rates'!$D$243="R&amp;D",'Labor Loading Matrix'!N752,0),IF('CLINs &amp; Ceiling Rates'!$D$244="R&amp;D",'Labor Loading Matrix'!O752,0),IF('CLINs &amp; Ceiling Rates'!$D$245="R&amp;D",'Labor Loading Matrix'!P752,0),IF('CLINs &amp; Ceiling Rates'!$D$246="R&amp;D",'Labor Loading Matrix'!Q752,0),IF('CLINs &amp; Ceiling Rates'!$D$247="R&amp;D",'Labor Loading Matrix'!R752,0),IF('CLINs &amp; Ceiling Rates'!$D$248="R&amp;D",'Labor Loading Matrix'!S752,0),IF('CLINs &amp; Ceiling Rates'!$D$249="R&amp;D",'Labor Loading Matrix'!T752,0),IF('CLINs &amp; Ceiling Rates'!$D$250="R&amp;D",'Labor Loading Matrix'!U752,0),IF('CLINs &amp; Ceiling Rates'!$D$251="R&amp;D",'Labor Loading Matrix'!V752,0),IF('CLINs &amp; Ceiling Rates'!$D$252="R&amp;D",'Labor Loading Matrix'!W752,0),IF('CLINs &amp; Ceiling Rates'!$D$253="R&amp;D",'Labor Loading Matrix'!X752,0),IF('CLINs &amp; Ceiling Rates'!$D$254="R&amp;D",'Labor Loading Matrix'!Y752,0),IF('CLINs &amp; Ceiling Rates'!$D$255="R&amp;D",'Labor Loading Matrix'!Z752,0),IF('CLINs &amp; Ceiling Rates'!$D$256="R&amp;D",'Labor Loading Matrix'!AA752,0))</f>
        <v>0</v>
      </c>
      <c r="H752" s="137"/>
      <c r="I752" s="137"/>
      <c r="J752" s="137"/>
      <c r="K752" s="137"/>
      <c r="L752" s="137"/>
      <c r="M752" s="137"/>
      <c r="N752" s="84"/>
      <c r="O752" s="84"/>
      <c r="P752" s="84"/>
      <c r="Q752" s="84"/>
      <c r="R752" s="133"/>
      <c r="S752" s="133"/>
      <c r="T752" s="133"/>
      <c r="U752" s="133"/>
      <c r="V752" s="133"/>
      <c r="W752" s="133"/>
      <c r="X752" s="133"/>
      <c r="Y752" s="133"/>
      <c r="Z752" s="133"/>
      <c r="AA752" s="133"/>
    </row>
    <row r="753" spans="1:27" s="73" customFormat="1" ht="18" hidden="1" customHeight="1" x14ac:dyDescent="0.25">
      <c r="A753" s="173">
        <f>'CLINs &amp; Ceiling Rates'!B112</f>
        <v>0</v>
      </c>
      <c r="B753" s="173">
        <f>'CLINs &amp; Ceiling Rates'!C112</f>
        <v>0</v>
      </c>
      <c r="C753" s="177" t="str">
        <f>'CLINs &amp; Ceiling Rates'!K112</f>
        <v/>
      </c>
      <c r="D753" s="211">
        <f>IF('CLINs &amp; Ceiling Rates'!D709="",SUM('Labor Loading Matrix'!H753:AA753),SUM(E753:G753))</f>
        <v>0</v>
      </c>
      <c r="E753" s="175">
        <f>SUM(IF('CLINs &amp; Ceiling Rates'!$D$237="OPS",'Labor Loading Matrix'!H753,0),IF('CLINs &amp; Ceiling Rates'!$D$238="OPS",'Labor Loading Matrix'!I753,0),IF('CLINs &amp; Ceiling Rates'!$D$239="OPS",'Labor Loading Matrix'!J753,0),IF('CLINs &amp; Ceiling Rates'!$D$240="OPS",'Labor Loading Matrix'!K753,0),IF('CLINs &amp; Ceiling Rates'!$D$241="OPS",'Labor Loading Matrix'!L753,0),IF('CLINs &amp; Ceiling Rates'!$D$242="OPS",'Labor Loading Matrix'!M753,0),IF('CLINs &amp; Ceiling Rates'!$D$243="OPS",'Labor Loading Matrix'!N753,0),IF('CLINs &amp; Ceiling Rates'!$D$244="OPS",'Labor Loading Matrix'!O753,0),IF('CLINs &amp; Ceiling Rates'!$D$245="OPS",'Labor Loading Matrix'!P753,0),IF('CLINs &amp; Ceiling Rates'!$D$246="OPS",'Labor Loading Matrix'!Q753,0),IF('CLINs &amp; Ceiling Rates'!$D$247="OPS",'Labor Loading Matrix'!R753,0),IF('CLINs &amp; Ceiling Rates'!$D$248="OPS",'Labor Loading Matrix'!S753,0),IF('CLINs &amp; Ceiling Rates'!$D$249="OPS",'Labor Loading Matrix'!T753,0),IF('CLINs &amp; Ceiling Rates'!$D$250="OPS",'Labor Loading Matrix'!U753,0),IF('CLINs &amp; Ceiling Rates'!$D$251="OPS",'Labor Loading Matrix'!V753,0),IF('CLINs &amp; Ceiling Rates'!$D$252="OPS",'Labor Loading Matrix'!W753,0),IF('CLINs &amp; Ceiling Rates'!$D$253="OPS",'Labor Loading Matrix'!X753,0),IF('CLINs &amp; Ceiling Rates'!$D$254="OPS",'Labor Loading Matrix'!Y753,0),IF('CLINs &amp; Ceiling Rates'!$D$255="OPS",'Labor Loading Matrix'!Z753,0),IF('CLINs &amp; Ceiling Rates'!$D$256="OPS",'Labor Loading Matrix'!AA753,0))</f>
        <v>0</v>
      </c>
      <c r="F753" s="175">
        <f>SUM(IF('CLINs &amp; Ceiling Rates'!$D$237="F&amp;E",'Labor Loading Matrix'!H753,0),IF('CLINs &amp; Ceiling Rates'!$D$238="F&amp;E",'Labor Loading Matrix'!I753,0),IF('CLINs &amp; Ceiling Rates'!$D$239="F&amp;E",'Labor Loading Matrix'!J753,0),IF('CLINs &amp; Ceiling Rates'!$D$240="F&amp;E",'Labor Loading Matrix'!K753,0),IF('CLINs &amp; Ceiling Rates'!$D$241="F&amp;E",'Labor Loading Matrix'!L753,0),IF('CLINs &amp; Ceiling Rates'!$D$242="F&amp;E",'Labor Loading Matrix'!M753,0),IF('CLINs &amp; Ceiling Rates'!$D$243="F&amp;E",'Labor Loading Matrix'!N753,0),IF('CLINs &amp; Ceiling Rates'!$D$244="F&amp;E",'Labor Loading Matrix'!O753,0),IF('CLINs &amp; Ceiling Rates'!$D$245="F&amp;E",'Labor Loading Matrix'!P753,0),IF('CLINs &amp; Ceiling Rates'!$D$246="F&amp;E",'Labor Loading Matrix'!Q753,0),IF('CLINs &amp; Ceiling Rates'!$D$247="F&amp;E",'Labor Loading Matrix'!R753,0),IF('CLINs &amp; Ceiling Rates'!$D$248="F&amp;E",'Labor Loading Matrix'!S753,0),IF('CLINs &amp; Ceiling Rates'!$D$249="F&amp;E",'Labor Loading Matrix'!T753,0),IF('CLINs &amp; Ceiling Rates'!$D$250="F&amp;E",'Labor Loading Matrix'!U753,0),IF('CLINs &amp; Ceiling Rates'!$D$251="F&amp;E",'Labor Loading Matrix'!V753,0),IF('CLINs &amp; Ceiling Rates'!$D$252="F&amp;E",'Labor Loading Matrix'!W753,0),IF('CLINs &amp; Ceiling Rates'!$D$253="F&amp;E",'Labor Loading Matrix'!X753,0),IF('CLINs &amp; Ceiling Rates'!$D$254="F&amp;E",'Labor Loading Matrix'!Y753,0),IF('CLINs &amp; Ceiling Rates'!$D$255="F&amp;E",'Labor Loading Matrix'!Z753,0),IF('CLINs &amp; Ceiling Rates'!$D$256="F&amp;E",'Labor Loading Matrix'!AA753,0))</f>
        <v>0</v>
      </c>
      <c r="G753" s="175">
        <f>SUM(IF('CLINs &amp; Ceiling Rates'!$D$237="R&amp;D",'Labor Loading Matrix'!H753,0),IF('CLINs &amp; Ceiling Rates'!$D$238="R&amp;D",'Labor Loading Matrix'!I753,0),IF('CLINs &amp; Ceiling Rates'!$D$239="R&amp;D",'Labor Loading Matrix'!J753,0),IF('CLINs &amp; Ceiling Rates'!$D$240="R&amp;D",'Labor Loading Matrix'!K753,0),IF('CLINs &amp; Ceiling Rates'!$D$241="R&amp;D",'Labor Loading Matrix'!L753,0),IF('CLINs &amp; Ceiling Rates'!$D$242="R&amp;D",'Labor Loading Matrix'!M753,0),IF('CLINs &amp; Ceiling Rates'!$D$243="R&amp;D",'Labor Loading Matrix'!N753,0),IF('CLINs &amp; Ceiling Rates'!$D$244="R&amp;D",'Labor Loading Matrix'!O753,0),IF('CLINs &amp; Ceiling Rates'!$D$245="R&amp;D",'Labor Loading Matrix'!P753,0),IF('CLINs &amp; Ceiling Rates'!$D$246="R&amp;D",'Labor Loading Matrix'!Q753,0),IF('CLINs &amp; Ceiling Rates'!$D$247="R&amp;D",'Labor Loading Matrix'!R753,0),IF('CLINs &amp; Ceiling Rates'!$D$248="R&amp;D",'Labor Loading Matrix'!S753,0),IF('CLINs &amp; Ceiling Rates'!$D$249="R&amp;D",'Labor Loading Matrix'!T753,0),IF('CLINs &amp; Ceiling Rates'!$D$250="R&amp;D",'Labor Loading Matrix'!U753,0),IF('CLINs &amp; Ceiling Rates'!$D$251="R&amp;D",'Labor Loading Matrix'!V753,0),IF('CLINs &amp; Ceiling Rates'!$D$252="R&amp;D",'Labor Loading Matrix'!W753,0),IF('CLINs &amp; Ceiling Rates'!$D$253="R&amp;D",'Labor Loading Matrix'!X753,0),IF('CLINs &amp; Ceiling Rates'!$D$254="R&amp;D",'Labor Loading Matrix'!Y753,0),IF('CLINs &amp; Ceiling Rates'!$D$255="R&amp;D",'Labor Loading Matrix'!Z753,0),IF('CLINs &amp; Ceiling Rates'!$D$256="R&amp;D",'Labor Loading Matrix'!AA753,0))</f>
        <v>0</v>
      </c>
      <c r="H753" s="137"/>
      <c r="I753" s="137"/>
      <c r="J753" s="137"/>
      <c r="K753" s="137"/>
      <c r="L753" s="137"/>
      <c r="M753" s="137"/>
      <c r="N753" s="84"/>
      <c r="O753" s="84"/>
      <c r="P753" s="84"/>
      <c r="Q753" s="84"/>
      <c r="R753" s="133"/>
      <c r="S753" s="133"/>
      <c r="T753" s="133"/>
      <c r="U753" s="133"/>
      <c r="V753" s="133"/>
      <c r="W753" s="133"/>
      <c r="X753" s="133"/>
      <c r="Y753" s="133"/>
      <c r="Z753" s="133"/>
      <c r="AA753" s="133"/>
    </row>
    <row r="754" spans="1:27" s="73" customFormat="1" ht="18" hidden="1" customHeight="1" x14ac:dyDescent="0.25">
      <c r="A754" s="173">
        <f>'CLINs &amp; Ceiling Rates'!B113</f>
        <v>0</v>
      </c>
      <c r="B754" s="173">
        <f>'CLINs &amp; Ceiling Rates'!C113</f>
        <v>0</v>
      </c>
      <c r="C754" s="177" t="str">
        <f>'CLINs &amp; Ceiling Rates'!K113</f>
        <v/>
      </c>
      <c r="D754" s="211">
        <f>IF('CLINs &amp; Ceiling Rates'!D710="",SUM('Labor Loading Matrix'!H754:AA754),SUM(E754:G754))</f>
        <v>0</v>
      </c>
      <c r="E754" s="175">
        <f>SUM(IF('CLINs &amp; Ceiling Rates'!$D$237="OPS",'Labor Loading Matrix'!H754,0),IF('CLINs &amp; Ceiling Rates'!$D$238="OPS",'Labor Loading Matrix'!I754,0),IF('CLINs &amp; Ceiling Rates'!$D$239="OPS",'Labor Loading Matrix'!J754,0),IF('CLINs &amp; Ceiling Rates'!$D$240="OPS",'Labor Loading Matrix'!K754,0),IF('CLINs &amp; Ceiling Rates'!$D$241="OPS",'Labor Loading Matrix'!L754,0),IF('CLINs &amp; Ceiling Rates'!$D$242="OPS",'Labor Loading Matrix'!M754,0),IF('CLINs &amp; Ceiling Rates'!$D$243="OPS",'Labor Loading Matrix'!N754,0),IF('CLINs &amp; Ceiling Rates'!$D$244="OPS",'Labor Loading Matrix'!O754,0),IF('CLINs &amp; Ceiling Rates'!$D$245="OPS",'Labor Loading Matrix'!P754,0),IF('CLINs &amp; Ceiling Rates'!$D$246="OPS",'Labor Loading Matrix'!Q754,0),IF('CLINs &amp; Ceiling Rates'!$D$247="OPS",'Labor Loading Matrix'!R754,0),IF('CLINs &amp; Ceiling Rates'!$D$248="OPS",'Labor Loading Matrix'!S754,0),IF('CLINs &amp; Ceiling Rates'!$D$249="OPS",'Labor Loading Matrix'!T754,0),IF('CLINs &amp; Ceiling Rates'!$D$250="OPS",'Labor Loading Matrix'!U754,0),IF('CLINs &amp; Ceiling Rates'!$D$251="OPS",'Labor Loading Matrix'!V754,0),IF('CLINs &amp; Ceiling Rates'!$D$252="OPS",'Labor Loading Matrix'!W754,0),IF('CLINs &amp; Ceiling Rates'!$D$253="OPS",'Labor Loading Matrix'!X754,0),IF('CLINs &amp; Ceiling Rates'!$D$254="OPS",'Labor Loading Matrix'!Y754,0),IF('CLINs &amp; Ceiling Rates'!$D$255="OPS",'Labor Loading Matrix'!Z754,0),IF('CLINs &amp; Ceiling Rates'!$D$256="OPS",'Labor Loading Matrix'!AA754,0))</f>
        <v>0</v>
      </c>
      <c r="F754" s="175">
        <f>SUM(IF('CLINs &amp; Ceiling Rates'!$D$237="F&amp;E",'Labor Loading Matrix'!H754,0),IF('CLINs &amp; Ceiling Rates'!$D$238="F&amp;E",'Labor Loading Matrix'!I754,0),IF('CLINs &amp; Ceiling Rates'!$D$239="F&amp;E",'Labor Loading Matrix'!J754,0),IF('CLINs &amp; Ceiling Rates'!$D$240="F&amp;E",'Labor Loading Matrix'!K754,0),IF('CLINs &amp; Ceiling Rates'!$D$241="F&amp;E",'Labor Loading Matrix'!L754,0),IF('CLINs &amp; Ceiling Rates'!$D$242="F&amp;E",'Labor Loading Matrix'!M754,0),IF('CLINs &amp; Ceiling Rates'!$D$243="F&amp;E",'Labor Loading Matrix'!N754,0),IF('CLINs &amp; Ceiling Rates'!$D$244="F&amp;E",'Labor Loading Matrix'!O754,0),IF('CLINs &amp; Ceiling Rates'!$D$245="F&amp;E",'Labor Loading Matrix'!P754,0),IF('CLINs &amp; Ceiling Rates'!$D$246="F&amp;E",'Labor Loading Matrix'!Q754,0),IF('CLINs &amp; Ceiling Rates'!$D$247="F&amp;E",'Labor Loading Matrix'!R754,0),IF('CLINs &amp; Ceiling Rates'!$D$248="F&amp;E",'Labor Loading Matrix'!S754,0),IF('CLINs &amp; Ceiling Rates'!$D$249="F&amp;E",'Labor Loading Matrix'!T754,0),IF('CLINs &amp; Ceiling Rates'!$D$250="F&amp;E",'Labor Loading Matrix'!U754,0),IF('CLINs &amp; Ceiling Rates'!$D$251="F&amp;E",'Labor Loading Matrix'!V754,0),IF('CLINs &amp; Ceiling Rates'!$D$252="F&amp;E",'Labor Loading Matrix'!W754,0),IF('CLINs &amp; Ceiling Rates'!$D$253="F&amp;E",'Labor Loading Matrix'!X754,0),IF('CLINs &amp; Ceiling Rates'!$D$254="F&amp;E",'Labor Loading Matrix'!Y754,0),IF('CLINs &amp; Ceiling Rates'!$D$255="F&amp;E",'Labor Loading Matrix'!Z754,0),IF('CLINs &amp; Ceiling Rates'!$D$256="F&amp;E",'Labor Loading Matrix'!AA754,0))</f>
        <v>0</v>
      </c>
      <c r="G754" s="175">
        <f>SUM(IF('CLINs &amp; Ceiling Rates'!$D$237="R&amp;D",'Labor Loading Matrix'!H754,0),IF('CLINs &amp; Ceiling Rates'!$D$238="R&amp;D",'Labor Loading Matrix'!I754,0),IF('CLINs &amp; Ceiling Rates'!$D$239="R&amp;D",'Labor Loading Matrix'!J754,0),IF('CLINs &amp; Ceiling Rates'!$D$240="R&amp;D",'Labor Loading Matrix'!K754,0),IF('CLINs &amp; Ceiling Rates'!$D$241="R&amp;D",'Labor Loading Matrix'!L754,0),IF('CLINs &amp; Ceiling Rates'!$D$242="R&amp;D",'Labor Loading Matrix'!M754,0),IF('CLINs &amp; Ceiling Rates'!$D$243="R&amp;D",'Labor Loading Matrix'!N754,0),IF('CLINs &amp; Ceiling Rates'!$D$244="R&amp;D",'Labor Loading Matrix'!O754,0),IF('CLINs &amp; Ceiling Rates'!$D$245="R&amp;D",'Labor Loading Matrix'!P754,0),IF('CLINs &amp; Ceiling Rates'!$D$246="R&amp;D",'Labor Loading Matrix'!Q754,0),IF('CLINs &amp; Ceiling Rates'!$D$247="R&amp;D",'Labor Loading Matrix'!R754,0),IF('CLINs &amp; Ceiling Rates'!$D$248="R&amp;D",'Labor Loading Matrix'!S754,0),IF('CLINs &amp; Ceiling Rates'!$D$249="R&amp;D",'Labor Loading Matrix'!T754,0),IF('CLINs &amp; Ceiling Rates'!$D$250="R&amp;D",'Labor Loading Matrix'!U754,0),IF('CLINs &amp; Ceiling Rates'!$D$251="R&amp;D",'Labor Loading Matrix'!V754,0),IF('CLINs &amp; Ceiling Rates'!$D$252="R&amp;D",'Labor Loading Matrix'!W754,0),IF('CLINs &amp; Ceiling Rates'!$D$253="R&amp;D",'Labor Loading Matrix'!X754,0),IF('CLINs &amp; Ceiling Rates'!$D$254="R&amp;D",'Labor Loading Matrix'!Y754,0),IF('CLINs &amp; Ceiling Rates'!$D$255="R&amp;D",'Labor Loading Matrix'!Z754,0),IF('CLINs &amp; Ceiling Rates'!$D$256="R&amp;D",'Labor Loading Matrix'!AA754,0))</f>
        <v>0</v>
      </c>
      <c r="H754" s="137"/>
      <c r="I754" s="137"/>
      <c r="J754" s="137"/>
      <c r="K754" s="137"/>
      <c r="L754" s="137"/>
      <c r="M754" s="137"/>
      <c r="N754" s="84"/>
      <c r="O754" s="84"/>
      <c r="P754" s="84"/>
      <c r="Q754" s="84"/>
      <c r="R754" s="133"/>
      <c r="S754" s="133"/>
      <c r="T754" s="133"/>
      <c r="U754" s="133"/>
      <c r="V754" s="133"/>
      <c r="W754" s="133"/>
      <c r="X754" s="133"/>
      <c r="Y754" s="133"/>
      <c r="Z754" s="133"/>
      <c r="AA754" s="133"/>
    </row>
    <row r="755" spans="1:27" s="73" customFormat="1" ht="18" hidden="1" customHeight="1" x14ac:dyDescent="0.25">
      <c r="A755" s="173">
        <f>'CLINs &amp; Ceiling Rates'!B114</f>
        <v>0</v>
      </c>
      <c r="B755" s="173">
        <f>'CLINs &amp; Ceiling Rates'!C114</f>
        <v>0</v>
      </c>
      <c r="C755" s="177" t="str">
        <f>'CLINs &amp; Ceiling Rates'!K114</f>
        <v/>
      </c>
      <c r="D755" s="211">
        <f>IF('CLINs &amp; Ceiling Rates'!D711="",SUM('Labor Loading Matrix'!H755:AA755),SUM(E755:G755))</f>
        <v>0</v>
      </c>
      <c r="E755" s="175">
        <f>SUM(IF('CLINs &amp; Ceiling Rates'!$D$237="OPS",'Labor Loading Matrix'!H755,0),IF('CLINs &amp; Ceiling Rates'!$D$238="OPS",'Labor Loading Matrix'!I755,0),IF('CLINs &amp; Ceiling Rates'!$D$239="OPS",'Labor Loading Matrix'!J755,0),IF('CLINs &amp; Ceiling Rates'!$D$240="OPS",'Labor Loading Matrix'!K755,0),IF('CLINs &amp; Ceiling Rates'!$D$241="OPS",'Labor Loading Matrix'!L755,0),IF('CLINs &amp; Ceiling Rates'!$D$242="OPS",'Labor Loading Matrix'!M755,0),IF('CLINs &amp; Ceiling Rates'!$D$243="OPS",'Labor Loading Matrix'!N755,0),IF('CLINs &amp; Ceiling Rates'!$D$244="OPS",'Labor Loading Matrix'!O755,0),IF('CLINs &amp; Ceiling Rates'!$D$245="OPS",'Labor Loading Matrix'!P755,0),IF('CLINs &amp; Ceiling Rates'!$D$246="OPS",'Labor Loading Matrix'!Q755,0),IF('CLINs &amp; Ceiling Rates'!$D$247="OPS",'Labor Loading Matrix'!R755,0),IF('CLINs &amp; Ceiling Rates'!$D$248="OPS",'Labor Loading Matrix'!S755,0),IF('CLINs &amp; Ceiling Rates'!$D$249="OPS",'Labor Loading Matrix'!T755,0),IF('CLINs &amp; Ceiling Rates'!$D$250="OPS",'Labor Loading Matrix'!U755,0),IF('CLINs &amp; Ceiling Rates'!$D$251="OPS",'Labor Loading Matrix'!V755,0),IF('CLINs &amp; Ceiling Rates'!$D$252="OPS",'Labor Loading Matrix'!W755,0),IF('CLINs &amp; Ceiling Rates'!$D$253="OPS",'Labor Loading Matrix'!X755,0),IF('CLINs &amp; Ceiling Rates'!$D$254="OPS",'Labor Loading Matrix'!Y755,0),IF('CLINs &amp; Ceiling Rates'!$D$255="OPS",'Labor Loading Matrix'!Z755,0),IF('CLINs &amp; Ceiling Rates'!$D$256="OPS",'Labor Loading Matrix'!AA755,0))</f>
        <v>0</v>
      </c>
      <c r="F755" s="175">
        <f>SUM(IF('CLINs &amp; Ceiling Rates'!$D$237="F&amp;E",'Labor Loading Matrix'!H755,0),IF('CLINs &amp; Ceiling Rates'!$D$238="F&amp;E",'Labor Loading Matrix'!I755,0),IF('CLINs &amp; Ceiling Rates'!$D$239="F&amp;E",'Labor Loading Matrix'!J755,0),IF('CLINs &amp; Ceiling Rates'!$D$240="F&amp;E",'Labor Loading Matrix'!K755,0),IF('CLINs &amp; Ceiling Rates'!$D$241="F&amp;E",'Labor Loading Matrix'!L755,0),IF('CLINs &amp; Ceiling Rates'!$D$242="F&amp;E",'Labor Loading Matrix'!M755,0),IF('CLINs &amp; Ceiling Rates'!$D$243="F&amp;E",'Labor Loading Matrix'!N755,0),IF('CLINs &amp; Ceiling Rates'!$D$244="F&amp;E",'Labor Loading Matrix'!O755,0),IF('CLINs &amp; Ceiling Rates'!$D$245="F&amp;E",'Labor Loading Matrix'!P755,0),IF('CLINs &amp; Ceiling Rates'!$D$246="F&amp;E",'Labor Loading Matrix'!Q755,0),IF('CLINs &amp; Ceiling Rates'!$D$247="F&amp;E",'Labor Loading Matrix'!R755,0),IF('CLINs &amp; Ceiling Rates'!$D$248="F&amp;E",'Labor Loading Matrix'!S755,0),IF('CLINs &amp; Ceiling Rates'!$D$249="F&amp;E",'Labor Loading Matrix'!T755,0),IF('CLINs &amp; Ceiling Rates'!$D$250="F&amp;E",'Labor Loading Matrix'!U755,0),IF('CLINs &amp; Ceiling Rates'!$D$251="F&amp;E",'Labor Loading Matrix'!V755,0),IF('CLINs &amp; Ceiling Rates'!$D$252="F&amp;E",'Labor Loading Matrix'!W755,0),IF('CLINs &amp; Ceiling Rates'!$D$253="F&amp;E",'Labor Loading Matrix'!X755,0),IF('CLINs &amp; Ceiling Rates'!$D$254="F&amp;E",'Labor Loading Matrix'!Y755,0),IF('CLINs &amp; Ceiling Rates'!$D$255="F&amp;E",'Labor Loading Matrix'!Z755,0),IF('CLINs &amp; Ceiling Rates'!$D$256="F&amp;E",'Labor Loading Matrix'!AA755,0))</f>
        <v>0</v>
      </c>
      <c r="G755" s="175">
        <f>SUM(IF('CLINs &amp; Ceiling Rates'!$D$237="R&amp;D",'Labor Loading Matrix'!H755,0),IF('CLINs &amp; Ceiling Rates'!$D$238="R&amp;D",'Labor Loading Matrix'!I755,0),IF('CLINs &amp; Ceiling Rates'!$D$239="R&amp;D",'Labor Loading Matrix'!J755,0),IF('CLINs &amp; Ceiling Rates'!$D$240="R&amp;D",'Labor Loading Matrix'!K755,0),IF('CLINs &amp; Ceiling Rates'!$D$241="R&amp;D",'Labor Loading Matrix'!L755,0),IF('CLINs &amp; Ceiling Rates'!$D$242="R&amp;D",'Labor Loading Matrix'!M755,0),IF('CLINs &amp; Ceiling Rates'!$D$243="R&amp;D",'Labor Loading Matrix'!N755,0),IF('CLINs &amp; Ceiling Rates'!$D$244="R&amp;D",'Labor Loading Matrix'!O755,0),IF('CLINs &amp; Ceiling Rates'!$D$245="R&amp;D",'Labor Loading Matrix'!P755,0),IF('CLINs &amp; Ceiling Rates'!$D$246="R&amp;D",'Labor Loading Matrix'!Q755,0),IF('CLINs &amp; Ceiling Rates'!$D$247="R&amp;D",'Labor Loading Matrix'!R755,0),IF('CLINs &amp; Ceiling Rates'!$D$248="R&amp;D",'Labor Loading Matrix'!S755,0),IF('CLINs &amp; Ceiling Rates'!$D$249="R&amp;D",'Labor Loading Matrix'!T755,0),IF('CLINs &amp; Ceiling Rates'!$D$250="R&amp;D",'Labor Loading Matrix'!U755,0),IF('CLINs &amp; Ceiling Rates'!$D$251="R&amp;D",'Labor Loading Matrix'!V755,0),IF('CLINs &amp; Ceiling Rates'!$D$252="R&amp;D",'Labor Loading Matrix'!W755,0),IF('CLINs &amp; Ceiling Rates'!$D$253="R&amp;D",'Labor Loading Matrix'!X755,0),IF('CLINs &amp; Ceiling Rates'!$D$254="R&amp;D",'Labor Loading Matrix'!Y755,0),IF('CLINs &amp; Ceiling Rates'!$D$255="R&amp;D",'Labor Loading Matrix'!Z755,0),IF('CLINs &amp; Ceiling Rates'!$D$256="R&amp;D",'Labor Loading Matrix'!AA755,0))</f>
        <v>0</v>
      </c>
      <c r="H755" s="137"/>
      <c r="I755" s="137"/>
      <c r="J755" s="137"/>
      <c r="K755" s="137"/>
      <c r="L755" s="137"/>
      <c r="M755" s="137"/>
      <c r="N755" s="84"/>
      <c r="O755" s="84"/>
      <c r="P755" s="84"/>
      <c r="Q755" s="84"/>
      <c r="R755" s="133"/>
      <c r="S755" s="133"/>
      <c r="T755" s="133"/>
      <c r="U755" s="133"/>
      <c r="V755" s="133"/>
      <c r="W755" s="133"/>
      <c r="X755" s="133"/>
      <c r="Y755" s="133"/>
      <c r="Z755" s="133"/>
      <c r="AA755" s="133"/>
    </row>
    <row r="756" spans="1:27" s="73" customFormat="1" ht="18" hidden="1" customHeight="1" x14ac:dyDescent="0.25">
      <c r="A756" s="173">
        <f>'CLINs &amp; Ceiling Rates'!B115</f>
        <v>0</v>
      </c>
      <c r="B756" s="173">
        <f>'CLINs &amp; Ceiling Rates'!C115</f>
        <v>0</v>
      </c>
      <c r="C756" s="177" t="str">
        <f>'CLINs &amp; Ceiling Rates'!K115</f>
        <v/>
      </c>
      <c r="D756" s="211">
        <f>IF('CLINs &amp; Ceiling Rates'!D712="",SUM('Labor Loading Matrix'!H756:AA756),SUM(E756:G756))</f>
        <v>0</v>
      </c>
      <c r="E756" s="175">
        <f>SUM(IF('CLINs &amp; Ceiling Rates'!$D$237="OPS",'Labor Loading Matrix'!H756,0),IF('CLINs &amp; Ceiling Rates'!$D$238="OPS",'Labor Loading Matrix'!I756,0),IF('CLINs &amp; Ceiling Rates'!$D$239="OPS",'Labor Loading Matrix'!J756,0),IF('CLINs &amp; Ceiling Rates'!$D$240="OPS",'Labor Loading Matrix'!K756,0),IF('CLINs &amp; Ceiling Rates'!$D$241="OPS",'Labor Loading Matrix'!L756,0),IF('CLINs &amp; Ceiling Rates'!$D$242="OPS",'Labor Loading Matrix'!M756,0),IF('CLINs &amp; Ceiling Rates'!$D$243="OPS",'Labor Loading Matrix'!N756,0),IF('CLINs &amp; Ceiling Rates'!$D$244="OPS",'Labor Loading Matrix'!O756,0),IF('CLINs &amp; Ceiling Rates'!$D$245="OPS",'Labor Loading Matrix'!P756,0),IF('CLINs &amp; Ceiling Rates'!$D$246="OPS",'Labor Loading Matrix'!Q756,0),IF('CLINs &amp; Ceiling Rates'!$D$247="OPS",'Labor Loading Matrix'!R756,0),IF('CLINs &amp; Ceiling Rates'!$D$248="OPS",'Labor Loading Matrix'!S756,0),IF('CLINs &amp; Ceiling Rates'!$D$249="OPS",'Labor Loading Matrix'!T756,0),IF('CLINs &amp; Ceiling Rates'!$D$250="OPS",'Labor Loading Matrix'!U756,0),IF('CLINs &amp; Ceiling Rates'!$D$251="OPS",'Labor Loading Matrix'!V756,0),IF('CLINs &amp; Ceiling Rates'!$D$252="OPS",'Labor Loading Matrix'!W756,0),IF('CLINs &amp; Ceiling Rates'!$D$253="OPS",'Labor Loading Matrix'!X756,0),IF('CLINs &amp; Ceiling Rates'!$D$254="OPS",'Labor Loading Matrix'!Y756,0),IF('CLINs &amp; Ceiling Rates'!$D$255="OPS",'Labor Loading Matrix'!Z756,0),IF('CLINs &amp; Ceiling Rates'!$D$256="OPS",'Labor Loading Matrix'!AA756,0))</f>
        <v>0</v>
      </c>
      <c r="F756" s="175">
        <f>SUM(IF('CLINs &amp; Ceiling Rates'!$D$237="F&amp;E",'Labor Loading Matrix'!H756,0),IF('CLINs &amp; Ceiling Rates'!$D$238="F&amp;E",'Labor Loading Matrix'!I756,0),IF('CLINs &amp; Ceiling Rates'!$D$239="F&amp;E",'Labor Loading Matrix'!J756,0),IF('CLINs &amp; Ceiling Rates'!$D$240="F&amp;E",'Labor Loading Matrix'!K756,0),IF('CLINs &amp; Ceiling Rates'!$D$241="F&amp;E",'Labor Loading Matrix'!L756,0),IF('CLINs &amp; Ceiling Rates'!$D$242="F&amp;E",'Labor Loading Matrix'!M756,0),IF('CLINs &amp; Ceiling Rates'!$D$243="F&amp;E",'Labor Loading Matrix'!N756,0),IF('CLINs &amp; Ceiling Rates'!$D$244="F&amp;E",'Labor Loading Matrix'!O756,0),IF('CLINs &amp; Ceiling Rates'!$D$245="F&amp;E",'Labor Loading Matrix'!P756,0),IF('CLINs &amp; Ceiling Rates'!$D$246="F&amp;E",'Labor Loading Matrix'!Q756,0),IF('CLINs &amp; Ceiling Rates'!$D$247="F&amp;E",'Labor Loading Matrix'!R756,0),IF('CLINs &amp; Ceiling Rates'!$D$248="F&amp;E",'Labor Loading Matrix'!S756,0),IF('CLINs &amp; Ceiling Rates'!$D$249="F&amp;E",'Labor Loading Matrix'!T756,0),IF('CLINs &amp; Ceiling Rates'!$D$250="F&amp;E",'Labor Loading Matrix'!U756,0),IF('CLINs &amp; Ceiling Rates'!$D$251="F&amp;E",'Labor Loading Matrix'!V756,0),IF('CLINs &amp; Ceiling Rates'!$D$252="F&amp;E",'Labor Loading Matrix'!W756,0),IF('CLINs &amp; Ceiling Rates'!$D$253="F&amp;E",'Labor Loading Matrix'!X756,0),IF('CLINs &amp; Ceiling Rates'!$D$254="F&amp;E",'Labor Loading Matrix'!Y756,0),IF('CLINs &amp; Ceiling Rates'!$D$255="F&amp;E",'Labor Loading Matrix'!Z756,0),IF('CLINs &amp; Ceiling Rates'!$D$256="F&amp;E",'Labor Loading Matrix'!AA756,0))</f>
        <v>0</v>
      </c>
      <c r="G756" s="175">
        <f>SUM(IF('CLINs &amp; Ceiling Rates'!$D$237="R&amp;D",'Labor Loading Matrix'!H756,0),IF('CLINs &amp; Ceiling Rates'!$D$238="R&amp;D",'Labor Loading Matrix'!I756,0),IF('CLINs &amp; Ceiling Rates'!$D$239="R&amp;D",'Labor Loading Matrix'!J756,0),IF('CLINs &amp; Ceiling Rates'!$D$240="R&amp;D",'Labor Loading Matrix'!K756,0),IF('CLINs &amp; Ceiling Rates'!$D$241="R&amp;D",'Labor Loading Matrix'!L756,0),IF('CLINs &amp; Ceiling Rates'!$D$242="R&amp;D",'Labor Loading Matrix'!M756,0),IF('CLINs &amp; Ceiling Rates'!$D$243="R&amp;D",'Labor Loading Matrix'!N756,0),IF('CLINs &amp; Ceiling Rates'!$D$244="R&amp;D",'Labor Loading Matrix'!O756,0),IF('CLINs &amp; Ceiling Rates'!$D$245="R&amp;D",'Labor Loading Matrix'!P756,0),IF('CLINs &amp; Ceiling Rates'!$D$246="R&amp;D",'Labor Loading Matrix'!Q756,0),IF('CLINs &amp; Ceiling Rates'!$D$247="R&amp;D",'Labor Loading Matrix'!R756,0),IF('CLINs &amp; Ceiling Rates'!$D$248="R&amp;D",'Labor Loading Matrix'!S756,0),IF('CLINs &amp; Ceiling Rates'!$D$249="R&amp;D",'Labor Loading Matrix'!T756,0),IF('CLINs &amp; Ceiling Rates'!$D$250="R&amp;D",'Labor Loading Matrix'!U756,0),IF('CLINs &amp; Ceiling Rates'!$D$251="R&amp;D",'Labor Loading Matrix'!V756,0),IF('CLINs &amp; Ceiling Rates'!$D$252="R&amp;D",'Labor Loading Matrix'!W756,0),IF('CLINs &amp; Ceiling Rates'!$D$253="R&amp;D",'Labor Loading Matrix'!X756,0),IF('CLINs &amp; Ceiling Rates'!$D$254="R&amp;D",'Labor Loading Matrix'!Y756,0),IF('CLINs &amp; Ceiling Rates'!$D$255="R&amp;D",'Labor Loading Matrix'!Z756,0),IF('CLINs &amp; Ceiling Rates'!$D$256="R&amp;D",'Labor Loading Matrix'!AA756,0))</f>
        <v>0</v>
      </c>
      <c r="H756" s="137"/>
      <c r="I756" s="137"/>
      <c r="J756" s="137"/>
      <c r="K756" s="137"/>
      <c r="L756" s="137"/>
      <c r="M756" s="137"/>
      <c r="N756" s="84"/>
      <c r="O756" s="84"/>
      <c r="P756" s="84"/>
      <c r="Q756" s="84"/>
      <c r="R756" s="133"/>
      <c r="S756" s="133"/>
      <c r="T756" s="133"/>
      <c r="U756" s="133"/>
      <c r="V756" s="133"/>
      <c r="W756" s="133"/>
      <c r="X756" s="133"/>
      <c r="Y756" s="133"/>
      <c r="Z756" s="133"/>
      <c r="AA756" s="133"/>
    </row>
    <row r="757" spans="1:27" s="73" customFormat="1" ht="18" hidden="1" customHeight="1" x14ac:dyDescent="0.25">
      <c r="A757" s="173">
        <f>'CLINs &amp; Ceiling Rates'!B116</f>
        <v>0</v>
      </c>
      <c r="B757" s="173">
        <f>'CLINs &amp; Ceiling Rates'!C116</f>
        <v>0</v>
      </c>
      <c r="C757" s="177" t="str">
        <f>'CLINs &amp; Ceiling Rates'!K116</f>
        <v/>
      </c>
      <c r="D757" s="211">
        <f>IF('CLINs &amp; Ceiling Rates'!D713="",SUM('Labor Loading Matrix'!H757:AA757),SUM(E757:G757))</f>
        <v>0</v>
      </c>
      <c r="E757" s="175">
        <f>SUM(IF('CLINs &amp; Ceiling Rates'!$D$237="OPS",'Labor Loading Matrix'!H757,0),IF('CLINs &amp; Ceiling Rates'!$D$238="OPS",'Labor Loading Matrix'!I757,0),IF('CLINs &amp; Ceiling Rates'!$D$239="OPS",'Labor Loading Matrix'!J757,0),IF('CLINs &amp; Ceiling Rates'!$D$240="OPS",'Labor Loading Matrix'!K757,0),IF('CLINs &amp; Ceiling Rates'!$D$241="OPS",'Labor Loading Matrix'!L757,0),IF('CLINs &amp; Ceiling Rates'!$D$242="OPS",'Labor Loading Matrix'!M757,0),IF('CLINs &amp; Ceiling Rates'!$D$243="OPS",'Labor Loading Matrix'!N757,0),IF('CLINs &amp; Ceiling Rates'!$D$244="OPS",'Labor Loading Matrix'!O757,0),IF('CLINs &amp; Ceiling Rates'!$D$245="OPS",'Labor Loading Matrix'!P757,0),IF('CLINs &amp; Ceiling Rates'!$D$246="OPS",'Labor Loading Matrix'!Q757,0),IF('CLINs &amp; Ceiling Rates'!$D$247="OPS",'Labor Loading Matrix'!R757,0),IF('CLINs &amp; Ceiling Rates'!$D$248="OPS",'Labor Loading Matrix'!S757,0),IF('CLINs &amp; Ceiling Rates'!$D$249="OPS",'Labor Loading Matrix'!T757,0),IF('CLINs &amp; Ceiling Rates'!$D$250="OPS",'Labor Loading Matrix'!U757,0),IF('CLINs &amp; Ceiling Rates'!$D$251="OPS",'Labor Loading Matrix'!V757,0),IF('CLINs &amp; Ceiling Rates'!$D$252="OPS",'Labor Loading Matrix'!W757,0),IF('CLINs &amp; Ceiling Rates'!$D$253="OPS",'Labor Loading Matrix'!X757,0),IF('CLINs &amp; Ceiling Rates'!$D$254="OPS",'Labor Loading Matrix'!Y757,0),IF('CLINs &amp; Ceiling Rates'!$D$255="OPS",'Labor Loading Matrix'!Z757,0),IF('CLINs &amp; Ceiling Rates'!$D$256="OPS",'Labor Loading Matrix'!AA757,0))</f>
        <v>0</v>
      </c>
      <c r="F757" s="175">
        <f>SUM(IF('CLINs &amp; Ceiling Rates'!$D$237="F&amp;E",'Labor Loading Matrix'!H757,0),IF('CLINs &amp; Ceiling Rates'!$D$238="F&amp;E",'Labor Loading Matrix'!I757,0),IF('CLINs &amp; Ceiling Rates'!$D$239="F&amp;E",'Labor Loading Matrix'!J757,0),IF('CLINs &amp; Ceiling Rates'!$D$240="F&amp;E",'Labor Loading Matrix'!K757,0),IF('CLINs &amp; Ceiling Rates'!$D$241="F&amp;E",'Labor Loading Matrix'!L757,0),IF('CLINs &amp; Ceiling Rates'!$D$242="F&amp;E",'Labor Loading Matrix'!M757,0),IF('CLINs &amp; Ceiling Rates'!$D$243="F&amp;E",'Labor Loading Matrix'!N757,0),IF('CLINs &amp; Ceiling Rates'!$D$244="F&amp;E",'Labor Loading Matrix'!O757,0),IF('CLINs &amp; Ceiling Rates'!$D$245="F&amp;E",'Labor Loading Matrix'!P757,0),IF('CLINs &amp; Ceiling Rates'!$D$246="F&amp;E",'Labor Loading Matrix'!Q757,0),IF('CLINs &amp; Ceiling Rates'!$D$247="F&amp;E",'Labor Loading Matrix'!R757,0),IF('CLINs &amp; Ceiling Rates'!$D$248="F&amp;E",'Labor Loading Matrix'!S757,0),IF('CLINs &amp; Ceiling Rates'!$D$249="F&amp;E",'Labor Loading Matrix'!T757,0),IF('CLINs &amp; Ceiling Rates'!$D$250="F&amp;E",'Labor Loading Matrix'!U757,0),IF('CLINs &amp; Ceiling Rates'!$D$251="F&amp;E",'Labor Loading Matrix'!V757,0),IF('CLINs &amp; Ceiling Rates'!$D$252="F&amp;E",'Labor Loading Matrix'!W757,0),IF('CLINs &amp; Ceiling Rates'!$D$253="F&amp;E",'Labor Loading Matrix'!X757,0),IF('CLINs &amp; Ceiling Rates'!$D$254="F&amp;E",'Labor Loading Matrix'!Y757,0),IF('CLINs &amp; Ceiling Rates'!$D$255="F&amp;E",'Labor Loading Matrix'!Z757,0),IF('CLINs &amp; Ceiling Rates'!$D$256="F&amp;E",'Labor Loading Matrix'!AA757,0))</f>
        <v>0</v>
      </c>
      <c r="G757" s="175">
        <f>SUM(IF('CLINs &amp; Ceiling Rates'!$D$237="R&amp;D",'Labor Loading Matrix'!H757,0),IF('CLINs &amp; Ceiling Rates'!$D$238="R&amp;D",'Labor Loading Matrix'!I757,0),IF('CLINs &amp; Ceiling Rates'!$D$239="R&amp;D",'Labor Loading Matrix'!J757,0),IF('CLINs &amp; Ceiling Rates'!$D$240="R&amp;D",'Labor Loading Matrix'!K757,0),IF('CLINs &amp; Ceiling Rates'!$D$241="R&amp;D",'Labor Loading Matrix'!L757,0),IF('CLINs &amp; Ceiling Rates'!$D$242="R&amp;D",'Labor Loading Matrix'!M757,0),IF('CLINs &amp; Ceiling Rates'!$D$243="R&amp;D",'Labor Loading Matrix'!N757,0),IF('CLINs &amp; Ceiling Rates'!$D$244="R&amp;D",'Labor Loading Matrix'!O757,0),IF('CLINs &amp; Ceiling Rates'!$D$245="R&amp;D",'Labor Loading Matrix'!P757,0),IF('CLINs &amp; Ceiling Rates'!$D$246="R&amp;D",'Labor Loading Matrix'!Q757,0),IF('CLINs &amp; Ceiling Rates'!$D$247="R&amp;D",'Labor Loading Matrix'!R757,0),IF('CLINs &amp; Ceiling Rates'!$D$248="R&amp;D",'Labor Loading Matrix'!S757,0),IF('CLINs &amp; Ceiling Rates'!$D$249="R&amp;D",'Labor Loading Matrix'!T757,0),IF('CLINs &amp; Ceiling Rates'!$D$250="R&amp;D",'Labor Loading Matrix'!U757,0),IF('CLINs &amp; Ceiling Rates'!$D$251="R&amp;D",'Labor Loading Matrix'!V757,0),IF('CLINs &amp; Ceiling Rates'!$D$252="R&amp;D",'Labor Loading Matrix'!W757,0),IF('CLINs &amp; Ceiling Rates'!$D$253="R&amp;D",'Labor Loading Matrix'!X757,0),IF('CLINs &amp; Ceiling Rates'!$D$254="R&amp;D",'Labor Loading Matrix'!Y757,0),IF('CLINs &amp; Ceiling Rates'!$D$255="R&amp;D",'Labor Loading Matrix'!Z757,0),IF('CLINs &amp; Ceiling Rates'!$D$256="R&amp;D",'Labor Loading Matrix'!AA757,0))</f>
        <v>0</v>
      </c>
      <c r="H757" s="137"/>
      <c r="I757" s="137"/>
      <c r="J757" s="137"/>
      <c r="K757" s="137"/>
      <c r="L757" s="137"/>
      <c r="M757" s="137"/>
      <c r="N757" s="84"/>
      <c r="O757" s="84"/>
      <c r="P757" s="84"/>
      <c r="Q757" s="84"/>
      <c r="R757" s="133"/>
      <c r="S757" s="133"/>
      <c r="T757" s="133"/>
      <c r="U757" s="133"/>
      <c r="V757" s="133"/>
      <c r="W757" s="133"/>
      <c r="X757" s="133"/>
      <c r="Y757" s="133"/>
      <c r="Z757" s="133"/>
      <c r="AA757" s="133"/>
    </row>
    <row r="758" spans="1:27" s="73" customFormat="1" ht="18" hidden="1" customHeight="1" x14ac:dyDescent="0.25">
      <c r="A758" s="173">
        <f>'CLINs &amp; Ceiling Rates'!B117</f>
        <v>0</v>
      </c>
      <c r="B758" s="173">
        <f>'CLINs &amp; Ceiling Rates'!C117</f>
        <v>0</v>
      </c>
      <c r="C758" s="177" t="str">
        <f>'CLINs &amp; Ceiling Rates'!K117</f>
        <v/>
      </c>
      <c r="D758" s="211">
        <f>IF('CLINs &amp; Ceiling Rates'!D714="",SUM('Labor Loading Matrix'!H758:AA758),SUM(E758:G758))</f>
        <v>0</v>
      </c>
      <c r="E758" s="175">
        <f>SUM(IF('CLINs &amp; Ceiling Rates'!$D$237="OPS",'Labor Loading Matrix'!H758,0),IF('CLINs &amp; Ceiling Rates'!$D$238="OPS",'Labor Loading Matrix'!I758,0),IF('CLINs &amp; Ceiling Rates'!$D$239="OPS",'Labor Loading Matrix'!J758,0),IF('CLINs &amp; Ceiling Rates'!$D$240="OPS",'Labor Loading Matrix'!K758,0),IF('CLINs &amp; Ceiling Rates'!$D$241="OPS",'Labor Loading Matrix'!L758,0),IF('CLINs &amp; Ceiling Rates'!$D$242="OPS",'Labor Loading Matrix'!M758,0),IF('CLINs &amp; Ceiling Rates'!$D$243="OPS",'Labor Loading Matrix'!N758,0),IF('CLINs &amp; Ceiling Rates'!$D$244="OPS",'Labor Loading Matrix'!O758,0),IF('CLINs &amp; Ceiling Rates'!$D$245="OPS",'Labor Loading Matrix'!P758,0),IF('CLINs &amp; Ceiling Rates'!$D$246="OPS",'Labor Loading Matrix'!Q758,0),IF('CLINs &amp; Ceiling Rates'!$D$247="OPS",'Labor Loading Matrix'!R758,0),IF('CLINs &amp; Ceiling Rates'!$D$248="OPS",'Labor Loading Matrix'!S758,0),IF('CLINs &amp; Ceiling Rates'!$D$249="OPS",'Labor Loading Matrix'!T758,0),IF('CLINs &amp; Ceiling Rates'!$D$250="OPS",'Labor Loading Matrix'!U758,0),IF('CLINs &amp; Ceiling Rates'!$D$251="OPS",'Labor Loading Matrix'!V758,0),IF('CLINs &amp; Ceiling Rates'!$D$252="OPS",'Labor Loading Matrix'!W758,0),IF('CLINs &amp; Ceiling Rates'!$D$253="OPS",'Labor Loading Matrix'!X758,0),IF('CLINs &amp; Ceiling Rates'!$D$254="OPS",'Labor Loading Matrix'!Y758,0),IF('CLINs &amp; Ceiling Rates'!$D$255="OPS",'Labor Loading Matrix'!Z758,0),IF('CLINs &amp; Ceiling Rates'!$D$256="OPS",'Labor Loading Matrix'!AA758,0))</f>
        <v>0</v>
      </c>
      <c r="F758" s="175">
        <f>SUM(IF('CLINs &amp; Ceiling Rates'!$D$237="F&amp;E",'Labor Loading Matrix'!H758,0),IF('CLINs &amp; Ceiling Rates'!$D$238="F&amp;E",'Labor Loading Matrix'!I758,0),IF('CLINs &amp; Ceiling Rates'!$D$239="F&amp;E",'Labor Loading Matrix'!J758,0),IF('CLINs &amp; Ceiling Rates'!$D$240="F&amp;E",'Labor Loading Matrix'!K758,0),IF('CLINs &amp; Ceiling Rates'!$D$241="F&amp;E",'Labor Loading Matrix'!L758,0),IF('CLINs &amp; Ceiling Rates'!$D$242="F&amp;E",'Labor Loading Matrix'!M758,0),IF('CLINs &amp; Ceiling Rates'!$D$243="F&amp;E",'Labor Loading Matrix'!N758,0),IF('CLINs &amp; Ceiling Rates'!$D$244="F&amp;E",'Labor Loading Matrix'!O758,0),IF('CLINs &amp; Ceiling Rates'!$D$245="F&amp;E",'Labor Loading Matrix'!P758,0),IF('CLINs &amp; Ceiling Rates'!$D$246="F&amp;E",'Labor Loading Matrix'!Q758,0),IF('CLINs &amp; Ceiling Rates'!$D$247="F&amp;E",'Labor Loading Matrix'!R758,0),IF('CLINs &amp; Ceiling Rates'!$D$248="F&amp;E",'Labor Loading Matrix'!S758,0),IF('CLINs &amp; Ceiling Rates'!$D$249="F&amp;E",'Labor Loading Matrix'!T758,0),IF('CLINs &amp; Ceiling Rates'!$D$250="F&amp;E",'Labor Loading Matrix'!U758,0),IF('CLINs &amp; Ceiling Rates'!$D$251="F&amp;E",'Labor Loading Matrix'!V758,0),IF('CLINs &amp; Ceiling Rates'!$D$252="F&amp;E",'Labor Loading Matrix'!W758,0),IF('CLINs &amp; Ceiling Rates'!$D$253="F&amp;E",'Labor Loading Matrix'!X758,0),IF('CLINs &amp; Ceiling Rates'!$D$254="F&amp;E",'Labor Loading Matrix'!Y758,0),IF('CLINs &amp; Ceiling Rates'!$D$255="F&amp;E",'Labor Loading Matrix'!Z758,0),IF('CLINs &amp; Ceiling Rates'!$D$256="F&amp;E",'Labor Loading Matrix'!AA758,0))</f>
        <v>0</v>
      </c>
      <c r="G758" s="175">
        <f>SUM(IF('CLINs &amp; Ceiling Rates'!$D$237="R&amp;D",'Labor Loading Matrix'!H758,0),IF('CLINs &amp; Ceiling Rates'!$D$238="R&amp;D",'Labor Loading Matrix'!I758,0),IF('CLINs &amp; Ceiling Rates'!$D$239="R&amp;D",'Labor Loading Matrix'!J758,0),IF('CLINs &amp; Ceiling Rates'!$D$240="R&amp;D",'Labor Loading Matrix'!K758,0),IF('CLINs &amp; Ceiling Rates'!$D$241="R&amp;D",'Labor Loading Matrix'!L758,0),IF('CLINs &amp; Ceiling Rates'!$D$242="R&amp;D",'Labor Loading Matrix'!M758,0),IF('CLINs &amp; Ceiling Rates'!$D$243="R&amp;D",'Labor Loading Matrix'!N758,0),IF('CLINs &amp; Ceiling Rates'!$D$244="R&amp;D",'Labor Loading Matrix'!O758,0),IF('CLINs &amp; Ceiling Rates'!$D$245="R&amp;D",'Labor Loading Matrix'!P758,0),IF('CLINs &amp; Ceiling Rates'!$D$246="R&amp;D",'Labor Loading Matrix'!Q758,0),IF('CLINs &amp; Ceiling Rates'!$D$247="R&amp;D",'Labor Loading Matrix'!R758,0),IF('CLINs &amp; Ceiling Rates'!$D$248="R&amp;D",'Labor Loading Matrix'!S758,0),IF('CLINs &amp; Ceiling Rates'!$D$249="R&amp;D",'Labor Loading Matrix'!T758,0),IF('CLINs &amp; Ceiling Rates'!$D$250="R&amp;D",'Labor Loading Matrix'!U758,0),IF('CLINs &amp; Ceiling Rates'!$D$251="R&amp;D",'Labor Loading Matrix'!V758,0),IF('CLINs &amp; Ceiling Rates'!$D$252="R&amp;D",'Labor Loading Matrix'!W758,0),IF('CLINs &amp; Ceiling Rates'!$D$253="R&amp;D",'Labor Loading Matrix'!X758,0),IF('CLINs &amp; Ceiling Rates'!$D$254="R&amp;D",'Labor Loading Matrix'!Y758,0),IF('CLINs &amp; Ceiling Rates'!$D$255="R&amp;D",'Labor Loading Matrix'!Z758,0),IF('CLINs &amp; Ceiling Rates'!$D$256="R&amp;D",'Labor Loading Matrix'!AA758,0))</f>
        <v>0</v>
      </c>
      <c r="H758" s="137"/>
      <c r="I758" s="137"/>
      <c r="J758" s="137"/>
      <c r="K758" s="137"/>
      <c r="L758" s="137"/>
      <c r="M758" s="137"/>
      <c r="N758" s="84"/>
      <c r="O758" s="84"/>
      <c r="P758" s="84"/>
      <c r="Q758" s="84"/>
      <c r="R758" s="133"/>
      <c r="S758" s="133"/>
      <c r="T758" s="133"/>
      <c r="U758" s="133"/>
      <c r="V758" s="133"/>
      <c r="W758" s="133"/>
      <c r="X758" s="133"/>
      <c r="Y758" s="133"/>
      <c r="Z758" s="133"/>
      <c r="AA758" s="133"/>
    </row>
    <row r="759" spans="1:27" s="73" customFormat="1" ht="18" hidden="1" customHeight="1" x14ac:dyDescent="0.25">
      <c r="A759" s="173">
        <f>'CLINs &amp; Ceiling Rates'!B118</f>
        <v>0</v>
      </c>
      <c r="B759" s="173">
        <f>'CLINs &amp; Ceiling Rates'!C118</f>
        <v>0</v>
      </c>
      <c r="C759" s="177" t="str">
        <f>'CLINs &amp; Ceiling Rates'!K118</f>
        <v/>
      </c>
      <c r="D759" s="211">
        <f>IF('CLINs &amp; Ceiling Rates'!D715="",SUM('Labor Loading Matrix'!H759:AA759),SUM(E759:G759))</f>
        <v>0</v>
      </c>
      <c r="E759" s="175">
        <f>SUM(IF('CLINs &amp; Ceiling Rates'!$D$237="OPS",'Labor Loading Matrix'!H759,0),IF('CLINs &amp; Ceiling Rates'!$D$238="OPS",'Labor Loading Matrix'!I759,0),IF('CLINs &amp; Ceiling Rates'!$D$239="OPS",'Labor Loading Matrix'!J759,0),IF('CLINs &amp; Ceiling Rates'!$D$240="OPS",'Labor Loading Matrix'!K759,0),IF('CLINs &amp; Ceiling Rates'!$D$241="OPS",'Labor Loading Matrix'!L759,0),IF('CLINs &amp; Ceiling Rates'!$D$242="OPS",'Labor Loading Matrix'!M759,0),IF('CLINs &amp; Ceiling Rates'!$D$243="OPS",'Labor Loading Matrix'!N759,0),IF('CLINs &amp; Ceiling Rates'!$D$244="OPS",'Labor Loading Matrix'!O759,0),IF('CLINs &amp; Ceiling Rates'!$D$245="OPS",'Labor Loading Matrix'!P759,0),IF('CLINs &amp; Ceiling Rates'!$D$246="OPS",'Labor Loading Matrix'!Q759,0),IF('CLINs &amp; Ceiling Rates'!$D$247="OPS",'Labor Loading Matrix'!R759,0),IF('CLINs &amp; Ceiling Rates'!$D$248="OPS",'Labor Loading Matrix'!S759,0),IF('CLINs &amp; Ceiling Rates'!$D$249="OPS",'Labor Loading Matrix'!T759,0),IF('CLINs &amp; Ceiling Rates'!$D$250="OPS",'Labor Loading Matrix'!U759,0),IF('CLINs &amp; Ceiling Rates'!$D$251="OPS",'Labor Loading Matrix'!V759,0),IF('CLINs &amp; Ceiling Rates'!$D$252="OPS",'Labor Loading Matrix'!W759,0),IF('CLINs &amp; Ceiling Rates'!$D$253="OPS",'Labor Loading Matrix'!X759,0),IF('CLINs &amp; Ceiling Rates'!$D$254="OPS",'Labor Loading Matrix'!Y759,0),IF('CLINs &amp; Ceiling Rates'!$D$255="OPS",'Labor Loading Matrix'!Z759,0),IF('CLINs &amp; Ceiling Rates'!$D$256="OPS",'Labor Loading Matrix'!AA759,0))</f>
        <v>0</v>
      </c>
      <c r="F759" s="175">
        <f>SUM(IF('CLINs &amp; Ceiling Rates'!$D$237="F&amp;E",'Labor Loading Matrix'!H759,0),IF('CLINs &amp; Ceiling Rates'!$D$238="F&amp;E",'Labor Loading Matrix'!I759,0),IF('CLINs &amp; Ceiling Rates'!$D$239="F&amp;E",'Labor Loading Matrix'!J759,0),IF('CLINs &amp; Ceiling Rates'!$D$240="F&amp;E",'Labor Loading Matrix'!K759,0),IF('CLINs &amp; Ceiling Rates'!$D$241="F&amp;E",'Labor Loading Matrix'!L759,0),IF('CLINs &amp; Ceiling Rates'!$D$242="F&amp;E",'Labor Loading Matrix'!M759,0),IF('CLINs &amp; Ceiling Rates'!$D$243="F&amp;E",'Labor Loading Matrix'!N759,0),IF('CLINs &amp; Ceiling Rates'!$D$244="F&amp;E",'Labor Loading Matrix'!O759,0),IF('CLINs &amp; Ceiling Rates'!$D$245="F&amp;E",'Labor Loading Matrix'!P759,0),IF('CLINs &amp; Ceiling Rates'!$D$246="F&amp;E",'Labor Loading Matrix'!Q759,0),IF('CLINs &amp; Ceiling Rates'!$D$247="F&amp;E",'Labor Loading Matrix'!R759,0),IF('CLINs &amp; Ceiling Rates'!$D$248="F&amp;E",'Labor Loading Matrix'!S759,0),IF('CLINs &amp; Ceiling Rates'!$D$249="F&amp;E",'Labor Loading Matrix'!T759,0),IF('CLINs &amp; Ceiling Rates'!$D$250="F&amp;E",'Labor Loading Matrix'!U759,0),IF('CLINs &amp; Ceiling Rates'!$D$251="F&amp;E",'Labor Loading Matrix'!V759,0),IF('CLINs &amp; Ceiling Rates'!$D$252="F&amp;E",'Labor Loading Matrix'!W759,0),IF('CLINs &amp; Ceiling Rates'!$D$253="F&amp;E",'Labor Loading Matrix'!X759,0),IF('CLINs &amp; Ceiling Rates'!$D$254="F&amp;E",'Labor Loading Matrix'!Y759,0),IF('CLINs &amp; Ceiling Rates'!$D$255="F&amp;E",'Labor Loading Matrix'!Z759,0),IF('CLINs &amp; Ceiling Rates'!$D$256="F&amp;E",'Labor Loading Matrix'!AA759,0))</f>
        <v>0</v>
      </c>
      <c r="G759" s="175">
        <f>SUM(IF('CLINs &amp; Ceiling Rates'!$D$237="R&amp;D",'Labor Loading Matrix'!H759,0),IF('CLINs &amp; Ceiling Rates'!$D$238="R&amp;D",'Labor Loading Matrix'!I759,0),IF('CLINs &amp; Ceiling Rates'!$D$239="R&amp;D",'Labor Loading Matrix'!J759,0),IF('CLINs &amp; Ceiling Rates'!$D$240="R&amp;D",'Labor Loading Matrix'!K759,0),IF('CLINs &amp; Ceiling Rates'!$D$241="R&amp;D",'Labor Loading Matrix'!L759,0),IF('CLINs &amp; Ceiling Rates'!$D$242="R&amp;D",'Labor Loading Matrix'!M759,0),IF('CLINs &amp; Ceiling Rates'!$D$243="R&amp;D",'Labor Loading Matrix'!N759,0),IF('CLINs &amp; Ceiling Rates'!$D$244="R&amp;D",'Labor Loading Matrix'!O759,0),IF('CLINs &amp; Ceiling Rates'!$D$245="R&amp;D",'Labor Loading Matrix'!P759,0),IF('CLINs &amp; Ceiling Rates'!$D$246="R&amp;D",'Labor Loading Matrix'!Q759,0),IF('CLINs &amp; Ceiling Rates'!$D$247="R&amp;D",'Labor Loading Matrix'!R759,0),IF('CLINs &amp; Ceiling Rates'!$D$248="R&amp;D",'Labor Loading Matrix'!S759,0),IF('CLINs &amp; Ceiling Rates'!$D$249="R&amp;D",'Labor Loading Matrix'!T759,0),IF('CLINs &amp; Ceiling Rates'!$D$250="R&amp;D",'Labor Loading Matrix'!U759,0),IF('CLINs &amp; Ceiling Rates'!$D$251="R&amp;D",'Labor Loading Matrix'!V759,0),IF('CLINs &amp; Ceiling Rates'!$D$252="R&amp;D",'Labor Loading Matrix'!W759,0),IF('CLINs &amp; Ceiling Rates'!$D$253="R&amp;D",'Labor Loading Matrix'!X759,0),IF('CLINs &amp; Ceiling Rates'!$D$254="R&amp;D",'Labor Loading Matrix'!Y759,0),IF('CLINs &amp; Ceiling Rates'!$D$255="R&amp;D",'Labor Loading Matrix'!Z759,0),IF('CLINs &amp; Ceiling Rates'!$D$256="R&amp;D",'Labor Loading Matrix'!AA759,0))</f>
        <v>0</v>
      </c>
      <c r="H759" s="137"/>
      <c r="I759" s="137"/>
      <c r="J759" s="137"/>
      <c r="K759" s="137"/>
      <c r="L759" s="137"/>
      <c r="M759" s="137"/>
      <c r="N759" s="84"/>
      <c r="O759" s="84"/>
      <c r="P759" s="84"/>
      <c r="Q759" s="84"/>
      <c r="R759" s="133"/>
      <c r="S759" s="133"/>
      <c r="T759" s="133"/>
      <c r="U759" s="133"/>
      <c r="V759" s="133"/>
      <c r="W759" s="133"/>
      <c r="X759" s="133"/>
      <c r="Y759" s="133"/>
      <c r="Z759" s="133"/>
      <c r="AA759" s="133"/>
    </row>
    <row r="760" spans="1:27" s="73" customFormat="1" ht="18" hidden="1" customHeight="1" x14ac:dyDescent="0.25">
      <c r="A760" s="173">
        <f>'CLINs &amp; Ceiling Rates'!B119</f>
        <v>0</v>
      </c>
      <c r="B760" s="173">
        <f>'CLINs &amp; Ceiling Rates'!C119</f>
        <v>0</v>
      </c>
      <c r="C760" s="177" t="str">
        <f>'CLINs &amp; Ceiling Rates'!K119</f>
        <v/>
      </c>
      <c r="D760" s="211">
        <f>IF('CLINs &amp; Ceiling Rates'!D716="",SUM('Labor Loading Matrix'!H760:AA760),SUM(E760:G760))</f>
        <v>0</v>
      </c>
      <c r="E760" s="175">
        <f>SUM(IF('CLINs &amp; Ceiling Rates'!$D$237="OPS",'Labor Loading Matrix'!H760,0),IF('CLINs &amp; Ceiling Rates'!$D$238="OPS",'Labor Loading Matrix'!I760,0),IF('CLINs &amp; Ceiling Rates'!$D$239="OPS",'Labor Loading Matrix'!J760,0),IF('CLINs &amp; Ceiling Rates'!$D$240="OPS",'Labor Loading Matrix'!K760,0),IF('CLINs &amp; Ceiling Rates'!$D$241="OPS",'Labor Loading Matrix'!L760,0),IF('CLINs &amp; Ceiling Rates'!$D$242="OPS",'Labor Loading Matrix'!M760,0),IF('CLINs &amp; Ceiling Rates'!$D$243="OPS",'Labor Loading Matrix'!N760,0),IF('CLINs &amp; Ceiling Rates'!$D$244="OPS",'Labor Loading Matrix'!O760,0),IF('CLINs &amp; Ceiling Rates'!$D$245="OPS",'Labor Loading Matrix'!P760,0),IF('CLINs &amp; Ceiling Rates'!$D$246="OPS",'Labor Loading Matrix'!Q760,0),IF('CLINs &amp; Ceiling Rates'!$D$247="OPS",'Labor Loading Matrix'!R760,0),IF('CLINs &amp; Ceiling Rates'!$D$248="OPS",'Labor Loading Matrix'!S760,0),IF('CLINs &amp; Ceiling Rates'!$D$249="OPS",'Labor Loading Matrix'!T760,0),IF('CLINs &amp; Ceiling Rates'!$D$250="OPS",'Labor Loading Matrix'!U760,0),IF('CLINs &amp; Ceiling Rates'!$D$251="OPS",'Labor Loading Matrix'!V760,0),IF('CLINs &amp; Ceiling Rates'!$D$252="OPS",'Labor Loading Matrix'!W760,0),IF('CLINs &amp; Ceiling Rates'!$D$253="OPS",'Labor Loading Matrix'!X760,0),IF('CLINs &amp; Ceiling Rates'!$D$254="OPS",'Labor Loading Matrix'!Y760,0),IF('CLINs &amp; Ceiling Rates'!$D$255="OPS",'Labor Loading Matrix'!Z760,0),IF('CLINs &amp; Ceiling Rates'!$D$256="OPS",'Labor Loading Matrix'!AA760,0))</f>
        <v>0</v>
      </c>
      <c r="F760" s="175">
        <f>SUM(IF('CLINs &amp; Ceiling Rates'!$D$237="F&amp;E",'Labor Loading Matrix'!H760,0),IF('CLINs &amp; Ceiling Rates'!$D$238="F&amp;E",'Labor Loading Matrix'!I760,0),IF('CLINs &amp; Ceiling Rates'!$D$239="F&amp;E",'Labor Loading Matrix'!J760,0),IF('CLINs &amp; Ceiling Rates'!$D$240="F&amp;E",'Labor Loading Matrix'!K760,0),IF('CLINs &amp; Ceiling Rates'!$D$241="F&amp;E",'Labor Loading Matrix'!L760,0),IF('CLINs &amp; Ceiling Rates'!$D$242="F&amp;E",'Labor Loading Matrix'!M760,0),IF('CLINs &amp; Ceiling Rates'!$D$243="F&amp;E",'Labor Loading Matrix'!N760,0),IF('CLINs &amp; Ceiling Rates'!$D$244="F&amp;E",'Labor Loading Matrix'!O760,0),IF('CLINs &amp; Ceiling Rates'!$D$245="F&amp;E",'Labor Loading Matrix'!P760,0),IF('CLINs &amp; Ceiling Rates'!$D$246="F&amp;E",'Labor Loading Matrix'!Q760,0),IF('CLINs &amp; Ceiling Rates'!$D$247="F&amp;E",'Labor Loading Matrix'!R760,0),IF('CLINs &amp; Ceiling Rates'!$D$248="F&amp;E",'Labor Loading Matrix'!S760,0),IF('CLINs &amp; Ceiling Rates'!$D$249="F&amp;E",'Labor Loading Matrix'!T760,0),IF('CLINs &amp; Ceiling Rates'!$D$250="F&amp;E",'Labor Loading Matrix'!U760,0),IF('CLINs &amp; Ceiling Rates'!$D$251="F&amp;E",'Labor Loading Matrix'!V760,0),IF('CLINs &amp; Ceiling Rates'!$D$252="F&amp;E",'Labor Loading Matrix'!W760,0),IF('CLINs &amp; Ceiling Rates'!$D$253="F&amp;E",'Labor Loading Matrix'!X760,0),IF('CLINs &amp; Ceiling Rates'!$D$254="F&amp;E",'Labor Loading Matrix'!Y760,0),IF('CLINs &amp; Ceiling Rates'!$D$255="F&amp;E",'Labor Loading Matrix'!Z760,0),IF('CLINs &amp; Ceiling Rates'!$D$256="F&amp;E",'Labor Loading Matrix'!AA760,0))</f>
        <v>0</v>
      </c>
      <c r="G760" s="175">
        <f>SUM(IF('CLINs &amp; Ceiling Rates'!$D$237="R&amp;D",'Labor Loading Matrix'!H760,0),IF('CLINs &amp; Ceiling Rates'!$D$238="R&amp;D",'Labor Loading Matrix'!I760,0),IF('CLINs &amp; Ceiling Rates'!$D$239="R&amp;D",'Labor Loading Matrix'!J760,0),IF('CLINs &amp; Ceiling Rates'!$D$240="R&amp;D",'Labor Loading Matrix'!K760,0),IF('CLINs &amp; Ceiling Rates'!$D$241="R&amp;D",'Labor Loading Matrix'!L760,0),IF('CLINs &amp; Ceiling Rates'!$D$242="R&amp;D",'Labor Loading Matrix'!M760,0),IF('CLINs &amp; Ceiling Rates'!$D$243="R&amp;D",'Labor Loading Matrix'!N760,0),IF('CLINs &amp; Ceiling Rates'!$D$244="R&amp;D",'Labor Loading Matrix'!O760,0),IF('CLINs &amp; Ceiling Rates'!$D$245="R&amp;D",'Labor Loading Matrix'!P760,0),IF('CLINs &amp; Ceiling Rates'!$D$246="R&amp;D",'Labor Loading Matrix'!Q760,0),IF('CLINs &amp; Ceiling Rates'!$D$247="R&amp;D",'Labor Loading Matrix'!R760,0),IF('CLINs &amp; Ceiling Rates'!$D$248="R&amp;D",'Labor Loading Matrix'!S760,0),IF('CLINs &amp; Ceiling Rates'!$D$249="R&amp;D",'Labor Loading Matrix'!T760,0),IF('CLINs &amp; Ceiling Rates'!$D$250="R&amp;D",'Labor Loading Matrix'!U760,0),IF('CLINs &amp; Ceiling Rates'!$D$251="R&amp;D",'Labor Loading Matrix'!V760,0),IF('CLINs &amp; Ceiling Rates'!$D$252="R&amp;D",'Labor Loading Matrix'!W760,0),IF('CLINs &amp; Ceiling Rates'!$D$253="R&amp;D",'Labor Loading Matrix'!X760,0),IF('CLINs &amp; Ceiling Rates'!$D$254="R&amp;D",'Labor Loading Matrix'!Y760,0),IF('CLINs &amp; Ceiling Rates'!$D$255="R&amp;D",'Labor Loading Matrix'!Z760,0),IF('CLINs &amp; Ceiling Rates'!$D$256="R&amp;D",'Labor Loading Matrix'!AA760,0))</f>
        <v>0</v>
      </c>
      <c r="H760" s="137"/>
      <c r="I760" s="137"/>
      <c r="J760" s="137"/>
      <c r="K760" s="137"/>
      <c r="L760" s="137"/>
      <c r="M760" s="137"/>
      <c r="N760" s="84"/>
      <c r="O760" s="84"/>
      <c r="P760" s="84"/>
      <c r="Q760" s="84"/>
      <c r="R760" s="133"/>
      <c r="S760" s="133"/>
      <c r="T760" s="133"/>
      <c r="U760" s="133"/>
      <c r="V760" s="133"/>
      <c r="W760" s="133"/>
      <c r="X760" s="133"/>
      <c r="Y760" s="133"/>
      <c r="Z760" s="133"/>
      <c r="AA760" s="133"/>
    </row>
    <row r="761" spans="1:27" s="73" customFormat="1" ht="18" hidden="1" customHeight="1" x14ac:dyDescent="0.25">
      <c r="A761" s="173">
        <f>'CLINs &amp; Ceiling Rates'!B120</f>
        <v>0</v>
      </c>
      <c r="B761" s="173">
        <f>'CLINs &amp; Ceiling Rates'!C120</f>
        <v>0</v>
      </c>
      <c r="C761" s="177" t="str">
        <f>'CLINs &amp; Ceiling Rates'!K120</f>
        <v/>
      </c>
      <c r="D761" s="211">
        <f>IF('CLINs &amp; Ceiling Rates'!D717="",SUM('Labor Loading Matrix'!H761:AA761),SUM(E761:G761))</f>
        <v>0</v>
      </c>
      <c r="E761" s="175">
        <f>SUM(IF('CLINs &amp; Ceiling Rates'!$D$237="OPS",'Labor Loading Matrix'!H761,0),IF('CLINs &amp; Ceiling Rates'!$D$238="OPS",'Labor Loading Matrix'!I761,0),IF('CLINs &amp; Ceiling Rates'!$D$239="OPS",'Labor Loading Matrix'!J761,0),IF('CLINs &amp; Ceiling Rates'!$D$240="OPS",'Labor Loading Matrix'!K761,0),IF('CLINs &amp; Ceiling Rates'!$D$241="OPS",'Labor Loading Matrix'!L761,0),IF('CLINs &amp; Ceiling Rates'!$D$242="OPS",'Labor Loading Matrix'!M761,0),IF('CLINs &amp; Ceiling Rates'!$D$243="OPS",'Labor Loading Matrix'!N761,0),IF('CLINs &amp; Ceiling Rates'!$D$244="OPS",'Labor Loading Matrix'!O761,0),IF('CLINs &amp; Ceiling Rates'!$D$245="OPS",'Labor Loading Matrix'!P761,0),IF('CLINs &amp; Ceiling Rates'!$D$246="OPS",'Labor Loading Matrix'!Q761,0),IF('CLINs &amp; Ceiling Rates'!$D$247="OPS",'Labor Loading Matrix'!R761,0),IF('CLINs &amp; Ceiling Rates'!$D$248="OPS",'Labor Loading Matrix'!S761,0),IF('CLINs &amp; Ceiling Rates'!$D$249="OPS",'Labor Loading Matrix'!T761,0),IF('CLINs &amp; Ceiling Rates'!$D$250="OPS",'Labor Loading Matrix'!U761,0),IF('CLINs &amp; Ceiling Rates'!$D$251="OPS",'Labor Loading Matrix'!V761,0),IF('CLINs &amp; Ceiling Rates'!$D$252="OPS",'Labor Loading Matrix'!W761,0),IF('CLINs &amp; Ceiling Rates'!$D$253="OPS",'Labor Loading Matrix'!X761,0),IF('CLINs &amp; Ceiling Rates'!$D$254="OPS",'Labor Loading Matrix'!Y761,0),IF('CLINs &amp; Ceiling Rates'!$D$255="OPS",'Labor Loading Matrix'!Z761,0),IF('CLINs &amp; Ceiling Rates'!$D$256="OPS",'Labor Loading Matrix'!AA761,0))</f>
        <v>0</v>
      </c>
      <c r="F761" s="175">
        <f>SUM(IF('CLINs &amp; Ceiling Rates'!$D$237="F&amp;E",'Labor Loading Matrix'!H761,0),IF('CLINs &amp; Ceiling Rates'!$D$238="F&amp;E",'Labor Loading Matrix'!I761,0),IF('CLINs &amp; Ceiling Rates'!$D$239="F&amp;E",'Labor Loading Matrix'!J761,0),IF('CLINs &amp; Ceiling Rates'!$D$240="F&amp;E",'Labor Loading Matrix'!K761,0),IF('CLINs &amp; Ceiling Rates'!$D$241="F&amp;E",'Labor Loading Matrix'!L761,0),IF('CLINs &amp; Ceiling Rates'!$D$242="F&amp;E",'Labor Loading Matrix'!M761,0),IF('CLINs &amp; Ceiling Rates'!$D$243="F&amp;E",'Labor Loading Matrix'!N761,0),IF('CLINs &amp; Ceiling Rates'!$D$244="F&amp;E",'Labor Loading Matrix'!O761,0),IF('CLINs &amp; Ceiling Rates'!$D$245="F&amp;E",'Labor Loading Matrix'!P761,0),IF('CLINs &amp; Ceiling Rates'!$D$246="F&amp;E",'Labor Loading Matrix'!Q761,0),IF('CLINs &amp; Ceiling Rates'!$D$247="F&amp;E",'Labor Loading Matrix'!R761,0),IF('CLINs &amp; Ceiling Rates'!$D$248="F&amp;E",'Labor Loading Matrix'!S761,0),IF('CLINs &amp; Ceiling Rates'!$D$249="F&amp;E",'Labor Loading Matrix'!T761,0),IF('CLINs &amp; Ceiling Rates'!$D$250="F&amp;E",'Labor Loading Matrix'!U761,0),IF('CLINs &amp; Ceiling Rates'!$D$251="F&amp;E",'Labor Loading Matrix'!V761,0),IF('CLINs &amp; Ceiling Rates'!$D$252="F&amp;E",'Labor Loading Matrix'!W761,0),IF('CLINs &amp; Ceiling Rates'!$D$253="F&amp;E",'Labor Loading Matrix'!X761,0),IF('CLINs &amp; Ceiling Rates'!$D$254="F&amp;E",'Labor Loading Matrix'!Y761,0),IF('CLINs &amp; Ceiling Rates'!$D$255="F&amp;E",'Labor Loading Matrix'!Z761,0),IF('CLINs &amp; Ceiling Rates'!$D$256="F&amp;E",'Labor Loading Matrix'!AA761,0))</f>
        <v>0</v>
      </c>
      <c r="G761" s="175">
        <f>SUM(IF('CLINs &amp; Ceiling Rates'!$D$237="R&amp;D",'Labor Loading Matrix'!H761,0),IF('CLINs &amp; Ceiling Rates'!$D$238="R&amp;D",'Labor Loading Matrix'!I761,0),IF('CLINs &amp; Ceiling Rates'!$D$239="R&amp;D",'Labor Loading Matrix'!J761,0),IF('CLINs &amp; Ceiling Rates'!$D$240="R&amp;D",'Labor Loading Matrix'!K761,0),IF('CLINs &amp; Ceiling Rates'!$D$241="R&amp;D",'Labor Loading Matrix'!L761,0),IF('CLINs &amp; Ceiling Rates'!$D$242="R&amp;D",'Labor Loading Matrix'!M761,0),IF('CLINs &amp; Ceiling Rates'!$D$243="R&amp;D",'Labor Loading Matrix'!N761,0),IF('CLINs &amp; Ceiling Rates'!$D$244="R&amp;D",'Labor Loading Matrix'!O761,0),IF('CLINs &amp; Ceiling Rates'!$D$245="R&amp;D",'Labor Loading Matrix'!P761,0),IF('CLINs &amp; Ceiling Rates'!$D$246="R&amp;D",'Labor Loading Matrix'!Q761,0),IF('CLINs &amp; Ceiling Rates'!$D$247="R&amp;D",'Labor Loading Matrix'!R761,0),IF('CLINs &amp; Ceiling Rates'!$D$248="R&amp;D",'Labor Loading Matrix'!S761,0),IF('CLINs &amp; Ceiling Rates'!$D$249="R&amp;D",'Labor Loading Matrix'!T761,0),IF('CLINs &amp; Ceiling Rates'!$D$250="R&amp;D",'Labor Loading Matrix'!U761,0),IF('CLINs &amp; Ceiling Rates'!$D$251="R&amp;D",'Labor Loading Matrix'!V761,0),IF('CLINs &amp; Ceiling Rates'!$D$252="R&amp;D",'Labor Loading Matrix'!W761,0),IF('CLINs &amp; Ceiling Rates'!$D$253="R&amp;D",'Labor Loading Matrix'!X761,0),IF('CLINs &amp; Ceiling Rates'!$D$254="R&amp;D",'Labor Loading Matrix'!Y761,0),IF('CLINs &amp; Ceiling Rates'!$D$255="R&amp;D",'Labor Loading Matrix'!Z761,0),IF('CLINs &amp; Ceiling Rates'!$D$256="R&amp;D",'Labor Loading Matrix'!AA761,0))</f>
        <v>0</v>
      </c>
      <c r="H761" s="137"/>
      <c r="I761" s="137"/>
      <c r="J761" s="137"/>
      <c r="K761" s="137"/>
      <c r="L761" s="137"/>
      <c r="M761" s="137"/>
      <c r="N761" s="84"/>
      <c r="O761" s="84"/>
      <c r="P761" s="84"/>
      <c r="Q761" s="84"/>
      <c r="R761" s="133"/>
      <c r="S761" s="133"/>
      <c r="T761" s="133"/>
      <c r="U761" s="133"/>
      <c r="V761" s="133"/>
      <c r="W761" s="133"/>
      <c r="X761" s="133"/>
      <c r="Y761" s="133"/>
      <c r="Z761" s="133"/>
      <c r="AA761" s="133"/>
    </row>
    <row r="762" spans="1:27" s="73" customFormat="1" ht="18" hidden="1" customHeight="1" x14ac:dyDescent="0.25">
      <c r="A762" s="173">
        <f>'CLINs &amp; Ceiling Rates'!B121</f>
        <v>0</v>
      </c>
      <c r="B762" s="173">
        <f>'CLINs &amp; Ceiling Rates'!C121</f>
        <v>0</v>
      </c>
      <c r="C762" s="177" t="str">
        <f>'CLINs &amp; Ceiling Rates'!K121</f>
        <v/>
      </c>
      <c r="D762" s="211">
        <f>IF('CLINs &amp; Ceiling Rates'!D718="",SUM('Labor Loading Matrix'!H762:AA762),SUM(E762:G762))</f>
        <v>0</v>
      </c>
      <c r="E762" s="175">
        <f>SUM(IF('CLINs &amp; Ceiling Rates'!$D$237="OPS",'Labor Loading Matrix'!H762,0),IF('CLINs &amp; Ceiling Rates'!$D$238="OPS",'Labor Loading Matrix'!I762,0),IF('CLINs &amp; Ceiling Rates'!$D$239="OPS",'Labor Loading Matrix'!J762,0),IF('CLINs &amp; Ceiling Rates'!$D$240="OPS",'Labor Loading Matrix'!K762,0),IF('CLINs &amp; Ceiling Rates'!$D$241="OPS",'Labor Loading Matrix'!L762,0),IF('CLINs &amp; Ceiling Rates'!$D$242="OPS",'Labor Loading Matrix'!M762,0),IF('CLINs &amp; Ceiling Rates'!$D$243="OPS",'Labor Loading Matrix'!N762,0),IF('CLINs &amp; Ceiling Rates'!$D$244="OPS",'Labor Loading Matrix'!O762,0),IF('CLINs &amp; Ceiling Rates'!$D$245="OPS",'Labor Loading Matrix'!P762,0),IF('CLINs &amp; Ceiling Rates'!$D$246="OPS",'Labor Loading Matrix'!Q762,0),IF('CLINs &amp; Ceiling Rates'!$D$247="OPS",'Labor Loading Matrix'!R762,0),IF('CLINs &amp; Ceiling Rates'!$D$248="OPS",'Labor Loading Matrix'!S762,0),IF('CLINs &amp; Ceiling Rates'!$D$249="OPS",'Labor Loading Matrix'!T762,0),IF('CLINs &amp; Ceiling Rates'!$D$250="OPS",'Labor Loading Matrix'!U762,0),IF('CLINs &amp; Ceiling Rates'!$D$251="OPS",'Labor Loading Matrix'!V762,0),IF('CLINs &amp; Ceiling Rates'!$D$252="OPS",'Labor Loading Matrix'!W762,0),IF('CLINs &amp; Ceiling Rates'!$D$253="OPS",'Labor Loading Matrix'!X762,0),IF('CLINs &amp; Ceiling Rates'!$D$254="OPS",'Labor Loading Matrix'!Y762,0),IF('CLINs &amp; Ceiling Rates'!$D$255="OPS",'Labor Loading Matrix'!Z762,0),IF('CLINs &amp; Ceiling Rates'!$D$256="OPS",'Labor Loading Matrix'!AA762,0))</f>
        <v>0</v>
      </c>
      <c r="F762" s="175">
        <f>SUM(IF('CLINs &amp; Ceiling Rates'!$D$237="F&amp;E",'Labor Loading Matrix'!H762,0),IF('CLINs &amp; Ceiling Rates'!$D$238="F&amp;E",'Labor Loading Matrix'!I762,0),IF('CLINs &amp; Ceiling Rates'!$D$239="F&amp;E",'Labor Loading Matrix'!J762,0),IF('CLINs &amp; Ceiling Rates'!$D$240="F&amp;E",'Labor Loading Matrix'!K762,0),IF('CLINs &amp; Ceiling Rates'!$D$241="F&amp;E",'Labor Loading Matrix'!L762,0),IF('CLINs &amp; Ceiling Rates'!$D$242="F&amp;E",'Labor Loading Matrix'!M762,0),IF('CLINs &amp; Ceiling Rates'!$D$243="F&amp;E",'Labor Loading Matrix'!N762,0),IF('CLINs &amp; Ceiling Rates'!$D$244="F&amp;E",'Labor Loading Matrix'!O762,0),IF('CLINs &amp; Ceiling Rates'!$D$245="F&amp;E",'Labor Loading Matrix'!P762,0),IF('CLINs &amp; Ceiling Rates'!$D$246="F&amp;E",'Labor Loading Matrix'!Q762,0),IF('CLINs &amp; Ceiling Rates'!$D$247="F&amp;E",'Labor Loading Matrix'!R762,0),IF('CLINs &amp; Ceiling Rates'!$D$248="F&amp;E",'Labor Loading Matrix'!S762,0),IF('CLINs &amp; Ceiling Rates'!$D$249="F&amp;E",'Labor Loading Matrix'!T762,0),IF('CLINs &amp; Ceiling Rates'!$D$250="F&amp;E",'Labor Loading Matrix'!U762,0),IF('CLINs &amp; Ceiling Rates'!$D$251="F&amp;E",'Labor Loading Matrix'!V762,0),IF('CLINs &amp; Ceiling Rates'!$D$252="F&amp;E",'Labor Loading Matrix'!W762,0),IF('CLINs &amp; Ceiling Rates'!$D$253="F&amp;E",'Labor Loading Matrix'!X762,0),IF('CLINs &amp; Ceiling Rates'!$D$254="F&amp;E",'Labor Loading Matrix'!Y762,0),IF('CLINs &amp; Ceiling Rates'!$D$255="F&amp;E",'Labor Loading Matrix'!Z762,0),IF('CLINs &amp; Ceiling Rates'!$D$256="F&amp;E",'Labor Loading Matrix'!AA762,0))</f>
        <v>0</v>
      </c>
      <c r="G762" s="175">
        <f>SUM(IF('CLINs &amp; Ceiling Rates'!$D$237="R&amp;D",'Labor Loading Matrix'!H762,0),IF('CLINs &amp; Ceiling Rates'!$D$238="R&amp;D",'Labor Loading Matrix'!I762,0),IF('CLINs &amp; Ceiling Rates'!$D$239="R&amp;D",'Labor Loading Matrix'!J762,0),IF('CLINs &amp; Ceiling Rates'!$D$240="R&amp;D",'Labor Loading Matrix'!K762,0),IF('CLINs &amp; Ceiling Rates'!$D$241="R&amp;D",'Labor Loading Matrix'!L762,0),IF('CLINs &amp; Ceiling Rates'!$D$242="R&amp;D",'Labor Loading Matrix'!M762,0),IF('CLINs &amp; Ceiling Rates'!$D$243="R&amp;D",'Labor Loading Matrix'!N762,0),IF('CLINs &amp; Ceiling Rates'!$D$244="R&amp;D",'Labor Loading Matrix'!O762,0),IF('CLINs &amp; Ceiling Rates'!$D$245="R&amp;D",'Labor Loading Matrix'!P762,0),IF('CLINs &amp; Ceiling Rates'!$D$246="R&amp;D",'Labor Loading Matrix'!Q762,0),IF('CLINs &amp; Ceiling Rates'!$D$247="R&amp;D",'Labor Loading Matrix'!R762,0),IF('CLINs &amp; Ceiling Rates'!$D$248="R&amp;D",'Labor Loading Matrix'!S762,0),IF('CLINs &amp; Ceiling Rates'!$D$249="R&amp;D",'Labor Loading Matrix'!T762,0),IF('CLINs &amp; Ceiling Rates'!$D$250="R&amp;D",'Labor Loading Matrix'!U762,0),IF('CLINs &amp; Ceiling Rates'!$D$251="R&amp;D",'Labor Loading Matrix'!V762,0),IF('CLINs &amp; Ceiling Rates'!$D$252="R&amp;D",'Labor Loading Matrix'!W762,0),IF('CLINs &amp; Ceiling Rates'!$D$253="R&amp;D",'Labor Loading Matrix'!X762,0),IF('CLINs &amp; Ceiling Rates'!$D$254="R&amp;D",'Labor Loading Matrix'!Y762,0),IF('CLINs &amp; Ceiling Rates'!$D$255="R&amp;D",'Labor Loading Matrix'!Z762,0),IF('CLINs &amp; Ceiling Rates'!$D$256="R&amp;D",'Labor Loading Matrix'!AA762,0))</f>
        <v>0</v>
      </c>
      <c r="H762" s="137"/>
      <c r="I762" s="137"/>
      <c r="J762" s="137"/>
      <c r="K762" s="137"/>
      <c r="L762" s="137"/>
      <c r="M762" s="137"/>
      <c r="N762" s="84"/>
      <c r="O762" s="84"/>
      <c r="P762" s="84"/>
      <c r="Q762" s="84"/>
      <c r="R762" s="133"/>
      <c r="S762" s="133"/>
      <c r="T762" s="133"/>
      <c r="U762" s="133"/>
      <c r="V762" s="133"/>
      <c r="W762" s="133"/>
      <c r="X762" s="133"/>
      <c r="Y762" s="133"/>
      <c r="Z762" s="133"/>
      <c r="AA762" s="133"/>
    </row>
    <row r="763" spans="1:27" s="73" customFormat="1" ht="18" hidden="1" customHeight="1" x14ac:dyDescent="0.25">
      <c r="A763" s="173">
        <f>'CLINs &amp; Ceiling Rates'!B122</f>
        <v>0</v>
      </c>
      <c r="B763" s="173">
        <f>'CLINs &amp; Ceiling Rates'!C122</f>
        <v>0</v>
      </c>
      <c r="C763" s="177" t="str">
        <f>'CLINs &amp; Ceiling Rates'!K122</f>
        <v/>
      </c>
      <c r="D763" s="211">
        <f>IF('CLINs &amp; Ceiling Rates'!D719="",SUM('Labor Loading Matrix'!H763:AA763),SUM(E763:G763))</f>
        <v>0</v>
      </c>
      <c r="E763" s="175">
        <f>SUM(IF('CLINs &amp; Ceiling Rates'!$D$237="OPS",'Labor Loading Matrix'!H763,0),IF('CLINs &amp; Ceiling Rates'!$D$238="OPS",'Labor Loading Matrix'!I763,0),IF('CLINs &amp; Ceiling Rates'!$D$239="OPS",'Labor Loading Matrix'!J763,0),IF('CLINs &amp; Ceiling Rates'!$D$240="OPS",'Labor Loading Matrix'!K763,0),IF('CLINs &amp; Ceiling Rates'!$D$241="OPS",'Labor Loading Matrix'!L763,0),IF('CLINs &amp; Ceiling Rates'!$D$242="OPS",'Labor Loading Matrix'!M763,0),IF('CLINs &amp; Ceiling Rates'!$D$243="OPS",'Labor Loading Matrix'!N763,0),IF('CLINs &amp; Ceiling Rates'!$D$244="OPS",'Labor Loading Matrix'!O763,0),IF('CLINs &amp; Ceiling Rates'!$D$245="OPS",'Labor Loading Matrix'!P763,0),IF('CLINs &amp; Ceiling Rates'!$D$246="OPS",'Labor Loading Matrix'!Q763,0),IF('CLINs &amp; Ceiling Rates'!$D$247="OPS",'Labor Loading Matrix'!R763,0),IF('CLINs &amp; Ceiling Rates'!$D$248="OPS",'Labor Loading Matrix'!S763,0),IF('CLINs &amp; Ceiling Rates'!$D$249="OPS",'Labor Loading Matrix'!T763,0),IF('CLINs &amp; Ceiling Rates'!$D$250="OPS",'Labor Loading Matrix'!U763,0),IF('CLINs &amp; Ceiling Rates'!$D$251="OPS",'Labor Loading Matrix'!V763,0),IF('CLINs &amp; Ceiling Rates'!$D$252="OPS",'Labor Loading Matrix'!W763,0),IF('CLINs &amp; Ceiling Rates'!$D$253="OPS",'Labor Loading Matrix'!X763,0),IF('CLINs &amp; Ceiling Rates'!$D$254="OPS",'Labor Loading Matrix'!Y763,0),IF('CLINs &amp; Ceiling Rates'!$D$255="OPS",'Labor Loading Matrix'!Z763,0),IF('CLINs &amp; Ceiling Rates'!$D$256="OPS",'Labor Loading Matrix'!AA763,0))</f>
        <v>0</v>
      </c>
      <c r="F763" s="175">
        <f>SUM(IF('CLINs &amp; Ceiling Rates'!$D$237="F&amp;E",'Labor Loading Matrix'!H763,0),IF('CLINs &amp; Ceiling Rates'!$D$238="F&amp;E",'Labor Loading Matrix'!I763,0),IF('CLINs &amp; Ceiling Rates'!$D$239="F&amp;E",'Labor Loading Matrix'!J763,0),IF('CLINs &amp; Ceiling Rates'!$D$240="F&amp;E",'Labor Loading Matrix'!K763,0),IF('CLINs &amp; Ceiling Rates'!$D$241="F&amp;E",'Labor Loading Matrix'!L763,0),IF('CLINs &amp; Ceiling Rates'!$D$242="F&amp;E",'Labor Loading Matrix'!M763,0),IF('CLINs &amp; Ceiling Rates'!$D$243="F&amp;E",'Labor Loading Matrix'!N763,0),IF('CLINs &amp; Ceiling Rates'!$D$244="F&amp;E",'Labor Loading Matrix'!O763,0),IF('CLINs &amp; Ceiling Rates'!$D$245="F&amp;E",'Labor Loading Matrix'!P763,0),IF('CLINs &amp; Ceiling Rates'!$D$246="F&amp;E",'Labor Loading Matrix'!Q763,0),IF('CLINs &amp; Ceiling Rates'!$D$247="F&amp;E",'Labor Loading Matrix'!R763,0),IF('CLINs &amp; Ceiling Rates'!$D$248="F&amp;E",'Labor Loading Matrix'!S763,0),IF('CLINs &amp; Ceiling Rates'!$D$249="F&amp;E",'Labor Loading Matrix'!T763,0),IF('CLINs &amp; Ceiling Rates'!$D$250="F&amp;E",'Labor Loading Matrix'!U763,0),IF('CLINs &amp; Ceiling Rates'!$D$251="F&amp;E",'Labor Loading Matrix'!V763,0),IF('CLINs &amp; Ceiling Rates'!$D$252="F&amp;E",'Labor Loading Matrix'!W763,0),IF('CLINs &amp; Ceiling Rates'!$D$253="F&amp;E",'Labor Loading Matrix'!X763,0),IF('CLINs &amp; Ceiling Rates'!$D$254="F&amp;E",'Labor Loading Matrix'!Y763,0),IF('CLINs &amp; Ceiling Rates'!$D$255="F&amp;E",'Labor Loading Matrix'!Z763,0),IF('CLINs &amp; Ceiling Rates'!$D$256="F&amp;E",'Labor Loading Matrix'!AA763,0))</f>
        <v>0</v>
      </c>
      <c r="G763" s="175">
        <f>SUM(IF('CLINs &amp; Ceiling Rates'!$D$237="R&amp;D",'Labor Loading Matrix'!H763,0),IF('CLINs &amp; Ceiling Rates'!$D$238="R&amp;D",'Labor Loading Matrix'!I763,0),IF('CLINs &amp; Ceiling Rates'!$D$239="R&amp;D",'Labor Loading Matrix'!J763,0),IF('CLINs &amp; Ceiling Rates'!$D$240="R&amp;D",'Labor Loading Matrix'!K763,0),IF('CLINs &amp; Ceiling Rates'!$D$241="R&amp;D",'Labor Loading Matrix'!L763,0),IF('CLINs &amp; Ceiling Rates'!$D$242="R&amp;D",'Labor Loading Matrix'!M763,0),IF('CLINs &amp; Ceiling Rates'!$D$243="R&amp;D",'Labor Loading Matrix'!N763,0),IF('CLINs &amp; Ceiling Rates'!$D$244="R&amp;D",'Labor Loading Matrix'!O763,0),IF('CLINs &amp; Ceiling Rates'!$D$245="R&amp;D",'Labor Loading Matrix'!P763,0),IF('CLINs &amp; Ceiling Rates'!$D$246="R&amp;D",'Labor Loading Matrix'!Q763,0),IF('CLINs &amp; Ceiling Rates'!$D$247="R&amp;D",'Labor Loading Matrix'!R763,0),IF('CLINs &amp; Ceiling Rates'!$D$248="R&amp;D",'Labor Loading Matrix'!S763,0),IF('CLINs &amp; Ceiling Rates'!$D$249="R&amp;D",'Labor Loading Matrix'!T763,0),IF('CLINs &amp; Ceiling Rates'!$D$250="R&amp;D",'Labor Loading Matrix'!U763,0),IF('CLINs &amp; Ceiling Rates'!$D$251="R&amp;D",'Labor Loading Matrix'!V763,0),IF('CLINs &amp; Ceiling Rates'!$D$252="R&amp;D",'Labor Loading Matrix'!W763,0),IF('CLINs &amp; Ceiling Rates'!$D$253="R&amp;D",'Labor Loading Matrix'!X763,0),IF('CLINs &amp; Ceiling Rates'!$D$254="R&amp;D",'Labor Loading Matrix'!Y763,0),IF('CLINs &amp; Ceiling Rates'!$D$255="R&amp;D",'Labor Loading Matrix'!Z763,0),IF('CLINs &amp; Ceiling Rates'!$D$256="R&amp;D",'Labor Loading Matrix'!AA763,0))</f>
        <v>0</v>
      </c>
      <c r="H763" s="137"/>
      <c r="I763" s="137"/>
      <c r="J763" s="137"/>
      <c r="K763" s="137"/>
      <c r="L763" s="137"/>
      <c r="M763" s="137"/>
      <c r="N763" s="84"/>
      <c r="O763" s="84"/>
      <c r="P763" s="84"/>
      <c r="Q763" s="84"/>
      <c r="R763" s="133"/>
      <c r="S763" s="133"/>
      <c r="T763" s="133"/>
      <c r="U763" s="133"/>
      <c r="V763" s="133"/>
      <c r="W763" s="133"/>
      <c r="X763" s="133"/>
      <c r="Y763" s="133"/>
      <c r="Z763" s="133"/>
      <c r="AA763" s="133"/>
    </row>
    <row r="764" spans="1:27" s="73" customFormat="1" ht="18" hidden="1" customHeight="1" x14ac:dyDescent="0.25">
      <c r="A764" s="173">
        <f>'CLINs &amp; Ceiling Rates'!B123</f>
        <v>0</v>
      </c>
      <c r="B764" s="173">
        <f>'CLINs &amp; Ceiling Rates'!C123</f>
        <v>0</v>
      </c>
      <c r="C764" s="177" t="str">
        <f>'CLINs &amp; Ceiling Rates'!K123</f>
        <v/>
      </c>
      <c r="D764" s="211">
        <f>IF('CLINs &amp; Ceiling Rates'!D720="",SUM('Labor Loading Matrix'!H764:AA764),SUM(E764:G764))</f>
        <v>0</v>
      </c>
      <c r="E764" s="175">
        <f>SUM(IF('CLINs &amp; Ceiling Rates'!$D$237="OPS",'Labor Loading Matrix'!H764,0),IF('CLINs &amp; Ceiling Rates'!$D$238="OPS",'Labor Loading Matrix'!I764,0),IF('CLINs &amp; Ceiling Rates'!$D$239="OPS",'Labor Loading Matrix'!J764,0),IF('CLINs &amp; Ceiling Rates'!$D$240="OPS",'Labor Loading Matrix'!K764,0),IF('CLINs &amp; Ceiling Rates'!$D$241="OPS",'Labor Loading Matrix'!L764,0),IF('CLINs &amp; Ceiling Rates'!$D$242="OPS",'Labor Loading Matrix'!M764,0),IF('CLINs &amp; Ceiling Rates'!$D$243="OPS",'Labor Loading Matrix'!N764,0),IF('CLINs &amp; Ceiling Rates'!$D$244="OPS",'Labor Loading Matrix'!O764,0),IF('CLINs &amp; Ceiling Rates'!$D$245="OPS",'Labor Loading Matrix'!P764,0),IF('CLINs &amp; Ceiling Rates'!$D$246="OPS",'Labor Loading Matrix'!Q764,0),IF('CLINs &amp; Ceiling Rates'!$D$247="OPS",'Labor Loading Matrix'!R764,0),IF('CLINs &amp; Ceiling Rates'!$D$248="OPS",'Labor Loading Matrix'!S764,0),IF('CLINs &amp; Ceiling Rates'!$D$249="OPS",'Labor Loading Matrix'!T764,0),IF('CLINs &amp; Ceiling Rates'!$D$250="OPS",'Labor Loading Matrix'!U764,0),IF('CLINs &amp; Ceiling Rates'!$D$251="OPS",'Labor Loading Matrix'!V764,0),IF('CLINs &amp; Ceiling Rates'!$D$252="OPS",'Labor Loading Matrix'!W764,0),IF('CLINs &amp; Ceiling Rates'!$D$253="OPS",'Labor Loading Matrix'!X764,0),IF('CLINs &amp; Ceiling Rates'!$D$254="OPS",'Labor Loading Matrix'!Y764,0),IF('CLINs &amp; Ceiling Rates'!$D$255="OPS",'Labor Loading Matrix'!Z764,0),IF('CLINs &amp; Ceiling Rates'!$D$256="OPS",'Labor Loading Matrix'!AA764,0))</f>
        <v>0</v>
      </c>
      <c r="F764" s="175">
        <f>SUM(IF('CLINs &amp; Ceiling Rates'!$D$237="F&amp;E",'Labor Loading Matrix'!H764,0),IF('CLINs &amp; Ceiling Rates'!$D$238="F&amp;E",'Labor Loading Matrix'!I764,0),IF('CLINs &amp; Ceiling Rates'!$D$239="F&amp;E",'Labor Loading Matrix'!J764,0),IF('CLINs &amp; Ceiling Rates'!$D$240="F&amp;E",'Labor Loading Matrix'!K764,0),IF('CLINs &amp; Ceiling Rates'!$D$241="F&amp;E",'Labor Loading Matrix'!L764,0),IF('CLINs &amp; Ceiling Rates'!$D$242="F&amp;E",'Labor Loading Matrix'!M764,0),IF('CLINs &amp; Ceiling Rates'!$D$243="F&amp;E",'Labor Loading Matrix'!N764,0),IF('CLINs &amp; Ceiling Rates'!$D$244="F&amp;E",'Labor Loading Matrix'!O764,0),IF('CLINs &amp; Ceiling Rates'!$D$245="F&amp;E",'Labor Loading Matrix'!P764,0),IF('CLINs &amp; Ceiling Rates'!$D$246="F&amp;E",'Labor Loading Matrix'!Q764,0),IF('CLINs &amp; Ceiling Rates'!$D$247="F&amp;E",'Labor Loading Matrix'!R764,0),IF('CLINs &amp; Ceiling Rates'!$D$248="F&amp;E",'Labor Loading Matrix'!S764,0),IF('CLINs &amp; Ceiling Rates'!$D$249="F&amp;E",'Labor Loading Matrix'!T764,0),IF('CLINs &amp; Ceiling Rates'!$D$250="F&amp;E",'Labor Loading Matrix'!U764,0),IF('CLINs &amp; Ceiling Rates'!$D$251="F&amp;E",'Labor Loading Matrix'!V764,0),IF('CLINs &amp; Ceiling Rates'!$D$252="F&amp;E",'Labor Loading Matrix'!W764,0),IF('CLINs &amp; Ceiling Rates'!$D$253="F&amp;E",'Labor Loading Matrix'!X764,0),IF('CLINs &amp; Ceiling Rates'!$D$254="F&amp;E",'Labor Loading Matrix'!Y764,0),IF('CLINs &amp; Ceiling Rates'!$D$255="F&amp;E",'Labor Loading Matrix'!Z764,0),IF('CLINs &amp; Ceiling Rates'!$D$256="F&amp;E",'Labor Loading Matrix'!AA764,0))</f>
        <v>0</v>
      </c>
      <c r="G764" s="175">
        <f>SUM(IF('CLINs &amp; Ceiling Rates'!$D$237="R&amp;D",'Labor Loading Matrix'!H764,0),IF('CLINs &amp; Ceiling Rates'!$D$238="R&amp;D",'Labor Loading Matrix'!I764,0),IF('CLINs &amp; Ceiling Rates'!$D$239="R&amp;D",'Labor Loading Matrix'!J764,0),IF('CLINs &amp; Ceiling Rates'!$D$240="R&amp;D",'Labor Loading Matrix'!K764,0),IF('CLINs &amp; Ceiling Rates'!$D$241="R&amp;D",'Labor Loading Matrix'!L764,0),IF('CLINs &amp; Ceiling Rates'!$D$242="R&amp;D",'Labor Loading Matrix'!M764,0),IF('CLINs &amp; Ceiling Rates'!$D$243="R&amp;D",'Labor Loading Matrix'!N764,0),IF('CLINs &amp; Ceiling Rates'!$D$244="R&amp;D",'Labor Loading Matrix'!O764,0),IF('CLINs &amp; Ceiling Rates'!$D$245="R&amp;D",'Labor Loading Matrix'!P764,0),IF('CLINs &amp; Ceiling Rates'!$D$246="R&amp;D",'Labor Loading Matrix'!Q764,0),IF('CLINs &amp; Ceiling Rates'!$D$247="R&amp;D",'Labor Loading Matrix'!R764,0),IF('CLINs &amp; Ceiling Rates'!$D$248="R&amp;D",'Labor Loading Matrix'!S764,0),IF('CLINs &amp; Ceiling Rates'!$D$249="R&amp;D",'Labor Loading Matrix'!T764,0),IF('CLINs &amp; Ceiling Rates'!$D$250="R&amp;D",'Labor Loading Matrix'!U764,0),IF('CLINs &amp; Ceiling Rates'!$D$251="R&amp;D",'Labor Loading Matrix'!V764,0),IF('CLINs &amp; Ceiling Rates'!$D$252="R&amp;D",'Labor Loading Matrix'!W764,0),IF('CLINs &amp; Ceiling Rates'!$D$253="R&amp;D",'Labor Loading Matrix'!X764,0),IF('CLINs &amp; Ceiling Rates'!$D$254="R&amp;D",'Labor Loading Matrix'!Y764,0),IF('CLINs &amp; Ceiling Rates'!$D$255="R&amp;D",'Labor Loading Matrix'!Z764,0),IF('CLINs &amp; Ceiling Rates'!$D$256="R&amp;D",'Labor Loading Matrix'!AA764,0))</f>
        <v>0</v>
      </c>
      <c r="H764" s="137"/>
      <c r="I764" s="137"/>
      <c r="J764" s="137"/>
      <c r="K764" s="137"/>
      <c r="L764" s="137"/>
      <c r="M764" s="137"/>
      <c r="N764" s="84"/>
      <c r="O764" s="84"/>
      <c r="P764" s="84"/>
      <c r="Q764" s="84"/>
      <c r="R764" s="133"/>
      <c r="S764" s="133"/>
      <c r="T764" s="133"/>
      <c r="U764" s="133"/>
      <c r="V764" s="133"/>
      <c r="W764" s="133"/>
      <c r="X764" s="133"/>
      <c r="Y764" s="133"/>
      <c r="Z764" s="133"/>
      <c r="AA764" s="133"/>
    </row>
    <row r="765" spans="1:27" s="73" customFormat="1" ht="18" hidden="1" customHeight="1" x14ac:dyDescent="0.25">
      <c r="A765" s="173">
        <f>'CLINs &amp; Ceiling Rates'!B124</f>
        <v>0</v>
      </c>
      <c r="B765" s="173">
        <f>'CLINs &amp; Ceiling Rates'!C124</f>
        <v>0</v>
      </c>
      <c r="C765" s="177" t="str">
        <f>'CLINs &amp; Ceiling Rates'!K124</f>
        <v/>
      </c>
      <c r="D765" s="211">
        <f>IF('CLINs &amp; Ceiling Rates'!D721="",SUM('Labor Loading Matrix'!H765:AA765),SUM(E765:G765))</f>
        <v>0</v>
      </c>
      <c r="E765" s="175">
        <f>SUM(IF('CLINs &amp; Ceiling Rates'!$D$237="OPS",'Labor Loading Matrix'!H765,0),IF('CLINs &amp; Ceiling Rates'!$D$238="OPS",'Labor Loading Matrix'!I765,0),IF('CLINs &amp; Ceiling Rates'!$D$239="OPS",'Labor Loading Matrix'!J765,0),IF('CLINs &amp; Ceiling Rates'!$D$240="OPS",'Labor Loading Matrix'!K765,0),IF('CLINs &amp; Ceiling Rates'!$D$241="OPS",'Labor Loading Matrix'!L765,0),IF('CLINs &amp; Ceiling Rates'!$D$242="OPS",'Labor Loading Matrix'!M765,0),IF('CLINs &amp; Ceiling Rates'!$D$243="OPS",'Labor Loading Matrix'!N765,0),IF('CLINs &amp; Ceiling Rates'!$D$244="OPS",'Labor Loading Matrix'!O765,0),IF('CLINs &amp; Ceiling Rates'!$D$245="OPS",'Labor Loading Matrix'!P765,0),IF('CLINs &amp; Ceiling Rates'!$D$246="OPS",'Labor Loading Matrix'!Q765,0),IF('CLINs &amp; Ceiling Rates'!$D$247="OPS",'Labor Loading Matrix'!R765,0),IF('CLINs &amp; Ceiling Rates'!$D$248="OPS",'Labor Loading Matrix'!S765,0),IF('CLINs &amp; Ceiling Rates'!$D$249="OPS",'Labor Loading Matrix'!T765,0),IF('CLINs &amp; Ceiling Rates'!$D$250="OPS",'Labor Loading Matrix'!U765,0),IF('CLINs &amp; Ceiling Rates'!$D$251="OPS",'Labor Loading Matrix'!V765,0),IF('CLINs &amp; Ceiling Rates'!$D$252="OPS",'Labor Loading Matrix'!W765,0),IF('CLINs &amp; Ceiling Rates'!$D$253="OPS",'Labor Loading Matrix'!X765,0),IF('CLINs &amp; Ceiling Rates'!$D$254="OPS",'Labor Loading Matrix'!Y765,0),IF('CLINs &amp; Ceiling Rates'!$D$255="OPS",'Labor Loading Matrix'!Z765,0),IF('CLINs &amp; Ceiling Rates'!$D$256="OPS",'Labor Loading Matrix'!AA765,0))</f>
        <v>0</v>
      </c>
      <c r="F765" s="175">
        <f>SUM(IF('CLINs &amp; Ceiling Rates'!$D$237="F&amp;E",'Labor Loading Matrix'!H765,0),IF('CLINs &amp; Ceiling Rates'!$D$238="F&amp;E",'Labor Loading Matrix'!I765,0),IF('CLINs &amp; Ceiling Rates'!$D$239="F&amp;E",'Labor Loading Matrix'!J765,0),IF('CLINs &amp; Ceiling Rates'!$D$240="F&amp;E",'Labor Loading Matrix'!K765,0),IF('CLINs &amp; Ceiling Rates'!$D$241="F&amp;E",'Labor Loading Matrix'!L765,0),IF('CLINs &amp; Ceiling Rates'!$D$242="F&amp;E",'Labor Loading Matrix'!M765,0),IF('CLINs &amp; Ceiling Rates'!$D$243="F&amp;E",'Labor Loading Matrix'!N765,0),IF('CLINs &amp; Ceiling Rates'!$D$244="F&amp;E",'Labor Loading Matrix'!O765,0),IF('CLINs &amp; Ceiling Rates'!$D$245="F&amp;E",'Labor Loading Matrix'!P765,0),IF('CLINs &amp; Ceiling Rates'!$D$246="F&amp;E",'Labor Loading Matrix'!Q765,0),IF('CLINs &amp; Ceiling Rates'!$D$247="F&amp;E",'Labor Loading Matrix'!R765,0),IF('CLINs &amp; Ceiling Rates'!$D$248="F&amp;E",'Labor Loading Matrix'!S765,0),IF('CLINs &amp; Ceiling Rates'!$D$249="F&amp;E",'Labor Loading Matrix'!T765,0),IF('CLINs &amp; Ceiling Rates'!$D$250="F&amp;E",'Labor Loading Matrix'!U765,0),IF('CLINs &amp; Ceiling Rates'!$D$251="F&amp;E",'Labor Loading Matrix'!V765,0),IF('CLINs &amp; Ceiling Rates'!$D$252="F&amp;E",'Labor Loading Matrix'!W765,0),IF('CLINs &amp; Ceiling Rates'!$D$253="F&amp;E",'Labor Loading Matrix'!X765,0),IF('CLINs &amp; Ceiling Rates'!$D$254="F&amp;E",'Labor Loading Matrix'!Y765,0),IF('CLINs &amp; Ceiling Rates'!$D$255="F&amp;E",'Labor Loading Matrix'!Z765,0),IF('CLINs &amp; Ceiling Rates'!$D$256="F&amp;E",'Labor Loading Matrix'!AA765,0))</f>
        <v>0</v>
      </c>
      <c r="G765" s="175">
        <f>SUM(IF('CLINs &amp; Ceiling Rates'!$D$237="R&amp;D",'Labor Loading Matrix'!H765,0),IF('CLINs &amp; Ceiling Rates'!$D$238="R&amp;D",'Labor Loading Matrix'!I765,0),IF('CLINs &amp; Ceiling Rates'!$D$239="R&amp;D",'Labor Loading Matrix'!J765,0),IF('CLINs &amp; Ceiling Rates'!$D$240="R&amp;D",'Labor Loading Matrix'!K765,0),IF('CLINs &amp; Ceiling Rates'!$D$241="R&amp;D",'Labor Loading Matrix'!L765,0),IF('CLINs &amp; Ceiling Rates'!$D$242="R&amp;D",'Labor Loading Matrix'!M765,0),IF('CLINs &amp; Ceiling Rates'!$D$243="R&amp;D",'Labor Loading Matrix'!N765,0),IF('CLINs &amp; Ceiling Rates'!$D$244="R&amp;D",'Labor Loading Matrix'!O765,0),IF('CLINs &amp; Ceiling Rates'!$D$245="R&amp;D",'Labor Loading Matrix'!P765,0),IF('CLINs &amp; Ceiling Rates'!$D$246="R&amp;D",'Labor Loading Matrix'!Q765,0),IF('CLINs &amp; Ceiling Rates'!$D$247="R&amp;D",'Labor Loading Matrix'!R765,0),IF('CLINs &amp; Ceiling Rates'!$D$248="R&amp;D",'Labor Loading Matrix'!S765,0),IF('CLINs &amp; Ceiling Rates'!$D$249="R&amp;D",'Labor Loading Matrix'!T765,0),IF('CLINs &amp; Ceiling Rates'!$D$250="R&amp;D",'Labor Loading Matrix'!U765,0),IF('CLINs &amp; Ceiling Rates'!$D$251="R&amp;D",'Labor Loading Matrix'!V765,0),IF('CLINs &amp; Ceiling Rates'!$D$252="R&amp;D",'Labor Loading Matrix'!W765,0),IF('CLINs &amp; Ceiling Rates'!$D$253="R&amp;D",'Labor Loading Matrix'!X765,0),IF('CLINs &amp; Ceiling Rates'!$D$254="R&amp;D",'Labor Loading Matrix'!Y765,0),IF('CLINs &amp; Ceiling Rates'!$D$255="R&amp;D",'Labor Loading Matrix'!Z765,0),IF('CLINs &amp; Ceiling Rates'!$D$256="R&amp;D",'Labor Loading Matrix'!AA765,0))</f>
        <v>0</v>
      </c>
      <c r="H765" s="137"/>
      <c r="I765" s="137"/>
      <c r="J765" s="137"/>
      <c r="K765" s="137"/>
      <c r="L765" s="137"/>
      <c r="M765" s="137"/>
      <c r="N765" s="84"/>
      <c r="O765" s="84"/>
      <c r="P765" s="84"/>
      <c r="Q765" s="84"/>
      <c r="R765" s="133"/>
      <c r="S765" s="133"/>
      <c r="T765" s="133"/>
      <c r="U765" s="133"/>
      <c r="V765" s="133"/>
      <c r="W765" s="133"/>
      <c r="X765" s="133"/>
      <c r="Y765" s="133"/>
      <c r="Z765" s="133"/>
      <c r="AA765" s="133"/>
    </row>
    <row r="766" spans="1:27" s="73" customFormat="1" ht="18" hidden="1" customHeight="1" x14ac:dyDescent="0.25">
      <c r="A766" s="173">
        <f>'CLINs &amp; Ceiling Rates'!B125</f>
        <v>0</v>
      </c>
      <c r="B766" s="173">
        <f>'CLINs &amp; Ceiling Rates'!C125</f>
        <v>0</v>
      </c>
      <c r="C766" s="177" t="str">
        <f>'CLINs &amp; Ceiling Rates'!K125</f>
        <v/>
      </c>
      <c r="D766" s="211">
        <f>IF('CLINs &amp; Ceiling Rates'!D722="",SUM('Labor Loading Matrix'!H766:AA766),SUM(E766:G766))</f>
        <v>0</v>
      </c>
      <c r="E766" s="175">
        <f>SUM(IF('CLINs &amp; Ceiling Rates'!$D$237="OPS",'Labor Loading Matrix'!H766,0),IF('CLINs &amp; Ceiling Rates'!$D$238="OPS",'Labor Loading Matrix'!I766,0),IF('CLINs &amp; Ceiling Rates'!$D$239="OPS",'Labor Loading Matrix'!J766,0),IF('CLINs &amp; Ceiling Rates'!$D$240="OPS",'Labor Loading Matrix'!K766,0),IF('CLINs &amp; Ceiling Rates'!$D$241="OPS",'Labor Loading Matrix'!L766,0),IF('CLINs &amp; Ceiling Rates'!$D$242="OPS",'Labor Loading Matrix'!M766,0),IF('CLINs &amp; Ceiling Rates'!$D$243="OPS",'Labor Loading Matrix'!N766,0),IF('CLINs &amp; Ceiling Rates'!$D$244="OPS",'Labor Loading Matrix'!O766,0),IF('CLINs &amp; Ceiling Rates'!$D$245="OPS",'Labor Loading Matrix'!P766,0),IF('CLINs &amp; Ceiling Rates'!$D$246="OPS",'Labor Loading Matrix'!Q766,0),IF('CLINs &amp; Ceiling Rates'!$D$247="OPS",'Labor Loading Matrix'!R766,0),IF('CLINs &amp; Ceiling Rates'!$D$248="OPS",'Labor Loading Matrix'!S766,0),IF('CLINs &amp; Ceiling Rates'!$D$249="OPS",'Labor Loading Matrix'!T766,0),IF('CLINs &amp; Ceiling Rates'!$D$250="OPS",'Labor Loading Matrix'!U766,0),IF('CLINs &amp; Ceiling Rates'!$D$251="OPS",'Labor Loading Matrix'!V766,0),IF('CLINs &amp; Ceiling Rates'!$D$252="OPS",'Labor Loading Matrix'!W766,0),IF('CLINs &amp; Ceiling Rates'!$D$253="OPS",'Labor Loading Matrix'!X766,0),IF('CLINs &amp; Ceiling Rates'!$D$254="OPS",'Labor Loading Matrix'!Y766,0),IF('CLINs &amp; Ceiling Rates'!$D$255="OPS",'Labor Loading Matrix'!Z766,0),IF('CLINs &amp; Ceiling Rates'!$D$256="OPS",'Labor Loading Matrix'!AA766,0))</f>
        <v>0</v>
      </c>
      <c r="F766" s="175">
        <f>SUM(IF('CLINs &amp; Ceiling Rates'!$D$237="F&amp;E",'Labor Loading Matrix'!H766,0),IF('CLINs &amp; Ceiling Rates'!$D$238="F&amp;E",'Labor Loading Matrix'!I766,0),IF('CLINs &amp; Ceiling Rates'!$D$239="F&amp;E",'Labor Loading Matrix'!J766,0),IF('CLINs &amp; Ceiling Rates'!$D$240="F&amp;E",'Labor Loading Matrix'!K766,0),IF('CLINs &amp; Ceiling Rates'!$D$241="F&amp;E",'Labor Loading Matrix'!L766,0),IF('CLINs &amp; Ceiling Rates'!$D$242="F&amp;E",'Labor Loading Matrix'!M766,0),IF('CLINs &amp; Ceiling Rates'!$D$243="F&amp;E",'Labor Loading Matrix'!N766,0),IF('CLINs &amp; Ceiling Rates'!$D$244="F&amp;E",'Labor Loading Matrix'!O766,0),IF('CLINs &amp; Ceiling Rates'!$D$245="F&amp;E",'Labor Loading Matrix'!P766,0),IF('CLINs &amp; Ceiling Rates'!$D$246="F&amp;E",'Labor Loading Matrix'!Q766,0),IF('CLINs &amp; Ceiling Rates'!$D$247="F&amp;E",'Labor Loading Matrix'!R766,0),IF('CLINs &amp; Ceiling Rates'!$D$248="F&amp;E",'Labor Loading Matrix'!S766,0),IF('CLINs &amp; Ceiling Rates'!$D$249="F&amp;E",'Labor Loading Matrix'!T766,0),IF('CLINs &amp; Ceiling Rates'!$D$250="F&amp;E",'Labor Loading Matrix'!U766,0),IF('CLINs &amp; Ceiling Rates'!$D$251="F&amp;E",'Labor Loading Matrix'!V766,0),IF('CLINs &amp; Ceiling Rates'!$D$252="F&amp;E",'Labor Loading Matrix'!W766,0),IF('CLINs &amp; Ceiling Rates'!$D$253="F&amp;E",'Labor Loading Matrix'!X766,0),IF('CLINs &amp; Ceiling Rates'!$D$254="F&amp;E",'Labor Loading Matrix'!Y766,0),IF('CLINs &amp; Ceiling Rates'!$D$255="F&amp;E",'Labor Loading Matrix'!Z766,0),IF('CLINs &amp; Ceiling Rates'!$D$256="F&amp;E",'Labor Loading Matrix'!AA766,0))</f>
        <v>0</v>
      </c>
      <c r="G766" s="175">
        <f>SUM(IF('CLINs &amp; Ceiling Rates'!$D$237="R&amp;D",'Labor Loading Matrix'!H766,0),IF('CLINs &amp; Ceiling Rates'!$D$238="R&amp;D",'Labor Loading Matrix'!I766,0),IF('CLINs &amp; Ceiling Rates'!$D$239="R&amp;D",'Labor Loading Matrix'!J766,0),IF('CLINs &amp; Ceiling Rates'!$D$240="R&amp;D",'Labor Loading Matrix'!K766,0),IF('CLINs &amp; Ceiling Rates'!$D$241="R&amp;D",'Labor Loading Matrix'!L766,0),IF('CLINs &amp; Ceiling Rates'!$D$242="R&amp;D",'Labor Loading Matrix'!M766,0),IF('CLINs &amp; Ceiling Rates'!$D$243="R&amp;D",'Labor Loading Matrix'!N766,0),IF('CLINs &amp; Ceiling Rates'!$D$244="R&amp;D",'Labor Loading Matrix'!O766,0),IF('CLINs &amp; Ceiling Rates'!$D$245="R&amp;D",'Labor Loading Matrix'!P766,0),IF('CLINs &amp; Ceiling Rates'!$D$246="R&amp;D",'Labor Loading Matrix'!Q766,0),IF('CLINs &amp; Ceiling Rates'!$D$247="R&amp;D",'Labor Loading Matrix'!R766,0),IF('CLINs &amp; Ceiling Rates'!$D$248="R&amp;D",'Labor Loading Matrix'!S766,0),IF('CLINs &amp; Ceiling Rates'!$D$249="R&amp;D",'Labor Loading Matrix'!T766,0),IF('CLINs &amp; Ceiling Rates'!$D$250="R&amp;D",'Labor Loading Matrix'!U766,0),IF('CLINs &amp; Ceiling Rates'!$D$251="R&amp;D",'Labor Loading Matrix'!V766,0),IF('CLINs &amp; Ceiling Rates'!$D$252="R&amp;D",'Labor Loading Matrix'!W766,0),IF('CLINs &amp; Ceiling Rates'!$D$253="R&amp;D",'Labor Loading Matrix'!X766,0),IF('CLINs &amp; Ceiling Rates'!$D$254="R&amp;D",'Labor Loading Matrix'!Y766,0),IF('CLINs &amp; Ceiling Rates'!$D$255="R&amp;D",'Labor Loading Matrix'!Z766,0),IF('CLINs &amp; Ceiling Rates'!$D$256="R&amp;D",'Labor Loading Matrix'!AA766,0))</f>
        <v>0</v>
      </c>
      <c r="H766" s="137"/>
      <c r="I766" s="137"/>
      <c r="J766" s="137"/>
      <c r="K766" s="137"/>
      <c r="L766" s="137"/>
      <c r="M766" s="137"/>
      <c r="N766" s="84"/>
      <c r="O766" s="84"/>
      <c r="P766" s="84"/>
      <c r="Q766" s="84"/>
      <c r="R766" s="133"/>
      <c r="S766" s="133"/>
      <c r="T766" s="133"/>
      <c r="U766" s="133"/>
      <c r="V766" s="133"/>
      <c r="W766" s="133"/>
      <c r="X766" s="133"/>
      <c r="Y766" s="133"/>
      <c r="Z766" s="133"/>
      <c r="AA766" s="133"/>
    </row>
    <row r="767" spans="1:27" s="73" customFormat="1" ht="18" hidden="1" customHeight="1" x14ac:dyDescent="0.25">
      <c r="A767" s="173">
        <f>'CLINs &amp; Ceiling Rates'!B126</f>
        <v>0</v>
      </c>
      <c r="B767" s="173">
        <f>'CLINs &amp; Ceiling Rates'!C126</f>
        <v>0</v>
      </c>
      <c r="C767" s="177" t="str">
        <f>'CLINs &amp; Ceiling Rates'!K126</f>
        <v/>
      </c>
      <c r="D767" s="211">
        <f>IF('CLINs &amp; Ceiling Rates'!D723="",SUM('Labor Loading Matrix'!H767:AA767),SUM(E767:G767))</f>
        <v>0</v>
      </c>
      <c r="E767" s="175">
        <f>SUM(IF('CLINs &amp; Ceiling Rates'!$D$237="OPS",'Labor Loading Matrix'!H767,0),IF('CLINs &amp; Ceiling Rates'!$D$238="OPS",'Labor Loading Matrix'!I767,0),IF('CLINs &amp; Ceiling Rates'!$D$239="OPS",'Labor Loading Matrix'!J767,0),IF('CLINs &amp; Ceiling Rates'!$D$240="OPS",'Labor Loading Matrix'!K767,0),IF('CLINs &amp; Ceiling Rates'!$D$241="OPS",'Labor Loading Matrix'!L767,0),IF('CLINs &amp; Ceiling Rates'!$D$242="OPS",'Labor Loading Matrix'!M767,0),IF('CLINs &amp; Ceiling Rates'!$D$243="OPS",'Labor Loading Matrix'!N767,0),IF('CLINs &amp; Ceiling Rates'!$D$244="OPS",'Labor Loading Matrix'!O767,0),IF('CLINs &amp; Ceiling Rates'!$D$245="OPS",'Labor Loading Matrix'!P767,0),IF('CLINs &amp; Ceiling Rates'!$D$246="OPS",'Labor Loading Matrix'!Q767,0),IF('CLINs &amp; Ceiling Rates'!$D$247="OPS",'Labor Loading Matrix'!R767,0),IF('CLINs &amp; Ceiling Rates'!$D$248="OPS",'Labor Loading Matrix'!S767,0),IF('CLINs &amp; Ceiling Rates'!$D$249="OPS",'Labor Loading Matrix'!T767,0),IF('CLINs &amp; Ceiling Rates'!$D$250="OPS",'Labor Loading Matrix'!U767,0),IF('CLINs &amp; Ceiling Rates'!$D$251="OPS",'Labor Loading Matrix'!V767,0),IF('CLINs &amp; Ceiling Rates'!$D$252="OPS",'Labor Loading Matrix'!W767,0),IF('CLINs &amp; Ceiling Rates'!$D$253="OPS",'Labor Loading Matrix'!X767,0),IF('CLINs &amp; Ceiling Rates'!$D$254="OPS",'Labor Loading Matrix'!Y767,0),IF('CLINs &amp; Ceiling Rates'!$D$255="OPS",'Labor Loading Matrix'!Z767,0),IF('CLINs &amp; Ceiling Rates'!$D$256="OPS",'Labor Loading Matrix'!AA767,0))</f>
        <v>0</v>
      </c>
      <c r="F767" s="175">
        <f>SUM(IF('CLINs &amp; Ceiling Rates'!$D$237="F&amp;E",'Labor Loading Matrix'!H767,0),IF('CLINs &amp; Ceiling Rates'!$D$238="F&amp;E",'Labor Loading Matrix'!I767,0),IF('CLINs &amp; Ceiling Rates'!$D$239="F&amp;E",'Labor Loading Matrix'!J767,0),IF('CLINs &amp; Ceiling Rates'!$D$240="F&amp;E",'Labor Loading Matrix'!K767,0),IF('CLINs &amp; Ceiling Rates'!$D$241="F&amp;E",'Labor Loading Matrix'!L767,0),IF('CLINs &amp; Ceiling Rates'!$D$242="F&amp;E",'Labor Loading Matrix'!M767,0),IF('CLINs &amp; Ceiling Rates'!$D$243="F&amp;E",'Labor Loading Matrix'!N767,0),IF('CLINs &amp; Ceiling Rates'!$D$244="F&amp;E",'Labor Loading Matrix'!O767,0),IF('CLINs &amp; Ceiling Rates'!$D$245="F&amp;E",'Labor Loading Matrix'!P767,0),IF('CLINs &amp; Ceiling Rates'!$D$246="F&amp;E",'Labor Loading Matrix'!Q767,0),IF('CLINs &amp; Ceiling Rates'!$D$247="F&amp;E",'Labor Loading Matrix'!R767,0),IF('CLINs &amp; Ceiling Rates'!$D$248="F&amp;E",'Labor Loading Matrix'!S767,0),IF('CLINs &amp; Ceiling Rates'!$D$249="F&amp;E",'Labor Loading Matrix'!T767,0),IF('CLINs &amp; Ceiling Rates'!$D$250="F&amp;E",'Labor Loading Matrix'!U767,0),IF('CLINs &amp; Ceiling Rates'!$D$251="F&amp;E",'Labor Loading Matrix'!V767,0),IF('CLINs &amp; Ceiling Rates'!$D$252="F&amp;E",'Labor Loading Matrix'!W767,0),IF('CLINs &amp; Ceiling Rates'!$D$253="F&amp;E",'Labor Loading Matrix'!X767,0),IF('CLINs &amp; Ceiling Rates'!$D$254="F&amp;E",'Labor Loading Matrix'!Y767,0),IF('CLINs &amp; Ceiling Rates'!$D$255="F&amp;E",'Labor Loading Matrix'!Z767,0),IF('CLINs &amp; Ceiling Rates'!$D$256="F&amp;E",'Labor Loading Matrix'!AA767,0))</f>
        <v>0</v>
      </c>
      <c r="G767" s="175">
        <f>SUM(IF('CLINs &amp; Ceiling Rates'!$D$237="R&amp;D",'Labor Loading Matrix'!H767,0),IF('CLINs &amp; Ceiling Rates'!$D$238="R&amp;D",'Labor Loading Matrix'!I767,0),IF('CLINs &amp; Ceiling Rates'!$D$239="R&amp;D",'Labor Loading Matrix'!J767,0),IF('CLINs &amp; Ceiling Rates'!$D$240="R&amp;D",'Labor Loading Matrix'!K767,0),IF('CLINs &amp; Ceiling Rates'!$D$241="R&amp;D",'Labor Loading Matrix'!L767,0),IF('CLINs &amp; Ceiling Rates'!$D$242="R&amp;D",'Labor Loading Matrix'!M767,0),IF('CLINs &amp; Ceiling Rates'!$D$243="R&amp;D",'Labor Loading Matrix'!N767,0),IF('CLINs &amp; Ceiling Rates'!$D$244="R&amp;D",'Labor Loading Matrix'!O767,0),IF('CLINs &amp; Ceiling Rates'!$D$245="R&amp;D",'Labor Loading Matrix'!P767,0),IF('CLINs &amp; Ceiling Rates'!$D$246="R&amp;D",'Labor Loading Matrix'!Q767,0),IF('CLINs &amp; Ceiling Rates'!$D$247="R&amp;D",'Labor Loading Matrix'!R767,0),IF('CLINs &amp; Ceiling Rates'!$D$248="R&amp;D",'Labor Loading Matrix'!S767,0),IF('CLINs &amp; Ceiling Rates'!$D$249="R&amp;D",'Labor Loading Matrix'!T767,0),IF('CLINs &amp; Ceiling Rates'!$D$250="R&amp;D",'Labor Loading Matrix'!U767,0),IF('CLINs &amp; Ceiling Rates'!$D$251="R&amp;D",'Labor Loading Matrix'!V767,0),IF('CLINs &amp; Ceiling Rates'!$D$252="R&amp;D",'Labor Loading Matrix'!W767,0),IF('CLINs &amp; Ceiling Rates'!$D$253="R&amp;D",'Labor Loading Matrix'!X767,0),IF('CLINs &amp; Ceiling Rates'!$D$254="R&amp;D",'Labor Loading Matrix'!Y767,0),IF('CLINs &amp; Ceiling Rates'!$D$255="R&amp;D",'Labor Loading Matrix'!Z767,0),IF('CLINs &amp; Ceiling Rates'!$D$256="R&amp;D",'Labor Loading Matrix'!AA767,0))</f>
        <v>0</v>
      </c>
      <c r="H767" s="137"/>
      <c r="I767" s="137"/>
      <c r="J767" s="137"/>
      <c r="K767" s="137"/>
      <c r="L767" s="137"/>
      <c r="M767" s="137"/>
      <c r="N767" s="84"/>
      <c r="O767" s="84"/>
      <c r="P767" s="84"/>
      <c r="Q767" s="84"/>
      <c r="R767" s="133"/>
      <c r="S767" s="133"/>
      <c r="T767" s="133"/>
      <c r="U767" s="133"/>
      <c r="V767" s="133"/>
      <c r="W767" s="133"/>
      <c r="X767" s="133"/>
      <c r="Y767" s="133"/>
      <c r="Z767" s="133"/>
      <c r="AA767" s="133"/>
    </row>
    <row r="768" spans="1:27" s="73" customFormat="1" ht="18" hidden="1" customHeight="1" x14ac:dyDescent="0.25">
      <c r="A768" s="173">
        <f>'CLINs &amp; Ceiling Rates'!B127</f>
        <v>0</v>
      </c>
      <c r="B768" s="173">
        <f>'CLINs &amp; Ceiling Rates'!C127</f>
        <v>0</v>
      </c>
      <c r="C768" s="177" t="str">
        <f>'CLINs &amp; Ceiling Rates'!K127</f>
        <v/>
      </c>
      <c r="D768" s="211">
        <f>IF('CLINs &amp; Ceiling Rates'!D724="",SUM('Labor Loading Matrix'!H768:AA768),SUM(E768:G768))</f>
        <v>0</v>
      </c>
      <c r="E768" s="175">
        <f>SUM(IF('CLINs &amp; Ceiling Rates'!$D$237="OPS",'Labor Loading Matrix'!H768,0),IF('CLINs &amp; Ceiling Rates'!$D$238="OPS",'Labor Loading Matrix'!I768,0),IF('CLINs &amp; Ceiling Rates'!$D$239="OPS",'Labor Loading Matrix'!J768,0),IF('CLINs &amp; Ceiling Rates'!$D$240="OPS",'Labor Loading Matrix'!K768,0),IF('CLINs &amp; Ceiling Rates'!$D$241="OPS",'Labor Loading Matrix'!L768,0),IF('CLINs &amp; Ceiling Rates'!$D$242="OPS",'Labor Loading Matrix'!M768,0),IF('CLINs &amp; Ceiling Rates'!$D$243="OPS",'Labor Loading Matrix'!N768,0),IF('CLINs &amp; Ceiling Rates'!$D$244="OPS",'Labor Loading Matrix'!O768,0),IF('CLINs &amp; Ceiling Rates'!$D$245="OPS",'Labor Loading Matrix'!P768,0),IF('CLINs &amp; Ceiling Rates'!$D$246="OPS",'Labor Loading Matrix'!Q768,0),IF('CLINs &amp; Ceiling Rates'!$D$247="OPS",'Labor Loading Matrix'!R768,0),IF('CLINs &amp; Ceiling Rates'!$D$248="OPS",'Labor Loading Matrix'!S768,0),IF('CLINs &amp; Ceiling Rates'!$D$249="OPS",'Labor Loading Matrix'!T768,0),IF('CLINs &amp; Ceiling Rates'!$D$250="OPS",'Labor Loading Matrix'!U768,0),IF('CLINs &amp; Ceiling Rates'!$D$251="OPS",'Labor Loading Matrix'!V768,0),IF('CLINs &amp; Ceiling Rates'!$D$252="OPS",'Labor Loading Matrix'!W768,0),IF('CLINs &amp; Ceiling Rates'!$D$253="OPS",'Labor Loading Matrix'!X768,0),IF('CLINs &amp; Ceiling Rates'!$D$254="OPS",'Labor Loading Matrix'!Y768,0),IF('CLINs &amp; Ceiling Rates'!$D$255="OPS",'Labor Loading Matrix'!Z768,0),IF('CLINs &amp; Ceiling Rates'!$D$256="OPS",'Labor Loading Matrix'!AA768,0))</f>
        <v>0</v>
      </c>
      <c r="F768" s="175">
        <f>SUM(IF('CLINs &amp; Ceiling Rates'!$D$237="F&amp;E",'Labor Loading Matrix'!H768,0),IF('CLINs &amp; Ceiling Rates'!$D$238="F&amp;E",'Labor Loading Matrix'!I768,0),IF('CLINs &amp; Ceiling Rates'!$D$239="F&amp;E",'Labor Loading Matrix'!J768,0),IF('CLINs &amp; Ceiling Rates'!$D$240="F&amp;E",'Labor Loading Matrix'!K768,0),IF('CLINs &amp; Ceiling Rates'!$D$241="F&amp;E",'Labor Loading Matrix'!L768,0),IF('CLINs &amp; Ceiling Rates'!$D$242="F&amp;E",'Labor Loading Matrix'!M768,0),IF('CLINs &amp; Ceiling Rates'!$D$243="F&amp;E",'Labor Loading Matrix'!N768,0),IF('CLINs &amp; Ceiling Rates'!$D$244="F&amp;E",'Labor Loading Matrix'!O768,0),IF('CLINs &amp; Ceiling Rates'!$D$245="F&amp;E",'Labor Loading Matrix'!P768,0),IF('CLINs &amp; Ceiling Rates'!$D$246="F&amp;E",'Labor Loading Matrix'!Q768,0),IF('CLINs &amp; Ceiling Rates'!$D$247="F&amp;E",'Labor Loading Matrix'!R768,0),IF('CLINs &amp; Ceiling Rates'!$D$248="F&amp;E",'Labor Loading Matrix'!S768,0),IF('CLINs &amp; Ceiling Rates'!$D$249="F&amp;E",'Labor Loading Matrix'!T768,0),IF('CLINs &amp; Ceiling Rates'!$D$250="F&amp;E",'Labor Loading Matrix'!U768,0),IF('CLINs &amp; Ceiling Rates'!$D$251="F&amp;E",'Labor Loading Matrix'!V768,0),IF('CLINs &amp; Ceiling Rates'!$D$252="F&amp;E",'Labor Loading Matrix'!W768,0),IF('CLINs &amp; Ceiling Rates'!$D$253="F&amp;E",'Labor Loading Matrix'!X768,0),IF('CLINs &amp; Ceiling Rates'!$D$254="F&amp;E",'Labor Loading Matrix'!Y768,0),IF('CLINs &amp; Ceiling Rates'!$D$255="F&amp;E",'Labor Loading Matrix'!Z768,0),IF('CLINs &amp; Ceiling Rates'!$D$256="F&amp;E",'Labor Loading Matrix'!AA768,0))</f>
        <v>0</v>
      </c>
      <c r="G768" s="175">
        <f>SUM(IF('CLINs &amp; Ceiling Rates'!$D$237="R&amp;D",'Labor Loading Matrix'!H768,0),IF('CLINs &amp; Ceiling Rates'!$D$238="R&amp;D",'Labor Loading Matrix'!I768,0),IF('CLINs &amp; Ceiling Rates'!$D$239="R&amp;D",'Labor Loading Matrix'!J768,0),IF('CLINs &amp; Ceiling Rates'!$D$240="R&amp;D",'Labor Loading Matrix'!K768,0),IF('CLINs &amp; Ceiling Rates'!$D$241="R&amp;D",'Labor Loading Matrix'!L768,0),IF('CLINs &amp; Ceiling Rates'!$D$242="R&amp;D",'Labor Loading Matrix'!M768,0),IF('CLINs &amp; Ceiling Rates'!$D$243="R&amp;D",'Labor Loading Matrix'!N768,0),IF('CLINs &amp; Ceiling Rates'!$D$244="R&amp;D",'Labor Loading Matrix'!O768,0),IF('CLINs &amp; Ceiling Rates'!$D$245="R&amp;D",'Labor Loading Matrix'!P768,0),IF('CLINs &amp; Ceiling Rates'!$D$246="R&amp;D",'Labor Loading Matrix'!Q768,0),IF('CLINs &amp; Ceiling Rates'!$D$247="R&amp;D",'Labor Loading Matrix'!R768,0),IF('CLINs &amp; Ceiling Rates'!$D$248="R&amp;D",'Labor Loading Matrix'!S768,0),IF('CLINs &amp; Ceiling Rates'!$D$249="R&amp;D",'Labor Loading Matrix'!T768,0),IF('CLINs &amp; Ceiling Rates'!$D$250="R&amp;D",'Labor Loading Matrix'!U768,0),IF('CLINs &amp; Ceiling Rates'!$D$251="R&amp;D",'Labor Loading Matrix'!V768,0),IF('CLINs &amp; Ceiling Rates'!$D$252="R&amp;D",'Labor Loading Matrix'!W768,0),IF('CLINs &amp; Ceiling Rates'!$D$253="R&amp;D",'Labor Loading Matrix'!X768,0),IF('CLINs &amp; Ceiling Rates'!$D$254="R&amp;D",'Labor Loading Matrix'!Y768,0),IF('CLINs &amp; Ceiling Rates'!$D$255="R&amp;D",'Labor Loading Matrix'!Z768,0),IF('CLINs &amp; Ceiling Rates'!$D$256="R&amp;D",'Labor Loading Matrix'!AA768,0))</f>
        <v>0</v>
      </c>
      <c r="H768" s="137"/>
      <c r="I768" s="137"/>
      <c r="J768" s="137"/>
      <c r="K768" s="137"/>
      <c r="L768" s="137"/>
      <c r="M768" s="137"/>
      <c r="N768" s="84"/>
      <c r="O768" s="84"/>
      <c r="P768" s="84"/>
      <c r="Q768" s="84"/>
      <c r="R768" s="133"/>
      <c r="S768" s="133"/>
      <c r="T768" s="133"/>
      <c r="U768" s="133"/>
      <c r="V768" s="133"/>
      <c r="W768" s="133"/>
      <c r="X768" s="133"/>
      <c r="Y768" s="133"/>
      <c r="Z768" s="133"/>
      <c r="AA768" s="133"/>
    </row>
    <row r="769" spans="1:27" s="73" customFormat="1" ht="18" hidden="1" customHeight="1" x14ac:dyDescent="0.25">
      <c r="A769" s="173">
        <f>'CLINs &amp; Ceiling Rates'!B128</f>
        <v>0</v>
      </c>
      <c r="B769" s="173">
        <f>'CLINs &amp; Ceiling Rates'!C128</f>
        <v>0</v>
      </c>
      <c r="C769" s="177" t="str">
        <f>'CLINs &amp; Ceiling Rates'!K128</f>
        <v/>
      </c>
      <c r="D769" s="211">
        <f>IF('CLINs &amp; Ceiling Rates'!D725="",SUM('Labor Loading Matrix'!H769:AA769),SUM(E769:G769))</f>
        <v>0</v>
      </c>
      <c r="E769" s="175">
        <f>SUM(IF('CLINs &amp; Ceiling Rates'!$D$237="OPS",'Labor Loading Matrix'!H769,0),IF('CLINs &amp; Ceiling Rates'!$D$238="OPS",'Labor Loading Matrix'!I769,0),IF('CLINs &amp; Ceiling Rates'!$D$239="OPS",'Labor Loading Matrix'!J769,0),IF('CLINs &amp; Ceiling Rates'!$D$240="OPS",'Labor Loading Matrix'!K769,0),IF('CLINs &amp; Ceiling Rates'!$D$241="OPS",'Labor Loading Matrix'!L769,0),IF('CLINs &amp; Ceiling Rates'!$D$242="OPS",'Labor Loading Matrix'!M769,0),IF('CLINs &amp; Ceiling Rates'!$D$243="OPS",'Labor Loading Matrix'!N769,0),IF('CLINs &amp; Ceiling Rates'!$D$244="OPS",'Labor Loading Matrix'!O769,0),IF('CLINs &amp; Ceiling Rates'!$D$245="OPS",'Labor Loading Matrix'!P769,0),IF('CLINs &amp; Ceiling Rates'!$D$246="OPS",'Labor Loading Matrix'!Q769,0),IF('CLINs &amp; Ceiling Rates'!$D$247="OPS",'Labor Loading Matrix'!R769,0),IF('CLINs &amp; Ceiling Rates'!$D$248="OPS",'Labor Loading Matrix'!S769,0),IF('CLINs &amp; Ceiling Rates'!$D$249="OPS",'Labor Loading Matrix'!T769,0),IF('CLINs &amp; Ceiling Rates'!$D$250="OPS",'Labor Loading Matrix'!U769,0),IF('CLINs &amp; Ceiling Rates'!$D$251="OPS",'Labor Loading Matrix'!V769,0),IF('CLINs &amp; Ceiling Rates'!$D$252="OPS",'Labor Loading Matrix'!W769,0),IF('CLINs &amp; Ceiling Rates'!$D$253="OPS",'Labor Loading Matrix'!X769,0),IF('CLINs &amp; Ceiling Rates'!$D$254="OPS",'Labor Loading Matrix'!Y769,0),IF('CLINs &amp; Ceiling Rates'!$D$255="OPS",'Labor Loading Matrix'!Z769,0),IF('CLINs &amp; Ceiling Rates'!$D$256="OPS",'Labor Loading Matrix'!AA769,0))</f>
        <v>0</v>
      </c>
      <c r="F769" s="175">
        <f>SUM(IF('CLINs &amp; Ceiling Rates'!$D$237="F&amp;E",'Labor Loading Matrix'!H769,0),IF('CLINs &amp; Ceiling Rates'!$D$238="F&amp;E",'Labor Loading Matrix'!I769,0),IF('CLINs &amp; Ceiling Rates'!$D$239="F&amp;E",'Labor Loading Matrix'!J769,0),IF('CLINs &amp; Ceiling Rates'!$D$240="F&amp;E",'Labor Loading Matrix'!K769,0),IF('CLINs &amp; Ceiling Rates'!$D$241="F&amp;E",'Labor Loading Matrix'!L769,0),IF('CLINs &amp; Ceiling Rates'!$D$242="F&amp;E",'Labor Loading Matrix'!M769,0),IF('CLINs &amp; Ceiling Rates'!$D$243="F&amp;E",'Labor Loading Matrix'!N769,0),IF('CLINs &amp; Ceiling Rates'!$D$244="F&amp;E",'Labor Loading Matrix'!O769,0),IF('CLINs &amp; Ceiling Rates'!$D$245="F&amp;E",'Labor Loading Matrix'!P769,0),IF('CLINs &amp; Ceiling Rates'!$D$246="F&amp;E",'Labor Loading Matrix'!Q769,0),IF('CLINs &amp; Ceiling Rates'!$D$247="F&amp;E",'Labor Loading Matrix'!R769,0),IF('CLINs &amp; Ceiling Rates'!$D$248="F&amp;E",'Labor Loading Matrix'!S769,0),IF('CLINs &amp; Ceiling Rates'!$D$249="F&amp;E",'Labor Loading Matrix'!T769,0),IF('CLINs &amp; Ceiling Rates'!$D$250="F&amp;E",'Labor Loading Matrix'!U769,0),IF('CLINs &amp; Ceiling Rates'!$D$251="F&amp;E",'Labor Loading Matrix'!V769,0),IF('CLINs &amp; Ceiling Rates'!$D$252="F&amp;E",'Labor Loading Matrix'!W769,0),IF('CLINs &amp; Ceiling Rates'!$D$253="F&amp;E",'Labor Loading Matrix'!X769,0),IF('CLINs &amp; Ceiling Rates'!$D$254="F&amp;E",'Labor Loading Matrix'!Y769,0),IF('CLINs &amp; Ceiling Rates'!$D$255="F&amp;E",'Labor Loading Matrix'!Z769,0),IF('CLINs &amp; Ceiling Rates'!$D$256="F&amp;E",'Labor Loading Matrix'!AA769,0))</f>
        <v>0</v>
      </c>
      <c r="G769" s="175">
        <f>SUM(IF('CLINs &amp; Ceiling Rates'!$D$237="R&amp;D",'Labor Loading Matrix'!H769,0),IF('CLINs &amp; Ceiling Rates'!$D$238="R&amp;D",'Labor Loading Matrix'!I769,0),IF('CLINs &amp; Ceiling Rates'!$D$239="R&amp;D",'Labor Loading Matrix'!J769,0),IF('CLINs &amp; Ceiling Rates'!$D$240="R&amp;D",'Labor Loading Matrix'!K769,0),IF('CLINs &amp; Ceiling Rates'!$D$241="R&amp;D",'Labor Loading Matrix'!L769,0),IF('CLINs &amp; Ceiling Rates'!$D$242="R&amp;D",'Labor Loading Matrix'!M769,0),IF('CLINs &amp; Ceiling Rates'!$D$243="R&amp;D",'Labor Loading Matrix'!N769,0),IF('CLINs &amp; Ceiling Rates'!$D$244="R&amp;D",'Labor Loading Matrix'!O769,0),IF('CLINs &amp; Ceiling Rates'!$D$245="R&amp;D",'Labor Loading Matrix'!P769,0),IF('CLINs &amp; Ceiling Rates'!$D$246="R&amp;D",'Labor Loading Matrix'!Q769,0),IF('CLINs &amp; Ceiling Rates'!$D$247="R&amp;D",'Labor Loading Matrix'!R769,0),IF('CLINs &amp; Ceiling Rates'!$D$248="R&amp;D",'Labor Loading Matrix'!S769,0),IF('CLINs &amp; Ceiling Rates'!$D$249="R&amp;D",'Labor Loading Matrix'!T769,0),IF('CLINs &amp; Ceiling Rates'!$D$250="R&amp;D",'Labor Loading Matrix'!U769,0),IF('CLINs &amp; Ceiling Rates'!$D$251="R&amp;D",'Labor Loading Matrix'!V769,0),IF('CLINs &amp; Ceiling Rates'!$D$252="R&amp;D",'Labor Loading Matrix'!W769,0),IF('CLINs &amp; Ceiling Rates'!$D$253="R&amp;D",'Labor Loading Matrix'!X769,0),IF('CLINs &amp; Ceiling Rates'!$D$254="R&amp;D",'Labor Loading Matrix'!Y769,0),IF('CLINs &amp; Ceiling Rates'!$D$255="R&amp;D",'Labor Loading Matrix'!Z769,0),IF('CLINs &amp; Ceiling Rates'!$D$256="R&amp;D",'Labor Loading Matrix'!AA769,0))</f>
        <v>0</v>
      </c>
      <c r="H769" s="137"/>
      <c r="I769" s="137"/>
      <c r="J769" s="137"/>
      <c r="K769" s="137"/>
      <c r="L769" s="137"/>
      <c r="M769" s="137"/>
      <c r="N769" s="84"/>
      <c r="O769" s="84"/>
      <c r="P769" s="84"/>
      <c r="Q769" s="84"/>
      <c r="R769" s="133"/>
      <c r="S769" s="133"/>
      <c r="T769" s="133"/>
      <c r="U769" s="133"/>
      <c r="V769" s="133"/>
      <c r="W769" s="133"/>
      <c r="X769" s="133"/>
      <c r="Y769" s="133"/>
      <c r="Z769" s="133"/>
      <c r="AA769" s="133"/>
    </row>
    <row r="770" spans="1:27" s="73" customFormat="1" ht="18" hidden="1" customHeight="1" x14ac:dyDescent="0.25">
      <c r="A770" s="173">
        <f>'CLINs &amp; Ceiling Rates'!B129</f>
        <v>0</v>
      </c>
      <c r="B770" s="173">
        <f>'CLINs &amp; Ceiling Rates'!C129</f>
        <v>0</v>
      </c>
      <c r="C770" s="177" t="str">
        <f>'CLINs &amp; Ceiling Rates'!K129</f>
        <v/>
      </c>
      <c r="D770" s="211">
        <f>IF('CLINs &amp; Ceiling Rates'!D726="",SUM('Labor Loading Matrix'!H770:AA770),SUM(E770:G770))</f>
        <v>0</v>
      </c>
      <c r="E770" s="175">
        <f>SUM(IF('CLINs &amp; Ceiling Rates'!$D$237="OPS",'Labor Loading Matrix'!H770,0),IF('CLINs &amp; Ceiling Rates'!$D$238="OPS",'Labor Loading Matrix'!I770,0),IF('CLINs &amp; Ceiling Rates'!$D$239="OPS",'Labor Loading Matrix'!J770,0),IF('CLINs &amp; Ceiling Rates'!$D$240="OPS",'Labor Loading Matrix'!K770,0),IF('CLINs &amp; Ceiling Rates'!$D$241="OPS",'Labor Loading Matrix'!L770,0),IF('CLINs &amp; Ceiling Rates'!$D$242="OPS",'Labor Loading Matrix'!M770,0),IF('CLINs &amp; Ceiling Rates'!$D$243="OPS",'Labor Loading Matrix'!N770,0),IF('CLINs &amp; Ceiling Rates'!$D$244="OPS",'Labor Loading Matrix'!O770,0),IF('CLINs &amp; Ceiling Rates'!$D$245="OPS",'Labor Loading Matrix'!P770,0),IF('CLINs &amp; Ceiling Rates'!$D$246="OPS",'Labor Loading Matrix'!Q770,0),IF('CLINs &amp; Ceiling Rates'!$D$247="OPS",'Labor Loading Matrix'!R770,0),IF('CLINs &amp; Ceiling Rates'!$D$248="OPS",'Labor Loading Matrix'!S770,0),IF('CLINs &amp; Ceiling Rates'!$D$249="OPS",'Labor Loading Matrix'!T770,0),IF('CLINs &amp; Ceiling Rates'!$D$250="OPS",'Labor Loading Matrix'!U770,0),IF('CLINs &amp; Ceiling Rates'!$D$251="OPS",'Labor Loading Matrix'!V770,0),IF('CLINs &amp; Ceiling Rates'!$D$252="OPS",'Labor Loading Matrix'!W770,0),IF('CLINs &amp; Ceiling Rates'!$D$253="OPS",'Labor Loading Matrix'!X770,0),IF('CLINs &amp; Ceiling Rates'!$D$254="OPS",'Labor Loading Matrix'!Y770,0),IF('CLINs &amp; Ceiling Rates'!$D$255="OPS",'Labor Loading Matrix'!Z770,0),IF('CLINs &amp; Ceiling Rates'!$D$256="OPS",'Labor Loading Matrix'!AA770,0))</f>
        <v>0</v>
      </c>
      <c r="F770" s="175">
        <f>SUM(IF('CLINs &amp; Ceiling Rates'!$D$237="F&amp;E",'Labor Loading Matrix'!H770,0),IF('CLINs &amp; Ceiling Rates'!$D$238="F&amp;E",'Labor Loading Matrix'!I770,0),IF('CLINs &amp; Ceiling Rates'!$D$239="F&amp;E",'Labor Loading Matrix'!J770,0),IF('CLINs &amp; Ceiling Rates'!$D$240="F&amp;E",'Labor Loading Matrix'!K770,0),IF('CLINs &amp; Ceiling Rates'!$D$241="F&amp;E",'Labor Loading Matrix'!L770,0),IF('CLINs &amp; Ceiling Rates'!$D$242="F&amp;E",'Labor Loading Matrix'!M770,0),IF('CLINs &amp; Ceiling Rates'!$D$243="F&amp;E",'Labor Loading Matrix'!N770,0),IF('CLINs &amp; Ceiling Rates'!$D$244="F&amp;E",'Labor Loading Matrix'!O770,0),IF('CLINs &amp; Ceiling Rates'!$D$245="F&amp;E",'Labor Loading Matrix'!P770,0),IF('CLINs &amp; Ceiling Rates'!$D$246="F&amp;E",'Labor Loading Matrix'!Q770,0),IF('CLINs &amp; Ceiling Rates'!$D$247="F&amp;E",'Labor Loading Matrix'!R770,0),IF('CLINs &amp; Ceiling Rates'!$D$248="F&amp;E",'Labor Loading Matrix'!S770,0),IF('CLINs &amp; Ceiling Rates'!$D$249="F&amp;E",'Labor Loading Matrix'!T770,0),IF('CLINs &amp; Ceiling Rates'!$D$250="F&amp;E",'Labor Loading Matrix'!U770,0),IF('CLINs &amp; Ceiling Rates'!$D$251="F&amp;E",'Labor Loading Matrix'!V770,0),IF('CLINs &amp; Ceiling Rates'!$D$252="F&amp;E",'Labor Loading Matrix'!W770,0),IF('CLINs &amp; Ceiling Rates'!$D$253="F&amp;E",'Labor Loading Matrix'!X770,0),IF('CLINs &amp; Ceiling Rates'!$D$254="F&amp;E",'Labor Loading Matrix'!Y770,0),IF('CLINs &amp; Ceiling Rates'!$D$255="F&amp;E",'Labor Loading Matrix'!Z770,0),IF('CLINs &amp; Ceiling Rates'!$D$256="F&amp;E",'Labor Loading Matrix'!AA770,0))</f>
        <v>0</v>
      </c>
      <c r="G770" s="175">
        <f>SUM(IF('CLINs &amp; Ceiling Rates'!$D$237="R&amp;D",'Labor Loading Matrix'!H770,0),IF('CLINs &amp; Ceiling Rates'!$D$238="R&amp;D",'Labor Loading Matrix'!I770,0),IF('CLINs &amp; Ceiling Rates'!$D$239="R&amp;D",'Labor Loading Matrix'!J770,0),IF('CLINs &amp; Ceiling Rates'!$D$240="R&amp;D",'Labor Loading Matrix'!K770,0),IF('CLINs &amp; Ceiling Rates'!$D$241="R&amp;D",'Labor Loading Matrix'!L770,0),IF('CLINs &amp; Ceiling Rates'!$D$242="R&amp;D",'Labor Loading Matrix'!M770,0),IF('CLINs &amp; Ceiling Rates'!$D$243="R&amp;D",'Labor Loading Matrix'!N770,0),IF('CLINs &amp; Ceiling Rates'!$D$244="R&amp;D",'Labor Loading Matrix'!O770,0),IF('CLINs &amp; Ceiling Rates'!$D$245="R&amp;D",'Labor Loading Matrix'!P770,0),IF('CLINs &amp; Ceiling Rates'!$D$246="R&amp;D",'Labor Loading Matrix'!Q770,0),IF('CLINs &amp; Ceiling Rates'!$D$247="R&amp;D",'Labor Loading Matrix'!R770,0),IF('CLINs &amp; Ceiling Rates'!$D$248="R&amp;D",'Labor Loading Matrix'!S770,0),IF('CLINs &amp; Ceiling Rates'!$D$249="R&amp;D",'Labor Loading Matrix'!T770,0),IF('CLINs &amp; Ceiling Rates'!$D$250="R&amp;D",'Labor Loading Matrix'!U770,0),IF('CLINs &amp; Ceiling Rates'!$D$251="R&amp;D",'Labor Loading Matrix'!V770,0),IF('CLINs &amp; Ceiling Rates'!$D$252="R&amp;D",'Labor Loading Matrix'!W770,0),IF('CLINs &amp; Ceiling Rates'!$D$253="R&amp;D",'Labor Loading Matrix'!X770,0),IF('CLINs &amp; Ceiling Rates'!$D$254="R&amp;D",'Labor Loading Matrix'!Y770,0),IF('CLINs &amp; Ceiling Rates'!$D$255="R&amp;D",'Labor Loading Matrix'!Z770,0),IF('CLINs &amp; Ceiling Rates'!$D$256="R&amp;D",'Labor Loading Matrix'!AA770,0))</f>
        <v>0</v>
      </c>
      <c r="H770" s="137"/>
      <c r="I770" s="137"/>
      <c r="J770" s="137"/>
      <c r="K770" s="137"/>
      <c r="L770" s="137"/>
      <c r="M770" s="137"/>
      <c r="N770" s="84"/>
      <c r="O770" s="84"/>
      <c r="P770" s="84"/>
      <c r="Q770" s="84"/>
      <c r="R770" s="133"/>
      <c r="S770" s="133"/>
      <c r="T770" s="133"/>
      <c r="U770" s="133"/>
      <c r="V770" s="133"/>
      <c r="W770" s="133"/>
      <c r="X770" s="133"/>
      <c r="Y770" s="133"/>
      <c r="Z770" s="133"/>
      <c r="AA770" s="133"/>
    </row>
    <row r="771" spans="1:27" s="73" customFormat="1" ht="18" hidden="1" customHeight="1" x14ac:dyDescent="0.25">
      <c r="A771" s="173">
        <f>'CLINs &amp; Ceiling Rates'!B130</f>
        <v>0</v>
      </c>
      <c r="B771" s="173">
        <f>'CLINs &amp; Ceiling Rates'!C130</f>
        <v>0</v>
      </c>
      <c r="C771" s="177" t="str">
        <f>'CLINs &amp; Ceiling Rates'!K130</f>
        <v/>
      </c>
      <c r="D771" s="211">
        <f>IF('CLINs &amp; Ceiling Rates'!D727="",SUM('Labor Loading Matrix'!H771:AA771),SUM(E771:G771))</f>
        <v>0</v>
      </c>
      <c r="E771" s="175">
        <f>SUM(IF('CLINs &amp; Ceiling Rates'!$D$237="OPS",'Labor Loading Matrix'!H771,0),IF('CLINs &amp; Ceiling Rates'!$D$238="OPS",'Labor Loading Matrix'!I771,0),IF('CLINs &amp; Ceiling Rates'!$D$239="OPS",'Labor Loading Matrix'!J771,0),IF('CLINs &amp; Ceiling Rates'!$D$240="OPS",'Labor Loading Matrix'!K771,0),IF('CLINs &amp; Ceiling Rates'!$D$241="OPS",'Labor Loading Matrix'!L771,0),IF('CLINs &amp; Ceiling Rates'!$D$242="OPS",'Labor Loading Matrix'!M771,0),IF('CLINs &amp; Ceiling Rates'!$D$243="OPS",'Labor Loading Matrix'!N771,0),IF('CLINs &amp; Ceiling Rates'!$D$244="OPS",'Labor Loading Matrix'!O771,0),IF('CLINs &amp; Ceiling Rates'!$D$245="OPS",'Labor Loading Matrix'!P771,0),IF('CLINs &amp; Ceiling Rates'!$D$246="OPS",'Labor Loading Matrix'!Q771,0),IF('CLINs &amp; Ceiling Rates'!$D$247="OPS",'Labor Loading Matrix'!R771,0),IF('CLINs &amp; Ceiling Rates'!$D$248="OPS",'Labor Loading Matrix'!S771,0),IF('CLINs &amp; Ceiling Rates'!$D$249="OPS",'Labor Loading Matrix'!T771,0),IF('CLINs &amp; Ceiling Rates'!$D$250="OPS",'Labor Loading Matrix'!U771,0),IF('CLINs &amp; Ceiling Rates'!$D$251="OPS",'Labor Loading Matrix'!V771,0),IF('CLINs &amp; Ceiling Rates'!$D$252="OPS",'Labor Loading Matrix'!W771,0),IF('CLINs &amp; Ceiling Rates'!$D$253="OPS",'Labor Loading Matrix'!X771,0),IF('CLINs &amp; Ceiling Rates'!$D$254="OPS",'Labor Loading Matrix'!Y771,0),IF('CLINs &amp; Ceiling Rates'!$D$255="OPS",'Labor Loading Matrix'!Z771,0),IF('CLINs &amp; Ceiling Rates'!$D$256="OPS",'Labor Loading Matrix'!AA771,0))</f>
        <v>0</v>
      </c>
      <c r="F771" s="175">
        <f>SUM(IF('CLINs &amp; Ceiling Rates'!$D$237="F&amp;E",'Labor Loading Matrix'!H771,0),IF('CLINs &amp; Ceiling Rates'!$D$238="F&amp;E",'Labor Loading Matrix'!I771,0),IF('CLINs &amp; Ceiling Rates'!$D$239="F&amp;E",'Labor Loading Matrix'!J771,0),IF('CLINs &amp; Ceiling Rates'!$D$240="F&amp;E",'Labor Loading Matrix'!K771,0),IF('CLINs &amp; Ceiling Rates'!$D$241="F&amp;E",'Labor Loading Matrix'!L771,0),IF('CLINs &amp; Ceiling Rates'!$D$242="F&amp;E",'Labor Loading Matrix'!M771,0),IF('CLINs &amp; Ceiling Rates'!$D$243="F&amp;E",'Labor Loading Matrix'!N771,0),IF('CLINs &amp; Ceiling Rates'!$D$244="F&amp;E",'Labor Loading Matrix'!O771,0),IF('CLINs &amp; Ceiling Rates'!$D$245="F&amp;E",'Labor Loading Matrix'!P771,0),IF('CLINs &amp; Ceiling Rates'!$D$246="F&amp;E",'Labor Loading Matrix'!Q771,0),IF('CLINs &amp; Ceiling Rates'!$D$247="F&amp;E",'Labor Loading Matrix'!R771,0),IF('CLINs &amp; Ceiling Rates'!$D$248="F&amp;E",'Labor Loading Matrix'!S771,0),IF('CLINs &amp; Ceiling Rates'!$D$249="F&amp;E",'Labor Loading Matrix'!T771,0),IF('CLINs &amp; Ceiling Rates'!$D$250="F&amp;E",'Labor Loading Matrix'!U771,0),IF('CLINs &amp; Ceiling Rates'!$D$251="F&amp;E",'Labor Loading Matrix'!V771,0),IF('CLINs &amp; Ceiling Rates'!$D$252="F&amp;E",'Labor Loading Matrix'!W771,0),IF('CLINs &amp; Ceiling Rates'!$D$253="F&amp;E",'Labor Loading Matrix'!X771,0),IF('CLINs &amp; Ceiling Rates'!$D$254="F&amp;E",'Labor Loading Matrix'!Y771,0),IF('CLINs &amp; Ceiling Rates'!$D$255="F&amp;E",'Labor Loading Matrix'!Z771,0),IF('CLINs &amp; Ceiling Rates'!$D$256="F&amp;E",'Labor Loading Matrix'!AA771,0))</f>
        <v>0</v>
      </c>
      <c r="G771" s="175">
        <f>SUM(IF('CLINs &amp; Ceiling Rates'!$D$237="R&amp;D",'Labor Loading Matrix'!H771,0),IF('CLINs &amp; Ceiling Rates'!$D$238="R&amp;D",'Labor Loading Matrix'!I771,0),IF('CLINs &amp; Ceiling Rates'!$D$239="R&amp;D",'Labor Loading Matrix'!J771,0),IF('CLINs &amp; Ceiling Rates'!$D$240="R&amp;D",'Labor Loading Matrix'!K771,0),IF('CLINs &amp; Ceiling Rates'!$D$241="R&amp;D",'Labor Loading Matrix'!L771,0),IF('CLINs &amp; Ceiling Rates'!$D$242="R&amp;D",'Labor Loading Matrix'!M771,0),IF('CLINs &amp; Ceiling Rates'!$D$243="R&amp;D",'Labor Loading Matrix'!N771,0),IF('CLINs &amp; Ceiling Rates'!$D$244="R&amp;D",'Labor Loading Matrix'!O771,0),IF('CLINs &amp; Ceiling Rates'!$D$245="R&amp;D",'Labor Loading Matrix'!P771,0),IF('CLINs &amp; Ceiling Rates'!$D$246="R&amp;D",'Labor Loading Matrix'!Q771,0),IF('CLINs &amp; Ceiling Rates'!$D$247="R&amp;D",'Labor Loading Matrix'!R771,0),IF('CLINs &amp; Ceiling Rates'!$D$248="R&amp;D",'Labor Loading Matrix'!S771,0),IF('CLINs &amp; Ceiling Rates'!$D$249="R&amp;D",'Labor Loading Matrix'!T771,0),IF('CLINs &amp; Ceiling Rates'!$D$250="R&amp;D",'Labor Loading Matrix'!U771,0),IF('CLINs &amp; Ceiling Rates'!$D$251="R&amp;D",'Labor Loading Matrix'!V771,0),IF('CLINs &amp; Ceiling Rates'!$D$252="R&amp;D",'Labor Loading Matrix'!W771,0),IF('CLINs &amp; Ceiling Rates'!$D$253="R&amp;D",'Labor Loading Matrix'!X771,0),IF('CLINs &amp; Ceiling Rates'!$D$254="R&amp;D",'Labor Loading Matrix'!Y771,0),IF('CLINs &amp; Ceiling Rates'!$D$255="R&amp;D",'Labor Loading Matrix'!Z771,0),IF('CLINs &amp; Ceiling Rates'!$D$256="R&amp;D",'Labor Loading Matrix'!AA771,0))</f>
        <v>0</v>
      </c>
      <c r="H771" s="137"/>
      <c r="I771" s="137"/>
      <c r="J771" s="137"/>
      <c r="K771" s="137"/>
      <c r="L771" s="137"/>
      <c r="M771" s="137"/>
      <c r="N771" s="84"/>
      <c r="O771" s="84"/>
      <c r="P771" s="84"/>
      <c r="Q771" s="84"/>
      <c r="R771" s="133"/>
      <c r="S771" s="133"/>
      <c r="T771" s="133"/>
      <c r="U771" s="133"/>
      <c r="V771" s="133"/>
      <c r="W771" s="133"/>
      <c r="X771" s="133"/>
      <c r="Y771" s="133"/>
      <c r="Z771" s="133"/>
      <c r="AA771" s="133"/>
    </row>
    <row r="772" spans="1:27" s="73" customFormat="1" ht="18" hidden="1" customHeight="1" x14ac:dyDescent="0.25">
      <c r="A772" s="173">
        <f>'CLINs &amp; Ceiling Rates'!B131</f>
        <v>0</v>
      </c>
      <c r="B772" s="173">
        <f>'CLINs &amp; Ceiling Rates'!C131</f>
        <v>0</v>
      </c>
      <c r="C772" s="177" t="str">
        <f>'CLINs &amp; Ceiling Rates'!K131</f>
        <v/>
      </c>
      <c r="D772" s="211">
        <f>IF('CLINs &amp; Ceiling Rates'!D728="",SUM('Labor Loading Matrix'!H772:AA772),SUM(E772:G772))</f>
        <v>0</v>
      </c>
      <c r="E772" s="175">
        <f>SUM(IF('CLINs &amp; Ceiling Rates'!$D$237="OPS",'Labor Loading Matrix'!H772,0),IF('CLINs &amp; Ceiling Rates'!$D$238="OPS",'Labor Loading Matrix'!I772,0),IF('CLINs &amp; Ceiling Rates'!$D$239="OPS",'Labor Loading Matrix'!J772,0),IF('CLINs &amp; Ceiling Rates'!$D$240="OPS",'Labor Loading Matrix'!K772,0),IF('CLINs &amp; Ceiling Rates'!$D$241="OPS",'Labor Loading Matrix'!L772,0),IF('CLINs &amp; Ceiling Rates'!$D$242="OPS",'Labor Loading Matrix'!M772,0),IF('CLINs &amp; Ceiling Rates'!$D$243="OPS",'Labor Loading Matrix'!N772,0),IF('CLINs &amp; Ceiling Rates'!$D$244="OPS",'Labor Loading Matrix'!O772,0),IF('CLINs &amp; Ceiling Rates'!$D$245="OPS",'Labor Loading Matrix'!P772,0),IF('CLINs &amp; Ceiling Rates'!$D$246="OPS",'Labor Loading Matrix'!Q772,0),IF('CLINs &amp; Ceiling Rates'!$D$247="OPS",'Labor Loading Matrix'!R772,0),IF('CLINs &amp; Ceiling Rates'!$D$248="OPS",'Labor Loading Matrix'!S772,0),IF('CLINs &amp; Ceiling Rates'!$D$249="OPS",'Labor Loading Matrix'!T772,0),IF('CLINs &amp; Ceiling Rates'!$D$250="OPS",'Labor Loading Matrix'!U772,0),IF('CLINs &amp; Ceiling Rates'!$D$251="OPS",'Labor Loading Matrix'!V772,0),IF('CLINs &amp; Ceiling Rates'!$D$252="OPS",'Labor Loading Matrix'!W772,0),IF('CLINs &amp; Ceiling Rates'!$D$253="OPS",'Labor Loading Matrix'!X772,0),IF('CLINs &amp; Ceiling Rates'!$D$254="OPS",'Labor Loading Matrix'!Y772,0),IF('CLINs &amp; Ceiling Rates'!$D$255="OPS",'Labor Loading Matrix'!Z772,0),IF('CLINs &amp; Ceiling Rates'!$D$256="OPS",'Labor Loading Matrix'!AA772,0))</f>
        <v>0</v>
      </c>
      <c r="F772" s="175">
        <f>SUM(IF('CLINs &amp; Ceiling Rates'!$D$237="F&amp;E",'Labor Loading Matrix'!H772,0),IF('CLINs &amp; Ceiling Rates'!$D$238="F&amp;E",'Labor Loading Matrix'!I772,0),IF('CLINs &amp; Ceiling Rates'!$D$239="F&amp;E",'Labor Loading Matrix'!J772,0),IF('CLINs &amp; Ceiling Rates'!$D$240="F&amp;E",'Labor Loading Matrix'!K772,0),IF('CLINs &amp; Ceiling Rates'!$D$241="F&amp;E",'Labor Loading Matrix'!L772,0),IF('CLINs &amp; Ceiling Rates'!$D$242="F&amp;E",'Labor Loading Matrix'!M772,0),IF('CLINs &amp; Ceiling Rates'!$D$243="F&amp;E",'Labor Loading Matrix'!N772,0),IF('CLINs &amp; Ceiling Rates'!$D$244="F&amp;E",'Labor Loading Matrix'!O772,0),IF('CLINs &amp; Ceiling Rates'!$D$245="F&amp;E",'Labor Loading Matrix'!P772,0),IF('CLINs &amp; Ceiling Rates'!$D$246="F&amp;E",'Labor Loading Matrix'!Q772,0),IF('CLINs &amp; Ceiling Rates'!$D$247="F&amp;E",'Labor Loading Matrix'!R772,0),IF('CLINs &amp; Ceiling Rates'!$D$248="F&amp;E",'Labor Loading Matrix'!S772,0),IF('CLINs &amp; Ceiling Rates'!$D$249="F&amp;E",'Labor Loading Matrix'!T772,0),IF('CLINs &amp; Ceiling Rates'!$D$250="F&amp;E",'Labor Loading Matrix'!U772,0),IF('CLINs &amp; Ceiling Rates'!$D$251="F&amp;E",'Labor Loading Matrix'!V772,0),IF('CLINs &amp; Ceiling Rates'!$D$252="F&amp;E",'Labor Loading Matrix'!W772,0),IF('CLINs &amp; Ceiling Rates'!$D$253="F&amp;E",'Labor Loading Matrix'!X772,0),IF('CLINs &amp; Ceiling Rates'!$D$254="F&amp;E",'Labor Loading Matrix'!Y772,0),IF('CLINs &amp; Ceiling Rates'!$D$255="F&amp;E",'Labor Loading Matrix'!Z772,0),IF('CLINs &amp; Ceiling Rates'!$D$256="F&amp;E",'Labor Loading Matrix'!AA772,0))</f>
        <v>0</v>
      </c>
      <c r="G772" s="175">
        <f>SUM(IF('CLINs &amp; Ceiling Rates'!$D$237="R&amp;D",'Labor Loading Matrix'!H772,0),IF('CLINs &amp; Ceiling Rates'!$D$238="R&amp;D",'Labor Loading Matrix'!I772,0),IF('CLINs &amp; Ceiling Rates'!$D$239="R&amp;D",'Labor Loading Matrix'!J772,0),IF('CLINs &amp; Ceiling Rates'!$D$240="R&amp;D",'Labor Loading Matrix'!K772,0),IF('CLINs &amp; Ceiling Rates'!$D$241="R&amp;D",'Labor Loading Matrix'!L772,0),IF('CLINs &amp; Ceiling Rates'!$D$242="R&amp;D",'Labor Loading Matrix'!M772,0),IF('CLINs &amp; Ceiling Rates'!$D$243="R&amp;D",'Labor Loading Matrix'!N772,0),IF('CLINs &amp; Ceiling Rates'!$D$244="R&amp;D",'Labor Loading Matrix'!O772,0),IF('CLINs &amp; Ceiling Rates'!$D$245="R&amp;D",'Labor Loading Matrix'!P772,0),IF('CLINs &amp; Ceiling Rates'!$D$246="R&amp;D",'Labor Loading Matrix'!Q772,0),IF('CLINs &amp; Ceiling Rates'!$D$247="R&amp;D",'Labor Loading Matrix'!R772,0),IF('CLINs &amp; Ceiling Rates'!$D$248="R&amp;D",'Labor Loading Matrix'!S772,0),IF('CLINs &amp; Ceiling Rates'!$D$249="R&amp;D",'Labor Loading Matrix'!T772,0),IF('CLINs &amp; Ceiling Rates'!$D$250="R&amp;D",'Labor Loading Matrix'!U772,0),IF('CLINs &amp; Ceiling Rates'!$D$251="R&amp;D",'Labor Loading Matrix'!V772,0),IF('CLINs &amp; Ceiling Rates'!$D$252="R&amp;D",'Labor Loading Matrix'!W772,0),IF('CLINs &amp; Ceiling Rates'!$D$253="R&amp;D",'Labor Loading Matrix'!X772,0),IF('CLINs &amp; Ceiling Rates'!$D$254="R&amp;D",'Labor Loading Matrix'!Y772,0),IF('CLINs &amp; Ceiling Rates'!$D$255="R&amp;D",'Labor Loading Matrix'!Z772,0),IF('CLINs &amp; Ceiling Rates'!$D$256="R&amp;D",'Labor Loading Matrix'!AA772,0))</f>
        <v>0</v>
      </c>
      <c r="H772" s="137"/>
      <c r="I772" s="137"/>
      <c r="J772" s="137"/>
      <c r="K772" s="137"/>
      <c r="L772" s="137"/>
      <c r="M772" s="137"/>
      <c r="N772" s="84"/>
      <c r="O772" s="84"/>
      <c r="P772" s="84"/>
      <c r="Q772" s="84"/>
      <c r="R772" s="133"/>
      <c r="S772" s="133"/>
      <c r="T772" s="133"/>
      <c r="U772" s="133"/>
      <c r="V772" s="133"/>
      <c r="W772" s="133"/>
      <c r="X772" s="133"/>
      <c r="Y772" s="133"/>
      <c r="Z772" s="133"/>
      <c r="AA772" s="133"/>
    </row>
    <row r="773" spans="1:27" s="73" customFormat="1" ht="18" hidden="1" customHeight="1" x14ac:dyDescent="0.25">
      <c r="A773" s="173">
        <f>'CLINs &amp; Ceiling Rates'!B132</f>
        <v>0</v>
      </c>
      <c r="B773" s="173">
        <f>'CLINs &amp; Ceiling Rates'!C132</f>
        <v>0</v>
      </c>
      <c r="C773" s="177" t="str">
        <f>'CLINs &amp; Ceiling Rates'!K132</f>
        <v/>
      </c>
      <c r="D773" s="211">
        <f>IF('CLINs &amp; Ceiling Rates'!D729="",SUM('Labor Loading Matrix'!H773:AA773),SUM(E773:G773))</f>
        <v>0</v>
      </c>
      <c r="E773" s="175">
        <f>SUM(IF('CLINs &amp; Ceiling Rates'!$D$237="OPS",'Labor Loading Matrix'!H773,0),IF('CLINs &amp; Ceiling Rates'!$D$238="OPS",'Labor Loading Matrix'!I773,0),IF('CLINs &amp; Ceiling Rates'!$D$239="OPS",'Labor Loading Matrix'!J773,0),IF('CLINs &amp; Ceiling Rates'!$D$240="OPS",'Labor Loading Matrix'!K773,0),IF('CLINs &amp; Ceiling Rates'!$D$241="OPS",'Labor Loading Matrix'!L773,0),IF('CLINs &amp; Ceiling Rates'!$D$242="OPS",'Labor Loading Matrix'!M773,0),IF('CLINs &amp; Ceiling Rates'!$D$243="OPS",'Labor Loading Matrix'!N773,0),IF('CLINs &amp; Ceiling Rates'!$D$244="OPS",'Labor Loading Matrix'!O773,0),IF('CLINs &amp; Ceiling Rates'!$D$245="OPS",'Labor Loading Matrix'!P773,0),IF('CLINs &amp; Ceiling Rates'!$D$246="OPS",'Labor Loading Matrix'!Q773,0),IF('CLINs &amp; Ceiling Rates'!$D$247="OPS",'Labor Loading Matrix'!R773,0),IF('CLINs &amp; Ceiling Rates'!$D$248="OPS",'Labor Loading Matrix'!S773,0),IF('CLINs &amp; Ceiling Rates'!$D$249="OPS",'Labor Loading Matrix'!T773,0),IF('CLINs &amp; Ceiling Rates'!$D$250="OPS",'Labor Loading Matrix'!U773,0),IF('CLINs &amp; Ceiling Rates'!$D$251="OPS",'Labor Loading Matrix'!V773,0),IF('CLINs &amp; Ceiling Rates'!$D$252="OPS",'Labor Loading Matrix'!W773,0),IF('CLINs &amp; Ceiling Rates'!$D$253="OPS",'Labor Loading Matrix'!X773,0),IF('CLINs &amp; Ceiling Rates'!$D$254="OPS",'Labor Loading Matrix'!Y773,0),IF('CLINs &amp; Ceiling Rates'!$D$255="OPS",'Labor Loading Matrix'!Z773,0),IF('CLINs &amp; Ceiling Rates'!$D$256="OPS",'Labor Loading Matrix'!AA773,0))</f>
        <v>0</v>
      </c>
      <c r="F773" s="175">
        <f>SUM(IF('CLINs &amp; Ceiling Rates'!$D$237="F&amp;E",'Labor Loading Matrix'!H773,0),IF('CLINs &amp; Ceiling Rates'!$D$238="F&amp;E",'Labor Loading Matrix'!I773,0),IF('CLINs &amp; Ceiling Rates'!$D$239="F&amp;E",'Labor Loading Matrix'!J773,0),IF('CLINs &amp; Ceiling Rates'!$D$240="F&amp;E",'Labor Loading Matrix'!K773,0),IF('CLINs &amp; Ceiling Rates'!$D$241="F&amp;E",'Labor Loading Matrix'!L773,0),IF('CLINs &amp; Ceiling Rates'!$D$242="F&amp;E",'Labor Loading Matrix'!M773,0),IF('CLINs &amp; Ceiling Rates'!$D$243="F&amp;E",'Labor Loading Matrix'!N773,0),IF('CLINs &amp; Ceiling Rates'!$D$244="F&amp;E",'Labor Loading Matrix'!O773,0),IF('CLINs &amp; Ceiling Rates'!$D$245="F&amp;E",'Labor Loading Matrix'!P773,0),IF('CLINs &amp; Ceiling Rates'!$D$246="F&amp;E",'Labor Loading Matrix'!Q773,0),IF('CLINs &amp; Ceiling Rates'!$D$247="F&amp;E",'Labor Loading Matrix'!R773,0),IF('CLINs &amp; Ceiling Rates'!$D$248="F&amp;E",'Labor Loading Matrix'!S773,0),IF('CLINs &amp; Ceiling Rates'!$D$249="F&amp;E",'Labor Loading Matrix'!T773,0),IF('CLINs &amp; Ceiling Rates'!$D$250="F&amp;E",'Labor Loading Matrix'!U773,0),IF('CLINs &amp; Ceiling Rates'!$D$251="F&amp;E",'Labor Loading Matrix'!V773,0),IF('CLINs &amp; Ceiling Rates'!$D$252="F&amp;E",'Labor Loading Matrix'!W773,0),IF('CLINs &amp; Ceiling Rates'!$D$253="F&amp;E",'Labor Loading Matrix'!X773,0),IF('CLINs &amp; Ceiling Rates'!$D$254="F&amp;E",'Labor Loading Matrix'!Y773,0),IF('CLINs &amp; Ceiling Rates'!$D$255="F&amp;E",'Labor Loading Matrix'!Z773,0),IF('CLINs &amp; Ceiling Rates'!$D$256="F&amp;E",'Labor Loading Matrix'!AA773,0))</f>
        <v>0</v>
      </c>
      <c r="G773" s="175">
        <f>SUM(IF('CLINs &amp; Ceiling Rates'!$D$237="R&amp;D",'Labor Loading Matrix'!H773,0),IF('CLINs &amp; Ceiling Rates'!$D$238="R&amp;D",'Labor Loading Matrix'!I773,0),IF('CLINs &amp; Ceiling Rates'!$D$239="R&amp;D",'Labor Loading Matrix'!J773,0),IF('CLINs &amp; Ceiling Rates'!$D$240="R&amp;D",'Labor Loading Matrix'!K773,0),IF('CLINs &amp; Ceiling Rates'!$D$241="R&amp;D",'Labor Loading Matrix'!L773,0),IF('CLINs &amp; Ceiling Rates'!$D$242="R&amp;D",'Labor Loading Matrix'!M773,0),IF('CLINs &amp; Ceiling Rates'!$D$243="R&amp;D",'Labor Loading Matrix'!N773,0),IF('CLINs &amp; Ceiling Rates'!$D$244="R&amp;D",'Labor Loading Matrix'!O773,0),IF('CLINs &amp; Ceiling Rates'!$D$245="R&amp;D",'Labor Loading Matrix'!P773,0),IF('CLINs &amp; Ceiling Rates'!$D$246="R&amp;D",'Labor Loading Matrix'!Q773,0),IF('CLINs &amp; Ceiling Rates'!$D$247="R&amp;D",'Labor Loading Matrix'!R773,0),IF('CLINs &amp; Ceiling Rates'!$D$248="R&amp;D",'Labor Loading Matrix'!S773,0),IF('CLINs &amp; Ceiling Rates'!$D$249="R&amp;D",'Labor Loading Matrix'!T773,0),IF('CLINs &amp; Ceiling Rates'!$D$250="R&amp;D",'Labor Loading Matrix'!U773,0),IF('CLINs &amp; Ceiling Rates'!$D$251="R&amp;D",'Labor Loading Matrix'!V773,0),IF('CLINs &amp; Ceiling Rates'!$D$252="R&amp;D",'Labor Loading Matrix'!W773,0),IF('CLINs &amp; Ceiling Rates'!$D$253="R&amp;D",'Labor Loading Matrix'!X773,0),IF('CLINs &amp; Ceiling Rates'!$D$254="R&amp;D",'Labor Loading Matrix'!Y773,0),IF('CLINs &amp; Ceiling Rates'!$D$255="R&amp;D",'Labor Loading Matrix'!Z773,0),IF('CLINs &amp; Ceiling Rates'!$D$256="R&amp;D",'Labor Loading Matrix'!AA773,0))</f>
        <v>0</v>
      </c>
      <c r="H773" s="137"/>
      <c r="I773" s="137"/>
      <c r="J773" s="137"/>
      <c r="K773" s="137"/>
      <c r="L773" s="137"/>
      <c r="M773" s="137"/>
      <c r="N773" s="84"/>
      <c r="O773" s="84"/>
      <c r="P773" s="84"/>
      <c r="Q773" s="84"/>
      <c r="R773" s="133"/>
      <c r="S773" s="133"/>
      <c r="T773" s="133"/>
      <c r="U773" s="133"/>
      <c r="V773" s="133"/>
      <c r="W773" s="133"/>
      <c r="X773" s="133"/>
      <c r="Y773" s="133"/>
      <c r="Z773" s="133"/>
      <c r="AA773" s="133"/>
    </row>
    <row r="774" spans="1:27" s="73" customFormat="1" ht="18" hidden="1" customHeight="1" x14ac:dyDescent="0.25">
      <c r="A774" s="173">
        <f>'CLINs &amp; Ceiling Rates'!B133</f>
        <v>0</v>
      </c>
      <c r="B774" s="173">
        <f>'CLINs &amp; Ceiling Rates'!C133</f>
        <v>0</v>
      </c>
      <c r="C774" s="177" t="str">
        <f>'CLINs &amp; Ceiling Rates'!K133</f>
        <v/>
      </c>
      <c r="D774" s="211">
        <f>IF('CLINs &amp; Ceiling Rates'!D730="",SUM('Labor Loading Matrix'!H774:AA774),SUM(E774:G774))</f>
        <v>0</v>
      </c>
      <c r="E774" s="175">
        <f>SUM(IF('CLINs &amp; Ceiling Rates'!$D$237="OPS",'Labor Loading Matrix'!H774,0),IF('CLINs &amp; Ceiling Rates'!$D$238="OPS",'Labor Loading Matrix'!I774,0),IF('CLINs &amp; Ceiling Rates'!$D$239="OPS",'Labor Loading Matrix'!J774,0),IF('CLINs &amp; Ceiling Rates'!$D$240="OPS",'Labor Loading Matrix'!K774,0),IF('CLINs &amp; Ceiling Rates'!$D$241="OPS",'Labor Loading Matrix'!L774,0),IF('CLINs &amp; Ceiling Rates'!$D$242="OPS",'Labor Loading Matrix'!M774,0),IF('CLINs &amp; Ceiling Rates'!$D$243="OPS",'Labor Loading Matrix'!N774,0),IF('CLINs &amp; Ceiling Rates'!$D$244="OPS",'Labor Loading Matrix'!O774,0),IF('CLINs &amp; Ceiling Rates'!$D$245="OPS",'Labor Loading Matrix'!P774,0),IF('CLINs &amp; Ceiling Rates'!$D$246="OPS",'Labor Loading Matrix'!Q774,0),IF('CLINs &amp; Ceiling Rates'!$D$247="OPS",'Labor Loading Matrix'!R774,0),IF('CLINs &amp; Ceiling Rates'!$D$248="OPS",'Labor Loading Matrix'!S774,0),IF('CLINs &amp; Ceiling Rates'!$D$249="OPS",'Labor Loading Matrix'!T774,0),IF('CLINs &amp; Ceiling Rates'!$D$250="OPS",'Labor Loading Matrix'!U774,0),IF('CLINs &amp; Ceiling Rates'!$D$251="OPS",'Labor Loading Matrix'!V774,0),IF('CLINs &amp; Ceiling Rates'!$D$252="OPS",'Labor Loading Matrix'!W774,0),IF('CLINs &amp; Ceiling Rates'!$D$253="OPS",'Labor Loading Matrix'!X774,0),IF('CLINs &amp; Ceiling Rates'!$D$254="OPS",'Labor Loading Matrix'!Y774,0),IF('CLINs &amp; Ceiling Rates'!$D$255="OPS",'Labor Loading Matrix'!Z774,0),IF('CLINs &amp; Ceiling Rates'!$D$256="OPS",'Labor Loading Matrix'!AA774,0))</f>
        <v>0</v>
      </c>
      <c r="F774" s="175">
        <f>SUM(IF('CLINs &amp; Ceiling Rates'!$D$237="F&amp;E",'Labor Loading Matrix'!H774,0),IF('CLINs &amp; Ceiling Rates'!$D$238="F&amp;E",'Labor Loading Matrix'!I774,0),IF('CLINs &amp; Ceiling Rates'!$D$239="F&amp;E",'Labor Loading Matrix'!J774,0),IF('CLINs &amp; Ceiling Rates'!$D$240="F&amp;E",'Labor Loading Matrix'!K774,0),IF('CLINs &amp; Ceiling Rates'!$D$241="F&amp;E",'Labor Loading Matrix'!L774,0),IF('CLINs &amp; Ceiling Rates'!$D$242="F&amp;E",'Labor Loading Matrix'!M774,0),IF('CLINs &amp; Ceiling Rates'!$D$243="F&amp;E",'Labor Loading Matrix'!N774,0),IF('CLINs &amp; Ceiling Rates'!$D$244="F&amp;E",'Labor Loading Matrix'!O774,0),IF('CLINs &amp; Ceiling Rates'!$D$245="F&amp;E",'Labor Loading Matrix'!P774,0),IF('CLINs &amp; Ceiling Rates'!$D$246="F&amp;E",'Labor Loading Matrix'!Q774,0),IF('CLINs &amp; Ceiling Rates'!$D$247="F&amp;E",'Labor Loading Matrix'!R774,0),IF('CLINs &amp; Ceiling Rates'!$D$248="F&amp;E",'Labor Loading Matrix'!S774,0),IF('CLINs &amp; Ceiling Rates'!$D$249="F&amp;E",'Labor Loading Matrix'!T774,0),IF('CLINs &amp; Ceiling Rates'!$D$250="F&amp;E",'Labor Loading Matrix'!U774,0),IF('CLINs &amp; Ceiling Rates'!$D$251="F&amp;E",'Labor Loading Matrix'!V774,0),IF('CLINs &amp; Ceiling Rates'!$D$252="F&amp;E",'Labor Loading Matrix'!W774,0),IF('CLINs &amp; Ceiling Rates'!$D$253="F&amp;E",'Labor Loading Matrix'!X774,0),IF('CLINs &amp; Ceiling Rates'!$D$254="F&amp;E",'Labor Loading Matrix'!Y774,0),IF('CLINs &amp; Ceiling Rates'!$D$255="F&amp;E",'Labor Loading Matrix'!Z774,0),IF('CLINs &amp; Ceiling Rates'!$D$256="F&amp;E",'Labor Loading Matrix'!AA774,0))</f>
        <v>0</v>
      </c>
      <c r="G774" s="175">
        <f>SUM(IF('CLINs &amp; Ceiling Rates'!$D$237="R&amp;D",'Labor Loading Matrix'!H774,0),IF('CLINs &amp; Ceiling Rates'!$D$238="R&amp;D",'Labor Loading Matrix'!I774,0),IF('CLINs &amp; Ceiling Rates'!$D$239="R&amp;D",'Labor Loading Matrix'!J774,0),IF('CLINs &amp; Ceiling Rates'!$D$240="R&amp;D",'Labor Loading Matrix'!K774,0),IF('CLINs &amp; Ceiling Rates'!$D$241="R&amp;D",'Labor Loading Matrix'!L774,0),IF('CLINs &amp; Ceiling Rates'!$D$242="R&amp;D",'Labor Loading Matrix'!M774,0),IF('CLINs &amp; Ceiling Rates'!$D$243="R&amp;D",'Labor Loading Matrix'!N774,0),IF('CLINs &amp; Ceiling Rates'!$D$244="R&amp;D",'Labor Loading Matrix'!O774,0),IF('CLINs &amp; Ceiling Rates'!$D$245="R&amp;D",'Labor Loading Matrix'!P774,0),IF('CLINs &amp; Ceiling Rates'!$D$246="R&amp;D",'Labor Loading Matrix'!Q774,0),IF('CLINs &amp; Ceiling Rates'!$D$247="R&amp;D",'Labor Loading Matrix'!R774,0),IF('CLINs &amp; Ceiling Rates'!$D$248="R&amp;D",'Labor Loading Matrix'!S774,0),IF('CLINs &amp; Ceiling Rates'!$D$249="R&amp;D",'Labor Loading Matrix'!T774,0),IF('CLINs &amp; Ceiling Rates'!$D$250="R&amp;D",'Labor Loading Matrix'!U774,0),IF('CLINs &amp; Ceiling Rates'!$D$251="R&amp;D",'Labor Loading Matrix'!V774,0),IF('CLINs &amp; Ceiling Rates'!$D$252="R&amp;D",'Labor Loading Matrix'!W774,0),IF('CLINs &amp; Ceiling Rates'!$D$253="R&amp;D",'Labor Loading Matrix'!X774,0),IF('CLINs &amp; Ceiling Rates'!$D$254="R&amp;D",'Labor Loading Matrix'!Y774,0),IF('CLINs &amp; Ceiling Rates'!$D$255="R&amp;D",'Labor Loading Matrix'!Z774,0),IF('CLINs &amp; Ceiling Rates'!$D$256="R&amp;D",'Labor Loading Matrix'!AA774,0))</f>
        <v>0</v>
      </c>
      <c r="H774" s="137"/>
      <c r="I774" s="137"/>
      <c r="J774" s="137"/>
      <c r="K774" s="137"/>
      <c r="L774" s="137"/>
      <c r="M774" s="137"/>
      <c r="N774" s="84"/>
      <c r="O774" s="84"/>
      <c r="P774" s="84"/>
      <c r="Q774" s="84"/>
      <c r="R774" s="133"/>
      <c r="S774" s="133"/>
      <c r="T774" s="133"/>
      <c r="U774" s="133"/>
      <c r="V774" s="133"/>
      <c r="W774" s="133"/>
      <c r="X774" s="133"/>
      <c r="Y774" s="133"/>
      <c r="Z774" s="133"/>
      <c r="AA774" s="133"/>
    </row>
    <row r="775" spans="1:27" s="73" customFormat="1" ht="18" hidden="1" customHeight="1" x14ac:dyDescent="0.25">
      <c r="A775" s="173">
        <f>'CLINs &amp; Ceiling Rates'!B134</f>
        <v>0</v>
      </c>
      <c r="B775" s="173">
        <f>'CLINs &amp; Ceiling Rates'!C134</f>
        <v>0</v>
      </c>
      <c r="C775" s="177" t="str">
        <f>'CLINs &amp; Ceiling Rates'!K134</f>
        <v/>
      </c>
      <c r="D775" s="211">
        <f>IF('CLINs &amp; Ceiling Rates'!D731="",SUM('Labor Loading Matrix'!H775:AA775),SUM(E775:G775))</f>
        <v>0</v>
      </c>
      <c r="E775" s="175">
        <f>SUM(IF('CLINs &amp; Ceiling Rates'!$D$237="OPS",'Labor Loading Matrix'!H775,0),IF('CLINs &amp; Ceiling Rates'!$D$238="OPS",'Labor Loading Matrix'!I775,0),IF('CLINs &amp; Ceiling Rates'!$D$239="OPS",'Labor Loading Matrix'!J775,0),IF('CLINs &amp; Ceiling Rates'!$D$240="OPS",'Labor Loading Matrix'!K775,0),IF('CLINs &amp; Ceiling Rates'!$D$241="OPS",'Labor Loading Matrix'!L775,0),IF('CLINs &amp; Ceiling Rates'!$D$242="OPS",'Labor Loading Matrix'!M775,0),IF('CLINs &amp; Ceiling Rates'!$D$243="OPS",'Labor Loading Matrix'!N775,0),IF('CLINs &amp; Ceiling Rates'!$D$244="OPS",'Labor Loading Matrix'!O775,0),IF('CLINs &amp; Ceiling Rates'!$D$245="OPS",'Labor Loading Matrix'!P775,0),IF('CLINs &amp; Ceiling Rates'!$D$246="OPS",'Labor Loading Matrix'!Q775,0),IF('CLINs &amp; Ceiling Rates'!$D$247="OPS",'Labor Loading Matrix'!R775,0),IF('CLINs &amp; Ceiling Rates'!$D$248="OPS",'Labor Loading Matrix'!S775,0),IF('CLINs &amp; Ceiling Rates'!$D$249="OPS",'Labor Loading Matrix'!T775,0),IF('CLINs &amp; Ceiling Rates'!$D$250="OPS",'Labor Loading Matrix'!U775,0),IF('CLINs &amp; Ceiling Rates'!$D$251="OPS",'Labor Loading Matrix'!V775,0),IF('CLINs &amp; Ceiling Rates'!$D$252="OPS",'Labor Loading Matrix'!W775,0),IF('CLINs &amp; Ceiling Rates'!$D$253="OPS",'Labor Loading Matrix'!X775,0),IF('CLINs &amp; Ceiling Rates'!$D$254="OPS",'Labor Loading Matrix'!Y775,0),IF('CLINs &amp; Ceiling Rates'!$D$255="OPS",'Labor Loading Matrix'!Z775,0),IF('CLINs &amp; Ceiling Rates'!$D$256="OPS",'Labor Loading Matrix'!AA775,0))</f>
        <v>0</v>
      </c>
      <c r="F775" s="175">
        <f>SUM(IF('CLINs &amp; Ceiling Rates'!$D$237="F&amp;E",'Labor Loading Matrix'!H775,0),IF('CLINs &amp; Ceiling Rates'!$D$238="F&amp;E",'Labor Loading Matrix'!I775,0),IF('CLINs &amp; Ceiling Rates'!$D$239="F&amp;E",'Labor Loading Matrix'!J775,0),IF('CLINs &amp; Ceiling Rates'!$D$240="F&amp;E",'Labor Loading Matrix'!K775,0),IF('CLINs &amp; Ceiling Rates'!$D$241="F&amp;E",'Labor Loading Matrix'!L775,0),IF('CLINs &amp; Ceiling Rates'!$D$242="F&amp;E",'Labor Loading Matrix'!M775,0),IF('CLINs &amp; Ceiling Rates'!$D$243="F&amp;E",'Labor Loading Matrix'!N775,0),IF('CLINs &amp; Ceiling Rates'!$D$244="F&amp;E",'Labor Loading Matrix'!O775,0),IF('CLINs &amp; Ceiling Rates'!$D$245="F&amp;E",'Labor Loading Matrix'!P775,0),IF('CLINs &amp; Ceiling Rates'!$D$246="F&amp;E",'Labor Loading Matrix'!Q775,0),IF('CLINs &amp; Ceiling Rates'!$D$247="F&amp;E",'Labor Loading Matrix'!R775,0),IF('CLINs &amp; Ceiling Rates'!$D$248="F&amp;E",'Labor Loading Matrix'!S775,0),IF('CLINs &amp; Ceiling Rates'!$D$249="F&amp;E",'Labor Loading Matrix'!T775,0),IF('CLINs &amp; Ceiling Rates'!$D$250="F&amp;E",'Labor Loading Matrix'!U775,0),IF('CLINs &amp; Ceiling Rates'!$D$251="F&amp;E",'Labor Loading Matrix'!V775,0),IF('CLINs &amp; Ceiling Rates'!$D$252="F&amp;E",'Labor Loading Matrix'!W775,0),IF('CLINs &amp; Ceiling Rates'!$D$253="F&amp;E",'Labor Loading Matrix'!X775,0),IF('CLINs &amp; Ceiling Rates'!$D$254="F&amp;E",'Labor Loading Matrix'!Y775,0),IF('CLINs &amp; Ceiling Rates'!$D$255="F&amp;E",'Labor Loading Matrix'!Z775,0),IF('CLINs &amp; Ceiling Rates'!$D$256="F&amp;E",'Labor Loading Matrix'!AA775,0))</f>
        <v>0</v>
      </c>
      <c r="G775" s="175">
        <f>SUM(IF('CLINs &amp; Ceiling Rates'!$D$237="R&amp;D",'Labor Loading Matrix'!H775,0),IF('CLINs &amp; Ceiling Rates'!$D$238="R&amp;D",'Labor Loading Matrix'!I775,0),IF('CLINs &amp; Ceiling Rates'!$D$239="R&amp;D",'Labor Loading Matrix'!J775,0),IF('CLINs &amp; Ceiling Rates'!$D$240="R&amp;D",'Labor Loading Matrix'!K775,0),IF('CLINs &amp; Ceiling Rates'!$D$241="R&amp;D",'Labor Loading Matrix'!L775,0),IF('CLINs &amp; Ceiling Rates'!$D$242="R&amp;D",'Labor Loading Matrix'!M775,0),IF('CLINs &amp; Ceiling Rates'!$D$243="R&amp;D",'Labor Loading Matrix'!N775,0),IF('CLINs &amp; Ceiling Rates'!$D$244="R&amp;D",'Labor Loading Matrix'!O775,0),IF('CLINs &amp; Ceiling Rates'!$D$245="R&amp;D",'Labor Loading Matrix'!P775,0),IF('CLINs &amp; Ceiling Rates'!$D$246="R&amp;D",'Labor Loading Matrix'!Q775,0),IF('CLINs &amp; Ceiling Rates'!$D$247="R&amp;D",'Labor Loading Matrix'!R775,0),IF('CLINs &amp; Ceiling Rates'!$D$248="R&amp;D",'Labor Loading Matrix'!S775,0),IF('CLINs &amp; Ceiling Rates'!$D$249="R&amp;D",'Labor Loading Matrix'!T775,0),IF('CLINs &amp; Ceiling Rates'!$D$250="R&amp;D",'Labor Loading Matrix'!U775,0),IF('CLINs &amp; Ceiling Rates'!$D$251="R&amp;D",'Labor Loading Matrix'!V775,0),IF('CLINs &amp; Ceiling Rates'!$D$252="R&amp;D",'Labor Loading Matrix'!W775,0),IF('CLINs &amp; Ceiling Rates'!$D$253="R&amp;D",'Labor Loading Matrix'!X775,0),IF('CLINs &amp; Ceiling Rates'!$D$254="R&amp;D",'Labor Loading Matrix'!Y775,0),IF('CLINs &amp; Ceiling Rates'!$D$255="R&amp;D",'Labor Loading Matrix'!Z775,0),IF('CLINs &amp; Ceiling Rates'!$D$256="R&amp;D",'Labor Loading Matrix'!AA775,0))</f>
        <v>0</v>
      </c>
      <c r="H775" s="137"/>
      <c r="I775" s="137"/>
      <c r="J775" s="137"/>
      <c r="K775" s="137"/>
      <c r="L775" s="137"/>
      <c r="M775" s="137"/>
      <c r="N775" s="84"/>
      <c r="O775" s="84"/>
      <c r="P775" s="84"/>
      <c r="Q775" s="84"/>
      <c r="R775" s="133"/>
      <c r="S775" s="133"/>
      <c r="T775" s="133"/>
      <c r="U775" s="133"/>
      <c r="V775" s="133"/>
      <c r="W775" s="133"/>
      <c r="X775" s="133"/>
      <c r="Y775" s="133"/>
      <c r="Z775" s="133"/>
      <c r="AA775" s="133"/>
    </row>
    <row r="776" spans="1:27" s="73" customFormat="1" ht="18" hidden="1" customHeight="1" x14ac:dyDescent="0.25">
      <c r="A776" s="173">
        <f>'CLINs &amp; Ceiling Rates'!B135</f>
        <v>0</v>
      </c>
      <c r="B776" s="173">
        <f>'CLINs &amp; Ceiling Rates'!C135</f>
        <v>0</v>
      </c>
      <c r="C776" s="177" t="str">
        <f>'CLINs &amp; Ceiling Rates'!K135</f>
        <v/>
      </c>
      <c r="D776" s="211">
        <f>IF('CLINs &amp; Ceiling Rates'!D732="",SUM('Labor Loading Matrix'!H776:AA776),SUM(E776:G776))</f>
        <v>0</v>
      </c>
      <c r="E776" s="175">
        <f>SUM(IF('CLINs &amp; Ceiling Rates'!$D$237="OPS",'Labor Loading Matrix'!H776,0),IF('CLINs &amp; Ceiling Rates'!$D$238="OPS",'Labor Loading Matrix'!I776,0),IF('CLINs &amp; Ceiling Rates'!$D$239="OPS",'Labor Loading Matrix'!J776,0),IF('CLINs &amp; Ceiling Rates'!$D$240="OPS",'Labor Loading Matrix'!K776,0),IF('CLINs &amp; Ceiling Rates'!$D$241="OPS",'Labor Loading Matrix'!L776,0),IF('CLINs &amp; Ceiling Rates'!$D$242="OPS",'Labor Loading Matrix'!M776,0),IF('CLINs &amp; Ceiling Rates'!$D$243="OPS",'Labor Loading Matrix'!N776,0),IF('CLINs &amp; Ceiling Rates'!$D$244="OPS",'Labor Loading Matrix'!O776,0),IF('CLINs &amp; Ceiling Rates'!$D$245="OPS",'Labor Loading Matrix'!P776,0),IF('CLINs &amp; Ceiling Rates'!$D$246="OPS",'Labor Loading Matrix'!Q776,0),IF('CLINs &amp; Ceiling Rates'!$D$247="OPS",'Labor Loading Matrix'!R776,0),IF('CLINs &amp; Ceiling Rates'!$D$248="OPS",'Labor Loading Matrix'!S776,0),IF('CLINs &amp; Ceiling Rates'!$D$249="OPS",'Labor Loading Matrix'!T776,0),IF('CLINs &amp; Ceiling Rates'!$D$250="OPS",'Labor Loading Matrix'!U776,0),IF('CLINs &amp; Ceiling Rates'!$D$251="OPS",'Labor Loading Matrix'!V776,0),IF('CLINs &amp; Ceiling Rates'!$D$252="OPS",'Labor Loading Matrix'!W776,0),IF('CLINs &amp; Ceiling Rates'!$D$253="OPS",'Labor Loading Matrix'!X776,0),IF('CLINs &amp; Ceiling Rates'!$D$254="OPS",'Labor Loading Matrix'!Y776,0),IF('CLINs &amp; Ceiling Rates'!$D$255="OPS",'Labor Loading Matrix'!Z776,0),IF('CLINs &amp; Ceiling Rates'!$D$256="OPS",'Labor Loading Matrix'!AA776,0))</f>
        <v>0</v>
      </c>
      <c r="F776" s="175">
        <f>SUM(IF('CLINs &amp; Ceiling Rates'!$D$237="F&amp;E",'Labor Loading Matrix'!H776,0),IF('CLINs &amp; Ceiling Rates'!$D$238="F&amp;E",'Labor Loading Matrix'!I776,0),IF('CLINs &amp; Ceiling Rates'!$D$239="F&amp;E",'Labor Loading Matrix'!J776,0),IF('CLINs &amp; Ceiling Rates'!$D$240="F&amp;E",'Labor Loading Matrix'!K776,0),IF('CLINs &amp; Ceiling Rates'!$D$241="F&amp;E",'Labor Loading Matrix'!L776,0),IF('CLINs &amp; Ceiling Rates'!$D$242="F&amp;E",'Labor Loading Matrix'!M776,0),IF('CLINs &amp; Ceiling Rates'!$D$243="F&amp;E",'Labor Loading Matrix'!N776,0),IF('CLINs &amp; Ceiling Rates'!$D$244="F&amp;E",'Labor Loading Matrix'!O776,0),IF('CLINs &amp; Ceiling Rates'!$D$245="F&amp;E",'Labor Loading Matrix'!P776,0),IF('CLINs &amp; Ceiling Rates'!$D$246="F&amp;E",'Labor Loading Matrix'!Q776,0),IF('CLINs &amp; Ceiling Rates'!$D$247="F&amp;E",'Labor Loading Matrix'!R776,0),IF('CLINs &amp; Ceiling Rates'!$D$248="F&amp;E",'Labor Loading Matrix'!S776,0),IF('CLINs &amp; Ceiling Rates'!$D$249="F&amp;E",'Labor Loading Matrix'!T776,0),IF('CLINs &amp; Ceiling Rates'!$D$250="F&amp;E",'Labor Loading Matrix'!U776,0),IF('CLINs &amp; Ceiling Rates'!$D$251="F&amp;E",'Labor Loading Matrix'!V776,0),IF('CLINs &amp; Ceiling Rates'!$D$252="F&amp;E",'Labor Loading Matrix'!W776,0),IF('CLINs &amp; Ceiling Rates'!$D$253="F&amp;E",'Labor Loading Matrix'!X776,0),IF('CLINs &amp; Ceiling Rates'!$D$254="F&amp;E",'Labor Loading Matrix'!Y776,0),IF('CLINs &amp; Ceiling Rates'!$D$255="F&amp;E",'Labor Loading Matrix'!Z776,0),IF('CLINs &amp; Ceiling Rates'!$D$256="F&amp;E",'Labor Loading Matrix'!AA776,0))</f>
        <v>0</v>
      </c>
      <c r="G776" s="175">
        <f>SUM(IF('CLINs &amp; Ceiling Rates'!$D$237="R&amp;D",'Labor Loading Matrix'!H776,0),IF('CLINs &amp; Ceiling Rates'!$D$238="R&amp;D",'Labor Loading Matrix'!I776,0),IF('CLINs &amp; Ceiling Rates'!$D$239="R&amp;D",'Labor Loading Matrix'!J776,0),IF('CLINs &amp; Ceiling Rates'!$D$240="R&amp;D",'Labor Loading Matrix'!K776,0),IF('CLINs &amp; Ceiling Rates'!$D$241="R&amp;D",'Labor Loading Matrix'!L776,0),IF('CLINs &amp; Ceiling Rates'!$D$242="R&amp;D",'Labor Loading Matrix'!M776,0),IF('CLINs &amp; Ceiling Rates'!$D$243="R&amp;D",'Labor Loading Matrix'!N776,0),IF('CLINs &amp; Ceiling Rates'!$D$244="R&amp;D",'Labor Loading Matrix'!O776,0),IF('CLINs &amp; Ceiling Rates'!$D$245="R&amp;D",'Labor Loading Matrix'!P776,0),IF('CLINs &amp; Ceiling Rates'!$D$246="R&amp;D",'Labor Loading Matrix'!Q776,0),IF('CLINs &amp; Ceiling Rates'!$D$247="R&amp;D",'Labor Loading Matrix'!R776,0),IF('CLINs &amp; Ceiling Rates'!$D$248="R&amp;D",'Labor Loading Matrix'!S776,0),IF('CLINs &amp; Ceiling Rates'!$D$249="R&amp;D",'Labor Loading Matrix'!T776,0),IF('CLINs &amp; Ceiling Rates'!$D$250="R&amp;D",'Labor Loading Matrix'!U776,0),IF('CLINs &amp; Ceiling Rates'!$D$251="R&amp;D",'Labor Loading Matrix'!V776,0),IF('CLINs &amp; Ceiling Rates'!$D$252="R&amp;D",'Labor Loading Matrix'!W776,0),IF('CLINs &amp; Ceiling Rates'!$D$253="R&amp;D",'Labor Loading Matrix'!X776,0),IF('CLINs &amp; Ceiling Rates'!$D$254="R&amp;D",'Labor Loading Matrix'!Y776,0),IF('CLINs &amp; Ceiling Rates'!$D$255="R&amp;D",'Labor Loading Matrix'!Z776,0),IF('CLINs &amp; Ceiling Rates'!$D$256="R&amp;D",'Labor Loading Matrix'!AA776,0))</f>
        <v>0</v>
      </c>
      <c r="H776" s="137"/>
      <c r="I776" s="137"/>
      <c r="J776" s="137"/>
      <c r="K776" s="137"/>
      <c r="L776" s="137"/>
      <c r="M776" s="137"/>
      <c r="N776" s="84"/>
      <c r="O776" s="84"/>
      <c r="P776" s="84"/>
      <c r="Q776" s="84"/>
      <c r="R776" s="133"/>
      <c r="S776" s="133"/>
      <c r="T776" s="133"/>
      <c r="U776" s="133"/>
      <c r="V776" s="133"/>
      <c r="W776" s="133"/>
      <c r="X776" s="133"/>
      <c r="Y776" s="133"/>
      <c r="Z776" s="133"/>
      <c r="AA776" s="133"/>
    </row>
    <row r="777" spans="1:27" s="73" customFormat="1" ht="18" hidden="1" customHeight="1" x14ac:dyDescent="0.25">
      <c r="A777" s="173">
        <f>'CLINs &amp; Ceiling Rates'!B136</f>
        <v>0</v>
      </c>
      <c r="B777" s="173">
        <f>'CLINs &amp; Ceiling Rates'!C136</f>
        <v>0</v>
      </c>
      <c r="C777" s="177" t="str">
        <f>'CLINs &amp; Ceiling Rates'!K136</f>
        <v/>
      </c>
      <c r="D777" s="211">
        <f>IF('CLINs &amp; Ceiling Rates'!D733="",SUM('Labor Loading Matrix'!H777:AA777),SUM(E777:G777))</f>
        <v>0</v>
      </c>
      <c r="E777" s="175">
        <f>SUM(IF('CLINs &amp; Ceiling Rates'!$D$237="OPS",'Labor Loading Matrix'!H777,0),IF('CLINs &amp; Ceiling Rates'!$D$238="OPS",'Labor Loading Matrix'!I777,0),IF('CLINs &amp; Ceiling Rates'!$D$239="OPS",'Labor Loading Matrix'!J777,0),IF('CLINs &amp; Ceiling Rates'!$D$240="OPS",'Labor Loading Matrix'!K777,0),IF('CLINs &amp; Ceiling Rates'!$D$241="OPS",'Labor Loading Matrix'!L777,0),IF('CLINs &amp; Ceiling Rates'!$D$242="OPS",'Labor Loading Matrix'!M777,0),IF('CLINs &amp; Ceiling Rates'!$D$243="OPS",'Labor Loading Matrix'!N777,0),IF('CLINs &amp; Ceiling Rates'!$D$244="OPS",'Labor Loading Matrix'!O777,0),IF('CLINs &amp; Ceiling Rates'!$D$245="OPS",'Labor Loading Matrix'!P777,0),IF('CLINs &amp; Ceiling Rates'!$D$246="OPS",'Labor Loading Matrix'!Q777,0),IF('CLINs &amp; Ceiling Rates'!$D$247="OPS",'Labor Loading Matrix'!R777,0),IF('CLINs &amp; Ceiling Rates'!$D$248="OPS",'Labor Loading Matrix'!S777,0),IF('CLINs &amp; Ceiling Rates'!$D$249="OPS",'Labor Loading Matrix'!T777,0),IF('CLINs &amp; Ceiling Rates'!$D$250="OPS",'Labor Loading Matrix'!U777,0),IF('CLINs &amp; Ceiling Rates'!$D$251="OPS",'Labor Loading Matrix'!V777,0),IF('CLINs &amp; Ceiling Rates'!$D$252="OPS",'Labor Loading Matrix'!W777,0),IF('CLINs &amp; Ceiling Rates'!$D$253="OPS",'Labor Loading Matrix'!X777,0),IF('CLINs &amp; Ceiling Rates'!$D$254="OPS",'Labor Loading Matrix'!Y777,0),IF('CLINs &amp; Ceiling Rates'!$D$255="OPS",'Labor Loading Matrix'!Z777,0),IF('CLINs &amp; Ceiling Rates'!$D$256="OPS",'Labor Loading Matrix'!AA777,0))</f>
        <v>0</v>
      </c>
      <c r="F777" s="175">
        <f>SUM(IF('CLINs &amp; Ceiling Rates'!$D$237="F&amp;E",'Labor Loading Matrix'!H777,0),IF('CLINs &amp; Ceiling Rates'!$D$238="F&amp;E",'Labor Loading Matrix'!I777,0),IF('CLINs &amp; Ceiling Rates'!$D$239="F&amp;E",'Labor Loading Matrix'!J777,0),IF('CLINs &amp; Ceiling Rates'!$D$240="F&amp;E",'Labor Loading Matrix'!K777,0),IF('CLINs &amp; Ceiling Rates'!$D$241="F&amp;E",'Labor Loading Matrix'!L777,0),IF('CLINs &amp; Ceiling Rates'!$D$242="F&amp;E",'Labor Loading Matrix'!M777,0),IF('CLINs &amp; Ceiling Rates'!$D$243="F&amp;E",'Labor Loading Matrix'!N777,0),IF('CLINs &amp; Ceiling Rates'!$D$244="F&amp;E",'Labor Loading Matrix'!O777,0),IF('CLINs &amp; Ceiling Rates'!$D$245="F&amp;E",'Labor Loading Matrix'!P777,0),IF('CLINs &amp; Ceiling Rates'!$D$246="F&amp;E",'Labor Loading Matrix'!Q777,0),IF('CLINs &amp; Ceiling Rates'!$D$247="F&amp;E",'Labor Loading Matrix'!R777,0),IF('CLINs &amp; Ceiling Rates'!$D$248="F&amp;E",'Labor Loading Matrix'!S777,0),IF('CLINs &amp; Ceiling Rates'!$D$249="F&amp;E",'Labor Loading Matrix'!T777,0),IF('CLINs &amp; Ceiling Rates'!$D$250="F&amp;E",'Labor Loading Matrix'!U777,0),IF('CLINs &amp; Ceiling Rates'!$D$251="F&amp;E",'Labor Loading Matrix'!V777,0),IF('CLINs &amp; Ceiling Rates'!$D$252="F&amp;E",'Labor Loading Matrix'!W777,0),IF('CLINs &amp; Ceiling Rates'!$D$253="F&amp;E",'Labor Loading Matrix'!X777,0),IF('CLINs &amp; Ceiling Rates'!$D$254="F&amp;E",'Labor Loading Matrix'!Y777,0),IF('CLINs &amp; Ceiling Rates'!$D$255="F&amp;E",'Labor Loading Matrix'!Z777,0),IF('CLINs &amp; Ceiling Rates'!$D$256="F&amp;E",'Labor Loading Matrix'!AA777,0))</f>
        <v>0</v>
      </c>
      <c r="G777" s="175">
        <f>SUM(IF('CLINs &amp; Ceiling Rates'!$D$237="R&amp;D",'Labor Loading Matrix'!H777,0),IF('CLINs &amp; Ceiling Rates'!$D$238="R&amp;D",'Labor Loading Matrix'!I777,0),IF('CLINs &amp; Ceiling Rates'!$D$239="R&amp;D",'Labor Loading Matrix'!J777,0),IF('CLINs &amp; Ceiling Rates'!$D$240="R&amp;D",'Labor Loading Matrix'!K777,0),IF('CLINs &amp; Ceiling Rates'!$D$241="R&amp;D",'Labor Loading Matrix'!L777,0),IF('CLINs &amp; Ceiling Rates'!$D$242="R&amp;D",'Labor Loading Matrix'!M777,0),IF('CLINs &amp; Ceiling Rates'!$D$243="R&amp;D",'Labor Loading Matrix'!N777,0),IF('CLINs &amp; Ceiling Rates'!$D$244="R&amp;D",'Labor Loading Matrix'!O777,0),IF('CLINs &amp; Ceiling Rates'!$D$245="R&amp;D",'Labor Loading Matrix'!P777,0),IF('CLINs &amp; Ceiling Rates'!$D$246="R&amp;D",'Labor Loading Matrix'!Q777,0),IF('CLINs &amp; Ceiling Rates'!$D$247="R&amp;D",'Labor Loading Matrix'!R777,0),IF('CLINs &amp; Ceiling Rates'!$D$248="R&amp;D",'Labor Loading Matrix'!S777,0),IF('CLINs &amp; Ceiling Rates'!$D$249="R&amp;D",'Labor Loading Matrix'!T777,0),IF('CLINs &amp; Ceiling Rates'!$D$250="R&amp;D",'Labor Loading Matrix'!U777,0),IF('CLINs &amp; Ceiling Rates'!$D$251="R&amp;D",'Labor Loading Matrix'!V777,0),IF('CLINs &amp; Ceiling Rates'!$D$252="R&amp;D",'Labor Loading Matrix'!W777,0),IF('CLINs &amp; Ceiling Rates'!$D$253="R&amp;D",'Labor Loading Matrix'!X777,0),IF('CLINs &amp; Ceiling Rates'!$D$254="R&amp;D",'Labor Loading Matrix'!Y777,0),IF('CLINs &amp; Ceiling Rates'!$D$255="R&amp;D",'Labor Loading Matrix'!Z777,0),IF('CLINs &amp; Ceiling Rates'!$D$256="R&amp;D",'Labor Loading Matrix'!AA777,0))</f>
        <v>0</v>
      </c>
      <c r="H777" s="137"/>
      <c r="I777" s="137"/>
      <c r="J777" s="137"/>
      <c r="K777" s="137"/>
      <c r="L777" s="137"/>
      <c r="M777" s="137"/>
      <c r="N777" s="84"/>
      <c r="O777" s="84"/>
      <c r="P777" s="84"/>
      <c r="Q777" s="84"/>
      <c r="R777" s="133"/>
      <c r="S777" s="133"/>
      <c r="T777" s="133"/>
      <c r="U777" s="133"/>
      <c r="V777" s="133"/>
      <c r="W777" s="133"/>
      <c r="X777" s="133"/>
      <c r="Y777" s="133"/>
      <c r="Z777" s="133"/>
      <c r="AA777" s="133"/>
    </row>
    <row r="778" spans="1:27" s="73" customFormat="1" ht="18" hidden="1" customHeight="1" x14ac:dyDescent="0.25">
      <c r="A778" s="173">
        <f>'CLINs &amp; Ceiling Rates'!B137</f>
        <v>0</v>
      </c>
      <c r="B778" s="173">
        <f>'CLINs &amp; Ceiling Rates'!C137</f>
        <v>0</v>
      </c>
      <c r="C778" s="177" t="str">
        <f>'CLINs &amp; Ceiling Rates'!K137</f>
        <v/>
      </c>
      <c r="D778" s="211">
        <f>IF('CLINs &amp; Ceiling Rates'!D734="",SUM('Labor Loading Matrix'!H778:AA778),SUM(E778:G778))</f>
        <v>0</v>
      </c>
      <c r="E778" s="175">
        <f>SUM(IF('CLINs &amp; Ceiling Rates'!$D$237="OPS",'Labor Loading Matrix'!H778,0),IF('CLINs &amp; Ceiling Rates'!$D$238="OPS",'Labor Loading Matrix'!I778,0),IF('CLINs &amp; Ceiling Rates'!$D$239="OPS",'Labor Loading Matrix'!J778,0),IF('CLINs &amp; Ceiling Rates'!$D$240="OPS",'Labor Loading Matrix'!K778,0),IF('CLINs &amp; Ceiling Rates'!$D$241="OPS",'Labor Loading Matrix'!L778,0),IF('CLINs &amp; Ceiling Rates'!$D$242="OPS",'Labor Loading Matrix'!M778,0),IF('CLINs &amp; Ceiling Rates'!$D$243="OPS",'Labor Loading Matrix'!N778,0),IF('CLINs &amp; Ceiling Rates'!$D$244="OPS",'Labor Loading Matrix'!O778,0),IF('CLINs &amp; Ceiling Rates'!$D$245="OPS",'Labor Loading Matrix'!P778,0),IF('CLINs &amp; Ceiling Rates'!$D$246="OPS",'Labor Loading Matrix'!Q778,0),IF('CLINs &amp; Ceiling Rates'!$D$247="OPS",'Labor Loading Matrix'!R778,0),IF('CLINs &amp; Ceiling Rates'!$D$248="OPS",'Labor Loading Matrix'!S778,0),IF('CLINs &amp; Ceiling Rates'!$D$249="OPS",'Labor Loading Matrix'!T778,0),IF('CLINs &amp; Ceiling Rates'!$D$250="OPS",'Labor Loading Matrix'!U778,0),IF('CLINs &amp; Ceiling Rates'!$D$251="OPS",'Labor Loading Matrix'!V778,0),IF('CLINs &amp; Ceiling Rates'!$D$252="OPS",'Labor Loading Matrix'!W778,0),IF('CLINs &amp; Ceiling Rates'!$D$253="OPS",'Labor Loading Matrix'!X778,0),IF('CLINs &amp; Ceiling Rates'!$D$254="OPS",'Labor Loading Matrix'!Y778,0),IF('CLINs &amp; Ceiling Rates'!$D$255="OPS",'Labor Loading Matrix'!Z778,0),IF('CLINs &amp; Ceiling Rates'!$D$256="OPS",'Labor Loading Matrix'!AA778,0))</f>
        <v>0</v>
      </c>
      <c r="F778" s="175">
        <f>SUM(IF('CLINs &amp; Ceiling Rates'!$D$237="F&amp;E",'Labor Loading Matrix'!H778,0),IF('CLINs &amp; Ceiling Rates'!$D$238="F&amp;E",'Labor Loading Matrix'!I778,0),IF('CLINs &amp; Ceiling Rates'!$D$239="F&amp;E",'Labor Loading Matrix'!J778,0),IF('CLINs &amp; Ceiling Rates'!$D$240="F&amp;E",'Labor Loading Matrix'!K778,0),IF('CLINs &amp; Ceiling Rates'!$D$241="F&amp;E",'Labor Loading Matrix'!L778,0),IF('CLINs &amp; Ceiling Rates'!$D$242="F&amp;E",'Labor Loading Matrix'!M778,0),IF('CLINs &amp; Ceiling Rates'!$D$243="F&amp;E",'Labor Loading Matrix'!N778,0),IF('CLINs &amp; Ceiling Rates'!$D$244="F&amp;E",'Labor Loading Matrix'!O778,0),IF('CLINs &amp; Ceiling Rates'!$D$245="F&amp;E",'Labor Loading Matrix'!P778,0),IF('CLINs &amp; Ceiling Rates'!$D$246="F&amp;E",'Labor Loading Matrix'!Q778,0),IF('CLINs &amp; Ceiling Rates'!$D$247="F&amp;E",'Labor Loading Matrix'!R778,0),IF('CLINs &amp; Ceiling Rates'!$D$248="F&amp;E",'Labor Loading Matrix'!S778,0),IF('CLINs &amp; Ceiling Rates'!$D$249="F&amp;E",'Labor Loading Matrix'!T778,0),IF('CLINs &amp; Ceiling Rates'!$D$250="F&amp;E",'Labor Loading Matrix'!U778,0),IF('CLINs &amp; Ceiling Rates'!$D$251="F&amp;E",'Labor Loading Matrix'!V778,0),IF('CLINs &amp; Ceiling Rates'!$D$252="F&amp;E",'Labor Loading Matrix'!W778,0),IF('CLINs &amp; Ceiling Rates'!$D$253="F&amp;E",'Labor Loading Matrix'!X778,0),IF('CLINs &amp; Ceiling Rates'!$D$254="F&amp;E",'Labor Loading Matrix'!Y778,0),IF('CLINs &amp; Ceiling Rates'!$D$255="F&amp;E",'Labor Loading Matrix'!Z778,0),IF('CLINs &amp; Ceiling Rates'!$D$256="F&amp;E",'Labor Loading Matrix'!AA778,0))</f>
        <v>0</v>
      </c>
      <c r="G778" s="175">
        <f>SUM(IF('CLINs &amp; Ceiling Rates'!$D$237="R&amp;D",'Labor Loading Matrix'!H778,0),IF('CLINs &amp; Ceiling Rates'!$D$238="R&amp;D",'Labor Loading Matrix'!I778,0),IF('CLINs &amp; Ceiling Rates'!$D$239="R&amp;D",'Labor Loading Matrix'!J778,0),IF('CLINs &amp; Ceiling Rates'!$D$240="R&amp;D",'Labor Loading Matrix'!K778,0),IF('CLINs &amp; Ceiling Rates'!$D$241="R&amp;D",'Labor Loading Matrix'!L778,0),IF('CLINs &amp; Ceiling Rates'!$D$242="R&amp;D",'Labor Loading Matrix'!M778,0),IF('CLINs &amp; Ceiling Rates'!$D$243="R&amp;D",'Labor Loading Matrix'!N778,0),IF('CLINs &amp; Ceiling Rates'!$D$244="R&amp;D",'Labor Loading Matrix'!O778,0),IF('CLINs &amp; Ceiling Rates'!$D$245="R&amp;D",'Labor Loading Matrix'!P778,0),IF('CLINs &amp; Ceiling Rates'!$D$246="R&amp;D",'Labor Loading Matrix'!Q778,0),IF('CLINs &amp; Ceiling Rates'!$D$247="R&amp;D",'Labor Loading Matrix'!R778,0),IF('CLINs &amp; Ceiling Rates'!$D$248="R&amp;D",'Labor Loading Matrix'!S778,0),IF('CLINs &amp; Ceiling Rates'!$D$249="R&amp;D",'Labor Loading Matrix'!T778,0),IF('CLINs &amp; Ceiling Rates'!$D$250="R&amp;D",'Labor Loading Matrix'!U778,0),IF('CLINs &amp; Ceiling Rates'!$D$251="R&amp;D",'Labor Loading Matrix'!V778,0),IF('CLINs &amp; Ceiling Rates'!$D$252="R&amp;D",'Labor Loading Matrix'!W778,0),IF('CLINs &amp; Ceiling Rates'!$D$253="R&amp;D",'Labor Loading Matrix'!X778,0),IF('CLINs &amp; Ceiling Rates'!$D$254="R&amp;D",'Labor Loading Matrix'!Y778,0),IF('CLINs &amp; Ceiling Rates'!$D$255="R&amp;D",'Labor Loading Matrix'!Z778,0),IF('CLINs &amp; Ceiling Rates'!$D$256="R&amp;D",'Labor Loading Matrix'!AA778,0))</f>
        <v>0</v>
      </c>
      <c r="H778" s="137"/>
      <c r="I778" s="137"/>
      <c r="J778" s="137"/>
      <c r="K778" s="137"/>
      <c r="L778" s="137"/>
      <c r="M778" s="137"/>
      <c r="N778" s="84"/>
      <c r="O778" s="84"/>
      <c r="P778" s="84"/>
      <c r="Q778" s="84"/>
      <c r="R778" s="133"/>
      <c r="S778" s="133"/>
      <c r="T778" s="133"/>
      <c r="U778" s="133"/>
      <c r="V778" s="133"/>
      <c r="W778" s="133"/>
      <c r="X778" s="133"/>
      <c r="Y778" s="133"/>
      <c r="Z778" s="133"/>
      <c r="AA778" s="133"/>
    </row>
    <row r="779" spans="1:27" s="73" customFormat="1" ht="18" hidden="1" customHeight="1" x14ac:dyDescent="0.25">
      <c r="A779" s="173">
        <f>'CLINs &amp; Ceiling Rates'!B138</f>
        <v>0</v>
      </c>
      <c r="B779" s="173">
        <f>'CLINs &amp; Ceiling Rates'!C138</f>
        <v>0</v>
      </c>
      <c r="C779" s="177" t="str">
        <f>'CLINs &amp; Ceiling Rates'!K138</f>
        <v/>
      </c>
      <c r="D779" s="211">
        <f>IF('CLINs &amp; Ceiling Rates'!D735="",SUM('Labor Loading Matrix'!H779:AA779),SUM(E779:G779))</f>
        <v>0</v>
      </c>
      <c r="E779" s="175">
        <f>SUM(IF('CLINs &amp; Ceiling Rates'!$D$237="OPS",'Labor Loading Matrix'!H779,0),IF('CLINs &amp; Ceiling Rates'!$D$238="OPS",'Labor Loading Matrix'!I779,0),IF('CLINs &amp; Ceiling Rates'!$D$239="OPS",'Labor Loading Matrix'!J779,0),IF('CLINs &amp; Ceiling Rates'!$D$240="OPS",'Labor Loading Matrix'!K779,0),IF('CLINs &amp; Ceiling Rates'!$D$241="OPS",'Labor Loading Matrix'!L779,0),IF('CLINs &amp; Ceiling Rates'!$D$242="OPS",'Labor Loading Matrix'!M779,0),IF('CLINs &amp; Ceiling Rates'!$D$243="OPS",'Labor Loading Matrix'!N779,0),IF('CLINs &amp; Ceiling Rates'!$D$244="OPS",'Labor Loading Matrix'!O779,0),IF('CLINs &amp; Ceiling Rates'!$D$245="OPS",'Labor Loading Matrix'!P779,0),IF('CLINs &amp; Ceiling Rates'!$D$246="OPS",'Labor Loading Matrix'!Q779,0),IF('CLINs &amp; Ceiling Rates'!$D$247="OPS",'Labor Loading Matrix'!R779,0),IF('CLINs &amp; Ceiling Rates'!$D$248="OPS",'Labor Loading Matrix'!S779,0),IF('CLINs &amp; Ceiling Rates'!$D$249="OPS",'Labor Loading Matrix'!T779,0),IF('CLINs &amp; Ceiling Rates'!$D$250="OPS",'Labor Loading Matrix'!U779,0),IF('CLINs &amp; Ceiling Rates'!$D$251="OPS",'Labor Loading Matrix'!V779,0),IF('CLINs &amp; Ceiling Rates'!$D$252="OPS",'Labor Loading Matrix'!W779,0),IF('CLINs &amp; Ceiling Rates'!$D$253="OPS",'Labor Loading Matrix'!X779,0),IF('CLINs &amp; Ceiling Rates'!$D$254="OPS",'Labor Loading Matrix'!Y779,0),IF('CLINs &amp; Ceiling Rates'!$D$255="OPS",'Labor Loading Matrix'!Z779,0),IF('CLINs &amp; Ceiling Rates'!$D$256="OPS",'Labor Loading Matrix'!AA779,0))</f>
        <v>0</v>
      </c>
      <c r="F779" s="175">
        <f>SUM(IF('CLINs &amp; Ceiling Rates'!$D$237="F&amp;E",'Labor Loading Matrix'!H779,0),IF('CLINs &amp; Ceiling Rates'!$D$238="F&amp;E",'Labor Loading Matrix'!I779,0),IF('CLINs &amp; Ceiling Rates'!$D$239="F&amp;E",'Labor Loading Matrix'!J779,0),IF('CLINs &amp; Ceiling Rates'!$D$240="F&amp;E",'Labor Loading Matrix'!K779,0),IF('CLINs &amp; Ceiling Rates'!$D$241="F&amp;E",'Labor Loading Matrix'!L779,0),IF('CLINs &amp; Ceiling Rates'!$D$242="F&amp;E",'Labor Loading Matrix'!M779,0),IF('CLINs &amp; Ceiling Rates'!$D$243="F&amp;E",'Labor Loading Matrix'!N779,0),IF('CLINs &amp; Ceiling Rates'!$D$244="F&amp;E",'Labor Loading Matrix'!O779,0),IF('CLINs &amp; Ceiling Rates'!$D$245="F&amp;E",'Labor Loading Matrix'!P779,0),IF('CLINs &amp; Ceiling Rates'!$D$246="F&amp;E",'Labor Loading Matrix'!Q779,0),IF('CLINs &amp; Ceiling Rates'!$D$247="F&amp;E",'Labor Loading Matrix'!R779,0),IF('CLINs &amp; Ceiling Rates'!$D$248="F&amp;E",'Labor Loading Matrix'!S779,0),IF('CLINs &amp; Ceiling Rates'!$D$249="F&amp;E",'Labor Loading Matrix'!T779,0),IF('CLINs &amp; Ceiling Rates'!$D$250="F&amp;E",'Labor Loading Matrix'!U779,0),IF('CLINs &amp; Ceiling Rates'!$D$251="F&amp;E",'Labor Loading Matrix'!V779,0),IF('CLINs &amp; Ceiling Rates'!$D$252="F&amp;E",'Labor Loading Matrix'!W779,0),IF('CLINs &amp; Ceiling Rates'!$D$253="F&amp;E",'Labor Loading Matrix'!X779,0),IF('CLINs &amp; Ceiling Rates'!$D$254="F&amp;E",'Labor Loading Matrix'!Y779,0),IF('CLINs &amp; Ceiling Rates'!$D$255="F&amp;E",'Labor Loading Matrix'!Z779,0),IF('CLINs &amp; Ceiling Rates'!$D$256="F&amp;E",'Labor Loading Matrix'!AA779,0))</f>
        <v>0</v>
      </c>
      <c r="G779" s="175">
        <f>SUM(IF('CLINs &amp; Ceiling Rates'!$D$237="R&amp;D",'Labor Loading Matrix'!H779,0),IF('CLINs &amp; Ceiling Rates'!$D$238="R&amp;D",'Labor Loading Matrix'!I779,0),IF('CLINs &amp; Ceiling Rates'!$D$239="R&amp;D",'Labor Loading Matrix'!J779,0),IF('CLINs &amp; Ceiling Rates'!$D$240="R&amp;D",'Labor Loading Matrix'!K779,0),IF('CLINs &amp; Ceiling Rates'!$D$241="R&amp;D",'Labor Loading Matrix'!L779,0),IF('CLINs &amp; Ceiling Rates'!$D$242="R&amp;D",'Labor Loading Matrix'!M779,0),IF('CLINs &amp; Ceiling Rates'!$D$243="R&amp;D",'Labor Loading Matrix'!N779,0),IF('CLINs &amp; Ceiling Rates'!$D$244="R&amp;D",'Labor Loading Matrix'!O779,0),IF('CLINs &amp; Ceiling Rates'!$D$245="R&amp;D",'Labor Loading Matrix'!P779,0),IF('CLINs &amp; Ceiling Rates'!$D$246="R&amp;D",'Labor Loading Matrix'!Q779,0),IF('CLINs &amp; Ceiling Rates'!$D$247="R&amp;D",'Labor Loading Matrix'!R779,0),IF('CLINs &amp; Ceiling Rates'!$D$248="R&amp;D",'Labor Loading Matrix'!S779,0),IF('CLINs &amp; Ceiling Rates'!$D$249="R&amp;D",'Labor Loading Matrix'!T779,0),IF('CLINs &amp; Ceiling Rates'!$D$250="R&amp;D",'Labor Loading Matrix'!U779,0),IF('CLINs &amp; Ceiling Rates'!$D$251="R&amp;D",'Labor Loading Matrix'!V779,0),IF('CLINs &amp; Ceiling Rates'!$D$252="R&amp;D",'Labor Loading Matrix'!W779,0),IF('CLINs &amp; Ceiling Rates'!$D$253="R&amp;D",'Labor Loading Matrix'!X779,0),IF('CLINs &amp; Ceiling Rates'!$D$254="R&amp;D",'Labor Loading Matrix'!Y779,0),IF('CLINs &amp; Ceiling Rates'!$D$255="R&amp;D",'Labor Loading Matrix'!Z779,0),IF('CLINs &amp; Ceiling Rates'!$D$256="R&amp;D",'Labor Loading Matrix'!AA779,0))</f>
        <v>0</v>
      </c>
      <c r="H779" s="137"/>
      <c r="I779" s="137"/>
      <c r="J779" s="137"/>
      <c r="K779" s="137"/>
      <c r="L779" s="137"/>
      <c r="M779" s="137"/>
      <c r="N779" s="84"/>
      <c r="O779" s="84"/>
      <c r="P779" s="84"/>
      <c r="Q779" s="84"/>
      <c r="R779" s="133"/>
      <c r="S779" s="133"/>
      <c r="T779" s="133"/>
      <c r="U779" s="133"/>
      <c r="V779" s="133"/>
      <c r="W779" s="133"/>
      <c r="X779" s="133"/>
      <c r="Y779" s="133"/>
      <c r="Z779" s="133"/>
      <c r="AA779" s="133"/>
    </row>
    <row r="780" spans="1:27" s="73" customFormat="1" ht="18" hidden="1" customHeight="1" x14ac:dyDescent="0.25">
      <c r="A780" s="173">
        <f>'CLINs &amp; Ceiling Rates'!B139</f>
        <v>0</v>
      </c>
      <c r="B780" s="173">
        <f>'CLINs &amp; Ceiling Rates'!C139</f>
        <v>0</v>
      </c>
      <c r="C780" s="177" t="str">
        <f>'CLINs &amp; Ceiling Rates'!K139</f>
        <v/>
      </c>
      <c r="D780" s="211">
        <f>IF('CLINs &amp; Ceiling Rates'!D736="",SUM('Labor Loading Matrix'!H780:AA780),SUM(E780:G780))</f>
        <v>0</v>
      </c>
      <c r="E780" s="175">
        <f>SUM(IF('CLINs &amp; Ceiling Rates'!$D$237="OPS",'Labor Loading Matrix'!H780,0),IF('CLINs &amp; Ceiling Rates'!$D$238="OPS",'Labor Loading Matrix'!I780,0),IF('CLINs &amp; Ceiling Rates'!$D$239="OPS",'Labor Loading Matrix'!J780,0),IF('CLINs &amp; Ceiling Rates'!$D$240="OPS",'Labor Loading Matrix'!K780,0),IF('CLINs &amp; Ceiling Rates'!$D$241="OPS",'Labor Loading Matrix'!L780,0),IF('CLINs &amp; Ceiling Rates'!$D$242="OPS",'Labor Loading Matrix'!M780,0),IF('CLINs &amp; Ceiling Rates'!$D$243="OPS",'Labor Loading Matrix'!N780,0),IF('CLINs &amp; Ceiling Rates'!$D$244="OPS",'Labor Loading Matrix'!O780,0),IF('CLINs &amp; Ceiling Rates'!$D$245="OPS",'Labor Loading Matrix'!P780,0),IF('CLINs &amp; Ceiling Rates'!$D$246="OPS",'Labor Loading Matrix'!Q780,0),IF('CLINs &amp; Ceiling Rates'!$D$247="OPS",'Labor Loading Matrix'!R780,0),IF('CLINs &amp; Ceiling Rates'!$D$248="OPS",'Labor Loading Matrix'!S780,0),IF('CLINs &amp; Ceiling Rates'!$D$249="OPS",'Labor Loading Matrix'!T780,0),IF('CLINs &amp; Ceiling Rates'!$D$250="OPS",'Labor Loading Matrix'!U780,0),IF('CLINs &amp; Ceiling Rates'!$D$251="OPS",'Labor Loading Matrix'!V780,0),IF('CLINs &amp; Ceiling Rates'!$D$252="OPS",'Labor Loading Matrix'!W780,0),IF('CLINs &amp; Ceiling Rates'!$D$253="OPS",'Labor Loading Matrix'!X780,0),IF('CLINs &amp; Ceiling Rates'!$D$254="OPS",'Labor Loading Matrix'!Y780,0),IF('CLINs &amp; Ceiling Rates'!$D$255="OPS",'Labor Loading Matrix'!Z780,0),IF('CLINs &amp; Ceiling Rates'!$D$256="OPS",'Labor Loading Matrix'!AA780,0))</f>
        <v>0</v>
      </c>
      <c r="F780" s="175">
        <f>SUM(IF('CLINs &amp; Ceiling Rates'!$D$237="F&amp;E",'Labor Loading Matrix'!H780,0),IF('CLINs &amp; Ceiling Rates'!$D$238="F&amp;E",'Labor Loading Matrix'!I780,0),IF('CLINs &amp; Ceiling Rates'!$D$239="F&amp;E",'Labor Loading Matrix'!J780,0),IF('CLINs &amp; Ceiling Rates'!$D$240="F&amp;E",'Labor Loading Matrix'!K780,0),IF('CLINs &amp; Ceiling Rates'!$D$241="F&amp;E",'Labor Loading Matrix'!L780,0),IF('CLINs &amp; Ceiling Rates'!$D$242="F&amp;E",'Labor Loading Matrix'!M780,0),IF('CLINs &amp; Ceiling Rates'!$D$243="F&amp;E",'Labor Loading Matrix'!N780,0),IF('CLINs &amp; Ceiling Rates'!$D$244="F&amp;E",'Labor Loading Matrix'!O780,0),IF('CLINs &amp; Ceiling Rates'!$D$245="F&amp;E",'Labor Loading Matrix'!P780,0),IF('CLINs &amp; Ceiling Rates'!$D$246="F&amp;E",'Labor Loading Matrix'!Q780,0),IF('CLINs &amp; Ceiling Rates'!$D$247="F&amp;E",'Labor Loading Matrix'!R780,0),IF('CLINs &amp; Ceiling Rates'!$D$248="F&amp;E",'Labor Loading Matrix'!S780,0),IF('CLINs &amp; Ceiling Rates'!$D$249="F&amp;E",'Labor Loading Matrix'!T780,0),IF('CLINs &amp; Ceiling Rates'!$D$250="F&amp;E",'Labor Loading Matrix'!U780,0),IF('CLINs &amp; Ceiling Rates'!$D$251="F&amp;E",'Labor Loading Matrix'!V780,0),IF('CLINs &amp; Ceiling Rates'!$D$252="F&amp;E",'Labor Loading Matrix'!W780,0),IF('CLINs &amp; Ceiling Rates'!$D$253="F&amp;E",'Labor Loading Matrix'!X780,0),IF('CLINs &amp; Ceiling Rates'!$D$254="F&amp;E",'Labor Loading Matrix'!Y780,0),IF('CLINs &amp; Ceiling Rates'!$D$255="F&amp;E",'Labor Loading Matrix'!Z780,0),IF('CLINs &amp; Ceiling Rates'!$D$256="F&amp;E",'Labor Loading Matrix'!AA780,0))</f>
        <v>0</v>
      </c>
      <c r="G780" s="175">
        <f>SUM(IF('CLINs &amp; Ceiling Rates'!$D$237="R&amp;D",'Labor Loading Matrix'!H780,0),IF('CLINs &amp; Ceiling Rates'!$D$238="R&amp;D",'Labor Loading Matrix'!I780,0),IF('CLINs &amp; Ceiling Rates'!$D$239="R&amp;D",'Labor Loading Matrix'!J780,0),IF('CLINs &amp; Ceiling Rates'!$D$240="R&amp;D",'Labor Loading Matrix'!K780,0),IF('CLINs &amp; Ceiling Rates'!$D$241="R&amp;D",'Labor Loading Matrix'!L780,0),IF('CLINs &amp; Ceiling Rates'!$D$242="R&amp;D",'Labor Loading Matrix'!M780,0),IF('CLINs &amp; Ceiling Rates'!$D$243="R&amp;D",'Labor Loading Matrix'!N780,0),IF('CLINs &amp; Ceiling Rates'!$D$244="R&amp;D",'Labor Loading Matrix'!O780,0),IF('CLINs &amp; Ceiling Rates'!$D$245="R&amp;D",'Labor Loading Matrix'!P780,0),IF('CLINs &amp; Ceiling Rates'!$D$246="R&amp;D",'Labor Loading Matrix'!Q780,0),IF('CLINs &amp; Ceiling Rates'!$D$247="R&amp;D",'Labor Loading Matrix'!R780,0),IF('CLINs &amp; Ceiling Rates'!$D$248="R&amp;D",'Labor Loading Matrix'!S780,0),IF('CLINs &amp; Ceiling Rates'!$D$249="R&amp;D",'Labor Loading Matrix'!T780,0),IF('CLINs &amp; Ceiling Rates'!$D$250="R&amp;D",'Labor Loading Matrix'!U780,0),IF('CLINs &amp; Ceiling Rates'!$D$251="R&amp;D",'Labor Loading Matrix'!V780,0),IF('CLINs &amp; Ceiling Rates'!$D$252="R&amp;D",'Labor Loading Matrix'!W780,0),IF('CLINs &amp; Ceiling Rates'!$D$253="R&amp;D",'Labor Loading Matrix'!X780,0),IF('CLINs &amp; Ceiling Rates'!$D$254="R&amp;D",'Labor Loading Matrix'!Y780,0),IF('CLINs &amp; Ceiling Rates'!$D$255="R&amp;D",'Labor Loading Matrix'!Z780,0),IF('CLINs &amp; Ceiling Rates'!$D$256="R&amp;D",'Labor Loading Matrix'!AA780,0))</f>
        <v>0</v>
      </c>
      <c r="H780" s="137"/>
      <c r="I780" s="137"/>
      <c r="J780" s="137"/>
      <c r="K780" s="137"/>
      <c r="L780" s="137"/>
      <c r="M780" s="137"/>
      <c r="N780" s="84"/>
      <c r="O780" s="84"/>
      <c r="P780" s="84"/>
      <c r="Q780" s="84"/>
      <c r="R780" s="133"/>
      <c r="S780" s="133"/>
      <c r="T780" s="133"/>
      <c r="U780" s="133"/>
      <c r="V780" s="133"/>
      <c r="W780" s="133"/>
      <c r="X780" s="133"/>
      <c r="Y780" s="133"/>
      <c r="Z780" s="133"/>
      <c r="AA780" s="133"/>
    </row>
    <row r="781" spans="1:27" s="73" customFormat="1" ht="18" hidden="1" customHeight="1" x14ac:dyDescent="0.25">
      <c r="A781" s="173">
        <f>'CLINs &amp; Ceiling Rates'!B140</f>
        <v>0</v>
      </c>
      <c r="B781" s="173">
        <f>'CLINs &amp; Ceiling Rates'!C140</f>
        <v>0</v>
      </c>
      <c r="C781" s="177" t="str">
        <f>'CLINs &amp; Ceiling Rates'!K140</f>
        <v/>
      </c>
      <c r="D781" s="211">
        <f>IF('CLINs &amp; Ceiling Rates'!D737="",SUM('Labor Loading Matrix'!H781:AA781),SUM(E781:G781))</f>
        <v>0</v>
      </c>
      <c r="E781" s="175">
        <f>SUM(IF('CLINs &amp; Ceiling Rates'!$D$237="OPS",'Labor Loading Matrix'!H781,0),IF('CLINs &amp; Ceiling Rates'!$D$238="OPS",'Labor Loading Matrix'!I781,0),IF('CLINs &amp; Ceiling Rates'!$D$239="OPS",'Labor Loading Matrix'!J781,0),IF('CLINs &amp; Ceiling Rates'!$D$240="OPS",'Labor Loading Matrix'!K781,0),IF('CLINs &amp; Ceiling Rates'!$D$241="OPS",'Labor Loading Matrix'!L781,0),IF('CLINs &amp; Ceiling Rates'!$D$242="OPS",'Labor Loading Matrix'!M781,0),IF('CLINs &amp; Ceiling Rates'!$D$243="OPS",'Labor Loading Matrix'!N781,0),IF('CLINs &amp; Ceiling Rates'!$D$244="OPS",'Labor Loading Matrix'!O781,0),IF('CLINs &amp; Ceiling Rates'!$D$245="OPS",'Labor Loading Matrix'!P781,0),IF('CLINs &amp; Ceiling Rates'!$D$246="OPS",'Labor Loading Matrix'!Q781,0),IF('CLINs &amp; Ceiling Rates'!$D$247="OPS",'Labor Loading Matrix'!R781,0),IF('CLINs &amp; Ceiling Rates'!$D$248="OPS",'Labor Loading Matrix'!S781,0),IF('CLINs &amp; Ceiling Rates'!$D$249="OPS",'Labor Loading Matrix'!T781,0),IF('CLINs &amp; Ceiling Rates'!$D$250="OPS",'Labor Loading Matrix'!U781,0),IF('CLINs &amp; Ceiling Rates'!$D$251="OPS",'Labor Loading Matrix'!V781,0),IF('CLINs &amp; Ceiling Rates'!$D$252="OPS",'Labor Loading Matrix'!W781,0),IF('CLINs &amp; Ceiling Rates'!$D$253="OPS",'Labor Loading Matrix'!X781,0),IF('CLINs &amp; Ceiling Rates'!$D$254="OPS",'Labor Loading Matrix'!Y781,0),IF('CLINs &amp; Ceiling Rates'!$D$255="OPS",'Labor Loading Matrix'!Z781,0),IF('CLINs &amp; Ceiling Rates'!$D$256="OPS",'Labor Loading Matrix'!AA781,0))</f>
        <v>0</v>
      </c>
      <c r="F781" s="175">
        <f>SUM(IF('CLINs &amp; Ceiling Rates'!$D$237="F&amp;E",'Labor Loading Matrix'!H781,0),IF('CLINs &amp; Ceiling Rates'!$D$238="F&amp;E",'Labor Loading Matrix'!I781,0),IF('CLINs &amp; Ceiling Rates'!$D$239="F&amp;E",'Labor Loading Matrix'!J781,0),IF('CLINs &amp; Ceiling Rates'!$D$240="F&amp;E",'Labor Loading Matrix'!K781,0),IF('CLINs &amp; Ceiling Rates'!$D$241="F&amp;E",'Labor Loading Matrix'!L781,0),IF('CLINs &amp; Ceiling Rates'!$D$242="F&amp;E",'Labor Loading Matrix'!M781,0),IF('CLINs &amp; Ceiling Rates'!$D$243="F&amp;E",'Labor Loading Matrix'!N781,0),IF('CLINs &amp; Ceiling Rates'!$D$244="F&amp;E",'Labor Loading Matrix'!O781,0),IF('CLINs &amp; Ceiling Rates'!$D$245="F&amp;E",'Labor Loading Matrix'!P781,0),IF('CLINs &amp; Ceiling Rates'!$D$246="F&amp;E",'Labor Loading Matrix'!Q781,0),IF('CLINs &amp; Ceiling Rates'!$D$247="F&amp;E",'Labor Loading Matrix'!R781,0),IF('CLINs &amp; Ceiling Rates'!$D$248="F&amp;E",'Labor Loading Matrix'!S781,0),IF('CLINs &amp; Ceiling Rates'!$D$249="F&amp;E",'Labor Loading Matrix'!T781,0),IF('CLINs &amp; Ceiling Rates'!$D$250="F&amp;E",'Labor Loading Matrix'!U781,0),IF('CLINs &amp; Ceiling Rates'!$D$251="F&amp;E",'Labor Loading Matrix'!V781,0),IF('CLINs &amp; Ceiling Rates'!$D$252="F&amp;E",'Labor Loading Matrix'!W781,0),IF('CLINs &amp; Ceiling Rates'!$D$253="F&amp;E",'Labor Loading Matrix'!X781,0),IF('CLINs &amp; Ceiling Rates'!$D$254="F&amp;E",'Labor Loading Matrix'!Y781,0),IF('CLINs &amp; Ceiling Rates'!$D$255="F&amp;E",'Labor Loading Matrix'!Z781,0),IF('CLINs &amp; Ceiling Rates'!$D$256="F&amp;E",'Labor Loading Matrix'!AA781,0))</f>
        <v>0</v>
      </c>
      <c r="G781" s="175">
        <f>SUM(IF('CLINs &amp; Ceiling Rates'!$D$237="R&amp;D",'Labor Loading Matrix'!H781,0),IF('CLINs &amp; Ceiling Rates'!$D$238="R&amp;D",'Labor Loading Matrix'!I781,0),IF('CLINs &amp; Ceiling Rates'!$D$239="R&amp;D",'Labor Loading Matrix'!J781,0),IF('CLINs &amp; Ceiling Rates'!$D$240="R&amp;D",'Labor Loading Matrix'!K781,0),IF('CLINs &amp; Ceiling Rates'!$D$241="R&amp;D",'Labor Loading Matrix'!L781,0),IF('CLINs &amp; Ceiling Rates'!$D$242="R&amp;D",'Labor Loading Matrix'!M781,0),IF('CLINs &amp; Ceiling Rates'!$D$243="R&amp;D",'Labor Loading Matrix'!N781,0),IF('CLINs &amp; Ceiling Rates'!$D$244="R&amp;D",'Labor Loading Matrix'!O781,0),IF('CLINs &amp; Ceiling Rates'!$D$245="R&amp;D",'Labor Loading Matrix'!P781,0),IF('CLINs &amp; Ceiling Rates'!$D$246="R&amp;D",'Labor Loading Matrix'!Q781,0),IF('CLINs &amp; Ceiling Rates'!$D$247="R&amp;D",'Labor Loading Matrix'!R781,0),IF('CLINs &amp; Ceiling Rates'!$D$248="R&amp;D",'Labor Loading Matrix'!S781,0),IF('CLINs &amp; Ceiling Rates'!$D$249="R&amp;D",'Labor Loading Matrix'!T781,0),IF('CLINs &amp; Ceiling Rates'!$D$250="R&amp;D",'Labor Loading Matrix'!U781,0),IF('CLINs &amp; Ceiling Rates'!$D$251="R&amp;D",'Labor Loading Matrix'!V781,0),IF('CLINs &amp; Ceiling Rates'!$D$252="R&amp;D",'Labor Loading Matrix'!W781,0),IF('CLINs &amp; Ceiling Rates'!$D$253="R&amp;D",'Labor Loading Matrix'!X781,0),IF('CLINs &amp; Ceiling Rates'!$D$254="R&amp;D",'Labor Loading Matrix'!Y781,0),IF('CLINs &amp; Ceiling Rates'!$D$255="R&amp;D",'Labor Loading Matrix'!Z781,0),IF('CLINs &amp; Ceiling Rates'!$D$256="R&amp;D",'Labor Loading Matrix'!AA781,0))</f>
        <v>0</v>
      </c>
      <c r="H781" s="137"/>
      <c r="I781" s="137"/>
      <c r="J781" s="137"/>
      <c r="K781" s="137"/>
      <c r="L781" s="137"/>
      <c r="M781" s="137"/>
      <c r="N781" s="84"/>
      <c r="O781" s="84"/>
      <c r="P781" s="84"/>
      <c r="Q781" s="84"/>
      <c r="R781" s="133"/>
      <c r="S781" s="133"/>
      <c r="T781" s="133"/>
      <c r="U781" s="133"/>
      <c r="V781" s="133"/>
      <c r="W781" s="133"/>
      <c r="X781" s="133"/>
      <c r="Y781" s="133"/>
      <c r="Z781" s="133"/>
      <c r="AA781" s="133"/>
    </row>
    <row r="782" spans="1:27" s="73" customFormat="1" ht="18" hidden="1" customHeight="1" x14ac:dyDescent="0.25">
      <c r="A782" s="173">
        <f>'CLINs &amp; Ceiling Rates'!B141</f>
        <v>0</v>
      </c>
      <c r="B782" s="173">
        <f>'CLINs &amp; Ceiling Rates'!C141</f>
        <v>0</v>
      </c>
      <c r="C782" s="177" t="str">
        <f>'CLINs &amp; Ceiling Rates'!K141</f>
        <v/>
      </c>
      <c r="D782" s="211">
        <f>IF('CLINs &amp; Ceiling Rates'!D738="",SUM('Labor Loading Matrix'!H782:AA782),SUM(E782:G782))</f>
        <v>0</v>
      </c>
      <c r="E782" s="175">
        <f>SUM(IF('CLINs &amp; Ceiling Rates'!$D$237="OPS",'Labor Loading Matrix'!H782,0),IF('CLINs &amp; Ceiling Rates'!$D$238="OPS",'Labor Loading Matrix'!I782,0),IF('CLINs &amp; Ceiling Rates'!$D$239="OPS",'Labor Loading Matrix'!J782,0),IF('CLINs &amp; Ceiling Rates'!$D$240="OPS",'Labor Loading Matrix'!K782,0),IF('CLINs &amp; Ceiling Rates'!$D$241="OPS",'Labor Loading Matrix'!L782,0),IF('CLINs &amp; Ceiling Rates'!$D$242="OPS",'Labor Loading Matrix'!M782,0),IF('CLINs &amp; Ceiling Rates'!$D$243="OPS",'Labor Loading Matrix'!N782,0),IF('CLINs &amp; Ceiling Rates'!$D$244="OPS",'Labor Loading Matrix'!O782,0),IF('CLINs &amp; Ceiling Rates'!$D$245="OPS",'Labor Loading Matrix'!P782,0),IF('CLINs &amp; Ceiling Rates'!$D$246="OPS",'Labor Loading Matrix'!Q782,0),IF('CLINs &amp; Ceiling Rates'!$D$247="OPS",'Labor Loading Matrix'!R782,0),IF('CLINs &amp; Ceiling Rates'!$D$248="OPS",'Labor Loading Matrix'!S782,0),IF('CLINs &amp; Ceiling Rates'!$D$249="OPS",'Labor Loading Matrix'!T782,0),IF('CLINs &amp; Ceiling Rates'!$D$250="OPS",'Labor Loading Matrix'!U782,0),IF('CLINs &amp; Ceiling Rates'!$D$251="OPS",'Labor Loading Matrix'!V782,0),IF('CLINs &amp; Ceiling Rates'!$D$252="OPS",'Labor Loading Matrix'!W782,0),IF('CLINs &amp; Ceiling Rates'!$D$253="OPS",'Labor Loading Matrix'!X782,0),IF('CLINs &amp; Ceiling Rates'!$D$254="OPS",'Labor Loading Matrix'!Y782,0),IF('CLINs &amp; Ceiling Rates'!$D$255="OPS",'Labor Loading Matrix'!Z782,0),IF('CLINs &amp; Ceiling Rates'!$D$256="OPS",'Labor Loading Matrix'!AA782,0))</f>
        <v>0</v>
      </c>
      <c r="F782" s="175">
        <f>SUM(IF('CLINs &amp; Ceiling Rates'!$D$237="F&amp;E",'Labor Loading Matrix'!H782,0),IF('CLINs &amp; Ceiling Rates'!$D$238="F&amp;E",'Labor Loading Matrix'!I782,0),IF('CLINs &amp; Ceiling Rates'!$D$239="F&amp;E",'Labor Loading Matrix'!J782,0),IF('CLINs &amp; Ceiling Rates'!$D$240="F&amp;E",'Labor Loading Matrix'!K782,0),IF('CLINs &amp; Ceiling Rates'!$D$241="F&amp;E",'Labor Loading Matrix'!L782,0),IF('CLINs &amp; Ceiling Rates'!$D$242="F&amp;E",'Labor Loading Matrix'!M782,0),IF('CLINs &amp; Ceiling Rates'!$D$243="F&amp;E",'Labor Loading Matrix'!N782,0),IF('CLINs &amp; Ceiling Rates'!$D$244="F&amp;E",'Labor Loading Matrix'!O782,0),IF('CLINs &amp; Ceiling Rates'!$D$245="F&amp;E",'Labor Loading Matrix'!P782,0),IF('CLINs &amp; Ceiling Rates'!$D$246="F&amp;E",'Labor Loading Matrix'!Q782,0),IF('CLINs &amp; Ceiling Rates'!$D$247="F&amp;E",'Labor Loading Matrix'!R782,0),IF('CLINs &amp; Ceiling Rates'!$D$248="F&amp;E",'Labor Loading Matrix'!S782,0),IF('CLINs &amp; Ceiling Rates'!$D$249="F&amp;E",'Labor Loading Matrix'!T782,0),IF('CLINs &amp; Ceiling Rates'!$D$250="F&amp;E",'Labor Loading Matrix'!U782,0),IF('CLINs &amp; Ceiling Rates'!$D$251="F&amp;E",'Labor Loading Matrix'!V782,0),IF('CLINs &amp; Ceiling Rates'!$D$252="F&amp;E",'Labor Loading Matrix'!W782,0),IF('CLINs &amp; Ceiling Rates'!$D$253="F&amp;E",'Labor Loading Matrix'!X782,0),IF('CLINs &amp; Ceiling Rates'!$D$254="F&amp;E",'Labor Loading Matrix'!Y782,0),IF('CLINs &amp; Ceiling Rates'!$D$255="F&amp;E",'Labor Loading Matrix'!Z782,0),IF('CLINs &amp; Ceiling Rates'!$D$256="F&amp;E",'Labor Loading Matrix'!AA782,0))</f>
        <v>0</v>
      </c>
      <c r="G782" s="175">
        <f>SUM(IF('CLINs &amp; Ceiling Rates'!$D$237="R&amp;D",'Labor Loading Matrix'!H782,0),IF('CLINs &amp; Ceiling Rates'!$D$238="R&amp;D",'Labor Loading Matrix'!I782,0),IF('CLINs &amp; Ceiling Rates'!$D$239="R&amp;D",'Labor Loading Matrix'!J782,0),IF('CLINs &amp; Ceiling Rates'!$D$240="R&amp;D",'Labor Loading Matrix'!K782,0),IF('CLINs &amp; Ceiling Rates'!$D$241="R&amp;D",'Labor Loading Matrix'!L782,0),IF('CLINs &amp; Ceiling Rates'!$D$242="R&amp;D",'Labor Loading Matrix'!M782,0),IF('CLINs &amp; Ceiling Rates'!$D$243="R&amp;D",'Labor Loading Matrix'!N782,0),IF('CLINs &amp; Ceiling Rates'!$D$244="R&amp;D",'Labor Loading Matrix'!O782,0),IF('CLINs &amp; Ceiling Rates'!$D$245="R&amp;D",'Labor Loading Matrix'!P782,0),IF('CLINs &amp; Ceiling Rates'!$D$246="R&amp;D",'Labor Loading Matrix'!Q782,0),IF('CLINs &amp; Ceiling Rates'!$D$247="R&amp;D",'Labor Loading Matrix'!R782,0),IF('CLINs &amp; Ceiling Rates'!$D$248="R&amp;D",'Labor Loading Matrix'!S782,0),IF('CLINs &amp; Ceiling Rates'!$D$249="R&amp;D",'Labor Loading Matrix'!T782,0),IF('CLINs &amp; Ceiling Rates'!$D$250="R&amp;D",'Labor Loading Matrix'!U782,0),IF('CLINs &amp; Ceiling Rates'!$D$251="R&amp;D",'Labor Loading Matrix'!V782,0),IF('CLINs &amp; Ceiling Rates'!$D$252="R&amp;D",'Labor Loading Matrix'!W782,0),IF('CLINs &amp; Ceiling Rates'!$D$253="R&amp;D",'Labor Loading Matrix'!X782,0),IF('CLINs &amp; Ceiling Rates'!$D$254="R&amp;D",'Labor Loading Matrix'!Y782,0),IF('CLINs &amp; Ceiling Rates'!$D$255="R&amp;D",'Labor Loading Matrix'!Z782,0),IF('CLINs &amp; Ceiling Rates'!$D$256="R&amp;D",'Labor Loading Matrix'!AA782,0))</f>
        <v>0</v>
      </c>
      <c r="H782" s="137"/>
      <c r="I782" s="137"/>
      <c r="J782" s="137"/>
      <c r="K782" s="137"/>
      <c r="L782" s="137"/>
      <c r="M782" s="137"/>
      <c r="N782" s="84"/>
      <c r="O782" s="84"/>
      <c r="P782" s="84"/>
      <c r="Q782" s="84"/>
      <c r="R782" s="133"/>
      <c r="S782" s="133"/>
      <c r="T782" s="133"/>
      <c r="U782" s="133"/>
      <c r="V782" s="133"/>
      <c r="W782" s="133"/>
      <c r="X782" s="133"/>
      <c r="Y782" s="133"/>
      <c r="Z782" s="133"/>
      <c r="AA782" s="133"/>
    </row>
    <row r="783" spans="1:27" s="73" customFormat="1" ht="18" hidden="1" customHeight="1" x14ac:dyDescent="0.25">
      <c r="A783" s="173">
        <f>'CLINs &amp; Ceiling Rates'!B142</f>
        <v>0</v>
      </c>
      <c r="B783" s="173">
        <f>'CLINs &amp; Ceiling Rates'!C142</f>
        <v>0</v>
      </c>
      <c r="C783" s="177" t="str">
        <f>'CLINs &amp; Ceiling Rates'!K142</f>
        <v/>
      </c>
      <c r="D783" s="211">
        <f>IF('CLINs &amp; Ceiling Rates'!D739="",SUM('Labor Loading Matrix'!H783:AA783),SUM(E783:G783))</f>
        <v>0</v>
      </c>
      <c r="E783" s="175">
        <f>SUM(IF('CLINs &amp; Ceiling Rates'!$D$237="OPS",'Labor Loading Matrix'!H783,0),IF('CLINs &amp; Ceiling Rates'!$D$238="OPS",'Labor Loading Matrix'!I783,0),IF('CLINs &amp; Ceiling Rates'!$D$239="OPS",'Labor Loading Matrix'!J783,0),IF('CLINs &amp; Ceiling Rates'!$D$240="OPS",'Labor Loading Matrix'!K783,0),IF('CLINs &amp; Ceiling Rates'!$D$241="OPS",'Labor Loading Matrix'!L783,0),IF('CLINs &amp; Ceiling Rates'!$D$242="OPS",'Labor Loading Matrix'!M783,0),IF('CLINs &amp; Ceiling Rates'!$D$243="OPS",'Labor Loading Matrix'!N783,0),IF('CLINs &amp; Ceiling Rates'!$D$244="OPS",'Labor Loading Matrix'!O783,0),IF('CLINs &amp; Ceiling Rates'!$D$245="OPS",'Labor Loading Matrix'!P783,0),IF('CLINs &amp; Ceiling Rates'!$D$246="OPS",'Labor Loading Matrix'!Q783,0),IF('CLINs &amp; Ceiling Rates'!$D$247="OPS",'Labor Loading Matrix'!R783,0),IF('CLINs &amp; Ceiling Rates'!$D$248="OPS",'Labor Loading Matrix'!S783,0),IF('CLINs &amp; Ceiling Rates'!$D$249="OPS",'Labor Loading Matrix'!T783,0),IF('CLINs &amp; Ceiling Rates'!$D$250="OPS",'Labor Loading Matrix'!U783,0),IF('CLINs &amp; Ceiling Rates'!$D$251="OPS",'Labor Loading Matrix'!V783,0),IF('CLINs &amp; Ceiling Rates'!$D$252="OPS",'Labor Loading Matrix'!W783,0),IF('CLINs &amp; Ceiling Rates'!$D$253="OPS",'Labor Loading Matrix'!X783,0),IF('CLINs &amp; Ceiling Rates'!$D$254="OPS",'Labor Loading Matrix'!Y783,0),IF('CLINs &amp; Ceiling Rates'!$D$255="OPS",'Labor Loading Matrix'!Z783,0),IF('CLINs &amp; Ceiling Rates'!$D$256="OPS",'Labor Loading Matrix'!AA783,0))</f>
        <v>0</v>
      </c>
      <c r="F783" s="175">
        <f>SUM(IF('CLINs &amp; Ceiling Rates'!$D$237="F&amp;E",'Labor Loading Matrix'!H783,0),IF('CLINs &amp; Ceiling Rates'!$D$238="F&amp;E",'Labor Loading Matrix'!I783,0),IF('CLINs &amp; Ceiling Rates'!$D$239="F&amp;E",'Labor Loading Matrix'!J783,0),IF('CLINs &amp; Ceiling Rates'!$D$240="F&amp;E",'Labor Loading Matrix'!K783,0),IF('CLINs &amp; Ceiling Rates'!$D$241="F&amp;E",'Labor Loading Matrix'!L783,0),IF('CLINs &amp; Ceiling Rates'!$D$242="F&amp;E",'Labor Loading Matrix'!M783,0),IF('CLINs &amp; Ceiling Rates'!$D$243="F&amp;E",'Labor Loading Matrix'!N783,0),IF('CLINs &amp; Ceiling Rates'!$D$244="F&amp;E",'Labor Loading Matrix'!O783,0),IF('CLINs &amp; Ceiling Rates'!$D$245="F&amp;E",'Labor Loading Matrix'!P783,0),IF('CLINs &amp; Ceiling Rates'!$D$246="F&amp;E",'Labor Loading Matrix'!Q783,0),IF('CLINs &amp; Ceiling Rates'!$D$247="F&amp;E",'Labor Loading Matrix'!R783,0),IF('CLINs &amp; Ceiling Rates'!$D$248="F&amp;E",'Labor Loading Matrix'!S783,0),IF('CLINs &amp; Ceiling Rates'!$D$249="F&amp;E",'Labor Loading Matrix'!T783,0),IF('CLINs &amp; Ceiling Rates'!$D$250="F&amp;E",'Labor Loading Matrix'!U783,0),IF('CLINs &amp; Ceiling Rates'!$D$251="F&amp;E",'Labor Loading Matrix'!V783,0),IF('CLINs &amp; Ceiling Rates'!$D$252="F&amp;E",'Labor Loading Matrix'!W783,0),IF('CLINs &amp; Ceiling Rates'!$D$253="F&amp;E",'Labor Loading Matrix'!X783,0),IF('CLINs &amp; Ceiling Rates'!$D$254="F&amp;E",'Labor Loading Matrix'!Y783,0),IF('CLINs &amp; Ceiling Rates'!$D$255="F&amp;E",'Labor Loading Matrix'!Z783,0),IF('CLINs &amp; Ceiling Rates'!$D$256="F&amp;E",'Labor Loading Matrix'!AA783,0))</f>
        <v>0</v>
      </c>
      <c r="G783" s="175">
        <f>SUM(IF('CLINs &amp; Ceiling Rates'!$D$237="R&amp;D",'Labor Loading Matrix'!H783,0),IF('CLINs &amp; Ceiling Rates'!$D$238="R&amp;D",'Labor Loading Matrix'!I783,0),IF('CLINs &amp; Ceiling Rates'!$D$239="R&amp;D",'Labor Loading Matrix'!J783,0),IF('CLINs &amp; Ceiling Rates'!$D$240="R&amp;D",'Labor Loading Matrix'!K783,0),IF('CLINs &amp; Ceiling Rates'!$D$241="R&amp;D",'Labor Loading Matrix'!L783,0),IF('CLINs &amp; Ceiling Rates'!$D$242="R&amp;D",'Labor Loading Matrix'!M783,0),IF('CLINs &amp; Ceiling Rates'!$D$243="R&amp;D",'Labor Loading Matrix'!N783,0),IF('CLINs &amp; Ceiling Rates'!$D$244="R&amp;D",'Labor Loading Matrix'!O783,0),IF('CLINs &amp; Ceiling Rates'!$D$245="R&amp;D",'Labor Loading Matrix'!P783,0),IF('CLINs &amp; Ceiling Rates'!$D$246="R&amp;D",'Labor Loading Matrix'!Q783,0),IF('CLINs &amp; Ceiling Rates'!$D$247="R&amp;D",'Labor Loading Matrix'!R783,0),IF('CLINs &amp; Ceiling Rates'!$D$248="R&amp;D",'Labor Loading Matrix'!S783,0),IF('CLINs &amp; Ceiling Rates'!$D$249="R&amp;D",'Labor Loading Matrix'!T783,0),IF('CLINs &amp; Ceiling Rates'!$D$250="R&amp;D",'Labor Loading Matrix'!U783,0),IF('CLINs &amp; Ceiling Rates'!$D$251="R&amp;D",'Labor Loading Matrix'!V783,0),IF('CLINs &amp; Ceiling Rates'!$D$252="R&amp;D",'Labor Loading Matrix'!W783,0),IF('CLINs &amp; Ceiling Rates'!$D$253="R&amp;D",'Labor Loading Matrix'!X783,0),IF('CLINs &amp; Ceiling Rates'!$D$254="R&amp;D",'Labor Loading Matrix'!Y783,0),IF('CLINs &amp; Ceiling Rates'!$D$255="R&amp;D",'Labor Loading Matrix'!Z783,0),IF('CLINs &amp; Ceiling Rates'!$D$256="R&amp;D",'Labor Loading Matrix'!AA783,0))</f>
        <v>0</v>
      </c>
      <c r="H783" s="137"/>
      <c r="I783" s="137"/>
      <c r="J783" s="137"/>
      <c r="K783" s="137"/>
      <c r="L783" s="137"/>
      <c r="M783" s="137"/>
      <c r="N783" s="84"/>
      <c r="O783" s="84"/>
      <c r="P783" s="84"/>
      <c r="Q783" s="84"/>
      <c r="R783" s="133"/>
      <c r="S783" s="133"/>
      <c r="T783" s="133"/>
      <c r="U783" s="133"/>
      <c r="V783" s="133"/>
      <c r="W783" s="133"/>
      <c r="X783" s="133"/>
      <c r="Y783" s="133"/>
      <c r="Z783" s="133"/>
      <c r="AA783" s="133"/>
    </row>
    <row r="784" spans="1:27" s="73" customFormat="1" ht="18" hidden="1" customHeight="1" x14ac:dyDescent="0.25">
      <c r="A784" s="173">
        <f>'CLINs &amp; Ceiling Rates'!B143</f>
        <v>0</v>
      </c>
      <c r="B784" s="173">
        <f>'CLINs &amp; Ceiling Rates'!C143</f>
        <v>0</v>
      </c>
      <c r="C784" s="177" t="str">
        <f>'CLINs &amp; Ceiling Rates'!K143</f>
        <v/>
      </c>
      <c r="D784" s="211">
        <f>IF('CLINs &amp; Ceiling Rates'!D740="",SUM('Labor Loading Matrix'!H784:AA784),SUM(E784:G784))</f>
        <v>0</v>
      </c>
      <c r="E784" s="175">
        <f>SUM(IF('CLINs &amp; Ceiling Rates'!$D$237="OPS",'Labor Loading Matrix'!H784,0),IF('CLINs &amp; Ceiling Rates'!$D$238="OPS",'Labor Loading Matrix'!I784,0),IF('CLINs &amp; Ceiling Rates'!$D$239="OPS",'Labor Loading Matrix'!J784,0),IF('CLINs &amp; Ceiling Rates'!$D$240="OPS",'Labor Loading Matrix'!K784,0),IF('CLINs &amp; Ceiling Rates'!$D$241="OPS",'Labor Loading Matrix'!L784,0),IF('CLINs &amp; Ceiling Rates'!$D$242="OPS",'Labor Loading Matrix'!M784,0),IF('CLINs &amp; Ceiling Rates'!$D$243="OPS",'Labor Loading Matrix'!N784,0),IF('CLINs &amp; Ceiling Rates'!$D$244="OPS",'Labor Loading Matrix'!O784,0),IF('CLINs &amp; Ceiling Rates'!$D$245="OPS",'Labor Loading Matrix'!P784,0),IF('CLINs &amp; Ceiling Rates'!$D$246="OPS",'Labor Loading Matrix'!Q784,0),IF('CLINs &amp; Ceiling Rates'!$D$247="OPS",'Labor Loading Matrix'!R784,0),IF('CLINs &amp; Ceiling Rates'!$D$248="OPS",'Labor Loading Matrix'!S784,0),IF('CLINs &amp; Ceiling Rates'!$D$249="OPS",'Labor Loading Matrix'!T784,0),IF('CLINs &amp; Ceiling Rates'!$D$250="OPS",'Labor Loading Matrix'!U784,0),IF('CLINs &amp; Ceiling Rates'!$D$251="OPS",'Labor Loading Matrix'!V784,0),IF('CLINs &amp; Ceiling Rates'!$D$252="OPS",'Labor Loading Matrix'!W784,0),IF('CLINs &amp; Ceiling Rates'!$D$253="OPS",'Labor Loading Matrix'!X784,0),IF('CLINs &amp; Ceiling Rates'!$D$254="OPS",'Labor Loading Matrix'!Y784,0),IF('CLINs &amp; Ceiling Rates'!$D$255="OPS",'Labor Loading Matrix'!Z784,0),IF('CLINs &amp; Ceiling Rates'!$D$256="OPS",'Labor Loading Matrix'!AA784,0))</f>
        <v>0</v>
      </c>
      <c r="F784" s="175">
        <f>SUM(IF('CLINs &amp; Ceiling Rates'!$D$237="F&amp;E",'Labor Loading Matrix'!H784,0),IF('CLINs &amp; Ceiling Rates'!$D$238="F&amp;E",'Labor Loading Matrix'!I784,0),IF('CLINs &amp; Ceiling Rates'!$D$239="F&amp;E",'Labor Loading Matrix'!J784,0),IF('CLINs &amp; Ceiling Rates'!$D$240="F&amp;E",'Labor Loading Matrix'!K784,0),IF('CLINs &amp; Ceiling Rates'!$D$241="F&amp;E",'Labor Loading Matrix'!L784,0),IF('CLINs &amp; Ceiling Rates'!$D$242="F&amp;E",'Labor Loading Matrix'!M784,0),IF('CLINs &amp; Ceiling Rates'!$D$243="F&amp;E",'Labor Loading Matrix'!N784,0),IF('CLINs &amp; Ceiling Rates'!$D$244="F&amp;E",'Labor Loading Matrix'!O784,0),IF('CLINs &amp; Ceiling Rates'!$D$245="F&amp;E",'Labor Loading Matrix'!P784,0),IF('CLINs &amp; Ceiling Rates'!$D$246="F&amp;E",'Labor Loading Matrix'!Q784,0),IF('CLINs &amp; Ceiling Rates'!$D$247="F&amp;E",'Labor Loading Matrix'!R784,0),IF('CLINs &amp; Ceiling Rates'!$D$248="F&amp;E",'Labor Loading Matrix'!S784,0),IF('CLINs &amp; Ceiling Rates'!$D$249="F&amp;E",'Labor Loading Matrix'!T784,0),IF('CLINs &amp; Ceiling Rates'!$D$250="F&amp;E",'Labor Loading Matrix'!U784,0),IF('CLINs &amp; Ceiling Rates'!$D$251="F&amp;E",'Labor Loading Matrix'!V784,0),IF('CLINs &amp; Ceiling Rates'!$D$252="F&amp;E",'Labor Loading Matrix'!W784,0),IF('CLINs &amp; Ceiling Rates'!$D$253="F&amp;E",'Labor Loading Matrix'!X784,0),IF('CLINs &amp; Ceiling Rates'!$D$254="F&amp;E",'Labor Loading Matrix'!Y784,0),IF('CLINs &amp; Ceiling Rates'!$D$255="F&amp;E",'Labor Loading Matrix'!Z784,0),IF('CLINs &amp; Ceiling Rates'!$D$256="F&amp;E",'Labor Loading Matrix'!AA784,0))</f>
        <v>0</v>
      </c>
      <c r="G784" s="175">
        <f>SUM(IF('CLINs &amp; Ceiling Rates'!$D$237="R&amp;D",'Labor Loading Matrix'!H784,0),IF('CLINs &amp; Ceiling Rates'!$D$238="R&amp;D",'Labor Loading Matrix'!I784,0),IF('CLINs &amp; Ceiling Rates'!$D$239="R&amp;D",'Labor Loading Matrix'!J784,0),IF('CLINs &amp; Ceiling Rates'!$D$240="R&amp;D",'Labor Loading Matrix'!K784,0),IF('CLINs &amp; Ceiling Rates'!$D$241="R&amp;D",'Labor Loading Matrix'!L784,0),IF('CLINs &amp; Ceiling Rates'!$D$242="R&amp;D",'Labor Loading Matrix'!M784,0),IF('CLINs &amp; Ceiling Rates'!$D$243="R&amp;D",'Labor Loading Matrix'!N784,0),IF('CLINs &amp; Ceiling Rates'!$D$244="R&amp;D",'Labor Loading Matrix'!O784,0),IF('CLINs &amp; Ceiling Rates'!$D$245="R&amp;D",'Labor Loading Matrix'!P784,0),IF('CLINs &amp; Ceiling Rates'!$D$246="R&amp;D",'Labor Loading Matrix'!Q784,0),IF('CLINs &amp; Ceiling Rates'!$D$247="R&amp;D",'Labor Loading Matrix'!R784,0),IF('CLINs &amp; Ceiling Rates'!$D$248="R&amp;D",'Labor Loading Matrix'!S784,0),IF('CLINs &amp; Ceiling Rates'!$D$249="R&amp;D",'Labor Loading Matrix'!T784,0),IF('CLINs &amp; Ceiling Rates'!$D$250="R&amp;D",'Labor Loading Matrix'!U784,0),IF('CLINs &amp; Ceiling Rates'!$D$251="R&amp;D",'Labor Loading Matrix'!V784,0),IF('CLINs &amp; Ceiling Rates'!$D$252="R&amp;D",'Labor Loading Matrix'!W784,0),IF('CLINs &amp; Ceiling Rates'!$D$253="R&amp;D",'Labor Loading Matrix'!X784,0),IF('CLINs &amp; Ceiling Rates'!$D$254="R&amp;D",'Labor Loading Matrix'!Y784,0),IF('CLINs &amp; Ceiling Rates'!$D$255="R&amp;D",'Labor Loading Matrix'!Z784,0),IF('CLINs &amp; Ceiling Rates'!$D$256="R&amp;D",'Labor Loading Matrix'!AA784,0))</f>
        <v>0</v>
      </c>
      <c r="H784" s="137"/>
      <c r="I784" s="137"/>
      <c r="J784" s="137"/>
      <c r="K784" s="137"/>
      <c r="L784" s="137"/>
      <c r="M784" s="137"/>
      <c r="N784" s="84"/>
      <c r="O784" s="84"/>
      <c r="P784" s="84"/>
      <c r="Q784" s="84"/>
      <c r="R784" s="133"/>
      <c r="S784" s="133"/>
      <c r="T784" s="133"/>
      <c r="U784" s="133"/>
      <c r="V784" s="133"/>
      <c r="W784" s="133"/>
      <c r="X784" s="133"/>
      <c r="Y784" s="133"/>
      <c r="Z784" s="133"/>
      <c r="AA784" s="133"/>
    </row>
    <row r="785" spans="1:27" s="73" customFormat="1" ht="18" hidden="1" customHeight="1" x14ac:dyDescent="0.25">
      <c r="A785" s="173">
        <f>'CLINs &amp; Ceiling Rates'!B144</f>
        <v>0</v>
      </c>
      <c r="B785" s="173">
        <f>'CLINs &amp; Ceiling Rates'!C144</f>
        <v>0</v>
      </c>
      <c r="C785" s="177" t="str">
        <f>'CLINs &amp; Ceiling Rates'!K144</f>
        <v/>
      </c>
      <c r="D785" s="211">
        <f>IF('CLINs &amp; Ceiling Rates'!D741="",SUM('Labor Loading Matrix'!H785:AA785),SUM(E785:G785))</f>
        <v>0</v>
      </c>
      <c r="E785" s="175">
        <f>SUM(IF('CLINs &amp; Ceiling Rates'!$D$237="OPS",'Labor Loading Matrix'!H785,0),IF('CLINs &amp; Ceiling Rates'!$D$238="OPS",'Labor Loading Matrix'!I785,0),IF('CLINs &amp; Ceiling Rates'!$D$239="OPS",'Labor Loading Matrix'!J785,0),IF('CLINs &amp; Ceiling Rates'!$D$240="OPS",'Labor Loading Matrix'!K785,0),IF('CLINs &amp; Ceiling Rates'!$D$241="OPS",'Labor Loading Matrix'!L785,0),IF('CLINs &amp; Ceiling Rates'!$D$242="OPS",'Labor Loading Matrix'!M785,0),IF('CLINs &amp; Ceiling Rates'!$D$243="OPS",'Labor Loading Matrix'!N785,0),IF('CLINs &amp; Ceiling Rates'!$D$244="OPS",'Labor Loading Matrix'!O785,0),IF('CLINs &amp; Ceiling Rates'!$D$245="OPS",'Labor Loading Matrix'!P785,0),IF('CLINs &amp; Ceiling Rates'!$D$246="OPS",'Labor Loading Matrix'!Q785,0),IF('CLINs &amp; Ceiling Rates'!$D$247="OPS",'Labor Loading Matrix'!R785,0),IF('CLINs &amp; Ceiling Rates'!$D$248="OPS",'Labor Loading Matrix'!S785,0),IF('CLINs &amp; Ceiling Rates'!$D$249="OPS",'Labor Loading Matrix'!T785,0),IF('CLINs &amp; Ceiling Rates'!$D$250="OPS",'Labor Loading Matrix'!U785,0),IF('CLINs &amp; Ceiling Rates'!$D$251="OPS",'Labor Loading Matrix'!V785,0),IF('CLINs &amp; Ceiling Rates'!$D$252="OPS",'Labor Loading Matrix'!W785,0),IF('CLINs &amp; Ceiling Rates'!$D$253="OPS",'Labor Loading Matrix'!X785,0),IF('CLINs &amp; Ceiling Rates'!$D$254="OPS",'Labor Loading Matrix'!Y785,0),IF('CLINs &amp; Ceiling Rates'!$D$255="OPS",'Labor Loading Matrix'!Z785,0),IF('CLINs &amp; Ceiling Rates'!$D$256="OPS",'Labor Loading Matrix'!AA785,0))</f>
        <v>0</v>
      </c>
      <c r="F785" s="175">
        <f>SUM(IF('CLINs &amp; Ceiling Rates'!$D$237="F&amp;E",'Labor Loading Matrix'!H785,0),IF('CLINs &amp; Ceiling Rates'!$D$238="F&amp;E",'Labor Loading Matrix'!I785,0),IF('CLINs &amp; Ceiling Rates'!$D$239="F&amp;E",'Labor Loading Matrix'!J785,0),IF('CLINs &amp; Ceiling Rates'!$D$240="F&amp;E",'Labor Loading Matrix'!K785,0),IF('CLINs &amp; Ceiling Rates'!$D$241="F&amp;E",'Labor Loading Matrix'!L785,0),IF('CLINs &amp; Ceiling Rates'!$D$242="F&amp;E",'Labor Loading Matrix'!M785,0),IF('CLINs &amp; Ceiling Rates'!$D$243="F&amp;E",'Labor Loading Matrix'!N785,0),IF('CLINs &amp; Ceiling Rates'!$D$244="F&amp;E",'Labor Loading Matrix'!O785,0),IF('CLINs &amp; Ceiling Rates'!$D$245="F&amp;E",'Labor Loading Matrix'!P785,0),IF('CLINs &amp; Ceiling Rates'!$D$246="F&amp;E",'Labor Loading Matrix'!Q785,0),IF('CLINs &amp; Ceiling Rates'!$D$247="F&amp;E",'Labor Loading Matrix'!R785,0),IF('CLINs &amp; Ceiling Rates'!$D$248="F&amp;E",'Labor Loading Matrix'!S785,0),IF('CLINs &amp; Ceiling Rates'!$D$249="F&amp;E",'Labor Loading Matrix'!T785,0),IF('CLINs &amp; Ceiling Rates'!$D$250="F&amp;E",'Labor Loading Matrix'!U785,0),IF('CLINs &amp; Ceiling Rates'!$D$251="F&amp;E",'Labor Loading Matrix'!V785,0),IF('CLINs &amp; Ceiling Rates'!$D$252="F&amp;E",'Labor Loading Matrix'!W785,0),IF('CLINs &amp; Ceiling Rates'!$D$253="F&amp;E",'Labor Loading Matrix'!X785,0),IF('CLINs &amp; Ceiling Rates'!$D$254="F&amp;E",'Labor Loading Matrix'!Y785,0),IF('CLINs &amp; Ceiling Rates'!$D$255="F&amp;E",'Labor Loading Matrix'!Z785,0),IF('CLINs &amp; Ceiling Rates'!$D$256="F&amp;E",'Labor Loading Matrix'!AA785,0))</f>
        <v>0</v>
      </c>
      <c r="G785" s="175">
        <f>SUM(IF('CLINs &amp; Ceiling Rates'!$D$237="R&amp;D",'Labor Loading Matrix'!H785,0),IF('CLINs &amp; Ceiling Rates'!$D$238="R&amp;D",'Labor Loading Matrix'!I785,0),IF('CLINs &amp; Ceiling Rates'!$D$239="R&amp;D",'Labor Loading Matrix'!J785,0),IF('CLINs &amp; Ceiling Rates'!$D$240="R&amp;D",'Labor Loading Matrix'!K785,0),IF('CLINs &amp; Ceiling Rates'!$D$241="R&amp;D",'Labor Loading Matrix'!L785,0),IF('CLINs &amp; Ceiling Rates'!$D$242="R&amp;D",'Labor Loading Matrix'!M785,0),IF('CLINs &amp; Ceiling Rates'!$D$243="R&amp;D",'Labor Loading Matrix'!N785,0),IF('CLINs &amp; Ceiling Rates'!$D$244="R&amp;D",'Labor Loading Matrix'!O785,0),IF('CLINs &amp; Ceiling Rates'!$D$245="R&amp;D",'Labor Loading Matrix'!P785,0),IF('CLINs &amp; Ceiling Rates'!$D$246="R&amp;D",'Labor Loading Matrix'!Q785,0),IF('CLINs &amp; Ceiling Rates'!$D$247="R&amp;D",'Labor Loading Matrix'!R785,0),IF('CLINs &amp; Ceiling Rates'!$D$248="R&amp;D",'Labor Loading Matrix'!S785,0),IF('CLINs &amp; Ceiling Rates'!$D$249="R&amp;D",'Labor Loading Matrix'!T785,0),IF('CLINs &amp; Ceiling Rates'!$D$250="R&amp;D",'Labor Loading Matrix'!U785,0),IF('CLINs &amp; Ceiling Rates'!$D$251="R&amp;D",'Labor Loading Matrix'!V785,0),IF('CLINs &amp; Ceiling Rates'!$D$252="R&amp;D",'Labor Loading Matrix'!W785,0),IF('CLINs &amp; Ceiling Rates'!$D$253="R&amp;D",'Labor Loading Matrix'!X785,0),IF('CLINs &amp; Ceiling Rates'!$D$254="R&amp;D",'Labor Loading Matrix'!Y785,0),IF('CLINs &amp; Ceiling Rates'!$D$255="R&amp;D",'Labor Loading Matrix'!Z785,0),IF('CLINs &amp; Ceiling Rates'!$D$256="R&amp;D",'Labor Loading Matrix'!AA785,0))</f>
        <v>0</v>
      </c>
      <c r="H785" s="137"/>
      <c r="I785" s="137"/>
      <c r="J785" s="137"/>
      <c r="K785" s="137"/>
      <c r="L785" s="137"/>
      <c r="M785" s="137"/>
      <c r="N785" s="84"/>
      <c r="O785" s="84"/>
      <c r="P785" s="84"/>
      <c r="Q785" s="84"/>
      <c r="R785" s="133"/>
      <c r="S785" s="133"/>
      <c r="T785" s="133"/>
      <c r="U785" s="133"/>
      <c r="V785" s="133"/>
      <c r="W785" s="133"/>
      <c r="X785" s="133"/>
      <c r="Y785" s="133"/>
      <c r="Z785" s="133"/>
      <c r="AA785" s="133"/>
    </row>
    <row r="786" spans="1:27" s="73" customFormat="1" ht="18" hidden="1" customHeight="1" x14ac:dyDescent="0.25">
      <c r="A786" s="173">
        <f>'CLINs &amp; Ceiling Rates'!B145</f>
        <v>0</v>
      </c>
      <c r="B786" s="173">
        <f>'CLINs &amp; Ceiling Rates'!C145</f>
        <v>0</v>
      </c>
      <c r="C786" s="177" t="str">
        <f>'CLINs &amp; Ceiling Rates'!K145</f>
        <v/>
      </c>
      <c r="D786" s="211">
        <f>IF('CLINs &amp; Ceiling Rates'!D742="",SUM('Labor Loading Matrix'!H786:AA786),SUM(E786:G786))</f>
        <v>0</v>
      </c>
      <c r="E786" s="175">
        <f>SUM(IF('CLINs &amp; Ceiling Rates'!$D$237="OPS",'Labor Loading Matrix'!H786,0),IF('CLINs &amp; Ceiling Rates'!$D$238="OPS",'Labor Loading Matrix'!I786,0),IF('CLINs &amp; Ceiling Rates'!$D$239="OPS",'Labor Loading Matrix'!J786,0),IF('CLINs &amp; Ceiling Rates'!$D$240="OPS",'Labor Loading Matrix'!K786,0),IF('CLINs &amp; Ceiling Rates'!$D$241="OPS",'Labor Loading Matrix'!L786,0),IF('CLINs &amp; Ceiling Rates'!$D$242="OPS",'Labor Loading Matrix'!M786,0),IF('CLINs &amp; Ceiling Rates'!$D$243="OPS",'Labor Loading Matrix'!N786,0),IF('CLINs &amp; Ceiling Rates'!$D$244="OPS",'Labor Loading Matrix'!O786,0),IF('CLINs &amp; Ceiling Rates'!$D$245="OPS",'Labor Loading Matrix'!P786,0),IF('CLINs &amp; Ceiling Rates'!$D$246="OPS",'Labor Loading Matrix'!Q786,0),IF('CLINs &amp; Ceiling Rates'!$D$247="OPS",'Labor Loading Matrix'!R786,0),IF('CLINs &amp; Ceiling Rates'!$D$248="OPS",'Labor Loading Matrix'!S786,0),IF('CLINs &amp; Ceiling Rates'!$D$249="OPS",'Labor Loading Matrix'!T786,0),IF('CLINs &amp; Ceiling Rates'!$D$250="OPS",'Labor Loading Matrix'!U786,0),IF('CLINs &amp; Ceiling Rates'!$D$251="OPS",'Labor Loading Matrix'!V786,0),IF('CLINs &amp; Ceiling Rates'!$D$252="OPS",'Labor Loading Matrix'!W786,0),IF('CLINs &amp; Ceiling Rates'!$D$253="OPS",'Labor Loading Matrix'!X786,0),IF('CLINs &amp; Ceiling Rates'!$D$254="OPS",'Labor Loading Matrix'!Y786,0),IF('CLINs &amp; Ceiling Rates'!$D$255="OPS",'Labor Loading Matrix'!Z786,0),IF('CLINs &amp; Ceiling Rates'!$D$256="OPS",'Labor Loading Matrix'!AA786,0))</f>
        <v>0</v>
      </c>
      <c r="F786" s="175">
        <f>SUM(IF('CLINs &amp; Ceiling Rates'!$D$237="F&amp;E",'Labor Loading Matrix'!H786,0),IF('CLINs &amp; Ceiling Rates'!$D$238="F&amp;E",'Labor Loading Matrix'!I786,0),IF('CLINs &amp; Ceiling Rates'!$D$239="F&amp;E",'Labor Loading Matrix'!J786,0),IF('CLINs &amp; Ceiling Rates'!$D$240="F&amp;E",'Labor Loading Matrix'!K786,0),IF('CLINs &amp; Ceiling Rates'!$D$241="F&amp;E",'Labor Loading Matrix'!L786,0),IF('CLINs &amp; Ceiling Rates'!$D$242="F&amp;E",'Labor Loading Matrix'!M786,0),IF('CLINs &amp; Ceiling Rates'!$D$243="F&amp;E",'Labor Loading Matrix'!N786,0),IF('CLINs &amp; Ceiling Rates'!$D$244="F&amp;E",'Labor Loading Matrix'!O786,0),IF('CLINs &amp; Ceiling Rates'!$D$245="F&amp;E",'Labor Loading Matrix'!P786,0),IF('CLINs &amp; Ceiling Rates'!$D$246="F&amp;E",'Labor Loading Matrix'!Q786,0),IF('CLINs &amp; Ceiling Rates'!$D$247="F&amp;E",'Labor Loading Matrix'!R786,0),IF('CLINs &amp; Ceiling Rates'!$D$248="F&amp;E",'Labor Loading Matrix'!S786,0),IF('CLINs &amp; Ceiling Rates'!$D$249="F&amp;E",'Labor Loading Matrix'!T786,0),IF('CLINs &amp; Ceiling Rates'!$D$250="F&amp;E",'Labor Loading Matrix'!U786,0),IF('CLINs &amp; Ceiling Rates'!$D$251="F&amp;E",'Labor Loading Matrix'!V786,0),IF('CLINs &amp; Ceiling Rates'!$D$252="F&amp;E",'Labor Loading Matrix'!W786,0),IF('CLINs &amp; Ceiling Rates'!$D$253="F&amp;E",'Labor Loading Matrix'!X786,0),IF('CLINs &amp; Ceiling Rates'!$D$254="F&amp;E",'Labor Loading Matrix'!Y786,0),IF('CLINs &amp; Ceiling Rates'!$D$255="F&amp;E",'Labor Loading Matrix'!Z786,0),IF('CLINs &amp; Ceiling Rates'!$D$256="F&amp;E",'Labor Loading Matrix'!AA786,0))</f>
        <v>0</v>
      </c>
      <c r="G786" s="175">
        <f>SUM(IF('CLINs &amp; Ceiling Rates'!$D$237="R&amp;D",'Labor Loading Matrix'!H786,0),IF('CLINs &amp; Ceiling Rates'!$D$238="R&amp;D",'Labor Loading Matrix'!I786,0),IF('CLINs &amp; Ceiling Rates'!$D$239="R&amp;D",'Labor Loading Matrix'!J786,0),IF('CLINs &amp; Ceiling Rates'!$D$240="R&amp;D",'Labor Loading Matrix'!K786,0),IF('CLINs &amp; Ceiling Rates'!$D$241="R&amp;D",'Labor Loading Matrix'!L786,0),IF('CLINs &amp; Ceiling Rates'!$D$242="R&amp;D",'Labor Loading Matrix'!M786,0),IF('CLINs &amp; Ceiling Rates'!$D$243="R&amp;D",'Labor Loading Matrix'!N786,0),IF('CLINs &amp; Ceiling Rates'!$D$244="R&amp;D",'Labor Loading Matrix'!O786,0),IF('CLINs &amp; Ceiling Rates'!$D$245="R&amp;D",'Labor Loading Matrix'!P786,0),IF('CLINs &amp; Ceiling Rates'!$D$246="R&amp;D",'Labor Loading Matrix'!Q786,0),IF('CLINs &amp; Ceiling Rates'!$D$247="R&amp;D",'Labor Loading Matrix'!R786,0),IF('CLINs &amp; Ceiling Rates'!$D$248="R&amp;D",'Labor Loading Matrix'!S786,0),IF('CLINs &amp; Ceiling Rates'!$D$249="R&amp;D",'Labor Loading Matrix'!T786,0),IF('CLINs &amp; Ceiling Rates'!$D$250="R&amp;D",'Labor Loading Matrix'!U786,0),IF('CLINs &amp; Ceiling Rates'!$D$251="R&amp;D",'Labor Loading Matrix'!V786,0),IF('CLINs &amp; Ceiling Rates'!$D$252="R&amp;D",'Labor Loading Matrix'!W786,0),IF('CLINs &amp; Ceiling Rates'!$D$253="R&amp;D",'Labor Loading Matrix'!X786,0),IF('CLINs &amp; Ceiling Rates'!$D$254="R&amp;D",'Labor Loading Matrix'!Y786,0),IF('CLINs &amp; Ceiling Rates'!$D$255="R&amp;D",'Labor Loading Matrix'!Z786,0),IF('CLINs &amp; Ceiling Rates'!$D$256="R&amp;D",'Labor Loading Matrix'!AA786,0))</f>
        <v>0</v>
      </c>
      <c r="H786" s="137"/>
      <c r="I786" s="137"/>
      <c r="J786" s="137"/>
      <c r="K786" s="137"/>
      <c r="L786" s="137"/>
      <c r="M786" s="137"/>
      <c r="N786" s="84"/>
      <c r="O786" s="84"/>
      <c r="P786" s="84"/>
      <c r="Q786" s="84"/>
      <c r="R786" s="133"/>
      <c r="S786" s="133"/>
      <c r="T786" s="133"/>
      <c r="U786" s="133"/>
      <c r="V786" s="133"/>
      <c r="W786" s="133"/>
      <c r="X786" s="133"/>
      <c r="Y786" s="133"/>
      <c r="Z786" s="133"/>
      <c r="AA786" s="133"/>
    </row>
    <row r="787" spans="1:27" s="73" customFormat="1" ht="18" hidden="1" customHeight="1" x14ac:dyDescent="0.25">
      <c r="A787" s="173">
        <f>'CLINs &amp; Ceiling Rates'!B146</f>
        <v>0</v>
      </c>
      <c r="B787" s="173">
        <f>'CLINs &amp; Ceiling Rates'!C146</f>
        <v>0</v>
      </c>
      <c r="C787" s="177" t="str">
        <f>'CLINs &amp; Ceiling Rates'!K146</f>
        <v/>
      </c>
      <c r="D787" s="211">
        <f>IF('CLINs &amp; Ceiling Rates'!D743="",SUM('Labor Loading Matrix'!H787:AA787),SUM(E787:G787))</f>
        <v>0</v>
      </c>
      <c r="E787" s="175">
        <f>SUM(IF('CLINs &amp; Ceiling Rates'!$D$237="OPS",'Labor Loading Matrix'!H787,0),IF('CLINs &amp; Ceiling Rates'!$D$238="OPS",'Labor Loading Matrix'!I787,0),IF('CLINs &amp; Ceiling Rates'!$D$239="OPS",'Labor Loading Matrix'!J787,0),IF('CLINs &amp; Ceiling Rates'!$D$240="OPS",'Labor Loading Matrix'!K787,0),IF('CLINs &amp; Ceiling Rates'!$D$241="OPS",'Labor Loading Matrix'!L787,0),IF('CLINs &amp; Ceiling Rates'!$D$242="OPS",'Labor Loading Matrix'!M787,0),IF('CLINs &amp; Ceiling Rates'!$D$243="OPS",'Labor Loading Matrix'!N787,0),IF('CLINs &amp; Ceiling Rates'!$D$244="OPS",'Labor Loading Matrix'!O787,0),IF('CLINs &amp; Ceiling Rates'!$D$245="OPS",'Labor Loading Matrix'!P787,0),IF('CLINs &amp; Ceiling Rates'!$D$246="OPS",'Labor Loading Matrix'!Q787,0),IF('CLINs &amp; Ceiling Rates'!$D$247="OPS",'Labor Loading Matrix'!R787,0),IF('CLINs &amp; Ceiling Rates'!$D$248="OPS",'Labor Loading Matrix'!S787,0),IF('CLINs &amp; Ceiling Rates'!$D$249="OPS",'Labor Loading Matrix'!T787,0),IF('CLINs &amp; Ceiling Rates'!$D$250="OPS",'Labor Loading Matrix'!U787,0),IF('CLINs &amp; Ceiling Rates'!$D$251="OPS",'Labor Loading Matrix'!V787,0),IF('CLINs &amp; Ceiling Rates'!$D$252="OPS",'Labor Loading Matrix'!W787,0),IF('CLINs &amp; Ceiling Rates'!$D$253="OPS",'Labor Loading Matrix'!X787,0),IF('CLINs &amp; Ceiling Rates'!$D$254="OPS",'Labor Loading Matrix'!Y787,0),IF('CLINs &amp; Ceiling Rates'!$D$255="OPS",'Labor Loading Matrix'!Z787,0),IF('CLINs &amp; Ceiling Rates'!$D$256="OPS",'Labor Loading Matrix'!AA787,0))</f>
        <v>0</v>
      </c>
      <c r="F787" s="175">
        <f>SUM(IF('CLINs &amp; Ceiling Rates'!$D$237="F&amp;E",'Labor Loading Matrix'!H787,0),IF('CLINs &amp; Ceiling Rates'!$D$238="F&amp;E",'Labor Loading Matrix'!I787,0),IF('CLINs &amp; Ceiling Rates'!$D$239="F&amp;E",'Labor Loading Matrix'!J787,0),IF('CLINs &amp; Ceiling Rates'!$D$240="F&amp;E",'Labor Loading Matrix'!K787,0),IF('CLINs &amp; Ceiling Rates'!$D$241="F&amp;E",'Labor Loading Matrix'!L787,0),IF('CLINs &amp; Ceiling Rates'!$D$242="F&amp;E",'Labor Loading Matrix'!M787,0),IF('CLINs &amp; Ceiling Rates'!$D$243="F&amp;E",'Labor Loading Matrix'!N787,0),IF('CLINs &amp; Ceiling Rates'!$D$244="F&amp;E",'Labor Loading Matrix'!O787,0),IF('CLINs &amp; Ceiling Rates'!$D$245="F&amp;E",'Labor Loading Matrix'!P787,0),IF('CLINs &amp; Ceiling Rates'!$D$246="F&amp;E",'Labor Loading Matrix'!Q787,0),IF('CLINs &amp; Ceiling Rates'!$D$247="F&amp;E",'Labor Loading Matrix'!R787,0),IF('CLINs &amp; Ceiling Rates'!$D$248="F&amp;E",'Labor Loading Matrix'!S787,0),IF('CLINs &amp; Ceiling Rates'!$D$249="F&amp;E",'Labor Loading Matrix'!T787,0),IF('CLINs &amp; Ceiling Rates'!$D$250="F&amp;E",'Labor Loading Matrix'!U787,0),IF('CLINs &amp; Ceiling Rates'!$D$251="F&amp;E",'Labor Loading Matrix'!V787,0),IF('CLINs &amp; Ceiling Rates'!$D$252="F&amp;E",'Labor Loading Matrix'!W787,0),IF('CLINs &amp; Ceiling Rates'!$D$253="F&amp;E",'Labor Loading Matrix'!X787,0),IF('CLINs &amp; Ceiling Rates'!$D$254="F&amp;E",'Labor Loading Matrix'!Y787,0),IF('CLINs &amp; Ceiling Rates'!$D$255="F&amp;E",'Labor Loading Matrix'!Z787,0),IF('CLINs &amp; Ceiling Rates'!$D$256="F&amp;E",'Labor Loading Matrix'!AA787,0))</f>
        <v>0</v>
      </c>
      <c r="G787" s="175">
        <f>SUM(IF('CLINs &amp; Ceiling Rates'!$D$237="R&amp;D",'Labor Loading Matrix'!H787,0),IF('CLINs &amp; Ceiling Rates'!$D$238="R&amp;D",'Labor Loading Matrix'!I787,0),IF('CLINs &amp; Ceiling Rates'!$D$239="R&amp;D",'Labor Loading Matrix'!J787,0),IF('CLINs &amp; Ceiling Rates'!$D$240="R&amp;D",'Labor Loading Matrix'!K787,0),IF('CLINs &amp; Ceiling Rates'!$D$241="R&amp;D",'Labor Loading Matrix'!L787,0),IF('CLINs &amp; Ceiling Rates'!$D$242="R&amp;D",'Labor Loading Matrix'!M787,0),IF('CLINs &amp; Ceiling Rates'!$D$243="R&amp;D",'Labor Loading Matrix'!N787,0),IF('CLINs &amp; Ceiling Rates'!$D$244="R&amp;D",'Labor Loading Matrix'!O787,0),IF('CLINs &amp; Ceiling Rates'!$D$245="R&amp;D",'Labor Loading Matrix'!P787,0),IF('CLINs &amp; Ceiling Rates'!$D$246="R&amp;D",'Labor Loading Matrix'!Q787,0),IF('CLINs &amp; Ceiling Rates'!$D$247="R&amp;D",'Labor Loading Matrix'!R787,0),IF('CLINs &amp; Ceiling Rates'!$D$248="R&amp;D",'Labor Loading Matrix'!S787,0),IF('CLINs &amp; Ceiling Rates'!$D$249="R&amp;D",'Labor Loading Matrix'!T787,0),IF('CLINs &amp; Ceiling Rates'!$D$250="R&amp;D",'Labor Loading Matrix'!U787,0),IF('CLINs &amp; Ceiling Rates'!$D$251="R&amp;D",'Labor Loading Matrix'!V787,0),IF('CLINs &amp; Ceiling Rates'!$D$252="R&amp;D",'Labor Loading Matrix'!W787,0),IF('CLINs &amp; Ceiling Rates'!$D$253="R&amp;D",'Labor Loading Matrix'!X787,0),IF('CLINs &amp; Ceiling Rates'!$D$254="R&amp;D",'Labor Loading Matrix'!Y787,0),IF('CLINs &amp; Ceiling Rates'!$D$255="R&amp;D",'Labor Loading Matrix'!Z787,0),IF('CLINs &amp; Ceiling Rates'!$D$256="R&amp;D",'Labor Loading Matrix'!AA787,0))</f>
        <v>0</v>
      </c>
      <c r="H787" s="137"/>
      <c r="I787" s="137"/>
      <c r="J787" s="137"/>
      <c r="K787" s="137"/>
      <c r="L787" s="137"/>
      <c r="M787" s="137"/>
      <c r="N787" s="84"/>
      <c r="O787" s="84"/>
      <c r="P787" s="84"/>
      <c r="Q787" s="84"/>
      <c r="R787" s="133"/>
      <c r="S787" s="133"/>
      <c r="T787" s="133"/>
      <c r="U787" s="133"/>
      <c r="V787" s="133"/>
      <c r="W787" s="133"/>
      <c r="X787" s="133"/>
      <c r="Y787" s="133"/>
      <c r="Z787" s="133"/>
      <c r="AA787" s="133"/>
    </row>
    <row r="788" spans="1:27" s="73" customFormat="1" ht="18" hidden="1" customHeight="1" x14ac:dyDescent="0.25">
      <c r="A788" s="173">
        <f>'CLINs &amp; Ceiling Rates'!B147</f>
        <v>0</v>
      </c>
      <c r="B788" s="173">
        <f>'CLINs &amp; Ceiling Rates'!C147</f>
        <v>0</v>
      </c>
      <c r="C788" s="177" t="str">
        <f>'CLINs &amp; Ceiling Rates'!K147</f>
        <v/>
      </c>
      <c r="D788" s="211">
        <f>IF('CLINs &amp; Ceiling Rates'!D744="",SUM('Labor Loading Matrix'!H788:AA788),SUM(E788:G788))</f>
        <v>0</v>
      </c>
      <c r="E788" s="175">
        <f>SUM(IF('CLINs &amp; Ceiling Rates'!$D$237="OPS",'Labor Loading Matrix'!H788,0),IF('CLINs &amp; Ceiling Rates'!$D$238="OPS",'Labor Loading Matrix'!I788,0),IF('CLINs &amp; Ceiling Rates'!$D$239="OPS",'Labor Loading Matrix'!J788,0),IF('CLINs &amp; Ceiling Rates'!$D$240="OPS",'Labor Loading Matrix'!K788,0),IF('CLINs &amp; Ceiling Rates'!$D$241="OPS",'Labor Loading Matrix'!L788,0),IF('CLINs &amp; Ceiling Rates'!$D$242="OPS",'Labor Loading Matrix'!M788,0),IF('CLINs &amp; Ceiling Rates'!$D$243="OPS",'Labor Loading Matrix'!N788,0),IF('CLINs &amp; Ceiling Rates'!$D$244="OPS",'Labor Loading Matrix'!O788,0),IF('CLINs &amp; Ceiling Rates'!$D$245="OPS",'Labor Loading Matrix'!P788,0),IF('CLINs &amp; Ceiling Rates'!$D$246="OPS",'Labor Loading Matrix'!Q788,0),IF('CLINs &amp; Ceiling Rates'!$D$247="OPS",'Labor Loading Matrix'!R788,0),IF('CLINs &amp; Ceiling Rates'!$D$248="OPS",'Labor Loading Matrix'!S788,0),IF('CLINs &amp; Ceiling Rates'!$D$249="OPS",'Labor Loading Matrix'!T788,0),IF('CLINs &amp; Ceiling Rates'!$D$250="OPS",'Labor Loading Matrix'!U788,0),IF('CLINs &amp; Ceiling Rates'!$D$251="OPS",'Labor Loading Matrix'!V788,0),IF('CLINs &amp; Ceiling Rates'!$D$252="OPS",'Labor Loading Matrix'!W788,0),IF('CLINs &amp; Ceiling Rates'!$D$253="OPS",'Labor Loading Matrix'!X788,0),IF('CLINs &amp; Ceiling Rates'!$D$254="OPS",'Labor Loading Matrix'!Y788,0),IF('CLINs &amp; Ceiling Rates'!$D$255="OPS",'Labor Loading Matrix'!Z788,0),IF('CLINs &amp; Ceiling Rates'!$D$256="OPS",'Labor Loading Matrix'!AA788,0))</f>
        <v>0</v>
      </c>
      <c r="F788" s="175">
        <f>SUM(IF('CLINs &amp; Ceiling Rates'!$D$237="F&amp;E",'Labor Loading Matrix'!H788,0),IF('CLINs &amp; Ceiling Rates'!$D$238="F&amp;E",'Labor Loading Matrix'!I788,0),IF('CLINs &amp; Ceiling Rates'!$D$239="F&amp;E",'Labor Loading Matrix'!J788,0),IF('CLINs &amp; Ceiling Rates'!$D$240="F&amp;E",'Labor Loading Matrix'!K788,0),IF('CLINs &amp; Ceiling Rates'!$D$241="F&amp;E",'Labor Loading Matrix'!L788,0),IF('CLINs &amp; Ceiling Rates'!$D$242="F&amp;E",'Labor Loading Matrix'!M788,0),IF('CLINs &amp; Ceiling Rates'!$D$243="F&amp;E",'Labor Loading Matrix'!N788,0),IF('CLINs &amp; Ceiling Rates'!$D$244="F&amp;E",'Labor Loading Matrix'!O788,0),IF('CLINs &amp; Ceiling Rates'!$D$245="F&amp;E",'Labor Loading Matrix'!P788,0),IF('CLINs &amp; Ceiling Rates'!$D$246="F&amp;E",'Labor Loading Matrix'!Q788,0),IF('CLINs &amp; Ceiling Rates'!$D$247="F&amp;E",'Labor Loading Matrix'!R788,0),IF('CLINs &amp; Ceiling Rates'!$D$248="F&amp;E",'Labor Loading Matrix'!S788,0),IF('CLINs &amp; Ceiling Rates'!$D$249="F&amp;E",'Labor Loading Matrix'!T788,0),IF('CLINs &amp; Ceiling Rates'!$D$250="F&amp;E",'Labor Loading Matrix'!U788,0),IF('CLINs &amp; Ceiling Rates'!$D$251="F&amp;E",'Labor Loading Matrix'!V788,0),IF('CLINs &amp; Ceiling Rates'!$D$252="F&amp;E",'Labor Loading Matrix'!W788,0),IF('CLINs &amp; Ceiling Rates'!$D$253="F&amp;E",'Labor Loading Matrix'!X788,0),IF('CLINs &amp; Ceiling Rates'!$D$254="F&amp;E",'Labor Loading Matrix'!Y788,0),IF('CLINs &amp; Ceiling Rates'!$D$255="F&amp;E",'Labor Loading Matrix'!Z788,0),IF('CLINs &amp; Ceiling Rates'!$D$256="F&amp;E",'Labor Loading Matrix'!AA788,0))</f>
        <v>0</v>
      </c>
      <c r="G788" s="175">
        <f>SUM(IF('CLINs &amp; Ceiling Rates'!$D$237="R&amp;D",'Labor Loading Matrix'!H788,0),IF('CLINs &amp; Ceiling Rates'!$D$238="R&amp;D",'Labor Loading Matrix'!I788,0),IF('CLINs &amp; Ceiling Rates'!$D$239="R&amp;D",'Labor Loading Matrix'!J788,0),IF('CLINs &amp; Ceiling Rates'!$D$240="R&amp;D",'Labor Loading Matrix'!K788,0),IF('CLINs &amp; Ceiling Rates'!$D$241="R&amp;D",'Labor Loading Matrix'!L788,0),IF('CLINs &amp; Ceiling Rates'!$D$242="R&amp;D",'Labor Loading Matrix'!M788,0),IF('CLINs &amp; Ceiling Rates'!$D$243="R&amp;D",'Labor Loading Matrix'!N788,0),IF('CLINs &amp; Ceiling Rates'!$D$244="R&amp;D",'Labor Loading Matrix'!O788,0),IF('CLINs &amp; Ceiling Rates'!$D$245="R&amp;D",'Labor Loading Matrix'!P788,0),IF('CLINs &amp; Ceiling Rates'!$D$246="R&amp;D",'Labor Loading Matrix'!Q788,0),IF('CLINs &amp; Ceiling Rates'!$D$247="R&amp;D",'Labor Loading Matrix'!R788,0),IF('CLINs &amp; Ceiling Rates'!$D$248="R&amp;D",'Labor Loading Matrix'!S788,0),IF('CLINs &amp; Ceiling Rates'!$D$249="R&amp;D",'Labor Loading Matrix'!T788,0),IF('CLINs &amp; Ceiling Rates'!$D$250="R&amp;D",'Labor Loading Matrix'!U788,0),IF('CLINs &amp; Ceiling Rates'!$D$251="R&amp;D",'Labor Loading Matrix'!V788,0),IF('CLINs &amp; Ceiling Rates'!$D$252="R&amp;D",'Labor Loading Matrix'!W788,0),IF('CLINs &amp; Ceiling Rates'!$D$253="R&amp;D",'Labor Loading Matrix'!X788,0),IF('CLINs &amp; Ceiling Rates'!$D$254="R&amp;D",'Labor Loading Matrix'!Y788,0),IF('CLINs &amp; Ceiling Rates'!$D$255="R&amp;D",'Labor Loading Matrix'!Z788,0),IF('CLINs &amp; Ceiling Rates'!$D$256="R&amp;D",'Labor Loading Matrix'!AA788,0))</f>
        <v>0</v>
      </c>
      <c r="H788" s="137"/>
      <c r="I788" s="137"/>
      <c r="J788" s="137"/>
      <c r="K788" s="137"/>
      <c r="L788" s="137"/>
      <c r="M788" s="137"/>
      <c r="N788" s="84"/>
      <c r="O788" s="84"/>
      <c r="P788" s="84"/>
      <c r="Q788" s="84"/>
      <c r="R788" s="133"/>
      <c r="S788" s="133"/>
      <c r="T788" s="133"/>
      <c r="U788" s="133"/>
      <c r="V788" s="133"/>
      <c r="W788" s="133"/>
      <c r="X788" s="133"/>
      <c r="Y788" s="133"/>
      <c r="Z788" s="133"/>
      <c r="AA788" s="133"/>
    </row>
    <row r="789" spans="1:27" s="73" customFormat="1" ht="18" hidden="1" customHeight="1" x14ac:dyDescent="0.25">
      <c r="A789" s="173">
        <f>'CLINs &amp; Ceiling Rates'!B148</f>
        <v>0</v>
      </c>
      <c r="B789" s="173">
        <f>'CLINs &amp; Ceiling Rates'!C148</f>
        <v>0</v>
      </c>
      <c r="C789" s="177" t="str">
        <f>'CLINs &amp; Ceiling Rates'!K148</f>
        <v/>
      </c>
      <c r="D789" s="211">
        <f>IF('CLINs &amp; Ceiling Rates'!D745="",SUM('Labor Loading Matrix'!H789:AA789),SUM(E789:G789))</f>
        <v>0</v>
      </c>
      <c r="E789" s="175">
        <f>SUM(IF('CLINs &amp; Ceiling Rates'!$D$237="OPS",'Labor Loading Matrix'!H789,0),IF('CLINs &amp; Ceiling Rates'!$D$238="OPS",'Labor Loading Matrix'!I789,0),IF('CLINs &amp; Ceiling Rates'!$D$239="OPS",'Labor Loading Matrix'!J789,0),IF('CLINs &amp; Ceiling Rates'!$D$240="OPS",'Labor Loading Matrix'!K789,0),IF('CLINs &amp; Ceiling Rates'!$D$241="OPS",'Labor Loading Matrix'!L789,0),IF('CLINs &amp; Ceiling Rates'!$D$242="OPS",'Labor Loading Matrix'!M789,0),IF('CLINs &amp; Ceiling Rates'!$D$243="OPS",'Labor Loading Matrix'!N789,0),IF('CLINs &amp; Ceiling Rates'!$D$244="OPS",'Labor Loading Matrix'!O789,0),IF('CLINs &amp; Ceiling Rates'!$D$245="OPS",'Labor Loading Matrix'!P789,0),IF('CLINs &amp; Ceiling Rates'!$D$246="OPS",'Labor Loading Matrix'!Q789,0),IF('CLINs &amp; Ceiling Rates'!$D$247="OPS",'Labor Loading Matrix'!R789,0),IF('CLINs &amp; Ceiling Rates'!$D$248="OPS",'Labor Loading Matrix'!S789,0),IF('CLINs &amp; Ceiling Rates'!$D$249="OPS",'Labor Loading Matrix'!T789,0),IF('CLINs &amp; Ceiling Rates'!$D$250="OPS",'Labor Loading Matrix'!U789,0),IF('CLINs &amp; Ceiling Rates'!$D$251="OPS",'Labor Loading Matrix'!V789,0),IF('CLINs &amp; Ceiling Rates'!$D$252="OPS",'Labor Loading Matrix'!W789,0),IF('CLINs &amp; Ceiling Rates'!$D$253="OPS",'Labor Loading Matrix'!X789,0),IF('CLINs &amp; Ceiling Rates'!$D$254="OPS",'Labor Loading Matrix'!Y789,0),IF('CLINs &amp; Ceiling Rates'!$D$255="OPS",'Labor Loading Matrix'!Z789,0),IF('CLINs &amp; Ceiling Rates'!$D$256="OPS",'Labor Loading Matrix'!AA789,0))</f>
        <v>0</v>
      </c>
      <c r="F789" s="175">
        <f>SUM(IF('CLINs &amp; Ceiling Rates'!$D$237="F&amp;E",'Labor Loading Matrix'!H789,0),IF('CLINs &amp; Ceiling Rates'!$D$238="F&amp;E",'Labor Loading Matrix'!I789,0),IF('CLINs &amp; Ceiling Rates'!$D$239="F&amp;E",'Labor Loading Matrix'!J789,0),IF('CLINs &amp; Ceiling Rates'!$D$240="F&amp;E",'Labor Loading Matrix'!K789,0),IF('CLINs &amp; Ceiling Rates'!$D$241="F&amp;E",'Labor Loading Matrix'!L789,0),IF('CLINs &amp; Ceiling Rates'!$D$242="F&amp;E",'Labor Loading Matrix'!M789,0),IF('CLINs &amp; Ceiling Rates'!$D$243="F&amp;E",'Labor Loading Matrix'!N789,0),IF('CLINs &amp; Ceiling Rates'!$D$244="F&amp;E",'Labor Loading Matrix'!O789,0),IF('CLINs &amp; Ceiling Rates'!$D$245="F&amp;E",'Labor Loading Matrix'!P789,0),IF('CLINs &amp; Ceiling Rates'!$D$246="F&amp;E",'Labor Loading Matrix'!Q789,0),IF('CLINs &amp; Ceiling Rates'!$D$247="F&amp;E",'Labor Loading Matrix'!R789,0),IF('CLINs &amp; Ceiling Rates'!$D$248="F&amp;E",'Labor Loading Matrix'!S789,0),IF('CLINs &amp; Ceiling Rates'!$D$249="F&amp;E",'Labor Loading Matrix'!T789,0),IF('CLINs &amp; Ceiling Rates'!$D$250="F&amp;E",'Labor Loading Matrix'!U789,0),IF('CLINs &amp; Ceiling Rates'!$D$251="F&amp;E",'Labor Loading Matrix'!V789,0),IF('CLINs &amp; Ceiling Rates'!$D$252="F&amp;E",'Labor Loading Matrix'!W789,0),IF('CLINs &amp; Ceiling Rates'!$D$253="F&amp;E",'Labor Loading Matrix'!X789,0),IF('CLINs &amp; Ceiling Rates'!$D$254="F&amp;E",'Labor Loading Matrix'!Y789,0),IF('CLINs &amp; Ceiling Rates'!$D$255="F&amp;E",'Labor Loading Matrix'!Z789,0),IF('CLINs &amp; Ceiling Rates'!$D$256="F&amp;E",'Labor Loading Matrix'!AA789,0))</f>
        <v>0</v>
      </c>
      <c r="G789" s="175">
        <f>SUM(IF('CLINs &amp; Ceiling Rates'!$D$237="R&amp;D",'Labor Loading Matrix'!H789,0),IF('CLINs &amp; Ceiling Rates'!$D$238="R&amp;D",'Labor Loading Matrix'!I789,0),IF('CLINs &amp; Ceiling Rates'!$D$239="R&amp;D",'Labor Loading Matrix'!J789,0),IF('CLINs &amp; Ceiling Rates'!$D$240="R&amp;D",'Labor Loading Matrix'!K789,0),IF('CLINs &amp; Ceiling Rates'!$D$241="R&amp;D",'Labor Loading Matrix'!L789,0),IF('CLINs &amp; Ceiling Rates'!$D$242="R&amp;D",'Labor Loading Matrix'!M789,0),IF('CLINs &amp; Ceiling Rates'!$D$243="R&amp;D",'Labor Loading Matrix'!N789,0),IF('CLINs &amp; Ceiling Rates'!$D$244="R&amp;D",'Labor Loading Matrix'!O789,0),IF('CLINs &amp; Ceiling Rates'!$D$245="R&amp;D",'Labor Loading Matrix'!P789,0),IF('CLINs &amp; Ceiling Rates'!$D$246="R&amp;D",'Labor Loading Matrix'!Q789,0),IF('CLINs &amp; Ceiling Rates'!$D$247="R&amp;D",'Labor Loading Matrix'!R789,0),IF('CLINs &amp; Ceiling Rates'!$D$248="R&amp;D",'Labor Loading Matrix'!S789,0),IF('CLINs &amp; Ceiling Rates'!$D$249="R&amp;D",'Labor Loading Matrix'!T789,0),IF('CLINs &amp; Ceiling Rates'!$D$250="R&amp;D",'Labor Loading Matrix'!U789,0),IF('CLINs &amp; Ceiling Rates'!$D$251="R&amp;D",'Labor Loading Matrix'!V789,0),IF('CLINs &amp; Ceiling Rates'!$D$252="R&amp;D",'Labor Loading Matrix'!W789,0),IF('CLINs &amp; Ceiling Rates'!$D$253="R&amp;D",'Labor Loading Matrix'!X789,0),IF('CLINs &amp; Ceiling Rates'!$D$254="R&amp;D",'Labor Loading Matrix'!Y789,0),IF('CLINs &amp; Ceiling Rates'!$D$255="R&amp;D",'Labor Loading Matrix'!Z789,0),IF('CLINs &amp; Ceiling Rates'!$D$256="R&amp;D",'Labor Loading Matrix'!AA789,0))</f>
        <v>0</v>
      </c>
      <c r="H789" s="137"/>
      <c r="I789" s="137"/>
      <c r="J789" s="137"/>
      <c r="K789" s="137"/>
      <c r="L789" s="137"/>
      <c r="M789" s="137"/>
      <c r="N789" s="84"/>
      <c r="O789" s="84"/>
      <c r="P789" s="84"/>
      <c r="Q789" s="84"/>
      <c r="R789" s="133"/>
      <c r="S789" s="133"/>
      <c r="T789" s="133"/>
      <c r="U789" s="133"/>
      <c r="V789" s="133"/>
      <c r="W789" s="133"/>
      <c r="X789" s="133"/>
      <c r="Y789" s="133"/>
      <c r="Z789" s="133"/>
      <c r="AA789" s="133"/>
    </row>
    <row r="790" spans="1:27" s="73" customFormat="1" ht="18" hidden="1" customHeight="1" x14ac:dyDescent="0.25">
      <c r="A790" s="173">
        <f>'CLINs &amp; Ceiling Rates'!B149</f>
        <v>0</v>
      </c>
      <c r="B790" s="173">
        <f>'CLINs &amp; Ceiling Rates'!C149</f>
        <v>0</v>
      </c>
      <c r="C790" s="177" t="str">
        <f>'CLINs &amp; Ceiling Rates'!K149</f>
        <v/>
      </c>
      <c r="D790" s="211">
        <f>IF('CLINs &amp; Ceiling Rates'!D746="",SUM('Labor Loading Matrix'!H790:AA790),SUM(E790:G790))</f>
        <v>0</v>
      </c>
      <c r="E790" s="175">
        <f>SUM(IF('CLINs &amp; Ceiling Rates'!$D$237="OPS",'Labor Loading Matrix'!H790,0),IF('CLINs &amp; Ceiling Rates'!$D$238="OPS",'Labor Loading Matrix'!I790,0),IF('CLINs &amp; Ceiling Rates'!$D$239="OPS",'Labor Loading Matrix'!J790,0),IF('CLINs &amp; Ceiling Rates'!$D$240="OPS",'Labor Loading Matrix'!K790,0),IF('CLINs &amp; Ceiling Rates'!$D$241="OPS",'Labor Loading Matrix'!L790,0),IF('CLINs &amp; Ceiling Rates'!$D$242="OPS",'Labor Loading Matrix'!M790,0),IF('CLINs &amp; Ceiling Rates'!$D$243="OPS",'Labor Loading Matrix'!N790,0),IF('CLINs &amp; Ceiling Rates'!$D$244="OPS",'Labor Loading Matrix'!O790,0),IF('CLINs &amp; Ceiling Rates'!$D$245="OPS",'Labor Loading Matrix'!P790,0),IF('CLINs &amp; Ceiling Rates'!$D$246="OPS",'Labor Loading Matrix'!Q790,0),IF('CLINs &amp; Ceiling Rates'!$D$247="OPS",'Labor Loading Matrix'!R790,0),IF('CLINs &amp; Ceiling Rates'!$D$248="OPS",'Labor Loading Matrix'!S790,0),IF('CLINs &amp; Ceiling Rates'!$D$249="OPS",'Labor Loading Matrix'!T790,0),IF('CLINs &amp; Ceiling Rates'!$D$250="OPS",'Labor Loading Matrix'!U790,0),IF('CLINs &amp; Ceiling Rates'!$D$251="OPS",'Labor Loading Matrix'!V790,0),IF('CLINs &amp; Ceiling Rates'!$D$252="OPS",'Labor Loading Matrix'!W790,0),IF('CLINs &amp; Ceiling Rates'!$D$253="OPS",'Labor Loading Matrix'!X790,0),IF('CLINs &amp; Ceiling Rates'!$D$254="OPS",'Labor Loading Matrix'!Y790,0),IF('CLINs &amp; Ceiling Rates'!$D$255="OPS",'Labor Loading Matrix'!Z790,0),IF('CLINs &amp; Ceiling Rates'!$D$256="OPS",'Labor Loading Matrix'!AA790,0))</f>
        <v>0</v>
      </c>
      <c r="F790" s="175">
        <f>SUM(IF('CLINs &amp; Ceiling Rates'!$D$237="F&amp;E",'Labor Loading Matrix'!H790,0),IF('CLINs &amp; Ceiling Rates'!$D$238="F&amp;E",'Labor Loading Matrix'!I790,0),IF('CLINs &amp; Ceiling Rates'!$D$239="F&amp;E",'Labor Loading Matrix'!J790,0),IF('CLINs &amp; Ceiling Rates'!$D$240="F&amp;E",'Labor Loading Matrix'!K790,0),IF('CLINs &amp; Ceiling Rates'!$D$241="F&amp;E",'Labor Loading Matrix'!L790,0),IF('CLINs &amp; Ceiling Rates'!$D$242="F&amp;E",'Labor Loading Matrix'!M790,0),IF('CLINs &amp; Ceiling Rates'!$D$243="F&amp;E",'Labor Loading Matrix'!N790,0),IF('CLINs &amp; Ceiling Rates'!$D$244="F&amp;E",'Labor Loading Matrix'!O790,0),IF('CLINs &amp; Ceiling Rates'!$D$245="F&amp;E",'Labor Loading Matrix'!P790,0),IF('CLINs &amp; Ceiling Rates'!$D$246="F&amp;E",'Labor Loading Matrix'!Q790,0),IF('CLINs &amp; Ceiling Rates'!$D$247="F&amp;E",'Labor Loading Matrix'!R790,0),IF('CLINs &amp; Ceiling Rates'!$D$248="F&amp;E",'Labor Loading Matrix'!S790,0),IF('CLINs &amp; Ceiling Rates'!$D$249="F&amp;E",'Labor Loading Matrix'!T790,0),IF('CLINs &amp; Ceiling Rates'!$D$250="F&amp;E",'Labor Loading Matrix'!U790,0),IF('CLINs &amp; Ceiling Rates'!$D$251="F&amp;E",'Labor Loading Matrix'!V790,0),IF('CLINs &amp; Ceiling Rates'!$D$252="F&amp;E",'Labor Loading Matrix'!W790,0),IF('CLINs &amp; Ceiling Rates'!$D$253="F&amp;E",'Labor Loading Matrix'!X790,0),IF('CLINs &amp; Ceiling Rates'!$D$254="F&amp;E",'Labor Loading Matrix'!Y790,0),IF('CLINs &amp; Ceiling Rates'!$D$255="F&amp;E",'Labor Loading Matrix'!Z790,0),IF('CLINs &amp; Ceiling Rates'!$D$256="F&amp;E",'Labor Loading Matrix'!AA790,0))</f>
        <v>0</v>
      </c>
      <c r="G790" s="175">
        <f>SUM(IF('CLINs &amp; Ceiling Rates'!$D$237="R&amp;D",'Labor Loading Matrix'!H790,0),IF('CLINs &amp; Ceiling Rates'!$D$238="R&amp;D",'Labor Loading Matrix'!I790,0),IF('CLINs &amp; Ceiling Rates'!$D$239="R&amp;D",'Labor Loading Matrix'!J790,0),IF('CLINs &amp; Ceiling Rates'!$D$240="R&amp;D",'Labor Loading Matrix'!K790,0),IF('CLINs &amp; Ceiling Rates'!$D$241="R&amp;D",'Labor Loading Matrix'!L790,0),IF('CLINs &amp; Ceiling Rates'!$D$242="R&amp;D",'Labor Loading Matrix'!M790,0),IF('CLINs &amp; Ceiling Rates'!$D$243="R&amp;D",'Labor Loading Matrix'!N790,0),IF('CLINs &amp; Ceiling Rates'!$D$244="R&amp;D",'Labor Loading Matrix'!O790,0),IF('CLINs &amp; Ceiling Rates'!$D$245="R&amp;D",'Labor Loading Matrix'!P790,0),IF('CLINs &amp; Ceiling Rates'!$D$246="R&amp;D",'Labor Loading Matrix'!Q790,0),IF('CLINs &amp; Ceiling Rates'!$D$247="R&amp;D",'Labor Loading Matrix'!R790,0),IF('CLINs &amp; Ceiling Rates'!$D$248="R&amp;D",'Labor Loading Matrix'!S790,0),IF('CLINs &amp; Ceiling Rates'!$D$249="R&amp;D",'Labor Loading Matrix'!T790,0),IF('CLINs &amp; Ceiling Rates'!$D$250="R&amp;D",'Labor Loading Matrix'!U790,0),IF('CLINs &amp; Ceiling Rates'!$D$251="R&amp;D",'Labor Loading Matrix'!V790,0),IF('CLINs &amp; Ceiling Rates'!$D$252="R&amp;D",'Labor Loading Matrix'!W790,0),IF('CLINs &amp; Ceiling Rates'!$D$253="R&amp;D",'Labor Loading Matrix'!X790,0),IF('CLINs &amp; Ceiling Rates'!$D$254="R&amp;D",'Labor Loading Matrix'!Y790,0),IF('CLINs &amp; Ceiling Rates'!$D$255="R&amp;D",'Labor Loading Matrix'!Z790,0),IF('CLINs &amp; Ceiling Rates'!$D$256="R&amp;D",'Labor Loading Matrix'!AA790,0))</f>
        <v>0</v>
      </c>
      <c r="H790" s="137"/>
      <c r="I790" s="137"/>
      <c r="J790" s="137"/>
      <c r="K790" s="137"/>
      <c r="L790" s="137"/>
      <c r="M790" s="137"/>
      <c r="N790" s="84"/>
      <c r="O790" s="84"/>
      <c r="P790" s="84"/>
      <c r="Q790" s="84"/>
      <c r="R790" s="133"/>
      <c r="S790" s="133"/>
      <c r="T790" s="133"/>
      <c r="U790" s="133"/>
      <c r="V790" s="133"/>
      <c r="W790" s="133"/>
      <c r="X790" s="133"/>
      <c r="Y790" s="133"/>
      <c r="Z790" s="133"/>
      <c r="AA790" s="133"/>
    </row>
    <row r="791" spans="1:27" s="73" customFormat="1" ht="18" hidden="1" customHeight="1" x14ac:dyDescent="0.25">
      <c r="A791" s="173">
        <f>'CLINs &amp; Ceiling Rates'!B150</f>
        <v>0</v>
      </c>
      <c r="B791" s="173">
        <f>'CLINs &amp; Ceiling Rates'!C150</f>
        <v>0</v>
      </c>
      <c r="C791" s="177" t="str">
        <f>'CLINs &amp; Ceiling Rates'!K150</f>
        <v/>
      </c>
      <c r="D791" s="211">
        <f>IF('CLINs &amp; Ceiling Rates'!D747="",SUM('Labor Loading Matrix'!H791:AA791),SUM(E791:G791))</f>
        <v>0</v>
      </c>
      <c r="E791" s="175">
        <f>SUM(IF('CLINs &amp; Ceiling Rates'!$D$237="OPS",'Labor Loading Matrix'!H791,0),IF('CLINs &amp; Ceiling Rates'!$D$238="OPS",'Labor Loading Matrix'!I791,0),IF('CLINs &amp; Ceiling Rates'!$D$239="OPS",'Labor Loading Matrix'!J791,0),IF('CLINs &amp; Ceiling Rates'!$D$240="OPS",'Labor Loading Matrix'!K791,0),IF('CLINs &amp; Ceiling Rates'!$D$241="OPS",'Labor Loading Matrix'!L791,0),IF('CLINs &amp; Ceiling Rates'!$D$242="OPS",'Labor Loading Matrix'!M791,0),IF('CLINs &amp; Ceiling Rates'!$D$243="OPS",'Labor Loading Matrix'!N791,0),IF('CLINs &amp; Ceiling Rates'!$D$244="OPS",'Labor Loading Matrix'!O791,0),IF('CLINs &amp; Ceiling Rates'!$D$245="OPS",'Labor Loading Matrix'!P791,0),IF('CLINs &amp; Ceiling Rates'!$D$246="OPS",'Labor Loading Matrix'!Q791,0),IF('CLINs &amp; Ceiling Rates'!$D$247="OPS",'Labor Loading Matrix'!R791,0),IF('CLINs &amp; Ceiling Rates'!$D$248="OPS",'Labor Loading Matrix'!S791,0),IF('CLINs &amp; Ceiling Rates'!$D$249="OPS",'Labor Loading Matrix'!T791,0),IF('CLINs &amp; Ceiling Rates'!$D$250="OPS",'Labor Loading Matrix'!U791,0),IF('CLINs &amp; Ceiling Rates'!$D$251="OPS",'Labor Loading Matrix'!V791,0),IF('CLINs &amp; Ceiling Rates'!$D$252="OPS",'Labor Loading Matrix'!W791,0),IF('CLINs &amp; Ceiling Rates'!$D$253="OPS",'Labor Loading Matrix'!X791,0),IF('CLINs &amp; Ceiling Rates'!$D$254="OPS",'Labor Loading Matrix'!Y791,0),IF('CLINs &amp; Ceiling Rates'!$D$255="OPS",'Labor Loading Matrix'!Z791,0),IF('CLINs &amp; Ceiling Rates'!$D$256="OPS",'Labor Loading Matrix'!AA791,0))</f>
        <v>0</v>
      </c>
      <c r="F791" s="175">
        <f>SUM(IF('CLINs &amp; Ceiling Rates'!$D$237="F&amp;E",'Labor Loading Matrix'!H791,0),IF('CLINs &amp; Ceiling Rates'!$D$238="F&amp;E",'Labor Loading Matrix'!I791,0),IF('CLINs &amp; Ceiling Rates'!$D$239="F&amp;E",'Labor Loading Matrix'!J791,0),IF('CLINs &amp; Ceiling Rates'!$D$240="F&amp;E",'Labor Loading Matrix'!K791,0),IF('CLINs &amp; Ceiling Rates'!$D$241="F&amp;E",'Labor Loading Matrix'!L791,0),IF('CLINs &amp; Ceiling Rates'!$D$242="F&amp;E",'Labor Loading Matrix'!M791,0),IF('CLINs &amp; Ceiling Rates'!$D$243="F&amp;E",'Labor Loading Matrix'!N791,0),IF('CLINs &amp; Ceiling Rates'!$D$244="F&amp;E",'Labor Loading Matrix'!O791,0),IF('CLINs &amp; Ceiling Rates'!$D$245="F&amp;E",'Labor Loading Matrix'!P791,0),IF('CLINs &amp; Ceiling Rates'!$D$246="F&amp;E",'Labor Loading Matrix'!Q791,0),IF('CLINs &amp; Ceiling Rates'!$D$247="F&amp;E",'Labor Loading Matrix'!R791,0),IF('CLINs &amp; Ceiling Rates'!$D$248="F&amp;E",'Labor Loading Matrix'!S791,0),IF('CLINs &amp; Ceiling Rates'!$D$249="F&amp;E",'Labor Loading Matrix'!T791,0),IF('CLINs &amp; Ceiling Rates'!$D$250="F&amp;E",'Labor Loading Matrix'!U791,0),IF('CLINs &amp; Ceiling Rates'!$D$251="F&amp;E",'Labor Loading Matrix'!V791,0),IF('CLINs &amp; Ceiling Rates'!$D$252="F&amp;E",'Labor Loading Matrix'!W791,0),IF('CLINs &amp; Ceiling Rates'!$D$253="F&amp;E",'Labor Loading Matrix'!X791,0),IF('CLINs &amp; Ceiling Rates'!$D$254="F&amp;E",'Labor Loading Matrix'!Y791,0),IF('CLINs &amp; Ceiling Rates'!$D$255="F&amp;E",'Labor Loading Matrix'!Z791,0),IF('CLINs &amp; Ceiling Rates'!$D$256="F&amp;E",'Labor Loading Matrix'!AA791,0))</f>
        <v>0</v>
      </c>
      <c r="G791" s="175">
        <f>SUM(IF('CLINs &amp; Ceiling Rates'!$D$237="R&amp;D",'Labor Loading Matrix'!H791,0),IF('CLINs &amp; Ceiling Rates'!$D$238="R&amp;D",'Labor Loading Matrix'!I791,0),IF('CLINs &amp; Ceiling Rates'!$D$239="R&amp;D",'Labor Loading Matrix'!J791,0),IF('CLINs &amp; Ceiling Rates'!$D$240="R&amp;D",'Labor Loading Matrix'!K791,0),IF('CLINs &amp; Ceiling Rates'!$D$241="R&amp;D",'Labor Loading Matrix'!L791,0),IF('CLINs &amp; Ceiling Rates'!$D$242="R&amp;D",'Labor Loading Matrix'!M791,0),IF('CLINs &amp; Ceiling Rates'!$D$243="R&amp;D",'Labor Loading Matrix'!N791,0),IF('CLINs &amp; Ceiling Rates'!$D$244="R&amp;D",'Labor Loading Matrix'!O791,0),IF('CLINs &amp; Ceiling Rates'!$D$245="R&amp;D",'Labor Loading Matrix'!P791,0),IF('CLINs &amp; Ceiling Rates'!$D$246="R&amp;D",'Labor Loading Matrix'!Q791,0),IF('CLINs &amp; Ceiling Rates'!$D$247="R&amp;D",'Labor Loading Matrix'!R791,0),IF('CLINs &amp; Ceiling Rates'!$D$248="R&amp;D",'Labor Loading Matrix'!S791,0),IF('CLINs &amp; Ceiling Rates'!$D$249="R&amp;D",'Labor Loading Matrix'!T791,0),IF('CLINs &amp; Ceiling Rates'!$D$250="R&amp;D",'Labor Loading Matrix'!U791,0),IF('CLINs &amp; Ceiling Rates'!$D$251="R&amp;D",'Labor Loading Matrix'!V791,0),IF('CLINs &amp; Ceiling Rates'!$D$252="R&amp;D",'Labor Loading Matrix'!W791,0),IF('CLINs &amp; Ceiling Rates'!$D$253="R&amp;D",'Labor Loading Matrix'!X791,0),IF('CLINs &amp; Ceiling Rates'!$D$254="R&amp;D",'Labor Loading Matrix'!Y791,0),IF('CLINs &amp; Ceiling Rates'!$D$255="R&amp;D",'Labor Loading Matrix'!Z791,0),IF('CLINs &amp; Ceiling Rates'!$D$256="R&amp;D",'Labor Loading Matrix'!AA791,0))</f>
        <v>0</v>
      </c>
      <c r="H791" s="137"/>
      <c r="I791" s="137"/>
      <c r="J791" s="137"/>
      <c r="K791" s="137"/>
      <c r="L791" s="137"/>
      <c r="M791" s="137"/>
      <c r="N791" s="84"/>
      <c r="O791" s="84"/>
      <c r="P791" s="84"/>
      <c r="Q791" s="84"/>
      <c r="R791" s="133"/>
      <c r="S791" s="133"/>
      <c r="T791" s="133"/>
      <c r="U791" s="133"/>
      <c r="V791" s="133"/>
      <c r="W791" s="133"/>
      <c r="X791" s="133"/>
      <c r="Y791" s="133"/>
      <c r="Z791" s="133"/>
      <c r="AA791" s="133"/>
    </row>
    <row r="792" spans="1:27" s="73" customFormat="1" ht="18" hidden="1" customHeight="1" x14ac:dyDescent="0.25">
      <c r="A792" s="173">
        <f>'CLINs &amp; Ceiling Rates'!B151</f>
        <v>0</v>
      </c>
      <c r="B792" s="173">
        <f>'CLINs &amp; Ceiling Rates'!C151</f>
        <v>0</v>
      </c>
      <c r="C792" s="177" t="str">
        <f>'CLINs &amp; Ceiling Rates'!K151</f>
        <v/>
      </c>
      <c r="D792" s="211">
        <f>IF('CLINs &amp; Ceiling Rates'!D748="",SUM('Labor Loading Matrix'!H792:AA792),SUM(E792:G792))</f>
        <v>0</v>
      </c>
      <c r="E792" s="175">
        <f>SUM(IF('CLINs &amp; Ceiling Rates'!$D$237="OPS",'Labor Loading Matrix'!H792,0),IF('CLINs &amp; Ceiling Rates'!$D$238="OPS",'Labor Loading Matrix'!I792,0),IF('CLINs &amp; Ceiling Rates'!$D$239="OPS",'Labor Loading Matrix'!J792,0),IF('CLINs &amp; Ceiling Rates'!$D$240="OPS",'Labor Loading Matrix'!K792,0),IF('CLINs &amp; Ceiling Rates'!$D$241="OPS",'Labor Loading Matrix'!L792,0),IF('CLINs &amp; Ceiling Rates'!$D$242="OPS",'Labor Loading Matrix'!M792,0),IF('CLINs &amp; Ceiling Rates'!$D$243="OPS",'Labor Loading Matrix'!N792,0),IF('CLINs &amp; Ceiling Rates'!$D$244="OPS",'Labor Loading Matrix'!O792,0),IF('CLINs &amp; Ceiling Rates'!$D$245="OPS",'Labor Loading Matrix'!P792,0),IF('CLINs &amp; Ceiling Rates'!$D$246="OPS",'Labor Loading Matrix'!Q792,0),IF('CLINs &amp; Ceiling Rates'!$D$247="OPS",'Labor Loading Matrix'!R792,0),IF('CLINs &amp; Ceiling Rates'!$D$248="OPS",'Labor Loading Matrix'!S792,0),IF('CLINs &amp; Ceiling Rates'!$D$249="OPS",'Labor Loading Matrix'!T792,0),IF('CLINs &amp; Ceiling Rates'!$D$250="OPS",'Labor Loading Matrix'!U792,0),IF('CLINs &amp; Ceiling Rates'!$D$251="OPS",'Labor Loading Matrix'!V792,0),IF('CLINs &amp; Ceiling Rates'!$D$252="OPS",'Labor Loading Matrix'!W792,0),IF('CLINs &amp; Ceiling Rates'!$D$253="OPS",'Labor Loading Matrix'!X792,0),IF('CLINs &amp; Ceiling Rates'!$D$254="OPS",'Labor Loading Matrix'!Y792,0),IF('CLINs &amp; Ceiling Rates'!$D$255="OPS",'Labor Loading Matrix'!Z792,0),IF('CLINs &amp; Ceiling Rates'!$D$256="OPS",'Labor Loading Matrix'!AA792,0))</f>
        <v>0</v>
      </c>
      <c r="F792" s="175">
        <f>SUM(IF('CLINs &amp; Ceiling Rates'!$D$237="F&amp;E",'Labor Loading Matrix'!H792,0),IF('CLINs &amp; Ceiling Rates'!$D$238="F&amp;E",'Labor Loading Matrix'!I792,0),IF('CLINs &amp; Ceiling Rates'!$D$239="F&amp;E",'Labor Loading Matrix'!J792,0),IF('CLINs &amp; Ceiling Rates'!$D$240="F&amp;E",'Labor Loading Matrix'!K792,0),IF('CLINs &amp; Ceiling Rates'!$D$241="F&amp;E",'Labor Loading Matrix'!L792,0),IF('CLINs &amp; Ceiling Rates'!$D$242="F&amp;E",'Labor Loading Matrix'!M792,0),IF('CLINs &amp; Ceiling Rates'!$D$243="F&amp;E",'Labor Loading Matrix'!N792,0),IF('CLINs &amp; Ceiling Rates'!$D$244="F&amp;E",'Labor Loading Matrix'!O792,0),IF('CLINs &amp; Ceiling Rates'!$D$245="F&amp;E",'Labor Loading Matrix'!P792,0),IF('CLINs &amp; Ceiling Rates'!$D$246="F&amp;E",'Labor Loading Matrix'!Q792,0),IF('CLINs &amp; Ceiling Rates'!$D$247="F&amp;E",'Labor Loading Matrix'!R792,0),IF('CLINs &amp; Ceiling Rates'!$D$248="F&amp;E",'Labor Loading Matrix'!S792,0),IF('CLINs &amp; Ceiling Rates'!$D$249="F&amp;E",'Labor Loading Matrix'!T792,0),IF('CLINs &amp; Ceiling Rates'!$D$250="F&amp;E",'Labor Loading Matrix'!U792,0),IF('CLINs &amp; Ceiling Rates'!$D$251="F&amp;E",'Labor Loading Matrix'!V792,0),IF('CLINs &amp; Ceiling Rates'!$D$252="F&amp;E",'Labor Loading Matrix'!W792,0),IF('CLINs &amp; Ceiling Rates'!$D$253="F&amp;E",'Labor Loading Matrix'!X792,0),IF('CLINs &amp; Ceiling Rates'!$D$254="F&amp;E",'Labor Loading Matrix'!Y792,0),IF('CLINs &amp; Ceiling Rates'!$D$255="F&amp;E",'Labor Loading Matrix'!Z792,0),IF('CLINs &amp; Ceiling Rates'!$D$256="F&amp;E",'Labor Loading Matrix'!AA792,0))</f>
        <v>0</v>
      </c>
      <c r="G792" s="175">
        <f>SUM(IF('CLINs &amp; Ceiling Rates'!$D$237="R&amp;D",'Labor Loading Matrix'!H792,0),IF('CLINs &amp; Ceiling Rates'!$D$238="R&amp;D",'Labor Loading Matrix'!I792,0),IF('CLINs &amp; Ceiling Rates'!$D$239="R&amp;D",'Labor Loading Matrix'!J792,0),IF('CLINs &amp; Ceiling Rates'!$D$240="R&amp;D",'Labor Loading Matrix'!K792,0),IF('CLINs &amp; Ceiling Rates'!$D$241="R&amp;D",'Labor Loading Matrix'!L792,0),IF('CLINs &amp; Ceiling Rates'!$D$242="R&amp;D",'Labor Loading Matrix'!M792,0),IF('CLINs &amp; Ceiling Rates'!$D$243="R&amp;D",'Labor Loading Matrix'!N792,0),IF('CLINs &amp; Ceiling Rates'!$D$244="R&amp;D",'Labor Loading Matrix'!O792,0),IF('CLINs &amp; Ceiling Rates'!$D$245="R&amp;D",'Labor Loading Matrix'!P792,0),IF('CLINs &amp; Ceiling Rates'!$D$246="R&amp;D",'Labor Loading Matrix'!Q792,0),IF('CLINs &amp; Ceiling Rates'!$D$247="R&amp;D",'Labor Loading Matrix'!R792,0),IF('CLINs &amp; Ceiling Rates'!$D$248="R&amp;D",'Labor Loading Matrix'!S792,0),IF('CLINs &amp; Ceiling Rates'!$D$249="R&amp;D",'Labor Loading Matrix'!T792,0),IF('CLINs &amp; Ceiling Rates'!$D$250="R&amp;D",'Labor Loading Matrix'!U792,0),IF('CLINs &amp; Ceiling Rates'!$D$251="R&amp;D",'Labor Loading Matrix'!V792,0),IF('CLINs &amp; Ceiling Rates'!$D$252="R&amp;D",'Labor Loading Matrix'!W792,0),IF('CLINs &amp; Ceiling Rates'!$D$253="R&amp;D",'Labor Loading Matrix'!X792,0),IF('CLINs &amp; Ceiling Rates'!$D$254="R&amp;D",'Labor Loading Matrix'!Y792,0),IF('CLINs &amp; Ceiling Rates'!$D$255="R&amp;D",'Labor Loading Matrix'!Z792,0),IF('CLINs &amp; Ceiling Rates'!$D$256="R&amp;D",'Labor Loading Matrix'!AA792,0))</f>
        <v>0</v>
      </c>
      <c r="H792" s="137"/>
      <c r="I792" s="137"/>
      <c r="J792" s="137"/>
      <c r="K792" s="137"/>
      <c r="L792" s="137"/>
      <c r="M792" s="137"/>
      <c r="N792" s="84"/>
      <c r="O792" s="84"/>
      <c r="P792" s="84"/>
      <c r="Q792" s="84"/>
      <c r="R792" s="133"/>
      <c r="S792" s="133"/>
      <c r="T792" s="133"/>
      <c r="U792" s="133"/>
      <c r="V792" s="133"/>
      <c r="W792" s="133"/>
      <c r="X792" s="133"/>
      <c r="Y792" s="133"/>
      <c r="Z792" s="133"/>
      <c r="AA792" s="133"/>
    </row>
    <row r="793" spans="1:27" s="73" customFormat="1" ht="18" hidden="1" customHeight="1" x14ac:dyDescent="0.25">
      <c r="A793" s="173">
        <f>'CLINs &amp; Ceiling Rates'!B152</f>
        <v>0</v>
      </c>
      <c r="B793" s="173">
        <f>'CLINs &amp; Ceiling Rates'!C152</f>
        <v>0</v>
      </c>
      <c r="C793" s="177" t="str">
        <f>'CLINs &amp; Ceiling Rates'!K152</f>
        <v/>
      </c>
      <c r="D793" s="211">
        <f>IF('CLINs &amp; Ceiling Rates'!D749="",SUM('Labor Loading Matrix'!H793:AA793),SUM(E793:G793))</f>
        <v>0</v>
      </c>
      <c r="E793" s="175">
        <f>SUM(IF('CLINs &amp; Ceiling Rates'!$D$237="OPS",'Labor Loading Matrix'!H793,0),IF('CLINs &amp; Ceiling Rates'!$D$238="OPS",'Labor Loading Matrix'!I793,0),IF('CLINs &amp; Ceiling Rates'!$D$239="OPS",'Labor Loading Matrix'!J793,0),IF('CLINs &amp; Ceiling Rates'!$D$240="OPS",'Labor Loading Matrix'!K793,0),IF('CLINs &amp; Ceiling Rates'!$D$241="OPS",'Labor Loading Matrix'!L793,0),IF('CLINs &amp; Ceiling Rates'!$D$242="OPS",'Labor Loading Matrix'!M793,0),IF('CLINs &amp; Ceiling Rates'!$D$243="OPS",'Labor Loading Matrix'!N793,0),IF('CLINs &amp; Ceiling Rates'!$D$244="OPS",'Labor Loading Matrix'!O793,0),IF('CLINs &amp; Ceiling Rates'!$D$245="OPS",'Labor Loading Matrix'!P793,0),IF('CLINs &amp; Ceiling Rates'!$D$246="OPS",'Labor Loading Matrix'!Q793,0),IF('CLINs &amp; Ceiling Rates'!$D$247="OPS",'Labor Loading Matrix'!R793,0),IF('CLINs &amp; Ceiling Rates'!$D$248="OPS",'Labor Loading Matrix'!S793,0),IF('CLINs &amp; Ceiling Rates'!$D$249="OPS",'Labor Loading Matrix'!T793,0),IF('CLINs &amp; Ceiling Rates'!$D$250="OPS",'Labor Loading Matrix'!U793,0),IF('CLINs &amp; Ceiling Rates'!$D$251="OPS",'Labor Loading Matrix'!V793,0),IF('CLINs &amp; Ceiling Rates'!$D$252="OPS",'Labor Loading Matrix'!W793,0),IF('CLINs &amp; Ceiling Rates'!$D$253="OPS",'Labor Loading Matrix'!X793,0),IF('CLINs &amp; Ceiling Rates'!$D$254="OPS",'Labor Loading Matrix'!Y793,0),IF('CLINs &amp; Ceiling Rates'!$D$255="OPS",'Labor Loading Matrix'!Z793,0),IF('CLINs &amp; Ceiling Rates'!$D$256="OPS",'Labor Loading Matrix'!AA793,0))</f>
        <v>0</v>
      </c>
      <c r="F793" s="175">
        <f>SUM(IF('CLINs &amp; Ceiling Rates'!$D$237="F&amp;E",'Labor Loading Matrix'!H793,0),IF('CLINs &amp; Ceiling Rates'!$D$238="F&amp;E",'Labor Loading Matrix'!I793,0),IF('CLINs &amp; Ceiling Rates'!$D$239="F&amp;E",'Labor Loading Matrix'!J793,0),IF('CLINs &amp; Ceiling Rates'!$D$240="F&amp;E",'Labor Loading Matrix'!K793,0),IF('CLINs &amp; Ceiling Rates'!$D$241="F&amp;E",'Labor Loading Matrix'!L793,0),IF('CLINs &amp; Ceiling Rates'!$D$242="F&amp;E",'Labor Loading Matrix'!M793,0),IF('CLINs &amp; Ceiling Rates'!$D$243="F&amp;E",'Labor Loading Matrix'!N793,0),IF('CLINs &amp; Ceiling Rates'!$D$244="F&amp;E",'Labor Loading Matrix'!O793,0),IF('CLINs &amp; Ceiling Rates'!$D$245="F&amp;E",'Labor Loading Matrix'!P793,0),IF('CLINs &amp; Ceiling Rates'!$D$246="F&amp;E",'Labor Loading Matrix'!Q793,0),IF('CLINs &amp; Ceiling Rates'!$D$247="F&amp;E",'Labor Loading Matrix'!R793,0),IF('CLINs &amp; Ceiling Rates'!$D$248="F&amp;E",'Labor Loading Matrix'!S793,0),IF('CLINs &amp; Ceiling Rates'!$D$249="F&amp;E",'Labor Loading Matrix'!T793,0),IF('CLINs &amp; Ceiling Rates'!$D$250="F&amp;E",'Labor Loading Matrix'!U793,0),IF('CLINs &amp; Ceiling Rates'!$D$251="F&amp;E",'Labor Loading Matrix'!V793,0),IF('CLINs &amp; Ceiling Rates'!$D$252="F&amp;E",'Labor Loading Matrix'!W793,0),IF('CLINs &amp; Ceiling Rates'!$D$253="F&amp;E",'Labor Loading Matrix'!X793,0),IF('CLINs &amp; Ceiling Rates'!$D$254="F&amp;E",'Labor Loading Matrix'!Y793,0),IF('CLINs &amp; Ceiling Rates'!$D$255="F&amp;E",'Labor Loading Matrix'!Z793,0),IF('CLINs &amp; Ceiling Rates'!$D$256="F&amp;E",'Labor Loading Matrix'!AA793,0))</f>
        <v>0</v>
      </c>
      <c r="G793" s="175">
        <f>SUM(IF('CLINs &amp; Ceiling Rates'!$D$237="R&amp;D",'Labor Loading Matrix'!H793,0),IF('CLINs &amp; Ceiling Rates'!$D$238="R&amp;D",'Labor Loading Matrix'!I793,0),IF('CLINs &amp; Ceiling Rates'!$D$239="R&amp;D",'Labor Loading Matrix'!J793,0),IF('CLINs &amp; Ceiling Rates'!$D$240="R&amp;D",'Labor Loading Matrix'!K793,0),IF('CLINs &amp; Ceiling Rates'!$D$241="R&amp;D",'Labor Loading Matrix'!L793,0),IF('CLINs &amp; Ceiling Rates'!$D$242="R&amp;D",'Labor Loading Matrix'!M793,0),IF('CLINs &amp; Ceiling Rates'!$D$243="R&amp;D",'Labor Loading Matrix'!N793,0),IF('CLINs &amp; Ceiling Rates'!$D$244="R&amp;D",'Labor Loading Matrix'!O793,0),IF('CLINs &amp; Ceiling Rates'!$D$245="R&amp;D",'Labor Loading Matrix'!P793,0),IF('CLINs &amp; Ceiling Rates'!$D$246="R&amp;D",'Labor Loading Matrix'!Q793,0),IF('CLINs &amp; Ceiling Rates'!$D$247="R&amp;D",'Labor Loading Matrix'!R793,0),IF('CLINs &amp; Ceiling Rates'!$D$248="R&amp;D",'Labor Loading Matrix'!S793,0),IF('CLINs &amp; Ceiling Rates'!$D$249="R&amp;D",'Labor Loading Matrix'!T793,0),IF('CLINs &amp; Ceiling Rates'!$D$250="R&amp;D",'Labor Loading Matrix'!U793,0),IF('CLINs &amp; Ceiling Rates'!$D$251="R&amp;D",'Labor Loading Matrix'!V793,0),IF('CLINs &amp; Ceiling Rates'!$D$252="R&amp;D",'Labor Loading Matrix'!W793,0),IF('CLINs &amp; Ceiling Rates'!$D$253="R&amp;D",'Labor Loading Matrix'!X793,0),IF('CLINs &amp; Ceiling Rates'!$D$254="R&amp;D",'Labor Loading Matrix'!Y793,0),IF('CLINs &amp; Ceiling Rates'!$D$255="R&amp;D",'Labor Loading Matrix'!Z793,0),IF('CLINs &amp; Ceiling Rates'!$D$256="R&amp;D",'Labor Loading Matrix'!AA793,0))</f>
        <v>0</v>
      </c>
      <c r="H793" s="137"/>
      <c r="I793" s="137"/>
      <c r="J793" s="137"/>
      <c r="K793" s="137"/>
      <c r="L793" s="137"/>
      <c r="M793" s="137"/>
      <c r="N793" s="84"/>
      <c r="O793" s="84"/>
      <c r="P793" s="84"/>
      <c r="Q793" s="84"/>
      <c r="R793" s="133"/>
      <c r="S793" s="133"/>
      <c r="T793" s="133"/>
      <c r="U793" s="133"/>
      <c r="V793" s="133"/>
      <c r="W793" s="133"/>
      <c r="X793" s="133"/>
      <c r="Y793" s="133"/>
      <c r="Z793" s="133"/>
      <c r="AA793" s="133"/>
    </row>
    <row r="794" spans="1:27" s="73" customFormat="1" ht="18" hidden="1" customHeight="1" x14ac:dyDescent="0.25">
      <c r="A794" s="173">
        <f>'CLINs &amp; Ceiling Rates'!B153</f>
        <v>0</v>
      </c>
      <c r="B794" s="173">
        <f>'CLINs &amp; Ceiling Rates'!C153</f>
        <v>0</v>
      </c>
      <c r="C794" s="177" t="str">
        <f>'CLINs &amp; Ceiling Rates'!K153</f>
        <v/>
      </c>
      <c r="D794" s="211">
        <f>IF('CLINs &amp; Ceiling Rates'!D750="",SUM('Labor Loading Matrix'!H794:AA794),SUM(E794:G794))</f>
        <v>0</v>
      </c>
      <c r="E794" s="175">
        <f>SUM(IF('CLINs &amp; Ceiling Rates'!$D$237="OPS",'Labor Loading Matrix'!H794,0),IF('CLINs &amp; Ceiling Rates'!$D$238="OPS",'Labor Loading Matrix'!I794,0),IF('CLINs &amp; Ceiling Rates'!$D$239="OPS",'Labor Loading Matrix'!J794,0),IF('CLINs &amp; Ceiling Rates'!$D$240="OPS",'Labor Loading Matrix'!K794,0),IF('CLINs &amp; Ceiling Rates'!$D$241="OPS",'Labor Loading Matrix'!L794,0),IF('CLINs &amp; Ceiling Rates'!$D$242="OPS",'Labor Loading Matrix'!M794,0),IF('CLINs &amp; Ceiling Rates'!$D$243="OPS",'Labor Loading Matrix'!N794,0),IF('CLINs &amp; Ceiling Rates'!$D$244="OPS",'Labor Loading Matrix'!O794,0),IF('CLINs &amp; Ceiling Rates'!$D$245="OPS",'Labor Loading Matrix'!P794,0),IF('CLINs &amp; Ceiling Rates'!$D$246="OPS",'Labor Loading Matrix'!Q794,0),IF('CLINs &amp; Ceiling Rates'!$D$247="OPS",'Labor Loading Matrix'!R794,0),IF('CLINs &amp; Ceiling Rates'!$D$248="OPS",'Labor Loading Matrix'!S794,0),IF('CLINs &amp; Ceiling Rates'!$D$249="OPS",'Labor Loading Matrix'!T794,0),IF('CLINs &amp; Ceiling Rates'!$D$250="OPS",'Labor Loading Matrix'!U794,0),IF('CLINs &amp; Ceiling Rates'!$D$251="OPS",'Labor Loading Matrix'!V794,0),IF('CLINs &amp; Ceiling Rates'!$D$252="OPS",'Labor Loading Matrix'!W794,0),IF('CLINs &amp; Ceiling Rates'!$D$253="OPS",'Labor Loading Matrix'!X794,0),IF('CLINs &amp; Ceiling Rates'!$D$254="OPS",'Labor Loading Matrix'!Y794,0),IF('CLINs &amp; Ceiling Rates'!$D$255="OPS",'Labor Loading Matrix'!Z794,0),IF('CLINs &amp; Ceiling Rates'!$D$256="OPS",'Labor Loading Matrix'!AA794,0))</f>
        <v>0</v>
      </c>
      <c r="F794" s="175">
        <f>SUM(IF('CLINs &amp; Ceiling Rates'!$D$237="F&amp;E",'Labor Loading Matrix'!H794,0),IF('CLINs &amp; Ceiling Rates'!$D$238="F&amp;E",'Labor Loading Matrix'!I794,0),IF('CLINs &amp; Ceiling Rates'!$D$239="F&amp;E",'Labor Loading Matrix'!J794,0),IF('CLINs &amp; Ceiling Rates'!$D$240="F&amp;E",'Labor Loading Matrix'!K794,0),IF('CLINs &amp; Ceiling Rates'!$D$241="F&amp;E",'Labor Loading Matrix'!L794,0),IF('CLINs &amp; Ceiling Rates'!$D$242="F&amp;E",'Labor Loading Matrix'!M794,0),IF('CLINs &amp; Ceiling Rates'!$D$243="F&amp;E",'Labor Loading Matrix'!N794,0),IF('CLINs &amp; Ceiling Rates'!$D$244="F&amp;E",'Labor Loading Matrix'!O794,0),IF('CLINs &amp; Ceiling Rates'!$D$245="F&amp;E",'Labor Loading Matrix'!P794,0),IF('CLINs &amp; Ceiling Rates'!$D$246="F&amp;E",'Labor Loading Matrix'!Q794,0),IF('CLINs &amp; Ceiling Rates'!$D$247="F&amp;E",'Labor Loading Matrix'!R794,0),IF('CLINs &amp; Ceiling Rates'!$D$248="F&amp;E",'Labor Loading Matrix'!S794,0),IF('CLINs &amp; Ceiling Rates'!$D$249="F&amp;E",'Labor Loading Matrix'!T794,0),IF('CLINs &amp; Ceiling Rates'!$D$250="F&amp;E",'Labor Loading Matrix'!U794,0),IF('CLINs &amp; Ceiling Rates'!$D$251="F&amp;E",'Labor Loading Matrix'!V794,0),IF('CLINs &amp; Ceiling Rates'!$D$252="F&amp;E",'Labor Loading Matrix'!W794,0),IF('CLINs &amp; Ceiling Rates'!$D$253="F&amp;E",'Labor Loading Matrix'!X794,0),IF('CLINs &amp; Ceiling Rates'!$D$254="F&amp;E",'Labor Loading Matrix'!Y794,0),IF('CLINs &amp; Ceiling Rates'!$D$255="F&amp;E",'Labor Loading Matrix'!Z794,0),IF('CLINs &amp; Ceiling Rates'!$D$256="F&amp;E",'Labor Loading Matrix'!AA794,0))</f>
        <v>0</v>
      </c>
      <c r="G794" s="175">
        <f>SUM(IF('CLINs &amp; Ceiling Rates'!$D$237="R&amp;D",'Labor Loading Matrix'!H794,0),IF('CLINs &amp; Ceiling Rates'!$D$238="R&amp;D",'Labor Loading Matrix'!I794,0),IF('CLINs &amp; Ceiling Rates'!$D$239="R&amp;D",'Labor Loading Matrix'!J794,0),IF('CLINs &amp; Ceiling Rates'!$D$240="R&amp;D",'Labor Loading Matrix'!K794,0),IF('CLINs &amp; Ceiling Rates'!$D$241="R&amp;D",'Labor Loading Matrix'!L794,0),IF('CLINs &amp; Ceiling Rates'!$D$242="R&amp;D",'Labor Loading Matrix'!M794,0),IF('CLINs &amp; Ceiling Rates'!$D$243="R&amp;D",'Labor Loading Matrix'!N794,0),IF('CLINs &amp; Ceiling Rates'!$D$244="R&amp;D",'Labor Loading Matrix'!O794,0),IF('CLINs &amp; Ceiling Rates'!$D$245="R&amp;D",'Labor Loading Matrix'!P794,0),IF('CLINs &amp; Ceiling Rates'!$D$246="R&amp;D",'Labor Loading Matrix'!Q794,0),IF('CLINs &amp; Ceiling Rates'!$D$247="R&amp;D",'Labor Loading Matrix'!R794,0),IF('CLINs &amp; Ceiling Rates'!$D$248="R&amp;D",'Labor Loading Matrix'!S794,0),IF('CLINs &amp; Ceiling Rates'!$D$249="R&amp;D",'Labor Loading Matrix'!T794,0),IF('CLINs &amp; Ceiling Rates'!$D$250="R&amp;D",'Labor Loading Matrix'!U794,0),IF('CLINs &amp; Ceiling Rates'!$D$251="R&amp;D",'Labor Loading Matrix'!V794,0),IF('CLINs &amp; Ceiling Rates'!$D$252="R&amp;D",'Labor Loading Matrix'!W794,0),IF('CLINs &amp; Ceiling Rates'!$D$253="R&amp;D",'Labor Loading Matrix'!X794,0),IF('CLINs &amp; Ceiling Rates'!$D$254="R&amp;D",'Labor Loading Matrix'!Y794,0),IF('CLINs &amp; Ceiling Rates'!$D$255="R&amp;D",'Labor Loading Matrix'!Z794,0),IF('CLINs &amp; Ceiling Rates'!$D$256="R&amp;D",'Labor Loading Matrix'!AA794,0))</f>
        <v>0</v>
      </c>
      <c r="H794" s="137"/>
      <c r="I794" s="137"/>
      <c r="J794" s="137"/>
      <c r="K794" s="137"/>
      <c r="L794" s="137"/>
      <c r="M794" s="137"/>
      <c r="N794" s="84"/>
      <c r="O794" s="84"/>
      <c r="P794" s="84"/>
      <c r="Q794" s="84"/>
      <c r="R794" s="133"/>
      <c r="S794" s="133"/>
      <c r="T794" s="133"/>
      <c r="U794" s="133"/>
      <c r="V794" s="133"/>
      <c r="W794" s="133"/>
      <c r="X794" s="133"/>
      <c r="Y794" s="133"/>
      <c r="Z794" s="133"/>
      <c r="AA794" s="133"/>
    </row>
    <row r="795" spans="1:27" s="73" customFormat="1" ht="18" hidden="1" customHeight="1" x14ac:dyDescent="0.25">
      <c r="A795" s="173">
        <f>'CLINs &amp; Ceiling Rates'!B154</f>
        <v>0</v>
      </c>
      <c r="B795" s="173">
        <f>'CLINs &amp; Ceiling Rates'!C154</f>
        <v>0</v>
      </c>
      <c r="C795" s="177" t="str">
        <f>'CLINs &amp; Ceiling Rates'!K154</f>
        <v/>
      </c>
      <c r="D795" s="211">
        <f>IF('CLINs &amp; Ceiling Rates'!D751="",SUM('Labor Loading Matrix'!H795:AA795),SUM(E795:G795))</f>
        <v>0</v>
      </c>
      <c r="E795" s="175">
        <f>SUM(IF('CLINs &amp; Ceiling Rates'!$D$237="OPS",'Labor Loading Matrix'!H795,0),IF('CLINs &amp; Ceiling Rates'!$D$238="OPS",'Labor Loading Matrix'!I795,0),IF('CLINs &amp; Ceiling Rates'!$D$239="OPS",'Labor Loading Matrix'!J795,0),IF('CLINs &amp; Ceiling Rates'!$D$240="OPS",'Labor Loading Matrix'!K795,0),IF('CLINs &amp; Ceiling Rates'!$D$241="OPS",'Labor Loading Matrix'!L795,0),IF('CLINs &amp; Ceiling Rates'!$D$242="OPS",'Labor Loading Matrix'!M795,0),IF('CLINs &amp; Ceiling Rates'!$D$243="OPS",'Labor Loading Matrix'!N795,0),IF('CLINs &amp; Ceiling Rates'!$D$244="OPS",'Labor Loading Matrix'!O795,0),IF('CLINs &amp; Ceiling Rates'!$D$245="OPS",'Labor Loading Matrix'!P795,0),IF('CLINs &amp; Ceiling Rates'!$D$246="OPS",'Labor Loading Matrix'!Q795,0),IF('CLINs &amp; Ceiling Rates'!$D$247="OPS",'Labor Loading Matrix'!R795,0),IF('CLINs &amp; Ceiling Rates'!$D$248="OPS",'Labor Loading Matrix'!S795,0),IF('CLINs &amp; Ceiling Rates'!$D$249="OPS",'Labor Loading Matrix'!T795,0),IF('CLINs &amp; Ceiling Rates'!$D$250="OPS",'Labor Loading Matrix'!U795,0),IF('CLINs &amp; Ceiling Rates'!$D$251="OPS",'Labor Loading Matrix'!V795,0),IF('CLINs &amp; Ceiling Rates'!$D$252="OPS",'Labor Loading Matrix'!W795,0),IF('CLINs &amp; Ceiling Rates'!$D$253="OPS",'Labor Loading Matrix'!X795,0),IF('CLINs &amp; Ceiling Rates'!$D$254="OPS",'Labor Loading Matrix'!Y795,0),IF('CLINs &amp; Ceiling Rates'!$D$255="OPS",'Labor Loading Matrix'!Z795,0),IF('CLINs &amp; Ceiling Rates'!$D$256="OPS",'Labor Loading Matrix'!AA795,0))</f>
        <v>0</v>
      </c>
      <c r="F795" s="175">
        <f>SUM(IF('CLINs &amp; Ceiling Rates'!$D$237="F&amp;E",'Labor Loading Matrix'!H795,0),IF('CLINs &amp; Ceiling Rates'!$D$238="F&amp;E",'Labor Loading Matrix'!I795,0),IF('CLINs &amp; Ceiling Rates'!$D$239="F&amp;E",'Labor Loading Matrix'!J795,0),IF('CLINs &amp; Ceiling Rates'!$D$240="F&amp;E",'Labor Loading Matrix'!K795,0),IF('CLINs &amp; Ceiling Rates'!$D$241="F&amp;E",'Labor Loading Matrix'!L795,0),IF('CLINs &amp; Ceiling Rates'!$D$242="F&amp;E",'Labor Loading Matrix'!M795,0),IF('CLINs &amp; Ceiling Rates'!$D$243="F&amp;E",'Labor Loading Matrix'!N795,0),IF('CLINs &amp; Ceiling Rates'!$D$244="F&amp;E",'Labor Loading Matrix'!O795,0),IF('CLINs &amp; Ceiling Rates'!$D$245="F&amp;E",'Labor Loading Matrix'!P795,0),IF('CLINs &amp; Ceiling Rates'!$D$246="F&amp;E",'Labor Loading Matrix'!Q795,0),IF('CLINs &amp; Ceiling Rates'!$D$247="F&amp;E",'Labor Loading Matrix'!R795,0),IF('CLINs &amp; Ceiling Rates'!$D$248="F&amp;E",'Labor Loading Matrix'!S795,0),IF('CLINs &amp; Ceiling Rates'!$D$249="F&amp;E",'Labor Loading Matrix'!T795,0),IF('CLINs &amp; Ceiling Rates'!$D$250="F&amp;E",'Labor Loading Matrix'!U795,0),IF('CLINs &amp; Ceiling Rates'!$D$251="F&amp;E",'Labor Loading Matrix'!V795,0),IF('CLINs &amp; Ceiling Rates'!$D$252="F&amp;E",'Labor Loading Matrix'!W795,0),IF('CLINs &amp; Ceiling Rates'!$D$253="F&amp;E",'Labor Loading Matrix'!X795,0),IF('CLINs &amp; Ceiling Rates'!$D$254="F&amp;E",'Labor Loading Matrix'!Y795,0),IF('CLINs &amp; Ceiling Rates'!$D$255="F&amp;E",'Labor Loading Matrix'!Z795,0),IF('CLINs &amp; Ceiling Rates'!$D$256="F&amp;E",'Labor Loading Matrix'!AA795,0))</f>
        <v>0</v>
      </c>
      <c r="G795" s="175">
        <f>SUM(IF('CLINs &amp; Ceiling Rates'!$D$237="R&amp;D",'Labor Loading Matrix'!H795,0),IF('CLINs &amp; Ceiling Rates'!$D$238="R&amp;D",'Labor Loading Matrix'!I795,0),IF('CLINs &amp; Ceiling Rates'!$D$239="R&amp;D",'Labor Loading Matrix'!J795,0),IF('CLINs &amp; Ceiling Rates'!$D$240="R&amp;D",'Labor Loading Matrix'!K795,0),IF('CLINs &amp; Ceiling Rates'!$D$241="R&amp;D",'Labor Loading Matrix'!L795,0),IF('CLINs &amp; Ceiling Rates'!$D$242="R&amp;D",'Labor Loading Matrix'!M795,0),IF('CLINs &amp; Ceiling Rates'!$D$243="R&amp;D",'Labor Loading Matrix'!N795,0),IF('CLINs &amp; Ceiling Rates'!$D$244="R&amp;D",'Labor Loading Matrix'!O795,0),IF('CLINs &amp; Ceiling Rates'!$D$245="R&amp;D",'Labor Loading Matrix'!P795,0),IF('CLINs &amp; Ceiling Rates'!$D$246="R&amp;D",'Labor Loading Matrix'!Q795,0),IF('CLINs &amp; Ceiling Rates'!$D$247="R&amp;D",'Labor Loading Matrix'!R795,0),IF('CLINs &amp; Ceiling Rates'!$D$248="R&amp;D",'Labor Loading Matrix'!S795,0),IF('CLINs &amp; Ceiling Rates'!$D$249="R&amp;D",'Labor Loading Matrix'!T795,0),IF('CLINs &amp; Ceiling Rates'!$D$250="R&amp;D",'Labor Loading Matrix'!U795,0),IF('CLINs &amp; Ceiling Rates'!$D$251="R&amp;D",'Labor Loading Matrix'!V795,0),IF('CLINs &amp; Ceiling Rates'!$D$252="R&amp;D",'Labor Loading Matrix'!W795,0),IF('CLINs &amp; Ceiling Rates'!$D$253="R&amp;D",'Labor Loading Matrix'!X795,0),IF('CLINs &amp; Ceiling Rates'!$D$254="R&amp;D",'Labor Loading Matrix'!Y795,0),IF('CLINs &amp; Ceiling Rates'!$D$255="R&amp;D",'Labor Loading Matrix'!Z795,0),IF('CLINs &amp; Ceiling Rates'!$D$256="R&amp;D",'Labor Loading Matrix'!AA795,0))</f>
        <v>0</v>
      </c>
      <c r="H795" s="137"/>
      <c r="I795" s="137"/>
      <c r="J795" s="137"/>
      <c r="K795" s="137"/>
      <c r="L795" s="137"/>
      <c r="M795" s="137"/>
      <c r="N795" s="84"/>
      <c r="O795" s="84"/>
      <c r="P795" s="84"/>
      <c r="Q795" s="84"/>
      <c r="R795" s="133"/>
      <c r="S795" s="133"/>
      <c r="T795" s="133"/>
      <c r="U795" s="133"/>
      <c r="V795" s="133"/>
      <c r="W795" s="133"/>
      <c r="X795" s="133"/>
      <c r="Y795" s="133"/>
      <c r="Z795" s="133"/>
      <c r="AA795" s="133"/>
    </row>
    <row r="796" spans="1:27" s="73" customFormat="1" ht="18" hidden="1" customHeight="1" x14ac:dyDescent="0.25">
      <c r="A796" s="173">
        <f>'CLINs &amp; Ceiling Rates'!B155</f>
        <v>0</v>
      </c>
      <c r="B796" s="173">
        <f>'CLINs &amp; Ceiling Rates'!C155</f>
        <v>0</v>
      </c>
      <c r="C796" s="177" t="str">
        <f>'CLINs &amp; Ceiling Rates'!K155</f>
        <v/>
      </c>
      <c r="D796" s="211">
        <f>IF('CLINs &amp; Ceiling Rates'!D752="",SUM('Labor Loading Matrix'!H796:AA796),SUM(E796:G796))</f>
        <v>0</v>
      </c>
      <c r="E796" s="175">
        <f>SUM(IF('CLINs &amp; Ceiling Rates'!$D$237="OPS",'Labor Loading Matrix'!H796,0),IF('CLINs &amp; Ceiling Rates'!$D$238="OPS",'Labor Loading Matrix'!I796,0),IF('CLINs &amp; Ceiling Rates'!$D$239="OPS",'Labor Loading Matrix'!J796,0),IF('CLINs &amp; Ceiling Rates'!$D$240="OPS",'Labor Loading Matrix'!K796,0),IF('CLINs &amp; Ceiling Rates'!$D$241="OPS",'Labor Loading Matrix'!L796,0),IF('CLINs &amp; Ceiling Rates'!$D$242="OPS",'Labor Loading Matrix'!M796,0),IF('CLINs &amp; Ceiling Rates'!$D$243="OPS",'Labor Loading Matrix'!N796,0),IF('CLINs &amp; Ceiling Rates'!$D$244="OPS",'Labor Loading Matrix'!O796,0),IF('CLINs &amp; Ceiling Rates'!$D$245="OPS",'Labor Loading Matrix'!P796,0),IF('CLINs &amp; Ceiling Rates'!$D$246="OPS",'Labor Loading Matrix'!Q796,0),IF('CLINs &amp; Ceiling Rates'!$D$247="OPS",'Labor Loading Matrix'!R796,0),IF('CLINs &amp; Ceiling Rates'!$D$248="OPS",'Labor Loading Matrix'!S796,0),IF('CLINs &amp; Ceiling Rates'!$D$249="OPS",'Labor Loading Matrix'!T796,0),IF('CLINs &amp; Ceiling Rates'!$D$250="OPS",'Labor Loading Matrix'!U796,0),IF('CLINs &amp; Ceiling Rates'!$D$251="OPS",'Labor Loading Matrix'!V796,0),IF('CLINs &amp; Ceiling Rates'!$D$252="OPS",'Labor Loading Matrix'!W796,0),IF('CLINs &amp; Ceiling Rates'!$D$253="OPS",'Labor Loading Matrix'!X796,0),IF('CLINs &amp; Ceiling Rates'!$D$254="OPS",'Labor Loading Matrix'!Y796,0),IF('CLINs &amp; Ceiling Rates'!$D$255="OPS",'Labor Loading Matrix'!Z796,0),IF('CLINs &amp; Ceiling Rates'!$D$256="OPS",'Labor Loading Matrix'!AA796,0))</f>
        <v>0</v>
      </c>
      <c r="F796" s="175">
        <f>SUM(IF('CLINs &amp; Ceiling Rates'!$D$237="F&amp;E",'Labor Loading Matrix'!H796,0),IF('CLINs &amp; Ceiling Rates'!$D$238="F&amp;E",'Labor Loading Matrix'!I796,0),IF('CLINs &amp; Ceiling Rates'!$D$239="F&amp;E",'Labor Loading Matrix'!J796,0),IF('CLINs &amp; Ceiling Rates'!$D$240="F&amp;E",'Labor Loading Matrix'!K796,0),IF('CLINs &amp; Ceiling Rates'!$D$241="F&amp;E",'Labor Loading Matrix'!L796,0),IF('CLINs &amp; Ceiling Rates'!$D$242="F&amp;E",'Labor Loading Matrix'!M796,0),IF('CLINs &amp; Ceiling Rates'!$D$243="F&amp;E",'Labor Loading Matrix'!N796,0),IF('CLINs &amp; Ceiling Rates'!$D$244="F&amp;E",'Labor Loading Matrix'!O796,0),IF('CLINs &amp; Ceiling Rates'!$D$245="F&amp;E",'Labor Loading Matrix'!P796,0),IF('CLINs &amp; Ceiling Rates'!$D$246="F&amp;E",'Labor Loading Matrix'!Q796,0),IF('CLINs &amp; Ceiling Rates'!$D$247="F&amp;E",'Labor Loading Matrix'!R796,0),IF('CLINs &amp; Ceiling Rates'!$D$248="F&amp;E",'Labor Loading Matrix'!S796,0),IF('CLINs &amp; Ceiling Rates'!$D$249="F&amp;E",'Labor Loading Matrix'!T796,0),IF('CLINs &amp; Ceiling Rates'!$D$250="F&amp;E",'Labor Loading Matrix'!U796,0),IF('CLINs &amp; Ceiling Rates'!$D$251="F&amp;E",'Labor Loading Matrix'!V796,0),IF('CLINs &amp; Ceiling Rates'!$D$252="F&amp;E",'Labor Loading Matrix'!W796,0),IF('CLINs &amp; Ceiling Rates'!$D$253="F&amp;E",'Labor Loading Matrix'!X796,0),IF('CLINs &amp; Ceiling Rates'!$D$254="F&amp;E",'Labor Loading Matrix'!Y796,0),IF('CLINs &amp; Ceiling Rates'!$D$255="F&amp;E",'Labor Loading Matrix'!Z796,0),IF('CLINs &amp; Ceiling Rates'!$D$256="F&amp;E",'Labor Loading Matrix'!AA796,0))</f>
        <v>0</v>
      </c>
      <c r="G796" s="175">
        <f>SUM(IF('CLINs &amp; Ceiling Rates'!$D$237="R&amp;D",'Labor Loading Matrix'!H796,0),IF('CLINs &amp; Ceiling Rates'!$D$238="R&amp;D",'Labor Loading Matrix'!I796,0),IF('CLINs &amp; Ceiling Rates'!$D$239="R&amp;D",'Labor Loading Matrix'!J796,0),IF('CLINs &amp; Ceiling Rates'!$D$240="R&amp;D",'Labor Loading Matrix'!K796,0),IF('CLINs &amp; Ceiling Rates'!$D$241="R&amp;D",'Labor Loading Matrix'!L796,0),IF('CLINs &amp; Ceiling Rates'!$D$242="R&amp;D",'Labor Loading Matrix'!M796,0),IF('CLINs &amp; Ceiling Rates'!$D$243="R&amp;D",'Labor Loading Matrix'!N796,0),IF('CLINs &amp; Ceiling Rates'!$D$244="R&amp;D",'Labor Loading Matrix'!O796,0),IF('CLINs &amp; Ceiling Rates'!$D$245="R&amp;D",'Labor Loading Matrix'!P796,0),IF('CLINs &amp; Ceiling Rates'!$D$246="R&amp;D",'Labor Loading Matrix'!Q796,0),IF('CLINs &amp; Ceiling Rates'!$D$247="R&amp;D",'Labor Loading Matrix'!R796,0),IF('CLINs &amp; Ceiling Rates'!$D$248="R&amp;D",'Labor Loading Matrix'!S796,0),IF('CLINs &amp; Ceiling Rates'!$D$249="R&amp;D",'Labor Loading Matrix'!T796,0),IF('CLINs &amp; Ceiling Rates'!$D$250="R&amp;D",'Labor Loading Matrix'!U796,0),IF('CLINs &amp; Ceiling Rates'!$D$251="R&amp;D",'Labor Loading Matrix'!V796,0),IF('CLINs &amp; Ceiling Rates'!$D$252="R&amp;D",'Labor Loading Matrix'!W796,0),IF('CLINs &amp; Ceiling Rates'!$D$253="R&amp;D",'Labor Loading Matrix'!X796,0),IF('CLINs &amp; Ceiling Rates'!$D$254="R&amp;D",'Labor Loading Matrix'!Y796,0),IF('CLINs &amp; Ceiling Rates'!$D$255="R&amp;D",'Labor Loading Matrix'!Z796,0),IF('CLINs &amp; Ceiling Rates'!$D$256="R&amp;D",'Labor Loading Matrix'!AA796,0))</f>
        <v>0</v>
      </c>
      <c r="H796" s="137"/>
      <c r="I796" s="137"/>
      <c r="J796" s="137"/>
      <c r="K796" s="137"/>
      <c r="L796" s="137"/>
      <c r="M796" s="137"/>
      <c r="N796" s="84"/>
      <c r="O796" s="84"/>
      <c r="P796" s="84"/>
      <c r="Q796" s="84"/>
      <c r="R796" s="133"/>
      <c r="S796" s="133"/>
      <c r="T796" s="133"/>
      <c r="U796" s="133"/>
      <c r="V796" s="133"/>
      <c r="W796" s="133"/>
      <c r="X796" s="133"/>
      <c r="Y796" s="133"/>
      <c r="Z796" s="133"/>
      <c r="AA796" s="133"/>
    </row>
    <row r="797" spans="1:27" s="73" customFormat="1" ht="18" hidden="1" customHeight="1" x14ac:dyDescent="0.25">
      <c r="A797" s="173">
        <f>'CLINs &amp; Ceiling Rates'!B156</f>
        <v>0</v>
      </c>
      <c r="B797" s="173">
        <f>'CLINs &amp; Ceiling Rates'!C156</f>
        <v>0</v>
      </c>
      <c r="C797" s="177" t="str">
        <f>'CLINs &amp; Ceiling Rates'!K156</f>
        <v/>
      </c>
      <c r="D797" s="211">
        <f>IF('CLINs &amp; Ceiling Rates'!D753="",SUM('Labor Loading Matrix'!H797:AA797),SUM(E797:G797))</f>
        <v>0</v>
      </c>
      <c r="E797" s="175">
        <f>SUM(IF('CLINs &amp; Ceiling Rates'!$D$237="OPS",'Labor Loading Matrix'!H797,0),IF('CLINs &amp; Ceiling Rates'!$D$238="OPS",'Labor Loading Matrix'!I797,0),IF('CLINs &amp; Ceiling Rates'!$D$239="OPS",'Labor Loading Matrix'!J797,0),IF('CLINs &amp; Ceiling Rates'!$D$240="OPS",'Labor Loading Matrix'!K797,0),IF('CLINs &amp; Ceiling Rates'!$D$241="OPS",'Labor Loading Matrix'!L797,0),IF('CLINs &amp; Ceiling Rates'!$D$242="OPS",'Labor Loading Matrix'!M797,0),IF('CLINs &amp; Ceiling Rates'!$D$243="OPS",'Labor Loading Matrix'!N797,0),IF('CLINs &amp; Ceiling Rates'!$D$244="OPS",'Labor Loading Matrix'!O797,0),IF('CLINs &amp; Ceiling Rates'!$D$245="OPS",'Labor Loading Matrix'!P797,0),IF('CLINs &amp; Ceiling Rates'!$D$246="OPS",'Labor Loading Matrix'!Q797,0),IF('CLINs &amp; Ceiling Rates'!$D$247="OPS",'Labor Loading Matrix'!R797,0),IF('CLINs &amp; Ceiling Rates'!$D$248="OPS",'Labor Loading Matrix'!S797,0),IF('CLINs &amp; Ceiling Rates'!$D$249="OPS",'Labor Loading Matrix'!T797,0),IF('CLINs &amp; Ceiling Rates'!$D$250="OPS",'Labor Loading Matrix'!U797,0),IF('CLINs &amp; Ceiling Rates'!$D$251="OPS",'Labor Loading Matrix'!V797,0),IF('CLINs &amp; Ceiling Rates'!$D$252="OPS",'Labor Loading Matrix'!W797,0),IF('CLINs &amp; Ceiling Rates'!$D$253="OPS",'Labor Loading Matrix'!X797,0),IF('CLINs &amp; Ceiling Rates'!$D$254="OPS",'Labor Loading Matrix'!Y797,0),IF('CLINs &amp; Ceiling Rates'!$D$255="OPS",'Labor Loading Matrix'!Z797,0),IF('CLINs &amp; Ceiling Rates'!$D$256="OPS",'Labor Loading Matrix'!AA797,0))</f>
        <v>0</v>
      </c>
      <c r="F797" s="175">
        <f>SUM(IF('CLINs &amp; Ceiling Rates'!$D$237="F&amp;E",'Labor Loading Matrix'!H797,0),IF('CLINs &amp; Ceiling Rates'!$D$238="F&amp;E",'Labor Loading Matrix'!I797,0),IF('CLINs &amp; Ceiling Rates'!$D$239="F&amp;E",'Labor Loading Matrix'!J797,0),IF('CLINs &amp; Ceiling Rates'!$D$240="F&amp;E",'Labor Loading Matrix'!K797,0),IF('CLINs &amp; Ceiling Rates'!$D$241="F&amp;E",'Labor Loading Matrix'!L797,0),IF('CLINs &amp; Ceiling Rates'!$D$242="F&amp;E",'Labor Loading Matrix'!M797,0),IF('CLINs &amp; Ceiling Rates'!$D$243="F&amp;E",'Labor Loading Matrix'!N797,0),IF('CLINs &amp; Ceiling Rates'!$D$244="F&amp;E",'Labor Loading Matrix'!O797,0),IF('CLINs &amp; Ceiling Rates'!$D$245="F&amp;E",'Labor Loading Matrix'!P797,0),IF('CLINs &amp; Ceiling Rates'!$D$246="F&amp;E",'Labor Loading Matrix'!Q797,0),IF('CLINs &amp; Ceiling Rates'!$D$247="F&amp;E",'Labor Loading Matrix'!R797,0),IF('CLINs &amp; Ceiling Rates'!$D$248="F&amp;E",'Labor Loading Matrix'!S797,0),IF('CLINs &amp; Ceiling Rates'!$D$249="F&amp;E",'Labor Loading Matrix'!T797,0),IF('CLINs &amp; Ceiling Rates'!$D$250="F&amp;E",'Labor Loading Matrix'!U797,0),IF('CLINs &amp; Ceiling Rates'!$D$251="F&amp;E",'Labor Loading Matrix'!V797,0),IF('CLINs &amp; Ceiling Rates'!$D$252="F&amp;E",'Labor Loading Matrix'!W797,0),IF('CLINs &amp; Ceiling Rates'!$D$253="F&amp;E",'Labor Loading Matrix'!X797,0),IF('CLINs &amp; Ceiling Rates'!$D$254="F&amp;E",'Labor Loading Matrix'!Y797,0),IF('CLINs &amp; Ceiling Rates'!$D$255="F&amp;E",'Labor Loading Matrix'!Z797,0),IF('CLINs &amp; Ceiling Rates'!$D$256="F&amp;E",'Labor Loading Matrix'!AA797,0))</f>
        <v>0</v>
      </c>
      <c r="G797" s="175">
        <f>SUM(IF('CLINs &amp; Ceiling Rates'!$D$237="R&amp;D",'Labor Loading Matrix'!H797,0),IF('CLINs &amp; Ceiling Rates'!$D$238="R&amp;D",'Labor Loading Matrix'!I797,0),IF('CLINs &amp; Ceiling Rates'!$D$239="R&amp;D",'Labor Loading Matrix'!J797,0),IF('CLINs &amp; Ceiling Rates'!$D$240="R&amp;D",'Labor Loading Matrix'!K797,0),IF('CLINs &amp; Ceiling Rates'!$D$241="R&amp;D",'Labor Loading Matrix'!L797,0),IF('CLINs &amp; Ceiling Rates'!$D$242="R&amp;D",'Labor Loading Matrix'!M797,0),IF('CLINs &amp; Ceiling Rates'!$D$243="R&amp;D",'Labor Loading Matrix'!N797,0),IF('CLINs &amp; Ceiling Rates'!$D$244="R&amp;D",'Labor Loading Matrix'!O797,0),IF('CLINs &amp; Ceiling Rates'!$D$245="R&amp;D",'Labor Loading Matrix'!P797,0),IF('CLINs &amp; Ceiling Rates'!$D$246="R&amp;D",'Labor Loading Matrix'!Q797,0),IF('CLINs &amp; Ceiling Rates'!$D$247="R&amp;D",'Labor Loading Matrix'!R797,0),IF('CLINs &amp; Ceiling Rates'!$D$248="R&amp;D",'Labor Loading Matrix'!S797,0),IF('CLINs &amp; Ceiling Rates'!$D$249="R&amp;D",'Labor Loading Matrix'!T797,0),IF('CLINs &amp; Ceiling Rates'!$D$250="R&amp;D",'Labor Loading Matrix'!U797,0),IF('CLINs &amp; Ceiling Rates'!$D$251="R&amp;D",'Labor Loading Matrix'!V797,0),IF('CLINs &amp; Ceiling Rates'!$D$252="R&amp;D",'Labor Loading Matrix'!W797,0),IF('CLINs &amp; Ceiling Rates'!$D$253="R&amp;D",'Labor Loading Matrix'!X797,0),IF('CLINs &amp; Ceiling Rates'!$D$254="R&amp;D",'Labor Loading Matrix'!Y797,0),IF('CLINs &amp; Ceiling Rates'!$D$255="R&amp;D",'Labor Loading Matrix'!Z797,0),IF('CLINs &amp; Ceiling Rates'!$D$256="R&amp;D",'Labor Loading Matrix'!AA797,0))</f>
        <v>0</v>
      </c>
      <c r="H797" s="137"/>
      <c r="I797" s="137"/>
      <c r="J797" s="137"/>
      <c r="K797" s="137"/>
      <c r="L797" s="137"/>
      <c r="M797" s="137"/>
      <c r="N797" s="84"/>
      <c r="O797" s="84"/>
      <c r="P797" s="84"/>
      <c r="Q797" s="84"/>
      <c r="R797" s="133"/>
      <c r="S797" s="133"/>
      <c r="T797" s="133"/>
      <c r="U797" s="133"/>
      <c r="V797" s="133"/>
      <c r="W797" s="133"/>
      <c r="X797" s="133"/>
      <c r="Y797" s="133"/>
      <c r="Z797" s="133"/>
      <c r="AA797" s="133"/>
    </row>
    <row r="798" spans="1:27" s="73" customFormat="1" ht="18" hidden="1" customHeight="1" x14ac:dyDescent="0.25">
      <c r="A798" s="173">
        <f>'CLINs &amp; Ceiling Rates'!B157</f>
        <v>0</v>
      </c>
      <c r="B798" s="173">
        <f>'CLINs &amp; Ceiling Rates'!C157</f>
        <v>0</v>
      </c>
      <c r="C798" s="177" t="str">
        <f>'CLINs &amp; Ceiling Rates'!K157</f>
        <v/>
      </c>
      <c r="D798" s="211">
        <f>IF('CLINs &amp; Ceiling Rates'!D754="",SUM('Labor Loading Matrix'!H798:AA798),SUM(E798:G798))</f>
        <v>0</v>
      </c>
      <c r="E798" s="175">
        <f>SUM(IF('CLINs &amp; Ceiling Rates'!$D$237="OPS",'Labor Loading Matrix'!H798,0),IF('CLINs &amp; Ceiling Rates'!$D$238="OPS",'Labor Loading Matrix'!I798,0),IF('CLINs &amp; Ceiling Rates'!$D$239="OPS",'Labor Loading Matrix'!J798,0),IF('CLINs &amp; Ceiling Rates'!$D$240="OPS",'Labor Loading Matrix'!K798,0),IF('CLINs &amp; Ceiling Rates'!$D$241="OPS",'Labor Loading Matrix'!L798,0),IF('CLINs &amp; Ceiling Rates'!$D$242="OPS",'Labor Loading Matrix'!M798,0),IF('CLINs &amp; Ceiling Rates'!$D$243="OPS",'Labor Loading Matrix'!N798,0),IF('CLINs &amp; Ceiling Rates'!$D$244="OPS",'Labor Loading Matrix'!O798,0),IF('CLINs &amp; Ceiling Rates'!$D$245="OPS",'Labor Loading Matrix'!P798,0),IF('CLINs &amp; Ceiling Rates'!$D$246="OPS",'Labor Loading Matrix'!Q798,0),IF('CLINs &amp; Ceiling Rates'!$D$247="OPS",'Labor Loading Matrix'!R798,0),IF('CLINs &amp; Ceiling Rates'!$D$248="OPS",'Labor Loading Matrix'!S798,0),IF('CLINs &amp; Ceiling Rates'!$D$249="OPS",'Labor Loading Matrix'!T798,0),IF('CLINs &amp; Ceiling Rates'!$D$250="OPS",'Labor Loading Matrix'!U798,0),IF('CLINs &amp; Ceiling Rates'!$D$251="OPS",'Labor Loading Matrix'!V798,0),IF('CLINs &amp; Ceiling Rates'!$D$252="OPS",'Labor Loading Matrix'!W798,0),IF('CLINs &amp; Ceiling Rates'!$D$253="OPS",'Labor Loading Matrix'!X798,0),IF('CLINs &amp; Ceiling Rates'!$D$254="OPS",'Labor Loading Matrix'!Y798,0),IF('CLINs &amp; Ceiling Rates'!$D$255="OPS",'Labor Loading Matrix'!Z798,0),IF('CLINs &amp; Ceiling Rates'!$D$256="OPS",'Labor Loading Matrix'!AA798,0))</f>
        <v>0</v>
      </c>
      <c r="F798" s="175">
        <f>SUM(IF('CLINs &amp; Ceiling Rates'!$D$237="F&amp;E",'Labor Loading Matrix'!H798,0),IF('CLINs &amp; Ceiling Rates'!$D$238="F&amp;E",'Labor Loading Matrix'!I798,0),IF('CLINs &amp; Ceiling Rates'!$D$239="F&amp;E",'Labor Loading Matrix'!J798,0),IF('CLINs &amp; Ceiling Rates'!$D$240="F&amp;E",'Labor Loading Matrix'!K798,0),IF('CLINs &amp; Ceiling Rates'!$D$241="F&amp;E",'Labor Loading Matrix'!L798,0),IF('CLINs &amp; Ceiling Rates'!$D$242="F&amp;E",'Labor Loading Matrix'!M798,0),IF('CLINs &amp; Ceiling Rates'!$D$243="F&amp;E",'Labor Loading Matrix'!N798,0),IF('CLINs &amp; Ceiling Rates'!$D$244="F&amp;E",'Labor Loading Matrix'!O798,0),IF('CLINs &amp; Ceiling Rates'!$D$245="F&amp;E",'Labor Loading Matrix'!P798,0),IF('CLINs &amp; Ceiling Rates'!$D$246="F&amp;E",'Labor Loading Matrix'!Q798,0),IF('CLINs &amp; Ceiling Rates'!$D$247="F&amp;E",'Labor Loading Matrix'!R798,0),IF('CLINs &amp; Ceiling Rates'!$D$248="F&amp;E",'Labor Loading Matrix'!S798,0),IF('CLINs &amp; Ceiling Rates'!$D$249="F&amp;E",'Labor Loading Matrix'!T798,0),IF('CLINs &amp; Ceiling Rates'!$D$250="F&amp;E",'Labor Loading Matrix'!U798,0),IF('CLINs &amp; Ceiling Rates'!$D$251="F&amp;E",'Labor Loading Matrix'!V798,0),IF('CLINs &amp; Ceiling Rates'!$D$252="F&amp;E",'Labor Loading Matrix'!W798,0),IF('CLINs &amp; Ceiling Rates'!$D$253="F&amp;E",'Labor Loading Matrix'!X798,0),IF('CLINs &amp; Ceiling Rates'!$D$254="F&amp;E",'Labor Loading Matrix'!Y798,0),IF('CLINs &amp; Ceiling Rates'!$D$255="F&amp;E",'Labor Loading Matrix'!Z798,0),IF('CLINs &amp; Ceiling Rates'!$D$256="F&amp;E",'Labor Loading Matrix'!AA798,0))</f>
        <v>0</v>
      </c>
      <c r="G798" s="175">
        <f>SUM(IF('CLINs &amp; Ceiling Rates'!$D$237="R&amp;D",'Labor Loading Matrix'!H798,0),IF('CLINs &amp; Ceiling Rates'!$D$238="R&amp;D",'Labor Loading Matrix'!I798,0),IF('CLINs &amp; Ceiling Rates'!$D$239="R&amp;D",'Labor Loading Matrix'!J798,0),IF('CLINs &amp; Ceiling Rates'!$D$240="R&amp;D",'Labor Loading Matrix'!K798,0),IF('CLINs &amp; Ceiling Rates'!$D$241="R&amp;D",'Labor Loading Matrix'!L798,0),IF('CLINs &amp; Ceiling Rates'!$D$242="R&amp;D",'Labor Loading Matrix'!M798,0),IF('CLINs &amp; Ceiling Rates'!$D$243="R&amp;D",'Labor Loading Matrix'!N798,0),IF('CLINs &amp; Ceiling Rates'!$D$244="R&amp;D",'Labor Loading Matrix'!O798,0),IF('CLINs &amp; Ceiling Rates'!$D$245="R&amp;D",'Labor Loading Matrix'!P798,0),IF('CLINs &amp; Ceiling Rates'!$D$246="R&amp;D",'Labor Loading Matrix'!Q798,0),IF('CLINs &amp; Ceiling Rates'!$D$247="R&amp;D",'Labor Loading Matrix'!R798,0),IF('CLINs &amp; Ceiling Rates'!$D$248="R&amp;D",'Labor Loading Matrix'!S798,0),IF('CLINs &amp; Ceiling Rates'!$D$249="R&amp;D",'Labor Loading Matrix'!T798,0),IF('CLINs &amp; Ceiling Rates'!$D$250="R&amp;D",'Labor Loading Matrix'!U798,0),IF('CLINs &amp; Ceiling Rates'!$D$251="R&amp;D",'Labor Loading Matrix'!V798,0),IF('CLINs &amp; Ceiling Rates'!$D$252="R&amp;D",'Labor Loading Matrix'!W798,0),IF('CLINs &amp; Ceiling Rates'!$D$253="R&amp;D",'Labor Loading Matrix'!X798,0),IF('CLINs &amp; Ceiling Rates'!$D$254="R&amp;D",'Labor Loading Matrix'!Y798,0),IF('CLINs &amp; Ceiling Rates'!$D$255="R&amp;D",'Labor Loading Matrix'!Z798,0),IF('CLINs &amp; Ceiling Rates'!$D$256="R&amp;D",'Labor Loading Matrix'!AA798,0))</f>
        <v>0</v>
      </c>
      <c r="H798" s="137"/>
      <c r="I798" s="137"/>
      <c r="J798" s="137"/>
      <c r="K798" s="137"/>
      <c r="L798" s="137"/>
      <c r="M798" s="137"/>
      <c r="N798" s="84"/>
      <c r="O798" s="84"/>
      <c r="P798" s="84"/>
      <c r="Q798" s="84"/>
      <c r="R798" s="133"/>
      <c r="S798" s="133"/>
      <c r="T798" s="133"/>
      <c r="U798" s="133"/>
      <c r="V798" s="133"/>
      <c r="W798" s="133"/>
      <c r="X798" s="133"/>
      <c r="Y798" s="133"/>
      <c r="Z798" s="133"/>
      <c r="AA798" s="133"/>
    </row>
    <row r="799" spans="1:27" s="73" customFormat="1" ht="18" hidden="1" customHeight="1" x14ac:dyDescent="0.25">
      <c r="A799" s="173">
        <f>'CLINs &amp; Ceiling Rates'!B158</f>
        <v>0</v>
      </c>
      <c r="B799" s="173">
        <f>'CLINs &amp; Ceiling Rates'!C158</f>
        <v>0</v>
      </c>
      <c r="C799" s="177" t="str">
        <f>'CLINs &amp; Ceiling Rates'!K158</f>
        <v/>
      </c>
      <c r="D799" s="211">
        <f>IF('CLINs &amp; Ceiling Rates'!D755="",SUM('Labor Loading Matrix'!H799:AA799),SUM(E799:G799))</f>
        <v>0</v>
      </c>
      <c r="E799" s="175">
        <f>SUM(IF('CLINs &amp; Ceiling Rates'!$D$237="OPS",'Labor Loading Matrix'!H799,0),IF('CLINs &amp; Ceiling Rates'!$D$238="OPS",'Labor Loading Matrix'!I799,0),IF('CLINs &amp; Ceiling Rates'!$D$239="OPS",'Labor Loading Matrix'!J799,0),IF('CLINs &amp; Ceiling Rates'!$D$240="OPS",'Labor Loading Matrix'!K799,0),IF('CLINs &amp; Ceiling Rates'!$D$241="OPS",'Labor Loading Matrix'!L799,0),IF('CLINs &amp; Ceiling Rates'!$D$242="OPS",'Labor Loading Matrix'!M799,0),IF('CLINs &amp; Ceiling Rates'!$D$243="OPS",'Labor Loading Matrix'!N799,0),IF('CLINs &amp; Ceiling Rates'!$D$244="OPS",'Labor Loading Matrix'!O799,0),IF('CLINs &amp; Ceiling Rates'!$D$245="OPS",'Labor Loading Matrix'!P799,0),IF('CLINs &amp; Ceiling Rates'!$D$246="OPS",'Labor Loading Matrix'!Q799,0),IF('CLINs &amp; Ceiling Rates'!$D$247="OPS",'Labor Loading Matrix'!R799,0),IF('CLINs &amp; Ceiling Rates'!$D$248="OPS",'Labor Loading Matrix'!S799,0),IF('CLINs &amp; Ceiling Rates'!$D$249="OPS",'Labor Loading Matrix'!T799,0),IF('CLINs &amp; Ceiling Rates'!$D$250="OPS",'Labor Loading Matrix'!U799,0),IF('CLINs &amp; Ceiling Rates'!$D$251="OPS",'Labor Loading Matrix'!V799,0),IF('CLINs &amp; Ceiling Rates'!$D$252="OPS",'Labor Loading Matrix'!W799,0),IF('CLINs &amp; Ceiling Rates'!$D$253="OPS",'Labor Loading Matrix'!X799,0),IF('CLINs &amp; Ceiling Rates'!$D$254="OPS",'Labor Loading Matrix'!Y799,0),IF('CLINs &amp; Ceiling Rates'!$D$255="OPS",'Labor Loading Matrix'!Z799,0),IF('CLINs &amp; Ceiling Rates'!$D$256="OPS",'Labor Loading Matrix'!AA799,0))</f>
        <v>0</v>
      </c>
      <c r="F799" s="175">
        <f>SUM(IF('CLINs &amp; Ceiling Rates'!$D$237="F&amp;E",'Labor Loading Matrix'!H799,0),IF('CLINs &amp; Ceiling Rates'!$D$238="F&amp;E",'Labor Loading Matrix'!I799,0),IF('CLINs &amp; Ceiling Rates'!$D$239="F&amp;E",'Labor Loading Matrix'!J799,0),IF('CLINs &amp; Ceiling Rates'!$D$240="F&amp;E",'Labor Loading Matrix'!K799,0),IF('CLINs &amp; Ceiling Rates'!$D$241="F&amp;E",'Labor Loading Matrix'!L799,0),IF('CLINs &amp; Ceiling Rates'!$D$242="F&amp;E",'Labor Loading Matrix'!M799,0),IF('CLINs &amp; Ceiling Rates'!$D$243="F&amp;E",'Labor Loading Matrix'!N799,0),IF('CLINs &amp; Ceiling Rates'!$D$244="F&amp;E",'Labor Loading Matrix'!O799,0),IF('CLINs &amp; Ceiling Rates'!$D$245="F&amp;E",'Labor Loading Matrix'!P799,0),IF('CLINs &amp; Ceiling Rates'!$D$246="F&amp;E",'Labor Loading Matrix'!Q799,0),IF('CLINs &amp; Ceiling Rates'!$D$247="F&amp;E",'Labor Loading Matrix'!R799,0),IF('CLINs &amp; Ceiling Rates'!$D$248="F&amp;E",'Labor Loading Matrix'!S799,0),IF('CLINs &amp; Ceiling Rates'!$D$249="F&amp;E",'Labor Loading Matrix'!T799,0),IF('CLINs &amp; Ceiling Rates'!$D$250="F&amp;E",'Labor Loading Matrix'!U799,0),IF('CLINs &amp; Ceiling Rates'!$D$251="F&amp;E",'Labor Loading Matrix'!V799,0),IF('CLINs &amp; Ceiling Rates'!$D$252="F&amp;E",'Labor Loading Matrix'!W799,0),IF('CLINs &amp; Ceiling Rates'!$D$253="F&amp;E",'Labor Loading Matrix'!X799,0),IF('CLINs &amp; Ceiling Rates'!$D$254="F&amp;E",'Labor Loading Matrix'!Y799,0),IF('CLINs &amp; Ceiling Rates'!$D$255="F&amp;E",'Labor Loading Matrix'!Z799,0),IF('CLINs &amp; Ceiling Rates'!$D$256="F&amp;E",'Labor Loading Matrix'!AA799,0))</f>
        <v>0</v>
      </c>
      <c r="G799" s="175">
        <f>SUM(IF('CLINs &amp; Ceiling Rates'!$D$237="R&amp;D",'Labor Loading Matrix'!H799,0),IF('CLINs &amp; Ceiling Rates'!$D$238="R&amp;D",'Labor Loading Matrix'!I799,0),IF('CLINs &amp; Ceiling Rates'!$D$239="R&amp;D",'Labor Loading Matrix'!J799,0),IF('CLINs &amp; Ceiling Rates'!$D$240="R&amp;D",'Labor Loading Matrix'!K799,0),IF('CLINs &amp; Ceiling Rates'!$D$241="R&amp;D",'Labor Loading Matrix'!L799,0),IF('CLINs &amp; Ceiling Rates'!$D$242="R&amp;D",'Labor Loading Matrix'!M799,0),IF('CLINs &amp; Ceiling Rates'!$D$243="R&amp;D",'Labor Loading Matrix'!N799,0),IF('CLINs &amp; Ceiling Rates'!$D$244="R&amp;D",'Labor Loading Matrix'!O799,0),IF('CLINs &amp; Ceiling Rates'!$D$245="R&amp;D",'Labor Loading Matrix'!P799,0),IF('CLINs &amp; Ceiling Rates'!$D$246="R&amp;D",'Labor Loading Matrix'!Q799,0),IF('CLINs &amp; Ceiling Rates'!$D$247="R&amp;D",'Labor Loading Matrix'!R799,0),IF('CLINs &amp; Ceiling Rates'!$D$248="R&amp;D",'Labor Loading Matrix'!S799,0),IF('CLINs &amp; Ceiling Rates'!$D$249="R&amp;D",'Labor Loading Matrix'!T799,0),IF('CLINs &amp; Ceiling Rates'!$D$250="R&amp;D",'Labor Loading Matrix'!U799,0),IF('CLINs &amp; Ceiling Rates'!$D$251="R&amp;D",'Labor Loading Matrix'!V799,0),IF('CLINs &amp; Ceiling Rates'!$D$252="R&amp;D",'Labor Loading Matrix'!W799,0),IF('CLINs &amp; Ceiling Rates'!$D$253="R&amp;D",'Labor Loading Matrix'!X799,0),IF('CLINs &amp; Ceiling Rates'!$D$254="R&amp;D",'Labor Loading Matrix'!Y799,0),IF('CLINs &amp; Ceiling Rates'!$D$255="R&amp;D",'Labor Loading Matrix'!Z799,0),IF('CLINs &amp; Ceiling Rates'!$D$256="R&amp;D",'Labor Loading Matrix'!AA799,0))</f>
        <v>0</v>
      </c>
      <c r="H799" s="137"/>
      <c r="I799" s="137"/>
      <c r="J799" s="137"/>
      <c r="K799" s="137"/>
      <c r="L799" s="137"/>
      <c r="M799" s="137"/>
      <c r="N799" s="84"/>
      <c r="O799" s="84"/>
      <c r="P799" s="84"/>
      <c r="Q799" s="84"/>
      <c r="R799" s="133"/>
      <c r="S799" s="133"/>
      <c r="T799" s="133"/>
      <c r="U799" s="133"/>
      <c r="V799" s="133"/>
      <c r="W799" s="133"/>
      <c r="X799" s="133"/>
      <c r="Y799" s="133"/>
      <c r="Z799" s="133"/>
      <c r="AA799" s="133"/>
    </row>
    <row r="800" spans="1:27" s="73" customFormat="1" ht="18" hidden="1" customHeight="1" x14ac:dyDescent="0.25">
      <c r="A800" s="173">
        <f>'CLINs &amp; Ceiling Rates'!B159</f>
        <v>0</v>
      </c>
      <c r="B800" s="173">
        <f>'CLINs &amp; Ceiling Rates'!C159</f>
        <v>0</v>
      </c>
      <c r="C800" s="177" t="str">
        <f>'CLINs &amp; Ceiling Rates'!K159</f>
        <v/>
      </c>
      <c r="D800" s="211">
        <f>IF('CLINs &amp; Ceiling Rates'!D756="",SUM('Labor Loading Matrix'!H800:AA800),SUM(E800:G800))</f>
        <v>0</v>
      </c>
      <c r="E800" s="175">
        <f>SUM(IF('CLINs &amp; Ceiling Rates'!$D$237="OPS",'Labor Loading Matrix'!H800,0),IF('CLINs &amp; Ceiling Rates'!$D$238="OPS",'Labor Loading Matrix'!I800,0),IF('CLINs &amp; Ceiling Rates'!$D$239="OPS",'Labor Loading Matrix'!J800,0),IF('CLINs &amp; Ceiling Rates'!$D$240="OPS",'Labor Loading Matrix'!K800,0),IF('CLINs &amp; Ceiling Rates'!$D$241="OPS",'Labor Loading Matrix'!L800,0),IF('CLINs &amp; Ceiling Rates'!$D$242="OPS",'Labor Loading Matrix'!M800,0),IF('CLINs &amp; Ceiling Rates'!$D$243="OPS",'Labor Loading Matrix'!N800,0),IF('CLINs &amp; Ceiling Rates'!$D$244="OPS",'Labor Loading Matrix'!O800,0),IF('CLINs &amp; Ceiling Rates'!$D$245="OPS",'Labor Loading Matrix'!P800,0),IF('CLINs &amp; Ceiling Rates'!$D$246="OPS",'Labor Loading Matrix'!Q800,0),IF('CLINs &amp; Ceiling Rates'!$D$247="OPS",'Labor Loading Matrix'!R800,0),IF('CLINs &amp; Ceiling Rates'!$D$248="OPS",'Labor Loading Matrix'!S800,0),IF('CLINs &amp; Ceiling Rates'!$D$249="OPS",'Labor Loading Matrix'!T800,0),IF('CLINs &amp; Ceiling Rates'!$D$250="OPS",'Labor Loading Matrix'!U800,0),IF('CLINs &amp; Ceiling Rates'!$D$251="OPS",'Labor Loading Matrix'!V800,0),IF('CLINs &amp; Ceiling Rates'!$D$252="OPS",'Labor Loading Matrix'!W800,0),IF('CLINs &amp; Ceiling Rates'!$D$253="OPS",'Labor Loading Matrix'!X800,0),IF('CLINs &amp; Ceiling Rates'!$D$254="OPS",'Labor Loading Matrix'!Y800,0),IF('CLINs &amp; Ceiling Rates'!$D$255="OPS",'Labor Loading Matrix'!Z800,0),IF('CLINs &amp; Ceiling Rates'!$D$256="OPS",'Labor Loading Matrix'!AA800,0))</f>
        <v>0</v>
      </c>
      <c r="F800" s="175">
        <f>SUM(IF('CLINs &amp; Ceiling Rates'!$D$237="F&amp;E",'Labor Loading Matrix'!H800,0),IF('CLINs &amp; Ceiling Rates'!$D$238="F&amp;E",'Labor Loading Matrix'!I800,0),IF('CLINs &amp; Ceiling Rates'!$D$239="F&amp;E",'Labor Loading Matrix'!J800,0),IF('CLINs &amp; Ceiling Rates'!$D$240="F&amp;E",'Labor Loading Matrix'!K800,0),IF('CLINs &amp; Ceiling Rates'!$D$241="F&amp;E",'Labor Loading Matrix'!L800,0),IF('CLINs &amp; Ceiling Rates'!$D$242="F&amp;E",'Labor Loading Matrix'!M800,0),IF('CLINs &amp; Ceiling Rates'!$D$243="F&amp;E",'Labor Loading Matrix'!N800,0),IF('CLINs &amp; Ceiling Rates'!$D$244="F&amp;E",'Labor Loading Matrix'!O800,0),IF('CLINs &amp; Ceiling Rates'!$D$245="F&amp;E",'Labor Loading Matrix'!P800,0),IF('CLINs &amp; Ceiling Rates'!$D$246="F&amp;E",'Labor Loading Matrix'!Q800,0),IF('CLINs &amp; Ceiling Rates'!$D$247="F&amp;E",'Labor Loading Matrix'!R800,0),IF('CLINs &amp; Ceiling Rates'!$D$248="F&amp;E",'Labor Loading Matrix'!S800,0),IF('CLINs &amp; Ceiling Rates'!$D$249="F&amp;E",'Labor Loading Matrix'!T800,0),IF('CLINs &amp; Ceiling Rates'!$D$250="F&amp;E",'Labor Loading Matrix'!U800,0),IF('CLINs &amp; Ceiling Rates'!$D$251="F&amp;E",'Labor Loading Matrix'!V800,0),IF('CLINs &amp; Ceiling Rates'!$D$252="F&amp;E",'Labor Loading Matrix'!W800,0),IF('CLINs &amp; Ceiling Rates'!$D$253="F&amp;E",'Labor Loading Matrix'!X800,0),IF('CLINs &amp; Ceiling Rates'!$D$254="F&amp;E",'Labor Loading Matrix'!Y800,0),IF('CLINs &amp; Ceiling Rates'!$D$255="F&amp;E",'Labor Loading Matrix'!Z800,0),IF('CLINs &amp; Ceiling Rates'!$D$256="F&amp;E",'Labor Loading Matrix'!AA800,0))</f>
        <v>0</v>
      </c>
      <c r="G800" s="175">
        <f>SUM(IF('CLINs &amp; Ceiling Rates'!$D$237="R&amp;D",'Labor Loading Matrix'!H800,0),IF('CLINs &amp; Ceiling Rates'!$D$238="R&amp;D",'Labor Loading Matrix'!I800,0),IF('CLINs &amp; Ceiling Rates'!$D$239="R&amp;D",'Labor Loading Matrix'!J800,0),IF('CLINs &amp; Ceiling Rates'!$D$240="R&amp;D",'Labor Loading Matrix'!K800,0),IF('CLINs &amp; Ceiling Rates'!$D$241="R&amp;D",'Labor Loading Matrix'!L800,0),IF('CLINs &amp; Ceiling Rates'!$D$242="R&amp;D",'Labor Loading Matrix'!M800,0),IF('CLINs &amp; Ceiling Rates'!$D$243="R&amp;D",'Labor Loading Matrix'!N800,0),IF('CLINs &amp; Ceiling Rates'!$D$244="R&amp;D",'Labor Loading Matrix'!O800,0),IF('CLINs &amp; Ceiling Rates'!$D$245="R&amp;D",'Labor Loading Matrix'!P800,0),IF('CLINs &amp; Ceiling Rates'!$D$246="R&amp;D",'Labor Loading Matrix'!Q800,0),IF('CLINs &amp; Ceiling Rates'!$D$247="R&amp;D",'Labor Loading Matrix'!R800,0),IF('CLINs &amp; Ceiling Rates'!$D$248="R&amp;D",'Labor Loading Matrix'!S800,0),IF('CLINs &amp; Ceiling Rates'!$D$249="R&amp;D",'Labor Loading Matrix'!T800,0),IF('CLINs &amp; Ceiling Rates'!$D$250="R&amp;D",'Labor Loading Matrix'!U800,0),IF('CLINs &amp; Ceiling Rates'!$D$251="R&amp;D",'Labor Loading Matrix'!V800,0),IF('CLINs &amp; Ceiling Rates'!$D$252="R&amp;D",'Labor Loading Matrix'!W800,0),IF('CLINs &amp; Ceiling Rates'!$D$253="R&amp;D",'Labor Loading Matrix'!X800,0),IF('CLINs &amp; Ceiling Rates'!$D$254="R&amp;D",'Labor Loading Matrix'!Y800,0),IF('CLINs &amp; Ceiling Rates'!$D$255="R&amp;D",'Labor Loading Matrix'!Z800,0),IF('CLINs &amp; Ceiling Rates'!$D$256="R&amp;D",'Labor Loading Matrix'!AA800,0))</f>
        <v>0</v>
      </c>
      <c r="H800" s="137"/>
      <c r="I800" s="137"/>
      <c r="J800" s="137"/>
      <c r="K800" s="137"/>
      <c r="L800" s="137"/>
      <c r="M800" s="137"/>
      <c r="N800" s="84"/>
      <c r="O800" s="84"/>
      <c r="P800" s="84"/>
      <c r="Q800" s="84"/>
      <c r="R800" s="133"/>
      <c r="S800" s="133"/>
      <c r="T800" s="133"/>
      <c r="U800" s="133"/>
      <c r="V800" s="133"/>
      <c r="W800" s="133"/>
      <c r="X800" s="133"/>
      <c r="Y800" s="133"/>
      <c r="Z800" s="133"/>
      <c r="AA800" s="133"/>
    </row>
    <row r="801" spans="1:27" s="73" customFormat="1" ht="18" hidden="1" customHeight="1" x14ac:dyDescent="0.25">
      <c r="A801" s="173">
        <f>'CLINs &amp; Ceiling Rates'!B160</f>
        <v>0</v>
      </c>
      <c r="B801" s="173">
        <f>'CLINs &amp; Ceiling Rates'!C160</f>
        <v>0</v>
      </c>
      <c r="C801" s="177" t="str">
        <f>'CLINs &amp; Ceiling Rates'!K160</f>
        <v/>
      </c>
      <c r="D801" s="211">
        <f>IF('CLINs &amp; Ceiling Rates'!D757="",SUM('Labor Loading Matrix'!H801:AA801),SUM(E801:G801))</f>
        <v>0</v>
      </c>
      <c r="E801" s="175">
        <f>SUM(IF('CLINs &amp; Ceiling Rates'!$D$237="OPS",'Labor Loading Matrix'!H801,0),IF('CLINs &amp; Ceiling Rates'!$D$238="OPS",'Labor Loading Matrix'!I801,0),IF('CLINs &amp; Ceiling Rates'!$D$239="OPS",'Labor Loading Matrix'!J801,0),IF('CLINs &amp; Ceiling Rates'!$D$240="OPS",'Labor Loading Matrix'!K801,0),IF('CLINs &amp; Ceiling Rates'!$D$241="OPS",'Labor Loading Matrix'!L801,0),IF('CLINs &amp; Ceiling Rates'!$D$242="OPS",'Labor Loading Matrix'!M801,0),IF('CLINs &amp; Ceiling Rates'!$D$243="OPS",'Labor Loading Matrix'!N801,0),IF('CLINs &amp; Ceiling Rates'!$D$244="OPS",'Labor Loading Matrix'!O801,0),IF('CLINs &amp; Ceiling Rates'!$D$245="OPS",'Labor Loading Matrix'!P801,0),IF('CLINs &amp; Ceiling Rates'!$D$246="OPS",'Labor Loading Matrix'!Q801,0),IF('CLINs &amp; Ceiling Rates'!$D$247="OPS",'Labor Loading Matrix'!R801,0),IF('CLINs &amp; Ceiling Rates'!$D$248="OPS",'Labor Loading Matrix'!S801,0),IF('CLINs &amp; Ceiling Rates'!$D$249="OPS",'Labor Loading Matrix'!T801,0),IF('CLINs &amp; Ceiling Rates'!$D$250="OPS",'Labor Loading Matrix'!U801,0),IF('CLINs &amp; Ceiling Rates'!$D$251="OPS",'Labor Loading Matrix'!V801,0),IF('CLINs &amp; Ceiling Rates'!$D$252="OPS",'Labor Loading Matrix'!W801,0),IF('CLINs &amp; Ceiling Rates'!$D$253="OPS",'Labor Loading Matrix'!X801,0),IF('CLINs &amp; Ceiling Rates'!$D$254="OPS",'Labor Loading Matrix'!Y801,0),IF('CLINs &amp; Ceiling Rates'!$D$255="OPS",'Labor Loading Matrix'!Z801,0),IF('CLINs &amp; Ceiling Rates'!$D$256="OPS",'Labor Loading Matrix'!AA801,0))</f>
        <v>0</v>
      </c>
      <c r="F801" s="175">
        <f>SUM(IF('CLINs &amp; Ceiling Rates'!$D$237="F&amp;E",'Labor Loading Matrix'!H801,0),IF('CLINs &amp; Ceiling Rates'!$D$238="F&amp;E",'Labor Loading Matrix'!I801,0),IF('CLINs &amp; Ceiling Rates'!$D$239="F&amp;E",'Labor Loading Matrix'!J801,0),IF('CLINs &amp; Ceiling Rates'!$D$240="F&amp;E",'Labor Loading Matrix'!K801,0),IF('CLINs &amp; Ceiling Rates'!$D$241="F&amp;E",'Labor Loading Matrix'!L801,0),IF('CLINs &amp; Ceiling Rates'!$D$242="F&amp;E",'Labor Loading Matrix'!M801,0),IF('CLINs &amp; Ceiling Rates'!$D$243="F&amp;E",'Labor Loading Matrix'!N801,0),IF('CLINs &amp; Ceiling Rates'!$D$244="F&amp;E",'Labor Loading Matrix'!O801,0),IF('CLINs &amp; Ceiling Rates'!$D$245="F&amp;E",'Labor Loading Matrix'!P801,0),IF('CLINs &amp; Ceiling Rates'!$D$246="F&amp;E",'Labor Loading Matrix'!Q801,0),IF('CLINs &amp; Ceiling Rates'!$D$247="F&amp;E",'Labor Loading Matrix'!R801,0),IF('CLINs &amp; Ceiling Rates'!$D$248="F&amp;E",'Labor Loading Matrix'!S801,0),IF('CLINs &amp; Ceiling Rates'!$D$249="F&amp;E",'Labor Loading Matrix'!T801,0),IF('CLINs &amp; Ceiling Rates'!$D$250="F&amp;E",'Labor Loading Matrix'!U801,0),IF('CLINs &amp; Ceiling Rates'!$D$251="F&amp;E",'Labor Loading Matrix'!V801,0),IF('CLINs &amp; Ceiling Rates'!$D$252="F&amp;E",'Labor Loading Matrix'!W801,0),IF('CLINs &amp; Ceiling Rates'!$D$253="F&amp;E",'Labor Loading Matrix'!X801,0),IF('CLINs &amp; Ceiling Rates'!$D$254="F&amp;E",'Labor Loading Matrix'!Y801,0),IF('CLINs &amp; Ceiling Rates'!$D$255="F&amp;E",'Labor Loading Matrix'!Z801,0),IF('CLINs &amp; Ceiling Rates'!$D$256="F&amp;E",'Labor Loading Matrix'!AA801,0))</f>
        <v>0</v>
      </c>
      <c r="G801" s="175">
        <f>SUM(IF('CLINs &amp; Ceiling Rates'!$D$237="R&amp;D",'Labor Loading Matrix'!H801,0),IF('CLINs &amp; Ceiling Rates'!$D$238="R&amp;D",'Labor Loading Matrix'!I801,0),IF('CLINs &amp; Ceiling Rates'!$D$239="R&amp;D",'Labor Loading Matrix'!J801,0),IF('CLINs &amp; Ceiling Rates'!$D$240="R&amp;D",'Labor Loading Matrix'!K801,0),IF('CLINs &amp; Ceiling Rates'!$D$241="R&amp;D",'Labor Loading Matrix'!L801,0),IF('CLINs &amp; Ceiling Rates'!$D$242="R&amp;D",'Labor Loading Matrix'!M801,0),IF('CLINs &amp; Ceiling Rates'!$D$243="R&amp;D",'Labor Loading Matrix'!N801,0),IF('CLINs &amp; Ceiling Rates'!$D$244="R&amp;D",'Labor Loading Matrix'!O801,0),IF('CLINs &amp; Ceiling Rates'!$D$245="R&amp;D",'Labor Loading Matrix'!P801,0),IF('CLINs &amp; Ceiling Rates'!$D$246="R&amp;D",'Labor Loading Matrix'!Q801,0),IF('CLINs &amp; Ceiling Rates'!$D$247="R&amp;D",'Labor Loading Matrix'!R801,0),IF('CLINs &amp; Ceiling Rates'!$D$248="R&amp;D",'Labor Loading Matrix'!S801,0),IF('CLINs &amp; Ceiling Rates'!$D$249="R&amp;D",'Labor Loading Matrix'!T801,0),IF('CLINs &amp; Ceiling Rates'!$D$250="R&amp;D",'Labor Loading Matrix'!U801,0),IF('CLINs &amp; Ceiling Rates'!$D$251="R&amp;D",'Labor Loading Matrix'!V801,0),IF('CLINs &amp; Ceiling Rates'!$D$252="R&amp;D",'Labor Loading Matrix'!W801,0),IF('CLINs &amp; Ceiling Rates'!$D$253="R&amp;D",'Labor Loading Matrix'!X801,0),IF('CLINs &amp; Ceiling Rates'!$D$254="R&amp;D",'Labor Loading Matrix'!Y801,0),IF('CLINs &amp; Ceiling Rates'!$D$255="R&amp;D",'Labor Loading Matrix'!Z801,0),IF('CLINs &amp; Ceiling Rates'!$D$256="R&amp;D",'Labor Loading Matrix'!AA801,0))</f>
        <v>0</v>
      </c>
      <c r="H801" s="137"/>
      <c r="I801" s="137"/>
      <c r="J801" s="137"/>
      <c r="K801" s="137"/>
      <c r="L801" s="137"/>
      <c r="M801" s="137"/>
      <c r="N801" s="84"/>
      <c r="O801" s="84"/>
      <c r="P801" s="84"/>
      <c r="Q801" s="84"/>
      <c r="R801" s="133"/>
      <c r="S801" s="133"/>
      <c r="T801" s="133"/>
      <c r="U801" s="133"/>
      <c r="V801" s="133"/>
      <c r="W801" s="133"/>
      <c r="X801" s="133"/>
      <c r="Y801" s="133"/>
      <c r="Z801" s="133"/>
      <c r="AA801" s="133"/>
    </row>
    <row r="802" spans="1:27" s="73" customFormat="1" ht="18" hidden="1" customHeight="1" x14ac:dyDescent="0.25">
      <c r="A802" s="173">
        <f>'CLINs &amp; Ceiling Rates'!B161</f>
        <v>0</v>
      </c>
      <c r="B802" s="173">
        <f>'CLINs &amp; Ceiling Rates'!C161</f>
        <v>0</v>
      </c>
      <c r="C802" s="177" t="str">
        <f>'CLINs &amp; Ceiling Rates'!K161</f>
        <v/>
      </c>
      <c r="D802" s="211">
        <f>IF('CLINs &amp; Ceiling Rates'!D758="",SUM('Labor Loading Matrix'!H802:AA802),SUM(E802:G802))</f>
        <v>0</v>
      </c>
      <c r="E802" s="175">
        <f>SUM(IF('CLINs &amp; Ceiling Rates'!$D$237="OPS",'Labor Loading Matrix'!H802,0),IF('CLINs &amp; Ceiling Rates'!$D$238="OPS",'Labor Loading Matrix'!I802,0),IF('CLINs &amp; Ceiling Rates'!$D$239="OPS",'Labor Loading Matrix'!J802,0),IF('CLINs &amp; Ceiling Rates'!$D$240="OPS",'Labor Loading Matrix'!K802,0),IF('CLINs &amp; Ceiling Rates'!$D$241="OPS",'Labor Loading Matrix'!L802,0),IF('CLINs &amp; Ceiling Rates'!$D$242="OPS",'Labor Loading Matrix'!M802,0),IF('CLINs &amp; Ceiling Rates'!$D$243="OPS",'Labor Loading Matrix'!N802,0),IF('CLINs &amp; Ceiling Rates'!$D$244="OPS",'Labor Loading Matrix'!O802,0),IF('CLINs &amp; Ceiling Rates'!$D$245="OPS",'Labor Loading Matrix'!P802,0),IF('CLINs &amp; Ceiling Rates'!$D$246="OPS",'Labor Loading Matrix'!Q802,0),IF('CLINs &amp; Ceiling Rates'!$D$247="OPS",'Labor Loading Matrix'!R802,0),IF('CLINs &amp; Ceiling Rates'!$D$248="OPS",'Labor Loading Matrix'!S802,0),IF('CLINs &amp; Ceiling Rates'!$D$249="OPS",'Labor Loading Matrix'!T802,0),IF('CLINs &amp; Ceiling Rates'!$D$250="OPS",'Labor Loading Matrix'!U802,0),IF('CLINs &amp; Ceiling Rates'!$D$251="OPS",'Labor Loading Matrix'!V802,0),IF('CLINs &amp; Ceiling Rates'!$D$252="OPS",'Labor Loading Matrix'!W802,0),IF('CLINs &amp; Ceiling Rates'!$D$253="OPS",'Labor Loading Matrix'!X802,0),IF('CLINs &amp; Ceiling Rates'!$D$254="OPS",'Labor Loading Matrix'!Y802,0),IF('CLINs &amp; Ceiling Rates'!$D$255="OPS",'Labor Loading Matrix'!Z802,0),IF('CLINs &amp; Ceiling Rates'!$D$256="OPS",'Labor Loading Matrix'!AA802,0))</f>
        <v>0</v>
      </c>
      <c r="F802" s="175">
        <f>SUM(IF('CLINs &amp; Ceiling Rates'!$D$237="F&amp;E",'Labor Loading Matrix'!H802,0),IF('CLINs &amp; Ceiling Rates'!$D$238="F&amp;E",'Labor Loading Matrix'!I802,0),IF('CLINs &amp; Ceiling Rates'!$D$239="F&amp;E",'Labor Loading Matrix'!J802,0),IF('CLINs &amp; Ceiling Rates'!$D$240="F&amp;E",'Labor Loading Matrix'!K802,0),IF('CLINs &amp; Ceiling Rates'!$D$241="F&amp;E",'Labor Loading Matrix'!L802,0),IF('CLINs &amp; Ceiling Rates'!$D$242="F&amp;E",'Labor Loading Matrix'!M802,0),IF('CLINs &amp; Ceiling Rates'!$D$243="F&amp;E",'Labor Loading Matrix'!N802,0),IF('CLINs &amp; Ceiling Rates'!$D$244="F&amp;E",'Labor Loading Matrix'!O802,0),IF('CLINs &amp; Ceiling Rates'!$D$245="F&amp;E",'Labor Loading Matrix'!P802,0),IF('CLINs &amp; Ceiling Rates'!$D$246="F&amp;E",'Labor Loading Matrix'!Q802,0),IF('CLINs &amp; Ceiling Rates'!$D$247="F&amp;E",'Labor Loading Matrix'!R802,0),IF('CLINs &amp; Ceiling Rates'!$D$248="F&amp;E",'Labor Loading Matrix'!S802,0),IF('CLINs &amp; Ceiling Rates'!$D$249="F&amp;E",'Labor Loading Matrix'!T802,0),IF('CLINs &amp; Ceiling Rates'!$D$250="F&amp;E",'Labor Loading Matrix'!U802,0),IF('CLINs &amp; Ceiling Rates'!$D$251="F&amp;E",'Labor Loading Matrix'!V802,0),IF('CLINs &amp; Ceiling Rates'!$D$252="F&amp;E",'Labor Loading Matrix'!W802,0),IF('CLINs &amp; Ceiling Rates'!$D$253="F&amp;E",'Labor Loading Matrix'!X802,0),IF('CLINs &amp; Ceiling Rates'!$D$254="F&amp;E",'Labor Loading Matrix'!Y802,0),IF('CLINs &amp; Ceiling Rates'!$D$255="F&amp;E",'Labor Loading Matrix'!Z802,0),IF('CLINs &amp; Ceiling Rates'!$D$256="F&amp;E",'Labor Loading Matrix'!AA802,0))</f>
        <v>0</v>
      </c>
      <c r="G802" s="175">
        <f>SUM(IF('CLINs &amp; Ceiling Rates'!$D$237="R&amp;D",'Labor Loading Matrix'!H802,0),IF('CLINs &amp; Ceiling Rates'!$D$238="R&amp;D",'Labor Loading Matrix'!I802,0),IF('CLINs &amp; Ceiling Rates'!$D$239="R&amp;D",'Labor Loading Matrix'!J802,0),IF('CLINs &amp; Ceiling Rates'!$D$240="R&amp;D",'Labor Loading Matrix'!K802,0),IF('CLINs &amp; Ceiling Rates'!$D$241="R&amp;D",'Labor Loading Matrix'!L802,0),IF('CLINs &amp; Ceiling Rates'!$D$242="R&amp;D",'Labor Loading Matrix'!M802,0),IF('CLINs &amp; Ceiling Rates'!$D$243="R&amp;D",'Labor Loading Matrix'!N802,0),IF('CLINs &amp; Ceiling Rates'!$D$244="R&amp;D",'Labor Loading Matrix'!O802,0),IF('CLINs &amp; Ceiling Rates'!$D$245="R&amp;D",'Labor Loading Matrix'!P802,0),IF('CLINs &amp; Ceiling Rates'!$D$246="R&amp;D",'Labor Loading Matrix'!Q802,0),IF('CLINs &amp; Ceiling Rates'!$D$247="R&amp;D",'Labor Loading Matrix'!R802,0),IF('CLINs &amp; Ceiling Rates'!$D$248="R&amp;D",'Labor Loading Matrix'!S802,0),IF('CLINs &amp; Ceiling Rates'!$D$249="R&amp;D",'Labor Loading Matrix'!T802,0),IF('CLINs &amp; Ceiling Rates'!$D$250="R&amp;D",'Labor Loading Matrix'!U802,0),IF('CLINs &amp; Ceiling Rates'!$D$251="R&amp;D",'Labor Loading Matrix'!V802,0),IF('CLINs &amp; Ceiling Rates'!$D$252="R&amp;D",'Labor Loading Matrix'!W802,0),IF('CLINs &amp; Ceiling Rates'!$D$253="R&amp;D",'Labor Loading Matrix'!X802,0),IF('CLINs &amp; Ceiling Rates'!$D$254="R&amp;D",'Labor Loading Matrix'!Y802,0),IF('CLINs &amp; Ceiling Rates'!$D$255="R&amp;D",'Labor Loading Matrix'!Z802,0),IF('CLINs &amp; Ceiling Rates'!$D$256="R&amp;D",'Labor Loading Matrix'!AA802,0))</f>
        <v>0</v>
      </c>
      <c r="H802" s="137"/>
      <c r="I802" s="137"/>
      <c r="J802" s="137"/>
      <c r="K802" s="137"/>
      <c r="L802" s="137"/>
      <c r="M802" s="137"/>
      <c r="N802" s="84"/>
      <c r="O802" s="84"/>
      <c r="P802" s="84"/>
      <c r="Q802" s="84"/>
      <c r="R802" s="133"/>
      <c r="S802" s="133"/>
      <c r="T802" s="133"/>
      <c r="U802" s="133"/>
      <c r="V802" s="133"/>
      <c r="W802" s="133"/>
      <c r="X802" s="133"/>
      <c r="Y802" s="133"/>
      <c r="Z802" s="133"/>
      <c r="AA802" s="133"/>
    </row>
    <row r="803" spans="1:27" s="73" customFormat="1" ht="18" hidden="1" customHeight="1" x14ac:dyDescent="0.25">
      <c r="A803" s="173">
        <f>'CLINs &amp; Ceiling Rates'!B162</f>
        <v>0</v>
      </c>
      <c r="B803" s="173">
        <f>'CLINs &amp; Ceiling Rates'!C162</f>
        <v>0</v>
      </c>
      <c r="C803" s="177" t="str">
        <f>'CLINs &amp; Ceiling Rates'!K162</f>
        <v/>
      </c>
      <c r="D803" s="211">
        <f>IF('CLINs &amp; Ceiling Rates'!D759="",SUM('Labor Loading Matrix'!H803:AA803),SUM(E803:G803))</f>
        <v>0</v>
      </c>
      <c r="E803" s="175">
        <f>SUM(IF('CLINs &amp; Ceiling Rates'!$D$237="OPS",'Labor Loading Matrix'!H803,0),IF('CLINs &amp; Ceiling Rates'!$D$238="OPS",'Labor Loading Matrix'!I803,0),IF('CLINs &amp; Ceiling Rates'!$D$239="OPS",'Labor Loading Matrix'!J803,0),IF('CLINs &amp; Ceiling Rates'!$D$240="OPS",'Labor Loading Matrix'!K803,0),IF('CLINs &amp; Ceiling Rates'!$D$241="OPS",'Labor Loading Matrix'!L803,0),IF('CLINs &amp; Ceiling Rates'!$D$242="OPS",'Labor Loading Matrix'!M803,0),IF('CLINs &amp; Ceiling Rates'!$D$243="OPS",'Labor Loading Matrix'!N803,0),IF('CLINs &amp; Ceiling Rates'!$D$244="OPS",'Labor Loading Matrix'!O803,0),IF('CLINs &amp; Ceiling Rates'!$D$245="OPS",'Labor Loading Matrix'!P803,0),IF('CLINs &amp; Ceiling Rates'!$D$246="OPS",'Labor Loading Matrix'!Q803,0),IF('CLINs &amp; Ceiling Rates'!$D$247="OPS",'Labor Loading Matrix'!R803,0),IF('CLINs &amp; Ceiling Rates'!$D$248="OPS",'Labor Loading Matrix'!S803,0),IF('CLINs &amp; Ceiling Rates'!$D$249="OPS",'Labor Loading Matrix'!T803,0),IF('CLINs &amp; Ceiling Rates'!$D$250="OPS",'Labor Loading Matrix'!U803,0),IF('CLINs &amp; Ceiling Rates'!$D$251="OPS",'Labor Loading Matrix'!V803,0),IF('CLINs &amp; Ceiling Rates'!$D$252="OPS",'Labor Loading Matrix'!W803,0),IF('CLINs &amp; Ceiling Rates'!$D$253="OPS",'Labor Loading Matrix'!X803,0),IF('CLINs &amp; Ceiling Rates'!$D$254="OPS",'Labor Loading Matrix'!Y803,0),IF('CLINs &amp; Ceiling Rates'!$D$255="OPS",'Labor Loading Matrix'!Z803,0),IF('CLINs &amp; Ceiling Rates'!$D$256="OPS",'Labor Loading Matrix'!AA803,0))</f>
        <v>0</v>
      </c>
      <c r="F803" s="175">
        <f>SUM(IF('CLINs &amp; Ceiling Rates'!$D$237="F&amp;E",'Labor Loading Matrix'!H803,0),IF('CLINs &amp; Ceiling Rates'!$D$238="F&amp;E",'Labor Loading Matrix'!I803,0),IF('CLINs &amp; Ceiling Rates'!$D$239="F&amp;E",'Labor Loading Matrix'!J803,0),IF('CLINs &amp; Ceiling Rates'!$D$240="F&amp;E",'Labor Loading Matrix'!K803,0),IF('CLINs &amp; Ceiling Rates'!$D$241="F&amp;E",'Labor Loading Matrix'!L803,0),IF('CLINs &amp; Ceiling Rates'!$D$242="F&amp;E",'Labor Loading Matrix'!M803,0),IF('CLINs &amp; Ceiling Rates'!$D$243="F&amp;E",'Labor Loading Matrix'!N803,0),IF('CLINs &amp; Ceiling Rates'!$D$244="F&amp;E",'Labor Loading Matrix'!O803,0),IF('CLINs &amp; Ceiling Rates'!$D$245="F&amp;E",'Labor Loading Matrix'!P803,0),IF('CLINs &amp; Ceiling Rates'!$D$246="F&amp;E",'Labor Loading Matrix'!Q803,0),IF('CLINs &amp; Ceiling Rates'!$D$247="F&amp;E",'Labor Loading Matrix'!R803,0),IF('CLINs &amp; Ceiling Rates'!$D$248="F&amp;E",'Labor Loading Matrix'!S803,0),IF('CLINs &amp; Ceiling Rates'!$D$249="F&amp;E",'Labor Loading Matrix'!T803,0),IF('CLINs &amp; Ceiling Rates'!$D$250="F&amp;E",'Labor Loading Matrix'!U803,0),IF('CLINs &amp; Ceiling Rates'!$D$251="F&amp;E",'Labor Loading Matrix'!V803,0),IF('CLINs &amp; Ceiling Rates'!$D$252="F&amp;E",'Labor Loading Matrix'!W803,0),IF('CLINs &amp; Ceiling Rates'!$D$253="F&amp;E",'Labor Loading Matrix'!X803,0),IF('CLINs &amp; Ceiling Rates'!$D$254="F&amp;E",'Labor Loading Matrix'!Y803,0),IF('CLINs &amp; Ceiling Rates'!$D$255="F&amp;E",'Labor Loading Matrix'!Z803,0),IF('CLINs &amp; Ceiling Rates'!$D$256="F&amp;E",'Labor Loading Matrix'!AA803,0))</f>
        <v>0</v>
      </c>
      <c r="G803" s="175">
        <f>SUM(IF('CLINs &amp; Ceiling Rates'!$D$237="R&amp;D",'Labor Loading Matrix'!H803,0),IF('CLINs &amp; Ceiling Rates'!$D$238="R&amp;D",'Labor Loading Matrix'!I803,0),IF('CLINs &amp; Ceiling Rates'!$D$239="R&amp;D",'Labor Loading Matrix'!J803,0),IF('CLINs &amp; Ceiling Rates'!$D$240="R&amp;D",'Labor Loading Matrix'!K803,0),IF('CLINs &amp; Ceiling Rates'!$D$241="R&amp;D",'Labor Loading Matrix'!L803,0),IF('CLINs &amp; Ceiling Rates'!$D$242="R&amp;D",'Labor Loading Matrix'!M803,0),IF('CLINs &amp; Ceiling Rates'!$D$243="R&amp;D",'Labor Loading Matrix'!N803,0),IF('CLINs &amp; Ceiling Rates'!$D$244="R&amp;D",'Labor Loading Matrix'!O803,0),IF('CLINs &amp; Ceiling Rates'!$D$245="R&amp;D",'Labor Loading Matrix'!P803,0),IF('CLINs &amp; Ceiling Rates'!$D$246="R&amp;D",'Labor Loading Matrix'!Q803,0),IF('CLINs &amp; Ceiling Rates'!$D$247="R&amp;D",'Labor Loading Matrix'!R803,0),IF('CLINs &amp; Ceiling Rates'!$D$248="R&amp;D",'Labor Loading Matrix'!S803,0),IF('CLINs &amp; Ceiling Rates'!$D$249="R&amp;D",'Labor Loading Matrix'!T803,0),IF('CLINs &amp; Ceiling Rates'!$D$250="R&amp;D",'Labor Loading Matrix'!U803,0),IF('CLINs &amp; Ceiling Rates'!$D$251="R&amp;D",'Labor Loading Matrix'!V803,0),IF('CLINs &amp; Ceiling Rates'!$D$252="R&amp;D",'Labor Loading Matrix'!W803,0),IF('CLINs &amp; Ceiling Rates'!$D$253="R&amp;D",'Labor Loading Matrix'!X803,0),IF('CLINs &amp; Ceiling Rates'!$D$254="R&amp;D",'Labor Loading Matrix'!Y803,0),IF('CLINs &amp; Ceiling Rates'!$D$255="R&amp;D",'Labor Loading Matrix'!Z803,0),IF('CLINs &amp; Ceiling Rates'!$D$256="R&amp;D",'Labor Loading Matrix'!AA803,0))</f>
        <v>0</v>
      </c>
      <c r="H803" s="137"/>
      <c r="I803" s="137"/>
      <c r="J803" s="137"/>
      <c r="K803" s="137"/>
      <c r="L803" s="137"/>
      <c r="M803" s="137"/>
      <c r="N803" s="84"/>
      <c r="O803" s="84"/>
      <c r="P803" s="84"/>
      <c r="Q803" s="84"/>
      <c r="R803" s="133"/>
      <c r="S803" s="133"/>
      <c r="T803" s="133"/>
      <c r="U803" s="133"/>
      <c r="V803" s="133"/>
      <c r="W803" s="133"/>
      <c r="X803" s="133"/>
      <c r="Y803" s="133"/>
      <c r="Z803" s="133"/>
      <c r="AA803" s="133"/>
    </row>
    <row r="804" spans="1:27" s="73" customFormat="1" ht="18" hidden="1" customHeight="1" x14ac:dyDescent="0.25">
      <c r="A804" s="173">
        <f>'CLINs &amp; Ceiling Rates'!B163</f>
        <v>0</v>
      </c>
      <c r="B804" s="173">
        <f>'CLINs &amp; Ceiling Rates'!C163</f>
        <v>0</v>
      </c>
      <c r="C804" s="177" t="str">
        <f>'CLINs &amp; Ceiling Rates'!K163</f>
        <v/>
      </c>
      <c r="D804" s="211">
        <f>IF('CLINs &amp; Ceiling Rates'!D760="",SUM('Labor Loading Matrix'!H804:AA804),SUM(E804:G804))</f>
        <v>0</v>
      </c>
      <c r="E804" s="175">
        <f>SUM(IF('CLINs &amp; Ceiling Rates'!$D$237="OPS",'Labor Loading Matrix'!H804,0),IF('CLINs &amp; Ceiling Rates'!$D$238="OPS",'Labor Loading Matrix'!I804,0),IF('CLINs &amp; Ceiling Rates'!$D$239="OPS",'Labor Loading Matrix'!J804,0),IF('CLINs &amp; Ceiling Rates'!$D$240="OPS",'Labor Loading Matrix'!K804,0),IF('CLINs &amp; Ceiling Rates'!$D$241="OPS",'Labor Loading Matrix'!L804,0),IF('CLINs &amp; Ceiling Rates'!$D$242="OPS",'Labor Loading Matrix'!M804,0),IF('CLINs &amp; Ceiling Rates'!$D$243="OPS",'Labor Loading Matrix'!N804,0),IF('CLINs &amp; Ceiling Rates'!$D$244="OPS",'Labor Loading Matrix'!O804,0),IF('CLINs &amp; Ceiling Rates'!$D$245="OPS",'Labor Loading Matrix'!P804,0),IF('CLINs &amp; Ceiling Rates'!$D$246="OPS",'Labor Loading Matrix'!Q804,0),IF('CLINs &amp; Ceiling Rates'!$D$247="OPS",'Labor Loading Matrix'!R804,0),IF('CLINs &amp; Ceiling Rates'!$D$248="OPS",'Labor Loading Matrix'!S804,0),IF('CLINs &amp; Ceiling Rates'!$D$249="OPS",'Labor Loading Matrix'!T804,0),IF('CLINs &amp; Ceiling Rates'!$D$250="OPS",'Labor Loading Matrix'!U804,0),IF('CLINs &amp; Ceiling Rates'!$D$251="OPS",'Labor Loading Matrix'!V804,0),IF('CLINs &amp; Ceiling Rates'!$D$252="OPS",'Labor Loading Matrix'!W804,0),IF('CLINs &amp; Ceiling Rates'!$D$253="OPS",'Labor Loading Matrix'!X804,0),IF('CLINs &amp; Ceiling Rates'!$D$254="OPS",'Labor Loading Matrix'!Y804,0),IF('CLINs &amp; Ceiling Rates'!$D$255="OPS",'Labor Loading Matrix'!Z804,0),IF('CLINs &amp; Ceiling Rates'!$D$256="OPS",'Labor Loading Matrix'!AA804,0))</f>
        <v>0</v>
      </c>
      <c r="F804" s="175">
        <f>SUM(IF('CLINs &amp; Ceiling Rates'!$D$237="F&amp;E",'Labor Loading Matrix'!H804,0),IF('CLINs &amp; Ceiling Rates'!$D$238="F&amp;E",'Labor Loading Matrix'!I804,0),IF('CLINs &amp; Ceiling Rates'!$D$239="F&amp;E",'Labor Loading Matrix'!J804,0),IF('CLINs &amp; Ceiling Rates'!$D$240="F&amp;E",'Labor Loading Matrix'!K804,0),IF('CLINs &amp; Ceiling Rates'!$D$241="F&amp;E",'Labor Loading Matrix'!L804,0),IF('CLINs &amp; Ceiling Rates'!$D$242="F&amp;E",'Labor Loading Matrix'!M804,0),IF('CLINs &amp; Ceiling Rates'!$D$243="F&amp;E",'Labor Loading Matrix'!N804,0),IF('CLINs &amp; Ceiling Rates'!$D$244="F&amp;E",'Labor Loading Matrix'!O804,0),IF('CLINs &amp; Ceiling Rates'!$D$245="F&amp;E",'Labor Loading Matrix'!P804,0),IF('CLINs &amp; Ceiling Rates'!$D$246="F&amp;E",'Labor Loading Matrix'!Q804,0),IF('CLINs &amp; Ceiling Rates'!$D$247="F&amp;E",'Labor Loading Matrix'!R804,0),IF('CLINs &amp; Ceiling Rates'!$D$248="F&amp;E",'Labor Loading Matrix'!S804,0),IF('CLINs &amp; Ceiling Rates'!$D$249="F&amp;E",'Labor Loading Matrix'!T804,0),IF('CLINs &amp; Ceiling Rates'!$D$250="F&amp;E",'Labor Loading Matrix'!U804,0),IF('CLINs &amp; Ceiling Rates'!$D$251="F&amp;E",'Labor Loading Matrix'!V804,0),IF('CLINs &amp; Ceiling Rates'!$D$252="F&amp;E",'Labor Loading Matrix'!W804,0),IF('CLINs &amp; Ceiling Rates'!$D$253="F&amp;E",'Labor Loading Matrix'!X804,0),IF('CLINs &amp; Ceiling Rates'!$D$254="F&amp;E",'Labor Loading Matrix'!Y804,0),IF('CLINs &amp; Ceiling Rates'!$D$255="F&amp;E",'Labor Loading Matrix'!Z804,0),IF('CLINs &amp; Ceiling Rates'!$D$256="F&amp;E",'Labor Loading Matrix'!AA804,0))</f>
        <v>0</v>
      </c>
      <c r="G804" s="175">
        <f>SUM(IF('CLINs &amp; Ceiling Rates'!$D$237="R&amp;D",'Labor Loading Matrix'!H804,0),IF('CLINs &amp; Ceiling Rates'!$D$238="R&amp;D",'Labor Loading Matrix'!I804,0),IF('CLINs &amp; Ceiling Rates'!$D$239="R&amp;D",'Labor Loading Matrix'!J804,0),IF('CLINs &amp; Ceiling Rates'!$D$240="R&amp;D",'Labor Loading Matrix'!K804,0),IF('CLINs &amp; Ceiling Rates'!$D$241="R&amp;D",'Labor Loading Matrix'!L804,0),IF('CLINs &amp; Ceiling Rates'!$D$242="R&amp;D",'Labor Loading Matrix'!M804,0),IF('CLINs &amp; Ceiling Rates'!$D$243="R&amp;D",'Labor Loading Matrix'!N804,0),IF('CLINs &amp; Ceiling Rates'!$D$244="R&amp;D",'Labor Loading Matrix'!O804,0),IF('CLINs &amp; Ceiling Rates'!$D$245="R&amp;D",'Labor Loading Matrix'!P804,0),IF('CLINs &amp; Ceiling Rates'!$D$246="R&amp;D",'Labor Loading Matrix'!Q804,0),IF('CLINs &amp; Ceiling Rates'!$D$247="R&amp;D",'Labor Loading Matrix'!R804,0),IF('CLINs &amp; Ceiling Rates'!$D$248="R&amp;D",'Labor Loading Matrix'!S804,0),IF('CLINs &amp; Ceiling Rates'!$D$249="R&amp;D",'Labor Loading Matrix'!T804,0),IF('CLINs &amp; Ceiling Rates'!$D$250="R&amp;D",'Labor Loading Matrix'!U804,0),IF('CLINs &amp; Ceiling Rates'!$D$251="R&amp;D",'Labor Loading Matrix'!V804,0),IF('CLINs &amp; Ceiling Rates'!$D$252="R&amp;D",'Labor Loading Matrix'!W804,0),IF('CLINs &amp; Ceiling Rates'!$D$253="R&amp;D",'Labor Loading Matrix'!X804,0),IF('CLINs &amp; Ceiling Rates'!$D$254="R&amp;D",'Labor Loading Matrix'!Y804,0),IF('CLINs &amp; Ceiling Rates'!$D$255="R&amp;D",'Labor Loading Matrix'!Z804,0),IF('CLINs &amp; Ceiling Rates'!$D$256="R&amp;D",'Labor Loading Matrix'!AA804,0))</f>
        <v>0</v>
      </c>
      <c r="H804" s="137"/>
      <c r="I804" s="137"/>
      <c r="J804" s="137"/>
      <c r="K804" s="137"/>
      <c r="L804" s="137"/>
      <c r="M804" s="137"/>
      <c r="N804" s="84"/>
      <c r="O804" s="84"/>
      <c r="P804" s="84"/>
      <c r="Q804" s="84"/>
      <c r="R804" s="133"/>
      <c r="S804" s="133"/>
      <c r="T804" s="133"/>
      <c r="U804" s="133"/>
      <c r="V804" s="133"/>
      <c r="W804" s="133"/>
      <c r="X804" s="133"/>
      <c r="Y804" s="133"/>
      <c r="Z804" s="133"/>
      <c r="AA804" s="133"/>
    </row>
    <row r="805" spans="1:27" s="73" customFormat="1" ht="18" hidden="1" customHeight="1" x14ac:dyDescent="0.25">
      <c r="A805" s="173">
        <f>'CLINs &amp; Ceiling Rates'!B164</f>
        <v>0</v>
      </c>
      <c r="B805" s="173">
        <f>'CLINs &amp; Ceiling Rates'!C164</f>
        <v>0</v>
      </c>
      <c r="C805" s="177" t="str">
        <f>'CLINs &amp; Ceiling Rates'!K164</f>
        <v/>
      </c>
      <c r="D805" s="211">
        <f>IF('CLINs &amp; Ceiling Rates'!D761="",SUM('Labor Loading Matrix'!H805:AA805),SUM(E805:G805))</f>
        <v>0</v>
      </c>
      <c r="E805" s="175">
        <f>SUM(IF('CLINs &amp; Ceiling Rates'!$D$237="OPS",'Labor Loading Matrix'!H805,0),IF('CLINs &amp; Ceiling Rates'!$D$238="OPS",'Labor Loading Matrix'!I805,0),IF('CLINs &amp; Ceiling Rates'!$D$239="OPS",'Labor Loading Matrix'!J805,0),IF('CLINs &amp; Ceiling Rates'!$D$240="OPS",'Labor Loading Matrix'!K805,0),IF('CLINs &amp; Ceiling Rates'!$D$241="OPS",'Labor Loading Matrix'!L805,0),IF('CLINs &amp; Ceiling Rates'!$D$242="OPS",'Labor Loading Matrix'!M805,0),IF('CLINs &amp; Ceiling Rates'!$D$243="OPS",'Labor Loading Matrix'!N805,0),IF('CLINs &amp; Ceiling Rates'!$D$244="OPS",'Labor Loading Matrix'!O805,0),IF('CLINs &amp; Ceiling Rates'!$D$245="OPS",'Labor Loading Matrix'!P805,0),IF('CLINs &amp; Ceiling Rates'!$D$246="OPS",'Labor Loading Matrix'!Q805,0),IF('CLINs &amp; Ceiling Rates'!$D$247="OPS",'Labor Loading Matrix'!R805,0),IF('CLINs &amp; Ceiling Rates'!$D$248="OPS",'Labor Loading Matrix'!S805,0),IF('CLINs &amp; Ceiling Rates'!$D$249="OPS",'Labor Loading Matrix'!T805,0),IF('CLINs &amp; Ceiling Rates'!$D$250="OPS",'Labor Loading Matrix'!U805,0),IF('CLINs &amp; Ceiling Rates'!$D$251="OPS",'Labor Loading Matrix'!V805,0),IF('CLINs &amp; Ceiling Rates'!$D$252="OPS",'Labor Loading Matrix'!W805,0),IF('CLINs &amp; Ceiling Rates'!$D$253="OPS",'Labor Loading Matrix'!X805,0),IF('CLINs &amp; Ceiling Rates'!$D$254="OPS",'Labor Loading Matrix'!Y805,0),IF('CLINs &amp; Ceiling Rates'!$D$255="OPS",'Labor Loading Matrix'!Z805,0),IF('CLINs &amp; Ceiling Rates'!$D$256="OPS",'Labor Loading Matrix'!AA805,0))</f>
        <v>0</v>
      </c>
      <c r="F805" s="175">
        <f>SUM(IF('CLINs &amp; Ceiling Rates'!$D$237="F&amp;E",'Labor Loading Matrix'!H805,0),IF('CLINs &amp; Ceiling Rates'!$D$238="F&amp;E",'Labor Loading Matrix'!I805,0),IF('CLINs &amp; Ceiling Rates'!$D$239="F&amp;E",'Labor Loading Matrix'!J805,0),IF('CLINs &amp; Ceiling Rates'!$D$240="F&amp;E",'Labor Loading Matrix'!K805,0),IF('CLINs &amp; Ceiling Rates'!$D$241="F&amp;E",'Labor Loading Matrix'!L805,0),IF('CLINs &amp; Ceiling Rates'!$D$242="F&amp;E",'Labor Loading Matrix'!M805,0),IF('CLINs &amp; Ceiling Rates'!$D$243="F&amp;E",'Labor Loading Matrix'!N805,0),IF('CLINs &amp; Ceiling Rates'!$D$244="F&amp;E",'Labor Loading Matrix'!O805,0),IF('CLINs &amp; Ceiling Rates'!$D$245="F&amp;E",'Labor Loading Matrix'!P805,0),IF('CLINs &amp; Ceiling Rates'!$D$246="F&amp;E",'Labor Loading Matrix'!Q805,0),IF('CLINs &amp; Ceiling Rates'!$D$247="F&amp;E",'Labor Loading Matrix'!R805,0),IF('CLINs &amp; Ceiling Rates'!$D$248="F&amp;E",'Labor Loading Matrix'!S805,0),IF('CLINs &amp; Ceiling Rates'!$D$249="F&amp;E",'Labor Loading Matrix'!T805,0),IF('CLINs &amp; Ceiling Rates'!$D$250="F&amp;E",'Labor Loading Matrix'!U805,0),IF('CLINs &amp; Ceiling Rates'!$D$251="F&amp;E",'Labor Loading Matrix'!V805,0),IF('CLINs &amp; Ceiling Rates'!$D$252="F&amp;E",'Labor Loading Matrix'!W805,0),IF('CLINs &amp; Ceiling Rates'!$D$253="F&amp;E",'Labor Loading Matrix'!X805,0),IF('CLINs &amp; Ceiling Rates'!$D$254="F&amp;E",'Labor Loading Matrix'!Y805,0),IF('CLINs &amp; Ceiling Rates'!$D$255="F&amp;E",'Labor Loading Matrix'!Z805,0),IF('CLINs &amp; Ceiling Rates'!$D$256="F&amp;E",'Labor Loading Matrix'!AA805,0))</f>
        <v>0</v>
      </c>
      <c r="G805" s="175">
        <f>SUM(IF('CLINs &amp; Ceiling Rates'!$D$237="R&amp;D",'Labor Loading Matrix'!H805,0),IF('CLINs &amp; Ceiling Rates'!$D$238="R&amp;D",'Labor Loading Matrix'!I805,0),IF('CLINs &amp; Ceiling Rates'!$D$239="R&amp;D",'Labor Loading Matrix'!J805,0),IF('CLINs &amp; Ceiling Rates'!$D$240="R&amp;D",'Labor Loading Matrix'!K805,0),IF('CLINs &amp; Ceiling Rates'!$D$241="R&amp;D",'Labor Loading Matrix'!L805,0),IF('CLINs &amp; Ceiling Rates'!$D$242="R&amp;D",'Labor Loading Matrix'!M805,0),IF('CLINs &amp; Ceiling Rates'!$D$243="R&amp;D",'Labor Loading Matrix'!N805,0),IF('CLINs &amp; Ceiling Rates'!$D$244="R&amp;D",'Labor Loading Matrix'!O805,0),IF('CLINs &amp; Ceiling Rates'!$D$245="R&amp;D",'Labor Loading Matrix'!P805,0),IF('CLINs &amp; Ceiling Rates'!$D$246="R&amp;D",'Labor Loading Matrix'!Q805,0),IF('CLINs &amp; Ceiling Rates'!$D$247="R&amp;D",'Labor Loading Matrix'!R805,0),IF('CLINs &amp; Ceiling Rates'!$D$248="R&amp;D",'Labor Loading Matrix'!S805,0),IF('CLINs &amp; Ceiling Rates'!$D$249="R&amp;D",'Labor Loading Matrix'!T805,0),IF('CLINs &amp; Ceiling Rates'!$D$250="R&amp;D",'Labor Loading Matrix'!U805,0),IF('CLINs &amp; Ceiling Rates'!$D$251="R&amp;D",'Labor Loading Matrix'!V805,0),IF('CLINs &amp; Ceiling Rates'!$D$252="R&amp;D",'Labor Loading Matrix'!W805,0),IF('CLINs &amp; Ceiling Rates'!$D$253="R&amp;D",'Labor Loading Matrix'!X805,0),IF('CLINs &amp; Ceiling Rates'!$D$254="R&amp;D",'Labor Loading Matrix'!Y805,0),IF('CLINs &amp; Ceiling Rates'!$D$255="R&amp;D",'Labor Loading Matrix'!Z805,0),IF('CLINs &amp; Ceiling Rates'!$D$256="R&amp;D",'Labor Loading Matrix'!AA805,0))</f>
        <v>0</v>
      </c>
      <c r="H805" s="137"/>
      <c r="I805" s="137"/>
      <c r="J805" s="137"/>
      <c r="K805" s="137"/>
      <c r="L805" s="137"/>
      <c r="M805" s="137"/>
      <c r="N805" s="84"/>
      <c r="O805" s="84"/>
      <c r="P805" s="84"/>
      <c r="Q805" s="84"/>
      <c r="R805" s="133"/>
      <c r="S805" s="133"/>
      <c r="T805" s="133"/>
      <c r="U805" s="133"/>
      <c r="V805" s="133"/>
      <c r="W805" s="133"/>
      <c r="X805" s="133"/>
      <c r="Y805" s="133"/>
      <c r="Z805" s="133"/>
      <c r="AA805" s="133"/>
    </row>
    <row r="806" spans="1:27" s="73" customFormat="1" ht="18" hidden="1" customHeight="1" x14ac:dyDescent="0.25">
      <c r="A806" s="173">
        <f>'CLINs &amp; Ceiling Rates'!B165</f>
        <v>0</v>
      </c>
      <c r="B806" s="173">
        <f>'CLINs &amp; Ceiling Rates'!C165</f>
        <v>0</v>
      </c>
      <c r="C806" s="177" t="str">
        <f>'CLINs &amp; Ceiling Rates'!K165</f>
        <v/>
      </c>
      <c r="D806" s="211">
        <f>IF('CLINs &amp; Ceiling Rates'!D762="",SUM('Labor Loading Matrix'!H806:AA806),SUM(E806:G806))</f>
        <v>0</v>
      </c>
      <c r="E806" s="175">
        <f>SUM(IF('CLINs &amp; Ceiling Rates'!$D$237="OPS",'Labor Loading Matrix'!H806,0),IF('CLINs &amp; Ceiling Rates'!$D$238="OPS",'Labor Loading Matrix'!I806,0),IF('CLINs &amp; Ceiling Rates'!$D$239="OPS",'Labor Loading Matrix'!J806,0),IF('CLINs &amp; Ceiling Rates'!$D$240="OPS",'Labor Loading Matrix'!K806,0),IF('CLINs &amp; Ceiling Rates'!$D$241="OPS",'Labor Loading Matrix'!L806,0),IF('CLINs &amp; Ceiling Rates'!$D$242="OPS",'Labor Loading Matrix'!M806,0),IF('CLINs &amp; Ceiling Rates'!$D$243="OPS",'Labor Loading Matrix'!N806,0),IF('CLINs &amp; Ceiling Rates'!$D$244="OPS",'Labor Loading Matrix'!O806,0),IF('CLINs &amp; Ceiling Rates'!$D$245="OPS",'Labor Loading Matrix'!P806,0),IF('CLINs &amp; Ceiling Rates'!$D$246="OPS",'Labor Loading Matrix'!Q806,0),IF('CLINs &amp; Ceiling Rates'!$D$247="OPS",'Labor Loading Matrix'!R806,0),IF('CLINs &amp; Ceiling Rates'!$D$248="OPS",'Labor Loading Matrix'!S806,0),IF('CLINs &amp; Ceiling Rates'!$D$249="OPS",'Labor Loading Matrix'!T806,0),IF('CLINs &amp; Ceiling Rates'!$D$250="OPS",'Labor Loading Matrix'!U806,0),IF('CLINs &amp; Ceiling Rates'!$D$251="OPS",'Labor Loading Matrix'!V806,0),IF('CLINs &amp; Ceiling Rates'!$D$252="OPS",'Labor Loading Matrix'!W806,0),IF('CLINs &amp; Ceiling Rates'!$D$253="OPS",'Labor Loading Matrix'!X806,0),IF('CLINs &amp; Ceiling Rates'!$D$254="OPS",'Labor Loading Matrix'!Y806,0),IF('CLINs &amp; Ceiling Rates'!$D$255="OPS",'Labor Loading Matrix'!Z806,0),IF('CLINs &amp; Ceiling Rates'!$D$256="OPS",'Labor Loading Matrix'!AA806,0))</f>
        <v>0</v>
      </c>
      <c r="F806" s="175">
        <f>SUM(IF('CLINs &amp; Ceiling Rates'!$D$237="F&amp;E",'Labor Loading Matrix'!H806,0),IF('CLINs &amp; Ceiling Rates'!$D$238="F&amp;E",'Labor Loading Matrix'!I806,0),IF('CLINs &amp; Ceiling Rates'!$D$239="F&amp;E",'Labor Loading Matrix'!J806,0),IF('CLINs &amp; Ceiling Rates'!$D$240="F&amp;E",'Labor Loading Matrix'!K806,0),IF('CLINs &amp; Ceiling Rates'!$D$241="F&amp;E",'Labor Loading Matrix'!L806,0),IF('CLINs &amp; Ceiling Rates'!$D$242="F&amp;E",'Labor Loading Matrix'!M806,0),IF('CLINs &amp; Ceiling Rates'!$D$243="F&amp;E",'Labor Loading Matrix'!N806,0),IF('CLINs &amp; Ceiling Rates'!$D$244="F&amp;E",'Labor Loading Matrix'!O806,0),IF('CLINs &amp; Ceiling Rates'!$D$245="F&amp;E",'Labor Loading Matrix'!P806,0),IF('CLINs &amp; Ceiling Rates'!$D$246="F&amp;E",'Labor Loading Matrix'!Q806,0),IF('CLINs &amp; Ceiling Rates'!$D$247="F&amp;E",'Labor Loading Matrix'!R806,0),IF('CLINs &amp; Ceiling Rates'!$D$248="F&amp;E",'Labor Loading Matrix'!S806,0),IF('CLINs &amp; Ceiling Rates'!$D$249="F&amp;E",'Labor Loading Matrix'!T806,0),IF('CLINs &amp; Ceiling Rates'!$D$250="F&amp;E",'Labor Loading Matrix'!U806,0),IF('CLINs &amp; Ceiling Rates'!$D$251="F&amp;E",'Labor Loading Matrix'!V806,0),IF('CLINs &amp; Ceiling Rates'!$D$252="F&amp;E",'Labor Loading Matrix'!W806,0),IF('CLINs &amp; Ceiling Rates'!$D$253="F&amp;E",'Labor Loading Matrix'!X806,0),IF('CLINs &amp; Ceiling Rates'!$D$254="F&amp;E",'Labor Loading Matrix'!Y806,0),IF('CLINs &amp; Ceiling Rates'!$D$255="F&amp;E",'Labor Loading Matrix'!Z806,0),IF('CLINs &amp; Ceiling Rates'!$D$256="F&amp;E",'Labor Loading Matrix'!AA806,0))</f>
        <v>0</v>
      </c>
      <c r="G806" s="175">
        <f>SUM(IF('CLINs &amp; Ceiling Rates'!$D$237="R&amp;D",'Labor Loading Matrix'!H806,0),IF('CLINs &amp; Ceiling Rates'!$D$238="R&amp;D",'Labor Loading Matrix'!I806,0),IF('CLINs &amp; Ceiling Rates'!$D$239="R&amp;D",'Labor Loading Matrix'!J806,0),IF('CLINs &amp; Ceiling Rates'!$D$240="R&amp;D",'Labor Loading Matrix'!K806,0),IF('CLINs &amp; Ceiling Rates'!$D$241="R&amp;D",'Labor Loading Matrix'!L806,0),IF('CLINs &amp; Ceiling Rates'!$D$242="R&amp;D",'Labor Loading Matrix'!M806,0),IF('CLINs &amp; Ceiling Rates'!$D$243="R&amp;D",'Labor Loading Matrix'!N806,0),IF('CLINs &amp; Ceiling Rates'!$D$244="R&amp;D",'Labor Loading Matrix'!O806,0),IF('CLINs &amp; Ceiling Rates'!$D$245="R&amp;D",'Labor Loading Matrix'!P806,0),IF('CLINs &amp; Ceiling Rates'!$D$246="R&amp;D",'Labor Loading Matrix'!Q806,0),IF('CLINs &amp; Ceiling Rates'!$D$247="R&amp;D",'Labor Loading Matrix'!R806,0),IF('CLINs &amp; Ceiling Rates'!$D$248="R&amp;D",'Labor Loading Matrix'!S806,0),IF('CLINs &amp; Ceiling Rates'!$D$249="R&amp;D",'Labor Loading Matrix'!T806,0),IF('CLINs &amp; Ceiling Rates'!$D$250="R&amp;D",'Labor Loading Matrix'!U806,0),IF('CLINs &amp; Ceiling Rates'!$D$251="R&amp;D",'Labor Loading Matrix'!V806,0),IF('CLINs &amp; Ceiling Rates'!$D$252="R&amp;D",'Labor Loading Matrix'!W806,0),IF('CLINs &amp; Ceiling Rates'!$D$253="R&amp;D",'Labor Loading Matrix'!X806,0),IF('CLINs &amp; Ceiling Rates'!$D$254="R&amp;D",'Labor Loading Matrix'!Y806,0),IF('CLINs &amp; Ceiling Rates'!$D$255="R&amp;D",'Labor Loading Matrix'!Z806,0),IF('CLINs &amp; Ceiling Rates'!$D$256="R&amp;D",'Labor Loading Matrix'!AA806,0))</f>
        <v>0</v>
      </c>
      <c r="H806" s="137"/>
      <c r="I806" s="137"/>
      <c r="J806" s="137"/>
      <c r="K806" s="137"/>
      <c r="L806" s="137"/>
      <c r="M806" s="137"/>
      <c r="N806" s="84"/>
      <c r="O806" s="84"/>
      <c r="P806" s="84"/>
      <c r="Q806" s="84"/>
      <c r="R806" s="133"/>
      <c r="S806" s="133"/>
      <c r="T806" s="133"/>
      <c r="U806" s="133"/>
      <c r="V806" s="133"/>
      <c r="W806" s="133"/>
      <c r="X806" s="133"/>
      <c r="Y806" s="133"/>
      <c r="Z806" s="133"/>
      <c r="AA806" s="133"/>
    </row>
    <row r="807" spans="1:27" s="73" customFormat="1" ht="18" hidden="1" customHeight="1" x14ac:dyDescent="0.25">
      <c r="A807" s="173">
        <f>'CLINs &amp; Ceiling Rates'!B166</f>
        <v>0</v>
      </c>
      <c r="B807" s="173">
        <f>'CLINs &amp; Ceiling Rates'!C166</f>
        <v>0</v>
      </c>
      <c r="C807" s="177" t="str">
        <f>'CLINs &amp; Ceiling Rates'!K166</f>
        <v/>
      </c>
      <c r="D807" s="211">
        <f>IF('CLINs &amp; Ceiling Rates'!D763="",SUM('Labor Loading Matrix'!H807:AA807),SUM(E807:G807))</f>
        <v>0</v>
      </c>
      <c r="E807" s="175">
        <f>SUM(IF('CLINs &amp; Ceiling Rates'!$D$237="OPS",'Labor Loading Matrix'!H807,0),IF('CLINs &amp; Ceiling Rates'!$D$238="OPS",'Labor Loading Matrix'!I807,0),IF('CLINs &amp; Ceiling Rates'!$D$239="OPS",'Labor Loading Matrix'!J807,0),IF('CLINs &amp; Ceiling Rates'!$D$240="OPS",'Labor Loading Matrix'!K807,0),IF('CLINs &amp; Ceiling Rates'!$D$241="OPS",'Labor Loading Matrix'!L807,0),IF('CLINs &amp; Ceiling Rates'!$D$242="OPS",'Labor Loading Matrix'!M807,0),IF('CLINs &amp; Ceiling Rates'!$D$243="OPS",'Labor Loading Matrix'!N807,0),IF('CLINs &amp; Ceiling Rates'!$D$244="OPS",'Labor Loading Matrix'!O807,0),IF('CLINs &amp; Ceiling Rates'!$D$245="OPS",'Labor Loading Matrix'!P807,0),IF('CLINs &amp; Ceiling Rates'!$D$246="OPS",'Labor Loading Matrix'!Q807,0),IF('CLINs &amp; Ceiling Rates'!$D$247="OPS",'Labor Loading Matrix'!R807,0),IF('CLINs &amp; Ceiling Rates'!$D$248="OPS",'Labor Loading Matrix'!S807,0),IF('CLINs &amp; Ceiling Rates'!$D$249="OPS",'Labor Loading Matrix'!T807,0),IF('CLINs &amp; Ceiling Rates'!$D$250="OPS",'Labor Loading Matrix'!U807,0),IF('CLINs &amp; Ceiling Rates'!$D$251="OPS",'Labor Loading Matrix'!V807,0),IF('CLINs &amp; Ceiling Rates'!$D$252="OPS",'Labor Loading Matrix'!W807,0),IF('CLINs &amp; Ceiling Rates'!$D$253="OPS",'Labor Loading Matrix'!X807,0),IF('CLINs &amp; Ceiling Rates'!$D$254="OPS",'Labor Loading Matrix'!Y807,0),IF('CLINs &amp; Ceiling Rates'!$D$255="OPS",'Labor Loading Matrix'!Z807,0),IF('CLINs &amp; Ceiling Rates'!$D$256="OPS",'Labor Loading Matrix'!AA807,0))</f>
        <v>0</v>
      </c>
      <c r="F807" s="175">
        <f>SUM(IF('CLINs &amp; Ceiling Rates'!$D$237="F&amp;E",'Labor Loading Matrix'!H807,0),IF('CLINs &amp; Ceiling Rates'!$D$238="F&amp;E",'Labor Loading Matrix'!I807,0),IF('CLINs &amp; Ceiling Rates'!$D$239="F&amp;E",'Labor Loading Matrix'!J807,0),IF('CLINs &amp; Ceiling Rates'!$D$240="F&amp;E",'Labor Loading Matrix'!K807,0),IF('CLINs &amp; Ceiling Rates'!$D$241="F&amp;E",'Labor Loading Matrix'!L807,0),IF('CLINs &amp; Ceiling Rates'!$D$242="F&amp;E",'Labor Loading Matrix'!M807,0),IF('CLINs &amp; Ceiling Rates'!$D$243="F&amp;E",'Labor Loading Matrix'!N807,0),IF('CLINs &amp; Ceiling Rates'!$D$244="F&amp;E",'Labor Loading Matrix'!O807,0),IF('CLINs &amp; Ceiling Rates'!$D$245="F&amp;E",'Labor Loading Matrix'!P807,0),IF('CLINs &amp; Ceiling Rates'!$D$246="F&amp;E",'Labor Loading Matrix'!Q807,0),IF('CLINs &amp; Ceiling Rates'!$D$247="F&amp;E",'Labor Loading Matrix'!R807,0),IF('CLINs &amp; Ceiling Rates'!$D$248="F&amp;E",'Labor Loading Matrix'!S807,0),IF('CLINs &amp; Ceiling Rates'!$D$249="F&amp;E",'Labor Loading Matrix'!T807,0),IF('CLINs &amp; Ceiling Rates'!$D$250="F&amp;E",'Labor Loading Matrix'!U807,0),IF('CLINs &amp; Ceiling Rates'!$D$251="F&amp;E",'Labor Loading Matrix'!V807,0),IF('CLINs &amp; Ceiling Rates'!$D$252="F&amp;E",'Labor Loading Matrix'!W807,0),IF('CLINs &amp; Ceiling Rates'!$D$253="F&amp;E",'Labor Loading Matrix'!X807,0),IF('CLINs &amp; Ceiling Rates'!$D$254="F&amp;E",'Labor Loading Matrix'!Y807,0),IF('CLINs &amp; Ceiling Rates'!$D$255="F&amp;E",'Labor Loading Matrix'!Z807,0),IF('CLINs &amp; Ceiling Rates'!$D$256="F&amp;E",'Labor Loading Matrix'!AA807,0))</f>
        <v>0</v>
      </c>
      <c r="G807" s="175">
        <f>SUM(IF('CLINs &amp; Ceiling Rates'!$D$237="R&amp;D",'Labor Loading Matrix'!H807,0),IF('CLINs &amp; Ceiling Rates'!$D$238="R&amp;D",'Labor Loading Matrix'!I807,0),IF('CLINs &amp; Ceiling Rates'!$D$239="R&amp;D",'Labor Loading Matrix'!J807,0),IF('CLINs &amp; Ceiling Rates'!$D$240="R&amp;D",'Labor Loading Matrix'!K807,0),IF('CLINs &amp; Ceiling Rates'!$D$241="R&amp;D",'Labor Loading Matrix'!L807,0),IF('CLINs &amp; Ceiling Rates'!$D$242="R&amp;D",'Labor Loading Matrix'!M807,0),IF('CLINs &amp; Ceiling Rates'!$D$243="R&amp;D",'Labor Loading Matrix'!N807,0),IF('CLINs &amp; Ceiling Rates'!$D$244="R&amp;D",'Labor Loading Matrix'!O807,0),IF('CLINs &amp; Ceiling Rates'!$D$245="R&amp;D",'Labor Loading Matrix'!P807,0),IF('CLINs &amp; Ceiling Rates'!$D$246="R&amp;D",'Labor Loading Matrix'!Q807,0),IF('CLINs &amp; Ceiling Rates'!$D$247="R&amp;D",'Labor Loading Matrix'!R807,0),IF('CLINs &amp; Ceiling Rates'!$D$248="R&amp;D",'Labor Loading Matrix'!S807,0),IF('CLINs &amp; Ceiling Rates'!$D$249="R&amp;D",'Labor Loading Matrix'!T807,0),IF('CLINs &amp; Ceiling Rates'!$D$250="R&amp;D",'Labor Loading Matrix'!U807,0),IF('CLINs &amp; Ceiling Rates'!$D$251="R&amp;D",'Labor Loading Matrix'!V807,0),IF('CLINs &amp; Ceiling Rates'!$D$252="R&amp;D",'Labor Loading Matrix'!W807,0),IF('CLINs &amp; Ceiling Rates'!$D$253="R&amp;D",'Labor Loading Matrix'!X807,0),IF('CLINs &amp; Ceiling Rates'!$D$254="R&amp;D",'Labor Loading Matrix'!Y807,0),IF('CLINs &amp; Ceiling Rates'!$D$255="R&amp;D",'Labor Loading Matrix'!Z807,0),IF('CLINs &amp; Ceiling Rates'!$D$256="R&amp;D",'Labor Loading Matrix'!AA807,0))</f>
        <v>0</v>
      </c>
      <c r="H807" s="137"/>
      <c r="I807" s="137"/>
      <c r="J807" s="137"/>
      <c r="K807" s="137"/>
      <c r="L807" s="137"/>
      <c r="M807" s="137"/>
      <c r="N807" s="84"/>
      <c r="O807" s="84"/>
      <c r="P807" s="84"/>
      <c r="Q807" s="84"/>
      <c r="R807" s="133"/>
      <c r="S807" s="133"/>
      <c r="T807" s="133"/>
      <c r="U807" s="133"/>
      <c r="V807" s="133"/>
      <c r="W807" s="133"/>
      <c r="X807" s="133"/>
      <c r="Y807" s="133"/>
      <c r="Z807" s="133"/>
      <c r="AA807" s="133"/>
    </row>
    <row r="808" spans="1:27" s="73" customFormat="1" ht="18" hidden="1" customHeight="1" x14ac:dyDescent="0.25">
      <c r="A808" s="173">
        <f>'CLINs &amp; Ceiling Rates'!B167</f>
        <v>0</v>
      </c>
      <c r="B808" s="173">
        <f>'CLINs &amp; Ceiling Rates'!C167</f>
        <v>0</v>
      </c>
      <c r="C808" s="177" t="str">
        <f>'CLINs &amp; Ceiling Rates'!K167</f>
        <v/>
      </c>
      <c r="D808" s="211">
        <f>IF('CLINs &amp; Ceiling Rates'!D764="",SUM('Labor Loading Matrix'!H808:AA808),SUM(E808:G808))</f>
        <v>0</v>
      </c>
      <c r="E808" s="175">
        <f>SUM(IF('CLINs &amp; Ceiling Rates'!$D$237="OPS",'Labor Loading Matrix'!H808,0),IF('CLINs &amp; Ceiling Rates'!$D$238="OPS",'Labor Loading Matrix'!I808,0),IF('CLINs &amp; Ceiling Rates'!$D$239="OPS",'Labor Loading Matrix'!J808,0),IF('CLINs &amp; Ceiling Rates'!$D$240="OPS",'Labor Loading Matrix'!K808,0),IF('CLINs &amp; Ceiling Rates'!$D$241="OPS",'Labor Loading Matrix'!L808,0),IF('CLINs &amp; Ceiling Rates'!$D$242="OPS",'Labor Loading Matrix'!M808,0),IF('CLINs &amp; Ceiling Rates'!$D$243="OPS",'Labor Loading Matrix'!N808,0),IF('CLINs &amp; Ceiling Rates'!$D$244="OPS",'Labor Loading Matrix'!O808,0),IF('CLINs &amp; Ceiling Rates'!$D$245="OPS",'Labor Loading Matrix'!P808,0),IF('CLINs &amp; Ceiling Rates'!$D$246="OPS",'Labor Loading Matrix'!Q808,0),IF('CLINs &amp; Ceiling Rates'!$D$247="OPS",'Labor Loading Matrix'!R808,0),IF('CLINs &amp; Ceiling Rates'!$D$248="OPS",'Labor Loading Matrix'!S808,0),IF('CLINs &amp; Ceiling Rates'!$D$249="OPS",'Labor Loading Matrix'!T808,0),IF('CLINs &amp; Ceiling Rates'!$D$250="OPS",'Labor Loading Matrix'!U808,0),IF('CLINs &amp; Ceiling Rates'!$D$251="OPS",'Labor Loading Matrix'!V808,0),IF('CLINs &amp; Ceiling Rates'!$D$252="OPS",'Labor Loading Matrix'!W808,0),IF('CLINs &amp; Ceiling Rates'!$D$253="OPS",'Labor Loading Matrix'!X808,0),IF('CLINs &amp; Ceiling Rates'!$D$254="OPS",'Labor Loading Matrix'!Y808,0),IF('CLINs &amp; Ceiling Rates'!$D$255="OPS",'Labor Loading Matrix'!Z808,0),IF('CLINs &amp; Ceiling Rates'!$D$256="OPS",'Labor Loading Matrix'!AA808,0))</f>
        <v>0</v>
      </c>
      <c r="F808" s="175">
        <f>SUM(IF('CLINs &amp; Ceiling Rates'!$D$237="F&amp;E",'Labor Loading Matrix'!H808,0),IF('CLINs &amp; Ceiling Rates'!$D$238="F&amp;E",'Labor Loading Matrix'!I808,0),IF('CLINs &amp; Ceiling Rates'!$D$239="F&amp;E",'Labor Loading Matrix'!J808,0),IF('CLINs &amp; Ceiling Rates'!$D$240="F&amp;E",'Labor Loading Matrix'!K808,0),IF('CLINs &amp; Ceiling Rates'!$D$241="F&amp;E",'Labor Loading Matrix'!L808,0),IF('CLINs &amp; Ceiling Rates'!$D$242="F&amp;E",'Labor Loading Matrix'!M808,0),IF('CLINs &amp; Ceiling Rates'!$D$243="F&amp;E",'Labor Loading Matrix'!N808,0),IF('CLINs &amp; Ceiling Rates'!$D$244="F&amp;E",'Labor Loading Matrix'!O808,0),IF('CLINs &amp; Ceiling Rates'!$D$245="F&amp;E",'Labor Loading Matrix'!P808,0),IF('CLINs &amp; Ceiling Rates'!$D$246="F&amp;E",'Labor Loading Matrix'!Q808,0),IF('CLINs &amp; Ceiling Rates'!$D$247="F&amp;E",'Labor Loading Matrix'!R808,0),IF('CLINs &amp; Ceiling Rates'!$D$248="F&amp;E",'Labor Loading Matrix'!S808,0),IF('CLINs &amp; Ceiling Rates'!$D$249="F&amp;E",'Labor Loading Matrix'!T808,0),IF('CLINs &amp; Ceiling Rates'!$D$250="F&amp;E",'Labor Loading Matrix'!U808,0),IF('CLINs &amp; Ceiling Rates'!$D$251="F&amp;E",'Labor Loading Matrix'!V808,0),IF('CLINs &amp; Ceiling Rates'!$D$252="F&amp;E",'Labor Loading Matrix'!W808,0),IF('CLINs &amp; Ceiling Rates'!$D$253="F&amp;E",'Labor Loading Matrix'!X808,0),IF('CLINs &amp; Ceiling Rates'!$D$254="F&amp;E",'Labor Loading Matrix'!Y808,0),IF('CLINs &amp; Ceiling Rates'!$D$255="F&amp;E",'Labor Loading Matrix'!Z808,0),IF('CLINs &amp; Ceiling Rates'!$D$256="F&amp;E",'Labor Loading Matrix'!AA808,0))</f>
        <v>0</v>
      </c>
      <c r="G808" s="175">
        <f>SUM(IF('CLINs &amp; Ceiling Rates'!$D$237="R&amp;D",'Labor Loading Matrix'!H808,0),IF('CLINs &amp; Ceiling Rates'!$D$238="R&amp;D",'Labor Loading Matrix'!I808,0),IF('CLINs &amp; Ceiling Rates'!$D$239="R&amp;D",'Labor Loading Matrix'!J808,0),IF('CLINs &amp; Ceiling Rates'!$D$240="R&amp;D",'Labor Loading Matrix'!K808,0),IF('CLINs &amp; Ceiling Rates'!$D$241="R&amp;D",'Labor Loading Matrix'!L808,0),IF('CLINs &amp; Ceiling Rates'!$D$242="R&amp;D",'Labor Loading Matrix'!M808,0),IF('CLINs &amp; Ceiling Rates'!$D$243="R&amp;D",'Labor Loading Matrix'!N808,0),IF('CLINs &amp; Ceiling Rates'!$D$244="R&amp;D",'Labor Loading Matrix'!O808,0),IF('CLINs &amp; Ceiling Rates'!$D$245="R&amp;D",'Labor Loading Matrix'!P808,0),IF('CLINs &amp; Ceiling Rates'!$D$246="R&amp;D",'Labor Loading Matrix'!Q808,0),IF('CLINs &amp; Ceiling Rates'!$D$247="R&amp;D",'Labor Loading Matrix'!R808,0),IF('CLINs &amp; Ceiling Rates'!$D$248="R&amp;D",'Labor Loading Matrix'!S808,0),IF('CLINs &amp; Ceiling Rates'!$D$249="R&amp;D",'Labor Loading Matrix'!T808,0),IF('CLINs &amp; Ceiling Rates'!$D$250="R&amp;D",'Labor Loading Matrix'!U808,0),IF('CLINs &amp; Ceiling Rates'!$D$251="R&amp;D",'Labor Loading Matrix'!V808,0),IF('CLINs &amp; Ceiling Rates'!$D$252="R&amp;D",'Labor Loading Matrix'!W808,0),IF('CLINs &amp; Ceiling Rates'!$D$253="R&amp;D",'Labor Loading Matrix'!X808,0),IF('CLINs &amp; Ceiling Rates'!$D$254="R&amp;D",'Labor Loading Matrix'!Y808,0),IF('CLINs &amp; Ceiling Rates'!$D$255="R&amp;D",'Labor Loading Matrix'!Z808,0),IF('CLINs &amp; Ceiling Rates'!$D$256="R&amp;D",'Labor Loading Matrix'!AA808,0))</f>
        <v>0</v>
      </c>
      <c r="H808" s="137"/>
      <c r="I808" s="137"/>
      <c r="J808" s="137"/>
      <c r="K808" s="137"/>
      <c r="L808" s="137"/>
      <c r="M808" s="137"/>
      <c r="N808" s="84"/>
      <c r="O808" s="84"/>
      <c r="P808" s="84"/>
      <c r="Q808" s="84"/>
      <c r="R808" s="133"/>
      <c r="S808" s="133"/>
      <c r="T808" s="133"/>
      <c r="U808" s="133"/>
      <c r="V808" s="133"/>
      <c r="W808" s="133"/>
      <c r="X808" s="133"/>
      <c r="Y808" s="133"/>
      <c r="Z808" s="133"/>
      <c r="AA808" s="133"/>
    </row>
    <row r="809" spans="1:27" s="73" customFormat="1" ht="18" hidden="1" customHeight="1" x14ac:dyDescent="0.25">
      <c r="A809" s="173">
        <f>'CLINs &amp; Ceiling Rates'!B168</f>
        <v>0</v>
      </c>
      <c r="B809" s="173">
        <f>'CLINs &amp; Ceiling Rates'!C168</f>
        <v>0</v>
      </c>
      <c r="C809" s="177" t="str">
        <f>'CLINs &amp; Ceiling Rates'!K168</f>
        <v/>
      </c>
      <c r="D809" s="211">
        <f>IF('CLINs &amp; Ceiling Rates'!D765="",SUM('Labor Loading Matrix'!H809:AA809),SUM(E809:G809))</f>
        <v>0</v>
      </c>
      <c r="E809" s="175">
        <f>SUM(IF('CLINs &amp; Ceiling Rates'!$D$237="OPS",'Labor Loading Matrix'!H809,0),IF('CLINs &amp; Ceiling Rates'!$D$238="OPS",'Labor Loading Matrix'!I809,0),IF('CLINs &amp; Ceiling Rates'!$D$239="OPS",'Labor Loading Matrix'!J809,0),IF('CLINs &amp; Ceiling Rates'!$D$240="OPS",'Labor Loading Matrix'!K809,0),IF('CLINs &amp; Ceiling Rates'!$D$241="OPS",'Labor Loading Matrix'!L809,0),IF('CLINs &amp; Ceiling Rates'!$D$242="OPS",'Labor Loading Matrix'!M809,0),IF('CLINs &amp; Ceiling Rates'!$D$243="OPS",'Labor Loading Matrix'!N809,0),IF('CLINs &amp; Ceiling Rates'!$D$244="OPS",'Labor Loading Matrix'!O809,0),IF('CLINs &amp; Ceiling Rates'!$D$245="OPS",'Labor Loading Matrix'!P809,0),IF('CLINs &amp; Ceiling Rates'!$D$246="OPS",'Labor Loading Matrix'!Q809,0),IF('CLINs &amp; Ceiling Rates'!$D$247="OPS",'Labor Loading Matrix'!R809,0),IF('CLINs &amp; Ceiling Rates'!$D$248="OPS",'Labor Loading Matrix'!S809,0),IF('CLINs &amp; Ceiling Rates'!$D$249="OPS",'Labor Loading Matrix'!T809,0),IF('CLINs &amp; Ceiling Rates'!$D$250="OPS",'Labor Loading Matrix'!U809,0),IF('CLINs &amp; Ceiling Rates'!$D$251="OPS",'Labor Loading Matrix'!V809,0),IF('CLINs &amp; Ceiling Rates'!$D$252="OPS",'Labor Loading Matrix'!W809,0),IF('CLINs &amp; Ceiling Rates'!$D$253="OPS",'Labor Loading Matrix'!X809,0),IF('CLINs &amp; Ceiling Rates'!$D$254="OPS",'Labor Loading Matrix'!Y809,0),IF('CLINs &amp; Ceiling Rates'!$D$255="OPS",'Labor Loading Matrix'!Z809,0),IF('CLINs &amp; Ceiling Rates'!$D$256="OPS",'Labor Loading Matrix'!AA809,0))</f>
        <v>0</v>
      </c>
      <c r="F809" s="175">
        <f>SUM(IF('CLINs &amp; Ceiling Rates'!$D$237="F&amp;E",'Labor Loading Matrix'!H809,0),IF('CLINs &amp; Ceiling Rates'!$D$238="F&amp;E",'Labor Loading Matrix'!I809,0),IF('CLINs &amp; Ceiling Rates'!$D$239="F&amp;E",'Labor Loading Matrix'!J809,0),IF('CLINs &amp; Ceiling Rates'!$D$240="F&amp;E",'Labor Loading Matrix'!K809,0),IF('CLINs &amp; Ceiling Rates'!$D$241="F&amp;E",'Labor Loading Matrix'!L809,0),IF('CLINs &amp; Ceiling Rates'!$D$242="F&amp;E",'Labor Loading Matrix'!M809,0),IF('CLINs &amp; Ceiling Rates'!$D$243="F&amp;E",'Labor Loading Matrix'!N809,0),IF('CLINs &amp; Ceiling Rates'!$D$244="F&amp;E",'Labor Loading Matrix'!O809,0),IF('CLINs &amp; Ceiling Rates'!$D$245="F&amp;E",'Labor Loading Matrix'!P809,0),IF('CLINs &amp; Ceiling Rates'!$D$246="F&amp;E",'Labor Loading Matrix'!Q809,0),IF('CLINs &amp; Ceiling Rates'!$D$247="F&amp;E",'Labor Loading Matrix'!R809,0),IF('CLINs &amp; Ceiling Rates'!$D$248="F&amp;E",'Labor Loading Matrix'!S809,0),IF('CLINs &amp; Ceiling Rates'!$D$249="F&amp;E",'Labor Loading Matrix'!T809,0),IF('CLINs &amp; Ceiling Rates'!$D$250="F&amp;E",'Labor Loading Matrix'!U809,0),IF('CLINs &amp; Ceiling Rates'!$D$251="F&amp;E",'Labor Loading Matrix'!V809,0),IF('CLINs &amp; Ceiling Rates'!$D$252="F&amp;E",'Labor Loading Matrix'!W809,0),IF('CLINs &amp; Ceiling Rates'!$D$253="F&amp;E",'Labor Loading Matrix'!X809,0),IF('CLINs &amp; Ceiling Rates'!$D$254="F&amp;E",'Labor Loading Matrix'!Y809,0),IF('CLINs &amp; Ceiling Rates'!$D$255="F&amp;E",'Labor Loading Matrix'!Z809,0),IF('CLINs &amp; Ceiling Rates'!$D$256="F&amp;E",'Labor Loading Matrix'!AA809,0))</f>
        <v>0</v>
      </c>
      <c r="G809" s="175">
        <f>SUM(IF('CLINs &amp; Ceiling Rates'!$D$237="R&amp;D",'Labor Loading Matrix'!H809,0),IF('CLINs &amp; Ceiling Rates'!$D$238="R&amp;D",'Labor Loading Matrix'!I809,0),IF('CLINs &amp; Ceiling Rates'!$D$239="R&amp;D",'Labor Loading Matrix'!J809,0),IF('CLINs &amp; Ceiling Rates'!$D$240="R&amp;D",'Labor Loading Matrix'!K809,0),IF('CLINs &amp; Ceiling Rates'!$D$241="R&amp;D",'Labor Loading Matrix'!L809,0),IF('CLINs &amp; Ceiling Rates'!$D$242="R&amp;D",'Labor Loading Matrix'!M809,0),IF('CLINs &amp; Ceiling Rates'!$D$243="R&amp;D",'Labor Loading Matrix'!N809,0),IF('CLINs &amp; Ceiling Rates'!$D$244="R&amp;D",'Labor Loading Matrix'!O809,0),IF('CLINs &amp; Ceiling Rates'!$D$245="R&amp;D",'Labor Loading Matrix'!P809,0),IF('CLINs &amp; Ceiling Rates'!$D$246="R&amp;D",'Labor Loading Matrix'!Q809,0),IF('CLINs &amp; Ceiling Rates'!$D$247="R&amp;D",'Labor Loading Matrix'!R809,0),IF('CLINs &amp; Ceiling Rates'!$D$248="R&amp;D",'Labor Loading Matrix'!S809,0),IF('CLINs &amp; Ceiling Rates'!$D$249="R&amp;D",'Labor Loading Matrix'!T809,0),IF('CLINs &amp; Ceiling Rates'!$D$250="R&amp;D",'Labor Loading Matrix'!U809,0),IF('CLINs &amp; Ceiling Rates'!$D$251="R&amp;D",'Labor Loading Matrix'!V809,0),IF('CLINs &amp; Ceiling Rates'!$D$252="R&amp;D",'Labor Loading Matrix'!W809,0),IF('CLINs &amp; Ceiling Rates'!$D$253="R&amp;D",'Labor Loading Matrix'!X809,0),IF('CLINs &amp; Ceiling Rates'!$D$254="R&amp;D",'Labor Loading Matrix'!Y809,0),IF('CLINs &amp; Ceiling Rates'!$D$255="R&amp;D",'Labor Loading Matrix'!Z809,0),IF('CLINs &amp; Ceiling Rates'!$D$256="R&amp;D",'Labor Loading Matrix'!AA809,0))</f>
        <v>0</v>
      </c>
      <c r="H809" s="137"/>
      <c r="I809" s="137"/>
      <c r="J809" s="137"/>
      <c r="K809" s="137"/>
      <c r="L809" s="137"/>
      <c r="M809" s="137"/>
      <c r="N809" s="84"/>
      <c r="O809" s="84"/>
      <c r="P809" s="84"/>
      <c r="Q809" s="84"/>
      <c r="R809" s="133"/>
      <c r="S809" s="133"/>
      <c r="T809" s="133"/>
      <c r="U809" s="133"/>
      <c r="V809" s="133"/>
      <c r="W809" s="133"/>
      <c r="X809" s="133"/>
      <c r="Y809" s="133"/>
      <c r="Z809" s="133"/>
      <c r="AA809" s="133"/>
    </row>
    <row r="810" spans="1:27" s="73" customFormat="1" ht="18" hidden="1" customHeight="1" x14ac:dyDescent="0.25">
      <c r="A810" s="173">
        <f>'CLINs &amp; Ceiling Rates'!B169</f>
        <v>0</v>
      </c>
      <c r="B810" s="173">
        <f>'CLINs &amp; Ceiling Rates'!C169</f>
        <v>0</v>
      </c>
      <c r="C810" s="177" t="str">
        <f>'CLINs &amp; Ceiling Rates'!K169</f>
        <v/>
      </c>
      <c r="D810" s="211">
        <f>IF('CLINs &amp; Ceiling Rates'!D766="",SUM('Labor Loading Matrix'!H810:AA810),SUM(E810:G810))</f>
        <v>0</v>
      </c>
      <c r="E810" s="175">
        <f>SUM(IF('CLINs &amp; Ceiling Rates'!$D$237="OPS",'Labor Loading Matrix'!H810,0),IF('CLINs &amp; Ceiling Rates'!$D$238="OPS",'Labor Loading Matrix'!I810,0),IF('CLINs &amp; Ceiling Rates'!$D$239="OPS",'Labor Loading Matrix'!J810,0),IF('CLINs &amp; Ceiling Rates'!$D$240="OPS",'Labor Loading Matrix'!K810,0),IF('CLINs &amp; Ceiling Rates'!$D$241="OPS",'Labor Loading Matrix'!L810,0),IF('CLINs &amp; Ceiling Rates'!$D$242="OPS",'Labor Loading Matrix'!M810,0),IF('CLINs &amp; Ceiling Rates'!$D$243="OPS",'Labor Loading Matrix'!N810,0),IF('CLINs &amp; Ceiling Rates'!$D$244="OPS",'Labor Loading Matrix'!O810,0),IF('CLINs &amp; Ceiling Rates'!$D$245="OPS",'Labor Loading Matrix'!P810,0),IF('CLINs &amp; Ceiling Rates'!$D$246="OPS",'Labor Loading Matrix'!Q810,0),IF('CLINs &amp; Ceiling Rates'!$D$247="OPS",'Labor Loading Matrix'!R810,0),IF('CLINs &amp; Ceiling Rates'!$D$248="OPS",'Labor Loading Matrix'!S810,0),IF('CLINs &amp; Ceiling Rates'!$D$249="OPS",'Labor Loading Matrix'!T810,0),IF('CLINs &amp; Ceiling Rates'!$D$250="OPS",'Labor Loading Matrix'!U810,0),IF('CLINs &amp; Ceiling Rates'!$D$251="OPS",'Labor Loading Matrix'!V810,0),IF('CLINs &amp; Ceiling Rates'!$D$252="OPS",'Labor Loading Matrix'!W810,0),IF('CLINs &amp; Ceiling Rates'!$D$253="OPS",'Labor Loading Matrix'!X810,0),IF('CLINs &amp; Ceiling Rates'!$D$254="OPS",'Labor Loading Matrix'!Y810,0),IF('CLINs &amp; Ceiling Rates'!$D$255="OPS",'Labor Loading Matrix'!Z810,0),IF('CLINs &amp; Ceiling Rates'!$D$256="OPS",'Labor Loading Matrix'!AA810,0))</f>
        <v>0</v>
      </c>
      <c r="F810" s="175">
        <f>SUM(IF('CLINs &amp; Ceiling Rates'!$D$237="F&amp;E",'Labor Loading Matrix'!H810,0),IF('CLINs &amp; Ceiling Rates'!$D$238="F&amp;E",'Labor Loading Matrix'!I810,0),IF('CLINs &amp; Ceiling Rates'!$D$239="F&amp;E",'Labor Loading Matrix'!J810,0),IF('CLINs &amp; Ceiling Rates'!$D$240="F&amp;E",'Labor Loading Matrix'!K810,0),IF('CLINs &amp; Ceiling Rates'!$D$241="F&amp;E",'Labor Loading Matrix'!L810,0),IF('CLINs &amp; Ceiling Rates'!$D$242="F&amp;E",'Labor Loading Matrix'!M810,0),IF('CLINs &amp; Ceiling Rates'!$D$243="F&amp;E",'Labor Loading Matrix'!N810,0),IF('CLINs &amp; Ceiling Rates'!$D$244="F&amp;E",'Labor Loading Matrix'!O810,0),IF('CLINs &amp; Ceiling Rates'!$D$245="F&amp;E",'Labor Loading Matrix'!P810,0),IF('CLINs &amp; Ceiling Rates'!$D$246="F&amp;E",'Labor Loading Matrix'!Q810,0),IF('CLINs &amp; Ceiling Rates'!$D$247="F&amp;E",'Labor Loading Matrix'!R810,0),IF('CLINs &amp; Ceiling Rates'!$D$248="F&amp;E",'Labor Loading Matrix'!S810,0),IF('CLINs &amp; Ceiling Rates'!$D$249="F&amp;E",'Labor Loading Matrix'!T810,0),IF('CLINs &amp; Ceiling Rates'!$D$250="F&amp;E",'Labor Loading Matrix'!U810,0),IF('CLINs &amp; Ceiling Rates'!$D$251="F&amp;E",'Labor Loading Matrix'!V810,0),IF('CLINs &amp; Ceiling Rates'!$D$252="F&amp;E",'Labor Loading Matrix'!W810,0),IF('CLINs &amp; Ceiling Rates'!$D$253="F&amp;E",'Labor Loading Matrix'!X810,0),IF('CLINs &amp; Ceiling Rates'!$D$254="F&amp;E",'Labor Loading Matrix'!Y810,0),IF('CLINs &amp; Ceiling Rates'!$D$255="F&amp;E",'Labor Loading Matrix'!Z810,0),IF('CLINs &amp; Ceiling Rates'!$D$256="F&amp;E",'Labor Loading Matrix'!AA810,0))</f>
        <v>0</v>
      </c>
      <c r="G810" s="175">
        <f>SUM(IF('CLINs &amp; Ceiling Rates'!$D$237="R&amp;D",'Labor Loading Matrix'!H810,0),IF('CLINs &amp; Ceiling Rates'!$D$238="R&amp;D",'Labor Loading Matrix'!I810,0),IF('CLINs &amp; Ceiling Rates'!$D$239="R&amp;D",'Labor Loading Matrix'!J810,0),IF('CLINs &amp; Ceiling Rates'!$D$240="R&amp;D",'Labor Loading Matrix'!K810,0),IF('CLINs &amp; Ceiling Rates'!$D$241="R&amp;D",'Labor Loading Matrix'!L810,0),IF('CLINs &amp; Ceiling Rates'!$D$242="R&amp;D",'Labor Loading Matrix'!M810,0),IF('CLINs &amp; Ceiling Rates'!$D$243="R&amp;D",'Labor Loading Matrix'!N810,0),IF('CLINs &amp; Ceiling Rates'!$D$244="R&amp;D",'Labor Loading Matrix'!O810,0),IF('CLINs &amp; Ceiling Rates'!$D$245="R&amp;D",'Labor Loading Matrix'!P810,0),IF('CLINs &amp; Ceiling Rates'!$D$246="R&amp;D",'Labor Loading Matrix'!Q810,0),IF('CLINs &amp; Ceiling Rates'!$D$247="R&amp;D",'Labor Loading Matrix'!R810,0),IF('CLINs &amp; Ceiling Rates'!$D$248="R&amp;D",'Labor Loading Matrix'!S810,0),IF('CLINs &amp; Ceiling Rates'!$D$249="R&amp;D",'Labor Loading Matrix'!T810,0),IF('CLINs &amp; Ceiling Rates'!$D$250="R&amp;D",'Labor Loading Matrix'!U810,0),IF('CLINs &amp; Ceiling Rates'!$D$251="R&amp;D",'Labor Loading Matrix'!V810,0),IF('CLINs &amp; Ceiling Rates'!$D$252="R&amp;D",'Labor Loading Matrix'!W810,0),IF('CLINs &amp; Ceiling Rates'!$D$253="R&amp;D",'Labor Loading Matrix'!X810,0),IF('CLINs &amp; Ceiling Rates'!$D$254="R&amp;D",'Labor Loading Matrix'!Y810,0),IF('CLINs &amp; Ceiling Rates'!$D$255="R&amp;D",'Labor Loading Matrix'!Z810,0),IF('CLINs &amp; Ceiling Rates'!$D$256="R&amp;D",'Labor Loading Matrix'!AA810,0))</f>
        <v>0</v>
      </c>
      <c r="H810" s="137"/>
      <c r="I810" s="137"/>
      <c r="J810" s="137"/>
      <c r="K810" s="137"/>
      <c r="L810" s="137"/>
      <c r="M810" s="137"/>
      <c r="N810" s="84"/>
      <c r="O810" s="84"/>
      <c r="P810" s="84"/>
      <c r="Q810" s="84"/>
      <c r="R810" s="133"/>
      <c r="S810" s="133"/>
      <c r="T810" s="133"/>
      <c r="U810" s="133"/>
      <c r="V810" s="133"/>
      <c r="W810" s="133"/>
      <c r="X810" s="133"/>
      <c r="Y810" s="133"/>
      <c r="Z810" s="133"/>
      <c r="AA810" s="133"/>
    </row>
    <row r="811" spans="1:27" s="73" customFormat="1" ht="18" hidden="1" customHeight="1" x14ac:dyDescent="0.25">
      <c r="A811" s="173">
        <f>'CLINs &amp; Ceiling Rates'!B170</f>
        <v>0</v>
      </c>
      <c r="B811" s="173">
        <f>'CLINs &amp; Ceiling Rates'!C170</f>
        <v>0</v>
      </c>
      <c r="C811" s="177" t="str">
        <f>'CLINs &amp; Ceiling Rates'!K170</f>
        <v/>
      </c>
      <c r="D811" s="211">
        <f>IF('CLINs &amp; Ceiling Rates'!D767="",SUM('Labor Loading Matrix'!H811:AA811),SUM(E811:G811))</f>
        <v>0</v>
      </c>
      <c r="E811" s="175">
        <f>SUM(IF('CLINs &amp; Ceiling Rates'!$D$237="OPS",'Labor Loading Matrix'!H811,0),IF('CLINs &amp; Ceiling Rates'!$D$238="OPS",'Labor Loading Matrix'!I811,0),IF('CLINs &amp; Ceiling Rates'!$D$239="OPS",'Labor Loading Matrix'!J811,0),IF('CLINs &amp; Ceiling Rates'!$D$240="OPS",'Labor Loading Matrix'!K811,0),IF('CLINs &amp; Ceiling Rates'!$D$241="OPS",'Labor Loading Matrix'!L811,0),IF('CLINs &amp; Ceiling Rates'!$D$242="OPS",'Labor Loading Matrix'!M811,0),IF('CLINs &amp; Ceiling Rates'!$D$243="OPS",'Labor Loading Matrix'!N811,0),IF('CLINs &amp; Ceiling Rates'!$D$244="OPS",'Labor Loading Matrix'!O811,0),IF('CLINs &amp; Ceiling Rates'!$D$245="OPS",'Labor Loading Matrix'!P811,0),IF('CLINs &amp; Ceiling Rates'!$D$246="OPS",'Labor Loading Matrix'!Q811,0),IF('CLINs &amp; Ceiling Rates'!$D$247="OPS",'Labor Loading Matrix'!R811,0),IF('CLINs &amp; Ceiling Rates'!$D$248="OPS",'Labor Loading Matrix'!S811,0),IF('CLINs &amp; Ceiling Rates'!$D$249="OPS",'Labor Loading Matrix'!T811,0),IF('CLINs &amp; Ceiling Rates'!$D$250="OPS",'Labor Loading Matrix'!U811,0),IF('CLINs &amp; Ceiling Rates'!$D$251="OPS",'Labor Loading Matrix'!V811,0),IF('CLINs &amp; Ceiling Rates'!$D$252="OPS",'Labor Loading Matrix'!W811,0),IF('CLINs &amp; Ceiling Rates'!$D$253="OPS",'Labor Loading Matrix'!X811,0),IF('CLINs &amp; Ceiling Rates'!$D$254="OPS",'Labor Loading Matrix'!Y811,0),IF('CLINs &amp; Ceiling Rates'!$D$255="OPS",'Labor Loading Matrix'!Z811,0),IF('CLINs &amp; Ceiling Rates'!$D$256="OPS",'Labor Loading Matrix'!AA811,0))</f>
        <v>0</v>
      </c>
      <c r="F811" s="175">
        <f>SUM(IF('CLINs &amp; Ceiling Rates'!$D$237="F&amp;E",'Labor Loading Matrix'!H811,0),IF('CLINs &amp; Ceiling Rates'!$D$238="F&amp;E",'Labor Loading Matrix'!I811,0),IF('CLINs &amp; Ceiling Rates'!$D$239="F&amp;E",'Labor Loading Matrix'!J811,0),IF('CLINs &amp; Ceiling Rates'!$D$240="F&amp;E",'Labor Loading Matrix'!K811,0),IF('CLINs &amp; Ceiling Rates'!$D$241="F&amp;E",'Labor Loading Matrix'!L811,0),IF('CLINs &amp; Ceiling Rates'!$D$242="F&amp;E",'Labor Loading Matrix'!M811,0),IF('CLINs &amp; Ceiling Rates'!$D$243="F&amp;E",'Labor Loading Matrix'!N811,0),IF('CLINs &amp; Ceiling Rates'!$D$244="F&amp;E",'Labor Loading Matrix'!O811,0),IF('CLINs &amp; Ceiling Rates'!$D$245="F&amp;E",'Labor Loading Matrix'!P811,0),IF('CLINs &amp; Ceiling Rates'!$D$246="F&amp;E",'Labor Loading Matrix'!Q811,0),IF('CLINs &amp; Ceiling Rates'!$D$247="F&amp;E",'Labor Loading Matrix'!R811,0),IF('CLINs &amp; Ceiling Rates'!$D$248="F&amp;E",'Labor Loading Matrix'!S811,0),IF('CLINs &amp; Ceiling Rates'!$D$249="F&amp;E",'Labor Loading Matrix'!T811,0),IF('CLINs &amp; Ceiling Rates'!$D$250="F&amp;E",'Labor Loading Matrix'!U811,0),IF('CLINs &amp; Ceiling Rates'!$D$251="F&amp;E",'Labor Loading Matrix'!V811,0),IF('CLINs &amp; Ceiling Rates'!$D$252="F&amp;E",'Labor Loading Matrix'!W811,0),IF('CLINs &amp; Ceiling Rates'!$D$253="F&amp;E",'Labor Loading Matrix'!X811,0),IF('CLINs &amp; Ceiling Rates'!$D$254="F&amp;E",'Labor Loading Matrix'!Y811,0),IF('CLINs &amp; Ceiling Rates'!$D$255="F&amp;E",'Labor Loading Matrix'!Z811,0),IF('CLINs &amp; Ceiling Rates'!$D$256="F&amp;E",'Labor Loading Matrix'!AA811,0))</f>
        <v>0</v>
      </c>
      <c r="G811" s="175">
        <f>SUM(IF('CLINs &amp; Ceiling Rates'!$D$237="R&amp;D",'Labor Loading Matrix'!H811,0),IF('CLINs &amp; Ceiling Rates'!$D$238="R&amp;D",'Labor Loading Matrix'!I811,0),IF('CLINs &amp; Ceiling Rates'!$D$239="R&amp;D",'Labor Loading Matrix'!J811,0),IF('CLINs &amp; Ceiling Rates'!$D$240="R&amp;D",'Labor Loading Matrix'!K811,0),IF('CLINs &amp; Ceiling Rates'!$D$241="R&amp;D",'Labor Loading Matrix'!L811,0),IF('CLINs &amp; Ceiling Rates'!$D$242="R&amp;D",'Labor Loading Matrix'!M811,0),IF('CLINs &amp; Ceiling Rates'!$D$243="R&amp;D",'Labor Loading Matrix'!N811,0),IF('CLINs &amp; Ceiling Rates'!$D$244="R&amp;D",'Labor Loading Matrix'!O811,0),IF('CLINs &amp; Ceiling Rates'!$D$245="R&amp;D",'Labor Loading Matrix'!P811,0),IF('CLINs &amp; Ceiling Rates'!$D$246="R&amp;D",'Labor Loading Matrix'!Q811,0),IF('CLINs &amp; Ceiling Rates'!$D$247="R&amp;D",'Labor Loading Matrix'!R811,0),IF('CLINs &amp; Ceiling Rates'!$D$248="R&amp;D",'Labor Loading Matrix'!S811,0),IF('CLINs &amp; Ceiling Rates'!$D$249="R&amp;D",'Labor Loading Matrix'!T811,0),IF('CLINs &amp; Ceiling Rates'!$D$250="R&amp;D",'Labor Loading Matrix'!U811,0),IF('CLINs &amp; Ceiling Rates'!$D$251="R&amp;D",'Labor Loading Matrix'!V811,0),IF('CLINs &amp; Ceiling Rates'!$D$252="R&amp;D",'Labor Loading Matrix'!W811,0),IF('CLINs &amp; Ceiling Rates'!$D$253="R&amp;D",'Labor Loading Matrix'!X811,0),IF('CLINs &amp; Ceiling Rates'!$D$254="R&amp;D",'Labor Loading Matrix'!Y811,0),IF('CLINs &amp; Ceiling Rates'!$D$255="R&amp;D",'Labor Loading Matrix'!Z811,0),IF('CLINs &amp; Ceiling Rates'!$D$256="R&amp;D",'Labor Loading Matrix'!AA811,0))</f>
        <v>0</v>
      </c>
      <c r="H811" s="137"/>
      <c r="I811" s="137"/>
      <c r="J811" s="137"/>
      <c r="K811" s="137"/>
      <c r="L811" s="137"/>
      <c r="M811" s="137"/>
      <c r="N811" s="84"/>
      <c r="O811" s="84"/>
      <c r="P811" s="84"/>
      <c r="Q811" s="84"/>
      <c r="R811" s="133"/>
      <c r="S811" s="133"/>
      <c r="T811" s="133"/>
      <c r="U811" s="133"/>
      <c r="V811" s="133"/>
      <c r="W811" s="133"/>
      <c r="X811" s="133"/>
      <c r="Y811" s="133"/>
      <c r="Z811" s="133"/>
      <c r="AA811" s="133"/>
    </row>
    <row r="812" spans="1:27" s="73" customFormat="1" ht="18" hidden="1" customHeight="1" x14ac:dyDescent="0.25">
      <c r="A812" s="173">
        <f>'CLINs &amp; Ceiling Rates'!B171</f>
        <v>0</v>
      </c>
      <c r="B812" s="173">
        <f>'CLINs &amp; Ceiling Rates'!C171</f>
        <v>0</v>
      </c>
      <c r="C812" s="177" t="str">
        <f>'CLINs &amp; Ceiling Rates'!K171</f>
        <v/>
      </c>
      <c r="D812" s="211">
        <f>IF('CLINs &amp; Ceiling Rates'!D768="",SUM('Labor Loading Matrix'!H812:AA812),SUM(E812:G812))</f>
        <v>0</v>
      </c>
      <c r="E812" s="175">
        <f>SUM(IF('CLINs &amp; Ceiling Rates'!$D$237="OPS",'Labor Loading Matrix'!H812,0),IF('CLINs &amp; Ceiling Rates'!$D$238="OPS",'Labor Loading Matrix'!I812,0),IF('CLINs &amp; Ceiling Rates'!$D$239="OPS",'Labor Loading Matrix'!J812,0),IF('CLINs &amp; Ceiling Rates'!$D$240="OPS",'Labor Loading Matrix'!K812,0),IF('CLINs &amp; Ceiling Rates'!$D$241="OPS",'Labor Loading Matrix'!L812,0),IF('CLINs &amp; Ceiling Rates'!$D$242="OPS",'Labor Loading Matrix'!M812,0),IF('CLINs &amp; Ceiling Rates'!$D$243="OPS",'Labor Loading Matrix'!N812,0),IF('CLINs &amp; Ceiling Rates'!$D$244="OPS",'Labor Loading Matrix'!O812,0),IF('CLINs &amp; Ceiling Rates'!$D$245="OPS",'Labor Loading Matrix'!P812,0),IF('CLINs &amp; Ceiling Rates'!$D$246="OPS",'Labor Loading Matrix'!Q812,0),IF('CLINs &amp; Ceiling Rates'!$D$247="OPS",'Labor Loading Matrix'!R812,0),IF('CLINs &amp; Ceiling Rates'!$D$248="OPS",'Labor Loading Matrix'!S812,0),IF('CLINs &amp; Ceiling Rates'!$D$249="OPS",'Labor Loading Matrix'!T812,0),IF('CLINs &amp; Ceiling Rates'!$D$250="OPS",'Labor Loading Matrix'!U812,0),IF('CLINs &amp; Ceiling Rates'!$D$251="OPS",'Labor Loading Matrix'!V812,0),IF('CLINs &amp; Ceiling Rates'!$D$252="OPS",'Labor Loading Matrix'!W812,0),IF('CLINs &amp; Ceiling Rates'!$D$253="OPS",'Labor Loading Matrix'!X812,0),IF('CLINs &amp; Ceiling Rates'!$D$254="OPS",'Labor Loading Matrix'!Y812,0),IF('CLINs &amp; Ceiling Rates'!$D$255="OPS",'Labor Loading Matrix'!Z812,0),IF('CLINs &amp; Ceiling Rates'!$D$256="OPS",'Labor Loading Matrix'!AA812,0))</f>
        <v>0</v>
      </c>
      <c r="F812" s="175">
        <f>SUM(IF('CLINs &amp; Ceiling Rates'!$D$237="F&amp;E",'Labor Loading Matrix'!H812,0),IF('CLINs &amp; Ceiling Rates'!$D$238="F&amp;E",'Labor Loading Matrix'!I812,0),IF('CLINs &amp; Ceiling Rates'!$D$239="F&amp;E",'Labor Loading Matrix'!J812,0),IF('CLINs &amp; Ceiling Rates'!$D$240="F&amp;E",'Labor Loading Matrix'!K812,0),IF('CLINs &amp; Ceiling Rates'!$D$241="F&amp;E",'Labor Loading Matrix'!L812,0),IF('CLINs &amp; Ceiling Rates'!$D$242="F&amp;E",'Labor Loading Matrix'!M812,0),IF('CLINs &amp; Ceiling Rates'!$D$243="F&amp;E",'Labor Loading Matrix'!N812,0),IF('CLINs &amp; Ceiling Rates'!$D$244="F&amp;E",'Labor Loading Matrix'!O812,0),IF('CLINs &amp; Ceiling Rates'!$D$245="F&amp;E",'Labor Loading Matrix'!P812,0),IF('CLINs &amp; Ceiling Rates'!$D$246="F&amp;E",'Labor Loading Matrix'!Q812,0),IF('CLINs &amp; Ceiling Rates'!$D$247="F&amp;E",'Labor Loading Matrix'!R812,0),IF('CLINs &amp; Ceiling Rates'!$D$248="F&amp;E",'Labor Loading Matrix'!S812,0),IF('CLINs &amp; Ceiling Rates'!$D$249="F&amp;E",'Labor Loading Matrix'!T812,0),IF('CLINs &amp; Ceiling Rates'!$D$250="F&amp;E",'Labor Loading Matrix'!U812,0),IF('CLINs &amp; Ceiling Rates'!$D$251="F&amp;E",'Labor Loading Matrix'!V812,0),IF('CLINs &amp; Ceiling Rates'!$D$252="F&amp;E",'Labor Loading Matrix'!W812,0),IF('CLINs &amp; Ceiling Rates'!$D$253="F&amp;E",'Labor Loading Matrix'!X812,0),IF('CLINs &amp; Ceiling Rates'!$D$254="F&amp;E",'Labor Loading Matrix'!Y812,0),IF('CLINs &amp; Ceiling Rates'!$D$255="F&amp;E",'Labor Loading Matrix'!Z812,0),IF('CLINs &amp; Ceiling Rates'!$D$256="F&amp;E",'Labor Loading Matrix'!AA812,0))</f>
        <v>0</v>
      </c>
      <c r="G812" s="175">
        <f>SUM(IF('CLINs &amp; Ceiling Rates'!$D$237="R&amp;D",'Labor Loading Matrix'!H812,0),IF('CLINs &amp; Ceiling Rates'!$D$238="R&amp;D",'Labor Loading Matrix'!I812,0),IF('CLINs &amp; Ceiling Rates'!$D$239="R&amp;D",'Labor Loading Matrix'!J812,0),IF('CLINs &amp; Ceiling Rates'!$D$240="R&amp;D",'Labor Loading Matrix'!K812,0),IF('CLINs &amp; Ceiling Rates'!$D$241="R&amp;D",'Labor Loading Matrix'!L812,0),IF('CLINs &amp; Ceiling Rates'!$D$242="R&amp;D",'Labor Loading Matrix'!M812,0),IF('CLINs &amp; Ceiling Rates'!$D$243="R&amp;D",'Labor Loading Matrix'!N812,0),IF('CLINs &amp; Ceiling Rates'!$D$244="R&amp;D",'Labor Loading Matrix'!O812,0),IF('CLINs &amp; Ceiling Rates'!$D$245="R&amp;D",'Labor Loading Matrix'!P812,0),IF('CLINs &amp; Ceiling Rates'!$D$246="R&amp;D",'Labor Loading Matrix'!Q812,0),IF('CLINs &amp; Ceiling Rates'!$D$247="R&amp;D",'Labor Loading Matrix'!R812,0),IF('CLINs &amp; Ceiling Rates'!$D$248="R&amp;D",'Labor Loading Matrix'!S812,0),IF('CLINs &amp; Ceiling Rates'!$D$249="R&amp;D",'Labor Loading Matrix'!T812,0),IF('CLINs &amp; Ceiling Rates'!$D$250="R&amp;D",'Labor Loading Matrix'!U812,0),IF('CLINs &amp; Ceiling Rates'!$D$251="R&amp;D",'Labor Loading Matrix'!V812,0),IF('CLINs &amp; Ceiling Rates'!$D$252="R&amp;D",'Labor Loading Matrix'!W812,0),IF('CLINs &amp; Ceiling Rates'!$D$253="R&amp;D",'Labor Loading Matrix'!X812,0),IF('CLINs &amp; Ceiling Rates'!$D$254="R&amp;D",'Labor Loading Matrix'!Y812,0),IF('CLINs &amp; Ceiling Rates'!$D$255="R&amp;D",'Labor Loading Matrix'!Z812,0),IF('CLINs &amp; Ceiling Rates'!$D$256="R&amp;D",'Labor Loading Matrix'!AA812,0))</f>
        <v>0</v>
      </c>
      <c r="H812" s="137"/>
      <c r="I812" s="137"/>
      <c r="J812" s="137"/>
      <c r="K812" s="137"/>
      <c r="L812" s="137"/>
      <c r="M812" s="137"/>
      <c r="N812" s="84"/>
      <c r="O812" s="84"/>
      <c r="P812" s="84"/>
      <c r="Q812" s="84"/>
      <c r="R812" s="133"/>
      <c r="S812" s="133"/>
      <c r="T812" s="133"/>
      <c r="U812" s="133"/>
      <c r="V812" s="133"/>
      <c r="W812" s="133"/>
      <c r="X812" s="133"/>
      <c r="Y812" s="133"/>
      <c r="Z812" s="133"/>
      <c r="AA812" s="133"/>
    </row>
    <row r="813" spans="1:27" s="73" customFormat="1" ht="18" hidden="1" customHeight="1" x14ac:dyDescent="0.25">
      <c r="A813" s="173">
        <f>'CLINs &amp; Ceiling Rates'!B172</f>
        <v>0</v>
      </c>
      <c r="B813" s="173">
        <f>'CLINs &amp; Ceiling Rates'!C172</f>
        <v>0</v>
      </c>
      <c r="C813" s="177" t="str">
        <f>'CLINs &amp; Ceiling Rates'!K172</f>
        <v/>
      </c>
      <c r="D813" s="211">
        <f>IF('CLINs &amp; Ceiling Rates'!D769="",SUM('Labor Loading Matrix'!H813:AA813),SUM(E813:G813))</f>
        <v>0</v>
      </c>
      <c r="E813" s="175">
        <f>SUM(IF('CLINs &amp; Ceiling Rates'!$D$237="OPS",'Labor Loading Matrix'!H813,0),IF('CLINs &amp; Ceiling Rates'!$D$238="OPS",'Labor Loading Matrix'!I813,0),IF('CLINs &amp; Ceiling Rates'!$D$239="OPS",'Labor Loading Matrix'!J813,0),IF('CLINs &amp; Ceiling Rates'!$D$240="OPS",'Labor Loading Matrix'!K813,0),IF('CLINs &amp; Ceiling Rates'!$D$241="OPS",'Labor Loading Matrix'!L813,0),IF('CLINs &amp; Ceiling Rates'!$D$242="OPS",'Labor Loading Matrix'!M813,0),IF('CLINs &amp; Ceiling Rates'!$D$243="OPS",'Labor Loading Matrix'!N813,0),IF('CLINs &amp; Ceiling Rates'!$D$244="OPS",'Labor Loading Matrix'!O813,0),IF('CLINs &amp; Ceiling Rates'!$D$245="OPS",'Labor Loading Matrix'!P813,0),IF('CLINs &amp; Ceiling Rates'!$D$246="OPS",'Labor Loading Matrix'!Q813,0),IF('CLINs &amp; Ceiling Rates'!$D$247="OPS",'Labor Loading Matrix'!R813,0),IF('CLINs &amp; Ceiling Rates'!$D$248="OPS",'Labor Loading Matrix'!S813,0),IF('CLINs &amp; Ceiling Rates'!$D$249="OPS",'Labor Loading Matrix'!T813,0),IF('CLINs &amp; Ceiling Rates'!$D$250="OPS",'Labor Loading Matrix'!U813,0),IF('CLINs &amp; Ceiling Rates'!$D$251="OPS",'Labor Loading Matrix'!V813,0),IF('CLINs &amp; Ceiling Rates'!$D$252="OPS",'Labor Loading Matrix'!W813,0),IF('CLINs &amp; Ceiling Rates'!$D$253="OPS",'Labor Loading Matrix'!X813,0),IF('CLINs &amp; Ceiling Rates'!$D$254="OPS",'Labor Loading Matrix'!Y813,0),IF('CLINs &amp; Ceiling Rates'!$D$255="OPS",'Labor Loading Matrix'!Z813,0),IF('CLINs &amp; Ceiling Rates'!$D$256="OPS",'Labor Loading Matrix'!AA813,0))</f>
        <v>0</v>
      </c>
      <c r="F813" s="175">
        <f>SUM(IF('CLINs &amp; Ceiling Rates'!$D$237="F&amp;E",'Labor Loading Matrix'!H813,0),IF('CLINs &amp; Ceiling Rates'!$D$238="F&amp;E",'Labor Loading Matrix'!I813,0),IF('CLINs &amp; Ceiling Rates'!$D$239="F&amp;E",'Labor Loading Matrix'!J813,0),IF('CLINs &amp; Ceiling Rates'!$D$240="F&amp;E",'Labor Loading Matrix'!K813,0),IF('CLINs &amp; Ceiling Rates'!$D$241="F&amp;E",'Labor Loading Matrix'!L813,0),IF('CLINs &amp; Ceiling Rates'!$D$242="F&amp;E",'Labor Loading Matrix'!M813,0),IF('CLINs &amp; Ceiling Rates'!$D$243="F&amp;E",'Labor Loading Matrix'!N813,0),IF('CLINs &amp; Ceiling Rates'!$D$244="F&amp;E",'Labor Loading Matrix'!O813,0),IF('CLINs &amp; Ceiling Rates'!$D$245="F&amp;E",'Labor Loading Matrix'!P813,0),IF('CLINs &amp; Ceiling Rates'!$D$246="F&amp;E",'Labor Loading Matrix'!Q813,0),IF('CLINs &amp; Ceiling Rates'!$D$247="F&amp;E",'Labor Loading Matrix'!R813,0),IF('CLINs &amp; Ceiling Rates'!$D$248="F&amp;E",'Labor Loading Matrix'!S813,0),IF('CLINs &amp; Ceiling Rates'!$D$249="F&amp;E",'Labor Loading Matrix'!T813,0),IF('CLINs &amp; Ceiling Rates'!$D$250="F&amp;E",'Labor Loading Matrix'!U813,0),IF('CLINs &amp; Ceiling Rates'!$D$251="F&amp;E",'Labor Loading Matrix'!V813,0),IF('CLINs &amp; Ceiling Rates'!$D$252="F&amp;E",'Labor Loading Matrix'!W813,0),IF('CLINs &amp; Ceiling Rates'!$D$253="F&amp;E",'Labor Loading Matrix'!X813,0),IF('CLINs &amp; Ceiling Rates'!$D$254="F&amp;E",'Labor Loading Matrix'!Y813,0),IF('CLINs &amp; Ceiling Rates'!$D$255="F&amp;E",'Labor Loading Matrix'!Z813,0),IF('CLINs &amp; Ceiling Rates'!$D$256="F&amp;E",'Labor Loading Matrix'!AA813,0))</f>
        <v>0</v>
      </c>
      <c r="G813" s="175">
        <f>SUM(IF('CLINs &amp; Ceiling Rates'!$D$237="R&amp;D",'Labor Loading Matrix'!H813,0),IF('CLINs &amp; Ceiling Rates'!$D$238="R&amp;D",'Labor Loading Matrix'!I813,0),IF('CLINs &amp; Ceiling Rates'!$D$239="R&amp;D",'Labor Loading Matrix'!J813,0),IF('CLINs &amp; Ceiling Rates'!$D$240="R&amp;D",'Labor Loading Matrix'!K813,0),IF('CLINs &amp; Ceiling Rates'!$D$241="R&amp;D",'Labor Loading Matrix'!L813,0),IF('CLINs &amp; Ceiling Rates'!$D$242="R&amp;D",'Labor Loading Matrix'!M813,0),IF('CLINs &amp; Ceiling Rates'!$D$243="R&amp;D",'Labor Loading Matrix'!N813,0),IF('CLINs &amp; Ceiling Rates'!$D$244="R&amp;D",'Labor Loading Matrix'!O813,0),IF('CLINs &amp; Ceiling Rates'!$D$245="R&amp;D",'Labor Loading Matrix'!P813,0),IF('CLINs &amp; Ceiling Rates'!$D$246="R&amp;D",'Labor Loading Matrix'!Q813,0),IF('CLINs &amp; Ceiling Rates'!$D$247="R&amp;D",'Labor Loading Matrix'!R813,0),IF('CLINs &amp; Ceiling Rates'!$D$248="R&amp;D",'Labor Loading Matrix'!S813,0),IF('CLINs &amp; Ceiling Rates'!$D$249="R&amp;D",'Labor Loading Matrix'!T813,0),IF('CLINs &amp; Ceiling Rates'!$D$250="R&amp;D",'Labor Loading Matrix'!U813,0),IF('CLINs &amp; Ceiling Rates'!$D$251="R&amp;D",'Labor Loading Matrix'!V813,0),IF('CLINs &amp; Ceiling Rates'!$D$252="R&amp;D",'Labor Loading Matrix'!W813,0),IF('CLINs &amp; Ceiling Rates'!$D$253="R&amp;D",'Labor Loading Matrix'!X813,0),IF('CLINs &amp; Ceiling Rates'!$D$254="R&amp;D",'Labor Loading Matrix'!Y813,0),IF('CLINs &amp; Ceiling Rates'!$D$255="R&amp;D",'Labor Loading Matrix'!Z813,0),IF('CLINs &amp; Ceiling Rates'!$D$256="R&amp;D",'Labor Loading Matrix'!AA813,0))</f>
        <v>0</v>
      </c>
      <c r="H813" s="137"/>
      <c r="I813" s="137"/>
      <c r="J813" s="137"/>
      <c r="K813" s="137"/>
      <c r="L813" s="137"/>
      <c r="M813" s="137"/>
      <c r="N813" s="84"/>
      <c r="O813" s="84"/>
      <c r="P813" s="84"/>
      <c r="Q813" s="84"/>
      <c r="R813" s="133"/>
      <c r="S813" s="133"/>
      <c r="T813" s="133"/>
      <c r="U813" s="133"/>
      <c r="V813" s="133"/>
      <c r="W813" s="133"/>
      <c r="X813" s="133"/>
      <c r="Y813" s="133"/>
      <c r="Z813" s="133"/>
      <c r="AA813" s="133"/>
    </row>
    <row r="814" spans="1:27" s="73" customFormat="1" ht="18" hidden="1" customHeight="1" x14ac:dyDescent="0.25">
      <c r="A814" s="173">
        <f>'CLINs &amp; Ceiling Rates'!B173</f>
        <v>0</v>
      </c>
      <c r="B814" s="173">
        <f>'CLINs &amp; Ceiling Rates'!C173</f>
        <v>0</v>
      </c>
      <c r="C814" s="177" t="str">
        <f>'CLINs &amp; Ceiling Rates'!K173</f>
        <v/>
      </c>
      <c r="D814" s="211">
        <f>IF('CLINs &amp; Ceiling Rates'!D770="",SUM('Labor Loading Matrix'!H814:AA814),SUM(E814:G814))</f>
        <v>0</v>
      </c>
      <c r="E814" s="175">
        <f>SUM(IF('CLINs &amp; Ceiling Rates'!$D$237="OPS",'Labor Loading Matrix'!H814,0),IF('CLINs &amp; Ceiling Rates'!$D$238="OPS",'Labor Loading Matrix'!I814,0),IF('CLINs &amp; Ceiling Rates'!$D$239="OPS",'Labor Loading Matrix'!J814,0),IF('CLINs &amp; Ceiling Rates'!$D$240="OPS",'Labor Loading Matrix'!K814,0),IF('CLINs &amp; Ceiling Rates'!$D$241="OPS",'Labor Loading Matrix'!L814,0),IF('CLINs &amp; Ceiling Rates'!$D$242="OPS",'Labor Loading Matrix'!M814,0),IF('CLINs &amp; Ceiling Rates'!$D$243="OPS",'Labor Loading Matrix'!N814,0),IF('CLINs &amp; Ceiling Rates'!$D$244="OPS",'Labor Loading Matrix'!O814,0),IF('CLINs &amp; Ceiling Rates'!$D$245="OPS",'Labor Loading Matrix'!P814,0),IF('CLINs &amp; Ceiling Rates'!$D$246="OPS",'Labor Loading Matrix'!Q814,0),IF('CLINs &amp; Ceiling Rates'!$D$247="OPS",'Labor Loading Matrix'!R814,0),IF('CLINs &amp; Ceiling Rates'!$D$248="OPS",'Labor Loading Matrix'!S814,0),IF('CLINs &amp; Ceiling Rates'!$D$249="OPS",'Labor Loading Matrix'!T814,0),IF('CLINs &amp; Ceiling Rates'!$D$250="OPS",'Labor Loading Matrix'!U814,0),IF('CLINs &amp; Ceiling Rates'!$D$251="OPS",'Labor Loading Matrix'!V814,0),IF('CLINs &amp; Ceiling Rates'!$D$252="OPS",'Labor Loading Matrix'!W814,0),IF('CLINs &amp; Ceiling Rates'!$D$253="OPS",'Labor Loading Matrix'!X814,0),IF('CLINs &amp; Ceiling Rates'!$D$254="OPS",'Labor Loading Matrix'!Y814,0),IF('CLINs &amp; Ceiling Rates'!$D$255="OPS",'Labor Loading Matrix'!Z814,0),IF('CLINs &amp; Ceiling Rates'!$D$256="OPS",'Labor Loading Matrix'!AA814,0))</f>
        <v>0</v>
      </c>
      <c r="F814" s="175">
        <f>SUM(IF('CLINs &amp; Ceiling Rates'!$D$237="F&amp;E",'Labor Loading Matrix'!H814,0),IF('CLINs &amp; Ceiling Rates'!$D$238="F&amp;E",'Labor Loading Matrix'!I814,0),IF('CLINs &amp; Ceiling Rates'!$D$239="F&amp;E",'Labor Loading Matrix'!J814,0),IF('CLINs &amp; Ceiling Rates'!$D$240="F&amp;E",'Labor Loading Matrix'!K814,0),IF('CLINs &amp; Ceiling Rates'!$D$241="F&amp;E",'Labor Loading Matrix'!L814,0),IF('CLINs &amp; Ceiling Rates'!$D$242="F&amp;E",'Labor Loading Matrix'!M814,0),IF('CLINs &amp; Ceiling Rates'!$D$243="F&amp;E",'Labor Loading Matrix'!N814,0),IF('CLINs &amp; Ceiling Rates'!$D$244="F&amp;E",'Labor Loading Matrix'!O814,0),IF('CLINs &amp; Ceiling Rates'!$D$245="F&amp;E",'Labor Loading Matrix'!P814,0),IF('CLINs &amp; Ceiling Rates'!$D$246="F&amp;E",'Labor Loading Matrix'!Q814,0),IF('CLINs &amp; Ceiling Rates'!$D$247="F&amp;E",'Labor Loading Matrix'!R814,0),IF('CLINs &amp; Ceiling Rates'!$D$248="F&amp;E",'Labor Loading Matrix'!S814,0),IF('CLINs &amp; Ceiling Rates'!$D$249="F&amp;E",'Labor Loading Matrix'!T814,0),IF('CLINs &amp; Ceiling Rates'!$D$250="F&amp;E",'Labor Loading Matrix'!U814,0),IF('CLINs &amp; Ceiling Rates'!$D$251="F&amp;E",'Labor Loading Matrix'!V814,0),IF('CLINs &amp; Ceiling Rates'!$D$252="F&amp;E",'Labor Loading Matrix'!W814,0),IF('CLINs &amp; Ceiling Rates'!$D$253="F&amp;E",'Labor Loading Matrix'!X814,0),IF('CLINs &amp; Ceiling Rates'!$D$254="F&amp;E",'Labor Loading Matrix'!Y814,0),IF('CLINs &amp; Ceiling Rates'!$D$255="F&amp;E",'Labor Loading Matrix'!Z814,0),IF('CLINs &amp; Ceiling Rates'!$D$256="F&amp;E",'Labor Loading Matrix'!AA814,0))</f>
        <v>0</v>
      </c>
      <c r="G814" s="175">
        <f>SUM(IF('CLINs &amp; Ceiling Rates'!$D$237="R&amp;D",'Labor Loading Matrix'!H814,0),IF('CLINs &amp; Ceiling Rates'!$D$238="R&amp;D",'Labor Loading Matrix'!I814,0),IF('CLINs &amp; Ceiling Rates'!$D$239="R&amp;D",'Labor Loading Matrix'!J814,0),IF('CLINs &amp; Ceiling Rates'!$D$240="R&amp;D",'Labor Loading Matrix'!K814,0),IF('CLINs &amp; Ceiling Rates'!$D$241="R&amp;D",'Labor Loading Matrix'!L814,0),IF('CLINs &amp; Ceiling Rates'!$D$242="R&amp;D",'Labor Loading Matrix'!M814,0),IF('CLINs &amp; Ceiling Rates'!$D$243="R&amp;D",'Labor Loading Matrix'!N814,0),IF('CLINs &amp; Ceiling Rates'!$D$244="R&amp;D",'Labor Loading Matrix'!O814,0),IF('CLINs &amp; Ceiling Rates'!$D$245="R&amp;D",'Labor Loading Matrix'!P814,0),IF('CLINs &amp; Ceiling Rates'!$D$246="R&amp;D",'Labor Loading Matrix'!Q814,0),IF('CLINs &amp; Ceiling Rates'!$D$247="R&amp;D",'Labor Loading Matrix'!R814,0),IF('CLINs &amp; Ceiling Rates'!$D$248="R&amp;D",'Labor Loading Matrix'!S814,0),IF('CLINs &amp; Ceiling Rates'!$D$249="R&amp;D",'Labor Loading Matrix'!T814,0),IF('CLINs &amp; Ceiling Rates'!$D$250="R&amp;D",'Labor Loading Matrix'!U814,0),IF('CLINs &amp; Ceiling Rates'!$D$251="R&amp;D",'Labor Loading Matrix'!V814,0),IF('CLINs &amp; Ceiling Rates'!$D$252="R&amp;D",'Labor Loading Matrix'!W814,0),IF('CLINs &amp; Ceiling Rates'!$D$253="R&amp;D",'Labor Loading Matrix'!X814,0),IF('CLINs &amp; Ceiling Rates'!$D$254="R&amp;D",'Labor Loading Matrix'!Y814,0),IF('CLINs &amp; Ceiling Rates'!$D$255="R&amp;D",'Labor Loading Matrix'!Z814,0),IF('CLINs &amp; Ceiling Rates'!$D$256="R&amp;D",'Labor Loading Matrix'!AA814,0))</f>
        <v>0</v>
      </c>
      <c r="H814" s="137"/>
      <c r="I814" s="137"/>
      <c r="J814" s="137"/>
      <c r="K814" s="137"/>
      <c r="L814" s="137"/>
      <c r="M814" s="137"/>
      <c r="N814" s="84"/>
      <c r="O814" s="84"/>
      <c r="P814" s="84"/>
      <c r="Q814" s="84"/>
      <c r="R814" s="133"/>
      <c r="S814" s="133"/>
      <c r="T814" s="133"/>
      <c r="U814" s="133"/>
      <c r="V814" s="133"/>
      <c r="W814" s="133"/>
      <c r="X814" s="133"/>
      <c r="Y814" s="133"/>
      <c r="Z814" s="133"/>
      <c r="AA814" s="133"/>
    </row>
    <row r="815" spans="1:27" s="73" customFormat="1" ht="18" hidden="1" customHeight="1" x14ac:dyDescent="0.25">
      <c r="A815" s="173">
        <f>'CLINs &amp; Ceiling Rates'!B174</f>
        <v>0</v>
      </c>
      <c r="B815" s="173">
        <f>'CLINs &amp; Ceiling Rates'!C174</f>
        <v>0</v>
      </c>
      <c r="C815" s="177" t="str">
        <f>'CLINs &amp; Ceiling Rates'!K174</f>
        <v/>
      </c>
      <c r="D815" s="211">
        <f>IF('CLINs &amp; Ceiling Rates'!D771="",SUM('Labor Loading Matrix'!H815:AA815),SUM(E815:G815))</f>
        <v>0</v>
      </c>
      <c r="E815" s="175">
        <f>SUM(IF('CLINs &amp; Ceiling Rates'!$D$237="OPS",'Labor Loading Matrix'!H815,0),IF('CLINs &amp; Ceiling Rates'!$D$238="OPS",'Labor Loading Matrix'!I815,0),IF('CLINs &amp; Ceiling Rates'!$D$239="OPS",'Labor Loading Matrix'!J815,0),IF('CLINs &amp; Ceiling Rates'!$D$240="OPS",'Labor Loading Matrix'!K815,0),IF('CLINs &amp; Ceiling Rates'!$D$241="OPS",'Labor Loading Matrix'!L815,0),IF('CLINs &amp; Ceiling Rates'!$D$242="OPS",'Labor Loading Matrix'!M815,0),IF('CLINs &amp; Ceiling Rates'!$D$243="OPS",'Labor Loading Matrix'!N815,0),IF('CLINs &amp; Ceiling Rates'!$D$244="OPS",'Labor Loading Matrix'!O815,0),IF('CLINs &amp; Ceiling Rates'!$D$245="OPS",'Labor Loading Matrix'!P815,0),IF('CLINs &amp; Ceiling Rates'!$D$246="OPS",'Labor Loading Matrix'!Q815,0),IF('CLINs &amp; Ceiling Rates'!$D$247="OPS",'Labor Loading Matrix'!R815,0),IF('CLINs &amp; Ceiling Rates'!$D$248="OPS",'Labor Loading Matrix'!S815,0),IF('CLINs &amp; Ceiling Rates'!$D$249="OPS",'Labor Loading Matrix'!T815,0),IF('CLINs &amp; Ceiling Rates'!$D$250="OPS",'Labor Loading Matrix'!U815,0),IF('CLINs &amp; Ceiling Rates'!$D$251="OPS",'Labor Loading Matrix'!V815,0),IF('CLINs &amp; Ceiling Rates'!$D$252="OPS",'Labor Loading Matrix'!W815,0),IF('CLINs &amp; Ceiling Rates'!$D$253="OPS",'Labor Loading Matrix'!X815,0),IF('CLINs &amp; Ceiling Rates'!$D$254="OPS",'Labor Loading Matrix'!Y815,0),IF('CLINs &amp; Ceiling Rates'!$D$255="OPS",'Labor Loading Matrix'!Z815,0),IF('CLINs &amp; Ceiling Rates'!$D$256="OPS",'Labor Loading Matrix'!AA815,0))</f>
        <v>0</v>
      </c>
      <c r="F815" s="175">
        <f>SUM(IF('CLINs &amp; Ceiling Rates'!$D$237="F&amp;E",'Labor Loading Matrix'!H815,0),IF('CLINs &amp; Ceiling Rates'!$D$238="F&amp;E",'Labor Loading Matrix'!I815,0),IF('CLINs &amp; Ceiling Rates'!$D$239="F&amp;E",'Labor Loading Matrix'!J815,0),IF('CLINs &amp; Ceiling Rates'!$D$240="F&amp;E",'Labor Loading Matrix'!K815,0),IF('CLINs &amp; Ceiling Rates'!$D$241="F&amp;E",'Labor Loading Matrix'!L815,0),IF('CLINs &amp; Ceiling Rates'!$D$242="F&amp;E",'Labor Loading Matrix'!M815,0),IF('CLINs &amp; Ceiling Rates'!$D$243="F&amp;E",'Labor Loading Matrix'!N815,0),IF('CLINs &amp; Ceiling Rates'!$D$244="F&amp;E",'Labor Loading Matrix'!O815,0),IF('CLINs &amp; Ceiling Rates'!$D$245="F&amp;E",'Labor Loading Matrix'!P815,0),IF('CLINs &amp; Ceiling Rates'!$D$246="F&amp;E",'Labor Loading Matrix'!Q815,0),IF('CLINs &amp; Ceiling Rates'!$D$247="F&amp;E",'Labor Loading Matrix'!R815,0),IF('CLINs &amp; Ceiling Rates'!$D$248="F&amp;E",'Labor Loading Matrix'!S815,0),IF('CLINs &amp; Ceiling Rates'!$D$249="F&amp;E",'Labor Loading Matrix'!T815,0),IF('CLINs &amp; Ceiling Rates'!$D$250="F&amp;E",'Labor Loading Matrix'!U815,0),IF('CLINs &amp; Ceiling Rates'!$D$251="F&amp;E",'Labor Loading Matrix'!V815,0),IF('CLINs &amp; Ceiling Rates'!$D$252="F&amp;E",'Labor Loading Matrix'!W815,0),IF('CLINs &amp; Ceiling Rates'!$D$253="F&amp;E",'Labor Loading Matrix'!X815,0),IF('CLINs &amp; Ceiling Rates'!$D$254="F&amp;E",'Labor Loading Matrix'!Y815,0),IF('CLINs &amp; Ceiling Rates'!$D$255="F&amp;E",'Labor Loading Matrix'!Z815,0),IF('CLINs &amp; Ceiling Rates'!$D$256="F&amp;E",'Labor Loading Matrix'!AA815,0))</f>
        <v>0</v>
      </c>
      <c r="G815" s="175">
        <f>SUM(IF('CLINs &amp; Ceiling Rates'!$D$237="R&amp;D",'Labor Loading Matrix'!H815,0),IF('CLINs &amp; Ceiling Rates'!$D$238="R&amp;D",'Labor Loading Matrix'!I815,0),IF('CLINs &amp; Ceiling Rates'!$D$239="R&amp;D",'Labor Loading Matrix'!J815,0),IF('CLINs &amp; Ceiling Rates'!$D$240="R&amp;D",'Labor Loading Matrix'!K815,0),IF('CLINs &amp; Ceiling Rates'!$D$241="R&amp;D",'Labor Loading Matrix'!L815,0),IF('CLINs &amp; Ceiling Rates'!$D$242="R&amp;D",'Labor Loading Matrix'!M815,0),IF('CLINs &amp; Ceiling Rates'!$D$243="R&amp;D",'Labor Loading Matrix'!N815,0),IF('CLINs &amp; Ceiling Rates'!$D$244="R&amp;D",'Labor Loading Matrix'!O815,0),IF('CLINs &amp; Ceiling Rates'!$D$245="R&amp;D",'Labor Loading Matrix'!P815,0),IF('CLINs &amp; Ceiling Rates'!$D$246="R&amp;D",'Labor Loading Matrix'!Q815,0),IF('CLINs &amp; Ceiling Rates'!$D$247="R&amp;D",'Labor Loading Matrix'!R815,0),IF('CLINs &amp; Ceiling Rates'!$D$248="R&amp;D",'Labor Loading Matrix'!S815,0),IF('CLINs &amp; Ceiling Rates'!$D$249="R&amp;D",'Labor Loading Matrix'!T815,0),IF('CLINs &amp; Ceiling Rates'!$D$250="R&amp;D",'Labor Loading Matrix'!U815,0),IF('CLINs &amp; Ceiling Rates'!$D$251="R&amp;D",'Labor Loading Matrix'!V815,0),IF('CLINs &amp; Ceiling Rates'!$D$252="R&amp;D",'Labor Loading Matrix'!W815,0),IF('CLINs &amp; Ceiling Rates'!$D$253="R&amp;D",'Labor Loading Matrix'!X815,0),IF('CLINs &amp; Ceiling Rates'!$D$254="R&amp;D",'Labor Loading Matrix'!Y815,0),IF('CLINs &amp; Ceiling Rates'!$D$255="R&amp;D",'Labor Loading Matrix'!Z815,0),IF('CLINs &amp; Ceiling Rates'!$D$256="R&amp;D",'Labor Loading Matrix'!AA815,0))</f>
        <v>0</v>
      </c>
      <c r="H815" s="137"/>
      <c r="I815" s="137"/>
      <c r="J815" s="137"/>
      <c r="K815" s="137"/>
      <c r="L815" s="137"/>
      <c r="M815" s="137"/>
      <c r="N815" s="84"/>
      <c r="O815" s="84"/>
      <c r="P815" s="84"/>
      <c r="Q815" s="84"/>
      <c r="R815" s="133"/>
      <c r="S815" s="133"/>
      <c r="T815" s="133"/>
      <c r="U815" s="133"/>
      <c r="V815" s="133"/>
      <c r="W815" s="133"/>
      <c r="X815" s="133"/>
      <c r="Y815" s="133"/>
      <c r="Z815" s="133"/>
      <c r="AA815" s="133"/>
    </row>
    <row r="816" spans="1:27" s="73" customFormat="1" ht="18" hidden="1" customHeight="1" x14ac:dyDescent="0.25">
      <c r="A816" s="173">
        <f>'CLINs &amp; Ceiling Rates'!B175</f>
        <v>0</v>
      </c>
      <c r="B816" s="173">
        <f>'CLINs &amp; Ceiling Rates'!C175</f>
        <v>0</v>
      </c>
      <c r="C816" s="177" t="str">
        <f>'CLINs &amp; Ceiling Rates'!K175</f>
        <v/>
      </c>
      <c r="D816" s="211">
        <f>IF('CLINs &amp; Ceiling Rates'!D772="",SUM('Labor Loading Matrix'!H816:AA816),SUM(E816:G816))</f>
        <v>0</v>
      </c>
      <c r="E816" s="175">
        <f>SUM(IF('CLINs &amp; Ceiling Rates'!$D$237="OPS",'Labor Loading Matrix'!H816,0),IF('CLINs &amp; Ceiling Rates'!$D$238="OPS",'Labor Loading Matrix'!I816,0),IF('CLINs &amp; Ceiling Rates'!$D$239="OPS",'Labor Loading Matrix'!J816,0),IF('CLINs &amp; Ceiling Rates'!$D$240="OPS",'Labor Loading Matrix'!K816,0),IF('CLINs &amp; Ceiling Rates'!$D$241="OPS",'Labor Loading Matrix'!L816,0),IF('CLINs &amp; Ceiling Rates'!$D$242="OPS",'Labor Loading Matrix'!M816,0),IF('CLINs &amp; Ceiling Rates'!$D$243="OPS",'Labor Loading Matrix'!N816,0),IF('CLINs &amp; Ceiling Rates'!$D$244="OPS",'Labor Loading Matrix'!O816,0),IF('CLINs &amp; Ceiling Rates'!$D$245="OPS",'Labor Loading Matrix'!P816,0),IF('CLINs &amp; Ceiling Rates'!$D$246="OPS",'Labor Loading Matrix'!Q816,0),IF('CLINs &amp; Ceiling Rates'!$D$247="OPS",'Labor Loading Matrix'!R816,0),IF('CLINs &amp; Ceiling Rates'!$D$248="OPS",'Labor Loading Matrix'!S816,0),IF('CLINs &amp; Ceiling Rates'!$D$249="OPS",'Labor Loading Matrix'!T816,0),IF('CLINs &amp; Ceiling Rates'!$D$250="OPS",'Labor Loading Matrix'!U816,0),IF('CLINs &amp; Ceiling Rates'!$D$251="OPS",'Labor Loading Matrix'!V816,0),IF('CLINs &amp; Ceiling Rates'!$D$252="OPS",'Labor Loading Matrix'!W816,0),IF('CLINs &amp; Ceiling Rates'!$D$253="OPS",'Labor Loading Matrix'!X816,0),IF('CLINs &amp; Ceiling Rates'!$D$254="OPS",'Labor Loading Matrix'!Y816,0),IF('CLINs &amp; Ceiling Rates'!$D$255="OPS",'Labor Loading Matrix'!Z816,0),IF('CLINs &amp; Ceiling Rates'!$D$256="OPS",'Labor Loading Matrix'!AA816,0))</f>
        <v>0</v>
      </c>
      <c r="F816" s="175">
        <f>SUM(IF('CLINs &amp; Ceiling Rates'!$D$237="F&amp;E",'Labor Loading Matrix'!H816,0),IF('CLINs &amp; Ceiling Rates'!$D$238="F&amp;E",'Labor Loading Matrix'!I816,0),IF('CLINs &amp; Ceiling Rates'!$D$239="F&amp;E",'Labor Loading Matrix'!J816,0),IF('CLINs &amp; Ceiling Rates'!$D$240="F&amp;E",'Labor Loading Matrix'!K816,0),IF('CLINs &amp; Ceiling Rates'!$D$241="F&amp;E",'Labor Loading Matrix'!L816,0),IF('CLINs &amp; Ceiling Rates'!$D$242="F&amp;E",'Labor Loading Matrix'!M816,0),IF('CLINs &amp; Ceiling Rates'!$D$243="F&amp;E",'Labor Loading Matrix'!N816,0),IF('CLINs &amp; Ceiling Rates'!$D$244="F&amp;E",'Labor Loading Matrix'!O816,0),IF('CLINs &amp; Ceiling Rates'!$D$245="F&amp;E",'Labor Loading Matrix'!P816,0),IF('CLINs &amp; Ceiling Rates'!$D$246="F&amp;E",'Labor Loading Matrix'!Q816,0),IF('CLINs &amp; Ceiling Rates'!$D$247="F&amp;E",'Labor Loading Matrix'!R816,0),IF('CLINs &amp; Ceiling Rates'!$D$248="F&amp;E",'Labor Loading Matrix'!S816,0),IF('CLINs &amp; Ceiling Rates'!$D$249="F&amp;E",'Labor Loading Matrix'!T816,0),IF('CLINs &amp; Ceiling Rates'!$D$250="F&amp;E",'Labor Loading Matrix'!U816,0),IF('CLINs &amp; Ceiling Rates'!$D$251="F&amp;E",'Labor Loading Matrix'!V816,0),IF('CLINs &amp; Ceiling Rates'!$D$252="F&amp;E",'Labor Loading Matrix'!W816,0),IF('CLINs &amp; Ceiling Rates'!$D$253="F&amp;E",'Labor Loading Matrix'!X816,0),IF('CLINs &amp; Ceiling Rates'!$D$254="F&amp;E",'Labor Loading Matrix'!Y816,0),IF('CLINs &amp; Ceiling Rates'!$D$255="F&amp;E",'Labor Loading Matrix'!Z816,0),IF('CLINs &amp; Ceiling Rates'!$D$256="F&amp;E",'Labor Loading Matrix'!AA816,0))</f>
        <v>0</v>
      </c>
      <c r="G816" s="175">
        <f>SUM(IF('CLINs &amp; Ceiling Rates'!$D$237="R&amp;D",'Labor Loading Matrix'!H816,0),IF('CLINs &amp; Ceiling Rates'!$D$238="R&amp;D",'Labor Loading Matrix'!I816,0),IF('CLINs &amp; Ceiling Rates'!$D$239="R&amp;D",'Labor Loading Matrix'!J816,0),IF('CLINs &amp; Ceiling Rates'!$D$240="R&amp;D",'Labor Loading Matrix'!K816,0),IF('CLINs &amp; Ceiling Rates'!$D$241="R&amp;D",'Labor Loading Matrix'!L816,0),IF('CLINs &amp; Ceiling Rates'!$D$242="R&amp;D",'Labor Loading Matrix'!M816,0),IF('CLINs &amp; Ceiling Rates'!$D$243="R&amp;D",'Labor Loading Matrix'!N816,0),IF('CLINs &amp; Ceiling Rates'!$D$244="R&amp;D",'Labor Loading Matrix'!O816,0),IF('CLINs &amp; Ceiling Rates'!$D$245="R&amp;D",'Labor Loading Matrix'!P816,0),IF('CLINs &amp; Ceiling Rates'!$D$246="R&amp;D",'Labor Loading Matrix'!Q816,0),IF('CLINs &amp; Ceiling Rates'!$D$247="R&amp;D",'Labor Loading Matrix'!R816,0),IF('CLINs &amp; Ceiling Rates'!$D$248="R&amp;D",'Labor Loading Matrix'!S816,0),IF('CLINs &amp; Ceiling Rates'!$D$249="R&amp;D",'Labor Loading Matrix'!T816,0),IF('CLINs &amp; Ceiling Rates'!$D$250="R&amp;D",'Labor Loading Matrix'!U816,0),IF('CLINs &amp; Ceiling Rates'!$D$251="R&amp;D",'Labor Loading Matrix'!V816,0),IF('CLINs &amp; Ceiling Rates'!$D$252="R&amp;D",'Labor Loading Matrix'!W816,0),IF('CLINs &amp; Ceiling Rates'!$D$253="R&amp;D",'Labor Loading Matrix'!X816,0),IF('CLINs &amp; Ceiling Rates'!$D$254="R&amp;D",'Labor Loading Matrix'!Y816,0),IF('CLINs &amp; Ceiling Rates'!$D$255="R&amp;D",'Labor Loading Matrix'!Z816,0),IF('CLINs &amp; Ceiling Rates'!$D$256="R&amp;D",'Labor Loading Matrix'!AA816,0))</f>
        <v>0</v>
      </c>
      <c r="H816" s="137"/>
      <c r="I816" s="137"/>
      <c r="J816" s="137"/>
      <c r="K816" s="137"/>
      <c r="L816" s="137"/>
      <c r="M816" s="137"/>
      <c r="N816" s="84"/>
      <c r="O816" s="84"/>
      <c r="P816" s="84"/>
      <c r="Q816" s="84"/>
      <c r="R816" s="133"/>
      <c r="S816" s="133"/>
      <c r="T816" s="133"/>
      <c r="U816" s="133"/>
      <c r="V816" s="133"/>
      <c r="W816" s="133"/>
      <c r="X816" s="133"/>
      <c r="Y816" s="133"/>
      <c r="Z816" s="133"/>
      <c r="AA816" s="133"/>
    </row>
    <row r="817" spans="1:27" s="73" customFormat="1" ht="18" hidden="1" customHeight="1" x14ac:dyDescent="0.25">
      <c r="A817" s="173">
        <f>'CLINs &amp; Ceiling Rates'!B176</f>
        <v>0</v>
      </c>
      <c r="B817" s="173">
        <f>'CLINs &amp; Ceiling Rates'!C176</f>
        <v>0</v>
      </c>
      <c r="C817" s="177" t="str">
        <f>'CLINs &amp; Ceiling Rates'!K176</f>
        <v/>
      </c>
      <c r="D817" s="211">
        <f>IF('CLINs &amp; Ceiling Rates'!D773="",SUM('Labor Loading Matrix'!H817:AA817),SUM(E817:G817))</f>
        <v>0</v>
      </c>
      <c r="E817" s="175">
        <f>SUM(IF('CLINs &amp; Ceiling Rates'!$D$237="OPS",'Labor Loading Matrix'!H817,0),IF('CLINs &amp; Ceiling Rates'!$D$238="OPS",'Labor Loading Matrix'!I817,0),IF('CLINs &amp; Ceiling Rates'!$D$239="OPS",'Labor Loading Matrix'!J817,0),IF('CLINs &amp; Ceiling Rates'!$D$240="OPS",'Labor Loading Matrix'!K817,0),IF('CLINs &amp; Ceiling Rates'!$D$241="OPS",'Labor Loading Matrix'!L817,0),IF('CLINs &amp; Ceiling Rates'!$D$242="OPS",'Labor Loading Matrix'!M817,0),IF('CLINs &amp; Ceiling Rates'!$D$243="OPS",'Labor Loading Matrix'!N817,0),IF('CLINs &amp; Ceiling Rates'!$D$244="OPS",'Labor Loading Matrix'!O817,0),IF('CLINs &amp; Ceiling Rates'!$D$245="OPS",'Labor Loading Matrix'!P817,0),IF('CLINs &amp; Ceiling Rates'!$D$246="OPS",'Labor Loading Matrix'!Q817,0),IF('CLINs &amp; Ceiling Rates'!$D$247="OPS",'Labor Loading Matrix'!R817,0),IF('CLINs &amp; Ceiling Rates'!$D$248="OPS",'Labor Loading Matrix'!S817,0),IF('CLINs &amp; Ceiling Rates'!$D$249="OPS",'Labor Loading Matrix'!T817,0),IF('CLINs &amp; Ceiling Rates'!$D$250="OPS",'Labor Loading Matrix'!U817,0),IF('CLINs &amp; Ceiling Rates'!$D$251="OPS",'Labor Loading Matrix'!V817,0),IF('CLINs &amp; Ceiling Rates'!$D$252="OPS",'Labor Loading Matrix'!W817,0),IF('CLINs &amp; Ceiling Rates'!$D$253="OPS",'Labor Loading Matrix'!X817,0),IF('CLINs &amp; Ceiling Rates'!$D$254="OPS",'Labor Loading Matrix'!Y817,0),IF('CLINs &amp; Ceiling Rates'!$D$255="OPS",'Labor Loading Matrix'!Z817,0),IF('CLINs &amp; Ceiling Rates'!$D$256="OPS",'Labor Loading Matrix'!AA817,0))</f>
        <v>0</v>
      </c>
      <c r="F817" s="175">
        <f>SUM(IF('CLINs &amp; Ceiling Rates'!$D$237="F&amp;E",'Labor Loading Matrix'!H817,0),IF('CLINs &amp; Ceiling Rates'!$D$238="F&amp;E",'Labor Loading Matrix'!I817,0),IF('CLINs &amp; Ceiling Rates'!$D$239="F&amp;E",'Labor Loading Matrix'!J817,0),IF('CLINs &amp; Ceiling Rates'!$D$240="F&amp;E",'Labor Loading Matrix'!K817,0),IF('CLINs &amp; Ceiling Rates'!$D$241="F&amp;E",'Labor Loading Matrix'!L817,0),IF('CLINs &amp; Ceiling Rates'!$D$242="F&amp;E",'Labor Loading Matrix'!M817,0),IF('CLINs &amp; Ceiling Rates'!$D$243="F&amp;E",'Labor Loading Matrix'!N817,0),IF('CLINs &amp; Ceiling Rates'!$D$244="F&amp;E",'Labor Loading Matrix'!O817,0),IF('CLINs &amp; Ceiling Rates'!$D$245="F&amp;E",'Labor Loading Matrix'!P817,0),IF('CLINs &amp; Ceiling Rates'!$D$246="F&amp;E",'Labor Loading Matrix'!Q817,0),IF('CLINs &amp; Ceiling Rates'!$D$247="F&amp;E",'Labor Loading Matrix'!R817,0),IF('CLINs &amp; Ceiling Rates'!$D$248="F&amp;E",'Labor Loading Matrix'!S817,0),IF('CLINs &amp; Ceiling Rates'!$D$249="F&amp;E",'Labor Loading Matrix'!T817,0),IF('CLINs &amp; Ceiling Rates'!$D$250="F&amp;E",'Labor Loading Matrix'!U817,0),IF('CLINs &amp; Ceiling Rates'!$D$251="F&amp;E",'Labor Loading Matrix'!V817,0),IF('CLINs &amp; Ceiling Rates'!$D$252="F&amp;E",'Labor Loading Matrix'!W817,0),IF('CLINs &amp; Ceiling Rates'!$D$253="F&amp;E",'Labor Loading Matrix'!X817,0),IF('CLINs &amp; Ceiling Rates'!$D$254="F&amp;E",'Labor Loading Matrix'!Y817,0),IF('CLINs &amp; Ceiling Rates'!$D$255="F&amp;E",'Labor Loading Matrix'!Z817,0),IF('CLINs &amp; Ceiling Rates'!$D$256="F&amp;E",'Labor Loading Matrix'!AA817,0))</f>
        <v>0</v>
      </c>
      <c r="G817" s="175">
        <f>SUM(IF('CLINs &amp; Ceiling Rates'!$D$237="R&amp;D",'Labor Loading Matrix'!H817,0),IF('CLINs &amp; Ceiling Rates'!$D$238="R&amp;D",'Labor Loading Matrix'!I817,0),IF('CLINs &amp; Ceiling Rates'!$D$239="R&amp;D",'Labor Loading Matrix'!J817,0),IF('CLINs &amp; Ceiling Rates'!$D$240="R&amp;D",'Labor Loading Matrix'!K817,0),IF('CLINs &amp; Ceiling Rates'!$D$241="R&amp;D",'Labor Loading Matrix'!L817,0),IF('CLINs &amp; Ceiling Rates'!$D$242="R&amp;D",'Labor Loading Matrix'!M817,0),IF('CLINs &amp; Ceiling Rates'!$D$243="R&amp;D",'Labor Loading Matrix'!N817,0),IF('CLINs &amp; Ceiling Rates'!$D$244="R&amp;D",'Labor Loading Matrix'!O817,0),IF('CLINs &amp; Ceiling Rates'!$D$245="R&amp;D",'Labor Loading Matrix'!P817,0),IF('CLINs &amp; Ceiling Rates'!$D$246="R&amp;D",'Labor Loading Matrix'!Q817,0),IF('CLINs &amp; Ceiling Rates'!$D$247="R&amp;D",'Labor Loading Matrix'!R817,0),IF('CLINs &amp; Ceiling Rates'!$D$248="R&amp;D",'Labor Loading Matrix'!S817,0),IF('CLINs &amp; Ceiling Rates'!$D$249="R&amp;D",'Labor Loading Matrix'!T817,0),IF('CLINs &amp; Ceiling Rates'!$D$250="R&amp;D",'Labor Loading Matrix'!U817,0),IF('CLINs &amp; Ceiling Rates'!$D$251="R&amp;D",'Labor Loading Matrix'!V817,0),IF('CLINs &amp; Ceiling Rates'!$D$252="R&amp;D",'Labor Loading Matrix'!W817,0),IF('CLINs &amp; Ceiling Rates'!$D$253="R&amp;D",'Labor Loading Matrix'!X817,0),IF('CLINs &amp; Ceiling Rates'!$D$254="R&amp;D",'Labor Loading Matrix'!Y817,0),IF('CLINs &amp; Ceiling Rates'!$D$255="R&amp;D",'Labor Loading Matrix'!Z817,0),IF('CLINs &amp; Ceiling Rates'!$D$256="R&amp;D",'Labor Loading Matrix'!AA817,0))</f>
        <v>0</v>
      </c>
      <c r="H817" s="137"/>
      <c r="I817" s="137"/>
      <c r="J817" s="137"/>
      <c r="K817" s="137"/>
      <c r="L817" s="137"/>
      <c r="M817" s="137"/>
      <c r="N817" s="84"/>
      <c r="O817" s="84"/>
      <c r="P817" s="84"/>
      <c r="Q817" s="84"/>
      <c r="R817" s="133"/>
      <c r="S817" s="133"/>
      <c r="T817" s="133"/>
      <c r="U817" s="133"/>
      <c r="V817" s="133"/>
      <c r="W817" s="133"/>
      <c r="X817" s="133"/>
      <c r="Y817" s="133"/>
      <c r="Z817" s="133"/>
      <c r="AA817" s="133"/>
    </row>
    <row r="818" spans="1:27" s="73" customFormat="1" ht="18" hidden="1" customHeight="1" x14ac:dyDescent="0.25">
      <c r="A818" s="173">
        <f>'CLINs &amp; Ceiling Rates'!B177</f>
        <v>0</v>
      </c>
      <c r="B818" s="173">
        <f>'CLINs &amp; Ceiling Rates'!C177</f>
        <v>0</v>
      </c>
      <c r="C818" s="177" t="str">
        <f>'CLINs &amp; Ceiling Rates'!K177</f>
        <v/>
      </c>
      <c r="D818" s="211">
        <f>IF('CLINs &amp; Ceiling Rates'!D774="",SUM('Labor Loading Matrix'!H818:AA818),SUM(E818:G818))</f>
        <v>0</v>
      </c>
      <c r="E818" s="175">
        <f>SUM(IF('CLINs &amp; Ceiling Rates'!$D$237="OPS",'Labor Loading Matrix'!H818,0),IF('CLINs &amp; Ceiling Rates'!$D$238="OPS",'Labor Loading Matrix'!I818,0),IF('CLINs &amp; Ceiling Rates'!$D$239="OPS",'Labor Loading Matrix'!J818,0),IF('CLINs &amp; Ceiling Rates'!$D$240="OPS",'Labor Loading Matrix'!K818,0),IF('CLINs &amp; Ceiling Rates'!$D$241="OPS",'Labor Loading Matrix'!L818,0),IF('CLINs &amp; Ceiling Rates'!$D$242="OPS",'Labor Loading Matrix'!M818,0),IF('CLINs &amp; Ceiling Rates'!$D$243="OPS",'Labor Loading Matrix'!N818,0),IF('CLINs &amp; Ceiling Rates'!$D$244="OPS",'Labor Loading Matrix'!O818,0),IF('CLINs &amp; Ceiling Rates'!$D$245="OPS",'Labor Loading Matrix'!P818,0),IF('CLINs &amp; Ceiling Rates'!$D$246="OPS",'Labor Loading Matrix'!Q818,0),IF('CLINs &amp; Ceiling Rates'!$D$247="OPS",'Labor Loading Matrix'!R818,0),IF('CLINs &amp; Ceiling Rates'!$D$248="OPS",'Labor Loading Matrix'!S818,0),IF('CLINs &amp; Ceiling Rates'!$D$249="OPS",'Labor Loading Matrix'!T818,0),IF('CLINs &amp; Ceiling Rates'!$D$250="OPS",'Labor Loading Matrix'!U818,0),IF('CLINs &amp; Ceiling Rates'!$D$251="OPS",'Labor Loading Matrix'!V818,0),IF('CLINs &amp; Ceiling Rates'!$D$252="OPS",'Labor Loading Matrix'!W818,0),IF('CLINs &amp; Ceiling Rates'!$D$253="OPS",'Labor Loading Matrix'!X818,0),IF('CLINs &amp; Ceiling Rates'!$D$254="OPS",'Labor Loading Matrix'!Y818,0),IF('CLINs &amp; Ceiling Rates'!$D$255="OPS",'Labor Loading Matrix'!Z818,0),IF('CLINs &amp; Ceiling Rates'!$D$256="OPS",'Labor Loading Matrix'!AA818,0))</f>
        <v>0</v>
      </c>
      <c r="F818" s="175">
        <f>SUM(IF('CLINs &amp; Ceiling Rates'!$D$237="F&amp;E",'Labor Loading Matrix'!H818,0),IF('CLINs &amp; Ceiling Rates'!$D$238="F&amp;E",'Labor Loading Matrix'!I818,0),IF('CLINs &amp; Ceiling Rates'!$D$239="F&amp;E",'Labor Loading Matrix'!J818,0),IF('CLINs &amp; Ceiling Rates'!$D$240="F&amp;E",'Labor Loading Matrix'!K818,0),IF('CLINs &amp; Ceiling Rates'!$D$241="F&amp;E",'Labor Loading Matrix'!L818,0),IF('CLINs &amp; Ceiling Rates'!$D$242="F&amp;E",'Labor Loading Matrix'!M818,0),IF('CLINs &amp; Ceiling Rates'!$D$243="F&amp;E",'Labor Loading Matrix'!N818,0),IF('CLINs &amp; Ceiling Rates'!$D$244="F&amp;E",'Labor Loading Matrix'!O818,0),IF('CLINs &amp; Ceiling Rates'!$D$245="F&amp;E",'Labor Loading Matrix'!P818,0),IF('CLINs &amp; Ceiling Rates'!$D$246="F&amp;E",'Labor Loading Matrix'!Q818,0),IF('CLINs &amp; Ceiling Rates'!$D$247="F&amp;E",'Labor Loading Matrix'!R818,0),IF('CLINs &amp; Ceiling Rates'!$D$248="F&amp;E",'Labor Loading Matrix'!S818,0),IF('CLINs &amp; Ceiling Rates'!$D$249="F&amp;E",'Labor Loading Matrix'!T818,0),IF('CLINs &amp; Ceiling Rates'!$D$250="F&amp;E",'Labor Loading Matrix'!U818,0),IF('CLINs &amp; Ceiling Rates'!$D$251="F&amp;E",'Labor Loading Matrix'!V818,0),IF('CLINs &amp; Ceiling Rates'!$D$252="F&amp;E",'Labor Loading Matrix'!W818,0),IF('CLINs &amp; Ceiling Rates'!$D$253="F&amp;E",'Labor Loading Matrix'!X818,0),IF('CLINs &amp; Ceiling Rates'!$D$254="F&amp;E",'Labor Loading Matrix'!Y818,0),IF('CLINs &amp; Ceiling Rates'!$D$255="F&amp;E",'Labor Loading Matrix'!Z818,0),IF('CLINs &amp; Ceiling Rates'!$D$256="F&amp;E",'Labor Loading Matrix'!AA818,0))</f>
        <v>0</v>
      </c>
      <c r="G818" s="175">
        <f>SUM(IF('CLINs &amp; Ceiling Rates'!$D$237="R&amp;D",'Labor Loading Matrix'!H818,0),IF('CLINs &amp; Ceiling Rates'!$D$238="R&amp;D",'Labor Loading Matrix'!I818,0),IF('CLINs &amp; Ceiling Rates'!$D$239="R&amp;D",'Labor Loading Matrix'!J818,0),IF('CLINs &amp; Ceiling Rates'!$D$240="R&amp;D",'Labor Loading Matrix'!K818,0),IF('CLINs &amp; Ceiling Rates'!$D$241="R&amp;D",'Labor Loading Matrix'!L818,0),IF('CLINs &amp; Ceiling Rates'!$D$242="R&amp;D",'Labor Loading Matrix'!M818,0),IF('CLINs &amp; Ceiling Rates'!$D$243="R&amp;D",'Labor Loading Matrix'!N818,0),IF('CLINs &amp; Ceiling Rates'!$D$244="R&amp;D",'Labor Loading Matrix'!O818,0),IF('CLINs &amp; Ceiling Rates'!$D$245="R&amp;D",'Labor Loading Matrix'!P818,0),IF('CLINs &amp; Ceiling Rates'!$D$246="R&amp;D",'Labor Loading Matrix'!Q818,0),IF('CLINs &amp; Ceiling Rates'!$D$247="R&amp;D",'Labor Loading Matrix'!R818,0),IF('CLINs &amp; Ceiling Rates'!$D$248="R&amp;D",'Labor Loading Matrix'!S818,0),IF('CLINs &amp; Ceiling Rates'!$D$249="R&amp;D",'Labor Loading Matrix'!T818,0),IF('CLINs &amp; Ceiling Rates'!$D$250="R&amp;D",'Labor Loading Matrix'!U818,0),IF('CLINs &amp; Ceiling Rates'!$D$251="R&amp;D",'Labor Loading Matrix'!V818,0),IF('CLINs &amp; Ceiling Rates'!$D$252="R&amp;D",'Labor Loading Matrix'!W818,0),IF('CLINs &amp; Ceiling Rates'!$D$253="R&amp;D",'Labor Loading Matrix'!X818,0),IF('CLINs &amp; Ceiling Rates'!$D$254="R&amp;D",'Labor Loading Matrix'!Y818,0),IF('CLINs &amp; Ceiling Rates'!$D$255="R&amp;D",'Labor Loading Matrix'!Z818,0),IF('CLINs &amp; Ceiling Rates'!$D$256="R&amp;D",'Labor Loading Matrix'!AA818,0))</f>
        <v>0</v>
      </c>
      <c r="H818" s="137"/>
      <c r="I818" s="137"/>
      <c r="J818" s="137"/>
      <c r="K818" s="137"/>
      <c r="L818" s="137"/>
      <c r="M818" s="137"/>
      <c r="N818" s="84"/>
      <c r="O818" s="84"/>
      <c r="P818" s="84"/>
      <c r="Q818" s="84"/>
      <c r="R818" s="133"/>
      <c r="S818" s="133"/>
      <c r="T818" s="133"/>
      <c r="U818" s="133"/>
      <c r="V818" s="133"/>
      <c r="W818" s="133"/>
      <c r="X818" s="133"/>
      <c r="Y818" s="133"/>
      <c r="Z818" s="133"/>
      <c r="AA818" s="133"/>
    </row>
    <row r="819" spans="1:27" s="73" customFormat="1" ht="18" hidden="1" customHeight="1" x14ac:dyDescent="0.25">
      <c r="A819" s="173">
        <f>'CLINs &amp; Ceiling Rates'!B178</f>
        <v>0</v>
      </c>
      <c r="B819" s="173">
        <f>'CLINs &amp; Ceiling Rates'!C178</f>
        <v>0</v>
      </c>
      <c r="C819" s="177" t="str">
        <f>'CLINs &amp; Ceiling Rates'!K178</f>
        <v/>
      </c>
      <c r="D819" s="211">
        <f>IF('CLINs &amp; Ceiling Rates'!D775="",SUM('Labor Loading Matrix'!H819:AA819),SUM(E819:G819))</f>
        <v>0</v>
      </c>
      <c r="E819" s="175">
        <f>SUM(IF('CLINs &amp; Ceiling Rates'!$D$237="OPS",'Labor Loading Matrix'!H819,0),IF('CLINs &amp; Ceiling Rates'!$D$238="OPS",'Labor Loading Matrix'!I819,0),IF('CLINs &amp; Ceiling Rates'!$D$239="OPS",'Labor Loading Matrix'!J819,0),IF('CLINs &amp; Ceiling Rates'!$D$240="OPS",'Labor Loading Matrix'!K819,0),IF('CLINs &amp; Ceiling Rates'!$D$241="OPS",'Labor Loading Matrix'!L819,0),IF('CLINs &amp; Ceiling Rates'!$D$242="OPS",'Labor Loading Matrix'!M819,0),IF('CLINs &amp; Ceiling Rates'!$D$243="OPS",'Labor Loading Matrix'!N819,0),IF('CLINs &amp; Ceiling Rates'!$D$244="OPS",'Labor Loading Matrix'!O819,0),IF('CLINs &amp; Ceiling Rates'!$D$245="OPS",'Labor Loading Matrix'!P819,0),IF('CLINs &amp; Ceiling Rates'!$D$246="OPS",'Labor Loading Matrix'!Q819,0),IF('CLINs &amp; Ceiling Rates'!$D$247="OPS",'Labor Loading Matrix'!R819,0),IF('CLINs &amp; Ceiling Rates'!$D$248="OPS",'Labor Loading Matrix'!S819,0),IF('CLINs &amp; Ceiling Rates'!$D$249="OPS",'Labor Loading Matrix'!T819,0),IF('CLINs &amp; Ceiling Rates'!$D$250="OPS",'Labor Loading Matrix'!U819,0),IF('CLINs &amp; Ceiling Rates'!$D$251="OPS",'Labor Loading Matrix'!V819,0),IF('CLINs &amp; Ceiling Rates'!$D$252="OPS",'Labor Loading Matrix'!W819,0),IF('CLINs &amp; Ceiling Rates'!$D$253="OPS",'Labor Loading Matrix'!X819,0),IF('CLINs &amp; Ceiling Rates'!$D$254="OPS",'Labor Loading Matrix'!Y819,0),IF('CLINs &amp; Ceiling Rates'!$D$255="OPS",'Labor Loading Matrix'!Z819,0),IF('CLINs &amp; Ceiling Rates'!$D$256="OPS",'Labor Loading Matrix'!AA819,0))</f>
        <v>0</v>
      </c>
      <c r="F819" s="175">
        <f>SUM(IF('CLINs &amp; Ceiling Rates'!$D$237="F&amp;E",'Labor Loading Matrix'!H819,0),IF('CLINs &amp; Ceiling Rates'!$D$238="F&amp;E",'Labor Loading Matrix'!I819,0),IF('CLINs &amp; Ceiling Rates'!$D$239="F&amp;E",'Labor Loading Matrix'!J819,0),IF('CLINs &amp; Ceiling Rates'!$D$240="F&amp;E",'Labor Loading Matrix'!K819,0),IF('CLINs &amp; Ceiling Rates'!$D$241="F&amp;E",'Labor Loading Matrix'!L819,0),IF('CLINs &amp; Ceiling Rates'!$D$242="F&amp;E",'Labor Loading Matrix'!M819,0),IF('CLINs &amp; Ceiling Rates'!$D$243="F&amp;E",'Labor Loading Matrix'!N819,0),IF('CLINs &amp; Ceiling Rates'!$D$244="F&amp;E",'Labor Loading Matrix'!O819,0),IF('CLINs &amp; Ceiling Rates'!$D$245="F&amp;E",'Labor Loading Matrix'!P819,0),IF('CLINs &amp; Ceiling Rates'!$D$246="F&amp;E",'Labor Loading Matrix'!Q819,0),IF('CLINs &amp; Ceiling Rates'!$D$247="F&amp;E",'Labor Loading Matrix'!R819,0),IF('CLINs &amp; Ceiling Rates'!$D$248="F&amp;E",'Labor Loading Matrix'!S819,0),IF('CLINs &amp; Ceiling Rates'!$D$249="F&amp;E",'Labor Loading Matrix'!T819,0),IF('CLINs &amp; Ceiling Rates'!$D$250="F&amp;E",'Labor Loading Matrix'!U819,0),IF('CLINs &amp; Ceiling Rates'!$D$251="F&amp;E",'Labor Loading Matrix'!V819,0),IF('CLINs &amp; Ceiling Rates'!$D$252="F&amp;E",'Labor Loading Matrix'!W819,0),IF('CLINs &amp; Ceiling Rates'!$D$253="F&amp;E",'Labor Loading Matrix'!X819,0),IF('CLINs &amp; Ceiling Rates'!$D$254="F&amp;E",'Labor Loading Matrix'!Y819,0),IF('CLINs &amp; Ceiling Rates'!$D$255="F&amp;E",'Labor Loading Matrix'!Z819,0),IF('CLINs &amp; Ceiling Rates'!$D$256="F&amp;E",'Labor Loading Matrix'!AA819,0))</f>
        <v>0</v>
      </c>
      <c r="G819" s="175">
        <f>SUM(IF('CLINs &amp; Ceiling Rates'!$D$237="R&amp;D",'Labor Loading Matrix'!H819,0),IF('CLINs &amp; Ceiling Rates'!$D$238="R&amp;D",'Labor Loading Matrix'!I819,0),IF('CLINs &amp; Ceiling Rates'!$D$239="R&amp;D",'Labor Loading Matrix'!J819,0),IF('CLINs &amp; Ceiling Rates'!$D$240="R&amp;D",'Labor Loading Matrix'!K819,0),IF('CLINs &amp; Ceiling Rates'!$D$241="R&amp;D",'Labor Loading Matrix'!L819,0),IF('CLINs &amp; Ceiling Rates'!$D$242="R&amp;D",'Labor Loading Matrix'!M819,0),IF('CLINs &amp; Ceiling Rates'!$D$243="R&amp;D",'Labor Loading Matrix'!N819,0),IF('CLINs &amp; Ceiling Rates'!$D$244="R&amp;D",'Labor Loading Matrix'!O819,0),IF('CLINs &amp; Ceiling Rates'!$D$245="R&amp;D",'Labor Loading Matrix'!P819,0),IF('CLINs &amp; Ceiling Rates'!$D$246="R&amp;D",'Labor Loading Matrix'!Q819,0),IF('CLINs &amp; Ceiling Rates'!$D$247="R&amp;D",'Labor Loading Matrix'!R819,0),IF('CLINs &amp; Ceiling Rates'!$D$248="R&amp;D",'Labor Loading Matrix'!S819,0),IF('CLINs &amp; Ceiling Rates'!$D$249="R&amp;D",'Labor Loading Matrix'!T819,0),IF('CLINs &amp; Ceiling Rates'!$D$250="R&amp;D",'Labor Loading Matrix'!U819,0),IF('CLINs &amp; Ceiling Rates'!$D$251="R&amp;D",'Labor Loading Matrix'!V819,0),IF('CLINs &amp; Ceiling Rates'!$D$252="R&amp;D",'Labor Loading Matrix'!W819,0),IF('CLINs &amp; Ceiling Rates'!$D$253="R&amp;D",'Labor Loading Matrix'!X819,0),IF('CLINs &amp; Ceiling Rates'!$D$254="R&amp;D",'Labor Loading Matrix'!Y819,0),IF('CLINs &amp; Ceiling Rates'!$D$255="R&amp;D",'Labor Loading Matrix'!Z819,0),IF('CLINs &amp; Ceiling Rates'!$D$256="R&amp;D",'Labor Loading Matrix'!AA819,0))</f>
        <v>0</v>
      </c>
      <c r="H819" s="137"/>
      <c r="I819" s="137"/>
      <c r="J819" s="137"/>
      <c r="K819" s="137"/>
      <c r="L819" s="137"/>
      <c r="M819" s="137"/>
      <c r="N819" s="84"/>
      <c r="O819" s="84"/>
      <c r="P819" s="84"/>
      <c r="Q819" s="84"/>
      <c r="R819" s="133"/>
      <c r="S819" s="133"/>
      <c r="T819" s="133"/>
      <c r="U819" s="133"/>
      <c r="V819" s="133"/>
      <c r="W819" s="133"/>
      <c r="X819" s="133"/>
      <c r="Y819" s="133"/>
      <c r="Z819" s="133"/>
      <c r="AA819" s="133"/>
    </row>
    <row r="820" spans="1:27" s="73" customFormat="1" ht="18" hidden="1" customHeight="1" x14ac:dyDescent="0.25">
      <c r="A820" s="173">
        <f>'CLINs &amp; Ceiling Rates'!B179</f>
        <v>0</v>
      </c>
      <c r="B820" s="173">
        <f>'CLINs &amp; Ceiling Rates'!C179</f>
        <v>0</v>
      </c>
      <c r="C820" s="177" t="str">
        <f>'CLINs &amp; Ceiling Rates'!K179</f>
        <v/>
      </c>
      <c r="D820" s="211">
        <f>IF('CLINs &amp; Ceiling Rates'!D776="",SUM('Labor Loading Matrix'!H820:AA820),SUM(E820:G820))</f>
        <v>0</v>
      </c>
      <c r="E820" s="175">
        <f>SUM(IF('CLINs &amp; Ceiling Rates'!$D$237="OPS",'Labor Loading Matrix'!H820,0),IF('CLINs &amp; Ceiling Rates'!$D$238="OPS",'Labor Loading Matrix'!I820,0),IF('CLINs &amp; Ceiling Rates'!$D$239="OPS",'Labor Loading Matrix'!J820,0),IF('CLINs &amp; Ceiling Rates'!$D$240="OPS",'Labor Loading Matrix'!K820,0),IF('CLINs &amp; Ceiling Rates'!$D$241="OPS",'Labor Loading Matrix'!L820,0),IF('CLINs &amp; Ceiling Rates'!$D$242="OPS",'Labor Loading Matrix'!M820,0),IF('CLINs &amp; Ceiling Rates'!$D$243="OPS",'Labor Loading Matrix'!N820,0),IF('CLINs &amp; Ceiling Rates'!$D$244="OPS",'Labor Loading Matrix'!O820,0),IF('CLINs &amp; Ceiling Rates'!$D$245="OPS",'Labor Loading Matrix'!P820,0),IF('CLINs &amp; Ceiling Rates'!$D$246="OPS",'Labor Loading Matrix'!Q820,0),IF('CLINs &amp; Ceiling Rates'!$D$247="OPS",'Labor Loading Matrix'!R820,0),IF('CLINs &amp; Ceiling Rates'!$D$248="OPS",'Labor Loading Matrix'!S820,0),IF('CLINs &amp; Ceiling Rates'!$D$249="OPS",'Labor Loading Matrix'!T820,0),IF('CLINs &amp; Ceiling Rates'!$D$250="OPS",'Labor Loading Matrix'!U820,0),IF('CLINs &amp; Ceiling Rates'!$D$251="OPS",'Labor Loading Matrix'!V820,0),IF('CLINs &amp; Ceiling Rates'!$D$252="OPS",'Labor Loading Matrix'!W820,0),IF('CLINs &amp; Ceiling Rates'!$D$253="OPS",'Labor Loading Matrix'!X820,0),IF('CLINs &amp; Ceiling Rates'!$D$254="OPS",'Labor Loading Matrix'!Y820,0),IF('CLINs &amp; Ceiling Rates'!$D$255="OPS",'Labor Loading Matrix'!Z820,0),IF('CLINs &amp; Ceiling Rates'!$D$256="OPS",'Labor Loading Matrix'!AA820,0))</f>
        <v>0</v>
      </c>
      <c r="F820" s="175">
        <f>SUM(IF('CLINs &amp; Ceiling Rates'!$D$237="F&amp;E",'Labor Loading Matrix'!H820,0),IF('CLINs &amp; Ceiling Rates'!$D$238="F&amp;E",'Labor Loading Matrix'!I820,0),IF('CLINs &amp; Ceiling Rates'!$D$239="F&amp;E",'Labor Loading Matrix'!J820,0),IF('CLINs &amp; Ceiling Rates'!$D$240="F&amp;E",'Labor Loading Matrix'!K820,0),IF('CLINs &amp; Ceiling Rates'!$D$241="F&amp;E",'Labor Loading Matrix'!L820,0),IF('CLINs &amp; Ceiling Rates'!$D$242="F&amp;E",'Labor Loading Matrix'!M820,0),IF('CLINs &amp; Ceiling Rates'!$D$243="F&amp;E",'Labor Loading Matrix'!N820,0),IF('CLINs &amp; Ceiling Rates'!$D$244="F&amp;E",'Labor Loading Matrix'!O820,0),IF('CLINs &amp; Ceiling Rates'!$D$245="F&amp;E",'Labor Loading Matrix'!P820,0),IF('CLINs &amp; Ceiling Rates'!$D$246="F&amp;E",'Labor Loading Matrix'!Q820,0),IF('CLINs &amp; Ceiling Rates'!$D$247="F&amp;E",'Labor Loading Matrix'!R820,0),IF('CLINs &amp; Ceiling Rates'!$D$248="F&amp;E",'Labor Loading Matrix'!S820,0),IF('CLINs &amp; Ceiling Rates'!$D$249="F&amp;E",'Labor Loading Matrix'!T820,0),IF('CLINs &amp; Ceiling Rates'!$D$250="F&amp;E",'Labor Loading Matrix'!U820,0),IF('CLINs &amp; Ceiling Rates'!$D$251="F&amp;E",'Labor Loading Matrix'!V820,0),IF('CLINs &amp; Ceiling Rates'!$D$252="F&amp;E",'Labor Loading Matrix'!W820,0),IF('CLINs &amp; Ceiling Rates'!$D$253="F&amp;E",'Labor Loading Matrix'!X820,0),IF('CLINs &amp; Ceiling Rates'!$D$254="F&amp;E",'Labor Loading Matrix'!Y820,0),IF('CLINs &amp; Ceiling Rates'!$D$255="F&amp;E",'Labor Loading Matrix'!Z820,0),IF('CLINs &amp; Ceiling Rates'!$D$256="F&amp;E",'Labor Loading Matrix'!AA820,0))</f>
        <v>0</v>
      </c>
      <c r="G820" s="175">
        <f>SUM(IF('CLINs &amp; Ceiling Rates'!$D$237="R&amp;D",'Labor Loading Matrix'!H820,0),IF('CLINs &amp; Ceiling Rates'!$D$238="R&amp;D",'Labor Loading Matrix'!I820,0),IF('CLINs &amp; Ceiling Rates'!$D$239="R&amp;D",'Labor Loading Matrix'!J820,0),IF('CLINs &amp; Ceiling Rates'!$D$240="R&amp;D",'Labor Loading Matrix'!K820,0),IF('CLINs &amp; Ceiling Rates'!$D$241="R&amp;D",'Labor Loading Matrix'!L820,0),IF('CLINs &amp; Ceiling Rates'!$D$242="R&amp;D",'Labor Loading Matrix'!M820,0),IF('CLINs &amp; Ceiling Rates'!$D$243="R&amp;D",'Labor Loading Matrix'!N820,0),IF('CLINs &amp; Ceiling Rates'!$D$244="R&amp;D",'Labor Loading Matrix'!O820,0),IF('CLINs &amp; Ceiling Rates'!$D$245="R&amp;D",'Labor Loading Matrix'!P820,0),IF('CLINs &amp; Ceiling Rates'!$D$246="R&amp;D",'Labor Loading Matrix'!Q820,0),IF('CLINs &amp; Ceiling Rates'!$D$247="R&amp;D",'Labor Loading Matrix'!R820,0),IF('CLINs &amp; Ceiling Rates'!$D$248="R&amp;D",'Labor Loading Matrix'!S820,0),IF('CLINs &amp; Ceiling Rates'!$D$249="R&amp;D",'Labor Loading Matrix'!T820,0),IF('CLINs &amp; Ceiling Rates'!$D$250="R&amp;D",'Labor Loading Matrix'!U820,0),IF('CLINs &amp; Ceiling Rates'!$D$251="R&amp;D",'Labor Loading Matrix'!V820,0),IF('CLINs &amp; Ceiling Rates'!$D$252="R&amp;D",'Labor Loading Matrix'!W820,0),IF('CLINs &amp; Ceiling Rates'!$D$253="R&amp;D",'Labor Loading Matrix'!X820,0),IF('CLINs &amp; Ceiling Rates'!$D$254="R&amp;D",'Labor Loading Matrix'!Y820,0),IF('CLINs &amp; Ceiling Rates'!$D$255="R&amp;D",'Labor Loading Matrix'!Z820,0),IF('CLINs &amp; Ceiling Rates'!$D$256="R&amp;D",'Labor Loading Matrix'!AA820,0))</f>
        <v>0</v>
      </c>
      <c r="H820" s="137"/>
      <c r="I820" s="137"/>
      <c r="J820" s="137"/>
      <c r="K820" s="137"/>
      <c r="L820" s="137"/>
      <c r="M820" s="137"/>
      <c r="N820" s="84"/>
      <c r="O820" s="84"/>
      <c r="P820" s="84"/>
      <c r="Q820" s="84"/>
      <c r="R820" s="133"/>
      <c r="S820" s="133"/>
      <c r="T820" s="133"/>
      <c r="U820" s="133"/>
      <c r="V820" s="133"/>
      <c r="W820" s="133"/>
      <c r="X820" s="133"/>
      <c r="Y820" s="133"/>
      <c r="Z820" s="133"/>
      <c r="AA820" s="133"/>
    </row>
    <row r="821" spans="1:27" s="73" customFormat="1" ht="18" hidden="1" customHeight="1" x14ac:dyDescent="0.25">
      <c r="A821" s="173">
        <f>'CLINs &amp; Ceiling Rates'!B180</f>
        <v>0</v>
      </c>
      <c r="B821" s="173">
        <f>'CLINs &amp; Ceiling Rates'!C180</f>
        <v>0</v>
      </c>
      <c r="C821" s="177" t="str">
        <f>'CLINs &amp; Ceiling Rates'!K180</f>
        <v/>
      </c>
      <c r="D821" s="211">
        <f>IF('CLINs &amp; Ceiling Rates'!D777="",SUM('Labor Loading Matrix'!H821:AA821),SUM(E821:G821))</f>
        <v>0</v>
      </c>
      <c r="E821" s="175">
        <f>SUM(IF('CLINs &amp; Ceiling Rates'!$D$237="OPS",'Labor Loading Matrix'!H821,0),IF('CLINs &amp; Ceiling Rates'!$D$238="OPS",'Labor Loading Matrix'!I821,0),IF('CLINs &amp; Ceiling Rates'!$D$239="OPS",'Labor Loading Matrix'!J821,0),IF('CLINs &amp; Ceiling Rates'!$D$240="OPS",'Labor Loading Matrix'!K821,0),IF('CLINs &amp; Ceiling Rates'!$D$241="OPS",'Labor Loading Matrix'!L821,0),IF('CLINs &amp; Ceiling Rates'!$D$242="OPS",'Labor Loading Matrix'!M821,0),IF('CLINs &amp; Ceiling Rates'!$D$243="OPS",'Labor Loading Matrix'!N821,0),IF('CLINs &amp; Ceiling Rates'!$D$244="OPS",'Labor Loading Matrix'!O821,0),IF('CLINs &amp; Ceiling Rates'!$D$245="OPS",'Labor Loading Matrix'!P821,0),IF('CLINs &amp; Ceiling Rates'!$D$246="OPS",'Labor Loading Matrix'!Q821,0),IF('CLINs &amp; Ceiling Rates'!$D$247="OPS",'Labor Loading Matrix'!R821,0),IF('CLINs &amp; Ceiling Rates'!$D$248="OPS",'Labor Loading Matrix'!S821,0),IF('CLINs &amp; Ceiling Rates'!$D$249="OPS",'Labor Loading Matrix'!T821,0),IF('CLINs &amp; Ceiling Rates'!$D$250="OPS",'Labor Loading Matrix'!U821,0),IF('CLINs &amp; Ceiling Rates'!$D$251="OPS",'Labor Loading Matrix'!V821,0),IF('CLINs &amp; Ceiling Rates'!$D$252="OPS",'Labor Loading Matrix'!W821,0),IF('CLINs &amp; Ceiling Rates'!$D$253="OPS",'Labor Loading Matrix'!X821,0),IF('CLINs &amp; Ceiling Rates'!$D$254="OPS",'Labor Loading Matrix'!Y821,0),IF('CLINs &amp; Ceiling Rates'!$D$255="OPS",'Labor Loading Matrix'!Z821,0),IF('CLINs &amp; Ceiling Rates'!$D$256="OPS",'Labor Loading Matrix'!AA821,0))</f>
        <v>0</v>
      </c>
      <c r="F821" s="175">
        <f>SUM(IF('CLINs &amp; Ceiling Rates'!$D$237="F&amp;E",'Labor Loading Matrix'!H821,0),IF('CLINs &amp; Ceiling Rates'!$D$238="F&amp;E",'Labor Loading Matrix'!I821,0),IF('CLINs &amp; Ceiling Rates'!$D$239="F&amp;E",'Labor Loading Matrix'!J821,0),IF('CLINs &amp; Ceiling Rates'!$D$240="F&amp;E",'Labor Loading Matrix'!K821,0),IF('CLINs &amp; Ceiling Rates'!$D$241="F&amp;E",'Labor Loading Matrix'!L821,0),IF('CLINs &amp; Ceiling Rates'!$D$242="F&amp;E",'Labor Loading Matrix'!M821,0),IF('CLINs &amp; Ceiling Rates'!$D$243="F&amp;E",'Labor Loading Matrix'!N821,0),IF('CLINs &amp; Ceiling Rates'!$D$244="F&amp;E",'Labor Loading Matrix'!O821,0),IF('CLINs &amp; Ceiling Rates'!$D$245="F&amp;E",'Labor Loading Matrix'!P821,0),IF('CLINs &amp; Ceiling Rates'!$D$246="F&amp;E",'Labor Loading Matrix'!Q821,0),IF('CLINs &amp; Ceiling Rates'!$D$247="F&amp;E",'Labor Loading Matrix'!R821,0),IF('CLINs &amp; Ceiling Rates'!$D$248="F&amp;E",'Labor Loading Matrix'!S821,0),IF('CLINs &amp; Ceiling Rates'!$D$249="F&amp;E",'Labor Loading Matrix'!T821,0),IF('CLINs &amp; Ceiling Rates'!$D$250="F&amp;E",'Labor Loading Matrix'!U821,0),IF('CLINs &amp; Ceiling Rates'!$D$251="F&amp;E",'Labor Loading Matrix'!V821,0),IF('CLINs &amp; Ceiling Rates'!$D$252="F&amp;E",'Labor Loading Matrix'!W821,0),IF('CLINs &amp; Ceiling Rates'!$D$253="F&amp;E",'Labor Loading Matrix'!X821,0),IF('CLINs &amp; Ceiling Rates'!$D$254="F&amp;E",'Labor Loading Matrix'!Y821,0),IF('CLINs &amp; Ceiling Rates'!$D$255="F&amp;E",'Labor Loading Matrix'!Z821,0),IF('CLINs &amp; Ceiling Rates'!$D$256="F&amp;E",'Labor Loading Matrix'!AA821,0))</f>
        <v>0</v>
      </c>
      <c r="G821" s="175">
        <f>SUM(IF('CLINs &amp; Ceiling Rates'!$D$237="R&amp;D",'Labor Loading Matrix'!H821,0),IF('CLINs &amp; Ceiling Rates'!$D$238="R&amp;D",'Labor Loading Matrix'!I821,0),IF('CLINs &amp; Ceiling Rates'!$D$239="R&amp;D",'Labor Loading Matrix'!J821,0),IF('CLINs &amp; Ceiling Rates'!$D$240="R&amp;D",'Labor Loading Matrix'!K821,0),IF('CLINs &amp; Ceiling Rates'!$D$241="R&amp;D",'Labor Loading Matrix'!L821,0),IF('CLINs &amp; Ceiling Rates'!$D$242="R&amp;D",'Labor Loading Matrix'!M821,0),IF('CLINs &amp; Ceiling Rates'!$D$243="R&amp;D",'Labor Loading Matrix'!N821,0),IF('CLINs &amp; Ceiling Rates'!$D$244="R&amp;D",'Labor Loading Matrix'!O821,0),IF('CLINs &amp; Ceiling Rates'!$D$245="R&amp;D",'Labor Loading Matrix'!P821,0),IF('CLINs &amp; Ceiling Rates'!$D$246="R&amp;D",'Labor Loading Matrix'!Q821,0),IF('CLINs &amp; Ceiling Rates'!$D$247="R&amp;D",'Labor Loading Matrix'!R821,0),IF('CLINs &amp; Ceiling Rates'!$D$248="R&amp;D",'Labor Loading Matrix'!S821,0),IF('CLINs &amp; Ceiling Rates'!$D$249="R&amp;D",'Labor Loading Matrix'!T821,0),IF('CLINs &amp; Ceiling Rates'!$D$250="R&amp;D",'Labor Loading Matrix'!U821,0),IF('CLINs &amp; Ceiling Rates'!$D$251="R&amp;D",'Labor Loading Matrix'!V821,0),IF('CLINs &amp; Ceiling Rates'!$D$252="R&amp;D",'Labor Loading Matrix'!W821,0),IF('CLINs &amp; Ceiling Rates'!$D$253="R&amp;D",'Labor Loading Matrix'!X821,0),IF('CLINs &amp; Ceiling Rates'!$D$254="R&amp;D",'Labor Loading Matrix'!Y821,0),IF('CLINs &amp; Ceiling Rates'!$D$255="R&amp;D",'Labor Loading Matrix'!Z821,0),IF('CLINs &amp; Ceiling Rates'!$D$256="R&amp;D",'Labor Loading Matrix'!AA821,0))</f>
        <v>0</v>
      </c>
      <c r="H821" s="137"/>
      <c r="I821" s="137"/>
      <c r="J821" s="137"/>
      <c r="K821" s="137"/>
      <c r="L821" s="137"/>
      <c r="M821" s="137"/>
      <c r="N821" s="84"/>
      <c r="O821" s="84"/>
      <c r="P821" s="84"/>
      <c r="Q821" s="84"/>
      <c r="R821" s="133"/>
      <c r="S821" s="133"/>
      <c r="T821" s="133"/>
      <c r="U821" s="133"/>
      <c r="V821" s="133"/>
      <c r="W821" s="133"/>
      <c r="X821" s="133"/>
      <c r="Y821" s="133"/>
      <c r="Z821" s="133"/>
      <c r="AA821" s="133"/>
    </row>
    <row r="822" spans="1:27" s="73" customFormat="1" ht="18" hidden="1" customHeight="1" x14ac:dyDescent="0.25">
      <c r="A822" s="173">
        <f>'CLINs &amp; Ceiling Rates'!B181</f>
        <v>0</v>
      </c>
      <c r="B822" s="173">
        <f>'CLINs &amp; Ceiling Rates'!C181</f>
        <v>0</v>
      </c>
      <c r="C822" s="177" t="str">
        <f>'CLINs &amp; Ceiling Rates'!K181</f>
        <v/>
      </c>
      <c r="D822" s="211">
        <f>IF('CLINs &amp; Ceiling Rates'!D778="",SUM('Labor Loading Matrix'!H822:AA822),SUM(E822:G822))</f>
        <v>0</v>
      </c>
      <c r="E822" s="175">
        <f>SUM(IF('CLINs &amp; Ceiling Rates'!$D$237="OPS",'Labor Loading Matrix'!H822,0),IF('CLINs &amp; Ceiling Rates'!$D$238="OPS",'Labor Loading Matrix'!I822,0),IF('CLINs &amp; Ceiling Rates'!$D$239="OPS",'Labor Loading Matrix'!J822,0),IF('CLINs &amp; Ceiling Rates'!$D$240="OPS",'Labor Loading Matrix'!K822,0),IF('CLINs &amp; Ceiling Rates'!$D$241="OPS",'Labor Loading Matrix'!L822,0),IF('CLINs &amp; Ceiling Rates'!$D$242="OPS",'Labor Loading Matrix'!M822,0),IF('CLINs &amp; Ceiling Rates'!$D$243="OPS",'Labor Loading Matrix'!N822,0),IF('CLINs &amp; Ceiling Rates'!$D$244="OPS",'Labor Loading Matrix'!O822,0),IF('CLINs &amp; Ceiling Rates'!$D$245="OPS",'Labor Loading Matrix'!P822,0),IF('CLINs &amp; Ceiling Rates'!$D$246="OPS",'Labor Loading Matrix'!Q822,0),IF('CLINs &amp; Ceiling Rates'!$D$247="OPS",'Labor Loading Matrix'!R822,0),IF('CLINs &amp; Ceiling Rates'!$D$248="OPS",'Labor Loading Matrix'!S822,0),IF('CLINs &amp; Ceiling Rates'!$D$249="OPS",'Labor Loading Matrix'!T822,0),IF('CLINs &amp; Ceiling Rates'!$D$250="OPS",'Labor Loading Matrix'!U822,0),IF('CLINs &amp; Ceiling Rates'!$D$251="OPS",'Labor Loading Matrix'!V822,0),IF('CLINs &amp; Ceiling Rates'!$D$252="OPS",'Labor Loading Matrix'!W822,0),IF('CLINs &amp; Ceiling Rates'!$D$253="OPS",'Labor Loading Matrix'!X822,0),IF('CLINs &amp; Ceiling Rates'!$D$254="OPS",'Labor Loading Matrix'!Y822,0),IF('CLINs &amp; Ceiling Rates'!$D$255="OPS",'Labor Loading Matrix'!Z822,0),IF('CLINs &amp; Ceiling Rates'!$D$256="OPS",'Labor Loading Matrix'!AA822,0))</f>
        <v>0</v>
      </c>
      <c r="F822" s="175">
        <f>SUM(IF('CLINs &amp; Ceiling Rates'!$D$237="F&amp;E",'Labor Loading Matrix'!H822,0),IF('CLINs &amp; Ceiling Rates'!$D$238="F&amp;E",'Labor Loading Matrix'!I822,0),IF('CLINs &amp; Ceiling Rates'!$D$239="F&amp;E",'Labor Loading Matrix'!J822,0),IF('CLINs &amp; Ceiling Rates'!$D$240="F&amp;E",'Labor Loading Matrix'!K822,0),IF('CLINs &amp; Ceiling Rates'!$D$241="F&amp;E",'Labor Loading Matrix'!L822,0),IF('CLINs &amp; Ceiling Rates'!$D$242="F&amp;E",'Labor Loading Matrix'!M822,0),IF('CLINs &amp; Ceiling Rates'!$D$243="F&amp;E",'Labor Loading Matrix'!N822,0),IF('CLINs &amp; Ceiling Rates'!$D$244="F&amp;E",'Labor Loading Matrix'!O822,0),IF('CLINs &amp; Ceiling Rates'!$D$245="F&amp;E",'Labor Loading Matrix'!P822,0),IF('CLINs &amp; Ceiling Rates'!$D$246="F&amp;E",'Labor Loading Matrix'!Q822,0),IF('CLINs &amp; Ceiling Rates'!$D$247="F&amp;E",'Labor Loading Matrix'!R822,0),IF('CLINs &amp; Ceiling Rates'!$D$248="F&amp;E",'Labor Loading Matrix'!S822,0),IF('CLINs &amp; Ceiling Rates'!$D$249="F&amp;E",'Labor Loading Matrix'!T822,0),IF('CLINs &amp; Ceiling Rates'!$D$250="F&amp;E",'Labor Loading Matrix'!U822,0),IF('CLINs &amp; Ceiling Rates'!$D$251="F&amp;E",'Labor Loading Matrix'!V822,0),IF('CLINs &amp; Ceiling Rates'!$D$252="F&amp;E",'Labor Loading Matrix'!W822,0),IF('CLINs &amp; Ceiling Rates'!$D$253="F&amp;E",'Labor Loading Matrix'!X822,0),IF('CLINs &amp; Ceiling Rates'!$D$254="F&amp;E",'Labor Loading Matrix'!Y822,0),IF('CLINs &amp; Ceiling Rates'!$D$255="F&amp;E",'Labor Loading Matrix'!Z822,0),IF('CLINs &amp; Ceiling Rates'!$D$256="F&amp;E",'Labor Loading Matrix'!AA822,0))</f>
        <v>0</v>
      </c>
      <c r="G822" s="175">
        <f>SUM(IF('CLINs &amp; Ceiling Rates'!$D$237="R&amp;D",'Labor Loading Matrix'!H822,0),IF('CLINs &amp; Ceiling Rates'!$D$238="R&amp;D",'Labor Loading Matrix'!I822,0),IF('CLINs &amp; Ceiling Rates'!$D$239="R&amp;D",'Labor Loading Matrix'!J822,0),IF('CLINs &amp; Ceiling Rates'!$D$240="R&amp;D",'Labor Loading Matrix'!K822,0),IF('CLINs &amp; Ceiling Rates'!$D$241="R&amp;D",'Labor Loading Matrix'!L822,0),IF('CLINs &amp; Ceiling Rates'!$D$242="R&amp;D",'Labor Loading Matrix'!M822,0),IF('CLINs &amp; Ceiling Rates'!$D$243="R&amp;D",'Labor Loading Matrix'!N822,0),IF('CLINs &amp; Ceiling Rates'!$D$244="R&amp;D",'Labor Loading Matrix'!O822,0),IF('CLINs &amp; Ceiling Rates'!$D$245="R&amp;D",'Labor Loading Matrix'!P822,0),IF('CLINs &amp; Ceiling Rates'!$D$246="R&amp;D",'Labor Loading Matrix'!Q822,0),IF('CLINs &amp; Ceiling Rates'!$D$247="R&amp;D",'Labor Loading Matrix'!R822,0),IF('CLINs &amp; Ceiling Rates'!$D$248="R&amp;D",'Labor Loading Matrix'!S822,0),IF('CLINs &amp; Ceiling Rates'!$D$249="R&amp;D",'Labor Loading Matrix'!T822,0),IF('CLINs &amp; Ceiling Rates'!$D$250="R&amp;D",'Labor Loading Matrix'!U822,0),IF('CLINs &amp; Ceiling Rates'!$D$251="R&amp;D",'Labor Loading Matrix'!V822,0),IF('CLINs &amp; Ceiling Rates'!$D$252="R&amp;D",'Labor Loading Matrix'!W822,0),IF('CLINs &amp; Ceiling Rates'!$D$253="R&amp;D",'Labor Loading Matrix'!X822,0),IF('CLINs &amp; Ceiling Rates'!$D$254="R&amp;D",'Labor Loading Matrix'!Y822,0),IF('CLINs &amp; Ceiling Rates'!$D$255="R&amp;D",'Labor Loading Matrix'!Z822,0),IF('CLINs &amp; Ceiling Rates'!$D$256="R&amp;D",'Labor Loading Matrix'!AA822,0))</f>
        <v>0</v>
      </c>
      <c r="H822" s="137"/>
      <c r="I822" s="137"/>
      <c r="J822" s="137"/>
      <c r="K822" s="137"/>
      <c r="L822" s="137"/>
      <c r="M822" s="137"/>
      <c r="N822" s="84"/>
      <c r="O822" s="84"/>
      <c r="P822" s="84"/>
      <c r="Q822" s="84"/>
      <c r="R822" s="133"/>
      <c r="S822" s="133"/>
      <c r="T822" s="133"/>
      <c r="U822" s="133"/>
      <c r="V822" s="133"/>
      <c r="W822" s="133"/>
      <c r="X822" s="133"/>
      <c r="Y822" s="133"/>
      <c r="Z822" s="133"/>
      <c r="AA822" s="133"/>
    </row>
    <row r="823" spans="1:27" s="73" customFormat="1" ht="18" hidden="1" customHeight="1" x14ac:dyDescent="0.25">
      <c r="A823" s="173">
        <f>'CLINs &amp; Ceiling Rates'!B182</f>
        <v>0</v>
      </c>
      <c r="B823" s="173">
        <f>'CLINs &amp; Ceiling Rates'!C182</f>
        <v>0</v>
      </c>
      <c r="C823" s="177" t="str">
        <f>'CLINs &amp; Ceiling Rates'!K182</f>
        <v/>
      </c>
      <c r="D823" s="211">
        <f>IF('CLINs &amp; Ceiling Rates'!D779="",SUM('Labor Loading Matrix'!H823:AA823),SUM(E823:G823))</f>
        <v>0</v>
      </c>
      <c r="E823" s="175">
        <f>SUM(IF('CLINs &amp; Ceiling Rates'!$D$237="OPS",'Labor Loading Matrix'!H823,0),IF('CLINs &amp; Ceiling Rates'!$D$238="OPS",'Labor Loading Matrix'!I823,0),IF('CLINs &amp; Ceiling Rates'!$D$239="OPS",'Labor Loading Matrix'!J823,0),IF('CLINs &amp; Ceiling Rates'!$D$240="OPS",'Labor Loading Matrix'!K823,0),IF('CLINs &amp; Ceiling Rates'!$D$241="OPS",'Labor Loading Matrix'!L823,0),IF('CLINs &amp; Ceiling Rates'!$D$242="OPS",'Labor Loading Matrix'!M823,0),IF('CLINs &amp; Ceiling Rates'!$D$243="OPS",'Labor Loading Matrix'!N823,0),IF('CLINs &amp; Ceiling Rates'!$D$244="OPS",'Labor Loading Matrix'!O823,0),IF('CLINs &amp; Ceiling Rates'!$D$245="OPS",'Labor Loading Matrix'!P823,0),IF('CLINs &amp; Ceiling Rates'!$D$246="OPS",'Labor Loading Matrix'!Q823,0),IF('CLINs &amp; Ceiling Rates'!$D$247="OPS",'Labor Loading Matrix'!R823,0),IF('CLINs &amp; Ceiling Rates'!$D$248="OPS",'Labor Loading Matrix'!S823,0),IF('CLINs &amp; Ceiling Rates'!$D$249="OPS",'Labor Loading Matrix'!T823,0),IF('CLINs &amp; Ceiling Rates'!$D$250="OPS",'Labor Loading Matrix'!U823,0),IF('CLINs &amp; Ceiling Rates'!$D$251="OPS",'Labor Loading Matrix'!V823,0),IF('CLINs &amp; Ceiling Rates'!$D$252="OPS",'Labor Loading Matrix'!W823,0),IF('CLINs &amp; Ceiling Rates'!$D$253="OPS",'Labor Loading Matrix'!X823,0),IF('CLINs &amp; Ceiling Rates'!$D$254="OPS",'Labor Loading Matrix'!Y823,0),IF('CLINs &amp; Ceiling Rates'!$D$255="OPS",'Labor Loading Matrix'!Z823,0),IF('CLINs &amp; Ceiling Rates'!$D$256="OPS",'Labor Loading Matrix'!AA823,0))</f>
        <v>0</v>
      </c>
      <c r="F823" s="175">
        <f>SUM(IF('CLINs &amp; Ceiling Rates'!$D$237="F&amp;E",'Labor Loading Matrix'!H823,0),IF('CLINs &amp; Ceiling Rates'!$D$238="F&amp;E",'Labor Loading Matrix'!I823,0),IF('CLINs &amp; Ceiling Rates'!$D$239="F&amp;E",'Labor Loading Matrix'!J823,0),IF('CLINs &amp; Ceiling Rates'!$D$240="F&amp;E",'Labor Loading Matrix'!K823,0),IF('CLINs &amp; Ceiling Rates'!$D$241="F&amp;E",'Labor Loading Matrix'!L823,0),IF('CLINs &amp; Ceiling Rates'!$D$242="F&amp;E",'Labor Loading Matrix'!M823,0),IF('CLINs &amp; Ceiling Rates'!$D$243="F&amp;E",'Labor Loading Matrix'!N823,0),IF('CLINs &amp; Ceiling Rates'!$D$244="F&amp;E",'Labor Loading Matrix'!O823,0),IF('CLINs &amp; Ceiling Rates'!$D$245="F&amp;E",'Labor Loading Matrix'!P823,0),IF('CLINs &amp; Ceiling Rates'!$D$246="F&amp;E",'Labor Loading Matrix'!Q823,0),IF('CLINs &amp; Ceiling Rates'!$D$247="F&amp;E",'Labor Loading Matrix'!R823,0),IF('CLINs &amp; Ceiling Rates'!$D$248="F&amp;E",'Labor Loading Matrix'!S823,0),IF('CLINs &amp; Ceiling Rates'!$D$249="F&amp;E",'Labor Loading Matrix'!T823,0),IF('CLINs &amp; Ceiling Rates'!$D$250="F&amp;E",'Labor Loading Matrix'!U823,0),IF('CLINs &amp; Ceiling Rates'!$D$251="F&amp;E",'Labor Loading Matrix'!V823,0),IF('CLINs &amp; Ceiling Rates'!$D$252="F&amp;E",'Labor Loading Matrix'!W823,0),IF('CLINs &amp; Ceiling Rates'!$D$253="F&amp;E",'Labor Loading Matrix'!X823,0),IF('CLINs &amp; Ceiling Rates'!$D$254="F&amp;E",'Labor Loading Matrix'!Y823,0),IF('CLINs &amp; Ceiling Rates'!$D$255="F&amp;E",'Labor Loading Matrix'!Z823,0),IF('CLINs &amp; Ceiling Rates'!$D$256="F&amp;E",'Labor Loading Matrix'!AA823,0))</f>
        <v>0</v>
      </c>
      <c r="G823" s="175">
        <f>SUM(IF('CLINs &amp; Ceiling Rates'!$D$237="R&amp;D",'Labor Loading Matrix'!H823,0),IF('CLINs &amp; Ceiling Rates'!$D$238="R&amp;D",'Labor Loading Matrix'!I823,0),IF('CLINs &amp; Ceiling Rates'!$D$239="R&amp;D",'Labor Loading Matrix'!J823,0),IF('CLINs &amp; Ceiling Rates'!$D$240="R&amp;D",'Labor Loading Matrix'!K823,0),IF('CLINs &amp; Ceiling Rates'!$D$241="R&amp;D",'Labor Loading Matrix'!L823,0),IF('CLINs &amp; Ceiling Rates'!$D$242="R&amp;D",'Labor Loading Matrix'!M823,0),IF('CLINs &amp; Ceiling Rates'!$D$243="R&amp;D",'Labor Loading Matrix'!N823,0),IF('CLINs &amp; Ceiling Rates'!$D$244="R&amp;D",'Labor Loading Matrix'!O823,0),IF('CLINs &amp; Ceiling Rates'!$D$245="R&amp;D",'Labor Loading Matrix'!P823,0),IF('CLINs &amp; Ceiling Rates'!$D$246="R&amp;D",'Labor Loading Matrix'!Q823,0),IF('CLINs &amp; Ceiling Rates'!$D$247="R&amp;D",'Labor Loading Matrix'!R823,0),IF('CLINs &amp; Ceiling Rates'!$D$248="R&amp;D",'Labor Loading Matrix'!S823,0),IF('CLINs &amp; Ceiling Rates'!$D$249="R&amp;D",'Labor Loading Matrix'!T823,0),IF('CLINs &amp; Ceiling Rates'!$D$250="R&amp;D",'Labor Loading Matrix'!U823,0),IF('CLINs &amp; Ceiling Rates'!$D$251="R&amp;D",'Labor Loading Matrix'!V823,0),IF('CLINs &amp; Ceiling Rates'!$D$252="R&amp;D",'Labor Loading Matrix'!W823,0),IF('CLINs &amp; Ceiling Rates'!$D$253="R&amp;D",'Labor Loading Matrix'!X823,0),IF('CLINs &amp; Ceiling Rates'!$D$254="R&amp;D",'Labor Loading Matrix'!Y823,0),IF('CLINs &amp; Ceiling Rates'!$D$255="R&amp;D",'Labor Loading Matrix'!Z823,0),IF('CLINs &amp; Ceiling Rates'!$D$256="R&amp;D",'Labor Loading Matrix'!AA823,0))</f>
        <v>0</v>
      </c>
      <c r="H823" s="137"/>
      <c r="I823" s="137"/>
      <c r="J823" s="137"/>
      <c r="K823" s="137"/>
      <c r="L823" s="137"/>
      <c r="M823" s="137"/>
      <c r="N823" s="84"/>
      <c r="O823" s="84"/>
      <c r="P823" s="84"/>
      <c r="Q823" s="84"/>
      <c r="R823" s="133"/>
      <c r="S823" s="133"/>
      <c r="T823" s="133"/>
      <c r="U823" s="133"/>
      <c r="V823" s="133"/>
      <c r="W823" s="133"/>
      <c r="X823" s="133"/>
      <c r="Y823" s="133"/>
      <c r="Z823" s="133"/>
      <c r="AA823" s="133"/>
    </row>
    <row r="824" spans="1:27" s="73" customFormat="1" ht="18" hidden="1" customHeight="1" x14ac:dyDescent="0.25">
      <c r="A824" s="173">
        <f>'CLINs &amp; Ceiling Rates'!B183</f>
        <v>0</v>
      </c>
      <c r="B824" s="173">
        <f>'CLINs &amp; Ceiling Rates'!C183</f>
        <v>0</v>
      </c>
      <c r="C824" s="177" t="str">
        <f>'CLINs &amp; Ceiling Rates'!K183</f>
        <v/>
      </c>
      <c r="D824" s="211">
        <f>IF('CLINs &amp; Ceiling Rates'!D780="",SUM('Labor Loading Matrix'!H824:AA824),SUM(E824:G824))</f>
        <v>0</v>
      </c>
      <c r="E824" s="175">
        <f>SUM(IF('CLINs &amp; Ceiling Rates'!$D$237="OPS",'Labor Loading Matrix'!H824,0),IF('CLINs &amp; Ceiling Rates'!$D$238="OPS",'Labor Loading Matrix'!I824,0),IF('CLINs &amp; Ceiling Rates'!$D$239="OPS",'Labor Loading Matrix'!J824,0),IF('CLINs &amp; Ceiling Rates'!$D$240="OPS",'Labor Loading Matrix'!K824,0),IF('CLINs &amp; Ceiling Rates'!$D$241="OPS",'Labor Loading Matrix'!L824,0),IF('CLINs &amp; Ceiling Rates'!$D$242="OPS",'Labor Loading Matrix'!M824,0),IF('CLINs &amp; Ceiling Rates'!$D$243="OPS",'Labor Loading Matrix'!N824,0),IF('CLINs &amp; Ceiling Rates'!$D$244="OPS",'Labor Loading Matrix'!O824,0),IF('CLINs &amp; Ceiling Rates'!$D$245="OPS",'Labor Loading Matrix'!P824,0),IF('CLINs &amp; Ceiling Rates'!$D$246="OPS",'Labor Loading Matrix'!Q824,0),IF('CLINs &amp; Ceiling Rates'!$D$247="OPS",'Labor Loading Matrix'!R824,0),IF('CLINs &amp; Ceiling Rates'!$D$248="OPS",'Labor Loading Matrix'!S824,0),IF('CLINs &amp; Ceiling Rates'!$D$249="OPS",'Labor Loading Matrix'!T824,0),IF('CLINs &amp; Ceiling Rates'!$D$250="OPS",'Labor Loading Matrix'!U824,0),IF('CLINs &amp; Ceiling Rates'!$D$251="OPS",'Labor Loading Matrix'!V824,0),IF('CLINs &amp; Ceiling Rates'!$D$252="OPS",'Labor Loading Matrix'!W824,0),IF('CLINs &amp; Ceiling Rates'!$D$253="OPS",'Labor Loading Matrix'!X824,0),IF('CLINs &amp; Ceiling Rates'!$D$254="OPS",'Labor Loading Matrix'!Y824,0),IF('CLINs &amp; Ceiling Rates'!$D$255="OPS",'Labor Loading Matrix'!Z824,0),IF('CLINs &amp; Ceiling Rates'!$D$256="OPS",'Labor Loading Matrix'!AA824,0))</f>
        <v>0</v>
      </c>
      <c r="F824" s="175">
        <f>SUM(IF('CLINs &amp; Ceiling Rates'!$D$237="F&amp;E",'Labor Loading Matrix'!H824,0),IF('CLINs &amp; Ceiling Rates'!$D$238="F&amp;E",'Labor Loading Matrix'!I824,0),IF('CLINs &amp; Ceiling Rates'!$D$239="F&amp;E",'Labor Loading Matrix'!J824,0),IF('CLINs &amp; Ceiling Rates'!$D$240="F&amp;E",'Labor Loading Matrix'!K824,0),IF('CLINs &amp; Ceiling Rates'!$D$241="F&amp;E",'Labor Loading Matrix'!L824,0),IF('CLINs &amp; Ceiling Rates'!$D$242="F&amp;E",'Labor Loading Matrix'!M824,0),IF('CLINs &amp; Ceiling Rates'!$D$243="F&amp;E",'Labor Loading Matrix'!N824,0),IF('CLINs &amp; Ceiling Rates'!$D$244="F&amp;E",'Labor Loading Matrix'!O824,0),IF('CLINs &amp; Ceiling Rates'!$D$245="F&amp;E",'Labor Loading Matrix'!P824,0),IF('CLINs &amp; Ceiling Rates'!$D$246="F&amp;E",'Labor Loading Matrix'!Q824,0),IF('CLINs &amp; Ceiling Rates'!$D$247="F&amp;E",'Labor Loading Matrix'!R824,0),IF('CLINs &amp; Ceiling Rates'!$D$248="F&amp;E",'Labor Loading Matrix'!S824,0),IF('CLINs &amp; Ceiling Rates'!$D$249="F&amp;E",'Labor Loading Matrix'!T824,0),IF('CLINs &amp; Ceiling Rates'!$D$250="F&amp;E",'Labor Loading Matrix'!U824,0),IF('CLINs &amp; Ceiling Rates'!$D$251="F&amp;E",'Labor Loading Matrix'!V824,0),IF('CLINs &amp; Ceiling Rates'!$D$252="F&amp;E",'Labor Loading Matrix'!W824,0),IF('CLINs &amp; Ceiling Rates'!$D$253="F&amp;E",'Labor Loading Matrix'!X824,0),IF('CLINs &amp; Ceiling Rates'!$D$254="F&amp;E",'Labor Loading Matrix'!Y824,0),IF('CLINs &amp; Ceiling Rates'!$D$255="F&amp;E",'Labor Loading Matrix'!Z824,0),IF('CLINs &amp; Ceiling Rates'!$D$256="F&amp;E",'Labor Loading Matrix'!AA824,0))</f>
        <v>0</v>
      </c>
      <c r="G824" s="175">
        <f>SUM(IF('CLINs &amp; Ceiling Rates'!$D$237="R&amp;D",'Labor Loading Matrix'!H824,0),IF('CLINs &amp; Ceiling Rates'!$D$238="R&amp;D",'Labor Loading Matrix'!I824,0),IF('CLINs &amp; Ceiling Rates'!$D$239="R&amp;D",'Labor Loading Matrix'!J824,0),IF('CLINs &amp; Ceiling Rates'!$D$240="R&amp;D",'Labor Loading Matrix'!K824,0),IF('CLINs &amp; Ceiling Rates'!$D$241="R&amp;D",'Labor Loading Matrix'!L824,0),IF('CLINs &amp; Ceiling Rates'!$D$242="R&amp;D",'Labor Loading Matrix'!M824,0),IF('CLINs &amp; Ceiling Rates'!$D$243="R&amp;D",'Labor Loading Matrix'!N824,0),IF('CLINs &amp; Ceiling Rates'!$D$244="R&amp;D",'Labor Loading Matrix'!O824,0),IF('CLINs &amp; Ceiling Rates'!$D$245="R&amp;D",'Labor Loading Matrix'!P824,0),IF('CLINs &amp; Ceiling Rates'!$D$246="R&amp;D",'Labor Loading Matrix'!Q824,0),IF('CLINs &amp; Ceiling Rates'!$D$247="R&amp;D",'Labor Loading Matrix'!R824,0),IF('CLINs &amp; Ceiling Rates'!$D$248="R&amp;D",'Labor Loading Matrix'!S824,0),IF('CLINs &amp; Ceiling Rates'!$D$249="R&amp;D",'Labor Loading Matrix'!T824,0),IF('CLINs &amp; Ceiling Rates'!$D$250="R&amp;D",'Labor Loading Matrix'!U824,0),IF('CLINs &amp; Ceiling Rates'!$D$251="R&amp;D",'Labor Loading Matrix'!V824,0),IF('CLINs &amp; Ceiling Rates'!$D$252="R&amp;D",'Labor Loading Matrix'!W824,0),IF('CLINs &amp; Ceiling Rates'!$D$253="R&amp;D",'Labor Loading Matrix'!X824,0),IF('CLINs &amp; Ceiling Rates'!$D$254="R&amp;D",'Labor Loading Matrix'!Y824,0),IF('CLINs &amp; Ceiling Rates'!$D$255="R&amp;D",'Labor Loading Matrix'!Z824,0),IF('CLINs &amp; Ceiling Rates'!$D$256="R&amp;D",'Labor Loading Matrix'!AA824,0))</f>
        <v>0</v>
      </c>
      <c r="H824" s="137"/>
      <c r="I824" s="137"/>
      <c r="J824" s="137"/>
      <c r="K824" s="137"/>
      <c r="L824" s="137"/>
      <c r="M824" s="137"/>
      <c r="N824" s="84"/>
      <c r="O824" s="84"/>
      <c r="P824" s="84"/>
      <c r="Q824" s="84"/>
      <c r="R824" s="133"/>
      <c r="S824" s="133"/>
      <c r="T824" s="133"/>
      <c r="U824" s="133"/>
      <c r="V824" s="133"/>
      <c r="W824" s="133"/>
      <c r="X824" s="133"/>
      <c r="Y824" s="133"/>
      <c r="Z824" s="133"/>
      <c r="AA824" s="133"/>
    </row>
    <row r="825" spans="1:27" s="73" customFormat="1" ht="18" hidden="1" customHeight="1" x14ac:dyDescent="0.25">
      <c r="A825" s="173">
        <f>'CLINs &amp; Ceiling Rates'!B184</f>
        <v>0</v>
      </c>
      <c r="B825" s="173">
        <f>'CLINs &amp; Ceiling Rates'!C184</f>
        <v>0</v>
      </c>
      <c r="C825" s="177" t="str">
        <f>'CLINs &amp; Ceiling Rates'!K184</f>
        <v/>
      </c>
      <c r="D825" s="211">
        <f>IF('CLINs &amp; Ceiling Rates'!D781="",SUM('Labor Loading Matrix'!H825:AA825),SUM(E825:G825))</f>
        <v>0</v>
      </c>
      <c r="E825" s="175">
        <f>SUM(IF('CLINs &amp; Ceiling Rates'!$D$237="OPS",'Labor Loading Matrix'!H825,0),IF('CLINs &amp; Ceiling Rates'!$D$238="OPS",'Labor Loading Matrix'!I825,0),IF('CLINs &amp; Ceiling Rates'!$D$239="OPS",'Labor Loading Matrix'!J825,0),IF('CLINs &amp; Ceiling Rates'!$D$240="OPS",'Labor Loading Matrix'!K825,0),IF('CLINs &amp; Ceiling Rates'!$D$241="OPS",'Labor Loading Matrix'!L825,0),IF('CLINs &amp; Ceiling Rates'!$D$242="OPS",'Labor Loading Matrix'!M825,0),IF('CLINs &amp; Ceiling Rates'!$D$243="OPS",'Labor Loading Matrix'!N825,0),IF('CLINs &amp; Ceiling Rates'!$D$244="OPS",'Labor Loading Matrix'!O825,0),IF('CLINs &amp; Ceiling Rates'!$D$245="OPS",'Labor Loading Matrix'!P825,0),IF('CLINs &amp; Ceiling Rates'!$D$246="OPS",'Labor Loading Matrix'!Q825,0),IF('CLINs &amp; Ceiling Rates'!$D$247="OPS",'Labor Loading Matrix'!R825,0),IF('CLINs &amp; Ceiling Rates'!$D$248="OPS",'Labor Loading Matrix'!S825,0),IF('CLINs &amp; Ceiling Rates'!$D$249="OPS",'Labor Loading Matrix'!T825,0),IF('CLINs &amp; Ceiling Rates'!$D$250="OPS",'Labor Loading Matrix'!U825,0),IF('CLINs &amp; Ceiling Rates'!$D$251="OPS",'Labor Loading Matrix'!V825,0),IF('CLINs &amp; Ceiling Rates'!$D$252="OPS",'Labor Loading Matrix'!W825,0),IF('CLINs &amp; Ceiling Rates'!$D$253="OPS",'Labor Loading Matrix'!X825,0),IF('CLINs &amp; Ceiling Rates'!$D$254="OPS",'Labor Loading Matrix'!Y825,0),IF('CLINs &amp; Ceiling Rates'!$D$255="OPS",'Labor Loading Matrix'!Z825,0),IF('CLINs &amp; Ceiling Rates'!$D$256="OPS",'Labor Loading Matrix'!AA825,0))</f>
        <v>0</v>
      </c>
      <c r="F825" s="175">
        <f>SUM(IF('CLINs &amp; Ceiling Rates'!$D$237="F&amp;E",'Labor Loading Matrix'!H825,0),IF('CLINs &amp; Ceiling Rates'!$D$238="F&amp;E",'Labor Loading Matrix'!I825,0),IF('CLINs &amp; Ceiling Rates'!$D$239="F&amp;E",'Labor Loading Matrix'!J825,0),IF('CLINs &amp; Ceiling Rates'!$D$240="F&amp;E",'Labor Loading Matrix'!K825,0),IF('CLINs &amp; Ceiling Rates'!$D$241="F&amp;E",'Labor Loading Matrix'!L825,0),IF('CLINs &amp; Ceiling Rates'!$D$242="F&amp;E",'Labor Loading Matrix'!M825,0),IF('CLINs &amp; Ceiling Rates'!$D$243="F&amp;E",'Labor Loading Matrix'!N825,0),IF('CLINs &amp; Ceiling Rates'!$D$244="F&amp;E",'Labor Loading Matrix'!O825,0),IF('CLINs &amp; Ceiling Rates'!$D$245="F&amp;E",'Labor Loading Matrix'!P825,0),IF('CLINs &amp; Ceiling Rates'!$D$246="F&amp;E",'Labor Loading Matrix'!Q825,0),IF('CLINs &amp; Ceiling Rates'!$D$247="F&amp;E",'Labor Loading Matrix'!R825,0),IF('CLINs &amp; Ceiling Rates'!$D$248="F&amp;E",'Labor Loading Matrix'!S825,0),IF('CLINs &amp; Ceiling Rates'!$D$249="F&amp;E",'Labor Loading Matrix'!T825,0),IF('CLINs &amp; Ceiling Rates'!$D$250="F&amp;E",'Labor Loading Matrix'!U825,0),IF('CLINs &amp; Ceiling Rates'!$D$251="F&amp;E",'Labor Loading Matrix'!V825,0),IF('CLINs &amp; Ceiling Rates'!$D$252="F&amp;E",'Labor Loading Matrix'!W825,0),IF('CLINs &amp; Ceiling Rates'!$D$253="F&amp;E",'Labor Loading Matrix'!X825,0),IF('CLINs &amp; Ceiling Rates'!$D$254="F&amp;E",'Labor Loading Matrix'!Y825,0),IF('CLINs &amp; Ceiling Rates'!$D$255="F&amp;E",'Labor Loading Matrix'!Z825,0),IF('CLINs &amp; Ceiling Rates'!$D$256="F&amp;E",'Labor Loading Matrix'!AA825,0))</f>
        <v>0</v>
      </c>
      <c r="G825" s="175">
        <f>SUM(IF('CLINs &amp; Ceiling Rates'!$D$237="R&amp;D",'Labor Loading Matrix'!H825,0),IF('CLINs &amp; Ceiling Rates'!$D$238="R&amp;D",'Labor Loading Matrix'!I825,0),IF('CLINs &amp; Ceiling Rates'!$D$239="R&amp;D",'Labor Loading Matrix'!J825,0),IF('CLINs &amp; Ceiling Rates'!$D$240="R&amp;D",'Labor Loading Matrix'!K825,0),IF('CLINs &amp; Ceiling Rates'!$D$241="R&amp;D",'Labor Loading Matrix'!L825,0),IF('CLINs &amp; Ceiling Rates'!$D$242="R&amp;D",'Labor Loading Matrix'!M825,0),IF('CLINs &amp; Ceiling Rates'!$D$243="R&amp;D",'Labor Loading Matrix'!N825,0),IF('CLINs &amp; Ceiling Rates'!$D$244="R&amp;D",'Labor Loading Matrix'!O825,0),IF('CLINs &amp; Ceiling Rates'!$D$245="R&amp;D",'Labor Loading Matrix'!P825,0),IF('CLINs &amp; Ceiling Rates'!$D$246="R&amp;D",'Labor Loading Matrix'!Q825,0),IF('CLINs &amp; Ceiling Rates'!$D$247="R&amp;D",'Labor Loading Matrix'!R825,0),IF('CLINs &amp; Ceiling Rates'!$D$248="R&amp;D",'Labor Loading Matrix'!S825,0),IF('CLINs &amp; Ceiling Rates'!$D$249="R&amp;D",'Labor Loading Matrix'!T825,0),IF('CLINs &amp; Ceiling Rates'!$D$250="R&amp;D",'Labor Loading Matrix'!U825,0),IF('CLINs &amp; Ceiling Rates'!$D$251="R&amp;D",'Labor Loading Matrix'!V825,0),IF('CLINs &amp; Ceiling Rates'!$D$252="R&amp;D",'Labor Loading Matrix'!W825,0),IF('CLINs &amp; Ceiling Rates'!$D$253="R&amp;D",'Labor Loading Matrix'!X825,0),IF('CLINs &amp; Ceiling Rates'!$D$254="R&amp;D",'Labor Loading Matrix'!Y825,0),IF('CLINs &amp; Ceiling Rates'!$D$255="R&amp;D",'Labor Loading Matrix'!Z825,0),IF('CLINs &amp; Ceiling Rates'!$D$256="R&amp;D",'Labor Loading Matrix'!AA825,0))</f>
        <v>0</v>
      </c>
      <c r="H825" s="137"/>
      <c r="I825" s="137"/>
      <c r="J825" s="137"/>
      <c r="K825" s="137"/>
      <c r="L825" s="137"/>
      <c r="M825" s="137"/>
      <c r="N825" s="84"/>
      <c r="O825" s="84"/>
      <c r="P825" s="84"/>
      <c r="Q825" s="84"/>
      <c r="R825" s="133"/>
      <c r="S825" s="133"/>
      <c r="T825" s="133"/>
      <c r="U825" s="133"/>
      <c r="V825" s="133"/>
      <c r="W825" s="133"/>
      <c r="X825" s="133"/>
      <c r="Y825" s="133"/>
      <c r="Z825" s="133"/>
      <c r="AA825" s="133"/>
    </row>
    <row r="826" spans="1:27" s="73" customFormat="1" ht="18" hidden="1" customHeight="1" x14ac:dyDescent="0.25">
      <c r="A826" s="173">
        <f>'CLINs &amp; Ceiling Rates'!B185</f>
        <v>0</v>
      </c>
      <c r="B826" s="173">
        <f>'CLINs &amp; Ceiling Rates'!C185</f>
        <v>0</v>
      </c>
      <c r="C826" s="177" t="str">
        <f>'CLINs &amp; Ceiling Rates'!K185</f>
        <v/>
      </c>
      <c r="D826" s="211">
        <f>IF('CLINs &amp; Ceiling Rates'!D782="",SUM('Labor Loading Matrix'!H826:AA826),SUM(E826:G826))</f>
        <v>0</v>
      </c>
      <c r="E826" s="175">
        <f>SUM(IF('CLINs &amp; Ceiling Rates'!$D$237="OPS",'Labor Loading Matrix'!H826,0),IF('CLINs &amp; Ceiling Rates'!$D$238="OPS",'Labor Loading Matrix'!I826,0),IF('CLINs &amp; Ceiling Rates'!$D$239="OPS",'Labor Loading Matrix'!J826,0),IF('CLINs &amp; Ceiling Rates'!$D$240="OPS",'Labor Loading Matrix'!K826,0),IF('CLINs &amp; Ceiling Rates'!$D$241="OPS",'Labor Loading Matrix'!L826,0),IF('CLINs &amp; Ceiling Rates'!$D$242="OPS",'Labor Loading Matrix'!M826,0),IF('CLINs &amp; Ceiling Rates'!$D$243="OPS",'Labor Loading Matrix'!N826,0),IF('CLINs &amp; Ceiling Rates'!$D$244="OPS",'Labor Loading Matrix'!O826,0),IF('CLINs &amp; Ceiling Rates'!$D$245="OPS",'Labor Loading Matrix'!P826,0),IF('CLINs &amp; Ceiling Rates'!$D$246="OPS",'Labor Loading Matrix'!Q826,0),IF('CLINs &amp; Ceiling Rates'!$D$247="OPS",'Labor Loading Matrix'!R826,0),IF('CLINs &amp; Ceiling Rates'!$D$248="OPS",'Labor Loading Matrix'!S826,0),IF('CLINs &amp; Ceiling Rates'!$D$249="OPS",'Labor Loading Matrix'!T826,0),IF('CLINs &amp; Ceiling Rates'!$D$250="OPS",'Labor Loading Matrix'!U826,0),IF('CLINs &amp; Ceiling Rates'!$D$251="OPS",'Labor Loading Matrix'!V826,0),IF('CLINs &amp; Ceiling Rates'!$D$252="OPS",'Labor Loading Matrix'!W826,0),IF('CLINs &amp; Ceiling Rates'!$D$253="OPS",'Labor Loading Matrix'!X826,0),IF('CLINs &amp; Ceiling Rates'!$D$254="OPS",'Labor Loading Matrix'!Y826,0),IF('CLINs &amp; Ceiling Rates'!$D$255="OPS",'Labor Loading Matrix'!Z826,0),IF('CLINs &amp; Ceiling Rates'!$D$256="OPS",'Labor Loading Matrix'!AA826,0))</f>
        <v>0</v>
      </c>
      <c r="F826" s="175">
        <f>SUM(IF('CLINs &amp; Ceiling Rates'!$D$237="F&amp;E",'Labor Loading Matrix'!H826,0),IF('CLINs &amp; Ceiling Rates'!$D$238="F&amp;E",'Labor Loading Matrix'!I826,0),IF('CLINs &amp; Ceiling Rates'!$D$239="F&amp;E",'Labor Loading Matrix'!J826,0),IF('CLINs &amp; Ceiling Rates'!$D$240="F&amp;E",'Labor Loading Matrix'!K826,0),IF('CLINs &amp; Ceiling Rates'!$D$241="F&amp;E",'Labor Loading Matrix'!L826,0),IF('CLINs &amp; Ceiling Rates'!$D$242="F&amp;E",'Labor Loading Matrix'!M826,0),IF('CLINs &amp; Ceiling Rates'!$D$243="F&amp;E",'Labor Loading Matrix'!N826,0),IF('CLINs &amp; Ceiling Rates'!$D$244="F&amp;E",'Labor Loading Matrix'!O826,0),IF('CLINs &amp; Ceiling Rates'!$D$245="F&amp;E",'Labor Loading Matrix'!P826,0),IF('CLINs &amp; Ceiling Rates'!$D$246="F&amp;E",'Labor Loading Matrix'!Q826,0),IF('CLINs &amp; Ceiling Rates'!$D$247="F&amp;E",'Labor Loading Matrix'!R826,0),IF('CLINs &amp; Ceiling Rates'!$D$248="F&amp;E",'Labor Loading Matrix'!S826,0),IF('CLINs &amp; Ceiling Rates'!$D$249="F&amp;E",'Labor Loading Matrix'!T826,0),IF('CLINs &amp; Ceiling Rates'!$D$250="F&amp;E",'Labor Loading Matrix'!U826,0),IF('CLINs &amp; Ceiling Rates'!$D$251="F&amp;E",'Labor Loading Matrix'!V826,0),IF('CLINs &amp; Ceiling Rates'!$D$252="F&amp;E",'Labor Loading Matrix'!W826,0),IF('CLINs &amp; Ceiling Rates'!$D$253="F&amp;E",'Labor Loading Matrix'!X826,0),IF('CLINs &amp; Ceiling Rates'!$D$254="F&amp;E",'Labor Loading Matrix'!Y826,0),IF('CLINs &amp; Ceiling Rates'!$D$255="F&amp;E",'Labor Loading Matrix'!Z826,0),IF('CLINs &amp; Ceiling Rates'!$D$256="F&amp;E",'Labor Loading Matrix'!AA826,0))</f>
        <v>0</v>
      </c>
      <c r="G826" s="175">
        <f>SUM(IF('CLINs &amp; Ceiling Rates'!$D$237="R&amp;D",'Labor Loading Matrix'!H826,0),IF('CLINs &amp; Ceiling Rates'!$D$238="R&amp;D",'Labor Loading Matrix'!I826,0),IF('CLINs &amp; Ceiling Rates'!$D$239="R&amp;D",'Labor Loading Matrix'!J826,0),IF('CLINs &amp; Ceiling Rates'!$D$240="R&amp;D",'Labor Loading Matrix'!K826,0),IF('CLINs &amp; Ceiling Rates'!$D$241="R&amp;D",'Labor Loading Matrix'!L826,0),IF('CLINs &amp; Ceiling Rates'!$D$242="R&amp;D",'Labor Loading Matrix'!M826,0),IF('CLINs &amp; Ceiling Rates'!$D$243="R&amp;D",'Labor Loading Matrix'!N826,0),IF('CLINs &amp; Ceiling Rates'!$D$244="R&amp;D",'Labor Loading Matrix'!O826,0),IF('CLINs &amp; Ceiling Rates'!$D$245="R&amp;D",'Labor Loading Matrix'!P826,0),IF('CLINs &amp; Ceiling Rates'!$D$246="R&amp;D",'Labor Loading Matrix'!Q826,0),IF('CLINs &amp; Ceiling Rates'!$D$247="R&amp;D",'Labor Loading Matrix'!R826,0),IF('CLINs &amp; Ceiling Rates'!$D$248="R&amp;D",'Labor Loading Matrix'!S826,0),IF('CLINs &amp; Ceiling Rates'!$D$249="R&amp;D",'Labor Loading Matrix'!T826,0),IF('CLINs &amp; Ceiling Rates'!$D$250="R&amp;D",'Labor Loading Matrix'!U826,0),IF('CLINs &amp; Ceiling Rates'!$D$251="R&amp;D",'Labor Loading Matrix'!V826,0),IF('CLINs &amp; Ceiling Rates'!$D$252="R&amp;D",'Labor Loading Matrix'!W826,0),IF('CLINs &amp; Ceiling Rates'!$D$253="R&amp;D",'Labor Loading Matrix'!X826,0),IF('CLINs &amp; Ceiling Rates'!$D$254="R&amp;D",'Labor Loading Matrix'!Y826,0),IF('CLINs &amp; Ceiling Rates'!$D$255="R&amp;D",'Labor Loading Matrix'!Z826,0),IF('CLINs &amp; Ceiling Rates'!$D$256="R&amp;D",'Labor Loading Matrix'!AA826,0))</f>
        <v>0</v>
      </c>
      <c r="H826" s="137"/>
      <c r="I826" s="137"/>
      <c r="J826" s="137"/>
      <c r="K826" s="137"/>
      <c r="L826" s="137"/>
      <c r="M826" s="137"/>
      <c r="N826" s="84"/>
      <c r="O826" s="84"/>
      <c r="P826" s="84"/>
      <c r="Q826" s="84"/>
      <c r="R826" s="133"/>
      <c r="S826" s="133"/>
      <c r="T826" s="133"/>
      <c r="U826" s="133"/>
      <c r="V826" s="133"/>
      <c r="W826" s="133"/>
      <c r="X826" s="133"/>
      <c r="Y826" s="133"/>
      <c r="Z826" s="133"/>
      <c r="AA826" s="133"/>
    </row>
    <row r="827" spans="1:27" s="73" customFormat="1" ht="18" hidden="1" customHeight="1" x14ac:dyDescent="0.25">
      <c r="A827" s="173">
        <f>'CLINs &amp; Ceiling Rates'!B186</f>
        <v>0</v>
      </c>
      <c r="B827" s="173">
        <f>'CLINs &amp; Ceiling Rates'!C186</f>
        <v>0</v>
      </c>
      <c r="C827" s="177" t="str">
        <f>'CLINs &amp; Ceiling Rates'!K186</f>
        <v/>
      </c>
      <c r="D827" s="211">
        <f>IF('CLINs &amp; Ceiling Rates'!D783="",SUM('Labor Loading Matrix'!H827:AA827),SUM(E827:G827))</f>
        <v>0</v>
      </c>
      <c r="E827" s="175">
        <f>SUM(IF('CLINs &amp; Ceiling Rates'!$D$237="OPS",'Labor Loading Matrix'!H827,0),IF('CLINs &amp; Ceiling Rates'!$D$238="OPS",'Labor Loading Matrix'!I827,0),IF('CLINs &amp; Ceiling Rates'!$D$239="OPS",'Labor Loading Matrix'!J827,0),IF('CLINs &amp; Ceiling Rates'!$D$240="OPS",'Labor Loading Matrix'!K827,0),IF('CLINs &amp; Ceiling Rates'!$D$241="OPS",'Labor Loading Matrix'!L827,0),IF('CLINs &amp; Ceiling Rates'!$D$242="OPS",'Labor Loading Matrix'!M827,0),IF('CLINs &amp; Ceiling Rates'!$D$243="OPS",'Labor Loading Matrix'!N827,0),IF('CLINs &amp; Ceiling Rates'!$D$244="OPS",'Labor Loading Matrix'!O827,0),IF('CLINs &amp; Ceiling Rates'!$D$245="OPS",'Labor Loading Matrix'!P827,0),IF('CLINs &amp; Ceiling Rates'!$D$246="OPS",'Labor Loading Matrix'!Q827,0),IF('CLINs &amp; Ceiling Rates'!$D$247="OPS",'Labor Loading Matrix'!R827,0),IF('CLINs &amp; Ceiling Rates'!$D$248="OPS",'Labor Loading Matrix'!S827,0),IF('CLINs &amp; Ceiling Rates'!$D$249="OPS",'Labor Loading Matrix'!T827,0),IF('CLINs &amp; Ceiling Rates'!$D$250="OPS",'Labor Loading Matrix'!U827,0),IF('CLINs &amp; Ceiling Rates'!$D$251="OPS",'Labor Loading Matrix'!V827,0),IF('CLINs &amp; Ceiling Rates'!$D$252="OPS",'Labor Loading Matrix'!W827,0),IF('CLINs &amp; Ceiling Rates'!$D$253="OPS",'Labor Loading Matrix'!X827,0),IF('CLINs &amp; Ceiling Rates'!$D$254="OPS",'Labor Loading Matrix'!Y827,0),IF('CLINs &amp; Ceiling Rates'!$D$255="OPS",'Labor Loading Matrix'!Z827,0),IF('CLINs &amp; Ceiling Rates'!$D$256="OPS",'Labor Loading Matrix'!AA827,0))</f>
        <v>0</v>
      </c>
      <c r="F827" s="175">
        <f>SUM(IF('CLINs &amp; Ceiling Rates'!$D$237="F&amp;E",'Labor Loading Matrix'!H827,0),IF('CLINs &amp; Ceiling Rates'!$D$238="F&amp;E",'Labor Loading Matrix'!I827,0),IF('CLINs &amp; Ceiling Rates'!$D$239="F&amp;E",'Labor Loading Matrix'!J827,0),IF('CLINs &amp; Ceiling Rates'!$D$240="F&amp;E",'Labor Loading Matrix'!K827,0),IF('CLINs &amp; Ceiling Rates'!$D$241="F&amp;E",'Labor Loading Matrix'!L827,0),IF('CLINs &amp; Ceiling Rates'!$D$242="F&amp;E",'Labor Loading Matrix'!M827,0),IF('CLINs &amp; Ceiling Rates'!$D$243="F&amp;E",'Labor Loading Matrix'!N827,0),IF('CLINs &amp; Ceiling Rates'!$D$244="F&amp;E",'Labor Loading Matrix'!O827,0),IF('CLINs &amp; Ceiling Rates'!$D$245="F&amp;E",'Labor Loading Matrix'!P827,0),IF('CLINs &amp; Ceiling Rates'!$D$246="F&amp;E",'Labor Loading Matrix'!Q827,0),IF('CLINs &amp; Ceiling Rates'!$D$247="F&amp;E",'Labor Loading Matrix'!R827,0),IF('CLINs &amp; Ceiling Rates'!$D$248="F&amp;E",'Labor Loading Matrix'!S827,0),IF('CLINs &amp; Ceiling Rates'!$D$249="F&amp;E",'Labor Loading Matrix'!T827,0),IF('CLINs &amp; Ceiling Rates'!$D$250="F&amp;E",'Labor Loading Matrix'!U827,0),IF('CLINs &amp; Ceiling Rates'!$D$251="F&amp;E",'Labor Loading Matrix'!V827,0),IF('CLINs &amp; Ceiling Rates'!$D$252="F&amp;E",'Labor Loading Matrix'!W827,0),IF('CLINs &amp; Ceiling Rates'!$D$253="F&amp;E",'Labor Loading Matrix'!X827,0),IF('CLINs &amp; Ceiling Rates'!$D$254="F&amp;E",'Labor Loading Matrix'!Y827,0),IF('CLINs &amp; Ceiling Rates'!$D$255="F&amp;E",'Labor Loading Matrix'!Z827,0),IF('CLINs &amp; Ceiling Rates'!$D$256="F&amp;E",'Labor Loading Matrix'!AA827,0))</f>
        <v>0</v>
      </c>
      <c r="G827" s="175">
        <f>SUM(IF('CLINs &amp; Ceiling Rates'!$D$237="R&amp;D",'Labor Loading Matrix'!H827,0),IF('CLINs &amp; Ceiling Rates'!$D$238="R&amp;D",'Labor Loading Matrix'!I827,0),IF('CLINs &amp; Ceiling Rates'!$D$239="R&amp;D",'Labor Loading Matrix'!J827,0),IF('CLINs &amp; Ceiling Rates'!$D$240="R&amp;D",'Labor Loading Matrix'!K827,0),IF('CLINs &amp; Ceiling Rates'!$D$241="R&amp;D",'Labor Loading Matrix'!L827,0),IF('CLINs &amp; Ceiling Rates'!$D$242="R&amp;D",'Labor Loading Matrix'!M827,0),IF('CLINs &amp; Ceiling Rates'!$D$243="R&amp;D",'Labor Loading Matrix'!N827,0),IF('CLINs &amp; Ceiling Rates'!$D$244="R&amp;D",'Labor Loading Matrix'!O827,0),IF('CLINs &amp; Ceiling Rates'!$D$245="R&amp;D",'Labor Loading Matrix'!P827,0),IF('CLINs &amp; Ceiling Rates'!$D$246="R&amp;D",'Labor Loading Matrix'!Q827,0),IF('CLINs &amp; Ceiling Rates'!$D$247="R&amp;D",'Labor Loading Matrix'!R827,0),IF('CLINs &amp; Ceiling Rates'!$D$248="R&amp;D",'Labor Loading Matrix'!S827,0),IF('CLINs &amp; Ceiling Rates'!$D$249="R&amp;D",'Labor Loading Matrix'!T827,0),IF('CLINs &amp; Ceiling Rates'!$D$250="R&amp;D",'Labor Loading Matrix'!U827,0),IF('CLINs &amp; Ceiling Rates'!$D$251="R&amp;D",'Labor Loading Matrix'!V827,0),IF('CLINs &amp; Ceiling Rates'!$D$252="R&amp;D",'Labor Loading Matrix'!W827,0),IF('CLINs &amp; Ceiling Rates'!$D$253="R&amp;D",'Labor Loading Matrix'!X827,0),IF('CLINs &amp; Ceiling Rates'!$D$254="R&amp;D",'Labor Loading Matrix'!Y827,0),IF('CLINs &amp; Ceiling Rates'!$D$255="R&amp;D",'Labor Loading Matrix'!Z827,0),IF('CLINs &amp; Ceiling Rates'!$D$256="R&amp;D",'Labor Loading Matrix'!AA827,0))</f>
        <v>0</v>
      </c>
      <c r="H827" s="137"/>
      <c r="I827" s="137"/>
      <c r="J827" s="137"/>
      <c r="K827" s="137"/>
      <c r="L827" s="137"/>
      <c r="M827" s="137"/>
      <c r="N827" s="84"/>
      <c r="O827" s="84"/>
      <c r="P827" s="84"/>
      <c r="Q827" s="84"/>
      <c r="R827" s="133"/>
      <c r="S827" s="133"/>
      <c r="T827" s="133"/>
      <c r="U827" s="133"/>
      <c r="V827" s="133"/>
      <c r="W827" s="133"/>
      <c r="X827" s="133"/>
      <c r="Y827" s="133"/>
      <c r="Z827" s="133"/>
      <c r="AA827" s="133"/>
    </row>
    <row r="828" spans="1:27" s="73" customFormat="1" ht="18" hidden="1" customHeight="1" x14ac:dyDescent="0.25">
      <c r="A828" s="173">
        <f>'CLINs &amp; Ceiling Rates'!B187</f>
        <v>0</v>
      </c>
      <c r="B828" s="173">
        <f>'CLINs &amp; Ceiling Rates'!C187</f>
        <v>0</v>
      </c>
      <c r="C828" s="177" t="str">
        <f>'CLINs &amp; Ceiling Rates'!K187</f>
        <v/>
      </c>
      <c r="D828" s="211">
        <f>IF('CLINs &amp; Ceiling Rates'!D784="",SUM('Labor Loading Matrix'!H828:AA828),SUM(E828:G828))</f>
        <v>0</v>
      </c>
      <c r="E828" s="175">
        <f>SUM(IF('CLINs &amp; Ceiling Rates'!$D$237="OPS",'Labor Loading Matrix'!H828,0),IF('CLINs &amp; Ceiling Rates'!$D$238="OPS",'Labor Loading Matrix'!I828,0),IF('CLINs &amp; Ceiling Rates'!$D$239="OPS",'Labor Loading Matrix'!J828,0),IF('CLINs &amp; Ceiling Rates'!$D$240="OPS",'Labor Loading Matrix'!K828,0),IF('CLINs &amp; Ceiling Rates'!$D$241="OPS",'Labor Loading Matrix'!L828,0),IF('CLINs &amp; Ceiling Rates'!$D$242="OPS",'Labor Loading Matrix'!M828,0),IF('CLINs &amp; Ceiling Rates'!$D$243="OPS",'Labor Loading Matrix'!N828,0),IF('CLINs &amp; Ceiling Rates'!$D$244="OPS",'Labor Loading Matrix'!O828,0),IF('CLINs &amp; Ceiling Rates'!$D$245="OPS",'Labor Loading Matrix'!P828,0),IF('CLINs &amp; Ceiling Rates'!$D$246="OPS",'Labor Loading Matrix'!Q828,0),IF('CLINs &amp; Ceiling Rates'!$D$247="OPS",'Labor Loading Matrix'!R828,0),IF('CLINs &amp; Ceiling Rates'!$D$248="OPS",'Labor Loading Matrix'!S828,0),IF('CLINs &amp; Ceiling Rates'!$D$249="OPS",'Labor Loading Matrix'!T828,0),IF('CLINs &amp; Ceiling Rates'!$D$250="OPS",'Labor Loading Matrix'!U828,0),IF('CLINs &amp; Ceiling Rates'!$D$251="OPS",'Labor Loading Matrix'!V828,0),IF('CLINs &amp; Ceiling Rates'!$D$252="OPS",'Labor Loading Matrix'!W828,0),IF('CLINs &amp; Ceiling Rates'!$D$253="OPS",'Labor Loading Matrix'!X828,0),IF('CLINs &amp; Ceiling Rates'!$D$254="OPS",'Labor Loading Matrix'!Y828,0),IF('CLINs &amp; Ceiling Rates'!$D$255="OPS",'Labor Loading Matrix'!Z828,0),IF('CLINs &amp; Ceiling Rates'!$D$256="OPS",'Labor Loading Matrix'!AA828,0))</f>
        <v>0</v>
      </c>
      <c r="F828" s="175">
        <f>SUM(IF('CLINs &amp; Ceiling Rates'!$D$237="F&amp;E",'Labor Loading Matrix'!H828,0),IF('CLINs &amp; Ceiling Rates'!$D$238="F&amp;E",'Labor Loading Matrix'!I828,0),IF('CLINs &amp; Ceiling Rates'!$D$239="F&amp;E",'Labor Loading Matrix'!J828,0),IF('CLINs &amp; Ceiling Rates'!$D$240="F&amp;E",'Labor Loading Matrix'!K828,0),IF('CLINs &amp; Ceiling Rates'!$D$241="F&amp;E",'Labor Loading Matrix'!L828,0),IF('CLINs &amp; Ceiling Rates'!$D$242="F&amp;E",'Labor Loading Matrix'!M828,0),IF('CLINs &amp; Ceiling Rates'!$D$243="F&amp;E",'Labor Loading Matrix'!N828,0),IF('CLINs &amp; Ceiling Rates'!$D$244="F&amp;E",'Labor Loading Matrix'!O828,0),IF('CLINs &amp; Ceiling Rates'!$D$245="F&amp;E",'Labor Loading Matrix'!P828,0),IF('CLINs &amp; Ceiling Rates'!$D$246="F&amp;E",'Labor Loading Matrix'!Q828,0),IF('CLINs &amp; Ceiling Rates'!$D$247="F&amp;E",'Labor Loading Matrix'!R828,0),IF('CLINs &amp; Ceiling Rates'!$D$248="F&amp;E",'Labor Loading Matrix'!S828,0),IF('CLINs &amp; Ceiling Rates'!$D$249="F&amp;E",'Labor Loading Matrix'!T828,0),IF('CLINs &amp; Ceiling Rates'!$D$250="F&amp;E",'Labor Loading Matrix'!U828,0),IF('CLINs &amp; Ceiling Rates'!$D$251="F&amp;E",'Labor Loading Matrix'!V828,0),IF('CLINs &amp; Ceiling Rates'!$D$252="F&amp;E",'Labor Loading Matrix'!W828,0),IF('CLINs &amp; Ceiling Rates'!$D$253="F&amp;E",'Labor Loading Matrix'!X828,0),IF('CLINs &amp; Ceiling Rates'!$D$254="F&amp;E",'Labor Loading Matrix'!Y828,0),IF('CLINs &amp; Ceiling Rates'!$D$255="F&amp;E",'Labor Loading Matrix'!Z828,0),IF('CLINs &amp; Ceiling Rates'!$D$256="F&amp;E",'Labor Loading Matrix'!AA828,0))</f>
        <v>0</v>
      </c>
      <c r="G828" s="175">
        <f>SUM(IF('CLINs &amp; Ceiling Rates'!$D$237="R&amp;D",'Labor Loading Matrix'!H828,0),IF('CLINs &amp; Ceiling Rates'!$D$238="R&amp;D",'Labor Loading Matrix'!I828,0),IF('CLINs &amp; Ceiling Rates'!$D$239="R&amp;D",'Labor Loading Matrix'!J828,0),IF('CLINs &amp; Ceiling Rates'!$D$240="R&amp;D",'Labor Loading Matrix'!K828,0),IF('CLINs &amp; Ceiling Rates'!$D$241="R&amp;D",'Labor Loading Matrix'!L828,0),IF('CLINs &amp; Ceiling Rates'!$D$242="R&amp;D",'Labor Loading Matrix'!M828,0),IF('CLINs &amp; Ceiling Rates'!$D$243="R&amp;D",'Labor Loading Matrix'!N828,0),IF('CLINs &amp; Ceiling Rates'!$D$244="R&amp;D",'Labor Loading Matrix'!O828,0),IF('CLINs &amp; Ceiling Rates'!$D$245="R&amp;D",'Labor Loading Matrix'!P828,0),IF('CLINs &amp; Ceiling Rates'!$D$246="R&amp;D",'Labor Loading Matrix'!Q828,0),IF('CLINs &amp; Ceiling Rates'!$D$247="R&amp;D",'Labor Loading Matrix'!R828,0),IF('CLINs &amp; Ceiling Rates'!$D$248="R&amp;D",'Labor Loading Matrix'!S828,0),IF('CLINs &amp; Ceiling Rates'!$D$249="R&amp;D",'Labor Loading Matrix'!T828,0),IF('CLINs &amp; Ceiling Rates'!$D$250="R&amp;D",'Labor Loading Matrix'!U828,0),IF('CLINs &amp; Ceiling Rates'!$D$251="R&amp;D",'Labor Loading Matrix'!V828,0),IF('CLINs &amp; Ceiling Rates'!$D$252="R&amp;D",'Labor Loading Matrix'!W828,0),IF('CLINs &amp; Ceiling Rates'!$D$253="R&amp;D",'Labor Loading Matrix'!X828,0),IF('CLINs &amp; Ceiling Rates'!$D$254="R&amp;D",'Labor Loading Matrix'!Y828,0),IF('CLINs &amp; Ceiling Rates'!$D$255="R&amp;D",'Labor Loading Matrix'!Z828,0),IF('CLINs &amp; Ceiling Rates'!$D$256="R&amp;D",'Labor Loading Matrix'!AA828,0))</f>
        <v>0</v>
      </c>
      <c r="H828" s="137"/>
      <c r="I828" s="137"/>
      <c r="J828" s="137"/>
      <c r="K828" s="137"/>
      <c r="L828" s="137"/>
      <c r="M828" s="137"/>
      <c r="N828" s="84"/>
      <c r="O828" s="84"/>
      <c r="P828" s="84"/>
      <c r="Q828" s="84"/>
      <c r="R828" s="133"/>
      <c r="S828" s="133"/>
      <c r="T828" s="133"/>
      <c r="U828" s="133"/>
      <c r="V828" s="133"/>
      <c r="W828" s="133"/>
      <c r="X828" s="133"/>
      <c r="Y828" s="133"/>
      <c r="Z828" s="133"/>
      <c r="AA828" s="133"/>
    </row>
    <row r="829" spans="1:27" s="73" customFormat="1" ht="18" hidden="1" customHeight="1" x14ac:dyDescent="0.25">
      <c r="A829" s="173">
        <f>'CLINs &amp; Ceiling Rates'!B188</f>
        <v>0</v>
      </c>
      <c r="B829" s="173">
        <f>'CLINs &amp; Ceiling Rates'!C188</f>
        <v>0</v>
      </c>
      <c r="C829" s="177" t="str">
        <f>'CLINs &amp; Ceiling Rates'!K188</f>
        <v/>
      </c>
      <c r="D829" s="211">
        <f>IF('CLINs &amp; Ceiling Rates'!D785="",SUM('Labor Loading Matrix'!H829:AA829),SUM(E829:G829))</f>
        <v>0</v>
      </c>
      <c r="E829" s="175">
        <f>SUM(IF('CLINs &amp; Ceiling Rates'!$D$237="OPS",'Labor Loading Matrix'!H829,0),IF('CLINs &amp; Ceiling Rates'!$D$238="OPS",'Labor Loading Matrix'!I829,0),IF('CLINs &amp; Ceiling Rates'!$D$239="OPS",'Labor Loading Matrix'!J829,0),IF('CLINs &amp; Ceiling Rates'!$D$240="OPS",'Labor Loading Matrix'!K829,0),IF('CLINs &amp; Ceiling Rates'!$D$241="OPS",'Labor Loading Matrix'!L829,0),IF('CLINs &amp; Ceiling Rates'!$D$242="OPS",'Labor Loading Matrix'!M829,0),IF('CLINs &amp; Ceiling Rates'!$D$243="OPS",'Labor Loading Matrix'!N829,0),IF('CLINs &amp; Ceiling Rates'!$D$244="OPS",'Labor Loading Matrix'!O829,0),IF('CLINs &amp; Ceiling Rates'!$D$245="OPS",'Labor Loading Matrix'!P829,0),IF('CLINs &amp; Ceiling Rates'!$D$246="OPS",'Labor Loading Matrix'!Q829,0),IF('CLINs &amp; Ceiling Rates'!$D$247="OPS",'Labor Loading Matrix'!R829,0),IF('CLINs &amp; Ceiling Rates'!$D$248="OPS",'Labor Loading Matrix'!S829,0),IF('CLINs &amp; Ceiling Rates'!$D$249="OPS",'Labor Loading Matrix'!T829,0),IF('CLINs &amp; Ceiling Rates'!$D$250="OPS",'Labor Loading Matrix'!U829,0),IF('CLINs &amp; Ceiling Rates'!$D$251="OPS",'Labor Loading Matrix'!V829,0),IF('CLINs &amp; Ceiling Rates'!$D$252="OPS",'Labor Loading Matrix'!W829,0),IF('CLINs &amp; Ceiling Rates'!$D$253="OPS",'Labor Loading Matrix'!X829,0),IF('CLINs &amp; Ceiling Rates'!$D$254="OPS",'Labor Loading Matrix'!Y829,0),IF('CLINs &amp; Ceiling Rates'!$D$255="OPS",'Labor Loading Matrix'!Z829,0),IF('CLINs &amp; Ceiling Rates'!$D$256="OPS",'Labor Loading Matrix'!AA829,0))</f>
        <v>0</v>
      </c>
      <c r="F829" s="175">
        <f>SUM(IF('CLINs &amp; Ceiling Rates'!$D$237="F&amp;E",'Labor Loading Matrix'!H829,0),IF('CLINs &amp; Ceiling Rates'!$D$238="F&amp;E",'Labor Loading Matrix'!I829,0),IF('CLINs &amp; Ceiling Rates'!$D$239="F&amp;E",'Labor Loading Matrix'!J829,0),IF('CLINs &amp; Ceiling Rates'!$D$240="F&amp;E",'Labor Loading Matrix'!K829,0),IF('CLINs &amp; Ceiling Rates'!$D$241="F&amp;E",'Labor Loading Matrix'!L829,0),IF('CLINs &amp; Ceiling Rates'!$D$242="F&amp;E",'Labor Loading Matrix'!M829,0),IF('CLINs &amp; Ceiling Rates'!$D$243="F&amp;E",'Labor Loading Matrix'!N829,0),IF('CLINs &amp; Ceiling Rates'!$D$244="F&amp;E",'Labor Loading Matrix'!O829,0),IF('CLINs &amp; Ceiling Rates'!$D$245="F&amp;E",'Labor Loading Matrix'!P829,0),IF('CLINs &amp; Ceiling Rates'!$D$246="F&amp;E",'Labor Loading Matrix'!Q829,0),IF('CLINs &amp; Ceiling Rates'!$D$247="F&amp;E",'Labor Loading Matrix'!R829,0),IF('CLINs &amp; Ceiling Rates'!$D$248="F&amp;E",'Labor Loading Matrix'!S829,0),IF('CLINs &amp; Ceiling Rates'!$D$249="F&amp;E",'Labor Loading Matrix'!T829,0),IF('CLINs &amp; Ceiling Rates'!$D$250="F&amp;E",'Labor Loading Matrix'!U829,0),IF('CLINs &amp; Ceiling Rates'!$D$251="F&amp;E",'Labor Loading Matrix'!V829,0),IF('CLINs &amp; Ceiling Rates'!$D$252="F&amp;E",'Labor Loading Matrix'!W829,0),IF('CLINs &amp; Ceiling Rates'!$D$253="F&amp;E",'Labor Loading Matrix'!X829,0),IF('CLINs &amp; Ceiling Rates'!$D$254="F&amp;E",'Labor Loading Matrix'!Y829,0),IF('CLINs &amp; Ceiling Rates'!$D$255="F&amp;E",'Labor Loading Matrix'!Z829,0),IF('CLINs &amp; Ceiling Rates'!$D$256="F&amp;E",'Labor Loading Matrix'!AA829,0))</f>
        <v>0</v>
      </c>
      <c r="G829" s="175">
        <f>SUM(IF('CLINs &amp; Ceiling Rates'!$D$237="R&amp;D",'Labor Loading Matrix'!H829,0),IF('CLINs &amp; Ceiling Rates'!$D$238="R&amp;D",'Labor Loading Matrix'!I829,0),IF('CLINs &amp; Ceiling Rates'!$D$239="R&amp;D",'Labor Loading Matrix'!J829,0),IF('CLINs &amp; Ceiling Rates'!$D$240="R&amp;D",'Labor Loading Matrix'!K829,0),IF('CLINs &amp; Ceiling Rates'!$D$241="R&amp;D",'Labor Loading Matrix'!L829,0),IF('CLINs &amp; Ceiling Rates'!$D$242="R&amp;D",'Labor Loading Matrix'!M829,0),IF('CLINs &amp; Ceiling Rates'!$D$243="R&amp;D",'Labor Loading Matrix'!N829,0),IF('CLINs &amp; Ceiling Rates'!$D$244="R&amp;D",'Labor Loading Matrix'!O829,0),IF('CLINs &amp; Ceiling Rates'!$D$245="R&amp;D",'Labor Loading Matrix'!P829,0),IF('CLINs &amp; Ceiling Rates'!$D$246="R&amp;D",'Labor Loading Matrix'!Q829,0),IF('CLINs &amp; Ceiling Rates'!$D$247="R&amp;D",'Labor Loading Matrix'!R829,0),IF('CLINs &amp; Ceiling Rates'!$D$248="R&amp;D",'Labor Loading Matrix'!S829,0),IF('CLINs &amp; Ceiling Rates'!$D$249="R&amp;D",'Labor Loading Matrix'!T829,0),IF('CLINs &amp; Ceiling Rates'!$D$250="R&amp;D",'Labor Loading Matrix'!U829,0),IF('CLINs &amp; Ceiling Rates'!$D$251="R&amp;D",'Labor Loading Matrix'!V829,0),IF('CLINs &amp; Ceiling Rates'!$D$252="R&amp;D",'Labor Loading Matrix'!W829,0),IF('CLINs &amp; Ceiling Rates'!$D$253="R&amp;D",'Labor Loading Matrix'!X829,0),IF('CLINs &amp; Ceiling Rates'!$D$254="R&amp;D",'Labor Loading Matrix'!Y829,0),IF('CLINs &amp; Ceiling Rates'!$D$255="R&amp;D",'Labor Loading Matrix'!Z829,0),IF('CLINs &amp; Ceiling Rates'!$D$256="R&amp;D",'Labor Loading Matrix'!AA829,0))</f>
        <v>0</v>
      </c>
      <c r="H829" s="137"/>
      <c r="I829" s="137"/>
      <c r="J829" s="137"/>
      <c r="K829" s="137"/>
      <c r="L829" s="137"/>
      <c r="M829" s="137"/>
      <c r="N829" s="84"/>
      <c r="O829" s="84"/>
      <c r="P829" s="84"/>
      <c r="Q829" s="84"/>
      <c r="R829" s="133"/>
      <c r="S829" s="133"/>
      <c r="T829" s="133"/>
      <c r="U829" s="133"/>
      <c r="V829" s="133"/>
      <c r="W829" s="133"/>
      <c r="X829" s="133"/>
      <c r="Y829" s="133"/>
      <c r="Z829" s="133"/>
      <c r="AA829" s="133"/>
    </row>
    <row r="830" spans="1:27" s="73" customFormat="1" ht="18" hidden="1" customHeight="1" x14ac:dyDescent="0.25">
      <c r="A830" s="173">
        <f>'CLINs &amp; Ceiling Rates'!B189</f>
        <v>0</v>
      </c>
      <c r="B830" s="173">
        <f>'CLINs &amp; Ceiling Rates'!C189</f>
        <v>0</v>
      </c>
      <c r="C830" s="177" t="str">
        <f>'CLINs &amp; Ceiling Rates'!K189</f>
        <v/>
      </c>
      <c r="D830" s="211">
        <f>IF('CLINs &amp; Ceiling Rates'!D786="",SUM('Labor Loading Matrix'!H830:AA830),SUM(E830:G830))</f>
        <v>0</v>
      </c>
      <c r="E830" s="175">
        <f>SUM(IF('CLINs &amp; Ceiling Rates'!$D$237="OPS",'Labor Loading Matrix'!H830,0),IF('CLINs &amp; Ceiling Rates'!$D$238="OPS",'Labor Loading Matrix'!I830,0),IF('CLINs &amp; Ceiling Rates'!$D$239="OPS",'Labor Loading Matrix'!J830,0),IF('CLINs &amp; Ceiling Rates'!$D$240="OPS",'Labor Loading Matrix'!K830,0),IF('CLINs &amp; Ceiling Rates'!$D$241="OPS",'Labor Loading Matrix'!L830,0),IF('CLINs &amp; Ceiling Rates'!$D$242="OPS",'Labor Loading Matrix'!M830,0),IF('CLINs &amp; Ceiling Rates'!$D$243="OPS",'Labor Loading Matrix'!N830,0),IF('CLINs &amp; Ceiling Rates'!$D$244="OPS",'Labor Loading Matrix'!O830,0),IF('CLINs &amp; Ceiling Rates'!$D$245="OPS",'Labor Loading Matrix'!P830,0),IF('CLINs &amp; Ceiling Rates'!$D$246="OPS",'Labor Loading Matrix'!Q830,0),IF('CLINs &amp; Ceiling Rates'!$D$247="OPS",'Labor Loading Matrix'!R830,0),IF('CLINs &amp; Ceiling Rates'!$D$248="OPS",'Labor Loading Matrix'!S830,0),IF('CLINs &amp; Ceiling Rates'!$D$249="OPS",'Labor Loading Matrix'!T830,0),IF('CLINs &amp; Ceiling Rates'!$D$250="OPS",'Labor Loading Matrix'!U830,0),IF('CLINs &amp; Ceiling Rates'!$D$251="OPS",'Labor Loading Matrix'!V830,0),IF('CLINs &amp; Ceiling Rates'!$D$252="OPS",'Labor Loading Matrix'!W830,0),IF('CLINs &amp; Ceiling Rates'!$D$253="OPS",'Labor Loading Matrix'!X830,0),IF('CLINs &amp; Ceiling Rates'!$D$254="OPS",'Labor Loading Matrix'!Y830,0),IF('CLINs &amp; Ceiling Rates'!$D$255="OPS",'Labor Loading Matrix'!Z830,0),IF('CLINs &amp; Ceiling Rates'!$D$256="OPS",'Labor Loading Matrix'!AA830,0))</f>
        <v>0</v>
      </c>
      <c r="F830" s="175">
        <f>SUM(IF('CLINs &amp; Ceiling Rates'!$D$237="F&amp;E",'Labor Loading Matrix'!H830,0),IF('CLINs &amp; Ceiling Rates'!$D$238="F&amp;E",'Labor Loading Matrix'!I830,0),IF('CLINs &amp; Ceiling Rates'!$D$239="F&amp;E",'Labor Loading Matrix'!J830,0),IF('CLINs &amp; Ceiling Rates'!$D$240="F&amp;E",'Labor Loading Matrix'!K830,0),IF('CLINs &amp; Ceiling Rates'!$D$241="F&amp;E",'Labor Loading Matrix'!L830,0),IF('CLINs &amp; Ceiling Rates'!$D$242="F&amp;E",'Labor Loading Matrix'!M830,0),IF('CLINs &amp; Ceiling Rates'!$D$243="F&amp;E",'Labor Loading Matrix'!N830,0),IF('CLINs &amp; Ceiling Rates'!$D$244="F&amp;E",'Labor Loading Matrix'!O830,0),IF('CLINs &amp; Ceiling Rates'!$D$245="F&amp;E",'Labor Loading Matrix'!P830,0),IF('CLINs &amp; Ceiling Rates'!$D$246="F&amp;E",'Labor Loading Matrix'!Q830,0),IF('CLINs &amp; Ceiling Rates'!$D$247="F&amp;E",'Labor Loading Matrix'!R830,0),IF('CLINs &amp; Ceiling Rates'!$D$248="F&amp;E",'Labor Loading Matrix'!S830,0),IF('CLINs &amp; Ceiling Rates'!$D$249="F&amp;E",'Labor Loading Matrix'!T830,0),IF('CLINs &amp; Ceiling Rates'!$D$250="F&amp;E",'Labor Loading Matrix'!U830,0),IF('CLINs &amp; Ceiling Rates'!$D$251="F&amp;E",'Labor Loading Matrix'!V830,0),IF('CLINs &amp; Ceiling Rates'!$D$252="F&amp;E",'Labor Loading Matrix'!W830,0),IF('CLINs &amp; Ceiling Rates'!$D$253="F&amp;E",'Labor Loading Matrix'!X830,0),IF('CLINs &amp; Ceiling Rates'!$D$254="F&amp;E",'Labor Loading Matrix'!Y830,0),IF('CLINs &amp; Ceiling Rates'!$D$255="F&amp;E",'Labor Loading Matrix'!Z830,0),IF('CLINs &amp; Ceiling Rates'!$D$256="F&amp;E",'Labor Loading Matrix'!AA830,0))</f>
        <v>0</v>
      </c>
      <c r="G830" s="175">
        <f>SUM(IF('CLINs &amp; Ceiling Rates'!$D$237="R&amp;D",'Labor Loading Matrix'!H830,0),IF('CLINs &amp; Ceiling Rates'!$D$238="R&amp;D",'Labor Loading Matrix'!I830,0),IF('CLINs &amp; Ceiling Rates'!$D$239="R&amp;D",'Labor Loading Matrix'!J830,0),IF('CLINs &amp; Ceiling Rates'!$D$240="R&amp;D",'Labor Loading Matrix'!K830,0),IF('CLINs &amp; Ceiling Rates'!$D$241="R&amp;D",'Labor Loading Matrix'!L830,0),IF('CLINs &amp; Ceiling Rates'!$D$242="R&amp;D",'Labor Loading Matrix'!M830,0),IF('CLINs &amp; Ceiling Rates'!$D$243="R&amp;D",'Labor Loading Matrix'!N830,0),IF('CLINs &amp; Ceiling Rates'!$D$244="R&amp;D",'Labor Loading Matrix'!O830,0),IF('CLINs &amp; Ceiling Rates'!$D$245="R&amp;D",'Labor Loading Matrix'!P830,0),IF('CLINs &amp; Ceiling Rates'!$D$246="R&amp;D",'Labor Loading Matrix'!Q830,0),IF('CLINs &amp; Ceiling Rates'!$D$247="R&amp;D",'Labor Loading Matrix'!R830,0),IF('CLINs &amp; Ceiling Rates'!$D$248="R&amp;D",'Labor Loading Matrix'!S830,0),IF('CLINs &amp; Ceiling Rates'!$D$249="R&amp;D",'Labor Loading Matrix'!T830,0),IF('CLINs &amp; Ceiling Rates'!$D$250="R&amp;D",'Labor Loading Matrix'!U830,0),IF('CLINs &amp; Ceiling Rates'!$D$251="R&amp;D",'Labor Loading Matrix'!V830,0),IF('CLINs &amp; Ceiling Rates'!$D$252="R&amp;D",'Labor Loading Matrix'!W830,0),IF('CLINs &amp; Ceiling Rates'!$D$253="R&amp;D",'Labor Loading Matrix'!X830,0),IF('CLINs &amp; Ceiling Rates'!$D$254="R&amp;D",'Labor Loading Matrix'!Y830,0),IF('CLINs &amp; Ceiling Rates'!$D$255="R&amp;D",'Labor Loading Matrix'!Z830,0),IF('CLINs &amp; Ceiling Rates'!$D$256="R&amp;D",'Labor Loading Matrix'!AA830,0))</f>
        <v>0</v>
      </c>
      <c r="H830" s="137"/>
      <c r="I830" s="137"/>
      <c r="J830" s="137"/>
      <c r="K830" s="137"/>
      <c r="L830" s="137"/>
      <c r="M830" s="137"/>
      <c r="N830" s="84"/>
      <c r="O830" s="84"/>
      <c r="P830" s="84"/>
      <c r="Q830" s="84"/>
      <c r="R830" s="133"/>
      <c r="S830" s="133"/>
      <c r="T830" s="133"/>
      <c r="U830" s="133"/>
      <c r="V830" s="133"/>
      <c r="W830" s="133"/>
      <c r="X830" s="133"/>
      <c r="Y830" s="133"/>
      <c r="Z830" s="133"/>
      <c r="AA830" s="133"/>
    </row>
    <row r="831" spans="1:27" s="73" customFormat="1" ht="18" hidden="1" customHeight="1" x14ac:dyDescent="0.25">
      <c r="A831" s="173">
        <f>'CLINs &amp; Ceiling Rates'!B190</f>
        <v>0</v>
      </c>
      <c r="B831" s="173">
        <f>'CLINs &amp; Ceiling Rates'!C190</f>
        <v>0</v>
      </c>
      <c r="C831" s="177" t="str">
        <f>'CLINs &amp; Ceiling Rates'!K190</f>
        <v/>
      </c>
      <c r="D831" s="211">
        <f>IF('CLINs &amp; Ceiling Rates'!D787="",SUM('Labor Loading Matrix'!H831:AA831),SUM(E831:G831))</f>
        <v>0</v>
      </c>
      <c r="E831" s="175">
        <f>SUM(IF('CLINs &amp; Ceiling Rates'!$D$237="OPS",'Labor Loading Matrix'!H831,0),IF('CLINs &amp; Ceiling Rates'!$D$238="OPS",'Labor Loading Matrix'!I831,0),IF('CLINs &amp; Ceiling Rates'!$D$239="OPS",'Labor Loading Matrix'!J831,0),IF('CLINs &amp; Ceiling Rates'!$D$240="OPS",'Labor Loading Matrix'!K831,0),IF('CLINs &amp; Ceiling Rates'!$D$241="OPS",'Labor Loading Matrix'!L831,0),IF('CLINs &amp; Ceiling Rates'!$D$242="OPS",'Labor Loading Matrix'!M831,0),IF('CLINs &amp; Ceiling Rates'!$D$243="OPS",'Labor Loading Matrix'!N831,0),IF('CLINs &amp; Ceiling Rates'!$D$244="OPS",'Labor Loading Matrix'!O831,0),IF('CLINs &amp; Ceiling Rates'!$D$245="OPS",'Labor Loading Matrix'!P831,0),IF('CLINs &amp; Ceiling Rates'!$D$246="OPS",'Labor Loading Matrix'!Q831,0),IF('CLINs &amp; Ceiling Rates'!$D$247="OPS",'Labor Loading Matrix'!R831,0),IF('CLINs &amp; Ceiling Rates'!$D$248="OPS",'Labor Loading Matrix'!S831,0),IF('CLINs &amp; Ceiling Rates'!$D$249="OPS",'Labor Loading Matrix'!T831,0),IF('CLINs &amp; Ceiling Rates'!$D$250="OPS",'Labor Loading Matrix'!U831,0),IF('CLINs &amp; Ceiling Rates'!$D$251="OPS",'Labor Loading Matrix'!V831,0),IF('CLINs &amp; Ceiling Rates'!$D$252="OPS",'Labor Loading Matrix'!W831,0),IF('CLINs &amp; Ceiling Rates'!$D$253="OPS",'Labor Loading Matrix'!X831,0),IF('CLINs &amp; Ceiling Rates'!$D$254="OPS",'Labor Loading Matrix'!Y831,0),IF('CLINs &amp; Ceiling Rates'!$D$255="OPS",'Labor Loading Matrix'!Z831,0),IF('CLINs &amp; Ceiling Rates'!$D$256="OPS",'Labor Loading Matrix'!AA831,0))</f>
        <v>0</v>
      </c>
      <c r="F831" s="175">
        <f>SUM(IF('CLINs &amp; Ceiling Rates'!$D$237="F&amp;E",'Labor Loading Matrix'!H831,0),IF('CLINs &amp; Ceiling Rates'!$D$238="F&amp;E",'Labor Loading Matrix'!I831,0),IF('CLINs &amp; Ceiling Rates'!$D$239="F&amp;E",'Labor Loading Matrix'!J831,0),IF('CLINs &amp; Ceiling Rates'!$D$240="F&amp;E",'Labor Loading Matrix'!K831,0),IF('CLINs &amp; Ceiling Rates'!$D$241="F&amp;E",'Labor Loading Matrix'!L831,0),IF('CLINs &amp; Ceiling Rates'!$D$242="F&amp;E",'Labor Loading Matrix'!M831,0),IF('CLINs &amp; Ceiling Rates'!$D$243="F&amp;E",'Labor Loading Matrix'!N831,0),IF('CLINs &amp; Ceiling Rates'!$D$244="F&amp;E",'Labor Loading Matrix'!O831,0),IF('CLINs &amp; Ceiling Rates'!$D$245="F&amp;E",'Labor Loading Matrix'!P831,0),IF('CLINs &amp; Ceiling Rates'!$D$246="F&amp;E",'Labor Loading Matrix'!Q831,0),IF('CLINs &amp; Ceiling Rates'!$D$247="F&amp;E",'Labor Loading Matrix'!R831,0),IF('CLINs &amp; Ceiling Rates'!$D$248="F&amp;E",'Labor Loading Matrix'!S831,0),IF('CLINs &amp; Ceiling Rates'!$D$249="F&amp;E",'Labor Loading Matrix'!T831,0),IF('CLINs &amp; Ceiling Rates'!$D$250="F&amp;E",'Labor Loading Matrix'!U831,0),IF('CLINs &amp; Ceiling Rates'!$D$251="F&amp;E",'Labor Loading Matrix'!V831,0),IF('CLINs &amp; Ceiling Rates'!$D$252="F&amp;E",'Labor Loading Matrix'!W831,0),IF('CLINs &amp; Ceiling Rates'!$D$253="F&amp;E",'Labor Loading Matrix'!X831,0),IF('CLINs &amp; Ceiling Rates'!$D$254="F&amp;E",'Labor Loading Matrix'!Y831,0),IF('CLINs &amp; Ceiling Rates'!$D$255="F&amp;E",'Labor Loading Matrix'!Z831,0),IF('CLINs &amp; Ceiling Rates'!$D$256="F&amp;E",'Labor Loading Matrix'!AA831,0))</f>
        <v>0</v>
      </c>
      <c r="G831" s="175">
        <f>SUM(IF('CLINs &amp; Ceiling Rates'!$D$237="R&amp;D",'Labor Loading Matrix'!H831,0),IF('CLINs &amp; Ceiling Rates'!$D$238="R&amp;D",'Labor Loading Matrix'!I831,0),IF('CLINs &amp; Ceiling Rates'!$D$239="R&amp;D",'Labor Loading Matrix'!J831,0),IF('CLINs &amp; Ceiling Rates'!$D$240="R&amp;D",'Labor Loading Matrix'!K831,0),IF('CLINs &amp; Ceiling Rates'!$D$241="R&amp;D",'Labor Loading Matrix'!L831,0),IF('CLINs &amp; Ceiling Rates'!$D$242="R&amp;D",'Labor Loading Matrix'!M831,0),IF('CLINs &amp; Ceiling Rates'!$D$243="R&amp;D",'Labor Loading Matrix'!N831,0),IF('CLINs &amp; Ceiling Rates'!$D$244="R&amp;D",'Labor Loading Matrix'!O831,0),IF('CLINs &amp; Ceiling Rates'!$D$245="R&amp;D",'Labor Loading Matrix'!P831,0),IF('CLINs &amp; Ceiling Rates'!$D$246="R&amp;D",'Labor Loading Matrix'!Q831,0),IF('CLINs &amp; Ceiling Rates'!$D$247="R&amp;D",'Labor Loading Matrix'!R831,0),IF('CLINs &amp; Ceiling Rates'!$D$248="R&amp;D",'Labor Loading Matrix'!S831,0),IF('CLINs &amp; Ceiling Rates'!$D$249="R&amp;D",'Labor Loading Matrix'!T831,0),IF('CLINs &amp; Ceiling Rates'!$D$250="R&amp;D",'Labor Loading Matrix'!U831,0),IF('CLINs &amp; Ceiling Rates'!$D$251="R&amp;D",'Labor Loading Matrix'!V831,0),IF('CLINs &amp; Ceiling Rates'!$D$252="R&amp;D",'Labor Loading Matrix'!W831,0),IF('CLINs &amp; Ceiling Rates'!$D$253="R&amp;D",'Labor Loading Matrix'!X831,0),IF('CLINs &amp; Ceiling Rates'!$D$254="R&amp;D",'Labor Loading Matrix'!Y831,0),IF('CLINs &amp; Ceiling Rates'!$D$255="R&amp;D",'Labor Loading Matrix'!Z831,0),IF('CLINs &amp; Ceiling Rates'!$D$256="R&amp;D",'Labor Loading Matrix'!AA831,0))</f>
        <v>0</v>
      </c>
      <c r="H831" s="137"/>
      <c r="I831" s="137"/>
      <c r="J831" s="137"/>
      <c r="K831" s="137"/>
      <c r="L831" s="137"/>
      <c r="M831" s="137"/>
      <c r="N831" s="84"/>
      <c r="O831" s="84"/>
      <c r="P831" s="84"/>
      <c r="Q831" s="84"/>
      <c r="R831" s="133"/>
      <c r="S831" s="133"/>
      <c r="T831" s="133"/>
      <c r="U831" s="133"/>
      <c r="V831" s="133"/>
      <c r="W831" s="133"/>
      <c r="X831" s="133"/>
      <c r="Y831" s="133"/>
      <c r="Z831" s="133"/>
      <c r="AA831" s="133"/>
    </row>
    <row r="832" spans="1:27" s="73" customFormat="1" ht="18" hidden="1" customHeight="1" x14ac:dyDescent="0.25">
      <c r="A832" s="173">
        <f>'CLINs &amp; Ceiling Rates'!B191</f>
        <v>0</v>
      </c>
      <c r="B832" s="173">
        <f>'CLINs &amp; Ceiling Rates'!C191</f>
        <v>0</v>
      </c>
      <c r="C832" s="177" t="str">
        <f>'CLINs &amp; Ceiling Rates'!K191</f>
        <v/>
      </c>
      <c r="D832" s="211">
        <f>IF('CLINs &amp; Ceiling Rates'!D788="",SUM('Labor Loading Matrix'!H832:AA832),SUM(E832:G832))</f>
        <v>0</v>
      </c>
      <c r="E832" s="175">
        <f>SUM(IF('CLINs &amp; Ceiling Rates'!$D$237="OPS",'Labor Loading Matrix'!H832,0),IF('CLINs &amp; Ceiling Rates'!$D$238="OPS",'Labor Loading Matrix'!I832,0),IF('CLINs &amp; Ceiling Rates'!$D$239="OPS",'Labor Loading Matrix'!J832,0),IF('CLINs &amp; Ceiling Rates'!$D$240="OPS",'Labor Loading Matrix'!K832,0),IF('CLINs &amp; Ceiling Rates'!$D$241="OPS",'Labor Loading Matrix'!L832,0),IF('CLINs &amp; Ceiling Rates'!$D$242="OPS",'Labor Loading Matrix'!M832,0),IF('CLINs &amp; Ceiling Rates'!$D$243="OPS",'Labor Loading Matrix'!N832,0),IF('CLINs &amp; Ceiling Rates'!$D$244="OPS",'Labor Loading Matrix'!O832,0),IF('CLINs &amp; Ceiling Rates'!$D$245="OPS",'Labor Loading Matrix'!P832,0),IF('CLINs &amp; Ceiling Rates'!$D$246="OPS",'Labor Loading Matrix'!Q832,0),IF('CLINs &amp; Ceiling Rates'!$D$247="OPS",'Labor Loading Matrix'!R832,0),IF('CLINs &amp; Ceiling Rates'!$D$248="OPS",'Labor Loading Matrix'!S832,0),IF('CLINs &amp; Ceiling Rates'!$D$249="OPS",'Labor Loading Matrix'!T832,0),IF('CLINs &amp; Ceiling Rates'!$D$250="OPS",'Labor Loading Matrix'!U832,0),IF('CLINs &amp; Ceiling Rates'!$D$251="OPS",'Labor Loading Matrix'!V832,0),IF('CLINs &amp; Ceiling Rates'!$D$252="OPS",'Labor Loading Matrix'!W832,0),IF('CLINs &amp; Ceiling Rates'!$D$253="OPS",'Labor Loading Matrix'!X832,0),IF('CLINs &amp; Ceiling Rates'!$D$254="OPS",'Labor Loading Matrix'!Y832,0),IF('CLINs &amp; Ceiling Rates'!$D$255="OPS",'Labor Loading Matrix'!Z832,0),IF('CLINs &amp; Ceiling Rates'!$D$256="OPS",'Labor Loading Matrix'!AA832,0))</f>
        <v>0</v>
      </c>
      <c r="F832" s="175">
        <f>SUM(IF('CLINs &amp; Ceiling Rates'!$D$237="F&amp;E",'Labor Loading Matrix'!H832,0),IF('CLINs &amp; Ceiling Rates'!$D$238="F&amp;E",'Labor Loading Matrix'!I832,0),IF('CLINs &amp; Ceiling Rates'!$D$239="F&amp;E",'Labor Loading Matrix'!J832,0),IF('CLINs &amp; Ceiling Rates'!$D$240="F&amp;E",'Labor Loading Matrix'!K832,0),IF('CLINs &amp; Ceiling Rates'!$D$241="F&amp;E",'Labor Loading Matrix'!L832,0),IF('CLINs &amp; Ceiling Rates'!$D$242="F&amp;E",'Labor Loading Matrix'!M832,0),IF('CLINs &amp; Ceiling Rates'!$D$243="F&amp;E",'Labor Loading Matrix'!N832,0),IF('CLINs &amp; Ceiling Rates'!$D$244="F&amp;E",'Labor Loading Matrix'!O832,0),IF('CLINs &amp; Ceiling Rates'!$D$245="F&amp;E",'Labor Loading Matrix'!P832,0),IF('CLINs &amp; Ceiling Rates'!$D$246="F&amp;E",'Labor Loading Matrix'!Q832,0),IF('CLINs &amp; Ceiling Rates'!$D$247="F&amp;E",'Labor Loading Matrix'!R832,0),IF('CLINs &amp; Ceiling Rates'!$D$248="F&amp;E",'Labor Loading Matrix'!S832,0),IF('CLINs &amp; Ceiling Rates'!$D$249="F&amp;E",'Labor Loading Matrix'!T832,0),IF('CLINs &amp; Ceiling Rates'!$D$250="F&amp;E",'Labor Loading Matrix'!U832,0),IF('CLINs &amp; Ceiling Rates'!$D$251="F&amp;E",'Labor Loading Matrix'!V832,0),IF('CLINs &amp; Ceiling Rates'!$D$252="F&amp;E",'Labor Loading Matrix'!W832,0),IF('CLINs &amp; Ceiling Rates'!$D$253="F&amp;E",'Labor Loading Matrix'!X832,0),IF('CLINs &amp; Ceiling Rates'!$D$254="F&amp;E",'Labor Loading Matrix'!Y832,0),IF('CLINs &amp; Ceiling Rates'!$D$255="F&amp;E",'Labor Loading Matrix'!Z832,0),IF('CLINs &amp; Ceiling Rates'!$D$256="F&amp;E",'Labor Loading Matrix'!AA832,0))</f>
        <v>0</v>
      </c>
      <c r="G832" s="175">
        <f>SUM(IF('CLINs &amp; Ceiling Rates'!$D$237="R&amp;D",'Labor Loading Matrix'!H832,0),IF('CLINs &amp; Ceiling Rates'!$D$238="R&amp;D",'Labor Loading Matrix'!I832,0),IF('CLINs &amp; Ceiling Rates'!$D$239="R&amp;D",'Labor Loading Matrix'!J832,0),IF('CLINs &amp; Ceiling Rates'!$D$240="R&amp;D",'Labor Loading Matrix'!K832,0),IF('CLINs &amp; Ceiling Rates'!$D$241="R&amp;D",'Labor Loading Matrix'!L832,0),IF('CLINs &amp; Ceiling Rates'!$D$242="R&amp;D",'Labor Loading Matrix'!M832,0),IF('CLINs &amp; Ceiling Rates'!$D$243="R&amp;D",'Labor Loading Matrix'!N832,0),IF('CLINs &amp; Ceiling Rates'!$D$244="R&amp;D",'Labor Loading Matrix'!O832,0),IF('CLINs &amp; Ceiling Rates'!$D$245="R&amp;D",'Labor Loading Matrix'!P832,0),IF('CLINs &amp; Ceiling Rates'!$D$246="R&amp;D",'Labor Loading Matrix'!Q832,0),IF('CLINs &amp; Ceiling Rates'!$D$247="R&amp;D",'Labor Loading Matrix'!R832,0),IF('CLINs &amp; Ceiling Rates'!$D$248="R&amp;D",'Labor Loading Matrix'!S832,0),IF('CLINs &amp; Ceiling Rates'!$D$249="R&amp;D",'Labor Loading Matrix'!T832,0),IF('CLINs &amp; Ceiling Rates'!$D$250="R&amp;D",'Labor Loading Matrix'!U832,0),IF('CLINs &amp; Ceiling Rates'!$D$251="R&amp;D",'Labor Loading Matrix'!V832,0),IF('CLINs &amp; Ceiling Rates'!$D$252="R&amp;D",'Labor Loading Matrix'!W832,0),IF('CLINs &amp; Ceiling Rates'!$D$253="R&amp;D",'Labor Loading Matrix'!X832,0),IF('CLINs &amp; Ceiling Rates'!$D$254="R&amp;D",'Labor Loading Matrix'!Y832,0),IF('CLINs &amp; Ceiling Rates'!$D$255="R&amp;D",'Labor Loading Matrix'!Z832,0),IF('CLINs &amp; Ceiling Rates'!$D$256="R&amp;D",'Labor Loading Matrix'!AA832,0))</f>
        <v>0</v>
      </c>
      <c r="H832" s="137"/>
      <c r="I832" s="137"/>
      <c r="J832" s="137"/>
      <c r="K832" s="137"/>
      <c r="L832" s="137"/>
      <c r="M832" s="137"/>
      <c r="N832" s="84"/>
      <c r="O832" s="84"/>
      <c r="P832" s="84"/>
      <c r="Q832" s="84"/>
      <c r="R832" s="133"/>
      <c r="S832" s="133"/>
      <c r="T832" s="133"/>
      <c r="U832" s="133"/>
      <c r="V832" s="133"/>
      <c r="W832" s="133"/>
      <c r="X832" s="133"/>
      <c r="Y832" s="133"/>
      <c r="Z832" s="133"/>
      <c r="AA832" s="133"/>
    </row>
    <row r="833" spans="1:27" s="73" customFormat="1" ht="18" hidden="1" customHeight="1" x14ac:dyDescent="0.25">
      <c r="A833" s="173">
        <f>'CLINs &amp; Ceiling Rates'!B192</f>
        <v>0</v>
      </c>
      <c r="B833" s="173">
        <f>'CLINs &amp; Ceiling Rates'!C192</f>
        <v>0</v>
      </c>
      <c r="C833" s="177" t="str">
        <f>'CLINs &amp; Ceiling Rates'!K192</f>
        <v/>
      </c>
      <c r="D833" s="211">
        <f>IF('CLINs &amp; Ceiling Rates'!D789="",SUM('Labor Loading Matrix'!H833:AA833),SUM(E833:G833))</f>
        <v>0</v>
      </c>
      <c r="E833" s="175">
        <f>SUM(IF('CLINs &amp; Ceiling Rates'!$D$237="OPS",'Labor Loading Matrix'!H833,0),IF('CLINs &amp; Ceiling Rates'!$D$238="OPS",'Labor Loading Matrix'!I833,0),IF('CLINs &amp; Ceiling Rates'!$D$239="OPS",'Labor Loading Matrix'!J833,0),IF('CLINs &amp; Ceiling Rates'!$D$240="OPS",'Labor Loading Matrix'!K833,0),IF('CLINs &amp; Ceiling Rates'!$D$241="OPS",'Labor Loading Matrix'!L833,0),IF('CLINs &amp; Ceiling Rates'!$D$242="OPS",'Labor Loading Matrix'!M833,0),IF('CLINs &amp; Ceiling Rates'!$D$243="OPS",'Labor Loading Matrix'!N833,0),IF('CLINs &amp; Ceiling Rates'!$D$244="OPS",'Labor Loading Matrix'!O833,0),IF('CLINs &amp; Ceiling Rates'!$D$245="OPS",'Labor Loading Matrix'!P833,0),IF('CLINs &amp; Ceiling Rates'!$D$246="OPS",'Labor Loading Matrix'!Q833,0),IF('CLINs &amp; Ceiling Rates'!$D$247="OPS",'Labor Loading Matrix'!R833,0),IF('CLINs &amp; Ceiling Rates'!$D$248="OPS",'Labor Loading Matrix'!S833,0),IF('CLINs &amp; Ceiling Rates'!$D$249="OPS",'Labor Loading Matrix'!T833,0),IF('CLINs &amp; Ceiling Rates'!$D$250="OPS",'Labor Loading Matrix'!U833,0),IF('CLINs &amp; Ceiling Rates'!$D$251="OPS",'Labor Loading Matrix'!V833,0),IF('CLINs &amp; Ceiling Rates'!$D$252="OPS",'Labor Loading Matrix'!W833,0),IF('CLINs &amp; Ceiling Rates'!$D$253="OPS",'Labor Loading Matrix'!X833,0),IF('CLINs &amp; Ceiling Rates'!$D$254="OPS",'Labor Loading Matrix'!Y833,0),IF('CLINs &amp; Ceiling Rates'!$D$255="OPS",'Labor Loading Matrix'!Z833,0),IF('CLINs &amp; Ceiling Rates'!$D$256="OPS",'Labor Loading Matrix'!AA833,0))</f>
        <v>0</v>
      </c>
      <c r="F833" s="175">
        <f>SUM(IF('CLINs &amp; Ceiling Rates'!$D$237="F&amp;E",'Labor Loading Matrix'!H833,0),IF('CLINs &amp; Ceiling Rates'!$D$238="F&amp;E",'Labor Loading Matrix'!I833,0),IF('CLINs &amp; Ceiling Rates'!$D$239="F&amp;E",'Labor Loading Matrix'!J833,0),IF('CLINs &amp; Ceiling Rates'!$D$240="F&amp;E",'Labor Loading Matrix'!K833,0),IF('CLINs &amp; Ceiling Rates'!$D$241="F&amp;E",'Labor Loading Matrix'!L833,0),IF('CLINs &amp; Ceiling Rates'!$D$242="F&amp;E",'Labor Loading Matrix'!M833,0),IF('CLINs &amp; Ceiling Rates'!$D$243="F&amp;E",'Labor Loading Matrix'!N833,0),IF('CLINs &amp; Ceiling Rates'!$D$244="F&amp;E",'Labor Loading Matrix'!O833,0),IF('CLINs &amp; Ceiling Rates'!$D$245="F&amp;E",'Labor Loading Matrix'!P833,0),IF('CLINs &amp; Ceiling Rates'!$D$246="F&amp;E",'Labor Loading Matrix'!Q833,0),IF('CLINs &amp; Ceiling Rates'!$D$247="F&amp;E",'Labor Loading Matrix'!R833,0),IF('CLINs &amp; Ceiling Rates'!$D$248="F&amp;E",'Labor Loading Matrix'!S833,0),IF('CLINs &amp; Ceiling Rates'!$D$249="F&amp;E",'Labor Loading Matrix'!T833,0),IF('CLINs &amp; Ceiling Rates'!$D$250="F&amp;E",'Labor Loading Matrix'!U833,0),IF('CLINs &amp; Ceiling Rates'!$D$251="F&amp;E",'Labor Loading Matrix'!V833,0),IF('CLINs &amp; Ceiling Rates'!$D$252="F&amp;E",'Labor Loading Matrix'!W833,0),IF('CLINs &amp; Ceiling Rates'!$D$253="F&amp;E",'Labor Loading Matrix'!X833,0),IF('CLINs &amp; Ceiling Rates'!$D$254="F&amp;E",'Labor Loading Matrix'!Y833,0),IF('CLINs &amp; Ceiling Rates'!$D$255="F&amp;E",'Labor Loading Matrix'!Z833,0),IF('CLINs &amp; Ceiling Rates'!$D$256="F&amp;E",'Labor Loading Matrix'!AA833,0))</f>
        <v>0</v>
      </c>
      <c r="G833" s="175">
        <f>SUM(IF('CLINs &amp; Ceiling Rates'!$D$237="R&amp;D",'Labor Loading Matrix'!H833,0),IF('CLINs &amp; Ceiling Rates'!$D$238="R&amp;D",'Labor Loading Matrix'!I833,0),IF('CLINs &amp; Ceiling Rates'!$D$239="R&amp;D",'Labor Loading Matrix'!J833,0),IF('CLINs &amp; Ceiling Rates'!$D$240="R&amp;D",'Labor Loading Matrix'!K833,0),IF('CLINs &amp; Ceiling Rates'!$D$241="R&amp;D",'Labor Loading Matrix'!L833,0),IF('CLINs &amp; Ceiling Rates'!$D$242="R&amp;D",'Labor Loading Matrix'!M833,0),IF('CLINs &amp; Ceiling Rates'!$D$243="R&amp;D",'Labor Loading Matrix'!N833,0),IF('CLINs &amp; Ceiling Rates'!$D$244="R&amp;D",'Labor Loading Matrix'!O833,0),IF('CLINs &amp; Ceiling Rates'!$D$245="R&amp;D",'Labor Loading Matrix'!P833,0),IF('CLINs &amp; Ceiling Rates'!$D$246="R&amp;D",'Labor Loading Matrix'!Q833,0),IF('CLINs &amp; Ceiling Rates'!$D$247="R&amp;D",'Labor Loading Matrix'!R833,0),IF('CLINs &amp; Ceiling Rates'!$D$248="R&amp;D",'Labor Loading Matrix'!S833,0),IF('CLINs &amp; Ceiling Rates'!$D$249="R&amp;D",'Labor Loading Matrix'!T833,0),IF('CLINs &amp; Ceiling Rates'!$D$250="R&amp;D",'Labor Loading Matrix'!U833,0),IF('CLINs &amp; Ceiling Rates'!$D$251="R&amp;D",'Labor Loading Matrix'!V833,0),IF('CLINs &amp; Ceiling Rates'!$D$252="R&amp;D",'Labor Loading Matrix'!W833,0),IF('CLINs &amp; Ceiling Rates'!$D$253="R&amp;D",'Labor Loading Matrix'!X833,0),IF('CLINs &amp; Ceiling Rates'!$D$254="R&amp;D",'Labor Loading Matrix'!Y833,0),IF('CLINs &amp; Ceiling Rates'!$D$255="R&amp;D",'Labor Loading Matrix'!Z833,0),IF('CLINs &amp; Ceiling Rates'!$D$256="R&amp;D",'Labor Loading Matrix'!AA833,0))</f>
        <v>0</v>
      </c>
      <c r="H833" s="137"/>
      <c r="I833" s="137"/>
      <c r="J833" s="137"/>
      <c r="K833" s="137"/>
      <c r="L833" s="137"/>
      <c r="M833" s="137"/>
      <c r="N833" s="84"/>
      <c r="O833" s="84"/>
      <c r="P833" s="84"/>
      <c r="Q833" s="84"/>
      <c r="R833" s="133"/>
      <c r="S833" s="133"/>
      <c r="T833" s="133"/>
      <c r="U833" s="133"/>
      <c r="V833" s="133"/>
      <c r="W833" s="133"/>
      <c r="X833" s="133"/>
      <c r="Y833" s="133"/>
      <c r="Z833" s="133"/>
      <c r="AA833" s="133"/>
    </row>
    <row r="834" spans="1:27" s="73" customFormat="1" ht="18" hidden="1" customHeight="1" x14ac:dyDescent="0.25">
      <c r="A834" s="173">
        <f>'CLINs &amp; Ceiling Rates'!B193</f>
        <v>0</v>
      </c>
      <c r="B834" s="173">
        <f>'CLINs &amp; Ceiling Rates'!C193</f>
        <v>0</v>
      </c>
      <c r="C834" s="177" t="str">
        <f>'CLINs &amp; Ceiling Rates'!K193</f>
        <v/>
      </c>
      <c r="D834" s="211">
        <f>IF('CLINs &amp; Ceiling Rates'!D790="",SUM('Labor Loading Matrix'!H834:AA834),SUM(E834:G834))</f>
        <v>0</v>
      </c>
      <c r="E834" s="175">
        <f>SUM(IF('CLINs &amp; Ceiling Rates'!$D$237="OPS",'Labor Loading Matrix'!H834,0),IF('CLINs &amp; Ceiling Rates'!$D$238="OPS",'Labor Loading Matrix'!I834,0),IF('CLINs &amp; Ceiling Rates'!$D$239="OPS",'Labor Loading Matrix'!J834,0),IF('CLINs &amp; Ceiling Rates'!$D$240="OPS",'Labor Loading Matrix'!K834,0),IF('CLINs &amp; Ceiling Rates'!$D$241="OPS",'Labor Loading Matrix'!L834,0),IF('CLINs &amp; Ceiling Rates'!$D$242="OPS",'Labor Loading Matrix'!M834,0),IF('CLINs &amp; Ceiling Rates'!$D$243="OPS",'Labor Loading Matrix'!N834,0),IF('CLINs &amp; Ceiling Rates'!$D$244="OPS",'Labor Loading Matrix'!O834,0),IF('CLINs &amp; Ceiling Rates'!$D$245="OPS",'Labor Loading Matrix'!P834,0),IF('CLINs &amp; Ceiling Rates'!$D$246="OPS",'Labor Loading Matrix'!Q834,0),IF('CLINs &amp; Ceiling Rates'!$D$247="OPS",'Labor Loading Matrix'!R834,0),IF('CLINs &amp; Ceiling Rates'!$D$248="OPS",'Labor Loading Matrix'!S834,0),IF('CLINs &amp; Ceiling Rates'!$D$249="OPS",'Labor Loading Matrix'!T834,0),IF('CLINs &amp; Ceiling Rates'!$D$250="OPS",'Labor Loading Matrix'!U834,0),IF('CLINs &amp; Ceiling Rates'!$D$251="OPS",'Labor Loading Matrix'!V834,0),IF('CLINs &amp; Ceiling Rates'!$D$252="OPS",'Labor Loading Matrix'!W834,0),IF('CLINs &amp; Ceiling Rates'!$D$253="OPS",'Labor Loading Matrix'!X834,0),IF('CLINs &amp; Ceiling Rates'!$D$254="OPS",'Labor Loading Matrix'!Y834,0),IF('CLINs &amp; Ceiling Rates'!$D$255="OPS",'Labor Loading Matrix'!Z834,0),IF('CLINs &amp; Ceiling Rates'!$D$256="OPS",'Labor Loading Matrix'!AA834,0))</f>
        <v>0</v>
      </c>
      <c r="F834" s="175">
        <f>SUM(IF('CLINs &amp; Ceiling Rates'!$D$237="F&amp;E",'Labor Loading Matrix'!H834,0),IF('CLINs &amp; Ceiling Rates'!$D$238="F&amp;E",'Labor Loading Matrix'!I834,0),IF('CLINs &amp; Ceiling Rates'!$D$239="F&amp;E",'Labor Loading Matrix'!J834,0),IF('CLINs &amp; Ceiling Rates'!$D$240="F&amp;E",'Labor Loading Matrix'!K834,0),IF('CLINs &amp; Ceiling Rates'!$D$241="F&amp;E",'Labor Loading Matrix'!L834,0),IF('CLINs &amp; Ceiling Rates'!$D$242="F&amp;E",'Labor Loading Matrix'!M834,0),IF('CLINs &amp; Ceiling Rates'!$D$243="F&amp;E",'Labor Loading Matrix'!N834,0),IF('CLINs &amp; Ceiling Rates'!$D$244="F&amp;E",'Labor Loading Matrix'!O834,0),IF('CLINs &amp; Ceiling Rates'!$D$245="F&amp;E",'Labor Loading Matrix'!P834,0),IF('CLINs &amp; Ceiling Rates'!$D$246="F&amp;E",'Labor Loading Matrix'!Q834,0),IF('CLINs &amp; Ceiling Rates'!$D$247="F&amp;E",'Labor Loading Matrix'!R834,0),IF('CLINs &amp; Ceiling Rates'!$D$248="F&amp;E",'Labor Loading Matrix'!S834,0),IF('CLINs &amp; Ceiling Rates'!$D$249="F&amp;E",'Labor Loading Matrix'!T834,0),IF('CLINs &amp; Ceiling Rates'!$D$250="F&amp;E",'Labor Loading Matrix'!U834,0),IF('CLINs &amp; Ceiling Rates'!$D$251="F&amp;E",'Labor Loading Matrix'!V834,0),IF('CLINs &amp; Ceiling Rates'!$D$252="F&amp;E",'Labor Loading Matrix'!W834,0),IF('CLINs &amp; Ceiling Rates'!$D$253="F&amp;E",'Labor Loading Matrix'!X834,0),IF('CLINs &amp; Ceiling Rates'!$D$254="F&amp;E",'Labor Loading Matrix'!Y834,0),IF('CLINs &amp; Ceiling Rates'!$D$255="F&amp;E",'Labor Loading Matrix'!Z834,0),IF('CLINs &amp; Ceiling Rates'!$D$256="F&amp;E",'Labor Loading Matrix'!AA834,0))</f>
        <v>0</v>
      </c>
      <c r="G834" s="175">
        <f>SUM(IF('CLINs &amp; Ceiling Rates'!$D$237="R&amp;D",'Labor Loading Matrix'!H834,0),IF('CLINs &amp; Ceiling Rates'!$D$238="R&amp;D",'Labor Loading Matrix'!I834,0),IF('CLINs &amp; Ceiling Rates'!$D$239="R&amp;D",'Labor Loading Matrix'!J834,0),IF('CLINs &amp; Ceiling Rates'!$D$240="R&amp;D",'Labor Loading Matrix'!K834,0),IF('CLINs &amp; Ceiling Rates'!$D$241="R&amp;D",'Labor Loading Matrix'!L834,0),IF('CLINs &amp; Ceiling Rates'!$D$242="R&amp;D",'Labor Loading Matrix'!M834,0),IF('CLINs &amp; Ceiling Rates'!$D$243="R&amp;D",'Labor Loading Matrix'!N834,0),IF('CLINs &amp; Ceiling Rates'!$D$244="R&amp;D",'Labor Loading Matrix'!O834,0),IF('CLINs &amp; Ceiling Rates'!$D$245="R&amp;D",'Labor Loading Matrix'!P834,0),IF('CLINs &amp; Ceiling Rates'!$D$246="R&amp;D",'Labor Loading Matrix'!Q834,0),IF('CLINs &amp; Ceiling Rates'!$D$247="R&amp;D",'Labor Loading Matrix'!R834,0),IF('CLINs &amp; Ceiling Rates'!$D$248="R&amp;D",'Labor Loading Matrix'!S834,0),IF('CLINs &amp; Ceiling Rates'!$D$249="R&amp;D",'Labor Loading Matrix'!T834,0),IF('CLINs &amp; Ceiling Rates'!$D$250="R&amp;D",'Labor Loading Matrix'!U834,0),IF('CLINs &amp; Ceiling Rates'!$D$251="R&amp;D",'Labor Loading Matrix'!V834,0),IF('CLINs &amp; Ceiling Rates'!$D$252="R&amp;D",'Labor Loading Matrix'!W834,0),IF('CLINs &amp; Ceiling Rates'!$D$253="R&amp;D",'Labor Loading Matrix'!X834,0),IF('CLINs &amp; Ceiling Rates'!$D$254="R&amp;D",'Labor Loading Matrix'!Y834,0),IF('CLINs &amp; Ceiling Rates'!$D$255="R&amp;D",'Labor Loading Matrix'!Z834,0),IF('CLINs &amp; Ceiling Rates'!$D$256="R&amp;D",'Labor Loading Matrix'!AA834,0))</f>
        <v>0</v>
      </c>
      <c r="H834" s="137"/>
      <c r="I834" s="137"/>
      <c r="J834" s="137"/>
      <c r="K834" s="137"/>
      <c r="L834" s="137"/>
      <c r="M834" s="137"/>
      <c r="N834" s="84"/>
      <c r="O834" s="84"/>
      <c r="P834" s="84"/>
      <c r="Q834" s="84"/>
      <c r="R834" s="133"/>
      <c r="S834" s="133"/>
      <c r="T834" s="133"/>
      <c r="U834" s="133"/>
      <c r="V834" s="133"/>
      <c r="W834" s="133"/>
      <c r="X834" s="133"/>
      <c r="Y834" s="133"/>
      <c r="Z834" s="133"/>
      <c r="AA834" s="133"/>
    </row>
    <row r="835" spans="1:27" s="73" customFormat="1" ht="18" hidden="1" customHeight="1" x14ac:dyDescent="0.25">
      <c r="A835" s="173">
        <f>'CLINs &amp; Ceiling Rates'!B194</f>
        <v>0</v>
      </c>
      <c r="B835" s="173">
        <f>'CLINs &amp; Ceiling Rates'!C194</f>
        <v>0</v>
      </c>
      <c r="C835" s="177" t="str">
        <f>'CLINs &amp; Ceiling Rates'!K194</f>
        <v/>
      </c>
      <c r="D835" s="211">
        <f>IF('CLINs &amp; Ceiling Rates'!D791="",SUM('Labor Loading Matrix'!H835:AA835),SUM(E835:G835))</f>
        <v>0</v>
      </c>
      <c r="E835" s="175">
        <f>SUM(IF('CLINs &amp; Ceiling Rates'!$D$237="OPS",'Labor Loading Matrix'!H835,0),IF('CLINs &amp; Ceiling Rates'!$D$238="OPS",'Labor Loading Matrix'!I835,0),IF('CLINs &amp; Ceiling Rates'!$D$239="OPS",'Labor Loading Matrix'!J835,0),IF('CLINs &amp; Ceiling Rates'!$D$240="OPS",'Labor Loading Matrix'!K835,0),IF('CLINs &amp; Ceiling Rates'!$D$241="OPS",'Labor Loading Matrix'!L835,0),IF('CLINs &amp; Ceiling Rates'!$D$242="OPS",'Labor Loading Matrix'!M835,0),IF('CLINs &amp; Ceiling Rates'!$D$243="OPS",'Labor Loading Matrix'!N835,0),IF('CLINs &amp; Ceiling Rates'!$D$244="OPS",'Labor Loading Matrix'!O835,0),IF('CLINs &amp; Ceiling Rates'!$D$245="OPS",'Labor Loading Matrix'!P835,0),IF('CLINs &amp; Ceiling Rates'!$D$246="OPS",'Labor Loading Matrix'!Q835,0),IF('CLINs &amp; Ceiling Rates'!$D$247="OPS",'Labor Loading Matrix'!R835,0),IF('CLINs &amp; Ceiling Rates'!$D$248="OPS",'Labor Loading Matrix'!S835,0),IF('CLINs &amp; Ceiling Rates'!$D$249="OPS",'Labor Loading Matrix'!T835,0),IF('CLINs &amp; Ceiling Rates'!$D$250="OPS",'Labor Loading Matrix'!U835,0),IF('CLINs &amp; Ceiling Rates'!$D$251="OPS",'Labor Loading Matrix'!V835,0),IF('CLINs &amp; Ceiling Rates'!$D$252="OPS",'Labor Loading Matrix'!W835,0),IF('CLINs &amp; Ceiling Rates'!$D$253="OPS",'Labor Loading Matrix'!X835,0),IF('CLINs &amp; Ceiling Rates'!$D$254="OPS",'Labor Loading Matrix'!Y835,0),IF('CLINs &amp; Ceiling Rates'!$D$255="OPS",'Labor Loading Matrix'!Z835,0),IF('CLINs &amp; Ceiling Rates'!$D$256="OPS",'Labor Loading Matrix'!AA835,0))</f>
        <v>0</v>
      </c>
      <c r="F835" s="175">
        <f>SUM(IF('CLINs &amp; Ceiling Rates'!$D$237="F&amp;E",'Labor Loading Matrix'!H835,0),IF('CLINs &amp; Ceiling Rates'!$D$238="F&amp;E",'Labor Loading Matrix'!I835,0),IF('CLINs &amp; Ceiling Rates'!$D$239="F&amp;E",'Labor Loading Matrix'!J835,0),IF('CLINs &amp; Ceiling Rates'!$D$240="F&amp;E",'Labor Loading Matrix'!K835,0),IF('CLINs &amp; Ceiling Rates'!$D$241="F&amp;E",'Labor Loading Matrix'!L835,0),IF('CLINs &amp; Ceiling Rates'!$D$242="F&amp;E",'Labor Loading Matrix'!M835,0),IF('CLINs &amp; Ceiling Rates'!$D$243="F&amp;E",'Labor Loading Matrix'!N835,0),IF('CLINs &amp; Ceiling Rates'!$D$244="F&amp;E",'Labor Loading Matrix'!O835,0),IF('CLINs &amp; Ceiling Rates'!$D$245="F&amp;E",'Labor Loading Matrix'!P835,0),IF('CLINs &amp; Ceiling Rates'!$D$246="F&amp;E",'Labor Loading Matrix'!Q835,0),IF('CLINs &amp; Ceiling Rates'!$D$247="F&amp;E",'Labor Loading Matrix'!R835,0),IF('CLINs &amp; Ceiling Rates'!$D$248="F&amp;E",'Labor Loading Matrix'!S835,0),IF('CLINs &amp; Ceiling Rates'!$D$249="F&amp;E",'Labor Loading Matrix'!T835,0),IF('CLINs &amp; Ceiling Rates'!$D$250="F&amp;E",'Labor Loading Matrix'!U835,0),IF('CLINs &amp; Ceiling Rates'!$D$251="F&amp;E",'Labor Loading Matrix'!V835,0),IF('CLINs &amp; Ceiling Rates'!$D$252="F&amp;E",'Labor Loading Matrix'!W835,0),IF('CLINs &amp; Ceiling Rates'!$D$253="F&amp;E",'Labor Loading Matrix'!X835,0),IF('CLINs &amp; Ceiling Rates'!$D$254="F&amp;E",'Labor Loading Matrix'!Y835,0),IF('CLINs &amp; Ceiling Rates'!$D$255="F&amp;E",'Labor Loading Matrix'!Z835,0),IF('CLINs &amp; Ceiling Rates'!$D$256="F&amp;E",'Labor Loading Matrix'!AA835,0))</f>
        <v>0</v>
      </c>
      <c r="G835" s="175">
        <f>SUM(IF('CLINs &amp; Ceiling Rates'!$D$237="R&amp;D",'Labor Loading Matrix'!H835,0),IF('CLINs &amp; Ceiling Rates'!$D$238="R&amp;D",'Labor Loading Matrix'!I835,0),IF('CLINs &amp; Ceiling Rates'!$D$239="R&amp;D",'Labor Loading Matrix'!J835,0),IF('CLINs &amp; Ceiling Rates'!$D$240="R&amp;D",'Labor Loading Matrix'!K835,0),IF('CLINs &amp; Ceiling Rates'!$D$241="R&amp;D",'Labor Loading Matrix'!L835,0),IF('CLINs &amp; Ceiling Rates'!$D$242="R&amp;D",'Labor Loading Matrix'!M835,0),IF('CLINs &amp; Ceiling Rates'!$D$243="R&amp;D",'Labor Loading Matrix'!N835,0),IF('CLINs &amp; Ceiling Rates'!$D$244="R&amp;D",'Labor Loading Matrix'!O835,0),IF('CLINs &amp; Ceiling Rates'!$D$245="R&amp;D",'Labor Loading Matrix'!P835,0),IF('CLINs &amp; Ceiling Rates'!$D$246="R&amp;D",'Labor Loading Matrix'!Q835,0),IF('CLINs &amp; Ceiling Rates'!$D$247="R&amp;D",'Labor Loading Matrix'!R835,0),IF('CLINs &amp; Ceiling Rates'!$D$248="R&amp;D",'Labor Loading Matrix'!S835,0),IF('CLINs &amp; Ceiling Rates'!$D$249="R&amp;D",'Labor Loading Matrix'!T835,0),IF('CLINs &amp; Ceiling Rates'!$D$250="R&amp;D",'Labor Loading Matrix'!U835,0),IF('CLINs &amp; Ceiling Rates'!$D$251="R&amp;D",'Labor Loading Matrix'!V835,0),IF('CLINs &amp; Ceiling Rates'!$D$252="R&amp;D",'Labor Loading Matrix'!W835,0),IF('CLINs &amp; Ceiling Rates'!$D$253="R&amp;D",'Labor Loading Matrix'!X835,0),IF('CLINs &amp; Ceiling Rates'!$D$254="R&amp;D",'Labor Loading Matrix'!Y835,0),IF('CLINs &amp; Ceiling Rates'!$D$255="R&amp;D",'Labor Loading Matrix'!Z835,0),IF('CLINs &amp; Ceiling Rates'!$D$256="R&amp;D",'Labor Loading Matrix'!AA835,0))</f>
        <v>0</v>
      </c>
      <c r="H835" s="137"/>
      <c r="I835" s="137"/>
      <c r="J835" s="137"/>
      <c r="K835" s="137"/>
      <c r="L835" s="137"/>
      <c r="M835" s="137"/>
      <c r="N835" s="84"/>
      <c r="O835" s="84"/>
      <c r="P835" s="84"/>
      <c r="Q835" s="84"/>
      <c r="R835" s="133"/>
      <c r="S835" s="133"/>
      <c r="T835" s="133"/>
      <c r="U835" s="133"/>
      <c r="V835" s="133"/>
      <c r="W835" s="133"/>
      <c r="X835" s="133"/>
      <c r="Y835" s="133"/>
      <c r="Z835" s="133"/>
      <c r="AA835" s="133"/>
    </row>
    <row r="836" spans="1:27" s="73" customFormat="1" ht="18" hidden="1" customHeight="1" x14ac:dyDescent="0.25">
      <c r="A836" s="173">
        <f>'CLINs &amp; Ceiling Rates'!B195</f>
        <v>0</v>
      </c>
      <c r="B836" s="173">
        <f>'CLINs &amp; Ceiling Rates'!C195</f>
        <v>0</v>
      </c>
      <c r="C836" s="177" t="str">
        <f>'CLINs &amp; Ceiling Rates'!K195</f>
        <v/>
      </c>
      <c r="D836" s="211">
        <f>IF('CLINs &amp; Ceiling Rates'!D792="",SUM('Labor Loading Matrix'!H836:AA836),SUM(E836:G836))</f>
        <v>0</v>
      </c>
      <c r="E836" s="175">
        <f>SUM(IF('CLINs &amp; Ceiling Rates'!$D$237="OPS",'Labor Loading Matrix'!H836,0),IF('CLINs &amp; Ceiling Rates'!$D$238="OPS",'Labor Loading Matrix'!I836,0),IF('CLINs &amp; Ceiling Rates'!$D$239="OPS",'Labor Loading Matrix'!J836,0),IF('CLINs &amp; Ceiling Rates'!$D$240="OPS",'Labor Loading Matrix'!K836,0),IF('CLINs &amp; Ceiling Rates'!$D$241="OPS",'Labor Loading Matrix'!L836,0),IF('CLINs &amp; Ceiling Rates'!$D$242="OPS",'Labor Loading Matrix'!M836,0),IF('CLINs &amp; Ceiling Rates'!$D$243="OPS",'Labor Loading Matrix'!N836,0),IF('CLINs &amp; Ceiling Rates'!$D$244="OPS",'Labor Loading Matrix'!O836,0),IF('CLINs &amp; Ceiling Rates'!$D$245="OPS",'Labor Loading Matrix'!P836,0),IF('CLINs &amp; Ceiling Rates'!$D$246="OPS",'Labor Loading Matrix'!Q836,0),IF('CLINs &amp; Ceiling Rates'!$D$247="OPS",'Labor Loading Matrix'!R836,0),IF('CLINs &amp; Ceiling Rates'!$D$248="OPS",'Labor Loading Matrix'!S836,0),IF('CLINs &amp; Ceiling Rates'!$D$249="OPS",'Labor Loading Matrix'!T836,0),IF('CLINs &amp; Ceiling Rates'!$D$250="OPS",'Labor Loading Matrix'!U836,0),IF('CLINs &amp; Ceiling Rates'!$D$251="OPS",'Labor Loading Matrix'!V836,0),IF('CLINs &amp; Ceiling Rates'!$D$252="OPS",'Labor Loading Matrix'!W836,0),IF('CLINs &amp; Ceiling Rates'!$D$253="OPS",'Labor Loading Matrix'!X836,0),IF('CLINs &amp; Ceiling Rates'!$D$254="OPS",'Labor Loading Matrix'!Y836,0),IF('CLINs &amp; Ceiling Rates'!$D$255="OPS",'Labor Loading Matrix'!Z836,0),IF('CLINs &amp; Ceiling Rates'!$D$256="OPS",'Labor Loading Matrix'!AA836,0))</f>
        <v>0</v>
      </c>
      <c r="F836" s="175">
        <f>SUM(IF('CLINs &amp; Ceiling Rates'!$D$237="F&amp;E",'Labor Loading Matrix'!H836,0),IF('CLINs &amp; Ceiling Rates'!$D$238="F&amp;E",'Labor Loading Matrix'!I836,0),IF('CLINs &amp; Ceiling Rates'!$D$239="F&amp;E",'Labor Loading Matrix'!J836,0),IF('CLINs &amp; Ceiling Rates'!$D$240="F&amp;E",'Labor Loading Matrix'!K836,0),IF('CLINs &amp; Ceiling Rates'!$D$241="F&amp;E",'Labor Loading Matrix'!L836,0),IF('CLINs &amp; Ceiling Rates'!$D$242="F&amp;E",'Labor Loading Matrix'!M836,0),IF('CLINs &amp; Ceiling Rates'!$D$243="F&amp;E",'Labor Loading Matrix'!N836,0),IF('CLINs &amp; Ceiling Rates'!$D$244="F&amp;E",'Labor Loading Matrix'!O836,0),IF('CLINs &amp; Ceiling Rates'!$D$245="F&amp;E",'Labor Loading Matrix'!P836,0),IF('CLINs &amp; Ceiling Rates'!$D$246="F&amp;E",'Labor Loading Matrix'!Q836,0),IF('CLINs &amp; Ceiling Rates'!$D$247="F&amp;E",'Labor Loading Matrix'!R836,0),IF('CLINs &amp; Ceiling Rates'!$D$248="F&amp;E",'Labor Loading Matrix'!S836,0),IF('CLINs &amp; Ceiling Rates'!$D$249="F&amp;E",'Labor Loading Matrix'!T836,0),IF('CLINs &amp; Ceiling Rates'!$D$250="F&amp;E",'Labor Loading Matrix'!U836,0),IF('CLINs &amp; Ceiling Rates'!$D$251="F&amp;E",'Labor Loading Matrix'!V836,0),IF('CLINs &amp; Ceiling Rates'!$D$252="F&amp;E",'Labor Loading Matrix'!W836,0),IF('CLINs &amp; Ceiling Rates'!$D$253="F&amp;E",'Labor Loading Matrix'!X836,0),IF('CLINs &amp; Ceiling Rates'!$D$254="F&amp;E",'Labor Loading Matrix'!Y836,0),IF('CLINs &amp; Ceiling Rates'!$D$255="F&amp;E",'Labor Loading Matrix'!Z836,0),IF('CLINs &amp; Ceiling Rates'!$D$256="F&amp;E",'Labor Loading Matrix'!AA836,0))</f>
        <v>0</v>
      </c>
      <c r="G836" s="175">
        <f>SUM(IF('CLINs &amp; Ceiling Rates'!$D$237="R&amp;D",'Labor Loading Matrix'!H836,0),IF('CLINs &amp; Ceiling Rates'!$D$238="R&amp;D",'Labor Loading Matrix'!I836,0),IF('CLINs &amp; Ceiling Rates'!$D$239="R&amp;D",'Labor Loading Matrix'!J836,0),IF('CLINs &amp; Ceiling Rates'!$D$240="R&amp;D",'Labor Loading Matrix'!K836,0),IF('CLINs &amp; Ceiling Rates'!$D$241="R&amp;D",'Labor Loading Matrix'!L836,0),IF('CLINs &amp; Ceiling Rates'!$D$242="R&amp;D",'Labor Loading Matrix'!M836,0),IF('CLINs &amp; Ceiling Rates'!$D$243="R&amp;D",'Labor Loading Matrix'!N836,0),IF('CLINs &amp; Ceiling Rates'!$D$244="R&amp;D",'Labor Loading Matrix'!O836,0),IF('CLINs &amp; Ceiling Rates'!$D$245="R&amp;D",'Labor Loading Matrix'!P836,0),IF('CLINs &amp; Ceiling Rates'!$D$246="R&amp;D",'Labor Loading Matrix'!Q836,0),IF('CLINs &amp; Ceiling Rates'!$D$247="R&amp;D",'Labor Loading Matrix'!R836,0),IF('CLINs &amp; Ceiling Rates'!$D$248="R&amp;D",'Labor Loading Matrix'!S836,0),IF('CLINs &amp; Ceiling Rates'!$D$249="R&amp;D",'Labor Loading Matrix'!T836,0),IF('CLINs &amp; Ceiling Rates'!$D$250="R&amp;D",'Labor Loading Matrix'!U836,0),IF('CLINs &amp; Ceiling Rates'!$D$251="R&amp;D",'Labor Loading Matrix'!V836,0),IF('CLINs &amp; Ceiling Rates'!$D$252="R&amp;D",'Labor Loading Matrix'!W836,0),IF('CLINs &amp; Ceiling Rates'!$D$253="R&amp;D",'Labor Loading Matrix'!X836,0),IF('CLINs &amp; Ceiling Rates'!$D$254="R&amp;D",'Labor Loading Matrix'!Y836,0),IF('CLINs &amp; Ceiling Rates'!$D$255="R&amp;D",'Labor Loading Matrix'!Z836,0),IF('CLINs &amp; Ceiling Rates'!$D$256="R&amp;D",'Labor Loading Matrix'!AA836,0))</f>
        <v>0</v>
      </c>
      <c r="H836" s="137"/>
      <c r="I836" s="137"/>
      <c r="J836" s="137"/>
      <c r="K836" s="137"/>
      <c r="L836" s="137"/>
      <c r="M836" s="137"/>
      <c r="N836" s="84"/>
      <c r="O836" s="84"/>
      <c r="P836" s="84"/>
      <c r="Q836" s="84"/>
      <c r="R836" s="133"/>
      <c r="S836" s="133"/>
      <c r="T836" s="133"/>
      <c r="U836" s="133"/>
      <c r="V836" s="133"/>
      <c r="W836" s="133"/>
      <c r="X836" s="133"/>
      <c r="Y836" s="133"/>
      <c r="Z836" s="133"/>
      <c r="AA836" s="133"/>
    </row>
    <row r="837" spans="1:27" s="73" customFormat="1" ht="18" hidden="1" customHeight="1" x14ac:dyDescent="0.25">
      <c r="A837" s="173">
        <f>'CLINs &amp; Ceiling Rates'!B196</f>
        <v>0</v>
      </c>
      <c r="B837" s="173">
        <f>'CLINs &amp; Ceiling Rates'!C196</f>
        <v>0</v>
      </c>
      <c r="C837" s="177" t="str">
        <f>'CLINs &amp; Ceiling Rates'!K196</f>
        <v/>
      </c>
      <c r="D837" s="211">
        <f>IF('CLINs &amp; Ceiling Rates'!D793="",SUM('Labor Loading Matrix'!H837:AA837),SUM(E837:G837))</f>
        <v>0</v>
      </c>
      <c r="E837" s="175">
        <f>SUM(IF('CLINs &amp; Ceiling Rates'!$D$237="OPS",'Labor Loading Matrix'!H837,0),IF('CLINs &amp; Ceiling Rates'!$D$238="OPS",'Labor Loading Matrix'!I837,0),IF('CLINs &amp; Ceiling Rates'!$D$239="OPS",'Labor Loading Matrix'!J837,0),IF('CLINs &amp; Ceiling Rates'!$D$240="OPS",'Labor Loading Matrix'!K837,0),IF('CLINs &amp; Ceiling Rates'!$D$241="OPS",'Labor Loading Matrix'!L837,0),IF('CLINs &amp; Ceiling Rates'!$D$242="OPS",'Labor Loading Matrix'!M837,0),IF('CLINs &amp; Ceiling Rates'!$D$243="OPS",'Labor Loading Matrix'!N837,0),IF('CLINs &amp; Ceiling Rates'!$D$244="OPS",'Labor Loading Matrix'!O837,0),IF('CLINs &amp; Ceiling Rates'!$D$245="OPS",'Labor Loading Matrix'!P837,0),IF('CLINs &amp; Ceiling Rates'!$D$246="OPS",'Labor Loading Matrix'!Q837,0),IF('CLINs &amp; Ceiling Rates'!$D$247="OPS",'Labor Loading Matrix'!R837,0),IF('CLINs &amp; Ceiling Rates'!$D$248="OPS",'Labor Loading Matrix'!S837,0),IF('CLINs &amp; Ceiling Rates'!$D$249="OPS",'Labor Loading Matrix'!T837,0),IF('CLINs &amp; Ceiling Rates'!$D$250="OPS",'Labor Loading Matrix'!U837,0),IF('CLINs &amp; Ceiling Rates'!$D$251="OPS",'Labor Loading Matrix'!V837,0),IF('CLINs &amp; Ceiling Rates'!$D$252="OPS",'Labor Loading Matrix'!W837,0),IF('CLINs &amp; Ceiling Rates'!$D$253="OPS",'Labor Loading Matrix'!X837,0),IF('CLINs &amp; Ceiling Rates'!$D$254="OPS",'Labor Loading Matrix'!Y837,0),IF('CLINs &amp; Ceiling Rates'!$D$255="OPS",'Labor Loading Matrix'!Z837,0),IF('CLINs &amp; Ceiling Rates'!$D$256="OPS",'Labor Loading Matrix'!AA837,0))</f>
        <v>0</v>
      </c>
      <c r="F837" s="175">
        <f>SUM(IF('CLINs &amp; Ceiling Rates'!$D$237="F&amp;E",'Labor Loading Matrix'!H837,0),IF('CLINs &amp; Ceiling Rates'!$D$238="F&amp;E",'Labor Loading Matrix'!I837,0),IF('CLINs &amp; Ceiling Rates'!$D$239="F&amp;E",'Labor Loading Matrix'!J837,0),IF('CLINs &amp; Ceiling Rates'!$D$240="F&amp;E",'Labor Loading Matrix'!K837,0),IF('CLINs &amp; Ceiling Rates'!$D$241="F&amp;E",'Labor Loading Matrix'!L837,0),IF('CLINs &amp; Ceiling Rates'!$D$242="F&amp;E",'Labor Loading Matrix'!M837,0),IF('CLINs &amp; Ceiling Rates'!$D$243="F&amp;E",'Labor Loading Matrix'!N837,0),IF('CLINs &amp; Ceiling Rates'!$D$244="F&amp;E",'Labor Loading Matrix'!O837,0),IF('CLINs &amp; Ceiling Rates'!$D$245="F&amp;E",'Labor Loading Matrix'!P837,0),IF('CLINs &amp; Ceiling Rates'!$D$246="F&amp;E",'Labor Loading Matrix'!Q837,0),IF('CLINs &amp; Ceiling Rates'!$D$247="F&amp;E",'Labor Loading Matrix'!R837,0),IF('CLINs &amp; Ceiling Rates'!$D$248="F&amp;E",'Labor Loading Matrix'!S837,0),IF('CLINs &amp; Ceiling Rates'!$D$249="F&amp;E",'Labor Loading Matrix'!T837,0),IF('CLINs &amp; Ceiling Rates'!$D$250="F&amp;E",'Labor Loading Matrix'!U837,0),IF('CLINs &amp; Ceiling Rates'!$D$251="F&amp;E",'Labor Loading Matrix'!V837,0),IF('CLINs &amp; Ceiling Rates'!$D$252="F&amp;E",'Labor Loading Matrix'!W837,0),IF('CLINs &amp; Ceiling Rates'!$D$253="F&amp;E",'Labor Loading Matrix'!X837,0),IF('CLINs &amp; Ceiling Rates'!$D$254="F&amp;E",'Labor Loading Matrix'!Y837,0),IF('CLINs &amp; Ceiling Rates'!$D$255="F&amp;E",'Labor Loading Matrix'!Z837,0),IF('CLINs &amp; Ceiling Rates'!$D$256="F&amp;E",'Labor Loading Matrix'!AA837,0))</f>
        <v>0</v>
      </c>
      <c r="G837" s="175">
        <f>SUM(IF('CLINs &amp; Ceiling Rates'!$D$237="R&amp;D",'Labor Loading Matrix'!H837,0),IF('CLINs &amp; Ceiling Rates'!$D$238="R&amp;D",'Labor Loading Matrix'!I837,0),IF('CLINs &amp; Ceiling Rates'!$D$239="R&amp;D",'Labor Loading Matrix'!J837,0),IF('CLINs &amp; Ceiling Rates'!$D$240="R&amp;D",'Labor Loading Matrix'!K837,0),IF('CLINs &amp; Ceiling Rates'!$D$241="R&amp;D",'Labor Loading Matrix'!L837,0),IF('CLINs &amp; Ceiling Rates'!$D$242="R&amp;D",'Labor Loading Matrix'!M837,0),IF('CLINs &amp; Ceiling Rates'!$D$243="R&amp;D",'Labor Loading Matrix'!N837,0),IF('CLINs &amp; Ceiling Rates'!$D$244="R&amp;D",'Labor Loading Matrix'!O837,0),IF('CLINs &amp; Ceiling Rates'!$D$245="R&amp;D",'Labor Loading Matrix'!P837,0),IF('CLINs &amp; Ceiling Rates'!$D$246="R&amp;D",'Labor Loading Matrix'!Q837,0),IF('CLINs &amp; Ceiling Rates'!$D$247="R&amp;D",'Labor Loading Matrix'!R837,0),IF('CLINs &amp; Ceiling Rates'!$D$248="R&amp;D",'Labor Loading Matrix'!S837,0),IF('CLINs &amp; Ceiling Rates'!$D$249="R&amp;D",'Labor Loading Matrix'!T837,0),IF('CLINs &amp; Ceiling Rates'!$D$250="R&amp;D",'Labor Loading Matrix'!U837,0),IF('CLINs &amp; Ceiling Rates'!$D$251="R&amp;D",'Labor Loading Matrix'!V837,0),IF('CLINs &amp; Ceiling Rates'!$D$252="R&amp;D",'Labor Loading Matrix'!W837,0),IF('CLINs &amp; Ceiling Rates'!$D$253="R&amp;D",'Labor Loading Matrix'!X837,0),IF('CLINs &amp; Ceiling Rates'!$D$254="R&amp;D",'Labor Loading Matrix'!Y837,0),IF('CLINs &amp; Ceiling Rates'!$D$255="R&amp;D",'Labor Loading Matrix'!Z837,0),IF('CLINs &amp; Ceiling Rates'!$D$256="R&amp;D",'Labor Loading Matrix'!AA837,0))</f>
        <v>0</v>
      </c>
      <c r="H837" s="137"/>
      <c r="I837" s="137"/>
      <c r="J837" s="137"/>
      <c r="K837" s="137"/>
      <c r="L837" s="137"/>
      <c r="M837" s="137"/>
      <c r="N837" s="84"/>
      <c r="O837" s="84"/>
      <c r="P837" s="84"/>
      <c r="Q837" s="84"/>
      <c r="R837" s="133"/>
      <c r="S837" s="133"/>
      <c r="T837" s="133"/>
      <c r="U837" s="133"/>
      <c r="V837" s="133"/>
      <c r="W837" s="133"/>
      <c r="X837" s="133"/>
      <c r="Y837" s="133"/>
      <c r="Z837" s="133"/>
      <c r="AA837" s="133"/>
    </row>
    <row r="838" spans="1:27" s="73" customFormat="1" ht="18" hidden="1" customHeight="1" x14ac:dyDescent="0.25">
      <c r="A838" s="173">
        <f>'CLINs &amp; Ceiling Rates'!B197</f>
        <v>0</v>
      </c>
      <c r="B838" s="173">
        <f>'CLINs &amp; Ceiling Rates'!C197</f>
        <v>0</v>
      </c>
      <c r="C838" s="177" t="str">
        <f>'CLINs &amp; Ceiling Rates'!K197</f>
        <v/>
      </c>
      <c r="D838" s="211">
        <f>IF('CLINs &amp; Ceiling Rates'!D794="",SUM('Labor Loading Matrix'!H838:AA838),SUM(E838:G838))</f>
        <v>0</v>
      </c>
      <c r="E838" s="175">
        <f>SUM(IF('CLINs &amp; Ceiling Rates'!$D$237="OPS",'Labor Loading Matrix'!H838,0),IF('CLINs &amp; Ceiling Rates'!$D$238="OPS",'Labor Loading Matrix'!I838,0),IF('CLINs &amp; Ceiling Rates'!$D$239="OPS",'Labor Loading Matrix'!J838,0),IF('CLINs &amp; Ceiling Rates'!$D$240="OPS",'Labor Loading Matrix'!K838,0),IF('CLINs &amp; Ceiling Rates'!$D$241="OPS",'Labor Loading Matrix'!L838,0),IF('CLINs &amp; Ceiling Rates'!$D$242="OPS",'Labor Loading Matrix'!M838,0),IF('CLINs &amp; Ceiling Rates'!$D$243="OPS",'Labor Loading Matrix'!N838,0),IF('CLINs &amp; Ceiling Rates'!$D$244="OPS",'Labor Loading Matrix'!O838,0),IF('CLINs &amp; Ceiling Rates'!$D$245="OPS",'Labor Loading Matrix'!P838,0),IF('CLINs &amp; Ceiling Rates'!$D$246="OPS",'Labor Loading Matrix'!Q838,0),IF('CLINs &amp; Ceiling Rates'!$D$247="OPS",'Labor Loading Matrix'!R838,0),IF('CLINs &amp; Ceiling Rates'!$D$248="OPS",'Labor Loading Matrix'!S838,0),IF('CLINs &amp; Ceiling Rates'!$D$249="OPS",'Labor Loading Matrix'!T838,0),IF('CLINs &amp; Ceiling Rates'!$D$250="OPS",'Labor Loading Matrix'!U838,0),IF('CLINs &amp; Ceiling Rates'!$D$251="OPS",'Labor Loading Matrix'!V838,0),IF('CLINs &amp; Ceiling Rates'!$D$252="OPS",'Labor Loading Matrix'!W838,0),IF('CLINs &amp; Ceiling Rates'!$D$253="OPS",'Labor Loading Matrix'!X838,0),IF('CLINs &amp; Ceiling Rates'!$D$254="OPS",'Labor Loading Matrix'!Y838,0),IF('CLINs &amp; Ceiling Rates'!$D$255="OPS",'Labor Loading Matrix'!Z838,0),IF('CLINs &amp; Ceiling Rates'!$D$256="OPS",'Labor Loading Matrix'!AA838,0))</f>
        <v>0</v>
      </c>
      <c r="F838" s="175">
        <f>SUM(IF('CLINs &amp; Ceiling Rates'!$D$237="F&amp;E",'Labor Loading Matrix'!H838,0),IF('CLINs &amp; Ceiling Rates'!$D$238="F&amp;E",'Labor Loading Matrix'!I838,0),IF('CLINs &amp; Ceiling Rates'!$D$239="F&amp;E",'Labor Loading Matrix'!J838,0),IF('CLINs &amp; Ceiling Rates'!$D$240="F&amp;E",'Labor Loading Matrix'!K838,0),IF('CLINs &amp; Ceiling Rates'!$D$241="F&amp;E",'Labor Loading Matrix'!L838,0),IF('CLINs &amp; Ceiling Rates'!$D$242="F&amp;E",'Labor Loading Matrix'!M838,0),IF('CLINs &amp; Ceiling Rates'!$D$243="F&amp;E",'Labor Loading Matrix'!N838,0),IF('CLINs &amp; Ceiling Rates'!$D$244="F&amp;E",'Labor Loading Matrix'!O838,0),IF('CLINs &amp; Ceiling Rates'!$D$245="F&amp;E",'Labor Loading Matrix'!P838,0),IF('CLINs &amp; Ceiling Rates'!$D$246="F&amp;E",'Labor Loading Matrix'!Q838,0),IF('CLINs &amp; Ceiling Rates'!$D$247="F&amp;E",'Labor Loading Matrix'!R838,0),IF('CLINs &amp; Ceiling Rates'!$D$248="F&amp;E",'Labor Loading Matrix'!S838,0),IF('CLINs &amp; Ceiling Rates'!$D$249="F&amp;E",'Labor Loading Matrix'!T838,0),IF('CLINs &amp; Ceiling Rates'!$D$250="F&amp;E",'Labor Loading Matrix'!U838,0),IF('CLINs &amp; Ceiling Rates'!$D$251="F&amp;E",'Labor Loading Matrix'!V838,0),IF('CLINs &amp; Ceiling Rates'!$D$252="F&amp;E",'Labor Loading Matrix'!W838,0),IF('CLINs &amp; Ceiling Rates'!$D$253="F&amp;E",'Labor Loading Matrix'!X838,0),IF('CLINs &amp; Ceiling Rates'!$D$254="F&amp;E",'Labor Loading Matrix'!Y838,0),IF('CLINs &amp; Ceiling Rates'!$D$255="F&amp;E",'Labor Loading Matrix'!Z838,0),IF('CLINs &amp; Ceiling Rates'!$D$256="F&amp;E",'Labor Loading Matrix'!AA838,0))</f>
        <v>0</v>
      </c>
      <c r="G838" s="175">
        <f>SUM(IF('CLINs &amp; Ceiling Rates'!$D$237="R&amp;D",'Labor Loading Matrix'!H838,0),IF('CLINs &amp; Ceiling Rates'!$D$238="R&amp;D",'Labor Loading Matrix'!I838,0),IF('CLINs &amp; Ceiling Rates'!$D$239="R&amp;D",'Labor Loading Matrix'!J838,0),IF('CLINs &amp; Ceiling Rates'!$D$240="R&amp;D",'Labor Loading Matrix'!K838,0),IF('CLINs &amp; Ceiling Rates'!$D$241="R&amp;D",'Labor Loading Matrix'!L838,0),IF('CLINs &amp; Ceiling Rates'!$D$242="R&amp;D",'Labor Loading Matrix'!M838,0),IF('CLINs &amp; Ceiling Rates'!$D$243="R&amp;D",'Labor Loading Matrix'!N838,0),IF('CLINs &amp; Ceiling Rates'!$D$244="R&amp;D",'Labor Loading Matrix'!O838,0),IF('CLINs &amp; Ceiling Rates'!$D$245="R&amp;D",'Labor Loading Matrix'!P838,0),IF('CLINs &amp; Ceiling Rates'!$D$246="R&amp;D",'Labor Loading Matrix'!Q838,0),IF('CLINs &amp; Ceiling Rates'!$D$247="R&amp;D",'Labor Loading Matrix'!R838,0),IF('CLINs &amp; Ceiling Rates'!$D$248="R&amp;D",'Labor Loading Matrix'!S838,0),IF('CLINs &amp; Ceiling Rates'!$D$249="R&amp;D",'Labor Loading Matrix'!T838,0),IF('CLINs &amp; Ceiling Rates'!$D$250="R&amp;D",'Labor Loading Matrix'!U838,0),IF('CLINs &amp; Ceiling Rates'!$D$251="R&amp;D",'Labor Loading Matrix'!V838,0),IF('CLINs &amp; Ceiling Rates'!$D$252="R&amp;D",'Labor Loading Matrix'!W838,0),IF('CLINs &amp; Ceiling Rates'!$D$253="R&amp;D",'Labor Loading Matrix'!X838,0),IF('CLINs &amp; Ceiling Rates'!$D$254="R&amp;D",'Labor Loading Matrix'!Y838,0),IF('CLINs &amp; Ceiling Rates'!$D$255="R&amp;D",'Labor Loading Matrix'!Z838,0),IF('CLINs &amp; Ceiling Rates'!$D$256="R&amp;D",'Labor Loading Matrix'!AA838,0))</f>
        <v>0</v>
      </c>
      <c r="H838" s="137"/>
      <c r="I838" s="137"/>
      <c r="J838" s="137"/>
      <c r="K838" s="137"/>
      <c r="L838" s="137"/>
      <c r="M838" s="137"/>
      <c r="N838" s="84"/>
      <c r="O838" s="84"/>
      <c r="P838" s="84"/>
      <c r="Q838" s="84"/>
      <c r="R838" s="133"/>
      <c r="S838" s="133"/>
      <c r="T838" s="133"/>
      <c r="U838" s="133"/>
      <c r="V838" s="133"/>
      <c r="W838" s="133"/>
      <c r="X838" s="133"/>
      <c r="Y838" s="133"/>
      <c r="Z838" s="133"/>
      <c r="AA838" s="133"/>
    </row>
    <row r="839" spans="1:27" s="73" customFormat="1" ht="18" hidden="1" customHeight="1" x14ac:dyDescent="0.25">
      <c r="A839" s="173">
        <f>'CLINs &amp; Ceiling Rates'!B198</f>
        <v>0</v>
      </c>
      <c r="B839" s="173">
        <f>'CLINs &amp; Ceiling Rates'!C198</f>
        <v>0</v>
      </c>
      <c r="C839" s="177" t="str">
        <f>'CLINs &amp; Ceiling Rates'!K198</f>
        <v/>
      </c>
      <c r="D839" s="211">
        <f>IF('CLINs &amp; Ceiling Rates'!D795="",SUM('Labor Loading Matrix'!H839:AA839),SUM(E839:G839))</f>
        <v>0</v>
      </c>
      <c r="E839" s="175">
        <f>SUM(IF('CLINs &amp; Ceiling Rates'!$D$237="OPS",'Labor Loading Matrix'!H839,0),IF('CLINs &amp; Ceiling Rates'!$D$238="OPS",'Labor Loading Matrix'!I839,0),IF('CLINs &amp; Ceiling Rates'!$D$239="OPS",'Labor Loading Matrix'!J839,0),IF('CLINs &amp; Ceiling Rates'!$D$240="OPS",'Labor Loading Matrix'!K839,0),IF('CLINs &amp; Ceiling Rates'!$D$241="OPS",'Labor Loading Matrix'!L839,0),IF('CLINs &amp; Ceiling Rates'!$D$242="OPS",'Labor Loading Matrix'!M839,0),IF('CLINs &amp; Ceiling Rates'!$D$243="OPS",'Labor Loading Matrix'!N839,0),IF('CLINs &amp; Ceiling Rates'!$D$244="OPS",'Labor Loading Matrix'!O839,0),IF('CLINs &amp; Ceiling Rates'!$D$245="OPS",'Labor Loading Matrix'!P839,0),IF('CLINs &amp; Ceiling Rates'!$D$246="OPS",'Labor Loading Matrix'!Q839,0),IF('CLINs &amp; Ceiling Rates'!$D$247="OPS",'Labor Loading Matrix'!R839,0),IF('CLINs &amp; Ceiling Rates'!$D$248="OPS",'Labor Loading Matrix'!S839,0),IF('CLINs &amp; Ceiling Rates'!$D$249="OPS",'Labor Loading Matrix'!T839,0),IF('CLINs &amp; Ceiling Rates'!$D$250="OPS",'Labor Loading Matrix'!U839,0),IF('CLINs &amp; Ceiling Rates'!$D$251="OPS",'Labor Loading Matrix'!V839,0),IF('CLINs &amp; Ceiling Rates'!$D$252="OPS",'Labor Loading Matrix'!W839,0),IF('CLINs &amp; Ceiling Rates'!$D$253="OPS",'Labor Loading Matrix'!X839,0),IF('CLINs &amp; Ceiling Rates'!$D$254="OPS",'Labor Loading Matrix'!Y839,0),IF('CLINs &amp; Ceiling Rates'!$D$255="OPS",'Labor Loading Matrix'!Z839,0),IF('CLINs &amp; Ceiling Rates'!$D$256="OPS",'Labor Loading Matrix'!AA839,0))</f>
        <v>0</v>
      </c>
      <c r="F839" s="175">
        <f>SUM(IF('CLINs &amp; Ceiling Rates'!$D$237="F&amp;E",'Labor Loading Matrix'!H839,0),IF('CLINs &amp; Ceiling Rates'!$D$238="F&amp;E",'Labor Loading Matrix'!I839,0),IF('CLINs &amp; Ceiling Rates'!$D$239="F&amp;E",'Labor Loading Matrix'!J839,0),IF('CLINs &amp; Ceiling Rates'!$D$240="F&amp;E",'Labor Loading Matrix'!K839,0),IF('CLINs &amp; Ceiling Rates'!$D$241="F&amp;E",'Labor Loading Matrix'!L839,0),IF('CLINs &amp; Ceiling Rates'!$D$242="F&amp;E",'Labor Loading Matrix'!M839,0),IF('CLINs &amp; Ceiling Rates'!$D$243="F&amp;E",'Labor Loading Matrix'!N839,0),IF('CLINs &amp; Ceiling Rates'!$D$244="F&amp;E",'Labor Loading Matrix'!O839,0),IF('CLINs &amp; Ceiling Rates'!$D$245="F&amp;E",'Labor Loading Matrix'!P839,0),IF('CLINs &amp; Ceiling Rates'!$D$246="F&amp;E",'Labor Loading Matrix'!Q839,0),IF('CLINs &amp; Ceiling Rates'!$D$247="F&amp;E",'Labor Loading Matrix'!R839,0),IF('CLINs &amp; Ceiling Rates'!$D$248="F&amp;E",'Labor Loading Matrix'!S839,0),IF('CLINs &amp; Ceiling Rates'!$D$249="F&amp;E",'Labor Loading Matrix'!T839,0),IF('CLINs &amp; Ceiling Rates'!$D$250="F&amp;E",'Labor Loading Matrix'!U839,0),IF('CLINs &amp; Ceiling Rates'!$D$251="F&amp;E",'Labor Loading Matrix'!V839,0),IF('CLINs &amp; Ceiling Rates'!$D$252="F&amp;E",'Labor Loading Matrix'!W839,0),IF('CLINs &amp; Ceiling Rates'!$D$253="F&amp;E",'Labor Loading Matrix'!X839,0),IF('CLINs &amp; Ceiling Rates'!$D$254="F&amp;E",'Labor Loading Matrix'!Y839,0),IF('CLINs &amp; Ceiling Rates'!$D$255="F&amp;E",'Labor Loading Matrix'!Z839,0),IF('CLINs &amp; Ceiling Rates'!$D$256="F&amp;E",'Labor Loading Matrix'!AA839,0))</f>
        <v>0</v>
      </c>
      <c r="G839" s="175">
        <f>SUM(IF('CLINs &amp; Ceiling Rates'!$D$237="R&amp;D",'Labor Loading Matrix'!H839,0),IF('CLINs &amp; Ceiling Rates'!$D$238="R&amp;D",'Labor Loading Matrix'!I839,0),IF('CLINs &amp; Ceiling Rates'!$D$239="R&amp;D",'Labor Loading Matrix'!J839,0),IF('CLINs &amp; Ceiling Rates'!$D$240="R&amp;D",'Labor Loading Matrix'!K839,0),IF('CLINs &amp; Ceiling Rates'!$D$241="R&amp;D",'Labor Loading Matrix'!L839,0),IF('CLINs &amp; Ceiling Rates'!$D$242="R&amp;D",'Labor Loading Matrix'!M839,0),IF('CLINs &amp; Ceiling Rates'!$D$243="R&amp;D",'Labor Loading Matrix'!N839,0),IF('CLINs &amp; Ceiling Rates'!$D$244="R&amp;D",'Labor Loading Matrix'!O839,0),IF('CLINs &amp; Ceiling Rates'!$D$245="R&amp;D",'Labor Loading Matrix'!P839,0),IF('CLINs &amp; Ceiling Rates'!$D$246="R&amp;D",'Labor Loading Matrix'!Q839,0),IF('CLINs &amp; Ceiling Rates'!$D$247="R&amp;D",'Labor Loading Matrix'!R839,0),IF('CLINs &amp; Ceiling Rates'!$D$248="R&amp;D",'Labor Loading Matrix'!S839,0),IF('CLINs &amp; Ceiling Rates'!$D$249="R&amp;D",'Labor Loading Matrix'!T839,0),IF('CLINs &amp; Ceiling Rates'!$D$250="R&amp;D",'Labor Loading Matrix'!U839,0),IF('CLINs &amp; Ceiling Rates'!$D$251="R&amp;D",'Labor Loading Matrix'!V839,0),IF('CLINs &amp; Ceiling Rates'!$D$252="R&amp;D",'Labor Loading Matrix'!W839,0),IF('CLINs &amp; Ceiling Rates'!$D$253="R&amp;D",'Labor Loading Matrix'!X839,0),IF('CLINs &amp; Ceiling Rates'!$D$254="R&amp;D",'Labor Loading Matrix'!Y839,0),IF('CLINs &amp; Ceiling Rates'!$D$255="R&amp;D",'Labor Loading Matrix'!Z839,0),IF('CLINs &amp; Ceiling Rates'!$D$256="R&amp;D",'Labor Loading Matrix'!AA839,0))</f>
        <v>0</v>
      </c>
      <c r="H839" s="137"/>
      <c r="I839" s="137"/>
      <c r="J839" s="137"/>
      <c r="K839" s="137"/>
      <c r="L839" s="137"/>
      <c r="M839" s="137"/>
      <c r="N839" s="84"/>
      <c r="O839" s="84"/>
      <c r="P839" s="84"/>
      <c r="Q839" s="84"/>
      <c r="R839" s="133"/>
      <c r="S839" s="133"/>
      <c r="T839" s="133"/>
      <c r="U839" s="133"/>
      <c r="V839" s="133"/>
      <c r="W839" s="133"/>
      <c r="X839" s="133"/>
      <c r="Y839" s="133"/>
      <c r="Z839" s="133"/>
      <c r="AA839" s="133"/>
    </row>
    <row r="840" spans="1:27" s="73" customFormat="1" ht="18" hidden="1" customHeight="1" x14ac:dyDescent="0.25">
      <c r="A840" s="173">
        <f>'CLINs &amp; Ceiling Rates'!B199</f>
        <v>0</v>
      </c>
      <c r="B840" s="173">
        <f>'CLINs &amp; Ceiling Rates'!C199</f>
        <v>0</v>
      </c>
      <c r="C840" s="177" t="str">
        <f>'CLINs &amp; Ceiling Rates'!K199</f>
        <v/>
      </c>
      <c r="D840" s="211">
        <f>IF('CLINs &amp; Ceiling Rates'!D796="",SUM('Labor Loading Matrix'!H840:AA840),SUM(E840:G840))</f>
        <v>0</v>
      </c>
      <c r="E840" s="175">
        <f>SUM(IF('CLINs &amp; Ceiling Rates'!$D$237="OPS",'Labor Loading Matrix'!H840,0),IF('CLINs &amp; Ceiling Rates'!$D$238="OPS",'Labor Loading Matrix'!I840,0),IF('CLINs &amp; Ceiling Rates'!$D$239="OPS",'Labor Loading Matrix'!J840,0),IF('CLINs &amp; Ceiling Rates'!$D$240="OPS",'Labor Loading Matrix'!K840,0),IF('CLINs &amp; Ceiling Rates'!$D$241="OPS",'Labor Loading Matrix'!L840,0),IF('CLINs &amp; Ceiling Rates'!$D$242="OPS",'Labor Loading Matrix'!M840,0),IF('CLINs &amp; Ceiling Rates'!$D$243="OPS",'Labor Loading Matrix'!N840,0),IF('CLINs &amp; Ceiling Rates'!$D$244="OPS",'Labor Loading Matrix'!O840,0),IF('CLINs &amp; Ceiling Rates'!$D$245="OPS",'Labor Loading Matrix'!P840,0),IF('CLINs &amp; Ceiling Rates'!$D$246="OPS",'Labor Loading Matrix'!Q840,0),IF('CLINs &amp; Ceiling Rates'!$D$247="OPS",'Labor Loading Matrix'!R840,0),IF('CLINs &amp; Ceiling Rates'!$D$248="OPS",'Labor Loading Matrix'!S840,0),IF('CLINs &amp; Ceiling Rates'!$D$249="OPS",'Labor Loading Matrix'!T840,0),IF('CLINs &amp; Ceiling Rates'!$D$250="OPS",'Labor Loading Matrix'!U840,0),IF('CLINs &amp; Ceiling Rates'!$D$251="OPS",'Labor Loading Matrix'!V840,0),IF('CLINs &amp; Ceiling Rates'!$D$252="OPS",'Labor Loading Matrix'!W840,0),IF('CLINs &amp; Ceiling Rates'!$D$253="OPS",'Labor Loading Matrix'!X840,0),IF('CLINs &amp; Ceiling Rates'!$D$254="OPS",'Labor Loading Matrix'!Y840,0),IF('CLINs &amp; Ceiling Rates'!$D$255="OPS",'Labor Loading Matrix'!Z840,0),IF('CLINs &amp; Ceiling Rates'!$D$256="OPS",'Labor Loading Matrix'!AA840,0))</f>
        <v>0</v>
      </c>
      <c r="F840" s="175">
        <f>SUM(IF('CLINs &amp; Ceiling Rates'!$D$237="F&amp;E",'Labor Loading Matrix'!H840,0),IF('CLINs &amp; Ceiling Rates'!$D$238="F&amp;E",'Labor Loading Matrix'!I840,0),IF('CLINs &amp; Ceiling Rates'!$D$239="F&amp;E",'Labor Loading Matrix'!J840,0),IF('CLINs &amp; Ceiling Rates'!$D$240="F&amp;E",'Labor Loading Matrix'!K840,0),IF('CLINs &amp; Ceiling Rates'!$D$241="F&amp;E",'Labor Loading Matrix'!L840,0),IF('CLINs &amp; Ceiling Rates'!$D$242="F&amp;E",'Labor Loading Matrix'!M840,0),IF('CLINs &amp; Ceiling Rates'!$D$243="F&amp;E",'Labor Loading Matrix'!N840,0),IF('CLINs &amp; Ceiling Rates'!$D$244="F&amp;E",'Labor Loading Matrix'!O840,0),IF('CLINs &amp; Ceiling Rates'!$D$245="F&amp;E",'Labor Loading Matrix'!P840,0),IF('CLINs &amp; Ceiling Rates'!$D$246="F&amp;E",'Labor Loading Matrix'!Q840,0),IF('CLINs &amp; Ceiling Rates'!$D$247="F&amp;E",'Labor Loading Matrix'!R840,0),IF('CLINs &amp; Ceiling Rates'!$D$248="F&amp;E",'Labor Loading Matrix'!S840,0),IF('CLINs &amp; Ceiling Rates'!$D$249="F&amp;E",'Labor Loading Matrix'!T840,0),IF('CLINs &amp; Ceiling Rates'!$D$250="F&amp;E",'Labor Loading Matrix'!U840,0),IF('CLINs &amp; Ceiling Rates'!$D$251="F&amp;E",'Labor Loading Matrix'!V840,0),IF('CLINs &amp; Ceiling Rates'!$D$252="F&amp;E",'Labor Loading Matrix'!W840,0),IF('CLINs &amp; Ceiling Rates'!$D$253="F&amp;E",'Labor Loading Matrix'!X840,0),IF('CLINs &amp; Ceiling Rates'!$D$254="F&amp;E",'Labor Loading Matrix'!Y840,0),IF('CLINs &amp; Ceiling Rates'!$D$255="F&amp;E",'Labor Loading Matrix'!Z840,0),IF('CLINs &amp; Ceiling Rates'!$D$256="F&amp;E",'Labor Loading Matrix'!AA840,0))</f>
        <v>0</v>
      </c>
      <c r="G840" s="175">
        <f>SUM(IF('CLINs &amp; Ceiling Rates'!$D$237="R&amp;D",'Labor Loading Matrix'!H840,0),IF('CLINs &amp; Ceiling Rates'!$D$238="R&amp;D",'Labor Loading Matrix'!I840,0),IF('CLINs &amp; Ceiling Rates'!$D$239="R&amp;D",'Labor Loading Matrix'!J840,0),IF('CLINs &amp; Ceiling Rates'!$D$240="R&amp;D",'Labor Loading Matrix'!K840,0),IF('CLINs &amp; Ceiling Rates'!$D$241="R&amp;D",'Labor Loading Matrix'!L840,0),IF('CLINs &amp; Ceiling Rates'!$D$242="R&amp;D",'Labor Loading Matrix'!M840,0),IF('CLINs &amp; Ceiling Rates'!$D$243="R&amp;D",'Labor Loading Matrix'!N840,0),IF('CLINs &amp; Ceiling Rates'!$D$244="R&amp;D",'Labor Loading Matrix'!O840,0),IF('CLINs &amp; Ceiling Rates'!$D$245="R&amp;D",'Labor Loading Matrix'!P840,0),IF('CLINs &amp; Ceiling Rates'!$D$246="R&amp;D",'Labor Loading Matrix'!Q840,0),IF('CLINs &amp; Ceiling Rates'!$D$247="R&amp;D",'Labor Loading Matrix'!R840,0),IF('CLINs &amp; Ceiling Rates'!$D$248="R&amp;D",'Labor Loading Matrix'!S840,0),IF('CLINs &amp; Ceiling Rates'!$D$249="R&amp;D",'Labor Loading Matrix'!T840,0),IF('CLINs &amp; Ceiling Rates'!$D$250="R&amp;D",'Labor Loading Matrix'!U840,0),IF('CLINs &amp; Ceiling Rates'!$D$251="R&amp;D",'Labor Loading Matrix'!V840,0),IF('CLINs &amp; Ceiling Rates'!$D$252="R&amp;D",'Labor Loading Matrix'!W840,0),IF('CLINs &amp; Ceiling Rates'!$D$253="R&amp;D",'Labor Loading Matrix'!X840,0),IF('CLINs &amp; Ceiling Rates'!$D$254="R&amp;D",'Labor Loading Matrix'!Y840,0),IF('CLINs &amp; Ceiling Rates'!$D$255="R&amp;D",'Labor Loading Matrix'!Z840,0),IF('CLINs &amp; Ceiling Rates'!$D$256="R&amp;D",'Labor Loading Matrix'!AA840,0))</f>
        <v>0</v>
      </c>
      <c r="H840" s="137"/>
      <c r="I840" s="137"/>
      <c r="J840" s="137"/>
      <c r="K840" s="137"/>
      <c r="L840" s="137"/>
      <c r="M840" s="137"/>
      <c r="N840" s="84"/>
      <c r="O840" s="84"/>
      <c r="P840" s="84"/>
      <c r="Q840" s="84"/>
      <c r="R840" s="133"/>
      <c r="S840" s="133"/>
      <c r="T840" s="133"/>
      <c r="U840" s="133"/>
      <c r="V840" s="133"/>
      <c r="W840" s="133"/>
      <c r="X840" s="133"/>
      <c r="Y840" s="133"/>
      <c r="Z840" s="133"/>
      <c r="AA840" s="133"/>
    </row>
    <row r="841" spans="1:27" s="73" customFormat="1" ht="18" hidden="1" customHeight="1" x14ac:dyDescent="0.25">
      <c r="A841" s="173">
        <f>'CLINs &amp; Ceiling Rates'!B200</f>
        <v>0</v>
      </c>
      <c r="B841" s="173">
        <f>'CLINs &amp; Ceiling Rates'!C200</f>
        <v>0</v>
      </c>
      <c r="C841" s="177" t="str">
        <f>'CLINs &amp; Ceiling Rates'!K200</f>
        <v/>
      </c>
      <c r="D841" s="211">
        <f>IF('CLINs &amp; Ceiling Rates'!D797="",SUM('Labor Loading Matrix'!H841:AA841),SUM(E841:G841))</f>
        <v>0</v>
      </c>
      <c r="E841" s="175">
        <f>SUM(IF('CLINs &amp; Ceiling Rates'!$D$237="OPS",'Labor Loading Matrix'!H841,0),IF('CLINs &amp; Ceiling Rates'!$D$238="OPS",'Labor Loading Matrix'!I841,0),IF('CLINs &amp; Ceiling Rates'!$D$239="OPS",'Labor Loading Matrix'!J841,0),IF('CLINs &amp; Ceiling Rates'!$D$240="OPS",'Labor Loading Matrix'!K841,0),IF('CLINs &amp; Ceiling Rates'!$D$241="OPS",'Labor Loading Matrix'!L841,0),IF('CLINs &amp; Ceiling Rates'!$D$242="OPS",'Labor Loading Matrix'!M841,0),IF('CLINs &amp; Ceiling Rates'!$D$243="OPS",'Labor Loading Matrix'!N841,0),IF('CLINs &amp; Ceiling Rates'!$D$244="OPS",'Labor Loading Matrix'!O841,0),IF('CLINs &amp; Ceiling Rates'!$D$245="OPS",'Labor Loading Matrix'!P841,0),IF('CLINs &amp; Ceiling Rates'!$D$246="OPS",'Labor Loading Matrix'!Q841,0),IF('CLINs &amp; Ceiling Rates'!$D$247="OPS",'Labor Loading Matrix'!R841,0),IF('CLINs &amp; Ceiling Rates'!$D$248="OPS",'Labor Loading Matrix'!S841,0),IF('CLINs &amp; Ceiling Rates'!$D$249="OPS",'Labor Loading Matrix'!T841,0),IF('CLINs &amp; Ceiling Rates'!$D$250="OPS",'Labor Loading Matrix'!U841,0),IF('CLINs &amp; Ceiling Rates'!$D$251="OPS",'Labor Loading Matrix'!V841,0),IF('CLINs &amp; Ceiling Rates'!$D$252="OPS",'Labor Loading Matrix'!W841,0),IF('CLINs &amp; Ceiling Rates'!$D$253="OPS",'Labor Loading Matrix'!X841,0),IF('CLINs &amp; Ceiling Rates'!$D$254="OPS",'Labor Loading Matrix'!Y841,0),IF('CLINs &amp; Ceiling Rates'!$D$255="OPS",'Labor Loading Matrix'!Z841,0),IF('CLINs &amp; Ceiling Rates'!$D$256="OPS",'Labor Loading Matrix'!AA841,0))</f>
        <v>0</v>
      </c>
      <c r="F841" s="175">
        <f>SUM(IF('CLINs &amp; Ceiling Rates'!$D$237="F&amp;E",'Labor Loading Matrix'!H841,0),IF('CLINs &amp; Ceiling Rates'!$D$238="F&amp;E",'Labor Loading Matrix'!I841,0),IF('CLINs &amp; Ceiling Rates'!$D$239="F&amp;E",'Labor Loading Matrix'!J841,0),IF('CLINs &amp; Ceiling Rates'!$D$240="F&amp;E",'Labor Loading Matrix'!K841,0),IF('CLINs &amp; Ceiling Rates'!$D$241="F&amp;E",'Labor Loading Matrix'!L841,0),IF('CLINs &amp; Ceiling Rates'!$D$242="F&amp;E",'Labor Loading Matrix'!M841,0),IF('CLINs &amp; Ceiling Rates'!$D$243="F&amp;E",'Labor Loading Matrix'!N841,0),IF('CLINs &amp; Ceiling Rates'!$D$244="F&amp;E",'Labor Loading Matrix'!O841,0),IF('CLINs &amp; Ceiling Rates'!$D$245="F&amp;E",'Labor Loading Matrix'!P841,0),IF('CLINs &amp; Ceiling Rates'!$D$246="F&amp;E",'Labor Loading Matrix'!Q841,0),IF('CLINs &amp; Ceiling Rates'!$D$247="F&amp;E",'Labor Loading Matrix'!R841,0),IF('CLINs &amp; Ceiling Rates'!$D$248="F&amp;E",'Labor Loading Matrix'!S841,0),IF('CLINs &amp; Ceiling Rates'!$D$249="F&amp;E",'Labor Loading Matrix'!T841,0),IF('CLINs &amp; Ceiling Rates'!$D$250="F&amp;E",'Labor Loading Matrix'!U841,0),IF('CLINs &amp; Ceiling Rates'!$D$251="F&amp;E",'Labor Loading Matrix'!V841,0),IF('CLINs &amp; Ceiling Rates'!$D$252="F&amp;E",'Labor Loading Matrix'!W841,0),IF('CLINs &amp; Ceiling Rates'!$D$253="F&amp;E",'Labor Loading Matrix'!X841,0),IF('CLINs &amp; Ceiling Rates'!$D$254="F&amp;E",'Labor Loading Matrix'!Y841,0),IF('CLINs &amp; Ceiling Rates'!$D$255="F&amp;E",'Labor Loading Matrix'!Z841,0),IF('CLINs &amp; Ceiling Rates'!$D$256="F&amp;E",'Labor Loading Matrix'!AA841,0))</f>
        <v>0</v>
      </c>
      <c r="G841" s="175">
        <f>SUM(IF('CLINs &amp; Ceiling Rates'!$D$237="R&amp;D",'Labor Loading Matrix'!H841,0),IF('CLINs &amp; Ceiling Rates'!$D$238="R&amp;D",'Labor Loading Matrix'!I841,0),IF('CLINs &amp; Ceiling Rates'!$D$239="R&amp;D",'Labor Loading Matrix'!J841,0),IF('CLINs &amp; Ceiling Rates'!$D$240="R&amp;D",'Labor Loading Matrix'!K841,0),IF('CLINs &amp; Ceiling Rates'!$D$241="R&amp;D",'Labor Loading Matrix'!L841,0),IF('CLINs &amp; Ceiling Rates'!$D$242="R&amp;D",'Labor Loading Matrix'!M841,0),IF('CLINs &amp; Ceiling Rates'!$D$243="R&amp;D",'Labor Loading Matrix'!N841,0),IF('CLINs &amp; Ceiling Rates'!$D$244="R&amp;D",'Labor Loading Matrix'!O841,0),IF('CLINs &amp; Ceiling Rates'!$D$245="R&amp;D",'Labor Loading Matrix'!P841,0),IF('CLINs &amp; Ceiling Rates'!$D$246="R&amp;D",'Labor Loading Matrix'!Q841,0),IF('CLINs &amp; Ceiling Rates'!$D$247="R&amp;D",'Labor Loading Matrix'!R841,0),IF('CLINs &amp; Ceiling Rates'!$D$248="R&amp;D",'Labor Loading Matrix'!S841,0),IF('CLINs &amp; Ceiling Rates'!$D$249="R&amp;D",'Labor Loading Matrix'!T841,0),IF('CLINs &amp; Ceiling Rates'!$D$250="R&amp;D",'Labor Loading Matrix'!U841,0),IF('CLINs &amp; Ceiling Rates'!$D$251="R&amp;D",'Labor Loading Matrix'!V841,0),IF('CLINs &amp; Ceiling Rates'!$D$252="R&amp;D",'Labor Loading Matrix'!W841,0),IF('CLINs &amp; Ceiling Rates'!$D$253="R&amp;D",'Labor Loading Matrix'!X841,0),IF('CLINs &amp; Ceiling Rates'!$D$254="R&amp;D",'Labor Loading Matrix'!Y841,0),IF('CLINs &amp; Ceiling Rates'!$D$255="R&amp;D",'Labor Loading Matrix'!Z841,0),IF('CLINs &amp; Ceiling Rates'!$D$256="R&amp;D",'Labor Loading Matrix'!AA841,0))</f>
        <v>0</v>
      </c>
      <c r="H841" s="137"/>
      <c r="I841" s="137"/>
      <c r="J841" s="137"/>
      <c r="K841" s="137"/>
      <c r="L841" s="137"/>
      <c r="M841" s="137"/>
      <c r="N841" s="84"/>
      <c r="O841" s="84"/>
      <c r="P841" s="84"/>
      <c r="Q841" s="84"/>
      <c r="R841" s="133"/>
      <c r="S841" s="133"/>
      <c r="T841" s="133"/>
      <c r="U841" s="133"/>
      <c r="V841" s="133"/>
      <c r="W841" s="133"/>
      <c r="X841" s="133"/>
      <c r="Y841" s="133"/>
      <c r="Z841" s="133"/>
      <c r="AA841" s="133"/>
    </row>
    <row r="842" spans="1:27" s="73" customFormat="1" ht="18" hidden="1" customHeight="1" x14ac:dyDescent="0.25">
      <c r="A842" s="173">
        <f>'CLINs &amp; Ceiling Rates'!B201</f>
        <v>0</v>
      </c>
      <c r="B842" s="173">
        <f>'CLINs &amp; Ceiling Rates'!C201</f>
        <v>0</v>
      </c>
      <c r="C842" s="177" t="str">
        <f>'CLINs &amp; Ceiling Rates'!K201</f>
        <v/>
      </c>
      <c r="D842" s="211">
        <f>IF('CLINs &amp; Ceiling Rates'!D798="",SUM('Labor Loading Matrix'!H842:AA842),SUM(E842:G842))</f>
        <v>0</v>
      </c>
      <c r="E842" s="175">
        <f>SUM(IF('CLINs &amp; Ceiling Rates'!$D$237="OPS",'Labor Loading Matrix'!H842,0),IF('CLINs &amp; Ceiling Rates'!$D$238="OPS",'Labor Loading Matrix'!I842,0),IF('CLINs &amp; Ceiling Rates'!$D$239="OPS",'Labor Loading Matrix'!J842,0),IF('CLINs &amp; Ceiling Rates'!$D$240="OPS",'Labor Loading Matrix'!K842,0),IF('CLINs &amp; Ceiling Rates'!$D$241="OPS",'Labor Loading Matrix'!L842,0),IF('CLINs &amp; Ceiling Rates'!$D$242="OPS",'Labor Loading Matrix'!M842,0),IF('CLINs &amp; Ceiling Rates'!$D$243="OPS",'Labor Loading Matrix'!N842,0),IF('CLINs &amp; Ceiling Rates'!$D$244="OPS",'Labor Loading Matrix'!O842,0),IF('CLINs &amp; Ceiling Rates'!$D$245="OPS",'Labor Loading Matrix'!P842,0),IF('CLINs &amp; Ceiling Rates'!$D$246="OPS",'Labor Loading Matrix'!Q842,0),IF('CLINs &amp; Ceiling Rates'!$D$247="OPS",'Labor Loading Matrix'!R842,0),IF('CLINs &amp; Ceiling Rates'!$D$248="OPS",'Labor Loading Matrix'!S842,0),IF('CLINs &amp; Ceiling Rates'!$D$249="OPS",'Labor Loading Matrix'!T842,0),IF('CLINs &amp; Ceiling Rates'!$D$250="OPS",'Labor Loading Matrix'!U842,0),IF('CLINs &amp; Ceiling Rates'!$D$251="OPS",'Labor Loading Matrix'!V842,0),IF('CLINs &amp; Ceiling Rates'!$D$252="OPS",'Labor Loading Matrix'!W842,0),IF('CLINs &amp; Ceiling Rates'!$D$253="OPS",'Labor Loading Matrix'!X842,0),IF('CLINs &amp; Ceiling Rates'!$D$254="OPS",'Labor Loading Matrix'!Y842,0),IF('CLINs &amp; Ceiling Rates'!$D$255="OPS",'Labor Loading Matrix'!Z842,0),IF('CLINs &amp; Ceiling Rates'!$D$256="OPS",'Labor Loading Matrix'!AA842,0))</f>
        <v>0</v>
      </c>
      <c r="F842" s="175">
        <f>SUM(IF('CLINs &amp; Ceiling Rates'!$D$237="F&amp;E",'Labor Loading Matrix'!H842,0),IF('CLINs &amp; Ceiling Rates'!$D$238="F&amp;E",'Labor Loading Matrix'!I842,0),IF('CLINs &amp; Ceiling Rates'!$D$239="F&amp;E",'Labor Loading Matrix'!J842,0),IF('CLINs &amp; Ceiling Rates'!$D$240="F&amp;E",'Labor Loading Matrix'!K842,0),IF('CLINs &amp; Ceiling Rates'!$D$241="F&amp;E",'Labor Loading Matrix'!L842,0),IF('CLINs &amp; Ceiling Rates'!$D$242="F&amp;E",'Labor Loading Matrix'!M842,0),IF('CLINs &amp; Ceiling Rates'!$D$243="F&amp;E",'Labor Loading Matrix'!N842,0),IF('CLINs &amp; Ceiling Rates'!$D$244="F&amp;E",'Labor Loading Matrix'!O842,0),IF('CLINs &amp; Ceiling Rates'!$D$245="F&amp;E",'Labor Loading Matrix'!P842,0),IF('CLINs &amp; Ceiling Rates'!$D$246="F&amp;E",'Labor Loading Matrix'!Q842,0),IF('CLINs &amp; Ceiling Rates'!$D$247="F&amp;E",'Labor Loading Matrix'!R842,0),IF('CLINs &amp; Ceiling Rates'!$D$248="F&amp;E",'Labor Loading Matrix'!S842,0),IF('CLINs &amp; Ceiling Rates'!$D$249="F&amp;E",'Labor Loading Matrix'!T842,0),IF('CLINs &amp; Ceiling Rates'!$D$250="F&amp;E",'Labor Loading Matrix'!U842,0),IF('CLINs &amp; Ceiling Rates'!$D$251="F&amp;E",'Labor Loading Matrix'!V842,0),IF('CLINs &amp; Ceiling Rates'!$D$252="F&amp;E",'Labor Loading Matrix'!W842,0),IF('CLINs &amp; Ceiling Rates'!$D$253="F&amp;E",'Labor Loading Matrix'!X842,0),IF('CLINs &amp; Ceiling Rates'!$D$254="F&amp;E",'Labor Loading Matrix'!Y842,0),IF('CLINs &amp; Ceiling Rates'!$D$255="F&amp;E",'Labor Loading Matrix'!Z842,0),IF('CLINs &amp; Ceiling Rates'!$D$256="F&amp;E",'Labor Loading Matrix'!AA842,0))</f>
        <v>0</v>
      </c>
      <c r="G842" s="175">
        <f>SUM(IF('CLINs &amp; Ceiling Rates'!$D$237="R&amp;D",'Labor Loading Matrix'!H842,0),IF('CLINs &amp; Ceiling Rates'!$D$238="R&amp;D",'Labor Loading Matrix'!I842,0),IF('CLINs &amp; Ceiling Rates'!$D$239="R&amp;D",'Labor Loading Matrix'!J842,0),IF('CLINs &amp; Ceiling Rates'!$D$240="R&amp;D",'Labor Loading Matrix'!K842,0),IF('CLINs &amp; Ceiling Rates'!$D$241="R&amp;D",'Labor Loading Matrix'!L842,0),IF('CLINs &amp; Ceiling Rates'!$D$242="R&amp;D",'Labor Loading Matrix'!M842,0),IF('CLINs &amp; Ceiling Rates'!$D$243="R&amp;D",'Labor Loading Matrix'!N842,0),IF('CLINs &amp; Ceiling Rates'!$D$244="R&amp;D",'Labor Loading Matrix'!O842,0),IF('CLINs &amp; Ceiling Rates'!$D$245="R&amp;D",'Labor Loading Matrix'!P842,0),IF('CLINs &amp; Ceiling Rates'!$D$246="R&amp;D",'Labor Loading Matrix'!Q842,0),IF('CLINs &amp; Ceiling Rates'!$D$247="R&amp;D",'Labor Loading Matrix'!R842,0),IF('CLINs &amp; Ceiling Rates'!$D$248="R&amp;D",'Labor Loading Matrix'!S842,0),IF('CLINs &amp; Ceiling Rates'!$D$249="R&amp;D",'Labor Loading Matrix'!T842,0),IF('CLINs &amp; Ceiling Rates'!$D$250="R&amp;D",'Labor Loading Matrix'!U842,0),IF('CLINs &amp; Ceiling Rates'!$D$251="R&amp;D",'Labor Loading Matrix'!V842,0),IF('CLINs &amp; Ceiling Rates'!$D$252="R&amp;D",'Labor Loading Matrix'!W842,0),IF('CLINs &amp; Ceiling Rates'!$D$253="R&amp;D",'Labor Loading Matrix'!X842,0),IF('CLINs &amp; Ceiling Rates'!$D$254="R&amp;D",'Labor Loading Matrix'!Y842,0),IF('CLINs &amp; Ceiling Rates'!$D$255="R&amp;D",'Labor Loading Matrix'!Z842,0),IF('CLINs &amp; Ceiling Rates'!$D$256="R&amp;D",'Labor Loading Matrix'!AA842,0))</f>
        <v>0</v>
      </c>
      <c r="H842" s="137"/>
      <c r="I842" s="137"/>
      <c r="J842" s="137"/>
      <c r="K842" s="137"/>
      <c r="L842" s="137"/>
      <c r="M842" s="137"/>
      <c r="N842" s="84"/>
      <c r="O842" s="84"/>
      <c r="P842" s="84"/>
      <c r="Q842" s="84"/>
      <c r="R842" s="133"/>
      <c r="S842" s="133"/>
      <c r="T842" s="133"/>
      <c r="U842" s="133"/>
      <c r="V842" s="133"/>
      <c r="W842" s="133"/>
      <c r="X842" s="133"/>
      <c r="Y842" s="133"/>
      <c r="Z842" s="133"/>
      <c r="AA842" s="133"/>
    </row>
    <row r="843" spans="1:27" s="73" customFormat="1" ht="18" hidden="1" customHeight="1" x14ac:dyDescent="0.25">
      <c r="A843" s="173">
        <f>'CLINs &amp; Ceiling Rates'!B202</f>
        <v>0</v>
      </c>
      <c r="B843" s="173">
        <f>'CLINs &amp; Ceiling Rates'!C202</f>
        <v>0</v>
      </c>
      <c r="C843" s="177" t="str">
        <f>'CLINs &amp; Ceiling Rates'!K202</f>
        <v/>
      </c>
      <c r="D843" s="211">
        <f>IF('CLINs &amp; Ceiling Rates'!D799="",SUM('Labor Loading Matrix'!H843:AA843),SUM(E843:G843))</f>
        <v>0</v>
      </c>
      <c r="E843" s="175">
        <f>SUM(IF('CLINs &amp; Ceiling Rates'!$D$237="OPS",'Labor Loading Matrix'!H843,0),IF('CLINs &amp; Ceiling Rates'!$D$238="OPS",'Labor Loading Matrix'!I843,0),IF('CLINs &amp; Ceiling Rates'!$D$239="OPS",'Labor Loading Matrix'!J843,0),IF('CLINs &amp; Ceiling Rates'!$D$240="OPS",'Labor Loading Matrix'!K843,0),IF('CLINs &amp; Ceiling Rates'!$D$241="OPS",'Labor Loading Matrix'!L843,0),IF('CLINs &amp; Ceiling Rates'!$D$242="OPS",'Labor Loading Matrix'!M843,0),IF('CLINs &amp; Ceiling Rates'!$D$243="OPS",'Labor Loading Matrix'!N843,0),IF('CLINs &amp; Ceiling Rates'!$D$244="OPS",'Labor Loading Matrix'!O843,0),IF('CLINs &amp; Ceiling Rates'!$D$245="OPS",'Labor Loading Matrix'!P843,0),IF('CLINs &amp; Ceiling Rates'!$D$246="OPS",'Labor Loading Matrix'!Q843,0),IF('CLINs &amp; Ceiling Rates'!$D$247="OPS",'Labor Loading Matrix'!R843,0),IF('CLINs &amp; Ceiling Rates'!$D$248="OPS",'Labor Loading Matrix'!S843,0),IF('CLINs &amp; Ceiling Rates'!$D$249="OPS",'Labor Loading Matrix'!T843,0),IF('CLINs &amp; Ceiling Rates'!$D$250="OPS",'Labor Loading Matrix'!U843,0),IF('CLINs &amp; Ceiling Rates'!$D$251="OPS",'Labor Loading Matrix'!V843,0),IF('CLINs &amp; Ceiling Rates'!$D$252="OPS",'Labor Loading Matrix'!W843,0),IF('CLINs &amp; Ceiling Rates'!$D$253="OPS",'Labor Loading Matrix'!X843,0),IF('CLINs &amp; Ceiling Rates'!$D$254="OPS",'Labor Loading Matrix'!Y843,0),IF('CLINs &amp; Ceiling Rates'!$D$255="OPS",'Labor Loading Matrix'!Z843,0),IF('CLINs &amp; Ceiling Rates'!$D$256="OPS",'Labor Loading Matrix'!AA843,0))</f>
        <v>0</v>
      </c>
      <c r="F843" s="175">
        <f>SUM(IF('CLINs &amp; Ceiling Rates'!$D$237="F&amp;E",'Labor Loading Matrix'!H843,0),IF('CLINs &amp; Ceiling Rates'!$D$238="F&amp;E",'Labor Loading Matrix'!I843,0),IF('CLINs &amp; Ceiling Rates'!$D$239="F&amp;E",'Labor Loading Matrix'!J843,0),IF('CLINs &amp; Ceiling Rates'!$D$240="F&amp;E",'Labor Loading Matrix'!K843,0),IF('CLINs &amp; Ceiling Rates'!$D$241="F&amp;E",'Labor Loading Matrix'!L843,0),IF('CLINs &amp; Ceiling Rates'!$D$242="F&amp;E",'Labor Loading Matrix'!M843,0),IF('CLINs &amp; Ceiling Rates'!$D$243="F&amp;E",'Labor Loading Matrix'!N843,0),IF('CLINs &amp; Ceiling Rates'!$D$244="F&amp;E",'Labor Loading Matrix'!O843,0),IF('CLINs &amp; Ceiling Rates'!$D$245="F&amp;E",'Labor Loading Matrix'!P843,0),IF('CLINs &amp; Ceiling Rates'!$D$246="F&amp;E",'Labor Loading Matrix'!Q843,0),IF('CLINs &amp; Ceiling Rates'!$D$247="F&amp;E",'Labor Loading Matrix'!R843,0),IF('CLINs &amp; Ceiling Rates'!$D$248="F&amp;E",'Labor Loading Matrix'!S843,0),IF('CLINs &amp; Ceiling Rates'!$D$249="F&amp;E",'Labor Loading Matrix'!T843,0),IF('CLINs &amp; Ceiling Rates'!$D$250="F&amp;E",'Labor Loading Matrix'!U843,0),IF('CLINs &amp; Ceiling Rates'!$D$251="F&amp;E",'Labor Loading Matrix'!V843,0),IF('CLINs &amp; Ceiling Rates'!$D$252="F&amp;E",'Labor Loading Matrix'!W843,0),IF('CLINs &amp; Ceiling Rates'!$D$253="F&amp;E",'Labor Loading Matrix'!X843,0),IF('CLINs &amp; Ceiling Rates'!$D$254="F&amp;E",'Labor Loading Matrix'!Y843,0),IF('CLINs &amp; Ceiling Rates'!$D$255="F&amp;E",'Labor Loading Matrix'!Z843,0),IF('CLINs &amp; Ceiling Rates'!$D$256="F&amp;E",'Labor Loading Matrix'!AA843,0))</f>
        <v>0</v>
      </c>
      <c r="G843" s="175">
        <f>SUM(IF('CLINs &amp; Ceiling Rates'!$D$237="R&amp;D",'Labor Loading Matrix'!H843,0),IF('CLINs &amp; Ceiling Rates'!$D$238="R&amp;D",'Labor Loading Matrix'!I843,0),IF('CLINs &amp; Ceiling Rates'!$D$239="R&amp;D",'Labor Loading Matrix'!J843,0),IF('CLINs &amp; Ceiling Rates'!$D$240="R&amp;D",'Labor Loading Matrix'!K843,0),IF('CLINs &amp; Ceiling Rates'!$D$241="R&amp;D",'Labor Loading Matrix'!L843,0),IF('CLINs &amp; Ceiling Rates'!$D$242="R&amp;D",'Labor Loading Matrix'!M843,0),IF('CLINs &amp; Ceiling Rates'!$D$243="R&amp;D",'Labor Loading Matrix'!N843,0),IF('CLINs &amp; Ceiling Rates'!$D$244="R&amp;D",'Labor Loading Matrix'!O843,0),IF('CLINs &amp; Ceiling Rates'!$D$245="R&amp;D",'Labor Loading Matrix'!P843,0),IF('CLINs &amp; Ceiling Rates'!$D$246="R&amp;D",'Labor Loading Matrix'!Q843,0),IF('CLINs &amp; Ceiling Rates'!$D$247="R&amp;D",'Labor Loading Matrix'!R843,0),IF('CLINs &amp; Ceiling Rates'!$D$248="R&amp;D",'Labor Loading Matrix'!S843,0),IF('CLINs &amp; Ceiling Rates'!$D$249="R&amp;D",'Labor Loading Matrix'!T843,0),IF('CLINs &amp; Ceiling Rates'!$D$250="R&amp;D",'Labor Loading Matrix'!U843,0),IF('CLINs &amp; Ceiling Rates'!$D$251="R&amp;D",'Labor Loading Matrix'!V843,0),IF('CLINs &amp; Ceiling Rates'!$D$252="R&amp;D",'Labor Loading Matrix'!W843,0),IF('CLINs &amp; Ceiling Rates'!$D$253="R&amp;D",'Labor Loading Matrix'!X843,0),IF('CLINs &amp; Ceiling Rates'!$D$254="R&amp;D",'Labor Loading Matrix'!Y843,0),IF('CLINs &amp; Ceiling Rates'!$D$255="R&amp;D",'Labor Loading Matrix'!Z843,0),IF('CLINs &amp; Ceiling Rates'!$D$256="R&amp;D",'Labor Loading Matrix'!AA843,0))</f>
        <v>0</v>
      </c>
      <c r="H843" s="137"/>
      <c r="I843" s="137"/>
      <c r="J843" s="137"/>
      <c r="K843" s="137"/>
      <c r="L843" s="137"/>
      <c r="M843" s="137"/>
      <c r="N843" s="84"/>
      <c r="O843" s="84"/>
      <c r="P843" s="84"/>
      <c r="Q843" s="84"/>
      <c r="R843" s="133"/>
      <c r="S843" s="133"/>
      <c r="T843" s="133"/>
      <c r="U843" s="133"/>
      <c r="V843" s="133"/>
      <c r="W843" s="133"/>
      <c r="X843" s="133"/>
      <c r="Y843" s="133"/>
      <c r="Z843" s="133"/>
      <c r="AA843" s="133"/>
    </row>
    <row r="844" spans="1:27" s="73" customFormat="1" ht="18" hidden="1" customHeight="1" x14ac:dyDescent="0.25">
      <c r="A844" s="173">
        <f>'CLINs &amp; Ceiling Rates'!B203</f>
        <v>0</v>
      </c>
      <c r="B844" s="173">
        <f>'CLINs &amp; Ceiling Rates'!C203</f>
        <v>0</v>
      </c>
      <c r="C844" s="177" t="str">
        <f>'CLINs &amp; Ceiling Rates'!K203</f>
        <v/>
      </c>
      <c r="D844" s="211">
        <f>IF('CLINs &amp; Ceiling Rates'!D800="",SUM('Labor Loading Matrix'!H844:AA844),SUM(E844:G844))</f>
        <v>0</v>
      </c>
      <c r="E844" s="175">
        <f>SUM(IF('CLINs &amp; Ceiling Rates'!$D$237="OPS",'Labor Loading Matrix'!H844,0),IF('CLINs &amp; Ceiling Rates'!$D$238="OPS",'Labor Loading Matrix'!I844,0),IF('CLINs &amp; Ceiling Rates'!$D$239="OPS",'Labor Loading Matrix'!J844,0),IF('CLINs &amp; Ceiling Rates'!$D$240="OPS",'Labor Loading Matrix'!K844,0),IF('CLINs &amp; Ceiling Rates'!$D$241="OPS",'Labor Loading Matrix'!L844,0),IF('CLINs &amp; Ceiling Rates'!$D$242="OPS",'Labor Loading Matrix'!M844,0),IF('CLINs &amp; Ceiling Rates'!$D$243="OPS",'Labor Loading Matrix'!N844,0),IF('CLINs &amp; Ceiling Rates'!$D$244="OPS",'Labor Loading Matrix'!O844,0),IF('CLINs &amp; Ceiling Rates'!$D$245="OPS",'Labor Loading Matrix'!P844,0),IF('CLINs &amp; Ceiling Rates'!$D$246="OPS",'Labor Loading Matrix'!Q844,0),IF('CLINs &amp; Ceiling Rates'!$D$247="OPS",'Labor Loading Matrix'!R844,0),IF('CLINs &amp; Ceiling Rates'!$D$248="OPS",'Labor Loading Matrix'!S844,0),IF('CLINs &amp; Ceiling Rates'!$D$249="OPS",'Labor Loading Matrix'!T844,0),IF('CLINs &amp; Ceiling Rates'!$D$250="OPS",'Labor Loading Matrix'!U844,0),IF('CLINs &amp; Ceiling Rates'!$D$251="OPS",'Labor Loading Matrix'!V844,0),IF('CLINs &amp; Ceiling Rates'!$D$252="OPS",'Labor Loading Matrix'!W844,0),IF('CLINs &amp; Ceiling Rates'!$D$253="OPS",'Labor Loading Matrix'!X844,0),IF('CLINs &amp; Ceiling Rates'!$D$254="OPS",'Labor Loading Matrix'!Y844,0),IF('CLINs &amp; Ceiling Rates'!$D$255="OPS",'Labor Loading Matrix'!Z844,0),IF('CLINs &amp; Ceiling Rates'!$D$256="OPS",'Labor Loading Matrix'!AA844,0))</f>
        <v>0</v>
      </c>
      <c r="F844" s="175">
        <f>SUM(IF('CLINs &amp; Ceiling Rates'!$D$237="F&amp;E",'Labor Loading Matrix'!H844,0),IF('CLINs &amp; Ceiling Rates'!$D$238="F&amp;E",'Labor Loading Matrix'!I844,0),IF('CLINs &amp; Ceiling Rates'!$D$239="F&amp;E",'Labor Loading Matrix'!J844,0),IF('CLINs &amp; Ceiling Rates'!$D$240="F&amp;E",'Labor Loading Matrix'!K844,0),IF('CLINs &amp; Ceiling Rates'!$D$241="F&amp;E",'Labor Loading Matrix'!L844,0),IF('CLINs &amp; Ceiling Rates'!$D$242="F&amp;E",'Labor Loading Matrix'!M844,0),IF('CLINs &amp; Ceiling Rates'!$D$243="F&amp;E",'Labor Loading Matrix'!N844,0),IF('CLINs &amp; Ceiling Rates'!$D$244="F&amp;E",'Labor Loading Matrix'!O844,0),IF('CLINs &amp; Ceiling Rates'!$D$245="F&amp;E",'Labor Loading Matrix'!P844,0),IF('CLINs &amp; Ceiling Rates'!$D$246="F&amp;E",'Labor Loading Matrix'!Q844,0),IF('CLINs &amp; Ceiling Rates'!$D$247="F&amp;E",'Labor Loading Matrix'!R844,0),IF('CLINs &amp; Ceiling Rates'!$D$248="F&amp;E",'Labor Loading Matrix'!S844,0),IF('CLINs &amp; Ceiling Rates'!$D$249="F&amp;E",'Labor Loading Matrix'!T844,0),IF('CLINs &amp; Ceiling Rates'!$D$250="F&amp;E",'Labor Loading Matrix'!U844,0),IF('CLINs &amp; Ceiling Rates'!$D$251="F&amp;E",'Labor Loading Matrix'!V844,0),IF('CLINs &amp; Ceiling Rates'!$D$252="F&amp;E",'Labor Loading Matrix'!W844,0),IF('CLINs &amp; Ceiling Rates'!$D$253="F&amp;E",'Labor Loading Matrix'!X844,0),IF('CLINs &amp; Ceiling Rates'!$D$254="F&amp;E",'Labor Loading Matrix'!Y844,0),IF('CLINs &amp; Ceiling Rates'!$D$255="F&amp;E",'Labor Loading Matrix'!Z844,0),IF('CLINs &amp; Ceiling Rates'!$D$256="F&amp;E",'Labor Loading Matrix'!AA844,0))</f>
        <v>0</v>
      </c>
      <c r="G844" s="175">
        <f>SUM(IF('CLINs &amp; Ceiling Rates'!$D$237="R&amp;D",'Labor Loading Matrix'!H844,0),IF('CLINs &amp; Ceiling Rates'!$D$238="R&amp;D",'Labor Loading Matrix'!I844,0),IF('CLINs &amp; Ceiling Rates'!$D$239="R&amp;D",'Labor Loading Matrix'!J844,0),IF('CLINs &amp; Ceiling Rates'!$D$240="R&amp;D",'Labor Loading Matrix'!K844,0),IF('CLINs &amp; Ceiling Rates'!$D$241="R&amp;D",'Labor Loading Matrix'!L844,0),IF('CLINs &amp; Ceiling Rates'!$D$242="R&amp;D",'Labor Loading Matrix'!M844,0),IF('CLINs &amp; Ceiling Rates'!$D$243="R&amp;D",'Labor Loading Matrix'!N844,0),IF('CLINs &amp; Ceiling Rates'!$D$244="R&amp;D",'Labor Loading Matrix'!O844,0),IF('CLINs &amp; Ceiling Rates'!$D$245="R&amp;D",'Labor Loading Matrix'!P844,0),IF('CLINs &amp; Ceiling Rates'!$D$246="R&amp;D",'Labor Loading Matrix'!Q844,0),IF('CLINs &amp; Ceiling Rates'!$D$247="R&amp;D",'Labor Loading Matrix'!R844,0),IF('CLINs &amp; Ceiling Rates'!$D$248="R&amp;D",'Labor Loading Matrix'!S844,0),IF('CLINs &amp; Ceiling Rates'!$D$249="R&amp;D",'Labor Loading Matrix'!T844,0),IF('CLINs &amp; Ceiling Rates'!$D$250="R&amp;D",'Labor Loading Matrix'!U844,0),IF('CLINs &amp; Ceiling Rates'!$D$251="R&amp;D",'Labor Loading Matrix'!V844,0),IF('CLINs &amp; Ceiling Rates'!$D$252="R&amp;D",'Labor Loading Matrix'!W844,0),IF('CLINs &amp; Ceiling Rates'!$D$253="R&amp;D",'Labor Loading Matrix'!X844,0),IF('CLINs &amp; Ceiling Rates'!$D$254="R&amp;D",'Labor Loading Matrix'!Y844,0),IF('CLINs &amp; Ceiling Rates'!$D$255="R&amp;D",'Labor Loading Matrix'!Z844,0),IF('CLINs &amp; Ceiling Rates'!$D$256="R&amp;D",'Labor Loading Matrix'!AA844,0))</f>
        <v>0</v>
      </c>
      <c r="H844" s="137"/>
      <c r="I844" s="137"/>
      <c r="J844" s="137"/>
      <c r="K844" s="137"/>
      <c r="L844" s="137"/>
      <c r="M844" s="137"/>
      <c r="N844" s="84"/>
      <c r="O844" s="84"/>
      <c r="P844" s="84"/>
      <c r="Q844" s="84"/>
      <c r="R844" s="133"/>
      <c r="S844" s="133"/>
      <c r="T844" s="133"/>
      <c r="U844" s="133"/>
      <c r="V844" s="133"/>
      <c r="W844" s="133"/>
      <c r="X844" s="133"/>
      <c r="Y844" s="133"/>
      <c r="Z844" s="133"/>
      <c r="AA844" s="133"/>
    </row>
    <row r="845" spans="1:27" s="73" customFormat="1" ht="18" hidden="1" customHeight="1" x14ac:dyDescent="0.25">
      <c r="A845" s="173">
        <f>'CLINs &amp; Ceiling Rates'!B204</f>
        <v>0</v>
      </c>
      <c r="B845" s="173">
        <f>'CLINs &amp; Ceiling Rates'!C204</f>
        <v>0</v>
      </c>
      <c r="C845" s="177" t="str">
        <f>'CLINs &amp; Ceiling Rates'!K204</f>
        <v/>
      </c>
      <c r="D845" s="211">
        <f>IF('CLINs &amp; Ceiling Rates'!D801="",SUM('Labor Loading Matrix'!H845:AA845),SUM(E845:G845))</f>
        <v>0</v>
      </c>
      <c r="E845" s="175">
        <f>SUM(IF('CLINs &amp; Ceiling Rates'!$D$237="OPS",'Labor Loading Matrix'!H845,0),IF('CLINs &amp; Ceiling Rates'!$D$238="OPS",'Labor Loading Matrix'!I845,0),IF('CLINs &amp; Ceiling Rates'!$D$239="OPS",'Labor Loading Matrix'!J845,0),IF('CLINs &amp; Ceiling Rates'!$D$240="OPS",'Labor Loading Matrix'!K845,0),IF('CLINs &amp; Ceiling Rates'!$D$241="OPS",'Labor Loading Matrix'!L845,0),IF('CLINs &amp; Ceiling Rates'!$D$242="OPS",'Labor Loading Matrix'!M845,0),IF('CLINs &amp; Ceiling Rates'!$D$243="OPS",'Labor Loading Matrix'!N845,0),IF('CLINs &amp; Ceiling Rates'!$D$244="OPS",'Labor Loading Matrix'!O845,0),IF('CLINs &amp; Ceiling Rates'!$D$245="OPS",'Labor Loading Matrix'!P845,0),IF('CLINs &amp; Ceiling Rates'!$D$246="OPS",'Labor Loading Matrix'!Q845,0),IF('CLINs &amp; Ceiling Rates'!$D$247="OPS",'Labor Loading Matrix'!R845,0),IF('CLINs &amp; Ceiling Rates'!$D$248="OPS",'Labor Loading Matrix'!S845,0),IF('CLINs &amp; Ceiling Rates'!$D$249="OPS",'Labor Loading Matrix'!T845,0),IF('CLINs &amp; Ceiling Rates'!$D$250="OPS",'Labor Loading Matrix'!U845,0),IF('CLINs &amp; Ceiling Rates'!$D$251="OPS",'Labor Loading Matrix'!V845,0),IF('CLINs &amp; Ceiling Rates'!$D$252="OPS",'Labor Loading Matrix'!W845,0),IF('CLINs &amp; Ceiling Rates'!$D$253="OPS",'Labor Loading Matrix'!X845,0),IF('CLINs &amp; Ceiling Rates'!$D$254="OPS",'Labor Loading Matrix'!Y845,0),IF('CLINs &amp; Ceiling Rates'!$D$255="OPS",'Labor Loading Matrix'!Z845,0),IF('CLINs &amp; Ceiling Rates'!$D$256="OPS",'Labor Loading Matrix'!AA845,0))</f>
        <v>0</v>
      </c>
      <c r="F845" s="175">
        <f>SUM(IF('CLINs &amp; Ceiling Rates'!$D$237="F&amp;E",'Labor Loading Matrix'!H845,0),IF('CLINs &amp; Ceiling Rates'!$D$238="F&amp;E",'Labor Loading Matrix'!I845,0),IF('CLINs &amp; Ceiling Rates'!$D$239="F&amp;E",'Labor Loading Matrix'!J845,0),IF('CLINs &amp; Ceiling Rates'!$D$240="F&amp;E",'Labor Loading Matrix'!K845,0),IF('CLINs &amp; Ceiling Rates'!$D$241="F&amp;E",'Labor Loading Matrix'!L845,0),IF('CLINs &amp; Ceiling Rates'!$D$242="F&amp;E",'Labor Loading Matrix'!M845,0),IF('CLINs &amp; Ceiling Rates'!$D$243="F&amp;E",'Labor Loading Matrix'!N845,0),IF('CLINs &amp; Ceiling Rates'!$D$244="F&amp;E",'Labor Loading Matrix'!O845,0),IF('CLINs &amp; Ceiling Rates'!$D$245="F&amp;E",'Labor Loading Matrix'!P845,0),IF('CLINs &amp; Ceiling Rates'!$D$246="F&amp;E",'Labor Loading Matrix'!Q845,0),IF('CLINs &amp; Ceiling Rates'!$D$247="F&amp;E",'Labor Loading Matrix'!R845,0),IF('CLINs &amp; Ceiling Rates'!$D$248="F&amp;E",'Labor Loading Matrix'!S845,0),IF('CLINs &amp; Ceiling Rates'!$D$249="F&amp;E",'Labor Loading Matrix'!T845,0),IF('CLINs &amp; Ceiling Rates'!$D$250="F&amp;E",'Labor Loading Matrix'!U845,0),IF('CLINs &amp; Ceiling Rates'!$D$251="F&amp;E",'Labor Loading Matrix'!V845,0),IF('CLINs &amp; Ceiling Rates'!$D$252="F&amp;E",'Labor Loading Matrix'!W845,0),IF('CLINs &amp; Ceiling Rates'!$D$253="F&amp;E",'Labor Loading Matrix'!X845,0),IF('CLINs &amp; Ceiling Rates'!$D$254="F&amp;E",'Labor Loading Matrix'!Y845,0),IF('CLINs &amp; Ceiling Rates'!$D$255="F&amp;E",'Labor Loading Matrix'!Z845,0),IF('CLINs &amp; Ceiling Rates'!$D$256="F&amp;E",'Labor Loading Matrix'!AA845,0))</f>
        <v>0</v>
      </c>
      <c r="G845" s="175">
        <f>SUM(IF('CLINs &amp; Ceiling Rates'!$D$237="R&amp;D",'Labor Loading Matrix'!H845,0),IF('CLINs &amp; Ceiling Rates'!$D$238="R&amp;D",'Labor Loading Matrix'!I845,0),IF('CLINs &amp; Ceiling Rates'!$D$239="R&amp;D",'Labor Loading Matrix'!J845,0),IF('CLINs &amp; Ceiling Rates'!$D$240="R&amp;D",'Labor Loading Matrix'!K845,0),IF('CLINs &amp; Ceiling Rates'!$D$241="R&amp;D",'Labor Loading Matrix'!L845,0),IF('CLINs &amp; Ceiling Rates'!$D$242="R&amp;D",'Labor Loading Matrix'!M845,0),IF('CLINs &amp; Ceiling Rates'!$D$243="R&amp;D",'Labor Loading Matrix'!N845,0),IF('CLINs &amp; Ceiling Rates'!$D$244="R&amp;D",'Labor Loading Matrix'!O845,0),IF('CLINs &amp; Ceiling Rates'!$D$245="R&amp;D",'Labor Loading Matrix'!P845,0),IF('CLINs &amp; Ceiling Rates'!$D$246="R&amp;D",'Labor Loading Matrix'!Q845,0),IF('CLINs &amp; Ceiling Rates'!$D$247="R&amp;D",'Labor Loading Matrix'!R845,0),IF('CLINs &amp; Ceiling Rates'!$D$248="R&amp;D",'Labor Loading Matrix'!S845,0),IF('CLINs &amp; Ceiling Rates'!$D$249="R&amp;D",'Labor Loading Matrix'!T845,0),IF('CLINs &amp; Ceiling Rates'!$D$250="R&amp;D",'Labor Loading Matrix'!U845,0),IF('CLINs &amp; Ceiling Rates'!$D$251="R&amp;D",'Labor Loading Matrix'!V845,0),IF('CLINs &amp; Ceiling Rates'!$D$252="R&amp;D",'Labor Loading Matrix'!W845,0),IF('CLINs &amp; Ceiling Rates'!$D$253="R&amp;D",'Labor Loading Matrix'!X845,0),IF('CLINs &amp; Ceiling Rates'!$D$254="R&amp;D",'Labor Loading Matrix'!Y845,0),IF('CLINs &amp; Ceiling Rates'!$D$255="R&amp;D",'Labor Loading Matrix'!Z845,0),IF('CLINs &amp; Ceiling Rates'!$D$256="R&amp;D",'Labor Loading Matrix'!AA845,0))</f>
        <v>0</v>
      </c>
      <c r="H845" s="137"/>
      <c r="I845" s="137"/>
      <c r="J845" s="137"/>
      <c r="K845" s="137"/>
      <c r="L845" s="137"/>
      <c r="M845" s="137"/>
      <c r="N845" s="84"/>
      <c r="O845" s="84"/>
      <c r="P845" s="84"/>
      <c r="Q845" s="84"/>
      <c r="R845" s="133"/>
      <c r="S845" s="133"/>
      <c r="T845" s="133"/>
      <c r="U845" s="133"/>
      <c r="V845" s="133"/>
      <c r="W845" s="133"/>
      <c r="X845" s="133"/>
      <c r="Y845" s="133"/>
      <c r="Z845" s="133"/>
      <c r="AA845" s="133"/>
    </row>
    <row r="846" spans="1:27" s="73" customFormat="1" ht="18" hidden="1" customHeight="1" x14ac:dyDescent="0.25">
      <c r="A846" s="173">
        <f>'CLINs &amp; Ceiling Rates'!B205</f>
        <v>0</v>
      </c>
      <c r="B846" s="173">
        <f>'CLINs &amp; Ceiling Rates'!C205</f>
        <v>0</v>
      </c>
      <c r="C846" s="177" t="str">
        <f>'CLINs &amp; Ceiling Rates'!K205</f>
        <v/>
      </c>
      <c r="D846" s="211">
        <f>IF('CLINs &amp; Ceiling Rates'!D802="",SUM('Labor Loading Matrix'!H846:AA846),SUM(E846:G846))</f>
        <v>0</v>
      </c>
      <c r="E846" s="175">
        <f>SUM(IF('CLINs &amp; Ceiling Rates'!$D$237="OPS",'Labor Loading Matrix'!H846,0),IF('CLINs &amp; Ceiling Rates'!$D$238="OPS",'Labor Loading Matrix'!I846,0),IF('CLINs &amp; Ceiling Rates'!$D$239="OPS",'Labor Loading Matrix'!J846,0),IF('CLINs &amp; Ceiling Rates'!$D$240="OPS",'Labor Loading Matrix'!K846,0),IF('CLINs &amp; Ceiling Rates'!$D$241="OPS",'Labor Loading Matrix'!L846,0),IF('CLINs &amp; Ceiling Rates'!$D$242="OPS",'Labor Loading Matrix'!M846,0),IF('CLINs &amp; Ceiling Rates'!$D$243="OPS",'Labor Loading Matrix'!N846,0),IF('CLINs &amp; Ceiling Rates'!$D$244="OPS",'Labor Loading Matrix'!O846,0),IF('CLINs &amp; Ceiling Rates'!$D$245="OPS",'Labor Loading Matrix'!P846,0),IF('CLINs &amp; Ceiling Rates'!$D$246="OPS",'Labor Loading Matrix'!Q846,0),IF('CLINs &amp; Ceiling Rates'!$D$247="OPS",'Labor Loading Matrix'!R846,0),IF('CLINs &amp; Ceiling Rates'!$D$248="OPS",'Labor Loading Matrix'!S846,0),IF('CLINs &amp; Ceiling Rates'!$D$249="OPS",'Labor Loading Matrix'!T846,0),IF('CLINs &amp; Ceiling Rates'!$D$250="OPS",'Labor Loading Matrix'!U846,0),IF('CLINs &amp; Ceiling Rates'!$D$251="OPS",'Labor Loading Matrix'!V846,0),IF('CLINs &amp; Ceiling Rates'!$D$252="OPS",'Labor Loading Matrix'!W846,0),IF('CLINs &amp; Ceiling Rates'!$D$253="OPS",'Labor Loading Matrix'!X846,0),IF('CLINs &amp; Ceiling Rates'!$D$254="OPS",'Labor Loading Matrix'!Y846,0),IF('CLINs &amp; Ceiling Rates'!$D$255="OPS",'Labor Loading Matrix'!Z846,0),IF('CLINs &amp; Ceiling Rates'!$D$256="OPS",'Labor Loading Matrix'!AA846,0))</f>
        <v>0</v>
      </c>
      <c r="F846" s="175">
        <f>SUM(IF('CLINs &amp; Ceiling Rates'!$D$237="F&amp;E",'Labor Loading Matrix'!H846,0),IF('CLINs &amp; Ceiling Rates'!$D$238="F&amp;E",'Labor Loading Matrix'!I846,0),IF('CLINs &amp; Ceiling Rates'!$D$239="F&amp;E",'Labor Loading Matrix'!J846,0),IF('CLINs &amp; Ceiling Rates'!$D$240="F&amp;E",'Labor Loading Matrix'!K846,0),IF('CLINs &amp; Ceiling Rates'!$D$241="F&amp;E",'Labor Loading Matrix'!L846,0),IF('CLINs &amp; Ceiling Rates'!$D$242="F&amp;E",'Labor Loading Matrix'!M846,0),IF('CLINs &amp; Ceiling Rates'!$D$243="F&amp;E",'Labor Loading Matrix'!N846,0),IF('CLINs &amp; Ceiling Rates'!$D$244="F&amp;E",'Labor Loading Matrix'!O846,0),IF('CLINs &amp; Ceiling Rates'!$D$245="F&amp;E",'Labor Loading Matrix'!P846,0),IF('CLINs &amp; Ceiling Rates'!$D$246="F&amp;E",'Labor Loading Matrix'!Q846,0),IF('CLINs &amp; Ceiling Rates'!$D$247="F&amp;E",'Labor Loading Matrix'!R846,0),IF('CLINs &amp; Ceiling Rates'!$D$248="F&amp;E",'Labor Loading Matrix'!S846,0),IF('CLINs &amp; Ceiling Rates'!$D$249="F&amp;E",'Labor Loading Matrix'!T846,0),IF('CLINs &amp; Ceiling Rates'!$D$250="F&amp;E",'Labor Loading Matrix'!U846,0),IF('CLINs &amp; Ceiling Rates'!$D$251="F&amp;E",'Labor Loading Matrix'!V846,0),IF('CLINs &amp; Ceiling Rates'!$D$252="F&amp;E",'Labor Loading Matrix'!W846,0),IF('CLINs &amp; Ceiling Rates'!$D$253="F&amp;E",'Labor Loading Matrix'!X846,0),IF('CLINs &amp; Ceiling Rates'!$D$254="F&amp;E",'Labor Loading Matrix'!Y846,0),IF('CLINs &amp; Ceiling Rates'!$D$255="F&amp;E",'Labor Loading Matrix'!Z846,0),IF('CLINs &amp; Ceiling Rates'!$D$256="F&amp;E",'Labor Loading Matrix'!AA846,0))</f>
        <v>0</v>
      </c>
      <c r="G846" s="175">
        <f>SUM(IF('CLINs &amp; Ceiling Rates'!$D$237="R&amp;D",'Labor Loading Matrix'!H846,0),IF('CLINs &amp; Ceiling Rates'!$D$238="R&amp;D",'Labor Loading Matrix'!I846,0),IF('CLINs &amp; Ceiling Rates'!$D$239="R&amp;D",'Labor Loading Matrix'!J846,0),IF('CLINs &amp; Ceiling Rates'!$D$240="R&amp;D",'Labor Loading Matrix'!K846,0),IF('CLINs &amp; Ceiling Rates'!$D$241="R&amp;D",'Labor Loading Matrix'!L846,0),IF('CLINs &amp; Ceiling Rates'!$D$242="R&amp;D",'Labor Loading Matrix'!M846,0),IF('CLINs &amp; Ceiling Rates'!$D$243="R&amp;D",'Labor Loading Matrix'!N846,0),IF('CLINs &amp; Ceiling Rates'!$D$244="R&amp;D",'Labor Loading Matrix'!O846,0),IF('CLINs &amp; Ceiling Rates'!$D$245="R&amp;D",'Labor Loading Matrix'!P846,0),IF('CLINs &amp; Ceiling Rates'!$D$246="R&amp;D",'Labor Loading Matrix'!Q846,0),IF('CLINs &amp; Ceiling Rates'!$D$247="R&amp;D",'Labor Loading Matrix'!R846,0),IF('CLINs &amp; Ceiling Rates'!$D$248="R&amp;D",'Labor Loading Matrix'!S846,0),IF('CLINs &amp; Ceiling Rates'!$D$249="R&amp;D",'Labor Loading Matrix'!T846,0),IF('CLINs &amp; Ceiling Rates'!$D$250="R&amp;D",'Labor Loading Matrix'!U846,0),IF('CLINs &amp; Ceiling Rates'!$D$251="R&amp;D",'Labor Loading Matrix'!V846,0),IF('CLINs &amp; Ceiling Rates'!$D$252="R&amp;D",'Labor Loading Matrix'!W846,0),IF('CLINs &amp; Ceiling Rates'!$D$253="R&amp;D",'Labor Loading Matrix'!X846,0),IF('CLINs &amp; Ceiling Rates'!$D$254="R&amp;D",'Labor Loading Matrix'!Y846,0),IF('CLINs &amp; Ceiling Rates'!$D$255="R&amp;D",'Labor Loading Matrix'!Z846,0),IF('CLINs &amp; Ceiling Rates'!$D$256="R&amp;D",'Labor Loading Matrix'!AA846,0))</f>
        <v>0</v>
      </c>
      <c r="H846" s="137"/>
      <c r="I846" s="137"/>
      <c r="J846" s="137"/>
      <c r="K846" s="137"/>
      <c r="L846" s="137"/>
      <c r="M846" s="137"/>
      <c r="N846" s="84"/>
      <c r="O846" s="84"/>
      <c r="P846" s="84"/>
      <c r="Q846" s="84"/>
      <c r="R846" s="133"/>
      <c r="S846" s="133"/>
      <c r="T846" s="133"/>
      <c r="U846" s="133"/>
      <c r="V846" s="133"/>
      <c r="W846" s="133"/>
      <c r="X846" s="133"/>
      <c r="Y846" s="133"/>
      <c r="Z846" s="133"/>
      <c r="AA846" s="133"/>
    </row>
    <row r="847" spans="1:27" s="73" customFormat="1" ht="18" hidden="1" customHeight="1" x14ac:dyDescent="0.25">
      <c r="A847" s="173">
        <f>'CLINs &amp; Ceiling Rates'!B206</f>
        <v>0</v>
      </c>
      <c r="B847" s="173">
        <f>'CLINs &amp; Ceiling Rates'!C206</f>
        <v>0</v>
      </c>
      <c r="C847" s="177" t="str">
        <f>'CLINs &amp; Ceiling Rates'!K206</f>
        <v/>
      </c>
      <c r="D847" s="211">
        <f>IF('CLINs &amp; Ceiling Rates'!D803="",SUM('Labor Loading Matrix'!H847:AA847),SUM(E847:G847))</f>
        <v>0</v>
      </c>
      <c r="E847" s="175">
        <f>SUM(IF('CLINs &amp; Ceiling Rates'!$D$237="OPS",'Labor Loading Matrix'!H847,0),IF('CLINs &amp; Ceiling Rates'!$D$238="OPS",'Labor Loading Matrix'!I847,0),IF('CLINs &amp; Ceiling Rates'!$D$239="OPS",'Labor Loading Matrix'!J847,0),IF('CLINs &amp; Ceiling Rates'!$D$240="OPS",'Labor Loading Matrix'!K847,0),IF('CLINs &amp; Ceiling Rates'!$D$241="OPS",'Labor Loading Matrix'!L847,0),IF('CLINs &amp; Ceiling Rates'!$D$242="OPS",'Labor Loading Matrix'!M847,0),IF('CLINs &amp; Ceiling Rates'!$D$243="OPS",'Labor Loading Matrix'!N847,0),IF('CLINs &amp; Ceiling Rates'!$D$244="OPS",'Labor Loading Matrix'!O847,0),IF('CLINs &amp; Ceiling Rates'!$D$245="OPS",'Labor Loading Matrix'!P847,0),IF('CLINs &amp; Ceiling Rates'!$D$246="OPS",'Labor Loading Matrix'!Q847,0),IF('CLINs &amp; Ceiling Rates'!$D$247="OPS",'Labor Loading Matrix'!R847,0),IF('CLINs &amp; Ceiling Rates'!$D$248="OPS",'Labor Loading Matrix'!S847,0),IF('CLINs &amp; Ceiling Rates'!$D$249="OPS",'Labor Loading Matrix'!T847,0),IF('CLINs &amp; Ceiling Rates'!$D$250="OPS",'Labor Loading Matrix'!U847,0),IF('CLINs &amp; Ceiling Rates'!$D$251="OPS",'Labor Loading Matrix'!V847,0),IF('CLINs &amp; Ceiling Rates'!$D$252="OPS",'Labor Loading Matrix'!W847,0),IF('CLINs &amp; Ceiling Rates'!$D$253="OPS",'Labor Loading Matrix'!X847,0),IF('CLINs &amp; Ceiling Rates'!$D$254="OPS",'Labor Loading Matrix'!Y847,0),IF('CLINs &amp; Ceiling Rates'!$D$255="OPS",'Labor Loading Matrix'!Z847,0),IF('CLINs &amp; Ceiling Rates'!$D$256="OPS",'Labor Loading Matrix'!AA847,0))</f>
        <v>0</v>
      </c>
      <c r="F847" s="175">
        <f>SUM(IF('CLINs &amp; Ceiling Rates'!$D$237="F&amp;E",'Labor Loading Matrix'!H847,0),IF('CLINs &amp; Ceiling Rates'!$D$238="F&amp;E",'Labor Loading Matrix'!I847,0),IF('CLINs &amp; Ceiling Rates'!$D$239="F&amp;E",'Labor Loading Matrix'!J847,0),IF('CLINs &amp; Ceiling Rates'!$D$240="F&amp;E",'Labor Loading Matrix'!K847,0),IF('CLINs &amp; Ceiling Rates'!$D$241="F&amp;E",'Labor Loading Matrix'!L847,0),IF('CLINs &amp; Ceiling Rates'!$D$242="F&amp;E",'Labor Loading Matrix'!M847,0),IF('CLINs &amp; Ceiling Rates'!$D$243="F&amp;E",'Labor Loading Matrix'!N847,0),IF('CLINs &amp; Ceiling Rates'!$D$244="F&amp;E",'Labor Loading Matrix'!O847,0),IF('CLINs &amp; Ceiling Rates'!$D$245="F&amp;E",'Labor Loading Matrix'!P847,0),IF('CLINs &amp; Ceiling Rates'!$D$246="F&amp;E",'Labor Loading Matrix'!Q847,0),IF('CLINs &amp; Ceiling Rates'!$D$247="F&amp;E",'Labor Loading Matrix'!R847,0),IF('CLINs &amp; Ceiling Rates'!$D$248="F&amp;E",'Labor Loading Matrix'!S847,0),IF('CLINs &amp; Ceiling Rates'!$D$249="F&amp;E",'Labor Loading Matrix'!T847,0),IF('CLINs &amp; Ceiling Rates'!$D$250="F&amp;E",'Labor Loading Matrix'!U847,0),IF('CLINs &amp; Ceiling Rates'!$D$251="F&amp;E",'Labor Loading Matrix'!V847,0),IF('CLINs &amp; Ceiling Rates'!$D$252="F&amp;E",'Labor Loading Matrix'!W847,0),IF('CLINs &amp; Ceiling Rates'!$D$253="F&amp;E",'Labor Loading Matrix'!X847,0),IF('CLINs &amp; Ceiling Rates'!$D$254="F&amp;E",'Labor Loading Matrix'!Y847,0),IF('CLINs &amp; Ceiling Rates'!$D$255="F&amp;E",'Labor Loading Matrix'!Z847,0),IF('CLINs &amp; Ceiling Rates'!$D$256="F&amp;E",'Labor Loading Matrix'!AA847,0))</f>
        <v>0</v>
      </c>
      <c r="G847" s="175">
        <f>SUM(IF('CLINs &amp; Ceiling Rates'!$D$237="R&amp;D",'Labor Loading Matrix'!H847,0),IF('CLINs &amp; Ceiling Rates'!$D$238="R&amp;D",'Labor Loading Matrix'!I847,0),IF('CLINs &amp; Ceiling Rates'!$D$239="R&amp;D",'Labor Loading Matrix'!J847,0),IF('CLINs &amp; Ceiling Rates'!$D$240="R&amp;D",'Labor Loading Matrix'!K847,0),IF('CLINs &amp; Ceiling Rates'!$D$241="R&amp;D",'Labor Loading Matrix'!L847,0),IF('CLINs &amp; Ceiling Rates'!$D$242="R&amp;D",'Labor Loading Matrix'!M847,0),IF('CLINs &amp; Ceiling Rates'!$D$243="R&amp;D",'Labor Loading Matrix'!N847,0),IF('CLINs &amp; Ceiling Rates'!$D$244="R&amp;D",'Labor Loading Matrix'!O847,0),IF('CLINs &amp; Ceiling Rates'!$D$245="R&amp;D",'Labor Loading Matrix'!P847,0),IF('CLINs &amp; Ceiling Rates'!$D$246="R&amp;D",'Labor Loading Matrix'!Q847,0),IF('CLINs &amp; Ceiling Rates'!$D$247="R&amp;D",'Labor Loading Matrix'!R847,0),IF('CLINs &amp; Ceiling Rates'!$D$248="R&amp;D",'Labor Loading Matrix'!S847,0),IF('CLINs &amp; Ceiling Rates'!$D$249="R&amp;D",'Labor Loading Matrix'!T847,0),IF('CLINs &amp; Ceiling Rates'!$D$250="R&amp;D",'Labor Loading Matrix'!U847,0),IF('CLINs &amp; Ceiling Rates'!$D$251="R&amp;D",'Labor Loading Matrix'!V847,0),IF('CLINs &amp; Ceiling Rates'!$D$252="R&amp;D",'Labor Loading Matrix'!W847,0),IF('CLINs &amp; Ceiling Rates'!$D$253="R&amp;D",'Labor Loading Matrix'!X847,0),IF('CLINs &amp; Ceiling Rates'!$D$254="R&amp;D",'Labor Loading Matrix'!Y847,0),IF('CLINs &amp; Ceiling Rates'!$D$255="R&amp;D",'Labor Loading Matrix'!Z847,0),IF('CLINs &amp; Ceiling Rates'!$D$256="R&amp;D",'Labor Loading Matrix'!AA847,0))</f>
        <v>0</v>
      </c>
      <c r="H847" s="137"/>
      <c r="I847" s="137"/>
      <c r="J847" s="137"/>
      <c r="K847" s="137"/>
      <c r="L847" s="137"/>
      <c r="M847" s="137"/>
      <c r="N847" s="84"/>
      <c r="O847" s="84"/>
      <c r="P847" s="84"/>
      <c r="Q847" s="84"/>
      <c r="R847" s="133"/>
      <c r="S847" s="133"/>
      <c r="T847" s="133"/>
      <c r="U847" s="133"/>
      <c r="V847" s="133"/>
      <c r="W847" s="133"/>
      <c r="X847" s="133"/>
      <c r="Y847" s="133"/>
      <c r="Z847" s="133"/>
      <c r="AA847" s="133"/>
    </row>
    <row r="848" spans="1:27" s="73" customFormat="1" ht="18" hidden="1" customHeight="1" x14ac:dyDescent="0.25">
      <c r="A848" s="173">
        <f>'CLINs &amp; Ceiling Rates'!B207</f>
        <v>0</v>
      </c>
      <c r="B848" s="173">
        <f>'CLINs &amp; Ceiling Rates'!C207</f>
        <v>0</v>
      </c>
      <c r="C848" s="177" t="str">
        <f>'CLINs &amp; Ceiling Rates'!K207</f>
        <v/>
      </c>
      <c r="D848" s="211">
        <f>IF('CLINs &amp; Ceiling Rates'!D804="",SUM('Labor Loading Matrix'!H848:AA848),SUM(E848:G848))</f>
        <v>0</v>
      </c>
      <c r="E848" s="175">
        <f>SUM(IF('CLINs &amp; Ceiling Rates'!$D$237="OPS",'Labor Loading Matrix'!H848,0),IF('CLINs &amp; Ceiling Rates'!$D$238="OPS",'Labor Loading Matrix'!I848,0),IF('CLINs &amp; Ceiling Rates'!$D$239="OPS",'Labor Loading Matrix'!J848,0),IF('CLINs &amp; Ceiling Rates'!$D$240="OPS",'Labor Loading Matrix'!K848,0),IF('CLINs &amp; Ceiling Rates'!$D$241="OPS",'Labor Loading Matrix'!L848,0),IF('CLINs &amp; Ceiling Rates'!$D$242="OPS",'Labor Loading Matrix'!M848,0),IF('CLINs &amp; Ceiling Rates'!$D$243="OPS",'Labor Loading Matrix'!N848,0),IF('CLINs &amp; Ceiling Rates'!$D$244="OPS",'Labor Loading Matrix'!O848,0),IF('CLINs &amp; Ceiling Rates'!$D$245="OPS",'Labor Loading Matrix'!P848,0),IF('CLINs &amp; Ceiling Rates'!$D$246="OPS",'Labor Loading Matrix'!Q848,0),IF('CLINs &amp; Ceiling Rates'!$D$247="OPS",'Labor Loading Matrix'!R848,0),IF('CLINs &amp; Ceiling Rates'!$D$248="OPS",'Labor Loading Matrix'!S848,0),IF('CLINs &amp; Ceiling Rates'!$D$249="OPS",'Labor Loading Matrix'!T848,0),IF('CLINs &amp; Ceiling Rates'!$D$250="OPS",'Labor Loading Matrix'!U848,0),IF('CLINs &amp; Ceiling Rates'!$D$251="OPS",'Labor Loading Matrix'!V848,0),IF('CLINs &amp; Ceiling Rates'!$D$252="OPS",'Labor Loading Matrix'!W848,0),IF('CLINs &amp; Ceiling Rates'!$D$253="OPS",'Labor Loading Matrix'!X848,0),IF('CLINs &amp; Ceiling Rates'!$D$254="OPS",'Labor Loading Matrix'!Y848,0),IF('CLINs &amp; Ceiling Rates'!$D$255="OPS",'Labor Loading Matrix'!Z848,0),IF('CLINs &amp; Ceiling Rates'!$D$256="OPS",'Labor Loading Matrix'!AA848,0))</f>
        <v>0</v>
      </c>
      <c r="F848" s="175">
        <f>SUM(IF('CLINs &amp; Ceiling Rates'!$D$237="F&amp;E",'Labor Loading Matrix'!H848,0),IF('CLINs &amp; Ceiling Rates'!$D$238="F&amp;E",'Labor Loading Matrix'!I848,0),IF('CLINs &amp; Ceiling Rates'!$D$239="F&amp;E",'Labor Loading Matrix'!J848,0),IF('CLINs &amp; Ceiling Rates'!$D$240="F&amp;E",'Labor Loading Matrix'!K848,0),IF('CLINs &amp; Ceiling Rates'!$D$241="F&amp;E",'Labor Loading Matrix'!L848,0),IF('CLINs &amp; Ceiling Rates'!$D$242="F&amp;E",'Labor Loading Matrix'!M848,0),IF('CLINs &amp; Ceiling Rates'!$D$243="F&amp;E",'Labor Loading Matrix'!N848,0),IF('CLINs &amp; Ceiling Rates'!$D$244="F&amp;E",'Labor Loading Matrix'!O848,0),IF('CLINs &amp; Ceiling Rates'!$D$245="F&amp;E",'Labor Loading Matrix'!P848,0),IF('CLINs &amp; Ceiling Rates'!$D$246="F&amp;E",'Labor Loading Matrix'!Q848,0),IF('CLINs &amp; Ceiling Rates'!$D$247="F&amp;E",'Labor Loading Matrix'!R848,0),IF('CLINs &amp; Ceiling Rates'!$D$248="F&amp;E",'Labor Loading Matrix'!S848,0),IF('CLINs &amp; Ceiling Rates'!$D$249="F&amp;E",'Labor Loading Matrix'!T848,0),IF('CLINs &amp; Ceiling Rates'!$D$250="F&amp;E",'Labor Loading Matrix'!U848,0),IF('CLINs &amp; Ceiling Rates'!$D$251="F&amp;E",'Labor Loading Matrix'!V848,0),IF('CLINs &amp; Ceiling Rates'!$D$252="F&amp;E",'Labor Loading Matrix'!W848,0),IF('CLINs &amp; Ceiling Rates'!$D$253="F&amp;E",'Labor Loading Matrix'!X848,0),IF('CLINs &amp; Ceiling Rates'!$D$254="F&amp;E",'Labor Loading Matrix'!Y848,0),IF('CLINs &amp; Ceiling Rates'!$D$255="F&amp;E",'Labor Loading Matrix'!Z848,0),IF('CLINs &amp; Ceiling Rates'!$D$256="F&amp;E",'Labor Loading Matrix'!AA848,0))</f>
        <v>0</v>
      </c>
      <c r="G848" s="175">
        <f>SUM(IF('CLINs &amp; Ceiling Rates'!$D$237="R&amp;D",'Labor Loading Matrix'!H848,0),IF('CLINs &amp; Ceiling Rates'!$D$238="R&amp;D",'Labor Loading Matrix'!I848,0),IF('CLINs &amp; Ceiling Rates'!$D$239="R&amp;D",'Labor Loading Matrix'!J848,0),IF('CLINs &amp; Ceiling Rates'!$D$240="R&amp;D",'Labor Loading Matrix'!K848,0),IF('CLINs &amp; Ceiling Rates'!$D$241="R&amp;D",'Labor Loading Matrix'!L848,0),IF('CLINs &amp; Ceiling Rates'!$D$242="R&amp;D",'Labor Loading Matrix'!M848,0),IF('CLINs &amp; Ceiling Rates'!$D$243="R&amp;D",'Labor Loading Matrix'!N848,0),IF('CLINs &amp; Ceiling Rates'!$D$244="R&amp;D",'Labor Loading Matrix'!O848,0),IF('CLINs &amp; Ceiling Rates'!$D$245="R&amp;D",'Labor Loading Matrix'!P848,0),IF('CLINs &amp; Ceiling Rates'!$D$246="R&amp;D",'Labor Loading Matrix'!Q848,0),IF('CLINs &amp; Ceiling Rates'!$D$247="R&amp;D",'Labor Loading Matrix'!R848,0),IF('CLINs &amp; Ceiling Rates'!$D$248="R&amp;D",'Labor Loading Matrix'!S848,0),IF('CLINs &amp; Ceiling Rates'!$D$249="R&amp;D",'Labor Loading Matrix'!T848,0),IF('CLINs &amp; Ceiling Rates'!$D$250="R&amp;D",'Labor Loading Matrix'!U848,0),IF('CLINs &amp; Ceiling Rates'!$D$251="R&amp;D",'Labor Loading Matrix'!V848,0),IF('CLINs &amp; Ceiling Rates'!$D$252="R&amp;D",'Labor Loading Matrix'!W848,0),IF('CLINs &amp; Ceiling Rates'!$D$253="R&amp;D",'Labor Loading Matrix'!X848,0),IF('CLINs &amp; Ceiling Rates'!$D$254="R&amp;D",'Labor Loading Matrix'!Y848,0),IF('CLINs &amp; Ceiling Rates'!$D$255="R&amp;D",'Labor Loading Matrix'!Z848,0),IF('CLINs &amp; Ceiling Rates'!$D$256="R&amp;D",'Labor Loading Matrix'!AA848,0))</f>
        <v>0</v>
      </c>
      <c r="H848" s="137"/>
      <c r="I848" s="137"/>
      <c r="J848" s="137"/>
      <c r="K848" s="137"/>
      <c r="L848" s="137"/>
      <c r="M848" s="137"/>
      <c r="N848" s="84"/>
      <c r="O848" s="84"/>
      <c r="P848" s="84"/>
      <c r="Q848" s="84"/>
      <c r="R848" s="133"/>
      <c r="S848" s="133"/>
      <c r="T848" s="133"/>
      <c r="U848" s="133"/>
      <c r="V848" s="133"/>
      <c r="W848" s="133"/>
      <c r="X848" s="133"/>
      <c r="Y848" s="133"/>
      <c r="Z848" s="133"/>
      <c r="AA848" s="133"/>
    </row>
    <row r="849" spans="1:27" s="73" customFormat="1" ht="18" hidden="1" customHeight="1" x14ac:dyDescent="0.25">
      <c r="A849" s="173">
        <f>'CLINs &amp; Ceiling Rates'!B208</f>
        <v>0</v>
      </c>
      <c r="B849" s="173">
        <f>'CLINs &amp; Ceiling Rates'!C208</f>
        <v>0</v>
      </c>
      <c r="C849" s="177" t="str">
        <f>'CLINs &amp; Ceiling Rates'!K208</f>
        <v/>
      </c>
      <c r="D849" s="211">
        <f>IF('CLINs &amp; Ceiling Rates'!D805="",SUM('Labor Loading Matrix'!H849:AA849),SUM(E849:G849))</f>
        <v>0</v>
      </c>
      <c r="E849" s="175">
        <f>SUM(IF('CLINs &amp; Ceiling Rates'!$D$237="OPS",'Labor Loading Matrix'!H849,0),IF('CLINs &amp; Ceiling Rates'!$D$238="OPS",'Labor Loading Matrix'!I849,0),IF('CLINs &amp; Ceiling Rates'!$D$239="OPS",'Labor Loading Matrix'!J849,0),IF('CLINs &amp; Ceiling Rates'!$D$240="OPS",'Labor Loading Matrix'!K849,0),IF('CLINs &amp; Ceiling Rates'!$D$241="OPS",'Labor Loading Matrix'!L849,0),IF('CLINs &amp; Ceiling Rates'!$D$242="OPS",'Labor Loading Matrix'!M849,0),IF('CLINs &amp; Ceiling Rates'!$D$243="OPS",'Labor Loading Matrix'!N849,0),IF('CLINs &amp; Ceiling Rates'!$D$244="OPS",'Labor Loading Matrix'!O849,0),IF('CLINs &amp; Ceiling Rates'!$D$245="OPS",'Labor Loading Matrix'!P849,0),IF('CLINs &amp; Ceiling Rates'!$D$246="OPS",'Labor Loading Matrix'!Q849,0),IF('CLINs &amp; Ceiling Rates'!$D$247="OPS",'Labor Loading Matrix'!R849,0),IF('CLINs &amp; Ceiling Rates'!$D$248="OPS",'Labor Loading Matrix'!S849,0),IF('CLINs &amp; Ceiling Rates'!$D$249="OPS",'Labor Loading Matrix'!T849,0),IF('CLINs &amp; Ceiling Rates'!$D$250="OPS",'Labor Loading Matrix'!U849,0),IF('CLINs &amp; Ceiling Rates'!$D$251="OPS",'Labor Loading Matrix'!V849,0),IF('CLINs &amp; Ceiling Rates'!$D$252="OPS",'Labor Loading Matrix'!W849,0),IF('CLINs &amp; Ceiling Rates'!$D$253="OPS",'Labor Loading Matrix'!X849,0),IF('CLINs &amp; Ceiling Rates'!$D$254="OPS",'Labor Loading Matrix'!Y849,0),IF('CLINs &amp; Ceiling Rates'!$D$255="OPS",'Labor Loading Matrix'!Z849,0),IF('CLINs &amp; Ceiling Rates'!$D$256="OPS",'Labor Loading Matrix'!AA849,0))</f>
        <v>0</v>
      </c>
      <c r="F849" s="175">
        <f>SUM(IF('CLINs &amp; Ceiling Rates'!$D$237="F&amp;E",'Labor Loading Matrix'!H849,0),IF('CLINs &amp; Ceiling Rates'!$D$238="F&amp;E",'Labor Loading Matrix'!I849,0),IF('CLINs &amp; Ceiling Rates'!$D$239="F&amp;E",'Labor Loading Matrix'!J849,0),IF('CLINs &amp; Ceiling Rates'!$D$240="F&amp;E",'Labor Loading Matrix'!K849,0),IF('CLINs &amp; Ceiling Rates'!$D$241="F&amp;E",'Labor Loading Matrix'!L849,0),IF('CLINs &amp; Ceiling Rates'!$D$242="F&amp;E",'Labor Loading Matrix'!M849,0),IF('CLINs &amp; Ceiling Rates'!$D$243="F&amp;E",'Labor Loading Matrix'!N849,0),IF('CLINs &amp; Ceiling Rates'!$D$244="F&amp;E",'Labor Loading Matrix'!O849,0),IF('CLINs &amp; Ceiling Rates'!$D$245="F&amp;E",'Labor Loading Matrix'!P849,0),IF('CLINs &amp; Ceiling Rates'!$D$246="F&amp;E",'Labor Loading Matrix'!Q849,0),IF('CLINs &amp; Ceiling Rates'!$D$247="F&amp;E",'Labor Loading Matrix'!R849,0),IF('CLINs &amp; Ceiling Rates'!$D$248="F&amp;E",'Labor Loading Matrix'!S849,0),IF('CLINs &amp; Ceiling Rates'!$D$249="F&amp;E",'Labor Loading Matrix'!T849,0),IF('CLINs &amp; Ceiling Rates'!$D$250="F&amp;E",'Labor Loading Matrix'!U849,0),IF('CLINs &amp; Ceiling Rates'!$D$251="F&amp;E",'Labor Loading Matrix'!V849,0),IF('CLINs &amp; Ceiling Rates'!$D$252="F&amp;E",'Labor Loading Matrix'!W849,0),IF('CLINs &amp; Ceiling Rates'!$D$253="F&amp;E",'Labor Loading Matrix'!X849,0),IF('CLINs &amp; Ceiling Rates'!$D$254="F&amp;E",'Labor Loading Matrix'!Y849,0),IF('CLINs &amp; Ceiling Rates'!$D$255="F&amp;E",'Labor Loading Matrix'!Z849,0),IF('CLINs &amp; Ceiling Rates'!$D$256="F&amp;E",'Labor Loading Matrix'!AA849,0))</f>
        <v>0</v>
      </c>
      <c r="G849" s="175">
        <f>SUM(IF('CLINs &amp; Ceiling Rates'!$D$237="R&amp;D",'Labor Loading Matrix'!H849,0),IF('CLINs &amp; Ceiling Rates'!$D$238="R&amp;D",'Labor Loading Matrix'!I849,0),IF('CLINs &amp; Ceiling Rates'!$D$239="R&amp;D",'Labor Loading Matrix'!J849,0),IF('CLINs &amp; Ceiling Rates'!$D$240="R&amp;D",'Labor Loading Matrix'!K849,0),IF('CLINs &amp; Ceiling Rates'!$D$241="R&amp;D",'Labor Loading Matrix'!L849,0),IF('CLINs &amp; Ceiling Rates'!$D$242="R&amp;D",'Labor Loading Matrix'!M849,0),IF('CLINs &amp; Ceiling Rates'!$D$243="R&amp;D",'Labor Loading Matrix'!N849,0),IF('CLINs &amp; Ceiling Rates'!$D$244="R&amp;D",'Labor Loading Matrix'!O849,0),IF('CLINs &amp; Ceiling Rates'!$D$245="R&amp;D",'Labor Loading Matrix'!P849,0),IF('CLINs &amp; Ceiling Rates'!$D$246="R&amp;D",'Labor Loading Matrix'!Q849,0),IF('CLINs &amp; Ceiling Rates'!$D$247="R&amp;D",'Labor Loading Matrix'!R849,0),IF('CLINs &amp; Ceiling Rates'!$D$248="R&amp;D",'Labor Loading Matrix'!S849,0),IF('CLINs &amp; Ceiling Rates'!$D$249="R&amp;D",'Labor Loading Matrix'!T849,0),IF('CLINs &amp; Ceiling Rates'!$D$250="R&amp;D",'Labor Loading Matrix'!U849,0),IF('CLINs &amp; Ceiling Rates'!$D$251="R&amp;D",'Labor Loading Matrix'!V849,0),IF('CLINs &amp; Ceiling Rates'!$D$252="R&amp;D",'Labor Loading Matrix'!W849,0),IF('CLINs &amp; Ceiling Rates'!$D$253="R&amp;D",'Labor Loading Matrix'!X849,0),IF('CLINs &amp; Ceiling Rates'!$D$254="R&amp;D",'Labor Loading Matrix'!Y849,0),IF('CLINs &amp; Ceiling Rates'!$D$255="R&amp;D",'Labor Loading Matrix'!Z849,0),IF('CLINs &amp; Ceiling Rates'!$D$256="R&amp;D",'Labor Loading Matrix'!AA849,0))</f>
        <v>0</v>
      </c>
      <c r="H849" s="137"/>
      <c r="I849" s="137"/>
      <c r="J849" s="137"/>
      <c r="K849" s="137"/>
      <c r="L849" s="137"/>
      <c r="M849" s="137"/>
      <c r="N849" s="84"/>
      <c r="O849" s="84"/>
      <c r="P849" s="84"/>
      <c r="Q849" s="84"/>
      <c r="R849" s="133"/>
      <c r="S849" s="133"/>
      <c r="T849" s="133"/>
      <c r="U849" s="133"/>
      <c r="V849" s="133"/>
      <c r="W849" s="133"/>
      <c r="X849" s="133"/>
      <c r="Y849" s="133"/>
      <c r="Z849" s="133"/>
      <c r="AA849" s="133"/>
    </row>
    <row r="850" spans="1:27" s="73" customFormat="1" ht="18" hidden="1" customHeight="1" x14ac:dyDescent="0.25">
      <c r="A850" s="173">
        <f>'CLINs &amp; Ceiling Rates'!B209</f>
        <v>0</v>
      </c>
      <c r="B850" s="173">
        <f>'CLINs &amp; Ceiling Rates'!C209</f>
        <v>0</v>
      </c>
      <c r="C850" s="177" t="str">
        <f>'CLINs &amp; Ceiling Rates'!K209</f>
        <v/>
      </c>
      <c r="D850" s="211">
        <f>IF('CLINs &amp; Ceiling Rates'!D806="",SUM('Labor Loading Matrix'!H850:AA850),SUM(E850:G850))</f>
        <v>0</v>
      </c>
      <c r="E850" s="175">
        <f>SUM(IF('CLINs &amp; Ceiling Rates'!$D$237="OPS",'Labor Loading Matrix'!H850,0),IF('CLINs &amp; Ceiling Rates'!$D$238="OPS",'Labor Loading Matrix'!I850,0),IF('CLINs &amp; Ceiling Rates'!$D$239="OPS",'Labor Loading Matrix'!J850,0),IF('CLINs &amp; Ceiling Rates'!$D$240="OPS",'Labor Loading Matrix'!K850,0),IF('CLINs &amp; Ceiling Rates'!$D$241="OPS",'Labor Loading Matrix'!L850,0),IF('CLINs &amp; Ceiling Rates'!$D$242="OPS",'Labor Loading Matrix'!M850,0),IF('CLINs &amp; Ceiling Rates'!$D$243="OPS",'Labor Loading Matrix'!N850,0),IF('CLINs &amp; Ceiling Rates'!$D$244="OPS",'Labor Loading Matrix'!O850,0),IF('CLINs &amp; Ceiling Rates'!$D$245="OPS",'Labor Loading Matrix'!P850,0),IF('CLINs &amp; Ceiling Rates'!$D$246="OPS",'Labor Loading Matrix'!Q850,0),IF('CLINs &amp; Ceiling Rates'!$D$247="OPS",'Labor Loading Matrix'!R850,0),IF('CLINs &amp; Ceiling Rates'!$D$248="OPS",'Labor Loading Matrix'!S850,0),IF('CLINs &amp; Ceiling Rates'!$D$249="OPS",'Labor Loading Matrix'!T850,0),IF('CLINs &amp; Ceiling Rates'!$D$250="OPS",'Labor Loading Matrix'!U850,0),IF('CLINs &amp; Ceiling Rates'!$D$251="OPS",'Labor Loading Matrix'!V850,0),IF('CLINs &amp; Ceiling Rates'!$D$252="OPS",'Labor Loading Matrix'!W850,0),IF('CLINs &amp; Ceiling Rates'!$D$253="OPS",'Labor Loading Matrix'!X850,0),IF('CLINs &amp; Ceiling Rates'!$D$254="OPS",'Labor Loading Matrix'!Y850,0),IF('CLINs &amp; Ceiling Rates'!$D$255="OPS",'Labor Loading Matrix'!Z850,0),IF('CLINs &amp; Ceiling Rates'!$D$256="OPS",'Labor Loading Matrix'!AA850,0))</f>
        <v>0</v>
      </c>
      <c r="F850" s="175">
        <f>SUM(IF('CLINs &amp; Ceiling Rates'!$D$237="F&amp;E",'Labor Loading Matrix'!H850,0),IF('CLINs &amp; Ceiling Rates'!$D$238="F&amp;E",'Labor Loading Matrix'!I850,0),IF('CLINs &amp; Ceiling Rates'!$D$239="F&amp;E",'Labor Loading Matrix'!J850,0),IF('CLINs &amp; Ceiling Rates'!$D$240="F&amp;E",'Labor Loading Matrix'!K850,0),IF('CLINs &amp; Ceiling Rates'!$D$241="F&amp;E",'Labor Loading Matrix'!L850,0),IF('CLINs &amp; Ceiling Rates'!$D$242="F&amp;E",'Labor Loading Matrix'!M850,0),IF('CLINs &amp; Ceiling Rates'!$D$243="F&amp;E",'Labor Loading Matrix'!N850,0),IF('CLINs &amp; Ceiling Rates'!$D$244="F&amp;E",'Labor Loading Matrix'!O850,0),IF('CLINs &amp; Ceiling Rates'!$D$245="F&amp;E",'Labor Loading Matrix'!P850,0),IF('CLINs &amp; Ceiling Rates'!$D$246="F&amp;E",'Labor Loading Matrix'!Q850,0),IF('CLINs &amp; Ceiling Rates'!$D$247="F&amp;E",'Labor Loading Matrix'!R850,0),IF('CLINs &amp; Ceiling Rates'!$D$248="F&amp;E",'Labor Loading Matrix'!S850,0),IF('CLINs &amp; Ceiling Rates'!$D$249="F&amp;E",'Labor Loading Matrix'!T850,0),IF('CLINs &amp; Ceiling Rates'!$D$250="F&amp;E",'Labor Loading Matrix'!U850,0),IF('CLINs &amp; Ceiling Rates'!$D$251="F&amp;E",'Labor Loading Matrix'!V850,0),IF('CLINs &amp; Ceiling Rates'!$D$252="F&amp;E",'Labor Loading Matrix'!W850,0),IF('CLINs &amp; Ceiling Rates'!$D$253="F&amp;E",'Labor Loading Matrix'!X850,0),IF('CLINs &amp; Ceiling Rates'!$D$254="F&amp;E",'Labor Loading Matrix'!Y850,0),IF('CLINs &amp; Ceiling Rates'!$D$255="F&amp;E",'Labor Loading Matrix'!Z850,0),IF('CLINs &amp; Ceiling Rates'!$D$256="F&amp;E",'Labor Loading Matrix'!AA850,0))</f>
        <v>0</v>
      </c>
      <c r="G850" s="175">
        <f>SUM(IF('CLINs &amp; Ceiling Rates'!$D$237="R&amp;D",'Labor Loading Matrix'!H850,0),IF('CLINs &amp; Ceiling Rates'!$D$238="R&amp;D",'Labor Loading Matrix'!I850,0),IF('CLINs &amp; Ceiling Rates'!$D$239="R&amp;D",'Labor Loading Matrix'!J850,0),IF('CLINs &amp; Ceiling Rates'!$D$240="R&amp;D",'Labor Loading Matrix'!K850,0),IF('CLINs &amp; Ceiling Rates'!$D$241="R&amp;D",'Labor Loading Matrix'!L850,0),IF('CLINs &amp; Ceiling Rates'!$D$242="R&amp;D",'Labor Loading Matrix'!M850,0),IF('CLINs &amp; Ceiling Rates'!$D$243="R&amp;D",'Labor Loading Matrix'!N850,0),IF('CLINs &amp; Ceiling Rates'!$D$244="R&amp;D",'Labor Loading Matrix'!O850,0),IF('CLINs &amp; Ceiling Rates'!$D$245="R&amp;D",'Labor Loading Matrix'!P850,0),IF('CLINs &amp; Ceiling Rates'!$D$246="R&amp;D",'Labor Loading Matrix'!Q850,0),IF('CLINs &amp; Ceiling Rates'!$D$247="R&amp;D",'Labor Loading Matrix'!R850,0),IF('CLINs &amp; Ceiling Rates'!$D$248="R&amp;D",'Labor Loading Matrix'!S850,0),IF('CLINs &amp; Ceiling Rates'!$D$249="R&amp;D",'Labor Loading Matrix'!T850,0),IF('CLINs &amp; Ceiling Rates'!$D$250="R&amp;D",'Labor Loading Matrix'!U850,0),IF('CLINs &amp; Ceiling Rates'!$D$251="R&amp;D",'Labor Loading Matrix'!V850,0),IF('CLINs &amp; Ceiling Rates'!$D$252="R&amp;D",'Labor Loading Matrix'!W850,0),IF('CLINs &amp; Ceiling Rates'!$D$253="R&amp;D",'Labor Loading Matrix'!X850,0),IF('CLINs &amp; Ceiling Rates'!$D$254="R&amp;D",'Labor Loading Matrix'!Y850,0),IF('CLINs &amp; Ceiling Rates'!$D$255="R&amp;D",'Labor Loading Matrix'!Z850,0),IF('CLINs &amp; Ceiling Rates'!$D$256="R&amp;D",'Labor Loading Matrix'!AA850,0))</f>
        <v>0</v>
      </c>
      <c r="H850" s="137"/>
      <c r="I850" s="137"/>
      <c r="J850" s="137"/>
      <c r="K850" s="137"/>
      <c r="L850" s="137"/>
      <c r="M850" s="137"/>
      <c r="N850" s="84"/>
      <c r="O850" s="84"/>
      <c r="P850" s="84"/>
      <c r="Q850" s="84"/>
      <c r="R850" s="133"/>
      <c r="S850" s="133"/>
      <c r="T850" s="133"/>
      <c r="U850" s="133"/>
      <c r="V850" s="133"/>
      <c r="W850" s="133"/>
      <c r="X850" s="133"/>
      <c r="Y850" s="133"/>
      <c r="Z850" s="133"/>
      <c r="AA850" s="133"/>
    </row>
    <row r="851" spans="1:27" s="73" customFormat="1" ht="18" hidden="1" customHeight="1" x14ac:dyDescent="0.25">
      <c r="A851" s="173">
        <f>'CLINs &amp; Ceiling Rates'!B210</f>
        <v>0</v>
      </c>
      <c r="B851" s="173">
        <f>'CLINs &amp; Ceiling Rates'!C210</f>
        <v>0</v>
      </c>
      <c r="C851" s="177" t="str">
        <f>'CLINs &amp; Ceiling Rates'!K210</f>
        <v/>
      </c>
      <c r="D851" s="211">
        <f>IF('CLINs &amp; Ceiling Rates'!D807="",SUM('Labor Loading Matrix'!H851:AA851),SUM(E851:G851))</f>
        <v>0</v>
      </c>
      <c r="E851" s="175">
        <f>SUM(IF('CLINs &amp; Ceiling Rates'!$D$237="OPS",'Labor Loading Matrix'!H851,0),IF('CLINs &amp; Ceiling Rates'!$D$238="OPS",'Labor Loading Matrix'!I851,0),IF('CLINs &amp; Ceiling Rates'!$D$239="OPS",'Labor Loading Matrix'!J851,0),IF('CLINs &amp; Ceiling Rates'!$D$240="OPS",'Labor Loading Matrix'!K851,0),IF('CLINs &amp; Ceiling Rates'!$D$241="OPS",'Labor Loading Matrix'!L851,0),IF('CLINs &amp; Ceiling Rates'!$D$242="OPS",'Labor Loading Matrix'!M851,0),IF('CLINs &amp; Ceiling Rates'!$D$243="OPS",'Labor Loading Matrix'!N851,0),IF('CLINs &amp; Ceiling Rates'!$D$244="OPS",'Labor Loading Matrix'!O851,0),IF('CLINs &amp; Ceiling Rates'!$D$245="OPS",'Labor Loading Matrix'!P851,0),IF('CLINs &amp; Ceiling Rates'!$D$246="OPS",'Labor Loading Matrix'!Q851,0),IF('CLINs &amp; Ceiling Rates'!$D$247="OPS",'Labor Loading Matrix'!R851,0),IF('CLINs &amp; Ceiling Rates'!$D$248="OPS",'Labor Loading Matrix'!S851,0),IF('CLINs &amp; Ceiling Rates'!$D$249="OPS",'Labor Loading Matrix'!T851,0),IF('CLINs &amp; Ceiling Rates'!$D$250="OPS",'Labor Loading Matrix'!U851,0),IF('CLINs &amp; Ceiling Rates'!$D$251="OPS",'Labor Loading Matrix'!V851,0),IF('CLINs &amp; Ceiling Rates'!$D$252="OPS",'Labor Loading Matrix'!W851,0),IF('CLINs &amp; Ceiling Rates'!$D$253="OPS",'Labor Loading Matrix'!X851,0),IF('CLINs &amp; Ceiling Rates'!$D$254="OPS",'Labor Loading Matrix'!Y851,0),IF('CLINs &amp; Ceiling Rates'!$D$255="OPS",'Labor Loading Matrix'!Z851,0),IF('CLINs &amp; Ceiling Rates'!$D$256="OPS",'Labor Loading Matrix'!AA851,0))</f>
        <v>0</v>
      </c>
      <c r="F851" s="175">
        <f>SUM(IF('CLINs &amp; Ceiling Rates'!$D$237="F&amp;E",'Labor Loading Matrix'!H851,0),IF('CLINs &amp; Ceiling Rates'!$D$238="F&amp;E",'Labor Loading Matrix'!I851,0),IF('CLINs &amp; Ceiling Rates'!$D$239="F&amp;E",'Labor Loading Matrix'!J851,0),IF('CLINs &amp; Ceiling Rates'!$D$240="F&amp;E",'Labor Loading Matrix'!K851,0),IF('CLINs &amp; Ceiling Rates'!$D$241="F&amp;E",'Labor Loading Matrix'!L851,0),IF('CLINs &amp; Ceiling Rates'!$D$242="F&amp;E",'Labor Loading Matrix'!M851,0),IF('CLINs &amp; Ceiling Rates'!$D$243="F&amp;E",'Labor Loading Matrix'!N851,0),IF('CLINs &amp; Ceiling Rates'!$D$244="F&amp;E",'Labor Loading Matrix'!O851,0),IF('CLINs &amp; Ceiling Rates'!$D$245="F&amp;E",'Labor Loading Matrix'!P851,0),IF('CLINs &amp; Ceiling Rates'!$D$246="F&amp;E",'Labor Loading Matrix'!Q851,0),IF('CLINs &amp; Ceiling Rates'!$D$247="F&amp;E",'Labor Loading Matrix'!R851,0),IF('CLINs &amp; Ceiling Rates'!$D$248="F&amp;E",'Labor Loading Matrix'!S851,0),IF('CLINs &amp; Ceiling Rates'!$D$249="F&amp;E",'Labor Loading Matrix'!T851,0),IF('CLINs &amp; Ceiling Rates'!$D$250="F&amp;E",'Labor Loading Matrix'!U851,0),IF('CLINs &amp; Ceiling Rates'!$D$251="F&amp;E",'Labor Loading Matrix'!V851,0),IF('CLINs &amp; Ceiling Rates'!$D$252="F&amp;E",'Labor Loading Matrix'!W851,0),IF('CLINs &amp; Ceiling Rates'!$D$253="F&amp;E",'Labor Loading Matrix'!X851,0),IF('CLINs &amp; Ceiling Rates'!$D$254="F&amp;E",'Labor Loading Matrix'!Y851,0),IF('CLINs &amp; Ceiling Rates'!$D$255="F&amp;E",'Labor Loading Matrix'!Z851,0),IF('CLINs &amp; Ceiling Rates'!$D$256="F&amp;E",'Labor Loading Matrix'!AA851,0))</f>
        <v>0</v>
      </c>
      <c r="G851" s="175">
        <f>SUM(IF('CLINs &amp; Ceiling Rates'!$D$237="R&amp;D",'Labor Loading Matrix'!H851,0),IF('CLINs &amp; Ceiling Rates'!$D$238="R&amp;D",'Labor Loading Matrix'!I851,0),IF('CLINs &amp; Ceiling Rates'!$D$239="R&amp;D",'Labor Loading Matrix'!J851,0),IF('CLINs &amp; Ceiling Rates'!$D$240="R&amp;D",'Labor Loading Matrix'!K851,0),IF('CLINs &amp; Ceiling Rates'!$D$241="R&amp;D",'Labor Loading Matrix'!L851,0),IF('CLINs &amp; Ceiling Rates'!$D$242="R&amp;D",'Labor Loading Matrix'!M851,0),IF('CLINs &amp; Ceiling Rates'!$D$243="R&amp;D",'Labor Loading Matrix'!N851,0),IF('CLINs &amp; Ceiling Rates'!$D$244="R&amp;D",'Labor Loading Matrix'!O851,0),IF('CLINs &amp; Ceiling Rates'!$D$245="R&amp;D",'Labor Loading Matrix'!P851,0),IF('CLINs &amp; Ceiling Rates'!$D$246="R&amp;D",'Labor Loading Matrix'!Q851,0),IF('CLINs &amp; Ceiling Rates'!$D$247="R&amp;D",'Labor Loading Matrix'!R851,0),IF('CLINs &amp; Ceiling Rates'!$D$248="R&amp;D",'Labor Loading Matrix'!S851,0),IF('CLINs &amp; Ceiling Rates'!$D$249="R&amp;D",'Labor Loading Matrix'!T851,0),IF('CLINs &amp; Ceiling Rates'!$D$250="R&amp;D",'Labor Loading Matrix'!U851,0),IF('CLINs &amp; Ceiling Rates'!$D$251="R&amp;D",'Labor Loading Matrix'!V851,0),IF('CLINs &amp; Ceiling Rates'!$D$252="R&amp;D",'Labor Loading Matrix'!W851,0),IF('CLINs &amp; Ceiling Rates'!$D$253="R&amp;D",'Labor Loading Matrix'!X851,0),IF('CLINs &amp; Ceiling Rates'!$D$254="R&amp;D",'Labor Loading Matrix'!Y851,0),IF('CLINs &amp; Ceiling Rates'!$D$255="R&amp;D",'Labor Loading Matrix'!Z851,0),IF('CLINs &amp; Ceiling Rates'!$D$256="R&amp;D",'Labor Loading Matrix'!AA851,0))</f>
        <v>0</v>
      </c>
      <c r="H851" s="137"/>
      <c r="I851" s="137"/>
      <c r="J851" s="137"/>
      <c r="K851" s="137"/>
      <c r="L851" s="137"/>
      <c r="M851" s="137"/>
      <c r="N851" s="84"/>
      <c r="O851" s="84"/>
      <c r="P851" s="84"/>
      <c r="Q851" s="84"/>
      <c r="R851" s="133"/>
      <c r="S851" s="133"/>
      <c r="T851" s="133"/>
      <c r="U851" s="133"/>
      <c r="V851" s="133"/>
      <c r="W851" s="133"/>
      <c r="X851" s="133"/>
      <c r="Y851" s="133"/>
      <c r="Z851" s="133"/>
      <c r="AA851" s="133"/>
    </row>
    <row r="852" spans="1:27" s="73" customFormat="1" ht="18" hidden="1" customHeight="1" x14ac:dyDescent="0.25">
      <c r="A852" s="173">
        <f>'CLINs &amp; Ceiling Rates'!B211</f>
        <v>0</v>
      </c>
      <c r="B852" s="173">
        <f>'CLINs &amp; Ceiling Rates'!C211</f>
        <v>0</v>
      </c>
      <c r="C852" s="177" t="str">
        <f>'CLINs &amp; Ceiling Rates'!K211</f>
        <v/>
      </c>
      <c r="D852" s="211">
        <f>IF('CLINs &amp; Ceiling Rates'!D808="",SUM('Labor Loading Matrix'!H852:AA852),SUM(E852:G852))</f>
        <v>0</v>
      </c>
      <c r="E852" s="175">
        <f>SUM(IF('CLINs &amp; Ceiling Rates'!$D$237="OPS",'Labor Loading Matrix'!H852,0),IF('CLINs &amp; Ceiling Rates'!$D$238="OPS",'Labor Loading Matrix'!I852,0),IF('CLINs &amp; Ceiling Rates'!$D$239="OPS",'Labor Loading Matrix'!J852,0),IF('CLINs &amp; Ceiling Rates'!$D$240="OPS",'Labor Loading Matrix'!K852,0),IF('CLINs &amp; Ceiling Rates'!$D$241="OPS",'Labor Loading Matrix'!L852,0),IF('CLINs &amp; Ceiling Rates'!$D$242="OPS",'Labor Loading Matrix'!M852,0),IF('CLINs &amp; Ceiling Rates'!$D$243="OPS",'Labor Loading Matrix'!N852,0),IF('CLINs &amp; Ceiling Rates'!$D$244="OPS",'Labor Loading Matrix'!O852,0),IF('CLINs &amp; Ceiling Rates'!$D$245="OPS",'Labor Loading Matrix'!P852,0),IF('CLINs &amp; Ceiling Rates'!$D$246="OPS",'Labor Loading Matrix'!Q852,0),IF('CLINs &amp; Ceiling Rates'!$D$247="OPS",'Labor Loading Matrix'!R852,0),IF('CLINs &amp; Ceiling Rates'!$D$248="OPS",'Labor Loading Matrix'!S852,0),IF('CLINs &amp; Ceiling Rates'!$D$249="OPS",'Labor Loading Matrix'!T852,0),IF('CLINs &amp; Ceiling Rates'!$D$250="OPS",'Labor Loading Matrix'!U852,0),IF('CLINs &amp; Ceiling Rates'!$D$251="OPS",'Labor Loading Matrix'!V852,0),IF('CLINs &amp; Ceiling Rates'!$D$252="OPS",'Labor Loading Matrix'!W852,0),IF('CLINs &amp; Ceiling Rates'!$D$253="OPS",'Labor Loading Matrix'!X852,0),IF('CLINs &amp; Ceiling Rates'!$D$254="OPS",'Labor Loading Matrix'!Y852,0),IF('CLINs &amp; Ceiling Rates'!$D$255="OPS",'Labor Loading Matrix'!Z852,0),IF('CLINs &amp; Ceiling Rates'!$D$256="OPS",'Labor Loading Matrix'!AA852,0))</f>
        <v>0</v>
      </c>
      <c r="F852" s="175">
        <f>SUM(IF('CLINs &amp; Ceiling Rates'!$D$237="F&amp;E",'Labor Loading Matrix'!H852,0),IF('CLINs &amp; Ceiling Rates'!$D$238="F&amp;E",'Labor Loading Matrix'!I852,0),IF('CLINs &amp; Ceiling Rates'!$D$239="F&amp;E",'Labor Loading Matrix'!J852,0),IF('CLINs &amp; Ceiling Rates'!$D$240="F&amp;E",'Labor Loading Matrix'!K852,0),IF('CLINs &amp; Ceiling Rates'!$D$241="F&amp;E",'Labor Loading Matrix'!L852,0),IF('CLINs &amp; Ceiling Rates'!$D$242="F&amp;E",'Labor Loading Matrix'!M852,0),IF('CLINs &amp; Ceiling Rates'!$D$243="F&amp;E",'Labor Loading Matrix'!N852,0),IF('CLINs &amp; Ceiling Rates'!$D$244="F&amp;E",'Labor Loading Matrix'!O852,0),IF('CLINs &amp; Ceiling Rates'!$D$245="F&amp;E",'Labor Loading Matrix'!P852,0),IF('CLINs &amp; Ceiling Rates'!$D$246="F&amp;E",'Labor Loading Matrix'!Q852,0),IF('CLINs &amp; Ceiling Rates'!$D$247="F&amp;E",'Labor Loading Matrix'!R852,0),IF('CLINs &amp; Ceiling Rates'!$D$248="F&amp;E",'Labor Loading Matrix'!S852,0),IF('CLINs &amp; Ceiling Rates'!$D$249="F&amp;E",'Labor Loading Matrix'!T852,0),IF('CLINs &amp; Ceiling Rates'!$D$250="F&amp;E",'Labor Loading Matrix'!U852,0),IF('CLINs &amp; Ceiling Rates'!$D$251="F&amp;E",'Labor Loading Matrix'!V852,0),IF('CLINs &amp; Ceiling Rates'!$D$252="F&amp;E",'Labor Loading Matrix'!W852,0),IF('CLINs &amp; Ceiling Rates'!$D$253="F&amp;E",'Labor Loading Matrix'!X852,0),IF('CLINs &amp; Ceiling Rates'!$D$254="F&amp;E",'Labor Loading Matrix'!Y852,0),IF('CLINs &amp; Ceiling Rates'!$D$255="F&amp;E",'Labor Loading Matrix'!Z852,0),IF('CLINs &amp; Ceiling Rates'!$D$256="F&amp;E",'Labor Loading Matrix'!AA852,0))</f>
        <v>0</v>
      </c>
      <c r="G852" s="175">
        <f>SUM(IF('CLINs &amp; Ceiling Rates'!$D$237="R&amp;D",'Labor Loading Matrix'!H852,0),IF('CLINs &amp; Ceiling Rates'!$D$238="R&amp;D",'Labor Loading Matrix'!I852,0),IF('CLINs &amp; Ceiling Rates'!$D$239="R&amp;D",'Labor Loading Matrix'!J852,0),IF('CLINs &amp; Ceiling Rates'!$D$240="R&amp;D",'Labor Loading Matrix'!K852,0),IF('CLINs &amp; Ceiling Rates'!$D$241="R&amp;D",'Labor Loading Matrix'!L852,0),IF('CLINs &amp; Ceiling Rates'!$D$242="R&amp;D",'Labor Loading Matrix'!M852,0),IF('CLINs &amp; Ceiling Rates'!$D$243="R&amp;D",'Labor Loading Matrix'!N852,0),IF('CLINs &amp; Ceiling Rates'!$D$244="R&amp;D",'Labor Loading Matrix'!O852,0),IF('CLINs &amp; Ceiling Rates'!$D$245="R&amp;D",'Labor Loading Matrix'!P852,0),IF('CLINs &amp; Ceiling Rates'!$D$246="R&amp;D",'Labor Loading Matrix'!Q852,0),IF('CLINs &amp; Ceiling Rates'!$D$247="R&amp;D",'Labor Loading Matrix'!R852,0),IF('CLINs &amp; Ceiling Rates'!$D$248="R&amp;D",'Labor Loading Matrix'!S852,0),IF('CLINs &amp; Ceiling Rates'!$D$249="R&amp;D",'Labor Loading Matrix'!T852,0),IF('CLINs &amp; Ceiling Rates'!$D$250="R&amp;D",'Labor Loading Matrix'!U852,0),IF('CLINs &amp; Ceiling Rates'!$D$251="R&amp;D",'Labor Loading Matrix'!V852,0),IF('CLINs &amp; Ceiling Rates'!$D$252="R&amp;D",'Labor Loading Matrix'!W852,0),IF('CLINs &amp; Ceiling Rates'!$D$253="R&amp;D",'Labor Loading Matrix'!X852,0),IF('CLINs &amp; Ceiling Rates'!$D$254="R&amp;D",'Labor Loading Matrix'!Y852,0),IF('CLINs &amp; Ceiling Rates'!$D$255="R&amp;D",'Labor Loading Matrix'!Z852,0),IF('CLINs &amp; Ceiling Rates'!$D$256="R&amp;D",'Labor Loading Matrix'!AA852,0))</f>
        <v>0</v>
      </c>
      <c r="H852" s="137"/>
      <c r="I852" s="137"/>
      <c r="J852" s="137"/>
      <c r="K852" s="137"/>
      <c r="L852" s="137"/>
      <c r="M852" s="137"/>
      <c r="N852" s="84"/>
      <c r="O852" s="84"/>
      <c r="P852" s="84"/>
      <c r="Q852" s="84"/>
      <c r="R852" s="133"/>
      <c r="S852" s="133"/>
      <c r="T852" s="133"/>
      <c r="U852" s="133"/>
      <c r="V852" s="133"/>
      <c r="W852" s="133"/>
      <c r="X852" s="133"/>
      <c r="Y852" s="133"/>
      <c r="Z852" s="133"/>
      <c r="AA852" s="133"/>
    </row>
    <row r="853" spans="1:27" s="73" customFormat="1" ht="18" hidden="1" customHeight="1" x14ac:dyDescent="0.25">
      <c r="A853" s="173">
        <f>'CLINs &amp; Ceiling Rates'!B212</f>
        <v>0</v>
      </c>
      <c r="B853" s="173">
        <f>'CLINs &amp; Ceiling Rates'!C212</f>
        <v>0</v>
      </c>
      <c r="C853" s="177" t="str">
        <f>'CLINs &amp; Ceiling Rates'!K212</f>
        <v/>
      </c>
      <c r="D853" s="211">
        <f>IF('CLINs &amp; Ceiling Rates'!D809="",SUM('Labor Loading Matrix'!H853:AA853),SUM(E853:G853))</f>
        <v>0</v>
      </c>
      <c r="E853" s="175">
        <f>SUM(IF('CLINs &amp; Ceiling Rates'!$D$237="OPS",'Labor Loading Matrix'!H853,0),IF('CLINs &amp; Ceiling Rates'!$D$238="OPS",'Labor Loading Matrix'!I853,0),IF('CLINs &amp; Ceiling Rates'!$D$239="OPS",'Labor Loading Matrix'!J853,0),IF('CLINs &amp; Ceiling Rates'!$D$240="OPS",'Labor Loading Matrix'!K853,0),IF('CLINs &amp; Ceiling Rates'!$D$241="OPS",'Labor Loading Matrix'!L853,0),IF('CLINs &amp; Ceiling Rates'!$D$242="OPS",'Labor Loading Matrix'!M853,0),IF('CLINs &amp; Ceiling Rates'!$D$243="OPS",'Labor Loading Matrix'!N853,0),IF('CLINs &amp; Ceiling Rates'!$D$244="OPS",'Labor Loading Matrix'!O853,0),IF('CLINs &amp; Ceiling Rates'!$D$245="OPS",'Labor Loading Matrix'!P853,0),IF('CLINs &amp; Ceiling Rates'!$D$246="OPS",'Labor Loading Matrix'!Q853,0),IF('CLINs &amp; Ceiling Rates'!$D$247="OPS",'Labor Loading Matrix'!R853,0),IF('CLINs &amp; Ceiling Rates'!$D$248="OPS",'Labor Loading Matrix'!S853,0),IF('CLINs &amp; Ceiling Rates'!$D$249="OPS",'Labor Loading Matrix'!T853,0),IF('CLINs &amp; Ceiling Rates'!$D$250="OPS",'Labor Loading Matrix'!U853,0),IF('CLINs &amp; Ceiling Rates'!$D$251="OPS",'Labor Loading Matrix'!V853,0),IF('CLINs &amp; Ceiling Rates'!$D$252="OPS",'Labor Loading Matrix'!W853,0),IF('CLINs &amp; Ceiling Rates'!$D$253="OPS",'Labor Loading Matrix'!X853,0),IF('CLINs &amp; Ceiling Rates'!$D$254="OPS",'Labor Loading Matrix'!Y853,0),IF('CLINs &amp; Ceiling Rates'!$D$255="OPS",'Labor Loading Matrix'!Z853,0),IF('CLINs &amp; Ceiling Rates'!$D$256="OPS",'Labor Loading Matrix'!AA853,0))</f>
        <v>0</v>
      </c>
      <c r="F853" s="175">
        <f>SUM(IF('CLINs &amp; Ceiling Rates'!$D$237="F&amp;E",'Labor Loading Matrix'!H853,0),IF('CLINs &amp; Ceiling Rates'!$D$238="F&amp;E",'Labor Loading Matrix'!I853,0),IF('CLINs &amp; Ceiling Rates'!$D$239="F&amp;E",'Labor Loading Matrix'!J853,0),IF('CLINs &amp; Ceiling Rates'!$D$240="F&amp;E",'Labor Loading Matrix'!K853,0),IF('CLINs &amp; Ceiling Rates'!$D$241="F&amp;E",'Labor Loading Matrix'!L853,0),IF('CLINs &amp; Ceiling Rates'!$D$242="F&amp;E",'Labor Loading Matrix'!M853,0),IF('CLINs &amp; Ceiling Rates'!$D$243="F&amp;E",'Labor Loading Matrix'!N853,0),IF('CLINs &amp; Ceiling Rates'!$D$244="F&amp;E",'Labor Loading Matrix'!O853,0),IF('CLINs &amp; Ceiling Rates'!$D$245="F&amp;E",'Labor Loading Matrix'!P853,0),IF('CLINs &amp; Ceiling Rates'!$D$246="F&amp;E",'Labor Loading Matrix'!Q853,0),IF('CLINs &amp; Ceiling Rates'!$D$247="F&amp;E",'Labor Loading Matrix'!R853,0),IF('CLINs &amp; Ceiling Rates'!$D$248="F&amp;E",'Labor Loading Matrix'!S853,0),IF('CLINs &amp; Ceiling Rates'!$D$249="F&amp;E",'Labor Loading Matrix'!T853,0),IF('CLINs &amp; Ceiling Rates'!$D$250="F&amp;E",'Labor Loading Matrix'!U853,0),IF('CLINs &amp; Ceiling Rates'!$D$251="F&amp;E",'Labor Loading Matrix'!V853,0),IF('CLINs &amp; Ceiling Rates'!$D$252="F&amp;E",'Labor Loading Matrix'!W853,0),IF('CLINs &amp; Ceiling Rates'!$D$253="F&amp;E",'Labor Loading Matrix'!X853,0),IF('CLINs &amp; Ceiling Rates'!$D$254="F&amp;E",'Labor Loading Matrix'!Y853,0),IF('CLINs &amp; Ceiling Rates'!$D$255="F&amp;E",'Labor Loading Matrix'!Z853,0),IF('CLINs &amp; Ceiling Rates'!$D$256="F&amp;E",'Labor Loading Matrix'!AA853,0))</f>
        <v>0</v>
      </c>
      <c r="G853" s="175">
        <f>SUM(IF('CLINs &amp; Ceiling Rates'!$D$237="R&amp;D",'Labor Loading Matrix'!H853,0),IF('CLINs &amp; Ceiling Rates'!$D$238="R&amp;D",'Labor Loading Matrix'!I853,0),IF('CLINs &amp; Ceiling Rates'!$D$239="R&amp;D",'Labor Loading Matrix'!J853,0),IF('CLINs &amp; Ceiling Rates'!$D$240="R&amp;D",'Labor Loading Matrix'!K853,0),IF('CLINs &amp; Ceiling Rates'!$D$241="R&amp;D",'Labor Loading Matrix'!L853,0),IF('CLINs &amp; Ceiling Rates'!$D$242="R&amp;D",'Labor Loading Matrix'!M853,0),IF('CLINs &amp; Ceiling Rates'!$D$243="R&amp;D",'Labor Loading Matrix'!N853,0),IF('CLINs &amp; Ceiling Rates'!$D$244="R&amp;D",'Labor Loading Matrix'!O853,0),IF('CLINs &amp; Ceiling Rates'!$D$245="R&amp;D",'Labor Loading Matrix'!P853,0),IF('CLINs &amp; Ceiling Rates'!$D$246="R&amp;D",'Labor Loading Matrix'!Q853,0),IF('CLINs &amp; Ceiling Rates'!$D$247="R&amp;D",'Labor Loading Matrix'!R853,0),IF('CLINs &amp; Ceiling Rates'!$D$248="R&amp;D",'Labor Loading Matrix'!S853,0),IF('CLINs &amp; Ceiling Rates'!$D$249="R&amp;D",'Labor Loading Matrix'!T853,0),IF('CLINs &amp; Ceiling Rates'!$D$250="R&amp;D",'Labor Loading Matrix'!U853,0),IF('CLINs &amp; Ceiling Rates'!$D$251="R&amp;D",'Labor Loading Matrix'!V853,0),IF('CLINs &amp; Ceiling Rates'!$D$252="R&amp;D",'Labor Loading Matrix'!W853,0),IF('CLINs &amp; Ceiling Rates'!$D$253="R&amp;D",'Labor Loading Matrix'!X853,0),IF('CLINs &amp; Ceiling Rates'!$D$254="R&amp;D",'Labor Loading Matrix'!Y853,0),IF('CLINs &amp; Ceiling Rates'!$D$255="R&amp;D",'Labor Loading Matrix'!Z853,0),IF('CLINs &amp; Ceiling Rates'!$D$256="R&amp;D",'Labor Loading Matrix'!AA853,0))</f>
        <v>0</v>
      </c>
      <c r="H853" s="137"/>
      <c r="I853" s="137"/>
      <c r="J853" s="137"/>
      <c r="K853" s="137"/>
      <c r="L853" s="137"/>
      <c r="M853" s="137"/>
      <c r="N853" s="84"/>
      <c r="O853" s="84"/>
      <c r="P853" s="84"/>
      <c r="Q853" s="84"/>
      <c r="R853" s="133"/>
      <c r="S853" s="133"/>
      <c r="T853" s="133"/>
      <c r="U853" s="133"/>
      <c r="V853" s="133"/>
      <c r="W853" s="133"/>
      <c r="X853" s="133"/>
      <c r="Y853" s="133"/>
      <c r="Z853" s="133"/>
      <c r="AA853" s="133"/>
    </row>
    <row r="854" spans="1:27" s="73" customFormat="1" ht="18" hidden="1" customHeight="1" x14ac:dyDescent="0.25">
      <c r="A854" s="173">
        <f>'CLINs &amp; Ceiling Rates'!B213</f>
        <v>0</v>
      </c>
      <c r="B854" s="173">
        <f>'CLINs &amp; Ceiling Rates'!C213</f>
        <v>0</v>
      </c>
      <c r="C854" s="177" t="str">
        <f>'CLINs &amp; Ceiling Rates'!K213</f>
        <v/>
      </c>
      <c r="D854" s="211">
        <f>IF('CLINs &amp; Ceiling Rates'!D810="",SUM('Labor Loading Matrix'!H854:AA854),SUM(E854:G854))</f>
        <v>0</v>
      </c>
      <c r="E854" s="175">
        <f>SUM(IF('CLINs &amp; Ceiling Rates'!$D$237="OPS",'Labor Loading Matrix'!H854,0),IF('CLINs &amp; Ceiling Rates'!$D$238="OPS",'Labor Loading Matrix'!I854,0),IF('CLINs &amp; Ceiling Rates'!$D$239="OPS",'Labor Loading Matrix'!J854,0),IF('CLINs &amp; Ceiling Rates'!$D$240="OPS",'Labor Loading Matrix'!K854,0),IF('CLINs &amp; Ceiling Rates'!$D$241="OPS",'Labor Loading Matrix'!L854,0),IF('CLINs &amp; Ceiling Rates'!$D$242="OPS",'Labor Loading Matrix'!M854,0),IF('CLINs &amp; Ceiling Rates'!$D$243="OPS",'Labor Loading Matrix'!N854,0),IF('CLINs &amp; Ceiling Rates'!$D$244="OPS",'Labor Loading Matrix'!O854,0),IF('CLINs &amp; Ceiling Rates'!$D$245="OPS",'Labor Loading Matrix'!P854,0),IF('CLINs &amp; Ceiling Rates'!$D$246="OPS",'Labor Loading Matrix'!Q854,0),IF('CLINs &amp; Ceiling Rates'!$D$247="OPS",'Labor Loading Matrix'!R854,0),IF('CLINs &amp; Ceiling Rates'!$D$248="OPS",'Labor Loading Matrix'!S854,0),IF('CLINs &amp; Ceiling Rates'!$D$249="OPS",'Labor Loading Matrix'!T854,0),IF('CLINs &amp; Ceiling Rates'!$D$250="OPS",'Labor Loading Matrix'!U854,0),IF('CLINs &amp; Ceiling Rates'!$D$251="OPS",'Labor Loading Matrix'!V854,0),IF('CLINs &amp; Ceiling Rates'!$D$252="OPS",'Labor Loading Matrix'!W854,0),IF('CLINs &amp; Ceiling Rates'!$D$253="OPS",'Labor Loading Matrix'!X854,0),IF('CLINs &amp; Ceiling Rates'!$D$254="OPS",'Labor Loading Matrix'!Y854,0),IF('CLINs &amp; Ceiling Rates'!$D$255="OPS",'Labor Loading Matrix'!Z854,0),IF('CLINs &amp; Ceiling Rates'!$D$256="OPS",'Labor Loading Matrix'!AA854,0))</f>
        <v>0</v>
      </c>
      <c r="F854" s="175">
        <f>SUM(IF('CLINs &amp; Ceiling Rates'!$D$237="F&amp;E",'Labor Loading Matrix'!H854,0),IF('CLINs &amp; Ceiling Rates'!$D$238="F&amp;E",'Labor Loading Matrix'!I854,0),IF('CLINs &amp; Ceiling Rates'!$D$239="F&amp;E",'Labor Loading Matrix'!J854,0),IF('CLINs &amp; Ceiling Rates'!$D$240="F&amp;E",'Labor Loading Matrix'!K854,0),IF('CLINs &amp; Ceiling Rates'!$D$241="F&amp;E",'Labor Loading Matrix'!L854,0),IF('CLINs &amp; Ceiling Rates'!$D$242="F&amp;E",'Labor Loading Matrix'!M854,0),IF('CLINs &amp; Ceiling Rates'!$D$243="F&amp;E",'Labor Loading Matrix'!N854,0),IF('CLINs &amp; Ceiling Rates'!$D$244="F&amp;E",'Labor Loading Matrix'!O854,0),IF('CLINs &amp; Ceiling Rates'!$D$245="F&amp;E",'Labor Loading Matrix'!P854,0),IF('CLINs &amp; Ceiling Rates'!$D$246="F&amp;E",'Labor Loading Matrix'!Q854,0),IF('CLINs &amp; Ceiling Rates'!$D$247="F&amp;E",'Labor Loading Matrix'!R854,0),IF('CLINs &amp; Ceiling Rates'!$D$248="F&amp;E",'Labor Loading Matrix'!S854,0),IF('CLINs &amp; Ceiling Rates'!$D$249="F&amp;E",'Labor Loading Matrix'!T854,0),IF('CLINs &amp; Ceiling Rates'!$D$250="F&amp;E",'Labor Loading Matrix'!U854,0),IF('CLINs &amp; Ceiling Rates'!$D$251="F&amp;E",'Labor Loading Matrix'!V854,0),IF('CLINs &amp; Ceiling Rates'!$D$252="F&amp;E",'Labor Loading Matrix'!W854,0),IF('CLINs &amp; Ceiling Rates'!$D$253="F&amp;E",'Labor Loading Matrix'!X854,0),IF('CLINs &amp; Ceiling Rates'!$D$254="F&amp;E",'Labor Loading Matrix'!Y854,0),IF('CLINs &amp; Ceiling Rates'!$D$255="F&amp;E",'Labor Loading Matrix'!Z854,0),IF('CLINs &amp; Ceiling Rates'!$D$256="F&amp;E",'Labor Loading Matrix'!AA854,0))</f>
        <v>0</v>
      </c>
      <c r="G854" s="175">
        <f>SUM(IF('CLINs &amp; Ceiling Rates'!$D$237="R&amp;D",'Labor Loading Matrix'!H854,0),IF('CLINs &amp; Ceiling Rates'!$D$238="R&amp;D",'Labor Loading Matrix'!I854,0),IF('CLINs &amp; Ceiling Rates'!$D$239="R&amp;D",'Labor Loading Matrix'!J854,0),IF('CLINs &amp; Ceiling Rates'!$D$240="R&amp;D",'Labor Loading Matrix'!K854,0),IF('CLINs &amp; Ceiling Rates'!$D$241="R&amp;D",'Labor Loading Matrix'!L854,0),IF('CLINs &amp; Ceiling Rates'!$D$242="R&amp;D",'Labor Loading Matrix'!M854,0),IF('CLINs &amp; Ceiling Rates'!$D$243="R&amp;D",'Labor Loading Matrix'!N854,0),IF('CLINs &amp; Ceiling Rates'!$D$244="R&amp;D",'Labor Loading Matrix'!O854,0),IF('CLINs &amp; Ceiling Rates'!$D$245="R&amp;D",'Labor Loading Matrix'!P854,0),IF('CLINs &amp; Ceiling Rates'!$D$246="R&amp;D",'Labor Loading Matrix'!Q854,0),IF('CLINs &amp; Ceiling Rates'!$D$247="R&amp;D",'Labor Loading Matrix'!R854,0),IF('CLINs &amp; Ceiling Rates'!$D$248="R&amp;D",'Labor Loading Matrix'!S854,0),IF('CLINs &amp; Ceiling Rates'!$D$249="R&amp;D",'Labor Loading Matrix'!T854,0),IF('CLINs &amp; Ceiling Rates'!$D$250="R&amp;D",'Labor Loading Matrix'!U854,0),IF('CLINs &amp; Ceiling Rates'!$D$251="R&amp;D",'Labor Loading Matrix'!V854,0),IF('CLINs &amp; Ceiling Rates'!$D$252="R&amp;D",'Labor Loading Matrix'!W854,0),IF('CLINs &amp; Ceiling Rates'!$D$253="R&amp;D",'Labor Loading Matrix'!X854,0),IF('CLINs &amp; Ceiling Rates'!$D$254="R&amp;D",'Labor Loading Matrix'!Y854,0),IF('CLINs &amp; Ceiling Rates'!$D$255="R&amp;D",'Labor Loading Matrix'!Z854,0),IF('CLINs &amp; Ceiling Rates'!$D$256="R&amp;D",'Labor Loading Matrix'!AA854,0))</f>
        <v>0</v>
      </c>
      <c r="H854" s="137"/>
      <c r="I854" s="137"/>
      <c r="J854" s="137"/>
      <c r="K854" s="137"/>
      <c r="L854" s="137"/>
      <c r="M854" s="137"/>
      <c r="N854" s="84"/>
      <c r="O854" s="84"/>
      <c r="P854" s="84"/>
      <c r="Q854" s="84"/>
      <c r="R854" s="133"/>
      <c r="S854" s="133"/>
      <c r="T854" s="133"/>
      <c r="U854" s="133"/>
      <c r="V854" s="133"/>
      <c r="W854" s="133"/>
      <c r="X854" s="133"/>
      <c r="Y854" s="133"/>
      <c r="Z854" s="133"/>
      <c r="AA854" s="133"/>
    </row>
    <row r="855" spans="1:27" s="73" customFormat="1" ht="18" hidden="1" customHeight="1" x14ac:dyDescent="0.25">
      <c r="A855" s="173">
        <f>'CLINs &amp; Ceiling Rates'!B214</f>
        <v>0</v>
      </c>
      <c r="B855" s="173">
        <f>'CLINs &amp; Ceiling Rates'!C214</f>
        <v>0</v>
      </c>
      <c r="C855" s="177" t="str">
        <f>'CLINs &amp; Ceiling Rates'!K214</f>
        <v/>
      </c>
      <c r="D855" s="211">
        <f>IF('CLINs &amp; Ceiling Rates'!D811="",SUM('Labor Loading Matrix'!H855:AA855),SUM(E855:G855))</f>
        <v>0</v>
      </c>
      <c r="E855" s="175">
        <f>SUM(IF('CLINs &amp; Ceiling Rates'!$D$237="OPS",'Labor Loading Matrix'!H855,0),IF('CLINs &amp; Ceiling Rates'!$D$238="OPS",'Labor Loading Matrix'!I855,0),IF('CLINs &amp; Ceiling Rates'!$D$239="OPS",'Labor Loading Matrix'!J855,0),IF('CLINs &amp; Ceiling Rates'!$D$240="OPS",'Labor Loading Matrix'!K855,0),IF('CLINs &amp; Ceiling Rates'!$D$241="OPS",'Labor Loading Matrix'!L855,0),IF('CLINs &amp; Ceiling Rates'!$D$242="OPS",'Labor Loading Matrix'!M855,0),IF('CLINs &amp; Ceiling Rates'!$D$243="OPS",'Labor Loading Matrix'!N855,0),IF('CLINs &amp; Ceiling Rates'!$D$244="OPS",'Labor Loading Matrix'!O855,0),IF('CLINs &amp; Ceiling Rates'!$D$245="OPS",'Labor Loading Matrix'!P855,0),IF('CLINs &amp; Ceiling Rates'!$D$246="OPS",'Labor Loading Matrix'!Q855,0),IF('CLINs &amp; Ceiling Rates'!$D$247="OPS",'Labor Loading Matrix'!R855,0),IF('CLINs &amp; Ceiling Rates'!$D$248="OPS",'Labor Loading Matrix'!S855,0),IF('CLINs &amp; Ceiling Rates'!$D$249="OPS",'Labor Loading Matrix'!T855,0),IF('CLINs &amp; Ceiling Rates'!$D$250="OPS",'Labor Loading Matrix'!U855,0),IF('CLINs &amp; Ceiling Rates'!$D$251="OPS",'Labor Loading Matrix'!V855,0),IF('CLINs &amp; Ceiling Rates'!$D$252="OPS",'Labor Loading Matrix'!W855,0),IF('CLINs &amp; Ceiling Rates'!$D$253="OPS",'Labor Loading Matrix'!X855,0),IF('CLINs &amp; Ceiling Rates'!$D$254="OPS",'Labor Loading Matrix'!Y855,0),IF('CLINs &amp; Ceiling Rates'!$D$255="OPS",'Labor Loading Matrix'!Z855,0),IF('CLINs &amp; Ceiling Rates'!$D$256="OPS",'Labor Loading Matrix'!AA855,0))</f>
        <v>0</v>
      </c>
      <c r="F855" s="175">
        <f>SUM(IF('CLINs &amp; Ceiling Rates'!$D$237="F&amp;E",'Labor Loading Matrix'!H855,0),IF('CLINs &amp; Ceiling Rates'!$D$238="F&amp;E",'Labor Loading Matrix'!I855,0),IF('CLINs &amp; Ceiling Rates'!$D$239="F&amp;E",'Labor Loading Matrix'!J855,0),IF('CLINs &amp; Ceiling Rates'!$D$240="F&amp;E",'Labor Loading Matrix'!K855,0),IF('CLINs &amp; Ceiling Rates'!$D$241="F&amp;E",'Labor Loading Matrix'!L855,0),IF('CLINs &amp; Ceiling Rates'!$D$242="F&amp;E",'Labor Loading Matrix'!M855,0),IF('CLINs &amp; Ceiling Rates'!$D$243="F&amp;E",'Labor Loading Matrix'!N855,0),IF('CLINs &amp; Ceiling Rates'!$D$244="F&amp;E",'Labor Loading Matrix'!O855,0),IF('CLINs &amp; Ceiling Rates'!$D$245="F&amp;E",'Labor Loading Matrix'!P855,0),IF('CLINs &amp; Ceiling Rates'!$D$246="F&amp;E",'Labor Loading Matrix'!Q855,0),IF('CLINs &amp; Ceiling Rates'!$D$247="F&amp;E",'Labor Loading Matrix'!R855,0),IF('CLINs &amp; Ceiling Rates'!$D$248="F&amp;E",'Labor Loading Matrix'!S855,0),IF('CLINs &amp; Ceiling Rates'!$D$249="F&amp;E",'Labor Loading Matrix'!T855,0),IF('CLINs &amp; Ceiling Rates'!$D$250="F&amp;E",'Labor Loading Matrix'!U855,0),IF('CLINs &amp; Ceiling Rates'!$D$251="F&amp;E",'Labor Loading Matrix'!V855,0),IF('CLINs &amp; Ceiling Rates'!$D$252="F&amp;E",'Labor Loading Matrix'!W855,0),IF('CLINs &amp; Ceiling Rates'!$D$253="F&amp;E",'Labor Loading Matrix'!X855,0),IF('CLINs &amp; Ceiling Rates'!$D$254="F&amp;E",'Labor Loading Matrix'!Y855,0),IF('CLINs &amp; Ceiling Rates'!$D$255="F&amp;E",'Labor Loading Matrix'!Z855,0),IF('CLINs &amp; Ceiling Rates'!$D$256="F&amp;E",'Labor Loading Matrix'!AA855,0))</f>
        <v>0</v>
      </c>
      <c r="G855" s="175">
        <f>SUM(IF('CLINs &amp; Ceiling Rates'!$D$237="R&amp;D",'Labor Loading Matrix'!H855,0),IF('CLINs &amp; Ceiling Rates'!$D$238="R&amp;D",'Labor Loading Matrix'!I855,0),IF('CLINs &amp; Ceiling Rates'!$D$239="R&amp;D",'Labor Loading Matrix'!J855,0),IF('CLINs &amp; Ceiling Rates'!$D$240="R&amp;D",'Labor Loading Matrix'!K855,0),IF('CLINs &amp; Ceiling Rates'!$D$241="R&amp;D",'Labor Loading Matrix'!L855,0),IF('CLINs &amp; Ceiling Rates'!$D$242="R&amp;D",'Labor Loading Matrix'!M855,0),IF('CLINs &amp; Ceiling Rates'!$D$243="R&amp;D",'Labor Loading Matrix'!N855,0),IF('CLINs &amp; Ceiling Rates'!$D$244="R&amp;D",'Labor Loading Matrix'!O855,0),IF('CLINs &amp; Ceiling Rates'!$D$245="R&amp;D",'Labor Loading Matrix'!P855,0),IF('CLINs &amp; Ceiling Rates'!$D$246="R&amp;D",'Labor Loading Matrix'!Q855,0),IF('CLINs &amp; Ceiling Rates'!$D$247="R&amp;D",'Labor Loading Matrix'!R855,0),IF('CLINs &amp; Ceiling Rates'!$D$248="R&amp;D",'Labor Loading Matrix'!S855,0),IF('CLINs &amp; Ceiling Rates'!$D$249="R&amp;D",'Labor Loading Matrix'!T855,0),IF('CLINs &amp; Ceiling Rates'!$D$250="R&amp;D",'Labor Loading Matrix'!U855,0),IF('CLINs &amp; Ceiling Rates'!$D$251="R&amp;D",'Labor Loading Matrix'!V855,0),IF('CLINs &amp; Ceiling Rates'!$D$252="R&amp;D",'Labor Loading Matrix'!W855,0),IF('CLINs &amp; Ceiling Rates'!$D$253="R&amp;D",'Labor Loading Matrix'!X855,0),IF('CLINs &amp; Ceiling Rates'!$D$254="R&amp;D",'Labor Loading Matrix'!Y855,0),IF('CLINs &amp; Ceiling Rates'!$D$255="R&amp;D",'Labor Loading Matrix'!Z855,0),IF('CLINs &amp; Ceiling Rates'!$D$256="R&amp;D",'Labor Loading Matrix'!AA855,0))</f>
        <v>0</v>
      </c>
      <c r="H855" s="137"/>
      <c r="I855" s="137"/>
      <c r="J855" s="137"/>
      <c r="K855" s="137"/>
      <c r="L855" s="137"/>
      <c r="M855" s="137"/>
      <c r="N855" s="84"/>
      <c r="O855" s="84"/>
      <c r="P855" s="84"/>
      <c r="Q855" s="84"/>
      <c r="R855" s="133"/>
      <c r="S855" s="133"/>
      <c r="T855" s="133"/>
      <c r="U855" s="133"/>
      <c r="V855" s="133"/>
      <c r="W855" s="133"/>
      <c r="X855" s="133"/>
      <c r="Y855" s="133"/>
      <c r="Z855" s="133"/>
      <c r="AA855" s="133"/>
    </row>
    <row r="856" spans="1:27" s="73" customFormat="1" ht="18" hidden="1" customHeight="1" x14ac:dyDescent="0.25">
      <c r="A856" s="173">
        <f>'CLINs &amp; Ceiling Rates'!B215</f>
        <v>0</v>
      </c>
      <c r="B856" s="173">
        <f>'CLINs &amp; Ceiling Rates'!C215</f>
        <v>0</v>
      </c>
      <c r="C856" s="177" t="str">
        <f>'CLINs &amp; Ceiling Rates'!K215</f>
        <v/>
      </c>
      <c r="D856" s="211">
        <f>IF('CLINs &amp; Ceiling Rates'!D812="",SUM('Labor Loading Matrix'!H856:AA856),SUM(E856:G856))</f>
        <v>0</v>
      </c>
      <c r="E856" s="175">
        <f>SUM(IF('CLINs &amp; Ceiling Rates'!$D$237="OPS",'Labor Loading Matrix'!H856,0),IF('CLINs &amp; Ceiling Rates'!$D$238="OPS",'Labor Loading Matrix'!I856,0),IF('CLINs &amp; Ceiling Rates'!$D$239="OPS",'Labor Loading Matrix'!J856,0),IF('CLINs &amp; Ceiling Rates'!$D$240="OPS",'Labor Loading Matrix'!K856,0),IF('CLINs &amp; Ceiling Rates'!$D$241="OPS",'Labor Loading Matrix'!L856,0),IF('CLINs &amp; Ceiling Rates'!$D$242="OPS",'Labor Loading Matrix'!M856,0),IF('CLINs &amp; Ceiling Rates'!$D$243="OPS",'Labor Loading Matrix'!N856,0),IF('CLINs &amp; Ceiling Rates'!$D$244="OPS",'Labor Loading Matrix'!O856,0),IF('CLINs &amp; Ceiling Rates'!$D$245="OPS",'Labor Loading Matrix'!P856,0),IF('CLINs &amp; Ceiling Rates'!$D$246="OPS",'Labor Loading Matrix'!Q856,0),IF('CLINs &amp; Ceiling Rates'!$D$247="OPS",'Labor Loading Matrix'!R856,0),IF('CLINs &amp; Ceiling Rates'!$D$248="OPS",'Labor Loading Matrix'!S856,0),IF('CLINs &amp; Ceiling Rates'!$D$249="OPS",'Labor Loading Matrix'!T856,0),IF('CLINs &amp; Ceiling Rates'!$D$250="OPS",'Labor Loading Matrix'!U856,0),IF('CLINs &amp; Ceiling Rates'!$D$251="OPS",'Labor Loading Matrix'!V856,0),IF('CLINs &amp; Ceiling Rates'!$D$252="OPS",'Labor Loading Matrix'!W856,0),IF('CLINs &amp; Ceiling Rates'!$D$253="OPS",'Labor Loading Matrix'!X856,0),IF('CLINs &amp; Ceiling Rates'!$D$254="OPS",'Labor Loading Matrix'!Y856,0),IF('CLINs &amp; Ceiling Rates'!$D$255="OPS",'Labor Loading Matrix'!Z856,0),IF('CLINs &amp; Ceiling Rates'!$D$256="OPS",'Labor Loading Matrix'!AA856,0))</f>
        <v>0</v>
      </c>
      <c r="F856" s="175">
        <f>SUM(IF('CLINs &amp; Ceiling Rates'!$D$237="F&amp;E",'Labor Loading Matrix'!H856,0),IF('CLINs &amp; Ceiling Rates'!$D$238="F&amp;E",'Labor Loading Matrix'!I856,0),IF('CLINs &amp; Ceiling Rates'!$D$239="F&amp;E",'Labor Loading Matrix'!J856,0),IF('CLINs &amp; Ceiling Rates'!$D$240="F&amp;E",'Labor Loading Matrix'!K856,0),IF('CLINs &amp; Ceiling Rates'!$D$241="F&amp;E",'Labor Loading Matrix'!L856,0),IF('CLINs &amp; Ceiling Rates'!$D$242="F&amp;E",'Labor Loading Matrix'!M856,0),IF('CLINs &amp; Ceiling Rates'!$D$243="F&amp;E",'Labor Loading Matrix'!N856,0),IF('CLINs &amp; Ceiling Rates'!$D$244="F&amp;E",'Labor Loading Matrix'!O856,0),IF('CLINs &amp; Ceiling Rates'!$D$245="F&amp;E",'Labor Loading Matrix'!P856,0),IF('CLINs &amp; Ceiling Rates'!$D$246="F&amp;E",'Labor Loading Matrix'!Q856,0),IF('CLINs &amp; Ceiling Rates'!$D$247="F&amp;E",'Labor Loading Matrix'!R856,0),IF('CLINs &amp; Ceiling Rates'!$D$248="F&amp;E",'Labor Loading Matrix'!S856,0),IF('CLINs &amp; Ceiling Rates'!$D$249="F&amp;E",'Labor Loading Matrix'!T856,0),IF('CLINs &amp; Ceiling Rates'!$D$250="F&amp;E",'Labor Loading Matrix'!U856,0),IF('CLINs &amp; Ceiling Rates'!$D$251="F&amp;E",'Labor Loading Matrix'!V856,0),IF('CLINs &amp; Ceiling Rates'!$D$252="F&amp;E",'Labor Loading Matrix'!W856,0),IF('CLINs &amp; Ceiling Rates'!$D$253="F&amp;E",'Labor Loading Matrix'!X856,0),IF('CLINs &amp; Ceiling Rates'!$D$254="F&amp;E",'Labor Loading Matrix'!Y856,0),IF('CLINs &amp; Ceiling Rates'!$D$255="F&amp;E",'Labor Loading Matrix'!Z856,0),IF('CLINs &amp; Ceiling Rates'!$D$256="F&amp;E",'Labor Loading Matrix'!AA856,0))</f>
        <v>0</v>
      </c>
      <c r="G856" s="175">
        <f>SUM(IF('CLINs &amp; Ceiling Rates'!$D$237="R&amp;D",'Labor Loading Matrix'!H856,0),IF('CLINs &amp; Ceiling Rates'!$D$238="R&amp;D",'Labor Loading Matrix'!I856,0),IF('CLINs &amp; Ceiling Rates'!$D$239="R&amp;D",'Labor Loading Matrix'!J856,0),IF('CLINs &amp; Ceiling Rates'!$D$240="R&amp;D",'Labor Loading Matrix'!K856,0),IF('CLINs &amp; Ceiling Rates'!$D$241="R&amp;D",'Labor Loading Matrix'!L856,0),IF('CLINs &amp; Ceiling Rates'!$D$242="R&amp;D",'Labor Loading Matrix'!M856,0),IF('CLINs &amp; Ceiling Rates'!$D$243="R&amp;D",'Labor Loading Matrix'!N856,0),IF('CLINs &amp; Ceiling Rates'!$D$244="R&amp;D",'Labor Loading Matrix'!O856,0),IF('CLINs &amp; Ceiling Rates'!$D$245="R&amp;D",'Labor Loading Matrix'!P856,0),IF('CLINs &amp; Ceiling Rates'!$D$246="R&amp;D",'Labor Loading Matrix'!Q856,0),IF('CLINs &amp; Ceiling Rates'!$D$247="R&amp;D",'Labor Loading Matrix'!R856,0),IF('CLINs &amp; Ceiling Rates'!$D$248="R&amp;D",'Labor Loading Matrix'!S856,0),IF('CLINs &amp; Ceiling Rates'!$D$249="R&amp;D",'Labor Loading Matrix'!T856,0),IF('CLINs &amp; Ceiling Rates'!$D$250="R&amp;D",'Labor Loading Matrix'!U856,0),IF('CLINs &amp; Ceiling Rates'!$D$251="R&amp;D",'Labor Loading Matrix'!V856,0),IF('CLINs &amp; Ceiling Rates'!$D$252="R&amp;D",'Labor Loading Matrix'!W856,0),IF('CLINs &amp; Ceiling Rates'!$D$253="R&amp;D",'Labor Loading Matrix'!X856,0),IF('CLINs &amp; Ceiling Rates'!$D$254="R&amp;D",'Labor Loading Matrix'!Y856,0),IF('CLINs &amp; Ceiling Rates'!$D$255="R&amp;D",'Labor Loading Matrix'!Z856,0),IF('CLINs &amp; Ceiling Rates'!$D$256="R&amp;D",'Labor Loading Matrix'!AA856,0))</f>
        <v>0</v>
      </c>
      <c r="H856" s="137"/>
      <c r="I856" s="137"/>
      <c r="J856" s="137"/>
      <c r="K856" s="137"/>
      <c r="L856" s="137"/>
      <c r="M856" s="137"/>
      <c r="N856" s="84"/>
      <c r="O856" s="84"/>
      <c r="P856" s="84"/>
      <c r="Q856" s="84"/>
      <c r="R856" s="133"/>
      <c r="S856" s="133"/>
      <c r="T856" s="133"/>
      <c r="U856" s="133"/>
      <c r="V856" s="133"/>
      <c r="W856" s="133"/>
      <c r="X856" s="133"/>
      <c r="Y856" s="133"/>
      <c r="Z856" s="133"/>
      <c r="AA856" s="133"/>
    </row>
    <row r="857" spans="1:27" s="73" customFormat="1" ht="18" hidden="1" customHeight="1" x14ac:dyDescent="0.25">
      <c r="A857" s="173">
        <f>'CLINs &amp; Ceiling Rates'!B216</f>
        <v>0</v>
      </c>
      <c r="B857" s="173">
        <f>'CLINs &amp; Ceiling Rates'!C216</f>
        <v>0</v>
      </c>
      <c r="C857" s="177" t="str">
        <f>'CLINs &amp; Ceiling Rates'!K216</f>
        <v/>
      </c>
      <c r="D857" s="211">
        <f>IF('CLINs &amp; Ceiling Rates'!D813="",SUM('Labor Loading Matrix'!H857:AA857),SUM(E857:G857))</f>
        <v>0</v>
      </c>
      <c r="E857" s="175">
        <f>SUM(IF('CLINs &amp; Ceiling Rates'!$D$237="OPS",'Labor Loading Matrix'!H857,0),IF('CLINs &amp; Ceiling Rates'!$D$238="OPS",'Labor Loading Matrix'!I857,0),IF('CLINs &amp; Ceiling Rates'!$D$239="OPS",'Labor Loading Matrix'!J857,0),IF('CLINs &amp; Ceiling Rates'!$D$240="OPS",'Labor Loading Matrix'!K857,0),IF('CLINs &amp; Ceiling Rates'!$D$241="OPS",'Labor Loading Matrix'!L857,0),IF('CLINs &amp; Ceiling Rates'!$D$242="OPS",'Labor Loading Matrix'!M857,0),IF('CLINs &amp; Ceiling Rates'!$D$243="OPS",'Labor Loading Matrix'!N857,0),IF('CLINs &amp; Ceiling Rates'!$D$244="OPS",'Labor Loading Matrix'!O857,0),IF('CLINs &amp; Ceiling Rates'!$D$245="OPS",'Labor Loading Matrix'!P857,0),IF('CLINs &amp; Ceiling Rates'!$D$246="OPS",'Labor Loading Matrix'!Q857,0),IF('CLINs &amp; Ceiling Rates'!$D$247="OPS",'Labor Loading Matrix'!R857,0),IF('CLINs &amp; Ceiling Rates'!$D$248="OPS",'Labor Loading Matrix'!S857,0),IF('CLINs &amp; Ceiling Rates'!$D$249="OPS",'Labor Loading Matrix'!T857,0),IF('CLINs &amp; Ceiling Rates'!$D$250="OPS",'Labor Loading Matrix'!U857,0),IF('CLINs &amp; Ceiling Rates'!$D$251="OPS",'Labor Loading Matrix'!V857,0),IF('CLINs &amp; Ceiling Rates'!$D$252="OPS",'Labor Loading Matrix'!W857,0),IF('CLINs &amp; Ceiling Rates'!$D$253="OPS",'Labor Loading Matrix'!X857,0),IF('CLINs &amp; Ceiling Rates'!$D$254="OPS",'Labor Loading Matrix'!Y857,0),IF('CLINs &amp; Ceiling Rates'!$D$255="OPS",'Labor Loading Matrix'!Z857,0),IF('CLINs &amp; Ceiling Rates'!$D$256="OPS",'Labor Loading Matrix'!AA857,0))</f>
        <v>0</v>
      </c>
      <c r="F857" s="175">
        <f>SUM(IF('CLINs &amp; Ceiling Rates'!$D$237="F&amp;E",'Labor Loading Matrix'!H857,0),IF('CLINs &amp; Ceiling Rates'!$D$238="F&amp;E",'Labor Loading Matrix'!I857,0),IF('CLINs &amp; Ceiling Rates'!$D$239="F&amp;E",'Labor Loading Matrix'!J857,0),IF('CLINs &amp; Ceiling Rates'!$D$240="F&amp;E",'Labor Loading Matrix'!K857,0),IF('CLINs &amp; Ceiling Rates'!$D$241="F&amp;E",'Labor Loading Matrix'!L857,0),IF('CLINs &amp; Ceiling Rates'!$D$242="F&amp;E",'Labor Loading Matrix'!M857,0),IF('CLINs &amp; Ceiling Rates'!$D$243="F&amp;E",'Labor Loading Matrix'!N857,0),IF('CLINs &amp; Ceiling Rates'!$D$244="F&amp;E",'Labor Loading Matrix'!O857,0),IF('CLINs &amp; Ceiling Rates'!$D$245="F&amp;E",'Labor Loading Matrix'!P857,0),IF('CLINs &amp; Ceiling Rates'!$D$246="F&amp;E",'Labor Loading Matrix'!Q857,0),IF('CLINs &amp; Ceiling Rates'!$D$247="F&amp;E",'Labor Loading Matrix'!R857,0),IF('CLINs &amp; Ceiling Rates'!$D$248="F&amp;E",'Labor Loading Matrix'!S857,0),IF('CLINs &amp; Ceiling Rates'!$D$249="F&amp;E",'Labor Loading Matrix'!T857,0),IF('CLINs &amp; Ceiling Rates'!$D$250="F&amp;E",'Labor Loading Matrix'!U857,0),IF('CLINs &amp; Ceiling Rates'!$D$251="F&amp;E",'Labor Loading Matrix'!V857,0),IF('CLINs &amp; Ceiling Rates'!$D$252="F&amp;E",'Labor Loading Matrix'!W857,0),IF('CLINs &amp; Ceiling Rates'!$D$253="F&amp;E",'Labor Loading Matrix'!X857,0),IF('CLINs &amp; Ceiling Rates'!$D$254="F&amp;E",'Labor Loading Matrix'!Y857,0),IF('CLINs &amp; Ceiling Rates'!$D$255="F&amp;E",'Labor Loading Matrix'!Z857,0),IF('CLINs &amp; Ceiling Rates'!$D$256="F&amp;E",'Labor Loading Matrix'!AA857,0))</f>
        <v>0</v>
      </c>
      <c r="G857" s="175">
        <f>SUM(IF('CLINs &amp; Ceiling Rates'!$D$237="R&amp;D",'Labor Loading Matrix'!H857,0),IF('CLINs &amp; Ceiling Rates'!$D$238="R&amp;D",'Labor Loading Matrix'!I857,0),IF('CLINs &amp; Ceiling Rates'!$D$239="R&amp;D",'Labor Loading Matrix'!J857,0),IF('CLINs &amp; Ceiling Rates'!$D$240="R&amp;D",'Labor Loading Matrix'!K857,0),IF('CLINs &amp; Ceiling Rates'!$D$241="R&amp;D",'Labor Loading Matrix'!L857,0),IF('CLINs &amp; Ceiling Rates'!$D$242="R&amp;D",'Labor Loading Matrix'!M857,0),IF('CLINs &amp; Ceiling Rates'!$D$243="R&amp;D",'Labor Loading Matrix'!N857,0),IF('CLINs &amp; Ceiling Rates'!$D$244="R&amp;D",'Labor Loading Matrix'!O857,0),IF('CLINs &amp; Ceiling Rates'!$D$245="R&amp;D",'Labor Loading Matrix'!P857,0),IF('CLINs &amp; Ceiling Rates'!$D$246="R&amp;D",'Labor Loading Matrix'!Q857,0),IF('CLINs &amp; Ceiling Rates'!$D$247="R&amp;D",'Labor Loading Matrix'!R857,0),IF('CLINs &amp; Ceiling Rates'!$D$248="R&amp;D",'Labor Loading Matrix'!S857,0),IF('CLINs &amp; Ceiling Rates'!$D$249="R&amp;D",'Labor Loading Matrix'!T857,0),IF('CLINs &amp; Ceiling Rates'!$D$250="R&amp;D",'Labor Loading Matrix'!U857,0),IF('CLINs &amp; Ceiling Rates'!$D$251="R&amp;D",'Labor Loading Matrix'!V857,0),IF('CLINs &amp; Ceiling Rates'!$D$252="R&amp;D",'Labor Loading Matrix'!W857,0),IF('CLINs &amp; Ceiling Rates'!$D$253="R&amp;D",'Labor Loading Matrix'!X857,0),IF('CLINs &amp; Ceiling Rates'!$D$254="R&amp;D",'Labor Loading Matrix'!Y857,0),IF('CLINs &amp; Ceiling Rates'!$D$255="R&amp;D",'Labor Loading Matrix'!Z857,0),IF('CLINs &amp; Ceiling Rates'!$D$256="R&amp;D",'Labor Loading Matrix'!AA857,0))</f>
        <v>0</v>
      </c>
      <c r="H857" s="137"/>
      <c r="I857" s="137"/>
      <c r="J857" s="137"/>
      <c r="K857" s="137"/>
      <c r="L857" s="137"/>
      <c r="M857" s="137"/>
      <c r="N857" s="84"/>
      <c r="O857" s="84"/>
      <c r="P857" s="84"/>
      <c r="Q857" s="84"/>
      <c r="R857" s="133"/>
      <c r="S857" s="133"/>
      <c r="T857" s="133"/>
      <c r="U857" s="133"/>
      <c r="V857" s="133"/>
      <c r="W857" s="133"/>
      <c r="X857" s="133"/>
      <c r="Y857" s="133"/>
      <c r="Z857" s="133"/>
      <c r="AA857" s="133"/>
    </row>
    <row r="858" spans="1:27" s="73" customFormat="1" ht="18" hidden="1" customHeight="1" thickBot="1" x14ac:dyDescent="0.3">
      <c r="A858" s="173">
        <f>'CLINs &amp; Ceiling Rates'!B217</f>
        <v>0</v>
      </c>
      <c r="B858" s="173">
        <f>'CLINs &amp; Ceiling Rates'!C217</f>
        <v>0</v>
      </c>
      <c r="C858" s="177" t="str">
        <f>'CLINs &amp; Ceiling Rates'!K217</f>
        <v/>
      </c>
      <c r="D858" s="211">
        <f>IF('CLINs &amp; Ceiling Rates'!D814="",SUM('Labor Loading Matrix'!H858:AA858),SUM(E858:G858))</f>
        <v>0</v>
      </c>
      <c r="E858" s="175">
        <f>SUM(IF('CLINs &amp; Ceiling Rates'!$D$237="OPS",'Labor Loading Matrix'!H858,0),IF('CLINs &amp; Ceiling Rates'!$D$238="OPS",'Labor Loading Matrix'!I858,0),IF('CLINs &amp; Ceiling Rates'!$D$239="OPS",'Labor Loading Matrix'!J858,0),IF('CLINs &amp; Ceiling Rates'!$D$240="OPS",'Labor Loading Matrix'!K858,0),IF('CLINs &amp; Ceiling Rates'!$D$241="OPS",'Labor Loading Matrix'!L858,0),IF('CLINs &amp; Ceiling Rates'!$D$242="OPS",'Labor Loading Matrix'!M858,0),IF('CLINs &amp; Ceiling Rates'!$D$243="OPS",'Labor Loading Matrix'!N858,0),IF('CLINs &amp; Ceiling Rates'!$D$244="OPS",'Labor Loading Matrix'!O858,0),IF('CLINs &amp; Ceiling Rates'!$D$245="OPS",'Labor Loading Matrix'!P858,0),IF('CLINs &amp; Ceiling Rates'!$D$246="OPS",'Labor Loading Matrix'!Q858,0),IF('CLINs &amp; Ceiling Rates'!$D$247="OPS",'Labor Loading Matrix'!R858,0),IF('CLINs &amp; Ceiling Rates'!$D$248="OPS",'Labor Loading Matrix'!S858,0),IF('CLINs &amp; Ceiling Rates'!$D$249="OPS",'Labor Loading Matrix'!T858,0),IF('CLINs &amp; Ceiling Rates'!$D$250="OPS",'Labor Loading Matrix'!U858,0),IF('CLINs &amp; Ceiling Rates'!$D$251="OPS",'Labor Loading Matrix'!V858,0),IF('CLINs &amp; Ceiling Rates'!$D$252="OPS",'Labor Loading Matrix'!W858,0),IF('CLINs &amp; Ceiling Rates'!$D$253="OPS",'Labor Loading Matrix'!X858,0),IF('CLINs &amp; Ceiling Rates'!$D$254="OPS",'Labor Loading Matrix'!Y858,0),IF('CLINs &amp; Ceiling Rates'!$D$255="OPS",'Labor Loading Matrix'!Z858,0),IF('CLINs &amp; Ceiling Rates'!$D$256="OPS",'Labor Loading Matrix'!AA858,0))</f>
        <v>0</v>
      </c>
      <c r="F858" s="175">
        <f>SUM(IF('CLINs &amp; Ceiling Rates'!$D$237="F&amp;E",'Labor Loading Matrix'!H858,0),IF('CLINs &amp; Ceiling Rates'!$D$238="F&amp;E",'Labor Loading Matrix'!I858,0),IF('CLINs &amp; Ceiling Rates'!$D$239="F&amp;E",'Labor Loading Matrix'!J858,0),IF('CLINs &amp; Ceiling Rates'!$D$240="F&amp;E",'Labor Loading Matrix'!K858,0),IF('CLINs &amp; Ceiling Rates'!$D$241="F&amp;E",'Labor Loading Matrix'!L858,0),IF('CLINs &amp; Ceiling Rates'!$D$242="F&amp;E",'Labor Loading Matrix'!M858,0),IF('CLINs &amp; Ceiling Rates'!$D$243="F&amp;E",'Labor Loading Matrix'!N858,0),IF('CLINs &amp; Ceiling Rates'!$D$244="F&amp;E",'Labor Loading Matrix'!O858,0),IF('CLINs &amp; Ceiling Rates'!$D$245="F&amp;E",'Labor Loading Matrix'!P858,0),IF('CLINs &amp; Ceiling Rates'!$D$246="F&amp;E",'Labor Loading Matrix'!Q858,0),IF('CLINs &amp; Ceiling Rates'!$D$247="F&amp;E",'Labor Loading Matrix'!R858,0),IF('CLINs &amp; Ceiling Rates'!$D$248="F&amp;E",'Labor Loading Matrix'!S858,0),IF('CLINs &amp; Ceiling Rates'!$D$249="F&amp;E",'Labor Loading Matrix'!T858,0),IF('CLINs &amp; Ceiling Rates'!$D$250="F&amp;E",'Labor Loading Matrix'!U858,0),IF('CLINs &amp; Ceiling Rates'!$D$251="F&amp;E",'Labor Loading Matrix'!V858,0),IF('CLINs &amp; Ceiling Rates'!$D$252="F&amp;E",'Labor Loading Matrix'!W858,0),IF('CLINs &amp; Ceiling Rates'!$D$253="F&amp;E",'Labor Loading Matrix'!X858,0),IF('CLINs &amp; Ceiling Rates'!$D$254="F&amp;E",'Labor Loading Matrix'!Y858,0),IF('CLINs &amp; Ceiling Rates'!$D$255="F&amp;E",'Labor Loading Matrix'!Z858,0),IF('CLINs &amp; Ceiling Rates'!$D$256="F&amp;E",'Labor Loading Matrix'!AA858,0))</f>
        <v>0</v>
      </c>
      <c r="G858" s="175">
        <f>SUM(IF('CLINs &amp; Ceiling Rates'!$D$237="R&amp;D",'Labor Loading Matrix'!H858,0),IF('CLINs &amp; Ceiling Rates'!$D$238="R&amp;D",'Labor Loading Matrix'!I858,0),IF('CLINs &amp; Ceiling Rates'!$D$239="R&amp;D",'Labor Loading Matrix'!J858,0),IF('CLINs &amp; Ceiling Rates'!$D$240="R&amp;D",'Labor Loading Matrix'!K858,0),IF('CLINs &amp; Ceiling Rates'!$D$241="R&amp;D",'Labor Loading Matrix'!L858,0),IF('CLINs &amp; Ceiling Rates'!$D$242="R&amp;D",'Labor Loading Matrix'!M858,0),IF('CLINs &amp; Ceiling Rates'!$D$243="R&amp;D",'Labor Loading Matrix'!N858,0),IF('CLINs &amp; Ceiling Rates'!$D$244="R&amp;D",'Labor Loading Matrix'!O858,0),IF('CLINs &amp; Ceiling Rates'!$D$245="R&amp;D",'Labor Loading Matrix'!P858,0),IF('CLINs &amp; Ceiling Rates'!$D$246="R&amp;D",'Labor Loading Matrix'!Q858,0),IF('CLINs &amp; Ceiling Rates'!$D$247="R&amp;D",'Labor Loading Matrix'!R858,0),IF('CLINs &amp; Ceiling Rates'!$D$248="R&amp;D",'Labor Loading Matrix'!S858,0),IF('CLINs &amp; Ceiling Rates'!$D$249="R&amp;D",'Labor Loading Matrix'!T858,0),IF('CLINs &amp; Ceiling Rates'!$D$250="R&amp;D",'Labor Loading Matrix'!U858,0),IF('CLINs &amp; Ceiling Rates'!$D$251="R&amp;D",'Labor Loading Matrix'!V858,0),IF('CLINs &amp; Ceiling Rates'!$D$252="R&amp;D",'Labor Loading Matrix'!W858,0),IF('CLINs &amp; Ceiling Rates'!$D$253="R&amp;D",'Labor Loading Matrix'!X858,0),IF('CLINs &amp; Ceiling Rates'!$D$254="R&amp;D",'Labor Loading Matrix'!Y858,0),IF('CLINs &amp; Ceiling Rates'!$D$255="R&amp;D",'Labor Loading Matrix'!Z858,0),IF('CLINs &amp; Ceiling Rates'!$D$256="R&amp;D",'Labor Loading Matrix'!AA858,0))</f>
        <v>0</v>
      </c>
      <c r="H858" s="137"/>
      <c r="I858" s="137"/>
      <c r="J858" s="137"/>
      <c r="K858" s="137"/>
      <c r="L858" s="137"/>
      <c r="M858" s="137"/>
      <c r="N858" s="84"/>
      <c r="O858" s="84"/>
      <c r="P858" s="84"/>
      <c r="Q858" s="84"/>
      <c r="R858" s="133"/>
      <c r="S858" s="133"/>
      <c r="T858" s="133"/>
      <c r="U858" s="133"/>
      <c r="V858" s="133"/>
      <c r="W858" s="133"/>
      <c r="X858" s="133"/>
      <c r="Y858" s="133"/>
      <c r="Z858" s="133"/>
      <c r="AA858" s="133"/>
    </row>
    <row r="859" spans="1:27" s="30" customFormat="1" ht="18.75" customHeight="1" thickBot="1" x14ac:dyDescent="0.25">
      <c r="A859" s="486" t="str">
        <f>CONCATENATE("TOTAL HOURS – ",A646)</f>
        <v>TOTAL HOURS – Option Period 2</v>
      </c>
      <c r="B859" s="487"/>
      <c r="C859" s="487"/>
      <c r="D859" s="212">
        <f t="shared" ref="D859:AA859" si="520">SUM(D649:D858)</f>
        <v>21600</v>
      </c>
      <c r="E859" s="98">
        <f t="shared" si="520"/>
        <v>16200</v>
      </c>
      <c r="F859" s="98">
        <f t="shared" si="520"/>
        <v>5400</v>
      </c>
      <c r="G859" s="98">
        <f t="shared" si="520"/>
        <v>0</v>
      </c>
      <c r="H859" s="131">
        <f t="shared" si="520"/>
        <v>360</v>
      </c>
      <c r="I859" s="131">
        <f t="shared" si="520"/>
        <v>120</v>
      </c>
      <c r="J859" s="131">
        <f t="shared" si="520"/>
        <v>15840</v>
      </c>
      <c r="K859" s="131">
        <f t="shared" si="520"/>
        <v>5280</v>
      </c>
      <c r="L859" s="131">
        <f t="shared" si="520"/>
        <v>0</v>
      </c>
      <c r="M859" s="131">
        <f t="shared" si="520"/>
        <v>0</v>
      </c>
      <c r="N859" s="131">
        <f t="shared" si="520"/>
        <v>0</v>
      </c>
      <c r="O859" s="131">
        <f t="shared" si="520"/>
        <v>0</v>
      </c>
      <c r="P859" s="131">
        <f t="shared" si="520"/>
        <v>0</v>
      </c>
      <c r="Q859" s="131">
        <f t="shared" si="520"/>
        <v>0</v>
      </c>
      <c r="R859" s="75">
        <f t="shared" si="520"/>
        <v>0</v>
      </c>
      <c r="S859" s="75">
        <f t="shared" si="520"/>
        <v>0</v>
      </c>
      <c r="T859" s="75">
        <f t="shared" si="520"/>
        <v>0</v>
      </c>
      <c r="U859" s="75">
        <f t="shared" si="520"/>
        <v>0</v>
      </c>
      <c r="V859" s="75">
        <f t="shared" si="520"/>
        <v>0</v>
      </c>
      <c r="W859" s="75">
        <f t="shared" si="520"/>
        <v>0</v>
      </c>
      <c r="X859" s="75">
        <f t="shared" si="520"/>
        <v>0</v>
      </c>
      <c r="Y859" s="75">
        <f t="shared" si="520"/>
        <v>0</v>
      </c>
      <c r="Z859" s="75">
        <f t="shared" si="520"/>
        <v>0</v>
      </c>
      <c r="AA859" s="75">
        <f t="shared" si="520"/>
        <v>0</v>
      </c>
    </row>
    <row r="860" spans="1:27" s="51" customFormat="1" ht="40.200000000000003" customHeight="1" thickTop="1" x14ac:dyDescent="0.4">
      <c r="A860" s="152" t="str">
        <f>CONCATENATE("Option ",'CLINs &amp; Ceiling Rates'!C224, " 3")</f>
        <v>Option Period 3</v>
      </c>
      <c r="B860"/>
      <c r="C860"/>
      <c r="D860"/>
      <c r="E860"/>
      <c r="F860"/>
      <c r="G860"/>
      <c r="H860" s="114"/>
      <c r="I860" s="114"/>
      <c r="J860" s="114"/>
      <c r="K860" s="114"/>
      <c r="L860" s="114"/>
      <c r="M860" s="114"/>
      <c r="N860" s="435"/>
      <c r="O860" s="435"/>
      <c r="P860" s="435"/>
      <c r="Q860" s="435"/>
    </row>
    <row r="861" spans="1:27" s="59" customFormat="1" ht="18" customHeight="1" x14ac:dyDescent="0.2">
      <c r="A861" s="478" t="s">
        <v>80</v>
      </c>
      <c r="B861" s="478" t="s">
        <v>82</v>
      </c>
      <c r="C861" s="478" t="s">
        <v>111</v>
      </c>
      <c r="D861" s="478" t="str">
        <f>D647</f>
        <v>TOTAL HOURS</v>
      </c>
      <c r="E861" s="471" t="str">
        <f>E647</f>
        <v>Total OPS Hours</v>
      </c>
      <c r="F861" s="473" t="str">
        <f>F647</f>
        <v>Total F&amp;E Hours</v>
      </c>
      <c r="G861" s="475" t="str">
        <f>G647</f>
        <v>Total R&amp;D Hours</v>
      </c>
      <c r="H861" s="469" t="s">
        <v>124</v>
      </c>
      <c r="I861" s="470"/>
      <c r="J861" s="470"/>
      <c r="K861" s="470"/>
      <c r="L861" s="470"/>
      <c r="M861" s="470"/>
      <c r="N861" s="470"/>
      <c r="O861" s="470"/>
      <c r="P861" s="470"/>
      <c r="Q861" s="470"/>
      <c r="R861" s="470"/>
      <c r="S861" s="470"/>
      <c r="T861" s="470"/>
      <c r="U861" s="470"/>
      <c r="V861" s="470"/>
      <c r="W861" s="470"/>
      <c r="X861" s="470"/>
      <c r="Y861" s="470"/>
      <c r="Z861" s="470"/>
      <c r="AA861" s="470"/>
    </row>
    <row r="862" spans="1:27" s="59" customFormat="1" ht="38.4" customHeight="1" thickBot="1" x14ac:dyDescent="0.25">
      <c r="A862" s="479"/>
      <c r="B862" s="479"/>
      <c r="C862" s="479"/>
      <c r="D862" s="479"/>
      <c r="E862" s="472"/>
      <c r="F862" s="474"/>
      <c r="G862" s="476"/>
      <c r="H862" s="74" t="str">
        <f t="shared" ref="H862:AA862" si="521">H6</f>
        <v>Task 1 OPS</v>
      </c>
      <c r="I862" s="132" t="str">
        <f t="shared" si="521"/>
        <v>Task 1 F&amp;E</v>
      </c>
      <c r="J862" s="132" t="str">
        <f t="shared" si="521"/>
        <v>Task 2 OPS</v>
      </c>
      <c r="K862" s="132" t="str">
        <f t="shared" si="521"/>
        <v>Task 2 F&amp;E</v>
      </c>
      <c r="L862" s="132" t="str">
        <f t="shared" si="521"/>
        <v/>
      </c>
      <c r="M862" s="132" t="str">
        <f t="shared" si="521"/>
        <v/>
      </c>
      <c r="N862" s="132" t="str">
        <f t="shared" si="521"/>
        <v/>
      </c>
      <c r="O862" s="132" t="str">
        <f t="shared" si="521"/>
        <v/>
      </c>
      <c r="P862" s="132" t="str">
        <f t="shared" si="521"/>
        <v/>
      </c>
      <c r="Q862" s="132" t="str">
        <f t="shared" si="521"/>
        <v/>
      </c>
      <c r="R862" s="132" t="str">
        <f t="shared" si="521"/>
        <v/>
      </c>
      <c r="S862" s="132" t="str">
        <f t="shared" si="521"/>
        <v/>
      </c>
      <c r="T862" s="132" t="str">
        <f t="shared" si="521"/>
        <v/>
      </c>
      <c r="U862" s="132" t="str">
        <f t="shared" si="521"/>
        <v/>
      </c>
      <c r="V862" s="132" t="str">
        <f t="shared" si="521"/>
        <v/>
      </c>
      <c r="W862" s="132" t="str">
        <f t="shared" si="521"/>
        <v/>
      </c>
      <c r="X862" s="132" t="str">
        <f t="shared" si="521"/>
        <v/>
      </c>
      <c r="Y862" s="132" t="str">
        <f t="shared" si="521"/>
        <v/>
      </c>
      <c r="Z862" s="132" t="str">
        <f t="shared" si="521"/>
        <v/>
      </c>
      <c r="AA862" s="132" t="str">
        <f t="shared" si="521"/>
        <v/>
      </c>
    </row>
    <row r="863" spans="1:27" s="73" customFormat="1" ht="18" customHeight="1" x14ac:dyDescent="0.25">
      <c r="A863" s="173" t="str">
        <f>'CLINs &amp; Ceiling Rates'!B8</f>
        <v>Administrative Project Manager</v>
      </c>
      <c r="B863" s="173" t="str">
        <f>'CLINs &amp; Ceiling Rates'!C8</f>
        <v>Administrative Project Manager</v>
      </c>
      <c r="C863" s="177" t="str">
        <f>'CLINs &amp; Ceiling Rates'!M8</f>
        <v>2002003C</v>
      </c>
      <c r="D863" s="211">
        <f>IF('CLINs &amp; Ceiling Rates'!D819="",SUM('Labor Loading Matrix'!H863:AA863),SUM(E863:G863))</f>
        <v>480</v>
      </c>
      <c r="E863" s="175">
        <f>SUM(IF('CLINs &amp; Ceiling Rates'!$D$237="OPS",'Labor Loading Matrix'!H863,0),IF('CLINs &amp; Ceiling Rates'!$D$238="OPS",'Labor Loading Matrix'!I863,0),IF('CLINs &amp; Ceiling Rates'!$D$239="OPS",'Labor Loading Matrix'!J863,0),IF('CLINs &amp; Ceiling Rates'!$D$240="OPS",'Labor Loading Matrix'!K863,0),IF('CLINs &amp; Ceiling Rates'!$D$241="OPS",'Labor Loading Matrix'!L863,0),IF('CLINs &amp; Ceiling Rates'!$D$242="OPS",'Labor Loading Matrix'!M863,0),IF('CLINs &amp; Ceiling Rates'!$D$243="OPS",'Labor Loading Matrix'!N863,0),IF('CLINs &amp; Ceiling Rates'!$D$244="OPS",'Labor Loading Matrix'!O863,0),IF('CLINs &amp; Ceiling Rates'!$D$245="OPS",'Labor Loading Matrix'!P863,0),IF('CLINs &amp; Ceiling Rates'!$D$246="OPS",'Labor Loading Matrix'!Q863,0),IF('CLINs &amp; Ceiling Rates'!$D$247="OPS",'Labor Loading Matrix'!R863,0),IF('CLINs &amp; Ceiling Rates'!$D$248="OPS",'Labor Loading Matrix'!S863,0),IF('CLINs &amp; Ceiling Rates'!$D$249="OPS",'Labor Loading Matrix'!T863,0),IF('CLINs &amp; Ceiling Rates'!$D$250="OPS",'Labor Loading Matrix'!U863,0),IF('CLINs &amp; Ceiling Rates'!$D$251="OPS",'Labor Loading Matrix'!V863,0),IF('CLINs &amp; Ceiling Rates'!$D$252="OPS",'Labor Loading Matrix'!W863,0),IF('CLINs &amp; Ceiling Rates'!$D$253="OPS",'Labor Loading Matrix'!X863,0),IF('CLINs &amp; Ceiling Rates'!$D$254="OPS",'Labor Loading Matrix'!Y863,0),IF('CLINs &amp; Ceiling Rates'!$D$255="OPS",'Labor Loading Matrix'!Z863,0),IF('CLINs &amp; Ceiling Rates'!$D$256="OPS",'Labor Loading Matrix'!AA863,0))</f>
        <v>360</v>
      </c>
      <c r="F863" s="175">
        <f>SUM(IF('CLINs &amp; Ceiling Rates'!$D$237="F&amp;E",'Labor Loading Matrix'!H863,0),IF('CLINs &amp; Ceiling Rates'!$D$238="F&amp;E",'Labor Loading Matrix'!I863,0),IF('CLINs &amp; Ceiling Rates'!$D$239="F&amp;E",'Labor Loading Matrix'!J863,0),IF('CLINs &amp; Ceiling Rates'!$D$240="F&amp;E",'Labor Loading Matrix'!K863,0),IF('CLINs &amp; Ceiling Rates'!$D$241="F&amp;E",'Labor Loading Matrix'!L863,0),IF('CLINs &amp; Ceiling Rates'!$D$242="F&amp;E",'Labor Loading Matrix'!M863,0),IF('CLINs &amp; Ceiling Rates'!$D$243="F&amp;E",'Labor Loading Matrix'!N863,0),IF('CLINs &amp; Ceiling Rates'!$D$244="F&amp;E",'Labor Loading Matrix'!O863,0),IF('CLINs &amp; Ceiling Rates'!$D$245="F&amp;E",'Labor Loading Matrix'!P863,0),IF('CLINs &amp; Ceiling Rates'!$D$246="F&amp;E",'Labor Loading Matrix'!Q863,0),IF('CLINs &amp; Ceiling Rates'!$D$247="F&amp;E",'Labor Loading Matrix'!R863,0),IF('CLINs &amp; Ceiling Rates'!$D$248="F&amp;E",'Labor Loading Matrix'!S863,0),IF('CLINs &amp; Ceiling Rates'!$D$249="F&amp;E",'Labor Loading Matrix'!T863,0),IF('CLINs &amp; Ceiling Rates'!$D$250="F&amp;E",'Labor Loading Matrix'!U863,0),IF('CLINs &amp; Ceiling Rates'!$D$251="F&amp;E",'Labor Loading Matrix'!V863,0),IF('CLINs &amp; Ceiling Rates'!$D$252="F&amp;E",'Labor Loading Matrix'!W863,0),IF('CLINs &amp; Ceiling Rates'!$D$253="F&amp;E",'Labor Loading Matrix'!X863,0),IF('CLINs &amp; Ceiling Rates'!$D$254="F&amp;E",'Labor Loading Matrix'!Y863,0),IF('CLINs &amp; Ceiling Rates'!$D$255="F&amp;E",'Labor Loading Matrix'!Z863,0),IF('CLINs &amp; Ceiling Rates'!$D$256="F&amp;E",'Labor Loading Matrix'!AA863,0))</f>
        <v>120</v>
      </c>
      <c r="G863" s="175">
        <f>SUM(IF('CLINs &amp; Ceiling Rates'!$D$237="R&amp;D",'Labor Loading Matrix'!H863,0),IF('CLINs &amp; Ceiling Rates'!$D$238="R&amp;D",'Labor Loading Matrix'!I863,0),IF('CLINs &amp; Ceiling Rates'!$D$239="R&amp;D",'Labor Loading Matrix'!J863,0),IF('CLINs &amp; Ceiling Rates'!$D$240="R&amp;D",'Labor Loading Matrix'!K863,0),IF('CLINs &amp; Ceiling Rates'!$D$241="R&amp;D",'Labor Loading Matrix'!L863,0),IF('CLINs &amp; Ceiling Rates'!$D$242="R&amp;D",'Labor Loading Matrix'!M863,0),IF('CLINs &amp; Ceiling Rates'!$D$243="R&amp;D",'Labor Loading Matrix'!N863,0),IF('CLINs &amp; Ceiling Rates'!$D$244="R&amp;D",'Labor Loading Matrix'!O863,0),IF('CLINs &amp; Ceiling Rates'!$D$245="R&amp;D",'Labor Loading Matrix'!P863,0),IF('CLINs &amp; Ceiling Rates'!$D$246="R&amp;D",'Labor Loading Matrix'!Q863,0),IF('CLINs &amp; Ceiling Rates'!$D$247="R&amp;D",'Labor Loading Matrix'!R863,0),IF('CLINs &amp; Ceiling Rates'!$D$248="R&amp;D",'Labor Loading Matrix'!S863,0),IF('CLINs &amp; Ceiling Rates'!$D$249="R&amp;D",'Labor Loading Matrix'!T863,0),IF('CLINs &amp; Ceiling Rates'!$D$250="R&amp;D",'Labor Loading Matrix'!U863,0),IF('CLINs &amp; Ceiling Rates'!$D$251="R&amp;D",'Labor Loading Matrix'!V863,0),IF('CLINs &amp; Ceiling Rates'!$D$252="R&amp;D",'Labor Loading Matrix'!W863,0),IF('CLINs &amp; Ceiling Rates'!$D$253="R&amp;D",'Labor Loading Matrix'!X863,0),IF('CLINs &amp; Ceiling Rates'!$D$254="R&amp;D",'Labor Loading Matrix'!Y863,0),IF('CLINs &amp; Ceiling Rates'!$D$255="R&amp;D",'Labor Loading Matrix'!Z863,0),IF('CLINs &amp; Ceiling Rates'!$D$256="R&amp;D",'Labor Loading Matrix'!AA863,0))</f>
        <v>0</v>
      </c>
      <c r="H863" s="136">
        <v>360</v>
      </c>
      <c r="I863" s="136">
        <v>120</v>
      </c>
      <c r="J863" s="136"/>
      <c r="K863" s="136"/>
      <c r="L863" s="136"/>
      <c r="M863" s="136"/>
      <c r="N863" s="136"/>
      <c r="O863" s="136"/>
      <c r="P863" s="136"/>
      <c r="Q863" s="136"/>
      <c r="R863" s="136"/>
      <c r="S863" s="136"/>
      <c r="T863" s="136"/>
      <c r="U863" s="136"/>
      <c r="V863" s="136"/>
      <c r="W863" s="136"/>
      <c r="X863" s="136"/>
      <c r="Y863" s="136"/>
      <c r="Z863" s="136"/>
      <c r="AA863" s="136"/>
    </row>
    <row r="864" spans="1:27" s="73" customFormat="1" ht="18" customHeight="1" x14ac:dyDescent="0.25">
      <c r="A864" s="173" t="str">
        <f>'CLINs &amp; Ceiling Rates'!B9</f>
        <v>Senior II Business/Financial/Management Analyst</v>
      </c>
      <c r="B864" s="173" t="str">
        <f>'CLINs &amp; Ceiling Rates'!C9</f>
        <v>Senior II Business/Financial/Management Analyst</v>
      </c>
      <c r="C864" s="177" t="str">
        <f>'CLINs &amp; Ceiling Rates'!M9</f>
        <v>2002060C</v>
      </c>
      <c r="D864" s="211">
        <f>IF('CLINs &amp; Ceiling Rates'!D820="",SUM('Labor Loading Matrix'!H864:AA864),SUM(E864:G864))</f>
        <v>1920</v>
      </c>
      <c r="E864" s="175">
        <f>SUM(IF('CLINs &amp; Ceiling Rates'!$D$237="OPS",'Labor Loading Matrix'!H864,0),IF('CLINs &amp; Ceiling Rates'!$D$238="OPS",'Labor Loading Matrix'!I864,0),IF('CLINs &amp; Ceiling Rates'!$D$239="OPS",'Labor Loading Matrix'!J864,0),IF('CLINs &amp; Ceiling Rates'!$D$240="OPS",'Labor Loading Matrix'!K864,0),IF('CLINs &amp; Ceiling Rates'!$D$241="OPS",'Labor Loading Matrix'!L864,0),IF('CLINs &amp; Ceiling Rates'!$D$242="OPS",'Labor Loading Matrix'!M864,0),IF('CLINs &amp; Ceiling Rates'!$D$243="OPS",'Labor Loading Matrix'!N864,0),IF('CLINs &amp; Ceiling Rates'!$D$244="OPS",'Labor Loading Matrix'!O864,0),IF('CLINs &amp; Ceiling Rates'!$D$245="OPS",'Labor Loading Matrix'!P864,0),IF('CLINs &amp; Ceiling Rates'!$D$246="OPS",'Labor Loading Matrix'!Q864,0),IF('CLINs &amp; Ceiling Rates'!$D$247="OPS",'Labor Loading Matrix'!R864,0),IF('CLINs &amp; Ceiling Rates'!$D$248="OPS",'Labor Loading Matrix'!S864,0),IF('CLINs &amp; Ceiling Rates'!$D$249="OPS",'Labor Loading Matrix'!T864,0),IF('CLINs &amp; Ceiling Rates'!$D$250="OPS",'Labor Loading Matrix'!U864,0),IF('CLINs &amp; Ceiling Rates'!$D$251="OPS",'Labor Loading Matrix'!V864,0),IF('CLINs &amp; Ceiling Rates'!$D$252="OPS",'Labor Loading Matrix'!W864,0),IF('CLINs &amp; Ceiling Rates'!$D$253="OPS",'Labor Loading Matrix'!X864,0),IF('CLINs &amp; Ceiling Rates'!$D$254="OPS",'Labor Loading Matrix'!Y864,0),IF('CLINs &amp; Ceiling Rates'!$D$255="OPS",'Labor Loading Matrix'!Z864,0),IF('CLINs &amp; Ceiling Rates'!$D$256="OPS",'Labor Loading Matrix'!AA864,0))</f>
        <v>1440</v>
      </c>
      <c r="F864" s="175">
        <f>SUM(IF('CLINs &amp; Ceiling Rates'!$D$237="F&amp;E",'Labor Loading Matrix'!H864,0),IF('CLINs &amp; Ceiling Rates'!$D$238="F&amp;E",'Labor Loading Matrix'!I864,0),IF('CLINs &amp; Ceiling Rates'!$D$239="F&amp;E",'Labor Loading Matrix'!J864,0),IF('CLINs &amp; Ceiling Rates'!$D$240="F&amp;E",'Labor Loading Matrix'!K864,0),IF('CLINs &amp; Ceiling Rates'!$D$241="F&amp;E",'Labor Loading Matrix'!L864,0),IF('CLINs &amp; Ceiling Rates'!$D$242="F&amp;E",'Labor Loading Matrix'!M864,0),IF('CLINs &amp; Ceiling Rates'!$D$243="F&amp;E",'Labor Loading Matrix'!N864,0),IF('CLINs &amp; Ceiling Rates'!$D$244="F&amp;E",'Labor Loading Matrix'!O864,0),IF('CLINs &amp; Ceiling Rates'!$D$245="F&amp;E",'Labor Loading Matrix'!P864,0),IF('CLINs &amp; Ceiling Rates'!$D$246="F&amp;E",'Labor Loading Matrix'!Q864,0),IF('CLINs &amp; Ceiling Rates'!$D$247="F&amp;E",'Labor Loading Matrix'!R864,0),IF('CLINs &amp; Ceiling Rates'!$D$248="F&amp;E",'Labor Loading Matrix'!S864,0),IF('CLINs &amp; Ceiling Rates'!$D$249="F&amp;E",'Labor Loading Matrix'!T864,0),IF('CLINs &amp; Ceiling Rates'!$D$250="F&amp;E",'Labor Loading Matrix'!U864,0),IF('CLINs &amp; Ceiling Rates'!$D$251="F&amp;E",'Labor Loading Matrix'!V864,0),IF('CLINs &amp; Ceiling Rates'!$D$252="F&amp;E",'Labor Loading Matrix'!W864,0),IF('CLINs &amp; Ceiling Rates'!$D$253="F&amp;E",'Labor Loading Matrix'!X864,0),IF('CLINs &amp; Ceiling Rates'!$D$254="F&amp;E",'Labor Loading Matrix'!Y864,0),IF('CLINs &amp; Ceiling Rates'!$D$255="F&amp;E",'Labor Loading Matrix'!Z864,0),IF('CLINs &amp; Ceiling Rates'!$D$256="F&amp;E",'Labor Loading Matrix'!AA864,0))</f>
        <v>480</v>
      </c>
      <c r="G864" s="175">
        <f>SUM(IF('CLINs &amp; Ceiling Rates'!$D$237="R&amp;D",'Labor Loading Matrix'!H864,0),IF('CLINs &amp; Ceiling Rates'!$D$238="R&amp;D",'Labor Loading Matrix'!I864,0),IF('CLINs &amp; Ceiling Rates'!$D$239="R&amp;D",'Labor Loading Matrix'!J864,0),IF('CLINs &amp; Ceiling Rates'!$D$240="R&amp;D",'Labor Loading Matrix'!K864,0),IF('CLINs &amp; Ceiling Rates'!$D$241="R&amp;D",'Labor Loading Matrix'!L864,0),IF('CLINs &amp; Ceiling Rates'!$D$242="R&amp;D",'Labor Loading Matrix'!M864,0),IF('CLINs &amp; Ceiling Rates'!$D$243="R&amp;D",'Labor Loading Matrix'!N864,0),IF('CLINs &amp; Ceiling Rates'!$D$244="R&amp;D",'Labor Loading Matrix'!O864,0),IF('CLINs &amp; Ceiling Rates'!$D$245="R&amp;D",'Labor Loading Matrix'!P864,0),IF('CLINs &amp; Ceiling Rates'!$D$246="R&amp;D",'Labor Loading Matrix'!Q864,0),IF('CLINs &amp; Ceiling Rates'!$D$247="R&amp;D",'Labor Loading Matrix'!R864,0),IF('CLINs &amp; Ceiling Rates'!$D$248="R&amp;D",'Labor Loading Matrix'!S864,0),IF('CLINs &amp; Ceiling Rates'!$D$249="R&amp;D",'Labor Loading Matrix'!T864,0),IF('CLINs &amp; Ceiling Rates'!$D$250="R&amp;D",'Labor Loading Matrix'!U864,0),IF('CLINs &amp; Ceiling Rates'!$D$251="R&amp;D",'Labor Loading Matrix'!V864,0),IF('CLINs &amp; Ceiling Rates'!$D$252="R&amp;D",'Labor Loading Matrix'!W864,0),IF('CLINs &amp; Ceiling Rates'!$D$253="R&amp;D",'Labor Loading Matrix'!X864,0),IF('CLINs &amp; Ceiling Rates'!$D$254="R&amp;D",'Labor Loading Matrix'!Y864,0),IF('CLINs &amp; Ceiling Rates'!$D$255="R&amp;D",'Labor Loading Matrix'!Z864,0),IF('CLINs &amp; Ceiling Rates'!$D$256="R&amp;D",'Labor Loading Matrix'!AA864,0))</f>
        <v>0</v>
      </c>
      <c r="H864" s="136"/>
      <c r="I864" s="136"/>
      <c r="J864" s="136">
        <v>1440</v>
      </c>
      <c r="K864" s="136">
        <v>480</v>
      </c>
      <c r="L864" s="136"/>
      <c r="M864" s="136"/>
      <c r="N864" s="136"/>
      <c r="O864" s="136"/>
      <c r="P864" s="136"/>
      <c r="Q864" s="136"/>
      <c r="R864" s="136"/>
      <c r="S864" s="136"/>
      <c r="T864" s="136"/>
      <c r="U864" s="136"/>
      <c r="V864" s="136"/>
      <c r="W864" s="136"/>
      <c r="X864" s="136"/>
      <c r="Y864" s="136"/>
      <c r="Z864" s="136"/>
      <c r="AA864" s="136"/>
    </row>
    <row r="865" spans="1:27" s="73" customFormat="1" ht="18" customHeight="1" x14ac:dyDescent="0.25">
      <c r="A865" s="173" t="str">
        <f>'CLINs &amp; Ceiling Rates'!B10</f>
        <v>Senior II Business/Financial/Management Analyst</v>
      </c>
      <c r="B865" s="173" t="str">
        <f>'CLINs &amp; Ceiling Rates'!C10</f>
        <v>Senior II Business/Financial/Management Analyst</v>
      </c>
      <c r="C865" s="177" t="str">
        <f>'CLINs &amp; Ceiling Rates'!M10</f>
        <v>2002060C</v>
      </c>
      <c r="D865" s="211">
        <f>IF('CLINs &amp; Ceiling Rates'!D821="",SUM('Labor Loading Matrix'!H865:AA865),SUM(E865:G865))</f>
        <v>1920</v>
      </c>
      <c r="E865" s="175">
        <f>SUM(IF('CLINs &amp; Ceiling Rates'!$D$237="OPS",'Labor Loading Matrix'!H865,0),IF('CLINs &amp; Ceiling Rates'!$D$238="OPS",'Labor Loading Matrix'!I865,0),IF('CLINs &amp; Ceiling Rates'!$D$239="OPS",'Labor Loading Matrix'!J865,0),IF('CLINs &amp; Ceiling Rates'!$D$240="OPS",'Labor Loading Matrix'!K865,0),IF('CLINs &amp; Ceiling Rates'!$D$241="OPS",'Labor Loading Matrix'!L865,0),IF('CLINs &amp; Ceiling Rates'!$D$242="OPS",'Labor Loading Matrix'!M865,0),IF('CLINs &amp; Ceiling Rates'!$D$243="OPS",'Labor Loading Matrix'!N865,0),IF('CLINs &amp; Ceiling Rates'!$D$244="OPS",'Labor Loading Matrix'!O865,0),IF('CLINs &amp; Ceiling Rates'!$D$245="OPS",'Labor Loading Matrix'!P865,0),IF('CLINs &amp; Ceiling Rates'!$D$246="OPS",'Labor Loading Matrix'!Q865,0),IF('CLINs &amp; Ceiling Rates'!$D$247="OPS",'Labor Loading Matrix'!R865,0),IF('CLINs &amp; Ceiling Rates'!$D$248="OPS",'Labor Loading Matrix'!S865,0),IF('CLINs &amp; Ceiling Rates'!$D$249="OPS",'Labor Loading Matrix'!T865,0),IF('CLINs &amp; Ceiling Rates'!$D$250="OPS",'Labor Loading Matrix'!U865,0),IF('CLINs &amp; Ceiling Rates'!$D$251="OPS",'Labor Loading Matrix'!V865,0),IF('CLINs &amp; Ceiling Rates'!$D$252="OPS",'Labor Loading Matrix'!W865,0),IF('CLINs &amp; Ceiling Rates'!$D$253="OPS",'Labor Loading Matrix'!X865,0),IF('CLINs &amp; Ceiling Rates'!$D$254="OPS",'Labor Loading Matrix'!Y865,0),IF('CLINs &amp; Ceiling Rates'!$D$255="OPS",'Labor Loading Matrix'!Z865,0),IF('CLINs &amp; Ceiling Rates'!$D$256="OPS",'Labor Loading Matrix'!AA865,0))</f>
        <v>1440</v>
      </c>
      <c r="F865" s="175">
        <f>SUM(IF('CLINs &amp; Ceiling Rates'!$D$237="F&amp;E",'Labor Loading Matrix'!H865,0),IF('CLINs &amp; Ceiling Rates'!$D$238="F&amp;E",'Labor Loading Matrix'!I865,0),IF('CLINs &amp; Ceiling Rates'!$D$239="F&amp;E",'Labor Loading Matrix'!J865,0),IF('CLINs &amp; Ceiling Rates'!$D$240="F&amp;E",'Labor Loading Matrix'!K865,0),IF('CLINs &amp; Ceiling Rates'!$D$241="F&amp;E",'Labor Loading Matrix'!L865,0),IF('CLINs &amp; Ceiling Rates'!$D$242="F&amp;E",'Labor Loading Matrix'!M865,0),IF('CLINs &amp; Ceiling Rates'!$D$243="F&amp;E",'Labor Loading Matrix'!N865,0),IF('CLINs &amp; Ceiling Rates'!$D$244="F&amp;E",'Labor Loading Matrix'!O865,0),IF('CLINs &amp; Ceiling Rates'!$D$245="F&amp;E",'Labor Loading Matrix'!P865,0),IF('CLINs &amp; Ceiling Rates'!$D$246="F&amp;E",'Labor Loading Matrix'!Q865,0),IF('CLINs &amp; Ceiling Rates'!$D$247="F&amp;E",'Labor Loading Matrix'!R865,0),IF('CLINs &amp; Ceiling Rates'!$D$248="F&amp;E",'Labor Loading Matrix'!S865,0),IF('CLINs &amp; Ceiling Rates'!$D$249="F&amp;E",'Labor Loading Matrix'!T865,0),IF('CLINs &amp; Ceiling Rates'!$D$250="F&amp;E",'Labor Loading Matrix'!U865,0),IF('CLINs &amp; Ceiling Rates'!$D$251="F&amp;E",'Labor Loading Matrix'!V865,0),IF('CLINs &amp; Ceiling Rates'!$D$252="F&amp;E",'Labor Loading Matrix'!W865,0),IF('CLINs &amp; Ceiling Rates'!$D$253="F&amp;E",'Labor Loading Matrix'!X865,0),IF('CLINs &amp; Ceiling Rates'!$D$254="F&amp;E",'Labor Loading Matrix'!Y865,0),IF('CLINs &amp; Ceiling Rates'!$D$255="F&amp;E",'Labor Loading Matrix'!Z865,0),IF('CLINs &amp; Ceiling Rates'!$D$256="F&amp;E",'Labor Loading Matrix'!AA865,0))</f>
        <v>480</v>
      </c>
      <c r="G865" s="175">
        <f>SUM(IF('CLINs &amp; Ceiling Rates'!$D$237="R&amp;D",'Labor Loading Matrix'!H865,0),IF('CLINs &amp; Ceiling Rates'!$D$238="R&amp;D",'Labor Loading Matrix'!I865,0),IF('CLINs &amp; Ceiling Rates'!$D$239="R&amp;D",'Labor Loading Matrix'!J865,0),IF('CLINs &amp; Ceiling Rates'!$D$240="R&amp;D",'Labor Loading Matrix'!K865,0),IF('CLINs &amp; Ceiling Rates'!$D$241="R&amp;D",'Labor Loading Matrix'!L865,0),IF('CLINs &amp; Ceiling Rates'!$D$242="R&amp;D",'Labor Loading Matrix'!M865,0),IF('CLINs &amp; Ceiling Rates'!$D$243="R&amp;D",'Labor Loading Matrix'!N865,0),IF('CLINs &amp; Ceiling Rates'!$D$244="R&amp;D",'Labor Loading Matrix'!O865,0),IF('CLINs &amp; Ceiling Rates'!$D$245="R&amp;D",'Labor Loading Matrix'!P865,0),IF('CLINs &amp; Ceiling Rates'!$D$246="R&amp;D",'Labor Loading Matrix'!Q865,0),IF('CLINs &amp; Ceiling Rates'!$D$247="R&amp;D",'Labor Loading Matrix'!R865,0),IF('CLINs &amp; Ceiling Rates'!$D$248="R&amp;D",'Labor Loading Matrix'!S865,0),IF('CLINs &amp; Ceiling Rates'!$D$249="R&amp;D",'Labor Loading Matrix'!T865,0),IF('CLINs &amp; Ceiling Rates'!$D$250="R&amp;D",'Labor Loading Matrix'!U865,0),IF('CLINs &amp; Ceiling Rates'!$D$251="R&amp;D",'Labor Loading Matrix'!V865,0),IF('CLINs &amp; Ceiling Rates'!$D$252="R&amp;D",'Labor Loading Matrix'!W865,0),IF('CLINs &amp; Ceiling Rates'!$D$253="R&amp;D",'Labor Loading Matrix'!X865,0),IF('CLINs &amp; Ceiling Rates'!$D$254="R&amp;D",'Labor Loading Matrix'!Y865,0),IF('CLINs &amp; Ceiling Rates'!$D$255="R&amp;D",'Labor Loading Matrix'!Z865,0),IF('CLINs &amp; Ceiling Rates'!$D$256="R&amp;D",'Labor Loading Matrix'!AA865,0))</f>
        <v>0</v>
      </c>
      <c r="H865" s="136"/>
      <c r="I865" s="136"/>
      <c r="J865" s="136">
        <v>1440</v>
      </c>
      <c r="K865" s="136">
        <v>480</v>
      </c>
      <c r="L865" s="136"/>
      <c r="M865" s="136"/>
      <c r="N865" s="136"/>
      <c r="O865" s="136"/>
      <c r="P865" s="136"/>
      <c r="Q865" s="136"/>
      <c r="R865" s="136"/>
      <c r="S865" s="136"/>
      <c r="T865" s="136"/>
      <c r="U865" s="136"/>
      <c r="V865" s="136"/>
      <c r="W865" s="136"/>
      <c r="X865" s="136"/>
      <c r="Y865" s="136"/>
      <c r="Z865" s="136"/>
      <c r="AA865" s="136"/>
    </row>
    <row r="866" spans="1:27" s="73" customFormat="1" ht="18" customHeight="1" x14ac:dyDescent="0.25">
      <c r="A866" s="173" t="str">
        <f>'CLINs &amp; Ceiling Rates'!B11</f>
        <v>Senior II Business/Financial/Management Analyst</v>
      </c>
      <c r="B866" s="173" t="str">
        <f>'CLINs &amp; Ceiling Rates'!C11</f>
        <v>Senior II Business/Financial/Management Analyst</v>
      </c>
      <c r="C866" s="177" t="str">
        <f>'CLINs &amp; Ceiling Rates'!M11</f>
        <v>2002060C</v>
      </c>
      <c r="D866" s="211">
        <f>IF('CLINs &amp; Ceiling Rates'!D822="",SUM('Labor Loading Matrix'!H866:AA866),SUM(E866:G866))</f>
        <v>1920</v>
      </c>
      <c r="E866" s="175">
        <f>SUM(IF('CLINs &amp; Ceiling Rates'!$D$237="OPS",'Labor Loading Matrix'!H866,0),IF('CLINs &amp; Ceiling Rates'!$D$238="OPS",'Labor Loading Matrix'!I866,0),IF('CLINs &amp; Ceiling Rates'!$D$239="OPS",'Labor Loading Matrix'!J866,0),IF('CLINs &amp; Ceiling Rates'!$D$240="OPS",'Labor Loading Matrix'!K866,0),IF('CLINs &amp; Ceiling Rates'!$D$241="OPS",'Labor Loading Matrix'!L866,0),IF('CLINs &amp; Ceiling Rates'!$D$242="OPS",'Labor Loading Matrix'!M866,0),IF('CLINs &amp; Ceiling Rates'!$D$243="OPS",'Labor Loading Matrix'!N866,0),IF('CLINs &amp; Ceiling Rates'!$D$244="OPS",'Labor Loading Matrix'!O866,0),IF('CLINs &amp; Ceiling Rates'!$D$245="OPS",'Labor Loading Matrix'!P866,0),IF('CLINs &amp; Ceiling Rates'!$D$246="OPS",'Labor Loading Matrix'!Q866,0),IF('CLINs &amp; Ceiling Rates'!$D$247="OPS",'Labor Loading Matrix'!R866,0),IF('CLINs &amp; Ceiling Rates'!$D$248="OPS",'Labor Loading Matrix'!S866,0),IF('CLINs &amp; Ceiling Rates'!$D$249="OPS",'Labor Loading Matrix'!T866,0),IF('CLINs &amp; Ceiling Rates'!$D$250="OPS",'Labor Loading Matrix'!U866,0),IF('CLINs &amp; Ceiling Rates'!$D$251="OPS",'Labor Loading Matrix'!V866,0),IF('CLINs &amp; Ceiling Rates'!$D$252="OPS",'Labor Loading Matrix'!W866,0),IF('CLINs &amp; Ceiling Rates'!$D$253="OPS",'Labor Loading Matrix'!X866,0),IF('CLINs &amp; Ceiling Rates'!$D$254="OPS",'Labor Loading Matrix'!Y866,0),IF('CLINs &amp; Ceiling Rates'!$D$255="OPS",'Labor Loading Matrix'!Z866,0),IF('CLINs &amp; Ceiling Rates'!$D$256="OPS",'Labor Loading Matrix'!AA866,0))</f>
        <v>1440</v>
      </c>
      <c r="F866" s="175">
        <f>SUM(IF('CLINs &amp; Ceiling Rates'!$D$237="F&amp;E",'Labor Loading Matrix'!H866,0),IF('CLINs &amp; Ceiling Rates'!$D$238="F&amp;E",'Labor Loading Matrix'!I866,0),IF('CLINs &amp; Ceiling Rates'!$D$239="F&amp;E",'Labor Loading Matrix'!J866,0),IF('CLINs &amp; Ceiling Rates'!$D$240="F&amp;E",'Labor Loading Matrix'!K866,0),IF('CLINs &amp; Ceiling Rates'!$D$241="F&amp;E",'Labor Loading Matrix'!L866,0),IF('CLINs &amp; Ceiling Rates'!$D$242="F&amp;E",'Labor Loading Matrix'!M866,0),IF('CLINs &amp; Ceiling Rates'!$D$243="F&amp;E",'Labor Loading Matrix'!N866,0),IF('CLINs &amp; Ceiling Rates'!$D$244="F&amp;E",'Labor Loading Matrix'!O866,0),IF('CLINs &amp; Ceiling Rates'!$D$245="F&amp;E",'Labor Loading Matrix'!P866,0),IF('CLINs &amp; Ceiling Rates'!$D$246="F&amp;E",'Labor Loading Matrix'!Q866,0),IF('CLINs &amp; Ceiling Rates'!$D$247="F&amp;E",'Labor Loading Matrix'!R866,0),IF('CLINs &amp; Ceiling Rates'!$D$248="F&amp;E",'Labor Loading Matrix'!S866,0),IF('CLINs &amp; Ceiling Rates'!$D$249="F&amp;E",'Labor Loading Matrix'!T866,0),IF('CLINs &amp; Ceiling Rates'!$D$250="F&amp;E",'Labor Loading Matrix'!U866,0),IF('CLINs &amp; Ceiling Rates'!$D$251="F&amp;E",'Labor Loading Matrix'!V866,0),IF('CLINs &amp; Ceiling Rates'!$D$252="F&amp;E",'Labor Loading Matrix'!W866,0),IF('CLINs &amp; Ceiling Rates'!$D$253="F&amp;E",'Labor Loading Matrix'!X866,0),IF('CLINs &amp; Ceiling Rates'!$D$254="F&amp;E",'Labor Loading Matrix'!Y866,0),IF('CLINs &amp; Ceiling Rates'!$D$255="F&amp;E",'Labor Loading Matrix'!Z866,0),IF('CLINs &amp; Ceiling Rates'!$D$256="F&amp;E",'Labor Loading Matrix'!AA866,0))</f>
        <v>480</v>
      </c>
      <c r="G866" s="175">
        <f>SUM(IF('CLINs &amp; Ceiling Rates'!$D$237="R&amp;D",'Labor Loading Matrix'!H866,0),IF('CLINs &amp; Ceiling Rates'!$D$238="R&amp;D",'Labor Loading Matrix'!I866,0),IF('CLINs &amp; Ceiling Rates'!$D$239="R&amp;D",'Labor Loading Matrix'!J866,0),IF('CLINs &amp; Ceiling Rates'!$D$240="R&amp;D",'Labor Loading Matrix'!K866,0),IF('CLINs &amp; Ceiling Rates'!$D$241="R&amp;D",'Labor Loading Matrix'!L866,0),IF('CLINs &amp; Ceiling Rates'!$D$242="R&amp;D",'Labor Loading Matrix'!M866,0),IF('CLINs &amp; Ceiling Rates'!$D$243="R&amp;D",'Labor Loading Matrix'!N866,0),IF('CLINs &amp; Ceiling Rates'!$D$244="R&amp;D",'Labor Loading Matrix'!O866,0),IF('CLINs &amp; Ceiling Rates'!$D$245="R&amp;D",'Labor Loading Matrix'!P866,0),IF('CLINs &amp; Ceiling Rates'!$D$246="R&amp;D",'Labor Loading Matrix'!Q866,0),IF('CLINs &amp; Ceiling Rates'!$D$247="R&amp;D",'Labor Loading Matrix'!R866,0),IF('CLINs &amp; Ceiling Rates'!$D$248="R&amp;D",'Labor Loading Matrix'!S866,0),IF('CLINs &amp; Ceiling Rates'!$D$249="R&amp;D",'Labor Loading Matrix'!T866,0),IF('CLINs &amp; Ceiling Rates'!$D$250="R&amp;D",'Labor Loading Matrix'!U866,0),IF('CLINs &amp; Ceiling Rates'!$D$251="R&amp;D",'Labor Loading Matrix'!V866,0),IF('CLINs &amp; Ceiling Rates'!$D$252="R&amp;D",'Labor Loading Matrix'!W866,0),IF('CLINs &amp; Ceiling Rates'!$D$253="R&amp;D",'Labor Loading Matrix'!X866,0),IF('CLINs &amp; Ceiling Rates'!$D$254="R&amp;D",'Labor Loading Matrix'!Y866,0),IF('CLINs &amp; Ceiling Rates'!$D$255="R&amp;D",'Labor Loading Matrix'!Z866,0),IF('CLINs &amp; Ceiling Rates'!$D$256="R&amp;D",'Labor Loading Matrix'!AA866,0))</f>
        <v>0</v>
      </c>
      <c r="H866" s="137"/>
      <c r="I866" s="137"/>
      <c r="J866" s="137">
        <v>1440</v>
      </c>
      <c r="K866" s="137">
        <v>480</v>
      </c>
      <c r="L866" s="137"/>
      <c r="M866" s="137"/>
      <c r="N866" s="84"/>
      <c r="O866" s="84"/>
      <c r="P866" s="84"/>
      <c r="Q866" s="84"/>
      <c r="R866" s="133"/>
      <c r="S866" s="133"/>
      <c r="T866" s="133"/>
      <c r="U866" s="133"/>
      <c r="V866" s="133"/>
      <c r="W866" s="133"/>
      <c r="X866" s="133"/>
      <c r="Y866" s="133"/>
      <c r="Z866" s="133"/>
      <c r="AA866" s="133"/>
    </row>
    <row r="867" spans="1:27" s="73" customFormat="1" ht="18" customHeight="1" x14ac:dyDescent="0.25">
      <c r="A867" s="173" t="str">
        <f>'CLINs &amp; Ceiling Rates'!B12</f>
        <v>Senior I Business/Financial/Management Analyst</v>
      </c>
      <c r="B867" s="173" t="str">
        <f>'CLINs &amp; Ceiling Rates'!C12</f>
        <v>Senior I Business/Financial/Management Analyst</v>
      </c>
      <c r="C867" s="177" t="str">
        <f>'CLINs &amp; Ceiling Rates'!M12</f>
        <v>2002058C</v>
      </c>
      <c r="D867" s="211">
        <f>IF('CLINs &amp; Ceiling Rates'!D823="",SUM('Labor Loading Matrix'!H867:AA867),SUM(E867:G867))</f>
        <v>1920</v>
      </c>
      <c r="E867" s="175">
        <f>SUM(IF('CLINs &amp; Ceiling Rates'!$D$237="OPS",'Labor Loading Matrix'!H867,0),IF('CLINs &amp; Ceiling Rates'!$D$238="OPS",'Labor Loading Matrix'!I867,0),IF('CLINs &amp; Ceiling Rates'!$D$239="OPS",'Labor Loading Matrix'!J867,0),IF('CLINs &amp; Ceiling Rates'!$D$240="OPS",'Labor Loading Matrix'!K867,0),IF('CLINs &amp; Ceiling Rates'!$D$241="OPS",'Labor Loading Matrix'!L867,0),IF('CLINs &amp; Ceiling Rates'!$D$242="OPS",'Labor Loading Matrix'!M867,0),IF('CLINs &amp; Ceiling Rates'!$D$243="OPS",'Labor Loading Matrix'!N867,0),IF('CLINs &amp; Ceiling Rates'!$D$244="OPS",'Labor Loading Matrix'!O867,0),IF('CLINs &amp; Ceiling Rates'!$D$245="OPS",'Labor Loading Matrix'!P867,0),IF('CLINs &amp; Ceiling Rates'!$D$246="OPS",'Labor Loading Matrix'!Q867,0),IF('CLINs &amp; Ceiling Rates'!$D$247="OPS",'Labor Loading Matrix'!R867,0),IF('CLINs &amp; Ceiling Rates'!$D$248="OPS",'Labor Loading Matrix'!S867,0),IF('CLINs &amp; Ceiling Rates'!$D$249="OPS",'Labor Loading Matrix'!T867,0),IF('CLINs &amp; Ceiling Rates'!$D$250="OPS",'Labor Loading Matrix'!U867,0),IF('CLINs &amp; Ceiling Rates'!$D$251="OPS",'Labor Loading Matrix'!V867,0),IF('CLINs &amp; Ceiling Rates'!$D$252="OPS",'Labor Loading Matrix'!W867,0),IF('CLINs &amp; Ceiling Rates'!$D$253="OPS",'Labor Loading Matrix'!X867,0),IF('CLINs &amp; Ceiling Rates'!$D$254="OPS",'Labor Loading Matrix'!Y867,0),IF('CLINs &amp; Ceiling Rates'!$D$255="OPS",'Labor Loading Matrix'!Z867,0),IF('CLINs &amp; Ceiling Rates'!$D$256="OPS",'Labor Loading Matrix'!AA867,0))</f>
        <v>1440</v>
      </c>
      <c r="F867" s="175">
        <f>SUM(IF('CLINs &amp; Ceiling Rates'!$D$237="F&amp;E",'Labor Loading Matrix'!H867,0),IF('CLINs &amp; Ceiling Rates'!$D$238="F&amp;E",'Labor Loading Matrix'!I867,0),IF('CLINs &amp; Ceiling Rates'!$D$239="F&amp;E",'Labor Loading Matrix'!J867,0),IF('CLINs &amp; Ceiling Rates'!$D$240="F&amp;E",'Labor Loading Matrix'!K867,0),IF('CLINs &amp; Ceiling Rates'!$D$241="F&amp;E",'Labor Loading Matrix'!L867,0),IF('CLINs &amp; Ceiling Rates'!$D$242="F&amp;E",'Labor Loading Matrix'!M867,0),IF('CLINs &amp; Ceiling Rates'!$D$243="F&amp;E",'Labor Loading Matrix'!N867,0),IF('CLINs &amp; Ceiling Rates'!$D$244="F&amp;E",'Labor Loading Matrix'!O867,0),IF('CLINs &amp; Ceiling Rates'!$D$245="F&amp;E",'Labor Loading Matrix'!P867,0),IF('CLINs &amp; Ceiling Rates'!$D$246="F&amp;E",'Labor Loading Matrix'!Q867,0),IF('CLINs &amp; Ceiling Rates'!$D$247="F&amp;E",'Labor Loading Matrix'!R867,0),IF('CLINs &amp; Ceiling Rates'!$D$248="F&amp;E",'Labor Loading Matrix'!S867,0),IF('CLINs &amp; Ceiling Rates'!$D$249="F&amp;E",'Labor Loading Matrix'!T867,0),IF('CLINs &amp; Ceiling Rates'!$D$250="F&amp;E",'Labor Loading Matrix'!U867,0),IF('CLINs &amp; Ceiling Rates'!$D$251="F&amp;E",'Labor Loading Matrix'!V867,0),IF('CLINs &amp; Ceiling Rates'!$D$252="F&amp;E",'Labor Loading Matrix'!W867,0),IF('CLINs &amp; Ceiling Rates'!$D$253="F&amp;E",'Labor Loading Matrix'!X867,0),IF('CLINs &amp; Ceiling Rates'!$D$254="F&amp;E",'Labor Loading Matrix'!Y867,0),IF('CLINs &amp; Ceiling Rates'!$D$255="F&amp;E",'Labor Loading Matrix'!Z867,0),IF('CLINs &amp; Ceiling Rates'!$D$256="F&amp;E",'Labor Loading Matrix'!AA867,0))</f>
        <v>480</v>
      </c>
      <c r="G867" s="175">
        <f>SUM(IF('CLINs &amp; Ceiling Rates'!$D$237="R&amp;D",'Labor Loading Matrix'!H867,0),IF('CLINs &amp; Ceiling Rates'!$D$238="R&amp;D",'Labor Loading Matrix'!I867,0),IF('CLINs &amp; Ceiling Rates'!$D$239="R&amp;D",'Labor Loading Matrix'!J867,0),IF('CLINs &amp; Ceiling Rates'!$D$240="R&amp;D",'Labor Loading Matrix'!K867,0),IF('CLINs &amp; Ceiling Rates'!$D$241="R&amp;D",'Labor Loading Matrix'!L867,0),IF('CLINs &amp; Ceiling Rates'!$D$242="R&amp;D",'Labor Loading Matrix'!M867,0),IF('CLINs &amp; Ceiling Rates'!$D$243="R&amp;D",'Labor Loading Matrix'!N867,0),IF('CLINs &amp; Ceiling Rates'!$D$244="R&amp;D",'Labor Loading Matrix'!O867,0),IF('CLINs &amp; Ceiling Rates'!$D$245="R&amp;D",'Labor Loading Matrix'!P867,0),IF('CLINs &amp; Ceiling Rates'!$D$246="R&amp;D",'Labor Loading Matrix'!Q867,0),IF('CLINs &amp; Ceiling Rates'!$D$247="R&amp;D",'Labor Loading Matrix'!R867,0),IF('CLINs &amp; Ceiling Rates'!$D$248="R&amp;D",'Labor Loading Matrix'!S867,0),IF('CLINs &amp; Ceiling Rates'!$D$249="R&amp;D",'Labor Loading Matrix'!T867,0),IF('CLINs &amp; Ceiling Rates'!$D$250="R&amp;D",'Labor Loading Matrix'!U867,0),IF('CLINs &amp; Ceiling Rates'!$D$251="R&amp;D",'Labor Loading Matrix'!V867,0),IF('CLINs &amp; Ceiling Rates'!$D$252="R&amp;D",'Labor Loading Matrix'!W867,0),IF('CLINs &amp; Ceiling Rates'!$D$253="R&amp;D",'Labor Loading Matrix'!X867,0),IF('CLINs &amp; Ceiling Rates'!$D$254="R&amp;D",'Labor Loading Matrix'!Y867,0),IF('CLINs &amp; Ceiling Rates'!$D$255="R&amp;D",'Labor Loading Matrix'!Z867,0),IF('CLINs &amp; Ceiling Rates'!$D$256="R&amp;D",'Labor Loading Matrix'!AA867,0))</f>
        <v>0</v>
      </c>
      <c r="H867" s="137"/>
      <c r="I867" s="137"/>
      <c r="J867" s="137">
        <v>1440</v>
      </c>
      <c r="K867" s="137">
        <v>480</v>
      </c>
      <c r="L867" s="137"/>
      <c r="M867" s="137"/>
      <c r="N867" s="84"/>
      <c r="O867" s="84"/>
      <c r="P867" s="84"/>
      <c r="Q867" s="84"/>
      <c r="R867" s="133"/>
      <c r="S867" s="133"/>
      <c r="T867" s="133"/>
      <c r="U867" s="133"/>
      <c r="V867" s="133"/>
      <c r="W867" s="133"/>
      <c r="X867" s="133"/>
      <c r="Y867" s="133"/>
      <c r="Z867" s="133"/>
      <c r="AA867" s="133"/>
    </row>
    <row r="868" spans="1:27" s="73" customFormat="1" ht="18" customHeight="1" x14ac:dyDescent="0.25">
      <c r="A868" s="173" t="str">
        <f>'CLINs &amp; Ceiling Rates'!B13</f>
        <v>Senior I Business/Financial/Management Analyst</v>
      </c>
      <c r="B868" s="173" t="str">
        <f>'CLINs &amp; Ceiling Rates'!C13</f>
        <v>Senior I Business/Financial/Management Analyst</v>
      </c>
      <c r="C868" s="177" t="str">
        <f>'CLINs &amp; Ceiling Rates'!M13</f>
        <v>2002058C</v>
      </c>
      <c r="D868" s="211">
        <f>IF('CLINs &amp; Ceiling Rates'!D824="",SUM('Labor Loading Matrix'!H868:AA868),SUM(E868:G868))</f>
        <v>1920</v>
      </c>
      <c r="E868" s="175">
        <f>SUM(IF('CLINs &amp; Ceiling Rates'!$D$237="OPS",'Labor Loading Matrix'!H868,0),IF('CLINs &amp; Ceiling Rates'!$D$238="OPS",'Labor Loading Matrix'!I868,0),IF('CLINs &amp; Ceiling Rates'!$D$239="OPS",'Labor Loading Matrix'!J868,0),IF('CLINs &amp; Ceiling Rates'!$D$240="OPS",'Labor Loading Matrix'!K868,0),IF('CLINs &amp; Ceiling Rates'!$D$241="OPS",'Labor Loading Matrix'!L868,0),IF('CLINs &amp; Ceiling Rates'!$D$242="OPS",'Labor Loading Matrix'!M868,0),IF('CLINs &amp; Ceiling Rates'!$D$243="OPS",'Labor Loading Matrix'!N868,0),IF('CLINs &amp; Ceiling Rates'!$D$244="OPS",'Labor Loading Matrix'!O868,0),IF('CLINs &amp; Ceiling Rates'!$D$245="OPS",'Labor Loading Matrix'!P868,0),IF('CLINs &amp; Ceiling Rates'!$D$246="OPS",'Labor Loading Matrix'!Q868,0),IF('CLINs &amp; Ceiling Rates'!$D$247="OPS",'Labor Loading Matrix'!R868,0),IF('CLINs &amp; Ceiling Rates'!$D$248="OPS",'Labor Loading Matrix'!S868,0),IF('CLINs &amp; Ceiling Rates'!$D$249="OPS",'Labor Loading Matrix'!T868,0),IF('CLINs &amp; Ceiling Rates'!$D$250="OPS",'Labor Loading Matrix'!U868,0),IF('CLINs &amp; Ceiling Rates'!$D$251="OPS",'Labor Loading Matrix'!V868,0),IF('CLINs &amp; Ceiling Rates'!$D$252="OPS",'Labor Loading Matrix'!W868,0),IF('CLINs &amp; Ceiling Rates'!$D$253="OPS",'Labor Loading Matrix'!X868,0),IF('CLINs &amp; Ceiling Rates'!$D$254="OPS",'Labor Loading Matrix'!Y868,0),IF('CLINs &amp; Ceiling Rates'!$D$255="OPS",'Labor Loading Matrix'!Z868,0),IF('CLINs &amp; Ceiling Rates'!$D$256="OPS",'Labor Loading Matrix'!AA868,0))</f>
        <v>1440</v>
      </c>
      <c r="F868" s="175">
        <f>SUM(IF('CLINs &amp; Ceiling Rates'!$D$237="F&amp;E",'Labor Loading Matrix'!H868,0),IF('CLINs &amp; Ceiling Rates'!$D$238="F&amp;E",'Labor Loading Matrix'!I868,0),IF('CLINs &amp; Ceiling Rates'!$D$239="F&amp;E",'Labor Loading Matrix'!J868,0),IF('CLINs &amp; Ceiling Rates'!$D$240="F&amp;E",'Labor Loading Matrix'!K868,0),IF('CLINs &amp; Ceiling Rates'!$D$241="F&amp;E",'Labor Loading Matrix'!L868,0),IF('CLINs &amp; Ceiling Rates'!$D$242="F&amp;E",'Labor Loading Matrix'!M868,0),IF('CLINs &amp; Ceiling Rates'!$D$243="F&amp;E",'Labor Loading Matrix'!N868,0),IF('CLINs &amp; Ceiling Rates'!$D$244="F&amp;E",'Labor Loading Matrix'!O868,0),IF('CLINs &amp; Ceiling Rates'!$D$245="F&amp;E",'Labor Loading Matrix'!P868,0),IF('CLINs &amp; Ceiling Rates'!$D$246="F&amp;E",'Labor Loading Matrix'!Q868,0),IF('CLINs &amp; Ceiling Rates'!$D$247="F&amp;E",'Labor Loading Matrix'!R868,0),IF('CLINs &amp; Ceiling Rates'!$D$248="F&amp;E",'Labor Loading Matrix'!S868,0),IF('CLINs &amp; Ceiling Rates'!$D$249="F&amp;E",'Labor Loading Matrix'!T868,0),IF('CLINs &amp; Ceiling Rates'!$D$250="F&amp;E",'Labor Loading Matrix'!U868,0),IF('CLINs &amp; Ceiling Rates'!$D$251="F&amp;E",'Labor Loading Matrix'!V868,0),IF('CLINs &amp; Ceiling Rates'!$D$252="F&amp;E",'Labor Loading Matrix'!W868,0),IF('CLINs &amp; Ceiling Rates'!$D$253="F&amp;E",'Labor Loading Matrix'!X868,0),IF('CLINs &amp; Ceiling Rates'!$D$254="F&amp;E",'Labor Loading Matrix'!Y868,0),IF('CLINs &amp; Ceiling Rates'!$D$255="F&amp;E",'Labor Loading Matrix'!Z868,0),IF('CLINs &amp; Ceiling Rates'!$D$256="F&amp;E",'Labor Loading Matrix'!AA868,0))</f>
        <v>480</v>
      </c>
      <c r="G868" s="175">
        <f>SUM(IF('CLINs &amp; Ceiling Rates'!$D$237="R&amp;D",'Labor Loading Matrix'!H868,0),IF('CLINs &amp; Ceiling Rates'!$D$238="R&amp;D",'Labor Loading Matrix'!I868,0),IF('CLINs &amp; Ceiling Rates'!$D$239="R&amp;D",'Labor Loading Matrix'!J868,0),IF('CLINs &amp; Ceiling Rates'!$D$240="R&amp;D",'Labor Loading Matrix'!K868,0),IF('CLINs &amp; Ceiling Rates'!$D$241="R&amp;D",'Labor Loading Matrix'!L868,0),IF('CLINs &amp; Ceiling Rates'!$D$242="R&amp;D",'Labor Loading Matrix'!M868,0),IF('CLINs &amp; Ceiling Rates'!$D$243="R&amp;D",'Labor Loading Matrix'!N868,0),IF('CLINs &amp; Ceiling Rates'!$D$244="R&amp;D",'Labor Loading Matrix'!O868,0),IF('CLINs &amp; Ceiling Rates'!$D$245="R&amp;D",'Labor Loading Matrix'!P868,0),IF('CLINs &amp; Ceiling Rates'!$D$246="R&amp;D",'Labor Loading Matrix'!Q868,0),IF('CLINs &amp; Ceiling Rates'!$D$247="R&amp;D",'Labor Loading Matrix'!R868,0),IF('CLINs &amp; Ceiling Rates'!$D$248="R&amp;D",'Labor Loading Matrix'!S868,0),IF('CLINs &amp; Ceiling Rates'!$D$249="R&amp;D",'Labor Loading Matrix'!T868,0),IF('CLINs &amp; Ceiling Rates'!$D$250="R&amp;D",'Labor Loading Matrix'!U868,0),IF('CLINs &amp; Ceiling Rates'!$D$251="R&amp;D",'Labor Loading Matrix'!V868,0),IF('CLINs &amp; Ceiling Rates'!$D$252="R&amp;D",'Labor Loading Matrix'!W868,0),IF('CLINs &amp; Ceiling Rates'!$D$253="R&amp;D",'Labor Loading Matrix'!X868,0),IF('CLINs &amp; Ceiling Rates'!$D$254="R&amp;D",'Labor Loading Matrix'!Y868,0),IF('CLINs &amp; Ceiling Rates'!$D$255="R&amp;D",'Labor Loading Matrix'!Z868,0),IF('CLINs &amp; Ceiling Rates'!$D$256="R&amp;D",'Labor Loading Matrix'!AA868,0))</f>
        <v>0</v>
      </c>
      <c r="H868" s="137"/>
      <c r="I868" s="137"/>
      <c r="J868" s="137">
        <v>1440</v>
      </c>
      <c r="K868" s="137">
        <v>480</v>
      </c>
      <c r="L868" s="137"/>
      <c r="M868" s="137"/>
      <c r="N868" s="84"/>
      <c r="O868" s="84"/>
      <c r="P868" s="84"/>
      <c r="Q868" s="84"/>
      <c r="R868" s="133"/>
      <c r="S868" s="133"/>
      <c r="T868" s="133"/>
      <c r="U868" s="133"/>
      <c r="V868" s="133"/>
      <c r="W868" s="133"/>
      <c r="X868" s="133"/>
      <c r="Y868" s="133"/>
      <c r="Z868" s="133"/>
      <c r="AA868" s="133"/>
    </row>
    <row r="869" spans="1:27" s="73" customFormat="1" ht="18" customHeight="1" x14ac:dyDescent="0.25">
      <c r="A869" s="173" t="str">
        <f>'CLINs &amp; Ceiling Rates'!B14</f>
        <v>Senior I Business/Financial/Management Analyst</v>
      </c>
      <c r="B869" s="173" t="str">
        <f>'CLINs &amp; Ceiling Rates'!C14</f>
        <v>Senior I Business/Financial/Management Analyst</v>
      </c>
      <c r="C869" s="177" t="str">
        <f>'CLINs &amp; Ceiling Rates'!M14</f>
        <v>2002058C</v>
      </c>
      <c r="D869" s="211">
        <f>IF('CLINs &amp; Ceiling Rates'!D825="",SUM('Labor Loading Matrix'!H869:AA869),SUM(E869:G869))</f>
        <v>1920</v>
      </c>
      <c r="E869" s="175">
        <f>SUM(IF('CLINs &amp; Ceiling Rates'!$D$237="OPS",'Labor Loading Matrix'!H869,0),IF('CLINs &amp; Ceiling Rates'!$D$238="OPS",'Labor Loading Matrix'!I869,0),IF('CLINs &amp; Ceiling Rates'!$D$239="OPS",'Labor Loading Matrix'!J869,0),IF('CLINs &amp; Ceiling Rates'!$D$240="OPS",'Labor Loading Matrix'!K869,0),IF('CLINs &amp; Ceiling Rates'!$D$241="OPS",'Labor Loading Matrix'!L869,0),IF('CLINs &amp; Ceiling Rates'!$D$242="OPS",'Labor Loading Matrix'!M869,0),IF('CLINs &amp; Ceiling Rates'!$D$243="OPS",'Labor Loading Matrix'!N869,0),IF('CLINs &amp; Ceiling Rates'!$D$244="OPS",'Labor Loading Matrix'!O869,0),IF('CLINs &amp; Ceiling Rates'!$D$245="OPS",'Labor Loading Matrix'!P869,0),IF('CLINs &amp; Ceiling Rates'!$D$246="OPS",'Labor Loading Matrix'!Q869,0),IF('CLINs &amp; Ceiling Rates'!$D$247="OPS",'Labor Loading Matrix'!R869,0),IF('CLINs &amp; Ceiling Rates'!$D$248="OPS",'Labor Loading Matrix'!S869,0),IF('CLINs &amp; Ceiling Rates'!$D$249="OPS",'Labor Loading Matrix'!T869,0),IF('CLINs &amp; Ceiling Rates'!$D$250="OPS",'Labor Loading Matrix'!U869,0),IF('CLINs &amp; Ceiling Rates'!$D$251="OPS",'Labor Loading Matrix'!V869,0),IF('CLINs &amp; Ceiling Rates'!$D$252="OPS",'Labor Loading Matrix'!W869,0),IF('CLINs &amp; Ceiling Rates'!$D$253="OPS",'Labor Loading Matrix'!X869,0),IF('CLINs &amp; Ceiling Rates'!$D$254="OPS",'Labor Loading Matrix'!Y869,0),IF('CLINs &amp; Ceiling Rates'!$D$255="OPS",'Labor Loading Matrix'!Z869,0),IF('CLINs &amp; Ceiling Rates'!$D$256="OPS",'Labor Loading Matrix'!AA869,0))</f>
        <v>1440</v>
      </c>
      <c r="F869" s="175">
        <f>SUM(IF('CLINs &amp; Ceiling Rates'!$D$237="F&amp;E",'Labor Loading Matrix'!H869,0),IF('CLINs &amp; Ceiling Rates'!$D$238="F&amp;E",'Labor Loading Matrix'!I869,0),IF('CLINs &amp; Ceiling Rates'!$D$239="F&amp;E",'Labor Loading Matrix'!J869,0),IF('CLINs &amp; Ceiling Rates'!$D$240="F&amp;E",'Labor Loading Matrix'!K869,0),IF('CLINs &amp; Ceiling Rates'!$D$241="F&amp;E",'Labor Loading Matrix'!L869,0),IF('CLINs &amp; Ceiling Rates'!$D$242="F&amp;E",'Labor Loading Matrix'!M869,0),IF('CLINs &amp; Ceiling Rates'!$D$243="F&amp;E",'Labor Loading Matrix'!N869,0),IF('CLINs &amp; Ceiling Rates'!$D$244="F&amp;E",'Labor Loading Matrix'!O869,0),IF('CLINs &amp; Ceiling Rates'!$D$245="F&amp;E",'Labor Loading Matrix'!P869,0),IF('CLINs &amp; Ceiling Rates'!$D$246="F&amp;E",'Labor Loading Matrix'!Q869,0),IF('CLINs &amp; Ceiling Rates'!$D$247="F&amp;E",'Labor Loading Matrix'!R869,0),IF('CLINs &amp; Ceiling Rates'!$D$248="F&amp;E",'Labor Loading Matrix'!S869,0),IF('CLINs &amp; Ceiling Rates'!$D$249="F&amp;E",'Labor Loading Matrix'!T869,0),IF('CLINs &amp; Ceiling Rates'!$D$250="F&amp;E",'Labor Loading Matrix'!U869,0),IF('CLINs &amp; Ceiling Rates'!$D$251="F&amp;E",'Labor Loading Matrix'!V869,0),IF('CLINs &amp; Ceiling Rates'!$D$252="F&amp;E",'Labor Loading Matrix'!W869,0),IF('CLINs &amp; Ceiling Rates'!$D$253="F&amp;E",'Labor Loading Matrix'!X869,0),IF('CLINs &amp; Ceiling Rates'!$D$254="F&amp;E",'Labor Loading Matrix'!Y869,0),IF('CLINs &amp; Ceiling Rates'!$D$255="F&amp;E",'Labor Loading Matrix'!Z869,0),IF('CLINs &amp; Ceiling Rates'!$D$256="F&amp;E",'Labor Loading Matrix'!AA869,0))</f>
        <v>480</v>
      </c>
      <c r="G869" s="175">
        <f>SUM(IF('CLINs &amp; Ceiling Rates'!$D$237="R&amp;D",'Labor Loading Matrix'!H869,0),IF('CLINs &amp; Ceiling Rates'!$D$238="R&amp;D",'Labor Loading Matrix'!I869,0),IF('CLINs &amp; Ceiling Rates'!$D$239="R&amp;D",'Labor Loading Matrix'!J869,0),IF('CLINs &amp; Ceiling Rates'!$D$240="R&amp;D",'Labor Loading Matrix'!K869,0),IF('CLINs &amp; Ceiling Rates'!$D$241="R&amp;D",'Labor Loading Matrix'!L869,0),IF('CLINs &amp; Ceiling Rates'!$D$242="R&amp;D",'Labor Loading Matrix'!M869,0),IF('CLINs &amp; Ceiling Rates'!$D$243="R&amp;D",'Labor Loading Matrix'!N869,0),IF('CLINs &amp; Ceiling Rates'!$D$244="R&amp;D",'Labor Loading Matrix'!O869,0),IF('CLINs &amp; Ceiling Rates'!$D$245="R&amp;D",'Labor Loading Matrix'!P869,0),IF('CLINs &amp; Ceiling Rates'!$D$246="R&amp;D",'Labor Loading Matrix'!Q869,0),IF('CLINs &amp; Ceiling Rates'!$D$247="R&amp;D",'Labor Loading Matrix'!R869,0),IF('CLINs &amp; Ceiling Rates'!$D$248="R&amp;D",'Labor Loading Matrix'!S869,0),IF('CLINs &amp; Ceiling Rates'!$D$249="R&amp;D",'Labor Loading Matrix'!T869,0),IF('CLINs &amp; Ceiling Rates'!$D$250="R&amp;D",'Labor Loading Matrix'!U869,0),IF('CLINs &amp; Ceiling Rates'!$D$251="R&amp;D",'Labor Loading Matrix'!V869,0),IF('CLINs &amp; Ceiling Rates'!$D$252="R&amp;D",'Labor Loading Matrix'!W869,0),IF('CLINs &amp; Ceiling Rates'!$D$253="R&amp;D",'Labor Loading Matrix'!X869,0),IF('CLINs &amp; Ceiling Rates'!$D$254="R&amp;D",'Labor Loading Matrix'!Y869,0),IF('CLINs &amp; Ceiling Rates'!$D$255="R&amp;D",'Labor Loading Matrix'!Z869,0),IF('CLINs &amp; Ceiling Rates'!$D$256="R&amp;D",'Labor Loading Matrix'!AA869,0))</f>
        <v>0</v>
      </c>
      <c r="H869" s="138"/>
      <c r="I869" s="137"/>
      <c r="J869" s="137">
        <v>1440</v>
      </c>
      <c r="K869" s="137">
        <v>480</v>
      </c>
      <c r="L869" s="137"/>
      <c r="M869" s="137"/>
      <c r="N869" s="84"/>
      <c r="O869" s="84"/>
      <c r="P869" s="84"/>
      <c r="Q869" s="84"/>
      <c r="R869" s="133"/>
      <c r="S869" s="133"/>
      <c r="T869" s="133"/>
      <c r="U869" s="133"/>
      <c r="V869" s="133"/>
      <c r="W869" s="133"/>
      <c r="X869" s="133"/>
      <c r="Y869" s="133"/>
      <c r="Z869" s="133"/>
      <c r="AA869" s="133"/>
    </row>
    <row r="870" spans="1:27" s="73" customFormat="1" ht="18" customHeight="1" x14ac:dyDescent="0.25">
      <c r="A870" s="173" t="str">
        <f>'CLINs &amp; Ceiling Rates'!B15</f>
        <v>Senior I Business/Financial/Management Analyst</v>
      </c>
      <c r="B870" s="173" t="str">
        <f>'CLINs &amp; Ceiling Rates'!C15</f>
        <v>Senior I Business/Financial/Management Analyst</v>
      </c>
      <c r="C870" s="177" t="str">
        <f>'CLINs &amp; Ceiling Rates'!M15</f>
        <v>2002058C</v>
      </c>
      <c r="D870" s="211">
        <f>IF('CLINs &amp; Ceiling Rates'!D826="",SUM('Labor Loading Matrix'!H870:AA870),SUM(E870:G870))</f>
        <v>1920</v>
      </c>
      <c r="E870" s="175">
        <f>SUM(IF('CLINs &amp; Ceiling Rates'!$D$237="OPS",'Labor Loading Matrix'!H870,0),IF('CLINs &amp; Ceiling Rates'!$D$238="OPS",'Labor Loading Matrix'!I870,0),IF('CLINs &amp; Ceiling Rates'!$D$239="OPS",'Labor Loading Matrix'!J870,0),IF('CLINs &amp; Ceiling Rates'!$D$240="OPS",'Labor Loading Matrix'!K870,0),IF('CLINs &amp; Ceiling Rates'!$D$241="OPS",'Labor Loading Matrix'!L870,0),IF('CLINs &amp; Ceiling Rates'!$D$242="OPS",'Labor Loading Matrix'!M870,0),IF('CLINs &amp; Ceiling Rates'!$D$243="OPS",'Labor Loading Matrix'!N870,0),IF('CLINs &amp; Ceiling Rates'!$D$244="OPS",'Labor Loading Matrix'!O870,0),IF('CLINs &amp; Ceiling Rates'!$D$245="OPS",'Labor Loading Matrix'!P870,0),IF('CLINs &amp; Ceiling Rates'!$D$246="OPS",'Labor Loading Matrix'!Q870,0),IF('CLINs &amp; Ceiling Rates'!$D$247="OPS",'Labor Loading Matrix'!R870,0),IF('CLINs &amp; Ceiling Rates'!$D$248="OPS",'Labor Loading Matrix'!S870,0),IF('CLINs &amp; Ceiling Rates'!$D$249="OPS",'Labor Loading Matrix'!T870,0),IF('CLINs &amp; Ceiling Rates'!$D$250="OPS",'Labor Loading Matrix'!U870,0),IF('CLINs &amp; Ceiling Rates'!$D$251="OPS",'Labor Loading Matrix'!V870,0),IF('CLINs &amp; Ceiling Rates'!$D$252="OPS",'Labor Loading Matrix'!W870,0),IF('CLINs &amp; Ceiling Rates'!$D$253="OPS",'Labor Loading Matrix'!X870,0),IF('CLINs &amp; Ceiling Rates'!$D$254="OPS",'Labor Loading Matrix'!Y870,0),IF('CLINs &amp; Ceiling Rates'!$D$255="OPS",'Labor Loading Matrix'!Z870,0),IF('CLINs &amp; Ceiling Rates'!$D$256="OPS",'Labor Loading Matrix'!AA870,0))</f>
        <v>1440</v>
      </c>
      <c r="F870" s="175">
        <f>SUM(IF('CLINs &amp; Ceiling Rates'!$D$237="F&amp;E",'Labor Loading Matrix'!H870,0),IF('CLINs &amp; Ceiling Rates'!$D$238="F&amp;E",'Labor Loading Matrix'!I870,0),IF('CLINs &amp; Ceiling Rates'!$D$239="F&amp;E",'Labor Loading Matrix'!J870,0),IF('CLINs &amp; Ceiling Rates'!$D$240="F&amp;E",'Labor Loading Matrix'!K870,0),IF('CLINs &amp; Ceiling Rates'!$D$241="F&amp;E",'Labor Loading Matrix'!L870,0),IF('CLINs &amp; Ceiling Rates'!$D$242="F&amp;E",'Labor Loading Matrix'!M870,0),IF('CLINs &amp; Ceiling Rates'!$D$243="F&amp;E",'Labor Loading Matrix'!N870,0),IF('CLINs &amp; Ceiling Rates'!$D$244="F&amp;E",'Labor Loading Matrix'!O870,0),IF('CLINs &amp; Ceiling Rates'!$D$245="F&amp;E",'Labor Loading Matrix'!P870,0),IF('CLINs &amp; Ceiling Rates'!$D$246="F&amp;E",'Labor Loading Matrix'!Q870,0),IF('CLINs &amp; Ceiling Rates'!$D$247="F&amp;E",'Labor Loading Matrix'!R870,0),IF('CLINs &amp; Ceiling Rates'!$D$248="F&amp;E",'Labor Loading Matrix'!S870,0),IF('CLINs &amp; Ceiling Rates'!$D$249="F&amp;E",'Labor Loading Matrix'!T870,0),IF('CLINs &amp; Ceiling Rates'!$D$250="F&amp;E",'Labor Loading Matrix'!U870,0),IF('CLINs &amp; Ceiling Rates'!$D$251="F&amp;E",'Labor Loading Matrix'!V870,0),IF('CLINs &amp; Ceiling Rates'!$D$252="F&amp;E",'Labor Loading Matrix'!W870,0),IF('CLINs &amp; Ceiling Rates'!$D$253="F&amp;E",'Labor Loading Matrix'!X870,0),IF('CLINs &amp; Ceiling Rates'!$D$254="F&amp;E",'Labor Loading Matrix'!Y870,0),IF('CLINs &amp; Ceiling Rates'!$D$255="F&amp;E",'Labor Loading Matrix'!Z870,0),IF('CLINs &amp; Ceiling Rates'!$D$256="F&amp;E",'Labor Loading Matrix'!AA870,0))</f>
        <v>480</v>
      </c>
      <c r="G870" s="175">
        <f>SUM(IF('CLINs &amp; Ceiling Rates'!$D$237="R&amp;D",'Labor Loading Matrix'!H870,0),IF('CLINs &amp; Ceiling Rates'!$D$238="R&amp;D",'Labor Loading Matrix'!I870,0),IF('CLINs &amp; Ceiling Rates'!$D$239="R&amp;D",'Labor Loading Matrix'!J870,0),IF('CLINs &amp; Ceiling Rates'!$D$240="R&amp;D",'Labor Loading Matrix'!K870,0),IF('CLINs &amp; Ceiling Rates'!$D$241="R&amp;D",'Labor Loading Matrix'!L870,0),IF('CLINs &amp; Ceiling Rates'!$D$242="R&amp;D",'Labor Loading Matrix'!M870,0),IF('CLINs &amp; Ceiling Rates'!$D$243="R&amp;D",'Labor Loading Matrix'!N870,0),IF('CLINs &amp; Ceiling Rates'!$D$244="R&amp;D",'Labor Loading Matrix'!O870,0),IF('CLINs &amp; Ceiling Rates'!$D$245="R&amp;D",'Labor Loading Matrix'!P870,0),IF('CLINs &amp; Ceiling Rates'!$D$246="R&amp;D",'Labor Loading Matrix'!Q870,0),IF('CLINs &amp; Ceiling Rates'!$D$247="R&amp;D",'Labor Loading Matrix'!R870,0),IF('CLINs &amp; Ceiling Rates'!$D$248="R&amp;D",'Labor Loading Matrix'!S870,0),IF('CLINs &amp; Ceiling Rates'!$D$249="R&amp;D",'Labor Loading Matrix'!T870,0),IF('CLINs &amp; Ceiling Rates'!$D$250="R&amp;D",'Labor Loading Matrix'!U870,0),IF('CLINs &amp; Ceiling Rates'!$D$251="R&amp;D",'Labor Loading Matrix'!V870,0),IF('CLINs &amp; Ceiling Rates'!$D$252="R&amp;D",'Labor Loading Matrix'!W870,0),IF('CLINs &amp; Ceiling Rates'!$D$253="R&amp;D",'Labor Loading Matrix'!X870,0),IF('CLINs &amp; Ceiling Rates'!$D$254="R&amp;D",'Labor Loading Matrix'!Y870,0),IF('CLINs &amp; Ceiling Rates'!$D$255="R&amp;D",'Labor Loading Matrix'!Z870,0),IF('CLINs &amp; Ceiling Rates'!$D$256="R&amp;D",'Labor Loading Matrix'!AA870,0))</f>
        <v>0</v>
      </c>
      <c r="H870" s="138"/>
      <c r="I870" s="137"/>
      <c r="J870" s="137">
        <v>1440</v>
      </c>
      <c r="K870" s="137">
        <v>480</v>
      </c>
      <c r="L870" s="137"/>
      <c r="M870" s="137"/>
      <c r="N870" s="84"/>
      <c r="O870" s="84"/>
      <c r="P870" s="84"/>
      <c r="Q870" s="84"/>
      <c r="R870" s="133"/>
      <c r="S870" s="133"/>
      <c r="T870" s="133"/>
      <c r="U870" s="133"/>
      <c r="V870" s="133"/>
      <c r="W870" s="133"/>
      <c r="X870" s="133"/>
      <c r="Y870" s="133"/>
      <c r="Z870" s="133"/>
      <c r="AA870" s="133"/>
    </row>
    <row r="871" spans="1:27" s="73" customFormat="1" ht="18" customHeight="1" x14ac:dyDescent="0.25">
      <c r="A871" s="173" t="str">
        <f>'CLINs &amp; Ceiling Rates'!B16</f>
        <v>Int II Business/Financial/Management Analyst</v>
      </c>
      <c r="B871" s="173" t="str">
        <f>'CLINs &amp; Ceiling Rates'!C16</f>
        <v>Int II Business/Financial/Management Analyst</v>
      </c>
      <c r="C871" s="177" t="str">
        <f>'CLINs &amp; Ceiling Rates'!M16</f>
        <v>2002057C</v>
      </c>
      <c r="D871" s="211">
        <f>IF('CLINs &amp; Ceiling Rates'!D827="",SUM('Labor Loading Matrix'!H871:AA871),SUM(E871:G871))</f>
        <v>1920</v>
      </c>
      <c r="E871" s="175">
        <f>SUM(IF('CLINs &amp; Ceiling Rates'!$D$237="OPS",'Labor Loading Matrix'!H871,0),IF('CLINs &amp; Ceiling Rates'!$D$238="OPS",'Labor Loading Matrix'!I871,0),IF('CLINs &amp; Ceiling Rates'!$D$239="OPS",'Labor Loading Matrix'!J871,0),IF('CLINs &amp; Ceiling Rates'!$D$240="OPS",'Labor Loading Matrix'!K871,0),IF('CLINs &amp; Ceiling Rates'!$D$241="OPS",'Labor Loading Matrix'!L871,0),IF('CLINs &amp; Ceiling Rates'!$D$242="OPS",'Labor Loading Matrix'!M871,0),IF('CLINs &amp; Ceiling Rates'!$D$243="OPS",'Labor Loading Matrix'!N871,0),IF('CLINs &amp; Ceiling Rates'!$D$244="OPS",'Labor Loading Matrix'!O871,0),IF('CLINs &amp; Ceiling Rates'!$D$245="OPS",'Labor Loading Matrix'!P871,0),IF('CLINs &amp; Ceiling Rates'!$D$246="OPS",'Labor Loading Matrix'!Q871,0),IF('CLINs &amp; Ceiling Rates'!$D$247="OPS",'Labor Loading Matrix'!R871,0),IF('CLINs &amp; Ceiling Rates'!$D$248="OPS",'Labor Loading Matrix'!S871,0),IF('CLINs &amp; Ceiling Rates'!$D$249="OPS",'Labor Loading Matrix'!T871,0),IF('CLINs &amp; Ceiling Rates'!$D$250="OPS",'Labor Loading Matrix'!U871,0),IF('CLINs &amp; Ceiling Rates'!$D$251="OPS",'Labor Loading Matrix'!V871,0),IF('CLINs &amp; Ceiling Rates'!$D$252="OPS",'Labor Loading Matrix'!W871,0),IF('CLINs &amp; Ceiling Rates'!$D$253="OPS",'Labor Loading Matrix'!X871,0),IF('CLINs &amp; Ceiling Rates'!$D$254="OPS",'Labor Loading Matrix'!Y871,0),IF('CLINs &amp; Ceiling Rates'!$D$255="OPS",'Labor Loading Matrix'!Z871,0),IF('CLINs &amp; Ceiling Rates'!$D$256="OPS",'Labor Loading Matrix'!AA871,0))</f>
        <v>1440</v>
      </c>
      <c r="F871" s="175">
        <f>SUM(IF('CLINs &amp; Ceiling Rates'!$D$237="F&amp;E",'Labor Loading Matrix'!H871,0),IF('CLINs &amp; Ceiling Rates'!$D$238="F&amp;E",'Labor Loading Matrix'!I871,0),IF('CLINs &amp; Ceiling Rates'!$D$239="F&amp;E",'Labor Loading Matrix'!J871,0),IF('CLINs &amp; Ceiling Rates'!$D$240="F&amp;E",'Labor Loading Matrix'!K871,0),IF('CLINs &amp; Ceiling Rates'!$D$241="F&amp;E",'Labor Loading Matrix'!L871,0),IF('CLINs &amp; Ceiling Rates'!$D$242="F&amp;E",'Labor Loading Matrix'!M871,0),IF('CLINs &amp; Ceiling Rates'!$D$243="F&amp;E",'Labor Loading Matrix'!N871,0),IF('CLINs &amp; Ceiling Rates'!$D$244="F&amp;E",'Labor Loading Matrix'!O871,0),IF('CLINs &amp; Ceiling Rates'!$D$245="F&amp;E",'Labor Loading Matrix'!P871,0),IF('CLINs &amp; Ceiling Rates'!$D$246="F&amp;E",'Labor Loading Matrix'!Q871,0),IF('CLINs &amp; Ceiling Rates'!$D$247="F&amp;E",'Labor Loading Matrix'!R871,0),IF('CLINs &amp; Ceiling Rates'!$D$248="F&amp;E",'Labor Loading Matrix'!S871,0),IF('CLINs &amp; Ceiling Rates'!$D$249="F&amp;E",'Labor Loading Matrix'!T871,0),IF('CLINs &amp; Ceiling Rates'!$D$250="F&amp;E",'Labor Loading Matrix'!U871,0),IF('CLINs &amp; Ceiling Rates'!$D$251="F&amp;E",'Labor Loading Matrix'!V871,0),IF('CLINs &amp; Ceiling Rates'!$D$252="F&amp;E",'Labor Loading Matrix'!W871,0),IF('CLINs &amp; Ceiling Rates'!$D$253="F&amp;E",'Labor Loading Matrix'!X871,0),IF('CLINs &amp; Ceiling Rates'!$D$254="F&amp;E",'Labor Loading Matrix'!Y871,0),IF('CLINs &amp; Ceiling Rates'!$D$255="F&amp;E",'Labor Loading Matrix'!Z871,0),IF('CLINs &amp; Ceiling Rates'!$D$256="F&amp;E",'Labor Loading Matrix'!AA871,0))</f>
        <v>480</v>
      </c>
      <c r="G871" s="175">
        <f>SUM(IF('CLINs &amp; Ceiling Rates'!$D$237="R&amp;D",'Labor Loading Matrix'!H871,0),IF('CLINs &amp; Ceiling Rates'!$D$238="R&amp;D",'Labor Loading Matrix'!I871,0),IF('CLINs &amp; Ceiling Rates'!$D$239="R&amp;D",'Labor Loading Matrix'!J871,0),IF('CLINs &amp; Ceiling Rates'!$D$240="R&amp;D",'Labor Loading Matrix'!K871,0),IF('CLINs &amp; Ceiling Rates'!$D$241="R&amp;D",'Labor Loading Matrix'!L871,0),IF('CLINs &amp; Ceiling Rates'!$D$242="R&amp;D",'Labor Loading Matrix'!M871,0),IF('CLINs &amp; Ceiling Rates'!$D$243="R&amp;D",'Labor Loading Matrix'!N871,0),IF('CLINs &amp; Ceiling Rates'!$D$244="R&amp;D",'Labor Loading Matrix'!O871,0),IF('CLINs &amp; Ceiling Rates'!$D$245="R&amp;D",'Labor Loading Matrix'!P871,0),IF('CLINs &amp; Ceiling Rates'!$D$246="R&amp;D",'Labor Loading Matrix'!Q871,0),IF('CLINs &amp; Ceiling Rates'!$D$247="R&amp;D",'Labor Loading Matrix'!R871,0),IF('CLINs &amp; Ceiling Rates'!$D$248="R&amp;D",'Labor Loading Matrix'!S871,0),IF('CLINs &amp; Ceiling Rates'!$D$249="R&amp;D",'Labor Loading Matrix'!T871,0),IF('CLINs &amp; Ceiling Rates'!$D$250="R&amp;D",'Labor Loading Matrix'!U871,0),IF('CLINs &amp; Ceiling Rates'!$D$251="R&amp;D",'Labor Loading Matrix'!V871,0),IF('CLINs &amp; Ceiling Rates'!$D$252="R&amp;D",'Labor Loading Matrix'!W871,0),IF('CLINs &amp; Ceiling Rates'!$D$253="R&amp;D",'Labor Loading Matrix'!X871,0),IF('CLINs &amp; Ceiling Rates'!$D$254="R&amp;D",'Labor Loading Matrix'!Y871,0),IF('CLINs &amp; Ceiling Rates'!$D$255="R&amp;D",'Labor Loading Matrix'!Z871,0),IF('CLINs &amp; Ceiling Rates'!$D$256="R&amp;D",'Labor Loading Matrix'!AA871,0))</f>
        <v>0</v>
      </c>
      <c r="H871" s="138"/>
      <c r="I871" s="137"/>
      <c r="J871" s="137">
        <v>1440</v>
      </c>
      <c r="K871" s="137">
        <v>480</v>
      </c>
      <c r="L871" s="137"/>
      <c r="M871" s="137"/>
      <c r="N871" s="84"/>
      <c r="O871" s="84"/>
      <c r="P871" s="84"/>
      <c r="Q871" s="84"/>
      <c r="R871" s="133"/>
      <c r="S871" s="133"/>
      <c r="T871" s="133"/>
      <c r="U871" s="133"/>
      <c r="V871" s="133"/>
      <c r="W871" s="133"/>
      <c r="X871" s="133"/>
      <c r="Y871" s="133"/>
      <c r="Z871" s="133"/>
      <c r="AA871" s="133"/>
    </row>
    <row r="872" spans="1:27" s="73" customFormat="1" ht="18.600000000000001" customHeight="1" x14ac:dyDescent="0.25">
      <c r="A872" s="173" t="str">
        <f>'CLINs &amp; Ceiling Rates'!B17</f>
        <v>Int II Business/Financial/Management Analyst</v>
      </c>
      <c r="B872" s="173" t="str">
        <f>'CLINs &amp; Ceiling Rates'!C17</f>
        <v>Int II Business/Financial/Management Analyst</v>
      </c>
      <c r="C872" s="177" t="str">
        <f>'CLINs &amp; Ceiling Rates'!M17</f>
        <v>2002057C</v>
      </c>
      <c r="D872" s="211">
        <f>IF('CLINs &amp; Ceiling Rates'!D828="",SUM('Labor Loading Matrix'!H872:AA872),SUM(E872:G872))</f>
        <v>1920</v>
      </c>
      <c r="E872" s="175">
        <f>SUM(IF('CLINs &amp; Ceiling Rates'!$D$237="OPS",'Labor Loading Matrix'!H872,0),IF('CLINs &amp; Ceiling Rates'!$D$238="OPS",'Labor Loading Matrix'!I872,0),IF('CLINs &amp; Ceiling Rates'!$D$239="OPS",'Labor Loading Matrix'!J872,0),IF('CLINs &amp; Ceiling Rates'!$D$240="OPS",'Labor Loading Matrix'!K872,0),IF('CLINs &amp; Ceiling Rates'!$D$241="OPS",'Labor Loading Matrix'!L872,0),IF('CLINs &amp; Ceiling Rates'!$D$242="OPS",'Labor Loading Matrix'!M872,0),IF('CLINs &amp; Ceiling Rates'!$D$243="OPS",'Labor Loading Matrix'!N872,0),IF('CLINs &amp; Ceiling Rates'!$D$244="OPS",'Labor Loading Matrix'!O872,0),IF('CLINs &amp; Ceiling Rates'!$D$245="OPS",'Labor Loading Matrix'!P872,0),IF('CLINs &amp; Ceiling Rates'!$D$246="OPS",'Labor Loading Matrix'!Q872,0),IF('CLINs &amp; Ceiling Rates'!$D$247="OPS",'Labor Loading Matrix'!R872,0),IF('CLINs &amp; Ceiling Rates'!$D$248="OPS",'Labor Loading Matrix'!S872,0),IF('CLINs &amp; Ceiling Rates'!$D$249="OPS",'Labor Loading Matrix'!T872,0),IF('CLINs &amp; Ceiling Rates'!$D$250="OPS",'Labor Loading Matrix'!U872,0),IF('CLINs &amp; Ceiling Rates'!$D$251="OPS",'Labor Loading Matrix'!V872,0),IF('CLINs &amp; Ceiling Rates'!$D$252="OPS",'Labor Loading Matrix'!W872,0),IF('CLINs &amp; Ceiling Rates'!$D$253="OPS",'Labor Loading Matrix'!X872,0),IF('CLINs &amp; Ceiling Rates'!$D$254="OPS",'Labor Loading Matrix'!Y872,0),IF('CLINs &amp; Ceiling Rates'!$D$255="OPS",'Labor Loading Matrix'!Z872,0),IF('CLINs &amp; Ceiling Rates'!$D$256="OPS",'Labor Loading Matrix'!AA872,0))</f>
        <v>1440</v>
      </c>
      <c r="F872" s="175">
        <f>SUM(IF('CLINs &amp; Ceiling Rates'!$D$237="F&amp;E",'Labor Loading Matrix'!H872,0),IF('CLINs &amp; Ceiling Rates'!$D$238="F&amp;E",'Labor Loading Matrix'!I872,0),IF('CLINs &amp; Ceiling Rates'!$D$239="F&amp;E",'Labor Loading Matrix'!J872,0),IF('CLINs &amp; Ceiling Rates'!$D$240="F&amp;E",'Labor Loading Matrix'!K872,0),IF('CLINs &amp; Ceiling Rates'!$D$241="F&amp;E",'Labor Loading Matrix'!L872,0),IF('CLINs &amp; Ceiling Rates'!$D$242="F&amp;E",'Labor Loading Matrix'!M872,0),IF('CLINs &amp; Ceiling Rates'!$D$243="F&amp;E",'Labor Loading Matrix'!N872,0),IF('CLINs &amp; Ceiling Rates'!$D$244="F&amp;E",'Labor Loading Matrix'!O872,0),IF('CLINs &amp; Ceiling Rates'!$D$245="F&amp;E",'Labor Loading Matrix'!P872,0),IF('CLINs &amp; Ceiling Rates'!$D$246="F&amp;E",'Labor Loading Matrix'!Q872,0),IF('CLINs &amp; Ceiling Rates'!$D$247="F&amp;E",'Labor Loading Matrix'!R872,0),IF('CLINs &amp; Ceiling Rates'!$D$248="F&amp;E",'Labor Loading Matrix'!S872,0),IF('CLINs &amp; Ceiling Rates'!$D$249="F&amp;E",'Labor Loading Matrix'!T872,0),IF('CLINs &amp; Ceiling Rates'!$D$250="F&amp;E",'Labor Loading Matrix'!U872,0),IF('CLINs &amp; Ceiling Rates'!$D$251="F&amp;E",'Labor Loading Matrix'!V872,0),IF('CLINs &amp; Ceiling Rates'!$D$252="F&amp;E",'Labor Loading Matrix'!W872,0),IF('CLINs &amp; Ceiling Rates'!$D$253="F&amp;E",'Labor Loading Matrix'!X872,0),IF('CLINs &amp; Ceiling Rates'!$D$254="F&amp;E",'Labor Loading Matrix'!Y872,0),IF('CLINs &amp; Ceiling Rates'!$D$255="F&amp;E",'Labor Loading Matrix'!Z872,0),IF('CLINs &amp; Ceiling Rates'!$D$256="F&amp;E",'Labor Loading Matrix'!AA872,0))</f>
        <v>480</v>
      </c>
      <c r="G872" s="175">
        <f>SUM(IF('CLINs &amp; Ceiling Rates'!$D$237="R&amp;D",'Labor Loading Matrix'!H872,0),IF('CLINs &amp; Ceiling Rates'!$D$238="R&amp;D",'Labor Loading Matrix'!I872,0),IF('CLINs &amp; Ceiling Rates'!$D$239="R&amp;D",'Labor Loading Matrix'!J872,0),IF('CLINs &amp; Ceiling Rates'!$D$240="R&amp;D",'Labor Loading Matrix'!K872,0),IF('CLINs &amp; Ceiling Rates'!$D$241="R&amp;D",'Labor Loading Matrix'!L872,0),IF('CLINs &amp; Ceiling Rates'!$D$242="R&amp;D",'Labor Loading Matrix'!M872,0),IF('CLINs &amp; Ceiling Rates'!$D$243="R&amp;D",'Labor Loading Matrix'!N872,0),IF('CLINs &amp; Ceiling Rates'!$D$244="R&amp;D",'Labor Loading Matrix'!O872,0),IF('CLINs &amp; Ceiling Rates'!$D$245="R&amp;D",'Labor Loading Matrix'!P872,0),IF('CLINs &amp; Ceiling Rates'!$D$246="R&amp;D",'Labor Loading Matrix'!Q872,0),IF('CLINs &amp; Ceiling Rates'!$D$247="R&amp;D",'Labor Loading Matrix'!R872,0),IF('CLINs &amp; Ceiling Rates'!$D$248="R&amp;D",'Labor Loading Matrix'!S872,0),IF('CLINs &amp; Ceiling Rates'!$D$249="R&amp;D",'Labor Loading Matrix'!T872,0),IF('CLINs &amp; Ceiling Rates'!$D$250="R&amp;D",'Labor Loading Matrix'!U872,0),IF('CLINs &amp; Ceiling Rates'!$D$251="R&amp;D",'Labor Loading Matrix'!V872,0),IF('CLINs &amp; Ceiling Rates'!$D$252="R&amp;D",'Labor Loading Matrix'!W872,0),IF('CLINs &amp; Ceiling Rates'!$D$253="R&amp;D",'Labor Loading Matrix'!X872,0),IF('CLINs &amp; Ceiling Rates'!$D$254="R&amp;D",'Labor Loading Matrix'!Y872,0),IF('CLINs &amp; Ceiling Rates'!$D$255="R&amp;D",'Labor Loading Matrix'!Z872,0),IF('CLINs &amp; Ceiling Rates'!$D$256="R&amp;D",'Labor Loading Matrix'!AA872,0))</f>
        <v>0</v>
      </c>
      <c r="H872" s="138"/>
      <c r="I872" s="137"/>
      <c r="J872" s="137">
        <v>1440</v>
      </c>
      <c r="K872" s="137">
        <v>480</v>
      </c>
      <c r="L872" s="137"/>
      <c r="M872" s="137"/>
      <c r="N872" s="84"/>
      <c r="O872" s="84"/>
      <c r="P872" s="84"/>
      <c r="Q872" s="84"/>
      <c r="R872" s="133"/>
      <c r="S872" s="133"/>
      <c r="T872" s="133"/>
      <c r="U872" s="133"/>
      <c r="V872" s="133"/>
      <c r="W872" s="133"/>
      <c r="X872" s="133"/>
      <c r="Y872" s="133"/>
      <c r="Z872" s="133"/>
      <c r="AA872" s="133"/>
    </row>
    <row r="873" spans="1:27" s="73" customFormat="1" ht="18" customHeight="1" x14ac:dyDescent="0.25">
      <c r="A873" s="173" t="str">
        <f>'CLINs &amp; Ceiling Rates'!B18</f>
        <v>Int II Business/Financial/Management Analyst</v>
      </c>
      <c r="B873" s="173" t="str">
        <f>'CLINs &amp; Ceiling Rates'!C18</f>
        <v>Int II Business/Financial/Management Analyst</v>
      </c>
      <c r="C873" s="177" t="str">
        <f>'CLINs &amp; Ceiling Rates'!M18</f>
        <v>2002057C</v>
      </c>
      <c r="D873" s="211">
        <f>IF('CLINs &amp; Ceiling Rates'!D829="",SUM('Labor Loading Matrix'!H873:AA873),SUM(E873:G873))</f>
        <v>1920</v>
      </c>
      <c r="E873" s="175">
        <f>SUM(IF('CLINs &amp; Ceiling Rates'!$D$237="OPS",'Labor Loading Matrix'!H873,0),IF('CLINs &amp; Ceiling Rates'!$D$238="OPS",'Labor Loading Matrix'!I873,0),IF('CLINs &amp; Ceiling Rates'!$D$239="OPS",'Labor Loading Matrix'!J873,0),IF('CLINs &amp; Ceiling Rates'!$D$240="OPS",'Labor Loading Matrix'!K873,0),IF('CLINs &amp; Ceiling Rates'!$D$241="OPS",'Labor Loading Matrix'!L873,0),IF('CLINs &amp; Ceiling Rates'!$D$242="OPS",'Labor Loading Matrix'!M873,0),IF('CLINs &amp; Ceiling Rates'!$D$243="OPS",'Labor Loading Matrix'!N873,0),IF('CLINs &amp; Ceiling Rates'!$D$244="OPS",'Labor Loading Matrix'!O873,0),IF('CLINs &amp; Ceiling Rates'!$D$245="OPS",'Labor Loading Matrix'!P873,0),IF('CLINs &amp; Ceiling Rates'!$D$246="OPS",'Labor Loading Matrix'!Q873,0),IF('CLINs &amp; Ceiling Rates'!$D$247="OPS",'Labor Loading Matrix'!R873,0),IF('CLINs &amp; Ceiling Rates'!$D$248="OPS",'Labor Loading Matrix'!S873,0),IF('CLINs &amp; Ceiling Rates'!$D$249="OPS",'Labor Loading Matrix'!T873,0),IF('CLINs &amp; Ceiling Rates'!$D$250="OPS",'Labor Loading Matrix'!U873,0),IF('CLINs &amp; Ceiling Rates'!$D$251="OPS",'Labor Loading Matrix'!V873,0),IF('CLINs &amp; Ceiling Rates'!$D$252="OPS",'Labor Loading Matrix'!W873,0),IF('CLINs &amp; Ceiling Rates'!$D$253="OPS",'Labor Loading Matrix'!X873,0),IF('CLINs &amp; Ceiling Rates'!$D$254="OPS",'Labor Loading Matrix'!Y873,0),IF('CLINs &amp; Ceiling Rates'!$D$255="OPS",'Labor Loading Matrix'!Z873,0),IF('CLINs &amp; Ceiling Rates'!$D$256="OPS",'Labor Loading Matrix'!AA873,0))</f>
        <v>1440</v>
      </c>
      <c r="F873" s="175">
        <f>SUM(IF('CLINs &amp; Ceiling Rates'!$D$237="F&amp;E",'Labor Loading Matrix'!H873,0),IF('CLINs &amp; Ceiling Rates'!$D$238="F&amp;E",'Labor Loading Matrix'!I873,0),IF('CLINs &amp; Ceiling Rates'!$D$239="F&amp;E",'Labor Loading Matrix'!J873,0),IF('CLINs &amp; Ceiling Rates'!$D$240="F&amp;E",'Labor Loading Matrix'!K873,0),IF('CLINs &amp; Ceiling Rates'!$D$241="F&amp;E",'Labor Loading Matrix'!L873,0),IF('CLINs &amp; Ceiling Rates'!$D$242="F&amp;E",'Labor Loading Matrix'!M873,0),IF('CLINs &amp; Ceiling Rates'!$D$243="F&amp;E",'Labor Loading Matrix'!N873,0),IF('CLINs &amp; Ceiling Rates'!$D$244="F&amp;E",'Labor Loading Matrix'!O873,0),IF('CLINs &amp; Ceiling Rates'!$D$245="F&amp;E",'Labor Loading Matrix'!P873,0),IF('CLINs &amp; Ceiling Rates'!$D$246="F&amp;E",'Labor Loading Matrix'!Q873,0),IF('CLINs &amp; Ceiling Rates'!$D$247="F&amp;E",'Labor Loading Matrix'!R873,0),IF('CLINs &amp; Ceiling Rates'!$D$248="F&amp;E",'Labor Loading Matrix'!S873,0),IF('CLINs &amp; Ceiling Rates'!$D$249="F&amp;E",'Labor Loading Matrix'!T873,0),IF('CLINs &amp; Ceiling Rates'!$D$250="F&amp;E",'Labor Loading Matrix'!U873,0),IF('CLINs &amp; Ceiling Rates'!$D$251="F&amp;E",'Labor Loading Matrix'!V873,0),IF('CLINs &amp; Ceiling Rates'!$D$252="F&amp;E",'Labor Loading Matrix'!W873,0),IF('CLINs &amp; Ceiling Rates'!$D$253="F&amp;E",'Labor Loading Matrix'!X873,0),IF('CLINs &amp; Ceiling Rates'!$D$254="F&amp;E",'Labor Loading Matrix'!Y873,0),IF('CLINs &amp; Ceiling Rates'!$D$255="F&amp;E",'Labor Loading Matrix'!Z873,0),IF('CLINs &amp; Ceiling Rates'!$D$256="F&amp;E",'Labor Loading Matrix'!AA873,0))</f>
        <v>480</v>
      </c>
      <c r="G873" s="175">
        <f>SUM(IF('CLINs &amp; Ceiling Rates'!$D$237="R&amp;D",'Labor Loading Matrix'!H873,0),IF('CLINs &amp; Ceiling Rates'!$D$238="R&amp;D",'Labor Loading Matrix'!I873,0),IF('CLINs &amp; Ceiling Rates'!$D$239="R&amp;D",'Labor Loading Matrix'!J873,0),IF('CLINs &amp; Ceiling Rates'!$D$240="R&amp;D",'Labor Loading Matrix'!K873,0),IF('CLINs &amp; Ceiling Rates'!$D$241="R&amp;D",'Labor Loading Matrix'!L873,0),IF('CLINs &amp; Ceiling Rates'!$D$242="R&amp;D",'Labor Loading Matrix'!M873,0),IF('CLINs &amp; Ceiling Rates'!$D$243="R&amp;D",'Labor Loading Matrix'!N873,0),IF('CLINs &amp; Ceiling Rates'!$D$244="R&amp;D",'Labor Loading Matrix'!O873,0),IF('CLINs &amp; Ceiling Rates'!$D$245="R&amp;D",'Labor Loading Matrix'!P873,0),IF('CLINs &amp; Ceiling Rates'!$D$246="R&amp;D",'Labor Loading Matrix'!Q873,0),IF('CLINs &amp; Ceiling Rates'!$D$247="R&amp;D",'Labor Loading Matrix'!R873,0),IF('CLINs &amp; Ceiling Rates'!$D$248="R&amp;D",'Labor Loading Matrix'!S873,0),IF('CLINs &amp; Ceiling Rates'!$D$249="R&amp;D",'Labor Loading Matrix'!T873,0),IF('CLINs &amp; Ceiling Rates'!$D$250="R&amp;D",'Labor Loading Matrix'!U873,0),IF('CLINs &amp; Ceiling Rates'!$D$251="R&amp;D",'Labor Loading Matrix'!V873,0),IF('CLINs &amp; Ceiling Rates'!$D$252="R&amp;D",'Labor Loading Matrix'!W873,0),IF('CLINs &amp; Ceiling Rates'!$D$253="R&amp;D",'Labor Loading Matrix'!X873,0),IF('CLINs &amp; Ceiling Rates'!$D$254="R&amp;D",'Labor Loading Matrix'!Y873,0),IF('CLINs &amp; Ceiling Rates'!$D$255="R&amp;D",'Labor Loading Matrix'!Z873,0),IF('CLINs &amp; Ceiling Rates'!$D$256="R&amp;D",'Labor Loading Matrix'!AA873,0))</f>
        <v>0</v>
      </c>
      <c r="H873" s="138"/>
      <c r="I873" s="137"/>
      <c r="J873" s="137">
        <v>1440</v>
      </c>
      <c r="K873" s="137">
        <v>480</v>
      </c>
      <c r="L873" s="137"/>
      <c r="M873" s="137"/>
      <c r="N873" s="84"/>
      <c r="O873" s="84"/>
      <c r="P873" s="84"/>
      <c r="Q873" s="84"/>
      <c r="R873" s="133"/>
      <c r="S873" s="133"/>
      <c r="T873" s="133"/>
      <c r="U873" s="133"/>
      <c r="V873" s="133"/>
      <c r="W873" s="133"/>
      <c r="X873" s="133"/>
      <c r="Y873" s="133"/>
      <c r="Z873" s="133"/>
      <c r="AA873" s="133"/>
    </row>
    <row r="874" spans="1:27" s="73" customFormat="1" ht="18" customHeight="1" thickBot="1" x14ac:dyDescent="0.3">
      <c r="A874" s="173" t="str">
        <f>'CLINs &amp; Ceiling Rates'!B19</f>
        <v>Int II Business/Financial/Management Analyst</v>
      </c>
      <c r="B874" s="173" t="str">
        <f>'CLINs &amp; Ceiling Rates'!C19</f>
        <v>Int II Business/Financial/Management Analyst</v>
      </c>
      <c r="C874" s="177" t="str">
        <f>'CLINs &amp; Ceiling Rates'!M19</f>
        <v>2002057C</v>
      </c>
      <c r="D874" s="211">
        <f>IF('CLINs &amp; Ceiling Rates'!D830="",SUM('Labor Loading Matrix'!H874:AA874),SUM(E874:G874))</f>
        <v>1920</v>
      </c>
      <c r="E874" s="175">
        <f>SUM(IF('CLINs &amp; Ceiling Rates'!$D$237="OPS",'Labor Loading Matrix'!H874,0),IF('CLINs &amp; Ceiling Rates'!$D$238="OPS",'Labor Loading Matrix'!I874,0),IF('CLINs &amp; Ceiling Rates'!$D$239="OPS",'Labor Loading Matrix'!J874,0),IF('CLINs &amp; Ceiling Rates'!$D$240="OPS",'Labor Loading Matrix'!K874,0),IF('CLINs &amp; Ceiling Rates'!$D$241="OPS",'Labor Loading Matrix'!L874,0),IF('CLINs &amp; Ceiling Rates'!$D$242="OPS",'Labor Loading Matrix'!M874,0),IF('CLINs &amp; Ceiling Rates'!$D$243="OPS",'Labor Loading Matrix'!N874,0),IF('CLINs &amp; Ceiling Rates'!$D$244="OPS",'Labor Loading Matrix'!O874,0),IF('CLINs &amp; Ceiling Rates'!$D$245="OPS",'Labor Loading Matrix'!P874,0),IF('CLINs &amp; Ceiling Rates'!$D$246="OPS",'Labor Loading Matrix'!Q874,0),IF('CLINs &amp; Ceiling Rates'!$D$247="OPS",'Labor Loading Matrix'!R874,0),IF('CLINs &amp; Ceiling Rates'!$D$248="OPS",'Labor Loading Matrix'!S874,0),IF('CLINs &amp; Ceiling Rates'!$D$249="OPS",'Labor Loading Matrix'!T874,0),IF('CLINs &amp; Ceiling Rates'!$D$250="OPS",'Labor Loading Matrix'!U874,0),IF('CLINs &amp; Ceiling Rates'!$D$251="OPS",'Labor Loading Matrix'!V874,0),IF('CLINs &amp; Ceiling Rates'!$D$252="OPS",'Labor Loading Matrix'!W874,0),IF('CLINs &amp; Ceiling Rates'!$D$253="OPS",'Labor Loading Matrix'!X874,0),IF('CLINs &amp; Ceiling Rates'!$D$254="OPS",'Labor Loading Matrix'!Y874,0),IF('CLINs &amp; Ceiling Rates'!$D$255="OPS",'Labor Loading Matrix'!Z874,0),IF('CLINs &amp; Ceiling Rates'!$D$256="OPS",'Labor Loading Matrix'!AA874,0))</f>
        <v>1440</v>
      </c>
      <c r="F874" s="175">
        <f>SUM(IF('CLINs &amp; Ceiling Rates'!$D$237="F&amp;E",'Labor Loading Matrix'!H874,0),IF('CLINs &amp; Ceiling Rates'!$D$238="F&amp;E",'Labor Loading Matrix'!I874,0),IF('CLINs &amp; Ceiling Rates'!$D$239="F&amp;E",'Labor Loading Matrix'!J874,0),IF('CLINs &amp; Ceiling Rates'!$D$240="F&amp;E",'Labor Loading Matrix'!K874,0),IF('CLINs &amp; Ceiling Rates'!$D$241="F&amp;E",'Labor Loading Matrix'!L874,0),IF('CLINs &amp; Ceiling Rates'!$D$242="F&amp;E",'Labor Loading Matrix'!M874,0),IF('CLINs &amp; Ceiling Rates'!$D$243="F&amp;E",'Labor Loading Matrix'!N874,0),IF('CLINs &amp; Ceiling Rates'!$D$244="F&amp;E",'Labor Loading Matrix'!O874,0),IF('CLINs &amp; Ceiling Rates'!$D$245="F&amp;E",'Labor Loading Matrix'!P874,0),IF('CLINs &amp; Ceiling Rates'!$D$246="F&amp;E",'Labor Loading Matrix'!Q874,0),IF('CLINs &amp; Ceiling Rates'!$D$247="F&amp;E",'Labor Loading Matrix'!R874,0),IF('CLINs &amp; Ceiling Rates'!$D$248="F&amp;E",'Labor Loading Matrix'!S874,0),IF('CLINs &amp; Ceiling Rates'!$D$249="F&amp;E",'Labor Loading Matrix'!T874,0),IF('CLINs &amp; Ceiling Rates'!$D$250="F&amp;E",'Labor Loading Matrix'!U874,0),IF('CLINs &amp; Ceiling Rates'!$D$251="F&amp;E",'Labor Loading Matrix'!V874,0),IF('CLINs &amp; Ceiling Rates'!$D$252="F&amp;E",'Labor Loading Matrix'!W874,0),IF('CLINs &amp; Ceiling Rates'!$D$253="F&amp;E",'Labor Loading Matrix'!X874,0),IF('CLINs &amp; Ceiling Rates'!$D$254="F&amp;E",'Labor Loading Matrix'!Y874,0),IF('CLINs &amp; Ceiling Rates'!$D$255="F&amp;E",'Labor Loading Matrix'!Z874,0),IF('CLINs &amp; Ceiling Rates'!$D$256="F&amp;E",'Labor Loading Matrix'!AA874,0))</f>
        <v>480</v>
      </c>
      <c r="G874" s="175">
        <f>SUM(IF('CLINs &amp; Ceiling Rates'!$D$237="R&amp;D",'Labor Loading Matrix'!H874,0),IF('CLINs &amp; Ceiling Rates'!$D$238="R&amp;D",'Labor Loading Matrix'!I874,0),IF('CLINs &amp; Ceiling Rates'!$D$239="R&amp;D",'Labor Loading Matrix'!J874,0),IF('CLINs &amp; Ceiling Rates'!$D$240="R&amp;D",'Labor Loading Matrix'!K874,0),IF('CLINs &amp; Ceiling Rates'!$D$241="R&amp;D",'Labor Loading Matrix'!L874,0),IF('CLINs &amp; Ceiling Rates'!$D$242="R&amp;D",'Labor Loading Matrix'!M874,0),IF('CLINs &amp; Ceiling Rates'!$D$243="R&amp;D",'Labor Loading Matrix'!N874,0),IF('CLINs &amp; Ceiling Rates'!$D$244="R&amp;D",'Labor Loading Matrix'!O874,0),IF('CLINs &amp; Ceiling Rates'!$D$245="R&amp;D",'Labor Loading Matrix'!P874,0),IF('CLINs &amp; Ceiling Rates'!$D$246="R&amp;D",'Labor Loading Matrix'!Q874,0),IF('CLINs &amp; Ceiling Rates'!$D$247="R&amp;D",'Labor Loading Matrix'!R874,0),IF('CLINs &amp; Ceiling Rates'!$D$248="R&amp;D",'Labor Loading Matrix'!S874,0),IF('CLINs &amp; Ceiling Rates'!$D$249="R&amp;D",'Labor Loading Matrix'!T874,0),IF('CLINs &amp; Ceiling Rates'!$D$250="R&amp;D",'Labor Loading Matrix'!U874,0),IF('CLINs &amp; Ceiling Rates'!$D$251="R&amp;D",'Labor Loading Matrix'!V874,0),IF('CLINs &amp; Ceiling Rates'!$D$252="R&amp;D",'Labor Loading Matrix'!W874,0),IF('CLINs &amp; Ceiling Rates'!$D$253="R&amp;D",'Labor Loading Matrix'!X874,0),IF('CLINs &amp; Ceiling Rates'!$D$254="R&amp;D",'Labor Loading Matrix'!Y874,0),IF('CLINs &amp; Ceiling Rates'!$D$255="R&amp;D",'Labor Loading Matrix'!Z874,0),IF('CLINs &amp; Ceiling Rates'!$D$256="R&amp;D",'Labor Loading Matrix'!AA874,0))</f>
        <v>0</v>
      </c>
      <c r="H874" s="138"/>
      <c r="I874" s="137"/>
      <c r="J874" s="137">
        <v>1440</v>
      </c>
      <c r="K874" s="137">
        <v>480</v>
      </c>
      <c r="L874" s="137"/>
      <c r="M874" s="137"/>
      <c r="N874" s="84"/>
      <c r="O874" s="84"/>
      <c r="P874" s="84"/>
      <c r="Q874" s="84"/>
      <c r="R874" s="133"/>
      <c r="S874" s="133"/>
      <c r="T874" s="133"/>
      <c r="U874" s="133"/>
      <c r="V874" s="133"/>
      <c r="W874" s="133"/>
      <c r="X874" s="133"/>
      <c r="Y874" s="133"/>
      <c r="Z874" s="133"/>
      <c r="AA874" s="133"/>
    </row>
    <row r="875" spans="1:27" s="73" customFormat="1" ht="18" hidden="1" customHeight="1" x14ac:dyDescent="0.25">
      <c r="A875" s="173">
        <f>'CLINs &amp; Ceiling Rates'!B20</f>
        <v>0</v>
      </c>
      <c r="B875" s="173">
        <f>'CLINs &amp; Ceiling Rates'!C20</f>
        <v>0</v>
      </c>
      <c r="C875" s="177" t="str">
        <f>'CLINs &amp; Ceiling Rates'!M20</f>
        <v/>
      </c>
      <c r="D875" s="211">
        <f>IF('CLINs &amp; Ceiling Rates'!D831="",SUM('Labor Loading Matrix'!H875:AA875),SUM(E875:G875))</f>
        <v>0</v>
      </c>
      <c r="E875" s="175">
        <f>SUM(IF('CLINs &amp; Ceiling Rates'!$D$237="OPS",'Labor Loading Matrix'!H875,0),IF('CLINs &amp; Ceiling Rates'!$D$238="OPS",'Labor Loading Matrix'!I875,0),IF('CLINs &amp; Ceiling Rates'!$D$239="OPS",'Labor Loading Matrix'!J875,0),IF('CLINs &amp; Ceiling Rates'!$D$240="OPS",'Labor Loading Matrix'!K875,0),IF('CLINs &amp; Ceiling Rates'!$D$241="OPS",'Labor Loading Matrix'!L875,0),IF('CLINs &amp; Ceiling Rates'!$D$242="OPS",'Labor Loading Matrix'!M875,0),IF('CLINs &amp; Ceiling Rates'!$D$243="OPS",'Labor Loading Matrix'!N875,0),IF('CLINs &amp; Ceiling Rates'!$D$244="OPS",'Labor Loading Matrix'!O875,0),IF('CLINs &amp; Ceiling Rates'!$D$245="OPS",'Labor Loading Matrix'!P875,0),IF('CLINs &amp; Ceiling Rates'!$D$246="OPS",'Labor Loading Matrix'!Q875,0),IF('CLINs &amp; Ceiling Rates'!$D$247="OPS",'Labor Loading Matrix'!R875,0),IF('CLINs &amp; Ceiling Rates'!$D$248="OPS",'Labor Loading Matrix'!S875,0),IF('CLINs &amp; Ceiling Rates'!$D$249="OPS",'Labor Loading Matrix'!T875,0),IF('CLINs &amp; Ceiling Rates'!$D$250="OPS",'Labor Loading Matrix'!U875,0),IF('CLINs &amp; Ceiling Rates'!$D$251="OPS",'Labor Loading Matrix'!V875,0),IF('CLINs &amp; Ceiling Rates'!$D$252="OPS",'Labor Loading Matrix'!W875,0),IF('CLINs &amp; Ceiling Rates'!$D$253="OPS",'Labor Loading Matrix'!X875,0),IF('CLINs &amp; Ceiling Rates'!$D$254="OPS",'Labor Loading Matrix'!Y875,0),IF('CLINs &amp; Ceiling Rates'!$D$255="OPS",'Labor Loading Matrix'!Z875,0),IF('CLINs &amp; Ceiling Rates'!$D$256="OPS",'Labor Loading Matrix'!AA875,0))</f>
        <v>0</v>
      </c>
      <c r="F875" s="175">
        <f>SUM(IF('CLINs &amp; Ceiling Rates'!$D$237="F&amp;E",'Labor Loading Matrix'!H875,0),IF('CLINs &amp; Ceiling Rates'!$D$238="F&amp;E",'Labor Loading Matrix'!I875,0),IF('CLINs &amp; Ceiling Rates'!$D$239="F&amp;E",'Labor Loading Matrix'!J875,0),IF('CLINs &amp; Ceiling Rates'!$D$240="F&amp;E",'Labor Loading Matrix'!K875,0),IF('CLINs &amp; Ceiling Rates'!$D$241="F&amp;E",'Labor Loading Matrix'!L875,0),IF('CLINs &amp; Ceiling Rates'!$D$242="F&amp;E",'Labor Loading Matrix'!M875,0),IF('CLINs &amp; Ceiling Rates'!$D$243="F&amp;E",'Labor Loading Matrix'!N875,0),IF('CLINs &amp; Ceiling Rates'!$D$244="F&amp;E",'Labor Loading Matrix'!O875,0),IF('CLINs &amp; Ceiling Rates'!$D$245="F&amp;E",'Labor Loading Matrix'!P875,0),IF('CLINs &amp; Ceiling Rates'!$D$246="F&amp;E",'Labor Loading Matrix'!Q875,0),IF('CLINs &amp; Ceiling Rates'!$D$247="F&amp;E",'Labor Loading Matrix'!R875,0),IF('CLINs &amp; Ceiling Rates'!$D$248="F&amp;E",'Labor Loading Matrix'!S875,0),IF('CLINs &amp; Ceiling Rates'!$D$249="F&amp;E",'Labor Loading Matrix'!T875,0),IF('CLINs &amp; Ceiling Rates'!$D$250="F&amp;E",'Labor Loading Matrix'!U875,0),IF('CLINs &amp; Ceiling Rates'!$D$251="F&amp;E",'Labor Loading Matrix'!V875,0),IF('CLINs &amp; Ceiling Rates'!$D$252="F&amp;E",'Labor Loading Matrix'!W875,0),IF('CLINs &amp; Ceiling Rates'!$D$253="F&amp;E",'Labor Loading Matrix'!X875,0),IF('CLINs &amp; Ceiling Rates'!$D$254="F&amp;E",'Labor Loading Matrix'!Y875,0),IF('CLINs &amp; Ceiling Rates'!$D$255="F&amp;E",'Labor Loading Matrix'!Z875,0),IF('CLINs &amp; Ceiling Rates'!$D$256="F&amp;E",'Labor Loading Matrix'!AA875,0))</f>
        <v>0</v>
      </c>
      <c r="G875" s="175">
        <f>SUM(IF('CLINs &amp; Ceiling Rates'!$D$237="R&amp;D",'Labor Loading Matrix'!H875,0),IF('CLINs &amp; Ceiling Rates'!$D$238="R&amp;D",'Labor Loading Matrix'!I875,0),IF('CLINs &amp; Ceiling Rates'!$D$239="R&amp;D",'Labor Loading Matrix'!J875,0),IF('CLINs &amp; Ceiling Rates'!$D$240="R&amp;D",'Labor Loading Matrix'!K875,0),IF('CLINs &amp; Ceiling Rates'!$D$241="R&amp;D",'Labor Loading Matrix'!L875,0),IF('CLINs &amp; Ceiling Rates'!$D$242="R&amp;D",'Labor Loading Matrix'!M875,0),IF('CLINs &amp; Ceiling Rates'!$D$243="R&amp;D",'Labor Loading Matrix'!N875,0),IF('CLINs &amp; Ceiling Rates'!$D$244="R&amp;D",'Labor Loading Matrix'!O875,0),IF('CLINs &amp; Ceiling Rates'!$D$245="R&amp;D",'Labor Loading Matrix'!P875,0),IF('CLINs &amp; Ceiling Rates'!$D$246="R&amp;D",'Labor Loading Matrix'!Q875,0),IF('CLINs &amp; Ceiling Rates'!$D$247="R&amp;D",'Labor Loading Matrix'!R875,0),IF('CLINs &amp; Ceiling Rates'!$D$248="R&amp;D",'Labor Loading Matrix'!S875,0),IF('CLINs &amp; Ceiling Rates'!$D$249="R&amp;D",'Labor Loading Matrix'!T875,0),IF('CLINs &amp; Ceiling Rates'!$D$250="R&amp;D",'Labor Loading Matrix'!U875,0),IF('CLINs &amp; Ceiling Rates'!$D$251="R&amp;D",'Labor Loading Matrix'!V875,0),IF('CLINs &amp; Ceiling Rates'!$D$252="R&amp;D",'Labor Loading Matrix'!W875,0),IF('CLINs &amp; Ceiling Rates'!$D$253="R&amp;D",'Labor Loading Matrix'!X875,0),IF('CLINs &amp; Ceiling Rates'!$D$254="R&amp;D",'Labor Loading Matrix'!Y875,0),IF('CLINs &amp; Ceiling Rates'!$D$255="R&amp;D",'Labor Loading Matrix'!Z875,0),IF('CLINs &amp; Ceiling Rates'!$D$256="R&amp;D",'Labor Loading Matrix'!AA875,0))</f>
        <v>0</v>
      </c>
      <c r="H875" s="138"/>
      <c r="I875" s="137"/>
      <c r="J875" s="137"/>
      <c r="K875" s="137"/>
      <c r="L875" s="137"/>
      <c r="M875" s="137"/>
      <c r="N875" s="84"/>
      <c r="O875" s="84"/>
      <c r="P875" s="84"/>
      <c r="Q875" s="84"/>
      <c r="R875" s="133"/>
      <c r="S875" s="133"/>
      <c r="T875" s="133"/>
      <c r="U875" s="133"/>
      <c r="V875" s="133"/>
      <c r="W875" s="133"/>
      <c r="X875" s="133"/>
      <c r="Y875" s="133"/>
      <c r="Z875" s="133"/>
      <c r="AA875" s="133"/>
    </row>
    <row r="876" spans="1:27" s="73" customFormat="1" ht="18" hidden="1" customHeight="1" x14ac:dyDescent="0.25">
      <c r="A876" s="173">
        <f>'CLINs &amp; Ceiling Rates'!B21</f>
        <v>0</v>
      </c>
      <c r="B876" s="173">
        <f>'CLINs &amp; Ceiling Rates'!C21</f>
        <v>0</v>
      </c>
      <c r="C876" s="177" t="str">
        <f>'CLINs &amp; Ceiling Rates'!M21</f>
        <v/>
      </c>
      <c r="D876" s="211">
        <f>IF('CLINs &amp; Ceiling Rates'!D832="",SUM('Labor Loading Matrix'!H876:AA876),SUM(E876:G876))</f>
        <v>0</v>
      </c>
      <c r="E876" s="175">
        <f>SUM(IF('CLINs &amp; Ceiling Rates'!$D$237="OPS",'Labor Loading Matrix'!H876,0),IF('CLINs &amp; Ceiling Rates'!$D$238="OPS",'Labor Loading Matrix'!I876,0),IF('CLINs &amp; Ceiling Rates'!$D$239="OPS",'Labor Loading Matrix'!J876,0),IF('CLINs &amp; Ceiling Rates'!$D$240="OPS",'Labor Loading Matrix'!K876,0),IF('CLINs &amp; Ceiling Rates'!$D$241="OPS",'Labor Loading Matrix'!L876,0),IF('CLINs &amp; Ceiling Rates'!$D$242="OPS",'Labor Loading Matrix'!M876,0),IF('CLINs &amp; Ceiling Rates'!$D$243="OPS",'Labor Loading Matrix'!N876,0),IF('CLINs &amp; Ceiling Rates'!$D$244="OPS",'Labor Loading Matrix'!O876,0),IF('CLINs &amp; Ceiling Rates'!$D$245="OPS",'Labor Loading Matrix'!P876,0),IF('CLINs &amp; Ceiling Rates'!$D$246="OPS",'Labor Loading Matrix'!Q876,0),IF('CLINs &amp; Ceiling Rates'!$D$247="OPS",'Labor Loading Matrix'!R876,0),IF('CLINs &amp; Ceiling Rates'!$D$248="OPS",'Labor Loading Matrix'!S876,0),IF('CLINs &amp; Ceiling Rates'!$D$249="OPS",'Labor Loading Matrix'!T876,0),IF('CLINs &amp; Ceiling Rates'!$D$250="OPS",'Labor Loading Matrix'!U876,0),IF('CLINs &amp; Ceiling Rates'!$D$251="OPS",'Labor Loading Matrix'!V876,0),IF('CLINs &amp; Ceiling Rates'!$D$252="OPS",'Labor Loading Matrix'!W876,0),IF('CLINs &amp; Ceiling Rates'!$D$253="OPS",'Labor Loading Matrix'!X876,0),IF('CLINs &amp; Ceiling Rates'!$D$254="OPS",'Labor Loading Matrix'!Y876,0),IF('CLINs &amp; Ceiling Rates'!$D$255="OPS",'Labor Loading Matrix'!Z876,0),IF('CLINs &amp; Ceiling Rates'!$D$256="OPS",'Labor Loading Matrix'!AA876,0))</f>
        <v>0</v>
      </c>
      <c r="F876" s="175">
        <f>SUM(IF('CLINs &amp; Ceiling Rates'!$D$237="F&amp;E",'Labor Loading Matrix'!H876,0),IF('CLINs &amp; Ceiling Rates'!$D$238="F&amp;E",'Labor Loading Matrix'!I876,0),IF('CLINs &amp; Ceiling Rates'!$D$239="F&amp;E",'Labor Loading Matrix'!J876,0),IF('CLINs &amp; Ceiling Rates'!$D$240="F&amp;E",'Labor Loading Matrix'!K876,0),IF('CLINs &amp; Ceiling Rates'!$D$241="F&amp;E",'Labor Loading Matrix'!L876,0),IF('CLINs &amp; Ceiling Rates'!$D$242="F&amp;E",'Labor Loading Matrix'!M876,0),IF('CLINs &amp; Ceiling Rates'!$D$243="F&amp;E",'Labor Loading Matrix'!N876,0),IF('CLINs &amp; Ceiling Rates'!$D$244="F&amp;E",'Labor Loading Matrix'!O876,0),IF('CLINs &amp; Ceiling Rates'!$D$245="F&amp;E",'Labor Loading Matrix'!P876,0),IF('CLINs &amp; Ceiling Rates'!$D$246="F&amp;E",'Labor Loading Matrix'!Q876,0),IF('CLINs &amp; Ceiling Rates'!$D$247="F&amp;E",'Labor Loading Matrix'!R876,0),IF('CLINs &amp; Ceiling Rates'!$D$248="F&amp;E",'Labor Loading Matrix'!S876,0),IF('CLINs &amp; Ceiling Rates'!$D$249="F&amp;E",'Labor Loading Matrix'!T876,0),IF('CLINs &amp; Ceiling Rates'!$D$250="F&amp;E",'Labor Loading Matrix'!U876,0),IF('CLINs &amp; Ceiling Rates'!$D$251="F&amp;E",'Labor Loading Matrix'!V876,0),IF('CLINs &amp; Ceiling Rates'!$D$252="F&amp;E",'Labor Loading Matrix'!W876,0),IF('CLINs &amp; Ceiling Rates'!$D$253="F&amp;E",'Labor Loading Matrix'!X876,0),IF('CLINs &amp; Ceiling Rates'!$D$254="F&amp;E",'Labor Loading Matrix'!Y876,0),IF('CLINs &amp; Ceiling Rates'!$D$255="F&amp;E",'Labor Loading Matrix'!Z876,0),IF('CLINs &amp; Ceiling Rates'!$D$256="F&amp;E",'Labor Loading Matrix'!AA876,0))</f>
        <v>0</v>
      </c>
      <c r="G876" s="175">
        <f>SUM(IF('CLINs &amp; Ceiling Rates'!$D$237="R&amp;D",'Labor Loading Matrix'!H876,0),IF('CLINs &amp; Ceiling Rates'!$D$238="R&amp;D",'Labor Loading Matrix'!I876,0),IF('CLINs &amp; Ceiling Rates'!$D$239="R&amp;D",'Labor Loading Matrix'!J876,0),IF('CLINs &amp; Ceiling Rates'!$D$240="R&amp;D",'Labor Loading Matrix'!K876,0),IF('CLINs &amp; Ceiling Rates'!$D$241="R&amp;D",'Labor Loading Matrix'!L876,0),IF('CLINs &amp; Ceiling Rates'!$D$242="R&amp;D",'Labor Loading Matrix'!M876,0),IF('CLINs &amp; Ceiling Rates'!$D$243="R&amp;D",'Labor Loading Matrix'!N876,0),IF('CLINs &amp; Ceiling Rates'!$D$244="R&amp;D",'Labor Loading Matrix'!O876,0),IF('CLINs &amp; Ceiling Rates'!$D$245="R&amp;D",'Labor Loading Matrix'!P876,0),IF('CLINs &amp; Ceiling Rates'!$D$246="R&amp;D",'Labor Loading Matrix'!Q876,0),IF('CLINs &amp; Ceiling Rates'!$D$247="R&amp;D",'Labor Loading Matrix'!R876,0),IF('CLINs &amp; Ceiling Rates'!$D$248="R&amp;D",'Labor Loading Matrix'!S876,0),IF('CLINs &amp; Ceiling Rates'!$D$249="R&amp;D",'Labor Loading Matrix'!T876,0),IF('CLINs &amp; Ceiling Rates'!$D$250="R&amp;D",'Labor Loading Matrix'!U876,0),IF('CLINs &amp; Ceiling Rates'!$D$251="R&amp;D",'Labor Loading Matrix'!V876,0),IF('CLINs &amp; Ceiling Rates'!$D$252="R&amp;D",'Labor Loading Matrix'!W876,0),IF('CLINs &amp; Ceiling Rates'!$D$253="R&amp;D",'Labor Loading Matrix'!X876,0),IF('CLINs &amp; Ceiling Rates'!$D$254="R&amp;D",'Labor Loading Matrix'!Y876,0),IF('CLINs &amp; Ceiling Rates'!$D$255="R&amp;D",'Labor Loading Matrix'!Z876,0),IF('CLINs &amp; Ceiling Rates'!$D$256="R&amp;D",'Labor Loading Matrix'!AA876,0))</f>
        <v>0</v>
      </c>
      <c r="H876" s="138"/>
      <c r="I876" s="137"/>
      <c r="J876" s="137"/>
      <c r="K876" s="137"/>
      <c r="L876" s="137"/>
      <c r="M876" s="137"/>
      <c r="N876" s="84"/>
      <c r="O876" s="84"/>
      <c r="P876" s="84"/>
      <c r="Q876" s="84"/>
      <c r="R876" s="133"/>
      <c r="S876" s="133"/>
      <c r="T876" s="133"/>
      <c r="U876" s="133"/>
      <c r="V876" s="133"/>
      <c r="W876" s="133"/>
      <c r="X876" s="133"/>
      <c r="Y876" s="133"/>
      <c r="Z876" s="133"/>
      <c r="AA876" s="133"/>
    </row>
    <row r="877" spans="1:27" s="73" customFormat="1" ht="18" hidden="1" customHeight="1" x14ac:dyDescent="0.25">
      <c r="A877" s="173">
        <f>'CLINs &amp; Ceiling Rates'!B22</f>
        <v>0</v>
      </c>
      <c r="B877" s="173">
        <f>'CLINs &amp; Ceiling Rates'!C22</f>
        <v>0</v>
      </c>
      <c r="C877" s="177" t="str">
        <f>'CLINs &amp; Ceiling Rates'!M22</f>
        <v/>
      </c>
      <c r="D877" s="211">
        <f>IF('CLINs &amp; Ceiling Rates'!D833="",SUM('Labor Loading Matrix'!H877:AA877),SUM(E877:G877))</f>
        <v>0</v>
      </c>
      <c r="E877" s="175">
        <f>SUM(IF('CLINs &amp; Ceiling Rates'!$D$237="OPS",'Labor Loading Matrix'!H877,0),IF('CLINs &amp; Ceiling Rates'!$D$238="OPS",'Labor Loading Matrix'!I877,0),IF('CLINs &amp; Ceiling Rates'!$D$239="OPS",'Labor Loading Matrix'!J877,0),IF('CLINs &amp; Ceiling Rates'!$D$240="OPS",'Labor Loading Matrix'!K877,0),IF('CLINs &amp; Ceiling Rates'!$D$241="OPS",'Labor Loading Matrix'!L877,0),IF('CLINs &amp; Ceiling Rates'!$D$242="OPS",'Labor Loading Matrix'!M877,0),IF('CLINs &amp; Ceiling Rates'!$D$243="OPS",'Labor Loading Matrix'!N877,0),IF('CLINs &amp; Ceiling Rates'!$D$244="OPS",'Labor Loading Matrix'!O877,0),IF('CLINs &amp; Ceiling Rates'!$D$245="OPS",'Labor Loading Matrix'!P877,0),IF('CLINs &amp; Ceiling Rates'!$D$246="OPS",'Labor Loading Matrix'!Q877,0),IF('CLINs &amp; Ceiling Rates'!$D$247="OPS",'Labor Loading Matrix'!R877,0),IF('CLINs &amp; Ceiling Rates'!$D$248="OPS",'Labor Loading Matrix'!S877,0),IF('CLINs &amp; Ceiling Rates'!$D$249="OPS",'Labor Loading Matrix'!T877,0),IF('CLINs &amp; Ceiling Rates'!$D$250="OPS",'Labor Loading Matrix'!U877,0),IF('CLINs &amp; Ceiling Rates'!$D$251="OPS",'Labor Loading Matrix'!V877,0),IF('CLINs &amp; Ceiling Rates'!$D$252="OPS",'Labor Loading Matrix'!W877,0),IF('CLINs &amp; Ceiling Rates'!$D$253="OPS",'Labor Loading Matrix'!X877,0),IF('CLINs &amp; Ceiling Rates'!$D$254="OPS",'Labor Loading Matrix'!Y877,0),IF('CLINs &amp; Ceiling Rates'!$D$255="OPS",'Labor Loading Matrix'!Z877,0),IF('CLINs &amp; Ceiling Rates'!$D$256="OPS",'Labor Loading Matrix'!AA877,0))</f>
        <v>0</v>
      </c>
      <c r="F877" s="175">
        <f>SUM(IF('CLINs &amp; Ceiling Rates'!$D$237="F&amp;E",'Labor Loading Matrix'!H877,0),IF('CLINs &amp; Ceiling Rates'!$D$238="F&amp;E",'Labor Loading Matrix'!I877,0),IF('CLINs &amp; Ceiling Rates'!$D$239="F&amp;E",'Labor Loading Matrix'!J877,0),IF('CLINs &amp; Ceiling Rates'!$D$240="F&amp;E",'Labor Loading Matrix'!K877,0),IF('CLINs &amp; Ceiling Rates'!$D$241="F&amp;E",'Labor Loading Matrix'!L877,0),IF('CLINs &amp; Ceiling Rates'!$D$242="F&amp;E",'Labor Loading Matrix'!M877,0),IF('CLINs &amp; Ceiling Rates'!$D$243="F&amp;E",'Labor Loading Matrix'!N877,0),IF('CLINs &amp; Ceiling Rates'!$D$244="F&amp;E",'Labor Loading Matrix'!O877,0),IF('CLINs &amp; Ceiling Rates'!$D$245="F&amp;E",'Labor Loading Matrix'!P877,0),IF('CLINs &amp; Ceiling Rates'!$D$246="F&amp;E",'Labor Loading Matrix'!Q877,0),IF('CLINs &amp; Ceiling Rates'!$D$247="F&amp;E",'Labor Loading Matrix'!R877,0),IF('CLINs &amp; Ceiling Rates'!$D$248="F&amp;E",'Labor Loading Matrix'!S877,0),IF('CLINs &amp; Ceiling Rates'!$D$249="F&amp;E",'Labor Loading Matrix'!T877,0),IF('CLINs &amp; Ceiling Rates'!$D$250="F&amp;E",'Labor Loading Matrix'!U877,0),IF('CLINs &amp; Ceiling Rates'!$D$251="F&amp;E",'Labor Loading Matrix'!V877,0),IF('CLINs &amp; Ceiling Rates'!$D$252="F&amp;E",'Labor Loading Matrix'!W877,0),IF('CLINs &amp; Ceiling Rates'!$D$253="F&amp;E",'Labor Loading Matrix'!X877,0),IF('CLINs &amp; Ceiling Rates'!$D$254="F&amp;E",'Labor Loading Matrix'!Y877,0),IF('CLINs &amp; Ceiling Rates'!$D$255="F&amp;E",'Labor Loading Matrix'!Z877,0),IF('CLINs &amp; Ceiling Rates'!$D$256="F&amp;E",'Labor Loading Matrix'!AA877,0))</f>
        <v>0</v>
      </c>
      <c r="G877" s="175">
        <f>SUM(IF('CLINs &amp; Ceiling Rates'!$D$237="R&amp;D",'Labor Loading Matrix'!H877,0),IF('CLINs &amp; Ceiling Rates'!$D$238="R&amp;D",'Labor Loading Matrix'!I877,0),IF('CLINs &amp; Ceiling Rates'!$D$239="R&amp;D",'Labor Loading Matrix'!J877,0),IF('CLINs &amp; Ceiling Rates'!$D$240="R&amp;D",'Labor Loading Matrix'!K877,0),IF('CLINs &amp; Ceiling Rates'!$D$241="R&amp;D",'Labor Loading Matrix'!L877,0),IF('CLINs &amp; Ceiling Rates'!$D$242="R&amp;D",'Labor Loading Matrix'!M877,0),IF('CLINs &amp; Ceiling Rates'!$D$243="R&amp;D",'Labor Loading Matrix'!N877,0),IF('CLINs &amp; Ceiling Rates'!$D$244="R&amp;D",'Labor Loading Matrix'!O877,0),IF('CLINs &amp; Ceiling Rates'!$D$245="R&amp;D",'Labor Loading Matrix'!P877,0),IF('CLINs &amp; Ceiling Rates'!$D$246="R&amp;D",'Labor Loading Matrix'!Q877,0),IF('CLINs &amp; Ceiling Rates'!$D$247="R&amp;D",'Labor Loading Matrix'!R877,0),IF('CLINs &amp; Ceiling Rates'!$D$248="R&amp;D",'Labor Loading Matrix'!S877,0),IF('CLINs &amp; Ceiling Rates'!$D$249="R&amp;D",'Labor Loading Matrix'!T877,0),IF('CLINs &amp; Ceiling Rates'!$D$250="R&amp;D",'Labor Loading Matrix'!U877,0),IF('CLINs &amp; Ceiling Rates'!$D$251="R&amp;D",'Labor Loading Matrix'!V877,0),IF('CLINs &amp; Ceiling Rates'!$D$252="R&amp;D",'Labor Loading Matrix'!W877,0),IF('CLINs &amp; Ceiling Rates'!$D$253="R&amp;D",'Labor Loading Matrix'!X877,0),IF('CLINs &amp; Ceiling Rates'!$D$254="R&amp;D",'Labor Loading Matrix'!Y877,0),IF('CLINs &amp; Ceiling Rates'!$D$255="R&amp;D",'Labor Loading Matrix'!Z877,0),IF('CLINs &amp; Ceiling Rates'!$D$256="R&amp;D",'Labor Loading Matrix'!AA877,0))</f>
        <v>0</v>
      </c>
      <c r="H877" s="138"/>
      <c r="I877" s="137"/>
      <c r="J877" s="137"/>
      <c r="K877" s="137"/>
      <c r="L877" s="137"/>
      <c r="M877" s="137"/>
      <c r="N877" s="84"/>
      <c r="O877" s="84"/>
      <c r="P877" s="84"/>
      <c r="Q877" s="84"/>
      <c r="R877" s="133"/>
      <c r="S877" s="133"/>
      <c r="T877" s="133"/>
      <c r="U877" s="133"/>
      <c r="V877" s="133"/>
      <c r="W877" s="133"/>
      <c r="X877" s="133"/>
      <c r="Y877" s="133"/>
      <c r="Z877" s="133"/>
      <c r="AA877" s="133"/>
    </row>
    <row r="878" spans="1:27" s="73" customFormat="1" ht="18" hidden="1" customHeight="1" x14ac:dyDescent="0.25">
      <c r="A878" s="173">
        <f>'CLINs &amp; Ceiling Rates'!B23</f>
        <v>0</v>
      </c>
      <c r="B878" s="173">
        <f>'CLINs &amp; Ceiling Rates'!C23</f>
        <v>0</v>
      </c>
      <c r="C878" s="177" t="str">
        <f>'CLINs &amp; Ceiling Rates'!M23</f>
        <v/>
      </c>
      <c r="D878" s="211">
        <f>IF('CLINs &amp; Ceiling Rates'!D834="",SUM('Labor Loading Matrix'!H878:AA878),SUM(E878:G878))</f>
        <v>0</v>
      </c>
      <c r="E878" s="175">
        <f>SUM(IF('CLINs &amp; Ceiling Rates'!$D$237="OPS",'Labor Loading Matrix'!H878,0),IF('CLINs &amp; Ceiling Rates'!$D$238="OPS",'Labor Loading Matrix'!I878,0),IF('CLINs &amp; Ceiling Rates'!$D$239="OPS",'Labor Loading Matrix'!J878,0),IF('CLINs &amp; Ceiling Rates'!$D$240="OPS",'Labor Loading Matrix'!K878,0),IF('CLINs &amp; Ceiling Rates'!$D$241="OPS",'Labor Loading Matrix'!L878,0),IF('CLINs &amp; Ceiling Rates'!$D$242="OPS",'Labor Loading Matrix'!M878,0),IF('CLINs &amp; Ceiling Rates'!$D$243="OPS",'Labor Loading Matrix'!N878,0),IF('CLINs &amp; Ceiling Rates'!$D$244="OPS",'Labor Loading Matrix'!O878,0),IF('CLINs &amp; Ceiling Rates'!$D$245="OPS",'Labor Loading Matrix'!P878,0),IF('CLINs &amp; Ceiling Rates'!$D$246="OPS",'Labor Loading Matrix'!Q878,0),IF('CLINs &amp; Ceiling Rates'!$D$247="OPS",'Labor Loading Matrix'!R878,0),IF('CLINs &amp; Ceiling Rates'!$D$248="OPS",'Labor Loading Matrix'!S878,0),IF('CLINs &amp; Ceiling Rates'!$D$249="OPS",'Labor Loading Matrix'!T878,0),IF('CLINs &amp; Ceiling Rates'!$D$250="OPS",'Labor Loading Matrix'!U878,0),IF('CLINs &amp; Ceiling Rates'!$D$251="OPS",'Labor Loading Matrix'!V878,0),IF('CLINs &amp; Ceiling Rates'!$D$252="OPS",'Labor Loading Matrix'!W878,0),IF('CLINs &amp; Ceiling Rates'!$D$253="OPS",'Labor Loading Matrix'!X878,0),IF('CLINs &amp; Ceiling Rates'!$D$254="OPS",'Labor Loading Matrix'!Y878,0),IF('CLINs &amp; Ceiling Rates'!$D$255="OPS",'Labor Loading Matrix'!Z878,0),IF('CLINs &amp; Ceiling Rates'!$D$256="OPS",'Labor Loading Matrix'!AA878,0))</f>
        <v>0</v>
      </c>
      <c r="F878" s="175">
        <f>SUM(IF('CLINs &amp; Ceiling Rates'!$D$237="F&amp;E",'Labor Loading Matrix'!H878,0),IF('CLINs &amp; Ceiling Rates'!$D$238="F&amp;E",'Labor Loading Matrix'!I878,0),IF('CLINs &amp; Ceiling Rates'!$D$239="F&amp;E",'Labor Loading Matrix'!J878,0),IF('CLINs &amp; Ceiling Rates'!$D$240="F&amp;E",'Labor Loading Matrix'!K878,0),IF('CLINs &amp; Ceiling Rates'!$D$241="F&amp;E",'Labor Loading Matrix'!L878,0),IF('CLINs &amp; Ceiling Rates'!$D$242="F&amp;E",'Labor Loading Matrix'!M878,0),IF('CLINs &amp; Ceiling Rates'!$D$243="F&amp;E",'Labor Loading Matrix'!N878,0),IF('CLINs &amp; Ceiling Rates'!$D$244="F&amp;E",'Labor Loading Matrix'!O878,0),IF('CLINs &amp; Ceiling Rates'!$D$245="F&amp;E",'Labor Loading Matrix'!P878,0),IF('CLINs &amp; Ceiling Rates'!$D$246="F&amp;E",'Labor Loading Matrix'!Q878,0),IF('CLINs &amp; Ceiling Rates'!$D$247="F&amp;E",'Labor Loading Matrix'!R878,0),IF('CLINs &amp; Ceiling Rates'!$D$248="F&amp;E",'Labor Loading Matrix'!S878,0),IF('CLINs &amp; Ceiling Rates'!$D$249="F&amp;E",'Labor Loading Matrix'!T878,0),IF('CLINs &amp; Ceiling Rates'!$D$250="F&amp;E",'Labor Loading Matrix'!U878,0),IF('CLINs &amp; Ceiling Rates'!$D$251="F&amp;E",'Labor Loading Matrix'!V878,0),IF('CLINs &amp; Ceiling Rates'!$D$252="F&amp;E",'Labor Loading Matrix'!W878,0),IF('CLINs &amp; Ceiling Rates'!$D$253="F&amp;E",'Labor Loading Matrix'!X878,0),IF('CLINs &amp; Ceiling Rates'!$D$254="F&amp;E",'Labor Loading Matrix'!Y878,0),IF('CLINs &amp; Ceiling Rates'!$D$255="F&amp;E",'Labor Loading Matrix'!Z878,0),IF('CLINs &amp; Ceiling Rates'!$D$256="F&amp;E",'Labor Loading Matrix'!AA878,0))</f>
        <v>0</v>
      </c>
      <c r="G878" s="175">
        <f>SUM(IF('CLINs &amp; Ceiling Rates'!$D$237="R&amp;D",'Labor Loading Matrix'!H878,0),IF('CLINs &amp; Ceiling Rates'!$D$238="R&amp;D",'Labor Loading Matrix'!I878,0),IF('CLINs &amp; Ceiling Rates'!$D$239="R&amp;D",'Labor Loading Matrix'!J878,0),IF('CLINs &amp; Ceiling Rates'!$D$240="R&amp;D",'Labor Loading Matrix'!K878,0),IF('CLINs &amp; Ceiling Rates'!$D$241="R&amp;D",'Labor Loading Matrix'!L878,0),IF('CLINs &amp; Ceiling Rates'!$D$242="R&amp;D",'Labor Loading Matrix'!M878,0),IF('CLINs &amp; Ceiling Rates'!$D$243="R&amp;D",'Labor Loading Matrix'!N878,0),IF('CLINs &amp; Ceiling Rates'!$D$244="R&amp;D",'Labor Loading Matrix'!O878,0),IF('CLINs &amp; Ceiling Rates'!$D$245="R&amp;D",'Labor Loading Matrix'!P878,0),IF('CLINs &amp; Ceiling Rates'!$D$246="R&amp;D",'Labor Loading Matrix'!Q878,0),IF('CLINs &amp; Ceiling Rates'!$D$247="R&amp;D",'Labor Loading Matrix'!R878,0),IF('CLINs &amp; Ceiling Rates'!$D$248="R&amp;D",'Labor Loading Matrix'!S878,0),IF('CLINs &amp; Ceiling Rates'!$D$249="R&amp;D",'Labor Loading Matrix'!T878,0),IF('CLINs &amp; Ceiling Rates'!$D$250="R&amp;D",'Labor Loading Matrix'!U878,0),IF('CLINs &amp; Ceiling Rates'!$D$251="R&amp;D",'Labor Loading Matrix'!V878,0),IF('CLINs &amp; Ceiling Rates'!$D$252="R&amp;D",'Labor Loading Matrix'!W878,0),IF('CLINs &amp; Ceiling Rates'!$D$253="R&amp;D",'Labor Loading Matrix'!X878,0),IF('CLINs &amp; Ceiling Rates'!$D$254="R&amp;D",'Labor Loading Matrix'!Y878,0),IF('CLINs &amp; Ceiling Rates'!$D$255="R&amp;D",'Labor Loading Matrix'!Z878,0),IF('CLINs &amp; Ceiling Rates'!$D$256="R&amp;D",'Labor Loading Matrix'!AA878,0))</f>
        <v>0</v>
      </c>
      <c r="H878" s="138"/>
      <c r="I878" s="137"/>
      <c r="J878" s="137"/>
      <c r="K878" s="137"/>
      <c r="L878" s="137"/>
      <c r="M878" s="137"/>
      <c r="N878" s="84"/>
      <c r="O878" s="84"/>
      <c r="P878" s="84"/>
      <c r="Q878" s="84"/>
      <c r="R878" s="133"/>
      <c r="S878" s="133"/>
      <c r="T878" s="133"/>
      <c r="U878" s="133"/>
      <c r="V878" s="133"/>
      <c r="W878" s="133"/>
      <c r="X878" s="133"/>
      <c r="Y878" s="133"/>
      <c r="Z878" s="133"/>
      <c r="AA878" s="133"/>
    </row>
    <row r="879" spans="1:27" s="73" customFormat="1" ht="18" hidden="1" customHeight="1" x14ac:dyDescent="0.25">
      <c r="A879" s="173">
        <f>'CLINs &amp; Ceiling Rates'!B24</f>
        <v>0</v>
      </c>
      <c r="B879" s="173">
        <f>'CLINs &amp; Ceiling Rates'!C24</f>
        <v>0</v>
      </c>
      <c r="C879" s="177" t="str">
        <f>'CLINs &amp; Ceiling Rates'!M24</f>
        <v/>
      </c>
      <c r="D879" s="211">
        <f>IF('CLINs &amp; Ceiling Rates'!D835="",SUM('Labor Loading Matrix'!H879:AA879),SUM(E879:G879))</f>
        <v>0</v>
      </c>
      <c r="E879" s="175">
        <f>SUM(IF('CLINs &amp; Ceiling Rates'!$D$237="OPS",'Labor Loading Matrix'!H879,0),IF('CLINs &amp; Ceiling Rates'!$D$238="OPS",'Labor Loading Matrix'!I879,0),IF('CLINs &amp; Ceiling Rates'!$D$239="OPS",'Labor Loading Matrix'!J879,0),IF('CLINs &amp; Ceiling Rates'!$D$240="OPS",'Labor Loading Matrix'!K879,0),IF('CLINs &amp; Ceiling Rates'!$D$241="OPS",'Labor Loading Matrix'!L879,0),IF('CLINs &amp; Ceiling Rates'!$D$242="OPS",'Labor Loading Matrix'!M879,0),IF('CLINs &amp; Ceiling Rates'!$D$243="OPS",'Labor Loading Matrix'!N879,0),IF('CLINs &amp; Ceiling Rates'!$D$244="OPS",'Labor Loading Matrix'!O879,0),IF('CLINs &amp; Ceiling Rates'!$D$245="OPS",'Labor Loading Matrix'!P879,0),IF('CLINs &amp; Ceiling Rates'!$D$246="OPS",'Labor Loading Matrix'!Q879,0),IF('CLINs &amp; Ceiling Rates'!$D$247="OPS",'Labor Loading Matrix'!R879,0),IF('CLINs &amp; Ceiling Rates'!$D$248="OPS",'Labor Loading Matrix'!S879,0),IF('CLINs &amp; Ceiling Rates'!$D$249="OPS",'Labor Loading Matrix'!T879,0),IF('CLINs &amp; Ceiling Rates'!$D$250="OPS",'Labor Loading Matrix'!U879,0),IF('CLINs &amp; Ceiling Rates'!$D$251="OPS",'Labor Loading Matrix'!V879,0),IF('CLINs &amp; Ceiling Rates'!$D$252="OPS",'Labor Loading Matrix'!W879,0),IF('CLINs &amp; Ceiling Rates'!$D$253="OPS",'Labor Loading Matrix'!X879,0),IF('CLINs &amp; Ceiling Rates'!$D$254="OPS",'Labor Loading Matrix'!Y879,0),IF('CLINs &amp; Ceiling Rates'!$D$255="OPS",'Labor Loading Matrix'!Z879,0),IF('CLINs &amp; Ceiling Rates'!$D$256="OPS",'Labor Loading Matrix'!AA879,0))</f>
        <v>0</v>
      </c>
      <c r="F879" s="175">
        <f>SUM(IF('CLINs &amp; Ceiling Rates'!$D$237="F&amp;E",'Labor Loading Matrix'!H879,0),IF('CLINs &amp; Ceiling Rates'!$D$238="F&amp;E",'Labor Loading Matrix'!I879,0),IF('CLINs &amp; Ceiling Rates'!$D$239="F&amp;E",'Labor Loading Matrix'!J879,0),IF('CLINs &amp; Ceiling Rates'!$D$240="F&amp;E",'Labor Loading Matrix'!K879,0),IF('CLINs &amp; Ceiling Rates'!$D$241="F&amp;E",'Labor Loading Matrix'!L879,0),IF('CLINs &amp; Ceiling Rates'!$D$242="F&amp;E",'Labor Loading Matrix'!M879,0),IF('CLINs &amp; Ceiling Rates'!$D$243="F&amp;E",'Labor Loading Matrix'!N879,0),IF('CLINs &amp; Ceiling Rates'!$D$244="F&amp;E",'Labor Loading Matrix'!O879,0),IF('CLINs &amp; Ceiling Rates'!$D$245="F&amp;E",'Labor Loading Matrix'!P879,0),IF('CLINs &amp; Ceiling Rates'!$D$246="F&amp;E",'Labor Loading Matrix'!Q879,0),IF('CLINs &amp; Ceiling Rates'!$D$247="F&amp;E",'Labor Loading Matrix'!R879,0),IF('CLINs &amp; Ceiling Rates'!$D$248="F&amp;E",'Labor Loading Matrix'!S879,0),IF('CLINs &amp; Ceiling Rates'!$D$249="F&amp;E",'Labor Loading Matrix'!T879,0),IF('CLINs &amp; Ceiling Rates'!$D$250="F&amp;E",'Labor Loading Matrix'!U879,0),IF('CLINs &amp; Ceiling Rates'!$D$251="F&amp;E",'Labor Loading Matrix'!V879,0),IF('CLINs &amp; Ceiling Rates'!$D$252="F&amp;E",'Labor Loading Matrix'!W879,0),IF('CLINs &amp; Ceiling Rates'!$D$253="F&amp;E",'Labor Loading Matrix'!X879,0),IF('CLINs &amp; Ceiling Rates'!$D$254="F&amp;E",'Labor Loading Matrix'!Y879,0),IF('CLINs &amp; Ceiling Rates'!$D$255="F&amp;E",'Labor Loading Matrix'!Z879,0),IF('CLINs &amp; Ceiling Rates'!$D$256="F&amp;E",'Labor Loading Matrix'!AA879,0))</f>
        <v>0</v>
      </c>
      <c r="G879" s="175">
        <f>SUM(IF('CLINs &amp; Ceiling Rates'!$D$237="R&amp;D",'Labor Loading Matrix'!H879,0),IF('CLINs &amp; Ceiling Rates'!$D$238="R&amp;D",'Labor Loading Matrix'!I879,0),IF('CLINs &amp; Ceiling Rates'!$D$239="R&amp;D",'Labor Loading Matrix'!J879,0),IF('CLINs &amp; Ceiling Rates'!$D$240="R&amp;D",'Labor Loading Matrix'!K879,0),IF('CLINs &amp; Ceiling Rates'!$D$241="R&amp;D",'Labor Loading Matrix'!L879,0),IF('CLINs &amp; Ceiling Rates'!$D$242="R&amp;D",'Labor Loading Matrix'!M879,0),IF('CLINs &amp; Ceiling Rates'!$D$243="R&amp;D",'Labor Loading Matrix'!N879,0),IF('CLINs &amp; Ceiling Rates'!$D$244="R&amp;D",'Labor Loading Matrix'!O879,0),IF('CLINs &amp; Ceiling Rates'!$D$245="R&amp;D",'Labor Loading Matrix'!P879,0),IF('CLINs &amp; Ceiling Rates'!$D$246="R&amp;D",'Labor Loading Matrix'!Q879,0),IF('CLINs &amp; Ceiling Rates'!$D$247="R&amp;D",'Labor Loading Matrix'!R879,0),IF('CLINs &amp; Ceiling Rates'!$D$248="R&amp;D",'Labor Loading Matrix'!S879,0),IF('CLINs &amp; Ceiling Rates'!$D$249="R&amp;D",'Labor Loading Matrix'!T879,0),IF('CLINs &amp; Ceiling Rates'!$D$250="R&amp;D",'Labor Loading Matrix'!U879,0),IF('CLINs &amp; Ceiling Rates'!$D$251="R&amp;D",'Labor Loading Matrix'!V879,0),IF('CLINs &amp; Ceiling Rates'!$D$252="R&amp;D",'Labor Loading Matrix'!W879,0),IF('CLINs &amp; Ceiling Rates'!$D$253="R&amp;D",'Labor Loading Matrix'!X879,0),IF('CLINs &amp; Ceiling Rates'!$D$254="R&amp;D",'Labor Loading Matrix'!Y879,0),IF('CLINs &amp; Ceiling Rates'!$D$255="R&amp;D",'Labor Loading Matrix'!Z879,0),IF('CLINs &amp; Ceiling Rates'!$D$256="R&amp;D",'Labor Loading Matrix'!AA879,0))</f>
        <v>0</v>
      </c>
      <c r="H879" s="138"/>
      <c r="I879" s="137"/>
      <c r="J879" s="137"/>
      <c r="K879" s="137"/>
      <c r="L879" s="137"/>
      <c r="M879" s="137"/>
      <c r="N879" s="84"/>
      <c r="O879" s="84"/>
      <c r="P879" s="84"/>
      <c r="Q879" s="84"/>
      <c r="R879" s="133"/>
      <c r="S879" s="133"/>
      <c r="T879" s="133"/>
      <c r="U879" s="133"/>
      <c r="V879" s="133"/>
      <c r="W879" s="133"/>
      <c r="X879" s="133"/>
      <c r="Y879" s="133"/>
      <c r="Z879" s="133"/>
      <c r="AA879" s="133"/>
    </row>
    <row r="880" spans="1:27" s="73" customFormat="1" ht="18" hidden="1" customHeight="1" x14ac:dyDescent="0.25">
      <c r="A880" s="173">
        <f>'CLINs &amp; Ceiling Rates'!B25</f>
        <v>0</v>
      </c>
      <c r="B880" s="173">
        <f>'CLINs &amp; Ceiling Rates'!C25</f>
        <v>0</v>
      </c>
      <c r="C880" s="177" t="str">
        <f>'CLINs &amp; Ceiling Rates'!M25</f>
        <v/>
      </c>
      <c r="D880" s="211">
        <f>IF('CLINs &amp; Ceiling Rates'!D836="",SUM('Labor Loading Matrix'!H880:AA880),SUM(E880:G880))</f>
        <v>0</v>
      </c>
      <c r="E880" s="175">
        <f>SUM(IF('CLINs &amp; Ceiling Rates'!$D$237="OPS",'Labor Loading Matrix'!H880,0),IF('CLINs &amp; Ceiling Rates'!$D$238="OPS",'Labor Loading Matrix'!I880,0),IF('CLINs &amp; Ceiling Rates'!$D$239="OPS",'Labor Loading Matrix'!J880,0),IF('CLINs &amp; Ceiling Rates'!$D$240="OPS",'Labor Loading Matrix'!K880,0),IF('CLINs &amp; Ceiling Rates'!$D$241="OPS",'Labor Loading Matrix'!L880,0),IF('CLINs &amp; Ceiling Rates'!$D$242="OPS",'Labor Loading Matrix'!M880,0),IF('CLINs &amp; Ceiling Rates'!$D$243="OPS",'Labor Loading Matrix'!N880,0),IF('CLINs &amp; Ceiling Rates'!$D$244="OPS",'Labor Loading Matrix'!O880,0),IF('CLINs &amp; Ceiling Rates'!$D$245="OPS",'Labor Loading Matrix'!P880,0),IF('CLINs &amp; Ceiling Rates'!$D$246="OPS",'Labor Loading Matrix'!Q880,0),IF('CLINs &amp; Ceiling Rates'!$D$247="OPS",'Labor Loading Matrix'!R880,0),IF('CLINs &amp; Ceiling Rates'!$D$248="OPS",'Labor Loading Matrix'!S880,0),IF('CLINs &amp; Ceiling Rates'!$D$249="OPS",'Labor Loading Matrix'!T880,0),IF('CLINs &amp; Ceiling Rates'!$D$250="OPS",'Labor Loading Matrix'!U880,0),IF('CLINs &amp; Ceiling Rates'!$D$251="OPS",'Labor Loading Matrix'!V880,0),IF('CLINs &amp; Ceiling Rates'!$D$252="OPS",'Labor Loading Matrix'!W880,0),IF('CLINs &amp; Ceiling Rates'!$D$253="OPS",'Labor Loading Matrix'!X880,0),IF('CLINs &amp; Ceiling Rates'!$D$254="OPS",'Labor Loading Matrix'!Y880,0),IF('CLINs &amp; Ceiling Rates'!$D$255="OPS",'Labor Loading Matrix'!Z880,0),IF('CLINs &amp; Ceiling Rates'!$D$256="OPS",'Labor Loading Matrix'!AA880,0))</f>
        <v>0</v>
      </c>
      <c r="F880" s="175">
        <f>SUM(IF('CLINs &amp; Ceiling Rates'!$D$237="F&amp;E",'Labor Loading Matrix'!H880,0),IF('CLINs &amp; Ceiling Rates'!$D$238="F&amp;E",'Labor Loading Matrix'!I880,0),IF('CLINs &amp; Ceiling Rates'!$D$239="F&amp;E",'Labor Loading Matrix'!J880,0),IF('CLINs &amp; Ceiling Rates'!$D$240="F&amp;E",'Labor Loading Matrix'!K880,0),IF('CLINs &amp; Ceiling Rates'!$D$241="F&amp;E",'Labor Loading Matrix'!L880,0),IF('CLINs &amp; Ceiling Rates'!$D$242="F&amp;E",'Labor Loading Matrix'!M880,0),IF('CLINs &amp; Ceiling Rates'!$D$243="F&amp;E",'Labor Loading Matrix'!N880,0),IF('CLINs &amp; Ceiling Rates'!$D$244="F&amp;E",'Labor Loading Matrix'!O880,0),IF('CLINs &amp; Ceiling Rates'!$D$245="F&amp;E",'Labor Loading Matrix'!P880,0),IF('CLINs &amp; Ceiling Rates'!$D$246="F&amp;E",'Labor Loading Matrix'!Q880,0),IF('CLINs &amp; Ceiling Rates'!$D$247="F&amp;E",'Labor Loading Matrix'!R880,0),IF('CLINs &amp; Ceiling Rates'!$D$248="F&amp;E",'Labor Loading Matrix'!S880,0),IF('CLINs &amp; Ceiling Rates'!$D$249="F&amp;E",'Labor Loading Matrix'!T880,0),IF('CLINs &amp; Ceiling Rates'!$D$250="F&amp;E",'Labor Loading Matrix'!U880,0),IF('CLINs &amp; Ceiling Rates'!$D$251="F&amp;E",'Labor Loading Matrix'!V880,0),IF('CLINs &amp; Ceiling Rates'!$D$252="F&amp;E",'Labor Loading Matrix'!W880,0),IF('CLINs &amp; Ceiling Rates'!$D$253="F&amp;E",'Labor Loading Matrix'!X880,0),IF('CLINs &amp; Ceiling Rates'!$D$254="F&amp;E",'Labor Loading Matrix'!Y880,0),IF('CLINs &amp; Ceiling Rates'!$D$255="F&amp;E",'Labor Loading Matrix'!Z880,0),IF('CLINs &amp; Ceiling Rates'!$D$256="F&amp;E",'Labor Loading Matrix'!AA880,0))</f>
        <v>0</v>
      </c>
      <c r="G880" s="175">
        <f>SUM(IF('CLINs &amp; Ceiling Rates'!$D$237="R&amp;D",'Labor Loading Matrix'!H880,0),IF('CLINs &amp; Ceiling Rates'!$D$238="R&amp;D",'Labor Loading Matrix'!I880,0),IF('CLINs &amp; Ceiling Rates'!$D$239="R&amp;D",'Labor Loading Matrix'!J880,0),IF('CLINs &amp; Ceiling Rates'!$D$240="R&amp;D",'Labor Loading Matrix'!K880,0),IF('CLINs &amp; Ceiling Rates'!$D$241="R&amp;D",'Labor Loading Matrix'!L880,0),IF('CLINs &amp; Ceiling Rates'!$D$242="R&amp;D",'Labor Loading Matrix'!M880,0),IF('CLINs &amp; Ceiling Rates'!$D$243="R&amp;D",'Labor Loading Matrix'!N880,0),IF('CLINs &amp; Ceiling Rates'!$D$244="R&amp;D",'Labor Loading Matrix'!O880,0),IF('CLINs &amp; Ceiling Rates'!$D$245="R&amp;D",'Labor Loading Matrix'!P880,0),IF('CLINs &amp; Ceiling Rates'!$D$246="R&amp;D",'Labor Loading Matrix'!Q880,0),IF('CLINs &amp; Ceiling Rates'!$D$247="R&amp;D",'Labor Loading Matrix'!R880,0),IF('CLINs &amp; Ceiling Rates'!$D$248="R&amp;D",'Labor Loading Matrix'!S880,0),IF('CLINs &amp; Ceiling Rates'!$D$249="R&amp;D",'Labor Loading Matrix'!T880,0),IF('CLINs &amp; Ceiling Rates'!$D$250="R&amp;D",'Labor Loading Matrix'!U880,0),IF('CLINs &amp; Ceiling Rates'!$D$251="R&amp;D",'Labor Loading Matrix'!V880,0),IF('CLINs &amp; Ceiling Rates'!$D$252="R&amp;D",'Labor Loading Matrix'!W880,0),IF('CLINs &amp; Ceiling Rates'!$D$253="R&amp;D",'Labor Loading Matrix'!X880,0),IF('CLINs &amp; Ceiling Rates'!$D$254="R&amp;D",'Labor Loading Matrix'!Y880,0),IF('CLINs &amp; Ceiling Rates'!$D$255="R&amp;D",'Labor Loading Matrix'!Z880,0),IF('CLINs &amp; Ceiling Rates'!$D$256="R&amp;D",'Labor Loading Matrix'!AA880,0))</f>
        <v>0</v>
      </c>
      <c r="H880" s="138"/>
      <c r="I880" s="137"/>
      <c r="J880" s="137"/>
      <c r="K880" s="137"/>
      <c r="L880" s="137"/>
      <c r="M880" s="137"/>
      <c r="N880" s="84"/>
      <c r="O880" s="84"/>
      <c r="P880" s="84"/>
      <c r="Q880" s="84"/>
      <c r="R880" s="133"/>
      <c r="S880" s="133"/>
      <c r="T880" s="133"/>
      <c r="U880" s="133"/>
      <c r="V880" s="133"/>
      <c r="W880" s="133"/>
      <c r="X880" s="133"/>
      <c r="Y880" s="133"/>
      <c r="Z880" s="133"/>
      <c r="AA880" s="133"/>
    </row>
    <row r="881" spans="1:27" s="73" customFormat="1" ht="18" hidden="1" customHeight="1" x14ac:dyDescent="0.25">
      <c r="A881" s="173">
        <f>'CLINs &amp; Ceiling Rates'!B26</f>
        <v>0</v>
      </c>
      <c r="B881" s="173">
        <f>'CLINs &amp; Ceiling Rates'!C26</f>
        <v>0</v>
      </c>
      <c r="C881" s="177" t="str">
        <f>'CLINs &amp; Ceiling Rates'!M26</f>
        <v/>
      </c>
      <c r="D881" s="211">
        <f>IF('CLINs &amp; Ceiling Rates'!D837="",SUM('Labor Loading Matrix'!H881:AA881),SUM(E881:G881))</f>
        <v>0</v>
      </c>
      <c r="E881" s="175">
        <f>SUM(IF('CLINs &amp; Ceiling Rates'!$D$237="OPS",'Labor Loading Matrix'!H881,0),IF('CLINs &amp; Ceiling Rates'!$D$238="OPS",'Labor Loading Matrix'!I881,0),IF('CLINs &amp; Ceiling Rates'!$D$239="OPS",'Labor Loading Matrix'!J881,0),IF('CLINs &amp; Ceiling Rates'!$D$240="OPS",'Labor Loading Matrix'!K881,0),IF('CLINs &amp; Ceiling Rates'!$D$241="OPS",'Labor Loading Matrix'!L881,0),IF('CLINs &amp; Ceiling Rates'!$D$242="OPS",'Labor Loading Matrix'!M881,0),IF('CLINs &amp; Ceiling Rates'!$D$243="OPS",'Labor Loading Matrix'!N881,0),IF('CLINs &amp; Ceiling Rates'!$D$244="OPS",'Labor Loading Matrix'!O881,0),IF('CLINs &amp; Ceiling Rates'!$D$245="OPS",'Labor Loading Matrix'!P881,0),IF('CLINs &amp; Ceiling Rates'!$D$246="OPS",'Labor Loading Matrix'!Q881,0),IF('CLINs &amp; Ceiling Rates'!$D$247="OPS",'Labor Loading Matrix'!R881,0),IF('CLINs &amp; Ceiling Rates'!$D$248="OPS",'Labor Loading Matrix'!S881,0),IF('CLINs &amp; Ceiling Rates'!$D$249="OPS",'Labor Loading Matrix'!T881,0),IF('CLINs &amp; Ceiling Rates'!$D$250="OPS",'Labor Loading Matrix'!U881,0),IF('CLINs &amp; Ceiling Rates'!$D$251="OPS",'Labor Loading Matrix'!V881,0),IF('CLINs &amp; Ceiling Rates'!$D$252="OPS",'Labor Loading Matrix'!W881,0),IF('CLINs &amp; Ceiling Rates'!$D$253="OPS",'Labor Loading Matrix'!X881,0),IF('CLINs &amp; Ceiling Rates'!$D$254="OPS",'Labor Loading Matrix'!Y881,0),IF('CLINs &amp; Ceiling Rates'!$D$255="OPS",'Labor Loading Matrix'!Z881,0),IF('CLINs &amp; Ceiling Rates'!$D$256="OPS",'Labor Loading Matrix'!AA881,0))</f>
        <v>0</v>
      </c>
      <c r="F881" s="175">
        <f>SUM(IF('CLINs &amp; Ceiling Rates'!$D$237="F&amp;E",'Labor Loading Matrix'!H881,0),IF('CLINs &amp; Ceiling Rates'!$D$238="F&amp;E",'Labor Loading Matrix'!I881,0),IF('CLINs &amp; Ceiling Rates'!$D$239="F&amp;E",'Labor Loading Matrix'!J881,0),IF('CLINs &amp; Ceiling Rates'!$D$240="F&amp;E",'Labor Loading Matrix'!K881,0),IF('CLINs &amp; Ceiling Rates'!$D$241="F&amp;E",'Labor Loading Matrix'!L881,0),IF('CLINs &amp; Ceiling Rates'!$D$242="F&amp;E",'Labor Loading Matrix'!M881,0),IF('CLINs &amp; Ceiling Rates'!$D$243="F&amp;E",'Labor Loading Matrix'!N881,0),IF('CLINs &amp; Ceiling Rates'!$D$244="F&amp;E",'Labor Loading Matrix'!O881,0),IF('CLINs &amp; Ceiling Rates'!$D$245="F&amp;E",'Labor Loading Matrix'!P881,0),IF('CLINs &amp; Ceiling Rates'!$D$246="F&amp;E",'Labor Loading Matrix'!Q881,0),IF('CLINs &amp; Ceiling Rates'!$D$247="F&amp;E",'Labor Loading Matrix'!R881,0),IF('CLINs &amp; Ceiling Rates'!$D$248="F&amp;E",'Labor Loading Matrix'!S881,0),IF('CLINs &amp; Ceiling Rates'!$D$249="F&amp;E",'Labor Loading Matrix'!T881,0),IF('CLINs &amp; Ceiling Rates'!$D$250="F&amp;E",'Labor Loading Matrix'!U881,0),IF('CLINs &amp; Ceiling Rates'!$D$251="F&amp;E",'Labor Loading Matrix'!V881,0),IF('CLINs &amp; Ceiling Rates'!$D$252="F&amp;E",'Labor Loading Matrix'!W881,0),IF('CLINs &amp; Ceiling Rates'!$D$253="F&amp;E",'Labor Loading Matrix'!X881,0),IF('CLINs &amp; Ceiling Rates'!$D$254="F&amp;E",'Labor Loading Matrix'!Y881,0),IF('CLINs &amp; Ceiling Rates'!$D$255="F&amp;E",'Labor Loading Matrix'!Z881,0),IF('CLINs &amp; Ceiling Rates'!$D$256="F&amp;E",'Labor Loading Matrix'!AA881,0))</f>
        <v>0</v>
      </c>
      <c r="G881" s="175">
        <f>SUM(IF('CLINs &amp; Ceiling Rates'!$D$237="R&amp;D",'Labor Loading Matrix'!H881,0),IF('CLINs &amp; Ceiling Rates'!$D$238="R&amp;D",'Labor Loading Matrix'!I881,0),IF('CLINs &amp; Ceiling Rates'!$D$239="R&amp;D",'Labor Loading Matrix'!J881,0),IF('CLINs &amp; Ceiling Rates'!$D$240="R&amp;D",'Labor Loading Matrix'!K881,0),IF('CLINs &amp; Ceiling Rates'!$D$241="R&amp;D",'Labor Loading Matrix'!L881,0),IF('CLINs &amp; Ceiling Rates'!$D$242="R&amp;D",'Labor Loading Matrix'!M881,0),IF('CLINs &amp; Ceiling Rates'!$D$243="R&amp;D",'Labor Loading Matrix'!N881,0),IF('CLINs &amp; Ceiling Rates'!$D$244="R&amp;D",'Labor Loading Matrix'!O881,0),IF('CLINs &amp; Ceiling Rates'!$D$245="R&amp;D",'Labor Loading Matrix'!P881,0),IF('CLINs &amp; Ceiling Rates'!$D$246="R&amp;D",'Labor Loading Matrix'!Q881,0),IF('CLINs &amp; Ceiling Rates'!$D$247="R&amp;D",'Labor Loading Matrix'!R881,0),IF('CLINs &amp; Ceiling Rates'!$D$248="R&amp;D",'Labor Loading Matrix'!S881,0),IF('CLINs &amp; Ceiling Rates'!$D$249="R&amp;D",'Labor Loading Matrix'!T881,0),IF('CLINs &amp; Ceiling Rates'!$D$250="R&amp;D",'Labor Loading Matrix'!U881,0),IF('CLINs &amp; Ceiling Rates'!$D$251="R&amp;D",'Labor Loading Matrix'!V881,0),IF('CLINs &amp; Ceiling Rates'!$D$252="R&amp;D",'Labor Loading Matrix'!W881,0),IF('CLINs &amp; Ceiling Rates'!$D$253="R&amp;D",'Labor Loading Matrix'!X881,0),IF('CLINs &amp; Ceiling Rates'!$D$254="R&amp;D",'Labor Loading Matrix'!Y881,0),IF('CLINs &amp; Ceiling Rates'!$D$255="R&amp;D",'Labor Loading Matrix'!Z881,0),IF('CLINs &amp; Ceiling Rates'!$D$256="R&amp;D",'Labor Loading Matrix'!AA881,0))</f>
        <v>0</v>
      </c>
      <c r="H881" s="138"/>
      <c r="I881" s="137"/>
      <c r="J881" s="137"/>
      <c r="K881" s="137"/>
      <c r="L881" s="137"/>
      <c r="M881" s="137"/>
      <c r="N881" s="84"/>
      <c r="O881" s="84"/>
      <c r="P881" s="84"/>
      <c r="Q881" s="84"/>
      <c r="R881" s="133"/>
      <c r="S881" s="133"/>
      <c r="T881" s="133"/>
      <c r="U881" s="133"/>
      <c r="V881" s="133"/>
      <c r="W881" s="133"/>
      <c r="X881" s="133"/>
      <c r="Y881" s="133"/>
      <c r="Z881" s="133"/>
      <c r="AA881" s="133"/>
    </row>
    <row r="882" spans="1:27" s="73" customFormat="1" ht="18" hidden="1" customHeight="1" x14ac:dyDescent="0.25">
      <c r="A882" s="173">
        <f>'CLINs &amp; Ceiling Rates'!B27</f>
        <v>0</v>
      </c>
      <c r="B882" s="173">
        <f>'CLINs &amp; Ceiling Rates'!C27</f>
        <v>0</v>
      </c>
      <c r="C882" s="177" t="str">
        <f>'CLINs &amp; Ceiling Rates'!M27</f>
        <v/>
      </c>
      <c r="D882" s="211">
        <f>IF('CLINs &amp; Ceiling Rates'!D838="",SUM('Labor Loading Matrix'!H882:AA882),SUM(E882:G882))</f>
        <v>0</v>
      </c>
      <c r="E882" s="175">
        <f>SUM(IF('CLINs &amp; Ceiling Rates'!$D$237="OPS",'Labor Loading Matrix'!H882,0),IF('CLINs &amp; Ceiling Rates'!$D$238="OPS",'Labor Loading Matrix'!I882,0),IF('CLINs &amp; Ceiling Rates'!$D$239="OPS",'Labor Loading Matrix'!J882,0),IF('CLINs &amp; Ceiling Rates'!$D$240="OPS",'Labor Loading Matrix'!K882,0),IF('CLINs &amp; Ceiling Rates'!$D$241="OPS",'Labor Loading Matrix'!L882,0),IF('CLINs &amp; Ceiling Rates'!$D$242="OPS",'Labor Loading Matrix'!M882,0),IF('CLINs &amp; Ceiling Rates'!$D$243="OPS",'Labor Loading Matrix'!N882,0),IF('CLINs &amp; Ceiling Rates'!$D$244="OPS",'Labor Loading Matrix'!O882,0),IF('CLINs &amp; Ceiling Rates'!$D$245="OPS",'Labor Loading Matrix'!P882,0),IF('CLINs &amp; Ceiling Rates'!$D$246="OPS",'Labor Loading Matrix'!Q882,0),IF('CLINs &amp; Ceiling Rates'!$D$247="OPS",'Labor Loading Matrix'!R882,0),IF('CLINs &amp; Ceiling Rates'!$D$248="OPS",'Labor Loading Matrix'!S882,0),IF('CLINs &amp; Ceiling Rates'!$D$249="OPS",'Labor Loading Matrix'!T882,0),IF('CLINs &amp; Ceiling Rates'!$D$250="OPS",'Labor Loading Matrix'!U882,0),IF('CLINs &amp; Ceiling Rates'!$D$251="OPS",'Labor Loading Matrix'!V882,0),IF('CLINs &amp; Ceiling Rates'!$D$252="OPS",'Labor Loading Matrix'!W882,0),IF('CLINs &amp; Ceiling Rates'!$D$253="OPS",'Labor Loading Matrix'!X882,0),IF('CLINs &amp; Ceiling Rates'!$D$254="OPS",'Labor Loading Matrix'!Y882,0),IF('CLINs &amp; Ceiling Rates'!$D$255="OPS",'Labor Loading Matrix'!Z882,0),IF('CLINs &amp; Ceiling Rates'!$D$256="OPS",'Labor Loading Matrix'!AA882,0))</f>
        <v>0</v>
      </c>
      <c r="F882" s="175">
        <f>SUM(IF('CLINs &amp; Ceiling Rates'!$D$237="F&amp;E",'Labor Loading Matrix'!H882,0),IF('CLINs &amp; Ceiling Rates'!$D$238="F&amp;E",'Labor Loading Matrix'!I882,0),IF('CLINs &amp; Ceiling Rates'!$D$239="F&amp;E",'Labor Loading Matrix'!J882,0),IF('CLINs &amp; Ceiling Rates'!$D$240="F&amp;E",'Labor Loading Matrix'!K882,0),IF('CLINs &amp; Ceiling Rates'!$D$241="F&amp;E",'Labor Loading Matrix'!L882,0),IF('CLINs &amp; Ceiling Rates'!$D$242="F&amp;E",'Labor Loading Matrix'!M882,0),IF('CLINs &amp; Ceiling Rates'!$D$243="F&amp;E",'Labor Loading Matrix'!N882,0),IF('CLINs &amp; Ceiling Rates'!$D$244="F&amp;E",'Labor Loading Matrix'!O882,0),IF('CLINs &amp; Ceiling Rates'!$D$245="F&amp;E",'Labor Loading Matrix'!P882,0),IF('CLINs &amp; Ceiling Rates'!$D$246="F&amp;E",'Labor Loading Matrix'!Q882,0),IF('CLINs &amp; Ceiling Rates'!$D$247="F&amp;E",'Labor Loading Matrix'!R882,0),IF('CLINs &amp; Ceiling Rates'!$D$248="F&amp;E",'Labor Loading Matrix'!S882,0),IF('CLINs &amp; Ceiling Rates'!$D$249="F&amp;E",'Labor Loading Matrix'!T882,0),IF('CLINs &amp; Ceiling Rates'!$D$250="F&amp;E",'Labor Loading Matrix'!U882,0),IF('CLINs &amp; Ceiling Rates'!$D$251="F&amp;E",'Labor Loading Matrix'!V882,0),IF('CLINs &amp; Ceiling Rates'!$D$252="F&amp;E",'Labor Loading Matrix'!W882,0),IF('CLINs &amp; Ceiling Rates'!$D$253="F&amp;E",'Labor Loading Matrix'!X882,0),IF('CLINs &amp; Ceiling Rates'!$D$254="F&amp;E",'Labor Loading Matrix'!Y882,0),IF('CLINs &amp; Ceiling Rates'!$D$255="F&amp;E",'Labor Loading Matrix'!Z882,0),IF('CLINs &amp; Ceiling Rates'!$D$256="F&amp;E",'Labor Loading Matrix'!AA882,0))</f>
        <v>0</v>
      </c>
      <c r="G882" s="175">
        <f>SUM(IF('CLINs &amp; Ceiling Rates'!$D$237="R&amp;D",'Labor Loading Matrix'!H882,0),IF('CLINs &amp; Ceiling Rates'!$D$238="R&amp;D",'Labor Loading Matrix'!I882,0),IF('CLINs &amp; Ceiling Rates'!$D$239="R&amp;D",'Labor Loading Matrix'!J882,0),IF('CLINs &amp; Ceiling Rates'!$D$240="R&amp;D",'Labor Loading Matrix'!K882,0),IF('CLINs &amp; Ceiling Rates'!$D$241="R&amp;D",'Labor Loading Matrix'!L882,0),IF('CLINs &amp; Ceiling Rates'!$D$242="R&amp;D",'Labor Loading Matrix'!M882,0),IF('CLINs &amp; Ceiling Rates'!$D$243="R&amp;D",'Labor Loading Matrix'!N882,0),IF('CLINs &amp; Ceiling Rates'!$D$244="R&amp;D",'Labor Loading Matrix'!O882,0),IF('CLINs &amp; Ceiling Rates'!$D$245="R&amp;D",'Labor Loading Matrix'!P882,0),IF('CLINs &amp; Ceiling Rates'!$D$246="R&amp;D",'Labor Loading Matrix'!Q882,0),IF('CLINs &amp; Ceiling Rates'!$D$247="R&amp;D",'Labor Loading Matrix'!R882,0),IF('CLINs &amp; Ceiling Rates'!$D$248="R&amp;D",'Labor Loading Matrix'!S882,0),IF('CLINs &amp; Ceiling Rates'!$D$249="R&amp;D",'Labor Loading Matrix'!T882,0),IF('CLINs &amp; Ceiling Rates'!$D$250="R&amp;D",'Labor Loading Matrix'!U882,0),IF('CLINs &amp; Ceiling Rates'!$D$251="R&amp;D",'Labor Loading Matrix'!V882,0),IF('CLINs &amp; Ceiling Rates'!$D$252="R&amp;D",'Labor Loading Matrix'!W882,0),IF('CLINs &amp; Ceiling Rates'!$D$253="R&amp;D",'Labor Loading Matrix'!X882,0),IF('CLINs &amp; Ceiling Rates'!$D$254="R&amp;D",'Labor Loading Matrix'!Y882,0),IF('CLINs &amp; Ceiling Rates'!$D$255="R&amp;D",'Labor Loading Matrix'!Z882,0),IF('CLINs &amp; Ceiling Rates'!$D$256="R&amp;D",'Labor Loading Matrix'!AA882,0))</f>
        <v>0</v>
      </c>
      <c r="H882" s="138"/>
      <c r="I882" s="137"/>
      <c r="J882" s="137"/>
      <c r="K882" s="137"/>
      <c r="L882" s="137"/>
      <c r="M882" s="137"/>
      <c r="N882" s="84"/>
      <c r="O882" s="84"/>
      <c r="P882" s="84"/>
      <c r="Q882" s="84"/>
      <c r="R882" s="133"/>
      <c r="S882" s="133"/>
      <c r="T882" s="133"/>
      <c r="U882" s="133"/>
      <c r="V882" s="133"/>
      <c r="W882" s="133"/>
      <c r="X882" s="133"/>
      <c r="Y882" s="133"/>
      <c r="Z882" s="133"/>
      <c r="AA882" s="133"/>
    </row>
    <row r="883" spans="1:27" s="73" customFormat="1" ht="18" hidden="1" customHeight="1" x14ac:dyDescent="0.25">
      <c r="A883" s="173">
        <f>'CLINs &amp; Ceiling Rates'!B28</f>
        <v>0</v>
      </c>
      <c r="B883" s="173">
        <f>'CLINs &amp; Ceiling Rates'!C28</f>
        <v>0</v>
      </c>
      <c r="C883" s="177" t="str">
        <f>'CLINs &amp; Ceiling Rates'!M28</f>
        <v/>
      </c>
      <c r="D883" s="211">
        <f>IF('CLINs &amp; Ceiling Rates'!D839="",SUM('Labor Loading Matrix'!H883:AA883),SUM(E883:G883))</f>
        <v>0</v>
      </c>
      <c r="E883" s="175">
        <f>SUM(IF('CLINs &amp; Ceiling Rates'!$D$237="OPS",'Labor Loading Matrix'!H883,0),IF('CLINs &amp; Ceiling Rates'!$D$238="OPS",'Labor Loading Matrix'!I883,0),IF('CLINs &amp; Ceiling Rates'!$D$239="OPS",'Labor Loading Matrix'!J883,0),IF('CLINs &amp; Ceiling Rates'!$D$240="OPS",'Labor Loading Matrix'!K883,0),IF('CLINs &amp; Ceiling Rates'!$D$241="OPS",'Labor Loading Matrix'!L883,0),IF('CLINs &amp; Ceiling Rates'!$D$242="OPS",'Labor Loading Matrix'!M883,0),IF('CLINs &amp; Ceiling Rates'!$D$243="OPS",'Labor Loading Matrix'!N883,0),IF('CLINs &amp; Ceiling Rates'!$D$244="OPS",'Labor Loading Matrix'!O883,0),IF('CLINs &amp; Ceiling Rates'!$D$245="OPS",'Labor Loading Matrix'!P883,0),IF('CLINs &amp; Ceiling Rates'!$D$246="OPS",'Labor Loading Matrix'!Q883,0),IF('CLINs &amp; Ceiling Rates'!$D$247="OPS",'Labor Loading Matrix'!R883,0),IF('CLINs &amp; Ceiling Rates'!$D$248="OPS",'Labor Loading Matrix'!S883,0),IF('CLINs &amp; Ceiling Rates'!$D$249="OPS",'Labor Loading Matrix'!T883,0),IF('CLINs &amp; Ceiling Rates'!$D$250="OPS",'Labor Loading Matrix'!U883,0),IF('CLINs &amp; Ceiling Rates'!$D$251="OPS",'Labor Loading Matrix'!V883,0),IF('CLINs &amp; Ceiling Rates'!$D$252="OPS",'Labor Loading Matrix'!W883,0),IF('CLINs &amp; Ceiling Rates'!$D$253="OPS",'Labor Loading Matrix'!X883,0),IF('CLINs &amp; Ceiling Rates'!$D$254="OPS",'Labor Loading Matrix'!Y883,0),IF('CLINs &amp; Ceiling Rates'!$D$255="OPS",'Labor Loading Matrix'!Z883,0),IF('CLINs &amp; Ceiling Rates'!$D$256="OPS",'Labor Loading Matrix'!AA883,0))</f>
        <v>0</v>
      </c>
      <c r="F883" s="175">
        <f>SUM(IF('CLINs &amp; Ceiling Rates'!$D$237="F&amp;E",'Labor Loading Matrix'!H883,0),IF('CLINs &amp; Ceiling Rates'!$D$238="F&amp;E",'Labor Loading Matrix'!I883,0),IF('CLINs &amp; Ceiling Rates'!$D$239="F&amp;E",'Labor Loading Matrix'!J883,0),IF('CLINs &amp; Ceiling Rates'!$D$240="F&amp;E",'Labor Loading Matrix'!K883,0),IF('CLINs &amp; Ceiling Rates'!$D$241="F&amp;E",'Labor Loading Matrix'!L883,0),IF('CLINs &amp; Ceiling Rates'!$D$242="F&amp;E",'Labor Loading Matrix'!M883,0),IF('CLINs &amp; Ceiling Rates'!$D$243="F&amp;E",'Labor Loading Matrix'!N883,0),IF('CLINs &amp; Ceiling Rates'!$D$244="F&amp;E",'Labor Loading Matrix'!O883,0),IF('CLINs &amp; Ceiling Rates'!$D$245="F&amp;E",'Labor Loading Matrix'!P883,0),IF('CLINs &amp; Ceiling Rates'!$D$246="F&amp;E",'Labor Loading Matrix'!Q883,0),IF('CLINs &amp; Ceiling Rates'!$D$247="F&amp;E",'Labor Loading Matrix'!R883,0),IF('CLINs &amp; Ceiling Rates'!$D$248="F&amp;E",'Labor Loading Matrix'!S883,0),IF('CLINs &amp; Ceiling Rates'!$D$249="F&amp;E",'Labor Loading Matrix'!T883,0),IF('CLINs &amp; Ceiling Rates'!$D$250="F&amp;E",'Labor Loading Matrix'!U883,0),IF('CLINs &amp; Ceiling Rates'!$D$251="F&amp;E",'Labor Loading Matrix'!V883,0),IF('CLINs &amp; Ceiling Rates'!$D$252="F&amp;E",'Labor Loading Matrix'!W883,0),IF('CLINs &amp; Ceiling Rates'!$D$253="F&amp;E",'Labor Loading Matrix'!X883,0),IF('CLINs &amp; Ceiling Rates'!$D$254="F&amp;E",'Labor Loading Matrix'!Y883,0),IF('CLINs &amp; Ceiling Rates'!$D$255="F&amp;E",'Labor Loading Matrix'!Z883,0),IF('CLINs &amp; Ceiling Rates'!$D$256="F&amp;E",'Labor Loading Matrix'!AA883,0))</f>
        <v>0</v>
      </c>
      <c r="G883" s="175">
        <f>SUM(IF('CLINs &amp; Ceiling Rates'!$D$237="R&amp;D",'Labor Loading Matrix'!H883,0),IF('CLINs &amp; Ceiling Rates'!$D$238="R&amp;D",'Labor Loading Matrix'!I883,0),IF('CLINs &amp; Ceiling Rates'!$D$239="R&amp;D",'Labor Loading Matrix'!J883,0),IF('CLINs &amp; Ceiling Rates'!$D$240="R&amp;D",'Labor Loading Matrix'!K883,0),IF('CLINs &amp; Ceiling Rates'!$D$241="R&amp;D",'Labor Loading Matrix'!L883,0),IF('CLINs &amp; Ceiling Rates'!$D$242="R&amp;D",'Labor Loading Matrix'!M883,0),IF('CLINs &amp; Ceiling Rates'!$D$243="R&amp;D",'Labor Loading Matrix'!N883,0),IF('CLINs &amp; Ceiling Rates'!$D$244="R&amp;D",'Labor Loading Matrix'!O883,0),IF('CLINs &amp; Ceiling Rates'!$D$245="R&amp;D",'Labor Loading Matrix'!P883,0),IF('CLINs &amp; Ceiling Rates'!$D$246="R&amp;D",'Labor Loading Matrix'!Q883,0),IF('CLINs &amp; Ceiling Rates'!$D$247="R&amp;D",'Labor Loading Matrix'!R883,0),IF('CLINs &amp; Ceiling Rates'!$D$248="R&amp;D",'Labor Loading Matrix'!S883,0),IF('CLINs &amp; Ceiling Rates'!$D$249="R&amp;D",'Labor Loading Matrix'!T883,0),IF('CLINs &amp; Ceiling Rates'!$D$250="R&amp;D",'Labor Loading Matrix'!U883,0),IF('CLINs &amp; Ceiling Rates'!$D$251="R&amp;D",'Labor Loading Matrix'!V883,0),IF('CLINs &amp; Ceiling Rates'!$D$252="R&amp;D",'Labor Loading Matrix'!W883,0),IF('CLINs &amp; Ceiling Rates'!$D$253="R&amp;D",'Labor Loading Matrix'!X883,0),IF('CLINs &amp; Ceiling Rates'!$D$254="R&amp;D",'Labor Loading Matrix'!Y883,0),IF('CLINs &amp; Ceiling Rates'!$D$255="R&amp;D",'Labor Loading Matrix'!Z883,0),IF('CLINs &amp; Ceiling Rates'!$D$256="R&amp;D",'Labor Loading Matrix'!AA883,0))</f>
        <v>0</v>
      </c>
      <c r="H883" s="138"/>
      <c r="I883" s="137"/>
      <c r="J883" s="137"/>
      <c r="K883" s="137"/>
      <c r="L883" s="137"/>
      <c r="M883" s="137"/>
      <c r="N883" s="84"/>
      <c r="O883" s="84"/>
      <c r="P883" s="84"/>
      <c r="Q883" s="84"/>
      <c r="R883" s="133"/>
      <c r="S883" s="133"/>
      <c r="T883" s="133"/>
      <c r="U883" s="133"/>
      <c r="V883" s="133"/>
      <c r="W883" s="133"/>
      <c r="X883" s="133"/>
      <c r="Y883" s="133"/>
      <c r="Z883" s="133"/>
      <c r="AA883" s="133"/>
    </row>
    <row r="884" spans="1:27" s="73" customFormat="1" ht="18" hidden="1" customHeight="1" x14ac:dyDescent="0.25">
      <c r="A884" s="173">
        <f>'CLINs &amp; Ceiling Rates'!B29</f>
        <v>0</v>
      </c>
      <c r="B884" s="173">
        <f>'CLINs &amp; Ceiling Rates'!C29</f>
        <v>0</v>
      </c>
      <c r="C884" s="177" t="str">
        <f>'CLINs &amp; Ceiling Rates'!M29</f>
        <v/>
      </c>
      <c r="D884" s="211">
        <f>IF('CLINs &amp; Ceiling Rates'!D840="",SUM('Labor Loading Matrix'!H884:AA884),SUM(E884:G884))</f>
        <v>0</v>
      </c>
      <c r="E884" s="175">
        <f>SUM(IF('CLINs &amp; Ceiling Rates'!$D$237="OPS",'Labor Loading Matrix'!H884,0),IF('CLINs &amp; Ceiling Rates'!$D$238="OPS",'Labor Loading Matrix'!I884,0),IF('CLINs &amp; Ceiling Rates'!$D$239="OPS",'Labor Loading Matrix'!J884,0),IF('CLINs &amp; Ceiling Rates'!$D$240="OPS",'Labor Loading Matrix'!K884,0),IF('CLINs &amp; Ceiling Rates'!$D$241="OPS",'Labor Loading Matrix'!L884,0),IF('CLINs &amp; Ceiling Rates'!$D$242="OPS",'Labor Loading Matrix'!M884,0),IF('CLINs &amp; Ceiling Rates'!$D$243="OPS",'Labor Loading Matrix'!N884,0),IF('CLINs &amp; Ceiling Rates'!$D$244="OPS",'Labor Loading Matrix'!O884,0),IF('CLINs &amp; Ceiling Rates'!$D$245="OPS",'Labor Loading Matrix'!P884,0),IF('CLINs &amp; Ceiling Rates'!$D$246="OPS",'Labor Loading Matrix'!Q884,0),IF('CLINs &amp; Ceiling Rates'!$D$247="OPS",'Labor Loading Matrix'!R884,0),IF('CLINs &amp; Ceiling Rates'!$D$248="OPS",'Labor Loading Matrix'!S884,0),IF('CLINs &amp; Ceiling Rates'!$D$249="OPS",'Labor Loading Matrix'!T884,0),IF('CLINs &amp; Ceiling Rates'!$D$250="OPS",'Labor Loading Matrix'!U884,0),IF('CLINs &amp; Ceiling Rates'!$D$251="OPS",'Labor Loading Matrix'!V884,0),IF('CLINs &amp; Ceiling Rates'!$D$252="OPS",'Labor Loading Matrix'!W884,0),IF('CLINs &amp; Ceiling Rates'!$D$253="OPS",'Labor Loading Matrix'!X884,0),IF('CLINs &amp; Ceiling Rates'!$D$254="OPS",'Labor Loading Matrix'!Y884,0),IF('CLINs &amp; Ceiling Rates'!$D$255="OPS",'Labor Loading Matrix'!Z884,0),IF('CLINs &amp; Ceiling Rates'!$D$256="OPS",'Labor Loading Matrix'!AA884,0))</f>
        <v>0</v>
      </c>
      <c r="F884" s="175">
        <f>SUM(IF('CLINs &amp; Ceiling Rates'!$D$237="F&amp;E",'Labor Loading Matrix'!H884,0),IF('CLINs &amp; Ceiling Rates'!$D$238="F&amp;E",'Labor Loading Matrix'!I884,0),IF('CLINs &amp; Ceiling Rates'!$D$239="F&amp;E",'Labor Loading Matrix'!J884,0),IF('CLINs &amp; Ceiling Rates'!$D$240="F&amp;E",'Labor Loading Matrix'!K884,0),IF('CLINs &amp; Ceiling Rates'!$D$241="F&amp;E",'Labor Loading Matrix'!L884,0),IF('CLINs &amp; Ceiling Rates'!$D$242="F&amp;E",'Labor Loading Matrix'!M884,0),IF('CLINs &amp; Ceiling Rates'!$D$243="F&amp;E",'Labor Loading Matrix'!N884,0),IF('CLINs &amp; Ceiling Rates'!$D$244="F&amp;E",'Labor Loading Matrix'!O884,0),IF('CLINs &amp; Ceiling Rates'!$D$245="F&amp;E",'Labor Loading Matrix'!P884,0),IF('CLINs &amp; Ceiling Rates'!$D$246="F&amp;E",'Labor Loading Matrix'!Q884,0),IF('CLINs &amp; Ceiling Rates'!$D$247="F&amp;E",'Labor Loading Matrix'!R884,0),IF('CLINs &amp; Ceiling Rates'!$D$248="F&amp;E",'Labor Loading Matrix'!S884,0),IF('CLINs &amp; Ceiling Rates'!$D$249="F&amp;E",'Labor Loading Matrix'!T884,0),IF('CLINs &amp; Ceiling Rates'!$D$250="F&amp;E",'Labor Loading Matrix'!U884,0),IF('CLINs &amp; Ceiling Rates'!$D$251="F&amp;E",'Labor Loading Matrix'!V884,0),IF('CLINs &amp; Ceiling Rates'!$D$252="F&amp;E",'Labor Loading Matrix'!W884,0),IF('CLINs &amp; Ceiling Rates'!$D$253="F&amp;E",'Labor Loading Matrix'!X884,0),IF('CLINs &amp; Ceiling Rates'!$D$254="F&amp;E",'Labor Loading Matrix'!Y884,0),IF('CLINs &amp; Ceiling Rates'!$D$255="F&amp;E",'Labor Loading Matrix'!Z884,0),IF('CLINs &amp; Ceiling Rates'!$D$256="F&amp;E",'Labor Loading Matrix'!AA884,0))</f>
        <v>0</v>
      </c>
      <c r="G884" s="175">
        <f>SUM(IF('CLINs &amp; Ceiling Rates'!$D$237="R&amp;D",'Labor Loading Matrix'!H884,0),IF('CLINs &amp; Ceiling Rates'!$D$238="R&amp;D",'Labor Loading Matrix'!I884,0),IF('CLINs &amp; Ceiling Rates'!$D$239="R&amp;D",'Labor Loading Matrix'!J884,0),IF('CLINs &amp; Ceiling Rates'!$D$240="R&amp;D",'Labor Loading Matrix'!K884,0),IF('CLINs &amp; Ceiling Rates'!$D$241="R&amp;D",'Labor Loading Matrix'!L884,0),IF('CLINs &amp; Ceiling Rates'!$D$242="R&amp;D",'Labor Loading Matrix'!M884,0),IF('CLINs &amp; Ceiling Rates'!$D$243="R&amp;D",'Labor Loading Matrix'!N884,0),IF('CLINs &amp; Ceiling Rates'!$D$244="R&amp;D",'Labor Loading Matrix'!O884,0),IF('CLINs &amp; Ceiling Rates'!$D$245="R&amp;D",'Labor Loading Matrix'!P884,0),IF('CLINs &amp; Ceiling Rates'!$D$246="R&amp;D",'Labor Loading Matrix'!Q884,0),IF('CLINs &amp; Ceiling Rates'!$D$247="R&amp;D",'Labor Loading Matrix'!R884,0),IF('CLINs &amp; Ceiling Rates'!$D$248="R&amp;D",'Labor Loading Matrix'!S884,0),IF('CLINs &amp; Ceiling Rates'!$D$249="R&amp;D",'Labor Loading Matrix'!T884,0),IF('CLINs &amp; Ceiling Rates'!$D$250="R&amp;D",'Labor Loading Matrix'!U884,0),IF('CLINs &amp; Ceiling Rates'!$D$251="R&amp;D",'Labor Loading Matrix'!V884,0),IF('CLINs &amp; Ceiling Rates'!$D$252="R&amp;D",'Labor Loading Matrix'!W884,0),IF('CLINs &amp; Ceiling Rates'!$D$253="R&amp;D",'Labor Loading Matrix'!X884,0),IF('CLINs &amp; Ceiling Rates'!$D$254="R&amp;D",'Labor Loading Matrix'!Y884,0),IF('CLINs &amp; Ceiling Rates'!$D$255="R&amp;D",'Labor Loading Matrix'!Z884,0),IF('CLINs &amp; Ceiling Rates'!$D$256="R&amp;D",'Labor Loading Matrix'!AA884,0))</f>
        <v>0</v>
      </c>
      <c r="H884" s="138"/>
      <c r="I884" s="137"/>
      <c r="J884" s="137"/>
      <c r="K884" s="137"/>
      <c r="L884" s="137"/>
      <c r="M884" s="137"/>
      <c r="N884" s="84"/>
      <c r="O884" s="84"/>
      <c r="P884" s="84"/>
      <c r="Q884" s="84"/>
      <c r="R884" s="133"/>
      <c r="S884" s="133"/>
      <c r="T884" s="133"/>
      <c r="U884" s="133"/>
      <c r="V884" s="133"/>
      <c r="W884" s="133"/>
      <c r="X884" s="133"/>
      <c r="Y884" s="133"/>
      <c r="Z884" s="133"/>
      <c r="AA884" s="133"/>
    </row>
    <row r="885" spans="1:27" s="73" customFormat="1" ht="18" hidden="1" customHeight="1" x14ac:dyDescent="0.25">
      <c r="A885" s="173">
        <f>'CLINs &amp; Ceiling Rates'!B30</f>
        <v>0</v>
      </c>
      <c r="B885" s="173">
        <f>'CLINs &amp; Ceiling Rates'!C30</f>
        <v>0</v>
      </c>
      <c r="C885" s="177" t="str">
        <f>'CLINs &amp; Ceiling Rates'!M30</f>
        <v/>
      </c>
      <c r="D885" s="211">
        <f>IF('CLINs &amp; Ceiling Rates'!D841="",SUM('Labor Loading Matrix'!H885:AA885),SUM(E885:G885))</f>
        <v>0</v>
      </c>
      <c r="E885" s="175">
        <f>SUM(IF('CLINs &amp; Ceiling Rates'!$D$237="OPS",'Labor Loading Matrix'!H885,0),IF('CLINs &amp; Ceiling Rates'!$D$238="OPS",'Labor Loading Matrix'!I885,0),IF('CLINs &amp; Ceiling Rates'!$D$239="OPS",'Labor Loading Matrix'!J885,0),IF('CLINs &amp; Ceiling Rates'!$D$240="OPS",'Labor Loading Matrix'!K885,0),IF('CLINs &amp; Ceiling Rates'!$D$241="OPS",'Labor Loading Matrix'!L885,0),IF('CLINs &amp; Ceiling Rates'!$D$242="OPS",'Labor Loading Matrix'!M885,0),IF('CLINs &amp; Ceiling Rates'!$D$243="OPS",'Labor Loading Matrix'!N885,0),IF('CLINs &amp; Ceiling Rates'!$D$244="OPS",'Labor Loading Matrix'!O885,0),IF('CLINs &amp; Ceiling Rates'!$D$245="OPS",'Labor Loading Matrix'!P885,0),IF('CLINs &amp; Ceiling Rates'!$D$246="OPS",'Labor Loading Matrix'!Q885,0),IF('CLINs &amp; Ceiling Rates'!$D$247="OPS",'Labor Loading Matrix'!R885,0),IF('CLINs &amp; Ceiling Rates'!$D$248="OPS",'Labor Loading Matrix'!S885,0),IF('CLINs &amp; Ceiling Rates'!$D$249="OPS",'Labor Loading Matrix'!T885,0),IF('CLINs &amp; Ceiling Rates'!$D$250="OPS",'Labor Loading Matrix'!U885,0),IF('CLINs &amp; Ceiling Rates'!$D$251="OPS",'Labor Loading Matrix'!V885,0),IF('CLINs &amp; Ceiling Rates'!$D$252="OPS",'Labor Loading Matrix'!W885,0),IF('CLINs &amp; Ceiling Rates'!$D$253="OPS",'Labor Loading Matrix'!X885,0),IF('CLINs &amp; Ceiling Rates'!$D$254="OPS",'Labor Loading Matrix'!Y885,0),IF('CLINs &amp; Ceiling Rates'!$D$255="OPS",'Labor Loading Matrix'!Z885,0),IF('CLINs &amp; Ceiling Rates'!$D$256="OPS",'Labor Loading Matrix'!AA885,0))</f>
        <v>0</v>
      </c>
      <c r="F885" s="175">
        <f>SUM(IF('CLINs &amp; Ceiling Rates'!$D$237="F&amp;E",'Labor Loading Matrix'!H885,0),IF('CLINs &amp; Ceiling Rates'!$D$238="F&amp;E",'Labor Loading Matrix'!I885,0),IF('CLINs &amp; Ceiling Rates'!$D$239="F&amp;E",'Labor Loading Matrix'!J885,0),IF('CLINs &amp; Ceiling Rates'!$D$240="F&amp;E",'Labor Loading Matrix'!K885,0),IF('CLINs &amp; Ceiling Rates'!$D$241="F&amp;E",'Labor Loading Matrix'!L885,0),IF('CLINs &amp; Ceiling Rates'!$D$242="F&amp;E",'Labor Loading Matrix'!M885,0),IF('CLINs &amp; Ceiling Rates'!$D$243="F&amp;E",'Labor Loading Matrix'!N885,0),IF('CLINs &amp; Ceiling Rates'!$D$244="F&amp;E",'Labor Loading Matrix'!O885,0),IF('CLINs &amp; Ceiling Rates'!$D$245="F&amp;E",'Labor Loading Matrix'!P885,0),IF('CLINs &amp; Ceiling Rates'!$D$246="F&amp;E",'Labor Loading Matrix'!Q885,0),IF('CLINs &amp; Ceiling Rates'!$D$247="F&amp;E",'Labor Loading Matrix'!R885,0),IF('CLINs &amp; Ceiling Rates'!$D$248="F&amp;E",'Labor Loading Matrix'!S885,0),IF('CLINs &amp; Ceiling Rates'!$D$249="F&amp;E",'Labor Loading Matrix'!T885,0),IF('CLINs &amp; Ceiling Rates'!$D$250="F&amp;E",'Labor Loading Matrix'!U885,0),IF('CLINs &amp; Ceiling Rates'!$D$251="F&amp;E",'Labor Loading Matrix'!V885,0),IF('CLINs &amp; Ceiling Rates'!$D$252="F&amp;E",'Labor Loading Matrix'!W885,0),IF('CLINs &amp; Ceiling Rates'!$D$253="F&amp;E",'Labor Loading Matrix'!X885,0),IF('CLINs &amp; Ceiling Rates'!$D$254="F&amp;E",'Labor Loading Matrix'!Y885,0),IF('CLINs &amp; Ceiling Rates'!$D$255="F&amp;E",'Labor Loading Matrix'!Z885,0),IF('CLINs &amp; Ceiling Rates'!$D$256="F&amp;E",'Labor Loading Matrix'!AA885,0))</f>
        <v>0</v>
      </c>
      <c r="G885" s="175">
        <f>SUM(IF('CLINs &amp; Ceiling Rates'!$D$237="R&amp;D",'Labor Loading Matrix'!H885,0),IF('CLINs &amp; Ceiling Rates'!$D$238="R&amp;D",'Labor Loading Matrix'!I885,0),IF('CLINs &amp; Ceiling Rates'!$D$239="R&amp;D",'Labor Loading Matrix'!J885,0),IF('CLINs &amp; Ceiling Rates'!$D$240="R&amp;D",'Labor Loading Matrix'!K885,0),IF('CLINs &amp; Ceiling Rates'!$D$241="R&amp;D",'Labor Loading Matrix'!L885,0),IF('CLINs &amp; Ceiling Rates'!$D$242="R&amp;D",'Labor Loading Matrix'!M885,0),IF('CLINs &amp; Ceiling Rates'!$D$243="R&amp;D",'Labor Loading Matrix'!N885,0),IF('CLINs &amp; Ceiling Rates'!$D$244="R&amp;D",'Labor Loading Matrix'!O885,0),IF('CLINs &amp; Ceiling Rates'!$D$245="R&amp;D",'Labor Loading Matrix'!P885,0),IF('CLINs &amp; Ceiling Rates'!$D$246="R&amp;D",'Labor Loading Matrix'!Q885,0),IF('CLINs &amp; Ceiling Rates'!$D$247="R&amp;D",'Labor Loading Matrix'!R885,0),IF('CLINs &amp; Ceiling Rates'!$D$248="R&amp;D",'Labor Loading Matrix'!S885,0),IF('CLINs &amp; Ceiling Rates'!$D$249="R&amp;D",'Labor Loading Matrix'!T885,0),IF('CLINs &amp; Ceiling Rates'!$D$250="R&amp;D",'Labor Loading Matrix'!U885,0),IF('CLINs &amp; Ceiling Rates'!$D$251="R&amp;D",'Labor Loading Matrix'!V885,0),IF('CLINs &amp; Ceiling Rates'!$D$252="R&amp;D",'Labor Loading Matrix'!W885,0),IF('CLINs &amp; Ceiling Rates'!$D$253="R&amp;D",'Labor Loading Matrix'!X885,0),IF('CLINs &amp; Ceiling Rates'!$D$254="R&amp;D",'Labor Loading Matrix'!Y885,0),IF('CLINs &amp; Ceiling Rates'!$D$255="R&amp;D",'Labor Loading Matrix'!Z885,0),IF('CLINs &amp; Ceiling Rates'!$D$256="R&amp;D",'Labor Loading Matrix'!AA885,0))</f>
        <v>0</v>
      </c>
      <c r="H885" s="138"/>
      <c r="I885" s="137"/>
      <c r="J885" s="137"/>
      <c r="K885" s="137"/>
      <c r="L885" s="137"/>
      <c r="M885" s="137"/>
      <c r="N885" s="84"/>
      <c r="O885" s="84"/>
      <c r="P885" s="84"/>
      <c r="Q885" s="84"/>
      <c r="R885" s="133"/>
      <c r="S885" s="133"/>
      <c r="T885" s="133"/>
      <c r="U885" s="133"/>
      <c r="V885" s="133"/>
      <c r="W885" s="133"/>
      <c r="X885" s="133"/>
      <c r="Y885" s="133"/>
      <c r="Z885" s="133"/>
      <c r="AA885" s="133"/>
    </row>
    <row r="886" spans="1:27" s="73" customFormat="1" ht="18" hidden="1" customHeight="1" x14ac:dyDescent="0.25">
      <c r="A886" s="173">
        <f>'CLINs &amp; Ceiling Rates'!B31</f>
        <v>0</v>
      </c>
      <c r="B886" s="173">
        <f>'CLINs &amp; Ceiling Rates'!C31</f>
        <v>0</v>
      </c>
      <c r="C886" s="177" t="str">
        <f>'CLINs &amp; Ceiling Rates'!M31</f>
        <v/>
      </c>
      <c r="D886" s="211">
        <f>IF('CLINs &amp; Ceiling Rates'!D842="",SUM('Labor Loading Matrix'!H886:AA886),SUM(E886:G886))</f>
        <v>0</v>
      </c>
      <c r="E886" s="175">
        <f>SUM(IF('CLINs &amp; Ceiling Rates'!$D$237="OPS",'Labor Loading Matrix'!H886,0),IF('CLINs &amp; Ceiling Rates'!$D$238="OPS",'Labor Loading Matrix'!I886,0),IF('CLINs &amp; Ceiling Rates'!$D$239="OPS",'Labor Loading Matrix'!J886,0),IF('CLINs &amp; Ceiling Rates'!$D$240="OPS",'Labor Loading Matrix'!K886,0),IF('CLINs &amp; Ceiling Rates'!$D$241="OPS",'Labor Loading Matrix'!L886,0),IF('CLINs &amp; Ceiling Rates'!$D$242="OPS",'Labor Loading Matrix'!M886,0),IF('CLINs &amp; Ceiling Rates'!$D$243="OPS",'Labor Loading Matrix'!N886,0),IF('CLINs &amp; Ceiling Rates'!$D$244="OPS",'Labor Loading Matrix'!O886,0),IF('CLINs &amp; Ceiling Rates'!$D$245="OPS",'Labor Loading Matrix'!P886,0),IF('CLINs &amp; Ceiling Rates'!$D$246="OPS",'Labor Loading Matrix'!Q886,0),IF('CLINs &amp; Ceiling Rates'!$D$247="OPS",'Labor Loading Matrix'!R886,0),IF('CLINs &amp; Ceiling Rates'!$D$248="OPS",'Labor Loading Matrix'!S886,0),IF('CLINs &amp; Ceiling Rates'!$D$249="OPS",'Labor Loading Matrix'!T886,0),IF('CLINs &amp; Ceiling Rates'!$D$250="OPS",'Labor Loading Matrix'!U886,0),IF('CLINs &amp; Ceiling Rates'!$D$251="OPS",'Labor Loading Matrix'!V886,0),IF('CLINs &amp; Ceiling Rates'!$D$252="OPS",'Labor Loading Matrix'!W886,0),IF('CLINs &amp; Ceiling Rates'!$D$253="OPS",'Labor Loading Matrix'!X886,0),IF('CLINs &amp; Ceiling Rates'!$D$254="OPS",'Labor Loading Matrix'!Y886,0),IF('CLINs &amp; Ceiling Rates'!$D$255="OPS",'Labor Loading Matrix'!Z886,0),IF('CLINs &amp; Ceiling Rates'!$D$256="OPS",'Labor Loading Matrix'!AA886,0))</f>
        <v>0</v>
      </c>
      <c r="F886" s="175">
        <f>SUM(IF('CLINs &amp; Ceiling Rates'!$D$237="F&amp;E",'Labor Loading Matrix'!H886,0),IF('CLINs &amp; Ceiling Rates'!$D$238="F&amp;E",'Labor Loading Matrix'!I886,0),IF('CLINs &amp; Ceiling Rates'!$D$239="F&amp;E",'Labor Loading Matrix'!J886,0),IF('CLINs &amp; Ceiling Rates'!$D$240="F&amp;E",'Labor Loading Matrix'!K886,0),IF('CLINs &amp; Ceiling Rates'!$D$241="F&amp;E",'Labor Loading Matrix'!L886,0),IF('CLINs &amp; Ceiling Rates'!$D$242="F&amp;E",'Labor Loading Matrix'!M886,0),IF('CLINs &amp; Ceiling Rates'!$D$243="F&amp;E",'Labor Loading Matrix'!N886,0),IF('CLINs &amp; Ceiling Rates'!$D$244="F&amp;E",'Labor Loading Matrix'!O886,0),IF('CLINs &amp; Ceiling Rates'!$D$245="F&amp;E",'Labor Loading Matrix'!P886,0),IF('CLINs &amp; Ceiling Rates'!$D$246="F&amp;E",'Labor Loading Matrix'!Q886,0),IF('CLINs &amp; Ceiling Rates'!$D$247="F&amp;E",'Labor Loading Matrix'!R886,0),IF('CLINs &amp; Ceiling Rates'!$D$248="F&amp;E",'Labor Loading Matrix'!S886,0),IF('CLINs &amp; Ceiling Rates'!$D$249="F&amp;E",'Labor Loading Matrix'!T886,0),IF('CLINs &amp; Ceiling Rates'!$D$250="F&amp;E",'Labor Loading Matrix'!U886,0),IF('CLINs &amp; Ceiling Rates'!$D$251="F&amp;E",'Labor Loading Matrix'!V886,0),IF('CLINs &amp; Ceiling Rates'!$D$252="F&amp;E",'Labor Loading Matrix'!W886,0),IF('CLINs &amp; Ceiling Rates'!$D$253="F&amp;E",'Labor Loading Matrix'!X886,0),IF('CLINs &amp; Ceiling Rates'!$D$254="F&amp;E",'Labor Loading Matrix'!Y886,0),IF('CLINs &amp; Ceiling Rates'!$D$255="F&amp;E",'Labor Loading Matrix'!Z886,0),IF('CLINs &amp; Ceiling Rates'!$D$256="F&amp;E",'Labor Loading Matrix'!AA886,0))</f>
        <v>0</v>
      </c>
      <c r="G886" s="175">
        <f>SUM(IF('CLINs &amp; Ceiling Rates'!$D$237="R&amp;D",'Labor Loading Matrix'!H886,0),IF('CLINs &amp; Ceiling Rates'!$D$238="R&amp;D",'Labor Loading Matrix'!I886,0),IF('CLINs &amp; Ceiling Rates'!$D$239="R&amp;D",'Labor Loading Matrix'!J886,0),IF('CLINs &amp; Ceiling Rates'!$D$240="R&amp;D",'Labor Loading Matrix'!K886,0),IF('CLINs &amp; Ceiling Rates'!$D$241="R&amp;D",'Labor Loading Matrix'!L886,0),IF('CLINs &amp; Ceiling Rates'!$D$242="R&amp;D",'Labor Loading Matrix'!M886,0),IF('CLINs &amp; Ceiling Rates'!$D$243="R&amp;D",'Labor Loading Matrix'!N886,0),IF('CLINs &amp; Ceiling Rates'!$D$244="R&amp;D",'Labor Loading Matrix'!O886,0),IF('CLINs &amp; Ceiling Rates'!$D$245="R&amp;D",'Labor Loading Matrix'!P886,0),IF('CLINs &amp; Ceiling Rates'!$D$246="R&amp;D",'Labor Loading Matrix'!Q886,0),IF('CLINs &amp; Ceiling Rates'!$D$247="R&amp;D",'Labor Loading Matrix'!R886,0),IF('CLINs &amp; Ceiling Rates'!$D$248="R&amp;D",'Labor Loading Matrix'!S886,0),IF('CLINs &amp; Ceiling Rates'!$D$249="R&amp;D",'Labor Loading Matrix'!T886,0),IF('CLINs &amp; Ceiling Rates'!$D$250="R&amp;D",'Labor Loading Matrix'!U886,0),IF('CLINs &amp; Ceiling Rates'!$D$251="R&amp;D",'Labor Loading Matrix'!V886,0),IF('CLINs &amp; Ceiling Rates'!$D$252="R&amp;D",'Labor Loading Matrix'!W886,0),IF('CLINs &amp; Ceiling Rates'!$D$253="R&amp;D",'Labor Loading Matrix'!X886,0),IF('CLINs &amp; Ceiling Rates'!$D$254="R&amp;D",'Labor Loading Matrix'!Y886,0),IF('CLINs &amp; Ceiling Rates'!$D$255="R&amp;D",'Labor Loading Matrix'!Z886,0),IF('CLINs &amp; Ceiling Rates'!$D$256="R&amp;D",'Labor Loading Matrix'!AA886,0))</f>
        <v>0</v>
      </c>
      <c r="H886" s="138"/>
      <c r="I886" s="137"/>
      <c r="J886" s="137"/>
      <c r="K886" s="137"/>
      <c r="L886" s="137"/>
      <c r="M886" s="137"/>
      <c r="N886" s="84"/>
      <c r="O886" s="84"/>
      <c r="P886" s="84"/>
      <c r="Q886" s="84"/>
      <c r="R886" s="133"/>
      <c r="S886" s="133"/>
      <c r="T886" s="133"/>
      <c r="U886" s="133"/>
      <c r="V886" s="133"/>
      <c r="W886" s="133"/>
      <c r="X886" s="133"/>
      <c r="Y886" s="133"/>
      <c r="Z886" s="133"/>
      <c r="AA886" s="133"/>
    </row>
    <row r="887" spans="1:27" s="73" customFormat="1" ht="18" hidden="1" customHeight="1" x14ac:dyDescent="0.25">
      <c r="A887" s="173">
        <f>'CLINs &amp; Ceiling Rates'!B32</f>
        <v>0</v>
      </c>
      <c r="B887" s="173">
        <f>'CLINs &amp; Ceiling Rates'!C32</f>
        <v>0</v>
      </c>
      <c r="C887" s="177" t="str">
        <f>'CLINs &amp; Ceiling Rates'!M32</f>
        <v/>
      </c>
      <c r="D887" s="211">
        <f>IF('CLINs &amp; Ceiling Rates'!D843="",SUM('Labor Loading Matrix'!H887:AA887),SUM(E887:G887))</f>
        <v>0</v>
      </c>
      <c r="E887" s="175">
        <f>SUM(IF('CLINs &amp; Ceiling Rates'!$D$237="OPS",'Labor Loading Matrix'!H887,0),IF('CLINs &amp; Ceiling Rates'!$D$238="OPS",'Labor Loading Matrix'!I887,0),IF('CLINs &amp; Ceiling Rates'!$D$239="OPS",'Labor Loading Matrix'!J887,0),IF('CLINs &amp; Ceiling Rates'!$D$240="OPS",'Labor Loading Matrix'!K887,0),IF('CLINs &amp; Ceiling Rates'!$D$241="OPS",'Labor Loading Matrix'!L887,0),IF('CLINs &amp; Ceiling Rates'!$D$242="OPS",'Labor Loading Matrix'!M887,0),IF('CLINs &amp; Ceiling Rates'!$D$243="OPS",'Labor Loading Matrix'!N887,0),IF('CLINs &amp; Ceiling Rates'!$D$244="OPS",'Labor Loading Matrix'!O887,0),IF('CLINs &amp; Ceiling Rates'!$D$245="OPS",'Labor Loading Matrix'!P887,0),IF('CLINs &amp; Ceiling Rates'!$D$246="OPS",'Labor Loading Matrix'!Q887,0),IF('CLINs &amp; Ceiling Rates'!$D$247="OPS",'Labor Loading Matrix'!R887,0),IF('CLINs &amp; Ceiling Rates'!$D$248="OPS",'Labor Loading Matrix'!S887,0),IF('CLINs &amp; Ceiling Rates'!$D$249="OPS",'Labor Loading Matrix'!T887,0),IF('CLINs &amp; Ceiling Rates'!$D$250="OPS",'Labor Loading Matrix'!U887,0),IF('CLINs &amp; Ceiling Rates'!$D$251="OPS",'Labor Loading Matrix'!V887,0),IF('CLINs &amp; Ceiling Rates'!$D$252="OPS",'Labor Loading Matrix'!W887,0),IF('CLINs &amp; Ceiling Rates'!$D$253="OPS",'Labor Loading Matrix'!X887,0),IF('CLINs &amp; Ceiling Rates'!$D$254="OPS",'Labor Loading Matrix'!Y887,0),IF('CLINs &amp; Ceiling Rates'!$D$255="OPS",'Labor Loading Matrix'!Z887,0),IF('CLINs &amp; Ceiling Rates'!$D$256="OPS",'Labor Loading Matrix'!AA887,0))</f>
        <v>0</v>
      </c>
      <c r="F887" s="175">
        <f>SUM(IF('CLINs &amp; Ceiling Rates'!$D$237="F&amp;E",'Labor Loading Matrix'!H887,0),IF('CLINs &amp; Ceiling Rates'!$D$238="F&amp;E",'Labor Loading Matrix'!I887,0),IF('CLINs &amp; Ceiling Rates'!$D$239="F&amp;E",'Labor Loading Matrix'!J887,0),IF('CLINs &amp; Ceiling Rates'!$D$240="F&amp;E",'Labor Loading Matrix'!K887,0),IF('CLINs &amp; Ceiling Rates'!$D$241="F&amp;E",'Labor Loading Matrix'!L887,0),IF('CLINs &amp; Ceiling Rates'!$D$242="F&amp;E",'Labor Loading Matrix'!M887,0),IF('CLINs &amp; Ceiling Rates'!$D$243="F&amp;E",'Labor Loading Matrix'!N887,0),IF('CLINs &amp; Ceiling Rates'!$D$244="F&amp;E",'Labor Loading Matrix'!O887,0),IF('CLINs &amp; Ceiling Rates'!$D$245="F&amp;E",'Labor Loading Matrix'!P887,0),IF('CLINs &amp; Ceiling Rates'!$D$246="F&amp;E",'Labor Loading Matrix'!Q887,0),IF('CLINs &amp; Ceiling Rates'!$D$247="F&amp;E",'Labor Loading Matrix'!R887,0),IF('CLINs &amp; Ceiling Rates'!$D$248="F&amp;E",'Labor Loading Matrix'!S887,0),IF('CLINs &amp; Ceiling Rates'!$D$249="F&amp;E",'Labor Loading Matrix'!T887,0),IF('CLINs &amp; Ceiling Rates'!$D$250="F&amp;E",'Labor Loading Matrix'!U887,0),IF('CLINs &amp; Ceiling Rates'!$D$251="F&amp;E",'Labor Loading Matrix'!V887,0),IF('CLINs &amp; Ceiling Rates'!$D$252="F&amp;E",'Labor Loading Matrix'!W887,0),IF('CLINs &amp; Ceiling Rates'!$D$253="F&amp;E",'Labor Loading Matrix'!X887,0),IF('CLINs &amp; Ceiling Rates'!$D$254="F&amp;E",'Labor Loading Matrix'!Y887,0),IF('CLINs &amp; Ceiling Rates'!$D$255="F&amp;E",'Labor Loading Matrix'!Z887,0),IF('CLINs &amp; Ceiling Rates'!$D$256="F&amp;E",'Labor Loading Matrix'!AA887,0))</f>
        <v>0</v>
      </c>
      <c r="G887" s="175">
        <f>SUM(IF('CLINs &amp; Ceiling Rates'!$D$237="R&amp;D",'Labor Loading Matrix'!H887,0),IF('CLINs &amp; Ceiling Rates'!$D$238="R&amp;D",'Labor Loading Matrix'!I887,0),IF('CLINs &amp; Ceiling Rates'!$D$239="R&amp;D",'Labor Loading Matrix'!J887,0),IF('CLINs &amp; Ceiling Rates'!$D$240="R&amp;D",'Labor Loading Matrix'!K887,0),IF('CLINs &amp; Ceiling Rates'!$D$241="R&amp;D",'Labor Loading Matrix'!L887,0),IF('CLINs &amp; Ceiling Rates'!$D$242="R&amp;D",'Labor Loading Matrix'!M887,0),IF('CLINs &amp; Ceiling Rates'!$D$243="R&amp;D",'Labor Loading Matrix'!N887,0),IF('CLINs &amp; Ceiling Rates'!$D$244="R&amp;D",'Labor Loading Matrix'!O887,0),IF('CLINs &amp; Ceiling Rates'!$D$245="R&amp;D",'Labor Loading Matrix'!P887,0),IF('CLINs &amp; Ceiling Rates'!$D$246="R&amp;D",'Labor Loading Matrix'!Q887,0),IF('CLINs &amp; Ceiling Rates'!$D$247="R&amp;D",'Labor Loading Matrix'!R887,0),IF('CLINs &amp; Ceiling Rates'!$D$248="R&amp;D",'Labor Loading Matrix'!S887,0),IF('CLINs &amp; Ceiling Rates'!$D$249="R&amp;D",'Labor Loading Matrix'!T887,0),IF('CLINs &amp; Ceiling Rates'!$D$250="R&amp;D",'Labor Loading Matrix'!U887,0),IF('CLINs &amp; Ceiling Rates'!$D$251="R&amp;D",'Labor Loading Matrix'!V887,0),IF('CLINs &amp; Ceiling Rates'!$D$252="R&amp;D",'Labor Loading Matrix'!W887,0),IF('CLINs &amp; Ceiling Rates'!$D$253="R&amp;D",'Labor Loading Matrix'!X887,0),IF('CLINs &amp; Ceiling Rates'!$D$254="R&amp;D",'Labor Loading Matrix'!Y887,0),IF('CLINs &amp; Ceiling Rates'!$D$255="R&amp;D",'Labor Loading Matrix'!Z887,0),IF('CLINs &amp; Ceiling Rates'!$D$256="R&amp;D",'Labor Loading Matrix'!AA887,0))</f>
        <v>0</v>
      </c>
      <c r="H887" s="138"/>
      <c r="I887" s="137"/>
      <c r="J887" s="137"/>
      <c r="K887" s="137"/>
      <c r="L887" s="137"/>
      <c r="M887" s="137"/>
      <c r="N887" s="84"/>
      <c r="O887" s="84"/>
      <c r="P887" s="84"/>
      <c r="Q887" s="84"/>
      <c r="R887" s="133"/>
      <c r="S887" s="133"/>
      <c r="T887" s="133"/>
      <c r="U887" s="133"/>
      <c r="V887" s="133"/>
      <c r="W887" s="133"/>
      <c r="X887" s="133"/>
      <c r="Y887" s="133"/>
      <c r="Z887" s="133"/>
      <c r="AA887" s="133"/>
    </row>
    <row r="888" spans="1:27" s="73" customFormat="1" ht="18" hidden="1" customHeight="1" x14ac:dyDescent="0.25">
      <c r="A888" s="173">
        <f>'CLINs &amp; Ceiling Rates'!B33</f>
        <v>0</v>
      </c>
      <c r="B888" s="173">
        <f>'CLINs &amp; Ceiling Rates'!C33</f>
        <v>0</v>
      </c>
      <c r="C888" s="177" t="str">
        <f>'CLINs &amp; Ceiling Rates'!M33</f>
        <v/>
      </c>
      <c r="D888" s="211">
        <f>IF('CLINs &amp; Ceiling Rates'!D844="",SUM('Labor Loading Matrix'!H888:AA888),SUM(E888:G888))</f>
        <v>0</v>
      </c>
      <c r="E888" s="175">
        <f>SUM(IF('CLINs &amp; Ceiling Rates'!$D$237="OPS",'Labor Loading Matrix'!H888,0),IF('CLINs &amp; Ceiling Rates'!$D$238="OPS",'Labor Loading Matrix'!I888,0),IF('CLINs &amp; Ceiling Rates'!$D$239="OPS",'Labor Loading Matrix'!J888,0),IF('CLINs &amp; Ceiling Rates'!$D$240="OPS",'Labor Loading Matrix'!K888,0),IF('CLINs &amp; Ceiling Rates'!$D$241="OPS",'Labor Loading Matrix'!L888,0),IF('CLINs &amp; Ceiling Rates'!$D$242="OPS",'Labor Loading Matrix'!M888,0),IF('CLINs &amp; Ceiling Rates'!$D$243="OPS",'Labor Loading Matrix'!N888,0),IF('CLINs &amp; Ceiling Rates'!$D$244="OPS",'Labor Loading Matrix'!O888,0),IF('CLINs &amp; Ceiling Rates'!$D$245="OPS",'Labor Loading Matrix'!P888,0),IF('CLINs &amp; Ceiling Rates'!$D$246="OPS",'Labor Loading Matrix'!Q888,0),IF('CLINs &amp; Ceiling Rates'!$D$247="OPS",'Labor Loading Matrix'!R888,0),IF('CLINs &amp; Ceiling Rates'!$D$248="OPS",'Labor Loading Matrix'!S888,0),IF('CLINs &amp; Ceiling Rates'!$D$249="OPS",'Labor Loading Matrix'!T888,0),IF('CLINs &amp; Ceiling Rates'!$D$250="OPS",'Labor Loading Matrix'!U888,0),IF('CLINs &amp; Ceiling Rates'!$D$251="OPS",'Labor Loading Matrix'!V888,0),IF('CLINs &amp; Ceiling Rates'!$D$252="OPS",'Labor Loading Matrix'!W888,0),IF('CLINs &amp; Ceiling Rates'!$D$253="OPS",'Labor Loading Matrix'!X888,0),IF('CLINs &amp; Ceiling Rates'!$D$254="OPS",'Labor Loading Matrix'!Y888,0),IF('CLINs &amp; Ceiling Rates'!$D$255="OPS",'Labor Loading Matrix'!Z888,0),IF('CLINs &amp; Ceiling Rates'!$D$256="OPS",'Labor Loading Matrix'!AA888,0))</f>
        <v>0</v>
      </c>
      <c r="F888" s="175">
        <f>SUM(IF('CLINs &amp; Ceiling Rates'!$D$237="F&amp;E",'Labor Loading Matrix'!H888,0),IF('CLINs &amp; Ceiling Rates'!$D$238="F&amp;E",'Labor Loading Matrix'!I888,0),IF('CLINs &amp; Ceiling Rates'!$D$239="F&amp;E",'Labor Loading Matrix'!J888,0),IF('CLINs &amp; Ceiling Rates'!$D$240="F&amp;E",'Labor Loading Matrix'!K888,0),IF('CLINs &amp; Ceiling Rates'!$D$241="F&amp;E",'Labor Loading Matrix'!L888,0),IF('CLINs &amp; Ceiling Rates'!$D$242="F&amp;E",'Labor Loading Matrix'!M888,0),IF('CLINs &amp; Ceiling Rates'!$D$243="F&amp;E",'Labor Loading Matrix'!N888,0),IF('CLINs &amp; Ceiling Rates'!$D$244="F&amp;E",'Labor Loading Matrix'!O888,0),IF('CLINs &amp; Ceiling Rates'!$D$245="F&amp;E",'Labor Loading Matrix'!P888,0),IF('CLINs &amp; Ceiling Rates'!$D$246="F&amp;E",'Labor Loading Matrix'!Q888,0),IF('CLINs &amp; Ceiling Rates'!$D$247="F&amp;E",'Labor Loading Matrix'!R888,0),IF('CLINs &amp; Ceiling Rates'!$D$248="F&amp;E",'Labor Loading Matrix'!S888,0),IF('CLINs &amp; Ceiling Rates'!$D$249="F&amp;E",'Labor Loading Matrix'!T888,0),IF('CLINs &amp; Ceiling Rates'!$D$250="F&amp;E",'Labor Loading Matrix'!U888,0),IF('CLINs &amp; Ceiling Rates'!$D$251="F&amp;E",'Labor Loading Matrix'!V888,0),IF('CLINs &amp; Ceiling Rates'!$D$252="F&amp;E",'Labor Loading Matrix'!W888,0),IF('CLINs &amp; Ceiling Rates'!$D$253="F&amp;E",'Labor Loading Matrix'!X888,0),IF('CLINs &amp; Ceiling Rates'!$D$254="F&amp;E",'Labor Loading Matrix'!Y888,0),IF('CLINs &amp; Ceiling Rates'!$D$255="F&amp;E",'Labor Loading Matrix'!Z888,0),IF('CLINs &amp; Ceiling Rates'!$D$256="F&amp;E",'Labor Loading Matrix'!AA888,0))</f>
        <v>0</v>
      </c>
      <c r="G888" s="175">
        <f>SUM(IF('CLINs &amp; Ceiling Rates'!$D$237="R&amp;D",'Labor Loading Matrix'!H888,0),IF('CLINs &amp; Ceiling Rates'!$D$238="R&amp;D",'Labor Loading Matrix'!I888,0),IF('CLINs &amp; Ceiling Rates'!$D$239="R&amp;D",'Labor Loading Matrix'!J888,0),IF('CLINs &amp; Ceiling Rates'!$D$240="R&amp;D",'Labor Loading Matrix'!K888,0),IF('CLINs &amp; Ceiling Rates'!$D$241="R&amp;D",'Labor Loading Matrix'!L888,0),IF('CLINs &amp; Ceiling Rates'!$D$242="R&amp;D",'Labor Loading Matrix'!M888,0),IF('CLINs &amp; Ceiling Rates'!$D$243="R&amp;D",'Labor Loading Matrix'!N888,0),IF('CLINs &amp; Ceiling Rates'!$D$244="R&amp;D",'Labor Loading Matrix'!O888,0),IF('CLINs &amp; Ceiling Rates'!$D$245="R&amp;D",'Labor Loading Matrix'!P888,0),IF('CLINs &amp; Ceiling Rates'!$D$246="R&amp;D",'Labor Loading Matrix'!Q888,0),IF('CLINs &amp; Ceiling Rates'!$D$247="R&amp;D",'Labor Loading Matrix'!R888,0),IF('CLINs &amp; Ceiling Rates'!$D$248="R&amp;D",'Labor Loading Matrix'!S888,0),IF('CLINs &amp; Ceiling Rates'!$D$249="R&amp;D",'Labor Loading Matrix'!T888,0),IF('CLINs &amp; Ceiling Rates'!$D$250="R&amp;D",'Labor Loading Matrix'!U888,0),IF('CLINs &amp; Ceiling Rates'!$D$251="R&amp;D",'Labor Loading Matrix'!V888,0),IF('CLINs &amp; Ceiling Rates'!$D$252="R&amp;D",'Labor Loading Matrix'!W888,0),IF('CLINs &amp; Ceiling Rates'!$D$253="R&amp;D",'Labor Loading Matrix'!X888,0),IF('CLINs &amp; Ceiling Rates'!$D$254="R&amp;D",'Labor Loading Matrix'!Y888,0),IF('CLINs &amp; Ceiling Rates'!$D$255="R&amp;D",'Labor Loading Matrix'!Z888,0),IF('CLINs &amp; Ceiling Rates'!$D$256="R&amp;D",'Labor Loading Matrix'!AA888,0))</f>
        <v>0</v>
      </c>
      <c r="H888" s="138"/>
      <c r="I888" s="137"/>
      <c r="J888" s="137"/>
      <c r="K888" s="137"/>
      <c r="L888" s="137"/>
      <c r="M888" s="137"/>
      <c r="N888" s="84"/>
      <c r="O888" s="84"/>
      <c r="P888" s="84"/>
      <c r="Q888" s="84"/>
      <c r="R888" s="133"/>
      <c r="S888" s="133"/>
      <c r="T888" s="133"/>
      <c r="U888" s="133"/>
      <c r="V888" s="133"/>
      <c r="W888" s="133"/>
      <c r="X888" s="133"/>
      <c r="Y888" s="133"/>
      <c r="Z888" s="133"/>
      <c r="AA888" s="133"/>
    </row>
    <row r="889" spans="1:27" s="73" customFormat="1" ht="18" hidden="1" customHeight="1" x14ac:dyDescent="0.25">
      <c r="A889" s="173">
        <f>'CLINs &amp; Ceiling Rates'!B34</f>
        <v>0</v>
      </c>
      <c r="B889" s="173">
        <f>'CLINs &amp; Ceiling Rates'!C34</f>
        <v>0</v>
      </c>
      <c r="C889" s="177" t="str">
        <f>'CLINs &amp; Ceiling Rates'!M34</f>
        <v/>
      </c>
      <c r="D889" s="211">
        <f>IF('CLINs &amp; Ceiling Rates'!D845="",SUM('Labor Loading Matrix'!H889:AA889),SUM(E889:G889))</f>
        <v>0</v>
      </c>
      <c r="E889" s="175">
        <f>SUM(IF('CLINs &amp; Ceiling Rates'!$D$237="OPS",'Labor Loading Matrix'!H889,0),IF('CLINs &amp; Ceiling Rates'!$D$238="OPS",'Labor Loading Matrix'!I889,0),IF('CLINs &amp; Ceiling Rates'!$D$239="OPS",'Labor Loading Matrix'!J889,0),IF('CLINs &amp; Ceiling Rates'!$D$240="OPS",'Labor Loading Matrix'!K889,0),IF('CLINs &amp; Ceiling Rates'!$D$241="OPS",'Labor Loading Matrix'!L889,0),IF('CLINs &amp; Ceiling Rates'!$D$242="OPS",'Labor Loading Matrix'!M889,0),IF('CLINs &amp; Ceiling Rates'!$D$243="OPS",'Labor Loading Matrix'!N889,0),IF('CLINs &amp; Ceiling Rates'!$D$244="OPS",'Labor Loading Matrix'!O889,0),IF('CLINs &amp; Ceiling Rates'!$D$245="OPS",'Labor Loading Matrix'!P889,0),IF('CLINs &amp; Ceiling Rates'!$D$246="OPS",'Labor Loading Matrix'!Q889,0),IF('CLINs &amp; Ceiling Rates'!$D$247="OPS",'Labor Loading Matrix'!R889,0),IF('CLINs &amp; Ceiling Rates'!$D$248="OPS",'Labor Loading Matrix'!S889,0),IF('CLINs &amp; Ceiling Rates'!$D$249="OPS",'Labor Loading Matrix'!T889,0),IF('CLINs &amp; Ceiling Rates'!$D$250="OPS",'Labor Loading Matrix'!U889,0),IF('CLINs &amp; Ceiling Rates'!$D$251="OPS",'Labor Loading Matrix'!V889,0),IF('CLINs &amp; Ceiling Rates'!$D$252="OPS",'Labor Loading Matrix'!W889,0),IF('CLINs &amp; Ceiling Rates'!$D$253="OPS",'Labor Loading Matrix'!X889,0),IF('CLINs &amp; Ceiling Rates'!$D$254="OPS",'Labor Loading Matrix'!Y889,0),IF('CLINs &amp; Ceiling Rates'!$D$255="OPS",'Labor Loading Matrix'!Z889,0),IF('CLINs &amp; Ceiling Rates'!$D$256="OPS",'Labor Loading Matrix'!AA889,0))</f>
        <v>0</v>
      </c>
      <c r="F889" s="175">
        <f>SUM(IF('CLINs &amp; Ceiling Rates'!$D$237="F&amp;E",'Labor Loading Matrix'!H889,0),IF('CLINs &amp; Ceiling Rates'!$D$238="F&amp;E",'Labor Loading Matrix'!I889,0),IF('CLINs &amp; Ceiling Rates'!$D$239="F&amp;E",'Labor Loading Matrix'!J889,0),IF('CLINs &amp; Ceiling Rates'!$D$240="F&amp;E",'Labor Loading Matrix'!K889,0),IF('CLINs &amp; Ceiling Rates'!$D$241="F&amp;E",'Labor Loading Matrix'!L889,0),IF('CLINs &amp; Ceiling Rates'!$D$242="F&amp;E",'Labor Loading Matrix'!M889,0),IF('CLINs &amp; Ceiling Rates'!$D$243="F&amp;E",'Labor Loading Matrix'!N889,0),IF('CLINs &amp; Ceiling Rates'!$D$244="F&amp;E",'Labor Loading Matrix'!O889,0),IF('CLINs &amp; Ceiling Rates'!$D$245="F&amp;E",'Labor Loading Matrix'!P889,0),IF('CLINs &amp; Ceiling Rates'!$D$246="F&amp;E",'Labor Loading Matrix'!Q889,0),IF('CLINs &amp; Ceiling Rates'!$D$247="F&amp;E",'Labor Loading Matrix'!R889,0),IF('CLINs &amp; Ceiling Rates'!$D$248="F&amp;E",'Labor Loading Matrix'!S889,0),IF('CLINs &amp; Ceiling Rates'!$D$249="F&amp;E",'Labor Loading Matrix'!T889,0),IF('CLINs &amp; Ceiling Rates'!$D$250="F&amp;E",'Labor Loading Matrix'!U889,0),IF('CLINs &amp; Ceiling Rates'!$D$251="F&amp;E",'Labor Loading Matrix'!V889,0),IF('CLINs &amp; Ceiling Rates'!$D$252="F&amp;E",'Labor Loading Matrix'!W889,0),IF('CLINs &amp; Ceiling Rates'!$D$253="F&amp;E",'Labor Loading Matrix'!X889,0),IF('CLINs &amp; Ceiling Rates'!$D$254="F&amp;E",'Labor Loading Matrix'!Y889,0),IF('CLINs &amp; Ceiling Rates'!$D$255="F&amp;E",'Labor Loading Matrix'!Z889,0),IF('CLINs &amp; Ceiling Rates'!$D$256="F&amp;E",'Labor Loading Matrix'!AA889,0))</f>
        <v>0</v>
      </c>
      <c r="G889" s="175">
        <f>SUM(IF('CLINs &amp; Ceiling Rates'!$D$237="R&amp;D",'Labor Loading Matrix'!H889,0),IF('CLINs &amp; Ceiling Rates'!$D$238="R&amp;D",'Labor Loading Matrix'!I889,0),IF('CLINs &amp; Ceiling Rates'!$D$239="R&amp;D",'Labor Loading Matrix'!J889,0),IF('CLINs &amp; Ceiling Rates'!$D$240="R&amp;D",'Labor Loading Matrix'!K889,0),IF('CLINs &amp; Ceiling Rates'!$D$241="R&amp;D",'Labor Loading Matrix'!L889,0),IF('CLINs &amp; Ceiling Rates'!$D$242="R&amp;D",'Labor Loading Matrix'!M889,0),IF('CLINs &amp; Ceiling Rates'!$D$243="R&amp;D",'Labor Loading Matrix'!N889,0),IF('CLINs &amp; Ceiling Rates'!$D$244="R&amp;D",'Labor Loading Matrix'!O889,0),IF('CLINs &amp; Ceiling Rates'!$D$245="R&amp;D",'Labor Loading Matrix'!P889,0),IF('CLINs &amp; Ceiling Rates'!$D$246="R&amp;D",'Labor Loading Matrix'!Q889,0),IF('CLINs &amp; Ceiling Rates'!$D$247="R&amp;D",'Labor Loading Matrix'!R889,0),IF('CLINs &amp; Ceiling Rates'!$D$248="R&amp;D",'Labor Loading Matrix'!S889,0),IF('CLINs &amp; Ceiling Rates'!$D$249="R&amp;D",'Labor Loading Matrix'!T889,0),IF('CLINs &amp; Ceiling Rates'!$D$250="R&amp;D",'Labor Loading Matrix'!U889,0),IF('CLINs &amp; Ceiling Rates'!$D$251="R&amp;D",'Labor Loading Matrix'!V889,0),IF('CLINs &amp; Ceiling Rates'!$D$252="R&amp;D",'Labor Loading Matrix'!W889,0),IF('CLINs &amp; Ceiling Rates'!$D$253="R&amp;D",'Labor Loading Matrix'!X889,0),IF('CLINs &amp; Ceiling Rates'!$D$254="R&amp;D",'Labor Loading Matrix'!Y889,0),IF('CLINs &amp; Ceiling Rates'!$D$255="R&amp;D",'Labor Loading Matrix'!Z889,0),IF('CLINs &amp; Ceiling Rates'!$D$256="R&amp;D",'Labor Loading Matrix'!AA889,0))</f>
        <v>0</v>
      </c>
      <c r="H889" s="138"/>
      <c r="I889" s="137"/>
      <c r="J889" s="137"/>
      <c r="K889" s="137"/>
      <c r="L889" s="137"/>
      <c r="M889" s="137"/>
      <c r="N889" s="84"/>
      <c r="O889" s="84"/>
      <c r="P889" s="84"/>
      <c r="Q889" s="84"/>
      <c r="R889" s="133"/>
      <c r="S889" s="133"/>
      <c r="T889" s="133"/>
      <c r="U889" s="133"/>
      <c r="V889" s="133"/>
      <c r="W889" s="133"/>
      <c r="X889" s="133"/>
      <c r="Y889" s="133"/>
      <c r="Z889" s="133"/>
      <c r="AA889" s="133"/>
    </row>
    <row r="890" spans="1:27" s="73" customFormat="1" ht="18" hidden="1" customHeight="1" x14ac:dyDescent="0.25">
      <c r="A890" s="173">
        <f>'CLINs &amp; Ceiling Rates'!B35</f>
        <v>0</v>
      </c>
      <c r="B890" s="173">
        <f>'CLINs &amp; Ceiling Rates'!C35</f>
        <v>0</v>
      </c>
      <c r="C890" s="177" t="str">
        <f>'CLINs &amp; Ceiling Rates'!M35</f>
        <v/>
      </c>
      <c r="D890" s="211">
        <f>IF('CLINs &amp; Ceiling Rates'!D846="",SUM('Labor Loading Matrix'!H890:AA890),SUM(E890:G890))</f>
        <v>0</v>
      </c>
      <c r="E890" s="175">
        <f>SUM(IF('CLINs &amp; Ceiling Rates'!$D$237="OPS",'Labor Loading Matrix'!H890,0),IF('CLINs &amp; Ceiling Rates'!$D$238="OPS",'Labor Loading Matrix'!I890,0),IF('CLINs &amp; Ceiling Rates'!$D$239="OPS",'Labor Loading Matrix'!J890,0),IF('CLINs &amp; Ceiling Rates'!$D$240="OPS",'Labor Loading Matrix'!K890,0),IF('CLINs &amp; Ceiling Rates'!$D$241="OPS",'Labor Loading Matrix'!L890,0),IF('CLINs &amp; Ceiling Rates'!$D$242="OPS",'Labor Loading Matrix'!M890,0),IF('CLINs &amp; Ceiling Rates'!$D$243="OPS",'Labor Loading Matrix'!N890,0),IF('CLINs &amp; Ceiling Rates'!$D$244="OPS",'Labor Loading Matrix'!O890,0),IF('CLINs &amp; Ceiling Rates'!$D$245="OPS",'Labor Loading Matrix'!P890,0),IF('CLINs &amp; Ceiling Rates'!$D$246="OPS",'Labor Loading Matrix'!Q890,0),IF('CLINs &amp; Ceiling Rates'!$D$247="OPS",'Labor Loading Matrix'!R890,0),IF('CLINs &amp; Ceiling Rates'!$D$248="OPS",'Labor Loading Matrix'!S890,0),IF('CLINs &amp; Ceiling Rates'!$D$249="OPS",'Labor Loading Matrix'!T890,0),IF('CLINs &amp; Ceiling Rates'!$D$250="OPS",'Labor Loading Matrix'!U890,0),IF('CLINs &amp; Ceiling Rates'!$D$251="OPS",'Labor Loading Matrix'!V890,0),IF('CLINs &amp; Ceiling Rates'!$D$252="OPS",'Labor Loading Matrix'!W890,0),IF('CLINs &amp; Ceiling Rates'!$D$253="OPS",'Labor Loading Matrix'!X890,0),IF('CLINs &amp; Ceiling Rates'!$D$254="OPS",'Labor Loading Matrix'!Y890,0),IF('CLINs &amp; Ceiling Rates'!$D$255="OPS",'Labor Loading Matrix'!Z890,0),IF('CLINs &amp; Ceiling Rates'!$D$256="OPS",'Labor Loading Matrix'!AA890,0))</f>
        <v>0</v>
      </c>
      <c r="F890" s="175">
        <f>SUM(IF('CLINs &amp; Ceiling Rates'!$D$237="F&amp;E",'Labor Loading Matrix'!H890,0),IF('CLINs &amp; Ceiling Rates'!$D$238="F&amp;E",'Labor Loading Matrix'!I890,0),IF('CLINs &amp; Ceiling Rates'!$D$239="F&amp;E",'Labor Loading Matrix'!J890,0),IF('CLINs &amp; Ceiling Rates'!$D$240="F&amp;E",'Labor Loading Matrix'!K890,0),IF('CLINs &amp; Ceiling Rates'!$D$241="F&amp;E",'Labor Loading Matrix'!L890,0),IF('CLINs &amp; Ceiling Rates'!$D$242="F&amp;E",'Labor Loading Matrix'!M890,0),IF('CLINs &amp; Ceiling Rates'!$D$243="F&amp;E",'Labor Loading Matrix'!N890,0),IF('CLINs &amp; Ceiling Rates'!$D$244="F&amp;E",'Labor Loading Matrix'!O890,0),IF('CLINs &amp; Ceiling Rates'!$D$245="F&amp;E",'Labor Loading Matrix'!P890,0),IF('CLINs &amp; Ceiling Rates'!$D$246="F&amp;E",'Labor Loading Matrix'!Q890,0),IF('CLINs &amp; Ceiling Rates'!$D$247="F&amp;E",'Labor Loading Matrix'!R890,0),IF('CLINs &amp; Ceiling Rates'!$D$248="F&amp;E",'Labor Loading Matrix'!S890,0),IF('CLINs &amp; Ceiling Rates'!$D$249="F&amp;E",'Labor Loading Matrix'!T890,0),IF('CLINs &amp; Ceiling Rates'!$D$250="F&amp;E",'Labor Loading Matrix'!U890,0),IF('CLINs &amp; Ceiling Rates'!$D$251="F&amp;E",'Labor Loading Matrix'!V890,0),IF('CLINs &amp; Ceiling Rates'!$D$252="F&amp;E",'Labor Loading Matrix'!W890,0),IF('CLINs &amp; Ceiling Rates'!$D$253="F&amp;E",'Labor Loading Matrix'!X890,0),IF('CLINs &amp; Ceiling Rates'!$D$254="F&amp;E",'Labor Loading Matrix'!Y890,0),IF('CLINs &amp; Ceiling Rates'!$D$255="F&amp;E",'Labor Loading Matrix'!Z890,0),IF('CLINs &amp; Ceiling Rates'!$D$256="F&amp;E",'Labor Loading Matrix'!AA890,0))</f>
        <v>0</v>
      </c>
      <c r="G890" s="175">
        <f>SUM(IF('CLINs &amp; Ceiling Rates'!$D$237="R&amp;D",'Labor Loading Matrix'!H890,0),IF('CLINs &amp; Ceiling Rates'!$D$238="R&amp;D",'Labor Loading Matrix'!I890,0),IF('CLINs &amp; Ceiling Rates'!$D$239="R&amp;D",'Labor Loading Matrix'!J890,0),IF('CLINs &amp; Ceiling Rates'!$D$240="R&amp;D",'Labor Loading Matrix'!K890,0),IF('CLINs &amp; Ceiling Rates'!$D$241="R&amp;D",'Labor Loading Matrix'!L890,0),IF('CLINs &amp; Ceiling Rates'!$D$242="R&amp;D",'Labor Loading Matrix'!M890,0),IF('CLINs &amp; Ceiling Rates'!$D$243="R&amp;D",'Labor Loading Matrix'!N890,0),IF('CLINs &amp; Ceiling Rates'!$D$244="R&amp;D",'Labor Loading Matrix'!O890,0),IF('CLINs &amp; Ceiling Rates'!$D$245="R&amp;D",'Labor Loading Matrix'!P890,0),IF('CLINs &amp; Ceiling Rates'!$D$246="R&amp;D",'Labor Loading Matrix'!Q890,0),IF('CLINs &amp; Ceiling Rates'!$D$247="R&amp;D",'Labor Loading Matrix'!R890,0),IF('CLINs &amp; Ceiling Rates'!$D$248="R&amp;D",'Labor Loading Matrix'!S890,0),IF('CLINs &amp; Ceiling Rates'!$D$249="R&amp;D",'Labor Loading Matrix'!T890,0),IF('CLINs &amp; Ceiling Rates'!$D$250="R&amp;D",'Labor Loading Matrix'!U890,0),IF('CLINs &amp; Ceiling Rates'!$D$251="R&amp;D",'Labor Loading Matrix'!V890,0),IF('CLINs &amp; Ceiling Rates'!$D$252="R&amp;D",'Labor Loading Matrix'!W890,0),IF('CLINs &amp; Ceiling Rates'!$D$253="R&amp;D",'Labor Loading Matrix'!X890,0),IF('CLINs &amp; Ceiling Rates'!$D$254="R&amp;D",'Labor Loading Matrix'!Y890,0),IF('CLINs &amp; Ceiling Rates'!$D$255="R&amp;D",'Labor Loading Matrix'!Z890,0),IF('CLINs &amp; Ceiling Rates'!$D$256="R&amp;D",'Labor Loading Matrix'!AA890,0))</f>
        <v>0</v>
      </c>
      <c r="H890" s="138"/>
      <c r="I890" s="137"/>
      <c r="J890" s="137"/>
      <c r="K890" s="137"/>
      <c r="L890" s="137"/>
      <c r="M890" s="137"/>
      <c r="N890" s="84"/>
      <c r="O890" s="84"/>
      <c r="P890" s="84"/>
      <c r="Q890" s="84"/>
      <c r="R890" s="133"/>
      <c r="S890" s="133"/>
      <c r="T890" s="133"/>
      <c r="U890" s="133"/>
      <c r="V890" s="133"/>
      <c r="W890" s="133"/>
      <c r="X890" s="133"/>
      <c r="Y890" s="133"/>
      <c r="Z890" s="133"/>
      <c r="AA890" s="133"/>
    </row>
    <row r="891" spans="1:27" s="73" customFormat="1" ht="18" hidden="1" customHeight="1" x14ac:dyDescent="0.25">
      <c r="A891" s="173">
        <f>'CLINs &amp; Ceiling Rates'!B36</f>
        <v>0</v>
      </c>
      <c r="B891" s="173">
        <f>'CLINs &amp; Ceiling Rates'!C36</f>
        <v>0</v>
      </c>
      <c r="C891" s="177" t="str">
        <f>'CLINs &amp; Ceiling Rates'!M36</f>
        <v/>
      </c>
      <c r="D891" s="211">
        <f>IF('CLINs &amp; Ceiling Rates'!D847="",SUM('Labor Loading Matrix'!H891:AA891),SUM(E891:G891))</f>
        <v>0</v>
      </c>
      <c r="E891" s="175">
        <f>SUM(IF('CLINs &amp; Ceiling Rates'!$D$237="OPS",'Labor Loading Matrix'!H891,0),IF('CLINs &amp; Ceiling Rates'!$D$238="OPS",'Labor Loading Matrix'!I891,0),IF('CLINs &amp; Ceiling Rates'!$D$239="OPS",'Labor Loading Matrix'!J891,0),IF('CLINs &amp; Ceiling Rates'!$D$240="OPS",'Labor Loading Matrix'!K891,0),IF('CLINs &amp; Ceiling Rates'!$D$241="OPS",'Labor Loading Matrix'!L891,0),IF('CLINs &amp; Ceiling Rates'!$D$242="OPS",'Labor Loading Matrix'!M891,0),IF('CLINs &amp; Ceiling Rates'!$D$243="OPS",'Labor Loading Matrix'!N891,0),IF('CLINs &amp; Ceiling Rates'!$D$244="OPS",'Labor Loading Matrix'!O891,0),IF('CLINs &amp; Ceiling Rates'!$D$245="OPS",'Labor Loading Matrix'!P891,0),IF('CLINs &amp; Ceiling Rates'!$D$246="OPS",'Labor Loading Matrix'!Q891,0),IF('CLINs &amp; Ceiling Rates'!$D$247="OPS",'Labor Loading Matrix'!R891,0),IF('CLINs &amp; Ceiling Rates'!$D$248="OPS",'Labor Loading Matrix'!S891,0),IF('CLINs &amp; Ceiling Rates'!$D$249="OPS",'Labor Loading Matrix'!T891,0),IF('CLINs &amp; Ceiling Rates'!$D$250="OPS",'Labor Loading Matrix'!U891,0),IF('CLINs &amp; Ceiling Rates'!$D$251="OPS",'Labor Loading Matrix'!V891,0),IF('CLINs &amp; Ceiling Rates'!$D$252="OPS",'Labor Loading Matrix'!W891,0),IF('CLINs &amp; Ceiling Rates'!$D$253="OPS",'Labor Loading Matrix'!X891,0),IF('CLINs &amp; Ceiling Rates'!$D$254="OPS",'Labor Loading Matrix'!Y891,0),IF('CLINs &amp; Ceiling Rates'!$D$255="OPS",'Labor Loading Matrix'!Z891,0),IF('CLINs &amp; Ceiling Rates'!$D$256="OPS",'Labor Loading Matrix'!AA891,0))</f>
        <v>0</v>
      </c>
      <c r="F891" s="175">
        <f>SUM(IF('CLINs &amp; Ceiling Rates'!$D$237="F&amp;E",'Labor Loading Matrix'!H891,0),IF('CLINs &amp; Ceiling Rates'!$D$238="F&amp;E",'Labor Loading Matrix'!I891,0),IF('CLINs &amp; Ceiling Rates'!$D$239="F&amp;E",'Labor Loading Matrix'!J891,0),IF('CLINs &amp; Ceiling Rates'!$D$240="F&amp;E",'Labor Loading Matrix'!K891,0),IF('CLINs &amp; Ceiling Rates'!$D$241="F&amp;E",'Labor Loading Matrix'!L891,0),IF('CLINs &amp; Ceiling Rates'!$D$242="F&amp;E",'Labor Loading Matrix'!M891,0),IF('CLINs &amp; Ceiling Rates'!$D$243="F&amp;E",'Labor Loading Matrix'!N891,0),IF('CLINs &amp; Ceiling Rates'!$D$244="F&amp;E",'Labor Loading Matrix'!O891,0),IF('CLINs &amp; Ceiling Rates'!$D$245="F&amp;E",'Labor Loading Matrix'!P891,0),IF('CLINs &amp; Ceiling Rates'!$D$246="F&amp;E",'Labor Loading Matrix'!Q891,0),IF('CLINs &amp; Ceiling Rates'!$D$247="F&amp;E",'Labor Loading Matrix'!R891,0),IF('CLINs &amp; Ceiling Rates'!$D$248="F&amp;E",'Labor Loading Matrix'!S891,0),IF('CLINs &amp; Ceiling Rates'!$D$249="F&amp;E",'Labor Loading Matrix'!T891,0),IF('CLINs &amp; Ceiling Rates'!$D$250="F&amp;E",'Labor Loading Matrix'!U891,0),IF('CLINs &amp; Ceiling Rates'!$D$251="F&amp;E",'Labor Loading Matrix'!V891,0),IF('CLINs &amp; Ceiling Rates'!$D$252="F&amp;E",'Labor Loading Matrix'!W891,0),IF('CLINs &amp; Ceiling Rates'!$D$253="F&amp;E",'Labor Loading Matrix'!X891,0),IF('CLINs &amp; Ceiling Rates'!$D$254="F&amp;E",'Labor Loading Matrix'!Y891,0),IF('CLINs &amp; Ceiling Rates'!$D$255="F&amp;E",'Labor Loading Matrix'!Z891,0),IF('CLINs &amp; Ceiling Rates'!$D$256="F&amp;E",'Labor Loading Matrix'!AA891,0))</f>
        <v>0</v>
      </c>
      <c r="G891" s="175">
        <f>SUM(IF('CLINs &amp; Ceiling Rates'!$D$237="R&amp;D",'Labor Loading Matrix'!H891,0),IF('CLINs &amp; Ceiling Rates'!$D$238="R&amp;D",'Labor Loading Matrix'!I891,0),IF('CLINs &amp; Ceiling Rates'!$D$239="R&amp;D",'Labor Loading Matrix'!J891,0),IF('CLINs &amp; Ceiling Rates'!$D$240="R&amp;D",'Labor Loading Matrix'!K891,0),IF('CLINs &amp; Ceiling Rates'!$D$241="R&amp;D",'Labor Loading Matrix'!L891,0),IF('CLINs &amp; Ceiling Rates'!$D$242="R&amp;D",'Labor Loading Matrix'!M891,0),IF('CLINs &amp; Ceiling Rates'!$D$243="R&amp;D",'Labor Loading Matrix'!N891,0),IF('CLINs &amp; Ceiling Rates'!$D$244="R&amp;D",'Labor Loading Matrix'!O891,0),IF('CLINs &amp; Ceiling Rates'!$D$245="R&amp;D",'Labor Loading Matrix'!P891,0),IF('CLINs &amp; Ceiling Rates'!$D$246="R&amp;D",'Labor Loading Matrix'!Q891,0),IF('CLINs &amp; Ceiling Rates'!$D$247="R&amp;D",'Labor Loading Matrix'!R891,0),IF('CLINs &amp; Ceiling Rates'!$D$248="R&amp;D",'Labor Loading Matrix'!S891,0),IF('CLINs &amp; Ceiling Rates'!$D$249="R&amp;D",'Labor Loading Matrix'!T891,0),IF('CLINs &amp; Ceiling Rates'!$D$250="R&amp;D",'Labor Loading Matrix'!U891,0),IF('CLINs &amp; Ceiling Rates'!$D$251="R&amp;D",'Labor Loading Matrix'!V891,0),IF('CLINs &amp; Ceiling Rates'!$D$252="R&amp;D",'Labor Loading Matrix'!W891,0),IF('CLINs &amp; Ceiling Rates'!$D$253="R&amp;D",'Labor Loading Matrix'!X891,0),IF('CLINs &amp; Ceiling Rates'!$D$254="R&amp;D",'Labor Loading Matrix'!Y891,0),IF('CLINs &amp; Ceiling Rates'!$D$255="R&amp;D",'Labor Loading Matrix'!Z891,0),IF('CLINs &amp; Ceiling Rates'!$D$256="R&amp;D",'Labor Loading Matrix'!AA891,0))</f>
        <v>0</v>
      </c>
      <c r="H891" s="138"/>
      <c r="I891" s="137"/>
      <c r="J891" s="137"/>
      <c r="K891" s="137"/>
      <c r="L891" s="137"/>
      <c r="M891" s="137"/>
      <c r="N891" s="84"/>
      <c r="O891" s="84"/>
      <c r="P891" s="84"/>
      <c r="Q891" s="84"/>
      <c r="R891" s="133"/>
      <c r="S891" s="133"/>
      <c r="T891" s="133"/>
      <c r="U891" s="133"/>
      <c r="V891" s="133"/>
      <c r="W891" s="133"/>
      <c r="X891" s="133"/>
      <c r="Y891" s="133"/>
      <c r="Z891" s="133"/>
      <c r="AA891" s="133"/>
    </row>
    <row r="892" spans="1:27" s="73" customFormat="1" ht="18" hidden="1" customHeight="1" x14ac:dyDescent="0.25">
      <c r="A892" s="173">
        <f>'CLINs &amp; Ceiling Rates'!B37</f>
        <v>0</v>
      </c>
      <c r="B892" s="173">
        <f>'CLINs &amp; Ceiling Rates'!C37</f>
        <v>0</v>
      </c>
      <c r="C892" s="177" t="str">
        <f>'CLINs &amp; Ceiling Rates'!M37</f>
        <v/>
      </c>
      <c r="D892" s="211">
        <f>IF('CLINs &amp; Ceiling Rates'!D848="",SUM('Labor Loading Matrix'!H892:AA892),SUM(E892:G892))</f>
        <v>0</v>
      </c>
      <c r="E892" s="175">
        <f>SUM(IF('CLINs &amp; Ceiling Rates'!$D$237="OPS",'Labor Loading Matrix'!H892,0),IF('CLINs &amp; Ceiling Rates'!$D$238="OPS",'Labor Loading Matrix'!I892,0),IF('CLINs &amp; Ceiling Rates'!$D$239="OPS",'Labor Loading Matrix'!J892,0),IF('CLINs &amp; Ceiling Rates'!$D$240="OPS",'Labor Loading Matrix'!K892,0),IF('CLINs &amp; Ceiling Rates'!$D$241="OPS",'Labor Loading Matrix'!L892,0),IF('CLINs &amp; Ceiling Rates'!$D$242="OPS",'Labor Loading Matrix'!M892,0),IF('CLINs &amp; Ceiling Rates'!$D$243="OPS",'Labor Loading Matrix'!N892,0),IF('CLINs &amp; Ceiling Rates'!$D$244="OPS",'Labor Loading Matrix'!O892,0),IF('CLINs &amp; Ceiling Rates'!$D$245="OPS",'Labor Loading Matrix'!P892,0),IF('CLINs &amp; Ceiling Rates'!$D$246="OPS",'Labor Loading Matrix'!Q892,0),IF('CLINs &amp; Ceiling Rates'!$D$247="OPS",'Labor Loading Matrix'!R892,0),IF('CLINs &amp; Ceiling Rates'!$D$248="OPS",'Labor Loading Matrix'!S892,0),IF('CLINs &amp; Ceiling Rates'!$D$249="OPS",'Labor Loading Matrix'!T892,0),IF('CLINs &amp; Ceiling Rates'!$D$250="OPS",'Labor Loading Matrix'!U892,0),IF('CLINs &amp; Ceiling Rates'!$D$251="OPS",'Labor Loading Matrix'!V892,0),IF('CLINs &amp; Ceiling Rates'!$D$252="OPS",'Labor Loading Matrix'!W892,0),IF('CLINs &amp; Ceiling Rates'!$D$253="OPS",'Labor Loading Matrix'!X892,0),IF('CLINs &amp; Ceiling Rates'!$D$254="OPS",'Labor Loading Matrix'!Y892,0),IF('CLINs &amp; Ceiling Rates'!$D$255="OPS",'Labor Loading Matrix'!Z892,0),IF('CLINs &amp; Ceiling Rates'!$D$256="OPS",'Labor Loading Matrix'!AA892,0))</f>
        <v>0</v>
      </c>
      <c r="F892" s="175">
        <f>SUM(IF('CLINs &amp; Ceiling Rates'!$D$237="F&amp;E",'Labor Loading Matrix'!H892,0),IF('CLINs &amp; Ceiling Rates'!$D$238="F&amp;E",'Labor Loading Matrix'!I892,0),IF('CLINs &amp; Ceiling Rates'!$D$239="F&amp;E",'Labor Loading Matrix'!J892,0),IF('CLINs &amp; Ceiling Rates'!$D$240="F&amp;E",'Labor Loading Matrix'!K892,0),IF('CLINs &amp; Ceiling Rates'!$D$241="F&amp;E",'Labor Loading Matrix'!L892,0),IF('CLINs &amp; Ceiling Rates'!$D$242="F&amp;E",'Labor Loading Matrix'!M892,0),IF('CLINs &amp; Ceiling Rates'!$D$243="F&amp;E",'Labor Loading Matrix'!N892,0),IF('CLINs &amp; Ceiling Rates'!$D$244="F&amp;E",'Labor Loading Matrix'!O892,0),IF('CLINs &amp; Ceiling Rates'!$D$245="F&amp;E",'Labor Loading Matrix'!P892,0),IF('CLINs &amp; Ceiling Rates'!$D$246="F&amp;E",'Labor Loading Matrix'!Q892,0),IF('CLINs &amp; Ceiling Rates'!$D$247="F&amp;E",'Labor Loading Matrix'!R892,0),IF('CLINs &amp; Ceiling Rates'!$D$248="F&amp;E",'Labor Loading Matrix'!S892,0),IF('CLINs &amp; Ceiling Rates'!$D$249="F&amp;E",'Labor Loading Matrix'!T892,0),IF('CLINs &amp; Ceiling Rates'!$D$250="F&amp;E",'Labor Loading Matrix'!U892,0),IF('CLINs &amp; Ceiling Rates'!$D$251="F&amp;E",'Labor Loading Matrix'!V892,0),IF('CLINs &amp; Ceiling Rates'!$D$252="F&amp;E",'Labor Loading Matrix'!W892,0),IF('CLINs &amp; Ceiling Rates'!$D$253="F&amp;E",'Labor Loading Matrix'!X892,0),IF('CLINs &amp; Ceiling Rates'!$D$254="F&amp;E",'Labor Loading Matrix'!Y892,0),IF('CLINs &amp; Ceiling Rates'!$D$255="F&amp;E",'Labor Loading Matrix'!Z892,0),IF('CLINs &amp; Ceiling Rates'!$D$256="F&amp;E",'Labor Loading Matrix'!AA892,0))</f>
        <v>0</v>
      </c>
      <c r="G892" s="175">
        <f>SUM(IF('CLINs &amp; Ceiling Rates'!$D$237="R&amp;D",'Labor Loading Matrix'!H892,0),IF('CLINs &amp; Ceiling Rates'!$D$238="R&amp;D",'Labor Loading Matrix'!I892,0),IF('CLINs &amp; Ceiling Rates'!$D$239="R&amp;D",'Labor Loading Matrix'!J892,0),IF('CLINs &amp; Ceiling Rates'!$D$240="R&amp;D",'Labor Loading Matrix'!K892,0),IF('CLINs &amp; Ceiling Rates'!$D$241="R&amp;D",'Labor Loading Matrix'!L892,0),IF('CLINs &amp; Ceiling Rates'!$D$242="R&amp;D",'Labor Loading Matrix'!M892,0),IF('CLINs &amp; Ceiling Rates'!$D$243="R&amp;D",'Labor Loading Matrix'!N892,0),IF('CLINs &amp; Ceiling Rates'!$D$244="R&amp;D",'Labor Loading Matrix'!O892,0),IF('CLINs &amp; Ceiling Rates'!$D$245="R&amp;D",'Labor Loading Matrix'!P892,0),IF('CLINs &amp; Ceiling Rates'!$D$246="R&amp;D",'Labor Loading Matrix'!Q892,0),IF('CLINs &amp; Ceiling Rates'!$D$247="R&amp;D",'Labor Loading Matrix'!R892,0),IF('CLINs &amp; Ceiling Rates'!$D$248="R&amp;D",'Labor Loading Matrix'!S892,0),IF('CLINs &amp; Ceiling Rates'!$D$249="R&amp;D",'Labor Loading Matrix'!T892,0),IF('CLINs &amp; Ceiling Rates'!$D$250="R&amp;D",'Labor Loading Matrix'!U892,0),IF('CLINs &amp; Ceiling Rates'!$D$251="R&amp;D",'Labor Loading Matrix'!V892,0),IF('CLINs &amp; Ceiling Rates'!$D$252="R&amp;D",'Labor Loading Matrix'!W892,0),IF('CLINs &amp; Ceiling Rates'!$D$253="R&amp;D",'Labor Loading Matrix'!X892,0),IF('CLINs &amp; Ceiling Rates'!$D$254="R&amp;D",'Labor Loading Matrix'!Y892,0),IF('CLINs &amp; Ceiling Rates'!$D$255="R&amp;D",'Labor Loading Matrix'!Z892,0),IF('CLINs &amp; Ceiling Rates'!$D$256="R&amp;D",'Labor Loading Matrix'!AA892,0))</f>
        <v>0</v>
      </c>
      <c r="H892" s="138"/>
      <c r="I892" s="137"/>
      <c r="J892" s="137"/>
      <c r="K892" s="137"/>
      <c r="L892" s="137"/>
      <c r="M892" s="137"/>
      <c r="N892" s="84"/>
      <c r="O892" s="84"/>
      <c r="P892" s="84"/>
      <c r="Q892" s="84"/>
      <c r="R892" s="133"/>
      <c r="S892" s="133"/>
      <c r="T892" s="133"/>
      <c r="U892" s="133"/>
      <c r="V892" s="133"/>
      <c r="W892" s="133"/>
      <c r="X892" s="133"/>
      <c r="Y892" s="133"/>
      <c r="Z892" s="133"/>
      <c r="AA892" s="133"/>
    </row>
    <row r="893" spans="1:27" s="73" customFormat="1" ht="18" hidden="1" customHeight="1" x14ac:dyDescent="0.25">
      <c r="A893" s="173">
        <f>'CLINs &amp; Ceiling Rates'!B38</f>
        <v>0</v>
      </c>
      <c r="B893" s="173">
        <f>'CLINs &amp; Ceiling Rates'!C38</f>
        <v>0</v>
      </c>
      <c r="C893" s="177" t="str">
        <f>'CLINs &amp; Ceiling Rates'!M38</f>
        <v/>
      </c>
      <c r="D893" s="211">
        <f>IF('CLINs &amp; Ceiling Rates'!D849="",SUM('Labor Loading Matrix'!H893:AA893),SUM(E893:G893))</f>
        <v>0</v>
      </c>
      <c r="E893" s="175">
        <f>SUM(IF('CLINs &amp; Ceiling Rates'!$D$237="OPS",'Labor Loading Matrix'!H893,0),IF('CLINs &amp; Ceiling Rates'!$D$238="OPS",'Labor Loading Matrix'!I893,0),IF('CLINs &amp; Ceiling Rates'!$D$239="OPS",'Labor Loading Matrix'!J893,0),IF('CLINs &amp; Ceiling Rates'!$D$240="OPS",'Labor Loading Matrix'!K893,0),IF('CLINs &amp; Ceiling Rates'!$D$241="OPS",'Labor Loading Matrix'!L893,0),IF('CLINs &amp; Ceiling Rates'!$D$242="OPS",'Labor Loading Matrix'!M893,0),IF('CLINs &amp; Ceiling Rates'!$D$243="OPS",'Labor Loading Matrix'!N893,0),IF('CLINs &amp; Ceiling Rates'!$D$244="OPS",'Labor Loading Matrix'!O893,0),IF('CLINs &amp; Ceiling Rates'!$D$245="OPS",'Labor Loading Matrix'!P893,0),IF('CLINs &amp; Ceiling Rates'!$D$246="OPS",'Labor Loading Matrix'!Q893,0),IF('CLINs &amp; Ceiling Rates'!$D$247="OPS",'Labor Loading Matrix'!R893,0),IF('CLINs &amp; Ceiling Rates'!$D$248="OPS",'Labor Loading Matrix'!S893,0),IF('CLINs &amp; Ceiling Rates'!$D$249="OPS",'Labor Loading Matrix'!T893,0),IF('CLINs &amp; Ceiling Rates'!$D$250="OPS",'Labor Loading Matrix'!U893,0),IF('CLINs &amp; Ceiling Rates'!$D$251="OPS",'Labor Loading Matrix'!V893,0),IF('CLINs &amp; Ceiling Rates'!$D$252="OPS",'Labor Loading Matrix'!W893,0),IF('CLINs &amp; Ceiling Rates'!$D$253="OPS",'Labor Loading Matrix'!X893,0),IF('CLINs &amp; Ceiling Rates'!$D$254="OPS",'Labor Loading Matrix'!Y893,0),IF('CLINs &amp; Ceiling Rates'!$D$255="OPS",'Labor Loading Matrix'!Z893,0),IF('CLINs &amp; Ceiling Rates'!$D$256="OPS",'Labor Loading Matrix'!AA893,0))</f>
        <v>0</v>
      </c>
      <c r="F893" s="175">
        <f>SUM(IF('CLINs &amp; Ceiling Rates'!$D$237="F&amp;E",'Labor Loading Matrix'!H893,0),IF('CLINs &amp; Ceiling Rates'!$D$238="F&amp;E",'Labor Loading Matrix'!I893,0),IF('CLINs &amp; Ceiling Rates'!$D$239="F&amp;E",'Labor Loading Matrix'!J893,0),IF('CLINs &amp; Ceiling Rates'!$D$240="F&amp;E",'Labor Loading Matrix'!K893,0),IF('CLINs &amp; Ceiling Rates'!$D$241="F&amp;E",'Labor Loading Matrix'!L893,0),IF('CLINs &amp; Ceiling Rates'!$D$242="F&amp;E",'Labor Loading Matrix'!M893,0),IF('CLINs &amp; Ceiling Rates'!$D$243="F&amp;E",'Labor Loading Matrix'!N893,0),IF('CLINs &amp; Ceiling Rates'!$D$244="F&amp;E",'Labor Loading Matrix'!O893,0),IF('CLINs &amp; Ceiling Rates'!$D$245="F&amp;E",'Labor Loading Matrix'!P893,0),IF('CLINs &amp; Ceiling Rates'!$D$246="F&amp;E",'Labor Loading Matrix'!Q893,0),IF('CLINs &amp; Ceiling Rates'!$D$247="F&amp;E",'Labor Loading Matrix'!R893,0),IF('CLINs &amp; Ceiling Rates'!$D$248="F&amp;E",'Labor Loading Matrix'!S893,0),IF('CLINs &amp; Ceiling Rates'!$D$249="F&amp;E",'Labor Loading Matrix'!T893,0),IF('CLINs &amp; Ceiling Rates'!$D$250="F&amp;E",'Labor Loading Matrix'!U893,0),IF('CLINs &amp; Ceiling Rates'!$D$251="F&amp;E",'Labor Loading Matrix'!V893,0),IF('CLINs &amp; Ceiling Rates'!$D$252="F&amp;E",'Labor Loading Matrix'!W893,0),IF('CLINs &amp; Ceiling Rates'!$D$253="F&amp;E",'Labor Loading Matrix'!X893,0),IF('CLINs &amp; Ceiling Rates'!$D$254="F&amp;E",'Labor Loading Matrix'!Y893,0),IF('CLINs &amp; Ceiling Rates'!$D$255="F&amp;E",'Labor Loading Matrix'!Z893,0),IF('CLINs &amp; Ceiling Rates'!$D$256="F&amp;E",'Labor Loading Matrix'!AA893,0))</f>
        <v>0</v>
      </c>
      <c r="G893" s="175">
        <f>SUM(IF('CLINs &amp; Ceiling Rates'!$D$237="R&amp;D",'Labor Loading Matrix'!H893,0),IF('CLINs &amp; Ceiling Rates'!$D$238="R&amp;D",'Labor Loading Matrix'!I893,0),IF('CLINs &amp; Ceiling Rates'!$D$239="R&amp;D",'Labor Loading Matrix'!J893,0),IF('CLINs &amp; Ceiling Rates'!$D$240="R&amp;D",'Labor Loading Matrix'!K893,0),IF('CLINs &amp; Ceiling Rates'!$D$241="R&amp;D",'Labor Loading Matrix'!L893,0),IF('CLINs &amp; Ceiling Rates'!$D$242="R&amp;D",'Labor Loading Matrix'!M893,0),IF('CLINs &amp; Ceiling Rates'!$D$243="R&amp;D",'Labor Loading Matrix'!N893,0),IF('CLINs &amp; Ceiling Rates'!$D$244="R&amp;D",'Labor Loading Matrix'!O893,0),IF('CLINs &amp; Ceiling Rates'!$D$245="R&amp;D",'Labor Loading Matrix'!P893,0),IF('CLINs &amp; Ceiling Rates'!$D$246="R&amp;D",'Labor Loading Matrix'!Q893,0),IF('CLINs &amp; Ceiling Rates'!$D$247="R&amp;D",'Labor Loading Matrix'!R893,0),IF('CLINs &amp; Ceiling Rates'!$D$248="R&amp;D",'Labor Loading Matrix'!S893,0),IF('CLINs &amp; Ceiling Rates'!$D$249="R&amp;D",'Labor Loading Matrix'!T893,0),IF('CLINs &amp; Ceiling Rates'!$D$250="R&amp;D",'Labor Loading Matrix'!U893,0),IF('CLINs &amp; Ceiling Rates'!$D$251="R&amp;D",'Labor Loading Matrix'!V893,0),IF('CLINs &amp; Ceiling Rates'!$D$252="R&amp;D",'Labor Loading Matrix'!W893,0),IF('CLINs &amp; Ceiling Rates'!$D$253="R&amp;D",'Labor Loading Matrix'!X893,0),IF('CLINs &amp; Ceiling Rates'!$D$254="R&amp;D",'Labor Loading Matrix'!Y893,0),IF('CLINs &amp; Ceiling Rates'!$D$255="R&amp;D",'Labor Loading Matrix'!Z893,0),IF('CLINs &amp; Ceiling Rates'!$D$256="R&amp;D",'Labor Loading Matrix'!AA893,0))</f>
        <v>0</v>
      </c>
      <c r="H893" s="138"/>
      <c r="I893" s="137"/>
      <c r="J893" s="137"/>
      <c r="K893" s="137"/>
      <c r="L893" s="137"/>
      <c r="M893" s="137"/>
      <c r="N893" s="84"/>
      <c r="O893" s="84"/>
      <c r="P893" s="84"/>
      <c r="Q893" s="84"/>
      <c r="R893" s="133"/>
      <c r="S893" s="133"/>
      <c r="T893" s="133"/>
      <c r="U893" s="133"/>
      <c r="V893" s="133"/>
      <c r="W893" s="133"/>
      <c r="X893" s="133"/>
      <c r="Y893" s="133"/>
      <c r="Z893" s="133"/>
      <c r="AA893" s="133"/>
    </row>
    <row r="894" spans="1:27" s="73" customFormat="1" ht="18" hidden="1" customHeight="1" x14ac:dyDescent="0.25">
      <c r="A894" s="173">
        <f>'CLINs &amp; Ceiling Rates'!B39</f>
        <v>0</v>
      </c>
      <c r="B894" s="173">
        <f>'CLINs &amp; Ceiling Rates'!C39</f>
        <v>0</v>
      </c>
      <c r="C894" s="177" t="str">
        <f>'CLINs &amp; Ceiling Rates'!M39</f>
        <v/>
      </c>
      <c r="D894" s="211">
        <f>IF('CLINs &amp; Ceiling Rates'!D850="",SUM('Labor Loading Matrix'!H894:AA894),SUM(E894:G894))</f>
        <v>0</v>
      </c>
      <c r="E894" s="175">
        <f>SUM(IF('CLINs &amp; Ceiling Rates'!$D$237="OPS",'Labor Loading Matrix'!H894,0),IF('CLINs &amp; Ceiling Rates'!$D$238="OPS",'Labor Loading Matrix'!I894,0),IF('CLINs &amp; Ceiling Rates'!$D$239="OPS",'Labor Loading Matrix'!J894,0),IF('CLINs &amp; Ceiling Rates'!$D$240="OPS",'Labor Loading Matrix'!K894,0),IF('CLINs &amp; Ceiling Rates'!$D$241="OPS",'Labor Loading Matrix'!L894,0),IF('CLINs &amp; Ceiling Rates'!$D$242="OPS",'Labor Loading Matrix'!M894,0),IF('CLINs &amp; Ceiling Rates'!$D$243="OPS",'Labor Loading Matrix'!N894,0),IF('CLINs &amp; Ceiling Rates'!$D$244="OPS",'Labor Loading Matrix'!O894,0),IF('CLINs &amp; Ceiling Rates'!$D$245="OPS",'Labor Loading Matrix'!P894,0),IF('CLINs &amp; Ceiling Rates'!$D$246="OPS",'Labor Loading Matrix'!Q894,0),IF('CLINs &amp; Ceiling Rates'!$D$247="OPS",'Labor Loading Matrix'!R894,0),IF('CLINs &amp; Ceiling Rates'!$D$248="OPS",'Labor Loading Matrix'!S894,0),IF('CLINs &amp; Ceiling Rates'!$D$249="OPS",'Labor Loading Matrix'!T894,0),IF('CLINs &amp; Ceiling Rates'!$D$250="OPS",'Labor Loading Matrix'!U894,0),IF('CLINs &amp; Ceiling Rates'!$D$251="OPS",'Labor Loading Matrix'!V894,0),IF('CLINs &amp; Ceiling Rates'!$D$252="OPS",'Labor Loading Matrix'!W894,0),IF('CLINs &amp; Ceiling Rates'!$D$253="OPS",'Labor Loading Matrix'!X894,0),IF('CLINs &amp; Ceiling Rates'!$D$254="OPS",'Labor Loading Matrix'!Y894,0),IF('CLINs &amp; Ceiling Rates'!$D$255="OPS",'Labor Loading Matrix'!Z894,0),IF('CLINs &amp; Ceiling Rates'!$D$256="OPS",'Labor Loading Matrix'!AA894,0))</f>
        <v>0</v>
      </c>
      <c r="F894" s="175">
        <f>SUM(IF('CLINs &amp; Ceiling Rates'!$D$237="F&amp;E",'Labor Loading Matrix'!H894,0),IF('CLINs &amp; Ceiling Rates'!$D$238="F&amp;E",'Labor Loading Matrix'!I894,0),IF('CLINs &amp; Ceiling Rates'!$D$239="F&amp;E",'Labor Loading Matrix'!J894,0),IF('CLINs &amp; Ceiling Rates'!$D$240="F&amp;E",'Labor Loading Matrix'!K894,0),IF('CLINs &amp; Ceiling Rates'!$D$241="F&amp;E",'Labor Loading Matrix'!L894,0),IF('CLINs &amp; Ceiling Rates'!$D$242="F&amp;E",'Labor Loading Matrix'!M894,0),IF('CLINs &amp; Ceiling Rates'!$D$243="F&amp;E",'Labor Loading Matrix'!N894,0),IF('CLINs &amp; Ceiling Rates'!$D$244="F&amp;E",'Labor Loading Matrix'!O894,0),IF('CLINs &amp; Ceiling Rates'!$D$245="F&amp;E",'Labor Loading Matrix'!P894,0),IF('CLINs &amp; Ceiling Rates'!$D$246="F&amp;E",'Labor Loading Matrix'!Q894,0),IF('CLINs &amp; Ceiling Rates'!$D$247="F&amp;E",'Labor Loading Matrix'!R894,0),IF('CLINs &amp; Ceiling Rates'!$D$248="F&amp;E",'Labor Loading Matrix'!S894,0),IF('CLINs &amp; Ceiling Rates'!$D$249="F&amp;E",'Labor Loading Matrix'!T894,0),IF('CLINs &amp; Ceiling Rates'!$D$250="F&amp;E",'Labor Loading Matrix'!U894,0),IF('CLINs &amp; Ceiling Rates'!$D$251="F&amp;E",'Labor Loading Matrix'!V894,0),IF('CLINs &amp; Ceiling Rates'!$D$252="F&amp;E",'Labor Loading Matrix'!W894,0),IF('CLINs &amp; Ceiling Rates'!$D$253="F&amp;E",'Labor Loading Matrix'!X894,0),IF('CLINs &amp; Ceiling Rates'!$D$254="F&amp;E",'Labor Loading Matrix'!Y894,0),IF('CLINs &amp; Ceiling Rates'!$D$255="F&amp;E",'Labor Loading Matrix'!Z894,0),IF('CLINs &amp; Ceiling Rates'!$D$256="F&amp;E",'Labor Loading Matrix'!AA894,0))</f>
        <v>0</v>
      </c>
      <c r="G894" s="175">
        <f>SUM(IF('CLINs &amp; Ceiling Rates'!$D$237="R&amp;D",'Labor Loading Matrix'!H894,0),IF('CLINs &amp; Ceiling Rates'!$D$238="R&amp;D",'Labor Loading Matrix'!I894,0),IF('CLINs &amp; Ceiling Rates'!$D$239="R&amp;D",'Labor Loading Matrix'!J894,0),IF('CLINs &amp; Ceiling Rates'!$D$240="R&amp;D",'Labor Loading Matrix'!K894,0),IF('CLINs &amp; Ceiling Rates'!$D$241="R&amp;D",'Labor Loading Matrix'!L894,0),IF('CLINs &amp; Ceiling Rates'!$D$242="R&amp;D",'Labor Loading Matrix'!M894,0),IF('CLINs &amp; Ceiling Rates'!$D$243="R&amp;D",'Labor Loading Matrix'!N894,0),IF('CLINs &amp; Ceiling Rates'!$D$244="R&amp;D",'Labor Loading Matrix'!O894,0),IF('CLINs &amp; Ceiling Rates'!$D$245="R&amp;D",'Labor Loading Matrix'!P894,0),IF('CLINs &amp; Ceiling Rates'!$D$246="R&amp;D",'Labor Loading Matrix'!Q894,0),IF('CLINs &amp; Ceiling Rates'!$D$247="R&amp;D",'Labor Loading Matrix'!R894,0),IF('CLINs &amp; Ceiling Rates'!$D$248="R&amp;D",'Labor Loading Matrix'!S894,0),IF('CLINs &amp; Ceiling Rates'!$D$249="R&amp;D",'Labor Loading Matrix'!T894,0),IF('CLINs &amp; Ceiling Rates'!$D$250="R&amp;D",'Labor Loading Matrix'!U894,0),IF('CLINs &amp; Ceiling Rates'!$D$251="R&amp;D",'Labor Loading Matrix'!V894,0),IF('CLINs &amp; Ceiling Rates'!$D$252="R&amp;D",'Labor Loading Matrix'!W894,0),IF('CLINs &amp; Ceiling Rates'!$D$253="R&amp;D",'Labor Loading Matrix'!X894,0),IF('CLINs &amp; Ceiling Rates'!$D$254="R&amp;D",'Labor Loading Matrix'!Y894,0),IF('CLINs &amp; Ceiling Rates'!$D$255="R&amp;D",'Labor Loading Matrix'!Z894,0),IF('CLINs &amp; Ceiling Rates'!$D$256="R&amp;D",'Labor Loading Matrix'!AA894,0))</f>
        <v>0</v>
      </c>
      <c r="H894" s="138"/>
      <c r="I894" s="137"/>
      <c r="J894" s="137"/>
      <c r="K894" s="137"/>
      <c r="L894" s="137"/>
      <c r="M894" s="137"/>
      <c r="N894" s="84"/>
      <c r="O894" s="84"/>
      <c r="P894" s="84"/>
      <c r="Q894" s="84"/>
      <c r="R894" s="133"/>
      <c r="S894" s="133"/>
      <c r="T894" s="133"/>
      <c r="U894" s="133"/>
      <c r="V894" s="133"/>
      <c r="W894" s="133"/>
      <c r="X894" s="133"/>
      <c r="Y894" s="133"/>
      <c r="Z894" s="133"/>
      <c r="AA894" s="133"/>
    </row>
    <row r="895" spans="1:27" s="73" customFormat="1" ht="18" hidden="1" customHeight="1" x14ac:dyDescent="0.25">
      <c r="A895" s="173">
        <f>'CLINs &amp; Ceiling Rates'!B40</f>
        <v>0</v>
      </c>
      <c r="B895" s="173">
        <f>'CLINs &amp; Ceiling Rates'!C40</f>
        <v>0</v>
      </c>
      <c r="C895" s="177" t="str">
        <f>'CLINs &amp; Ceiling Rates'!M40</f>
        <v/>
      </c>
      <c r="D895" s="211">
        <f>IF('CLINs &amp; Ceiling Rates'!D851="",SUM('Labor Loading Matrix'!H895:AA895),SUM(E895:G895))</f>
        <v>0</v>
      </c>
      <c r="E895" s="175">
        <f>SUM(IF('CLINs &amp; Ceiling Rates'!$D$237="OPS",'Labor Loading Matrix'!H895,0),IF('CLINs &amp; Ceiling Rates'!$D$238="OPS",'Labor Loading Matrix'!I895,0),IF('CLINs &amp; Ceiling Rates'!$D$239="OPS",'Labor Loading Matrix'!J895,0),IF('CLINs &amp; Ceiling Rates'!$D$240="OPS",'Labor Loading Matrix'!K895,0),IF('CLINs &amp; Ceiling Rates'!$D$241="OPS",'Labor Loading Matrix'!L895,0),IF('CLINs &amp; Ceiling Rates'!$D$242="OPS",'Labor Loading Matrix'!M895,0),IF('CLINs &amp; Ceiling Rates'!$D$243="OPS",'Labor Loading Matrix'!N895,0),IF('CLINs &amp; Ceiling Rates'!$D$244="OPS",'Labor Loading Matrix'!O895,0),IF('CLINs &amp; Ceiling Rates'!$D$245="OPS",'Labor Loading Matrix'!P895,0),IF('CLINs &amp; Ceiling Rates'!$D$246="OPS",'Labor Loading Matrix'!Q895,0),IF('CLINs &amp; Ceiling Rates'!$D$247="OPS",'Labor Loading Matrix'!R895,0),IF('CLINs &amp; Ceiling Rates'!$D$248="OPS",'Labor Loading Matrix'!S895,0),IF('CLINs &amp; Ceiling Rates'!$D$249="OPS",'Labor Loading Matrix'!T895,0),IF('CLINs &amp; Ceiling Rates'!$D$250="OPS",'Labor Loading Matrix'!U895,0),IF('CLINs &amp; Ceiling Rates'!$D$251="OPS",'Labor Loading Matrix'!V895,0),IF('CLINs &amp; Ceiling Rates'!$D$252="OPS",'Labor Loading Matrix'!W895,0),IF('CLINs &amp; Ceiling Rates'!$D$253="OPS",'Labor Loading Matrix'!X895,0),IF('CLINs &amp; Ceiling Rates'!$D$254="OPS",'Labor Loading Matrix'!Y895,0),IF('CLINs &amp; Ceiling Rates'!$D$255="OPS",'Labor Loading Matrix'!Z895,0),IF('CLINs &amp; Ceiling Rates'!$D$256="OPS",'Labor Loading Matrix'!AA895,0))</f>
        <v>0</v>
      </c>
      <c r="F895" s="175">
        <f>SUM(IF('CLINs &amp; Ceiling Rates'!$D$237="F&amp;E",'Labor Loading Matrix'!H895,0),IF('CLINs &amp; Ceiling Rates'!$D$238="F&amp;E",'Labor Loading Matrix'!I895,0),IF('CLINs &amp; Ceiling Rates'!$D$239="F&amp;E",'Labor Loading Matrix'!J895,0),IF('CLINs &amp; Ceiling Rates'!$D$240="F&amp;E",'Labor Loading Matrix'!K895,0),IF('CLINs &amp; Ceiling Rates'!$D$241="F&amp;E",'Labor Loading Matrix'!L895,0),IF('CLINs &amp; Ceiling Rates'!$D$242="F&amp;E",'Labor Loading Matrix'!M895,0),IF('CLINs &amp; Ceiling Rates'!$D$243="F&amp;E",'Labor Loading Matrix'!N895,0),IF('CLINs &amp; Ceiling Rates'!$D$244="F&amp;E",'Labor Loading Matrix'!O895,0),IF('CLINs &amp; Ceiling Rates'!$D$245="F&amp;E",'Labor Loading Matrix'!P895,0),IF('CLINs &amp; Ceiling Rates'!$D$246="F&amp;E",'Labor Loading Matrix'!Q895,0),IF('CLINs &amp; Ceiling Rates'!$D$247="F&amp;E",'Labor Loading Matrix'!R895,0),IF('CLINs &amp; Ceiling Rates'!$D$248="F&amp;E",'Labor Loading Matrix'!S895,0),IF('CLINs &amp; Ceiling Rates'!$D$249="F&amp;E",'Labor Loading Matrix'!T895,0),IF('CLINs &amp; Ceiling Rates'!$D$250="F&amp;E",'Labor Loading Matrix'!U895,0),IF('CLINs &amp; Ceiling Rates'!$D$251="F&amp;E",'Labor Loading Matrix'!V895,0),IF('CLINs &amp; Ceiling Rates'!$D$252="F&amp;E",'Labor Loading Matrix'!W895,0),IF('CLINs &amp; Ceiling Rates'!$D$253="F&amp;E",'Labor Loading Matrix'!X895,0),IF('CLINs &amp; Ceiling Rates'!$D$254="F&amp;E",'Labor Loading Matrix'!Y895,0),IF('CLINs &amp; Ceiling Rates'!$D$255="F&amp;E",'Labor Loading Matrix'!Z895,0),IF('CLINs &amp; Ceiling Rates'!$D$256="F&amp;E",'Labor Loading Matrix'!AA895,0))</f>
        <v>0</v>
      </c>
      <c r="G895" s="175">
        <f>SUM(IF('CLINs &amp; Ceiling Rates'!$D$237="R&amp;D",'Labor Loading Matrix'!H895,0),IF('CLINs &amp; Ceiling Rates'!$D$238="R&amp;D",'Labor Loading Matrix'!I895,0),IF('CLINs &amp; Ceiling Rates'!$D$239="R&amp;D",'Labor Loading Matrix'!J895,0),IF('CLINs &amp; Ceiling Rates'!$D$240="R&amp;D",'Labor Loading Matrix'!K895,0),IF('CLINs &amp; Ceiling Rates'!$D$241="R&amp;D",'Labor Loading Matrix'!L895,0),IF('CLINs &amp; Ceiling Rates'!$D$242="R&amp;D",'Labor Loading Matrix'!M895,0),IF('CLINs &amp; Ceiling Rates'!$D$243="R&amp;D",'Labor Loading Matrix'!N895,0),IF('CLINs &amp; Ceiling Rates'!$D$244="R&amp;D",'Labor Loading Matrix'!O895,0),IF('CLINs &amp; Ceiling Rates'!$D$245="R&amp;D",'Labor Loading Matrix'!P895,0),IF('CLINs &amp; Ceiling Rates'!$D$246="R&amp;D",'Labor Loading Matrix'!Q895,0),IF('CLINs &amp; Ceiling Rates'!$D$247="R&amp;D",'Labor Loading Matrix'!R895,0),IF('CLINs &amp; Ceiling Rates'!$D$248="R&amp;D",'Labor Loading Matrix'!S895,0),IF('CLINs &amp; Ceiling Rates'!$D$249="R&amp;D",'Labor Loading Matrix'!T895,0),IF('CLINs &amp; Ceiling Rates'!$D$250="R&amp;D",'Labor Loading Matrix'!U895,0),IF('CLINs &amp; Ceiling Rates'!$D$251="R&amp;D",'Labor Loading Matrix'!V895,0),IF('CLINs &amp; Ceiling Rates'!$D$252="R&amp;D",'Labor Loading Matrix'!W895,0),IF('CLINs &amp; Ceiling Rates'!$D$253="R&amp;D",'Labor Loading Matrix'!X895,0),IF('CLINs &amp; Ceiling Rates'!$D$254="R&amp;D",'Labor Loading Matrix'!Y895,0),IF('CLINs &amp; Ceiling Rates'!$D$255="R&amp;D",'Labor Loading Matrix'!Z895,0),IF('CLINs &amp; Ceiling Rates'!$D$256="R&amp;D",'Labor Loading Matrix'!AA895,0))</f>
        <v>0</v>
      </c>
      <c r="H895" s="138"/>
      <c r="I895" s="137"/>
      <c r="J895" s="137"/>
      <c r="K895" s="137"/>
      <c r="L895" s="137"/>
      <c r="M895" s="137"/>
      <c r="N895" s="84"/>
      <c r="O895" s="84"/>
      <c r="P895" s="84"/>
      <c r="Q895" s="84"/>
      <c r="R895" s="133"/>
      <c r="S895" s="133"/>
      <c r="T895" s="133"/>
      <c r="U895" s="133"/>
      <c r="V895" s="133"/>
      <c r="W895" s="133"/>
      <c r="X895" s="133"/>
      <c r="Y895" s="133"/>
      <c r="Z895" s="133"/>
      <c r="AA895" s="133"/>
    </row>
    <row r="896" spans="1:27" s="73" customFormat="1" ht="18" hidden="1" customHeight="1" x14ac:dyDescent="0.25">
      <c r="A896" s="173">
        <f>'CLINs &amp; Ceiling Rates'!B41</f>
        <v>0</v>
      </c>
      <c r="B896" s="173">
        <f>'CLINs &amp; Ceiling Rates'!C41</f>
        <v>0</v>
      </c>
      <c r="C896" s="177" t="str">
        <f>'CLINs &amp; Ceiling Rates'!M41</f>
        <v/>
      </c>
      <c r="D896" s="211">
        <f>IF('CLINs &amp; Ceiling Rates'!D852="",SUM('Labor Loading Matrix'!H896:AA896),SUM(E896:G896))</f>
        <v>0</v>
      </c>
      <c r="E896" s="175">
        <f>SUM(IF('CLINs &amp; Ceiling Rates'!$D$237="OPS",'Labor Loading Matrix'!H896,0),IF('CLINs &amp; Ceiling Rates'!$D$238="OPS",'Labor Loading Matrix'!I896,0),IF('CLINs &amp; Ceiling Rates'!$D$239="OPS",'Labor Loading Matrix'!J896,0),IF('CLINs &amp; Ceiling Rates'!$D$240="OPS",'Labor Loading Matrix'!K896,0),IF('CLINs &amp; Ceiling Rates'!$D$241="OPS",'Labor Loading Matrix'!L896,0),IF('CLINs &amp; Ceiling Rates'!$D$242="OPS",'Labor Loading Matrix'!M896,0),IF('CLINs &amp; Ceiling Rates'!$D$243="OPS",'Labor Loading Matrix'!N896,0),IF('CLINs &amp; Ceiling Rates'!$D$244="OPS",'Labor Loading Matrix'!O896,0),IF('CLINs &amp; Ceiling Rates'!$D$245="OPS",'Labor Loading Matrix'!P896,0),IF('CLINs &amp; Ceiling Rates'!$D$246="OPS",'Labor Loading Matrix'!Q896,0),IF('CLINs &amp; Ceiling Rates'!$D$247="OPS",'Labor Loading Matrix'!R896,0),IF('CLINs &amp; Ceiling Rates'!$D$248="OPS",'Labor Loading Matrix'!S896,0),IF('CLINs &amp; Ceiling Rates'!$D$249="OPS",'Labor Loading Matrix'!T896,0),IF('CLINs &amp; Ceiling Rates'!$D$250="OPS",'Labor Loading Matrix'!U896,0),IF('CLINs &amp; Ceiling Rates'!$D$251="OPS",'Labor Loading Matrix'!V896,0),IF('CLINs &amp; Ceiling Rates'!$D$252="OPS",'Labor Loading Matrix'!W896,0),IF('CLINs &amp; Ceiling Rates'!$D$253="OPS",'Labor Loading Matrix'!X896,0),IF('CLINs &amp; Ceiling Rates'!$D$254="OPS",'Labor Loading Matrix'!Y896,0),IF('CLINs &amp; Ceiling Rates'!$D$255="OPS",'Labor Loading Matrix'!Z896,0),IF('CLINs &amp; Ceiling Rates'!$D$256="OPS",'Labor Loading Matrix'!AA896,0))</f>
        <v>0</v>
      </c>
      <c r="F896" s="175">
        <f>SUM(IF('CLINs &amp; Ceiling Rates'!$D$237="F&amp;E",'Labor Loading Matrix'!H896,0),IF('CLINs &amp; Ceiling Rates'!$D$238="F&amp;E",'Labor Loading Matrix'!I896,0),IF('CLINs &amp; Ceiling Rates'!$D$239="F&amp;E",'Labor Loading Matrix'!J896,0),IF('CLINs &amp; Ceiling Rates'!$D$240="F&amp;E",'Labor Loading Matrix'!K896,0),IF('CLINs &amp; Ceiling Rates'!$D$241="F&amp;E",'Labor Loading Matrix'!L896,0),IF('CLINs &amp; Ceiling Rates'!$D$242="F&amp;E",'Labor Loading Matrix'!M896,0),IF('CLINs &amp; Ceiling Rates'!$D$243="F&amp;E",'Labor Loading Matrix'!N896,0),IF('CLINs &amp; Ceiling Rates'!$D$244="F&amp;E",'Labor Loading Matrix'!O896,0),IF('CLINs &amp; Ceiling Rates'!$D$245="F&amp;E",'Labor Loading Matrix'!P896,0),IF('CLINs &amp; Ceiling Rates'!$D$246="F&amp;E",'Labor Loading Matrix'!Q896,0),IF('CLINs &amp; Ceiling Rates'!$D$247="F&amp;E",'Labor Loading Matrix'!R896,0),IF('CLINs &amp; Ceiling Rates'!$D$248="F&amp;E",'Labor Loading Matrix'!S896,0),IF('CLINs &amp; Ceiling Rates'!$D$249="F&amp;E",'Labor Loading Matrix'!T896,0),IF('CLINs &amp; Ceiling Rates'!$D$250="F&amp;E",'Labor Loading Matrix'!U896,0),IF('CLINs &amp; Ceiling Rates'!$D$251="F&amp;E",'Labor Loading Matrix'!V896,0),IF('CLINs &amp; Ceiling Rates'!$D$252="F&amp;E",'Labor Loading Matrix'!W896,0),IF('CLINs &amp; Ceiling Rates'!$D$253="F&amp;E",'Labor Loading Matrix'!X896,0),IF('CLINs &amp; Ceiling Rates'!$D$254="F&amp;E",'Labor Loading Matrix'!Y896,0),IF('CLINs &amp; Ceiling Rates'!$D$255="F&amp;E",'Labor Loading Matrix'!Z896,0),IF('CLINs &amp; Ceiling Rates'!$D$256="F&amp;E",'Labor Loading Matrix'!AA896,0))</f>
        <v>0</v>
      </c>
      <c r="G896" s="175">
        <f>SUM(IF('CLINs &amp; Ceiling Rates'!$D$237="R&amp;D",'Labor Loading Matrix'!H896,0),IF('CLINs &amp; Ceiling Rates'!$D$238="R&amp;D",'Labor Loading Matrix'!I896,0),IF('CLINs &amp; Ceiling Rates'!$D$239="R&amp;D",'Labor Loading Matrix'!J896,0),IF('CLINs &amp; Ceiling Rates'!$D$240="R&amp;D",'Labor Loading Matrix'!K896,0),IF('CLINs &amp; Ceiling Rates'!$D$241="R&amp;D",'Labor Loading Matrix'!L896,0),IF('CLINs &amp; Ceiling Rates'!$D$242="R&amp;D",'Labor Loading Matrix'!M896,0),IF('CLINs &amp; Ceiling Rates'!$D$243="R&amp;D",'Labor Loading Matrix'!N896,0),IF('CLINs &amp; Ceiling Rates'!$D$244="R&amp;D",'Labor Loading Matrix'!O896,0),IF('CLINs &amp; Ceiling Rates'!$D$245="R&amp;D",'Labor Loading Matrix'!P896,0),IF('CLINs &amp; Ceiling Rates'!$D$246="R&amp;D",'Labor Loading Matrix'!Q896,0),IF('CLINs &amp; Ceiling Rates'!$D$247="R&amp;D",'Labor Loading Matrix'!R896,0),IF('CLINs &amp; Ceiling Rates'!$D$248="R&amp;D",'Labor Loading Matrix'!S896,0),IF('CLINs &amp; Ceiling Rates'!$D$249="R&amp;D",'Labor Loading Matrix'!T896,0),IF('CLINs &amp; Ceiling Rates'!$D$250="R&amp;D",'Labor Loading Matrix'!U896,0),IF('CLINs &amp; Ceiling Rates'!$D$251="R&amp;D",'Labor Loading Matrix'!V896,0),IF('CLINs &amp; Ceiling Rates'!$D$252="R&amp;D",'Labor Loading Matrix'!W896,0),IF('CLINs &amp; Ceiling Rates'!$D$253="R&amp;D",'Labor Loading Matrix'!X896,0),IF('CLINs &amp; Ceiling Rates'!$D$254="R&amp;D",'Labor Loading Matrix'!Y896,0),IF('CLINs &amp; Ceiling Rates'!$D$255="R&amp;D",'Labor Loading Matrix'!Z896,0),IF('CLINs &amp; Ceiling Rates'!$D$256="R&amp;D",'Labor Loading Matrix'!AA896,0))</f>
        <v>0</v>
      </c>
      <c r="H896" s="138"/>
      <c r="I896" s="137"/>
      <c r="J896" s="137"/>
      <c r="K896" s="137"/>
      <c r="L896" s="137"/>
      <c r="M896" s="137"/>
      <c r="N896" s="84"/>
      <c r="O896" s="84"/>
      <c r="P896" s="84"/>
      <c r="Q896" s="84"/>
      <c r="R896" s="133"/>
      <c r="S896" s="133"/>
      <c r="T896" s="133"/>
      <c r="U896" s="133"/>
      <c r="V896" s="133"/>
      <c r="W896" s="133"/>
      <c r="X896" s="133"/>
      <c r="Y896" s="133"/>
      <c r="Z896" s="133"/>
      <c r="AA896" s="133"/>
    </row>
    <row r="897" spans="1:27" s="73" customFormat="1" ht="18" hidden="1" customHeight="1" x14ac:dyDescent="0.25">
      <c r="A897" s="173">
        <f>'CLINs &amp; Ceiling Rates'!B42</f>
        <v>0</v>
      </c>
      <c r="B897" s="173">
        <f>'CLINs &amp; Ceiling Rates'!C42</f>
        <v>0</v>
      </c>
      <c r="C897" s="177" t="str">
        <f>'CLINs &amp; Ceiling Rates'!M42</f>
        <v/>
      </c>
      <c r="D897" s="211">
        <f>IF('CLINs &amp; Ceiling Rates'!D853="",SUM('Labor Loading Matrix'!H897:AA897),SUM(E897:G897))</f>
        <v>0</v>
      </c>
      <c r="E897" s="175">
        <f>SUM(IF('CLINs &amp; Ceiling Rates'!$D$237="OPS",'Labor Loading Matrix'!H897,0),IF('CLINs &amp; Ceiling Rates'!$D$238="OPS",'Labor Loading Matrix'!I897,0),IF('CLINs &amp; Ceiling Rates'!$D$239="OPS",'Labor Loading Matrix'!J897,0),IF('CLINs &amp; Ceiling Rates'!$D$240="OPS",'Labor Loading Matrix'!K897,0),IF('CLINs &amp; Ceiling Rates'!$D$241="OPS",'Labor Loading Matrix'!L897,0),IF('CLINs &amp; Ceiling Rates'!$D$242="OPS",'Labor Loading Matrix'!M897,0),IF('CLINs &amp; Ceiling Rates'!$D$243="OPS",'Labor Loading Matrix'!N897,0),IF('CLINs &amp; Ceiling Rates'!$D$244="OPS",'Labor Loading Matrix'!O897,0),IF('CLINs &amp; Ceiling Rates'!$D$245="OPS",'Labor Loading Matrix'!P897,0),IF('CLINs &amp; Ceiling Rates'!$D$246="OPS",'Labor Loading Matrix'!Q897,0),IF('CLINs &amp; Ceiling Rates'!$D$247="OPS",'Labor Loading Matrix'!R897,0),IF('CLINs &amp; Ceiling Rates'!$D$248="OPS",'Labor Loading Matrix'!S897,0),IF('CLINs &amp; Ceiling Rates'!$D$249="OPS",'Labor Loading Matrix'!T897,0),IF('CLINs &amp; Ceiling Rates'!$D$250="OPS",'Labor Loading Matrix'!U897,0),IF('CLINs &amp; Ceiling Rates'!$D$251="OPS",'Labor Loading Matrix'!V897,0),IF('CLINs &amp; Ceiling Rates'!$D$252="OPS",'Labor Loading Matrix'!W897,0),IF('CLINs &amp; Ceiling Rates'!$D$253="OPS",'Labor Loading Matrix'!X897,0),IF('CLINs &amp; Ceiling Rates'!$D$254="OPS",'Labor Loading Matrix'!Y897,0),IF('CLINs &amp; Ceiling Rates'!$D$255="OPS",'Labor Loading Matrix'!Z897,0),IF('CLINs &amp; Ceiling Rates'!$D$256="OPS",'Labor Loading Matrix'!AA897,0))</f>
        <v>0</v>
      </c>
      <c r="F897" s="175">
        <f>SUM(IF('CLINs &amp; Ceiling Rates'!$D$237="F&amp;E",'Labor Loading Matrix'!H897,0),IF('CLINs &amp; Ceiling Rates'!$D$238="F&amp;E",'Labor Loading Matrix'!I897,0),IF('CLINs &amp; Ceiling Rates'!$D$239="F&amp;E",'Labor Loading Matrix'!J897,0),IF('CLINs &amp; Ceiling Rates'!$D$240="F&amp;E",'Labor Loading Matrix'!K897,0),IF('CLINs &amp; Ceiling Rates'!$D$241="F&amp;E",'Labor Loading Matrix'!L897,0),IF('CLINs &amp; Ceiling Rates'!$D$242="F&amp;E",'Labor Loading Matrix'!M897,0),IF('CLINs &amp; Ceiling Rates'!$D$243="F&amp;E",'Labor Loading Matrix'!N897,0),IF('CLINs &amp; Ceiling Rates'!$D$244="F&amp;E",'Labor Loading Matrix'!O897,0),IF('CLINs &amp; Ceiling Rates'!$D$245="F&amp;E",'Labor Loading Matrix'!P897,0),IF('CLINs &amp; Ceiling Rates'!$D$246="F&amp;E",'Labor Loading Matrix'!Q897,0),IF('CLINs &amp; Ceiling Rates'!$D$247="F&amp;E",'Labor Loading Matrix'!R897,0),IF('CLINs &amp; Ceiling Rates'!$D$248="F&amp;E",'Labor Loading Matrix'!S897,0),IF('CLINs &amp; Ceiling Rates'!$D$249="F&amp;E",'Labor Loading Matrix'!T897,0),IF('CLINs &amp; Ceiling Rates'!$D$250="F&amp;E",'Labor Loading Matrix'!U897,0),IF('CLINs &amp; Ceiling Rates'!$D$251="F&amp;E",'Labor Loading Matrix'!V897,0),IF('CLINs &amp; Ceiling Rates'!$D$252="F&amp;E",'Labor Loading Matrix'!W897,0),IF('CLINs &amp; Ceiling Rates'!$D$253="F&amp;E",'Labor Loading Matrix'!X897,0),IF('CLINs &amp; Ceiling Rates'!$D$254="F&amp;E",'Labor Loading Matrix'!Y897,0),IF('CLINs &amp; Ceiling Rates'!$D$255="F&amp;E",'Labor Loading Matrix'!Z897,0),IF('CLINs &amp; Ceiling Rates'!$D$256="F&amp;E",'Labor Loading Matrix'!AA897,0))</f>
        <v>0</v>
      </c>
      <c r="G897" s="175">
        <f>SUM(IF('CLINs &amp; Ceiling Rates'!$D$237="R&amp;D",'Labor Loading Matrix'!H897,0),IF('CLINs &amp; Ceiling Rates'!$D$238="R&amp;D",'Labor Loading Matrix'!I897,0),IF('CLINs &amp; Ceiling Rates'!$D$239="R&amp;D",'Labor Loading Matrix'!J897,0),IF('CLINs &amp; Ceiling Rates'!$D$240="R&amp;D",'Labor Loading Matrix'!K897,0),IF('CLINs &amp; Ceiling Rates'!$D$241="R&amp;D",'Labor Loading Matrix'!L897,0),IF('CLINs &amp; Ceiling Rates'!$D$242="R&amp;D",'Labor Loading Matrix'!M897,0),IF('CLINs &amp; Ceiling Rates'!$D$243="R&amp;D",'Labor Loading Matrix'!N897,0),IF('CLINs &amp; Ceiling Rates'!$D$244="R&amp;D",'Labor Loading Matrix'!O897,0),IF('CLINs &amp; Ceiling Rates'!$D$245="R&amp;D",'Labor Loading Matrix'!P897,0),IF('CLINs &amp; Ceiling Rates'!$D$246="R&amp;D",'Labor Loading Matrix'!Q897,0),IF('CLINs &amp; Ceiling Rates'!$D$247="R&amp;D",'Labor Loading Matrix'!R897,0),IF('CLINs &amp; Ceiling Rates'!$D$248="R&amp;D",'Labor Loading Matrix'!S897,0),IF('CLINs &amp; Ceiling Rates'!$D$249="R&amp;D",'Labor Loading Matrix'!T897,0),IF('CLINs &amp; Ceiling Rates'!$D$250="R&amp;D",'Labor Loading Matrix'!U897,0),IF('CLINs &amp; Ceiling Rates'!$D$251="R&amp;D",'Labor Loading Matrix'!V897,0),IF('CLINs &amp; Ceiling Rates'!$D$252="R&amp;D",'Labor Loading Matrix'!W897,0),IF('CLINs &amp; Ceiling Rates'!$D$253="R&amp;D",'Labor Loading Matrix'!X897,0),IF('CLINs &amp; Ceiling Rates'!$D$254="R&amp;D",'Labor Loading Matrix'!Y897,0),IF('CLINs &amp; Ceiling Rates'!$D$255="R&amp;D",'Labor Loading Matrix'!Z897,0),IF('CLINs &amp; Ceiling Rates'!$D$256="R&amp;D",'Labor Loading Matrix'!AA897,0))</f>
        <v>0</v>
      </c>
      <c r="H897" s="138"/>
      <c r="I897" s="137"/>
      <c r="J897" s="137"/>
      <c r="K897" s="137"/>
      <c r="L897" s="137"/>
      <c r="M897" s="137"/>
      <c r="N897" s="84"/>
      <c r="O897" s="84"/>
      <c r="P897" s="84"/>
      <c r="Q897" s="84"/>
      <c r="R897" s="133"/>
      <c r="S897" s="133"/>
      <c r="T897" s="133"/>
      <c r="U897" s="133"/>
      <c r="V897" s="133"/>
      <c r="W897" s="133"/>
      <c r="X897" s="133"/>
      <c r="Y897" s="133"/>
      <c r="Z897" s="133"/>
      <c r="AA897" s="133"/>
    </row>
    <row r="898" spans="1:27" s="73" customFormat="1" ht="18" hidden="1" customHeight="1" x14ac:dyDescent="0.25">
      <c r="A898" s="173">
        <f>'CLINs &amp; Ceiling Rates'!B43</f>
        <v>0</v>
      </c>
      <c r="B898" s="173">
        <f>'CLINs &amp; Ceiling Rates'!C43</f>
        <v>0</v>
      </c>
      <c r="C898" s="177" t="str">
        <f>'CLINs &amp; Ceiling Rates'!M43</f>
        <v/>
      </c>
      <c r="D898" s="211">
        <f>IF('CLINs &amp; Ceiling Rates'!D854="",SUM('Labor Loading Matrix'!H898:AA898),SUM(E898:G898))</f>
        <v>0</v>
      </c>
      <c r="E898" s="175">
        <f>SUM(IF('CLINs &amp; Ceiling Rates'!$D$237="OPS",'Labor Loading Matrix'!H898,0),IF('CLINs &amp; Ceiling Rates'!$D$238="OPS",'Labor Loading Matrix'!I898,0),IF('CLINs &amp; Ceiling Rates'!$D$239="OPS",'Labor Loading Matrix'!J898,0),IF('CLINs &amp; Ceiling Rates'!$D$240="OPS",'Labor Loading Matrix'!K898,0),IF('CLINs &amp; Ceiling Rates'!$D$241="OPS",'Labor Loading Matrix'!L898,0),IF('CLINs &amp; Ceiling Rates'!$D$242="OPS",'Labor Loading Matrix'!M898,0),IF('CLINs &amp; Ceiling Rates'!$D$243="OPS",'Labor Loading Matrix'!N898,0),IF('CLINs &amp; Ceiling Rates'!$D$244="OPS",'Labor Loading Matrix'!O898,0),IF('CLINs &amp; Ceiling Rates'!$D$245="OPS",'Labor Loading Matrix'!P898,0),IF('CLINs &amp; Ceiling Rates'!$D$246="OPS",'Labor Loading Matrix'!Q898,0),IF('CLINs &amp; Ceiling Rates'!$D$247="OPS",'Labor Loading Matrix'!R898,0),IF('CLINs &amp; Ceiling Rates'!$D$248="OPS",'Labor Loading Matrix'!S898,0),IF('CLINs &amp; Ceiling Rates'!$D$249="OPS",'Labor Loading Matrix'!T898,0),IF('CLINs &amp; Ceiling Rates'!$D$250="OPS",'Labor Loading Matrix'!U898,0),IF('CLINs &amp; Ceiling Rates'!$D$251="OPS",'Labor Loading Matrix'!V898,0),IF('CLINs &amp; Ceiling Rates'!$D$252="OPS",'Labor Loading Matrix'!W898,0),IF('CLINs &amp; Ceiling Rates'!$D$253="OPS",'Labor Loading Matrix'!X898,0),IF('CLINs &amp; Ceiling Rates'!$D$254="OPS",'Labor Loading Matrix'!Y898,0),IF('CLINs &amp; Ceiling Rates'!$D$255="OPS",'Labor Loading Matrix'!Z898,0),IF('CLINs &amp; Ceiling Rates'!$D$256="OPS",'Labor Loading Matrix'!AA898,0))</f>
        <v>0</v>
      </c>
      <c r="F898" s="175">
        <f>SUM(IF('CLINs &amp; Ceiling Rates'!$D$237="F&amp;E",'Labor Loading Matrix'!H898,0),IF('CLINs &amp; Ceiling Rates'!$D$238="F&amp;E",'Labor Loading Matrix'!I898,0),IF('CLINs &amp; Ceiling Rates'!$D$239="F&amp;E",'Labor Loading Matrix'!J898,0),IF('CLINs &amp; Ceiling Rates'!$D$240="F&amp;E",'Labor Loading Matrix'!K898,0),IF('CLINs &amp; Ceiling Rates'!$D$241="F&amp;E",'Labor Loading Matrix'!L898,0),IF('CLINs &amp; Ceiling Rates'!$D$242="F&amp;E",'Labor Loading Matrix'!M898,0),IF('CLINs &amp; Ceiling Rates'!$D$243="F&amp;E",'Labor Loading Matrix'!N898,0),IF('CLINs &amp; Ceiling Rates'!$D$244="F&amp;E",'Labor Loading Matrix'!O898,0),IF('CLINs &amp; Ceiling Rates'!$D$245="F&amp;E",'Labor Loading Matrix'!P898,0),IF('CLINs &amp; Ceiling Rates'!$D$246="F&amp;E",'Labor Loading Matrix'!Q898,0),IF('CLINs &amp; Ceiling Rates'!$D$247="F&amp;E",'Labor Loading Matrix'!R898,0),IF('CLINs &amp; Ceiling Rates'!$D$248="F&amp;E",'Labor Loading Matrix'!S898,0),IF('CLINs &amp; Ceiling Rates'!$D$249="F&amp;E",'Labor Loading Matrix'!T898,0),IF('CLINs &amp; Ceiling Rates'!$D$250="F&amp;E",'Labor Loading Matrix'!U898,0),IF('CLINs &amp; Ceiling Rates'!$D$251="F&amp;E",'Labor Loading Matrix'!V898,0),IF('CLINs &amp; Ceiling Rates'!$D$252="F&amp;E",'Labor Loading Matrix'!W898,0),IF('CLINs &amp; Ceiling Rates'!$D$253="F&amp;E",'Labor Loading Matrix'!X898,0),IF('CLINs &amp; Ceiling Rates'!$D$254="F&amp;E",'Labor Loading Matrix'!Y898,0),IF('CLINs &amp; Ceiling Rates'!$D$255="F&amp;E",'Labor Loading Matrix'!Z898,0),IF('CLINs &amp; Ceiling Rates'!$D$256="F&amp;E",'Labor Loading Matrix'!AA898,0))</f>
        <v>0</v>
      </c>
      <c r="G898" s="175">
        <f>SUM(IF('CLINs &amp; Ceiling Rates'!$D$237="R&amp;D",'Labor Loading Matrix'!H898,0),IF('CLINs &amp; Ceiling Rates'!$D$238="R&amp;D",'Labor Loading Matrix'!I898,0),IF('CLINs &amp; Ceiling Rates'!$D$239="R&amp;D",'Labor Loading Matrix'!J898,0),IF('CLINs &amp; Ceiling Rates'!$D$240="R&amp;D",'Labor Loading Matrix'!K898,0),IF('CLINs &amp; Ceiling Rates'!$D$241="R&amp;D",'Labor Loading Matrix'!L898,0),IF('CLINs &amp; Ceiling Rates'!$D$242="R&amp;D",'Labor Loading Matrix'!M898,0),IF('CLINs &amp; Ceiling Rates'!$D$243="R&amp;D",'Labor Loading Matrix'!N898,0),IF('CLINs &amp; Ceiling Rates'!$D$244="R&amp;D",'Labor Loading Matrix'!O898,0),IF('CLINs &amp; Ceiling Rates'!$D$245="R&amp;D",'Labor Loading Matrix'!P898,0),IF('CLINs &amp; Ceiling Rates'!$D$246="R&amp;D",'Labor Loading Matrix'!Q898,0),IF('CLINs &amp; Ceiling Rates'!$D$247="R&amp;D",'Labor Loading Matrix'!R898,0),IF('CLINs &amp; Ceiling Rates'!$D$248="R&amp;D",'Labor Loading Matrix'!S898,0),IF('CLINs &amp; Ceiling Rates'!$D$249="R&amp;D",'Labor Loading Matrix'!T898,0),IF('CLINs &amp; Ceiling Rates'!$D$250="R&amp;D",'Labor Loading Matrix'!U898,0),IF('CLINs &amp; Ceiling Rates'!$D$251="R&amp;D",'Labor Loading Matrix'!V898,0),IF('CLINs &amp; Ceiling Rates'!$D$252="R&amp;D",'Labor Loading Matrix'!W898,0),IF('CLINs &amp; Ceiling Rates'!$D$253="R&amp;D",'Labor Loading Matrix'!X898,0),IF('CLINs &amp; Ceiling Rates'!$D$254="R&amp;D",'Labor Loading Matrix'!Y898,0),IF('CLINs &amp; Ceiling Rates'!$D$255="R&amp;D",'Labor Loading Matrix'!Z898,0),IF('CLINs &amp; Ceiling Rates'!$D$256="R&amp;D",'Labor Loading Matrix'!AA898,0))</f>
        <v>0</v>
      </c>
      <c r="H898" s="138"/>
      <c r="I898" s="137"/>
      <c r="J898" s="137"/>
      <c r="K898" s="137"/>
      <c r="L898" s="137"/>
      <c r="M898" s="137"/>
      <c r="N898" s="84"/>
      <c r="O898" s="84"/>
      <c r="P898" s="84"/>
      <c r="Q898" s="84"/>
      <c r="R898" s="133"/>
      <c r="S898" s="133"/>
      <c r="T898" s="133"/>
      <c r="U898" s="133"/>
      <c r="V898" s="133"/>
      <c r="W898" s="133"/>
      <c r="X898" s="133"/>
      <c r="Y898" s="133"/>
      <c r="Z898" s="133"/>
      <c r="AA898" s="133"/>
    </row>
    <row r="899" spans="1:27" s="73" customFormat="1" ht="18" hidden="1" customHeight="1" x14ac:dyDescent="0.25">
      <c r="A899" s="173">
        <f>'CLINs &amp; Ceiling Rates'!B44</f>
        <v>0</v>
      </c>
      <c r="B899" s="173">
        <f>'CLINs &amp; Ceiling Rates'!C44</f>
        <v>0</v>
      </c>
      <c r="C899" s="177" t="str">
        <f>'CLINs &amp; Ceiling Rates'!M44</f>
        <v/>
      </c>
      <c r="D899" s="211">
        <f>IF('CLINs &amp; Ceiling Rates'!D855="",SUM('Labor Loading Matrix'!H899:AA899),SUM(E899:G899))</f>
        <v>0</v>
      </c>
      <c r="E899" s="175">
        <f>SUM(IF('CLINs &amp; Ceiling Rates'!$D$237="OPS",'Labor Loading Matrix'!H899,0),IF('CLINs &amp; Ceiling Rates'!$D$238="OPS",'Labor Loading Matrix'!I899,0),IF('CLINs &amp; Ceiling Rates'!$D$239="OPS",'Labor Loading Matrix'!J899,0),IF('CLINs &amp; Ceiling Rates'!$D$240="OPS",'Labor Loading Matrix'!K899,0),IF('CLINs &amp; Ceiling Rates'!$D$241="OPS",'Labor Loading Matrix'!L899,0),IF('CLINs &amp; Ceiling Rates'!$D$242="OPS",'Labor Loading Matrix'!M899,0),IF('CLINs &amp; Ceiling Rates'!$D$243="OPS",'Labor Loading Matrix'!N899,0),IF('CLINs &amp; Ceiling Rates'!$D$244="OPS",'Labor Loading Matrix'!O899,0),IF('CLINs &amp; Ceiling Rates'!$D$245="OPS",'Labor Loading Matrix'!P899,0),IF('CLINs &amp; Ceiling Rates'!$D$246="OPS",'Labor Loading Matrix'!Q899,0),IF('CLINs &amp; Ceiling Rates'!$D$247="OPS",'Labor Loading Matrix'!R899,0),IF('CLINs &amp; Ceiling Rates'!$D$248="OPS",'Labor Loading Matrix'!S899,0),IF('CLINs &amp; Ceiling Rates'!$D$249="OPS",'Labor Loading Matrix'!T899,0),IF('CLINs &amp; Ceiling Rates'!$D$250="OPS",'Labor Loading Matrix'!U899,0),IF('CLINs &amp; Ceiling Rates'!$D$251="OPS",'Labor Loading Matrix'!V899,0),IF('CLINs &amp; Ceiling Rates'!$D$252="OPS",'Labor Loading Matrix'!W899,0),IF('CLINs &amp; Ceiling Rates'!$D$253="OPS",'Labor Loading Matrix'!X899,0),IF('CLINs &amp; Ceiling Rates'!$D$254="OPS",'Labor Loading Matrix'!Y899,0),IF('CLINs &amp; Ceiling Rates'!$D$255="OPS",'Labor Loading Matrix'!Z899,0),IF('CLINs &amp; Ceiling Rates'!$D$256="OPS",'Labor Loading Matrix'!AA899,0))</f>
        <v>0</v>
      </c>
      <c r="F899" s="175">
        <f>SUM(IF('CLINs &amp; Ceiling Rates'!$D$237="F&amp;E",'Labor Loading Matrix'!H899,0),IF('CLINs &amp; Ceiling Rates'!$D$238="F&amp;E",'Labor Loading Matrix'!I899,0),IF('CLINs &amp; Ceiling Rates'!$D$239="F&amp;E",'Labor Loading Matrix'!J899,0),IF('CLINs &amp; Ceiling Rates'!$D$240="F&amp;E",'Labor Loading Matrix'!K899,0),IF('CLINs &amp; Ceiling Rates'!$D$241="F&amp;E",'Labor Loading Matrix'!L899,0),IF('CLINs &amp; Ceiling Rates'!$D$242="F&amp;E",'Labor Loading Matrix'!M899,0),IF('CLINs &amp; Ceiling Rates'!$D$243="F&amp;E",'Labor Loading Matrix'!N899,0),IF('CLINs &amp; Ceiling Rates'!$D$244="F&amp;E",'Labor Loading Matrix'!O899,0),IF('CLINs &amp; Ceiling Rates'!$D$245="F&amp;E",'Labor Loading Matrix'!P899,0),IF('CLINs &amp; Ceiling Rates'!$D$246="F&amp;E",'Labor Loading Matrix'!Q899,0),IF('CLINs &amp; Ceiling Rates'!$D$247="F&amp;E",'Labor Loading Matrix'!R899,0),IF('CLINs &amp; Ceiling Rates'!$D$248="F&amp;E",'Labor Loading Matrix'!S899,0),IF('CLINs &amp; Ceiling Rates'!$D$249="F&amp;E",'Labor Loading Matrix'!T899,0),IF('CLINs &amp; Ceiling Rates'!$D$250="F&amp;E",'Labor Loading Matrix'!U899,0),IF('CLINs &amp; Ceiling Rates'!$D$251="F&amp;E",'Labor Loading Matrix'!V899,0),IF('CLINs &amp; Ceiling Rates'!$D$252="F&amp;E",'Labor Loading Matrix'!W899,0),IF('CLINs &amp; Ceiling Rates'!$D$253="F&amp;E",'Labor Loading Matrix'!X899,0),IF('CLINs &amp; Ceiling Rates'!$D$254="F&amp;E",'Labor Loading Matrix'!Y899,0),IF('CLINs &amp; Ceiling Rates'!$D$255="F&amp;E",'Labor Loading Matrix'!Z899,0),IF('CLINs &amp; Ceiling Rates'!$D$256="F&amp;E",'Labor Loading Matrix'!AA899,0))</f>
        <v>0</v>
      </c>
      <c r="G899" s="175">
        <f>SUM(IF('CLINs &amp; Ceiling Rates'!$D$237="R&amp;D",'Labor Loading Matrix'!H899,0),IF('CLINs &amp; Ceiling Rates'!$D$238="R&amp;D",'Labor Loading Matrix'!I899,0),IF('CLINs &amp; Ceiling Rates'!$D$239="R&amp;D",'Labor Loading Matrix'!J899,0),IF('CLINs &amp; Ceiling Rates'!$D$240="R&amp;D",'Labor Loading Matrix'!K899,0),IF('CLINs &amp; Ceiling Rates'!$D$241="R&amp;D",'Labor Loading Matrix'!L899,0),IF('CLINs &amp; Ceiling Rates'!$D$242="R&amp;D",'Labor Loading Matrix'!M899,0),IF('CLINs &amp; Ceiling Rates'!$D$243="R&amp;D",'Labor Loading Matrix'!N899,0),IF('CLINs &amp; Ceiling Rates'!$D$244="R&amp;D",'Labor Loading Matrix'!O899,0),IF('CLINs &amp; Ceiling Rates'!$D$245="R&amp;D",'Labor Loading Matrix'!P899,0),IF('CLINs &amp; Ceiling Rates'!$D$246="R&amp;D",'Labor Loading Matrix'!Q899,0),IF('CLINs &amp; Ceiling Rates'!$D$247="R&amp;D",'Labor Loading Matrix'!R899,0),IF('CLINs &amp; Ceiling Rates'!$D$248="R&amp;D",'Labor Loading Matrix'!S899,0),IF('CLINs &amp; Ceiling Rates'!$D$249="R&amp;D",'Labor Loading Matrix'!T899,0),IF('CLINs &amp; Ceiling Rates'!$D$250="R&amp;D",'Labor Loading Matrix'!U899,0),IF('CLINs &amp; Ceiling Rates'!$D$251="R&amp;D",'Labor Loading Matrix'!V899,0),IF('CLINs &amp; Ceiling Rates'!$D$252="R&amp;D",'Labor Loading Matrix'!W899,0),IF('CLINs &amp; Ceiling Rates'!$D$253="R&amp;D",'Labor Loading Matrix'!X899,0),IF('CLINs &amp; Ceiling Rates'!$D$254="R&amp;D",'Labor Loading Matrix'!Y899,0),IF('CLINs &amp; Ceiling Rates'!$D$255="R&amp;D",'Labor Loading Matrix'!Z899,0),IF('CLINs &amp; Ceiling Rates'!$D$256="R&amp;D",'Labor Loading Matrix'!AA899,0))</f>
        <v>0</v>
      </c>
      <c r="H899" s="138"/>
      <c r="I899" s="137"/>
      <c r="J899" s="137"/>
      <c r="K899" s="137"/>
      <c r="L899" s="137"/>
      <c r="M899" s="137"/>
      <c r="N899" s="84"/>
      <c r="O899" s="84"/>
      <c r="P899" s="84"/>
      <c r="Q899" s="84"/>
      <c r="R899" s="133"/>
      <c r="S899" s="133"/>
      <c r="T899" s="133"/>
      <c r="U899" s="133"/>
      <c r="V899" s="133"/>
      <c r="W899" s="133"/>
      <c r="X899" s="133"/>
      <c r="Y899" s="133"/>
      <c r="Z899" s="133"/>
      <c r="AA899" s="133"/>
    </row>
    <row r="900" spans="1:27" s="73" customFormat="1" ht="18" hidden="1" customHeight="1" x14ac:dyDescent="0.25">
      <c r="A900" s="173">
        <f>'CLINs &amp; Ceiling Rates'!B45</f>
        <v>0</v>
      </c>
      <c r="B900" s="173">
        <f>'CLINs &amp; Ceiling Rates'!C45</f>
        <v>0</v>
      </c>
      <c r="C900" s="177" t="str">
        <f>'CLINs &amp; Ceiling Rates'!M45</f>
        <v/>
      </c>
      <c r="D900" s="211">
        <f>IF('CLINs &amp; Ceiling Rates'!D856="",SUM('Labor Loading Matrix'!H900:AA900),SUM(E900:G900))</f>
        <v>0</v>
      </c>
      <c r="E900" s="175">
        <f>SUM(IF('CLINs &amp; Ceiling Rates'!$D$237="OPS",'Labor Loading Matrix'!H900,0),IF('CLINs &amp; Ceiling Rates'!$D$238="OPS",'Labor Loading Matrix'!I900,0),IF('CLINs &amp; Ceiling Rates'!$D$239="OPS",'Labor Loading Matrix'!J900,0),IF('CLINs &amp; Ceiling Rates'!$D$240="OPS",'Labor Loading Matrix'!K900,0),IF('CLINs &amp; Ceiling Rates'!$D$241="OPS",'Labor Loading Matrix'!L900,0),IF('CLINs &amp; Ceiling Rates'!$D$242="OPS",'Labor Loading Matrix'!M900,0),IF('CLINs &amp; Ceiling Rates'!$D$243="OPS",'Labor Loading Matrix'!N900,0),IF('CLINs &amp; Ceiling Rates'!$D$244="OPS",'Labor Loading Matrix'!O900,0),IF('CLINs &amp; Ceiling Rates'!$D$245="OPS",'Labor Loading Matrix'!P900,0),IF('CLINs &amp; Ceiling Rates'!$D$246="OPS",'Labor Loading Matrix'!Q900,0),IF('CLINs &amp; Ceiling Rates'!$D$247="OPS",'Labor Loading Matrix'!R900,0),IF('CLINs &amp; Ceiling Rates'!$D$248="OPS",'Labor Loading Matrix'!S900,0),IF('CLINs &amp; Ceiling Rates'!$D$249="OPS",'Labor Loading Matrix'!T900,0),IF('CLINs &amp; Ceiling Rates'!$D$250="OPS",'Labor Loading Matrix'!U900,0),IF('CLINs &amp; Ceiling Rates'!$D$251="OPS",'Labor Loading Matrix'!V900,0),IF('CLINs &amp; Ceiling Rates'!$D$252="OPS",'Labor Loading Matrix'!W900,0),IF('CLINs &amp; Ceiling Rates'!$D$253="OPS",'Labor Loading Matrix'!X900,0),IF('CLINs &amp; Ceiling Rates'!$D$254="OPS",'Labor Loading Matrix'!Y900,0),IF('CLINs &amp; Ceiling Rates'!$D$255="OPS",'Labor Loading Matrix'!Z900,0),IF('CLINs &amp; Ceiling Rates'!$D$256="OPS",'Labor Loading Matrix'!AA900,0))</f>
        <v>0</v>
      </c>
      <c r="F900" s="175">
        <f>SUM(IF('CLINs &amp; Ceiling Rates'!$D$237="F&amp;E",'Labor Loading Matrix'!H900,0),IF('CLINs &amp; Ceiling Rates'!$D$238="F&amp;E",'Labor Loading Matrix'!I900,0),IF('CLINs &amp; Ceiling Rates'!$D$239="F&amp;E",'Labor Loading Matrix'!J900,0),IF('CLINs &amp; Ceiling Rates'!$D$240="F&amp;E",'Labor Loading Matrix'!K900,0),IF('CLINs &amp; Ceiling Rates'!$D$241="F&amp;E",'Labor Loading Matrix'!L900,0),IF('CLINs &amp; Ceiling Rates'!$D$242="F&amp;E",'Labor Loading Matrix'!M900,0),IF('CLINs &amp; Ceiling Rates'!$D$243="F&amp;E",'Labor Loading Matrix'!N900,0),IF('CLINs &amp; Ceiling Rates'!$D$244="F&amp;E",'Labor Loading Matrix'!O900,0),IF('CLINs &amp; Ceiling Rates'!$D$245="F&amp;E",'Labor Loading Matrix'!P900,0),IF('CLINs &amp; Ceiling Rates'!$D$246="F&amp;E",'Labor Loading Matrix'!Q900,0),IF('CLINs &amp; Ceiling Rates'!$D$247="F&amp;E",'Labor Loading Matrix'!R900,0),IF('CLINs &amp; Ceiling Rates'!$D$248="F&amp;E",'Labor Loading Matrix'!S900,0),IF('CLINs &amp; Ceiling Rates'!$D$249="F&amp;E",'Labor Loading Matrix'!T900,0),IF('CLINs &amp; Ceiling Rates'!$D$250="F&amp;E",'Labor Loading Matrix'!U900,0),IF('CLINs &amp; Ceiling Rates'!$D$251="F&amp;E",'Labor Loading Matrix'!V900,0),IF('CLINs &amp; Ceiling Rates'!$D$252="F&amp;E",'Labor Loading Matrix'!W900,0),IF('CLINs &amp; Ceiling Rates'!$D$253="F&amp;E",'Labor Loading Matrix'!X900,0),IF('CLINs &amp; Ceiling Rates'!$D$254="F&amp;E",'Labor Loading Matrix'!Y900,0),IF('CLINs &amp; Ceiling Rates'!$D$255="F&amp;E",'Labor Loading Matrix'!Z900,0),IF('CLINs &amp; Ceiling Rates'!$D$256="F&amp;E",'Labor Loading Matrix'!AA900,0))</f>
        <v>0</v>
      </c>
      <c r="G900" s="175">
        <f>SUM(IF('CLINs &amp; Ceiling Rates'!$D$237="R&amp;D",'Labor Loading Matrix'!H900,0),IF('CLINs &amp; Ceiling Rates'!$D$238="R&amp;D",'Labor Loading Matrix'!I900,0),IF('CLINs &amp; Ceiling Rates'!$D$239="R&amp;D",'Labor Loading Matrix'!J900,0),IF('CLINs &amp; Ceiling Rates'!$D$240="R&amp;D",'Labor Loading Matrix'!K900,0),IF('CLINs &amp; Ceiling Rates'!$D$241="R&amp;D",'Labor Loading Matrix'!L900,0),IF('CLINs &amp; Ceiling Rates'!$D$242="R&amp;D",'Labor Loading Matrix'!M900,0),IF('CLINs &amp; Ceiling Rates'!$D$243="R&amp;D",'Labor Loading Matrix'!N900,0),IF('CLINs &amp; Ceiling Rates'!$D$244="R&amp;D",'Labor Loading Matrix'!O900,0),IF('CLINs &amp; Ceiling Rates'!$D$245="R&amp;D",'Labor Loading Matrix'!P900,0),IF('CLINs &amp; Ceiling Rates'!$D$246="R&amp;D",'Labor Loading Matrix'!Q900,0),IF('CLINs &amp; Ceiling Rates'!$D$247="R&amp;D",'Labor Loading Matrix'!R900,0),IF('CLINs &amp; Ceiling Rates'!$D$248="R&amp;D",'Labor Loading Matrix'!S900,0),IF('CLINs &amp; Ceiling Rates'!$D$249="R&amp;D",'Labor Loading Matrix'!T900,0),IF('CLINs &amp; Ceiling Rates'!$D$250="R&amp;D",'Labor Loading Matrix'!U900,0),IF('CLINs &amp; Ceiling Rates'!$D$251="R&amp;D",'Labor Loading Matrix'!V900,0),IF('CLINs &amp; Ceiling Rates'!$D$252="R&amp;D",'Labor Loading Matrix'!W900,0),IF('CLINs &amp; Ceiling Rates'!$D$253="R&amp;D",'Labor Loading Matrix'!X900,0),IF('CLINs &amp; Ceiling Rates'!$D$254="R&amp;D",'Labor Loading Matrix'!Y900,0),IF('CLINs &amp; Ceiling Rates'!$D$255="R&amp;D",'Labor Loading Matrix'!Z900,0),IF('CLINs &amp; Ceiling Rates'!$D$256="R&amp;D",'Labor Loading Matrix'!AA900,0))</f>
        <v>0</v>
      </c>
      <c r="H900" s="138"/>
      <c r="I900" s="137"/>
      <c r="J900" s="137"/>
      <c r="K900" s="137"/>
      <c r="L900" s="137"/>
      <c r="M900" s="137"/>
      <c r="N900" s="84"/>
      <c r="O900" s="84"/>
      <c r="P900" s="84"/>
      <c r="Q900" s="84"/>
      <c r="R900" s="133"/>
      <c r="S900" s="133"/>
      <c r="T900" s="133"/>
      <c r="U900" s="133"/>
      <c r="V900" s="133"/>
      <c r="W900" s="133"/>
      <c r="X900" s="133"/>
      <c r="Y900" s="133"/>
      <c r="Z900" s="133"/>
      <c r="AA900" s="133"/>
    </row>
    <row r="901" spans="1:27" s="73" customFormat="1" ht="18" hidden="1" customHeight="1" x14ac:dyDescent="0.25">
      <c r="A901" s="173">
        <f>'CLINs &amp; Ceiling Rates'!B46</f>
        <v>0</v>
      </c>
      <c r="B901" s="173">
        <f>'CLINs &amp; Ceiling Rates'!C46</f>
        <v>0</v>
      </c>
      <c r="C901" s="177" t="str">
        <f>'CLINs &amp; Ceiling Rates'!M46</f>
        <v/>
      </c>
      <c r="D901" s="211">
        <f>IF('CLINs &amp; Ceiling Rates'!D857="",SUM('Labor Loading Matrix'!H901:AA901),SUM(E901:G901))</f>
        <v>0</v>
      </c>
      <c r="E901" s="175">
        <f>SUM(IF('CLINs &amp; Ceiling Rates'!$D$237="OPS",'Labor Loading Matrix'!H901,0),IF('CLINs &amp; Ceiling Rates'!$D$238="OPS",'Labor Loading Matrix'!I901,0),IF('CLINs &amp; Ceiling Rates'!$D$239="OPS",'Labor Loading Matrix'!J901,0),IF('CLINs &amp; Ceiling Rates'!$D$240="OPS",'Labor Loading Matrix'!K901,0),IF('CLINs &amp; Ceiling Rates'!$D$241="OPS",'Labor Loading Matrix'!L901,0),IF('CLINs &amp; Ceiling Rates'!$D$242="OPS",'Labor Loading Matrix'!M901,0),IF('CLINs &amp; Ceiling Rates'!$D$243="OPS",'Labor Loading Matrix'!N901,0),IF('CLINs &amp; Ceiling Rates'!$D$244="OPS",'Labor Loading Matrix'!O901,0),IF('CLINs &amp; Ceiling Rates'!$D$245="OPS",'Labor Loading Matrix'!P901,0),IF('CLINs &amp; Ceiling Rates'!$D$246="OPS",'Labor Loading Matrix'!Q901,0),IF('CLINs &amp; Ceiling Rates'!$D$247="OPS",'Labor Loading Matrix'!R901,0),IF('CLINs &amp; Ceiling Rates'!$D$248="OPS",'Labor Loading Matrix'!S901,0),IF('CLINs &amp; Ceiling Rates'!$D$249="OPS",'Labor Loading Matrix'!T901,0),IF('CLINs &amp; Ceiling Rates'!$D$250="OPS",'Labor Loading Matrix'!U901,0),IF('CLINs &amp; Ceiling Rates'!$D$251="OPS",'Labor Loading Matrix'!V901,0),IF('CLINs &amp; Ceiling Rates'!$D$252="OPS",'Labor Loading Matrix'!W901,0),IF('CLINs &amp; Ceiling Rates'!$D$253="OPS",'Labor Loading Matrix'!X901,0),IF('CLINs &amp; Ceiling Rates'!$D$254="OPS",'Labor Loading Matrix'!Y901,0),IF('CLINs &amp; Ceiling Rates'!$D$255="OPS",'Labor Loading Matrix'!Z901,0),IF('CLINs &amp; Ceiling Rates'!$D$256="OPS",'Labor Loading Matrix'!AA901,0))</f>
        <v>0</v>
      </c>
      <c r="F901" s="175">
        <f>SUM(IF('CLINs &amp; Ceiling Rates'!$D$237="F&amp;E",'Labor Loading Matrix'!H901,0),IF('CLINs &amp; Ceiling Rates'!$D$238="F&amp;E",'Labor Loading Matrix'!I901,0),IF('CLINs &amp; Ceiling Rates'!$D$239="F&amp;E",'Labor Loading Matrix'!J901,0),IF('CLINs &amp; Ceiling Rates'!$D$240="F&amp;E",'Labor Loading Matrix'!K901,0),IF('CLINs &amp; Ceiling Rates'!$D$241="F&amp;E",'Labor Loading Matrix'!L901,0),IF('CLINs &amp; Ceiling Rates'!$D$242="F&amp;E",'Labor Loading Matrix'!M901,0),IF('CLINs &amp; Ceiling Rates'!$D$243="F&amp;E",'Labor Loading Matrix'!N901,0),IF('CLINs &amp; Ceiling Rates'!$D$244="F&amp;E",'Labor Loading Matrix'!O901,0),IF('CLINs &amp; Ceiling Rates'!$D$245="F&amp;E",'Labor Loading Matrix'!P901,0),IF('CLINs &amp; Ceiling Rates'!$D$246="F&amp;E",'Labor Loading Matrix'!Q901,0),IF('CLINs &amp; Ceiling Rates'!$D$247="F&amp;E",'Labor Loading Matrix'!R901,0),IF('CLINs &amp; Ceiling Rates'!$D$248="F&amp;E",'Labor Loading Matrix'!S901,0),IF('CLINs &amp; Ceiling Rates'!$D$249="F&amp;E",'Labor Loading Matrix'!T901,0),IF('CLINs &amp; Ceiling Rates'!$D$250="F&amp;E",'Labor Loading Matrix'!U901,0),IF('CLINs &amp; Ceiling Rates'!$D$251="F&amp;E",'Labor Loading Matrix'!V901,0),IF('CLINs &amp; Ceiling Rates'!$D$252="F&amp;E",'Labor Loading Matrix'!W901,0),IF('CLINs &amp; Ceiling Rates'!$D$253="F&amp;E",'Labor Loading Matrix'!X901,0),IF('CLINs &amp; Ceiling Rates'!$D$254="F&amp;E",'Labor Loading Matrix'!Y901,0),IF('CLINs &amp; Ceiling Rates'!$D$255="F&amp;E",'Labor Loading Matrix'!Z901,0),IF('CLINs &amp; Ceiling Rates'!$D$256="F&amp;E",'Labor Loading Matrix'!AA901,0))</f>
        <v>0</v>
      </c>
      <c r="G901" s="175">
        <f>SUM(IF('CLINs &amp; Ceiling Rates'!$D$237="R&amp;D",'Labor Loading Matrix'!H901,0),IF('CLINs &amp; Ceiling Rates'!$D$238="R&amp;D",'Labor Loading Matrix'!I901,0),IF('CLINs &amp; Ceiling Rates'!$D$239="R&amp;D",'Labor Loading Matrix'!J901,0),IF('CLINs &amp; Ceiling Rates'!$D$240="R&amp;D",'Labor Loading Matrix'!K901,0),IF('CLINs &amp; Ceiling Rates'!$D$241="R&amp;D",'Labor Loading Matrix'!L901,0),IF('CLINs &amp; Ceiling Rates'!$D$242="R&amp;D",'Labor Loading Matrix'!M901,0),IF('CLINs &amp; Ceiling Rates'!$D$243="R&amp;D",'Labor Loading Matrix'!N901,0),IF('CLINs &amp; Ceiling Rates'!$D$244="R&amp;D",'Labor Loading Matrix'!O901,0),IF('CLINs &amp; Ceiling Rates'!$D$245="R&amp;D",'Labor Loading Matrix'!P901,0),IF('CLINs &amp; Ceiling Rates'!$D$246="R&amp;D",'Labor Loading Matrix'!Q901,0),IF('CLINs &amp; Ceiling Rates'!$D$247="R&amp;D",'Labor Loading Matrix'!R901,0),IF('CLINs &amp; Ceiling Rates'!$D$248="R&amp;D",'Labor Loading Matrix'!S901,0),IF('CLINs &amp; Ceiling Rates'!$D$249="R&amp;D",'Labor Loading Matrix'!T901,0),IF('CLINs &amp; Ceiling Rates'!$D$250="R&amp;D",'Labor Loading Matrix'!U901,0),IF('CLINs &amp; Ceiling Rates'!$D$251="R&amp;D",'Labor Loading Matrix'!V901,0),IF('CLINs &amp; Ceiling Rates'!$D$252="R&amp;D",'Labor Loading Matrix'!W901,0),IF('CLINs &amp; Ceiling Rates'!$D$253="R&amp;D",'Labor Loading Matrix'!X901,0),IF('CLINs &amp; Ceiling Rates'!$D$254="R&amp;D",'Labor Loading Matrix'!Y901,0),IF('CLINs &amp; Ceiling Rates'!$D$255="R&amp;D",'Labor Loading Matrix'!Z901,0),IF('CLINs &amp; Ceiling Rates'!$D$256="R&amp;D",'Labor Loading Matrix'!AA901,0))</f>
        <v>0</v>
      </c>
      <c r="H901" s="138"/>
      <c r="I901" s="137"/>
      <c r="J901" s="137"/>
      <c r="K901" s="137"/>
      <c r="L901" s="137"/>
      <c r="M901" s="137"/>
      <c r="N901" s="84"/>
      <c r="O901" s="84"/>
      <c r="P901" s="84"/>
      <c r="Q901" s="84"/>
      <c r="R901" s="133"/>
      <c r="S901" s="133"/>
      <c r="T901" s="133"/>
      <c r="U901" s="133"/>
      <c r="V901" s="133"/>
      <c r="W901" s="133"/>
      <c r="X901" s="133"/>
      <c r="Y901" s="133"/>
      <c r="Z901" s="133"/>
      <c r="AA901" s="133"/>
    </row>
    <row r="902" spans="1:27" s="73" customFormat="1" ht="18" hidden="1" customHeight="1" x14ac:dyDescent="0.25">
      <c r="A902" s="173">
        <f>'CLINs &amp; Ceiling Rates'!B47</f>
        <v>0</v>
      </c>
      <c r="B902" s="173">
        <f>'CLINs &amp; Ceiling Rates'!C47</f>
        <v>0</v>
      </c>
      <c r="C902" s="177" t="str">
        <f>'CLINs &amp; Ceiling Rates'!M47</f>
        <v/>
      </c>
      <c r="D902" s="211">
        <f>IF('CLINs &amp; Ceiling Rates'!D858="",SUM('Labor Loading Matrix'!H902:AA902),SUM(E902:G902))</f>
        <v>0</v>
      </c>
      <c r="E902" s="175">
        <f>SUM(IF('CLINs &amp; Ceiling Rates'!$D$237="OPS",'Labor Loading Matrix'!H902,0),IF('CLINs &amp; Ceiling Rates'!$D$238="OPS",'Labor Loading Matrix'!I902,0),IF('CLINs &amp; Ceiling Rates'!$D$239="OPS",'Labor Loading Matrix'!J902,0),IF('CLINs &amp; Ceiling Rates'!$D$240="OPS",'Labor Loading Matrix'!K902,0),IF('CLINs &amp; Ceiling Rates'!$D$241="OPS",'Labor Loading Matrix'!L902,0),IF('CLINs &amp; Ceiling Rates'!$D$242="OPS",'Labor Loading Matrix'!M902,0),IF('CLINs &amp; Ceiling Rates'!$D$243="OPS",'Labor Loading Matrix'!N902,0),IF('CLINs &amp; Ceiling Rates'!$D$244="OPS",'Labor Loading Matrix'!O902,0),IF('CLINs &amp; Ceiling Rates'!$D$245="OPS",'Labor Loading Matrix'!P902,0),IF('CLINs &amp; Ceiling Rates'!$D$246="OPS",'Labor Loading Matrix'!Q902,0),IF('CLINs &amp; Ceiling Rates'!$D$247="OPS",'Labor Loading Matrix'!R902,0),IF('CLINs &amp; Ceiling Rates'!$D$248="OPS",'Labor Loading Matrix'!S902,0),IF('CLINs &amp; Ceiling Rates'!$D$249="OPS",'Labor Loading Matrix'!T902,0),IF('CLINs &amp; Ceiling Rates'!$D$250="OPS",'Labor Loading Matrix'!U902,0),IF('CLINs &amp; Ceiling Rates'!$D$251="OPS",'Labor Loading Matrix'!V902,0),IF('CLINs &amp; Ceiling Rates'!$D$252="OPS",'Labor Loading Matrix'!W902,0),IF('CLINs &amp; Ceiling Rates'!$D$253="OPS",'Labor Loading Matrix'!X902,0),IF('CLINs &amp; Ceiling Rates'!$D$254="OPS",'Labor Loading Matrix'!Y902,0),IF('CLINs &amp; Ceiling Rates'!$D$255="OPS",'Labor Loading Matrix'!Z902,0),IF('CLINs &amp; Ceiling Rates'!$D$256="OPS",'Labor Loading Matrix'!AA902,0))</f>
        <v>0</v>
      </c>
      <c r="F902" s="175">
        <f>SUM(IF('CLINs &amp; Ceiling Rates'!$D$237="F&amp;E",'Labor Loading Matrix'!H902,0),IF('CLINs &amp; Ceiling Rates'!$D$238="F&amp;E",'Labor Loading Matrix'!I902,0),IF('CLINs &amp; Ceiling Rates'!$D$239="F&amp;E",'Labor Loading Matrix'!J902,0),IF('CLINs &amp; Ceiling Rates'!$D$240="F&amp;E",'Labor Loading Matrix'!K902,0),IF('CLINs &amp; Ceiling Rates'!$D$241="F&amp;E",'Labor Loading Matrix'!L902,0),IF('CLINs &amp; Ceiling Rates'!$D$242="F&amp;E",'Labor Loading Matrix'!M902,0),IF('CLINs &amp; Ceiling Rates'!$D$243="F&amp;E",'Labor Loading Matrix'!N902,0),IF('CLINs &amp; Ceiling Rates'!$D$244="F&amp;E",'Labor Loading Matrix'!O902,0),IF('CLINs &amp; Ceiling Rates'!$D$245="F&amp;E",'Labor Loading Matrix'!P902,0),IF('CLINs &amp; Ceiling Rates'!$D$246="F&amp;E",'Labor Loading Matrix'!Q902,0),IF('CLINs &amp; Ceiling Rates'!$D$247="F&amp;E",'Labor Loading Matrix'!R902,0),IF('CLINs &amp; Ceiling Rates'!$D$248="F&amp;E",'Labor Loading Matrix'!S902,0),IF('CLINs &amp; Ceiling Rates'!$D$249="F&amp;E",'Labor Loading Matrix'!T902,0),IF('CLINs &amp; Ceiling Rates'!$D$250="F&amp;E",'Labor Loading Matrix'!U902,0),IF('CLINs &amp; Ceiling Rates'!$D$251="F&amp;E",'Labor Loading Matrix'!V902,0),IF('CLINs &amp; Ceiling Rates'!$D$252="F&amp;E",'Labor Loading Matrix'!W902,0),IF('CLINs &amp; Ceiling Rates'!$D$253="F&amp;E",'Labor Loading Matrix'!X902,0),IF('CLINs &amp; Ceiling Rates'!$D$254="F&amp;E",'Labor Loading Matrix'!Y902,0),IF('CLINs &amp; Ceiling Rates'!$D$255="F&amp;E",'Labor Loading Matrix'!Z902,0),IF('CLINs &amp; Ceiling Rates'!$D$256="F&amp;E",'Labor Loading Matrix'!AA902,0))</f>
        <v>0</v>
      </c>
      <c r="G902" s="175">
        <f>SUM(IF('CLINs &amp; Ceiling Rates'!$D$237="R&amp;D",'Labor Loading Matrix'!H902,0),IF('CLINs &amp; Ceiling Rates'!$D$238="R&amp;D",'Labor Loading Matrix'!I902,0),IF('CLINs &amp; Ceiling Rates'!$D$239="R&amp;D",'Labor Loading Matrix'!J902,0),IF('CLINs &amp; Ceiling Rates'!$D$240="R&amp;D",'Labor Loading Matrix'!K902,0),IF('CLINs &amp; Ceiling Rates'!$D$241="R&amp;D",'Labor Loading Matrix'!L902,0),IF('CLINs &amp; Ceiling Rates'!$D$242="R&amp;D",'Labor Loading Matrix'!M902,0),IF('CLINs &amp; Ceiling Rates'!$D$243="R&amp;D",'Labor Loading Matrix'!N902,0),IF('CLINs &amp; Ceiling Rates'!$D$244="R&amp;D",'Labor Loading Matrix'!O902,0),IF('CLINs &amp; Ceiling Rates'!$D$245="R&amp;D",'Labor Loading Matrix'!P902,0),IF('CLINs &amp; Ceiling Rates'!$D$246="R&amp;D",'Labor Loading Matrix'!Q902,0),IF('CLINs &amp; Ceiling Rates'!$D$247="R&amp;D",'Labor Loading Matrix'!R902,0),IF('CLINs &amp; Ceiling Rates'!$D$248="R&amp;D",'Labor Loading Matrix'!S902,0),IF('CLINs &amp; Ceiling Rates'!$D$249="R&amp;D",'Labor Loading Matrix'!T902,0),IF('CLINs &amp; Ceiling Rates'!$D$250="R&amp;D",'Labor Loading Matrix'!U902,0),IF('CLINs &amp; Ceiling Rates'!$D$251="R&amp;D",'Labor Loading Matrix'!V902,0),IF('CLINs &amp; Ceiling Rates'!$D$252="R&amp;D",'Labor Loading Matrix'!W902,0),IF('CLINs &amp; Ceiling Rates'!$D$253="R&amp;D",'Labor Loading Matrix'!X902,0),IF('CLINs &amp; Ceiling Rates'!$D$254="R&amp;D",'Labor Loading Matrix'!Y902,0),IF('CLINs &amp; Ceiling Rates'!$D$255="R&amp;D",'Labor Loading Matrix'!Z902,0),IF('CLINs &amp; Ceiling Rates'!$D$256="R&amp;D",'Labor Loading Matrix'!AA902,0))</f>
        <v>0</v>
      </c>
      <c r="H902" s="138"/>
      <c r="I902" s="137"/>
      <c r="J902" s="137"/>
      <c r="K902" s="137"/>
      <c r="L902" s="137"/>
      <c r="M902" s="137"/>
      <c r="N902" s="84"/>
      <c r="O902" s="84"/>
      <c r="P902" s="84"/>
      <c r="Q902" s="84"/>
      <c r="R902" s="133"/>
      <c r="S902" s="133"/>
      <c r="T902" s="133"/>
      <c r="U902" s="133"/>
      <c r="V902" s="133"/>
      <c r="W902" s="133"/>
      <c r="X902" s="133"/>
      <c r="Y902" s="133"/>
      <c r="Z902" s="133"/>
      <c r="AA902" s="133"/>
    </row>
    <row r="903" spans="1:27" s="73" customFormat="1" ht="18" hidden="1" customHeight="1" x14ac:dyDescent="0.25">
      <c r="A903" s="173">
        <f>'CLINs &amp; Ceiling Rates'!B48</f>
        <v>0</v>
      </c>
      <c r="B903" s="173">
        <f>'CLINs &amp; Ceiling Rates'!C48</f>
        <v>0</v>
      </c>
      <c r="C903" s="177" t="str">
        <f>'CLINs &amp; Ceiling Rates'!M48</f>
        <v/>
      </c>
      <c r="D903" s="211">
        <f>IF('CLINs &amp; Ceiling Rates'!D859="",SUM('Labor Loading Matrix'!H903:AA903),SUM(E903:G903))</f>
        <v>0</v>
      </c>
      <c r="E903" s="175">
        <f>SUM(IF('CLINs &amp; Ceiling Rates'!$D$237="OPS",'Labor Loading Matrix'!H903,0),IF('CLINs &amp; Ceiling Rates'!$D$238="OPS",'Labor Loading Matrix'!I903,0),IF('CLINs &amp; Ceiling Rates'!$D$239="OPS",'Labor Loading Matrix'!J903,0),IF('CLINs &amp; Ceiling Rates'!$D$240="OPS",'Labor Loading Matrix'!K903,0),IF('CLINs &amp; Ceiling Rates'!$D$241="OPS",'Labor Loading Matrix'!L903,0),IF('CLINs &amp; Ceiling Rates'!$D$242="OPS",'Labor Loading Matrix'!M903,0),IF('CLINs &amp; Ceiling Rates'!$D$243="OPS",'Labor Loading Matrix'!N903,0),IF('CLINs &amp; Ceiling Rates'!$D$244="OPS",'Labor Loading Matrix'!O903,0),IF('CLINs &amp; Ceiling Rates'!$D$245="OPS",'Labor Loading Matrix'!P903,0),IF('CLINs &amp; Ceiling Rates'!$D$246="OPS",'Labor Loading Matrix'!Q903,0),IF('CLINs &amp; Ceiling Rates'!$D$247="OPS",'Labor Loading Matrix'!R903,0),IF('CLINs &amp; Ceiling Rates'!$D$248="OPS",'Labor Loading Matrix'!S903,0),IF('CLINs &amp; Ceiling Rates'!$D$249="OPS",'Labor Loading Matrix'!T903,0),IF('CLINs &amp; Ceiling Rates'!$D$250="OPS",'Labor Loading Matrix'!U903,0),IF('CLINs &amp; Ceiling Rates'!$D$251="OPS",'Labor Loading Matrix'!V903,0),IF('CLINs &amp; Ceiling Rates'!$D$252="OPS",'Labor Loading Matrix'!W903,0),IF('CLINs &amp; Ceiling Rates'!$D$253="OPS",'Labor Loading Matrix'!X903,0),IF('CLINs &amp; Ceiling Rates'!$D$254="OPS",'Labor Loading Matrix'!Y903,0),IF('CLINs &amp; Ceiling Rates'!$D$255="OPS",'Labor Loading Matrix'!Z903,0),IF('CLINs &amp; Ceiling Rates'!$D$256="OPS",'Labor Loading Matrix'!AA903,0))</f>
        <v>0</v>
      </c>
      <c r="F903" s="175">
        <f>SUM(IF('CLINs &amp; Ceiling Rates'!$D$237="F&amp;E",'Labor Loading Matrix'!H903,0),IF('CLINs &amp; Ceiling Rates'!$D$238="F&amp;E",'Labor Loading Matrix'!I903,0),IF('CLINs &amp; Ceiling Rates'!$D$239="F&amp;E",'Labor Loading Matrix'!J903,0),IF('CLINs &amp; Ceiling Rates'!$D$240="F&amp;E",'Labor Loading Matrix'!K903,0),IF('CLINs &amp; Ceiling Rates'!$D$241="F&amp;E",'Labor Loading Matrix'!L903,0),IF('CLINs &amp; Ceiling Rates'!$D$242="F&amp;E",'Labor Loading Matrix'!M903,0),IF('CLINs &amp; Ceiling Rates'!$D$243="F&amp;E",'Labor Loading Matrix'!N903,0),IF('CLINs &amp; Ceiling Rates'!$D$244="F&amp;E",'Labor Loading Matrix'!O903,0),IF('CLINs &amp; Ceiling Rates'!$D$245="F&amp;E",'Labor Loading Matrix'!P903,0),IF('CLINs &amp; Ceiling Rates'!$D$246="F&amp;E",'Labor Loading Matrix'!Q903,0),IF('CLINs &amp; Ceiling Rates'!$D$247="F&amp;E",'Labor Loading Matrix'!R903,0),IF('CLINs &amp; Ceiling Rates'!$D$248="F&amp;E",'Labor Loading Matrix'!S903,0),IF('CLINs &amp; Ceiling Rates'!$D$249="F&amp;E",'Labor Loading Matrix'!T903,0),IF('CLINs &amp; Ceiling Rates'!$D$250="F&amp;E",'Labor Loading Matrix'!U903,0),IF('CLINs &amp; Ceiling Rates'!$D$251="F&amp;E",'Labor Loading Matrix'!V903,0),IF('CLINs &amp; Ceiling Rates'!$D$252="F&amp;E",'Labor Loading Matrix'!W903,0),IF('CLINs &amp; Ceiling Rates'!$D$253="F&amp;E",'Labor Loading Matrix'!X903,0),IF('CLINs &amp; Ceiling Rates'!$D$254="F&amp;E",'Labor Loading Matrix'!Y903,0),IF('CLINs &amp; Ceiling Rates'!$D$255="F&amp;E",'Labor Loading Matrix'!Z903,0),IF('CLINs &amp; Ceiling Rates'!$D$256="F&amp;E",'Labor Loading Matrix'!AA903,0))</f>
        <v>0</v>
      </c>
      <c r="G903" s="175">
        <f>SUM(IF('CLINs &amp; Ceiling Rates'!$D$237="R&amp;D",'Labor Loading Matrix'!H903,0),IF('CLINs &amp; Ceiling Rates'!$D$238="R&amp;D",'Labor Loading Matrix'!I903,0),IF('CLINs &amp; Ceiling Rates'!$D$239="R&amp;D",'Labor Loading Matrix'!J903,0),IF('CLINs &amp; Ceiling Rates'!$D$240="R&amp;D",'Labor Loading Matrix'!K903,0),IF('CLINs &amp; Ceiling Rates'!$D$241="R&amp;D",'Labor Loading Matrix'!L903,0),IF('CLINs &amp; Ceiling Rates'!$D$242="R&amp;D",'Labor Loading Matrix'!M903,0),IF('CLINs &amp; Ceiling Rates'!$D$243="R&amp;D",'Labor Loading Matrix'!N903,0),IF('CLINs &amp; Ceiling Rates'!$D$244="R&amp;D",'Labor Loading Matrix'!O903,0),IF('CLINs &amp; Ceiling Rates'!$D$245="R&amp;D",'Labor Loading Matrix'!P903,0),IF('CLINs &amp; Ceiling Rates'!$D$246="R&amp;D",'Labor Loading Matrix'!Q903,0),IF('CLINs &amp; Ceiling Rates'!$D$247="R&amp;D",'Labor Loading Matrix'!R903,0),IF('CLINs &amp; Ceiling Rates'!$D$248="R&amp;D",'Labor Loading Matrix'!S903,0),IF('CLINs &amp; Ceiling Rates'!$D$249="R&amp;D",'Labor Loading Matrix'!T903,0),IF('CLINs &amp; Ceiling Rates'!$D$250="R&amp;D",'Labor Loading Matrix'!U903,0),IF('CLINs &amp; Ceiling Rates'!$D$251="R&amp;D",'Labor Loading Matrix'!V903,0),IF('CLINs &amp; Ceiling Rates'!$D$252="R&amp;D",'Labor Loading Matrix'!W903,0),IF('CLINs &amp; Ceiling Rates'!$D$253="R&amp;D",'Labor Loading Matrix'!X903,0),IF('CLINs &amp; Ceiling Rates'!$D$254="R&amp;D",'Labor Loading Matrix'!Y903,0),IF('CLINs &amp; Ceiling Rates'!$D$255="R&amp;D",'Labor Loading Matrix'!Z903,0),IF('CLINs &amp; Ceiling Rates'!$D$256="R&amp;D",'Labor Loading Matrix'!AA903,0))</f>
        <v>0</v>
      </c>
      <c r="H903" s="138"/>
      <c r="I903" s="137"/>
      <c r="J903" s="137"/>
      <c r="K903" s="137"/>
      <c r="L903" s="137"/>
      <c r="M903" s="137"/>
      <c r="N903" s="84"/>
      <c r="O903" s="84"/>
      <c r="P903" s="84"/>
      <c r="Q903" s="84"/>
      <c r="R903" s="133"/>
      <c r="S903" s="133"/>
      <c r="T903" s="133"/>
      <c r="U903" s="133"/>
      <c r="V903" s="133"/>
      <c r="W903" s="133"/>
      <c r="X903" s="133"/>
      <c r="Y903" s="133"/>
      <c r="Z903" s="133"/>
      <c r="AA903" s="133"/>
    </row>
    <row r="904" spans="1:27" s="73" customFormat="1" ht="18" hidden="1" customHeight="1" x14ac:dyDescent="0.25">
      <c r="A904" s="173">
        <f>'CLINs &amp; Ceiling Rates'!B49</f>
        <v>0</v>
      </c>
      <c r="B904" s="173">
        <f>'CLINs &amp; Ceiling Rates'!C49</f>
        <v>0</v>
      </c>
      <c r="C904" s="177" t="str">
        <f>'CLINs &amp; Ceiling Rates'!M49</f>
        <v/>
      </c>
      <c r="D904" s="211">
        <f>IF('CLINs &amp; Ceiling Rates'!D860="",SUM('Labor Loading Matrix'!H904:AA904),SUM(E904:G904))</f>
        <v>0</v>
      </c>
      <c r="E904" s="175">
        <f>SUM(IF('CLINs &amp; Ceiling Rates'!$D$237="OPS",'Labor Loading Matrix'!H904,0),IF('CLINs &amp; Ceiling Rates'!$D$238="OPS",'Labor Loading Matrix'!I904,0),IF('CLINs &amp; Ceiling Rates'!$D$239="OPS",'Labor Loading Matrix'!J904,0),IF('CLINs &amp; Ceiling Rates'!$D$240="OPS",'Labor Loading Matrix'!K904,0),IF('CLINs &amp; Ceiling Rates'!$D$241="OPS",'Labor Loading Matrix'!L904,0),IF('CLINs &amp; Ceiling Rates'!$D$242="OPS",'Labor Loading Matrix'!M904,0),IF('CLINs &amp; Ceiling Rates'!$D$243="OPS",'Labor Loading Matrix'!N904,0),IF('CLINs &amp; Ceiling Rates'!$D$244="OPS",'Labor Loading Matrix'!O904,0),IF('CLINs &amp; Ceiling Rates'!$D$245="OPS",'Labor Loading Matrix'!P904,0),IF('CLINs &amp; Ceiling Rates'!$D$246="OPS",'Labor Loading Matrix'!Q904,0),IF('CLINs &amp; Ceiling Rates'!$D$247="OPS",'Labor Loading Matrix'!R904,0),IF('CLINs &amp; Ceiling Rates'!$D$248="OPS",'Labor Loading Matrix'!S904,0),IF('CLINs &amp; Ceiling Rates'!$D$249="OPS",'Labor Loading Matrix'!T904,0),IF('CLINs &amp; Ceiling Rates'!$D$250="OPS",'Labor Loading Matrix'!U904,0),IF('CLINs &amp; Ceiling Rates'!$D$251="OPS",'Labor Loading Matrix'!V904,0),IF('CLINs &amp; Ceiling Rates'!$D$252="OPS",'Labor Loading Matrix'!W904,0),IF('CLINs &amp; Ceiling Rates'!$D$253="OPS",'Labor Loading Matrix'!X904,0),IF('CLINs &amp; Ceiling Rates'!$D$254="OPS",'Labor Loading Matrix'!Y904,0),IF('CLINs &amp; Ceiling Rates'!$D$255="OPS",'Labor Loading Matrix'!Z904,0),IF('CLINs &amp; Ceiling Rates'!$D$256="OPS",'Labor Loading Matrix'!AA904,0))</f>
        <v>0</v>
      </c>
      <c r="F904" s="175">
        <f>SUM(IF('CLINs &amp; Ceiling Rates'!$D$237="F&amp;E",'Labor Loading Matrix'!H904,0),IF('CLINs &amp; Ceiling Rates'!$D$238="F&amp;E",'Labor Loading Matrix'!I904,0),IF('CLINs &amp; Ceiling Rates'!$D$239="F&amp;E",'Labor Loading Matrix'!J904,0),IF('CLINs &amp; Ceiling Rates'!$D$240="F&amp;E",'Labor Loading Matrix'!K904,0),IF('CLINs &amp; Ceiling Rates'!$D$241="F&amp;E",'Labor Loading Matrix'!L904,0),IF('CLINs &amp; Ceiling Rates'!$D$242="F&amp;E",'Labor Loading Matrix'!M904,0),IF('CLINs &amp; Ceiling Rates'!$D$243="F&amp;E",'Labor Loading Matrix'!N904,0),IF('CLINs &amp; Ceiling Rates'!$D$244="F&amp;E",'Labor Loading Matrix'!O904,0),IF('CLINs &amp; Ceiling Rates'!$D$245="F&amp;E",'Labor Loading Matrix'!P904,0),IF('CLINs &amp; Ceiling Rates'!$D$246="F&amp;E",'Labor Loading Matrix'!Q904,0),IF('CLINs &amp; Ceiling Rates'!$D$247="F&amp;E",'Labor Loading Matrix'!R904,0),IF('CLINs &amp; Ceiling Rates'!$D$248="F&amp;E",'Labor Loading Matrix'!S904,0),IF('CLINs &amp; Ceiling Rates'!$D$249="F&amp;E",'Labor Loading Matrix'!T904,0),IF('CLINs &amp; Ceiling Rates'!$D$250="F&amp;E",'Labor Loading Matrix'!U904,0),IF('CLINs &amp; Ceiling Rates'!$D$251="F&amp;E",'Labor Loading Matrix'!V904,0),IF('CLINs &amp; Ceiling Rates'!$D$252="F&amp;E",'Labor Loading Matrix'!W904,0),IF('CLINs &amp; Ceiling Rates'!$D$253="F&amp;E",'Labor Loading Matrix'!X904,0),IF('CLINs &amp; Ceiling Rates'!$D$254="F&amp;E",'Labor Loading Matrix'!Y904,0),IF('CLINs &amp; Ceiling Rates'!$D$255="F&amp;E",'Labor Loading Matrix'!Z904,0),IF('CLINs &amp; Ceiling Rates'!$D$256="F&amp;E",'Labor Loading Matrix'!AA904,0))</f>
        <v>0</v>
      </c>
      <c r="G904" s="175">
        <f>SUM(IF('CLINs &amp; Ceiling Rates'!$D$237="R&amp;D",'Labor Loading Matrix'!H904,0),IF('CLINs &amp; Ceiling Rates'!$D$238="R&amp;D",'Labor Loading Matrix'!I904,0),IF('CLINs &amp; Ceiling Rates'!$D$239="R&amp;D",'Labor Loading Matrix'!J904,0),IF('CLINs &amp; Ceiling Rates'!$D$240="R&amp;D",'Labor Loading Matrix'!K904,0),IF('CLINs &amp; Ceiling Rates'!$D$241="R&amp;D",'Labor Loading Matrix'!L904,0),IF('CLINs &amp; Ceiling Rates'!$D$242="R&amp;D",'Labor Loading Matrix'!M904,0),IF('CLINs &amp; Ceiling Rates'!$D$243="R&amp;D",'Labor Loading Matrix'!N904,0),IF('CLINs &amp; Ceiling Rates'!$D$244="R&amp;D",'Labor Loading Matrix'!O904,0),IF('CLINs &amp; Ceiling Rates'!$D$245="R&amp;D",'Labor Loading Matrix'!P904,0),IF('CLINs &amp; Ceiling Rates'!$D$246="R&amp;D",'Labor Loading Matrix'!Q904,0),IF('CLINs &amp; Ceiling Rates'!$D$247="R&amp;D",'Labor Loading Matrix'!R904,0),IF('CLINs &amp; Ceiling Rates'!$D$248="R&amp;D",'Labor Loading Matrix'!S904,0),IF('CLINs &amp; Ceiling Rates'!$D$249="R&amp;D",'Labor Loading Matrix'!T904,0),IF('CLINs &amp; Ceiling Rates'!$D$250="R&amp;D",'Labor Loading Matrix'!U904,0),IF('CLINs &amp; Ceiling Rates'!$D$251="R&amp;D",'Labor Loading Matrix'!V904,0),IF('CLINs &amp; Ceiling Rates'!$D$252="R&amp;D",'Labor Loading Matrix'!W904,0),IF('CLINs &amp; Ceiling Rates'!$D$253="R&amp;D",'Labor Loading Matrix'!X904,0),IF('CLINs &amp; Ceiling Rates'!$D$254="R&amp;D",'Labor Loading Matrix'!Y904,0),IF('CLINs &amp; Ceiling Rates'!$D$255="R&amp;D",'Labor Loading Matrix'!Z904,0),IF('CLINs &amp; Ceiling Rates'!$D$256="R&amp;D",'Labor Loading Matrix'!AA904,0))</f>
        <v>0</v>
      </c>
      <c r="H904" s="138"/>
      <c r="I904" s="137"/>
      <c r="J904" s="137"/>
      <c r="K904" s="137"/>
      <c r="L904" s="137"/>
      <c r="M904" s="137"/>
      <c r="N904" s="84"/>
      <c r="O904" s="84"/>
      <c r="P904" s="84"/>
      <c r="Q904" s="84"/>
      <c r="R904" s="133"/>
      <c r="S904" s="133"/>
      <c r="T904" s="133"/>
      <c r="U904" s="133"/>
      <c r="V904" s="133"/>
      <c r="W904" s="133"/>
      <c r="X904" s="133"/>
      <c r="Y904" s="133"/>
      <c r="Z904" s="133"/>
      <c r="AA904" s="133"/>
    </row>
    <row r="905" spans="1:27" s="73" customFormat="1" ht="18" hidden="1" customHeight="1" x14ac:dyDescent="0.25">
      <c r="A905" s="173">
        <f>'CLINs &amp; Ceiling Rates'!B50</f>
        <v>0</v>
      </c>
      <c r="B905" s="173">
        <f>'CLINs &amp; Ceiling Rates'!C50</f>
        <v>0</v>
      </c>
      <c r="C905" s="177" t="str">
        <f>'CLINs &amp; Ceiling Rates'!M50</f>
        <v/>
      </c>
      <c r="D905" s="211">
        <f>IF('CLINs &amp; Ceiling Rates'!D861="",SUM('Labor Loading Matrix'!H905:AA905),SUM(E905:G905))</f>
        <v>0</v>
      </c>
      <c r="E905" s="175">
        <f>SUM(IF('CLINs &amp; Ceiling Rates'!$D$237="OPS",'Labor Loading Matrix'!H905,0),IF('CLINs &amp; Ceiling Rates'!$D$238="OPS",'Labor Loading Matrix'!I905,0),IF('CLINs &amp; Ceiling Rates'!$D$239="OPS",'Labor Loading Matrix'!J905,0),IF('CLINs &amp; Ceiling Rates'!$D$240="OPS",'Labor Loading Matrix'!K905,0),IF('CLINs &amp; Ceiling Rates'!$D$241="OPS",'Labor Loading Matrix'!L905,0),IF('CLINs &amp; Ceiling Rates'!$D$242="OPS",'Labor Loading Matrix'!M905,0),IF('CLINs &amp; Ceiling Rates'!$D$243="OPS",'Labor Loading Matrix'!N905,0),IF('CLINs &amp; Ceiling Rates'!$D$244="OPS",'Labor Loading Matrix'!O905,0),IF('CLINs &amp; Ceiling Rates'!$D$245="OPS",'Labor Loading Matrix'!P905,0),IF('CLINs &amp; Ceiling Rates'!$D$246="OPS",'Labor Loading Matrix'!Q905,0),IF('CLINs &amp; Ceiling Rates'!$D$247="OPS",'Labor Loading Matrix'!R905,0),IF('CLINs &amp; Ceiling Rates'!$D$248="OPS",'Labor Loading Matrix'!S905,0),IF('CLINs &amp; Ceiling Rates'!$D$249="OPS",'Labor Loading Matrix'!T905,0),IF('CLINs &amp; Ceiling Rates'!$D$250="OPS",'Labor Loading Matrix'!U905,0),IF('CLINs &amp; Ceiling Rates'!$D$251="OPS",'Labor Loading Matrix'!V905,0),IF('CLINs &amp; Ceiling Rates'!$D$252="OPS",'Labor Loading Matrix'!W905,0),IF('CLINs &amp; Ceiling Rates'!$D$253="OPS",'Labor Loading Matrix'!X905,0),IF('CLINs &amp; Ceiling Rates'!$D$254="OPS",'Labor Loading Matrix'!Y905,0),IF('CLINs &amp; Ceiling Rates'!$D$255="OPS",'Labor Loading Matrix'!Z905,0),IF('CLINs &amp; Ceiling Rates'!$D$256="OPS",'Labor Loading Matrix'!AA905,0))</f>
        <v>0</v>
      </c>
      <c r="F905" s="175">
        <f>SUM(IF('CLINs &amp; Ceiling Rates'!$D$237="F&amp;E",'Labor Loading Matrix'!H905,0),IF('CLINs &amp; Ceiling Rates'!$D$238="F&amp;E",'Labor Loading Matrix'!I905,0),IF('CLINs &amp; Ceiling Rates'!$D$239="F&amp;E",'Labor Loading Matrix'!J905,0),IF('CLINs &amp; Ceiling Rates'!$D$240="F&amp;E",'Labor Loading Matrix'!K905,0),IF('CLINs &amp; Ceiling Rates'!$D$241="F&amp;E",'Labor Loading Matrix'!L905,0),IF('CLINs &amp; Ceiling Rates'!$D$242="F&amp;E",'Labor Loading Matrix'!M905,0),IF('CLINs &amp; Ceiling Rates'!$D$243="F&amp;E",'Labor Loading Matrix'!N905,0),IF('CLINs &amp; Ceiling Rates'!$D$244="F&amp;E",'Labor Loading Matrix'!O905,0),IF('CLINs &amp; Ceiling Rates'!$D$245="F&amp;E",'Labor Loading Matrix'!P905,0),IF('CLINs &amp; Ceiling Rates'!$D$246="F&amp;E",'Labor Loading Matrix'!Q905,0),IF('CLINs &amp; Ceiling Rates'!$D$247="F&amp;E",'Labor Loading Matrix'!R905,0),IF('CLINs &amp; Ceiling Rates'!$D$248="F&amp;E",'Labor Loading Matrix'!S905,0),IF('CLINs &amp; Ceiling Rates'!$D$249="F&amp;E",'Labor Loading Matrix'!T905,0),IF('CLINs &amp; Ceiling Rates'!$D$250="F&amp;E",'Labor Loading Matrix'!U905,0),IF('CLINs &amp; Ceiling Rates'!$D$251="F&amp;E",'Labor Loading Matrix'!V905,0),IF('CLINs &amp; Ceiling Rates'!$D$252="F&amp;E",'Labor Loading Matrix'!W905,0),IF('CLINs &amp; Ceiling Rates'!$D$253="F&amp;E",'Labor Loading Matrix'!X905,0),IF('CLINs &amp; Ceiling Rates'!$D$254="F&amp;E",'Labor Loading Matrix'!Y905,0),IF('CLINs &amp; Ceiling Rates'!$D$255="F&amp;E",'Labor Loading Matrix'!Z905,0),IF('CLINs &amp; Ceiling Rates'!$D$256="F&amp;E",'Labor Loading Matrix'!AA905,0))</f>
        <v>0</v>
      </c>
      <c r="G905" s="175">
        <f>SUM(IF('CLINs &amp; Ceiling Rates'!$D$237="R&amp;D",'Labor Loading Matrix'!H905,0),IF('CLINs &amp; Ceiling Rates'!$D$238="R&amp;D",'Labor Loading Matrix'!I905,0),IF('CLINs &amp; Ceiling Rates'!$D$239="R&amp;D",'Labor Loading Matrix'!J905,0),IF('CLINs &amp; Ceiling Rates'!$D$240="R&amp;D",'Labor Loading Matrix'!K905,0),IF('CLINs &amp; Ceiling Rates'!$D$241="R&amp;D",'Labor Loading Matrix'!L905,0),IF('CLINs &amp; Ceiling Rates'!$D$242="R&amp;D",'Labor Loading Matrix'!M905,0),IF('CLINs &amp; Ceiling Rates'!$D$243="R&amp;D",'Labor Loading Matrix'!N905,0),IF('CLINs &amp; Ceiling Rates'!$D$244="R&amp;D",'Labor Loading Matrix'!O905,0),IF('CLINs &amp; Ceiling Rates'!$D$245="R&amp;D",'Labor Loading Matrix'!P905,0),IF('CLINs &amp; Ceiling Rates'!$D$246="R&amp;D",'Labor Loading Matrix'!Q905,0),IF('CLINs &amp; Ceiling Rates'!$D$247="R&amp;D",'Labor Loading Matrix'!R905,0),IF('CLINs &amp; Ceiling Rates'!$D$248="R&amp;D",'Labor Loading Matrix'!S905,0),IF('CLINs &amp; Ceiling Rates'!$D$249="R&amp;D",'Labor Loading Matrix'!T905,0),IF('CLINs &amp; Ceiling Rates'!$D$250="R&amp;D",'Labor Loading Matrix'!U905,0),IF('CLINs &amp; Ceiling Rates'!$D$251="R&amp;D",'Labor Loading Matrix'!V905,0),IF('CLINs &amp; Ceiling Rates'!$D$252="R&amp;D",'Labor Loading Matrix'!W905,0),IF('CLINs &amp; Ceiling Rates'!$D$253="R&amp;D",'Labor Loading Matrix'!X905,0),IF('CLINs &amp; Ceiling Rates'!$D$254="R&amp;D",'Labor Loading Matrix'!Y905,0),IF('CLINs &amp; Ceiling Rates'!$D$255="R&amp;D",'Labor Loading Matrix'!Z905,0),IF('CLINs &amp; Ceiling Rates'!$D$256="R&amp;D",'Labor Loading Matrix'!AA905,0))</f>
        <v>0</v>
      </c>
      <c r="H905" s="138"/>
      <c r="I905" s="137"/>
      <c r="J905" s="137"/>
      <c r="K905" s="137"/>
      <c r="L905" s="137"/>
      <c r="M905" s="137"/>
      <c r="N905" s="84"/>
      <c r="O905" s="84"/>
      <c r="P905" s="84"/>
      <c r="Q905" s="84"/>
      <c r="R905" s="133"/>
      <c r="S905" s="133"/>
      <c r="T905" s="133"/>
      <c r="U905" s="133"/>
      <c r="V905" s="133"/>
      <c r="W905" s="133"/>
      <c r="X905" s="133"/>
      <c r="Y905" s="133"/>
      <c r="Z905" s="133"/>
      <c r="AA905" s="133"/>
    </row>
    <row r="906" spans="1:27" s="73" customFormat="1" ht="18" hidden="1" customHeight="1" x14ac:dyDescent="0.25">
      <c r="A906" s="173">
        <f>'CLINs &amp; Ceiling Rates'!B51</f>
        <v>0</v>
      </c>
      <c r="B906" s="173">
        <f>'CLINs &amp; Ceiling Rates'!C51</f>
        <v>0</v>
      </c>
      <c r="C906" s="177" t="str">
        <f>'CLINs &amp; Ceiling Rates'!M51</f>
        <v/>
      </c>
      <c r="D906" s="211">
        <f>IF('CLINs &amp; Ceiling Rates'!D862="",SUM('Labor Loading Matrix'!H906:AA906),SUM(E906:G906))</f>
        <v>0</v>
      </c>
      <c r="E906" s="175">
        <f>SUM(IF('CLINs &amp; Ceiling Rates'!$D$237="OPS",'Labor Loading Matrix'!H906,0),IF('CLINs &amp; Ceiling Rates'!$D$238="OPS",'Labor Loading Matrix'!I906,0),IF('CLINs &amp; Ceiling Rates'!$D$239="OPS",'Labor Loading Matrix'!J906,0),IF('CLINs &amp; Ceiling Rates'!$D$240="OPS",'Labor Loading Matrix'!K906,0),IF('CLINs &amp; Ceiling Rates'!$D$241="OPS",'Labor Loading Matrix'!L906,0),IF('CLINs &amp; Ceiling Rates'!$D$242="OPS",'Labor Loading Matrix'!M906,0),IF('CLINs &amp; Ceiling Rates'!$D$243="OPS",'Labor Loading Matrix'!N906,0),IF('CLINs &amp; Ceiling Rates'!$D$244="OPS",'Labor Loading Matrix'!O906,0),IF('CLINs &amp; Ceiling Rates'!$D$245="OPS",'Labor Loading Matrix'!P906,0),IF('CLINs &amp; Ceiling Rates'!$D$246="OPS",'Labor Loading Matrix'!Q906,0),IF('CLINs &amp; Ceiling Rates'!$D$247="OPS",'Labor Loading Matrix'!R906,0),IF('CLINs &amp; Ceiling Rates'!$D$248="OPS",'Labor Loading Matrix'!S906,0),IF('CLINs &amp; Ceiling Rates'!$D$249="OPS",'Labor Loading Matrix'!T906,0),IF('CLINs &amp; Ceiling Rates'!$D$250="OPS",'Labor Loading Matrix'!U906,0),IF('CLINs &amp; Ceiling Rates'!$D$251="OPS",'Labor Loading Matrix'!V906,0),IF('CLINs &amp; Ceiling Rates'!$D$252="OPS",'Labor Loading Matrix'!W906,0),IF('CLINs &amp; Ceiling Rates'!$D$253="OPS",'Labor Loading Matrix'!X906,0),IF('CLINs &amp; Ceiling Rates'!$D$254="OPS",'Labor Loading Matrix'!Y906,0),IF('CLINs &amp; Ceiling Rates'!$D$255="OPS",'Labor Loading Matrix'!Z906,0),IF('CLINs &amp; Ceiling Rates'!$D$256="OPS",'Labor Loading Matrix'!AA906,0))</f>
        <v>0</v>
      </c>
      <c r="F906" s="175">
        <f>SUM(IF('CLINs &amp; Ceiling Rates'!$D$237="F&amp;E",'Labor Loading Matrix'!H906,0),IF('CLINs &amp; Ceiling Rates'!$D$238="F&amp;E",'Labor Loading Matrix'!I906,0),IF('CLINs &amp; Ceiling Rates'!$D$239="F&amp;E",'Labor Loading Matrix'!J906,0),IF('CLINs &amp; Ceiling Rates'!$D$240="F&amp;E",'Labor Loading Matrix'!K906,0),IF('CLINs &amp; Ceiling Rates'!$D$241="F&amp;E",'Labor Loading Matrix'!L906,0),IF('CLINs &amp; Ceiling Rates'!$D$242="F&amp;E",'Labor Loading Matrix'!M906,0),IF('CLINs &amp; Ceiling Rates'!$D$243="F&amp;E",'Labor Loading Matrix'!N906,0),IF('CLINs &amp; Ceiling Rates'!$D$244="F&amp;E",'Labor Loading Matrix'!O906,0),IF('CLINs &amp; Ceiling Rates'!$D$245="F&amp;E",'Labor Loading Matrix'!P906,0),IF('CLINs &amp; Ceiling Rates'!$D$246="F&amp;E",'Labor Loading Matrix'!Q906,0),IF('CLINs &amp; Ceiling Rates'!$D$247="F&amp;E",'Labor Loading Matrix'!R906,0),IF('CLINs &amp; Ceiling Rates'!$D$248="F&amp;E",'Labor Loading Matrix'!S906,0),IF('CLINs &amp; Ceiling Rates'!$D$249="F&amp;E",'Labor Loading Matrix'!T906,0),IF('CLINs &amp; Ceiling Rates'!$D$250="F&amp;E",'Labor Loading Matrix'!U906,0),IF('CLINs &amp; Ceiling Rates'!$D$251="F&amp;E",'Labor Loading Matrix'!V906,0),IF('CLINs &amp; Ceiling Rates'!$D$252="F&amp;E",'Labor Loading Matrix'!W906,0),IF('CLINs &amp; Ceiling Rates'!$D$253="F&amp;E",'Labor Loading Matrix'!X906,0),IF('CLINs &amp; Ceiling Rates'!$D$254="F&amp;E",'Labor Loading Matrix'!Y906,0),IF('CLINs &amp; Ceiling Rates'!$D$255="F&amp;E",'Labor Loading Matrix'!Z906,0),IF('CLINs &amp; Ceiling Rates'!$D$256="F&amp;E",'Labor Loading Matrix'!AA906,0))</f>
        <v>0</v>
      </c>
      <c r="G906" s="175">
        <f>SUM(IF('CLINs &amp; Ceiling Rates'!$D$237="R&amp;D",'Labor Loading Matrix'!H906,0),IF('CLINs &amp; Ceiling Rates'!$D$238="R&amp;D",'Labor Loading Matrix'!I906,0),IF('CLINs &amp; Ceiling Rates'!$D$239="R&amp;D",'Labor Loading Matrix'!J906,0),IF('CLINs &amp; Ceiling Rates'!$D$240="R&amp;D",'Labor Loading Matrix'!K906,0),IF('CLINs &amp; Ceiling Rates'!$D$241="R&amp;D",'Labor Loading Matrix'!L906,0),IF('CLINs &amp; Ceiling Rates'!$D$242="R&amp;D",'Labor Loading Matrix'!M906,0),IF('CLINs &amp; Ceiling Rates'!$D$243="R&amp;D",'Labor Loading Matrix'!N906,0),IF('CLINs &amp; Ceiling Rates'!$D$244="R&amp;D",'Labor Loading Matrix'!O906,0),IF('CLINs &amp; Ceiling Rates'!$D$245="R&amp;D",'Labor Loading Matrix'!P906,0),IF('CLINs &amp; Ceiling Rates'!$D$246="R&amp;D",'Labor Loading Matrix'!Q906,0),IF('CLINs &amp; Ceiling Rates'!$D$247="R&amp;D",'Labor Loading Matrix'!R906,0),IF('CLINs &amp; Ceiling Rates'!$D$248="R&amp;D",'Labor Loading Matrix'!S906,0),IF('CLINs &amp; Ceiling Rates'!$D$249="R&amp;D",'Labor Loading Matrix'!T906,0),IF('CLINs &amp; Ceiling Rates'!$D$250="R&amp;D",'Labor Loading Matrix'!U906,0),IF('CLINs &amp; Ceiling Rates'!$D$251="R&amp;D",'Labor Loading Matrix'!V906,0),IF('CLINs &amp; Ceiling Rates'!$D$252="R&amp;D",'Labor Loading Matrix'!W906,0),IF('CLINs &amp; Ceiling Rates'!$D$253="R&amp;D",'Labor Loading Matrix'!X906,0),IF('CLINs &amp; Ceiling Rates'!$D$254="R&amp;D",'Labor Loading Matrix'!Y906,0),IF('CLINs &amp; Ceiling Rates'!$D$255="R&amp;D",'Labor Loading Matrix'!Z906,0),IF('CLINs &amp; Ceiling Rates'!$D$256="R&amp;D",'Labor Loading Matrix'!AA906,0))</f>
        <v>0</v>
      </c>
      <c r="H906" s="138"/>
      <c r="I906" s="137"/>
      <c r="J906" s="137"/>
      <c r="K906" s="137"/>
      <c r="L906" s="137"/>
      <c r="M906" s="137"/>
      <c r="N906" s="84"/>
      <c r="O906" s="84"/>
      <c r="P906" s="84"/>
      <c r="Q906" s="84"/>
      <c r="R906" s="133"/>
      <c r="S906" s="133"/>
      <c r="T906" s="133"/>
      <c r="U906" s="133"/>
      <c r="V906" s="133"/>
      <c r="W906" s="133"/>
      <c r="X906" s="133"/>
      <c r="Y906" s="133"/>
      <c r="Z906" s="133"/>
      <c r="AA906" s="133"/>
    </row>
    <row r="907" spans="1:27" s="73" customFormat="1" ht="18" hidden="1" customHeight="1" x14ac:dyDescent="0.25">
      <c r="A907" s="173">
        <f>'CLINs &amp; Ceiling Rates'!B52</f>
        <v>0</v>
      </c>
      <c r="B907" s="173">
        <f>'CLINs &amp; Ceiling Rates'!C52</f>
        <v>0</v>
      </c>
      <c r="C907" s="177" t="str">
        <f>'CLINs &amp; Ceiling Rates'!M52</f>
        <v/>
      </c>
      <c r="D907" s="211">
        <f>IF('CLINs &amp; Ceiling Rates'!D863="",SUM('Labor Loading Matrix'!H907:AA907),SUM(E907:G907))</f>
        <v>0</v>
      </c>
      <c r="E907" s="175">
        <f>SUM(IF('CLINs &amp; Ceiling Rates'!$D$237="OPS",'Labor Loading Matrix'!H907,0),IF('CLINs &amp; Ceiling Rates'!$D$238="OPS",'Labor Loading Matrix'!I907,0),IF('CLINs &amp; Ceiling Rates'!$D$239="OPS",'Labor Loading Matrix'!J907,0),IF('CLINs &amp; Ceiling Rates'!$D$240="OPS",'Labor Loading Matrix'!K907,0),IF('CLINs &amp; Ceiling Rates'!$D$241="OPS",'Labor Loading Matrix'!L907,0),IF('CLINs &amp; Ceiling Rates'!$D$242="OPS",'Labor Loading Matrix'!M907,0),IF('CLINs &amp; Ceiling Rates'!$D$243="OPS",'Labor Loading Matrix'!N907,0),IF('CLINs &amp; Ceiling Rates'!$D$244="OPS",'Labor Loading Matrix'!O907,0),IF('CLINs &amp; Ceiling Rates'!$D$245="OPS",'Labor Loading Matrix'!P907,0),IF('CLINs &amp; Ceiling Rates'!$D$246="OPS",'Labor Loading Matrix'!Q907,0),IF('CLINs &amp; Ceiling Rates'!$D$247="OPS",'Labor Loading Matrix'!R907,0),IF('CLINs &amp; Ceiling Rates'!$D$248="OPS",'Labor Loading Matrix'!S907,0),IF('CLINs &amp; Ceiling Rates'!$D$249="OPS",'Labor Loading Matrix'!T907,0),IF('CLINs &amp; Ceiling Rates'!$D$250="OPS",'Labor Loading Matrix'!U907,0),IF('CLINs &amp; Ceiling Rates'!$D$251="OPS",'Labor Loading Matrix'!V907,0),IF('CLINs &amp; Ceiling Rates'!$D$252="OPS",'Labor Loading Matrix'!W907,0),IF('CLINs &amp; Ceiling Rates'!$D$253="OPS",'Labor Loading Matrix'!X907,0),IF('CLINs &amp; Ceiling Rates'!$D$254="OPS",'Labor Loading Matrix'!Y907,0),IF('CLINs &amp; Ceiling Rates'!$D$255="OPS",'Labor Loading Matrix'!Z907,0),IF('CLINs &amp; Ceiling Rates'!$D$256="OPS",'Labor Loading Matrix'!AA907,0))</f>
        <v>0</v>
      </c>
      <c r="F907" s="175">
        <f>SUM(IF('CLINs &amp; Ceiling Rates'!$D$237="F&amp;E",'Labor Loading Matrix'!H907,0),IF('CLINs &amp; Ceiling Rates'!$D$238="F&amp;E",'Labor Loading Matrix'!I907,0),IF('CLINs &amp; Ceiling Rates'!$D$239="F&amp;E",'Labor Loading Matrix'!J907,0),IF('CLINs &amp; Ceiling Rates'!$D$240="F&amp;E",'Labor Loading Matrix'!K907,0),IF('CLINs &amp; Ceiling Rates'!$D$241="F&amp;E",'Labor Loading Matrix'!L907,0),IF('CLINs &amp; Ceiling Rates'!$D$242="F&amp;E",'Labor Loading Matrix'!M907,0),IF('CLINs &amp; Ceiling Rates'!$D$243="F&amp;E",'Labor Loading Matrix'!N907,0),IF('CLINs &amp; Ceiling Rates'!$D$244="F&amp;E",'Labor Loading Matrix'!O907,0),IF('CLINs &amp; Ceiling Rates'!$D$245="F&amp;E",'Labor Loading Matrix'!P907,0),IF('CLINs &amp; Ceiling Rates'!$D$246="F&amp;E",'Labor Loading Matrix'!Q907,0),IF('CLINs &amp; Ceiling Rates'!$D$247="F&amp;E",'Labor Loading Matrix'!R907,0),IF('CLINs &amp; Ceiling Rates'!$D$248="F&amp;E",'Labor Loading Matrix'!S907,0),IF('CLINs &amp; Ceiling Rates'!$D$249="F&amp;E",'Labor Loading Matrix'!T907,0),IF('CLINs &amp; Ceiling Rates'!$D$250="F&amp;E",'Labor Loading Matrix'!U907,0),IF('CLINs &amp; Ceiling Rates'!$D$251="F&amp;E",'Labor Loading Matrix'!V907,0),IF('CLINs &amp; Ceiling Rates'!$D$252="F&amp;E",'Labor Loading Matrix'!W907,0),IF('CLINs &amp; Ceiling Rates'!$D$253="F&amp;E",'Labor Loading Matrix'!X907,0),IF('CLINs &amp; Ceiling Rates'!$D$254="F&amp;E",'Labor Loading Matrix'!Y907,0),IF('CLINs &amp; Ceiling Rates'!$D$255="F&amp;E",'Labor Loading Matrix'!Z907,0),IF('CLINs &amp; Ceiling Rates'!$D$256="F&amp;E",'Labor Loading Matrix'!AA907,0))</f>
        <v>0</v>
      </c>
      <c r="G907" s="175">
        <f>SUM(IF('CLINs &amp; Ceiling Rates'!$D$237="R&amp;D",'Labor Loading Matrix'!H907,0),IF('CLINs &amp; Ceiling Rates'!$D$238="R&amp;D",'Labor Loading Matrix'!I907,0),IF('CLINs &amp; Ceiling Rates'!$D$239="R&amp;D",'Labor Loading Matrix'!J907,0),IF('CLINs &amp; Ceiling Rates'!$D$240="R&amp;D",'Labor Loading Matrix'!K907,0),IF('CLINs &amp; Ceiling Rates'!$D$241="R&amp;D",'Labor Loading Matrix'!L907,0),IF('CLINs &amp; Ceiling Rates'!$D$242="R&amp;D",'Labor Loading Matrix'!M907,0),IF('CLINs &amp; Ceiling Rates'!$D$243="R&amp;D",'Labor Loading Matrix'!N907,0),IF('CLINs &amp; Ceiling Rates'!$D$244="R&amp;D",'Labor Loading Matrix'!O907,0),IF('CLINs &amp; Ceiling Rates'!$D$245="R&amp;D",'Labor Loading Matrix'!P907,0),IF('CLINs &amp; Ceiling Rates'!$D$246="R&amp;D",'Labor Loading Matrix'!Q907,0),IF('CLINs &amp; Ceiling Rates'!$D$247="R&amp;D",'Labor Loading Matrix'!R907,0),IF('CLINs &amp; Ceiling Rates'!$D$248="R&amp;D",'Labor Loading Matrix'!S907,0),IF('CLINs &amp; Ceiling Rates'!$D$249="R&amp;D",'Labor Loading Matrix'!T907,0),IF('CLINs &amp; Ceiling Rates'!$D$250="R&amp;D",'Labor Loading Matrix'!U907,0),IF('CLINs &amp; Ceiling Rates'!$D$251="R&amp;D",'Labor Loading Matrix'!V907,0),IF('CLINs &amp; Ceiling Rates'!$D$252="R&amp;D",'Labor Loading Matrix'!W907,0),IF('CLINs &amp; Ceiling Rates'!$D$253="R&amp;D",'Labor Loading Matrix'!X907,0),IF('CLINs &amp; Ceiling Rates'!$D$254="R&amp;D",'Labor Loading Matrix'!Y907,0),IF('CLINs &amp; Ceiling Rates'!$D$255="R&amp;D",'Labor Loading Matrix'!Z907,0),IF('CLINs &amp; Ceiling Rates'!$D$256="R&amp;D",'Labor Loading Matrix'!AA907,0))</f>
        <v>0</v>
      </c>
      <c r="H907" s="138"/>
      <c r="I907" s="137"/>
      <c r="J907" s="137"/>
      <c r="K907" s="137"/>
      <c r="L907" s="137"/>
      <c r="M907" s="137"/>
      <c r="N907" s="84"/>
      <c r="O907" s="84"/>
      <c r="P907" s="84"/>
      <c r="Q907" s="84"/>
      <c r="R907" s="133"/>
      <c r="S907" s="133"/>
      <c r="T907" s="133"/>
      <c r="U907" s="133"/>
      <c r="V907" s="133"/>
      <c r="W907" s="133"/>
      <c r="X907" s="133"/>
      <c r="Y907" s="133"/>
      <c r="Z907" s="133"/>
      <c r="AA907" s="133"/>
    </row>
    <row r="908" spans="1:27" s="73" customFormat="1" ht="18" hidden="1" customHeight="1" x14ac:dyDescent="0.25">
      <c r="A908" s="173">
        <f>'CLINs &amp; Ceiling Rates'!B53</f>
        <v>0</v>
      </c>
      <c r="B908" s="173">
        <f>'CLINs &amp; Ceiling Rates'!C53</f>
        <v>0</v>
      </c>
      <c r="C908" s="177" t="str">
        <f>'CLINs &amp; Ceiling Rates'!M53</f>
        <v/>
      </c>
      <c r="D908" s="211">
        <f>IF('CLINs &amp; Ceiling Rates'!D864="",SUM('Labor Loading Matrix'!H908:AA908),SUM(E908:G908))</f>
        <v>0</v>
      </c>
      <c r="E908" s="175">
        <f>SUM(IF('CLINs &amp; Ceiling Rates'!$D$237="OPS",'Labor Loading Matrix'!H908,0),IF('CLINs &amp; Ceiling Rates'!$D$238="OPS",'Labor Loading Matrix'!I908,0),IF('CLINs &amp; Ceiling Rates'!$D$239="OPS",'Labor Loading Matrix'!J908,0),IF('CLINs &amp; Ceiling Rates'!$D$240="OPS",'Labor Loading Matrix'!K908,0),IF('CLINs &amp; Ceiling Rates'!$D$241="OPS",'Labor Loading Matrix'!L908,0),IF('CLINs &amp; Ceiling Rates'!$D$242="OPS",'Labor Loading Matrix'!M908,0),IF('CLINs &amp; Ceiling Rates'!$D$243="OPS",'Labor Loading Matrix'!N908,0),IF('CLINs &amp; Ceiling Rates'!$D$244="OPS",'Labor Loading Matrix'!O908,0),IF('CLINs &amp; Ceiling Rates'!$D$245="OPS",'Labor Loading Matrix'!P908,0),IF('CLINs &amp; Ceiling Rates'!$D$246="OPS",'Labor Loading Matrix'!Q908,0),IF('CLINs &amp; Ceiling Rates'!$D$247="OPS",'Labor Loading Matrix'!R908,0),IF('CLINs &amp; Ceiling Rates'!$D$248="OPS",'Labor Loading Matrix'!S908,0),IF('CLINs &amp; Ceiling Rates'!$D$249="OPS",'Labor Loading Matrix'!T908,0),IF('CLINs &amp; Ceiling Rates'!$D$250="OPS",'Labor Loading Matrix'!U908,0),IF('CLINs &amp; Ceiling Rates'!$D$251="OPS",'Labor Loading Matrix'!V908,0),IF('CLINs &amp; Ceiling Rates'!$D$252="OPS",'Labor Loading Matrix'!W908,0),IF('CLINs &amp; Ceiling Rates'!$D$253="OPS",'Labor Loading Matrix'!X908,0),IF('CLINs &amp; Ceiling Rates'!$D$254="OPS",'Labor Loading Matrix'!Y908,0),IF('CLINs &amp; Ceiling Rates'!$D$255="OPS",'Labor Loading Matrix'!Z908,0),IF('CLINs &amp; Ceiling Rates'!$D$256="OPS",'Labor Loading Matrix'!AA908,0))</f>
        <v>0</v>
      </c>
      <c r="F908" s="175">
        <f>SUM(IF('CLINs &amp; Ceiling Rates'!$D$237="F&amp;E",'Labor Loading Matrix'!H908,0),IF('CLINs &amp; Ceiling Rates'!$D$238="F&amp;E",'Labor Loading Matrix'!I908,0),IF('CLINs &amp; Ceiling Rates'!$D$239="F&amp;E",'Labor Loading Matrix'!J908,0),IF('CLINs &amp; Ceiling Rates'!$D$240="F&amp;E",'Labor Loading Matrix'!K908,0),IF('CLINs &amp; Ceiling Rates'!$D$241="F&amp;E",'Labor Loading Matrix'!L908,0),IF('CLINs &amp; Ceiling Rates'!$D$242="F&amp;E",'Labor Loading Matrix'!M908,0),IF('CLINs &amp; Ceiling Rates'!$D$243="F&amp;E",'Labor Loading Matrix'!N908,0),IF('CLINs &amp; Ceiling Rates'!$D$244="F&amp;E",'Labor Loading Matrix'!O908,0),IF('CLINs &amp; Ceiling Rates'!$D$245="F&amp;E",'Labor Loading Matrix'!P908,0),IF('CLINs &amp; Ceiling Rates'!$D$246="F&amp;E",'Labor Loading Matrix'!Q908,0),IF('CLINs &amp; Ceiling Rates'!$D$247="F&amp;E",'Labor Loading Matrix'!R908,0),IF('CLINs &amp; Ceiling Rates'!$D$248="F&amp;E",'Labor Loading Matrix'!S908,0),IF('CLINs &amp; Ceiling Rates'!$D$249="F&amp;E",'Labor Loading Matrix'!T908,0),IF('CLINs &amp; Ceiling Rates'!$D$250="F&amp;E",'Labor Loading Matrix'!U908,0),IF('CLINs &amp; Ceiling Rates'!$D$251="F&amp;E",'Labor Loading Matrix'!V908,0),IF('CLINs &amp; Ceiling Rates'!$D$252="F&amp;E",'Labor Loading Matrix'!W908,0),IF('CLINs &amp; Ceiling Rates'!$D$253="F&amp;E",'Labor Loading Matrix'!X908,0),IF('CLINs &amp; Ceiling Rates'!$D$254="F&amp;E",'Labor Loading Matrix'!Y908,0),IF('CLINs &amp; Ceiling Rates'!$D$255="F&amp;E",'Labor Loading Matrix'!Z908,0),IF('CLINs &amp; Ceiling Rates'!$D$256="F&amp;E",'Labor Loading Matrix'!AA908,0))</f>
        <v>0</v>
      </c>
      <c r="G908" s="175">
        <f>SUM(IF('CLINs &amp; Ceiling Rates'!$D$237="R&amp;D",'Labor Loading Matrix'!H908,0),IF('CLINs &amp; Ceiling Rates'!$D$238="R&amp;D",'Labor Loading Matrix'!I908,0),IF('CLINs &amp; Ceiling Rates'!$D$239="R&amp;D",'Labor Loading Matrix'!J908,0),IF('CLINs &amp; Ceiling Rates'!$D$240="R&amp;D",'Labor Loading Matrix'!K908,0),IF('CLINs &amp; Ceiling Rates'!$D$241="R&amp;D",'Labor Loading Matrix'!L908,0),IF('CLINs &amp; Ceiling Rates'!$D$242="R&amp;D",'Labor Loading Matrix'!M908,0),IF('CLINs &amp; Ceiling Rates'!$D$243="R&amp;D",'Labor Loading Matrix'!N908,0),IF('CLINs &amp; Ceiling Rates'!$D$244="R&amp;D",'Labor Loading Matrix'!O908,0),IF('CLINs &amp; Ceiling Rates'!$D$245="R&amp;D",'Labor Loading Matrix'!P908,0),IF('CLINs &amp; Ceiling Rates'!$D$246="R&amp;D",'Labor Loading Matrix'!Q908,0),IF('CLINs &amp; Ceiling Rates'!$D$247="R&amp;D",'Labor Loading Matrix'!R908,0),IF('CLINs &amp; Ceiling Rates'!$D$248="R&amp;D",'Labor Loading Matrix'!S908,0),IF('CLINs &amp; Ceiling Rates'!$D$249="R&amp;D",'Labor Loading Matrix'!T908,0),IF('CLINs &amp; Ceiling Rates'!$D$250="R&amp;D",'Labor Loading Matrix'!U908,0),IF('CLINs &amp; Ceiling Rates'!$D$251="R&amp;D",'Labor Loading Matrix'!V908,0),IF('CLINs &amp; Ceiling Rates'!$D$252="R&amp;D",'Labor Loading Matrix'!W908,0),IF('CLINs &amp; Ceiling Rates'!$D$253="R&amp;D",'Labor Loading Matrix'!X908,0),IF('CLINs &amp; Ceiling Rates'!$D$254="R&amp;D",'Labor Loading Matrix'!Y908,0),IF('CLINs &amp; Ceiling Rates'!$D$255="R&amp;D",'Labor Loading Matrix'!Z908,0),IF('CLINs &amp; Ceiling Rates'!$D$256="R&amp;D",'Labor Loading Matrix'!AA908,0))</f>
        <v>0</v>
      </c>
      <c r="H908" s="138"/>
      <c r="I908" s="137"/>
      <c r="J908" s="137"/>
      <c r="K908" s="137"/>
      <c r="L908" s="137"/>
      <c r="M908" s="137"/>
      <c r="N908" s="84"/>
      <c r="O908" s="84"/>
      <c r="P908" s="84"/>
      <c r="Q908" s="84"/>
      <c r="R908" s="133"/>
      <c r="S908" s="133"/>
      <c r="T908" s="133"/>
      <c r="U908" s="133"/>
      <c r="V908" s="133"/>
      <c r="W908" s="133"/>
      <c r="X908" s="133"/>
      <c r="Y908" s="133"/>
      <c r="Z908" s="133"/>
      <c r="AA908" s="133"/>
    </row>
    <row r="909" spans="1:27" s="73" customFormat="1" ht="18" hidden="1" customHeight="1" x14ac:dyDescent="0.25">
      <c r="A909" s="173">
        <f>'CLINs &amp; Ceiling Rates'!B54</f>
        <v>0</v>
      </c>
      <c r="B909" s="173">
        <f>'CLINs &amp; Ceiling Rates'!C54</f>
        <v>0</v>
      </c>
      <c r="C909" s="177" t="str">
        <f>'CLINs &amp; Ceiling Rates'!M54</f>
        <v/>
      </c>
      <c r="D909" s="211">
        <f>IF('CLINs &amp; Ceiling Rates'!D865="",SUM('Labor Loading Matrix'!H909:AA909),SUM(E909:G909))</f>
        <v>0</v>
      </c>
      <c r="E909" s="175">
        <f>SUM(IF('CLINs &amp; Ceiling Rates'!$D$237="OPS",'Labor Loading Matrix'!H909,0),IF('CLINs &amp; Ceiling Rates'!$D$238="OPS",'Labor Loading Matrix'!I909,0),IF('CLINs &amp; Ceiling Rates'!$D$239="OPS",'Labor Loading Matrix'!J909,0),IF('CLINs &amp; Ceiling Rates'!$D$240="OPS",'Labor Loading Matrix'!K909,0),IF('CLINs &amp; Ceiling Rates'!$D$241="OPS",'Labor Loading Matrix'!L909,0),IF('CLINs &amp; Ceiling Rates'!$D$242="OPS",'Labor Loading Matrix'!M909,0),IF('CLINs &amp; Ceiling Rates'!$D$243="OPS",'Labor Loading Matrix'!N909,0),IF('CLINs &amp; Ceiling Rates'!$D$244="OPS",'Labor Loading Matrix'!O909,0),IF('CLINs &amp; Ceiling Rates'!$D$245="OPS",'Labor Loading Matrix'!P909,0),IF('CLINs &amp; Ceiling Rates'!$D$246="OPS",'Labor Loading Matrix'!Q909,0),IF('CLINs &amp; Ceiling Rates'!$D$247="OPS",'Labor Loading Matrix'!R909,0),IF('CLINs &amp; Ceiling Rates'!$D$248="OPS",'Labor Loading Matrix'!S909,0),IF('CLINs &amp; Ceiling Rates'!$D$249="OPS",'Labor Loading Matrix'!T909,0),IF('CLINs &amp; Ceiling Rates'!$D$250="OPS",'Labor Loading Matrix'!U909,0),IF('CLINs &amp; Ceiling Rates'!$D$251="OPS",'Labor Loading Matrix'!V909,0),IF('CLINs &amp; Ceiling Rates'!$D$252="OPS",'Labor Loading Matrix'!W909,0),IF('CLINs &amp; Ceiling Rates'!$D$253="OPS",'Labor Loading Matrix'!X909,0),IF('CLINs &amp; Ceiling Rates'!$D$254="OPS",'Labor Loading Matrix'!Y909,0),IF('CLINs &amp; Ceiling Rates'!$D$255="OPS",'Labor Loading Matrix'!Z909,0),IF('CLINs &amp; Ceiling Rates'!$D$256="OPS",'Labor Loading Matrix'!AA909,0))</f>
        <v>0</v>
      </c>
      <c r="F909" s="175">
        <f>SUM(IF('CLINs &amp; Ceiling Rates'!$D$237="F&amp;E",'Labor Loading Matrix'!H909,0),IF('CLINs &amp; Ceiling Rates'!$D$238="F&amp;E",'Labor Loading Matrix'!I909,0),IF('CLINs &amp; Ceiling Rates'!$D$239="F&amp;E",'Labor Loading Matrix'!J909,0),IF('CLINs &amp; Ceiling Rates'!$D$240="F&amp;E",'Labor Loading Matrix'!K909,0),IF('CLINs &amp; Ceiling Rates'!$D$241="F&amp;E",'Labor Loading Matrix'!L909,0),IF('CLINs &amp; Ceiling Rates'!$D$242="F&amp;E",'Labor Loading Matrix'!M909,0),IF('CLINs &amp; Ceiling Rates'!$D$243="F&amp;E",'Labor Loading Matrix'!N909,0),IF('CLINs &amp; Ceiling Rates'!$D$244="F&amp;E",'Labor Loading Matrix'!O909,0),IF('CLINs &amp; Ceiling Rates'!$D$245="F&amp;E",'Labor Loading Matrix'!P909,0),IF('CLINs &amp; Ceiling Rates'!$D$246="F&amp;E",'Labor Loading Matrix'!Q909,0),IF('CLINs &amp; Ceiling Rates'!$D$247="F&amp;E",'Labor Loading Matrix'!R909,0),IF('CLINs &amp; Ceiling Rates'!$D$248="F&amp;E",'Labor Loading Matrix'!S909,0),IF('CLINs &amp; Ceiling Rates'!$D$249="F&amp;E",'Labor Loading Matrix'!T909,0),IF('CLINs &amp; Ceiling Rates'!$D$250="F&amp;E",'Labor Loading Matrix'!U909,0),IF('CLINs &amp; Ceiling Rates'!$D$251="F&amp;E",'Labor Loading Matrix'!V909,0),IF('CLINs &amp; Ceiling Rates'!$D$252="F&amp;E",'Labor Loading Matrix'!W909,0),IF('CLINs &amp; Ceiling Rates'!$D$253="F&amp;E",'Labor Loading Matrix'!X909,0),IF('CLINs &amp; Ceiling Rates'!$D$254="F&amp;E",'Labor Loading Matrix'!Y909,0),IF('CLINs &amp; Ceiling Rates'!$D$255="F&amp;E",'Labor Loading Matrix'!Z909,0),IF('CLINs &amp; Ceiling Rates'!$D$256="F&amp;E",'Labor Loading Matrix'!AA909,0))</f>
        <v>0</v>
      </c>
      <c r="G909" s="175">
        <f>SUM(IF('CLINs &amp; Ceiling Rates'!$D$237="R&amp;D",'Labor Loading Matrix'!H909,0),IF('CLINs &amp; Ceiling Rates'!$D$238="R&amp;D",'Labor Loading Matrix'!I909,0),IF('CLINs &amp; Ceiling Rates'!$D$239="R&amp;D",'Labor Loading Matrix'!J909,0),IF('CLINs &amp; Ceiling Rates'!$D$240="R&amp;D",'Labor Loading Matrix'!K909,0),IF('CLINs &amp; Ceiling Rates'!$D$241="R&amp;D",'Labor Loading Matrix'!L909,0),IF('CLINs &amp; Ceiling Rates'!$D$242="R&amp;D",'Labor Loading Matrix'!M909,0),IF('CLINs &amp; Ceiling Rates'!$D$243="R&amp;D",'Labor Loading Matrix'!N909,0),IF('CLINs &amp; Ceiling Rates'!$D$244="R&amp;D",'Labor Loading Matrix'!O909,0),IF('CLINs &amp; Ceiling Rates'!$D$245="R&amp;D",'Labor Loading Matrix'!P909,0),IF('CLINs &amp; Ceiling Rates'!$D$246="R&amp;D",'Labor Loading Matrix'!Q909,0),IF('CLINs &amp; Ceiling Rates'!$D$247="R&amp;D",'Labor Loading Matrix'!R909,0),IF('CLINs &amp; Ceiling Rates'!$D$248="R&amp;D",'Labor Loading Matrix'!S909,0),IF('CLINs &amp; Ceiling Rates'!$D$249="R&amp;D",'Labor Loading Matrix'!T909,0),IF('CLINs &amp; Ceiling Rates'!$D$250="R&amp;D",'Labor Loading Matrix'!U909,0),IF('CLINs &amp; Ceiling Rates'!$D$251="R&amp;D",'Labor Loading Matrix'!V909,0),IF('CLINs &amp; Ceiling Rates'!$D$252="R&amp;D",'Labor Loading Matrix'!W909,0),IF('CLINs &amp; Ceiling Rates'!$D$253="R&amp;D",'Labor Loading Matrix'!X909,0),IF('CLINs &amp; Ceiling Rates'!$D$254="R&amp;D",'Labor Loading Matrix'!Y909,0),IF('CLINs &amp; Ceiling Rates'!$D$255="R&amp;D",'Labor Loading Matrix'!Z909,0),IF('CLINs &amp; Ceiling Rates'!$D$256="R&amp;D",'Labor Loading Matrix'!AA909,0))</f>
        <v>0</v>
      </c>
      <c r="H909" s="138"/>
      <c r="I909" s="137"/>
      <c r="J909" s="137"/>
      <c r="K909" s="137"/>
      <c r="L909" s="137"/>
      <c r="M909" s="137"/>
      <c r="N909" s="84"/>
      <c r="O909" s="84"/>
      <c r="P909" s="84"/>
      <c r="Q909" s="84"/>
      <c r="R909" s="133"/>
      <c r="S909" s="133"/>
      <c r="T909" s="133"/>
      <c r="U909" s="133"/>
      <c r="V909" s="133"/>
      <c r="W909" s="133"/>
      <c r="X909" s="133"/>
      <c r="Y909" s="133"/>
      <c r="Z909" s="133"/>
      <c r="AA909" s="133"/>
    </row>
    <row r="910" spans="1:27" s="73" customFormat="1" ht="18" hidden="1" customHeight="1" x14ac:dyDescent="0.25">
      <c r="A910" s="173">
        <f>'CLINs &amp; Ceiling Rates'!B55</f>
        <v>0</v>
      </c>
      <c r="B910" s="173">
        <f>'CLINs &amp; Ceiling Rates'!C55</f>
        <v>0</v>
      </c>
      <c r="C910" s="177" t="str">
        <f>'CLINs &amp; Ceiling Rates'!M55</f>
        <v/>
      </c>
      <c r="D910" s="211">
        <f>IF('CLINs &amp; Ceiling Rates'!D866="",SUM('Labor Loading Matrix'!H910:AA910),SUM(E910:G910))</f>
        <v>0</v>
      </c>
      <c r="E910" s="175">
        <f>SUM(IF('CLINs &amp; Ceiling Rates'!$D$237="OPS",'Labor Loading Matrix'!H910,0),IF('CLINs &amp; Ceiling Rates'!$D$238="OPS",'Labor Loading Matrix'!I910,0),IF('CLINs &amp; Ceiling Rates'!$D$239="OPS",'Labor Loading Matrix'!J910,0),IF('CLINs &amp; Ceiling Rates'!$D$240="OPS",'Labor Loading Matrix'!K910,0),IF('CLINs &amp; Ceiling Rates'!$D$241="OPS",'Labor Loading Matrix'!L910,0),IF('CLINs &amp; Ceiling Rates'!$D$242="OPS",'Labor Loading Matrix'!M910,0),IF('CLINs &amp; Ceiling Rates'!$D$243="OPS",'Labor Loading Matrix'!N910,0),IF('CLINs &amp; Ceiling Rates'!$D$244="OPS",'Labor Loading Matrix'!O910,0),IF('CLINs &amp; Ceiling Rates'!$D$245="OPS",'Labor Loading Matrix'!P910,0),IF('CLINs &amp; Ceiling Rates'!$D$246="OPS",'Labor Loading Matrix'!Q910,0),IF('CLINs &amp; Ceiling Rates'!$D$247="OPS",'Labor Loading Matrix'!R910,0),IF('CLINs &amp; Ceiling Rates'!$D$248="OPS",'Labor Loading Matrix'!S910,0),IF('CLINs &amp; Ceiling Rates'!$D$249="OPS",'Labor Loading Matrix'!T910,0),IF('CLINs &amp; Ceiling Rates'!$D$250="OPS",'Labor Loading Matrix'!U910,0),IF('CLINs &amp; Ceiling Rates'!$D$251="OPS",'Labor Loading Matrix'!V910,0),IF('CLINs &amp; Ceiling Rates'!$D$252="OPS",'Labor Loading Matrix'!W910,0),IF('CLINs &amp; Ceiling Rates'!$D$253="OPS",'Labor Loading Matrix'!X910,0),IF('CLINs &amp; Ceiling Rates'!$D$254="OPS",'Labor Loading Matrix'!Y910,0),IF('CLINs &amp; Ceiling Rates'!$D$255="OPS",'Labor Loading Matrix'!Z910,0),IF('CLINs &amp; Ceiling Rates'!$D$256="OPS",'Labor Loading Matrix'!AA910,0))</f>
        <v>0</v>
      </c>
      <c r="F910" s="175">
        <f>SUM(IF('CLINs &amp; Ceiling Rates'!$D$237="F&amp;E",'Labor Loading Matrix'!H910,0),IF('CLINs &amp; Ceiling Rates'!$D$238="F&amp;E",'Labor Loading Matrix'!I910,0),IF('CLINs &amp; Ceiling Rates'!$D$239="F&amp;E",'Labor Loading Matrix'!J910,0),IF('CLINs &amp; Ceiling Rates'!$D$240="F&amp;E",'Labor Loading Matrix'!K910,0),IF('CLINs &amp; Ceiling Rates'!$D$241="F&amp;E",'Labor Loading Matrix'!L910,0),IF('CLINs &amp; Ceiling Rates'!$D$242="F&amp;E",'Labor Loading Matrix'!M910,0),IF('CLINs &amp; Ceiling Rates'!$D$243="F&amp;E",'Labor Loading Matrix'!N910,0),IF('CLINs &amp; Ceiling Rates'!$D$244="F&amp;E",'Labor Loading Matrix'!O910,0),IF('CLINs &amp; Ceiling Rates'!$D$245="F&amp;E",'Labor Loading Matrix'!P910,0),IF('CLINs &amp; Ceiling Rates'!$D$246="F&amp;E",'Labor Loading Matrix'!Q910,0),IF('CLINs &amp; Ceiling Rates'!$D$247="F&amp;E",'Labor Loading Matrix'!R910,0),IF('CLINs &amp; Ceiling Rates'!$D$248="F&amp;E",'Labor Loading Matrix'!S910,0),IF('CLINs &amp; Ceiling Rates'!$D$249="F&amp;E",'Labor Loading Matrix'!T910,0),IF('CLINs &amp; Ceiling Rates'!$D$250="F&amp;E",'Labor Loading Matrix'!U910,0),IF('CLINs &amp; Ceiling Rates'!$D$251="F&amp;E",'Labor Loading Matrix'!V910,0),IF('CLINs &amp; Ceiling Rates'!$D$252="F&amp;E",'Labor Loading Matrix'!W910,0),IF('CLINs &amp; Ceiling Rates'!$D$253="F&amp;E",'Labor Loading Matrix'!X910,0),IF('CLINs &amp; Ceiling Rates'!$D$254="F&amp;E",'Labor Loading Matrix'!Y910,0),IF('CLINs &amp; Ceiling Rates'!$D$255="F&amp;E",'Labor Loading Matrix'!Z910,0),IF('CLINs &amp; Ceiling Rates'!$D$256="F&amp;E",'Labor Loading Matrix'!AA910,0))</f>
        <v>0</v>
      </c>
      <c r="G910" s="175">
        <f>SUM(IF('CLINs &amp; Ceiling Rates'!$D$237="R&amp;D",'Labor Loading Matrix'!H910,0),IF('CLINs &amp; Ceiling Rates'!$D$238="R&amp;D",'Labor Loading Matrix'!I910,0),IF('CLINs &amp; Ceiling Rates'!$D$239="R&amp;D",'Labor Loading Matrix'!J910,0),IF('CLINs &amp; Ceiling Rates'!$D$240="R&amp;D",'Labor Loading Matrix'!K910,0),IF('CLINs &amp; Ceiling Rates'!$D$241="R&amp;D",'Labor Loading Matrix'!L910,0),IF('CLINs &amp; Ceiling Rates'!$D$242="R&amp;D",'Labor Loading Matrix'!M910,0),IF('CLINs &amp; Ceiling Rates'!$D$243="R&amp;D",'Labor Loading Matrix'!N910,0),IF('CLINs &amp; Ceiling Rates'!$D$244="R&amp;D",'Labor Loading Matrix'!O910,0),IF('CLINs &amp; Ceiling Rates'!$D$245="R&amp;D",'Labor Loading Matrix'!P910,0),IF('CLINs &amp; Ceiling Rates'!$D$246="R&amp;D",'Labor Loading Matrix'!Q910,0),IF('CLINs &amp; Ceiling Rates'!$D$247="R&amp;D",'Labor Loading Matrix'!R910,0),IF('CLINs &amp; Ceiling Rates'!$D$248="R&amp;D",'Labor Loading Matrix'!S910,0),IF('CLINs &amp; Ceiling Rates'!$D$249="R&amp;D",'Labor Loading Matrix'!T910,0),IF('CLINs &amp; Ceiling Rates'!$D$250="R&amp;D",'Labor Loading Matrix'!U910,0),IF('CLINs &amp; Ceiling Rates'!$D$251="R&amp;D",'Labor Loading Matrix'!V910,0),IF('CLINs &amp; Ceiling Rates'!$D$252="R&amp;D",'Labor Loading Matrix'!W910,0),IF('CLINs &amp; Ceiling Rates'!$D$253="R&amp;D",'Labor Loading Matrix'!X910,0),IF('CLINs &amp; Ceiling Rates'!$D$254="R&amp;D",'Labor Loading Matrix'!Y910,0),IF('CLINs &amp; Ceiling Rates'!$D$255="R&amp;D",'Labor Loading Matrix'!Z910,0),IF('CLINs &amp; Ceiling Rates'!$D$256="R&amp;D",'Labor Loading Matrix'!AA910,0))</f>
        <v>0</v>
      </c>
      <c r="H910" s="138"/>
      <c r="I910" s="137"/>
      <c r="J910" s="137"/>
      <c r="K910" s="137"/>
      <c r="L910" s="137"/>
      <c r="M910" s="137"/>
      <c r="N910" s="84"/>
      <c r="O910" s="84"/>
      <c r="P910" s="84"/>
      <c r="Q910" s="84"/>
      <c r="R910" s="133"/>
      <c r="S910" s="133"/>
      <c r="T910" s="133"/>
      <c r="U910" s="133"/>
      <c r="V910" s="133"/>
      <c r="W910" s="133"/>
      <c r="X910" s="133"/>
      <c r="Y910" s="133"/>
      <c r="Z910" s="133"/>
      <c r="AA910" s="133"/>
    </row>
    <row r="911" spans="1:27" s="73" customFormat="1" ht="18" hidden="1" customHeight="1" x14ac:dyDescent="0.25">
      <c r="A911" s="173">
        <f>'CLINs &amp; Ceiling Rates'!B56</f>
        <v>0</v>
      </c>
      <c r="B911" s="173">
        <f>'CLINs &amp; Ceiling Rates'!C56</f>
        <v>0</v>
      </c>
      <c r="C911" s="177" t="str">
        <f>'CLINs &amp; Ceiling Rates'!M56</f>
        <v/>
      </c>
      <c r="D911" s="211">
        <f>IF('CLINs &amp; Ceiling Rates'!D867="",SUM('Labor Loading Matrix'!H911:AA911),SUM(E911:G911))</f>
        <v>0</v>
      </c>
      <c r="E911" s="175">
        <f>SUM(IF('CLINs &amp; Ceiling Rates'!$D$237="OPS",'Labor Loading Matrix'!H911,0),IF('CLINs &amp; Ceiling Rates'!$D$238="OPS",'Labor Loading Matrix'!I911,0),IF('CLINs &amp; Ceiling Rates'!$D$239="OPS",'Labor Loading Matrix'!J911,0),IF('CLINs &amp; Ceiling Rates'!$D$240="OPS",'Labor Loading Matrix'!K911,0),IF('CLINs &amp; Ceiling Rates'!$D$241="OPS",'Labor Loading Matrix'!L911,0),IF('CLINs &amp; Ceiling Rates'!$D$242="OPS",'Labor Loading Matrix'!M911,0),IF('CLINs &amp; Ceiling Rates'!$D$243="OPS",'Labor Loading Matrix'!N911,0),IF('CLINs &amp; Ceiling Rates'!$D$244="OPS",'Labor Loading Matrix'!O911,0),IF('CLINs &amp; Ceiling Rates'!$D$245="OPS",'Labor Loading Matrix'!P911,0),IF('CLINs &amp; Ceiling Rates'!$D$246="OPS",'Labor Loading Matrix'!Q911,0),IF('CLINs &amp; Ceiling Rates'!$D$247="OPS",'Labor Loading Matrix'!R911,0),IF('CLINs &amp; Ceiling Rates'!$D$248="OPS",'Labor Loading Matrix'!S911,0),IF('CLINs &amp; Ceiling Rates'!$D$249="OPS",'Labor Loading Matrix'!T911,0),IF('CLINs &amp; Ceiling Rates'!$D$250="OPS",'Labor Loading Matrix'!U911,0),IF('CLINs &amp; Ceiling Rates'!$D$251="OPS",'Labor Loading Matrix'!V911,0),IF('CLINs &amp; Ceiling Rates'!$D$252="OPS",'Labor Loading Matrix'!W911,0),IF('CLINs &amp; Ceiling Rates'!$D$253="OPS",'Labor Loading Matrix'!X911,0),IF('CLINs &amp; Ceiling Rates'!$D$254="OPS",'Labor Loading Matrix'!Y911,0),IF('CLINs &amp; Ceiling Rates'!$D$255="OPS",'Labor Loading Matrix'!Z911,0),IF('CLINs &amp; Ceiling Rates'!$D$256="OPS",'Labor Loading Matrix'!AA911,0))</f>
        <v>0</v>
      </c>
      <c r="F911" s="175">
        <f>SUM(IF('CLINs &amp; Ceiling Rates'!$D$237="F&amp;E",'Labor Loading Matrix'!H911,0),IF('CLINs &amp; Ceiling Rates'!$D$238="F&amp;E",'Labor Loading Matrix'!I911,0),IF('CLINs &amp; Ceiling Rates'!$D$239="F&amp;E",'Labor Loading Matrix'!J911,0),IF('CLINs &amp; Ceiling Rates'!$D$240="F&amp;E",'Labor Loading Matrix'!K911,0),IF('CLINs &amp; Ceiling Rates'!$D$241="F&amp;E",'Labor Loading Matrix'!L911,0),IF('CLINs &amp; Ceiling Rates'!$D$242="F&amp;E",'Labor Loading Matrix'!M911,0),IF('CLINs &amp; Ceiling Rates'!$D$243="F&amp;E",'Labor Loading Matrix'!N911,0),IF('CLINs &amp; Ceiling Rates'!$D$244="F&amp;E",'Labor Loading Matrix'!O911,0),IF('CLINs &amp; Ceiling Rates'!$D$245="F&amp;E",'Labor Loading Matrix'!P911,0),IF('CLINs &amp; Ceiling Rates'!$D$246="F&amp;E",'Labor Loading Matrix'!Q911,0),IF('CLINs &amp; Ceiling Rates'!$D$247="F&amp;E",'Labor Loading Matrix'!R911,0),IF('CLINs &amp; Ceiling Rates'!$D$248="F&amp;E",'Labor Loading Matrix'!S911,0),IF('CLINs &amp; Ceiling Rates'!$D$249="F&amp;E",'Labor Loading Matrix'!T911,0),IF('CLINs &amp; Ceiling Rates'!$D$250="F&amp;E",'Labor Loading Matrix'!U911,0),IF('CLINs &amp; Ceiling Rates'!$D$251="F&amp;E",'Labor Loading Matrix'!V911,0),IF('CLINs &amp; Ceiling Rates'!$D$252="F&amp;E",'Labor Loading Matrix'!W911,0),IF('CLINs &amp; Ceiling Rates'!$D$253="F&amp;E",'Labor Loading Matrix'!X911,0),IF('CLINs &amp; Ceiling Rates'!$D$254="F&amp;E",'Labor Loading Matrix'!Y911,0),IF('CLINs &amp; Ceiling Rates'!$D$255="F&amp;E",'Labor Loading Matrix'!Z911,0),IF('CLINs &amp; Ceiling Rates'!$D$256="F&amp;E",'Labor Loading Matrix'!AA911,0))</f>
        <v>0</v>
      </c>
      <c r="G911" s="175">
        <f>SUM(IF('CLINs &amp; Ceiling Rates'!$D$237="R&amp;D",'Labor Loading Matrix'!H911,0),IF('CLINs &amp; Ceiling Rates'!$D$238="R&amp;D",'Labor Loading Matrix'!I911,0),IF('CLINs &amp; Ceiling Rates'!$D$239="R&amp;D",'Labor Loading Matrix'!J911,0),IF('CLINs &amp; Ceiling Rates'!$D$240="R&amp;D",'Labor Loading Matrix'!K911,0),IF('CLINs &amp; Ceiling Rates'!$D$241="R&amp;D",'Labor Loading Matrix'!L911,0),IF('CLINs &amp; Ceiling Rates'!$D$242="R&amp;D",'Labor Loading Matrix'!M911,0),IF('CLINs &amp; Ceiling Rates'!$D$243="R&amp;D",'Labor Loading Matrix'!N911,0),IF('CLINs &amp; Ceiling Rates'!$D$244="R&amp;D",'Labor Loading Matrix'!O911,0),IF('CLINs &amp; Ceiling Rates'!$D$245="R&amp;D",'Labor Loading Matrix'!P911,0),IF('CLINs &amp; Ceiling Rates'!$D$246="R&amp;D",'Labor Loading Matrix'!Q911,0),IF('CLINs &amp; Ceiling Rates'!$D$247="R&amp;D",'Labor Loading Matrix'!R911,0),IF('CLINs &amp; Ceiling Rates'!$D$248="R&amp;D",'Labor Loading Matrix'!S911,0),IF('CLINs &amp; Ceiling Rates'!$D$249="R&amp;D",'Labor Loading Matrix'!T911,0),IF('CLINs &amp; Ceiling Rates'!$D$250="R&amp;D",'Labor Loading Matrix'!U911,0),IF('CLINs &amp; Ceiling Rates'!$D$251="R&amp;D",'Labor Loading Matrix'!V911,0),IF('CLINs &amp; Ceiling Rates'!$D$252="R&amp;D",'Labor Loading Matrix'!W911,0),IF('CLINs &amp; Ceiling Rates'!$D$253="R&amp;D",'Labor Loading Matrix'!X911,0),IF('CLINs &amp; Ceiling Rates'!$D$254="R&amp;D",'Labor Loading Matrix'!Y911,0),IF('CLINs &amp; Ceiling Rates'!$D$255="R&amp;D",'Labor Loading Matrix'!Z911,0),IF('CLINs &amp; Ceiling Rates'!$D$256="R&amp;D",'Labor Loading Matrix'!AA911,0))</f>
        <v>0</v>
      </c>
      <c r="H911" s="138"/>
      <c r="I911" s="137"/>
      <c r="J911" s="137"/>
      <c r="K911" s="137"/>
      <c r="L911" s="137"/>
      <c r="M911" s="137"/>
      <c r="N911" s="84"/>
      <c r="O911" s="84"/>
      <c r="P911" s="84"/>
      <c r="Q911" s="84"/>
      <c r="R911" s="133"/>
      <c r="S911" s="133"/>
      <c r="T911" s="133"/>
      <c r="U911" s="133"/>
      <c r="V911" s="133"/>
      <c r="W911" s="133"/>
      <c r="X911" s="133"/>
      <c r="Y911" s="133"/>
      <c r="Z911" s="133"/>
      <c r="AA911" s="133"/>
    </row>
    <row r="912" spans="1:27" s="73" customFormat="1" ht="18" hidden="1" customHeight="1" x14ac:dyDescent="0.25">
      <c r="A912" s="173">
        <f>'CLINs &amp; Ceiling Rates'!B57</f>
        <v>0</v>
      </c>
      <c r="B912" s="173">
        <f>'CLINs &amp; Ceiling Rates'!C57</f>
        <v>0</v>
      </c>
      <c r="C912" s="177" t="str">
        <f>'CLINs &amp; Ceiling Rates'!M57</f>
        <v/>
      </c>
      <c r="D912" s="211">
        <f>IF('CLINs &amp; Ceiling Rates'!D868="",SUM('Labor Loading Matrix'!H912:AA912),SUM(E912:G912))</f>
        <v>0</v>
      </c>
      <c r="E912" s="175">
        <f>SUM(IF('CLINs &amp; Ceiling Rates'!$D$237="OPS",'Labor Loading Matrix'!H912,0),IF('CLINs &amp; Ceiling Rates'!$D$238="OPS",'Labor Loading Matrix'!I912,0),IF('CLINs &amp; Ceiling Rates'!$D$239="OPS",'Labor Loading Matrix'!J912,0),IF('CLINs &amp; Ceiling Rates'!$D$240="OPS",'Labor Loading Matrix'!K912,0),IF('CLINs &amp; Ceiling Rates'!$D$241="OPS",'Labor Loading Matrix'!L912,0),IF('CLINs &amp; Ceiling Rates'!$D$242="OPS",'Labor Loading Matrix'!M912,0),IF('CLINs &amp; Ceiling Rates'!$D$243="OPS",'Labor Loading Matrix'!N912,0),IF('CLINs &amp; Ceiling Rates'!$D$244="OPS",'Labor Loading Matrix'!O912,0),IF('CLINs &amp; Ceiling Rates'!$D$245="OPS",'Labor Loading Matrix'!P912,0),IF('CLINs &amp; Ceiling Rates'!$D$246="OPS",'Labor Loading Matrix'!Q912,0),IF('CLINs &amp; Ceiling Rates'!$D$247="OPS",'Labor Loading Matrix'!R912,0),IF('CLINs &amp; Ceiling Rates'!$D$248="OPS",'Labor Loading Matrix'!S912,0),IF('CLINs &amp; Ceiling Rates'!$D$249="OPS",'Labor Loading Matrix'!T912,0),IF('CLINs &amp; Ceiling Rates'!$D$250="OPS",'Labor Loading Matrix'!U912,0),IF('CLINs &amp; Ceiling Rates'!$D$251="OPS",'Labor Loading Matrix'!V912,0),IF('CLINs &amp; Ceiling Rates'!$D$252="OPS",'Labor Loading Matrix'!W912,0),IF('CLINs &amp; Ceiling Rates'!$D$253="OPS",'Labor Loading Matrix'!X912,0),IF('CLINs &amp; Ceiling Rates'!$D$254="OPS",'Labor Loading Matrix'!Y912,0),IF('CLINs &amp; Ceiling Rates'!$D$255="OPS",'Labor Loading Matrix'!Z912,0),IF('CLINs &amp; Ceiling Rates'!$D$256="OPS",'Labor Loading Matrix'!AA912,0))</f>
        <v>0</v>
      </c>
      <c r="F912" s="175">
        <f>SUM(IF('CLINs &amp; Ceiling Rates'!$D$237="F&amp;E",'Labor Loading Matrix'!H912,0),IF('CLINs &amp; Ceiling Rates'!$D$238="F&amp;E",'Labor Loading Matrix'!I912,0),IF('CLINs &amp; Ceiling Rates'!$D$239="F&amp;E",'Labor Loading Matrix'!J912,0),IF('CLINs &amp; Ceiling Rates'!$D$240="F&amp;E",'Labor Loading Matrix'!K912,0),IF('CLINs &amp; Ceiling Rates'!$D$241="F&amp;E",'Labor Loading Matrix'!L912,0),IF('CLINs &amp; Ceiling Rates'!$D$242="F&amp;E",'Labor Loading Matrix'!M912,0),IF('CLINs &amp; Ceiling Rates'!$D$243="F&amp;E",'Labor Loading Matrix'!N912,0),IF('CLINs &amp; Ceiling Rates'!$D$244="F&amp;E",'Labor Loading Matrix'!O912,0),IF('CLINs &amp; Ceiling Rates'!$D$245="F&amp;E",'Labor Loading Matrix'!P912,0),IF('CLINs &amp; Ceiling Rates'!$D$246="F&amp;E",'Labor Loading Matrix'!Q912,0),IF('CLINs &amp; Ceiling Rates'!$D$247="F&amp;E",'Labor Loading Matrix'!R912,0),IF('CLINs &amp; Ceiling Rates'!$D$248="F&amp;E",'Labor Loading Matrix'!S912,0),IF('CLINs &amp; Ceiling Rates'!$D$249="F&amp;E",'Labor Loading Matrix'!T912,0),IF('CLINs &amp; Ceiling Rates'!$D$250="F&amp;E",'Labor Loading Matrix'!U912,0),IF('CLINs &amp; Ceiling Rates'!$D$251="F&amp;E",'Labor Loading Matrix'!V912,0),IF('CLINs &amp; Ceiling Rates'!$D$252="F&amp;E",'Labor Loading Matrix'!W912,0),IF('CLINs &amp; Ceiling Rates'!$D$253="F&amp;E",'Labor Loading Matrix'!X912,0),IF('CLINs &amp; Ceiling Rates'!$D$254="F&amp;E",'Labor Loading Matrix'!Y912,0),IF('CLINs &amp; Ceiling Rates'!$D$255="F&amp;E",'Labor Loading Matrix'!Z912,0),IF('CLINs &amp; Ceiling Rates'!$D$256="F&amp;E",'Labor Loading Matrix'!AA912,0))</f>
        <v>0</v>
      </c>
      <c r="G912" s="175">
        <f>SUM(IF('CLINs &amp; Ceiling Rates'!$D$237="R&amp;D",'Labor Loading Matrix'!H912,0),IF('CLINs &amp; Ceiling Rates'!$D$238="R&amp;D",'Labor Loading Matrix'!I912,0),IF('CLINs &amp; Ceiling Rates'!$D$239="R&amp;D",'Labor Loading Matrix'!J912,0),IF('CLINs &amp; Ceiling Rates'!$D$240="R&amp;D",'Labor Loading Matrix'!K912,0),IF('CLINs &amp; Ceiling Rates'!$D$241="R&amp;D",'Labor Loading Matrix'!L912,0),IF('CLINs &amp; Ceiling Rates'!$D$242="R&amp;D",'Labor Loading Matrix'!M912,0),IF('CLINs &amp; Ceiling Rates'!$D$243="R&amp;D",'Labor Loading Matrix'!N912,0),IF('CLINs &amp; Ceiling Rates'!$D$244="R&amp;D",'Labor Loading Matrix'!O912,0),IF('CLINs &amp; Ceiling Rates'!$D$245="R&amp;D",'Labor Loading Matrix'!P912,0),IF('CLINs &amp; Ceiling Rates'!$D$246="R&amp;D",'Labor Loading Matrix'!Q912,0),IF('CLINs &amp; Ceiling Rates'!$D$247="R&amp;D",'Labor Loading Matrix'!R912,0),IF('CLINs &amp; Ceiling Rates'!$D$248="R&amp;D",'Labor Loading Matrix'!S912,0),IF('CLINs &amp; Ceiling Rates'!$D$249="R&amp;D",'Labor Loading Matrix'!T912,0),IF('CLINs &amp; Ceiling Rates'!$D$250="R&amp;D",'Labor Loading Matrix'!U912,0),IF('CLINs &amp; Ceiling Rates'!$D$251="R&amp;D",'Labor Loading Matrix'!V912,0),IF('CLINs &amp; Ceiling Rates'!$D$252="R&amp;D",'Labor Loading Matrix'!W912,0),IF('CLINs &amp; Ceiling Rates'!$D$253="R&amp;D",'Labor Loading Matrix'!X912,0),IF('CLINs &amp; Ceiling Rates'!$D$254="R&amp;D",'Labor Loading Matrix'!Y912,0),IF('CLINs &amp; Ceiling Rates'!$D$255="R&amp;D",'Labor Loading Matrix'!Z912,0),IF('CLINs &amp; Ceiling Rates'!$D$256="R&amp;D",'Labor Loading Matrix'!AA912,0))</f>
        <v>0</v>
      </c>
      <c r="H912" s="138"/>
      <c r="I912" s="137"/>
      <c r="J912" s="137"/>
      <c r="K912" s="137"/>
      <c r="L912" s="137"/>
      <c r="M912" s="137"/>
      <c r="N912" s="84"/>
      <c r="O912" s="84"/>
      <c r="P912" s="84"/>
      <c r="Q912" s="84"/>
      <c r="R912" s="133"/>
      <c r="S912" s="133"/>
      <c r="T912" s="133"/>
      <c r="U912" s="133"/>
      <c r="V912" s="133"/>
      <c r="W912" s="133"/>
      <c r="X912" s="133"/>
      <c r="Y912" s="133"/>
      <c r="Z912" s="133"/>
      <c r="AA912" s="133"/>
    </row>
    <row r="913" spans="1:27" s="73" customFormat="1" ht="18" hidden="1" customHeight="1" x14ac:dyDescent="0.25">
      <c r="A913" s="173">
        <f>'CLINs &amp; Ceiling Rates'!B58</f>
        <v>0</v>
      </c>
      <c r="B913" s="173">
        <f>'CLINs &amp; Ceiling Rates'!C58</f>
        <v>0</v>
      </c>
      <c r="C913" s="177" t="str">
        <f>'CLINs &amp; Ceiling Rates'!M58</f>
        <v/>
      </c>
      <c r="D913" s="211">
        <f>IF('CLINs &amp; Ceiling Rates'!D869="",SUM('Labor Loading Matrix'!H913:AA913),SUM(E913:G913))</f>
        <v>0</v>
      </c>
      <c r="E913" s="175">
        <f>SUM(IF('CLINs &amp; Ceiling Rates'!$D$237="OPS",'Labor Loading Matrix'!H913,0),IF('CLINs &amp; Ceiling Rates'!$D$238="OPS",'Labor Loading Matrix'!I913,0),IF('CLINs &amp; Ceiling Rates'!$D$239="OPS",'Labor Loading Matrix'!J913,0),IF('CLINs &amp; Ceiling Rates'!$D$240="OPS",'Labor Loading Matrix'!K913,0),IF('CLINs &amp; Ceiling Rates'!$D$241="OPS",'Labor Loading Matrix'!L913,0),IF('CLINs &amp; Ceiling Rates'!$D$242="OPS",'Labor Loading Matrix'!M913,0),IF('CLINs &amp; Ceiling Rates'!$D$243="OPS",'Labor Loading Matrix'!N913,0),IF('CLINs &amp; Ceiling Rates'!$D$244="OPS",'Labor Loading Matrix'!O913,0),IF('CLINs &amp; Ceiling Rates'!$D$245="OPS",'Labor Loading Matrix'!P913,0),IF('CLINs &amp; Ceiling Rates'!$D$246="OPS",'Labor Loading Matrix'!Q913,0),IF('CLINs &amp; Ceiling Rates'!$D$247="OPS",'Labor Loading Matrix'!R913,0),IF('CLINs &amp; Ceiling Rates'!$D$248="OPS",'Labor Loading Matrix'!S913,0),IF('CLINs &amp; Ceiling Rates'!$D$249="OPS",'Labor Loading Matrix'!T913,0),IF('CLINs &amp; Ceiling Rates'!$D$250="OPS",'Labor Loading Matrix'!U913,0),IF('CLINs &amp; Ceiling Rates'!$D$251="OPS",'Labor Loading Matrix'!V913,0),IF('CLINs &amp; Ceiling Rates'!$D$252="OPS",'Labor Loading Matrix'!W913,0),IF('CLINs &amp; Ceiling Rates'!$D$253="OPS",'Labor Loading Matrix'!X913,0),IF('CLINs &amp; Ceiling Rates'!$D$254="OPS",'Labor Loading Matrix'!Y913,0),IF('CLINs &amp; Ceiling Rates'!$D$255="OPS",'Labor Loading Matrix'!Z913,0),IF('CLINs &amp; Ceiling Rates'!$D$256="OPS",'Labor Loading Matrix'!AA913,0))</f>
        <v>0</v>
      </c>
      <c r="F913" s="175">
        <f>SUM(IF('CLINs &amp; Ceiling Rates'!$D$237="F&amp;E",'Labor Loading Matrix'!H913,0),IF('CLINs &amp; Ceiling Rates'!$D$238="F&amp;E",'Labor Loading Matrix'!I913,0),IF('CLINs &amp; Ceiling Rates'!$D$239="F&amp;E",'Labor Loading Matrix'!J913,0),IF('CLINs &amp; Ceiling Rates'!$D$240="F&amp;E",'Labor Loading Matrix'!K913,0),IF('CLINs &amp; Ceiling Rates'!$D$241="F&amp;E",'Labor Loading Matrix'!L913,0),IF('CLINs &amp; Ceiling Rates'!$D$242="F&amp;E",'Labor Loading Matrix'!M913,0),IF('CLINs &amp; Ceiling Rates'!$D$243="F&amp;E",'Labor Loading Matrix'!N913,0),IF('CLINs &amp; Ceiling Rates'!$D$244="F&amp;E",'Labor Loading Matrix'!O913,0),IF('CLINs &amp; Ceiling Rates'!$D$245="F&amp;E",'Labor Loading Matrix'!P913,0),IF('CLINs &amp; Ceiling Rates'!$D$246="F&amp;E",'Labor Loading Matrix'!Q913,0),IF('CLINs &amp; Ceiling Rates'!$D$247="F&amp;E",'Labor Loading Matrix'!R913,0),IF('CLINs &amp; Ceiling Rates'!$D$248="F&amp;E",'Labor Loading Matrix'!S913,0),IF('CLINs &amp; Ceiling Rates'!$D$249="F&amp;E",'Labor Loading Matrix'!T913,0),IF('CLINs &amp; Ceiling Rates'!$D$250="F&amp;E",'Labor Loading Matrix'!U913,0),IF('CLINs &amp; Ceiling Rates'!$D$251="F&amp;E",'Labor Loading Matrix'!V913,0),IF('CLINs &amp; Ceiling Rates'!$D$252="F&amp;E",'Labor Loading Matrix'!W913,0),IF('CLINs &amp; Ceiling Rates'!$D$253="F&amp;E",'Labor Loading Matrix'!X913,0),IF('CLINs &amp; Ceiling Rates'!$D$254="F&amp;E",'Labor Loading Matrix'!Y913,0),IF('CLINs &amp; Ceiling Rates'!$D$255="F&amp;E",'Labor Loading Matrix'!Z913,0),IF('CLINs &amp; Ceiling Rates'!$D$256="F&amp;E",'Labor Loading Matrix'!AA913,0))</f>
        <v>0</v>
      </c>
      <c r="G913" s="175">
        <f>SUM(IF('CLINs &amp; Ceiling Rates'!$D$237="R&amp;D",'Labor Loading Matrix'!H913,0),IF('CLINs &amp; Ceiling Rates'!$D$238="R&amp;D",'Labor Loading Matrix'!I913,0),IF('CLINs &amp; Ceiling Rates'!$D$239="R&amp;D",'Labor Loading Matrix'!J913,0),IF('CLINs &amp; Ceiling Rates'!$D$240="R&amp;D",'Labor Loading Matrix'!K913,0),IF('CLINs &amp; Ceiling Rates'!$D$241="R&amp;D",'Labor Loading Matrix'!L913,0),IF('CLINs &amp; Ceiling Rates'!$D$242="R&amp;D",'Labor Loading Matrix'!M913,0),IF('CLINs &amp; Ceiling Rates'!$D$243="R&amp;D",'Labor Loading Matrix'!N913,0),IF('CLINs &amp; Ceiling Rates'!$D$244="R&amp;D",'Labor Loading Matrix'!O913,0),IF('CLINs &amp; Ceiling Rates'!$D$245="R&amp;D",'Labor Loading Matrix'!P913,0),IF('CLINs &amp; Ceiling Rates'!$D$246="R&amp;D",'Labor Loading Matrix'!Q913,0),IF('CLINs &amp; Ceiling Rates'!$D$247="R&amp;D",'Labor Loading Matrix'!R913,0),IF('CLINs &amp; Ceiling Rates'!$D$248="R&amp;D",'Labor Loading Matrix'!S913,0),IF('CLINs &amp; Ceiling Rates'!$D$249="R&amp;D",'Labor Loading Matrix'!T913,0),IF('CLINs &amp; Ceiling Rates'!$D$250="R&amp;D",'Labor Loading Matrix'!U913,0),IF('CLINs &amp; Ceiling Rates'!$D$251="R&amp;D",'Labor Loading Matrix'!V913,0),IF('CLINs &amp; Ceiling Rates'!$D$252="R&amp;D",'Labor Loading Matrix'!W913,0),IF('CLINs &amp; Ceiling Rates'!$D$253="R&amp;D",'Labor Loading Matrix'!X913,0),IF('CLINs &amp; Ceiling Rates'!$D$254="R&amp;D",'Labor Loading Matrix'!Y913,0),IF('CLINs &amp; Ceiling Rates'!$D$255="R&amp;D",'Labor Loading Matrix'!Z913,0),IF('CLINs &amp; Ceiling Rates'!$D$256="R&amp;D",'Labor Loading Matrix'!AA913,0))</f>
        <v>0</v>
      </c>
      <c r="H913" s="138"/>
      <c r="I913" s="137"/>
      <c r="J913" s="137"/>
      <c r="K913" s="137"/>
      <c r="L913" s="137"/>
      <c r="M913" s="137"/>
      <c r="N913" s="84"/>
      <c r="O913" s="84"/>
      <c r="P913" s="84"/>
      <c r="Q913" s="84"/>
      <c r="R913" s="133"/>
      <c r="S913" s="133"/>
      <c r="T913" s="133"/>
      <c r="U913" s="133"/>
      <c r="V913" s="133"/>
      <c r="W913" s="133"/>
      <c r="X913" s="133"/>
      <c r="Y913" s="133"/>
      <c r="Z913" s="133"/>
      <c r="AA913" s="133"/>
    </row>
    <row r="914" spans="1:27" s="73" customFormat="1" ht="18" hidden="1" customHeight="1" x14ac:dyDescent="0.25">
      <c r="A914" s="173">
        <f>'CLINs &amp; Ceiling Rates'!B59</f>
        <v>0</v>
      </c>
      <c r="B914" s="173">
        <f>'CLINs &amp; Ceiling Rates'!C59</f>
        <v>0</v>
      </c>
      <c r="C914" s="177" t="str">
        <f>'CLINs &amp; Ceiling Rates'!M59</f>
        <v/>
      </c>
      <c r="D914" s="211">
        <f>IF('CLINs &amp; Ceiling Rates'!D870="",SUM('Labor Loading Matrix'!H914:AA914),SUM(E914:G914))</f>
        <v>0</v>
      </c>
      <c r="E914" s="175">
        <f>SUM(IF('CLINs &amp; Ceiling Rates'!$D$237="OPS",'Labor Loading Matrix'!H914,0),IF('CLINs &amp; Ceiling Rates'!$D$238="OPS",'Labor Loading Matrix'!I914,0),IF('CLINs &amp; Ceiling Rates'!$D$239="OPS",'Labor Loading Matrix'!J914,0),IF('CLINs &amp; Ceiling Rates'!$D$240="OPS",'Labor Loading Matrix'!K914,0),IF('CLINs &amp; Ceiling Rates'!$D$241="OPS",'Labor Loading Matrix'!L914,0),IF('CLINs &amp; Ceiling Rates'!$D$242="OPS",'Labor Loading Matrix'!M914,0),IF('CLINs &amp; Ceiling Rates'!$D$243="OPS",'Labor Loading Matrix'!N914,0),IF('CLINs &amp; Ceiling Rates'!$D$244="OPS",'Labor Loading Matrix'!O914,0),IF('CLINs &amp; Ceiling Rates'!$D$245="OPS",'Labor Loading Matrix'!P914,0),IF('CLINs &amp; Ceiling Rates'!$D$246="OPS",'Labor Loading Matrix'!Q914,0),IF('CLINs &amp; Ceiling Rates'!$D$247="OPS",'Labor Loading Matrix'!R914,0),IF('CLINs &amp; Ceiling Rates'!$D$248="OPS",'Labor Loading Matrix'!S914,0),IF('CLINs &amp; Ceiling Rates'!$D$249="OPS",'Labor Loading Matrix'!T914,0),IF('CLINs &amp; Ceiling Rates'!$D$250="OPS",'Labor Loading Matrix'!U914,0),IF('CLINs &amp; Ceiling Rates'!$D$251="OPS",'Labor Loading Matrix'!V914,0),IF('CLINs &amp; Ceiling Rates'!$D$252="OPS",'Labor Loading Matrix'!W914,0),IF('CLINs &amp; Ceiling Rates'!$D$253="OPS",'Labor Loading Matrix'!X914,0),IF('CLINs &amp; Ceiling Rates'!$D$254="OPS",'Labor Loading Matrix'!Y914,0),IF('CLINs &amp; Ceiling Rates'!$D$255="OPS",'Labor Loading Matrix'!Z914,0),IF('CLINs &amp; Ceiling Rates'!$D$256="OPS",'Labor Loading Matrix'!AA914,0))</f>
        <v>0</v>
      </c>
      <c r="F914" s="175">
        <f>SUM(IF('CLINs &amp; Ceiling Rates'!$D$237="F&amp;E",'Labor Loading Matrix'!H914,0),IF('CLINs &amp; Ceiling Rates'!$D$238="F&amp;E",'Labor Loading Matrix'!I914,0),IF('CLINs &amp; Ceiling Rates'!$D$239="F&amp;E",'Labor Loading Matrix'!J914,0),IF('CLINs &amp; Ceiling Rates'!$D$240="F&amp;E",'Labor Loading Matrix'!K914,0),IF('CLINs &amp; Ceiling Rates'!$D$241="F&amp;E",'Labor Loading Matrix'!L914,0),IF('CLINs &amp; Ceiling Rates'!$D$242="F&amp;E",'Labor Loading Matrix'!M914,0),IF('CLINs &amp; Ceiling Rates'!$D$243="F&amp;E",'Labor Loading Matrix'!N914,0),IF('CLINs &amp; Ceiling Rates'!$D$244="F&amp;E",'Labor Loading Matrix'!O914,0),IF('CLINs &amp; Ceiling Rates'!$D$245="F&amp;E",'Labor Loading Matrix'!P914,0),IF('CLINs &amp; Ceiling Rates'!$D$246="F&amp;E",'Labor Loading Matrix'!Q914,0),IF('CLINs &amp; Ceiling Rates'!$D$247="F&amp;E",'Labor Loading Matrix'!R914,0),IF('CLINs &amp; Ceiling Rates'!$D$248="F&amp;E",'Labor Loading Matrix'!S914,0),IF('CLINs &amp; Ceiling Rates'!$D$249="F&amp;E",'Labor Loading Matrix'!T914,0),IF('CLINs &amp; Ceiling Rates'!$D$250="F&amp;E",'Labor Loading Matrix'!U914,0),IF('CLINs &amp; Ceiling Rates'!$D$251="F&amp;E",'Labor Loading Matrix'!V914,0),IF('CLINs &amp; Ceiling Rates'!$D$252="F&amp;E",'Labor Loading Matrix'!W914,0),IF('CLINs &amp; Ceiling Rates'!$D$253="F&amp;E",'Labor Loading Matrix'!X914,0),IF('CLINs &amp; Ceiling Rates'!$D$254="F&amp;E",'Labor Loading Matrix'!Y914,0),IF('CLINs &amp; Ceiling Rates'!$D$255="F&amp;E",'Labor Loading Matrix'!Z914,0),IF('CLINs &amp; Ceiling Rates'!$D$256="F&amp;E",'Labor Loading Matrix'!AA914,0))</f>
        <v>0</v>
      </c>
      <c r="G914" s="175">
        <f>SUM(IF('CLINs &amp; Ceiling Rates'!$D$237="R&amp;D",'Labor Loading Matrix'!H914,0),IF('CLINs &amp; Ceiling Rates'!$D$238="R&amp;D",'Labor Loading Matrix'!I914,0),IF('CLINs &amp; Ceiling Rates'!$D$239="R&amp;D",'Labor Loading Matrix'!J914,0),IF('CLINs &amp; Ceiling Rates'!$D$240="R&amp;D",'Labor Loading Matrix'!K914,0),IF('CLINs &amp; Ceiling Rates'!$D$241="R&amp;D",'Labor Loading Matrix'!L914,0),IF('CLINs &amp; Ceiling Rates'!$D$242="R&amp;D",'Labor Loading Matrix'!M914,0),IF('CLINs &amp; Ceiling Rates'!$D$243="R&amp;D",'Labor Loading Matrix'!N914,0),IF('CLINs &amp; Ceiling Rates'!$D$244="R&amp;D",'Labor Loading Matrix'!O914,0),IF('CLINs &amp; Ceiling Rates'!$D$245="R&amp;D",'Labor Loading Matrix'!P914,0),IF('CLINs &amp; Ceiling Rates'!$D$246="R&amp;D",'Labor Loading Matrix'!Q914,0),IF('CLINs &amp; Ceiling Rates'!$D$247="R&amp;D",'Labor Loading Matrix'!R914,0),IF('CLINs &amp; Ceiling Rates'!$D$248="R&amp;D",'Labor Loading Matrix'!S914,0),IF('CLINs &amp; Ceiling Rates'!$D$249="R&amp;D",'Labor Loading Matrix'!T914,0),IF('CLINs &amp; Ceiling Rates'!$D$250="R&amp;D",'Labor Loading Matrix'!U914,0),IF('CLINs &amp; Ceiling Rates'!$D$251="R&amp;D",'Labor Loading Matrix'!V914,0),IF('CLINs &amp; Ceiling Rates'!$D$252="R&amp;D",'Labor Loading Matrix'!W914,0),IF('CLINs &amp; Ceiling Rates'!$D$253="R&amp;D",'Labor Loading Matrix'!X914,0),IF('CLINs &amp; Ceiling Rates'!$D$254="R&amp;D",'Labor Loading Matrix'!Y914,0),IF('CLINs &amp; Ceiling Rates'!$D$255="R&amp;D",'Labor Loading Matrix'!Z914,0),IF('CLINs &amp; Ceiling Rates'!$D$256="R&amp;D",'Labor Loading Matrix'!AA914,0))</f>
        <v>0</v>
      </c>
      <c r="H914" s="138"/>
      <c r="I914" s="137"/>
      <c r="J914" s="137"/>
      <c r="K914" s="137"/>
      <c r="L914" s="137"/>
      <c r="M914" s="137"/>
      <c r="N914" s="84"/>
      <c r="O914" s="84"/>
      <c r="P914" s="84"/>
      <c r="Q914" s="84"/>
      <c r="R914" s="133"/>
      <c r="S914" s="133"/>
      <c r="T914" s="133"/>
      <c r="U914" s="133"/>
      <c r="V914" s="133"/>
      <c r="W914" s="133"/>
      <c r="X914" s="133"/>
      <c r="Y914" s="133"/>
      <c r="Z914" s="133"/>
      <c r="AA914" s="133"/>
    </row>
    <row r="915" spans="1:27" s="73" customFormat="1" ht="18" hidden="1" customHeight="1" x14ac:dyDescent="0.25">
      <c r="A915" s="173">
        <f>'CLINs &amp; Ceiling Rates'!B60</f>
        <v>0</v>
      </c>
      <c r="B915" s="173">
        <f>'CLINs &amp; Ceiling Rates'!C60</f>
        <v>0</v>
      </c>
      <c r="C915" s="177" t="str">
        <f>'CLINs &amp; Ceiling Rates'!M60</f>
        <v/>
      </c>
      <c r="D915" s="211">
        <f>IF('CLINs &amp; Ceiling Rates'!D871="",SUM('Labor Loading Matrix'!H915:AA915),SUM(E915:G915))</f>
        <v>0</v>
      </c>
      <c r="E915" s="175">
        <f>SUM(IF('CLINs &amp; Ceiling Rates'!$D$237="OPS",'Labor Loading Matrix'!H915,0),IF('CLINs &amp; Ceiling Rates'!$D$238="OPS",'Labor Loading Matrix'!I915,0),IF('CLINs &amp; Ceiling Rates'!$D$239="OPS",'Labor Loading Matrix'!J915,0),IF('CLINs &amp; Ceiling Rates'!$D$240="OPS",'Labor Loading Matrix'!K915,0),IF('CLINs &amp; Ceiling Rates'!$D$241="OPS",'Labor Loading Matrix'!L915,0),IF('CLINs &amp; Ceiling Rates'!$D$242="OPS",'Labor Loading Matrix'!M915,0),IF('CLINs &amp; Ceiling Rates'!$D$243="OPS",'Labor Loading Matrix'!N915,0),IF('CLINs &amp; Ceiling Rates'!$D$244="OPS",'Labor Loading Matrix'!O915,0),IF('CLINs &amp; Ceiling Rates'!$D$245="OPS",'Labor Loading Matrix'!P915,0),IF('CLINs &amp; Ceiling Rates'!$D$246="OPS",'Labor Loading Matrix'!Q915,0),IF('CLINs &amp; Ceiling Rates'!$D$247="OPS",'Labor Loading Matrix'!R915,0),IF('CLINs &amp; Ceiling Rates'!$D$248="OPS",'Labor Loading Matrix'!S915,0),IF('CLINs &amp; Ceiling Rates'!$D$249="OPS",'Labor Loading Matrix'!T915,0),IF('CLINs &amp; Ceiling Rates'!$D$250="OPS",'Labor Loading Matrix'!U915,0),IF('CLINs &amp; Ceiling Rates'!$D$251="OPS",'Labor Loading Matrix'!V915,0),IF('CLINs &amp; Ceiling Rates'!$D$252="OPS",'Labor Loading Matrix'!W915,0),IF('CLINs &amp; Ceiling Rates'!$D$253="OPS",'Labor Loading Matrix'!X915,0),IF('CLINs &amp; Ceiling Rates'!$D$254="OPS",'Labor Loading Matrix'!Y915,0),IF('CLINs &amp; Ceiling Rates'!$D$255="OPS",'Labor Loading Matrix'!Z915,0),IF('CLINs &amp; Ceiling Rates'!$D$256="OPS",'Labor Loading Matrix'!AA915,0))</f>
        <v>0</v>
      </c>
      <c r="F915" s="175">
        <f>SUM(IF('CLINs &amp; Ceiling Rates'!$D$237="F&amp;E",'Labor Loading Matrix'!H915,0),IF('CLINs &amp; Ceiling Rates'!$D$238="F&amp;E",'Labor Loading Matrix'!I915,0),IF('CLINs &amp; Ceiling Rates'!$D$239="F&amp;E",'Labor Loading Matrix'!J915,0),IF('CLINs &amp; Ceiling Rates'!$D$240="F&amp;E",'Labor Loading Matrix'!K915,0),IF('CLINs &amp; Ceiling Rates'!$D$241="F&amp;E",'Labor Loading Matrix'!L915,0),IF('CLINs &amp; Ceiling Rates'!$D$242="F&amp;E",'Labor Loading Matrix'!M915,0),IF('CLINs &amp; Ceiling Rates'!$D$243="F&amp;E",'Labor Loading Matrix'!N915,0),IF('CLINs &amp; Ceiling Rates'!$D$244="F&amp;E",'Labor Loading Matrix'!O915,0),IF('CLINs &amp; Ceiling Rates'!$D$245="F&amp;E",'Labor Loading Matrix'!P915,0),IF('CLINs &amp; Ceiling Rates'!$D$246="F&amp;E",'Labor Loading Matrix'!Q915,0),IF('CLINs &amp; Ceiling Rates'!$D$247="F&amp;E",'Labor Loading Matrix'!R915,0),IF('CLINs &amp; Ceiling Rates'!$D$248="F&amp;E",'Labor Loading Matrix'!S915,0),IF('CLINs &amp; Ceiling Rates'!$D$249="F&amp;E",'Labor Loading Matrix'!T915,0),IF('CLINs &amp; Ceiling Rates'!$D$250="F&amp;E",'Labor Loading Matrix'!U915,0),IF('CLINs &amp; Ceiling Rates'!$D$251="F&amp;E",'Labor Loading Matrix'!V915,0),IF('CLINs &amp; Ceiling Rates'!$D$252="F&amp;E",'Labor Loading Matrix'!W915,0),IF('CLINs &amp; Ceiling Rates'!$D$253="F&amp;E",'Labor Loading Matrix'!X915,0),IF('CLINs &amp; Ceiling Rates'!$D$254="F&amp;E",'Labor Loading Matrix'!Y915,0),IF('CLINs &amp; Ceiling Rates'!$D$255="F&amp;E",'Labor Loading Matrix'!Z915,0),IF('CLINs &amp; Ceiling Rates'!$D$256="F&amp;E",'Labor Loading Matrix'!AA915,0))</f>
        <v>0</v>
      </c>
      <c r="G915" s="175">
        <f>SUM(IF('CLINs &amp; Ceiling Rates'!$D$237="R&amp;D",'Labor Loading Matrix'!H915,0),IF('CLINs &amp; Ceiling Rates'!$D$238="R&amp;D",'Labor Loading Matrix'!I915,0),IF('CLINs &amp; Ceiling Rates'!$D$239="R&amp;D",'Labor Loading Matrix'!J915,0),IF('CLINs &amp; Ceiling Rates'!$D$240="R&amp;D",'Labor Loading Matrix'!K915,0),IF('CLINs &amp; Ceiling Rates'!$D$241="R&amp;D",'Labor Loading Matrix'!L915,0),IF('CLINs &amp; Ceiling Rates'!$D$242="R&amp;D",'Labor Loading Matrix'!M915,0),IF('CLINs &amp; Ceiling Rates'!$D$243="R&amp;D",'Labor Loading Matrix'!N915,0),IF('CLINs &amp; Ceiling Rates'!$D$244="R&amp;D",'Labor Loading Matrix'!O915,0),IF('CLINs &amp; Ceiling Rates'!$D$245="R&amp;D",'Labor Loading Matrix'!P915,0),IF('CLINs &amp; Ceiling Rates'!$D$246="R&amp;D",'Labor Loading Matrix'!Q915,0),IF('CLINs &amp; Ceiling Rates'!$D$247="R&amp;D",'Labor Loading Matrix'!R915,0),IF('CLINs &amp; Ceiling Rates'!$D$248="R&amp;D",'Labor Loading Matrix'!S915,0),IF('CLINs &amp; Ceiling Rates'!$D$249="R&amp;D",'Labor Loading Matrix'!T915,0),IF('CLINs &amp; Ceiling Rates'!$D$250="R&amp;D",'Labor Loading Matrix'!U915,0),IF('CLINs &amp; Ceiling Rates'!$D$251="R&amp;D",'Labor Loading Matrix'!V915,0),IF('CLINs &amp; Ceiling Rates'!$D$252="R&amp;D",'Labor Loading Matrix'!W915,0),IF('CLINs &amp; Ceiling Rates'!$D$253="R&amp;D",'Labor Loading Matrix'!X915,0),IF('CLINs &amp; Ceiling Rates'!$D$254="R&amp;D",'Labor Loading Matrix'!Y915,0),IF('CLINs &amp; Ceiling Rates'!$D$255="R&amp;D",'Labor Loading Matrix'!Z915,0),IF('CLINs &amp; Ceiling Rates'!$D$256="R&amp;D",'Labor Loading Matrix'!AA915,0))</f>
        <v>0</v>
      </c>
      <c r="H915" s="138"/>
      <c r="I915" s="137"/>
      <c r="J915" s="137"/>
      <c r="K915" s="137"/>
      <c r="L915" s="137"/>
      <c r="M915" s="137"/>
      <c r="N915" s="84"/>
      <c r="O915" s="84"/>
      <c r="P915" s="84"/>
      <c r="Q915" s="84"/>
      <c r="R915" s="133"/>
      <c r="S915" s="133"/>
      <c r="T915" s="133"/>
      <c r="U915" s="133"/>
      <c r="V915" s="133"/>
      <c r="W915" s="133"/>
      <c r="X915" s="133"/>
      <c r="Y915" s="133"/>
      <c r="Z915" s="133"/>
      <c r="AA915" s="133"/>
    </row>
    <row r="916" spans="1:27" s="73" customFormat="1" ht="18" hidden="1" customHeight="1" x14ac:dyDescent="0.25">
      <c r="A916" s="173">
        <f>'CLINs &amp; Ceiling Rates'!B61</f>
        <v>0</v>
      </c>
      <c r="B916" s="173">
        <f>'CLINs &amp; Ceiling Rates'!C61</f>
        <v>0</v>
      </c>
      <c r="C916" s="177" t="str">
        <f>'CLINs &amp; Ceiling Rates'!M61</f>
        <v/>
      </c>
      <c r="D916" s="211">
        <f>IF('CLINs &amp; Ceiling Rates'!D872="",SUM('Labor Loading Matrix'!H916:AA916),SUM(E916:G916))</f>
        <v>0</v>
      </c>
      <c r="E916" s="175">
        <f>SUM(IF('CLINs &amp; Ceiling Rates'!$D$237="OPS",'Labor Loading Matrix'!H916,0),IF('CLINs &amp; Ceiling Rates'!$D$238="OPS",'Labor Loading Matrix'!I916,0),IF('CLINs &amp; Ceiling Rates'!$D$239="OPS",'Labor Loading Matrix'!J916,0),IF('CLINs &amp; Ceiling Rates'!$D$240="OPS",'Labor Loading Matrix'!K916,0),IF('CLINs &amp; Ceiling Rates'!$D$241="OPS",'Labor Loading Matrix'!L916,0),IF('CLINs &amp; Ceiling Rates'!$D$242="OPS",'Labor Loading Matrix'!M916,0),IF('CLINs &amp; Ceiling Rates'!$D$243="OPS",'Labor Loading Matrix'!N916,0),IF('CLINs &amp; Ceiling Rates'!$D$244="OPS",'Labor Loading Matrix'!O916,0),IF('CLINs &amp; Ceiling Rates'!$D$245="OPS",'Labor Loading Matrix'!P916,0),IF('CLINs &amp; Ceiling Rates'!$D$246="OPS",'Labor Loading Matrix'!Q916,0),IF('CLINs &amp; Ceiling Rates'!$D$247="OPS",'Labor Loading Matrix'!R916,0),IF('CLINs &amp; Ceiling Rates'!$D$248="OPS",'Labor Loading Matrix'!S916,0),IF('CLINs &amp; Ceiling Rates'!$D$249="OPS",'Labor Loading Matrix'!T916,0),IF('CLINs &amp; Ceiling Rates'!$D$250="OPS",'Labor Loading Matrix'!U916,0),IF('CLINs &amp; Ceiling Rates'!$D$251="OPS",'Labor Loading Matrix'!V916,0),IF('CLINs &amp; Ceiling Rates'!$D$252="OPS",'Labor Loading Matrix'!W916,0),IF('CLINs &amp; Ceiling Rates'!$D$253="OPS",'Labor Loading Matrix'!X916,0),IF('CLINs &amp; Ceiling Rates'!$D$254="OPS",'Labor Loading Matrix'!Y916,0),IF('CLINs &amp; Ceiling Rates'!$D$255="OPS",'Labor Loading Matrix'!Z916,0),IF('CLINs &amp; Ceiling Rates'!$D$256="OPS",'Labor Loading Matrix'!AA916,0))</f>
        <v>0</v>
      </c>
      <c r="F916" s="175">
        <f>SUM(IF('CLINs &amp; Ceiling Rates'!$D$237="F&amp;E",'Labor Loading Matrix'!H916,0),IF('CLINs &amp; Ceiling Rates'!$D$238="F&amp;E",'Labor Loading Matrix'!I916,0),IF('CLINs &amp; Ceiling Rates'!$D$239="F&amp;E",'Labor Loading Matrix'!J916,0),IF('CLINs &amp; Ceiling Rates'!$D$240="F&amp;E",'Labor Loading Matrix'!K916,0),IF('CLINs &amp; Ceiling Rates'!$D$241="F&amp;E",'Labor Loading Matrix'!L916,0),IF('CLINs &amp; Ceiling Rates'!$D$242="F&amp;E",'Labor Loading Matrix'!M916,0),IF('CLINs &amp; Ceiling Rates'!$D$243="F&amp;E",'Labor Loading Matrix'!N916,0),IF('CLINs &amp; Ceiling Rates'!$D$244="F&amp;E",'Labor Loading Matrix'!O916,0),IF('CLINs &amp; Ceiling Rates'!$D$245="F&amp;E",'Labor Loading Matrix'!P916,0),IF('CLINs &amp; Ceiling Rates'!$D$246="F&amp;E",'Labor Loading Matrix'!Q916,0),IF('CLINs &amp; Ceiling Rates'!$D$247="F&amp;E",'Labor Loading Matrix'!R916,0),IF('CLINs &amp; Ceiling Rates'!$D$248="F&amp;E",'Labor Loading Matrix'!S916,0),IF('CLINs &amp; Ceiling Rates'!$D$249="F&amp;E",'Labor Loading Matrix'!T916,0),IF('CLINs &amp; Ceiling Rates'!$D$250="F&amp;E",'Labor Loading Matrix'!U916,0),IF('CLINs &amp; Ceiling Rates'!$D$251="F&amp;E",'Labor Loading Matrix'!V916,0),IF('CLINs &amp; Ceiling Rates'!$D$252="F&amp;E",'Labor Loading Matrix'!W916,0),IF('CLINs &amp; Ceiling Rates'!$D$253="F&amp;E",'Labor Loading Matrix'!X916,0),IF('CLINs &amp; Ceiling Rates'!$D$254="F&amp;E",'Labor Loading Matrix'!Y916,0),IF('CLINs &amp; Ceiling Rates'!$D$255="F&amp;E",'Labor Loading Matrix'!Z916,0),IF('CLINs &amp; Ceiling Rates'!$D$256="F&amp;E",'Labor Loading Matrix'!AA916,0))</f>
        <v>0</v>
      </c>
      <c r="G916" s="175">
        <f>SUM(IF('CLINs &amp; Ceiling Rates'!$D$237="R&amp;D",'Labor Loading Matrix'!H916,0),IF('CLINs &amp; Ceiling Rates'!$D$238="R&amp;D",'Labor Loading Matrix'!I916,0),IF('CLINs &amp; Ceiling Rates'!$D$239="R&amp;D",'Labor Loading Matrix'!J916,0),IF('CLINs &amp; Ceiling Rates'!$D$240="R&amp;D",'Labor Loading Matrix'!K916,0),IF('CLINs &amp; Ceiling Rates'!$D$241="R&amp;D",'Labor Loading Matrix'!L916,0),IF('CLINs &amp; Ceiling Rates'!$D$242="R&amp;D",'Labor Loading Matrix'!M916,0),IF('CLINs &amp; Ceiling Rates'!$D$243="R&amp;D",'Labor Loading Matrix'!N916,0),IF('CLINs &amp; Ceiling Rates'!$D$244="R&amp;D",'Labor Loading Matrix'!O916,0),IF('CLINs &amp; Ceiling Rates'!$D$245="R&amp;D",'Labor Loading Matrix'!P916,0),IF('CLINs &amp; Ceiling Rates'!$D$246="R&amp;D",'Labor Loading Matrix'!Q916,0),IF('CLINs &amp; Ceiling Rates'!$D$247="R&amp;D",'Labor Loading Matrix'!R916,0),IF('CLINs &amp; Ceiling Rates'!$D$248="R&amp;D",'Labor Loading Matrix'!S916,0),IF('CLINs &amp; Ceiling Rates'!$D$249="R&amp;D",'Labor Loading Matrix'!T916,0),IF('CLINs &amp; Ceiling Rates'!$D$250="R&amp;D",'Labor Loading Matrix'!U916,0),IF('CLINs &amp; Ceiling Rates'!$D$251="R&amp;D",'Labor Loading Matrix'!V916,0),IF('CLINs &amp; Ceiling Rates'!$D$252="R&amp;D",'Labor Loading Matrix'!W916,0),IF('CLINs &amp; Ceiling Rates'!$D$253="R&amp;D",'Labor Loading Matrix'!X916,0),IF('CLINs &amp; Ceiling Rates'!$D$254="R&amp;D",'Labor Loading Matrix'!Y916,0),IF('CLINs &amp; Ceiling Rates'!$D$255="R&amp;D",'Labor Loading Matrix'!Z916,0),IF('CLINs &amp; Ceiling Rates'!$D$256="R&amp;D",'Labor Loading Matrix'!AA916,0))</f>
        <v>0</v>
      </c>
      <c r="H916" s="138"/>
      <c r="I916" s="137"/>
      <c r="J916" s="137"/>
      <c r="K916" s="137"/>
      <c r="L916" s="137"/>
      <c r="M916" s="137"/>
      <c r="N916" s="84"/>
      <c r="O916" s="84"/>
      <c r="P916" s="84"/>
      <c r="Q916" s="84"/>
      <c r="R916" s="133"/>
      <c r="S916" s="133"/>
      <c r="T916" s="133"/>
      <c r="U916" s="133"/>
      <c r="V916" s="133"/>
      <c r="W916" s="133"/>
      <c r="X916" s="133"/>
      <c r="Y916" s="133"/>
      <c r="Z916" s="133"/>
      <c r="AA916" s="133"/>
    </row>
    <row r="917" spans="1:27" s="73" customFormat="1" ht="18" hidden="1" customHeight="1" x14ac:dyDescent="0.25">
      <c r="A917" s="173">
        <f>'CLINs &amp; Ceiling Rates'!B62</f>
        <v>0</v>
      </c>
      <c r="B917" s="173">
        <f>'CLINs &amp; Ceiling Rates'!C62</f>
        <v>0</v>
      </c>
      <c r="C917" s="177" t="str">
        <f>'CLINs &amp; Ceiling Rates'!M62</f>
        <v/>
      </c>
      <c r="D917" s="211">
        <f>IF('CLINs &amp; Ceiling Rates'!D873="",SUM('Labor Loading Matrix'!H917:AA917),SUM(E917:G917))</f>
        <v>0</v>
      </c>
      <c r="E917" s="175">
        <f>SUM(IF('CLINs &amp; Ceiling Rates'!$D$237="OPS",'Labor Loading Matrix'!H917,0),IF('CLINs &amp; Ceiling Rates'!$D$238="OPS",'Labor Loading Matrix'!I917,0),IF('CLINs &amp; Ceiling Rates'!$D$239="OPS",'Labor Loading Matrix'!J917,0),IF('CLINs &amp; Ceiling Rates'!$D$240="OPS",'Labor Loading Matrix'!K917,0),IF('CLINs &amp; Ceiling Rates'!$D$241="OPS",'Labor Loading Matrix'!L917,0),IF('CLINs &amp; Ceiling Rates'!$D$242="OPS",'Labor Loading Matrix'!M917,0),IF('CLINs &amp; Ceiling Rates'!$D$243="OPS",'Labor Loading Matrix'!N917,0),IF('CLINs &amp; Ceiling Rates'!$D$244="OPS",'Labor Loading Matrix'!O917,0),IF('CLINs &amp; Ceiling Rates'!$D$245="OPS",'Labor Loading Matrix'!P917,0),IF('CLINs &amp; Ceiling Rates'!$D$246="OPS",'Labor Loading Matrix'!Q917,0),IF('CLINs &amp; Ceiling Rates'!$D$247="OPS",'Labor Loading Matrix'!R917,0),IF('CLINs &amp; Ceiling Rates'!$D$248="OPS",'Labor Loading Matrix'!S917,0),IF('CLINs &amp; Ceiling Rates'!$D$249="OPS",'Labor Loading Matrix'!T917,0),IF('CLINs &amp; Ceiling Rates'!$D$250="OPS",'Labor Loading Matrix'!U917,0),IF('CLINs &amp; Ceiling Rates'!$D$251="OPS",'Labor Loading Matrix'!V917,0),IF('CLINs &amp; Ceiling Rates'!$D$252="OPS",'Labor Loading Matrix'!W917,0),IF('CLINs &amp; Ceiling Rates'!$D$253="OPS",'Labor Loading Matrix'!X917,0),IF('CLINs &amp; Ceiling Rates'!$D$254="OPS",'Labor Loading Matrix'!Y917,0),IF('CLINs &amp; Ceiling Rates'!$D$255="OPS",'Labor Loading Matrix'!Z917,0),IF('CLINs &amp; Ceiling Rates'!$D$256="OPS",'Labor Loading Matrix'!AA917,0))</f>
        <v>0</v>
      </c>
      <c r="F917" s="175">
        <f>SUM(IF('CLINs &amp; Ceiling Rates'!$D$237="F&amp;E",'Labor Loading Matrix'!H917,0),IF('CLINs &amp; Ceiling Rates'!$D$238="F&amp;E",'Labor Loading Matrix'!I917,0),IF('CLINs &amp; Ceiling Rates'!$D$239="F&amp;E",'Labor Loading Matrix'!J917,0),IF('CLINs &amp; Ceiling Rates'!$D$240="F&amp;E",'Labor Loading Matrix'!K917,0),IF('CLINs &amp; Ceiling Rates'!$D$241="F&amp;E",'Labor Loading Matrix'!L917,0),IF('CLINs &amp; Ceiling Rates'!$D$242="F&amp;E",'Labor Loading Matrix'!M917,0),IF('CLINs &amp; Ceiling Rates'!$D$243="F&amp;E",'Labor Loading Matrix'!N917,0),IF('CLINs &amp; Ceiling Rates'!$D$244="F&amp;E",'Labor Loading Matrix'!O917,0),IF('CLINs &amp; Ceiling Rates'!$D$245="F&amp;E",'Labor Loading Matrix'!P917,0),IF('CLINs &amp; Ceiling Rates'!$D$246="F&amp;E",'Labor Loading Matrix'!Q917,0),IF('CLINs &amp; Ceiling Rates'!$D$247="F&amp;E",'Labor Loading Matrix'!R917,0),IF('CLINs &amp; Ceiling Rates'!$D$248="F&amp;E",'Labor Loading Matrix'!S917,0),IF('CLINs &amp; Ceiling Rates'!$D$249="F&amp;E",'Labor Loading Matrix'!T917,0),IF('CLINs &amp; Ceiling Rates'!$D$250="F&amp;E",'Labor Loading Matrix'!U917,0),IF('CLINs &amp; Ceiling Rates'!$D$251="F&amp;E",'Labor Loading Matrix'!V917,0),IF('CLINs &amp; Ceiling Rates'!$D$252="F&amp;E",'Labor Loading Matrix'!W917,0),IF('CLINs &amp; Ceiling Rates'!$D$253="F&amp;E",'Labor Loading Matrix'!X917,0),IF('CLINs &amp; Ceiling Rates'!$D$254="F&amp;E",'Labor Loading Matrix'!Y917,0),IF('CLINs &amp; Ceiling Rates'!$D$255="F&amp;E",'Labor Loading Matrix'!Z917,0),IF('CLINs &amp; Ceiling Rates'!$D$256="F&amp;E",'Labor Loading Matrix'!AA917,0))</f>
        <v>0</v>
      </c>
      <c r="G917" s="175">
        <f>SUM(IF('CLINs &amp; Ceiling Rates'!$D$237="R&amp;D",'Labor Loading Matrix'!H917,0),IF('CLINs &amp; Ceiling Rates'!$D$238="R&amp;D",'Labor Loading Matrix'!I917,0),IF('CLINs &amp; Ceiling Rates'!$D$239="R&amp;D",'Labor Loading Matrix'!J917,0),IF('CLINs &amp; Ceiling Rates'!$D$240="R&amp;D",'Labor Loading Matrix'!K917,0),IF('CLINs &amp; Ceiling Rates'!$D$241="R&amp;D",'Labor Loading Matrix'!L917,0),IF('CLINs &amp; Ceiling Rates'!$D$242="R&amp;D",'Labor Loading Matrix'!M917,0),IF('CLINs &amp; Ceiling Rates'!$D$243="R&amp;D",'Labor Loading Matrix'!N917,0),IF('CLINs &amp; Ceiling Rates'!$D$244="R&amp;D",'Labor Loading Matrix'!O917,0),IF('CLINs &amp; Ceiling Rates'!$D$245="R&amp;D",'Labor Loading Matrix'!P917,0),IF('CLINs &amp; Ceiling Rates'!$D$246="R&amp;D",'Labor Loading Matrix'!Q917,0),IF('CLINs &amp; Ceiling Rates'!$D$247="R&amp;D",'Labor Loading Matrix'!R917,0),IF('CLINs &amp; Ceiling Rates'!$D$248="R&amp;D",'Labor Loading Matrix'!S917,0),IF('CLINs &amp; Ceiling Rates'!$D$249="R&amp;D",'Labor Loading Matrix'!T917,0),IF('CLINs &amp; Ceiling Rates'!$D$250="R&amp;D",'Labor Loading Matrix'!U917,0),IF('CLINs &amp; Ceiling Rates'!$D$251="R&amp;D",'Labor Loading Matrix'!V917,0),IF('CLINs &amp; Ceiling Rates'!$D$252="R&amp;D",'Labor Loading Matrix'!W917,0),IF('CLINs &amp; Ceiling Rates'!$D$253="R&amp;D",'Labor Loading Matrix'!X917,0),IF('CLINs &amp; Ceiling Rates'!$D$254="R&amp;D",'Labor Loading Matrix'!Y917,0),IF('CLINs &amp; Ceiling Rates'!$D$255="R&amp;D",'Labor Loading Matrix'!Z917,0),IF('CLINs &amp; Ceiling Rates'!$D$256="R&amp;D",'Labor Loading Matrix'!AA917,0))</f>
        <v>0</v>
      </c>
      <c r="H917" s="138"/>
      <c r="I917" s="137"/>
      <c r="J917" s="137"/>
      <c r="K917" s="137"/>
      <c r="L917" s="137"/>
      <c r="M917" s="137"/>
      <c r="N917" s="84"/>
      <c r="O917" s="84"/>
      <c r="P917" s="84"/>
      <c r="Q917" s="84"/>
      <c r="R917" s="133"/>
      <c r="S917" s="133"/>
      <c r="T917" s="133"/>
      <c r="U917" s="133"/>
      <c r="V917" s="133"/>
      <c r="W917" s="133"/>
      <c r="X917" s="133"/>
      <c r="Y917" s="133"/>
      <c r="Z917" s="133"/>
      <c r="AA917" s="133"/>
    </row>
    <row r="918" spans="1:27" s="73" customFormat="1" ht="18" hidden="1" customHeight="1" x14ac:dyDescent="0.25">
      <c r="A918" s="173">
        <f>'CLINs &amp; Ceiling Rates'!B63</f>
        <v>0</v>
      </c>
      <c r="B918" s="173">
        <f>'CLINs &amp; Ceiling Rates'!C63</f>
        <v>0</v>
      </c>
      <c r="C918" s="177" t="str">
        <f>'CLINs &amp; Ceiling Rates'!M63</f>
        <v/>
      </c>
      <c r="D918" s="211">
        <f>IF('CLINs &amp; Ceiling Rates'!D874="",SUM('Labor Loading Matrix'!H918:AA918),SUM(E918:G918))</f>
        <v>0</v>
      </c>
      <c r="E918" s="175">
        <f>SUM(IF('CLINs &amp; Ceiling Rates'!$D$237="OPS",'Labor Loading Matrix'!H918,0),IF('CLINs &amp; Ceiling Rates'!$D$238="OPS",'Labor Loading Matrix'!I918,0),IF('CLINs &amp; Ceiling Rates'!$D$239="OPS",'Labor Loading Matrix'!J918,0),IF('CLINs &amp; Ceiling Rates'!$D$240="OPS",'Labor Loading Matrix'!K918,0),IF('CLINs &amp; Ceiling Rates'!$D$241="OPS",'Labor Loading Matrix'!L918,0),IF('CLINs &amp; Ceiling Rates'!$D$242="OPS",'Labor Loading Matrix'!M918,0),IF('CLINs &amp; Ceiling Rates'!$D$243="OPS",'Labor Loading Matrix'!N918,0),IF('CLINs &amp; Ceiling Rates'!$D$244="OPS",'Labor Loading Matrix'!O918,0),IF('CLINs &amp; Ceiling Rates'!$D$245="OPS",'Labor Loading Matrix'!P918,0),IF('CLINs &amp; Ceiling Rates'!$D$246="OPS",'Labor Loading Matrix'!Q918,0),IF('CLINs &amp; Ceiling Rates'!$D$247="OPS",'Labor Loading Matrix'!R918,0),IF('CLINs &amp; Ceiling Rates'!$D$248="OPS",'Labor Loading Matrix'!S918,0),IF('CLINs &amp; Ceiling Rates'!$D$249="OPS",'Labor Loading Matrix'!T918,0),IF('CLINs &amp; Ceiling Rates'!$D$250="OPS",'Labor Loading Matrix'!U918,0),IF('CLINs &amp; Ceiling Rates'!$D$251="OPS",'Labor Loading Matrix'!V918,0),IF('CLINs &amp; Ceiling Rates'!$D$252="OPS",'Labor Loading Matrix'!W918,0),IF('CLINs &amp; Ceiling Rates'!$D$253="OPS",'Labor Loading Matrix'!X918,0),IF('CLINs &amp; Ceiling Rates'!$D$254="OPS",'Labor Loading Matrix'!Y918,0),IF('CLINs &amp; Ceiling Rates'!$D$255="OPS",'Labor Loading Matrix'!Z918,0),IF('CLINs &amp; Ceiling Rates'!$D$256="OPS",'Labor Loading Matrix'!AA918,0))</f>
        <v>0</v>
      </c>
      <c r="F918" s="175">
        <f>SUM(IF('CLINs &amp; Ceiling Rates'!$D$237="F&amp;E",'Labor Loading Matrix'!H918,0),IF('CLINs &amp; Ceiling Rates'!$D$238="F&amp;E",'Labor Loading Matrix'!I918,0),IF('CLINs &amp; Ceiling Rates'!$D$239="F&amp;E",'Labor Loading Matrix'!J918,0),IF('CLINs &amp; Ceiling Rates'!$D$240="F&amp;E",'Labor Loading Matrix'!K918,0),IF('CLINs &amp; Ceiling Rates'!$D$241="F&amp;E",'Labor Loading Matrix'!L918,0),IF('CLINs &amp; Ceiling Rates'!$D$242="F&amp;E",'Labor Loading Matrix'!M918,0),IF('CLINs &amp; Ceiling Rates'!$D$243="F&amp;E",'Labor Loading Matrix'!N918,0),IF('CLINs &amp; Ceiling Rates'!$D$244="F&amp;E",'Labor Loading Matrix'!O918,0),IF('CLINs &amp; Ceiling Rates'!$D$245="F&amp;E",'Labor Loading Matrix'!P918,0),IF('CLINs &amp; Ceiling Rates'!$D$246="F&amp;E",'Labor Loading Matrix'!Q918,0),IF('CLINs &amp; Ceiling Rates'!$D$247="F&amp;E",'Labor Loading Matrix'!R918,0),IF('CLINs &amp; Ceiling Rates'!$D$248="F&amp;E",'Labor Loading Matrix'!S918,0),IF('CLINs &amp; Ceiling Rates'!$D$249="F&amp;E",'Labor Loading Matrix'!T918,0),IF('CLINs &amp; Ceiling Rates'!$D$250="F&amp;E",'Labor Loading Matrix'!U918,0),IF('CLINs &amp; Ceiling Rates'!$D$251="F&amp;E",'Labor Loading Matrix'!V918,0),IF('CLINs &amp; Ceiling Rates'!$D$252="F&amp;E",'Labor Loading Matrix'!W918,0),IF('CLINs &amp; Ceiling Rates'!$D$253="F&amp;E",'Labor Loading Matrix'!X918,0),IF('CLINs &amp; Ceiling Rates'!$D$254="F&amp;E",'Labor Loading Matrix'!Y918,0),IF('CLINs &amp; Ceiling Rates'!$D$255="F&amp;E",'Labor Loading Matrix'!Z918,0),IF('CLINs &amp; Ceiling Rates'!$D$256="F&amp;E",'Labor Loading Matrix'!AA918,0))</f>
        <v>0</v>
      </c>
      <c r="G918" s="175">
        <f>SUM(IF('CLINs &amp; Ceiling Rates'!$D$237="R&amp;D",'Labor Loading Matrix'!H918,0),IF('CLINs &amp; Ceiling Rates'!$D$238="R&amp;D",'Labor Loading Matrix'!I918,0),IF('CLINs &amp; Ceiling Rates'!$D$239="R&amp;D",'Labor Loading Matrix'!J918,0),IF('CLINs &amp; Ceiling Rates'!$D$240="R&amp;D",'Labor Loading Matrix'!K918,0),IF('CLINs &amp; Ceiling Rates'!$D$241="R&amp;D",'Labor Loading Matrix'!L918,0),IF('CLINs &amp; Ceiling Rates'!$D$242="R&amp;D",'Labor Loading Matrix'!M918,0),IF('CLINs &amp; Ceiling Rates'!$D$243="R&amp;D",'Labor Loading Matrix'!N918,0),IF('CLINs &amp; Ceiling Rates'!$D$244="R&amp;D",'Labor Loading Matrix'!O918,0),IF('CLINs &amp; Ceiling Rates'!$D$245="R&amp;D",'Labor Loading Matrix'!P918,0),IF('CLINs &amp; Ceiling Rates'!$D$246="R&amp;D",'Labor Loading Matrix'!Q918,0),IF('CLINs &amp; Ceiling Rates'!$D$247="R&amp;D",'Labor Loading Matrix'!R918,0),IF('CLINs &amp; Ceiling Rates'!$D$248="R&amp;D",'Labor Loading Matrix'!S918,0),IF('CLINs &amp; Ceiling Rates'!$D$249="R&amp;D",'Labor Loading Matrix'!T918,0),IF('CLINs &amp; Ceiling Rates'!$D$250="R&amp;D",'Labor Loading Matrix'!U918,0),IF('CLINs &amp; Ceiling Rates'!$D$251="R&amp;D",'Labor Loading Matrix'!V918,0),IF('CLINs &amp; Ceiling Rates'!$D$252="R&amp;D",'Labor Loading Matrix'!W918,0),IF('CLINs &amp; Ceiling Rates'!$D$253="R&amp;D",'Labor Loading Matrix'!X918,0),IF('CLINs &amp; Ceiling Rates'!$D$254="R&amp;D",'Labor Loading Matrix'!Y918,0),IF('CLINs &amp; Ceiling Rates'!$D$255="R&amp;D",'Labor Loading Matrix'!Z918,0),IF('CLINs &amp; Ceiling Rates'!$D$256="R&amp;D",'Labor Loading Matrix'!AA918,0))</f>
        <v>0</v>
      </c>
      <c r="H918" s="138"/>
      <c r="I918" s="137"/>
      <c r="J918" s="137"/>
      <c r="K918" s="137"/>
      <c r="L918" s="137"/>
      <c r="M918" s="137"/>
      <c r="N918" s="84"/>
      <c r="O918" s="84"/>
      <c r="P918" s="84"/>
      <c r="Q918" s="84"/>
      <c r="R918" s="133"/>
      <c r="S918" s="133"/>
      <c r="T918" s="133"/>
      <c r="U918" s="133"/>
      <c r="V918" s="133"/>
      <c r="W918" s="133"/>
      <c r="X918" s="133"/>
      <c r="Y918" s="133"/>
      <c r="Z918" s="133"/>
      <c r="AA918" s="133"/>
    </row>
    <row r="919" spans="1:27" s="73" customFormat="1" ht="18" hidden="1" customHeight="1" x14ac:dyDescent="0.25">
      <c r="A919" s="173">
        <f>'CLINs &amp; Ceiling Rates'!B64</f>
        <v>0</v>
      </c>
      <c r="B919" s="173">
        <f>'CLINs &amp; Ceiling Rates'!C64</f>
        <v>0</v>
      </c>
      <c r="C919" s="177" t="str">
        <f>'CLINs &amp; Ceiling Rates'!M64</f>
        <v/>
      </c>
      <c r="D919" s="211">
        <f>IF('CLINs &amp; Ceiling Rates'!D875="",SUM('Labor Loading Matrix'!H919:AA919),SUM(E919:G919))</f>
        <v>0</v>
      </c>
      <c r="E919" s="175">
        <f>SUM(IF('CLINs &amp; Ceiling Rates'!$D$237="OPS",'Labor Loading Matrix'!H919,0),IF('CLINs &amp; Ceiling Rates'!$D$238="OPS",'Labor Loading Matrix'!I919,0),IF('CLINs &amp; Ceiling Rates'!$D$239="OPS",'Labor Loading Matrix'!J919,0),IF('CLINs &amp; Ceiling Rates'!$D$240="OPS",'Labor Loading Matrix'!K919,0),IF('CLINs &amp; Ceiling Rates'!$D$241="OPS",'Labor Loading Matrix'!L919,0),IF('CLINs &amp; Ceiling Rates'!$D$242="OPS",'Labor Loading Matrix'!M919,0),IF('CLINs &amp; Ceiling Rates'!$D$243="OPS",'Labor Loading Matrix'!N919,0),IF('CLINs &amp; Ceiling Rates'!$D$244="OPS",'Labor Loading Matrix'!O919,0),IF('CLINs &amp; Ceiling Rates'!$D$245="OPS",'Labor Loading Matrix'!P919,0),IF('CLINs &amp; Ceiling Rates'!$D$246="OPS",'Labor Loading Matrix'!Q919,0),IF('CLINs &amp; Ceiling Rates'!$D$247="OPS",'Labor Loading Matrix'!R919,0),IF('CLINs &amp; Ceiling Rates'!$D$248="OPS",'Labor Loading Matrix'!S919,0),IF('CLINs &amp; Ceiling Rates'!$D$249="OPS",'Labor Loading Matrix'!T919,0),IF('CLINs &amp; Ceiling Rates'!$D$250="OPS",'Labor Loading Matrix'!U919,0),IF('CLINs &amp; Ceiling Rates'!$D$251="OPS",'Labor Loading Matrix'!V919,0),IF('CLINs &amp; Ceiling Rates'!$D$252="OPS",'Labor Loading Matrix'!W919,0),IF('CLINs &amp; Ceiling Rates'!$D$253="OPS",'Labor Loading Matrix'!X919,0),IF('CLINs &amp; Ceiling Rates'!$D$254="OPS",'Labor Loading Matrix'!Y919,0),IF('CLINs &amp; Ceiling Rates'!$D$255="OPS",'Labor Loading Matrix'!Z919,0),IF('CLINs &amp; Ceiling Rates'!$D$256="OPS",'Labor Loading Matrix'!AA919,0))</f>
        <v>0</v>
      </c>
      <c r="F919" s="175">
        <f>SUM(IF('CLINs &amp; Ceiling Rates'!$D$237="F&amp;E",'Labor Loading Matrix'!H919,0),IF('CLINs &amp; Ceiling Rates'!$D$238="F&amp;E",'Labor Loading Matrix'!I919,0),IF('CLINs &amp; Ceiling Rates'!$D$239="F&amp;E",'Labor Loading Matrix'!J919,0),IF('CLINs &amp; Ceiling Rates'!$D$240="F&amp;E",'Labor Loading Matrix'!K919,0),IF('CLINs &amp; Ceiling Rates'!$D$241="F&amp;E",'Labor Loading Matrix'!L919,0),IF('CLINs &amp; Ceiling Rates'!$D$242="F&amp;E",'Labor Loading Matrix'!M919,0),IF('CLINs &amp; Ceiling Rates'!$D$243="F&amp;E",'Labor Loading Matrix'!N919,0),IF('CLINs &amp; Ceiling Rates'!$D$244="F&amp;E",'Labor Loading Matrix'!O919,0),IF('CLINs &amp; Ceiling Rates'!$D$245="F&amp;E",'Labor Loading Matrix'!P919,0),IF('CLINs &amp; Ceiling Rates'!$D$246="F&amp;E",'Labor Loading Matrix'!Q919,0),IF('CLINs &amp; Ceiling Rates'!$D$247="F&amp;E",'Labor Loading Matrix'!R919,0),IF('CLINs &amp; Ceiling Rates'!$D$248="F&amp;E",'Labor Loading Matrix'!S919,0),IF('CLINs &amp; Ceiling Rates'!$D$249="F&amp;E",'Labor Loading Matrix'!T919,0),IF('CLINs &amp; Ceiling Rates'!$D$250="F&amp;E",'Labor Loading Matrix'!U919,0),IF('CLINs &amp; Ceiling Rates'!$D$251="F&amp;E",'Labor Loading Matrix'!V919,0),IF('CLINs &amp; Ceiling Rates'!$D$252="F&amp;E",'Labor Loading Matrix'!W919,0),IF('CLINs &amp; Ceiling Rates'!$D$253="F&amp;E",'Labor Loading Matrix'!X919,0),IF('CLINs &amp; Ceiling Rates'!$D$254="F&amp;E",'Labor Loading Matrix'!Y919,0),IF('CLINs &amp; Ceiling Rates'!$D$255="F&amp;E",'Labor Loading Matrix'!Z919,0),IF('CLINs &amp; Ceiling Rates'!$D$256="F&amp;E",'Labor Loading Matrix'!AA919,0))</f>
        <v>0</v>
      </c>
      <c r="G919" s="175">
        <f>SUM(IF('CLINs &amp; Ceiling Rates'!$D$237="R&amp;D",'Labor Loading Matrix'!H919,0),IF('CLINs &amp; Ceiling Rates'!$D$238="R&amp;D",'Labor Loading Matrix'!I919,0),IF('CLINs &amp; Ceiling Rates'!$D$239="R&amp;D",'Labor Loading Matrix'!J919,0),IF('CLINs &amp; Ceiling Rates'!$D$240="R&amp;D",'Labor Loading Matrix'!K919,0),IF('CLINs &amp; Ceiling Rates'!$D$241="R&amp;D",'Labor Loading Matrix'!L919,0),IF('CLINs &amp; Ceiling Rates'!$D$242="R&amp;D",'Labor Loading Matrix'!M919,0),IF('CLINs &amp; Ceiling Rates'!$D$243="R&amp;D",'Labor Loading Matrix'!N919,0),IF('CLINs &amp; Ceiling Rates'!$D$244="R&amp;D",'Labor Loading Matrix'!O919,0),IF('CLINs &amp; Ceiling Rates'!$D$245="R&amp;D",'Labor Loading Matrix'!P919,0),IF('CLINs &amp; Ceiling Rates'!$D$246="R&amp;D",'Labor Loading Matrix'!Q919,0),IF('CLINs &amp; Ceiling Rates'!$D$247="R&amp;D",'Labor Loading Matrix'!R919,0),IF('CLINs &amp; Ceiling Rates'!$D$248="R&amp;D",'Labor Loading Matrix'!S919,0),IF('CLINs &amp; Ceiling Rates'!$D$249="R&amp;D",'Labor Loading Matrix'!T919,0),IF('CLINs &amp; Ceiling Rates'!$D$250="R&amp;D",'Labor Loading Matrix'!U919,0),IF('CLINs &amp; Ceiling Rates'!$D$251="R&amp;D",'Labor Loading Matrix'!V919,0),IF('CLINs &amp; Ceiling Rates'!$D$252="R&amp;D",'Labor Loading Matrix'!W919,0),IF('CLINs &amp; Ceiling Rates'!$D$253="R&amp;D",'Labor Loading Matrix'!X919,0),IF('CLINs &amp; Ceiling Rates'!$D$254="R&amp;D",'Labor Loading Matrix'!Y919,0),IF('CLINs &amp; Ceiling Rates'!$D$255="R&amp;D",'Labor Loading Matrix'!Z919,0),IF('CLINs &amp; Ceiling Rates'!$D$256="R&amp;D",'Labor Loading Matrix'!AA919,0))</f>
        <v>0</v>
      </c>
      <c r="H919" s="138"/>
      <c r="I919" s="137"/>
      <c r="J919" s="137"/>
      <c r="K919" s="137"/>
      <c r="L919" s="137"/>
      <c r="M919" s="137"/>
      <c r="N919" s="84"/>
      <c r="O919" s="84"/>
      <c r="P919" s="84"/>
      <c r="Q919" s="84"/>
      <c r="R919" s="133"/>
      <c r="S919" s="133"/>
      <c r="T919" s="133"/>
      <c r="U919" s="133"/>
      <c r="V919" s="133"/>
      <c r="W919" s="133"/>
      <c r="X919" s="133"/>
      <c r="Y919" s="133"/>
      <c r="Z919" s="133"/>
      <c r="AA919" s="133"/>
    </row>
    <row r="920" spans="1:27" s="73" customFormat="1" ht="18" hidden="1" customHeight="1" x14ac:dyDescent="0.25">
      <c r="A920" s="173">
        <f>'CLINs &amp; Ceiling Rates'!B65</f>
        <v>0</v>
      </c>
      <c r="B920" s="173">
        <f>'CLINs &amp; Ceiling Rates'!C65</f>
        <v>0</v>
      </c>
      <c r="C920" s="177" t="str">
        <f>'CLINs &amp; Ceiling Rates'!M65</f>
        <v/>
      </c>
      <c r="D920" s="211">
        <f>IF('CLINs &amp; Ceiling Rates'!D876="",SUM('Labor Loading Matrix'!H920:AA920),SUM(E920:G920))</f>
        <v>0</v>
      </c>
      <c r="E920" s="175">
        <f>SUM(IF('CLINs &amp; Ceiling Rates'!$D$237="OPS",'Labor Loading Matrix'!H920,0),IF('CLINs &amp; Ceiling Rates'!$D$238="OPS",'Labor Loading Matrix'!I920,0),IF('CLINs &amp; Ceiling Rates'!$D$239="OPS",'Labor Loading Matrix'!J920,0),IF('CLINs &amp; Ceiling Rates'!$D$240="OPS",'Labor Loading Matrix'!K920,0),IF('CLINs &amp; Ceiling Rates'!$D$241="OPS",'Labor Loading Matrix'!L920,0),IF('CLINs &amp; Ceiling Rates'!$D$242="OPS",'Labor Loading Matrix'!M920,0),IF('CLINs &amp; Ceiling Rates'!$D$243="OPS",'Labor Loading Matrix'!N920,0),IF('CLINs &amp; Ceiling Rates'!$D$244="OPS",'Labor Loading Matrix'!O920,0),IF('CLINs &amp; Ceiling Rates'!$D$245="OPS",'Labor Loading Matrix'!P920,0),IF('CLINs &amp; Ceiling Rates'!$D$246="OPS",'Labor Loading Matrix'!Q920,0),IF('CLINs &amp; Ceiling Rates'!$D$247="OPS",'Labor Loading Matrix'!R920,0),IF('CLINs &amp; Ceiling Rates'!$D$248="OPS",'Labor Loading Matrix'!S920,0),IF('CLINs &amp; Ceiling Rates'!$D$249="OPS",'Labor Loading Matrix'!T920,0),IF('CLINs &amp; Ceiling Rates'!$D$250="OPS",'Labor Loading Matrix'!U920,0),IF('CLINs &amp; Ceiling Rates'!$D$251="OPS",'Labor Loading Matrix'!V920,0),IF('CLINs &amp; Ceiling Rates'!$D$252="OPS",'Labor Loading Matrix'!W920,0),IF('CLINs &amp; Ceiling Rates'!$D$253="OPS",'Labor Loading Matrix'!X920,0),IF('CLINs &amp; Ceiling Rates'!$D$254="OPS",'Labor Loading Matrix'!Y920,0),IF('CLINs &amp; Ceiling Rates'!$D$255="OPS",'Labor Loading Matrix'!Z920,0),IF('CLINs &amp; Ceiling Rates'!$D$256="OPS",'Labor Loading Matrix'!AA920,0))</f>
        <v>0</v>
      </c>
      <c r="F920" s="175">
        <f>SUM(IF('CLINs &amp; Ceiling Rates'!$D$237="F&amp;E",'Labor Loading Matrix'!H920,0),IF('CLINs &amp; Ceiling Rates'!$D$238="F&amp;E",'Labor Loading Matrix'!I920,0),IF('CLINs &amp; Ceiling Rates'!$D$239="F&amp;E",'Labor Loading Matrix'!J920,0),IF('CLINs &amp; Ceiling Rates'!$D$240="F&amp;E",'Labor Loading Matrix'!K920,0),IF('CLINs &amp; Ceiling Rates'!$D$241="F&amp;E",'Labor Loading Matrix'!L920,0),IF('CLINs &amp; Ceiling Rates'!$D$242="F&amp;E",'Labor Loading Matrix'!M920,0),IF('CLINs &amp; Ceiling Rates'!$D$243="F&amp;E",'Labor Loading Matrix'!N920,0),IF('CLINs &amp; Ceiling Rates'!$D$244="F&amp;E",'Labor Loading Matrix'!O920,0),IF('CLINs &amp; Ceiling Rates'!$D$245="F&amp;E",'Labor Loading Matrix'!P920,0),IF('CLINs &amp; Ceiling Rates'!$D$246="F&amp;E",'Labor Loading Matrix'!Q920,0),IF('CLINs &amp; Ceiling Rates'!$D$247="F&amp;E",'Labor Loading Matrix'!R920,0),IF('CLINs &amp; Ceiling Rates'!$D$248="F&amp;E",'Labor Loading Matrix'!S920,0),IF('CLINs &amp; Ceiling Rates'!$D$249="F&amp;E",'Labor Loading Matrix'!T920,0),IF('CLINs &amp; Ceiling Rates'!$D$250="F&amp;E",'Labor Loading Matrix'!U920,0),IF('CLINs &amp; Ceiling Rates'!$D$251="F&amp;E",'Labor Loading Matrix'!V920,0),IF('CLINs &amp; Ceiling Rates'!$D$252="F&amp;E",'Labor Loading Matrix'!W920,0),IF('CLINs &amp; Ceiling Rates'!$D$253="F&amp;E",'Labor Loading Matrix'!X920,0),IF('CLINs &amp; Ceiling Rates'!$D$254="F&amp;E",'Labor Loading Matrix'!Y920,0),IF('CLINs &amp; Ceiling Rates'!$D$255="F&amp;E",'Labor Loading Matrix'!Z920,0),IF('CLINs &amp; Ceiling Rates'!$D$256="F&amp;E",'Labor Loading Matrix'!AA920,0))</f>
        <v>0</v>
      </c>
      <c r="G920" s="175">
        <f>SUM(IF('CLINs &amp; Ceiling Rates'!$D$237="R&amp;D",'Labor Loading Matrix'!H920,0),IF('CLINs &amp; Ceiling Rates'!$D$238="R&amp;D",'Labor Loading Matrix'!I920,0),IF('CLINs &amp; Ceiling Rates'!$D$239="R&amp;D",'Labor Loading Matrix'!J920,0),IF('CLINs &amp; Ceiling Rates'!$D$240="R&amp;D",'Labor Loading Matrix'!K920,0),IF('CLINs &amp; Ceiling Rates'!$D$241="R&amp;D",'Labor Loading Matrix'!L920,0),IF('CLINs &amp; Ceiling Rates'!$D$242="R&amp;D",'Labor Loading Matrix'!M920,0),IF('CLINs &amp; Ceiling Rates'!$D$243="R&amp;D",'Labor Loading Matrix'!N920,0),IF('CLINs &amp; Ceiling Rates'!$D$244="R&amp;D",'Labor Loading Matrix'!O920,0),IF('CLINs &amp; Ceiling Rates'!$D$245="R&amp;D",'Labor Loading Matrix'!P920,0),IF('CLINs &amp; Ceiling Rates'!$D$246="R&amp;D",'Labor Loading Matrix'!Q920,0),IF('CLINs &amp; Ceiling Rates'!$D$247="R&amp;D",'Labor Loading Matrix'!R920,0),IF('CLINs &amp; Ceiling Rates'!$D$248="R&amp;D",'Labor Loading Matrix'!S920,0),IF('CLINs &amp; Ceiling Rates'!$D$249="R&amp;D",'Labor Loading Matrix'!T920,0),IF('CLINs &amp; Ceiling Rates'!$D$250="R&amp;D",'Labor Loading Matrix'!U920,0),IF('CLINs &amp; Ceiling Rates'!$D$251="R&amp;D",'Labor Loading Matrix'!V920,0),IF('CLINs &amp; Ceiling Rates'!$D$252="R&amp;D",'Labor Loading Matrix'!W920,0),IF('CLINs &amp; Ceiling Rates'!$D$253="R&amp;D",'Labor Loading Matrix'!X920,0),IF('CLINs &amp; Ceiling Rates'!$D$254="R&amp;D",'Labor Loading Matrix'!Y920,0),IF('CLINs &amp; Ceiling Rates'!$D$255="R&amp;D",'Labor Loading Matrix'!Z920,0),IF('CLINs &amp; Ceiling Rates'!$D$256="R&amp;D",'Labor Loading Matrix'!AA920,0))</f>
        <v>0</v>
      </c>
      <c r="H920" s="138"/>
      <c r="I920" s="137"/>
      <c r="J920" s="137"/>
      <c r="K920" s="137"/>
      <c r="L920" s="137"/>
      <c r="M920" s="137"/>
      <c r="N920" s="84"/>
      <c r="O920" s="84"/>
      <c r="P920" s="84"/>
      <c r="Q920" s="84"/>
      <c r="R920" s="133"/>
      <c r="S920" s="133"/>
      <c r="T920" s="133"/>
      <c r="U920" s="133"/>
      <c r="V920" s="133"/>
      <c r="W920" s="133"/>
      <c r="X920" s="133"/>
      <c r="Y920" s="133"/>
      <c r="Z920" s="133"/>
      <c r="AA920" s="133"/>
    </row>
    <row r="921" spans="1:27" s="73" customFormat="1" ht="18" hidden="1" customHeight="1" x14ac:dyDescent="0.25">
      <c r="A921" s="173">
        <f>'CLINs &amp; Ceiling Rates'!B66</f>
        <v>0</v>
      </c>
      <c r="B921" s="173">
        <f>'CLINs &amp; Ceiling Rates'!C66</f>
        <v>0</v>
      </c>
      <c r="C921" s="177" t="str">
        <f>'CLINs &amp; Ceiling Rates'!M66</f>
        <v/>
      </c>
      <c r="D921" s="211">
        <f>IF('CLINs &amp; Ceiling Rates'!D877="",SUM('Labor Loading Matrix'!H921:AA921),SUM(E921:G921))</f>
        <v>0</v>
      </c>
      <c r="E921" s="175">
        <f>SUM(IF('CLINs &amp; Ceiling Rates'!$D$237="OPS",'Labor Loading Matrix'!H921,0),IF('CLINs &amp; Ceiling Rates'!$D$238="OPS",'Labor Loading Matrix'!I921,0),IF('CLINs &amp; Ceiling Rates'!$D$239="OPS",'Labor Loading Matrix'!J921,0),IF('CLINs &amp; Ceiling Rates'!$D$240="OPS",'Labor Loading Matrix'!K921,0),IF('CLINs &amp; Ceiling Rates'!$D$241="OPS",'Labor Loading Matrix'!L921,0),IF('CLINs &amp; Ceiling Rates'!$D$242="OPS",'Labor Loading Matrix'!M921,0),IF('CLINs &amp; Ceiling Rates'!$D$243="OPS",'Labor Loading Matrix'!N921,0),IF('CLINs &amp; Ceiling Rates'!$D$244="OPS",'Labor Loading Matrix'!O921,0),IF('CLINs &amp; Ceiling Rates'!$D$245="OPS",'Labor Loading Matrix'!P921,0),IF('CLINs &amp; Ceiling Rates'!$D$246="OPS",'Labor Loading Matrix'!Q921,0),IF('CLINs &amp; Ceiling Rates'!$D$247="OPS",'Labor Loading Matrix'!R921,0),IF('CLINs &amp; Ceiling Rates'!$D$248="OPS",'Labor Loading Matrix'!S921,0),IF('CLINs &amp; Ceiling Rates'!$D$249="OPS",'Labor Loading Matrix'!T921,0),IF('CLINs &amp; Ceiling Rates'!$D$250="OPS",'Labor Loading Matrix'!U921,0),IF('CLINs &amp; Ceiling Rates'!$D$251="OPS",'Labor Loading Matrix'!V921,0),IF('CLINs &amp; Ceiling Rates'!$D$252="OPS",'Labor Loading Matrix'!W921,0),IF('CLINs &amp; Ceiling Rates'!$D$253="OPS",'Labor Loading Matrix'!X921,0),IF('CLINs &amp; Ceiling Rates'!$D$254="OPS",'Labor Loading Matrix'!Y921,0),IF('CLINs &amp; Ceiling Rates'!$D$255="OPS",'Labor Loading Matrix'!Z921,0),IF('CLINs &amp; Ceiling Rates'!$D$256="OPS",'Labor Loading Matrix'!AA921,0))</f>
        <v>0</v>
      </c>
      <c r="F921" s="175">
        <f>SUM(IF('CLINs &amp; Ceiling Rates'!$D$237="F&amp;E",'Labor Loading Matrix'!H921,0),IF('CLINs &amp; Ceiling Rates'!$D$238="F&amp;E",'Labor Loading Matrix'!I921,0),IF('CLINs &amp; Ceiling Rates'!$D$239="F&amp;E",'Labor Loading Matrix'!J921,0),IF('CLINs &amp; Ceiling Rates'!$D$240="F&amp;E",'Labor Loading Matrix'!K921,0),IF('CLINs &amp; Ceiling Rates'!$D$241="F&amp;E",'Labor Loading Matrix'!L921,0),IF('CLINs &amp; Ceiling Rates'!$D$242="F&amp;E",'Labor Loading Matrix'!M921,0),IF('CLINs &amp; Ceiling Rates'!$D$243="F&amp;E",'Labor Loading Matrix'!N921,0),IF('CLINs &amp; Ceiling Rates'!$D$244="F&amp;E",'Labor Loading Matrix'!O921,0),IF('CLINs &amp; Ceiling Rates'!$D$245="F&amp;E",'Labor Loading Matrix'!P921,0),IF('CLINs &amp; Ceiling Rates'!$D$246="F&amp;E",'Labor Loading Matrix'!Q921,0),IF('CLINs &amp; Ceiling Rates'!$D$247="F&amp;E",'Labor Loading Matrix'!R921,0),IF('CLINs &amp; Ceiling Rates'!$D$248="F&amp;E",'Labor Loading Matrix'!S921,0),IF('CLINs &amp; Ceiling Rates'!$D$249="F&amp;E",'Labor Loading Matrix'!T921,0),IF('CLINs &amp; Ceiling Rates'!$D$250="F&amp;E",'Labor Loading Matrix'!U921,0),IF('CLINs &amp; Ceiling Rates'!$D$251="F&amp;E",'Labor Loading Matrix'!V921,0),IF('CLINs &amp; Ceiling Rates'!$D$252="F&amp;E",'Labor Loading Matrix'!W921,0),IF('CLINs &amp; Ceiling Rates'!$D$253="F&amp;E",'Labor Loading Matrix'!X921,0),IF('CLINs &amp; Ceiling Rates'!$D$254="F&amp;E",'Labor Loading Matrix'!Y921,0),IF('CLINs &amp; Ceiling Rates'!$D$255="F&amp;E",'Labor Loading Matrix'!Z921,0),IF('CLINs &amp; Ceiling Rates'!$D$256="F&amp;E",'Labor Loading Matrix'!AA921,0))</f>
        <v>0</v>
      </c>
      <c r="G921" s="175">
        <f>SUM(IF('CLINs &amp; Ceiling Rates'!$D$237="R&amp;D",'Labor Loading Matrix'!H921,0),IF('CLINs &amp; Ceiling Rates'!$D$238="R&amp;D",'Labor Loading Matrix'!I921,0),IF('CLINs &amp; Ceiling Rates'!$D$239="R&amp;D",'Labor Loading Matrix'!J921,0),IF('CLINs &amp; Ceiling Rates'!$D$240="R&amp;D",'Labor Loading Matrix'!K921,0),IF('CLINs &amp; Ceiling Rates'!$D$241="R&amp;D",'Labor Loading Matrix'!L921,0),IF('CLINs &amp; Ceiling Rates'!$D$242="R&amp;D",'Labor Loading Matrix'!M921,0),IF('CLINs &amp; Ceiling Rates'!$D$243="R&amp;D",'Labor Loading Matrix'!N921,0),IF('CLINs &amp; Ceiling Rates'!$D$244="R&amp;D",'Labor Loading Matrix'!O921,0),IF('CLINs &amp; Ceiling Rates'!$D$245="R&amp;D",'Labor Loading Matrix'!P921,0),IF('CLINs &amp; Ceiling Rates'!$D$246="R&amp;D",'Labor Loading Matrix'!Q921,0),IF('CLINs &amp; Ceiling Rates'!$D$247="R&amp;D",'Labor Loading Matrix'!R921,0),IF('CLINs &amp; Ceiling Rates'!$D$248="R&amp;D",'Labor Loading Matrix'!S921,0),IF('CLINs &amp; Ceiling Rates'!$D$249="R&amp;D",'Labor Loading Matrix'!T921,0),IF('CLINs &amp; Ceiling Rates'!$D$250="R&amp;D",'Labor Loading Matrix'!U921,0),IF('CLINs &amp; Ceiling Rates'!$D$251="R&amp;D",'Labor Loading Matrix'!V921,0),IF('CLINs &amp; Ceiling Rates'!$D$252="R&amp;D",'Labor Loading Matrix'!W921,0),IF('CLINs &amp; Ceiling Rates'!$D$253="R&amp;D",'Labor Loading Matrix'!X921,0),IF('CLINs &amp; Ceiling Rates'!$D$254="R&amp;D",'Labor Loading Matrix'!Y921,0),IF('CLINs &amp; Ceiling Rates'!$D$255="R&amp;D",'Labor Loading Matrix'!Z921,0),IF('CLINs &amp; Ceiling Rates'!$D$256="R&amp;D",'Labor Loading Matrix'!AA921,0))</f>
        <v>0</v>
      </c>
      <c r="H921" s="138"/>
      <c r="I921" s="137"/>
      <c r="J921" s="137"/>
      <c r="K921" s="137"/>
      <c r="L921" s="137"/>
      <c r="M921" s="137"/>
      <c r="N921" s="84"/>
      <c r="O921" s="84"/>
      <c r="P921" s="84"/>
      <c r="Q921" s="84"/>
      <c r="R921" s="133"/>
      <c r="S921" s="133"/>
      <c r="T921" s="133"/>
      <c r="U921" s="133"/>
      <c r="V921" s="133"/>
      <c r="W921" s="133"/>
      <c r="X921" s="133"/>
      <c r="Y921" s="133"/>
      <c r="Z921" s="133"/>
      <c r="AA921" s="133"/>
    </row>
    <row r="922" spans="1:27" s="73" customFormat="1" ht="18" hidden="1" customHeight="1" x14ac:dyDescent="0.25">
      <c r="A922" s="173">
        <f>'CLINs &amp; Ceiling Rates'!B67</f>
        <v>0</v>
      </c>
      <c r="B922" s="173">
        <f>'CLINs &amp; Ceiling Rates'!C67</f>
        <v>0</v>
      </c>
      <c r="C922" s="177" t="str">
        <f>'CLINs &amp; Ceiling Rates'!M67</f>
        <v/>
      </c>
      <c r="D922" s="211">
        <f>IF('CLINs &amp; Ceiling Rates'!D878="",SUM('Labor Loading Matrix'!H922:AA922),SUM(E922:G922))</f>
        <v>0</v>
      </c>
      <c r="E922" s="175">
        <f>SUM(IF('CLINs &amp; Ceiling Rates'!$D$237="OPS",'Labor Loading Matrix'!H922,0),IF('CLINs &amp; Ceiling Rates'!$D$238="OPS",'Labor Loading Matrix'!I922,0),IF('CLINs &amp; Ceiling Rates'!$D$239="OPS",'Labor Loading Matrix'!J922,0),IF('CLINs &amp; Ceiling Rates'!$D$240="OPS",'Labor Loading Matrix'!K922,0),IF('CLINs &amp; Ceiling Rates'!$D$241="OPS",'Labor Loading Matrix'!L922,0),IF('CLINs &amp; Ceiling Rates'!$D$242="OPS",'Labor Loading Matrix'!M922,0),IF('CLINs &amp; Ceiling Rates'!$D$243="OPS",'Labor Loading Matrix'!N922,0),IF('CLINs &amp; Ceiling Rates'!$D$244="OPS",'Labor Loading Matrix'!O922,0),IF('CLINs &amp; Ceiling Rates'!$D$245="OPS",'Labor Loading Matrix'!P922,0),IF('CLINs &amp; Ceiling Rates'!$D$246="OPS",'Labor Loading Matrix'!Q922,0),IF('CLINs &amp; Ceiling Rates'!$D$247="OPS",'Labor Loading Matrix'!R922,0),IF('CLINs &amp; Ceiling Rates'!$D$248="OPS",'Labor Loading Matrix'!S922,0),IF('CLINs &amp; Ceiling Rates'!$D$249="OPS",'Labor Loading Matrix'!T922,0),IF('CLINs &amp; Ceiling Rates'!$D$250="OPS",'Labor Loading Matrix'!U922,0),IF('CLINs &amp; Ceiling Rates'!$D$251="OPS",'Labor Loading Matrix'!V922,0),IF('CLINs &amp; Ceiling Rates'!$D$252="OPS",'Labor Loading Matrix'!W922,0),IF('CLINs &amp; Ceiling Rates'!$D$253="OPS",'Labor Loading Matrix'!X922,0),IF('CLINs &amp; Ceiling Rates'!$D$254="OPS",'Labor Loading Matrix'!Y922,0),IF('CLINs &amp; Ceiling Rates'!$D$255="OPS",'Labor Loading Matrix'!Z922,0),IF('CLINs &amp; Ceiling Rates'!$D$256="OPS",'Labor Loading Matrix'!AA922,0))</f>
        <v>0</v>
      </c>
      <c r="F922" s="175">
        <f>SUM(IF('CLINs &amp; Ceiling Rates'!$D$237="F&amp;E",'Labor Loading Matrix'!H922,0),IF('CLINs &amp; Ceiling Rates'!$D$238="F&amp;E",'Labor Loading Matrix'!I922,0),IF('CLINs &amp; Ceiling Rates'!$D$239="F&amp;E",'Labor Loading Matrix'!J922,0),IF('CLINs &amp; Ceiling Rates'!$D$240="F&amp;E",'Labor Loading Matrix'!K922,0),IF('CLINs &amp; Ceiling Rates'!$D$241="F&amp;E",'Labor Loading Matrix'!L922,0),IF('CLINs &amp; Ceiling Rates'!$D$242="F&amp;E",'Labor Loading Matrix'!M922,0),IF('CLINs &amp; Ceiling Rates'!$D$243="F&amp;E",'Labor Loading Matrix'!N922,0),IF('CLINs &amp; Ceiling Rates'!$D$244="F&amp;E",'Labor Loading Matrix'!O922,0),IF('CLINs &amp; Ceiling Rates'!$D$245="F&amp;E",'Labor Loading Matrix'!P922,0),IF('CLINs &amp; Ceiling Rates'!$D$246="F&amp;E",'Labor Loading Matrix'!Q922,0),IF('CLINs &amp; Ceiling Rates'!$D$247="F&amp;E",'Labor Loading Matrix'!R922,0),IF('CLINs &amp; Ceiling Rates'!$D$248="F&amp;E",'Labor Loading Matrix'!S922,0),IF('CLINs &amp; Ceiling Rates'!$D$249="F&amp;E",'Labor Loading Matrix'!T922,0),IF('CLINs &amp; Ceiling Rates'!$D$250="F&amp;E",'Labor Loading Matrix'!U922,0),IF('CLINs &amp; Ceiling Rates'!$D$251="F&amp;E",'Labor Loading Matrix'!V922,0),IF('CLINs &amp; Ceiling Rates'!$D$252="F&amp;E",'Labor Loading Matrix'!W922,0),IF('CLINs &amp; Ceiling Rates'!$D$253="F&amp;E",'Labor Loading Matrix'!X922,0),IF('CLINs &amp; Ceiling Rates'!$D$254="F&amp;E",'Labor Loading Matrix'!Y922,0),IF('CLINs &amp; Ceiling Rates'!$D$255="F&amp;E",'Labor Loading Matrix'!Z922,0),IF('CLINs &amp; Ceiling Rates'!$D$256="F&amp;E",'Labor Loading Matrix'!AA922,0))</f>
        <v>0</v>
      </c>
      <c r="G922" s="175">
        <f>SUM(IF('CLINs &amp; Ceiling Rates'!$D$237="R&amp;D",'Labor Loading Matrix'!H922,0),IF('CLINs &amp; Ceiling Rates'!$D$238="R&amp;D",'Labor Loading Matrix'!I922,0),IF('CLINs &amp; Ceiling Rates'!$D$239="R&amp;D",'Labor Loading Matrix'!J922,0),IF('CLINs &amp; Ceiling Rates'!$D$240="R&amp;D",'Labor Loading Matrix'!K922,0),IF('CLINs &amp; Ceiling Rates'!$D$241="R&amp;D",'Labor Loading Matrix'!L922,0),IF('CLINs &amp; Ceiling Rates'!$D$242="R&amp;D",'Labor Loading Matrix'!M922,0),IF('CLINs &amp; Ceiling Rates'!$D$243="R&amp;D",'Labor Loading Matrix'!N922,0),IF('CLINs &amp; Ceiling Rates'!$D$244="R&amp;D",'Labor Loading Matrix'!O922,0),IF('CLINs &amp; Ceiling Rates'!$D$245="R&amp;D",'Labor Loading Matrix'!P922,0),IF('CLINs &amp; Ceiling Rates'!$D$246="R&amp;D",'Labor Loading Matrix'!Q922,0),IF('CLINs &amp; Ceiling Rates'!$D$247="R&amp;D",'Labor Loading Matrix'!R922,0),IF('CLINs &amp; Ceiling Rates'!$D$248="R&amp;D",'Labor Loading Matrix'!S922,0),IF('CLINs &amp; Ceiling Rates'!$D$249="R&amp;D",'Labor Loading Matrix'!T922,0),IF('CLINs &amp; Ceiling Rates'!$D$250="R&amp;D",'Labor Loading Matrix'!U922,0),IF('CLINs &amp; Ceiling Rates'!$D$251="R&amp;D",'Labor Loading Matrix'!V922,0),IF('CLINs &amp; Ceiling Rates'!$D$252="R&amp;D",'Labor Loading Matrix'!W922,0),IF('CLINs &amp; Ceiling Rates'!$D$253="R&amp;D",'Labor Loading Matrix'!X922,0),IF('CLINs &amp; Ceiling Rates'!$D$254="R&amp;D",'Labor Loading Matrix'!Y922,0),IF('CLINs &amp; Ceiling Rates'!$D$255="R&amp;D",'Labor Loading Matrix'!Z922,0),IF('CLINs &amp; Ceiling Rates'!$D$256="R&amp;D",'Labor Loading Matrix'!AA922,0))</f>
        <v>0</v>
      </c>
      <c r="H922" s="138"/>
      <c r="I922" s="137"/>
      <c r="J922" s="137"/>
      <c r="K922" s="137"/>
      <c r="L922" s="137"/>
      <c r="M922" s="137"/>
      <c r="N922" s="84"/>
      <c r="O922" s="84"/>
      <c r="P922" s="84"/>
      <c r="Q922" s="84"/>
      <c r="R922" s="133"/>
      <c r="S922" s="133"/>
      <c r="T922" s="133"/>
      <c r="U922" s="133"/>
      <c r="V922" s="133"/>
      <c r="W922" s="133"/>
      <c r="X922" s="133"/>
      <c r="Y922" s="133"/>
      <c r="Z922" s="133"/>
      <c r="AA922" s="133"/>
    </row>
    <row r="923" spans="1:27" s="73" customFormat="1" ht="18" hidden="1" customHeight="1" x14ac:dyDescent="0.25">
      <c r="A923" s="173">
        <f>'CLINs &amp; Ceiling Rates'!B68</f>
        <v>0</v>
      </c>
      <c r="B923" s="173">
        <f>'CLINs &amp; Ceiling Rates'!C68</f>
        <v>0</v>
      </c>
      <c r="C923" s="177" t="str">
        <f>'CLINs &amp; Ceiling Rates'!M68</f>
        <v/>
      </c>
      <c r="D923" s="211">
        <f>IF('CLINs &amp; Ceiling Rates'!D879="",SUM('Labor Loading Matrix'!H923:AA923),SUM(E923:G923))</f>
        <v>0</v>
      </c>
      <c r="E923" s="175">
        <f>SUM(IF('CLINs &amp; Ceiling Rates'!$D$237="OPS",'Labor Loading Matrix'!H923,0),IF('CLINs &amp; Ceiling Rates'!$D$238="OPS",'Labor Loading Matrix'!I923,0),IF('CLINs &amp; Ceiling Rates'!$D$239="OPS",'Labor Loading Matrix'!J923,0),IF('CLINs &amp; Ceiling Rates'!$D$240="OPS",'Labor Loading Matrix'!K923,0),IF('CLINs &amp; Ceiling Rates'!$D$241="OPS",'Labor Loading Matrix'!L923,0),IF('CLINs &amp; Ceiling Rates'!$D$242="OPS",'Labor Loading Matrix'!M923,0),IF('CLINs &amp; Ceiling Rates'!$D$243="OPS",'Labor Loading Matrix'!N923,0),IF('CLINs &amp; Ceiling Rates'!$D$244="OPS",'Labor Loading Matrix'!O923,0),IF('CLINs &amp; Ceiling Rates'!$D$245="OPS",'Labor Loading Matrix'!P923,0),IF('CLINs &amp; Ceiling Rates'!$D$246="OPS",'Labor Loading Matrix'!Q923,0),IF('CLINs &amp; Ceiling Rates'!$D$247="OPS",'Labor Loading Matrix'!R923,0),IF('CLINs &amp; Ceiling Rates'!$D$248="OPS",'Labor Loading Matrix'!S923,0),IF('CLINs &amp; Ceiling Rates'!$D$249="OPS",'Labor Loading Matrix'!T923,0),IF('CLINs &amp; Ceiling Rates'!$D$250="OPS",'Labor Loading Matrix'!U923,0),IF('CLINs &amp; Ceiling Rates'!$D$251="OPS",'Labor Loading Matrix'!V923,0),IF('CLINs &amp; Ceiling Rates'!$D$252="OPS",'Labor Loading Matrix'!W923,0),IF('CLINs &amp; Ceiling Rates'!$D$253="OPS",'Labor Loading Matrix'!X923,0),IF('CLINs &amp; Ceiling Rates'!$D$254="OPS",'Labor Loading Matrix'!Y923,0),IF('CLINs &amp; Ceiling Rates'!$D$255="OPS",'Labor Loading Matrix'!Z923,0),IF('CLINs &amp; Ceiling Rates'!$D$256="OPS",'Labor Loading Matrix'!AA923,0))</f>
        <v>0</v>
      </c>
      <c r="F923" s="175">
        <f>SUM(IF('CLINs &amp; Ceiling Rates'!$D$237="F&amp;E",'Labor Loading Matrix'!H923,0),IF('CLINs &amp; Ceiling Rates'!$D$238="F&amp;E",'Labor Loading Matrix'!I923,0),IF('CLINs &amp; Ceiling Rates'!$D$239="F&amp;E",'Labor Loading Matrix'!J923,0),IF('CLINs &amp; Ceiling Rates'!$D$240="F&amp;E",'Labor Loading Matrix'!K923,0),IF('CLINs &amp; Ceiling Rates'!$D$241="F&amp;E",'Labor Loading Matrix'!L923,0),IF('CLINs &amp; Ceiling Rates'!$D$242="F&amp;E",'Labor Loading Matrix'!M923,0),IF('CLINs &amp; Ceiling Rates'!$D$243="F&amp;E",'Labor Loading Matrix'!N923,0),IF('CLINs &amp; Ceiling Rates'!$D$244="F&amp;E",'Labor Loading Matrix'!O923,0),IF('CLINs &amp; Ceiling Rates'!$D$245="F&amp;E",'Labor Loading Matrix'!P923,0),IF('CLINs &amp; Ceiling Rates'!$D$246="F&amp;E",'Labor Loading Matrix'!Q923,0),IF('CLINs &amp; Ceiling Rates'!$D$247="F&amp;E",'Labor Loading Matrix'!R923,0),IF('CLINs &amp; Ceiling Rates'!$D$248="F&amp;E",'Labor Loading Matrix'!S923,0),IF('CLINs &amp; Ceiling Rates'!$D$249="F&amp;E",'Labor Loading Matrix'!T923,0),IF('CLINs &amp; Ceiling Rates'!$D$250="F&amp;E",'Labor Loading Matrix'!U923,0),IF('CLINs &amp; Ceiling Rates'!$D$251="F&amp;E",'Labor Loading Matrix'!V923,0),IF('CLINs &amp; Ceiling Rates'!$D$252="F&amp;E",'Labor Loading Matrix'!W923,0),IF('CLINs &amp; Ceiling Rates'!$D$253="F&amp;E",'Labor Loading Matrix'!X923,0),IF('CLINs &amp; Ceiling Rates'!$D$254="F&amp;E",'Labor Loading Matrix'!Y923,0),IF('CLINs &amp; Ceiling Rates'!$D$255="F&amp;E",'Labor Loading Matrix'!Z923,0),IF('CLINs &amp; Ceiling Rates'!$D$256="F&amp;E",'Labor Loading Matrix'!AA923,0))</f>
        <v>0</v>
      </c>
      <c r="G923" s="175">
        <f>SUM(IF('CLINs &amp; Ceiling Rates'!$D$237="R&amp;D",'Labor Loading Matrix'!H923,0),IF('CLINs &amp; Ceiling Rates'!$D$238="R&amp;D",'Labor Loading Matrix'!I923,0),IF('CLINs &amp; Ceiling Rates'!$D$239="R&amp;D",'Labor Loading Matrix'!J923,0),IF('CLINs &amp; Ceiling Rates'!$D$240="R&amp;D",'Labor Loading Matrix'!K923,0),IF('CLINs &amp; Ceiling Rates'!$D$241="R&amp;D",'Labor Loading Matrix'!L923,0),IF('CLINs &amp; Ceiling Rates'!$D$242="R&amp;D",'Labor Loading Matrix'!M923,0),IF('CLINs &amp; Ceiling Rates'!$D$243="R&amp;D",'Labor Loading Matrix'!N923,0),IF('CLINs &amp; Ceiling Rates'!$D$244="R&amp;D",'Labor Loading Matrix'!O923,0),IF('CLINs &amp; Ceiling Rates'!$D$245="R&amp;D",'Labor Loading Matrix'!P923,0),IF('CLINs &amp; Ceiling Rates'!$D$246="R&amp;D",'Labor Loading Matrix'!Q923,0),IF('CLINs &amp; Ceiling Rates'!$D$247="R&amp;D",'Labor Loading Matrix'!R923,0),IF('CLINs &amp; Ceiling Rates'!$D$248="R&amp;D",'Labor Loading Matrix'!S923,0),IF('CLINs &amp; Ceiling Rates'!$D$249="R&amp;D",'Labor Loading Matrix'!T923,0),IF('CLINs &amp; Ceiling Rates'!$D$250="R&amp;D",'Labor Loading Matrix'!U923,0),IF('CLINs &amp; Ceiling Rates'!$D$251="R&amp;D",'Labor Loading Matrix'!V923,0),IF('CLINs &amp; Ceiling Rates'!$D$252="R&amp;D",'Labor Loading Matrix'!W923,0),IF('CLINs &amp; Ceiling Rates'!$D$253="R&amp;D",'Labor Loading Matrix'!X923,0),IF('CLINs &amp; Ceiling Rates'!$D$254="R&amp;D",'Labor Loading Matrix'!Y923,0),IF('CLINs &amp; Ceiling Rates'!$D$255="R&amp;D",'Labor Loading Matrix'!Z923,0),IF('CLINs &amp; Ceiling Rates'!$D$256="R&amp;D",'Labor Loading Matrix'!AA923,0))</f>
        <v>0</v>
      </c>
      <c r="H923" s="138"/>
      <c r="I923" s="137"/>
      <c r="J923" s="137"/>
      <c r="K923" s="137"/>
      <c r="L923" s="137"/>
      <c r="M923" s="137"/>
      <c r="N923" s="84"/>
      <c r="O923" s="84"/>
      <c r="P923" s="84"/>
      <c r="Q923" s="84"/>
      <c r="R923" s="133"/>
      <c r="S923" s="133"/>
      <c r="T923" s="133"/>
      <c r="U923" s="133"/>
      <c r="V923" s="133"/>
      <c r="W923" s="133"/>
      <c r="X923" s="133"/>
      <c r="Y923" s="133"/>
      <c r="Z923" s="133"/>
      <c r="AA923" s="133"/>
    </row>
    <row r="924" spans="1:27" s="73" customFormat="1" ht="18" hidden="1" customHeight="1" x14ac:dyDescent="0.25">
      <c r="A924" s="173">
        <f>'CLINs &amp; Ceiling Rates'!B69</f>
        <v>0</v>
      </c>
      <c r="B924" s="173">
        <f>'CLINs &amp; Ceiling Rates'!C69</f>
        <v>0</v>
      </c>
      <c r="C924" s="177" t="str">
        <f>'CLINs &amp; Ceiling Rates'!M69</f>
        <v/>
      </c>
      <c r="D924" s="211">
        <f>IF('CLINs &amp; Ceiling Rates'!D880="",SUM('Labor Loading Matrix'!H924:AA924),SUM(E924:G924))</f>
        <v>0</v>
      </c>
      <c r="E924" s="175">
        <f>SUM(IF('CLINs &amp; Ceiling Rates'!$D$237="OPS",'Labor Loading Matrix'!H924,0),IF('CLINs &amp; Ceiling Rates'!$D$238="OPS",'Labor Loading Matrix'!I924,0),IF('CLINs &amp; Ceiling Rates'!$D$239="OPS",'Labor Loading Matrix'!J924,0),IF('CLINs &amp; Ceiling Rates'!$D$240="OPS",'Labor Loading Matrix'!K924,0),IF('CLINs &amp; Ceiling Rates'!$D$241="OPS",'Labor Loading Matrix'!L924,0),IF('CLINs &amp; Ceiling Rates'!$D$242="OPS",'Labor Loading Matrix'!M924,0),IF('CLINs &amp; Ceiling Rates'!$D$243="OPS",'Labor Loading Matrix'!N924,0),IF('CLINs &amp; Ceiling Rates'!$D$244="OPS",'Labor Loading Matrix'!O924,0),IF('CLINs &amp; Ceiling Rates'!$D$245="OPS",'Labor Loading Matrix'!P924,0),IF('CLINs &amp; Ceiling Rates'!$D$246="OPS",'Labor Loading Matrix'!Q924,0),IF('CLINs &amp; Ceiling Rates'!$D$247="OPS",'Labor Loading Matrix'!R924,0),IF('CLINs &amp; Ceiling Rates'!$D$248="OPS",'Labor Loading Matrix'!S924,0),IF('CLINs &amp; Ceiling Rates'!$D$249="OPS",'Labor Loading Matrix'!T924,0),IF('CLINs &amp; Ceiling Rates'!$D$250="OPS",'Labor Loading Matrix'!U924,0),IF('CLINs &amp; Ceiling Rates'!$D$251="OPS",'Labor Loading Matrix'!V924,0),IF('CLINs &amp; Ceiling Rates'!$D$252="OPS",'Labor Loading Matrix'!W924,0),IF('CLINs &amp; Ceiling Rates'!$D$253="OPS",'Labor Loading Matrix'!X924,0),IF('CLINs &amp; Ceiling Rates'!$D$254="OPS",'Labor Loading Matrix'!Y924,0),IF('CLINs &amp; Ceiling Rates'!$D$255="OPS",'Labor Loading Matrix'!Z924,0),IF('CLINs &amp; Ceiling Rates'!$D$256="OPS",'Labor Loading Matrix'!AA924,0))</f>
        <v>0</v>
      </c>
      <c r="F924" s="175">
        <f>SUM(IF('CLINs &amp; Ceiling Rates'!$D$237="F&amp;E",'Labor Loading Matrix'!H924,0),IF('CLINs &amp; Ceiling Rates'!$D$238="F&amp;E",'Labor Loading Matrix'!I924,0),IF('CLINs &amp; Ceiling Rates'!$D$239="F&amp;E",'Labor Loading Matrix'!J924,0),IF('CLINs &amp; Ceiling Rates'!$D$240="F&amp;E",'Labor Loading Matrix'!K924,0),IF('CLINs &amp; Ceiling Rates'!$D$241="F&amp;E",'Labor Loading Matrix'!L924,0),IF('CLINs &amp; Ceiling Rates'!$D$242="F&amp;E",'Labor Loading Matrix'!M924,0),IF('CLINs &amp; Ceiling Rates'!$D$243="F&amp;E",'Labor Loading Matrix'!N924,0),IF('CLINs &amp; Ceiling Rates'!$D$244="F&amp;E",'Labor Loading Matrix'!O924,0),IF('CLINs &amp; Ceiling Rates'!$D$245="F&amp;E",'Labor Loading Matrix'!P924,0),IF('CLINs &amp; Ceiling Rates'!$D$246="F&amp;E",'Labor Loading Matrix'!Q924,0),IF('CLINs &amp; Ceiling Rates'!$D$247="F&amp;E",'Labor Loading Matrix'!R924,0),IF('CLINs &amp; Ceiling Rates'!$D$248="F&amp;E",'Labor Loading Matrix'!S924,0),IF('CLINs &amp; Ceiling Rates'!$D$249="F&amp;E",'Labor Loading Matrix'!T924,0),IF('CLINs &amp; Ceiling Rates'!$D$250="F&amp;E",'Labor Loading Matrix'!U924,0),IF('CLINs &amp; Ceiling Rates'!$D$251="F&amp;E",'Labor Loading Matrix'!V924,0),IF('CLINs &amp; Ceiling Rates'!$D$252="F&amp;E",'Labor Loading Matrix'!W924,0),IF('CLINs &amp; Ceiling Rates'!$D$253="F&amp;E",'Labor Loading Matrix'!X924,0),IF('CLINs &amp; Ceiling Rates'!$D$254="F&amp;E",'Labor Loading Matrix'!Y924,0),IF('CLINs &amp; Ceiling Rates'!$D$255="F&amp;E",'Labor Loading Matrix'!Z924,0),IF('CLINs &amp; Ceiling Rates'!$D$256="F&amp;E",'Labor Loading Matrix'!AA924,0))</f>
        <v>0</v>
      </c>
      <c r="G924" s="175">
        <f>SUM(IF('CLINs &amp; Ceiling Rates'!$D$237="R&amp;D",'Labor Loading Matrix'!H924,0),IF('CLINs &amp; Ceiling Rates'!$D$238="R&amp;D",'Labor Loading Matrix'!I924,0),IF('CLINs &amp; Ceiling Rates'!$D$239="R&amp;D",'Labor Loading Matrix'!J924,0),IF('CLINs &amp; Ceiling Rates'!$D$240="R&amp;D",'Labor Loading Matrix'!K924,0),IF('CLINs &amp; Ceiling Rates'!$D$241="R&amp;D",'Labor Loading Matrix'!L924,0),IF('CLINs &amp; Ceiling Rates'!$D$242="R&amp;D",'Labor Loading Matrix'!M924,0),IF('CLINs &amp; Ceiling Rates'!$D$243="R&amp;D",'Labor Loading Matrix'!N924,0),IF('CLINs &amp; Ceiling Rates'!$D$244="R&amp;D",'Labor Loading Matrix'!O924,0),IF('CLINs &amp; Ceiling Rates'!$D$245="R&amp;D",'Labor Loading Matrix'!P924,0),IF('CLINs &amp; Ceiling Rates'!$D$246="R&amp;D",'Labor Loading Matrix'!Q924,0),IF('CLINs &amp; Ceiling Rates'!$D$247="R&amp;D",'Labor Loading Matrix'!R924,0),IF('CLINs &amp; Ceiling Rates'!$D$248="R&amp;D",'Labor Loading Matrix'!S924,0),IF('CLINs &amp; Ceiling Rates'!$D$249="R&amp;D",'Labor Loading Matrix'!T924,0),IF('CLINs &amp; Ceiling Rates'!$D$250="R&amp;D",'Labor Loading Matrix'!U924,0),IF('CLINs &amp; Ceiling Rates'!$D$251="R&amp;D",'Labor Loading Matrix'!V924,0),IF('CLINs &amp; Ceiling Rates'!$D$252="R&amp;D",'Labor Loading Matrix'!W924,0),IF('CLINs &amp; Ceiling Rates'!$D$253="R&amp;D",'Labor Loading Matrix'!X924,0),IF('CLINs &amp; Ceiling Rates'!$D$254="R&amp;D",'Labor Loading Matrix'!Y924,0),IF('CLINs &amp; Ceiling Rates'!$D$255="R&amp;D",'Labor Loading Matrix'!Z924,0),IF('CLINs &amp; Ceiling Rates'!$D$256="R&amp;D",'Labor Loading Matrix'!AA924,0))</f>
        <v>0</v>
      </c>
      <c r="H924" s="138"/>
      <c r="I924" s="137"/>
      <c r="J924" s="137"/>
      <c r="K924" s="137"/>
      <c r="L924" s="137"/>
      <c r="M924" s="137"/>
      <c r="N924" s="84"/>
      <c r="O924" s="84"/>
      <c r="P924" s="84"/>
      <c r="Q924" s="84"/>
      <c r="R924" s="133"/>
      <c r="S924" s="133"/>
      <c r="T924" s="133"/>
      <c r="U924" s="133"/>
      <c r="V924" s="133"/>
      <c r="W924" s="133"/>
      <c r="X924" s="133"/>
      <c r="Y924" s="133"/>
      <c r="Z924" s="133"/>
      <c r="AA924" s="133"/>
    </row>
    <row r="925" spans="1:27" s="73" customFormat="1" ht="18" hidden="1" customHeight="1" x14ac:dyDescent="0.25">
      <c r="A925" s="173">
        <f>'CLINs &amp; Ceiling Rates'!B70</f>
        <v>0</v>
      </c>
      <c r="B925" s="173">
        <f>'CLINs &amp; Ceiling Rates'!C70</f>
        <v>0</v>
      </c>
      <c r="C925" s="177" t="str">
        <f>'CLINs &amp; Ceiling Rates'!M70</f>
        <v/>
      </c>
      <c r="D925" s="211">
        <f>IF('CLINs &amp; Ceiling Rates'!D881="",SUM('Labor Loading Matrix'!H925:AA925),SUM(E925:G925))</f>
        <v>0</v>
      </c>
      <c r="E925" s="175">
        <f>SUM(IF('CLINs &amp; Ceiling Rates'!$D$237="OPS",'Labor Loading Matrix'!H925,0),IF('CLINs &amp; Ceiling Rates'!$D$238="OPS",'Labor Loading Matrix'!I925,0),IF('CLINs &amp; Ceiling Rates'!$D$239="OPS",'Labor Loading Matrix'!J925,0),IF('CLINs &amp; Ceiling Rates'!$D$240="OPS",'Labor Loading Matrix'!K925,0),IF('CLINs &amp; Ceiling Rates'!$D$241="OPS",'Labor Loading Matrix'!L925,0),IF('CLINs &amp; Ceiling Rates'!$D$242="OPS",'Labor Loading Matrix'!M925,0),IF('CLINs &amp; Ceiling Rates'!$D$243="OPS",'Labor Loading Matrix'!N925,0),IF('CLINs &amp; Ceiling Rates'!$D$244="OPS",'Labor Loading Matrix'!O925,0),IF('CLINs &amp; Ceiling Rates'!$D$245="OPS",'Labor Loading Matrix'!P925,0),IF('CLINs &amp; Ceiling Rates'!$D$246="OPS",'Labor Loading Matrix'!Q925,0),IF('CLINs &amp; Ceiling Rates'!$D$247="OPS",'Labor Loading Matrix'!R925,0),IF('CLINs &amp; Ceiling Rates'!$D$248="OPS",'Labor Loading Matrix'!S925,0),IF('CLINs &amp; Ceiling Rates'!$D$249="OPS",'Labor Loading Matrix'!T925,0),IF('CLINs &amp; Ceiling Rates'!$D$250="OPS",'Labor Loading Matrix'!U925,0),IF('CLINs &amp; Ceiling Rates'!$D$251="OPS",'Labor Loading Matrix'!V925,0),IF('CLINs &amp; Ceiling Rates'!$D$252="OPS",'Labor Loading Matrix'!W925,0),IF('CLINs &amp; Ceiling Rates'!$D$253="OPS",'Labor Loading Matrix'!X925,0),IF('CLINs &amp; Ceiling Rates'!$D$254="OPS",'Labor Loading Matrix'!Y925,0),IF('CLINs &amp; Ceiling Rates'!$D$255="OPS",'Labor Loading Matrix'!Z925,0),IF('CLINs &amp; Ceiling Rates'!$D$256="OPS",'Labor Loading Matrix'!AA925,0))</f>
        <v>0</v>
      </c>
      <c r="F925" s="175">
        <f>SUM(IF('CLINs &amp; Ceiling Rates'!$D$237="F&amp;E",'Labor Loading Matrix'!H925,0),IF('CLINs &amp; Ceiling Rates'!$D$238="F&amp;E",'Labor Loading Matrix'!I925,0),IF('CLINs &amp; Ceiling Rates'!$D$239="F&amp;E",'Labor Loading Matrix'!J925,0),IF('CLINs &amp; Ceiling Rates'!$D$240="F&amp;E",'Labor Loading Matrix'!K925,0),IF('CLINs &amp; Ceiling Rates'!$D$241="F&amp;E",'Labor Loading Matrix'!L925,0),IF('CLINs &amp; Ceiling Rates'!$D$242="F&amp;E",'Labor Loading Matrix'!M925,0),IF('CLINs &amp; Ceiling Rates'!$D$243="F&amp;E",'Labor Loading Matrix'!N925,0),IF('CLINs &amp; Ceiling Rates'!$D$244="F&amp;E",'Labor Loading Matrix'!O925,0),IF('CLINs &amp; Ceiling Rates'!$D$245="F&amp;E",'Labor Loading Matrix'!P925,0),IF('CLINs &amp; Ceiling Rates'!$D$246="F&amp;E",'Labor Loading Matrix'!Q925,0),IF('CLINs &amp; Ceiling Rates'!$D$247="F&amp;E",'Labor Loading Matrix'!R925,0),IF('CLINs &amp; Ceiling Rates'!$D$248="F&amp;E",'Labor Loading Matrix'!S925,0),IF('CLINs &amp; Ceiling Rates'!$D$249="F&amp;E",'Labor Loading Matrix'!T925,0),IF('CLINs &amp; Ceiling Rates'!$D$250="F&amp;E",'Labor Loading Matrix'!U925,0),IF('CLINs &amp; Ceiling Rates'!$D$251="F&amp;E",'Labor Loading Matrix'!V925,0),IF('CLINs &amp; Ceiling Rates'!$D$252="F&amp;E",'Labor Loading Matrix'!W925,0),IF('CLINs &amp; Ceiling Rates'!$D$253="F&amp;E",'Labor Loading Matrix'!X925,0),IF('CLINs &amp; Ceiling Rates'!$D$254="F&amp;E",'Labor Loading Matrix'!Y925,0),IF('CLINs &amp; Ceiling Rates'!$D$255="F&amp;E",'Labor Loading Matrix'!Z925,0),IF('CLINs &amp; Ceiling Rates'!$D$256="F&amp;E",'Labor Loading Matrix'!AA925,0))</f>
        <v>0</v>
      </c>
      <c r="G925" s="175">
        <f>SUM(IF('CLINs &amp; Ceiling Rates'!$D$237="R&amp;D",'Labor Loading Matrix'!H925,0),IF('CLINs &amp; Ceiling Rates'!$D$238="R&amp;D",'Labor Loading Matrix'!I925,0),IF('CLINs &amp; Ceiling Rates'!$D$239="R&amp;D",'Labor Loading Matrix'!J925,0),IF('CLINs &amp; Ceiling Rates'!$D$240="R&amp;D",'Labor Loading Matrix'!K925,0),IF('CLINs &amp; Ceiling Rates'!$D$241="R&amp;D",'Labor Loading Matrix'!L925,0),IF('CLINs &amp; Ceiling Rates'!$D$242="R&amp;D",'Labor Loading Matrix'!M925,0),IF('CLINs &amp; Ceiling Rates'!$D$243="R&amp;D",'Labor Loading Matrix'!N925,0),IF('CLINs &amp; Ceiling Rates'!$D$244="R&amp;D",'Labor Loading Matrix'!O925,0),IF('CLINs &amp; Ceiling Rates'!$D$245="R&amp;D",'Labor Loading Matrix'!P925,0),IF('CLINs &amp; Ceiling Rates'!$D$246="R&amp;D",'Labor Loading Matrix'!Q925,0),IF('CLINs &amp; Ceiling Rates'!$D$247="R&amp;D",'Labor Loading Matrix'!R925,0),IF('CLINs &amp; Ceiling Rates'!$D$248="R&amp;D",'Labor Loading Matrix'!S925,0),IF('CLINs &amp; Ceiling Rates'!$D$249="R&amp;D",'Labor Loading Matrix'!T925,0),IF('CLINs &amp; Ceiling Rates'!$D$250="R&amp;D",'Labor Loading Matrix'!U925,0),IF('CLINs &amp; Ceiling Rates'!$D$251="R&amp;D",'Labor Loading Matrix'!V925,0),IF('CLINs &amp; Ceiling Rates'!$D$252="R&amp;D",'Labor Loading Matrix'!W925,0),IF('CLINs &amp; Ceiling Rates'!$D$253="R&amp;D",'Labor Loading Matrix'!X925,0),IF('CLINs &amp; Ceiling Rates'!$D$254="R&amp;D",'Labor Loading Matrix'!Y925,0),IF('CLINs &amp; Ceiling Rates'!$D$255="R&amp;D",'Labor Loading Matrix'!Z925,0),IF('CLINs &amp; Ceiling Rates'!$D$256="R&amp;D",'Labor Loading Matrix'!AA925,0))</f>
        <v>0</v>
      </c>
      <c r="H925" s="138"/>
      <c r="I925" s="137"/>
      <c r="J925" s="137"/>
      <c r="K925" s="137"/>
      <c r="L925" s="137"/>
      <c r="M925" s="137"/>
      <c r="N925" s="84"/>
      <c r="O925" s="84"/>
      <c r="P925" s="84"/>
      <c r="Q925" s="84"/>
      <c r="R925" s="133"/>
      <c r="S925" s="133"/>
      <c r="T925" s="133"/>
      <c r="U925" s="133"/>
      <c r="V925" s="133"/>
      <c r="W925" s="133"/>
      <c r="X925" s="133"/>
      <c r="Y925" s="133"/>
      <c r="Z925" s="133"/>
      <c r="AA925" s="133"/>
    </row>
    <row r="926" spans="1:27" s="73" customFormat="1" ht="18" hidden="1" customHeight="1" x14ac:dyDescent="0.25">
      <c r="A926" s="173">
        <f>'CLINs &amp; Ceiling Rates'!B71</f>
        <v>0</v>
      </c>
      <c r="B926" s="173">
        <f>'CLINs &amp; Ceiling Rates'!C71</f>
        <v>0</v>
      </c>
      <c r="C926" s="177" t="str">
        <f>'CLINs &amp; Ceiling Rates'!M71</f>
        <v/>
      </c>
      <c r="D926" s="211">
        <f>IF('CLINs &amp; Ceiling Rates'!D882="",SUM('Labor Loading Matrix'!H926:AA926),SUM(E926:G926))</f>
        <v>0</v>
      </c>
      <c r="E926" s="175">
        <f>SUM(IF('CLINs &amp; Ceiling Rates'!$D$237="OPS",'Labor Loading Matrix'!H926,0),IF('CLINs &amp; Ceiling Rates'!$D$238="OPS",'Labor Loading Matrix'!I926,0),IF('CLINs &amp; Ceiling Rates'!$D$239="OPS",'Labor Loading Matrix'!J926,0),IF('CLINs &amp; Ceiling Rates'!$D$240="OPS",'Labor Loading Matrix'!K926,0),IF('CLINs &amp; Ceiling Rates'!$D$241="OPS",'Labor Loading Matrix'!L926,0),IF('CLINs &amp; Ceiling Rates'!$D$242="OPS",'Labor Loading Matrix'!M926,0),IF('CLINs &amp; Ceiling Rates'!$D$243="OPS",'Labor Loading Matrix'!N926,0),IF('CLINs &amp; Ceiling Rates'!$D$244="OPS",'Labor Loading Matrix'!O926,0),IF('CLINs &amp; Ceiling Rates'!$D$245="OPS",'Labor Loading Matrix'!P926,0),IF('CLINs &amp; Ceiling Rates'!$D$246="OPS",'Labor Loading Matrix'!Q926,0),IF('CLINs &amp; Ceiling Rates'!$D$247="OPS",'Labor Loading Matrix'!R926,0),IF('CLINs &amp; Ceiling Rates'!$D$248="OPS",'Labor Loading Matrix'!S926,0),IF('CLINs &amp; Ceiling Rates'!$D$249="OPS",'Labor Loading Matrix'!T926,0),IF('CLINs &amp; Ceiling Rates'!$D$250="OPS",'Labor Loading Matrix'!U926,0),IF('CLINs &amp; Ceiling Rates'!$D$251="OPS",'Labor Loading Matrix'!V926,0),IF('CLINs &amp; Ceiling Rates'!$D$252="OPS",'Labor Loading Matrix'!W926,0),IF('CLINs &amp; Ceiling Rates'!$D$253="OPS",'Labor Loading Matrix'!X926,0),IF('CLINs &amp; Ceiling Rates'!$D$254="OPS",'Labor Loading Matrix'!Y926,0),IF('CLINs &amp; Ceiling Rates'!$D$255="OPS",'Labor Loading Matrix'!Z926,0),IF('CLINs &amp; Ceiling Rates'!$D$256="OPS",'Labor Loading Matrix'!AA926,0))</f>
        <v>0</v>
      </c>
      <c r="F926" s="175">
        <f>SUM(IF('CLINs &amp; Ceiling Rates'!$D$237="F&amp;E",'Labor Loading Matrix'!H926,0),IF('CLINs &amp; Ceiling Rates'!$D$238="F&amp;E",'Labor Loading Matrix'!I926,0),IF('CLINs &amp; Ceiling Rates'!$D$239="F&amp;E",'Labor Loading Matrix'!J926,0),IF('CLINs &amp; Ceiling Rates'!$D$240="F&amp;E",'Labor Loading Matrix'!K926,0),IF('CLINs &amp; Ceiling Rates'!$D$241="F&amp;E",'Labor Loading Matrix'!L926,0),IF('CLINs &amp; Ceiling Rates'!$D$242="F&amp;E",'Labor Loading Matrix'!M926,0),IF('CLINs &amp; Ceiling Rates'!$D$243="F&amp;E",'Labor Loading Matrix'!N926,0),IF('CLINs &amp; Ceiling Rates'!$D$244="F&amp;E",'Labor Loading Matrix'!O926,0),IF('CLINs &amp; Ceiling Rates'!$D$245="F&amp;E",'Labor Loading Matrix'!P926,0),IF('CLINs &amp; Ceiling Rates'!$D$246="F&amp;E",'Labor Loading Matrix'!Q926,0),IF('CLINs &amp; Ceiling Rates'!$D$247="F&amp;E",'Labor Loading Matrix'!R926,0),IF('CLINs &amp; Ceiling Rates'!$D$248="F&amp;E",'Labor Loading Matrix'!S926,0),IF('CLINs &amp; Ceiling Rates'!$D$249="F&amp;E",'Labor Loading Matrix'!T926,0),IF('CLINs &amp; Ceiling Rates'!$D$250="F&amp;E",'Labor Loading Matrix'!U926,0),IF('CLINs &amp; Ceiling Rates'!$D$251="F&amp;E",'Labor Loading Matrix'!V926,0),IF('CLINs &amp; Ceiling Rates'!$D$252="F&amp;E",'Labor Loading Matrix'!W926,0),IF('CLINs &amp; Ceiling Rates'!$D$253="F&amp;E",'Labor Loading Matrix'!X926,0),IF('CLINs &amp; Ceiling Rates'!$D$254="F&amp;E",'Labor Loading Matrix'!Y926,0),IF('CLINs &amp; Ceiling Rates'!$D$255="F&amp;E",'Labor Loading Matrix'!Z926,0),IF('CLINs &amp; Ceiling Rates'!$D$256="F&amp;E",'Labor Loading Matrix'!AA926,0))</f>
        <v>0</v>
      </c>
      <c r="G926" s="175">
        <f>SUM(IF('CLINs &amp; Ceiling Rates'!$D$237="R&amp;D",'Labor Loading Matrix'!H926,0),IF('CLINs &amp; Ceiling Rates'!$D$238="R&amp;D",'Labor Loading Matrix'!I926,0),IF('CLINs &amp; Ceiling Rates'!$D$239="R&amp;D",'Labor Loading Matrix'!J926,0),IF('CLINs &amp; Ceiling Rates'!$D$240="R&amp;D",'Labor Loading Matrix'!K926,0),IF('CLINs &amp; Ceiling Rates'!$D$241="R&amp;D",'Labor Loading Matrix'!L926,0),IF('CLINs &amp; Ceiling Rates'!$D$242="R&amp;D",'Labor Loading Matrix'!M926,0),IF('CLINs &amp; Ceiling Rates'!$D$243="R&amp;D",'Labor Loading Matrix'!N926,0),IF('CLINs &amp; Ceiling Rates'!$D$244="R&amp;D",'Labor Loading Matrix'!O926,0),IF('CLINs &amp; Ceiling Rates'!$D$245="R&amp;D",'Labor Loading Matrix'!P926,0),IF('CLINs &amp; Ceiling Rates'!$D$246="R&amp;D",'Labor Loading Matrix'!Q926,0),IF('CLINs &amp; Ceiling Rates'!$D$247="R&amp;D",'Labor Loading Matrix'!R926,0),IF('CLINs &amp; Ceiling Rates'!$D$248="R&amp;D",'Labor Loading Matrix'!S926,0),IF('CLINs &amp; Ceiling Rates'!$D$249="R&amp;D",'Labor Loading Matrix'!T926,0),IF('CLINs &amp; Ceiling Rates'!$D$250="R&amp;D",'Labor Loading Matrix'!U926,0),IF('CLINs &amp; Ceiling Rates'!$D$251="R&amp;D",'Labor Loading Matrix'!V926,0),IF('CLINs &amp; Ceiling Rates'!$D$252="R&amp;D",'Labor Loading Matrix'!W926,0),IF('CLINs &amp; Ceiling Rates'!$D$253="R&amp;D",'Labor Loading Matrix'!X926,0),IF('CLINs &amp; Ceiling Rates'!$D$254="R&amp;D",'Labor Loading Matrix'!Y926,0),IF('CLINs &amp; Ceiling Rates'!$D$255="R&amp;D",'Labor Loading Matrix'!Z926,0),IF('CLINs &amp; Ceiling Rates'!$D$256="R&amp;D",'Labor Loading Matrix'!AA926,0))</f>
        <v>0</v>
      </c>
      <c r="H926" s="138"/>
      <c r="I926" s="137"/>
      <c r="J926" s="137"/>
      <c r="K926" s="137"/>
      <c r="L926" s="137"/>
      <c r="M926" s="137"/>
      <c r="N926" s="84"/>
      <c r="O926" s="84"/>
      <c r="P926" s="84"/>
      <c r="Q926" s="84"/>
      <c r="R926" s="133"/>
      <c r="S926" s="133"/>
      <c r="T926" s="133"/>
      <c r="U926" s="133"/>
      <c r="V926" s="133"/>
      <c r="W926" s="133"/>
      <c r="X926" s="133"/>
      <c r="Y926" s="133"/>
      <c r="Z926" s="133"/>
      <c r="AA926" s="133"/>
    </row>
    <row r="927" spans="1:27" s="73" customFormat="1" ht="18" hidden="1" customHeight="1" x14ac:dyDescent="0.25">
      <c r="A927" s="173">
        <f>'CLINs &amp; Ceiling Rates'!B72</f>
        <v>0</v>
      </c>
      <c r="B927" s="173">
        <f>'CLINs &amp; Ceiling Rates'!C72</f>
        <v>0</v>
      </c>
      <c r="C927" s="177" t="str">
        <f>'CLINs &amp; Ceiling Rates'!M72</f>
        <v/>
      </c>
      <c r="D927" s="211">
        <f>IF('CLINs &amp; Ceiling Rates'!D883="",SUM('Labor Loading Matrix'!H927:AA927),SUM(E927:G927))</f>
        <v>0</v>
      </c>
      <c r="E927" s="175">
        <f>SUM(IF('CLINs &amp; Ceiling Rates'!$D$237="OPS",'Labor Loading Matrix'!H927,0),IF('CLINs &amp; Ceiling Rates'!$D$238="OPS",'Labor Loading Matrix'!I927,0),IF('CLINs &amp; Ceiling Rates'!$D$239="OPS",'Labor Loading Matrix'!J927,0),IF('CLINs &amp; Ceiling Rates'!$D$240="OPS",'Labor Loading Matrix'!K927,0),IF('CLINs &amp; Ceiling Rates'!$D$241="OPS",'Labor Loading Matrix'!L927,0),IF('CLINs &amp; Ceiling Rates'!$D$242="OPS",'Labor Loading Matrix'!M927,0),IF('CLINs &amp; Ceiling Rates'!$D$243="OPS",'Labor Loading Matrix'!N927,0),IF('CLINs &amp; Ceiling Rates'!$D$244="OPS",'Labor Loading Matrix'!O927,0),IF('CLINs &amp; Ceiling Rates'!$D$245="OPS",'Labor Loading Matrix'!P927,0),IF('CLINs &amp; Ceiling Rates'!$D$246="OPS",'Labor Loading Matrix'!Q927,0),IF('CLINs &amp; Ceiling Rates'!$D$247="OPS",'Labor Loading Matrix'!R927,0),IF('CLINs &amp; Ceiling Rates'!$D$248="OPS",'Labor Loading Matrix'!S927,0),IF('CLINs &amp; Ceiling Rates'!$D$249="OPS",'Labor Loading Matrix'!T927,0),IF('CLINs &amp; Ceiling Rates'!$D$250="OPS",'Labor Loading Matrix'!U927,0),IF('CLINs &amp; Ceiling Rates'!$D$251="OPS",'Labor Loading Matrix'!V927,0),IF('CLINs &amp; Ceiling Rates'!$D$252="OPS",'Labor Loading Matrix'!W927,0),IF('CLINs &amp; Ceiling Rates'!$D$253="OPS",'Labor Loading Matrix'!X927,0),IF('CLINs &amp; Ceiling Rates'!$D$254="OPS",'Labor Loading Matrix'!Y927,0),IF('CLINs &amp; Ceiling Rates'!$D$255="OPS",'Labor Loading Matrix'!Z927,0),IF('CLINs &amp; Ceiling Rates'!$D$256="OPS",'Labor Loading Matrix'!AA927,0))</f>
        <v>0</v>
      </c>
      <c r="F927" s="175">
        <f>SUM(IF('CLINs &amp; Ceiling Rates'!$D$237="F&amp;E",'Labor Loading Matrix'!H927,0),IF('CLINs &amp; Ceiling Rates'!$D$238="F&amp;E",'Labor Loading Matrix'!I927,0),IF('CLINs &amp; Ceiling Rates'!$D$239="F&amp;E",'Labor Loading Matrix'!J927,0),IF('CLINs &amp; Ceiling Rates'!$D$240="F&amp;E",'Labor Loading Matrix'!K927,0),IF('CLINs &amp; Ceiling Rates'!$D$241="F&amp;E",'Labor Loading Matrix'!L927,0),IF('CLINs &amp; Ceiling Rates'!$D$242="F&amp;E",'Labor Loading Matrix'!M927,0),IF('CLINs &amp; Ceiling Rates'!$D$243="F&amp;E",'Labor Loading Matrix'!N927,0),IF('CLINs &amp; Ceiling Rates'!$D$244="F&amp;E",'Labor Loading Matrix'!O927,0),IF('CLINs &amp; Ceiling Rates'!$D$245="F&amp;E",'Labor Loading Matrix'!P927,0),IF('CLINs &amp; Ceiling Rates'!$D$246="F&amp;E",'Labor Loading Matrix'!Q927,0),IF('CLINs &amp; Ceiling Rates'!$D$247="F&amp;E",'Labor Loading Matrix'!R927,0),IF('CLINs &amp; Ceiling Rates'!$D$248="F&amp;E",'Labor Loading Matrix'!S927,0),IF('CLINs &amp; Ceiling Rates'!$D$249="F&amp;E",'Labor Loading Matrix'!T927,0),IF('CLINs &amp; Ceiling Rates'!$D$250="F&amp;E",'Labor Loading Matrix'!U927,0),IF('CLINs &amp; Ceiling Rates'!$D$251="F&amp;E",'Labor Loading Matrix'!V927,0),IF('CLINs &amp; Ceiling Rates'!$D$252="F&amp;E",'Labor Loading Matrix'!W927,0),IF('CLINs &amp; Ceiling Rates'!$D$253="F&amp;E",'Labor Loading Matrix'!X927,0),IF('CLINs &amp; Ceiling Rates'!$D$254="F&amp;E",'Labor Loading Matrix'!Y927,0),IF('CLINs &amp; Ceiling Rates'!$D$255="F&amp;E",'Labor Loading Matrix'!Z927,0),IF('CLINs &amp; Ceiling Rates'!$D$256="F&amp;E",'Labor Loading Matrix'!AA927,0))</f>
        <v>0</v>
      </c>
      <c r="G927" s="175">
        <f>SUM(IF('CLINs &amp; Ceiling Rates'!$D$237="R&amp;D",'Labor Loading Matrix'!H927,0),IF('CLINs &amp; Ceiling Rates'!$D$238="R&amp;D",'Labor Loading Matrix'!I927,0),IF('CLINs &amp; Ceiling Rates'!$D$239="R&amp;D",'Labor Loading Matrix'!J927,0),IF('CLINs &amp; Ceiling Rates'!$D$240="R&amp;D",'Labor Loading Matrix'!K927,0),IF('CLINs &amp; Ceiling Rates'!$D$241="R&amp;D",'Labor Loading Matrix'!L927,0),IF('CLINs &amp; Ceiling Rates'!$D$242="R&amp;D",'Labor Loading Matrix'!M927,0),IF('CLINs &amp; Ceiling Rates'!$D$243="R&amp;D",'Labor Loading Matrix'!N927,0),IF('CLINs &amp; Ceiling Rates'!$D$244="R&amp;D",'Labor Loading Matrix'!O927,0),IF('CLINs &amp; Ceiling Rates'!$D$245="R&amp;D",'Labor Loading Matrix'!P927,0),IF('CLINs &amp; Ceiling Rates'!$D$246="R&amp;D",'Labor Loading Matrix'!Q927,0),IF('CLINs &amp; Ceiling Rates'!$D$247="R&amp;D",'Labor Loading Matrix'!R927,0),IF('CLINs &amp; Ceiling Rates'!$D$248="R&amp;D",'Labor Loading Matrix'!S927,0),IF('CLINs &amp; Ceiling Rates'!$D$249="R&amp;D",'Labor Loading Matrix'!T927,0),IF('CLINs &amp; Ceiling Rates'!$D$250="R&amp;D",'Labor Loading Matrix'!U927,0),IF('CLINs &amp; Ceiling Rates'!$D$251="R&amp;D",'Labor Loading Matrix'!V927,0),IF('CLINs &amp; Ceiling Rates'!$D$252="R&amp;D",'Labor Loading Matrix'!W927,0),IF('CLINs &amp; Ceiling Rates'!$D$253="R&amp;D",'Labor Loading Matrix'!X927,0),IF('CLINs &amp; Ceiling Rates'!$D$254="R&amp;D",'Labor Loading Matrix'!Y927,0),IF('CLINs &amp; Ceiling Rates'!$D$255="R&amp;D",'Labor Loading Matrix'!Z927,0),IF('CLINs &amp; Ceiling Rates'!$D$256="R&amp;D",'Labor Loading Matrix'!AA927,0))</f>
        <v>0</v>
      </c>
      <c r="H927" s="138"/>
      <c r="I927" s="137"/>
      <c r="J927" s="137"/>
      <c r="K927" s="137"/>
      <c r="L927" s="137"/>
      <c r="M927" s="137"/>
      <c r="N927" s="84"/>
      <c r="O927" s="84"/>
      <c r="P927" s="84"/>
      <c r="Q927" s="84"/>
      <c r="R927" s="133"/>
      <c r="S927" s="133"/>
      <c r="T927" s="133"/>
      <c r="U927" s="133"/>
      <c r="V927" s="133"/>
      <c r="W927" s="133"/>
      <c r="X927" s="133"/>
      <c r="Y927" s="133"/>
      <c r="Z927" s="133"/>
      <c r="AA927" s="133"/>
    </row>
    <row r="928" spans="1:27" s="73" customFormat="1" ht="18" hidden="1" customHeight="1" x14ac:dyDescent="0.25">
      <c r="A928" s="173">
        <f>'CLINs &amp; Ceiling Rates'!B73</f>
        <v>0</v>
      </c>
      <c r="B928" s="173">
        <f>'CLINs &amp; Ceiling Rates'!C73</f>
        <v>0</v>
      </c>
      <c r="C928" s="177" t="str">
        <f>'CLINs &amp; Ceiling Rates'!M73</f>
        <v/>
      </c>
      <c r="D928" s="211">
        <f>IF('CLINs &amp; Ceiling Rates'!D884="",SUM('Labor Loading Matrix'!H928:AA928),SUM(E928:G928))</f>
        <v>0</v>
      </c>
      <c r="E928" s="175">
        <f>SUM(IF('CLINs &amp; Ceiling Rates'!$D$237="OPS",'Labor Loading Matrix'!H928,0),IF('CLINs &amp; Ceiling Rates'!$D$238="OPS",'Labor Loading Matrix'!I928,0),IF('CLINs &amp; Ceiling Rates'!$D$239="OPS",'Labor Loading Matrix'!J928,0),IF('CLINs &amp; Ceiling Rates'!$D$240="OPS",'Labor Loading Matrix'!K928,0),IF('CLINs &amp; Ceiling Rates'!$D$241="OPS",'Labor Loading Matrix'!L928,0),IF('CLINs &amp; Ceiling Rates'!$D$242="OPS",'Labor Loading Matrix'!M928,0),IF('CLINs &amp; Ceiling Rates'!$D$243="OPS",'Labor Loading Matrix'!N928,0),IF('CLINs &amp; Ceiling Rates'!$D$244="OPS",'Labor Loading Matrix'!O928,0),IF('CLINs &amp; Ceiling Rates'!$D$245="OPS",'Labor Loading Matrix'!P928,0),IF('CLINs &amp; Ceiling Rates'!$D$246="OPS",'Labor Loading Matrix'!Q928,0),IF('CLINs &amp; Ceiling Rates'!$D$247="OPS",'Labor Loading Matrix'!R928,0),IF('CLINs &amp; Ceiling Rates'!$D$248="OPS",'Labor Loading Matrix'!S928,0),IF('CLINs &amp; Ceiling Rates'!$D$249="OPS",'Labor Loading Matrix'!T928,0),IF('CLINs &amp; Ceiling Rates'!$D$250="OPS",'Labor Loading Matrix'!U928,0),IF('CLINs &amp; Ceiling Rates'!$D$251="OPS",'Labor Loading Matrix'!V928,0),IF('CLINs &amp; Ceiling Rates'!$D$252="OPS",'Labor Loading Matrix'!W928,0),IF('CLINs &amp; Ceiling Rates'!$D$253="OPS",'Labor Loading Matrix'!X928,0),IF('CLINs &amp; Ceiling Rates'!$D$254="OPS",'Labor Loading Matrix'!Y928,0),IF('CLINs &amp; Ceiling Rates'!$D$255="OPS",'Labor Loading Matrix'!Z928,0),IF('CLINs &amp; Ceiling Rates'!$D$256="OPS",'Labor Loading Matrix'!AA928,0))</f>
        <v>0</v>
      </c>
      <c r="F928" s="175">
        <f>SUM(IF('CLINs &amp; Ceiling Rates'!$D$237="F&amp;E",'Labor Loading Matrix'!H928,0),IF('CLINs &amp; Ceiling Rates'!$D$238="F&amp;E",'Labor Loading Matrix'!I928,0),IF('CLINs &amp; Ceiling Rates'!$D$239="F&amp;E",'Labor Loading Matrix'!J928,0),IF('CLINs &amp; Ceiling Rates'!$D$240="F&amp;E",'Labor Loading Matrix'!K928,0),IF('CLINs &amp; Ceiling Rates'!$D$241="F&amp;E",'Labor Loading Matrix'!L928,0),IF('CLINs &amp; Ceiling Rates'!$D$242="F&amp;E",'Labor Loading Matrix'!M928,0),IF('CLINs &amp; Ceiling Rates'!$D$243="F&amp;E",'Labor Loading Matrix'!N928,0),IF('CLINs &amp; Ceiling Rates'!$D$244="F&amp;E",'Labor Loading Matrix'!O928,0),IF('CLINs &amp; Ceiling Rates'!$D$245="F&amp;E",'Labor Loading Matrix'!P928,0),IF('CLINs &amp; Ceiling Rates'!$D$246="F&amp;E",'Labor Loading Matrix'!Q928,0),IF('CLINs &amp; Ceiling Rates'!$D$247="F&amp;E",'Labor Loading Matrix'!R928,0),IF('CLINs &amp; Ceiling Rates'!$D$248="F&amp;E",'Labor Loading Matrix'!S928,0),IF('CLINs &amp; Ceiling Rates'!$D$249="F&amp;E",'Labor Loading Matrix'!T928,0),IF('CLINs &amp; Ceiling Rates'!$D$250="F&amp;E",'Labor Loading Matrix'!U928,0),IF('CLINs &amp; Ceiling Rates'!$D$251="F&amp;E",'Labor Loading Matrix'!V928,0),IF('CLINs &amp; Ceiling Rates'!$D$252="F&amp;E",'Labor Loading Matrix'!W928,0),IF('CLINs &amp; Ceiling Rates'!$D$253="F&amp;E",'Labor Loading Matrix'!X928,0),IF('CLINs &amp; Ceiling Rates'!$D$254="F&amp;E",'Labor Loading Matrix'!Y928,0),IF('CLINs &amp; Ceiling Rates'!$D$255="F&amp;E",'Labor Loading Matrix'!Z928,0),IF('CLINs &amp; Ceiling Rates'!$D$256="F&amp;E",'Labor Loading Matrix'!AA928,0))</f>
        <v>0</v>
      </c>
      <c r="G928" s="175">
        <f>SUM(IF('CLINs &amp; Ceiling Rates'!$D$237="R&amp;D",'Labor Loading Matrix'!H928,0),IF('CLINs &amp; Ceiling Rates'!$D$238="R&amp;D",'Labor Loading Matrix'!I928,0),IF('CLINs &amp; Ceiling Rates'!$D$239="R&amp;D",'Labor Loading Matrix'!J928,0),IF('CLINs &amp; Ceiling Rates'!$D$240="R&amp;D",'Labor Loading Matrix'!K928,0),IF('CLINs &amp; Ceiling Rates'!$D$241="R&amp;D",'Labor Loading Matrix'!L928,0),IF('CLINs &amp; Ceiling Rates'!$D$242="R&amp;D",'Labor Loading Matrix'!M928,0),IF('CLINs &amp; Ceiling Rates'!$D$243="R&amp;D",'Labor Loading Matrix'!N928,0),IF('CLINs &amp; Ceiling Rates'!$D$244="R&amp;D",'Labor Loading Matrix'!O928,0),IF('CLINs &amp; Ceiling Rates'!$D$245="R&amp;D",'Labor Loading Matrix'!P928,0),IF('CLINs &amp; Ceiling Rates'!$D$246="R&amp;D",'Labor Loading Matrix'!Q928,0),IF('CLINs &amp; Ceiling Rates'!$D$247="R&amp;D",'Labor Loading Matrix'!R928,0),IF('CLINs &amp; Ceiling Rates'!$D$248="R&amp;D",'Labor Loading Matrix'!S928,0),IF('CLINs &amp; Ceiling Rates'!$D$249="R&amp;D",'Labor Loading Matrix'!T928,0),IF('CLINs &amp; Ceiling Rates'!$D$250="R&amp;D",'Labor Loading Matrix'!U928,0),IF('CLINs &amp; Ceiling Rates'!$D$251="R&amp;D",'Labor Loading Matrix'!V928,0),IF('CLINs &amp; Ceiling Rates'!$D$252="R&amp;D",'Labor Loading Matrix'!W928,0),IF('CLINs &amp; Ceiling Rates'!$D$253="R&amp;D",'Labor Loading Matrix'!X928,0),IF('CLINs &amp; Ceiling Rates'!$D$254="R&amp;D",'Labor Loading Matrix'!Y928,0),IF('CLINs &amp; Ceiling Rates'!$D$255="R&amp;D",'Labor Loading Matrix'!Z928,0),IF('CLINs &amp; Ceiling Rates'!$D$256="R&amp;D",'Labor Loading Matrix'!AA928,0))</f>
        <v>0</v>
      </c>
      <c r="H928" s="138"/>
      <c r="I928" s="137"/>
      <c r="J928" s="137"/>
      <c r="K928" s="137"/>
      <c r="L928" s="137"/>
      <c r="M928" s="137"/>
      <c r="N928" s="84"/>
      <c r="O928" s="84"/>
      <c r="P928" s="84"/>
      <c r="Q928" s="84"/>
      <c r="R928" s="133"/>
      <c r="S928" s="133"/>
      <c r="T928" s="133"/>
      <c r="U928" s="133"/>
      <c r="V928" s="133"/>
      <c r="W928" s="133"/>
      <c r="X928" s="133"/>
      <c r="Y928" s="133"/>
      <c r="Z928" s="133"/>
      <c r="AA928" s="133"/>
    </row>
    <row r="929" spans="1:27" s="73" customFormat="1" ht="18" hidden="1" customHeight="1" x14ac:dyDescent="0.25">
      <c r="A929" s="173">
        <f>'CLINs &amp; Ceiling Rates'!B74</f>
        <v>0</v>
      </c>
      <c r="B929" s="173">
        <f>'CLINs &amp; Ceiling Rates'!C74</f>
        <v>0</v>
      </c>
      <c r="C929" s="177" t="str">
        <f>'CLINs &amp; Ceiling Rates'!M74</f>
        <v/>
      </c>
      <c r="D929" s="211">
        <f>IF('CLINs &amp; Ceiling Rates'!D885="",SUM('Labor Loading Matrix'!H929:AA929),SUM(E929:G929))</f>
        <v>0</v>
      </c>
      <c r="E929" s="175">
        <f>SUM(IF('CLINs &amp; Ceiling Rates'!$D$237="OPS",'Labor Loading Matrix'!H929,0),IF('CLINs &amp; Ceiling Rates'!$D$238="OPS",'Labor Loading Matrix'!I929,0),IF('CLINs &amp; Ceiling Rates'!$D$239="OPS",'Labor Loading Matrix'!J929,0),IF('CLINs &amp; Ceiling Rates'!$D$240="OPS",'Labor Loading Matrix'!K929,0),IF('CLINs &amp; Ceiling Rates'!$D$241="OPS",'Labor Loading Matrix'!L929,0),IF('CLINs &amp; Ceiling Rates'!$D$242="OPS",'Labor Loading Matrix'!M929,0),IF('CLINs &amp; Ceiling Rates'!$D$243="OPS",'Labor Loading Matrix'!N929,0),IF('CLINs &amp; Ceiling Rates'!$D$244="OPS",'Labor Loading Matrix'!O929,0),IF('CLINs &amp; Ceiling Rates'!$D$245="OPS",'Labor Loading Matrix'!P929,0),IF('CLINs &amp; Ceiling Rates'!$D$246="OPS",'Labor Loading Matrix'!Q929,0),IF('CLINs &amp; Ceiling Rates'!$D$247="OPS",'Labor Loading Matrix'!R929,0),IF('CLINs &amp; Ceiling Rates'!$D$248="OPS",'Labor Loading Matrix'!S929,0),IF('CLINs &amp; Ceiling Rates'!$D$249="OPS",'Labor Loading Matrix'!T929,0),IF('CLINs &amp; Ceiling Rates'!$D$250="OPS",'Labor Loading Matrix'!U929,0),IF('CLINs &amp; Ceiling Rates'!$D$251="OPS",'Labor Loading Matrix'!V929,0),IF('CLINs &amp; Ceiling Rates'!$D$252="OPS",'Labor Loading Matrix'!W929,0),IF('CLINs &amp; Ceiling Rates'!$D$253="OPS",'Labor Loading Matrix'!X929,0),IF('CLINs &amp; Ceiling Rates'!$D$254="OPS",'Labor Loading Matrix'!Y929,0),IF('CLINs &amp; Ceiling Rates'!$D$255="OPS",'Labor Loading Matrix'!Z929,0),IF('CLINs &amp; Ceiling Rates'!$D$256="OPS",'Labor Loading Matrix'!AA929,0))</f>
        <v>0</v>
      </c>
      <c r="F929" s="175">
        <f>SUM(IF('CLINs &amp; Ceiling Rates'!$D$237="F&amp;E",'Labor Loading Matrix'!H929,0),IF('CLINs &amp; Ceiling Rates'!$D$238="F&amp;E",'Labor Loading Matrix'!I929,0),IF('CLINs &amp; Ceiling Rates'!$D$239="F&amp;E",'Labor Loading Matrix'!J929,0),IF('CLINs &amp; Ceiling Rates'!$D$240="F&amp;E",'Labor Loading Matrix'!K929,0),IF('CLINs &amp; Ceiling Rates'!$D$241="F&amp;E",'Labor Loading Matrix'!L929,0),IF('CLINs &amp; Ceiling Rates'!$D$242="F&amp;E",'Labor Loading Matrix'!M929,0),IF('CLINs &amp; Ceiling Rates'!$D$243="F&amp;E",'Labor Loading Matrix'!N929,0),IF('CLINs &amp; Ceiling Rates'!$D$244="F&amp;E",'Labor Loading Matrix'!O929,0),IF('CLINs &amp; Ceiling Rates'!$D$245="F&amp;E",'Labor Loading Matrix'!P929,0),IF('CLINs &amp; Ceiling Rates'!$D$246="F&amp;E",'Labor Loading Matrix'!Q929,0),IF('CLINs &amp; Ceiling Rates'!$D$247="F&amp;E",'Labor Loading Matrix'!R929,0),IF('CLINs &amp; Ceiling Rates'!$D$248="F&amp;E",'Labor Loading Matrix'!S929,0),IF('CLINs &amp; Ceiling Rates'!$D$249="F&amp;E",'Labor Loading Matrix'!T929,0),IF('CLINs &amp; Ceiling Rates'!$D$250="F&amp;E",'Labor Loading Matrix'!U929,0),IF('CLINs &amp; Ceiling Rates'!$D$251="F&amp;E",'Labor Loading Matrix'!V929,0),IF('CLINs &amp; Ceiling Rates'!$D$252="F&amp;E",'Labor Loading Matrix'!W929,0),IF('CLINs &amp; Ceiling Rates'!$D$253="F&amp;E",'Labor Loading Matrix'!X929,0),IF('CLINs &amp; Ceiling Rates'!$D$254="F&amp;E",'Labor Loading Matrix'!Y929,0),IF('CLINs &amp; Ceiling Rates'!$D$255="F&amp;E",'Labor Loading Matrix'!Z929,0),IF('CLINs &amp; Ceiling Rates'!$D$256="F&amp;E",'Labor Loading Matrix'!AA929,0))</f>
        <v>0</v>
      </c>
      <c r="G929" s="175">
        <f>SUM(IF('CLINs &amp; Ceiling Rates'!$D$237="R&amp;D",'Labor Loading Matrix'!H929,0),IF('CLINs &amp; Ceiling Rates'!$D$238="R&amp;D",'Labor Loading Matrix'!I929,0),IF('CLINs &amp; Ceiling Rates'!$D$239="R&amp;D",'Labor Loading Matrix'!J929,0),IF('CLINs &amp; Ceiling Rates'!$D$240="R&amp;D",'Labor Loading Matrix'!K929,0),IF('CLINs &amp; Ceiling Rates'!$D$241="R&amp;D",'Labor Loading Matrix'!L929,0),IF('CLINs &amp; Ceiling Rates'!$D$242="R&amp;D",'Labor Loading Matrix'!M929,0),IF('CLINs &amp; Ceiling Rates'!$D$243="R&amp;D",'Labor Loading Matrix'!N929,0),IF('CLINs &amp; Ceiling Rates'!$D$244="R&amp;D",'Labor Loading Matrix'!O929,0),IF('CLINs &amp; Ceiling Rates'!$D$245="R&amp;D",'Labor Loading Matrix'!P929,0),IF('CLINs &amp; Ceiling Rates'!$D$246="R&amp;D",'Labor Loading Matrix'!Q929,0),IF('CLINs &amp; Ceiling Rates'!$D$247="R&amp;D",'Labor Loading Matrix'!R929,0),IF('CLINs &amp; Ceiling Rates'!$D$248="R&amp;D",'Labor Loading Matrix'!S929,0),IF('CLINs &amp; Ceiling Rates'!$D$249="R&amp;D",'Labor Loading Matrix'!T929,0),IF('CLINs &amp; Ceiling Rates'!$D$250="R&amp;D",'Labor Loading Matrix'!U929,0),IF('CLINs &amp; Ceiling Rates'!$D$251="R&amp;D",'Labor Loading Matrix'!V929,0),IF('CLINs &amp; Ceiling Rates'!$D$252="R&amp;D",'Labor Loading Matrix'!W929,0),IF('CLINs &amp; Ceiling Rates'!$D$253="R&amp;D",'Labor Loading Matrix'!X929,0),IF('CLINs &amp; Ceiling Rates'!$D$254="R&amp;D",'Labor Loading Matrix'!Y929,0),IF('CLINs &amp; Ceiling Rates'!$D$255="R&amp;D",'Labor Loading Matrix'!Z929,0),IF('CLINs &amp; Ceiling Rates'!$D$256="R&amp;D",'Labor Loading Matrix'!AA929,0))</f>
        <v>0</v>
      </c>
      <c r="H929" s="138"/>
      <c r="I929" s="137"/>
      <c r="J929" s="137"/>
      <c r="K929" s="137"/>
      <c r="L929" s="137"/>
      <c r="M929" s="137"/>
      <c r="N929" s="84"/>
      <c r="O929" s="84"/>
      <c r="P929" s="84"/>
      <c r="Q929" s="84"/>
      <c r="R929" s="133"/>
      <c r="S929" s="133"/>
      <c r="T929" s="133"/>
      <c r="U929" s="133"/>
      <c r="V929" s="133"/>
      <c r="W929" s="133"/>
      <c r="X929" s="133"/>
      <c r="Y929" s="133"/>
      <c r="Z929" s="133"/>
      <c r="AA929" s="133"/>
    </row>
    <row r="930" spans="1:27" s="73" customFormat="1" ht="18" hidden="1" customHeight="1" x14ac:dyDescent="0.25">
      <c r="A930" s="173">
        <f>'CLINs &amp; Ceiling Rates'!B75</f>
        <v>0</v>
      </c>
      <c r="B930" s="173">
        <f>'CLINs &amp; Ceiling Rates'!C75</f>
        <v>0</v>
      </c>
      <c r="C930" s="177" t="str">
        <f>'CLINs &amp; Ceiling Rates'!M75</f>
        <v/>
      </c>
      <c r="D930" s="211">
        <f>IF('CLINs &amp; Ceiling Rates'!D886="",SUM('Labor Loading Matrix'!H930:AA930),SUM(E930:G930))</f>
        <v>0</v>
      </c>
      <c r="E930" s="175">
        <f>SUM(IF('CLINs &amp; Ceiling Rates'!$D$237="OPS",'Labor Loading Matrix'!H930,0),IF('CLINs &amp; Ceiling Rates'!$D$238="OPS",'Labor Loading Matrix'!I930,0),IF('CLINs &amp; Ceiling Rates'!$D$239="OPS",'Labor Loading Matrix'!J930,0),IF('CLINs &amp; Ceiling Rates'!$D$240="OPS",'Labor Loading Matrix'!K930,0),IF('CLINs &amp; Ceiling Rates'!$D$241="OPS",'Labor Loading Matrix'!L930,0),IF('CLINs &amp; Ceiling Rates'!$D$242="OPS",'Labor Loading Matrix'!M930,0),IF('CLINs &amp; Ceiling Rates'!$D$243="OPS",'Labor Loading Matrix'!N930,0),IF('CLINs &amp; Ceiling Rates'!$D$244="OPS",'Labor Loading Matrix'!O930,0),IF('CLINs &amp; Ceiling Rates'!$D$245="OPS",'Labor Loading Matrix'!P930,0),IF('CLINs &amp; Ceiling Rates'!$D$246="OPS",'Labor Loading Matrix'!Q930,0),IF('CLINs &amp; Ceiling Rates'!$D$247="OPS",'Labor Loading Matrix'!R930,0),IF('CLINs &amp; Ceiling Rates'!$D$248="OPS",'Labor Loading Matrix'!S930,0),IF('CLINs &amp; Ceiling Rates'!$D$249="OPS",'Labor Loading Matrix'!T930,0),IF('CLINs &amp; Ceiling Rates'!$D$250="OPS",'Labor Loading Matrix'!U930,0),IF('CLINs &amp; Ceiling Rates'!$D$251="OPS",'Labor Loading Matrix'!V930,0),IF('CLINs &amp; Ceiling Rates'!$D$252="OPS",'Labor Loading Matrix'!W930,0),IF('CLINs &amp; Ceiling Rates'!$D$253="OPS",'Labor Loading Matrix'!X930,0),IF('CLINs &amp; Ceiling Rates'!$D$254="OPS",'Labor Loading Matrix'!Y930,0),IF('CLINs &amp; Ceiling Rates'!$D$255="OPS",'Labor Loading Matrix'!Z930,0),IF('CLINs &amp; Ceiling Rates'!$D$256="OPS",'Labor Loading Matrix'!AA930,0))</f>
        <v>0</v>
      </c>
      <c r="F930" s="175">
        <f>SUM(IF('CLINs &amp; Ceiling Rates'!$D$237="F&amp;E",'Labor Loading Matrix'!H930,0),IF('CLINs &amp; Ceiling Rates'!$D$238="F&amp;E",'Labor Loading Matrix'!I930,0),IF('CLINs &amp; Ceiling Rates'!$D$239="F&amp;E",'Labor Loading Matrix'!J930,0),IF('CLINs &amp; Ceiling Rates'!$D$240="F&amp;E",'Labor Loading Matrix'!K930,0),IF('CLINs &amp; Ceiling Rates'!$D$241="F&amp;E",'Labor Loading Matrix'!L930,0),IF('CLINs &amp; Ceiling Rates'!$D$242="F&amp;E",'Labor Loading Matrix'!M930,0),IF('CLINs &amp; Ceiling Rates'!$D$243="F&amp;E",'Labor Loading Matrix'!N930,0),IF('CLINs &amp; Ceiling Rates'!$D$244="F&amp;E",'Labor Loading Matrix'!O930,0),IF('CLINs &amp; Ceiling Rates'!$D$245="F&amp;E",'Labor Loading Matrix'!P930,0),IF('CLINs &amp; Ceiling Rates'!$D$246="F&amp;E",'Labor Loading Matrix'!Q930,0),IF('CLINs &amp; Ceiling Rates'!$D$247="F&amp;E",'Labor Loading Matrix'!R930,0),IF('CLINs &amp; Ceiling Rates'!$D$248="F&amp;E",'Labor Loading Matrix'!S930,0),IF('CLINs &amp; Ceiling Rates'!$D$249="F&amp;E",'Labor Loading Matrix'!T930,0),IF('CLINs &amp; Ceiling Rates'!$D$250="F&amp;E",'Labor Loading Matrix'!U930,0),IF('CLINs &amp; Ceiling Rates'!$D$251="F&amp;E",'Labor Loading Matrix'!V930,0),IF('CLINs &amp; Ceiling Rates'!$D$252="F&amp;E",'Labor Loading Matrix'!W930,0),IF('CLINs &amp; Ceiling Rates'!$D$253="F&amp;E",'Labor Loading Matrix'!X930,0),IF('CLINs &amp; Ceiling Rates'!$D$254="F&amp;E",'Labor Loading Matrix'!Y930,0),IF('CLINs &amp; Ceiling Rates'!$D$255="F&amp;E",'Labor Loading Matrix'!Z930,0),IF('CLINs &amp; Ceiling Rates'!$D$256="F&amp;E",'Labor Loading Matrix'!AA930,0))</f>
        <v>0</v>
      </c>
      <c r="G930" s="175">
        <f>SUM(IF('CLINs &amp; Ceiling Rates'!$D$237="R&amp;D",'Labor Loading Matrix'!H930,0),IF('CLINs &amp; Ceiling Rates'!$D$238="R&amp;D",'Labor Loading Matrix'!I930,0),IF('CLINs &amp; Ceiling Rates'!$D$239="R&amp;D",'Labor Loading Matrix'!J930,0),IF('CLINs &amp; Ceiling Rates'!$D$240="R&amp;D",'Labor Loading Matrix'!K930,0),IF('CLINs &amp; Ceiling Rates'!$D$241="R&amp;D",'Labor Loading Matrix'!L930,0),IF('CLINs &amp; Ceiling Rates'!$D$242="R&amp;D",'Labor Loading Matrix'!M930,0),IF('CLINs &amp; Ceiling Rates'!$D$243="R&amp;D",'Labor Loading Matrix'!N930,0),IF('CLINs &amp; Ceiling Rates'!$D$244="R&amp;D",'Labor Loading Matrix'!O930,0),IF('CLINs &amp; Ceiling Rates'!$D$245="R&amp;D",'Labor Loading Matrix'!P930,0),IF('CLINs &amp; Ceiling Rates'!$D$246="R&amp;D",'Labor Loading Matrix'!Q930,0),IF('CLINs &amp; Ceiling Rates'!$D$247="R&amp;D",'Labor Loading Matrix'!R930,0),IF('CLINs &amp; Ceiling Rates'!$D$248="R&amp;D",'Labor Loading Matrix'!S930,0),IF('CLINs &amp; Ceiling Rates'!$D$249="R&amp;D",'Labor Loading Matrix'!T930,0),IF('CLINs &amp; Ceiling Rates'!$D$250="R&amp;D",'Labor Loading Matrix'!U930,0),IF('CLINs &amp; Ceiling Rates'!$D$251="R&amp;D",'Labor Loading Matrix'!V930,0),IF('CLINs &amp; Ceiling Rates'!$D$252="R&amp;D",'Labor Loading Matrix'!W930,0),IF('CLINs &amp; Ceiling Rates'!$D$253="R&amp;D",'Labor Loading Matrix'!X930,0),IF('CLINs &amp; Ceiling Rates'!$D$254="R&amp;D",'Labor Loading Matrix'!Y930,0),IF('CLINs &amp; Ceiling Rates'!$D$255="R&amp;D",'Labor Loading Matrix'!Z930,0),IF('CLINs &amp; Ceiling Rates'!$D$256="R&amp;D",'Labor Loading Matrix'!AA930,0))</f>
        <v>0</v>
      </c>
      <c r="H930" s="138"/>
      <c r="I930" s="137"/>
      <c r="J930" s="137"/>
      <c r="K930" s="137"/>
      <c r="L930" s="137"/>
      <c r="M930" s="137"/>
      <c r="N930" s="84"/>
      <c r="O930" s="84"/>
      <c r="P930" s="84"/>
      <c r="Q930" s="84"/>
      <c r="R930" s="133"/>
      <c r="S930" s="133"/>
      <c r="T930" s="133"/>
      <c r="U930" s="133"/>
      <c r="V930" s="133"/>
      <c r="W930" s="133"/>
      <c r="X930" s="133"/>
      <c r="Y930" s="133"/>
      <c r="Z930" s="133"/>
      <c r="AA930" s="133"/>
    </row>
    <row r="931" spans="1:27" s="73" customFormat="1" ht="18" hidden="1" customHeight="1" x14ac:dyDescent="0.25">
      <c r="A931" s="173">
        <f>'CLINs &amp; Ceiling Rates'!B76</f>
        <v>0</v>
      </c>
      <c r="B931" s="173">
        <f>'CLINs &amp; Ceiling Rates'!C76</f>
        <v>0</v>
      </c>
      <c r="C931" s="177" t="str">
        <f>'CLINs &amp; Ceiling Rates'!M76</f>
        <v/>
      </c>
      <c r="D931" s="211">
        <f>IF('CLINs &amp; Ceiling Rates'!D887="",SUM('Labor Loading Matrix'!H931:AA931),SUM(E931:G931))</f>
        <v>0</v>
      </c>
      <c r="E931" s="175">
        <f>SUM(IF('CLINs &amp; Ceiling Rates'!$D$237="OPS",'Labor Loading Matrix'!H931,0),IF('CLINs &amp; Ceiling Rates'!$D$238="OPS",'Labor Loading Matrix'!I931,0),IF('CLINs &amp; Ceiling Rates'!$D$239="OPS",'Labor Loading Matrix'!J931,0),IF('CLINs &amp; Ceiling Rates'!$D$240="OPS",'Labor Loading Matrix'!K931,0),IF('CLINs &amp; Ceiling Rates'!$D$241="OPS",'Labor Loading Matrix'!L931,0),IF('CLINs &amp; Ceiling Rates'!$D$242="OPS",'Labor Loading Matrix'!M931,0),IF('CLINs &amp; Ceiling Rates'!$D$243="OPS",'Labor Loading Matrix'!N931,0),IF('CLINs &amp; Ceiling Rates'!$D$244="OPS",'Labor Loading Matrix'!O931,0),IF('CLINs &amp; Ceiling Rates'!$D$245="OPS",'Labor Loading Matrix'!P931,0),IF('CLINs &amp; Ceiling Rates'!$D$246="OPS",'Labor Loading Matrix'!Q931,0),IF('CLINs &amp; Ceiling Rates'!$D$247="OPS",'Labor Loading Matrix'!R931,0),IF('CLINs &amp; Ceiling Rates'!$D$248="OPS",'Labor Loading Matrix'!S931,0),IF('CLINs &amp; Ceiling Rates'!$D$249="OPS",'Labor Loading Matrix'!T931,0),IF('CLINs &amp; Ceiling Rates'!$D$250="OPS",'Labor Loading Matrix'!U931,0),IF('CLINs &amp; Ceiling Rates'!$D$251="OPS",'Labor Loading Matrix'!V931,0),IF('CLINs &amp; Ceiling Rates'!$D$252="OPS",'Labor Loading Matrix'!W931,0),IF('CLINs &amp; Ceiling Rates'!$D$253="OPS",'Labor Loading Matrix'!X931,0),IF('CLINs &amp; Ceiling Rates'!$D$254="OPS",'Labor Loading Matrix'!Y931,0),IF('CLINs &amp; Ceiling Rates'!$D$255="OPS",'Labor Loading Matrix'!Z931,0),IF('CLINs &amp; Ceiling Rates'!$D$256="OPS",'Labor Loading Matrix'!AA931,0))</f>
        <v>0</v>
      </c>
      <c r="F931" s="175">
        <f>SUM(IF('CLINs &amp; Ceiling Rates'!$D$237="F&amp;E",'Labor Loading Matrix'!H931,0),IF('CLINs &amp; Ceiling Rates'!$D$238="F&amp;E",'Labor Loading Matrix'!I931,0),IF('CLINs &amp; Ceiling Rates'!$D$239="F&amp;E",'Labor Loading Matrix'!J931,0),IF('CLINs &amp; Ceiling Rates'!$D$240="F&amp;E",'Labor Loading Matrix'!K931,0),IF('CLINs &amp; Ceiling Rates'!$D$241="F&amp;E",'Labor Loading Matrix'!L931,0),IF('CLINs &amp; Ceiling Rates'!$D$242="F&amp;E",'Labor Loading Matrix'!M931,0),IF('CLINs &amp; Ceiling Rates'!$D$243="F&amp;E",'Labor Loading Matrix'!N931,0),IF('CLINs &amp; Ceiling Rates'!$D$244="F&amp;E",'Labor Loading Matrix'!O931,0),IF('CLINs &amp; Ceiling Rates'!$D$245="F&amp;E",'Labor Loading Matrix'!P931,0),IF('CLINs &amp; Ceiling Rates'!$D$246="F&amp;E",'Labor Loading Matrix'!Q931,0),IF('CLINs &amp; Ceiling Rates'!$D$247="F&amp;E",'Labor Loading Matrix'!R931,0),IF('CLINs &amp; Ceiling Rates'!$D$248="F&amp;E",'Labor Loading Matrix'!S931,0),IF('CLINs &amp; Ceiling Rates'!$D$249="F&amp;E",'Labor Loading Matrix'!T931,0),IF('CLINs &amp; Ceiling Rates'!$D$250="F&amp;E",'Labor Loading Matrix'!U931,0),IF('CLINs &amp; Ceiling Rates'!$D$251="F&amp;E",'Labor Loading Matrix'!V931,0),IF('CLINs &amp; Ceiling Rates'!$D$252="F&amp;E",'Labor Loading Matrix'!W931,0),IF('CLINs &amp; Ceiling Rates'!$D$253="F&amp;E",'Labor Loading Matrix'!X931,0),IF('CLINs &amp; Ceiling Rates'!$D$254="F&amp;E",'Labor Loading Matrix'!Y931,0),IF('CLINs &amp; Ceiling Rates'!$D$255="F&amp;E",'Labor Loading Matrix'!Z931,0),IF('CLINs &amp; Ceiling Rates'!$D$256="F&amp;E",'Labor Loading Matrix'!AA931,0))</f>
        <v>0</v>
      </c>
      <c r="G931" s="175">
        <f>SUM(IF('CLINs &amp; Ceiling Rates'!$D$237="R&amp;D",'Labor Loading Matrix'!H931,0),IF('CLINs &amp; Ceiling Rates'!$D$238="R&amp;D",'Labor Loading Matrix'!I931,0),IF('CLINs &amp; Ceiling Rates'!$D$239="R&amp;D",'Labor Loading Matrix'!J931,0),IF('CLINs &amp; Ceiling Rates'!$D$240="R&amp;D",'Labor Loading Matrix'!K931,0),IF('CLINs &amp; Ceiling Rates'!$D$241="R&amp;D",'Labor Loading Matrix'!L931,0),IF('CLINs &amp; Ceiling Rates'!$D$242="R&amp;D",'Labor Loading Matrix'!M931,0),IF('CLINs &amp; Ceiling Rates'!$D$243="R&amp;D",'Labor Loading Matrix'!N931,0),IF('CLINs &amp; Ceiling Rates'!$D$244="R&amp;D",'Labor Loading Matrix'!O931,0),IF('CLINs &amp; Ceiling Rates'!$D$245="R&amp;D",'Labor Loading Matrix'!P931,0),IF('CLINs &amp; Ceiling Rates'!$D$246="R&amp;D",'Labor Loading Matrix'!Q931,0),IF('CLINs &amp; Ceiling Rates'!$D$247="R&amp;D",'Labor Loading Matrix'!R931,0),IF('CLINs &amp; Ceiling Rates'!$D$248="R&amp;D",'Labor Loading Matrix'!S931,0),IF('CLINs &amp; Ceiling Rates'!$D$249="R&amp;D",'Labor Loading Matrix'!T931,0),IF('CLINs &amp; Ceiling Rates'!$D$250="R&amp;D",'Labor Loading Matrix'!U931,0),IF('CLINs &amp; Ceiling Rates'!$D$251="R&amp;D",'Labor Loading Matrix'!V931,0),IF('CLINs &amp; Ceiling Rates'!$D$252="R&amp;D",'Labor Loading Matrix'!W931,0),IF('CLINs &amp; Ceiling Rates'!$D$253="R&amp;D",'Labor Loading Matrix'!X931,0),IF('CLINs &amp; Ceiling Rates'!$D$254="R&amp;D",'Labor Loading Matrix'!Y931,0),IF('CLINs &amp; Ceiling Rates'!$D$255="R&amp;D",'Labor Loading Matrix'!Z931,0),IF('CLINs &amp; Ceiling Rates'!$D$256="R&amp;D",'Labor Loading Matrix'!AA931,0))</f>
        <v>0</v>
      </c>
      <c r="H931" s="138"/>
      <c r="I931" s="137"/>
      <c r="J931" s="137"/>
      <c r="K931" s="137"/>
      <c r="L931" s="137"/>
      <c r="M931" s="137"/>
      <c r="N931" s="84"/>
      <c r="O931" s="84"/>
      <c r="P931" s="84"/>
      <c r="Q931" s="84"/>
      <c r="R931" s="133"/>
      <c r="S931" s="133"/>
      <c r="T931" s="133"/>
      <c r="U931" s="133"/>
      <c r="V931" s="133"/>
      <c r="W931" s="133"/>
      <c r="X931" s="133"/>
      <c r="Y931" s="133"/>
      <c r="Z931" s="133"/>
      <c r="AA931" s="133"/>
    </row>
    <row r="932" spans="1:27" s="73" customFormat="1" ht="18" hidden="1" customHeight="1" x14ac:dyDescent="0.25">
      <c r="A932" s="173">
        <f>'CLINs &amp; Ceiling Rates'!B77</f>
        <v>0</v>
      </c>
      <c r="B932" s="173">
        <f>'CLINs &amp; Ceiling Rates'!C77</f>
        <v>0</v>
      </c>
      <c r="C932" s="177" t="str">
        <f>'CLINs &amp; Ceiling Rates'!M77</f>
        <v/>
      </c>
      <c r="D932" s="211">
        <f>IF('CLINs &amp; Ceiling Rates'!D888="",SUM('Labor Loading Matrix'!H932:AA932),SUM(E932:G932))</f>
        <v>0</v>
      </c>
      <c r="E932" s="175">
        <f>SUM(IF('CLINs &amp; Ceiling Rates'!$D$237="OPS",'Labor Loading Matrix'!H932,0),IF('CLINs &amp; Ceiling Rates'!$D$238="OPS",'Labor Loading Matrix'!I932,0),IF('CLINs &amp; Ceiling Rates'!$D$239="OPS",'Labor Loading Matrix'!J932,0),IF('CLINs &amp; Ceiling Rates'!$D$240="OPS",'Labor Loading Matrix'!K932,0),IF('CLINs &amp; Ceiling Rates'!$D$241="OPS",'Labor Loading Matrix'!L932,0),IF('CLINs &amp; Ceiling Rates'!$D$242="OPS",'Labor Loading Matrix'!M932,0),IF('CLINs &amp; Ceiling Rates'!$D$243="OPS",'Labor Loading Matrix'!N932,0),IF('CLINs &amp; Ceiling Rates'!$D$244="OPS",'Labor Loading Matrix'!O932,0),IF('CLINs &amp; Ceiling Rates'!$D$245="OPS",'Labor Loading Matrix'!P932,0),IF('CLINs &amp; Ceiling Rates'!$D$246="OPS",'Labor Loading Matrix'!Q932,0),IF('CLINs &amp; Ceiling Rates'!$D$247="OPS",'Labor Loading Matrix'!R932,0),IF('CLINs &amp; Ceiling Rates'!$D$248="OPS",'Labor Loading Matrix'!S932,0),IF('CLINs &amp; Ceiling Rates'!$D$249="OPS",'Labor Loading Matrix'!T932,0),IF('CLINs &amp; Ceiling Rates'!$D$250="OPS",'Labor Loading Matrix'!U932,0),IF('CLINs &amp; Ceiling Rates'!$D$251="OPS",'Labor Loading Matrix'!V932,0),IF('CLINs &amp; Ceiling Rates'!$D$252="OPS",'Labor Loading Matrix'!W932,0),IF('CLINs &amp; Ceiling Rates'!$D$253="OPS",'Labor Loading Matrix'!X932,0),IF('CLINs &amp; Ceiling Rates'!$D$254="OPS",'Labor Loading Matrix'!Y932,0),IF('CLINs &amp; Ceiling Rates'!$D$255="OPS",'Labor Loading Matrix'!Z932,0),IF('CLINs &amp; Ceiling Rates'!$D$256="OPS",'Labor Loading Matrix'!AA932,0))</f>
        <v>0</v>
      </c>
      <c r="F932" s="175">
        <f>SUM(IF('CLINs &amp; Ceiling Rates'!$D$237="F&amp;E",'Labor Loading Matrix'!H932,0),IF('CLINs &amp; Ceiling Rates'!$D$238="F&amp;E",'Labor Loading Matrix'!I932,0),IF('CLINs &amp; Ceiling Rates'!$D$239="F&amp;E",'Labor Loading Matrix'!J932,0),IF('CLINs &amp; Ceiling Rates'!$D$240="F&amp;E",'Labor Loading Matrix'!K932,0),IF('CLINs &amp; Ceiling Rates'!$D$241="F&amp;E",'Labor Loading Matrix'!L932,0),IF('CLINs &amp; Ceiling Rates'!$D$242="F&amp;E",'Labor Loading Matrix'!M932,0),IF('CLINs &amp; Ceiling Rates'!$D$243="F&amp;E",'Labor Loading Matrix'!N932,0),IF('CLINs &amp; Ceiling Rates'!$D$244="F&amp;E",'Labor Loading Matrix'!O932,0),IF('CLINs &amp; Ceiling Rates'!$D$245="F&amp;E",'Labor Loading Matrix'!P932,0),IF('CLINs &amp; Ceiling Rates'!$D$246="F&amp;E",'Labor Loading Matrix'!Q932,0),IF('CLINs &amp; Ceiling Rates'!$D$247="F&amp;E",'Labor Loading Matrix'!R932,0),IF('CLINs &amp; Ceiling Rates'!$D$248="F&amp;E",'Labor Loading Matrix'!S932,0),IF('CLINs &amp; Ceiling Rates'!$D$249="F&amp;E",'Labor Loading Matrix'!T932,0),IF('CLINs &amp; Ceiling Rates'!$D$250="F&amp;E",'Labor Loading Matrix'!U932,0),IF('CLINs &amp; Ceiling Rates'!$D$251="F&amp;E",'Labor Loading Matrix'!V932,0),IF('CLINs &amp; Ceiling Rates'!$D$252="F&amp;E",'Labor Loading Matrix'!W932,0),IF('CLINs &amp; Ceiling Rates'!$D$253="F&amp;E",'Labor Loading Matrix'!X932,0),IF('CLINs &amp; Ceiling Rates'!$D$254="F&amp;E",'Labor Loading Matrix'!Y932,0),IF('CLINs &amp; Ceiling Rates'!$D$255="F&amp;E",'Labor Loading Matrix'!Z932,0),IF('CLINs &amp; Ceiling Rates'!$D$256="F&amp;E",'Labor Loading Matrix'!AA932,0))</f>
        <v>0</v>
      </c>
      <c r="G932" s="175">
        <f>SUM(IF('CLINs &amp; Ceiling Rates'!$D$237="R&amp;D",'Labor Loading Matrix'!H932,0),IF('CLINs &amp; Ceiling Rates'!$D$238="R&amp;D",'Labor Loading Matrix'!I932,0),IF('CLINs &amp; Ceiling Rates'!$D$239="R&amp;D",'Labor Loading Matrix'!J932,0),IF('CLINs &amp; Ceiling Rates'!$D$240="R&amp;D",'Labor Loading Matrix'!K932,0),IF('CLINs &amp; Ceiling Rates'!$D$241="R&amp;D",'Labor Loading Matrix'!L932,0),IF('CLINs &amp; Ceiling Rates'!$D$242="R&amp;D",'Labor Loading Matrix'!M932,0),IF('CLINs &amp; Ceiling Rates'!$D$243="R&amp;D",'Labor Loading Matrix'!N932,0),IF('CLINs &amp; Ceiling Rates'!$D$244="R&amp;D",'Labor Loading Matrix'!O932,0),IF('CLINs &amp; Ceiling Rates'!$D$245="R&amp;D",'Labor Loading Matrix'!P932,0),IF('CLINs &amp; Ceiling Rates'!$D$246="R&amp;D",'Labor Loading Matrix'!Q932,0),IF('CLINs &amp; Ceiling Rates'!$D$247="R&amp;D",'Labor Loading Matrix'!R932,0),IF('CLINs &amp; Ceiling Rates'!$D$248="R&amp;D",'Labor Loading Matrix'!S932,0),IF('CLINs &amp; Ceiling Rates'!$D$249="R&amp;D",'Labor Loading Matrix'!T932,0),IF('CLINs &amp; Ceiling Rates'!$D$250="R&amp;D",'Labor Loading Matrix'!U932,0),IF('CLINs &amp; Ceiling Rates'!$D$251="R&amp;D",'Labor Loading Matrix'!V932,0),IF('CLINs &amp; Ceiling Rates'!$D$252="R&amp;D",'Labor Loading Matrix'!W932,0),IF('CLINs &amp; Ceiling Rates'!$D$253="R&amp;D",'Labor Loading Matrix'!X932,0),IF('CLINs &amp; Ceiling Rates'!$D$254="R&amp;D",'Labor Loading Matrix'!Y932,0),IF('CLINs &amp; Ceiling Rates'!$D$255="R&amp;D",'Labor Loading Matrix'!Z932,0),IF('CLINs &amp; Ceiling Rates'!$D$256="R&amp;D",'Labor Loading Matrix'!AA932,0))</f>
        <v>0</v>
      </c>
      <c r="H932" s="138"/>
      <c r="I932" s="137"/>
      <c r="J932" s="137"/>
      <c r="K932" s="137"/>
      <c r="L932" s="137"/>
      <c r="M932" s="137"/>
      <c r="N932" s="84"/>
      <c r="O932" s="84"/>
      <c r="P932" s="84"/>
      <c r="Q932" s="84"/>
      <c r="R932" s="133"/>
      <c r="S932" s="133"/>
      <c r="T932" s="133"/>
      <c r="U932" s="133"/>
      <c r="V932" s="133"/>
      <c r="W932" s="133"/>
      <c r="X932" s="133"/>
      <c r="Y932" s="133"/>
      <c r="Z932" s="133"/>
      <c r="AA932" s="133"/>
    </row>
    <row r="933" spans="1:27" s="73" customFormat="1" ht="18" hidden="1" customHeight="1" x14ac:dyDescent="0.25">
      <c r="A933" s="173">
        <f>'CLINs &amp; Ceiling Rates'!B78</f>
        <v>0</v>
      </c>
      <c r="B933" s="173">
        <f>'CLINs &amp; Ceiling Rates'!C78</f>
        <v>0</v>
      </c>
      <c r="C933" s="177" t="str">
        <f>'CLINs &amp; Ceiling Rates'!M78</f>
        <v/>
      </c>
      <c r="D933" s="211">
        <f>IF('CLINs &amp; Ceiling Rates'!D889="",SUM('Labor Loading Matrix'!H933:AA933),SUM(E933:G933))</f>
        <v>0</v>
      </c>
      <c r="E933" s="175">
        <f>SUM(IF('CLINs &amp; Ceiling Rates'!$D$237="OPS",'Labor Loading Matrix'!H933,0),IF('CLINs &amp; Ceiling Rates'!$D$238="OPS",'Labor Loading Matrix'!I933,0),IF('CLINs &amp; Ceiling Rates'!$D$239="OPS",'Labor Loading Matrix'!J933,0),IF('CLINs &amp; Ceiling Rates'!$D$240="OPS",'Labor Loading Matrix'!K933,0),IF('CLINs &amp; Ceiling Rates'!$D$241="OPS",'Labor Loading Matrix'!L933,0),IF('CLINs &amp; Ceiling Rates'!$D$242="OPS",'Labor Loading Matrix'!M933,0),IF('CLINs &amp; Ceiling Rates'!$D$243="OPS",'Labor Loading Matrix'!N933,0),IF('CLINs &amp; Ceiling Rates'!$D$244="OPS",'Labor Loading Matrix'!O933,0),IF('CLINs &amp; Ceiling Rates'!$D$245="OPS",'Labor Loading Matrix'!P933,0),IF('CLINs &amp; Ceiling Rates'!$D$246="OPS",'Labor Loading Matrix'!Q933,0),IF('CLINs &amp; Ceiling Rates'!$D$247="OPS",'Labor Loading Matrix'!R933,0),IF('CLINs &amp; Ceiling Rates'!$D$248="OPS",'Labor Loading Matrix'!S933,0),IF('CLINs &amp; Ceiling Rates'!$D$249="OPS",'Labor Loading Matrix'!T933,0),IF('CLINs &amp; Ceiling Rates'!$D$250="OPS",'Labor Loading Matrix'!U933,0),IF('CLINs &amp; Ceiling Rates'!$D$251="OPS",'Labor Loading Matrix'!V933,0),IF('CLINs &amp; Ceiling Rates'!$D$252="OPS",'Labor Loading Matrix'!W933,0),IF('CLINs &amp; Ceiling Rates'!$D$253="OPS",'Labor Loading Matrix'!X933,0),IF('CLINs &amp; Ceiling Rates'!$D$254="OPS",'Labor Loading Matrix'!Y933,0),IF('CLINs &amp; Ceiling Rates'!$D$255="OPS",'Labor Loading Matrix'!Z933,0),IF('CLINs &amp; Ceiling Rates'!$D$256="OPS",'Labor Loading Matrix'!AA933,0))</f>
        <v>0</v>
      </c>
      <c r="F933" s="175">
        <f>SUM(IF('CLINs &amp; Ceiling Rates'!$D$237="F&amp;E",'Labor Loading Matrix'!H933,0),IF('CLINs &amp; Ceiling Rates'!$D$238="F&amp;E",'Labor Loading Matrix'!I933,0),IF('CLINs &amp; Ceiling Rates'!$D$239="F&amp;E",'Labor Loading Matrix'!J933,0),IF('CLINs &amp; Ceiling Rates'!$D$240="F&amp;E",'Labor Loading Matrix'!K933,0),IF('CLINs &amp; Ceiling Rates'!$D$241="F&amp;E",'Labor Loading Matrix'!L933,0),IF('CLINs &amp; Ceiling Rates'!$D$242="F&amp;E",'Labor Loading Matrix'!M933,0),IF('CLINs &amp; Ceiling Rates'!$D$243="F&amp;E",'Labor Loading Matrix'!N933,0),IF('CLINs &amp; Ceiling Rates'!$D$244="F&amp;E",'Labor Loading Matrix'!O933,0),IF('CLINs &amp; Ceiling Rates'!$D$245="F&amp;E",'Labor Loading Matrix'!P933,0),IF('CLINs &amp; Ceiling Rates'!$D$246="F&amp;E",'Labor Loading Matrix'!Q933,0),IF('CLINs &amp; Ceiling Rates'!$D$247="F&amp;E",'Labor Loading Matrix'!R933,0),IF('CLINs &amp; Ceiling Rates'!$D$248="F&amp;E",'Labor Loading Matrix'!S933,0),IF('CLINs &amp; Ceiling Rates'!$D$249="F&amp;E",'Labor Loading Matrix'!T933,0),IF('CLINs &amp; Ceiling Rates'!$D$250="F&amp;E",'Labor Loading Matrix'!U933,0),IF('CLINs &amp; Ceiling Rates'!$D$251="F&amp;E",'Labor Loading Matrix'!V933,0),IF('CLINs &amp; Ceiling Rates'!$D$252="F&amp;E",'Labor Loading Matrix'!W933,0),IF('CLINs &amp; Ceiling Rates'!$D$253="F&amp;E",'Labor Loading Matrix'!X933,0),IF('CLINs &amp; Ceiling Rates'!$D$254="F&amp;E",'Labor Loading Matrix'!Y933,0),IF('CLINs &amp; Ceiling Rates'!$D$255="F&amp;E",'Labor Loading Matrix'!Z933,0),IF('CLINs &amp; Ceiling Rates'!$D$256="F&amp;E",'Labor Loading Matrix'!AA933,0))</f>
        <v>0</v>
      </c>
      <c r="G933" s="175">
        <f>SUM(IF('CLINs &amp; Ceiling Rates'!$D$237="R&amp;D",'Labor Loading Matrix'!H933,0),IF('CLINs &amp; Ceiling Rates'!$D$238="R&amp;D",'Labor Loading Matrix'!I933,0),IF('CLINs &amp; Ceiling Rates'!$D$239="R&amp;D",'Labor Loading Matrix'!J933,0),IF('CLINs &amp; Ceiling Rates'!$D$240="R&amp;D",'Labor Loading Matrix'!K933,0),IF('CLINs &amp; Ceiling Rates'!$D$241="R&amp;D",'Labor Loading Matrix'!L933,0),IF('CLINs &amp; Ceiling Rates'!$D$242="R&amp;D",'Labor Loading Matrix'!M933,0),IF('CLINs &amp; Ceiling Rates'!$D$243="R&amp;D",'Labor Loading Matrix'!N933,0),IF('CLINs &amp; Ceiling Rates'!$D$244="R&amp;D",'Labor Loading Matrix'!O933,0),IF('CLINs &amp; Ceiling Rates'!$D$245="R&amp;D",'Labor Loading Matrix'!P933,0),IF('CLINs &amp; Ceiling Rates'!$D$246="R&amp;D",'Labor Loading Matrix'!Q933,0),IF('CLINs &amp; Ceiling Rates'!$D$247="R&amp;D",'Labor Loading Matrix'!R933,0),IF('CLINs &amp; Ceiling Rates'!$D$248="R&amp;D",'Labor Loading Matrix'!S933,0),IF('CLINs &amp; Ceiling Rates'!$D$249="R&amp;D",'Labor Loading Matrix'!T933,0),IF('CLINs &amp; Ceiling Rates'!$D$250="R&amp;D",'Labor Loading Matrix'!U933,0),IF('CLINs &amp; Ceiling Rates'!$D$251="R&amp;D",'Labor Loading Matrix'!V933,0),IF('CLINs &amp; Ceiling Rates'!$D$252="R&amp;D",'Labor Loading Matrix'!W933,0),IF('CLINs &amp; Ceiling Rates'!$D$253="R&amp;D",'Labor Loading Matrix'!X933,0),IF('CLINs &amp; Ceiling Rates'!$D$254="R&amp;D",'Labor Loading Matrix'!Y933,0),IF('CLINs &amp; Ceiling Rates'!$D$255="R&amp;D",'Labor Loading Matrix'!Z933,0),IF('CLINs &amp; Ceiling Rates'!$D$256="R&amp;D",'Labor Loading Matrix'!AA933,0))</f>
        <v>0</v>
      </c>
      <c r="H933" s="138"/>
      <c r="I933" s="137"/>
      <c r="J933" s="137"/>
      <c r="K933" s="137"/>
      <c r="L933" s="137"/>
      <c r="M933" s="137"/>
      <c r="N933" s="84"/>
      <c r="O933" s="84"/>
      <c r="P933" s="84"/>
      <c r="Q933" s="84"/>
      <c r="R933" s="133"/>
      <c r="S933" s="133"/>
      <c r="T933" s="133"/>
      <c r="U933" s="133"/>
      <c r="V933" s="133"/>
      <c r="W933" s="133"/>
      <c r="X933" s="133"/>
      <c r="Y933" s="133"/>
      <c r="Z933" s="133"/>
      <c r="AA933" s="133"/>
    </row>
    <row r="934" spans="1:27" s="73" customFormat="1" ht="18" hidden="1" customHeight="1" x14ac:dyDescent="0.25">
      <c r="A934" s="173">
        <f>'CLINs &amp; Ceiling Rates'!B79</f>
        <v>0</v>
      </c>
      <c r="B934" s="173">
        <f>'CLINs &amp; Ceiling Rates'!C79</f>
        <v>0</v>
      </c>
      <c r="C934" s="177" t="str">
        <f>'CLINs &amp; Ceiling Rates'!M79</f>
        <v/>
      </c>
      <c r="D934" s="211">
        <f>IF('CLINs &amp; Ceiling Rates'!D890="",SUM('Labor Loading Matrix'!H934:AA934),SUM(E934:G934))</f>
        <v>0</v>
      </c>
      <c r="E934" s="175">
        <f>SUM(IF('CLINs &amp; Ceiling Rates'!$D$237="OPS",'Labor Loading Matrix'!H934,0),IF('CLINs &amp; Ceiling Rates'!$D$238="OPS",'Labor Loading Matrix'!I934,0),IF('CLINs &amp; Ceiling Rates'!$D$239="OPS",'Labor Loading Matrix'!J934,0),IF('CLINs &amp; Ceiling Rates'!$D$240="OPS",'Labor Loading Matrix'!K934,0),IF('CLINs &amp; Ceiling Rates'!$D$241="OPS",'Labor Loading Matrix'!L934,0),IF('CLINs &amp; Ceiling Rates'!$D$242="OPS",'Labor Loading Matrix'!M934,0),IF('CLINs &amp; Ceiling Rates'!$D$243="OPS",'Labor Loading Matrix'!N934,0),IF('CLINs &amp; Ceiling Rates'!$D$244="OPS",'Labor Loading Matrix'!O934,0),IF('CLINs &amp; Ceiling Rates'!$D$245="OPS",'Labor Loading Matrix'!P934,0),IF('CLINs &amp; Ceiling Rates'!$D$246="OPS",'Labor Loading Matrix'!Q934,0),IF('CLINs &amp; Ceiling Rates'!$D$247="OPS",'Labor Loading Matrix'!R934,0),IF('CLINs &amp; Ceiling Rates'!$D$248="OPS",'Labor Loading Matrix'!S934,0),IF('CLINs &amp; Ceiling Rates'!$D$249="OPS",'Labor Loading Matrix'!T934,0),IF('CLINs &amp; Ceiling Rates'!$D$250="OPS",'Labor Loading Matrix'!U934,0),IF('CLINs &amp; Ceiling Rates'!$D$251="OPS",'Labor Loading Matrix'!V934,0),IF('CLINs &amp; Ceiling Rates'!$D$252="OPS",'Labor Loading Matrix'!W934,0),IF('CLINs &amp; Ceiling Rates'!$D$253="OPS",'Labor Loading Matrix'!X934,0),IF('CLINs &amp; Ceiling Rates'!$D$254="OPS",'Labor Loading Matrix'!Y934,0),IF('CLINs &amp; Ceiling Rates'!$D$255="OPS",'Labor Loading Matrix'!Z934,0),IF('CLINs &amp; Ceiling Rates'!$D$256="OPS",'Labor Loading Matrix'!AA934,0))</f>
        <v>0</v>
      </c>
      <c r="F934" s="175">
        <f>SUM(IF('CLINs &amp; Ceiling Rates'!$D$237="F&amp;E",'Labor Loading Matrix'!H934,0),IF('CLINs &amp; Ceiling Rates'!$D$238="F&amp;E",'Labor Loading Matrix'!I934,0),IF('CLINs &amp; Ceiling Rates'!$D$239="F&amp;E",'Labor Loading Matrix'!J934,0),IF('CLINs &amp; Ceiling Rates'!$D$240="F&amp;E",'Labor Loading Matrix'!K934,0),IF('CLINs &amp; Ceiling Rates'!$D$241="F&amp;E",'Labor Loading Matrix'!L934,0),IF('CLINs &amp; Ceiling Rates'!$D$242="F&amp;E",'Labor Loading Matrix'!M934,0),IF('CLINs &amp; Ceiling Rates'!$D$243="F&amp;E",'Labor Loading Matrix'!N934,0),IF('CLINs &amp; Ceiling Rates'!$D$244="F&amp;E",'Labor Loading Matrix'!O934,0),IF('CLINs &amp; Ceiling Rates'!$D$245="F&amp;E",'Labor Loading Matrix'!P934,0),IF('CLINs &amp; Ceiling Rates'!$D$246="F&amp;E",'Labor Loading Matrix'!Q934,0),IF('CLINs &amp; Ceiling Rates'!$D$247="F&amp;E",'Labor Loading Matrix'!R934,0),IF('CLINs &amp; Ceiling Rates'!$D$248="F&amp;E",'Labor Loading Matrix'!S934,0),IF('CLINs &amp; Ceiling Rates'!$D$249="F&amp;E",'Labor Loading Matrix'!T934,0),IF('CLINs &amp; Ceiling Rates'!$D$250="F&amp;E",'Labor Loading Matrix'!U934,0),IF('CLINs &amp; Ceiling Rates'!$D$251="F&amp;E",'Labor Loading Matrix'!V934,0),IF('CLINs &amp; Ceiling Rates'!$D$252="F&amp;E",'Labor Loading Matrix'!W934,0),IF('CLINs &amp; Ceiling Rates'!$D$253="F&amp;E",'Labor Loading Matrix'!X934,0),IF('CLINs &amp; Ceiling Rates'!$D$254="F&amp;E",'Labor Loading Matrix'!Y934,0),IF('CLINs &amp; Ceiling Rates'!$D$255="F&amp;E",'Labor Loading Matrix'!Z934,0),IF('CLINs &amp; Ceiling Rates'!$D$256="F&amp;E",'Labor Loading Matrix'!AA934,0))</f>
        <v>0</v>
      </c>
      <c r="G934" s="175">
        <f>SUM(IF('CLINs &amp; Ceiling Rates'!$D$237="R&amp;D",'Labor Loading Matrix'!H934,0),IF('CLINs &amp; Ceiling Rates'!$D$238="R&amp;D",'Labor Loading Matrix'!I934,0),IF('CLINs &amp; Ceiling Rates'!$D$239="R&amp;D",'Labor Loading Matrix'!J934,0),IF('CLINs &amp; Ceiling Rates'!$D$240="R&amp;D",'Labor Loading Matrix'!K934,0),IF('CLINs &amp; Ceiling Rates'!$D$241="R&amp;D",'Labor Loading Matrix'!L934,0),IF('CLINs &amp; Ceiling Rates'!$D$242="R&amp;D",'Labor Loading Matrix'!M934,0),IF('CLINs &amp; Ceiling Rates'!$D$243="R&amp;D",'Labor Loading Matrix'!N934,0),IF('CLINs &amp; Ceiling Rates'!$D$244="R&amp;D",'Labor Loading Matrix'!O934,0),IF('CLINs &amp; Ceiling Rates'!$D$245="R&amp;D",'Labor Loading Matrix'!P934,0),IF('CLINs &amp; Ceiling Rates'!$D$246="R&amp;D",'Labor Loading Matrix'!Q934,0),IF('CLINs &amp; Ceiling Rates'!$D$247="R&amp;D",'Labor Loading Matrix'!R934,0),IF('CLINs &amp; Ceiling Rates'!$D$248="R&amp;D",'Labor Loading Matrix'!S934,0),IF('CLINs &amp; Ceiling Rates'!$D$249="R&amp;D",'Labor Loading Matrix'!T934,0),IF('CLINs &amp; Ceiling Rates'!$D$250="R&amp;D",'Labor Loading Matrix'!U934,0),IF('CLINs &amp; Ceiling Rates'!$D$251="R&amp;D",'Labor Loading Matrix'!V934,0),IF('CLINs &amp; Ceiling Rates'!$D$252="R&amp;D",'Labor Loading Matrix'!W934,0),IF('CLINs &amp; Ceiling Rates'!$D$253="R&amp;D",'Labor Loading Matrix'!X934,0),IF('CLINs &amp; Ceiling Rates'!$D$254="R&amp;D",'Labor Loading Matrix'!Y934,0),IF('CLINs &amp; Ceiling Rates'!$D$255="R&amp;D",'Labor Loading Matrix'!Z934,0),IF('CLINs &amp; Ceiling Rates'!$D$256="R&amp;D",'Labor Loading Matrix'!AA934,0))</f>
        <v>0</v>
      </c>
      <c r="H934" s="138"/>
      <c r="I934" s="137"/>
      <c r="J934" s="137"/>
      <c r="K934" s="137"/>
      <c r="L934" s="137"/>
      <c r="M934" s="137"/>
      <c r="N934" s="84"/>
      <c r="O934" s="84"/>
      <c r="P934" s="84"/>
      <c r="Q934" s="84"/>
      <c r="R934" s="133"/>
      <c r="S934" s="133"/>
      <c r="T934" s="133"/>
      <c r="U934" s="133"/>
      <c r="V934" s="133"/>
      <c r="W934" s="133"/>
      <c r="X934" s="133"/>
      <c r="Y934" s="133"/>
      <c r="Z934" s="133"/>
      <c r="AA934" s="133"/>
    </row>
    <row r="935" spans="1:27" s="73" customFormat="1" ht="18" hidden="1" customHeight="1" x14ac:dyDescent="0.25">
      <c r="A935" s="173">
        <f>'CLINs &amp; Ceiling Rates'!B80</f>
        <v>0</v>
      </c>
      <c r="B935" s="173">
        <f>'CLINs &amp; Ceiling Rates'!C80</f>
        <v>0</v>
      </c>
      <c r="C935" s="177" t="str">
        <f>'CLINs &amp; Ceiling Rates'!M80</f>
        <v/>
      </c>
      <c r="D935" s="211">
        <f>IF('CLINs &amp; Ceiling Rates'!D891="",SUM('Labor Loading Matrix'!H935:AA935),SUM(E935:G935))</f>
        <v>0</v>
      </c>
      <c r="E935" s="175">
        <f>SUM(IF('CLINs &amp; Ceiling Rates'!$D$237="OPS",'Labor Loading Matrix'!H935,0),IF('CLINs &amp; Ceiling Rates'!$D$238="OPS",'Labor Loading Matrix'!I935,0),IF('CLINs &amp; Ceiling Rates'!$D$239="OPS",'Labor Loading Matrix'!J935,0),IF('CLINs &amp; Ceiling Rates'!$D$240="OPS",'Labor Loading Matrix'!K935,0),IF('CLINs &amp; Ceiling Rates'!$D$241="OPS",'Labor Loading Matrix'!L935,0),IF('CLINs &amp; Ceiling Rates'!$D$242="OPS",'Labor Loading Matrix'!M935,0),IF('CLINs &amp; Ceiling Rates'!$D$243="OPS",'Labor Loading Matrix'!N935,0),IF('CLINs &amp; Ceiling Rates'!$D$244="OPS",'Labor Loading Matrix'!O935,0),IF('CLINs &amp; Ceiling Rates'!$D$245="OPS",'Labor Loading Matrix'!P935,0),IF('CLINs &amp; Ceiling Rates'!$D$246="OPS",'Labor Loading Matrix'!Q935,0),IF('CLINs &amp; Ceiling Rates'!$D$247="OPS",'Labor Loading Matrix'!R935,0),IF('CLINs &amp; Ceiling Rates'!$D$248="OPS",'Labor Loading Matrix'!S935,0),IF('CLINs &amp; Ceiling Rates'!$D$249="OPS",'Labor Loading Matrix'!T935,0),IF('CLINs &amp; Ceiling Rates'!$D$250="OPS",'Labor Loading Matrix'!U935,0),IF('CLINs &amp; Ceiling Rates'!$D$251="OPS",'Labor Loading Matrix'!V935,0),IF('CLINs &amp; Ceiling Rates'!$D$252="OPS",'Labor Loading Matrix'!W935,0),IF('CLINs &amp; Ceiling Rates'!$D$253="OPS",'Labor Loading Matrix'!X935,0),IF('CLINs &amp; Ceiling Rates'!$D$254="OPS",'Labor Loading Matrix'!Y935,0),IF('CLINs &amp; Ceiling Rates'!$D$255="OPS",'Labor Loading Matrix'!Z935,0),IF('CLINs &amp; Ceiling Rates'!$D$256="OPS",'Labor Loading Matrix'!AA935,0))</f>
        <v>0</v>
      </c>
      <c r="F935" s="175">
        <f>SUM(IF('CLINs &amp; Ceiling Rates'!$D$237="F&amp;E",'Labor Loading Matrix'!H935,0),IF('CLINs &amp; Ceiling Rates'!$D$238="F&amp;E",'Labor Loading Matrix'!I935,0),IF('CLINs &amp; Ceiling Rates'!$D$239="F&amp;E",'Labor Loading Matrix'!J935,0),IF('CLINs &amp; Ceiling Rates'!$D$240="F&amp;E",'Labor Loading Matrix'!K935,0),IF('CLINs &amp; Ceiling Rates'!$D$241="F&amp;E",'Labor Loading Matrix'!L935,0),IF('CLINs &amp; Ceiling Rates'!$D$242="F&amp;E",'Labor Loading Matrix'!M935,0),IF('CLINs &amp; Ceiling Rates'!$D$243="F&amp;E",'Labor Loading Matrix'!N935,0),IF('CLINs &amp; Ceiling Rates'!$D$244="F&amp;E",'Labor Loading Matrix'!O935,0),IF('CLINs &amp; Ceiling Rates'!$D$245="F&amp;E",'Labor Loading Matrix'!P935,0),IF('CLINs &amp; Ceiling Rates'!$D$246="F&amp;E",'Labor Loading Matrix'!Q935,0),IF('CLINs &amp; Ceiling Rates'!$D$247="F&amp;E",'Labor Loading Matrix'!R935,0),IF('CLINs &amp; Ceiling Rates'!$D$248="F&amp;E",'Labor Loading Matrix'!S935,0),IF('CLINs &amp; Ceiling Rates'!$D$249="F&amp;E",'Labor Loading Matrix'!T935,0),IF('CLINs &amp; Ceiling Rates'!$D$250="F&amp;E",'Labor Loading Matrix'!U935,0),IF('CLINs &amp; Ceiling Rates'!$D$251="F&amp;E",'Labor Loading Matrix'!V935,0),IF('CLINs &amp; Ceiling Rates'!$D$252="F&amp;E",'Labor Loading Matrix'!W935,0),IF('CLINs &amp; Ceiling Rates'!$D$253="F&amp;E",'Labor Loading Matrix'!X935,0),IF('CLINs &amp; Ceiling Rates'!$D$254="F&amp;E",'Labor Loading Matrix'!Y935,0),IF('CLINs &amp; Ceiling Rates'!$D$255="F&amp;E",'Labor Loading Matrix'!Z935,0),IF('CLINs &amp; Ceiling Rates'!$D$256="F&amp;E",'Labor Loading Matrix'!AA935,0))</f>
        <v>0</v>
      </c>
      <c r="G935" s="175">
        <f>SUM(IF('CLINs &amp; Ceiling Rates'!$D$237="R&amp;D",'Labor Loading Matrix'!H935,0),IF('CLINs &amp; Ceiling Rates'!$D$238="R&amp;D",'Labor Loading Matrix'!I935,0),IF('CLINs &amp; Ceiling Rates'!$D$239="R&amp;D",'Labor Loading Matrix'!J935,0),IF('CLINs &amp; Ceiling Rates'!$D$240="R&amp;D",'Labor Loading Matrix'!K935,0),IF('CLINs &amp; Ceiling Rates'!$D$241="R&amp;D",'Labor Loading Matrix'!L935,0),IF('CLINs &amp; Ceiling Rates'!$D$242="R&amp;D",'Labor Loading Matrix'!M935,0),IF('CLINs &amp; Ceiling Rates'!$D$243="R&amp;D",'Labor Loading Matrix'!N935,0),IF('CLINs &amp; Ceiling Rates'!$D$244="R&amp;D",'Labor Loading Matrix'!O935,0),IF('CLINs &amp; Ceiling Rates'!$D$245="R&amp;D",'Labor Loading Matrix'!P935,0),IF('CLINs &amp; Ceiling Rates'!$D$246="R&amp;D",'Labor Loading Matrix'!Q935,0),IF('CLINs &amp; Ceiling Rates'!$D$247="R&amp;D",'Labor Loading Matrix'!R935,0),IF('CLINs &amp; Ceiling Rates'!$D$248="R&amp;D",'Labor Loading Matrix'!S935,0),IF('CLINs &amp; Ceiling Rates'!$D$249="R&amp;D",'Labor Loading Matrix'!T935,0),IF('CLINs &amp; Ceiling Rates'!$D$250="R&amp;D",'Labor Loading Matrix'!U935,0),IF('CLINs &amp; Ceiling Rates'!$D$251="R&amp;D",'Labor Loading Matrix'!V935,0),IF('CLINs &amp; Ceiling Rates'!$D$252="R&amp;D",'Labor Loading Matrix'!W935,0),IF('CLINs &amp; Ceiling Rates'!$D$253="R&amp;D",'Labor Loading Matrix'!X935,0),IF('CLINs &amp; Ceiling Rates'!$D$254="R&amp;D",'Labor Loading Matrix'!Y935,0),IF('CLINs &amp; Ceiling Rates'!$D$255="R&amp;D",'Labor Loading Matrix'!Z935,0),IF('CLINs &amp; Ceiling Rates'!$D$256="R&amp;D",'Labor Loading Matrix'!AA935,0))</f>
        <v>0</v>
      </c>
      <c r="H935" s="138"/>
      <c r="I935" s="137"/>
      <c r="J935" s="137"/>
      <c r="K935" s="137"/>
      <c r="L935" s="137"/>
      <c r="M935" s="137"/>
      <c r="N935" s="84"/>
      <c r="O935" s="84"/>
      <c r="P935" s="84"/>
      <c r="Q935" s="84"/>
      <c r="R935" s="133"/>
      <c r="S935" s="133"/>
      <c r="T935" s="133"/>
      <c r="U935" s="133"/>
      <c r="V935" s="133"/>
      <c r="W935" s="133"/>
      <c r="X935" s="133"/>
      <c r="Y935" s="133"/>
      <c r="Z935" s="133"/>
      <c r="AA935" s="133"/>
    </row>
    <row r="936" spans="1:27" s="73" customFormat="1" ht="18" hidden="1" customHeight="1" x14ac:dyDescent="0.25">
      <c r="A936" s="173">
        <f>'CLINs &amp; Ceiling Rates'!B81</f>
        <v>0</v>
      </c>
      <c r="B936" s="173">
        <f>'CLINs &amp; Ceiling Rates'!C81</f>
        <v>0</v>
      </c>
      <c r="C936" s="177" t="str">
        <f>'CLINs &amp; Ceiling Rates'!M81</f>
        <v/>
      </c>
      <c r="D936" s="211">
        <f>IF('CLINs &amp; Ceiling Rates'!D892="",SUM('Labor Loading Matrix'!H936:AA936),SUM(E936:G936))</f>
        <v>0</v>
      </c>
      <c r="E936" s="175">
        <f>SUM(IF('CLINs &amp; Ceiling Rates'!$D$237="OPS",'Labor Loading Matrix'!H936,0),IF('CLINs &amp; Ceiling Rates'!$D$238="OPS",'Labor Loading Matrix'!I936,0),IF('CLINs &amp; Ceiling Rates'!$D$239="OPS",'Labor Loading Matrix'!J936,0),IF('CLINs &amp; Ceiling Rates'!$D$240="OPS",'Labor Loading Matrix'!K936,0),IF('CLINs &amp; Ceiling Rates'!$D$241="OPS",'Labor Loading Matrix'!L936,0),IF('CLINs &amp; Ceiling Rates'!$D$242="OPS",'Labor Loading Matrix'!M936,0),IF('CLINs &amp; Ceiling Rates'!$D$243="OPS",'Labor Loading Matrix'!N936,0),IF('CLINs &amp; Ceiling Rates'!$D$244="OPS",'Labor Loading Matrix'!O936,0),IF('CLINs &amp; Ceiling Rates'!$D$245="OPS",'Labor Loading Matrix'!P936,0),IF('CLINs &amp; Ceiling Rates'!$D$246="OPS",'Labor Loading Matrix'!Q936,0),IF('CLINs &amp; Ceiling Rates'!$D$247="OPS",'Labor Loading Matrix'!R936,0),IF('CLINs &amp; Ceiling Rates'!$D$248="OPS",'Labor Loading Matrix'!S936,0),IF('CLINs &amp; Ceiling Rates'!$D$249="OPS",'Labor Loading Matrix'!T936,0),IF('CLINs &amp; Ceiling Rates'!$D$250="OPS",'Labor Loading Matrix'!U936,0),IF('CLINs &amp; Ceiling Rates'!$D$251="OPS",'Labor Loading Matrix'!V936,0),IF('CLINs &amp; Ceiling Rates'!$D$252="OPS",'Labor Loading Matrix'!W936,0),IF('CLINs &amp; Ceiling Rates'!$D$253="OPS",'Labor Loading Matrix'!X936,0),IF('CLINs &amp; Ceiling Rates'!$D$254="OPS",'Labor Loading Matrix'!Y936,0),IF('CLINs &amp; Ceiling Rates'!$D$255="OPS",'Labor Loading Matrix'!Z936,0),IF('CLINs &amp; Ceiling Rates'!$D$256="OPS",'Labor Loading Matrix'!AA936,0))</f>
        <v>0</v>
      </c>
      <c r="F936" s="175">
        <f>SUM(IF('CLINs &amp; Ceiling Rates'!$D$237="F&amp;E",'Labor Loading Matrix'!H936,0),IF('CLINs &amp; Ceiling Rates'!$D$238="F&amp;E",'Labor Loading Matrix'!I936,0),IF('CLINs &amp; Ceiling Rates'!$D$239="F&amp;E",'Labor Loading Matrix'!J936,0),IF('CLINs &amp; Ceiling Rates'!$D$240="F&amp;E",'Labor Loading Matrix'!K936,0),IF('CLINs &amp; Ceiling Rates'!$D$241="F&amp;E",'Labor Loading Matrix'!L936,0),IF('CLINs &amp; Ceiling Rates'!$D$242="F&amp;E",'Labor Loading Matrix'!M936,0),IF('CLINs &amp; Ceiling Rates'!$D$243="F&amp;E",'Labor Loading Matrix'!N936,0),IF('CLINs &amp; Ceiling Rates'!$D$244="F&amp;E",'Labor Loading Matrix'!O936,0),IF('CLINs &amp; Ceiling Rates'!$D$245="F&amp;E",'Labor Loading Matrix'!P936,0),IF('CLINs &amp; Ceiling Rates'!$D$246="F&amp;E",'Labor Loading Matrix'!Q936,0),IF('CLINs &amp; Ceiling Rates'!$D$247="F&amp;E",'Labor Loading Matrix'!R936,0),IF('CLINs &amp; Ceiling Rates'!$D$248="F&amp;E",'Labor Loading Matrix'!S936,0),IF('CLINs &amp; Ceiling Rates'!$D$249="F&amp;E",'Labor Loading Matrix'!T936,0),IF('CLINs &amp; Ceiling Rates'!$D$250="F&amp;E",'Labor Loading Matrix'!U936,0),IF('CLINs &amp; Ceiling Rates'!$D$251="F&amp;E",'Labor Loading Matrix'!V936,0),IF('CLINs &amp; Ceiling Rates'!$D$252="F&amp;E",'Labor Loading Matrix'!W936,0),IF('CLINs &amp; Ceiling Rates'!$D$253="F&amp;E",'Labor Loading Matrix'!X936,0),IF('CLINs &amp; Ceiling Rates'!$D$254="F&amp;E",'Labor Loading Matrix'!Y936,0),IF('CLINs &amp; Ceiling Rates'!$D$255="F&amp;E",'Labor Loading Matrix'!Z936,0),IF('CLINs &amp; Ceiling Rates'!$D$256="F&amp;E",'Labor Loading Matrix'!AA936,0))</f>
        <v>0</v>
      </c>
      <c r="G936" s="175">
        <f>SUM(IF('CLINs &amp; Ceiling Rates'!$D$237="R&amp;D",'Labor Loading Matrix'!H936,0),IF('CLINs &amp; Ceiling Rates'!$D$238="R&amp;D",'Labor Loading Matrix'!I936,0),IF('CLINs &amp; Ceiling Rates'!$D$239="R&amp;D",'Labor Loading Matrix'!J936,0),IF('CLINs &amp; Ceiling Rates'!$D$240="R&amp;D",'Labor Loading Matrix'!K936,0),IF('CLINs &amp; Ceiling Rates'!$D$241="R&amp;D",'Labor Loading Matrix'!L936,0),IF('CLINs &amp; Ceiling Rates'!$D$242="R&amp;D",'Labor Loading Matrix'!M936,0),IF('CLINs &amp; Ceiling Rates'!$D$243="R&amp;D",'Labor Loading Matrix'!N936,0),IF('CLINs &amp; Ceiling Rates'!$D$244="R&amp;D",'Labor Loading Matrix'!O936,0),IF('CLINs &amp; Ceiling Rates'!$D$245="R&amp;D",'Labor Loading Matrix'!P936,0),IF('CLINs &amp; Ceiling Rates'!$D$246="R&amp;D",'Labor Loading Matrix'!Q936,0),IF('CLINs &amp; Ceiling Rates'!$D$247="R&amp;D",'Labor Loading Matrix'!R936,0),IF('CLINs &amp; Ceiling Rates'!$D$248="R&amp;D",'Labor Loading Matrix'!S936,0),IF('CLINs &amp; Ceiling Rates'!$D$249="R&amp;D",'Labor Loading Matrix'!T936,0),IF('CLINs &amp; Ceiling Rates'!$D$250="R&amp;D",'Labor Loading Matrix'!U936,0),IF('CLINs &amp; Ceiling Rates'!$D$251="R&amp;D",'Labor Loading Matrix'!V936,0),IF('CLINs &amp; Ceiling Rates'!$D$252="R&amp;D",'Labor Loading Matrix'!W936,0),IF('CLINs &amp; Ceiling Rates'!$D$253="R&amp;D",'Labor Loading Matrix'!X936,0),IF('CLINs &amp; Ceiling Rates'!$D$254="R&amp;D",'Labor Loading Matrix'!Y936,0),IF('CLINs &amp; Ceiling Rates'!$D$255="R&amp;D",'Labor Loading Matrix'!Z936,0),IF('CLINs &amp; Ceiling Rates'!$D$256="R&amp;D",'Labor Loading Matrix'!AA936,0))</f>
        <v>0</v>
      </c>
      <c r="H936" s="138"/>
      <c r="I936" s="137"/>
      <c r="J936" s="137"/>
      <c r="K936" s="137"/>
      <c r="L936" s="137"/>
      <c r="M936" s="137"/>
      <c r="N936" s="84"/>
      <c r="O936" s="84"/>
      <c r="P936" s="84"/>
      <c r="Q936" s="84"/>
      <c r="R936" s="133"/>
      <c r="S936" s="133"/>
      <c r="T936" s="133"/>
      <c r="U936" s="133"/>
      <c r="V936" s="133"/>
      <c r="W936" s="133"/>
      <c r="X936" s="133"/>
      <c r="Y936" s="133"/>
      <c r="Z936" s="133"/>
      <c r="AA936" s="133"/>
    </row>
    <row r="937" spans="1:27" s="73" customFormat="1" ht="18" hidden="1" customHeight="1" x14ac:dyDescent="0.25">
      <c r="A937" s="173">
        <f>'CLINs &amp; Ceiling Rates'!B82</f>
        <v>0</v>
      </c>
      <c r="B937" s="173">
        <f>'CLINs &amp; Ceiling Rates'!C82</f>
        <v>0</v>
      </c>
      <c r="C937" s="177" t="str">
        <f>'CLINs &amp; Ceiling Rates'!M82</f>
        <v/>
      </c>
      <c r="D937" s="211">
        <f>IF('CLINs &amp; Ceiling Rates'!D893="",SUM('Labor Loading Matrix'!H937:AA937),SUM(E937:G937))</f>
        <v>0</v>
      </c>
      <c r="E937" s="175">
        <f>SUM(IF('CLINs &amp; Ceiling Rates'!$D$237="OPS",'Labor Loading Matrix'!H937,0),IF('CLINs &amp; Ceiling Rates'!$D$238="OPS",'Labor Loading Matrix'!I937,0),IF('CLINs &amp; Ceiling Rates'!$D$239="OPS",'Labor Loading Matrix'!J937,0),IF('CLINs &amp; Ceiling Rates'!$D$240="OPS",'Labor Loading Matrix'!K937,0),IF('CLINs &amp; Ceiling Rates'!$D$241="OPS",'Labor Loading Matrix'!L937,0),IF('CLINs &amp; Ceiling Rates'!$D$242="OPS",'Labor Loading Matrix'!M937,0),IF('CLINs &amp; Ceiling Rates'!$D$243="OPS",'Labor Loading Matrix'!N937,0),IF('CLINs &amp; Ceiling Rates'!$D$244="OPS",'Labor Loading Matrix'!O937,0),IF('CLINs &amp; Ceiling Rates'!$D$245="OPS",'Labor Loading Matrix'!P937,0),IF('CLINs &amp; Ceiling Rates'!$D$246="OPS",'Labor Loading Matrix'!Q937,0),IF('CLINs &amp; Ceiling Rates'!$D$247="OPS",'Labor Loading Matrix'!R937,0),IF('CLINs &amp; Ceiling Rates'!$D$248="OPS",'Labor Loading Matrix'!S937,0),IF('CLINs &amp; Ceiling Rates'!$D$249="OPS",'Labor Loading Matrix'!T937,0),IF('CLINs &amp; Ceiling Rates'!$D$250="OPS",'Labor Loading Matrix'!U937,0),IF('CLINs &amp; Ceiling Rates'!$D$251="OPS",'Labor Loading Matrix'!V937,0),IF('CLINs &amp; Ceiling Rates'!$D$252="OPS",'Labor Loading Matrix'!W937,0),IF('CLINs &amp; Ceiling Rates'!$D$253="OPS",'Labor Loading Matrix'!X937,0),IF('CLINs &amp; Ceiling Rates'!$D$254="OPS",'Labor Loading Matrix'!Y937,0),IF('CLINs &amp; Ceiling Rates'!$D$255="OPS",'Labor Loading Matrix'!Z937,0),IF('CLINs &amp; Ceiling Rates'!$D$256="OPS",'Labor Loading Matrix'!AA937,0))</f>
        <v>0</v>
      </c>
      <c r="F937" s="175">
        <f>SUM(IF('CLINs &amp; Ceiling Rates'!$D$237="F&amp;E",'Labor Loading Matrix'!H937,0),IF('CLINs &amp; Ceiling Rates'!$D$238="F&amp;E",'Labor Loading Matrix'!I937,0),IF('CLINs &amp; Ceiling Rates'!$D$239="F&amp;E",'Labor Loading Matrix'!J937,0),IF('CLINs &amp; Ceiling Rates'!$D$240="F&amp;E",'Labor Loading Matrix'!K937,0),IF('CLINs &amp; Ceiling Rates'!$D$241="F&amp;E",'Labor Loading Matrix'!L937,0),IF('CLINs &amp; Ceiling Rates'!$D$242="F&amp;E",'Labor Loading Matrix'!M937,0),IF('CLINs &amp; Ceiling Rates'!$D$243="F&amp;E",'Labor Loading Matrix'!N937,0),IF('CLINs &amp; Ceiling Rates'!$D$244="F&amp;E",'Labor Loading Matrix'!O937,0),IF('CLINs &amp; Ceiling Rates'!$D$245="F&amp;E",'Labor Loading Matrix'!P937,0),IF('CLINs &amp; Ceiling Rates'!$D$246="F&amp;E",'Labor Loading Matrix'!Q937,0),IF('CLINs &amp; Ceiling Rates'!$D$247="F&amp;E",'Labor Loading Matrix'!R937,0),IF('CLINs &amp; Ceiling Rates'!$D$248="F&amp;E",'Labor Loading Matrix'!S937,0),IF('CLINs &amp; Ceiling Rates'!$D$249="F&amp;E",'Labor Loading Matrix'!T937,0),IF('CLINs &amp; Ceiling Rates'!$D$250="F&amp;E",'Labor Loading Matrix'!U937,0),IF('CLINs &amp; Ceiling Rates'!$D$251="F&amp;E",'Labor Loading Matrix'!V937,0),IF('CLINs &amp; Ceiling Rates'!$D$252="F&amp;E",'Labor Loading Matrix'!W937,0),IF('CLINs &amp; Ceiling Rates'!$D$253="F&amp;E",'Labor Loading Matrix'!X937,0),IF('CLINs &amp; Ceiling Rates'!$D$254="F&amp;E",'Labor Loading Matrix'!Y937,0),IF('CLINs &amp; Ceiling Rates'!$D$255="F&amp;E",'Labor Loading Matrix'!Z937,0),IF('CLINs &amp; Ceiling Rates'!$D$256="F&amp;E",'Labor Loading Matrix'!AA937,0))</f>
        <v>0</v>
      </c>
      <c r="G937" s="175">
        <f>SUM(IF('CLINs &amp; Ceiling Rates'!$D$237="R&amp;D",'Labor Loading Matrix'!H937,0),IF('CLINs &amp; Ceiling Rates'!$D$238="R&amp;D",'Labor Loading Matrix'!I937,0),IF('CLINs &amp; Ceiling Rates'!$D$239="R&amp;D",'Labor Loading Matrix'!J937,0),IF('CLINs &amp; Ceiling Rates'!$D$240="R&amp;D",'Labor Loading Matrix'!K937,0),IF('CLINs &amp; Ceiling Rates'!$D$241="R&amp;D",'Labor Loading Matrix'!L937,0),IF('CLINs &amp; Ceiling Rates'!$D$242="R&amp;D",'Labor Loading Matrix'!M937,0),IF('CLINs &amp; Ceiling Rates'!$D$243="R&amp;D",'Labor Loading Matrix'!N937,0),IF('CLINs &amp; Ceiling Rates'!$D$244="R&amp;D",'Labor Loading Matrix'!O937,0),IF('CLINs &amp; Ceiling Rates'!$D$245="R&amp;D",'Labor Loading Matrix'!P937,0),IF('CLINs &amp; Ceiling Rates'!$D$246="R&amp;D",'Labor Loading Matrix'!Q937,0),IF('CLINs &amp; Ceiling Rates'!$D$247="R&amp;D",'Labor Loading Matrix'!R937,0),IF('CLINs &amp; Ceiling Rates'!$D$248="R&amp;D",'Labor Loading Matrix'!S937,0),IF('CLINs &amp; Ceiling Rates'!$D$249="R&amp;D",'Labor Loading Matrix'!T937,0),IF('CLINs &amp; Ceiling Rates'!$D$250="R&amp;D",'Labor Loading Matrix'!U937,0),IF('CLINs &amp; Ceiling Rates'!$D$251="R&amp;D",'Labor Loading Matrix'!V937,0),IF('CLINs &amp; Ceiling Rates'!$D$252="R&amp;D",'Labor Loading Matrix'!W937,0),IF('CLINs &amp; Ceiling Rates'!$D$253="R&amp;D",'Labor Loading Matrix'!X937,0),IF('CLINs &amp; Ceiling Rates'!$D$254="R&amp;D",'Labor Loading Matrix'!Y937,0),IF('CLINs &amp; Ceiling Rates'!$D$255="R&amp;D",'Labor Loading Matrix'!Z937,0),IF('CLINs &amp; Ceiling Rates'!$D$256="R&amp;D",'Labor Loading Matrix'!AA937,0))</f>
        <v>0</v>
      </c>
      <c r="H937" s="138"/>
      <c r="I937" s="137"/>
      <c r="J937" s="137"/>
      <c r="K937" s="137"/>
      <c r="L937" s="137"/>
      <c r="M937" s="137"/>
      <c r="N937" s="84"/>
      <c r="O937" s="84"/>
      <c r="P937" s="84"/>
      <c r="Q937" s="84"/>
      <c r="R937" s="133"/>
      <c r="S937" s="133"/>
      <c r="T937" s="133"/>
      <c r="U937" s="133"/>
      <c r="V937" s="133"/>
      <c r="W937" s="133"/>
      <c r="X937" s="133"/>
      <c r="Y937" s="133"/>
      <c r="Z937" s="133"/>
      <c r="AA937" s="133"/>
    </row>
    <row r="938" spans="1:27" s="73" customFormat="1" ht="18" hidden="1" customHeight="1" x14ac:dyDescent="0.25">
      <c r="A938" s="173">
        <f>'CLINs &amp; Ceiling Rates'!B83</f>
        <v>0</v>
      </c>
      <c r="B938" s="173">
        <f>'CLINs &amp; Ceiling Rates'!C83</f>
        <v>0</v>
      </c>
      <c r="C938" s="177" t="str">
        <f>'CLINs &amp; Ceiling Rates'!M83</f>
        <v/>
      </c>
      <c r="D938" s="211">
        <f>IF('CLINs &amp; Ceiling Rates'!D894="",SUM('Labor Loading Matrix'!H938:AA938),SUM(E938:G938))</f>
        <v>0</v>
      </c>
      <c r="E938" s="175">
        <f>SUM(IF('CLINs &amp; Ceiling Rates'!$D$237="OPS",'Labor Loading Matrix'!H938,0),IF('CLINs &amp; Ceiling Rates'!$D$238="OPS",'Labor Loading Matrix'!I938,0),IF('CLINs &amp; Ceiling Rates'!$D$239="OPS",'Labor Loading Matrix'!J938,0),IF('CLINs &amp; Ceiling Rates'!$D$240="OPS",'Labor Loading Matrix'!K938,0),IF('CLINs &amp; Ceiling Rates'!$D$241="OPS",'Labor Loading Matrix'!L938,0),IF('CLINs &amp; Ceiling Rates'!$D$242="OPS",'Labor Loading Matrix'!M938,0),IF('CLINs &amp; Ceiling Rates'!$D$243="OPS",'Labor Loading Matrix'!N938,0),IF('CLINs &amp; Ceiling Rates'!$D$244="OPS",'Labor Loading Matrix'!O938,0),IF('CLINs &amp; Ceiling Rates'!$D$245="OPS",'Labor Loading Matrix'!P938,0),IF('CLINs &amp; Ceiling Rates'!$D$246="OPS",'Labor Loading Matrix'!Q938,0),IF('CLINs &amp; Ceiling Rates'!$D$247="OPS",'Labor Loading Matrix'!R938,0),IF('CLINs &amp; Ceiling Rates'!$D$248="OPS",'Labor Loading Matrix'!S938,0),IF('CLINs &amp; Ceiling Rates'!$D$249="OPS",'Labor Loading Matrix'!T938,0),IF('CLINs &amp; Ceiling Rates'!$D$250="OPS",'Labor Loading Matrix'!U938,0),IF('CLINs &amp; Ceiling Rates'!$D$251="OPS",'Labor Loading Matrix'!V938,0),IF('CLINs &amp; Ceiling Rates'!$D$252="OPS",'Labor Loading Matrix'!W938,0),IF('CLINs &amp; Ceiling Rates'!$D$253="OPS",'Labor Loading Matrix'!X938,0),IF('CLINs &amp; Ceiling Rates'!$D$254="OPS",'Labor Loading Matrix'!Y938,0),IF('CLINs &amp; Ceiling Rates'!$D$255="OPS",'Labor Loading Matrix'!Z938,0),IF('CLINs &amp; Ceiling Rates'!$D$256="OPS",'Labor Loading Matrix'!AA938,0))</f>
        <v>0</v>
      </c>
      <c r="F938" s="175">
        <f>SUM(IF('CLINs &amp; Ceiling Rates'!$D$237="F&amp;E",'Labor Loading Matrix'!H938,0),IF('CLINs &amp; Ceiling Rates'!$D$238="F&amp;E",'Labor Loading Matrix'!I938,0),IF('CLINs &amp; Ceiling Rates'!$D$239="F&amp;E",'Labor Loading Matrix'!J938,0),IF('CLINs &amp; Ceiling Rates'!$D$240="F&amp;E",'Labor Loading Matrix'!K938,0),IF('CLINs &amp; Ceiling Rates'!$D$241="F&amp;E",'Labor Loading Matrix'!L938,0),IF('CLINs &amp; Ceiling Rates'!$D$242="F&amp;E",'Labor Loading Matrix'!M938,0),IF('CLINs &amp; Ceiling Rates'!$D$243="F&amp;E",'Labor Loading Matrix'!N938,0),IF('CLINs &amp; Ceiling Rates'!$D$244="F&amp;E",'Labor Loading Matrix'!O938,0),IF('CLINs &amp; Ceiling Rates'!$D$245="F&amp;E",'Labor Loading Matrix'!P938,0),IF('CLINs &amp; Ceiling Rates'!$D$246="F&amp;E",'Labor Loading Matrix'!Q938,0),IF('CLINs &amp; Ceiling Rates'!$D$247="F&amp;E",'Labor Loading Matrix'!R938,0),IF('CLINs &amp; Ceiling Rates'!$D$248="F&amp;E",'Labor Loading Matrix'!S938,0),IF('CLINs &amp; Ceiling Rates'!$D$249="F&amp;E",'Labor Loading Matrix'!T938,0),IF('CLINs &amp; Ceiling Rates'!$D$250="F&amp;E",'Labor Loading Matrix'!U938,0),IF('CLINs &amp; Ceiling Rates'!$D$251="F&amp;E",'Labor Loading Matrix'!V938,0),IF('CLINs &amp; Ceiling Rates'!$D$252="F&amp;E",'Labor Loading Matrix'!W938,0),IF('CLINs &amp; Ceiling Rates'!$D$253="F&amp;E",'Labor Loading Matrix'!X938,0),IF('CLINs &amp; Ceiling Rates'!$D$254="F&amp;E",'Labor Loading Matrix'!Y938,0),IF('CLINs &amp; Ceiling Rates'!$D$255="F&amp;E",'Labor Loading Matrix'!Z938,0),IF('CLINs &amp; Ceiling Rates'!$D$256="F&amp;E",'Labor Loading Matrix'!AA938,0))</f>
        <v>0</v>
      </c>
      <c r="G938" s="175">
        <f>SUM(IF('CLINs &amp; Ceiling Rates'!$D$237="R&amp;D",'Labor Loading Matrix'!H938,0),IF('CLINs &amp; Ceiling Rates'!$D$238="R&amp;D",'Labor Loading Matrix'!I938,0),IF('CLINs &amp; Ceiling Rates'!$D$239="R&amp;D",'Labor Loading Matrix'!J938,0),IF('CLINs &amp; Ceiling Rates'!$D$240="R&amp;D",'Labor Loading Matrix'!K938,0),IF('CLINs &amp; Ceiling Rates'!$D$241="R&amp;D",'Labor Loading Matrix'!L938,0),IF('CLINs &amp; Ceiling Rates'!$D$242="R&amp;D",'Labor Loading Matrix'!M938,0),IF('CLINs &amp; Ceiling Rates'!$D$243="R&amp;D",'Labor Loading Matrix'!N938,0),IF('CLINs &amp; Ceiling Rates'!$D$244="R&amp;D",'Labor Loading Matrix'!O938,0),IF('CLINs &amp; Ceiling Rates'!$D$245="R&amp;D",'Labor Loading Matrix'!P938,0),IF('CLINs &amp; Ceiling Rates'!$D$246="R&amp;D",'Labor Loading Matrix'!Q938,0),IF('CLINs &amp; Ceiling Rates'!$D$247="R&amp;D",'Labor Loading Matrix'!R938,0),IF('CLINs &amp; Ceiling Rates'!$D$248="R&amp;D",'Labor Loading Matrix'!S938,0),IF('CLINs &amp; Ceiling Rates'!$D$249="R&amp;D",'Labor Loading Matrix'!T938,0),IF('CLINs &amp; Ceiling Rates'!$D$250="R&amp;D",'Labor Loading Matrix'!U938,0),IF('CLINs &amp; Ceiling Rates'!$D$251="R&amp;D",'Labor Loading Matrix'!V938,0),IF('CLINs &amp; Ceiling Rates'!$D$252="R&amp;D",'Labor Loading Matrix'!W938,0),IF('CLINs &amp; Ceiling Rates'!$D$253="R&amp;D",'Labor Loading Matrix'!X938,0),IF('CLINs &amp; Ceiling Rates'!$D$254="R&amp;D",'Labor Loading Matrix'!Y938,0),IF('CLINs &amp; Ceiling Rates'!$D$255="R&amp;D",'Labor Loading Matrix'!Z938,0),IF('CLINs &amp; Ceiling Rates'!$D$256="R&amp;D",'Labor Loading Matrix'!AA938,0))</f>
        <v>0</v>
      </c>
      <c r="H938" s="138"/>
      <c r="I938" s="137"/>
      <c r="J938" s="137"/>
      <c r="K938" s="137"/>
      <c r="L938" s="137"/>
      <c r="M938" s="137"/>
      <c r="N938" s="84"/>
      <c r="O938" s="84"/>
      <c r="P938" s="84"/>
      <c r="Q938" s="84"/>
      <c r="R938" s="133"/>
      <c r="S938" s="133"/>
      <c r="T938" s="133"/>
      <c r="U938" s="133"/>
      <c r="V938" s="133"/>
      <c r="W938" s="133"/>
      <c r="X938" s="133"/>
      <c r="Y938" s="133"/>
      <c r="Z938" s="133"/>
      <c r="AA938" s="133"/>
    </row>
    <row r="939" spans="1:27" s="73" customFormat="1" ht="18" hidden="1" customHeight="1" x14ac:dyDescent="0.25">
      <c r="A939" s="173">
        <f>'CLINs &amp; Ceiling Rates'!B84</f>
        <v>0</v>
      </c>
      <c r="B939" s="173">
        <f>'CLINs &amp; Ceiling Rates'!C84</f>
        <v>0</v>
      </c>
      <c r="C939" s="177" t="str">
        <f>'CLINs &amp; Ceiling Rates'!M84</f>
        <v/>
      </c>
      <c r="D939" s="211">
        <f>IF('CLINs &amp; Ceiling Rates'!D895="",SUM('Labor Loading Matrix'!H939:AA939),SUM(E939:G939))</f>
        <v>0</v>
      </c>
      <c r="E939" s="175">
        <f>SUM(IF('CLINs &amp; Ceiling Rates'!$D$237="OPS",'Labor Loading Matrix'!H939,0),IF('CLINs &amp; Ceiling Rates'!$D$238="OPS",'Labor Loading Matrix'!I939,0),IF('CLINs &amp; Ceiling Rates'!$D$239="OPS",'Labor Loading Matrix'!J939,0),IF('CLINs &amp; Ceiling Rates'!$D$240="OPS",'Labor Loading Matrix'!K939,0),IF('CLINs &amp; Ceiling Rates'!$D$241="OPS",'Labor Loading Matrix'!L939,0),IF('CLINs &amp; Ceiling Rates'!$D$242="OPS",'Labor Loading Matrix'!M939,0),IF('CLINs &amp; Ceiling Rates'!$D$243="OPS",'Labor Loading Matrix'!N939,0),IF('CLINs &amp; Ceiling Rates'!$D$244="OPS",'Labor Loading Matrix'!O939,0),IF('CLINs &amp; Ceiling Rates'!$D$245="OPS",'Labor Loading Matrix'!P939,0),IF('CLINs &amp; Ceiling Rates'!$D$246="OPS",'Labor Loading Matrix'!Q939,0),IF('CLINs &amp; Ceiling Rates'!$D$247="OPS",'Labor Loading Matrix'!R939,0),IF('CLINs &amp; Ceiling Rates'!$D$248="OPS",'Labor Loading Matrix'!S939,0),IF('CLINs &amp; Ceiling Rates'!$D$249="OPS",'Labor Loading Matrix'!T939,0),IF('CLINs &amp; Ceiling Rates'!$D$250="OPS",'Labor Loading Matrix'!U939,0),IF('CLINs &amp; Ceiling Rates'!$D$251="OPS",'Labor Loading Matrix'!V939,0),IF('CLINs &amp; Ceiling Rates'!$D$252="OPS",'Labor Loading Matrix'!W939,0),IF('CLINs &amp; Ceiling Rates'!$D$253="OPS",'Labor Loading Matrix'!X939,0),IF('CLINs &amp; Ceiling Rates'!$D$254="OPS",'Labor Loading Matrix'!Y939,0),IF('CLINs &amp; Ceiling Rates'!$D$255="OPS",'Labor Loading Matrix'!Z939,0),IF('CLINs &amp; Ceiling Rates'!$D$256="OPS",'Labor Loading Matrix'!AA939,0))</f>
        <v>0</v>
      </c>
      <c r="F939" s="175">
        <f>SUM(IF('CLINs &amp; Ceiling Rates'!$D$237="F&amp;E",'Labor Loading Matrix'!H939,0),IF('CLINs &amp; Ceiling Rates'!$D$238="F&amp;E",'Labor Loading Matrix'!I939,0),IF('CLINs &amp; Ceiling Rates'!$D$239="F&amp;E",'Labor Loading Matrix'!J939,0),IF('CLINs &amp; Ceiling Rates'!$D$240="F&amp;E",'Labor Loading Matrix'!K939,0),IF('CLINs &amp; Ceiling Rates'!$D$241="F&amp;E",'Labor Loading Matrix'!L939,0),IF('CLINs &amp; Ceiling Rates'!$D$242="F&amp;E",'Labor Loading Matrix'!M939,0),IF('CLINs &amp; Ceiling Rates'!$D$243="F&amp;E",'Labor Loading Matrix'!N939,0),IF('CLINs &amp; Ceiling Rates'!$D$244="F&amp;E",'Labor Loading Matrix'!O939,0),IF('CLINs &amp; Ceiling Rates'!$D$245="F&amp;E",'Labor Loading Matrix'!P939,0),IF('CLINs &amp; Ceiling Rates'!$D$246="F&amp;E",'Labor Loading Matrix'!Q939,0),IF('CLINs &amp; Ceiling Rates'!$D$247="F&amp;E",'Labor Loading Matrix'!R939,0),IF('CLINs &amp; Ceiling Rates'!$D$248="F&amp;E",'Labor Loading Matrix'!S939,0),IF('CLINs &amp; Ceiling Rates'!$D$249="F&amp;E",'Labor Loading Matrix'!T939,0),IF('CLINs &amp; Ceiling Rates'!$D$250="F&amp;E",'Labor Loading Matrix'!U939,0),IF('CLINs &amp; Ceiling Rates'!$D$251="F&amp;E",'Labor Loading Matrix'!V939,0),IF('CLINs &amp; Ceiling Rates'!$D$252="F&amp;E",'Labor Loading Matrix'!W939,0),IF('CLINs &amp; Ceiling Rates'!$D$253="F&amp;E",'Labor Loading Matrix'!X939,0),IF('CLINs &amp; Ceiling Rates'!$D$254="F&amp;E",'Labor Loading Matrix'!Y939,0),IF('CLINs &amp; Ceiling Rates'!$D$255="F&amp;E",'Labor Loading Matrix'!Z939,0),IF('CLINs &amp; Ceiling Rates'!$D$256="F&amp;E",'Labor Loading Matrix'!AA939,0))</f>
        <v>0</v>
      </c>
      <c r="G939" s="175">
        <f>SUM(IF('CLINs &amp; Ceiling Rates'!$D$237="R&amp;D",'Labor Loading Matrix'!H939,0),IF('CLINs &amp; Ceiling Rates'!$D$238="R&amp;D",'Labor Loading Matrix'!I939,0),IF('CLINs &amp; Ceiling Rates'!$D$239="R&amp;D",'Labor Loading Matrix'!J939,0),IF('CLINs &amp; Ceiling Rates'!$D$240="R&amp;D",'Labor Loading Matrix'!K939,0),IF('CLINs &amp; Ceiling Rates'!$D$241="R&amp;D",'Labor Loading Matrix'!L939,0),IF('CLINs &amp; Ceiling Rates'!$D$242="R&amp;D",'Labor Loading Matrix'!M939,0),IF('CLINs &amp; Ceiling Rates'!$D$243="R&amp;D",'Labor Loading Matrix'!N939,0),IF('CLINs &amp; Ceiling Rates'!$D$244="R&amp;D",'Labor Loading Matrix'!O939,0),IF('CLINs &amp; Ceiling Rates'!$D$245="R&amp;D",'Labor Loading Matrix'!P939,0),IF('CLINs &amp; Ceiling Rates'!$D$246="R&amp;D",'Labor Loading Matrix'!Q939,0),IF('CLINs &amp; Ceiling Rates'!$D$247="R&amp;D",'Labor Loading Matrix'!R939,0),IF('CLINs &amp; Ceiling Rates'!$D$248="R&amp;D",'Labor Loading Matrix'!S939,0),IF('CLINs &amp; Ceiling Rates'!$D$249="R&amp;D",'Labor Loading Matrix'!T939,0),IF('CLINs &amp; Ceiling Rates'!$D$250="R&amp;D",'Labor Loading Matrix'!U939,0),IF('CLINs &amp; Ceiling Rates'!$D$251="R&amp;D",'Labor Loading Matrix'!V939,0),IF('CLINs &amp; Ceiling Rates'!$D$252="R&amp;D",'Labor Loading Matrix'!W939,0),IF('CLINs &amp; Ceiling Rates'!$D$253="R&amp;D",'Labor Loading Matrix'!X939,0),IF('CLINs &amp; Ceiling Rates'!$D$254="R&amp;D",'Labor Loading Matrix'!Y939,0),IF('CLINs &amp; Ceiling Rates'!$D$255="R&amp;D",'Labor Loading Matrix'!Z939,0),IF('CLINs &amp; Ceiling Rates'!$D$256="R&amp;D",'Labor Loading Matrix'!AA939,0))</f>
        <v>0</v>
      </c>
      <c r="H939" s="138"/>
      <c r="I939" s="137"/>
      <c r="J939" s="137"/>
      <c r="K939" s="137"/>
      <c r="L939" s="137"/>
      <c r="M939" s="137"/>
      <c r="N939" s="84"/>
      <c r="O939" s="84"/>
      <c r="P939" s="84"/>
      <c r="Q939" s="84"/>
      <c r="R939" s="133"/>
      <c r="S939" s="133"/>
      <c r="T939" s="133"/>
      <c r="U939" s="133"/>
      <c r="V939" s="133"/>
      <c r="W939" s="133"/>
      <c r="X939" s="133"/>
      <c r="Y939" s="133"/>
      <c r="Z939" s="133"/>
      <c r="AA939" s="133"/>
    </row>
    <row r="940" spans="1:27" s="73" customFormat="1" ht="18" hidden="1" customHeight="1" x14ac:dyDescent="0.25">
      <c r="A940" s="173">
        <f>'CLINs &amp; Ceiling Rates'!B85</f>
        <v>0</v>
      </c>
      <c r="B940" s="173">
        <f>'CLINs &amp; Ceiling Rates'!C85</f>
        <v>0</v>
      </c>
      <c r="C940" s="177" t="str">
        <f>'CLINs &amp; Ceiling Rates'!M85</f>
        <v/>
      </c>
      <c r="D940" s="211">
        <f>IF('CLINs &amp; Ceiling Rates'!D896="",SUM('Labor Loading Matrix'!H940:AA940),SUM(E940:G940))</f>
        <v>0</v>
      </c>
      <c r="E940" s="175">
        <f>SUM(IF('CLINs &amp; Ceiling Rates'!$D$237="OPS",'Labor Loading Matrix'!H940,0),IF('CLINs &amp; Ceiling Rates'!$D$238="OPS",'Labor Loading Matrix'!I940,0),IF('CLINs &amp; Ceiling Rates'!$D$239="OPS",'Labor Loading Matrix'!J940,0),IF('CLINs &amp; Ceiling Rates'!$D$240="OPS",'Labor Loading Matrix'!K940,0),IF('CLINs &amp; Ceiling Rates'!$D$241="OPS",'Labor Loading Matrix'!L940,0),IF('CLINs &amp; Ceiling Rates'!$D$242="OPS",'Labor Loading Matrix'!M940,0),IF('CLINs &amp; Ceiling Rates'!$D$243="OPS",'Labor Loading Matrix'!N940,0),IF('CLINs &amp; Ceiling Rates'!$D$244="OPS",'Labor Loading Matrix'!O940,0),IF('CLINs &amp; Ceiling Rates'!$D$245="OPS",'Labor Loading Matrix'!P940,0),IF('CLINs &amp; Ceiling Rates'!$D$246="OPS",'Labor Loading Matrix'!Q940,0),IF('CLINs &amp; Ceiling Rates'!$D$247="OPS",'Labor Loading Matrix'!R940,0),IF('CLINs &amp; Ceiling Rates'!$D$248="OPS",'Labor Loading Matrix'!S940,0),IF('CLINs &amp; Ceiling Rates'!$D$249="OPS",'Labor Loading Matrix'!T940,0),IF('CLINs &amp; Ceiling Rates'!$D$250="OPS",'Labor Loading Matrix'!U940,0),IF('CLINs &amp; Ceiling Rates'!$D$251="OPS",'Labor Loading Matrix'!V940,0),IF('CLINs &amp; Ceiling Rates'!$D$252="OPS",'Labor Loading Matrix'!W940,0),IF('CLINs &amp; Ceiling Rates'!$D$253="OPS",'Labor Loading Matrix'!X940,0),IF('CLINs &amp; Ceiling Rates'!$D$254="OPS",'Labor Loading Matrix'!Y940,0),IF('CLINs &amp; Ceiling Rates'!$D$255="OPS",'Labor Loading Matrix'!Z940,0),IF('CLINs &amp; Ceiling Rates'!$D$256="OPS",'Labor Loading Matrix'!AA940,0))</f>
        <v>0</v>
      </c>
      <c r="F940" s="175">
        <f>SUM(IF('CLINs &amp; Ceiling Rates'!$D$237="F&amp;E",'Labor Loading Matrix'!H940,0),IF('CLINs &amp; Ceiling Rates'!$D$238="F&amp;E",'Labor Loading Matrix'!I940,0),IF('CLINs &amp; Ceiling Rates'!$D$239="F&amp;E",'Labor Loading Matrix'!J940,0),IF('CLINs &amp; Ceiling Rates'!$D$240="F&amp;E",'Labor Loading Matrix'!K940,0),IF('CLINs &amp; Ceiling Rates'!$D$241="F&amp;E",'Labor Loading Matrix'!L940,0),IF('CLINs &amp; Ceiling Rates'!$D$242="F&amp;E",'Labor Loading Matrix'!M940,0),IF('CLINs &amp; Ceiling Rates'!$D$243="F&amp;E",'Labor Loading Matrix'!N940,0),IF('CLINs &amp; Ceiling Rates'!$D$244="F&amp;E",'Labor Loading Matrix'!O940,0),IF('CLINs &amp; Ceiling Rates'!$D$245="F&amp;E",'Labor Loading Matrix'!P940,0),IF('CLINs &amp; Ceiling Rates'!$D$246="F&amp;E",'Labor Loading Matrix'!Q940,0),IF('CLINs &amp; Ceiling Rates'!$D$247="F&amp;E",'Labor Loading Matrix'!R940,0),IF('CLINs &amp; Ceiling Rates'!$D$248="F&amp;E",'Labor Loading Matrix'!S940,0),IF('CLINs &amp; Ceiling Rates'!$D$249="F&amp;E",'Labor Loading Matrix'!T940,0),IF('CLINs &amp; Ceiling Rates'!$D$250="F&amp;E",'Labor Loading Matrix'!U940,0),IF('CLINs &amp; Ceiling Rates'!$D$251="F&amp;E",'Labor Loading Matrix'!V940,0),IF('CLINs &amp; Ceiling Rates'!$D$252="F&amp;E",'Labor Loading Matrix'!W940,0),IF('CLINs &amp; Ceiling Rates'!$D$253="F&amp;E",'Labor Loading Matrix'!X940,0),IF('CLINs &amp; Ceiling Rates'!$D$254="F&amp;E",'Labor Loading Matrix'!Y940,0),IF('CLINs &amp; Ceiling Rates'!$D$255="F&amp;E",'Labor Loading Matrix'!Z940,0),IF('CLINs &amp; Ceiling Rates'!$D$256="F&amp;E",'Labor Loading Matrix'!AA940,0))</f>
        <v>0</v>
      </c>
      <c r="G940" s="175">
        <f>SUM(IF('CLINs &amp; Ceiling Rates'!$D$237="R&amp;D",'Labor Loading Matrix'!H940,0),IF('CLINs &amp; Ceiling Rates'!$D$238="R&amp;D",'Labor Loading Matrix'!I940,0),IF('CLINs &amp; Ceiling Rates'!$D$239="R&amp;D",'Labor Loading Matrix'!J940,0),IF('CLINs &amp; Ceiling Rates'!$D$240="R&amp;D",'Labor Loading Matrix'!K940,0),IF('CLINs &amp; Ceiling Rates'!$D$241="R&amp;D",'Labor Loading Matrix'!L940,0),IF('CLINs &amp; Ceiling Rates'!$D$242="R&amp;D",'Labor Loading Matrix'!M940,0),IF('CLINs &amp; Ceiling Rates'!$D$243="R&amp;D",'Labor Loading Matrix'!N940,0),IF('CLINs &amp; Ceiling Rates'!$D$244="R&amp;D",'Labor Loading Matrix'!O940,0),IF('CLINs &amp; Ceiling Rates'!$D$245="R&amp;D",'Labor Loading Matrix'!P940,0),IF('CLINs &amp; Ceiling Rates'!$D$246="R&amp;D",'Labor Loading Matrix'!Q940,0),IF('CLINs &amp; Ceiling Rates'!$D$247="R&amp;D",'Labor Loading Matrix'!R940,0),IF('CLINs &amp; Ceiling Rates'!$D$248="R&amp;D",'Labor Loading Matrix'!S940,0),IF('CLINs &amp; Ceiling Rates'!$D$249="R&amp;D",'Labor Loading Matrix'!T940,0),IF('CLINs &amp; Ceiling Rates'!$D$250="R&amp;D",'Labor Loading Matrix'!U940,0),IF('CLINs &amp; Ceiling Rates'!$D$251="R&amp;D",'Labor Loading Matrix'!V940,0),IF('CLINs &amp; Ceiling Rates'!$D$252="R&amp;D",'Labor Loading Matrix'!W940,0),IF('CLINs &amp; Ceiling Rates'!$D$253="R&amp;D",'Labor Loading Matrix'!X940,0),IF('CLINs &amp; Ceiling Rates'!$D$254="R&amp;D",'Labor Loading Matrix'!Y940,0),IF('CLINs &amp; Ceiling Rates'!$D$255="R&amp;D",'Labor Loading Matrix'!Z940,0),IF('CLINs &amp; Ceiling Rates'!$D$256="R&amp;D",'Labor Loading Matrix'!AA940,0))</f>
        <v>0</v>
      </c>
      <c r="H940" s="138"/>
      <c r="I940" s="137"/>
      <c r="J940" s="137"/>
      <c r="K940" s="137"/>
      <c r="L940" s="137"/>
      <c r="M940" s="137"/>
      <c r="N940" s="84"/>
      <c r="O940" s="84"/>
      <c r="P940" s="84"/>
      <c r="Q940" s="84"/>
      <c r="R940" s="133"/>
      <c r="S940" s="133"/>
      <c r="T940" s="133"/>
      <c r="U940" s="133"/>
      <c r="V940" s="133"/>
      <c r="W940" s="133"/>
      <c r="X940" s="133"/>
      <c r="Y940" s="133"/>
      <c r="Z940" s="133"/>
      <c r="AA940" s="133"/>
    </row>
    <row r="941" spans="1:27" s="73" customFormat="1" ht="18" hidden="1" customHeight="1" x14ac:dyDescent="0.25">
      <c r="A941" s="173">
        <f>'CLINs &amp; Ceiling Rates'!B86</f>
        <v>0</v>
      </c>
      <c r="B941" s="173">
        <f>'CLINs &amp; Ceiling Rates'!C86</f>
        <v>0</v>
      </c>
      <c r="C941" s="177" t="str">
        <f>'CLINs &amp; Ceiling Rates'!M86</f>
        <v/>
      </c>
      <c r="D941" s="211">
        <f>IF('CLINs &amp; Ceiling Rates'!D897="",SUM('Labor Loading Matrix'!H941:AA941),SUM(E941:G941))</f>
        <v>0</v>
      </c>
      <c r="E941" s="175">
        <f>SUM(IF('CLINs &amp; Ceiling Rates'!$D$237="OPS",'Labor Loading Matrix'!H941,0),IF('CLINs &amp; Ceiling Rates'!$D$238="OPS",'Labor Loading Matrix'!I941,0),IF('CLINs &amp; Ceiling Rates'!$D$239="OPS",'Labor Loading Matrix'!J941,0),IF('CLINs &amp; Ceiling Rates'!$D$240="OPS",'Labor Loading Matrix'!K941,0),IF('CLINs &amp; Ceiling Rates'!$D$241="OPS",'Labor Loading Matrix'!L941,0),IF('CLINs &amp; Ceiling Rates'!$D$242="OPS",'Labor Loading Matrix'!M941,0),IF('CLINs &amp; Ceiling Rates'!$D$243="OPS",'Labor Loading Matrix'!N941,0),IF('CLINs &amp; Ceiling Rates'!$D$244="OPS",'Labor Loading Matrix'!O941,0),IF('CLINs &amp; Ceiling Rates'!$D$245="OPS",'Labor Loading Matrix'!P941,0),IF('CLINs &amp; Ceiling Rates'!$D$246="OPS",'Labor Loading Matrix'!Q941,0),IF('CLINs &amp; Ceiling Rates'!$D$247="OPS",'Labor Loading Matrix'!R941,0),IF('CLINs &amp; Ceiling Rates'!$D$248="OPS",'Labor Loading Matrix'!S941,0),IF('CLINs &amp; Ceiling Rates'!$D$249="OPS",'Labor Loading Matrix'!T941,0),IF('CLINs &amp; Ceiling Rates'!$D$250="OPS",'Labor Loading Matrix'!U941,0),IF('CLINs &amp; Ceiling Rates'!$D$251="OPS",'Labor Loading Matrix'!V941,0),IF('CLINs &amp; Ceiling Rates'!$D$252="OPS",'Labor Loading Matrix'!W941,0),IF('CLINs &amp; Ceiling Rates'!$D$253="OPS",'Labor Loading Matrix'!X941,0),IF('CLINs &amp; Ceiling Rates'!$D$254="OPS",'Labor Loading Matrix'!Y941,0),IF('CLINs &amp; Ceiling Rates'!$D$255="OPS",'Labor Loading Matrix'!Z941,0),IF('CLINs &amp; Ceiling Rates'!$D$256="OPS",'Labor Loading Matrix'!AA941,0))</f>
        <v>0</v>
      </c>
      <c r="F941" s="175">
        <f>SUM(IF('CLINs &amp; Ceiling Rates'!$D$237="F&amp;E",'Labor Loading Matrix'!H941,0),IF('CLINs &amp; Ceiling Rates'!$D$238="F&amp;E",'Labor Loading Matrix'!I941,0),IF('CLINs &amp; Ceiling Rates'!$D$239="F&amp;E",'Labor Loading Matrix'!J941,0),IF('CLINs &amp; Ceiling Rates'!$D$240="F&amp;E",'Labor Loading Matrix'!K941,0),IF('CLINs &amp; Ceiling Rates'!$D$241="F&amp;E",'Labor Loading Matrix'!L941,0),IF('CLINs &amp; Ceiling Rates'!$D$242="F&amp;E",'Labor Loading Matrix'!M941,0),IF('CLINs &amp; Ceiling Rates'!$D$243="F&amp;E",'Labor Loading Matrix'!N941,0),IF('CLINs &amp; Ceiling Rates'!$D$244="F&amp;E",'Labor Loading Matrix'!O941,0),IF('CLINs &amp; Ceiling Rates'!$D$245="F&amp;E",'Labor Loading Matrix'!P941,0),IF('CLINs &amp; Ceiling Rates'!$D$246="F&amp;E",'Labor Loading Matrix'!Q941,0),IF('CLINs &amp; Ceiling Rates'!$D$247="F&amp;E",'Labor Loading Matrix'!R941,0),IF('CLINs &amp; Ceiling Rates'!$D$248="F&amp;E",'Labor Loading Matrix'!S941,0),IF('CLINs &amp; Ceiling Rates'!$D$249="F&amp;E",'Labor Loading Matrix'!T941,0),IF('CLINs &amp; Ceiling Rates'!$D$250="F&amp;E",'Labor Loading Matrix'!U941,0),IF('CLINs &amp; Ceiling Rates'!$D$251="F&amp;E",'Labor Loading Matrix'!V941,0),IF('CLINs &amp; Ceiling Rates'!$D$252="F&amp;E",'Labor Loading Matrix'!W941,0),IF('CLINs &amp; Ceiling Rates'!$D$253="F&amp;E",'Labor Loading Matrix'!X941,0),IF('CLINs &amp; Ceiling Rates'!$D$254="F&amp;E",'Labor Loading Matrix'!Y941,0),IF('CLINs &amp; Ceiling Rates'!$D$255="F&amp;E",'Labor Loading Matrix'!Z941,0),IF('CLINs &amp; Ceiling Rates'!$D$256="F&amp;E",'Labor Loading Matrix'!AA941,0))</f>
        <v>0</v>
      </c>
      <c r="G941" s="175">
        <f>SUM(IF('CLINs &amp; Ceiling Rates'!$D$237="R&amp;D",'Labor Loading Matrix'!H941,0),IF('CLINs &amp; Ceiling Rates'!$D$238="R&amp;D",'Labor Loading Matrix'!I941,0),IF('CLINs &amp; Ceiling Rates'!$D$239="R&amp;D",'Labor Loading Matrix'!J941,0),IF('CLINs &amp; Ceiling Rates'!$D$240="R&amp;D",'Labor Loading Matrix'!K941,0),IF('CLINs &amp; Ceiling Rates'!$D$241="R&amp;D",'Labor Loading Matrix'!L941,0),IF('CLINs &amp; Ceiling Rates'!$D$242="R&amp;D",'Labor Loading Matrix'!M941,0),IF('CLINs &amp; Ceiling Rates'!$D$243="R&amp;D",'Labor Loading Matrix'!N941,0),IF('CLINs &amp; Ceiling Rates'!$D$244="R&amp;D",'Labor Loading Matrix'!O941,0),IF('CLINs &amp; Ceiling Rates'!$D$245="R&amp;D",'Labor Loading Matrix'!P941,0),IF('CLINs &amp; Ceiling Rates'!$D$246="R&amp;D",'Labor Loading Matrix'!Q941,0),IF('CLINs &amp; Ceiling Rates'!$D$247="R&amp;D",'Labor Loading Matrix'!R941,0),IF('CLINs &amp; Ceiling Rates'!$D$248="R&amp;D",'Labor Loading Matrix'!S941,0),IF('CLINs &amp; Ceiling Rates'!$D$249="R&amp;D",'Labor Loading Matrix'!T941,0),IF('CLINs &amp; Ceiling Rates'!$D$250="R&amp;D",'Labor Loading Matrix'!U941,0),IF('CLINs &amp; Ceiling Rates'!$D$251="R&amp;D",'Labor Loading Matrix'!V941,0),IF('CLINs &amp; Ceiling Rates'!$D$252="R&amp;D",'Labor Loading Matrix'!W941,0),IF('CLINs &amp; Ceiling Rates'!$D$253="R&amp;D",'Labor Loading Matrix'!X941,0),IF('CLINs &amp; Ceiling Rates'!$D$254="R&amp;D",'Labor Loading Matrix'!Y941,0),IF('CLINs &amp; Ceiling Rates'!$D$255="R&amp;D",'Labor Loading Matrix'!Z941,0),IF('CLINs &amp; Ceiling Rates'!$D$256="R&amp;D",'Labor Loading Matrix'!AA941,0))</f>
        <v>0</v>
      </c>
      <c r="H941" s="138"/>
      <c r="I941" s="137"/>
      <c r="J941" s="137"/>
      <c r="K941" s="137"/>
      <c r="L941" s="137"/>
      <c r="M941" s="137"/>
      <c r="N941" s="84"/>
      <c r="O941" s="84"/>
      <c r="P941" s="84"/>
      <c r="Q941" s="84"/>
      <c r="R941" s="133"/>
      <c r="S941" s="133"/>
      <c r="T941" s="133"/>
      <c r="U941" s="133"/>
      <c r="V941" s="133"/>
      <c r="W941" s="133"/>
      <c r="X941" s="133"/>
      <c r="Y941" s="133"/>
      <c r="Z941" s="133"/>
      <c r="AA941" s="133"/>
    </row>
    <row r="942" spans="1:27" s="73" customFormat="1" ht="18" hidden="1" customHeight="1" x14ac:dyDescent="0.25">
      <c r="A942" s="173">
        <f>'CLINs &amp; Ceiling Rates'!B87</f>
        <v>0</v>
      </c>
      <c r="B942" s="173">
        <f>'CLINs &amp; Ceiling Rates'!C87</f>
        <v>0</v>
      </c>
      <c r="C942" s="177" t="str">
        <f>'CLINs &amp; Ceiling Rates'!M87</f>
        <v/>
      </c>
      <c r="D942" s="211">
        <f>IF('CLINs &amp; Ceiling Rates'!D898="",SUM('Labor Loading Matrix'!H942:AA942),SUM(E942:G942))</f>
        <v>0</v>
      </c>
      <c r="E942" s="175">
        <f>SUM(IF('CLINs &amp; Ceiling Rates'!$D$237="OPS",'Labor Loading Matrix'!H942,0),IF('CLINs &amp; Ceiling Rates'!$D$238="OPS",'Labor Loading Matrix'!I942,0),IF('CLINs &amp; Ceiling Rates'!$D$239="OPS",'Labor Loading Matrix'!J942,0),IF('CLINs &amp; Ceiling Rates'!$D$240="OPS",'Labor Loading Matrix'!K942,0),IF('CLINs &amp; Ceiling Rates'!$D$241="OPS",'Labor Loading Matrix'!L942,0),IF('CLINs &amp; Ceiling Rates'!$D$242="OPS",'Labor Loading Matrix'!M942,0),IF('CLINs &amp; Ceiling Rates'!$D$243="OPS",'Labor Loading Matrix'!N942,0),IF('CLINs &amp; Ceiling Rates'!$D$244="OPS",'Labor Loading Matrix'!O942,0),IF('CLINs &amp; Ceiling Rates'!$D$245="OPS",'Labor Loading Matrix'!P942,0),IF('CLINs &amp; Ceiling Rates'!$D$246="OPS",'Labor Loading Matrix'!Q942,0),IF('CLINs &amp; Ceiling Rates'!$D$247="OPS",'Labor Loading Matrix'!R942,0),IF('CLINs &amp; Ceiling Rates'!$D$248="OPS",'Labor Loading Matrix'!S942,0),IF('CLINs &amp; Ceiling Rates'!$D$249="OPS",'Labor Loading Matrix'!T942,0),IF('CLINs &amp; Ceiling Rates'!$D$250="OPS",'Labor Loading Matrix'!U942,0),IF('CLINs &amp; Ceiling Rates'!$D$251="OPS",'Labor Loading Matrix'!V942,0),IF('CLINs &amp; Ceiling Rates'!$D$252="OPS",'Labor Loading Matrix'!W942,0),IF('CLINs &amp; Ceiling Rates'!$D$253="OPS",'Labor Loading Matrix'!X942,0),IF('CLINs &amp; Ceiling Rates'!$D$254="OPS",'Labor Loading Matrix'!Y942,0),IF('CLINs &amp; Ceiling Rates'!$D$255="OPS",'Labor Loading Matrix'!Z942,0),IF('CLINs &amp; Ceiling Rates'!$D$256="OPS",'Labor Loading Matrix'!AA942,0))</f>
        <v>0</v>
      </c>
      <c r="F942" s="175">
        <f>SUM(IF('CLINs &amp; Ceiling Rates'!$D$237="F&amp;E",'Labor Loading Matrix'!H942,0),IF('CLINs &amp; Ceiling Rates'!$D$238="F&amp;E",'Labor Loading Matrix'!I942,0),IF('CLINs &amp; Ceiling Rates'!$D$239="F&amp;E",'Labor Loading Matrix'!J942,0),IF('CLINs &amp; Ceiling Rates'!$D$240="F&amp;E",'Labor Loading Matrix'!K942,0),IF('CLINs &amp; Ceiling Rates'!$D$241="F&amp;E",'Labor Loading Matrix'!L942,0),IF('CLINs &amp; Ceiling Rates'!$D$242="F&amp;E",'Labor Loading Matrix'!M942,0),IF('CLINs &amp; Ceiling Rates'!$D$243="F&amp;E",'Labor Loading Matrix'!N942,0),IF('CLINs &amp; Ceiling Rates'!$D$244="F&amp;E",'Labor Loading Matrix'!O942,0),IF('CLINs &amp; Ceiling Rates'!$D$245="F&amp;E",'Labor Loading Matrix'!P942,0),IF('CLINs &amp; Ceiling Rates'!$D$246="F&amp;E",'Labor Loading Matrix'!Q942,0),IF('CLINs &amp; Ceiling Rates'!$D$247="F&amp;E",'Labor Loading Matrix'!R942,0),IF('CLINs &amp; Ceiling Rates'!$D$248="F&amp;E",'Labor Loading Matrix'!S942,0),IF('CLINs &amp; Ceiling Rates'!$D$249="F&amp;E",'Labor Loading Matrix'!T942,0),IF('CLINs &amp; Ceiling Rates'!$D$250="F&amp;E",'Labor Loading Matrix'!U942,0),IF('CLINs &amp; Ceiling Rates'!$D$251="F&amp;E",'Labor Loading Matrix'!V942,0),IF('CLINs &amp; Ceiling Rates'!$D$252="F&amp;E",'Labor Loading Matrix'!W942,0),IF('CLINs &amp; Ceiling Rates'!$D$253="F&amp;E",'Labor Loading Matrix'!X942,0),IF('CLINs &amp; Ceiling Rates'!$D$254="F&amp;E",'Labor Loading Matrix'!Y942,0),IF('CLINs &amp; Ceiling Rates'!$D$255="F&amp;E",'Labor Loading Matrix'!Z942,0),IF('CLINs &amp; Ceiling Rates'!$D$256="F&amp;E",'Labor Loading Matrix'!AA942,0))</f>
        <v>0</v>
      </c>
      <c r="G942" s="175">
        <f>SUM(IF('CLINs &amp; Ceiling Rates'!$D$237="R&amp;D",'Labor Loading Matrix'!H942,0),IF('CLINs &amp; Ceiling Rates'!$D$238="R&amp;D",'Labor Loading Matrix'!I942,0),IF('CLINs &amp; Ceiling Rates'!$D$239="R&amp;D",'Labor Loading Matrix'!J942,0),IF('CLINs &amp; Ceiling Rates'!$D$240="R&amp;D",'Labor Loading Matrix'!K942,0),IF('CLINs &amp; Ceiling Rates'!$D$241="R&amp;D",'Labor Loading Matrix'!L942,0),IF('CLINs &amp; Ceiling Rates'!$D$242="R&amp;D",'Labor Loading Matrix'!M942,0),IF('CLINs &amp; Ceiling Rates'!$D$243="R&amp;D",'Labor Loading Matrix'!N942,0),IF('CLINs &amp; Ceiling Rates'!$D$244="R&amp;D",'Labor Loading Matrix'!O942,0),IF('CLINs &amp; Ceiling Rates'!$D$245="R&amp;D",'Labor Loading Matrix'!P942,0),IF('CLINs &amp; Ceiling Rates'!$D$246="R&amp;D",'Labor Loading Matrix'!Q942,0),IF('CLINs &amp; Ceiling Rates'!$D$247="R&amp;D",'Labor Loading Matrix'!R942,0),IF('CLINs &amp; Ceiling Rates'!$D$248="R&amp;D",'Labor Loading Matrix'!S942,0),IF('CLINs &amp; Ceiling Rates'!$D$249="R&amp;D",'Labor Loading Matrix'!T942,0),IF('CLINs &amp; Ceiling Rates'!$D$250="R&amp;D",'Labor Loading Matrix'!U942,0),IF('CLINs &amp; Ceiling Rates'!$D$251="R&amp;D",'Labor Loading Matrix'!V942,0),IF('CLINs &amp; Ceiling Rates'!$D$252="R&amp;D",'Labor Loading Matrix'!W942,0),IF('CLINs &amp; Ceiling Rates'!$D$253="R&amp;D",'Labor Loading Matrix'!X942,0),IF('CLINs &amp; Ceiling Rates'!$D$254="R&amp;D",'Labor Loading Matrix'!Y942,0),IF('CLINs &amp; Ceiling Rates'!$D$255="R&amp;D",'Labor Loading Matrix'!Z942,0),IF('CLINs &amp; Ceiling Rates'!$D$256="R&amp;D",'Labor Loading Matrix'!AA942,0))</f>
        <v>0</v>
      </c>
      <c r="H942" s="138"/>
      <c r="I942" s="137"/>
      <c r="J942" s="137"/>
      <c r="K942" s="137"/>
      <c r="L942" s="137"/>
      <c r="M942" s="137"/>
      <c r="N942" s="84"/>
      <c r="O942" s="84"/>
      <c r="P942" s="84"/>
      <c r="Q942" s="84"/>
      <c r="R942" s="133"/>
      <c r="S942" s="133"/>
      <c r="T942" s="133"/>
      <c r="U942" s="133"/>
      <c r="V942" s="133"/>
      <c r="W942" s="133"/>
      <c r="X942" s="133"/>
      <c r="Y942" s="133"/>
      <c r="Z942" s="133"/>
      <c r="AA942" s="133"/>
    </row>
    <row r="943" spans="1:27" s="73" customFormat="1" ht="18" hidden="1" customHeight="1" x14ac:dyDescent="0.25">
      <c r="A943" s="173">
        <f>'CLINs &amp; Ceiling Rates'!B88</f>
        <v>0</v>
      </c>
      <c r="B943" s="173">
        <f>'CLINs &amp; Ceiling Rates'!C88</f>
        <v>0</v>
      </c>
      <c r="C943" s="177" t="str">
        <f>'CLINs &amp; Ceiling Rates'!M88</f>
        <v/>
      </c>
      <c r="D943" s="211">
        <f>IF('CLINs &amp; Ceiling Rates'!D899="",SUM('Labor Loading Matrix'!H943:AA943),SUM(E943:G943))</f>
        <v>0</v>
      </c>
      <c r="E943" s="175">
        <f>SUM(IF('CLINs &amp; Ceiling Rates'!$D$237="OPS",'Labor Loading Matrix'!H943,0),IF('CLINs &amp; Ceiling Rates'!$D$238="OPS",'Labor Loading Matrix'!I943,0),IF('CLINs &amp; Ceiling Rates'!$D$239="OPS",'Labor Loading Matrix'!J943,0),IF('CLINs &amp; Ceiling Rates'!$D$240="OPS",'Labor Loading Matrix'!K943,0),IF('CLINs &amp; Ceiling Rates'!$D$241="OPS",'Labor Loading Matrix'!L943,0),IF('CLINs &amp; Ceiling Rates'!$D$242="OPS",'Labor Loading Matrix'!M943,0),IF('CLINs &amp; Ceiling Rates'!$D$243="OPS",'Labor Loading Matrix'!N943,0),IF('CLINs &amp; Ceiling Rates'!$D$244="OPS",'Labor Loading Matrix'!O943,0),IF('CLINs &amp; Ceiling Rates'!$D$245="OPS",'Labor Loading Matrix'!P943,0),IF('CLINs &amp; Ceiling Rates'!$D$246="OPS",'Labor Loading Matrix'!Q943,0),IF('CLINs &amp; Ceiling Rates'!$D$247="OPS",'Labor Loading Matrix'!R943,0),IF('CLINs &amp; Ceiling Rates'!$D$248="OPS",'Labor Loading Matrix'!S943,0),IF('CLINs &amp; Ceiling Rates'!$D$249="OPS",'Labor Loading Matrix'!T943,0),IF('CLINs &amp; Ceiling Rates'!$D$250="OPS",'Labor Loading Matrix'!U943,0),IF('CLINs &amp; Ceiling Rates'!$D$251="OPS",'Labor Loading Matrix'!V943,0),IF('CLINs &amp; Ceiling Rates'!$D$252="OPS",'Labor Loading Matrix'!W943,0),IF('CLINs &amp; Ceiling Rates'!$D$253="OPS",'Labor Loading Matrix'!X943,0),IF('CLINs &amp; Ceiling Rates'!$D$254="OPS",'Labor Loading Matrix'!Y943,0),IF('CLINs &amp; Ceiling Rates'!$D$255="OPS",'Labor Loading Matrix'!Z943,0),IF('CLINs &amp; Ceiling Rates'!$D$256="OPS",'Labor Loading Matrix'!AA943,0))</f>
        <v>0</v>
      </c>
      <c r="F943" s="175">
        <f>SUM(IF('CLINs &amp; Ceiling Rates'!$D$237="F&amp;E",'Labor Loading Matrix'!H943,0),IF('CLINs &amp; Ceiling Rates'!$D$238="F&amp;E",'Labor Loading Matrix'!I943,0),IF('CLINs &amp; Ceiling Rates'!$D$239="F&amp;E",'Labor Loading Matrix'!J943,0),IF('CLINs &amp; Ceiling Rates'!$D$240="F&amp;E",'Labor Loading Matrix'!K943,0),IF('CLINs &amp; Ceiling Rates'!$D$241="F&amp;E",'Labor Loading Matrix'!L943,0),IF('CLINs &amp; Ceiling Rates'!$D$242="F&amp;E",'Labor Loading Matrix'!M943,0),IF('CLINs &amp; Ceiling Rates'!$D$243="F&amp;E",'Labor Loading Matrix'!N943,0),IF('CLINs &amp; Ceiling Rates'!$D$244="F&amp;E",'Labor Loading Matrix'!O943,0),IF('CLINs &amp; Ceiling Rates'!$D$245="F&amp;E",'Labor Loading Matrix'!P943,0),IF('CLINs &amp; Ceiling Rates'!$D$246="F&amp;E",'Labor Loading Matrix'!Q943,0),IF('CLINs &amp; Ceiling Rates'!$D$247="F&amp;E",'Labor Loading Matrix'!R943,0),IF('CLINs &amp; Ceiling Rates'!$D$248="F&amp;E",'Labor Loading Matrix'!S943,0),IF('CLINs &amp; Ceiling Rates'!$D$249="F&amp;E",'Labor Loading Matrix'!T943,0),IF('CLINs &amp; Ceiling Rates'!$D$250="F&amp;E",'Labor Loading Matrix'!U943,0),IF('CLINs &amp; Ceiling Rates'!$D$251="F&amp;E",'Labor Loading Matrix'!V943,0),IF('CLINs &amp; Ceiling Rates'!$D$252="F&amp;E",'Labor Loading Matrix'!W943,0),IF('CLINs &amp; Ceiling Rates'!$D$253="F&amp;E",'Labor Loading Matrix'!X943,0),IF('CLINs &amp; Ceiling Rates'!$D$254="F&amp;E",'Labor Loading Matrix'!Y943,0),IF('CLINs &amp; Ceiling Rates'!$D$255="F&amp;E",'Labor Loading Matrix'!Z943,0),IF('CLINs &amp; Ceiling Rates'!$D$256="F&amp;E",'Labor Loading Matrix'!AA943,0))</f>
        <v>0</v>
      </c>
      <c r="G943" s="175">
        <f>SUM(IF('CLINs &amp; Ceiling Rates'!$D$237="R&amp;D",'Labor Loading Matrix'!H943,0),IF('CLINs &amp; Ceiling Rates'!$D$238="R&amp;D",'Labor Loading Matrix'!I943,0),IF('CLINs &amp; Ceiling Rates'!$D$239="R&amp;D",'Labor Loading Matrix'!J943,0),IF('CLINs &amp; Ceiling Rates'!$D$240="R&amp;D",'Labor Loading Matrix'!K943,0),IF('CLINs &amp; Ceiling Rates'!$D$241="R&amp;D",'Labor Loading Matrix'!L943,0),IF('CLINs &amp; Ceiling Rates'!$D$242="R&amp;D",'Labor Loading Matrix'!M943,0),IF('CLINs &amp; Ceiling Rates'!$D$243="R&amp;D",'Labor Loading Matrix'!N943,0),IF('CLINs &amp; Ceiling Rates'!$D$244="R&amp;D",'Labor Loading Matrix'!O943,0),IF('CLINs &amp; Ceiling Rates'!$D$245="R&amp;D",'Labor Loading Matrix'!P943,0),IF('CLINs &amp; Ceiling Rates'!$D$246="R&amp;D",'Labor Loading Matrix'!Q943,0),IF('CLINs &amp; Ceiling Rates'!$D$247="R&amp;D",'Labor Loading Matrix'!R943,0),IF('CLINs &amp; Ceiling Rates'!$D$248="R&amp;D",'Labor Loading Matrix'!S943,0),IF('CLINs &amp; Ceiling Rates'!$D$249="R&amp;D",'Labor Loading Matrix'!T943,0),IF('CLINs &amp; Ceiling Rates'!$D$250="R&amp;D",'Labor Loading Matrix'!U943,0),IF('CLINs &amp; Ceiling Rates'!$D$251="R&amp;D",'Labor Loading Matrix'!V943,0),IF('CLINs &amp; Ceiling Rates'!$D$252="R&amp;D",'Labor Loading Matrix'!W943,0),IF('CLINs &amp; Ceiling Rates'!$D$253="R&amp;D",'Labor Loading Matrix'!X943,0),IF('CLINs &amp; Ceiling Rates'!$D$254="R&amp;D",'Labor Loading Matrix'!Y943,0),IF('CLINs &amp; Ceiling Rates'!$D$255="R&amp;D",'Labor Loading Matrix'!Z943,0),IF('CLINs &amp; Ceiling Rates'!$D$256="R&amp;D",'Labor Loading Matrix'!AA943,0))</f>
        <v>0</v>
      </c>
      <c r="H943" s="138"/>
      <c r="I943" s="137"/>
      <c r="J943" s="137"/>
      <c r="K943" s="137"/>
      <c r="L943" s="137"/>
      <c r="M943" s="137"/>
      <c r="N943" s="84"/>
      <c r="O943" s="84"/>
      <c r="P943" s="84"/>
      <c r="Q943" s="84"/>
      <c r="R943" s="133"/>
      <c r="S943" s="133"/>
      <c r="T943" s="133"/>
      <c r="U943" s="133"/>
      <c r="V943" s="133"/>
      <c r="W943" s="133"/>
      <c r="X943" s="133"/>
      <c r="Y943" s="133"/>
      <c r="Z943" s="133"/>
      <c r="AA943" s="133"/>
    </row>
    <row r="944" spans="1:27" s="73" customFormat="1" ht="18" hidden="1" customHeight="1" x14ac:dyDescent="0.25">
      <c r="A944" s="173">
        <f>'CLINs &amp; Ceiling Rates'!B89</f>
        <v>0</v>
      </c>
      <c r="B944" s="173">
        <f>'CLINs &amp; Ceiling Rates'!C89</f>
        <v>0</v>
      </c>
      <c r="C944" s="177" t="str">
        <f>'CLINs &amp; Ceiling Rates'!M89</f>
        <v/>
      </c>
      <c r="D944" s="211">
        <f>IF('CLINs &amp; Ceiling Rates'!D900="",SUM('Labor Loading Matrix'!H944:AA944),SUM(E944:G944))</f>
        <v>0</v>
      </c>
      <c r="E944" s="175">
        <f>SUM(IF('CLINs &amp; Ceiling Rates'!$D$237="OPS",'Labor Loading Matrix'!H944,0),IF('CLINs &amp; Ceiling Rates'!$D$238="OPS",'Labor Loading Matrix'!I944,0),IF('CLINs &amp; Ceiling Rates'!$D$239="OPS",'Labor Loading Matrix'!J944,0),IF('CLINs &amp; Ceiling Rates'!$D$240="OPS",'Labor Loading Matrix'!K944,0),IF('CLINs &amp; Ceiling Rates'!$D$241="OPS",'Labor Loading Matrix'!L944,0),IF('CLINs &amp; Ceiling Rates'!$D$242="OPS",'Labor Loading Matrix'!M944,0),IF('CLINs &amp; Ceiling Rates'!$D$243="OPS",'Labor Loading Matrix'!N944,0),IF('CLINs &amp; Ceiling Rates'!$D$244="OPS",'Labor Loading Matrix'!O944,0),IF('CLINs &amp; Ceiling Rates'!$D$245="OPS",'Labor Loading Matrix'!P944,0),IF('CLINs &amp; Ceiling Rates'!$D$246="OPS",'Labor Loading Matrix'!Q944,0),IF('CLINs &amp; Ceiling Rates'!$D$247="OPS",'Labor Loading Matrix'!R944,0),IF('CLINs &amp; Ceiling Rates'!$D$248="OPS",'Labor Loading Matrix'!S944,0),IF('CLINs &amp; Ceiling Rates'!$D$249="OPS",'Labor Loading Matrix'!T944,0),IF('CLINs &amp; Ceiling Rates'!$D$250="OPS",'Labor Loading Matrix'!U944,0),IF('CLINs &amp; Ceiling Rates'!$D$251="OPS",'Labor Loading Matrix'!V944,0),IF('CLINs &amp; Ceiling Rates'!$D$252="OPS",'Labor Loading Matrix'!W944,0),IF('CLINs &amp; Ceiling Rates'!$D$253="OPS",'Labor Loading Matrix'!X944,0),IF('CLINs &amp; Ceiling Rates'!$D$254="OPS",'Labor Loading Matrix'!Y944,0),IF('CLINs &amp; Ceiling Rates'!$D$255="OPS",'Labor Loading Matrix'!Z944,0),IF('CLINs &amp; Ceiling Rates'!$D$256="OPS",'Labor Loading Matrix'!AA944,0))</f>
        <v>0</v>
      </c>
      <c r="F944" s="175">
        <f>SUM(IF('CLINs &amp; Ceiling Rates'!$D$237="F&amp;E",'Labor Loading Matrix'!H944,0),IF('CLINs &amp; Ceiling Rates'!$D$238="F&amp;E",'Labor Loading Matrix'!I944,0),IF('CLINs &amp; Ceiling Rates'!$D$239="F&amp;E",'Labor Loading Matrix'!J944,0),IF('CLINs &amp; Ceiling Rates'!$D$240="F&amp;E",'Labor Loading Matrix'!K944,0),IF('CLINs &amp; Ceiling Rates'!$D$241="F&amp;E",'Labor Loading Matrix'!L944,0),IF('CLINs &amp; Ceiling Rates'!$D$242="F&amp;E",'Labor Loading Matrix'!M944,0),IF('CLINs &amp; Ceiling Rates'!$D$243="F&amp;E",'Labor Loading Matrix'!N944,0),IF('CLINs &amp; Ceiling Rates'!$D$244="F&amp;E",'Labor Loading Matrix'!O944,0),IF('CLINs &amp; Ceiling Rates'!$D$245="F&amp;E",'Labor Loading Matrix'!P944,0),IF('CLINs &amp; Ceiling Rates'!$D$246="F&amp;E",'Labor Loading Matrix'!Q944,0),IF('CLINs &amp; Ceiling Rates'!$D$247="F&amp;E",'Labor Loading Matrix'!R944,0),IF('CLINs &amp; Ceiling Rates'!$D$248="F&amp;E",'Labor Loading Matrix'!S944,0),IF('CLINs &amp; Ceiling Rates'!$D$249="F&amp;E",'Labor Loading Matrix'!T944,0),IF('CLINs &amp; Ceiling Rates'!$D$250="F&amp;E",'Labor Loading Matrix'!U944,0),IF('CLINs &amp; Ceiling Rates'!$D$251="F&amp;E",'Labor Loading Matrix'!V944,0),IF('CLINs &amp; Ceiling Rates'!$D$252="F&amp;E",'Labor Loading Matrix'!W944,0),IF('CLINs &amp; Ceiling Rates'!$D$253="F&amp;E",'Labor Loading Matrix'!X944,0),IF('CLINs &amp; Ceiling Rates'!$D$254="F&amp;E",'Labor Loading Matrix'!Y944,0),IF('CLINs &amp; Ceiling Rates'!$D$255="F&amp;E",'Labor Loading Matrix'!Z944,0),IF('CLINs &amp; Ceiling Rates'!$D$256="F&amp;E",'Labor Loading Matrix'!AA944,0))</f>
        <v>0</v>
      </c>
      <c r="G944" s="175">
        <f>SUM(IF('CLINs &amp; Ceiling Rates'!$D$237="R&amp;D",'Labor Loading Matrix'!H944,0),IF('CLINs &amp; Ceiling Rates'!$D$238="R&amp;D",'Labor Loading Matrix'!I944,0),IF('CLINs &amp; Ceiling Rates'!$D$239="R&amp;D",'Labor Loading Matrix'!J944,0),IF('CLINs &amp; Ceiling Rates'!$D$240="R&amp;D",'Labor Loading Matrix'!K944,0),IF('CLINs &amp; Ceiling Rates'!$D$241="R&amp;D",'Labor Loading Matrix'!L944,0),IF('CLINs &amp; Ceiling Rates'!$D$242="R&amp;D",'Labor Loading Matrix'!M944,0),IF('CLINs &amp; Ceiling Rates'!$D$243="R&amp;D",'Labor Loading Matrix'!N944,0),IF('CLINs &amp; Ceiling Rates'!$D$244="R&amp;D",'Labor Loading Matrix'!O944,0),IF('CLINs &amp; Ceiling Rates'!$D$245="R&amp;D",'Labor Loading Matrix'!P944,0),IF('CLINs &amp; Ceiling Rates'!$D$246="R&amp;D",'Labor Loading Matrix'!Q944,0),IF('CLINs &amp; Ceiling Rates'!$D$247="R&amp;D",'Labor Loading Matrix'!R944,0),IF('CLINs &amp; Ceiling Rates'!$D$248="R&amp;D",'Labor Loading Matrix'!S944,0),IF('CLINs &amp; Ceiling Rates'!$D$249="R&amp;D",'Labor Loading Matrix'!T944,0),IF('CLINs &amp; Ceiling Rates'!$D$250="R&amp;D",'Labor Loading Matrix'!U944,0),IF('CLINs &amp; Ceiling Rates'!$D$251="R&amp;D",'Labor Loading Matrix'!V944,0),IF('CLINs &amp; Ceiling Rates'!$D$252="R&amp;D",'Labor Loading Matrix'!W944,0),IF('CLINs &amp; Ceiling Rates'!$D$253="R&amp;D",'Labor Loading Matrix'!X944,0),IF('CLINs &amp; Ceiling Rates'!$D$254="R&amp;D",'Labor Loading Matrix'!Y944,0),IF('CLINs &amp; Ceiling Rates'!$D$255="R&amp;D",'Labor Loading Matrix'!Z944,0),IF('CLINs &amp; Ceiling Rates'!$D$256="R&amp;D",'Labor Loading Matrix'!AA944,0))</f>
        <v>0</v>
      </c>
      <c r="H944" s="138"/>
      <c r="I944" s="137"/>
      <c r="J944" s="137"/>
      <c r="K944" s="137"/>
      <c r="L944" s="137"/>
      <c r="M944" s="137"/>
      <c r="N944" s="84"/>
      <c r="O944" s="84"/>
      <c r="P944" s="84"/>
      <c r="Q944" s="84"/>
      <c r="R944" s="133"/>
      <c r="S944" s="133"/>
      <c r="T944" s="133"/>
      <c r="U944" s="133"/>
      <c r="V944" s="133"/>
      <c r="W944" s="133"/>
      <c r="X944" s="133"/>
      <c r="Y944" s="133"/>
      <c r="Z944" s="133"/>
      <c r="AA944" s="133"/>
    </row>
    <row r="945" spans="1:27" s="73" customFormat="1" ht="18" hidden="1" customHeight="1" x14ac:dyDescent="0.25">
      <c r="A945" s="173">
        <f>'CLINs &amp; Ceiling Rates'!B90</f>
        <v>0</v>
      </c>
      <c r="B945" s="173">
        <f>'CLINs &amp; Ceiling Rates'!C90</f>
        <v>0</v>
      </c>
      <c r="C945" s="177" t="str">
        <f>'CLINs &amp; Ceiling Rates'!M90</f>
        <v/>
      </c>
      <c r="D945" s="211">
        <f>IF('CLINs &amp; Ceiling Rates'!D901="",SUM('Labor Loading Matrix'!H945:AA945),SUM(E945:G945))</f>
        <v>0</v>
      </c>
      <c r="E945" s="175">
        <f>SUM(IF('CLINs &amp; Ceiling Rates'!$D$237="OPS",'Labor Loading Matrix'!H945,0),IF('CLINs &amp; Ceiling Rates'!$D$238="OPS",'Labor Loading Matrix'!I945,0),IF('CLINs &amp; Ceiling Rates'!$D$239="OPS",'Labor Loading Matrix'!J945,0),IF('CLINs &amp; Ceiling Rates'!$D$240="OPS",'Labor Loading Matrix'!K945,0),IF('CLINs &amp; Ceiling Rates'!$D$241="OPS",'Labor Loading Matrix'!L945,0),IF('CLINs &amp; Ceiling Rates'!$D$242="OPS",'Labor Loading Matrix'!M945,0),IF('CLINs &amp; Ceiling Rates'!$D$243="OPS",'Labor Loading Matrix'!N945,0),IF('CLINs &amp; Ceiling Rates'!$D$244="OPS",'Labor Loading Matrix'!O945,0),IF('CLINs &amp; Ceiling Rates'!$D$245="OPS",'Labor Loading Matrix'!P945,0),IF('CLINs &amp; Ceiling Rates'!$D$246="OPS",'Labor Loading Matrix'!Q945,0),IF('CLINs &amp; Ceiling Rates'!$D$247="OPS",'Labor Loading Matrix'!R945,0),IF('CLINs &amp; Ceiling Rates'!$D$248="OPS",'Labor Loading Matrix'!S945,0),IF('CLINs &amp; Ceiling Rates'!$D$249="OPS",'Labor Loading Matrix'!T945,0),IF('CLINs &amp; Ceiling Rates'!$D$250="OPS",'Labor Loading Matrix'!U945,0),IF('CLINs &amp; Ceiling Rates'!$D$251="OPS",'Labor Loading Matrix'!V945,0),IF('CLINs &amp; Ceiling Rates'!$D$252="OPS",'Labor Loading Matrix'!W945,0),IF('CLINs &amp; Ceiling Rates'!$D$253="OPS",'Labor Loading Matrix'!X945,0),IF('CLINs &amp; Ceiling Rates'!$D$254="OPS",'Labor Loading Matrix'!Y945,0),IF('CLINs &amp; Ceiling Rates'!$D$255="OPS",'Labor Loading Matrix'!Z945,0),IF('CLINs &amp; Ceiling Rates'!$D$256="OPS",'Labor Loading Matrix'!AA945,0))</f>
        <v>0</v>
      </c>
      <c r="F945" s="175">
        <f>SUM(IF('CLINs &amp; Ceiling Rates'!$D$237="F&amp;E",'Labor Loading Matrix'!H945,0),IF('CLINs &amp; Ceiling Rates'!$D$238="F&amp;E",'Labor Loading Matrix'!I945,0),IF('CLINs &amp; Ceiling Rates'!$D$239="F&amp;E",'Labor Loading Matrix'!J945,0),IF('CLINs &amp; Ceiling Rates'!$D$240="F&amp;E",'Labor Loading Matrix'!K945,0),IF('CLINs &amp; Ceiling Rates'!$D$241="F&amp;E",'Labor Loading Matrix'!L945,0),IF('CLINs &amp; Ceiling Rates'!$D$242="F&amp;E",'Labor Loading Matrix'!M945,0),IF('CLINs &amp; Ceiling Rates'!$D$243="F&amp;E",'Labor Loading Matrix'!N945,0),IF('CLINs &amp; Ceiling Rates'!$D$244="F&amp;E",'Labor Loading Matrix'!O945,0),IF('CLINs &amp; Ceiling Rates'!$D$245="F&amp;E",'Labor Loading Matrix'!P945,0),IF('CLINs &amp; Ceiling Rates'!$D$246="F&amp;E",'Labor Loading Matrix'!Q945,0),IF('CLINs &amp; Ceiling Rates'!$D$247="F&amp;E",'Labor Loading Matrix'!R945,0),IF('CLINs &amp; Ceiling Rates'!$D$248="F&amp;E",'Labor Loading Matrix'!S945,0),IF('CLINs &amp; Ceiling Rates'!$D$249="F&amp;E",'Labor Loading Matrix'!T945,0),IF('CLINs &amp; Ceiling Rates'!$D$250="F&amp;E",'Labor Loading Matrix'!U945,0),IF('CLINs &amp; Ceiling Rates'!$D$251="F&amp;E",'Labor Loading Matrix'!V945,0),IF('CLINs &amp; Ceiling Rates'!$D$252="F&amp;E",'Labor Loading Matrix'!W945,0),IF('CLINs &amp; Ceiling Rates'!$D$253="F&amp;E",'Labor Loading Matrix'!X945,0),IF('CLINs &amp; Ceiling Rates'!$D$254="F&amp;E",'Labor Loading Matrix'!Y945,0),IF('CLINs &amp; Ceiling Rates'!$D$255="F&amp;E",'Labor Loading Matrix'!Z945,0),IF('CLINs &amp; Ceiling Rates'!$D$256="F&amp;E",'Labor Loading Matrix'!AA945,0))</f>
        <v>0</v>
      </c>
      <c r="G945" s="175">
        <f>SUM(IF('CLINs &amp; Ceiling Rates'!$D$237="R&amp;D",'Labor Loading Matrix'!H945,0),IF('CLINs &amp; Ceiling Rates'!$D$238="R&amp;D",'Labor Loading Matrix'!I945,0),IF('CLINs &amp; Ceiling Rates'!$D$239="R&amp;D",'Labor Loading Matrix'!J945,0),IF('CLINs &amp; Ceiling Rates'!$D$240="R&amp;D",'Labor Loading Matrix'!K945,0),IF('CLINs &amp; Ceiling Rates'!$D$241="R&amp;D",'Labor Loading Matrix'!L945,0),IF('CLINs &amp; Ceiling Rates'!$D$242="R&amp;D",'Labor Loading Matrix'!M945,0),IF('CLINs &amp; Ceiling Rates'!$D$243="R&amp;D",'Labor Loading Matrix'!N945,0),IF('CLINs &amp; Ceiling Rates'!$D$244="R&amp;D",'Labor Loading Matrix'!O945,0),IF('CLINs &amp; Ceiling Rates'!$D$245="R&amp;D",'Labor Loading Matrix'!P945,0),IF('CLINs &amp; Ceiling Rates'!$D$246="R&amp;D",'Labor Loading Matrix'!Q945,0),IF('CLINs &amp; Ceiling Rates'!$D$247="R&amp;D",'Labor Loading Matrix'!R945,0),IF('CLINs &amp; Ceiling Rates'!$D$248="R&amp;D",'Labor Loading Matrix'!S945,0),IF('CLINs &amp; Ceiling Rates'!$D$249="R&amp;D",'Labor Loading Matrix'!T945,0),IF('CLINs &amp; Ceiling Rates'!$D$250="R&amp;D",'Labor Loading Matrix'!U945,0),IF('CLINs &amp; Ceiling Rates'!$D$251="R&amp;D",'Labor Loading Matrix'!V945,0),IF('CLINs &amp; Ceiling Rates'!$D$252="R&amp;D",'Labor Loading Matrix'!W945,0),IF('CLINs &amp; Ceiling Rates'!$D$253="R&amp;D",'Labor Loading Matrix'!X945,0),IF('CLINs &amp; Ceiling Rates'!$D$254="R&amp;D",'Labor Loading Matrix'!Y945,0),IF('CLINs &amp; Ceiling Rates'!$D$255="R&amp;D",'Labor Loading Matrix'!Z945,0),IF('CLINs &amp; Ceiling Rates'!$D$256="R&amp;D",'Labor Loading Matrix'!AA945,0))</f>
        <v>0</v>
      </c>
      <c r="H945" s="138"/>
      <c r="I945" s="137"/>
      <c r="J945" s="137"/>
      <c r="K945" s="137"/>
      <c r="L945" s="137"/>
      <c r="M945" s="137"/>
      <c r="N945" s="84"/>
      <c r="O945" s="84"/>
      <c r="P945" s="84"/>
      <c r="Q945" s="84"/>
      <c r="R945" s="133"/>
      <c r="S945" s="133"/>
      <c r="T945" s="133"/>
      <c r="U945" s="133"/>
      <c r="V945" s="133"/>
      <c r="W945" s="133"/>
      <c r="X945" s="133"/>
      <c r="Y945" s="133"/>
      <c r="Z945" s="133"/>
      <c r="AA945" s="133"/>
    </row>
    <row r="946" spans="1:27" s="73" customFormat="1" ht="18" hidden="1" customHeight="1" x14ac:dyDescent="0.25">
      <c r="A946" s="173">
        <f>'CLINs &amp; Ceiling Rates'!B91</f>
        <v>0</v>
      </c>
      <c r="B946" s="173">
        <f>'CLINs &amp; Ceiling Rates'!C91</f>
        <v>0</v>
      </c>
      <c r="C946" s="177" t="str">
        <f>'CLINs &amp; Ceiling Rates'!M91</f>
        <v/>
      </c>
      <c r="D946" s="211">
        <f>IF('CLINs &amp; Ceiling Rates'!D902="",SUM('Labor Loading Matrix'!H946:AA946),SUM(E946:G946))</f>
        <v>0</v>
      </c>
      <c r="E946" s="175">
        <f>SUM(IF('CLINs &amp; Ceiling Rates'!$D$237="OPS",'Labor Loading Matrix'!H946,0),IF('CLINs &amp; Ceiling Rates'!$D$238="OPS",'Labor Loading Matrix'!I946,0),IF('CLINs &amp; Ceiling Rates'!$D$239="OPS",'Labor Loading Matrix'!J946,0),IF('CLINs &amp; Ceiling Rates'!$D$240="OPS",'Labor Loading Matrix'!K946,0),IF('CLINs &amp; Ceiling Rates'!$D$241="OPS",'Labor Loading Matrix'!L946,0),IF('CLINs &amp; Ceiling Rates'!$D$242="OPS",'Labor Loading Matrix'!M946,0),IF('CLINs &amp; Ceiling Rates'!$D$243="OPS",'Labor Loading Matrix'!N946,0),IF('CLINs &amp; Ceiling Rates'!$D$244="OPS",'Labor Loading Matrix'!O946,0),IF('CLINs &amp; Ceiling Rates'!$D$245="OPS",'Labor Loading Matrix'!P946,0),IF('CLINs &amp; Ceiling Rates'!$D$246="OPS",'Labor Loading Matrix'!Q946,0),IF('CLINs &amp; Ceiling Rates'!$D$247="OPS",'Labor Loading Matrix'!R946,0),IF('CLINs &amp; Ceiling Rates'!$D$248="OPS",'Labor Loading Matrix'!S946,0),IF('CLINs &amp; Ceiling Rates'!$D$249="OPS",'Labor Loading Matrix'!T946,0),IF('CLINs &amp; Ceiling Rates'!$D$250="OPS",'Labor Loading Matrix'!U946,0),IF('CLINs &amp; Ceiling Rates'!$D$251="OPS",'Labor Loading Matrix'!V946,0),IF('CLINs &amp; Ceiling Rates'!$D$252="OPS",'Labor Loading Matrix'!W946,0),IF('CLINs &amp; Ceiling Rates'!$D$253="OPS",'Labor Loading Matrix'!X946,0),IF('CLINs &amp; Ceiling Rates'!$D$254="OPS",'Labor Loading Matrix'!Y946,0),IF('CLINs &amp; Ceiling Rates'!$D$255="OPS",'Labor Loading Matrix'!Z946,0),IF('CLINs &amp; Ceiling Rates'!$D$256="OPS",'Labor Loading Matrix'!AA946,0))</f>
        <v>0</v>
      </c>
      <c r="F946" s="175">
        <f>SUM(IF('CLINs &amp; Ceiling Rates'!$D$237="F&amp;E",'Labor Loading Matrix'!H946,0),IF('CLINs &amp; Ceiling Rates'!$D$238="F&amp;E",'Labor Loading Matrix'!I946,0),IF('CLINs &amp; Ceiling Rates'!$D$239="F&amp;E",'Labor Loading Matrix'!J946,0),IF('CLINs &amp; Ceiling Rates'!$D$240="F&amp;E",'Labor Loading Matrix'!K946,0),IF('CLINs &amp; Ceiling Rates'!$D$241="F&amp;E",'Labor Loading Matrix'!L946,0),IF('CLINs &amp; Ceiling Rates'!$D$242="F&amp;E",'Labor Loading Matrix'!M946,0),IF('CLINs &amp; Ceiling Rates'!$D$243="F&amp;E",'Labor Loading Matrix'!N946,0),IF('CLINs &amp; Ceiling Rates'!$D$244="F&amp;E",'Labor Loading Matrix'!O946,0),IF('CLINs &amp; Ceiling Rates'!$D$245="F&amp;E",'Labor Loading Matrix'!P946,0),IF('CLINs &amp; Ceiling Rates'!$D$246="F&amp;E",'Labor Loading Matrix'!Q946,0),IF('CLINs &amp; Ceiling Rates'!$D$247="F&amp;E",'Labor Loading Matrix'!R946,0),IF('CLINs &amp; Ceiling Rates'!$D$248="F&amp;E",'Labor Loading Matrix'!S946,0),IF('CLINs &amp; Ceiling Rates'!$D$249="F&amp;E",'Labor Loading Matrix'!T946,0),IF('CLINs &amp; Ceiling Rates'!$D$250="F&amp;E",'Labor Loading Matrix'!U946,0),IF('CLINs &amp; Ceiling Rates'!$D$251="F&amp;E",'Labor Loading Matrix'!V946,0),IF('CLINs &amp; Ceiling Rates'!$D$252="F&amp;E",'Labor Loading Matrix'!W946,0),IF('CLINs &amp; Ceiling Rates'!$D$253="F&amp;E",'Labor Loading Matrix'!X946,0),IF('CLINs &amp; Ceiling Rates'!$D$254="F&amp;E",'Labor Loading Matrix'!Y946,0),IF('CLINs &amp; Ceiling Rates'!$D$255="F&amp;E",'Labor Loading Matrix'!Z946,0),IF('CLINs &amp; Ceiling Rates'!$D$256="F&amp;E",'Labor Loading Matrix'!AA946,0))</f>
        <v>0</v>
      </c>
      <c r="G946" s="175">
        <f>SUM(IF('CLINs &amp; Ceiling Rates'!$D$237="R&amp;D",'Labor Loading Matrix'!H946,0),IF('CLINs &amp; Ceiling Rates'!$D$238="R&amp;D",'Labor Loading Matrix'!I946,0),IF('CLINs &amp; Ceiling Rates'!$D$239="R&amp;D",'Labor Loading Matrix'!J946,0),IF('CLINs &amp; Ceiling Rates'!$D$240="R&amp;D",'Labor Loading Matrix'!K946,0),IF('CLINs &amp; Ceiling Rates'!$D$241="R&amp;D",'Labor Loading Matrix'!L946,0),IF('CLINs &amp; Ceiling Rates'!$D$242="R&amp;D",'Labor Loading Matrix'!M946,0),IF('CLINs &amp; Ceiling Rates'!$D$243="R&amp;D",'Labor Loading Matrix'!N946,0),IF('CLINs &amp; Ceiling Rates'!$D$244="R&amp;D",'Labor Loading Matrix'!O946,0),IF('CLINs &amp; Ceiling Rates'!$D$245="R&amp;D",'Labor Loading Matrix'!P946,0),IF('CLINs &amp; Ceiling Rates'!$D$246="R&amp;D",'Labor Loading Matrix'!Q946,0),IF('CLINs &amp; Ceiling Rates'!$D$247="R&amp;D",'Labor Loading Matrix'!R946,0),IF('CLINs &amp; Ceiling Rates'!$D$248="R&amp;D",'Labor Loading Matrix'!S946,0),IF('CLINs &amp; Ceiling Rates'!$D$249="R&amp;D",'Labor Loading Matrix'!T946,0),IF('CLINs &amp; Ceiling Rates'!$D$250="R&amp;D",'Labor Loading Matrix'!U946,0),IF('CLINs &amp; Ceiling Rates'!$D$251="R&amp;D",'Labor Loading Matrix'!V946,0),IF('CLINs &amp; Ceiling Rates'!$D$252="R&amp;D",'Labor Loading Matrix'!W946,0),IF('CLINs &amp; Ceiling Rates'!$D$253="R&amp;D",'Labor Loading Matrix'!X946,0),IF('CLINs &amp; Ceiling Rates'!$D$254="R&amp;D",'Labor Loading Matrix'!Y946,0),IF('CLINs &amp; Ceiling Rates'!$D$255="R&amp;D",'Labor Loading Matrix'!Z946,0),IF('CLINs &amp; Ceiling Rates'!$D$256="R&amp;D",'Labor Loading Matrix'!AA946,0))</f>
        <v>0</v>
      </c>
      <c r="H946" s="138"/>
      <c r="I946" s="137"/>
      <c r="J946" s="137"/>
      <c r="K946" s="137"/>
      <c r="L946" s="137"/>
      <c r="M946" s="137"/>
      <c r="N946" s="84"/>
      <c r="O946" s="84"/>
      <c r="P946" s="84"/>
      <c r="Q946" s="84"/>
      <c r="R946" s="133"/>
      <c r="S946" s="133"/>
      <c r="T946" s="133"/>
      <c r="U946" s="133"/>
      <c r="V946" s="133"/>
      <c r="W946" s="133"/>
      <c r="X946" s="133"/>
      <c r="Y946" s="133"/>
      <c r="Z946" s="133"/>
      <c r="AA946" s="133"/>
    </row>
    <row r="947" spans="1:27" s="73" customFormat="1" ht="18" hidden="1" customHeight="1" x14ac:dyDescent="0.25">
      <c r="A947" s="173">
        <f>'CLINs &amp; Ceiling Rates'!B92</f>
        <v>0</v>
      </c>
      <c r="B947" s="173">
        <f>'CLINs &amp; Ceiling Rates'!C92</f>
        <v>0</v>
      </c>
      <c r="C947" s="177" t="str">
        <f>'CLINs &amp; Ceiling Rates'!M92</f>
        <v/>
      </c>
      <c r="D947" s="211">
        <f>IF('CLINs &amp; Ceiling Rates'!D903="",SUM('Labor Loading Matrix'!H947:AA947),SUM(E947:G947))</f>
        <v>0</v>
      </c>
      <c r="E947" s="175">
        <f>SUM(IF('CLINs &amp; Ceiling Rates'!$D$237="OPS",'Labor Loading Matrix'!H947,0),IF('CLINs &amp; Ceiling Rates'!$D$238="OPS",'Labor Loading Matrix'!I947,0),IF('CLINs &amp; Ceiling Rates'!$D$239="OPS",'Labor Loading Matrix'!J947,0),IF('CLINs &amp; Ceiling Rates'!$D$240="OPS",'Labor Loading Matrix'!K947,0),IF('CLINs &amp; Ceiling Rates'!$D$241="OPS",'Labor Loading Matrix'!L947,0),IF('CLINs &amp; Ceiling Rates'!$D$242="OPS",'Labor Loading Matrix'!M947,0),IF('CLINs &amp; Ceiling Rates'!$D$243="OPS",'Labor Loading Matrix'!N947,0),IF('CLINs &amp; Ceiling Rates'!$D$244="OPS",'Labor Loading Matrix'!O947,0),IF('CLINs &amp; Ceiling Rates'!$D$245="OPS",'Labor Loading Matrix'!P947,0),IF('CLINs &amp; Ceiling Rates'!$D$246="OPS",'Labor Loading Matrix'!Q947,0),IF('CLINs &amp; Ceiling Rates'!$D$247="OPS",'Labor Loading Matrix'!R947,0),IF('CLINs &amp; Ceiling Rates'!$D$248="OPS",'Labor Loading Matrix'!S947,0),IF('CLINs &amp; Ceiling Rates'!$D$249="OPS",'Labor Loading Matrix'!T947,0),IF('CLINs &amp; Ceiling Rates'!$D$250="OPS",'Labor Loading Matrix'!U947,0),IF('CLINs &amp; Ceiling Rates'!$D$251="OPS",'Labor Loading Matrix'!V947,0),IF('CLINs &amp; Ceiling Rates'!$D$252="OPS",'Labor Loading Matrix'!W947,0),IF('CLINs &amp; Ceiling Rates'!$D$253="OPS",'Labor Loading Matrix'!X947,0),IF('CLINs &amp; Ceiling Rates'!$D$254="OPS",'Labor Loading Matrix'!Y947,0),IF('CLINs &amp; Ceiling Rates'!$D$255="OPS",'Labor Loading Matrix'!Z947,0),IF('CLINs &amp; Ceiling Rates'!$D$256="OPS",'Labor Loading Matrix'!AA947,0))</f>
        <v>0</v>
      </c>
      <c r="F947" s="175">
        <f>SUM(IF('CLINs &amp; Ceiling Rates'!$D$237="F&amp;E",'Labor Loading Matrix'!H947,0),IF('CLINs &amp; Ceiling Rates'!$D$238="F&amp;E",'Labor Loading Matrix'!I947,0),IF('CLINs &amp; Ceiling Rates'!$D$239="F&amp;E",'Labor Loading Matrix'!J947,0),IF('CLINs &amp; Ceiling Rates'!$D$240="F&amp;E",'Labor Loading Matrix'!K947,0),IF('CLINs &amp; Ceiling Rates'!$D$241="F&amp;E",'Labor Loading Matrix'!L947,0),IF('CLINs &amp; Ceiling Rates'!$D$242="F&amp;E",'Labor Loading Matrix'!M947,0),IF('CLINs &amp; Ceiling Rates'!$D$243="F&amp;E",'Labor Loading Matrix'!N947,0),IF('CLINs &amp; Ceiling Rates'!$D$244="F&amp;E",'Labor Loading Matrix'!O947,0),IF('CLINs &amp; Ceiling Rates'!$D$245="F&amp;E",'Labor Loading Matrix'!P947,0),IF('CLINs &amp; Ceiling Rates'!$D$246="F&amp;E",'Labor Loading Matrix'!Q947,0),IF('CLINs &amp; Ceiling Rates'!$D$247="F&amp;E",'Labor Loading Matrix'!R947,0),IF('CLINs &amp; Ceiling Rates'!$D$248="F&amp;E",'Labor Loading Matrix'!S947,0),IF('CLINs &amp; Ceiling Rates'!$D$249="F&amp;E",'Labor Loading Matrix'!T947,0),IF('CLINs &amp; Ceiling Rates'!$D$250="F&amp;E",'Labor Loading Matrix'!U947,0),IF('CLINs &amp; Ceiling Rates'!$D$251="F&amp;E",'Labor Loading Matrix'!V947,0),IF('CLINs &amp; Ceiling Rates'!$D$252="F&amp;E",'Labor Loading Matrix'!W947,0),IF('CLINs &amp; Ceiling Rates'!$D$253="F&amp;E",'Labor Loading Matrix'!X947,0),IF('CLINs &amp; Ceiling Rates'!$D$254="F&amp;E",'Labor Loading Matrix'!Y947,0),IF('CLINs &amp; Ceiling Rates'!$D$255="F&amp;E",'Labor Loading Matrix'!Z947,0),IF('CLINs &amp; Ceiling Rates'!$D$256="F&amp;E",'Labor Loading Matrix'!AA947,0))</f>
        <v>0</v>
      </c>
      <c r="G947" s="175">
        <f>SUM(IF('CLINs &amp; Ceiling Rates'!$D$237="R&amp;D",'Labor Loading Matrix'!H947,0),IF('CLINs &amp; Ceiling Rates'!$D$238="R&amp;D",'Labor Loading Matrix'!I947,0),IF('CLINs &amp; Ceiling Rates'!$D$239="R&amp;D",'Labor Loading Matrix'!J947,0),IF('CLINs &amp; Ceiling Rates'!$D$240="R&amp;D",'Labor Loading Matrix'!K947,0),IF('CLINs &amp; Ceiling Rates'!$D$241="R&amp;D",'Labor Loading Matrix'!L947,0),IF('CLINs &amp; Ceiling Rates'!$D$242="R&amp;D",'Labor Loading Matrix'!M947,0),IF('CLINs &amp; Ceiling Rates'!$D$243="R&amp;D",'Labor Loading Matrix'!N947,0),IF('CLINs &amp; Ceiling Rates'!$D$244="R&amp;D",'Labor Loading Matrix'!O947,0),IF('CLINs &amp; Ceiling Rates'!$D$245="R&amp;D",'Labor Loading Matrix'!P947,0),IF('CLINs &amp; Ceiling Rates'!$D$246="R&amp;D",'Labor Loading Matrix'!Q947,0),IF('CLINs &amp; Ceiling Rates'!$D$247="R&amp;D",'Labor Loading Matrix'!R947,0),IF('CLINs &amp; Ceiling Rates'!$D$248="R&amp;D",'Labor Loading Matrix'!S947,0),IF('CLINs &amp; Ceiling Rates'!$D$249="R&amp;D",'Labor Loading Matrix'!T947,0),IF('CLINs &amp; Ceiling Rates'!$D$250="R&amp;D",'Labor Loading Matrix'!U947,0),IF('CLINs &amp; Ceiling Rates'!$D$251="R&amp;D",'Labor Loading Matrix'!V947,0),IF('CLINs &amp; Ceiling Rates'!$D$252="R&amp;D",'Labor Loading Matrix'!W947,0),IF('CLINs &amp; Ceiling Rates'!$D$253="R&amp;D",'Labor Loading Matrix'!X947,0),IF('CLINs &amp; Ceiling Rates'!$D$254="R&amp;D",'Labor Loading Matrix'!Y947,0),IF('CLINs &amp; Ceiling Rates'!$D$255="R&amp;D",'Labor Loading Matrix'!Z947,0),IF('CLINs &amp; Ceiling Rates'!$D$256="R&amp;D",'Labor Loading Matrix'!AA947,0))</f>
        <v>0</v>
      </c>
      <c r="H947" s="138"/>
      <c r="I947" s="137"/>
      <c r="J947" s="137"/>
      <c r="K947" s="137"/>
      <c r="L947" s="137"/>
      <c r="M947" s="137"/>
      <c r="N947" s="84"/>
      <c r="O947" s="84"/>
      <c r="P947" s="84"/>
      <c r="Q947" s="84"/>
      <c r="R947" s="133"/>
      <c r="S947" s="133"/>
      <c r="T947" s="133"/>
      <c r="U947" s="133"/>
      <c r="V947" s="133"/>
      <c r="W947" s="133"/>
      <c r="X947" s="133"/>
      <c r="Y947" s="133"/>
      <c r="Z947" s="133"/>
      <c r="AA947" s="133"/>
    </row>
    <row r="948" spans="1:27" s="73" customFormat="1" ht="18" hidden="1" customHeight="1" x14ac:dyDescent="0.25">
      <c r="A948" s="173">
        <f>'CLINs &amp; Ceiling Rates'!B93</f>
        <v>0</v>
      </c>
      <c r="B948" s="173">
        <f>'CLINs &amp; Ceiling Rates'!C93</f>
        <v>0</v>
      </c>
      <c r="C948" s="177" t="str">
        <f>'CLINs &amp; Ceiling Rates'!M93</f>
        <v/>
      </c>
      <c r="D948" s="211">
        <f>IF('CLINs &amp; Ceiling Rates'!D904="",SUM('Labor Loading Matrix'!H948:AA948),SUM(E948:G948))</f>
        <v>0</v>
      </c>
      <c r="E948" s="175">
        <f>SUM(IF('CLINs &amp; Ceiling Rates'!$D$237="OPS",'Labor Loading Matrix'!H948,0),IF('CLINs &amp; Ceiling Rates'!$D$238="OPS",'Labor Loading Matrix'!I948,0),IF('CLINs &amp; Ceiling Rates'!$D$239="OPS",'Labor Loading Matrix'!J948,0),IF('CLINs &amp; Ceiling Rates'!$D$240="OPS",'Labor Loading Matrix'!K948,0),IF('CLINs &amp; Ceiling Rates'!$D$241="OPS",'Labor Loading Matrix'!L948,0),IF('CLINs &amp; Ceiling Rates'!$D$242="OPS",'Labor Loading Matrix'!M948,0),IF('CLINs &amp; Ceiling Rates'!$D$243="OPS",'Labor Loading Matrix'!N948,0),IF('CLINs &amp; Ceiling Rates'!$D$244="OPS",'Labor Loading Matrix'!O948,0),IF('CLINs &amp; Ceiling Rates'!$D$245="OPS",'Labor Loading Matrix'!P948,0),IF('CLINs &amp; Ceiling Rates'!$D$246="OPS",'Labor Loading Matrix'!Q948,0),IF('CLINs &amp; Ceiling Rates'!$D$247="OPS",'Labor Loading Matrix'!R948,0),IF('CLINs &amp; Ceiling Rates'!$D$248="OPS",'Labor Loading Matrix'!S948,0),IF('CLINs &amp; Ceiling Rates'!$D$249="OPS",'Labor Loading Matrix'!T948,0),IF('CLINs &amp; Ceiling Rates'!$D$250="OPS",'Labor Loading Matrix'!U948,0),IF('CLINs &amp; Ceiling Rates'!$D$251="OPS",'Labor Loading Matrix'!V948,0),IF('CLINs &amp; Ceiling Rates'!$D$252="OPS",'Labor Loading Matrix'!W948,0),IF('CLINs &amp; Ceiling Rates'!$D$253="OPS",'Labor Loading Matrix'!X948,0),IF('CLINs &amp; Ceiling Rates'!$D$254="OPS",'Labor Loading Matrix'!Y948,0),IF('CLINs &amp; Ceiling Rates'!$D$255="OPS",'Labor Loading Matrix'!Z948,0),IF('CLINs &amp; Ceiling Rates'!$D$256="OPS",'Labor Loading Matrix'!AA948,0))</f>
        <v>0</v>
      </c>
      <c r="F948" s="175">
        <f>SUM(IF('CLINs &amp; Ceiling Rates'!$D$237="F&amp;E",'Labor Loading Matrix'!H948,0),IF('CLINs &amp; Ceiling Rates'!$D$238="F&amp;E",'Labor Loading Matrix'!I948,0),IF('CLINs &amp; Ceiling Rates'!$D$239="F&amp;E",'Labor Loading Matrix'!J948,0),IF('CLINs &amp; Ceiling Rates'!$D$240="F&amp;E",'Labor Loading Matrix'!K948,0),IF('CLINs &amp; Ceiling Rates'!$D$241="F&amp;E",'Labor Loading Matrix'!L948,0),IF('CLINs &amp; Ceiling Rates'!$D$242="F&amp;E",'Labor Loading Matrix'!M948,0),IF('CLINs &amp; Ceiling Rates'!$D$243="F&amp;E",'Labor Loading Matrix'!N948,0),IF('CLINs &amp; Ceiling Rates'!$D$244="F&amp;E",'Labor Loading Matrix'!O948,0),IF('CLINs &amp; Ceiling Rates'!$D$245="F&amp;E",'Labor Loading Matrix'!P948,0),IF('CLINs &amp; Ceiling Rates'!$D$246="F&amp;E",'Labor Loading Matrix'!Q948,0),IF('CLINs &amp; Ceiling Rates'!$D$247="F&amp;E",'Labor Loading Matrix'!R948,0),IF('CLINs &amp; Ceiling Rates'!$D$248="F&amp;E",'Labor Loading Matrix'!S948,0),IF('CLINs &amp; Ceiling Rates'!$D$249="F&amp;E",'Labor Loading Matrix'!T948,0),IF('CLINs &amp; Ceiling Rates'!$D$250="F&amp;E",'Labor Loading Matrix'!U948,0),IF('CLINs &amp; Ceiling Rates'!$D$251="F&amp;E",'Labor Loading Matrix'!V948,0),IF('CLINs &amp; Ceiling Rates'!$D$252="F&amp;E",'Labor Loading Matrix'!W948,0),IF('CLINs &amp; Ceiling Rates'!$D$253="F&amp;E",'Labor Loading Matrix'!X948,0),IF('CLINs &amp; Ceiling Rates'!$D$254="F&amp;E",'Labor Loading Matrix'!Y948,0),IF('CLINs &amp; Ceiling Rates'!$D$255="F&amp;E",'Labor Loading Matrix'!Z948,0),IF('CLINs &amp; Ceiling Rates'!$D$256="F&amp;E",'Labor Loading Matrix'!AA948,0))</f>
        <v>0</v>
      </c>
      <c r="G948" s="175">
        <f>SUM(IF('CLINs &amp; Ceiling Rates'!$D$237="R&amp;D",'Labor Loading Matrix'!H948,0),IF('CLINs &amp; Ceiling Rates'!$D$238="R&amp;D",'Labor Loading Matrix'!I948,0),IF('CLINs &amp; Ceiling Rates'!$D$239="R&amp;D",'Labor Loading Matrix'!J948,0),IF('CLINs &amp; Ceiling Rates'!$D$240="R&amp;D",'Labor Loading Matrix'!K948,0),IF('CLINs &amp; Ceiling Rates'!$D$241="R&amp;D",'Labor Loading Matrix'!L948,0),IF('CLINs &amp; Ceiling Rates'!$D$242="R&amp;D",'Labor Loading Matrix'!M948,0),IF('CLINs &amp; Ceiling Rates'!$D$243="R&amp;D",'Labor Loading Matrix'!N948,0),IF('CLINs &amp; Ceiling Rates'!$D$244="R&amp;D",'Labor Loading Matrix'!O948,0),IF('CLINs &amp; Ceiling Rates'!$D$245="R&amp;D",'Labor Loading Matrix'!P948,0),IF('CLINs &amp; Ceiling Rates'!$D$246="R&amp;D",'Labor Loading Matrix'!Q948,0),IF('CLINs &amp; Ceiling Rates'!$D$247="R&amp;D",'Labor Loading Matrix'!R948,0),IF('CLINs &amp; Ceiling Rates'!$D$248="R&amp;D",'Labor Loading Matrix'!S948,0),IF('CLINs &amp; Ceiling Rates'!$D$249="R&amp;D",'Labor Loading Matrix'!T948,0),IF('CLINs &amp; Ceiling Rates'!$D$250="R&amp;D",'Labor Loading Matrix'!U948,0),IF('CLINs &amp; Ceiling Rates'!$D$251="R&amp;D",'Labor Loading Matrix'!V948,0),IF('CLINs &amp; Ceiling Rates'!$D$252="R&amp;D",'Labor Loading Matrix'!W948,0),IF('CLINs &amp; Ceiling Rates'!$D$253="R&amp;D",'Labor Loading Matrix'!X948,0),IF('CLINs &amp; Ceiling Rates'!$D$254="R&amp;D",'Labor Loading Matrix'!Y948,0),IF('CLINs &amp; Ceiling Rates'!$D$255="R&amp;D",'Labor Loading Matrix'!Z948,0),IF('CLINs &amp; Ceiling Rates'!$D$256="R&amp;D",'Labor Loading Matrix'!AA948,0))</f>
        <v>0</v>
      </c>
      <c r="H948" s="138"/>
      <c r="I948" s="137"/>
      <c r="J948" s="137"/>
      <c r="K948" s="137"/>
      <c r="L948" s="137"/>
      <c r="M948" s="137"/>
      <c r="N948" s="84"/>
      <c r="O948" s="84"/>
      <c r="P948" s="84"/>
      <c r="Q948" s="84"/>
      <c r="R948" s="133"/>
      <c r="S948" s="133"/>
      <c r="T948" s="133"/>
      <c r="U948" s="133"/>
      <c r="V948" s="133"/>
      <c r="W948" s="133"/>
      <c r="X948" s="133"/>
      <c r="Y948" s="133"/>
      <c r="Z948" s="133"/>
      <c r="AA948" s="133"/>
    </row>
    <row r="949" spans="1:27" s="73" customFormat="1" ht="18" hidden="1" customHeight="1" x14ac:dyDescent="0.25">
      <c r="A949" s="173">
        <f>'CLINs &amp; Ceiling Rates'!B94</f>
        <v>0</v>
      </c>
      <c r="B949" s="173">
        <f>'CLINs &amp; Ceiling Rates'!C94</f>
        <v>0</v>
      </c>
      <c r="C949" s="177" t="str">
        <f>'CLINs &amp; Ceiling Rates'!M94</f>
        <v/>
      </c>
      <c r="D949" s="211">
        <f>IF('CLINs &amp; Ceiling Rates'!D905="",SUM('Labor Loading Matrix'!H949:AA949),SUM(E949:G949))</f>
        <v>0</v>
      </c>
      <c r="E949" s="175">
        <f>SUM(IF('CLINs &amp; Ceiling Rates'!$D$237="OPS",'Labor Loading Matrix'!H949,0),IF('CLINs &amp; Ceiling Rates'!$D$238="OPS",'Labor Loading Matrix'!I949,0),IF('CLINs &amp; Ceiling Rates'!$D$239="OPS",'Labor Loading Matrix'!J949,0),IF('CLINs &amp; Ceiling Rates'!$D$240="OPS",'Labor Loading Matrix'!K949,0),IF('CLINs &amp; Ceiling Rates'!$D$241="OPS",'Labor Loading Matrix'!L949,0),IF('CLINs &amp; Ceiling Rates'!$D$242="OPS",'Labor Loading Matrix'!M949,0),IF('CLINs &amp; Ceiling Rates'!$D$243="OPS",'Labor Loading Matrix'!N949,0),IF('CLINs &amp; Ceiling Rates'!$D$244="OPS",'Labor Loading Matrix'!O949,0),IF('CLINs &amp; Ceiling Rates'!$D$245="OPS",'Labor Loading Matrix'!P949,0),IF('CLINs &amp; Ceiling Rates'!$D$246="OPS",'Labor Loading Matrix'!Q949,0),IF('CLINs &amp; Ceiling Rates'!$D$247="OPS",'Labor Loading Matrix'!R949,0),IF('CLINs &amp; Ceiling Rates'!$D$248="OPS",'Labor Loading Matrix'!S949,0),IF('CLINs &amp; Ceiling Rates'!$D$249="OPS",'Labor Loading Matrix'!T949,0),IF('CLINs &amp; Ceiling Rates'!$D$250="OPS",'Labor Loading Matrix'!U949,0),IF('CLINs &amp; Ceiling Rates'!$D$251="OPS",'Labor Loading Matrix'!V949,0),IF('CLINs &amp; Ceiling Rates'!$D$252="OPS",'Labor Loading Matrix'!W949,0),IF('CLINs &amp; Ceiling Rates'!$D$253="OPS",'Labor Loading Matrix'!X949,0),IF('CLINs &amp; Ceiling Rates'!$D$254="OPS",'Labor Loading Matrix'!Y949,0),IF('CLINs &amp; Ceiling Rates'!$D$255="OPS",'Labor Loading Matrix'!Z949,0),IF('CLINs &amp; Ceiling Rates'!$D$256="OPS",'Labor Loading Matrix'!AA949,0))</f>
        <v>0</v>
      </c>
      <c r="F949" s="175">
        <f>SUM(IF('CLINs &amp; Ceiling Rates'!$D$237="F&amp;E",'Labor Loading Matrix'!H949,0),IF('CLINs &amp; Ceiling Rates'!$D$238="F&amp;E",'Labor Loading Matrix'!I949,0),IF('CLINs &amp; Ceiling Rates'!$D$239="F&amp;E",'Labor Loading Matrix'!J949,0),IF('CLINs &amp; Ceiling Rates'!$D$240="F&amp;E",'Labor Loading Matrix'!K949,0),IF('CLINs &amp; Ceiling Rates'!$D$241="F&amp;E",'Labor Loading Matrix'!L949,0),IF('CLINs &amp; Ceiling Rates'!$D$242="F&amp;E",'Labor Loading Matrix'!M949,0),IF('CLINs &amp; Ceiling Rates'!$D$243="F&amp;E",'Labor Loading Matrix'!N949,0),IF('CLINs &amp; Ceiling Rates'!$D$244="F&amp;E",'Labor Loading Matrix'!O949,0),IF('CLINs &amp; Ceiling Rates'!$D$245="F&amp;E",'Labor Loading Matrix'!P949,0),IF('CLINs &amp; Ceiling Rates'!$D$246="F&amp;E",'Labor Loading Matrix'!Q949,0),IF('CLINs &amp; Ceiling Rates'!$D$247="F&amp;E",'Labor Loading Matrix'!R949,0),IF('CLINs &amp; Ceiling Rates'!$D$248="F&amp;E",'Labor Loading Matrix'!S949,0),IF('CLINs &amp; Ceiling Rates'!$D$249="F&amp;E",'Labor Loading Matrix'!T949,0),IF('CLINs &amp; Ceiling Rates'!$D$250="F&amp;E",'Labor Loading Matrix'!U949,0),IF('CLINs &amp; Ceiling Rates'!$D$251="F&amp;E",'Labor Loading Matrix'!V949,0),IF('CLINs &amp; Ceiling Rates'!$D$252="F&amp;E",'Labor Loading Matrix'!W949,0),IF('CLINs &amp; Ceiling Rates'!$D$253="F&amp;E",'Labor Loading Matrix'!X949,0),IF('CLINs &amp; Ceiling Rates'!$D$254="F&amp;E",'Labor Loading Matrix'!Y949,0),IF('CLINs &amp; Ceiling Rates'!$D$255="F&amp;E",'Labor Loading Matrix'!Z949,0),IF('CLINs &amp; Ceiling Rates'!$D$256="F&amp;E",'Labor Loading Matrix'!AA949,0))</f>
        <v>0</v>
      </c>
      <c r="G949" s="175">
        <f>SUM(IF('CLINs &amp; Ceiling Rates'!$D$237="R&amp;D",'Labor Loading Matrix'!H949,0),IF('CLINs &amp; Ceiling Rates'!$D$238="R&amp;D",'Labor Loading Matrix'!I949,0),IF('CLINs &amp; Ceiling Rates'!$D$239="R&amp;D",'Labor Loading Matrix'!J949,0),IF('CLINs &amp; Ceiling Rates'!$D$240="R&amp;D",'Labor Loading Matrix'!K949,0),IF('CLINs &amp; Ceiling Rates'!$D$241="R&amp;D",'Labor Loading Matrix'!L949,0),IF('CLINs &amp; Ceiling Rates'!$D$242="R&amp;D",'Labor Loading Matrix'!M949,0),IF('CLINs &amp; Ceiling Rates'!$D$243="R&amp;D",'Labor Loading Matrix'!N949,0),IF('CLINs &amp; Ceiling Rates'!$D$244="R&amp;D",'Labor Loading Matrix'!O949,0),IF('CLINs &amp; Ceiling Rates'!$D$245="R&amp;D",'Labor Loading Matrix'!P949,0),IF('CLINs &amp; Ceiling Rates'!$D$246="R&amp;D",'Labor Loading Matrix'!Q949,0),IF('CLINs &amp; Ceiling Rates'!$D$247="R&amp;D",'Labor Loading Matrix'!R949,0),IF('CLINs &amp; Ceiling Rates'!$D$248="R&amp;D",'Labor Loading Matrix'!S949,0),IF('CLINs &amp; Ceiling Rates'!$D$249="R&amp;D",'Labor Loading Matrix'!T949,0),IF('CLINs &amp; Ceiling Rates'!$D$250="R&amp;D",'Labor Loading Matrix'!U949,0),IF('CLINs &amp; Ceiling Rates'!$D$251="R&amp;D",'Labor Loading Matrix'!V949,0),IF('CLINs &amp; Ceiling Rates'!$D$252="R&amp;D",'Labor Loading Matrix'!W949,0),IF('CLINs &amp; Ceiling Rates'!$D$253="R&amp;D",'Labor Loading Matrix'!X949,0),IF('CLINs &amp; Ceiling Rates'!$D$254="R&amp;D",'Labor Loading Matrix'!Y949,0),IF('CLINs &amp; Ceiling Rates'!$D$255="R&amp;D",'Labor Loading Matrix'!Z949,0),IF('CLINs &amp; Ceiling Rates'!$D$256="R&amp;D",'Labor Loading Matrix'!AA949,0))</f>
        <v>0</v>
      </c>
      <c r="H949" s="138"/>
      <c r="I949" s="137"/>
      <c r="J949" s="137"/>
      <c r="K949" s="137"/>
      <c r="L949" s="137"/>
      <c r="M949" s="137"/>
      <c r="N949" s="84"/>
      <c r="O949" s="84"/>
      <c r="P949" s="84"/>
      <c r="Q949" s="84"/>
      <c r="R949" s="133"/>
      <c r="S949" s="133"/>
      <c r="T949" s="133"/>
      <c r="U949" s="133"/>
      <c r="V949" s="133"/>
      <c r="W949" s="133"/>
      <c r="X949" s="133"/>
      <c r="Y949" s="133"/>
      <c r="Z949" s="133"/>
      <c r="AA949" s="133"/>
    </row>
    <row r="950" spans="1:27" s="73" customFormat="1" ht="18" hidden="1" customHeight="1" x14ac:dyDescent="0.25">
      <c r="A950" s="173">
        <f>'CLINs &amp; Ceiling Rates'!B95</f>
        <v>0</v>
      </c>
      <c r="B950" s="173">
        <f>'CLINs &amp; Ceiling Rates'!C95</f>
        <v>0</v>
      </c>
      <c r="C950" s="177" t="str">
        <f>'CLINs &amp; Ceiling Rates'!M95</f>
        <v/>
      </c>
      <c r="D950" s="211">
        <f>IF('CLINs &amp; Ceiling Rates'!D906="",SUM('Labor Loading Matrix'!H950:AA950),SUM(E950:G950))</f>
        <v>0</v>
      </c>
      <c r="E950" s="175">
        <f>SUM(IF('CLINs &amp; Ceiling Rates'!$D$237="OPS",'Labor Loading Matrix'!H950,0),IF('CLINs &amp; Ceiling Rates'!$D$238="OPS",'Labor Loading Matrix'!I950,0),IF('CLINs &amp; Ceiling Rates'!$D$239="OPS",'Labor Loading Matrix'!J950,0),IF('CLINs &amp; Ceiling Rates'!$D$240="OPS",'Labor Loading Matrix'!K950,0),IF('CLINs &amp; Ceiling Rates'!$D$241="OPS",'Labor Loading Matrix'!L950,0),IF('CLINs &amp; Ceiling Rates'!$D$242="OPS",'Labor Loading Matrix'!M950,0),IF('CLINs &amp; Ceiling Rates'!$D$243="OPS",'Labor Loading Matrix'!N950,0),IF('CLINs &amp; Ceiling Rates'!$D$244="OPS",'Labor Loading Matrix'!O950,0),IF('CLINs &amp; Ceiling Rates'!$D$245="OPS",'Labor Loading Matrix'!P950,0),IF('CLINs &amp; Ceiling Rates'!$D$246="OPS",'Labor Loading Matrix'!Q950,0),IF('CLINs &amp; Ceiling Rates'!$D$247="OPS",'Labor Loading Matrix'!R950,0),IF('CLINs &amp; Ceiling Rates'!$D$248="OPS",'Labor Loading Matrix'!S950,0),IF('CLINs &amp; Ceiling Rates'!$D$249="OPS",'Labor Loading Matrix'!T950,0),IF('CLINs &amp; Ceiling Rates'!$D$250="OPS",'Labor Loading Matrix'!U950,0),IF('CLINs &amp; Ceiling Rates'!$D$251="OPS",'Labor Loading Matrix'!V950,0),IF('CLINs &amp; Ceiling Rates'!$D$252="OPS",'Labor Loading Matrix'!W950,0),IF('CLINs &amp; Ceiling Rates'!$D$253="OPS",'Labor Loading Matrix'!X950,0),IF('CLINs &amp; Ceiling Rates'!$D$254="OPS",'Labor Loading Matrix'!Y950,0),IF('CLINs &amp; Ceiling Rates'!$D$255="OPS",'Labor Loading Matrix'!Z950,0),IF('CLINs &amp; Ceiling Rates'!$D$256="OPS",'Labor Loading Matrix'!AA950,0))</f>
        <v>0</v>
      </c>
      <c r="F950" s="175">
        <f>SUM(IF('CLINs &amp; Ceiling Rates'!$D$237="F&amp;E",'Labor Loading Matrix'!H950,0),IF('CLINs &amp; Ceiling Rates'!$D$238="F&amp;E",'Labor Loading Matrix'!I950,0),IF('CLINs &amp; Ceiling Rates'!$D$239="F&amp;E",'Labor Loading Matrix'!J950,0),IF('CLINs &amp; Ceiling Rates'!$D$240="F&amp;E",'Labor Loading Matrix'!K950,0),IF('CLINs &amp; Ceiling Rates'!$D$241="F&amp;E",'Labor Loading Matrix'!L950,0),IF('CLINs &amp; Ceiling Rates'!$D$242="F&amp;E",'Labor Loading Matrix'!M950,0),IF('CLINs &amp; Ceiling Rates'!$D$243="F&amp;E",'Labor Loading Matrix'!N950,0),IF('CLINs &amp; Ceiling Rates'!$D$244="F&amp;E",'Labor Loading Matrix'!O950,0),IF('CLINs &amp; Ceiling Rates'!$D$245="F&amp;E",'Labor Loading Matrix'!P950,0),IF('CLINs &amp; Ceiling Rates'!$D$246="F&amp;E",'Labor Loading Matrix'!Q950,0),IF('CLINs &amp; Ceiling Rates'!$D$247="F&amp;E",'Labor Loading Matrix'!R950,0),IF('CLINs &amp; Ceiling Rates'!$D$248="F&amp;E",'Labor Loading Matrix'!S950,0),IF('CLINs &amp; Ceiling Rates'!$D$249="F&amp;E",'Labor Loading Matrix'!T950,0),IF('CLINs &amp; Ceiling Rates'!$D$250="F&amp;E",'Labor Loading Matrix'!U950,0),IF('CLINs &amp; Ceiling Rates'!$D$251="F&amp;E",'Labor Loading Matrix'!V950,0),IF('CLINs &amp; Ceiling Rates'!$D$252="F&amp;E",'Labor Loading Matrix'!W950,0),IF('CLINs &amp; Ceiling Rates'!$D$253="F&amp;E",'Labor Loading Matrix'!X950,0),IF('CLINs &amp; Ceiling Rates'!$D$254="F&amp;E",'Labor Loading Matrix'!Y950,0),IF('CLINs &amp; Ceiling Rates'!$D$255="F&amp;E",'Labor Loading Matrix'!Z950,0),IF('CLINs &amp; Ceiling Rates'!$D$256="F&amp;E",'Labor Loading Matrix'!AA950,0))</f>
        <v>0</v>
      </c>
      <c r="G950" s="175">
        <f>SUM(IF('CLINs &amp; Ceiling Rates'!$D$237="R&amp;D",'Labor Loading Matrix'!H950,0),IF('CLINs &amp; Ceiling Rates'!$D$238="R&amp;D",'Labor Loading Matrix'!I950,0),IF('CLINs &amp; Ceiling Rates'!$D$239="R&amp;D",'Labor Loading Matrix'!J950,0),IF('CLINs &amp; Ceiling Rates'!$D$240="R&amp;D",'Labor Loading Matrix'!K950,0),IF('CLINs &amp; Ceiling Rates'!$D$241="R&amp;D",'Labor Loading Matrix'!L950,0),IF('CLINs &amp; Ceiling Rates'!$D$242="R&amp;D",'Labor Loading Matrix'!M950,0),IF('CLINs &amp; Ceiling Rates'!$D$243="R&amp;D",'Labor Loading Matrix'!N950,0),IF('CLINs &amp; Ceiling Rates'!$D$244="R&amp;D",'Labor Loading Matrix'!O950,0),IF('CLINs &amp; Ceiling Rates'!$D$245="R&amp;D",'Labor Loading Matrix'!P950,0),IF('CLINs &amp; Ceiling Rates'!$D$246="R&amp;D",'Labor Loading Matrix'!Q950,0),IF('CLINs &amp; Ceiling Rates'!$D$247="R&amp;D",'Labor Loading Matrix'!R950,0),IF('CLINs &amp; Ceiling Rates'!$D$248="R&amp;D",'Labor Loading Matrix'!S950,0),IF('CLINs &amp; Ceiling Rates'!$D$249="R&amp;D",'Labor Loading Matrix'!T950,0),IF('CLINs &amp; Ceiling Rates'!$D$250="R&amp;D",'Labor Loading Matrix'!U950,0),IF('CLINs &amp; Ceiling Rates'!$D$251="R&amp;D",'Labor Loading Matrix'!V950,0),IF('CLINs &amp; Ceiling Rates'!$D$252="R&amp;D",'Labor Loading Matrix'!W950,0),IF('CLINs &amp; Ceiling Rates'!$D$253="R&amp;D",'Labor Loading Matrix'!X950,0),IF('CLINs &amp; Ceiling Rates'!$D$254="R&amp;D",'Labor Loading Matrix'!Y950,0),IF('CLINs &amp; Ceiling Rates'!$D$255="R&amp;D",'Labor Loading Matrix'!Z950,0),IF('CLINs &amp; Ceiling Rates'!$D$256="R&amp;D",'Labor Loading Matrix'!AA950,0))</f>
        <v>0</v>
      </c>
      <c r="H950" s="138"/>
      <c r="I950" s="137"/>
      <c r="J950" s="137"/>
      <c r="K950" s="137"/>
      <c r="L950" s="137"/>
      <c r="M950" s="137"/>
      <c r="N950" s="84"/>
      <c r="O950" s="84"/>
      <c r="P950" s="84"/>
      <c r="Q950" s="84"/>
      <c r="R950" s="133"/>
      <c r="S950" s="133"/>
      <c r="T950" s="133"/>
      <c r="U950" s="133"/>
      <c r="V950" s="133"/>
      <c r="W950" s="133"/>
      <c r="X950" s="133"/>
      <c r="Y950" s="133"/>
      <c r="Z950" s="133"/>
      <c r="AA950" s="133"/>
    </row>
    <row r="951" spans="1:27" s="73" customFormat="1" ht="18" hidden="1" customHeight="1" x14ac:dyDescent="0.25">
      <c r="A951" s="173">
        <f>'CLINs &amp; Ceiling Rates'!B96</f>
        <v>0</v>
      </c>
      <c r="B951" s="173">
        <f>'CLINs &amp; Ceiling Rates'!C96</f>
        <v>0</v>
      </c>
      <c r="C951" s="177" t="str">
        <f>'CLINs &amp; Ceiling Rates'!M96</f>
        <v/>
      </c>
      <c r="D951" s="211">
        <f>IF('CLINs &amp; Ceiling Rates'!D907="",SUM('Labor Loading Matrix'!H951:AA951),SUM(E951:G951))</f>
        <v>0</v>
      </c>
      <c r="E951" s="175">
        <f>SUM(IF('CLINs &amp; Ceiling Rates'!$D$237="OPS",'Labor Loading Matrix'!H951,0),IF('CLINs &amp; Ceiling Rates'!$D$238="OPS",'Labor Loading Matrix'!I951,0),IF('CLINs &amp; Ceiling Rates'!$D$239="OPS",'Labor Loading Matrix'!J951,0),IF('CLINs &amp; Ceiling Rates'!$D$240="OPS",'Labor Loading Matrix'!K951,0),IF('CLINs &amp; Ceiling Rates'!$D$241="OPS",'Labor Loading Matrix'!L951,0),IF('CLINs &amp; Ceiling Rates'!$D$242="OPS",'Labor Loading Matrix'!M951,0),IF('CLINs &amp; Ceiling Rates'!$D$243="OPS",'Labor Loading Matrix'!N951,0),IF('CLINs &amp; Ceiling Rates'!$D$244="OPS",'Labor Loading Matrix'!O951,0),IF('CLINs &amp; Ceiling Rates'!$D$245="OPS",'Labor Loading Matrix'!P951,0),IF('CLINs &amp; Ceiling Rates'!$D$246="OPS",'Labor Loading Matrix'!Q951,0),IF('CLINs &amp; Ceiling Rates'!$D$247="OPS",'Labor Loading Matrix'!R951,0),IF('CLINs &amp; Ceiling Rates'!$D$248="OPS",'Labor Loading Matrix'!S951,0),IF('CLINs &amp; Ceiling Rates'!$D$249="OPS",'Labor Loading Matrix'!T951,0),IF('CLINs &amp; Ceiling Rates'!$D$250="OPS",'Labor Loading Matrix'!U951,0),IF('CLINs &amp; Ceiling Rates'!$D$251="OPS",'Labor Loading Matrix'!V951,0),IF('CLINs &amp; Ceiling Rates'!$D$252="OPS",'Labor Loading Matrix'!W951,0),IF('CLINs &amp; Ceiling Rates'!$D$253="OPS",'Labor Loading Matrix'!X951,0),IF('CLINs &amp; Ceiling Rates'!$D$254="OPS",'Labor Loading Matrix'!Y951,0),IF('CLINs &amp; Ceiling Rates'!$D$255="OPS",'Labor Loading Matrix'!Z951,0),IF('CLINs &amp; Ceiling Rates'!$D$256="OPS",'Labor Loading Matrix'!AA951,0))</f>
        <v>0</v>
      </c>
      <c r="F951" s="175">
        <f>SUM(IF('CLINs &amp; Ceiling Rates'!$D$237="F&amp;E",'Labor Loading Matrix'!H951,0),IF('CLINs &amp; Ceiling Rates'!$D$238="F&amp;E",'Labor Loading Matrix'!I951,0),IF('CLINs &amp; Ceiling Rates'!$D$239="F&amp;E",'Labor Loading Matrix'!J951,0),IF('CLINs &amp; Ceiling Rates'!$D$240="F&amp;E",'Labor Loading Matrix'!K951,0),IF('CLINs &amp; Ceiling Rates'!$D$241="F&amp;E",'Labor Loading Matrix'!L951,0),IF('CLINs &amp; Ceiling Rates'!$D$242="F&amp;E",'Labor Loading Matrix'!M951,0),IF('CLINs &amp; Ceiling Rates'!$D$243="F&amp;E",'Labor Loading Matrix'!N951,0),IF('CLINs &amp; Ceiling Rates'!$D$244="F&amp;E",'Labor Loading Matrix'!O951,0),IF('CLINs &amp; Ceiling Rates'!$D$245="F&amp;E",'Labor Loading Matrix'!P951,0),IF('CLINs &amp; Ceiling Rates'!$D$246="F&amp;E",'Labor Loading Matrix'!Q951,0),IF('CLINs &amp; Ceiling Rates'!$D$247="F&amp;E",'Labor Loading Matrix'!R951,0),IF('CLINs &amp; Ceiling Rates'!$D$248="F&amp;E",'Labor Loading Matrix'!S951,0),IF('CLINs &amp; Ceiling Rates'!$D$249="F&amp;E",'Labor Loading Matrix'!T951,0),IF('CLINs &amp; Ceiling Rates'!$D$250="F&amp;E",'Labor Loading Matrix'!U951,0),IF('CLINs &amp; Ceiling Rates'!$D$251="F&amp;E",'Labor Loading Matrix'!V951,0),IF('CLINs &amp; Ceiling Rates'!$D$252="F&amp;E",'Labor Loading Matrix'!W951,0),IF('CLINs &amp; Ceiling Rates'!$D$253="F&amp;E",'Labor Loading Matrix'!X951,0),IF('CLINs &amp; Ceiling Rates'!$D$254="F&amp;E",'Labor Loading Matrix'!Y951,0),IF('CLINs &amp; Ceiling Rates'!$D$255="F&amp;E",'Labor Loading Matrix'!Z951,0),IF('CLINs &amp; Ceiling Rates'!$D$256="F&amp;E",'Labor Loading Matrix'!AA951,0))</f>
        <v>0</v>
      </c>
      <c r="G951" s="175">
        <f>SUM(IF('CLINs &amp; Ceiling Rates'!$D$237="R&amp;D",'Labor Loading Matrix'!H951,0),IF('CLINs &amp; Ceiling Rates'!$D$238="R&amp;D",'Labor Loading Matrix'!I951,0),IF('CLINs &amp; Ceiling Rates'!$D$239="R&amp;D",'Labor Loading Matrix'!J951,0),IF('CLINs &amp; Ceiling Rates'!$D$240="R&amp;D",'Labor Loading Matrix'!K951,0),IF('CLINs &amp; Ceiling Rates'!$D$241="R&amp;D",'Labor Loading Matrix'!L951,0),IF('CLINs &amp; Ceiling Rates'!$D$242="R&amp;D",'Labor Loading Matrix'!M951,0),IF('CLINs &amp; Ceiling Rates'!$D$243="R&amp;D",'Labor Loading Matrix'!N951,0),IF('CLINs &amp; Ceiling Rates'!$D$244="R&amp;D",'Labor Loading Matrix'!O951,0),IF('CLINs &amp; Ceiling Rates'!$D$245="R&amp;D",'Labor Loading Matrix'!P951,0),IF('CLINs &amp; Ceiling Rates'!$D$246="R&amp;D",'Labor Loading Matrix'!Q951,0),IF('CLINs &amp; Ceiling Rates'!$D$247="R&amp;D",'Labor Loading Matrix'!R951,0),IF('CLINs &amp; Ceiling Rates'!$D$248="R&amp;D",'Labor Loading Matrix'!S951,0),IF('CLINs &amp; Ceiling Rates'!$D$249="R&amp;D",'Labor Loading Matrix'!T951,0),IF('CLINs &amp; Ceiling Rates'!$D$250="R&amp;D",'Labor Loading Matrix'!U951,0),IF('CLINs &amp; Ceiling Rates'!$D$251="R&amp;D",'Labor Loading Matrix'!V951,0),IF('CLINs &amp; Ceiling Rates'!$D$252="R&amp;D",'Labor Loading Matrix'!W951,0),IF('CLINs &amp; Ceiling Rates'!$D$253="R&amp;D",'Labor Loading Matrix'!X951,0),IF('CLINs &amp; Ceiling Rates'!$D$254="R&amp;D",'Labor Loading Matrix'!Y951,0),IF('CLINs &amp; Ceiling Rates'!$D$255="R&amp;D",'Labor Loading Matrix'!Z951,0),IF('CLINs &amp; Ceiling Rates'!$D$256="R&amp;D",'Labor Loading Matrix'!AA951,0))</f>
        <v>0</v>
      </c>
      <c r="H951" s="138"/>
      <c r="I951" s="137"/>
      <c r="J951" s="137"/>
      <c r="K951" s="137"/>
      <c r="L951" s="137"/>
      <c r="M951" s="137"/>
      <c r="N951" s="84"/>
      <c r="O951" s="84"/>
      <c r="P951" s="84"/>
      <c r="Q951" s="84"/>
      <c r="R951" s="133"/>
      <c r="S951" s="133"/>
      <c r="T951" s="133"/>
      <c r="U951" s="133"/>
      <c r="V951" s="133"/>
      <c r="W951" s="133"/>
      <c r="X951" s="133"/>
      <c r="Y951" s="133"/>
      <c r="Z951" s="133"/>
      <c r="AA951" s="133"/>
    </row>
    <row r="952" spans="1:27" s="73" customFormat="1" ht="18" hidden="1" customHeight="1" x14ac:dyDescent="0.25">
      <c r="A952" s="173">
        <f>'CLINs &amp; Ceiling Rates'!B97</f>
        <v>0</v>
      </c>
      <c r="B952" s="173">
        <f>'CLINs &amp; Ceiling Rates'!C97</f>
        <v>0</v>
      </c>
      <c r="C952" s="177" t="str">
        <f>'CLINs &amp; Ceiling Rates'!M97</f>
        <v/>
      </c>
      <c r="D952" s="211">
        <f>IF('CLINs &amp; Ceiling Rates'!D908="",SUM('Labor Loading Matrix'!H952:AA952),SUM(E952:G952))</f>
        <v>0</v>
      </c>
      <c r="E952" s="175">
        <f>SUM(IF('CLINs &amp; Ceiling Rates'!$D$237="OPS",'Labor Loading Matrix'!H952,0),IF('CLINs &amp; Ceiling Rates'!$D$238="OPS",'Labor Loading Matrix'!I952,0),IF('CLINs &amp; Ceiling Rates'!$D$239="OPS",'Labor Loading Matrix'!J952,0),IF('CLINs &amp; Ceiling Rates'!$D$240="OPS",'Labor Loading Matrix'!K952,0),IF('CLINs &amp; Ceiling Rates'!$D$241="OPS",'Labor Loading Matrix'!L952,0),IF('CLINs &amp; Ceiling Rates'!$D$242="OPS",'Labor Loading Matrix'!M952,0),IF('CLINs &amp; Ceiling Rates'!$D$243="OPS",'Labor Loading Matrix'!N952,0),IF('CLINs &amp; Ceiling Rates'!$D$244="OPS",'Labor Loading Matrix'!O952,0),IF('CLINs &amp; Ceiling Rates'!$D$245="OPS",'Labor Loading Matrix'!P952,0),IF('CLINs &amp; Ceiling Rates'!$D$246="OPS",'Labor Loading Matrix'!Q952,0),IF('CLINs &amp; Ceiling Rates'!$D$247="OPS",'Labor Loading Matrix'!R952,0),IF('CLINs &amp; Ceiling Rates'!$D$248="OPS",'Labor Loading Matrix'!S952,0),IF('CLINs &amp; Ceiling Rates'!$D$249="OPS",'Labor Loading Matrix'!T952,0),IF('CLINs &amp; Ceiling Rates'!$D$250="OPS",'Labor Loading Matrix'!U952,0),IF('CLINs &amp; Ceiling Rates'!$D$251="OPS",'Labor Loading Matrix'!V952,0),IF('CLINs &amp; Ceiling Rates'!$D$252="OPS",'Labor Loading Matrix'!W952,0),IF('CLINs &amp; Ceiling Rates'!$D$253="OPS",'Labor Loading Matrix'!X952,0),IF('CLINs &amp; Ceiling Rates'!$D$254="OPS",'Labor Loading Matrix'!Y952,0),IF('CLINs &amp; Ceiling Rates'!$D$255="OPS",'Labor Loading Matrix'!Z952,0),IF('CLINs &amp; Ceiling Rates'!$D$256="OPS",'Labor Loading Matrix'!AA952,0))</f>
        <v>0</v>
      </c>
      <c r="F952" s="175">
        <f>SUM(IF('CLINs &amp; Ceiling Rates'!$D$237="F&amp;E",'Labor Loading Matrix'!H952,0),IF('CLINs &amp; Ceiling Rates'!$D$238="F&amp;E",'Labor Loading Matrix'!I952,0),IF('CLINs &amp; Ceiling Rates'!$D$239="F&amp;E",'Labor Loading Matrix'!J952,0),IF('CLINs &amp; Ceiling Rates'!$D$240="F&amp;E",'Labor Loading Matrix'!K952,0),IF('CLINs &amp; Ceiling Rates'!$D$241="F&amp;E",'Labor Loading Matrix'!L952,0),IF('CLINs &amp; Ceiling Rates'!$D$242="F&amp;E",'Labor Loading Matrix'!M952,0),IF('CLINs &amp; Ceiling Rates'!$D$243="F&amp;E",'Labor Loading Matrix'!N952,0),IF('CLINs &amp; Ceiling Rates'!$D$244="F&amp;E",'Labor Loading Matrix'!O952,0),IF('CLINs &amp; Ceiling Rates'!$D$245="F&amp;E",'Labor Loading Matrix'!P952,0),IF('CLINs &amp; Ceiling Rates'!$D$246="F&amp;E",'Labor Loading Matrix'!Q952,0),IF('CLINs &amp; Ceiling Rates'!$D$247="F&amp;E",'Labor Loading Matrix'!R952,0),IF('CLINs &amp; Ceiling Rates'!$D$248="F&amp;E",'Labor Loading Matrix'!S952,0),IF('CLINs &amp; Ceiling Rates'!$D$249="F&amp;E",'Labor Loading Matrix'!T952,0),IF('CLINs &amp; Ceiling Rates'!$D$250="F&amp;E",'Labor Loading Matrix'!U952,0),IF('CLINs &amp; Ceiling Rates'!$D$251="F&amp;E",'Labor Loading Matrix'!V952,0),IF('CLINs &amp; Ceiling Rates'!$D$252="F&amp;E",'Labor Loading Matrix'!W952,0),IF('CLINs &amp; Ceiling Rates'!$D$253="F&amp;E",'Labor Loading Matrix'!X952,0),IF('CLINs &amp; Ceiling Rates'!$D$254="F&amp;E",'Labor Loading Matrix'!Y952,0),IF('CLINs &amp; Ceiling Rates'!$D$255="F&amp;E",'Labor Loading Matrix'!Z952,0),IF('CLINs &amp; Ceiling Rates'!$D$256="F&amp;E",'Labor Loading Matrix'!AA952,0))</f>
        <v>0</v>
      </c>
      <c r="G952" s="175">
        <f>SUM(IF('CLINs &amp; Ceiling Rates'!$D$237="R&amp;D",'Labor Loading Matrix'!H952,0),IF('CLINs &amp; Ceiling Rates'!$D$238="R&amp;D",'Labor Loading Matrix'!I952,0),IF('CLINs &amp; Ceiling Rates'!$D$239="R&amp;D",'Labor Loading Matrix'!J952,0),IF('CLINs &amp; Ceiling Rates'!$D$240="R&amp;D",'Labor Loading Matrix'!K952,0),IF('CLINs &amp; Ceiling Rates'!$D$241="R&amp;D",'Labor Loading Matrix'!L952,0),IF('CLINs &amp; Ceiling Rates'!$D$242="R&amp;D",'Labor Loading Matrix'!M952,0),IF('CLINs &amp; Ceiling Rates'!$D$243="R&amp;D",'Labor Loading Matrix'!N952,0),IF('CLINs &amp; Ceiling Rates'!$D$244="R&amp;D",'Labor Loading Matrix'!O952,0),IF('CLINs &amp; Ceiling Rates'!$D$245="R&amp;D",'Labor Loading Matrix'!P952,0),IF('CLINs &amp; Ceiling Rates'!$D$246="R&amp;D",'Labor Loading Matrix'!Q952,0),IF('CLINs &amp; Ceiling Rates'!$D$247="R&amp;D",'Labor Loading Matrix'!R952,0),IF('CLINs &amp; Ceiling Rates'!$D$248="R&amp;D",'Labor Loading Matrix'!S952,0),IF('CLINs &amp; Ceiling Rates'!$D$249="R&amp;D",'Labor Loading Matrix'!T952,0),IF('CLINs &amp; Ceiling Rates'!$D$250="R&amp;D",'Labor Loading Matrix'!U952,0),IF('CLINs &amp; Ceiling Rates'!$D$251="R&amp;D",'Labor Loading Matrix'!V952,0),IF('CLINs &amp; Ceiling Rates'!$D$252="R&amp;D",'Labor Loading Matrix'!W952,0),IF('CLINs &amp; Ceiling Rates'!$D$253="R&amp;D",'Labor Loading Matrix'!X952,0),IF('CLINs &amp; Ceiling Rates'!$D$254="R&amp;D",'Labor Loading Matrix'!Y952,0),IF('CLINs &amp; Ceiling Rates'!$D$255="R&amp;D",'Labor Loading Matrix'!Z952,0),IF('CLINs &amp; Ceiling Rates'!$D$256="R&amp;D",'Labor Loading Matrix'!AA952,0))</f>
        <v>0</v>
      </c>
      <c r="H952" s="138"/>
      <c r="I952" s="137"/>
      <c r="J952" s="137"/>
      <c r="K952" s="137"/>
      <c r="L952" s="137"/>
      <c r="M952" s="137"/>
      <c r="N952" s="84"/>
      <c r="O952" s="84"/>
      <c r="P952" s="84"/>
      <c r="Q952" s="84"/>
      <c r="R952" s="133"/>
      <c r="S952" s="133"/>
      <c r="T952" s="133"/>
      <c r="U952" s="133"/>
      <c r="V952" s="133"/>
      <c r="W952" s="133"/>
      <c r="X952" s="133"/>
      <c r="Y952" s="133"/>
      <c r="Z952" s="133"/>
      <c r="AA952" s="133"/>
    </row>
    <row r="953" spans="1:27" s="73" customFormat="1" ht="18" hidden="1" customHeight="1" x14ac:dyDescent="0.25">
      <c r="A953" s="173">
        <f>'CLINs &amp; Ceiling Rates'!B98</f>
        <v>0</v>
      </c>
      <c r="B953" s="173">
        <f>'CLINs &amp; Ceiling Rates'!C98</f>
        <v>0</v>
      </c>
      <c r="C953" s="177" t="str">
        <f>'CLINs &amp; Ceiling Rates'!M98</f>
        <v/>
      </c>
      <c r="D953" s="211">
        <f>IF('CLINs &amp; Ceiling Rates'!D909="",SUM('Labor Loading Matrix'!H953:AA953),SUM(E953:G953))</f>
        <v>0</v>
      </c>
      <c r="E953" s="175">
        <f>SUM(IF('CLINs &amp; Ceiling Rates'!$D$237="OPS",'Labor Loading Matrix'!H953,0),IF('CLINs &amp; Ceiling Rates'!$D$238="OPS",'Labor Loading Matrix'!I953,0),IF('CLINs &amp; Ceiling Rates'!$D$239="OPS",'Labor Loading Matrix'!J953,0),IF('CLINs &amp; Ceiling Rates'!$D$240="OPS",'Labor Loading Matrix'!K953,0),IF('CLINs &amp; Ceiling Rates'!$D$241="OPS",'Labor Loading Matrix'!L953,0),IF('CLINs &amp; Ceiling Rates'!$D$242="OPS",'Labor Loading Matrix'!M953,0),IF('CLINs &amp; Ceiling Rates'!$D$243="OPS",'Labor Loading Matrix'!N953,0),IF('CLINs &amp; Ceiling Rates'!$D$244="OPS",'Labor Loading Matrix'!O953,0),IF('CLINs &amp; Ceiling Rates'!$D$245="OPS",'Labor Loading Matrix'!P953,0),IF('CLINs &amp; Ceiling Rates'!$D$246="OPS",'Labor Loading Matrix'!Q953,0),IF('CLINs &amp; Ceiling Rates'!$D$247="OPS",'Labor Loading Matrix'!R953,0),IF('CLINs &amp; Ceiling Rates'!$D$248="OPS",'Labor Loading Matrix'!S953,0),IF('CLINs &amp; Ceiling Rates'!$D$249="OPS",'Labor Loading Matrix'!T953,0),IF('CLINs &amp; Ceiling Rates'!$D$250="OPS",'Labor Loading Matrix'!U953,0),IF('CLINs &amp; Ceiling Rates'!$D$251="OPS",'Labor Loading Matrix'!V953,0),IF('CLINs &amp; Ceiling Rates'!$D$252="OPS",'Labor Loading Matrix'!W953,0),IF('CLINs &amp; Ceiling Rates'!$D$253="OPS",'Labor Loading Matrix'!X953,0),IF('CLINs &amp; Ceiling Rates'!$D$254="OPS",'Labor Loading Matrix'!Y953,0),IF('CLINs &amp; Ceiling Rates'!$D$255="OPS",'Labor Loading Matrix'!Z953,0),IF('CLINs &amp; Ceiling Rates'!$D$256="OPS",'Labor Loading Matrix'!AA953,0))</f>
        <v>0</v>
      </c>
      <c r="F953" s="175">
        <f>SUM(IF('CLINs &amp; Ceiling Rates'!$D$237="F&amp;E",'Labor Loading Matrix'!H953,0),IF('CLINs &amp; Ceiling Rates'!$D$238="F&amp;E",'Labor Loading Matrix'!I953,0),IF('CLINs &amp; Ceiling Rates'!$D$239="F&amp;E",'Labor Loading Matrix'!J953,0),IF('CLINs &amp; Ceiling Rates'!$D$240="F&amp;E",'Labor Loading Matrix'!K953,0),IF('CLINs &amp; Ceiling Rates'!$D$241="F&amp;E",'Labor Loading Matrix'!L953,0),IF('CLINs &amp; Ceiling Rates'!$D$242="F&amp;E",'Labor Loading Matrix'!M953,0),IF('CLINs &amp; Ceiling Rates'!$D$243="F&amp;E",'Labor Loading Matrix'!N953,0),IF('CLINs &amp; Ceiling Rates'!$D$244="F&amp;E",'Labor Loading Matrix'!O953,0),IF('CLINs &amp; Ceiling Rates'!$D$245="F&amp;E",'Labor Loading Matrix'!P953,0),IF('CLINs &amp; Ceiling Rates'!$D$246="F&amp;E",'Labor Loading Matrix'!Q953,0),IF('CLINs &amp; Ceiling Rates'!$D$247="F&amp;E",'Labor Loading Matrix'!R953,0),IF('CLINs &amp; Ceiling Rates'!$D$248="F&amp;E",'Labor Loading Matrix'!S953,0),IF('CLINs &amp; Ceiling Rates'!$D$249="F&amp;E",'Labor Loading Matrix'!T953,0),IF('CLINs &amp; Ceiling Rates'!$D$250="F&amp;E",'Labor Loading Matrix'!U953,0),IF('CLINs &amp; Ceiling Rates'!$D$251="F&amp;E",'Labor Loading Matrix'!V953,0),IF('CLINs &amp; Ceiling Rates'!$D$252="F&amp;E",'Labor Loading Matrix'!W953,0),IF('CLINs &amp; Ceiling Rates'!$D$253="F&amp;E",'Labor Loading Matrix'!X953,0),IF('CLINs &amp; Ceiling Rates'!$D$254="F&amp;E",'Labor Loading Matrix'!Y953,0),IF('CLINs &amp; Ceiling Rates'!$D$255="F&amp;E",'Labor Loading Matrix'!Z953,0),IF('CLINs &amp; Ceiling Rates'!$D$256="F&amp;E",'Labor Loading Matrix'!AA953,0))</f>
        <v>0</v>
      </c>
      <c r="G953" s="175">
        <f>SUM(IF('CLINs &amp; Ceiling Rates'!$D$237="R&amp;D",'Labor Loading Matrix'!H953,0),IF('CLINs &amp; Ceiling Rates'!$D$238="R&amp;D",'Labor Loading Matrix'!I953,0),IF('CLINs &amp; Ceiling Rates'!$D$239="R&amp;D",'Labor Loading Matrix'!J953,0),IF('CLINs &amp; Ceiling Rates'!$D$240="R&amp;D",'Labor Loading Matrix'!K953,0),IF('CLINs &amp; Ceiling Rates'!$D$241="R&amp;D",'Labor Loading Matrix'!L953,0),IF('CLINs &amp; Ceiling Rates'!$D$242="R&amp;D",'Labor Loading Matrix'!M953,0),IF('CLINs &amp; Ceiling Rates'!$D$243="R&amp;D",'Labor Loading Matrix'!N953,0),IF('CLINs &amp; Ceiling Rates'!$D$244="R&amp;D",'Labor Loading Matrix'!O953,0),IF('CLINs &amp; Ceiling Rates'!$D$245="R&amp;D",'Labor Loading Matrix'!P953,0),IF('CLINs &amp; Ceiling Rates'!$D$246="R&amp;D",'Labor Loading Matrix'!Q953,0),IF('CLINs &amp; Ceiling Rates'!$D$247="R&amp;D",'Labor Loading Matrix'!R953,0),IF('CLINs &amp; Ceiling Rates'!$D$248="R&amp;D",'Labor Loading Matrix'!S953,0),IF('CLINs &amp; Ceiling Rates'!$D$249="R&amp;D",'Labor Loading Matrix'!T953,0),IF('CLINs &amp; Ceiling Rates'!$D$250="R&amp;D",'Labor Loading Matrix'!U953,0),IF('CLINs &amp; Ceiling Rates'!$D$251="R&amp;D",'Labor Loading Matrix'!V953,0),IF('CLINs &amp; Ceiling Rates'!$D$252="R&amp;D",'Labor Loading Matrix'!W953,0),IF('CLINs &amp; Ceiling Rates'!$D$253="R&amp;D",'Labor Loading Matrix'!X953,0),IF('CLINs &amp; Ceiling Rates'!$D$254="R&amp;D",'Labor Loading Matrix'!Y953,0),IF('CLINs &amp; Ceiling Rates'!$D$255="R&amp;D",'Labor Loading Matrix'!Z953,0),IF('CLINs &amp; Ceiling Rates'!$D$256="R&amp;D",'Labor Loading Matrix'!AA953,0))</f>
        <v>0</v>
      </c>
      <c r="H953" s="138"/>
      <c r="I953" s="137"/>
      <c r="J953" s="137"/>
      <c r="K953" s="137"/>
      <c r="L953" s="137"/>
      <c r="M953" s="137"/>
      <c r="N953" s="84"/>
      <c r="O953" s="84"/>
      <c r="P953" s="84"/>
      <c r="Q953" s="84"/>
      <c r="R953" s="133"/>
      <c r="S953" s="133"/>
      <c r="T953" s="133"/>
      <c r="U953" s="133"/>
      <c r="V953" s="133"/>
      <c r="W953" s="133"/>
      <c r="X953" s="133"/>
      <c r="Y953" s="133"/>
      <c r="Z953" s="133"/>
      <c r="AA953" s="133"/>
    </row>
    <row r="954" spans="1:27" s="73" customFormat="1" ht="18" hidden="1" customHeight="1" x14ac:dyDescent="0.25">
      <c r="A954" s="173">
        <f>'CLINs &amp; Ceiling Rates'!B99</f>
        <v>0</v>
      </c>
      <c r="B954" s="173">
        <f>'CLINs &amp; Ceiling Rates'!C99</f>
        <v>0</v>
      </c>
      <c r="C954" s="177" t="str">
        <f>'CLINs &amp; Ceiling Rates'!M99</f>
        <v/>
      </c>
      <c r="D954" s="211">
        <f>IF('CLINs &amp; Ceiling Rates'!D910="",SUM('Labor Loading Matrix'!H954:AA954),SUM(E954:G954))</f>
        <v>0</v>
      </c>
      <c r="E954" s="175">
        <f>SUM(IF('CLINs &amp; Ceiling Rates'!$D$237="OPS",'Labor Loading Matrix'!H954,0),IF('CLINs &amp; Ceiling Rates'!$D$238="OPS",'Labor Loading Matrix'!I954,0),IF('CLINs &amp; Ceiling Rates'!$D$239="OPS",'Labor Loading Matrix'!J954,0),IF('CLINs &amp; Ceiling Rates'!$D$240="OPS",'Labor Loading Matrix'!K954,0),IF('CLINs &amp; Ceiling Rates'!$D$241="OPS",'Labor Loading Matrix'!L954,0),IF('CLINs &amp; Ceiling Rates'!$D$242="OPS",'Labor Loading Matrix'!M954,0),IF('CLINs &amp; Ceiling Rates'!$D$243="OPS",'Labor Loading Matrix'!N954,0),IF('CLINs &amp; Ceiling Rates'!$D$244="OPS",'Labor Loading Matrix'!O954,0),IF('CLINs &amp; Ceiling Rates'!$D$245="OPS",'Labor Loading Matrix'!P954,0),IF('CLINs &amp; Ceiling Rates'!$D$246="OPS",'Labor Loading Matrix'!Q954,0),IF('CLINs &amp; Ceiling Rates'!$D$247="OPS",'Labor Loading Matrix'!R954,0),IF('CLINs &amp; Ceiling Rates'!$D$248="OPS",'Labor Loading Matrix'!S954,0),IF('CLINs &amp; Ceiling Rates'!$D$249="OPS",'Labor Loading Matrix'!T954,0),IF('CLINs &amp; Ceiling Rates'!$D$250="OPS",'Labor Loading Matrix'!U954,0),IF('CLINs &amp; Ceiling Rates'!$D$251="OPS",'Labor Loading Matrix'!V954,0),IF('CLINs &amp; Ceiling Rates'!$D$252="OPS",'Labor Loading Matrix'!W954,0),IF('CLINs &amp; Ceiling Rates'!$D$253="OPS",'Labor Loading Matrix'!X954,0),IF('CLINs &amp; Ceiling Rates'!$D$254="OPS",'Labor Loading Matrix'!Y954,0),IF('CLINs &amp; Ceiling Rates'!$D$255="OPS",'Labor Loading Matrix'!Z954,0),IF('CLINs &amp; Ceiling Rates'!$D$256="OPS",'Labor Loading Matrix'!AA954,0))</f>
        <v>0</v>
      </c>
      <c r="F954" s="175">
        <f>SUM(IF('CLINs &amp; Ceiling Rates'!$D$237="F&amp;E",'Labor Loading Matrix'!H954,0),IF('CLINs &amp; Ceiling Rates'!$D$238="F&amp;E",'Labor Loading Matrix'!I954,0),IF('CLINs &amp; Ceiling Rates'!$D$239="F&amp;E",'Labor Loading Matrix'!J954,0),IF('CLINs &amp; Ceiling Rates'!$D$240="F&amp;E",'Labor Loading Matrix'!K954,0),IF('CLINs &amp; Ceiling Rates'!$D$241="F&amp;E",'Labor Loading Matrix'!L954,0),IF('CLINs &amp; Ceiling Rates'!$D$242="F&amp;E",'Labor Loading Matrix'!M954,0),IF('CLINs &amp; Ceiling Rates'!$D$243="F&amp;E",'Labor Loading Matrix'!N954,0),IF('CLINs &amp; Ceiling Rates'!$D$244="F&amp;E",'Labor Loading Matrix'!O954,0),IF('CLINs &amp; Ceiling Rates'!$D$245="F&amp;E",'Labor Loading Matrix'!P954,0),IF('CLINs &amp; Ceiling Rates'!$D$246="F&amp;E",'Labor Loading Matrix'!Q954,0),IF('CLINs &amp; Ceiling Rates'!$D$247="F&amp;E",'Labor Loading Matrix'!R954,0),IF('CLINs &amp; Ceiling Rates'!$D$248="F&amp;E",'Labor Loading Matrix'!S954,0),IF('CLINs &amp; Ceiling Rates'!$D$249="F&amp;E",'Labor Loading Matrix'!T954,0),IF('CLINs &amp; Ceiling Rates'!$D$250="F&amp;E",'Labor Loading Matrix'!U954,0),IF('CLINs &amp; Ceiling Rates'!$D$251="F&amp;E",'Labor Loading Matrix'!V954,0),IF('CLINs &amp; Ceiling Rates'!$D$252="F&amp;E",'Labor Loading Matrix'!W954,0),IF('CLINs &amp; Ceiling Rates'!$D$253="F&amp;E",'Labor Loading Matrix'!X954,0),IF('CLINs &amp; Ceiling Rates'!$D$254="F&amp;E",'Labor Loading Matrix'!Y954,0),IF('CLINs &amp; Ceiling Rates'!$D$255="F&amp;E",'Labor Loading Matrix'!Z954,0),IF('CLINs &amp; Ceiling Rates'!$D$256="F&amp;E",'Labor Loading Matrix'!AA954,0))</f>
        <v>0</v>
      </c>
      <c r="G954" s="175">
        <f>SUM(IF('CLINs &amp; Ceiling Rates'!$D$237="R&amp;D",'Labor Loading Matrix'!H954,0),IF('CLINs &amp; Ceiling Rates'!$D$238="R&amp;D",'Labor Loading Matrix'!I954,0),IF('CLINs &amp; Ceiling Rates'!$D$239="R&amp;D",'Labor Loading Matrix'!J954,0),IF('CLINs &amp; Ceiling Rates'!$D$240="R&amp;D",'Labor Loading Matrix'!K954,0),IF('CLINs &amp; Ceiling Rates'!$D$241="R&amp;D",'Labor Loading Matrix'!L954,0),IF('CLINs &amp; Ceiling Rates'!$D$242="R&amp;D",'Labor Loading Matrix'!M954,0),IF('CLINs &amp; Ceiling Rates'!$D$243="R&amp;D",'Labor Loading Matrix'!N954,0),IF('CLINs &amp; Ceiling Rates'!$D$244="R&amp;D",'Labor Loading Matrix'!O954,0),IF('CLINs &amp; Ceiling Rates'!$D$245="R&amp;D",'Labor Loading Matrix'!P954,0),IF('CLINs &amp; Ceiling Rates'!$D$246="R&amp;D",'Labor Loading Matrix'!Q954,0),IF('CLINs &amp; Ceiling Rates'!$D$247="R&amp;D",'Labor Loading Matrix'!R954,0),IF('CLINs &amp; Ceiling Rates'!$D$248="R&amp;D",'Labor Loading Matrix'!S954,0),IF('CLINs &amp; Ceiling Rates'!$D$249="R&amp;D",'Labor Loading Matrix'!T954,0),IF('CLINs &amp; Ceiling Rates'!$D$250="R&amp;D",'Labor Loading Matrix'!U954,0),IF('CLINs &amp; Ceiling Rates'!$D$251="R&amp;D",'Labor Loading Matrix'!V954,0),IF('CLINs &amp; Ceiling Rates'!$D$252="R&amp;D",'Labor Loading Matrix'!W954,0),IF('CLINs &amp; Ceiling Rates'!$D$253="R&amp;D",'Labor Loading Matrix'!X954,0),IF('CLINs &amp; Ceiling Rates'!$D$254="R&amp;D",'Labor Loading Matrix'!Y954,0),IF('CLINs &amp; Ceiling Rates'!$D$255="R&amp;D",'Labor Loading Matrix'!Z954,0),IF('CLINs &amp; Ceiling Rates'!$D$256="R&amp;D",'Labor Loading Matrix'!AA954,0))</f>
        <v>0</v>
      </c>
      <c r="H954" s="138"/>
      <c r="I954" s="137"/>
      <c r="J954" s="137"/>
      <c r="K954" s="137"/>
      <c r="L954" s="137"/>
      <c r="M954" s="137"/>
      <c r="N954" s="84"/>
      <c r="O954" s="84"/>
      <c r="P954" s="84"/>
      <c r="Q954" s="84"/>
      <c r="R954" s="133"/>
      <c r="S954" s="133"/>
      <c r="T954" s="133"/>
      <c r="U954" s="133"/>
      <c r="V954" s="133"/>
      <c r="W954" s="133"/>
      <c r="X954" s="133"/>
      <c r="Y954" s="133"/>
      <c r="Z954" s="133"/>
      <c r="AA954" s="133"/>
    </row>
    <row r="955" spans="1:27" s="73" customFormat="1" ht="18" hidden="1" customHeight="1" x14ac:dyDescent="0.25">
      <c r="A955" s="173">
        <f>'CLINs &amp; Ceiling Rates'!B100</f>
        <v>0</v>
      </c>
      <c r="B955" s="173">
        <f>'CLINs &amp; Ceiling Rates'!C100</f>
        <v>0</v>
      </c>
      <c r="C955" s="177" t="str">
        <f>'CLINs &amp; Ceiling Rates'!M100</f>
        <v/>
      </c>
      <c r="D955" s="211">
        <f>IF('CLINs &amp; Ceiling Rates'!D911="",SUM('Labor Loading Matrix'!H955:AA955),SUM(E955:G955))</f>
        <v>0</v>
      </c>
      <c r="E955" s="175">
        <f>SUM(IF('CLINs &amp; Ceiling Rates'!$D$237="OPS",'Labor Loading Matrix'!H955,0),IF('CLINs &amp; Ceiling Rates'!$D$238="OPS",'Labor Loading Matrix'!I955,0),IF('CLINs &amp; Ceiling Rates'!$D$239="OPS",'Labor Loading Matrix'!J955,0),IF('CLINs &amp; Ceiling Rates'!$D$240="OPS",'Labor Loading Matrix'!K955,0),IF('CLINs &amp; Ceiling Rates'!$D$241="OPS",'Labor Loading Matrix'!L955,0),IF('CLINs &amp; Ceiling Rates'!$D$242="OPS",'Labor Loading Matrix'!M955,0),IF('CLINs &amp; Ceiling Rates'!$D$243="OPS",'Labor Loading Matrix'!N955,0),IF('CLINs &amp; Ceiling Rates'!$D$244="OPS",'Labor Loading Matrix'!O955,0),IF('CLINs &amp; Ceiling Rates'!$D$245="OPS",'Labor Loading Matrix'!P955,0),IF('CLINs &amp; Ceiling Rates'!$D$246="OPS",'Labor Loading Matrix'!Q955,0),IF('CLINs &amp; Ceiling Rates'!$D$247="OPS",'Labor Loading Matrix'!R955,0),IF('CLINs &amp; Ceiling Rates'!$D$248="OPS",'Labor Loading Matrix'!S955,0),IF('CLINs &amp; Ceiling Rates'!$D$249="OPS",'Labor Loading Matrix'!T955,0),IF('CLINs &amp; Ceiling Rates'!$D$250="OPS",'Labor Loading Matrix'!U955,0),IF('CLINs &amp; Ceiling Rates'!$D$251="OPS",'Labor Loading Matrix'!V955,0),IF('CLINs &amp; Ceiling Rates'!$D$252="OPS",'Labor Loading Matrix'!W955,0),IF('CLINs &amp; Ceiling Rates'!$D$253="OPS",'Labor Loading Matrix'!X955,0),IF('CLINs &amp; Ceiling Rates'!$D$254="OPS",'Labor Loading Matrix'!Y955,0),IF('CLINs &amp; Ceiling Rates'!$D$255="OPS",'Labor Loading Matrix'!Z955,0),IF('CLINs &amp; Ceiling Rates'!$D$256="OPS",'Labor Loading Matrix'!AA955,0))</f>
        <v>0</v>
      </c>
      <c r="F955" s="175">
        <f>SUM(IF('CLINs &amp; Ceiling Rates'!$D$237="F&amp;E",'Labor Loading Matrix'!H955,0),IF('CLINs &amp; Ceiling Rates'!$D$238="F&amp;E",'Labor Loading Matrix'!I955,0),IF('CLINs &amp; Ceiling Rates'!$D$239="F&amp;E",'Labor Loading Matrix'!J955,0),IF('CLINs &amp; Ceiling Rates'!$D$240="F&amp;E",'Labor Loading Matrix'!K955,0),IF('CLINs &amp; Ceiling Rates'!$D$241="F&amp;E",'Labor Loading Matrix'!L955,0),IF('CLINs &amp; Ceiling Rates'!$D$242="F&amp;E",'Labor Loading Matrix'!M955,0),IF('CLINs &amp; Ceiling Rates'!$D$243="F&amp;E",'Labor Loading Matrix'!N955,0),IF('CLINs &amp; Ceiling Rates'!$D$244="F&amp;E",'Labor Loading Matrix'!O955,0),IF('CLINs &amp; Ceiling Rates'!$D$245="F&amp;E",'Labor Loading Matrix'!P955,0),IF('CLINs &amp; Ceiling Rates'!$D$246="F&amp;E",'Labor Loading Matrix'!Q955,0),IF('CLINs &amp; Ceiling Rates'!$D$247="F&amp;E",'Labor Loading Matrix'!R955,0),IF('CLINs &amp; Ceiling Rates'!$D$248="F&amp;E",'Labor Loading Matrix'!S955,0),IF('CLINs &amp; Ceiling Rates'!$D$249="F&amp;E",'Labor Loading Matrix'!T955,0),IF('CLINs &amp; Ceiling Rates'!$D$250="F&amp;E",'Labor Loading Matrix'!U955,0),IF('CLINs &amp; Ceiling Rates'!$D$251="F&amp;E",'Labor Loading Matrix'!V955,0),IF('CLINs &amp; Ceiling Rates'!$D$252="F&amp;E",'Labor Loading Matrix'!W955,0),IF('CLINs &amp; Ceiling Rates'!$D$253="F&amp;E",'Labor Loading Matrix'!X955,0),IF('CLINs &amp; Ceiling Rates'!$D$254="F&amp;E",'Labor Loading Matrix'!Y955,0),IF('CLINs &amp; Ceiling Rates'!$D$255="F&amp;E",'Labor Loading Matrix'!Z955,0),IF('CLINs &amp; Ceiling Rates'!$D$256="F&amp;E",'Labor Loading Matrix'!AA955,0))</f>
        <v>0</v>
      </c>
      <c r="G955" s="175">
        <f>SUM(IF('CLINs &amp; Ceiling Rates'!$D$237="R&amp;D",'Labor Loading Matrix'!H955,0),IF('CLINs &amp; Ceiling Rates'!$D$238="R&amp;D",'Labor Loading Matrix'!I955,0),IF('CLINs &amp; Ceiling Rates'!$D$239="R&amp;D",'Labor Loading Matrix'!J955,0),IF('CLINs &amp; Ceiling Rates'!$D$240="R&amp;D",'Labor Loading Matrix'!K955,0),IF('CLINs &amp; Ceiling Rates'!$D$241="R&amp;D",'Labor Loading Matrix'!L955,0),IF('CLINs &amp; Ceiling Rates'!$D$242="R&amp;D",'Labor Loading Matrix'!M955,0),IF('CLINs &amp; Ceiling Rates'!$D$243="R&amp;D",'Labor Loading Matrix'!N955,0),IF('CLINs &amp; Ceiling Rates'!$D$244="R&amp;D",'Labor Loading Matrix'!O955,0),IF('CLINs &amp; Ceiling Rates'!$D$245="R&amp;D",'Labor Loading Matrix'!P955,0),IF('CLINs &amp; Ceiling Rates'!$D$246="R&amp;D",'Labor Loading Matrix'!Q955,0),IF('CLINs &amp; Ceiling Rates'!$D$247="R&amp;D",'Labor Loading Matrix'!R955,0),IF('CLINs &amp; Ceiling Rates'!$D$248="R&amp;D",'Labor Loading Matrix'!S955,0),IF('CLINs &amp; Ceiling Rates'!$D$249="R&amp;D",'Labor Loading Matrix'!T955,0),IF('CLINs &amp; Ceiling Rates'!$D$250="R&amp;D",'Labor Loading Matrix'!U955,0),IF('CLINs &amp; Ceiling Rates'!$D$251="R&amp;D",'Labor Loading Matrix'!V955,0),IF('CLINs &amp; Ceiling Rates'!$D$252="R&amp;D",'Labor Loading Matrix'!W955,0),IF('CLINs &amp; Ceiling Rates'!$D$253="R&amp;D",'Labor Loading Matrix'!X955,0),IF('CLINs &amp; Ceiling Rates'!$D$254="R&amp;D",'Labor Loading Matrix'!Y955,0),IF('CLINs &amp; Ceiling Rates'!$D$255="R&amp;D",'Labor Loading Matrix'!Z955,0),IF('CLINs &amp; Ceiling Rates'!$D$256="R&amp;D",'Labor Loading Matrix'!AA955,0))</f>
        <v>0</v>
      </c>
      <c r="H955" s="138"/>
      <c r="I955" s="137"/>
      <c r="J955" s="137"/>
      <c r="K955" s="137"/>
      <c r="L955" s="137"/>
      <c r="M955" s="137"/>
      <c r="N955" s="84"/>
      <c r="O955" s="84"/>
      <c r="P955" s="84"/>
      <c r="Q955" s="84"/>
      <c r="R955" s="133"/>
      <c r="S955" s="133"/>
      <c r="T955" s="133"/>
      <c r="U955" s="133"/>
      <c r="V955" s="133"/>
      <c r="W955" s="133"/>
      <c r="X955" s="133"/>
      <c r="Y955" s="133"/>
      <c r="Z955" s="133"/>
      <c r="AA955" s="133"/>
    </row>
    <row r="956" spans="1:27" s="73" customFormat="1" ht="18" hidden="1" customHeight="1" x14ac:dyDescent="0.25">
      <c r="A956" s="173">
        <f>'CLINs &amp; Ceiling Rates'!B101</f>
        <v>0</v>
      </c>
      <c r="B956" s="173">
        <f>'CLINs &amp; Ceiling Rates'!C101</f>
        <v>0</v>
      </c>
      <c r="C956" s="177" t="str">
        <f>'CLINs &amp; Ceiling Rates'!M101</f>
        <v/>
      </c>
      <c r="D956" s="211">
        <f>IF('CLINs &amp; Ceiling Rates'!D912="",SUM('Labor Loading Matrix'!H956:AA956),SUM(E956:G956))</f>
        <v>0</v>
      </c>
      <c r="E956" s="175">
        <f>SUM(IF('CLINs &amp; Ceiling Rates'!$D$237="OPS",'Labor Loading Matrix'!H956,0),IF('CLINs &amp; Ceiling Rates'!$D$238="OPS",'Labor Loading Matrix'!I956,0),IF('CLINs &amp; Ceiling Rates'!$D$239="OPS",'Labor Loading Matrix'!J956,0),IF('CLINs &amp; Ceiling Rates'!$D$240="OPS",'Labor Loading Matrix'!K956,0),IF('CLINs &amp; Ceiling Rates'!$D$241="OPS",'Labor Loading Matrix'!L956,0),IF('CLINs &amp; Ceiling Rates'!$D$242="OPS",'Labor Loading Matrix'!M956,0),IF('CLINs &amp; Ceiling Rates'!$D$243="OPS",'Labor Loading Matrix'!N956,0),IF('CLINs &amp; Ceiling Rates'!$D$244="OPS",'Labor Loading Matrix'!O956,0),IF('CLINs &amp; Ceiling Rates'!$D$245="OPS",'Labor Loading Matrix'!P956,0),IF('CLINs &amp; Ceiling Rates'!$D$246="OPS",'Labor Loading Matrix'!Q956,0),IF('CLINs &amp; Ceiling Rates'!$D$247="OPS",'Labor Loading Matrix'!R956,0),IF('CLINs &amp; Ceiling Rates'!$D$248="OPS",'Labor Loading Matrix'!S956,0),IF('CLINs &amp; Ceiling Rates'!$D$249="OPS",'Labor Loading Matrix'!T956,0),IF('CLINs &amp; Ceiling Rates'!$D$250="OPS",'Labor Loading Matrix'!U956,0),IF('CLINs &amp; Ceiling Rates'!$D$251="OPS",'Labor Loading Matrix'!V956,0),IF('CLINs &amp; Ceiling Rates'!$D$252="OPS",'Labor Loading Matrix'!W956,0),IF('CLINs &amp; Ceiling Rates'!$D$253="OPS",'Labor Loading Matrix'!X956,0),IF('CLINs &amp; Ceiling Rates'!$D$254="OPS",'Labor Loading Matrix'!Y956,0),IF('CLINs &amp; Ceiling Rates'!$D$255="OPS",'Labor Loading Matrix'!Z956,0),IF('CLINs &amp; Ceiling Rates'!$D$256="OPS",'Labor Loading Matrix'!AA956,0))</f>
        <v>0</v>
      </c>
      <c r="F956" s="175">
        <f>SUM(IF('CLINs &amp; Ceiling Rates'!$D$237="F&amp;E",'Labor Loading Matrix'!H956,0),IF('CLINs &amp; Ceiling Rates'!$D$238="F&amp;E",'Labor Loading Matrix'!I956,0),IF('CLINs &amp; Ceiling Rates'!$D$239="F&amp;E",'Labor Loading Matrix'!J956,0),IF('CLINs &amp; Ceiling Rates'!$D$240="F&amp;E",'Labor Loading Matrix'!K956,0),IF('CLINs &amp; Ceiling Rates'!$D$241="F&amp;E",'Labor Loading Matrix'!L956,0),IF('CLINs &amp; Ceiling Rates'!$D$242="F&amp;E",'Labor Loading Matrix'!M956,0),IF('CLINs &amp; Ceiling Rates'!$D$243="F&amp;E",'Labor Loading Matrix'!N956,0),IF('CLINs &amp; Ceiling Rates'!$D$244="F&amp;E",'Labor Loading Matrix'!O956,0),IF('CLINs &amp; Ceiling Rates'!$D$245="F&amp;E",'Labor Loading Matrix'!P956,0),IF('CLINs &amp; Ceiling Rates'!$D$246="F&amp;E",'Labor Loading Matrix'!Q956,0),IF('CLINs &amp; Ceiling Rates'!$D$247="F&amp;E",'Labor Loading Matrix'!R956,0),IF('CLINs &amp; Ceiling Rates'!$D$248="F&amp;E",'Labor Loading Matrix'!S956,0),IF('CLINs &amp; Ceiling Rates'!$D$249="F&amp;E",'Labor Loading Matrix'!T956,0),IF('CLINs &amp; Ceiling Rates'!$D$250="F&amp;E",'Labor Loading Matrix'!U956,0),IF('CLINs &amp; Ceiling Rates'!$D$251="F&amp;E",'Labor Loading Matrix'!V956,0),IF('CLINs &amp; Ceiling Rates'!$D$252="F&amp;E",'Labor Loading Matrix'!W956,0),IF('CLINs &amp; Ceiling Rates'!$D$253="F&amp;E",'Labor Loading Matrix'!X956,0),IF('CLINs &amp; Ceiling Rates'!$D$254="F&amp;E",'Labor Loading Matrix'!Y956,0),IF('CLINs &amp; Ceiling Rates'!$D$255="F&amp;E",'Labor Loading Matrix'!Z956,0),IF('CLINs &amp; Ceiling Rates'!$D$256="F&amp;E",'Labor Loading Matrix'!AA956,0))</f>
        <v>0</v>
      </c>
      <c r="G956" s="175">
        <f>SUM(IF('CLINs &amp; Ceiling Rates'!$D$237="R&amp;D",'Labor Loading Matrix'!H956,0),IF('CLINs &amp; Ceiling Rates'!$D$238="R&amp;D",'Labor Loading Matrix'!I956,0),IF('CLINs &amp; Ceiling Rates'!$D$239="R&amp;D",'Labor Loading Matrix'!J956,0),IF('CLINs &amp; Ceiling Rates'!$D$240="R&amp;D",'Labor Loading Matrix'!K956,0),IF('CLINs &amp; Ceiling Rates'!$D$241="R&amp;D",'Labor Loading Matrix'!L956,0),IF('CLINs &amp; Ceiling Rates'!$D$242="R&amp;D",'Labor Loading Matrix'!M956,0),IF('CLINs &amp; Ceiling Rates'!$D$243="R&amp;D",'Labor Loading Matrix'!N956,0),IF('CLINs &amp; Ceiling Rates'!$D$244="R&amp;D",'Labor Loading Matrix'!O956,0),IF('CLINs &amp; Ceiling Rates'!$D$245="R&amp;D",'Labor Loading Matrix'!P956,0),IF('CLINs &amp; Ceiling Rates'!$D$246="R&amp;D",'Labor Loading Matrix'!Q956,0),IF('CLINs &amp; Ceiling Rates'!$D$247="R&amp;D",'Labor Loading Matrix'!R956,0),IF('CLINs &amp; Ceiling Rates'!$D$248="R&amp;D",'Labor Loading Matrix'!S956,0),IF('CLINs &amp; Ceiling Rates'!$D$249="R&amp;D",'Labor Loading Matrix'!T956,0),IF('CLINs &amp; Ceiling Rates'!$D$250="R&amp;D",'Labor Loading Matrix'!U956,0),IF('CLINs &amp; Ceiling Rates'!$D$251="R&amp;D",'Labor Loading Matrix'!V956,0),IF('CLINs &amp; Ceiling Rates'!$D$252="R&amp;D",'Labor Loading Matrix'!W956,0),IF('CLINs &amp; Ceiling Rates'!$D$253="R&amp;D",'Labor Loading Matrix'!X956,0),IF('CLINs &amp; Ceiling Rates'!$D$254="R&amp;D",'Labor Loading Matrix'!Y956,0),IF('CLINs &amp; Ceiling Rates'!$D$255="R&amp;D",'Labor Loading Matrix'!Z956,0),IF('CLINs &amp; Ceiling Rates'!$D$256="R&amp;D",'Labor Loading Matrix'!AA956,0))</f>
        <v>0</v>
      </c>
      <c r="H956" s="138"/>
      <c r="I956" s="137"/>
      <c r="J956" s="137"/>
      <c r="K956" s="137"/>
      <c r="L956" s="137"/>
      <c r="M956" s="137"/>
      <c r="N956" s="84"/>
      <c r="O956" s="84"/>
      <c r="P956" s="84"/>
      <c r="Q956" s="84"/>
      <c r="R956" s="133"/>
      <c r="S956" s="133"/>
      <c r="T956" s="133"/>
      <c r="U956" s="133"/>
      <c r="V956" s="133"/>
      <c r="W956" s="133"/>
      <c r="X956" s="133"/>
      <c r="Y956" s="133"/>
      <c r="Z956" s="133"/>
      <c r="AA956" s="133"/>
    </row>
    <row r="957" spans="1:27" s="73" customFormat="1" ht="18" hidden="1" customHeight="1" x14ac:dyDescent="0.25">
      <c r="A957" s="173">
        <f>'CLINs &amp; Ceiling Rates'!B102</f>
        <v>0</v>
      </c>
      <c r="B957" s="173">
        <f>'CLINs &amp; Ceiling Rates'!C102</f>
        <v>0</v>
      </c>
      <c r="C957" s="177" t="str">
        <f>'CLINs &amp; Ceiling Rates'!M102</f>
        <v/>
      </c>
      <c r="D957" s="211">
        <f>IF('CLINs &amp; Ceiling Rates'!D913="",SUM('Labor Loading Matrix'!H957:AA957),SUM(E957:G957))</f>
        <v>0</v>
      </c>
      <c r="E957" s="175">
        <f>SUM(IF('CLINs &amp; Ceiling Rates'!$D$237="OPS",'Labor Loading Matrix'!H957,0),IF('CLINs &amp; Ceiling Rates'!$D$238="OPS",'Labor Loading Matrix'!I957,0),IF('CLINs &amp; Ceiling Rates'!$D$239="OPS",'Labor Loading Matrix'!J957,0),IF('CLINs &amp; Ceiling Rates'!$D$240="OPS",'Labor Loading Matrix'!K957,0),IF('CLINs &amp; Ceiling Rates'!$D$241="OPS",'Labor Loading Matrix'!L957,0),IF('CLINs &amp; Ceiling Rates'!$D$242="OPS",'Labor Loading Matrix'!M957,0),IF('CLINs &amp; Ceiling Rates'!$D$243="OPS",'Labor Loading Matrix'!N957,0),IF('CLINs &amp; Ceiling Rates'!$D$244="OPS",'Labor Loading Matrix'!O957,0),IF('CLINs &amp; Ceiling Rates'!$D$245="OPS",'Labor Loading Matrix'!P957,0),IF('CLINs &amp; Ceiling Rates'!$D$246="OPS",'Labor Loading Matrix'!Q957,0),IF('CLINs &amp; Ceiling Rates'!$D$247="OPS",'Labor Loading Matrix'!R957,0),IF('CLINs &amp; Ceiling Rates'!$D$248="OPS",'Labor Loading Matrix'!S957,0),IF('CLINs &amp; Ceiling Rates'!$D$249="OPS",'Labor Loading Matrix'!T957,0),IF('CLINs &amp; Ceiling Rates'!$D$250="OPS",'Labor Loading Matrix'!U957,0),IF('CLINs &amp; Ceiling Rates'!$D$251="OPS",'Labor Loading Matrix'!V957,0),IF('CLINs &amp; Ceiling Rates'!$D$252="OPS",'Labor Loading Matrix'!W957,0),IF('CLINs &amp; Ceiling Rates'!$D$253="OPS",'Labor Loading Matrix'!X957,0),IF('CLINs &amp; Ceiling Rates'!$D$254="OPS",'Labor Loading Matrix'!Y957,0),IF('CLINs &amp; Ceiling Rates'!$D$255="OPS",'Labor Loading Matrix'!Z957,0),IF('CLINs &amp; Ceiling Rates'!$D$256="OPS",'Labor Loading Matrix'!AA957,0))</f>
        <v>0</v>
      </c>
      <c r="F957" s="175">
        <f>SUM(IF('CLINs &amp; Ceiling Rates'!$D$237="F&amp;E",'Labor Loading Matrix'!H957,0),IF('CLINs &amp; Ceiling Rates'!$D$238="F&amp;E",'Labor Loading Matrix'!I957,0),IF('CLINs &amp; Ceiling Rates'!$D$239="F&amp;E",'Labor Loading Matrix'!J957,0),IF('CLINs &amp; Ceiling Rates'!$D$240="F&amp;E",'Labor Loading Matrix'!K957,0),IF('CLINs &amp; Ceiling Rates'!$D$241="F&amp;E",'Labor Loading Matrix'!L957,0),IF('CLINs &amp; Ceiling Rates'!$D$242="F&amp;E",'Labor Loading Matrix'!M957,0),IF('CLINs &amp; Ceiling Rates'!$D$243="F&amp;E",'Labor Loading Matrix'!N957,0),IF('CLINs &amp; Ceiling Rates'!$D$244="F&amp;E",'Labor Loading Matrix'!O957,0),IF('CLINs &amp; Ceiling Rates'!$D$245="F&amp;E",'Labor Loading Matrix'!P957,0),IF('CLINs &amp; Ceiling Rates'!$D$246="F&amp;E",'Labor Loading Matrix'!Q957,0),IF('CLINs &amp; Ceiling Rates'!$D$247="F&amp;E",'Labor Loading Matrix'!R957,0),IF('CLINs &amp; Ceiling Rates'!$D$248="F&amp;E",'Labor Loading Matrix'!S957,0),IF('CLINs &amp; Ceiling Rates'!$D$249="F&amp;E",'Labor Loading Matrix'!T957,0),IF('CLINs &amp; Ceiling Rates'!$D$250="F&amp;E",'Labor Loading Matrix'!U957,0),IF('CLINs &amp; Ceiling Rates'!$D$251="F&amp;E",'Labor Loading Matrix'!V957,0),IF('CLINs &amp; Ceiling Rates'!$D$252="F&amp;E",'Labor Loading Matrix'!W957,0),IF('CLINs &amp; Ceiling Rates'!$D$253="F&amp;E",'Labor Loading Matrix'!X957,0),IF('CLINs &amp; Ceiling Rates'!$D$254="F&amp;E",'Labor Loading Matrix'!Y957,0),IF('CLINs &amp; Ceiling Rates'!$D$255="F&amp;E",'Labor Loading Matrix'!Z957,0),IF('CLINs &amp; Ceiling Rates'!$D$256="F&amp;E",'Labor Loading Matrix'!AA957,0))</f>
        <v>0</v>
      </c>
      <c r="G957" s="175">
        <f>SUM(IF('CLINs &amp; Ceiling Rates'!$D$237="R&amp;D",'Labor Loading Matrix'!H957,0),IF('CLINs &amp; Ceiling Rates'!$D$238="R&amp;D",'Labor Loading Matrix'!I957,0),IF('CLINs &amp; Ceiling Rates'!$D$239="R&amp;D",'Labor Loading Matrix'!J957,0),IF('CLINs &amp; Ceiling Rates'!$D$240="R&amp;D",'Labor Loading Matrix'!K957,0),IF('CLINs &amp; Ceiling Rates'!$D$241="R&amp;D",'Labor Loading Matrix'!L957,0),IF('CLINs &amp; Ceiling Rates'!$D$242="R&amp;D",'Labor Loading Matrix'!M957,0),IF('CLINs &amp; Ceiling Rates'!$D$243="R&amp;D",'Labor Loading Matrix'!N957,0),IF('CLINs &amp; Ceiling Rates'!$D$244="R&amp;D",'Labor Loading Matrix'!O957,0),IF('CLINs &amp; Ceiling Rates'!$D$245="R&amp;D",'Labor Loading Matrix'!P957,0),IF('CLINs &amp; Ceiling Rates'!$D$246="R&amp;D",'Labor Loading Matrix'!Q957,0),IF('CLINs &amp; Ceiling Rates'!$D$247="R&amp;D",'Labor Loading Matrix'!R957,0),IF('CLINs &amp; Ceiling Rates'!$D$248="R&amp;D",'Labor Loading Matrix'!S957,0),IF('CLINs &amp; Ceiling Rates'!$D$249="R&amp;D",'Labor Loading Matrix'!T957,0),IF('CLINs &amp; Ceiling Rates'!$D$250="R&amp;D",'Labor Loading Matrix'!U957,0),IF('CLINs &amp; Ceiling Rates'!$D$251="R&amp;D",'Labor Loading Matrix'!V957,0),IF('CLINs &amp; Ceiling Rates'!$D$252="R&amp;D",'Labor Loading Matrix'!W957,0),IF('CLINs &amp; Ceiling Rates'!$D$253="R&amp;D",'Labor Loading Matrix'!X957,0),IF('CLINs &amp; Ceiling Rates'!$D$254="R&amp;D",'Labor Loading Matrix'!Y957,0),IF('CLINs &amp; Ceiling Rates'!$D$255="R&amp;D",'Labor Loading Matrix'!Z957,0),IF('CLINs &amp; Ceiling Rates'!$D$256="R&amp;D",'Labor Loading Matrix'!AA957,0))</f>
        <v>0</v>
      </c>
      <c r="H957" s="138"/>
      <c r="I957" s="137"/>
      <c r="J957" s="137"/>
      <c r="K957" s="137"/>
      <c r="L957" s="137"/>
      <c r="M957" s="137"/>
      <c r="N957" s="84"/>
      <c r="O957" s="84"/>
      <c r="P957" s="84"/>
      <c r="Q957" s="84"/>
      <c r="R957" s="133"/>
      <c r="S957" s="133"/>
      <c r="T957" s="133"/>
      <c r="U957" s="133"/>
      <c r="V957" s="133"/>
      <c r="W957" s="133"/>
      <c r="X957" s="133"/>
      <c r="Y957" s="133"/>
      <c r="Z957" s="133"/>
      <c r="AA957" s="133"/>
    </row>
    <row r="958" spans="1:27" s="73" customFormat="1" ht="18" hidden="1" customHeight="1" x14ac:dyDescent="0.25">
      <c r="A958" s="173">
        <f>'CLINs &amp; Ceiling Rates'!B103</f>
        <v>0</v>
      </c>
      <c r="B958" s="173">
        <f>'CLINs &amp; Ceiling Rates'!C103</f>
        <v>0</v>
      </c>
      <c r="C958" s="177" t="str">
        <f>'CLINs &amp; Ceiling Rates'!M103</f>
        <v/>
      </c>
      <c r="D958" s="211">
        <f>IF('CLINs &amp; Ceiling Rates'!D914="",SUM('Labor Loading Matrix'!H958:AA958),SUM(E958:G958))</f>
        <v>0</v>
      </c>
      <c r="E958" s="175">
        <f>SUM(IF('CLINs &amp; Ceiling Rates'!$D$237="OPS",'Labor Loading Matrix'!H958,0),IF('CLINs &amp; Ceiling Rates'!$D$238="OPS",'Labor Loading Matrix'!I958,0),IF('CLINs &amp; Ceiling Rates'!$D$239="OPS",'Labor Loading Matrix'!J958,0),IF('CLINs &amp; Ceiling Rates'!$D$240="OPS",'Labor Loading Matrix'!K958,0),IF('CLINs &amp; Ceiling Rates'!$D$241="OPS",'Labor Loading Matrix'!L958,0),IF('CLINs &amp; Ceiling Rates'!$D$242="OPS",'Labor Loading Matrix'!M958,0),IF('CLINs &amp; Ceiling Rates'!$D$243="OPS",'Labor Loading Matrix'!N958,0),IF('CLINs &amp; Ceiling Rates'!$D$244="OPS",'Labor Loading Matrix'!O958,0),IF('CLINs &amp; Ceiling Rates'!$D$245="OPS",'Labor Loading Matrix'!P958,0),IF('CLINs &amp; Ceiling Rates'!$D$246="OPS",'Labor Loading Matrix'!Q958,0),IF('CLINs &amp; Ceiling Rates'!$D$247="OPS",'Labor Loading Matrix'!R958,0),IF('CLINs &amp; Ceiling Rates'!$D$248="OPS",'Labor Loading Matrix'!S958,0),IF('CLINs &amp; Ceiling Rates'!$D$249="OPS",'Labor Loading Matrix'!T958,0),IF('CLINs &amp; Ceiling Rates'!$D$250="OPS",'Labor Loading Matrix'!U958,0),IF('CLINs &amp; Ceiling Rates'!$D$251="OPS",'Labor Loading Matrix'!V958,0),IF('CLINs &amp; Ceiling Rates'!$D$252="OPS",'Labor Loading Matrix'!W958,0),IF('CLINs &amp; Ceiling Rates'!$D$253="OPS",'Labor Loading Matrix'!X958,0),IF('CLINs &amp; Ceiling Rates'!$D$254="OPS",'Labor Loading Matrix'!Y958,0),IF('CLINs &amp; Ceiling Rates'!$D$255="OPS",'Labor Loading Matrix'!Z958,0),IF('CLINs &amp; Ceiling Rates'!$D$256="OPS",'Labor Loading Matrix'!AA958,0))</f>
        <v>0</v>
      </c>
      <c r="F958" s="175">
        <f>SUM(IF('CLINs &amp; Ceiling Rates'!$D$237="F&amp;E",'Labor Loading Matrix'!H958,0),IF('CLINs &amp; Ceiling Rates'!$D$238="F&amp;E",'Labor Loading Matrix'!I958,0),IF('CLINs &amp; Ceiling Rates'!$D$239="F&amp;E",'Labor Loading Matrix'!J958,0),IF('CLINs &amp; Ceiling Rates'!$D$240="F&amp;E",'Labor Loading Matrix'!K958,0),IF('CLINs &amp; Ceiling Rates'!$D$241="F&amp;E",'Labor Loading Matrix'!L958,0),IF('CLINs &amp; Ceiling Rates'!$D$242="F&amp;E",'Labor Loading Matrix'!M958,0),IF('CLINs &amp; Ceiling Rates'!$D$243="F&amp;E",'Labor Loading Matrix'!N958,0),IF('CLINs &amp; Ceiling Rates'!$D$244="F&amp;E",'Labor Loading Matrix'!O958,0),IF('CLINs &amp; Ceiling Rates'!$D$245="F&amp;E",'Labor Loading Matrix'!P958,0),IF('CLINs &amp; Ceiling Rates'!$D$246="F&amp;E",'Labor Loading Matrix'!Q958,0),IF('CLINs &amp; Ceiling Rates'!$D$247="F&amp;E",'Labor Loading Matrix'!R958,0),IF('CLINs &amp; Ceiling Rates'!$D$248="F&amp;E",'Labor Loading Matrix'!S958,0),IF('CLINs &amp; Ceiling Rates'!$D$249="F&amp;E",'Labor Loading Matrix'!T958,0),IF('CLINs &amp; Ceiling Rates'!$D$250="F&amp;E",'Labor Loading Matrix'!U958,0),IF('CLINs &amp; Ceiling Rates'!$D$251="F&amp;E",'Labor Loading Matrix'!V958,0),IF('CLINs &amp; Ceiling Rates'!$D$252="F&amp;E",'Labor Loading Matrix'!W958,0),IF('CLINs &amp; Ceiling Rates'!$D$253="F&amp;E",'Labor Loading Matrix'!X958,0),IF('CLINs &amp; Ceiling Rates'!$D$254="F&amp;E",'Labor Loading Matrix'!Y958,0),IF('CLINs &amp; Ceiling Rates'!$D$255="F&amp;E",'Labor Loading Matrix'!Z958,0),IF('CLINs &amp; Ceiling Rates'!$D$256="F&amp;E",'Labor Loading Matrix'!AA958,0))</f>
        <v>0</v>
      </c>
      <c r="G958" s="175">
        <f>SUM(IF('CLINs &amp; Ceiling Rates'!$D$237="R&amp;D",'Labor Loading Matrix'!H958,0),IF('CLINs &amp; Ceiling Rates'!$D$238="R&amp;D",'Labor Loading Matrix'!I958,0),IF('CLINs &amp; Ceiling Rates'!$D$239="R&amp;D",'Labor Loading Matrix'!J958,0),IF('CLINs &amp; Ceiling Rates'!$D$240="R&amp;D",'Labor Loading Matrix'!K958,0),IF('CLINs &amp; Ceiling Rates'!$D$241="R&amp;D",'Labor Loading Matrix'!L958,0),IF('CLINs &amp; Ceiling Rates'!$D$242="R&amp;D",'Labor Loading Matrix'!M958,0),IF('CLINs &amp; Ceiling Rates'!$D$243="R&amp;D",'Labor Loading Matrix'!N958,0),IF('CLINs &amp; Ceiling Rates'!$D$244="R&amp;D",'Labor Loading Matrix'!O958,0),IF('CLINs &amp; Ceiling Rates'!$D$245="R&amp;D",'Labor Loading Matrix'!P958,0),IF('CLINs &amp; Ceiling Rates'!$D$246="R&amp;D",'Labor Loading Matrix'!Q958,0),IF('CLINs &amp; Ceiling Rates'!$D$247="R&amp;D",'Labor Loading Matrix'!R958,0),IF('CLINs &amp; Ceiling Rates'!$D$248="R&amp;D",'Labor Loading Matrix'!S958,0),IF('CLINs &amp; Ceiling Rates'!$D$249="R&amp;D",'Labor Loading Matrix'!T958,0),IF('CLINs &amp; Ceiling Rates'!$D$250="R&amp;D",'Labor Loading Matrix'!U958,0),IF('CLINs &amp; Ceiling Rates'!$D$251="R&amp;D",'Labor Loading Matrix'!V958,0),IF('CLINs &amp; Ceiling Rates'!$D$252="R&amp;D",'Labor Loading Matrix'!W958,0),IF('CLINs &amp; Ceiling Rates'!$D$253="R&amp;D",'Labor Loading Matrix'!X958,0),IF('CLINs &amp; Ceiling Rates'!$D$254="R&amp;D",'Labor Loading Matrix'!Y958,0),IF('CLINs &amp; Ceiling Rates'!$D$255="R&amp;D",'Labor Loading Matrix'!Z958,0),IF('CLINs &amp; Ceiling Rates'!$D$256="R&amp;D",'Labor Loading Matrix'!AA958,0))</f>
        <v>0</v>
      </c>
      <c r="H958" s="138"/>
      <c r="I958" s="137"/>
      <c r="J958" s="137"/>
      <c r="K958" s="137"/>
      <c r="L958" s="137"/>
      <c r="M958" s="137"/>
      <c r="N958" s="84"/>
      <c r="O958" s="84"/>
      <c r="P958" s="84"/>
      <c r="Q958" s="84"/>
      <c r="R958" s="133"/>
      <c r="S958" s="133"/>
      <c r="T958" s="133"/>
      <c r="U958" s="133"/>
      <c r="V958" s="133"/>
      <c r="W958" s="133"/>
      <c r="X958" s="133"/>
      <c r="Y958" s="133"/>
      <c r="Z958" s="133"/>
      <c r="AA958" s="133"/>
    </row>
    <row r="959" spans="1:27" s="73" customFormat="1" ht="18" hidden="1" customHeight="1" x14ac:dyDescent="0.25">
      <c r="A959" s="173">
        <f>'CLINs &amp; Ceiling Rates'!B104</f>
        <v>0</v>
      </c>
      <c r="B959" s="173">
        <f>'CLINs &amp; Ceiling Rates'!C104</f>
        <v>0</v>
      </c>
      <c r="C959" s="177" t="str">
        <f>'CLINs &amp; Ceiling Rates'!M104</f>
        <v/>
      </c>
      <c r="D959" s="211">
        <f>IF('CLINs &amp; Ceiling Rates'!D915="",SUM('Labor Loading Matrix'!H959:AA959),SUM(E959:G959))</f>
        <v>0</v>
      </c>
      <c r="E959" s="175">
        <f>SUM(IF('CLINs &amp; Ceiling Rates'!$D$237="OPS",'Labor Loading Matrix'!H959,0),IF('CLINs &amp; Ceiling Rates'!$D$238="OPS",'Labor Loading Matrix'!I959,0),IF('CLINs &amp; Ceiling Rates'!$D$239="OPS",'Labor Loading Matrix'!J959,0),IF('CLINs &amp; Ceiling Rates'!$D$240="OPS",'Labor Loading Matrix'!K959,0),IF('CLINs &amp; Ceiling Rates'!$D$241="OPS",'Labor Loading Matrix'!L959,0),IF('CLINs &amp; Ceiling Rates'!$D$242="OPS",'Labor Loading Matrix'!M959,0),IF('CLINs &amp; Ceiling Rates'!$D$243="OPS",'Labor Loading Matrix'!N959,0),IF('CLINs &amp; Ceiling Rates'!$D$244="OPS",'Labor Loading Matrix'!O959,0),IF('CLINs &amp; Ceiling Rates'!$D$245="OPS",'Labor Loading Matrix'!P959,0),IF('CLINs &amp; Ceiling Rates'!$D$246="OPS",'Labor Loading Matrix'!Q959,0),IF('CLINs &amp; Ceiling Rates'!$D$247="OPS",'Labor Loading Matrix'!R959,0),IF('CLINs &amp; Ceiling Rates'!$D$248="OPS",'Labor Loading Matrix'!S959,0),IF('CLINs &amp; Ceiling Rates'!$D$249="OPS",'Labor Loading Matrix'!T959,0),IF('CLINs &amp; Ceiling Rates'!$D$250="OPS",'Labor Loading Matrix'!U959,0),IF('CLINs &amp; Ceiling Rates'!$D$251="OPS",'Labor Loading Matrix'!V959,0),IF('CLINs &amp; Ceiling Rates'!$D$252="OPS",'Labor Loading Matrix'!W959,0),IF('CLINs &amp; Ceiling Rates'!$D$253="OPS",'Labor Loading Matrix'!X959,0),IF('CLINs &amp; Ceiling Rates'!$D$254="OPS",'Labor Loading Matrix'!Y959,0),IF('CLINs &amp; Ceiling Rates'!$D$255="OPS",'Labor Loading Matrix'!Z959,0),IF('CLINs &amp; Ceiling Rates'!$D$256="OPS",'Labor Loading Matrix'!AA959,0))</f>
        <v>0</v>
      </c>
      <c r="F959" s="175">
        <f>SUM(IF('CLINs &amp; Ceiling Rates'!$D$237="F&amp;E",'Labor Loading Matrix'!H959,0),IF('CLINs &amp; Ceiling Rates'!$D$238="F&amp;E",'Labor Loading Matrix'!I959,0),IF('CLINs &amp; Ceiling Rates'!$D$239="F&amp;E",'Labor Loading Matrix'!J959,0),IF('CLINs &amp; Ceiling Rates'!$D$240="F&amp;E",'Labor Loading Matrix'!K959,0),IF('CLINs &amp; Ceiling Rates'!$D$241="F&amp;E",'Labor Loading Matrix'!L959,0),IF('CLINs &amp; Ceiling Rates'!$D$242="F&amp;E",'Labor Loading Matrix'!M959,0),IF('CLINs &amp; Ceiling Rates'!$D$243="F&amp;E",'Labor Loading Matrix'!N959,0),IF('CLINs &amp; Ceiling Rates'!$D$244="F&amp;E",'Labor Loading Matrix'!O959,0),IF('CLINs &amp; Ceiling Rates'!$D$245="F&amp;E",'Labor Loading Matrix'!P959,0),IF('CLINs &amp; Ceiling Rates'!$D$246="F&amp;E",'Labor Loading Matrix'!Q959,0),IF('CLINs &amp; Ceiling Rates'!$D$247="F&amp;E",'Labor Loading Matrix'!R959,0),IF('CLINs &amp; Ceiling Rates'!$D$248="F&amp;E",'Labor Loading Matrix'!S959,0),IF('CLINs &amp; Ceiling Rates'!$D$249="F&amp;E",'Labor Loading Matrix'!T959,0),IF('CLINs &amp; Ceiling Rates'!$D$250="F&amp;E",'Labor Loading Matrix'!U959,0),IF('CLINs &amp; Ceiling Rates'!$D$251="F&amp;E",'Labor Loading Matrix'!V959,0),IF('CLINs &amp; Ceiling Rates'!$D$252="F&amp;E",'Labor Loading Matrix'!W959,0),IF('CLINs &amp; Ceiling Rates'!$D$253="F&amp;E",'Labor Loading Matrix'!X959,0),IF('CLINs &amp; Ceiling Rates'!$D$254="F&amp;E",'Labor Loading Matrix'!Y959,0),IF('CLINs &amp; Ceiling Rates'!$D$255="F&amp;E",'Labor Loading Matrix'!Z959,0),IF('CLINs &amp; Ceiling Rates'!$D$256="F&amp;E",'Labor Loading Matrix'!AA959,0))</f>
        <v>0</v>
      </c>
      <c r="G959" s="175">
        <f>SUM(IF('CLINs &amp; Ceiling Rates'!$D$237="R&amp;D",'Labor Loading Matrix'!H959,0),IF('CLINs &amp; Ceiling Rates'!$D$238="R&amp;D",'Labor Loading Matrix'!I959,0),IF('CLINs &amp; Ceiling Rates'!$D$239="R&amp;D",'Labor Loading Matrix'!J959,0),IF('CLINs &amp; Ceiling Rates'!$D$240="R&amp;D",'Labor Loading Matrix'!K959,0),IF('CLINs &amp; Ceiling Rates'!$D$241="R&amp;D",'Labor Loading Matrix'!L959,0),IF('CLINs &amp; Ceiling Rates'!$D$242="R&amp;D",'Labor Loading Matrix'!M959,0),IF('CLINs &amp; Ceiling Rates'!$D$243="R&amp;D",'Labor Loading Matrix'!N959,0),IF('CLINs &amp; Ceiling Rates'!$D$244="R&amp;D",'Labor Loading Matrix'!O959,0),IF('CLINs &amp; Ceiling Rates'!$D$245="R&amp;D",'Labor Loading Matrix'!P959,0),IF('CLINs &amp; Ceiling Rates'!$D$246="R&amp;D",'Labor Loading Matrix'!Q959,0),IF('CLINs &amp; Ceiling Rates'!$D$247="R&amp;D",'Labor Loading Matrix'!R959,0),IF('CLINs &amp; Ceiling Rates'!$D$248="R&amp;D",'Labor Loading Matrix'!S959,0),IF('CLINs &amp; Ceiling Rates'!$D$249="R&amp;D",'Labor Loading Matrix'!T959,0),IF('CLINs &amp; Ceiling Rates'!$D$250="R&amp;D",'Labor Loading Matrix'!U959,0),IF('CLINs &amp; Ceiling Rates'!$D$251="R&amp;D",'Labor Loading Matrix'!V959,0),IF('CLINs &amp; Ceiling Rates'!$D$252="R&amp;D",'Labor Loading Matrix'!W959,0),IF('CLINs &amp; Ceiling Rates'!$D$253="R&amp;D",'Labor Loading Matrix'!X959,0),IF('CLINs &amp; Ceiling Rates'!$D$254="R&amp;D",'Labor Loading Matrix'!Y959,0),IF('CLINs &amp; Ceiling Rates'!$D$255="R&amp;D",'Labor Loading Matrix'!Z959,0),IF('CLINs &amp; Ceiling Rates'!$D$256="R&amp;D",'Labor Loading Matrix'!AA959,0))</f>
        <v>0</v>
      </c>
      <c r="H959" s="138"/>
      <c r="I959" s="137"/>
      <c r="J959" s="137"/>
      <c r="K959" s="137"/>
      <c r="L959" s="137"/>
      <c r="M959" s="137"/>
      <c r="N959" s="84"/>
      <c r="O959" s="84"/>
      <c r="P959" s="84"/>
      <c r="Q959" s="84"/>
      <c r="R959" s="133"/>
      <c r="S959" s="133"/>
      <c r="T959" s="133"/>
      <c r="U959" s="133"/>
      <c r="V959" s="133"/>
      <c r="W959" s="133"/>
      <c r="X959" s="133"/>
      <c r="Y959" s="133"/>
      <c r="Z959" s="133"/>
      <c r="AA959" s="133"/>
    </row>
    <row r="960" spans="1:27" s="73" customFormat="1" ht="18" hidden="1" customHeight="1" x14ac:dyDescent="0.25">
      <c r="A960" s="173">
        <f>'CLINs &amp; Ceiling Rates'!B105</f>
        <v>0</v>
      </c>
      <c r="B960" s="173">
        <f>'CLINs &amp; Ceiling Rates'!C105</f>
        <v>0</v>
      </c>
      <c r="C960" s="177" t="str">
        <f>'CLINs &amp; Ceiling Rates'!M105</f>
        <v/>
      </c>
      <c r="D960" s="211">
        <f>IF('CLINs &amp; Ceiling Rates'!D916="",SUM('Labor Loading Matrix'!H960:AA960),SUM(E960:G960))</f>
        <v>0</v>
      </c>
      <c r="E960" s="175">
        <f>SUM(IF('CLINs &amp; Ceiling Rates'!$D$237="OPS",'Labor Loading Matrix'!H960,0),IF('CLINs &amp; Ceiling Rates'!$D$238="OPS",'Labor Loading Matrix'!I960,0),IF('CLINs &amp; Ceiling Rates'!$D$239="OPS",'Labor Loading Matrix'!J960,0),IF('CLINs &amp; Ceiling Rates'!$D$240="OPS",'Labor Loading Matrix'!K960,0),IF('CLINs &amp; Ceiling Rates'!$D$241="OPS",'Labor Loading Matrix'!L960,0),IF('CLINs &amp; Ceiling Rates'!$D$242="OPS",'Labor Loading Matrix'!M960,0),IF('CLINs &amp; Ceiling Rates'!$D$243="OPS",'Labor Loading Matrix'!N960,0),IF('CLINs &amp; Ceiling Rates'!$D$244="OPS",'Labor Loading Matrix'!O960,0),IF('CLINs &amp; Ceiling Rates'!$D$245="OPS",'Labor Loading Matrix'!P960,0),IF('CLINs &amp; Ceiling Rates'!$D$246="OPS",'Labor Loading Matrix'!Q960,0),IF('CLINs &amp; Ceiling Rates'!$D$247="OPS",'Labor Loading Matrix'!R960,0),IF('CLINs &amp; Ceiling Rates'!$D$248="OPS",'Labor Loading Matrix'!S960,0),IF('CLINs &amp; Ceiling Rates'!$D$249="OPS",'Labor Loading Matrix'!T960,0),IF('CLINs &amp; Ceiling Rates'!$D$250="OPS",'Labor Loading Matrix'!U960,0),IF('CLINs &amp; Ceiling Rates'!$D$251="OPS",'Labor Loading Matrix'!V960,0),IF('CLINs &amp; Ceiling Rates'!$D$252="OPS",'Labor Loading Matrix'!W960,0),IF('CLINs &amp; Ceiling Rates'!$D$253="OPS",'Labor Loading Matrix'!X960,0),IF('CLINs &amp; Ceiling Rates'!$D$254="OPS",'Labor Loading Matrix'!Y960,0),IF('CLINs &amp; Ceiling Rates'!$D$255="OPS",'Labor Loading Matrix'!Z960,0),IF('CLINs &amp; Ceiling Rates'!$D$256="OPS",'Labor Loading Matrix'!AA960,0))</f>
        <v>0</v>
      </c>
      <c r="F960" s="175">
        <f>SUM(IF('CLINs &amp; Ceiling Rates'!$D$237="F&amp;E",'Labor Loading Matrix'!H960,0),IF('CLINs &amp; Ceiling Rates'!$D$238="F&amp;E",'Labor Loading Matrix'!I960,0),IF('CLINs &amp; Ceiling Rates'!$D$239="F&amp;E",'Labor Loading Matrix'!J960,0),IF('CLINs &amp; Ceiling Rates'!$D$240="F&amp;E",'Labor Loading Matrix'!K960,0),IF('CLINs &amp; Ceiling Rates'!$D$241="F&amp;E",'Labor Loading Matrix'!L960,0),IF('CLINs &amp; Ceiling Rates'!$D$242="F&amp;E",'Labor Loading Matrix'!M960,0),IF('CLINs &amp; Ceiling Rates'!$D$243="F&amp;E",'Labor Loading Matrix'!N960,0),IF('CLINs &amp; Ceiling Rates'!$D$244="F&amp;E",'Labor Loading Matrix'!O960,0),IF('CLINs &amp; Ceiling Rates'!$D$245="F&amp;E",'Labor Loading Matrix'!P960,0),IF('CLINs &amp; Ceiling Rates'!$D$246="F&amp;E",'Labor Loading Matrix'!Q960,0),IF('CLINs &amp; Ceiling Rates'!$D$247="F&amp;E",'Labor Loading Matrix'!R960,0),IF('CLINs &amp; Ceiling Rates'!$D$248="F&amp;E",'Labor Loading Matrix'!S960,0),IF('CLINs &amp; Ceiling Rates'!$D$249="F&amp;E",'Labor Loading Matrix'!T960,0),IF('CLINs &amp; Ceiling Rates'!$D$250="F&amp;E",'Labor Loading Matrix'!U960,0),IF('CLINs &amp; Ceiling Rates'!$D$251="F&amp;E",'Labor Loading Matrix'!V960,0),IF('CLINs &amp; Ceiling Rates'!$D$252="F&amp;E",'Labor Loading Matrix'!W960,0),IF('CLINs &amp; Ceiling Rates'!$D$253="F&amp;E",'Labor Loading Matrix'!X960,0),IF('CLINs &amp; Ceiling Rates'!$D$254="F&amp;E",'Labor Loading Matrix'!Y960,0),IF('CLINs &amp; Ceiling Rates'!$D$255="F&amp;E",'Labor Loading Matrix'!Z960,0),IF('CLINs &amp; Ceiling Rates'!$D$256="F&amp;E",'Labor Loading Matrix'!AA960,0))</f>
        <v>0</v>
      </c>
      <c r="G960" s="175">
        <f>SUM(IF('CLINs &amp; Ceiling Rates'!$D$237="R&amp;D",'Labor Loading Matrix'!H960,0),IF('CLINs &amp; Ceiling Rates'!$D$238="R&amp;D",'Labor Loading Matrix'!I960,0),IF('CLINs &amp; Ceiling Rates'!$D$239="R&amp;D",'Labor Loading Matrix'!J960,0),IF('CLINs &amp; Ceiling Rates'!$D$240="R&amp;D",'Labor Loading Matrix'!K960,0),IF('CLINs &amp; Ceiling Rates'!$D$241="R&amp;D",'Labor Loading Matrix'!L960,0),IF('CLINs &amp; Ceiling Rates'!$D$242="R&amp;D",'Labor Loading Matrix'!M960,0),IF('CLINs &amp; Ceiling Rates'!$D$243="R&amp;D",'Labor Loading Matrix'!N960,0),IF('CLINs &amp; Ceiling Rates'!$D$244="R&amp;D",'Labor Loading Matrix'!O960,0),IF('CLINs &amp; Ceiling Rates'!$D$245="R&amp;D",'Labor Loading Matrix'!P960,0),IF('CLINs &amp; Ceiling Rates'!$D$246="R&amp;D",'Labor Loading Matrix'!Q960,0),IF('CLINs &amp; Ceiling Rates'!$D$247="R&amp;D",'Labor Loading Matrix'!R960,0),IF('CLINs &amp; Ceiling Rates'!$D$248="R&amp;D",'Labor Loading Matrix'!S960,0),IF('CLINs &amp; Ceiling Rates'!$D$249="R&amp;D",'Labor Loading Matrix'!T960,0),IF('CLINs &amp; Ceiling Rates'!$D$250="R&amp;D",'Labor Loading Matrix'!U960,0),IF('CLINs &amp; Ceiling Rates'!$D$251="R&amp;D",'Labor Loading Matrix'!V960,0),IF('CLINs &amp; Ceiling Rates'!$D$252="R&amp;D",'Labor Loading Matrix'!W960,0),IF('CLINs &amp; Ceiling Rates'!$D$253="R&amp;D",'Labor Loading Matrix'!X960,0),IF('CLINs &amp; Ceiling Rates'!$D$254="R&amp;D",'Labor Loading Matrix'!Y960,0),IF('CLINs &amp; Ceiling Rates'!$D$255="R&amp;D",'Labor Loading Matrix'!Z960,0),IF('CLINs &amp; Ceiling Rates'!$D$256="R&amp;D",'Labor Loading Matrix'!AA960,0))</f>
        <v>0</v>
      </c>
      <c r="H960" s="138"/>
      <c r="I960" s="137"/>
      <c r="J960" s="137"/>
      <c r="K960" s="137"/>
      <c r="L960" s="137"/>
      <c r="M960" s="137"/>
      <c r="N960" s="84"/>
      <c r="O960" s="84"/>
      <c r="P960" s="84"/>
      <c r="Q960" s="84"/>
      <c r="R960" s="133"/>
      <c r="S960" s="133"/>
      <c r="T960" s="133"/>
      <c r="U960" s="133"/>
      <c r="V960" s="133"/>
      <c r="W960" s="133"/>
      <c r="X960" s="133"/>
      <c r="Y960" s="133"/>
      <c r="Z960" s="133"/>
      <c r="AA960" s="133"/>
    </row>
    <row r="961" spans="1:27" s="73" customFormat="1" ht="18" hidden="1" customHeight="1" x14ac:dyDescent="0.25">
      <c r="A961" s="173">
        <f>'CLINs &amp; Ceiling Rates'!B106</f>
        <v>0</v>
      </c>
      <c r="B961" s="173">
        <f>'CLINs &amp; Ceiling Rates'!C106</f>
        <v>0</v>
      </c>
      <c r="C961" s="177" t="str">
        <f>'CLINs &amp; Ceiling Rates'!M106</f>
        <v/>
      </c>
      <c r="D961" s="211">
        <f>IF('CLINs &amp; Ceiling Rates'!D917="",SUM('Labor Loading Matrix'!H961:AA961),SUM(E961:G961))</f>
        <v>0</v>
      </c>
      <c r="E961" s="175">
        <f>SUM(IF('CLINs &amp; Ceiling Rates'!$D$237="OPS",'Labor Loading Matrix'!H961,0),IF('CLINs &amp; Ceiling Rates'!$D$238="OPS",'Labor Loading Matrix'!I961,0),IF('CLINs &amp; Ceiling Rates'!$D$239="OPS",'Labor Loading Matrix'!J961,0),IF('CLINs &amp; Ceiling Rates'!$D$240="OPS",'Labor Loading Matrix'!K961,0),IF('CLINs &amp; Ceiling Rates'!$D$241="OPS",'Labor Loading Matrix'!L961,0),IF('CLINs &amp; Ceiling Rates'!$D$242="OPS",'Labor Loading Matrix'!M961,0),IF('CLINs &amp; Ceiling Rates'!$D$243="OPS",'Labor Loading Matrix'!N961,0),IF('CLINs &amp; Ceiling Rates'!$D$244="OPS",'Labor Loading Matrix'!O961,0),IF('CLINs &amp; Ceiling Rates'!$D$245="OPS",'Labor Loading Matrix'!P961,0),IF('CLINs &amp; Ceiling Rates'!$D$246="OPS",'Labor Loading Matrix'!Q961,0),IF('CLINs &amp; Ceiling Rates'!$D$247="OPS",'Labor Loading Matrix'!R961,0),IF('CLINs &amp; Ceiling Rates'!$D$248="OPS",'Labor Loading Matrix'!S961,0),IF('CLINs &amp; Ceiling Rates'!$D$249="OPS",'Labor Loading Matrix'!T961,0),IF('CLINs &amp; Ceiling Rates'!$D$250="OPS",'Labor Loading Matrix'!U961,0),IF('CLINs &amp; Ceiling Rates'!$D$251="OPS",'Labor Loading Matrix'!V961,0),IF('CLINs &amp; Ceiling Rates'!$D$252="OPS",'Labor Loading Matrix'!W961,0),IF('CLINs &amp; Ceiling Rates'!$D$253="OPS",'Labor Loading Matrix'!X961,0),IF('CLINs &amp; Ceiling Rates'!$D$254="OPS",'Labor Loading Matrix'!Y961,0),IF('CLINs &amp; Ceiling Rates'!$D$255="OPS",'Labor Loading Matrix'!Z961,0),IF('CLINs &amp; Ceiling Rates'!$D$256="OPS",'Labor Loading Matrix'!AA961,0))</f>
        <v>0</v>
      </c>
      <c r="F961" s="175">
        <f>SUM(IF('CLINs &amp; Ceiling Rates'!$D$237="F&amp;E",'Labor Loading Matrix'!H961,0),IF('CLINs &amp; Ceiling Rates'!$D$238="F&amp;E",'Labor Loading Matrix'!I961,0),IF('CLINs &amp; Ceiling Rates'!$D$239="F&amp;E",'Labor Loading Matrix'!J961,0),IF('CLINs &amp; Ceiling Rates'!$D$240="F&amp;E",'Labor Loading Matrix'!K961,0),IF('CLINs &amp; Ceiling Rates'!$D$241="F&amp;E",'Labor Loading Matrix'!L961,0),IF('CLINs &amp; Ceiling Rates'!$D$242="F&amp;E",'Labor Loading Matrix'!M961,0),IF('CLINs &amp; Ceiling Rates'!$D$243="F&amp;E",'Labor Loading Matrix'!N961,0),IF('CLINs &amp; Ceiling Rates'!$D$244="F&amp;E",'Labor Loading Matrix'!O961,0),IF('CLINs &amp; Ceiling Rates'!$D$245="F&amp;E",'Labor Loading Matrix'!P961,0),IF('CLINs &amp; Ceiling Rates'!$D$246="F&amp;E",'Labor Loading Matrix'!Q961,0),IF('CLINs &amp; Ceiling Rates'!$D$247="F&amp;E",'Labor Loading Matrix'!R961,0),IF('CLINs &amp; Ceiling Rates'!$D$248="F&amp;E",'Labor Loading Matrix'!S961,0),IF('CLINs &amp; Ceiling Rates'!$D$249="F&amp;E",'Labor Loading Matrix'!T961,0),IF('CLINs &amp; Ceiling Rates'!$D$250="F&amp;E",'Labor Loading Matrix'!U961,0),IF('CLINs &amp; Ceiling Rates'!$D$251="F&amp;E",'Labor Loading Matrix'!V961,0),IF('CLINs &amp; Ceiling Rates'!$D$252="F&amp;E",'Labor Loading Matrix'!W961,0),IF('CLINs &amp; Ceiling Rates'!$D$253="F&amp;E",'Labor Loading Matrix'!X961,0),IF('CLINs &amp; Ceiling Rates'!$D$254="F&amp;E",'Labor Loading Matrix'!Y961,0),IF('CLINs &amp; Ceiling Rates'!$D$255="F&amp;E",'Labor Loading Matrix'!Z961,0),IF('CLINs &amp; Ceiling Rates'!$D$256="F&amp;E",'Labor Loading Matrix'!AA961,0))</f>
        <v>0</v>
      </c>
      <c r="G961" s="175">
        <f>SUM(IF('CLINs &amp; Ceiling Rates'!$D$237="R&amp;D",'Labor Loading Matrix'!H961,0),IF('CLINs &amp; Ceiling Rates'!$D$238="R&amp;D",'Labor Loading Matrix'!I961,0),IF('CLINs &amp; Ceiling Rates'!$D$239="R&amp;D",'Labor Loading Matrix'!J961,0),IF('CLINs &amp; Ceiling Rates'!$D$240="R&amp;D",'Labor Loading Matrix'!K961,0),IF('CLINs &amp; Ceiling Rates'!$D$241="R&amp;D",'Labor Loading Matrix'!L961,0),IF('CLINs &amp; Ceiling Rates'!$D$242="R&amp;D",'Labor Loading Matrix'!M961,0),IF('CLINs &amp; Ceiling Rates'!$D$243="R&amp;D",'Labor Loading Matrix'!N961,0),IF('CLINs &amp; Ceiling Rates'!$D$244="R&amp;D",'Labor Loading Matrix'!O961,0),IF('CLINs &amp; Ceiling Rates'!$D$245="R&amp;D",'Labor Loading Matrix'!P961,0),IF('CLINs &amp; Ceiling Rates'!$D$246="R&amp;D",'Labor Loading Matrix'!Q961,0),IF('CLINs &amp; Ceiling Rates'!$D$247="R&amp;D",'Labor Loading Matrix'!R961,0),IF('CLINs &amp; Ceiling Rates'!$D$248="R&amp;D",'Labor Loading Matrix'!S961,0),IF('CLINs &amp; Ceiling Rates'!$D$249="R&amp;D",'Labor Loading Matrix'!T961,0),IF('CLINs &amp; Ceiling Rates'!$D$250="R&amp;D",'Labor Loading Matrix'!U961,0),IF('CLINs &amp; Ceiling Rates'!$D$251="R&amp;D",'Labor Loading Matrix'!V961,0),IF('CLINs &amp; Ceiling Rates'!$D$252="R&amp;D",'Labor Loading Matrix'!W961,0),IF('CLINs &amp; Ceiling Rates'!$D$253="R&amp;D",'Labor Loading Matrix'!X961,0),IF('CLINs &amp; Ceiling Rates'!$D$254="R&amp;D",'Labor Loading Matrix'!Y961,0),IF('CLINs &amp; Ceiling Rates'!$D$255="R&amp;D",'Labor Loading Matrix'!Z961,0),IF('CLINs &amp; Ceiling Rates'!$D$256="R&amp;D",'Labor Loading Matrix'!AA961,0))</f>
        <v>0</v>
      </c>
      <c r="H961" s="138"/>
      <c r="I961" s="137"/>
      <c r="J961" s="137"/>
      <c r="K961" s="137"/>
      <c r="L961" s="137"/>
      <c r="M961" s="137"/>
      <c r="N961" s="84"/>
      <c r="O961" s="84"/>
      <c r="P961" s="84"/>
      <c r="Q961" s="84"/>
      <c r="R961" s="133"/>
      <c r="S961" s="133"/>
      <c r="T961" s="133"/>
      <c r="U961" s="133"/>
      <c r="V961" s="133"/>
      <c r="W961" s="133"/>
      <c r="X961" s="133"/>
      <c r="Y961" s="133"/>
      <c r="Z961" s="133"/>
      <c r="AA961" s="133"/>
    </row>
    <row r="962" spans="1:27" s="73" customFormat="1" ht="18" hidden="1" customHeight="1" x14ac:dyDescent="0.25">
      <c r="A962" s="173">
        <f>'CLINs &amp; Ceiling Rates'!B107</f>
        <v>0</v>
      </c>
      <c r="B962" s="173">
        <f>'CLINs &amp; Ceiling Rates'!C107</f>
        <v>0</v>
      </c>
      <c r="C962" s="177" t="str">
        <f>'CLINs &amp; Ceiling Rates'!M107</f>
        <v/>
      </c>
      <c r="D962" s="211">
        <f>IF('CLINs &amp; Ceiling Rates'!D918="",SUM('Labor Loading Matrix'!H962:AA962),SUM(E962:G962))</f>
        <v>0</v>
      </c>
      <c r="E962" s="175">
        <f>SUM(IF('CLINs &amp; Ceiling Rates'!$D$237="OPS",'Labor Loading Matrix'!H962,0),IF('CLINs &amp; Ceiling Rates'!$D$238="OPS",'Labor Loading Matrix'!I962,0),IF('CLINs &amp; Ceiling Rates'!$D$239="OPS",'Labor Loading Matrix'!J962,0),IF('CLINs &amp; Ceiling Rates'!$D$240="OPS",'Labor Loading Matrix'!K962,0),IF('CLINs &amp; Ceiling Rates'!$D$241="OPS",'Labor Loading Matrix'!L962,0),IF('CLINs &amp; Ceiling Rates'!$D$242="OPS",'Labor Loading Matrix'!M962,0),IF('CLINs &amp; Ceiling Rates'!$D$243="OPS",'Labor Loading Matrix'!N962,0),IF('CLINs &amp; Ceiling Rates'!$D$244="OPS",'Labor Loading Matrix'!O962,0),IF('CLINs &amp; Ceiling Rates'!$D$245="OPS",'Labor Loading Matrix'!P962,0),IF('CLINs &amp; Ceiling Rates'!$D$246="OPS",'Labor Loading Matrix'!Q962,0),IF('CLINs &amp; Ceiling Rates'!$D$247="OPS",'Labor Loading Matrix'!R962,0),IF('CLINs &amp; Ceiling Rates'!$D$248="OPS",'Labor Loading Matrix'!S962,0),IF('CLINs &amp; Ceiling Rates'!$D$249="OPS",'Labor Loading Matrix'!T962,0),IF('CLINs &amp; Ceiling Rates'!$D$250="OPS",'Labor Loading Matrix'!U962,0),IF('CLINs &amp; Ceiling Rates'!$D$251="OPS",'Labor Loading Matrix'!V962,0),IF('CLINs &amp; Ceiling Rates'!$D$252="OPS",'Labor Loading Matrix'!W962,0),IF('CLINs &amp; Ceiling Rates'!$D$253="OPS",'Labor Loading Matrix'!X962,0),IF('CLINs &amp; Ceiling Rates'!$D$254="OPS",'Labor Loading Matrix'!Y962,0),IF('CLINs &amp; Ceiling Rates'!$D$255="OPS",'Labor Loading Matrix'!Z962,0),IF('CLINs &amp; Ceiling Rates'!$D$256="OPS",'Labor Loading Matrix'!AA962,0))</f>
        <v>0</v>
      </c>
      <c r="F962" s="175">
        <f>SUM(IF('CLINs &amp; Ceiling Rates'!$D$237="F&amp;E",'Labor Loading Matrix'!H962,0),IF('CLINs &amp; Ceiling Rates'!$D$238="F&amp;E",'Labor Loading Matrix'!I962,0),IF('CLINs &amp; Ceiling Rates'!$D$239="F&amp;E",'Labor Loading Matrix'!J962,0),IF('CLINs &amp; Ceiling Rates'!$D$240="F&amp;E",'Labor Loading Matrix'!K962,0),IF('CLINs &amp; Ceiling Rates'!$D$241="F&amp;E",'Labor Loading Matrix'!L962,0),IF('CLINs &amp; Ceiling Rates'!$D$242="F&amp;E",'Labor Loading Matrix'!M962,0),IF('CLINs &amp; Ceiling Rates'!$D$243="F&amp;E",'Labor Loading Matrix'!N962,0),IF('CLINs &amp; Ceiling Rates'!$D$244="F&amp;E",'Labor Loading Matrix'!O962,0),IF('CLINs &amp; Ceiling Rates'!$D$245="F&amp;E",'Labor Loading Matrix'!P962,0),IF('CLINs &amp; Ceiling Rates'!$D$246="F&amp;E",'Labor Loading Matrix'!Q962,0),IF('CLINs &amp; Ceiling Rates'!$D$247="F&amp;E",'Labor Loading Matrix'!R962,0),IF('CLINs &amp; Ceiling Rates'!$D$248="F&amp;E",'Labor Loading Matrix'!S962,0),IF('CLINs &amp; Ceiling Rates'!$D$249="F&amp;E",'Labor Loading Matrix'!T962,0),IF('CLINs &amp; Ceiling Rates'!$D$250="F&amp;E",'Labor Loading Matrix'!U962,0),IF('CLINs &amp; Ceiling Rates'!$D$251="F&amp;E",'Labor Loading Matrix'!V962,0),IF('CLINs &amp; Ceiling Rates'!$D$252="F&amp;E",'Labor Loading Matrix'!W962,0),IF('CLINs &amp; Ceiling Rates'!$D$253="F&amp;E",'Labor Loading Matrix'!X962,0),IF('CLINs &amp; Ceiling Rates'!$D$254="F&amp;E",'Labor Loading Matrix'!Y962,0),IF('CLINs &amp; Ceiling Rates'!$D$255="F&amp;E",'Labor Loading Matrix'!Z962,0),IF('CLINs &amp; Ceiling Rates'!$D$256="F&amp;E",'Labor Loading Matrix'!AA962,0))</f>
        <v>0</v>
      </c>
      <c r="G962" s="175">
        <f>SUM(IF('CLINs &amp; Ceiling Rates'!$D$237="R&amp;D",'Labor Loading Matrix'!H962,0),IF('CLINs &amp; Ceiling Rates'!$D$238="R&amp;D",'Labor Loading Matrix'!I962,0),IF('CLINs &amp; Ceiling Rates'!$D$239="R&amp;D",'Labor Loading Matrix'!J962,0),IF('CLINs &amp; Ceiling Rates'!$D$240="R&amp;D",'Labor Loading Matrix'!K962,0),IF('CLINs &amp; Ceiling Rates'!$D$241="R&amp;D",'Labor Loading Matrix'!L962,0),IF('CLINs &amp; Ceiling Rates'!$D$242="R&amp;D",'Labor Loading Matrix'!M962,0),IF('CLINs &amp; Ceiling Rates'!$D$243="R&amp;D",'Labor Loading Matrix'!N962,0),IF('CLINs &amp; Ceiling Rates'!$D$244="R&amp;D",'Labor Loading Matrix'!O962,0),IF('CLINs &amp; Ceiling Rates'!$D$245="R&amp;D",'Labor Loading Matrix'!P962,0),IF('CLINs &amp; Ceiling Rates'!$D$246="R&amp;D",'Labor Loading Matrix'!Q962,0),IF('CLINs &amp; Ceiling Rates'!$D$247="R&amp;D",'Labor Loading Matrix'!R962,0),IF('CLINs &amp; Ceiling Rates'!$D$248="R&amp;D",'Labor Loading Matrix'!S962,0),IF('CLINs &amp; Ceiling Rates'!$D$249="R&amp;D",'Labor Loading Matrix'!T962,0),IF('CLINs &amp; Ceiling Rates'!$D$250="R&amp;D",'Labor Loading Matrix'!U962,0),IF('CLINs &amp; Ceiling Rates'!$D$251="R&amp;D",'Labor Loading Matrix'!V962,0),IF('CLINs &amp; Ceiling Rates'!$D$252="R&amp;D",'Labor Loading Matrix'!W962,0),IF('CLINs &amp; Ceiling Rates'!$D$253="R&amp;D",'Labor Loading Matrix'!X962,0),IF('CLINs &amp; Ceiling Rates'!$D$254="R&amp;D",'Labor Loading Matrix'!Y962,0),IF('CLINs &amp; Ceiling Rates'!$D$255="R&amp;D",'Labor Loading Matrix'!Z962,0),IF('CLINs &amp; Ceiling Rates'!$D$256="R&amp;D",'Labor Loading Matrix'!AA962,0))</f>
        <v>0</v>
      </c>
      <c r="H962" s="138"/>
      <c r="I962" s="137"/>
      <c r="J962" s="137"/>
      <c r="K962" s="137"/>
      <c r="L962" s="137"/>
      <c r="M962" s="137"/>
      <c r="N962" s="84"/>
      <c r="O962" s="84"/>
      <c r="P962" s="84"/>
      <c r="Q962" s="84"/>
      <c r="R962" s="133"/>
      <c r="S962" s="133"/>
      <c r="T962" s="133"/>
      <c r="U962" s="133"/>
      <c r="V962" s="133"/>
      <c r="W962" s="133"/>
      <c r="X962" s="133"/>
      <c r="Y962" s="133"/>
      <c r="Z962" s="133"/>
      <c r="AA962" s="133"/>
    </row>
    <row r="963" spans="1:27" s="73" customFormat="1" ht="18" hidden="1" customHeight="1" x14ac:dyDescent="0.25">
      <c r="A963" s="173">
        <f>'CLINs &amp; Ceiling Rates'!B108</f>
        <v>0</v>
      </c>
      <c r="B963" s="173">
        <f>'CLINs &amp; Ceiling Rates'!C108</f>
        <v>0</v>
      </c>
      <c r="C963" s="177" t="str">
        <f>'CLINs &amp; Ceiling Rates'!M108</f>
        <v/>
      </c>
      <c r="D963" s="211">
        <f>IF('CLINs &amp; Ceiling Rates'!D919="",SUM('Labor Loading Matrix'!H963:AA963),SUM(E963:G963))</f>
        <v>0</v>
      </c>
      <c r="E963" s="175">
        <f>SUM(IF('CLINs &amp; Ceiling Rates'!$D$237="OPS",'Labor Loading Matrix'!H963,0),IF('CLINs &amp; Ceiling Rates'!$D$238="OPS",'Labor Loading Matrix'!I963,0),IF('CLINs &amp; Ceiling Rates'!$D$239="OPS",'Labor Loading Matrix'!J963,0),IF('CLINs &amp; Ceiling Rates'!$D$240="OPS",'Labor Loading Matrix'!K963,0),IF('CLINs &amp; Ceiling Rates'!$D$241="OPS",'Labor Loading Matrix'!L963,0),IF('CLINs &amp; Ceiling Rates'!$D$242="OPS",'Labor Loading Matrix'!M963,0),IF('CLINs &amp; Ceiling Rates'!$D$243="OPS",'Labor Loading Matrix'!N963,0),IF('CLINs &amp; Ceiling Rates'!$D$244="OPS",'Labor Loading Matrix'!O963,0),IF('CLINs &amp; Ceiling Rates'!$D$245="OPS",'Labor Loading Matrix'!P963,0),IF('CLINs &amp; Ceiling Rates'!$D$246="OPS",'Labor Loading Matrix'!Q963,0),IF('CLINs &amp; Ceiling Rates'!$D$247="OPS",'Labor Loading Matrix'!R963,0),IF('CLINs &amp; Ceiling Rates'!$D$248="OPS",'Labor Loading Matrix'!S963,0),IF('CLINs &amp; Ceiling Rates'!$D$249="OPS",'Labor Loading Matrix'!T963,0),IF('CLINs &amp; Ceiling Rates'!$D$250="OPS",'Labor Loading Matrix'!U963,0),IF('CLINs &amp; Ceiling Rates'!$D$251="OPS",'Labor Loading Matrix'!V963,0),IF('CLINs &amp; Ceiling Rates'!$D$252="OPS",'Labor Loading Matrix'!W963,0),IF('CLINs &amp; Ceiling Rates'!$D$253="OPS",'Labor Loading Matrix'!X963,0),IF('CLINs &amp; Ceiling Rates'!$D$254="OPS",'Labor Loading Matrix'!Y963,0),IF('CLINs &amp; Ceiling Rates'!$D$255="OPS",'Labor Loading Matrix'!Z963,0),IF('CLINs &amp; Ceiling Rates'!$D$256="OPS",'Labor Loading Matrix'!AA963,0))</f>
        <v>0</v>
      </c>
      <c r="F963" s="175">
        <f>SUM(IF('CLINs &amp; Ceiling Rates'!$D$237="F&amp;E",'Labor Loading Matrix'!H963,0),IF('CLINs &amp; Ceiling Rates'!$D$238="F&amp;E",'Labor Loading Matrix'!I963,0),IF('CLINs &amp; Ceiling Rates'!$D$239="F&amp;E",'Labor Loading Matrix'!J963,0),IF('CLINs &amp; Ceiling Rates'!$D$240="F&amp;E",'Labor Loading Matrix'!K963,0),IF('CLINs &amp; Ceiling Rates'!$D$241="F&amp;E",'Labor Loading Matrix'!L963,0),IF('CLINs &amp; Ceiling Rates'!$D$242="F&amp;E",'Labor Loading Matrix'!M963,0),IF('CLINs &amp; Ceiling Rates'!$D$243="F&amp;E",'Labor Loading Matrix'!N963,0),IF('CLINs &amp; Ceiling Rates'!$D$244="F&amp;E",'Labor Loading Matrix'!O963,0),IF('CLINs &amp; Ceiling Rates'!$D$245="F&amp;E",'Labor Loading Matrix'!P963,0),IF('CLINs &amp; Ceiling Rates'!$D$246="F&amp;E",'Labor Loading Matrix'!Q963,0),IF('CLINs &amp; Ceiling Rates'!$D$247="F&amp;E",'Labor Loading Matrix'!R963,0),IF('CLINs &amp; Ceiling Rates'!$D$248="F&amp;E",'Labor Loading Matrix'!S963,0),IF('CLINs &amp; Ceiling Rates'!$D$249="F&amp;E",'Labor Loading Matrix'!T963,0),IF('CLINs &amp; Ceiling Rates'!$D$250="F&amp;E",'Labor Loading Matrix'!U963,0),IF('CLINs &amp; Ceiling Rates'!$D$251="F&amp;E",'Labor Loading Matrix'!V963,0),IF('CLINs &amp; Ceiling Rates'!$D$252="F&amp;E",'Labor Loading Matrix'!W963,0),IF('CLINs &amp; Ceiling Rates'!$D$253="F&amp;E",'Labor Loading Matrix'!X963,0),IF('CLINs &amp; Ceiling Rates'!$D$254="F&amp;E",'Labor Loading Matrix'!Y963,0),IF('CLINs &amp; Ceiling Rates'!$D$255="F&amp;E",'Labor Loading Matrix'!Z963,0),IF('CLINs &amp; Ceiling Rates'!$D$256="F&amp;E",'Labor Loading Matrix'!AA963,0))</f>
        <v>0</v>
      </c>
      <c r="G963" s="175">
        <f>SUM(IF('CLINs &amp; Ceiling Rates'!$D$237="R&amp;D",'Labor Loading Matrix'!H963,0),IF('CLINs &amp; Ceiling Rates'!$D$238="R&amp;D",'Labor Loading Matrix'!I963,0),IF('CLINs &amp; Ceiling Rates'!$D$239="R&amp;D",'Labor Loading Matrix'!J963,0),IF('CLINs &amp; Ceiling Rates'!$D$240="R&amp;D",'Labor Loading Matrix'!K963,0),IF('CLINs &amp; Ceiling Rates'!$D$241="R&amp;D",'Labor Loading Matrix'!L963,0),IF('CLINs &amp; Ceiling Rates'!$D$242="R&amp;D",'Labor Loading Matrix'!M963,0),IF('CLINs &amp; Ceiling Rates'!$D$243="R&amp;D",'Labor Loading Matrix'!N963,0),IF('CLINs &amp; Ceiling Rates'!$D$244="R&amp;D",'Labor Loading Matrix'!O963,0),IF('CLINs &amp; Ceiling Rates'!$D$245="R&amp;D",'Labor Loading Matrix'!P963,0),IF('CLINs &amp; Ceiling Rates'!$D$246="R&amp;D",'Labor Loading Matrix'!Q963,0),IF('CLINs &amp; Ceiling Rates'!$D$247="R&amp;D",'Labor Loading Matrix'!R963,0),IF('CLINs &amp; Ceiling Rates'!$D$248="R&amp;D",'Labor Loading Matrix'!S963,0),IF('CLINs &amp; Ceiling Rates'!$D$249="R&amp;D",'Labor Loading Matrix'!T963,0),IF('CLINs &amp; Ceiling Rates'!$D$250="R&amp;D",'Labor Loading Matrix'!U963,0),IF('CLINs &amp; Ceiling Rates'!$D$251="R&amp;D",'Labor Loading Matrix'!V963,0),IF('CLINs &amp; Ceiling Rates'!$D$252="R&amp;D",'Labor Loading Matrix'!W963,0),IF('CLINs &amp; Ceiling Rates'!$D$253="R&amp;D",'Labor Loading Matrix'!X963,0),IF('CLINs &amp; Ceiling Rates'!$D$254="R&amp;D",'Labor Loading Matrix'!Y963,0),IF('CLINs &amp; Ceiling Rates'!$D$255="R&amp;D",'Labor Loading Matrix'!Z963,0),IF('CLINs &amp; Ceiling Rates'!$D$256="R&amp;D",'Labor Loading Matrix'!AA963,0))</f>
        <v>0</v>
      </c>
      <c r="H963" s="138"/>
      <c r="I963" s="137"/>
      <c r="J963" s="137"/>
      <c r="K963" s="137"/>
      <c r="L963" s="137"/>
      <c r="M963" s="137"/>
      <c r="N963" s="84"/>
      <c r="O963" s="84"/>
      <c r="P963" s="84"/>
      <c r="Q963" s="84"/>
      <c r="R963" s="133"/>
      <c r="S963" s="133"/>
      <c r="T963" s="133"/>
      <c r="U963" s="133"/>
      <c r="V963" s="133"/>
      <c r="W963" s="133"/>
      <c r="X963" s="133"/>
      <c r="Y963" s="133"/>
      <c r="Z963" s="133"/>
      <c r="AA963" s="133"/>
    </row>
    <row r="964" spans="1:27" s="73" customFormat="1" ht="18" hidden="1" customHeight="1" x14ac:dyDescent="0.25">
      <c r="A964" s="173">
        <f>'CLINs &amp; Ceiling Rates'!B109</f>
        <v>0</v>
      </c>
      <c r="B964" s="173">
        <f>'CLINs &amp; Ceiling Rates'!C109</f>
        <v>0</v>
      </c>
      <c r="C964" s="177" t="str">
        <f>'CLINs &amp; Ceiling Rates'!M109</f>
        <v/>
      </c>
      <c r="D964" s="211">
        <f>IF('CLINs &amp; Ceiling Rates'!D920="",SUM('Labor Loading Matrix'!H964:AA964),SUM(E964:G964))</f>
        <v>0</v>
      </c>
      <c r="E964" s="175">
        <f>SUM(IF('CLINs &amp; Ceiling Rates'!$D$237="OPS",'Labor Loading Matrix'!H964,0),IF('CLINs &amp; Ceiling Rates'!$D$238="OPS",'Labor Loading Matrix'!I964,0),IF('CLINs &amp; Ceiling Rates'!$D$239="OPS",'Labor Loading Matrix'!J964,0),IF('CLINs &amp; Ceiling Rates'!$D$240="OPS",'Labor Loading Matrix'!K964,0),IF('CLINs &amp; Ceiling Rates'!$D$241="OPS",'Labor Loading Matrix'!L964,0),IF('CLINs &amp; Ceiling Rates'!$D$242="OPS",'Labor Loading Matrix'!M964,0),IF('CLINs &amp; Ceiling Rates'!$D$243="OPS",'Labor Loading Matrix'!N964,0),IF('CLINs &amp; Ceiling Rates'!$D$244="OPS",'Labor Loading Matrix'!O964,0),IF('CLINs &amp; Ceiling Rates'!$D$245="OPS",'Labor Loading Matrix'!P964,0),IF('CLINs &amp; Ceiling Rates'!$D$246="OPS",'Labor Loading Matrix'!Q964,0),IF('CLINs &amp; Ceiling Rates'!$D$247="OPS",'Labor Loading Matrix'!R964,0),IF('CLINs &amp; Ceiling Rates'!$D$248="OPS",'Labor Loading Matrix'!S964,0),IF('CLINs &amp; Ceiling Rates'!$D$249="OPS",'Labor Loading Matrix'!T964,0),IF('CLINs &amp; Ceiling Rates'!$D$250="OPS",'Labor Loading Matrix'!U964,0),IF('CLINs &amp; Ceiling Rates'!$D$251="OPS",'Labor Loading Matrix'!V964,0),IF('CLINs &amp; Ceiling Rates'!$D$252="OPS",'Labor Loading Matrix'!W964,0),IF('CLINs &amp; Ceiling Rates'!$D$253="OPS",'Labor Loading Matrix'!X964,0),IF('CLINs &amp; Ceiling Rates'!$D$254="OPS",'Labor Loading Matrix'!Y964,0),IF('CLINs &amp; Ceiling Rates'!$D$255="OPS",'Labor Loading Matrix'!Z964,0),IF('CLINs &amp; Ceiling Rates'!$D$256="OPS",'Labor Loading Matrix'!AA964,0))</f>
        <v>0</v>
      </c>
      <c r="F964" s="175">
        <f>SUM(IF('CLINs &amp; Ceiling Rates'!$D$237="F&amp;E",'Labor Loading Matrix'!H964,0),IF('CLINs &amp; Ceiling Rates'!$D$238="F&amp;E",'Labor Loading Matrix'!I964,0),IF('CLINs &amp; Ceiling Rates'!$D$239="F&amp;E",'Labor Loading Matrix'!J964,0),IF('CLINs &amp; Ceiling Rates'!$D$240="F&amp;E",'Labor Loading Matrix'!K964,0),IF('CLINs &amp; Ceiling Rates'!$D$241="F&amp;E",'Labor Loading Matrix'!L964,0),IF('CLINs &amp; Ceiling Rates'!$D$242="F&amp;E",'Labor Loading Matrix'!M964,0),IF('CLINs &amp; Ceiling Rates'!$D$243="F&amp;E",'Labor Loading Matrix'!N964,0),IF('CLINs &amp; Ceiling Rates'!$D$244="F&amp;E",'Labor Loading Matrix'!O964,0),IF('CLINs &amp; Ceiling Rates'!$D$245="F&amp;E",'Labor Loading Matrix'!P964,0),IF('CLINs &amp; Ceiling Rates'!$D$246="F&amp;E",'Labor Loading Matrix'!Q964,0),IF('CLINs &amp; Ceiling Rates'!$D$247="F&amp;E",'Labor Loading Matrix'!R964,0),IF('CLINs &amp; Ceiling Rates'!$D$248="F&amp;E",'Labor Loading Matrix'!S964,0),IF('CLINs &amp; Ceiling Rates'!$D$249="F&amp;E",'Labor Loading Matrix'!T964,0),IF('CLINs &amp; Ceiling Rates'!$D$250="F&amp;E",'Labor Loading Matrix'!U964,0),IF('CLINs &amp; Ceiling Rates'!$D$251="F&amp;E",'Labor Loading Matrix'!V964,0),IF('CLINs &amp; Ceiling Rates'!$D$252="F&amp;E",'Labor Loading Matrix'!W964,0),IF('CLINs &amp; Ceiling Rates'!$D$253="F&amp;E",'Labor Loading Matrix'!X964,0),IF('CLINs &amp; Ceiling Rates'!$D$254="F&amp;E",'Labor Loading Matrix'!Y964,0),IF('CLINs &amp; Ceiling Rates'!$D$255="F&amp;E",'Labor Loading Matrix'!Z964,0),IF('CLINs &amp; Ceiling Rates'!$D$256="F&amp;E",'Labor Loading Matrix'!AA964,0))</f>
        <v>0</v>
      </c>
      <c r="G964" s="175">
        <f>SUM(IF('CLINs &amp; Ceiling Rates'!$D$237="R&amp;D",'Labor Loading Matrix'!H964,0),IF('CLINs &amp; Ceiling Rates'!$D$238="R&amp;D",'Labor Loading Matrix'!I964,0),IF('CLINs &amp; Ceiling Rates'!$D$239="R&amp;D",'Labor Loading Matrix'!J964,0),IF('CLINs &amp; Ceiling Rates'!$D$240="R&amp;D",'Labor Loading Matrix'!K964,0),IF('CLINs &amp; Ceiling Rates'!$D$241="R&amp;D",'Labor Loading Matrix'!L964,0),IF('CLINs &amp; Ceiling Rates'!$D$242="R&amp;D",'Labor Loading Matrix'!M964,0),IF('CLINs &amp; Ceiling Rates'!$D$243="R&amp;D",'Labor Loading Matrix'!N964,0),IF('CLINs &amp; Ceiling Rates'!$D$244="R&amp;D",'Labor Loading Matrix'!O964,0),IF('CLINs &amp; Ceiling Rates'!$D$245="R&amp;D",'Labor Loading Matrix'!P964,0),IF('CLINs &amp; Ceiling Rates'!$D$246="R&amp;D",'Labor Loading Matrix'!Q964,0),IF('CLINs &amp; Ceiling Rates'!$D$247="R&amp;D",'Labor Loading Matrix'!R964,0),IF('CLINs &amp; Ceiling Rates'!$D$248="R&amp;D",'Labor Loading Matrix'!S964,0),IF('CLINs &amp; Ceiling Rates'!$D$249="R&amp;D",'Labor Loading Matrix'!T964,0),IF('CLINs &amp; Ceiling Rates'!$D$250="R&amp;D",'Labor Loading Matrix'!U964,0),IF('CLINs &amp; Ceiling Rates'!$D$251="R&amp;D",'Labor Loading Matrix'!V964,0),IF('CLINs &amp; Ceiling Rates'!$D$252="R&amp;D",'Labor Loading Matrix'!W964,0),IF('CLINs &amp; Ceiling Rates'!$D$253="R&amp;D",'Labor Loading Matrix'!X964,0),IF('CLINs &amp; Ceiling Rates'!$D$254="R&amp;D",'Labor Loading Matrix'!Y964,0),IF('CLINs &amp; Ceiling Rates'!$D$255="R&amp;D",'Labor Loading Matrix'!Z964,0),IF('CLINs &amp; Ceiling Rates'!$D$256="R&amp;D",'Labor Loading Matrix'!AA964,0))</f>
        <v>0</v>
      </c>
      <c r="H964" s="138"/>
      <c r="I964" s="137"/>
      <c r="J964" s="137"/>
      <c r="K964" s="137"/>
      <c r="L964" s="137"/>
      <c r="M964" s="137"/>
      <c r="N964" s="84"/>
      <c r="O964" s="84"/>
      <c r="P964" s="84"/>
      <c r="Q964" s="84"/>
      <c r="R964" s="133"/>
      <c r="S964" s="133"/>
      <c r="T964" s="133"/>
      <c r="U964" s="133"/>
      <c r="V964" s="133"/>
      <c r="W964" s="133"/>
      <c r="X964" s="133"/>
      <c r="Y964" s="133"/>
      <c r="Z964" s="133"/>
      <c r="AA964" s="133"/>
    </row>
    <row r="965" spans="1:27" s="73" customFormat="1" ht="18" hidden="1" customHeight="1" x14ac:dyDescent="0.25">
      <c r="A965" s="173">
        <f>'CLINs &amp; Ceiling Rates'!B110</f>
        <v>0</v>
      </c>
      <c r="B965" s="173">
        <f>'CLINs &amp; Ceiling Rates'!C110</f>
        <v>0</v>
      </c>
      <c r="C965" s="177" t="str">
        <f>'CLINs &amp; Ceiling Rates'!M110</f>
        <v/>
      </c>
      <c r="D965" s="211">
        <f>IF('CLINs &amp; Ceiling Rates'!D921="",SUM('Labor Loading Matrix'!H965:AA965),SUM(E965:G965))</f>
        <v>0</v>
      </c>
      <c r="E965" s="175">
        <f>SUM(IF('CLINs &amp; Ceiling Rates'!$D$237="OPS",'Labor Loading Matrix'!H965,0),IF('CLINs &amp; Ceiling Rates'!$D$238="OPS",'Labor Loading Matrix'!I965,0),IF('CLINs &amp; Ceiling Rates'!$D$239="OPS",'Labor Loading Matrix'!J965,0),IF('CLINs &amp; Ceiling Rates'!$D$240="OPS",'Labor Loading Matrix'!K965,0),IF('CLINs &amp; Ceiling Rates'!$D$241="OPS",'Labor Loading Matrix'!L965,0),IF('CLINs &amp; Ceiling Rates'!$D$242="OPS",'Labor Loading Matrix'!M965,0),IF('CLINs &amp; Ceiling Rates'!$D$243="OPS",'Labor Loading Matrix'!N965,0),IF('CLINs &amp; Ceiling Rates'!$D$244="OPS",'Labor Loading Matrix'!O965,0),IF('CLINs &amp; Ceiling Rates'!$D$245="OPS",'Labor Loading Matrix'!P965,0),IF('CLINs &amp; Ceiling Rates'!$D$246="OPS",'Labor Loading Matrix'!Q965,0),IF('CLINs &amp; Ceiling Rates'!$D$247="OPS",'Labor Loading Matrix'!R965,0),IF('CLINs &amp; Ceiling Rates'!$D$248="OPS",'Labor Loading Matrix'!S965,0),IF('CLINs &amp; Ceiling Rates'!$D$249="OPS",'Labor Loading Matrix'!T965,0),IF('CLINs &amp; Ceiling Rates'!$D$250="OPS",'Labor Loading Matrix'!U965,0),IF('CLINs &amp; Ceiling Rates'!$D$251="OPS",'Labor Loading Matrix'!V965,0),IF('CLINs &amp; Ceiling Rates'!$D$252="OPS",'Labor Loading Matrix'!W965,0),IF('CLINs &amp; Ceiling Rates'!$D$253="OPS",'Labor Loading Matrix'!X965,0),IF('CLINs &amp; Ceiling Rates'!$D$254="OPS",'Labor Loading Matrix'!Y965,0),IF('CLINs &amp; Ceiling Rates'!$D$255="OPS",'Labor Loading Matrix'!Z965,0),IF('CLINs &amp; Ceiling Rates'!$D$256="OPS",'Labor Loading Matrix'!AA965,0))</f>
        <v>0</v>
      </c>
      <c r="F965" s="175">
        <f>SUM(IF('CLINs &amp; Ceiling Rates'!$D$237="F&amp;E",'Labor Loading Matrix'!H965,0),IF('CLINs &amp; Ceiling Rates'!$D$238="F&amp;E",'Labor Loading Matrix'!I965,0),IF('CLINs &amp; Ceiling Rates'!$D$239="F&amp;E",'Labor Loading Matrix'!J965,0),IF('CLINs &amp; Ceiling Rates'!$D$240="F&amp;E",'Labor Loading Matrix'!K965,0),IF('CLINs &amp; Ceiling Rates'!$D$241="F&amp;E",'Labor Loading Matrix'!L965,0),IF('CLINs &amp; Ceiling Rates'!$D$242="F&amp;E",'Labor Loading Matrix'!M965,0),IF('CLINs &amp; Ceiling Rates'!$D$243="F&amp;E",'Labor Loading Matrix'!N965,0),IF('CLINs &amp; Ceiling Rates'!$D$244="F&amp;E",'Labor Loading Matrix'!O965,0),IF('CLINs &amp; Ceiling Rates'!$D$245="F&amp;E",'Labor Loading Matrix'!P965,0),IF('CLINs &amp; Ceiling Rates'!$D$246="F&amp;E",'Labor Loading Matrix'!Q965,0),IF('CLINs &amp; Ceiling Rates'!$D$247="F&amp;E",'Labor Loading Matrix'!R965,0),IF('CLINs &amp; Ceiling Rates'!$D$248="F&amp;E",'Labor Loading Matrix'!S965,0),IF('CLINs &amp; Ceiling Rates'!$D$249="F&amp;E",'Labor Loading Matrix'!T965,0),IF('CLINs &amp; Ceiling Rates'!$D$250="F&amp;E",'Labor Loading Matrix'!U965,0),IF('CLINs &amp; Ceiling Rates'!$D$251="F&amp;E",'Labor Loading Matrix'!V965,0),IF('CLINs &amp; Ceiling Rates'!$D$252="F&amp;E",'Labor Loading Matrix'!W965,0),IF('CLINs &amp; Ceiling Rates'!$D$253="F&amp;E",'Labor Loading Matrix'!X965,0),IF('CLINs &amp; Ceiling Rates'!$D$254="F&amp;E",'Labor Loading Matrix'!Y965,0),IF('CLINs &amp; Ceiling Rates'!$D$255="F&amp;E",'Labor Loading Matrix'!Z965,0),IF('CLINs &amp; Ceiling Rates'!$D$256="F&amp;E",'Labor Loading Matrix'!AA965,0))</f>
        <v>0</v>
      </c>
      <c r="G965" s="175">
        <f>SUM(IF('CLINs &amp; Ceiling Rates'!$D$237="R&amp;D",'Labor Loading Matrix'!H965,0),IF('CLINs &amp; Ceiling Rates'!$D$238="R&amp;D",'Labor Loading Matrix'!I965,0),IF('CLINs &amp; Ceiling Rates'!$D$239="R&amp;D",'Labor Loading Matrix'!J965,0),IF('CLINs &amp; Ceiling Rates'!$D$240="R&amp;D",'Labor Loading Matrix'!K965,0),IF('CLINs &amp; Ceiling Rates'!$D$241="R&amp;D",'Labor Loading Matrix'!L965,0),IF('CLINs &amp; Ceiling Rates'!$D$242="R&amp;D",'Labor Loading Matrix'!M965,0),IF('CLINs &amp; Ceiling Rates'!$D$243="R&amp;D",'Labor Loading Matrix'!N965,0),IF('CLINs &amp; Ceiling Rates'!$D$244="R&amp;D",'Labor Loading Matrix'!O965,0),IF('CLINs &amp; Ceiling Rates'!$D$245="R&amp;D",'Labor Loading Matrix'!P965,0),IF('CLINs &amp; Ceiling Rates'!$D$246="R&amp;D",'Labor Loading Matrix'!Q965,0),IF('CLINs &amp; Ceiling Rates'!$D$247="R&amp;D",'Labor Loading Matrix'!R965,0),IF('CLINs &amp; Ceiling Rates'!$D$248="R&amp;D",'Labor Loading Matrix'!S965,0),IF('CLINs &amp; Ceiling Rates'!$D$249="R&amp;D",'Labor Loading Matrix'!T965,0),IF('CLINs &amp; Ceiling Rates'!$D$250="R&amp;D",'Labor Loading Matrix'!U965,0),IF('CLINs &amp; Ceiling Rates'!$D$251="R&amp;D",'Labor Loading Matrix'!V965,0),IF('CLINs &amp; Ceiling Rates'!$D$252="R&amp;D",'Labor Loading Matrix'!W965,0),IF('CLINs &amp; Ceiling Rates'!$D$253="R&amp;D",'Labor Loading Matrix'!X965,0),IF('CLINs &amp; Ceiling Rates'!$D$254="R&amp;D",'Labor Loading Matrix'!Y965,0),IF('CLINs &amp; Ceiling Rates'!$D$255="R&amp;D",'Labor Loading Matrix'!Z965,0),IF('CLINs &amp; Ceiling Rates'!$D$256="R&amp;D",'Labor Loading Matrix'!AA965,0))</f>
        <v>0</v>
      </c>
      <c r="H965" s="138"/>
      <c r="I965" s="137"/>
      <c r="J965" s="137"/>
      <c r="K965" s="137"/>
      <c r="L965" s="137"/>
      <c r="M965" s="137"/>
      <c r="N965" s="84"/>
      <c r="O965" s="84"/>
      <c r="P965" s="84"/>
      <c r="Q965" s="84"/>
      <c r="R965" s="133"/>
      <c r="S965" s="133"/>
      <c r="T965" s="133"/>
      <c r="U965" s="133"/>
      <c r="V965" s="133"/>
      <c r="W965" s="133"/>
      <c r="X965" s="133"/>
      <c r="Y965" s="133"/>
      <c r="Z965" s="133"/>
      <c r="AA965" s="133"/>
    </row>
    <row r="966" spans="1:27" s="73" customFormat="1" ht="18" hidden="1" customHeight="1" x14ac:dyDescent="0.25">
      <c r="A966" s="173">
        <f>'CLINs &amp; Ceiling Rates'!B111</f>
        <v>0</v>
      </c>
      <c r="B966" s="173">
        <f>'CLINs &amp; Ceiling Rates'!C111</f>
        <v>0</v>
      </c>
      <c r="C966" s="177" t="str">
        <f>'CLINs &amp; Ceiling Rates'!M111</f>
        <v/>
      </c>
      <c r="D966" s="211">
        <f>IF('CLINs &amp; Ceiling Rates'!D922="",SUM('Labor Loading Matrix'!H966:AA966),SUM(E966:G966))</f>
        <v>0</v>
      </c>
      <c r="E966" s="175">
        <f>SUM(IF('CLINs &amp; Ceiling Rates'!$D$237="OPS",'Labor Loading Matrix'!H966,0),IF('CLINs &amp; Ceiling Rates'!$D$238="OPS",'Labor Loading Matrix'!I966,0),IF('CLINs &amp; Ceiling Rates'!$D$239="OPS",'Labor Loading Matrix'!J966,0),IF('CLINs &amp; Ceiling Rates'!$D$240="OPS",'Labor Loading Matrix'!K966,0),IF('CLINs &amp; Ceiling Rates'!$D$241="OPS",'Labor Loading Matrix'!L966,0),IF('CLINs &amp; Ceiling Rates'!$D$242="OPS",'Labor Loading Matrix'!M966,0),IF('CLINs &amp; Ceiling Rates'!$D$243="OPS",'Labor Loading Matrix'!N966,0),IF('CLINs &amp; Ceiling Rates'!$D$244="OPS",'Labor Loading Matrix'!O966,0),IF('CLINs &amp; Ceiling Rates'!$D$245="OPS",'Labor Loading Matrix'!P966,0),IF('CLINs &amp; Ceiling Rates'!$D$246="OPS",'Labor Loading Matrix'!Q966,0),IF('CLINs &amp; Ceiling Rates'!$D$247="OPS",'Labor Loading Matrix'!R966,0),IF('CLINs &amp; Ceiling Rates'!$D$248="OPS",'Labor Loading Matrix'!S966,0),IF('CLINs &amp; Ceiling Rates'!$D$249="OPS",'Labor Loading Matrix'!T966,0),IF('CLINs &amp; Ceiling Rates'!$D$250="OPS",'Labor Loading Matrix'!U966,0),IF('CLINs &amp; Ceiling Rates'!$D$251="OPS",'Labor Loading Matrix'!V966,0),IF('CLINs &amp; Ceiling Rates'!$D$252="OPS",'Labor Loading Matrix'!W966,0),IF('CLINs &amp; Ceiling Rates'!$D$253="OPS",'Labor Loading Matrix'!X966,0),IF('CLINs &amp; Ceiling Rates'!$D$254="OPS",'Labor Loading Matrix'!Y966,0),IF('CLINs &amp; Ceiling Rates'!$D$255="OPS",'Labor Loading Matrix'!Z966,0),IF('CLINs &amp; Ceiling Rates'!$D$256="OPS",'Labor Loading Matrix'!AA966,0))</f>
        <v>0</v>
      </c>
      <c r="F966" s="175">
        <f>SUM(IF('CLINs &amp; Ceiling Rates'!$D$237="F&amp;E",'Labor Loading Matrix'!H966,0),IF('CLINs &amp; Ceiling Rates'!$D$238="F&amp;E",'Labor Loading Matrix'!I966,0),IF('CLINs &amp; Ceiling Rates'!$D$239="F&amp;E",'Labor Loading Matrix'!J966,0),IF('CLINs &amp; Ceiling Rates'!$D$240="F&amp;E",'Labor Loading Matrix'!K966,0),IF('CLINs &amp; Ceiling Rates'!$D$241="F&amp;E",'Labor Loading Matrix'!L966,0),IF('CLINs &amp; Ceiling Rates'!$D$242="F&amp;E",'Labor Loading Matrix'!M966,0),IF('CLINs &amp; Ceiling Rates'!$D$243="F&amp;E",'Labor Loading Matrix'!N966,0),IF('CLINs &amp; Ceiling Rates'!$D$244="F&amp;E",'Labor Loading Matrix'!O966,0),IF('CLINs &amp; Ceiling Rates'!$D$245="F&amp;E",'Labor Loading Matrix'!P966,0),IF('CLINs &amp; Ceiling Rates'!$D$246="F&amp;E",'Labor Loading Matrix'!Q966,0),IF('CLINs &amp; Ceiling Rates'!$D$247="F&amp;E",'Labor Loading Matrix'!R966,0),IF('CLINs &amp; Ceiling Rates'!$D$248="F&amp;E",'Labor Loading Matrix'!S966,0),IF('CLINs &amp; Ceiling Rates'!$D$249="F&amp;E",'Labor Loading Matrix'!T966,0),IF('CLINs &amp; Ceiling Rates'!$D$250="F&amp;E",'Labor Loading Matrix'!U966,0),IF('CLINs &amp; Ceiling Rates'!$D$251="F&amp;E",'Labor Loading Matrix'!V966,0),IF('CLINs &amp; Ceiling Rates'!$D$252="F&amp;E",'Labor Loading Matrix'!W966,0),IF('CLINs &amp; Ceiling Rates'!$D$253="F&amp;E",'Labor Loading Matrix'!X966,0),IF('CLINs &amp; Ceiling Rates'!$D$254="F&amp;E",'Labor Loading Matrix'!Y966,0),IF('CLINs &amp; Ceiling Rates'!$D$255="F&amp;E",'Labor Loading Matrix'!Z966,0),IF('CLINs &amp; Ceiling Rates'!$D$256="F&amp;E",'Labor Loading Matrix'!AA966,0))</f>
        <v>0</v>
      </c>
      <c r="G966" s="175">
        <f>SUM(IF('CLINs &amp; Ceiling Rates'!$D$237="R&amp;D",'Labor Loading Matrix'!H966,0),IF('CLINs &amp; Ceiling Rates'!$D$238="R&amp;D",'Labor Loading Matrix'!I966,0),IF('CLINs &amp; Ceiling Rates'!$D$239="R&amp;D",'Labor Loading Matrix'!J966,0),IF('CLINs &amp; Ceiling Rates'!$D$240="R&amp;D",'Labor Loading Matrix'!K966,0),IF('CLINs &amp; Ceiling Rates'!$D$241="R&amp;D",'Labor Loading Matrix'!L966,0),IF('CLINs &amp; Ceiling Rates'!$D$242="R&amp;D",'Labor Loading Matrix'!M966,0),IF('CLINs &amp; Ceiling Rates'!$D$243="R&amp;D",'Labor Loading Matrix'!N966,0),IF('CLINs &amp; Ceiling Rates'!$D$244="R&amp;D",'Labor Loading Matrix'!O966,0),IF('CLINs &amp; Ceiling Rates'!$D$245="R&amp;D",'Labor Loading Matrix'!P966,0),IF('CLINs &amp; Ceiling Rates'!$D$246="R&amp;D",'Labor Loading Matrix'!Q966,0),IF('CLINs &amp; Ceiling Rates'!$D$247="R&amp;D",'Labor Loading Matrix'!R966,0),IF('CLINs &amp; Ceiling Rates'!$D$248="R&amp;D",'Labor Loading Matrix'!S966,0),IF('CLINs &amp; Ceiling Rates'!$D$249="R&amp;D",'Labor Loading Matrix'!T966,0),IF('CLINs &amp; Ceiling Rates'!$D$250="R&amp;D",'Labor Loading Matrix'!U966,0),IF('CLINs &amp; Ceiling Rates'!$D$251="R&amp;D",'Labor Loading Matrix'!V966,0),IF('CLINs &amp; Ceiling Rates'!$D$252="R&amp;D",'Labor Loading Matrix'!W966,0),IF('CLINs &amp; Ceiling Rates'!$D$253="R&amp;D",'Labor Loading Matrix'!X966,0),IF('CLINs &amp; Ceiling Rates'!$D$254="R&amp;D",'Labor Loading Matrix'!Y966,0),IF('CLINs &amp; Ceiling Rates'!$D$255="R&amp;D",'Labor Loading Matrix'!Z966,0),IF('CLINs &amp; Ceiling Rates'!$D$256="R&amp;D",'Labor Loading Matrix'!AA966,0))</f>
        <v>0</v>
      </c>
      <c r="H966" s="138"/>
      <c r="I966" s="137"/>
      <c r="J966" s="137"/>
      <c r="K966" s="137"/>
      <c r="L966" s="137"/>
      <c r="M966" s="137"/>
      <c r="N966" s="84"/>
      <c r="O966" s="84"/>
      <c r="P966" s="84"/>
      <c r="Q966" s="84"/>
      <c r="R966" s="133"/>
      <c r="S966" s="133"/>
      <c r="T966" s="133"/>
      <c r="U966" s="133"/>
      <c r="V966" s="133"/>
      <c r="W966" s="133"/>
      <c r="X966" s="133"/>
      <c r="Y966" s="133"/>
      <c r="Z966" s="133"/>
      <c r="AA966" s="133"/>
    </row>
    <row r="967" spans="1:27" s="73" customFormat="1" ht="18" hidden="1" customHeight="1" x14ac:dyDescent="0.25">
      <c r="A967" s="173">
        <f>'CLINs &amp; Ceiling Rates'!B112</f>
        <v>0</v>
      </c>
      <c r="B967" s="173">
        <f>'CLINs &amp; Ceiling Rates'!C112</f>
        <v>0</v>
      </c>
      <c r="C967" s="177" t="str">
        <f>'CLINs &amp; Ceiling Rates'!M112</f>
        <v/>
      </c>
      <c r="D967" s="211">
        <f>IF('CLINs &amp; Ceiling Rates'!D923="",SUM('Labor Loading Matrix'!H967:AA967),SUM(E967:G967))</f>
        <v>0</v>
      </c>
      <c r="E967" s="175">
        <f>SUM(IF('CLINs &amp; Ceiling Rates'!$D$237="OPS",'Labor Loading Matrix'!H967,0),IF('CLINs &amp; Ceiling Rates'!$D$238="OPS",'Labor Loading Matrix'!I967,0),IF('CLINs &amp; Ceiling Rates'!$D$239="OPS",'Labor Loading Matrix'!J967,0),IF('CLINs &amp; Ceiling Rates'!$D$240="OPS",'Labor Loading Matrix'!K967,0),IF('CLINs &amp; Ceiling Rates'!$D$241="OPS",'Labor Loading Matrix'!L967,0),IF('CLINs &amp; Ceiling Rates'!$D$242="OPS",'Labor Loading Matrix'!M967,0),IF('CLINs &amp; Ceiling Rates'!$D$243="OPS",'Labor Loading Matrix'!N967,0),IF('CLINs &amp; Ceiling Rates'!$D$244="OPS",'Labor Loading Matrix'!O967,0),IF('CLINs &amp; Ceiling Rates'!$D$245="OPS",'Labor Loading Matrix'!P967,0),IF('CLINs &amp; Ceiling Rates'!$D$246="OPS",'Labor Loading Matrix'!Q967,0),IF('CLINs &amp; Ceiling Rates'!$D$247="OPS",'Labor Loading Matrix'!R967,0),IF('CLINs &amp; Ceiling Rates'!$D$248="OPS",'Labor Loading Matrix'!S967,0),IF('CLINs &amp; Ceiling Rates'!$D$249="OPS",'Labor Loading Matrix'!T967,0),IF('CLINs &amp; Ceiling Rates'!$D$250="OPS",'Labor Loading Matrix'!U967,0),IF('CLINs &amp; Ceiling Rates'!$D$251="OPS",'Labor Loading Matrix'!V967,0),IF('CLINs &amp; Ceiling Rates'!$D$252="OPS",'Labor Loading Matrix'!W967,0),IF('CLINs &amp; Ceiling Rates'!$D$253="OPS",'Labor Loading Matrix'!X967,0),IF('CLINs &amp; Ceiling Rates'!$D$254="OPS",'Labor Loading Matrix'!Y967,0),IF('CLINs &amp; Ceiling Rates'!$D$255="OPS",'Labor Loading Matrix'!Z967,0),IF('CLINs &amp; Ceiling Rates'!$D$256="OPS",'Labor Loading Matrix'!AA967,0))</f>
        <v>0</v>
      </c>
      <c r="F967" s="175">
        <f>SUM(IF('CLINs &amp; Ceiling Rates'!$D$237="F&amp;E",'Labor Loading Matrix'!H967,0),IF('CLINs &amp; Ceiling Rates'!$D$238="F&amp;E",'Labor Loading Matrix'!I967,0),IF('CLINs &amp; Ceiling Rates'!$D$239="F&amp;E",'Labor Loading Matrix'!J967,0),IF('CLINs &amp; Ceiling Rates'!$D$240="F&amp;E",'Labor Loading Matrix'!K967,0),IF('CLINs &amp; Ceiling Rates'!$D$241="F&amp;E",'Labor Loading Matrix'!L967,0),IF('CLINs &amp; Ceiling Rates'!$D$242="F&amp;E",'Labor Loading Matrix'!M967,0),IF('CLINs &amp; Ceiling Rates'!$D$243="F&amp;E",'Labor Loading Matrix'!N967,0),IF('CLINs &amp; Ceiling Rates'!$D$244="F&amp;E",'Labor Loading Matrix'!O967,0),IF('CLINs &amp; Ceiling Rates'!$D$245="F&amp;E",'Labor Loading Matrix'!P967,0),IF('CLINs &amp; Ceiling Rates'!$D$246="F&amp;E",'Labor Loading Matrix'!Q967,0),IF('CLINs &amp; Ceiling Rates'!$D$247="F&amp;E",'Labor Loading Matrix'!R967,0),IF('CLINs &amp; Ceiling Rates'!$D$248="F&amp;E",'Labor Loading Matrix'!S967,0),IF('CLINs &amp; Ceiling Rates'!$D$249="F&amp;E",'Labor Loading Matrix'!T967,0),IF('CLINs &amp; Ceiling Rates'!$D$250="F&amp;E",'Labor Loading Matrix'!U967,0),IF('CLINs &amp; Ceiling Rates'!$D$251="F&amp;E",'Labor Loading Matrix'!V967,0),IF('CLINs &amp; Ceiling Rates'!$D$252="F&amp;E",'Labor Loading Matrix'!W967,0),IF('CLINs &amp; Ceiling Rates'!$D$253="F&amp;E",'Labor Loading Matrix'!X967,0),IF('CLINs &amp; Ceiling Rates'!$D$254="F&amp;E",'Labor Loading Matrix'!Y967,0),IF('CLINs &amp; Ceiling Rates'!$D$255="F&amp;E",'Labor Loading Matrix'!Z967,0),IF('CLINs &amp; Ceiling Rates'!$D$256="F&amp;E",'Labor Loading Matrix'!AA967,0))</f>
        <v>0</v>
      </c>
      <c r="G967" s="175">
        <f>SUM(IF('CLINs &amp; Ceiling Rates'!$D$237="R&amp;D",'Labor Loading Matrix'!H967,0),IF('CLINs &amp; Ceiling Rates'!$D$238="R&amp;D",'Labor Loading Matrix'!I967,0),IF('CLINs &amp; Ceiling Rates'!$D$239="R&amp;D",'Labor Loading Matrix'!J967,0),IF('CLINs &amp; Ceiling Rates'!$D$240="R&amp;D",'Labor Loading Matrix'!K967,0),IF('CLINs &amp; Ceiling Rates'!$D$241="R&amp;D",'Labor Loading Matrix'!L967,0),IF('CLINs &amp; Ceiling Rates'!$D$242="R&amp;D",'Labor Loading Matrix'!M967,0),IF('CLINs &amp; Ceiling Rates'!$D$243="R&amp;D",'Labor Loading Matrix'!N967,0),IF('CLINs &amp; Ceiling Rates'!$D$244="R&amp;D",'Labor Loading Matrix'!O967,0),IF('CLINs &amp; Ceiling Rates'!$D$245="R&amp;D",'Labor Loading Matrix'!P967,0),IF('CLINs &amp; Ceiling Rates'!$D$246="R&amp;D",'Labor Loading Matrix'!Q967,0),IF('CLINs &amp; Ceiling Rates'!$D$247="R&amp;D",'Labor Loading Matrix'!R967,0),IF('CLINs &amp; Ceiling Rates'!$D$248="R&amp;D",'Labor Loading Matrix'!S967,0),IF('CLINs &amp; Ceiling Rates'!$D$249="R&amp;D",'Labor Loading Matrix'!T967,0),IF('CLINs &amp; Ceiling Rates'!$D$250="R&amp;D",'Labor Loading Matrix'!U967,0),IF('CLINs &amp; Ceiling Rates'!$D$251="R&amp;D",'Labor Loading Matrix'!V967,0),IF('CLINs &amp; Ceiling Rates'!$D$252="R&amp;D",'Labor Loading Matrix'!W967,0),IF('CLINs &amp; Ceiling Rates'!$D$253="R&amp;D",'Labor Loading Matrix'!X967,0),IF('CLINs &amp; Ceiling Rates'!$D$254="R&amp;D",'Labor Loading Matrix'!Y967,0),IF('CLINs &amp; Ceiling Rates'!$D$255="R&amp;D",'Labor Loading Matrix'!Z967,0),IF('CLINs &amp; Ceiling Rates'!$D$256="R&amp;D",'Labor Loading Matrix'!AA967,0))</f>
        <v>0</v>
      </c>
      <c r="H967" s="138"/>
      <c r="I967" s="137"/>
      <c r="J967" s="137"/>
      <c r="K967" s="137"/>
      <c r="L967" s="137"/>
      <c r="M967" s="137"/>
      <c r="N967" s="84"/>
      <c r="O967" s="84"/>
      <c r="P967" s="84"/>
      <c r="Q967" s="84"/>
      <c r="R967" s="133"/>
      <c r="S967" s="133"/>
      <c r="T967" s="133"/>
      <c r="U967" s="133"/>
      <c r="V967" s="133"/>
      <c r="W967" s="133"/>
      <c r="X967" s="133"/>
      <c r="Y967" s="133"/>
      <c r="Z967" s="133"/>
      <c r="AA967" s="133"/>
    </row>
    <row r="968" spans="1:27" s="73" customFormat="1" ht="18" hidden="1" customHeight="1" x14ac:dyDescent="0.25">
      <c r="A968" s="173">
        <f>'CLINs &amp; Ceiling Rates'!B113</f>
        <v>0</v>
      </c>
      <c r="B968" s="173">
        <f>'CLINs &amp; Ceiling Rates'!C113</f>
        <v>0</v>
      </c>
      <c r="C968" s="177" t="str">
        <f>'CLINs &amp; Ceiling Rates'!M113</f>
        <v/>
      </c>
      <c r="D968" s="211">
        <f>IF('CLINs &amp; Ceiling Rates'!D924="",SUM('Labor Loading Matrix'!H968:AA968),SUM(E968:G968))</f>
        <v>0</v>
      </c>
      <c r="E968" s="175">
        <f>SUM(IF('CLINs &amp; Ceiling Rates'!$D$237="OPS",'Labor Loading Matrix'!H968,0),IF('CLINs &amp; Ceiling Rates'!$D$238="OPS",'Labor Loading Matrix'!I968,0),IF('CLINs &amp; Ceiling Rates'!$D$239="OPS",'Labor Loading Matrix'!J968,0),IF('CLINs &amp; Ceiling Rates'!$D$240="OPS",'Labor Loading Matrix'!K968,0),IF('CLINs &amp; Ceiling Rates'!$D$241="OPS",'Labor Loading Matrix'!L968,0),IF('CLINs &amp; Ceiling Rates'!$D$242="OPS",'Labor Loading Matrix'!M968,0),IF('CLINs &amp; Ceiling Rates'!$D$243="OPS",'Labor Loading Matrix'!N968,0),IF('CLINs &amp; Ceiling Rates'!$D$244="OPS",'Labor Loading Matrix'!O968,0),IF('CLINs &amp; Ceiling Rates'!$D$245="OPS",'Labor Loading Matrix'!P968,0),IF('CLINs &amp; Ceiling Rates'!$D$246="OPS",'Labor Loading Matrix'!Q968,0),IF('CLINs &amp; Ceiling Rates'!$D$247="OPS",'Labor Loading Matrix'!R968,0),IF('CLINs &amp; Ceiling Rates'!$D$248="OPS",'Labor Loading Matrix'!S968,0),IF('CLINs &amp; Ceiling Rates'!$D$249="OPS",'Labor Loading Matrix'!T968,0),IF('CLINs &amp; Ceiling Rates'!$D$250="OPS",'Labor Loading Matrix'!U968,0),IF('CLINs &amp; Ceiling Rates'!$D$251="OPS",'Labor Loading Matrix'!V968,0),IF('CLINs &amp; Ceiling Rates'!$D$252="OPS",'Labor Loading Matrix'!W968,0),IF('CLINs &amp; Ceiling Rates'!$D$253="OPS",'Labor Loading Matrix'!X968,0),IF('CLINs &amp; Ceiling Rates'!$D$254="OPS",'Labor Loading Matrix'!Y968,0),IF('CLINs &amp; Ceiling Rates'!$D$255="OPS",'Labor Loading Matrix'!Z968,0),IF('CLINs &amp; Ceiling Rates'!$D$256="OPS",'Labor Loading Matrix'!AA968,0))</f>
        <v>0</v>
      </c>
      <c r="F968" s="175">
        <f>SUM(IF('CLINs &amp; Ceiling Rates'!$D$237="F&amp;E",'Labor Loading Matrix'!H968,0),IF('CLINs &amp; Ceiling Rates'!$D$238="F&amp;E",'Labor Loading Matrix'!I968,0),IF('CLINs &amp; Ceiling Rates'!$D$239="F&amp;E",'Labor Loading Matrix'!J968,0),IF('CLINs &amp; Ceiling Rates'!$D$240="F&amp;E",'Labor Loading Matrix'!K968,0),IF('CLINs &amp; Ceiling Rates'!$D$241="F&amp;E",'Labor Loading Matrix'!L968,0),IF('CLINs &amp; Ceiling Rates'!$D$242="F&amp;E",'Labor Loading Matrix'!M968,0),IF('CLINs &amp; Ceiling Rates'!$D$243="F&amp;E",'Labor Loading Matrix'!N968,0),IF('CLINs &amp; Ceiling Rates'!$D$244="F&amp;E",'Labor Loading Matrix'!O968,0),IF('CLINs &amp; Ceiling Rates'!$D$245="F&amp;E",'Labor Loading Matrix'!P968,0),IF('CLINs &amp; Ceiling Rates'!$D$246="F&amp;E",'Labor Loading Matrix'!Q968,0),IF('CLINs &amp; Ceiling Rates'!$D$247="F&amp;E",'Labor Loading Matrix'!R968,0),IF('CLINs &amp; Ceiling Rates'!$D$248="F&amp;E",'Labor Loading Matrix'!S968,0),IF('CLINs &amp; Ceiling Rates'!$D$249="F&amp;E",'Labor Loading Matrix'!T968,0),IF('CLINs &amp; Ceiling Rates'!$D$250="F&amp;E",'Labor Loading Matrix'!U968,0),IF('CLINs &amp; Ceiling Rates'!$D$251="F&amp;E",'Labor Loading Matrix'!V968,0),IF('CLINs &amp; Ceiling Rates'!$D$252="F&amp;E",'Labor Loading Matrix'!W968,0),IF('CLINs &amp; Ceiling Rates'!$D$253="F&amp;E",'Labor Loading Matrix'!X968,0),IF('CLINs &amp; Ceiling Rates'!$D$254="F&amp;E",'Labor Loading Matrix'!Y968,0),IF('CLINs &amp; Ceiling Rates'!$D$255="F&amp;E",'Labor Loading Matrix'!Z968,0),IF('CLINs &amp; Ceiling Rates'!$D$256="F&amp;E",'Labor Loading Matrix'!AA968,0))</f>
        <v>0</v>
      </c>
      <c r="G968" s="175">
        <f>SUM(IF('CLINs &amp; Ceiling Rates'!$D$237="R&amp;D",'Labor Loading Matrix'!H968,0),IF('CLINs &amp; Ceiling Rates'!$D$238="R&amp;D",'Labor Loading Matrix'!I968,0),IF('CLINs &amp; Ceiling Rates'!$D$239="R&amp;D",'Labor Loading Matrix'!J968,0),IF('CLINs &amp; Ceiling Rates'!$D$240="R&amp;D",'Labor Loading Matrix'!K968,0),IF('CLINs &amp; Ceiling Rates'!$D$241="R&amp;D",'Labor Loading Matrix'!L968,0),IF('CLINs &amp; Ceiling Rates'!$D$242="R&amp;D",'Labor Loading Matrix'!M968,0),IF('CLINs &amp; Ceiling Rates'!$D$243="R&amp;D",'Labor Loading Matrix'!N968,0),IF('CLINs &amp; Ceiling Rates'!$D$244="R&amp;D",'Labor Loading Matrix'!O968,0),IF('CLINs &amp; Ceiling Rates'!$D$245="R&amp;D",'Labor Loading Matrix'!P968,0),IF('CLINs &amp; Ceiling Rates'!$D$246="R&amp;D",'Labor Loading Matrix'!Q968,0),IF('CLINs &amp; Ceiling Rates'!$D$247="R&amp;D",'Labor Loading Matrix'!R968,0),IF('CLINs &amp; Ceiling Rates'!$D$248="R&amp;D",'Labor Loading Matrix'!S968,0),IF('CLINs &amp; Ceiling Rates'!$D$249="R&amp;D",'Labor Loading Matrix'!T968,0),IF('CLINs &amp; Ceiling Rates'!$D$250="R&amp;D",'Labor Loading Matrix'!U968,0),IF('CLINs &amp; Ceiling Rates'!$D$251="R&amp;D",'Labor Loading Matrix'!V968,0),IF('CLINs &amp; Ceiling Rates'!$D$252="R&amp;D",'Labor Loading Matrix'!W968,0),IF('CLINs &amp; Ceiling Rates'!$D$253="R&amp;D",'Labor Loading Matrix'!X968,0),IF('CLINs &amp; Ceiling Rates'!$D$254="R&amp;D",'Labor Loading Matrix'!Y968,0),IF('CLINs &amp; Ceiling Rates'!$D$255="R&amp;D",'Labor Loading Matrix'!Z968,0),IF('CLINs &amp; Ceiling Rates'!$D$256="R&amp;D",'Labor Loading Matrix'!AA968,0))</f>
        <v>0</v>
      </c>
      <c r="H968" s="138"/>
      <c r="I968" s="137"/>
      <c r="J968" s="137"/>
      <c r="K968" s="137"/>
      <c r="L968" s="137"/>
      <c r="M968" s="137"/>
      <c r="N968" s="84"/>
      <c r="O968" s="84"/>
      <c r="P968" s="84"/>
      <c r="Q968" s="84"/>
      <c r="R968" s="133"/>
      <c r="S968" s="133"/>
      <c r="T968" s="133"/>
      <c r="U968" s="133"/>
      <c r="V968" s="133"/>
      <c r="W968" s="133"/>
      <c r="X968" s="133"/>
      <c r="Y968" s="133"/>
      <c r="Z968" s="133"/>
      <c r="AA968" s="133"/>
    </row>
    <row r="969" spans="1:27" s="73" customFormat="1" ht="18" hidden="1" customHeight="1" x14ac:dyDescent="0.25">
      <c r="A969" s="173">
        <f>'CLINs &amp; Ceiling Rates'!B114</f>
        <v>0</v>
      </c>
      <c r="B969" s="173">
        <f>'CLINs &amp; Ceiling Rates'!C114</f>
        <v>0</v>
      </c>
      <c r="C969" s="177" t="str">
        <f>'CLINs &amp; Ceiling Rates'!M114</f>
        <v/>
      </c>
      <c r="D969" s="211">
        <f>IF('CLINs &amp; Ceiling Rates'!D925="",SUM('Labor Loading Matrix'!H969:AA969),SUM(E969:G969))</f>
        <v>0</v>
      </c>
      <c r="E969" s="175">
        <f>SUM(IF('CLINs &amp; Ceiling Rates'!$D$237="OPS",'Labor Loading Matrix'!H969,0),IF('CLINs &amp; Ceiling Rates'!$D$238="OPS",'Labor Loading Matrix'!I969,0),IF('CLINs &amp; Ceiling Rates'!$D$239="OPS",'Labor Loading Matrix'!J969,0),IF('CLINs &amp; Ceiling Rates'!$D$240="OPS",'Labor Loading Matrix'!K969,0),IF('CLINs &amp; Ceiling Rates'!$D$241="OPS",'Labor Loading Matrix'!L969,0),IF('CLINs &amp; Ceiling Rates'!$D$242="OPS",'Labor Loading Matrix'!M969,0),IF('CLINs &amp; Ceiling Rates'!$D$243="OPS",'Labor Loading Matrix'!N969,0),IF('CLINs &amp; Ceiling Rates'!$D$244="OPS",'Labor Loading Matrix'!O969,0),IF('CLINs &amp; Ceiling Rates'!$D$245="OPS",'Labor Loading Matrix'!P969,0),IF('CLINs &amp; Ceiling Rates'!$D$246="OPS",'Labor Loading Matrix'!Q969,0),IF('CLINs &amp; Ceiling Rates'!$D$247="OPS",'Labor Loading Matrix'!R969,0),IF('CLINs &amp; Ceiling Rates'!$D$248="OPS",'Labor Loading Matrix'!S969,0),IF('CLINs &amp; Ceiling Rates'!$D$249="OPS",'Labor Loading Matrix'!T969,0),IF('CLINs &amp; Ceiling Rates'!$D$250="OPS",'Labor Loading Matrix'!U969,0),IF('CLINs &amp; Ceiling Rates'!$D$251="OPS",'Labor Loading Matrix'!V969,0),IF('CLINs &amp; Ceiling Rates'!$D$252="OPS",'Labor Loading Matrix'!W969,0),IF('CLINs &amp; Ceiling Rates'!$D$253="OPS",'Labor Loading Matrix'!X969,0),IF('CLINs &amp; Ceiling Rates'!$D$254="OPS",'Labor Loading Matrix'!Y969,0),IF('CLINs &amp; Ceiling Rates'!$D$255="OPS",'Labor Loading Matrix'!Z969,0),IF('CLINs &amp; Ceiling Rates'!$D$256="OPS",'Labor Loading Matrix'!AA969,0))</f>
        <v>0</v>
      </c>
      <c r="F969" s="175">
        <f>SUM(IF('CLINs &amp; Ceiling Rates'!$D$237="F&amp;E",'Labor Loading Matrix'!H969,0),IF('CLINs &amp; Ceiling Rates'!$D$238="F&amp;E",'Labor Loading Matrix'!I969,0),IF('CLINs &amp; Ceiling Rates'!$D$239="F&amp;E",'Labor Loading Matrix'!J969,0),IF('CLINs &amp; Ceiling Rates'!$D$240="F&amp;E",'Labor Loading Matrix'!K969,0),IF('CLINs &amp; Ceiling Rates'!$D$241="F&amp;E",'Labor Loading Matrix'!L969,0),IF('CLINs &amp; Ceiling Rates'!$D$242="F&amp;E",'Labor Loading Matrix'!M969,0),IF('CLINs &amp; Ceiling Rates'!$D$243="F&amp;E",'Labor Loading Matrix'!N969,0),IF('CLINs &amp; Ceiling Rates'!$D$244="F&amp;E",'Labor Loading Matrix'!O969,0),IF('CLINs &amp; Ceiling Rates'!$D$245="F&amp;E",'Labor Loading Matrix'!P969,0),IF('CLINs &amp; Ceiling Rates'!$D$246="F&amp;E",'Labor Loading Matrix'!Q969,0),IF('CLINs &amp; Ceiling Rates'!$D$247="F&amp;E",'Labor Loading Matrix'!R969,0),IF('CLINs &amp; Ceiling Rates'!$D$248="F&amp;E",'Labor Loading Matrix'!S969,0),IF('CLINs &amp; Ceiling Rates'!$D$249="F&amp;E",'Labor Loading Matrix'!T969,0),IF('CLINs &amp; Ceiling Rates'!$D$250="F&amp;E",'Labor Loading Matrix'!U969,0),IF('CLINs &amp; Ceiling Rates'!$D$251="F&amp;E",'Labor Loading Matrix'!V969,0),IF('CLINs &amp; Ceiling Rates'!$D$252="F&amp;E",'Labor Loading Matrix'!W969,0),IF('CLINs &amp; Ceiling Rates'!$D$253="F&amp;E",'Labor Loading Matrix'!X969,0),IF('CLINs &amp; Ceiling Rates'!$D$254="F&amp;E",'Labor Loading Matrix'!Y969,0),IF('CLINs &amp; Ceiling Rates'!$D$255="F&amp;E",'Labor Loading Matrix'!Z969,0),IF('CLINs &amp; Ceiling Rates'!$D$256="F&amp;E",'Labor Loading Matrix'!AA969,0))</f>
        <v>0</v>
      </c>
      <c r="G969" s="175">
        <f>SUM(IF('CLINs &amp; Ceiling Rates'!$D$237="R&amp;D",'Labor Loading Matrix'!H969,0),IF('CLINs &amp; Ceiling Rates'!$D$238="R&amp;D",'Labor Loading Matrix'!I969,0),IF('CLINs &amp; Ceiling Rates'!$D$239="R&amp;D",'Labor Loading Matrix'!J969,0),IF('CLINs &amp; Ceiling Rates'!$D$240="R&amp;D",'Labor Loading Matrix'!K969,0),IF('CLINs &amp; Ceiling Rates'!$D$241="R&amp;D",'Labor Loading Matrix'!L969,0),IF('CLINs &amp; Ceiling Rates'!$D$242="R&amp;D",'Labor Loading Matrix'!M969,0),IF('CLINs &amp; Ceiling Rates'!$D$243="R&amp;D",'Labor Loading Matrix'!N969,0),IF('CLINs &amp; Ceiling Rates'!$D$244="R&amp;D",'Labor Loading Matrix'!O969,0),IF('CLINs &amp; Ceiling Rates'!$D$245="R&amp;D",'Labor Loading Matrix'!P969,0),IF('CLINs &amp; Ceiling Rates'!$D$246="R&amp;D",'Labor Loading Matrix'!Q969,0),IF('CLINs &amp; Ceiling Rates'!$D$247="R&amp;D",'Labor Loading Matrix'!R969,0),IF('CLINs &amp; Ceiling Rates'!$D$248="R&amp;D",'Labor Loading Matrix'!S969,0),IF('CLINs &amp; Ceiling Rates'!$D$249="R&amp;D",'Labor Loading Matrix'!T969,0),IF('CLINs &amp; Ceiling Rates'!$D$250="R&amp;D",'Labor Loading Matrix'!U969,0),IF('CLINs &amp; Ceiling Rates'!$D$251="R&amp;D",'Labor Loading Matrix'!V969,0),IF('CLINs &amp; Ceiling Rates'!$D$252="R&amp;D",'Labor Loading Matrix'!W969,0),IF('CLINs &amp; Ceiling Rates'!$D$253="R&amp;D",'Labor Loading Matrix'!X969,0),IF('CLINs &amp; Ceiling Rates'!$D$254="R&amp;D",'Labor Loading Matrix'!Y969,0),IF('CLINs &amp; Ceiling Rates'!$D$255="R&amp;D",'Labor Loading Matrix'!Z969,0),IF('CLINs &amp; Ceiling Rates'!$D$256="R&amp;D",'Labor Loading Matrix'!AA969,0))</f>
        <v>0</v>
      </c>
      <c r="H969" s="138"/>
      <c r="I969" s="137"/>
      <c r="J969" s="137"/>
      <c r="K969" s="137"/>
      <c r="L969" s="137"/>
      <c r="M969" s="137"/>
      <c r="N969" s="84"/>
      <c r="O969" s="84"/>
      <c r="P969" s="84"/>
      <c r="Q969" s="84"/>
      <c r="R969" s="133"/>
      <c r="S969" s="133"/>
      <c r="T969" s="133"/>
      <c r="U969" s="133"/>
      <c r="V969" s="133"/>
      <c r="W969" s="133"/>
      <c r="X969" s="133"/>
      <c r="Y969" s="133"/>
      <c r="Z969" s="133"/>
      <c r="AA969" s="133"/>
    </row>
    <row r="970" spans="1:27" s="73" customFormat="1" ht="18" hidden="1" customHeight="1" x14ac:dyDescent="0.25">
      <c r="A970" s="173">
        <f>'CLINs &amp; Ceiling Rates'!B115</f>
        <v>0</v>
      </c>
      <c r="B970" s="173">
        <f>'CLINs &amp; Ceiling Rates'!C115</f>
        <v>0</v>
      </c>
      <c r="C970" s="177" t="str">
        <f>'CLINs &amp; Ceiling Rates'!M115</f>
        <v/>
      </c>
      <c r="D970" s="211">
        <f>IF('CLINs &amp; Ceiling Rates'!D926="",SUM('Labor Loading Matrix'!H970:AA970),SUM(E970:G970))</f>
        <v>0</v>
      </c>
      <c r="E970" s="175">
        <f>SUM(IF('CLINs &amp; Ceiling Rates'!$D$237="OPS",'Labor Loading Matrix'!H970,0),IF('CLINs &amp; Ceiling Rates'!$D$238="OPS",'Labor Loading Matrix'!I970,0),IF('CLINs &amp; Ceiling Rates'!$D$239="OPS",'Labor Loading Matrix'!J970,0),IF('CLINs &amp; Ceiling Rates'!$D$240="OPS",'Labor Loading Matrix'!K970,0),IF('CLINs &amp; Ceiling Rates'!$D$241="OPS",'Labor Loading Matrix'!L970,0),IF('CLINs &amp; Ceiling Rates'!$D$242="OPS",'Labor Loading Matrix'!M970,0),IF('CLINs &amp; Ceiling Rates'!$D$243="OPS",'Labor Loading Matrix'!N970,0),IF('CLINs &amp; Ceiling Rates'!$D$244="OPS",'Labor Loading Matrix'!O970,0),IF('CLINs &amp; Ceiling Rates'!$D$245="OPS",'Labor Loading Matrix'!P970,0),IF('CLINs &amp; Ceiling Rates'!$D$246="OPS",'Labor Loading Matrix'!Q970,0),IF('CLINs &amp; Ceiling Rates'!$D$247="OPS",'Labor Loading Matrix'!R970,0),IF('CLINs &amp; Ceiling Rates'!$D$248="OPS",'Labor Loading Matrix'!S970,0),IF('CLINs &amp; Ceiling Rates'!$D$249="OPS",'Labor Loading Matrix'!T970,0),IF('CLINs &amp; Ceiling Rates'!$D$250="OPS",'Labor Loading Matrix'!U970,0),IF('CLINs &amp; Ceiling Rates'!$D$251="OPS",'Labor Loading Matrix'!V970,0),IF('CLINs &amp; Ceiling Rates'!$D$252="OPS",'Labor Loading Matrix'!W970,0),IF('CLINs &amp; Ceiling Rates'!$D$253="OPS",'Labor Loading Matrix'!X970,0),IF('CLINs &amp; Ceiling Rates'!$D$254="OPS",'Labor Loading Matrix'!Y970,0),IF('CLINs &amp; Ceiling Rates'!$D$255="OPS",'Labor Loading Matrix'!Z970,0),IF('CLINs &amp; Ceiling Rates'!$D$256="OPS",'Labor Loading Matrix'!AA970,0))</f>
        <v>0</v>
      </c>
      <c r="F970" s="175">
        <f>SUM(IF('CLINs &amp; Ceiling Rates'!$D$237="F&amp;E",'Labor Loading Matrix'!H970,0),IF('CLINs &amp; Ceiling Rates'!$D$238="F&amp;E",'Labor Loading Matrix'!I970,0),IF('CLINs &amp; Ceiling Rates'!$D$239="F&amp;E",'Labor Loading Matrix'!J970,0),IF('CLINs &amp; Ceiling Rates'!$D$240="F&amp;E",'Labor Loading Matrix'!K970,0),IF('CLINs &amp; Ceiling Rates'!$D$241="F&amp;E",'Labor Loading Matrix'!L970,0),IF('CLINs &amp; Ceiling Rates'!$D$242="F&amp;E",'Labor Loading Matrix'!M970,0),IF('CLINs &amp; Ceiling Rates'!$D$243="F&amp;E",'Labor Loading Matrix'!N970,0),IF('CLINs &amp; Ceiling Rates'!$D$244="F&amp;E",'Labor Loading Matrix'!O970,0),IF('CLINs &amp; Ceiling Rates'!$D$245="F&amp;E",'Labor Loading Matrix'!P970,0),IF('CLINs &amp; Ceiling Rates'!$D$246="F&amp;E",'Labor Loading Matrix'!Q970,0),IF('CLINs &amp; Ceiling Rates'!$D$247="F&amp;E",'Labor Loading Matrix'!R970,0),IF('CLINs &amp; Ceiling Rates'!$D$248="F&amp;E",'Labor Loading Matrix'!S970,0),IF('CLINs &amp; Ceiling Rates'!$D$249="F&amp;E",'Labor Loading Matrix'!T970,0),IF('CLINs &amp; Ceiling Rates'!$D$250="F&amp;E",'Labor Loading Matrix'!U970,0),IF('CLINs &amp; Ceiling Rates'!$D$251="F&amp;E",'Labor Loading Matrix'!V970,0),IF('CLINs &amp; Ceiling Rates'!$D$252="F&amp;E",'Labor Loading Matrix'!W970,0),IF('CLINs &amp; Ceiling Rates'!$D$253="F&amp;E",'Labor Loading Matrix'!X970,0),IF('CLINs &amp; Ceiling Rates'!$D$254="F&amp;E",'Labor Loading Matrix'!Y970,0),IF('CLINs &amp; Ceiling Rates'!$D$255="F&amp;E",'Labor Loading Matrix'!Z970,0),IF('CLINs &amp; Ceiling Rates'!$D$256="F&amp;E",'Labor Loading Matrix'!AA970,0))</f>
        <v>0</v>
      </c>
      <c r="G970" s="175">
        <f>SUM(IF('CLINs &amp; Ceiling Rates'!$D$237="R&amp;D",'Labor Loading Matrix'!H970,0),IF('CLINs &amp; Ceiling Rates'!$D$238="R&amp;D",'Labor Loading Matrix'!I970,0),IF('CLINs &amp; Ceiling Rates'!$D$239="R&amp;D",'Labor Loading Matrix'!J970,0),IF('CLINs &amp; Ceiling Rates'!$D$240="R&amp;D",'Labor Loading Matrix'!K970,0),IF('CLINs &amp; Ceiling Rates'!$D$241="R&amp;D",'Labor Loading Matrix'!L970,0),IF('CLINs &amp; Ceiling Rates'!$D$242="R&amp;D",'Labor Loading Matrix'!M970,0),IF('CLINs &amp; Ceiling Rates'!$D$243="R&amp;D",'Labor Loading Matrix'!N970,0),IF('CLINs &amp; Ceiling Rates'!$D$244="R&amp;D",'Labor Loading Matrix'!O970,0),IF('CLINs &amp; Ceiling Rates'!$D$245="R&amp;D",'Labor Loading Matrix'!P970,0),IF('CLINs &amp; Ceiling Rates'!$D$246="R&amp;D",'Labor Loading Matrix'!Q970,0),IF('CLINs &amp; Ceiling Rates'!$D$247="R&amp;D",'Labor Loading Matrix'!R970,0),IF('CLINs &amp; Ceiling Rates'!$D$248="R&amp;D",'Labor Loading Matrix'!S970,0),IF('CLINs &amp; Ceiling Rates'!$D$249="R&amp;D",'Labor Loading Matrix'!T970,0),IF('CLINs &amp; Ceiling Rates'!$D$250="R&amp;D",'Labor Loading Matrix'!U970,0),IF('CLINs &amp; Ceiling Rates'!$D$251="R&amp;D",'Labor Loading Matrix'!V970,0),IF('CLINs &amp; Ceiling Rates'!$D$252="R&amp;D",'Labor Loading Matrix'!W970,0),IF('CLINs &amp; Ceiling Rates'!$D$253="R&amp;D",'Labor Loading Matrix'!X970,0),IF('CLINs &amp; Ceiling Rates'!$D$254="R&amp;D",'Labor Loading Matrix'!Y970,0),IF('CLINs &amp; Ceiling Rates'!$D$255="R&amp;D",'Labor Loading Matrix'!Z970,0),IF('CLINs &amp; Ceiling Rates'!$D$256="R&amp;D",'Labor Loading Matrix'!AA970,0))</f>
        <v>0</v>
      </c>
      <c r="H970" s="138"/>
      <c r="I970" s="137"/>
      <c r="J970" s="137"/>
      <c r="K970" s="137"/>
      <c r="L970" s="137"/>
      <c r="M970" s="137"/>
      <c r="N970" s="84"/>
      <c r="O970" s="84"/>
      <c r="P970" s="84"/>
      <c r="Q970" s="84"/>
      <c r="R970" s="133"/>
      <c r="S970" s="133"/>
      <c r="T970" s="133"/>
      <c r="U970" s="133"/>
      <c r="V970" s="133"/>
      <c r="W970" s="133"/>
      <c r="X970" s="133"/>
      <c r="Y970" s="133"/>
      <c r="Z970" s="133"/>
      <c r="AA970" s="133"/>
    </row>
    <row r="971" spans="1:27" s="73" customFormat="1" ht="18" hidden="1" customHeight="1" x14ac:dyDescent="0.25">
      <c r="A971" s="173">
        <f>'CLINs &amp; Ceiling Rates'!B116</f>
        <v>0</v>
      </c>
      <c r="B971" s="173">
        <f>'CLINs &amp; Ceiling Rates'!C116</f>
        <v>0</v>
      </c>
      <c r="C971" s="177" t="str">
        <f>'CLINs &amp; Ceiling Rates'!M116</f>
        <v/>
      </c>
      <c r="D971" s="211">
        <f>IF('CLINs &amp; Ceiling Rates'!D927="",SUM('Labor Loading Matrix'!H971:AA971),SUM(E971:G971))</f>
        <v>0</v>
      </c>
      <c r="E971" s="175">
        <f>SUM(IF('CLINs &amp; Ceiling Rates'!$D$237="OPS",'Labor Loading Matrix'!H971,0),IF('CLINs &amp; Ceiling Rates'!$D$238="OPS",'Labor Loading Matrix'!I971,0),IF('CLINs &amp; Ceiling Rates'!$D$239="OPS",'Labor Loading Matrix'!J971,0),IF('CLINs &amp; Ceiling Rates'!$D$240="OPS",'Labor Loading Matrix'!K971,0),IF('CLINs &amp; Ceiling Rates'!$D$241="OPS",'Labor Loading Matrix'!L971,0),IF('CLINs &amp; Ceiling Rates'!$D$242="OPS",'Labor Loading Matrix'!M971,0),IF('CLINs &amp; Ceiling Rates'!$D$243="OPS",'Labor Loading Matrix'!N971,0),IF('CLINs &amp; Ceiling Rates'!$D$244="OPS",'Labor Loading Matrix'!O971,0),IF('CLINs &amp; Ceiling Rates'!$D$245="OPS",'Labor Loading Matrix'!P971,0),IF('CLINs &amp; Ceiling Rates'!$D$246="OPS",'Labor Loading Matrix'!Q971,0),IF('CLINs &amp; Ceiling Rates'!$D$247="OPS",'Labor Loading Matrix'!R971,0),IF('CLINs &amp; Ceiling Rates'!$D$248="OPS",'Labor Loading Matrix'!S971,0),IF('CLINs &amp; Ceiling Rates'!$D$249="OPS",'Labor Loading Matrix'!T971,0),IF('CLINs &amp; Ceiling Rates'!$D$250="OPS",'Labor Loading Matrix'!U971,0),IF('CLINs &amp; Ceiling Rates'!$D$251="OPS",'Labor Loading Matrix'!V971,0),IF('CLINs &amp; Ceiling Rates'!$D$252="OPS",'Labor Loading Matrix'!W971,0),IF('CLINs &amp; Ceiling Rates'!$D$253="OPS",'Labor Loading Matrix'!X971,0),IF('CLINs &amp; Ceiling Rates'!$D$254="OPS",'Labor Loading Matrix'!Y971,0),IF('CLINs &amp; Ceiling Rates'!$D$255="OPS",'Labor Loading Matrix'!Z971,0),IF('CLINs &amp; Ceiling Rates'!$D$256="OPS",'Labor Loading Matrix'!AA971,0))</f>
        <v>0</v>
      </c>
      <c r="F971" s="175">
        <f>SUM(IF('CLINs &amp; Ceiling Rates'!$D$237="F&amp;E",'Labor Loading Matrix'!H971,0),IF('CLINs &amp; Ceiling Rates'!$D$238="F&amp;E",'Labor Loading Matrix'!I971,0),IF('CLINs &amp; Ceiling Rates'!$D$239="F&amp;E",'Labor Loading Matrix'!J971,0),IF('CLINs &amp; Ceiling Rates'!$D$240="F&amp;E",'Labor Loading Matrix'!K971,0),IF('CLINs &amp; Ceiling Rates'!$D$241="F&amp;E",'Labor Loading Matrix'!L971,0),IF('CLINs &amp; Ceiling Rates'!$D$242="F&amp;E",'Labor Loading Matrix'!M971,0),IF('CLINs &amp; Ceiling Rates'!$D$243="F&amp;E",'Labor Loading Matrix'!N971,0),IF('CLINs &amp; Ceiling Rates'!$D$244="F&amp;E",'Labor Loading Matrix'!O971,0),IF('CLINs &amp; Ceiling Rates'!$D$245="F&amp;E",'Labor Loading Matrix'!P971,0),IF('CLINs &amp; Ceiling Rates'!$D$246="F&amp;E",'Labor Loading Matrix'!Q971,0),IF('CLINs &amp; Ceiling Rates'!$D$247="F&amp;E",'Labor Loading Matrix'!R971,0),IF('CLINs &amp; Ceiling Rates'!$D$248="F&amp;E",'Labor Loading Matrix'!S971,0),IF('CLINs &amp; Ceiling Rates'!$D$249="F&amp;E",'Labor Loading Matrix'!T971,0),IF('CLINs &amp; Ceiling Rates'!$D$250="F&amp;E",'Labor Loading Matrix'!U971,0),IF('CLINs &amp; Ceiling Rates'!$D$251="F&amp;E",'Labor Loading Matrix'!V971,0),IF('CLINs &amp; Ceiling Rates'!$D$252="F&amp;E",'Labor Loading Matrix'!W971,0),IF('CLINs &amp; Ceiling Rates'!$D$253="F&amp;E",'Labor Loading Matrix'!X971,0),IF('CLINs &amp; Ceiling Rates'!$D$254="F&amp;E",'Labor Loading Matrix'!Y971,0),IF('CLINs &amp; Ceiling Rates'!$D$255="F&amp;E",'Labor Loading Matrix'!Z971,0),IF('CLINs &amp; Ceiling Rates'!$D$256="F&amp;E",'Labor Loading Matrix'!AA971,0))</f>
        <v>0</v>
      </c>
      <c r="G971" s="175">
        <f>SUM(IF('CLINs &amp; Ceiling Rates'!$D$237="R&amp;D",'Labor Loading Matrix'!H971,0),IF('CLINs &amp; Ceiling Rates'!$D$238="R&amp;D",'Labor Loading Matrix'!I971,0),IF('CLINs &amp; Ceiling Rates'!$D$239="R&amp;D",'Labor Loading Matrix'!J971,0),IF('CLINs &amp; Ceiling Rates'!$D$240="R&amp;D",'Labor Loading Matrix'!K971,0),IF('CLINs &amp; Ceiling Rates'!$D$241="R&amp;D",'Labor Loading Matrix'!L971,0),IF('CLINs &amp; Ceiling Rates'!$D$242="R&amp;D",'Labor Loading Matrix'!M971,0),IF('CLINs &amp; Ceiling Rates'!$D$243="R&amp;D",'Labor Loading Matrix'!N971,0),IF('CLINs &amp; Ceiling Rates'!$D$244="R&amp;D",'Labor Loading Matrix'!O971,0),IF('CLINs &amp; Ceiling Rates'!$D$245="R&amp;D",'Labor Loading Matrix'!P971,0),IF('CLINs &amp; Ceiling Rates'!$D$246="R&amp;D",'Labor Loading Matrix'!Q971,0),IF('CLINs &amp; Ceiling Rates'!$D$247="R&amp;D",'Labor Loading Matrix'!R971,0),IF('CLINs &amp; Ceiling Rates'!$D$248="R&amp;D",'Labor Loading Matrix'!S971,0),IF('CLINs &amp; Ceiling Rates'!$D$249="R&amp;D",'Labor Loading Matrix'!T971,0),IF('CLINs &amp; Ceiling Rates'!$D$250="R&amp;D",'Labor Loading Matrix'!U971,0),IF('CLINs &amp; Ceiling Rates'!$D$251="R&amp;D",'Labor Loading Matrix'!V971,0),IF('CLINs &amp; Ceiling Rates'!$D$252="R&amp;D",'Labor Loading Matrix'!W971,0),IF('CLINs &amp; Ceiling Rates'!$D$253="R&amp;D",'Labor Loading Matrix'!X971,0),IF('CLINs &amp; Ceiling Rates'!$D$254="R&amp;D",'Labor Loading Matrix'!Y971,0),IF('CLINs &amp; Ceiling Rates'!$D$255="R&amp;D",'Labor Loading Matrix'!Z971,0),IF('CLINs &amp; Ceiling Rates'!$D$256="R&amp;D",'Labor Loading Matrix'!AA971,0))</f>
        <v>0</v>
      </c>
      <c r="H971" s="138"/>
      <c r="I971" s="137"/>
      <c r="J971" s="137"/>
      <c r="K971" s="137"/>
      <c r="L971" s="137"/>
      <c r="M971" s="137"/>
      <c r="N971" s="84"/>
      <c r="O971" s="84"/>
      <c r="P971" s="84"/>
      <c r="Q971" s="84"/>
      <c r="R971" s="133"/>
      <c r="S971" s="133"/>
      <c r="T971" s="133"/>
      <c r="U971" s="133"/>
      <c r="V971" s="133"/>
      <c r="W971" s="133"/>
      <c r="X971" s="133"/>
      <c r="Y971" s="133"/>
      <c r="Z971" s="133"/>
      <c r="AA971" s="133"/>
    </row>
    <row r="972" spans="1:27" s="73" customFormat="1" ht="18" hidden="1" customHeight="1" x14ac:dyDescent="0.25">
      <c r="A972" s="173">
        <f>'CLINs &amp; Ceiling Rates'!B117</f>
        <v>0</v>
      </c>
      <c r="B972" s="173">
        <f>'CLINs &amp; Ceiling Rates'!C117</f>
        <v>0</v>
      </c>
      <c r="C972" s="177" t="str">
        <f>'CLINs &amp; Ceiling Rates'!M117</f>
        <v/>
      </c>
      <c r="D972" s="211">
        <f>IF('CLINs &amp; Ceiling Rates'!D928="",SUM('Labor Loading Matrix'!H972:AA972),SUM(E972:G972))</f>
        <v>0</v>
      </c>
      <c r="E972" s="175">
        <f>SUM(IF('CLINs &amp; Ceiling Rates'!$D$237="OPS",'Labor Loading Matrix'!H972,0),IF('CLINs &amp; Ceiling Rates'!$D$238="OPS",'Labor Loading Matrix'!I972,0),IF('CLINs &amp; Ceiling Rates'!$D$239="OPS",'Labor Loading Matrix'!J972,0),IF('CLINs &amp; Ceiling Rates'!$D$240="OPS",'Labor Loading Matrix'!K972,0),IF('CLINs &amp; Ceiling Rates'!$D$241="OPS",'Labor Loading Matrix'!L972,0),IF('CLINs &amp; Ceiling Rates'!$D$242="OPS",'Labor Loading Matrix'!M972,0),IF('CLINs &amp; Ceiling Rates'!$D$243="OPS",'Labor Loading Matrix'!N972,0),IF('CLINs &amp; Ceiling Rates'!$D$244="OPS",'Labor Loading Matrix'!O972,0),IF('CLINs &amp; Ceiling Rates'!$D$245="OPS",'Labor Loading Matrix'!P972,0),IF('CLINs &amp; Ceiling Rates'!$D$246="OPS",'Labor Loading Matrix'!Q972,0),IF('CLINs &amp; Ceiling Rates'!$D$247="OPS",'Labor Loading Matrix'!R972,0),IF('CLINs &amp; Ceiling Rates'!$D$248="OPS",'Labor Loading Matrix'!S972,0),IF('CLINs &amp; Ceiling Rates'!$D$249="OPS",'Labor Loading Matrix'!T972,0),IF('CLINs &amp; Ceiling Rates'!$D$250="OPS",'Labor Loading Matrix'!U972,0),IF('CLINs &amp; Ceiling Rates'!$D$251="OPS",'Labor Loading Matrix'!V972,0),IF('CLINs &amp; Ceiling Rates'!$D$252="OPS",'Labor Loading Matrix'!W972,0),IF('CLINs &amp; Ceiling Rates'!$D$253="OPS",'Labor Loading Matrix'!X972,0),IF('CLINs &amp; Ceiling Rates'!$D$254="OPS",'Labor Loading Matrix'!Y972,0),IF('CLINs &amp; Ceiling Rates'!$D$255="OPS",'Labor Loading Matrix'!Z972,0),IF('CLINs &amp; Ceiling Rates'!$D$256="OPS",'Labor Loading Matrix'!AA972,0))</f>
        <v>0</v>
      </c>
      <c r="F972" s="175">
        <f>SUM(IF('CLINs &amp; Ceiling Rates'!$D$237="F&amp;E",'Labor Loading Matrix'!H972,0),IF('CLINs &amp; Ceiling Rates'!$D$238="F&amp;E",'Labor Loading Matrix'!I972,0),IF('CLINs &amp; Ceiling Rates'!$D$239="F&amp;E",'Labor Loading Matrix'!J972,0),IF('CLINs &amp; Ceiling Rates'!$D$240="F&amp;E",'Labor Loading Matrix'!K972,0),IF('CLINs &amp; Ceiling Rates'!$D$241="F&amp;E",'Labor Loading Matrix'!L972,0),IF('CLINs &amp; Ceiling Rates'!$D$242="F&amp;E",'Labor Loading Matrix'!M972,0),IF('CLINs &amp; Ceiling Rates'!$D$243="F&amp;E",'Labor Loading Matrix'!N972,0),IF('CLINs &amp; Ceiling Rates'!$D$244="F&amp;E",'Labor Loading Matrix'!O972,0),IF('CLINs &amp; Ceiling Rates'!$D$245="F&amp;E",'Labor Loading Matrix'!P972,0),IF('CLINs &amp; Ceiling Rates'!$D$246="F&amp;E",'Labor Loading Matrix'!Q972,0),IF('CLINs &amp; Ceiling Rates'!$D$247="F&amp;E",'Labor Loading Matrix'!R972,0),IF('CLINs &amp; Ceiling Rates'!$D$248="F&amp;E",'Labor Loading Matrix'!S972,0),IF('CLINs &amp; Ceiling Rates'!$D$249="F&amp;E",'Labor Loading Matrix'!T972,0),IF('CLINs &amp; Ceiling Rates'!$D$250="F&amp;E",'Labor Loading Matrix'!U972,0),IF('CLINs &amp; Ceiling Rates'!$D$251="F&amp;E",'Labor Loading Matrix'!V972,0),IF('CLINs &amp; Ceiling Rates'!$D$252="F&amp;E",'Labor Loading Matrix'!W972,0),IF('CLINs &amp; Ceiling Rates'!$D$253="F&amp;E",'Labor Loading Matrix'!X972,0),IF('CLINs &amp; Ceiling Rates'!$D$254="F&amp;E",'Labor Loading Matrix'!Y972,0),IF('CLINs &amp; Ceiling Rates'!$D$255="F&amp;E",'Labor Loading Matrix'!Z972,0),IF('CLINs &amp; Ceiling Rates'!$D$256="F&amp;E",'Labor Loading Matrix'!AA972,0))</f>
        <v>0</v>
      </c>
      <c r="G972" s="175">
        <f>SUM(IF('CLINs &amp; Ceiling Rates'!$D$237="R&amp;D",'Labor Loading Matrix'!H972,0),IF('CLINs &amp; Ceiling Rates'!$D$238="R&amp;D",'Labor Loading Matrix'!I972,0),IF('CLINs &amp; Ceiling Rates'!$D$239="R&amp;D",'Labor Loading Matrix'!J972,0),IF('CLINs &amp; Ceiling Rates'!$D$240="R&amp;D",'Labor Loading Matrix'!K972,0),IF('CLINs &amp; Ceiling Rates'!$D$241="R&amp;D",'Labor Loading Matrix'!L972,0),IF('CLINs &amp; Ceiling Rates'!$D$242="R&amp;D",'Labor Loading Matrix'!M972,0),IF('CLINs &amp; Ceiling Rates'!$D$243="R&amp;D",'Labor Loading Matrix'!N972,0),IF('CLINs &amp; Ceiling Rates'!$D$244="R&amp;D",'Labor Loading Matrix'!O972,0),IF('CLINs &amp; Ceiling Rates'!$D$245="R&amp;D",'Labor Loading Matrix'!P972,0),IF('CLINs &amp; Ceiling Rates'!$D$246="R&amp;D",'Labor Loading Matrix'!Q972,0),IF('CLINs &amp; Ceiling Rates'!$D$247="R&amp;D",'Labor Loading Matrix'!R972,0),IF('CLINs &amp; Ceiling Rates'!$D$248="R&amp;D",'Labor Loading Matrix'!S972,0),IF('CLINs &amp; Ceiling Rates'!$D$249="R&amp;D",'Labor Loading Matrix'!T972,0),IF('CLINs &amp; Ceiling Rates'!$D$250="R&amp;D",'Labor Loading Matrix'!U972,0),IF('CLINs &amp; Ceiling Rates'!$D$251="R&amp;D",'Labor Loading Matrix'!V972,0),IF('CLINs &amp; Ceiling Rates'!$D$252="R&amp;D",'Labor Loading Matrix'!W972,0),IF('CLINs &amp; Ceiling Rates'!$D$253="R&amp;D",'Labor Loading Matrix'!X972,0),IF('CLINs &amp; Ceiling Rates'!$D$254="R&amp;D",'Labor Loading Matrix'!Y972,0),IF('CLINs &amp; Ceiling Rates'!$D$255="R&amp;D",'Labor Loading Matrix'!Z972,0),IF('CLINs &amp; Ceiling Rates'!$D$256="R&amp;D",'Labor Loading Matrix'!AA972,0))</f>
        <v>0</v>
      </c>
      <c r="H972" s="138"/>
      <c r="I972" s="137"/>
      <c r="J972" s="137"/>
      <c r="K972" s="137"/>
      <c r="L972" s="137"/>
      <c r="M972" s="137"/>
      <c r="N972" s="84"/>
      <c r="O972" s="84"/>
      <c r="P972" s="84"/>
      <c r="Q972" s="84"/>
      <c r="R972" s="133"/>
      <c r="S972" s="133"/>
      <c r="T972" s="133"/>
      <c r="U972" s="133"/>
      <c r="V972" s="133"/>
      <c r="W972" s="133"/>
      <c r="X972" s="133"/>
      <c r="Y972" s="133"/>
      <c r="Z972" s="133"/>
      <c r="AA972" s="133"/>
    </row>
    <row r="973" spans="1:27" s="73" customFormat="1" ht="18" hidden="1" customHeight="1" x14ac:dyDescent="0.25">
      <c r="A973" s="173">
        <f>'CLINs &amp; Ceiling Rates'!B118</f>
        <v>0</v>
      </c>
      <c r="B973" s="173">
        <f>'CLINs &amp; Ceiling Rates'!C118</f>
        <v>0</v>
      </c>
      <c r="C973" s="177" t="str">
        <f>'CLINs &amp; Ceiling Rates'!M118</f>
        <v/>
      </c>
      <c r="D973" s="211">
        <f>IF('CLINs &amp; Ceiling Rates'!D929="",SUM('Labor Loading Matrix'!H973:AA973),SUM(E973:G973))</f>
        <v>0</v>
      </c>
      <c r="E973" s="175">
        <f>SUM(IF('CLINs &amp; Ceiling Rates'!$D$237="OPS",'Labor Loading Matrix'!H973,0),IF('CLINs &amp; Ceiling Rates'!$D$238="OPS",'Labor Loading Matrix'!I973,0),IF('CLINs &amp; Ceiling Rates'!$D$239="OPS",'Labor Loading Matrix'!J973,0),IF('CLINs &amp; Ceiling Rates'!$D$240="OPS",'Labor Loading Matrix'!K973,0),IF('CLINs &amp; Ceiling Rates'!$D$241="OPS",'Labor Loading Matrix'!L973,0),IF('CLINs &amp; Ceiling Rates'!$D$242="OPS",'Labor Loading Matrix'!M973,0),IF('CLINs &amp; Ceiling Rates'!$D$243="OPS",'Labor Loading Matrix'!N973,0),IF('CLINs &amp; Ceiling Rates'!$D$244="OPS",'Labor Loading Matrix'!O973,0),IF('CLINs &amp; Ceiling Rates'!$D$245="OPS",'Labor Loading Matrix'!P973,0),IF('CLINs &amp; Ceiling Rates'!$D$246="OPS",'Labor Loading Matrix'!Q973,0),IF('CLINs &amp; Ceiling Rates'!$D$247="OPS",'Labor Loading Matrix'!R973,0),IF('CLINs &amp; Ceiling Rates'!$D$248="OPS",'Labor Loading Matrix'!S973,0),IF('CLINs &amp; Ceiling Rates'!$D$249="OPS",'Labor Loading Matrix'!T973,0),IF('CLINs &amp; Ceiling Rates'!$D$250="OPS",'Labor Loading Matrix'!U973,0),IF('CLINs &amp; Ceiling Rates'!$D$251="OPS",'Labor Loading Matrix'!V973,0),IF('CLINs &amp; Ceiling Rates'!$D$252="OPS",'Labor Loading Matrix'!W973,0),IF('CLINs &amp; Ceiling Rates'!$D$253="OPS",'Labor Loading Matrix'!X973,0),IF('CLINs &amp; Ceiling Rates'!$D$254="OPS",'Labor Loading Matrix'!Y973,0),IF('CLINs &amp; Ceiling Rates'!$D$255="OPS",'Labor Loading Matrix'!Z973,0),IF('CLINs &amp; Ceiling Rates'!$D$256="OPS",'Labor Loading Matrix'!AA973,0))</f>
        <v>0</v>
      </c>
      <c r="F973" s="175">
        <f>SUM(IF('CLINs &amp; Ceiling Rates'!$D$237="F&amp;E",'Labor Loading Matrix'!H973,0),IF('CLINs &amp; Ceiling Rates'!$D$238="F&amp;E",'Labor Loading Matrix'!I973,0),IF('CLINs &amp; Ceiling Rates'!$D$239="F&amp;E",'Labor Loading Matrix'!J973,0),IF('CLINs &amp; Ceiling Rates'!$D$240="F&amp;E",'Labor Loading Matrix'!K973,0),IF('CLINs &amp; Ceiling Rates'!$D$241="F&amp;E",'Labor Loading Matrix'!L973,0),IF('CLINs &amp; Ceiling Rates'!$D$242="F&amp;E",'Labor Loading Matrix'!M973,0),IF('CLINs &amp; Ceiling Rates'!$D$243="F&amp;E",'Labor Loading Matrix'!N973,0),IF('CLINs &amp; Ceiling Rates'!$D$244="F&amp;E",'Labor Loading Matrix'!O973,0),IF('CLINs &amp; Ceiling Rates'!$D$245="F&amp;E",'Labor Loading Matrix'!P973,0),IF('CLINs &amp; Ceiling Rates'!$D$246="F&amp;E",'Labor Loading Matrix'!Q973,0),IF('CLINs &amp; Ceiling Rates'!$D$247="F&amp;E",'Labor Loading Matrix'!R973,0),IF('CLINs &amp; Ceiling Rates'!$D$248="F&amp;E",'Labor Loading Matrix'!S973,0),IF('CLINs &amp; Ceiling Rates'!$D$249="F&amp;E",'Labor Loading Matrix'!T973,0),IF('CLINs &amp; Ceiling Rates'!$D$250="F&amp;E",'Labor Loading Matrix'!U973,0),IF('CLINs &amp; Ceiling Rates'!$D$251="F&amp;E",'Labor Loading Matrix'!V973,0),IF('CLINs &amp; Ceiling Rates'!$D$252="F&amp;E",'Labor Loading Matrix'!W973,0),IF('CLINs &amp; Ceiling Rates'!$D$253="F&amp;E",'Labor Loading Matrix'!X973,0),IF('CLINs &amp; Ceiling Rates'!$D$254="F&amp;E",'Labor Loading Matrix'!Y973,0),IF('CLINs &amp; Ceiling Rates'!$D$255="F&amp;E",'Labor Loading Matrix'!Z973,0),IF('CLINs &amp; Ceiling Rates'!$D$256="F&amp;E",'Labor Loading Matrix'!AA973,0))</f>
        <v>0</v>
      </c>
      <c r="G973" s="175">
        <f>SUM(IF('CLINs &amp; Ceiling Rates'!$D$237="R&amp;D",'Labor Loading Matrix'!H973,0),IF('CLINs &amp; Ceiling Rates'!$D$238="R&amp;D",'Labor Loading Matrix'!I973,0),IF('CLINs &amp; Ceiling Rates'!$D$239="R&amp;D",'Labor Loading Matrix'!J973,0),IF('CLINs &amp; Ceiling Rates'!$D$240="R&amp;D",'Labor Loading Matrix'!K973,0),IF('CLINs &amp; Ceiling Rates'!$D$241="R&amp;D",'Labor Loading Matrix'!L973,0),IF('CLINs &amp; Ceiling Rates'!$D$242="R&amp;D",'Labor Loading Matrix'!M973,0),IF('CLINs &amp; Ceiling Rates'!$D$243="R&amp;D",'Labor Loading Matrix'!N973,0),IF('CLINs &amp; Ceiling Rates'!$D$244="R&amp;D",'Labor Loading Matrix'!O973,0),IF('CLINs &amp; Ceiling Rates'!$D$245="R&amp;D",'Labor Loading Matrix'!P973,0),IF('CLINs &amp; Ceiling Rates'!$D$246="R&amp;D",'Labor Loading Matrix'!Q973,0),IF('CLINs &amp; Ceiling Rates'!$D$247="R&amp;D",'Labor Loading Matrix'!R973,0),IF('CLINs &amp; Ceiling Rates'!$D$248="R&amp;D",'Labor Loading Matrix'!S973,0),IF('CLINs &amp; Ceiling Rates'!$D$249="R&amp;D",'Labor Loading Matrix'!T973,0),IF('CLINs &amp; Ceiling Rates'!$D$250="R&amp;D",'Labor Loading Matrix'!U973,0),IF('CLINs &amp; Ceiling Rates'!$D$251="R&amp;D",'Labor Loading Matrix'!V973,0),IF('CLINs &amp; Ceiling Rates'!$D$252="R&amp;D",'Labor Loading Matrix'!W973,0),IF('CLINs &amp; Ceiling Rates'!$D$253="R&amp;D",'Labor Loading Matrix'!X973,0),IF('CLINs &amp; Ceiling Rates'!$D$254="R&amp;D",'Labor Loading Matrix'!Y973,0),IF('CLINs &amp; Ceiling Rates'!$D$255="R&amp;D",'Labor Loading Matrix'!Z973,0),IF('CLINs &amp; Ceiling Rates'!$D$256="R&amp;D",'Labor Loading Matrix'!AA973,0))</f>
        <v>0</v>
      </c>
      <c r="H973" s="138"/>
      <c r="I973" s="137"/>
      <c r="J973" s="137"/>
      <c r="K973" s="137"/>
      <c r="L973" s="137"/>
      <c r="M973" s="137"/>
      <c r="N973" s="84"/>
      <c r="O973" s="84"/>
      <c r="P973" s="84"/>
      <c r="Q973" s="84"/>
      <c r="R973" s="133"/>
      <c r="S973" s="133"/>
      <c r="T973" s="133"/>
      <c r="U973" s="133"/>
      <c r="V973" s="133"/>
      <c r="W973" s="133"/>
      <c r="X973" s="133"/>
      <c r="Y973" s="133"/>
      <c r="Z973" s="133"/>
      <c r="AA973" s="133"/>
    </row>
    <row r="974" spans="1:27" s="73" customFormat="1" ht="18" hidden="1" customHeight="1" x14ac:dyDescent="0.25">
      <c r="A974" s="173">
        <f>'CLINs &amp; Ceiling Rates'!B119</f>
        <v>0</v>
      </c>
      <c r="B974" s="173">
        <f>'CLINs &amp; Ceiling Rates'!C119</f>
        <v>0</v>
      </c>
      <c r="C974" s="177" t="str">
        <f>'CLINs &amp; Ceiling Rates'!M119</f>
        <v/>
      </c>
      <c r="D974" s="211">
        <f>IF('CLINs &amp; Ceiling Rates'!D930="",SUM('Labor Loading Matrix'!H974:AA974),SUM(E974:G974))</f>
        <v>0</v>
      </c>
      <c r="E974" s="175">
        <f>SUM(IF('CLINs &amp; Ceiling Rates'!$D$237="OPS",'Labor Loading Matrix'!H974,0),IF('CLINs &amp; Ceiling Rates'!$D$238="OPS",'Labor Loading Matrix'!I974,0),IF('CLINs &amp; Ceiling Rates'!$D$239="OPS",'Labor Loading Matrix'!J974,0),IF('CLINs &amp; Ceiling Rates'!$D$240="OPS",'Labor Loading Matrix'!K974,0),IF('CLINs &amp; Ceiling Rates'!$D$241="OPS",'Labor Loading Matrix'!L974,0),IF('CLINs &amp; Ceiling Rates'!$D$242="OPS",'Labor Loading Matrix'!M974,0),IF('CLINs &amp; Ceiling Rates'!$D$243="OPS",'Labor Loading Matrix'!N974,0),IF('CLINs &amp; Ceiling Rates'!$D$244="OPS",'Labor Loading Matrix'!O974,0),IF('CLINs &amp; Ceiling Rates'!$D$245="OPS",'Labor Loading Matrix'!P974,0),IF('CLINs &amp; Ceiling Rates'!$D$246="OPS",'Labor Loading Matrix'!Q974,0),IF('CLINs &amp; Ceiling Rates'!$D$247="OPS",'Labor Loading Matrix'!R974,0),IF('CLINs &amp; Ceiling Rates'!$D$248="OPS",'Labor Loading Matrix'!S974,0),IF('CLINs &amp; Ceiling Rates'!$D$249="OPS",'Labor Loading Matrix'!T974,0),IF('CLINs &amp; Ceiling Rates'!$D$250="OPS",'Labor Loading Matrix'!U974,0),IF('CLINs &amp; Ceiling Rates'!$D$251="OPS",'Labor Loading Matrix'!V974,0),IF('CLINs &amp; Ceiling Rates'!$D$252="OPS",'Labor Loading Matrix'!W974,0),IF('CLINs &amp; Ceiling Rates'!$D$253="OPS",'Labor Loading Matrix'!X974,0),IF('CLINs &amp; Ceiling Rates'!$D$254="OPS",'Labor Loading Matrix'!Y974,0),IF('CLINs &amp; Ceiling Rates'!$D$255="OPS",'Labor Loading Matrix'!Z974,0),IF('CLINs &amp; Ceiling Rates'!$D$256="OPS",'Labor Loading Matrix'!AA974,0))</f>
        <v>0</v>
      </c>
      <c r="F974" s="175">
        <f>SUM(IF('CLINs &amp; Ceiling Rates'!$D$237="F&amp;E",'Labor Loading Matrix'!H974,0),IF('CLINs &amp; Ceiling Rates'!$D$238="F&amp;E",'Labor Loading Matrix'!I974,0),IF('CLINs &amp; Ceiling Rates'!$D$239="F&amp;E",'Labor Loading Matrix'!J974,0),IF('CLINs &amp; Ceiling Rates'!$D$240="F&amp;E",'Labor Loading Matrix'!K974,0),IF('CLINs &amp; Ceiling Rates'!$D$241="F&amp;E",'Labor Loading Matrix'!L974,0),IF('CLINs &amp; Ceiling Rates'!$D$242="F&amp;E",'Labor Loading Matrix'!M974,0),IF('CLINs &amp; Ceiling Rates'!$D$243="F&amp;E",'Labor Loading Matrix'!N974,0),IF('CLINs &amp; Ceiling Rates'!$D$244="F&amp;E",'Labor Loading Matrix'!O974,0),IF('CLINs &amp; Ceiling Rates'!$D$245="F&amp;E",'Labor Loading Matrix'!P974,0),IF('CLINs &amp; Ceiling Rates'!$D$246="F&amp;E",'Labor Loading Matrix'!Q974,0),IF('CLINs &amp; Ceiling Rates'!$D$247="F&amp;E",'Labor Loading Matrix'!R974,0),IF('CLINs &amp; Ceiling Rates'!$D$248="F&amp;E",'Labor Loading Matrix'!S974,0),IF('CLINs &amp; Ceiling Rates'!$D$249="F&amp;E",'Labor Loading Matrix'!T974,0),IF('CLINs &amp; Ceiling Rates'!$D$250="F&amp;E",'Labor Loading Matrix'!U974,0),IF('CLINs &amp; Ceiling Rates'!$D$251="F&amp;E",'Labor Loading Matrix'!V974,0),IF('CLINs &amp; Ceiling Rates'!$D$252="F&amp;E",'Labor Loading Matrix'!W974,0),IF('CLINs &amp; Ceiling Rates'!$D$253="F&amp;E",'Labor Loading Matrix'!X974,0),IF('CLINs &amp; Ceiling Rates'!$D$254="F&amp;E",'Labor Loading Matrix'!Y974,0),IF('CLINs &amp; Ceiling Rates'!$D$255="F&amp;E",'Labor Loading Matrix'!Z974,0),IF('CLINs &amp; Ceiling Rates'!$D$256="F&amp;E",'Labor Loading Matrix'!AA974,0))</f>
        <v>0</v>
      </c>
      <c r="G974" s="175">
        <f>SUM(IF('CLINs &amp; Ceiling Rates'!$D$237="R&amp;D",'Labor Loading Matrix'!H974,0),IF('CLINs &amp; Ceiling Rates'!$D$238="R&amp;D",'Labor Loading Matrix'!I974,0),IF('CLINs &amp; Ceiling Rates'!$D$239="R&amp;D",'Labor Loading Matrix'!J974,0),IF('CLINs &amp; Ceiling Rates'!$D$240="R&amp;D",'Labor Loading Matrix'!K974,0),IF('CLINs &amp; Ceiling Rates'!$D$241="R&amp;D",'Labor Loading Matrix'!L974,0),IF('CLINs &amp; Ceiling Rates'!$D$242="R&amp;D",'Labor Loading Matrix'!M974,0),IF('CLINs &amp; Ceiling Rates'!$D$243="R&amp;D",'Labor Loading Matrix'!N974,0),IF('CLINs &amp; Ceiling Rates'!$D$244="R&amp;D",'Labor Loading Matrix'!O974,0),IF('CLINs &amp; Ceiling Rates'!$D$245="R&amp;D",'Labor Loading Matrix'!P974,0),IF('CLINs &amp; Ceiling Rates'!$D$246="R&amp;D",'Labor Loading Matrix'!Q974,0),IF('CLINs &amp; Ceiling Rates'!$D$247="R&amp;D",'Labor Loading Matrix'!R974,0),IF('CLINs &amp; Ceiling Rates'!$D$248="R&amp;D",'Labor Loading Matrix'!S974,0),IF('CLINs &amp; Ceiling Rates'!$D$249="R&amp;D",'Labor Loading Matrix'!T974,0),IF('CLINs &amp; Ceiling Rates'!$D$250="R&amp;D",'Labor Loading Matrix'!U974,0),IF('CLINs &amp; Ceiling Rates'!$D$251="R&amp;D",'Labor Loading Matrix'!V974,0),IF('CLINs &amp; Ceiling Rates'!$D$252="R&amp;D",'Labor Loading Matrix'!W974,0),IF('CLINs &amp; Ceiling Rates'!$D$253="R&amp;D",'Labor Loading Matrix'!X974,0),IF('CLINs &amp; Ceiling Rates'!$D$254="R&amp;D",'Labor Loading Matrix'!Y974,0),IF('CLINs &amp; Ceiling Rates'!$D$255="R&amp;D",'Labor Loading Matrix'!Z974,0),IF('CLINs &amp; Ceiling Rates'!$D$256="R&amp;D",'Labor Loading Matrix'!AA974,0))</f>
        <v>0</v>
      </c>
      <c r="H974" s="138"/>
      <c r="I974" s="137"/>
      <c r="J974" s="137"/>
      <c r="K974" s="137"/>
      <c r="L974" s="137"/>
      <c r="M974" s="137"/>
      <c r="N974" s="84"/>
      <c r="O974" s="84"/>
      <c r="P974" s="84"/>
      <c r="Q974" s="84"/>
      <c r="R974" s="133"/>
      <c r="S974" s="133"/>
      <c r="T974" s="133"/>
      <c r="U974" s="133"/>
      <c r="V974" s="133"/>
      <c r="W974" s="133"/>
      <c r="X974" s="133"/>
      <c r="Y974" s="133"/>
      <c r="Z974" s="133"/>
      <c r="AA974" s="133"/>
    </row>
    <row r="975" spans="1:27" s="73" customFormat="1" ht="18" hidden="1" customHeight="1" x14ac:dyDescent="0.25">
      <c r="A975" s="173">
        <f>'CLINs &amp; Ceiling Rates'!B120</f>
        <v>0</v>
      </c>
      <c r="B975" s="173">
        <f>'CLINs &amp; Ceiling Rates'!C120</f>
        <v>0</v>
      </c>
      <c r="C975" s="177" t="str">
        <f>'CLINs &amp; Ceiling Rates'!M120</f>
        <v/>
      </c>
      <c r="D975" s="211">
        <f>IF('CLINs &amp; Ceiling Rates'!D931="",SUM('Labor Loading Matrix'!H975:AA975),SUM(E975:G975))</f>
        <v>0</v>
      </c>
      <c r="E975" s="175">
        <f>SUM(IF('CLINs &amp; Ceiling Rates'!$D$237="OPS",'Labor Loading Matrix'!H975,0),IF('CLINs &amp; Ceiling Rates'!$D$238="OPS",'Labor Loading Matrix'!I975,0),IF('CLINs &amp; Ceiling Rates'!$D$239="OPS",'Labor Loading Matrix'!J975,0),IF('CLINs &amp; Ceiling Rates'!$D$240="OPS",'Labor Loading Matrix'!K975,0),IF('CLINs &amp; Ceiling Rates'!$D$241="OPS",'Labor Loading Matrix'!L975,0),IF('CLINs &amp; Ceiling Rates'!$D$242="OPS",'Labor Loading Matrix'!M975,0),IF('CLINs &amp; Ceiling Rates'!$D$243="OPS",'Labor Loading Matrix'!N975,0),IF('CLINs &amp; Ceiling Rates'!$D$244="OPS",'Labor Loading Matrix'!O975,0),IF('CLINs &amp; Ceiling Rates'!$D$245="OPS",'Labor Loading Matrix'!P975,0),IF('CLINs &amp; Ceiling Rates'!$D$246="OPS",'Labor Loading Matrix'!Q975,0),IF('CLINs &amp; Ceiling Rates'!$D$247="OPS",'Labor Loading Matrix'!R975,0),IF('CLINs &amp; Ceiling Rates'!$D$248="OPS",'Labor Loading Matrix'!S975,0),IF('CLINs &amp; Ceiling Rates'!$D$249="OPS",'Labor Loading Matrix'!T975,0),IF('CLINs &amp; Ceiling Rates'!$D$250="OPS",'Labor Loading Matrix'!U975,0),IF('CLINs &amp; Ceiling Rates'!$D$251="OPS",'Labor Loading Matrix'!V975,0),IF('CLINs &amp; Ceiling Rates'!$D$252="OPS",'Labor Loading Matrix'!W975,0),IF('CLINs &amp; Ceiling Rates'!$D$253="OPS",'Labor Loading Matrix'!X975,0),IF('CLINs &amp; Ceiling Rates'!$D$254="OPS",'Labor Loading Matrix'!Y975,0),IF('CLINs &amp; Ceiling Rates'!$D$255="OPS",'Labor Loading Matrix'!Z975,0),IF('CLINs &amp; Ceiling Rates'!$D$256="OPS",'Labor Loading Matrix'!AA975,0))</f>
        <v>0</v>
      </c>
      <c r="F975" s="175">
        <f>SUM(IF('CLINs &amp; Ceiling Rates'!$D$237="F&amp;E",'Labor Loading Matrix'!H975,0),IF('CLINs &amp; Ceiling Rates'!$D$238="F&amp;E",'Labor Loading Matrix'!I975,0),IF('CLINs &amp; Ceiling Rates'!$D$239="F&amp;E",'Labor Loading Matrix'!J975,0),IF('CLINs &amp; Ceiling Rates'!$D$240="F&amp;E",'Labor Loading Matrix'!K975,0),IF('CLINs &amp; Ceiling Rates'!$D$241="F&amp;E",'Labor Loading Matrix'!L975,0),IF('CLINs &amp; Ceiling Rates'!$D$242="F&amp;E",'Labor Loading Matrix'!M975,0),IF('CLINs &amp; Ceiling Rates'!$D$243="F&amp;E",'Labor Loading Matrix'!N975,0),IF('CLINs &amp; Ceiling Rates'!$D$244="F&amp;E",'Labor Loading Matrix'!O975,0),IF('CLINs &amp; Ceiling Rates'!$D$245="F&amp;E",'Labor Loading Matrix'!P975,0),IF('CLINs &amp; Ceiling Rates'!$D$246="F&amp;E",'Labor Loading Matrix'!Q975,0),IF('CLINs &amp; Ceiling Rates'!$D$247="F&amp;E",'Labor Loading Matrix'!R975,0),IF('CLINs &amp; Ceiling Rates'!$D$248="F&amp;E",'Labor Loading Matrix'!S975,0),IF('CLINs &amp; Ceiling Rates'!$D$249="F&amp;E",'Labor Loading Matrix'!T975,0),IF('CLINs &amp; Ceiling Rates'!$D$250="F&amp;E",'Labor Loading Matrix'!U975,0),IF('CLINs &amp; Ceiling Rates'!$D$251="F&amp;E",'Labor Loading Matrix'!V975,0),IF('CLINs &amp; Ceiling Rates'!$D$252="F&amp;E",'Labor Loading Matrix'!W975,0),IF('CLINs &amp; Ceiling Rates'!$D$253="F&amp;E",'Labor Loading Matrix'!X975,0),IF('CLINs &amp; Ceiling Rates'!$D$254="F&amp;E",'Labor Loading Matrix'!Y975,0),IF('CLINs &amp; Ceiling Rates'!$D$255="F&amp;E",'Labor Loading Matrix'!Z975,0),IF('CLINs &amp; Ceiling Rates'!$D$256="F&amp;E",'Labor Loading Matrix'!AA975,0))</f>
        <v>0</v>
      </c>
      <c r="G975" s="175">
        <f>SUM(IF('CLINs &amp; Ceiling Rates'!$D$237="R&amp;D",'Labor Loading Matrix'!H975,0),IF('CLINs &amp; Ceiling Rates'!$D$238="R&amp;D",'Labor Loading Matrix'!I975,0),IF('CLINs &amp; Ceiling Rates'!$D$239="R&amp;D",'Labor Loading Matrix'!J975,0),IF('CLINs &amp; Ceiling Rates'!$D$240="R&amp;D",'Labor Loading Matrix'!K975,0),IF('CLINs &amp; Ceiling Rates'!$D$241="R&amp;D",'Labor Loading Matrix'!L975,0),IF('CLINs &amp; Ceiling Rates'!$D$242="R&amp;D",'Labor Loading Matrix'!M975,0),IF('CLINs &amp; Ceiling Rates'!$D$243="R&amp;D",'Labor Loading Matrix'!N975,0),IF('CLINs &amp; Ceiling Rates'!$D$244="R&amp;D",'Labor Loading Matrix'!O975,0),IF('CLINs &amp; Ceiling Rates'!$D$245="R&amp;D",'Labor Loading Matrix'!P975,0),IF('CLINs &amp; Ceiling Rates'!$D$246="R&amp;D",'Labor Loading Matrix'!Q975,0),IF('CLINs &amp; Ceiling Rates'!$D$247="R&amp;D",'Labor Loading Matrix'!R975,0),IF('CLINs &amp; Ceiling Rates'!$D$248="R&amp;D",'Labor Loading Matrix'!S975,0),IF('CLINs &amp; Ceiling Rates'!$D$249="R&amp;D",'Labor Loading Matrix'!T975,0),IF('CLINs &amp; Ceiling Rates'!$D$250="R&amp;D",'Labor Loading Matrix'!U975,0),IF('CLINs &amp; Ceiling Rates'!$D$251="R&amp;D",'Labor Loading Matrix'!V975,0),IF('CLINs &amp; Ceiling Rates'!$D$252="R&amp;D",'Labor Loading Matrix'!W975,0),IF('CLINs &amp; Ceiling Rates'!$D$253="R&amp;D",'Labor Loading Matrix'!X975,0),IF('CLINs &amp; Ceiling Rates'!$D$254="R&amp;D",'Labor Loading Matrix'!Y975,0),IF('CLINs &amp; Ceiling Rates'!$D$255="R&amp;D",'Labor Loading Matrix'!Z975,0),IF('CLINs &amp; Ceiling Rates'!$D$256="R&amp;D",'Labor Loading Matrix'!AA975,0))</f>
        <v>0</v>
      </c>
      <c r="H975" s="138"/>
      <c r="I975" s="137"/>
      <c r="J975" s="137"/>
      <c r="K975" s="137"/>
      <c r="L975" s="137"/>
      <c r="M975" s="137"/>
      <c r="N975" s="84"/>
      <c r="O975" s="84"/>
      <c r="P975" s="84"/>
      <c r="Q975" s="84"/>
      <c r="R975" s="133"/>
      <c r="S975" s="133"/>
      <c r="T975" s="133"/>
      <c r="U975" s="133"/>
      <c r="V975" s="133"/>
      <c r="W975" s="133"/>
      <c r="X975" s="133"/>
      <c r="Y975" s="133"/>
      <c r="Z975" s="133"/>
      <c r="AA975" s="133"/>
    </row>
    <row r="976" spans="1:27" s="73" customFormat="1" ht="18" hidden="1" customHeight="1" x14ac:dyDescent="0.25">
      <c r="A976" s="173">
        <f>'CLINs &amp; Ceiling Rates'!B121</f>
        <v>0</v>
      </c>
      <c r="B976" s="173">
        <f>'CLINs &amp; Ceiling Rates'!C121</f>
        <v>0</v>
      </c>
      <c r="C976" s="177" t="str">
        <f>'CLINs &amp; Ceiling Rates'!M121</f>
        <v/>
      </c>
      <c r="D976" s="211">
        <f>IF('CLINs &amp; Ceiling Rates'!D932="",SUM('Labor Loading Matrix'!H976:AA976),SUM(E976:G976))</f>
        <v>0</v>
      </c>
      <c r="E976" s="175">
        <f>SUM(IF('CLINs &amp; Ceiling Rates'!$D$237="OPS",'Labor Loading Matrix'!H976,0),IF('CLINs &amp; Ceiling Rates'!$D$238="OPS",'Labor Loading Matrix'!I976,0),IF('CLINs &amp; Ceiling Rates'!$D$239="OPS",'Labor Loading Matrix'!J976,0),IF('CLINs &amp; Ceiling Rates'!$D$240="OPS",'Labor Loading Matrix'!K976,0),IF('CLINs &amp; Ceiling Rates'!$D$241="OPS",'Labor Loading Matrix'!L976,0),IF('CLINs &amp; Ceiling Rates'!$D$242="OPS",'Labor Loading Matrix'!M976,0),IF('CLINs &amp; Ceiling Rates'!$D$243="OPS",'Labor Loading Matrix'!N976,0),IF('CLINs &amp; Ceiling Rates'!$D$244="OPS",'Labor Loading Matrix'!O976,0),IF('CLINs &amp; Ceiling Rates'!$D$245="OPS",'Labor Loading Matrix'!P976,0),IF('CLINs &amp; Ceiling Rates'!$D$246="OPS",'Labor Loading Matrix'!Q976,0),IF('CLINs &amp; Ceiling Rates'!$D$247="OPS",'Labor Loading Matrix'!R976,0),IF('CLINs &amp; Ceiling Rates'!$D$248="OPS",'Labor Loading Matrix'!S976,0),IF('CLINs &amp; Ceiling Rates'!$D$249="OPS",'Labor Loading Matrix'!T976,0),IF('CLINs &amp; Ceiling Rates'!$D$250="OPS",'Labor Loading Matrix'!U976,0),IF('CLINs &amp; Ceiling Rates'!$D$251="OPS",'Labor Loading Matrix'!V976,0),IF('CLINs &amp; Ceiling Rates'!$D$252="OPS",'Labor Loading Matrix'!W976,0),IF('CLINs &amp; Ceiling Rates'!$D$253="OPS",'Labor Loading Matrix'!X976,0),IF('CLINs &amp; Ceiling Rates'!$D$254="OPS",'Labor Loading Matrix'!Y976,0),IF('CLINs &amp; Ceiling Rates'!$D$255="OPS",'Labor Loading Matrix'!Z976,0),IF('CLINs &amp; Ceiling Rates'!$D$256="OPS",'Labor Loading Matrix'!AA976,0))</f>
        <v>0</v>
      </c>
      <c r="F976" s="175">
        <f>SUM(IF('CLINs &amp; Ceiling Rates'!$D$237="F&amp;E",'Labor Loading Matrix'!H976,0),IF('CLINs &amp; Ceiling Rates'!$D$238="F&amp;E",'Labor Loading Matrix'!I976,0),IF('CLINs &amp; Ceiling Rates'!$D$239="F&amp;E",'Labor Loading Matrix'!J976,0),IF('CLINs &amp; Ceiling Rates'!$D$240="F&amp;E",'Labor Loading Matrix'!K976,0),IF('CLINs &amp; Ceiling Rates'!$D$241="F&amp;E",'Labor Loading Matrix'!L976,0),IF('CLINs &amp; Ceiling Rates'!$D$242="F&amp;E",'Labor Loading Matrix'!M976,0),IF('CLINs &amp; Ceiling Rates'!$D$243="F&amp;E",'Labor Loading Matrix'!N976,0),IF('CLINs &amp; Ceiling Rates'!$D$244="F&amp;E",'Labor Loading Matrix'!O976,0),IF('CLINs &amp; Ceiling Rates'!$D$245="F&amp;E",'Labor Loading Matrix'!P976,0),IF('CLINs &amp; Ceiling Rates'!$D$246="F&amp;E",'Labor Loading Matrix'!Q976,0),IF('CLINs &amp; Ceiling Rates'!$D$247="F&amp;E",'Labor Loading Matrix'!R976,0),IF('CLINs &amp; Ceiling Rates'!$D$248="F&amp;E",'Labor Loading Matrix'!S976,0),IF('CLINs &amp; Ceiling Rates'!$D$249="F&amp;E",'Labor Loading Matrix'!T976,0),IF('CLINs &amp; Ceiling Rates'!$D$250="F&amp;E",'Labor Loading Matrix'!U976,0),IF('CLINs &amp; Ceiling Rates'!$D$251="F&amp;E",'Labor Loading Matrix'!V976,0),IF('CLINs &amp; Ceiling Rates'!$D$252="F&amp;E",'Labor Loading Matrix'!W976,0),IF('CLINs &amp; Ceiling Rates'!$D$253="F&amp;E",'Labor Loading Matrix'!X976,0),IF('CLINs &amp; Ceiling Rates'!$D$254="F&amp;E",'Labor Loading Matrix'!Y976,0),IF('CLINs &amp; Ceiling Rates'!$D$255="F&amp;E",'Labor Loading Matrix'!Z976,0),IF('CLINs &amp; Ceiling Rates'!$D$256="F&amp;E",'Labor Loading Matrix'!AA976,0))</f>
        <v>0</v>
      </c>
      <c r="G976" s="175">
        <f>SUM(IF('CLINs &amp; Ceiling Rates'!$D$237="R&amp;D",'Labor Loading Matrix'!H976,0),IF('CLINs &amp; Ceiling Rates'!$D$238="R&amp;D",'Labor Loading Matrix'!I976,0),IF('CLINs &amp; Ceiling Rates'!$D$239="R&amp;D",'Labor Loading Matrix'!J976,0),IF('CLINs &amp; Ceiling Rates'!$D$240="R&amp;D",'Labor Loading Matrix'!K976,0),IF('CLINs &amp; Ceiling Rates'!$D$241="R&amp;D",'Labor Loading Matrix'!L976,0),IF('CLINs &amp; Ceiling Rates'!$D$242="R&amp;D",'Labor Loading Matrix'!M976,0),IF('CLINs &amp; Ceiling Rates'!$D$243="R&amp;D",'Labor Loading Matrix'!N976,0),IF('CLINs &amp; Ceiling Rates'!$D$244="R&amp;D",'Labor Loading Matrix'!O976,0),IF('CLINs &amp; Ceiling Rates'!$D$245="R&amp;D",'Labor Loading Matrix'!P976,0),IF('CLINs &amp; Ceiling Rates'!$D$246="R&amp;D",'Labor Loading Matrix'!Q976,0),IF('CLINs &amp; Ceiling Rates'!$D$247="R&amp;D",'Labor Loading Matrix'!R976,0),IF('CLINs &amp; Ceiling Rates'!$D$248="R&amp;D",'Labor Loading Matrix'!S976,0),IF('CLINs &amp; Ceiling Rates'!$D$249="R&amp;D",'Labor Loading Matrix'!T976,0),IF('CLINs &amp; Ceiling Rates'!$D$250="R&amp;D",'Labor Loading Matrix'!U976,0),IF('CLINs &amp; Ceiling Rates'!$D$251="R&amp;D",'Labor Loading Matrix'!V976,0),IF('CLINs &amp; Ceiling Rates'!$D$252="R&amp;D",'Labor Loading Matrix'!W976,0),IF('CLINs &amp; Ceiling Rates'!$D$253="R&amp;D",'Labor Loading Matrix'!X976,0),IF('CLINs &amp; Ceiling Rates'!$D$254="R&amp;D",'Labor Loading Matrix'!Y976,0),IF('CLINs &amp; Ceiling Rates'!$D$255="R&amp;D",'Labor Loading Matrix'!Z976,0),IF('CLINs &amp; Ceiling Rates'!$D$256="R&amp;D",'Labor Loading Matrix'!AA976,0))</f>
        <v>0</v>
      </c>
      <c r="H976" s="138"/>
      <c r="I976" s="137"/>
      <c r="J976" s="137"/>
      <c r="K976" s="137"/>
      <c r="L976" s="137"/>
      <c r="M976" s="137"/>
      <c r="N976" s="84"/>
      <c r="O976" s="84"/>
      <c r="P976" s="84"/>
      <c r="Q976" s="84"/>
      <c r="R976" s="133"/>
      <c r="S976" s="133"/>
      <c r="T976" s="133"/>
      <c r="U976" s="133"/>
      <c r="V976" s="133"/>
      <c r="W976" s="133"/>
      <c r="X976" s="133"/>
      <c r="Y976" s="133"/>
      <c r="Z976" s="133"/>
      <c r="AA976" s="133"/>
    </row>
    <row r="977" spans="1:27" s="73" customFormat="1" ht="18" hidden="1" customHeight="1" x14ac:dyDescent="0.25">
      <c r="A977" s="173">
        <f>'CLINs &amp; Ceiling Rates'!B122</f>
        <v>0</v>
      </c>
      <c r="B977" s="173">
        <f>'CLINs &amp; Ceiling Rates'!C122</f>
        <v>0</v>
      </c>
      <c r="C977" s="177" t="str">
        <f>'CLINs &amp; Ceiling Rates'!M122</f>
        <v/>
      </c>
      <c r="D977" s="211">
        <f>IF('CLINs &amp; Ceiling Rates'!D933="",SUM('Labor Loading Matrix'!H977:AA977),SUM(E977:G977))</f>
        <v>0</v>
      </c>
      <c r="E977" s="175">
        <f>SUM(IF('CLINs &amp; Ceiling Rates'!$D$237="OPS",'Labor Loading Matrix'!H977,0),IF('CLINs &amp; Ceiling Rates'!$D$238="OPS",'Labor Loading Matrix'!I977,0),IF('CLINs &amp; Ceiling Rates'!$D$239="OPS",'Labor Loading Matrix'!J977,0),IF('CLINs &amp; Ceiling Rates'!$D$240="OPS",'Labor Loading Matrix'!K977,0),IF('CLINs &amp; Ceiling Rates'!$D$241="OPS",'Labor Loading Matrix'!L977,0),IF('CLINs &amp; Ceiling Rates'!$D$242="OPS",'Labor Loading Matrix'!M977,0),IF('CLINs &amp; Ceiling Rates'!$D$243="OPS",'Labor Loading Matrix'!N977,0),IF('CLINs &amp; Ceiling Rates'!$D$244="OPS",'Labor Loading Matrix'!O977,0),IF('CLINs &amp; Ceiling Rates'!$D$245="OPS",'Labor Loading Matrix'!P977,0),IF('CLINs &amp; Ceiling Rates'!$D$246="OPS",'Labor Loading Matrix'!Q977,0),IF('CLINs &amp; Ceiling Rates'!$D$247="OPS",'Labor Loading Matrix'!R977,0),IF('CLINs &amp; Ceiling Rates'!$D$248="OPS",'Labor Loading Matrix'!S977,0),IF('CLINs &amp; Ceiling Rates'!$D$249="OPS",'Labor Loading Matrix'!T977,0),IF('CLINs &amp; Ceiling Rates'!$D$250="OPS",'Labor Loading Matrix'!U977,0),IF('CLINs &amp; Ceiling Rates'!$D$251="OPS",'Labor Loading Matrix'!V977,0),IF('CLINs &amp; Ceiling Rates'!$D$252="OPS",'Labor Loading Matrix'!W977,0),IF('CLINs &amp; Ceiling Rates'!$D$253="OPS",'Labor Loading Matrix'!X977,0),IF('CLINs &amp; Ceiling Rates'!$D$254="OPS",'Labor Loading Matrix'!Y977,0),IF('CLINs &amp; Ceiling Rates'!$D$255="OPS",'Labor Loading Matrix'!Z977,0),IF('CLINs &amp; Ceiling Rates'!$D$256="OPS",'Labor Loading Matrix'!AA977,0))</f>
        <v>0</v>
      </c>
      <c r="F977" s="175">
        <f>SUM(IF('CLINs &amp; Ceiling Rates'!$D$237="F&amp;E",'Labor Loading Matrix'!H977,0),IF('CLINs &amp; Ceiling Rates'!$D$238="F&amp;E",'Labor Loading Matrix'!I977,0),IF('CLINs &amp; Ceiling Rates'!$D$239="F&amp;E",'Labor Loading Matrix'!J977,0),IF('CLINs &amp; Ceiling Rates'!$D$240="F&amp;E",'Labor Loading Matrix'!K977,0),IF('CLINs &amp; Ceiling Rates'!$D$241="F&amp;E",'Labor Loading Matrix'!L977,0),IF('CLINs &amp; Ceiling Rates'!$D$242="F&amp;E",'Labor Loading Matrix'!M977,0),IF('CLINs &amp; Ceiling Rates'!$D$243="F&amp;E",'Labor Loading Matrix'!N977,0),IF('CLINs &amp; Ceiling Rates'!$D$244="F&amp;E",'Labor Loading Matrix'!O977,0),IF('CLINs &amp; Ceiling Rates'!$D$245="F&amp;E",'Labor Loading Matrix'!P977,0),IF('CLINs &amp; Ceiling Rates'!$D$246="F&amp;E",'Labor Loading Matrix'!Q977,0),IF('CLINs &amp; Ceiling Rates'!$D$247="F&amp;E",'Labor Loading Matrix'!R977,0),IF('CLINs &amp; Ceiling Rates'!$D$248="F&amp;E",'Labor Loading Matrix'!S977,0),IF('CLINs &amp; Ceiling Rates'!$D$249="F&amp;E",'Labor Loading Matrix'!T977,0),IF('CLINs &amp; Ceiling Rates'!$D$250="F&amp;E",'Labor Loading Matrix'!U977,0),IF('CLINs &amp; Ceiling Rates'!$D$251="F&amp;E",'Labor Loading Matrix'!V977,0),IF('CLINs &amp; Ceiling Rates'!$D$252="F&amp;E",'Labor Loading Matrix'!W977,0),IF('CLINs &amp; Ceiling Rates'!$D$253="F&amp;E",'Labor Loading Matrix'!X977,0),IF('CLINs &amp; Ceiling Rates'!$D$254="F&amp;E",'Labor Loading Matrix'!Y977,0),IF('CLINs &amp; Ceiling Rates'!$D$255="F&amp;E",'Labor Loading Matrix'!Z977,0),IF('CLINs &amp; Ceiling Rates'!$D$256="F&amp;E",'Labor Loading Matrix'!AA977,0))</f>
        <v>0</v>
      </c>
      <c r="G977" s="175">
        <f>SUM(IF('CLINs &amp; Ceiling Rates'!$D$237="R&amp;D",'Labor Loading Matrix'!H977,0),IF('CLINs &amp; Ceiling Rates'!$D$238="R&amp;D",'Labor Loading Matrix'!I977,0),IF('CLINs &amp; Ceiling Rates'!$D$239="R&amp;D",'Labor Loading Matrix'!J977,0),IF('CLINs &amp; Ceiling Rates'!$D$240="R&amp;D",'Labor Loading Matrix'!K977,0),IF('CLINs &amp; Ceiling Rates'!$D$241="R&amp;D",'Labor Loading Matrix'!L977,0),IF('CLINs &amp; Ceiling Rates'!$D$242="R&amp;D",'Labor Loading Matrix'!M977,0),IF('CLINs &amp; Ceiling Rates'!$D$243="R&amp;D",'Labor Loading Matrix'!N977,0),IF('CLINs &amp; Ceiling Rates'!$D$244="R&amp;D",'Labor Loading Matrix'!O977,0),IF('CLINs &amp; Ceiling Rates'!$D$245="R&amp;D",'Labor Loading Matrix'!P977,0),IF('CLINs &amp; Ceiling Rates'!$D$246="R&amp;D",'Labor Loading Matrix'!Q977,0),IF('CLINs &amp; Ceiling Rates'!$D$247="R&amp;D",'Labor Loading Matrix'!R977,0),IF('CLINs &amp; Ceiling Rates'!$D$248="R&amp;D",'Labor Loading Matrix'!S977,0),IF('CLINs &amp; Ceiling Rates'!$D$249="R&amp;D",'Labor Loading Matrix'!T977,0),IF('CLINs &amp; Ceiling Rates'!$D$250="R&amp;D",'Labor Loading Matrix'!U977,0),IF('CLINs &amp; Ceiling Rates'!$D$251="R&amp;D",'Labor Loading Matrix'!V977,0),IF('CLINs &amp; Ceiling Rates'!$D$252="R&amp;D",'Labor Loading Matrix'!W977,0),IF('CLINs &amp; Ceiling Rates'!$D$253="R&amp;D",'Labor Loading Matrix'!X977,0),IF('CLINs &amp; Ceiling Rates'!$D$254="R&amp;D",'Labor Loading Matrix'!Y977,0),IF('CLINs &amp; Ceiling Rates'!$D$255="R&amp;D",'Labor Loading Matrix'!Z977,0),IF('CLINs &amp; Ceiling Rates'!$D$256="R&amp;D",'Labor Loading Matrix'!AA977,0))</f>
        <v>0</v>
      </c>
      <c r="H977" s="138"/>
      <c r="I977" s="137"/>
      <c r="J977" s="137"/>
      <c r="K977" s="137"/>
      <c r="L977" s="137"/>
      <c r="M977" s="137"/>
      <c r="N977" s="84"/>
      <c r="O977" s="84"/>
      <c r="P977" s="84"/>
      <c r="Q977" s="84"/>
      <c r="R977" s="133"/>
      <c r="S977" s="133"/>
      <c r="T977" s="133"/>
      <c r="U977" s="133"/>
      <c r="V977" s="133"/>
      <c r="W977" s="133"/>
      <c r="X977" s="133"/>
      <c r="Y977" s="133"/>
      <c r="Z977" s="133"/>
      <c r="AA977" s="133"/>
    </row>
    <row r="978" spans="1:27" s="73" customFormat="1" ht="18" hidden="1" customHeight="1" x14ac:dyDescent="0.25">
      <c r="A978" s="173">
        <f>'CLINs &amp; Ceiling Rates'!B123</f>
        <v>0</v>
      </c>
      <c r="B978" s="173">
        <f>'CLINs &amp; Ceiling Rates'!C123</f>
        <v>0</v>
      </c>
      <c r="C978" s="177" t="str">
        <f>'CLINs &amp; Ceiling Rates'!M123</f>
        <v/>
      </c>
      <c r="D978" s="211">
        <f>IF('CLINs &amp; Ceiling Rates'!D934="",SUM('Labor Loading Matrix'!H978:AA978),SUM(E978:G978))</f>
        <v>0</v>
      </c>
      <c r="E978" s="175">
        <f>SUM(IF('CLINs &amp; Ceiling Rates'!$D$237="OPS",'Labor Loading Matrix'!H978,0),IF('CLINs &amp; Ceiling Rates'!$D$238="OPS",'Labor Loading Matrix'!I978,0),IF('CLINs &amp; Ceiling Rates'!$D$239="OPS",'Labor Loading Matrix'!J978,0),IF('CLINs &amp; Ceiling Rates'!$D$240="OPS",'Labor Loading Matrix'!K978,0),IF('CLINs &amp; Ceiling Rates'!$D$241="OPS",'Labor Loading Matrix'!L978,0),IF('CLINs &amp; Ceiling Rates'!$D$242="OPS",'Labor Loading Matrix'!M978,0),IF('CLINs &amp; Ceiling Rates'!$D$243="OPS",'Labor Loading Matrix'!N978,0),IF('CLINs &amp; Ceiling Rates'!$D$244="OPS",'Labor Loading Matrix'!O978,0),IF('CLINs &amp; Ceiling Rates'!$D$245="OPS",'Labor Loading Matrix'!P978,0),IF('CLINs &amp; Ceiling Rates'!$D$246="OPS",'Labor Loading Matrix'!Q978,0),IF('CLINs &amp; Ceiling Rates'!$D$247="OPS",'Labor Loading Matrix'!R978,0),IF('CLINs &amp; Ceiling Rates'!$D$248="OPS",'Labor Loading Matrix'!S978,0),IF('CLINs &amp; Ceiling Rates'!$D$249="OPS",'Labor Loading Matrix'!T978,0),IF('CLINs &amp; Ceiling Rates'!$D$250="OPS",'Labor Loading Matrix'!U978,0),IF('CLINs &amp; Ceiling Rates'!$D$251="OPS",'Labor Loading Matrix'!V978,0),IF('CLINs &amp; Ceiling Rates'!$D$252="OPS",'Labor Loading Matrix'!W978,0),IF('CLINs &amp; Ceiling Rates'!$D$253="OPS",'Labor Loading Matrix'!X978,0),IF('CLINs &amp; Ceiling Rates'!$D$254="OPS",'Labor Loading Matrix'!Y978,0),IF('CLINs &amp; Ceiling Rates'!$D$255="OPS",'Labor Loading Matrix'!Z978,0),IF('CLINs &amp; Ceiling Rates'!$D$256="OPS",'Labor Loading Matrix'!AA978,0))</f>
        <v>0</v>
      </c>
      <c r="F978" s="175">
        <f>SUM(IF('CLINs &amp; Ceiling Rates'!$D$237="F&amp;E",'Labor Loading Matrix'!H978,0),IF('CLINs &amp; Ceiling Rates'!$D$238="F&amp;E",'Labor Loading Matrix'!I978,0),IF('CLINs &amp; Ceiling Rates'!$D$239="F&amp;E",'Labor Loading Matrix'!J978,0),IF('CLINs &amp; Ceiling Rates'!$D$240="F&amp;E",'Labor Loading Matrix'!K978,0),IF('CLINs &amp; Ceiling Rates'!$D$241="F&amp;E",'Labor Loading Matrix'!L978,0),IF('CLINs &amp; Ceiling Rates'!$D$242="F&amp;E",'Labor Loading Matrix'!M978,0),IF('CLINs &amp; Ceiling Rates'!$D$243="F&amp;E",'Labor Loading Matrix'!N978,0),IF('CLINs &amp; Ceiling Rates'!$D$244="F&amp;E",'Labor Loading Matrix'!O978,0),IF('CLINs &amp; Ceiling Rates'!$D$245="F&amp;E",'Labor Loading Matrix'!P978,0),IF('CLINs &amp; Ceiling Rates'!$D$246="F&amp;E",'Labor Loading Matrix'!Q978,0),IF('CLINs &amp; Ceiling Rates'!$D$247="F&amp;E",'Labor Loading Matrix'!R978,0),IF('CLINs &amp; Ceiling Rates'!$D$248="F&amp;E",'Labor Loading Matrix'!S978,0),IF('CLINs &amp; Ceiling Rates'!$D$249="F&amp;E",'Labor Loading Matrix'!T978,0),IF('CLINs &amp; Ceiling Rates'!$D$250="F&amp;E",'Labor Loading Matrix'!U978,0),IF('CLINs &amp; Ceiling Rates'!$D$251="F&amp;E",'Labor Loading Matrix'!V978,0),IF('CLINs &amp; Ceiling Rates'!$D$252="F&amp;E",'Labor Loading Matrix'!W978,0),IF('CLINs &amp; Ceiling Rates'!$D$253="F&amp;E",'Labor Loading Matrix'!X978,0),IF('CLINs &amp; Ceiling Rates'!$D$254="F&amp;E",'Labor Loading Matrix'!Y978,0),IF('CLINs &amp; Ceiling Rates'!$D$255="F&amp;E",'Labor Loading Matrix'!Z978,0),IF('CLINs &amp; Ceiling Rates'!$D$256="F&amp;E",'Labor Loading Matrix'!AA978,0))</f>
        <v>0</v>
      </c>
      <c r="G978" s="175">
        <f>SUM(IF('CLINs &amp; Ceiling Rates'!$D$237="R&amp;D",'Labor Loading Matrix'!H978,0),IF('CLINs &amp; Ceiling Rates'!$D$238="R&amp;D",'Labor Loading Matrix'!I978,0),IF('CLINs &amp; Ceiling Rates'!$D$239="R&amp;D",'Labor Loading Matrix'!J978,0),IF('CLINs &amp; Ceiling Rates'!$D$240="R&amp;D",'Labor Loading Matrix'!K978,0),IF('CLINs &amp; Ceiling Rates'!$D$241="R&amp;D",'Labor Loading Matrix'!L978,0),IF('CLINs &amp; Ceiling Rates'!$D$242="R&amp;D",'Labor Loading Matrix'!M978,0),IF('CLINs &amp; Ceiling Rates'!$D$243="R&amp;D",'Labor Loading Matrix'!N978,0),IF('CLINs &amp; Ceiling Rates'!$D$244="R&amp;D",'Labor Loading Matrix'!O978,0),IF('CLINs &amp; Ceiling Rates'!$D$245="R&amp;D",'Labor Loading Matrix'!P978,0),IF('CLINs &amp; Ceiling Rates'!$D$246="R&amp;D",'Labor Loading Matrix'!Q978,0),IF('CLINs &amp; Ceiling Rates'!$D$247="R&amp;D",'Labor Loading Matrix'!R978,0),IF('CLINs &amp; Ceiling Rates'!$D$248="R&amp;D",'Labor Loading Matrix'!S978,0),IF('CLINs &amp; Ceiling Rates'!$D$249="R&amp;D",'Labor Loading Matrix'!T978,0),IF('CLINs &amp; Ceiling Rates'!$D$250="R&amp;D",'Labor Loading Matrix'!U978,0),IF('CLINs &amp; Ceiling Rates'!$D$251="R&amp;D",'Labor Loading Matrix'!V978,0),IF('CLINs &amp; Ceiling Rates'!$D$252="R&amp;D",'Labor Loading Matrix'!W978,0),IF('CLINs &amp; Ceiling Rates'!$D$253="R&amp;D",'Labor Loading Matrix'!X978,0),IF('CLINs &amp; Ceiling Rates'!$D$254="R&amp;D",'Labor Loading Matrix'!Y978,0),IF('CLINs &amp; Ceiling Rates'!$D$255="R&amp;D",'Labor Loading Matrix'!Z978,0),IF('CLINs &amp; Ceiling Rates'!$D$256="R&amp;D",'Labor Loading Matrix'!AA978,0))</f>
        <v>0</v>
      </c>
      <c r="H978" s="138"/>
      <c r="I978" s="137"/>
      <c r="J978" s="137"/>
      <c r="K978" s="137"/>
      <c r="L978" s="137"/>
      <c r="M978" s="137"/>
      <c r="N978" s="84"/>
      <c r="O978" s="84"/>
      <c r="P978" s="84"/>
      <c r="Q978" s="84"/>
      <c r="R978" s="133"/>
      <c r="S978" s="133"/>
      <c r="T978" s="133"/>
      <c r="U978" s="133"/>
      <c r="V978" s="133"/>
      <c r="W978" s="133"/>
      <c r="X978" s="133"/>
      <c r="Y978" s="133"/>
      <c r="Z978" s="133"/>
      <c r="AA978" s="133"/>
    </row>
    <row r="979" spans="1:27" s="73" customFormat="1" ht="18" hidden="1" customHeight="1" x14ac:dyDescent="0.25">
      <c r="A979" s="173">
        <f>'CLINs &amp; Ceiling Rates'!B124</f>
        <v>0</v>
      </c>
      <c r="B979" s="173">
        <f>'CLINs &amp; Ceiling Rates'!C124</f>
        <v>0</v>
      </c>
      <c r="C979" s="177" t="str">
        <f>'CLINs &amp; Ceiling Rates'!M124</f>
        <v/>
      </c>
      <c r="D979" s="211">
        <f>IF('CLINs &amp; Ceiling Rates'!D935="",SUM('Labor Loading Matrix'!H979:AA979),SUM(E979:G979))</f>
        <v>0</v>
      </c>
      <c r="E979" s="175">
        <f>SUM(IF('CLINs &amp; Ceiling Rates'!$D$237="OPS",'Labor Loading Matrix'!H979,0),IF('CLINs &amp; Ceiling Rates'!$D$238="OPS",'Labor Loading Matrix'!I979,0),IF('CLINs &amp; Ceiling Rates'!$D$239="OPS",'Labor Loading Matrix'!J979,0),IF('CLINs &amp; Ceiling Rates'!$D$240="OPS",'Labor Loading Matrix'!K979,0),IF('CLINs &amp; Ceiling Rates'!$D$241="OPS",'Labor Loading Matrix'!L979,0),IF('CLINs &amp; Ceiling Rates'!$D$242="OPS",'Labor Loading Matrix'!M979,0),IF('CLINs &amp; Ceiling Rates'!$D$243="OPS",'Labor Loading Matrix'!N979,0),IF('CLINs &amp; Ceiling Rates'!$D$244="OPS",'Labor Loading Matrix'!O979,0),IF('CLINs &amp; Ceiling Rates'!$D$245="OPS",'Labor Loading Matrix'!P979,0),IF('CLINs &amp; Ceiling Rates'!$D$246="OPS",'Labor Loading Matrix'!Q979,0),IF('CLINs &amp; Ceiling Rates'!$D$247="OPS",'Labor Loading Matrix'!R979,0),IF('CLINs &amp; Ceiling Rates'!$D$248="OPS",'Labor Loading Matrix'!S979,0),IF('CLINs &amp; Ceiling Rates'!$D$249="OPS",'Labor Loading Matrix'!T979,0),IF('CLINs &amp; Ceiling Rates'!$D$250="OPS",'Labor Loading Matrix'!U979,0),IF('CLINs &amp; Ceiling Rates'!$D$251="OPS",'Labor Loading Matrix'!V979,0),IF('CLINs &amp; Ceiling Rates'!$D$252="OPS",'Labor Loading Matrix'!W979,0),IF('CLINs &amp; Ceiling Rates'!$D$253="OPS",'Labor Loading Matrix'!X979,0),IF('CLINs &amp; Ceiling Rates'!$D$254="OPS",'Labor Loading Matrix'!Y979,0),IF('CLINs &amp; Ceiling Rates'!$D$255="OPS",'Labor Loading Matrix'!Z979,0),IF('CLINs &amp; Ceiling Rates'!$D$256="OPS",'Labor Loading Matrix'!AA979,0))</f>
        <v>0</v>
      </c>
      <c r="F979" s="175">
        <f>SUM(IF('CLINs &amp; Ceiling Rates'!$D$237="F&amp;E",'Labor Loading Matrix'!H979,0),IF('CLINs &amp; Ceiling Rates'!$D$238="F&amp;E",'Labor Loading Matrix'!I979,0),IF('CLINs &amp; Ceiling Rates'!$D$239="F&amp;E",'Labor Loading Matrix'!J979,0),IF('CLINs &amp; Ceiling Rates'!$D$240="F&amp;E",'Labor Loading Matrix'!K979,0),IF('CLINs &amp; Ceiling Rates'!$D$241="F&amp;E",'Labor Loading Matrix'!L979,0),IF('CLINs &amp; Ceiling Rates'!$D$242="F&amp;E",'Labor Loading Matrix'!M979,0),IF('CLINs &amp; Ceiling Rates'!$D$243="F&amp;E",'Labor Loading Matrix'!N979,0),IF('CLINs &amp; Ceiling Rates'!$D$244="F&amp;E",'Labor Loading Matrix'!O979,0),IF('CLINs &amp; Ceiling Rates'!$D$245="F&amp;E",'Labor Loading Matrix'!P979,0),IF('CLINs &amp; Ceiling Rates'!$D$246="F&amp;E",'Labor Loading Matrix'!Q979,0),IF('CLINs &amp; Ceiling Rates'!$D$247="F&amp;E",'Labor Loading Matrix'!R979,0),IF('CLINs &amp; Ceiling Rates'!$D$248="F&amp;E",'Labor Loading Matrix'!S979,0),IF('CLINs &amp; Ceiling Rates'!$D$249="F&amp;E",'Labor Loading Matrix'!T979,0),IF('CLINs &amp; Ceiling Rates'!$D$250="F&amp;E",'Labor Loading Matrix'!U979,0),IF('CLINs &amp; Ceiling Rates'!$D$251="F&amp;E",'Labor Loading Matrix'!V979,0),IF('CLINs &amp; Ceiling Rates'!$D$252="F&amp;E",'Labor Loading Matrix'!W979,0),IF('CLINs &amp; Ceiling Rates'!$D$253="F&amp;E",'Labor Loading Matrix'!X979,0),IF('CLINs &amp; Ceiling Rates'!$D$254="F&amp;E",'Labor Loading Matrix'!Y979,0),IF('CLINs &amp; Ceiling Rates'!$D$255="F&amp;E",'Labor Loading Matrix'!Z979,0),IF('CLINs &amp; Ceiling Rates'!$D$256="F&amp;E",'Labor Loading Matrix'!AA979,0))</f>
        <v>0</v>
      </c>
      <c r="G979" s="175">
        <f>SUM(IF('CLINs &amp; Ceiling Rates'!$D$237="R&amp;D",'Labor Loading Matrix'!H979,0),IF('CLINs &amp; Ceiling Rates'!$D$238="R&amp;D",'Labor Loading Matrix'!I979,0),IF('CLINs &amp; Ceiling Rates'!$D$239="R&amp;D",'Labor Loading Matrix'!J979,0),IF('CLINs &amp; Ceiling Rates'!$D$240="R&amp;D",'Labor Loading Matrix'!K979,0),IF('CLINs &amp; Ceiling Rates'!$D$241="R&amp;D",'Labor Loading Matrix'!L979,0),IF('CLINs &amp; Ceiling Rates'!$D$242="R&amp;D",'Labor Loading Matrix'!M979,0),IF('CLINs &amp; Ceiling Rates'!$D$243="R&amp;D",'Labor Loading Matrix'!N979,0),IF('CLINs &amp; Ceiling Rates'!$D$244="R&amp;D",'Labor Loading Matrix'!O979,0),IF('CLINs &amp; Ceiling Rates'!$D$245="R&amp;D",'Labor Loading Matrix'!P979,0),IF('CLINs &amp; Ceiling Rates'!$D$246="R&amp;D",'Labor Loading Matrix'!Q979,0),IF('CLINs &amp; Ceiling Rates'!$D$247="R&amp;D",'Labor Loading Matrix'!R979,0),IF('CLINs &amp; Ceiling Rates'!$D$248="R&amp;D",'Labor Loading Matrix'!S979,0),IF('CLINs &amp; Ceiling Rates'!$D$249="R&amp;D",'Labor Loading Matrix'!T979,0),IF('CLINs &amp; Ceiling Rates'!$D$250="R&amp;D",'Labor Loading Matrix'!U979,0),IF('CLINs &amp; Ceiling Rates'!$D$251="R&amp;D",'Labor Loading Matrix'!V979,0),IF('CLINs &amp; Ceiling Rates'!$D$252="R&amp;D",'Labor Loading Matrix'!W979,0),IF('CLINs &amp; Ceiling Rates'!$D$253="R&amp;D",'Labor Loading Matrix'!X979,0),IF('CLINs &amp; Ceiling Rates'!$D$254="R&amp;D",'Labor Loading Matrix'!Y979,0),IF('CLINs &amp; Ceiling Rates'!$D$255="R&amp;D",'Labor Loading Matrix'!Z979,0),IF('CLINs &amp; Ceiling Rates'!$D$256="R&amp;D",'Labor Loading Matrix'!AA979,0))</f>
        <v>0</v>
      </c>
      <c r="H979" s="138"/>
      <c r="I979" s="137"/>
      <c r="J979" s="137"/>
      <c r="K979" s="137"/>
      <c r="L979" s="137"/>
      <c r="M979" s="137"/>
      <c r="N979" s="84"/>
      <c r="O979" s="84"/>
      <c r="P979" s="84"/>
      <c r="Q979" s="84"/>
      <c r="R979" s="133"/>
      <c r="S979" s="133"/>
      <c r="T979" s="133"/>
      <c r="U979" s="133"/>
      <c r="V979" s="133"/>
      <c r="W979" s="133"/>
      <c r="X979" s="133"/>
      <c r="Y979" s="133"/>
      <c r="Z979" s="133"/>
      <c r="AA979" s="133"/>
    </row>
    <row r="980" spans="1:27" s="73" customFormat="1" ht="18" hidden="1" customHeight="1" x14ac:dyDescent="0.25">
      <c r="A980" s="173">
        <f>'CLINs &amp; Ceiling Rates'!B125</f>
        <v>0</v>
      </c>
      <c r="B980" s="173">
        <f>'CLINs &amp; Ceiling Rates'!C125</f>
        <v>0</v>
      </c>
      <c r="C980" s="177" t="str">
        <f>'CLINs &amp; Ceiling Rates'!M125</f>
        <v/>
      </c>
      <c r="D980" s="211">
        <f>IF('CLINs &amp; Ceiling Rates'!D936="",SUM('Labor Loading Matrix'!H980:AA980),SUM(E980:G980))</f>
        <v>0</v>
      </c>
      <c r="E980" s="175">
        <f>SUM(IF('CLINs &amp; Ceiling Rates'!$D$237="OPS",'Labor Loading Matrix'!H980,0),IF('CLINs &amp; Ceiling Rates'!$D$238="OPS",'Labor Loading Matrix'!I980,0),IF('CLINs &amp; Ceiling Rates'!$D$239="OPS",'Labor Loading Matrix'!J980,0),IF('CLINs &amp; Ceiling Rates'!$D$240="OPS",'Labor Loading Matrix'!K980,0),IF('CLINs &amp; Ceiling Rates'!$D$241="OPS",'Labor Loading Matrix'!L980,0),IF('CLINs &amp; Ceiling Rates'!$D$242="OPS",'Labor Loading Matrix'!M980,0),IF('CLINs &amp; Ceiling Rates'!$D$243="OPS",'Labor Loading Matrix'!N980,0),IF('CLINs &amp; Ceiling Rates'!$D$244="OPS",'Labor Loading Matrix'!O980,0),IF('CLINs &amp; Ceiling Rates'!$D$245="OPS",'Labor Loading Matrix'!P980,0),IF('CLINs &amp; Ceiling Rates'!$D$246="OPS",'Labor Loading Matrix'!Q980,0),IF('CLINs &amp; Ceiling Rates'!$D$247="OPS",'Labor Loading Matrix'!R980,0),IF('CLINs &amp; Ceiling Rates'!$D$248="OPS",'Labor Loading Matrix'!S980,0),IF('CLINs &amp; Ceiling Rates'!$D$249="OPS",'Labor Loading Matrix'!T980,0),IF('CLINs &amp; Ceiling Rates'!$D$250="OPS",'Labor Loading Matrix'!U980,0),IF('CLINs &amp; Ceiling Rates'!$D$251="OPS",'Labor Loading Matrix'!V980,0),IF('CLINs &amp; Ceiling Rates'!$D$252="OPS",'Labor Loading Matrix'!W980,0),IF('CLINs &amp; Ceiling Rates'!$D$253="OPS",'Labor Loading Matrix'!X980,0),IF('CLINs &amp; Ceiling Rates'!$D$254="OPS",'Labor Loading Matrix'!Y980,0),IF('CLINs &amp; Ceiling Rates'!$D$255="OPS",'Labor Loading Matrix'!Z980,0),IF('CLINs &amp; Ceiling Rates'!$D$256="OPS",'Labor Loading Matrix'!AA980,0))</f>
        <v>0</v>
      </c>
      <c r="F980" s="175">
        <f>SUM(IF('CLINs &amp; Ceiling Rates'!$D$237="F&amp;E",'Labor Loading Matrix'!H980,0),IF('CLINs &amp; Ceiling Rates'!$D$238="F&amp;E",'Labor Loading Matrix'!I980,0),IF('CLINs &amp; Ceiling Rates'!$D$239="F&amp;E",'Labor Loading Matrix'!J980,0),IF('CLINs &amp; Ceiling Rates'!$D$240="F&amp;E",'Labor Loading Matrix'!K980,0),IF('CLINs &amp; Ceiling Rates'!$D$241="F&amp;E",'Labor Loading Matrix'!L980,0),IF('CLINs &amp; Ceiling Rates'!$D$242="F&amp;E",'Labor Loading Matrix'!M980,0),IF('CLINs &amp; Ceiling Rates'!$D$243="F&amp;E",'Labor Loading Matrix'!N980,0),IF('CLINs &amp; Ceiling Rates'!$D$244="F&amp;E",'Labor Loading Matrix'!O980,0),IF('CLINs &amp; Ceiling Rates'!$D$245="F&amp;E",'Labor Loading Matrix'!P980,0),IF('CLINs &amp; Ceiling Rates'!$D$246="F&amp;E",'Labor Loading Matrix'!Q980,0),IF('CLINs &amp; Ceiling Rates'!$D$247="F&amp;E",'Labor Loading Matrix'!R980,0),IF('CLINs &amp; Ceiling Rates'!$D$248="F&amp;E",'Labor Loading Matrix'!S980,0),IF('CLINs &amp; Ceiling Rates'!$D$249="F&amp;E",'Labor Loading Matrix'!T980,0),IF('CLINs &amp; Ceiling Rates'!$D$250="F&amp;E",'Labor Loading Matrix'!U980,0),IF('CLINs &amp; Ceiling Rates'!$D$251="F&amp;E",'Labor Loading Matrix'!V980,0),IF('CLINs &amp; Ceiling Rates'!$D$252="F&amp;E",'Labor Loading Matrix'!W980,0),IF('CLINs &amp; Ceiling Rates'!$D$253="F&amp;E",'Labor Loading Matrix'!X980,0),IF('CLINs &amp; Ceiling Rates'!$D$254="F&amp;E",'Labor Loading Matrix'!Y980,0),IF('CLINs &amp; Ceiling Rates'!$D$255="F&amp;E",'Labor Loading Matrix'!Z980,0),IF('CLINs &amp; Ceiling Rates'!$D$256="F&amp;E",'Labor Loading Matrix'!AA980,0))</f>
        <v>0</v>
      </c>
      <c r="G980" s="175">
        <f>SUM(IF('CLINs &amp; Ceiling Rates'!$D$237="R&amp;D",'Labor Loading Matrix'!H980,0),IF('CLINs &amp; Ceiling Rates'!$D$238="R&amp;D",'Labor Loading Matrix'!I980,0),IF('CLINs &amp; Ceiling Rates'!$D$239="R&amp;D",'Labor Loading Matrix'!J980,0),IF('CLINs &amp; Ceiling Rates'!$D$240="R&amp;D",'Labor Loading Matrix'!K980,0),IF('CLINs &amp; Ceiling Rates'!$D$241="R&amp;D",'Labor Loading Matrix'!L980,0),IF('CLINs &amp; Ceiling Rates'!$D$242="R&amp;D",'Labor Loading Matrix'!M980,0),IF('CLINs &amp; Ceiling Rates'!$D$243="R&amp;D",'Labor Loading Matrix'!N980,0),IF('CLINs &amp; Ceiling Rates'!$D$244="R&amp;D",'Labor Loading Matrix'!O980,0),IF('CLINs &amp; Ceiling Rates'!$D$245="R&amp;D",'Labor Loading Matrix'!P980,0),IF('CLINs &amp; Ceiling Rates'!$D$246="R&amp;D",'Labor Loading Matrix'!Q980,0),IF('CLINs &amp; Ceiling Rates'!$D$247="R&amp;D",'Labor Loading Matrix'!R980,0),IF('CLINs &amp; Ceiling Rates'!$D$248="R&amp;D",'Labor Loading Matrix'!S980,0),IF('CLINs &amp; Ceiling Rates'!$D$249="R&amp;D",'Labor Loading Matrix'!T980,0),IF('CLINs &amp; Ceiling Rates'!$D$250="R&amp;D",'Labor Loading Matrix'!U980,0),IF('CLINs &amp; Ceiling Rates'!$D$251="R&amp;D",'Labor Loading Matrix'!V980,0),IF('CLINs &amp; Ceiling Rates'!$D$252="R&amp;D",'Labor Loading Matrix'!W980,0),IF('CLINs &amp; Ceiling Rates'!$D$253="R&amp;D",'Labor Loading Matrix'!X980,0),IF('CLINs &amp; Ceiling Rates'!$D$254="R&amp;D",'Labor Loading Matrix'!Y980,0),IF('CLINs &amp; Ceiling Rates'!$D$255="R&amp;D",'Labor Loading Matrix'!Z980,0),IF('CLINs &amp; Ceiling Rates'!$D$256="R&amp;D",'Labor Loading Matrix'!AA980,0))</f>
        <v>0</v>
      </c>
      <c r="H980" s="138"/>
      <c r="I980" s="137"/>
      <c r="J980" s="137"/>
      <c r="K980" s="137"/>
      <c r="L980" s="137"/>
      <c r="M980" s="137"/>
      <c r="N980" s="84"/>
      <c r="O980" s="84"/>
      <c r="P980" s="84"/>
      <c r="Q980" s="84"/>
      <c r="R980" s="133"/>
      <c r="S980" s="133"/>
      <c r="T980" s="133"/>
      <c r="U980" s="133"/>
      <c r="V980" s="133"/>
      <c r="W980" s="133"/>
      <c r="X980" s="133"/>
      <c r="Y980" s="133"/>
      <c r="Z980" s="133"/>
      <c r="AA980" s="133"/>
    </row>
    <row r="981" spans="1:27" s="73" customFormat="1" ht="18" hidden="1" customHeight="1" x14ac:dyDescent="0.25">
      <c r="A981" s="173">
        <f>'CLINs &amp; Ceiling Rates'!B126</f>
        <v>0</v>
      </c>
      <c r="B981" s="173">
        <f>'CLINs &amp; Ceiling Rates'!C126</f>
        <v>0</v>
      </c>
      <c r="C981" s="177" t="str">
        <f>'CLINs &amp; Ceiling Rates'!M126</f>
        <v/>
      </c>
      <c r="D981" s="211">
        <f>IF('CLINs &amp; Ceiling Rates'!D937="",SUM('Labor Loading Matrix'!H981:AA981),SUM(E981:G981))</f>
        <v>0</v>
      </c>
      <c r="E981" s="175">
        <f>SUM(IF('CLINs &amp; Ceiling Rates'!$D$237="OPS",'Labor Loading Matrix'!H981,0),IF('CLINs &amp; Ceiling Rates'!$D$238="OPS",'Labor Loading Matrix'!I981,0),IF('CLINs &amp; Ceiling Rates'!$D$239="OPS",'Labor Loading Matrix'!J981,0),IF('CLINs &amp; Ceiling Rates'!$D$240="OPS",'Labor Loading Matrix'!K981,0),IF('CLINs &amp; Ceiling Rates'!$D$241="OPS",'Labor Loading Matrix'!L981,0),IF('CLINs &amp; Ceiling Rates'!$D$242="OPS",'Labor Loading Matrix'!M981,0),IF('CLINs &amp; Ceiling Rates'!$D$243="OPS",'Labor Loading Matrix'!N981,0),IF('CLINs &amp; Ceiling Rates'!$D$244="OPS",'Labor Loading Matrix'!O981,0),IF('CLINs &amp; Ceiling Rates'!$D$245="OPS",'Labor Loading Matrix'!P981,0),IF('CLINs &amp; Ceiling Rates'!$D$246="OPS",'Labor Loading Matrix'!Q981,0),IF('CLINs &amp; Ceiling Rates'!$D$247="OPS",'Labor Loading Matrix'!R981,0),IF('CLINs &amp; Ceiling Rates'!$D$248="OPS",'Labor Loading Matrix'!S981,0),IF('CLINs &amp; Ceiling Rates'!$D$249="OPS",'Labor Loading Matrix'!T981,0),IF('CLINs &amp; Ceiling Rates'!$D$250="OPS",'Labor Loading Matrix'!U981,0),IF('CLINs &amp; Ceiling Rates'!$D$251="OPS",'Labor Loading Matrix'!V981,0),IF('CLINs &amp; Ceiling Rates'!$D$252="OPS",'Labor Loading Matrix'!W981,0),IF('CLINs &amp; Ceiling Rates'!$D$253="OPS",'Labor Loading Matrix'!X981,0),IF('CLINs &amp; Ceiling Rates'!$D$254="OPS",'Labor Loading Matrix'!Y981,0),IF('CLINs &amp; Ceiling Rates'!$D$255="OPS",'Labor Loading Matrix'!Z981,0),IF('CLINs &amp; Ceiling Rates'!$D$256="OPS",'Labor Loading Matrix'!AA981,0))</f>
        <v>0</v>
      </c>
      <c r="F981" s="175">
        <f>SUM(IF('CLINs &amp; Ceiling Rates'!$D$237="F&amp;E",'Labor Loading Matrix'!H981,0),IF('CLINs &amp; Ceiling Rates'!$D$238="F&amp;E",'Labor Loading Matrix'!I981,0),IF('CLINs &amp; Ceiling Rates'!$D$239="F&amp;E",'Labor Loading Matrix'!J981,0),IF('CLINs &amp; Ceiling Rates'!$D$240="F&amp;E",'Labor Loading Matrix'!K981,0),IF('CLINs &amp; Ceiling Rates'!$D$241="F&amp;E",'Labor Loading Matrix'!L981,0),IF('CLINs &amp; Ceiling Rates'!$D$242="F&amp;E",'Labor Loading Matrix'!M981,0),IF('CLINs &amp; Ceiling Rates'!$D$243="F&amp;E",'Labor Loading Matrix'!N981,0),IF('CLINs &amp; Ceiling Rates'!$D$244="F&amp;E",'Labor Loading Matrix'!O981,0),IF('CLINs &amp; Ceiling Rates'!$D$245="F&amp;E",'Labor Loading Matrix'!P981,0),IF('CLINs &amp; Ceiling Rates'!$D$246="F&amp;E",'Labor Loading Matrix'!Q981,0),IF('CLINs &amp; Ceiling Rates'!$D$247="F&amp;E",'Labor Loading Matrix'!R981,0),IF('CLINs &amp; Ceiling Rates'!$D$248="F&amp;E",'Labor Loading Matrix'!S981,0),IF('CLINs &amp; Ceiling Rates'!$D$249="F&amp;E",'Labor Loading Matrix'!T981,0),IF('CLINs &amp; Ceiling Rates'!$D$250="F&amp;E",'Labor Loading Matrix'!U981,0),IF('CLINs &amp; Ceiling Rates'!$D$251="F&amp;E",'Labor Loading Matrix'!V981,0),IF('CLINs &amp; Ceiling Rates'!$D$252="F&amp;E",'Labor Loading Matrix'!W981,0),IF('CLINs &amp; Ceiling Rates'!$D$253="F&amp;E",'Labor Loading Matrix'!X981,0),IF('CLINs &amp; Ceiling Rates'!$D$254="F&amp;E",'Labor Loading Matrix'!Y981,0),IF('CLINs &amp; Ceiling Rates'!$D$255="F&amp;E",'Labor Loading Matrix'!Z981,0),IF('CLINs &amp; Ceiling Rates'!$D$256="F&amp;E",'Labor Loading Matrix'!AA981,0))</f>
        <v>0</v>
      </c>
      <c r="G981" s="175">
        <f>SUM(IF('CLINs &amp; Ceiling Rates'!$D$237="R&amp;D",'Labor Loading Matrix'!H981,0),IF('CLINs &amp; Ceiling Rates'!$D$238="R&amp;D",'Labor Loading Matrix'!I981,0),IF('CLINs &amp; Ceiling Rates'!$D$239="R&amp;D",'Labor Loading Matrix'!J981,0),IF('CLINs &amp; Ceiling Rates'!$D$240="R&amp;D",'Labor Loading Matrix'!K981,0),IF('CLINs &amp; Ceiling Rates'!$D$241="R&amp;D",'Labor Loading Matrix'!L981,0),IF('CLINs &amp; Ceiling Rates'!$D$242="R&amp;D",'Labor Loading Matrix'!M981,0),IF('CLINs &amp; Ceiling Rates'!$D$243="R&amp;D",'Labor Loading Matrix'!N981,0),IF('CLINs &amp; Ceiling Rates'!$D$244="R&amp;D",'Labor Loading Matrix'!O981,0),IF('CLINs &amp; Ceiling Rates'!$D$245="R&amp;D",'Labor Loading Matrix'!P981,0),IF('CLINs &amp; Ceiling Rates'!$D$246="R&amp;D",'Labor Loading Matrix'!Q981,0),IF('CLINs &amp; Ceiling Rates'!$D$247="R&amp;D",'Labor Loading Matrix'!R981,0),IF('CLINs &amp; Ceiling Rates'!$D$248="R&amp;D",'Labor Loading Matrix'!S981,0),IF('CLINs &amp; Ceiling Rates'!$D$249="R&amp;D",'Labor Loading Matrix'!T981,0),IF('CLINs &amp; Ceiling Rates'!$D$250="R&amp;D",'Labor Loading Matrix'!U981,0),IF('CLINs &amp; Ceiling Rates'!$D$251="R&amp;D",'Labor Loading Matrix'!V981,0),IF('CLINs &amp; Ceiling Rates'!$D$252="R&amp;D",'Labor Loading Matrix'!W981,0),IF('CLINs &amp; Ceiling Rates'!$D$253="R&amp;D",'Labor Loading Matrix'!X981,0),IF('CLINs &amp; Ceiling Rates'!$D$254="R&amp;D",'Labor Loading Matrix'!Y981,0),IF('CLINs &amp; Ceiling Rates'!$D$255="R&amp;D",'Labor Loading Matrix'!Z981,0),IF('CLINs &amp; Ceiling Rates'!$D$256="R&amp;D",'Labor Loading Matrix'!AA981,0))</f>
        <v>0</v>
      </c>
      <c r="H981" s="138"/>
      <c r="I981" s="137"/>
      <c r="J981" s="137"/>
      <c r="K981" s="137"/>
      <c r="L981" s="137"/>
      <c r="M981" s="137"/>
      <c r="N981" s="84"/>
      <c r="O981" s="84"/>
      <c r="P981" s="84"/>
      <c r="Q981" s="84"/>
      <c r="R981" s="133"/>
      <c r="S981" s="133"/>
      <c r="T981" s="133"/>
      <c r="U981" s="133"/>
      <c r="V981" s="133"/>
      <c r="W981" s="133"/>
      <c r="X981" s="133"/>
      <c r="Y981" s="133"/>
      <c r="Z981" s="133"/>
      <c r="AA981" s="133"/>
    </row>
    <row r="982" spans="1:27" s="73" customFormat="1" ht="18" hidden="1" customHeight="1" x14ac:dyDescent="0.25">
      <c r="A982" s="173">
        <f>'CLINs &amp; Ceiling Rates'!B127</f>
        <v>0</v>
      </c>
      <c r="B982" s="173">
        <f>'CLINs &amp; Ceiling Rates'!C127</f>
        <v>0</v>
      </c>
      <c r="C982" s="177" t="str">
        <f>'CLINs &amp; Ceiling Rates'!M127</f>
        <v/>
      </c>
      <c r="D982" s="211">
        <f>IF('CLINs &amp; Ceiling Rates'!D938="",SUM('Labor Loading Matrix'!H982:AA982),SUM(E982:G982))</f>
        <v>0</v>
      </c>
      <c r="E982" s="175">
        <f>SUM(IF('CLINs &amp; Ceiling Rates'!$D$237="OPS",'Labor Loading Matrix'!H982,0),IF('CLINs &amp; Ceiling Rates'!$D$238="OPS",'Labor Loading Matrix'!I982,0),IF('CLINs &amp; Ceiling Rates'!$D$239="OPS",'Labor Loading Matrix'!J982,0),IF('CLINs &amp; Ceiling Rates'!$D$240="OPS",'Labor Loading Matrix'!K982,0),IF('CLINs &amp; Ceiling Rates'!$D$241="OPS",'Labor Loading Matrix'!L982,0),IF('CLINs &amp; Ceiling Rates'!$D$242="OPS",'Labor Loading Matrix'!M982,0),IF('CLINs &amp; Ceiling Rates'!$D$243="OPS",'Labor Loading Matrix'!N982,0),IF('CLINs &amp; Ceiling Rates'!$D$244="OPS",'Labor Loading Matrix'!O982,0),IF('CLINs &amp; Ceiling Rates'!$D$245="OPS",'Labor Loading Matrix'!P982,0),IF('CLINs &amp; Ceiling Rates'!$D$246="OPS",'Labor Loading Matrix'!Q982,0),IF('CLINs &amp; Ceiling Rates'!$D$247="OPS",'Labor Loading Matrix'!R982,0),IF('CLINs &amp; Ceiling Rates'!$D$248="OPS",'Labor Loading Matrix'!S982,0),IF('CLINs &amp; Ceiling Rates'!$D$249="OPS",'Labor Loading Matrix'!T982,0),IF('CLINs &amp; Ceiling Rates'!$D$250="OPS",'Labor Loading Matrix'!U982,0),IF('CLINs &amp; Ceiling Rates'!$D$251="OPS",'Labor Loading Matrix'!V982,0),IF('CLINs &amp; Ceiling Rates'!$D$252="OPS",'Labor Loading Matrix'!W982,0),IF('CLINs &amp; Ceiling Rates'!$D$253="OPS",'Labor Loading Matrix'!X982,0),IF('CLINs &amp; Ceiling Rates'!$D$254="OPS",'Labor Loading Matrix'!Y982,0),IF('CLINs &amp; Ceiling Rates'!$D$255="OPS",'Labor Loading Matrix'!Z982,0),IF('CLINs &amp; Ceiling Rates'!$D$256="OPS",'Labor Loading Matrix'!AA982,0))</f>
        <v>0</v>
      </c>
      <c r="F982" s="175">
        <f>SUM(IF('CLINs &amp; Ceiling Rates'!$D$237="F&amp;E",'Labor Loading Matrix'!H982,0),IF('CLINs &amp; Ceiling Rates'!$D$238="F&amp;E",'Labor Loading Matrix'!I982,0),IF('CLINs &amp; Ceiling Rates'!$D$239="F&amp;E",'Labor Loading Matrix'!J982,0),IF('CLINs &amp; Ceiling Rates'!$D$240="F&amp;E",'Labor Loading Matrix'!K982,0),IF('CLINs &amp; Ceiling Rates'!$D$241="F&amp;E",'Labor Loading Matrix'!L982,0),IF('CLINs &amp; Ceiling Rates'!$D$242="F&amp;E",'Labor Loading Matrix'!M982,0),IF('CLINs &amp; Ceiling Rates'!$D$243="F&amp;E",'Labor Loading Matrix'!N982,0),IF('CLINs &amp; Ceiling Rates'!$D$244="F&amp;E",'Labor Loading Matrix'!O982,0),IF('CLINs &amp; Ceiling Rates'!$D$245="F&amp;E",'Labor Loading Matrix'!P982,0),IF('CLINs &amp; Ceiling Rates'!$D$246="F&amp;E",'Labor Loading Matrix'!Q982,0),IF('CLINs &amp; Ceiling Rates'!$D$247="F&amp;E",'Labor Loading Matrix'!R982,0),IF('CLINs &amp; Ceiling Rates'!$D$248="F&amp;E",'Labor Loading Matrix'!S982,0),IF('CLINs &amp; Ceiling Rates'!$D$249="F&amp;E",'Labor Loading Matrix'!T982,0),IF('CLINs &amp; Ceiling Rates'!$D$250="F&amp;E",'Labor Loading Matrix'!U982,0),IF('CLINs &amp; Ceiling Rates'!$D$251="F&amp;E",'Labor Loading Matrix'!V982,0),IF('CLINs &amp; Ceiling Rates'!$D$252="F&amp;E",'Labor Loading Matrix'!W982,0),IF('CLINs &amp; Ceiling Rates'!$D$253="F&amp;E",'Labor Loading Matrix'!X982,0),IF('CLINs &amp; Ceiling Rates'!$D$254="F&amp;E",'Labor Loading Matrix'!Y982,0),IF('CLINs &amp; Ceiling Rates'!$D$255="F&amp;E",'Labor Loading Matrix'!Z982,0),IF('CLINs &amp; Ceiling Rates'!$D$256="F&amp;E",'Labor Loading Matrix'!AA982,0))</f>
        <v>0</v>
      </c>
      <c r="G982" s="175">
        <f>SUM(IF('CLINs &amp; Ceiling Rates'!$D$237="R&amp;D",'Labor Loading Matrix'!H982,0),IF('CLINs &amp; Ceiling Rates'!$D$238="R&amp;D",'Labor Loading Matrix'!I982,0),IF('CLINs &amp; Ceiling Rates'!$D$239="R&amp;D",'Labor Loading Matrix'!J982,0),IF('CLINs &amp; Ceiling Rates'!$D$240="R&amp;D",'Labor Loading Matrix'!K982,0),IF('CLINs &amp; Ceiling Rates'!$D$241="R&amp;D",'Labor Loading Matrix'!L982,0),IF('CLINs &amp; Ceiling Rates'!$D$242="R&amp;D",'Labor Loading Matrix'!M982,0),IF('CLINs &amp; Ceiling Rates'!$D$243="R&amp;D",'Labor Loading Matrix'!N982,0),IF('CLINs &amp; Ceiling Rates'!$D$244="R&amp;D",'Labor Loading Matrix'!O982,0),IF('CLINs &amp; Ceiling Rates'!$D$245="R&amp;D",'Labor Loading Matrix'!P982,0),IF('CLINs &amp; Ceiling Rates'!$D$246="R&amp;D",'Labor Loading Matrix'!Q982,0),IF('CLINs &amp; Ceiling Rates'!$D$247="R&amp;D",'Labor Loading Matrix'!R982,0),IF('CLINs &amp; Ceiling Rates'!$D$248="R&amp;D",'Labor Loading Matrix'!S982,0),IF('CLINs &amp; Ceiling Rates'!$D$249="R&amp;D",'Labor Loading Matrix'!T982,0),IF('CLINs &amp; Ceiling Rates'!$D$250="R&amp;D",'Labor Loading Matrix'!U982,0),IF('CLINs &amp; Ceiling Rates'!$D$251="R&amp;D",'Labor Loading Matrix'!V982,0),IF('CLINs &amp; Ceiling Rates'!$D$252="R&amp;D",'Labor Loading Matrix'!W982,0),IF('CLINs &amp; Ceiling Rates'!$D$253="R&amp;D",'Labor Loading Matrix'!X982,0),IF('CLINs &amp; Ceiling Rates'!$D$254="R&amp;D",'Labor Loading Matrix'!Y982,0),IF('CLINs &amp; Ceiling Rates'!$D$255="R&amp;D",'Labor Loading Matrix'!Z982,0),IF('CLINs &amp; Ceiling Rates'!$D$256="R&amp;D",'Labor Loading Matrix'!AA982,0))</f>
        <v>0</v>
      </c>
      <c r="H982" s="138"/>
      <c r="I982" s="137"/>
      <c r="J982" s="137"/>
      <c r="K982" s="137"/>
      <c r="L982" s="137"/>
      <c r="M982" s="137"/>
      <c r="N982" s="84"/>
      <c r="O982" s="84"/>
      <c r="P982" s="84"/>
      <c r="Q982" s="84"/>
      <c r="R982" s="133"/>
      <c r="S982" s="133"/>
      <c r="T982" s="133"/>
      <c r="U982" s="133"/>
      <c r="V982" s="133"/>
      <c r="W982" s="133"/>
      <c r="X982" s="133"/>
      <c r="Y982" s="133"/>
      <c r="Z982" s="133"/>
      <c r="AA982" s="133"/>
    </row>
    <row r="983" spans="1:27" s="73" customFormat="1" ht="18" hidden="1" customHeight="1" x14ac:dyDescent="0.25">
      <c r="A983" s="173">
        <f>'CLINs &amp; Ceiling Rates'!B128</f>
        <v>0</v>
      </c>
      <c r="B983" s="173">
        <f>'CLINs &amp; Ceiling Rates'!C128</f>
        <v>0</v>
      </c>
      <c r="C983" s="177" t="str">
        <f>'CLINs &amp; Ceiling Rates'!M128</f>
        <v/>
      </c>
      <c r="D983" s="211">
        <f>IF('CLINs &amp; Ceiling Rates'!D939="",SUM('Labor Loading Matrix'!H983:AA983),SUM(E983:G983))</f>
        <v>0</v>
      </c>
      <c r="E983" s="175">
        <f>SUM(IF('CLINs &amp; Ceiling Rates'!$D$237="OPS",'Labor Loading Matrix'!H983,0),IF('CLINs &amp; Ceiling Rates'!$D$238="OPS",'Labor Loading Matrix'!I983,0),IF('CLINs &amp; Ceiling Rates'!$D$239="OPS",'Labor Loading Matrix'!J983,0),IF('CLINs &amp; Ceiling Rates'!$D$240="OPS",'Labor Loading Matrix'!K983,0),IF('CLINs &amp; Ceiling Rates'!$D$241="OPS",'Labor Loading Matrix'!L983,0),IF('CLINs &amp; Ceiling Rates'!$D$242="OPS",'Labor Loading Matrix'!M983,0),IF('CLINs &amp; Ceiling Rates'!$D$243="OPS",'Labor Loading Matrix'!N983,0),IF('CLINs &amp; Ceiling Rates'!$D$244="OPS",'Labor Loading Matrix'!O983,0),IF('CLINs &amp; Ceiling Rates'!$D$245="OPS",'Labor Loading Matrix'!P983,0),IF('CLINs &amp; Ceiling Rates'!$D$246="OPS",'Labor Loading Matrix'!Q983,0),IF('CLINs &amp; Ceiling Rates'!$D$247="OPS",'Labor Loading Matrix'!R983,0),IF('CLINs &amp; Ceiling Rates'!$D$248="OPS",'Labor Loading Matrix'!S983,0),IF('CLINs &amp; Ceiling Rates'!$D$249="OPS",'Labor Loading Matrix'!T983,0),IF('CLINs &amp; Ceiling Rates'!$D$250="OPS",'Labor Loading Matrix'!U983,0),IF('CLINs &amp; Ceiling Rates'!$D$251="OPS",'Labor Loading Matrix'!V983,0),IF('CLINs &amp; Ceiling Rates'!$D$252="OPS",'Labor Loading Matrix'!W983,0),IF('CLINs &amp; Ceiling Rates'!$D$253="OPS",'Labor Loading Matrix'!X983,0),IF('CLINs &amp; Ceiling Rates'!$D$254="OPS",'Labor Loading Matrix'!Y983,0),IF('CLINs &amp; Ceiling Rates'!$D$255="OPS",'Labor Loading Matrix'!Z983,0),IF('CLINs &amp; Ceiling Rates'!$D$256="OPS",'Labor Loading Matrix'!AA983,0))</f>
        <v>0</v>
      </c>
      <c r="F983" s="175">
        <f>SUM(IF('CLINs &amp; Ceiling Rates'!$D$237="F&amp;E",'Labor Loading Matrix'!H983,0),IF('CLINs &amp; Ceiling Rates'!$D$238="F&amp;E",'Labor Loading Matrix'!I983,0),IF('CLINs &amp; Ceiling Rates'!$D$239="F&amp;E",'Labor Loading Matrix'!J983,0),IF('CLINs &amp; Ceiling Rates'!$D$240="F&amp;E",'Labor Loading Matrix'!K983,0),IF('CLINs &amp; Ceiling Rates'!$D$241="F&amp;E",'Labor Loading Matrix'!L983,0),IF('CLINs &amp; Ceiling Rates'!$D$242="F&amp;E",'Labor Loading Matrix'!M983,0),IF('CLINs &amp; Ceiling Rates'!$D$243="F&amp;E",'Labor Loading Matrix'!N983,0),IF('CLINs &amp; Ceiling Rates'!$D$244="F&amp;E",'Labor Loading Matrix'!O983,0),IF('CLINs &amp; Ceiling Rates'!$D$245="F&amp;E",'Labor Loading Matrix'!P983,0),IF('CLINs &amp; Ceiling Rates'!$D$246="F&amp;E",'Labor Loading Matrix'!Q983,0),IF('CLINs &amp; Ceiling Rates'!$D$247="F&amp;E",'Labor Loading Matrix'!R983,0),IF('CLINs &amp; Ceiling Rates'!$D$248="F&amp;E",'Labor Loading Matrix'!S983,0),IF('CLINs &amp; Ceiling Rates'!$D$249="F&amp;E",'Labor Loading Matrix'!T983,0),IF('CLINs &amp; Ceiling Rates'!$D$250="F&amp;E",'Labor Loading Matrix'!U983,0),IF('CLINs &amp; Ceiling Rates'!$D$251="F&amp;E",'Labor Loading Matrix'!V983,0),IF('CLINs &amp; Ceiling Rates'!$D$252="F&amp;E",'Labor Loading Matrix'!W983,0),IF('CLINs &amp; Ceiling Rates'!$D$253="F&amp;E",'Labor Loading Matrix'!X983,0),IF('CLINs &amp; Ceiling Rates'!$D$254="F&amp;E",'Labor Loading Matrix'!Y983,0),IF('CLINs &amp; Ceiling Rates'!$D$255="F&amp;E",'Labor Loading Matrix'!Z983,0),IF('CLINs &amp; Ceiling Rates'!$D$256="F&amp;E",'Labor Loading Matrix'!AA983,0))</f>
        <v>0</v>
      </c>
      <c r="G983" s="175">
        <f>SUM(IF('CLINs &amp; Ceiling Rates'!$D$237="R&amp;D",'Labor Loading Matrix'!H983,0),IF('CLINs &amp; Ceiling Rates'!$D$238="R&amp;D",'Labor Loading Matrix'!I983,0),IF('CLINs &amp; Ceiling Rates'!$D$239="R&amp;D",'Labor Loading Matrix'!J983,0),IF('CLINs &amp; Ceiling Rates'!$D$240="R&amp;D",'Labor Loading Matrix'!K983,0),IF('CLINs &amp; Ceiling Rates'!$D$241="R&amp;D",'Labor Loading Matrix'!L983,0),IF('CLINs &amp; Ceiling Rates'!$D$242="R&amp;D",'Labor Loading Matrix'!M983,0),IF('CLINs &amp; Ceiling Rates'!$D$243="R&amp;D",'Labor Loading Matrix'!N983,0),IF('CLINs &amp; Ceiling Rates'!$D$244="R&amp;D",'Labor Loading Matrix'!O983,0),IF('CLINs &amp; Ceiling Rates'!$D$245="R&amp;D",'Labor Loading Matrix'!P983,0),IF('CLINs &amp; Ceiling Rates'!$D$246="R&amp;D",'Labor Loading Matrix'!Q983,0),IF('CLINs &amp; Ceiling Rates'!$D$247="R&amp;D",'Labor Loading Matrix'!R983,0),IF('CLINs &amp; Ceiling Rates'!$D$248="R&amp;D",'Labor Loading Matrix'!S983,0),IF('CLINs &amp; Ceiling Rates'!$D$249="R&amp;D",'Labor Loading Matrix'!T983,0),IF('CLINs &amp; Ceiling Rates'!$D$250="R&amp;D",'Labor Loading Matrix'!U983,0),IF('CLINs &amp; Ceiling Rates'!$D$251="R&amp;D",'Labor Loading Matrix'!V983,0),IF('CLINs &amp; Ceiling Rates'!$D$252="R&amp;D",'Labor Loading Matrix'!W983,0),IF('CLINs &amp; Ceiling Rates'!$D$253="R&amp;D",'Labor Loading Matrix'!X983,0),IF('CLINs &amp; Ceiling Rates'!$D$254="R&amp;D",'Labor Loading Matrix'!Y983,0),IF('CLINs &amp; Ceiling Rates'!$D$255="R&amp;D",'Labor Loading Matrix'!Z983,0),IF('CLINs &amp; Ceiling Rates'!$D$256="R&amp;D",'Labor Loading Matrix'!AA983,0))</f>
        <v>0</v>
      </c>
      <c r="H983" s="138"/>
      <c r="I983" s="137"/>
      <c r="J983" s="137"/>
      <c r="K983" s="137"/>
      <c r="L983" s="137"/>
      <c r="M983" s="137"/>
      <c r="N983" s="84"/>
      <c r="O983" s="84"/>
      <c r="P983" s="84"/>
      <c r="Q983" s="84"/>
      <c r="R983" s="133"/>
      <c r="S983" s="133"/>
      <c r="T983" s="133"/>
      <c r="U983" s="133"/>
      <c r="V983" s="133"/>
      <c r="W983" s="133"/>
      <c r="X983" s="133"/>
      <c r="Y983" s="133"/>
      <c r="Z983" s="133"/>
      <c r="AA983" s="133"/>
    </row>
    <row r="984" spans="1:27" s="73" customFormat="1" ht="18" hidden="1" customHeight="1" x14ac:dyDescent="0.25">
      <c r="A984" s="173">
        <f>'CLINs &amp; Ceiling Rates'!B129</f>
        <v>0</v>
      </c>
      <c r="B984" s="173">
        <f>'CLINs &amp; Ceiling Rates'!C129</f>
        <v>0</v>
      </c>
      <c r="C984" s="177" t="str">
        <f>'CLINs &amp; Ceiling Rates'!M129</f>
        <v/>
      </c>
      <c r="D984" s="211">
        <f>IF('CLINs &amp; Ceiling Rates'!D940="",SUM('Labor Loading Matrix'!H984:AA984),SUM(E984:G984))</f>
        <v>0</v>
      </c>
      <c r="E984" s="175">
        <f>SUM(IF('CLINs &amp; Ceiling Rates'!$D$237="OPS",'Labor Loading Matrix'!H984,0),IF('CLINs &amp; Ceiling Rates'!$D$238="OPS",'Labor Loading Matrix'!I984,0),IF('CLINs &amp; Ceiling Rates'!$D$239="OPS",'Labor Loading Matrix'!J984,0),IF('CLINs &amp; Ceiling Rates'!$D$240="OPS",'Labor Loading Matrix'!K984,0),IF('CLINs &amp; Ceiling Rates'!$D$241="OPS",'Labor Loading Matrix'!L984,0),IF('CLINs &amp; Ceiling Rates'!$D$242="OPS",'Labor Loading Matrix'!M984,0),IF('CLINs &amp; Ceiling Rates'!$D$243="OPS",'Labor Loading Matrix'!N984,0),IF('CLINs &amp; Ceiling Rates'!$D$244="OPS",'Labor Loading Matrix'!O984,0),IF('CLINs &amp; Ceiling Rates'!$D$245="OPS",'Labor Loading Matrix'!P984,0),IF('CLINs &amp; Ceiling Rates'!$D$246="OPS",'Labor Loading Matrix'!Q984,0),IF('CLINs &amp; Ceiling Rates'!$D$247="OPS",'Labor Loading Matrix'!R984,0),IF('CLINs &amp; Ceiling Rates'!$D$248="OPS",'Labor Loading Matrix'!S984,0),IF('CLINs &amp; Ceiling Rates'!$D$249="OPS",'Labor Loading Matrix'!T984,0),IF('CLINs &amp; Ceiling Rates'!$D$250="OPS",'Labor Loading Matrix'!U984,0),IF('CLINs &amp; Ceiling Rates'!$D$251="OPS",'Labor Loading Matrix'!V984,0),IF('CLINs &amp; Ceiling Rates'!$D$252="OPS",'Labor Loading Matrix'!W984,0),IF('CLINs &amp; Ceiling Rates'!$D$253="OPS",'Labor Loading Matrix'!X984,0),IF('CLINs &amp; Ceiling Rates'!$D$254="OPS",'Labor Loading Matrix'!Y984,0),IF('CLINs &amp; Ceiling Rates'!$D$255="OPS",'Labor Loading Matrix'!Z984,0),IF('CLINs &amp; Ceiling Rates'!$D$256="OPS",'Labor Loading Matrix'!AA984,0))</f>
        <v>0</v>
      </c>
      <c r="F984" s="175">
        <f>SUM(IF('CLINs &amp; Ceiling Rates'!$D$237="F&amp;E",'Labor Loading Matrix'!H984,0),IF('CLINs &amp; Ceiling Rates'!$D$238="F&amp;E",'Labor Loading Matrix'!I984,0),IF('CLINs &amp; Ceiling Rates'!$D$239="F&amp;E",'Labor Loading Matrix'!J984,0),IF('CLINs &amp; Ceiling Rates'!$D$240="F&amp;E",'Labor Loading Matrix'!K984,0),IF('CLINs &amp; Ceiling Rates'!$D$241="F&amp;E",'Labor Loading Matrix'!L984,0),IF('CLINs &amp; Ceiling Rates'!$D$242="F&amp;E",'Labor Loading Matrix'!M984,0),IF('CLINs &amp; Ceiling Rates'!$D$243="F&amp;E",'Labor Loading Matrix'!N984,0),IF('CLINs &amp; Ceiling Rates'!$D$244="F&amp;E",'Labor Loading Matrix'!O984,0),IF('CLINs &amp; Ceiling Rates'!$D$245="F&amp;E",'Labor Loading Matrix'!P984,0),IF('CLINs &amp; Ceiling Rates'!$D$246="F&amp;E",'Labor Loading Matrix'!Q984,0),IF('CLINs &amp; Ceiling Rates'!$D$247="F&amp;E",'Labor Loading Matrix'!R984,0),IF('CLINs &amp; Ceiling Rates'!$D$248="F&amp;E",'Labor Loading Matrix'!S984,0),IF('CLINs &amp; Ceiling Rates'!$D$249="F&amp;E",'Labor Loading Matrix'!T984,0),IF('CLINs &amp; Ceiling Rates'!$D$250="F&amp;E",'Labor Loading Matrix'!U984,0),IF('CLINs &amp; Ceiling Rates'!$D$251="F&amp;E",'Labor Loading Matrix'!V984,0),IF('CLINs &amp; Ceiling Rates'!$D$252="F&amp;E",'Labor Loading Matrix'!W984,0),IF('CLINs &amp; Ceiling Rates'!$D$253="F&amp;E",'Labor Loading Matrix'!X984,0),IF('CLINs &amp; Ceiling Rates'!$D$254="F&amp;E",'Labor Loading Matrix'!Y984,0),IF('CLINs &amp; Ceiling Rates'!$D$255="F&amp;E",'Labor Loading Matrix'!Z984,0),IF('CLINs &amp; Ceiling Rates'!$D$256="F&amp;E",'Labor Loading Matrix'!AA984,0))</f>
        <v>0</v>
      </c>
      <c r="G984" s="175">
        <f>SUM(IF('CLINs &amp; Ceiling Rates'!$D$237="R&amp;D",'Labor Loading Matrix'!H984,0),IF('CLINs &amp; Ceiling Rates'!$D$238="R&amp;D",'Labor Loading Matrix'!I984,0),IF('CLINs &amp; Ceiling Rates'!$D$239="R&amp;D",'Labor Loading Matrix'!J984,0),IF('CLINs &amp; Ceiling Rates'!$D$240="R&amp;D",'Labor Loading Matrix'!K984,0),IF('CLINs &amp; Ceiling Rates'!$D$241="R&amp;D",'Labor Loading Matrix'!L984,0),IF('CLINs &amp; Ceiling Rates'!$D$242="R&amp;D",'Labor Loading Matrix'!M984,0),IF('CLINs &amp; Ceiling Rates'!$D$243="R&amp;D",'Labor Loading Matrix'!N984,0),IF('CLINs &amp; Ceiling Rates'!$D$244="R&amp;D",'Labor Loading Matrix'!O984,0),IF('CLINs &amp; Ceiling Rates'!$D$245="R&amp;D",'Labor Loading Matrix'!P984,0),IF('CLINs &amp; Ceiling Rates'!$D$246="R&amp;D",'Labor Loading Matrix'!Q984,0),IF('CLINs &amp; Ceiling Rates'!$D$247="R&amp;D",'Labor Loading Matrix'!R984,0),IF('CLINs &amp; Ceiling Rates'!$D$248="R&amp;D",'Labor Loading Matrix'!S984,0),IF('CLINs &amp; Ceiling Rates'!$D$249="R&amp;D",'Labor Loading Matrix'!T984,0),IF('CLINs &amp; Ceiling Rates'!$D$250="R&amp;D",'Labor Loading Matrix'!U984,0),IF('CLINs &amp; Ceiling Rates'!$D$251="R&amp;D",'Labor Loading Matrix'!V984,0),IF('CLINs &amp; Ceiling Rates'!$D$252="R&amp;D",'Labor Loading Matrix'!W984,0),IF('CLINs &amp; Ceiling Rates'!$D$253="R&amp;D",'Labor Loading Matrix'!X984,0),IF('CLINs &amp; Ceiling Rates'!$D$254="R&amp;D",'Labor Loading Matrix'!Y984,0),IF('CLINs &amp; Ceiling Rates'!$D$255="R&amp;D",'Labor Loading Matrix'!Z984,0),IF('CLINs &amp; Ceiling Rates'!$D$256="R&amp;D",'Labor Loading Matrix'!AA984,0))</f>
        <v>0</v>
      </c>
      <c r="H984" s="138"/>
      <c r="I984" s="137"/>
      <c r="J984" s="137"/>
      <c r="K984" s="137"/>
      <c r="L984" s="137"/>
      <c r="M984" s="137"/>
      <c r="N984" s="84"/>
      <c r="O984" s="84"/>
      <c r="P984" s="84"/>
      <c r="Q984" s="84"/>
      <c r="R984" s="133"/>
      <c r="S984" s="133"/>
      <c r="T984" s="133"/>
      <c r="U984" s="133"/>
      <c r="V984" s="133"/>
      <c r="W984" s="133"/>
      <c r="X984" s="133"/>
      <c r="Y984" s="133"/>
      <c r="Z984" s="133"/>
      <c r="AA984" s="133"/>
    </row>
    <row r="985" spans="1:27" s="73" customFormat="1" ht="18" hidden="1" customHeight="1" x14ac:dyDescent="0.25">
      <c r="A985" s="173">
        <f>'CLINs &amp; Ceiling Rates'!B130</f>
        <v>0</v>
      </c>
      <c r="B985" s="173">
        <f>'CLINs &amp; Ceiling Rates'!C130</f>
        <v>0</v>
      </c>
      <c r="C985" s="177" t="str">
        <f>'CLINs &amp; Ceiling Rates'!M130</f>
        <v/>
      </c>
      <c r="D985" s="211">
        <f>IF('CLINs &amp; Ceiling Rates'!D941="",SUM('Labor Loading Matrix'!H985:AA985),SUM(E985:G985))</f>
        <v>0</v>
      </c>
      <c r="E985" s="175">
        <f>SUM(IF('CLINs &amp; Ceiling Rates'!$D$237="OPS",'Labor Loading Matrix'!H985,0),IF('CLINs &amp; Ceiling Rates'!$D$238="OPS",'Labor Loading Matrix'!I985,0),IF('CLINs &amp; Ceiling Rates'!$D$239="OPS",'Labor Loading Matrix'!J985,0),IF('CLINs &amp; Ceiling Rates'!$D$240="OPS",'Labor Loading Matrix'!K985,0),IF('CLINs &amp; Ceiling Rates'!$D$241="OPS",'Labor Loading Matrix'!L985,0),IF('CLINs &amp; Ceiling Rates'!$D$242="OPS",'Labor Loading Matrix'!M985,0),IF('CLINs &amp; Ceiling Rates'!$D$243="OPS",'Labor Loading Matrix'!N985,0),IF('CLINs &amp; Ceiling Rates'!$D$244="OPS",'Labor Loading Matrix'!O985,0),IF('CLINs &amp; Ceiling Rates'!$D$245="OPS",'Labor Loading Matrix'!P985,0),IF('CLINs &amp; Ceiling Rates'!$D$246="OPS",'Labor Loading Matrix'!Q985,0),IF('CLINs &amp; Ceiling Rates'!$D$247="OPS",'Labor Loading Matrix'!R985,0),IF('CLINs &amp; Ceiling Rates'!$D$248="OPS",'Labor Loading Matrix'!S985,0),IF('CLINs &amp; Ceiling Rates'!$D$249="OPS",'Labor Loading Matrix'!T985,0),IF('CLINs &amp; Ceiling Rates'!$D$250="OPS",'Labor Loading Matrix'!U985,0),IF('CLINs &amp; Ceiling Rates'!$D$251="OPS",'Labor Loading Matrix'!V985,0),IF('CLINs &amp; Ceiling Rates'!$D$252="OPS",'Labor Loading Matrix'!W985,0),IF('CLINs &amp; Ceiling Rates'!$D$253="OPS",'Labor Loading Matrix'!X985,0),IF('CLINs &amp; Ceiling Rates'!$D$254="OPS",'Labor Loading Matrix'!Y985,0),IF('CLINs &amp; Ceiling Rates'!$D$255="OPS",'Labor Loading Matrix'!Z985,0),IF('CLINs &amp; Ceiling Rates'!$D$256="OPS",'Labor Loading Matrix'!AA985,0))</f>
        <v>0</v>
      </c>
      <c r="F985" s="175">
        <f>SUM(IF('CLINs &amp; Ceiling Rates'!$D$237="F&amp;E",'Labor Loading Matrix'!H985,0),IF('CLINs &amp; Ceiling Rates'!$D$238="F&amp;E",'Labor Loading Matrix'!I985,0),IF('CLINs &amp; Ceiling Rates'!$D$239="F&amp;E",'Labor Loading Matrix'!J985,0),IF('CLINs &amp; Ceiling Rates'!$D$240="F&amp;E",'Labor Loading Matrix'!K985,0),IF('CLINs &amp; Ceiling Rates'!$D$241="F&amp;E",'Labor Loading Matrix'!L985,0),IF('CLINs &amp; Ceiling Rates'!$D$242="F&amp;E",'Labor Loading Matrix'!M985,0),IF('CLINs &amp; Ceiling Rates'!$D$243="F&amp;E",'Labor Loading Matrix'!N985,0),IF('CLINs &amp; Ceiling Rates'!$D$244="F&amp;E",'Labor Loading Matrix'!O985,0),IF('CLINs &amp; Ceiling Rates'!$D$245="F&amp;E",'Labor Loading Matrix'!P985,0),IF('CLINs &amp; Ceiling Rates'!$D$246="F&amp;E",'Labor Loading Matrix'!Q985,0),IF('CLINs &amp; Ceiling Rates'!$D$247="F&amp;E",'Labor Loading Matrix'!R985,0),IF('CLINs &amp; Ceiling Rates'!$D$248="F&amp;E",'Labor Loading Matrix'!S985,0),IF('CLINs &amp; Ceiling Rates'!$D$249="F&amp;E",'Labor Loading Matrix'!T985,0),IF('CLINs &amp; Ceiling Rates'!$D$250="F&amp;E",'Labor Loading Matrix'!U985,0),IF('CLINs &amp; Ceiling Rates'!$D$251="F&amp;E",'Labor Loading Matrix'!V985,0),IF('CLINs &amp; Ceiling Rates'!$D$252="F&amp;E",'Labor Loading Matrix'!W985,0),IF('CLINs &amp; Ceiling Rates'!$D$253="F&amp;E",'Labor Loading Matrix'!X985,0),IF('CLINs &amp; Ceiling Rates'!$D$254="F&amp;E",'Labor Loading Matrix'!Y985,0),IF('CLINs &amp; Ceiling Rates'!$D$255="F&amp;E",'Labor Loading Matrix'!Z985,0),IF('CLINs &amp; Ceiling Rates'!$D$256="F&amp;E",'Labor Loading Matrix'!AA985,0))</f>
        <v>0</v>
      </c>
      <c r="G985" s="175">
        <f>SUM(IF('CLINs &amp; Ceiling Rates'!$D$237="R&amp;D",'Labor Loading Matrix'!H985,0),IF('CLINs &amp; Ceiling Rates'!$D$238="R&amp;D",'Labor Loading Matrix'!I985,0),IF('CLINs &amp; Ceiling Rates'!$D$239="R&amp;D",'Labor Loading Matrix'!J985,0),IF('CLINs &amp; Ceiling Rates'!$D$240="R&amp;D",'Labor Loading Matrix'!K985,0),IF('CLINs &amp; Ceiling Rates'!$D$241="R&amp;D",'Labor Loading Matrix'!L985,0),IF('CLINs &amp; Ceiling Rates'!$D$242="R&amp;D",'Labor Loading Matrix'!M985,0),IF('CLINs &amp; Ceiling Rates'!$D$243="R&amp;D",'Labor Loading Matrix'!N985,0),IF('CLINs &amp; Ceiling Rates'!$D$244="R&amp;D",'Labor Loading Matrix'!O985,0),IF('CLINs &amp; Ceiling Rates'!$D$245="R&amp;D",'Labor Loading Matrix'!P985,0),IF('CLINs &amp; Ceiling Rates'!$D$246="R&amp;D",'Labor Loading Matrix'!Q985,0),IF('CLINs &amp; Ceiling Rates'!$D$247="R&amp;D",'Labor Loading Matrix'!R985,0),IF('CLINs &amp; Ceiling Rates'!$D$248="R&amp;D",'Labor Loading Matrix'!S985,0),IF('CLINs &amp; Ceiling Rates'!$D$249="R&amp;D",'Labor Loading Matrix'!T985,0),IF('CLINs &amp; Ceiling Rates'!$D$250="R&amp;D",'Labor Loading Matrix'!U985,0),IF('CLINs &amp; Ceiling Rates'!$D$251="R&amp;D",'Labor Loading Matrix'!V985,0),IF('CLINs &amp; Ceiling Rates'!$D$252="R&amp;D",'Labor Loading Matrix'!W985,0),IF('CLINs &amp; Ceiling Rates'!$D$253="R&amp;D",'Labor Loading Matrix'!X985,0),IF('CLINs &amp; Ceiling Rates'!$D$254="R&amp;D",'Labor Loading Matrix'!Y985,0),IF('CLINs &amp; Ceiling Rates'!$D$255="R&amp;D",'Labor Loading Matrix'!Z985,0),IF('CLINs &amp; Ceiling Rates'!$D$256="R&amp;D",'Labor Loading Matrix'!AA985,0))</f>
        <v>0</v>
      </c>
      <c r="H985" s="138"/>
      <c r="I985" s="137"/>
      <c r="J985" s="137"/>
      <c r="K985" s="137"/>
      <c r="L985" s="137"/>
      <c r="M985" s="137"/>
      <c r="N985" s="84"/>
      <c r="O985" s="84"/>
      <c r="P985" s="84"/>
      <c r="Q985" s="84"/>
      <c r="R985" s="133"/>
      <c r="S985" s="133"/>
      <c r="T985" s="133"/>
      <c r="U985" s="133"/>
      <c r="V985" s="133"/>
      <c r="W985" s="133"/>
      <c r="X985" s="133"/>
      <c r="Y985" s="133"/>
      <c r="Z985" s="133"/>
      <c r="AA985" s="133"/>
    </row>
    <row r="986" spans="1:27" s="73" customFormat="1" ht="18" hidden="1" customHeight="1" x14ac:dyDescent="0.25">
      <c r="A986" s="173">
        <f>'CLINs &amp; Ceiling Rates'!B131</f>
        <v>0</v>
      </c>
      <c r="B986" s="173">
        <f>'CLINs &amp; Ceiling Rates'!C131</f>
        <v>0</v>
      </c>
      <c r="C986" s="177" t="str">
        <f>'CLINs &amp; Ceiling Rates'!M131</f>
        <v/>
      </c>
      <c r="D986" s="211">
        <f>IF('CLINs &amp; Ceiling Rates'!D942="",SUM('Labor Loading Matrix'!H986:AA986),SUM(E986:G986))</f>
        <v>0</v>
      </c>
      <c r="E986" s="175">
        <f>SUM(IF('CLINs &amp; Ceiling Rates'!$D$237="OPS",'Labor Loading Matrix'!H986,0),IF('CLINs &amp; Ceiling Rates'!$D$238="OPS",'Labor Loading Matrix'!I986,0),IF('CLINs &amp; Ceiling Rates'!$D$239="OPS",'Labor Loading Matrix'!J986,0),IF('CLINs &amp; Ceiling Rates'!$D$240="OPS",'Labor Loading Matrix'!K986,0),IF('CLINs &amp; Ceiling Rates'!$D$241="OPS",'Labor Loading Matrix'!L986,0),IF('CLINs &amp; Ceiling Rates'!$D$242="OPS",'Labor Loading Matrix'!M986,0),IF('CLINs &amp; Ceiling Rates'!$D$243="OPS",'Labor Loading Matrix'!N986,0),IF('CLINs &amp; Ceiling Rates'!$D$244="OPS",'Labor Loading Matrix'!O986,0),IF('CLINs &amp; Ceiling Rates'!$D$245="OPS",'Labor Loading Matrix'!P986,0),IF('CLINs &amp; Ceiling Rates'!$D$246="OPS",'Labor Loading Matrix'!Q986,0),IF('CLINs &amp; Ceiling Rates'!$D$247="OPS",'Labor Loading Matrix'!R986,0),IF('CLINs &amp; Ceiling Rates'!$D$248="OPS",'Labor Loading Matrix'!S986,0),IF('CLINs &amp; Ceiling Rates'!$D$249="OPS",'Labor Loading Matrix'!T986,0),IF('CLINs &amp; Ceiling Rates'!$D$250="OPS",'Labor Loading Matrix'!U986,0),IF('CLINs &amp; Ceiling Rates'!$D$251="OPS",'Labor Loading Matrix'!V986,0),IF('CLINs &amp; Ceiling Rates'!$D$252="OPS",'Labor Loading Matrix'!W986,0),IF('CLINs &amp; Ceiling Rates'!$D$253="OPS",'Labor Loading Matrix'!X986,0),IF('CLINs &amp; Ceiling Rates'!$D$254="OPS",'Labor Loading Matrix'!Y986,0),IF('CLINs &amp; Ceiling Rates'!$D$255="OPS",'Labor Loading Matrix'!Z986,0),IF('CLINs &amp; Ceiling Rates'!$D$256="OPS",'Labor Loading Matrix'!AA986,0))</f>
        <v>0</v>
      </c>
      <c r="F986" s="175">
        <f>SUM(IF('CLINs &amp; Ceiling Rates'!$D$237="F&amp;E",'Labor Loading Matrix'!H986,0),IF('CLINs &amp; Ceiling Rates'!$D$238="F&amp;E",'Labor Loading Matrix'!I986,0),IF('CLINs &amp; Ceiling Rates'!$D$239="F&amp;E",'Labor Loading Matrix'!J986,0),IF('CLINs &amp; Ceiling Rates'!$D$240="F&amp;E",'Labor Loading Matrix'!K986,0),IF('CLINs &amp; Ceiling Rates'!$D$241="F&amp;E",'Labor Loading Matrix'!L986,0),IF('CLINs &amp; Ceiling Rates'!$D$242="F&amp;E",'Labor Loading Matrix'!M986,0),IF('CLINs &amp; Ceiling Rates'!$D$243="F&amp;E",'Labor Loading Matrix'!N986,0),IF('CLINs &amp; Ceiling Rates'!$D$244="F&amp;E",'Labor Loading Matrix'!O986,0),IF('CLINs &amp; Ceiling Rates'!$D$245="F&amp;E",'Labor Loading Matrix'!P986,0),IF('CLINs &amp; Ceiling Rates'!$D$246="F&amp;E",'Labor Loading Matrix'!Q986,0),IF('CLINs &amp; Ceiling Rates'!$D$247="F&amp;E",'Labor Loading Matrix'!R986,0),IF('CLINs &amp; Ceiling Rates'!$D$248="F&amp;E",'Labor Loading Matrix'!S986,0),IF('CLINs &amp; Ceiling Rates'!$D$249="F&amp;E",'Labor Loading Matrix'!T986,0),IF('CLINs &amp; Ceiling Rates'!$D$250="F&amp;E",'Labor Loading Matrix'!U986,0),IF('CLINs &amp; Ceiling Rates'!$D$251="F&amp;E",'Labor Loading Matrix'!V986,0),IF('CLINs &amp; Ceiling Rates'!$D$252="F&amp;E",'Labor Loading Matrix'!W986,0),IF('CLINs &amp; Ceiling Rates'!$D$253="F&amp;E",'Labor Loading Matrix'!X986,0),IF('CLINs &amp; Ceiling Rates'!$D$254="F&amp;E",'Labor Loading Matrix'!Y986,0),IF('CLINs &amp; Ceiling Rates'!$D$255="F&amp;E",'Labor Loading Matrix'!Z986,0),IF('CLINs &amp; Ceiling Rates'!$D$256="F&amp;E",'Labor Loading Matrix'!AA986,0))</f>
        <v>0</v>
      </c>
      <c r="G986" s="175">
        <f>SUM(IF('CLINs &amp; Ceiling Rates'!$D$237="R&amp;D",'Labor Loading Matrix'!H986,0),IF('CLINs &amp; Ceiling Rates'!$D$238="R&amp;D",'Labor Loading Matrix'!I986,0),IF('CLINs &amp; Ceiling Rates'!$D$239="R&amp;D",'Labor Loading Matrix'!J986,0),IF('CLINs &amp; Ceiling Rates'!$D$240="R&amp;D",'Labor Loading Matrix'!K986,0),IF('CLINs &amp; Ceiling Rates'!$D$241="R&amp;D",'Labor Loading Matrix'!L986,0),IF('CLINs &amp; Ceiling Rates'!$D$242="R&amp;D",'Labor Loading Matrix'!M986,0),IF('CLINs &amp; Ceiling Rates'!$D$243="R&amp;D",'Labor Loading Matrix'!N986,0),IF('CLINs &amp; Ceiling Rates'!$D$244="R&amp;D",'Labor Loading Matrix'!O986,0),IF('CLINs &amp; Ceiling Rates'!$D$245="R&amp;D",'Labor Loading Matrix'!P986,0),IF('CLINs &amp; Ceiling Rates'!$D$246="R&amp;D",'Labor Loading Matrix'!Q986,0),IF('CLINs &amp; Ceiling Rates'!$D$247="R&amp;D",'Labor Loading Matrix'!R986,0),IF('CLINs &amp; Ceiling Rates'!$D$248="R&amp;D",'Labor Loading Matrix'!S986,0),IF('CLINs &amp; Ceiling Rates'!$D$249="R&amp;D",'Labor Loading Matrix'!T986,0),IF('CLINs &amp; Ceiling Rates'!$D$250="R&amp;D",'Labor Loading Matrix'!U986,0),IF('CLINs &amp; Ceiling Rates'!$D$251="R&amp;D",'Labor Loading Matrix'!V986,0),IF('CLINs &amp; Ceiling Rates'!$D$252="R&amp;D",'Labor Loading Matrix'!W986,0),IF('CLINs &amp; Ceiling Rates'!$D$253="R&amp;D",'Labor Loading Matrix'!X986,0),IF('CLINs &amp; Ceiling Rates'!$D$254="R&amp;D",'Labor Loading Matrix'!Y986,0),IF('CLINs &amp; Ceiling Rates'!$D$255="R&amp;D",'Labor Loading Matrix'!Z986,0),IF('CLINs &amp; Ceiling Rates'!$D$256="R&amp;D",'Labor Loading Matrix'!AA986,0))</f>
        <v>0</v>
      </c>
      <c r="H986" s="138"/>
      <c r="I986" s="137"/>
      <c r="J986" s="137"/>
      <c r="K986" s="137"/>
      <c r="L986" s="137"/>
      <c r="M986" s="137"/>
      <c r="N986" s="84"/>
      <c r="O986" s="84"/>
      <c r="P986" s="84"/>
      <c r="Q986" s="84"/>
      <c r="R986" s="133"/>
      <c r="S986" s="133"/>
      <c r="T986" s="133"/>
      <c r="U986" s="133"/>
      <c r="V986" s="133"/>
      <c r="W986" s="133"/>
      <c r="X986" s="133"/>
      <c r="Y986" s="133"/>
      <c r="Z986" s="133"/>
      <c r="AA986" s="133"/>
    </row>
    <row r="987" spans="1:27" s="73" customFormat="1" ht="18" hidden="1" customHeight="1" x14ac:dyDescent="0.25">
      <c r="A987" s="173">
        <f>'CLINs &amp; Ceiling Rates'!B132</f>
        <v>0</v>
      </c>
      <c r="B987" s="173">
        <f>'CLINs &amp; Ceiling Rates'!C132</f>
        <v>0</v>
      </c>
      <c r="C987" s="177" t="str">
        <f>'CLINs &amp; Ceiling Rates'!M132</f>
        <v/>
      </c>
      <c r="D987" s="211">
        <f>IF('CLINs &amp; Ceiling Rates'!D943="",SUM('Labor Loading Matrix'!H987:AA987),SUM(E987:G987))</f>
        <v>0</v>
      </c>
      <c r="E987" s="175">
        <f>SUM(IF('CLINs &amp; Ceiling Rates'!$D$237="OPS",'Labor Loading Matrix'!H987,0),IF('CLINs &amp; Ceiling Rates'!$D$238="OPS",'Labor Loading Matrix'!I987,0),IF('CLINs &amp; Ceiling Rates'!$D$239="OPS",'Labor Loading Matrix'!J987,0),IF('CLINs &amp; Ceiling Rates'!$D$240="OPS",'Labor Loading Matrix'!K987,0),IF('CLINs &amp; Ceiling Rates'!$D$241="OPS",'Labor Loading Matrix'!L987,0),IF('CLINs &amp; Ceiling Rates'!$D$242="OPS",'Labor Loading Matrix'!M987,0),IF('CLINs &amp; Ceiling Rates'!$D$243="OPS",'Labor Loading Matrix'!N987,0),IF('CLINs &amp; Ceiling Rates'!$D$244="OPS",'Labor Loading Matrix'!O987,0),IF('CLINs &amp; Ceiling Rates'!$D$245="OPS",'Labor Loading Matrix'!P987,0),IF('CLINs &amp; Ceiling Rates'!$D$246="OPS",'Labor Loading Matrix'!Q987,0),IF('CLINs &amp; Ceiling Rates'!$D$247="OPS",'Labor Loading Matrix'!R987,0),IF('CLINs &amp; Ceiling Rates'!$D$248="OPS",'Labor Loading Matrix'!S987,0),IF('CLINs &amp; Ceiling Rates'!$D$249="OPS",'Labor Loading Matrix'!T987,0),IF('CLINs &amp; Ceiling Rates'!$D$250="OPS",'Labor Loading Matrix'!U987,0),IF('CLINs &amp; Ceiling Rates'!$D$251="OPS",'Labor Loading Matrix'!V987,0),IF('CLINs &amp; Ceiling Rates'!$D$252="OPS",'Labor Loading Matrix'!W987,0),IF('CLINs &amp; Ceiling Rates'!$D$253="OPS",'Labor Loading Matrix'!X987,0),IF('CLINs &amp; Ceiling Rates'!$D$254="OPS",'Labor Loading Matrix'!Y987,0),IF('CLINs &amp; Ceiling Rates'!$D$255="OPS",'Labor Loading Matrix'!Z987,0),IF('CLINs &amp; Ceiling Rates'!$D$256="OPS",'Labor Loading Matrix'!AA987,0))</f>
        <v>0</v>
      </c>
      <c r="F987" s="175">
        <f>SUM(IF('CLINs &amp; Ceiling Rates'!$D$237="F&amp;E",'Labor Loading Matrix'!H987,0),IF('CLINs &amp; Ceiling Rates'!$D$238="F&amp;E",'Labor Loading Matrix'!I987,0),IF('CLINs &amp; Ceiling Rates'!$D$239="F&amp;E",'Labor Loading Matrix'!J987,0),IF('CLINs &amp; Ceiling Rates'!$D$240="F&amp;E",'Labor Loading Matrix'!K987,0),IF('CLINs &amp; Ceiling Rates'!$D$241="F&amp;E",'Labor Loading Matrix'!L987,0),IF('CLINs &amp; Ceiling Rates'!$D$242="F&amp;E",'Labor Loading Matrix'!M987,0),IF('CLINs &amp; Ceiling Rates'!$D$243="F&amp;E",'Labor Loading Matrix'!N987,0),IF('CLINs &amp; Ceiling Rates'!$D$244="F&amp;E",'Labor Loading Matrix'!O987,0),IF('CLINs &amp; Ceiling Rates'!$D$245="F&amp;E",'Labor Loading Matrix'!P987,0),IF('CLINs &amp; Ceiling Rates'!$D$246="F&amp;E",'Labor Loading Matrix'!Q987,0),IF('CLINs &amp; Ceiling Rates'!$D$247="F&amp;E",'Labor Loading Matrix'!R987,0),IF('CLINs &amp; Ceiling Rates'!$D$248="F&amp;E",'Labor Loading Matrix'!S987,0),IF('CLINs &amp; Ceiling Rates'!$D$249="F&amp;E",'Labor Loading Matrix'!T987,0),IF('CLINs &amp; Ceiling Rates'!$D$250="F&amp;E",'Labor Loading Matrix'!U987,0),IF('CLINs &amp; Ceiling Rates'!$D$251="F&amp;E",'Labor Loading Matrix'!V987,0),IF('CLINs &amp; Ceiling Rates'!$D$252="F&amp;E",'Labor Loading Matrix'!W987,0),IF('CLINs &amp; Ceiling Rates'!$D$253="F&amp;E",'Labor Loading Matrix'!X987,0),IF('CLINs &amp; Ceiling Rates'!$D$254="F&amp;E",'Labor Loading Matrix'!Y987,0),IF('CLINs &amp; Ceiling Rates'!$D$255="F&amp;E",'Labor Loading Matrix'!Z987,0),IF('CLINs &amp; Ceiling Rates'!$D$256="F&amp;E",'Labor Loading Matrix'!AA987,0))</f>
        <v>0</v>
      </c>
      <c r="G987" s="175">
        <f>SUM(IF('CLINs &amp; Ceiling Rates'!$D$237="R&amp;D",'Labor Loading Matrix'!H987,0),IF('CLINs &amp; Ceiling Rates'!$D$238="R&amp;D",'Labor Loading Matrix'!I987,0),IF('CLINs &amp; Ceiling Rates'!$D$239="R&amp;D",'Labor Loading Matrix'!J987,0),IF('CLINs &amp; Ceiling Rates'!$D$240="R&amp;D",'Labor Loading Matrix'!K987,0),IF('CLINs &amp; Ceiling Rates'!$D$241="R&amp;D",'Labor Loading Matrix'!L987,0),IF('CLINs &amp; Ceiling Rates'!$D$242="R&amp;D",'Labor Loading Matrix'!M987,0),IF('CLINs &amp; Ceiling Rates'!$D$243="R&amp;D",'Labor Loading Matrix'!N987,0),IF('CLINs &amp; Ceiling Rates'!$D$244="R&amp;D",'Labor Loading Matrix'!O987,0),IF('CLINs &amp; Ceiling Rates'!$D$245="R&amp;D",'Labor Loading Matrix'!P987,0),IF('CLINs &amp; Ceiling Rates'!$D$246="R&amp;D",'Labor Loading Matrix'!Q987,0),IF('CLINs &amp; Ceiling Rates'!$D$247="R&amp;D",'Labor Loading Matrix'!R987,0),IF('CLINs &amp; Ceiling Rates'!$D$248="R&amp;D",'Labor Loading Matrix'!S987,0),IF('CLINs &amp; Ceiling Rates'!$D$249="R&amp;D",'Labor Loading Matrix'!T987,0),IF('CLINs &amp; Ceiling Rates'!$D$250="R&amp;D",'Labor Loading Matrix'!U987,0),IF('CLINs &amp; Ceiling Rates'!$D$251="R&amp;D",'Labor Loading Matrix'!V987,0),IF('CLINs &amp; Ceiling Rates'!$D$252="R&amp;D",'Labor Loading Matrix'!W987,0),IF('CLINs &amp; Ceiling Rates'!$D$253="R&amp;D",'Labor Loading Matrix'!X987,0),IF('CLINs &amp; Ceiling Rates'!$D$254="R&amp;D",'Labor Loading Matrix'!Y987,0),IF('CLINs &amp; Ceiling Rates'!$D$255="R&amp;D",'Labor Loading Matrix'!Z987,0),IF('CLINs &amp; Ceiling Rates'!$D$256="R&amp;D",'Labor Loading Matrix'!AA987,0))</f>
        <v>0</v>
      </c>
      <c r="H987" s="138"/>
      <c r="I987" s="137"/>
      <c r="J987" s="137"/>
      <c r="K987" s="137"/>
      <c r="L987" s="137"/>
      <c r="M987" s="137"/>
      <c r="N987" s="84"/>
      <c r="O987" s="84"/>
      <c r="P987" s="84"/>
      <c r="Q987" s="84"/>
      <c r="R987" s="133"/>
      <c r="S987" s="133"/>
      <c r="T987" s="133"/>
      <c r="U987" s="133"/>
      <c r="V987" s="133"/>
      <c r="W987" s="133"/>
      <c r="X987" s="133"/>
      <c r="Y987" s="133"/>
      <c r="Z987" s="133"/>
      <c r="AA987" s="133"/>
    </row>
    <row r="988" spans="1:27" s="73" customFormat="1" ht="18" hidden="1" customHeight="1" x14ac:dyDescent="0.25">
      <c r="A988" s="173">
        <f>'CLINs &amp; Ceiling Rates'!B133</f>
        <v>0</v>
      </c>
      <c r="B988" s="173">
        <f>'CLINs &amp; Ceiling Rates'!C133</f>
        <v>0</v>
      </c>
      <c r="C988" s="177" t="str">
        <f>'CLINs &amp; Ceiling Rates'!M133</f>
        <v/>
      </c>
      <c r="D988" s="211">
        <f>IF('CLINs &amp; Ceiling Rates'!D944="",SUM('Labor Loading Matrix'!H988:AA988),SUM(E988:G988))</f>
        <v>0</v>
      </c>
      <c r="E988" s="175">
        <f>SUM(IF('CLINs &amp; Ceiling Rates'!$D$237="OPS",'Labor Loading Matrix'!H988,0),IF('CLINs &amp; Ceiling Rates'!$D$238="OPS",'Labor Loading Matrix'!I988,0),IF('CLINs &amp; Ceiling Rates'!$D$239="OPS",'Labor Loading Matrix'!J988,0),IF('CLINs &amp; Ceiling Rates'!$D$240="OPS",'Labor Loading Matrix'!K988,0),IF('CLINs &amp; Ceiling Rates'!$D$241="OPS",'Labor Loading Matrix'!L988,0),IF('CLINs &amp; Ceiling Rates'!$D$242="OPS",'Labor Loading Matrix'!M988,0),IF('CLINs &amp; Ceiling Rates'!$D$243="OPS",'Labor Loading Matrix'!N988,0),IF('CLINs &amp; Ceiling Rates'!$D$244="OPS",'Labor Loading Matrix'!O988,0),IF('CLINs &amp; Ceiling Rates'!$D$245="OPS",'Labor Loading Matrix'!P988,0),IF('CLINs &amp; Ceiling Rates'!$D$246="OPS",'Labor Loading Matrix'!Q988,0),IF('CLINs &amp; Ceiling Rates'!$D$247="OPS",'Labor Loading Matrix'!R988,0),IF('CLINs &amp; Ceiling Rates'!$D$248="OPS",'Labor Loading Matrix'!S988,0),IF('CLINs &amp; Ceiling Rates'!$D$249="OPS",'Labor Loading Matrix'!T988,0),IF('CLINs &amp; Ceiling Rates'!$D$250="OPS",'Labor Loading Matrix'!U988,0),IF('CLINs &amp; Ceiling Rates'!$D$251="OPS",'Labor Loading Matrix'!V988,0),IF('CLINs &amp; Ceiling Rates'!$D$252="OPS",'Labor Loading Matrix'!W988,0),IF('CLINs &amp; Ceiling Rates'!$D$253="OPS",'Labor Loading Matrix'!X988,0),IF('CLINs &amp; Ceiling Rates'!$D$254="OPS",'Labor Loading Matrix'!Y988,0),IF('CLINs &amp; Ceiling Rates'!$D$255="OPS",'Labor Loading Matrix'!Z988,0),IF('CLINs &amp; Ceiling Rates'!$D$256="OPS",'Labor Loading Matrix'!AA988,0))</f>
        <v>0</v>
      </c>
      <c r="F988" s="175">
        <f>SUM(IF('CLINs &amp; Ceiling Rates'!$D$237="F&amp;E",'Labor Loading Matrix'!H988,0),IF('CLINs &amp; Ceiling Rates'!$D$238="F&amp;E",'Labor Loading Matrix'!I988,0),IF('CLINs &amp; Ceiling Rates'!$D$239="F&amp;E",'Labor Loading Matrix'!J988,0),IF('CLINs &amp; Ceiling Rates'!$D$240="F&amp;E",'Labor Loading Matrix'!K988,0),IF('CLINs &amp; Ceiling Rates'!$D$241="F&amp;E",'Labor Loading Matrix'!L988,0),IF('CLINs &amp; Ceiling Rates'!$D$242="F&amp;E",'Labor Loading Matrix'!M988,0),IF('CLINs &amp; Ceiling Rates'!$D$243="F&amp;E",'Labor Loading Matrix'!N988,0),IF('CLINs &amp; Ceiling Rates'!$D$244="F&amp;E",'Labor Loading Matrix'!O988,0),IF('CLINs &amp; Ceiling Rates'!$D$245="F&amp;E",'Labor Loading Matrix'!P988,0),IF('CLINs &amp; Ceiling Rates'!$D$246="F&amp;E",'Labor Loading Matrix'!Q988,0),IF('CLINs &amp; Ceiling Rates'!$D$247="F&amp;E",'Labor Loading Matrix'!R988,0),IF('CLINs &amp; Ceiling Rates'!$D$248="F&amp;E",'Labor Loading Matrix'!S988,0),IF('CLINs &amp; Ceiling Rates'!$D$249="F&amp;E",'Labor Loading Matrix'!T988,0),IF('CLINs &amp; Ceiling Rates'!$D$250="F&amp;E",'Labor Loading Matrix'!U988,0),IF('CLINs &amp; Ceiling Rates'!$D$251="F&amp;E",'Labor Loading Matrix'!V988,0),IF('CLINs &amp; Ceiling Rates'!$D$252="F&amp;E",'Labor Loading Matrix'!W988,0),IF('CLINs &amp; Ceiling Rates'!$D$253="F&amp;E",'Labor Loading Matrix'!X988,0),IF('CLINs &amp; Ceiling Rates'!$D$254="F&amp;E",'Labor Loading Matrix'!Y988,0),IF('CLINs &amp; Ceiling Rates'!$D$255="F&amp;E",'Labor Loading Matrix'!Z988,0),IF('CLINs &amp; Ceiling Rates'!$D$256="F&amp;E",'Labor Loading Matrix'!AA988,0))</f>
        <v>0</v>
      </c>
      <c r="G988" s="175">
        <f>SUM(IF('CLINs &amp; Ceiling Rates'!$D$237="R&amp;D",'Labor Loading Matrix'!H988,0),IF('CLINs &amp; Ceiling Rates'!$D$238="R&amp;D",'Labor Loading Matrix'!I988,0),IF('CLINs &amp; Ceiling Rates'!$D$239="R&amp;D",'Labor Loading Matrix'!J988,0),IF('CLINs &amp; Ceiling Rates'!$D$240="R&amp;D",'Labor Loading Matrix'!K988,0),IF('CLINs &amp; Ceiling Rates'!$D$241="R&amp;D",'Labor Loading Matrix'!L988,0),IF('CLINs &amp; Ceiling Rates'!$D$242="R&amp;D",'Labor Loading Matrix'!M988,0),IF('CLINs &amp; Ceiling Rates'!$D$243="R&amp;D",'Labor Loading Matrix'!N988,0),IF('CLINs &amp; Ceiling Rates'!$D$244="R&amp;D",'Labor Loading Matrix'!O988,0),IF('CLINs &amp; Ceiling Rates'!$D$245="R&amp;D",'Labor Loading Matrix'!P988,0),IF('CLINs &amp; Ceiling Rates'!$D$246="R&amp;D",'Labor Loading Matrix'!Q988,0),IF('CLINs &amp; Ceiling Rates'!$D$247="R&amp;D",'Labor Loading Matrix'!R988,0),IF('CLINs &amp; Ceiling Rates'!$D$248="R&amp;D",'Labor Loading Matrix'!S988,0),IF('CLINs &amp; Ceiling Rates'!$D$249="R&amp;D",'Labor Loading Matrix'!T988,0),IF('CLINs &amp; Ceiling Rates'!$D$250="R&amp;D",'Labor Loading Matrix'!U988,0),IF('CLINs &amp; Ceiling Rates'!$D$251="R&amp;D",'Labor Loading Matrix'!V988,0),IF('CLINs &amp; Ceiling Rates'!$D$252="R&amp;D",'Labor Loading Matrix'!W988,0),IF('CLINs &amp; Ceiling Rates'!$D$253="R&amp;D",'Labor Loading Matrix'!X988,0),IF('CLINs &amp; Ceiling Rates'!$D$254="R&amp;D",'Labor Loading Matrix'!Y988,0),IF('CLINs &amp; Ceiling Rates'!$D$255="R&amp;D",'Labor Loading Matrix'!Z988,0),IF('CLINs &amp; Ceiling Rates'!$D$256="R&amp;D",'Labor Loading Matrix'!AA988,0))</f>
        <v>0</v>
      </c>
      <c r="H988" s="138"/>
      <c r="I988" s="137"/>
      <c r="J988" s="137"/>
      <c r="K988" s="137"/>
      <c r="L988" s="137"/>
      <c r="M988" s="137"/>
      <c r="N988" s="84"/>
      <c r="O988" s="84"/>
      <c r="P988" s="84"/>
      <c r="Q988" s="84"/>
      <c r="R988" s="133"/>
      <c r="S988" s="133"/>
      <c r="T988" s="133"/>
      <c r="U988" s="133"/>
      <c r="V988" s="133"/>
      <c r="W988" s="133"/>
      <c r="X988" s="133"/>
      <c r="Y988" s="133"/>
      <c r="Z988" s="133"/>
      <c r="AA988" s="133"/>
    </row>
    <row r="989" spans="1:27" s="73" customFormat="1" ht="18" hidden="1" customHeight="1" x14ac:dyDescent="0.25">
      <c r="A989" s="173">
        <f>'CLINs &amp; Ceiling Rates'!B134</f>
        <v>0</v>
      </c>
      <c r="B989" s="173">
        <f>'CLINs &amp; Ceiling Rates'!C134</f>
        <v>0</v>
      </c>
      <c r="C989" s="177" t="str">
        <f>'CLINs &amp; Ceiling Rates'!M134</f>
        <v/>
      </c>
      <c r="D989" s="211">
        <f>IF('CLINs &amp; Ceiling Rates'!D945="",SUM('Labor Loading Matrix'!H989:AA989),SUM(E989:G989))</f>
        <v>0</v>
      </c>
      <c r="E989" s="175">
        <f>SUM(IF('CLINs &amp; Ceiling Rates'!$D$237="OPS",'Labor Loading Matrix'!H989,0),IF('CLINs &amp; Ceiling Rates'!$D$238="OPS",'Labor Loading Matrix'!I989,0),IF('CLINs &amp; Ceiling Rates'!$D$239="OPS",'Labor Loading Matrix'!J989,0),IF('CLINs &amp; Ceiling Rates'!$D$240="OPS",'Labor Loading Matrix'!K989,0),IF('CLINs &amp; Ceiling Rates'!$D$241="OPS",'Labor Loading Matrix'!L989,0),IF('CLINs &amp; Ceiling Rates'!$D$242="OPS",'Labor Loading Matrix'!M989,0),IF('CLINs &amp; Ceiling Rates'!$D$243="OPS",'Labor Loading Matrix'!N989,0),IF('CLINs &amp; Ceiling Rates'!$D$244="OPS",'Labor Loading Matrix'!O989,0),IF('CLINs &amp; Ceiling Rates'!$D$245="OPS",'Labor Loading Matrix'!P989,0),IF('CLINs &amp; Ceiling Rates'!$D$246="OPS",'Labor Loading Matrix'!Q989,0),IF('CLINs &amp; Ceiling Rates'!$D$247="OPS",'Labor Loading Matrix'!R989,0),IF('CLINs &amp; Ceiling Rates'!$D$248="OPS",'Labor Loading Matrix'!S989,0),IF('CLINs &amp; Ceiling Rates'!$D$249="OPS",'Labor Loading Matrix'!T989,0),IF('CLINs &amp; Ceiling Rates'!$D$250="OPS",'Labor Loading Matrix'!U989,0),IF('CLINs &amp; Ceiling Rates'!$D$251="OPS",'Labor Loading Matrix'!V989,0),IF('CLINs &amp; Ceiling Rates'!$D$252="OPS",'Labor Loading Matrix'!W989,0),IF('CLINs &amp; Ceiling Rates'!$D$253="OPS",'Labor Loading Matrix'!X989,0),IF('CLINs &amp; Ceiling Rates'!$D$254="OPS",'Labor Loading Matrix'!Y989,0),IF('CLINs &amp; Ceiling Rates'!$D$255="OPS",'Labor Loading Matrix'!Z989,0),IF('CLINs &amp; Ceiling Rates'!$D$256="OPS",'Labor Loading Matrix'!AA989,0))</f>
        <v>0</v>
      </c>
      <c r="F989" s="175">
        <f>SUM(IF('CLINs &amp; Ceiling Rates'!$D$237="F&amp;E",'Labor Loading Matrix'!H989,0),IF('CLINs &amp; Ceiling Rates'!$D$238="F&amp;E",'Labor Loading Matrix'!I989,0),IF('CLINs &amp; Ceiling Rates'!$D$239="F&amp;E",'Labor Loading Matrix'!J989,0),IF('CLINs &amp; Ceiling Rates'!$D$240="F&amp;E",'Labor Loading Matrix'!K989,0),IF('CLINs &amp; Ceiling Rates'!$D$241="F&amp;E",'Labor Loading Matrix'!L989,0),IF('CLINs &amp; Ceiling Rates'!$D$242="F&amp;E",'Labor Loading Matrix'!M989,0),IF('CLINs &amp; Ceiling Rates'!$D$243="F&amp;E",'Labor Loading Matrix'!N989,0),IF('CLINs &amp; Ceiling Rates'!$D$244="F&amp;E",'Labor Loading Matrix'!O989,0),IF('CLINs &amp; Ceiling Rates'!$D$245="F&amp;E",'Labor Loading Matrix'!P989,0),IF('CLINs &amp; Ceiling Rates'!$D$246="F&amp;E",'Labor Loading Matrix'!Q989,0),IF('CLINs &amp; Ceiling Rates'!$D$247="F&amp;E",'Labor Loading Matrix'!R989,0),IF('CLINs &amp; Ceiling Rates'!$D$248="F&amp;E",'Labor Loading Matrix'!S989,0),IF('CLINs &amp; Ceiling Rates'!$D$249="F&amp;E",'Labor Loading Matrix'!T989,0),IF('CLINs &amp; Ceiling Rates'!$D$250="F&amp;E",'Labor Loading Matrix'!U989,0),IF('CLINs &amp; Ceiling Rates'!$D$251="F&amp;E",'Labor Loading Matrix'!V989,0),IF('CLINs &amp; Ceiling Rates'!$D$252="F&amp;E",'Labor Loading Matrix'!W989,0),IF('CLINs &amp; Ceiling Rates'!$D$253="F&amp;E",'Labor Loading Matrix'!X989,0),IF('CLINs &amp; Ceiling Rates'!$D$254="F&amp;E",'Labor Loading Matrix'!Y989,0),IF('CLINs &amp; Ceiling Rates'!$D$255="F&amp;E",'Labor Loading Matrix'!Z989,0),IF('CLINs &amp; Ceiling Rates'!$D$256="F&amp;E",'Labor Loading Matrix'!AA989,0))</f>
        <v>0</v>
      </c>
      <c r="G989" s="175">
        <f>SUM(IF('CLINs &amp; Ceiling Rates'!$D$237="R&amp;D",'Labor Loading Matrix'!H989,0),IF('CLINs &amp; Ceiling Rates'!$D$238="R&amp;D",'Labor Loading Matrix'!I989,0),IF('CLINs &amp; Ceiling Rates'!$D$239="R&amp;D",'Labor Loading Matrix'!J989,0),IF('CLINs &amp; Ceiling Rates'!$D$240="R&amp;D",'Labor Loading Matrix'!K989,0),IF('CLINs &amp; Ceiling Rates'!$D$241="R&amp;D",'Labor Loading Matrix'!L989,0),IF('CLINs &amp; Ceiling Rates'!$D$242="R&amp;D",'Labor Loading Matrix'!M989,0),IF('CLINs &amp; Ceiling Rates'!$D$243="R&amp;D",'Labor Loading Matrix'!N989,0),IF('CLINs &amp; Ceiling Rates'!$D$244="R&amp;D",'Labor Loading Matrix'!O989,0),IF('CLINs &amp; Ceiling Rates'!$D$245="R&amp;D",'Labor Loading Matrix'!P989,0),IF('CLINs &amp; Ceiling Rates'!$D$246="R&amp;D",'Labor Loading Matrix'!Q989,0),IF('CLINs &amp; Ceiling Rates'!$D$247="R&amp;D",'Labor Loading Matrix'!R989,0),IF('CLINs &amp; Ceiling Rates'!$D$248="R&amp;D",'Labor Loading Matrix'!S989,0),IF('CLINs &amp; Ceiling Rates'!$D$249="R&amp;D",'Labor Loading Matrix'!T989,0),IF('CLINs &amp; Ceiling Rates'!$D$250="R&amp;D",'Labor Loading Matrix'!U989,0),IF('CLINs &amp; Ceiling Rates'!$D$251="R&amp;D",'Labor Loading Matrix'!V989,0),IF('CLINs &amp; Ceiling Rates'!$D$252="R&amp;D",'Labor Loading Matrix'!W989,0),IF('CLINs &amp; Ceiling Rates'!$D$253="R&amp;D",'Labor Loading Matrix'!X989,0),IF('CLINs &amp; Ceiling Rates'!$D$254="R&amp;D",'Labor Loading Matrix'!Y989,0),IF('CLINs &amp; Ceiling Rates'!$D$255="R&amp;D",'Labor Loading Matrix'!Z989,0),IF('CLINs &amp; Ceiling Rates'!$D$256="R&amp;D",'Labor Loading Matrix'!AA989,0))</f>
        <v>0</v>
      </c>
      <c r="H989" s="138"/>
      <c r="I989" s="137"/>
      <c r="J989" s="137"/>
      <c r="K989" s="137"/>
      <c r="L989" s="137"/>
      <c r="M989" s="137"/>
      <c r="N989" s="84"/>
      <c r="O989" s="84"/>
      <c r="P989" s="84"/>
      <c r="Q989" s="84"/>
      <c r="R989" s="133"/>
      <c r="S989" s="133"/>
      <c r="T989" s="133"/>
      <c r="U989" s="133"/>
      <c r="V989" s="133"/>
      <c r="W989" s="133"/>
      <c r="X989" s="133"/>
      <c r="Y989" s="133"/>
      <c r="Z989" s="133"/>
      <c r="AA989" s="133"/>
    </row>
    <row r="990" spans="1:27" s="73" customFormat="1" ht="18" hidden="1" customHeight="1" x14ac:dyDescent="0.25">
      <c r="A990" s="173">
        <f>'CLINs &amp; Ceiling Rates'!B135</f>
        <v>0</v>
      </c>
      <c r="B990" s="173">
        <f>'CLINs &amp; Ceiling Rates'!C135</f>
        <v>0</v>
      </c>
      <c r="C990" s="177" t="str">
        <f>'CLINs &amp; Ceiling Rates'!M135</f>
        <v/>
      </c>
      <c r="D990" s="211">
        <f>IF('CLINs &amp; Ceiling Rates'!D946="",SUM('Labor Loading Matrix'!H990:AA990),SUM(E990:G990))</f>
        <v>0</v>
      </c>
      <c r="E990" s="175">
        <f>SUM(IF('CLINs &amp; Ceiling Rates'!$D$237="OPS",'Labor Loading Matrix'!H990,0),IF('CLINs &amp; Ceiling Rates'!$D$238="OPS",'Labor Loading Matrix'!I990,0),IF('CLINs &amp; Ceiling Rates'!$D$239="OPS",'Labor Loading Matrix'!J990,0),IF('CLINs &amp; Ceiling Rates'!$D$240="OPS",'Labor Loading Matrix'!K990,0),IF('CLINs &amp; Ceiling Rates'!$D$241="OPS",'Labor Loading Matrix'!L990,0),IF('CLINs &amp; Ceiling Rates'!$D$242="OPS",'Labor Loading Matrix'!M990,0),IF('CLINs &amp; Ceiling Rates'!$D$243="OPS",'Labor Loading Matrix'!N990,0),IF('CLINs &amp; Ceiling Rates'!$D$244="OPS",'Labor Loading Matrix'!O990,0),IF('CLINs &amp; Ceiling Rates'!$D$245="OPS",'Labor Loading Matrix'!P990,0),IF('CLINs &amp; Ceiling Rates'!$D$246="OPS",'Labor Loading Matrix'!Q990,0),IF('CLINs &amp; Ceiling Rates'!$D$247="OPS",'Labor Loading Matrix'!R990,0),IF('CLINs &amp; Ceiling Rates'!$D$248="OPS",'Labor Loading Matrix'!S990,0),IF('CLINs &amp; Ceiling Rates'!$D$249="OPS",'Labor Loading Matrix'!T990,0),IF('CLINs &amp; Ceiling Rates'!$D$250="OPS",'Labor Loading Matrix'!U990,0),IF('CLINs &amp; Ceiling Rates'!$D$251="OPS",'Labor Loading Matrix'!V990,0),IF('CLINs &amp; Ceiling Rates'!$D$252="OPS",'Labor Loading Matrix'!W990,0),IF('CLINs &amp; Ceiling Rates'!$D$253="OPS",'Labor Loading Matrix'!X990,0),IF('CLINs &amp; Ceiling Rates'!$D$254="OPS",'Labor Loading Matrix'!Y990,0),IF('CLINs &amp; Ceiling Rates'!$D$255="OPS",'Labor Loading Matrix'!Z990,0),IF('CLINs &amp; Ceiling Rates'!$D$256="OPS",'Labor Loading Matrix'!AA990,0))</f>
        <v>0</v>
      </c>
      <c r="F990" s="175">
        <f>SUM(IF('CLINs &amp; Ceiling Rates'!$D$237="F&amp;E",'Labor Loading Matrix'!H990,0),IF('CLINs &amp; Ceiling Rates'!$D$238="F&amp;E",'Labor Loading Matrix'!I990,0),IF('CLINs &amp; Ceiling Rates'!$D$239="F&amp;E",'Labor Loading Matrix'!J990,0),IF('CLINs &amp; Ceiling Rates'!$D$240="F&amp;E",'Labor Loading Matrix'!K990,0),IF('CLINs &amp; Ceiling Rates'!$D$241="F&amp;E",'Labor Loading Matrix'!L990,0),IF('CLINs &amp; Ceiling Rates'!$D$242="F&amp;E",'Labor Loading Matrix'!M990,0),IF('CLINs &amp; Ceiling Rates'!$D$243="F&amp;E",'Labor Loading Matrix'!N990,0),IF('CLINs &amp; Ceiling Rates'!$D$244="F&amp;E",'Labor Loading Matrix'!O990,0),IF('CLINs &amp; Ceiling Rates'!$D$245="F&amp;E",'Labor Loading Matrix'!P990,0),IF('CLINs &amp; Ceiling Rates'!$D$246="F&amp;E",'Labor Loading Matrix'!Q990,0),IF('CLINs &amp; Ceiling Rates'!$D$247="F&amp;E",'Labor Loading Matrix'!R990,0),IF('CLINs &amp; Ceiling Rates'!$D$248="F&amp;E",'Labor Loading Matrix'!S990,0),IF('CLINs &amp; Ceiling Rates'!$D$249="F&amp;E",'Labor Loading Matrix'!T990,0),IF('CLINs &amp; Ceiling Rates'!$D$250="F&amp;E",'Labor Loading Matrix'!U990,0),IF('CLINs &amp; Ceiling Rates'!$D$251="F&amp;E",'Labor Loading Matrix'!V990,0),IF('CLINs &amp; Ceiling Rates'!$D$252="F&amp;E",'Labor Loading Matrix'!W990,0),IF('CLINs &amp; Ceiling Rates'!$D$253="F&amp;E",'Labor Loading Matrix'!X990,0),IF('CLINs &amp; Ceiling Rates'!$D$254="F&amp;E",'Labor Loading Matrix'!Y990,0),IF('CLINs &amp; Ceiling Rates'!$D$255="F&amp;E",'Labor Loading Matrix'!Z990,0),IF('CLINs &amp; Ceiling Rates'!$D$256="F&amp;E",'Labor Loading Matrix'!AA990,0))</f>
        <v>0</v>
      </c>
      <c r="G990" s="175">
        <f>SUM(IF('CLINs &amp; Ceiling Rates'!$D$237="R&amp;D",'Labor Loading Matrix'!H990,0),IF('CLINs &amp; Ceiling Rates'!$D$238="R&amp;D",'Labor Loading Matrix'!I990,0),IF('CLINs &amp; Ceiling Rates'!$D$239="R&amp;D",'Labor Loading Matrix'!J990,0),IF('CLINs &amp; Ceiling Rates'!$D$240="R&amp;D",'Labor Loading Matrix'!K990,0),IF('CLINs &amp; Ceiling Rates'!$D$241="R&amp;D",'Labor Loading Matrix'!L990,0),IF('CLINs &amp; Ceiling Rates'!$D$242="R&amp;D",'Labor Loading Matrix'!M990,0),IF('CLINs &amp; Ceiling Rates'!$D$243="R&amp;D",'Labor Loading Matrix'!N990,0),IF('CLINs &amp; Ceiling Rates'!$D$244="R&amp;D",'Labor Loading Matrix'!O990,0),IF('CLINs &amp; Ceiling Rates'!$D$245="R&amp;D",'Labor Loading Matrix'!P990,0),IF('CLINs &amp; Ceiling Rates'!$D$246="R&amp;D",'Labor Loading Matrix'!Q990,0),IF('CLINs &amp; Ceiling Rates'!$D$247="R&amp;D",'Labor Loading Matrix'!R990,0),IF('CLINs &amp; Ceiling Rates'!$D$248="R&amp;D",'Labor Loading Matrix'!S990,0),IF('CLINs &amp; Ceiling Rates'!$D$249="R&amp;D",'Labor Loading Matrix'!T990,0),IF('CLINs &amp; Ceiling Rates'!$D$250="R&amp;D",'Labor Loading Matrix'!U990,0),IF('CLINs &amp; Ceiling Rates'!$D$251="R&amp;D",'Labor Loading Matrix'!V990,0),IF('CLINs &amp; Ceiling Rates'!$D$252="R&amp;D",'Labor Loading Matrix'!W990,0),IF('CLINs &amp; Ceiling Rates'!$D$253="R&amp;D",'Labor Loading Matrix'!X990,0),IF('CLINs &amp; Ceiling Rates'!$D$254="R&amp;D",'Labor Loading Matrix'!Y990,0),IF('CLINs &amp; Ceiling Rates'!$D$255="R&amp;D",'Labor Loading Matrix'!Z990,0),IF('CLINs &amp; Ceiling Rates'!$D$256="R&amp;D",'Labor Loading Matrix'!AA990,0))</f>
        <v>0</v>
      </c>
      <c r="H990" s="138"/>
      <c r="I990" s="137"/>
      <c r="J990" s="137"/>
      <c r="K990" s="137"/>
      <c r="L990" s="137"/>
      <c r="M990" s="137"/>
      <c r="N990" s="84"/>
      <c r="O990" s="84"/>
      <c r="P990" s="84"/>
      <c r="Q990" s="84"/>
      <c r="R990" s="133"/>
      <c r="S990" s="133"/>
      <c r="T990" s="133"/>
      <c r="U990" s="133"/>
      <c r="V990" s="133"/>
      <c r="W990" s="133"/>
      <c r="X990" s="133"/>
      <c r="Y990" s="133"/>
      <c r="Z990" s="133"/>
      <c r="AA990" s="133"/>
    </row>
    <row r="991" spans="1:27" s="73" customFormat="1" ht="18" hidden="1" customHeight="1" x14ac:dyDescent="0.25">
      <c r="A991" s="173">
        <f>'CLINs &amp; Ceiling Rates'!B136</f>
        <v>0</v>
      </c>
      <c r="B991" s="173">
        <f>'CLINs &amp; Ceiling Rates'!C136</f>
        <v>0</v>
      </c>
      <c r="C991" s="177" t="str">
        <f>'CLINs &amp; Ceiling Rates'!M136</f>
        <v/>
      </c>
      <c r="D991" s="211">
        <f>IF('CLINs &amp; Ceiling Rates'!D947="",SUM('Labor Loading Matrix'!H991:AA991),SUM(E991:G991))</f>
        <v>0</v>
      </c>
      <c r="E991" s="175">
        <f>SUM(IF('CLINs &amp; Ceiling Rates'!$D$237="OPS",'Labor Loading Matrix'!H991,0),IF('CLINs &amp; Ceiling Rates'!$D$238="OPS",'Labor Loading Matrix'!I991,0),IF('CLINs &amp; Ceiling Rates'!$D$239="OPS",'Labor Loading Matrix'!J991,0),IF('CLINs &amp; Ceiling Rates'!$D$240="OPS",'Labor Loading Matrix'!K991,0),IF('CLINs &amp; Ceiling Rates'!$D$241="OPS",'Labor Loading Matrix'!L991,0),IF('CLINs &amp; Ceiling Rates'!$D$242="OPS",'Labor Loading Matrix'!M991,0),IF('CLINs &amp; Ceiling Rates'!$D$243="OPS",'Labor Loading Matrix'!N991,0),IF('CLINs &amp; Ceiling Rates'!$D$244="OPS",'Labor Loading Matrix'!O991,0),IF('CLINs &amp; Ceiling Rates'!$D$245="OPS",'Labor Loading Matrix'!P991,0),IF('CLINs &amp; Ceiling Rates'!$D$246="OPS",'Labor Loading Matrix'!Q991,0),IF('CLINs &amp; Ceiling Rates'!$D$247="OPS",'Labor Loading Matrix'!R991,0),IF('CLINs &amp; Ceiling Rates'!$D$248="OPS",'Labor Loading Matrix'!S991,0),IF('CLINs &amp; Ceiling Rates'!$D$249="OPS",'Labor Loading Matrix'!T991,0),IF('CLINs &amp; Ceiling Rates'!$D$250="OPS",'Labor Loading Matrix'!U991,0),IF('CLINs &amp; Ceiling Rates'!$D$251="OPS",'Labor Loading Matrix'!V991,0),IF('CLINs &amp; Ceiling Rates'!$D$252="OPS",'Labor Loading Matrix'!W991,0),IF('CLINs &amp; Ceiling Rates'!$D$253="OPS",'Labor Loading Matrix'!X991,0),IF('CLINs &amp; Ceiling Rates'!$D$254="OPS",'Labor Loading Matrix'!Y991,0),IF('CLINs &amp; Ceiling Rates'!$D$255="OPS",'Labor Loading Matrix'!Z991,0),IF('CLINs &amp; Ceiling Rates'!$D$256="OPS",'Labor Loading Matrix'!AA991,0))</f>
        <v>0</v>
      </c>
      <c r="F991" s="175">
        <f>SUM(IF('CLINs &amp; Ceiling Rates'!$D$237="F&amp;E",'Labor Loading Matrix'!H991,0),IF('CLINs &amp; Ceiling Rates'!$D$238="F&amp;E",'Labor Loading Matrix'!I991,0),IF('CLINs &amp; Ceiling Rates'!$D$239="F&amp;E",'Labor Loading Matrix'!J991,0),IF('CLINs &amp; Ceiling Rates'!$D$240="F&amp;E",'Labor Loading Matrix'!K991,0),IF('CLINs &amp; Ceiling Rates'!$D$241="F&amp;E",'Labor Loading Matrix'!L991,0),IF('CLINs &amp; Ceiling Rates'!$D$242="F&amp;E",'Labor Loading Matrix'!M991,0),IF('CLINs &amp; Ceiling Rates'!$D$243="F&amp;E",'Labor Loading Matrix'!N991,0),IF('CLINs &amp; Ceiling Rates'!$D$244="F&amp;E",'Labor Loading Matrix'!O991,0),IF('CLINs &amp; Ceiling Rates'!$D$245="F&amp;E",'Labor Loading Matrix'!P991,0),IF('CLINs &amp; Ceiling Rates'!$D$246="F&amp;E",'Labor Loading Matrix'!Q991,0),IF('CLINs &amp; Ceiling Rates'!$D$247="F&amp;E",'Labor Loading Matrix'!R991,0),IF('CLINs &amp; Ceiling Rates'!$D$248="F&amp;E",'Labor Loading Matrix'!S991,0),IF('CLINs &amp; Ceiling Rates'!$D$249="F&amp;E",'Labor Loading Matrix'!T991,0),IF('CLINs &amp; Ceiling Rates'!$D$250="F&amp;E",'Labor Loading Matrix'!U991,0),IF('CLINs &amp; Ceiling Rates'!$D$251="F&amp;E",'Labor Loading Matrix'!V991,0),IF('CLINs &amp; Ceiling Rates'!$D$252="F&amp;E",'Labor Loading Matrix'!W991,0),IF('CLINs &amp; Ceiling Rates'!$D$253="F&amp;E",'Labor Loading Matrix'!X991,0),IF('CLINs &amp; Ceiling Rates'!$D$254="F&amp;E",'Labor Loading Matrix'!Y991,0),IF('CLINs &amp; Ceiling Rates'!$D$255="F&amp;E",'Labor Loading Matrix'!Z991,0),IF('CLINs &amp; Ceiling Rates'!$D$256="F&amp;E",'Labor Loading Matrix'!AA991,0))</f>
        <v>0</v>
      </c>
      <c r="G991" s="175">
        <f>SUM(IF('CLINs &amp; Ceiling Rates'!$D$237="R&amp;D",'Labor Loading Matrix'!H991,0),IF('CLINs &amp; Ceiling Rates'!$D$238="R&amp;D",'Labor Loading Matrix'!I991,0),IF('CLINs &amp; Ceiling Rates'!$D$239="R&amp;D",'Labor Loading Matrix'!J991,0),IF('CLINs &amp; Ceiling Rates'!$D$240="R&amp;D",'Labor Loading Matrix'!K991,0),IF('CLINs &amp; Ceiling Rates'!$D$241="R&amp;D",'Labor Loading Matrix'!L991,0),IF('CLINs &amp; Ceiling Rates'!$D$242="R&amp;D",'Labor Loading Matrix'!M991,0),IF('CLINs &amp; Ceiling Rates'!$D$243="R&amp;D",'Labor Loading Matrix'!N991,0),IF('CLINs &amp; Ceiling Rates'!$D$244="R&amp;D",'Labor Loading Matrix'!O991,0),IF('CLINs &amp; Ceiling Rates'!$D$245="R&amp;D",'Labor Loading Matrix'!P991,0),IF('CLINs &amp; Ceiling Rates'!$D$246="R&amp;D",'Labor Loading Matrix'!Q991,0),IF('CLINs &amp; Ceiling Rates'!$D$247="R&amp;D",'Labor Loading Matrix'!R991,0),IF('CLINs &amp; Ceiling Rates'!$D$248="R&amp;D",'Labor Loading Matrix'!S991,0),IF('CLINs &amp; Ceiling Rates'!$D$249="R&amp;D",'Labor Loading Matrix'!T991,0),IF('CLINs &amp; Ceiling Rates'!$D$250="R&amp;D",'Labor Loading Matrix'!U991,0),IF('CLINs &amp; Ceiling Rates'!$D$251="R&amp;D",'Labor Loading Matrix'!V991,0),IF('CLINs &amp; Ceiling Rates'!$D$252="R&amp;D",'Labor Loading Matrix'!W991,0),IF('CLINs &amp; Ceiling Rates'!$D$253="R&amp;D",'Labor Loading Matrix'!X991,0),IF('CLINs &amp; Ceiling Rates'!$D$254="R&amp;D",'Labor Loading Matrix'!Y991,0),IF('CLINs &amp; Ceiling Rates'!$D$255="R&amp;D",'Labor Loading Matrix'!Z991,0),IF('CLINs &amp; Ceiling Rates'!$D$256="R&amp;D",'Labor Loading Matrix'!AA991,0))</f>
        <v>0</v>
      </c>
      <c r="H991" s="138"/>
      <c r="I991" s="137"/>
      <c r="J991" s="137"/>
      <c r="K991" s="137"/>
      <c r="L991" s="137"/>
      <c r="M991" s="137"/>
      <c r="N991" s="84"/>
      <c r="O991" s="84"/>
      <c r="P991" s="84"/>
      <c r="Q991" s="84"/>
      <c r="R991" s="133"/>
      <c r="S991" s="133"/>
      <c r="T991" s="133"/>
      <c r="U991" s="133"/>
      <c r="V991" s="133"/>
      <c r="W991" s="133"/>
      <c r="X991" s="133"/>
      <c r="Y991" s="133"/>
      <c r="Z991" s="133"/>
      <c r="AA991" s="133"/>
    </row>
    <row r="992" spans="1:27" s="73" customFormat="1" ht="18" hidden="1" customHeight="1" x14ac:dyDescent="0.25">
      <c r="A992" s="173">
        <f>'CLINs &amp; Ceiling Rates'!B137</f>
        <v>0</v>
      </c>
      <c r="B992" s="173">
        <f>'CLINs &amp; Ceiling Rates'!C137</f>
        <v>0</v>
      </c>
      <c r="C992" s="177" t="str">
        <f>'CLINs &amp; Ceiling Rates'!M137</f>
        <v/>
      </c>
      <c r="D992" s="211">
        <f>IF('CLINs &amp; Ceiling Rates'!D948="",SUM('Labor Loading Matrix'!H992:AA992),SUM(E992:G992))</f>
        <v>0</v>
      </c>
      <c r="E992" s="175">
        <f>SUM(IF('CLINs &amp; Ceiling Rates'!$D$237="OPS",'Labor Loading Matrix'!H992,0),IF('CLINs &amp; Ceiling Rates'!$D$238="OPS",'Labor Loading Matrix'!I992,0),IF('CLINs &amp; Ceiling Rates'!$D$239="OPS",'Labor Loading Matrix'!J992,0),IF('CLINs &amp; Ceiling Rates'!$D$240="OPS",'Labor Loading Matrix'!K992,0),IF('CLINs &amp; Ceiling Rates'!$D$241="OPS",'Labor Loading Matrix'!L992,0),IF('CLINs &amp; Ceiling Rates'!$D$242="OPS",'Labor Loading Matrix'!M992,0),IF('CLINs &amp; Ceiling Rates'!$D$243="OPS",'Labor Loading Matrix'!N992,0),IF('CLINs &amp; Ceiling Rates'!$D$244="OPS",'Labor Loading Matrix'!O992,0),IF('CLINs &amp; Ceiling Rates'!$D$245="OPS",'Labor Loading Matrix'!P992,0),IF('CLINs &amp; Ceiling Rates'!$D$246="OPS",'Labor Loading Matrix'!Q992,0),IF('CLINs &amp; Ceiling Rates'!$D$247="OPS",'Labor Loading Matrix'!R992,0),IF('CLINs &amp; Ceiling Rates'!$D$248="OPS",'Labor Loading Matrix'!S992,0),IF('CLINs &amp; Ceiling Rates'!$D$249="OPS",'Labor Loading Matrix'!T992,0),IF('CLINs &amp; Ceiling Rates'!$D$250="OPS",'Labor Loading Matrix'!U992,0),IF('CLINs &amp; Ceiling Rates'!$D$251="OPS",'Labor Loading Matrix'!V992,0),IF('CLINs &amp; Ceiling Rates'!$D$252="OPS",'Labor Loading Matrix'!W992,0),IF('CLINs &amp; Ceiling Rates'!$D$253="OPS",'Labor Loading Matrix'!X992,0),IF('CLINs &amp; Ceiling Rates'!$D$254="OPS",'Labor Loading Matrix'!Y992,0),IF('CLINs &amp; Ceiling Rates'!$D$255="OPS",'Labor Loading Matrix'!Z992,0),IF('CLINs &amp; Ceiling Rates'!$D$256="OPS",'Labor Loading Matrix'!AA992,0))</f>
        <v>0</v>
      </c>
      <c r="F992" s="175">
        <f>SUM(IF('CLINs &amp; Ceiling Rates'!$D$237="F&amp;E",'Labor Loading Matrix'!H992,0),IF('CLINs &amp; Ceiling Rates'!$D$238="F&amp;E",'Labor Loading Matrix'!I992,0),IF('CLINs &amp; Ceiling Rates'!$D$239="F&amp;E",'Labor Loading Matrix'!J992,0),IF('CLINs &amp; Ceiling Rates'!$D$240="F&amp;E",'Labor Loading Matrix'!K992,0),IF('CLINs &amp; Ceiling Rates'!$D$241="F&amp;E",'Labor Loading Matrix'!L992,0),IF('CLINs &amp; Ceiling Rates'!$D$242="F&amp;E",'Labor Loading Matrix'!M992,0),IF('CLINs &amp; Ceiling Rates'!$D$243="F&amp;E",'Labor Loading Matrix'!N992,0),IF('CLINs &amp; Ceiling Rates'!$D$244="F&amp;E",'Labor Loading Matrix'!O992,0),IF('CLINs &amp; Ceiling Rates'!$D$245="F&amp;E",'Labor Loading Matrix'!P992,0),IF('CLINs &amp; Ceiling Rates'!$D$246="F&amp;E",'Labor Loading Matrix'!Q992,0),IF('CLINs &amp; Ceiling Rates'!$D$247="F&amp;E",'Labor Loading Matrix'!R992,0),IF('CLINs &amp; Ceiling Rates'!$D$248="F&amp;E",'Labor Loading Matrix'!S992,0),IF('CLINs &amp; Ceiling Rates'!$D$249="F&amp;E",'Labor Loading Matrix'!T992,0),IF('CLINs &amp; Ceiling Rates'!$D$250="F&amp;E",'Labor Loading Matrix'!U992,0),IF('CLINs &amp; Ceiling Rates'!$D$251="F&amp;E",'Labor Loading Matrix'!V992,0),IF('CLINs &amp; Ceiling Rates'!$D$252="F&amp;E",'Labor Loading Matrix'!W992,0),IF('CLINs &amp; Ceiling Rates'!$D$253="F&amp;E",'Labor Loading Matrix'!X992,0),IF('CLINs &amp; Ceiling Rates'!$D$254="F&amp;E",'Labor Loading Matrix'!Y992,0),IF('CLINs &amp; Ceiling Rates'!$D$255="F&amp;E",'Labor Loading Matrix'!Z992,0),IF('CLINs &amp; Ceiling Rates'!$D$256="F&amp;E",'Labor Loading Matrix'!AA992,0))</f>
        <v>0</v>
      </c>
      <c r="G992" s="175">
        <f>SUM(IF('CLINs &amp; Ceiling Rates'!$D$237="R&amp;D",'Labor Loading Matrix'!H992,0),IF('CLINs &amp; Ceiling Rates'!$D$238="R&amp;D",'Labor Loading Matrix'!I992,0),IF('CLINs &amp; Ceiling Rates'!$D$239="R&amp;D",'Labor Loading Matrix'!J992,0),IF('CLINs &amp; Ceiling Rates'!$D$240="R&amp;D",'Labor Loading Matrix'!K992,0),IF('CLINs &amp; Ceiling Rates'!$D$241="R&amp;D",'Labor Loading Matrix'!L992,0),IF('CLINs &amp; Ceiling Rates'!$D$242="R&amp;D",'Labor Loading Matrix'!M992,0),IF('CLINs &amp; Ceiling Rates'!$D$243="R&amp;D",'Labor Loading Matrix'!N992,0),IF('CLINs &amp; Ceiling Rates'!$D$244="R&amp;D",'Labor Loading Matrix'!O992,0),IF('CLINs &amp; Ceiling Rates'!$D$245="R&amp;D",'Labor Loading Matrix'!P992,0),IF('CLINs &amp; Ceiling Rates'!$D$246="R&amp;D",'Labor Loading Matrix'!Q992,0),IF('CLINs &amp; Ceiling Rates'!$D$247="R&amp;D",'Labor Loading Matrix'!R992,0),IF('CLINs &amp; Ceiling Rates'!$D$248="R&amp;D",'Labor Loading Matrix'!S992,0),IF('CLINs &amp; Ceiling Rates'!$D$249="R&amp;D",'Labor Loading Matrix'!T992,0),IF('CLINs &amp; Ceiling Rates'!$D$250="R&amp;D",'Labor Loading Matrix'!U992,0),IF('CLINs &amp; Ceiling Rates'!$D$251="R&amp;D",'Labor Loading Matrix'!V992,0),IF('CLINs &amp; Ceiling Rates'!$D$252="R&amp;D",'Labor Loading Matrix'!W992,0),IF('CLINs &amp; Ceiling Rates'!$D$253="R&amp;D",'Labor Loading Matrix'!X992,0),IF('CLINs &amp; Ceiling Rates'!$D$254="R&amp;D",'Labor Loading Matrix'!Y992,0),IF('CLINs &amp; Ceiling Rates'!$D$255="R&amp;D",'Labor Loading Matrix'!Z992,0),IF('CLINs &amp; Ceiling Rates'!$D$256="R&amp;D",'Labor Loading Matrix'!AA992,0))</f>
        <v>0</v>
      </c>
      <c r="H992" s="138"/>
      <c r="I992" s="137"/>
      <c r="J992" s="137"/>
      <c r="K992" s="137"/>
      <c r="L992" s="137"/>
      <c r="M992" s="137"/>
      <c r="N992" s="84"/>
      <c r="O992" s="84"/>
      <c r="P992" s="84"/>
      <c r="Q992" s="84"/>
      <c r="R992" s="133"/>
      <c r="S992" s="133"/>
      <c r="T992" s="133"/>
      <c r="U992" s="133"/>
      <c r="V992" s="133"/>
      <c r="W992" s="133"/>
      <c r="X992" s="133"/>
      <c r="Y992" s="133"/>
      <c r="Z992" s="133"/>
      <c r="AA992" s="133"/>
    </row>
    <row r="993" spans="1:27" s="73" customFormat="1" ht="18" hidden="1" customHeight="1" x14ac:dyDescent="0.25">
      <c r="A993" s="173">
        <f>'CLINs &amp; Ceiling Rates'!B138</f>
        <v>0</v>
      </c>
      <c r="B993" s="173">
        <f>'CLINs &amp; Ceiling Rates'!C138</f>
        <v>0</v>
      </c>
      <c r="C993" s="177" t="str">
        <f>'CLINs &amp; Ceiling Rates'!M138</f>
        <v/>
      </c>
      <c r="D993" s="211">
        <f>IF('CLINs &amp; Ceiling Rates'!D949="",SUM('Labor Loading Matrix'!H993:AA993),SUM(E993:G993))</f>
        <v>0</v>
      </c>
      <c r="E993" s="175">
        <f>SUM(IF('CLINs &amp; Ceiling Rates'!$D$237="OPS",'Labor Loading Matrix'!H993,0),IF('CLINs &amp; Ceiling Rates'!$D$238="OPS",'Labor Loading Matrix'!I993,0),IF('CLINs &amp; Ceiling Rates'!$D$239="OPS",'Labor Loading Matrix'!J993,0),IF('CLINs &amp; Ceiling Rates'!$D$240="OPS",'Labor Loading Matrix'!K993,0),IF('CLINs &amp; Ceiling Rates'!$D$241="OPS",'Labor Loading Matrix'!L993,0),IF('CLINs &amp; Ceiling Rates'!$D$242="OPS",'Labor Loading Matrix'!M993,0),IF('CLINs &amp; Ceiling Rates'!$D$243="OPS",'Labor Loading Matrix'!N993,0),IF('CLINs &amp; Ceiling Rates'!$D$244="OPS",'Labor Loading Matrix'!O993,0),IF('CLINs &amp; Ceiling Rates'!$D$245="OPS",'Labor Loading Matrix'!P993,0),IF('CLINs &amp; Ceiling Rates'!$D$246="OPS",'Labor Loading Matrix'!Q993,0),IF('CLINs &amp; Ceiling Rates'!$D$247="OPS",'Labor Loading Matrix'!R993,0),IF('CLINs &amp; Ceiling Rates'!$D$248="OPS",'Labor Loading Matrix'!S993,0),IF('CLINs &amp; Ceiling Rates'!$D$249="OPS",'Labor Loading Matrix'!T993,0),IF('CLINs &amp; Ceiling Rates'!$D$250="OPS",'Labor Loading Matrix'!U993,0),IF('CLINs &amp; Ceiling Rates'!$D$251="OPS",'Labor Loading Matrix'!V993,0),IF('CLINs &amp; Ceiling Rates'!$D$252="OPS",'Labor Loading Matrix'!W993,0),IF('CLINs &amp; Ceiling Rates'!$D$253="OPS",'Labor Loading Matrix'!X993,0),IF('CLINs &amp; Ceiling Rates'!$D$254="OPS",'Labor Loading Matrix'!Y993,0),IF('CLINs &amp; Ceiling Rates'!$D$255="OPS",'Labor Loading Matrix'!Z993,0),IF('CLINs &amp; Ceiling Rates'!$D$256="OPS",'Labor Loading Matrix'!AA993,0))</f>
        <v>0</v>
      </c>
      <c r="F993" s="175">
        <f>SUM(IF('CLINs &amp; Ceiling Rates'!$D$237="F&amp;E",'Labor Loading Matrix'!H993,0),IF('CLINs &amp; Ceiling Rates'!$D$238="F&amp;E",'Labor Loading Matrix'!I993,0),IF('CLINs &amp; Ceiling Rates'!$D$239="F&amp;E",'Labor Loading Matrix'!J993,0),IF('CLINs &amp; Ceiling Rates'!$D$240="F&amp;E",'Labor Loading Matrix'!K993,0),IF('CLINs &amp; Ceiling Rates'!$D$241="F&amp;E",'Labor Loading Matrix'!L993,0),IF('CLINs &amp; Ceiling Rates'!$D$242="F&amp;E",'Labor Loading Matrix'!M993,0),IF('CLINs &amp; Ceiling Rates'!$D$243="F&amp;E",'Labor Loading Matrix'!N993,0),IF('CLINs &amp; Ceiling Rates'!$D$244="F&amp;E",'Labor Loading Matrix'!O993,0),IF('CLINs &amp; Ceiling Rates'!$D$245="F&amp;E",'Labor Loading Matrix'!P993,0),IF('CLINs &amp; Ceiling Rates'!$D$246="F&amp;E",'Labor Loading Matrix'!Q993,0),IF('CLINs &amp; Ceiling Rates'!$D$247="F&amp;E",'Labor Loading Matrix'!R993,0),IF('CLINs &amp; Ceiling Rates'!$D$248="F&amp;E",'Labor Loading Matrix'!S993,0),IF('CLINs &amp; Ceiling Rates'!$D$249="F&amp;E",'Labor Loading Matrix'!T993,0),IF('CLINs &amp; Ceiling Rates'!$D$250="F&amp;E",'Labor Loading Matrix'!U993,0),IF('CLINs &amp; Ceiling Rates'!$D$251="F&amp;E",'Labor Loading Matrix'!V993,0),IF('CLINs &amp; Ceiling Rates'!$D$252="F&amp;E",'Labor Loading Matrix'!W993,0),IF('CLINs &amp; Ceiling Rates'!$D$253="F&amp;E",'Labor Loading Matrix'!X993,0),IF('CLINs &amp; Ceiling Rates'!$D$254="F&amp;E",'Labor Loading Matrix'!Y993,0),IF('CLINs &amp; Ceiling Rates'!$D$255="F&amp;E",'Labor Loading Matrix'!Z993,0),IF('CLINs &amp; Ceiling Rates'!$D$256="F&amp;E",'Labor Loading Matrix'!AA993,0))</f>
        <v>0</v>
      </c>
      <c r="G993" s="175">
        <f>SUM(IF('CLINs &amp; Ceiling Rates'!$D$237="R&amp;D",'Labor Loading Matrix'!H993,0),IF('CLINs &amp; Ceiling Rates'!$D$238="R&amp;D",'Labor Loading Matrix'!I993,0),IF('CLINs &amp; Ceiling Rates'!$D$239="R&amp;D",'Labor Loading Matrix'!J993,0),IF('CLINs &amp; Ceiling Rates'!$D$240="R&amp;D",'Labor Loading Matrix'!K993,0),IF('CLINs &amp; Ceiling Rates'!$D$241="R&amp;D",'Labor Loading Matrix'!L993,0),IF('CLINs &amp; Ceiling Rates'!$D$242="R&amp;D",'Labor Loading Matrix'!M993,0),IF('CLINs &amp; Ceiling Rates'!$D$243="R&amp;D",'Labor Loading Matrix'!N993,0),IF('CLINs &amp; Ceiling Rates'!$D$244="R&amp;D",'Labor Loading Matrix'!O993,0),IF('CLINs &amp; Ceiling Rates'!$D$245="R&amp;D",'Labor Loading Matrix'!P993,0),IF('CLINs &amp; Ceiling Rates'!$D$246="R&amp;D",'Labor Loading Matrix'!Q993,0),IF('CLINs &amp; Ceiling Rates'!$D$247="R&amp;D",'Labor Loading Matrix'!R993,0),IF('CLINs &amp; Ceiling Rates'!$D$248="R&amp;D",'Labor Loading Matrix'!S993,0),IF('CLINs &amp; Ceiling Rates'!$D$249="R&amp;D",'Labor Loading Matrix'!T993,0),IF('CLINs &amp; Ceiling Rates'!$D$250="R&amp;D",'Labor Loading Matrix'!U993,0),IF('CLINs &amp; Ceiling Rates'!$D$251="R&amp;D",'Labor Loading Matrix'!V993,0),IF('CLINs &amp; Ceiling Rates'!$D$252="R&amp;D",'Labor Loading Matrix'!W993,0),IF('CLINs &amp; Ceiling Rates'!$D$253="R&amp;D",'Labor Loading Matrix'!X993,0),IF('CLINs &amp; Ceiling Rates'!$D$254="R&amp;D",'Labor Loading Matrix'!Y993,0),IF('CLINs &amp; Ceiling Rates'!$D$255="R&amp;D",'Labor Loading Matrix'!Z993,0),IF('CLINs &amp; Ceiling Rates'!$D$256="R&amp;D",'Labor Loading Matrix'!AA993,0))</f>
        <v>0</v>
      </c>
      <c r="H993" s="138"/>
      <c r="I993" s="137"/>
      <c r="J993" s="137"/>
      <c r="K993" s="137"/>
      <c r="L993" s="137"/>
      <c r="M993" s="137"/>
      <c r="N993" s="84"/>
      <c r="O993" s="84"/>
      <c r="P993" s="84"/>
      <c r="Q993" s="84"/>
      <c r="R993" s="133"/>
      <c r="S993" s="133"/>
      <c r="T993" s="133"/>
      <c r="U993" s="133"/>
      <c r="V993" s="133"/>
      <c r="W993" s="133"/>
      <c r="X993" s="133"/>
      <c r="Y993" s="133"/>
      <c r="Z993" s="133"/>
      <c r="AA993" s="133"/>
    </row>
    <row r="994" spans="1:27" s="73" customFormat="1" ht="18" hidden="1" customHeight="1" x14ac:dyDescent="0.25">
      <c r="A994" s="173">
        <f>'CLINs &amp; Ceiling Rates'!B139</f>
        <v>0</v>
      </c>
      <c r="B994" s="173">
        <f>'CLINs &amp; Ceiling Rates'!C139</f>
        <v>0</v>
      </c>
      <c r="C994" s="177" t="str">
        <f>'CLINs &amp; Ceiling Rates'!M139</f>
        <v/>
      </c>
      <c r="D994" s="211">
        <f>IF('CLINs &amp; Ceiling Rates'!D950="",SUM('Labor Loading Matrix'!H994:AA994),SUM(E994:G994))</f>
        <v>0</v>
      </c>
      <c r="E994" s="175">
        <f>SUM(IF('CLINs &amp; Ceiling Rates'!$D$237="OPS",'Labor Loading Matrix'!H994,0),IF('CLINs &amp; Ceiling Rates'!$D$238="OPS",'Labor Loading Matrix'!I994,0),IF('CLINs &amp; Ceiling Rates'!$D$239="OPS",'Labor Loading Matrix'!J994,0),IF('CLINs &amp; Ceiling Rates'!$D$240="OPS",'Labor Loading Matrix'!K994,0),IF('CLINs &amp; Ceiling Rates'!$D$241="OPS",'Labor Loading Matrix'!L994,0),IF('CLINs &amp; Ceiling Rates'!$D$242="OPS",'Labor Loading Matrix'!M994,0),IF('CLINs &amp; Ceiling Rates'!$D$243="OPS",'Labor Loading Matrix'!N994,0),IF('CLINs &amp; Ceiling Rates'!$D$244="OPS",'Labor Loading Matrix'!O994,0),IF('CLINs &amp; Ceiling Rates'!$D$245="OPS",'Labor Loading Matrix'!P994,0),IF('CLINs &amp; Ceiling Rates'!$D$246="OPS",'Labor Loading Matrix'!Q994,0),IF('CLINs &amp; Ceiling Rates'!$D$247="OPS",'Labor Loading Matrix'!R994,0),IF('CLINs &amp; Ceiling Rates'!$D$248="OPS",'Labor Loading Matrix'!S994,0),IF('CLINs &amp; Ceiling Rates'!$D$249="OPS",'Labor Loading Matrix'!T994,0),IF('CLINs &amp; Ceiling Rates'!$D$250="OPS",'Labor Loading Matrix'!U994,0),IF('CLINs &amp; Ceiling Rates'!$D$251="OPS",'Labor Loading Matrix'!V994,0),IF('CLINs &amp; Ceiling Rates'!$D$252="OPS",'Labor Loading Matrix'!W994,0),IF('CLINs &amp; Ceiling Rates'!$D$253="OPS",'Labor Loading Matrix'!X994,0),IF('CLINs &amp; Ceiling Rates'!$D$254="OPS",'Labor Loading Matrix'!Y994,0),IF('CLINs &amp; Ceiling Rates'!$D$255="OPS",'Labor Loading Matrix'!Z994,0),IF('CLINs &amp; Ceiling Rates'!$D$256="OPS",'Labor Loading Matrix'!AA994,0))</f>
        <v>0</v>
      </c>
      <c r="F994" s="175">
        <f>SUM(IF('CLINs &amp; Ceiling Rates'!$D$237="F&amp;E",'Labor Loading Matrix'!H994,0),IF('CLINs &amp; Ceiling Rates'!$D$238="F&amp;E",'Labor Loading Matrix'!I994,0),IF('CLINs &amp; Ceiling Rates'!$D$239="F&amp;E",'Labor Loading Matrix'!J994,0),IF('CLINs &amp; Ceiling Rates'!$D$240="F&amp;E",'Labor Loading Matrix'!K994,0),IF('CLINs &amp; Ceiling Rates'!$D$241="F&amp;E",'Labor Loading Matrix'!L994,0),IF('CLINs &amp; Ceiling Rates'!$D$242="F&amp;E",'Labor Loading Matrix'!M994,0),IF('CLINs &amp; Ceiling Rates'!$D$243="F&amp;E",'Labor Loading Matrix'!N994,0),IF('CLINs &amp; Ceiling Rates'!$D$244="F&amp;E",'Labor Loading Matrix'!O994,0),IF('CLINs &amp; Ceiling Rates'!$D$245="F&amp;E",'Labor Loading Matrix'!P994,0),IF('CLINs &amp; Ceiling Rates'!$D$246="F&amp;E",'Labor Loading Matrix'!Q994,0),IF('CLINs &amp; Ceiling Rates'!$D$247="F&amp;E",'Labor Loading Matrix'!R994,0),IF('CLINs &amp; Ceiling Rates'!$D$248="F&amp;E",'Labor Loading Matrix'!S994,0),IF('CLINs &amp; Ceiling Rates'!$D$249="F&amp;E",'Labor Loading Matrix'!T994,0),IF('CLINs &amp; Ceiling Rates'!$D$250="F&amp;E",'Labor Loading Matrix'!U994,0),IF('CLINs &amp; Ceiling Rates'!$D$251="F&amp;E",'Labor Loading Matrix'!V994,0),IF('CLINs &amp; Ceiling Rates'!$D$252="F&amp;E",'Labor Loading Matrix'!W994,0),IF('CLINs &amp; Ceiling Rates'!$D$253="F&amp;E",'Labor Loading Matrix'!X994,0),IF('CLINs &amp; Ceiling Rates'!$D$254="F&amp;E",'Labor Loading Matrix'!Y994,0),IF('CLINs &amp; Ceiling Rates'!$D$255="F&amp;E",'Labor Loading Matrix'!Z994,0),IF('CLINs &amp; Ceiling Rates'!$D$256="F&amp;E",'Labor Loading Matrix'!AA994,0))</f>
        <v>0</v>
      </c>
      <c r="G994" s="175">
        <f>SUM(IF('CLINs &amp; Ceiling Rates'!$D$237="R&amp;D",'Labor Loading Matrix'!H994,0),IF('CLINs &amp; Ceiling Rates'!$D$238="R&amp;D",'Labor Loading Matrix'!I994,0),IF('CLINs &amp; Ceiling Rates'!$D$239="R&amp;D",'Labor Loading Matrix'!J994,0),IF('CLINs &amp; Ceiling Rates'!$D$240="R&amp;D",'Labor Loading Matrix'!K994,0),IF('CLINs &amp; Ceiling Rates'!$D$241="R&amp;D",'Labor Loading Matrix'!L994,0),IF('CLINs &amp; Ceiling Rates'!$D$242="R&amp;D",'Labor Loading Matrix'!M994,0),IF('CLINs &amp; Ceiling Rates'!$D$243="R&amp;D",'Labor Loading Matrix'!N994,0),IF('CLINs &amp; Ceiling Rates'!$D$244="R&amp;D",'Labor Loading Matrix'!O994,0),IF('CLINs &amp; Ceiling Rates'!$D$245="R&amp;D",'Labor Loading Matrix'!P994,0),IF('CLINs &amp; Ceiling Rates'!$D$246="R&amp;D",'Labor Loading Matrix'!Q994,0),IF('CLINs &amp; Ceiling Rates'!$D$247="R&amp;D",'Labor Loading Matrix'!R994,0),IF('CLINs &amp; Ceiling Rates'!$D$248="R&amp;D",'Labor Loading Matrix'!S994,0),IF('CLINs &amp; Ceiling Rates'!$D$249="R&amp;D",'Labor Loading Matrix'!T994,0),IF('CLINs &amp; Ceiling Rates'!$D$250="R&amp;D",'Labor Loading Matrix'!U994,0),IF('CLINs &amp; Ceiling Rates'!$D$251="R&amp;D",'Labor Loading Matrix'!V994,0),IF('CLINs &amp; Ceiling Rates'!$D$252="R&amp;D",'Labor Loading Matrix'!W994,0),IF('CLINs &amp; Ceiling Rates'!$D$253="R&amp;D",'Labor Loading Matrix'!X994,0),IF('CLINs &amp; Ceiling Rates'!$D$254="R&amp;D",'Labor Loading Matrix'!Y994,0),IF('CLINs &amp; Ceiling Rates'!$D$255="R&amp;D",'Labor Loading Matrix'!Z994,0),IF('CLINs &amp; Ceiling Rates'!$D$256="R&amp;D",'Labor Loading Matrix'!AA994,0))</f>
        <v>0</v>
      </c>
      <c r="H994" s="138"/>
      <c r="I994" s="137"/>
      <c r="J994" s="137"/>
      <c r="K994" s="137"/>
      <c r="L994" s="137"/>
      <c r="M994" s="137"/>
      <c r="N994" s="84"/>
      <c r="O994" s="84"/>
      <c r="P994" s="84"/>
      <c r="Q994" s="84"/>
      <c r="R994" s="133"/>
      <c r="S994" s="133"/>
      <c r="T994" s="133"/>
      <c r="U994" s="133"/>
      <c r="V994" s="133"/>
      <c r="W994" s="133"/>
      <c r="X994" s="133"/>
      <c r="Y994" s="133"/>
      <c r="Z994" s="133"/>
      <c r="AA994" s="133"/>
    </row>
    <row r="995" spans="1:27" s="73" customFormat="1" ht="18" hidden="1" customHeight="1" x14ac:dyDescent="0.25">
      <c r="A995" s="173">
        <f>'CLINs &amp; Ceiling Rates'!B140</f>
        <v>0</v>
      </c>
      <c r="B995" s="173">
        <f>'CLINs &amp; Ceiling Rates'!C140</f>
        <v>0</v>
      </c>
      <c r="C995" s="177" t="str">
        <f>'CLINs &amp; Ceiling Rates'!M140</f>
        <v/>
      </c>
      <c r="D995" s="211">
        <f>IF('CLINs &amp; Ceiling Rates'!D951="",SUM('Labor Loading Matrix'!H995:AA995),SUM(E995:G995))</f>
        <v>0</v>
      </c>
      <c r="E995" s="175">
        <f>SUM(IF('CLINs &amp; Ceiling Rates'!$D$237="OPS",'Labor Loading Matrix'!H995,0),IF('CLINs &amp; Ceiling Rates'!$D$238="OPS",'Labor Loading Matrix'!I995,0),IF('CLINs &amp; Ceiling Rates'!$D$239="OPS",'Labor Loading Matrix'!J995,0),IF('CLINs &amp; Ceiling Rates'!$D$240="OPS",'Labor Loading Matrix'!K995,0),IF('CLINs &amp; Ceiling Rates'!$D$241="OPS",'Labor Loading Matrix'!L995,0),IF('CLINs &amp; Ceiling Rates'!$D$242="OPS",'Labor Loading Matrix'!M995,0),IF('CLINs &amp; Ceiling Rates'!$D$243="OPS",'Labor Loading Matrix'!N995,0),IF('CLINs &amp; Ceiling Rates'!$D$244="OPS",'Labor Loading Matrix'!O995,0),IF('CLINs &amp; Ceiling Rates'!$D$245="OPS",'Labor Loading Matrix'!P995,0),IF('CLINs &amp; Ceiling Rates'!$D$246="OPS",'Labor Loading Matrix'!Q995,0),IF('CLINs &amp; Ceiling Rates'!$D$247="OPS",'Labor Loading Matrix'!R995,0),IF('CLINs &amp; Ceiling Rates'!$D$248="OPS",'Labor Loading Matrix'!S995,0),IF('CLINs &amp; Ceiling Rates'!$D$249="OPS",'Labor Loading Matrix'!T995,0),IF('CLINs &amp; Ceiling Rates'!$D$250="OPS",'Labor Loading Matrix'!U995,0),IF('CLINs &amp; Ceiling Rates'!$D$251="OPS",'Labor Loading Matrix'!V995,0),IF('CLINs &amp; Ceiling Rates'!$D$252="OPS",'Labor Loading Matrix'!W995,0),IF('CLINs &amp; Ceiling Rates'!$D$253="OPS",'Labor Loading Matrix'!X995,0),IF('CLINs &amp; Ceiling Rates'!$D$254="OPS",'Labor Loading Matrix'!Y995,0),IF('CLINs &amp; Ceiling Rates'!$D$255="OPS",'Labor Loading Matrix'!Z995,0),IF('CLINs &amp; Ceiling Rates'!$D$256="OPS",'Labor Loading Matrix'!AA995,0))</f>
        <v>0</v>
      </c>
      <c r="F995" s="175">
        <f>SUM(IF('CLINs &amp; Ceiling Rates'!$D$237="F&amp;E",'Labor Loading Matrix'!H995,0),IF('CLINs &amp; Ceiling Rates'!$D$238="F&amp;E",'Labor Loading Matrix'!I995,0),IF('CLINs &amp; Ceiling Rates'!$D$239="F&amp;E",'Labor Loading Matrix'!J995,0),IF('CLINs &amp; Ceiling Rates'!$D$240="F&amp;E",'Labor Loading Matrix'!K995,0),IF('CLINs &amp; Ceiling Rates'!$D$241="F&amp;E",'Labor Loading Matrix'!L995,0),IF('CLINs &amp; Ceiling Rates'!$D$242="F&amp;E",'Labor Loading Matrix'!M995,0),IF('CLINs &amp; Ceiling Rates'!$D$243="F&amp;E",'Labor Loading Matrix'!N995,0),IF('CLINs &amp; Ceiling Rates'!$D$244="F&amp;E",'Labor Loading Matrix'!O995,0),IF('CLINs &amp; Ceiling Rates'!$D$245="F&amp;E",'Labor Loading Matrix'!P995,0),IF('CLINs &amp; Ceiling Rates'!$D$246="F&amp;E",'Labor Loading Matrix'!Q995,0),IF('CLINs &amp; Ceiling Rates'!$D$247="F&amp;E",'Labor Loading Matrix'!R995,0),IF('CLINs &amp; Ceiling Rates'!$D$248="F&amp;E",'Labor Loading Matrix'!S995,0),IF('CLINs &amp; Ceiling Rates'!$D$249="F&amp;E",'Labor Loading Matrix'!T995,0),IF('CLINs &amp; Ceiling Rates'!$D$250="F&amp;E",'Labor Loading Matrix'!U995,0),IF('CLINs &amp; Ceiling Rates'!$D$251="F&amp;E",'Labor Loading Matrix'!V995,0),IF('CLINs &amp; Ceiling Rates'!$D$252="F&amp;E",'Labor Loading Matrix'!W995,0),IF('CLINs &amp; Ceiling Rates'!$D$253="F&amp;E",'Labor Loading Matrix'!X995,0),IF('CLINs &amp; Ceiling Rates'!$D$254="F&amp;E",'Labor Loading Matrix'!Y995,0),IF('CLINs &amp; Ceiling Rates'!$D$255="F&amp;E",'Labor Loading Matrix'!Z995,0),IF('CLINs &amp; Ceiling Rates'!$D$256="F&amp;E",'Labor Loading Matrix'!AA995,0))</f>
        <v>0</v>
      </c>
      <c r="G995" s="175">
        <f>SUM(IF('CLINs &amp; Ceiling Rates'!$D$237="R&amp;D",'Labor Loading Matrix'!H995,0),IF('CLINs &amp; Ceiling Rates'!$D$238="R&amp;D",'Labor Loading Matrix'!I995,0),IF('CLINs &amp; Ceiling Rates'!$D$239="R&amp;D",'Labor Loading Matrix'!J995,0),IF('CLINs &amp; Ceiling Rates'!$D$240="R&amp;D",'Labor Loading Matrix'!K995,0),IF('CLINs &amp; Ceiling Rates'!$D$241="R&amp;D",'Labor Loading Matrix'!L995,0),IF('CLINs &amp; Ceiling Rates'!$D$242="R&amp;D",'Labor Loading Matrix'!M995,0),IF('CLINs &amp; Ceiling Rates'!$D$243="R&amp;D",'Labor Loading Matrix'!N995,0),IF('CLINs &amp; Ceiling Rates'!$D$244="R&amp;D",'Labor Loading Matrix'!O995,0),IF('CLINs &amp; Ceiling Rates'!$D$245="R&amp;D",'Labor Loading Matrix'!P995,0),IF('CLINs &amp; Ceiling Rates'!$D$246="R&amp;D",'Labor Loading Matrix'!Q995,0),IF('CLINs &amp; Ceiling Rates'!$D$247="R&amp;D",'Labor Loading Matrix'!R995,0),IF('CLINs &amp; Ceiling Rates'!$D$248="R&amp;D",'Labor Loading Matrix'!S995,0),IF('CLINs &amp; Ceiling Rates'!$D$249="R&amp;D",'Labor Loading Matrix'!T995,0),IF('CLINs &amp; Ceiling Rates'!$D$250="R&amp;D",'Labor Loading Matrix'!U995,0),IF('CLINs &amp; Ceiling Rates'!$D$251="R&amp;D",'Labor Loading Matrix'!V995,0),IF('CLINs &amp; Ceiling Rates'!$D$252="R&amp;D",'Labor Loading Matrix'!W995,0),IF('CLINs &amp; Ceiling Rates'!$D$253="R&amp;D",'Labor Loading Matrix'!X995,0),IF('CLINs &amp; Ceiling Rates'!$D$254="R&amp;D",'Labor Loading Matrix'!Y995,0),IF('CLINs &amp; Ceiling Rates'!$D$255="R&amp;D",'Labor Loading Matrix'!Z995,0),IF('CLINs &amp; Ceiling Rates'!$D$256="R&amp;D",'Labor Loading Matrix'!AA995,0))</f>
        <v>0</v>
      </c>
      <c r="H995" s="138"/>
      <c r="I995" s="137"/>
      <c r="J995" s="137"/>
      <c r="K995" s="137"/>
      <c r="L995" s="137"/>
      <c r="M995" s="137"/>
      <c r="N995" s="84"/>
      <c r="O995" s="84"/>
      <c r="P995" s="84"/>
      <c r="Q995" s="84"/>
      <c r="R995" s="133"/>
      <c r="S995" s="133"/>
      <c r="T995" s="133"/>
      <c r="U995" s="133"/>
      <c r="V995" s="133"/>
      <c r="W995" s="133"/>
      <c r="X995" s="133"/>
      <c r="Y995" s="133"/>
      <c r="Z995" s="133"/>
      <c r="AA995" s="133"/>
    </row>
    <row r="996" spans="1:27" s="73" customFormat="1" ht="18" hidden="1" customHeight="1" x14ac:dyDescent="0.25">
      <c r="A996" s="173">
        <f>'CLINs &amp; Ceiling Rates'!B141</f>
        <v>0</v>
      </c>
      <c r="B996" s="173">
        <f>'CLINs &amp; Ceiling Rates'!C141</f>
        <v>0</v>
      </c>
      <c r="C996" s="177" t="str">
        <f>'CLINs &amp; Ceiling Rates'!M141</f>
        <v/>
      </c>
      <c r="D996" s="211">
        <f>IF('CLINs &amp; Ceiling Rates'!D952="",SUM('Labor Loading Matrix'!H996:AA996),SUM(E996:G996))</f>
        <v>0</v>
      </c>
      <c r="E996" s="175">
        <f>SUM(IF('CLINs &amp; Ceiling Rates'!$D$237="OPS",'Labor Loading Matrix'!H996,0),IF('CLINs &amp; Ceiling Rates'!$D$238="OPS",'Labor Loading Matrix'!I996,0),IF('CLINs &amp; Ceiling Rates'!$D$239="OPS",'Labor Loading Matrix'!J996,0),IF('CLINs &amp; Ceiling Rates'!$D$240="OPS",'Labor Loading Matrix'!K996,0),IF('CLINs &amp; Ceiling Rates'!$D$241="OPS",'Labor Loading Matrix'!L996,0),IF('CLINs &amp; Ceiling Rates'!$D$242="OPS",'Labor Loading Matrix'!M996,0),IF('CLINs &amp; Ceiling Rates'!$D$243="OPS",'Labor Loading Matrix'!N996,0),IF('CLINs &amp; Ceiling Rates'!$D$244="OPS",'Labor Loading Matrix'!O996,0),IF('CLINs &amp; Ceiling Rates'!$D$245="OPS",'Labor Loading Matrix'!P996,0),IF('CLINs &amp; Ceiling Rates'!$D$246="OPS",'Labor Loading Matrix'!Q996,0),IF('CLINs &amp; Ceiling Rates'!$D$247="OPS",'Labor Loading Matrix'!R996,0),IF('CLINs &amp; Ceiling Rates'!$D$248="OPS",'Labor Loading Matrix'!S996,0),IF('CLINs &amp; Ceiling Rates'!$D$249="OPS",'Labor Loading Matrix'!T996,0),IF('CLINs &amp; Ceiling Rates'!$D$250="OPS",'Labor Loading Matrix'!U996,0),IF('CLINs &amp; Ceiling Rates'!$D$251="OPS",'Labor Loading Matrix'!V996,0),IF('CLINs &amp; Ceiling Rates'!$D$252="OPS",'Labor Loading Matrix'!W996,0),IF('CLINs &amp; Ceiling Rates'!$D$253="OPS",'Labor Loading Matrix'!X996,0),IF('CLINs &amp; Ceiling Rates'!$D$254="OPS",'Labor Loading Matrix'!Y996,0),IF('CLINs &amp; Ceiling Rates'!$D$255="OPS",'Labor Loading Matrix'!Z996,0),IF('CLINs &amp; Ceiling Rates'!$D$256="OPS",'Labor Loading Matrix'!AA996,0))</f>
        <v>0</v>
      </c>
      <c r="F996" s="175">
        <f>SUM(IF('CLINs &amp; Ceiling Rates'!$D$237="F&amp;E",'Labor Loading Matrix'!H996,0),IF('CLINs &amp; Ceiling Rates'!$D$238="F&amp;E",'Labor Loading Matrix'!I996,0),IF('CLINs &amp; Ceiling Rates'!$D$239="F&amp;E",'Labor Loading Matrix'!J996,0),IF('CLINs &amp; Ceiling Rates'!$D$240="F&amp;E",'Labor Loading Matrix'!K996,0),IF('CLINs &amp; Ceiling Rates'!$D$241="F&amp;E",'Labor Loading Matrix'!L996,0),IF('CLINs &amp; Ceiling Rates'!$D$242="F&amp;E",'Labor Loading Matrix'!M996,0),IF('CLINs &amp; Ceiling Rates'!$D$243="F&amp;E",'Labor Loading Matrix'!N996,0),IF('CLINs &amp; Ceiling Rates'!$D$244="F&amp;E",'Labor Loading Matrix'!O996,0),IF('CLINs &amp; Ceiling Rates'!$D$245="F&amp;E",'Labor Loading Matrix'!P996,0),IF('CLINs &amp; Ceiling Rates'!$D$246="F&amp;E",'Labor Loading Matrix'!Q996,0),IF('CLINs &amp; Ceiling Rates'!$D$247="F&amp;E",'Labor Loading Matrix'!R996,0),IF('CLINs &amp; Ceiling Rates'!$D$248="F&amp;E",'Labor Loading Matrix'!S996,0),IF('CLINs &amp; Ceiling Rates'!$D$249="F&amp;E",'Labor Loading Matrix'!T996,0),IF('CLINs &amp; Ceiling Rates'!$D$250="F&amp;E",'Labor Loading Matrix'!U996,0),IF('CLINs &amp; Ceiling Rates'!$D$251="F&amp;E",'Labor Loading Matrix'!V996,0),IF('CLINs &amp; Ceiling Rates'!$D$252="F&amp;E",'Labor Loading Matrix'!W996,0),IF('CLINs &amp; Ceiling Rates'!$D$253="F&amp;E",'Labor Loading Matrix'!X996,0),IF('CLINs &amp; Ceiling Rates'!$D$254="F&amp;E",'Labor Loading Matrix'!Y996,0),IF('CLINs &amp; Ceiling Rates'!$D$255="F&amp;E",'Labor Loading Matrix'!Z996,0),IF('CLINs &amp; Ceiling Rates'!$D$256="F&amp;E",'Labor Loading Matrix'!AA996,0))</f>
        <v>0</v>
      </c>
      <c r="G996" s="175">
        <f>SUM(IF('CLINs &amp; Ceiling Rates'!$D$237="R&amp;D",'Labor Loading Matrix'!H996,0),IF('CLINs &amp; Ceiling Rates'!$D$238="R&amp;D",'Labor Loading Matrix'!I996,0),IF('CLINs &amp; Ceiling Rates'!$D$239="R&amp;D",'Labor Loading Matrix'!J996,0),IF('CLINs &amp; Ceiling Rates'!$D$240="R&amp;D",'Labor Loading Matrix'!K996,0),IF('CLINs &amp; Ceiling Rates'!$D$241="R&amp;D",'Labor Loading Matrix'!L996,0),IF('CLINs &amp; Ceiling Rates'!$D$242="R&amp;D",'Labor Loading Matrix'!M996,0),IF('CLINs &amp; Ceiling Rates'!$D$243="R&amp;D",'Labor Loading Matrix'!N996,0),IF('CLINs &amp; Ceiling Rates'!$D$244="R&amp;D",'Labor Loading Matrix'!O996,0),IF('CLINs &amp; Ceiling Rates'!$D$245="R&amp;D",'Labor Loading Matrix'!P996,0),IF('CLINs &amp; Ceiling Rates'!$D$246="R&amp;D",'Labor Loading Matrix'!Q996,0),IF('CLINs &amp; Ceiling Rates'!$D$247="R&amp;D",'Labor Loading Matrix'!R996,0),IF('CLINs &amp; Ceiling Rates'!$D$248="R&amp;D",'Labor Loading Matrix'!S996,0),IF('CLINs &amp; Ceiling Rates'!$D$249="R&amp;D",'Labor Loading Matrix'!T996,0),IF('CLINs &amp; Ceiling Rates'!$D$250="R&amp;D",'Labor Loading Matrix'!U996,0),IF('CLINs &amp; Ceiling Rates'!$D$251="R&amp;D",'Labor Loading Matrix'!V996,0),IF('CLINs &amp; Ceiling Rates'!$D$252="R&amp;D",'Labor Loading Matrix'!W996,0),IF('CLINs &amp; Ceiling Rates'!$D$253="R&amp;D",'Labor Loading Matrix'!X996,0),IF('CLINs &amp; Ceiling Rates'!$D$254="R&amp;D",'Labor Loading Matrix'!Y996,0),IF('CLINs &amp; Ceiling Rates'!$D$255="R&amp;D",'Labor Loading Matrix'!Z996,0),IF('CLINs &amp; Ceiling Rates'!$D$256="R&amp;D",'Labor Loading Matrix'!AA996,0))</f>
        <v>0</v>
      </c>
      <c r="H996" s="138"/>
      <c r="I996" s="137"/>
      <c r="J996" s="137"/>
      <c r="K996" s="137"/>
      <c r="L996" s="137"/>
      <c r="M996" s="137"/>
      <c r="N996" s="84"/>
      <c r="O996" s="84"/>
      <c r="P996" s="84"/>
      <c r="Q996" s="84"/>
      <c r="R996" s="133"/>
      <c r="S996" s="133"/>
      <c r="T996" s="133"/>
      <c r="U996" s="133"/>
      <c r="V996" s="133"/>
      <c r="W996" s="133"/>
      <c r="X996" s="133"/>
      <c r="Y996" s="133"/>
      <c r="Z996" s="133"/>
      <c r="AA996" s="133"/>
    </row>
    <row r="997" spans="1:27" s="73" customFormat="1" ht="18" hidden="1" customHeight="1" x14ac:dyDescent="0.25">
      <c r="A997" s="173">
        <f>'CLINs &amp; Ceiling Rates'!B142</f>
        <v>0</v>
      </c>
      <c r="B997" s="173">
        <f>'CLINs &amp; Ceiling Rates'!C142</f>
        <v>0</v>
      </c>
      <c r="C997" s="177" t="str">
        <f>'CLINs &amp; Ceiling Rates'!M142</f>
        <v/>
      </c>
      <c r="D997" s="211">
        <f>IF('CLINs &amp; Ceiling Rates'!D953="",SUM('Labor Loading Matrix'!H997:AA997),SUM(E997:G997))</f>
        <v>0</v>
      </c>
      <c r="E997" s="175">
        <f>SUM(IF('CLINs &amp; Ceiling Rates'!$D$237="OPS",'Labor Loading Matrix'!H997,0),IF('CLINs &amp; Ceiling Rates'!$D$238="OPS",'Labor Loading Matrix'!I997,0),IF('CLINs &amp; Ceiling Rates'!$D$239="OPS",'Labor Loading Matrix'!J997,0),IF('CLINs &amp; Ceiling Rates'!$D$240="OPS",'Labor Loading Matrix'!K997,0),IF('CLINs &amp; Ceiling Rates'!$D$241="OPS",'Labor Loading Matrix'!L997,0),IF('CLINs &amp; Ceiling Rates'!$D$242="OPS",'Labor Loading Matrix'!M997,0),IF('CLINs &amp; Ceiling Rates'!$D$243="OPS",'Labor Loading Matrix'!N997,0),IF('CLINs &amp; Ceiling Rates'!$D$244="OPS",'Labor Loading Matrix'!O997,0),IF('CLINs &amp; Ceiling Rates'!$D$245="OPS",'Labor Loading Matrix'!P997,0),IF('CLINs &amp; Ceiling Rates'!$D$246="OPS",'Labor Loading Matrix'!Q997,0),IF('CLINs &amp; Ceiling Rates'!$D$247="OPS",'Labor Loading Matrix'!R997,0),IF('CLINs &amp; Ceiling Rates'!$D$248="OPS",'Labor Loading Matrix'!S997,0),IF('CLINs &amp; Ceiling Rates'!$D$249="OPS",'Labor Loading Matrix'!T997,0),IF('CLINs &amp; Ceiling Rates'!$D$250="OPS",'Labor Loading Matrix'!U997,0),IF('CLINs &amp; Ceiling Rates'!$D$251="OPS",'Labor Loading Matrix'!V997,0),IF('CLINs &amp; Ceiling Rates'!$D$252="OPS",'Labor Loading Matrix'!W997,0),IF('CLINs &amp; Ceiling Rates'!$D$253="OPS",'Labor Loading Matrix'!X997,0),IF('CLINs &amp; Ceiling Rates'!$D$254="OPS",'Labor Loading Matrix'!Y997,0),IF('CLINs &amp; Ceiling Rates'!$D$255="OPS",'Labor Loading Matrix'!Z997,0),IF('CLINs &amp; Ceiling Rates'!$D$256="OPS",'Labor Loading Matrix'!AA997,0))</f>
        <v>0</v>
      </c>
      <c r="F997" s="175">
        <f>SUM(IF('CLINs &amp; Ceiling Rates'!$D$237="F&amp;E",'Labor Loading Matrix'!H997,0),IF('CLINs &amp; Ceiling Rates'!$D$238="F&amp;E",'Labor Loading Matrix'!I997,0),IF('CLINs &amp; Ceiling Rates'!$D$239="F&amp;E",'Labor Loading Matrix'!J997,0),IF('CLINs &amp; Ceiling Rates'!$D$240="F&amp;E",'Labor Loading Matrix'!K997,0),IF('CLINs &amp; Ceiling Rates'!$D$241="F&amp;E",'Labor Loading Matrix'!L997,0),IF('CLINs &amp; Ceiling Rates'!$D$242="F&amp;E",'Labor Loading Matrix'!M997,0),IF('CLINs &amp; Ceiling Rates'!$D$243="F&amp;E",'Labor Loading Matrix'!N997,0),IF('CLINs &amp; Ceiling Rates'!$D$244="F&amp;E",'Labor Loading Matrix'!O997,0),IF('CLINs &amp; Ceiling Rates'!$D$245="F&amp;E",'Labor Loading Matrix'!P997,0),IF('CLINs &amp; Ceiling Rates'!$D$246="F&amp;E",'Labor Loading Matrix'!Q997,0),IF('CLINs &amp; Ceiling Rates'!$D$247="F&amp;E",'Labor Loading Matrix'!R997,0),IF('CLINs &amp; Ceiling Rates'!$D$248="F&amp;E",'Labor Loading Matrix'!S997,0),IF('CLINs &amp; Ceiling Rates'!$D$249="F&amp;E",'Labor Loading Matrix'!T997,0),IF('CLINs &amp; Ceiling Rates'!$D$250="F&amp;E",'Labor Loading Matrix'!U997,0),IF('CLINs &amp; Ceiling Rates'!$D$251="F&amp;E",'Labor Loading Matrix'!V997,0),IF('CLINs &amp; Ceiling Rates'!$D$252="F&amp;E",'Labor Loading Matrix'!W997,0),IF('CLINs &amp; Ceiling Rates'!$D$253="F&amp;E",'Labor Loading Matrix'!X997,0),IF('CLINs &amp; Ceiling Rates'!$D$254="F&amp;E",'Labor Loading Matrix'!Y997,0),IF('CLINs &amp; Ceiling Rates'!$D$255="F&amp;E",'Labor Loading Matrix'!Z997,0),IF('CLINs &amp; Ceiling Rates'!$D$256="F&amp;E",'Labor Loading Matrix'!AA997,0))</f>
        <v>0</v>
      </c>
      <c r="G997" s="175">
        <f>SUM(IF('CLINs &amp; Ceiling Rates'!$D$237="R&amp;D",'Labor Loading Matrix'!H997,0),IF('CLINs &amp; Ceiling Rates'!$D$238="R&amp;D",'Labor Loading Matrix'!I997,0),IF('CLINs &amp; Ceiling Rates'!$D$239="R&amp;D",'Labor Loading Matrix'!J997,0),IF('CLINs &amp; Ceiling Rates'!$D$240="R&amp;D",'Labor Loading Matrix'!K997,0),IF('CLINs &amp; Ceiling Rates'!$D$241="R&amp;D",'Labor Loading Matrix'!L997,0),IF('CLINs &amp; Ceiling Rates'!$D$242="R&amp;D",'Labor Loading Matrix'!M997,0),IF('CLINs &amp; Ceiling Rates'!$D$243="R&amp;D",'Labor Loading Matrix'!N997,0),IF('CLINs &amp; Ceiling Rates'!$D$244="R&amp;D",'Labor Loading Matrix'!O997,0),IF('CLINs &amp; Ceiling Rates'!$D$245="R&amp;D",'Labor Loading Matrix'!P997,0),IF('CLINs &amp; Ceiling Rates'!$D$246="R&amp;D",'Labor Loading Matrix'!Q997,0),IF('CLINs &amp; Ceiling Rates'!$D$247="R&amp;D",'Labor Loading Matrix'!R997,0),IF('CLINs &amp; Ceiling Rates'!$D$248="R&amp;D",'Labor Loading Matrix'!S997,0),IF('CLINs &amp; Ceiling Rates'!$D$249="R&amp;D",'Labor Loading Matrix'!T997,0),IF('CLINs &amp; Ceiling Rates'!$D$250="R&amp;D",'Labor Loading Matrix'!U997,0),IF('CLINs &amp; Ceiling Rates'!$D$251="R&amp;D",'Labor Loading Matrix'!V997,0),IF('CLINs &amp; Ceiling Rates'!$D$252="R&amp;D",'Labor Loading Matrix'!W997,0),IF('CLINs &amp; Ceiling Rates'!$D$253="R&amp;D",'Labor Loading Matrix'!X997,0),IF('CLINs &amp; Ceiling Rates'!$D$254="R&amp;D",'Labor Loading Matrix'!Y997,0),IF('CLINs &amp; Ceiling Rates'!$D$255="R&amp;D",'Labor Loading Matrix'!Z997,0),IF('CLINs &amp; Ceiling Rates'!$D$256="R&amp;D",'Labor Loading Matrix'!AA997,0))</f>
        <v>0</v>
      </c>
      <c r="H997" s="138"/>
      <c r="I997" s="137"/>
      <c r="J997" s="137"/>
      <c r="K997" s="137"/>
      <c r="L997" s="137"/>
      <c r="M997" s="137"/>
      <c r="N997" s="84"/>
      <c r="O997" s="84"/>
      <c r="P997" s="84"/>
      <c r="Q997" s="84"/>
      <c r="R997" s="133"/>
      <c r="S997" s="133"/>
      <c r="T997" s="133"/>
      <c r="U997" s="133"/>
      <c r="V997" s="133"/>
      <c r="W997" s="133"/>
      <c r="X997" s="133"/>
      <c r="Y997" s="133"/>
      <c r="Z997" s="133"/>
      <c r="AA997" s="133"/>
    </row>
    <row r="998" spans="1:27" s="73" customFormat="1" ht="18" hidden="1" customHeight="1" x14ac:dyDescent="0.25">
      <c r="A998" s="173">
        <f>'CLINs &amp; Ceiling Rates'!B143</f>
        <v>0</v>
      </c>
      <c r="B998" s="173">
        <f>'CLINs &amp; Ceiling Rates'!C143</f>
        <v>0</v>
      </c>
      <c r="C998" s="177" t="str">
        <f>'CLINs &amp; Ceiling Rates'!M143</f>
        <v/>
      </c>
      <c r="D998" s="211">
        <f>IF('CLINs &amp; Ceiling Rates'!D954="",SUM('Labor Loading Matrix'!H998:AA998),SUM(E998:G998))</f>
        <v>0</v>
      </c>
      <c r="E998" s="175">
        <f>SUM(IF('CLINs &amp; Ceiling Rates'!$D$237="OPS",'Labor Loading Matrix'!H998,0),IF('CLINs &amp; Ceiling Rates'!$D$238="OPS",'Labor Loading Matrix'!I998,0),IF('CLINs &amp; Ceiling Rates'!$D$239="OPS",'Labor Loading Matrix'!J998,0),IF('CLINs &amp; Ceiling Rates'!$D$240="OPS",'Labor Loading Matrix'!K998,0),IF('CLINs &amp; Ceiling Rates'!$D$241="OPS",'Labor Loading Matrix'!L998,0),IF('CLINs &amp; Ceiling Rates'!$D$242="OPS",'Labor Loading Matrix'!M998,0),IF('CLINs &amp; Ceiling Rates'!$D$243="OPS",'Labor Loading Matrix'!N998,0),IF('CLINs &amp; Ceiling Rates'!$D$244="OPS",'Labor Loading Matrix'!O998,0),IF('CLINs &amp; Ceiling Rates'!$D$245="OPS",'Labor Loading Matrix'!P998,0),IF('CLINs &amp; Ceiling Rates'!$D$246="OPS",'Labor Loading Matrix'!Q998,0),IF('CLINs &amp; Ceiling Rates'!$D$247="OPS",'Labor Loading Matrix'!R998,0),IF('CLINs &amp; Ceiling Rates'!$D$248="OPS",'Labor Loading Matrix'!S998,0),IF('CLINs &amp; Ceiling Rates'!$D$249="OPS",'Labor Loading Matrix'!T998,0),IF('CLINs &amp; Ceiling Rates'!$D$250="OPS",'Labor Loading Matrix'!U998,0),IF('CLINs &amp; Ceiling Rates'!$D$251="OPS",'Labor Loading Matrix'!V998,0),IF('CLINs &amp; Ceiling Rates'!$D$252="OPS",'Labor Loading Matrix'!W998,0),IF('CLINs &amp; Ceiling Rates'!$D$253="OPS",'Labor Loading Matrix'!X998,0),IF('CLINs &amp; Ceiling Rates'!$D$254="OPS",'Labor Loading Matrix'!Y998,0),IF('CLINs &amp; Ceiling Rates'!$D$255="OPS",'Labor Loading Matrix'!Z998,0),IF('CLINs &amp; Ceiling Rates'!$D$256="OPS",'Labor Loading Matrix'!AA998,0))</f>
        <v>0</v>
      </c>
      <c r="F998" s="175">
        <f>SUM(IF('CLINs &amp; Ceiling Rates'!$D$237="F&amp;E",'Labor Loading Matrix'!H998,0),IF('CLINs &amp; Ceiling Rates'!$D$238="F&amp;E",'Labor Loading Matrix'!I998,0),IF('CLINs &amp; Ceiling Rates'!$D$239="F&amp;E",'Labor Loading Matrix'!J998,0),IF('CLINs &amp; Ceiling Rates'!$D$240="F&amp;E",'Labor Loading Matrix'!K998,0),IF('CLINs &amp; Ceiling Rates'!$D$241="F&amp;E",'Labor Loading Matrix'!L998,0),IF('CLINs &amp; Ceiling Rates'!$D$242="F&amp;E",'Labor Loading Matrix'!M998,0),IF('CLINs &amp; Ceiling Rates'!$D$243="F&amp;E",'Labor Loading Matrix'!N998,0),IF('CLINs &amp; Ceiling Rates'!$D$244="F&amp;E",'Labor Loading Matrix'!O998,0),IF('CLINs &amp; Ceiling Rates'!$D$245="F&amp;E",'Labor Loading Matrix'!P998,0),IF('CLINs &amp; Ceiling Rates'!$D$246="F&amp;E",'Labor Loading Matrix'!Q998,0),IF('CLINs &amp; Ceiling Rates'!$D$247="F&amp;E",'Labor Loading Matrix'!R998,0),IF('CLINs &amp; Ceiling Rates'!$D$248="F&amp;E",'Labor Loading Matrix'!S998,0),IF('CLINs &amp; Ceiling Rates'!$D$249="F&amp;E",'Labor Loading Matrix'!T998,0),IF('CLINs &amp; Ceiling Rates'!$D$250="F&amp;E",'Labor Loading Matrix'!U998,0),IF('CLINs &amp; Ceiling Rates'!$D$251="F&amp;E",'Labor Loading Matrix'!V998,0),IF('CLINs &amp; Ceiling Rates'!$D$252="F&amp;E",'Labor Loading Matrix'!W998,0),IF('CLINs &amp; Ceiling Rates'!$D$253="F&amp;E",'Labor Loading Matrix'!X998,0),IF('CLINs &amp; Ceiling Rates'!$D$254="F&amp;E",'Labor Loading Matrix'!Y998,0),IF('CLINs &amp; Ceiling Rates'!$D$255="F&amp;E",'Labor Loading Matrix'!Z998,0),IF('CLINs &amp; Ceiling Rates'!$D$256="F&amp;E",'Labor Loading Matrix'!AA998,0))</f>
        <v>0</v>
      </c>
      <c r="G998" s="175">
        <f>SUM(IF('CLINs &amp; Ceiling Rates'!$D$237="R&amp;D",'Labor Loading Matrix'!H998,0),IF('CLINs &amp; Ceiling Rates'!$D$238="R&amp;D",'Labor Loading Matrix'!I998,0),IF('CLINs &amp; Ceiling Rates'!$D$239="R&amp;D",'Labor Loading Matrix'!J998,0),IF('CLINs &amp; Ceiling Rates'!$D$240="R&amp;D",'Labor Loading Matrix'!K998,0),IF('CLINs &amp; Ceiling Rates'!$D$241="R&amp;D",'Labor Loading Matrix'!L998,0),IF('CLINs &amp; Ceiling Rates'!$D$242="R&amp;D",'Labor Loading Matrix'!M998,0),IF('CLINs &amp; Ceiling Rates'!$D$243="R&amp;D",'Labor Loading Matrix'!N998,0),IF('CLINs &amp; Ceiling Rates'!$D$244="R&amp;D",'Labor Loading Matrix'!O998,0),IF('CLINs &amp; Ceiling Rates'!$D$245="R&amp;D",'Labor Loading Matrix'!P998,0),IF('CLINs &amp; Ceiling Rates'!$D$246="R&amp;D",'Labor Loading Matrix'!Q998,0),IF('CLINs &amp; Ceiling Rates'!$D$247="R&amp;D",'Labor Loading Matrix'!R998,0),IF('CLINs &amp; Ceiling Rates'!$D$248="R&amp;D",'Labor Loading Matrix'!S998,0),IF('CLINs &amp; Ceiling Rates'!$D$249="R&amp;D",'Labor Loading Matrix'!T998,0),IF('CLINs &amp; Ceiling Rates'!$D$250="R&amp;D",'Labor Loading Matrix'!U998,0),IF('CLINs &amp; Ceiling Rates'!$D$251="R&amp;D",'Labor Loading Matrix'!V998,0),IF('CLINs &amp; Ceiling Rates'!$D$252="R&amp;D",'Labor Loading Matrix'!W998,0),IF('CLINs &amp; Ceiling Rates'!$D$253="R&amp;D",'Labor Loading Matrix'!X998,0),IF('CLINs &amp; Ceiling Rates'!$D$254="R&amp;D",'Labor Loading Matrix'!Y998,0),IF('CLINs &amp; Ceiling Rates'!$D$255="R&amp;D",'Labor Loading Matrix'!Z998,0),IF('CLINs &amp; Ceiling Rates'!$D$256="R&amp;D",'Labor Loading Matrix'!AA998,0))</f>
        <v>0</v>
      </c>
      <c r="H998" s="138"/>
      <c r="I998" s="137"/>
      <c r="J998" s="137"/>
      <c r="K998" s="137"/>
      <c r="L998" s="137"/>
      <c r="M998" s="137"/>
      <c r="N998" s="84"/>
      <c r="O998" s="84"/>
      <c r="P998" s="84"/>
      <c r="Q998" s="84"/>
      <c r="R998" s="133"/>
      <c r="S998" s="133"/>
      <c r="T998" s="133"/>
      <c r="U998" s="133"/>
      <c r="V998" s="133"/>
      <c r="W998" s="133"/>
      <c r="X998" s="133"/>
      <c r="Y998" s="133"/>
      <c r="Z998" s="133"/>
      <c r="AA998" s="133"/>
    </row>
    <row r="999" spans="1:27" s="73" customFormat="1" ht="18" hidden="1" customHeight="1" x14ac:dyDescent="0.25">
      <c r="A999" s="173">
        <f>'CLINs &amp; Ceiling Rates'!B144</f>
        <v>0</v>
      </c>
      <c r="B999" s="173">
        <f>'CLINs &amp; Ceiling Rates'!C144</f>
        <v>0</v>
      </c>
      <c r="C999" s="177" t="str">
        <f>'CLINs &amp; Ceiling Rates'!M144</f>
        <v/>
      </c>
      <c r="D999" s="211">
        <f>IF('CLINs &amp; Ceiling Rates'!D955="",SUM('Labor Loading Matrix'!H999:AA999),SUM(E999:G999))</f>
        <v>0</v>
      </c>
      <c r="E999" s="175">
        <f>SUM(IF('CLINs &amp; Ceiling Rates'!$D$237="OPS",'Labor Loading Matrix'!H999,0),IF('CLINs &amp; Ceiling Rates'!$D$238="OPS",'Labor Loading Matrix'!I999,0),IF('CLINs &amp; Ceiling Rates'!$D$239="OPS",'Labor Loading Matrix'!J999,0),IF('CLINs &amp; Ceiling Rates'!$D$240="OPS",'Labor Loading Matrix'!K999,0),IF('CLINs &amp; Ceiling Rates'!$D$241="OPS",'Labor Loading Matrix'!L999,0),IF('CLINs &amp; Ceiling Rates'!$D$242="OPS",'Labor Loading Matrix'!M999,0),IF('CLINs &amp; Ceiling Rates'!$D$243="OPS",'Labor Loading Matrix'!N999,0),IF('CLINs &amp; Ceiling Rates'!$D$244="OPS",'Labor Loading Matrix'!O999,0),IF('CLINs &amp; Ceiling Rates'!$D$245="OPS",'Labor Loading Matrix'!P999,0),IF('CLINs &amp; Ceiling Rates'!$D$246="OPS",'Labor Loading Matrix'!Q999,0),IF('CLINs &amp; Ceiling Rates'!$D$247="OPS",'Labor Loading Matrix'!R999,0),IF('CLINs &amp; Ceiling Rates'!$D$248="OPS",'Labor Loading Matrix'!S999,0),IF('CLINs &amp; Ceiling Rates'!$D$249="OPS",'Labor Loading Matrix'!T999,0),IF('CLINs &amp; Ceiling Rates'!$D$250="OPS",'Labor Loading Matrix'!U999,0),IF('CLINs &amp; Ceiling Rates'!$D$251="OPS",'Labor Loading Matrix'!V999,0),IF('CLINs &amp; Ceiling Rates'!$D$252="OPS",'Labor Loading Matrix'!W999,0),IF('CLINs &amp; Ceiling Rates'!$D$253="OPS",'Labor Loading Matrix'!X999,0),IF('CLINs &amp; Ceiling Rates'!$D$254="OPS",'Labor Loading Matrix'!Y999,0),IF('CLINs &amp; Ceiling Rates'!$D$255="OPS",'Labor Loading Matrix'!Z999,0),IF('CLINs &amp; Ceiling Rates'!$D$256="OPS",'Labor Loading Matrix'!AA999,0))</f>
        <v>0</v>
      </c>
      <c r="F999" s="175">
        <f>SUM(IF('CLINs &amp; Ceiling Rates'!$D$237="F&amp;E",'Labor Loading Matrix'!H999,0),IF('CLINs &amp; Ceiling Rates'!$D$238="F&amp;E",'Labor Loading Matrix'!I999,0),IF('CLINs &amp; Ceiling Rates'!$D$239="F&amp;E",'Labor Loading Matrix'!J999,0),IF('CLINs &amp; Ceiling Rates'!$D$240="F&amp;E",'Labor Loading Matrix'!K999,0),IF('CLINs &amp; Ceiling Rates'!$D$241="F&amp;E",'Labor Loading Matrix'!L999,0),IF('CLINs &amp; Ceiling Rates'!$D$242="F&amp;E",'Labor Loading Matrix'!M999,0),IF('CLINs &amp; Ceiling Rates'!$D$243="F&amp;E",'Labor Loading Matrix'!N999,0),IF('CLINs &amp; Ceiling Rates'!$D$244="F&amp;E",'Labor Loading Matrix'!O999,0),IF('CLINs &amp; Ceiling Rates'!$D$245="F&amp;E",'Labor Loading Matrix'!P999,0),IF('CLINs &amp; Ceiling Rates'!$D$246="F&amp;E",'Labor Loading Matrix'!Q999,0),IF('CLINs &amp; Ceiling Rates'!$D$247="F&amp;E",'Labor Loading Matrix'!R999,0),IF('CLINs &amp; Ceiling Rates'!$D$248="F&amp;E",'Labor Loading Matrix'!S999,0),IF('CLINs &amp; Ceiling Rates'!$D$249="F&amp;E",'Labor Loading Matrix'!T999,0),IF('CLINs &amp; Ceiling Rates'!$D$250="F&amp;E",'Labor Loading Matrix'!U999,0),IF('CLINs &amp; Ceiling Rates'!$D$251="F&amp;E",'Labor Loading Matrix'!V999,0),IF('CLINs &amp; Ceiling Rates'!$D$252="F&amp;E",'Labor Loading Matrix'!W999,0),IF('CLINs &amp; Ceiling Rates'!$D$253="F&amp;E",'Labor Loading Matrix'!X999,0),IF('CLINs &amp; Ceiling Rates'!$D$254="F&amp;E",'Labor Loading Matrix'!Y999,0),IF('CLINs &amp; Ceiling Rates'!$D$255="F&amp;E",'Labor Loading Matrix'!Z999,0),IF('CLINs &amp; Ceiling Rates'!$D$256="F&amp;E",'Labor Loading Matrix'!AA999,0))</f>
        <v>0</v>
      </c>
      <c r="G999" s="175">
        <f>SUM(IF('CLINs &amp; Ceiling Rates'!$D$237="R&amp;D",'Labor Loading Matrix'!H999,0),IF('CLINs &amp; Ceiling Rates'!$D$238="R&amp;D",'Labor Loading Matrix'!I999,0),IF('CLINs &amp; Ceiling Rates'!$D$239="R&amp;D",'Labor Loading Matrix'!J999,0),IF('CLINs &amp; Ceiling Rates'!$D$240="R&amp;D",'Labor Loading Matrix'!K999,0),IF('CLINs &amp; Ceiling Rates'!$D$241="R&amp;D",'Labor Loading Matrix'!L999,0),IF('CLINs &amp; Ceiling Rates'!$D$242="R&amp;D",'Labor Loading Matrix'!M999,0),IF('CLINs &amp; Ceiling Rates'!$D$243="R&amp;D",'Labor Loading Matrix'!N999,0),IF('CLINs &amp; Ceiling Rates'!$D$244="R&amp;D",'Labor Loading Matrix'!O999,0),IF('CLINs &amp; Ceiling Rates'!$D$245="R&amp;D",'Labor Loading Matrix'!P999,0),IF('CLINs &amp; Ceiling Rates'!$D$246="R&amp;D",'Labor Loading Matrix'!Q999,0),IF('CLINs &amp; Ceiling Rates'!$D$247="R&amp;D",'Labor Loading Matrix'!R999,0),IF('CLINs &amp; Ceiling Rates'!$D$248="R&amp;D",'Labor Loading Matrix'!S999,0),IF('CLINs &amp; Ceiling Rates'!$D$249="R&amp;D",'Labor Loading Matrix'!T999,0),IF('CLINs &amp; Ceiling Rates'!$D$250="R&amp;D",'Labor Loading Matrix'!U999,0),IF('CLINs &amp; Ceiling Rates'!$D$251="R&amp;D",'Labor Loading Matrix'!V999,0),IF('CLINs &amp; Ceiling Rates'!$D$252="R&amp;D",'Labor Loading Matrix'!W999,0),IF('CLINs &amp; Ceiling Rates'!$D$253="R&amp;D",'Labor Loading Matrix'!X999,0),IF('CLINs &amp; Ceiling Rates'!$D$254="R&amp;D",'Labor Loading Matrix'!Y999,0),IF('CLINs &amp; Ceiling Rates'!$D$255="R&amp;D",'Labor Loading Matrix'!Z999,0),IF('CLINs &amp; Ceiling Rates'!$D$256="R&amp;D",'Labor Loading Matrix'!AA999,0))</f>
        <v>0</v>
      </c>
      <c r="H999" s="138"/>
      <c r="I999" s="137"/>
      <c r="J999" s="137"/>
      <c r="K999" s="137"/>
      <c r="L999" s="137"/>
      <c r="M999" s="137"/>
      <c r="N999" s="84"/>
      <c r="O999" s="84"/>
      <c r="P999" s="84"/>
      <c r="Q999" s="84"/>
      <c r="R999" s="133"/>
      <c r="S999" s="133"/>
      <c r="T999" s="133"/>
      <c r="U999" s="133"/>
      <c r="V999" s="133"/>
      <c r="W999" s="133"/>
      <c r="X999" s="133"/>
      <c r="Y999" s="133"/>
      <c r="Z999" s="133"/>
      <c r="AA999" s="133"/>
    </row>
    <row r="1000" spans="1:27" s="73" customFormat="1" ht="18" hidden="1" customHeight="1" x14ac:dyDescent="0.25">
      <c r="A1000" s="173">
        <f>'CLINs &amp; Ceiling Rates'!B145</f>
        <v>0</v>
      </c>
      <c r="B1000" s="173">
        <f>'CLINs &amp; Ceiling Rates'!C145</f>
        <v>0</v>
      </c>
      <c r="C1000" s="177" t="str">
        <f>'CLINs &amp; Ceiling Rates'!M145</f>
        <v/>
      </c>
      <c r="D1000" s="211">
        <f>IF('CLINs &amp; Ceiling Rates'!D956="",SUM('Labor Loading Matrix'!H1000:AA1000),SUM(E1000:G1000))</f>
        <v>0</v>
      </c>
      <c r="E1000" s="175">
        <f>SUM(IF('CLINs &amp; Ceiling Rates'!$D$237="OPS",'Labor Loading Matrix'!H1000,0),IF('CLINs &amp; Ceiling Rates'!$D$238="OPS",'Labor Loading Matrix'!I1000,0),IF('CLINs &amp; Ceiling Rates'!$D$239="OPS",'Labor Loading Matrix'!J1000,0),IF('CLINs &amp; Ceiling Rates'!$D$240="OPS",'Labor Loading Matrix'!K1000,0),IF('CLINs &amp; Ceiling Rates'!$D$241="OPS",'Labor Loading Matrix'!L1000,0),IF('CLINs &amp; Ceiling Rates'!$D$242="OPS",'Labor Loading Matrix'!M1000,0),IF('CLINs &amp; Ceiling Rates'!$D$243="OPS",'Labor Loading Matrix'!N1000,0),IF('CLINs &amp; Ceiling Rates'!$D$244="OPS",'Labor Loading Matrix'!O1000,0),IF('CLINs &amp; Ceiling Rates'!$D$245="OPS",'Labor Loading Matrix'!P1000,0),IF('CLINs &amp; Ceiling Rates'!$D$246="OPS",'Labor Loading Matrix'!Q1000,0),IF('CLINs &amp; Ceiling Rates'!$D$247="OPS",'Labor Loading Matrix'!R1000,0),IF('CLINs &amp; Ceiling Rates'!$D$248="OPS",'Labor Loading Matrix'!S1000,0),IF('CLINs &amp; Ceiling Rates'!$D$249="OPS",'Labor Loading Matrix'!T1000,0),IF('CLINs &amp; Ceiling Rates'!$D$250="OPS",'Labor Loading Matrix'!U1000,0),IF('CLINs &amp; Ceiling Rates'!$D$251="OPS",'Labor Loading Matrix'!V1000,0),IF('CLINs &amp; Ceiling Rates'!$D$252="OPS",'Labor Loading Matrix'!W1000,0),IF('CLINs &amp; Ceiling Rates'!$D$253="OPS",'Labor Loading Matrix'!X1000,0),IF('CLINs &amp; Ceiling Rates'!$D$254="OPS",'Labor Loading Matrix'!Y1000,0),IF('CLINs &amp; Ceiling Rates'!$D$255="OPS",'Labor Loading Matrix'!Z1000,0),IF('CLINs &amp; Ceiling Rates'!$D$256="OPS",'Labor Loading Matrix'!AA1000,0))</f>
        <v>0</v>
      </c>
      <c r="F1000" s="175">
        <f>SUM(IF('CLINs &amp; Ceiling Rates'!$D$237="F&amp;E",'Labor Loading Matrix'!H1000,0),IF('CLINs &amp; Ceiling Rates'!$D$238="F&amp;E",'Labor Loading Matrix'!I1000,0),IF('CLINs &amp; Ceiling Rates'!$D$239="F&amp;E",'Labor Loading Matrix'!J1000,0),IF('CLINs &amp; Ceiling Rates'!$D$240="F&amp;E",'Labor Loading Matrix'!K1000,0),IF('CLINs &amp; Ceiling Rates'!$D$241="F&amp;E",'Labor Loading Matrix'!L1000,0),IF('CLINs &amp; Ceiling Rates'!$D$242="F&amp;E",'Labor Loading Matrix'!M1000,0),IF('CLINs &amp; Ceiling Rates'!$D$243="F&amp;E",'Labor Loading Matrix'!N1000,0),IF('CLINs &amp; Ceiling Rates'!$D$244="F&amp;E",'Labor Loading Matrix'!O1000,0),IF('CLINs &amp; Ceiling Rates'!$D$245="F&amp;E",'Labor Loading Matrix'!P1000,0),IF('CLINs &amp; Ceiling Rates'!$D$246="F&amp;E",'Labor Loading Matrix'!Q1000,0),IF('CLINs &amp; Ceiling Rates'!$D$247="F&amp;E",'Labor Loading Matrix'!R1000,0),IF('CLINs &amp; Ceiling Rates'!$D$248="F&amp;E",'Labor Loading Matrix'!S1000,0),IF('CLINs &amp; Ceiling Rates'!$D$249="F&amp;E",'Labor Loading Matrix'!T1000,0),IF('CLINs &amp; Ceiling Rates'!$D$250="F&amp;E",'Labor Loading Matrix'!U1000,0),IF('CLINs &amp; Ceiling Rates'!$D$251="F&amp;E",'Labor Loading Matrix'!V1000,0),IF('CLINs &amp; Ceiling Rates'!$D$252="F&amp;E",'Labor Loading Matrix'!W1000,0),IF('CLINs &amp; Ceiling Rates'!$D$253="F&amp;E",'Labor Loading Matrix'!X1000,0),IF('CLINs &amp; Ceiling Rates'!$D$254="F&amp;E",'Labor Loading Matrix'!Y1000,0),IF('CLINs &amp; Ceiling Rates'!$D$255="F&amp;E",'Labor Loading Matrix'!Z1000,0),IF('CLINs &amp; Ceiling Rates'!$D$256="F&amp;E",'Labor Loading Matrix'!AA1000,0))</f>
        <v>0</v>
      </c>
      <c r="G1000" s="175">
        <f>SUM(IF('CLINs &amp; Ceiling Rates'!$D$237="R&amp;D",'Labor Loading Matrix'!H1000,0),IF('CLINs &amp; Ceiling Rates'!$D$238="R&amp;D",'Labor Loading Matrix'!I1000,0),IF('CLINs &amp; Ceiling Rates'!$D$239="R&amp;D",'Labor Loading Matrix'!J1000,0),IF('CLINs &amp; Ceiling Rates'!$D$240="R&amp;D",'Labor Loading Matrix'!K1000,0),IF('CLINs &amp; Ceiling Rates'!$D$241="R&amp;D",'Labor Loading Matrix'!L1000,0),IF('CLINs &amp; Ceiling Rates'!$D$242="R&amp;D",'Labor Loading Matrix'!M1000,0),IF('CLINs &amp; Ceiling Rates'!$D$243="R&amp;D",'Labor Loading Matrix'!N1000,0),IF('CLINs &amp; Ceiling Rates'!$D$244="R&amp;D",'Labor Loading Matrix'!O1000,0),IF('CLINs &amp; Ceiling Rates'!$D$245="R&amp;D",'Labor Loading Matrix'!P1000,0),IF('CLINs &amp; Ceiling Rates'!$D$246="R&amp;D",'Labor Loading Matrix'!Q1000,0),IF('CLINs &amp; Ceiling Rates'!$D$247="R&amp;D",'Labor Loading Matrix'!R1000,0),IF('CLINs &amp; Ceiling Rates'!$D$248="R&amp;D",'Labor Loading Matrix'!S1000,0),IF('CLINs &amp; Ceiling Rates'!$D$249="R&amp;D",'Labor Loading Matrix'!T1000,0),IF('CLINs &amp; Ceiling Rates'!$D$250="R&amp;D",'Labor Loading Matrix'!U1000,0),IF('CLINs &amp; Ceiling Rates'!$D$251="R&amp;D",'Labor Loading Matrix'!V1000,0),IF('CLINs &amp; Ceiling Rates'!$D$252="R&amp;D",'Labor Loading Matrix'!W1000,0),IF('CLINs &amp; Ceiling Rates'!$D$253="R&amp;D",'Labor Loading Matrix'!X1000,0),IF('CLINs &amp; Ceiling Rates'!$D$254="R&amp;D",'Labor Loading Matrix'!Y1000,0),IF('CLINs &amp; Ceiling Rates'!$D$255="R&amp;D",'Labor Loading Matrix'!Z1000,0),IF('CLINs &amp; Ceiling Rates'!$D$256="R&amp;D",'Labor Loading Matrix'!AA1000,0))</f>
        <v>0</v>
      </c>
      <c r="H1000" s="138"/>
      <c r="I1000" s="137"/>
      <c r="J1000" s="137"/>
      <c r="K1000" s="137"/>
      <c r="L1000" s="137"/>
      <c r="M1000" s="137"/>
      <c r="N1000" s="84"/>
      <c r="O1000" s="84"/>
      <c r="P1000" s="84"/>
      <c r="Q1000" s="84"/>
      <c r="R1000" s="133"/>
      <c r="S1000" s="133"/>
      <c r="T1000" s="133"/>
      <c r="U1000" s="133"/>
      <c r="V1000" s="133"/>
      <c r="W1000" s="133"/>
      <c r="X1000" s="133"/>
      <c r="Y1000" s="133"/>
      <c r="Z1000" s="133"/>
      <c r="AA1000" s="133"/>
    </row>
    <row r="1001" spans="1:27" s="73" customFormat="1" ht="18" hidden="1" customHeight="1" x14ac:dyDescent="0.25">
      <c r="A1001" s="173">
        <f>'CLINs &amp; Ceiling Rates'!B146</f>
        <v>0</v>
      </c>
      <c r="B1001" s="173">
        <f>'CLINs &amp; Ceiling Rates'!C146</f>
        <v>0</v>
      </c>
      <c r="C1001" s="177" t="str">
        <f>'CLINs &amp; Ceiling Rates'!M146</f>
        <v/>
      </c>
      <c r="D1001" s="211">
        <f>IF('CLINs &amp; Ceiling Rates'!D957="",SUM('Labor Loading Matrix'!H1001:AA1001),SUM(E1001:G1001))</f>
        <v>0</v>
      </c>
      <c r="E1001" s="175">
        <f>SUM(IF('CLINs &amp; Ceiling Rates'!$D$237="OPS",'Labor Loading Matrix'!H1001,0),IF('CLINs &amp; Ceiling Rates'!$D$238="OPS",'Labor Loading Matrix'!I1001,0),IF('CLINs &amp; Ceiling Rates'!$D$239="OPS",'Labor Loading Matrix'!J1001,0),IF('CLINs &amp; Ceiling Rates'!$D$240="OPS",'Labor Loading Matrix'!K1001,0),IF('CLINs &amp; Ceiling Rates'!$D$241="OPS",'Labor Loading Matrix'!L1001,0),IF('CLINs &amp; Ceiling Rates'!$D$242="OPS",'Labor Loading Matrix'!M1001,0),IF('CLINs &amp; Ceiling Rates'!$D$243="OPS",'Labor Loading Matrix'!N1001,0),IF('CLINs &amp; Ceiling Rates'!$D$244="OPS",'Labor Loading Matrix'!O1001,0),IF('CLINs &amp; Ceiling Rates'!$D$245="OPS",'Labor Loading Matrix'!P1001,0),IF('CLINs &amp; Ceiling Rates'!$D$246="OPS",'Labor Loading Matrix'!Q1001,0),IF('CLINs &amp; Ceiling Rates'!$D$247="OPS",'Labor Loading Matrix'!R1001,0),IF('CLINs &amp; Ceiling Rates'!$D$248="OPS",'Labor Loading Matrix'!S1001,0),IF('CLINs &amp; Ceiling Rates'!$D$249="OPS",'Labor Loading Matrix'!T1001,0),IF('CLINs &amp; Ceiling Rates'!$D$250="OPS",'Labor Loading Matrix'!U1001,0),IF('CLINs &amp; Ceiling Rates'!$D$251="OPS",'Labor Loading Matrix'!V1001,0),IF('CLINs &amp; Ceiling Rates'!$D$252="OPS",'Labor Loading Matrix'!W1001,0),IF('CLINs &amp; Ceiling Rates'!$D$253="OPS",'Labor Loading Matrix'!X1001,0),IF('CLINs &amp; Ceiling Rates'!$D$254="OPS",'Labor Loading Matrix'!Y1001,0),IF('CLINs &amp; Ceiling Rates'!$D$255="OPS",'Labor Loading Matrix'!Z1001,0),IF('CLINs &amp; Ceiling Rates'!$D$256="OPS",'Labor Loading Matrix'!AA1001,0))</f>
        <v>0</v>
      </c>
      <c r="F1001" s="175">
        <f>SUM(IF('CLINs &amp; Ceiling Rates'!$D$237="F&amp;E",'Labor Loading Matrix'!H1001,0),IF('CLINs &amp; Ceiling Rates'!$D$238="F&amp;E",'Labor Loading Matrix'!I1001,0),IF('CLINs &amp; Ceiling Rates'!$D$239="F&amp;E",'Labor Loading Matrix'!J1001,0),IF('CLINs &amp; Ceiling Rates'!$D$240="F&amp;E",'Labor Loading Matrix'!K1001,0),IF('CLINs &amp; Ceiling Rates'!$D$241="F&amp;E",'Labor Loading Matrix'!L1001,0),IF('CLINs &amp; Ceiling Rates'!$D$242="F&amp;E",'Labor Loading Matrix'!M1001,0),IF('CLINs &amp; Ceiling Rates'!$D$243="F&amp;E",'Labor Loading Matrix'!N1001,0),IF('CLINs &amp; Ceiling Rates'!$D$244="F&amp;E",'Labor Loading Matrix'!O1001,0),IF('CLINs &amp; Ceiling Rates'!$D$245="F&amp;E",'Labor Loading Matrix'!P1001,0),IF('CLINs &amp; Ceiling Rates'!$D$246="F&amp;E",'Labor Loading Matrix'!Q1001,0),IF('CLINs &amp; Ceiling Rates'!$D$247="F&amp;E",'Labor Loading Matrix'!R1001,0),IF('CLINs &amp; Ceiling Rates'!$D$248="F&amp;E",'Labor Loading Matrix'!S1001,0),IF('CLINs &amp; Ceiling Rates'!$D$249="F&amp;E",'Labor Loading Matrix'!T1001,0),IF('CLINs &amp; Ceiling Rates'!$D$250="F&amp;E",'Labor Loading Matrix'!U1001,0),IF('CLINs &amp; Ceiling Rates'!$D$251="F&amp;E",'Labor Loading Matrix'!V1001,0),IF('CLINs &amp; Ceiling Rates'!$D$252="F&amp;E",'Labor Loading Matrix'!W1001,0),IF('CLINs &amp; Ceiling Rates'!$D$253="F&amp;E",'Labor Loading Matrix'!X1001,0),IF('CLINs &amp; Ceiling Rates'!$D$254="F&amp;E",'Labor Loading Matrix'!Y1001,0),IF('CLINs &amp; Ceiling Rates'!$D$255="F&amp;E",'Labor Loading Matrix'!Z1001,0),IF('CLINs &amp; Ceiling Rates'!$D$256="F&amp;E",'Labor Loading Matrix'!AA1001,0))</f>
        <v>0</v>
      </c>
      <c r="G1001" s="175">
        <f>SUM(IF('CLINs &amp; Ceiling Rates'!$D$237="R&amp;D",'Labor Loading Matrix'!H1001,0),IF('CLINs &amp; Ceiling Rates'!$D$238="R&amp;D",'Labor Loading Matrix'!I1001,0),IF('CLINs &amp; Ceiling Rates'!$D$239="R&amp;D",'Labor Loading Matrix'!J1001,0),IF('CLINs &amp; Ceiling Rates'!$D$240="R&amp;D",'Labor Loading Matrix'!K1001,0),IF('CLINs &amp; Ceiling Rates'!$D$241="R&amp;D",'Labor Loading Matrix'!L1001,0),IF('CLINs &amp; Ceiling Rates'!$D$242="R&amp;D",'Labor Loading Matrix'!M1001,0),IF('CLINs &amp; Ceiling Rates'!$D$243="R&amp;D",'Labor Loading Matrix'!N1001,0),IF('CLINs &amp; Ceiling Rates'!$D$244="R&amp;D",'Labor Loading Matrix'!O1001,0),IF('CLINs &amp; Ceiling Rates'!$D$245="R&amp;D",'Labor Loading Matrix'!P1001,0),IF('CLINs &amp; Ceiling Rates'!$D$246="R&amp;D",'Labor Loading Matrix'!Q1001,0),IF('CLINs &amp; Ceiling Rates'!$D$247="R&amp;D",'Labor Loading Matrix'!R1001,0),IF('CLINs &amp; Ceiling Rates'!$D$248="R&amp;D",'Labor Loading Matrix'!S1001,0),IF('CLINs &amp; Ceiling Rates'!$D$249="R&amp;D",'Labor Loading Matrix'!T1001,0),IF('CLINs &amp; Ceiling Rates'!$D$250="R&amp;D",'Labor Loading Matrix'!U1001,0),IF('CLINs &amp; Ceiling Rates'!$D$251="R&amp;D",'Labor Loading Matrix'!V1001,0),IF('CLINs &amp; Ceiling Rates'!$D$252="R&amp;D",'Labor Loading Matrix'!W1001,0),IF('CLINs &amp; Ceiling Rates'!$D$253="R&amp;D",'Labor Loading Matrix'!X1001,0),IF('CLINs &amp; Ceiling Rates'!$D$254="R&amp;D",'Labor Loading Matrix'!Y1001,0),IF('CLINs &amp; Ceiling Rates'!$D$255="R&amp;D",'Labor Loading Matrix'!Z1001,0),IF('CLINs &amp; Ceiling Rates'!$D$256="R&amp;D",'Labor Loading Matrix'!AA1001,0))</f>
        <v>0</v>
      </c>
      <c r="H1001" s="138"/>
      <c r="I1001" s="137"/>
      <c r="J1001" s="137"/>
      <c r="K1001" s="137"/>
      <c r="L1001" s="137"/>
      <c r="M1001" s="137"/>
      <c r="N1001" s="84"/>
      <c r="O1001" s="84"/>
      <c r="P1001" s="84"/>
      <c r="Q1001" s="84"/>
      <c r="R1001" s="133"/>
      <c r="S1001" s="133"/>
      <c r="T1001" s="133"/>
      <c r="U1001" s="133"/>
      <c r="V1001" s="133"/>
      <c r="W1001" s="133"/>
      <c r="X1001" s="133"/>
      <c r="Y1001" s="133"/>
      <c r="Z1001" s="133"/>
      <c r="AA1001" s="133"/>
    </row>
    <row r="1002" spans="1:27" s="73" customFormat="1" ht="18" hidden="1" customHeight="1" x14ac:dyDescent="0.25">
      <c r="A1002" s="173">
        <f>'CLINs &amp; Ceiling Rates'!B147</f>
        <v>0</v>
      </c>
      <c r="B1002" s="173">
        <f>'CLINs &amp; Ceiling Rates'!C147</f>
        <v>0</v>
      </c>
      <c r="C1002" s="177" t="str">
        <f>'CLINs &amp; Ceiling Rates'!M147</f>
        <v/>
      </c>
      <c r="D1002" s="211">
        <f>IF('CLINs &amp; Ceiling Rates'!D958="",SUM('Labor Loading Matrix'!H1002:AA1002),SUM(E1002:G1002))</f>
        <v>0</v>
      </c>
      <c r="E1002" s="175">
        <f>SUM(IF('CLINs &amp; Ceiling Rates'!$D$237="OPS",'Labor Loading Matrix'!H1002,0),IF('CLINs &amp; Ceiling Rates'!$D$238="OPS",'Labor Loading Matrix'!I1002,0),IF('CLINs &amp; Ceiling Rates'!$D$239="OPS",'Labor Loading Matrix'!J1002,0),IF('CLINs &amp; Ceiling Rates'!$D$240="OPS",'Labor Loading Matrix'!K1002,0),IF('CLINs &amp; Ceiling Rates'!$D$241="OPS",'Labor Loading Matrix'!L1002,0),IF('CLINs &amp; Ceiling Rates'!$D$242="OPS",'Labor Loading Matrix'!M1002,0),IF('CLINs &amp; Ceiling Rates'!$D$243="OPS",'Labor Loading Matrix'!N1002,0),IF('CLINs &amp; Ceiling Rates'!$D$244="OPS",'Labor Loading Matrix'!O1002,0),IF('CLINs &amp; Ceiling Rates'!$D$245="OPS",'Labor Loading Matrix'!P1002,0),IF('CLINs &amp; Ceiling Rates'!$D$246="OPS",'Labor Loading Matrix'!Q1002,0),IF('CLINs &amp; Ceiling Rates'!$D$247="OPS",'Labor Loading Matrix'!R1002,0),IF('CLINs &amp; Ceiling Rates'!$D$248="OPS",'Labor Loading Matrix'!S1002,0),IF('CLINs &amp; Ceiling Rates'!$D$249="OPS",'Labor Loading Matrix'!T1002,0),IF('CLINs &amp; Ceiling Rates'!$D$250="OPS",'Labor Loading Matrix'!U1002,0),IF('CLINs &amp; Ceiling Rates'!$D$251="OPS",'Labor Loading Matrix'!V1002,0),IF('CLINs &amp; Ceiling Rates'!$D$252="OPS",'Labor Loading Matrix'!W1002,0),IF('CLINs &amp; Ceiling Rates'!$D$253="OPS",'Labor Loading Matrix'!X1002,0),IF('CLINs &amp; Ceiling Rates'!$D$254="OPS",'Labor Loading Matrix'!Y1002,0),IF('CLINs &amp; Ceiling Rates'!$D$255="OPS",'Labor Loading Matrix'!Z1002,0),IF('CLINs &amp; Ceiling Rates'!$D$256="OPS",'Labor Loading Matrix'!AA1002,0))</f>
        <v>0</v>
      </c>
      <c r="F1002" s="175">
        <f>SUM(IF('CLINs &amp; Ceiling Rates'!$D$237="F&amp;E",'Labor Loading Matrix'!H1002,0),IF('CLINs &amp; Ceiling Rates'!$D$238="F&amp;E",'Labor Loading Matrix'!I1002,0),IF('CLINs &amp; Ceiling Rates'!$D$239="F&amp;E",'Labor Loading Matrix'!J1002,0),IF('CLINs &amp; Ceiling Rates'!$D$240="F&amp;E",'Labor Loading Matrix'!K1002,0),IF('CLINs &amp; Ceiling Rates'!$D$241="F&amp;E",'Labor Loading Matrix'!L1002,0),IF('CLINs &amp; Ceiling Rates'!$D$242="F&amp;E",'Labor Loading Matrix'!M1002,0),IF('CLINs &amp; Ceiling Rates'!$D$243="F&amp;E",'Labor Loading Matrix'!N1002,0),IF('CLINs &amp; Ceiling Rates'!$D$244="F&amp;E",'Labor Loading Matrix'!O1002,0),IF('CLINs &amp; Ceiling Rates'!$D$245="F&amp;E",'Labor Loading Matrix'!P1002,0),IF('CLINs &amp; Ceiling Rates'!$D$246="F&amp;E",'Labor Loading Matrix'!Q1002,0),IF('CLINs &amp; Ceiling Rates'!$D$247="F&amp;E",'Labor Loading Matrix'!R1002,0),IF('CLINs &amp; Ceiling Rates'!$D$248="F&amp;E",'Labor Loading Matrix'!S1002,0),IF('CLINs &amp; Ceiling Rates'!$D$249="F&amp;E",'Labor Loading Matrix'!T1002,0),IF('CLINs &amp; Ceiling Rates'!$D$250="F&amp;E",'Labor Loading Matrix'!U1002,0),IF('CLINs &amp; Ceiling Rates'!$D$251="F&amp;E",'Labor Loading Matrix'!V1002,0),IF('CLINs &amp; Ceiling Rates'!$D$252="F&amp;E",'Labor Loading Matrix'!W1002,0),IF('CLINs &amp; Ceiling Rates'!$D$253="F&amp;E",'Labor Loading Matrix'!X1002,0),IF('CLINs &amp; Ceiling Rates'!$D$254="F&amp;E",'Labor Loading Matrix'!Y1002,0),IF('CLINs &amp; Ceiling Rates'!$D$255="F&amp;E",'Labor Loading Matrix'!Z1002,0),IF('CLINs &amp; Ceiling Rates'!$D$256="F&amp;E",'Labor Loading Matrix'!AA1002,0))</f>
        <v>0</v>
      </c>
      <c r="G1002" s="175">
        <f>SUM(IF('CLINs &amp; Ceiling Rates'!$D$237="R&amp;D",'Labor Loading Matrix'!H1002,0),IF('CLINs &amp; Ceiling Rates'!$D$238="R&amp;D",'Labor Loading Matrix'!I1002,0),IF('CLINs &amp; Ceiling Rates'!$D$239="R&amp;D",'Labor Loading Matrix'!J1002,0),IF('CLINs &amp; Ceiling Rates'!$D$240="R&amp;D",'Labor Loading Matrix'!K1002,0),IF('CLINs &amp; Ceiling Rates'!$D$241="R&amp;D",'Labor Loading Matrix'!L1002,0),IF('CLINs &amp; Ceiling Rates'!$D$242="R&amp;D",'Labor Loading Matrix'!M1002,0),IF('CLINs &amp; Ceiling Rates'!$D$243="R&amp;D",'Labor Loading Matrix'!N1002,0),IF('CLINs &amp; Ceiling Rates'!$D$244="R&amp;D",'Labor Loading Matrix'!O1002,0),IF('CLINs &amp; Ceiling Rates'!$D$245="R&amp;D",'Labor Loading Matrix'!P1002,0),IF('CLINs &amp; Ceiling Rates'!$D$246="R&amp;D",'Labor Loading Matrix'!Q1002,0),IF('CLINs &amp; Ceiling Rates'!$D$247="R&amp;D",'Labor Loading Matrix'!R1002,0),IF('CLINs &amp; Ceiling Rates'!$D$248="R&amp;D",'Labor Loading Matrix'!S1002,0),IF('CLINs &amp; Ceiling Rates'!$D$249="R&amp;D",'Labor Loading Matrix'!T1002,0),IF('CLINs &amp; Ceiling Rates'!$D$250="R&amp;D",'Labor Loading Matrix'!U1002,0),IF('CLINs &amp; Ceiling Rates'!$D$251="R&amp;D",'Labor Loading Matrix'!V1002,0),IF('CLINs &amp; Ceiling Rates'!$D$252="R&amp;D",'Labor Loading Matrix'!W1002,0),IF('CLINs &amp; Ceiling Rates'!$D$253="R&amp;D",'Labor Loading Matrix'!X1002,0),IF('CLINs &amp; Ceiling Rates'!$D$254="R&amp;D",'Labor Loading Matrix'!Y1002,0),IF('CLINs &amp; Ceiling Rates'!$D$255="R&amp;D",'Labor Loading Matrix'!Z1002,0),IF('CLINs &amp; Ceiling Rates'!$D$256="R&amp;D",'Labor Loading Matrix'!AA1002,0))</f>
        <v>0</v>
      </c>
      <c r="H1002" s="138"/>
      <c r="I1002" s="137"/>
      <c r="J1002" s="137"/>
      <c r="K1002" s="137"/>
      <c r="L1002" s="137"/>
      <c r="M1002" s="137"/>
      <c r="N1002" s="84"/>
      <c r="O1002" s="84"/>
      <c r="P1002" s="84"/>
      <c r="Q1002" s="84"/>
      <c r="R1002" s="133"/>
      <c r="S1002" s="133"/>
      <c r="T1002" s="133"/>
      <c r="U1002" s="133"/>
      <c r="V1002" s="133"/>
      <c r="W1002" s="133"/>
      <c r="X1002" s="133"/>
      <c r="Y1002" s="133"/>
      <c r="Z1002" s="133"/>
      <c r="AA1002" s="133"/>
    </row>
    <row r="1003" spans="1:27" s="73" customFormat="1" ht="18" hidden="1" customHeight="1" x14ac:dyDescent="0.25">
      <c r="A1003" s="173">
        <f>'CLINs &amp; Ceiling Rates'!B148</f>
        <v>0</v>
      </c>
      <c r="B1003" s="173">
        <f>'CLINs &amp; Ceiling Rates'!C148</f>
        <v>0</v>
      </c>
      <c r="C1003" s="177" t="str">
        <f>'CLINs &amp; Ceiling Rates'!M148</f>
        <v/>
      </c>
      <c r="D1003" s="211">
        <f>IF('CLINs &amp; Ceiling Rates'!D959="",SUM('Labor Loading Matrix'!H1003:AA1003),SUM(E1003:G1003))</f>
        <v>0</v>
      </c>
      <c r="E1003" s="175">
        <f>SUM(IF('CLINs &amp; Ceiling Rates'!$D$237="OPS",'Labor Loading Matrix'!H1003,0),IF('CLINs &amp; Ceiling Rates'!$D$238="OPS",'Labor Loading Matrix'!I1003,0),IF('CLINs &amp; Ceiling Rates'!$D$239="OPS",'Labor Loading Matrix'!J1003,0),IF('CLINs &amp; Ceiling Rates'!$D$240="OPS",'Labor Loading Matrix'!K1003,0),IF('CLINs &amp; Ceiling Rates'!$D$241="OPS",'Labor Loading Matrix'!L1003,0),IF('CLINs &amp; Ceiling Rates'!$D$242="OPS",'Labor Loading Matrix'!M1003,0),IF('CLINs &amp; Ceiling Rates'!$D$243="OPS",'Labor Loading Matrix'!N1003,0),IF('CLINs &amp; Ceiling Rates'!$D$244="OPS",'Labor Loading Matrix'!O1003,0),IF('CLINs &amp; Ceiling Rates'!$D$245="OPS",'Labor Loading Matrix'!P1003,0),IF('CLINs &amp; Ceiling Rates'!$D$246="OPS",'Labor Loading Matrix'!Q1003,0),IF('CLINs &amp; Ceiling Rates'!$D$247="OPS",'Labor Loading Matrix'!R1003,0),IF('CLINs &amp; Ceiling Rates'!$D$248="OPS",'Labor Loading Matrix'!S1003,0),IF('CLINs &amp; Ceiling Rates'!$D$249="OPS",'Labor Loading Matrix'!T1003,0),IF('CLINs &amp; Ceiling Rates'!$D$250="OPS",'Labor Loading Matrix'!U1003,0),IF('CLINs &amp; Ceiling Rates'!$D$251="OPS",'Labor Loading Matrix'!V1003,0),IF('CLINs &amp; Ceiling Rates'!$D$252="OPS",'Labor Loading Matrix'!W1003,0),IF('CLINs &amp; Ceiling Rates'!$D$253="OPS",'Labor Loading Matrix'!X1003,0),IF('CLINs &amp; Ceiling Rates'!$D$254="OPS",'Labor Loading Matrix'!Y1003,0),IF('CLINs &amp; Ceiling Rates'!$D$255="OPS",'Labor Loading Matrix'!Z1003,0),IF('CLINs &amp; Ceiling Rates'!$D$256="OPS",'Labor Loading Matrix'!AA1003,0))</f>
        <v>0</v>
      </c>
      <c r="F1003" s="175">
        <f>SUM(IF('CLINs &amp; Ceiling Rates'!$D$237="F&amp;E",'Labor Loading Matrix'!H1003,0),IF('CLINs &amp; Ceiling Rates'!$D$238="F&amp;E",'Labor Loading Matrix'!I1003,0),IF('CLINs &amp; Ceiling Rates'!$D$239="F&amp;E",'Labor Loading Matrix'!J1003,0),IF('CLINs &amp; Ceiling Rates'!$D$240="F&amp;E",'Labor Loading Matrix'!K1003,0),IF('CLINs &amp; Ceiling Rates'!$D$241="F&amp;E",'Labor Loading Matrix'!L1003,0),IF('CLINs &amp; Ceiling Rates'!$D$242="F&amp;E",'Labor Loading Matrix'!M1003,0),IF('CLINs &amp; Ceiling Rates'!$D$243="F&amp;E",'Labor Loading Matrix'!N1003,0),IF('CLINs &amp; Ceiling Rates'!$D$244="F&amp;E",'Labor Loading Matrix'!O1003,0),IF('CLINs &amp; Ceiling Rates'!$D$245="F&amp;E",'Labor Loading Matrix'!P1003,0),IF('CLINs &amp; Ceiling Rates'!$D$246="F&amp;E",'Labor Loading Matrix'!Q1003,0),IF('CLINs &amp; Ceiling Rates'!$D$247="F&amp;E",'Labor Loading Matrix'!R1003,0),IF('CLINs &amp; Ceiling Rates'!$D$248="F&amp;E",'Labor Loading Matrix'!S1003,0),IF('CLINs &amp; Ceiling Rates'!$D$249="F&amp;E",'Labor Loading Matrix'!T1003,0),IF('CLINs &amp; Ceiling Rates'!$D$250="F&amp;E",'Labor Loading Matrix'!U1003,0),IF('CLINs &amp; Ceiling Rates'!$D$251="F&amp;E",'Labor Loading Matrix'!V1003,0),IF('CLINs &amp; Ceiling Rates'!$D$252="F&amp;E",'Labor Loading Matrix'!W1003,0),IF('CLINs &amp; Ceiling Rates'!$D$253="F&amp;E",'Labor Loading Matrix'!X1003,0),IF('CLINs &amp; Ceiling Rates'!$D$254="F&amp;E",'Labor Loading Matrix'!Y1003,0),IF('CLINs &amp; Ceiling Rates'!$D$255="F&amp;E",'Labor Loading Matrix'!Z1003,0),IF('CLINs &amp; Ceiling Rates'!$D$256="F&amp;E",'Labor Loading Matrix'!AA1003,0))</f>
        <v>0</v>
      </c>
      <c r="G1003" s="175">
        <f>SUM(IF('CLINs &amp; Ceiling Rates'!$D$237="R&amp;D",'Labor Loading Matrix'!H1003,0),IF('CLINs &amp; Ceiling Rates'!$D$238="R&amp;D",'Labor Loading Matrix'!I1003,0),IF('CLINs &amp; Ceiling Rates'!$D$239="R&amp;D",'Labor Loading Matrix'!J1003,0),IF('CLINs &amp; Ceiling Rates'!$D$240="R&amp;D",'Labor Loading Matrix'!K1003,0),IF('CLINs &amp; Ceiling Rates'!$D$241="R&amp;D",'Labor Loading Matrix'!L1003,0),IF('CLINs &amp; Ceiling Rates'!$D$242="R&amp;D",'Labor Loading Matrix'!M1003,0),IF('CLINs &amp; Ceiling Rates'!$D$243="R&amp;D",'Labor Loading Matrix'!N1003,0),IF('CLINs &amp; Ceiling Rates'!$D$244="R&amp;D",'Labor Loading Matrix'!O1003,0),IF('CLINs &amp; Ceiling Rates'!$D$245="R&amp;D",'Labor Loading Matrix'!P1003,0),IF('CLINs &amp; Ceiling Rates'!$D$246="R&amp;D",'Labor Loading Matrix'!Q1003,0),IF('CLINs &amp; Ceiling Rates'!$D$247="R&amp;D",'Labor Loading Matrix'!R1003,0),IF('CLINs &amp; Ceiling Rates'!$D$248="R&amp;D",'Labor Loading Matrix'!S1003,0),IF('CLINs &amp; Ceiling Rates'!$D$249="R&amp;D",'Labor Loading Matrix'!T1003,0),IF('CLINs &amp; Ceiling Rates'!$D$250="R&amp;D",'Labor Loading Matrix'!U1003,0),IF('CLINs &amp; Ceiling Rates'!$D$251="R&amp;D",'Labor Loading Matrix'!V1003,0),IF('CLINs &amp; Ceiling Rates'!$D$252="R&amp;D",'Labor Loading Matrix'!W1003,0),IF('CLINs &amp; Ceiling Rates'!$D$253="R&amp;D",'Labor Loading Matrix'!X1003,0),IF('CLINs &amp; Ceiling Rates'!$D$254="R&amp;D",'Labor Loading Matrix'!Y1003,0),IF('CLINs &amp; Ceiling Rates'!$D$255="R&amp;D",'Labor Loading Matrix'!Z1003,0),IF('CLINs &amp; Ceiling Rates'!$D$256="R&amp;D",'Labor Loading Matrix'!AA1003,0))</f>
        <v>0</v>
      </c>
      <c r="H1003" s="138"/>
      <c r="I1003" s="137"/>
      <c r="J1003" s="137"/>
      <c r="K1003" s="137"/>
      <c r="L1003" s="137"/>
      <c r="M1003" s="137"/>
      <c r="N1003" s="84"/>
      <c r="O1003" s="84"/>
      <c r="P1003" s="84"/>
      <c r="Q1003" s="84"/>
      <c r="R1003" s="133"/>
      <c r="S1003" s="133"/>
      <c r="T1003" s="133"/>
      <c r="U1003" s="133"/>
      <c r="V1003" s="133"/>
      <c r="W1003" s="133"/>
      <c r="X1003" s="133"/>
      <c r="Y1003" s="133"/>
      <c r="Z1003" s="133"/>
      <c r="AA1003" s="133"/>
    </row>
    <row r="1004" spans="1:27" s="73" customFormat="1" ht="18" hidden="1" customHeight="1" x14ac:dyDescent="0.25">
      <c r="A1004" s="173">
        <f>'CLINs &amp; Ceiling Rates'!B149</f>
        <v>0</v>
      </c>
      <c r="B1004" s="173">
        <f>'CLINs &amp; Ceiling Rates'!C149</f>
        <v>0</v>
      </c>
      <c r="C1004" s="177" t="str">
        <f>'CLINs &amp; Ceiling Rates'!M149</f>
        <v/>
      </c>
      <c r="D1004" s="211">
        <f>IF('CLINs &amp; Ceiling Rates'!D960="",SUM('Labor Loading Matrix'!H1004:AA1004),SUM(E1004:G1004))</f>
        <v>0</v>
      </c>
      <c r="E1004" s="175">
        <f>SUM(IF('CLINs &amp; Ceiling Rates'!$D$237="OPS",'Labor Loading Matrix'!H1004,0),IF('CLINs &amp; Ceiling Rates'!$D$238="OPS",'Labor Loading Matrix'!I1004,0),IF('CLINs &amp; Ceiling Rates'!$D$239="OPS",'Labor Loading Matrix'!J1004,0),IF('CLINs &amp; Ceiling Rates'!$D$240="OPS",'Labor Loading Matrix'!K1004,0),IF('CLINs &amp; Ceiling Rates'!$D$241="OPS",'Labor Loading Matrix'!L1004,0),IF('CLINs &amp; Ceiling Rates'!$D$242="OPS",'Labor Loading Matrix'!M1004,0),IF('CLINs &amp; Ceiling Rates'!$D$243="OPS",'Labor Loading Matrix'!N1004,0),IF('CLINs &amp; Ceiling Rates'!$D$244="OPS",'Labor Loading Matrix'!O1004,0),IF('CLINs &amp; Ceiling Rates'!$D$245="OPS",'Labor Loading Matrix'!P1004,0),IF('CLINs &amp; Ceiling Rates'!$D$246="OPS",'Labor Loading Matrix'!Q1004,0),IF('CLINs &amp; Ceiling Rates'!$D$247="OPS",'Labor Loading Matrix'!R1004,0),IF('CLINs &amp; Ceiling Rates'!$D$248="OPS",'Labor Loading Matrix'!S1004,0),IF('CLINs &amp; Ceiling Rates'!$D$249="OPS",'Labor Loading Matrix'!T1004,0),IF('CLINs &amp; Ceiling Rates'!$D$250="OPS",'Labor Loading Matrix'!U1004,0),IF('CLINs &amp; Ceiling Rates'!$D$251="OPS",'Labor Loading Matrix'!V1004,0),IF('CLINs &amp; Ceiling Rates'!$D$252="OPS",'Labor Loading Matrix'!W1004,0),IF('CLINs &amp; Ceiling Rates'!$D$253="OPS",'Labor Loading Matrix'!X1004,0),IF('CLINs &amp; Ceiling Rates'!$D$254="OPS",'Labor Loading Matrix'!Y1004,0),IF('CLINs &amp; Ceiling Rates'!$D$255="OPS",'Labor Loading Matrix'!Z1004,0),IF('CLINs &amp; Ceiling Rates'!$D$256="OPS",'Labor Loading Matrix'!AA1004,0))</f>
        <v>0</v>
      </c>
      <c r="F1004" s="175">
        <f>SUM(IF('CLINs &amp; Ceiling Rates'!$D$237="F&amp;E",'Labor Loading Matrix'!H1004,0),IF('CLINs &amp; Ceiling Rates'!$D$238="F&amp;E",'Labor Loading Matrix'!I1004,0),IF('CLINs &amp; Ceiling Rates'!$D$239="F&amp;E",'Labor Loading Matrix'!J1004,0),IF('CLINs &amp; Ceiling Rates'!$D$240="F&amp;E",'Labor Loading Matrix'!K1004,0),IF('CLINs &amp; Ceiling Rates'!$D$241="F&amp;E",'Labor Loading Matrix'!L1004,0),IF('CLINs &amp; Ceiling Rates'!$D$242="F&amp;E",'Labor Loading Matrix'!M1004,0),IF('CLINs &amp; Ceiling Rates'!$D$243="F&amp;E",'Labor Loading Matrix'!N1004,0),IF('CLINs &amp; Ceiling Rates'!$D$244="F&amp;E",'Labor Loading Matrix'!O1004,0),IF('CLINs &amp; Ceiling Rates'!$D$245="F&amp;E",'Labor Loading Matrix'!P1004,0),IF('CLINs &amp; Ceiling Rates'!$D$246="F&amp;E",'Labor Loading Matrix'!Q1004,0),IF('CLINs &amp; Ceiling Rates'!$D$247="F&amp;E",'Labor Loading Matrix'!R1004,0),IF('CLINs &amp; Ceiling Rates'!$D$248="F&amp;E",'Labor Loading Matrix'!S1004,0),IF('CLINs &amp; Ceiling Rates'!$D$249="F&amp;E",'Labor Loading Matrix'!T1004,0),IF('CLINs &amp; Ceiling Rates'!$D$250="F&amp;E",'Labor Loading Matrix'!U1004,0),IF('CLINs &amp; Ceiling Rates'!$D$251="F&amp;E",'Labor Loading Matrix'!V1004,0),IF('CLINs &amp; Ceiling Rates'!$D$252="F&amp;E",'Labor Loading Matrix'!W1004,0),IF('CLINs &amp; Ceiling Rates'!$D$253="F&amp;E",'Labor Loading Matrix'!X1004,0),IF('CLINs &amp; Ceiling Rates'!$D$254="F&amp;E",'Labor Loading Matrix'!Y1004,0),IF('CLINs &amp; Ceiling Rates'!$D$255="F&amp;E",'Labor Loading Matrix'!Z1004,0),IF('CLINs &amp; Ceiling Rates'!$D$256="F&amp;E",'Labor Loading Matrix'!AA1004,0))</f>
        <v>0</v>
      </c>
      <c r="G1004" s="175">
        <f>SUM(IF('CLINs &amp; Ceiling Rates'!$D$237="R&amp;D",'Labor Loading Matrix'!H1004,0),IF('CLINs &amp; Ceiling Rates'!$D$238="R&amp;D",'Labor Loading Matrix'!I1004,0),IF('CLINs &amp; Ceiling Rates'!$D$239="R&amp;D",'Labor Loading Matrix'!J1004,0),IF('CLINs &amp; Ceiling Rates'!$D$240="R&amp;D",'Labor Loading Matrix'!K1004,0),IF('CLINs &amp; Ceiling Rates'!$D$241="R&amp;D",'Labor Loading Matrix'!L1004,0),IF('CLINs &amp; Ceiling Rates'!$D$242="R&amp;D",'Labor Loading Matrix'!M1004,0),IF('CLINs &amp; Ceiling Rates'!$D$243="R&amp;D",'Labor Loading Matrix'!N1004,0),IF('CLINs &amp; Ceiling Rates'!$D$244="R&amp;D",'Labor Loading Matrix'!O1004,0),IF('CLINs &amp; Ceiling Rates'!$D$245="R&amp;D",'Labor Loading Matrix'!P1004,0),IF('CLINs &amp; Ceiling Rates'!$D$246="R&amp;D",'Labor Loading Matrix'!Q1004,0),IF('CLINs &amp; Ceiling Rates'!$D$247="R&amp;D",'Labor Loading Matrix'!R1004,0),IF('CLINs &amp; Ceiling Rates'!$D$248="R&amp;D",'Labor Loading Matrix'!S1004,0),IF('CLINs &amp; Ceiling Rates'!$D$249="R&amp;D",'Labor Loading Matrix'!T1004,0),IF('CLINs &amp; Ceiling Rates'!$D$250="R&amp;D",'Labor Loading Matrix'!U1004,0),IF('CLINs &amp; Ceiling Rates'!$D$251="R&amp;D",'Labor Loading Matrix'!V1004,0),IF('CLINs &amp; Ceiling Rates'!$D$252="R&amp;D",'Labor Loading Matrix'!W1004,0),IF('CLINs &amp; Ceiling Rates'!$D$253="R&amp;D",'Labor Loading Matrix'!X1004,0),IF('CLINs &amp; Ceiling Rates'!$D$254="R&amp;D",'Labor Loading Matrix'!Y1004,0),IF('CLINs &amp; Ceiling Rates'!$D$255="R&amp;D",'Labor Loading Matrix'!Z1004,0),IF('CLINs &amp; Ceiling Rates'!$D$256="R&amp;D",'Labor Loading Matrix'!AA1004,0))</f>
        <v>0</v>
      </c>
      <c r="H1004" s="138"/>
      <c r="I1004" s="137"/>
      <c r="J1004" s="137"/>
      <c r="K1004" s="137"/>
      <c r="L1004" s="137"/>
      <c r="M1004" s="137"/>
      <c r="N1004" s="84"/>
      <c r="O1004" s="84"/>
      <c r="P1004" s="84"/>
      <c r="Q1004" s="84"/>
      <c r="R1004" s="133"/>
      <c r="S1004" s="133"/>
      <c r="T1004" s="133"/>
      <c r="U1004" s="133"/>
      <c r="V1004" s="133"/>
      <c r="W1004" s="133"/>
      <c r="X1004" s="133"/>
      <c r="Y1004" s="133"/>
      <c r="Z1004" s="133"/>
      <c r="AA1004" s="133"/>
    </row>
    <row r="1005" spans="1:27" s="73" customFormat="1" ht="18" hidden="1" customHeight="1" x14ac:dyDescent="0.25">
      <c r="A1005" s="173">
        <f>'CLINs &amp; Ceiling Rates'!B150</f>
        <v>0</v>
      </c>
      <c r="B1005" s="173">
        <f>'CLINs &amp; Ceiling Rates'!C150</f>
        <v>0</v>
      </c>
      <c r="C1005" s="177" t="str">
        <f>'CLINs &amp; Ceiling Rates'!M150</f>
        <v/>
      </c>
      <c r="D1005" s="211">
        <f>IF('CLINs &amp; Ceiling Rates'!D961="",SUM('Labor Loading Matrix'!H1005:AA1005),SUM(E1005:G1005))</f>
        <v>0</v>
      </c>
      <c r="E1005" s="175">
        <f>SUM(IF('CLINs &amp; Ceiling Rates'!$D$237="OPS",'Labor Loading Matrix'!H1005,0),IF('CLINs &amp; Ceiling Rates'!$D$238="OPS",'Labor Loading Matrix'!I1005,0),IF('CLINs &amp; Ceiling Rates'!$D$239="OPS",'Labor Loading Matrix'!J1005,0),IF('CLINs &amp; Ceiling Rates'!$D$240="OPS",'Labor Loading Matrix'!K1005,0),IF('CLINs &amp; Ceiling Rates'!$D$241="OPS",'Labor Loading Matrix'!L1005,0),IF('CLINs &amp; Ceiling Rates'!$D$242="OPS",'Labor Loading Matrix'!M1005,0),IF('CLINs &amp; Ceiling Rates'!$D$243="OPS",'Labor Loading Matrix'!N1005,0),IF('CLINs &amp; Ceiling Rates'!$D$244="OPS",'Labor Loading Matrix'!O1005,0),IF('CLINs &amp; Ceiling Rates'!$D$245="OPS",'Labor Loading Matrix'!P1005,0),IF('CLINs &amp; Ceiling Rates'!$D$246="OPS",'Labor Loading Matrix'!Q1005,0),IF('CLINs &amp; Ceiling Rates'!$D$247="OPS",'Labor Loading Matrix'!R1005,0),IF('CLINs &amp; Ceiling Rates'!$D$248="OPS",'Labor Loading Matrix'!S1005,0),IF('CLINs &amp; Ceiling Rates'!$D$249="OPS",'Labor Loading Matrix'!T1005,0),IF('CLINs &amp; Ceiling Rates'!$D$250="OPS",'Labor Loading Matrix'!U1005,0),IF('CLINs &amp; Ceiling Rates'!$D$251="OPS",'Labor Loading Matrix'!V1005,0),IF('CLINs &amp; Ceiling Rates'!$D$252="OPS",'Labor Loading Matrix'!W1005,0),IF('CLINs &amp; Ceiling Rates'!$D$253="OPS",'Labor Loading Matrix'!X1005,0),IF('CLINs &amp; Ceiling Rates'!$D$254="OPS",'Labor Loading Matrix'!Y1005,0),IF('CLINs &amp; Ceiling Rates'!$D$255="OPS",'Labor Loading Matrix'!Z1005,0),IF('CLINs &amp; Ceiling Rates'!$D$256="OPS",'Labor Loading Matrix'!AA1005,0))</f>
        <v>0</v>
      </c>
      <c r="F1005" s="175">
        <f>SUM(IF('CLINs &amp; Ceiling Rates'!$D$237="F&amp;E",'Labor Loading Matrix'!H1005,0),IF('CLINs &amp; Ceiling Rates'!$D$238="F&amp;E",'Labor Loading Matrix'!I1005,0),IF('CLINs &amp; Ceiling Rates'!$D$239="F&amp;E",'Labor Loading Matrix'!J1005,0),IF('CLINs &amp; Ceiling Rates'!$D$240="F&amp;E",'Labor Loading Matrix'!K1005,0),IF('CLINs &amp; Ceiling Rates'!$D$241="F&amp;E",'Labor Loading Matrix'!L1005,0),IF('CLINs &amp; Ceiling Rates'!$D$242="F&amp;E",'Labor Loading Matrix'!M1005,0),IF('CLINs &amp; Ceiling Rates'!$D$243="F&amp;E",'Labor Loading Matrix'!N1005,0),IF('CLINs &amp; Ceiling Rates'!$D$244="F&amp;E",'Labor Loading Matrix'!O1005,0),IF('CLINs &amp; Ceiling Rates'!$D$245="F&amp;E",'Labor Loading Matrix'!P1005,0),IF('CLINs &amp; Ceiling Rates'!$D$246="F&amp;E",'Labor Loading Matrix'!Q1005,0),IF('CLINs &amp; Ceiling Rates'!$D$247="F&amp;E",'Labor Loading Matrix'!R1005,0),IF('CLINs &amp; Ceiling Rates'!$D$248="F&amp;E",'Labor Loading Matrix'!S1005,0),IF('CLINs &amp; Ceiling Rates'!$D$249="F&amp;E",'Labor Loading Matrix'!T1005,0),IF('CLINs &amp; Ceiling Rates'!$D$250="F&amp;E",'Labor Loading Matrix'!U1005,0),IF('CLINs &amp; Ceiling Rates'!$D$251="F&amp;E",'Labor Loading Matrix'!V1005,0),IF('CLINs &amp; Ceiling Rates'!$D$252="F&amp;E",'Labor Loading Matrix'!W1005,0),IF('CLINs &amp; Ceiling Rates'!$D$253="F&amp;E",'Labor Loading Matrix'!X1005,0),IF('CLINs &amp; Ceiling Rates'!$D$254="F&amp;E",'Labor Loading Matrix'!Y1005,0),IF('CLINs &amp; Ceiling Rates'!$D$255="F&amp;E",'Labor Loading Matrix'!Z1005,0),IF('CLINs &amp; Ceiling Rates'!$D$256="F&amp;E",'Labor Loading Matrix'!AA1005,0))</f>
        <v>0</v>
      </c>
      <c r="G1005" s="175">
        <f>SUM(IF('CLINs &amp; Ceiling Rates'!$D$237="R&amp;D",'Labor Loading Matrix'!H1005,0),IF('CLINs &amp; Ceiling Rates'!$D$238="R&amp;D",'Labor Loading Matrix'!I1005,0),IF('CLINs &amp; Ceiling Rates'!$D$239="R&amp;D",'Labor Loading Matrix'!J1005,0),IF('CLINs &amp; Ceiling Rates'!$D$240="R&amp;D",'Labor Loading Matrix'!K1005,0),IF('CLINs &amp; Ceiling Rates'!$D$241="R&amp;D",'Labor Loading Matrix'!L1005,0),IF('CLINs &amp; Ceiling Rates'!$D$242="R&amp;D",'Labor Loading Matrix'!M1005,0),IF('CLINs &amp; Ceiling Rates'!$D$243="R&amp;D",'Labor Loading Matrix'!N1005,0),IF('CLINs &amp; Ceiling Rates'!$D$244="R&amp;D",'Labor Loading Matrix'!O1005,0),IF('CLINs &amp; Ceiling Rates'!$D$245="R&amp;D",'Labor Loading Matrix'!P1005,0),IF('CLINs &amp; Ceiling Rates'!$D$246="R&amp;D",'Labor Loading Matrix'!Q1005,0),IF('CLINs &amp; Ceiling Rates'!$D$247="R&amp;D",'Labor Loading Matrix'!R1005,0),IF('CLINs &amp; Ceiling Rates'!$D$248="R&amp;D",'Labor Loading Matrix'!S1005,0),IF('CLINs &amp; Ceiling Rates'!$D$249="R&amp;D",'Labor Loading Matrix'!T1005,0),IF('CLINs &amp; Ceiling Rates'!$D$250="R&amp;D",'Labor Loading Matrix'!U1005,0),IF('CLINs &amp; Ceiling Rates'!$D$251="R&amp;D",'Labor Loading Matrix'!V1005,0),IF('CLINs &amp; Ceiling Rates'!$D$252="R&amp;D",'Labor Loading Matrix'!W1005,0),IF('CLINs &amp; Ceiling Rates'!$D$253="R&amp;D",'Labor Loading Matrix'!X1005,0),IF('CLINs &amp; Ceiling Rates'!$D$254="R&amp;D",'Labor Loading Matrix'!Y1005,0),IF('CLINs &amp; Ceiling Rates'!$D$255="R&amp;D",'Labor Loading Matrix'!Z1005,0),IF('CLINs &amp; Ceiling Rates'!$D$256="R&amp;D",'Labor Loading Matrix'!AA1005,0))</f>
        <v>0</v>
      </c>
      <c r="H1005" s="138"/>
      <c r="I1005" s="137"/>
      <c r="J1005" s="137"/>
      <c r="K1005" s="137"/>
      <c r="L1005" s="137"/>
      <c r="M1005" s="137"/>
      <c r="N1005" s="84"/>
      <c r="O1005" s="84"/>
      <c r="P1005" s="84"/>
      <c r="Q1005" s="84"/>
      <c r="R1005" s="133"/>
      <c r="S1005" s="133"/>
      <c r="T1005" s="133"/>
      <c r="U1005" s="133"/>
      <c r="V1005" s="133"/>
      <c r="W1005" s="133"/>
      <c r="X1005" s="133"/>
      <c r="Y1005" s="133"/>
      <c r="Z1005" s="133"/>
      <c r="AA1005" s="133"/>
    </row>
    <row r="1006" spans="1:27" s="73" customFormat="1" ht="18" hidden="1" customHeight="1" x14ac:dyDescent="0.25">
      <c r="A1006" s="173">
        <f>'CLINs &amp; Ceiling Rates'!B151</f>
        <v>0</v>
      </c>
      <c r="B1006" s="173">
        <f>'CLINs &amp; Ceiling Rates'!C151</f>
        <v>0</v>
      </c>
      <c r="C1006" s="177" t="str">
        <f>'CLINs &amp; Ceiling Rates'!M151</f>
        <v/>
      </c>
      <c r="D1006" s="211">
        <f>IF('CLINs &amp; Ceiling Rates'!D962="",SUM('Labor Loading Matrix'!H1006:AA1006),SUM(E1006:G1006))</f>
        <v>0</v>
      </c>
      <c r="E1006" s="175">
        <f>SUM(IF('CLINs &amp; Ceiling Rates'!$D$237="OPS",'Labor Loading Matrix'!H1006,0),IF('CLINs &amp; Ceiling Rates'!$D$238="OPS",'Labor Loading Matrix'!I1006,0),IF('CLINs &amp; Ceiling Rates'!$D$239="OPS",'Labor Loading Matrix'!J1006,0),IF('CLINs &amp; Ceiling Rates'!$D$240="OPS",'Labor Loading Matrix'!K1006,0),IF('CLINs &amp; Ceiling Rates'!$D$241="OPS",'Labor Loading Matrix'!L1006,0),IF('CLINs &amp; Ceiling Rates'!$D$242="OPS",'Labor Loading Matrix'!M1006,0),IF('CLINs &amp; Ceiling Rates'!$D$243="OPS",'Labor Loading Matrix'!N1006,0),IF('CLINs &amp; Ceiling Rates'!$D$244="OPS",'Labor Loading Matrix'!O1006,0),IF('CLINs &amp; Ceiling Rates'!$D$245="OPS",'Labor Loading Matrix'!P1006,0),IF('CLINs &amp; Ceiling Rates'!$D$246="OPS",'Labor Loading Matrix'!Q1006,0),IF('CLINs &amp; Ceiling Rates'!$D$247="OPS",'Labor Loading Matrix'!R1006,0),IF('CLINs &amp; Ceiling Rates'!$D$248="OPS",'Labor Loading Matrix'!S1006,0),IF('CLINs &amp; Ceiling Rates'!$D$249="OPS",'Labor Loading Matrix'!T1006,0),IF('CLINs &amp; Ceiling Rates'!$D$250="OPS",'Labor Loading Matrix'!U1006,0),IF('CLINs &amp; Ceiling Rates'!$D$251="OPS",'Labor Loading Matrix'!V1006,0),IF('CLINs &amp; Ceiling Rates'!$D$252="OPS",'Labor Loading Matrix'!W1006,0),IF('CLINs &amp; Ceiling Rates'!$D$253="OPS",'Labor Loading Matrix'!X1006,0),IF('CLINs &amp; Ceiling Rates'!$D$254="OPS",'Labor Loading Matrix'!Y1006,0),IF('CLINs &amp; Ceiling Rates'!$D$255="OPS",'Labor Loading Matrix'!Z1006,0),IF('CLINs &amp; Ceiling Rates'!$D$256="OPS",'Labor Loading Matrix'!AA1006,0))</f>
        <v>0</v>
      </c>
      <c r="F1006" s="175">
        <f>SUM(IF('CLINs &amp; Ceiling Rates'!$D$237="F&amp;E",'Labor Loading Matrix'!H1006,0),IF('CLINs &amp; Ceiling Rates'!$D$238="F&amp;E",'Labor Loading Matrix'!I1006,0),IF('CLINs &amp; Ceiling Rates'!$D$239="F&amp;E",'Labor Loading Matrix'!J1006,0),IF('CLINs &amp; Ceiling Rates'!$D$240="F&amp;E",'Labor Loading Matrix'!K1006,0),IF('CLINs &amp; Ceiling Rates'!$D$241="F&amp;E",'Labor Loading Matrix'!L1006,0),IF('CLINs &amp; Ceiling Rates'!$D$242="F&amp;E",'Labor Loading Matrix'!M1006,0),IF('CLINs &amp; Ceiling Rates'!$D$243="F&amp;E",'Labor Loading Matrix'!N1006,0),IF('CLINs &amp; Ceiling Rates'!$D$244="F&amp;E",'Labor Loading Matrix'!O1006,0),IF('CLINs &amp; Ceiling Rates'!$D$245="F&amp;E",'Labor Loading Matrix'!P1006,0),IF('CLINs &amp; Ceiling Rates'!$D$246="F&amp;E",'Labor Loading Matrix'!Q1006,0),IF('CLINs &amp; Ceiling Rates'!$D$247="F&amp;E",'Labor Loading Matrix'!R1006,0),IF('CLINs &amp; Ceiling Rates'!$D$248="F&amp;E",'Labor Loading Matrix'!S1006,0),IF('CLINs &amp; Ceiling Rates'!$D$249="F&amp;E",'Labor Loading Matrix'!T1006,0),IF('CLINs &amp; Ceiling Rates'!$D$250="F&amp;E",'Labor Loading Matrix'!U1006,0),IF('CLINs &amp; Ceiling Rates'!$D$251="F&amp;E",'Labor Loading Matrix'!V1006,0),IF('CLINs &amp; Ceiling Rates'!$D$252="F&amp;E",'Labor Loading Matrix'!W1006,0),IF('CLINs &amp; Ceiling Rates'!$D$253="F&amp;E",'Labor Loading Matrix'!X1006,0),IF('CLINs &amp; Ceiling Rates'!$D$254="F&amp;E",'Labor Loading Matrix'!Y1006,0),IF('CLINs &amp; Ceiling Rates'!$D$255="F&amp;E",'Labor Loading Matrix'!Z1006,0),IF('CLINs &amp; Ceiling Rates'!$D$256="F&amp;E",'Labor Loading Matrix'!AA1006,0))</f>
        <v>0</v>
      </c>
      <c r="G1006" s="175">
        <f>SUM(IF('CLINs &amp; Ceiling Rates'!$D$237="R&amp;D",'Labor Loading Matrix'!H1006,0),IF('CLINs &amp; Ceiling Rates'!$D$238="R&amp;D",'Labor Loading Matrix'!I1006,0),IF('CLINs &amp; Ceiling Rates'!$D$239="R&amp;D",'Labor Loading Matrix'!J1006,0),IF('CLINs &amp; Ceiling Rates'!$D$240="R&amp;D",'Labor Loading Matrix'!K1006,0),IF('CLINs &amp; Ceiling Rates'!$D$241="R&amp;D",'Labor Loading Matrix'!L1006,0),IF('CLINs &amp; Ceiling Rates'!$D$242="R&amp;D",'Labor Loading Matrix'!M1006,0),IF('CLINs &amp; Ceiling Rates'!$D$243="R&amp;D",'Labor Loading Matrix'!N1006,0),IF('CLINs &amp; Ceiling Rates'!$D$244="R&amp;D",'Labor Loading Matrix'!O1006,0),IF('CLINs &amp; Ceiling Rates'!$D$245="R&amp;D",'Labor Loading Matrix'!P1006,0),IF('CLINs &amp; Ceiling Rates'!$D$246="R&amp;D",'Labor Loading Matrix'!Q1006,0),IF('CLINs &amp; Ceiling Rates'!$D$247="R&amp;D",'Labor Loading Matrix'!R1006,0),IF('CLINs &amp; Ceiling Rates'!$D$248="R&amp;D",'Labor Loading Matrix'!S1006,0),IF('CLINs &amp; Ceiling Rates'!$D$249="R&amp;D",'Labor Loading Matrix'!T1006,0),IF('CLINs &amp; Ceiling Rates'!$D$250="R&amp;D",'Labor Loading Matrix'!U1006,0),IF('CLINs &amp; Ceiling Rates'!$D$251="R&amp;D",'Labor Loading Matrix'!V1006,0),IF('CLINs &amp; Ceiling Rates'!$D$252="R&amp;D",'Labor Loading Matrix'!W1006,0),IF('CLINs &amp; Ceiling Rates'!$D$253="R&amp;D",'Labor Loading Matrix'!X1006,0),IF('CLINs &amp; Ceiling Rates'!$D$254="R&amp;D",'Labor Loading Matrix'!Y1006,0),IF('CLINs &amp; Ceiling Rates'!$D$255="R&amp;D",'Labor Loading Matrix'!Z1006,0),IF('CLINs &amp; Ceiling Rates'!$D$256="R&amp;D",'Labor Loading Matrix'!AA1006,0))</f>
        <v>0</v>
      </c>
      <c r="H1006" s="138"/>
      <c r="I1006" s="137"/>
      <c r="J1006" s="137"/>
      <c r="K1006" s="137"/>
      <c r="L1006" s="137"/>
      <c r="M1006" s="137"/>
      <c r="N1006" s="84"/>
      <c r="O1006" s="84"/>
      <c r="P1006" s="84"/>
      <c r="Q1006" s="84"/>
      <c r="R1006" s="133"/>
      <c r="S1006" s="133"/>
      <c r="T1006" s="133"/>
      <c r="U1006" s="133"/>
      <c r="V1006" s="133"/>
      <c r="W1006" s="133"/>
      <c r="X1006" s="133"/>
      <c r="Y1006" s="133"/>
      <c r="Z1006" s="133"/>
      <c r="AA1006" s="133"/>
    </row>
    <row r="1007" spans="1:27" s="73" customFormat="1" ht="18" hidden="1" customHeight="1" x14ac:dyDescent="0.25">
      <c r="A1007" s="173">
        <f>'CLINs &amp; Ceiling Rates'!B152</f>
        <v>0</v>
      </c>
      <c r="B1007" s="173">
        <f>'CLINs &amp; Ceiling Rates'!C152</f>
        <v>0</v>
      </c>
      <c r="C1007" s="177" t="str">
        <f>'CLINs &amp; Ceiling Rates'!M152</f>
        <v/>
      </c>
      <c r="D1007" s="211">
        <f>IF('CLINs &amp; Ceiling Rates'!D963="",SUM('Labor Loading Matrix'!H1007:AA1007),SUM(E1007:G1007))</f>
        <v>0</v>
      </c>
      <c r="E1007" s="175">
        <f>SUM(IF('CLINs &amp; Ceiling Rates'!$D$237="OPS",'Labor Loading Matrix'!H1007,0),IF('CLINs &amp; Ceiling Rates'!$D$238="OPS",'Labor Loading Matrix'!I1007,0),IF('CLINs &amp; Ceiling Rates'!$D$239="OPS",'Labor Loading Matrix'!J1007,0),IF('CLINs &amp; Ceiling Rates'!$D$240="OPS",'Labor Loading Matrix'!K1007,0),IF('CLINs &amp; Ceiling Rates'!$D$241="OPS",'Labor Loading Matrix'!L1007,0),IF('CLINs &amp; Ceiling Rates'!$D$242="OPS",'Labor Loading Matrix'!M1007,0),IF('CLINs &amp; Ceiling Rates'!$D$243="OPS",'Labor Loading Matrix'!N1007,0),IF('CLINs &amp; Ceiling Rates'!$D$244="OPS",'Labor Loading Matrix'!O1007,0),IF('CLINs &amp; Ceiling Rates'!$D$245="OPS",'Labor Loading Matrix'!P1007,0),IF('CLINs &amp; Ceiling Rates'!$D$246="OPS",'Labor Loading Matrix'!Q1007,0),IF('CLINs &amp; Ceiling Rates'!$D$247="OPS",'Labor Loading Matrix'!R1007,0),IF('CLINs &amp; Ceiling Rates'!$D$248="OPS",'Labor Loading Matrix'!S1007,0),IF('CLINs &amp; Ceiling Rates'!$D$249="OPS",'Labor Loading Matrix'!T1007,0),IF('CLINs &amp; Ceiling Rates'!$D$250="OPS",'Labor Loading Matrix'!U1007,0),IF('CLINs &amp; Ceiling Rates'!$D$251="OPS",'Labor Loading Matrix'!V1007,0),IF('CLINs &amp; Ceiling Rates'!$D$252="OPS",'Labor Loading Matrix'!W1007,0),IF('CLINs &amp; Ceiling Rates'!$D$253="OPS",'Labor Loading Matrix'!X1007,0),IF('CLINs &amp; Ceiling Rates'!$D$254="OPS",'Labor Loading Matrix'!Y1007,0),IF('CLINs &amp; Ceiling Rates'!$D$255="OPS",'Labor Loading Matrix'!Z1007,0),IF('CLINs &amp; Ceiling Rates'!$D$256="OPS",'Labor Loading Matrix'!AA1007,0))</f>
        <v>0</v>
      </c>
      <c r="F1007" s="175">
        <f>SUM(IF('CLINs &amp; Ceiling Rates'!$D$237="F&amp;E",'Labor Loading Matrix'!H1007,0),IF('CLINs &amp; Ceiling Rates'!$D$238="F&amp;E",'Labor Loading Matrix'!I1007,0),IF('CLINs &amp; Ceiling Rates'!$D$239="F&amp;E",'Labor Loading Matrix'!J1007,0),IF('CLINs &amp; Ceiling Rates'!$D$240="F&amp;E",'Labor Loading Matrix'!K1007,0),IF('CLINs &amp; Ceiling Rates'!$D$241="F&amp;E",'Labor Loading Matrix'!L1007,0),IF('CLINs &amp; Ceiling Rates'!$D$242="F&amp;E",'Labor Loading Matrix'!M1007,0),IF('CLINs &amp; Ceiling Rates'!$D$243="F&amp;E",'Labor Loading Matrix'!N1007,0),IF('CLINs &amp; Ceiling Rates'!$D$244="F&amp;E",'Labor Loading Matrix'!O1007,0),IF('CLINs &amp; Ceiling Rates'!$D$245="F&amp;E",'Labor Loading Matrix'!P1007,0),IF('CLINs &amp; Ceiling Rates'!$D$246="F&amp;E",'Labor Loading Matrix'!Q1007,0),IF('CLINs &amp; Ceiling Rates'!$D$247="F&amp;E",'Labor Loading Matrix'!R1007,0),IF('CLINs &amp; Ceiling Rates'!$D$248="F&amp;E",'Labor Loading Matrix'!S1007,0),IF('CLINs &amp; Ceiling Rates'!$D$249="F&amp;E",'Labor Loading Matrix'!T1007,0),IF('CLINs &amp; Ceiling Rates'!$D$250="F&amp;E",'Labor Loading Matrix'!U1007,0),IF('CLINs &amp; Ceiling Rates'!$D$251="F&amp;E",'Labor Loading Matrix'!V1007,0),IF('CLINs &amp; Ceiling Rates'!$D$252="F&amp;E",'Labor Loading Matrix'!W1007,0),IF('CLINs &amp; Ceiling Rates'!$D$253="F&amp;E",'Labor Loading Matrix'!X1007,0),IF('CLINs &amp; Ceiling Rates'!$D$254="F&amp;E",'Labor Loading Matrix'!Y1007,0),IF('CLINs &amp; Ceiling Rates'!$D$255="F&amp;E",'Labor Loading Matrix'!Z1007,0),IF('CLINs &amp; Ceiling Rates'!$D$256="F&amp;E",'Labor Loading Matrix'!AA1007,0))</f>
        <v>0</v>
      </c>
      <c r="G1007" s="175">
        <f>SUM(IF('CLINs &amp; Ceiling Rates'!$D$237="R&amp;D",'Labor Loading Matrix'!H1007,0),IF('CLINs &amp; Ceiling Rates'!$D$238="R&amp;D",'Labor Loading Matrix'!I1007,0),IF('CLINs &amp; Ceiling Rates'!$D$239="R&amp;D",'Labor Loading Matrix'!J1007,0),IF('CLINs &amp; Ceiling Rates'!$D$240="R&amp;D",'Labor Loading Matrix'!K1007,0),IF('CLINs &amp; Ceiling Rates'!$D$241="R&amp;D",'Labor Loading Matrix'!L1007,0),IF('CLINs &amp; Ceiling Rates'!$D$242="R&amp;D",'Labor Loading Matrix'!M1007,0),IF('CLINs &amp; Ceiling Rates'!$D$243="R&amp;D",'Labor Loading Matrix'!N1007,0),IF('CLINs &amp; Ceiling Rates'!$D$244="R&amp;D",'Labor Loading Matrix'!O1007,0),IF('CLINs &amp; Ceiling Rates'!$D$245="R&amp;D",'Labor Loading Matrix'!P1007,0),IF('CLINs &amp; Ceiling Rates'!$D$246="R&amp;D",'Labor Loading Matrix'!Q1007,0),IF('CLINs &amp; Ceiling Rates'!$D$247="R&amp;D",'Labor Loading Matrix'!R1007,0),IF('CLINs &amp; Ceiling Rates'!$D$248="R&amp;D",'Labor Loading Matrix'!S1007,0),IF('CLINs &amp; Ceiling Rates'!$D$249="R&amp;D",'Labor Loading Matrix'!T1007,0),IF('CLINs &amp; Ceiling Rates'!$D$250="R&amp;D",'Labor Loading Matrix'!U1007,0),IF('CLINs &amp; Ceiling Rates'!$D$251="R&amp;D",'Labor Loading Matrix'!V1007,0),IF('CLINs &amp; Ceiling Rates'!$D$252="R&amp;D",'Labor Loading Matrix'!W1007,0),IF('CLINs &amp; Ceiling Rates'!$D$253="R&amp;D",'Labor Loading Matrix'!X1007,0),IF('CLINs &amp; Ceiling Rates'!$D$254="R&amp;D",'Labor Loading Matrix'!Y1007,0),IF('CLINs &amp; Ceiling Rates'!$D$255="R&amp;D",'Labor Loading Matrix'!Z1007,0),IF('CLINs &amp; Ceiling Rates'!$D$256="R&amp;D",'Labor Loading Matrix'!AA1007,0))</f>
        <v>0</v>
      </c>
      <c r="H1007" s="138"/>
      <c r="I1007" s="137"/>
      <c r="J1007" s="137"/>
      <c r="K1007" s="137"/>
      <c r="L1007" s="137"/>
      <c r="M1007" s="137"/>
      <c r="N1007" s="84"/>
      <c r="O1007" s="84"/>
      <c r="P1007" s="84"/>
      <c r="Q1007" s="84"/>
      <c r="R1007" s="133"/>
      <c r="S1007" s="133"/>
      <c r="T1007" s="133"/>
      <c r="U1007" s="133"/>
      <c r="V1007" s="133"/>
      <c r="W1007" s="133"/>
      <c r="X1007" s="133"/>
      <c r="Y1007" s="133"/>
      <c r="Z1007" s="133"/>
      <c r="AA1007" s="133"/>
    </row>
    <row r="1008" spans="1:27" s="73" customFormat="1" ht="18" hidden="1" customHeight="1" x14ac:dyDescent="0.25">
      <c r="A1008" s="173">
        <f>'CLINs &amp; Ceiling Rates'!B153</f>
        <v>0</v>
      </c>
      <c r="B1008" s="173">
        <f>'CLINs &amp; Ceiling Rates'!C153</f>
        <v>0</v>
      </c>
      <c r="C1008" s="177" t="str">
        <f>'CLINs &amp; Ceiling Rates'!M153</f>
        <v/>
      </c>
      <c r="D1008" s="211">
        <f>IF('CLINs &amp; Ceiling Rates'!D964="",SUM('Labor Loading Matrix'!H1008:AA1008),SUM(E1008:G1008))</f>
        <v>0</v>
      </c>
      <c r="E1008" s="175">
        <f>SUM(IF('CLINs &amp; Ceiling Rates'!$D$237="OPS",'Labor Loading Matrix'!H1008,0),IF('CLINs &amp; Ceiling Rates'!$D$238="OPS",'Labor Loading Matrix'!I1008,0),IF('CLINs &amp; Ceiling Rates'!$D$239="OPS",'Labor Loading Matrix'!J1008,0),IF('CLINs &amp; Ceiling Rates'!$D$240="OPS",'Labor Loading Matrix'!K1008,0),IF('CLINs &amp; Ceiling Rates'!$D$241="OPS",'Labor Loading Matrix'!L1008,0),IF('CLINs &amp; Ceiling Rates'!$D$242="OPS",'Labor Loading Matrix'!M1008,0),IF('CLINs &amp; Ceiling Rates'!$D$243="OPS",'Labor Loading Matrix'!N1008,0),IF('CLINs &amp; Ceiling Rates'!$D$244="OPS",'Labor Loading Matrix'!O1008,0),IF('CLINs &amp; Ceiling Rates'!$D$245="OPS",'Labor Loading Matrix'!P1008,0),IF('CLINs &amp; Ceiling Rates'!$D$246="OPS",'Labor Loading Matrix'!Q1008,0),IF('CLINs &amp; Ceiling Rates'!$D$247="OPS",'Labor Loading Matrix'!R1008,0),IF('CLINs &amp; Ceiling Rates'!$D$248="OPS",'Labor Loading Matrix'!S1008,0),IF('CLINs &amp; Ceiling Rates'!$D$249="OPS",'Labor Loading Matrix'!T1008,0),IF('CLINs &amp; Ceiling Rates'!$D$250="OPS",'Labor Loading Matrix'!U1008,0),IF('CLINs &amp; Ceiling Rates'!$D$251="OPS",'Labor Loading Matrix'!V1008,0),IF('CLINs &amp; Ceiling Rates'!$D$252="OPS",'Labor Loading Matrix'!W1008,0),IF('CLINs &amp; Ceiling Rates'!$D$253="OPS",'Labor Loading Matrix'!X1008,0),IF('CLINs &amp; Ceiling Rates'!$D$254="OPS",'Labor Loading Matrix'!Y1008,0),IF('CLINs &amp; Ceiling Rates'!$D$255="OPS",'Labor Loading Matrix'!Z1008,0),IF('CLINs &amp; Ceiling Rates'!$D$256="OPS",'Labor Loading Matrix'!AA1008,0))</f>
        <v>0</v>
      </c>
      <c r="F1008" s="175">
        <f>SUM(IF('CLINs &amp; Ceiling Rates'!$D$237="F&amp;E",'Labor Loading Matrix'!H1008,0),IF('CLINs &amp; Ceiling Rates'!$D$238="F&amp;E",'Labor Loading Matrix'!I1008,0),IF('CLINs &amp; Ceiling Rates'!$D$239="F&amp;E",'Labor Loading Matrix'!J1008,0),IF('CLINs &amp; Ceiling Rates'!$D$240="F&amp;E",'Labor Loading Matrix'!K1008,0),IF('CLINs &amp; Ceiling Rates'!$D$241="F&amp;E",'Labor Loading Matrix'!L1008,0),IF('CLINs &amp; Ceiling Rates'!$D$242="F&amp;E",'Labor Loading Matrix'!M1008,0),IF('CLINs &amp; Ceiling Rates'!$D$243="F&amp;E",'Labor Loading Matrix'!N1008,0),IF('CLINs &amp; Ceiling Rates'!$D$244="F&amp;E",'Labor Loading Matrix'!O1008,0),IF('CLINs &amp; Ceiling Rates'!$D$245="F&amp;E",'Labor Loading Matrix'!P1008,0),IF('CLINs &amp; Ceiling Rates'!$D$246="F&amp;E",'Labor Loading Matrix'!Q1008,0),IF('CLINs &amp; Ceiling Rates'!$D$247="F&amp;E",'Labor Loading Matrix'!R1008,0),IF('CLINs &amp; Ceiling Rates'!$D$248="F&amp;E",'Labor Loading Matrix'!S1008,0),IF('CLINs &amp; Ceiling Rates'!$D$249="F&amp;E",'Labor Loading Matrix'!T1008,0),IF('CLINs &amp; Ceiling Rates'!$D$250="F&amp;E",'Labor Loading Matrix'!U1008,0),IF('CLINs &amp; Ceiling Rates'!$D$251="F&amp;E",'Labor Loading Matrix'!V1008,0),IF('CLINs &amp; Ceiling Rates'!$D$252="F&amp;E",'Labor Loading Matrix'!W1008,0),IF('CLINs &amp; Ceiling Rates'!$D$253="F&amp;E",'Labor Loading Matrix'!X1008,0),IF('CLINs &amp; Ceiling Rates'!$D$254="F&amp;E",'Labor Loading Matrix'!Y1008,0),IF('CLINs &amp; Ceiling Rates'!$D$255="F&amp;E",'Labor Loading Matrix'!Z1008,0),IF('CLINs &amp; Ceiling Rates'!$D$256="F&amp;E",'Labor Loading Matrix'!AA1008,0))</f>
        <v>0</v>
      </c>
      <c r="G1008" s="175">
        <f>SUM(IF('CLINs &amp; Ceiling Rates'!$D$237="R&amp;D",'Labor Loading Matrix'!H1008,0),IF('CLINs &amp; Ceiling Rates'!$D$238="R&amp;D",'Labor Loading Matrix'!I1008,0),IF('CLINs &amp; Ceiling Rates'!$D$239="R&amp;D",'Labor Loading Matrix'!J1008,0),IF('CLINs &amp; Ceiling Rates'!$D$240="R&amp;D",'Labor Loading Matrix'!K1008,0),IF('CLINs &amp; Ceiling Rates'!$D$241="R&amp;D",'Labor Loading Matrix'!L1008,0),IF('CLINs &amp; Ceiling Rates'!$D$242="R&amp;D",'Labor Loading Matrix'!M1008,0),IF('CLINs &amp; Ceiling Rates'!$D$243="R&amp;D",'Labor Loading Matrix'!N1008,0),IF('CLINs &amp; Ceiling Rates'!$D$244="R&amp;D",'Labor Loading Matrix'!O1008,0),IF('CLINs &amp; Ceiling Rates'!$D$245="R&amp;D",'Labor Loading Matrix'!P1008,0),IF('CLINs &amp; Ceiling Rates'!$D$246="R&amp;D",'Labor Loading Matrix'!Q1008,0),IF('CLINs &amp; Ceiling Rates'!$D$247="R&amp;D",'Labor Loading Matrix'!R1008,0),IF('CLINs &amp; Ceiling Rates'!$D$248="R&amp;D",'Labor Loading Matrix'!S1008,0),IF('CLINs &amp; Ceiling Rates'!$D$249="R&amp;D",'Labor Loading Matrix'!T1008,0),IF('CLINs &amp; Ceiling Rates'!$D$250="R&amp;D",'Labor Loading Matrix'!U1008,0),IF('CLINs &amp; Ceiling Rates'!$D$251="R&amp;D",'Labor Loading Matrix'!V1008,0),IF('CLINs &amp; Ceiling Rates'!$D$252="R&amp;D",'Labor Loading Matrix'!W1008,0),IF('CLINs &amp; Ceiling Rates'!$D$253="R&amp;D",'Labor Loading Matrix'!X1008,0),IF('CLINs &amp; Ceiling Rates'!$D$254="R&amp;D",'Labor Loading Matrix'!Y1008,0),IF('CLINs &amp; Ceiling Rates'!$D$255="R&amp;D",'Labor Loading Matrix'!Z1008,0),IF('CLINs &amp; Ceiling Rates'!$D$256="R&amp;D",'Labor Loading Matrix'!AA1008,0))</f>
        <v>0</v>
      </c>
      <c r="H1008" s="138"/>
      <c r="I1008" s="137"/>
      <c r="J1008" s="137"/>
      <c r="K1008" s="137"/>
      <c r="L1008" s="137"/>
      <c r="M1008" s="137"/>
      <c r="N1008" s="84"/>
      <c r="O1008" s="84"/>
      <c r="P1008" s="84"/>
      <c r="Q1008" s="84"/>
      <c r="R1008" s="133"/>
      <c r="S1008" s="133"/>
      <c r="T1008" s="133"/>
      <c r="U1008" s="133"/>
      <c r="V1008" s="133"/>
      <c r="W1008" s="133"/>
      <c r="X1008" s="133"/>
      <c r="Y1008" s="133"/>
      <c r="Z1008" s="133"/>
      <c r="AA1008" s="133"/>
    </row>
    <row r="1009" spans="1:27" s="73" customFormat="1" ht="18" hidden="1" customHeight="1" x14ac:dyDescent="0.25">
      <c r="A1009" s="173">
        <f>'CLINs &amp; Ceiling Rates'!B154</f>
        <v>0</v>
      </c>
      <c r="B1009" s="173">
        <f>'CLINs &amp; Ceiling Rates'!C154</f>
        <v>0</v>
      </c>
      <c r="C1009" s="177" t="str">
        <f>'CLINs &amp; Ceiling Rates'!M154</f>
        <v/>
      </c>
      <c r="D1009" s="211">
        <f>IF('CLINs &amp; Ceiling Rates'!D965="",SUM('Labor Loading Matrix'!H1009:AA1009),SUM(E1009:G1009))</f>
        <v>0</v>
      </c>
      <c r="E1009" s="175">
        <f>SUM(IF('CLINs &amp; Ceiling Rates'!$D$237="OPS",'Labor Loading Matrix'!H1009,0),IF('CLINs &amp; Ceiling Rates'!$D$238="OPS",'Labor Loading Matrix'!I1009,0),IF('CLINs &amp; Ceiling Rates'!$D$239="OPS",'Labor Loading Matrix'!J1009,0),IF('CLINs &amp; Ceiling Rates'!$D$240="OPS",'Labor Loading Matrix'!K1009,0),IF('CLINs &amp; Ceiling Rates'!$D$241="OPS",'Labor Loading Matrix'!L1009,0),IF('CLINs &amp; Ceiling Rates'!$D$242="OPS",'Labor Loading Matrix'!M1009,0),IF('CLINs &amp; Ceiling Rates'!$D$243="OPS",'Labor Loading Matrix'!N1009,0),IF('CLINs &amp; Ceiling Rates'!$D$244="OPS",'Labor Loading Matrix'!O1009,0),IF('CLINs &amp; Ceiling Rates'!$D$245="OPS",'Labor Loading Matrix'!P1009,0),IF('CLINs &amp; Ceiling Rates'!$D$246="OPS",'Labor Loading Matrix'!Q1009,0),IF('CLINs &amp; Ceiling Rates'!$D$247="OPS",'Labor Loading Matrix'!R1009,0),IF('CLINs &amp; Ceiling Rates'!$D$248="OPS",'Labor Loading Matrix'!S1009,0),IF('CLINs &amp; Ceiling Rates'!$D$249="OPS",'Labor Loading Matrix'!T1009,0),IF('CLINs &amp; Ceiling Rates'!$D$250="OPS",'Labor Loading Matrix'!U1009,0),IF('CLINs &amp; Ceiling Rates'!$D$251="OPS",'Labor Loading Matrix'!V1009,0),IF('CLINs &amp; Ceiling Rates'!$D$252="OPS",'Labor Loading Matrix'!W1009,0),IF('CLINs &amp; Ceiling Rates'!$D$253="OPS",'Labor Loading Matrix'!X1009,0),IF('CLINs &amp; Ceiling Rates'!$D$254="OPS",'Labor Loading Matrix'!Y1009,0),IF('CLINs &amp; Ceiling Rates'!$D$255="OPS",'Labor Loading Matrix'!Z1009,0),IF('CLINs &amp; Ceiling Rates'!$D$256="OPS",'Labor Loading Matrix'!AA1009,0))</f>
        <v>0</v>
      </c>
      <c r="F1009" s="175">
        <f>SUM(IF('CLINs &amp; Ceiling Rates'!$D$237="F&amp;E",'Labor Loading Matrix'!H1009,0),IF('CLINs &amp; Ceiling Rates'!$D$238="F&amp;E",'Labor Loading Matrix'!I1009,0),IF('CLINs &amp; Ceiling Rates'!$D$239="F&amp;E",'Labor Loading Matrix'!J1009,0),IF('CLINs &amp; Ceiling Rates'!$D$240="F&amp;E",'Labor Loading Matrix'!K1009,0),IF('CLINs &amp; Ceiling Rates'!$D$241="F&amp;E",'Labor Loading Matrix'!L1009,0),IF('CLINs &amp; Ceiling Rates'!$D$242="F&amp;E",'Labor Loading Matrix'!M1009,0),IF('CLINs &amp; Ceiling Rates'!$D$243="F&amp;E",'Labor Loading Matrix'!N1009,0),IF('CLINs &amp; Ceiling Rates'!$D$244="F&amp;E",'Labor Loading Matrix'!O1009,0),IF('CLINs &amp; Ceiling Rates'!$D$245="F&amp;E",'Labor Loading Matrix'!P1009,0),IF('CLINs &amp; Ceiling Rates'!$D$246="F&amp;E",'Labor Loading Matrix'!Q1009,0),IF('CLINs &amp; Ceiling Rates'!$D$247="F&amp;E",'Labor Loading Matrix'!R1009,0),IF('CLINs &amp; Ceiling Rates'!$D$248="F&amp;E",'Labor Loading Matrix'!S1009,0),IF('CLINs &amp; Ceiling Rates'!$D$249="F&amp;E",'Labor Loading Matrix'!T1009,0),IF('CLINs &amp; Ceiling Rates'!$D$250="F&amp;E",'Labor Loading Matrix'!U1009,0),IF('CLINs &amp; Ceiling Rates'!$D$251="F&amp;E",'Labor Loading Matrix'!V1009,0),IF('CLINs &amp; Ceiling Rates'!$D$252="F&amp;E",'Labor Loading Matrix'!W1009,0),IF('CLINs &amp; Ceiling Rates'!$D$253="F&amp;E",'Labor Loading Matrix'!X1009,0),IF('CLINs &amp; Ceiling Rates'!$D$254="F&amp;E",'Labor Loading Matrix'!Y1009,0),IF('CLINs &amp; Ceiling Rates'!$D$255="F&amp;E",'Labor Loading Matrix'!Z1009,0),IF('CLINs &amp; Ceiling Rates'!$D$256="F&amp;E",'Labor Loading Matrix'!AA1009,0))</f>
        <v>0</v>
      </c>
      <c r="G1009" s="175">
        <f>SUM(IF('CLINs &amp; Ceiling Rates'!$D$237="R&amp;D",'Labor Loading Matrix'!H1009,0),IF('CLINs &amp; Ceiling Rates'!$D$238="R&amp;D",'Labor Loading Matrix'!I1009,0),IF('CLINs &amp; Ceiling Rates'!$D$239="R&amp;D",'Labor Loading Matrix'!J1009,0),IF('CLINs &amp; Ceiling Rates'!$D$240="R&amp;D",'Labor Loading Matrix'!K1009,0),IF('CLINs &amp; Ceiling Rates'!$D$241="R&amp;D",'Labor Loading Matrix'!L1009,0),IF('CLINs &amp; Ceiling Rates'!$D$242="R&amp;D",'Labor Loading Matrix'!M1009,0),IF('CLINs &amp; Ceiling Rates'!$D$243="R&amp;D",'Labor Loading Matrix'!N1009,0),IF('CLINs &amp; Ceiling Rates'!$D$244="R&amp;D",'Labor Loading Matrix'!O1009,0),IF('CLINs &amp; Ceiling Rates'!$D$245="R&amp;D",'Labor Loading Matrix'!P1009,0),IF('CLINs &amp; Ceiling Rates'!$D$246="R&amp;D",'Labor Loading Matrix'!Q1009,0),IF('CLINs &amp; Ceiling Rates'!$D$247="R&amp;D",'Labor Loading Matrix'!R1009,0),IF('CLINs &amp; Ceiling Rates'!$D$248="R&amp;D",'Labor Loading Matrix'!S1009,0),IF('CLINs &amp; Ceiling Rates'!$D$249="R&amp;D",'Labor Loading Matrix'!T1009,0),IF('CLINs &amp; Ceiling Rates'!$D$250="R&amp;D",'Labor Loading Matrix'!U1009,0),IF('CLINs &amp; Ceiling Rates'!$D$251="R&amp;D",'Labor Loading Matrix'!V1009,0),IF('CLINs &amp; Ceiling Rates'!$D$252="R&amp;D",'Labor Loading Matrix'!W1009,0),IF('CLINs &amp; Ceiling Rates'!$D$253="R&amp;D",'Labor Loading Matrix'!X1009,0),IF('CLINs &amp; Ceiling Rates'!$D$254="R&amp;D",'Labor Loading Matrix'!Y1009,0),IF('CLINs &amp; Ceiling Rates'!$D$255="R&amp;D",'Labor Loading Matrix'!Z1009,0),IF('CLINs &amp; Ceiling Rates'!$D$256="R&amp;D",'Labor Loading Matrix'!AA1009,0))</f>
        <v>0</v>
      </c>
      <c r="H1009" s="138"/>
      <c r="I1009" s="137"/>
      <c r="J1009" s="137"/>
      <c r="K1009" s="137"/>
      <c r="L1009" s="137"/>
      <c r="M1009" s="137"/>
      <c r="N1009" s="84"/>
      <c r="O1009" s="84"/>
      <c r="P1009" s="84"/>
      <c r="Q1009" s="84"/>
      <c r="R1009" s="133"/>
      <c r="S1009" s="133"/>
      <c r="T1009" s="133"/>
      <c r="U1009" s="133"/>
      <c r="V1009" s="133"/>
      <c r="W1009" s="133"/>
      <c r="X1009" s="133"/>
      <c r="Y1009" s="133"/>
      <c r="Z1009" s="133"/>
      <c r="AA1009" s="133"/>
    </row>
    <row r="1010" spans="1:27" s="73" customFormat="1" ht="18" hidden="1" customHeight="1" x14ac:dyDescent="0.25">
      <c r="A1010" s="173">
        <f>'CLINs &amp; Ceiling Rates'!B155</f>
        <v>0</v>
      </c>
      <c r="B1010" s="173">
        <f>'CLINs &amp; Ceiling Rates'!C155</f>
        <v>0</v>
      </c>
      <c r="C1010" s="177" t="str">
        <f>'CLINs &amp; Ceiling Rates'!M155</f>
        <v/>
      </c>
      <c r="D1010" s="211">
        <f>IF('CLINs &amp; Ceiling Rates'!D966="",SUM('Labor Loading Matrix'!H1010:AA1010),SUM(E1010:G1010))</f>
        <v>0</v>
      </c>
      <c r="E1010" s="175">
        <f>SUM(IF('CLINs &amp; Ceiling Rates'!$D$237="OPS",'Labor Loading Matrix'!H1010,0),IF('CLINs &amp; Ceiling Rates'!$D$238="OPS",'Labor Loading Matrix'!I1010,0),IF('CLINs &amp; Ceiling Rates'!$D$239="OPS",'Labor Loading Matrix'!J1010,0),IF('CLINs &amp; Ceiling Rates'!$D$240="OPS",'Labor Loading Matrix'!K1010,0),IF('CLINs &amp; Ceiling Rates'!$D$241="OPS",'Labor Loading Matrix'!L1010,0),IF('CLINs &amp; Ceiling Rates'!$D$242="OPS",'Labor Loading Matrix'!M1010,0),IF('CLINs &amp; Ceiling Rates'!$D$243="OPS",'Labor Loading Matrix'!N1010,0),IF('CLINs &amp; Ceiling Rates'!$D$244="OPS",'Labor Loading Matrix'!O1010,0),IF('CLINs &amp; Ceiling Rates'!$D$245="OPS",'Labor Loading Matrix'!P1010,0),IF('CLINs &amp; Ceiling Rates'!$D$246="OPS",'Labor Loading Matrix'!Q1010,0),IF('CLINs &amp; Ceiling Rates'!$D$247="OPS",'Labor Loading Matrix'!R1010,0),IF('CLINs &amp; Ceiling Rates'!$D$248="OPS",'Labor Loading Matrix'!S1010,0),IF('CLINs &amp; Ceiling Rates'!$D$249="OPS",'Labor Loading Matrix'!T1010,0),IF('CLINs &amp; Ceiling Rates'!$D$250="OPS",'Labor Loading Matrix'!U1010,0),IF('CLINs &amp; Ceiling Rates'!$D$251="OPS",'Labor Loading Matrix'!V1010,0),IF('CLINs &amp; Ceiling Rates'!$D$252="OPS",'Labor Loading Matrix'!W1010,0),IF('CLINs &amp; Ceiling Rates'!$D$253="OPS",'Labor Loading Matrix'!X1010,0),IF('CLINs &amp; Ceiling Rates'!$D$254="OPS",'Labor Loading Matrix'!Y1010,0),IF('CLINs &amp; Ceiling Rates'!$D$255="OPS",'Labor Loading Matrix'!Z1010,0),IF('CLINs &amp; Ceiling Rates'!$D$256="OPS",'Labor Loading Matrix'!AA1010,0))</f>
        <v>0</v>
      </c>
      <c r="F1010" s="175">
        <f>SUM(IF('CLINs &amp; Ceiling Rates'!$D$237="F&amp;E",'Labor Loading Matrix'!H1010,0),IF('CLINs &amp; Ceiling Rates'!$D$238="F&amp;E",'Labor Loading Matrix'!I1010,0),IF('CLINs &amp; Ceiling Rates'!$D$239="F&amp;E",'Labor Loading Matrix'!J1010,0),IF('CLINs &amp; Ceiling Rates'!$D$240="F&amp;E",'Labor Loading Matrix'!K1010,0),IF('CLINs &amp; Ceiling Rates'!$D$241="F&amp;E",'Labor Loading Matrix'!L1010,0),IF('CLINs &amp; Ceiling Rates'!$D$242="F&amp;E",'Labor Loading Matrix'!M1010,0),IF('CLINs &amp; Ceiling Rates'!$D$243="F&amp;E",'Labor Loading Matrix'!N1010,0),IF('CLINs &amp; Ceiling Rates'!$D$244="F&amp;E",'Labor Loading Matrix'!O1010,0),IF('CLINs &amp; Ceiling Rates'!$D$245="F&amp;E",'Labor Loading Matrix'!P1010,0),IF('CLINs &amp; Ceiling Rates'!$D$246="F&amp;E",'Labor Loading Matrix'!Q1010,0),IF('CLINs &amp; Ceiling Rates'!$D$247="F&amp;E",'Labor Loading Matrix'!R1010,0),IF('CLINs &amp; Ceiling Rates'!$D$248="F&amp;E",'Labor Loading Matrix'!S1010,0),IF('CLINs &amp; Ceiling Rates'!$D$249="F&amp;E",'Labor Loading Matrix'!T1010,0),IF('CLINs &amp; Ceiling Rates'!$D$250="F&amp;E",'Labor Loading Matrix'!U1010,0),IF('CLINs &amp; Ceiling Rates'!$D$251="F&amp;E",'Labor Loading Matrix'!V1010,0),IF('CLINs &amp; Ceiling Rates'!$D$252="F&amp;E",'Labor Loading Matrix'!W1010,0),IF('CLINs &amp; Ceiling Rates'!$D$253="F&amp;E",'Labor Loading Matrix'!X1010,0),IF('CLINs &amp; Ceiling Rates'!$D$254="F&amp;E",'Labor Loading Matrix'!Y1010,0),IF('CLINs &amp; Ceiling Rates'!$D$255="F&amp;E",'Labor Loading Matrix'!Z1010,0),IF('CLINs &amp; Ceiling Rates'!$D$256="F&amp;E",'Labor Loading Matrix'!AA1010,0))</f>
        <v>0</v>
      </c>
      <c r="G1010" s="175">
        <f>SUM(IF('CLINs &amp; Ceiling Rates'!$D$237="R&amp;D",'Labor Loading Matrix'!H1010,0),IF('CLINs &amp; Ceiling Rates'!$D$238="R&amp;D",'Labor Loading Matrix'!I1010,0),IF('CLINs &amp; Ceiling Rates'!$D$239="R&amp;D",'Labor Loading Matrix'!J1010,0),IF('CLINs &amp; Ceiling Rates'!$D$240="R&amp;D",'Labor Loading Matrix'!K1010,0),IF('CLINs &amp; Ceiling Rates'!$D$241="R&amp;D",'Labor Loading Matrix'!L1010,0),IF('CLINs &amp; Ceiling Rates'!$D$242="R&amp;D",'Labor Loading Matrix'!M1010,0),IF('CLINs &amp; Ceiling Rates'!$D$243="R&amp;D",'Labor Loading Matrix'!N1010,0),IF('CLINs &amp; Ceiling Rates'!$D$244="R&amp;D",'Labor Loading Matrix'!O1010,0),IF('CLINs &amp; Ceiling Rates'!$D$245="R&amp;D",'Labor Loading Matrix'!P1010,0),IF('CLINs &amp; Ceiling Rates'!$D$246="R&amp;D",'Labor Loading Matrix'!Q1010,0),IF('CLINs &amp; Ceiling Rates'!$D$247="R&amp;D",'Labor Loading Matrix'!R1010,0),IF('CLINs &amp; Ceiling Rates'!$D$248="R&amp;D",'Labor Loading Matrix'!S1010,0),IF('CLINs &amp; Ceiling Rates'!$D$249="R&amp;D",'Labor Loading Matrix'!T1010,0),IF('CLINs &amp; Ceiling Rates'!$D$250="R&amp;D",'Labor Loading Matrix'!U1010,0),IF('CLINs &amp; Ceiling Rates'!$D$251="R&amp;D",'Labor Loading Matrix'!V1010,0),IF('CLINs &amp; Ceiling Rates'!$D$252="R&amp;D",'Labor Loading Matrix'!W1010,0),IF('CLINs &amp; Ceiling Rates'!$D$253="R&amp;D",'Labor Loading Matrix'!X1010,0),IF('CLINs &amp; Ceiling Rates'!$D$254="R&amp;D",'Labor Loading Matrix'!Y1010,0),IF('CLINs &amp; Ceiling Rates'!$D$255="R&amp;D",'Labor Loading Matrix'!Z1010,0),IF('CLINs &amp; Ceiling Rates'!$D$256="R&amp;D",'Labor Loading Matrix'!AA1010,0))</f>
        <v>0</v>
      </c>
      <c r="H1010" s="138"/>
      <c r="I1010" s="137"/>
      <c r="J1010" s="137"/>
      <c r="K1010" s="137"/>
      <c r="L1010" s="137"/>
      <c r="M1010" s="137"/>
      <c r="N1010" s="84"/>
      <c r="O1010" s="84"/>
      <c r="P1010" s="84"/>
      <c r="Q1010" s="84"/>
      <c r="R1010" s="133"/>
      <c r="S1010" s="133"/>
      <c r="T1010" s="133"/>
      <c r="U1010" s="133"/>
      <c r="V1010" s="133"/>
      <c r="W1010" s="133"/>
      <c r="X1010" s="133"/>
      <c r="Y1010" s="133"/>
      <c r="Z1010" s="133"/>
      <c r="AA1010" s="133"/>
    </row>
    <row r="1011" spans="1:27" s="73" customFormat="1" ht="18" hidden="1" customHeight="1" x14ac:dyDescent="0.25">
      <c r="A1011" s="173">
        <f>'CLINs &amp; Ceiling Rates'!B156</f>
        <v>0</v>
      </c>
      <c r="B1011" s="173">
        <f>'CLINs &amp; Ceiling Rates'!C156</f>
        <v>0</v>
      </c>
      <c r="C1011" s="177" t="str">
        <f>'CLINs &amp; Ceiling Rates'!M156</f>
        <v/>
      </c>
      <c r="D1011" s="211">
        <f>IF('CLINs &amp; Ceiling Rates'!D967="",SUM('Labor Loading Matrix'!H1011:AA1011),SUM(E1011:G1011))</f>
        <v>0</v>
      </c>
      <c r="E1011" s="175">
        <f>SUM(IF('CLINs &amp; Ceiling Rates'!$D$237="OPS",'Labor Loading Matrix'!H1011,0),IF('CLINs &amp; Ceiling Rates'!$D$238="OPS",'Labor Loading Matrix'!I1011,0),IF('CLINs &amp; Ceiling Rates'!$D$239="OPS",'Labor Loading Matrix'!J1011,0),IF('CLINs &amp; Ceiling Rates'!$D$240="OPS",'Labor Loading Matrix'!K1011,0),IF('CLINs &amp; Ceiling Rates'!$D$241="OPS",'Labor Loading Matrix'!L1011,0),IF('CLINs &amp; Ceiling Rates'!$D$242="OPS",'Labor Loading Matrix'!M1011,0),IF('CLINs &amp; Ceiling Rates'!$D$243="OPS",'Labor Loading Matrix'!N1011,0),IF('CLINs &amp; Ceiling Rates'!$D$244="OPS",'Labor Loading Matrix'!O1011,0),IF('CLINs &amp; Ceiling Rates'!$D$245="OPS",'Labor Loading Matrix'!P1011,0),IF('CLINs &amp; Ceiling Rates'!$D$246="OPS",'Labor Loading Matrix'!Q1011,0),IF('CLINs &amp; Ceiling Rates'!$D$247="OPS",'Labor Loading Matrix'!R1011,0),IF('CLINs &amp; Ceiling Rates'!$D$248="OPS",'Labor Loading Matrix'!S1011,0),IF('CLINs &amp; Ceiling Rates'!$D$249="OPS",'Labor Loading Matrix'!T1011,0),IF('CLINs &amp; Ceiling Rates'!$D$250="OPS",'Labor Loading Matrix'!U1011,0),IF('CLINs &amp; Ceiling Rates'!$D$251="OPS",'Labor Loading Matrix'!V1011,0),IF('CLINs &amp; Ceiling Rates'!$D$252="OPS",'Labor Loading Matrix'!W1011,0),IF('CLINs &amp; Ceiling Rates'!$D$253="OPS",'Labor Loading Matrix'!X1011,0),IF('CLINs &amp; Ceiling Rates'!$D$254="OPS",'Labor Loading Matrix'!Y1011,0),IF('CLINs &amp; Ceiling Rates'!$D$255="OPS",'Labor Loading Matrix'!Z1011,0),IF('CLINs &amp; Ceiling Rates'!$D$256="OPS",'Labor Loading Matrix'!AA1011,0))</f>
        <v>0</v>
      </c>
      <c r="F1011" s="175">
        <f>SUM(IF('CLINs &amp; Ceiling Rates'!$D$237="F&amp;E",'Labor Loading Matrix'!H1011,0),IF('CLINs &amp; Ceiling Rates'!$D$238="F&amp;E",'Labor Loading Matrix'!I1011,0),IF('CLINs &amp; Ceiling Rates'!$D$239="F&amp;E",'Labor Loading Matrix'!J1011,0),IF('CLINs &amp; Ceiling Rates'!$D$240="F&amp;E",'Labor Loading Matrix'!K1011,0),IF('CLINs &amp; Ceiling Rates'!$D$241="F&amp;E",'Labor Loading Matrix'!L1011,0),IF('CLINs &amp; Ceiling Rates'!$D$242="F&amp;E",'Labor Loading Matrix'!M1011,0),IF('CLINs &amp; Ceiling Rates'!$D$243="F&amp;E",'Labor Loading Matrix'!N1011,0),IF('CLINs &amp; Ceiling Rates'!$D$244="F&amp;E",'Labor Loading Matrix'!O1011,0),IF('CLINs &amp; Ceiling Rates'!$D$245="F&amp;E",'Labor Loading Matrix'!P1011,0),IF('CLINs &amp; Ceiling Rates'!$D$246="F&amp;E",'Labor Loading Matrix'!Q1011,0),IF('CLINs &amp; Ceiling Rates'!$D$247="F&amp;E",'Labor Loading Matrix'!R1011,0),IF('CLINs &amp; Ceiling Rates'!$D$248="F&amp;E",'Labor Loading Matrix'!S1011,0),IF('CLINs &amp; Ceiling Rates'!$D$249="F&amp;E",'Labor Loading Matrix'!T1011,0),IF('CLINs &amp; Ceiling Rates'!$D$250="F&amp;E",'Labor Loading Matrix'!U1011,0),IF('CLINs &amp; Ceiling Rates'!$D$251="F&amp;E",'Labor Loading Matrix'!V1011,0),IF('CLINs &amp; Ceiling Rates'!$D$252="F&amp;E",'Labor Loading Matrix'!W1011,0),IF('CLINs &amp; Ceiling Rates'!$D$253="F&amp;E",'Labor Loading Matrix'!X1011,0),IF('CLINs &amp; Ceiling Rates'!$D$254="F&amp;E",'Labor Loading Matrix'!Y1011,0),IF('CLINs &amp; Ceiling Rates'!$D$255="F&amp;E",'Labor Loading Matrix'!Z1011,0),IF('CLINs &amp; Ceiling Rates'!$D$256="F&amp;E",'Labor Loading Matrix'!AA1011,0))</f>
        <v>0</v>
      </c>
      <c r="G1011" s="175">
        <f>SUM(IF('CLINs &amp; Ceiling Rates'!$D$237="R&amp;D",'Labor Loading Matrix'!H1011,0),IF('CLINs &amp; Ceiling Rates'!$D$238="R&amp;D",'Labor Loading Matrix'!I1011,0),IF('CLINs &amp; Ceiling Rates'!$D$239="R&amp;D",'Labor Loading Matrix'!J1011,0),IF('CLINs &amp; Ceiling Rates'!$D$240="R&amp;D",'Labor Loading Matrix'!K1011,0),IF('CLINs &amp; Ceiling Rates'!$D$241="R&amp;D",'Labor Loading Matrix'!L1011,0),IF('CLINs &amp; Ceiling Rates'!$D$242="R&amp;D",'Labor Loading Matrix'!M1011,0),IF('CLINs &amp; Ceiling Rates'!$D$243="R&amp;D",'Labor Loading Matrix'!N1011,0),IF('CLINs &amp; Ceiling Rates'!$D$244="R&amp;D",'Labor Loading Matrix'!O1011,0),IF('CLINs &amp; Ceiling Rates'!$D$245="R&amp;D",'Labor Loading Matrix'!P1011,0),IF('CLINs &amp; Ceiling Rates'!$D$246="R&amp;D",'Labor Loading Matrix'!Q1011,0),IF('CLINs &amp; Ceiling Rates'!$D$247="R&amp;D",'Labor Loading Matrix'!R1011,0),IF('CLINs &amp; Ceiling Rates'!$D$248="R&amp;D",'Labor Loading Matrix'!S1011,0),IF('CLINs &amp; Ceiling Rates'!$D$249="R&amp;D",'Labor Loading Matrix'!T1011,0),IF('CLINs &amp; Ceiling Rates'!$D$250="R&amp;D",'Labor Loading Matrix'!U1011,0),IF('CLINs &amp; Ceiling Rates'!$D$251="R&amp;D",'Labor Loading Matrix'!V1011,0),IF('CLINs &amp; Ceiling Rates'!$D$252="R&amp;D",'Labor Loading Matrix'!W1011,0),IF('CLINs &amp; Ceiling Rates'!$D$253="R&amp;D",'Labor Loading Matrix'!X1011,0),IF('CLINs &amp; Ceiling Rates'!$D$254="R&amp;D",'Labor Loading Matrix'!Y1011,0),IF('CLINs &amp; Ceiling Rates'!$D$255="R&amp;D",'Labor Loading Matrix'!Z1011,0),IF('CLINs &amp; Ceiling Rates'!$D$256="R&amp;D",'Labor Loading Matrix'!AA1011,0))</f>
        <v>0</v>
      </c>
      <c r="H1011" s="138"/>
      <c r="I1011" s="137"/>
      <c r="J1011" s="137"/>
      <c r="K1011" s="137"/>
      <c r="L1011" s="137"/>
      <c r="M1011" s="137"/>
      <c r="N1011" s="84"/>
      <c r="O1011" s="84"/>
      <c r="P1011" s="84"/>
      <c r="Q1011" s="84"/>
      <c r="R1011" s="133"/>
      <c r="S1011" s="133"/>
      <c r="T1011" s="133"/>
      <c r="U1011" s="133"/>
      <c r="V1011" s="133"/>
      <c r="W1011" s="133"/>
      <c r="X1011" s="133"/>
      <c r="Y1011" s="133"/>
      <c r="Z1011" s="133"/>
      <c r="AA1011" s="133"/>
    </row>
    <row r="1012" spans="1:27" s="73" customFormat="1" ht="18" hidden="1" customHeight="1" x14ac:dyDescent="0.25">
      <c r="A1012" s="173">
        <f>'CLINs &amp; Ceiling Rates'!B157</f>
        <v>0</v>
      </c>
      <c r="B1012" s="173">
        <f>'CLINs &amp; Ceiling Rates'!C157</f>
        <v>0</v>
      </c>
      <c r="C1012" s="177" t="str">
        <f>'CLINs &amp; Ceiling Rates'!M157</f>
        <v/>
      </c>
      <c r="D1012" s="211">
        <f>IF('CLINs &amp; Ceiling Rates'!D968="",SUM('Labor Loading Matrix'!H1012:AA1012),SUM(E1012:G1012))</f>
        <v>0</v>
      </c>
      <c r="E1012" s="175">
        <f>SUM(IF('CLINs &amp; Ceiling Rates'!$D$237="OPS",'Labor Loading Matrix'!H1012,0),IF('CLINs &amp; Ceiling Rates'!$D$238="OPS",'Labor Loading Matrix'!I1012,0),IF('CLINs &amp; Ceiling Rates'!$D$239="OPS",'Labor Loading Matrix'!J1012,0),IF('CLINs &amp; Ceiling Rates'!$D$240="OPS",'Labor Loading Matrix'!K1012,0),IF('CLINs &amp; Ceiling Rates'!$D$241="OPS",'Labor Loading Matrix'!L1012,0),IF('CLINs &amp; Ceiling Rates'!$D$242="OPS",'Labor Loading Matrix'!M1012,0),IF('CLINs &amp; Ceiling Rates'!$D$243="OPS",'Labor Loading Matrix'!N1012,0),IF('CLINs &amp; Ceiling Rates'!$D$244="OPS",'Labor Loading Matrix'!O1012,0),IF('CLINs &amp; Ceiling Rates'!$D$245="OPS",'Labor Loading Matrix'!P1012,0),IF('CLINs &amp; Ceiling Rates'!$D$246="OPS",'Labor Loading Matrix'!Q1012,0),IF('CLINs &amp; Ceiling Rates'!$D$247="OPS",'Labor Loading Matrix'!R1012,0),IF('CLINs &amp; Ceiling Rates'!$D$248="OPS",'Labor Loading Matrix'!S1012,0),IF('CLINs &amp; Ceiling Rates'!$D$249="OPS",'Labor Loading Matrix'!T1012,0),IF('CLINs &amp; Ceiling Rates'!$D$250="OPS",'Labor Loading Matrix'!U1012,0),IF('CLINs &amp; Ceiling Rates'!$D$251="OPS",'Labor Loading Matrix'!V1012,0),IF('CLINs &amp; Ceiling Rates'!$D$252="OPS",'Labor Loading Matrix'!W1012,0),IF('CLINs &amp; Ceiling Rates'!$D$253="OPS",'Labor Loading Matrix'!X1012,0),IF('CLINs &amp; Ceiling Rates'!$D$254="OPS",'Labor Loading Matrix'!Y1012,0),IF('CLINs &amp; Ceiling Rates'!$D$255="OPS",'Labor Loading Matrix'!Z1012,0),IF('CLINs &amp; Ceiling Rates'!$D$256="OPS",'Labor Loading Matrix'!AA1012,0))</f>
        <v>0</v>
      </c>
      <c r="F1012" s="175">
        <f>SUM(IF('CLINs &amp; Ceiling Rates'!$D$237="F&amp;E",'Labor Loading Matrix'!H1012,0),IF('CLINs &amp; Ceiling Rates'!$D$238="F&amp;E",'Labor Loading Matrix'!I1012,0),IF('CLINs &amp; Ceiling Rates'!$D$239="F&amp;E",'Labor Loading Matrix'!J1012,0),IF('CLINs &amp; Ceiling Rates'!$D$240="F&amp;E",'Labor Loading Matrix'!K1012,0),IF('CLINs &amp; Ceiling Rates'!$D$241="F&amp;E",'Labor Loading Matrix'!L1012,0),IF('CLINs &amp; Ceiling Rates'!$D$242="F&amp;E",'Labor Loading Matrix'!M1012,0),IF('CLINs &amp; Ceiling Rates'!$D$243="F&amp;E",'Labor Loading Matrix'!N1012,0),IF('CLINs &amp; Ceiling Rates'!$D$244="F&amp;E",'Labor Loading Matrix'!O1012,0),IF('CLINs &amp; Ceiling Rates'!$D$245="F&amp;E",'Labor Loading Matrix'!P1012,0),IF('CLINs &amp; Ceiling Rates'!$D$246="F&amp;E",'Labor Loading Matrix'!Q1012,0),IF('CLINs &amp; Ceiling Rates'!$D$247="F&amp;E",'Labor Loading Matrix'!R1012,0),IF('CLINs &amp; Ceiling Rates'!$D$248="F&amp;E",'Labor Loading Matrix'!S1012,0),IF('CLINs &amp; Ceiling Rates'!$D$249="F&amp;E",'Labor Loading Matrix'!T1012,0),IF('CLINs &amp; Ceiling Rates'!$D$250="F&amp;E",'Labor Loading Matrix'!U1012,0),IF('CLINs &amp; Ceiling Rates'!$D$251="F&amp;E",'Labor Loading Matrix'!V1012,0),IF('CLINs &amp; Ceiling Rates'!$D$252="F&amp;E",'Labor Loading Matrix'!W1012,0),IF('CLINs &amp; Ceiling Rates'!$D$253="F&amp;E",'Labor Loading Matrix'!X1012,0),IF('CLINs &amp; Ceiling Rates'!$D$254="F&amp;E",'Labor Loading Matrix'!Y1012,0),IF('CLINs &amp; Ceiling Rates'!$D$255="F&amp;E",'Labor Loading Matrix'!Z1012,0),IF('CLINs &amp; Ceiling Rates'!$D$256="F&amp;E",'Labor Loading Matrix'!AA1012,0))</f>
        <v>0</v>
      </c>
      <c r="G1012" s="175">
        <f>SUM(IF('CLINs &amp; Ceiling Rates'!$D$237="R&amp;D",'Labor Loading Matrix'!H1012,0),IF('CLINs &amp; Ceiling Rates'!$D$238="R&amp;D",'Labor Loading Matrix'!I1012,0),IF('CLINs &amp; Ceiling Rates'!$D$239="R&amp;D",'Labor Loading Matrix'!J1012,0),IF('CLINs &amp; Ceiling Rates'!$D$240="R&amp;D",'Labor Loading Matrix'!K1012,0),IF('CLINs &amp; Ceiling Rates'!$D$241="R&amp;D",'Labor Loading Matrix'!L1012,0),IF('CLINs &amp; Ceiling Rates'!$D$242="R&amp;D",'Labor Loading Matrix'!M1012,0),IF('CLINs &amp; Ceiling Rates'!$D$243="R&amp;D",'Labor Loading Matrix'!N1012,0),IF('CLINs &amp; Ceiling Rates'!$D$244="R&amp;D",'Labor Loading Matrix'!O1012,0),IF('CLINs &amp; Ceiling Rates'!$D$245="R&amp;D",'Labor Loading Matrix'!P1012,0),IF('CLINs &amp; Ceiling Rates'!$D$246="R&amp;D",'Labor Loading Matrix'!Q1012,0),IF('CLINs &amp; Ceiling Rates'!$D$247="R&amp;D",'Labor Loading Matrix'!R1012,0),IF('CLINs &amp; Ceiling Rates'!$D$248="R&amp;D",'Labor Loading Matrix'!S1012,0),IF('CLINs &amp; Ceiling Rates'!$D$249="R&amp;D",'Labor Loading Matrix'!T1012,0),IF('CLINs &amp; Ceiling Rates'!$D$250="R&amp;D",'Labor Loading Matrix'!U1012,0),IF('CLINs &amp; Ceiling Rates'!$D$251="R&amp;D",'Labor Loading Matrix'!V1012,0),IF('CLINs &amp; Ceiling Rates'!$D$252="R&amp;D",'Labor Loading Matrix'!W1012,0),IF('CLINs &amp; Ceiling Rates'!$D$253="R&amp;D",'Labor Loading Matrix'!X1012,0),IF('CLINs &amp; Ceiling Rates'!$D$254="R&amp;D",'Labor Loading Matrix'!Y1012,0),IF('CLINs &amp; Ceiling Rates'!$D$255="R&amp;D",'Labor Loading Matrix'!Z1012,0),IF('CLINs &amp; Ceiling Rates'!$D$256="R&amp;D",'Labor Loading Matrix'!AA1012,0))</f>
        <v>0</v>
      </c>
      <c r="H1012" s="138"/>
      <c r="I1012" s="137"/>
      <c r="J1012" s="137"/>
      <c r="K1012" s="137"/>
      <c r="L1012" s="137"/>
      <c r="M1012" s="137"/>
      <c r="N1012" s="84"/>
      <c r="O1012" s="84"/>
      <c r="P1012" s="84"/>
      <c r="Q1012" s="84"/>
      <c r="R1012" s="133"/>
      <c r="S1012" s="133"/>
      <c r="T1012" s="133"/>
      <c r="U1012" s="133"/>
      <c r="V1012" s="133"/>
      <c r="W1012" s="133"/>
      <c r="X1012" s="133"/>
      <c r="Y1012" s="133"/>
      <c r="Z1012" s="133"/>
      <c r="AA1012" s="133"/>
    </row>
    <row r="1013" spans="1:27" s="73" customFormat="1" ht="18" hidden="1" customHeight="1" x14ac:dyDescent="0.25">
      <c r="A1013" s="173">
        <f>'CLINs &amp; Ceiling Rates'!B158</f>
        <v>0</v>
      </c>
      <c r="B1013" s="173">
        <f>'CLINs &amp; Ceiling Rates'!C158</f>
        <v>0</v>
      </c>
      <c r="C1013" s="177" t="str">
        <f>'CLINs &amp; Ceiling Rates'!M158</f>
        <v/>
      </c>
      <c r="D1013" s="211">
        <f>IF('CLINs &amp; Ceiling Rates'!D969="",SUM('Labor Loading Matrix'!H1013:AA1013),SUM(E1013:G1013))</f>
        <v>0</v>
      </c>
      <c r="E1013" s="175">
        <f>SUM(IF('CLINs &amp; Ceiling Rates'!$D$237="OPS",'Labor Loading Matrix'!H1013,0),IF('CLINs &amp; Ceiling Rates'!$D$238="OPS",'Labor Loading Matrix'!I1013,0),IF('CLINs &amp; Ceiling Rates'!$D$239="OPS",'Labor Loading Matrix'!J1013,0),IF('CLINs &amp; Ceiling Rates'!$D$240="OPS",'Labor Loading Matrix'!K1013,0),IF('CLINs &amp; Ceiling Rates'!$D$241="OPS",'Labor Loading Matrix'!L1013,0),IF('CLINs &amp; Ceiling Rates'!$D$242="OPS",'Labor Loading Matrix'!M1013,0),IF('CLINs &amp; Ceiling Rates'!$D$243="OPS",'Labor Loading Matrix'!N1013,0),IF('CLINs &amp; Ceiling Rates'!$D$244="OPS",'Labor Loading Matrix'!O1013,0),IF('CLINs &amp; Ceiling Rates'!$D$245="OPS",'Labor Loading Matrix'!P1013,0),IF('CLINs &amp; Ceiling Rates'!$D$246="OPS",'Labor Loading Matrix'!Q1013,0),IF('CLINs &amp; Ceiling Rates'!$D$247="OPS",'Labor Loading Matrix'!R1013,0),IF('CLINs &amp; Ceiling Rates'!$D$248="OPS",'Labor Loading Matrix'!S1013,0),IF('CLINs &amp; Ceiling Rates'!$D$249="OPS",'Labor Loading Matrix'!T1013,0),IF('CLINs &amp; Ceiling Rates'!$D$250="OPS",'Labor Loading Matrix'!U1013,0),IF('CLINs &amp; Ceiling Rates'!$D$251="OPS",'Labor Loading Matrix'!V1013,0),IF('CLINs &amp; Ceiling Rates'!$D$252="OPS",'Labor Loading Matrix'!W1013,0),IF('CLINs &amp; Ceiling Rates'!$D$253="OPS",'Labor Loading Matrix'!X1013,0),IF('CLINs &amp; Ceiling Rates'!$D$254="OPS",'Labor Loading Matrix'!Y1013,0),IF('CLINs &amp; Ceiling Rates'!$D$255="OPS",'Labor Loading Matrix'!Z1013,0),IF('CLINs &amp; Ceiling Rates'!$D$256="OPS",'Labor Loading Matrix'!AA1013,0))</f>
        <v>0</v>
      </c>
      <c r="F1013" s="175">
        <f>SUM(IF('CLINs &amp; Ceiling Rates'!$D$237="F&amp;E",'Labor Loading Matrix'!H1013,0),IF('CLINs &amp; Ceiling Rates'!$D$238="F&amp;E",'Labor Loading Matrix'!I1013,0),IF('CLINs &amp; Ceiling Rates'!$D$239="F&amp;E",'Labor Loading Matrix'!J1013,0),IF('CLINs &amp; Ceiling Rates'!$D$240="F&amp;E",'Labor Loading Matrix'!K1013,0),IF('CLINs &amp; Ceiling Rates'!$D$241="F&amp;E",'Labor Loading Matrix'!L1013,0),IF('CLINs &amp; Ceiling Rates'!$D$242="F&amp;E",'Labor Loading Matrix'!M1013,0),IF('CLINs &amp; Ceiling Rates'!$D$243="F&amp;E",'Labor Loading Matrix'!N1013,0),IF('CLINs &amp; Ceiling Rates'!$D$244="F&amp;E",'Labor Loading Matrix'!O1013,0),IF('CLINs &amp; Ceiling Rates'!$D$245="F&amp;E",'Labor Loading Matrix'!P1013,0),IF('CLINs &amp; Ceiling Rates'!$D$246="F&amp;E",'Labor Loading Matrix'!Q1013,0),IF('CLINs &amp; Ceiling Rates'!$D$247="F&amp;E",'Labor Loading Matrix'!R1013,0),IF('CLINs &amp; Ceiling Rates'!$D$248="F&amp;E",'Labor Loading Matrix'!S1013,0),IF('CLINs &amp; Ceiling Rates'!$D$249="F&amp;E",'Labor Loading Matrix'!T1013,0),IF('CLINs &amp; Ceiling Rates'!$D$250="F&amp;E",'Labor Loading Matrix'!U1013,0),IF('CLINs &amp; Ceiling Rates'!$D$251="F&amp;E",'Labor Loading Matrix'!V1013,0),IF('CLINs &amp; Ceiling Rates'!$D$252="F&amp;E",'Labor Loading Matrix'!W1013,0),IF('CLINs &amp; Ceiling Rates'!$D$253="F&amp;E",'Labor Loading Matrix'!X1013,0),IF('CLINs &amp; Ceiling Rates'!$D$254="F&amp;E",'Labor Loading Matrix'!Y1013,0),IF('CLINs &amp; Ceiling Rates'!$D$255="F&amp;E",'Labor Loading Matrix'!Z1013,0),IF('CLINs &amp; Ceiling Rates'!$D$256="F&amp;E",'Labor Loading Matrix'!AA1013,0))</f>
        <v>0</v>
      </c>
      <c r="G1013" s="175">
        <f>SUM(IF('CLINs &amp; Ceiling Rates'!$D$237="R&amp;D",'Labor Loading Matrix'!H1013,0),IF('CLINs &amp; Ceiling Rates'!$D$238="R&amp;D",'Labor Loading Matrix'!I1013,0),IF('CLINs &amp; Ceiling Rates'!$D$239="R&amp;D",'Labor Loading Matrix'!J1013,0),IF('CLINs &amp; Ceiling Rates'!$D$240="R&amp;D",'Labor Loading Matrix'!K1013,0),IF('CLINs &amp; Ceiling Rates'!$D$241="R&amp;D",'Labor Loading Matrix'!L1013,0),IF('CLINs &amp; Ceiling Rates'!$D$242="R&amp;D",'Labor Loading Matrix'!M1013,0),IF('CLINs &amp; Ceiling Rates'!$D$243="R&amp;D",'Labor Loading Matrix'!N1013,0),IF('CLINs &amp; Ceiling Rates'!$D$244="R&amp;D",'Labor Loading Matrix'!O1013,0),IF('CLINs &amp; Ceiling Rates'!$D$245="R&amp;D",'Labor Loading Matrix'!P1013,0),IF('CLINs &amp; Ceiling Rates'!$D$246="R&amp;D",'Labor Loading Matrix'!Q1013,0),IF('CLINs &amp; Ceiling Rates'!$D$247="R&amp;D",'Labor Loading Matrix'!R1013,0),IF('CLINs &amp; Ceiling Rates'!$D$248="R&amp;D",'Labor Loading Matrix'!S1013,0),IF('CLINs &amp; Ceiling Rates'!$D$249="R&amp;D",'Labor Loading Matrix'!T1013,0),IF('CLINs &amp; Ceiling Rates'!$D$250="R&amp;D",'Labor Loading Matrix'!U1013,0),IF('CLINs &amp; Ceiling Rates'!$D$251="R&amp;D",'Labor Loading Matrix'!V1013,0),IF('CLINs &amp; Ceiling Rates'!$D$252="R&amp;D",'Labor Loading Matrix'!W1013,0),IF('CLINs &amp; Ceiling Rates'!$D$253="R&amp;D",'Labor Loading Matrix'!X1013,0),IF('CLINs &amp; Ceiling Rates'!$D$254="R&amp;D",'Labor Loading Matrix'!Y1013,0),IF('CLINs &amp; Ceiling Rates'!$D$255="R&amp;D",'Labor Loading Matrix'!Z1013,0),IF('CLINs &amp; Ceiling Rates'!$D$256="R&amp;D",'Labor Loading Matrix'!AA1013,0))</f>
        <v>0</v>
      </c>
      <c r="H1013" s="138"/>
      <c r="I1013" s="137"/>
      <c r="J1013" s="137"/>
      <c r="K1013" s="137"/>
      <c r="L1013" s="137"/>
      <c r="M1013" s="137"/>
      <c r="N1013" s="84"/>
      <c r="O1013" s="84"/>
      <c r="P1013" s="84"/>
      <c r="Q1013" s="84"/>
      <c r="R1013" s="133"/>
      <c r="S1013" s="133"/>
      <c r="T1013" s="133"/>
      <c r="U1013" s="133"/>
      <c r="V1013" s="133"/>
      <c r="W1013" s="133"/>
      <c r="X1013" s="133"/>
      <c r="Y1013" s="133"/>
      <c r="Z1013" s="133"/>
      <c r="AA1013" s="133"/>
    </row>
    <row r="1014" spans="1:27" s="73" customFormat="1" ht="18" hidden="1" customHeight="1" x14ac:dyDescent="0.25">
      <c r="A1014" s="173">
        <f>'CLINs &amp; Ceiling Rates'!B159</f>
        <v>0</v>
      </c>
      <c r="B1014" s="173">
        <f>'CLINs &amp; Ceiling Rates'!C159</f>
        <v>0</v>
      </c>
      <c r="C1014" s="177" t="str">
        <f>'CLINs &amp; Ceiling Rates'!M159</f>
        <v/>
      </c>
      <c r="D1014" s="211">
        <f>IF('CLINs &amp; Ceiling Rates'!D970="",SUM('Labor Loading Matrix'!H1014:AA1014),SUM(E1014:G1014))</f>
        <v>0</v>
      </c>
      <c r="E1014" s="175">
        <f>SUM(IF('CLINs &amp; Ceiling Rates'!$D$237="OPS",'Labor Loading Matrix'!H1014,0),IF('CLINs &amp; Ceiling Rates'!$D$238="OPS",'Labor Loading Matrix'!I1014,0),IF('CLINs &amp; Ceiling Rates'!$D$239="OPS",'Labor Loading Matrix'!J1014,0),IF('CLINs &amp; Ceiling Rates'!$D$240="OPS",'Labor Loading Matrix'!K1014,0),IF('CLINs &amp; Ceiling Rates'!$D$241="OPS",'Labor Loading Matrix'!L1014,0),IF('CLINs &amp; Ceiling Rates'!$D$242="OPS",'Labor Loading Matrix'!M1014,0),IF('CLINs &amp; Ceiling Rates'!$D$243="OPS",'Labor Loading Matrix'!N1014,0),IF('CLINs &amp; Ceiling Rates'!$D$244="OPS",'Labor Loading Matrix'!O1014,0),IF('CLINs &amp; Ceiling Rates'!$D$245="OPS",'Labor Loading Matrix'!P1014,0),IF('CLINs &amp; Ceiling Rates'!$D$246="OPS",'Labor Loading Matrix'!Q1014,0),IF('CLINs &amp; Ceiling Rates'!$D$247="OPS",'Labor Loading Matrix'!R1014,0),IF('CLINs &amp; Ceiling Rates'!$D$248="OPS",'Labor Loading Matrix'!S1014,0),IF('CLINs &amp; Ceiling Rates'!$D$249="OPS",'Labor Loading Matrix'!T1014,0),IF('CLINs &amp; Ceiling Rates'!$D$250="OPS",'Labor Loading Matrix'!U1014,0),IF('CLINs &amp; Ceiling Rates'!$D$251="OPS",'Labor Loading Matrix'!V1014,0),IF('CLINs &amp; Ceiling Rates'!$D$252="OPS",'Labor Loading Matrix'!W1014,0),IF('CLINs &amp; Ceiling Rates'!$D$253="OPS",'Labor Loading Matrix'!X1014,0),IF('CLINs &amp; Ceiling Rates'!$D$254="OPS",'Labor Loading Matrix'!Y1014,0),IF('CLINs &amp; Ceiling Rates'!$D$255="OPS",'Labor Loading Matrix'!Z1014,0),IF('CLINs &amp; Ceiling Rates'!$D$256="OPS",'Labor Loading Matrix'!AA1014,0))</f>
        <v>0</v>
      </c>
      <c r="F1014" s="175">
        <f>SUM(IF('CLINs &amp; Ceiling Rates'!$D$237="F&amp;E",'Labor Loading Matrix'!H1014,0),IF('CLINs &amp; Ceiling Rates'!$D$238="F&amp;E",'Labor Loading Matrix'!I1014,0),IF('CLINs &amp; Ceiling Rates'!$D$239="F&amp;E",'Labor Loading Matrix'!J1014,0),IF('CLINs &amp; Ceiling Rates'!$D$240="F&amp;E",'Labor Loading Matrix'!K1014,0),IF('CLINs &amp; Ceiling Rates'!$D$241="F&amp;E",'Labor Loading Matrix'!L1014,0),IF('CLINs &amp; Ceiling Rates'!$D$242="F&amp;E",'Labor Loading Matrix'!M1014,0),IF('CLINs &amp; Ceiling Rates'!$D$243="F&amp;E",'Labor Loading Matrix'!N1014,0),IF('CLINs &amp; Ceiling Rates'!$D$244="F&amp;E",'Labor Loading Matrix'!O1014,0),IF('CLINs &amp; Ceiling Rates'!$D$245="F&amp;E",'Labor Loading Matrix'!P1014,0),IF('CLINs &amp; Ceiling Rates'!$D$246="F&amp;E",'Labor Loading Matrix'!Q1014,0),IF('CLINs &amp; Ceiling Rates'!$D$247="F&amp;E",'Labor Loading Matrix'!R1014,0),IF('CLINs &amp; Ceiling Rates'!$D$248="F&amp;E",'Labor Loading Matrix'!S1014,0),IF('CLINs &amp; Ceiling Rates'!$D$249="F&amp;E",'Labor Loading Matrix'!T1014,0),IF('CLINs &amp; Ceiling Rates'!$D$250="F&amp;E",'Labor Loading Matrix'!U1014,0),IF('CLINs &amp; Ceiling Rates'!$D$251="F&amp;E",'Labor Loading Matrix'!V1014,0),IF('CLINs &amp; Ceiling Rates'!$D$252="F&amp;E",'Labor Loading Matrix'!W1014,0),IF('CLINs &amp; Ceiling Rates'!$D$253="F&amp;E",'Labor Loading Matrix'!X1014,0),IF('CLINs &amp; Ceiling Rates'!$D$254="F&amp;E",'Labor Loading Matrix'!Y1014,0),IF('CLINs &amp; Ceiling Rates'!$D$255="F&amp;E",'Labor Loading Matrix'!Z1014,0),IF('CLINs &amp; Ceiling Rates'!$D$256="F&amp;E",'Labor Loading Matrix'!AA1014,0))</f>
        <v>0</v>
      </c>
      <c r="G1014" s="175">
        <f>SUM(IF('CLINs &amp; Ceiling Rates'!$D$237="R&amp;D",'Labor Loading Matrix'!H1014,0),IF('CLINs &amp; Ceiling Rates'!$D$238="R&amp;D",'Labor Loading Matrix'!I1014,0),IF('CLINs &amp; Ceiling Rates'!$D$239="R&amp;D",'Labor Loading Matrix'!J1014,0),IF('CLINs &amp; Ceiling Rates'!$D$240="R&amp;D",'Labor Loading Matrix'!K1014,0),IF('CLINs &amp; Ceiling Rates'!$D$241="R&amp;D",'Labor Loading Matrix'!L1014,0),IF('CLINs &amp; Ceiling Rates'!$D$242="R&amp;D",'Labor Loading Matrix'!M1014,0),IF('CLINs &amp; Ceiling Rates'!$D$243="R&amp;D",'Labor Loading Matrix'!N1014,0),IF('CLINs &amp; Ceiling Rates'!$D$244="R&amp;D",'Labor Loading Matrix'!O1014,0),IF('CLINs &amp; Ceiling Rates'!$D$245="R&amp;D",'Labor Loading Matrix'!P1014,0),IF('CLINs &amp; Ceiling Rates'!$D$246="R&amp;D",'Labor Loading Matrix'!Q1014,0),IF('CLINs &amp; Ceiling Rates'!$D$247="R&amp;D",'Labor Loading Matrix'!R1014,0),IF('CLINs &amp; Ceiling Rates'!$D$248="R&amp;D",'Labor Loading Matrix'!S1014,0),IF('CLINs &amp; Ceiling Rates'!$D$249="R&amp;D",'Labor Loading Matrix'!T1014,0),IF('CLINs &amp; Ceiling Rates'!$D$250="R&amp;D",'Labor Loading Matrix'!U1014,0),IF('CLINs &amp; Ceiling Rates'!$D$251="R&amp;D",'Labor Loading Matrix'!V1014,0),IF('CLINs &amp; Ceiling Rates'!$D$252="R&amp;D",'Labor Loading Matrix'!W1014,0),IF('CLINs &amp; Ceiling Rates'!$D$253="R&amp;D",'Labor Loading Matrix'!X1014,0),IF('CLINs &amp; Ceiling Rates'!$D$254="R&amp;D",'Labor Loading Matrix'!Y1014,0),IF('CLINs &amp; Ceiling Rates'!$D$255="R&amp;D",'Labor Loading Matrix'!Z1014,0),IF('CLINs &amp; Ceiling Rates'!$D$256="R&amp;D",'Labor Loading Matrix'!AA1014,0))</f>
        <v>0</v>
      </c>
      <c r="H1014" s="138"/>
      <c r="I1014" s="137"/>
      <c r="J1014" s="137"/>
      <c r="K1014" s="137"/>
      <c r="L1014" s="137"/>
      <c r="M1014" s="137"/>
      <c r="N1014" s="84"/>
      <c r="O1014" s="84"/>
      <c r="P1014" s="84"/>
      <c r="Q1014" s="84"/>
      <c r="R1014" s="133"/>
      <c r="S1014" s="133"/>
      <c r="T1014" s="133"/>
      <c r="U1014" s="133"/>
      <c r="V1014" s="133"/>
      <c r="W1014" s="133"/>
      <c r="X1014" s="133"/>
      <c r="Y1014" s="133"/>
      <c r="Z1014" s="133"/>
      <c r="AA1014" s="133"/>
    </row>
    <row r="1015" spans="1:27" s="73" customFormat="1" ht="18" hidden="1" customHeight="1" x14ac:dyDescent="0.25">
      <c r="A1015" s="173">
        <f>'CLINs &amp; Ceiling Rates'!B160</f>
        <v>0</v>
      </c>
      <c r="B1015" s="173">
        <f>'CLINs &amp; Ceiling Rates'!C160</f>
        <v>0</v>
      </c>
      <c r="C1015" s="177" t="str">
        <f>'CLINs &amp; Ceiling Rates'!M160</f>
        <v/>
      </c>
      <c r="D1015" s="211">
        <f>IF('CLINs &amp; Ceiling Rates'!D971="",SUM('Labor Loading Matrix'!H1015:AA1015),SUM(E1015:G1015))</f>
        <v>0</v>
      </c>
      <c r="E1015" s="175">
        <f>SUM(IF('CLINs &amp; Ceiling Rates'!$D$237="OPS",'Labor Loading Matrix'!H1015,0),IF('CLINs &amp; Ceiling Rates'!$D$238="OPS",'Labor Loading Matrix'!I1015,0),IF('CLINs &amp; Ceiling Rates'!$D$239="OPS",'Labor Loading Matrix'!J1015,0),IF('CLINs &amp; Ceiling Rates'!$D$240="OPS",'Labor Loading Matrix'!K1015,0),IF('CLINs &amp; Ceiling Rates'!$D$241="OPS",'Labor Loading Matrix'!L1015,0),IF('CLINs &amp; Ceiling Rates'!$D$242="OPS",'Labor Loading Matrix'!M1015,0),IF('CLINs &amp; Ceiling Rates'!$D$243="OPS",'Labor Loading Matrix'!N1015,0),IF('CLINs &amp; Ceiling Rates'!$D$244="OPS",'Labor Loading Matrix'!O1015,0),IF('CLINs &amp; Ceiling Rates'!$D$245="OPS",'Labor Loading Matrix'!P1015,0),IF('CLINs &amp; Ceiling Rates'!$D$246="OPS",'Labor Loading Matrix'!Q1015,0),IF('CLINs &amp; Ceiling Rates'!$D$247="OPS",'Labor Loading Matrix'!R1015,0),IF('CLINs &amp; Ceiling Rates'!$D$248="OPS",'Labor Loading Matrix'!S1015,0),IF('CLINs &amp; Ceiling Rates'!$D$249="OPS",'Labor Loading Matrix'!T1015,0),IF('CLINs &amp; Ceiling Rates'!$D$250="OPS",'Labor Loading Matrix'!U1015,0),IF('CLINs &amp; Ceiling Rates'!$D$251="OPS",'Labor Loading Matrix'!V1015,0),IF('CLINs &amp; Ceiling Rates'!$D$252="OPS",'Labor Loading Matrix'!W1015,0),IF('CLINs &amp; Ceiling Rates'!$D$253="OPS",'Labor Loading Matrix'!X1015,0),IF('CLINs &amp; Ceiling Rates'!$D$254="OPS",'Labor Loading Matrix'!Y1015,0),IF('CLINs &amp; Ceiling Rates'!$D$255="OPS",'Labor Loading Matrix'!Z1015,0),IF('CLINs &amp; Ceiling Rates'!$D$256="OPS",'Labor Loading Matrix'!AA1015,0))</f>
        <v>0</v>
      </c>
      <c r="F1015" s="175">
        <f>SUM(IF('CLINs &amp; Ceiling Rates'!$D$237="F&amp;E",'Labor Loading Matrix'!H1015,0),IF('CLINs &amp; Ceiling Rates'!$D$238="F&amp;E",'Labor Loading Matrix'!I1015,0),IF('CLINs &amp; Ceiling Rates'!$D$239="F&amp;E",'Labor Loading Matrix'!J1015,0),IF('CLINs &amp; Ceiling Rates'!$D$240="F&amp;E",'Labor Loading Matrix'!K1015,0),IF('CLINs &amp; Ceiling Rates'!$D$241="F&amp;E",'Labor Loading Matrix'!L1015,0),IF('CLINs &amp; Ceiling Rates'!$D$242="F&amp;E",'Labor Loading Matrix'!M1015,0),IF('CLINs &amp; Ceiling Rates'!$D$243="F&amp;E",'Labor Loading Matrix'!N1015,0),IF('CLINs &amp; Ceiling Rates'!$D$244="F&amp;E",'Labor Loading Matrix'!O1015,0),IF('CLINs &amp; Ceiling Rates'!$D$245="F&amp;E",'Labor Loading Matrix'!P1015,0),IF('CLINs &amp; Ceiling Rates'!$D$246="F&amp;E",'Labor Loading Matrix'!Q1015,0),IF('CLINs &amp; Ceiling Rates'!$D$247="F&amp;E",'Labor Loading Matrix'!R1015,0),IF('CLINs &amp; Ceiling Rates'!$D$248="F&amp;E",'Labor Loading Matrix'!S1015,0),IF('CLINs &amp; Ceiling Rates'!$D$249="F&amp;E",'Labor Loading Matrix'!T1015,0),IF('CLINs &amp; Ceiling Rates'!$D$250="F&amp;E",'Labor Loading Matrix'!U1015,0),IF('CLINs &amp; Ceiling Rates'!$D$251="F&amp;E",'Labor Loading Matrix'!V1015,0),IF('CLINs &amp; Ceiling Rates'!$D$252="F&amp;E",'Labor Loading Matrix'!W1015,0),IF('CLINs &amp; Ceiling Rates'!$D$253="F&amp;E",'Labor Loading Matrix'!X1015,0),IF('CLINs &amp; Ceiling Rates'!$D$254="F&amp;E",'Labor Loading Matrix'!Y1015,0),IF('CLINs &amp; Ceiling Rates'!$D$255="F&amp;E",'Labor Loading Matrix'!Z1015,0),IF('CLINs &amp; Ceiling Rates'!$D$256="F&amp;E",'Labor Loading Matrix'!AA1015,0))</f>
        <v>0</v>
      </c>
      <c r="G1015" s="175">
        <f>SUM(IF('CLINs &amp; Ceiling Rates'!$D$237="R&amp;D",'Labor Loading Matrix'!H1015,0),IF('CLINs &amp; Ceiling Rates'!$D$238="R&amp;D",'Labor Loading Matrix'!I1015,0),IF('CLINs &amp; Ceiling Rates'!$D$239="R&amp;D",'Labor Loading Matrix'!J1015,0),IF('CLINs &amp; Ceiling Rates'!$D$240="R&amp;D",'Labor Loading Matrix'!K1015,0),IF('CLINs &amp; Ceiling Rates'!$D$241="R&amp;D",'Labor Loading Matrix'!L1015,0),IF('CLINs &amp; Ceiling Rates'!$D$242="R&amp;D",'Labor Loading Matrix'!M1015,0),IF('CLINs &amp; Ceiling Rates'!$D$243="R&amp;D",'Labor Loading Matrix'!N1015,0),IF('CLINs &amp; Ceiling Rates'!$D$244="R&amp;D",'Labor Loading Matrix'!O1015,0),IF('CLINs &amp; Ceiling Rates'!$D$245="R&amp;D",'Labor Loading Matrix'!P1015,0),IF('CLINs &amp; Ceiling Rates'!$D$246="R&amp;D",'Labor Loading Matrix'!Q1015,0),IF('CLINs &amp; Ceiling Rates'!$D$247="R&amp;D",'Labor Loading Matrix'!R1015,0),IF('CLINs &amp; Ceiling Rates'!$D$248="R&amp;D",'Labor Loading Matrix'!S1015,0),IF('CLINs &amp; Ceiling Rates'!$D$249="R&amp;D",'Labor Loading Matrix'!T1015,0),IF('CLINs &amp; Ceiling Rates'!$D$250="R&amp;D",'Labor Loading Matrix'!U1015,0),IF('CLINs &amp; Ceiling Rates'!$D$251="R&amp;D",'Labor Loading Matrix'!V1015,0),IF('CLINs &amp; Ceiling Rates'!$D$252="R&amp;D",'Labor Loading Matrix'!W1015,0),IF('CLINs &amp; Ceiling Rates'!$D$253="R&amp;D",'Labor Loading Matrix'!X1015,0),IF('CLINs &amp; Ceiling Rates'!$D$254="R&amp;D",'Labor Loading Matrix'!Y1015,0),IF('CLINs &amp; Ceiling Rates'!$D$255="R&amp;D",'Labor Loading Matrix'!Z1015,0),IF('CLINs &amp; Ceiling Rates'!$D$256="R&amp;D",'Labor Loading Matrix'!AA1015,0))</f>
        <v>0</v>
      </c>
      <c r="H1015" s="138"/>
      <c r="I1015" s="137"/>
      <c r="J1015" s="137"/>
      <c r="K1015" s="137"/>
      <c r="L1015" s="137"/>
      <c r="M1015" s="137"/>
      <c r="N1015" s="84"/>
      <c r="O1015" s="84"/>
      <c r="P1015" s="84"/>
      <c r="Q1015" s="84"/>
      <c r="R1015" s="133"/>
      <c r="S1015" s="133"/>
      <c r="T1015" s="133"/>
      <c r="U1015" s="133"/>
      <c r="V1015" s="133"/>
      <c r="W1015" s="133"/>
      <c r="X1015" s="133"/>
      <c r="Y1015" s="133"/>
      <c r="Z1015" s="133"/>
      <c r="AA1015" s="133"/>
    </row>
    <row r="1016" spans="1:27" s="73" customFormat="1" ht="18" hidden="1" customHeight="1" x14ac:dyDescent="0.25">
      <c r="A1016" s="173">
        <f>'CLINs &amp; Ceiling Rates'!B161</f>
        <v>0</v>
      </c>
      <c r="B1016" s="173">
        <f>'CLINs &amp; Ceiling Rates'!C161</f>
        <v>0</v>
      </c>
      <c r="C1016" s="177" t="str">
        <f>'CLINs &amp; Ceiling Rates'!M161</f>
        <v/>
      </c>
      <c r="D1016" s="211">
        <f>IF('CLINs &amp; Ceiling Rates'!D972="",SUM('Labor Loading Matrix'!H1016:AA1016),SUM(E1016:G1016))</f>
        <v>0</v>
      </c>
      <c r="E1016" s="175">
        <f>SUM(IF('CLINs &amp; Ceiling Rates'!$D$237="OPS",'Labor Loading Matrix'!H1016,0),IF('CLINs &amp; Ceiling Rates'!$D$238="OPS",'Labor Loading Matrix'!I1016,0),IF('CLINs &amp; Ceiling Rates'!$D$239="OPS",'Labor Loading Matrix'!J1016,0),IF('CLINs &amp; Ceiling Rates'!$D$240="OPS",'Labor Loading Matrix'!K1016,0),IF('CLINs &amp; Ceiling Rates'!$D$241="OPS",'Labor Loading Matrix'!L1016,0),IF('CLINs &amp; Ceiling Rates'!$D$242="OPS",'Labor Loading Matrix'!M1016,0),IF('CLINs &amp; Ceiling Rates'!$D$243="OPS",'Labor Loading Matrix'!N1016,0),IF('CLINs &amp; Ceiling Rates'!$D$244="OPS",'Labor Loading Matrix'!O1016,0),IF('CLINs &amp; Ceiling Rates'!$D$245="OPS",'Labor Loading Matrix'!P1016,0),IF('CLINs &amp; Ceiling Rates'!$D$246="OPS",'Labor Loading Matrix'!Q1016,0),IF('CLINs &amp; Ceiling Rates'!$D$247="OPS",'Labor Loading Matrix'!R1016,0),IF('CLINs &amp; Ceiling Rates'!$D$248="OPS",'Labor Loading Matrix'!S1016,0),IF('CLINs &amp; Ceiling Rates'!$D$249="OPS",'Labor Loading Matrix'!T1016,0),IF('CLINs &amp; Ceiling Rates'!$D$250="OPS",'Labor Loading Matrix'!U1016,0),IF('CLINs &amp; Ceiling Rates'!$D$251="OPS",'Labor Loading Matrix'!V1016,0),IF('CLINs &amp; Ceiling Rates'!$D$252="OPS",'Labor Loading Matrix'!W1016,0),IF('CLINs &amp; Ceiling Rates'!$D$253="OPS",'Labor Loading Matrix'!X1016,0),IF('CLINs &amp; Ceiling Rates'!$D$254="OPS",'Labor Loading Matrix'!Y1016,0),IF('CLINs &amp; Ceiling Rates'!$D$255="OPS",'Labor Loading Matrix'!Z1016,0),IF('CLINs &amp; Ceiling Rates'!$D$256="OPS",'Labor Loading Matrix'!AA1016,0))</f>
        <v>0</v>
      </c>
      <c r="F1016" s="175">
        <f>SUM(IF('CLINs &amp; Ceiling Rates'!$D$237="F&amp;E",'Labor Loading Matrix'!H1016,0),IF('CLINs &amp; Ceiling Rates'!$D$238="F&amp;E",'Labor Loading Matrix'!I1016,0),IF('CLINs &amp; Ceiling Rates'!$D$239="F&amp;E",'Labor Loading Matrix'!J1016,0),IF('CLINs &amp; Ceiling Rates'!$D$240="F&amp;E",'Labor Loading Matrix'!K1016,0),IF('CLINs &amp; Ceiling Rates'!$D$241="F&amp;E",'Labor Loading Matrix'!L1016,0),IF('CLINs &amp; Ceiling Rates'!$D$242="F&amp;E",'Labor Loading Matrix'!M1016,0),IF('CLINs &amp; Ceiling Rates'!$D$243="F&amp;E",'Labor Loading Matrix'!N1016,0),IF('CLINs &amp; Ceiling Rates'!$D$244="F&amp;E",'Labor Loading Matrix'!O1016,0),IF('CLINs &amp; Ceiling Rates'!$D$245="F&amp;E",'Labor Loading Matrix'!P1016,0),IF('CLINs &amp; Ceiling Rates'!$D$246="F&amp;E",'Labor Loading Matrix'!Q1016,0),IF('CLINs &amp; Ceiling Rates'!$D$247="F&amp;E",'Labor Loading Matrix'!R1016,0),IF('CLINs &amp; Ceiling Rates'!$D$248="F&amp;E",'Labor Loading Matrix'!S1016,0),IF('CLINs &amp; Ceiling Rates'!$D$249="F&amp;E",'Labor Loading Matrix'!T1016,0),IF('CLINs &amp; Ceiling Rates'!$D$250="F&amp;E",'Labor Loading Matrix'!U1016,0),IF('CLINs &amp; Ceiling Rates'!$D$251="F&amp;E",'Labor Loading Matrix'!V1016,0),IF('CLINs &amp; Ceiling Rates'!$D$252="F&amp;E",'Labor Loading Matrix'!W1016,0),IF('CLINs &amp; Ceiling Rates'!$D$253="F&amp;E",'Labor Loading Matrix'!X1016,0),IF('CLINs &amp; Ceiling Rates'!$D$254="F&amp;E",'Labor Loading Matrix'!Y1016,0),IF('CLINs &amp; Ceiling Rates'!$D$255="F&amp;E",'Labor Loading Matrix'!Z1016,0),IF('CLINs &amp; Ceiling Rates'!$D$256="F&amp;E",'Labor Loading Matrix'!AA1016,0))</f>
        <v>0</v>
      </c>
      <c r="G1016" s="175">
        <f>SUM(IF('CLINs &amp; Ceiling Rates'!$D$237="R&amp;D",'Labor Loading Matrix'!H1016,0),IF('CLINs &amp; Ceiling Rates'!$D$238="R&amp;D",'Labor Loading Matrix'!I1016,0),IF('CLINs &amp; Ceiling Rates'!$D$239="R&amp;D",'Labor Loading Matrix'!J1016,0),IF('CLINs &amp; Ceiling Rates'!$D$240="R&amp;D",'Labor Loading Matrix'!K1016,0),IF('CLINs &amp; Ceiling Rates'!$D$241="R&amp;D",'Labor Loading Matrix'!L1016,0),IF('CLINs &amp; Ceiling Rates'!$D$242="R&amp;D",'Labor Loading Matrix'!M1016,0),IF('CLINs &amp; Ceiling Rates'!$D$243="R&amp;D",'Labor Loading Matrix'!N1016,0),IF('CLINs &amp; Ceiling Rates'!$D$244="R&amp;D",'Labor Loading Matrix'!O1016,0),IF('CLINs &amp; Ceiling Rates'!$D$245="R&amp;D",'Labor Loading Matrix'!P1016,0),IF('CLINs &amp; Ceiling Rates'!$D$246="R&amp;D",'Labor Loading Matrix'!Q1016,0),IF('CLINs &amp; Ceiling Rates'!$D$247="R&amp;D",'Labor Loading Matrix'!R1016,0),IF('CLINs &amp; Ceiling Rates'!$D$248="R&amp;D",'Labor Loading Matrix'!S1016,0),IF('CLINs &amp; Ceiling Rates'!$D$249="R&amp;D",'Labor Loading Matrix'!T1016,0),IF('CLINs &amp; Ceiling Rates'!$D$250="R&amp;D",'Labor Loading Matrix'!U1016,0),IF('CLINs &amp; Ceiling Rates'!$D$251="R&amp;D",'Labor Loading Matrix'!V1016,0),IF('CLINs &amp; Ceiling Rates'!$D$252="R&amp;D",'Labor Loading Matrix'!W1016,0),IF('CLINs &amp; Ceiling Rates'!$D$253="R&amp;D",'Labor Loading Matrix'!X1016,0),IF('CLINs &amp; Ceiling Rates'!$D$254="R&amp;D",'Labor Loading Matrix'!Y1016,0),IF('CLINs &amp; Ceiling Rates'!$D$255="R&amp;D",'Labor Loading Matrix'!Z1016,0),IF('CLINs &amp; Ceiling Rates'!$D$256="R&amp;D",'Labor Loading Matrix'!AA1016,0))</f>
        <v>0</v>
      </c>
      <c r="H1016" s="138"/>
      <c r="I1016" s="137"/>
      <c r="J1016" s="137"/>
      <c r="K1016" s="137"/>
      <c r="L1016" s="137"/>
      <c r="M1016" s="137"/>
      <c r="N1016" s="84"/>
      <c r="O1016" s="84"/>
      <c r="P1016" s="84"/>
      <c r="Q1016" s="84"/>
      <c r="R1016" s="133"/>
      <c r="S1016" s="133"/>
      <c r="T1016" s="133"/>
      <c r="U1016" s="133"/>
      <c r="V1016" s="133"/>
      <c r="W1016" s="133"/>
      <c r="X1016" s="133"/>
      <c r="Y1016" s="133"/>
      <c r="Z1016" s="133"/>
      <c r="AA1016" s="133"/>
    </row>
    <row r="1017" spans="1:27" s="73" customFormat="1" ht="18" hidden="1" customHeight="1" x14ac:dyDescent="0.25">
      <c r="A1017" s="173">
        <f>'CLINs &amp; Ceiling Rates'!B162</f>
        <v>0</v>
      </c>
      <c r="B1017" s="173">
        <f>'CLINs &amp; Ceiling Rates'!C162</f>
        <v>0</v>
      </c>
      <c r="C1017" s="177" t="str">
        <f>'CLINs &amp; Ceiling Rates'!M162</f>
        <v/>
      </c>
      <c r="D1017" s="211">
        <f>IF('CLINs &amp; Ceiling Rates'!D973="",SUM('Labor Loading Matrix'!H1017:AA1017),SUM(E1017:G1017))</f>
        <v>0</v>
      </c>
      <c r="E1017" s="175">
        <f>SUM(IF('CLINs &amp; Ceiling Rates'!$D$237="OPS",'Labor Loading Matrix'!H1017,0),IF('CLINs &amp; Ceiling Rates'!$D$238="OPS",'Labor Loading Matrix'!I1017,0),IF('CLINs &amp; Ceiling Rates'!$D$239="OPS",'Labor Loading Matrix'!J1017,0),IF('CLINs &amp; Ceiling Rates'!$D$240="OPS",'Labor Loading Matrix'!K1017,0),IF('CLINs &amp; Ceiling Rates'!$D$241="OPS",'Labor Loading Matrix'!L1017,0),IF('CLINs &amp; Ceiling Rates'!$D$242="OPS",'Labor Loading Matrix'!M1017,0),IF('CLINs &amp; Ceiling Rates'!$D$243="OPS",'Labor Loading Matrix'!N1017,0),IF('CLINs &amp; Ceiling Rates'!$D$244="OPS",'Labor Loading Matrix'!O1017,0),IF('CLINs &amp; Ceiling Rates'!$D$245="OPS",'Labor Loading Matrix'!P1017,0),IF('CLINs &amp; Ceiling Rates'!$D$246="OPS",'Labor Loading Matrix'!Q1017,0),IF('CLINs &amp; Ceiling Rates'!$D$247="OPS",'Labor Loading Matrix'!R1017,0),IF('CLINs &amp; Ceiling Rates'!$D$248="OPS",'Labor Loading Matrix'!S1017,0),IF('CLINs &amp; Ceiling Rates'!$D$249="OPS",'Labor Loading Matrix'!T1017,0),IF('CLINs &amp; Ceiling Rates'!$D$250="OPS",'Labor Loading Matrix'!U1017,0),IF('CLINs &amp; Ceiling Rates'!$D$251="OPS",'Labor Loading Matrix'!V1017,0),IF('CLINs &amp; Ceiling Rates'!$D$252="OPS",'Labor Loading Matrix'!W1017,0),IF('CLINs &amp; Ceiling Rates'!$D$253="OPS",'Labor Loading Matrix'!X1017,0),IF('CLINs &amp; Ceiling Rates'!$D$254="OPS",'Labor Loading Matrix'!Y1017,0),IF('CLINs &amp; Ceiling Rates'!$D$255="OPS",'Labor Loading Matrix'!Z1017,0),IF('CLINs &amp; Ceiling Rates'!$D$256="OPS",'Labor Loading Matrix'!AA1017,0))</f>
        <v>0</v>
      </c>
      <c r="F1017" s="175">
        <f>SUM(IF('CLINs &amp; Ceiling Rates'!$D$237="F&amp;E",'Labor Loading Matrix'!H1017,0),IF('CLINs &amp; Ceiling Rates'!$D$238="F&amp;E",'Labor Loading Matrix'!I1017,0),IF('CLINs &amp; Ceiling Rates'!$D$239="F&amp;E",'Labor Loading Matrix'!J1017,0),IF('CLINs &amp; Ceiling Rates'!$D$240="F&amp;E",'Labor Loading Matrix'!K1017,0),IF('CLINs &amp; Ceiling Rates'!$D$241="F&amp;E",'Labor Loading Matrix'!L1017,0),IF('CLINs &amp; Ceiling Rates'!$D$242="F&amp;E",'Labor Loading Matrix'!M1017,0),IF('CLINs &amp; Ceiling Rates'!$D$243="F&amp;E",'Labor Loading Matrix'!N1017,0),IF('CLINs &amp; Ceiling Rates'!$D$244="F&amp;E",'Labor Loading Matrix'!O1017,0),IF('CLINs &amp; Ceiling Rates'!$D$245="F&amp;E",'Labor Loading Matrix'!P1017,0),IF('CLINs &amp; Ceiling Rates'!$D$246="F&amp;E",'Labor Loading Matrix'!Q1017,0),IF('CLINs &amp; Ceiling Rates'!$D$247="F&amp;E",'Labor Loading Matrix'!R1017,0),IF('CLINs &amp; Ceiling Rates'!$D$248="F&amp;E",'Labor Loading Matrix'!S1017,0),IF('CLINs &amp; Ceiling Rates'!$D$249="F&amp;E",'Labor Loading Matrix'!T1017,0),IF('CLINs &amp; Ceiling Rates'!$D$250="F&amp;E",'Labor Loading Matrix'!U1017,0),IF('CLINs &amp; Ceiling Rates'!$D$251="F&amp;E",'Labor Loading Matrix'!V1017,0),IF('CLINs &amp; Ceiling Rates'!$D$252="F&amp;E",'Labor Loading Matrix'!W1017,0),IF('CLINs &amp; Ceiling Rates'!$D$253="F&amp;E",'Labor Loading Matrix'!X1017,0),IF('CLINs &amp; Ceiling Rates'!$D$254="F&amp;E",'Labor Loading Matrix'!Y1017,0),IF('CLINs &amp; Ceiling Rates'!$D$255="F&amp;E",'Labor Loading Matrix'!Z1017,0),IF('CLINs &amp; Ceiling Rates'!$D$256="F&amp;E",'Labor Loading Matrix'!AA1017,0))</f>
        <v>0</v>
      </c>
      <c r="G1017" s="175">
        <f>SUM(IF('CLINs &amp; Ceiling Rates'!$D$237="R&amp;D",'Labor Loading Matrix'!H1017,0),IF('CLINs &amp; Ceiling Rates'!$D$238="R&amp;D",'Labor Loading Matrix'!I1017,0),IF('CLINs &amp; Ceiling Rates'!$D$239="R&amp;D",'Labor Loading Matrix'!J1017,0),IF('CLINs &amp; Ceiling Rates'!$D$240="R&amp;D",'Labor Loading Matrix'!K1017,0),IF('CLINs &amp; Ceiling Rates'!$D$241="R&amp;D",'Labor Loading Matrix'!L1017,0),IF('CLINs &amp; Ceiling Rates'!$D$242="R&amp;D",'Labor Loading Matrix'!M1017,0),IF('CLINs &amp; Ceiling Rates'!$D$243="R&amp;D",'Labor Loading Matrix'!N1017,0),IF('CLINs &amp; Ceiling Rates'!$D$244="R&amp;D",'Labor Loading Matrix'!O1017,0),IF('CLINs &amp; Ceiling Rates'!$D$245="R&amp;D",'Labor Loading Matrix'!P1017,0),IF('CLINs &amp; Ceiling Rates'!$D$246="R&amp;D",'Labor Loading Matrix'!Q1017,0),IF('CLINs &amp; Ceiling Rates'!$D$247="R&amp;D",'Labor Loading Matrix'!R1017,0),IF('CLINs &amp; Ceiling Rates'!$D$248="R&amp;D",'Labor Loading Matrix'!S1017,0),IF('CLINs &amp; Ceiling Rates'!$D$249="R&amp;D",'Labor Loading Matrix'!T1017,0),IF('CLINs &amp; Ceiling Rates'!$D$250="R&amp;D",'Labor Loading Matrix'!U1017,0),IF('CLINs &amp; Ceiling Rates'!$D$251="R&amp;D",'Labor Loading Matrix'!V1017,0),IF('CLINs &amp; Ceiling Rates'!$D$252="R&amp;D",'Labor Loading Matrix'!W1017,0),IF('CLINs &amp; Ceiling Rates'!$D$253="R&amp;D",'Labor Loading Matrix'!X1017,0),IF('CLINs &amp; Ceiling Rates'!$D$254="R&amp;D",'Labor Loading Matrix'!Y1017,0),IF('CLINs &amp; Ceiling Rates'!$D$255="R&amp;D",'Labor Loading Matrix'!Z1017,0),IF('CLINs &amp; Ceiling Rates'!$D$256="R&amp;D",'Labor Loading Matrix'!AA1017,0))</f>
        <v>0</v>
      </c>
      <c r="H1017" s="138"/>
      <c r="I1017" s="137"/>
      <c r="J1017" s="137"/>
      <c r="K1017" s="137"/>
      <c r="L1017" s="137"/>
      <c r="M1017" s="137"/>
      <c r="N1017" s="84"/>
      <c r="O1017" s="84"/>
      <c r="P1017" s="84"/>
      <c r="Q1017" s="84"/>
      <c r="R1017" s="133"/>
      <c r="S1017" s="133"/>
      <c r="T1017" s="133"/>
      <c r="U1017" s="133"/>
      <c r="V1017" s="133"/>
      <c r="W1017" s="133"/>
      <c r="X1017" s="133"/>
      <c r="Y1017" s="133"/>
      <c r="Z1017" s="133"/>
      <c r="AA1017" s="133"/>
    </row>
    <row r="1018" spans="1:27" s="73" customFormat="1" ht="18" hidden="1" customHeight="1" x14ac:dyDescent="0.25">
      <c r="A1018" s="173">
        <f>'CLINs &amp; Ceiling Rates'!B163</f>
        <v>0</v>
      </c>
      <c r="B1018" s="173">
        <f>'CLINs &amp; Ceiling Rates'!C163</f>
        <v>0</v>
      </c>
      <c r="C1018" s="177" t="str">
        <f>'CLINs &amp; Ceiling Rates'!M163</f>
        <v/>
      </c>
      <c r="D1018" s="211">
        <f>IF('CLINs &amp; Ceiling Rates'!D974="",SUM('Labor Loading Matrix'!H1018:AA1018),SUM(E1018:G1018))</f>
        <v>0</v>
      </c>
      <c r="E1018" s="175">
        <f>SUM(IF('CLINs &amp; Ceiling Rates'!$D$237="OPS",'Labor Loading Matrix'!H1018,0),IF('CLINs &amp; Ceiling Rates'!$D$238="OPS",'Labor Loading Matrix'!I1018,0),IF('CLINs &amp; Ceiling Rates'!$D$239="OPS",'Labor Loading Matrix'!J1018,0),IF('CLINs &amp; Ceiling Rates'!$D$240="OPS",'Labor Loading Matrix'!K1018,0),IF('CLINs &amp; Ceiling Rates'!$D$241="OPS",'Labor Loading Matrix'!L1018,0),IF('CLINs &amp; Ceiling Rates'!$D$242="OPS",'Labor Loading Matrix'!M1018,0),IF('CLINs &amp; Ceiling Rates'!$D$243="OPS",'Labor Loading Matrix'!N1018,0),IF('CLINs &amp; Ceiling Rates'!$D$244="OPS",'Labor Loading Matrix'!O1018,0),IF('CLINs &amp; Ceiling Rates'!$D$245="OPS",'Labor Loading Matrix'!P1018,0),IF('CLINs &amp; Ceiling Rates'!$D$246="OPS",'Labor Loading Matrix'!Q1018,0),IF('CLINs &amp; Ceiling Rates'!$D$247="OPS",'Labor Loading Matrix'!R1018,0),IF('CLINs &amp; Ceiling Rates'!$D$248="OPS",'Labor Loading Matrix'!S1018,0),IF('CLINs &amp; Ceiling Rates'!$D$249="OPS",'Labor Loading Matrix'!T1018,0),IF('CLINs &amp; Ceiling Rates'!$D$250="OPS",'Labor Loading Matrix'!U1018,0),IF('CLINs &amp; Ceiling Rates'!$D$251="OPS",'Labor Loading Matrix'!V1018,0),IF('CLINs &amp; Ceiling Rates'!$D$252="OPS",'Labor Loading Matrix'!W1018,0),IF('CLINs &amp; Ceiling Rates'!$D$253="OPS",'Labor Loading Matrix'!X1018,0),IF('CLINs &amp; Ceiling Rates'!$D$254="OPS",'Labor Loading Matrix'!Y1018,0),IF('CLINs &amp; Ceiling Rates'!$D$255="OPS",'Labor Loading Matrix'!Z1018,0),IF('CLINs &amp; Ceiling Rates'!$D$256="OPS",'Labor Loading Matrix'!AA1018,0))</f>
        <v>0</v>
      </c>
      <c r="F1018" s="175">
        <f>SUM(IF('CLINs &amp; Ceiling Rates'!$D$237="F&amp;E",'Labor Loading Matrix'!H1018,0),IF('CLINs &amp; Ceiling Rates'!$D$238="F&amp;E",'Labor Loading Matrix'!I1018,0),IF('CLINs &amp; Ceiling Rates'!$D$239="F&amp;E",'Labor Loading Matrix'!J1018,0),IF('CLINs &amp; Ceiling Rates'!$D$240="F&amp;E",'Labor Loading Matrix'!K1018,0),IF('CLINs &amp; Ceiling Rates'!$D$241="F&amp;E",'Labor Loading Matrix'!L1018,0),IF('CLINs &amp; Ceiling Rates'!$D$242="F&amp;E",'Labor Loading Matrix'!M1018,0),IF('CLINs &amp; Ceiling Rates'!$D$243="F&amp;E",'Labor Loading Matrix'!N1018,0),IF('CLINs &amp; Ceiling Rates'!$D$244="F&amp;E",'Labor Loading Matrix'!O1018,0),IF('CLINs &amp; Ceiling Rates'!$D$245="F&amp;E",'Labor Loading Matrix'!P1018,0),IF('CLINs &amp; Ceiling Rates'!$D$246="F&amp;E",'Labor Loading Matrix'!Q1018,0),IF('CLINs &amp; Ceiling Rates'!$D$247="F&amp;E",'Labor Loading Matrix'!R1018,0),IF('CLINs &amp; Ceiling Rates'!$D$248="F&amp;E",'Labor Loading Matrix'!S1018,0),IF('CLINs &amp; Ceiling Rates'!$D$249="F&amp;E",'Labor Loading Matrix'!T1018,0),IF('CLINs &amp; Ceiling Rates'!$D$250="F&amp;E",'Labor Loading Matrix'!U1018,0),IF('CLINs &amp; Ceiling Rates'!$D$251="F&amp;E",'Labor Loading Matrix'!V1018,0),IF('CLINs &amp; Ceiling Rates'!$D$252="F&amp;E",'Labor Loading Matrix'!W1018,0),IF('CLINs &amp; Ceiling Rates'!$D$253="F&amp;E",'Labor Loading Matrix'!X1018,0),IF('CLINs &amp; Ceiling Rates'!$D$254="F&amp;E",'Labor Loading Matrix'!Y1018,0),IF('CLINs &amp; Ceiling Rates'!$D$255="F&amp;E",'Labor Loading Matrix'!Z1018,0),IF('CLINs &amp; Ceiling Rates'!$D$256="F&amp;E",'Labor Loading Matrix'!AA1018,0))</f>
        <v>0</v>
      </c>
      <c r="G1018" s="175">
        <f>SUM(IF('CLINs &amp; Ceiling Rates'!$D$237="R&amp;D",'Labor Loading Matrix'!H1018,0),IF('CLINs &amp; Ceiling Rates'!$D$238="R&amp;D",'Labor Loading Matrix'!I1018,0),IF('CLINs &amp; Ceiling Rates'!$D$239="R&amp;D",'Labor Loading Matrix'!J1018,0),IF('CLINs &amp; Ceiling Rates'!$D$240="R&amp;D",'Labor Loading Matrix'!K1018,0),IF('CLINs &amp; Ceiling Rates'!$D$241="R&amp;D",'Labor Loading Matrix'!L1018,0),IF('CLINs &amp; Ceiling Rates'!$D$242="R&amp;D",'Labor Loading Matrix'!M1018,0),IF('CLINs &amp; Ceiling Rates'!$D$243="R&amp;D",'Labor Loading Matrix'!N1018,0),IF('CLINs &amp; Ceiling Rates'!$D$244="R&amp;D",'Labor Loading Matrix'!O1018,0),IF('CLINs &amp; Ceiling Rates'!$D$245="R&amp;D",'Labor Loading Matrix'!P1018,0),IF('CLINs &amp; Ceiling Rates'!$D$246="R&amp;D",'Labor Loading Matrix'!Q1018,0),IF('CLINs &amp; Ceiling Rates'!$D$247="R&amp;D",'Labor Loading Matrix'!R1018,0),IF('CLINs &amp; Ceiling Rates'!$D$248="R&amp;D",'Labor Loading Matrix'!S1018,0),IF('CLINs &amp; Ceiling Rates'!$D$249="R&amp;D",'Labor Loading Matrix'!T1018,0),IF('CLINs &amp; Ceiling Rates'!$D$250="R&amp;D",'Labor Loading Matrix'!U1018,0),IF('CLINs &amp; Ceiling Rates'!$D$251="R&amp;D",'Labor Loading Matrix'!V1018,0),IF('CLINs &amp; Ceiling Rates'!$D$252="R&amp;D",'Labor Loading Matrix'!W1018,0),IF('CLINs &amp; Ceiling Rates'!$D$253="R&amp;D",'Labor Loading Matrix'!X1018,0),IF('CLINs &amp; Ceiling Rates'!$D$254="R&amp;D",'Labor Loading Matrix'!Y1018,0),IF('CLINs &amp; Ceiling Rates'!$D$255="R&amp;D",'Labor Loading Matrix'!Z1018,0),IF('CLINs &amp; Ceiling Rates'!$D$256="R&amp;D",'Labor Loading Matrix'!AA1018,0))</f>
        <v>0</v>
      </c>
      <c r="H1018" s="138"/>
      <c r="I1018" s="137"/>
      <c r="J1018" s="137"/>
      <c r="K1018" s="137"/>
      <c r="L1018" s="137"/>
      <c r="M1018" s="137"/>
      <c r="N1018" s="84"/>
      <c r="O1018" s="84"/>
      <c r="P1018" s="84"/>
      <c r="Q1018" s="84"/>
      <c r="R1018" s="133"/>
      <c r="S1018" s="133"/>
      <c r="T1018" s="133"/>
      <c r="U1018" s="133"/>
      <c r="V1018" s="133"/>
      <c r="W1018" s="133"/>
      <c r="X1018" s="133"/>
      <c r="Y1018" s="133"/>
      <c r="Z1018" s="133"/>
      <c r="AA1018" s="133"/>
    </row>
    <row r="1019" spans="1:27" s="73" customFormat="1" ht="18" hidden="1" customHeight="1" x14ac:dyDescent="0.25">
      <c r="A1019" s="173">
        <f>'CLINs &amp; Ceiling Rates'!B164</f>
        <v>0</v>
      </c>
      <c r="B1019" s="173">
        <f>'CLINs &amp; Ceiling Rates'!C164</f>
        <v>0</v>
      </c>
      <c r="C1019" s="177" t="str">
        <f>'CLINs &amp; Ceiling Rates'!M164</f>
        <v/>
      </c>
      <c r="D1019" s="211">
        <f>IF('CLINs &amp; Ceiling Rates'!D975="",SUM('Labor Loading Matrix'!H1019:AA1019),SUM(E1019:G1019))</f>
        <v>0</v>
      </c>
      <c r="E1019" s="175">
        <f>SUM(IF('CLINs &amp; Ceiling Rates'!$D$237="OPS",'Labor Loading Matrix'!H1019,0),IF('CLINs &amp; Ceiling Rates'!$D$238="OPS",'Labor Loading Matrix'!I1019,0),IF('CLINs &amp; Ceiling Rates'!$D$239="OPS",'Labor Loading Matrix'!J1019,0),IF('CLINs &amp; Ceiling Rates'!$D$240="OPS",'Labor Loading Matrix'!K1019,0),IF('CLINs &amp; Ceiling Rates'!$D$241="OPS",'Labor Loading Matrix'!L1019,0),IF('CLINs &amp; Ceiling Rates'!$D$242="OPS",'Labor Loading Matrix'!M1019,0),IF('CLINs &amp; Ceiling Rates'!$D$243="OPS",'Labor Loading Matrix'!N1019,0),IF('CLINs &amp; Ceiling Rates'!$D$244="OPS",'Labor Loading Matrix'!O1019,0),IF('CLINs &amp; Ceiling Rates'!$D$245="OPS",'Labor Loading Matrix'!P1019,0),IF('CLINs &amp; Ceiling Rates'!$D$246="OPS",'Labor Loading Matrix'!Q1019,0),IF('CLINs &amp; Ceiling Rates'!$D$247="OPS",'Labor Loading Matrix'!R1019,0),IF('CLINs &amp; Ceiling Rates'!$D$248="OPS",'Labor Loading Matrix'!S1019,0),IF('CLINs &amp; Ceiling Rates'!$D$249="OPS",'Labor Loading Matrix'!T1019,0),IF('CLINs &amp; Ceiling Rates'!$D$250="OPS",'Labor Loading Matrix'!U1019,0),IF('CLINs &amp; Ceiling Rates'!$D$251="OPS",'Labor Loading Matrix'!V1019,0),IF('CLINs &amp; Ceiling Rates'!$D$252="OPS",'Labor Loading Matrix'!W1019,0),IF('CLINs &amp; Ceiling Rates'!$D$253="OPS",'Labor Loading Matrix'!X1019,0),IF('CLINs &amp; Ceiling Rates'!$D$254="OPS",'Labor Loading Matrix'!Y1019,0),IF('CLINs &amp; Ceiling Rates'!$D$255="OPS",'Labor Loading Matrix'!Z1019,0),IF('CLINs &amp; Ceiling Rates'!$D$256="OPS",'Labor Loading Matrix'!AA1019,0))</f>
        <v>0</v>
      </c>
      <c r="F1019" s="175">
        <f>SUM(IF('CLINs &amp; Ceiling Rates'!$D$237="F&amp;E",'Labor Loading Matrix'!H1019,0),IF('CLINs &amp; Ceiling Rates'!$D$238="F&amp;E",'Labor Loading Matrix'!I1019,0),IF('CLINs &amp; Ceiling Rates'!$D$239="F&amp;E",'Labor Loading Matrix'!J1019,0),IF('CLINs &amp; Ceiling Rates'!$D$240="F&amp;E",'Labor Loading Matrix'!K1019,0),IF('CLINs &amp; Ceiling Rates'!$D$241="F&amp;E",'Labor Loading Matrix'!L1019,0),IF('CLINs &amp; Ceiling Rates'!$D$242="F&amp;E",'Labor Loading Matrix'!M1019,0),IF('CLINs &amp; Ceiling Rates'!$D$243="F&amp;E",'Labor Loading Matrix'!N1019,0),IF('CLINs &amp; Ceiling Rates'!$D$244="F&amp;E",'Labor Loading Matrix'!O1019,0),IF('CLINs &amp; Ceiling Rates'!$D$245="F&amp;E",'Labor Loading Matrix'!P1019,0),IF('CLINs &amp; Ceiling Rates'!$D$246="F&amp;E",'Labor Loading Matrix'!Q1019,0),IF('CLINs &amp; Ceiling Rates'!$D$247="F&amp;E",'Labor Loading Matrix'!R1019,0),IF('CLINs &amp; Ceiling Rates'!$D$248="F&amp;E",'Labor Loading Matrix'!S1019,0),IF('CLINs &amp; Ceiling Rates'!$D$249="F&amp;E",'Labor Loading Matrix'!T1019,0),IF('CLINs &amp; Ceiling Rates'!$D$250="F&amp;E",'Labor Loading Matrix'!U1019,0),IF('CLINs &amp; Ceiling Rates'!$D$251="F&amp;E",'Labor Loading Matrix'!V1019,0),IF('CLINs &amp; Ceiling Rates'!$D$252="F&amp;E",'Labor Loading Matrix'!W1019,0),IF('CLINs &amp; Ceiling Rates'!$D$253="F&amp;E",'Labor Loading Matrix'!X1019,0),IF('CLINs &amp; Ceiling Rates'!$D$254="F&amp;E",'Labor Loading Matrix'!Y1019,0),IF('CLINs &amp; Ceiling Rates'!$D$255="F&amp;E",'Labor Loading Matrix'!Z1019,0),IF('CLINs &amp; Ceiling Rates'!$D$256="F&amp;E",'Labor Loading Matrix'!AA1019,0))</f>
        <v>0</v>
      </c>
      <c r="G1019" s="175">
        <f>SUM(IF('CLINs &amp; Ceiling Rates'!$D$237="R&amp;D",'Labor Loading Matrix'!H1019,0),IF('CLINs &amp; Ceiling Rates'!$D$238="R&amp;D",'Labor Loading Matrix'!I1019,0),IF('CLINs &amp; Ceiling Rates'!$D$239="R&amp;D",'Labor Loading Matrix'!J1019,0),IF('CLINs &amp; Ceiling Rates'!$D$240="R&amp;D",'Labor Loading Matrix'!K1019,0),IF('CLINs &amp; Ceiling Rates'!$D$241="R&amp;D",'Labor Loading Matrix'!L1019,0),IF('CLINs &amp; Ceiling Rates'!$D$242="R&amp;D",'Labor Loading Matrix'!M1019,0),IF('CLINs &amp; Ceiling Rates'!$D$243="R&amp;D",'Labor Loading Matrix'!N1019,0),IF('CLINs &amp; Ceiling Rates'!$D$244="R&amp;D",'Labor Loading Matrix'!O1019,0),IF('CLINs &amp; Ceiling Rates'!$D$245="R&amp;D",'Labor Loading Matrix'!P1019,0),IF('CLINs &amp; Ceiling Rates'!$D$246="R&amp;D",'Labor Loading Matrix'!Q1019,0),IF('CLINs &amp; Ceiling Rates'!$D$247="R&amp;D",'Labor Loading Matrix'!R1019,0),IF('CLINs &amp; Ceiling Rates'!$D$248="R&amp;D",'Labor Loading Matrix'!S1019,0),IF('CLINs &amp; Ceiling Rates'!$D$249="R&amp;D",'Labor Loading Matrix'!T1019,0),IF('CLINs &amp; Ceiling Rates'!$D$250="R&amp;D",'Labor Loading Matrix'!U1019,0),IF('CLINs &amp; Ceiling Rates'!$D$251="R&amp;D",'Labor Loading Matrix'!V1019,0),IF('CLINs &amp; Ceiling Rates'!$D$252="R&amp;D",'Labor Loading Matrix'!W1019,0),IF('CLINs &amp; Ceiling Rates'!$D$253="R&amp;D",'Labor Loading Matrix'!X1019,0),IF('CLINs &amp; Ceiling Rates'!$D$254="R&amp;D",'Labor Loading Matrix'!Y1019,0),IF('CLINs &amp; Ceiling Rates'!$D$255="R&amp;D",'Labor Loading Matrix'!Z1019,0),IF('CLINs &amp; Ceiling Rates'!$D$256="R&amp;D",'Labor Loading Matrix'!AA1019,0))</f>
        <v>0</v>
      </c>
      <c r="H1019" s="138"/>
      <c r="I1019" s="137"/>
      <c r="J1019" s="137"/>
      <c r="K1019" s="137"/>
      <c r="L1019" s="137"/>
      <c r="M1019" s="137"/>
      <c r="N1019" s="84"/>
      <c r="O1019" s="84"/>
      <c r="P1019" s="84"/>
      <c r="Q1019" s="84"/>
      <c r="R1019" s="133"/>
      <c r="S1019" s="133"/>
      <c r="T1019" s="133"/>
      <c r="U1019" s="133"/>
      <c r="V1019" s="133"/>
      <c r="W1019" s="133"/>
      <c r="X1019" s="133"/>
      <c r="Y1019" s="133"/>
      <c r="Z1019" s="133"/>
      <c r="AA1019" s="133"/>
    </row>
    <row r="1020" spans="1:27" s="73" customFormat="1" ht="18" hidden="1" customHeight="1" x14ac:dyDescent="0.25">
      <c r="A1020" s="173">
        <f>'CLINs &amp; Ceiling Rates'!B165</f>
        <v>0</v>
      </c>
      <c r="B1020" s="173">
        <f>'CLINs &amp; Ceiling Rates'!C165</f>
        <v>0</v>
      </c>
      <c r="C1020" s="177" t="str">
        <f>'CLINs &amp; Ceiling Rates'!M165</f>
        <v/>
      </c>
      <c r="D1020" s="211">
        <f>IF('CLINs &amp; Ceiling Rates'!D976="",SUM('Labor Loading Matrix'!H1020:AA1020),SUM(E1020:G1020))</f>
        <v>0</v>
      </c>
      <c r="E1020" s="175">
        <f>SUM(IF('CLINs &amp; Ceiling Rates'!$D$237="OPS",'Labor Loading Matrix'!H1020,0),IF('CLINs &amp; Ceiling Rates'!$D$238="OPS",'Labor Loading Matrix'!I1020,0),IF('CLINs &amp; Ceiling Rates'!$D$239="OPS",'Labor Loading Matrix'!J1020,0),IF('CLINs &amp; Ceiling Rates'!$D$240="OPS",'Labor Loading Matrix'!K1020,0),IF('CLINs &amp; Ceiling Rates'!$D$241="OPS",'Labor Loading Matrix'!L1020,0),IF('CLINs &amp; Ceiling Rates'!$D$242="OPS",'Labor Loading Matrix'!M1020,0),IF('CLINs &amp; Ceiling Rates'!$D$243="OPS",'Labor Loading Matrix'!N1020,0),IF('CLINs &amp; Ceiling Rates'!$D$244="OPS",'Labor Loading Matrix'!O1020,0),IF('CLINs &amp; Ceiling Rates'!$D$245="OPS",'Labor Loading Matrix'!P1020,0),IF('CLINs &amp; Ceiling Rates'!$D$246="OPS",'Labor Loading Matrix'!Q1020,0),IF('CLINs &amp; Ceiling Rates'!$D$247="OPS",'Labor Loading Matrix'!R1020,0),IF('CLINs &amp; Ceiling Rates'!$D$248="OPS",'Labor Loading Matrix'!S1020,0),IF('CLINs &amp; Ceiling Rates'!$D$249="OPS",'Labor Loading Matrix'!T1020,0),IF('CLINs &amp; Ceiling Rates'!$D$250="OPS",'Labor Loading Matrix'!U1020,0),IF('CLINs &amp; Ceiling Rates'!$D$251="OPS",'Labor Loading Matrix'!V1020,0),IF('CLINs &amp; Ceiling Rates'!$D$252="OPS",'Labor Loading Matrix'!W1020,0),IF('CLINs &amp; Ceiling Rates'!$D$253="OPS",'Labor Loading Matrix'!X1020,0),IF('CLINs &amp; Ceiling Rates'!$D$254="OPS",'Labor Loading Matrix'!Y1020,0),IF('CLINs &amp; Ceiling Rates'!$D$255="OPS",'Labor Loading Matrix'!Z1020,0),IF('CLINs &amp; Ceiling Rates'!$D$256="OPS",'Labor Loading Matrix'!AA1020,0))</f>
        <v>0</v>
      </c>
      <c r="F1020" s="175">
        <f>SUM(IF('CLINs &amp; Ceiling Rates'!$D$237="F&amp;E",'Labor Loading Matrix'!H1020,0),IF('CLINs &amp; Ceiling Rates'!$D$238="F&amp;E",'Labor Loading Matrix'!I1020,0),IF('CLINs &amp; Ceiling Rates'!$D$239="F&amp;E",'Labor Loading Matrix'!J1020,0),IF('CLINs &amp; Ceiling Rates'!$D$240="F&amp;E",'Labor Loading Matrix'!K1020,0),IF('CLINs &amp; Ceiling Rates'!$D$241="F&amp;E",'Labor Loading Matrix'!L1020,0),IF('CLINs &amp; Ceiling Rates'!$D$242="F&amp;E",'Labor Loading Matrix'!M1020,0),IF('CLINs &amp; Ceiling Rates'!$D$243="F&amp;E",'Labor Loading Matrix'!N1020,0),IF('CLINs &amp; Ceiling Rates'!$D$244="F&amp;E",'Labor Loading Matrix'!O1020,0),IF('CLINs &amp; Ceiling Rates'!$D$245="F&amp;E",'Labor Loading Matrix'!P1020,0),IF('CLINs &amp; Ceiling Rates'!$D$246="F&amp;E",'Labor Loading Matrix'!Q1020,0),IF('CLINs &amp; Ceiling Rates'!$D$247="F&amp;E",'Labor Loading Matrix'!R1020,0),IF('CLINs &amp; Ceiling Rates'!$D$248="F&amp;E",'Labor Loading Matrix'!S1020,0),IF('CLINs &amp; Ceiling Rates'!$D$249="F&amp;E",'Labor Loading Matrix'!T1020,0),IF('CLINs &amp; Ceiling Rates'!$D$250="F&amp;E",'Labor Loading Matrix'!U1020,0),IF('CLINs &amp; Ceiling Rates'!$D$251="F&amp;E",'Labor Loading Matrix'!V1020,0),IF('CLINs &amp; Ceiling Rates'!$D$252="F&amp;E",'Labor Loading Matrix'!W1020,0),IF('CLINs &amp; Ceiling Rates'!$D$253="F&amp;E",'Labor Loading Matrix'!X1020,0),IF('CLINs &amp; Ceiling Rates'!$D$254="F&amp;E",'Labor Loading Matrix'!Y1020,0),IF('CLINs &amp; Ceiling Rates'!$D$255="F&amp;E",'Labor Loading Matrix'!Z1020,0),IF('CLINs &amp; Ceiling Rates'!$D$256="F&amp;E",'Labor Loading Matrix'!AA1020,0))</f>
        <v>0</v>
      </c>
      <c r="G1020" s="175">
        <f>SUM(IF('CLINs &amp; Ceiling Rates'!$D$237="R&amp;D",'Labor Loading Matrix'!H1020,0),IF('CLINs &amp; Ceiling Rates'!$D$238="R&amp;D",'Labor Loading Matrix'!I1020,0),IF('CLINs &amp; Ceiling Rates'!$D$239="R&amp;D",'Labor Loading Matrix'!J1020,0),IF('CLINs &amp; Ceiling Rates'!$D$240="R&amp;D",'Labor Loading Matrix'!K1020,0),IF('CLINs &amp; Ceiling Rates'!$D$241="R&amp;D",'Labor Loading Matrix'!L1020,0),IF('CLINs &amp; Ceiling Rates'!$D$242="R&amp;D",'Labor Loading Matrix'!M1020,0),IF('CLINs &amp; Ceiling Rates'!$D$243="R&amp;D",'Labor Loading Matrix'!N1020,0),IF('CLINs &amp; Ceiling Rates'!$D$244="R&amp;D",'Labor Loading Matrix'!O1020,0),IF('CLINs &amp; Ceiling Rates'!$D$245="R&amp;D",'Labor Loading Matrix'!P1020,0),IF('CLINs &amp; Ceiling Rates'!$D$246="R&amp;D",'Labor Loading Matrix'!Q1020,0),IF('CLINs &amp; Ceiling Rates'!$D$247="R&amp;D",'Labor Loading Matrix'!R1020,0),IF('CLINs &amp; Ceiling Rates'!$D$248="R&amp;D",'Labor Loading Matrix'!S1020,0),IF('CLINs &amp; Ceiling Rates'!$D$249="R&amp;D",'Labor Loading Matrix'!T1020,0),IF('CLINs &amp; Ceiling Rates'!$D$250="R&amp;D",'Labor Loading Matrix'!U1020,0),IF('CLINs &amp; Ceiling Rates'!$D$251="R&amp;D",'Labor Loading Matrix'!V1020,0),IF('CLINs &amp; Ceiling Rates'!$D$252="R&amp;D",'Labor Loading Matrix'!W1020,0),IF('CLINs &amp; Ceiling Rates'!$D$253="R&amp;D",'Labor Loading Matrix'!X1020,0),IF('CLINs &amp; Ceiling Rates'!$D$254="R&amp;D",'Labor Loading Matrix'!Y1020,0),IF('CLINs &amp; Ceiling Rates'!$D$255="R&amp;D",'Labor Loading Matrix'!Z1020,0),IF('CLINs &amp; Ceiling Rates'!$D$256="R&amp;D",'Labor Loading Matrix'!AA1020,0))</f>
        <v>0</v>
      </c>
      <c r="H1020" s="138"/>
      <c r="I1020" s="137"/>
      <c r="J1020" s="137"/>
      <c r="K1020" s="137"/>
      <c r="L1020" s="137"/>
      <c r="M1020" s="137"/>
      <c r="N1020" s="84"/>
      <c r="O1020" s="84"/>
      <c r="P1020" s="84"/>
      <c r="Q1020" s="84"/>
      <c r="R1020" s="133"/>
      <c r="S1020" s="133"/>
      <c r="T1020" s="133"/>
      <c r="U1020" s="133"/>
      <c r="V1020" s="133"/>
      <c r="W1020" s="133"/>
      <c r="X1020" s="133"/>
      <c r="Y1020" s="133"/>
      <c r="Z1020" s="133"/>
      <c r="AA1020" s="133"/>
    </row>
    <row r="1021" spans="1:27" s="73" customFormat="1" ht="18" hidden="1" customHeight="1" x14ac:dyDescent="0.25">
      <c r="A1021" s="173">
        <f>'CLINs &amp; Ceiling Rates'!B166</f>
        <v>0</v>
      </c>
      <c r="B1021" s="173">
        <f>'CLINs &amp; Ceiling Rates'!C166</f>
        <v>0</v>
      </c>
      <c r="C1021" s="177" t="str">
        <f>'CLINs &amp; Ceiling Rates'!M166</f>
        <v/>
      </c>
      <c r="D1021" s="211">
        <f>IF('CLINs &amp; Ceiling Rates'!D977="",SUM('Labor Loading Matrix'!H1021:AA1021),SUM(E1021:G1021))</f>
        <v>0</v>
      </c>
      <c r="E1021" s="175">
        <f>SUM(IF('CLINs &amp; Ceiling Rates'!$D$237="OPS",'Labor Loading Matrix'!H1021,0),IF('CLINs &amp; Ceiling Rates'!$D$238="OPS",'Labor Loading Matrix'!I1021,0),IF('CLINs &amp; Ceiling Rates'!$D$239="OPS",'Labor Loading Matrix'!J1021,0),IF('CLINs &amp; Ceiling Rates'!$D$240="OPS",'Labor Loading Matrix'!K1021,0),IF('CLINs &amp; Ceiling Rates'!$D$241="OPS",'Labor Loading Matrix'!L1021,0),IF('CLINs &amp; Ceiling Rates'!$D$242="OPS",'Labor Loading Matrix'!M1021,0),IF('CLINs &amp; Ceiling Rates'!$D$243="OPS",'Labor Loading Matrix'!N1021,0),IF('CLINs &amp; Ceiling Rates'!$D$244="OPS",'Labor Loading Matrix'!O1021,0),IF('CLINs &amp; Ceiling Rates'!$D$245="OPS",'Labor Loading Matrix'!P1021,0),IF('CLINs &amp; Ceiling Rates'!$D$246="OPS",'Labor Loading Matrix'!Q1021,0),IF('CLINs &amp; Ceiling Rates'!$D$247="OPS",'Labor Loading Matrix'!R1021,0),IF('CLINs &amp; Ceiling Rates'!$D$248="OPS",'Labor Loading Matrix'!S1021,0),IF('CLINs &amp; Ceiling Rates'!$D$249="OPS",'Labor Loading Matrix'!T1021,0),IF('CLINs &amp; Ceiling Rates'!$D$250="OPS",'Labor Loading Matrix'!U1021,0),IF('CLINs &amp; Ceiling Rates'!$D$251="OPS",'Labor Loading Matrix'!V1021,0),IF('CLINs &amp; Ceiling Rates'!$D$252="OPS",'Labor Loading Matrix'!W1021,0),IF('CLINs &amp; Ceiling Rates'!$D$253="OPS",'Labor Loading Matrix'!X1021,0),IF('CLINs &amp; Ceiling Rates'!$D$254="OPS",'Labor Loading Matrix'!Y1021,0),IF('CLINs &amp; Ceiling Rates'!$D$255="OPS",'Labor Loading Matrix'!Z1021,0),IF('CLINs &amp; Ceiling Rates'!$D$256="OPS",'Labor Loading Matrix'!AA1021,0))</f>
        <v>0</v>
      </c>
      <c r="F1021" s="175">
        <f>SUM(IF('CLINs &amp; Ceiling Rates'!$D$237="F&amp;E",'Labor Loading Matrix'!H1021,0),IF('CLINs &amp; Ceiling Rates'!$D$238="F&amp;E",'Labor Loading Matrix'!I1021,0),IF('CLINs &amp; Ceiling Rates'!$D$239="F&amp;E",'Labor Loading Matrix'!J1021,0),IF('CLINs &amp; Ceiling Rates'!$D$240="F&amp;E",'Labor Loading Matrix'!K1021,0),IF('CLINs &amp; Ceiling Rates'!$D$241="F&amp;E",'Labor Loading Matrix'!L1021,0),IF('CLINs &amp; Ceiling Rates'!$D$242="F&amp;E",'Labor Loading Matrix'!M1021,0),IF('CLINs &amp; Ceiling Rates'!$D$243="F&amp;E",'Labor Loading Matrix'!N1021,0),IF('CLINs &amp; Ceiling Rates'!$D$244="F&amp;E",'Labor Loading Matrix'!O1021,0),IF('CLINs &amp; Ceiling Rates'!$D$245="F&amp;E",'Labor Loading Matrix'!P1021,0),IF('CLINs &amp; Ceiling Rates'!$D$246="F&amp;E",'Labor Loading Matrix'!Q1021,0),IF('CLINs &amp; Ceiling Rates'!$D$247="F&amp;E",'Labor Loading Matrix'!R1021,0),IF('CLINs &amp; Ceiling Rates'!$D$248="F&amp;E",'Labor Loading Matrix'!S1021,0),IF('CLINs &amp; Ceiling Rates'!$D$249="F&amp;E",'Labor Loading Matrix'!T1021,0),IF('CLINs &amp; Ceiling Rates'!$D$250="F&amp;E",'Labor Loading Matrix'!U1021,0),IF('CLINs &amp; Ceiling Rates'!$D$251="F&amp;E",'Labor Loading Matrix'!V1021,0),IF('CLINs &amp; Ceiling Rates'!$D$252="F&amp;E",'Labor Loading Matrix'!W1021,0),IF('CLINs &amp; Ceiling Rates'!$D$253="F&amp;E",'Labor Loading Matrix'!X1021,0),IF('CLINs &amp; Ceiling Rates'!$D$254="F&amp;E",'Labor Loading Matrix'!Y1021,0),IF('CLINs &amp; Ceiling Rates'!$D$255="F&amp;E",'Labor Loading Matrix'!Z1021,0),IF('CLINs &amp; Ceiling Rates'!$D$256="F&amp;E",'Labor Loading Matrix'!AA1021,0))</f>
        <v>0</v>
      </c>
      <c r="G1021" s="175">
        <f>SUM(IF('CLINs &amp; Ceiling Rates'!$D$237="R&amp;D",'Labor Loading Matrix'!H1021,0),IF('CLINs &amp; Ceiling Rates'!$D$238="R&amp;D",'Labor Loading Matrix'!I1021,0),IF('CLINs &amp; Ceiling Rates'!$D$239="R&amp;D",'Labor Loading Matrix'!J1021,0),IF('CLINs &amp; Ceiling Rates'!$D$240="R&amp;D",'Labor Loading Matrix'!K1021,0),IF('CLINs &amp; Ceiling Rates'!$D$241="R&amp;D",'Labor Loading Matrix'!L1021,0),IF('CLINs &amp; Ceiling Rates'!$D$242="R&amp;D",'Labor Loading Matrix'!M1021,0),IF('CLINs &amp; Ceiling Rates'!$D$243="R&amp;D",'Labor Loading Matrix'!N1021,0),IF('CLINs &amp; Ceiling Rates'!$D$244="R&amp;D",'Labor Loading Matrix'!O1021,0),IF('CLINs &amp; Ceiling Rates'!$D$245="R&amp;D",'Labor Loading Matrix'!P1021,0),IF('CLINs &amp; Ceiling Rates'!$D$246="R&amp;D",'Labor Loading Matrix'!Q1021,0),IF('CLINs &amp; Ceiling Rates'!$D$247="R&amp;D",'Labor Loading Matrix'!R1021,0),IF('CLINs &amp; Ceiling Rates'!$D$248="R&amp;D",'Labor Loading Matrix'!S1021,0),IF('CLINs &amp; Ceiling Rates'!$D$249="R&amp;D",'Labor Loading Matrix'!T1021,0),IF('CLINs &amp; Ceiling Rates'!$D$250="R&amp;D",'Labor Loading Matrix'!U1021,0),IF('CLINs &amp; Ceiling Rates'!$D$251="R&amp;D",'Labor Loading Matrix'!V1021,0),IF('CLINs &amp; Ceiling Rates'!$D$252="R&amp;D",'Labor Loading Matrix'!W1021,0),IF('CLINs &amp; Ceiling Rates'!$D$253="R&amp;D",'Labor Loading Matrix'!X1021,0),IF('CLINs &amp; Ceiling Rates'!$D$254="R&amp;D",'Labor Loading Matrix'!Y1021,0),IF('CLINs &amp; Ceiling Rates'!$D$255="R&amp;D",'Labor Loading Matrix'!Z1021,0),IF('CLINs &amp; Ceiling Rates'!$D$256="R&amp;D",'Labor Loading Matrix'!AA1021,0))</f>
        <v>0</v>
      </c>
      <c r="H1021" s="138"/>
      <c r="I1021" s="137"/>
      <c r="J1021" s="137"/>
      <c r="K1021" s="137"/>
      <c r="L1021" s="137"/>
      <c r="M1021" s="137"/>
      <c r="N1021" s="84"/>
      <c r="O1021" s="84"/>
      <c r="P1021" s="84"/>
      <c r="Q1021" s="84"/>
      <c r="R1021" s="133"/>
      <c r="S1021" s="133"/>
      <c r="T1021" s="133"/>
      <c r="U1021" s="133"/>
      <c r="V1021" s="133"/>
      <c r="W1021" s="133"/>
      <c r="X1021" s="133"/>
      <c r="Y1021" s="133"/>
      <c r="Z1021" s="133"/>
      <c r="AA1021" s="133"/>
    </row>
    <row r="1022" spans="1:27" s="73" customFormat="1" ht="18" hidden="1" customHeight="1" x14ac:dyDescent="0.25">
      <c r="A1022" s="173">
        <f>'CLINs &amp; Ceiling Rates'!B167</f>
        <v>0</v>
      </c>
      <c r="B1022" s="173">
        <f>'CLINs &amp; Ceiling Rates'!C167</f>
        <v>0</v>
      </c>
      <c r="C1022" s="177" t="str">
        <f>'CLINs &amp; Ceiling Rates'!M167</f>
        <v/>
      </c>
      <c r="D1022" s="211">
        <f>IF('CLINs &amp; Ceiling Rates'!D978="",SUM('Labor Loading Matrix'!H1022:AA1022),SUM(E1022:G1022))</f>
        <v>0</v>
      </c>
      <c r="E1022" s="175">
        <f>SUM(IF('CLINs &amp; Ceiling Rates'!$D$237="OPS",'Labor Loading Matrix'!H1022,0),IF('CLINs &amp; Ceiling Rates'!$D$238="OPS",'Labor Loading Matrix'!I1022,0),IF('CLINs &amp; Ceiling Rates'!$D$239="OPS",'Labor Loading Matrix'!J1022,0),IF('CLINs &amp; Ceiling Rates'!$D$240="OPS",'Labor Loading Matrix'!K1022,0),IF('CLINs &amp; Ceiling Rates'!$D$241="OPS",'Labor Loading Matrix'!L1022,0),IF('CLINs &amp; Ceiling Rates'!$D$242="OPS",'Labor Loading Matrix'!M1022,0),IF('CLINs &amp; Ceiling Rates'!$D$243="OPS",'Labor Loading Matrix'!N1022,0),IF('CLINs &amp; Ceiling Rates'!$D$244="OPS",'Labor Loading Matrix'!O1022,0),IF('CLINs &amp; Ceiling Rates'!$D$245="OPS",'Labor Loading Matrix'!P1022,0),IF('CLINs &amp; Ceiling Rates'!$D$246="OPS",'Labor Loading Matrix'!Q1022,0),IF('CLINs &amp; Ceiling Rates'!$D$247="OPS",'Labor Loading Matrix'!R1022,0),IF('CLINs &amp; Ceiling Rates'!$D$248="OPS",'Labor Loading Matrix'!S1022,0),IF('CLINs &amp; Ceiling Rates'!$D$249="OPS",'Labor Loading Matrix'!T1022,0),IF('CLINs &amp; Ceiling Rates'!$D$250="OPS",'Labor Loading Matrix'!U1022,0),IF('CLINs &amp; Ceiling Rates'!$D$251="OPS",'Labor Loading Matrix'!V1022,0),IF('CLINs &amp; Ceiling Rates'!$D$252="OPS",'Labor Loading Matrix'!W1022,0),IF('CLINs &amp; Ceiling Rates'!$D$253="OPS",'Labor Loading Matrix'!X1022,0),IF('CLINs &amp; Ceiling Rates'!$D$254="OPS",'Labor Loading Matrix'!Y1022,0),IF('CLINs &amp; Ceiling Rates'!$D$255="OPS",'Labor Loading Matrix'!Z1022,0),IF('CLINs &amp; Ceiling Rates'!$D$256="OPS",'Labor Loading Matrix'!AA1022,0))</f>
        <v>0</v>
      </c>
      <c r="F1022" s="175">
        <f>SUM(IF('CLINs &amp; Ceiling Rates'!$D$237="F&amp;E",'Labor Loading Matrix'!H1022,0),IF('CLINs &amp; Ceiling Rates'!$D$238="F&amp;E",'Labor Loading Matrix'!I1022,0),IF('CLINs &amp; Ceiling Rates'!$D$239="F&amp;E",'Labor Loading Matrix'!J1022,0),IF('CLINs &amp; Ceiling Rates'!$D$240="F&amp;E",'Labor Loading Matrix'!K1022,0),IF('CLINs &amp; Ceiling Rates'!$D$241="F&amp;E",'Labor Loading Matrix'!L1022,0),IF('CLINs &amp; Ceiling Rates'!$D$242="F&amp;E",'Labor Loading Matrix'!M1022,0),IF('CLINs &amp; Ceiling Rates'!$D$243="F&amp;E",'Labor Loading Matrix'!N1022,0),IF('CLINs &amp; Ceiling Rates'!$D$244="F&amp;E",'Labor Loading Matrix'!O1022,0),IF('CLINs &amp; Ceiling Rates'!$D$245="F&amp;E",'Labor Loading Matrix'!P1022,0),IF('CLINs &amp; Ceiling Rates'!$D$246="F&amp;E",'Labor Loading Matrix'!Q1022,0),IF('CLINs &amp; Ceiling Rates'!$D$247="F&amp;E",'Labor Loading Matrix'!R1022,0),IF('CLINs &amp; Ceiling Rates'!$D$248="F&amp;E",'Labor Loading Matrix'!S1022,0),IF('CLINs &amp; Ceiling Rates'!$D$249="F&amp;E",'Labor Loading Matrix'!T1022,0),IF('CLINs &amp; Ceiling Rates'!$D$250="F&amp;E",'Labor Loading Matrix'!U1022,0),IF('CLINs &amp; Ceiling Rates'!$D$251="F&amp;E",'Labor Loading Matrix'!V1022,0),IF('CLINs &amp; Ceiling Rates'!$D$252="F&amp;E",'Labor Loading Matrix'!W1022,0),IF('CLINs &amp; Ceiling Rates'!$D$253="F&amp;E",'Labor Loading Matrix'!X1022,0),IF('CLINs &amp; Ceiling Rates'!$D$254="F&amp;E",'Labor Loading Matrix'!Y1022,0),IF('CLINs &amp; Ceiling Rates'!$D$255="F&amp;E",'Labor Loading Matrix'!Z1022,0),IF('CLINs &amp; Ceiling Rates'!$D$256="F&amp;E",'Labor Loading Matrix'!AA1022,0))</f>
        <v>0</v>
      </c>
      <c r="G1022" s="175">
        <f>SUM(IF('CLINs &amp; Ceiling Rates'!$D$237="R&amp;D",'Labor Loading Matrix'!H1022,0),IF('CLINs &amp; Ceiling Rates'!$D$238="R&amp;D",'Labor Loading Matrix'!I1022,0),IF('CLINs &amp; Ceiling Rates'!$D$239="R&amp;D",'Labor Loading Matrix'!J1022,0),IF('CLINs &amp; Ceiling Rates'!$D$240="R&amp;D",'Labor Loading Matrix'!K1022,0),IF('CLINs &amp; Ceiling Rates'!$D$241="R&amp;D",'Labor Loading Matrix'!L1022,0),IF('CLINs &amp; Ceiling Rates'!$D$242="R&amp;D",'Labor Loading Matrix'!M1022,0),IF('CLINs &amp; Ceiling Rates'!$D$243="R&amp;D",'Labor Loading Matrix'!N1022,0),IF('CLINs &amp; Ceiling Rates'!$D$244="R&amp;D",'Labor Loading Matrix'!O1022,0),IF('CLINs &amp; Ceiling Rates'!$D$245="R&amp;D",'Labor Loading Matrix'!P1022,0),IF('CLINs &amp; Ceiling Rates'!$D$246="R&amp;D",'Labor Loading Matrix'!Q1022,0),IF('CLINs &amp; Ceiling Rates'!$D$247="R&amp;D",'Labor Loading Matrix'!R1022,0),IF('CLINs &amp; Ceiling Rates'!$D$248="R&amp;D",'Labor Loading Matrix'!S1022,0),IF('CLINs &amp; Ceiling Rates'!$D$249="R&amp;D",'Labor Loading Matrix'!T1022,0),IF('CLINs &amp; Ceiling Rates'!$D$250="R&amp;D",'Labor Loading Matrix'!U1022,0),IF('CLINs &amp; Ceiling Rates'!$D$251="R&amp;D",'Labor Loading Matrix'!V1022,0),IF('CLINs &amp; Ceiling Rates'!$D$252="R&amp;D",'Labor Loading Matrix'!W1022,0),IF('CLINs &amp; Ceiling Rates'!$D$253="R&amp;D",'Labor Loading Matrix'!X1022,0),IF('CLINs &amp; Ceiling Rates'!$D$254="R&amp;D",'Labor Loading Matrix'!Y1022,0),IF('CLINs &amp; Ceiling Rates'!$D$255="R&amp;D",'Labor Loading Matrix'!Z1022,0),IF('CLINs &amp; Ceiling Rates'!$D$256="R&amp;D",'Labor Loading Matrix'!AA1022,0))</f>
        <v>0</v>
      </c>
      <c r="H1022" s="138"/>
      <c r="I1022" s="137"/>
      <c r="J1022" s="137"/>
      <c r="K1022" s="137"/>
      <c r="L1022" s="137"/>
      <c r="M1022" s="137"/>
      <c r="N1022" s="84"/>
      <c r="O1022" s="84"/>
      <c r="P1022" s="84"/>
      <c r="Q1022" s="84"/>
      <c r="R1022" s="133"/>
      <c r="S1022" s="133"/>
      <c r="T1022" s="133"/>
      <c r="U1022" s="133"/>
      <c r="V1022" s="133"/>
      <c r="W1022" s="133"/>
      <c r="X1022" s="133"/>
      <c r="Y1022" s="133"/>
      <c r="Z1022" s="133"/>
      <c r="AA1022" s="133"/>
    </row>
    <row r="1023" spans="1:27" s="73" customFormat="1" ht="18" hidden="1" customHeight="1" x14ac:dyDescent="0.25">
      <c r="A1023" s="173">
        <f>'CLINs &amp; Ceiling Rates'!B168</f>
        <v>0</v>
      </c>
      <c r="B1023" s="173">
        <f>'CLINs &amp; Ceiling Rates'!C168</f>
        <v>0</v>
      </c>
      <c r="C1023" s="177" t="str">
        <f>'CLINs &amp; Ceiling Rates'!M168</f>
        <v/>
      </c>
      <c r="D1023" s="211">
        <f>IF('CLINs &amp; Ceiling Rates'!D979="",SUM('Labor Loading Matrix'!H1023:AA1023),SUM(E1023:G1023))</f>
        <v>0</v>
      </c>
      <c r="E1023" s="175">
        <f>SUM(IF('CLINs &amp; Ceiling Rates'!$D$237="OPS",'Labor Loading Matrix'!H1023,0),IF('CLINs &amp; Ceiling Rates'!$D$238="OPS",'Labor Loading Matrix'!I1023,0),IF('CLINs &amp; Ceiling Rates'!$D$239="OPS",'Labor Loading Matrix'!J1023,0),IF('CLINs &amp; Ceiling Rates'!$D$240="OPS",'Labor Loading Matrix'!K1023,0),IF('CLINs &amp; Ceiling Rates'!$D$241="OPS",'Labor Loading Matrix'!L1023,0),IF('CLINs &amp; Ceiling Rates'!$D$242="OPS",'Labor Loading Matrix'!M1023,0),IF('CLINs &amp; Ceiling Rates'!$D$243="OPS",'Labor Loading Matrix'!N1023,0),IF('CLINs &amp; Ceiling Rates'!$D$244="OPS",'Labor Loading Matrix'!O1023,0),IF('CLINs &amp; Ceiling Rates'!$D$245="OPS",'Labor Loading Matrix'!P1023,0),IF('CLINs &amp; Ceiling Rates'!$D$246="OPS",'Labor Loading Matrix'!Q1023,0),IF('CLINs &amp; Ceiling Rates'!$D$247="OPS",'Labor Loading Matrix'!R1023,0),IF('CLINs &amp; Ceiling Rates'!$D$248="OPS",'Labor Loading Matrix'!S1023,0),IF('CLINs &amp; Ceiling Rates'!$D$249="OPS",'Labor Loading Matrix'!T1023,0),IF('CLINs &amp; Ceiling Rates'!$D$250="OPS",'Labor Loading Matrix'!U1023,0),IF('CLINs &amp; Ceiling Rates'!$D$251="OPS",'Labor Loading Matrix'!V1023,0),IF('CLINs &amp; Ceiling Rates'!$D$252="OPS",'Labor Loading Matrix'!W1023,0),IF('CLINs &amp; Ceiling Rates'!$D$253="OPS",'Labor Loading Matrix'!X1023,0),IF('CLINs &amp; Ceiling Rates'!$D$254="OPS",'Labor Loading Matrix'!Y1023,0),IF('CLINs &amp; Ceiling Rates'!$D$255="OPS",'Labor Loading Matrix'!Z1023,0),IF('CLINs &amp; Ceiling Rates'!$D$256="OPS",'Labor Loading Matrix'!AA1023,0))</f>
        <v>0</v>
      </c>
      <c r="F1023" s="175">
        <f>SUM(IF('CLINs &amp; Ceiling Rates'!$D$237="F&amp;E",'Labor Loading Matrix'!H1023,0),IF('CLINs &amp; Ceiling Rates'!$D$238="F&amp;E",'Labor Loading Matrix'!I1023,0),IF('CLINs &amp; Ceiling Rates'!$D$239="F&amp;E",'Labor Loading Matrix'!J1023,0),IF('CLINs &amp; Ceiling Rates'!$D$240="F&amp;E",'Labor Loading Matrix'!K1023,0),IF('CLINs &amp; Ceiling Rates'!$D$241="F&amp;E",'Labor Loading Matrix'!L1023,0),IF('CLINs &amp; Ceiling Rates'!$D$242="F&amp;E",'Labor Loading Matrix'!M1023,0),IF('CLINs &amp; Ceiling Rates'!$D$243="F&amp;E",'Labor Loading Matrix'!N1023,0),IF('CLINs &amp; Ceiling Rates'!$D$244="F&amp;E",'Labor Loading Matrix'!O1023,0),IF('CLINs &amp; Ceiling Rates'!$D$245="F&amp;E",'Labor Loading Matrix'!P1023,0),IF('CLINs &amp; Ceiling Rates'!$D$246="F&amp;E",'Labor Loading Matrix'!Q1023,0),IF('CLINs &amp; Ceiling Rates'!$D$247="F&amp;E",'Labor Loading Matrix'!R1023,0),IF('CLINs &amp; Ceiling Rates'!$D$248="F&amp;E",'Labor Loading Matrix'!S1023,0),IF('CLINs &amp; Ceiling Rates'!$D$249="F&amp;E",'Labor Loading Matrix'!T1023,0),IF('CLINs &amp; Ceiling Rates'!$D$250="F&amp;E",'Labor Loading Matrix'!U1023,0),IF('CLINs &amp; Ceiling Rates'!$D$251="F&amp;E",'Labor Loading Matrix'!V1023,0),IF('CLINs &amp; Ceiling Rates'!$D$252="F&amp;E",'Labor Loading Matrix'!W1023,0),IF('CLINs &amp; Ceiling Rates'!$D$253="F&amp;E",'Labor Loading Matrix'!X1023,0),IF('CLINs &amp; Ceiling Rates'!$D$254="F&amp;E",'Labor Loading Matrix'!Y1023,0),IF('CLINs &amp; Ceiling Rates'!$D$255="F&amp;E",'Labor Loading Matrix'!Z1023,0),IF('CLINs &amp; Ceiling Rates'!$D$256="F&amp;E",'Labor Loading Matrix'!AA1023,0))</f>
        <v>0</v>
      </c>
      <c r="G1023" s="175">
        <f>SUM(IF('CLINs &amp; Ceiling Rates'!$D$237="R&amp;D",'Labor Loading Matrix'!H1023,0),IF('CLINs &amp; Ceiling Rates'!$D$238="R&amp;D",'Labor Loading Matrix'!I1023,0),IF('CLINs &amp; Ceiling Rates'!$D$239="R&amp;D",'Labor Loading Matrix'!J1023,0),IF('CLINs &amp; Ceiling Rates'!$D$240="R&amp;D",'Labor Loading Matrix'!K1023,0),IF('CLINs &amp; Ceiling Rates'!$D$241="R&amp;D",'Labor Loading Matrix'!L1023,0),IF('CLINs &amp; Ceiling Rates'!$D$242="R&amp;D",'Labor Loading Matrix'!M1023,0),IF('CLINs &amp; Ceiling Rates'!$D$243="R&amp;D",'Labor Loading Matrix'!N1023,0),IF('CLINs &amp; Ceiling Rates'!$D$244="R&amp;D",'Labor Loading Matrix'!O1023,0),IF('CLINs &amp; Ceiling Rates'!$D$245="R&amp;D",'Labor Loading Matrix'!P1023,0),IF('CLINs &amp; Ceiling Rates'!$D$246="R&amp;D",'Labor Loading Matrix'!Q1023,0),IF('CLINs &amp; Ceiling Rates'!$D$247="R&amp;D",'Labor Loading Matrix'!R1023,0),IF('CLINs &amp; Ceiling Rates'!$D$248="R&amp;D",'Labor Loading Matrix'!S1023,0),IF('CLINs &amp; Ceiling Rates'!$D$249="R&amp;D",'Labor Loading Matrix'!T1023,0),IF('CLINs &amp; Ceiling Rates'!$D$250="R&amp;D",'Labor Loading Matrix'!U1023,0),IF('CLINs &amp; Ceiling Rates'!$D$251="R&amp;D",'Labor Loading Matrix'!V1023,0),IF('CLINs &amp; Ceiling Rates'!$D$252="R&amp;D",'Labor Loading Matrix'!W1023,0),IF('CLINs &amp; Ceiling Rates'!$D$253="R&amp;D",'Labor Loading Matrix'!X1023,0),IF('CLINs &amp; Ceiling Rates'!$D$254="R&amp;D",'Labor Loading Matrix'!Y1023,0),IF('CLINs &amp; Ceiling Rates'!$D$255="R&amp;D",'Labor Loading Matrix'!Z1023,0),IF('CLINs &amp; Ceiling Rates'!$D$256="R&amp;D",'Labor Loading Matrix'!AA1023,0))</f>
        <v>0</v>
      </c>
      <c r="H1023" s="138"/>
      <c r="I1023" s="137"/>
      <c r="J1023" s="137"/>
      <c r="K1023" s="137"/>
      <c r="L1023" s="137"/>
      <c r="M1023" s="137"/>
      <c r="N1023" s="84"/>
      <c r="O1023" s="84"/>
      <c r="P1023" s="84"/>
      <c r="Q1023" s="84"/>
      <c r="R1023" s="133"/>
      <c r="S1023" s="133"/>
      <c r="T1023" s="133"/>
      <c r="U1023" s="133"/>
      <c r="V1023" s="133"/>
      <c r="W1023" s="133"/>
      <c r="X1023" s="133"/>
      <c r="Y1023" s="133"/>
      <c r="Z1023" s="133"/>
      <c r="AA1023" s="133"/>
    </row>
    <row r="1024" spans="1:27" s="73" customFormat="1" ht="18" hidden="1" customHeight="1" x14ac:dyDescent="0.25">
      <c r="A1024" s="173">
        <f>'CLINs &amp; Ceiling Rates'!B169</f>
        <v>0</v>
      </c>
      <c r="B1024" s="173">
        <f>'CLINs &amp; Ceiling Rates'!C169</f>
        <v>0</v>
      </c>
      <c r="C1024" s="177" t="str">
        <f>'CLINs &amp; Ceiling Rates'!M169</f>
        <v/>
      </c>
      <c r="D1024" s="211">
        <f>IF('CLINs &amp; Ceiling Rates'!D980="",SUM('Labor Loading Matrix'!H1024:AA1024),SUM(E1024:G1024))</f>
        <v>0</v>
      </c>
      <c r="E1024" s="175">
        <f>SUM(IF('CLINs &amp; Ceiling Rates'!$D$237="OPS",'Labor Loading Matrix'!H1024,0),IF('CLINs &amp; Ceiling Rates'!$D$238="OPS",'Labor Loading Matrix'!I1024,0),IF('CLINs &amp; Ceiling Rates'!$D$239="OPS",'Labor Loading Matrix'!J1024,0),IF('CLINs &amp; Ceiling Rates'!$D$240="OPS",'Labor Loading Matrix'!K1024,0),IF('CLINs &amp; Ceiling Rates'!$D$241="OPS",'Labor Loading Matrix'!L1024,0),IF('CLINs &amp; Ceiling Rates'!$D$242="OPS",'Labor Loading Matrix'!M1024,0),IF('CLINs &amp; Ceiling Rates'!$D$243="OPS",'Labor Loading Matrix'!N1024,0),IF('CLINs &amp; Ceiling Rates'!$D$244="OPS",'Labor Loading Matrix'!O1024,0),IF('CLINs &amp; Ceiling Rates'!$D$245="OPS",'Labor Loading Matrix'!P1024,0),IF('CLINs &amp; Ceiling Rates'!$D$246="OPS",'Labor Loading Matrix'!Q1024,0),IF('CLINs &amp; Ceiling Rates'!$D$247="OPS",'Labor Loading Matrix'!R1024,0),IF('CLINs &amp; Ceiling Rates'!$D$248="OPS",'Labor Loading Matrix'!S1024,0),IF('CLINs &amp; Ceiling Rates'!$D$249="OPS",'Labor Loading Matrix'!T1024,0),IF('CLINs &amp; Ceiling Rates'!$D$250="OPS",'Labor Loading Matrix'!U1024,0),IF('CLINs &amp; Ceiling Rates'!$D$251="OPS",'Labor Loading Matrix'!V1024,0),IF('CLINs &amp; Ceiling Rates'!$D$252="OPS",'Labor Loading Matrix'!W1024,0),IF('CLINs &amp; Ceiling Rates'!$D$253="OPS",'Labor Loading Matrix'!X1024,0),IF('CLINs &amp; Ceiling Rates'!$D$254="OPS",'Labor Loading Matrix'!Y1024,0),IF('CLINs &amp; Ceiling Rates'!$D$255="OPS",'Labor Loading Matrix'!Z1024,0),IF('CLINs &amp; Ceiling Rates'!$D$256="OPS",'Labor Loading Matrix'!AA1024,0))</f>
        <v>0</v>
      </c>
      <c r="F1024" s="175">
        <f>SUM(IF('CLINs &amp; Ceiling Rates'!$D$237="F&amp;E",'Labor Loading Matrix'!H1024,0),IF('CLINs &amp; Ceiling Rates'!$D$238="F&amp;E",'Labor Loading Matrix'!I1024,0),IF('CLINs &amp; Ceiling Rates'!$D$239="F&amp;E",'Labor Loading Matrix'!J1024,0),IF('CLINs &amp; Ceiling Rates'!$D$240="F&amp;E",'Labor Loading Matrix'!K1024,0),IF('CLINs &amp; Ceiling Rates'!$D$241="F&amp;E",'Labor Loading Matrix'!L1024,0),IF('CLINs &amp; Ceiling Rates'!$D$242="F&amp;E",'Labor Loading Matrix'!M1024,0),IF('CLINs &amp; Ceiling Rates'!$D$243="F&amp;E",'Labor Loading Matrix'!N1024,0),IF('CLINs &amp; Ceiling Rates'!$D$244="F&amp;E",'Labor Loading Matrix'!O1024,0),IF('CLINs &amp; Ceiling Rates'!$D$245="F&amp;E",'Labor Loading Matrix'!P1024,0),IF('CLINs &amp; Ceiling Rates'!$D$246="F&amp;E",'Labor Loading Matrix'!Q1024,0),IF('CLINs &amp; Ceiling Rates'!$D$247="F&amp;E",'Labor Loading Matrix'!R1024,0),IF('CLINs &amp; Ceiling Rates'!$D$248="F&amp;E",'Labor Loading Matrix'!S1024,0),IF('CLINs &amp; Ceiling Rates'!$D$249="F&amp;E",'Labor Loading Matrix'!T1024,0),IF('CLINs &amp; Ceiling Rates'!$D$250="F&amp;E",'Labor Loading Matrix'!U1024,0),IF('CLINs &amp; Ceiling Rates'!$D$251="F&amp;E",'Labor Loading Matrix'!V1024,0),IF('CLINs &amp; Ceiling Rates'!$D$252="F&amp;E",'Labor Loading Matrix'!W1024,0),IF('CLINs &amp; Ceiling Rates'!$D$253="F&amp;E",'Labor Loading Matrix'!X1024,0),IF('CLINs &amp; Ceiling Rates'!$D$254="F&amp;E",'Labor Loading Matrix'!Y1024,0),IF('CLINs &amp; Ceiling Rates'!$D$255="F&amp;E",'Labor Loading Matrix'!Z1024,0),IF('CLINs &amp; Ceiling Rates'!$D$256="F&amp;E",'Labor Loading Matrix'!AA1024,0))</f>
        <v>0</v>
      </c>
      <c r="G1024" s="175">
        <f>SUM(IF('CLINs &amp; Ceiling Rates'!$D$237="R&amp;D",'Labor Loading Matrix'!H1024,0),IF('CLINs &amp; Ceiling Rates'!$D$238="R&amp;D",'Labor Loading Matrix'!I1024,0),IF('CLINs &amp; Ceiling Rates'!$D$239="R&amp;D",'Labor Loading Matrix'!J1024,0),IF('CLINs &amp; Ceiling Rates'!$D$240="R&amp;D",'Labor Loading Matrix'!K1024,0),IF('CLINs &amp; Ceiling Rates'!$D$241="R&amp;D",'Labor Loading Matrix'!L1024,0),IF('CLINs &amp; Ceiling Rates'!$D$242="R&amp;D",'Labor Loading Matrix'!M1024,0),IF('CLINs &amp; Ceiling Rates'!$D$243="R&amp;D",'Labor Loading Matrix'!N1024,0),IF('CLINs &amp; Ceiling Rates'!$D$244="R&amp;D",'Labor Loading Matrix'!O1024,0),IF('CLINs &amp; Ceiling Rates'!$D$245="R&amp;D",'Labor Loading Matrix'!P1024,0),IF('CLINs &amp; Ceiling Rates'!$D$246="R&amp;D",'Labor Loading Matrix'!Q1024,0),IF('CLINs &amp; Ceiling Rates'!$D$247="R&amp;D",'Labor Loading Matrix'!R1024,0),IF('CLINs &amp; Ceiling Rates'!$D$248="R&amp;D",'Labor Loading Matrix'!S1024,0),IF('CLINs &amp; Ceiling Rates'!$D$249="R&amp;D",'Labor Loading Matrix'!T1024,0),IF('CLINs &amp; Ceiling Rates'!$D$250="R&amp;D",'Labor Loading Matrix'!U1024,0),IF('CLINs &amp; Ceiling Rates'!$D$251="R&amp;D",'Labor Loading Matrix'!V1024,0),IF('CLINs &amp; Ceiling Rates'!$D$252="R&amp;D",'Labor Loading Matrix'!W1024,0),IF('CLINs &amp; Ceiling Rates'!$D$253="R&amp;D",'Labor Loading Matrix'!X1024,0),IF('CLINs &amp; Ceiling Rates'!$D$254="R&amp;D",'Labor Loading Matrix'!Y1024,0),IF('CLINs &amp; Ceiling Rates'!$D$255="R&amp;D",'Labor Loading Matrix'!Z1024,0),IF('CLINs &amp; Ceiling Rates'!$D$256="R&amp;D",'Labor Loading Matrix'!AA1024,0))</f>
        <v>0</v>
      </c>
      <c r="H1024" s="138"/>
      <c r="I1024" s="137"/>
      <c r="J1024" s="137"/>
      <c r="K1024" s="137"/>
      <c r="L1024" s="137"/>
      <c r="M1024" s="137"/>
      <c r="N1024" s="84"/>
      <c r="O1024" s="84"/>
      <c r="P1024" s="84"/>
      <c r="Q1024" s="84"/>
      <c r="R1024" s="133"/>
      <c r="S1024" s="133"/>
      <c r="T1024" s="133"/>
      <c r="U1024" s="133"/>
      <c r="V1024" s="133"/>
      <c r="W1024" s="133"/>
      <c r="X1024" s="133"/>
      <c r="Y1024" s="133"/>
      <c r="Z1024" s="133"/>
      <c r="AA1024" s="133"/>
    </row>
    <row r="1025" spans="1:27" s="73" customFormat="1" ht="18" hidden="1" customHeight="1" x14ac:dyDescent="0.25">
      <c r="A1025" s="173">
        <f>'CLINs &amp; Ceiling Rates'!B170</f>
        <v>0</v>
      </c>
      <c r="B1025" s="173">
        <f>'CLINs &amp; Ceiling Rates'!C170</f>
        <v>0</v>
      </c>
      <c r="C1025" s="177" t="str">
        <f>'CLINs &amp; Ceiling Rates'!M170</f>
        <v/>
      </c>
      <c r="D1025" s="211">
        <f>IF('CLINs &amp; Ceiling Rates'!D981="",SUM('Labor Loading Matrix'!H1025:AA1025),SUM(E1025:G1025))</f>
        <v>0</v>
      </c>
      <c r="E1025" s="175">
        <f>SUM(IF('CLINs &amp; Ceiling Rates'!$D$237="OPS",'Labor Loading Matrix'!H1025,0),IF('CLINs &amp; Ceiling Rates'!$D$238="OPS",'Labor Loading Matrix'!I1025,0),IF('CLINs &amp; Ceiling Rates'!$D$239="OPS",'Labor Loading Matrix'!J1025,0),IF('CLINs &amp; Ceiling Rates'!$D$240="OPS",'Labor Loading Matrix'!K1025,0),IF('CLINs &amp; Ceiling Rates'!$D$241="OPS",'Labor Loading Matrix'!L1025,0),IF('CLINs &amp; Ceiling Rates'!$D$242="OPS",'Labor Loading Matrix'!M1025,0),IF('CLINs &amp; Ceiling Rates'!$D$243="OPS",'Labor Loading Matrix'!N1025,0),IF('CLINs &amp; Ceiling Rates'!$D$244="OPS",'Labor Loading Matrix'!O1025,0),IF('CLINs &amp; Ceiling Rates'!$D$245="OPS",'Labor Loading Matrix'!P1025,0),IF('CLINs &amp; Ceiling Rates'!$D$246="OPS",'Labor Loading Matrix'!Q1025,0),IF('CLINs &amp; Ceiling Rates'!$D$247="OPS",'Labor Loading Matrix'!R1025,0),IF('CLINs &amp; Ceiling Rates'!$D$248="OPS",'Labor Loading Matrix'!S1025,0),IF('CLINs &amp; Ceiling Rates'!$D$249="OPS",'Labor Loading Matrix'!T1025,0),IF('CLINs &amp; Ceiling Rates'!$D$250="OPS",'Labor Loading Matrix'!U1025,0),IF('CLINs &amp; Ceiling Rates'!$D$251="OPS",'Labor Loading Matrix'!V1025,0),IF('CLINs &amp; Ceiling Rates'!$D$252="OPS",'Labor Loading Matrix'!W1025,0),IF('CLINs &amp; Ceiling Rates'!$D$253="OPS",'Labor Loading Matrix'!X1025,0),IF('CLINs &amp; Ceiling Rates'!$D$254="OPS",'Labor Loading Matrix'!Y1025,0),IF('CLINs &amp; Ceiling Rates'!$D$255="OPS",'Labor Loading Matrix'!Z1025,0),IF('CLINs &amp; Ceiling Rates'!$D$256="OPS",'Labor Loading Matrix'!AA1025,0))</f>
        <v>0</v>
      </c>
      <c r="F1025" s="175">
        <f>SUM(IF('CLINs &amp; Ceiling Rates'!$D$237="F&amp;E",'Labor Loading Matrix'!H1025,0),IF('CLINs &amp; Ceiling Rates'!$D$238="F&amp;E",'Labor Loading Matrix'!I1025,0),IF('CLINs &amp; Ceiling Rates'!$D$239="F&amp;E",'Labor Loading Matrix'!J1025,0),IF('CLINs &amp; Ceiling Rates'!$D$240="F&amp;E",'Labor Loading Matrix'!K1025,0),IF('CLINs &amp; Ceiling Rates'!$D$241="F&amp;E",'Labor Loading Matrix'!L1025,0),IF('CLINs &amp; Ceiling Rates'!$D$242="F&amp;E",'Labor Loading Matrix'!M1025,0),IF('CLINs &amp; Ceiling Rates'!$D$243="F&amp;E",'Labor Loading Matrix'!N1025,0),IF('CLINs &amp; Ceiling Rates'!$D$244="F&amp;E",'Labor Loading Matrix'!O1025,0),IF('CLINs &amp; Ceiling Rates'!$D$245="F&amp;E",'Labor Loading Matrix'!P1025,0),IF('CLINs &amp; Ceiling Rates'!$D$246="F&amp;E",'Labor Loading Matrix'!Q1025,0),IF('CLINs &amp; Ceiling Rates'!$D$247="F&amp;E",'Labor Loading Matrix'!R1025,0),IF('CLINs &amp; Ceiling Rates'!$D$248="F&amp;E",'Labor Loading Matrix'!S1025,0),IF('CLINs &amp; Ceiling Rates'!$D$249="F&amp;E",'Labor Loading Matrix'!T1025,0),IF('CLINs &amp; Ceiling Rates'!$D$250="F&amp;E",'Labor Loading Matrix'!U1025,0),IF('CLINs &amp; Ceiling Rates'!$D$251="F&amp;E",'Labor Loading Matrix'!V1025,0),IF('CLINs &amp; Ceiling Rates'!$D$252="F&amp;E",'Labor Loading Matrix'!W1025,0),IF('CLINs &amp; Ceiling Rates'!$D$253="F&amp;E",'Labor Loading Matrix'!X1025,0),IF('CLINs &amp; Ceiling Rates'!$D$254="F&amp;E",'Labor Loading Matrix'!Y1025,0),IF('CLINs &amp; Ceiling Rates'!$D$255="F&amp;E",'Labor Loading Matrix'!Z1025,0),IF('CLINs &amp; Ceiling Rates'!$D$256="F&amp;E",'Labor Loading Matrix'!AA1025,0))</f>
        <v>0</v>
      </c>
      <c r="G1025" s="175">
        <f>SUM(IF('CLINs &amp; Ceiling Rates'!$D$237="R&amp;D",'Labor Loading Matrix'!H1025,0),IF('CLINs &amp; Ceiling Rates'!$D$238="R&amp;D",'Labor Loading Matrix'!I1025,0),IF('CLINs &amp; Ceiling Rates'!$D$239="R&amp;D",'Labor Loading Matrix'!J1025,0),IF('CLINs &amp; Ceiling Rates'!$D$240="R&amp;D",'Labor Loading Matrix'!K1025,0),IF('CLINs &amp; Ceiling Rates'!$D$241="R&amp;D",'Labor Loading Matrix'!L1025,0),IF('CLINs &amp; Ceiling Rates'!$D$242="R&amp;D",'Labor Loading Matrix'!M1025,0),IF('CLINs &amp; Ceiling Rates'!$D$243="R&amp;D",'Labor Loading Matrix'!N1025,0),IF('CLINs &amp; Ceiling Rates'!$D$244="R&amp;D",'Labor Loading Matrix'!O1025,0),IF('CLINs &amp; Ceiling Rates'!$D$245="R&amp;D",'Labor Loading Matrix'!P1025,0),IF('CLINs &amp; Ceiling Rates'!$D$246="R&amp;D",'Labor Loading Matrix'!Q1025,0),IF('CLINs &amp; Ceiling Rates'!$D$247="R&amp;D",'Labor Loading Matrix'!R1025,0),IF('CLINs &amp; Ceiling Rates'!$D$248="R&amp;D",'Labor Loading Matrix'!S1025,0),IF('CLINs &amp; Ceiling Rates'!$D$249="R&amp;D",'Labor Loading Matrix'!T1025,0),IF('CLINs &amp; Ceiling Rates'!$D$250="R&amp;D",'Labor Loading Matrix'!U1025,0),IF('CLINs &amp; Ceiling Rates'!$D$251="R&amp;D",'Labor Loading Matrix'!V1025,0),IF('CLINs &amp; Ceiling Rates'!$D$252="R&amp;D",'Labor Loading Matrix'!W1025,0),IF('CLINs &amp; Ceiling Rates'!$D$253="R&amp;D",'Labor Loading Matrix'!X1025,0),IF('CLINs &amp; Ceiling Rates'!$D$254="R&amp;D",'Labor Loading Matrix'!Y1025,0),IF('CLINs &amp; Ceiling Rates'!$D$255="R&amp;D",'Labor Loading Matrix'!Z1025,0),IF('CLINs &amp; Ceiling Rates'!$D$256="R&amp;D",'Labor Loading Matrix'!AA1025,0))</f>
        <v>0</v>
      </c>
      <c r="H1025" s="138"/>
      <c r="I1025" s="137"/>
      <c r="J1025" s="137"/>
      <c r="K1025" s="137"/>
      <c r="L1025" s="137"/>
      <c r="M1025" s="137"/>
      <c r="N1025" s="84"/>
      <c r="O1025" s="84"/>
      <c r="P1025" s="84"/>
      <c r="Q1025" s="84"/>
      <c r="R1025" s="133"/>
      <c r="S1025" s="133"/>
      <c r="T1025" s="133"/>
      <c r="U1025" s="133"/>
      <c r="V1025" s="133"/>
      <c r="W1025" s="133"/>
      <c r="X1025" s="133"/>
      <c r="Y1025" s="133"/>
      <c r="Z1025" s="133"/>
      <c r="AA1025" s="133"/>
    </row>
    <row r="1026" spans="1:27" s="73" customFormat="1" ht="18" hidden="1" customHeight="1" x14ac:dyDescent="0.25">
      <c r="A1026" s="173">
        <f>'CLINs &amp; Ceiling Rates'!B171</f>
        <v>0</v>
      </c>
      <c r="B1026" s="173">
        <f>'CLINs &amp; Ceiling Rates'!C171</f>
        <v>0</v>
      </c>
      <c r="C1026" s="177" t="str">
        <f>'CLINs &amp; Ceiling Rates'!M171</f>
        <v/>
      </c>
      <c r="D1026" s="211">
        <f>IF('CLINs &amp; Ceiling Rates'!D982="",SUM('Labor Loading Matrix'!H1026:AA1026),SUM(E1026:G1026))</f>
        <v>0</v>
      </c>
      <c r="E1026" s="175">
        <f>SUM(IF('CLINs &amp; Ceiling Rates'!$D$237="OPS",'Labor Loading Matrix'!H1026,0),IF('CLINs &amp; Ceiling Rates'!$D$238="OPS",'Labor Loading Matrix'!I1026,0),IF('CLINs &amp; Ceiling Rates'!$D$239="OPS",'Labor Loading Matrix'!J1026,0),IF('CLINs &amp; Ceiling Rates'!$D$240="OPS",'Labor Loading Matrix'!K1026,0),IF('CLINs &amp; Ceiling Rates'!$D$241="OPS",'Labor Loading Matrix'!L1026,0),IF('CLINs &amp; Ceiling Rates'!$D$242="OPS",'Labor Loading Matrix'!M1026,0),IF('CLINs &amp; Ceiling Rates'!$D$243="OPS",'Labor Loading Matrix'!N1026,0),IF('CLINs &amp; Ceiling Rates'!$D$244="OPS",'Labor Loading Matrix'!O1026,0),IF('CLINs &amp; Ceiling Rates'!$D$245="OPS",'Labor Loading Matrix'!P1026,0),IF('CLINs &amp; Ceiling Rates'!$D$246="OPS",'Labor Loading Matrix'!Q1026,0),IF('CLINs &amp; Ceiling Rates'!$D$247="OPS",'Labor Loading Matrix'!R1026,0),IF('CLINs &amp; Ceiling Rates'!$D$248="OPS",'Labor Loading Matrix'!S1026,0),IF('CLINs &amp; Ceiling Rates'!$D$249="OPS",'Labor Loading Matrix'!T1026,0),IF('CLINs &amp; Ceiling Rates'!$D$250="OPS",'Labor Loading Matrix'!U1026,0),IF('CLINs &amp; Ceiling Rates'!$D$251="OPS",'Labor Loading Matrix'!V1026,0),IF('CLINs &amp; Ceiling Rates'!$D$252="OPS",'Labor Loading Matrix'!W1026,0),IF('CLINs &amp; Ceiling Rates'!$D$253="OPS",'Labor Loading Matrix'!X1026,0),IF('CLINs &amp; Ceiling Rates'!$D$254="OPS",'Labor Loading Matrix'!Y1026,0),IF('CLINs &amp; Ceiling Rates'!$D$255="OPS",'Labor Loading Matrix'!Z1026,0),IF('CLINs &amp; Ceiling Rates'!$D$256="OPS",'Labor Loading Matrix'!AA1026,0))</f>
        <v>0</v>
      </c>
      <c r="F1026" s="175">
        <f>SUM(IF('CLINs &amp; Ceiling Rates'!$D$237="F&amp;E",'Labor Loading Matrix'!H1026,0),IF('CLINs &amp; Ceiling Rates'!$D$238="F&amp;E",'Labor Loading Matrix'!I1026,0),IF('CLINs &amp; Ceiling Rates'!$D$239="F&amp;E",'Labor Loading Matrix'!J1026,0),IF('CLINs &amp; Ceiling Rates'!$D$240="F&amp;E",'Labor Loading Matrix'!K1026,0),IF('CLINs &amp; Ceiling Rates'!$D$241="F&amp;E",'Labor Loading Matrix'!L1026,0),IF('CLINs &amp; Ceiling Rates'!$D$242="F&amp;E",'Labor Loading Matrix'!M1026,0),IF('CLINs &amp; Ceiling Rates'!$D$243="F&amp;E",'Labor Loading Matrix'!N1026,0),IF('CLINs &amp; Ceiling Rates'!$D$244="F&amp;E",'Labor Loading Matrix'!O1026,0),IF('CLINs &amp; Ceiling Rates'!$D$245="F&amp;E",'Labor Loading Matrix'!P1026,0),IF('CLINs &amp; Ceiling Rates'!$D$246="F&amp;E",'Labor Loading Matrix'!Q1026,0),IF('CLINs &amp; Ceiling Rates'!$D$247="F&amp;E",'Labor Loading Matrix'!R1026,0),IF('CLINs &amp; Ceiling Rates'!$D$248="F&amp;E",'Labor Loading Matrix'!S1026,0),IF('CLINs &amp; Ceiling Rates'!$D$249="F&amp;E",'Labor Loading Matrix'!T1026,0),IF('CLINs &amp; Ceiling Rates'!$D$250="F&amp;E",'Labor Loading Matrix'!U1026,0),IF('CLINs &amp; Ceiling Rates'!$D$251="F&amp;E",'Labor Loading Matrix'!V1026,0),IF('CLINs &amp; Ceiling Rates'!$D$252="F&amp;E",'Labor Loading Matrix'!W1026,0),IF('CLINs &amp; Ceiling Rates'!$D$253="F&amp;E",'Labor Loading Matrix'!X1026,0),IF('CLINs &amp; Ceiling Rates'!$D$254="F&amp;E",'Labor Loading Matrix'!Y1026,0),IF('CLINs &amp; Ceiling Rates'!$D$255="F&amp;E",'Labor Loading Matrix'!Z1026,0),IF('CLINs &amp; Ceiling Rates'!$D$256="F&amp;E",'Labor Loading Matrix'!AA1026,0))</f>
        <v>0</v>
      </c>
      <c r="G1026" s="175">
        <f>SUM(IF('CLINs &amp; Ceiling Rates'!$D$237="R&amp;D",'Labor Loading Matrix'!H1026,0),IF('CLINs &amp; Ceiling Rates'!$D$238="R&amp;D",'Labor Loading Matrix'!I1026,0),IF('CLINs &amp; Ceiling Rates'!$D$239="R&amp;D",'Labor Loading Matrix'!J1026,0),IF('CLINs &amp; Ceiling Rates'!$D$240="R&amp;D",'Labor Loading Matrix'!K1026,0),IF('CLINs &amp; Ceiling Rates'!$D$241="R&amp;D",'Labor Loading Matrix'!L1026,0),IF('CLINs &amp; Ceiling Rates'!$D$242="R&amp;D",'Labor Loading Matrix'!M1026,0),IF('CLINs &amp; Ceiling Rates'!$D$243="R&amp;D",'Labor Loading Matrix'!N1026,0),IF('CLINs &amp; Ceiling Rates'!$D$244="R&amp;D",'Labor Loading Matrix'!O1026,0),IF('CLINs &amp; Ceiling Rates'!$D$245="R&amp;D",'Labor Loading Matrix'!P1026,0),IF('CLINs &amp; Ceiling Rates'!$D$246="R&amp;D",'Labor Loading Matrix'!Q1026,0),IF('CLINs &amp; Ceiling Rates'!$D$247="R&amp;D",'Labor Loading Matrix'!R1026,0),IF('CLINs &amp; Ceiling Rates'!$D$248="R&amp;D",'Labor Loading Matrix'!S1026,0),IF('CLINs &amp; Ceiling Rates'!$D$249="R&amp;D",'Labor Loading Matrix'!T1026,0),IF('CLINs &amp; Ceiling Rates'!$D$250="R&amp;D",'Labor Loading Matrix'!U1026,0),IF('CLINs &amp; Ceiling Rates'!$D$251="R&amp;D",'Labor Loading Matrix'!V1026,0),IF('CLINs &amp; Ceiling Rates'!$D$252="R&amp;D",'Labor Loading Matrix'!W1026,0),IF('CLINs &amp; Ceiling Rates'!$D$253="R&amp;D",'Labor Loading Matrix'!X1026,0),IF('CLINs &amp; Ceiling Rates'!$D$254="R&amp;D",'Labor Loading Matrix'!Y1026,0),IF('CLINs &amp; Ceiling Rates'!$D$255="R&amp;D",'Labor Loading Matrix'!Z1026,0),IF('CLINs &amp; Ceiling Rates'!$D$256="R&amp;D",'Labor Loading Matrix'!AA1026,0))</f>
        <v>0</v>
      </c>
      <c r="H1026" s="138"/>
      <c r="I1026" s="137"/>
      <c r="J1026" s="137"/>
      <c r="K1026" s="137"/>
      <c r="L1026" s="137"/>
      <c r="M1026" s="137"/>
      <c r="N1026" s="84"/>
      <c r="O1026" s="84"/>
      <c r="P1026" s="84"/>
      <c r="Q1026" s="84"/>
      <c r="R1026" s="133"/>
      <c r="S1026" s="133"/>
      <c r="T1026" s="133"/>
      <c r="U1026" s="133"/>
      <c r="V1026" s="133"/>
      <c r="W1026" s="133"/>
      <c r="X1026" s="133"/>
      <c r="Y1026" s="133"/>
      <c r="Z1026" s="133"/>
      <c r="AA1026" s="133"/>
    </row>
    <row r="1027" spans="1:27" s="73" customFormat="1" ht="18" hidden="1" customHeight="1" x14ac:dyDescent="0.25">
      <c r="A1027" s="173">
        <f>'CLINs &amp; Ceiling Rates'!B172</f>
        <v>0</v>
      </c>
      <c r="B1027" s="173">
        <f>'CLINs &amp; Ceiling Rates'!C172</f>
        <v>0</v>
      </c>
      <c r="C1027" s="177" t="str">
        <f>'CLINs &amp; Ceiling Rates'!M172</f>
        <v/>
      </c>
      <c r="D1027" s="211">
        <f>IF('CLINs &amp; Ceiling Rates'!D983="",SUM('Labor Loading Matrix'!H1027:AA1027),SUM(E1027:G1027))</f>
        <v>0</v>
      </c>
      <c r="E1027" s="175">
        <f>SUM(IF('CLINs &amp; Ceiling Rates'!$D$237="OPS",'Labor Loading Matrix'!H1027,0),IF('CLINs &amp; Ceiling Rates'!$D$238="OPS",'Labor Loading Matrix'!I1027,0),IF('CLINs &amp; Ceiling Rates'!$D$239="OPS",'Labor Loading Matrix'!J1027,0),IF('CLINs &amp; Ceiling Rates'!$D$240="OPS",'Labor Loading Matrix'!K1027,0),IF('CLINs &amp; Ceiling Rates'!$D$241="OPS",'Labor Loading Matrix'!L1027,0),IF('CLINs &amp; Ceiling Rates'!$D$242="OPS",'Labor Loading Matrix'!M1027,0),IF('CLINs &amp; Ceiling Rates'!$D$243="OPS",'Labor Loading Matrix'!N1027,0),IF('CLINs &amp; Ceiling Rates'!$D$244="OPS",'Labor Loading Matrix'!O1027,0),IF('CLINs &amp; Ceiling Rates'!$D$245="OPS",'Labor Loading Matrix'!P1027,0),IF('CLINs &amp; Ceiling Rates'!$D$246="OPS",'Labor Loading Matrix'!Q1027,0),IF('CLINs &amp; Ceiling Rates'!$D$247="OPS",'Labor Loading Matrix'!R1027,0),IF('CLINs &amp; Ceiling Rates'!$D$248="OPS",'Labor Loading Matrix'!S1027,0),IF('CLINs &amp; Ceiling Rates'!$D$249="OPS",'Labor Loading Matrix'!T1027,0),IF('CLINs &amp; Ceiling Rates'!$D$250="OPS",'Labor Loading Matrix'!U1027,0),IF('CLINs &amp; Ceiling Rates'!$D$251="OPS",'Labor Loading Matrix'!V1027,0),IF('CLINs &amp; Ceiling Rates'!$D$252="OPS",'Labor Loading Matrix'!W1027,0),IF('CLINs &amp; Ceiling Rates'!$D$253="OPS",'Labor Loading Matrix'!X1027,0),IF('CLINs &amp; Ceiling Rates'!$D$254="OPS",'Labor Loading Matrix'!Y1027,0),IF('CLINs &amp; Ceiling Rates'!$D$255="OPS",'Labor Loading Matrix'!Z1027,0),IF('CLINs &amp; Ceiling Rates'!$D$256="OPS",'Labor Loading Matrix'!AA1027,0))</f>
        <v>0</v>
      </c>
      <c r="F1027" s="175">
        <f>SUM(IF('CLINs &amp; Ceiling Rates'!$D$237="F&amp;E",'Labor Loading Matrix'!H1027,0),IF('CLINs &amp; Ceiling Rates'!$D$238="F&amp;E",'Labor Loading Matrix'!I1027,0),IF('CLINs &amp; Ceiling Rates'!$D$239="F&amp;E",'Labor Loading Matrix'!J1027,0),IF('CLINs &amp; Ceiling Rates'!$D$240="F&amp;E",'Labor Loading Matrix'!K1027,0),IF('CLINs &amp; Ceiling Rates'!$D$241="F&amp;E",'Labor Loading Matrix'!L1027,0),IF('CLINs &amp; Ceiling Rates'!$D$242="F&amp;E",'Labor Loading Matrix'!M1027,0),IF('CLINs &amp; Ceiling Rates'!$D$243="F&amp;E",'Labor Loading Matrix'!N1027,0),IF('CLINs &amp; Ceiling Rates'!$D$244="F&amp;E",'Labor Loading Matrix'!O1027,0),IF('CLINs &amp; Ceiling Rates'!$D$245="F&amp;E",'Labor Loading Matrix'!P1027,0),IF('CLINs &amp; Ceiling Rates'!$D$246="F&amp;E",'Labor Loading Matrix'!Q1027,0),IF('CLINs &amp; Ceiling Rates'!$D$247="F&amp;E",'Labor Loading Matrix'!R1027,0),IF('CLINs &amp; Ceiling Rates'!$D$248="F&amp;E",'Labor Loading Matrix'!S1027,0),IF('CLINs &amp; Ceiling Rates'!$D$249="F&amp;E",'Labor Loading Matrix'!T1027,0),IF('CLINs &amp; Ceiling Rates'!$D$250="F&amp;E",'Labor Loading Matrix'!U1027,0),IF('CLINs &amp; Ceiling Rates'!$D$251="F&amp;E",'Labor Loading Matrix'!V1027,0),IF('CLINs &amp; Ceiling Rates'!$D$252="F&amp;E",'Labor Loading Matrix'!W1027,0),IF('CLINs &amp; Ceiling Rates'!$D$253="F&amp;E",'Labor Loading Matrix'!X1027,0),IF('CLINs &amp; Ceiling Rates'!$D$254="F&amp;E",'Labor Loading Matrix'!Y1027,0),IF('CLINs &amp; Ceiling Rates'!$D$255="F&amp;E",'Labor Loading Matrix'!Z1027,0),IF('CLINs &amp; Ceiling Rates'!$D$256="F&amp;E",'Labor Loading Matrix'!AA1027,0))</f>
        <v>0</v>
      </c>
      <c r="G1027" s="175">
        <f>SUM(IF('CLINs &amp; Ceiling Rates'!$D$237="R&amp;D",'Labor Loading Matrix'!H1027,0),IF('CLINs &amp; Ceiling Rates'!$D$238="R&amp;D",'Labor Loading Matrix'!I1027,0),IF('CLINs &amp; Ceiling Rates'!$D$239="R&amp;D",'Labor Loading Matrix'!J1027,0),IF('CLINs &amp; Ceiling Rates'!$D$240="R&amp;D",'Labor Loading Matrix'!K1027,0),IF('CLINs &amp; Ceiling Rates'!$D$241="R&amp;D",'Labor Loading Matrix'!L1027,0),IF('CLINs &amp; Ceiling Rates'!$D$242="R&amp;D",'Labor Loading Matrix'!M1027,0),IF('CLINs &amp; Ceiling Rates'!$D$243="R&amp;D",'Labor Loading Matrix'!N1027,0),IF('CLINs &amp; Ceiling Rates'!$D$244="R&amp;D",'Labor Loading Matrix'!O1027,0),IF('CLINs &amp; Ceiling Rates'!$D$245="R&amp;D",'Labor Loading Matrix'!P1027,0),IF('CLINs &amp; Ceiling Rates'!$D$246="R&amp;D",'Labor Loading Matrix'!Q1027,0),IF('CLINs &amp; Ceiling Rates'!$D$247="R&amp;D",'Labor Loading Matrix'!R1027,0),IF('CLINs &amp; Ceiling Rates'!$D$248="R&amp;D",'Labor Loading Matrix'!S1027,0),IF('CLINs &amp; Ceiling Rates'!$D$249="R&amp;D",'Labor Loading Matrix'!T1027,0),IF('CLINs &amp; Ceiling Rates'!$D$250="R&amp;D",'Labor Loading Matrix'!U1027,0),IF('CLINs &amp; Ceiling Rates'!$D$251="R&amp;D",'Labor Loading Matrix'!V1027,0),IF('CLINs &amp; Ceiling Rates'!$D$252="R&amp;D",'Labor Loading Matrix'!W1027,0),IF('CLINs &amp; Ceiling Rates'!$D$253="R&amp;D",'Labor Loading Matrix'!X1027,0),IF('CLINs &amp; Ceiling Rates'!$D$254="R&amp;D",'Labor Loading Matrix'!Y1027,0),IF('CLINs &amp; Ceiling Rates'!$D$255="R&amp;D",'Labor Loading Matrix'!Z1027,0),IF('CLINs &amp; Ceiling Rates'!$D$256="R&amp;D",'Labor Loading Matrix'!AA1027,0))</f>
        <v>0</v>
      </c>
      <c r="H1027" s="138"/>
      <c r="I1027" s="137"/>
      <c r="J1027" s="137"/>
      <c r="K1027" s="137"/>
      <c r="L1027" s="137"/>
      <c r="M1027" s="137"/>
      <c r="N1027" s="84"/>
      <c r="O1027" s="84"/>
      <c r="P1027" s="84"/>
      <c r="Q1027" s="84"/>
      <c r="R1027" s="133"/>
      <c r="S1027" s="133"/>
      <c r="T1027" s="133"/>
      <c r="U1027" s="133"/>
      <c r="V1027" s="133"/>
      <c r="W1027" s="133"/>
      <c r="X1027" s="133"/>
      <c r="Y1027" s="133"/>
      <c r="Z1027" s="133"/>
      <c r="AA1027" s="133"/>
    </row>
    <row r="1028" spans="1:27" s="73" customFormat="1" ht="18" hidden="1" customHeight="1" x14ac:dyDescent="0.25">
      <c r="A1028" s="173">
        <f>'CLINs &amp; Ceiling Rates'!B173</f>
        <v>0</v>
      </c>
      <c r="B1028" s="173">
        <f>'CLINs &amp; Ceiling Rates'!C173</f>
        <v>0</v>
      </c>
      <c r="C1028" s="177" t="str">
        <f>'CLINs &amp; Ceiling Rates'!M173</f>
        <v/>
      </c>
      <c r="D1028" s="211">
        <f>IF('CLINs &amp; Ceiling Rates'!D984="",SUM('Labor Loading Matrix'!H1028:AA1028),SUM(E1028:G1028))</f>
        <v>0</v>
      </c>
      <c r="E1028" s="175">
        <f>SUM(IF('CLINs &amp; Ceiling Rates'!$D$237="OPS",'Labor Loading Matrix'!H1028,0),IF('CLINs &amp; Ceiling Rates'!$D$238="OPS",'Labor Loading Matrix'!I1028,0),IF('CLINs &amp; Ceiling Rates'!$D$239="OPS",'Labor Loading Matrix'!J1028,0),IF('CLINs &amp; Ceiling Rates'!$D$240="OPS",'Labor Loading Matrix'!K1028,0),IF('CLINs &amp; Ceiling Rates'!$D$241="OPS",'Labor Loading Matrix'!L1028,0),IF('CLINs &amp; Ceiling Rates'!$D$242="OPS",'Labor Loading Matrix'!M1028,0),IF('CLINs &amp; Ceiling Rates'!$D$243="OPS",'Labor Loading Matrix'!N1028,0),IF('CLINs &amp; Ceiling Rates'!$D$244="OPS",'Labor Loading Matrix'!O1028,0),IF('CLINs &amp; Ceiling Rates'!$D$245="OPS",'Labor Loading Matrix'!P1028,0),IF('CLINs &amp; Ceiling Rates'!$D$246="OPS",'Labor Loading Matrix'!Q1028,0),IF('CLINs &amp; Ceiling Rates'!$D$247="OPS",'Labor Loading Matrix'!R1028,0),IF('CLINs &amp; Ceiling Rates'!$D$248="OPS",'Labor Loading Matrix'!S1028,0),IF('CLINs &amp; Ceiling Rates'!$D$249="OPS",'Labor Loading Matrix'!T1028,0),IF('CLINs &amp; Ceiling Rates'!$D$250="OPS",'Labor Loading Matrix'!U1028,0),IF('CLINs &amp; Ceiling Rates'!$D$251="OPS",'Labor Loading Matrix'!V1028,0),IF('CLINs &amp; Ceiling Rates'!$D$252="OPS",'Labor Loading Matrix'!W1028,0),IF('CLINs &amp; Ceiling Rates'!$D$253="OPS",'Labor Loading Matrix'!X1028,0),IF('CLINs &amp; Ceiling Rates'!$D$254="OPS",'Labor Loading Matrix'!Y1028,0),IF('CLINs &amp; Ceiling Rates'!$D$255="OPS",'Labor Loading Matrix'!Z1028,0),IF('CLINs &amp; Ceiling Rates'!$D$256="OPS",'Labor Loading Matrix'!AA1028,0))</f>
        <v>0</v>
      </c>
      <c r="F1028" s="175">
        <f>SUM(IF('CLINs &amp; Ceiling Rates'!$D$237="F&amp;E",'Labor Loading Matrix'!H1028,0),IF('CLINs &amp; Ceiling Rates'!$D$238="F&amp;E",'Labor Loading Matrix'!I1028,0),IF('CLINs &amp; Ceiling Rates'!$D$239="F&amp;E",'Labor Loading Matrix'!J1028,0),IF('CLINs &amp; Ceiling Rates'!$D$240="F&amp;E",'Labor Loading Matrix'!K1028,0),IF('CLINs &amp; Ceiling Rates'!$D$241="F&amp;E",'Labor Loading Matrix'!L1028,0),IF('CLINs &amp; Ceiling Rates'!$D$242="F&amp;E",'Labor Loading Matrix'!M1028,0),IF('CLINs &amp; Ceiling Rates'!$D$243="F&amp;E",'Labor Loading Matrix'!N1028,0),IF('CLINs &amp; Ceiling Rates'!$D$244="F&amp;E",'Labor Loading Matrix'!O1028,0),IF('CLINs &amp; Ceiling Rates'!$D$245="F&amp;E",'Labor Loading Matrix'!P1028,0),IF('CLINs &amp; Ceiling Rates'!$D$246="F&amp;E",'Labor Loading Matrix'!Q1028,0),IF('CLINs &amp; Ceiling Rates'!$D$247="F&amp;E",'Labor Loading Matrix'!R1028,0),IF('CLINs &amp; Ceiling Rates'!$D$248="F&amp;E",'Labor Loading Matrix'!S1028,0),IF('CLINs &amp; Ceiling Rates'!$D$249="F&amp;E",'Labor Loading Matrix'!T1028,0),IF('CLINs &amp; Ceiling Rates'!$D$250="F&amp;E",'Labor Loading Matrix'!U1028,0),IF('CLINs &amp; Ceiling Rates'!$D$251="F&amp;E",'Labor Loading Matrix'!V1028,0),IF('CLINs &amp; Ceiling Rates'!$D$252="F&amp;E",'Labor Loading Matrix'!W1028,0),IF('CLINs &amp; Ceiling Rates'!$D$253="F&amp;E",'Labor Loading Matrix'!X1028,0),IF('CLINs &amp; Ceiling Rates'!$D$254="F&amp;E",'Labor Loading Matrix'!Y1028,0),IF('CLINs &amp; Ceiling Rates'!$D$255="F&amp;E",'Labor Loading Matrix'!Z1028,0),IF('CLINs &amp; Ceiling Rates'!$D$256="F&amp;E",'Labor Loading Matrix'!AA1028,0))</f>
        <v>0</v>
      </c>
      <c r="G1028" s="175">
        <f>SUM(IF('CLINs &amp; Ceiling Rates'!$D$237="R&amp;D",'Labor Loading Matrix'!H1028,0),IF('CLINs &amp; Ceiling Rates'!$D$238="R&amp;D",'Labor Loading Matrix'!I1028,0),IF('CLINs &amp; Ceiling Rates'!$D$239="R&amp;D",'Labor Loading Matrix'!J1028,0),IF('CLINs &amp; Ceiling Rates'!$D$240="R&amp;D",'Labor Loading Matrix'!K1028,0),IF('CLINs &amp; Ceiling Rates'!$D$241="R&amp;D",'Labor Loading Matrix'!L1028,0),IF('CLINs &amp; Ceiling Rates'!$D$242="R&amp;D",'Labor Loading Matrix'!M1028,0),IF('CLINs &amp; Ceiling Rates'!$D$243="R&amp;D",'Labor Loading Matrix'!N1028,0),IF('CLINs &amp; Ceiling Rates'!$D$244="R&amp;D",'Labor Loading Matrix'!O1028,0),IF('CLINs &amp; Ceiling Rates'!$D$245="R&amp;D",'Labor Loading Matrix'!P1028,0),IF('CLINs &amp; Ceiling Rates'!$D$246="R&amp;D",'Labor Loading Matrix'!Q1028,0),IF('CLINs &amp; Ceiling Rates'!$D$247="R&amp;D",'Labor Loading Matrix'!R1028,0),IF('CLINs &amp; Ceiling Rates'!$D$248="R&amp;D",'Labor Loading Matrix'!S1028,0),IF('CLINs &amp; Ceiling Rates'!$D$249="R&amp;D",'Labor Loading Matrix'!T1028,0),IF('CLINs &amp; Ceiling Rates'!$D$250="R&amp;D",'Labor Loading Matrix'!U1028,0),IF('CLINs &amp; Ceiling Rates'!$D$251="R&amp;D",'Labor Loading Matrix'!V1028,0),IF('CLINs &amp; Ceiling Rates'!$D$252="R&amp;D",'Labor Loading Matrix'!W1028,0),IF('CLINs &amp; Ceiling Rates'!$D$253="R&amp;D",'Labor Loading Matrix'!X1028,0),IF('CLINs &amp; Ceiling Rates'!$D$254="R&amp;D",'Labor Loading Matrix'!Y1028,0),IF('CLINs &amp; Ceiling Rates'!$D$255="R&amp;D",'Labor Loading Matrix'!Z1028,0),IF('CLINs &amp; Ceiling Rates'!$D$256="R&amp;D",'Labor Loading Matrix'!AA1028,0))</f>
        <v>0</v>
      </c>
      <c r="H1028" s="138"/>
      <c r="I1028" s="137"/>
      <c r="J1028" s="137"/>
      <c r="K1028" s="137"/>
      <c r="L1028" s="137"/>
      <c r="M1028" s="137"/>
      <c r="N1028" s="84"/>
      <c r="O1028" s="84"/>
      <c r="P1028" s="84"/>
      <c r="Q1028" s="84"/>
      <c r="R1028" s="133"/>
      <c r="S1028" s="133"/>
      <c r="T1028" s="133"/>
      <c r="U1028" s="133"/>
      <c r="V1028" s="133"/>
      <c r="W1028" s="133"/>
      <c r="X1028" s="133"/>
      <c r="Y1028" s="133"/>
      <c r="Z1028" s="133"/>
      <c r="AA1028" s="133"/>
    </row>
    <row r="1029" spans="1:27" s="73" customFormat="1" ht="18" hidden="1" customHeight="1" x14ac:dyDescent="0.25">
      <c r="A1029" s="173">
        <f>'CLINs &amp; Ceiling Rates'!B174</f>
        <v>0</v>
      </c>
      <c r="B1029" s="173">
        <f>'CLINs &amp; Ceiling Rates'!C174</f>
        <v>0</v>
      </c>
      <c r="C1029" s="177" t="str">
        <f>'CLINs &amp; Ceiling Rates'!M174</f>
        <v/>
      </c>
      <c r="D1029" s="211">
        <f>IF('CLINs &amp; Ceiling Rates'!D985="",SUM('Labor Loading Matrix'!H1029:AA1029),SUM(E1029:G1029))</f>
        <v>0</v>
      </c>
      <c r="E1029" s="175">
        <f>SUM(IF('CLINs &amp; Ceiling Rates'!$D$237="OPS",'Labor Loading Matrix'!H1029,0),IF('CLINs &amp; Ceiling Rates'!$D$238="OPS",'Labor Loading Matrix'!I1029,0),IF('CLINs &amp; Ceiling Rates'!$D$239="OPS",'Labor Loading Matrix'!J1029,0),IF('CLINs &amp; Ceiling Rates'!$D$240="OPS",'Labor Loading Matrix'!K1029,0),IF('CLINs &amp; Ceiling Rates'!$D$241="OPS",'Labor Loading Matrix'!L1029,0),IF('CLINs &amp; Ceiling Rates'!$D$242="OPS",'Labor Loading Matrix'!M1029,0),IF('CLINs &amp; Ceiling Rates'!$D$243="OPS",'Labor Loading Matrix'!N1029,0),IF('CLINs &amp; Ceiling Rates'!$D$244="OPS",'Labor Loading Matrix'!O1029,0),IF('CLINs &amp; Ceiling Rates'!$D$245="OPS",'Labor Loading Matrix'!P1029,0),IF('CLINs &amp; Ceiling Rates'!$D$246="OPS",'Labor Loading Matrix'!Q1029,0),IF('CLINs &amp; Ceiling Rates'!$D$247="OPS",'Labor Loading Matrix'!R1029,0),IF('CLINs &amp; Ceiling Rates'!$D$248="OPS",'Labor Loading Matrix'!S1029,0),IF('CLINs &amp; Ceiling Rates'!$D$249="OPS",'Labor Loading Matrix'!T1029,0),IF('CLINs &amp; Ceiling Rates'!$D$250="OPS",'Labor Loading Matrix'!U1029,0),IF('CLINs &amp; Ceiling Rates'!$D$251="OPS",'Labor Loading Matrix'!V1029,0),IF('CLINs &amp; Ceiling Rates'!$D$252="OPS",'Labor Loading Matrix'!W1029,0),IF('CLINs &amp; Ceiling Rates'!$D$253="OPS",'Labor Loading Matrix'!X1029,0),IF('CLINs &amp; Ceiling Rates'!$D$254="OPS",'Labor Loading Matrix'!Y1029,0),IF('CLINs &amp; Ceiling Rates'!$D$255="OPS",'Labor Loading Matrix'!Z1029,0),IF('CLINs &amp; Ceiling Rates'!$D$256="OPS",'Labor Loading Matrix'!AA1029,0))</f>
        <v>0</v>
      </c>
      <c r="F1029" s="175">
        <f>SUM(IF('CLINs &amp; Ceiling Rates'!$D$237="F&amp;E",'Labor Loading Matrix'!H1029,0),IF('CLINs &amp; Ceiling Rates'!$D$238="F&amp;E",'Labor Loading Matrix'!I1029,0),IF('CLINs &amp; Ceiling Rates'!$D$239="F&amp;E",'Labor Loading Matrix'!J1029,0),IF('CLINs &amp; Ceiling Rates'!$D$240="F&amp;E",'Labor Loading Matrix'!K1029,0),IF('CLINs &amp; Ceiling Rates'!$D$241="F&amp;E",'Labor Loading Matrix'!L1029,0),IF('CLINs &amp; Ceiling Rates'!$D$242="F&amp;E",'Labor Loading Matrix'!M1029,0),IF('CLINs &amp; Ceiling Rates'!$D$243="F&amp;E",'Labor Loading Matrix'!N1029,0),IF('CLINs &amp; Ceiling Rates'!$D$244="F&amp;E",'Labor Loading Matrix'!O1029,0),IF('CLINs &amp; Ceiling Rates'!$D$245="F&amp;E",'Labor Loading Matrix'!P1029,0),IF('CLINs &amp; Ceiling Rates'!$D$246="F&amp;E",'Labor Loading Matrix'!Q1029,0),IF('CLINs &amp; Ceiling Rates'!$D$247="F&amp;E",'Labor Loading Matrix'!R1029,0),IF('CLINs &amp; Ceiling Rates'!$D$248="F&amp;E",'Labor Loading Matrix'!S1029,0),IF('CLINs &amp; Ceiling Rates'!$D$249="F&amp;E",'Labor Loading Matrix'!T1029,0),IF('CLINs &amp; Ceiling Rates'!$D$250="F&amp;E",'Labor Loading Matrix'!U1029,0),IF('CLINs &amp; Ceiling Rates'!$D$251="F&amp;E",'Labor Loading Matrix'!V1029,0),IF('CLINs &amp; Ceiling Rates'!$D$252="F&amp;E",'Labor Loading Matrix'!W1029,0),IF('CLINs &amp; Ceiling Rates'!$D$253="F&amp;E",'Labor Loading Matrix'!X1029,0),IF('CLINs &amp; Ceiling Rates'!$D$254="F&amp;E",'Labor Loading Matrix'!Y1029,0),IF('CLINs &amp; Ceiling Rates'!$D$255="F&amp;E",'Labor Loading Matrix'!Z1029,0),IF('CLINs &amp; Ceiling Rates'!$D$256="F&amp;E",'Labor Loading Matrix'!AA1029,0))</f>
        <v>0</v>
      </c>
      <c r="G1029" s="175">
        <f>SUM(IF('CLINs &amp; Ceiling Rates'!$D$237="R&amp;D",'Labor Loading Matrix'!H1029,0),IF('CLINs &amp; Ceiling Rates'!$D$238="R&amp;D",'Labor Loading Matrix'!I1029,0),IF('CLINs &amp; Ceiling Rates'!$D$239="R&amp;D",'Labor Loading Matrix'!J1029,0),IF('CLINs &amp; Ceiling Rates'!$D$240="R&amp;D",'Labor Loading Matrix'!K1029,0),IF('CLINs &amp; Ceiling Rates'!$D$241="R&amp;D",'Labor Loading Matrix'!L1029,0),IF('CLINs &amp; Ceiling Rates'!$D$242="R&amp;D",'Labor Loading Matrix'!M1029,0),IF('CLINs &amp; Ceiling Rates'!$D$243="R&amp;D",'Labor Loading Matrix'!N1029,0),IF('CLINs &amp; Ceiling Rates'!$D$244="R&amp;D",'Labor Loading Matrix'!O1029,0),IF('CLINs &amp; Ceiling Rates'!$D$245="R&amp;D",'Labor Loading Matrix'!P1029,0),IF('CLINs &amp; Ceiling Rates'!$D$246="R&amp;D",'Labor Loading Matrix'!Q1029,0),IF('CLINs &amp; Ceiling Rates'!$D$247="R&amp;D",'Labor Loading Matrix'!R1029,0),IF('CLINs &amp; Ceiling Rates'!$D$248="R&amp;D",'Labor Loading Matrix'!S1029,0),IF('CLINs &amp; Ceiling Rates'!$D$249="R&amp;D",'Labor Loading Matrix'!T1029,0),IF('CLINs &amp; Ceiling Rates'!$D$250="R&amp;D",'Labor Loading Matrix'!U1029,0),IF('CLINs &amp; Ceiling Rates'!$D$251="R&amp;D",'Labor Loading Matrix'!V1029,0),IF('CLINs &amp; Ceiling Rates'!$D$252="R&amp;D",'Labor Loading Matrix'!W1029,0),IF('CLINs &amp; Ceiling Rates'!$D$253="R&amp;D",'Labor Loading Matrix'!X1029,0),IF('CLINs &amp; Ceiling Rates'!$D$254="R&amp;D",'Labor Loading Matrix'!Y1029,0),IF('CLINs &amp; Ceiling Rates'!$D$255="R&amp;D",'Labor Loading Matrix'!Z1029,0),IF('CLINs &amp; Ceiling Rates'!$D$256="R&amp;D",'Labor Loading Matrix'!AA1029,0))</f>
        <v>0</v>
      </c>
      <c r="H1029" s="138"/>
      <c r="I1029" s="137"/>
      <c r="J1029" s="137"/>
      <c r="K1029" s="137"/>
      <c r="L1029" s="137"/>
      <c r="M1029" s="137"/>
      <c r="N1029" s="84"/>
      <c r="O1029" s="84"/>
      <c r="P1029" s="84"/>
      <c r="Q1029" s="84"/>
      <c r="R1029" s="133"/>
      <c r="S1029" s="133"/>
      <c r="T1029" s="133"/>
      <c r="U1029" s="133"/>
      <c r="V1029" s="133"/>
      <c r="W1029" s="133"/>
      <c r="X1029" s="133"/>
      <c r="Y1029" s="133"/>
      <c r="Z1029" s="133"/>
      <c r="AA1029" s="133"/>
    </row>
    <row r="1030" spans="1:27" s="73" customFormat="1" ht="18" hidden="1" customHeight="1" x14ac:dyDescent="0.25">
      <c r="A1030" s="173">
        <f>'CLINs &amp; Ceiling Rates'!B175</f>
        <v>0</v>
      </c>
      <c r="B1030" s="173">
        <f>'CLINs &amp; Ceiling Rates'!C175</f>
        <v>0</v>
      </c>
      <c r="C1030" s="177" t="str">
        <f>'CLINs &amp; Ceiling Rates'!M175</f>
        <v/>
      </c>
      <c r="D1030" s="211">
        <f>IF('CLINs &amp; Ceiling Rates'!D986="",SUM('Labor Loading Matrix'!H1030:AA1030),SUM(E1030:G1030))</f>
        <v>0</v>
      </c>
      <c r="E1030" s="175">
        <f>SUM(IF('CLINs &amp; Ceiling Rates'!$D$237="OPS",'Labor Loading Matrix'!H1030,0),IF('CLINs &amp; Ceiling Rates'!$D$238="OPS",'Labor Loading Matrix'!I1030,0),IF('CLINs &amp; Ceiling Rates'!$D$239="OPS",'Labor Loading Matrix'!J1030,0),IF('CLINs &amp; Ceiling Rates'!$D$240="OPS",'Labor Loading Matrix'!K1030,0),IF('CLINs &amp; Ceiling Rates'!$D$241="OPS",'Labor Loading Matrix'!L1030,0),IF('CLINs &amp; Ceiling Rates'!$D$242="OPS",'Labor Loading Matrix'!M1030,0),IF('CLINs &amp; Ceiling Rates'!$D$243="OPS",'Labor Loading Matrix'!N1030,0),IF('CLINs &amp; Ceiling Rates'!$D$244="OPS",'Labor Loading Matrix'!O1030,0),IF('CLINs &amp; Ceiling Rates'!$D$245="OPS",'Labor Loading Matrix'!P1030,0),IF('CLINs &amp; Ceiling Rates'!$D$246="OPS",'Labor Loading Matrix'!Q1030,0),IF('CLINs &amp; Ceiling Rates'!$D$247="OPS",'Labor Loading Matrix'!R1030,0),IF('CLINs &amp; Ceiling Rates'!$D$248="OPS",'Labor Loading Matrix'!S1030,0),IF('CLINs &amp; Ceiling Rates'!$D$249="OPS",'Labor Loading Matrix'!T1030,0),IF('CLINs &amp; Ceiling Rates'!$D$250="OPS",'Labor Loading Matrix'!U1030,0),IF('CLINs &amp; Ceiling Rates'!$D$251="OPS",'Labor Loading Matrix'!V1030,0),IF('CLINs &amp; Ceiling Rates'!$D$252="OPS",'Labor Loading Matrix'!W1030,0),IF('CLINs &amp; Ceiling Rates'!$D$253="OPS",'Labor Loading Matrix'!X1030,0),IF('CLINs &amp; Ceiling Rates'!$D$254="OPS",'Labor Loading Matrix'!Y1030,0),IF('CLINs &amp; Ceiling Rates'!$D$255="OPS",'Labor Loading Matrix'!Z1030,0),IF('CLINs &amp; Ceiling Rates'!$D$256="OPS",'Labor Loading Matrix'!AA1030,0))</f>
        <v>0</v>
      </c>
      <c r="F1030" s="175">
        <f>SUM(IF('CLINs &amp; Ceiling Rates'!$D$237="F&amp;E",'Labor Loading Matrix'!H1030,0),IF('CLINs &amp; Ceiling Rates'!$D$238="F&amp;E",'Labor Loading Matrix'!I1030,0),IF('CLINs &amp; Ceiling Rates'!$D$239="F&amp;E",'Labor Loading Matrix'!J1030,0),IF('CLINs &amp; Ceiling Rates'!$D$240="F&amp;E",'Labor Loading Matrix'!K1030,0),IF('CLINs &amp; Ceiling Rates'!$D$241="F&amp;E",'Labor Loading Matrix'!L1030,0),IF('CLINs &amp; Ceiling Rates'!$D$242="F&amp;E",'Labor Loading Matrix'!M1030,0),IF('CLINs &amp; Ceiling Rates'!$D$243="F&amp;E",'Labor Loading Matrix'!N1030,0),IF('CLINs &amp; Ceiling Rates'!$D$244="F&amp;E",'Labor Loading Matrix'!O1030,0),IF('CLINs &amp; Ceiling Rates'!$D$245="F&amp;E",'Labor Loading Matrix'!P1030,0),IF('CLINs &amp; Ceiling Rates'!$D$246="F&amp;E",'Labor Loading Matrix'!Q1030,0),IF('CLINs &amp; Ceiling Rates'!$D$247="F&amp;E",'Labor Loading Matrix'!R1030,0),IF('CLINs &amp; Ceiling Rates'!$D$248="F&amp;E",'Labor Loading Matrix'!S1030,0),IF('CLINs &amp; Ceiling Rates'!$D$249="F&amp;E",'Labor Loading Matrix'!T1030,0),IF('CLINs &amp; Ceiling Rates'!$D$250="F&amp;E",'Labor Loading Matrix'!U1030,0),IF('CLINs &amp; Ceiling Rates'!$D$251="F&amp;E",'Labor Loading Matrix'!V1030,0),IF('CLINs &amp; Ceiling Rates'!$D$252="F&amp;E",'Labor Loading Matrix'!W1030,0),IF('CLINs &amp; Ceiling Rates'!$D$253="F&amp;E",'Labor Loading Matrix'!X1030,0),IF('CLINs &amp; Ceiling Rates'!$D$254="F&amp;E",'Labor Loading Matrix'!Y1030,0),IF('CLINs &amp; Ceiling Rates'!$D$255="F&amp;E",'Labor Loading Matrix'!Z1030,0),IF('CLINs &amp; Ceiling Rates'!$D$256="F&amp;E",'Labor Loading Matrix'!AA1030,0))</f>
        <v>0</v>
      </c>
      <c r="G1030" s="175">
        <f>SUM(IF('CLINs &amp; Ceiling Rates'!$D$237="R&amp;D",'Labor Loading Matrix'!H1030,0),IF('CLINs &amp; Ceiling Rates'!$D$238="R&amp;D",'Labor Loading Matrix'!I1030,0),IF('CLINs &amp; Ceiling Rates'!$D$239="R&amp;D",'Labor Loading Matrix'!J1030,0),IF('CLINs &amp; Ceiling Rates'!$D$240="R&amp;D",'Labor Loading Matrix'!K1030,0),IF('CLINs &amp; Ceiling Rates'!$D$241="R&amp;D",'Labor Loading Matrix'!L1030,0),IF('CLINs &amp; Ceiling Rates'!$D$242="R&amp;D",'Labor Loading Matrix'!M1030,0),IF('CLINs &amp; Ceiling Rates'!$D$243="R&amp;D",'Labor Loading Matrix'!N1030,0),IF('CLINs &amp; Ceiling Rates'!$D$244="R&amp;D",'Labor Loading Matrix'!O1030,0),IF('CLINs &amp; Ceiling Rates'!$D$245="R&amp;D",'Labor Loading Matrix'!P1030,0),IF('CLINs &amp; Ceiling Rates'!$D$246="R&amp;D",'Labor Loading Matrix'!Q1030,0),IF('CLINs &amp; Ceiling Rates'!$D$247="R&amp;D",'Labor Loading Matrix'!R1030,0),IF('CLINs &amp; Ceiling Rates'!$D$248="R&amp;D",'Labor Loading Matrix'!S1030,0),IF('CLINs &amp; Ceiling Rates'!$D$249="R&amp;D",'Labor Loading Matrix'!T1030,0),IF('CLINs &amp; Ceiling Rates'!$D$250="R&amp;D",'Labor Loading Matrix'!U1030,0),IF('CLINs &amp; Ceiling Rates'!$D$251="R&amp;D",'Labor Loading Matrix'!V1030,0),IF('CLINs &amp; Ceiling Rates'!$D$252="R&amp;D",'Labor Loading Matrix'!W1030,0),IF('CLINs &amp; Ceiling Rates'!$D$253="R&amp;D",'Labor Loading Matrix'!X1030,0),IF('CLINs &amp; Ceiling Rates'!$D$254="R&amp;D",'Labor Loading Matrix'!Y1030,0),IF('CLINs &amp; Ceiling Rates'!$D$255="R&amp;D",'Labor Loading Matrix'!Z1030,0),IF('CLINs &amp; Ceiling Rates'!$D$256="R&amp;D",'Labor Loading Matrix'!AA1030,0))</f>
        <v>0</v>
      </c>
      <c r="H1030" s="138"/>
      <c r="I1030" s="137"/>
      <c r="J1030" s="137"/>
      <c r="K1030" s="137"/>
      <c r="L1030" s="137"/>
      <c r="M1030" s="137"/>
      <c r="N1030" s="84"/>
      <c r="O1030" s="84"/>
      <c r="P1030" s="84"/>
      <c r="Q1030" s="84"/>
      <c r="R1030" s="133"/>
      <c r="S1030" s="133"/>
      <c r="T1030" s="133"/>
      <c r="U1030" s="133"/>
      <c r="V1030" s="133"/>
      <c r="W1030" s="133"/>
      <c r="X1030" s="133"/>
      <c r="Y1030" s="133"/>
      <c r="Z1030" s="133"/>
      <c r="AA1030" s="133"/>
    </row>
    <row r="1031" spans="1:27" s="73" customFormat="1" ht="18" hidden="1" customHeight="1" x14ac:dyDescent="0.25">
      <c r="A1031" s="173">
        <f>'CLINs &amp; Ceiling Rates'!B176</f>
        <v>0</v>
      </c>
      <c r="B1031" s="173">
        <f>'CLINs &amp; Ceiling Rates'!C176</f>
        <v>0</v>
      </c>
      <c r="C1031" s="177" t="str">
        <f>'CLINs &amp; Ceiling Rates'!M176</f>
        <v/>
      </c>
      <c r="D1031" s="211">
        <f>IF('CLINs &amp; Ceiling Rates'!D987="",SUM('Labor Loading Matrix'!H1031:AA1031),SUM(E1031:G1031))</f>
        <v>0</v>
      </c>
      <c r="E1031" s="175">
        <f>SUM(IF('CLINs &amp; Ceiling Rates'!$D$237="OPS",'Labor Loading Matrix'!H1031,0),IF('CLINs &amp; Ceiling Rates'!$D$238="OPS",'Labor Loading Matrix'!I1031,0),IF('CLINs &amp; Ceiling Rates'!$D$239="OPS",'Labor Loading Matrix'!J1031,0),IF('CLINs &amp; Ceiling Rates'!$D$240="OPS",'Labor Loading Matrix'!K1031,0),IF('CLINs &amp; Ceiling Rates'!$D$241="OPS",'Labor Loading Matrix'!L1031,0),IF('CLINs &amp; Ceiling Rates'!$D$242="OPS",'Labor Loading Matrix'!M1031,0),IF('CLINs &amp; Ceiling Rates'!$D$243="OPS",'Labor Loading Matrix'!N1031,0),IF('CLINs &amp; Ceiling Rates'!$D$244="OPS",'Labor Loading Matrix'!O1031,0),IF('CLINs &amp; Ceiling Rates'!$D$245="OPS",'Labor Loading Matrix'!P1031,0),IF('CLINs &amp; Ceiling Rates'!$D$246="OPS",'Labor Loading Matrix'!Q1031,0),IF('CLINs &amp; Ceiling Rates'!$D$247="OPS",'Labor Loading Matrix'!R1031,0),IF('CLINs &amp; Ceiling Rates'!$D$248="OPS",'Labor Loading Matrix'!S1031,0),IF('CLINs &amp; Ceiling Rates'!$D$249="OPS",'Labor Loading Matrix'!T1031,0),IF('CLINs &amp; Ceiling Rates'!$D$250="OPS",'Labor Loading Matrix'!U1031,0),IF('CLINs &amp; Ceiling Rates'!$D$251="OPS",'Labor Loading Matrix'!V1031,0),IF('CLINs &amp; Ceiling Rates'!$D$252="OPS",'Labor Loading Matrix'!W1031,0),IF('CLINs &amp; Ceiling Rates'!$D$253="OPS",'Labor Loading Matrix'!X1031,0),IF('CLINs &amp; Ceiling Rates'!$D$254="OPS",'Labor Loading Matrix'!Y1031,0),IF('CLINs &amp; Ceiling Rates'!$D$255="OPS",'Labor Loading Matrix'!Z1031,0),IF('CLINs &amp; Ceiling Rates'!$D$256="OPS",'Labor Loading Matrix'!AA1031,0))</f>
        <v>0</v>
      </c>
      <c r="F1031" s="175">
        <f>SUM(IF('CLINs &amp; Ceiling Rates'!$D$237="F&amp;E",'Labor Loading Matrix'!H1031,0),IF('CLINs &amp; Ceiling Rates'!$D$238="F&amp;E",'Labor Loading Matrix'!I1031,0),IF('CLINs &amp; Ceiling Rates'!$D$239="F&amp;E",'Labor Loading Matrix'!J1031,0),IF('CLINs &amp; Ceiling Rates'!$D$240="F&amp;E",'Labor Loading Matrix'!K1031,0),IF('CLINs &amp; Ceiling Rates'!$D$241="F&amp;E",'Labor Loading Matrix'!L1031,0),IF('CLINs &amp; Ceiling Rates'!$D$242="F&amp;E",'Labor Loading Matrix'!M1031,0),IF('CLINs &amp; Ceiling Rates'!$D$243="F&amp;E",'Labor Loading Matrix'!N1031,0),IF('CLINs &amp; Ceiling Rates'!$D$244="F&amp;E",'Labor Loading Matrix'!O1031,0),IF('CLINs &amp; Ceiling Rates'!$D$245="F&amp;E",'Labor Loading Matrix'!P1031,0),IF('CLINs &amp; Ceiling Rates'!$D$246="F&amp;E",'Labor Loading Matrix'!Q1031,0),IF('CLINs &amp; Ceiling Rates'!$D$247="F&amp;E",'Labor Loading Matrix'!R1031,0),IF('CLINs &amp; Ceiling Rates'!$D$248="F&amp;E",'Labor Loading Matrix'!S1031,0),IF('CLINs &amp; Ceiling Rates'!$D$249="F&amp;E",'Labor Loading Matrix'!T1031,0),IF('CLINs &amp; Ceiling Rates'!$D$250="F&amp;E",'Labor Loading Matrix'!U1031,0),IF('CLINs &amp; Ceiling Rates'!$D$251="F&amp;E",'Labor Loading Matrix'!V1031,0),IF('CLINs &amp; Ceiling Rates'!$D$252="F&amp;E",'Labor Loading Matrix'!W1031,0),IF('CLINs &amp; Ceiling Rates'!$D$253="F&amp;E",'Labor Loading Matrix'!X1031,0),IF('CLINs &amp; Ceiling Rates'!$D$254="F&amp;E",'Labor Loading Matrix'!Y1031,0),IF('CLINs &amp; Ceiling Rates'!$D$255="F&amp;E",'Labor Loading Matrix'!Z1031,0),IF('CLINs &amp; Ceiling Rates'!$D$256="F&amp;E",'Labor Loading Matrix'!AA1031,0))</f>
        <v>0</v>
      </c>
      <c r="G1031" s="175">
        <f>SUM(IF('CLINs &amp; Ceiling Rates'!$D$237="R&amp;D",'Labor Loading Matrix'!H1031,0),IF('CLINs &amp; Ceiling Rates'!$D$238="R&amp;D",'Labor Loading Matrix'!I1031,0),IF('CLINs &amp; Ceiling Rates'!$D$239="R&amp;D",'Labor Loading Matrix'!J1031,0),IF('CLINs &amp; Ceiling Rates'!$D$240="R&amp;D",'Labor Loading Matrix'!K1031,0),IF('CLINs &amp; Ceiling Rates'!$D$241="R&amp;D",'Labor Loading Matrix'!L1031,0),IF('CLINs &amp; Ceiling Rates'!$D$242="R&amp;D",'Labor Loading Matrix'!M1031,0),IF('CLINs &amp; Ceiling Rates'!$D$243="R&amp;D",'Labor Loading Matrix'!N1031,0),IF('CLINs &amp; Ceiling Rates'!$D$244="R&amp;D",'Labor Loading Matrix'!O1031,0),IF('CLINs &amp; Ceiling Rates'!$D$245="R&amp;D",'Labor Loading Matrix'!P1031,0),IF('CLINs &amp; Ceiling Rates'!$D$246="R&amp;D",'Labor Loading Matrix'!Q1031,0),IF('CLINs &amp; Ceiling Rates'!$D$247="R&amp;D",'Labor Loading Matrix'!R1031,0),IF('CLINs &amp; Ceiling Rates'!$D$248="R&amp;D",'Labor Loading Matrix'!S1031,0),IF('CLINs &amp; Ceiling Rates'!$D$249="R&amp;D",'Labor Loading Matrix'!T1031,0),IF('CLINs &amp; Ceiling Rates'!$D$250="R&amp;D",'Labor Loading Matrix'!U1031,0),IF('CLINs &amp; Ceiling Rates'!$D$251="R&amp;D",'Labor Loading Matrix'!V1031,0),IF('CLINs &amp; Ceiling Rates'!$D$252="R&amp;D",'Labor Loading Matrix'!W1031,0),IF('CLINs &amp; Ceiling Rates'!$D$253="R&amp;D",'Labor Loading Matrix'!X1031,0),IF('CLINs &amp; Ceiling Rates'!$D$254="R&amp;D",'Labor Loading Matrix'!Y1031,0),IF('CLINs &amp; Ceiling Rates'!$D$255="R&amp;D",'Labor Loading Matrix'!Z1031,0),IF('CLINs &amp; Ceiling Rates'!$D$256="R&amp;D",'Labor Loading Matrix'!AA1031,0))</f>
        <v>0</v>
      </c>
      <c r="H1031" s="138"/>
      <c r="I1031" s="137"/>
      <c r="J1031" s="137"/>
      <c r="K1031" s="137"/>
      <c r="L1031" s="137"/>
      <c r="M1031" s="137"/>
      <c r="N1031" s="84"/>
      <c r="O1031" s="84"/>
      <c r="P1031" s="84"/>
      <c r="Q1031" s="84"/>
      <c r="R1031" s="133"/>
      <c r="S1031" s="133"/>
      <c r="T1031" s="133"/>
      <c r="U1031" s="133"/>
      <c r="V1031" s="133"/>
      <c r="W1031" s="133"/>
      <c r="X1031" s="133"/>
      <c r="Y1031" s="133"/>
      <c r="Z1031" s="133"/>
      <c r="AA1031" s="133"/>
    </row>
    <row r="1032" spans="1:27" s="73" customFormat="1" ht="18" hidden="1" customHeight="1" x14ac:dyDescent="0.25">
      <c r="A1032" s="173">
        <f>'CLINs &amp; Ceiling Rates'!B177</f>
        <v>0</v>
      </c>
      <c r="B1032" s="173">
        <f>'CLINs &amp; Ceiling Rates'!C177</f>
        <v>0</v>
      </c>
      <c r="C1032" s="177" t="str">
        <f>'CLINs &amp; Ceiling Rates'!M177</f>
        <v/>
      </c>
      <c r="D1032" s="211">
        <f>IF('CLINs &amp; Ceiling Rates'!D988="",SUM('Labor Loading Matrix'!H1032:AA1032),SUM(E1032:G1032))</f>
        <v>0</v>
      </c>
      <c r="E1032" s="175">
        <f>SUM(IF('CLINs &amp; Ceiling Rates'!$D$237="OPS",'Labor Loading Matrix'!H1032,0),IF('CLINs &amp; Ceiling Rates'!$D$238="OPS",'Labor Loading Matrix'!I1032,0),IF('CLINs &amp; Ceiling Rates'!$D$239="OPS",'Labor Loading Matrix'!J1032,0),IF('CLINs &amp; Ceiling Rates'!$D$240="OPS",'Labor Loading Matrix'!K1032,0),IF('CLINs &amp; Ceiling Rates'!$D$241="OPS",'Labor Loading Matrix'!L1032,0),IF('CLINs &amp; Ceiling Rates'!$D$242="OPS",'Labor Loading Matrix'!M1032,0),IF('CLINs &amp; Ceiling Rates'!$D$243="OPS",'Labor Loading Matrix'!N1032,0),IF('CLINs &amp; Ceiling Rates'!$D$244="OPS",'Labor Loading Matrix'!O1032,0),IF('CLINs &amp; Ceiling Rates'!$D$245="OPS",'Labor Loading Matrix'!P1032,0),IF('CLINs &amp; Ceiling Rates'!$D$246="OPS",'Labor Loading Matrix'!Q1032,0),IF('CLINs &amp; Ceiling Rates'!$D$247="OPS",'Labor Loading Matrix'!R1032,0),IF('CLINs &amp; Ceiling Rates'!$D$248="OPS",'Labor Loading Matrix'!S1032,0),IF('CLINs &amp; Ceiling Rates'!$D$249="OPS",'Labor Loading Matrix'!T1032,0),IF('CLINs &amp; Ceiling Rates'!$D$250="OPS",'Labor Loading Matrix'!U1032,0),IF('CLINs &amp; Ceiling Rates'!$D$251="OPS",'Labor Loading Matrix'!V1032,0),IF('CLINs &amp; Ceiling Rates'!$D$252="OPS",'Labor Loading Matrix'!W1032,0),IF('CLINs &amp; Ceiling Rates'!$D$253="OPS",'Labor Loading Matrix'!X1032,0),IF('CLINs &amp; Ceiling Rates'!$D$254="OPS",'Labor Loading Matrix'!Y1032,0),IF('CLINs &amp; Ceiling Rates'!$D$255="OPS",'Labor Loading Matrix'!Z1032,0),IF('CLINs &amp; Ceiling Rates'!$D$256="OPS",'Labor Loading Matrix'!AA1032,0))</f>
        <v>0</v>
      </c>
      <c r="F1032" s="175">
        <f>SUM(IF('CLINs &amp; Ceiling Rates'!$D$237="F&amp;E",'Labor Loading Matrix'!H1032,0),IF('CLINs &amp; Ceiling Rates'!$D$238="F&amp;E",'Labor Loading Matrix'!I1032,0),IF('CLINs &amp; Ceiling Rates'!$D$239="F&amp;E",'Labor Loading Matrix'!J1032,0),IF('CLINs &amp; Ceiling Rates'!$D$240="F&amp;E",'Labor Loading Matrix'!K1032,0),IF('CLINs &amp; Ceiling Rates'!$D$241="F&amp;E",'Labor Loading Matrix'!L1032,0),IF('CLINs &amp; Ceiling Rates'!$D$242="F&amp;E",'Labor Loading Matrix'!M1032,0),IF('CLINs &amp; Ceiling Rates'!$D$243="F&amp;E",'Labor Loading Matrix'!N1032,0),IF('CLINs &amp; Ceiling Rates'!$D$244="F&amp;E",'Labor Loading Matrix'!O1032,0),IF('CLINs &amp; Ceiling Rates'!$D$245="F&amp;E",'Labor Loading Matrix'!P1032,0),IF('CLINs &amp; Ceiling Rates'!$D$246="F&amp;E",'Labor Loading Matrix'!Q1032,0),IF('CLINs &amp; Ceiling Rates'!$D$247="F&amp;E",'Labor Loading Matrix'!R1032,0),IF('CLINs &amp; Ceiling Rates'!$D$248="F&amp;E",'Labor Loading Matrix'!S1032,0),IF('CLINs &amp; Ceiling Rates'!$D$249="F&amp;E",'Labor Loading Matrix'!T1032,0),IF('CLINs &amp; Ceiling Rates'!$D$250="F&amp;E",'Labor Loading Matrix'!U1032,0),IF('CLINs &amp; Ceiling Rates'!$D$251="F&amp;E",'Labor Loading Matrix'!V1032,0),IF('CLINs &amp; Ceiling Rates'!$D$252="F&amp;E",'Labor Loading Matrix'!W1032,0),IF('CLINs &amp; Ceiling Rates'!$D$253="F&amp;E",'Labor Loading Matrix'!X1032,0),IF('CLINs &amp; Ceiling Rates'!$D$254="F&amp;E",'Labor Loading Matrix'!Y1032,0),IF('CLINs &amp; Ceiling Rates'!$D$255="F&amp;E",'Labor Loading Matrix'!Z1032,0),IF('CLINs &amp; Ceiling Rates'!$D$256="F&amp;E",'Labor Loading Matrix'!AA1032,0))</f>
        <v>0</v>
      </c>
      <c r="G1032" s="175">
        <f>SUM(IF('CLINs &amp; Ceiling Rates'!$D$237="R&amp;D",'Labor Loading Matrix'!H1032,0),IF('CLINs &amp; Ceiling Rates'!$D$238="R&amp;D",'Labor Loading Matrix'!I1032,0),IF('CLINs &amp; Ceiling Rates'!$D$239="R&amp;D",'Labor Loading Matrix'!J1032,0),IF('CLINs &amp; Ceiling Rates'!$D$240="R&amp;D",'Labor Loading Matrix'!K1032,0),IF('CLINs &amp; Ceiling Rates'!$D$241="R&amp;D",'Labor Loading Matrix'!L1032,0),IF('CLINs &amp; Ceiling Rates'!$D$242="R&amp;D",'Labor Loading Matrix'!M1032,0),IF('CLINs &amp; Ceiling Rates'!$D$243="R&amp;D",'Labor Loading Matrix'!N1032,0),IF('CLINs &amp; Ceiling Rates'!$D$244="R&amp;D",'Labor Loading Matrix'!O1032,0),IF('CLINs &amp; Ceiling Rates'!$D$245="R&amp;D",'Labor Loading Matrix'!P1032,0),IF('CLINs &amp; Ceiling Rates'!$D$246="R&amp;D",'Labor Loading Matrix'!Q1032,0),IF('CLINs &amp; Ceiling Rates'!$D$247="R&amp;D",'Labor Loading Matrix'!R1032,0),IF('CLINs &amp; Ceiling Rates'!$D$248="R&amp;D",'Labor Loading Matrix'!S1032,0),IF('CLINs &amp; Ceiling Rates'!$D$249="R&amp;D",'Labor Loading Matrix'!T1032,0),IF('CLINs &amp; Ceiling Rates'!$D$250="R&amp;D",'Labor Loading Matrix'!U1032,0),IF('CLINs &amp; Ceiling Rates'!$D$251="R&amp;D",'Labor Loading Matrix'!V1032,0),IF('CLINs &amp; Ceiling Rates'!$D$252="R&amp;D",'Labor Loading Matrix'!W1032,0),IF('CLINs &amp; Ceiling Rates'!$D$253="R&amp;D",'Labor Loading Matrix'!X1032,0),IF('CLINs &amp; Ceiling Rates'!$D$254="R&amp;D",'Labor Loading Matrix'!Y1032,0),IF('CLINs &amp; Ceiling Rates'!$D$255="R&amp;D",'Labor Loading Matrix'!Z1032,0),IF('CLINs &amp; Ceiling Rates'!$D$256="R&amp;D",'Labor Loading Matrix'!AA1032,0))</f>
        <v>0</v>
      </c>
      <c r="H1032" s="138"/>
      <c r="I1032" s="137"/>
      <c r="J1032" s="137"/>
      <c r="K1032" s="137"/>
      <c r="L1032" s="137"/>
      <c r="M1032" s="137"/>
      <c r="N1032" s="84"/>
      <c r="O1032" s="84"/>
      <c r="P1032" s="84"/>
      <c r="Q1032" s="84"/>
      <c r="R1032" s="133"/>
      <c r="S1032" s="133"/>
      <c r="T1032" s="133"/>
      <c r="U1032" s="133"/>
      <c r="V1032" s="133"/>
      <c r="W1032" s="133"/>
      <c r="X1032" s="133"/>
      <c r="Y1032" s="133"/>
      <c r="Z1032" s="133"/>
      <c r="AA1032" s="133"/>
    </row>
    <row r="1033" spans="1:27" s="73" customFormat="1" ht="18" hidden="1" customHeight="1" x14ac:dyDescent="0.25">
      <c r="A1033" s="173">
        <f>'CLINs &amp; Ceiling Rates'!B178</f>
        <v>0</v>
      </c>
      <c r="B1033" s="173">
        <f>'CLINs &amp; Ceiling Rates'!C178</f>
        <v>0</v>
      </c>
      <c r="C1033" s="177" t="str">
        <f>'CLINs &amp; Ceiling Rates'!M178</f>
        <v/>
      </c>
      <c r="D1033" s="211">
        <f>IF('CLINs &amp; Ceiling Rates'!D989="",SUM('Labor Loading Matrix'!H1033:AA1033),SUM(E1033:G1033))</f>
        <v>0</v>
      </c>
      <c r="E1033" s="175">
        <f>SUM(IF('CLINs &amp; Ceiling Rates'!$D$237="OPS",'Labor Loading Matrix'!H1033,0),IF('CLINs &amp; Ceiling Rates'!$D$238="OPS",'Labor Loading Matrix'!I1033,0),IF('CLINs &amp; Ceiling Rates'!$D$239="OPS",'Labor Loading Matrix'!J1033,0),IF('CLINs &amp; Ceiling Rates'!$D$240="OPS",'Labor Loading Matrix'!K1033,0),IF('CLINs &amp; Ceiling Rates'!$D$241="OPS",'Labor Loading Matrix'!L1033,0),IF('CLINs &amp; Ceiling Rates'!$D$242="OPS",'Labor Loading Matrix'!M1033,0),IF('CLINs &amp; Ceiling Rates'!$D$243="OPS",'Labor Loading Matrix'!N1033,0),IF('CLINs &amp; Ceiling Rates'!$D$244="OPS",'Labor Loading Matrix'!O1033,0),IF('CLINs &amp; Ceiling Rates'!$D$245="OPS",'Labor Loading Matrix'!P1033,0),IF('CLINs &amp; Ceiling Rates'!$D$246="OPS",'Labor Loading Matrix'!Q1033,0),IF('CLINs &amp; Ceiling Rates'!$D$247="OPS",'Labor Loading Matrix'!R1033,0),IF('CLINs &amp; Ceiling Rates'!$D$248="OPS",'Labor Loading Matrix'!S1033,0),IF('CLINs &amp; Ceiling Rates'!$D$249="OPS",'Labor Loading Matrix'!T1033,0),IF('CLINs &amp; Ceiling Rates'!$D$250="OPS",'Labor Loading Matrix'!U1033,0),IF('CLINs &amp; Ceiling Rates'!$D$251="OPS",'Labor Loading Matrix'!V1033,0),IF('CLINs &amp; Ceiling Rates'!$D$252="OPS",'Labor Loading Matrix'!W1033,0),IF('CLINs &amp; Ceiling Rates'!$D$253="OPS",'Labor Loading Matrix'!X1033,0),IF('CLINs &amp; Ceiling Rates'!$D$254="OPS",'Labor Loading Matrix'!Y1033,0),IF('CLINs &amp; Ceiling Rates'!$D$255="OPS",'Labor Loading Matrix'!Z1033,0),IF('CLINs &amp; Ceiling Rates'!$D$256="OPS",'Labor Loading Matrix'!AA1033,0))</f>
        <v>0</v>
      </c>
      <c r="F1033" s="175">
        <f>SUM(IF('CLINs &amp; Ceiling Rates'!$D$237="F&amp;E",'Labor Loading Matrix'!H1033,0),IF('CLINs &amp; Ceiling Rates'!$D$238="F&amp;E",'Labor Loading Matrix'!I1033,0),IF('CLINs &amp; Ceiling Rates'!$D$239="F&amp;E",'Labor Loading Matrix'!J1033,0),IF('CLINs &amp; Ceiling Rates'!$D$240="F&amp;E",'Labor Loading Matrix'!K1033,0),IF('CLINs &amp; Ceiling Rates'!$D$241="F&amp;E",'Labor Loading Matrix'!L1033,0),IF('CLINs &amp; Ceiling Rates'!$D$242="F&amp;E",'Labor Loading Matrix'!M1033,0),IF('CLINs &amp; Ceiling Rates'!$D$243="F&amp;E",'Labor Loading Matrix'!N1033,0),IF('CLINs &amp; Ceiling Rates'!$D$244="F&amp;E",'Labor Loading Matrix'!O1033,0),IF('CLINs &amp; Ceiling Rates'!$D$245="F&amp;E",'Labor Loading Matrix'!P1033,0),IF('CLINs &amp; Ceiling Rates'!$D$246="F&amp;E",'Labor Loading Matrix'!Q1033,0),IF('CLINs &amp; Ceiling Rates'!$D$247="F&amp;E",'Labor Loading Matrix'!R1033,0),IF('CLINs &amp; Ceiling Rates'!$D$248="F&amp;E",'Labor Loading Matrix'!S1033,0),IF('CLINs &amp; Ceiling Rates'!$D$249="F&amp;E",'Labor Loading Matrix'!T1033,0),IF('CLINs &amp; Ceiling Rates'!$D$250="F&amp;E",'Labor Loading Matrix'!U1033,0),IF('CLINs &amp; Ceiling Rates'!$D$251="F&amp;E",'Labor Loading Matrix'!V1033,0),IF('CLINs &amp; Ceiling Rates'!$D$252="F&amp;E",'Labor Loading Matrix'!W1033,0),IF('CLINs &amp; Ceiling Rates'!$D$253="F&amp;E",'Labor Loading Matrix'!X1033,0),IF('CLINs &amp; Ceiling Rates'!$D$254="F&amp;E",'Labor Loading Matrix'!Y1033,0),IF('CLINs &amp; Ceiling Rates'!$D$255="F&amp;E",'Labor Loading Matrix'!Z1033,0),IF('CLINs &amp; Ceiling Rates'!$D$256="F&amp;E",'Labor Loading Matrix'!AA1033,0))</f>
        <v>0</v>
      </c>
      <c r="G1033" s="175">
        <f>SUM(IF('CLINs &amp; Ceiling Rates'!$D$237="R&amp;D",'Labor Loading Matrix'!H1033,0),IF('CLINs &amp; Ceiling Rates'!$D$238="R&amp;D",'Labor Loading Matrix'!I1033,0),IF('CLINs &amp; Ceiling Rates'!$D$239="R&amp;D",'Labor Loading Matrix'!J1033,0),IF('CLINs &amp; Ceiling Rates'!$D$240="R&amp;D",'Labor Loading Matrix'!K1033,0),IF('CLINs &amp; Ceiling Rates'!$D$241="R&amp;D",'Labor Loading Matrix'!L1033,0),IF('CLINs &amp; Ceiling Rates'!$D$242="R&amp;D",'Labor Loading Matrix'!M1033,0),IF('CLINs &amp; Ceiling Rates'!$D$243="R&amp;D",'Labor Loading Matrix'!N1033,0),IF('CLINs &amp; Ceiling Rates'!$D$244="R&amp;D",'Labor Loading Matrix'!O1033,0),IF('CLINs &amp; Ceiling Rates'!$D$245="R&amp;D",'Labor Loading Matrix'!P1033,0),IF('CLINs &amp; Ceiling Rates'!$D$246="R&amp;D",'Labor Loading Matrix'!Q1033,0),IF('CLINs &amp; Ceiling Rates'!$D$247="R&amp;D",'Labor Loading Matrix'!R1033,0),IF('CLINs &amp; Ceiling Rates'!$D$248="R&amp;D",'Labor Loading Matrix'!S1033,0),IF('CLINs &amp; Ceiling Rates'!$D$249="R&amp;D",'Labor Loading Matrix'!T1033,0),IF('CLINs &amp; Ceiling Rates'!$D$250="R&amp;D",'Labor Loading Matrix'!U1033,0),IF('CLINs &amp; Ceiling Rates'!$D$251="R&amp;D",'Labor Loading Matrix'!V1033,0),IF('CLINs &amp; Ceiling Rates'!$D$252="R&amp;D",'Labor Loading Matrix'!W1033,0),IF('CLINs &amp; Ceiling Rates'!$D$253="R&amp;D",'Labor Loading Matrix'!X1033,0),IF('CLINs &amp; Ceiling Rates'!$D$254="R&amp;D",'Labor Loading Matrix'!Y1033,0),IF('CLINs &amp; Ceiling Rates'!$D$255="R&amp;D",'Labor Loading Matrix'!Z1033,0),IF('CLINs &amp; Ceiling Rates'!$D$256="R&amp;D",'Labor Loading Matrix'!AA1033,0))</f>
        <v>0</v>
      </c>
      <c r="H1033" s="138"/>
      <c r="I1033" s="137"/>
      <c r="J1033" s="137"/>
      <c r="K1033" s="137"/>
      <c r="L1033" s="137"/>
      <c r="M1033" s="137"/>
      <c r="N1033" s="84"/>
      <c r="O1033" s="84"/>
      <c r="P1033" s="84"/>
      <c r="Q1033" s="84"/>
      <c r="R1033" s="133"/>
      <c r="S1033" s="133"/>
      <c r="T1033" s="133"/>
      <c r="U1033" s="133"/>
      <c r="V1033" s="133"/>
      <c r="W1033" s="133"/>
      <c r="X1033" s="133"/>
      <c r="Y1033" s="133"/>
      <c r="Z1033" s="133"/>
      <c r="AA1033" s="133"/>
    </row>
    <row r="1034" spans="1:27" s="73" customFormat="1" ht="18" hidden="1" customHeight="1" x14ac:dyDescent="0.25">
      <c r="A1034" s="173">
        <f>'CLINs &amp; Ceiling Rates'!B179</f>
        <v>0</v>
      </c>
      <c r="B1034" s="173">
        <f>'CLINs &amp; Ceiling Rates'!C179</f>
        <v>0</v>
      </c>
      <c r="C1034" s="177" t="str">
        <f>'CLINs &amp; Ceiling Rates'!M179</f>
        <v/>
      </c>
      <c r="D1034" s="211">
        <f>IF('CLINs &amp; Ceiling Rates'!D990="",SUM('Labor Loading Matrix'!H1034:AA1034),SUM(E1034:G1034))</f>
        <v>0</v>
      </c>
      <c r="E1034" s="175">
        <f>SUM(IF('CLINs &amp; Ceiling Rates'!$D$237="OPS",'Labor Loading Matrix'!H1034,0),IF('CLINs &amp; Ceiling Rates'!$D$238="OPS",'Labor Loading Matrix'!I1034,0),IF('CLINs &amp; Ceiling Rates'!$D$239="OPS",'Labor Loading Matrix'!J1034,0),IF('CLINs &amp; Ceiling Rates'!$D$240="OPS",'Labor Loading Matrix'!K1034,0),IF('CLINs &amp; Ceiling Rates'!$D$241="OPS",'Labor Loading Matrix'!L1034,0),IF('CLINs &amp; Ceiling Rates'!$D$242="OPS",'Labor Loading Matrix'!M1034,0),IF('CLINs &amp; Ceiling Rates'!$D$243="OPS",'Labor Loading Matrix'!N1034,0),IF('CLINs &amp; Ceiling Rates'!$D$244="OPS",'Labor Loading Matrix'!O1034,0),IF('CLINs &amp; Ceiling Rates'!$D$245="OPS",'Labor Loading Matrix'!P1034,0),IF('CLINs &amp; Ceiling Rates'!$D$246="OPS",'Labor Loading Matrix'!Q1034,0),IF('CLINs &amp; Ceiling Rates'!$D$247="OPS",'Labor Loading Matrix'!R1034,0),IF('CLINs &amp; Ceiling Rates'!$D$248="OPS",'Labor Loading Matrix'!S1034,0),IF('CLINs &amp; Ceiling Rates'!$D$249="OPS",'Labor Loading Matrix'!T1034,0),IF('CLINs &amp; Ceiling Rates'!$D$250="OPS",'Labor Loading Matrix'!U1034,0),IF('CLINs &amp; Ceiling Rates'!$D$251="OPS",'Labor Loading Matrix'!V1034,0),IF('CLINs &amp; Ceiling Rates'!$D$252="OPS",'Labor Loading Matrix'!W1034,0),IF('CLINs &amp; Ceiling Rates'!$D$253="OPS",'Labor Loading Matrix'!X1034,0),IF('CLINs &amp; Ceiling Rates'!$D$254="OPS",'Labor Loading Matrix'!Y1034,0),IF('CLINs &amp; Ceiling Rates'!$D$255="OPS",'Labor Loading Matrix'!Z1034,0),IF('CLINs &amp; Ceiling Rates'!$D$256="OPS",'Labor Loading Matrix'!AA1034,0))</f>
        <v>0</v>
      </c>
      <c r="F1034" s="175">
        <f>SUM(IF('CLINs &amp; Ceiling Rates'!$D$237="F&amp;E",'Labor Loading Matrix'!H1034,0),IF('CLINs &amp; Ceiling Rates'!$D$238="F&amp;E",'Labor Loading Matrix'!I1034,0),IF('CLINs &amp; Ceiling Rates'!$D$239="F&amp;E",'Labor Loading Matrix'!J1034,0),IF('CLINs &amp; Ceiling Rates'!$D$240="F&amp;E",'Labor Loading Matrix'!K1034,0),IF('CLINs &amp; Ceiling Rates'!$D$241="F&amp;E",'Labor Loading Matrix'!L1034,0),IF('CLINs &amp; Ceiling Rates'!$D$242="F&amp;E",'Labor Loading Matrix'!M1034,0),IF('CLINs &amp; Ceiling Rates'!$D$243="F&amp;E",'Labor Loading Matrix'!N1034,0),IF('CLINs &amp; Ceiling Rates'!$D$244="F&amp;E",'Labor Loading Matrix'!O1034,0),IF('CLINs &amp; Ceiling Rates'!$D$245="F&amp;E",'Labor Loading Matrix'!P1034,0),IF('CLINs &amp; Ceiling Rates'!$D$246="F&amp;E",'Labor Loading Matrix'!Q1034,0),IF('CLINs &amp; Ceiling Rates'!$D$247="F&amp;E",'Labor Loading Matrix'!R1034,0),IF('CLINs &amp; Ceiling Rates'!$D$248="F&amp;E",'Labor Loading Matrix'!S1034,0),IF('CLINs &amp; Ceiling Rates'!$D$249="F&amp;E",'Labor Loading Matrix'!T1034,0),IF('CLINs &amp; Ceiling Rates'!$D$250="F&amp;E",'Labor Loading Matrix'!U1034,0),IF('CLINs &amp; Ceiling Rates'!$D$251="F&amp;E",'Labor Loading Matrix'!V1034,0),IF('CLINs &amp; Ceiling Rates'!$D$252="F&amp;E",'Labor Loading Matrix'!W1034,0),IF('CLINs &amp; Ceiling Rates'!$D$253="F&amp;E",'Labor Loading Matrix'!X1034,0),IF('CLINs &amp; Ceiling Rates'!$D$254="F&amp;E",'Labor Loading Matrix'!Y1034,0),IF('CLINs &amp; Ceiling Rates'!$D$255="F&amp;E",'Labor Loading Matrix'!Z1034,0),IF('CLINs &amp; Ceiling Rates'!$D$256="F&amp;E",'Labor Loading Matrix'!AA1034,0))</f>
        <v>0</v>
      </c>
      <c r="G1034" s="175">
        <f>SUM(IF('CLINs &amp; Ceiling Rates'!$D$237="R&amp;D",'Labor Loading Matrix'!H1034,0),IF('CLINs &amp; Ceiling Rates'!$D$238="R&amp;D",'Labor Loading Matrix'!I1034,0),IF('CLINs &amp; Ceiling Rates'!$D$239="R&amp;D",'Labor Loading Matrix'!J1034,0),IF('CLINs &amp; Ceiling Rates'!$D$240="R&amp;D",'Labor Loading Matrix'!K1034,0),IF('CLINs &amp; Ceiling Rates'!$D$241="R&amp;D",'Labor Loading Matrix'!L1034,0),IF('CLINs &amp; Ceiling Rates'!$D$242="R&amp;D",'Labor Loading Matrix'!M1034,0),IF('CLINs &amp; Ceiling Rates'!$D$243="R&amp;D",'Labor Loading Matrix'!N1034,0),IF('CLINs &amp; Ceiling Rates'!$D$244="R&amp;D",'Labor Loading Matrix'!O1034,0),IF('CLINs &amp; Ceiling Rates'!$D$245="R&amp;D",'Labor Loading Matrix'!P1034,0),IF('CLINs &amp; Ceiling Rates'!$D$246="R&amp;D",'Labor Loading Matrix'!Q1034,0),IF('CLINs &amp; Ceiling Rates'!$D$247="R&amp;D",'Labor Loading Matrix'!R1034,0),IF('CLINs &amp; Ceiling Rates'!$D$248="R&amp;D",'Labor Loading Matrix'!S1034,0),IF('CLINs &amp; Ceiling Rates'!$D$249="R&amp;D",'Labor Loading Matrix'!T1034,0),IF('CLINs &amp; Ceiling Rates'!$D$250="R&amp;D",'Labor Loading Matrix'!U1034,0),IF('CLINs &amp; Ceiling Rates'!$D$251="R&amp;D",'Labor Loading Matrix'!V1034,0),IF('CLINs &amp; Ceiling Rates'!$D$252="R&amp;D",'Labor Loading Matrix'!W1034,0),IF('CLINs &amp; Ceiling Rates'!$D$253="R&amp;D",'Labor Loading Matrix'!X1034,0),IF('CLINs &amp; Ceiling Rates'!$D$254="R&amp;D",'Labor Loading Matrix'!Y1034,0),IF('CLINs &amp; Ceiling Rates'!$D$255="R&amp;D",'Labor Loading Matrix'!Z1034,0),IF('CLINs &amp; Ceiling Rates'!$D$256="R&amp;D",'Labor Loading Matrix'!AA1034,0))</f>
        <v>0</v>
      </c>
      <c r="H1034" s="138"/>
      <c r="I1034" s="137"/>
      <c r="J1034" s="137"/>
      <c r="K1034" s="137"/>
      <c r="L1034" s="137"/>
      <c r="M1034" s="137"/>
      <c r="N1034" s="84"/>
      <c r="O1034" s="84"/>
      <c r="P1034" s="84"/>
      <c r="Q1034" s="84"/>
      <c r="R1034" s="133"/>
      <c r="S1034" s="133"/>
      <c r="T1034" s="133"/>
      <c r="U1034" s="133"/>
      <c r="V1034" s="133"/>
      <c r="W1034" s="133"/>
      <c r="X1034" s="133"/>
      <c r="Y1034" s="133"/>
      <c r="Z1034" s="133"/>
      <c r="AA1034" s="133"/>
    </row>
    <row r="1035" spans="1:27" s="73" customFormat="1" ht="18" hidden="1" customHeight="1" x14ac:dyDescent="0.25">
      <c r="A1035" s="173">
        <f>'CLINs &amp; Ceiling Rates'!B180</f>
        <v>0</v>
      </c>
      <c r="B1035" s="173">
        <f>'CLINs &amp; Ceiling Rates'!C180</f>
        <v>0</v>
      </c>
      <c r="C1035" s="177" t="str">
        <f>'CLINs &amp; Ceiling Rates'!M180</f>
        <v/>
      </c>
      <c r="D1035" s="211">
        <f>IF('CLINs &amp; Ceiling Rates'!D991="",SUM('Labor Loading Matrix'!H1035:AA1035),SUM(E1035:G1035))</f>
        <v>0</v>
      </c>
      <c r="E1035" s="175">
        <f>SUM(IF('CLINs &amp; Ceiling Rates'!$D$237="OPS",'Labor Loading Matrix'!H1035,0),IF('CLINs &amp; Ceiling Rates'!$D$238="OPS",'Labor Loading Matrix'!I1035,0),IF('CLINs &amp; Ceiling Rates'!$D$239="OPS",'Labor Loading Matrix'!J1035,0),IF('CLINs &amp; Ceiling Rates'!$D$240="OPS",'Labor Loading Matrix'!K1035,0),IF('CLINs &amp; Ceiling Rates'!$D$241="OPS",'Labor Loading Matrix'!L1035,0),IF('CLINs &amp; Ceiling Rates'!$D$242="OPS",'Labor Loading Matrix'!M1035,0),IF('CLINs &amp; Ceiling Rates'!$D$243="OPS",'Labor Loading Matrix'!N1035,0),IF('CLINs &amp; Ceiling Rates'!$D$244="OPS",'Labor Loading Matrix'!O1035,0),IF('CLINs &amp; Ceiling Rates'!$D$245="OPS",'Labor Loading Matrix'!P1035,0),IF('CLINs &amp; Ceiling Rates'!$D$246="OPS",'Labor Loading Matrix'!Q1035,0),IF('CLINs &amp; Ceiling Rates'!$D$247="OPS",'Labor Loading Matrix'!R1035,0),IF('CLINs &amp; Ceiling Rates'!$D$248="OPS",'Labor Loading Matrix'!S1035,0),IF('CLINs &amp; Ceiling Rates'!$D$249="OPS",'Labor Loading Matrix'!T1035,0),IF('CLINs &amp; Ceiling Rates'!$D$250="OPS",'Labor Loading Matrix'!U1035,0),IF('CLINs &amp; Ceiling Rates'!$D$251="OPS",'Labor Loading Matrix'!V1035,0),IF('CLINs &amp; Ceiling Rates'!$D$252="OPS",'Labor Loading Matrix'!W1035,0),IF('CLINs &amp; Ceiling Rates'!$D$253="OPS",'Labor Loading Matrix'!X1035,0),IF('CLINs &amp; Ceiling Rates'!$D$254="OPS",'Labor Loading Matrix'!Y1035,0),IF('CLINs &amp; Ceiling Rates'!$D$255="OPS",'Labor Loading Matrix'!Z1035,0),IF('CLINs &amp; Ceiling Rates'!$D$256="OPS",'Labor Loading Matrix'!AA1035,0))</f>
        <v>0</v>
      </c>
      <c r="F1035" s="175">
        <f>SUM(IF('CLINs &amp; Ceiling Rates'!$D$237="F&amp;E",'Labor Loading Matrix'!H1035,0),IF('CLINs &amp; Ceiling Rates'!$D$238="F&amp;E",'Labor Loading Matrix'!I1035,0),IF('CLINs &amp; Ceiling Rates'!$D$239="F&amp;E",'Labor Loading Matrix'!J1035,0),IF('CLINs &amp; Ceiling Rates'!$D$240="F&amp;E",'Labor Loading Matrix'!K1035,0),IF('CLINs &amp; Ceiling Rates'!$D$241="F&amp;E",'Labor Loading Matrix'!L1035,0),IF('CLINs &amp; Ceiling Rates'!$D$242="F&amp;E",'Labor Loading Matrix'!M1035,0),IF('CLINs &amp; Ceiling Rates'!$D$243="F&amp;E",'Labor Loading Matrix'!N1035,0),IF('CLINs &amp; Ceiling Rates'!$D$244="F&amp;E",'Labor Loading Matrix'!O1035,0),IF('CLINs &amp; Ceiling Rates'!$D$245="F&amp;E",'Labor Loading Matrix'!P1035,0),IF('CLINs &amp; Ceiling Rates'!$D$246="F&amp;E",'Labor Loading Matrix'!Q1035,0),IF('CLINs &amp; Ceiling Rates'!$D$247="F&amp;E",'Labor Loading Matrix'!R1035,0),IF('CLINs &amp; Ceiling Rates'!$D$248="F&amp;E",'Labor Loading Matrix'!S1035,0),IF('CLINs &amp; Ceiling Rates'!$D$249="F&amp;E",'Labor Loading Matrix'!T1035,0),IF('CLINs &amp; Ceiling Rates'!$D$250="F&amp;E",'Labor Loading Matrix'!U1035,0),IF('CLINs &amp; Ceiling Rates'!$D$251="F&amp;E",'Labor Loading Matrix'!V1035,0),IF('CLINs &amp; Ceiling Rates'!$D$252="F&amp;E",'Labor Loading Matrix'!W1035,0),IF('CLINs &amp; Ceiling Rates'!$D$253="F&amp;E",'Labor Loading Matrix'!X1035,0),IF('CLINs &amp; Ceiling Rates'!$D$254="F&amp;E",'Labor Loading Matrix'!Y1035,0),IF('CLINs &amp; Ceiling Rates'!$D$255="F&amp;E",'Labor Loading Matrix'!Z1035,0),IF('CLINs &amp; Ceiling Rates'!$D$256="F&amp;E",'Labor Loading Matrix'!AA1035,0))</f>
        <v>0</v>
      </c>
      <c r="G1035" s="175">
        <f>SUM(IF('CLINs &amp; Ceiling Rates'!$D$237="R&amp;D",'Labor Loading Matrix'!H1035,0),IF('CLINs &amp; Ceiling Rates'!$D$238="R&amp;D",'Labor Loading Matrix'!I1035,0),IF('CLINs &amp; Ceiling Rates'!$D$239="R&amp;D",'Labor Loading Matrix'!J1035,0),IF('CLINs &amp; Ceiling Rates'!$D$240="R&amp;D",'Labor Loading Matrix'!K1035,0),IF('CLINs &amp; Ceiling Rates'!$D$241="R&amp;D",'Labor Loading Matrix'!L1035,0),IF('CLINs &amp; Ceiling Rates'!$D$242="R&amp;D",'Labor Loading Matrix'!M1035,0),IF('CLINs &amp; Ceiling Rates'!$D$243="R&amp;D",'Labor Loading Matrix'!N1035,0),IF('CLINs &amp; Ceiling Rates'!$D$244="R&amp;D",'Labor Loading Matrix'!O1035,0),IF('CLINs &amp; Ceiling Rates'!$D$245="R&amp;D",'Labor Loading Matrix'!P1035,0),IF('CLINs &amp; Ceiling Rates'!$D$246="R&amp;D",'Labor Loading Matrix'!Q1035,0),IF('CLINs &amp; Ceiling Rates'!$D$247="R&amp;D",'Labor Loading Matrix'!R1035,0),IF('CLINs &amp; Ceiling Rates'!$D$248="R&amp;D",'Labor Loading Matrix'!S1035,0),IF('CLINs &amp; Ceiling Rates'!$D$249="R&amp;D",'Labor Loading Matrix'!T1035,0),IF('CLINs &amp; Ceiling Rates'!$D$250="R&amp;D",'Labor Loading Matrix'!U1035,0),IF('CLINs &amp; Ceiling Rates'!$D$251="R&amp;D",'Labor Loading Matrix'!V1035,0),IF('CLINs &amp; Ceiling Rates'!$D$252="R&amp;D",'Labor Loading Matrix'!W1035,0),IF('CLINs &amp; Ceiling Rates'!$D$253="R&amp;D",'Labor Loading Matrix'!X1035,0),IF('CLINs &amp; Ceiling Rates'!$D$254="R&amp;D",'Labor Loading Matrix'!Y1035,0),IF('CLINs &amp; Ceiling Rates'!$D$255="R&amp;D",'Labor Loading Matrix'!Z1035,0),IF('CLINs &amp; Ceiling Rates'!$D$256="R&amp;D",'Labor Loading Matrix'!AA1035,0))</f>
        <v>0</v>
      </c>
      <c r="H1035" s="138"/>
      <c r="I1035" s="137"/>
      <c r="J1035" s="137"/>
      <c r="K1035" s="137"/>
      <c r="L1035" s="137"/>
      <c r="M1035" s="137"/>
      <c r="N1035" s="84"/>
      <c r="O1035" s="84"/>
      <c r="P1035" s="84"/>
      <c r="Q1035" s="84"/>
      <c r="R1035" s="133"/>
      <c r="S1035" s="133"/>
      <c r="T1035" s="133"/>
      <c r="U1035" s="133"/>
      <c r="V1035" s="133"/>
      <c r="W1035" s="133"/>
      <c r="X1035" s="133"/>
      <c r="Y1035" s="133"/>
      <c r="Z1035" s="133"/>
      <c r="AA1035" s="133"/>
    </row>
    <row r="1036" spans="1:27" s="73" customFormat="1" ht="18" hidden="1" customHeight="1" x14ac:dyDescent="0.25">
      <c r="A1036" s="173">
        <f>'CLINs &amp; Ceiling Rates'!B181</f>
        <v>0</v>
      </c>
      <c r="B1036" s="173">
        <f>'CLINs &amp; Ceiling Rates'!C181</f>
        <v>0</v>
      </c>
      <c r="C1036" s="177" t="str">
        <f>'CLINs &amp; Ceiling Rates'!M181</f>
        <v/>
      </c>
      <c r="D1036" s="211">
        <f>IF('CLINs &amp; Ceiling Rates'!D992="",SUM('Labor Loading Matrix'!H1036:AA1036),SUM(E1036:G1036))</f>
        <v>0</v>
      </c>
      <c r="E1036" s="175">
        <f>SUM(IF('CLINs &amp; Ceiling Rates'!$D$237="OPS",'Labor Loading Matrix'!H1036,0),IF('CLINs &amp; Ceiling Rates'!$D$238="OPS",'Labor Loading Matrix'!I1036,0),IF('CLINs &amp; Ceiling Rates'!$D$239="OPS",'Labor Loading Matrix'!J1036,0),IF('CLINs &amp; Ceiling Rates'!$D$240="OPS",'Labor Loading Matrix'!K1036,0),IF('CLINs &amp; Ceiling Rates'!$D$241="OPS",'Labor Loading Matrix'!L1036,0),IF('CLINs &amp; Ceiling Rates'!$D$242="OPS",'Labor Loading Matrix'!M1036,0),IF('CLINs &amp; Ceiling Rates'!$D$243="OPS",'Labor Loading Matrix'!N1036,0),IF('CLINs &amp; Ceiling Rates'!$D$244="OPS",'Labor Loading Matrix'!O1036,0),IF('CLINs &amp; Ceiling Rates'!$D$245="OPS",'Labor Loading Matrix'!P1036,0),IF('CLINs &amp; Ceiling Rates'!$D$246="OPS",'Labor Loading Matrix'!Q1036,0),IF('CLINs &amp; Ceiling Rates'!$D$247="OPS",'Labor Loading Matrix'!R1036,0),IF('CLINs &amp; Ceiling Rates'!$D$248="OPS",'Labor Loading Matrix'!S1036,0),IF('CLINs &amp; Ceiling Rates'!$D$249="OPS",'Labor Loading Matrix'!T1036,0),IF('CLINs &amp; Ceiling Rates'!$D$250="OPS",'Labor Loading Matrix'!U1036,0),IF('CLINs &amp; Ceiling Rates'!$D$251="OPS",'Labor Loading Matrix'!V1036,0),IF('CLINs &amp; Ceiling Rates'!$D$252="OPS",'Labor Loading Matrix'!W1036,0),IF('CLINs &amp; Ceiling Rates'!$D$253="OPS",'Labor Loading Matrix'!X1036,0),IF('CLINs &amp; Ceiling Rates'!$D$254="OPS",'Labor Loading Matrix'!Y1036,0),IF('CLINs &amp; Ceiling Rates'!$D$255="OPS",'Labor Loading Matrix'!Z1036,0),IF('CLINs &amp; Ceiling Rates'!$D$256="OPS",'Labor Loading Matrix'!AA1036,0))</f>
        <v>0</v>
      </c>
      <c r="F1036" s="175">
        <f>SUM(IF('CLINs &amp; Ceiling Rates'!$D$237="F&amp;E",'Labor Loading Matrix'!H1036,0),IF('CLINs &amp; Ceiling Rates'!$D$238="F&amp;E",'Labor Loading Matrix'!I1036,0),IF('CLINs &amp; Ceiling Rates'!$D$239="F&amp;E",'Labor Loading Matrix'!J1036,0),IF('CLINs &amp; Ceiling Rates'!$D$240="F&amp;E",'Labor Loading Matrix'!K1036,0),IF('CLINs &amp; Ceiling Rates'!$D$241="F&amp;E",'Labor Loading Matrix'!L1036,0),IF('CLINs &amp; Ceiling Rates'!$D$242="F&amp;E",'Labor Loading Matrix'!M1036,0),IF('CLINs &amp; Ceiling Rates'!$D$243="F&amp;E",'Labor Loading Matrix'!N1036,0),IF('CLINs &amp; Ceiling Rates'!$D$244="F&amp;E",'Labor Loading Matrix'!O1036,0),IF('CLINs &amp; Ceiling Rates'!$D$245="F&amp;E",'Labor Loading Matrix'!P1036,0),IF('CLINs &amp; Ceiling Rates'!$D$246="F&amp;E",'Labor Loading Matrix'!Q1036,0),IF('CLINs &amp; Ceiling Rates'!$D$247="F&amp;E",'Labor Loading Matrix'!R1036,0),IF('CLINs &amp; Ceiling Rates'!$D$248="F&amp;E",'Labor Loading Matrix'!S1036,0),IF('CLINs &amp; Ceiling Rates'!$D$249="F&amp;E",'Labor Loading Matrix'!T1036,0),IF('CLINs &amp; Ceiling Rates'!$D$250="F&amp;E",'Labor Loading Matrix'!U1036,0),IF('CLINs &amp; Ceiling Rates'!$D$251="F&amp;E",'Labor Loading Matrix'!V1036,0),IF('CLINs &amp; Ceiling Rates'!$D$252="F&amp;E",'Labor Loading Matrix'!W1036,0),IF('CLINs &amp; Ceiling Rates'!$D$253="F&amp;E",'Labor Loading Matrix'!X1036,0),IF('CLINs &amp; Ceiling Rates'!$D$254="F&amp;E",'Labor Loading Matrix'!Y1036,0),IF('CLINs &amp; Ceiling Rates'!$D$255="F&amp;E",'Labor Loading Matrix'!Z1036,0),IF('CLINs &amp; Ceiling Rates'!$D$256="F&amp;E",'Labor Loading Matrix'!AA1036,0))</f>
        <v>0</v>
      </c>
      <c r="G1036" s="175">
        <f>SUM(IF('CLINs &amp; Ceiling Rates'!$D$237="R&amp;D",'Labor Loading Matrix'!H1036,0),IF('CLINs &amp; Ceiling Rates'!$D$238="R&amp;D",'Labor Loading Matrix'!I1036,0),IF('CLINs &amp; Ceiling Rates'!$D$239="R&amp;D",'Labor Loading Matrix'!J1036,0),IF('CLINs &amp; Ceiling Rates'!$D$240="R&amp;D",'Labor Loading Matrix'!K1036,0),IF('CLINs &amp; Ceiling Rates'!$D$241="R&amp;D",'Labor Loading Matrix'!L1036,0),IF('CLINs &amp; Ceiling Rates'!$D$242="R&amp;D",'Labor Loading Matrix'!M1036,0),IF('CLINs &amp; Ceiling Rates'!$D$243="R&amp;D",'Labor Loading Matrix'!N1036,0),IF('CLINs &amp; Ceiling Rates'!$D$244="R&amp;D",'Labor Loading Matrix'!O1036,0),IF('CLINs &amp; Ceiling Rates'!$D$245="R&amp;D",'Labor Loading Matrix'!P1036,0),IF('CLINs &amp; Ceiling Rates'!$D$246="R&amp;D",'Labor Loading Matrix'!Q1036,0),IF('CLINs &amp; Ceiling Rates'!$D$247="R&amp;D",'Labor Loading Matrix'!R1036,0),IF('CLINs &amp; Ceiling Rates'!$D$248="R&amp;D",'Labor Loading Matrix'!S1036,0),IF('CLINs &amp; Ceiling Rates'!$D$249="R&amp;D",'Labor Loading Matrix'!T1036,0),IF('CLINs &amp; Ceiling Rates'!$D$250="R&amp;D",'Labor Loading Matrix'!U1036,0),IF('CLINs &amp; Ceiling Rates'!$D$251="R&amp;D",'Labor Loading Matrix'!V1036,0),IF('CLINs &amp; Ceiling Rates'!$D$252="R&amp;D",'Labor Loading Matrix'!W1036,0),IF('CLINs &amp; Ceiling Rates'!$D$253="R&amp;D",'Labor Loading Matrix'!X1036,0),IF('CLINs &amp; Ceiling Rates'!$D$254="R&amp;D",'Labor Loading Matrix'!Y1036,0),IF('CLINs &amp; Ceiling Rates'!$D$255="R&amp;D",'Labor Loading Matrix'!Z1036,0),IF('CLINs &amp; Ceiling Rates'!$D$256="R&amp;D",'Labor Loading Matrix'!AA1036,0))</f>
        <v>0</v>
      </c>
      <c r="H1036" s="138"/>
      <c r="I1036" s="137"/>
      <c r="J1036" s="137"/>
      <c r="K1036" s="137"/>
      <c r="L1036" s="137"/>
      <c r="M1036" s="137"/>
      <c r="N1036" s="84"/>
      <c r="O1036" s="84"/>
      <c r="P1036" s="84"/>
      <c r="Q1036" s="84"/>
      <c r="R1036" s="133"/>
      <c r="S1036" s="133"/>
      <c r="T1036" s="133"/>
      <c r="U1036" s="133"/>
      <c r="V1036" s="133"/>
      <c r="W1036" s="133"/>
      <c r="X1036" s="133"/>
      <c r="Y1036" s="133"/>
      <c r="Z1036" s="133"/>
      <c r="AA1036" s="133"/>
    </row>
    <row r="1037" spans="1:27" s="73" customFormat="1" ht="18" hidden="1" customHeight="1" x14ac:dyDescent="0.25">
      <c r="A1037" s="173">
        <f>'CLINs &amp; Ceiling Rates'!B182</f>
        <v>0</v>
      </c>
      <c r="B1037" s="173">
        <f>'CLINs &amp; Ceiling Rates'!C182</f>
        <v>0</v>
      </c>
      <c r="C1037" s="177" t="str">
        <f>'CLINs &amp; Ceiling Rates'!M182</f>
        <v/>
      </c>
      <c r="D1037" s="211">
        <f>IF('CLINs &amp; Ceiling Rates'!D993="",SUM('Labor Loading Matrix'!H1037:AA1037),SUM(E1037:G1037))</f>
        <v>0</v>
      </c>
      <c r="E1037" s="175">
        <f>SUM(IF('CLINs &amp; Ceiling Rates'!$D$237="OPS",'Labor Loading Matrix'!H1037,0),IF('CLINs &amp; Ceiling Rates'!$D$238="OPS",'Labor Loading Matrix'!I1037,0),IF('CLINs &amp; Ceiling Rates'!$D$239="OPS",'Labor Loading Matrix'!J1037,0),IF('CLINs &amp; Ceiling Rates'!$D$240="OPS",'Labor Loading Matrix'!K1037,0),IF('CLINs &amp; Ceiling Rates'!$D$241="OPS",'Labor Loading Matrix'!L1037,0),IF('CLINs &amp; Ceiling Rates'!$D$242="OPS",'Labor Loading Matrix'!M1037,0),IF('CLINs &amp; Ceiling Rates'!$D$243="OPS",'Labor Loading Matrix'!N1037,0),IF('CLINs &amp; Ceiling Rates'!$D$244="OPS",'Labor Loading Matrix'!O1037,0),IF('CLINs &amp; Ceiling Rates'!$D$245="OPS",'Labor Loading Matrix'!P1037,0),IF('CLINs &amp; Ceiling Rates'!$D$246="OPS",'Labor Loading Matrix'!Q1037,0),IF('CLINs &amp; Ceiling Rates'!$D$247="OPS",'Labor Loading Matrix'!R1037,0),IF('CLINs &amp; Ceiling Rates'!$D$248="OPS",'Labor Loading Matrix'!S1037,0),IF('CLINs &amp; Ceiling Rates'!$D$249="OPS",'Labor Loading Matrix'!T1037,0),IF('CLINs &amp; Ceiling Rates'!$D$250="OPS",'Labor Loading Matrix'!U1037,0),IF('CLINs &amp; Ceiling Rates'!$D$251="OPS",'Labor Loading Matrix'!V1037,0),IF('CLINs &amp; Ceiling Rates'!$D$252="OPS",'Labor Loading Matrix'!W1037,0),IF('CLINs &amp; Ceiling Rates'!$D$253="OPS",'Labor Loading Matrix'!X1037,0),IF('CLINs &amp; Ceiling Rates'!$D$254="OPS",'Labor Loading Matrix'!Y1037,0),IF('CLINs &amp; Ceiling Rates'!$D$255="OPS",'Labor Loading Matrix'!Z1037,0),IF('CLINs &amp; Ceiling Rates'!$D$256="OPS",'Labor Loading Matrix'!AA1037,0))</f>
        <v>0</v>
      </c>
      <c r="F1037" s="175">
        <f>SUM(IF('CLINs &amp; Ceiling Rates'!$D$237="F&amp;E",'Labor Loading Matrix'!H1037,0),IF('CLINs &amp; Ceiling Rates'!$D$238="F&amp;E",'Labor Loading Matrix'!I1037,0),IF('CLINs &amp; Ceiling Rates'!$D$239="F&amp;E",'Labor Loading Matrix'!J1037,0),IF('CLINs &amp; Ceiling Rates'!$D$240="F&amp;E",'Labor Loading Matrix'!K1037,0),IF('CLINs &amp; Ceiling Rates'!$D$241="F&amp;E",'Labor Loading Matrix'!L1037,0),IF('CLINs &amp; Ceiling Rates'!$D$242="F&amp;E",'Labor Loading Matrix'!M1037,0),IF('CLINs &amp; Ceiling Rates'!$D$243="F&amp;E",'Labor Loading Matrix'!N1037,0),IF('CLINs &amp; Ceiling Rates'!$D$244="F&amp;E",'Labor Loading Matrix'!O1037,0),IF('CLINs &amp; Ceiling Rates'!$D$245="F&amp;E",'Labor Loading Matrix'!P1037,0),IF('CLINs &amp; Ceiling Rates'!$D$246="F&amp;E",'Labor Loading Matrix'!Q1037,0),IF('CLINs &amp; Ceiling Rates'!$D$247="F&amp;E",'Labor Loading Matrix'!R1037,0),IF('CLINs &amp; Ceiling Rates'!$D$248="F&amp;E",'Labor Loading Matrix'!S1037,0),IF('CLINs &amp; Ceiling Rates'!$D$249="F&amp;E",'Labor Loading Matrix'!T1037,0),IF('CLINs &amp; Ceiling Rates'!$D$250="F&amp;E",'Labor Loading Matrix'!U1037,0),IF('CLINs &amp; Ceiling Rates'!$D$251="F&amp;E",'Labor Loading Matrix'!V1037,0),IF('CLINs &amp; Ceiling Rates'!$D$252="F&amp;E",'Labor Loading Matrix'!W1037,0),IF('CLINs &amp; Ceiling Rates'!$D$253="F&amp;E",'Labor Loading Matrix'!X1037,0),IF('CLINs &amp; Ceiling Rates'!$D$254="F&amp;E",'Labor Loading Matrix'!Y1037,0),IF('CLINs &amp; Ceiling Rates'!$D$255="F&amp;E",'Labor Loading Matrix'!Z1037,0),IF('CLINs &amp; Ceiling Rates'!$D$256="F&amp;E",'Labor Loading Matrix'!AA1037,0))</f>
        <v>0</v>
      </c>
      <c r="G1037" s="175">
        <f>SUM(IF('CLINs &amp; Ceiling Rates'!$D$237="R&amp;D",'Labor Loading Matrix'!H1037,0),IF('CLINs &amp; Ceiling Rates'!$D$238="R&amp;D",'Labor Loading Matrix'!I1037,0),IF('CLINs &amp; Ceiling Rates'!$D$239="R&amp;D",'Labor Loading Matrix'!J1037,0),IF('CLINs &amp; Ceiling Rates'!$D$240="R&amp;D",'Labor Loading Matrix'!K1037,0),IF('CLINs &amp; Ceiling Rates'!$D$241="R&amp;D",'Labor Loading Matrix'!L1037,0),IF('CLINs &amp; Ceiling Rates'!$D$242="R&amp;D",'Labor Loading Matrix'!M1037,0),IF('CLINs &amp; Ceiling Rates'!$D$243="R&amp;D",'Labor Loading Matrix'!N1037,0),IF('CLINs &amp; Ceiling Rates'!$D$244="R&amp;D",'Labor Loading Matrix'!O1037,0),IF('CLINs &amp; Ceiling Rates'!$D$245="R&amp;D",'Labor Loading Matrix'!P1037,0),IF('CLINs &amp; Ceiling Rates'!$D$246="R&amp;D",'Labor Loading Matrix'!Q1037,0),IF('CLINs &amp; Ceiling Rates'!$D$247="R&amp;D",'Labor Loading Matrix'!R1037,0),IF('CLINs &amp; Ceiling Rates'!$D$248="R&amp;D",'Labor Loading Matrix'!S1037,0),IF('CLINs &amp; Ceiling Rates'!$D$249="R&amp;D",'Labor Loading Matrix'!T1037,0),IF('CLINs &amp; Ceiling Rates'!$D$250="R&amp;D",'Labor Loading Matrix'!U1037,0),IF('CLINs &amp; Ceiling Rates'!$D$251="R&amp;D",'Labor Loading Matrix'!V1037,0),IF('CLINs &amp; Ceiling Rates'!$D$252="R&amp;D",'Labor Loading Matrix'!W1037,0),IF('CLINs &amp; Ceiling Rates'!$D$253="R&amp;D",'Labor Loading Matrix'!X1037,0),IF('CLINs &amp; Ceiling Rates'!$D$254="R&amp;D",'Labor Loading Matrix'!Y1037,0),IF('CLINs &amp; Ceiling Rates'!$D$255="R&amp;D",'Labor Loading Matrix'!Z1037,0),IF('CLINs &amp; Ceiling Rates'!$D$256="R&amp;D",'Labor Loading Matrix'!AA1037,0))</f>
        <v>0</v>
      </c>
      <c r="H1037" s="138"/>
      <c r="I1037" s="137"/>
      <c r="J1037" s="137"/>
      <c r="K1037" s="137"/>
      <c r="L1037" s="137"/>
      <c r="M1037" s="137"/>
      <c r="N1037" s="84"/>
      <c r="O1037" s="84"/>
      <c r="P1037" s="84"/>
      <c r="Q1037" s="84"/>
      <c r="R1037" s="133"/>
      <c r="S1037" s="133"/>
      <c r="T1037" s="133"/>
      <c r="U1037" s="133"/>
      <c r="V1037" s="133"/>
      <c r="W1037" s="133"/>
      <c r="X1037" s="133"/>
      <c r="Y1037" s="133"/>
      <c r="Z1037" s="133"/>
      <c r="AA1037" s="133"/>
    </row>
    <row r="1038" spans="1:27" s="73" customFormat="1" ht="18" hidden="1" customHeight="1" x14ac:dyDescent="0.25">
      <c r="A1038" s="173">
        <f>'CLINs &amp; Ceiling Rates'!B183</f>
        <v>0</v>
      </c>
      <c r="B1038" s="173">
        <f>'CLINs &amp; Ceiling Rates'!C183</f>
        <v>0</v>
      </c>
      <c r="C1038" s="177" t="str">
        <f>'CLINs &amp; Ceiling Rates'!M183</f>
        <v/>
      </c>
      <c r="D1038" s="211">
        <f>IF('CLINs &amp; Ceiling Rates'!D994="",SUM('Labor Loading Matrix'!H1038:AA1038),SUM(E1038:G1038))</f>
        <v>0</v>
      </c>
      <c r="E1038" s="175">
        <f>SUM(IF('CLINs &amp; Ceiling Rates'!$D$237="OPS",'Labor Loading Matrix'!H1038,0),IF('CLINs &amp; Ceiling Rates'!$D$238="OPS",'Labor Loading Matrix'!I1038,0),IF('CLINs &amp; Ceiling Rates'!$D$239="OPS",'Labor Loading Matrix'!J1038,0),IF('CLINs &amp; Ceiling Rates'!$D$240="OPS",'Labor Loading Matrix'!K1038,0),IF('CLINs &amp; Ceiling Rates'!$D$241="OPS",'Labor Loading Matrix'!L1038,0),IF('CLINs &amp; Ceiling Rates'!$D$242="OPS",'Labor Loading Matrix'!M1038,0),IF('CLINs &amp; Ceiling Rates'!$D$243="OPS",'Labor Loading Matrix'!N1038,0),IF('CLINs &amp; Ceiling Rates'!$D$244="OPS",'Labor Loading Matrix'!O1038,0),IF('CLINs &amp; Ceiling Rates'!$D$245="OPS",'Labor Loading Matrix'!P1038,0),IF('CLINs &amp; Ceiling Rates'!$D$246="OPS",'Labor Loading Matrix'!Q1038,0),IF('CLINs &amp; Ceiling Rates'!$D$247="OPS",'Labor Loading Matrix'!R1038,0),IF('CLINs &amp; Ceiling Rates'!$D$248="OPS",'Labor Loading Matrix'!S1038,0),IF('CLINs &amp; Ceiling Rates'!$D$249="OPS",'Labor Loading Matrix'!T1038,0),IF('CLINs &amp; Ceiling Rates'!$D$250="OPS",'Labor Loading Matrix'!U1038,0),IF('CLINs &amp; Ceiling Rates'!$D$251="OPS",'Labor Loading Matrix'!V1038,0),IF('CLINs &amp; Ceiling Rates'!$D$252="OPS",'Labor Loading Matrix'!W1038,0),IF('CLINs &amp; Ceiling Rates'!$D$253="OPS",'Labor Loading Matrix'!X1038,0),IF('CLINs &amp; Ceiling Rates'!$D$254="OPS",'Labor Loading Matrix'!Y1038,0),IF('CLINs &amp; Ceiling Rates'!$D$255="OPS",'Labor Loading Matrix'!Z1038,0),IF('CLINs &amp; Ceiling Rates'!$D$256="OPS",'Labor Loading Matrix'!AA1038,0))</f>
        <v>0</v>
      </c>
      <c r="F1038" s="175">
        <f>SUM(IF('CLINs &amp; Ceiling Rates'!$D$237="F&amp;E",'Labor Loading Matrix'!H1038,0),IF('CLINs &amp; Ceiling Rates'!$D$238="F&amp;E",'Labor Loading Matrix'!I1038,0),IF('CLINs &amp; Ceiling Rates'!$D$239="F&amp;E",'Labor Loading Matrix'!J1038,0),IF('CLINs &amp; Ceiling Rates'!$D$240="F&amp;E",'Labor Loading Matrix'!K1038,0),IF('CLINs &amp; Ceiling Rates'!$D$241="F&amp;E",'Labor Loading Matrix'!L1038,0),IF('CLINs &amp; Ceiling Rates'!$D$242="F&amp;E",'Labor Loading Matrix'!M1038,0),IF('CLINs &amp; Ceiling Rates'!$D$243="F&amp;E",'Labor Loading Matrix'!N1038,0),IF('CLINs &amp; Ceiling Rates'!$D$244="F&amp;E",'Labor Loading Matrix'!O1038,0),IF('CLINs &amp; Ceiling Rates'!$D$245="F&amp;E",'Labor Loading Matrix'!P1038,0),IF('CLINs &amp; Ceiling Rates'!$D$246="F&amp;E",'Labor Loading Matrix'!Q1038,0),IF('CLINs &amp; Ceiling Rates'!$D$247="F&amp;E",'Labor Loading Matrix'!R1038,0),IF('CLINs &amp; Ceiling Rates'!$D$248="F&amp;E",'Labor Loading Matrix'!S1038,0),IF('CLINs &amp; Ceiling Rates'!$D$249="F&amp;E",'Labor Loading Matrix'!T1038,0),IF('CLINs &amp; Ceiling Rates'!$D$250="F&amp;E",'Labor Loading Matrix'!U1038,0),IF('CLINs &amp; Ceiling Rates'!$D$251="F&amp;E",'Labor Loading Matrix'!V1038,0),IF('CLINs &amp; Ceiling Rates'!$D$252="F&amp;E",'Labor Loading Matrix'!W1038,0),IF('CLINs &amp; Ceiling Rates'!$D$253="F&amp;E",'Labor Loading Matrix'!X1038,0),IF('CLINs &amp; Ceiling Rates'!$D$254="F&amp;E",'Labor Loading Matrix'!Y1038,0),IF('CLINs &amp; Ceiling Rates'!$D$255="F&amp;E",'Labor Loading Matrix'!Z1038,0),IF('CLINs &amp; Ceiling Rates'!$D$256="F&amp;E",'Labor Loading Matrix'!AA1038,0))</f>
        <v>0</v>
      </c>
      <c r="G1038" s="175">
        <f>SUM(IF('CLINs &amp; Ceiling Rates'!$D$237="R&amp;D",'Labor Loading Matrix'!H1038,0),IF('CLINs &amp; Ceiling Rates'!$D$238="R&amp;D",'Labor Loading Matrix'!I1038,0),IF('CLINs &amp; Ceiling Rates'!$D$239="R&amp;D",'Labor Loading Matrix'!J1038,0),IF('CLINs &amp; Ceiling Rates'!$D$240="R&amp;D",'Labor Loading Matrix'!K1038,0),IF('CLINs &amp; Ceiling Rates'!$D$241="R&amp;D",'Labor Loading Matrix'!L1038,0),IF('CLINs &amp; Ceiling Rates'!$D$242="R&amp;D",'Labor Loading Matrix'!M1038,0),IF('CLINs &amp; Ceiling Rates'!$D$243="R&amp;D",'Labor Loading Matrix'!N1038,0),IF('CLINs &amp; Ceiling Rates'!$D$244="R&amp;D",'Labor Loading Matrix'!O1038,0),IF('CLINs &amp; Ceiling Rates'!$D$245="R&amp;D",'Labor Loading Matrix'!P1038,0),IF('CLINs &amp; Ceiling Rates'!$D$246="R&amp;D",'Labor Loading Matrix'!Q1038,0),IF('CLINs &amp; Ceiling Rates'!$D$247="R&amp;D",'Labor Loading Matrix'!R1038,0),IF('CLINs &amp; Ceiling Rates'!$D$248="R&amp;D",'Labor Loading Matrix'!S1038,0),IF('CLINs &amp; Ceiling Rates'!$D$249="R&amp;D",'Labor Loading Matrix'!T1038,0),IF('CLINs &amp; Ceiling Rates'!$D$250="R&amp;D",'Labor Loading Matrix'!U1038,0),IF('CLINs &amp; Ceiling Rates'!$D$251="R&amp;D",'Labor Loading Matrix'!V1038,0),IF('CLINs &amp; Ceiling Rates'!$D$252="R&amp;D",'Labor Loading Matrix'!W1038,0),IF('CLINs &amp; Ceiling Rates'!$D$253="R&amp;D",'Labor Loading Matrix'!X1038,0),IF('CLINs &amp; Ceiling Rates'!$D$254="R&amp;D",'Labor Loading Matrix'!Y1038,0),IF('CLINs &amp; Ceiling Rates'!$D$255="R&amp;D",'Labor Loading Matrix'!Z1038,0),IF('CLINs &amp; Ceiling Rates'!$D$256="R&amp;D",'Labor Loading Matrix'!AA1038,0))</f>
        <v>0</v>
      </c>
      <c r="H1038" s="138"/>
      <c r="I1038" s="137"/>
      <c r="J1038" s="137"/>
      <c r="K1038" s="137"/>
      <c r="L1038" s="137"/>
      <c r="M1038" s="137"/>
      <c r="N1038" s="84"/>
      <c r="O1038" s="84"/>
      <c r="P1038" s="84"/>
      <c r="Q1038" s="84"/>
      <c r="R1038" s="133"/>
      <c r="S1038" s="133"/>
      <c r="T1038" s="133"/>
      <c r="U1038" s="133"/>
      <c r="V1038" s="133"/>
      <c r="W1038" s="133"/>
      <c r="X1038" s="133"/>
      <c r="Y1038" s="133"/>
      <c r="Z1038" s="133"/>
      <c r="AA1038" s="133"/>
    </row>
    <row r="1039" spans="1:27" s="73" customFormat="1" ht="18" hidden="1" customHeight="1" x14ac:dyDescent="0.25">
      <c r="A1039" s="173">
        <f>'CLINs &amp; Ceiling Rates'!B184</f>
        <v>0</v>
      </c>
      <c r="B1039" s="173">
        <f>'CLINs &amp; Ceiling Rates'!C184</f>
        <v>0</v>
      </c>
      <c r="C1039" s="177" t="str">
        <f>'CLINs &amp; Ceiling Rates'!M184</f>
        <v/>
      </c>
      <c r="D1039" s="211">
        <f>IF('CLINs &amp; Ceiling Rates'!D995="",SUM('Labor Loading Matrix'!H1039:AA1039),SUM(E1039:G1039))</f>
        <v>0</v>
      </c>
      <c r="E1039" s="175">
        <f>SUM(IF('CLINs &amp; Ceiling Rates'!$D$237="OPS",'Labor Loading Matrix'!H1039,0),IF('CLINs &amp; Ceiling Rates'!$D$238="OPS",'Labor Loading Matrix'!I1039,0),IF('CLINs &amp; Ceiling Rates'!$D$239="OPS",'Labor Loading Matrix'!J1039,0),IF('CLINs &amp; Ceiling Rates'!$D$240="OPS",'Labor Loading Matrix'!K1039,0),IF('CLINs &amp; Ceiling Rates'!$D$241="OPS",'Labor Loading Matrix'!L1039,0),IF('CLINs &amp; Ceiling Rates'!$D$242="OPS",'Labor Loading Matrix'!M1039,0),IF('CLINs &amp; Ceiling Rates'!$D$243="OPS",'Labor Loading Matrix'!N1039,0),IF('CLINs &amp; Ceiling Rates'!$D$244="OPS",'Labor Loading Matrix'!O1039,0),IF('CLINs &amp; Ceiling Rates'!$D$245="OPS",'Labor Loading Matrix'!P1039,0),IF('CLINs &amp; Ceiling Rates'!$D$246="OPS",'Labor Loading Matrix'!Q1039,0),IF('CLINs &amp; Ceiling Rates'!$D$247="OPS",'Labor Loading Matrix'!R1039,0),IF('CLINs &amp; Ceiling Rates'!$D$248="OPS",'Labor Loading Matrix'!S1039,0),IF('CLINs &amp; Ceiling Rates'!$D$249="OPS",'Labor Loading Matrix'!T1039,0),IF('CLINs &amp; Ceiling Rates'!$D$250="OPS",'Labor Loading Matrix'!U1039,0),IF('CLINs &amp; Ceiling Rates'!$D$251="OPS",'Labor Loading Matrix'!V1039,0),IF('CLINs &amp; Ceiling Rates'!$D$252="OPS",'Labor Loading Matrix'!W1039,0),IF('CLINs &amp; Ceiling Rates'!$D$253="OPS",'Labor Loading Matrix'!X1039,0),IF('CLINs &amp; Ceiling Rates'!$D$254="OPS",'Labor Loading Matrix'!Y1039,0),IF('CLINs &amp; Ceiling Rates'!$D$255="OPS",'Labor Loading Matrix'!Z1039,0),IF('CLINs &amp; Ceiling Rates'!$D$256="OPS",'Labor Loading Matrix'!AA1039,0))</f>
        <v>0</v>
      </c>
      <c r="F1039" s="175">
        <f>SUM(IF('CLINs &amp; Ceiling Rates'!$D$237="F&amp;E",'Labor Loading Matrix'!H1039,0),IF('CLINs &amp; Ceiling Rates'!$D$238="F&amp;E",'Labor Loading Matrix'!I1039,0),IF('CLINs &amp; Ceiling Rates'!$D$239="F&amp;E",'Labor Loading Matrix'!J1039,0),IF('CLINs &amp; Ceiling Rates'!$D$240="F&amp;E",'Labor Loading Matrix'!K1039,0),IF('CLINs &amp; Ceiling Rates'!$D$241="F&amp;E",'Labor Loading Matrix'!L1039,0),IF('CLINs &amp; Ceiling Rates'!$D$242="F&amp;E",'Labor Loading Matrix'!M1039,0),IF('CLINs &amp; Ceiling Rates'!$D$243="F&amp;E",'Labor Loading Matrix'!N1039,0),IF('CLINs &amp; Ceiling Rates'!$D$244="F&amp;E",'Labor Loading Matrix'!O1039,0),IF('CLINs &amp; Ceiling Rates'!$D$245="F&amp;E",'Labor Loading Matrix'!P1039,0),IF('CLINs &amp; Ceiling Rates'!$D$246="F&amp;E",'Labor Loading Matrix'!Q1039,0),IF('CLINs &amp; Ceiling Rates'!$D$247="F&amp;E",'Labor Loading Matrix'!R1039,0),IF('CLINs &amp; Ceiling Rates'!$D$248="F&amp;E",'Labor Loading Matrix'!S1039,0),IF('CLINs &amp; Ceiling Rates'!$D$249="F&amp;E",'Labor Loading Matrix'!T1039,0),IF('CLINs &amp; Ceiling Rates'!$D$250="F&amp;E",'Labor Loading Matrix'!U1039,0),IF('CLINs &amp; Ceiling Rates'!$D$251="F&amp;E",'Labor Loading Matrix'!V1039,0),IF('CLINs &amp; Ceiling Rates'!$D$252="F&amp;E",'Labor Loading Matrix'!W1039,0),IF('CLINs &amp; Ceiling Rates'!$D$253="F&amp;E",'Labor Loading Matrix'!X1039,0),IF('CLINs &amp; Ceiling Rates'!$D$254="F&amp;E",'Labor Loading Matrix'!Y1039,0),IF('CLINs &amp; Ceiling Rates'!$D$255="F&amp;E",'Labor Loading Matrix'!Z1039,0),IF('CLINs &amp; Ceiling Rates'!$D$256="F&amp;E",'Labor Loading Matrix'!AA1039,0))</f>
        <v>0</v>
      </c>
      <c r="G1039" s="175">
        <f>SUM(IF('CLINs &amp; Ceiling Rates'!$D$237="R&amp;D",'Labor Loading Matrix'!H1039,0),IF('CLINs &amp; Ceiling Rates'!$D$238="R&amp;D",'Labor Loading Matrix'!I1039,0),IF('CLINs &amp; Ceiling Rates'!$D$239="R&amp;D",'Labor Loading Matrix'!J1039,0),IF('CLINs &amp; Ceiling Rates'!$D$240="R&amp;D",'Labor Loading Matrix'!K1039,0),IF('CLINs &amp; Ceiling Rates'!$D$241="R&amp;D",'Labor Loading Matrix'!L1039,0),IF('CLINs &amp; Ceiling Rates'!$D$242="R&amp;D",'Labor Loading Matrix'!M1039,0),IF('CLINs &amp; Ceiling Rates'!$D$243="R&amp;D",'Labor Loading Matrix'!N1039,0),IF('CLINs &amp; Ceiling Rates'!$D$244="R&amp;D",'Labor Loading Matrix'!O1039,0),IF('CLINs &amp; Ceiling Rates'!$D$245="R&amp;D",'Labor Loading Matrix'!P1039,0),IF('CLINs &amp; Ceiling Rates'!$D$246="R&amp;D",'Labor Loading Matrix'!Q1039,0),IF('CLINs &amp; Ceiling Rates'!$D$247="R&amp;D",'Labor Loading Matrix'!R1039,0),IF('CLINs &amp; Ceiling Rates'!$D$248="R&amp;D",'Labor Loading Matrix'!S1039,0),IF('CLINs &amp; Ceiling Rates'!$D$249="R&amp;D",'Labor Loading Matrix'!T1039,0),IF('CLINs &amp; Ceiling Rates'!$D$250="R&amp;D",'Labor Loading Matrix'!U1039,0),IF('CLINs &amp; Ceiling Rates'!$D$251="R&amp;D",'Labor Loading Matrix'!V1039,0),IF('CLINs &amp; Ceiling Rates'!$D$252="R&amp;D",'Labor Loading Matrix'!W1039,0),IF('CLINs &amp; Ceiling Rates'!$D$253="R&amp;D",'Labor Loading Matrix'!X1039,0),IF('CLINs &amp; Ceiling Rates'!$D$254="R&amp;D",'Labor Loading Matrix'!Y1039,0),IF('CLINs &amp; Ceiling Rates'!$D$255="R&amp;D",'Labor Loading Matrix'!Z1039,0),IF('CLINs &amp; Ceiling Rates'!$D$256="R&amp;D",'Labor Loading Matrix'!AA1039,0))</f>
        <v>0</v>
      </c>
      <c r="H1039" s="138"/>
      <c r="I1039" s="137"/>
      <c r="J1039" s="137"/>
      <c r="K1039" s="137"/>
      <c r="L1039" s="137"/>
      <c r="M1039" s="137"/>
      <c r="N1039" s="84"/>
      <c r="O1039" s="84"/>
      <c r="P1039" s="84"/>
      <c r="Q1039" s="84"/>
      <c r="R1039" s="133"/>
      <c r="S1039" s="133"/>
      <c r="T1039" s="133"/>
      <c r="U1039" s="133"/>
      <c r="V1039" s="133"/>
      <c r="W1039" s="133"/>
      <c r="X1039" s="133"/>
      <c r="Y1039" s="133"/>
      <c r="Z1039" s="133"/>
      <c r="AA1039" s="133"/>
    </row>
    <row r="1040" spans="1:27" s="73" customFormat="1" ht="18" hidden="1" customHeight="1" x14ac:dyDescent="0.25">
      <c r="A1040" s="173">
        <f>'CLINs &amp; Ceiling Rates'!B185</f>
        <v>0</v>
      </c>
      <c r="B1040" s="173">
        <f>'CLINs &amp; Ceiling Rates'!C185</f>
        <v>0</v>
      </c>
      <c r="C1040" s="177" t="str">
        <f>'CLINs &amp; Ceiling Rates'!M185</f>
        <v/>
      </c>
      <c r="D1040" s="211">
        <f>IF('CLINs &amp; Ceiling Rates'!D996="",SUM('Labor Loading Matrix'!H1040:AA1040),SUM(E1040:G1040))</f>
        <v>0</v>
      </c>
      <c r="E1040" s="175">
        <f>SUM(IF('CLINs &amp; Ceiling Rates'!$D$237="OPS",'Labor Loading Matrix'!H1040,0),IF('CLINs &amp; Ceiling Rates'!$D$238="OPS",'Labor Loading Matrix'!I1040,0),IF('CLINs &amp; Ceiling Rates'!$D$239="OPS",'Labor Loading Matrix'!J1040,0),IF('CLINs &amp; Ceiling Rates'!$D$240="OPS",'Labor Loading Matrix'!K1040,0),IF('CLINs &amp; Ceiling Rates'!$D$241="OPS",'Labor Loading Matrix'!L1040,0),IF('CLINs &amp; Ceiling Rates'!$D$242="OPS",'Labor Loading Matrix'!M1040,0),IF('CLINs &amp; Ceiling Rates'!$D$243="OPS",'Labor Loading Matrix'!N1040,0),IF('CLINs &amp; Ceiling Rates'!$D$244="OPS",'Labor Loading Matrix'!O1040,0),IF('CLINs &amp; Ceiling Rates'!$D$245="OPS",'Labor Loading Matrix'!P1040,0),IF('CLINs &amp; Ceiling Rates'!$D$246="OPS",'Labor Loading Matrix'!Q1040,0),IF('CLINs &amp; Ceiling Rates'!$D$247="OPS",'Labor Loading Matrix'!R1040,0),IF('CLINs &amp; Ceiling Rates'!$D$248="OPS",'Labor Loading Matrix'!S1040,0),IF('CLINs &amp; Ceiling Rates'!$D$249="OPS",'Labor Loading Matrix'!T1040,0),IF('CLINs &amp; Ceiling Rates'!$D$250="OPS",'Labor Loading Matrix'!U1040,0),IF('CLINs &amp; Ceiling Rates'!$D$251="OPS",'Labor Loading Matrix'!V1040,0),IF('CLINs &amp; Ceiling Rates'!$D$252="OPS",'Labor Loading Matrix'!W1040,0),IF('CLINs &amp; Ceiling Rates'!$D$253="OPS",'Labor Loading Matrix'!X1040,0),IF('CLINs &amp; Ceiling Rates'!$D$254="OPS",'Labor Loading Matrix'!Y1040,0),IF('CLINs &amp; Ceiling Rates'!$D$255="OPS",'Labor Loading Matrix'!Z1040,0),IF('CLINs &amp; Ceiling Rates'!$D$256="OPS",'Labor Loading Matrix'!AA1040,0))</f>
        <v>0</v>
      </c>
      <c r="F1040" s="175">
        <f>SUM(IF('CLINs &amp; Ceiling Rates'!$D$237="F&amp;E",'Labor Loading Matrix'!H1040,0),IF('CLINs &amp; Ceiling Rates'!$D$238="F&amp;E",'Labor Loading Matrix'!I1040,0),IF('CLINs &amp; Ceiling Rates'!$D$239="F&amp;E",'Labor Loading Matrix'!J1040,0),IF('CLINs &amp; Ceiling Rates'!$D$240="F&amp;E",'Labor Loading Matrix'!K1040,0),IF('CLINs &amp; Ceiling Rates'!$D$241="F&amp;E",'Labor Loading Matrix'!L1040,0),IF('CLINs &amp; Ceiling Rates'!$D$242="F&amp;E",'Labor Loading Matrix'!M1040,0),IF('CLINs &amp; Ceiling Rates'!$D$243="F&amp;E",'Labor Loading Matrix'!N1040,0),IF('CLINs &amp; Ceiling Rates'!$D$244="F&amp;E",'Labor Loading Matrix'!O1040,0),IF('CLINs &amp; Ceiling Rates'!$D$245="F&amp;E",'Labor Loading Matrix'!P1040,0),IF('CLINs &amp; Ceiling Rates'!$D$246="F&amp;E",'Labor Loading Matrix'!Q1040,0),IF('CLINs &amp; Ceiling Rates'!$D$247="F&amp;E",'Labor Loading Matrix'!R1040,0),IF('CLINs &amp; Ceiling Rates'!$D$248="F&amp;E",'Labor Loading Matrix'!S1040,0),IF('CLINs &amp; Ceiling Rates'!$D$249="F&amp;E",'Labor Loading Matrix'!T1040,0),IF('CLINs &amp; Ceiling Rates'!$D$250="F&amp;E",'Labor Loading Matrix'!U1040,0),IF('CLINs &amp; Ceiling Rates'!$D$251="F&amp;E",'Labor Loading Matrix'!V1040,0),IF('CLINs &amp; Ceiling Rates'!$D$252="F&amp;E",'Labor Loading Matrix'!W1040,0),IF('CLINs &amp; Ceiling Rates'!$D$253="F&amp;E",'Labor Loading Matrix'!X1040,0),IF('CLINs &amp; Ceiling Rates'!$D$254="F&amp;E",'Labor Loading Matrix'!Y1040,0),IF('CLINs &amp; Ceiling Rates'!$D$255="F&amp;E",'Labor Loading Matrix'!Z1040,0),IF('CLINs &amp; Ceiling Rates'!$D$256="F&amp;E",'Labor Loading Matrix'!AA1040,0))</f>
        <v>0</v>
      </c>
      <c r="G1040" s="175">
        <f>SUM(IF('CLINs &amp; Ceiling Rates'!$D$237="R&amp;D",'Labor Loading Matrix'!H1040,0),IF('CLINs &amp; Ceiling Rates'!$D$238="R&amp;D",'Labor Loading Matrix'!I1040,0),IF('CLINs &amp; Ceiling Rates'!$D$239="R&amp;D",'Labor Loading Matrix'!J1040,0),IF('CLINs &amp; Ceiling Rates'!$D$240="R&amp;D",'Labor Loading Matrix'!K1040,0),IF('CLINs &amp; Ceiling Rates'!$D$241="R&amp;D",'Labor Loading Matrix'!L1040,0),IF('CLINs &amp; Ceiling Rates'!$D$242="R&amp;D",'Labor Loading Matrix'!M1040,0),IF('CLINs &amp; Ceiling Rates'!$D$243="R&amp;D",'Labor Loading Matrix'!N1040,0),IF('CLINs &amp; Ceiling Rates'!$D$244="R&amp;D",'Labor Loading Matrix'!O1040,0),IF('CLINs &amp; Ceiling Rates'!$D$245="R&amp;D",'Labor Loading Matrix'!P1040,0),IF('CLINs &amp; Ceiling Rates'!$D$246="R&amp;D",'Labor Loading Matrix'!Q1040,0),IF('CLINs &amp; Ceiling Rates'!$D$247="R&amp;D",'Labor Loading Matrix'!R1040,0),IF('CLINs &amp; Ceiling Rates'!$D$248="R&amp;D",'Labor Loading Matrix'!S1040,0),IF('CLINs &amp; Ceiling Rates'!$D$249="R&amp;D",'Labor Loading Matrix'!T1040,0),IF('CLINs &amp; Ceiling Rates'!$D$250="R&amp;D",'Labor Loading Matrix'!U1040,0),IF('CLINs &amp; Ceiling Rates'!$D$251="R&amp;D",'Labor Loading Matrix'!V1040,0),IF('CLINs &amp; Ceiling Rates'!$D$252="R&amp;D",'Labor Loading Matrix'!W1040,0),IF('CLINs &amp; Ceiling Rates'!$D$253="R&amp;D",'Labor Loading Matrix'!X1040,0),IF('CLINs &amp; Ceiling Rates'!$D$254="R&amp;D",'Labor Loading Matrix'!Y1040,0),IF('CLINs &amp; Ceiling Rates'!$D$255="R&amp;D",'Labor Loading Matrix'!Z1040,0),IF('CLINs &amp; Ceiling Rates'!$D$256="R&amp;D",'Labor Loading Matrix'!AA1040,0))</f>
        <v>0</v>
      </c>
      <c r="H1040" s="138"/>
      <c r="I1040" s="137"/>
      <c r="J1040" s="137"/>
      <c r="K1040" s="137"/>
      <c r="L1040" s="137"/>
      <c r="M1040" s="137"/>
      <c r="N1040" s="84"/>
      <c r="O1040" s="84"/>
      <c r="P1040" s="84"/>
      <c r="Q1040" s="84"/>
      <c r="R1040" s="133"/>
      <c r="S1040" s="133"/>
      <c r="T1040" s="133"/>
      <c r="U1040" s="133"/>
      <c r="V1040" s="133"/>
      <c r="W1040" s="133"/>
      <c r="X1040" s="133"/>
      <c r="Y1040" s="133"/>
      <c r="Z1040" s="133"/>
      <c r="AA1040" s="133"/>
    </row>
    <row r="1041" spans="1:27" s="73" customFormat="1" ht="18" hidden="1" customHeight="1" x14ac:dyDescent="0.25">
      <c r="A1041" s="173">
        <f>'CLINs &amp; Ceiling Rates'!B186</f>
        <v>0</v>
      </c>
      <c r="B1041" s="173">
        <f>'CLINs &amp; Ceiling Rates'!C186</f>
        <v>0</v>
      </c>
      <c r="C1041" s="177" t="str">
        <f>'CLINs &amp; Ceiling Rates'!M186</f>
        <v/>
      </c>
      <c r="D1041" s="211">
        <f>IF('CLINs &amp; Ceiling Rates'!D997="",SUM('Labor Loading Matrix'!H1041:AA1041),SUM(E1041:G1041))</f>
        <v>0</v>
      </c>
      <c r="E1041" s="175">
        <f>SUM(IF('CLINs &amp; Ceiling Rates'!$D$237="OPS",'Labor Loading Matrix'!H1041,0),IF('CLINs &amp; Ceiling Rates'!$D$238="OPS",'Labor Loading Matrix'!I1041,0),IF('CLINs &amp; Ceiling Rates'!$D$239="OPS",'Labor Loading Matrix'!J1041,0),IF('CLINs &amp; Ceiling Rates'!$D$240="OPS",'Labor Loading Matrix'!K1041,0),IF('CLINs &amp; Ceiling Rates'!$D$241="OPS",'Labor Loading Matrix'!L1041,0),IF('CLINs &amp; Ceiling Rates'!$D$242="OPS",'Labor Loading Matrix'!M1041,0),IF('CLINs &amp; Ceiling Rates'!$D$243="OPS",'Labor Loading Matrix'!N1041,0),IF('CLINs &amp; Ceiling Rates'!$D$244="OPS",'Labor Loading Matrix'!O1041,0),IF('CLINs &amp; Ceiling Rates'!$D$245="OPS",'Labor Loading Matrix'!P1041,0),IF('CLINs &amp; Ceiling Rates'!$D$246="OPS",'Labor Loading Matrix'!Q1041,0),IF('CLINs &amp; Ceiling Rates'!$D$247="OPS",'Labor Loading Matrix'!R1041,0),IF('CLINs &amp; Ceiling Rates'!$D$248="OPS",'Labor Loading Matrix'!S1041,0),IF('CLINs &amp; Ceiling Rates'!$D$249="OPS",'Labor Loading Matrix'!T1041,0),IF('CLINs &amp; Ceiling Rates'!$D$250="OPS",'Labor Loading Matrix'!U1041,0),IF('CLINs &amp; Ceiling Rates'!$D$251="OPS",'Labor Loading Matrix'!V1041,0),IF('CLINs &amp; Ceiling Rates'!$D$252="OPS",'Labor Loading Matrix'!W1041,0),IF('CLINs &amp; Ceiling Rates'!$D$253="OPS",'Labor Loading Matrix'!X1041,0),IF('CLINs &amp; Ceiling Rates'!$D$254="OPS",'Labor Loading Matrix'!Y1041,0),IF('CLINs &amp; Ceiling Rates'!$D$255="OPS",'Labor Loading Matrix'!Z1041,0),IF('CLINs &amp; Ceiling Rates'!$D$256="OPS",'Labor Loading Matrix'!AA1041,0))</f>
        <v>0</v>
      </c>
      <c r="F1041" s="175">
        <f>SUM(IF('CLINs &amp; Ceiling Rates'!$D$237="F&amp;E",'Labor Loading Matrix'!H1041,0),IF('CLINs &amp; Ceiling Rates'!$D$238="F&amp;E",'Labor Loading Matrix'!I1041,0),IF('CLINs &amp; Ceiling Rates'!$D$239="F&amp;E",'Labor Loading Matrix'!J1041,0),IF('CLINs &amp; Ceiling Rates'!$D$240="F&amp;E",'Labor Loading Matrix'!K1041,0),IF('CLINs &amp; Ceiling Rates'!$D$241="F&amp;E",'Labor Loading Matrix'!L1041,0),IF('CLINs &amp; Ceiling Rates'!$D$242="F&amp;E",'Labor Loading Matrix'!M1041,0),IF('CLINs &amp; Ceiling Rates'!$D$243="F&amp;E",'Labor Loading Matrix'!N1041,0),IF('CLINs &amp; Ceiling Rates'!$D$244="F&amp;E",'Labor Loading Matrix'!O1041,0),IF('CLINs &amp; Ceiling Rates'!$D$245="F&amp;E",'Labor Loading Matrix'!P1041,0),IF('CLINs &amp; Ceiling Rates'!$D$246="F&amp;E",'Labor Loading Matrix'!Q1041,0),IF('CLINs &amp; Ceiling Rates'!$D$247="F&amp;E",'Labor Loading Matrix'!R1041,0),IF('CLINs &amp; Ceiling Rates'!$D$248="F&amp;E",'Labor Loading Matrix'!S1041,0),IF('CLINs &amp; Ceiling Rates'!$D$249="F&amp;E",'Labor Loading Matrix'!T1041,0),IF('CLINs &amp; Ceiling Rates'!$D$250="F&amp;E",'Labor Loading Matrix'!U1041,0),IF('CLINs &amp; Ceiling Rates'!$D$251="F&amp;E",'Labor Loading Matrix'!V1041,0),IF('CLINs &amp; Ceiling Rates'!$D$252="F&amp;E",'Labor Loading Matrix'!W1041,0),IF('CLINs &amp; Ceiling Rates'!$D$253="F&amp;E",'Labor Loading Matrix'!X1041,0),IF('CLINs &amp; Ceiling Rates'!$D$254="F&amp;E",'Labor Loading Matrix'!Y1041,0),IF('CLINs &amp; Ceiling Rates'!$D$255="F&amp;E",'Labor Loading Matrix'!Z1041,0),IF('CLINs &amp; Ceiling Rates'!$D$256="F&amp;E",'Labor Loading Matrix'!AA1041,0))</f>
        <v>0</v>
      </c>
      <c r="G1041" s="175">
        <f>SUM(IF('CLINs &amp; Ceiling Rates'!$D$237="R&amp;D",'Labor Loading Matrix'!H1041,0),IF('CLINs &amp; Ceiling Rates'!$D$238="R&amp;D",'Labor Loading Matrix'!I1041,0),IF('CLINs &amp; Ceiling Rates'!$D$239="R&amp;D",'Labor Loading Matrix'!J1041,0),IF('CLINs &amp; Ceiling Rates'!$D$240="R&amp;D",'Labor Loading Matrix'!K1041,0),IF('CLINs &amp; Ceiling Rates'!$D$241="R&amp;D",'Labor Loading Matrix'!L1041,0),IF('CLINs &amp; Ceiling Rates'!$D$242="R&amp;D",'Labor Loading Matrix'!M1041,0),IF('CLINs &amp; Ceiling Rates'!$D$243="R&amp;D",'Labor Loading Matrix'!N1041,0),IF('CLINs &amp; Ceiling Rates'!$D$244="R&amp;D",'Labor Loading Matrix'!O1041,0),IF('CLINs &amp; Ceiling Rates'!$D$245="R&amp;D",'Labor Loading Matrix'!P1041,0),IF('CLINs &amp; Ceiling Rates'!$D$246="R&amp;D",'Labor Loading Matrix'!Q1041,0),IF('CLINs &amp; Ceiling Rates'!$D$247="R&amp;D",'Labor Loading Matrix'!R1041,0),IF('CLINs &amp; Ceiling Rates'!$D$248="R&amp;D",'Labor Loading Matrix'!S1041,0),IF('CLINs &amp; Ceiling Rates'!$D$249="R&amp;D",'Labor Loading Matrix'!T1041,0),IF('CLINs &amp; Ceiling Rates'!$D$250="R&amp;D",'Labor Loading Matrix'!U1041,0),IF('CLINs &amp; Ceiling Rates'!$D$251="R&amp;D",'Labor Loading Matrix'!V1041,0),IF('CLINs &amp; Ceiling Rates'!$D$252="R&amp;D",'Labor Loading Matrix'!W1041,0),IF('CLINs &amp; Ceiling Rates'!$D$253="R&amp;D",'Labor Loading Matrix'!X1041,0),IF('CLINs &amp; Ceiling Rates'!$D$254="R&amp;D",'Labor Loading Matrix'!Y1041,0),IF('CLINs &amp; Ceiling Rates'!$D$255="R&amp;D",'Labor Loading Matrix'!Z1041,0),IF('CLINs &amp; Ceiling Rates'!$D$256="R&amp;D",'Labor Loading Matrix'!AA1041,0))</f>
        <v>0</v>
      </c>
      <c r="H1041" s="138"/>
      <c r="I1041" s="137"/>
      <c r="J1041" s="137"/>
      <c r="K1041" s="137"/>
      <c r="L1041" s="137"/>
      <c r="M1041" s="137"/>
      <c r="N1041" s="84"/>
      <c r="O1041" s="84"/>
      <c r="P1041" s="84"/>
      <c r="Q1041" s="84"/>
      <c r="R1041" s="133"/>
      <c r="S1041" s="133"/>
      <c r="T1041" s="133"/>
      <c r="U1041" s="133"/>
      <c r="V1041" s="133"/>
      <c r="W1041" s="133"/>
      <c r="X1041" s="133"/>
      <c r="Y1041" s="133"/>
      <c r="Z1041" s="133"/>
      <c r="AA1041" s="133"/>
    </row>
    <row r="1042" spans="1:27" s="73" customFormat="1" ht="18" hidden="1" customHeight="1" x14ac:dyDescent="0.25">
      <c r="A1042" s="173">
        <f>'CLINs &amp; Ceiling Rates'!B187</f>
        <v>0</v>
      </c>
      <c r="B1042" s="173">
        <f>'CLINs &amp; Ceiling Rates'!C187</f>
        <v>0</v>
      </c>
      <c r="C1042" s="177" t="str">
        <f>'CLINs &amp; Ceiling Rates'!M187</f>
        <v/>
      </c>
      <c r="D1042" s="211">
        <f>IF('CLINs &amp; Ceiling Rates'!D998="",SUM('Labor Loading Matrix'!H1042:AA1042),SUM(E1042:G1042))</f>
        <v>0</v>
      </c>
      <c r="E1042" s="175">
        <f>SUM(IF('CLINs &amp; Ceiling Rates'!$D$237="OPS",'Labor Loading Matrix'!H1042,0),IF('CLINs &amp; Ceiling Rates'!$D$238="OPS",'Labor Loading Matrix'!I1042,0),IF('CLINs &amp; Ceiling Rates'!$D$239="OPS",'Labor Loading Matrix'!J1042,0),IF('CLINs &amp; Ceiling Rates'!$D$240="OPS",'Labor Loading Matrix'!K1042,0),IF('CLINs &amp; Ceiling Rates'!$D$241="OPS",'Labor Loading Matrix'!L1042,0),IF('CLINs &amp; Ceiling Rates'!$D$242="OPS",'Labor Loading Matrix'!M1042,0),IF('CLINs &amp; Ceiling Rates'!$D$243="OPS",'Labor Loading Matrix'!N1042,0),IF('CLINs &amp; Ceiling Rates'!$D$244="OPS",'Labor Loading Matrix'!O1042,0),IF('CLINs &amp; Ceiling Rates'!$D$245="OPS",'Labor Loading Matrix'!P1042,0),IF('CLINs &amp; Ceiling Rates'!$D$246="OPS",'Labor Loading Matrix'!Q1042,0),IF('CLINs &amp; Ceiling Rates'!$D$247="OPS",'Labor Loading Matrix'!R1042,0),IF('CLINs &amp; Ceiling Rates'!$D$248="OPS",'Labor Loading Matrix'!S1042,0),IF('CLINs &amp; Ceiling Rates'!$D$249="OPS",'Labor Loading Matrix'!T1042,0),IF('CLINs &amp; Ceiling Rates'!$D$250="OPS",'Labor Loading Matrix'!U1042,0),IF('CLINs &amp; Ceiling Rates'!$D$251="OPS",'Labor Loading Matrix'!V1042,0),IF('CLINs &amp; Ceiling Rates'!$D$252="OPS",'Labor Loading Matrix'!W1042,0),IF('CLINs &amp; Ceiling Rates'!$D$253="OPS",'Labor Loading Matrix'!X1042,0),IF('CLINs &amp; Ceiling Rates'!$D$254="OPS",'Labor Loading Matrix'!Y1042,0),IF('CLINs &amp; Ceiling Rates'!$D$255="OPS",'Labor Loading Matrix'!Z1042,0),IF('CLINs &amp; Ceiling Rates'!$D$256="OPS",'Labor Loading Matrix'!AA1042,0))</f>
        <v>0</v>
      </c>
      <c r="F1042" s="175">
        <f>SUM(IF('CLINs &amp; Ceiling Rates'!$D$237="F&amp;E",'Labor Loading Matrix'!H1042,0),IF('CLINs &amp; Ceiling Rates'!$D$238="F&amp;E",'Labor Loading Matrix'!I1042,0),IF('CLINs &amp; Ceiling Rates'!$D$239="F&amp;E",'Labor Loading Matrix'!J1042,0),IF('CLINs &amp; Ceiling Rates'!$D$240="F&amp;E",'Labor Loading Matrix'!K1042,0),IF('CLINs &amp; Ceiling Rates'!$D$241="F&amp;E",'Labor Loading Matrix'!L1042,0),IF('CLINs &amp; Ceiling Rates'!$D$242="F&amp;E",'Labor Loading Matrix'!M1042,0),IF('CLINs &amp; Ceiling Rates'!$D$243="F&amp;E",'Labor Loading Matrix'!N1042,0),IF('CLINs &amp; Ceiling Rates'!$D$244="F&amp;E",'Labor Loading Matrix'!O1042,0),IF('CLINs &amp; Ceiling Rates'!$D$245="F&amp;E",'Labor Loading Matrix'!P1042,0),IF('CLINs &amp; Ceiling Rates'!$D$246="F&amp;E",'Labor Loading Matrix'!Q1042,0),IF('CLINs &amp; Ceiling Rates'!$D$247="F&amp;E",'Labor Loading Matrix'!R1042,0),IF('CLINs &amp; Ceiling Rates'!$D$248="F&amp;E",'Labor Loading Matrix'!S1042,0),IF('CLINs &amp; Ceiling Rates'!$D$249="F&amp;E",'Labor Loading Matrix'!T1042,0),IF('CLINs &amp; Ceiling Rates'!$D$250="F&amp;E",'Labor Loading Matrix'!U1042,0),IF('CLINs &amp; Ceiling Rates'!$D$251="F&amp;E",'Labor Loading Matrix'!V1042,0),IF('CLINs &amp; Ceiling Rates'!$D$252="F&amp;E",'Labor Loading Matrix'!W1042,0),IF('CLINs &amp; Ceiling Rates'!$D$253="F&amp;E",'Labor Loading Matrix'!X1042,0),IF('CLINs &amp; Ceiling Rates'!$D$254="F&amp;E",'Labor Loading Matrix'!Y1042,0),IF('CLINs &amp; Ceiling Rates'!$D$255="F&amp;E",'Labor Loading Matrix'!Z1042,0),IF('CLINs &amp; Ceiling Rates'!$D$256="F&amp;E",'Labor Loading Matrix'!AA1042,0))</f>
        <v>0</v>
      </c>
      <c r="G1042" s="175">
        <f>SUM(IF('CLINs &amp; Ceiling Rates'!$D$237="R&amp;D",'Labor Loading Matrix'!H1042,0),IF('CLINs &amp; Ceiling Rates'!$D$238="R&amp;D",'Labor Loading Matrix'!I1042,0),IF('CLINs &amp; Ceiling Rates'!$D$239="R&amp;D",'Labor Loading Matrix'!J1042,0),IF('CLINs &amp; Ceiling Rates'!$D$240="R&amp;D",'Labor Loading Matrix'!K1042,0),IF('CLINs &amp; Ceiling Rates'!$D$241="R&amp;D",'Labor Loading Matrix'!L1042,0),IF('CLINs &amp; Ceiling Rates'!$D$242="R&amp;D",'Labor Loading Matrix'!M1042,0),IF('CLINs &amp; Ceiling Rates'!$D$243="R&amp;D",'Labor Loading Matrix'!N1042,0),IF('CLINs &amp; Ceiling Rates'!$D$244="R&amp;D",'Labor Loading Matrix'!O1042,0),IF('CLINs &amp; Ceiling Rates'!$D$245="R&amp;D",'Labor Loading Matrix'!P1042,0),IF('CLINs &amp; Ceiling Rates'!$D$246="R&amp;D",'Labor Loading Matrix'!Q1042,0),IF('CLINs &amp; Ceiling Rates'!$D$247="R&amp;D",'Labor Loading Matrix'!R1042,0),IF('CLINs &amp; Ceiling Rates'!$D$248="R&amp;D",'Labor Loading Matrix'!S1042,0),IF('CLINs &amp; Ceiling Rates'!$D$249="R&amp;D",'Labor Loading Matrix'!T1042,0),IF('CLINs &amp; Ceiling Rates'!$D$250="R&amp;D",'Labor Loading Matrix'!U1042,0),IF('CLINs &amp; Ceiling Rates'!$D$251="R&amp;D",'Labor Loading Matrix'!V1042,0),IF('CLINs &amp; Ceiling Rates'!$D$252="R&amp;D",'Labor Loading Matrix'!W1042,0),IF('CLINs &amp; Ceiling Rates'!$D$253="R&amp;D",'Labor Loading Matrix'!X1042,0),IF('CLINs &amp; Ceiling Rates'!$D$254="R&amp;D",'Labor Loading Matrix'!Y1042,0),IF('CLINs &amp; Ceiling Rates'!$D$255="R&amp;D",'Labor Loading Matrix'!Z1042,0),IF('CLINs &amp; Ceiling Rates'!$D$256="R&amp;D",'Labor Loading Matrix'!AA1042,0))</f>
        <v>0</v>
      </c>
      <c r="H1042" s="138"/>
      <c r="I1042" s="137"/>
      <c r="J1042" s="137"/>
      <c r="K1042" s="137"/>
      <c r="L1042" s="137"/>
      <c r="M1042" s="137"/>
      <c r="N1042" s="84"/>
      <c r="O1042" s="84"/>
      <c r="P1042" s="84"/>
      <c r="Q1042" s="84"/>
      <c r="R1042" s="133"/>
      <c r="S1042" s="133"/>
      <c r="T1042" s="133"/>
      <c r="U1042" s="133"/>
      <c r="V1042" s="133"/>
      <c r="W1042" s="133"/>
      <c r="X1042" s="133"/>
      <c r="Y1042" s="133"/>
      <c r="Z1042" s="133"/>
      <c r="AA1042" s="133"/>
    </row>
    <row r="1043" spans="1:27" s="73" customFormat="1" ht="18" hidden="1" customHeight="1" x14ac:dyDescent="0.25">
      <c r="A1043" s="173">
        <f>'CLINs &amp; Ceiling Rates'!B188</f>
        <v>0</v>
      </c>
      <c r="B1043" s="173">
        <f>'CLINs &amp; Ceiling Rates'!C188</f>
        <v>0</v>
      </c>
      <c r="C1043" s="177" t="str">
        <f>'CLINs &amp; Ceiling Rates'!M188</f>
        <v/>
      </c>
      <c r="D1043" s="211">
        <f>IF('CLINs &amp; Ceiling Rates'!D999="",SUM('Labor Loading Matrix'!H1043:AA1043),SUM(E1043:G1043))</f>
        <v>0</v>
      </c>
      <c r="E1043" s="175">
        <f>SUM(IF('CLINs &amp; Ceiling Rates'!$D$237="OPS",'Labor Loading Matrix'!H1043,0),IF('CLINs &amp; Ceiling Rates'!$D$238="OPS",'Labor Loading Matrix'!I1043,0),IF('CLINs &amp; Ceiling Rates'!$D$239="OPS",'Labor Loading Matrix'!J1043,0),IF('CLINs &amp; Ceiling Rates'!$D$240="OPS",'Labor Loading Matrix'!K1043,0),IF('CLINs &amp; Ceiling Rates'!$D$241="OPS",'Labor Loading Matrix'!L1043,0),IF('CLINs &amp; Ceiling Rates'!$D$242="OPS",'Labor Loading Matrix'!M1043,0),IF('CLINs &amp; Ceiling Rates'!$D$243="OPS",'Labor Loading Matrix'!N1043,0),IF('CLINs &amp; Ceiling Rates'!$D$244="OPS",'Labor Loading Matrix'!O1043,0),IF('CLINs &amp; Ceiling Rates'!$D$245="OPS",'Labor Loading Matrix'!P1043,0),IF('CLINs &amp; Ceiling Rates'!$D$246="OPS",'Labor Loading Matrix'!Q1043,0),IF('CLINs &amp; Ceiling Rates'!$D$247="OPS",'Labor Loading Matrix'!R1043,0),IF('CLINs &amp; Ceiling Rates'!$D$248="OPS",'Labor Loading Matrix'!S1043,0),IF('CLINs &amp; Ceiling Rates'!$D$249="OPS",'Labor Loading Matrix'!T1043,0),IF('CLINs &amp; Ceiling Rates'!$D$250="OPS",'Labor Loading Matrix'!U1043,0),IF('CLINs &amp; Ceiling Rates'!$D$251="OPS",'Labor Loading Matrix'!V1043,0),IF('CLINs &amp; Ceiling Rates'!$D$252="OPS",'Labor Loading Matrix'!W1043,0),IF('CLINs &amp; Ceiling Rates'!$D$253="OPS",'Labor Loading Matrix'!X1043,0),IF('CLINs &amp; Ceiling Rates'!$D$254="OPS",'Labor Loading Matrix'!Y1043,0),IF('CLINs &amp; Ceiling Rates'!$D$255="OPS",'Labor Loading Matrix'!Z1043,0),IF('CLINs &amp; Ceiling Rates'!$D$256="OPS",'Labor Loading Matrix'!AA1043,0))</f>
        <v>0</v>
      </c>
      <c r="F1043" s="175">
        <f>SUM(IF('CLINs &amp; Ceiling Rates'!$D$237="F&amp;E",'Labor Loading Matrix'!H1043,0),IF('CLINs &amp; Ceiling Rates'!$D$238="F&amp;E",'Labor Loading Matrix'!I1043,0),IF('CLINs &amp; Ceiling Rates'!$D$239="F&amp;E",'Labor Loading Matrix'!J1043,0),IF('CLINs &amp; Ceiling Rates'!$D$240="F&amp;E",'Labor Loading Matrix'!K1043,0),IF('CLINs &amp; Ceiling Rates'!$D$241="F&amp;E",'Labor Loading Matrix'!L1043,0),IF('CLINs &amp; Ceiling Rates'!$D$242="F&amp;E",'Labor Loading Matrix'!M1043,0),IF('CLINs &amp; Ceiling Rates'!$D$243="F&amp;E",'Labor Loading Matrix'!N1043,0),IF('CLINs &amp; Ceiling Rates'!$D$244="F&amp;E",'Labor Loading Matrix'!O1043,0),IF('CLINs &amp; Ceiling Rates'!$D$245="F&amp;E",'Labor Loading Matrix'!P1043,0),IF('CLINs &amp; Ceiling Rates'!$D$246="F&amp;E",'Labor Loading Matrix'!Q1043,0),IF('CLINs &amp; Ceiling Rates'!$D$247="F&amp;E",'Labor Loading Matrix'!R1043,0),IF('CLINs &amp; Ceiling Rates'!$D$248="F&amp;E",'Labor Loading Matrix'!S1043,0),IF('CLINs &amp; Ceiling Rates'!$D$249="F&amp;E",'Labor Loading Matrix'!T1043,0),IF('CLINs &amp; Ceiling Rates'!$D$250="F&amp;E",'Labor Loading Matrix'!U1043,0),IF('CLINs &amp; Ceiling Rates'!$D$251="F&amp;E",'Labor Loading Matrix'!V1043,0),IF('CLINs &amp; Ceiling Rates'!$D$252="F&amp;E",'Labor Loading Matrix'!W1043,0),IF('CLINs &amp; Ceiling Rates'!$D$253="F&amp;E",'Labor Loading Matrix'!X1043,0),IF('CLINs &amp; Ceiling Rates'!$D$254="F&amp;E",'Labor Loading Matrix'!Y1043,0),IF('CLINs &amp; Ceiling Rates'!$D$255="F&amp;E",'Labor Loading Matrix'!Z1043,0),IF('CLINs &amp; Ceiling Rates'!$D$256="F&amp;E",'Labor Loading Matrix'!AA1043,0))</f>
        <v>0</v>
      </c>
      <c r="G1043" s="175">
        <f>SUM(IF('CLINs &amp; Ceiling Rates'!$D$237="R&amp;D",'Labor Loading Matrix'!H1043,0),IF('CLINs &amp; Ceiling Rates'!$D$238="R&amp;D",'Labor Loading Matrix'!I1043,0),IF('CLINs &amp; Ceiling Rates'!$D$239="R&amp;D",'Labor Loading Matrix'!J1043,0),IF('CLINs &amp; Ceiling Rates'!$D$240="R&amp;D",'Labor Loading Matrix'!K1043,0),IF('CLINs &amp; Ceiling Rates'!$D$241="R&amp;D",'Labor Loading Matrix'!L1043,0),IF('CLINs &amp; Ceiling Rates'!$D$242="R&amp;D",'Labor Loading Matrix'!M1043,0),IF('CLINs &amp; Ceiling Rates'!$D$243="R&amp;D",'Labor Loading Matrix'!N1043,0),IF('CLINs &amp; Ceiling Rates'!$D$244="R&amp;D",'Labor Loading Matrix'!O1043,0),IF('CLINs &amp; Ceiling Rates'!$D$245="R&amp;D",'Labor Loading Matrix'!P1043,0),IF('CLINs &amp; Ceiling Rates'!$D$246="R&amp;D",'Labor Loading Matrix'!Q1043,0),IF('CLINs &amp; Ceiling Rates'!$D$247="R&amp;D",'Labor Loading Matrix'!R1043,0),IF('CLINs &amp; Ceiling Rates'!$D$248="R&amp;D",'Labor Loading Matrix'!S1043,0),IF('CLINs &amp; Ceiling Rates'!$D$249="R&amp;D",'Labor Loading Matrix'!T1043,0),IF('CLINs &amp; Ceiling Rates'!$D$250="R&amp;D",'Labor Loading Matrix'!U1043,0),IF('CLINs &amp; Ceiling Rates'!$D$251="R&amp;D",'Labor Loading Matrix'!V1043,0),IF('CLINs &amp; Ceiling Rates'!$D$252="R&amp;D",'Labor Loading Matrix'!W1043,0),IF('CLINs &amp; Ceiling Rates'!$D$253="R&amp;D",'Labor Loading Matrix'!X1043,0),IF('CLINs &amp; Ceiling Rates'!$D$254="R&amp;D",'Labor Loading Matrix'!Y1043,0),IF('CLINs &amp; Ceiling Rates'!$D$255="R&amp;D",'Labor Loading Matrix'!Z1043,0),IF('CLINs &amp; Ceiling Rates'!$D$256="R&amp;D",'Labor Loading Matrix'!AA1043,0))</f>
        <v>0</v>
      </c>
      <c r="H1043" s="138"/>
      <c r="I1043" s="137"/>
      <c r="J1043" s="137"/>
      <c r="K1043" s="137"/>
      <c r="L1043" s="137"/>
      <c r="M1043" s="137"/>
      <c r="N1043" s="84"/>
      <c r="O1043" s="84"/>
      <c r="P1043" s="84"/>
      <c r="Q1043" s="84"/>
      <c r="R1043" s="133"/>
      <c r="S1043" s="133"/>
      <c r="T1043" s="133"/>
      <c r="U1043" s="133"/>
      <c r="V1043" s="133"/>
      <c r="W1043" s="133"/>
      <c r="X1043" s="133"/>
      <c r="Y1043" s="133"/>
      <c r="Z1043" s="133"/>
      <c r="AA1043" s="133"/>
    </row>
    <row r="1044" spans="1:27" s="73" customFormat="1" ht="18" hidden="1" customHeight="1" x14ac:dyDescent="0.25">
      <c r="A1044" s="173">
        <f>'CLINs &amp; Ceiling Rates'!B189</f>
        <v>0</v>
      </c>
      <c r="B1044" s="173">
        <f>'CLINs &amp; Ceiling Rates'!C189</f>
        <v>0</v>
      </c>
      <c r="C1044" s="177" t="str">
        <f>'CLINs &amp; Ceiling Rates'!M189</f>
        <v/>
      </c>
      <c r="D1044" s="211">
        <f>IF('CLINs &amp; Ceiling Rates'!D1000="",SUM('Labor Loading Matrix'!H1044:AA1044),SUM(E1044:G1044))</f>
        <v>0</v>
      </c>
      <c r="E1044" s="175">
        <f>SUM(IF('CLINs &amp; Ceiling Rates'!$D$237="OPS",'Labor Loading Matrix'!H1044,0),IF('CLINs &amp; Ceiling Rates'!$D$238="OPS",'Labor Loading Matrix'!I1044,0),IF('CLINs &amp; Ceiling Rates'!$D$239="OPS",'Labor Loading Matrix'!J1044,0),IF('CLINs &amp; Ceiling Rates'!$D$240="OPS",'Labor Loading Matrix'!K1044,0),IF('CLINs &amp; Ceiling Rates'!$D$241="OPS",'Labor Loading Matrix'!L1044,0),IF('CLINs &amp; Ceiling Rates'!$D$242="OPS",'Labor Loading Matrix'!M1044,0),IF('CLINs &amp; Ceiling Rates'!$D$243="OPS",'Labor Loading Matrix'!N1044,0),IF('CLINs &amp; Ceiling Rates'!$D$244="OPS",'Labor Loading Matrix'!O1044,0),IF('CLINs &amp; Ceiling Rates'!$D$245="OPS",'Labor Loading Matrix'!P1044,0),IF('CLINs &amp; Ceiling Rates'!$D$246="OPS",'Labor Loading Matrix'!Q1044,0),IF('CLINs &amp; Ceiling Rates'!$D$247="OPS",'Labor Loading Matrix'!R1044,0),IF('CLINs &amp; Ceiling Rates'!$D$248="OPS",'Labor Loading Matrix'!S1044,0),IF('CLINs &amp; Ceiling Rates'!$D$249="OPS",'Labor Loading Matrix'!T1044,0),IF('CLINs &amp; Ceiling Rates'!$D$250="OPS",'Labor Loading Matrix'!U1044,0),IF('CLINs &amp; Ceiling Rates'!$D$251="OPS",'Labor Loading Matrix'!V1044,0),IF('CLINs &amp; Ceiling Rates'!$D$252="OPS",'Labor Loading Matrix'!W1044,0),IF('CLINs &amp; Ceiling Rates'!$D$253="OPS",'Labor Loading Matrix'!X1044,0),IF('CLINs &amp; Ceiling Rates'!$D$254="OPS",'Labor Loading Matrix'!Y1044,0),IF('CLINs &amp; Ceiling Rates'!$D$255="OPS",'Labor Loading Matrix'!Z1044,0),IF('CLINs &amp; Ceiling Rates'!$D$256="OPS",'Labor Loading Matrix'!AA1044,0))</f>
        <v>0</v>
      </c>
      <c r="F1044" s="175">
        <f>SUM(IF('CLINs &amp; Ceiling Rates'!$D$237="F&amp;E",'Labor Loading Matrix'!H1044,0),IF('CLINs &amp; Ceiling Rates'!$D$238="F&amp;E",'Labor Loading Matrix'!I1044,0),IF('CLINs &amp; Ceiling Rates'!$D$239="F&amp;E",'Labor Loading Matrix'!J1044,0),IF('CLINs &amp; Ceiling Rates'!$D$240="F&amp;E",'Labor Loading Matrix'!K1044,0),IF('CLINs &amp; Ceiling Rates'!$D$241="F&amp;E",'Labor Loading Matrix'!L1044,0),IF('CLINs &amp; Ceiling Rates'!$D$242="F&amp;E",'Labor Loading Matrix'!M1044,0),IF('CLINs &amp; Ceiling Rates'!$D$243="F&amp;E",'Labor Loading Matrix'!N1044,0),IF('CLINs &amp; Ceiling Rates'!$D$244="F&amp;E",'Labor Loading Matrix'!O1044,0),IF('CLINs &amp; Ceiling Rates'!$D$245="F&amp;E",'Labor Loading Matrix'!P1044,0),IF('CLINs &amp; Ceiling Rates'!$D$246="F&amp;E",'Labor Loading Matrix'!Q1044,0),IF('CLINs &amp; Ceiling Rates'!$D$247="F&amp;E",'Labor Loading Matrix'!R1044,0),IF('CLINs &amp; Ceiling Rates'!$D$248="F&amp;E",'Labor Loading Matrix'!S1044,0),IF('CLINs &amp; Ceiling Rates'!$D$249="F&amp;E",'Labor Loading Matrix'!T1044,0),IF('CLINs &amp; Ceiling Rates'!$D$250="F&amp;E",'Labor Loading Matrix'!U1044,0),IF('CLINs &amp; Ceiling Rates'!$D$251="F&amp;E",'Labor Loading Matrix'!V1044,0),IF('CLINs &amp; Ceiling Rates'!$D$252="F&amp;E",'Labor Loading Matrix'!W1044,0),IF('CLINs &amp; Ceiling Rates'!$D$253="F&amp;E",'Labor Loading Matrix'!X1044,0),IF('CLINs &amp; Ceiling Rates'!$D$254="F&amp;E",'Labor Loading Matrix'!Y1044,0),IF('CLINs &amp; Ceiling Rates'!$D$255="F&amp;E",'Labor Loading Matrix'!Z1044,0),IF('CLINs &amp; Ceiling Rates'!$D$256="F&amp;E",'Labor Loading Matrix'!AA1044,0))</f>
        <v>0</v>
      </c>
      <c r="G1044" s="175">
        <f>SUM(IF('CLINs &amp; Ceiling Rates'!$D$237="R&amp;D",'Labor Loading Matrix'!H1044,0),IF('CLINs &amp; Ceiling Rates'!$D$238="R&amp;D",'Labor Loading Matrix'!I1044,0),IF('CLINs &amp; Ceiling Rates'!$D$239="R&amp;D",'Labor Loading Matrix'!J1044,0),IF('CLINs &amp; Ceiling Rates'!$D$240="R&amp;D",'Labor Loading Matrix'!K1044,0),IF('CLINs &amp; Ceiling Rates'!$D$241="R&amp;D",'Labor Loading Matrix'!L1044,0),IF('CLINs &amp; Ceiling Rates'!$D$242="R&amp;D",'Labor Loading Matrix'!M1044,0),IF('CLINs &amp; Ceiling Rates'!$D$243="R&amp;D",'Labor Loading Matrix'!N1044,0),IF('CLINs &amp; Ceiling Rates'!$D$244="R&amp;D",'Labor Loading Matrix'!O1044,0),IF('CLINs &amp; Ceiling Rates'!$D$245="R&amp;D",'Labor Loading Matrix'!P1044,0),IF('CLINs &amp; Ceiling Rates'!$D$246="R&amp;D",'Labor Loading Matrix'!Q1044,0),IF('CLINs &amp; Ceiling Rates'!$D$247="R&amp;D",'Labor Loading Matrix'!R1044,0),IF('CLINs &amp; Ceiling Rates'!$D$248="R&amp;D",'Labor Loading Matrix'!S1044,0),IF('CLINs &amp; Ceiling Rates'!$D$249="R&amp;D",'Labor Loading Matrix'!T1044,0),IF('CLINs &amp; Ceiling Rates'!$D$250="R&amp;D",'Labor Loading Matrix'!U1044,0),IF('CLINs &amp; Ceiling Rates'!$D$251="R&amp;D",'Labor Loading Matrix'!V1044,0),IF('CLINs &amp; Ceiling Rates'!$D$252="R&amp;D",'Labor Loading Matrix'!W1044,0),IF('CLINs &amp; Ceiling Rates'!$D$253="R&amp;D",'Labor Loading Matrix'!X1044,0),IF('CLINs &amp; Ceiling Rates'!$D$254="R&amp;D",'Labor Loading Matrix'!Y1044,0),IF('CLINs &amp; Ceiling Rates'!$D$255="R&amp;D",'Labor Loading Matrix'!Z1044,0),IF('CLINs &amp; Ceiling Rates'!$D$256="R&amp;D",'Labor Loading Matrix'!AA1044,0))</f>
        <v>0</v>
      </c>
      <c r="H1044" s="138"/>
      <c r="I1044" s="137"/>
      <c r="J1044" s="137"/>
      <c r="K1044" s="137"/>
      <c r="L1044" s="137"/>
      <c r="M1044" s="137"/>
      <c r="N1044" s="84"/>
      <c r="O1044" s="84"/>
      <c r="P1044" s="84"/>
      <c r="Q1044" s="84"/>
      <c r="R1044" s="133"/>
      <c r="S1044" s="133"/>
      <c r="T1044" s="133"/>
      <c r="U1044" s="133"/>
      <c r="V1044" s="133"/>
      <c r="W1044" s="133"/>
      <c r="X1044" s="133"/>
      <c r="Y1044" s="133"/>
      <c r="Z1044" s="133"/>
      <c r="AA1044" s="133"/>
    </row>
    <row r="1045" spans="1:27" s="73" customFormat="1" ht="18" hidden="1" customHeight="1" x14ac:dyDescent="0.25">
      <c r="A1045" s="173">
        <f>'CLINs &amp; Ceiling Rates'!B190</f>
        <v>0</v>
      </c>
      <c r="B1045" s="173">
        <f>'CLINs &amp; Ceiling Rates'!C190</f>
        <v>0</v>
      </c>
      <c r="C1045" s="177" t="str">
        <f>'CLINs &amp; Ceiling Rates'!M190</f>
        <v/>
      </c>
      <c r="D1045" s="211">
        <f>IF('CLINs &amp; Ceiling Rates'!D1001="",SUM('Labor Loading Matrix'!H1045:AA1045),SUM(E1045:G1045))</f>
        <v>0</v>
      </c>
      <c r="E1045" s="175">
        <f>SUM(IF('CLINs &amp; Ceiling Rates'!$D$237="OPS",'Labor Loading Matrix'!H1045,0),IF('CLINs &amp; Ceiling Rates'!$D$238="OPS",'Labor Loading Matrix'!I1045,0),IF('CLINs &amp; Ceiling Rates'!$D$239="OPS",'Labor Loading Matrix'!J1045,0),IF('CLINs &amp; Ceiling Rates'!$D$240="OPS",'Labor Loading Matrix'!K1045,0),IF('CLINs &amp; Ceiling Rates'!$D$241="OPS",'Labor Loading Matrix'!L1045,0),IF('CLINs &amp; Ceiling Rates'!$D$242="OPS",'Labor Loading Matrix'!M1045,0),IF('CLINs &amp; Ceiling Rates'!$D$243="OPS",'Labor Loading Matrix'!N1045,0),IF('CLINs &amp; Ceiling Rates'!$D$244="OPS",'Labor Loading Matrix'!O1045,0),IF('CLINs &amp; Ceiling Rates'!$D$245="OPS",'Labor Loading Matrix'!P1045,0),IF('CLINs &amp; Ceiling Rates'!$D$246="OPS",'Labor Loading Matrix'!Q1045,0),IF('CLINs &amp; Ceiling Rates'!$D$247="OPS",'Labor Loading Matrix'!R1045,0),IF('CLINs &amp; Ceiling Rates'!$D$248="OPS",'Labor Loading Matrix'!S1045,0),IF('CLINs &amp; Ceiling Rates'!$D$249="OPS",'Labor Loading Matrix'!T1045,0),IF('CLINs &amp; Ceiling Rates'!$D$250="OPS",'Labor Loading Matrix'!U1045,0),IF('CLINs &amp; Ceiling Rates'!$D$251="OPS",'Labor Loading Matrix'!V1045,0),IF('CLINs &amp; Ceiling Rates'!$D$252="OPS",'Labor Loading Matrix'!W1045,0),IF('CLINs &amp; Ceiling Rates'!$D$253="OPS",'Labor Loading Matrix'!X1045,0),IF('CLINs &amp; Ceiling Rates'!$D$254="OPS",'Labor Loading Matrix'!Y1045,0),IF('CLINs &amp; Ceiling Rates'!$D$255="OPS",'Labor Loading Matrix'!Z1045,0),IF('CLINs &amp; Ceiling Rates'!$D$256="OPS",'Labor Loading Matrix'!AA1045,0))</f>
        <v>0</v>
      </c>
      <c r="F1045" s="175">
        <f>SUM(IF('CLINs &amp; Ceiling Rates'!$D$237="F&amp;E",'Labor Loading Matrix'!H1045,0),IF('CLINs &amp; Ceiling Rates'!$D$238="F&amp;E",'Labor Loading Matrix'!I1045,0),IF('CLINs &amp; Ceiling Rates'!$D$239="F&amp;E",'Labor Loading Matrix'!J1045,0),IF('CLINs &amp; Ceiling Rates'!$D$240="F&amp;E",'Labor Loading Matrix'!K1045,0),IF('CLINs &amp; Ceiling Rates'!$D$241="F&amp;E",'Labor Loading Matrix'!L1045,0),IF('CLINs &amp; Ceiling Rates'!$D$242="F&amp;E",'Labor Loading Matrix'!M1045,0),IF('CLINs &amp; Ceiling Rates'!$D$243="F&amp;E",'Labor Loading Matrix'!N1045,0),IF('CLINs &amp; Ceiling Rates'!$D$244="F&amp;E",'Labor Loading Matrix'!O1045,0),IF('CLINs &amp; Ceiling Rates'!$D$245="F&amp;E",'Labor Loading Matrix'!P1045,0),IF('CLINs &amp; Ceiling Rates'!$D$246="F&amp;E",'Labor Loading Matrix'!Q1045,0),IF('CLINs &amp; Ceiling Rates'!$D$247="F&amp;E",'Labor Loading Matrix'!R1045,0),IF('CLINs &amp; Ceiling Rates'!$D$248="F&amp;E",'Labor Loading Matrix'!S1045,0),IF('CLINs &amp; Ceiling Rates'!$D$249="F&amp;E",'Labor Loading Matrix'!T1045,0),IF('CLINs &amp; Ceiling Rates'!$D$250="F&amp;E",'Labor Loading Matrix'!U1045,0),IF('CLINs &amp; Ceiling Rates'!$D$251="F&amp;E",'Labor Loading Matrix'!V1045,0),IF('CLINs &amp; Ceiling Rates'!$D$252="F&amp;E",'Labor Loading Matrix'!W1045,0),IF('CLINs &amp; Ceiling Rates'!$D$253="F&amp;E",'Labor Loading Matrix'!X1045,0),IF('CLINs &amp; Ceiling Rates'!$D$254="F&amp;E",'Labor Loading Matrix'!Y1045,0),IF('CLINs &amp; Ceiling Rates'!$D$255="F&amp;E",'Labor Loading Matrix'!Z1045,0),IF('CLINs &amp; Ceiling Rates'!$D$256="F&amp;E",'Labor Loading Matrix'!AA1045,0))</f>
        <v>0</v>
      </c>
      <c r="G1045" s="175">
        <f>SUM(IF('CLINs &amp; Ceiling Rates'!$D$237="R&amp;D",'Labor Loading Matrix'!H1045,0),IF('CLINs &amp; Ceiling Rates'!$D$238="R&amp;D",'Labor Loading Matrix'!I1045,0),IF('CLINs &amp; Ceiling Rates'!$D$239="R&amp;D",'Labor Loading Matrix'!J1045,0),IF('CLINs &amp; Ceiling Rates'!$D$240="R&amp;D",'Labor Loading Matrix'!K1045,0),IF('CLINs &amp; Ceiling Rates'!$D$241="R&amp;D",'Labor Loading Matrix'!L1045,0),IF('CLINs &amp; Ceiling Rates'!$D$242="R&amp;D",'Labor Loading Matrix'!M1045,0),IF('CLINs &amp; Ceiling Rates'!$D$243="R&amp;D",'Labor Loading Matrix'!N1045,0),IF('CLINs &amp; Ceiling Rates'!$D$244="R&amp;D",'Labor Loading Matrix'!O1045,0),IF('CLINs &amp; Ceiling Rates'!$D$245="R&amp;D",'Labor Loading Matrix'!P1045,0),IF('CLINs &amp; Ceiling Rates'!$D$246="R&amp;D",'Labor Loading Matrix'!Q1045,0),IF('CLINs &amp; Ceiling Rates'!$D$247="R&amp;D",'Labor Loading Matrix'!R1045,0),IF('CLINs &amp; Ceiling Rates'!$D$248="R&amp;D",'Labor Loading Matrix'!S1045,0),IF('CLINs &amp; Ceiling Rates'!$D$249="R&amp;D",'Labor Loading Matrix'!T1045,0),IF('CLINs &amp; Ceiling Rates'!$D$250="R&amp;D",'Labor Loading Matrix'!U1045,0),IF('CLINs &amp; Ceiling Rates'!$D$251="R&amp;D",'Labor Loading Matrix'!V1045,0),IF('CLINs &amp; Ceiling Rates'!$D$252="R&amp;D",'Labor Loading Matrix'!W1045,0),IF('CLINs &amp; Ceiling Rates'!$D$253="R&amp;D",'Labor Loading Matrix'!X1045,0),IF('CLINs &amp; Ceiling Rates'!$D$254="R&amp;D",'Labor Loading Matrix'!Y1045,0),IF('CLINs &amp; Ceiling Rates'!$D$255="R&amp;D",'Labor Loading Matrix'!Z1045,0),IF('CLINs &amp; Ceiling Rates'!$D$256="R&amp;D",'Labor Loading Matrix'!AA1045,0))</f>
        <v>0</v>
      </c>
      <c r="H1045" s="138"/>
      <c r="I1045" s="137"/>
      <c r="J1045" s="137"/>
      <c r="K1045" s="137"/>
      <c r="L1045" s="137"/>
      <c r="M1045" s="137"/>
      <c r="N1045" s="84"/>
      <c r="O1045" s="84"/>
      <c r="P1045" s="84"/>
      <c r="Q1045" s="84"/>
      <c r="R1045" s="133"/>
      <c r="S1045" s="133"/>
      <c r="T1045" s="133"/>
      <c r="U1045" s="133"/>
      <c r="V1045" s="133"/>
      <c r="W1045" s="133"/>
      <c r="X1045" s="133"/>
      <c r="Y1045" s="133"/>
      <c r="Z1045" s="133"/>
      <c r="AA1045" s="133"/>
    </row>
    <row r="1046" spans="1:27" s="73" customFormat="1" ht="18" hidden="1" customHeight="1" x14ac:dyDescent="0.25">
      <c r="A1046" s="173">
        <f>'CLINs &amp; Ceiling Rates'!B191</f>
        <v>0</v>
      </c>
      <c r="B1046" s="173">
        <f>'CLINs &amp; Ceiling Rates'!C191</f>
        <v>0</v>
      </c>
      <c r="C1046" s="177" t="str">
        <f>'CLINs &amp; Ceiling Rates'!M191</f>
        <v/>
      </c>
      <c r="D1046" s="211">
        <f>IF('CLINs &amp; Ceiling Rates'!D1002="",SUM('Labor Loading Matrix'!H1046:AA1046),SUM(E1046:G1046))</f>
        <v>0</v>
      </c>
      <c r="E1046" s="175">
        <f>SUM(IF('CLINs &amp; Ceiling Rates'!$D$237="OPS",'Labor Loading Matrix'!H1046,0),IF('CLINs &amp; Ceiling Rates'!$D$238="OPS",'Labor Loading Matrix'!I1046,0),IF('CLINs &amp; Ceiling Rates'!$D$239="OPS",'Labor Loading Matrix'!J1046,0),IF('CLINs &amp; Ceiling Rates'!$D$240="OPS",'Labor Loading Matrix'!K1046,0),IF('CLINs &amp; Ceiling Rates'!$D$241="OPS",'Labor Loading Matrix'!L1046,0),IF('CLINs &amp; Ceiling Rates'!$D$242="OPS",'Labor Loading Matrix'!M1046,0),IF('CLINs &amp; Ceiling Rates'!$D$243="OPS",'Labor Loading Matrix'!N1046,0),IF('CLINs &amp; Ceiling Rates'!$D$244="OPS",'Labor Loading Matrix'!O1046,0),IF('CLINs &amp; Ceiling Rates'!$D$245="OPS",'Labor Loading Matrix'!P1046,0),IF('CLINs &amp; Ceiling Rates'!$D$246="OPS",'Labor Loading Matrix'!Q1046,0),IF('CLINs &amp; Ceiling Rates'!$D$247="OPS",'Labor Loading Matrix'!R1046,0),IF('CLINs &amp; Ceiling Rates'!$D$248="OPS",'Labor Loading Matrix'!S1046,0),IF('CLINs &amp; Ceiling Rates'!$D$249="OPS",'Labor Loading Matrix'!T1046,0),IF('CLINs &amp; Ceiling Rates'!$D$250="OPS",'Labor Loading Matrix'!U1046,0),IF('CLINs &amp; Ceiling Rates'!$D$251="OPS",'Labor Loading Matrix'!V1046,0),IF('CLINs &amp; Ceiling Rates'!$D$252="OPS",'Labor Loading Matrix'!W1046,0),IF('CLINs &amp; Ceiling Rates'!$D$253="OPS",'Labor Loading Matrix'!X1046,0),IF('CLINs &amp; Ceiling Rates'!$D$254="OPS",'Labor Loading Matrix'!Y1046,0),IF('CLINs &amp; Ceiling Rates'!$D$255="OPS",'Labor Loading Matrix'!Z1046,0),IF('CLINs &amp; Ceiling Rates'!$D$256="OPS",'Labor Loading Matrix'!AA1046,0))</f>
        <v>0</v>
      </c>
      <c r="F1046" s="175">
        <f>SUM(IF('CLINs &amp; Ceiling Rates'!$D$237="F&amp;E",'Labor Loading Matrix'!H1046,0),IF('CLINs &amp; Ceiling Rates'!$D$238="F&amp;E",'Labor Loading Matrix'!I1046,0),IF('CLINs &amp; Ceiling Rates'!$D$239="F&amp;E",'Labor Loading Matrix'!J1046,0),IF('CLINs &amp; Ceiling Rates'!$D$240="F&amp;E",'Labor Loading Matrix'!K1046,0),IF('CLINs &amp; Ceiling Rates'!$D$241="F&amp;E",'Labor Loading Matrix'!L1046,0),IF('CLINs &amp; Ceiling Rates'!$D$242="F&amp;E",'Labor Loading Matrix'!M1046,0),IF('CLINs &amp; Ceiling Rates'!$D$243="F&amp;E",'Labor Loading Matrix'!N1046,0),IF('CLINs &amp; Ceiling Rates'!$D$244="F&amp;E",'Labor Loading Matrix'!O1046,0),IF('CLINs &amp; Ceiling Rates'!$D$245="F&amp;E",'Labor Loading Matrix'!P1046,0),IF('CLINs &amp; Ceiling Rates'!$D$246="F&amp;E",'Labor Loading Matrix'!Q1046,0),IF('CLINs &amp; Ceiling Rates'!$D$247="F&amp;E",'Labor Loading Matrix'!R1046,0),IF('CLINs &amp; Ceiling Rates'!$D$248="F&amp;E",'Labor Loading Matrix'!S1046,0),IF('CLINs &amp; Ceiling Rates'!$D$249="F&amp;E",'Labor Loading Matrix'!T1046,0),IF('CLINs &amp; Ceiling Rates'!$D$250="F&amp;E",'Labor Loading Matrix'!U1046,0),IF('CLINs &amp; Ceiling Rates'!$D$251="F&amp;E",'Labor Loading Matrix'!V1046,0),IF('CLINs &amp; Ceiling Rates'!$D$252="F&amp;E",'Labor Loading Matrix'!W1046,0),IF('CLINs &amp; Ceiling Rates'!$D$253="F&amp;E",'Labor Loading Matrix'!X1046,0),IF('CLINs &amp; Ceiling Rates'!$D$254="F&amp;E",'Labor Loading Matrix'!Y1046,0),IF('CLINs &amp; Ceiling Rates'!$D$255="F&amp;E",'Labor Loading Matrix'!Z1046,0),IF('CLINs &amp; Ceiling Rates'!$D$256="F&amp;E",'Labor Loading Matrix'!AA1046,0))</f>
        <v>0</v>
      </c>
      <c r="G1046" s="175">
        <f>SUM(IF('CLINs &amp; Ceiling Rates'!$D$237="R&amp;D",'Labor Loading Matrix'!H1046,0),IF('CLINs &amp; Ceiling Rates'!$D$238="R&amp;D",'Labor Loading Matrix'!I1046,0),IF('CLINs &amp; Ceiling Rates'!$D$239="R&amp;D",'Labor Loading Matrix'!J1046,0),IF('CLINs &amp; Ceiling Rates'!$D$240="R&amp;D",'Labor Loading Matrix'!K1046,0),IF('CLINs &amp; Ceiling Rates'!$D$241="R&amp;D",'Labor Loading Matrix'!L1046,0),IF('CLINs &amp; Ceiling Rates'!$D$242="R&amp;D",'Labor Loading Matrix'!M1046,0),IF('CLINs &amp; Ceiling Rates'!$D$243="R&amp;D",'Labor Loading Matrix'!N1046,0),IF('CLINs &amp; Ceiling Rates'!$D$244="R&amp;D",'Labor Loading Matrix'!O1046,0),IF('CLINs &amp; Ceiling Rates'!$D$245="R&amp;D",'Labor Loading Matrix'!P1046,0),IF('CLINs &amp; Ceiling Rates'!$D$246="R&amp;D",'Labor Loading Matrix'!Q1046,0),IF('CLINs &amp; Ceiling Rates'!$D$247="R&amp;D",'Labor Loading Matrix'!R1046,0),IF('CLINs &amp; Ceiling Rates'!$D$248="R&amp;D",'Labor Loading Matrix'!S1046,0),IF('CLINs &amp; Ceiling Rates'!$D$249="R&amp;D",'Labor Loading Matrix'!T1046,0),IF('CLINs &amp; Ceiling Rates'!$D$250="R&amp;D",'Labor Loading Matrix'!U1046,0),IF('CLINs &amp; Ceiling Rates'!$D$251="R&amp;D",'Labor Loading Matrix'!V1046,0),IF('CLINs &amp; Ceiling Rates'!$D$252="R&amp;D",'Labor Loading Matrix'!W1046,0),IF('CLINs &amp; Ceiling Rates'!$D$253="R&amp;D",'Labor Loading Matrix'!X1046,0),IF('CLINs &amp; Ceiling Rates'!$D$254="R&amp;D",'Labor Loading Matrix'!Y1046,0),IF('CLINs &amp; Ceiling Rates'!$D$255="R&amp;D",'Labor Loading Matrix'!Z1046,0),IF('CLINs &amp; Ceiling Rates'!$D$256="R&amp;D",'Labor Loading Matrix'!AA1046,0))</f>
        <v>0</v>
      </c>
      <c r="H1046" s="138"/>
      <c r="I1046" s="137"/>
      <c r="J1046" s="137"/>
      <c r="K1046" s="137"/>
      <c r="L1046" s="137"/>
      <c r="M1046" s="137"/>
      <c r="N1046" s="84"/>
      <c r="O1046" s="84"/>
      <c r="P1046" s="84"/>
      <c r="Q1046" s="84"/>
      <c r="R1046" s="133"/>
      <c r="S1046" s="133"/>
      <c r="T1046" s="133"/>
      <c r="U1046" s="133"/>
      <c r="V1046" s="133"/>
      <c r="W1046" s="133"/>
      <c r="X1046" s="133"/>
      <c r="Y1046" s="133"/>
      <c r="Z1046" s="133"/>
      <c r="AA1046" s="133"/>
    </row>
    <row r="1047" spans="1:27" s="73" customFormat="1" ht="18" hidden="1" customHeight="1" x14ac:dyDescent="0.25">
      <c r="A1047" s="173">
        <f>'CLINs &amp; Ceiling Rates'!B192</f>
        <v>0</v>
      </c>
      <c r="B1047" s="173">
        <f>'CLINs &amp; Ceiling Rates'!C192</f>
        <v>0</v>
      </c>
      <c r="C1047" s="177" t="str">
        <f>'CLINs &amp; Ceiling Rates'!M192</f>
        <v/>
      </c>
      <c r="D1047" s="211">
        <f>IF('CLINs &amp; Ceiling Rates'!D1003="",SUM('Labor Loading Matrix'!H1047:AA1047),SUM(E1047:G1047))</f>
        <v>0</v>
      </c>
      <c r="E1047" s="175">
        <f>SUM(IF('CLINs &amp; Ceiling Rates'!$D$237="OPS",'Labor Loading Matrix'!H1047,0),IF('CLINs &amp; Ceiling Rates'!$D$238="OPS",'Labor Loading Matrix'!I1047,0),IF('CLINs &amp; Ceiling Rates'!$D$239="OPS",'Labor Loading Matrix'!J1047,0),IF('CLINs &amp; Ceiling Rates'!$D$240="OPS",'Labor Loading Matrix'!K1047,0),IF('CLINs &amp; Ceiling Rates'!$D$241="OPS",'Labor Loading Matrix'!L1047,0),IF('CLINs &amp; Ceiling Rates'!$D$242="OPS",'Labor Loading Matrix'!M1047,0),IF('CLINs &amp; Ceiling Rates'!$D$243="OPS",'Labor Loading Matrix'!N1047,0),IF('CLINs &amp; Ceiling Rates'!$D$244="OPS",'Labor Loading Matrix'!O1047,0),IF('CLINs &amp; Ceiling Rates'!$D$245="OPS",'Labor Loading Matrix'!P1047,0),IF('CLINs &amp; Ceiling Rates'!$D$246="OPS",'Labor Loading Matrix'!Q1047,0),IF('CLINs &amp; Ceiling Rates'!$D$247="OPS",'Labor Loading Matrix'!R1047,0),IF('CLINs &amp; Ceiling Rates'!$D$248="OPS",'Labor Loading Matrix'!S1047,0),IF('CLINs &amp; Ceiling Rates'!$D$249="OPS",'Labor Loading Matrix'!T1047,0),IF('CLINs &amp; Ceiling Rates'!$D$250="OPS",'Labor Loading Matrix'!U1047,0),IF('CLINs &amp; Ceiling Rates'!$D$251="OPS",'Labor Loading Matrix'!V1047,0),IF('CLINs &amp; Ceiling Rates'!$D$252="OPS",'Labor Loading Matrix'!W1047,0),IF('CLINs &amp; Ceiling Rates'!$D$253="OPS",'Labor Loading Matrix'!X1047,0),IF('CLINs &amp; Ceiling Rates'!$D$254="OPS",'Labor Loading Matrix'!Y1047,0),IF('CLINs &amp; Ceiling Rates'!$D$255="OPS",'Labor Loading Matrix'!Z1047,0),IF('CLINs &amp; Ceiling Rates'!$D$256="OPS",'Labor Loading Matrix'!AA1047,0))</f>
        <v>0</v>
      </c>
      <c r="F1047" s="175">
        <f>SUM(IF('CLINs &amp; Ceiling Rates'!$D$237="F&amp;E",'Labor Loading Matrix'!H1047,0),IF('CLINs &amp; Ceiling Rates'!$D$238="F&amp;E",'Labor Loading Matrix'!I1047,0),IF('CLINs &amp; Ceiling Rates'!$D$239="F&amp;E",'Labor Loading Matrix'!J1047,0),IF('CLINs &amp; Ceiling Rates'!$D$240="F&amp;E",'Labor Loading Matrix'!K1047,0),IF('CLINs &amp; Ceiling Rates'!$D$241="F&amp;E",'Labor Loading Matrix'!L1047,0),IF('CLINs &amp; Ceiling Rates'!$D$242="F&amp;E",'Labor Loading Matrix'!M1047,0),IF('CLINs &amp; Ceiling Rates'!$D$243="F&amp;E",'Labor Loading Matrix'!N1047,0),IF('CLINs &amp; Ceiling Rates'!$D$244="F&amp;E",'Labor Loading Matrix'!O1047,0),IF('CLINs &amp; Ceiling Rates'!$D$245="F&amp;E",'Labor Loading Matrix'!P1047,0),IF('CLINs &amp; Ceiling Rates'!$D$246="F&amp;E",'Labor Loading Matrix'!Q1047,0),IF('CLINs &amp; Ceiling Rates'!$D$247="F&amp;E",'Labor Loading Matrix'!R1047,0),IF('CLINs &amp; Ceiling Rates'!$D$248="F&amp;E",'Labor Loading Matrix'!S1047,0),IF('CLINs &amp; Ceiling Rates'!$D$249="F&amp;E",'Labor Loading Matrix'!T1047,0),IF('CLINs &amp; Ceiling Rates'!$D$250="F&amp;E",'Labor Loading Matrix'!U1047,0),IF('CLINs &amp; Ceiling Rates'!$D$251="F&amp;E",'Labor Loading Matrix'!V1047,0),IF('CLINs &amp; Ceiling Rates'!$D$252="F&amp;E",'Labor Loading Matrix'!W1047,0),IF('CLINs &amp; Ceiling Rates'!$D$253="F&amp;E",'Labor Loading Matrix'!X1047,0),IF('CLINs &amp; Ceiling Rates'!$D$254="F&amp;E",'Labor Loading Matrix'!Y1047,0),IF('CLINs &amp; Ceiling Rates'!$D$255="F&amp;E",'Labor Loading Matrix'!Z1047,0),IF('CLINs &amp; Ceiling Rates'!$D$256="F&amp;E",'Labor Loading Matrix'!AA1047,0))</f>
        <v>0</v>
      </c>
      <c r="G1047" s="175">
        <f>SUM(IF('CLINs &amp; Ceiling Rates'!$D$237="R&amp;D",'Labor Loading Matrix'!H1047,0),IF('CLINs &amp; Ceiling Rates'!$D$238="R&amp;D",'Labor Loading Matrix'!I1047,0),IF('CLINs &amp; Ceiling Rates'!$D$239="R&amp;D",'Labor Loading Matrix'!J1047,0),IF('CLINs &amp; Ceiling Rates'!$D$240="R&amp;D",'Labor Loading Matrix'!K1047,0),IF('CLINs &amp; Ceiling Rates'!$D$241="R&amp;D",'Labor Loading Matrix'!L1047,0),IF('CLINs &amp; Ceiling Rates'!$D$242="R&amp;D",'Labor Loading Matrix'!M1047,0),IF('CLINs &amp; Ceiling Rates'!$D$243="R&amp;D",'Labor Loading Matrix'!N1047,0),IF('CLINs &amp; Ceiling Rates'!$D$244="R&amp;D",'Labor Loading Matrix'!O1047,0),IF('CLINs &amp; Ceiling Rates'!$D$245="R&amp;D",'Labor Loading Matrix'!P1047,0),IF('CLINs &amp; Ceiling Rates'!$D$246="R&amp;D",'Labor Loading Matrix'!Q1047,0),IF('CLINs &amp; Ceiling Rates'!$D$247="R&amp;D",'Labor Loading Matrix'!R1047,0),IF('CLINs &amp; Ceiling Rates'!$D$248="R&amp;D",'Labor Loading Matrix'!S1047,0),IF('CLINs &amp; Ceiling Rates'!$D$249="R&amp;D",'Labor Loading Matrix'!T1047,0),IF('CLINs &amp; Ceiling Rates'!$D$250="R&amp;D",'Labor Loading Matrix'!U1047,0),IF('CLINs &amp; Ceiling Rates'!$D$251="R&amp;D",'Labor Loading Matrix'!V1047,0),IF('CLINs &amp; Ceiling Rates'!$D$252="R&amp;D",'Labor Loading Matrix'!W1047,0),IF('CLINs &amp; Ceiling Rates'!$D$253="R&amp;D",'Labor Loading Matrix'!X1047,0),IF('CLINs &amp; Ceiling Rates'!$D$254="R&amp;D",'Labor Loading Matrix'!Y1047,0),IF('CLINs &amp; Ceiling Rates'!$D$255="R&amp;D",'Labor Loading Matrix'!Z1047,0),IF('CLINs &amp; Ceiling Rates'!$D$256="R&amp;D",'Labor Loading Matrix'!AA1047,0))</f>
        <v>0</v>
      </c>
      <c r="H1047" s="138"/>
      <c r="I1047" s="137"/>
      <c r="J1047" s="137"/>
      <c r="K1047" s="137"/>
      <c r="L1047" s="137"/>
      <c r="M1047" s="137"/>
      <c r="N1047" s="84"/>
      <c r="O1047" s="84"/>
      <c r="P1047" s="84"/>
      <c r="Q1047" s="84"/>
      <c r="R1047" s="133"/>
      <c r="S1047" s="133"/>
      <c r="T1047" s="133"/>
      <c r="U1047" s="133"/>
      <c r="V1047" s="133"/>
      <c r="W1047" s="133"/>
      <c r="X1047" s="133"/>
      <c r="Y1047" s="133"/>
      <c r="Z1047" s="133"/>
      <c r="AA1047" s="133"/>
    </row>
    <row r="1048" spans="1:27" s="73" customFormat="1" ht="18" hidden="1" customHeight="1" x14ac:dyDescent="0.25">
      <c r="A1048" s="173">
        <f>'CLINs &amp; Ceiling Rates'!B193</f>
        <v>0</v>
      </c>
      <c r="B1048" s="173">
        <f>'CLINs &amp; Ceiling Rates'!C193</f>
        <v>0</v>
      </c>
      <c r="C1048" s="177" t="str">
        <f>'CLINs &amp; Ceiling Rates'!M193</f>
        <v/>
      </c>
      <c r="D1048" s="211">
        <f>IF('CLINs &amp; Ceiling Rates'!D1004="",SUM('Labor Loading Matrix'!H1048:AA1048),SUM(E1048:G1048))</f>
        <v>0</v>
      </c>
      <c r="E1048" s="175">
        <f>SUM(IF('CLINs &amp; Ceiling Rates'!$D$237="OPS",'Labor Loading Matrix'!H1048,0),IF('CLINs &amp; Ceiling Rates'!$D$238="OPS",'Labor Loading Matrix'!I1048,0),IF('CLINs &amp; Ceiling Rates'!$D$239="OPS",'Labor Loading Matrix'!J1048,0),IF('CLINs &amp; Ceiling Rates'!$D$240="OPS",'Labor Loading Matrix'!K1048,0),IF('CLINs &amp; Ceiling Rates'!$D$241="OPS",'Labor Loading Matrix'!L1048,0),IF('CLINs &amp; Ceiling Rates'!$D$242="OPS",'Labor Loading Matrix'!M1048,0),IF('CLINs &amp; Ceiling Rates'!$D$243="OPS",'Labor Loading Matrix'!N1048,0),IF('CLINs &amp; Ceiling Rates'!$D$244="OPS",'Labor Loading Matrix'!O1048,0),IF('CLINs &amp; Ceiling Rates'!$D$245="OPS",'Labor Loading Matrix'!P1048,0),IF('CLINs &amp; Ceiling Rates'!$D$246="OPS",'Labor Loading Matrix'!Q1048,0),IF('CLINs &amp; Ceiling Rates'!$D$247="OPS",'Labor Loading Matrix'!R1048,0),IF('CLINs &amp; Ceiling Rates'!$D$248="OPS",'Labor Loading Matrix'!S1048,0),IF('CLINs &amp; Ceiling Rates'!$D$249="OPS",'Labor Loading Matrix'!T1048,0),IF('CLINs &amp; Ceiling Rates'!$D$250="OPS",'Labor Loading Matrix'!U1048,0),IF('CLINs &amp; Ceiling Rates'!$D$251="OPS",'Labor Loading Matrix'!V1048,0),IF('CLINs &amp; Ceiling Rates'!$D$252="OPS",'Labor Loading Matrix'!W1048,0),IF('CLINs &amp; Ceiling Rates'!$D$253="OPS",'Labor Loading Matrix'!X1048,0),IF('CLINs &amp; Ceiling Rates'!$D$254="OPS",'Labor Loading Matrix'!Y1048,0),IF('CLINs &amp; Ceiling Rates'!$D$255="OPS",'Labor Loading Matrix'!Z1048,0),IF('CLINs &amp; Ceiling Rates'!$D$256="OPS",'Labor Loading Matrix'!AA1048,0))</f>
        <v>0</v>
      </c>
      <c r="F1048" s="175">
        <f>SUM(IF('CLINs &amp; Ceiling Rates'!$D$237="F&amp;E",'Labor Loading Matrix'!H1048,0),IF('CLINs &amp; Ceiling Rates'!$D$238="F&amp;E",'Labor Loading Matrix'!I1048,0),IF('CLINs &amp; Ceiling Rates'!$D$239="F&amp;E",'Labor Loading Matrix'!J1048,0),IF('CLINs &amp; Ceiling Rates'!$D$240="F&amp;E",'Labor Loading Matrix'!K1048,0),IF('CLINs &amp; Ceiling Rates'!$D$241="F&amp;E",'Labor Loading Matrix'!L1048,0),IF('CLINs &amp; Ceiling Rates'!$D$242="F&amp;E",'Labor Loading Matrix'!M1048,0),IF('CLINs &amp; Ceiling Rates'!$D$243="F&amp;E",'Labor Loading Matrix'!N1048,0),IF('CLINs &amp; Ceiling Rates'!$D$244="F&amp;E",'Labor Loading Matrix'!O1048,0),IF('CLINs &amp; Ceiling Rates'!$D$245="F&amp;E",'Labor Loading Matrix'!P1048,0),IF('CLINs &amp; Ceiling Rates'!$D$246="F&amp;E",'Labor Loading Matrix'!Q1048,0),IF('CLINs &amp; Ceiling Rates'!$D$247="F&amp;E",'Labor Loading Matrix'!R1048,0),IF('CLINs &amp; Ceiling Rates'!$D$248="F&amp;E",'Labor Loading Matrix'!S1048,0),IF('CLINs &amp; Ceiling Rates'!$D$249="F&amp;E",'Labor Loading Matrix'!T1048,0),IF('CLINs &amp; Ceiling Rates'!$D$250="F&amp;E",'Labor Loading Matrix'!U1048,0),IF('CLINs &amp; Ceiling Rates'!$D$251="F&amp;E",'Labor Loading Matrix'!V1048,0),IF('CLINs &amp; Ceiling Rates'!$D$252="F&amp;E",'Labor Loading Matrix'!W1048,0),IF('CLINs &amp; Ceiling Rates'!$D$253="F&amp;E",'Labor Loading Matrix'!X1048,0),IF('CLINs &amp; Ceiling Rates'!$D$254="F&amp;E",'Labor Loading Matrix'!Y1048,0),IF('CLINs &amp; Ceiling Rates'!$D$255="F&amp;E",'Labor Loading Matrix'!Z1048,0),IF('CLINs &amp; Ceiling Rates'!$D$256="F&amp;E",'Labor Loading Matrix'!AA1048,0))</f>
        <v>0</v>
      </c>
      <c r="G1048" s="175">
        <f>SUM(IF('CLINs &amp; Ceiling Rates'!$D$237="R&amp;D",'Labor Loading Matrix'!H1048,0),IF('CLINs &amp; Ceiling Rates'!$D$238="R&amp;D",'Labor Loading Matrix'!I1048,0),IF('CLINs &amp; Ceiling Rates'!$D$239="R&amp;D",'Labor Loading Matrix'!J1048,0),IF('CLINs &amp; Ceiling Rates'!$D$240="R&amp;D",'Labor Loading Matrix'!K1048,0),IF('CLINs &amp; Ceiling Rates'!$D$241="R&amp;D",'Labor Loading Matrix'!L1048,0),IF('CLINs &amp; Ceiling Rates'!$D$242="R&amp;D",'Labor Loading Matrix'!M1048,0),IF('CLINs &amp; Ceiling Rates'!$D$243="R&amp;D",'Labor Loading Matrix'!N1048,0),IF('CLINs &amp; Ceiling Rates'!$D$244="R&amp;D",'Labor Loading Matrix'!O1048,0),IF('CLINs &amp; Ceiling Rates'!$D$245="R&amp;D",'Labor Loading Matrix'!P1048,0),IF('CLINs &amp; Ceiling Rates'!$D$246="R&amp;D",'Labor Loading Matrix'!Q1048,0),IF('CLINs &amp; Ceiling Rates'!$D$247="R&amp;D",'Labor Loading Matrix'!R1048,0),IF('CLINs &amp; Ceiling Rates'!$D$248="R&amp;D",'Labor Loading Matrix'!S1048,0),IF('CLINs &amp; Ceiling Rates'!$D$249="R&amp;D",'Labor Loading Matrix'!T1048,0),IF('CLINs &amp; Ceiling Rates'!$D$250="R&amp;D",'Labor Loading Matrix'!U1048,0),IF('CLINs &amp; Ceiling Rates'!$D$251="R&amp;D",'Labor Loading Matrix'!V1048,0),IF('CLINs &amp; Ceiling Rates'!$D$252="R&amp;D",'Labor Loading Matrix'!W1048,0),IF('CLINs &amp; Ceiling Rates'!$D$253="R&amp;D",'Labor Loading Matrix'!X1048,0),IF('CLINs &amp; Ceiling Rates'!$D$254="R&amp;D",'Labor Loading Matrix'!Y1048,0),IF('CLINs &amp; Ceiling Rates'!$D$255="R&amp;D",'Labor Loading Matrix'!Z1048,0),IF('CLINs &amp; Ceiling Rates'!$D$256="R&amp;D",'Labor Loading Matrix'!AA1048,0))</f>
        <v>0</v>
      </c>
      <c r="H1048" s="138"/>
      <c r="I1048" s="137"/>
      <c r="J1048" s="137"/>
      <c r="K1048" s="137"/>
      <c r="L1048" s="137"/>
      <c r="M1048" s="137"/>
      <c r="N1048" s="84"/>
      <c r="O1048" s="84"/>
      <c r="P1048" s="84"/>
      <c r="Q1048" s="84"/>
      <c r="R1048" s="133"/>
      <c r="S1048" s="133"/>
      <c r="T1048" s="133"/>
      <c r="U1048" s="133"/>
      <c r="V1048" s="133"/>
      <c r="W1048" s="133"/>
      <c r="X1048" s="133"/>
      <c r="Y1048" s="133"/>
      <c r="Z1048" s="133"/>
      <c r="AA1048" s="133"/>
    </row>
    <row r="1049" spans="1:27" s="73" customFormat="1" ht="18" hidden="1" customHeight="1" x14ac:dyDescent="0.25">
      <c r="A1049" s="173">
        <f>'CLINs &amp; Ceiling Rates'!B194</f>
        <v>0</v>
      </c>
      <c r="B1049" s="173">
        <f>'CLINs &amp; Ceiling Rates'!C194</f>
        <v>0</v>
      </c>
      <c r="C1049" s="177" t="str">
        <f>'CLINs &amp; Ceiling Rates'!M194</f>
        <v/>
      </c>
      <c r="D1049" s="211">
        <f>IF('CLINs &amp; Ceiling Rates'!D1005="",SUM('Labor Loading Matrix'!H1049:AA1049),SUM(E1049:G1049))</f>
        <v>0</v>
      </c>
      <c r="E1049" s="175">
        <f>SUM(IF('CLINs &amp; Ceiling Rates'!$D$237="OPS",'Labor Loading Matrix'!H1049,0),IF('CLINs &amp; Ceiling Rates'!$D$238="OPS",'Labor Loading Matrix'!I1049,0),IF('CLINs &amp; Ceiling Rates'!$D$239="OPS",'Labor Loading Matrix'!J1049,0),IF('CLINs &amp; Ceiling Rates'!$D$240="OPS",'Labor Loading Matrix'!K1049,0),IF('CLINs &amp; Ceiling Rates'!$D$241="OPS",'Labor Loading Matrix'!L1049,0),IF('CLINs &amp; Ceiling Rates'!$D$242="OPS",'Labor Loading Matrix'!M1049,0),IF('CLINs &amp; Ceiling Rates'!$D$243="OPS",'Labor Loading Matrix'!N1049,0),IF('CLINs &amp; Ceiling Rates'!$D$244="OPS",'Labor Loading Matrix'!O1049,0),IF('CLINs &amp; Ceiling Rates'!$D$245="OPS",'Labor Loading Matrix'!P1049,0),IF('CLINs &amp; Ceiling Rates'!$D$246="OPS",'Labor Loading Matrix'!Q1049,0),IF('CLINs &amp; Ceiling Rates'!$D$247="OPS",'Labor Loading Matrix'!R1049,0),IF('CLINs &amp; Ceiling Rates'!$D$248="OPS",'Labor Loading Matrix'!S1049,0),IF('CLINs &amp; Ceiling Rates'!$D$249="OPS",'Labor Loading Matrix'!T1049,0),IF('CLINs &amp; Ceiling Rates'!$D$250="OPS",'Labor Loading Matrix'!U1049,0),IF('CLINs &amp; Ceiling Rates'!$D$251="OPS",'Labor Loading Matrix'!V1049,0),IF('CLINs &amp; Ceiling Rates'!$D$252="OPS",'Labor Loading Matrix'!W1049,0),IF('CLINs &amp; Ceiling Rates'!$D$253="OPS",'Labor Loading Matrix'!X1049,0),IF('CLINs &amp; Ceiling Rates'!$D$254="OPS",'Labor Loading Matrix'!Y1049,0),IF('CLINs &amp; Ceiling Rates'!$D$255="OPS",'Labor Loading Matrix'!Z1049,0),IF('CLINs &amp; Ceiling Rates'!$D$256="OPS",'Labor Loading Matrix'!AA1049,0))</f>
        <v>0</v>
      </c>
      <c r="F1049" s="175">
        <f>SUM(IF('CLINs &amp; Ceiling Rates'!$D$237="F&amp;E",'Labor Loading Matrix'!H1049,0),IF('CLINs &amp; Ceiling Rates'!$D$238="F&amp;E",'Labor Loading Matrix'!I1049,0),IF('CLINs &amp; Ceiling Rates'!$D$239="F&amp;E",'Labor Loading Matrix'!J1049,0),IF('CLINs &amp; Ceiling Rates'!$D$240="F&amp;E",'Labor Loading Matrix'!K1049,0),IF('CLINs &amp; Ceiling Rates'!$D$241="F&amp;E",'Labor Loading Matrix'!L1049,0),IF('CLINs &amp; Ceiling Rates'!$D$242="F&amp;E",'Labor Loading Matrix'!M1049,0),IF('CLINs &amp; Ceiling Rates'!$D$243="F&amp;E",'Labor Loading Matrix'!N1049,0),IF('CLINs &amp; Ceiling Rates'!$D$244="F&amp;E",'Labor Loading Matrix'!O1049,0),IF('CLINs &amp; Ceiling Rates'!$D$245="F&amp;E",'Labor Loading Matrix'!P1049,0),IF('CLINs &amp; Ceiling Rates'!$D$246="F&amp;E",'Labor Loading Matrix'!Q1049,0),IF('CLINs &amp; Ceiling Rates'!$D$247="F&amp;E",'Labor Loading Matrix'!R1049,0),IF('CLINs &amp; Ceiling Rates'!$D$248="F&amp;E",'Labor Loading Matrix'!S1049,0),IF('CLINs &amp; Ceiling Rates'!$D$249="F&amp;E",'Labor Loading Matrix'!T1049,0),IF('CLINs &amp; Ceiling Rates'!$D$250="F&amp;E",'Labor Loading Matrix'!U1049,0),IF('CLINs &amp; Ceiling Rates'!$D$251="F&amp;E",'Labor Loading Matrix'!V1049,0),IF('CLINs &amp; Ceiling Rates'!$D$252="F&amp;E",'Labor Loading Matrix'!W1049,0),IF('CLINs &amp; Ceiling Rates'!$D$253="F&amp;E",'Labor Loading Matrix'!X1049,0),IF('CLINs &amp; Ceiling Rates'!$D$254="F&amp;E",'Labor Loading Matrix'!Y1049,0),IF('CLINs &amp; Ceiling Rates'!$D$255="F&amp;E",'Labor Loading Matrix'!Z1049,0),IF('CLINs &amp; Ceiling Rates'!$D$256="F&amp;E",'Labor Loading Matrix'!AA1049,0))</f>
        <v>0</v>
      </c>
      <c r="G1049" s="175">
        <f>SUM(IF('CLINs &amp; Ceiling Rates'!$D$237="R&amp;D",'Labor Loading Matrix'!H1049,0),IF('CLINs &amp; Ceiling Rates'!$D$238="R&amp;D",'Labor Loading Matrix'!I1049,0),IF('CLINs &amp; Ceiling Rates'!$D$239="R&amp;D",'Labor Loading Matrix'!J1049,0),IF('CLINs &amp; Ceiling Rates'!$D$240="R&amp;D",'Labor Loading Matrix'!K1049,0),IF('CLINs &amp; Ceiling Rates'!$D$241="R&amp;D",'Labor Loading Matrix'!L1049,0),IF('CLINs &amp; Ceiling Rates'!$D$242="R&amp;D",'Labor Loading Matrix'!M1049,0),IF('CLINs &amp; Ceiling Rates'!$D$243="R&amp;D",'Labor Loading Matrix'!N1049,0),IF('CLINs &amp; Ceiling Rates'!$D$244="R&amp;D",'Labor Loading Matrix'!O1049,0),IF('CLINs &amp; Ceiling Rates'!$D$245="R&amp;D",'Labor Loading Matrix'!P1049,0),IF('CLINs &amp; Ceiling Rates'!$D$246="R&amp;D",'Labor Loading Matrix'!Q1049,0),IF('CLINs &amp; Ceiling Rates'!$D$247="R&amp;D",'Labor Loading Matrix'!R1049,0),IF('CLINs &amp; Ceiling Rates'!$D$248="R&amp;D",'Labor Loading Matrix'!S1049,0),IF('CLINs &amp; Ceiling Rates'!$D$249="R&amp;D",'Labor Loading Matrix'!T1049,0),IF('CLINs &amp; Ceiling Rates'!$D$250="R&amp;D",'Labor Loading Matrix'!U1049,0),IF('CLINs &amp; Ceiling Rates'!$D$251="R&amp;D",'Labor Loading Matrix'!V1049,0),IF('CLINs &amp; Ceiling Rates'!$D$252="R&amp;D",'Labor Loading Matrix'!W1049,0),IF('CLINs &amp; Ceiling Rates'!$D$253="R&amp;D",'Labor Loading Matrix'!X1049,0),IF('CLINs &amp; Ceiling Rates'!$D$254="R&amp;D",'Labor Loading Matrix'!Y1049,0),IF('CLINs &amp; Ceiling Rates'!$D$255="R&amp;D",'Labor Loading Matrix'!Z1049,0),IF('CLINs &amp; Ceiling Rates'!$D$256="R&amp;D",'Labor Loading Matrix'!AA1049,0))</f>
        <v>0</v>
      </c>
      <c r="H1049" s="138"/>
      <c r="I1049" s="137"/>
      <c r="J1049" s="137"/>
      <c r="K1049" s="137"/>
      <c r="L1049" s="137"/>
      <c r="M1049" s="137"/>
      <c r="N1049" s="84"/>
      <c r="O1049" s="84"/>
      <c r="P1049" s="84"/>
      <c r="Q1049" s="84"/>
      <c r="R1049" s="133"/>
      <c r="S1049" s="133"/>
      <c r="T1049" s="133"/>
      <c r="U1049" s="133"/>
      <c r="V1049" s="133"/>
      <c r="W1049" s="133"/>
      <c r="X1049" s="133"/>
      <c r="Y1049" s="133"/>
      <c r="Z1049" s="133"/>
      <c r="AA1049" s="133"/>
    </row>
    <row r="1050" spans="1:27" s="73" customFormat="1" ht="18" hidden="1" customHeight="1" x14ac:dyDescent="0.25">
      <c r="A1050" s="173">
        <f>'CLINs &amp; Ceiling Rates'!B195</f>
        <v>0</v>
      </c>
      <c r="B1050" s="173">
        <f>'CLINs &amp; Ceiling Rates'!C195</f>
        <v>0</v>
      </c>
      <c r="C1050" s="177" t="str">
        <f>'CLINs &amp; Ceiling Rates'!M195</f>
        <v/>
      </c>
      <c r="D1050" s="211">
        <f>IF('CLINs &amp; Ceiling Rates'!D1006="",SUM('Labor Loading Matrix'!H1050:AA1050),SUM(E1050:G1050))</f>
        <v>0</v>
      </c>
      <c r="E1050" s="175">
        <f>SUM(IF('CLINs &amp; Ceiling Rates'!$D$237="OPS",'Labor Loading Matrix'!H1050,0),IF('CLINs &amp; Ceiling Rates'!$D$238="OPS",'Labor Loading Matrix'!I1050,0),IF('CLINs &amp; Ceiling Rates'!$D$239="OPS",'Labor Loading Matrix'!J1050,0),IF('CLINs &amp; Ceiling Rates'!$D$240="OPS",'Labor Loading Matrix'!K1050,0),IF('CLINs &amp; Ceiling Rates'!$D$241="OPS",'Labor Loading Matrix'!L1050,0),IF('CLINs &amp; Ceiling Rates'!$D$242="OPS",'Labor Loading Matrix'!M1050,0),IF('CLINs &amp; Ceiling Rates'!$D$243="OPS",'Labor Loading Matrix'!N1050,0),IF('CLINs &amp; Ceiling Rates'!$D$244="OPS",'Labor Loading Matrix'!O1050,0),IF('CLINs &amp; Ceiling Rates'!$D$245="OPS",'Labor Loading Matrix'!P1050,0),IF('CLINs &amp; Ceiling Rates'!$D$246="OPS",'Labor Loading Matrix'!Q1050,0),IF('CLINs &amp; Ceiling Rates'!$D$247="OPS",'Labor Loading Matrix'!R1050,0),IF('CLINs &amp; Ceiling Rates'!$D$248="OPS",'Labor Loading Matrix'!S1050,0),IF('CLINs &amp; Ceiling Rates'!$D$249="OPS",'Labor Loading Matrix'!T1050,0),IF('CLINs &amp; Ceiling Rates'!$D$250="OPS",'Labor Loading Matrix'!U1050,0),IF('CLINs &amp; Ceiling Rates'!$D$251="OPS",'Labor Loading Matrix'!V1050,0),IF('CLINs &amp; Ceiling Rates'!$D$252="OPS",'Labor Loading Matrix'!W1050,0),IF('CLINs &amp; Ceiling Rates'!$D$253="OPS",'Labor Loading Matrix'!X1050,0),IF('CLINs &amp; Ceiling Rates'!$D$254="OPS",'Labor Loading Matrix'!Y1050,0),IF('CLINs &amp; Ceiling Rates'!$D$255="OPS",'Labor Loading Matrix'!Z1050,0),IF('CLINs &amp; Ceiling Rates'!$D$256="OPS",'Labor Loading Matrix'!AA1050,0))</f>
        <v>0</v>
      </c>
      <c r="F1050" s="175">
        <f>SUM(IF('CLINs &amp; Ceiling Rates'!$D$237="F&amp;E",'Labor Loading Matrix'!H1050,0),IF('CLINs &amp; Ceiling Rates'!$D$238="F&amp;E",'Labor Loading Matrix'!I1050,0),IF('CLINs &amp; Ceiling Rates'!$D$239="F&amp;E",'Labor Loading Matrix'!J1050,0),IF('CLINs &amp; Ceiling Rates'!$D$240="F&amp;E",'Labor Loading Matrix'!K1050,0),IF('CLINs &amp; Ceiling Rates'!$D$241="F&amp;E",'Labor Loading Matrix'!L1050,0),IF('CLINs &amp; Ceiling Rates'!$D$242="F&amp;E",'Labor Loading Matrix'!M1050,0),IF('CLINs &amp; Ceiling Rates'!$D$243="F&amp;E",'Labor Loading Matrix'!N1050,0),IF('CLINs &amp; Ceiling Rates'!$D$244="F&amp;E",'Labor Loading Matrix'!O1050,0),IF('CLINs &amp; Ceiling Rates'!$D$245="F&amp;E",'Labor Loading Matrix'!P1050,0),IF('CLINs &amp; Ceiling Rates'!$D$246="F&amp;E",'Labor Loading Matrix'!Q1050,0),IF('CLINs &amp; Ceiling Rates'!$D$247="F&amp;E",'Labor Loading Matrix'!R1050,0),IF('CLINs &amp; Ceiling Rates'!$D$248="F&amp;E",'Labor Loading Matrix'!S1050,0),IF('CLINs &amp; Ceiling Rates'!$D$249="F&amp;E",'Labor Loading Matrix'!T1050,0),IF('CLINs &amp; Ceiling Rates'!$D$250="F&amp;E",'Labor Loading Matrix'!U1050,0),IF('CLINs &amp; Ceiling Rates'!$D$251="F&amp;E",'Labor Loading Matrix'!V1050,0),IF('CLINs &amp; Ceiling Rates'!$D$252="F&amp;E",'Labor Loading Matrix'!W1050,0),IF('CLINs &amp; Ceiling Rates'!$D$253="F&amp;E",'Labor Loading Matrix'!X1050,0),IF('CLINs &amp; Ceiling Rates'!$D$254="F&amp;E",'Labor Loading Matrix'!Y1050,0),IF('CLINs &amp; Ceiling Rates'!$D$255="F&amp;E",'Labor Loading Matrix'!Z1050,0),IF('CLINs &amp; Ceiling Rates'!$D$256="F&amp;E",'Labor Loading Matrix'!AA1050,0))</f>
        <v>0</v>
      </c>
      <c r="G1050" s="175">
        <f>SUM(IF('CLINs &amp; Ceiling Rates'!$D$237="R&amp;D",'Labor Loading Matrix'!H1050,0),IF('CLINs &amp; Ceiling Rates'!$D$238="R&amp;D",'Labor Loading Matrix'!I1050,0),IF('CLINs &amp; Ceiling Rates'!$D$239="R&amp;D",'Labor Loading Matrix'!J1050,0),IF('CLINs &amp; Ceiling Rates'!$D$240="R&amp;D",'Labor Loading Matrix'!K1050,0),IF('CLINs &amp; Ceiling Rates'!$D$241="R&amp;D",'Labor Loading Matrix'!L1050,0),IF('CLINs &amp; Ceiling Rates'!$D$242="R&amp;D",'Labor Loading Matrix'!M1050,0),IF('CLINs &amp; Ceiling Rates'!$D$243="R&amp;D",'Labor Loading Matrix'!N1050,0),IF('CLINs &amp; Ceiling Rates'!$D$244="R&amp;D",'Labor Loading Matrix'!O1050,0),IF('CLINs &amp; Ceiling Rates'!$D$245="R&amp;D",'Labor Loading Matrix'!P1050,0),IF('CLINs &amp; Ceiling Rates'!$D$246="R&amp;D",'Labor Loading Matrix'!Q1050,0),IF('CLINs &amp; Ceiling Rates'!$D$247="R&amp;D",'Labor Loading Matrix'!R1050,0),IF('CLINs &amp; Ceiling Rates'!$D$248="R&amp;D",'Labor Loading Matrix'!S1050,0),IF('CLINs &amp; Ceiling Rates'!$D$249="R&amp;D",'Labor Loading Matrix'!T1050,0),IF('CLINs &amp; Ceiling Rates'!$D$250="R&amp;D",'Labor Loading Matrix'!U1050,0),IF('CLINs &amp; Ceiling Rates'!$D$251="R&amp;D",'Labor Loading Matrix'!V1050,0),IF('CLINs &amp; Ceiling Rates'!$D$252="R&amp;D",'Labor Loading Matrix'!W1050,0),IF('CLINs &amp; Ceiling Rates'!$D$253="R&amp;D",'Labor Loading Matrix'!X1050,0),IF('CLINs &amp; Ceiling Rates'!$D$254="R&amp;D",'Labor Loading Matrix'!Y1050,0),IF('CLINs &amp; Ceiling Rates'!$D$255="R&amp;D",'Labor Loading Matrix'!Z1050,0),IF('CLINs &amp; Ceiling Rates'!$D$256="R&amp;D",'Labor Loading Matrix'!AA1050,0))</f>
        <v>0</v>
      </c>
      <c r="H1050" s="138"/>
      <c r="I1050" s="137"/>
      <c r="J1050" s="137"/>
      <c r="K1050" s="137"/>
      <c r="L1050" s="137"/>
      <c r="M1050" s="137"/>
      <c r="N1050" s="84"/>
      <c r="O1050" s="84"/>
      <c r="P1050" s="84"/>
      <c r="Q1050" s="84"/>
      <c r="R1050" s="133"/>
      <c r="S1050" s="133"/>
      <c r="T1050" s="133"/>
      <c r="U1050" s="133"/>
      <c r="V1050" s="133"/>
      <c r="W1050" s="133"/>
      <c r="X1050" s="133"/>
      <c r="Y1050" s="133"/>
      <c r="Z1050" s="133"/>
      <c r="AA1050" s="133"/>
    </row>
    <row r="1051" spans="1:27" s="73" customFormat="1" ht="18" hidden="1" customHeight="1" x14ac:dyDescent="0.25">
      <c r="A1051" s="173">
        <f>'CLINs &amp; Ceiling Rates'!B196</f>
        <v>0</v>
      </c>
      <c r="B1051" s="173">
        <f>'CLINs &amp; Ceiling Rates'!C196</f>
        <v>0</v>
      </c>
      <c r="C1051" s="177" t="str">
        <f>'CLINs &amp; Ceiling Rates'!M196</f>
        <v/>
      </c>
      <c r="D1051" s="211">
        <f>IF('CLINs &amp; Ceiling Rates'!D1007="",SUM('Labor Loading Matrix'!H1051:AA1051),SUM(E1051:G1051))</f>
        <v>0</v>
      </c>
      <c r="E1051" s="175">
        <f>SUM(IF('CLINs &amp; Ceiling Rates'!$D$237="OPS",'Labor Loading Matrix'!H1051,0),IF('CLINs &amp; Ceiling Rates'!$D$238="OPS",'Labor Loading Matrix'!I1051,0),IF('CLINs &amp; Ceiling Rates'!$D$239="OPS",'Labor Loading Matrix'!J1051,0),IF('CLINs &amp; Ceiling Rates'!$D$240="OPS",'Labor Loading Matrix'!K1051,0),IF('CLINs &amp; Ceiling Rates'!$D$241="OPS",'Labor Loading Matrix'!L1051,0),IF('CLINs &amp; Ceiling Rates'!$D$242="OPS",'Labor Loading Matrix'!M1051,0),IF('CLINs &amp; Ceiling Rates'!$D$243="OPS",'Labor Loading Matrix'!N1051,0),IF('CLINs &amp; Ceiling Rates'!$D$244="OPS",'Labor Loading Matrix'!O1051,0),IF('CLINs &amp; Ceiling Rates'!$D$245="OPS",'Labor Loading Matrix'!P1051,0),IF('CLINs &amp; Ceiling Rates'!$D$246="OPS",'Labor Loading Matrix'!Q1051,0),IF('CLINs &amp; Ceiling Rates'!$D$247="OPS",'Labor Loading Matrix'!R1051,0),IF('CLINs &amp; Ceiling Rates'!$D$248="OPS",'Labor Loading Matrix'!S1051,0),IF('CLINs &amp; Ceiling Rates'!$D$249="OPS",'Labor Loading Matrix'!T1051,0),IF('CLINs &amp; Ceiling Rates'!$D$250="OPS",'Labor Loading Matrix'!U1051,0),IF('CLINs &amp; Ceiling Rates'!$D$251="OPS",'Labor Loading Matrix'!V1051,0),IF('CLINs &amp; Ceiling Rates'!$D$252="OPS",'Labor Loading Matrix'!W1051,0),IF('CLINs &amp; Ceiling Rates'!$D$253="OPS",'Labor Loading Matrix'!X1051,0),IF('CLINs &amp; Ceiling Rates'!$D$254="OPS",'Labor Loading Matrix'!Y1051,0),IF('CLINs &amp; Ceiling Rates'!$D$255="OPS",'Labor Loading Matrix'!Z1051,0),IF('CLINs &amp; Ceiling Rates'!$D$256="OPS",'Labor Loading Matrix'!AA1051,0))</f>
        <v>0</v>
      </c>
      <c r="F1051" s="175">
        <f>SUM(IF('CLINs &amp; Ceiling Rates'!$D$237="F&amp;E",'Labor Loading Matrix'!H1051,0),IF('CLINs &amp; Ceiling Rates'!$D$238="F&amp;E",'Labor Loading Matrix'!I1051,0),IF('CLINs &amp; Ceiling Rates'!$D$239="F&amp;E",'Labor Loading Matrix'!J1051,0),IF('CLINs &amp; Ceiling Rates'!$D$240="F&amp;E",'Labor Loading Matrix'!K1051,0),IF('CLINs &amp; Ceiling Rates'!$D$241="F&amp;E",'Labor Loading Matrix'!L1051,0),IF('CLINs &amp; Ceiling Rates'!$D$242="F&amp;E",'Labor Loading Matrix'!M1051,0),IF('CLINs &amp; Ceiling Rates'!$D$243="F&amp;E",'Labor Loading Matrix'!N1051,0),IF('CLINs &amp; Ceiling Rates'!$D$244="F&amp;E",'Labor Loading Matrix'!O1051,0),IF('CLINs &amp; Ceiling Rates'!$D$245="F&amp;E",'Labor Loading Matrix'!P1051,0),IF('CLINs &amp; Ceiling Rates'!$D$246="F&amp;E",'Labor Loading Matrix'!Q1051,0),IF('CLINs &amp; Ceiling Rates'!$D$247="F&amp;E",'Labor Loading Matrix'!R1051,0),IF('CLINs &amp; Ceiling Rates'!$D$248="F&amp;E",'Labor Loading Matrix'!S1051,0),IF('CLINs &amp; Ceiling Rates'!$D$249="F&amp;E",'Labor Loading Matrix'!T1051,0),IF('CLINs &amp; Ceiling Rates'!$D$250="F&amp;E",'Labor Loading Matrix'!U1051,0),IF('CLINs &amp; Ceiling Rates'!$D$251="F&amp;E",'Labor Loading Matrix'!V1051,0),IF('CLINs &amp; Ceiling Rates'!$D$252="F&amp;E",'Labor Loading Matrix'!W1051,0),IF('CLINs &amp; Ceiling Rates'!$D$253="F&amp;E",'Labor Loading Matrix'!X1051,0),IF('CLINs &amp; Ceiling Rates'!$D$254="F&amp;E",'Labor Loading Matrix'!Y1051,0),IF('CLINs &amp; Ceiling Rates'!$D$255="F&amp;E",'Labor Loading Matrix'!Z1051,0),IF('CLINs &amp; Ceiling Rates'!$D$256="F&amp;E",'Labor Loading Matrix'!AA1051,0))</f>
        <v>0</v>
      </c>
      <c r="G1051" s="175">
        <f>SUM(IF('CLINs &amp; Ceiling Rates'!$D$237="R&amp;D",'Labor Loading Matrix'!H1051,0),IF('CLINs &amp; Ceiling Rates'!$D$238="R&amp;D",'Labor Loading Matrix'!I1051,0),IF('CLINs &amp; Ceiling Rates'!$D$239="R&amp;D",'Labor Loading Matrix'!J1051,0),IF('CLINs &amp; Ceiling Rates'!$D$240="R&amp;D",'Labor Loading Matrix'!K1051,0),IF('CLINs &amp; Ceiling Rates'!$D$241="R&amp;D",'Labor Loading Matrix'!L1051,0),IF('CLINs &amp; Ceiling Rates'!$D$242="R&amp;D",'Labor Loading Matrix'!M1051,0),IF('CLINs &amp; Ceiling Rates'!$D$243="R&amp;D",'Labor Loading Matrix'!N1051,0),IF('CLINs &amp; Ceiling Rates'!$D$244="R&amp;D",'Labor Loading Matrix'!O1051,0),IF('CLINs &amp; Ceiling Rates'!$D$245="R&amp;D",'Labor Loading Matrix'!P1051,0),IF('CLINs &amp; Ceiling Rates'!$D$246="R&amp;D",'Labor Loading Matrix'!Q1051,0),IF('CLINs &amp; Ceiling Rates'!$D$247="R&amp;D",'Labor Loading Matrix'!R1051,0),IF('CLINs &amp; Ceiling Rates'!$D$248="R&amp;D",'Labor Loading Matrix'!S1051,0),IF('CLINs &amp; Ceiling Rates'!$D$249="R&amp;D",'Labor Loading Matrix'!T1051,0),IF('CLINs &amp; Ceiling Rates'!$D$250="R&amp;D",'Labor Loading Matrix'!U1051,0),IF('CLINs &amp; Ceiling Rates'!$D$251="R&amp;D",'Labor Loading Matrix'!V1051,0),IF('CLINs &amp; Ceiling Rates'!$D$252="R&amp;D",'Labor Loading Matrix'!W1051,0),IF('CLINs &amp; Ceiling Rates'!$D$253="R&amp;D",'Labor Loading Matrix'!X1051,0),IF('CLINs &amp; Ceiling Rates'!$D$254="R&amp;D",'Labor Loading Matrix'!Y1051,0),IF('CLINs &amp; Ceiling Rates'!$D$255="R&amp;D",'Labor Loading Matrix'!Z1051,0),IF('CLINs &amp; Ceiling Rates'!$D$256="R&amp;D",'Labor Loading Matrix'!AA1051,0))</f>
        <v>0</v>
      </c>
      <c r="H1051" s="138"/>
      <c r="I1051" s="137"/>
      <c r="J1051" s="137"/>
      <c r="K1051" s="137"/>
      <c r="L1051" s="137"/>
      <c r="M1051" s="137"/>
      <c r="N1051" s="84"/>
      <c r="O1051" s="84"/>
      <c r="P1051" s="84"/>
      <c r="Q1051" s="84"/>
      <c r="R1051" s="133"/>
      <c r="S1051" s="133"/>
      <c r="T1051" s="133"/>
      <c r="U1051" s="133"/>
      <c r="V1051" s="133"/>
      <c r="W1051" s="133"/>
      <c r="X1051" s="133"/>
      <c r="Y1051" s="133"/>
      <c r="Z1051" s="133"/>
      <c r="AA1051" s="133"/>
    </row>
    <row r="1052" spans="1:27" s="73" customFormat="1" ht="18" hidden="1" customHeight="1" x14ac:dyDescent="0.25">
      <c r="A1052" s="173">
        <f>'CLINs &amp; Ceiling Rates'!B197</f>
        <v>0</v>
      </c>
      <c r="B1052" s="173">
        <f>'CLINs &amp; Ceiling Rates'!C197</f>
        <v>0</v>
      </c>
      <c r="C1052" s="177" t="str">
        <f>'CLINs &amp; Ceiling Rates'!M197</f>
        <v/>
      </c>
      <c r="D1052" s="211">
        <f>IF('CLINs &amp; Ceiling Rates'!D1008="",SUM('Labor Loading Matrix'!H1052:AA1052),SUM(E1052:G1052))</f>
        <v>0</v>
      </c>
      <c r="E1052" s="175">
        <f>SUM(IF('CLINs &amp; Ceiling Rates'!$D$237="OPS",'Labor Loading Matrix'!H1052,0),IF('CLINs &amp; Ceiling Rates'!$D$238="OPS",'Labor Loading Matrix'!I1052,0),IF('CLINs &amp; Ceiling Rates'!$D$239="OPS",'Labor Loading Matrix'!J1052,0),IF('CLINs &amp; Ceiling Rates'!$D$240="OPS",'Labor Loading Matrix'!K1052,0),IF('CLINs &amp; Ceiling Rates'!$D$241="OPS",'Labor Loading Matrix'!L1052,0),IF('CLINs &amp; Ceiling Rates'!$D$242="OPS",'Labor Loading Matrix'!M1052,0),IF('CLINs &amp; Ceiling Rates'!$D$243="OPS",'Labor Loading Matrix'!N1052,0),IF('CLINs &amp; Ceiling Rates'!$D$244="OPS",'Labor Loading Matrix'!O1052,0),IF('CLINs &amp; Ceiling Rates'!$D$245="OPS",'Labor Loading Matrix'!P1052,0),IF('CLINs &amp; Ceiling Rates'!$D$246="OPS",'Labor Loading Matrix'!Q1052,0),IF('CLINs &amp; Ceiling Rates'!$D$247="OPS",'Labor Loading Matrix'!R1052,0),IF('CLINs &amp; Ceiling Rates'!$D$248="OPS",'Labor Loading Matrix'!S1052,0),IF('CLINs &amp; Ceiling Rates'!$D$249="OPS",'Labor Loading Matrix'!T1052,0),IF('CLINs &amp; Ceiling Rates'!$D$250="OPS",'Labor Loading Matrix'!U1052,0),IF('CLINs &amp; Ceiling Rates'!$D$251="OPS",'Labor Loading Matrix'!V1052,0),IF('CLINs &amp; Ceiling Rates'!$D$252="OPS",'Labor Loading Matrix'!W1052,0),IF('CLINs &amp; Ceiling Rates'!$D$253="OPS",'Labor Loading Matrix'!X1052,0),IF('CLINs &amp; Ceiling Rates'!$D$254="OPS",'Labor Loading Matrix'!Y1052,0),IF('CLINs &amp; Ceiling Rates'!$D$255="OPS",'Labor Loading Matrix'!Z1052,0),IF('CLINs &amp; Ceiling Rates'!$D$256="OPS",'Labor Loading Matrix'!AA1052,0))</f>
        <v>0</v>
      </c>
      <c r="F1052" s="175">
        <f>SUM(IF('CLINs &amp; Ceiling Rates'!$D$237="F&amp;E",'Labor Loading Matrix'!H1052,0),IF('CLINs &amp; Ceiling Rates'!$D$238="F&amp;E",'Labor Loading Matrix'!I1052,0),IF('CLINs &amp; Ceiling Rates'!$D$239="F&amp;E",'Labor Loading Matrix'!J1052,0),IF('CLINs &amp; Ceiling Rates'!$D$240="F&amp;E",'Labor Loading Matrix'!K1052,0),IF('CLINs &amp; Ceiling Rates'!$D$241="F&amp;E",'Labor Loading Matrix'!L1052,0),IF('CLINs &amp; Ceiling Rates'!$D$242="F&amp;E",'Labor Loading Matrix'!M1052,0),IF('CLINs &amp; Ceiling Rates'!$D$243="F&amp;E",'Labor Loading Matrix'!N1052,0),IF('CLINs &amp; Ceiling Rates'!$D$244="F&amp;E",'Labor Loading Matrix'!O1052,0),IF('CLINs &amp; Ceiling Rates'!$D$245="F&amp;E",'Labor Loading Matrix'!P1052,0),IF('CLINs &amp; Ceiling Rates'!$D$246="F&amp;E",'Labor Loading Matrix'!Q1052,0),IF('CLINs &amp; Ceiling Rates'!$D$247="F&amp;E",'Labor Loading Matrix'!R1052,0),IF('CLINs &amp; Ceiling Rates'!$D$248="F&amp;E",'Labor Loading Matrix'!S1052,0),IF('CLINs &amp; Ceiling Rates'!$D$249="F&amp;E",'Labor Loading Matrix'!T1052,0),IF('CLINs &amp; Ceiling Rates'!$D$250="F&amp;E",'Labor Loading Matrix'!U1052,0),IF('CLINs &amp; Ceiling Rates'!$D$251="F&amp;E",'Labor Loading Matrix'!V1052,0),IF('CLINs &amp; Ceiling Rates'!$D$252="F&amp;E",'Labor Loading Matrix'!W1052,0),IF('CLINs &amp; Ceiling Rates'!$D$253="F&amp;E",'Labor Loading Matrix'!X1052,0),IF('CLINs &amp; Ceiling Rates'!$D$254="F&amp;E",'Labor Loading Matrix'!Y1052,0),IF('CLINs &amp; Ceiling Rates'!$D$255="F&amp;E",'Labor Loading Matrix'!Z1052,0),IF('CLINs &amp; Ceiling Rates'!$D$256="F&amp;E",'Labor Loading Matrix'!AA1052,0))</f>
        <v>0</v>
      </c>
      <c r="G1052" s="175">
        <f>SUM(IF('CLINs &amp; Ceiling Rates'!$D$237="R&amp;D",'Labor Loading Matrix'!H1052,0),IF('CLINs &amp; Ceiling Rates'!$D$238="R&amp;D",'Labor Loading Matrix'!I1052,0),IF('CLINs &amp; Ceiling Rates'!$D$239="R&amp;D",'Labor Loading Matrix'!J1052,0),IF('CLINs &amp; Ceiling Rates'!$D$240="R&amp;D",'Labor Loading Matrix'!K1052,0),IF('CLINs &amp; Ceiling Rates'!$D$241="R&amp;D",'Labor Loading Matrix'!L1052,0),IF('CLINs &amp; Ceiling Rates'!$D$242="R&amp;D",'Labor Loading Matrix'!M1052,0),IF('CLINs &amp; Ceiling Rates'!$D$243="R&amp;D",'Labor Loading Matrix'!N1052,0),IF('CLINs &amp; Ceiling Rates'!$D$244="R&amp;D",'Labor Loading Matrix'!O1052,0),IF('CLINs &amp; Ceiling Rates'!$D$245="R&amp;D",'Labor Loading Matrix'!P1052,0),IF('CLINs &amp; Ceiling Rates'!$D$246="R&amp;D",'Labor Loading Matrix'!Q1052,0),IF('CLINs &amp; Ceiling Rates'!$D$247="R&amp;D",'Labor Loading Matrix'!R1052,0),IF('CLINs &amp; Ceiling Rates'!$D$248="R&amp;D",'Labor Loading Matrix'!S1052,0),IF('CLINs &amp; Ceiling Rates'!$D$249="R&amp;D",'Labor Loading Matrix'!T1052,0),IF('CLINs &amp; Ceiling Rates'!$D$250="R&amp;D",'Labor Loading Matrix'!U1052,0),IF('CLINs &amp; Ceiling Rates'!$D$251="R&amp;D",'Labor Loading Matrix'!V1052,0),IF('CLINs &amp; Ceiling Rates'!$D$252="R&amp;D",'Labor Loading Matrix'!W1052,0),IF('CLINs &amp; Ceiling Rates'!$D$253="R&amp;D",'Labor Loading Matrix'!X1052,0),IF('CLINs &amp; Ceiling Rates'!$D$254="R&amp;D",'Labor Loading Matrix'!Y1052,0),IF('CLINs &amp; Ceiling Rates'!$D$255="R&amp;D",'Labor Loading Matrix'!Z1052,0),IF('CLINs &amp; Ceiling Rates'!$D$256="R&amp;D",'Labor Loading Matrix'!AA1052,0))</f>
        <v>0</v>
      </c>
      <c r="H1052" s="138"/>
      <c r="I1052" s="137"/>
      <c r="J1052" s="137"/>
      <c r="K1052" s="137"/>
      <c r="L1052" s="137"/>
      <c r="M1052" s="137"/>
      <c r="N1052" s="84"/>
      <c r="O1052" s="84"/>
      <c r="P1052" s="84"/>
      <c r="Q1052" s="84"/>
      <c r="R1052" s="133"/>
      <c r="S1052" s="133"/>
      <c r="T1052" s="133"/>
      <c r="U1052" s="133"/>
      <c r="V1052" s="133"/>
      <c r="W1052" s="133"/>
      <c r="X1052" s="133"/>
      <c r="Y1052" s="133"/>
      <c r="Z1052" s="133"/>
      <c r="AA1052" s="133"/>
    </row>
    <row r="1053" spans="1:27" s="73" customFormat="1" ht="18" hidden="1" customHeight="1" x14ac:dyDescent="0.25">
      <c r="A1053" s="173">
        <f>'CLINs &amp; Ceiling Rates'!B198</f>
        <v>0</v>
      </c>
      <c r="B1053" s="173">
        <f>'CLINs &amp; Ceiling Rates'!C198</f>
        <v>0</v>
      </c>
      <c r="C1053" s="177" t="str">
        <f>'CLINs &amp; Ceiling Rates'!M198</f>
        <v/>
      </c>
      <c r="D1053" s="211">
        <f>IF('CLINs &amp; Ceiling Rates'!D1009="",SUM('Labor Loading Matrix'!H1053:AA1053),SUM(E1053:G1053))</f>
        <v>0</v>
      </c>
      <c r="E1053" s="175">
        <f>SUM(IF('CLINs &amp; Ceiling Rates'!$D$237="OPS",'Labor Loading Matrix'!H1053,0),IF('CLINs &amp; Ceiling Rates'!$D$238="OPS",'Labor Loading Matrix'!I1053,0),IF('CLINs &amp; Ceiling Rates'!$D$239="OPS",'Labor Loading Matrix'!J1053,0),IF('CLINs &amp; Ceiling Rates'!$D$240="OPS",'Labor Loading Matrix'!K1053,0),IF('CLINs &amp; Ceiling Rates'!$D$241="OPS",'Labor Loading Matrix'!L1053,0),IF('CLINs &amp; Ceiling Rates'!$D$242="OPS",'Labor Loading Matrix'!M1053,0),IF('CLINs &amp; Ceiling Rates'!$D$243="OPS",'Labor Loading Matrix'!N1053,0),IF('CLINs &amp; Ceiling Rates'!$D$244="OPS",'Labor Loading Matrix'!O1053,0),IF('CLINs &amp; Ceiling Rates'!$D$245="OPS",'Labor Loading Matrix'!P1053,0),IF('CLINs &amp; Ceiling Rates'!$D$246="OPS",'Labor Loading Matrix'!Q1053,0),IF('CLINs &amp; Ceiling Rates'!$D$247="OPS",'Labor Loading Matrix'!R1053,0),IF('CLINs &amp; Ceiling Rates'!$D$248="OPS",'Labor Loading Matrix'!S1053,0),IF('CLINs &amp; Ceiling Rates'!$D$249="OPS",'Labor Loading Matrix'!T1053,0),IF('CLINs &amp; Ceiling Rates'!$D$250="OPS",'Labor Loading Matrix'!U1053,0),IF('CLINs &amp; Ceiling Rates'!$D$251="OPS",'Labor Loading Matrix'!V1053,0),IF('CLINs &amp; Ceiling Rates'!$D$252="OPS",'Labor Loading Matrix'!W1053,0),IF('CLINs &amp; Ceiling Rates'!$D$253="OPS",'Labor Loading Matrix'!X1053,0),IF('CLINs &amp; Ceiling Rates'!$D$254="OPS",'Labor Loading Matrix'!Y1053,0),IF('CLINs &amp; Ceiling Rates'!$D$255="OPS",'Labor Loading Matrix'!Z1053,0),IF('CLINs &amp; Ceiling Rates'!$D$256="OPS",'Labor Loading Matrix'!AA1053,0))</f>
        <v>0</v>
      </c>
      <c r="F1053" s="175">
        <f>SUM(IF('CLINs &amp; Ceiling Rates'!$D$237="F&amp;E",'Labor Loading Matrix'!H1053,0),IF('CLINs &amp; Ceiling Rates'!$D$238="F&amp;E",'Labor Loading Matrix'!I1053,0),IF('CLINs &amp; Ceiling Rates'!$D$239="F&amp;E",'Labor Loading Matrix'!J1053,0),IF('CLINs &amp; Ceiling Rates'!$D$240="F&amp;E",'Labor Loading Matrix'!K1053,0),IF('CLINs &amp; Ceiling Rates'!$D$241="F&amp;E",'Labor Loading Matrix'!L1053,0),IF('CLINs &amp; Ceiling Rates'!$D$242="F&amp;E",'Labor Loading Matrix'!M1053,0),IF('CLINs &amp; Ceiling Rates'!$D$243="F&amp;E",'Labor Loading Matrix'!N1053,0),IF('CLINs &amp; Ceiling Rates'!$D$244="F&amp;E",'Labor Loading Matrix'!O1053,0),IF('CLINs &amp; Ceiling Rates'!$D$245="F&amp;E",'Labor Loading Matrix'!P1053,0),IF('CLINs &amp; Ceiling Rates'!$D$246="F&amp;E",'Labor Loading Matrix'!Q1053,0),IF('CLINs &amp; Ceiling Rates'!$D$247="F&amp;E",'Labor Loading Matrix'!R1053,0),IF('CLINs &amp; Ceiling Rates'!$D$248="F&amp;E",'Labor Loading Matrix'!S1053,0),IF('CLINs &amp; Ceiling Rates'!$D$249="F&amp;E",'Labor Loading Matrix'!T1053,0),IF('CLINs &amp; Ceiling Rates'!$D$250="F&amp;E",'Labor Loading Matrix'!U1053,0),IF('CLINs &amp; Ceiling Rates'!$D$251="F&amp;E",'Labor Loading Matrix'!V1053,0),IF('CLINs &amp; Ceiling Rates'!$D$252="F&amp;E",'Labor Loading Matrix'!W1053,0),IF('CLINs &amp; Ceiling Rates'!$D$253="F&amp;E",'Labor Loading Matrix'!X1053,0),IF('CLINs &amp; Ceiling Rates'!$D$254="F&amp;E",'Labor Loading Matrix'!Y1053,0),IF('CLINs &amp; Ceiling Rates'!$D$255="F&amp;E",'Labor Loading Matrix'!Z1053,0),IF('CLINs &amp; Ceiling Rates'!$D$256="F&amp;E",'Labor Loading Matrix'!AA1053,0))</f>
        <v>0</v>
      </c>
      <c r="G1053" s="175">
        <f>SUM(IF('CLINs &amp; Ceiling Rates'!$D$237="R&amp;D",'Labor Loading Matrix'!H1053,0),IF('CLINs &amp; Ceiling Rates'!$D$238="R&amp;D",'Labor Loading Matrix'!I1053,0),IF('CLINs &amp; Ceiling Rates'!$D$239="R&amp;D",'Labor Loading Matrix'!J1053,0),IF('CLINs &amp; Ceiling Rates'!$D$240="R&amp;D",'Labor Loading Matrix'!K1053,0),IF('CLINs &amp; Ceiling Rates'!$D$241="R&amp;D",'Labor Loading Matrix'!L1053,0),IF('CLINs &amp; Ceiling Rates'!$D$242="R&amp;D",'Labor Loading Matrix'!M1053,0),IF('CLINs &amp; Ceiling Rates'!$D$243="R&amp;D",'Labor Loading Matrix'!N1053,0),IF('CLINs &amp; Ceiling Rates'!$D$244="R&amp;D",'Labor Loading Matrix'!O1053,0),IF('CLINs &amp; Ceiling Rates'!$D$245="R&amp;D",'Labor Loading Matrix'!P1053,0),IF('CLINs &amp; Ceiling Rates'!$D$246="R&amp;D",'Labor Loading Matrix'!Q1053,0),IF('CLINs &amp; Ceiling Rates'!$D$247="R&amp;D",'Labor Loading Matrix'!R1053,0),IF('CLINs &amp; Ceiling Rates'!$D$248="R&amp;D",'Labor Loading Matrix'!S1053,0),IF('CLINs &amp; Ceiling Rates'!$D$249="R&amp;D",'Labor Loading Matrix'!T1053,0),IF('CLINs &amp; Ceiling Rates'!$D$250="R&amp;D",'Labor Loading Matrix'!U1053,0),IF('CLINs &amp; Ceiling Rates'!$D$251="R&amp;D",'Labor Loading Matrix'!V1053,0),IF('CLINs &amp; Ceiling Rates'!$D$252="R&amp;D",'Labor Loading Matrix'!W1053,0),IF('CLINs &amp; Ceiling Rates'!$D$253="R&amp;D",'Labor Loading Matrix'!X1053,0),IF('CLINs &amp; Ceiling Rates'!$D$254="R&amp;D",'Labor Loading Matrix'!Y1053,0),IF('CLINs &amp; Ceiling Rates'!$D$255="R&amp;D",'Labor Loading Matrix'!Z1053,0),IF('CLINs &amp; Ceiling Rates'!$D$256="R&amp;D",'Labor Loading Matrix'!AA1053,0))</f>
        <v>0</v>
      </c>
      <c r="H1053" s="138"/>
      <c r="I1053" s="137"/>
      <c r="J1053" s="137"/>
      <c r="K1053" s="137"/>
      <c r="L1053" s="137"/>
      <c r="M1053" s="137"/>
      <c r="N1053" s="84"/>
      <c r="O1053" s="84"/>
      <c r="P1053" s="84"/>
      <c r="Q1053" s="84"/>
      <c r="R1053" s="133"/>
      <c r="S1053" s="133"/>
      <c r="T1053" s="133"/>
      <c r="U1053" s="133"/>
      <c r="V1053" s="133"/>
      <c r="W1053" s="133"/>
      <c r="X1053" s="133"/>
      <c r="Y1053" s="133"/>
      <c r="Z1053" s="133"/>
      <c r="AA1053" s="133"/>
    </row>
    <row r="1054" spans="1:27" s="73" customFormat="1" ht="18" hidden="1" customHeight="1" x14ac:dyDescent="0.25">
      <c r="A1054" s="173">
        <f>'CLINs &amp; Ceiling Rates'!B199</f>
        <v>0</v>
      </c>
      <c r="B1054" s="173">
        <f>'CLINs &amp; Ceiling Rates'!C199</f>
        <v>0</v>
      </c>
      <c r="C1054" s="177" t="str">
        <f>'CLINs &amp; Ceiling Rates'!M199</f>
        <v/>
      </c>
      <c r="D1054" s="211">
        <f>IF('CLINs &amp; Ceiling Rates'!D1010="",SUM('Labor Loading Matrix'!H1054:AA1054),SUM(E1054:G1054))</f>
        <v>0</v>
      </c>
      <c r="E1054" s="175">
        <f>SUM(IF('CLINs &amp; Ceiling Rates'!$D$237="OPS",'Labor Loading Matrix'!H1054,0),IF('CLINs &amp; Ceiling Rates'!$D$238="OPS",'Labor Loading Matrix'!I1054,0),IF('CLINs &amp; Ceiling Rates'!$D$239="OPS",'Labor Loading Matrix'!J1054,0),IF('CLINs &amp; Ceiling Rates'!$D$240="OPS",'Labor Loading Matrix'!K1054,0),IF('CLINs &amp; Ceiling Rates'!$D$241="OPS",'Labor Loading Matrix'!L1054,0),IF('CLINs &amp; Ceiling Rates'!$D$242="OPS",'Labor Loading Matrix'!M1054,0),IF('CLINs &amp; Ceiling Rates'!$D$243="OPS",'Labor Loading Matrix'!N1054,0),IF('CLINs &amp; Ceiling Rates'!$D$244="OPS",'Labor Loading Matrix'!O1054,0),IF('CLINs &amp; Ceiling Rates'!$D$245="OPS",'Labor Loading Matrix'!P1054,0),IF('CLINs &amp; Ceiling Rates'!$D$246="OPS",'Labor Loading Matrix'!Q1054,0),IF('CLINs &amp; Ceiling Rates'!$D$247="OPS",'Labor Loading Matrix'!R1054,0),IF('CLINs &amp; Ceiling Rates'!$D$248="OPS",'Labor Loading Matrix'!S1054,0),IF('CLINs &amp; Ceiling Rates'!$D$249="OPS",'Labor Loading Matrix'!T1054,0),IF('CLINs &amp; Ceiling Rates'!$D$250="OPS",'Labor Loading Matrix'!U1054,0),IF('CLINs &amp; Ceiling Rates'!$D$251="OPS",'Labor Loading Matrix'!V1054,0),IF('CLINs &amp; Ceiling Rates'!$D$252="OPS",'Labor Loading Matrix'!W1054,0),IF('CLINs &amp; Ceiling Rates'!$D$253="OPS",'Labor Loading Matrix'!X1054,0),IF('CLINs &amp; Ceiling Rates'!$D$254="OPS",'Labor Loading Matrix'!Y1054,0),IF('CLINs &amp; Ceiling Rates'!$D$255="OPS",'Labor Loading Matrix'!Z1054,0),IF('CLINs &amp; Ceiling Rates'!$D$256="OPS",'Labor Loading Matrix'!AA1054,0))</f>
        <v>0</v>
      </c>
      <c r="F1054" s="175">
        <f>SUM(IF('CLINs &amp; Ceiling Rates'!$D$237="F&amp;E",'Labor Loading Matrix'!H1054,0),IF('CLINs &amp; Ceiling Rates'!$D$238="F&amp;E",'Labor Loading Matrix'!I1054,0),IF('CLINs &amp; Ceiling Rates'!$D$239="F&amp;E",'Labor Loading Matrix'!J1054,0),IF('CLINs &amp; Ceiling Rates'!$D$240="F&amp;E",'Labor Loading Matrix'!K1054,0),IF('CLINs &amp; Ceiling Rates'!$D$241="F&amp;E",'Labor Loading Matrix'!L1054,0),IF('CLINs &amp; Ceiling Rates'!$D$242="F&amp;E",'Labor Loading Matrix'!M1054,0),IF('CLINs &amp; Ceiling Rates'!$D$243="F&amp;E",'Labor Loading Matrix'!N1054,0),IF('CLINs &amp; Ceiling Rates'!$D$244="F&amp;E",'Labor Loading Matrix'!O1054,0),IF('CLINs &amp; Ceiling Rates'!$D$245="F&amp;E",'Labor Loading Matrix'!P1054,0),IF('CLINs &amp; Ceiling Rates'!$D$246="F&amp;E",'Labor Loading Matrix'!Q1054,0),IF('CLINs &amp; Ceiling Rates'!$D$247="F&amp;E",'Labor Loading Matrix'!R1054,0),IF('CLINs &amp; Ceiling Rates'!$D$248="F&amp;E",'Labor Loading Matrix'!S1054,0),IF('CLINs &amp; Ceiling Rates'!$D$249="F&amp;E",'Labor Loading Matrix'!T1054,0),IF('CLINs &amp; Ceiling Rates'!$D$250="F&amp;E",'Labor Loading Matrix'!U1054,0),IF('CLINs &amp; Ceiling Rates'!$D$251="F&amp;E",'Labor Loading Matrix'!V1054,0),IF('CLINs &amp; Ceiling Rates'!$D$252="F&amp;E",'Labor Loading Matrix'!W1054,0),IF('CLINs &amp; Ceiling Rates'!$D$253="F&amp;E",'Labor Loading Matrix'!X1054,0),IF('CLINs &amp; Ceiling Rates'!$D$254="F&amp;E",'Labor Loading Matrix'!Y1054,0),IF('CLINs &amp; Ceiling Rates'!$D$255="F&amp;E",'Labor Loading Matrix'!Z1054,0),IF('CLINs &amp; Ceiling Rates'!$D$256="F&amp;E",'Labor Loading Matrix'!AA1054,0))</f>
        <v>0</v>
      </c>
      <c r="G1054" s="175">
        <f>SUM(IF('CLINs &amp; Ceiling Rates'!$D$237="R&amp;D",'Labor Loading Matrix'!H1054,0),IF('CLINs &amp; Ceiling Rates'!$D$238="R&amp;D",'Labor Loading Matrix'!I1054,0),IF('CLINs &amp; Ceiling Rates'!$D$239="R&amp;D",'Labor Loading Matrix'!J1054,0),IF('CLINs &amp; Ceiling Rates'!$D$240="R&amp;D",'Labor Loading Matrix'!K1054,0),IF('CLINs &amp; Ceiling Rates'!$D$241="R&amp;D",'Labor Loading Matrix'!L1054,0),IF('CLINs &amp; Ceiling Rates'!$D$242="R&amp;D",'Labor Loading Matrix'!M1054,0),IF('CLINs &amp; Ceiling Rates'!$D$243="R&amp;D",'Labor Loading Matrix'!N1054,0),IF('CLINs &amp; Ceiling Rates'!$D$244="R&amp;D",'Labor Loading Matrix'!O1054,0),IF('CLINs &amp; Ceiling Rates'!$D$245="R&amp;D",'Labor Loading Matrix'!P1054,0),IF('CLINs &amp; Ceiling Rates'!$D$246="R&amp;D",'Labor Loading Matrix'!Q1054,0),IF('CLINs &amp; Ceiling Rates'!$D$247="R&amp;D",'Labor Loading Matrix'!R1054,0),IF('CLINs &amp; Ceiling Rates'!$D$248="R&amp;D",'Labor Loading Matrix'!S1054,0),IF('CLINs &amp; Ceiling Rates'!$D$249="R&amp;D",'Labor Loading Matrix'!T1054,0),IF('CLINs &amp; Ceiling Rates'!$D$250="R&amp;D",'Labor Loading Matrix'!U1054,0),IF('CLINs &amp; Ceiling Rates'!$D$251="R&amp;D",'Labor Loading Matrix'!V1054,0),IF('CLINs &amp; Ceiling Rates'!$D$252="R&amp;D",'Labor Loading Matrix'!W1054,0),IF('CLINs &amp; Ceiling Rates'!$D$253="R&amp;D",'Labor Loading Matrix'!X1054,0),IF('CLINs &amp; Ceiling Rates'!$D$254="R&amp;D",'Labor Loading Matrix'!Y1054,0),IF('CLINs &amp; Ceiling Rates'!$D$255="R&amp;D",'Labor Loading Matrix'!Z1054,0),IF('CLINs &amp; Ceiling Rates'!$D$256="R&amp;D",'Labor Loading Matrix'!AA1054,0))</f>
        <v>0</v>
      </c>
      <c r="H1054" s="138"/>
      <c r="I1054" s="137"/>
      <c r="J1054" s="137"/>
      <c r="K1054" s="137"/>
      <c r="L1054" s="137"/>
      <c r="M1054" s="137"/>
      <c r="N1054" s="84"/>
      <c r="O1054" s="84"/>
      <c r="P1054" s="84"/>
      <c r="Q1054" s="84"/>
      <c r="R1054" s="133"/>
      <c r="S1054" s="133"/>
      <c r="T1054" s="133"/>
      <c r="U1054" s="133"/>
      <c r="V1054" s="133"/>
      <c r="W1054" s="133"/>
      <c r="X1054" s="133"/>
      <c r="Y1054" s="133"/>
      <c r="Z1054" s="133"/>
      <c r="AA1054" s="133"/>
    </row>
    <row r="1055" spans="1:27" s="73" customFormat="1" ht="18" hidden="1" customHeight="1" x14ac:dyDescent="0.25">
      <c r="A1055" s="173">
        <f>'CLINs &amp; Ceiling Rates'!B200</f>
        <v>0</v>
      </c>
      <c r="B1055" s="173">
        <f>'CLINs &amp; Ceiling Rates'!C200</f>
        <v>0</v>
      </c>
      <c r="C1055" s="177" t="str">
        <f>'CLINs &amp; Ceiling Rates'!M200</f>
        <v/>
      </c>
      <c r="D1055" s="211">
        <f>IF('CLINs &amp; Ceiling Rates'!D1011="",SUM('Labor Loading Matrix'!H1055:AA1055),SUM(E1055:G1055))</f>
        <v>0</v>
      </c>
      <c r="E1055" s="175">
        <f>SUM(IF('CLINs &amp; Ceiling Rates'!$D$237="OPS",'Labor Loading Matrix'!H1055,0),IF('CLINs &amp; Ceiling Rates'!$D$238="OPS",'Labor Loading Matrix'!I1055,0),IF('CLINs &amp; Ceiling Rates'!$D$239="OPS",'Labor Loading Matrix'!J1055,0),IF('CLINs &amp; Ceiling Rates'!$D$240="OPS",'Labor Loading Matrix'!K1055,0),IF('CLINs &amp; Ceiling Rates'!$D$241="OPS",'Labor Loading Matrix'!L1055,0),IF('CLINs &amp; Ceiling Rates'!$D$242="OPS",'Labor Loading Matrix'!M1055,0),IF('CLINs &amp; Ceiling Rates'!$D$243="OPS",'Labor Loading Matrix'!N1055,0),IF('CLINs &amp; Ceiling Rates'!$D$244="OPS",'Labor Loading Matrix'!O1055,0),IF('CLINs &amp; Ceiling Rates'!$D$245="OPS",'Labor Loading Matrix'!P1055,0),IF('CLINs &amp; Ceiling Rates'!$D$246="OPS",'Labor Loading Matrix'!Q1055,0),IF('CLINs &amp; Ceiling Rates'!$D$247="OPS",'Labor Loading Matrix'!R1055,0),IF('CLINs &amp; Ceiling Rates'!$D$248="OPS",'Labor Loading Matrix'!S1055,0),IF('CLINs &amp; Ceiling Rates'!$D$249="OPS",'Labor Loading Matrix'!T1055,0),IF('CLINs &amp; Ceiling Rates'!$D$250="OPS",'Labor Loading Matrix'!U1055,0),IF('CLINs &amp; Ceiling Rates'!$D$251="OPS",'Labor Loading Matrix'!V1055,0),IF('CLINs &amp; Ceiling Rates'!$D$252="OPS",'Labor Loading Matrix'!W1055,0),IF('CLINs &amp; Ceiling Rates'!$D$253="OPS",'Labor Loading Matrix'!X1055,0),IF('CLINs &amp; Ceiling Rates'!$D$254="OPS",'Labor Loading Matrix'!Y1055,0),IF('CLINs &amp; Ceiling Rates'!$D$255="OPS",'Labor Loading Matrix'!Z1055,0),IF('CLINs &amp; Ceiling Rates'!$D$256="OPS",'Labor Loading Matrix'!AA1055,0))</f>
        <v>0</v>
      </c>
      <c r="F1055" s="175">
        <f>SUM(IF('CLINs &amp; Ceiling Rates'!$D$237="F&amp;E",'Labor Loading Matrix'!H1055,0),IF('CLINs &amp; Ceiling Rates'!$D$238="F&amp;E",'Labor Loading Matrix'!I1055,0),IF('CLINs &amp; Ceiling Rates'!$D$239="F&amp;E",'Labor Loading Matrix'!J1055,0),IF('CLINs &amp; Ceiling Rates'!$D$240="F&amp;E",'Labor Loading Matrix'!K1055,0),IF('CLINs &amp; Ceiling Rates'!$D$241="F&amp;E",'Labor Loading Matrix'!L1055,0),IF('CLINs &amp; Ceiling Rates'!$D$242="F&amp;E",'Labor Loading Matrix'!M1055,0),IF('CLINs &amp; Ceiling Rates'!$D$243="F&amp;E",'Labor Loading Matrix'!N1055,0),IF('CLINs &amp; Ceiling Rates'!$D$244="F&amp;E",'Labor Loading Matrix'!O1055,0),IF('CLINs &amp; Ceiling Rates'!$D$245="F&amp;E",'Labor Loading Matrix'!P1055,0),IF('CLINs &amp; Ceiling Rates'!$D$246="F&amp;E",'Labor Loading Matrix'!Q1055,0),IF('CLINs &amp; Ceiling Rates'!$D$247="F&amp;E",'Labor Loading Matrix'!R1055,0),IF('CLINs &amp; Ceiling Rates'!$D$248="F&amp;E",'Labor Loading Matrix'!S1055,0),IF('CLINs &amp; Ceiling Rates'!$D$249="F&amp;E",'Labor Loading Matrix'!T1055,0),IF('CLINs &amp; Ceiling Rates'!$D$250="F&amp;E",'Labor Loading Matrix'!U1055,0),IF('CLINs &amp; Ceiling Rates'!$D$251="F&amp;E",'Labor Loading Matrix'!V1055,0),IF('CLINs &amp; Ceiling Rates'!$D$252="F&amp;E",'Labor Loading Matrix'!W1055,0),IF('CLINs &amp; Ceiling Rates'!$D$253="F&amp;E",'Labor Loading Matrix'!X1055,0),IF('CLINs &amp; Ceiling Rates'!$D$254="F&amp;E",'Labor Loading Matrix'!Y1055,0),IF('CLINs &amp; Ceiling Rates'!$D$255="F&amp;E",'Labor Loading Matrix'!Z1055,0),IF('CLINs &amp; Ceiling Rates'!$D$256="F&amp;E",'Labor Loading Matrix'!AA1055,0))</f>
        <v>0</v>
      </c>
      <c r="G1055" s="175">
        <f>SUM(IF('CLINs &amp; Ceiling Rates'!$D$237="R&amp;D",'Labor Loading Matrix'!H1055,0),IF('CLINs &amp; Ceiling Rates'!$D$238="R&amp;D",'Labor Loading Matrix'!I1055,0),IF('CLINs &amp; Ceiling Rates'!$D$239="R&amp;D",'Labor Loading Matrix'!J1055,0),IF('CLINs &amp; Ceiling Rates'!$D$240="R&amp;D",'Labor Loading Matrix'!K1055,0),IF('CLINs &amp; Ceiling Rates'!$D$241="R&amp;D",'Labor Loading Matrix'!L1055,0),IF('CLINs &amp; Ceiling Rates'!$D$242="R&amp;D",'Labor Loading Matrix'!M1055,0),IF('CLINs &amp; Ceiling Rates'!$D$243="R&amp;D",'Labor Loading Matrix'!N1055,0),IF('CLINs &amp; Ceiling Rates'!$D$244="R&amp;D",'Labor Loading Matrix'!O1055,0),IF('CLINs &amp; Ceiling Rates'!$D$245="R&amp;D",'Labor Loading Matrix'!P1055,0),IF('CLINs &amp; Ceiling Rates'!$D$246="R&amp;D",'Labor Loading Matrix'!Q1055,0),IF('CLINs &amp; Ceiling Rates'!$D$247="R&amp;D",'Labor Loading Matrix'!R1055,0),IF('CLINs &amp; Ceiling Rates'!$D$248="R&amp;D",'Labor Loading Matrix'!S1055,0),IF('CLINs &amp; Ceiling Rates'!$D$249="R&amp;D",'Labor Loading Matrix'!T1055,0),IF('CLINs &amp; Ceiling Rates'!$D$250="R&amp;D",'Labor Loading Matrix'!U1055,0),IF('CLINs &amp; Ceiling Rates'!$D$251="R&amp;D",'Labor Loading Matrix'!V1055,0),IF('CLINs &amp; Ceiling Rates'!$D$252="R&amp;D",'Labor Loading Matrix'!W1055,0),IF('CLINs &amp; Ceiling Rates'!$D$253="R&amp;D",'Labor Loading Matrix'!X1055,0),IF('CLINs &amp; Ceiling Rates'!$D$254="R&amp;D",'Labor Loading Matrix'!Y1055,0),IF('CLINs &amp; Ceiling Rates'!$D$255="R&amp;D",'Labor Loading Matrix'!Z1055,0),IF('CLINs &amp; Ceiling Rates'!$D$256="R&amp;D",'Labor Loading Matrix'!AA1055,0))</f>
        <v>0</v>
      </c>
      <c r="H1055" s="138"/>
      <c r="I1055" s="137"/>
      <c r="J1055" s="137"/>
      <c r="K1055" s="137"/>
      <c r="L1055" s="137"/>
      <c r="M1055" s="137"/>
      <c r="N1055" s="84"/>
      <c r="O1055" s="84"/>
      <c r="P1055" s="84"/>
      <c r="Q1055" s="84"/>
      <c r="R1055" s="133"/>
      <c r="S1055" s="133"/>
      <c r="T1055" s="133"/>
      <c r="U1055" s="133"/>
      <c r="V1055" s="133"/>
      <c r="W1055" s="133"/>
      <c r="X1055" s="133"/>
      <c r="Y1055" s="133"/>
      <c r="Z1055" s="133"/>
      <c r="AA1055" s="133"/>
    </row>
    <row r="1056" spans="1:27" s="73" customFormat="1" ht="18" hidden="1" customHeight="1" x14ac:dyDescent="0.25">
      <c r="A1056" s="173">
        <f>'CLINs &amp; Ceiling Rates'!B201</f>
        <v>0</v>
      </c>
      <c r="B1056" s="173">
        <f>'CLINs &amp; Ceiling Rates'!C201</f>
        <v>0</v>
      </c>
      <c r="C1056" s="177" t="str">
        <f>'CLINs &amp; Ceiling Rates'!M201</f>
        <v/>
      </c>
      <c r="D1056" s="211">
        <f>IF('CLINs &amp; Ceiling Rates'!D1012="",SUM('Labor Loading Matrix'!H1056:AA1056),SUM(E1056:G1056))</f>
        <v>0</v>
      </c>
      <c r="E1056" s="175">
        <f>SUM(IF('CLINs &amp; Ceiling Rates'!$D$237="OPS",'Labor Loading Matrix'!H1056,0),IF('CLINs &amp; Ceiling Rates'!$D$238="OPS",'Labor Loading Matrix'!I1056,0),IF('CLINs &amp; Ceiling Rates'!$D$239="OPS",'Labor Loading Matrix'!J1056,0),IF('CLINs &amp; Ceiling Rates'!$D$240="OPS",'Labor Loading Matrix'!K1056,0),IF('CLINs &amp; Ceiling Rates'!$D$241="OPS",'Labor Loading Matrix'!L1056,0),IF('CLINs &amp; Ceiling Rates'!$D$242="OPS",'Labor Loading Matrix'!M1056,0),IF('CLINs &amp; Ceiling Rates'!$D$243="OPS",'Labor Loading Matrix'!N1056,0),IF('CLINs &amp; Ceiling Rates'!$D$244="OPS",'Labor Loading Matrix'!O1056,0),IF('CLINs &amp; Ceiling Rates'!$D$245="OPS",'Labor Loading Matrix'!P1056,0),IF('CLINs &amp; Ceiling Rates'!$D$246="OPS",'Labor Loading Matrix'!Q1056,0),IF('CLINs &amp; Ceiling Rates'!$D$247="OPS",'Labor Loading Matrix'!R1056,0),IF('CLINs &amp; Ceiling Rates'!$D$248="OPS",'Labor Loading Matrix'!S1056,0),IF('CLINs &amp; Ceiling Rates'!$D$249="OPS",'Labor Loading Matrix'!T1056,0),IF('CLINs &amp; Ceiling Rates'!$D$250="OPS",'Labor Loading Matrix'!U1056,0),IF('CLINs &amp; Ceiling Rates'!$D$251="OPS",'Labor Loading Matrix'!V1056,0),IF('CLINs &amp; Ceiling Rates'!$D$252="OPS",'Labor Loading Matrix'!W1056,0),IF('CLINs &amp; Ceiling Rates'!$D$253="OPS",'Labor Loading Matrix'!X1056,0),IF('CLINs &amp; Ceiling Rates'!$D$254="OPS",'Labor Loading Matrix'!Y1056,0),IF('CLINs &amp; Ceiling Rates'!$D$255="OPS",'Labor Loading Matrix'!Z1056,0),IF('CLINs &amp; Ceiling Rates'!$D$256="OPS",'Labor Loading Matrix'!AA1056,0))</f>
        <v>0</v>
      </c>
      <c r="F1056" s="175">
        <f>SUM(IF('CLINs &amp; Ceiling Rates'!$D$237="F&amp;E",'Labor Loading Matrix'!H1056,0),IF('CLINs &amp; Ceiling Rates'!$D$238="F&amp;E",'Labor Loading Matrix'!I1056,0),IF('CLINs &amp; Ceiling Rates'!$D$239="F&amp;E",'Labor Loading Matrix'!J1056,0),IF('CLINs &amp; Ceiling Rates'!$D$240="F&amp;E",'Labor Loading Matrix'!K1056,0),IF('CLINs &amp; Ceiling Rates'!$D$241="F&amp;E",'Labor Loading Matrix'!L1056,0),IF('CLINs &amp; Ceiling Rates'!$D$242="F&amp;E",'Labor Loading Matrix'!M1056,0),IF('CLINs &amp; Ceiling Rates'!$D$243="F&amp;E",'Labor Loading Matrix'!N1056,0),IF('CLINs &amp; Ceiling Rates'!$D$244="F&amp;E",'Labor Loading Matrix'!O1056,0),IF('CLINs &amp; Ceiling Rates'!$D$245="F&amp;E",'Labor Loading Matrix'!P1056,0),IF('CLINs &amp; Ceiling Rates'!$D$246="F&amp;E",'Labor Loading Matrix'!Q1056,0),IF('CLINs &amp; Ceiling Rates'!$D$247="F&amp;E",'Labor Loading Matrix'!R1056,0),IF('CLINs &amp; Ceiling Rates'!$D$248="F&amp;E",'Labor Loading Matrix'!S1056,0),IF('CLINs &amp; Ceiling Rates'!$D$249="F&amp;E",'Labor Loading Matrix'!T1056,0),IF('CLINs &amp; Ceiling Rates'!$D$250="F&amp;E",'Labor Loading Matrix'!U1056,0),IF('CLINs &amp; Ceiling Rates'!$D$251="F&amp;E",'Labor Loading Matrix'!V1056,0),IF('CLINs &amp; Ceiling Rates'!$D$252="F&amp;E",'Labor Loading Matrix'!W1056,0),IF('CLINs &amp; Ceiling Rates'!$D$253="F&amp;E",'Labor Loading Matrix'!X1056,0),IF('CLINs &amp; Ceiling Rates'!$D$254="F&amp;E",'Labor Loading Matrix'!Y1056,0),IF('CLINs &amp; Ceiling Rates'!$D$255="F&amp;E",'Labor Loading Matrix'!Z1056,0),IF('CLINs &amp; Ceiling Rates'!$D$256="F&amp;E",'Labor Loading Matrix'!AA1056,0))</f>
        <v>0</v>
      </c>
      <c r="G1056" s="175">
        <f>SUM(IF('CLINs &amp; Ceiling Rates'!$D$237="R&amp;D",'Labor Loading Matrix'!H1056,0),IF('CLINs &amp; Ceiling Rates'!$D$238="R&amp;D",'Labor Loading Matrix'!I1056,0),IF('CLINs &amp; Ceiling Rates'!$D$239="R&amp;D",'Labor Loading Matrix'!J1056,0),IF('CLINs &amp; Ceiling Rates'!$D$240="R&amp;D",'Labor Loading Matrix'!K1056,0),IF('CLINs &amp; Ceiling Rates'!$D$241="R&amp;D",'Labor Loading Matrix'!L1056,0),IF('CLINs &amp; Ceiling Rates'!$D$242="R&amp;D",'Labor Loading Matrix'!M1056,0),IF('CLINs &amp; Ceiling Rates'!$D$243="R&amp;D",'Labor Loading Matrix'!N1056,0),IF('CLINs &amp; Ceiling Rates'!$D$244="R&amp;D",'Labor Loading Matrix'!O1056,0),IF('CLINs &amp; Ceiling Rates'!$D$245="R&amp;D",'Labor Loading Matrix'!P1056,0),IF('CLINs &amp; Ceiling Rates'!$D$246="R&amp;D",'Labor Loading Matrix'!Q1056,0),IF('CLINs &amp; Ceiling Rates'!$D$247="R&amp;D",'Labor Loading Matrix'!R1056,0),IF('CLINs &amp; Ceiling Rates'!$D$248="R&amp;D",'Labor Loading Matrix'!S1056,0),IF('CLINs &amp; Ceiling Rates'!$D$249="R&amp;D",'Labor Loading Matrix'!T1056,0),IF('CLINs &amp; Ceiling Rates'!$D$250="R&amp;D",'Labor Loading Matrix'!U1056,0),IF('CLINs &amp; Ceiling Rates'!$D$251="R&amp;D",'Labor Loading Matrix'!V1056,0),IF('CLINs &amp; Ceiling Rates'!$D$252="R&amp;D",'Labor Loading Matrix'!W1056,0),IF('CLINs &amp; Ceiling Rates'!$D$253="R&amp;D",'Labor Loading Matrix'!X1056,0),IF('CLINs &amp; Ceiling Rates'!$D$254="R&amp;D",'Labor Loading Matrix'!Y1056,0),IF('CLINs &amp; Ceiling Rates'!$D$255="R&amp;D",'Labor Loading Matrix'!Z1056,0),IF('CLINs &amp; Ceiling Rates'!$D$256="R&amp;D",'Labor Loading Matrix'!AA1056,0))</f>
        <v>0</v>
      </c>
      <c r="H1056" s="138"/>
      <c r="I1056" s="137"/>
      <c r="J1056" s="137"/>
      <c r="K1056" s="137"/>
      <c r="L1056" s="137"/>
      <c r="M1056" s="137"/>
      <c r="N1056" s="84"/>
      <c r="O1056" s="84"/>
      <c r="P1056" s="84"/>
      <c r="Q1056" s="84"/>
      <c r="R1056" s="133"/>
      <c r="S1056" s="133"/>
      <c r="T1056" s="133"/>
      <c r="U1056" s="133"/>
      <c r="V1056" s="133"/>
      <c r="W1056" s="133"/>
      <c r="X1056" s="133"/>
      <c r="Y1056" s="133"/>
      <c r="Z1056" s="133"/>
      <c r="AA1056" s="133"/>
    </row>
    <row r="1057" spans="1:27" s="73" customFormat="1" ht="18" hidden="1" customHeight="1" x14ac:dyDescent="0.25">
      <c r="A1057" s="173">
        <f>'CLINs &amp; Ceiling Rates'!B202</f>
        <v>0</v>
      </c>
      <c r="B1057" s="173">
        <f>'CLINs &amp; Ceiling Rates'!C202</f>
        <v>0</v>
      </c>
      <c r="C1057" s="177" t="str">
        <f>'CLINs &amp; Ceiling Rates'!M202</f>
        <v/>
      </c>
      <c r="D1057" s="211">
        <f>IF('CLINs &amp; Ceiling Rates'!D1013="",SUM('Labor Loading Matrix'!H1057:AA1057),SUM(E1057:G1057))</f>
        <v>0</v>
      </c>
      <c r="E1057" s="175">
        <f>SUM(IF('CLINs &amp; Ceiling Rates'!$D$237="OPS",'Labor Loading Matrix'!H1057,0),IF('CLINs &amp; Ceiling Rates'!$D$238="OPS",'Labor Loading Matrix'!I1057,0),IF('CLINs &amp; Ceiling Rates'!$D$239="OPS",'Labor Loading Matrix'!J1057,0),IF('CLINs &amp; Ceiling Rates'!$D$240="OPS",'Labor Loading Matrix'!K1057,0),IF('CLINs &amp; Ceiling Rates'!$D$241="OPS",'Labor Loading Matrix'!L1057,0),IF('CLINs &amp; Ceiling Rates'!$D$242="OPS",'Labor Loading Matrix'!M1057,0),IF('CLINs &amp; Ceiling Rates'!$D$243="OPS",'Labor Loading Matrix'!N1057,0),IF('CLINs &amp; Ceiling Rates'!$D$244="OPS",'Labor Loading Matrix'!O1057,0),IF('CLINs &amp; Ceiling Rates'!$D$245="OPS",'Labor Loading Matrix'!P1057,0),IF('CLINs &amp; Ceiling Rates'!$D$246="OPS",'Labor Loading Matrix'!Q1057,0),IF('CLINs &amp; Ceiling Rates'!$D$247="OPS",'Labor Loading Matrix'!R1057,0),IF('CLINs &amp; Ceiling Rates'!$D$248="OPS",'Labor Loading Matrix'!S1057,0),IF('CLINs &amp; Ceiling Rates'!$D$249="OPS",'Labor Loading Matrix'!T1057,0),IF('CLINs &amp; Ceiling Rates'!$D$250="OPS",'Labor Loading Matrix'!U1057,0),IF('CLINs &amp; Ceiling Rates'!$D$251="OPS",'Labor Loading Matrix'!V1057,0),IF('CLINs &amp; Ceiling Rates'!$D$252="OPS",'Labor Loading Matrix'!W1057,0),IF('CLINs &amp; Ceiling Rates'!$D$253="OPS",'Labor Loading Matrix'!X1057,0),IF('CLINs &amp; Ceiling Rates'!$D$254="OPS",'Labor Loading Matrix'!Y1057,0),IF('CLINs &amp; Ceiling Rates'!$D$255="OPS",'Labor Loading Matrix'!Z1057,0),IF('CLINs &amp; Ceiling Rates'!$D$256="OPS",'Labor Loading Matrix'!AA1057,0))</f>
        <v>0</v>
      </c>
      <c r="F1057" s="175">
        <f>SUM(IF('CLINs &amp; Ceiling Rates'!$D$237="F&amp;E",'Labor Loading Matrix'!H1057,0),IF('CLINs &amp; Ceiling Rates'!$D$238="F&amp;E",'Labor Loading Matrix'!I1057,0),IF('CLINs &amp; Ceiling Rates'!$D$239="F&amp;E",'Labor Loading Matrix'!J1057,0),IF('CLINs &amp; Ceiling Rates'!$D$240="F&amp;E",'Labor Loading Matrix'!K1057,0),IF('CLINs &amp; Ceiling Rates'!$D$241="F&amp;E",'Labor Loading Matrix'!L1057,0),IF('CLINs &amp; Ceiling Rates'!$D$242="F&amp;E",'Labor Loading Matrix'!M1057,0),IF('CLINs &amp; Ceiling Rates'!$D$243="F&amp;E",'Labor Loading Matrix'!N1057,0),IF('CLINs &amp; Ceiling Rates'!$D$244="F&amp;E",'Labor Loading Matrix'!O1057,0),IF('CLINs &amp; Ceiling Rates'!$D$245="F&amp;E",'Labor Loading Matrix'!P1057,0),IF('CLINs &amp; Ceiling Rates'!$D$246="F&amp;E",'Labor Loading Matrix'!Q1057,0),IF('CLINs &amp; Ceiling Rates'!$D$247="F&amp;E",'Labor Loading Matrix'!R1057,0),IF('CLINs &amp; Ceiling Rates'!$D$248="F&amp;E",'Labor Loading Matrix'!S1057,0),IF('CLINs &amp; Ceiling Rates'!$D$249="F&amp;E",'Labor Loading Matrix'!T1057,0),IF('CLINs &amp; Ceiling Rates'!$D$250="F&amp;E",'Labor Loading Matrix'!U1057,0),IF('CLINs &amp; Ceiling Rates'!$D$251="F&amp;E",'Labor Loading Matrix'!V1057,0),IF('CLINs &amp; Ceiling Rates'!$D$252="F&amp;E",'Labor Loading Matrix'!W1057,0),IF('CLINs &amp; Ceiling Rates'!$D$253="F&amp;E",'Labor Loading Matrix'!X1057,0),IF('CLINs &amp; Ceiling Rates'!$D$254="F&amp;E",'Labor Loading Matrix'!Y1057,0),IF('CLINs &amp; Ceiling Rates'!$D$255="F&amp;E",'Labor Loading Matrix'!Z1057,0),IF('CLINs &amp; Ceiling Rates'!$D$256="F&amp;E",'Labor Loading Matrix'!AA1057,0))</f>
        <v>0</v>
      </c>
      <c r="G1057" s="175">
        <f>SUM(IF('CLINs &amp; Ceiling Rates'!$D$237="R&amp;D",'Labor Loading Matrix'!H1057,0),IF('CLINs &amp; Ceiling Rates'!$D$238="R&amp;D",'Labor Loading Matrix'!I1057,0),IF('CLINs &amp; Ceiling Rates'!$D$239="R&amp;D",'Labor Loading Matrix'!J1057,0),IF('CLINs &amp; Ceiling Rates'!$D$240="R&amp;D",'Labor Loading Matrix'!K1057,0),IF('CLINs &amp; Ceiling Rates'!$D$241="R&amp;D",'Labor Loading Matrix'!L1057,0),IF('CLINs &amp; Ceiling Rates'!$D$242="R&amp;D",'Labor Loading Matrix'!M1057,0),IF('CLINs &amp; Ceiling Rates'!$D$243="R&amp;D",'Labor Loading Matrix'!N1057,0),IF('CLINs &amp; Ceiling Rates'!$D$244="R&amp;D",'Labor Loading Matrix'!O1057,0),IF('CLINs &amp; Ceiling Rates'!$D$245="R&amp;D",'Labor Loading Matrix'!P1057,0),IF('CLINs &amp; Ceiling Rates'!$D$246="R&amp;D",'Labor Loading Matrix'!Q1057,0),IF('CLINs &amp; Ceiling Rates'!$D$247="R&amp;D",'Labor Loading Matrix'!R1057,0),IF('CLINs &amp; Ceiling Rates'!$D$248="R&amp;D",'Labor Loading Matrix'!S1057,0),IF('CLINs &amp; Ceiling Rates'!$D$249="R&amp;D",'Labor Loading Matrix'!T1057,0),IF('CLINs &amp; Ceiling Rates'!$D$250="R&amp;D",'Labor Loading Matrix'!U1057,0),IF('CLINs &amp; Ceiling Rates'!$D$251="R&amp;D",'Labor Loading Matrix'!V1057,0),IF('CLINs &amp; Ceiling Rates'!$D$252="R&amp;D",'Labor Loading Matrix'!W1057,0),IF('CLINs &amp; Ceiling Rates'!$D$253="R&amp;D",'Labor Loading Matrix'!X1057,0),IF('CLINs &amp; Ceiling Rates'!$D$254="R&amp;D",'Labor Loading Matrix'!Y1057,0),IF('CLINs &amp; Ceiling Rates'!$D$255="R&amp;D",'Labor Loading Matrix'!Z1057,0),IF('CLINs &amp; Ceiling Rates'!$D$256="R&amp;D",'Labor Loading Matrix'!AA1057,0))</f>
        <v>0</v>
      </c>
      <c r="H1057" s="138"/>
      <c r="I1057" s="137"/>
      <c r="J1057" s="137"/>
      <c r="K1057" s="137"/>
      <c r="L1057" s="137"/>
      <c r="M1057" s="137"/>
      <c r="N1057" s="84"/>
      <c r="O1057" s="84"/>
      <c r="P1057" s="84"/>
      <c r="Q1057" s="84"/>
      <c r="R1057" s="133"/>
      <c r="S1057" s="133"/>
      <c r="T1057" s="133"/>
      <c r="U1057" s="133"/>
      <c r="V1057" s="133"/>
      <c r="W1057" s="133"/>
      <c r="X1057" s="133"/>
      <c r="Y1057" s="133"/>
      <c r="Z1057" s="133"/>
      <c r="AA1057" s="133"/>
    </row>
    <row r="1058" spans="1:27" s="73" customFormat="1" ht="18" hidden="1" customHeight="1" x14ac:dyDescent="0.25">
      <c r="A1058" s="173">
        <f>'CLINs &amp; Ceiling Rates'!B203</f>
        <v>0</v>
      </c>
      <c r="B1058" s="173">
        <f>'CLINs &amp; Ceiling Rates'!C203</f>
        <v>0</v>
      </c>
      <c r="C1058" s="177" t="str">
        <f>'CLINs &amp; Ceiling Rates'!M203</f>
        <v/>
      </c>
      <c r="D1058" s="211">
        <f>IF('CLINs &amp; Ceiling Rates'!D1014="",SUM('Labor Loading Matrix'!H1058:AA1058),SUM(E1058:G1058))</f>
        <v>0</v>
      </c>
      <c r="E1058" s="175">
        <f>SUM(IF('CLINs &amp; Ceiling Rates'!$D$237="OPS",'Labor Loading Matrix'!H1058,0),IF('CLINs &amp; Ceiling Rates'!$D$238="OPS",'Labor Loading Matrix'!I1058,0),IF('CLINs &amp; Ceiling Rates'!$D$239="OPS",'Labor Loading Matrix'!J1058,0),IF('CLINs &amp; Ceiling Rates'!$D$240="OPS",'Labor Loading Matrix'!K1058,0),IF('CLINs &amp; Ceiling Rates'!$D$241="OPS",'Labor Loading Matrix'!L1058,0),IF('CLINs &amp; Ceiling Rates'!$D$242="OPS",'Labor Loading Matrix'!M1058,0),IF('CLINs &amp; Ceiling Rates'!$D$243="OPS",'Labor Loading Matrix'!N1058,0),IF('CLINs &amp; Ceiling Rates'!$D$244="OPS",'Labor Loading Matrix'!O1058,0),IF('CLINs &amp; Ceiling Rates'!$D$245="OPS",'Labor Loading Matrix'!P1058,0),IF('CLINs &amp; Ceiling Rates'!$D$246="OPS",'Labor Loading Matrix'!Q1058,0),IF('CLINs &amp; Ceiling Rates'!$D$247="OPS",'Labor Loading Matrix'!R1058,0),IF('CLINs &amp; Ceiling Rates'!$D$248="OPS",'Labor Loading Matrix'!S1058,0),IF('CLINs &amp; Ceiling Rates'!$D$249="OPS",'Labor Loading Matrix'!T1058,0),IF('CLINs &amp; Ceiling Rates'!$D$250="OPS",'Labor Loading Matrix'!U1058,0),IF('CLINs &amp; Ceiling Rates'!$D$251="OPS",'Labor Loading Matrix'!V1058,0),IF('CLINs &amp; Ceiling Rates'!$D$252="OPS",'Labor Loading Matrix'!W1058,0),IF('CLINs &amp; Ceiling Rates'!$D$253="OPS",'Labor Loading Matrix'!X1058,0),IF('CLINs &amp; Ceiling Rates'!$D$254="OPS",'Labor Loading Matrix'!Y1058,0),IF('CLINs &amp; Ceiling Rates'!$D$255="OPS",'Labor Loading Matrix'!Z1058,0),IF('CLINs &amp; Ceiling Rates'!$D$256="OPS",'Labor Loading Matrix'!AA1058,0))</f>
        <v>0</v>
      </c>
      <c r="F1058" s="175">
        <f>SUM(IF('CLINs &amp; Ceiling Rates'!$D$237="F&amp;E",'Labor Loading Matrix'!H1058,0),IF('CLINs &amp; Ceiling Rates'!$D$238="F&amp;E",'Labor Loading Matrix'!I1058,0),IF('CLINs &amp; Ceiling Rates'!$D$239="F&amp;E",'Labor Loading Matrix'!J1058,0),IF('CLINs &amp; Ceiling Rates'!$D$240="F&amp;E",'Labor Loading Matrix'!K1058,0),IF('CLINs &amp; Ceiling Rates'!$D$241="F&amp;E",'Labor Loading Matrix'!L1058,0),IF('CLINs &amp; Ceiling Rates'!$D$242="F&amp;E",'Labor Loading Matrix'!M1058,0),IF('CLINs &amp; Ceiling Rates'!$D$243="F&amp;E",'Labor Loading Matrix'!N1058,0),IF('CLINs &amp; Ceiling Rates'!$D$244="F&amp;E",'Labor Loading Matrix'!O1058,0),IF('CLINs &amp; Ceiling Rates'!$D$245="F&amp;E",'Labor Loading Matrix'!P1058,0),IF('CLINs &amp; Ceiling Rates'!$D$246="F&amp;E",'Labor Loading Matrix'!Q1058,0),IF('CLINs &amp; Ceiling Rates'!$D$247="F&amp;E",'Labor Loading Matrix'!R1058,0),IF('CLINs &amp; Ceiling Rates'!$D$248="F&amp;E",'Labor Loading Matrix'!S1058,0),IF('CLINs &amp; Ceiling Rates'!$D$249="F&amp;E",'Labor Loading Matrix'!T1058,0),IF('CLINs &amp; Ceiling Rates'!$D$250="F&amp;E",'Labor Loading Matrix'!U1058,0),IF('CLINs &amp; Ceiling Rates'!$D$251="F&amp;E",'Labor Loading Matrix'!V1058,0),IF('CLINs &amp; Ceiling Rates'!$D$252="F&amp;E",'Labor Loading Matrix'!W1058,0),IF('CLINs &amp; Ceiling Rates'!$D$253="F&amp;E",'Labor Loading Matrix'!X1058,0),IF('CLINs &amp; Ceiling Rates'!$D$254="F&amp;E",'Labor Loading Matrix'!Y1058,0),IF('CLINs &amp; Ceiling Rates'!$D$255="F&amp;E",'Labor Loading Matrix'!Z1058,0),IF('CLINs &amp; Ceiling Rates'!$D$256="F&amp;E",'Labor Loading Matrix'!AA1058,0))</f>
        <v>0</v>
      </c>
      <c r="G1058" s="175">
        <f>SUM(IF('CLINs &amp; Ceiling Rates'!$D$237="R&amp;D",'Labor Loading Matrix'!H1058,0),IF('CLINs &amp; Ceiling Rates'!$D$238="R&amp;D",'Labor Loading Matrix'!I1058,0),IF('CLINs &amp; Ceiling Rates'!$D$239="R&amp;D",'Labor Loading Matrix'!J1058,0),IF('CLINs &amp; Ceiling Rates'!$D$240="R&amp;D",'Labor Loading Matrix'!K1058,0),IF('CLINs &amp; Ceiling Rates'!$D$241="R&amp;D",'Labor Loading Matrix'!L1058,0),IF('CLINs &amp; Ceiling Rates'!$D$242="R&amp;D",'Labor Loading Matrix'!M1058,0),IF('CLINs &amp; Ceiling Rates'!$D$243="R&amp;D",'Labor Loading Matrix'!N1058,0),IF('CLINs &amp; Ceiling Rates'!$D$244="R&amp;D",'Labor Loading Matrix'!O1058,0),IF('CLINs &amp; Ceiling Rates'!$D$245="R&amp;D",'Labor Loading Matrix'!P1058,0),IF('CLINs &amp; Ceiling Rates'!$D$246="R&amp;D",'Labor Loading Matrix'!Q1058,0),IF('CLINs &amp; Ceiling Rates'!$D$247="R&amp;D",'Labor Loading Matrix'!R1058,0),IF('CLINs &amp; Ceiling Rates'!$D$248="R&amp;D",'Labor Loading Matrix'!S1058,0),IF('CLINs &amp; Ceiling Rates'!$D$249="R&amp;D",'Labor Loading Matrix'!T1058,0),IF('CLINs &amp; Ceiling Rates'!$D$250="R&amp;D",'Labor Loading Matrix'!U1058,0),IF('CLINs &amp; Ceiling Rates'!$D$251="R&amp;D",'Labor Loading Matrix'!V1058,0),IF('CLINs &amp; Ceiling Rates'!$D$252="R&amp;D",'Labor Loading Matrix'!W1058,0),IF('CLINs &amp; Ceiling Rates'!$D$253="R&amp;D",'Labor Loading Matrix'!X1058,0),IF('CLINs &amp; Ceiling Rates'!$D$254="R&amp;D",'Labor Loading Matrix'!Y1058,0),IF('CLINs &amp; Ceiling Rates'!$D$255="R&amp;D",'Labor Loading Matrix'!Z1058,0),IF('CLINs &amp; Ceiling Rates'!$D$256="R&amp;D",'Labor Loading Matrix'!AA1058,0))</f>
        <v>0</v>
      </c>
      <c r="H1058" s="138"/>
      <c r="I1058" s="137"/>
      <c r="J1058" s="137"/>
      <c r="K1058" s="137"/>
      <c r="L1058" s="137"/>
      <c r="M1058" s="137"/>
      <c r="N1058" s="84"/>
      <c r="O1058" s="84"/>
      <c r="P1058" s="84"/>
      <c r="Q1058" s="84"/>
      <c r="R1058" s="133"/>
      <c r="S1058" s="133"/>
      <c r="T1058" s="133"/>
      <c r="U1058" s="133"/>
      <c r="V1058" s="133"/>
      <c r="W1058" s="133"/>
      <c r="X1058" s="133"/>
      <c r="Y1058" s="133"/>
      <c r="Z1058" s="133"/>
      <c r="AA1058" s="133"/>
    </row>
    <row r="1059" spans="1:27" s="73" customFormat="1" ht="18" hidden="1" customHeight="1" x14ac:dyDescent="0.25">
      <c r="A1059" s="173">
        <f>'CLINs &amp; Ceiling Rates'!B204</f>
        <v>0</v>
      </c>
      <c r="B1059" s="173">
        <f>'CLINs &amp; Ceiling Rates'!C204</f>
        <v>0</v>
      </c>
      <c r="C1059" s="177" t="str">
        <f>'CLINs &amp; Ceiling Rates'!M204</f>
        <v/>
      </c>
      <c r="D1059" s="211">
        <f>IF('CLINs &amp; Ceiling Rates'!D1015="",SUM('Labor Loading Matrix'!H1059:AA1059),SUM(E1059:G1059))</f>
        <v>0</v>
      </c>
      <c r="E1059" s="175">
        <f>SUM(IF('CLINs &amp; Ceiling Rates'!$D$237="OPS",'Labor Loading Matrix'!H1059,0),IF('CLINs &amp; Ceiling Rates'!$D$238="OPS",'Labor Loading Matrix'!I1059,0),IF('CLINs &amp; Ceiling Rates'!$D$239="OPS",'Labor Loading Matrix'!J1059,0),IF('CLINs &amp; Ceiling Rates'!$D$240="OPS",'Labor Loading Matrix'!K1059,0),IF('CLINs &amp; Ceiling Rates'!$D$241="OPS",'Labor Loading Matrix'!L1059,0),IF('CLINs &amp; Ceiling Rates'!$D$242="OPS",'Labor Loading Matrix'!M1059,0),IF('CLINs &amp; Ceiling Rates'!$D$243="OPS",'Labor Loading Matrix'!N1059,0),IF('CLINs &amp; Ceiling Rates'!$D$244="OPS",'Labor Loading Matrix'!O1059,0),IF('CLINs &amp; Ceiling Rates'!$D$245="OPS",'Labor Loading Matrix'!P1059,0),IF('CLINs &amp; Ceiling Rates'!$D$246="OPS",'Labor Loading Matrix'!Q1059,0),IF('CLINs &amp; Ceiling Rates'!$D$247="OPS",'Labor Loading Matrix'!R1059,0),IF('CLINs &amp; Ceiling Rates'!$D$248="OPS",'Labor Loading Matrix'!S1059,0),IF('CLINs &amp; Ceiling Rates'!$D$249="OPS",'Labor Loading Matrix'!T1059,0),IF('CLINs &amp; Ceiling Rates'!$D$250="OPS",'Labor Loading Matrix'!U1059,0),IF('CLINs &amp; Ceiling Rates'!$D$251="OPS",'Labor Loading Matrix'!V1059,0),IF('CLINs &amp; Ceiling Rates'!$D$252="OPS",'Labor Loading Matrix'!W1059,0),IF('CLINs &amp; Ceiling Rates'!$D$253="OPS",'Labor Loading Matrix'!X1059,0),IF('CLINs &amp; Ceiling Rates'!$D$254="OPS",'Labor Loading Matrix'!Y1059,0),IF('CLINs &amp; Ceiling Rates'!$D$255="OPS",'Labor Loading Matrix'!Z1059,0),IF('CLINs &amp; Ceiling Rates'!$D$256="OPS",'Labor Loading Matrix'!AA1059,0))</f>
        <v>0</v>
      </c>
      <c r="F1059" s="175">
        <f>SUM(IF('CLINs &amp; Ceiling Rates'!$D$237="F&amp;E",'Labor Loading Matrix'!H1059,0),IF('CLINs &amp; Ceiling Rates'!$D$238="F&amp;E",'Labor Loading Matrix'!I1059,0),IF('CLINs &amp; Ceiling Rates'!$D$239="F&amp;E",'Labor Loading Matrix'!J1059,0),IF('CLINs &amp; Ceiling Rates'!$D$240="F&amp;E",'Labor Loading Matrix'!K1059,0),IF('CLINs &amp; Ceiling Rates'!$D$241="F&amp;E",'Labor Loading Matrix'!L1059,0),IF('CLINs &amp; Ceiling Rates'!$D$242="F&amp;E",'Labor Loading Matrix'!M1059,0),IF('CLINs &amp; Ceiling Rates'!$D$243="F&amp;E",'Labor Loading Matrix'!N1059,0),IF('CLINs &amp; Ceiling Rates'!$D$244="F&amp;E",'Labor Loading Matrix'!O1059,0),IF('CLINs &amp; Ceiling Rates'!$D$245="F&amp;E",'Labor Loading Matrix'!P1059,0),IF('CLINs &amp; Ceiling Rates'!$D$246="F&amp;E",'Labor Loading Matrix'!Q1059,0),IF('CLINs &amp; Ceiling Rates'!$D$247="F&amp;E",'Labor Loading Matrix'!R1059,0),IF('CLINs &amp; Ceiling Rates'!$D$248="F&amp;E",'Labor Loading Matrix'!S1059,0),IF('CLINs &amp; Ceiling Rates'!$D$249="F&amp;E",'Labor Loading Matrix'!T1059,0),IF('CLINs &amp; Ceiling Rates'!$D$250="F&amp;E",'Labor Loading Matrix'!U1059,0),IF('CLINs &amp; Ceiling Rates'!$D$251="F&amp;E",'Labor Loading Matrix'!V1059,0),IF('CLINs &amp; Ceiling Rates'!$D$252="F&amp;E",'Labor Loading Matrix'!W1059,0),IF('CLINs &amp; Ceiling Rates'!$D$253="F&amp;E",'Labor Loading Matrix'!X1059,0),IF('CLINs &amp; Ceiling Rates'!$D$254="F&amp;E",'Labor Loading Matrix'!Y1059,0),IF('CLINs &amp; Ceiling Rates'!$D$255="F&amp;E",'Labor Loading Matrix'!Z1059,0),IF('CLINs &amp; Ceiling Rates'!$D$256="F&amp;E",'Labor Loading Matrix'!AA1059,0))</f>
        <v>0</v>
      </c>
      <c r="G1059" s="175">
        <f>SUM(IF('CLINs &amp; Ceiling Rates'!$D$237="R&amp;D",'Labor Loading Matrix'!H1059,0),IF('CLINs &amp; Ceiling Rates'!$D$238="R&amp;D",'Labor Loading Matrix'!I1059,0),IF('CLINs &amp; Ceiling Rates'!$D$239="R&amp;D",'Labor Loading Matrix'!J1059,0),IF('CLINs &amp; Ceiling Rates'!$D$240="R&amp;D",'Labor Loading Matrix'!K1059,0),IF('CLINs &amp; Ceiling Rates'!$D$241="R&amp;D",'Labor Loading Matrix'!L1059,0),IF('CLINs &amp; Ceiling Rates'!$D$242="R&amp;D",'Labor Loading Matrix'!M1059,0),IF('CLINs &amp; Ceiling Rates'!$D$243="R&amp;D",'Labor Loading Matrix'!N1059,0),IF('CLINs &amp; Ceiling Rates'!$D$244="R&amp;D",'Labor Loading Matrix'!O1059,0),IF('CLINs &amp; Ceiling Rates'!$D$245="R&amp;D",'Labor Loading Matrix'!P1059,0),IF('CLINs &amp; Ceiling Rates'!$D$246="R&amp;D",'Labor Loading Matrix'!Q1059,0),IF('CLINs &amp; Ceiling Rates'!$D$247="R&amp;D",'Labor Loading Matrix'!R1059,0),IF('CLINs &amp; Ceiling Rates'!$D$248="R&amp;D",'Labor Loading Matrix'!S1059,0),IF('CLINs &amp; Ceiling Rates'!$D$249="R&amp;D",'Labor Loading Matrix'!T1059,0),IF('CLINs &amp; Ceiling Rates'!$D$250="R&amp;D",'Labor Loading Matrix'!U1059,0),IF('CLINs &amp; Ceiling Rates'!$D$251="R&amp;D",'Labor Loading Matrix'!V1059,0),IF('CLINs &amp; Ceiling Rates'!$D$252="R&amp;D",'Labor Loading Matrix'!W1059,0),IF('CLINs &amp; Ceiling Rates'!$D$253="R&amp;D",'Labor Loading Matrix'!X1059,0),IF('CLINs &amp; Ceiling Rates'!$D$254="R&amp;D",'Labor Loading Matrix'!Y1059,0),IF('CLINs &amp; Ceiling Rates'!$D$255="R&amp;D",'Labor Loading Matrix'!Z1059,0),IF('CLINs &amp; Ceiling Rates'!$D$256="R&amp;D",'Labor Loading Matrix'!AA1059,0))</f>
        <v>0</v>
      </c>
      <c r="H1059" s="138"/>
      <c r="I1059" s="137"/>
      <c r="J1059" s="137"/>
      <c r="K1059" s="137"/>
      <c r="L1059" s="137"/>
      <c r="M1059" s="137"/>
      <c r="N1059" s="84"/>
      <c r="O1059" s="84"/>
      <c r="P1059" s="84"/>
      <c r="Q1059" s="84"/>
      <c r="R1059" s="133"/>
      <c r="S1059" s="133"/>
      <c r="T1059" s="133"/>
      <c r="U1059" s="133"/>
      <c r="V1059" s="133"/>
      <c r="W1059" s="133"/>
      <c r="X1059" s="133"/>
      <c r="Y1059" s="133"/>
      <c r="Z1059" s="133"/>
      <c r="AA1059" s="133"/>
    </row>
    <row r="1060" spans="1:27" s="73" customFormat="1" ht="18" hidden="1" customHeight="1" x14ac:dyDescent="0.25">
      <c r="A1060" s="173">
        <f>'CLINs &amp; Ceiling Rates'!B205</f>
        <v>0</v>
      </c>
      <c r="B1060" s="173">
        <f>'CLINs &amp; Ceiling Rates'!C205</f>
        <v>0</v>
      </c>
      <c r="C1060" s="177" t="str">
        <f>'CLINs &amp; Ceiling Rates'!M205</f>
        <v/>
      </c>
      <c r="D1060" s="211">
        <f>IF('CLINs &amp; Ceiling Rates'!D1016="",SUM('Labor Loading Matrix'!H1060:AA1060),SUM(E1060:G1060))</f>
        <v>0</v>
      </c>
      <c r="E1060" s="175">
        <f>SUM(IF('CLINs &amp; Ceiling Rates'!$D$237="OPS",'Labor Loading Matrix'!H1060,0),IF('CLINs &amp; Ceiling Rates'!$D$238="OPS",'Labor Loading Matrix'!I1060,0),IF('CLINs &amp; Ceiling Rates'!$D$239="OPS",'Labor Loading Matrix'!J1060,0),IF('CLINs &amp; Ceiling Rates'!$D$240="OPS",'Labor Loading Matrix'!K1060,0),IF('CLINs &amp; Ceiling Rates'!$D$241="OPS",'Labor Loading Matrix'!L1060,0),IF('CLINs &amp; Ceiling Rates'!$D$242="OPS",'Labor Loading Matrix'!M1060,0),IF('CLINs &amp; Ceiling Rates'!$D$243="OPS",'Labor Loading Matrix'!N1060,0),IF('CLINs &amp; Ceiling Rates'!$D$244="OPS",'Labor Loading Matrix'!O1060,0),IF('CLINs &amp; Ceiling Rates'!$D$245="OPS",'Labor Loading Matrix'!P1060,0),IF('CLINs &amp; Ceiling Rates'!$D$246="OPS",'Labor Loading Matrix'!Q1060,0),IF('CLINs &amp; Ceiling Rates'!$D$247="OPS",'Labor Loading Matrix'!R1060,0),IF('CLINs &amp; Ceiling Rates'!$D$248="OPS",'Labor Loading Matrix'!S1060,0),IF('CLINs &amp; Ceiling Rates'!$D$249="OPS",'Labor Loading Matrix'!T1060,0),IF('CLINs &amp; Ceiling Rates'!$D$250="OPS",'Labor Loading Matrix'!U1060,0),IF('CLINs &amp; Ceiling Rates'!$D$251="OPS",'Labor Loading Matrix'!V1060,0),IF('CLINs &amp; Ceiling Rates'!$D$252="OPS",'Labor Loading Matrix'!W1060,0),IF('CLINs &amp; Ceiling Rates'!$D$253="OPS",'Labor Loading Matrix'!X1060,0),IF('CLINs &amp; Ceiling Rates'!$D$254="OPS",'Labor Loading Matrix'!Y1060,0),IF('CLINs &amp; Ceiling Rates'!$D$255="OPS",'Labor Loading Matrix'!Z1060,0),IF('CLINs &amp; Ceiling Rates'!$D$256="OPS",'Labor Loading Matrix'!AA1060,0))</f>
        <v>0</v>
      </c>
      <c r="F1060" s="175">
        <f>SUM(IF('CLINs &amp; Ceiling Rates'!$D$237="F&amp;E",'Labor Loading Matrix'!H1060,0),IF('CLINs &amp; Ceiling Rates'!$D$238="F&amp;E",'Labor Loading Matrix'!I1060,0),IF('CLINs &amp; Ceiling Rates'!$D$239="F&amp;E",'Labor Loading Matrix'!J1060,0),IF('CLINs &amp; Ceiling Rates'!$D$240="F&amp;E",'Labor Loading Matrix'!K1060,0),IF('CLINs &amp; Ceiling Rates'!$D$241="F&amp;E",'Labor Loading Matrix'!L1060,0),IF('CLINs &amp; Ceiling Rates'!$D$242="F&amp;E",'Labor Loading Matrix'!M1060,0),IF('CLINs &amp; Ceiling Rates'!$D$243="F&amp;E",'Labor Loading Matrix'!N1060,0),IF('CLINs &amp; Ceiling Rates'!$D$244="F&amp;E",'Labor Loading Matrix'!O1060,0),IF('CLINs &amp; Ceiling Rates'!$D$245="F&amp;E",'Labor Loading Matrix'!P1060,0),IF('CLINs &amp; Ceiling Rates'!$D$246="F&amp;E",'Labor Loading Matrix'!Q1060,0),IF('CLINs &amp; Ceiling Rates'!$D$247="F&amp;E",'Labor Loading Matrix'!R1060,0),IF('CLINs &amp; Ceiling Rates'!$D$248="F&amp;E",'Labor Loading Matrix'!S1060,0),IF('CLINs &amp; Ceiling Rates'!$D$249="F&amp;E",'Labor Loading Matrix'!T1060,0),IF('CLINs &amp; Ceiling Rates'!$D$250="F&amp;E",'Labor Loading Matrix'!U1060,0),IF('CLINs &amp; Ceiling Rates'!$D$251="F&amp;E",'Labor Loading Matrix'!V1060,0),IF('CLINs &amp; Ceiling Rates'!$D$252="F&amp;E",'Labor Loading Matrix'!W1060,0),IF('CLINs &amp; Ceiling Rates'!$D$253="F&amp;E",'Labor Loading Matrix'!X1060,0),IF('CLINs &amp; Ceiling Rates'!$D$254="F&amp;E",'Labor Loading Matrix'!Y1060,0),IF('CLINs &amp; Ceiling Rates'!$D$255="F&amp;E",'Labor Loading Matrix'!Z1060,0),IF('CLINs &amp; Ceiling Rates'!$D$256="F&amp;E",'Labor Loading Matrix'!AA1060,0))</f>
        <v>0</v>
      </c>
      <c r="G1060" s="175">
        <f>SUM(IF('CLINs &amp; Ceiling Rates'!$D$237="R&amp;D",'Labor Loading Matrix'!H1060,0),IF('CLINs &amp; Ceiling Rates'!$D$238="R&amp;D",'Labor Loading Matrix'!I1060,0),IF('CLINs &amp; Ceiling Rates'!$D$239="R&amp;D",'Labor Loading Matrix'!J1060,0),IF('CLINs &amp; Ceiling Rates'!$D$240="R&amp;D",'Labor Loading Matrix'!K1060,0),IF('CLINs &amp; Ceiling Rates'!$D$241="R&amp;D",'Labor Loading Matrix'!L1060,0),IF('CLINs &amp; Ceiling Rates'!$D$242="R&amp;D",'Labor Loading Matrix'!M1060,0),IF('CLINs &amp; Ceiling Rates'!$D$243="R&amp;D",'Labor Loading Matrix'!N1060,0),IF('CLINs &amp; Ceiling Rates'!$D$244="R&amp;D",'Labor Loading Matrix'!O1060,0),IF('CLINs &amp; Ceiling Rates'!$D$245="R&amp;D",'Labor Loading Matrix'!P1060,0),IF('CLINs &amp; Ceiling Rates'!$D$246="R&amp;D",'Labor Loading Matrix'!Q1060,0),IF('CLINs &amp; Ceiling Rates'!$D$247="R&amp;D",'Labor Loading Matrix'!R1060,0),IF('CLINs &amp; Ceiling Rates'!$D$248="R&amp;D",'Labor Loading Matrix'!S1060,0),IF('CLINs &amp; Ceiling Rates'!$D$249="R&amp;D",'Labor Loading Matrix'!T1060,0),IF('CLINs &amp; Ceiling Rates'!$D$250="R&amp;D",'Labor Loading Matrix'!U1060,0),IF('CLINs &amp; Ceiling Rates'!$D$251="R&amp;D",'Labor Loading Matrix'!V1060,0),IF('CLINs &amp; Ceiling Rates'!$D$252="R&amp;D",'Labor Loading Matrix'!W1060,0),IF('CLINs &amp; Ceiling Rates'!$D$253="R&amp;D",'Labor Loading Matrix'!X1060,0),IF('CLINs &amp; Ceiling Rates'!$D$254="R&amp;D",'Labor Loading Matrix'!Y1060,0),IF('CLINs &amp; Ceiling Rates'!$D$255="R&amp;D",'Labor Loading Matrix'!Z1060,0),IF('CLINs &amp; Ceiling Rates'!$D$256="R&amp;D",'Labor Loading Matrix'!AA1060,0))</f>
        <v>0</v>
      </c>
      <c r="H1060" s="138"/>
      <c r="I1060" s="137"/>
      <c r="J1060" s="137"/>
      <c r="K1060" s="137"/>
      <c r="L1060" s="137"/>
      <c r="M1060" s="137"/>
      <c r="N1060" s="84"/>
      <c r="O1060" s="84"/>
      <c r="P1060" s="84"/>
      <c r="Q1060" s="84"/>
      <c r="R1060" s="133"/>
      <c r="S1060" s="133"/>
      <c r="T1060" s="133"/>
      <c r="U1060" s="133"/>
      <c r="V1060" s="133"/>
      <c r="W1060" s="133"/>
      <c r="X1060" s="133"/>
      <c r="Y1060" s="133"/>
      <c r="Z1060" s="133"/>
      <c r="AA1060" s="133"/>
    </row>
    <row r="1061" spans="1:27" s="73" customFormat="1" ht="18" hidden="1" customHeight="1" x14ac:dyDescent="0.25">
      <c r="A1061" s="173">
        <f>'CLINs &amp; Ceiling Rates'!B206</f>
        <v>0</v>
      </c>
      <c r="B1061" s="173">
        <f>'CLINs &amp; Ceiling Rates'!C206</f>
        <v>0</v>
      </c>
      <c r="C1061" s="177" t="str">
        <f>'CLINs &amp; Ceiling Rates'!M206</f>
        <v/>
      </c>
      <c r="D1061" s="211">
        <f>IF('CLINs &amp; Ceiling Rates'!D1017="",SUM('Labor Loading Matrix'!H1061:AA1061),SUM(E1061:G1061))</f>
        <v>0</v>
      </c>
      <c r="E1061" s="175">
        <f>SUM(IF('CLINs &amp; Ceiling Rates'!$D$237="OPS",'Labor Loading Matrix'!H1061,0),IF('CLINs &amp; Ceiling Rates'!$D$238="OPS",'Labor Loading Matrix'!I1061,0),IF('CLINs &amp; Ceiling Rates'!$D$239="OPS",'Labor Loading Matrix'!J1061,0),IF('CLINs &amp; Ceiling Rates'!$D$240="OPS",'Labor Loading Matrix'!K1061,0),IF('CLINs &amp; Ceiling Rates'!$D$241="OPS",'Labor Loading Matrix'!L1061,0),IF('CLINs &amp; Ceiling Rates'!$D$242="OPS",'Labor Loading Matrix'!M1061,0),IF('CLINs &amp; Ceiling Rates'!$D$243="OPS",'Labor Loading Matrix'!N1061,0),IF('CLINs &amp; Ceiling Rates'!$D$244="OPS",'Labor Loading Matrix'!O1061,0),IF('CLINs &amp; Ceiling Rates'!$D$245="OPS",'Labor Loading Matrix'!P1061,0),IF('CLINs &amp; Ceiling Rates'!$D$246="OPS",'Labor Loading Matrix'!Q1061,0),IF('CLINs &amp; Ceiling Rates'!$D$247="OPS",'Labor Loading Matrix'!R1061,0),IF('CLINs &amp; Ceiling Rates'!$D$248="OPS",'Labor Loading Matrix'!S1061,0),IF('CLINs &amp; Ceiling Rates'!$D$249="OPS",'Labor Loading Matrix'!T1061,0),IF('CLINs &amp; Ceiling Rates'!$D$250="OPS",'Labor Loading Matrix'!U1061,0),IF('CLINs &amp; Ceiling Rates'!$D$251="OPS",'Labor Loading Matrix'!V1061,0),IF('CLINs &amp; Ceiling Rates'!$D$252="OPS",'Labor Loading Matrix'!W1061,0),IF('CLINs &amp; Ceiling Rates'!$D$253="OPS",'Labor Loading Matrix'!X1061,0),IF('CLINs &amp; Ceiling Rates'!$D$254="OPS",'Labor Loading Matrix'!Y1061,0),IF('CLINs &amp; Ceiling Rates'!$D$255="OPS",'Labor Loading Matrix'!Z1061,0),IF('CLINs &amp; Ceiling Rates'!$D$256="OPS",'Labor Loading Matrix'!AA1061,0))</f>
        <v>0</v>
      </c>
      <c r="F1061" s="175">
        <f>SUM(IF('CLINs &amp; Ceiling Rates'!$D$237="F&amp;E",'Labor Loading Matrix'!H1061,0),IF('CLINs &amp; Ceiling Rates'!$D$238="F&amp;E",'Labor Loading Matrix'!I1061,0),IF('CLINs &amp; Ceiling Rates'!$D$239="F&amp;E",'Labor Loading Matrix'!J1061,0),IF('CLINs &amp; Ceiling Rates'!$D$240="F&amp;E",'Labor Loading Matrix'!K1061,0),IF('CLINs &amp; Ceiling Rates'!$D$241="F&amp;E",'Labor Loading Matrix'!L1061,0),IF('CLINs &amp; Ceiling Rates'!$D$242="F&amp;E",'Labor Loading Matrix'!M1061,0),IF('CLINs &amp; Ceiling Rates'!$D$243="F&amp;E",'Labor Loading Matrix'!N1061,0),IF('CLINs &amp; Ceiling Rates'!$D$244="F&amp;E",'Labor Loading Matrix'!O1061,0),IF('CLINs &amp; Ceiling Rates'!$D$245="F&amp;E",'Labor Loading Matrix'!P1061,0),IF('CLINs &amp; Ceiling Rates'!$D$246="F&amp;E",'Labor Loading Matrix'!Q1061,0),IF('CLINs &amp; Ceiling Rates'!$D$247="F&amp;E",'Labor Loading Matrix'!R1061,0),IF('CLINs &amp; Ceiling Rates'!$D$248="F&amp;E",'Labor Loading Matrix'!S1061,0),IF('CLINs &amp; Ceiling Rates'!$D$249="F&amp;E",'Labor Loading Matrix'!T1061,0),IF('CLINs &amp; Ceiling Rates'!$D$250="F&amp;E",'Labor Loading Matrix'!U1061,0),IF('CLINs &amp; Ceiling Rates'!$D$251="F&amp;E",'Labor Loading Matrix'!V1061,0),IF('CLINs &amp; Ceiling Rates'!$D$252="F&amp;E",'Labor Loading Matrix'!W1061,0),IF('CLINs &amp; Ceiling Rates'!$D$253="F&amp;E",'Labor Loading Matrix'!X1061,0),IF('CLINs &amp; Ceiling Rates'!$D$254="F&amp;E",'Labor Loading Matrix'!Y1061,0),IF('CLINs &amp; Ceiling Rates'!$D$255="F&amp;E",'Labor Loading Matrix'!Z1061,0),IF('CLINs &amp; Ceiling Rates'!$D$256="F&amp;E",'Labor Loading Matrix'!AA1061,0))</f>
        <v>0</v>
      </c>
      <c r="G1061" s="175">
        <f>SUM(IF('CLINs &amp; Ceiling Rates'!$D$237="R&amp;D",'Labor Loading Matrix'!H1061,0),IF('CLINs &amp; Ceiling Rates'!$D$238="R&amp;D",'Labor Loading Matrix'!I1061,0),IF('CLINs &amp; Ceiling Rates'!$D$239="R&amp;D",'Labor Loading Matrix'!J1061,0),IF('CLINs &amp; Ceiling Rates'!$D$240="R&amp;D",'Labor Loading Matrix'!K1061,0),IF('CLINs &amp; Ceiling Rates'!$D$241="R&amp;D",'Labor Loading Matrix'!L1061,0),IF('CLINs &amp; Ceiling Rates'!$D$242="R&amp;D",'Labor Loading Matrix'!M1061,0),IF('CLINs &amp; Ceiling Rates'!$D$243="R&amp;D",'Labor Loading Matrix'!N1061,0),IF('CLINs &amp; Ceiling Rates'!$D$244="R&amp;D",'Labor Loading Matrix'!O1061,0),IF('CLINs &amp; Ceiling Rates'!$D$245="R&amp;D",'Labor Loading Matrix'!P1061,0),IF('CLINs &amp; Ceiling Rates'!$D$246="R&amp;D",'Labor Loading Matrix'!Q1061,0),IF('CLINs &amp; Ceiling Rates'!$D$247="R&amp;D",'Labor Loading Matrix'!R1061,0),IF('CLINs &amp; Ceiling Rates'!$D$248="R&amp;D",'Labor Loading Matrix'!S1061,0),IF('CLINs &amp; Ceiling Rates'!$D$249="R&amp;D",'Labor Loading Matrix'!T1061,0),IF('CLINs &amp; Ceiling Rates'!$D$250="R&amp;D",'Labor Loading Matrix'!U1061,0),IF('CLINs &amp; Ceiling Rates'!$D$251="R&amp;D",'Labor Loading Matrix'!V1061,0),IF('CLINs &amp; Ceiling Rates'!$D$252="R&amp;D",'Labor Loading Matrix'!W1061,0),IF('CLINs &amp; Ceiling Rates'!$D$253="R&amp;D",'Labor Loading Matrix'!X1061,0),IF('CLINs &amp; Ceiling Rates'!$D$254="R&amp;D",'Labor Loading Matrix'!Y1061,0),IF('CLINs &amp; Ceiling Rates'!$D$255="R&amp;D",'Labor Loading Matrix'!Z1061,0),IF('CLINs &amp; Ceiling Rates'!$D$256="R&amp;D",'Labor Loading Matrix'!AA1061,0))</f>
        <v>0</v>
      </c>
      <c r="H1061" s="138"/>
      <c r="I1061" s="137"/>
      <c r="J1061" s="137"/>
      <c r="K1061" s="137"/>
      <c r="L1061" s="137"/>
      <c r="M1061" s="137"/>
      <c r="N1061" s="84"/>
      <c r="O1061" s="84"/>
      <c r="P1061" s="84"/>
      <c r="Q1061" s="84"/>
      <c r="R1061" s="133"/>
      <c r="S1061" s="133"/>
      <c r="T1061" s="133"/>
      <c r="U1061" s="133"/>
      <c r="V1061" s="133"/>
      <c r="W1061" s="133"/>
      <c r="X1061" s="133"/>
      <c r="Y1061" s="133"/>
      <c r="Z1061" s="133"/>
      <c r="AA1061" s="133"/>
    </row>
    <row r="1062" spans="1:27" s="73" customFormat="1" ht="18" hidden="1" customHeight="1" x14ac:dyDescent="0.25">
      <c r="A1062" s="173">
        <f>'CLINs &amp; Ceiling Rates'!B207</f>
        <v>0</v>
      </c>
      <c r="B1062" s="173">
        <f>'CLINs &amp; Ceiling Rates'!C207</f>
        <v>0</v>
      </c>
      <c r="C1062" s="177" t="str">
        <f>'CLINs &amp; Ceiling Rates'!M207</f>
        <v/>
      </c>
      <c r="D1062" s="211">
        <f>IF('CLINs &amp; Ceiling Rates'!D1018="",SUM('Labor Loading Matrix'!H1062:AA1062),SUM(E1062:G1062))</f>
        <v>0</v>
      </c>
      <c r="E1062" s="175">
        <f>SUM(IF('CLINs &amp; Ceiling Rates'!$D$237="OPS",'Labor Loading Matrix'!H1062,0),IF('CLINs &amp; Ceiling Rates'!$D$238="OPS",'Labor Loading Matrix'!I1062,0),IF('CLINs &amp; Ceiling Rates'!$D$239="OPS",'Labor Loading Matrix'!J1062,0),IF('CLINs &amp; Ceiling Rates'!$D$240="OPS",'Labor Loading Matrix'!K1062,0),IF('CLINs &amp; Ceiling Rates'!$D$241="OPS",'Labor Loading Matrix'!L1062,0),IF('CLINs &amp; Ceiling Rates'!$D$242="OPS",'Labor Loading Matrix'!M1062,0),IF('CLINs &amp; Ceiling Rates'!$D$243="OPS",'Labor Loading Matrix'!N1062,0),IF('CLINs &amp; Ceiling Rates'!$D$244="OPS",'Labor Loading Matrix'!O1062,0),IF('CLINs &amp; Ceiling Rates'!$D$245="OPS",'Labor Loading Matrix'!P1062,0),IF('CLINs &amp; Ceiling Rates'!$D$246="OPS",'Labor Loading Matrix'!Q1062,0),IF('CLINs &amp; Ceiling Rates'!$D$247="OPS",'Labor Loading Matrix'!R1062,0),IF('CLINs &amp; Ceiling Rates'!$D$248="OPS",'Labor Loading Matrix'!S1062,0),IF('CLINs &amp; Ceiling Rates'!$D$249="OPS",'Labor Loading Matrix'!T1062,0),IF('CLINs &amp; Ceiling Rates'!$D$250="OPS",'Labor Loading Matrix'!U1062,0),IF('CLINs &amp; Ceiling Rates'!$D$251="OPS",'Labor Loading Matrix'!V1062,0),IF('CLINs &amp; Ceiling Rates'!$D$252="OPS",'Labor Loading Matrix'!W1062,0),IF('CLINs &amp; Ceiling Rates'!$D$253="OPS",'Labor Loading Matrix'!X1062,0),IF('CLINs &amp; Ceiling Rates'!$D$254="OPS",'Labor Loading Matrix'!Y1062,0),IF('CLINs &amp; Ceiling Rates'!$D$255="OPS",'Labor Loading Matrix'!Z1062,0),IF('CLINs &amp; Ceiling Rates'!$D$256="OPS",'Labor Loading Matrix'!AA1062,0))</f>
        <v>0</v>
      </c>
      <c r="F1062" s="175">
        <f>SUM(IF('CLINs &amp; Ceiling Rates'!$D$237="F&amp;E",'Labor Loading Matrix'!H1062,0),IF('CLINs &amp; Ceiling Rates'!$D$238="F&amp;E",'Labor Loading Matrix'!I1062,0),IF('CLINs &amp; Ceiling Rates'!$D$239="F&amp;E",'Labor Loading Matrix'!J1062,0),IF('CLINs &amp; Ceiling Rates'!$D$240="F&amp;E",'Labor Loading Matrix'!K1062,0),IF('CLINs &amp; Ceiling Rates'!$D$241="F&amp;E",'Labor Loading Matrix'!L1062,0),IF('CLINs &amp; Ceiling Rates'!$D$242="F&amp;E",'Labor Loading Matrix'!M1062,0),IF('CLINs &amp; Ceiling Rates'!$D$243="F&amp;E",'Labor Loading Matrix'!N1062,0),IF('CLINs &amp; Ceiling Rates'!$D$244="F&amp;E",'Labor Loading Matrix'!O1062,0),IF('CLINs &amp; Ceiling Rates'!$D$245="F&amp;E",'Labor Loading Matrix'!P1062,0),IF('CLINs &amp; Ceiling Rates'!$D$246="F&amp;E",'Labor Loading Matrix'!Q1062,0),IF('CLINs &amp; Ceiling Rates'!$D$247="F&amp;E",'Labor Loading Matrix'!R1062,0),IF('CLINs &amp; Ceiling Rates'!$D$248="F&amp;E",'Labor Loading Matrix'!S1062,0),IF('CLINs &amp; Ceiling Rates'!$D$249="F&amp;E",'Labor Loading Matrix'!T1062,0),IF('CLINs &amp; Ceiling Rates'!$D$250="F&amp;E",'Labor Loading Matrix'!U1062,0),IF('CLINs &amp; Ceiling Rates'!$D$251="F&amp;E",'Labor Loading Matrix'!V1062,0),IF('CLINs &amp; Ceiling Rates'!$D$252="F&amp;E",'Labor Loading Matrix'!W1062,0),IF('CLINs &amp; Ceiling Rates'!$D$253="F&amp;E",'Labor Loading Matrix'!X1062,0),IF('CLINs &amp; Ceiling Rates'!$D$254="F&amp;E",'Labor Loading Matrix'!Y1062,0),IF('CLINs &amp; Ceiling Rates'!$D$255="F&amp;E",'Labor Loading Matrix'!Z1062,0),IF('CLINs &amp; Ceiling Rates'!$D$256="F&amp;E",'Labor Loading Matrix'!AA1062,0))</f>
        <v>0</v>
      </c>
      <c r="G1062" s="175">
        <f>SUM(IF('CLINs &amp; Ceiling Rates'!$D$237="R&amp;D",'Labor Loading Matrix'!H1062,0),IF('CLINs &amp; Ceiling Rates'!$D$238="R&amp;D",'Labor Loading Matrix'!I1062,0),IF('CLINs &amp; Ceiling Rates'!$D$239="R&amp;D",'Labor Loading Matrix'!J1062,0),IF('CLINs &amp; Ceiling Rates'!$D$240="R&amp;D",'Labor Loading Matrix'!K1062,0),IF('CLINs &amp; Ceiling Rates'!$D$241="R&amp;D",'Labor Loading Matrix'!L1062,0),IF('CLINs &amp; Ceiling Rates'!$D$242="R&amp;D",'Labor Loading Matrix'!M1062,0),IF('CLINs &amp; Ceiling Rates'!$D$243="R&amp;D",'Labor Loading Matrix'!N1062,0),IF('CLINs &amp; Ceiling Rates'!$D$244="R&amp;D",'Labor Loading Matrix'!O1062,0),IF('CLINs &amp; Ceiling Rates'!$D$245="R&amp;D",'Labor Loading Matrix'!P1062,0),IF('CLINs &amp; Ceiling Rates'!$D$246="R&amp;D",'Labor Loading Matrix'!Q1062,0),IF('CLINs &amp; Ceiling Rates'!$D$247="R&amp;D",'Labor Loading Matrix'!R1062,0),IF('CLINs &amp; Ceiling Rates'!$D$248="R&amp;D",'Labor Loading Matrix'!S1062,0),IF('CLINs &amp; Ceiling Rates'!$D$249="R&amp;D",'Labor Loading Matrix'!T1062,0),IF('CLINs &amp; Ceiling Rates'!$D$250="R&amp;D",'Labor Loading Matrix'!U1062,0),IF('CLINs &amp; Ceiling Rates'!$D$251="R&amp;D",'Labor Loading Matrix'!V1062,0),IF('CLINs &amp; Ceiling Rates'!$D$252="R&amp;D",'Labor Loading Matrix'!W1062,0),IF('CLINs &amp; Ceiling Rates'!$D$253="R&amp;D",'Labor Loading Matrix'!X1062,0),IF('CLINs &amp; Ceiling Rates'!$D$254="R&amp;D",'Labor Loading Matrix'!Y1062,0),IF('CLINs &amp; Ceiling Rates'!$D$255="R&amp;D",'Labor Loading Matrix'!Z1062,0),IF('CLINs &amp; Ceiling Rates'!$D$256="R&amp;D",'Labor Loading Matrix'!AA1062,0))</f>
        <v>0</v>
      </c>
      <c r="H1062" s="138"/>
      <c r="I1062" s="137"/>
      <c r="J1062" s="137"/>
      <c r="K1062" s="137"/>
      <c r="L1062" s="137"/>
      <c r="M1062" s="137"/>
      <c r="N1062" s="84"/>
      <c r="O1062" s="84"/>
      <c r="P1062" s="84"/>
      <c r="Q1062" s="84"/>
      <c r="R1062" s="133"/>
      <c r="S1062" s="133"/>
      <c r="T1062" s="133"/>
      <c r="U1062" s="133"/>
      <c r="V1062" s="133"/>
      <c r="W1062" s="133"/>
      <c r="X1062" s="133"/>
      <c r="Y1062" s="133"/>
      <c r="Z1062" s="133"/>
      <c r="AA1062" s="133"/>
    </row>
    <row r="1063" spans="1:27" s="73" customFormat="1" ht="18" hidden="1" customHeight="1" x14ac:dyDescent="0.25">
      <c r="A1063" s="173">
        <f>'CLINs &amp; Ceiling Rates'!B208</f>
        <v>0</v>
      </c>
      <c r="B1063" s="173">
        <f>'CLINs &amp; Ceiling Rates'!C208</f>
        <v>0</v>
      </c>
      <c r="C1063" s="177" t="str">
        <f>'CLINs &amp; Ceiling Rates'!M208</f>
        <v/>
      </c>
      <c r="D1063" s="211">
        <f>IF('CLINs &amp; Ceiling Rates'!D1019="",SUM('Labor Loading Matrix'!H1063:AA1063),SUM(E1063:G1063))</f>
        <v>0</v>
      </c>
      <c r="E1063" s="175">
        <f>SUM(IF('CLINs &amp; Ceiling Rates'!$D$237="OPS",'Labor Loading Matrix'!H1063,0),IF('CLINs &amp; Ceiling Rates'!$D$238="OPS",'Labor Loading Matrix'!I1063,0),IF('CLINs &amp; Ceiling Rates'!$D$239="OPS",'Labor Loading Matrix'!J1063,0),IF('CLINs &amp; Ceiling Rates'!$D$240="OPS",'Labor Loading Matrix'!K1063,0),IF('CLINs &amp; Ceiling Rates'!$D$241="OPS",'Labor Loading Matrix'!L1063,0),IF('CLINs &amp; Ceiling Rates'!$D$242="OPS",'Labor Loading Matrix'!M1063,0),IF('CLINs &amp; Ceiling Rates'!$D$243="OPS",'Labor Loading Matrix'!N1063,0),IF('CLINs &amp; Ceiling Rates'!$D$244="OPS",'Labor Loading Matrix'!O1063,0),IF('CLINs &amp; Ceiling Rates'!$D$245="OPS",'Labor Loading Matrix'!P1063,0),IF('CLINs &amp; Ceiling Rates'!$D$246="OPS",'Labor Loading Matrix'!Q1063,0),IF('CLINs &amp; Ceiling Rates'!$D$247="OPS",'Labor Loading Matrix'!R1063,0),IF('CLINs &amp; Ceiling Rates'!$D$248="OPS",'Labor Loading Matrix'!S1063,0),IF('CLINs &amp; Ceiling Rates'!$D$249="OPS",'Labor Loading Matrix'!T1063,0),IF('CLINs &amp; Ceiling Rates'!$D$250="OPS",'Labor Loading Matrix'!U1063,0),IF('CLINs &amp; Ceiling Rates'!$D$251="OPS",'Labor Loading Matrix'!V1063,0),IF('CLINs &amp; Ceiling Rates'!$D$252="OPS",'Labor Loading Matrix'!W1063,0),IF('CLINs &amp; Ceiling Rates'!$D$253="OPS",'Labor Loading Matrix'!X1063,0),IF('CLINs &amp; Ceiling Rates'!$D$254="OPS",'Labor Loading Matrix'!Y1063,0),IF('CLINs &amp; Ceiling Rates'!$D$255="OPS",'Labor Loading Matrix'!Z1063,0),IF('CLINs &amp; Ceiling Rates'!$D$256="OPS",'Labor Loading Matrix'!AA1063,0))</f>
        <v>0</v>
      </c>
      <c r="F1063" s="175">
        <f>SUM(IF('CLINs &amp; Ceiling Rates'!$D$237="F&amp;E",'Labor Loading Matrix'!H1063,0),IF('CLINs &amp; Ceiling Rates'!$D$238="F&amp;E",'Labor Loading Matrix'!I1063,0),IF('CLINs &amp; Ceiling Rates'!$D$239="F&amp;E",'Labor Loading Matrix'!J1063,0),IF('CLINs &amp; Ceiling Rates'!$D$240="F&amp;E",'Labor Loading Matrix'!K1063,0),IF('CLINs &amp; Ceiling Rates'!$D$241="F&amp;E",'Labor Loading Matrix'!L1063,0),IF('CLINs &amp; Ceiling Rates'!$D$242="F&amp;E",'Labor Loading Matrix'!M1063,0),IF('CLINs &amp; Ceiling Rates'!$D$243="F&amp;E",'Labor Loading Matrix'!N1063,0),IF('CLINs &amp; Ceiling Rates'!$D$244="F&amp;E",'Labor Loading Matrix'!O1063,0),IF('CLINs &amp; Ceiling Rates'!$D$245="F&amp;E",'Labor Loading Matrix'!P1063,0),IF('CLINs &amp; Ceiling Rates'!$D$246="F&amp;E",'Labor Loading Matrix'!Q1063,0),IF('CLINs &amp; Ceiling Rates'!$D$247="F&amp;E",'Labor Loading Matrix'!R1063,0),IF('CLINs &amp; Ceiling Rates'!$D$248="F&amp;E",'Labor Loading Matrix'!S1063,0),IF('CLINs &amp; Ceiling Rates'!$D$249="F&amp;E",'Labor Loading Matrix'!T1063,0),IF('CLINs &amp; Ceiling Rates'!$D$250="F&amp;E",'Labor Loading Matrix'!U1063,0),IF('CLINs &amp; Ceiling Rates'!$D$251="F&amp;E",'Labor Loading Matrix'!V1063,0),IF('CLINs &amp; Ceiling Rates'!$D$252="F&amp;E",'Labor Loading Matrix'!W1063,0),IF('CLINs &amp; Ceiling Rates'!$D$253="F&amp;E",'Labor Loading Matrix'!X1063,0),IF('CLINs &amp; Ceiling Rates'!$D$254="F&amp;E",'Labor Loading Matrix'!Y1063,0),IF('CLINs &amp; Ceiling Rates'!$D$255="F&amp;E",'Labor Loading Matrix'!Z1063,0),IF('CLINs &amp; Ceiling Rates'!$D$256="F&amp;E",'Labor Loading Matrix'!AA1063,0))</f>
        <v>0</v>
      </c>
      <c r="G1063" s="175">
        <f>SUM(IF('CLINs &amp; Ceiling Rates'!$D$237="R&amp;D",'Labor Loading Matrix'!H1063,0),IF('CLINs &amp; Ceiling Rates'!$D$238="R&amp;D",'Labor Loading Matrix'!I1063,0),IF('CLINs &amp; Ceiling Rates'!$D$239="R&amp;D",'Labor Loading Matrix'!J1063,0),IF('CLINs &amp; Ceiling Rates'!$D$240="R&amp;D",'Labor Loading Matrix'!K1063,0),IF('CLINs &amp; Ceiling Rates'!$D$241="R&amp;D",'Labor Loading Matrix'!L1063,0),IF('CLINs &amp; Ceiling Rates'!$D$242="R&amp;D",'Labor Loading Matrix'!M1063,0),IF('CLINs &amp; Ceiling Rates'!$D$243="R&amp;D",'Labor Loading Matrix'!N1063,0),IF('CLINs &amp; Ceiling Rates'!$D$244="R&amp;D",'Labor Loading Matrix'!O1063,0),IF('CLINs &amp; Ceiling Rates'!$D$245="R&amp;D",'Labor Loading Matrix'!P1063,0),IF('CLINs &amp; Ceiling Rates'!$D$246="R&amp;D",'Labor Loading Matrix'!Q1063,0),IF('CLINs &amp; Ceiling Rates'!$D$247="R&amp;D",'Labor Loading Matrix'!R1063,0),IF('CLINs &amp; Ceiling Rates'!$D$248="R&amp;D",'Labor Loading Matrix'!S1063,0),IF('CLINs &amp; Ceiling Rates'!$D$249="R&amp;D",'Labor Loading Matrix'!T1063,0),IF('CLINs &amp; Ceiling Rates'!$D$250="R&amp;D",'Labor Loading Matrix'!U1063,0),IF('CLINs &amp; Ceiling Rates'!$D$251="R&amp;D",'Labor Loading Matrix'!V1063,0),IF('CLINs &amp; Ceiling Rates'!$D$252="R&amp;D",'Labor Loading Matrix'!W1063,0),IF('CLINs &amp; Ceiling Rates'!$D$253="R&amp;D",'Labor Loading Matrix'!X1063,0),IF('CLINs &amp; Ceiling Rates'!$D$254="R&amp;D",'Labor Loading Matrix'!Y1063,0),IF('CLINs &amp; Ceiling Rates'!$D$255="R&amp;D",'Labor Loading Matrix'!Z1063,0),IF('CLINs &amp; Ceiling Rates'!$D$256="R&amp;D",'Labor Loading Matrix'!AA1063,0))</f>
        <v>0</v>
      </c>
      <c r="H1063" s="138"/>
      <c r="I1063" s="137"/>
      <c r="J1063" s="137"/>
      <c r="K1063" s="137"/>
      <c r="L1063" s="137"/>
      <c r="M1063" s="137"/>
      <c r="N1063" s="84"/>
      <c r="O1063" s="84"/>
      <c r="P1063" s="84"/>
      <c r="Q1063" s="84"/>
      <c r="R1063" s="133"/>
      <c r="S1063" s="133"/>
      <c r="T1063" s="133"/>
      <c r="U1063" s="133"/>
      <c r="V1063" s="133"/>
      <c r="W1063" s="133"/>
      <c r="X1063" s="133"/>
      <c r="Y1063" s="133"/>
      <c r="Z1063" s="133"/>
      <c r="AA1063" s="133"/>
    </row>
    <row r="1064" spans="1:27" s="73" customFormat="1" ht="18" hidden="1" customHeight="1" x14ac:dyDescent="0.25">
      <c r="A1064" s="173">
        <f>'CLINs &amp; Ceiling Rates'!B209</f>
        <v>0</v>
      </c>
      <c r="B1064" s="173">
        <f>'CLINs &amp; Ceiling Rates'!C209</f>
        <v>0</v>
      </c>
      <c r="C1064" s="177" t="str">
        <f>'CLINs &amp; Ceiling Rates'!M209</f>
        <v/>
      </c>
      <c r="D1064" s="211">
        <f>IF('CLINs &amp; Ceiling Rates'!D1020="",SUM('Labor Loading Matrix'!H1064:AA1064),SUM(E1064:G1064))</f>
        <v>0</v>
      </c>
      <c r="E1064" s="175">
        <f>SUM(IF('CLINs &amp; Ceiling Rates'!$D$237="OPS",'Labor Loading Matrix'!H1064,0),IF('CLINs &amp; Ceiling Rates'!$D$238="OPS",'Labor Loading Matrix'!I1064,0),IF('CLINs &amp; Ceiling Rates'!$D$239="OPS",'Labor Loading Matrix'!J1064,0),IF('CLINs &amp; Ceiling Rates'!$D$240="OPS",'Labor Loading Matrix'!K1064,0),IF('CLINs &amp; Ceiling Rates'!$D$241="OPS",'Labor Loading Matrix'!L1064,0),IF('CLINs &amp; Ceiling Rates'!$D$242="OPS",'Labor Loading Matrix'!M1064,0),IF('CLINs &amp; Ceiling Rates'!$D$243="OPS",'Labor Loading Matrix'!N1064,0),IF('CLINs &amp; Ceiling Rates'!$D$244="OPS",'Labor Loading Matrix'!O1064,0),IF('CLINs &amp; Ceiling Rates'!$D$245="OPS",'Labor Loading Matrix'!P1064,0),IF('CLINs &amp; Ceiling Rates'!$D$246="OPS",'Labor Loading Matrix'!Q1064,0),IF('CLINs &amp; Ceiling Rates'!$D$247="OPS",'Labor Loading Matrix'!R1064,0),IF('CLINs &amp; Ceiling Rates'!$D$248="OPS",'Labor Loading Matrix'!S1064,0),IF('CLINs &amp; Ceiling Rates'!$D$249="OPS",'Labor Loading Matrix'!T1064,0),IF('CLINs &amp; Ceiling Rates'!$D$250="OPS",'Labor Loading Matrix'!U1064,0),IF('CLINs &amp; Ceiling Rates'!$D$251="OPS",'Labor Loading Matrix'!V1064,0),IF('CLINs &amp; Ceiling Rates'!$D$252="OPS",'Labor Loading Matrix'!W1064,0),IF('CLINs &amp; Ceiling Rates'!$D$253="OPS",'Labor Loading Matrix'!X1064,0),IF('CLINs &amp; Ceiling Rates'!$D$254="OPS",'Labor Loading Matrix'!Y1064,0),IF('CLINs &amp; Ceiling Rates'!$D$255="OPS",'Labor Loading Matrix'!Z1064,0),IF('CLINs &amp; Ceiling Rates'!$D$256="OPS",'Labor Loading Matrix'!AA1064,0))</f>
        <v>0</v>
      </c>
      <c r="F1064" s="175">
        <f>SUM(IF('CLINs &amp; Ceiling Rates'!$D$237="F&amp;E",'Labor Loading Matrix'!H1064,0),IF('CLINs &amp; Ceiling Rates'!$D$238="F&amp;E",'Labor Loading Matrix'!I1064,0),IF('CLINs &amp; Ceiling Rates'!$D$239="F&amp;E",'Labor Loading Matrix'!J1064,0),IF('CLINs &amp; Ceiling Rates'!$D$240="F&amp;E",'Labor Loading Matrix'!K1064,0),IF('CLINs &amp; Ceiling Rates'!$D$241="F&amp;E",'Labor Loading Matrix'!L1064,0),IF('CLINs &amp; Ceiling Rates'!$D$242="F&amp;E",'Labor Loading Matrix'!M1064,0),IF('CLINs &amp; Ceiling Rates'!$D$243="F&amp;E",'Labor Loading Matrix'!N1064,0),IF('CLINs &amp; Ceiling Rates'!$D$244="F&amp;E",'Labor Loading Matrix'!O1064,0),IF('CLINs &amp; Ceiling Rates'!$D$245="F&amp;E",'Labor Loading Matrix'!P1064,0),IF('CLINs &amp; Ceiling Rates'!$D$246="F&amp;E",'Labor Loading Matrix'!Q1064,0),IF('CLINs &amp; Ceiling Rates'!$D$247="F&amp;E",'Labor Loading Matrix'!R1064,0),IF('CLINs &amp; Ceiling Rates'!$D$248="F&amp;E",'Labor Loading Matrix'!S1064,0),IF('CLINs &amp; Ceiling Rates'!$D$249="F&amp;E",'Labor Loading Matrix'!T1064,0),IF('CLINs &amp; Ceiling Rates'!$D$250="F&amp;E",'Labor Loading Matrix'!U1064,0),IF('CLINs &amp; Ceiling Rates'!$D$251="F&amp;E",'Labor Loading Matrix'!V1064,0),IF('CLINs &amp; Ceiling Rates'!$D$252="F&amp;E",'Labor Loading Matrix'!W1064,0),IF('CLINs &amp; Ceiling Rates'!$D$253="F&amp;E",'Labor Loading Matrix'!X1064,0),IF('CLINs &amp; Ceiling Rates'!$D$254="F&amp;E",'Labor Loading Matrix'!Y1064,0),IF('CLINs &amp; Ceiling Rates'!$D$255="F&amp;E",'Labor Loading Matrix'!Z1064,0),IF('CLINs &amp; Ceiling Rates'!$D$256="F&amp;E",'Labor Loading Matrix'!AA1064,0))</f>
        <v>0</v>
      </c>
      <c r="G1064" s="175">
        <f>SUM(IF('CLINs &amp; Ceiling Rates'!$D$237="R&amp;D",'Labor Loading Matrix'!H1064,0),IF('CLINs &amp; Ceiling Rates'!$D$238="R&amp;D",'Labor Loading Matrix'!I1064,0),IF('CLINs &amp; Ceiling Rates'!$D$239="R&amp;D",'Labor Loading Matrix'!J1064,0),IF('CLINs &amp; Ceiling Rates'!$D$240="R&amp;D",'Labor Loading Matrix'!K1064,0),IF('CLINs &amp; Ceiling Rates'!$D$241="R&amp;D",'Labor Loading Matrix'!L1064,0),IF('CLINs &amp; Ceiling Rates'!$D$242="R&amp;D",'Labor Loading Matrix'!M1064,0),IF('CLINs &amp; Ceiling Rates'!$D$243="R&amp;D",'Labor Loading Matrix'!N1064,0),IF('CLINs &amp; Ceiling Rates'!$D$244="R&amp;D",'Labor Loading Matrix'!O1064,0),IF('CLINs &amp; Ceiling Rates'!$D$245="R&amp;D",'Labor Loading Matrix'!P1064,0),IF('CLINs &amp; Ceiling Rates'!$D$246="R&amp;D",'Labor Loading Matrix'!Q1064,0),IF('CLINs &amp; Ceiling Rates'!$D$247="R&amp;D",'Labor Loading Matrix'!R1064,0),IF('CLINs &amp; Ceiling Rates'!$D$248="R&amp;D",'Labor Loading Matrix'!S1064,0),IF('CLINs &amp; Ceiling Rates'!$D$249="R&amp;D",'Labor Loading Matrix'!T1064,0),IF('CLINs &amp; Ceiling Rates'!$D$250="R&amp;D",'Labor Loading Matrix'!U1064,0),IF('CLINs &amp; Ceiling Rates'!$D$251="R&amp;D",'Labor Loading Matrix'!V1064,0),IF('CLINs &amp; Ceiling Rates'!$D$252="R&amp;D",'Labor Loading Matrix'!W1064,0),IF('CLINs &amp; Ceiling Rates'!$D$253="R&amp;D",'Labor Loading Matrix'!X1064,0),IF('CLINs &amp; Ceiling Rates'!$D$254="R&amp;D",'Labor Loading Matrix'!Y1064,0),IF('CLINs &amp; Ceiling Rates'!$D$255="R&amp;D",'Labor Loading Matrix'!Z1064,0),IF('CLINs &amp; Ceiling Rates'!$D$256="R&amp;D",'Labor Loading Matrix'!AA1064,0))</f>
        <v>0</v>
      </c>
      <c r="H1064" s="138"/>
      <c r="I1064" s="137"/>
      <c r="J1064" s="137"/>
      <c r="K1064" s="137"/>
      <c r="L1064" s="137"/>
      <c r="M1064" s="137"/>
      <c r="N1064" s="84"/>
      <c r="O1064" s="84"/>
      <c r="P1064" s="84"/>
      <c r="Q1064" s="84"/>
      <c r="R1064" s="133"/>
      <c r="S1064" s="133"/>
      <c r="T1064" s="133"/>
      <c r="U1064" s="133"/>
      <c r="V1064" s="133"/>
      <c r="W1064" s="133"/>
      <c r="X1064" s="133"/>
      <c r="Y1064" s="133"/>
      <c r="Z1064" s="133"/>
      <c r="AA1064" s="133"/>
    </row>
    <row r="1065" spans="1:27" s="73" customFormat="1" ht="18" hidden="1" customHeight="1" x14ac:dyDescent="0.25">
      <c r="A1065" s="173">
        <f>'CLINs &amp; Ceiling Rates'!B210</f>
        <v>0</v>
      </c>
      <c r="B1065" s="173">
        <f>'CLINs &amp; Ceiling Rates'!C210</f>
        <v>0</v>
      </c>
      <c r="C1065" s="177" t="str">
        <f>'CLINs &amp; Ceiling Rates'!M210</f>
        <v/>
      </c>
      <c r="D1065" s="211">
        <f>IF('CLINs &amp; Ceiling Rates'!D1021="",SUM('Labor Loading Matrix'!H1065:AA1065),SUM(E1065:G1065))</f>
        <v>0</v>
      </c>
      <c r="E1065" s="175">
        <f>SUM(IF('CLINs &amp; Ceiling Rates'!$D$237="OPS",'Labor Loading Matrix'!H1065,0),IF('CLINs &amp; Ceiling Rates'!$D$238="OPS",'Labor Loading Matrix'!I1065,0),IF('CLINs &amp; Ceiling Rates'!$D$239="OPS",'Labor Loading Matrix'!J1065,0),IF('CLINs &amp; Ceiling Rates'!$D$240="OPS",'Labor Loading Matrix'!K1065,0),IF('CLINs &amp; Ceiling Rates'!$D$241="OPS",'Labor Loading Matrix'!L1065,0),IF('CLINs &amp; Ceiling Rates'!$D$242="OPS",'Labor Loading Matrix'!M1065,0),IF('CLINs &amp; Ceiling Rates'!$D$243="OPS",'Labor Loading Matrix'!N1065,0),IF('CLINs &amp; Ceiling Rates'!$D$244="OPS",'Labor Loading Matrix'!O1065,0),IF('CLINs &amp; Ceiling Rates'!$D$245="OPS",'Labor Loading Matrix'!P1065,0),IF('CLINs &amp; Ceiling Rates'!$D$246="OPS",'Labor Loading Matrix'!Q1065,0),IF('CLINs &amp; Ceiling Rates'!$D$247="OPS",'Labor Loading Matrix'!R1065,0),IF('CLINs &amp; Ceiling Rates'!$D$248="OPS",'Labor Loading Matrix'!S1065,0),IF('CLINs &amp; Ceiling Rates'!$D$249="OPS",'Labor Loading Matrix'!T1065,0),IF('CLINs &amp; Ceiling Rates'!$D$250="OPS",'Labor Loading Matrix'!U1065,0),IF('CLINs &amp; Ceiling Rates'!$D$251="OPS",'Labor Loading Matrix'!V1065,0),IF('CLINs &amp; Ceiling Rates'!$D$252="OPS",'Labor Loading Matrix'!W1065,0),IF('CLINs &amp; Ceiling Rates'!$D$253="OPS",'Labor Loading Matrix'!X1065,0),IF('CLINs &amp; Ceiling Rates'!$D$254="OPS",'Labor Loading Matrix'!Y1065,0),IF('CLINs &amp; Ceiling Rates'!$D$255="OPS",'Labor Loading Matrix'!Z1065,0),IF('CLINs &amp; Ceiling Rates'!$D$256="OPS",'Labor Loading Matrix'!AA1065,0))</f>
        <v>0</v>
      </c>
      <c r="F1065" s="175">
        <f>SUM(IF('CLINs &amp; Ceiling Rates'!$D$237="F&amp;E",'Labor Loading Matrix'!H1065,0),IF('CLINs &amp; Ceiling Rates'!$D$238="F&amp;E",'Labor Loading Matrix'!I1065,0),IF('CLINs &amp; Ceiling Rates'!$D$239="F&amp;E",'Labor Loading Matrix'!J1065,0),IF('CLINs &amp; Ceiling Rates'!$D$240="F&amp;E",'Labor Loading Matrix'!K1065,0),IF('CLINs &amp; Ceiling Rates'!$D$241="F&amp;E",'Labor Loading Matrix'!L1065,0),IF('CLINs &amp; Ceiling Rates'!$D$242="F&amp;E",'Labor Loading Matrix'!M1065,0),IF('CLINs &amp; Ceiling Rates'!$D$243="F&amp;E",'Labor Loading Matrix'!N1065,0),IF('CLINs &amp; Ceiling Rates'!$D$244="F&amp;E",'Labor Loading Matrix'!O1065,0),IF('CLINs &amp; Ceiling Rates'!$D$245="F&amp;E",'Labor Loading Matrix'!P1065,0),IF('CLINs &amp; Ceiling Rates'!$D$246="F&amp;E",'Labor Loading Matrix'!Q1065,0),IF('CLINs &amp; Ceiling Rates'!$D$247="F&amp;E",'Labor Loading Matrix'!R1065,0),IF('CLINs &amp; Ceiling Rates'!$D$248="F&amp;E",'Labor Loading Matrix'!S1065,0),IF('CLINs &amp; Ceiling Rates'!$D$249="F&amp;E",'Labor Loading Matrix'!T1065,0),IF('CLINs &amp; Ceiling Rates'!$D$250="F&amp;E",'Labor Loading Matrix'!U1065,0),IF('CLINs &amp; Ceiling Rates'!$D$251="F&amp;E",'Labor Loading Matrix'!V1065,0),IF('CLINs &amp; Ceiling Rates'!$D$252="F&amp;E",'Labor Loading Matrix'!W1065,0),IF('CLINs &amp; Ceiling Rates'!$D$253="F&amp;E",'Labor Loading Matrix'!X1065,0),IF('CLINs &amp; Ceiling Rates'!$D$254="F&amp;E",'Labor Loading Matrix'!Y1065,0),IF('CLINs &amp; Ceiling Rates'!$D$255="F&amp;E",'Labor Loading Matrix'!Z1065,0),IF('CLINs &amp; Ceiling Rates'!$D$256="F&amp;E",'Labor Loading Matrix'!AA1065,0))</f>
        <v>0</v>
      </c>
      <c r="G1065" s="175">
        <f>SUM(IF('CLINs &amp; Ceiling Rates'!$D$237="R&amp;D",'Labor Loading Matrix'!H1065,0),IF('CLINs &amp; Ceiling Rates'!$D$238="R&amp;D",'Labor Loading Matrix'!I1065,0),IF('CLINs &amp; Ceiling Rates'!$D$239="R&amp;D",'Labor Loading Matrix'!J1065,0),IF('CLINs &amp; Ceiling Rates'!$D$240="R&amp;D",'Labor Loading Matrix'!K1065,0),IF('CLINs &amp; Ceiling Rates'!$D$241="R&amp;D",'Labor Loading Matrix'!L1065,0),IF('CLINs &amp; Ceiling Rates'!$D$242="R&amp;D",'Labor Loading Matrix'!M1065,0),IF('CLINs &amp; Ceiling Rates'!$D$243="R&amp;D",'Labor Loading Matrix'!N1065,0),IF('CLINs &amp; Ceiling Rates'!$D$244="R&amp;D",'Labor Loading Matrix'!O1065,0),IF('CLINs &amp; Ceiling Rates'!$D$245="R&amp;D",'Labor Loading Matrix'!P1065,0),IF('CLINs &amp; Ceiling Rates'!$D$246="R&amp;D",'Labor Loading Matrix'!Q1065,0),IF('CLINs &amp; Ceiling Rates'!$D$247="R&amp;D",'Labor Loading Matrix'!R1065,0),IF('CLINs &amp; Ceiling Rates'!$D$248="R&amp;D",'Labor Loading Matrix'!S1065,0),IF('CLINs &amp; Ceiling Rates'!$D$249="R&amp;D",'Labor Loading Matrix'!T1065,0),IF('CLINs &amp; Ceiling Rates'!$D$250="R&amp;D",'Labor Loading Matrix'!U1065,0),IF('CLINs &amp; Ceiling Rates'!$D$251="R&amp;D",'Labor Loading Matrix'!V1065,0),IF('CLINs &amp; Ceiling Rates'!$D$252="R&amp;D",'Labor Loading Matrix'!W1065,0),IF('CLINs &amp; Ceiling Rates'!$D$253="R&amp;D",'Labor Loading Matrix'!X1065,0),IF('CLINs &amp; Ceiling Rates'!$D$254="R&amp;D",'Labor Loading Matrix'!Y1065,0),IF('CLINs &amp; Ceiling Rates'!$D$255="R&amp;D",'Labor Loading Matrix'!Z1065,0),IF('CLINs &amp; Ceiling Rates'!$D$256="R&amp;D",'Labor Loading Matrix'!AA1065,0))</f>
        <v>0</v>
      </c>
      <c r="H1065" s="138"/>
      <c r="I1065" s="137"/>
      <c r="J1065" s="137"/>
      <c r="K1065" s="137"/>
      <c r="L1065" s="137"/>
      <c r="M1065" s="137"/>
      <c r="N1065" s="84"/>
      <c r="O1065" s="84"/>
      <c r="P1065" s="84"/>
      <c r="Q1065" s="84"/>
      <c r="R1065" s="133"/>
      <c r="S1065" s="133"/>
      <c r="T1065" s="133"/>
      <c r="U1065" s="133"/>
      <c r="V1065" s="133"/>
      <c r="W1065" s="133"/>
      <c r="X1065" s="133"/>
      <c r="Y1065" s="133"/>
      <c r="Z1065" s="133"/>
      <c r="AA1065" s="133"/>
    </row>
    <row r="1066" spans="1:27" s="73" customFormat="1" ht="18" hidden="1" customHeight="1" x14ac:dyDescent="0.25">
      <c r="A1066" s="173">
        <f>'CLINs &amp; Ceiling Rates'!B211</f>
        <v>0</v>
      </c>
      <c r="B1066" s="173">
        <f>'CLINs &amp; Ceiling Rates'!C211</f>
        <v>0</v>
      </c>
      <c r="C1066" s="177" t="str">
        <f>'CLINs &amp; Ceiling Rates'!M211</f>
        <v/>
      </c>
      <c r="D1066" s="211">
        <f>IF('CLINs &amp; Ceiling Rates'!D1022="",SUM('Labor Loading Matrix'!H1066:AA1066),SUM(E1066:G1066))</f>
        <v>0</v>
      </c>
      <c r="E1066" s="175">
        <f>SUM(IF('CLINs &amp; Ceiling Rates'!$D$237="OPS",'Labor Loading Matrix'!H1066,0),IF('CLINs &amp; Ceiling Rates'!$D$238="OPS",'Labor Loading Matrix'!I1066,0),IF('CLINs &amp; Ceiling Rates'!$D$239="OPS",'Labor Loading Matrix'!J1066,0),IF('CLINs &amp; Ceiling Rates'!$D$240="OPS",'Labor Loading Matrix'!K1066,0),IF('CLINs &amp; Ceiling Rates'!$D$241="OPS",'Labor Loading Matrix'!L1066,0),IF('CLINs &amp; Ceiling Rates'!$D$242="OPS",'Labor Loading Matrix'!M1066,0),IF('CLINs &amp; Ceiling Rates'!$D$243="OPS",'Labor Loading Matrix'!N1066,0),IF('CLINs &amp; Ceiling Rates'!$D$244="OPS",'Labor Loading Matrix'!O1066,0),IF('CLINs &amp; Ceiling Rates'!$D$245="OPS",'Labor Loading Matrix'!P1066,0),IF('CLINs &amp; Ceiling Rates'!$D$246="OPS",'Labor Loading Matrix'!Q1066,0),IF('CLINs &amp; Ceiling Rates'!$D$247="OPS",'Labor Loading Matrix'!R1066,0),IF('CLINs &amp; Ceiling Rates'!$D$248="OPS",'Labor Loading Matrix'!S1066,0),IF('CLINs &amp; Ceiling Rates'!$D$249="OPS",'Labor Loading Matrix'!T1066,0),IF('CLINs &amp; Ceiling Rates'!$D$250="OPS",'Labor Loading Matrix'!U1066,0),IF('CLINs &amp; Ceiling Rates'!$D$251="OPS",'Labor Loading Matrix'!V1066,0),IF('CLINs &amp; Ceiling Rates'!$D$252="OPS",'Labor Loading Matrix'!W1066,0),IF('CLINs &amp; Ceiling Rates'!$D$253="OPS",'Labor Loading Matrix'!X1066,0),IF('CLINs &amp; Ceiling Rates'!$D$254="OPS",'Labor Loading Matrix'!Y1066,0),IF('CLINs &amp; Ceiling Rates'!$D$255="OPS",'Labor Loading Matrix'!Z1066,0),IF('CLINs &amp; Ceiling Rates'!$D$256="OPS",'Labor Loading Matrix'!AA1066,0))</f>
        <v>0</v>
      </c>
      <c r="F1066" s="175">
        <f>SUM(IF('CLINs &amp; Ceiling Rates'!$D$237="F&amp;E",'Labor Loading Matrix'!H1066,0),IF('CLINs &amp; Ceiling Rates'!$D$238="F&amp;E",'Labor Loading Matrix'!I1066,0),IF('CLINs &amp; Ceiling Rates'!$D$239="F&amp;E",'Labor Loading Matrix'!J1066,0),IF('CLINs &amp; Ceiling Rates'!$D$240="F&amp;E",'Labor Loading Matrix'!K1066,0),IF('CLINs &amp; Ceiling Rates'!$D$241="F&amp;E",'Labor Loading Matrix'!L1066,0),IF('CLINs &amp; Ceiling Rates'!$D$242="F&amp;E",'Labor Loading Matrix'!M1066,0),IF('CLINs &amp; Ceiling Rates'!$D$243="F&amp;E",'Labor Loading Matrix'!N1066,0),IF('CLINs &amp; Ceiling Rates'!$D$244="F&amp;E",'Labor Loading Matrix'!O1066,0),IF('CLINs &amp; Ceiling Rates'!$D$245="F&amp;E",'Labor Loading Matrix'!P1066,0),IF('CLINs &amp; Ceiling Rates'!$D$246="F&amp;E",'Labor Loading Matrix'!Q1066,0),IF('CLINs &amp; Ceiling Rates'!$D$247="F&amp;E",'Labor Loading Matrix'!R1066,0),IF('CLINs &amp; Ceiling Rates'!$D$248="F&amp;E",'Labor Loading Matrix'!S1066,0),IF('CLINs &amp; Ceiling Rates'!$D$249="F&amp;E",'Labor Loading Matrix'!T1066,0),IF('CLINs &amp; Ceiling Rates'!$D$250="F&amp;E",'Labor Loading Matrix'!U1066,0),IF('CLINs &amp; Ceiling Rates'!$D$251="F&amp;E",'Labor Loading Matrix'!V1066,0),IF('CLINs &amp; Ceiling Rates'!$D$252="F&amp;E",'Labor Loading Matrix'!W1066,0),IF('CLINs &amp; Ceiling Rates'!$D$253="F&amp;E",'Labor Loading Matrix'!X1066,0),IF('CLINs &amp; Ceiling Rates'!$D$254="F&amp;E",'Labor Loading Matrix'!Y1066,0),IF('CLINs &amp; Ceiling Rates'!$D$255="F&amp;E",'Labor Loading Matrix'!Z1066,0),IF('CLINs &amp; Ceiling Rates'!$D$256="F&amp;E",'Labor Loading Matrix'!AA1066,0))</f>
        <v>0</v>
      </c>
      <c r="G1066" s="175">
        <f>SUM(IF('CLINs &amp; Ceiling Rates'!$D$237="R&amp;D",'Labor Loading Matrix'!H1066,0),IF('CLINs &amp; Ceiling Rates'!$D$238="R&amp;D",'Labor Loading Matrix'!I1066,0),IF('CLINs &amp; Ceiling Rates'!$D$239="R&amp;D",'Labor Loading Matrix'!J1066,0),IF('CLINs &amp; Ceiling Rates'!$D$240="R&amp;D",'Labor Loading Matrix'!K1066,0),IF('CLINs &amp; Ceiling Rates'!$D$241="R&amp;D",'Labor Loading Matrix'!L1066,0),IF('CLINs &amp; Ceiling Rates'!$D$242="R&amp;D",'Labor Loading Matrix'!M1066,0),IF('CLINs &amp; Ceiling Rates'!$D$243="R&amp;D",'Labor Loading Matrix'!N1066,0),IF('CLINs &amp; Ceiling Rates'!$D$244="R&amp;D",'Labor Loading Matrix'!O1066,0),IF('CLINs &amp; Ceiling Rates'!$D$245="R&amp;D",'Labor Loading Matrix'!P1066,0),IF('CLINs &amp; Ceiling Rates'!$D$246="R&amp;D",'Labor Loading Matrix'!Q1066,0),IF('CLINs &amp; Ceiling Rates'!$D$247="R&amp;D",'Labor Loading Matrix'!R1066,0),IF('CLINs &amp; Ceiling Rates'!$D$248="R&amp;D",'Labor Loading Matrix'!S1066,0),IF('CLINs &amp; Ceiling Rates'!$D$249="R&amp;D",'Labor Loading Matrix'!T1066,0),IF('CLINs &amp; Ceiling Rates'!$D$250="R&amp;D",'Labor Loading Matrix'!U1066,0),IF('CLINs &amp; Ceiling Rates'!$D$251="R&amp;D",'Labor Loading Matrix'!V1066,0),IF('CLINs &amp; Ceiling Rates'!$D$252="R&amp;D",'Labor Loading Matrix'!W1066,0),IF('CLINs &amp; Ceiling Rates'!$D$253="R&amp;D",'Labor Loading Matrix'!X1066,0),IF('CLINs &amp; Ceiling Rates'!$D$254="R&amp;D",'Labor Loading Matrix'!Y1066,0),IF('CLINs &amp; Ceiling Rates'!$D$255="R&amp;D",'Labor Loading Matrix'!Z1066,0),IF('CLINs &amp; Ceiling Rates'!$D$256="R&amp;D",'Labor Loading Matrix'!AA1066,0))</f>
        <v>0</v>
      </c>
      <c r="H1066" s="138"/>
      <c r="I1066" s="137"/>
      <c r="J1066" s="137"/>
      <c r="K1066" s="137"/>
      <c r="L1066" s="137"/>
      <c r="M1066" s="137"/>
      <c r="N1066" s="84"/>
      <c r="O1066" s="84"/>
      <c r="P1066" s="84"/>
      <c r="Q1066" s="84"/>
      <c r="R1066" s="133"/>
      <c r="S1066" s="133"/>
      <c r="T1066" s="133"/>
      <c r="U1066" s="133"/>
      <c r="V1066" s="133"/>
      <c r="W1066" s="133"/>
      <c r="X1066" s="133"/>
      <c r="Y1066" s="133"/>
      <c r="Z1066" s="133"/>
      <c r="AA1066" s="133"/>
    </row>
    <row r="1067" spans="1:27" s="73" customFormat="1" ht="18" hidden="1" customHeight="1" x14ac:dyDescent="0.25">
      <c r="A1067" s="173">
        <f>'CLINs &amp; Ceiling Rates'!B212</f>
        <v>0</v>
      </c>
      <c r="B1067" s="173">
        <f>'CLINs &amp; Ceiling Rates'!C212</f>
        <v>0</v>
      </c>
      <c r="C1067" s="177" t="str">
        <f>'CLINs &amp; Ceiling Rates'!M212</f>
        <v/>
      </c>
      <c r="D1067" s="211">
        <f>IF('CLINs &amp; Ceiling Rates'!D1023="",SUM('Labor Loading Matrix'!H1067:AA1067),SUM(E1067:G1067))</f>
        <v>0</v>
      </c>
      <c r="E1067" s="175">
        <f>SUM(IF('CLINs &amp; Ceiling Rates'!$D$237="OPS",'Labor Loading Matrix'!H1067,0),IF('CLINs &amp; Ceiling Rates'!$D$238="OPS",'Labor Loading Matrix'!I1067,0),IF('CLINs &amp; Ceiling Rates'!$D$239="OPS",'Labor Loading Matrix'!J1067,0),IF('CLINs &amp; Ceiling Rates'!$D$240="OPS",'Labor Loading Matrix'!K1067,0),IF('CLINs &amp; Ceiling Rates'!$D$241="OPS",'Labor Loading Matrix'!L1067,0),IF('CLINs &amp; Ceiling Rates'!$D$242="OPS",'Labor Loading Matrix'!M1067,0),IF('CLINs &amp; Ceiling Rates'!$D$243="OPS",'Labor Loading Matrix'!N1067,0),IF('CLINs &amp; Ceiling Rates'!$D$244="OPS",'Labor Loading Matrix'!O1067,0),IF('CLINs &amp; Ceiling Rates'!$D$245="OPS",'Labor Loading Matrix'!P1067,0),IF('CLINs &amp; Ceiling Rates'!$D$246="OPS",'Labor Loading Matrix'!Q1067,0),IF('CLINs &amp; Ceiling Rates'!$D$247="OPS",'Labor Loading Matrix'!R1067,0),IF('CLINs &amp; Ceiling Rates'!$D$248="OPS",'Labor Loading Matrix'!S1067,0),IF('CLINs &amp; Ceiling Rates'!$D$249="OPS",'Labor Loading Matrix'!T1067,0),IF('CLINs &amp; Ceiling Rates'!$D$250="OPS",'Labor Loading Matrix'!U1067,0),IF('CLINs &amp; Ceiling Rates'!$D$251="OPS",'Labor Loading Matrix'!V1067,0),IF('CLINs &amp; Ceiling Rates'!$D$252="OPS",'Labor Loading Matrix'!W1067,0),IF('CLINs &amp; Ceiling Rates'!$D$253="OPS",'Labor Loading Matrix'!X1067,0),IF('CLINs &amp; Ceiling Rates'!$D$254="OPS",'Labor Loading Matrix'!Y1067,0),IF('CLINs &amp; Ceiling Rates'!$D$255="OPS",'Labor Loading Matrix'!Z1067,0),IF('CLINs &amp; Ceiling Rates'!$D$256="OPS",'Labor Loading Matrix'!AA1067,0))</f>
        <v>0</v>
      </c>
      <c r="F1067" s="175">
        <f>SUM(IF('CLINs &amp; Ceiling Rates'!$D$237="F&amp;E",'Labor Loading Matrix'!H1067,0),IF('CLINs &amp; Ceiling Rates'!$D$238="F&amp;E",'Labor Loading Matrix'!I1067,0),IF('CLINs &amp; Ceiling Rates'!$D$239="F&amp;E",'Labor Loading Matrix'!J1067,0),IF('CLINs &amp; Ceiling Rates'!$D$240="F&amp;E",'Labor Loading Matrix'!K1067,0),IF('CLINs &amp; Ceiling Rates'!$D$241="F&amp;E",'Labor Loading Matrix'!L1067,0),IF('CLINs &amp; Ceiling Rates'!$D$242="F&amp;E",'Labor Loading Matrix'!M1067,0),IF('CLINs &amp; Ceiling Rates'!$D$243="F&amp;E",'Labor Loading Matrix'!N1067,0),IF('CLINs &amp; Ceiling Rates'!$D$244="F&amp;E",'Labor Loading Matrix'!O1067,0),IF('CLINs &amp; Ceiling Rates'!$D$245="F&amp;E",'Labor Loading Matrix'!P1067,0),IF('CLINs &amp; Ceiling Rates'!$D$246="F&amp;E",'Labor Loading Matrix'!Q1067,0),IF('CLINs &amp; Ceiling Rates'!$D$247="F&amp;E",'Labor Loading Matrix'!R1067,0),IF('CLINs &amp; Ceiling Rates'!$D$248="F&amp;E",'Labor Loading Matrix'!S1067,0),IF('CLINs &amp; Ceiling Rates'!$D$249="F&amp;E",'Labor Loading Matrix'!T1067,0),IF('CLINs &amp; Ceiling Rates'!$D$250="F&amp;E",'Labor Loading Matrix'!U1067,0),IF('CLINs &amp; Ceiling Rates'!$D$251="F&amp;E",'Labor Loading Matrix'!V1067,0),IF('CLINs &amp; Ceiling Rates'!$D$252="F&amp;E",'Labor Loading Matrix'!W1067,0),IF('CLINs &amp; Ceiling Rates'!$D$253="F&amp;E",'Labor Loading Matrix'!X1067,0),IF('CLINs &amp; Ceiling Rates'!$D$254="F&amp;E",'Labor Loading Matrix'!Y1067,0),IF('CLINs &amp; Ceiling Rates'!$D$255="F&amp;E",'Labor Loading Matrix'!Z1067,0),IF('CLINs &amp; Ceiling Rates'!$D$256="F&amp;E",'Labor Loading Matrix'!AA1067,0))</f>
        <v>0</v>
      </c>
      <c r="G1067" s="175">
        <f>SUM(IF('CLINs &amp; Ceiling Rates'!$D$237="R&amp;D",'Labor Loading Matrix'!H1067,0),IF('CLINs &amp; Ceiling Rates'!$D$238="R&amp;D",'Labor Loading Matrix'!I1067,0),IF('CLINs &amp; Ceiling Rates'!$D$239="R&amp;D",'Labor Loading Matrix'!J1067,0),IF('CLINs &amp; Ceiling Rates'!$D$240="R&amp;D",'Labor Loading Matrix'!K1067,0),IF('CLINs &amp; Ceiling Rates'!$D$241="R&amp;D",'Labor Loading Matrix'!L1067,0),IF('CLINs &amp; Ceiling Rates'!$D$242="R&amp;D",'Labor Loading Matrix'!M1067,0),IF('CLINs &amp; Ceiling Rates'!$D$243="R&amp;D",'Labor Loading Matrix'!N1067,0),IF('CLINs &amp; Ceiling Rates'!$D$244="R&amp;D",'Labor Loading Matrix'!O1067,0),IF('CLINs &amp; Ceiling Rates'!$D$245="R&amp;D",'Labor Loading Matrix'!P1067,0),IF('CLINs &amp; Ceiling Rates'!$D$246="R&amp;D",'Labor Loading Matrix'!Q1067,0),IF('CLINs &amp; Ceiling Rates'!$D$247="R&amp;D",'Labor Loading Matrix'!R1067,0),IF('CLINs &amp; Ceiling Rates'!$D$248="R&amp;D",'Labor Loading Matrix'!S1067,0),IF('CLINs &amp; Ceiling Rates'!$D$249="R&amp;D",'Labor Loading Matrix'!T1067,0),IF('CLINs &amp; Ceiling Rates'!$D$250="R&amp;D",'Labor Loading Matrix'!U1067,0),IF('CLINs &amp; Ceiling Rates'!$D$251="R&amp;D",'Labor Loading Matrix'!V1067,0),IF('CLINs &amp; Ceiling Rates'!$D$252="R&amp;D",'Labor Loading Matrix'!W1067,0),IF('CLINs &amp; Ceiling Rates'!$D$253="R&amp;D",'Labor Loading Matrix'!X1067,0),IF('CLINs &amp; Ceiling Rates'!$D$254="R&amp;D",'Labor Loading Matrix'!Y1067,0),IF('CLINs &amp; Ceiling Rates'!$D$255="R&amp;D",'Labor Loading Matrix'!Z1067,0),IF('CLINs &amp; Ceiling Rates'!$D$256="R&amp;D",'Labor Loading Matrix'!AA1067,0))</f>
        <v>0</v>
      </c>
      <c r="H1067" s="138"/>
      <c r="I1067" s="137"/>
      <c r="J1067" s="137"/>
      <c r="K1067" s="137"/>
      <c r="L1067" s="137"/>
      <c r="M1067" s="137"/>
      <c r="N1067" s="84"/>
      <c r="O1067" s="84"/>
      <c r="P1067" s="84"/>
      <c r="Q1067" s="84"/>
      <c r="R1067" s="133"/>
      <c r="S1067" s="133"/>
      <c r="T1067" s="133"/>
      <c r="U1067" s="133"/>
      <c r="V1067" s="133"/>
      <c r="W1067" s="133"/>
      <c r="X1067" s="133"/>
      <c r="Y1067" s="133"/>
      <c r="Z1067" s="133"/>
      <c r="AA1067" s="133"/>
    </row>
    <row r="1068" spans="1:27" s="73" customFormat="1" ht="18" hidden="1" customHeight="1" x14ac:dyDescent="0.25">
      <c r="A1068" s="173">
        <f>'CLINs &amp; Ceiling Rates'!B213</f>
        <v>0</v>
      </c>
      <c r="B1068" s="173">
        <f>'CLINs &amp; Ceiling Rates'!C213</f>
        <v>0</v>
      </c>
      <c r="C1068" s="177" t="str">
        <f>'CLINs &amp; Ceiling Rates'!M213</f>
        <v/>
      </c>
      <c r="D1068" s="211">
        <f>IF('CLINs &amp; Ceiling Rates'!D1024="",SUM('Labor Loading Matrix'!H1068:AA1068),SUM(E1068:G1068))</f>
        <v>0</v>
      </c>
      <c r="E1068" s="175">
        <f>SUM(IF('CLINs &amp; Ceiling Rates'!$D$237="OPS",'Labor Loading Matrix'!H1068,0),IF('CLINs &amp; Ceiling Rates'!$D$238="OPS",'Labor Loading Matrix'!I1068,0),IF('CLINs &amp; Ceiling Rates'!$D$239="OPS",'Labor Loading Matrix'!J1068,0),IF('CLINs &amp; Ceiling Rates'!$D$240="OPS",'Labor Loading Matrix'!K1068,0),IF('CLINs &amp; Ceiling Rates'!$D$241="OPS",'Labor Loading Matrix'!L1068,0),IF('CLINs &amp; Ceiling Rates'!$D$242="OPS",'Labor Loading Matrix'!M1068,0),IF('CLINs &amp; Ceiling Rates'!$D$243="OPS",'Labor Loading Matrix'!N1068,0),IF('CLINs &amp; Ceiling Rates'!$D$244="OPS",'Labor Loading Matrix'!O1068,0),IF('CLINs &amp; Ceiling Rates'!$D$245="OPS",'Labor Loading Matrix'!P1068,0),IF('CLINs &amp; Ceiling Rates'!$D$246="OPS",'Labor Loading Matrix'!Q1068,0),IF('CLINs &amp; Ceiling Rates'!$D$247="OPS",'Labor Loading Matrix'!R1068,0),IF('CLINs &amp; Ceiling Rates'!$D$248="OPS",'Labor Loading Matrix'!S1068,0),IF('CLINs &amp; Ceiling Rates'!$D$249="OPS",'Labor Loading Matrix'!T1068,0),IF('CLINs &amp; Ceiling Rates'!$D$250="OPS",'Labor Loading Matrix'!U1068,0),IF('CLINs &amp; Ceiling Rates'!$D$251="OPS",'Labor Loading Matrix'!V1068,0),IF('CLINs &amp; Ceiling Rates'!$D$252="OPS",'Labor Loading Matrix'!W1068,0),IF('CLINs &amp; Ceiling Rates'!$D$253="OPS",'Labor Loading Matrix'!X1068,0),IF('CLINs &amp; Ceiling Rates'!$D$254="OPS",'Labor Loading Matrix'!Y1068,0),IF('CLINs &amp; Ceiling Rates'!$D$255="OPS",'Labor Loading Matrix'!Z1068,0),IF('CLINs &amp; Ceiling Rates'!$D$256="OPS",'Labor Loading Matrix'!AA1068,0))</f>
        <v>0</v>
      </c>
      <c r="F1068" s="175">
        <f>SUM(IF('CLINs &amp; Ceiling Rates'!$D$237="F&amp;E",'Labor Loading Matrix'!H1068,0),IF('CLINs &amp; Ceiling Rates'!$D$238="F&amp;E",'Labor Loading Matrix'!I1068,0),IF('CLINs &amp; Ceiling Rates'!$D$239="F&amp;E",'Labor Loading Matrix'!J1068,0),IF('CLINs &amp; Ceiling Rates'!$D$240="F&amp;E",'Labor Loading Matrix'!K1068,0),IF('CLINs &amp; Ceiling Rates'!$D$241="F&amp;E",'Labor Loading Matrix'!L1068,0),IF('CLINs &amp; Ceiling Rates'!$D$242="F&amp;E",'Labor Loading Matrix'!M1068,0),IF('CLINs &amp; Ceiling Rates'!$D$243="F&amp;E",'Labor Loading Matrix'!N1068,0),IF('CLINs &amp; Ceiling Rates'!$D$244="F&amp;E",'Labor Loading Matrix'!O1068,0),IF('CLINs &amp; Ceiling Rates'!$D$245="F&amp;E",'Labor Loading Matrix'!P1068,0),IF('CLINs &amp; Ceiling Rates'!$D$246="F&amp;E",'Labor Loading Matrix'!Q1068,0),IF('CLINs &amp; Ceiling Rates'!$D$247="F&amp;E",'Labor Loading Matrix'!R1068,0),IF('CLINs &amp; Ceiling Rates'!$D$248="F&amp;E",'Labor Loading Matrix'!S1068,0),IF('CLINs &amp; Ceiling Rates'!$D$249="F&amp;E",'Labor Loading Matrix'!T1068,0),IF('CLINs &amp; Ceiling Rates'!$D$250="F&amp;E",'Labor Loading Matrix'!U1068,0),IF('CLINs &amp; Ceiling Rates'!$D$251="F&amp;E",'Labor Loading Matrix'!V1068,0),IF('CLINs &amp; Ceiling Rates'!$D$252="F&amp;E",'Labor Loading Matrix'!W1068,0),IF('CLINs &amp; Ceiling Rates'!$D$253="F&amp;E",'Labor Loading Matrix'!X1068,0),IF('CLINs &amp; Ceiling Rates'!$D$254="F&amp;E",'Labor Loading Matrix'!Y1068,0),IF('CLINs &amp; Ceiling Rates'!$D$255="F&amp;E",'Labor Loading Matrix'!Z1068,0),IF('CLINs &amp; Ceiling Rates'!$D$256="F&amp;E",'Labor Loading Matrix'!AA1068,0))</f>
        <v>0</v>
      </c>
      <c r="G1068" s="175">
        <f>SUM(IF('CLINs &amp; Ceiling Rates'!$D$237="R&amp;D",'Labor Loading Matrix'!H1068,0),IF('CLINs &amp; Ceiling Rates'!$D$238="R&amp;D",'Labor Loading Matrix'!I1068,0),IF('CLINs &amp; Ceiling Rates'!$D$239="R&amp;D",'Labor Loading Matrix'!J1068,0),IF('CLINs &amp; Ceiling Rates'!$D$240="R&amp;D",'Labor Loading Matrix'!K1068,0),IF('CLINs &amp; Ceiling Rates'!$D$241="R&amp;D",'Labor Loading Matrix'!L1068,0),IF('CLINs &amp; Ceiling Rates'!$D$242="R&amp;D",'Labor Loading Matrix'!M1068,0),IF('CLINs &amp; Ceiling Rates'!$D$243="R&amp;D",'Labor Loading Matrix'!N1068,0),IF('CLINs &amp; Ceiling Rates'!$D$244="R&amp;D",'Labor Loading Matrix'!O1068,0),IF('CLINs &amp; Ceiling Rates'!$D$245="R&amp;D",'Labor Loading Matrix'!P1068,0),IF('CLINs &amp; Ceiling Rates'!$D$246="R&amp;D",'Labor Loading Matrix'!Q1068,0),IF('CLINs &amp; Ceiling Rates'!$D$247="R&amp;D",'Labor Loading Matrix'!R1068,0),IF('CLINs &amp; Ceiling Rates'!$D$248="R&amp;D",'Labor Loading Matrix'!S1068,0),IF('CLINs &amp; Ceiling Rates'!$D$249="R&amp;D",'Labor Loading Matrix'!T1068,0),IF('CLINs &amp; Ceiling Rates'!$D$250="R&amp;D",'Labor Loading Matrix'!U1068,0),IF('CLINs &amp; Ceiling Rates'!$D$251="R&amp;D",'Labor Loading Matrix'!V1068,0),IF('CLINs &amp; Ceiling Rates'!$D$252="R&amp;D",'Labor Loading Matrix'!W1068,0),IF('CLINs &amp; Ceiling Rates'!$D$253="R&amp;D",'Labor Loading Matrix'!X1068,0),IF('CLINs &amp; Ceiling Rates'!$D$254="R&amp;D",'Labor Loading Matrix'!Y1068,0),IF('CLINs &amp; Ceiling Rates'!$D$255="R&amp;D",'Labor Loading Matrix'!Z1068,0),IF('CLINs &amp; Ceiling Rates'!$D$256="R&amp;D",'Labor Loading Matrix'!AA1068,0))</f>
        <v>0</v>
      </c>
      <c r="H1068" s="138"/>
      <c r="I1068" s="137"/>
      <c r="J1068" s="137"/>
      <c r="K1068" s="137"/>
      <c r="L1068" s="137"/>
      <c r="M1068" s="137"/>
      <c r="N1068" s="84"/>
      <c r="O1068" s="84"/>
      <c r="P1068" s="84"/>
      <c r="Q1068" s="84"/>
      <c r="R1068" s="133"/>
      <c r="S1068" s="133"/>
      <c r="T1068" s="133"/>
      <c r="U1068" s="133"/>
      <c r="V1068" s="133"/>
      <c r="W1068" s="133"/>
      <c r="X1068" s="133"/>
      <c r="Y1068" s="133"/>
      <c r="Z1068" s="133"/>
      <c r="AA1068" s="133"/>
    </row>
    <row r="1069" spans="1:27" s="73" customFormat="1" ht="18" hidden="1" customHeight="1" x14ac:dyDescent="0.25">
      <c r="A1069" s="173">
        <f>'CLINs &amp; Ceiling Rates'!B214</f>
        <v>0</v>
      </c>
      <c r="B1069" s="173">
        <f>'CLINs &amp; Ceiling Rates'!C214</f>
        <v>0</v>
      </c>
      <c r="C1069" s="177" t="str">
        <f>'CLINs &amp; Ceiling Rates'!M214</f>
        <v/>
      </c>
      <c r="D1069" s="211">
        <f>IF('CLINs &amp; Ceiling Rates'!D1025="",SUM('Labor Loading Matrix'!H1069:AA1069),SUM(E1069:G1069))</f>
        <v>0</v>
      </c>
      <c r="E1069" s="175">
        <f>SUM(IF('CLINs &amp; Ceiling Rates'!$D$237="OPS",'Labor Loading Matrix'!H1069,0),IF('CLINs &amp; Ceiling Rates'!$D$238="OPS",'Labor Loading Matrix'!I1069,0),IF('CLINs &amp; Ceiling Rates'!$D$239="OPS",'Labor Loading Matrix'!J1069,0),IF('CLINs &amp; Ceiling Rates'!$D$240="OPS",'Labor Loading Matrix'!K1069,0),IF('CLINs &amp; Ceiling Rates'!$D$241="OPS",'Labor Loading Matrix'!L1069,0),IF('CLINs &amp; Ceiling Rates'!$D$242="OPS",'Labor Loading Matrix'!M1069,0),IF('CLINs &amp; Ceiling Rates'!$D$243="OPS",'Labor Loading Matrix'!N1069,0),IF('CLINs &amp; Ceiling Rates'!$D$244="OPS",'Labor Loading Matrix'!O1069,0),IF('CLINs &amp; Ceiling Rates'!$D$245="OPS",'Labor Loading Matrix'!P1069,0),IF('CLINs &amp; Ceiling Rates'!$D$246="OPS",'Labor Loading Matrix'!Q1069,0),IF('CLINs &amp; Ceiling Rates'!$D$247="OPS",'Labor Loading Matrix'!R1069,0),IF('CLINs &amp; Ceiling Rates'!$D$248="OPS",'Labor Loading Matrix'!S1069,0),IF('CLINs &amp; Ceiling Rates'!$D$249="OPS",'Labor Loading Matrix'!T1069,0),IF('CLINs &amp; Ceiling Rates'!$D$250="OPS",'Labor Loading Matrix'!U1069,0),IF('CLINs &amp; Ceiling Rates'!$D$251="OPS",'Labor Loading Matrix'!V1069,0),IF('CLINs &amp; Ceiling Rates'!$D$252="OPS",'Labor Loading Matrix'!W1069,0),IF('CLINs &amp; Ceiling Rates'!$D$253="OPS",'Labor Loading Matrix'!X1069,0),IF('CLINs &amp; Ceiling Rates'!$D$254="OPS",'Labor Loading Matrix'!Y1069,0),IF('CLINs &amp; Ceiling Rates'!$D$255="OPS",'Labor Loading Matrix'!Z1069,0),IF('CLINs &amp; Ceiling Rates'!$D$256="OPS",'Labor Loading Matrix'!AA1069,0))</f>
        <v>0</v>
      </c>
      <c r="F1069" s="175">
        <f>SUM(IF('CLINs &amp; Ceiling Rates'!$D$237="F&amp;E",'Labor Loading Matrix'!H1069,0),IF('CLINs &amp; Ceiling Rates'!$D$238="F&amp;E",'Labor Loading Matrix'!I1069,0),IF('CLINs &amp; Ceiling Rates'!$D$239="F&amp;E",'Labor Loading Matrix'!J1069,0),IF('CLINs &amp; Ceiling Rates'!$D$240="F&amp;E",'Labor Loading Matrix'!K1069,0),IF('CLINs &amp; Ceiling Rates'!$D$241="F&amp;E",'Labor Loading Matrix'!L1069,0),IF('CLINs &amp; Ceiling Rates'!$D$242="F&amp;E",'Labor Loading Matrix'!M1069,0),IF('CLINs &amp; Ceiling Rates'!$D$243="F&amp;E",'Labor Loading Matrix'!N1069,0),IF('CLINs &amp; Ceiling Rates'!$D$244="F&amp;E",'Labor Loading Matrix'!O1069,0),IF('CLINs &amp; Ceiling Rates'!$D$245="F&amp;E",'Labor Loading Matrix'!P1069,0),IF('CLINs &amp; Ceiling Rates'!$D$246="F&amp;E",'Labor Loading Matrix'!Q1069,0),IF('CLINs &amp; Ceiling Rates'!$D$247="F&amp;E",'Labor Loading Matrix'!R1069,0),IF('CLINs &amp; Ceiling Rates'!$D$248="F&amp;E",'Labor Loading Matrix'!S1069,0),IF('CLINs &amp; Ceiling Rates'!$D$249="F&amp;E",'Labor Loading Matrix'!T1069,0),IF('CLINs &amp; Ceiling Rates'!$D$250="F&amp;E",'Labor Loading Matrix'!U1069,0),IF('CLINs &amp; Ceiling Rates'!$D$251="F&amp;E",'Labor Loading Matrix'!V1069,0),IF('CLINs &amp; Ceiling Rates'!$D$252="F&amp;E",'Labor Loading Matrix'!W1069,0),IF('CLINs &amp; Ceiling Rates'!$D$253="F&amp;E",'Labor Loading Matrix'!X1069,0),IF('CLINs &amp; Ceiling Rates'!$D$254="F&amp;E",'Labor Loading Matrix'!Y1069,0),IF('CLINs &amp; Ceiling Rates'!$D$255="F&amp;E",'Labor Loading Matrix'!Z1069,0),IF('CLINs &amp; Ceiling Rates'!$D$256="F&amp;E",'Labor Loading Matrix'!AA1069,0))</f>
        <v>0</v>
      </c>
      <c r="G1069" s="175">
        <f>SUM(IF('CLINs &amp; Ceiling Rates'!$D$237="R&amp;D",'Labor Loading Matrix'!H1069,0),IF('CLINs &amp; Ceiling Rates'!$D$238="R&amp;D",'Labor Loading Matrix'!I1069,0),IF('CLINs &amp; Ceiling Rates'!$D$239="R&amp;D",'Labor Loading Matrix'!J1069,0),IF('CLINs &amp; Ceiling Rates'!$D$240="R&amp;D",'Labor Loading Matrix'!K1069,0),IF('CLINs &amp; Ceiling Rates'!$D$241="R&amp;D",'Labor Loading Matrix'!L1069,0),IF('CLINs &amp; Ceiling Rates'!$D$242="R&amp;D",'Labor Loading Matrix'!M1069,0),IF('CLINs &amp; Ceiling Rates'!$D$243="R&amp;D",'Labor Loading Matrix'!N1069,0),IF('CLINs &amp; Ceiling Rates'!$D$244="R&amp;D",'Labor Loading Matrix'!O1069,0),IF('CLINs &amp; Ceiling Rates'!$D$245="R&amp;D",'Labor Loading Matrix'!P1069,0),IF('CLINs &amp; Ceiling Rates'!$D$246="R&amp;D",'Labor Loading Matrix'!Q1069,0),IF('CLINs &amp; Ceiling Rates'!$D$247="R&amp;D",'Labor Loading Matrix'!R1069,0),IF('CLINs &amp; Ceiling Rates'!$D$248="R&amp;D",'Labor Loading Matrix'!S1069,0),IF('CLINs &amp; Ceiling Rates'!$D$249="R&amp;D",'Labor Loading Matrix'!T1069,0),IF('CLINs &amp; Ceiling Rates'!$D$250="R&amp;D",'Labor Loading Matrix'!U1069,0),IF('CLINs &amp; Ceiling Rates'!$D$251="R&amp;D",'Labor Loading Matrix'!V1069,0),IF('CLINs &amp; Ceiling Rates'!$D$252="R&amp;D",'Labor Loading Matrix'!W1069,0),IF('CLINs &amp; Ceiling Rates'!$D$253="R&amp;D",'Labor Loading Matrix'!X1069,0),IF('CLINs &amp; Ceiling Rates'!$D$254="R&amp;D",'Labor Loading Matrix'!Y1069,0),IF('CLINs &amp; Ceiling Rates'!$D$255="R&amp;D",'Labor Loading Matrix'!Z1069,0),IF('CLINs &amp; Ceiling Rates'!$D$256="R&amp;D",'Labor Loading Matrix'!AA1069,0))</f>
        <v>0</v>
      </c>
      <c r="H1069" s="138"/>
      <c r="I1069" s="137"/>
      <c r="J1069" s="137"/>
      <c r="K1069" s="137"/>
      <c r="L1069" s="137"/>
      <c r="M1069" s="137"/>
      <c r="N1069" s="84"/>
      <c r="O1069" s="84"/>
      <c r="P1069" s="84"/>
      <c r="Q1069" s="84"/>
      <c r="R1069" s="133"/>
      <c r="S1069" s="133"/>
      <c r="T1069" s="133"/>
      <c r="U1069" s="133"/>
      <c r="V1069" s="133"/>
      <c r="W1069" s="133"/>
      <c r="X1069" s="133"/>
      <c r="Y1069" s="133"/>
      <c r="Z1069" s="133"/>
      <c r="AA1069" s="133"/>
    </row>
    <row r="1070" spans="1:27" s="73" customFormat="1" ht="18" hidden="1" customHeight="1" x14ac:dyDescent="0.25">
      <c r="A1070" s="173">
        <f>'CLINs &amp; Ceiling Rates'!B215</f>
        <v>0</v>
      </c>
      <c r="B1070" s="173">
        <f>'CLINs &amp; Ceiling Rates'!C215</f>
        <v>0</v>
      </c>
      <c r="C1070" s="177" t="str">
        <f>'CLINs &amp; Ceiling Rates'!M215</f>
        <v/>
      </c>
      <c r="D1070" s="211">
        <f>IF('CLINs &amp; Ceiling Rates'!D1026="",SUM('Labor Loading Matrix'!H1070:AA1070),SUM(E1070:G1070))</f>
        <v>0</v>
      </c>
      <c r="E1070" s="175">
        <f>SUM(IF('CLINs &amp; Ceiling Rates'!$D$237="OPS",'Labor Loading Matrix'!H1070,0),IF('CLINs &amp; Ceiling Rates'!$D$238="OPS",'Labor Loading Matrix'!I1070,0),IF('CLINs &amp; Ceiling Rates'!$D$239="OPS",'Labor Loading Matrix'!J1070,0),IF('CLINs &amp; Ceiling Rates'!$D$240="OPS",'Labor Loading Matrix'!K1070,0),IF('CLINs &amp; Ceiling Rates'!$D$241="OPS",'Labor Loading Matrix'!L1070,0),IF('CLINs &amp; Ceiling Rates'!$D$242="OPS",'Labor Loading Matrix'!M1070,0),IF('CLINs &amp; Ceiling Rates'!$D$243="OPS",'Labor Loading Matrix'!N1070,0),IF('CLINs &amp; Ceiling Rates'!$D$244="OPS",'Labor Loading Matrix'!O1070,0),IF('CLINs &amp; Ceiling Rates'!$D$245="OPS",'Labor Loading Matrix'!P1070,0),IF('CLINs &amp; Ceiling Rates'!$D$246="OPS",'Labor Loading Matrix'!Q1070,0),IF('CLINs &amp; Ceiling Rates'!$D$247="OPS",'Labor Loading Matrix'!R1070,0),IF('CLINs &amp; Ceiling Rates'!$D$248="OPS",'Labor Loading Matrix'!S1070,0),IF('CLINs &amp; Ceiling Rates'!$D$249="OPS",'Labor Loading Matrix'!T1070,0),IF('CLINs &amp; Ceiling Rates'!$D$250="OPS",'Labor Loading Matrix'!U1070,0),IF('CLINs &amp; Ceiling Rates'!$D$251="OPS",'Labor Loading Matrix'!V1070,0),IF('CLINs &amp; Ceiling Rates'!$D$252="OPS",'Labor Loading Matrix'!W1070,0),IF('CLINs &amp; Ceiling Rates'!$D$253="OPS",'Labor Loading Matrix'!X1070,0),IF('CLINs &amp; Ceiling Rates'!$D$254="OPS",'Labor Loading Matrix'!Y1070,0),IF('CLINs &amp; Ceiling Rates'!$D$255="OPS",'Labor Loading Matrix'!Z1070,0),IF('CLINs &amp; Ceiling Rates'!$D$256="OPS",'Labor Loading Matrix'!AA1070,0))</f>
        <v>0</v>
      </c>
      <c r="F1070" s="175">
        <f>SUM(IF('CLINs &amp; Ceiling Rates'!$D$237="F&amp;E",'Labor Loading Matrix'!H1070,0),IF('CLINs &amp; Ceiling Rates'!$D$238="F&amp;E",'Labor Loading Matrix'!I1070,0),IF('CLINs &amp; Ceiling Rates'!$D$239="F&amp;E",'Labor Loading Matrix'!J1070,0),IF('CLINs &amp; Ceiling Rates'!$D$240="F&amp;E",'Labor Loading Matrix'!K1070,0),IF('CLINs &amp; Ceiling Rates'!$D$241="F&amp;E",'Labor Loading Matrix'!L1070,0),IF('CLINs &amp; Ceiling Rates'!$D$242="F&amp;E",'Labor Loading Matrix'!M1070,0),IF('CLINs &amp; Ceiling Rates'!$D$243="F&amp;E",'Labor Loading Matrix'!N1070,0),IF('CLINs &amp; Ceiling Rates'!$D$244="F&amp;E",'Labor Loading Matrix'!O1070,0),IF('CLINs &amp; Ceiling Rates'!$D$245="F&amp;E",'Labor Loading Matrix'!P1070,0),IF('CLINs &amp; Ceiling Rates'!$D$246="F&amp;E",'Labor Loading Matrix'!Q1070,0),IF('CLINs &amp; Ceiling Rates'!$D$247="F&amp;E",'Labor Loading Matrix'!R1070,0),IF('CLINs &amp; Ceiling Rates'!$D$248="F&amp;E",'Labor Loading Matrix'!S1070,0),IF('CLINs &amp; Ceiling Rates'!$D$249="F&amp;E",'Labor Loading Matrix'!T1070,0),IF('CLINs &amp; Ceiling Rates'!$D$250="F&amp;E",'Labor Loading Matrix'!U1070,0),IF('CLINs &amp; Ceiling Rates'!$D$251="F&amp;E",'Labor Loading Matrix'!V1070,0),IF('CLINs &amp; Ceiling Rates'!$D$252="F&amp;E",'Labor Loading Matrix'!W1070,0),IF('CLINs &amp; Ceiling Rates'!$D$253="F&amp;E",'Labor Loading Matrix'!X1070,0),IF('CLINs &amp; Ceiling Rates'!$D$254="F&amp;E",'Labor Loading Matrix'!Y1070,0),IF('CLINs &amp; Ceiling Rates'!$D$255="F&amp;E",'Labor Loading Matrix'!Z1070,0),IF('CLINs &amp; Ceiling Rates'!$D$256="F&amp;E",'Labor Loading Matrix'!AA1070,0))</f>
        <v>0</v>
      </c>
      <c r="G1070" s="175">
        <f>SUM(IF('CLINs &amp; Ceiling Rates'!$D$237="R&amp;D",'Labor Loading Matrix'!H1070,0),IF('CLINs &amp; Ceiling Rates'!$D$238="R&amp;D",'Labor Loading Matrix'!I1070,0),IF('CLINs &amp; Ceiling Rates'!$D$239="R&amp;D",'Labor Loading Matrix'!J1070,0),IF('CLINs &amp; Ceiling Rates'!$D$240="R&amp;D",'Labor Loading Matrix'!K1070,0),IF('CLINs &amp; Ceiling Rates'!$D$241="R&amp;D",'Labor Loading Matrix'!L1070,0),IF('CLINs &amp; Ceiling Rates'!$D$242="R&amp;D",'Labor Loading Matrix'!M1070,0),IF('CLINs &amp; Ceiling Rates'!$D$243="R&amp;D",'Labor Loading Matrix'!N1070,0),IF('CLINs &amp; Ceiling Rates'!$D$244="R&amp;D",'Labor Loading Matrix'!O1070,0),IF('CLINs &amp; Ceiling Rates'!$D$245="R&amp;D",'Labor Loading Matrix'!P1070,0),IF('CLINs &amp; Ceiling Rates'!$D$246="R&amp;D",'Labor Loading Matrix'!Q1070,0),IF('CLINs &amp; Ceiling Rates'!$D$247="R&amp;D",'Labor Loading Matrix'!R1070,0),IF('CLINs &amp; Ceiling Rates'!$D$248="R&amp;D",'Labor Loading Matrix'!S1070,0),IF('CLINs &amp; Ceiling Rates'!$D$249="R&amp;D",'Labor Loading Matrix'!T1070,0),IF('CLINs &amp; Ceiling Rates'!$D$250="R&amp;D",'Labor Loading Matrix'!U1070,0),IF('CLINs &amp; Ceiling Rates'!$D$251="R&amp;D",'Labor Loading Matrix'!V1070,0),IF('CLINs &amp; Ceiling Rates'!$D$252="R&amp;D",'Labor Loading Matrix'!W1070,0),IF('CLINs &amp; Ceiling Rates'!$D$253="R&amp;D",'Labor Loading Matrix'!X1070,0),IF('CLINs &amp; Ceiling Rates'!$D$254="R&amp;D",'Labor Loading Matrix'!Y1070,0),IF('CLINs &amp; Ceiling Rates'!$D$255="R&amp;D",'Labor Loading Matrix'!Z1070,0),IF('CLINs &amp; Ceiling Rates'!$D$256="R&amp;D",'Labor Loading Matrix'!AA1070,0))</f>
        <v>0</v>
      </c>
      <c r="H1070" s="138"/>
      <c r="I1070" s="137"/>
      <c r="J1070" s="137"/>
      <c r="K1070" s="137"/>
      <c r="L1070" s="137"/>
      <c r="M1070" s="137"/>
      <c r="N1070" s="84"/>
      <c r="O1070" s="84"/>
      <c r="P1070" s="84"/>
      <c r="Q1070" s="84"/>
      <c r="R1070" s="133"/>
      <c r="S1070" s="133"/>
      <c r="T1070" s="133"/>
      <c r="U1070" s="133"/>
      <c r="V1070" s="133"/>
      <c r="W1070" s="133"/>
      <c r="X1070" s="133"/>
      <c r="Y1070" s="133"/>
      <c r="Z1070" s="133"/>
      <c r="AA1070" s="133"/>
    </row>
    <row r="1071" spans="1:27" s="73" customFormat="1" ht="18" hidden="1" customHeight="1" x14ac:dyDescent="0.25">
      <c r="A1071" s="173">
        <f>'CLINs &amp; Ceiling Rates'!B216</f>
        <v>0</v>
      </c>
      <c r="B1071" s="173">
        <f>'CLINs &amp; Ceiling Rates'!C216</f>
        <v>0</v>
      </c>
      <c r="C1071" s="177" t="str">
        <f>'CLINs &amp; Ceiling Rates'!M216</f>
        <v/>
      </c>
      <c r="D1071" s="211">
        <f>IF('CLINs &amp; Ceiling Rates'!D1027="",SUM('Labor Loading Matrix'!H1071:AA1071),SUM(E1071:G1071))</f>
        <v>0</v>
      </c>
      <c r="E1071" s="175">
        <f>SUM(IF('CLINs &amp; Ceiling Rates'!$D$237="OPS",'Labor Loading Matrix'!H1071,0),IF('CLINs &amp; Ceiling Rates'!$D$238="OPS",'Labor Loading Matrix'!I1071,0),IF('CLINs &amp; Ceiling Rates'!$D$239="OPS",'Labor Loading Matrix'!J1071,0),IF('CLINs &amp; Ceiling Rates'!$D$240="OPS",'Labor Loading Matrix'!K1071,0),IF('CLINs &amp; Ceiling Rates'!$D$241="OPS",'Labor Loading Matrix'!L1071,0),IF('CLINs &amp; Ceiling Rates'!$D$242="OPS",'Labor Loading Matrix'!M1071,0),IF('CLINs &amp; Ceiling Rates'!$D$243="OPS",'Labor Loading Matrix'!N1071,0),IF('CLINs &amp; Ceiling Rates'!$D$244="OPS",'Labor Loading Matrix'!O1071,0),IF('CLINs &amp; Ceiling Rates'!$D$245="OPS",'Labor Loading Matrix'!P1071,0),IF('CLINs &amp; Ceiling Rates'!$D$246="OPS",'Labor Loading Matrix'!Q1071,0),IF('CLINs &amp; Ceiling Rates'!$D$247="OPS",'Labor Loading Matrix'!R1071,0),IF('CLINs &amp; Ceiling Rates'!$D$248="OPS",'Labor Loading Matrix'!S1071,0),IF('CLINs &amp; Ceiling Rates'!$D$249="OPS",'Labor Loading Matrix'!T1071,0),IF('CLINs &amp; Ceiling Rates'!$D$250="OPS",'Labor Loading Matrix'!U1071,0),IF('CLINs &amp; Ceiling Rates'!$D$251="OPS",'Labor Loading Matrix'!V1071,0),IF('CLINs &amp; Ceiling Rates'!$D$252="OPS",'Labor Loading Matrix'!W1071,0),IF('CLINs &amp; Ceiling Rates'!$D$253="OPS",'Labor Loading Matrix'!X1071,0),IF('CLINs &amp; Ceiling Rates'!$D$254="OPS",'Labor Loading Matrix'!Y1071,0),IF('CLINs &amp; Ceiling Rates'!$D$255="OPS",'Labor Loading Matrix'!Z1071,0),IF('CLINs &amp; Ceiling Rates'!$D$256="OPS",'Labor Loading Matrix'!AA1071,0))</f>
        <v>0</v>
      </c>
      <c r="F1071" s="175">
        <f>SUM(IF('CLINs &amp; Ceiling Rates'!$D$237="F&amp;E",'Labor Loading Matrix'!H1071,0),IF('CLINs &amp; Ceiling Rates'!$D$238="F&amp;E",'Labor Loading Matrix'!I1071,0),IF('CLINs &amp; Ceiling Rates'!$D$239="F&amp;E",'Labor Loading Matrix'!J1071,0),IF('CLINs &amp; Ceiling Rates'!$D$240="F&amp;E",'Labor Loading Matrix'!K1071,0),IF('CLINs &amp; Ceiling Rates'!$D$241="F&amp;E",'Labor Loading Matrix'!L1071,0),IF('CLINs &amp; Ceiling Rates'!$D$242="F&amp;E",'Labor Loading Matrix'!M1071,0),IF('CLINs &amp; Ceiling Rates'!$D$243="F&amp;E",'Labor Loading Matrix'!N1071,0),IF('CLINs &amp; Ceiling Rates'!$D$244="F&amp;E",'Labor Loading Matrix'!O1071,0),IF('CLINs &amp; Ceiling Rates'!$D$245="F&amp;E",'Labor Loading Matrix'!P1071,0),IF('CLINs &amp; Ceiling Rates'!$D$246="F&amp;E",'Labor Loading Matrix'!Q1071,0),IF('CLINs &amp; Ceiling Rates'!$D$247="F&amp;E",'Labor Loading Matrix'!R1071,0),IF('CLINs &amp; Ceiling Rates'!$D$248="F&amp;E",'Labor Loading Matrix'!S1071,0),IF('CLINs &amp; Ceiling Rates'!$D$249="F&amp;E",'Labor Loading Matrix'!T1071,0),IF('CLINs &amp; Ceiling Rates'!$D$250="F&amp;E",'Labor Loading Matrix'!U1071,0),IF('CLINs &amp; Ceiling Rates'!$D$251="F&amp;E",'Labor Loading Matrix'!V1071,0),IF('CLINs &amp; Ceiling Rates'!$D$252="F&amp;E",'Labor Loading Matrix'!W1071,0),IF('CLINs &amp; Ceiling Rates'!$D$253="F&amp;E",'Labor Loading Matrix'!X1071,0),IF('CLINs &amp; Ceiling Rates'!$D$254="F&amp;E",'Labor Loading Matrix'!Y1071,0),IF('CLINs &amp; Ceiling Rates'!$D$255="F&amp;E",'Labor Loading Matrix'!Z1071,0),IF('CLINs &amp; Ceiling Rates'!$D$256="F&amp;E",'Labor Loading Matrix'!AA1071,0))</f>
        <v>0</v>
      </c>
      <c r="G1071" s="175">
        <f>SUM(IF('CLINs &amp; Ceiling Rates'!$D$237="R&amp;D",'Labor Loading Matrix'!H1071,0),IF('CLINs &amp; Ceiling Rates'!$D$238="R&amp;D",'Labor Loading Matrix'!I1071,0),IF('CLINs &amp; Ceiling Rates'!$D$239="R&amp;D",'Labor Loading Matrix'!J1071,0),IF('CLINs &amp; Ceiling Rates'!$D$240="R&amp;D",'Labor Loading Matrix'!K1071,0),IF('CLINs &amp; Ceiling Rates'!$D$241="R&amp;D",'Labor Loading Matrix'!L1071,0),IF('CLINs &amp; Ceiling Rates'!$D$242="R&amp;D",'Labor Loading Matrix'!M1071,0),IF('CLINs &amp; Ceiling Rates'!$D$243="R&amp;D",'Labor Loading Matrix'!N1071,0),IF('CLINs &amp; Ceiling Rates'!$D$244="R&amp;D",'Labor Loading Matrix'!O1071,0),IF('CLINs &amp; Ceiling Rates'!$D$245="R&amp;D",'Labor Loading Matrix'!P1071,0),IF('CLINs &amp; Ceiling Rates'!$D$246="R&amp;D",'Labor Loading Matrix'!Q1071,0),IF('CLINs &amp; Ceiling Rates'!$D$247="R&amp;D",'Labor Loading Matrix'!R1071,0),IF('CLINs &amp; Ceiling Rates'!$D$248="R&amp;D",'Labor Loading Matrix'!S1071,0),IF('CLINs &amp; Ceiling Rates'!$D$249="R&amp;D",'Labor Loading Matrix'!T1071,0),IF('CLINs &amp; Ceiling Rates'!$D$250="R&amp;D",'Labor Loading Matrix'!U1071,0),IF('CLINs &amp; Ceiling Rates'!$D$251="R&amp;D",'Labor Loading Matrix'!V1071,0),IF('CLINs &amp; Ceiling Rates'!$D$252="R&amp;D",'Labor Loading Matrix'!W1071,0),IF('CLINs &amp; Ceiling Rates'!$D$253="R&amp;D",'Labor Loading Matrix'!X1071,0),IF('CLINs &amp; Ceiling Rates'!$D$254="R&amp;D",'Labor Loading Matrix'!Y1071,0),IF('CLINs &amp; Ceiling Rates'!$D$255="R&amp;D",'Labor Loading Matrix'!Z1071,0),IF('CLINs &amp; Ceiling Rates'!$D$256="R&amp;D",'Labor Loading Matrix'!AA1071,0))</f>
        <v>0</v>
      </c>
      <c r="H1071" s="138"/>
      <c r="I1071" s="137"/>
      <c r="J1071" s="137"/>
      <c r="K1071" s="137"/>
      <c r="L1071" s="137"/>
      <c r="M1071" s="137"/>
      <c r="N1071" s="84"/>
      <c r="O1071" s="84"/>
      <c r="P1071" s="84"/>
      <c r="Q1071" s="84"/>
      <c r="R1071" s="133"/>
      <c r="S1071" s="133"/>
      <c r="T1071" s="133"/>
      <c r="U1071" s="133"/>
      <c r="V1071" s="133"/>
      <c r="W1071" s="133"/>
      <c r="X1071" s="133"/>
      <c r="Y1071" s="133"/>
      <c r="Z1071" s="133"/>
      <c r="AA1071" s="133"/>
    </row>
    <row r="1072" spans="1:27" s="73" customFormat="1" ht="18" hidden="1" customHeight="1" thickBot="1" x14ac:dyDescent="0.3">
      <c r="A1072" s="173">
        <f>'CLINs &amp; Ceiling Rates'!B217</f>
        <v>0</v>
      </c>
      <c r="B1072" s="173">
        <f>'CLINs &amp; Ceiling Rates'!C217</f>
        <v>0</v>
      </c>
      <c r="C1072" s="177" t="str">
        <f>'CLINs &amp; Ceiling Rates'!M217</f>
        <v/>
      </c>
      <c r="D1072" s="211">
        <f>IF('CLINs &amp; Ceiling Rates'!D1028="",SUM('Labor Loading Matrix'!H1072:AA1072),SUM(E1072:G1072))</f>
        <v>0</v>
      </c>
      <c r="E1072" s="175">
        <f>SUM(IF('CLINs &amp; Ceiling Rates'!$D$237="OPS",'Labor Loading Matrix'!H1072,0),IF('CLINs &amp; Ceiling Rates'!$D$238="OPS",'Labor Loading Matrix'!I1072,0),IF('CLINs &amp; Ceiling Rates'!$D$239="OPS",'Labor Loading Matrix'!J1072,0),IF('CLINs &amp; Ceiling Rates'!$D$240="OPS",'Labor Loading Matrix'!K1072,0),IF('CLINs &amp; Ceiling Rates'!$D$241="OPS",'Labor Loading Matrix'!L1072,0),IF('CLINs &amp; Ceiling Rates'!$D$242="OPS",'Labor Loading Matrix'!M1072,0),IF('CLINs &amp; Ceiling Rates'!$D$243="OPS",'Labor Loading Matrix'!N1072,0),IF('CLINs &amp; Ceiling Rates'!$D$244="OPS",'Labor Loading Matrix'!O1072,0),IF('CLINs &amp; Ceiling Rates'!$D$245="OPS",'Labor Loading Matrix'!P1072,0),IF('CLINs &amp; Ceiling Rates'!$D$246="OPS",'Labor Loading Matrix'!Q1072,0),IF('CLINs &amp; Ceiling Rates'!$D$247="OPS",'Labor Loading Matrix'!R1072,0),IF('CLINs &amp; Ceiling Rates'!$D$248="OPS",'Labor Loading Matrix'!S1072,0),IF('CLINs &amp; Ceiling Rates'!$D$249="OPS",'Labor Loading Matrix'!T1072,0),IF('CLINs &amp; Ceiling Rates'!$D$250="OPS",'Labor Loading Matrix'!U1072,0),IF('CLINs &amp; Ceiling Rates'!$D$251="OPS",'Labor Loading Matrix'!V1072,0),IF('CLINs &amp; Ceiling Rates'!$D$252="OPS",'Labor Loading Matrix'!W1072,0),IF('CLINs &amp; Ceiling Rates'!$D$253="OPS",'Labor Loading Matrix'!X1072,0),IF('CLINs &amp; Ceiling Rates'!$D$254="OPS",'Labor Loading Matrix'!Y1072,0),IF('CLINs &amp; Ceiling Rates'!$D$255="OPS",'Labor Loading Matrix'!Z1072,0),IF('CLINs &amp; Ceiling Rates'!$D$256="OPS",'Labor Loading Matrix'!AA1072,0))</f>
        <v>0</v>
      </c>
      <c r="F1072" s="175">
        <f>SUM(IF('CLINs &amp; Ceiling Rates'!$D$237="F&amp;E",'Labor Loading Matrix'!H1072,0),IF('CLINs &amp; Ceiling Rates'!$D$238="F&amp;E",'Labor Loading Matrix'!I1072,0),IF('CLINs &amp; Ceiling Rates'!$D$239="F&amp;E",'Labor Loading Matrix'!J1072,0),IF('CLINs &amp; Ceiling Rates'!$D$240="F&amp;E",'Labor Loading Matrix'!K1072,0),IF('CLINs &amp; Ceiling Rates'!$D$241="F&amp;E",'Labor Loading Matrix'!L1072,0),IF('CLINs &amp; Ceiling Rates'!$D$242="F&amp;E",'Labor Loading Matrix'!M1072,0),IF('CLINs &amp; Ceiling Rates'!$D$243="F&amp;E",'Labor Loading Matrix'!N1072,0),IF('CLINs &amp; Ceiling Rates'!$D$244="F&amp;E",'Labor Loading Matrix'!O1072,0),IF('CLINs &amp; Ceiling Rates'!$D$245="F&amp;E",'Labor Loading Matrix'!P1072,0),IF('CLINs &amp; Ceiling Rates'!$D$246="F&amp;E",'Labor Loading Matrix'!Q1072,0),IF('CLINs &amp; Ceiling Rates'!$D$247="F&amp;E",'Labor Loading Matrix'!R1072,0),IF('CLINs &amp; Ceiling Rates'!$D$248="F&amp;E",'Labor Loading Matrix'!S1072,0),IF('CLINs &amp; Ceiling Rates'!$D$249="F&amp;E",'Labor Loading Matrix'!T1072,0),IF('CLINs &amp; Ceiling Rates'!$D$250="F&amp;E",'Labor Loading Matrix'!U1072,0),IF('CLINs &amp; Ceiling Rates'!$D$251="F&amp;E",'Labor Loading Matrix'!V1072,0),IF('CLINs &amp; Ceiling Rates'!$D$252="F&amp;E",'Labor Loading Matrix'!W1072,0),IF('CLINs &amp; Ceiling Rates'!$D$253="F&amp;E",'Labor Loading Matrix'!X1072,0),IF('CLINs &amp; Ceiling Rates'!$D$254="F&amp;E",'Labor Loading Matrix'!Y1072,0),IF('CLINs &amp; Ceiling Rates'!$D$255="F&amp;E",'Labor Loading Matrix'!Z1072,0),IF('CLINs &amp; Ceiling Rates'!$D$256="F&amp;E",'Labor Loading Matrix'!AA1072,0))</f>
        <v>0</v>
      </c>
      <c r="G1072" s="175">
        <f>SUM(IF('CLINs &amp; Ceiling Rates'!$D$237="R&amp;D",'Labor Loading Matrix'!H1072,0),IF('CLINs &amp; Ceiling Rates'!$D$238="R&amp;D",'Labor Loading Matrix'!I1072,0),IF('CLINs &amp; Ceiling Rates'!$D$239="R&amp;D",'Labor Loading Matrix'!J1072,0),IF('CLINs &amp; Ceiling Rates'!$D$240="R&amp;D",'Labor Loading Matrix'!K1072,0),IF('CLINs &amp; Ceiling Rates'!$D$241="R&amp;D",'Labor Loading Matrix'!L1072,0),IF('CLINs &amp; Ceiling Rates'!$D$242="R&amp;D",'Labor Loading Matrix'!M1072,0),IF('CLINs &amp; Ceiling Rates'!$D$243="R&amp;D",'Labor Loading Matrix'!N1072,0),IF('CLINs &amp; Ceiling Rates'!$D$244="R&amp;D",'Labor Loading Matrix'!O1072,0),IF('CLINs &amp; Ceiling Rates'!$D$245="R&amp;D",'Labor Loading Matrix'!P1072,0),IF('CLINs &amp; Ceiling Rates'!$D$246="R&amp;D",'Labor Loading Matrix'!Q1072,0),IF('CLINs &amp; Ceiling Rates'!$D$247="R&amp;D",'Labor Loading Matrix'!R1072,0),IF('CLINs &amp; Ceiling Rates'!$D$248="R&amp;D",'Labor Loading Matrix'!S1072,0),IF('CLINs &amp; Ceiling Rates'!$D$249="R&amp;D",'Labor Loading Matrix'!T1072,0),IF('CLINs &amp; Ceiling Rates'!$D$250="R&amp;D",'Labor Loading Matrix'!U1072,0),IF('CLINs &amp; Ceiling Rates'!$D$251="R&amp;D",'Labor Loading Matrix'!V1072,0),IF('CLINs &amp; Ceiling Rates'!$D$252="R&amp;D",'Labor Loading Matrix'!W1072,0),IF('CLINs &amp; Ceiling Rates'!$D$253="R&amp;D",'Labor Loading Matrix'!X1072,0),IF('CLINs &amp; Ceiling Rates'!$D$254="R&amp;D",'Labor Loading Matrix'!Y1072,0),IF('CLINs &amp; Ceiling Rates'!$D$255="R&amp;D",'Labor Loading Matrix'!Z1072,0),IF('CLINs &amp; Ceiling Rates'!$D$256="R&amp;D",'Labor Loading Matrix'!AA1072,0))</f>
        <v>0</v>
      </c>
      <c r="H1072" s="138"/>
      <c r="I1072" s="137"/>
      <c r="J1072" s="137"/>
      <c r="K1072" s="137"/>
      <c r="L1072" s="137"/>
      <c r="M1072" s="137"/>
      <c r="N1072" s="84"/>
      <c r="O1072" s="84"/>
      <c r="P1072" s="84"/>
      <c r="Q1072" s="84"/>
      <c r="R1072" s="133"/>
      <c r="S1072" s="133"/>
      <c r="T1072" s="133"/>
      <c r="U1072" s="133"/>
      <c r="V1072" s="133"/>
      <c r="W1072" s="133"/>
      <c r="X1072" s="133"/>
      <c r="Y1072" s="133"/>
      <c r="Z1072" s="133"/>
      <c r="AA1072" s="133"/>
    </row>
    <row r="1073" spans="1:27" s="30" customFormat="1" ht="18.75" customHeight="1" thickBot="1" x14ac:dyDescent="0.25">
      <c r="A1073" s="486" t="str">
        <f>CONCATENATE("TOTAL HOURS – ",A860)</f>
        <v>TOTAL HOURS – Option Period 3</v>
      </c>
      <c r="B1073" s="487"/>
      <c r="C1073" s="487"/>
      <c r="D1073" s="212">
        <f t="shared" ref="D1073:AA1073" si="522">SUM(D863:D1072)</f>
        <v>21600</v>
      </c>
      <c r="E1073" s="98">
        <f t="shared" si="522"/>
        <v>16200</v>
      </c>
      <c r="F1073" s="98">
        <f t="shared" si="522"/>
        <v>5400</v>
      </c>
      <c r="G1073" s="98">
        <f t="shared" si="522"/>
        <v>0</v>
      </c>
      <c r="H1073" s="131">
        <f t="shared" si="522"/>
        <v>360</v>
      </c>
      <c r="I1073" s="131">
        <f t="shared" si="522"/>
        <v>120</v>
      </c>
      <c r="J1073" s="131">
        <f t="shared" si="522"/>
        <v>15840</v>
      </c>
      <c r="K1073" s="131">
        <f t="shared" si="522"/>
        <v>5280</v>
      </c>
      <c r="L1073" s="131">
        <f t="shared" si="522"/>
        <v>0</v>
      </c>
      <c r="M1073" s="131">
        <f t="shared" si="522"/>
        <v>0</v>
      </c>
      <c r="N1073" s="131">
        <f t="shared" si="522"/>
        <v>0</v>
      </c>
      <c r="O1073" s="131">
        <f t="shared" si="522"/>
        <v>0</v>
      </c>
      <c r="P1073" s="131">
        <f t="shared" si="522"/>
        <v>0</v>
      </c>
      <c r="Q1073" s="131">
        <f t="shared" si="522"/>
        <v>0</v>
      </c>
      <c r="R1073" s="75">
        <f t="shared" si="522"/>
        <v>0</v>
      </c>
      <c r="S1073" s="75">
        <f t="shared" si="522"/>
        <v>0</v>
      </c>
      <c r="T1073" s="75">
        <f t="shared" si="522"/>
        <v>0</v>
      </c>
      <c r="U1073" s="75">
        <f t="shared" si="522"/>
        <v>0</v>
      </c>
      <c r="V1073" s="75">
        <f t="shared" si="522"/>
        <v>0</v>
      </c>
      <c r="W1073" s="75">
        <f t="shared" si="522"/>
        <v>0</v>
      </c>
      <c r="X1073" s="75">
        <f t="shared" si="522"/>
        <v>0</v>
      </c>
      <c r="Y1073" s="75">
        <f t="shared" si="522"/>
        <v>0</v>
      </c>
      <c r="Z1073" s="75">
        <f t="shared" si="522"/>
        <v>0</v>
      </c>
      <c r="AA1073" s="75">
        <f t="shared" si="522"/>
        <v>0</v>
      </c>
    </row>
    <row r="1074" spans="1:27" ht="10.8" thickTop="1" x14ac:dyDescent="0.2"/>
    <row r="1076" spans="1:27" s="51" customFormat="1" ht="40.200000000000003" customHeight="1" x14ac:dyDescent="0.4">
      <c r="A1076" s="152" t="str">
        <f>CONCATENATE("Option ",'CLINs &amp; Ceiling Rates'!C224, " 4")</f>
        <v>Option Period 4</v>
      </c>
      <c r="B1076"/>
      <c r="C1076"/>
      <c r="D1076"/>
      <c r="E1076"/>
      <c r="F1076"/>
      <c r="G1076"/>
      <c r="H1076" s="114"/>
      <c r="I1076" s="114"/>
      <c r="J1076" s="114"/>
      <c r="K1076" s="114"/>
      <c r="L1076" s="114"/>
      <c r="M1076" s="114"/>
      <c r="N1076" s="435"/>
      <c r="O1076" s="435"/>
      <c r="P1076" s="435"/>
      <c r="Q1076" s="435"/>
    </row>
    <row r="1077" spans="1:27" s="59" customFormat="1" ht="18" customHeight="1" x14ac:dyDescent="0.2">
      <c r="A1077" s="478" t="s">
        <v>80</v>
      </c>
      <c r="B1077" s="478" t="s">
        <v>82</v>
      </c>
      <c r="C1077" s="478" t="s">
        <v>111</v>
      </c>
      <c r="D1077" s="478" t="str">
        <f>D861</f>
        <v>TOTAL HOURS</v>
      </c>
      <c r="E1077" s="471" t="str">
        <f>E861</f>
        <v>Total OPS Hours</v>
      </c>
      <c r="F1077" s="473" t="str">
        <f>F861</f>
        <v>Total F&amp;E Hours</v>
      </c>
      <c r="G1077" s="475" t="str">
        <f>G861</f>
        <v>Total R&amp;D Hours</v>
      </c>
      <c r="H1077" s="469" t="s">
        <v>124</v>
      </c>
      <c r="I1077" s="470"/>
      <c r="J1077" s="470"/>
      <c r="K1077" s="470"/>
      <c r="L1077" s="470"/>
      <c r="M1077" s="470"/>
      <c r="N1077" s="470"/>
      <c r="O1077" s="470"/>
      <c r="P1077" s="470"/>
      <c r="Q1077" s="470"/>
      <c r="R1077" s="470"/>
      <c r="S1077" s="470"/>
      <c r="T1077" s="470"/>
      <c r="U1077" s="470"/>
      <c r="V1077" s="470"/>
      <c r="W1077" s="470"/>
      <c r="X1077" s="470"/>
      <c r="Y1077" s="470"/>
      <c r="Z1077" s="470"/>
      <c r="AA1077" s="470"/>
    </row>
    <row r="1078" spans="1:27" s="59" customFormat="1" ht="35.4" customHeight="1" thickBot="1" x14ac:dyDescent="0.25">
      <c r="A1078" s="479"/>
      <c r="B1078" s="479"/>
      <c r="C1078" s="479"/>
      <c r="D1078" s="479"/>
      <c r="E1078" s="472"/>
      <c r="F1078" s="474"/>
      <c r="G1078" s="476"/>
      <c r="H1078" s="132" t="str">
        <f t="shared" ref="H1078:AA1078" si="523">H6</f>
        <v>Task 1 OPS</v>
      </c>
      <c r="I1078" s="132" t="str">
        <f t="shared" si="523"/>
        <v>Task 1 F&amp;E</v>
      </c>
      <c r="J1078" s="132" t="str">
        <f t="shared" si="523"/>
        <v>Task 2 OPS</v>
      </c>
      <c r="K1078" s="132" t="str">
        <f t="shared" si="523"/>
        <v>Task 2 F&amp;E</v>
      </c>
      <c r="L1078" s="132" t="str">
        <f t="shared" si="523"/>
        <v/>
      </c>
      <c r="M1078" s="132" t="str">
        <f t="shared" si="523"/>
        <v/>
      </c>
      <c r="N1078" s="132" t="str">
        <f t="shared" si="523"/>
        <v/>
      </c>
      <c r="O1078" s="132" t="str">
        <f t="shared" si="523"/>
        <v/>
      </c>
      <c r="P1078" s="132" t="str">
        <f t="shared" si="523"/>
        <v/>
      </c>
      <c r="Q1078" s="132" t="str">
        <f t="shared" si="523"/>
        <v/>
      </c>
      <c r="R1078" s="132" t="str">
        <f t="shared" si="523"/>
        <v/>
      </c>
      <c r="S1078" s="132" t="str">
        <f t="shared" si="523"/>
        <v/>
      </c>
      <c r="T1078" s="132" t="str">
        <f t="shared" si="523"/>
        <v/>
      </c>
      <c r="U1078" s="132" t="str">
        <f t="shared" si="523"/>
        <v/>
      </c>
      <c r="V1078" s="132" t="str">
        <f t="shared" si="523"/>
        <v/>
      </c>
      <c r="W1078" s="132" t="str">
        <f t="shared" si="523"/>
        <v/>
      </c>
      <c r="X1078" s="132" t="str">
        <f t="shared" si="523"/>
        <v/>
      </c>
      <c r="Y1078" s="132" t="str">
        <f t="shared" si="523"/>
        <v/>
      </c>
      <c r="Z1078" s="132" t="str">
        <f t="shared" si="523"/>
        <v/>
      </c>
      <c r="AA1078" s="132" t="str">
        <f t="shared" si="523"/>
        <v/>
      </c>
    </row>
    <row r="1079" spans="1:27" s="73" customFormat="1" ht="18" customHeight="1" x14ac:dyDescent="0.25">
      <c r="A1079" s="173" t="str">
        <f>'CLINs &amp; Ceiling Rates'!B8</f>
        <v>Administrative Project Manager</v>
      </c>
      <c r="B1079" s="173" t="str">
        <f>'CLINs &amp; Ceiling Rates'!C8</f>
        <v>Administrative Project Manager</v>
      </c>
      <c r="C1079" s="177" t="str">
        <f>'CLINs &amp; Ceiling Rates'!O8</f>
        <v>2102003C</v>
      </c>
      <c r="D1079" s="211">
        <f>IF('CLINs &amp; Ceiling Rates'!D1035="",SUM('Labor Loading Matrix'!H1079:AA1079),SUM(E1079:G1079))</f>
        <v>480</v>
      </c>
      <c r="E1079" s="175">
        <f>SUM(IF('CLINs &amp; Ceiling Rates'!$D$237="OPS",'Labor Loading Matrix'!H1079,0),IF('CLINs &amp; Ceiling Rates'!$D$238="OPS",'Labor Loading Matrix'!I1079,0),IF('CLINs &amp; Ceiling Rates'!$D$239="OPS",'Labor Loading Matrix'!J1079,0),IF('CLINs &amp; Ceiling Rates'!$D$240="OPS",'Labor Loading Matrix'!K1079,0),IF('CLINs &amp; Ceiling Rates'!$D$241="OPS",'Labor Loading Matrix'!L1079,0),IF('CLINs &amp; Ceiling Rates'!$D$242="OPS",'Labor Loading Matrix'!M1079,0),IF('CLINs &amp; Ceiling Rates'!$D$243="OPS",'Labor Loading Matrix'!N1079,0),IF('CLINs &amp; Ceiling Rates'!$D$244="OPS",'Labor Loading Matrix'!O1079,0),IF('CLINs &amp; Ceiling Rates'!$D$245="OPS",'Labor Loading Matrix'!P1079,0),IF('CLINs &amp; Ceiling Rates'!$D$246="OPS",'Labor Loading Matrix'!Q1079,0),IF('CLINs &amp; Ceiling Rates'!$D$247="OPS",'Labor Loading Matrix'!R1079,0),IF('CLINs &amp; Ceiling Rates'!$D$248="OPS",'Labor Loading Matrix'!S1079,0),IF('CLINs &amp; Ceiling Rates'!$D$249="OPS",'Labor Loading Matrix'!T1079,0),IF('CLINs &amp; Ceiling Rates'!$D$250="OPS",'Labor Loading Matrix'!U1079,0),IF('CLINs &amp; Ceiling Rates'!$D$251="OPS",'Labor Loading Matrix'!V1079,0),IF('CLINs &amp; Ceiling Rates'!$D$252="OPS",'Labor Loading Matrix'!W1079,0),IF('CLINs &amp; Ceiling Rates'!$D$253="OPS",'Labor Loading Matrix'!X1079,0),IF('CLINs &amp; Ceiling Rates'!$D$254="OPS",'Labor Loading Matrix'!Y1079,0),IF('CLINs &amp; Ceiling Rates'!$D$255="OPS",'Labor Loading Matrix'!Z1079,0),IF('CLINs &amp; Ceiling Rates'!$D$256="OPS",'Labor Loading Matrix'!AA1079,0))</f>
        <v>360</v>
      </c>
      <c r="F1079" s="175">
        <f>SUM(IF('CLINs &amp; Ceiling Rates'!$D$237="F&amp;E",'Labor Loading Matrix'!H1079,0),IF('CLINs &amp; Ceiling Rates'!$D$238="F&amp;E",'Labor Loading Matrix'!I1079,0),IF('CLINs &amp; Ceiling Rates'!$D$239="F&amp;E",'Labor Loading Matrix'!J1079,0),IF('CLINs &amp; Ceiling Rates'!$D$240="F&amp;E",'Labor Loading Matrix'!K1079,0),IF('CLINs &amp; Ceiling Rates'!$D$241="F&amp;E",'Labor Loading Matrix'!L1079,0),IF('CLINs &amp; Ceiling Rates'!$D$242="F&amp;E",'Labor Loading Matrix'!M1079,0),IF('CLINs &amp; Ceiling Rates'!$D$243="F&amp;E",'Labor Loading Matrix'!N1079,0),IF('CLINs &amp; Ceiling Rates'!$D$244="F&amp;E",'Labor Loading Matrix'!O1079,0),IF('CLINs &amp; Ceiling Rates'!$D$245="F&amp;E",'Labor Loading Matrix'!P1079,0),IF('CLINs &amp; Ceiling Rates'!$D$246="F&amp;E",'Labor Loading Matrix'!Q1079,0),IF('CLINs &amp; Ceiling Rates'!$D$247="F&amp;E",'Labor Loading Matrix'!R1079,0),IF('CLINs &amp; Ceiling Rates'!$D$248="F&amp;E",'Labor Loading Matrix'!S1079,0),IF('CLINs &amp; Ceiling Rates'!$D$249="F&amp;E",'Labor Loading Matrix'!T1079,0),IF('CLINs &amp; Ceiling Rates'!$D$250="F&amp;E",'Labor Loading Matrix'!U1079,0),IF('CLINs &amp; Ceiling Rates'!$D$251="F&amp;E",'Labor Loading Matrix'!V1079,0),IF('CLINs &amp; Ceiling Rates'!$D$252="F&amp;E",'Labor Loading Matrix'!W1079,0),IF('CLINs &amp; Ceiling Rates'!$D$253="F&amp;E",'Labor Loading Matrix'!X1079,0),IF('CLINs &amp; Ceiling Rates'!$D$254="F&amp;E",'Labor Loading Matrix'!Y1079,0),IF('CLINs &amp; Ceiling Rates'!$D$255="F&amp;E",'Labor Loading Matrix'!Z1079,0),IF('CLINs &amp; Ceiling Rates'!$D$256="F&amp;E",'Labor Loading Matrix'!AA1079,0))</f>
        <v>120</v>
      </c>
      <c r="G1079" s="175">
        <f>SUM(IF('CLINs &amp; Ceiling Rates'!$D$237="R&amp;D",'Labor Loading Matrix'!H1079,0),IF('CLINs &amp; Ceiling Rates'!$D$238="R&amp;D",'Labor Loading Matrix'!I1079,0),IF('CLINs &amp; Ceiling Rates'!$D$239="R&amp;D",'Labor Loading Matrix'!J1079,0),IF('CLINs &amp; Ceiling Rates'!$D$240="R&amp;D",'Labor Loading Matrix'!K1079,0),IF('CLINs &amp; Ceiling Rates'!$D$241="R&amp;D",'Labor Loading Matrix'!L1079,0),IF('CLINs &amp; Ceiling Rates'!$D$242="R&amp;D",'Labor Loading Matrix'!M1079,0),IF('CLINs &amp; Ceiling Rates'!$D$243="R&amp;D",'Labor Loading Matrix'!N1079,0),IF('CLINs &amp; Ceiling Rates'!$D$244="R&amp;D",'Labor Loading Matrix'!O1079,0),IF('CLINs &amp; Ceiling Rates'!$D$245="R&amp;D",'Labor Loading Matrix'!P1079,0),IF('CLINs &amp; Ceiling Rates'!$D$246="R&amp;D",'Labor Loading Matrix'!Q1079,0),IF('CLINs &amp; Ceiling Rates'!$D$247="R&amp;D",'Labor Loading Matrix'!R1079,0),IF('CLINs &amp; Ceiling Rates'!$D$248="R&amp;D",'Labor Loading Matrix'!S1079,0),IF('CLINs &amp; Ceiling Rates'!$D$249="R&amp;D",'Labor Loading Matrix'!T1079,0),IF('CLINs &amp; Ceiling Rates'!$D$250="R&amp;D",'Labor Loading Matrix'!U1079,0),IF('CLINs &amp; Ceiling Rates'!$D$251="R&amp;D",'Labor Loading Matrix'!V1079,0),IF('CLINs &amp; Ceiling Rates'!$D$252="R&amp;D",'Labor Loading Matrix'!W1079,0),IF('CLINs &amp; Ceiling Rates'!$D$253="R&amp;D",'Labor Loading Matrix'!X1079,0),IF('CLINs &amp; Ceiling Rates'!$D$254="R&amp;D",'Labor Loading Matrix'!Y1079,0),IF('CLINs &amp; Ceiling Rates'!$D$255="R&amp;D",'Labor Loading Matrix'!Z1079,0),IF('CLINs &amp; Ceiling Rates'!$D$256="R&amp;D",'Labor Loading Matrix'!AA1079,0))</f>
        <v>0</v>
      </c>
      <c r="H1079" s="136">
        <v>360</v>
      </c>
      <c r="I1079" s="136">
        <v>120</v>
      </c>
      <c r="J1079" s="136"/>
      <c r="K1079" s="136"/>
      <c r="L1079" s="136"/>
      <c r="M1079" s="136"/>
      <c r="N1079" s="136"/>
      <c r="O1079" s="136"/>
      <c r="P1079" s="136"/>
      <c r="Q1079" s="136"/>
      <c r="R1079" s="136"/>
      <c r="S1079" s="136"/>
      <c r="T1079" s="136"/>
      <c r="U1079" s="136"/>
      <c r="V1079" s="136"/>
      <c r="W1079" s="136"/>
      <c r="X1079" s="136"/>
      <c r="Y1079" s="136"/>
      <c r="Z1079" s="136"/>
      <c r="AA1079" s="136"/>
    </row>
    <row r="1080" spans="1:27" s="73" customFormat="1" ht="18" customHeight="1" x14ac:dyDescent="0.25">
      <c r="A1080" s="173" t="str">
        <f>'CLINs &amp; Ceiling Rates'!B9</f>
        <v>Senior II Business/Financial/Management Analyst</v>
      </c>
      <c r="B1080" s="173" t="str">
        <f>'CLINs &amp; Ceiling Rates'!C9</f>
        <v>Senior II Business/Financial/Management Analyst</v>
      </c>
      <c r="C1080" s="177" t="str">
        <f>'CLINs &amp; Ceiling Rates'!O9</f>
        <v>2102060C</v>
      </c>
      <c r="D1080" s="211">
        <f>IF('CLINs &amp; Ceiling Rates'!D1036="",SUM('Labor Loading Matrix'!H1080:AA1080),SUM(E1080:G1080))</f>
        <v>1920</v>
      </c>
      <c r="E1080" s="175">
        <f>SUM(IF('CLINs &amp; Ceiling Rates'!$D$237="OPS",'Labor Loading Matrix'!H1080,0),IF('CLINs &amp; Ceiling Rates'!$D$238="OPS",'Labor Loading Matrix'!I1080,0),IF('CLINs &amp; Ceiling Rates'!$D$239="OPS",'Labor Loading Matrix'!J1080,0),IF('CLINs &amp; Ceiling Rates'!$D$240="OPS",'Labor Loading Matrix'!K1080,0),IF('CLINs &amp; Ceiling Rates'!$D$241="OPS",'Labor Loading Matrix'!L1080,0),IF('CLINs &amp; Ceiling Rates'!$D$242="OPS",'Labor Loading Matrix'!M1080,0),IF('CLINs &amp; Ceiling Rates'!$D$243="OPS",'Labor Loading Matrix'!N1080,0),IF('CLINs &amp; Ceiling Rates'!$D$244="OPS",'Labor Loading Matrix'!O1080,0),IF('CLINs &amp; Ceiling Rates'!$D$245="OPS",'Labor Loading Matrix'!P1080,0),IF('CLINs &amp; Ceiling Rates'!$D$246="OPS",'Labor Loading Matrix'!Q1080,0),IF('CLINs &amp; Ceiling Rates'!$D$247="OPS",'Labor Loading Matrix'!R1080,0),IF('CLINs &amp; Ceiling Rates'!$D$248="OPS",'Labor Loading Matrix'!S1080,0),IF('CLINs &amp; Ceiling Rates'!$D$249="OPS",'Labor Loading Matrix'!T1080,0),IF('CLINs &amp; Ceiling Rates'!$D$250="OPS",'Labor Loading Matrix'!U1080,0),IF('CLINs &amp; Ceiling Rates'!$D$251="OPS",'Labor Loading Matrix'!V1080,0),IF('CLINs &amp; Ceiling Rates'!$D$252="OPS",'Labor Loading Matrix'!W1080,0),IF('CLINs &amp; Ceiling Rates'!$D$253="OPS",'Labor Loading Matrix'!X1080,0),IF('CLINs &amp; Ceiling Rates'!$D$254="OPS",'Labor Loading Matrix'!Y1080,0),IF('CLINs &amp; Ceiling Rates'!$D$255="OPS",'Labor Loading Matrix'!Z1080,0),IF('CLINs &amp; Ceiling Rates'!$D$256="OPS",'Labor Loading Matrix'!AA1080,0))</f>
        <v>1440</v>
      </c>
      <c r="F1080" s="175">
        <f>SUM(IF('CLINs &amp; Ceiling Rates'!$D$237="F&amp;E",'Labor Loading Matrix'!H1080,0),IF('CLINs &amp; Ceiling Rates'!$D$238="F&amp;E",'Labor Loading Matrix'!I1080,0),IF('CLINs &amp; Ceiling Rates'!$D$239="F&amp;E",'Labor Loading Matrix'!J1080,0),IF('CLINs &amp; Ceiling Rates'!$D$240="F&amp;E",'Labor Loading Matrix'!K1080,0),IF('CLINs &amp; Ceiling Rates'!$D$241="F&amp;E",'Labor Loading Matrix'!L1080,0),IF('CLINs &amp; Ceiling Rates'!$D$242="F&amp;E",'Labor Loading Matrix'!M1080,0),IF('CLINs &amp; Ceiling Rates'!$D$243="F&amp;E",'Labor Loading Matrix'!N1080,0),IF('CLINs &amp; Ceiling Rates'!$D$244="F&amp;E",'Labor Loading Matrix'!O1080,0),IF('CLINs &amp; Ceiling Rates'!$D$245="F&amp;E",'Labor Loading Matrix'!P1080,0),IF('CLINs &amp; Ceiling Rates'!$D$246="F&amp;E",'Labor Loading Matrix'!Q1080,0),IF('CLINs &amp; Ceiling Rates'!$D$247="F&amp;E",'Labor Loading Matrix'!R1080,0),IF('CLINs &amp; Ceiling Rates'!$D$248="F&amp;E",'Labor Loading Matrix'!S1080,0),IF('CLINs &amp; Ceiling Rates'!$D$249="F&amp;E",'Labor Loading Matrix'!T1080,0),IF('CLINs &amp; Ceiling Rates'!$D$250="F&amp;E",'Labor Loading Matrix'!U1080,0),IF('CLINs &amp; Ceiling Rates'!$D$251="F&amp;E",'Labor Loading Matrix'!V1080,0),IF('CLINs &amp; Ceiling Rates'!$D$252="F&amp;E",'Labor Loading Matrix'!W1080,0),IF('CLINs &amp; Ceiling Rates'!$D$253="F&amp;E",'Labor Loading Matrix'!X1080,0),IF('CLINs &amp; Ceiling Rates'!$D$254="F&amp;E",'Labor Loading Matrix'!Y1080,0),IF('CLINs &amp; Ceiling Rates'!$D$255="F&amp;E",'Labor Loading Matrix'!Z1080,0),IF('CLINs &amp; Ceiling Rates'!$D$256="F&amp;E",'Labor Loading Matrix'!AA1080,0))</f>
        <v>480</v>
      </c>
      <c r="G1080" s="175">
        <f>SUM(IF('CLINs &amp; Ceiling Rates'!$D$237="R&amp;D",'Labor Loading Matrix'!H1080,0),IF('CLINs &amp; Ceiling Rates'!$D$238="R&amp;D",'Labor Loading Matrix'!I1080,0),IF('CLINs &amp; Ceiling Rates'!$D$239="R&amp;D",'Labor Loading Matrix'!J1080,0),IF('CLINs &amp; Ceiling Rates'!$D$240="R&amp;D",'Labor Loading Matrix'!K1080,0),IF('CLINs &amp; Ceiling Rates'!$D$241="R&amp;D",'Labor Loading Matrix'!L1080,0),IF('CLINs &amp; Ceiling Rates'!$D$242="R&amp;D",'Labor Loading Matrix'!M1080,0),IF('CLINs &amp; Ceiling Rates'!$D$243="R&amp;D",'Labor Loading Matrix'!N1080,0),IF('CLINs &amp; Ceiling Rates'!$D$244="R&amp;D",'Labor Loading Matrix'!O1080,0),IF('CLINs &amp; Ceiling Rates'!$D$245="R&amp;D",'Labor Loading Matrix'!P1080,0),IF('CLINs &amp; Ceiling Rates'!$D$246="R&amp;D",'Labor Loading Matrix'!Q1080,0),IF('CLINs &amp; Ceiling Rates'!$D$247="R&amp;D",'Labor Loading Matrix'!R1080,0),IF('CLINs &amp; Ceiling Rates'!$D$248="R&amp;D",'Labor Loading Matrix'!S1080,0),IF('CLINs &amp; Ceiling Rates'!$D$249="R&amp;D",'Labor Loading Matrix'!T1080,0),IF('CLINs &amp; Ceiling Rates'!$D$250="R&amp;D",'Labor Loading Matrix'!U1080,0),IF('CLINs &amp; Ceiling Rates'!$D$251="R&amp;D",'Labor Loading Matrix'!V1080,0),IF('CLINs &amp; Ceiling Rates'!$D$252="R&amp;D",'Labor Loading Matrix'!W1080,0),IF('CLINs &amp; Ceiling Rates'!$D$253="R&amp;D",'Labor Loading Matrix'!X1080,0),IF('CLINs &amp; Ceiling Rates'!$D$254="R&amp;D",'Labor Loading Matrix'!Y1080,0),IF('CLINs &amp; Ceiling Rates'!$D$255="R&amp;D",'Labor Loading Matrix'!Z1080,0),IF('CLINs &amp; Ceiling Rates'!$D$256="R&amp;D",'Labor Loading Matrix'!AA1080,0))</f>
        <v>0</v>
      </c>
      <c r="H1080" s="136"/>
      <c r="I1080" s="136"/>
      <c r="J1080" s="136">
        <v>1440</v>
      </c>
      <c r="K1080" s="136">
        <v>480</v>
      </c>
      <c r="L1080" s="136"/>
      <c r="M1080" s="136"/>
      <c r="N1080" s="136"/>
      <c r="O1080" s="136"/>
      <c r="P1080" s="136"/>
      <c r="Q1080" s="136"/>
      <c r="R1080" s="136"/>
      <c r="S1080" s="136"/>
      <c r="T1080" s="136"/>
      <c r="U1080" s="136"/>
      <c r="V1080" s="136"/>
      <c r="W1080" s="136"/>
      <c r="X1080" s="136"/>
      <c r="Y1080" s="136"/>
      <c r="Z1080" s="136"/>
      <c r="AA1080" s="136"/>
    </row>
    <row r="1081" spans="1:27" s="73" customFormat="1" ht="18" customHeight="1" x14ac:dyDescent="0.25">
      <c r="A1081" s="173" t="str">
        <f>'CLINs &amp; Ceiling Rates'!B10</f>
        <v>Senior II Business/Financial/Management Analyst</v>
      </c>
      <c r="B1081" s="173" t="str">
        <f>'CLINs &amp; Ceiling Rates'!C10</f>
        <v>Senior II Business/Financial/Management Analyst</v>
      </c>
      <c r="C1081" s="177" t="str">
        <f>'CLINs &amp; Ceiling Rates'!O10</f>
        <v>2102060C</v>
      </c>
      <c r="D1081" s="211">
        <f>IF('CLINs &amp; Ceiling Rates'!D1037="",SUM('Labor Loading Matrix'!H1081:AA1081),SUM(E1081:G1081))</f>
        <v>1920</v>
      </c>
      <c r="E1081" s="175">
        <f>SUM(IF('CLINs &amp; Ceiling Rates'!$D$237="OPS",'Labor Loading Matrix'!H1081,0),IF('CLINs &amp; Ceiling Rates'!$D$238="OPS",'Labor Loading Matrix'!I1081,0),IF('CLINs &amp; Ceiling Rates'!$D$239="OPS",'Labor Loading Matrix'!J1081,0),IF('CLINs &amp; Ceiling Rates'!$D$240="OPS",'Labor Loading Matrix'!K1081,0),IF('CLINs &amp; Ceiling Rates'!$D$241="OPS",'Labor Loading Matrix'!L1081,0),IF('CLINs &amp; Ceiling Rates'!$D$242="OPS",'Labor Loading Matrix'!M1081,0),IF('CLINs &amp; Ceiling Rates'!$D$243="OPS",'Labor Loading Matrix'!N1081,0),IF('CLINs &amp; Ceiling Rates'!$D$244="OPS",'Labor Loading Matrix'!O1081,0),IF('CLINs &amp; Ceiling Rates'!$D$245="OPS",'Labor Loading Matrix'!P1081,0),IF('CLINs &amp; Ceiling Rates'!$D$246="OPS",'Labor Loading Matrix'!Q1081,0),IF('CLINs &amp; Ceiling Rates'!$D$247="OPS",'Labor Loading Matrix'!R1081,0),IF('CLINs &amp; Ceiling Rates'!$D$248="OPS",'Labor Loading Matrix'!S1081,0),IF('CLINs &amp; Ceiling Rates'!$D$249="OPS",'Labor Loading Matrix'!T1081,0),IF('CLINs &amp; Ceiling Rates'!$D$250="OPS",'Labor Loading Matrix'!U1081,0),IF('CLINs &amp; Ceiling Rates'!$D$251="OPS",'Labor Loading Matrix'!V1081,0),IF('CLINs &amp; Ceiling Rates'!$D$252="OPS",'Labor Loading Matrix'!W1081,0),IF('CLINs &amp; Ceiling Rates'!$D$253="OPS",'Labor Loading Matrix'!X1081,0),IF('CLINs &amp; Ceiling Rates'!$D$254="OPS",'Labor Loading Matrix'!Y1081,0),IF('CLINs &amp; Ceiling Rates'!$D$255="OPS",'Labor Loading Matrix'!Z1081,0),IF('CLINs &amp; Ceiling Rates'!$D$256="OPS",'Labor Loading Matrix'!AA1081,0))</f>
        <v>1440</v>
      </c>
      <c r="F1081" s="175">
        <f>SUM(IF('CLINs &amp; Ceiling Rates'!$D$237="F&amp;E",'Labor Loading Matrix'!H1081,0),IF('CLINs &amp; Ceiling Rates'!$D$238="F&amp;E",'Labor Loading Matrix'!I1081,0),IF('CLINs &amp; Ceiling Rates'!$D$239="F&amp;E",'Labor Loading Matrix'!J1081,0),IF('CLINs &amp; Ceiling Rates'!$D$240="F&amp;E",'Labor Loading Matrix'!K1081,0),IF('CLINs &amp; Ceiling Rates'!$D$241="F&amp;E",'Labor Loading Matrix'!L1081,0),IF('CLINs &amp; Ceiling Rates'!$D$242="F&amp;E",'Labor Loading Matrix'!M1081,0),IF('CLINs &amp; Ceiling Rates'!$D$243="F&amp;E",'Labor Loading Matrix'!N1081,0),IF('CLINs &amp; Ceiling Rates'!$D$244="F&amp;E",'Labor Loading Matrix'!O1081,0),IF('CLINs &amp; Ceiling Rates'!$D$245="F&amp;E",'Labor Loading Matrix'!P1081,0),IF('CLINs &amp; Ceiling Rates'!$D$246="F&amp;E",'Labor Loading Matrix'!Q1081,0),IF('CLINs &amp; Ceiling Rates'!$D$247="F&amp;E",'Labor Loading Matrix'!R1081,0),IF('CLINs &amp; Ceiling Rates'!$D$248="F&amp;E",'Labor Loading Matrix'!S1081,0),IF('CLINs &amp; Ceiling Rates'!$D$249="F&amp;E",'Labor Loading Matrix'!T1081,0),IF('CLINs &amp; Ceiling Rates'!$D$250="F&amp;E",'Labor Loading Matrix'!U1081,0),IF('CLINs &amp; Ceiling Rates'!$D$251="F&amp;E",'Labor Loading Matrix'!V1081,0),IF('CLINs &amp; Ceiling Rates'!$D$252="F&amp;E",'Labor Loading Matrix'!W1081,0),IF('CLINs &amp; Ceiling Rates'!$D$253="F&amp;E",'Labor Loading Matrix'!X1081,0),IF('CLINs &amp; Ceiling Rates'!$D$254="F&amp;E",'Labor Loading Matrix'!Y1081,0),IF('CLINs &amp; Ceiling Rates'!$D$255="F&amp;E",'Labor Loading Matrix'!Z1081,0),IF('CLINs &amp; Ceiling Rates'!$D$256="F&amp;E",'Labor Loading Matrix'!AA1081,0))</f>
        <v>480</v>
      </c>
      <c r="G1081" s="175">
        <f>SUM(IF('CLINs &amp; Ceiling Rates'!$D$237="R&amp;D",'Labor Loading Matrix'!H1081,0),IF('CLINs &amp; Ceiling Rates'!$D$238="R&amp;D",'Labor Loading Matrix'!I1081,0),IF('CLINs &amp; Ceiling Rates'!$D$239="R&amp;D",'Labor Loading Matrix'!J1081,0),IF('CLINs &amp; Ceiling Rates'!$D$240="R&amp;D",'Labor Loading Matrix'!K1081,0),IF('CLINs &amp; Ceiling Rates'!$D$241="R&amp;D",'Labor Loading Matrix'!L1081,0),IF('CLINs &amp; Ceiling Rates'!$D$242="R&amp;D",'Labor Loading Matrix'!M1081,0),IF('CLINs &amp; Ceiling Rates'!$D$243="R&amp;D",'Labor Loading Matrix'!N1081,0),IF('CLINs &amp; Ceiling Rates'!$D$244="R&amp;D",'Labor Loading Matrix'!O1081,0),IF('CLINs &amp; Ceiling Rates'!$D$245="R&amp;D",'Labor Loading Matrix'!P1081,0),IF('CLINs &amp; Ceiling Rates'!$D$246="R&amp;D",'Labor Loading Matrix'!Q1081,0),IF('CLINs &amp; Ceiling Rates'!$D$247="R&amp;D",'Labor Loading Matrix'!R1081,0),IF('CLINs &amp; Ceiling Rates'!$D$248="R&amp;D",'Labor Loading Matrix'!S1081,0),IF('CLINs &amp; Ceiling Rates'!$D$249="R&amp;D",'Labor Loading Matrix'!T1081,0),IF('CLINs &amp; Ceiling Rates'!$D$250="R&amp;D",'Labor Loading Matrix'!U1081,0),IF('CLINs &amp; Ceiling Rates'!$D$251="R&amp;D",'Labor Loading Matrix'!V1081,0),IF('CLINs &amp; Ceiling Rates'!$D$252="R&amp;D",'Labor Loading Matrix'!W1081,0),IF('CLINs &amp; Ceiling Rates'!$D$253="R&amp;D",'Labor Loading Matrix'!X1081,0),IF('CLINs &amp; Ceiling Rates'!$D$254="R&amp;D",'Labor Loading Matrix'!Y1081,0),IF('CLINs &amp; Ceiling Rates'!$D$255="R&amp;D",'Labor Loading Matrix'!Z1081,0),IF('CLINs &amp; Ceiling Rates'!$D$256="R&amp;D",'Labor Loading Matrix'!AA1081,0))</f>
        <v>0</v>
      </c>
      <c r="H1081" s="136"/>
      <c r="I1081" s="136"/>
      <c r="J1081" s="136">
        <v>1440</v>
      </c>
      <c r="K1081" s="136">
        <v>480</v>
      </c>
      <c r="L1081" s="136"/>
      <c r="M1081" s="136"/>
      <c r="N1081" s="136"/>
      <c r="O1081" s="136"/>
      <c r="P1081" s="136"/>
      <c r="Q1081" s="136"/>
      <c r="R1081" s="136"/>
      <c r="S1081" s="136"/>
      <c r="T1081" s="136"/>
      <c r="U1081" s="136"/>
      <c r="V1081" s="136"/>
      <c r="W1081" s="136"/>
      <c r="X1081" s="136"/>
      <c r="Y1081" s="136"/>
      <c r="Z1081" s="136"/>
      <c r="AA1081" s="136"/>
    </row>
    <row r="1082" spans="1:27" s="73" customFormat="1" ht="18" customHeight="1" x14ac:dyDescent="0.25">
      <c r="A1082" s="173" t="str">
        <f>'CLINs &amp; Ceiling Rates'!B11</f>
        <v>Senior II Business/Financial/Management Analyst</v>
      </c>
      <c r="B1082" s="173" t="str">
        <f>'CLINs &amp; Ceiling Rates'!C11</f>
        <v>Senior II Business/Financial/Management Analyst</v>
      </c>
      <c r="C1082" s="177" t="str">
        <f>'CLINs &amp; Ceiling Rates'!O11</f>
        <v>2102060C</v>
      </c>
      <c r="D1082" s="211">
        <f>IF('CLINs &amp; Ceiling Rates'!D1038="",SUM('Labor Loading Matrix'!H1082:AA1082),SUM(E1082:G1082))</f>
        <v>1920</v>
      </c>
      <c r="E1082" s="175">
        <f>SUM(IF('CLINs &amp; Ceiling Rates'!$D$237="OPS",'Labor Loading Matrix'!H1082,0),IF('CLINs &amp; Ceiling Rates'!$D$238="OPS",'Labor Loading Matrix'!I1082,0),IF('CLINs &amp; Ceiling Rates'!$D$239="OPS",'Labor Loading Matrix'!J1082,0),IF('CLINs &amp; Ceiling Rates'!$D$240="OPS",'Labor Loading Matrix'!K1082,0),IF('CLINs &amp; Ceiling Rates'!$D$241="OPS",'Labor Loading Matrix'!L1082,0),IF('CLINs &amp; Ceiling Rates'!$D$242="OPS",'Labor Loading Matrix'!M1082,0),IF('CLINs &amp; Ceiling Rates'!$D$243="OPS",'Labor Loading Matrix'!N1082,0),IF('CLINs &amp; Ceiling Rates'!$D$244="OPS",'Labor Loading Matrix'!O1082,0),IF('CLINs &amp; Ceiling Rates'!$D$245="OPS",'Labor Loading Matrix'!P1082,0),IF('CLINs &amp; Ceiling Rates'!$D$246="OPS",'Labor Loading Matrix'!Q1082,0),IF('CLINs &amp; Ceiling Rates'!$D$247="OPS",'Labor Loading Matrix'!R1082,0),IF('CLINs &amp; Ceiling Rates'!$D$248="OPS",'Labor Loading Matrix'!S1082,0),IF('CLINs &amp; Ceiling Rates'!$D$249="OPS",'Labor Loading Matrix'!T1082,0),IF('CLINs &amp; Ceiling Rates'!$D$250="OPS",'Labor Loading Matrix'!U1082,0),IF('CLINs &amp; Ceiling Rates'!$D$251="OPS",'Labor Loading Matrix'!V1082,0),IF('CLINs &amp; Ceiling Rates'!$D$252="OPS",'Labor Loading Matrix'!W1082,0),IF('CLINs &amp; Ceiling Rates'!$D$253="OPS",'Labor Loading Matrix'!X1082,0),IF('CLINs &amp; Ceiling Rates'!$D$254="OPS",'Labor Loading Matrix'!Y1082,0),IF('CLINs &amp; Ceiling Rates'!$D$255="OPS",'Labor Loading Matrix'!Z1082,0),IF('CLINs &amp; Ceiling Rates'!$D$256="OPS",'Labor Loading Matrix'!AA1082,0))</f>
        <v>1440</v>
      </c>
      <c r="F1082" s="175">
        <f>SUM(IF('CLINs &amp; Ceiling Rates'!$D$237="F&amp;E",'Labor Loading Matrix'!H1082,0),IF('CLINs &amp; Ceiling Rates'!$D$238="F&amp;E",'Labor Loading Matrix'!I1082,0),IF('CLINs &amp; Ceiling Rates'!$D$239="F&amp;E",'Labor Loading Matrix'!J1082,0),IF('CLINs &amp; Ceiling Rates'!$D$240="F&amp;E",'Labor Loading Matrix'!K1082,0),IF('CLINs &amp; Ceiling Rates'!$D$241="F&amp;E",'Labor Loading Matrix'!L1082,0),IF('CLINs &amp; Ceiling Rates'!$D$242="F&amp;E",'Labor Loading Matrix'!M1082,0),IF('CLINs &amp; Ceiling Rates'!$D$243="F&amp;E",'Labor Loading Matrix'!N1082,0),IF('CLINs &amp; Ceiling Rates'!$D$244="F&amp;E",'Labor Loading Matrix'!O1082,0),IF('CLINs &amp; Ceiling Rates'!$D$245="F&amp;E",'Labor Loading Matrix'!P1082,0),IF('CLINs &amp; Ceiling Rates'!$D$246="F&amp;E",'Labor Loading Matrix'!Q1082,0),IF('CLINs &amp; Ceiling Rates'!$D$247="F&amp;E",'Labor Loading Matrix'!R1082,0),IF('CLINs &amp; Ceiling Rates'!$D$248="F&amp;E",'Labor Loading Matrix'!S1082,0),IF('CLINs &amp; Ceiling Rates'!$D$249="F&amp;E",'Labor Loading Matrix'!T1082,0),IF('CLINs &amp; Ceiling Rates'!$D$250="F&amp;E",'Labor Loading Matrix'!U1082,0),IF('CLINs &amp; Ceiling Rates'!$D$251="F&amp;E",'Labor Loading Matrix'!V1082,0),IF('CLINs &amp; Ceiling Rates'!$D$252="F&amp;E",'Labor Loading Matrix'!W1082,0),IF('CLINs &amp; Ceiling Rates'!$D$253="F&amp;E",'Labor Loading Matrix'!X1082,0),IF('CLINs &amp; Ceiling Rates'!$D$254="F&amp;E",'Labor Loading Matrix'!Y1082,0),IF('CLINs &amp; Ceiling Rates'!$D$255="F&amp;E",'Labor Loading Matrix'!Z1082,0),IF('CLINs &amp; Ceiling Rates'!$D$256="F&amp;E",'Labor Loading Matrix'!AA1082,0))</f>
        <v>480</v>
      </c>
      <c r="G1082" s="175">
        <f>SUM(IF('CLINs &amp; Ceiling Rates'!$D$237="R&amp;D",'Labor Loading Matrix'!H1082,0),IF('CLINs &amp; Ceiling Rates'!$D$238="R&amp;D",'Labor Loading Matrix'!I1082,0),IF('CLINs &amp; Ceiling Rates'!$D$239="R&amp;D",'Labor Loading Matrix'!J1082,0),IF('CLINs &amp; Ceiling Rates'!$D$240="R&amp;D",'Labor Loading Matrix'!K1082,0),IF('CLINs &amp; Ceiling Rates'!$D$241="R&amp;D",'Labor Loading Matrix'!L1082,0),IF('CLINs &amp; Ceiling Rates'!$D$242="R&amp;D",'Labor Loading Matrix'!M1082,0),IF('CLINs &amp; Ceiling Rates'!$D$243="R&amp;D",'Labor Loading Matrix'!N1082,0),IF('CLINs &amp; Ceiling Rates'!$D$244="R&amp;D",'Labor Loading Matrix'!O1082,0),IF('CLINs &amp; Ceiling Rates'!$D$245="R&amp;D",'Labor Loading Matrix'!P1082,0),IF('CLINs &amp; Ceiling Rates'!$D$246="R&amp;D",'Labor Loading Matrix'!Q1082,0),IF('CLINs &amp; Ceiling Rates'!$D$247="R&amp;D",'Labor Loading Matrix'!R1082,0),IF('CLINs &amp; Ceiling Rates'!$D$248="R&amp;D",'Labor Loading Matrix'!S1082,0),IF('CLINs &amp; Ceiling Rates'!$D$249="R&amp;D",'Labor Loading Matrix'!T1082,0),IF('CLINs &amp; Ceiling Rates'!$D$250="R&amp;D",'Labor Loading Matrix'!U1082,0),IF('CLINs &amp; Ceiling Rates'!$D$251="R&amp;D",'Labor Loading Matrix'!V1082,0),IF('CLINs &amp; Ceiling Rates'!$D$252="R&amp;D",'Labor Loading Matrix'!W1082,0),IF('CLINs &amp; Ceiling Rates'!$D$253="R&amp;D",'Labor Loading Matrix'!X1082,0),IF('CLINs &amp; Ceiling Rates'!$D$254="R&amp;D",'Labor Loading Matrix'!Y1082,0),IF('CLINs &amp; Ceiling Rates'!$D$255="R&amp;D",'Labor Loading Matrix'!Z1082,0),IF('CLINs &amp; Ceiling Rates'!$D$256="R&amp;D",'Labor Loading Matrix'!AA1082,0))</f>
        <v>0</v>
      </c>
      <c r="H1082" s="137"/>
      <c r="I1082" s="137"/>
      <c r="J1082" s="137">
        <v>1440</v>
      </c>
      <c r="K1082" s="137">
        <v>480</v>
      </c>
      <c r="L1082" s="137"/>
      <c r="M1082" s="137"/>
      <c r="N1082" s="84"/>
      <c r="O1082" s="84"/>
      <c r="P1082" s="84"/>
      <c r="Q1082" s="84"/>
      <c r="R1082" s="133"/>
      <c r="S1082" s="133"/>
      <c r="T1082" s="133"/>
      <c r="U1082" s="133"/>
      <c r="V1082" s="133"/>
      <c r="W1082" s="133"/>
      <c r="X1082" s="133"/>
      <c r="Y1082" s="133"/>
      <c r="Z1082" s="133"/>
      <c r="AA1082" s="133"/>
    </row>
    <row r="1083" spans="1:27" s="73" customFormat="1" ht="18" customHeight="1" x14ac:dyDescent="0.25">
      <c r="A1083" s="173" t="str">
        <f>'CLINs &amp; Ceiling Rates'!B12</f>
        <v>Senior I Business/Financial/Management Analyst</v>
      </c>
      <c r="B1083" s="173" t="str">
        <f>'CLINs &amp; Ceiling Rates'!C12</f>
        <v>Senior I Business/Financial/Management Analyst</v>
      </c>
      <c r="C1083" s="177" t="str">
        <f>'CLINs &amp; Ceiling Rates'!O12</f>
        <v>2102058C</v>
      </c>
      <c r="D1083" s="211">
        <f>IF('CLINs &amp; Ceiling Rates'!D1039="",SUM('Labor Loading Matrix'!H1083:AA1083),SUM(E1083:G1083))</f>
        <v>1920</v>
      </c>
      <c r="E1083" s="175">
        <f>SUM(IF('CLINs &amp; Ceiling Rates'!$D$237="OPS",'Labor Loading Matrix'!H1083,0),IF('CLINs &amp; Ceiling Rates'!$D$238="OPS",'Labor Loading Matrix'!I1083,0),IF('CLINs &amp; Ceiling Rates'!$D$239="OPS",'Labor Loading Matrix'!J1083,0),IF('CLINs &amp; Ceiling Rates'!$D$240="OPS",'Labor Loading Matrix'!K1083,0),IF('CLINs &amp; Ceiling Rates'!$D$241="OPS",'Labor Loading Matrix'!L1083,0),IF('CLINs &amp; Ceiling Rates'!$D$242="OPS",'Labor Loading Matrix'!M1083,0),IF('CLINs &amp; Ceiling Rates'!$D$243="OPS",'Labor Loading Matrix'!N1083,0),IF('CLINs &amp; Ceiling Rates'!$D$244="OPS",'Labor Loading Matrix'!O1083,0),IF('CLINs &amp; Ceiling Rates'!$D$245="OPS",'Labor Loading Matrix'!P1083,0),IF('CLINs &amp; Ceiling Rates'!$D$246="OPS",'Labor Loading Matrix'!Q1083,0),IF('CLINs &amp; Ceiling Rates'!$D$247="OPS",'Labor Loading Matrix'!R1083,0),IF('CLINs &amp; Ceiling Rates'!$D$248="OPS",'Labor Loading Matrix'!S1083,0),IF('CLINs &amp; Ceiling Rates'!$D$249="OPS",'Labor Loading Matrix'!T1083,0),IF('CLINs &amp; Ceiling Rates'!$D$250="OPS",'Labor Loading Matrix'!U1083,0),IF('CLINs &amp; Ceiling Rates'!$D$251="OPS",'Labor Loading Matrix'!V1083,0),IF('CLINs &amp; Ceiling Rates'!$D$252="OPS",'Labor Loading Matrix'!W1083,0),IF('CLINs &amp; Ceiling Rates'!$D$253="OPS",'Labor Loading Matrix'!X1083,0),IF('CLINs &amp; Ceiling Rates'!$D$254="OPS",'Labor Loading Matrix'!Y1083,0),IF('CLINs &amp; Ceiling Rates'!$D$255="OPS",'Labor Loading Matrix'!Z1083,0),IF('CLINs &amp; Ceiling Rates'!$D$256="OPS",'Labor Loading Matrix'!AA1083,0))</f>
        <v>1440</v>
      </c>
      <c r="F1083" s="175">
        <f>SUM(IF('CLINs &amp; Ceiling Rates'!$D$237="F&amp;E",'Labor Loading Matrix'!H1083,0),IF('CLINs &amp; Ceiling Rates'!$D$238="F&amp;E",'Labor Loading Matrix'!I1083,0),IF('CLINs &amp; Ceiling Rates'!$D$239="F&amp;E",'Labor Loading Matrix'!J1083,0),IF('CLINs &amp; Ceiling Rates'!$D$240="F&amp;E",'Labor Loading Matrix'!K1083,0),IF('CLINs &amp; Ceiling Rates'!$D$241="F&amp;E",'Labor Loading Matrix'!L1083,0),IF('CLINs &amp; Ceiling Rates'!$D$242="F&amp;E",'Labor Loading Matrix'!M1083,0),IF('CLINs &amp; Ceiling Rates'!$D$243="F&amp;E",'Labor Loading Matrix'!N1083,0),IF('CLINs &amp; Ceiling Rates'!$D$244="F&amp;E",'Labor Loading Matrix'!O1083,0),IF('CLINs &amp; Ceiling Rates'!$D$245="F&amp;E",'Labor Loading Matrix'!P1083,0),IF('CLINs &amp; Ceiling Rates'!$D$246="F&amp;E",'Labor Loading Matrix'!Q1083,0),IF('CLINs &amp; Ceiling Rates'!$D$247="F&amp;E",'Labor Loading Matrix'!R1083,0),IF('CLINs &amp; Ceiling Rates'!$D$248="F&amp;E",'Labor Loading Matrix'!S1083,0),IF('CLINs &amp; Ceiling Rates'!$D$249="F&amp;E",'Labor Loading Matrix'!T1083,0),IF('CLINs &amp; Ceiling Rates'!$D$250="F&amp;E",'Labor Loading Matrix'!U1083,0),IF('CLINs &amp; Ceiling Rates'!$D$251="F&amp;E",'Labor Loading Matrix'!V1083,0),IF('CLINs &amp; Ceiling Rates'!$D$252="F&amp;E",'Labor Loading Matrix'!W1083,0),IF('CLINs &amp; Ceiling Rates'!$D$253="F&amp;E",'Labor Loading Matrix'!X1083,0),IF('CLINs &amp; Ceiling Rates'!$D$254="F&amp;E",'Labor Loading Matrix'!Y1083,0),IF('CLINs &amp; Ceiling Rates'!$D$255="F&amp;E",'Labor Loading Matrix'!Z1083,0),IF('CLINs &amp; Ceiling Rates'!$D$256="F&amp;E",'Labor Loading Matrix'!AA1083,0))</f>
        <v>480</v>
      </c>
      <c r="G1083" s="175">
        <f>SUM(IF('CLINs &amp; Ceiling Rates'!$D$237="R&amp;D",'Labor Loading Matrix'!H1083,0),IF('CLINs &amp; Ceiling Rates'!$D$238="R&amp;D",'Labor Loading Matrix'!I1083,0),IF('CLINs &amp; Ceiling Rates'!$D$239="R&amp;D",'Labor Loading Matrix'!J1083,0),IF('CLINs &amp; Ceiling Rates'!$D$240="R&amp;D",'Labor Loading Matrix'!K1083,0),IF('CLINs &amp; Ceiling Rates'!$D$241="R&amp;D",'Labor Loading Matrix'!L1083,0),IF('CLINs &amp; Ceiling Rates'!$D$242="R&amp;D",'Labor Loading Matrix'!M1083,0),IF('CLINs &amp; Ceiling Rates'!$D$243="R&amp;D",'Labor Loading Matrix'!N1083,0),IF('CLINs &amp; Ceiling Rates'!$D$244="R&amp;D",'Labor Loading Matrix'!O1083,0),IF('CLINs &amp; Ceiling Rates'!$D$245="R&amp;D",'Labor Loading Matrix'!P1083,0),IF('CLINs &amp; Ceiling Rates'!$D$246="R&amp;D",'Labor Loading Matrix'!Q1083,0),IF('CLINs &amp; Ceiling Rates'!$D$247="R&amp;D",'Labor Loading Matrix'!R1083,0),IF('CLINs &amp; Ceiling Rates'!$D$248="R&amp;D",'Labor Loading Matrix'!S1083,0),IF('CLINs &amp; Ceiling Rates'!$D$249="R&amp;D",'Labor Loading Matrix'!T1083,0),IF('CLINs &amp; Ceiling Rates'!$D$250="R&amp;D",'Labor Loading Matrix'!U1083,0),IF('CLINs &amp; Ceiling Rates'!$D$251="R&amp;D",'Labor Loading Matrix'!V1083,0),IF('CLINs &amp; Ceiling Rates'!$D$252="R&amp;D",'Labor Loading Matrix'!W1083,0),IF('CLINs &amp; Ceiling Rates'!$D$253="R&amp;D",'Labor Loading Matrix'!X1083,0),IF('CLINs &amp; Ceiling Rates'!$D$254="R&amp;D",'Labor Loading Matrix'!Y1083,0),IF('CLINs &amp; Ceiling Rates'!$D$255="R&amp;D",'Labor Loading Matrix'!Z1083,0),IF('CLINs &amp; Ceiling Rates'!$D$256="R&amp;D",'Labor Loading Matrix'!AA1083,0))</f>
        <v>0</v>
      </c>
      <c r="H1083" s="137"/>
      <c r="I1083" s="137"/>
      <c r="J1083" s="137">
        <v>1440</v>
      </c>
      <c r="K1083" s="137">
        <v>480</v>
      </c>
      <c r="L1083" s="137"/>
      <c r="M1083" s="137"/>
      <c r="N1083" s="84"/>
      <c r="O1083" s="84"/>
      <c r="P1083" s="84"/>
      <c r="Q1083" s="84"/>
      <c r="R1083" s="133"/>
      <c r="S1083" s="133"/>
      <c r="T1083" s="133"/>
      <c r="U1083" s="133"/>
      <c r="V1083" s="133"/>
      <c r="W1083" s="133"/>
      <c r="X1083" s="133"/>
      <c r="Y1083" s="133"/>
      <c r="Z1083" s="133"/>
      <c r="AA1083" s="133"/>
    </row>
    <row r="1084" spans="1:27" s="73" customFormat="1" ht="18" customHeight="1" x14ac:dyDescent="0.25">
      <c r="A1084" s="173" t="str">
        <f>'CLINs &amp; Ceiling Rates'!B13</f>
        <v>Senior I Business/Financial/Management Analyst</v>
      </c>
      <c r="B1084" s="173" t="str">
        <f>'CLINs &amp; Ceiling Rates'!C13</f>
        <v>Senior I Business/Financial/Management Analyst</v>
      </c>
      <c r="C1084" s="177" t="str">
        <f>'CLINs &amp; Ceiling Rates'!O13</f>
        <v>2102058C</v>
      </c>
      <c r="D1084" s="211">
        <f>IF('CLINs &amp; Ceiling Rates'!D1040="",SUM('Labor Loading Matrix'!H1084:AA1084),SUM(E1084:G1084))</f>
        <v>1920</v>
      </c>
      <c r="E1084" s="175">
        <f>SUM(IF('CLINs &amp; Ceiling Rates'!$D$237="OPS",'Labor Loading Matrix'!H1084,0),IF('CLINs &amp; Ceiling Rates'!$D$238="OPS",'Labor Loading Matrix'!I1084,0),IF('CLINs &amp; Ceiling Rates'!$D$239="OPS",'Labor Loading Matrix'!J1084,0),IF('CLINs &amp; Ceiling Rates'!$D$240="OPS",'Labor Loading Matrix'!K1084,0),IF('CLINs &amp; Ceiling Rates'!$D$241="OPS",'Labor Loading Matrix'!L1084,0),IF('CLINs &amp; Ceiling Rates'!$D$242="OPS",'Labor Loading Matrix'!M1084,0),IF('CLINs &amp; Ceiling Rates'!$D$243="OPS",'Labor Loading Matrix'!N1084,0),IF('CLINs &amp; Ceiling Rates'!$D$244="OPS",'Labor Loading Matrix'!O1084,0),IF('CLINs &amp; Ceiling Rates'!$D$245="OPS",'Labor Loading Matrix'!P1084,0),IF('CLINs &amp; Ceiling Rates'!$D$246="OPS",'Labor Loading Matrix'!Q1084,0),IF('CLINs &amp; Ceiling Rates'!$D$247="OPS",'Labor Loading Matrix'!R1084,0),IF('CLINs &amp; Ceiling Rates'!$D$248="OPS",'Labor Loading Matrix'!S1084,0),IF('CLINs &amp; Ceiling Rates'!$D$249="OPS",'Labor Loading Matrix'!T1084,0),IF('CLINs &amp; Ceiling Rates'!$D$250="OPS",'Labor Loading Matrix'!U1084,0),IF('CLINs &amp; Ceiling Rates'!$D$251="OPS",'Labor Loading Matrix'!V1084,0),IF('CLINs &amp; Ceiling Rates'!$D$252="OPS",'Labor Loading Matrix'!W1084,0),IF('CLINs &amp; Ceiling Rates'!$D$253="OPS",'Labor Loading Matrix'!X1084,0),IF('CLINs &amp; Ceiling Rates'!$D$254="OPS",'Labor Loading Matrix'!Y1084,0),IF('CLINs &amp; Ceiling Rates'!$D$255="OPS",'Labor Loading Matrix'!Z1084,0),IF('CLINs &amp; Ceiling Rates'!$D$256="OPS",'Labor Loading Matrix'!AA1084,0))</f>
        <v>1440</v>
      </c>
      <c r="F1084" s="175">
        <f>SUM(IF('CLINs &amp; Ceiling Rates'!$D$237="F&amp;E",'Labor Loading Matrix'!H1084,0),IF('CLINs &amp; Ceiling Rates'!$D$238="F&amp;E",'Labor Loading Matrix'!I1084,0),IF('CLINs &amp; Ceiling Rates'!$D$239="F&amp;E",'Labor Loading Matrix'!J1084,0),IF('CLINs &amp; Ceiling Rates'!$D$240="F&amp;E",'Labor Loading Matrix'!K1084,0),IF('CLINs &amp; Ceiling Rates'!$D$241="F&amp;E",'Labor Loading Matrix'!L1084,0),IF('CLINs &amp; Ceiling Rates'!$D$242="F&amp;E",'Labor Loading Matrix'!M1084,0),IF('CLINs &amp; Ceiling Rates'!$D$243="F&amp;E",'Labor Loading Matrix'!N1084,0),IF('CLINs &amp; Ceiling Rates'!$D$244="F&amp;E",'Labor Loading Matrix'!O1084,0),IF('CLINs &amp; Ceiling Rates'!$D$245="F&amp;E",'Labor Loading Matrix'!P1084,0),IF('CLINs &amp; Ceiling Rates'!$D$246="F&amp;E",'Labor Loading Matrix'!Q1084,0),IF('CLINs &amp; Ceiling Rates'!$D$247="F&amp;E",'Labor Loading Matrix'!R1084,0),IF('CLINs &amp; Ceiling Rates'!$D$248="F&amp;E",'Labor Loading Matrix'!S1084,0),IF('CLINs &amp; Ceiling Rates'!$D$249="F&amp;E",'Labor Loading Matrix'!T1084,0),IF('CLINs &amp; Ceiling Rates'!$D$250="F&amp;E",'Labor Loading Matrix'!U1084,0),IF('CLINs &amp; Ceiling Rates'!$D$251="F&amp;E",'Labor Loading Matrix'!V1084,0),IF('CLINs &amp; Ceiling Rates'!$D$252="F&amp;E",'Labor Loading Matrix'!W1084,0),IF('CLINs &amp; Ceiling Rates'!$D$253="F&amp;E",'Labor Loading Matrix'!X1084,0),IF('CLINs &amp; Ceiling Rates'!$D$254="F&amp;E",'Labor Loading Matrix'!Y1084,0),IF('CLINs &amp; Ceiling Rates'!$D$255="F&amp;E",'Labor Loading Matrix'!Z1084,0),IF('CLINs &amp; Ceiling Rates'!$D$256="F&amp;E",'Labor Loading Matrix'!AA1084,0))</f>
        <v>480</v>
      </c>
      <c r="G1084" s="175">
        <f>SUM(IF('CLINs &amp; Ceiling Rates'!$D$237="R&amp;D",'Labor Loading Matrix'!H1084,0),IF('CLINs &amp; Ceiling Rates'!$D$238="R&amp;D",'Labor Loading Matrix'!I1084,0),IF('CLINs &amp; Ceiling Rates'!$D$239="R&amp;D",'Labor Loading Matrix'!J1084,0),IF('CLINs &amp; Ceiling Rates'!$D$240="R&amp;D",'Labor Loading Matrix'!K1084,0),IF('CLINs &amp; Ceiling Rates'!$D$241="R&amp;D",'Labor Loading Matrix'!L1084,0),IF('CLINs &amp; Ceiling Rates'!$D$242="R&amp;D",'Labor Loading Matrix'!M1084,0),IF('CLINs &amp; Ceiling Rates'!$D$243="R&amp;D",'Labor Loading Matrix'!N1084,0),IF('CLINs &amp; Ceiling Rates'!$D$244="R&amp;D",'Labor Loading Matrix'!O1084,0),IF('CLINs &amp; Ceiling Rates'!$D$245="R&amp;D",'Labor Loading Matrix'!P1084,0),IF('CLINs &amp; Ceiling Rates'!$D$246="R&amp;D",'Labor Loading Matrix'!Q1084,0),IF('CLINs &amp; Ceiling Rates'!$D$247="R&amp;D",'Labor Loading Matrix'!R1084,0),IF('CLINs &amp; Ceiling Rates'!$D$248="R&amp;D",'Labor Loading Matrix'!S1084,0),IF('CLINs &amp; Ceiling Rates'!$D$249="R&amp;D",'Labor Loading Matrix'!T1084,0),IF('CLINs &amp; Ceiling Rates'!$D$250="R&amp;D",'Labor Loading Matrix'!U1084,0),IF('CLINs &amp; Ceiling Rates'!$D$251="R&amp;D",'Labor Loading Matrix'!V1084,0),IF('CLINs &amp; Ceiling Rates'!$D$252="R&amp;D",'Labor Loading Matrix'!W1084,0),IF('CLINs &amp; Ceiling Rates'!$D$253="R&amp;D",'Labor Loading Matrix'!X1084,0),IF('CLINs &amp; Ceiling Rates'!$D$254="R&amp;D",'Labor Loading Matrix'!Y1084,0),IF('CLINs &amp; Ceiling Rates'!$D$255="R&amp;D",'Labor Loading Matrix'!Z1084,0),IF('CLINs &amp; Ceiling Rates'!$D$256="R&amp;D",'Labor Loading Matrix'!AA1084,0))</f>
        <v>0</v>
      </c>
      <c r="H1084" s="137"/>
      <c r="I1084" s="137"/>
      <c r="J1084" s="137">
        <v>1440</v>
      </c>
      <c r="K1084" s="137">
        <v>480</v>
      </c>
      <c r="L1084" s="137"/>
      <c r="M1084" s="137"/>
      <c r="N1084" s="84"/>
      <c r="O1084" s="84"/>
      <c r="P1084" s="84"/>
      <c r="Q1084" s="84"/>
      <c r="R1084" s="133"/>
      <c r="S1084" s="133"/>
      <c r="T1084" s="133"/>
      <c r="U1084" s="133"/>
      <c r="V1084" s="133"/>
      <c r="W1084" s="133"/>
      <c r="X1084" s="133"/>
      <c r="Y1084" s="133"/>
      <c r="Z1084" s="133"/>
      <c r="AA1084" s="133"/>
    </row>
    <row r="1085" spans="1:27" s="73" customFormat="1" ht="18" customHeight="1" x14ac:dyDescent="0.25">
      <c r="A1085" s="173" t="str">
        <f>'CLINs &amp; Ceiling Rates'!B14</f>
        <v>Senior I Business/Financial/Management Analyst</v>
      </c>
      <c r="B1085" s="173" t="str">
        <f>'CLINs &amp; Ceiling Rates'!C14</f>
        <v>Senior I Business/Financial/Management Analyst</v>
      </c>
      <c r="C1085" s="177" t="str">
        <f>'CLINs &amp; Ceiling Rates'!O14</f>
        <v>2102058C</v>
      </c>
      <c r="D1085" s="211">
        <f>IF('CLINs &amp; Ceiling Rates'!D1041="",SUM('Labor Loading Matrix'!H1085:AA1085),SUM(E1085:G1085))</f>
        <v>1920</v>
      </c>
      <c r="E1085" s="175">
        <f>SUM(IF('CLINs &amp; Ceiling Rates'!$D$237="OPS",'Labor Loading Matrix'!H1085,0),IF('CLINs &amp; Ceiling Rates'!$D$238="OPS",'Labor Loading Matrix'!I1085,0),IF('CLINs &amp; Ceiling Rates'!$D$239="OPS",'Labor Loading Matrix'!J1085,0),IF('CLINs &amp; Ceiling Rates'!$D$240="OPS",'Labor Loading Matrix'!K1085,0),IF('CLINs &amp; Ceiling Rates'!$D$241="OPS",'Labor Loading Matrix'!L1085,0),IF('CLINs &amp; Ceiling Rates'!$D$242="OPS",'Labor Loading Matrix'!M1085,0),IF('CLINs &amp; Ceiling Rates'!$D$243="OPS",'Labor Loading Matrix'!N1085,0),IF('CLINs &amp; Ceiling Rates'!$D$244="OPS",'Labor Loading Matrix'!O1085,0),IF('CLINs &amp; Ceiling Rates'!$D$245="OPS",'Labor Loading Matrix'!P1085,0),IF('CLINs &amp; Ceiling Rates'!$D$246="OPS",'Labor Loading Matrix'!Q1085,0),IF('CLINs &amp; Ceiling Rates'!$D$247="OPS",'Labor Loading Matrix'!R1085,0),IF('CLINs &amp; Ceiling Rates'!$D$248="OPS",'Labor Loading Matrix'!S1085,0),IF('CLINs &amp; Ceiling Rates'!$D$249="OPS",'Labor Loading Matrix'!T1085,0),IF('CLINs &amp; Ceiling Rates'!$D$250="OPS",'Labor Loading Matrix'!U1085,0),IF('CLINs &amp; Ceiling Rates'!$D$251="OPS",'Labor Loading Matrix'!V1085,0),IF('CLINs &amp; Ceiling Rates'!$D$252="OPS",'Labor Loading Matrix'!W1085,0),IF('CLINs &amp; Ceiling Rates'!$D$253="OPS",'Labor Loading Matrix'!X1085,0),IF('CLINs &amp; Ceiling Rates'!$D$254="OPS",'Labor Loading Matrix'!Y1085,0),IF('CLINs &amp; Ceiling Rates'!$D$255="OPS",'Labor Loading Matrix'!Z1085,0),IF('CLINs &amp; Ceiling Rates'!$D$256="OPS",'Labor Loading Matrix'!AA1085,0))</f>
        <v>1440</v>
      </c>
      <c r="F1085" s="175">
        <f>SUM(IF('CLINs &amp; Ceiling Rates'!$D$237="F&amp;E",'Labor Loading Matrix'!H1085,0),IF('CLINs &amp; Ceiling Rates'!$D$238="F&amp;E",'Labor Loading Matrix'!I1085,0),IF('CLINs &amp; Ceiling Rates'!$D$239="F&amp;E",'Labor Loading Matrix'!J1085,0),IF('CLINs &amp; Ceiling Rates'!$D$240="F&amp;E",'Labor Loading Matrix'!K1085,0),IF('CLINs &amp; Ceiling Rates'!$D$241="F&amp;E",'Labor Loading Matrix'!L1085,0),IF('CLINs &amp; Ceiling Rates'!$D$242="F&amp;E",'Labor Loading Matrix'!M1085,0),IF('CLINs &amp; Ceiling Rates'!$D$243="F&amp;E",'Labor Loading Matrix'!N1085,0),IF('CLINs &amp; Ceiling Rates'!$D$244="F&amp;E",'Labor Loading Matrix'!O1085,0),IF('CLINs &amp; Ceiling Rates'!$D$245="F&amp;E",'Labor Loading Matrix'!P1085,0),IF('CLINs &amp; Ceiling Rates'!$D$246="F&amp;E",'Labor Loading Matrix'!Q1085,0),IF('CLINs &amp; Ceiling Rates'!$D$247="F&amp;E",'Labor Loading Matrix'!R1085,0),IF('CLINs &amp; Ceiling Rates'!$D$248="F&amp;E",'Labor Loading Matrix'!S1085,0),IF('CLINs &amp; Ceiling Rates'!$D$249="F&amp;E",'Labor Loading Matrix'!T1085,0),IF('CLINs &amp; Ceiling Rates'!$D$250="F&amp;E",'Labor Loading Matrix'!U1085,0),IF('CLINs &amp; Ceiling Rates'!$D$251="F&amp;E",'Labor Loading Matrix'!V1085,0),IF('CLINs &amp; Ceiling Rates'!$D$252="F&amp;E",'Labor Loading Matrix'!W1085,0),IF('CLINs &amp; Ceiling Rates'!$D$253="F&amp;E",'Labor Loading Matrix'!X1085,0),IF('CLINs &amp; Ceiling Rates'!$D$254="F&amp;E",'Labor Loading Matrix'!Y1085,0),IF('CLINs &amp; Ceiling Rates'!$D$255="F&amp;E",'Labor Loading Matrix'!Z1085,0),IF('CLINs &amp; Ceiling Rates'!$D$256="F&amp;E",'Labor Loading Matrix'!AA1085,0))</f>
        <v>480</v>
      </c>
      <c r="G1085" s="175">
        <f>SUM(IF('CLINs &amp; Ceiling Rates'!$D$237="R&amp;D",'Labor Loading Matrix'!H1085,0),IF('CLINs &amp; Ceiling Rates'!$D$238="R&amp;D",'Labor Loading Matrix'!I1085,0),IF('CLINs &amp; Ceiling Rates'!$D$239="R&amp;D",'Labor Loading Matrix'!J1085,0),IF('CLINs &amp; Ceiling Rates'!$D$240="R&amp;D",'Labor Loading Matrix'!K1085,0),IF('CLINs &amp; Ceiling Rates'!$D$241="R&amp;D",'Labor Loading Matrix'!L1085,0),IF('CLINs &amp; Ceiling Rates'!$D$242="R&amp;D",'Labor Loading Matrix'!M1085,0),IF('CLINs &amp; Ceiling Rates'!$D$243="R&amp;D",'Labor Loading Matrix'!N1085,0),IF('CLINs &amp; Ceiling Rates'!$D$244="R&amp;D",'Labor Loading Matrix'!O1085,0),IF('CLINs &amp; Ceiling Rates'!$D$245="R&amp;D",'Labor Loading Matrix'!P1085,0),IF('CLINs &amp; Ceiling Rates'!$D$246="R&amp;D",'Labor Loading Matrix'!Q1085,0),IF('CLINs &amp; Ceiling Rates'!$D$247="R&amp;D",'Labor Loading Matrix'!R1085,0),IF('CLINs &amp; Ceiling Rates'!$D$248="R&amp;D",'Labor Loading Matrix'!S1085,0),IF('CLINs &amp; Ceiling Rates'!$D$249="R&amp;D",'Labor Loading Matrix'!T1085,0),IF('CLINs &amp; Ceiling Rates'!$D$250="R&amp;D",'Labor Loading Matrix'!U1085,0),IF('CLINs &amp; Ceiling Rates'!$D$251="R&amp;D",'Labor Loading Matrix'!V1085,0),IF('CLINs &amp; Ceiling Rates'!$D$252="R&amp;D",'Labor Loading Matrix'!W1085,0),IF('CLINs &amp; Ceiling Rates'!$D$253="R&amp;D",'Labor Loading Matrix'!X1085,0),IF('CLINs &amp; Ceiling Rates'!$D$254="R&amp;D",'Labor Loading Matrix'!Y1085,0),IF('CLINs &amp; Ceiling Rates'!$D$255="R&amp;D",'Labor Loading Matrix'!Z1085,0),IF('CLINs &amp; Ceiling Rates'!$D$256="R&amp;D",'Labor Loading Matrix'!AA1085,0))</f>
        <v>0</v>
      </c>
      <c r="H1085" s="137"/>
      <c r="I1085" s="137"/>
      <c r="J1085" s="137">
        <v>1440</v>
      </c>
      <c r="K1085" s="137">
        <v>480</v>
      </c>
      <c r="L1085" s="137"/>
      <c r="M1085" s="137"/>
      <c r="N1085" s="84"/>
      <c r="O1085" s="84"/>
      <c r="P1085" s="84"/>
      <c r="Q1085" s="84"/>
      <c r="R1085" s="133"/>
      <c r="S1085" s="133"/>
      <c r="T1085" s="133"/>
      <c r="U1085" s="133"/>
      <c r="V1085" s="133"/>
      <c r="W1085" s="133"/>
      <c r="X1085" s="133"/>
      <c r="Y1085" s="133"/>
      <c r="Z1085" s="133"/>
      <c r="AA1085" s="133"/>
    </row>
    <row r="1086" spans="1:27" s="73" customFormat="1" ht="18" customHeight="1" x14ac:dyDescent="0.25">
      <c r="A1086" s="173" t="str">
        <f>'CLINs &amp; Ceiling Rates'!B15</f>
        <v>Senior I Business/Financial/Management Analyst</v>
      </c>
      <c r="B1086" s="173" t="str">
        <f>'CLINs &amp; Ceiling Rates'!C15</f>
        <v>Senior I Business/Financial/Management Analyst</v>
      </c>
      <c r="C1086" s="177" t="str">
        <f>'CLINs &amp; Ceiling Rates'!O15</f>
        <v>2102058C</v>
      </c>
      <c r="D1086" s="211">
        <f>IF('CLINs &amp; Ceiling Rates'!D1042="",SUM('Labor Loading Matrix'!H1086:AA1086),SUM(E1086:G1086))</f>
        <v>1920</v>
      </c>
      <c r="E1086" s="175">
        <f>SUM(IF('CLINs &amp; Ceiling Rates'!$D$237="OPS",'Labor Loading Matrix'!H1086,0),IF('CLINs &amp; Ceiling Rates'!$D$238="OPS",'Labor Loading Matrix'!I1086,0),IF('CLINs &amp; Ceiling Rates'!$D$239="OPS",'Labor Loading Matrix'!J1086,0),IF('CLINs &amp; Ceiling Rates'!$D$240="OPS",'Labor Loading Matrix'!K1086,0),IF('CLINs &amp; Ceiling Rates'!$D$241="OPS",'Labor Loading Matrix'!L1086,0),IF('CLINs &amp; Ceiling Rates'!$D$242="OPS",'Labor Loading Matrix'!M1086,0),IF('CLINs &amp; Ceiling Rates'!$D$243="OPS",'Labor Loading Matrix'!N1086,0),IF('CLINs &amp; Ceiling Rates'!$D$244="OPS",'Labor Loading Matrix'!O1086,0),IF('CLINs &amp; Ceiling Rates'!$D$245="OPS",'Labor Loading Matrix'!P1086,0),IF('CLINs &amp; Ceiling Rates'!$D$246="OPS",'Labor Loading Matrix'!Q1086,0),IF('CLINs &amp; Ceiling Rates'!$D$247="OPS",'Labor Loading Matrix'!R1086,0),IF('CLINs &amp; Ceiling Rates'!$D$248="OPS",'Labor Loading Matrix'!S1086,0),IF('CLINs &amp; Ceiling Rates'!$D$249="OPS",'Labor Loading Matrix'!T1086,0),IF('CLINs &amp; Ceiling Rates'!$D$250="OPS",'Labor Loading Matrix'!U1086,0),IF('CLINs &amp; Ceiling Rates'!$D$251="OPS",'Labor Loading Matrix'!V1086,0),IF('CLINs &amp; Ceiling Rates'!$D$252="OPS",'Labor Loading Matrix'!W1086,0),IF('CLINs &amp; Ceiling Rates'!$D$253="OPS",'Labor Loading Matrix'!X1086,0),IF('CLINs &amp; Ceiling Rates'!$D$254="OPS",'Labor Loading Matrix'!Y1086,0),IF('CLINs &amp; Ceiling Rates'!$D$255="OPS",'Labor Loading Matrix'!Z1086,0),IF('CLINs &amp; Ceiling Rates'!$D$256="OPS",'Labor Loading Matrix'!AA1086,0))</f>
        <v>1440</v>
      </c>
      <c r="F1086" s="175">
        <f>SUM(IF('CLINs &amp; Ceiling Rates'!$D$237="F&amp;E",'Labor Loading Matrix'!H1086,0),IF('CLINs &amp; Ceiling Rates'!$D$238="F&amp;E",'Labor Loading Matrix'!I1086,0),IF('CLINs &amp; Ceiling Rates'!$D$239="F&amp;E",'Labor Loading Matrix'!J1086,0),IF('CLINs &amp; Ceiling Rates'!$D$240="F&amp;E",'Labor Loading Matrix'!K1086,0),IF('CLINs &amp; Ceiling Rates'!$D$241="F&amp;E",'Labor Loading Matrix'!L1086,0),IF('CLINs &amp; Ceiling Rates'!$D$242="F&amp;E",'Labor Loading Matrix'!M1086,0),IF('CLINs &amp; Ceiling Rates'!$D$243="F&amp;E",'Labor Loading Matrix'!N1086,0),IF('CLINs &amp; Ceiling Rates'!$D$244="F&amp;E",'Labor Loading Matrix'!O1086,0),IF('CLINs &amp; Ceiling Rates'!$D$245="F&amp;E",'Labor Loading Matrix'!P1086,0),IF('CLINs &amp; Ceiling Rates'!$D$246="F&amp;E",'Labor Loading Matrix'!Q1086,0),IF('CLINs &amp; Ceiling Rates'!$D$247="F&amp;E",'Labor Loading Matrix'!R1086,0),IF('CLINs &amp; Ceiling Rates'!$D$248="F&amp;E",'Labor Loading Matrix'!S1086,0),IF('CLINs &amp; Ceiling Rates'!$D$249="F&amp;E",'Labor Loading Matrix'!T1086,0),IF('CLINs &amp; Ceiling Rates'!$D$250="F&amp;E",'Labor Loading Matrix'!U1086,0),IF('CLINs &amp; Ceiling Rates'!$D$251="F&amp;E",'Labor Loading Matrix'!V1086,0),IF('CLINs &amp; Ceiling Rates'!$D$252="F&amp;E",'Labor Loading Matrix'!W1086,0),IF('CLINs &amp; Ceiling Rates'!$D$253="F&amp;E",'Labor Loading Matrix'!X1086,0),IF('CLINs &amp; Ceiling Rates'!$D$254="F&amp;E",'Labor Loading Matrix'!Y1086,0),IF('CLINs &amp; Ceiling Rates'!$D$255="F&amp;E",'Labor Loading Matrix'!Z1086,0),IF('CLINs &amp; Ceiling Rates'!$D$256="F&amp;E",'Labor Loading Matrix'!AA1086,0))</f>
        <v>480</v>
      </c>
      <c r="G1086" s="175">
        <f>SUM(IF('CLINs &amp; Ceiling Rates'!$D$237="R&amp;D",'Labor Loading Matrix'!H1086,0),IF('CLINs &amp; Ceiling Rates'!$D$238="R&amp;D",'Labor Loading Matrix'!I1086,0),IF('CLINs &amp; Ceiling Rates'!$D$239="R&amp;D",'Labor Loading Matrix'!J1086,0),IF('CLINs &amp; Ceiling Rates'!$D$240="R&amp;D",'Labor Loading Matrix'!K1086,0),IF('CLINs &amp; Ceiling Rates'!$D$241="R&amp;D",'Labor Loading Matrix'!L1086,0),IF('CLINs &amp; Ceiling Rates'!$D$242="R&amp;D",'Labor Loading Matrix'!M1086,0),IF('CLINs &amp; Ceiling Rates'!$D$243="R&amp;D",'Labor Loading Matrix'!N1086,0),IF('CLINs &amp; Ceiling Rates'!$D$244="R&amp;D",'Labor Loading Matrix'!O1086,0),IF('CLINs &amp; Ceiling Rates'!$D$245="R&amp;D",'Labor Loading Matrix'!P1086,0),IF('CLINs &amp; Ceiling Rates'!$D$246="R&amp;D",'Labor Loading Matrix'!Q1086,0),IF('CLINs &amp; Ceiling Rates'!$D$247="R&amp;D",'Labor Loading Matrix'!R1086,0),IF('CLINs &amp; Ceiling Rates'!$D$248="R&amp;D",'Labor Loading Matrix'!S1086,0),IF('CLINs &amp; Ceiling Rates'!$D$249="R&amp;D",'Labor Loading Matrix'!T1086,0),IF('CLINs &amp; Ceiling Rates'!$D$250="R&amp;D",'Labor Loading Matrix'!U1086,0),IF('CLINs &amp; Ceiling Rates'!$D$251="R&amp;D",'Labor Loading Matrix'!V1086,0),IF('CLINs &amp; Ceiling Rates'!$D$252="R&amp;D",'Labor Loading Matrix'!W1086,0),IF('CLINs &amp; Ceiling Rates'!$D$253="R&amp;D",'Labor Loading Matrix'!X1086,0),IF('CLINs &amp; Ceiling Rates'!$D$254="R&amp;D",'Labor Loading Matrix'!Y1086,0),IF('CLINs &amp; Ceiling Rates'!$D$255="R&amp;D",'Labor Loading Matrix'!Z1086,0),IF('CLINs &amp; Ceiling Rates'!$D$256="R&amp;D",'Labor Loading Matrix'!AA1086,0))</f>
        <v>0</v>
      </c>
      <c r="H1086" s="137"/>
      <c r="I1086" s="137"/>
      <c r="J1086" s="137">
        <v>1440</v>
      </c>
      <c r="K1086" s="137">
        <v>480</v>
      </c>
      <c r="L1086" s="137"/>
      <c r="M1086" s="137"/>
      <c r="N1086" s="84"/>
      <c r="O1086" s="84"/>
      <c r="P1086" s="84"/>
      <c r="Q1086" s="84"/>
      <c r="R1086" s="133"/>
      <c r="S1086" s="133"/>
      <c r="T1086" s="133"/>
      <c r="U1086" s="133"/>
      <c r="V1086" s="133"/>
      <c r="W1086" s="133"/>
      <c r="X1086" s="133"/>
      <c r="Y1086" s="133"/>
      <c r="Z1086" s="133"/>
      <c r="AA1086" s="133"/>
    </row>
    <row r="1087" spans="1:27" s="73" customFormat="1" ht="18" customHeight="1" x14ac:dyDescent="0.25">
      <c r="A1087" s="173" t="str">
        <f>'CLINs &amp; Ceiling Rates'!B16</f>
        <v>Int II Business/Financial/Management Analyst</v>
      </c>
      <c r="B1087" s="173" t="str">
        <f>'CLINs &amp; Ceiling Rates'!C16</f>
        <v>Int II Business/Financial/Management Analyst</v>
      </c>
      <c r="C1087" s="177" t="str">
        <f>'CLINs &amp; Ceiling Rates'!O16</f>
        <v>2102057C</v>
      </c>
      <c r="D1087" s="211">
        <f>IF('CLINs &amp; Ceiling Rates'!D1043="",SUM('Labor Loading Matrix'!H1087:AA1087),SUM(E1087:G1087))</f>
        <v>1920</v>
      </c>
      <c r="E1087" s="175">
        <f>SUM(IF('CLINs &amp; Ceiling Rates'!$D$237="OPS",'Labor Loading Matrix'!H1087,0),IF('CLINs &amp; Ceiling Rates'!$D$238="OPS",'Labor Loading Matrix'!I1087,0),IF('CLINs &amp; Ceiling Rates'!$D$239="OPS",'Labor Loading Matrix'!J1087,0),IF('CLINs &amp; Ceiling Rates'!$D$240="OPS",'Labor Loading Matrix'!K1087,0),IF('CLINs &amp; Ceiling Rates'!$D$241="OPS",'Labor Loading Matrix'!L1087,0),IF('CLINs &amp; Ceiling Rates'!$D$242="OPS",'Labor Loading Matrix'!M1087,0),IF('CLINs &amp; Ceiling Rates'!$D$243="OPS",'Labor Loading Matrix'!N1087,0),IF('CLINs &amp; Ceiling Rates'!$D$244="OPS",'Labor Loading Matrix'!O1087,0),IF('CLINs &amp; Ceiling Rates'!$D$245="OPS",'Labor Loading Matrix'!P1087,0),IF('CLINs &amp; Ceiling Rates'!$D$246="OPS",'Labor Loading Matrix'!Q1087,0),IF('CLINs &amp; Ceiling Rates'!$D$247="OPS",'Labor Loading Matrix'!R1087,0),IF('CLINs &amp; Ceiling Rates'!$D$248="OPS",'Labor Loading Matrix'!S1087,0),IF('CLINs &amp; Ceiling Rates'!$D$249="OPS",'Labor Loading Matrix'!T1087,0),IF('CLINs &amp; Ceiling Rates'!$D$250="OPS",'Labor Loading Matrix'!U1087,0),IF('CLINs &amp; Ceiling Rates'!$D$251="OPS",'Labor Loading Matrix'!V1087,0),IF('CLINs &amp; Ceiling Rates'!$D$252="OPS",'Labor Loading Matrix'!W1087,0),IF('CLINs &amp; Ceiling Rates'!$D$253="OPS",'Labor Loading Matrix'!X1087,0),IF('CLINs &amp; Ceiling Rates'!$D$254="OPS",'Labor Loading Matrix'!Y1087,0),IF('CLINs &amp; Ceiling Rates'!$D$255="OPS",'Labor Loading Matrix'!Z1087,0),IF('CLINs &amp; Ceiling Rates'!$D$256="OPS",'Labor Loading Matrix'!AA1087,0))</f>
        <v>1440</v>
      </c>
      <c r="F1087" s="175">
        <f>SUM(IF('CLINs &amp; Ceiling Rates'!$D$237="F&amp;E",'Labor Loading Matrix'!H1087,0),IF('CLINs &amp; Ceiling Rates'!$D$238="F&amp;E",'Labor Loading Matrix'!I1087,0),IF('CLINs &amp; Ceiling Rates'!$D$239="F&amp;E",'Labor Loading Matrix'!J1087,0),IF('CLINs &amp; Ceiling Rates'!$D$240="F&amp;E",'Labor Loading Matrix'!K1087,0),IF('CLINs &amp; Ceiling Rates'!$D$241="F&amp;E",'Labor Loading Matrix'!L1087,0),IF('CLINs &amp; Ceiling Rates'!$D$242="F&amp;E",'Labor Loading Matrix'!M1087,0),IF('CLINs &amp; Ceiling Rates'!$D$243="F&amp;E",'Labor Loading Matrix'!N1087,0),IF('CLINs &amp; Ceiling Rates'!$D$244="F&amp;E",'Labor Loading Matrix'!O1087,0),IF('CLINs &amp; Ceiling Rates'!$D$245="F&amp;E",'Labor Loading Matrix'!P1087,0),IF('CLINs &amp; Ceiling Rates'!$D$246="F&amp;E",'Labor Loading Matrix'!Q1087,0),IF('CLINs &amp; Ceiling Rates'!$D$247="F&amp;E",'Labor Loading Matrix'!R1087,0),IF('CLINs &amp; Ceiling Rates'!$D$248="F&amp;E",'Labor Loading Matrix'!S1087,0),IF('CLINs &amp; Ceiling Rates'!$D$249="F&amp;E",'Labor Loading Matrix'!T1087,0),IF('CLINs &amp; Ceiling Rates'!$D$250="F&amp;E",'Labor Loading Matrix'!U1087,0),IF('CLINs &amp; Ceiling Rates'!$D$251="F&amp;E",'Labor Loading Matrix'!V1087,0),IF('CLINs &amp; Ceiling Rates'!$D$252="F&amp;E",'Labor Loading Matrix'!W1087,0),IF('CLINs &amp; Ceiling Rates'!$D$253="F&amp;E",'Labor Loading Matrix'!X1087,0),IF('CLINs &amp; Ceiling Rates'!$D$254="F&amp;E",'Labor Loading Matrix'!Y1087,0),IF('CLINs &amp; Ceiling Rates'!$D$255="F&amp;E",'Labor Loading Matrix'!Z1087,0),IF('CLINs &amp; Ceiling Rates'!$D$256="F&amp;E",'Labor Loading Matrix'!AA1087,0))</f>
        <v>480</v>
      </c>
      <c r="G1087" s="175">
        <f>SUM(IF('CLINs &amp; Ceiling Rates'!$D$237="R&amp;D",'Labor Loading Matrix'!H1087,0),IF('CLINs &amp; Ceiling Rates'!$D$238="R&amp;D",'Labor Loading Matrix'!I1087,0),IF('CLINs &amp; Ceiling Rates'!$D$239="R&amp;D",'Labor Loading Matrix'!J1087,0),IF('CLINs &amp; Ceiling Rates'!$D$240="R&amp;D",'Labor Loading Matrix'!K1087,0),IF('CLINs &amp; Ceiling Rates'!$D$241="R&amp;D",'Labor Loading Matrix'!L1087,0),IF('CLINs &amp; Ceiling Rates'!$D$242="R&amp;D",'Labor Loading Matrix'!M1087,0),IF('CLINs &amp; Ceiling Rates'!$D$243="R&amp;D",'Labor Loading Matrix'!N1087,0),IF('CLINs &amp; Ceiling Rates'!$D$244="R&amp;D",'Labor Loading Matrix'!O1087,0),IF('CLINs &amp; Ceiling Rates'!$D$245="R&amp;D",'Labor Loading Matrix'!P1087,0),IF('CLINs &amp; Ceiling Rates'!$D$246="R&amp;D",'Labor Loading Matrix'!Q1087,0),IF('CLINs &amp; Ceiling Rates'!$D$247="R&amp;D",'Labor Loading Matrix'!R1087,0),IF('CLINs &amp; Ceiling Rates'!$D$248="R&amp;D",'Labor Loading Matrix'!S1087,0),IF('CLINs &amp; Ceiling Rates'!$D$249="R&amp;D",'Labor Loading Matrix'!T1087,0),IF('CLINs &amp; Ceiling Rates'!$D$250="R&amp;D",'Labor Loading Matrix'!U1087,0),IF('CLINs &amp; Ceiling Rates'!$D$251="R&amp;D",'Labor Loading Matrix'!V1087,0),IF('CLINs &amp; Ceiling Rates'!$D$252="R&amp;D",'Labor Loading Matrix'!W1087,0),IF('CLINs &amp; Ceiling Rates'!$D$253="R&amp;D",'Labor Loading Matrix'!X1087,0),IF('CLINs &amp; Ceiling Rates'!$D$254="R&amp;D",'Labor Loading Matrix'!Y1087,0),IF('CLINs &amp; Ceiling Rates'!$D$255="R&amp;D",'Labor Loading Matrix'!Z1087,0),IF('CLINs &amp; Ceiling Rates'!$D$256="R&amp;D",'Labor Loading Matrix'!AA1087,0))</f>
        <v>0</v>
      </c>
      <c r="H1087" s="137"/>
      <c r="I1087" s="137"/>
      <c r="J1087" s="137">
        <v>1440</v>
      </c>
      <c r="K1087" s="137">
        <v>480</v>
      </c>
      <c r="L1087" s="137"/>
      <c r="M1087" s="137"/>
      <c r="N1087" s="84"/>
      <c r="O1087" s="84"/>
      <c r="P1087" s="84"/>
      <c r="Q1087" s="84"/>
      <c r="R1087" s="133"/>
      <c r="S1087" s="133"/>
      <c r="T1087" s="133"/>
      <c r="U1087" s="133"/>
      <c r="V1087" s="133"/>
      <c r="W1087" s="133"/>
      <c r="X1087" s="133"/>
      <c r="Y1087" s="133"/>
      <c r="Z1087" s="133"/>
      <c r="AA1087" s="133"/>
    </row>
    <row r="1088" spans="1:27" s="73" customFormat="1" ht="18" customHeight="1" x14ac:dyDescent="0.25">
      <c r="A1088" s="173" t="str">
        <f>'CLINs &amp; Ceiling Rates'!B17</f>
        <v>Int II Business/Financial/Management Analyst</v>
      </c>
      <c r="B1088" s="173" t="str">
        <f>'CLINs &amp; Ceiling Rates'!C17</f>
        <v>Int II Business/Financial/Management Analyst</v>
      </c>
      <c r="C1088" s="177" t="str">
        <f>'CLINs &amp; Ceiling Rates'!O17</f>
        <v>2102057C</v>
      </c>
      <c r="D1088" s="211">
        <f>IF('CLINs &amp; Ceiling Rates'!D1044="",SUM('Labor Loading Matrix'!H1088:AA1088),SUM(E1088:G1088))</f>
        <v>1920</v>
      </c>
      <c r="E1088" s="175">
        <f>SUM(IF('CLINs &amp; Ceiling Rates'!$D$237="OPS",'Labor Loading Matrix'!H1088,0),IF('CLINs &amp; Ceiling Rates'!$D$238="OPS",'Labor Loading Matrix'!I1088,0),IF('CLINs &amp; Ceiling Rates'!$D$239="OPS",'Labor Loading Matrix'!J1088,0),IF('CLINs &amp; Ceiling Rates'!$D$240="OPS",'Labor Loading Matrix'!K1088,0),IF('CLINs &amp; Ceiling Rates'!$D$241="OPS",'Labor Loading Matrix'!L1088,0),IF('CLINs &amp; Ceiling Rates'!$D$242="OPS",'Labor Loading Matrix'!M1088,0),IF('CLINs &amp; Ceiling Rates'!$D$243="OPS",'Labor Loading Matrix'!N1088,0),IF('CLINs &amp; Ceiling Rates'!$D$244="OPS",'Labor Loading Matrix'!O1088,0),IF('CLINs &amp; Ceiling Rates'!$D$245="OPS",'Labor Loading Matrix'!P1088,0),IF('CLINs &amp; Ceiling Rates'!$D$246="OPS",'Labor Loading Matrix'!Q1088,0),IF('CLINs &amp; Ceiling Rates'!$D$247="OPS",'Labor Loading Matrix'!R1088,0),IF('CLINs &amp; Ceiling Rates'!$D$248="OPS",'Labor Loading Matrix'!S1088,0),IF('CLINs &amp; Ceiling Rates'!$D$249="OPS",'Labor Loading Matrix'!T1088,0),IF('CLINs &amp; Ceiling Rates'!$D$250="OPS",'Labor Loading Matrix'!U1088,0),IF('CLINs &amp; Ceiling Rates'!$D$251="OPS",'Labor Loading Matrix'!V1088,0),IF('CLINs &amp; Ceiling Rates'!$D$252="OPS",'Labor Loading Matrix'!W1088,0),IF('CLINs &amp; Ceiling Rates'!$D$253="OPS",'Labor Loading Matrix'!X1088,0),IF('CLINs &amp; Ceiling Rates'!$D$254="OPS",'Labor Loading Matrix'!Y1088,0),IF('CLINs &amp; Ceiling Rates'!$D$255="OPS",'Labor Loading Matrix'!Z1088,0),IF('CLINs &amp; Ceiling Rates'!$D$256="OPS",'Labor Loading Matrix'!AA1088,0))</f>
        <v>1440</v>
      </c>
      <c r="F1088" s="175">
        <f>SUM(IF('CLINs &amp; Ceiling Rates'!$D$237="F&amp;E",'Labor Loading Matrix'!H1088,0),IF('CLINs &amp; Ceiling Rates'!$D$238="F&amp;E",'Labor Loading Matrix'!I1088,0),IF('CLINs &amp; Ceiling Rates'!$D$239="F&amp;E",'Labor Loading Matrix'!J1088,0),IF('CLINs &amp; Ceiling Rates'!$D$240="F&amp;E",'Labor Loading Matrix'!K1088,0),IF('CLINs &amp; Ceiling Rates'!$D$241="F&amp;E",'Labor Loading Matrix'!L1088,0),IF('CLINs &amp; Ceiling Rates'!$D$242="F&amp;E",'Labor Loading Matrix'!M1088,0),IF('CLINs &amp; Ceiling Rates'!$D$243="F&amp;E",'Labor Loading Matrix'!N1088,0),IF('CLINs &amp; Ceiling Rates'!$D$244="F&amp;E",'Labor Loading Matrix'!O1088,0),IF('CLINs &amp; Ceiling Rates'!$D$245="F&amp;E",'Labor Loading Matrix'!P1088,0),IF('CLINs &amp; Ceiling Rates'!$D$246="F&amp;E",'Labor Loading Matrix'!Q1088,0),IF('CLINs &amp; Ceiling Rates'!$D$247="F&amp;E",'Labor Loading Matrix'!R1088,0),IF('CLINs &amp; Ceiling Rates'!$D$248="F&amp;E",'Labor Loading Matrix'!S1088,0),IF('CLINs &amp; Ceiling Rates'!$D$249="F&amp;E",'Labor Loading Matrix'!T1088,0),IF('CLINs &amp; Ceiling Rates'!$D$250="F&amp;E",'Labor Loading Matrix'!U1088,0),IF('CLINs &amp; Ceiling Rates'!$D$251="F&amp;E",'Labor Loading Matrix'!V1088,0),IF('CLINs &amp; Ceiling Rates'!$D$252="F&amp;E",'Labor Loading Matrix'!W1088,0),IF('CLINs &amp; Ceiling Rates'!$D$253="F&amp;E",'Labor Loading Matrix'!X1088,0),IF('CLINs &amp; Ceiling Rates'!$D$254="F&amp;E",'Labor Loading Matrix'!Y1088,0),IF('CLINs &amp; Ceiling Rates'!$D$255="F&amp;E",'Labor Loading Matrix'!Z1088,0),IF('CLINs &amp; Ceiling Rates'!$D$256="F&amp;E",'Labor Loading Matrix'!AA1088,0))</f>
        <v>480</v>
      </c>
      <c r="G1088" s="175">
        <f>SUM(IF('CLINs &amp; Ceiling Rates'!$D$237="R&amp;D",'Labor Loading Matrix'!H1088,0),IF('CLINs &amp; Ceiling Rates'!$D$238="R&amp;D",'Labor Loading Matrix'!I1088,0),IF('CLINs &amp; Ceiling Rates'!$D$239="R&amp;D",'Labor Loading Matrix'!J1088,0),IF('CLINs &amp; Ceiling Rates'!$D$240="R&amp;D",'Labor Loading Matrix'!K1088,0),IF('CLINs &amp; Ceiling Rates'!$D$241="R&amp;D",'Labor Loading Matrix'!L1088,0),IF('CLINs &amp; Ceiling Rates'!$D$242="R&amp;D",'Labor Loading Matrix'!M1088,0),IF('CLINs &amp; Ceiling Rates'!$D$243="R&amp;D",'Labor Loading Matrix'!N1088,0),IF('CLINs &amp; Ceiling Rates'!$D$244="R&amp;D",'Labor Loading Matrix'!O1088,0),IF('CLINs &amp; Ceiling Rates'!$D$245="R&amp;D",'Labor Loading Matrix'!P1088,0),IF('CLINs &amp; Ceiling Rates'!$D$246="R&amp;D",'Labor Loading Matrix'!Q1088,0),IF('CLINs &amp; Ceiling Rates'!$D$247="R&amp;D",'Labor Loading Matrix'!R1088,0),IF('CLINs &amp; Ceiling Rates'!$D$248="R&amp;D",'Labor Loading Matrix'!S1088,0),IF('CLINs &amp; Ceiling Rates'!$D$249="R&amp;D",'Labor Loading Matrix'!T1088,0),IF('CLINs &amp; Ceiling Rates'!$D$250="R&amp;D",'Labor Loading Matrix'!U1088,0),IF('CLINs &amp; Ceiling Rates'!$D$251="R&amp;D",'Labor Loading Matrix'!V1088,0),IF('CLINs &amp; Ceiling Rates'!$D$252="R&amp;D",'Labor Loading Matrix'!W1088,0),IF('CLINs &amp; Ceiling Rates'!$D$253="R&amp;D",'Labor Loading Matrix'!X1088,0),IF('CLINs &amp; Ceiling Rates'!$D$254="R&amp;D",'Labor Loading Matrix'!Y1088,0),IF('CLINs &amp; Ceiling Rates'!$D$255="R&amp;D",'Labor Loading Matrix'!Z1088,0),IF('CLINs &amp; Ceiling Rates'!$D$256="R&amp;D",'Labor Loading Matrix'!AA1088,0))</f>
        <v>0</v>
      </c>
      <c r="H1088" s="137"/>
      <c r="I1088" s="137"/>
      <c r="J1088" s="137">
        <v>1440</v>
      </c>
      <c r="K1088" s="137">
        <v>480</v>
      </c>
      <c r="L1088" s="137"/>
      <c r="M1088" s="137"/>
      <c r="N1088" s="84"/>
      <c r="O1088" s="84"/>
      <c r="P1088" s="84"/>
      <c r="Q1088" s="84"/>
      <c r="R1088" s="133"/>
      <c r="S1088" s="133"/>
      <c r="T1088" s="133"/>
      <c r="U1088" s="133"/>
      <c r="V1088" s="133"/>
      <c r="W1088" s="133"/>
      <c r="X1088" s="133"/>
      <c r="Y1088" s="133"/>
      <c r="Z1088" s="133"/>
      <c r="AA1088" s="133"/>
    </row>
    <row r="1089" spans="1:27" s="73" customFormat="1" ht="18" customHeight="1" x14ac:dyDescent="0.25">
      <c r="A1089" s="173" t="str">
        <f>'CLINs &amp; Ceiling Rates'!B18</f>
        <v>Int II Business/Financial/Management Analyst</v>
      </c>
      <c r="B1089" s="173" t="str">
        <f>'CLINs &amp; Ceiling Rates'!C18</f>
        <v>Int II Business/Financial/Management Analyst</v>
      </c>
      <c r="C1089" s="177" t="str">
        <f>'CLINs &amp; Ceiling Rates'!O18</f>
        <v>2102057C</v>
      </c>
      <c r="D1089" s="211">
        <f>IF('CLINs &amp; Ceiling Rates'!D1045="",SUM('Labor Loading Matrix'!H1089:AA1089),SUM(E1089:G1089))</f>
        <v>1920</v>
      </c>
      <c r="E1089" s="175">
        <f>SUM(IF('CLINs &amp; Ceiling Rates'!$D$237="OPS",'Labor Loading Matrix'!H1089,0),IF('CLINs &amp; Ceiling Rates'!$D$238="OPS",'Labor Loading Matrix'!I1089,0),IF('CLINs &amp; Ceiling Rates'!$D$239="OPS",'Labor Loading Matrix'!J1089,0),IF('CLINs &amp; Ceiling Rates'!$D$240="OPS",'Labor Loading Matrix'!K1089,0),IF('CLINs &amp; Ceiling Rates'!$D$241="OPS",'Labor Loading Matrix'!L1089,0),IF('CLINs &amp; Ceiling Rates'!$D$242="OPS",'Labor Loading Matrix'!M1089,0),IF('CLINs &amp; Ceiling Rates'!$D$243="OPS",'Labor Loading Matrix'!N1089,0),IF('CLINs &amp; Ceiling Rates'!$D$244="OPS",'Labor Loading Matrix'!O1089,0),IF('CLINs &amp; Ceiling Rates'!$D$245="OPS",'Labor Loading Matrix'!P1089,0),IF('CLINs &amp; Ceiling Rates'!$D$246="OPS",'Labor Loading Matrix'!Q1089,0),IF('CLINs &amp; Ceiling Rates'!$D$247="OPS",'Labor Loading Matrix'!R1089,0),IF('CLINs &amp; Ceiling Rates'!$D$248="OPS",'Labor Loading Matrix'!S1089,0),IF('CLINs &amp; Ceiling Rates'!$D$249="OPS",'Labor Loading Matrix'!T1089,0),IF('CLINs &amp; Ceiling Rates'!$D$250="OPS",'Labor Loading Matrix'!U1089,0),IF('CLINs &amp; Ceiling Rates'!$D$251="OPS",'Labor Loading Matrix'!V1089,0),IF('CLINs &amp; Ceiling Rates'!$D$252="OPS",'Labor Loading Matrix'!W1089,0),IF('CLINs &amp; Ceiling Rates'!$D$253="OPS",'Labor Loading Matrix'!X1089,0),IF('CLINs &amp; Ceiling Rates'!$D$254="OPS",'Labor Loading Matrix'!Y1089,0),IF('CLINs &amp; Ceiling Rates'!$D$255="OPS",'Labor Loading Matrix'!Z1089,0),IF('CLINs &amp; Ceiling Rates'!$D$256="OPS",'Labor Loading Matrix'!AA1089,0))</f>
        <v>1440</v>
      </c>
      <c r="F1089" s="175">
        <f>SUM(IF('CLINs &amp; Ceiling Rates'!$D$237="F&amp;E",'Labor Loading Matrix'!H1089,0),IF('CLINs &amp; Ceiling Rates'!$D$238="F&amp;E",'Labor Loading Matrix'!I1089,0),IF('CLINs &amp; Ceiling Rates'!$D$239="F&amp;E",'Labor Loading Matrix'!J1089,0),IF('CLINs &amp; Ceiling Rates'!$D$240="F&amp;E",'Labor Loading Matrix'!K1089,0),IF('CLINs &amp; Ceiling Rates'!$D$241="F&amp;E",'Labor Loading Matrix'!L1089,0),IF('CLINs &amp; Ceiling Rates'!$D$242="F&amp;E",'Labor Loading Matrix'!M1089,0),IF('CLINs &amp; Ceiling Rates'!$D$243="F&amp;E",'Labor Loading Matrix'!N1089,0),IF('CLINs &amp; Ceiling Rates'!$D$244="F&amp;E",'Labor Loading Matrix'!O1089,0),IF('CLINs &amp; Ceiling Rates'!$D$245="F&amp;E",'Labor Loading Matrix'!P1089,0),IF('CLINs &amp; Ceiling Rates'!$D$246="F&amp;E",'Labor Loading Matrix'!Q1089,0),IF('CLINs &amp; Ceiling Rates'!$D$247="F&amp;E",'Labor Loading Matrix'!R1089,0),IF('CLINs &amp; Ceiling Rates'!$D$248="F&amp;E",'Labor Loading Matrix'!S1089,0),IF('CLINs &amp; Ceiling Rates'!$D$249="F&amp;E",'Labor Loading Matrix'!T1089,0),IF('CLINs &amp; Ceiling Rates'!$D$250="F&amp;E",'Labor Loading Matrix'!U1089,0),IF('CLINs &amp; Ceiling Rates'!$D$251="F&amp;E",'Labor Loading Matrix'!V1089,0),IF('CLINs &amp; Ceiling Rates'!$D$252="F&amp;E",'Labor Loading Matrix'!W1089,0),IF('CLINs &amp; Ceiling Rates'!$D$253="F&amp;E",'Labor Loading Matrix'!X1089,0),IF('CLINs &amp; Ceiling Rates'!$D$254="F&amp;E",'Labor Loading Matrix'!Y1089,0),IF('CLINs &amp; Ceiling Rates'!$D$255="F&amp;E",'Labor Loading Matrix'!Z1089,0),IF('CLINs &amp; Ceiling Rates'!$D$256="F&amp;E",'Labor Loading Matrix'!AA1089,0))</f>
        <v>480</v>
      </c>
      <c r="G1089" s="175">
        <f>SUM(IF('CLINs &amp; Ceiling Rates'!$D$237="R&amp;D",'Labor Loading Matrix'!H1089,0),IF('CLINs &amp; Ceiling Rates'!$D$238="R&amp;D",'Labor Loading Matrix'!I1089,0),IF('CLINs &amp; Ceiling Rates'!$D$239="R&amp;D",'Labor Loading Matrix'!J1089,0),IF('CLINs &amp; Ceiling Rates'!$D$240="R&amp;D",'Labor Loading Matrix'!K1089,0),IF('CLINs &amp; Ceiling Rates'!$D$241="R&amp;D",'Labor Loading Matrix'!L1089,0),IF('CLINs &amp; Ceiling Rates'!$D$242="R&amp;D",'Labor Loading Matrix'!M1089,0),IF('CLINs &amp; Ceiling Rates'!$D$243="R&amp;D",'Labor Loading Matrix'!N1089,0),IF('CLINs &amp; Ceiling Rates'!$D$244="R&amp;D",'Labor Loading Matrix'!O1089,0),IF('CLINs &amp; Ceiling Rates'!$D$245="R&amp;D",'Labor Loading Matrix'!P1089,0),IF('CLINs &amp; Ceiling Rates'!$D$246="R&amp;D",'Labor Loading Matrix'!Q1089,0),IF('CLINs &amp; Ceiling Rates'!$D$247="R&amp;D",'Labor Loading Matrix'!R1089,0),IF('CLINs &amp; Ceiling Rates'!$D$248="R&amp;D",'Labor Loading Matrix'!S1089,0),IF('CLINs &amp; Ceiling Rates'!$D$249="R&amp;D",'Labor Loading Matrix'!T1089,0),IF('CLINs &amp; Ceiling Rates'!$D$250="R&amp;D",'Labor Loading Matrix'!U1089,0),IF('CLINs &amp; Ceiling Rates'!$D$251="R&amp;D",'Labor Loading Matrix'!V1089,0),IF('CLINs &amp; Ceiling Rates'!$D$252="R&amp;D",'Labor Loading Matrix'!W1089,0),IF('CLINs &amp; Ceiling Rates'!$D$253="R&amp;D",'Labor Loading Matrix'!X1089,0),IF('CLINs &amp; Ceiling Rates'!$D$254="R&amp;D",'Labor Loading Matrix'!Y1089,0),IF('CLINs &amp; Ceiling Rates'!$D$255="R&amp;D",'Labor Loading Matrix'!Z1089,0),IF('CLINs &amp; Ceiling Rates'!$D$256="R&amp;D",'Labor Loading Matrix'!AA1089,0))</f>
        <v>0</v>
      </c>
      <c r="H1089" s="137"/>
      <c r="I1089" s="137"/>
      <c r="J1089" s="137">
        <v>1440</v>
      </c>
      <c r="K1089" s="137">
        <v>480</v>
      </c>
      <c r="L1089" s="137"/>
      <c r="M1089" s="137"/>
      <c r="N1089" s="84"/>
      <c r="O1089" s="84"/>
      <c r="P1089" s="84"/>
      <c r="Q1089" s="84"/>
      <c r="R1089" s="133"/>
      <c r="S1089" s="133"/>
      <c r="T1089" s="133"/>
      <c r="U1089" s="133"/>
      <c r="V1089" s="133"/>
      <c r="W1089" s="133"/>
      <c r="X1089" s="133"/>
      <c r="Y1089" s="133"/>
      <c r="Z1089" s="133"/>
      <c r="AA1089" s="133"/>
    </row>
    <row r="1090" spans="1:27" s="73" customFormat="1" ht="18" customHeight="1" thickBot="1" x14ac:dyDescent="0.3">
      <c r="A1090" s="173" t="str">
        <f>'CLINs &amp; Ceiling Rates'!B19</f>
        <v>Int II Business/Financial/Management Analyst</v>
      </c>
      <c r="B1090" s="173" t="str">
        <f>'CLINs &amp; Ceiling Rates'!C19</f>
        <v>Int II Business/Financial/Management Analyst</v>
      </c>
      <c r="C1090" s="177" t="str">
        <f>'CLINs &amp; Ceiling Rates'!O19</f>
        <v>2102057C</v>
      </c>
      <c r="D1090" s="211">
        <f>IF('CLINs &amp; Ceiling Rates'!D1046="",SUM('Labor Loading Matrix'!H1090:AA1090),SUM(E1090:G1090))</f>
        <v>1920</v>
      </c>
      <c r="E1090" s="175">
        <f>SUM(IF('CLINs &amp; Ceiling Rates'!$D$237="OPS",'Labor Loading Matrix'!H1090,0),IF('CLINs &amp; Ceiling Rates'!$D$238="OPS",'Labor Loading Matrix'!I1090,0),IF('CLINs &amp; Ceiling Rates'!$D$239="OPS",'Labor Loading Matrix'!J1090,0),IF('CLINs &amp; Ceiling Rates'!$D$240="OPS",'Labor Loading Matrix'!K1090,0),IF('CLINs &amp; Ceiling Rates'!$D$241="OPS",'Labor Loading Matrix'!L1090,0),IF('CLINs &amp; Ceiling Rates'!$D$242="OPS",'Labor Loading Matrix'!M1090,0),IF('CLINs &amp; Ceiling Rates'!$D$243="OPS",'Labor Loading Matrix'!N1090,0),IF('CLINs &amp; Ceiling Rates'!$D$244="OPS",'Labor Loading Matrix'!O1090,0),IF('CLINs &amp; Ceiling Rates'!$D$245="OPS",'Labor Loading Matrix'!P1090,0),IF('CLINs &amp; Ceiling Rates'!$D$246="OPS",'Labor Loading Matrix'!Q1090,0),IF('CLINs &amp; Ceiling Rates'!$D$247="OPS",'Labor Loading Matrix'!R1090,0),IF('CLINs &amp; Ceiling Rates'!$D$248="OPS",'Labor Loading Matrix'!S1090,0),IF('CLINs &amp; Ceiling Rates'!$D$249="OPS",'Labor Loading Matrix'!T1090,0),IF('CLINs &amp; Ceiling Rates'!$D$250="OPS",'Labor Loading Matrix'!U1090,0),IF('CLINs &amp; Ceiling Rates'!$D$251="OPS",'Labor Loading Matrix'!V1090,0),IF('CLINs &amp; Ceiling Rates'!$D$252="OPS",'Labor Loading Matrix'!W1090,0),IF('CLINs &amp; Ceiling Rates'!$D$253="OPS",'Labor Loading Matrix'!X1090,0),IF('CLINs &amp; Ceiling Rates'!$D$254="OPS",'Labor Loading Matrix'!Y1090,0),IF('CLINs &amp; Ceiling Rates'!$D$255="OPS",'Labor Loading Matrix'!Z1090,0),IF('CLINs &amp; Ceiling Rates'!$D$256="OPS",'Labor Loading Matrix'!AA1090,0))</f>
        <v>1440</v>
      </c>
      <c r="F1090" s="175">
        <f>SUM(IF('CLINs &amp; Ceiling Rates'!$D$237="F&amp;E",'Labor Loading Matrix'!H1090,0),IF('CLINs &amp; Ceiling Rates'!$D$238="F&amp;E",'Labor Loading Matrix'!I1090,0),IF('CLINs &amp; Ceiling Rates'!$D$239="F&amp;E",'Labor Loading Matrix'!J1090,0),IF('CLINs &amp; Ceiling Rates'!$D$240="F&amp;E",'Labor Loading Matrix'!K1090,0),IF('CLINs &amp; Ceiling Rates'!$D$241="F&amp;E",'Labor Loading Matrix'!L1090,0),IF('CLINs &amp; Ceiling Rates'!$D$242="F&amp;E",'Labor Loading Matrix'!M1090,0),IF('CLINs &amp; Ceiling Rates'!$D$243="F&amp;E",'Labor Loading Matrix'!N1090,0),IF('CLINs &amp; Ceiling Rates'!$D$244="F&amp;E",'Labor Loading Matrix'!O1090,0),IF('CLINs &amp; Ceiling Rates'!$D$245="F&amp;E",'Labor Loading Matrix'!P1090,0),IF('CLINs &amp; Ceiling Rates'!$D$246="F&amp;E",'Labor Loading Matrix'!Q1090,0),IF('CLINs &amp; Ceiling Rates'!$D$247="F&amp;E",'Labor Loading Matrix'!R1090,0),IF('CLINs &amp; Ceiling Rates'!$D$248="F&amp;E",'Labor Loading Matrix'!S1090,0),IF('CLINs &amp; Ceiling Rates'!$D$249="F&amp;E",'Labor Loading Matrix'!T1090,0),IF('CLINs &amp; Ceiling Rates'!$D$250="F&amp;E",'Labor Loading Matrix'!U1090,0),IF('CLINs &amp; Ceiling Rates'!$D$251="F&amp;E",'Labor Loading Matrix'!V1090,0),IF('CLINs &amp; Ceiling Rates'!$D$252="F&amp;E",'Labor Loading Matrix'!W1090,0),IF('CLINs &amp; Ceiling Rates'!$D$253="F&amp;E",'Labor Loading Matrix'!X1090,0),IF('CLINs &amp; Ceiling Rates'!$D$254="F&amp;E",'Labor Loading Matrix'!Y1090,0),IF('CLINs &amp; Ceiling Rates'!$D$255="F&amp;E",'Labor Loading Matrix'!Z1090,0),IF('CLINs &amp; Ceiling Rates'!$D$256="F&amp;E",'Labor Loading Matrix'!AA1090,0))</f>
        <v>480</v>
      </c>
      <c r="G1090" s="175">
        <f>SUM(IF('CLINs &amp; Ceiling Rates'!$D$237="R&amp;D",'Labor Loading Matrix'!H1090,0),IF('CLINs &amp; Ceiling Rates'!$D$238="R&amp;D",'Labor Loading Matrix'!I1090,0),IF('CLINs &amp; Ceiling Rates'!$D$239="R&amp;D",'Labor Loading Matrix'!J1090,0),IF('CLINs &amp; Ceiling Rates'!$D$240="R&amp;D",'Labor Loading Matrix'!K1090,0),IF('CLINs &amp; Ceiling Rates'!$D$241="R&amp;D",'Labor Loading Matrix'!L1090,0),IF('CLINs &amp; Ceiling Rates'!$D$242="R&amp;D",'Labor Loading Matrix'!M1090,0),IF('CLINs &amp; Ceiling Rates'!$D$243="R&amp;D",'Labor Loading Matrix'!N1090,0),IF('CLINs &amp; Ceiling Rates'!$D$244="R&amp;D",'Labor Loading Matrix'!O1090,0),IF('CLINs &amp; Ceiling Rates'!$D$245="R&amp;D",'Labor Loading Matrix'!P1090,0),IF('CLINs &amp; Ceiling Rates'!$D$246="R&amp;D",'Labor Loading Matrix'!Q1090,0),IF('CLINs &amp; Ceiling Rates'!$D$247="R&amp;D",'Labor Loading Matrix'!R1090,0),IF('CLINs &amp; Ceiling Rates'!$D$248="R&amp;D",'Labor Loading Matrix'!S1090,0),IF('CLINs &amp; Ceiling Rates'!$D$249="R&amp;D",'Labor Loading Matrix'!T1090,0),IF('CLINs &amp; Ceiling Rates'!$D$250="R&amp;D",'Labor Loading Matrix'!U1090,0),IF('CLINs &amp; Ceiling Rates'!$D$251="R&amp;D",'Labor Loading Matrix'!V1090,0),IF('CLINs &amp; Ceiling Rates'!$D$252="R&amp;D",'Labor Loading Matrix'!W1090,0),IF('CLINs &amp; Ceiling Rates'!$D$253="R&amp;D",'Labor Loading Matrix'!X1090,0),IF('CLINs &amp; Ceiling Rates'!$D$254="R&amp;D",'Labor Loading Matrix'!Y1090,0),IF('CLINs &amp; Ceiling Rates'!$D$255="R&amp;D",'Labor Loading Matrix'!Z1090,0),IF('CLINs &amp; Ceiling Rates'!$D$256="R&amp;D",'Labor Loading Matrix'!AA1090,0))</f>
        <v>0</v>
      </c>
      <c r="H1090" s="137"/>
      <c r="I1090" s="137"/>
      <c r="J1090" s="137">
        <v>1440</v>
      </c>
      <c r="K1090" s="137">
        <v>480</v>
      </c>
      <c r="L1090" s="137"/>
      <c r="M1090" s="137"/>
      <c r="N1090" s="84"/>
      <c r="O1090" s="84"/>
      <c r="P1090" s="84"/>
      <c r="Q1090" s="84"/>
      <c r="R1090" s="133"/>
      <c r="S1090" s="133"/>
      <c r="T1090" s="133"/>
      <c r="U1090" s="133"/>
      <c r="V1090" s="133"/>
      <c r="W1090" s="133"/>
      <c r="X1090" s="133"/>
      <c r="Y1090" s="133"/>
      <c r="Z1090" s="133"/>
      <c r="AA1090" s="133"/>
    </row>
    <row r="1091" spans="1:27" s="73" customFormat="1" ht="18" hidden="1" customHeight="1" x14ac:dyDescent="0.25">
      <c r="A1091" s="173">
        <f>'CLINs &amp; Ceiling Rates'!B20</f>
        <v>0</v>
      </c>
      <c r="B1091" s="173">
        <f>'CLINs &amp; Ceiling Rates'!C20</f>
        <v>0</v>
      </c>
      <c r="C1091" s="177" t="str">
        <f>'CLINs &amp; Ceiling Rates'!O20</f>
        <v/>
      </c>
      <c r="D1091" s="211">
        <f>IF('CLINs &amp; Ceiling Rates'!D1047="",SUM('Labor Loading Matrix'!H1091:AA1091),SUM(E1091:G1091))</f>
        <v>0</v>
      </c>
      <c r="E1091" s="175">
        <f>SUM(IF('CLINs &amp; Ceiling Rates'!$D$237="OPS",'Labor Loading Matrix'!H1091,0),IF('CLINs &amp; Ceiling Rates'!$D$238="OPS",'Labor Loading Matrix'!I1091,0),IF('CLINs &amp; Ceiling Rates'!$D$239="OPS",'Labor Loading Matrix'!J1091,0),IF('CLINs &amp; Ceiling Rates'!$D$240="OPS",'Labor Loading Matrix'!K1091,0),IF('CLINs &amp; Ceiling Rates'!$D$241="OPS",'Labor Loading Matrix'!L1091,0),IF('CLINs &amp; Ceiling Rates'!$D$242="OPS",'Labor Loading Matrix'!M1091,0),IF('CLINs &amp; Ceiling Rates'!$D$243="OPS",'Labor Loading Matrix'!N1091,0),IF('CLINs &amp; Ceiling Rates'!$D$244="OPS",'Labor Loading Matrix'!O1091,0),IF('CLINs &amp; Ceiling Rates'!$D$245="OPS",'Labor Loading Matrix'!P1091,0),IF('CLINs &amp; Ceiling Rates'!$D$246="OPS",'Labor Loading Matrix'!Q1091,0),IF('CLINs &amp; Ceiling Rates'!$D$247="OPS",'Labor Loading Matrix'!R1091,0),IF('CLINs &amp; Ceiling Rates'!$D$248="OPS",'Labor Loading Matrix'!S1091,0),IF('CLINs &amp; Ceiling Rates'!$D$249="OPS",'Labor Loading Matrix'!T1091,0),IF('CLINs &amp; Ceiling Rates'!$D$250="OPS",'Labor Loading Matrix'!U1091,0),IF('CLINs &amp; Ceiling Rates'!$D$251="OPS",'Labor Loading Matrix'!V1091,0),IF('CLINs &amp; Ceiling Rates'!$D$252="OPS",'Labor Loading Matrix'!W1091,0),IF('CLINs &amp; Ceiling Rates'!$D$253="OPS",'Labor Loading Matrix'!X1091,0),IF('CLINs &amp; Ceiling Rates'!$D$254="OPS",'Labor Loading Matrix'!Y1091,0),IF('CLINs &amp; Ceiling Rates'!$D$255="OPS",'Labor Loading Matrix'!Z1091,0),IF('CLINs &amp; Ceiling Rates'!$D$256="OPS",'Labor Loading Matrix'!AA1091,0))</f>
        <v>0</v>
      </c>
      <c r="F1091" s="175">
        <f>SUM(IF('CLINs &amp; Ceiling Rates'!$D$237="F&amp;E",'Labor Loading Matrix'!H1091,0),IF('CLINs &amp; Ceiling Rates'!$D$238="F&amp;E",'Labor Loading Matrix'!I1091,0),IF('CLINs &amp; Ceiling Rates'!$D$239="F&amp;E",'Labor Loading Matrix'!J1091,0),IF('CLINs &amp; Ceiling Rates'!$D$240="F&amp;E",'Labor Loading Matrix'!K1091,0),IF('CLINs &amp; Ceiling Rates'!$D$241="F&amp;E",'Labor Loading Matrix'!L1091,0),IF('CLINs &amp; Ceiling Rates'!$D$242="F&amp;E",'Labor Loading Matrix'!M1091,0),IF('CLINs &amp; Ceiling Rates'!$D$243="F&amp;E",'Labor Loading Matrix'!N1091,0),IF('CLINs &amp; Ceiling Rates'!$D$244="F&amp;E",'Labor Loading Matrix'!O1091,0),IF('CLINs &amp; Ceiling Rates'!$D$245="F&amp;E",'Labor Loading Matrix'!P1091,0),IF('CLINs &amp; Ceiling Rates'!$D$246="F&amp;E",'Labor Loading Matrix'!Q1091,0),IF('CLINs &amp; Ceiling Rates'!$D$247="F&amp;E",'Labor Loading Matrix'!R1091,0),IF('CLINs &amp; Ceiling Rates'!$D$248="F&amp;E",'Labor Loading Matrix'!S1091,0),IF('CLINs &amp; Ceiling Rates'!$D$249="F&amp;E",'Labor Loading Matrix'!T1091,0),IF('CLINs &amp; Ceiling Rates'!$D$250="F&amp;E",'Labor Loading Matrix'!U1091,0),IF('CLINs &amp; Ceiling Rates'!$D$251="F&amp;E",'Labor Loading Matrix'!V1091,0),IF('CLINs &amp; Ceiling Rates'!$D$252="F&amp;E",'Labor Loading Matrix'!W1091,0),IF('CLINs &amp; Ceiling Rates'!$D$253="F&amp;E",'Labor Loading Matrix'!X1091,0),IF('CLINs &amp; Ceiling Rates'!$D$254="F&amp;E",'Labor Loading Matrix'!Y1091,0),IF('CLINs &amp; Ceiling Rates'!$D$255="F&amp;E",'Labor Loading Matrix'!Z1091,0),IF('CLINs &amp; Ceiling Rates'!$D$256="F&amp;E",'Labor Loading Matrix'!AA1091,0))</f>
        <v>0</v>
      </c>
      <c r="G1091" s="175">
        <f>SUM(IF('CLINs &amp; Ceiling Rates'!$D$237="R&amp;D",'Labor Loading Matrix'!H1091,0),IF('CLINs &amp; Ceiling Rates'!$D$238="R&amp;D",'Labor Loading Matrix'!I1091,0),IF('CLINs &amp; Ceiling Rates'!$D$239="R&amp;D",'Labor Loading Matrix'!J1091,0),IF('CLINs &amp; Ceiling Rates'!$D$240="R&amp;D",'Labor Loading Matrix'!K1091,0),IF('CLINs &amp; Ceiling Rates'!$D$241="R&amp;D",'Labor Loading Matrix'!L1091,0),IF('CLINs &amp; Ceiling Rates'!$D$242="R&amp;D",'Labor Loading Matrix'!M1091,0),IF('CLINs &amp; Ceiling Rates'!$D$243="R&amp;D",'Labor Loading Matrix'!N1091,0),IF('CLINs &amp; Ceiling Rates'!$D$244="R&amp;D",'Labor Loading Matrix'!O1091,0),IF('CLINs &amp; Ceiling Rates'!$D$245="R&amp;D",'Labor Loading Matrix'!P1091,0),IF('CLINs &amp; Ceiling Rates'!$D$246="R&amp;D",'Labor Loading Matrix'!Q1091,0),IF('CLINs &amp; Ceiling Rates'!$D$247="R&amp;D",'Labor Loading Matrix'!R1091,0),IF('CLINs &amp; Ceiling Rates'!$D$248="R&amp;D",'Labor Loading Matrix'!S1091,0),IF('CLINs &amp; Ceiling Rates'!$D$249="R&amp;D",'Labor Loading Matrix'!T1091,0),IF('CLINs &amp; Ceiling Rates'!$D$250="R&amp;D",'Labor Loading Matrix'!U1091,0),IF('CLINs &amp; Ceiling Rates'!$D$251="R&amp;D",'Labor Loading Matrix'!V1091,0),IF('CLINs &amp; Ceiling Rates'!$D$252="R&amp;D",'Labor Loading Matrix'!W1091,0),IF('CLINs &amp; Ceiling Rates'!$D$253="R&amp;D",'Labor Loading Matrix'!X1091,0),IF('CLINs &amp; Ceiling Rates'!$D$254="R&amp;D",'Labor Loading Matrix'!Y1091,0),IF('CLINs &amp; Ceiling Rates'!$D$255="R&amp;D",'Labor Loading Matrix'!Z1091,0),IF('CLINs &amp; Ceiling Rates'!$D$256="R&amp;D",'Labor Loading Matrix'!AA1091,0))</f>
        <v>0</v>
      </c>
      <c r="H1091" s="137"/>
      <c r="I1091" s="137"/>
      <c r="J1091" s="137"/>
      <c r="K1091" s="137"/>
      <c r="L1091" s="137"/>
      <c r="M1091" s="137"/>
      <c r="N1091" s="84"/>
      <c r="O1091" s="84"/>
      <c r="P1091" s="84"/>
      <c r="Q1091" s="84"/>
      <c r="R1091" s="133"/>
      <c r="S1091" s="133"/>
      <c r="T1091" s="133"/>
      <c r="U1091" s="133"/>
      <c r="V1091" s="133"/>
      <c r="W1091" s="133"/>
      <c r="X1091" s="133"/>
      <c r="Y1091" s="133"/>
      <c r="Z1091" s="133"/>
      <c r="AA1091" s="133"/>
    </row>
    <row r="1092" spans="1:27" s="73" customFormat="1" ht="18" hidden="1" customHeight="1" x14ac:dyDescent="0.25">
      <c r="A1092" s="173">
        <f>'CLINs &amp; Ceiling Rates'!B21</f>
        <v>0</v>
      </c>
      <c r="B1092" s="173">
        <f>'CLINs &amp; Ceiling Rates'!C21</f>
        <v>0</v>
      </c>
      <c r="C1092" s="177" t="str">
        <f>'CLINs &amp; Ceiling Rates'!O21</f>
        <v/>
      </c>
      <c r="D1092" s="211">
        <f>IF('CLINs &amp; Ceiling Rates'!D1048="",SUM('Labor Loading Matrix'!H1092:AA1092),SUM(E1092:G1092))</f>
        <v>0</v>
      </c>
      <c r="E1092" s="175">
        <f>SUM(IF('CLINs &amp; Ceiling Rates'!$D$237="OPS",'Labor Loading Matrix'!H1092,0),IF('CLINs &amp; Ceiling Rates'!$D$238="OPS",'Labor Loading Matrix'!I1092,0),IF('CLINs &amp; Ceiling Rates'!$D$239="OPS",'Labor Loading Matrix'!J1092,0),IF('CLINs &amp; Ceiling Rates'!$D$240="OPS",'Labor Loading Matrix'!K1092,0),IF('CLINs &amp; Ceiling Rates'!$D$241="OPS",'Labor Loading Matrix'!L1092,0),IF('CLINs &amp; Ceiling Rates'!$D$242="OPS",'Labor Loading Matrix'!M1092,0),IF('CLINs &amp; Ceiling Rates'!$D$243="OPS",'Labor Loading Matrix'!N1092,0),IF('CLINs &amp; Ceiling Rates'!$D$244="OPS",'Labor Loading Matrix'!O1092,0),IF('CLINs &amp; Ceiling Rates'!$D$245="OPS",'Labor Loading Matrix'!P1092,0),IF('CLINs &amp; Ceiling Rates'!$D$246="OPS",'Labor Loading Matrix'!Q1092,0),IF('CLINs &amp; Ceiling Rates'!$D$247="OPS",'Labor Loading Matrix'!R1092,0),IF('CLINs &amp; Ceiling Rates'!$D$248="OPS",'Labor Loading Matrix'!S1092,0),IF('CLINs &amp; Ceiling Rates'!$D$249="OPS",'Labor Loading Matrix'!T1092,0),IF('CLINs &amp; Ceiling Rates'!$D$250="OPS",'Labor Loading Matrix'!U1092,0),IF('CLINs &amp; Ceiling Rates'!$D$251="OPS",'Labor Loading Matrix'!V1092,0),IF('CLINs &amp; Ceiling Rates'!$D$252="OPS",'Labor Loading Matrix'!W1092,0),IF('CLINs &amp; Ceiling Rates'!$D$253="OPS",'Labor Loading Matrix'!X1092,0),IF('CLINs &amp; Ceiling Rates'!$D$254="OPS",'Labor Loading Matrix'!Y1092,0),IF('CLINs &amp; Ceiling Rates'!$D$255="OPS",'Labor Loading Matrix'!Z1092,0),IF('CLINs &amp; Ceiling Rates'!$D$256="OPS",'Labor Loading Matrix'!AA1092,0))</f>
        <v>0</v>
      </c>
      <c r="F1092" s="175">
        <f>SUM(IF('CLINs &amp; Ceiling Rates'!$D$237="F&amp;E",'Labor Loading Matrix'!H1092,0),IF('CLINs &amp; Ceiling Rates'!$D$238="F&amp;E",'Labor Loading Matrix'!I1092,0),IF('CLINs &amp; Ceiling Rates'!$D$239="F&amp;E",'Labor Loading Matrix'!J1092,0),IF('CLINs &amp; Ceiling Rates'!$D$240="F&amp;E",'Labor Loading Matrix'!K1092,0),IF('CLINs &amp; Ceiling Rates'!$D$241="F&amp;E",'Labor Loading Matrix'!L1092,0),IF('CLINs &amp; Ceiling Rates'!$D$242="F&amp;E",'Labor Loading Matrix'!M1092,0),IF('CLINs &amp; Ceiling Rates'!$D$243="F&amp;E",'Labor Loading Matrix'!N1092,0),IF('CLINs &amp; Ceiling Rates'!$D$244="F&amp;E",'Labor Loading Matrix'!O1092,0),IF('CLINs &amp; Ceiling Rates'!$D$245="F&amp;E",'Labor Loading Matrix'!P1092,0),IF('CLINs &amp; Ceiling Rates'!$D$246="F&amp;E",'Labor Loading Matrix'!Q1092,0),IF('CLINs &amp; Ceiling Rates'!$D$247="F&amp;E",'Labor Loading Matrix'!R1092,0),IF('CLINs &amp; Ceiling Rates'!$D$248="F&amp;E",'Labor Loading Matrix'!S1092,0),IF('CLINs &amp; Ceiling Rates'!$D$249="F&amp;E",'Labor Loading Matrix'!T1092,0),IF('CLINs &amp; Ceiling Rates'!$D$250="F&amp;E",'Labor Loading Matrix'!U1092,0),IF('CLINs &amp; Ceiling Rates'!$D$251="F&amp;E",'Labor Loading Matrix'!V1092,0),IF('CLINs &amp; Ceiling Rates'!$D$252="F&amp;E",'Labor Loading Matrix'!W1092,0),IF('CLINs &amp; Ceiling Rates'!$D$253="F&amp;E",'Labor Loading Matrix'!X1092,0),IF('CLINs &amp; Ceiling Rates'!$D$254="F&amp;E",'Labor Loading Matrix'!Y1092,0),IF('CLINs &amp; Ceiling Rates'!$D$255="F&amp;E",'Labor Loading Matrix'!Z1092,0),IF('CLINs &amp; Ceiling Rates'!$D$256="F&amp;E",'Labor Loading Matrix'!AA1092,0))</f>
        <v>0</v>
      </c>
      <c r="G1092" s="175">
        <f>SUM(IF('CLINs &amp; Ceiling Rates'!$D$237="R&amp;D",'Labor Loading Matrix'!H1092,0),IF('CLINs &amp; Ceiling Rates'!$D$238="R&amp;D",'Labor Loading Matrix'!I1092,0),IF('CLINs &amp; Ceiling Rates'!$D$239="R&amp;D",'Labor Loading Matrix'!J1092,0),IF('CLINs &amp; Ceiling Rates'!$D$240="R&amp;D",'Labor Loading Matrix'!K1092,0),IF('CLINs &amp; Ceiling Rates'!$D$241="R&amp;D",'Labor Loading Matrix'!L1092,0),IF('CLINs &amp; Ceiling Rates'!$D$242="R&amp;D",'Labor Loading Matrix'!M1092,0),IF('CLINs &amp; Ceiling Rates'!$D$243="R&amp;D",'Labor Loading Matrix'!N1092,0),IF('CLINs &amp; Ceiling Rates'!$D$244="R&amp;D",'Labor Loading Matrix'!O1092,0),IF('CLINs &amp; Ceiling Rates'!$D$245="R&amp;D",'Labor Loading Matrix'!P1092,0),IF('CLINs &amp; Ceiling Rates'!$D$246="R&amp;D",'Labor Loading Matrix'!Q1092,0),IF('CLINs &amp; Ceiling Rates'!$D$247="R&amp;D",'Labor Loading Matrix'!R1092,0),IF('CLINs &amp; Ceiling Rates'!$D$248="R&amp;D",'Labor Loading Matrix'!S1092,0),IF('CLINs &amp; Ceiling Rates'!$D$249="R&amp;D",'Labor Loading Matrix'!T1092,0),IF('CLINs &amp; Ceiling Rates'!$D$250="R&amp;D",'Labor Loading Matrix'!U1092,0),IF('CLINs &amp; Ceiling Rates'!$D$251="R&amp;D",'Labor Loading Matrix'!V1092,0),IF('CLINs &amp; Ceiling Rates'!$D$252="R&amp;D",'Labor Loading Matrix'!W1092,0),IF('CLINs &amp; Ceiling Rates'!$D$253="R&amp;D",'Labor Loading Matrix'!X1092,0),IF('CLINs &amp; Ceiling Rates'!$D$254="R&amp;D",'Labor Loading Matrix'!Y1092,0),IF('CLINs &amp; Ceiling Rates'!$D$255="R&amp;D",'Labor Loading Matrix'!Z1092,0),IF('CLINs &amp; Ceiling Rates'!$D$256="R&amp;D",'Labor Loading Matrix'!AA1092,0))</f>
        <v>0</v>
      </c>
      <c r="H1092" s="137"/>
      <c r="I1092" s="137"/>
      <c r="J1092" s="137"/>
      <c r="K1092" s="137"/>
      <c r="L1092" s="137"/>
      <c r="M1092" s="137"/>
      <c r="N1092" s="84"/>
      <c r="O1092" s="84"/>
      <c r="P1092" s="84"/>
      <c r="Q1092" s="84"/>
      <c r="R1092" s="133"/>
      <c r="S1092" s="133"/>
      <c r="T1092" s="133"/>
      <c r="U1092" s="133"/>
      <c r="V1092" s="133"/>
      <c r="W1092" s="133"/>
      <c r="X1092" s="133"/>
      <c r="Y1092" s="133"/>
      <c r="Z1092" s="133"/>
      <c r="AA1092" s="133"/>
    </row>
    <row r="1093" spans="1:27" s="73" customFormat="1" ht="18" hidden="1" customHeight="1" x14ac:dyDescent="0.25">
      <c r="A1093" s="173">
        <f>'CLINs &amp; Ceiling Rates'!B22</f>
        <v>0</v>
      </c>
      <c r="B1093" s="173">
        <f>'CLINs &amp; Ceiling Rates'!C22</f>
        <v>0</v>
      </c>
      <c r="C1093" s="177" t="str">
        <f>'CLINs &amp; Ceiling Rates'!O22</f>
        <v/>
      </c>
      <c r="D1093" s="211">
        <f>IF('CLINs &amp; Ceiling Rates'!D1049="",SUM('Labor Loading Matrix'!H1093:AA1093),SUM(E1093:G1093))</f>
        <v>0</v>
      </c>
      <c r="E1093" s="175">
        <f>SUM(IF('CLINs &amp; Ceiling Rates'!$D$237="OPS",'Labor Loading Matrix'!H1093,0),IF('CLINs &amp; Ceiling Rates'!$D$238="OPS",'Labor Loading Matrix'!I1093,0),IF('CLINs &amp; Ceiling Rates'!$D$239="OPS",'Labor Loading Matrix'!J1093,0),IF('CLINs &amp; Ceiling Rates'!$D$240="OPS",'Labor Loading Matrix'!K1093,0),IF('CLINs &amp; Ceiling Rates'!$D$241="OPS",'Labor Loading Matrix'!L1093,0),IF('CLINs &amp; Ceiling Rates'!$D$242="OPS",'Labor Loading Matrix'!M1093,0),IF('CLINs &amp; Ceiling Rates'!$D$243="OPS",'Labor Loading Matrix'!N1093,0),IF('CLINs &amp; Ceiling Rates'!$D$244="OPS",'Labor Loading Matrix'!O1093,0),IF('CLINs &amp; Ceiling Rates'!$D$245="OPS",'Labor Loading Matrix'!P1093,0),IF('CLINs &amp; Ceiling Rates'!$D$246="OPS",'Labor Loading Matrix'!Q1093,0),IF('CLINs &amp; Ceiling Rates'!$D$247="OPS",'Labor Loading Matrix'!R1093,0),IF('CLINs &amp; Ceiling Rates'!$D$248="OPS",'Labor Loading Matrix'!S1093,0),IF('CLINs &amp; Ceiling Rates'!$D$249="OPS",'Labor Loading Matrix'!T1093,0),IF('CLINs &amp; Ceiling Rates'!$D$250="OPS",'Labor Loading Matrix'!U1093,0),IF('CLINs &amp; Ceiling Rates'!$D$251="OPS",'Labor Loading Matrix'!V1093,0),IF('CLINs &amp; Ceiling Rates'!$D$252="OPS",'Labor Loading Matrix'!W1093,0),IF('CLINs &amp; Ceiling Rates'!$D$253="OPS",'Labor Loading Matrix'!X1093,0),IF('CLINs &amp; Ceiling Rates'!$D$254="OPS",'Labor Loading Matrix'!Y1093,0),IF('CLINs &amp; Ceiling Rates'!$D$255="OPS",'Labor Loading Matrix'!Z1093,0),IF('CLINs &amp; Ceiling Rates'!$D$256="OPS",'Labor Loading Matrix'!AA1093,0))</f>
        <v>0</v>
      </c>
      <c r="F1093" s="175">
        <f>SUM(IF('CLINs &amp; Ceiling Rates'!$D$237="F&amp;E",'Labor Loading Matrix'!H1093,0),IF('CLINs &amp; Ceiling Rates'!$D$238="F&amp;E",'Labor Loading Matrix'!I1093,0),IF('CLINs &amp; Ceiling Rates'!$D$239="F&amp;E",'Labor Loading Matrix'!J1093,0),IF('CLINs &amp; Ceiling Rates'!$D$240="F&amp;E",'Labor Loading Matrix'!K1093,0),IF('CLINs &amp; Ceiling Rates'!$D$241="F&amp;E",'Labor Loading Matrix'!L1093,0),IF('CLINs &amp; Ceiling Rates'!$D$242="F&amp;E",'Labor Loading Matrix'!M1093,0),IF('CLINs &amp; Ceiling Rates'!$D$243="F&amp;E",'Labor Loading Matrix'!N1093,0),IF('CLINs &amp; Ceiling Rates'!$D$244="F&amp;E",'Labor Loading Matrix'!O1093,0),IF('CLINs &amp; Ceiling Rates'!$D$245="F&amp;E",'Labor Loading Matrix'!P1093,0),IF('CLINs &amp; Ceiling Rates'!$D$246="F&amp;E",'Labor Loading Matrix'!Q1093,0),IF('CLINs &amp; Ceiling Rates'!$D$247="F&amp;E",'Labor Loading Matrix'!R1093,0),IF('CLINs &amp; Ceiling Rates'!$D$248="F&amp;E",'Labor Loading Matrix'!S1093,0),IF('CLINs &amp; Ceiling Rates'!$D$249="F&amp;E",'Labor Loading Matrix'!T1093,0),IF('CLINs &amp; Ceiling Rates'!$D$250="F&amp;E",'Labor Loading Matrix'!U1093,0),IF('CLINs &amp; Ceiling Rates'!$D$251="F&amp;E",'Labor Loading Matrix'!V1093,0),IF('CLINs &amp; Ceiling Rates'!$D$252="F&amp;E",'Labor Loading Matrix'!W1093,0),IF('CLINs &amp; Ceiling Rates'!$D$253="F&amp;E",'Labor Loading Matrix'!X1093,0),IF('CLINs &amp; Ceiling Rates'!$D$254="F&amp;E",'Labor Loading Matrix'!Y1093,0),IF('CLINs &amp; Ceiling Rates'!$D$255="F&amp;E",'Labor Loading Matrix'!Z1093,0),IF('CLINs &amp; Ceiling Rates'!$D$256="F&amp;E",'Labor Loading Matrix'!AA1093,0))</f>
        <v>0</v>
      </c>
      <c r="G1093" s="175">
        <f>SUM(IF('CLINs &amp; Ceiling Rates'!$D$237="R&amp;D",'Labor Loading Matrix'!H1093,0),IF('CLINs &amp; Ceiling Rates'!$D$238="R&amp;D",'Labor Loading Matrix'!I1093,0),IF('CLINs &amp; Ceiling Rates'!$D$239="R&amp;D",'Labor Loading Matrix'!J1093,0),IF('CLINs &amp; Ceiling Rates'!$D$240="R&amp;D",'Labor Loading Matrix'!K1093,0),IF('CLINs &amp; Ceiling Rates'!$D$241="R&amp;D",'Labor Loading Matrix'!L1093,0),IF('CLINs &amp; Ceiling Rates'!$D$242="R&amp;D",'Labor Loading Matrix'!M1093,0),IF('CLINs &amp; Ceiling Rates'!$D$243="R&amp;D",'Labor Loading Matrix'!N1093,0),IF('CLINs &amp; Ceiling Rates'!$D$244="R&amp;D",'Labor Loading Matrix'!O1093,0),IF('CLINs &amp; Ceiling Rates'!$D$245="R&amp;D",'Labor Loading Matrix'!P1093,0),IF('CLINs &amp; Ceiling Rates'!$D$246="R&amp;D",'Labor Loading Matrix'!Q1093,0),IF('CLINs &amp; Ceiling Rates'!$D$247="R&amp;D",'Labor Loading Matrix'!R1093,0),IF('CLINs &amp; Ceiling Rates'!$D$248="R&amp;D",'Labor Loading Matrix'!S1093,0),IF('CLINs &amp; Ceiling Rates'!$D$249="R&amp;D",'Labor Loading Matrix'!T1093,0),IF('CLINs &amp; Ceiling Rates'!$D$250="R&amp;D",'Labor Loading Matrix'!U1093,0),IF('CLINs &amp; Ceiling Rates'!$D$251="R&amp;D",'Labor Loading Matrix'!V1093,0),IF('CLINs &amp; Ceiling Rates'!$D$252="R&amp;D",'Labor Loading Matrix'!W1093,0),IF('CLINs &amp; Ceiling Rates'!$D$253="R&amp;D",'Labor Loading Matrix'!X1093,0),IF('CLINs &amp; Ceiling Rates'!$D$254="R&amp;D",'Labor Loading Matrix'!Y1093,0),IF('CLINs &amp; Ceiling Rates'!$D$255="R&amp;D",'Labor Loading Matrix'!Z1093,0),IF('CLINs &amp; Ceiling Rates'!$D$256="R&amp;D",'Labor Loading Matrix'!AA1093,0))</f>
        <v>0</v>
      </c>
      <c r="H1093" s="137"/>
      <c r="I1093" s="137"/>
      <c r="J1093" s="137"/>
      <c r="K1093" s="137"/>
      <c r="L1093" s="137"/>
      <c r="M1093" s="137"/>
      <c r="N1093" s="84"/>
      <c r="O1093" s="84"/>
      <c r="P1093" s="84"/>
      <c r="Q1093" s="84"/>
      <c r="R1093" s="133"/>
      <c r="S1093" s="133"/>
      <c r="T1093" s="133"/>
      <c r="U1093" s="133"/>
      <c r="V1093" s="133"/>
      <c r="W1093" s="133"/>
      <c r="X1093" s="133"/>
      <c r="Y1093" s="133"/>
      <c r="Z1093" s="133"/>
      <c r="AA1093" s="133"/>
    </row>
    <row r="1094" spans="1:27" s="73" customFormat="1" ht="18" hidden="1" customHeight="1" x14ac:dyDescent="0.25">
      <c r="A1094" s="173">
        <f>'CLINs &amp; Ceiling Rates'!B23</f>
        <v>0</v>
      </c>
      <c r="B1094" s="173">
        <f>'CLINs &amp; Ceiling Rates'!C23</f>
        <v>0</v>
      </c>
      <c r="C1094" s="177" t="str">
        <f>'CLINs &amp; Ceiling Rates'!O23</f>
        <v/>
      </c>
      <c r="D1094" s="211">
        <f>IF('CLINs &amp; Ceiling Rates'!D1050="",SUM('Labor Loading Matrix'!H1094:AA1094),SUM(E1094:G1094))</f>
        <v>0</v>
      </c>
      <c r="E1094" s="175">
        <f>SUM(IF('CLINs &amp; Ceiling Rates'!$D$237="OPS",'Labor Loading Matrix'!H1094,0),IF('CLINs &amp; Ceiling Rates'!$D$238="OPS",'Labor Loading Matrix'!I1094,0),IF('CLINs &amp; Ceiling Rates'!$D$239="OPS",'Labor Loading Matrix'!J1094,0),IF('CLINs &amp; Ceiling Rates'!$D$240="OPS",'Labor Loading Matrix'!K1094,0),IF('CLINs &amp; Ceiling Rates'!$D$241="OPS",'Labor Loading Matrix'!L1094,0),IF('CLINs &amp; Ceiling Rates'!$D$242="OPS",'Labor Loading Matrix'!M1094,0),IF('CLINs &amp; Ceiling Rates'!$D$243="OPS",'Labor Loading Matrix'!N1094,0),IF('CLINs &amp; Ceiling Rates'!$D$244="OPS",'Labor Loading Matrix'!O1094,0),IF('CLINs &amp; Ceiling Rates'!$D$245="OPS",'Labor Loading Matrix'!P1094,0),IF('CLINs &amp; Ceiling Rates'!$D$246="OPS",'Labor Loading Matrix'!Q1094,0),IF('CLINs &amp; Ceiling Rates'!$D$247="OPS",'Labor Loading Matrix'!R1094,0),IF('CLINs &amp; Ceiling Rates'!$D$248="OPS",'Labor Loading Matrix'!S1094,0),IF('CLINs &amp; Ceiling Rates'!$D$249="OPS",'Labor Loading Matrix'!T1094,0),IF('CLINs &amp; Ceiling Rates'!$D$250="OPS",'Labor Loading Matrix'!U1094,0),IF('CLINs &amp; Ceiling Rates'!$D$251="OPS",'Labor Loading Matrix'!V1094,0),IF('CLINs &amp; Ceiling Rates'!$D$252="OPS",'Labor Loading Matrix'!W1094,0),IF('CLINs &amp; Ceiling Rates'!$D$253="OPS",'Labor Loading Matrix'!X1094,0),IF('CLINs &amp; Ceiling Rates'!$D$254="OPS",'Labor Loading Matrix'!Y1094,0),IF('CLINs &amp; Ceiling Rates'!$D$255="OPS",'Labor Loading Matrix'!Z1094,0),IF('CLINs &amp; Ceiling Rates'!$D$256="OPS",'Labor Loading Matrix'!AA1094,0))</f>
        <v>0</v>
      </c>
      <c r="F1094" s="175">
        <f>SUM(IF('CLINs &amp; Ceiling Rates'!$D$237="F&amp;E",'Labor Loading Matrix'!H1094,0),IF('CLINs &amp; Ceiling Rates'!$D$238="F&amp;E",'Labor Loading Matrix'!I1094,0),IF('CLINs &amp; Ceiling Rates'!$D$239="F&amp;E",'Labor Loading Matrix'!J1094,0),IF('CLINs &amp; Ceiling Rates'!$D$240="F&amp;E",'Labor Loading Matrix'!K1094,0),IF('CLINs &amp; Ceiling Rates'!$D$241="F&amp;E",'Labor Loading Matrix'!L1094,0),IF('CLINs &amp; Ceiling Rates'!$D$242="F&amp;E",'Labor Loading Matrix'!M1094,0),IF('CLINs &amp; Ceiling Rates'!$D$243="F&amp;E",'Labor Loading Matrix'!N1094,0),IF('CLINs &amp; Ceiling Rates'!$D$244="F&amp;E",'Labor Loading Matrix'!O1094,0),IF('CLINs &amp; Ceiling Rates'!$D$245="F&amp;E",'Labor Loading Matrix'!P1094,0),IF('CLINs &amp; Ceiling Rates'!$D$246="F&amp;E",'Labor Loading Matrix'!Q1094,0),IF('CLINs &amp; Ceiling Rates'!$D$247="F&amp;E",'Labor Loading Matrix'!R1094,0),IF('CLINs &amp; Ceiling Rates'!$D$248="F&amp;E",'Labor Loading Matrix'!S1094,0),IF('CLINs &amp; Ceiling Rates'!$D$249="F&amp;E",'Labor Loading Matrix'!T1094,0),IF('CLINs &amp; Ceiling Rates'!$D$250="F&amp;E",'Labor Loading Matrix'!U1094,0),IF('CLINs &amp; Ceiling Rates'!$D$251="F&amp;E",'Labor Loading Matrix'!V1094,0),IF('CLINs &amp; Ceiling Rates'!$D$252="F&amp;E",'Labor Loading Matrix'!W1094,0),IF('CLINs &amp; Ceiling Rates'!$D$253="F&amp;E",'Labor Loading Matrix'!X1094,0),IF('CLINs &amp; Ceiling Rates'!$D$254="F&amp;E",'Labor Loading Matrix'!Y1094,0),IF('CLINs &amp; Ceiling Rates'!$D$255="F&amp;E",'Labor Loading Matrix'!Z1094,0),IF('CLINs &amp; Ceiling Rates'!$D$256="F&amp;E",'Labor Loading Matrix'!AA1094,0))</f>
        <v>0</v>
      </c>
      <c r="G1094" s="175">
        <f>SUM(IF('CLINs &amp; Ceiling Rates'!$D$237="R&amp;D",'Labor Loading Matrix'!H1094,0),IF('CLINs &amp; Ceiling Rates'!$D$238="R&amp;D",'Labor Loading Matrix'!I1094,0),IF('CLINs &amp; Ceiling Rates'!$D$239="R&amp;D",'Labor Loading Matrix'!J1094,0),IF('CLINs &amp; Ceiling Rates'!$D$240="R&amp;D",'Labor Loading Matrix'!K1094,0),IF('CLINs &amp; Ceiling Rates'!$D$241="R&amp;D",'Labor Loading Matrix'!L1094,0),IF('CLINs &amp; Ceiling Rates'!$D$242="R&amp;D",'Labor Loading Matrix'!M1094,0),IF('CLINs &amp; Ceiling Rates'!$D$243="R&amp;D",'Labor Loading Matrix'!N1094,0),IF('CLINs &amp; Ceiling Rates'!$D$244="R&amp;D",'Labor Loading Matrix'!O1094,0),IF('CLINs &amp; Ceiling Rates'!$D$245="R&amp;D",'Labor Loading Matrix'!P1094,0),IF('CLINs &amp; Ceiling Rates'!$D$246="R&amp;D",'Labor Loading Matrix'!Q1094,0),IF('CLINs &amp; Ceiling Rates'!$D$247="R&amp;D",'Labor Loading Matrix'!R1094,0),IF('CLINs &amp; Ceiling Rates'!$D$248="R&amp;D",'Labor Loading Matrix'!S1094,0),IF('CLINs &amp; Ceiling Rates'!$D$249="R&amp;D",'Labor Loading Matrix'!T1094,0),IF('CLINs &amp; Ceiling Rates'!$D$250="R&amp;D",'Labor Loading Matrix'!U1094,0),IF('CLINs &amp; Ceiling Rates'!$D$251="R&amp;D",'Labor Loading Matrix'!V1094,0),IF('CLINs &amp; Ceiling Rates'!$D$252="R&amp;D",'Labor Loading Matrix'!W1094,0),IF('CLINs &amp; Ceiling Rates'!$D$253="R&amp;D",'Labor Loading Matrix'!X1094,0),IF('CLINs &amp; Ceiling Rates'!$D$254="R&amp;D",'Labor Loading Matrix'!Y1094,0),IF('CLINs &amp; Ceiling Rates'!$D$255="R&amp;D",'Labor Loading Matrix'!Z1094,0),IF('CLINs &amp; Ceiling Rates'!$D$256="R&amp;D",'Labor Loading Matrix'!AA1094,0))</f>
        <v>0</v>
      </c>
      <c r="H1094" s="137"/>
      <c r="I1094" s="137"/>
      <c r="J1094" s="137"/>
      <c r="K1094" s="137"/>
      <c r="L1094" s="137"/>
      <c r="M1094" s="137"/>
      <c r="N1094" s="84"/>
      <c r="O1094" s="84"/>
      <c r="P1094" s="84"/>
      <c r="Q1094" s="84"/>
      <c r="R1094" s="133"/>
      <c r="S1094" s="133"/>
      <c r="T1094" s="133"/>
      <c r="U1094" s="133"/>
      <c r="V1094" s="133"/>
      <c r="W1094" s="133"/>
      <c r="X1094" s="133"/>
      <c r="Y1094" s="133"/>
      <c r="Z1094" s="133"/>
      <c r="AA1094" s="133"/>
    </row>
    <row r="1095" spans="1:27" s="73" customFormat="1" ht="18" hidden="1" customHeight="1" x14ac:dyDescent="0.25">
      <c r="A1095" s="173">
        <f>'CLINs &amp; Ceiling Rates'!B24</f>
        <v>0</v>
      </c>
      <c r="B1095" s="173">
        <f>'CLINs &amp; Ceiling Rates'!C24</f>
        <v>0</v>
      </c>
      <c r="C1095" s="177" t="str">
        <f>'CLINs &amp; Ceiling Rates'!O24</f>
        <v/>
      </c>
      <c r="D1095" s="211">
        <f>IF('CLINs &amp; Ceiling Rates'!D1051="",SUM('Labor Loading Matrix'!H1095:AA1095),SUM(E1095:G1095))</f>
        <v>0</v>
      </c>
      <c r="E1095" s="175">
        <f>SUM(IF('CLINs &amp; Ceiling Rates'!$D$237="OPS",'Labor Loading Matrix'!H1095,0),IF('CLINs &amp; Ceiling Rates'!$D$238="OPS",'Labor Loading Matrix'!I1095,0),IF('CLINs &amp; Ceiling Rates'!$D$239="OPS",'Labor Loading Matrix'!J1095,0),IF('CLINs &amp; Ceiling Rates'!$D$240="OPS",'Labor Loading Matrix'!K1095,0),IF('CLINs &amp; Ceiling Rates'!$D$241="OPS",'Labor Loading Matrix'!L1095,0),IF('CLINs &amp; Ceiling Rates'!$D$242="OPS",'Labor Loading Matrix'!M1095,0),IF('CLINs &amp; Ceiling Rates'!$D$243="OPS",'Labor Loading Matrix'!N1095,0),IF('CLINs &amp; Ceiling Rates'!$D$244="OPS",'Labor Loading Matrix'!O1095,0),IF('CLINs &amp; Ceiling Rates'!$D$245="OPS",'Labor Loading Matrix'!P1095,0),IF('CLINs &amp; Ceiling Rates'!$D$246="OPS",'Labor Loading Matrix'!Q1095,0),IF('CLINs &amp; Ceiling Rates'!$D$247="OPS",'Labor Loading Matrix'!R1095,0),IF('CLINs &amp; Ceiling Rates'!$D$248="OPS",'Labor Loading Matrix'!S1095,0),IF('CLINs &amp; Ceiling Rates'!$D$249="OPS",'Labor Loading Matrix'!T1095,0),IF('CLINs &amp; Ceiling Rates'!$D$250="OPS",'Labor Loading Matrix'!U1095,0),IF('CLINs &amp; Ceiling Rates'!$D$251="OPS",'Labor Loading Matrix'!V1095,0),IF('CLINs &amp; Ceiling Rates'!$D$252="OPS",'Labor Loading Matrix'!W1095,0),IF('CLINs &amp; Ceiling Rates'!$D$253="OPS",'Labor Loading Matrix'!X1095,0),IF('CLINs &amp; Ceiling Rates'!$D$254="OPS",'Labor Loading Matrix'!Y1095,0),IF('CLINs &amp; Ceiling Rates'!$D$255="OPS",'Labor Loading Matrix'!Z1095,0),IF('CLINs &amp; Ceiling Rates'!$D$256="OPS",'Labor Loading Matrix'!AA1095,0))</f>
        <v>0</v>
      </c>
      <c r="F1095" s="175">
        <f>SUM(IF('CLINs &amp; Ceiling Rates'!$D$237="F&amp;E",'Labor Loading Matrix'!H1095,0),IF('CLINs &amp; Ceiling Rates'!$D$238="F&amp;E",'Labor Loading Matrix'!I1095,0),IF('CLINs &amp; Ceiling Rates'!$D$239="F&amp;E",'Labor Loading Matrix'!J1095,0),IF('CLINs &amp; Ceiling Rates'!$D$240="F&amp;E",'Labor Loading Matrix'!K1095,0),IF('CLINs &amp; Ceiling Rates'!$D$241="F&amp;E",'Labor Loading Matrix'!L1095,0),IF('CLINs &amp; Ceiling Rates'!$D$242="F&amp;E",'Labor Loading Matrix'!M1095,0),IF('CLINs &amp; Ceiling Rates'!$D$243="F&amp;E",'Labor Loading Matrix'!N1095,0),IF('CLINs &amp; Ceiling Rates'!$D$244="F&amp;E",'Labor Loading Matrix'!O1095,0),IF('CLINs &amp; Ceiling Rates'!$D$245="F&amp;E",'Labor Loading Matrix'!P1095,0),IF('CLINs &amp; Ceiling Rates'!$D$246="F&amp;E",'Labor Loading Matrix'!Q1095,0),IF('CLINs &amp; Ceiling Rates'!$D$247="F&amp;E",'Labor Loading Matrix'!R1095,0),IF('CLINs &amp; Ceiling Rates'!$D$248="F&amp;E",'Labor Loading Matrix'!S1095,0),IF('CLINs &amp; Ceiling Rates'!$D$249="F&amp;E",'Labor Loading Matrix'!T1095,0),IF('CLINs &amp; Ceiling Rates'!$D$250="F&amp;E",'Labor Loading Matrix'!U1095,0),IF('CLINs &amp; Ceiling Rates'!$D$251="F&amp;E",'Labor Loading Matrix'!V1095,0),IF('CLINs &amp; Ceiling Rates'!$D$252="F&amp;E",'Labor Loading Matrix'!W1095,0),IF('CLINs &amp; Ceiling Rates'!$D$253="F&amp;E",'Labor Loading Matrix'!X1095,0),IF('CLINs &amp; Ceiling Rates'!$D$254="F&amp;E",'Labor Loading Matrix'!Y1095,0),IF('CLINs &amp; Ceiling Rates'!$D$255="F&amp;E",'Labor Loading Matrix'!Z1095,0),IF('CLINs &amp; Ceiling Rates'!$D$256="F&amp;E",'Labor Loading Matrix'!AA1095,0))</f>
        <v>0</v>
      </c>
      <c r="G1095" s="175">
        <f>SUM(IF('CLINs &amp; Ceiling Rates'!$D$237="R&amp;D",'Labor Loading Matrix'!H1095,0),IF('CLINs &amp; Ceiling Rates'!$D$238="R&amp;D",'Labor Loading Matrix'!I1095,0),IF('CLINs &amp; Ceiling Rates'!$D$239="R&amp;D",'Labor Loading Matrix'!J1095,0),IF('CLINs &amp; Ceiling Rates'!$D$240="R&amp;D",'Labor Loading Matrix'!K1095,0),IF('CLINs &amp; Ceiling Rates'!$D$241="R&amp;D",'Labor Loading Matrix'!L1095,0),IF('CLINs &amp; Ceiling Rates'!$D$242="R&amp;D",'Labor Loading Matrix'!M1095,0),IF('CLINs &amp; Ceiling Rates'!$D$243="R&amp;D",'Labor Loading Matrix'!N1095,0),IF('CLINs &amp; Ceiling Rates'!$D$244="R&amp;D",'Labor Loading Matrix'!O1095,0),IF('CLINs &amp; Ceiling Rates'!$D$245="R&amp;D",'Labor Loading Matrix'!P1095,0),IF('CLINs &amp; Ceiling Rates'!$D$246="R&amp;D",'Labor Loading Matrix'!Q1095,0),IF('CLINs &amp; Ceiling Rates'!$D$247="R&amp;D",'Labor Loading Matrix'!R1095,0),IF('CLINs &amp; Ceiling Rates'!$D$248="R&amp;D",'Labor Loading Matrix'!S1095,0),IF('CLINs &amp; Ceiling Rates'!$D$249="R&amp;D",'Labor Loading Matrix'!T1095,0),IF('CLINs &amp; Ceiling Rates'!$D$250="R&amp;D",'Labor Loading Matrix'!U1095,0),IF('CLINs &amp; Ceiling Rates'!$D$251="R&amp;D",'Labor Loading Matrix'!V1095,0),IF('CLINs &amp; Ceiling Rates'!$D$252="R&amp;D",'Labor Loading Matrix'!W1095,0),IF('CLINs &amp; Ceiling Rates'!$D$253="R&amp;D",'Labor Loading Matrix'!X1095,0),IF('CLINs &amp; Ceiling Rates'!$D$254="R&amp;D",'Labor Loading Matrix'!Y1095,0),IF('CLINs &amp; Ceiling Rates'!$D$255="R&amp;D",'Labor Loading Matrix'!Z1095,0),IF('CLINs &amp; Ceiling Rates'!$D$256="R&amp;D",'Labor Loading Matrix'!AA1095,0))</f>
        <v>0</v>
      </c>
      <c r="H1095" s="137"/>
      <c r="I1095" s="137"/>
      <c r="J1095" s="137"/>
      <c r="K1095" s="137"/>
      <c r="L1095" s="137"/>
      <c r="M1095" s="137"/>
      <c r="N1095" s="84"/>
      <c r="O1095" s="84"/>
      <c r="P1095" s="84"/>
      <c r="Q1095" s="84"/>
      <c r="R1095" s="133"/>
      <c r="S1095" s="133"/>
      <c r="T1095" s="133"/>
      <c r="U1095" s="133"/>
      <c r="V1095" s="133"/>
      <c r="W1095" s="133"/>
      <c r="X1095" s="133"/>
      <c r="Y1095" s="133"/>
      <c r="Z1095" s="133"/>
      <c r="AA1095" s="133"/>
    </row>
    <row r="1096" spans="1:27" s="73" customFormat="1" ht="18" hidden="1" customHeight="1" x14ac:dyDescent="0.25">
      <c r="A1096" s="173">
        <f>'CLINs &amp; Ceiling Rates'!B25</f>
        <v>0</v>
      </c>
      <c r="B1096" s="173">
        <f>'CLINs &amp; Ceiling Rates'!C25</f>
        <v>0</v>
      </c>
      <c r="C1096" s="177" t="str">
        <f>'CLINs &amp; Ceiling Rates'!O25</f>
        <v/>
      </c>
      <c r="D1096" s="211">
        <f>IF('CLINs &amp; Ceiling Rates'!D1052="",SUM('Labor Loading Matrix'!H1096:AA1096),SUM(E1096:G1096))</f>
        <v>0</v>
      </c>
      <c r="E1096" s="175">
        <f>SUM(IF('CLINs &amp; Ceiling Rates'!$D$237="OPS",'Labor Loading Matrix'!H1096,0),IF('CLINs &amp; Ceiling Rates'!$D$238="OPS",'Labor Loading Matrix'!I1096,0),IF('CLINs &amp; Ceiling Rates'!$D$239="OPS",'Labor Loading Matrix'!J1096,0),IF('CLINs &amp; Ceiling Rates'!$D$240="OPS",'Labor Loading Matrix'!K1096,0),IF('CLINs &amp; Ceiling Rates'!$D$241="OPS",'Labor Loading Matrix'!L1096,0),IF('CLINs &amp; Ceiling Rates'!$D$242="OPS",'Labor Loading Matrix'!M1096,0),IF('CLINs &amp; Ceiling Rates'!$D$243="OPS",'Labor Loading Matrix'!N1096,0),IF('CLINs &amp; Ceiling Rates'!$D$244="OPS",'Labor Loading Matrix'!O1096,0),IF('CLINs &amp; Ceiling Rates'!$D$245="OPS",'Labor Loading Matrix'!P1096,0),IF('CLINs &amp; Ceiling Rates'!$D$246="OPS",'Labor Loading Matrix'!Q1096,0),IF('CLINs &amp; Ceiling Rates'!$D$247="OPS",'Labor Loading Matrix'!R1096,0),IF('CLINs &amp; Ceiling Rates'!$D$248="OPS",'Labor Loading Matrix'!S1096,0),IF('CLINs &amp; Ceiling Rates'!$D$249="OPS",'Labor Loading Matrix'!T1096,0),IF('CLINs &amp; Ceiling Rates'!$D$250="OPS",'Labor Loading Matrix'!U1096,0),IF('CLINs &amp; Ceiling Rates'!$D$251="OPS",'Labor Loading Matrix'!V1096,0),IF('CLINs &amp; Ceiling Rates'!$D$252="OPS",'Labor Loading Matrix'!W1096,0),IF('CLINs &amp; Ceiling Rates'!$D$253="OPS",'Labor Loading Matrix'!X1096,0),IF('CLINs &amp; Ceiling Rates'!$D$254="OPS",'Labor Loading Matrix'!Y1096,0),IF('CLINs &amp; Ceiling Rates'!$D$255="OPS",'Labor Loading Matrix'!Z1096,0),IF('CLINs &amp; Ceiling Rates'!$D$256="OPS",'Labor Loading Matrix'!AA1096,0))</f>
        <v>0</v>
      </c>
      <c r="F1096" s="175">
        <f>SUM(IF('CLINs &amp; Ceiling Rates'!$D$237="F&amp;E",'Labor Loading Matrix'!H1096,0),IF('CLINs &amp; Ceiling Rates'!$D$238="F&amp;E",'Labor Loading Matrix'!I1096,0),IF('CLINs &amp; Ceiling Rates'!$D$239="F&amp;E",'Labor Loading Matrix'!J1096,0),IF('CLINs &amp; Ceiling Rates'!$D$240="F&amp;E",'Labor Loading Matrix'!K1096,0),IF('CLINs &amp; Ceiling Rates'!$D$241="F&amp;E",'Labor Loading Matrix'!L1096,0),IF('CLINs &amp; Ceiling Rates'!$D$242="F&amp;E",'Labor Loading Matrix'!M1096,0),IF('CLINs &amp; Ceiling Rates'!$D$243="F&amp;E",'Labor Loading Matrix'!N1096,0),IF('CLINs &amp; Ceiling Rates'!$D$244="F&amp;E",'Labor Loading Matrix'!O1096,0),IF('CLINs &amp; Ceiling Rates'!$D$245="F&amp;E",'Labor Loading Matrix'!P1096,0),IF('CLINs &amp; Ceiling Rates'!$D$246="F&amp;E",'Labor Loading Matrix'!Q1096,0),IF('CLINs &amp; Ceiling Rates'!$D$247="F&amp;E",'Labor Loading Matrix'!R1096,0),IF('CLINs &amp; Ceiling Rates'!$D$248="F&amp;E",'Labor Loading Matrix'!S1096,0),IF('CLINs &amp; Ceiling Rates'!$D$249="F&amp;E",'Labor Loading Matrix'!T1096,0),IF('CLINs &amp; Ceiling Rates'!$D$250="F&amp;E",'Labor Loading Matrix'!U1096,0),IF('CLINs &amp; Ceiling Rates'!$D$251="F&amp;E",'Labor Loading Matrix'!V1096,0),IF('CLINs &amp; Ceiling Rates'!$D$252="F&amp;E",'Labor Loading Matrix'!W1096,0),IF('CLINs &amp; Ceiling Rates'!$D$253="F&amp;E",'Labor Loading Matrix'!X1096,0),IF('CLINs &amp; Ceiling Rates'!$D$254="F&amp;E",'Labor Loading Matrix'!Y1096,0),IF('CLINs &amp; Ceiling Rates'!$D$255="F&amp;E",'Labor Loading Matrix'!Z1096,0),IF('CLINs &amp; Ceiling Rates'!$D$256="F&amp;E",'Labor Loading Matrix'!AA1096,0))</f>
        <v>0</v>
      </c>
      <c r="G1096" s="175">
        <f>SUM(IF('CLINs &amp; Ceiling Rates'!$D$237="R&amp;D",'Labor Loading Matrix'!H1096,0),IF('CLINs &amp; Ceiling Rates'!$D$238="R&amp;D",'Labor Loading Matrix'!I1096,0),IF('CLINs &amp; Ceiling Rates'!$D$239="R&amp;D",'Labor Loading Matrix'!J1096,0),IF('CLINs &amp; Ceiling Rates'!$D$240="R&amp;D",'Labor Loading Matrix'!K1096,0),IF('CLINs &amp; Ceiling Rates'!$D$241="R&amp;D",'Labor Loading Matrix'!L1096,0),IF('CLINs &amp; Ceiling Rates'!$D$242="R&amp;D",'Labor Loading Matrix'!M1096,0),IF('CLINs &amp; Ceiling Rates'!$D$243="R&amp;D",'Labor Loading Matrix'!N1096,0),IF('CLINs &amp; Ceiling Rates'!$D$244="R&amp;D",'Labor Loading Matrix'!O1096,0),IF('CLINs &amp; Ceiling Rates'!$D$245="R&amp;D",'Labor Loading Matrix'!P1096,0),IF('CLINs &amp; Ceiling Rates'!$D$246="R&amp;D",'Labor Loading Matrix'!Q1096,0),IF('CLINs &amp; Ceiling Rates'!$D$247="R&amp;D",'Labor Loading Matrix'!R1096,0),IF('CLINs &amp; Ceiling Rates'!$D$248="R&amp;D",'Labor Loading Matrix'!S1096,0),IF('CLINs &amp; Ceiling Rates'!$D$249="R&amp;D",'Labor Loading Matrix'!T1096,0),IF('CLINs &amp; Ceiling Rates'!$D$250="R&amp;D",'Labor Loading Matrix'!U1096,0),IF('CLINs &amp; Ceiling Rates'!$D$251="R&amp;D",'Labor Loading Matrix'!V1096,0),IF('CLINs &amp; Ceiling Rates'!$D$252="R&amp;D",'Labor Loading Matrix'!W1096,0),IF('CLINs &amp; Ceiling Rates'!$D$253="R&amp;D",'Labor Loading Matrix'!X1096,0),IF('CLINs &amp; Ceiling Rates'!$D$254="R&amp;D",'Labor Loading Matrix'!Y1096,0),IF('CLINs &amp; Ceiling Rates'!$D$255="R&amp;D",'Labor Loading Matrix'!Z1096,0),IF('CLINs &amp; Ceiling Rates'!$D$256="R&amp;D",'Labor Loading Matrix'!AA1096,0))</f>
        <v>0</v>
      </c>
      <c r="H1096" s="137"/>
      <c r="I1096" s="137"/>
      <c r="J1096" s="137"/>
      <c r="K1096" s="137"/>
      <c r="L1096" s="137"/>
      <c r="M1096" s="137"/>
      <c r="N1096" s="84"/>
      <c r="O1096" s="84"/>
      <c r="P1096" s="84"/>
      <c r="Q1096" s="84"/>
      <c r="R1096" s="133"/>
      <c r="S1096" s="133"/>
      <c r="T1096" s="133"/>
      <c r="U1096" s="133"/>
      <c r="V1096" s="133"/>
      <c r="W1096" s="133"/>
      <c r="X1096" s="133"/>
      <c r="Y1096" s="133"/>
      <c r="Z1096" s="133"/>
      <c r="AA1096" s="133"/>
    </row>
    <row r="1097" spans="1:27" s="73" customFormat="1" ht="18" hidden="1" customHeight="1" x14ac:dyDescent="0.25">
      <c r="A1097" s="173">
        <f>'CLINs &amp; Ceiling Rates'!B26</f>
        <v>0</v>
      </c>
      <c r="B1097" s="173">
        <f>'CLINs &amp; Ceiling Rates'!C26</f>
        <v>0</v>
      </c>
      <c r="C1097" s="177" t="str">
        <f>'CLINs &amp; Ceiling Rates'!O26</f>
        <v/>
      </c>
      <c r="D1097" s="211">
        <f>IF('CLINs &amp; Ceiling Rates'!D1053="",SUM('Labor Loading Matrix'!H1097:AA1097),SUM(E1097:G1097))</f>
        <v>0</v>
      </c>
      <c r="E1097" s="175">
        <f>SUM(IF('CLINs &amp; Ceiling Rates'!$D$237="OPS",'Labor Loading Matrix'!H1097,0),IF('CLINs &amp; Ceiling Rates'!$D$238="OPS",'Labor Loading Matrix'!I1097,0),IF('CLINs &amp; Ceiling Rates'!$D$239="OPS",'Labor Loading Matrix'!J1097,0),IF('CLINs &amp; Ceiling Rates'!$D$240="OPS",'Labor Loading Matrix'!K1097,0),IF('CLINs &amp; Ceiling Rates'!$D$241="OPS",'Labor Loading Matrix'!L1097,0),IF('CLINs &amp; Ceiling Rates'!$D$242="OPS",'Labor Loading Matrix'!M1097,0),IF('CLINs &amp; Ceiling Rates'!$D$243="OPS",'Labor Loading Matrix'!N1097,0),IF('CLINs &amp; Ceiling Rates'!$D$244="OPS",'Labor Loading Matrix'!O1097,0),IF('CLINs &amp; Ceiling Rates'!$D$245="OPS",'Labor Loading Matrix'!P1097,0),IF('CLINs &amp; Ceiling Rates'!$D$246="OPS",'Labor Loading Matrix'!Q1097,0),IF('CLINs &amp; Ceiling Rates'!$D$247="OPS",'Labor Loading Matrix'!R1097,0),IF('CLINs &amp; Ceiling Rates'!$D$248="OPS",'Labor Loading Matrix'!S1097,0),IF('CLINs &amp; Ceiling Rates'!$D$249="OPS",'Labor Loading Matrix'!T1097,0),IF('CLINs &amp; Ceiling Rates'!$D$250="OPS",'Labor Loading Matrix'!U1097,0),IF('CLINs &amp; Ceiling Rates'!$D$251="OPS",'Labor Loading Matrix'!V1097,0),IF('CLINs &amp; Ceiling Rates'!$D$252="OPS",'Labor Loading Matrix'!W1097,0),IF('CLINs &amp; Ceiling Rates'!$D$253="OPS",'Labor Loading Matrix'!X1097,0),IF('CLINs &amp; Ceiling Rates'!$D$254="OPS",'Labor Loading Matrix'!Y1097,0),IF('CLINs &amp; Ceiling Rates'!$D$255="OPS",'Labor Loading Matrix'!Z1097,0),IF('CLINs &amp; Ceiling Rates'!$D$256="OPS",'Labor Loading Matrix'!AA1097,0))</f>
        <v>0</v>
      </c>
      <c r="F1097" s="175">
        <f>SUM(IF('CLINs &amp; Ceiling Rates'!$D$237="F&amp;E",'Labor Loading Matrix'!H1097,0),IF('CLINs &amp; Ceiling Rates'!$D$238="F&amp;E",'Labor Loading Matrix'!I1097,0),IF('CLINs &amp; Ceiling Rates'!$D$239="F&amp;E",'Labor Loading Matrix'!J1097,0),IF('CLINs &amp; Ceiling Rates'!$D$240="F&amp;E",'Labor Loading Matrix'!K1097,0),IF('CLINs &amp; Ceiling Rates'!$D$241="F&amp;E",'Labor Loading Matrix'!L1097,0),IF('CLINs &amp; Ceiling Rates'!$D$242="F&amp;E",'Labor Loading Matrix'!M1097,0),IF('CLINs &amp; Ceiling Rates'!$D$243="F&amp;E",'Labor Loading Matrix'!N1097,0),IF('CLINs &amp; Ceiling Rates'!$D$244="F&amp;E",'Labor Loading Matrix'!O1097,0),IF('CLINs &amp; Ceiling Rates'!$D$245="F&amp;E",'Labor Loading Matrix'!P1097,0),IF('CLINs &amp; Ceiling Rates'!$D$246="F&amp;E",'Labor Loading Matrix'!Q1097,0),IF('CLINs &amp; Ceiling Rates'!$D$247="F&amp;E",'Labor Loading Matrix'!R1097,0),IF('CLINs &amp; Ceiling Rates'!$D$248="F&amp;E",'Labor Loading Matrix'!S1097,0),IF('CLINs &amp; Ceiling Rates'!$D$249="F&amp;E",'Labor Loading Matrix'!T1097,0),IF('CLINs &amp; Ceiling Rates'!$D$250="F&amp;E",'Labor Loading Matrix'!U1097,0),IF('CLINs &amp; Ceiling Rates'!$D$251="F&amp;E",'Labor Loading Matrix'!V1097,0),IF('CLINs &amp; Ceiling Rates'!$D$252="F&amp;E",'Labor Loading Matrix'!W1097,0),IF('CLINs &amp; Ceiling Rates'!$D$253="F&amp;E",'Labor Loading Matrix'!X1097,0),IF('CLINs &amp; Ceiling Rates'!$D$254="F&amp;E",'Labor Loading Matrix'!Y1097,0),IF('CLINs &amp; Ceiling Rates'!$D$255="F&amp;E",'Labor Loading Matrix'!Z1097,0),IF('CLINs &amp; Ceiling Rates'!$D$256="F&amp;E",'Labor Loading Matrix'!AA1097,0))</f>
        <v>0</v>
      </c>
      <c r="G1097" s="175">
        <f>SUM(IF('CLINs &amp; Ceiling Rates'!$D$237="R&amp;D",'Labor Loading Matrix'!H1097,0),IF('CLINs &amp; Ceiling Rates'!$D$238="R&amp;D",'Labor Loading Matrix'!I1097,0),IF('CLINs &amp; Ceiling Rates'!$D$239="R&amp;D",'Labor Loading Matrix'!J1097,0),IF('CLINs &amp; Ceiling Rates'!$D$240="R&amp;D",'Labor Loading Matrix'!K1097,0),IF('CLINs &amp; Ceiling Rates'!$D$241="R&amp;D",'Labor Loading Matrix'!L1097,0),IF('CLINs &amp; Ceiling Rates'!$D$242="R&amp;D",'Labor Loading Matrix'!M1097,0),IF('CLINs &amp; Ceiling Rates'!$D$243="R&amp;D",'Labor Loading Matrix'!N1097,0),IF('CLINs &amp; Ceiling Rates'!$D$244="R&amp;D",'Labor Loading Matrix'!O1097,0),IF('CLINs &amp; Ceiling Rates'!$D$245="R&amp;D",'Labor Loading Matrix'!P1097,0),IF('CLINs &amp; Ceiling Rates'!$D$246="R&amp;D",'Labor Loading Matrix'!Q1097,0),IF('CLINs &amp; Ceiling Rates'!$D$247="R&amp;D",'Labor Loading Matrix'!R1097,0),IF('CLINs &amp; Ceiling Rates'!$D$248="R&amp;D",'Labor Loading Matrix'!S1097,0),IF('CLINs &amp; Ceiling Rates'!$D$249="R&amp;D",'Labor Loading Matrix'!T1097,0),IF('CLINs &amp; Ceiling Rates'!$D$250="R&amp;D",'Labor Loading Matrix'!U1097,0),IF('CLINs &amp; Ceiling Rates'!$D$251="R&amp;D",'Labor Loading Matrix'!V1097,0),IF('CLINs &amp; Ceiling Rates'!$D$252="R&amp;D",'Labor Loading Matrix'!W1097,0),IF('CLINs &amp; Ceiling Rates'!$D$253="R&amp;D",'Labor Loading Matrix'!X1097,0),IF('CLINs &amp; Ceiling Rates'!$D$254="R&amp;D",'Labor Loading Matrix'!Y1097,0),IF('CLINs &amp; Ceiling Rates'!$D$255="R&amp;D",'Labor Loading Matrix'!Z1097,0),IF('CLINs &amp; Ceiling Rates'!$D$256="R&amp;D",'Labor Loading Matrix'!AA1097,0))</f>
        <v>0</v>
      </c>
      <c r="H1097" s="137"/>
      <c r="I1097" s="137"/>
      <c r="J1097" s="137"/>
      <c r="K1097" s="137"/>
      <c r="L1097" s="137"/>
      <c r="M1097" s="137"/>
      <c r="N1097" s="84"/>
      <c r="O1097" s="84"/>
      <c r="P1097" s="84"/>
      <c r="Q1097" s="84"/>
      <c r="R1097" s="133"/>
      <c r="S1097" s="133"/>
      <c r="T1097" s="133"/>
      <c r="U1097" s="133"/>
      <c r="V1097" s="133"/>
      <c r="W1097" s="133"/>
      <c r="X1097" s="133"/>
      <c r="Y1097" s="133"/>
      <c r="Z1097" s="133"/>
      <c r="AA1097" s="133"/>
    </row>
    <row r="1098" spans="1:27" s="73" customFormat="1" ht="18" hidden="1" customHeight="1" x14ac:dyDescent="0.25">
      <c r="A1098" s="173">
        <f>'CLINs &amp; Ceiling Rates'!B27</f>
        <v>0</v>
      </c>
      <c r="B1098" s="173">
        <f>'CLINs &amp; Ceiling Rates'!C27</f>
        <v>0</v>
      </c>
      <c r="C1098" s="177" t="str">
        <f>'CLINs &amp; Ceiling Rates'!O27</f>
        <v/>
      </c>
      <c r="D1098" s="211">
        <f>IF('CLINs &amp; Ceiling Rates'!D1054="",SUM('Labor Loading Matrix'!H1098:AA1098),SUM(E1098:G1098))</f>
        <v>0</v>
      </c>
      <c r="E1098" s="175">
        <f>SUM(IF('CLINs &amp; Ceiling Rates'!$D$237="OPS",'Labor Loading Matrix'!H1098,0),IF('CLINs &amp; Ceiling Rates'!$D$238="OPS",'Labor Loading Matrix'!I1098,0),IF('CLINs &amp; Ceiling Rates'!$D$239="OPS",'Labor Loading Matrix'!J1098,0),IF('CLINs &amp; Ceiling Rates'!$D$240="OPS",'Labor Loading Matrix'!K1098,0),IF('CLINs &amp; Ceiling Rates'!$D$241="OPS",'Labor Loading Matrix'!L1098,0),IF('CLINs &amp; Ceiling Rates'!$D$242="OPS",'Labor Loading Matrix'!M1098,0),IF('CLINs &amp; Ceiling Rates'!$D$243="OPS",'Labor Loading Matrix'!N1098,0),IF('CLINs &amp; Ceiling Rates'!$D$244="OPS",'Labor Loading Matrix'!O1098,0),IF('CLINs &amp; Ceiling Rates'!$D$245="OPS",'Labor Loading Matrix'!P1098,0),IF('CLINs &amp; Ceiling Rates'!$D$246="OPS",'Labor Loading Matrix'!Q1098,0),IF('CLINs &amp; Ceiling Rates'!$D$247="OPS",'Labor Loading Matrix'!R1098,0),IF('CLINs &amp; Ceiling Rates'!$D$248="OPS",'Labor Loading Matrix'!S1098,0),IF('CLINs &amp; Ceiling Rates'!$D$249="OPS",'Labor Loading Matrix'!T1098,0),IF('CLINs &amp; Ceiling Rates'!$D$250="OPS",'Labor Loading Matrix'!U1098,0),IF('CLINs &amp; Ceiling Rates'!$D$251="OPS",'Labor Loading Matrix'!V1098,0),IF('CLINs &amp; Ceiling Rates'!$D$252="OPS",'Labor Loading Matrix'!W1098,0),IF('CLINs &amp; Ceiling Rates'!$D$253="OPS",'Labor Loading Matrix'!X1098,0),IF('CLINs &amp; Ceiling Rates'!$D$254="OPS",'Labor Loading Matrix'!Y1098,0),IF('CLINs &amp; Ceiling Rates'!$D$255="OPS",'Labor Loading Matrix'!Z1098,0),IF('CLINs &amp; Ceiling Rates'!$D$256="OPS",'Labor Loading Matrix'!AA1098,0))</f>
        <v>0</v>
      </c>
      <c r="F1098" s="175">
        <f>SUM(IF('CLINs &amp; Ceiling Rates'!$D$237="F&amp;E",'Labor Loading Matrix'!H1098,0),IF('CLINs &amp; Ceiling Rates'!$D$238="F&amp;E",'Labor Loading Matrix'!I1098,0),IF('CLINs &amp; Ceiling Rates'!$D$239="F&amp;E",'Labor Loading Matrix'!J1098,0),IF('CLINs &amp; Ceiling Rates'!$D$240="F&amp;E",'Labor Loading Matrix'!K1098,0),IF('CLINs &amp; Ceiling Rates'!$D$241="F&amp;E",'Labor Loading Matrix'!L1098,0),IF('CLINs &amp; Ceiling Rates'!$D$242="F&amp;E",'Labor Loading Matrix'!M1098,0),IF('CLINs &amp; Ceiling Rates'!$D$243="F&amp;E",'Labor Loading Matrix'!N1098,0),IF('CLINs &amp; Ceiling Rates'!$D$244="F&amp;E",'Labor Loading Matrix'!O1098,0),IF('CLINs &amp; Ceiling Rates'!$D$245="F&amp;E",'Labor Loading Matrix'!P1098,0),IF('CLINs &amp; Ceiling Rates'!$D$246="F&amp;E",'Labor Loading Matrix'!Q1098,0),IF('CLINs &amp; Ceiling Rates'!$D$247="F&amp;E",'Labor Loading Matrix'!R1098,0),IF('CLINs &amp; Ceiling Rates'!$D$248="F&amp;E",'Labor Loading Matrix'!S1098,0),IF('CLINs &amp; Ceiling Rates'!$D$249="F&amp;E",'Labor Loading Matrix'!T1098,0),IF('CLINs &amp; Ceiling Rates'!$D$250="F&amp;E",'Labor Loading Matrix'!U1098,0),IF('CLINs &amp; Ceiling Rates'!$D$251="F&amp;E",'Labor Loading Matrix'!V1098,0),IF('CLINs &amp; Ceiling Rates'!$D$252="F&amp;E",'Labor Loading Matrix'!W1098,0),IF('CLINs &amp; Ceiling Rates'!$D$253="F&amp;E",'Labor Loading Matrix'!X1098,0),IF('CLINs &amp; Ceiling Rates'!$D$254="F&amp;E",'Labor Loading Matrix'!Y1098,0),IF('CLINs &amp; Ceiling Rates'!$D$255="F&amp;E",'Labor Loading Matrix'!Z1098,0),IF('CLINs &amp; Ceiling Rates'!$D$256="F&amp;E",'Labor Loading Matrix'!AA1098,0))</f>
        <v>0</v>
      </c>
      <c r="G1098" s="175">
        <f>SUM(IF('CLINs &amp; Ceiling Rates'!$D$237="R&amp;D",'Labor Loading Matrix'!H1098,0),IF('CLINs &amp; Ceiling Rates'!$D$238="R&amp;D",'Labor Loading Matrix'!I1098,0),IF('CLINs &amp; Ceiling Rates'!$D$239="R&amp;D",'Labor Loading Matrix'!J1098,0),IF('CLINs &amp; Ceiling Rates'!$D$240="R&amp;D",'Labor Loading Matrix'!K1098,0),IF('CLINs &amp; Ceiling Rates'!$D$241="R&amp;D",'Labor Loading Matrix'!L1098,0),IF('CLINs &amp; Ceiling Rates'!$D$242="R&amp;D",'Labor Loading Matrix'!M1098,0),IF('CLINs &amp; Ceiling Rates'!$D$243="R&amp;D",'Labor Loading Matrix'!N1098,0),IF('CLINs &amp; Ceiling Rates'!$D$244="R&amp;D",'Labor Loading Matrix'!O1098,0),IF('CLINs &amp; Ceiling Rates'!$D$245="R&amp;D",'Labor Loading Matrix'!P1098,0),IF('CLINs &amp; Ceiling Rates'!$D$246="R&amp;D",'Labor Loading Matrix'!Q1098,0),IF('CLINs &amp; Ceiling Rates'!$D$247="R&amp;D",'Labor Loading Matrix'!R1098,0),IF('CLINs &amp; Ceiling Rates'!$D$248="R&amp;D",'Labor Loading Matrix'!S1098,0),IF('CLINs &amp; Ceiling Rates'!$D$249="R&amp;D",'Labor Loading Matrix'!T1098,0),IF('CLINs &amp; Ceiling Rates'!$D$250="R&amp;D",'Labor Loading Matrix'!U1098,0),IF('CLINs &amp; Ceiling Rates'!$D$251="R&amp;D",'Labor Loading Matrix'!V1098,0),IF('CLINs &amp; Ceiling Rates'!$D$252="R&amp;D",'Labor Loading Matrix'!W1098,0),IF('CLINs &amp; Ceiling Rates'!$D$253="R&amp;D",'Labor Loading Matrix'!X1098,0),IF('CLINs &amp; Ceiling Rates'!$D$254="R&amp;D",'Labor Loading Matrix'!Y1098,0),IF('CLINs &amp; Ceiling Rates'!$D$255="R&amp;D",'Labor Loading Matrix'!Z1098,0),IF('CLINs &amp; Ceiling Rates'!$D$256="R&amp;D",'Labor Loading Matrix'!AA1098,0))</f>
        <v>0</v>
      </c>
      <c r="H1098" s="137"/>
      <c r="I1098" s="137"/>
      <c r="J1098" s="137"/>
      <c r="K1098" s="137"/>
      <c r="L1098" s="137"/>
      <c r="M1098" s="137"/>
      <c r="N1098" s="84"/>
      <c r="O1098" s="84"/>
      <c r="P1098" s="84"/>
      <c r="Q1098" s="84"/>
      <c r="R1098" s="133"/>
      <c r="S1098" s="133"/>
      <c r="T1098" s="133"/>
      <c r="U1098" s="133"/>
      <c r="V1098" s="133"/>
      <c r="W1098" s="133"/>
      <c r="X1098" s="133"/>
      <c r="Y1098" s="133"/>
      <c r="Z1098" s="133"/>
      <c r="AA1098" s="133"/>
    </row>
    <row r="1099" spans="1:27" s="73" customFormat="1" ht="18" hidden="1" customHeight="1" x14ac:dyDescent="0.25">
      <c r="A1099" s="173">
        <f>'CLINs &amp; Ceiling Rates'!B28</f>
        <v>0</v>
      </c>
      <c r="B1099" s="173">
        <f>'CLINs &amp; Ceiling Rates'!C28</f>
        <v>0</v>
      </c>
      <c r="C1099" s="177" t="str">
        <f>'CLINs &amp; Ceiling Rates'!O28</f>
        <v/>
      </c>
      <c r="D1099" s="211">
        <f>IF('CLINs &amp; Ceiling Rates'!D1055="",SUM('Labor Loading Matrix'!H1099:AA1099),SUM(E1099:G1099))</f>
        <v>0</v>
      </c>
      <c r="E1099" s="175">
        <f>SUM(IF('CLINs &amp; Ceiling Rates'!$D$237="OPS",'Labor Loading Matrix'!H1099,0),IF('CLINs &amp; Ceiling Rates'!$D$238="OPS",'Labor Loading Matrix'!I1099,0),IF('CLINs &amp; Ceiling Rates'!$D$239="OPS",'Labor Loading Matrix'!J1099,0),IF('CLINs &amp; Ceiling Rates'!$D$240="OPS",'Labor Loading Matrix'!K1099,0),IF('CLINs &amp; Ceiling Rates'!$D$241="OPS",'Labor Loading Matrix'!L1099,0),IF('CLINs &amp; Ceiling Rates'!$D$242="OPS",'Labor Loading Matrix'!M1099,0),IF('CLINs &amp; Ceiling Rates'!$D$243="OPS",'Labor Loading Matrix'!N1099,0),IF('CLINs &amp; Ceiling Rates'!$D$244="OPS",'Labor Loading Matrix'!O1099,0),IF('CLINs &amp; Ceiling Rates'!$D$245="OPS",'Labor Loading Matrix'!P1099,0),IF('CLINs &amp; Ceiling Rates'!$D$246="OPS",'Labor Loading Matrix'!Q1099,0),IF('CLINs &amp; Ceiling Rates'!$D$247="OPS",'Labor Loading Matrix'!R1099,0),IF('CLINs &amp; Ceiling Rates'!$D$248="OPS",'Labor Loading Matrix'!S1099,0),IF('CLINs &amp; Ceiling Rates'!$D$249="OPS",'Labor Loading Matrix'!T1099,0),IF('CLINs &amp; Ceiling Rates'!$D$250="OPS",'Labor Loading Matrix'!U1099,0),IF('CLINs &amp; Ceiling Rates'!$D$251="OPS",'Labor Loading Matrix'!V1099,0),IF('CLINs &amp; Ceiling Rates'!$D$252="OPS",'Labor Loading Matrix'!W1099,0),IF('CLINs &amp; Ceiling Rates'!$D$253="OPS",'Labor Loading Matrix'!X1099,0),IF('CLINs &amp; Ceiling Rates'!$D$254="OPS",'Labor Loading Matrix'!Y1099,0),IF('CLINs &amp; Ceiling Rates'!$D$255="OPS",'Labor Loading Matrix'!Z1099,0),IF('CLINs &amp; Ceiling Rates'!$D$256="OPS",'Labor Loading Matrix'!AA1099,0))</f>
        <v>0</v>
      </c>
      <c r="F1099" s="175">
        <f>SUM(IF('CLINs &amp; Ceiling Rates'!$D$237="F&amp;E",'Labor Loading Matrix'!H1099,0),IF('CLINs &amp; Ceiling Rates'!$D$238="F&amp;E",'Labor Loading Matrix'!I1099,0),IF('CLINs &amp; Ceiling Rates'!$D$239="F&amp;E",'Labor Loading Matrix'!J1099,0),IF('CLINs &amp; Ceiling Rates'!$D$240="F&amp;E",'Labor Loading Matrix'!K1099,0),IF('CLINs &amp; Ceiling Rates'!$D$241="F&amp;E",'Labor Loading Matrix'!L1099,0),IF('CLINs &amp; Ceiling Rates'!$D$242="F&amp;E",'Labor Loading Matrix'!M1099,0),IF('CLINs &amp; Ceiling Rates'!$D$243="F&amp;E",'Labor Loading Matrix'!N1099,0),IF('CLINs &amp; Ceiling Rates'!$D$244="F&amp;E",'Labor Loading Matrix'!O1099,0),IF('CLINs &amp; Ceiling Rates'!$D$245="F&amp;E",'Labor Loading Matrix'!P1099,0),IF('CLINs &amp; Ceiling Rates'!$D$246="F&amp;E",'Labor Loading Matrix'!Q1099,0),IF('CLINs &amp; Ceiling Rates'!$D$247="F&amp;E",'Labor Loading Matrix'!R1099,0),IF('CLINs &amp; Ceiling Rates'!$D$248="F&amp;E",'Labor Loading Matrix'!S1099,0),IF('CLINs &amp; Ceiling Rates'!$D$249="F&amp;E",'Labor Loading Matrix'!T1099,0),IF('CLINs &amp; Ceiling Rates'!$D$250="F&amp;E",'Labor Loading Matrix'!U1099,0),IF('CLINs &amp; Ceiling Rates'!$D$251="F&amp;E",'Labor Loading Matrix'!V1099,0),IF('CLINs &amp; Ceiling Rates'!$D$252="F&amp;E",'Labor Loading Matrix'!W1099,0),IF('CLINs &amp; Ceiling Rates'!$D$253="F&amp;E",'Labor Loading Matrix'!X1099,0),IF('CLINs &amp; Ceiling Rates'!$D$254="F&amp;E",'Labor Loading Matrix'!Y1099,0),IF('CLINs &amp; Ceiling Rates'!$D$255="F&amp;E",'Labor Loading Matrix'!Z1099,0),IF('CLINs &amp; Ceiling Rates'!$D$256="F&amp;E",'Labor Loading Matrix'!AA1099,0))</f>
        <v>0</v>
      </c>
      <c r="G1099" s="175">
        <f>SUM(IF('CLINs &amp; Ceiling Rates'!$D$237="R&amp;D",'Labor Loading Matrix'!H1099,0),IF('CLINs &amp; Ceiling Rates'!$D$238="R&amp;D",'Labor Loading Matrix'!I1099,0),IF('CLINs &amp; Ceiling Rates'!$D$239="R&amp;D",'Labor Loading Matrix'!J1099,0),IF('CLINs &amp; Ceiling Rates'!$D$240="R&amp;D",'Labor Loading Matrix'!K1099,0),IF('CLINs &amp; Ceiling Rates'!$D$241="R&amp;D",'Labor Loading Matrix'!L1099,0),IF('CLINs &amp; Ceiling Rates'!$D$242="R&amp;D",'Labor Loading Matrix'!M1099,0),IF('CLINs &amp; Ceiling Rates'!$D$243="R&amp;D",'Labor Loading Matrix'!N1099,0),IF('CLINs &amp; Ceiling Rates'!$D$244="R&amp;D",'Labor Loading Matrix'!O1099,0),IF('CLINs &amp; Ceiling Rates'!$D$245="R&amp;D",'Labor Loading Matrix'!P1099,0),IF('CLINs &amp; Ceiling Rates'!$D$246="R&amp;D",'Labor Loading Matrix'!Q1099,0),IF('CLINs &amp; Ceiling Rates'!$D$247="R&amp;D",'Labor Loading Matrix'!R1099,0),IF('CLINs &amp; Ceiling Rates'!$D$248="R&amp;D",'Labor Loading Matrix'!S1099,0),IF('CLINs &amp; Ceiling Rates'!$D$249="R&amp;D",'Labor Loading Matrix'!T1099,0),IF('CLINs &amp; Ceiling Rates'!$D$250="R&amp;D",'Labor Loading Matrix'!U1099,0),IF('CLINs &amp; Ceiling Rates'!$D$251="R&amp;D",'Labor Loading Matrix'!V1099,0),IF('CLINs &amp; Ceiling Rates'!$D$252="R&amp;D",'Labor Loading Matrix'!W1099,0),IF('CLINs &amp; Ceiling Rates'!$D$253="R&amp;D",'Labor Loading Matrix'!X1099,0),IF('CLINs &amp; Ceiling Rates'!$D$254="R&amp;D",'Labor Loading Matrix'!Y1099,0),IF('CLINs &amp; Ceiling Rates'!$D$255="R&amp;D",'Labor Loading Matrix'!Z1099,0),IF('CLINs &amp; Ceiling Rates'!$D$256="R&amp;D",'Labor Loading Matrix'!AA1099,0))</f>
        <v>0</v>
      </c>
      <c r="H1099" s="137"/>
      <c r="I1099" s="137"/>
      <c r="J1099" s="137"/>
      <c r="K1099" s="137"/>
      <c r="L1099" s="137"/>
      <c r="M1099" s="137"/>
      <c r="N1099" s="84"/>
      <c r="O1099" s="84"/>
      <c r="P1099" s="84"/>
      <c r="Q1099" s="84"/>
      <c r="R1099" s="133"/>
      <c r="S1099" s="133"/>
      <c r="T1099" s="133"/>
      <c r="U1099" s="133"/>
      <c r="V1099" s="133"/>
      <c r="W1099" s="133"/>
      <c r="X1099" s="133"/>
      <c r="Y1099" s="133"/>
      <c r="Z1099" s="133"/>
      <c r="AA1099" s="133"/>
    </row>
    <row r="1100" spans="1:27" s="73" customFormat="1" ht="18" hidden="1" customHeight="1" x14ac:dyDescent="0.25">
      <c r="A1100" s="173">
        <f>'CLINs &amp; Ceiling Rates'!B29</f>
        <v>0</v>
      </c>
      <c r="B1100" s="173">
        <f>'CLINs &amp; Ceiling Rates'!C29</f>
        <v>0</v>
      </c>
      <c r="C1100" s="177" t="str">
        <f>'CLINs &amp; Ceiling Rates'!O29</f>
        <v/>
      </c>
      <c r="D1100" s="211">
        <f>IF('CLINs &amp; Ceiling Rates'!D1056="",SUM('Labor Loading Matrix'!H1100:AA1100),SUM(E1100:G1100))</f>
        <v>0</v>
      </c>
      <c r="E1100" s="175">
        <f>SUM(IF('CLINs &amp; Ceiling Rates'!$D$237="OPS",'Labor Loading Matrix'!H1100,0),IF('CLINs &amp; Ceiling Rates'!$D$238="OPS",'Labor Loading Matrix'!I1100,0),IF('CLINs &amp; Ceiling Rates'!$D$239="OPS",'Labor Loading Matrix'!J1100,0),IF('CLINs &amp; Ceiling Rates'!$D$240="OPS",'Labor Loading Matrix'!K1100,0),IF('CLINs &amp; Ceiling Rates'!$D$241="OPS",'Labor Loading Matrix'!L1100,0),IF('CLINs &amp; Ceiling Rates'!$D$242="OPS",'Labor Loading Matrix'!M1100,0),IF('CLINs &amp; Ceiling Rates'!$D$243="OPS",'Labor Loading Matrix'!N1100,0),IF('CLINs &amp; Ceiling Rates'!$D$244="OPS",'Labor Loading Matrix'!O1100,0),IF('CLINs &amp; Ceiling Rates'!$D$245="OPS",'Labor Loading Matrix'!P1100,0),IF('CLINs &amp; Ceiling Rates'!$D$246="OPS",'Labor Loading Matrix'!Q1100,0),IF('CLINs &amp; Ceiling Rates'!$D$247="OPS",'Labor Loading Matrix'!R1100,0),IF('CLINs &amp; Ceiling Rates'!$D$248="OPS",'Labor Loading Matrix'!S1100,0),IF('CLINs &amp; Ceiling Rates'!$D$249="OPS",'Labor Loading Matrix'!T1100,0),IF('CLINs &amp; Ceiling Rates'!$D$250="OPS",'Labor Loading Matrix'!U1100,0),IF('CLINs &amp; Ceiling Rates'!$D$251="OPS",'Labor Loading Matrix'!V1100,0),IF('CLINs &amp; Ceiling Rates'!$D$252="OPS",'Labor Loading Matrix'!W1100,0),IF('CLINs &amp; Ceiling Rates'!$D$253="OPS",'Labor Loading Matrix'!X1100,0),IF('CLINs &amp; Ceiling Rates'!$D$254="OPS",'Labor Loading Matrix'!Y1100,0),IF('CLINs &amp; Ceiling Rates'!$D$255="OPS",'Labor Loading Matrix'!Z1100,0),IF('CLINs &amp; Ceiling Rates'!$D$256="OPS",'Labor Loading Matrix'!AA1100,0))</f>
        <v>0</v>
      </c>
      <c r="F1100" s="175">
        <f>SUM(IF('CLINs &amp; Ceiling Rates'!$D$237="F&amp;E",'Labor Loading Matrix'!H1100,0),IF('CLINs &amp; Ceiling Rates'!$D$238="F&amp;E",'Labor Loading Matrix'!I1100,0),IF('CLINs &amp; Ceiling Rates'!$D$239="F&amp;E",'Labor Loading Matrix'!J1100,0),IF('CLINs &amp; Ceiling Rates'!$D$240="F&amp;E",'Labor Loading Matrix'!K1100,0),IF('CLINs &amp; Ceiling Rates'!$D$241="F&amp;E",'Labor Loading Matrix'!L1100,0),IF('CLINs &amp; Ceiling Rates'!$D$242="F&amp;E",'Labor Loading Matrix'!M1100,0),IF('CLINs &amp; Ceiling Rates'!$D$243="F&amp;E",'Labor Loading Matrix'!N1100,0),IF('CLINs &amp; Ceiling Rates'!$D$244="F&amp;E",'Labor Loading Matrix'!O1100,0),IF('CLINs &amp; Ceiling Rates'!$D$245="F&amp;E",'Labor Loading Matrix'!P1100,0),IF('CLINs &amp; Ceiling Rates'!$D$246="F&amp;E",'Labor Loading Matrix'!Q1100,0),IF('CLINs &amp; Ceiling Rates'!$D$247="F&amp;E",'Labor Loading Matrix'!R1100,0),IF('CLINs &amp; Ceiling Rates'!$D$248="F&amp;E",'Labor Loading Matrix'!S1100,0),IF('CLINs &amp; Ceiling Rates'!$D$249="F&amp;E",'Labor Loading Matrix'!T1100,0),IF('CLINs &amp; Ceiling Rates'!$D$250="F&amp;E",'Labor Loading Matrix'!U1100,0),IF('CLINs &amp; Ceiling Rates'!$D$251="F&amp;E",'Labor Loading Matrix'!V1100,0),IF('CLINs &amp; Ceiling Rates'!$D$252="F&amp;E",'Labor Loading Matrix'!W1100,0),IF('CLINs &amp; Ceiling Rates'!$D$253="F&amp;E",'Labor Loading Matrix'!X1100,0),IF('CLINs &amp; Ceiling Rates'!$D$254="F&amp;E",'Labor Loading Matrix'!Y1100,0),IF('CLINs &amp; Ceiling Rates'!$D$255="F&amp;E",'Labor Loading Matrix'!Z1100,0),IF('CLINs &amp; Ceiling Rates'!$D$256="F&amp;E",'Labor Loading Matrix'!AA1100,0))</f>
        <v>0</v>
      </c>
      <c r="G1100" s="175">
        <f>SUM(IF('CLINs &amp; Ceiling Rates'!$D$237="R&amp;D",'Labor Loading Matrix'!H1100,0),IF('CLINs &amp; Ceiling Rates'!$D$238="R&amp;D",'Labor Loading Matrix'!I1100,0),IF('CLINs &amp; Ceiling Rates'!$D$239="R&amp;D",'Labor Loading Matrix'!J1100,0),IF('CLINs &amp; Ceiling Rates'!$D$240="R&amp;D",'Labor Loading Matrix'!K1100,0),IF('CLINs &amp; Ceiling Rates'!$D$241="R&amp;D",'Labor Loading Matrix'!L1100,0),IF('CLINs &amp; Ceiling Rates'!$D$242="R&amp;D",'Labor Loading Matrix'!M1100,0),IF('CLINs &amp; Ceiling Rates'!$D$243="R&amp;D",'Labor Loading Matrix'!N1100,0),IF('CLINs &amp; Ceiling Rates'!$D$244="R&amp;D",'Labor Loading Matrix'!O1100,0),IF('CLINs &amp; Ceiling Rates'!$D$245="R&amp;D",'Labor Loading Matrix'!P1100,0),IF('CLINs &amp; Ceiling Rates'!$D$246="R&amp;D",'Labor Loading Matrix'!Q1100,0),IF('CLINs &amp; Ceiling Rates'!$D$247="R&amp;D",'Labor Loading Matrix'!R1100,0),IF('CLINs &amp; Ceiling Rates'!$D$248="R&amp;D",'Labor Loading Matrix'!S1100,0),IF('CLINs &amp; Ceiling Rates'!$D$249="R&amp;D",'Labor Loading Matrix'!T1100,0),IF('CLINs &amp; Ceiling Rates'!$D$250="R&amp;D",'Labor Loading Matrix'!U1100,0),IF('CLINs &amp; Ceiling Rates'!$D$251="R&amp;D",'Labor Loading Matrix'!V1100,0),IF('CLINs &amp; Ceiling Rates'!$D$252="R&amp;D",'Labor Loading Matrix'!W1100,0),IF('CLINs &amp; Ceiling Rates'!$D$253="R&amp;D",'Labor Loading Matrix'!X1100,0),IF('CLINs &amp; Ceiling Rates'!$D$254="R&amp;D",'Labor Loading Matrix'!Y1100,0),IF('CLINs &amp; Ceiling Rates'!$D$255="R&amp;D",'Labor Loading Matrix'!Z1100,0),IF('CLINs &amp; Ceiling Rates'!$D$256="R&amp;D",'Labor Loading Matrix'!AA1100,0))</f>
        <v>0</v>
      </c>
      <c r="H1100" s="137"/>
      <c r="I1100" s="137"/>
      <c r="J1100" s="137"/>
      <c r="K1100" s="137"/>
      <c r="L1100" s="137"/>
      <c r="M1100" s="137"/>
      <c r="N1100" s="84"/>
      <c r="O1100" s="84"/>
      <c r="P1100" s="84"/>
      <c r="Q1100" s="84"/>
      <c r="R1100" s="133"/>
      <c r="S1100" s="133"/>
      <c r="T1100" s="133"/>
      <c r="U1100" s="133"/>
      <c r="V1100" s="133"/>
      <c r="W1100" s="133"/>
      <c r="X1100" s="133"/>
      <c r="Y1100" s="133"/>
      <c r="Z1100" s="133"/>
      <c r="AA1100" s="133"/>
    </row>
    <row r="1101" spans="1:27" s="73" customFormat="1" ht="18" hidden="1" customHeight="1" x14ac:dyDescent="0.25">
      <c r="A1101" s="173">
        <f>'CLINs &amp; Ceiling Rates'!B30</f>
        <v>0</v>
      </c>
      <c r="B1101" s="173">
        <f>'CLINs &amp; Ceiling Rates'!C30</f>
        <v>0</v>
      </c>
      <c r="C1101" s="177" t="str">
        <f>'CLINs &amp; Ceiling Rates'!O30</f>
        <v/>
      </c>
      <c r="D1101" s="211">
        <f>IF('CLINs &amp; Ceiling Rates'!D1057="",SUM('Labor Loading Matrix'!H1101:AA1101),SUM(E1101:G1101))</f>
        <v>0</v>
      </c>
      <c r="E1101" s="175">
        <f>SUM(IF('CLINs &amp; Ceiling Rates'!$D$237="OPS",'Labor Loading Matrix'!H1101,0),IF('CLINs &amp; Ceiling Rates'!$D$238="OPS",'Labor Loading Matrix'!I1101,0),IF('CLINs &amp; Ceiling Rates'!$D$239="OPS",'Labor Loading Matrix'!J1101,0),IF('CLINs &amp; Ceiling Rates'!$D$240="OPS",'Labor Loading Matrix'!K1101,0),IF('CLINs &amp; Ceiling Rates'!$D$241="OPS",'Labor Loading Matrix'!L1101,0),IF('CLINs &amp; Ceiling Rates'!$D$242="OPS",'Labor Loading Matrix'!M1101,0),IF('CLINs &amp; Ceiling Rates'!$D$243="OPS",'Labor Loading Matrix'!N1101,0),IF('CLINs &amp; Ceiling Rates'!$D$244="OPS",'Labor Loading Matrix'!O1101,0),IF('CLINs &amp; Ceiling Rates'!$D$245="OPS",'Labor Loading Matrix'!P1101,0),IF('CLINs &amp; Ceiling Rates'!$D$246="OPS",'Labor Loading Matrix'!Q1101,0),IF('CLINs &amp; Ceiling Rates'!$D$247="OPS",'Labor Loading Matrix'!R1101,0),IF('CLINs &amp; Ceiling Rates'!$D$248="OPS",'Labor Loading Matrix'!S1101,0),IF('CLINs &amp; Ceiling Rates'!$D$249="OPS",'Labor Loading Matrix'!T1101,0),IF('CLINs &amp; Ceiling Rates'!$D$250="OPS",'Labor Loading Matrix'!U1101,0),IF('CLINs &amp; Ceiling Rates'!$D$251="OPS",'Labor Loading Matrix'!V1101,0),IF('CLINs &amp; Ceiling Rates'!$D$252="OPS",'Labor Loading Matrix'!W1101,0),IF('CLINs &amp; Ceiling Rates'!$D$253="OPS",'Labor Loading Matrix'!X1101,0),IF('CLINs &amp; Ceiling Rates'!$D$254="OPS",'Labor Loading Matrix'!Y1101,0),IF('CLINs &amp; Ceiling Rates'!$D$255="OPS",'Labor Loading Matrix'!Z1101,0),IF('CLINs &amp; Ceiling Rates'!$D$256="OPS",'Labor Loading Matrix'!AA1101,0))</f>
        <v>0</v>
      </c>
      <c r="F1101" s="175">
        <f>SUM(IF('CLINs &amp; Ceiling Rates'!$D$237="F&amp;E",'Labor Loading Matrix'!H1101,0),IF('CLINs &amp; Ceiling Rates'!$D$238="F&amp;E",'Labor Loading Matrix'!I1101,0),IF('CLINs &amp; Ceiling Rates'!$D$239="F&amp;E",'Labor Loading Matrix'!J1101,0),IF('CLINs &amp; Ceiling Rates'!$D$240="F&amp;E",'Labor Loading Matrix'!K1101,0),IF('CLINs &amp; Ceiling Rates'!$D$241="F&amp;E",'Labor Loading Matrix'!L1101,0),IF('CLINs &amp; Ceiling Rates'!$D$242="F&amp;E",'Labor Loading Matrix'!M1101,0),IF('CLINs &amp; Ceiling Rates'!$D$243="F&amp;E",'Labor Loading Matrix'!N1101,0),IF('CLINs &amp; Ceiling Rates'!$D$244="F&amp;E",'Labor Loading Matrix'!O1101,0),IF('CLINs &amp; Ceiling Rates'!$D$245="F&amp;E",'Labor Loading Matrix'!P1101,0),IF('CLINs &amp; Ceiling Rates'!$D$246="F&amp;E",'Labor Loading Matrix'!Q1101,0),IF('CLINs &amp; Ceiling Rates'!$D$247="F&amp;E",'Labor Loading Matrix'!R1101,0),IF('CLINs &amp; Ceiling Rates'!$D$248="F&amp;E",'Labor Loading Matrix'!S1101,0),IF('CLINs &amp; Ceiling Rates'!$D$249="F&amp;E",'Labor Loading Matrix'!T1101,0),IF('CLINs &amp; Ceiling Rates'!$D$250="F&amp;E",'Labor Loading Matrix'!U1101,0),IF('CLINs &amp; Ceiling Rates'!$D$251="F&amp;E",'Labor Loading Matrix'!V1101,0),IF('CLINs &amp; Ceiling Rates'!$D$252="F&amp;E",'Labor Loading Matrix'!W1101,0),IF('CLINs &amp; Ceiling Rates'!$D$253="F&amp;E",'Labor Loading Matrix'!X1101,0),IF('CLINs &amp; Ceiling Rates'!$D$254="F&amp;E",'Labor Loading Matrix'!Y1101,0),IF('CLINs &amp; Ceiling Rates'!$D$255="F&amp;E",'Labor Loading Matrix'!Z1101,0),IF('CLINs &amp; Ceiling Rates'!$D$256="F&amp;E",'Labor Loading Matrix'!AA1101,0))</f>
        <v>0</v>
      </c>
      <c r="G1101" s="175">
        <f>SUM(IF('CLINs &amp; Ceiling Rates'!$D$237="R&amp;D",'Labor Loading Matrix'!H1101,0),IF('CLINs &amp; Ceiling Rates'!$D$238="R&amp;D",'Labor Loading Matrix'!I1101,0),IF('CLINs &amp; Ceiling Rates'!$D$239="R&amp;D",'Labor Loading Matrix'!J1101,0),IF('CLINs &amp; Ceiling Rates'!$D$240="R&amp;D",'Labor Loading Matrix'!K1101,0),IF('CLINs &amp; Ceiling Rates'!$D$241="R&amp;D",'Labor Loading Matrix'!L1101,0),IF('CLINs &amp; Ceiling Rates'!$D$242="R&amp;D",'Labor Loading Matrix'!M1101,0),IF('CLINs &amp; Ceiling Rates'!$D$243="R&amp;D",'Labor Loading Matrix'!N1101,0),IF('CLINs &amp; Ceiling Rates'!$D$244="R&amp;D",'Labor Loading Matrix'!O1101,0),IF('CLINs &amp; Ceiling Rates'!$D$245="R&amp;D",'Labor Loading Matrix'!P1101,0),IF('CLINs &amp; Ceiling Rates'!$D$246="R&amp;D",'Labor Loading Matrix'!Q1101,0),IF('CLINs &amp; Ceiling Rates'!$D$247="R&amp;D",'Labor Loading Matrix'!R1101,0),IF('CLINs &amp; Ceiling Rates'!$D$248="R&amp;D",'Labor Loading Matrix'!S1101,0),IF('CLINs &amp; Ceiling Rates'!$D$249="R&amp;D",'Labor Loading Matrix'!T1101,0),IF('CLINs &amp; Ceiling Rates'!$D$250="R&amp;D",'Labor Loading Matrix'!U1101,0),IF('CLINs &amp; Ceiling Rates'!$D$251="R&amp;D",'Labor Loading Matrix'!V1101,0),IF('CLINs &amp; Ceiling Rates'!$D$252="R&amp;D",'Labor Loading Matrix'!W1101,0),IF('CLINs &amp; Ceiling Rates'!$D$253="R&amp;D",'Labor Loading Matrix'!X1101,0),IF('CLINs &amp; Ceiling Rates'!$D$254="R&amp;D",'Labor Loading Matrix'!Y1101,0),IF('CLINs &amp; Ceiling Rates'!$D$255="R&amp;D",'Labor Loading Matrix'!Z1101,0),IF('CLINs &amp; Ceiling Rates'!$D$256="R&amp;D",'Labor Loading Matrix'!AA1101,0))</f>
        <v>0</v>
      </c>
      <c r="H1101" s="137"/>
      <c r="I1101" s="137"/>
      <c r="J1101" s="137"/>
      <c r="K1101" s="137"/>
      <c r="L1101" s="137"/>
      <c r="M1101" s="137"/>
      <c r="N1101" s="84"/>
      <c r="O1101" s="84"/>
      <c r="P1101" s="84"/>
      <c r="Q1101" s="84"/>
      <c r="R1101" s="133"/>
      <c r="S1101" s="133"/>
      <c r="T1101" s="133"/>
      <c r="U1101" s="133"/>
      <c r="V1101" s="133"/>
      <c r="W1101" s="133"/>
      <c r="X1101" s="133"/>
      <c r="Y1101" s="133"/>
      <c r="Z1101" s="133"/>
      <c r="AA1101" s="133"/>
    </row>
    <row r="1102" spans="1:27" s="73" customFormat="1" ht="18" hidden="1" customHeight="1" x14ac:dyDescent="0.25">
      <c r="A1102" s="173">
        <f>'CLINs &amp; Ceiling Rates'!B31</f>
        <v>0</v>
      </c>
      <c r="B1102" s="173">
        <f>'CLINs &amp; Ceiling Rates'!C31</f>
        <v>0</v>
      </c>
      <c r="C1102" s="177" t="str">
        <f>'CLINs &amp; Ceiling Rates'!O31</f>
        <v/>
      </c>
      <c r="D1102" s="211">
        <f>IF('CLINs &amp; Ceiling Rates'!D1058="",SUM('Labor Loading Matrix'!H1102:AA1102),SUM(E1102:G1102))</f>
        <v>0</v>
      </c>
      <c r="E1102" s="175">
        <f>SUM(IF('CLINs &amp; Ceiling Rates'!$D$237="OPS",'Labor Loading Matrix'!H1102,0),IF('CLINs &amp; Ceiling Rates'!$D$238="OPS",'Labor Loading Matrix'!I1102,0),IF('CLINs &amp; Ceiling Rates'!$D$239="OPS",'Labor Loading Matrix'!J1102,0),IF('CLINs &amp; Ceiling Rates'!$D$240="OPS",'Labor Loading Matrix'!K1102,0),IF('CLINs &amp; Ceiling Rates'!$D$241="OPS",'Labor Loading Matrix'!L1102,0),IF('CLINs &amp; Ceiling Rates'!$D$242="OPS",'Labor Loading Matrix'!M1102,0),IF('CLINs &amp; Ceiling Rates'!$D$243="OPS",'Labor Loading Matrix'!N1102,0),IF('CLINs &amp; Ceiling Rates'!$D$244="OPS",'Labor Loading Matrix'!O1102,0),IF('CLINs &amp; Ceiling Rates'!$D$245="OPS",'Labor Loading Matrix'!P1102,0),IF('CLINs &amp; Ceiling Rates'!$D$246="OPS",'Labor Loading Matrix'!Q1102,0),IF('CLINs &amp; Ceiling Rates'!$D$247="OPS",'Labor Loading Matrix'!R1102,0),IF('CLINs &amp; Ceiling Rates'!$D$248="OPS",'Labor Loading Matrix'!S1102,0),IF('CLINs &amp; Ceiling Rates'!$D$249="OPS",'Labor Loading Matrix'!T1102,0),IF('CLINs &amp; Ceiling Rates'!$D$250="OPS",'Labor Loading Matrix'!U1102,0),IF('CLINs &amp; Ceiling Rates'!$D$251="OPS",'Labor Loading Matrix'!V1102,0),IF('CLINs &amp; Ceiling Rates'!$D$252="OPS",'Labor Loading Matrix'!W1102,0),IF('CLINs &amp; Ceiling Rates'!$D$253="OPS",'Labor Loading Matrix'!X1102,0),IF('CLINs &amp; Ceiling Rates'!$D$254="OPS",'Labor Loading Matrix'!Y1102,0),IF('CLINs &amp; Ceiling Rates'!$D$255="OPS",'Labor Loading Matrix'!Z1102,0),IF('CLINs &amp; Ceiling Rates'!$D$256="OPS",'Labor Loading Matrix'!AA1102,0))</f>
        <v>0</v>
      </c>
      <c r="F1102" s="175">
        <f>SUM(IF('CLINs &amp; Ceiling Rates'!$D$237="F&amp;E",'Labor Loading Matrix'!H1102,0),IF('CLINs &amp; Ceiling Rates'!$D$238="F&amp;E",'Labor Loading Matrix'!I1102,0),IF('CLINs &amp; Ceiling Rates'!$D$239="F&amp;E",'Labor Loading Matrix'!J1102,0),IF('CLINs &amp; Ceiling Rates'!$D$240="F&amp;E",'Labor Loading Matrix'!K1102,0),IF('CLINs &amp; Ceiling Rates'!$D$241="F&amp;E",'Labor Loading Matrix'!L1102,0),IF('CLINs &amp; Ceiling Rates'!$D$242="F&amp;E",'Labor Loading Matrix'!M1102,0),IF('CLINs &amp; Ceiling Rates'!$D$243="F&amp;E",'Labor Loading Matrix'!N1102,0),IF('CLINs &amp; Ceiling Rates'!$D$244="F&amp;E",'Labor Loading Matrix'!O1102,0),IF('CLINs &amp; Ceiling Rates'!$D$245="F&amp;E",'Labor Loading Matrix'!P1102,0),IF('CLINs &amp; Ceiling Rates'!$D$246="F&amp;E",'Labor Loading Matrix'!Q1102,0),IF('CLINs &amp; Ceiling Rates'!$D$247="F&amp;E",'Labor Loading Matrix'!R1102,0),IF('CLINs &amp; Ceiling Rates'!$D$248="F&amp;E",'Labor Loading Matrix'!S1102,0),IF('CLINs &amp; Ceiling Rates'!$D$249="F&amp;E",'Labor Loading Matrix'!T1102,0),IF('CLINs &amp; Ceiling Rates'!$D$250="F&amp;E",'Labor Loading Matrix'!U1102,0),IF('CLINs &amp; Ceiling Rates'!$D$251="F&amp;E",'Labor Loading Matrix'!V1102,0),IF('CLINs &amp; Ceiling Rates'!$D$252="F&amp;E",'Labor Loading Matrix'!W1102,0),IF('CLINs &amp; Ceiling Rates'!$D$253="F&amp;E",'Labor Loading Matrix'!X1102,0),IF('CLINs &amp; Ceiling Rates'!$D$254="F&amp;E",'Labor Loading Matrix'!Y1102,0),IF('CLINs &amp; Ceiling Rates'!$D$255="F&amp;E",'Labor Loading Matrix'!Z1102,0),IF('CLINs &amp; Ceiling Rates'!$D$256="F&amp;E",'Labor Loading Matrix'!AA1102,0))</f>
        <v>0</v>
      </c>
      <c r="G1102" s="175">
        <f>SUM(IF('CLINs &amp; Ceiling Rates'!$D$237="R&amp;D",'Labor Loading Matrix'!H1102,0),IF('CLINs &amp; Ceiling Rates'!$D$238="R&amp;D",'Labor Loading Matrix'!I1102,0),IF('CLINs &amp; Ceiling Rates'!$D$239="R&amp;D",'Labor Loading Matrix'!J1102,0),IF('CLINs &amp; Ceiling Rates'!$D$240="R&amp;D",'Labor Loading Matrix'!K1102,0),IF('CLINs &amp; Ceiling Rates'!$D$241="R&amp;D",'Labor Loading Matrix'!L1102,0),IF('CLINs &amp; Ceiling Rates'!$D$242="R&amp;D",'Labor Loading Matrix'!M1102,0),IF('CLINs &amp; Ceiling Rates'!$D$243="R&amp;D",'Labor Loading Matrix'!N1102,0),IF('CLINs &amp; Ceiling Rates'!$D$244="R&amp;D",'Labor Loading Matrix'!O1102,0),IF('CLINs &amp; Ceiling Rates'!$D$245="R&amp;D",'Labor Loading Matrix'!P1102,0),IF('CLINs &amp; Ceiling Rates'!$D$246="R&amp;D",'Labor Loading Matrix'!Q1102,0),IF('CLINs &amp; Ceiling Rates'!$D$247="R&amp;D",'Labor Loading Matrix'!R1102,0),IF('CLINs &amp; Ceiling Rates'!$D$248="R&amp;D",'Labor Loading Matrix'!S1102,0),IF('CLINs &amp; Ceiling Rates'!$D$249="R&amp;D",'Labor Loading Matrix'!T1102,0),IF('CLINs &amp; Ceiling Rates'!$D$250="R&amp;D",'Labor Loading Matrix'!U1102,0),IF('CLINs &amp; Ceiling Rates'!$D$251="R&amp;D",'Labor Loading Matrix'!V1102,0),IF('CLINs &amp; Ceiling Rates'!$D$252="R&amp;D",'Labor Loading Matrix'!W1102,0),IF('CLINs &amp; Ceiling Rates'!$D$253="R&amp;D",'Labor Loading Matrix'!X1102,0),IF('CLINs &amp; Ceiling Rates'!$D$254="R&amp;D",'Labor Loading Matrix'!Y1102,0),IF('CLINs &amp; Ceiling Rates'!$D$255="R&amp;D",'Labor Loading Matrix'!Z1102,0),IF('CLINs &amp; Ceiling Rates'!$D$256="R&amp;D",'Labor Loading Matrix'!AA1102,0))</f>
        <v>0</v>
      </c>
      <c r="H1102" s="137"/>
      <c r="I1102" s="137"/>
      <c r="J1102" s="137"/>
      <c r="K1102" s="137"/>
      <c r="L1102" s="137"/>
      <c r="M1102" s="137"/>
      <c r="N1102" s="84"/>
      <c r="O1102" s="84"/>
      <c r="P1102" s="84"/>
      <c r="Q1102" s="84"/>
      <c r="R1102" s="133"/>
      <c r="S1102" s="133"/>
      <c r="T1102" s="133"/>
      <c r="U1102" s="133"/>
      <c r="V1102" s="133"/>
      <c r="W1102" s="133"/>
      <c r="X1102" s="133"/>
      <c r="Y1102" s="133"/>
      <c r="Z1102" s="133"/>
      <c r="AA1102" s="133"/>
    </row>
    <row r="1103" spans="1:27" s="73" customFormat="1" ht="18" hidden="1" customHeight="1" x14ac:dyDescent="0.25">
      <c r="A1103" s="173">
        <f>'CLINs &amp; Ceiling Rates'!B32</f>
        <v>0</v>
      </c>
      <c r="B1103" s="173">
        <f>'CLINs &amp; Ceiling Rates'!C32</f>
        <v>0</v>
      </c>
      <c r="C1103" s="177" t="str">
        <f>'CLINs &amp; Ceiling Rates'!O32</f>
        <v/>
      </c>
      <c r="D1103" s="211">
        <f>IF('CLINs &amp; Ceiling Rates'!D1059="",SUM('Labor Loading Matrix'!H1103:AA1103),SUM(E1103:G1103))</f>
        <v>0</v>
      </c>
      <c r="E1103" s="175">
        <f>SUM(IF('CLINs &amp; Ceiling Rates'!$D$237="OPS",'Labor Loading Matrix'!H1103,0),IF('CLINs &amp; Ceiling Rates'!$D$238="OPS",'Labor Loading Matrix'!I1103,0),IF('CLINs &amp; Ceiling Rates'!$D$239="OPS",'Labor Loading Matrix'!J1103,0),IF('CLINs &amp; Ceiling Rates'!$D$240="OPS",'Labor Loading Matrix'!K1103,0),IF('CLINs &amp; Ceiling Rates'!$D$241="OPS",'Labor Loading Matrix'!L1103,0),IF('CLINs &amp; Ceiling Rates'!$D$242="OPS",'Labor Loading Matrix'!M1103,0),IF('CLINs &amp; Ceiling Rates'!$D$243="OPS",'Labor Loading Matrix'!N1103,0),IF('CLINs &amp; Ceiling Rates'!$D$244="OPS",'Labor Loading Matrix'!O1103,0),IF('CLINs &amp; Ceiling Rates'!$D$245="OPS",'Labor Loading Matrix'!P1103,0),IF('CLINs &amp; Ceiling Rates'!$D$246="OPS",'Labor Loading Matrix'!Q1103,0),IF('CLINs &amp; Ceiling Rates'!$D$247="OPS",'Labor Loading Matrix'!R1103,0),IF('CLINs &amp; Ceiling Rates'!$D$248="OPS",'Labor Loading Matrix'!S1103,0),IF('CLINs &amp; Ceiling Rates'!$D$249="OPS",'Labor Loading Matrix'!T1103,0),IF('CLINs &amp; Ceiling Rates'!$D$250="OPS",'Labor Loading Matrix'!U1103,0),IF('CLINs &amp; Ceiling Rates'!$D$251="OPS",'Labor Loading Matrix'!V1103,0),IF('CLINs &amp; Ceiling Rates'!$D$252="OPS",'Labor Loading Matrix'!W1103,0),IF('CLINs &amp; Ceiling Rates'!$D$253="OPS",'Labor Loading Matrix'!X1103,0),IF('CLINs &amp; Ceiling Rates'!$D$254="OPS",'Labor Loading Matrix'!Y1103,0),IF('CLINs &amp; Ceiling Rates'!$D$255="OPS",'Labor Loading Matrix'!Z1103,0),IF('CLINs &amp; Ceiling Rates'!$D$256="OPS",'Labor Loading Matrix'!AA1103,0))</f>
        <v>0</v>
      </c>
      <c r="F1103" s="175">
        <f>SUM(IF('CLINs &amp; Ceiling Rates'!$D$237="F&amp;E",'Labor Loading Matrix'!H1103,0),IF('CLINs &amp; Ceiling Rates'!$D$238="F&amp;E",'Labor Loading Matrix'!I1103,0),IF('CLINs &amp; Ceiling Rates'!$D$239="F&amp;E",'Labor Loading Matrix'!J1103,0),IF('CLINs &amp; Ceiling Rates'!$D$240="F&amp;E",'Labor Loading Matrix'!K1103,0),IF('CLINs &amp; Ceiling Rates'!$D$241="F&amp;E",'Labor Loading Matrix'!L1103,0),IF('CLINs &amp; Ceiling Rates'!$D$242="F&amp;E",'Labor Loading Matrix'!M1103,0),IF('CLINs &amp; Ceiling Rates'!$D$243="F&amp;E",'Labor Loading Matrix'!N1103,0),IF('CLINs &amp; Ceiling Rates'!$D$244="F&amp;E",'Labor Loading Matrix'!O1103,0),IF('CLINs &amp; Ceiling Rates'!$D$245="F&amp;E",'Labor Loading Matrix'!P1103,0),IF('CLINs &amp; Ceiling Rates'!$D$246="F&amp;E",'Labor Loading Matrix'!Q1103,0),IF('CLINs &amp; Ceiling Rates'!$D$247="F&amp;E",'Labor Loading Matrix'!R1103,0),IF('CLINs &amp; Ceiling Rates'!$D$248="F&amp;E",'Labor Loading Matrix'!S1103,0),IF('CLINs &amp; Ceiling Rates'!$D$249="F&amp;E",'Labor Loading Matrix'!T1103,0),IF('CLINs &amp; Ceiling Rates'!$D$250="F&amp;E",'Labor Loading Matrix'!U1103,0),IF('CLINs &amp; Ceiling Rates'!$D$251="F&amp;E",'Labor Loading Matrix'!V1103,0),IF('CLINs &amp; Ceiling Rates'!$D$252="F&amp;E",'Labor Loading Matrix'!W1103,0),IF('CLINs &amp; Ceiling Rates'!$D$253="F&amp;E",'Labor Loading Matrix'!X1103,0),IF('CLINs &amp; Ceiling Rates'!$D$254="F&amp;E",'Labor Loading Matrix'!Y1103,0),IF('CLINs &amp; Ceiling Rates'!$D$255="F&amp;E",'Labor Loading Matrix'!Z1103,0),IF('CLINs &amp; Ceiling Rates'!$D$256="F&amp;E",'Labor Loading Matrix'!AA1103,0))</f>
        <v>0</v>
      </c>
      <c r="G1103" s="175">
        <f>SUM(IF('CLINs &amp; Ceiling Rates'!$D$237="R&amp;D",'Labor Loading Matrix'!H1103,0),IF('CLINs &amp; Ceiling Rates'!$D$238="R&amp;D",'Labor Loading Matrix'!I1103,0),IF('CLINs &amp; Ceiling Rates'!$D$239="R&amp;D",'Labor Loading Matrix'!J1103,0),IF('CLINs &amp; Ceiling Rates'!$D$240="R&amp;D",'Labor Loading Matrix'!K1103,0),IF('CLINs &amp; Ceiling Rates'!$D$241="R&amp;D",'Labor Loading Matrix'!L1103,0),IF('CLINs &amp; Ceiling Rates'!$D$242="R&amp;D",'Labor Loading Matrix'!M1103,0),IF('CLINs &amp; Ceiling Rates'!$D$243="R&amp;D",'Labor Loading Matrix'!N1103,0),IF('CLINs &amp; Ceiling Rates'!$D$244="R&amp;D",'Labor Loading Matrix'!O1103,0),IF('CLINs &amp; Ceiling Rates'!$D$245="R&amp;D",'Labor Loading Matrix'!P1103,0),IF('CLINs &amp; Ceiling Rates'!$D$246="R&amp;D",'Labor Loading Matrix'!Q1103,0),IF('CLINs &amp; Ceiling Rates'!$D$247="R&amp;D",'Labor Loading Matrix'!R1103,0),IF('CLINs &amp; Ceiling Rates'!$D$248="R&amp;D",'Labor Loading Matrix'!S1103,0),IF('CLINs &amp; Ceiling Rates'!$D$249="R&amp;D",'Labor Loading Matrix'!T1103,0),IF('CLINs &amp; Ceiling Rates'!$D$250="R&amp;D",'Labor Loading Matrix'!U1103,0),IF('CLINs &amp; Ceiling Rates'!$D$251="R&amp;D",'Labor Loading Matrix'!V1103,0),IF('CLINs &amp; Ceiling Rates'!$D$252="R&amp;D",'Labor Loading Matrix'!W1103,0),IF('CLINs &amp; Ceiling Rates'!$D$253="R&amp;D",'Labor Loading Matrix'!X1103,0),IF('CLINs &amp; Ceiling Rates'!$D$254="R&amp;D",'Labor Loading Matrix'!Y1103,0),IF('CLINs &amp; Ceiling Rates'!$D$255="R&amp;D",'Labor Loading Matrix'!Z1103,0),IF('CLINs &amp; Ceiling Rates'!$D$256="R&amp;D",'Labor Loading Matrix'!AA1103,0))</f>
        <v>0</v>
      </c>
      <c r="H1103" s="137"/>
      <c r="I1103" s="137"/>
      <c r="J1103" s="137"/>
      <c r="K1103" s="137"/>
      <c r="L1103" s="137"/>
      <c r="M1103" s="137"/>
      <c r="N1103" s="84"/>
      <c r="O1103" s="84"/>
      <c r="P1103" s="84"/>
      <c r="Q1103" s="84"/>
      <c r="R1103" s="133"/>
      <c r="S1103" s="133"/>
      <c r="T1103" s="133"/>
      <c r="U1103" s="133"/>
      <c r="V1103" s="133"/>
      <c r="W1103" s="133"/>
      <c r="X1103" s="133"/>
      <c r="Y1103" s="133"/>
      <c r="Z1103" s="133"/>
      <c r="AA1103" s="133"/>
    </row>
    <row r="1104" spans="1:27" s="73" customFormat="1" ht="18" hidden="1" customHeight="1" x14ac:dyDescent="0.25">
      <c r="A1104" s="173">
        <f>'CLINs &amp; Ceiling Rates'!B33</f>
        <v>0</v>
      </c>
      <c r="B1104" s="173">
        <f>'CLINs &amp; Ceiling Rates'!C33</f>
        <v>0</v>
      </c>
      <c r="C1104" s="177" t="str">
        <f>'CLINs &amp; Ceiling Rates'!O33</f>
        <v/>
      </c>
      <c r="D1104" s="211">
        <f>IF('CLINs &amp; Ceiling Rates'!D1060="",SUM('Labor Loading Matrix'!H1104:AA1104),SUM(E1104:G1104))</f>
        <v>0</v>
      </c>
      <c r="E1104" s="175">
        <f>SUM(IF('CLINs &amp; Ceiling Rates'!$D$237="OPS",'Labor Loading Matrix'!H1104,0),IF('CLINs &amp; Ceiling Rates'!$D$238="OPS",'Labor Loading Matrix'!I1104,0),IF('CLINs &amp; Ceiling Rates'!$D$239="OPS",'Labor Loading Matrix'!J1104,0),IF('CLINs &amp; Ceiling Rates'!$D$240="OPS",'Labor Loading Matrix'!K1104,0),IF('CLINs &amp; Ceiling Rates'!$D$241="OPS",'Labor Loading Matrix'!L1104,0),IF('CLINs &amp; Ceiling Rates'!$D$242="OPS",'Labor Loading Matrix'!M1104,0),IF('CLINs &amp; Ceiling Rates'!$D$243="OPS",'Labor Loading Matrix'!N1104,0),IF('CLINs &amp; Ceiling Rates'!$D$244="OPS",'Labor Loading Matrix'!O1104,0),IF('CLINs &amp; Ceiling Rates'!$D$245="OPS",'Labor Loading Matrix'!P1104,0),IF('CLINs &amp; Ceiling Rates'!$D$246="OPS",'Labor Loading Matrix'!Q1104,0),IF('CLINs &amp; Ceiling Rates'!$D$247="OPS",'Labor Loading Matrix'!R1104,0),IF('CLINs &amp; Ceiling Rates'!$D$248="OPS",'Labor Loading Matrix'!S1104,0),IF('CLINs &amp; Ceiling Rates'!$D$249="OPS",'Labor Loading Matrix'!T1104,0),IF('CLINs &amp; Ceiling Rates'!$D$250="OPS",'Labor Loading Matrix'!U1104,0),IF('CLINs &amp; Ceiling Rates'!$D$251="OPS",'Labor Loading Matrix'!V1104,0),IF('CLINs &amp; Ceiling Rates'!$D$252="OPS",'Labor Loading Matrix'!W1104,0),IF('CLINs &amp; Ceiling Rates'!$D$253="OPS",'Labor Loading Matrix'!X1104,0),IF('CLINs &amp; Ceiling Rates'!$D$254="OPS",'Labor Loading Matrix'!Y1104,0),IF('CLINs &amp; Ceiling Rates'!$D$255="OPS",'Labor Loading Matrix'!Z1104,0),IF('CLINs &amp; Ceiling Rates'!$D$256="OPS",'Labor Loading Matrix'!AA1104,0))</f>
        <v>0</v>
      </c>
      <c r="F1104" s="175">
        <f>SUM(IF('CLINs &amp; Ceiling Rates'!$D$237="F&amp;E",'Labor Loading Matrix'!H1104,0),IF('CLINs &amp; Ceiling Rates'!$D$238="F&amp;E",'Labor Loading Matrix'!I1104,0),IF('CLINs &amp; Ceiling Rates'!$D$239="F&amp;E",'Labor Loading Matrix'!J1104,0),IF('CLINs &amp; Ceiling Rates'!$D$240="F&amp;E",'Labor Loading Matrix'!K1104,0),IF('CLINs &amp; Ceiling Rates'!$D$241="F&amp;E",'Labor Loading Matrix'!L1104,0),IF('CLINs &amp; Ceiling Rates'!$D$242="F&amp;E",'Labor Loading Matrix'!M1104,0),IF('CLINs &amp; Ceiling Rates'!$D$243="F&amp;E",'Labor Loading Matrix'!N1104,0),IF('CLINs &amp; Ceiling Rates'!$D$244="F&amp;E",'Labor Loading Matrix'!O1104,0),IF('CLINs &amp; Ceiling Rates'!$D$245="F&amp;E",'Labor Loading Matrix'!P1104,0),IF('CLINs &amp; Ceiling Rates'!$D$246="F&amp;E",'Labor Loading Matrix'!Q1104,0),IF('CLINs &amp; Ceiling Rates'!$D$247="F&amp;E",'Labor Loading Matrix'!R1104,0),IF('CLINs &amp; Ceiling Rates'!$D$248="F&amp;E",'Labor Loading Matrix'!S1104,0),IF('CLINs &amp; Ceiling Rates'!$D$249="F&amp;E",'Labor Loading Matrix'!T1104,0),IF('CLINs &amp; Ceiling Rates'!$D$250="F&amp;E",'Labor Loading Matrix'!U1104,0),IF('CLINs &amp; Ceiling Rates'!$D$251="F&amp;E",'Labor Loading Matrix'!V1104,0),IF('CLINs &amp; Ceiling Rates'!$D$252="F&amp;E",'Labor Loading Matrix'!W1104,0),IF('CLINs &amp; Ceiling Rates'!$D$253="F&amp;E",'Labor Loading Matrix'!X1104,0),IF('CLINs &amp; Ceiling Rates'!$D$254="F&amp;E",'Labor Loading Matrix'!Y1104,0),IF('CLINs &amp; Ceiling Rates'!$D$255="F&amp;E",'Labor Loading Matrix'!Z1104,0),IF('CLINs &amp; Ceiling Rates'!$D$256="F&amp;E",'Labor Loading Matrix'!AA1104,0))</f>
        <v>0</v>
      </c>
      <c r="G1104" s="175">
        <f>SUM(IF('CLINs &amp; Ceiling Rates'!$D$237="R&amp;D",'Labor Loading Matrix'!H1104,0),IF('CLINs &amp; Ceiling Rates'!$D$238="R&amp;D",'Labor Loading Matrix'!I1104,0),IF('CLINs &amp; Ceiling Rates'!$D$239="R&amp;D",'Labor Loading Matrix'!J1104,0),IF('CLINs &amp; Ceiling Rates'!$D$240="R&amp;D",'Labor Loading Matrix'!K1104,0),IF('CLINs &amp; Ceiling Rates'!$D$241="R&amp;D",'Labor Loading Matrix'!L1104,0),IF('CLINs &amp; Ceiling Rates'!$D$242="R&amp;D",'Labor Loading Matrix'!M1104,0),IF('CLINs &amp; Ceiling Rates'!$D$243="R&amp;D",'Labor Loading Matrix'!N1104,0),IF('CLINs &amp; Ceiling Rates'!$D$244="R&amp;D",'Labor Loading Matrix'!O1104,0),IF('CLINs &amp; Ceiling Rates'!$D$245="R&amp;D",'Labor Loading Matrix'!P1104,0),IF('CLINs &amp; Ceiling Rates'!$D$246="R&amp;D",'Labor Loading Matrix'!Q1104,0),IF('CLINs &amp; Ceiling Rates'!$D$247="R&amp;D",'Labor Loading Matrix'!R1104,0),IF('CLINs &amp; Ceiling Rates'!$D$248="R&amp;D",'Labor Loading Matrix'!S1104,0),IF('CLINs &amp; Ceiling Rates'!$D$249="R&amp;D",'Labor Loading Matrix'!T1104,0),IF('CLINs &amp; Ceiling Rates'!$D$250="R&amp;D",'Labor Loading Matrix'!U1104,0),IF('CLINs &amp; Ceiling Rates'!$D$251="R&amp;D",'Labor Loading Matrix'!V1104,0),IF('CLINs &amp; Ceiling Rates'!$D$252="R&amp;D",'Labor Loading Matrix'!W1104,0),IF('CLINs &amp; Ceiling Rates'!$D$253="R&amp;D",'Labor Loading Matrix'!X1104,0),IF('CLINs &amp; Ceiling Rates'!$D$254="R&amp;D",'Labor Loading Matrix'!Y1104,0),IF('CLINs &amp; Ceiling Rates'!$D$255="R&amp;D",'Labor Loading Matrix'!Z1104,0),IF('CLINs &amp; Ceiling Rates'!$D$256="R&amp;D",'Labor Loading Matrix'!AA1104,0))</f>
        <v>0</v>
      </c>
      <c r="H1104" s="137"/>
      <c r="I1104" s="137"/>
      <c r="J1104" s="137"/>
      <c r="K1104" s="137"/>
      <c r="L1104" s="137"/>
      <c r="M1104" s="137"/>
      <c r="N1104" s="84"/>
      <c r="O1104" s="84"/>
      <c r="P1104" s="84"/>
      <c r="Q1104" s="84"/>
      <c r="R1104" s="133"/>
      <c r="S1104" s="133"/>
      <c r="T1104" s="133"/>
      <c r="U1104" s="133"/>
      <c r="V1104" s="133"/>
      <c r="W1104" s="133"/>
      <c r="X1104" s="133"/>
      <c r="Y1104" s="133"/>
      <c r="Z1104" s="133"/>
      <c r="AA1104" s="133"/>
    </row>
    <row r="1105" spans="1:27" s="73" customFormat="1" ht="18" hidden="1" customHeight="1" x14ac:dyDescent="0.25">
      <c r="A1105" s="173">
        <f>'CLINs &amp; Ceiling Rates'!B34</f>
        <v>0</v>
      </c>
      <c r="B1105" s="173">
        <f>'CLINs &amp; Ceiling Rates'!C34</f>
        <v>0</v>
      </c>
      <c r="C1105" s="177" t="str">
        <f>'CLINs &amp; Ceiling Rates'!O34</f>
        <v/>
      </c>
      <c r="D1105" s="211">
        <f>IF('CLINs &amp; Ceiling Rates'!D1061="",SUM('Labor Loading Matrix'!H1105:AA1105),SUM(E1105:G1105))</f>
        <v>0</v>
      </c>
      <c r="E1105" s="175">
        <f>SUM(IF('CLINs &amp; Ceiling Rates'!$D$237="OPS",'Labor Loading Matrix'!H1105,0),IF('CLINs &amp; Ceiling Rates'!$D$238="OPS",'Labor Loading Matrix'!I1105,0),IF('CLINs &amp; Ceiling Rates'!$D$239="OPS",'Labor Loading Matrix'!J1105,0),IF('CLINs &amp; Ceiling Rates'!$D$240="OPS",'Labor Loading Matrix'!K1105,0),IF('CLINs &amp; Ceiling Rates'!$D$241="OPS",'Labor Loading Matrix'!L1105,0),IF('CLINs &amp; Ceiling Rates'!$D$242="OPS",'Labor Loading Matrix'!M1105,0),IF('CLINs &amp; Ceiling Rates'!$D$243="OPS",'Labor Loading Matrix'!N1105,0),IF('CLINs &amp; Ceiling Rates'!$D$244="OPS",'Labor Loading Matrix'!O1105,0),IF('CLINs &amp; Ceiling Rates'!$D$245="OPS",'Labor Loading Matrix'!P1105,0),IF('CLINs &amp; Ceiling Rates'!$D$246="OPS",'Labor Loading Matrix'!Q1105,0),IF('CLINs &amp; Ceiling Rates'!$D$247="OPS",'Labor Loading Matrix'!R1105,0),IF('CLINs &amp; Ceiling Rates'!$D$248="OPS",'Labor Loading Matrix'!S1105,0),IF('CLINs &amp; Ceiling Rates'!$D$249="OPS",'Labor Loading Matrix'!T1105,0),IF('CLINs &amp; Ceiling Rates'!$D$250="OPS",'Labor Loading Matrix'!U1105,0),IF('CLINs &amp; Ceiling Rates'!$D$251="OPS",'Labor Loading Matrix'!V1105,0),IF('CLINs &amp; Ceiling Rates'!$D$252="OPS",'Labor Loading Matrix'!W1105,0),IF('CLINs &amp; Ceiling Rates'!$D$253="OPS",'Labor Loading Matrix'!X1105,0),IF('CLINs &amp; Ceiling Rates'!$D$254="OPS",'Labor Loading Matrix'!Y1105,0),IF('CLINs &amp; Ceiling Rates'!$D$255="OPS",'Labor Loading Matrix'!Z1105,0),IF('CLINs &amp; Ceiling Rates'!$D$256="OPS",'Labor Loading Matrix'!AA1105,0))</f>
        <v>0</v>
      </c>
      <c r="F1105" s="175">
        <f>SUM(IF('CLINs &amp; Ceiling Rates'!$D$237="F&amp;E",'Labor Loading Matrix'!H1105,0),IF('CLINs &amp; Ceiling Rates'!$D$238="F&amp;E",'Labor Loading Matrix'!I1105,0),IF('CLINs &amp; Ceiling Rates'!$D$239="F&amp;E",'Labor Loading Matrix'!J1105,0),IF('CLINs &amp; Ceiling Rates'!$D$240="F&amp;E",'Labor Loading Matrix'!K1105,0),IF('CLINs &amp; Ceiling Rates'!$D$241="F&amp;E",'Labor Loading Matrix'!L1105,0),IF('CLINs &amp; Ceiling Rates'!$D$242="F&amp;E",'Labor Loading Matrix'!M1105,0),IF('CLINs &amp; Ceiling Rates'!$D$243="F&amp;E",'Labor Loading Matrix'!N1105,0),IF('CLINs &amp; Ceiling Rates'!$D$244="F&amp;E",'Labor Loading Matrix'!O1105,0),IF('CLINs &amp; Ceiling Rates'!$D$245="F&amp;E",'Labor Loading Matrix'!P1105,0),IF('CLINs &amp; Ceiling Rates'!$D$246="F&amp;E",'Labor Loading Matrix'!Q1105,0),IF('CLINs &amp; Ceiling Rates'!$D$247="F&amp;E",'Labor Loading Matrix'!R1105,0),IF('CLINs &amp; Ceiling Rates'!$D$248="F&amp;E",'Labor Loading Matrix'!S1105,0),IF('CLINs &amp; Ceiling Rates'!$D$249="F&amp;E",'Labor Loading Matrix'!T1105,0),IF('CLINs &amp; Ceiling Rates'!$D$250="F&amp;E",'Labor Loading Matrix'!U1105,0),IF('CLINs &amp; Ceiling Rates'!$D$251="F&amp;E",'Labor Loading Matrix'!V1105,0),IF('CLINs &amp; Ceiling Rates'!$D$252="F&amp;E",'Labor Loading Matrix'!W1105,0),IF('CLINs &amp; Ceiling Rates'!$D$253="F&amp;E",'Labor Loading Matrix'!X1105,0),IF('CLINs &amp; Ceiling Rates'!$D$254="F&amp;E",'Labor Loading Matrix'!Y1105,0),IF('CLINs &amp; Ceiling Rates'!$D$255="F&amp;E",'Labor Loading Matrix'!Z1105,0),IF('CLINs &amp; Ceiling Rates'!$D$256="F&amp;E",'Labor Loading Matrix'!AA1105,0))</f>
        <v>0</v>
      </c>
      <c r="G1105" s="175">
        <f>SUM(IF('CLINs &amp; Ceiling Rates'!$D$237="R&amp;D",'Labor Loading Matrix'!H1105,0),IF('CLINs &amp; Ceiling Rates'!$D$238="R&amp;D",'Labor Loading Matrix'!I1105,0),IF('CLINs &amp; Ceiling Rates'!$D$239="R&amp;D",'Labor Loading Matrix'!J1105,0),IF('CLINs &amp; Ceiling Rates'!$D$240="R&amp;D",'Labor Loading Matrix'!K1105,0),IF('CLINs &amp; Ceiling Rates'!$D$241="R&amp;D",'Labor Loading Matrix'!L1105,0),IF('CLINs &amp; Ceiling Rates'!$D$242="R&amp;D",'Labor Loading Matrix'!M1105,0),IF('CLINs &amp; Ceiling Rates'!$D$243="R&amp;D",'Labor Loading Matrix'!N1105,0),IF('CLINs &amp; Ceiling Rates'!$D$244="R&amp;D",'Labor Loading Matrix'!O1105,0),IF('CLINs &amp; Ceiling Rates'!$D$245="R&amp;D",'Labor Loading Matrix'!P1105,0),IF('CLINs &amp; Ceiling Rates'!$D$246="R&amp;D",'Labor Loading Matrix'!Q1105,0),IF('CLINs &amp; Ceiling Rates'!$D$247="R&amp;D",'Labor Loading Matrix'!R1105,0),IF('CLINs &amp; Ceiling Rates'!$D$248="R&amp;D",'Labor Loading Matrix'!S1105,0),IF('CLINs &amp; Ceiling Rates'!$D$249="R&amp;D",'Labor Loading Matrix'!T1105,0),IF('CLINs &amp; Ceiling Rates'!$D$250="R&amp;D",'Labor Loading Matrix'!U1105,0),IF('CLINs &amp; Ceiling Rates'!$D$251="R&amp;D",'Labor Loading Matrix'!V1105,0),IF('CLINs &amp; Ceiling Rates'!$D$252="R&amp;D",'Labor Loading Matrix'!W1105,0),IF('CLINs &amp; Ceiling Rates'!$D$253="R&amp;D",'Labor Loading Matrix'!X1105,0),IF('CLINs &amp; Ceiling Rates'!$D$254="R&amp;D",'Labor Loading Matrix'!Y1105,0),IF('CLINs &amp; Ceiling Rates'!$D$255="R&amp;D",'Labor Loading Matrix'!Z1105,0),IF('CLINs &amp; Ceiling Rates'!$D$256="R&amp;D",'Labor Loading Matrix'!AA1105,0))</f>
        <v>0</v>
      </c>
      <c r="H1105" s="137"/>
      <c r="I1105" s="137"/>
      <c r="J1105" s="137"/>
      <c r="K1105" s="137"/>
      <c r="L1105" s="137"/>
      <c r="M1105" s="137"/>
      <c r="N1105" s="84"/>
      <c r="O1105" s="84"/>
      <c r="P1105" s="84"/>
      <c r="Q1105" s="84"/>
      <c r="R1105" s="133"/>
      <c r="S1105" s="133"/>
      <c r="T1105" s="133"/>
      <c r="U1105" s="133"/>
      <c r="V1105" s="133"/>
      <c r="W1105" s="133"/>
      <c r="X1105" s="133"/>
      <c r="Y1105" s="133"/>
      <c r="Z1105" s="133"/>
      <c r="AA1105" s="133"/>
    </row>
    <row r="1106" spans="1:27" s="73" customFormat="1" ht="18" hidden="1" customHeight="1" x14ac:dyDescent="0.25">
      <c r="A1106" s="173">
        <f>'CLINs &amp; Ceiling Rates'!B35</f>
        <v>0</v>
      </c>
      <c r="B1106" s="173">
        <f>'CLINs &amp; Ceiling Rates'!C35</f>
        <v>0</v>
      </c>
      <c r="C1106" s="177" t="str">
        <f>'CLINs &amp; Ceiling Rates'!O35</f>
        <v/>
      </c>
      <c r="D1106" s="211">
        <f>IF('CLINs &amp; Ceiling Rates'!D1062="",SUM('Labor Loading Matrix'!H1106:AA1106),SUM(E1106:G1106))</f>
        <v>0</v>
      </c>
      <c r="E1106" s="175">
        <f>SUM(IF('CLINs &amp; Ceiling Rates'!$D$237="OPS",'Labor Loading Matrix'!H1106,0),IF('CLINs &amp; Ceiling Rates'!$D$238="OPS",'Labor Loading Matrix'!I1106,0),IF('CLINs &amp; Ceiling Rates'!$D$239="OPS",'Labor Loading Matrix'!J1106,0),IF('CLINs &amp; Ceiling Rates'!$D$240="OPS",'Labor Loading Matrix'!K1106,0),IF('CLINs &amp; Ceiling Rates'!$D$241="OPS",'Labor Loading Matrix'!L1106,0),IF('CLINs &amp; Ceiling Rates'!$D$242="OPS",'Labor Loading Matrix'!M1106,0),IF('CLINs &amp; Ceiling Rates'!$D$243="OPS",'Labor Loading Matrix'!N1106,0),IF('CLINs &amp; Ceiling Rates'!$D$244="OPS",'Labor Loading Matrix'!O1106,0),IF('CLINs &amp; Ceiling Rates'!$D$245="OPS",'Labor Loading Matrix'!P1106,0),IF('CLINs &amp; Ceiling Rates'!$D$246="OPS",'Labor Loading Matrix'!Q1106,0),IF('CLINs &amp; Ceiling Rates'!$D$247="OPS",'Labor Loading Matrix'!R1106,0),IF('CLINs &amp; Ceiling Rates'!$D$248="OPS",'Labor Loading Matrix'!S1106,0),IF('CLINs &amp; Ceiling Rates'!$D$249="OPS",'Labor Loading Matrix'!T1106,0),IF('CLINs &amp; Ceiling Rates'!$D$250="OPS",'Labor Loading Matrix'!U1106,0),IF('CLINs &amp; Ceiling Rates'!$D$251="OPS",'Labor Loading Matrix'!V1106,0),IF('CLINs &amp; Ceiling Rates'!$D$252="OPS",'Labor Loading Matrix'!W1106,0),IF('CLINs &amp; Ceiling Rates'!$D$253="OPS",'Labor Loading Matrix'!X1106,0),IF('CLINs &amp; Ceiling Rates'!$D$254="OPS",'Labor Loading Matrix'!Y1106,0),IF('CLINs &amp; Ceiling Rates'!$D$255="OPS",'Labor Loading Matrix'!Z1106,0),IF('CLINs &amp; Ceiling Rates'!$D$256="OPS",'Labor Loading Matrix'!AA1106,0))</f>
        <v>0</v>
      </c>
      <c r="F1106" s="175">
        <f>SUM(IF('CLINs &amp; Ceiling Rates'!$D$237="F&amp;E",'Labor Loading Matrix'!H1106,0),IF('CLINs &amp; Ceiling Rates'!$D$238="F&amp;E",'Labor Loading Matrix'!I1106,0),IF('CLINs &amp; Ceiling Rates'!$D$239="F&amp;E",'Labor Loading Matrix'!J1106,0),IF('CLINs &amp; Ceiling Rates'!$D$240="F&amp;E",'Labor Loading Matrix'!K1106,0),IF('CLINs &amp; Ceiling Rates'!$D$241="F&amp;E",'Labor Loading Matrix'!L1106,0),IF('CLINs &amp; Ceiling Rates'!$D$242="F&amp;E",'Labor Loading Matrix'!M1106,0),IF('CLINs &amp; Ceiling Rates'!$D$243="F&amp;E",'Labor Loading Matrix'!N1106,0),IF('CLINs &amp; Ceiling Rates'!$D$244="F&amp;E",'Labor Loading Matrix'!O1106,0),IF('CLINs &amp; Ceiling Rates'!$D$245="F&amp;E",'Labor Loading Matrix'!P1106,0),IF('CLINs &amp; Ceiling Rates'!$D$246="F&amp;E",'Labor Loading Matrix'!Q1106,0),IF('CLINs &amp; Ceiling Rates'!$D$247="F&amp;E",'Labor Loading Matrix'!R1106,0),IF('CLINs &amp; Ceiling Rates'!$D$248="F&amp;E",'Labor Loading Matrix'!S1106,0),IF('CLINs &amp; Ceiling Rates'!$D$249="F&amp;E",'Labor Loading Matrix'!T1106,0),IF('CLINs &amp; Ceiling Rates'!$D$250="F&amp;E",'Labor Loading Matrix'!U1106,0),IF('CLINs &amp; Ceiling Rates'!$D$251="F&amp;E",'Labor Loading Matrix'!V1106,0),IF('CLINs &amp; Ceiling Rates'!$D$252="F&amp;E",'Labor Loading Matrix'!W1106,0),IF('CLINs &amp; Ceiling Rates'!$D$253="F&amp;E",'Labor Loading Matrix'!X1106,0),IF('CLINs &amp; Ceiling Rates'!$D$254="F&amp;E",'Labor Loading Matrix'!Y1106,0),IF('CLINs &amp; Ceiling Rates'!$D$255="F&amp;E",'Labor Loading Matrix'!Z1106,0),IF('CLINs &amp; Ceiling Rates'!$D$256="F&amp;E",'Labor Loading Matrix'!AA1106,0))</f>
        <v>0</v>
      </c>
      <c r="G1106" s="175">
        <f>SUM(IF('CLINs &amp; Ceiling Rates'!$D$237="R&amp;D",'Labor Loading Matrix'!H1106,0),IF('CLINs &amp; Ceiling Rates'!$D$238="R&amp;D",'Labor Loading Matrix'!I1106,0),IF('CLINs &amp; Ceiling Rates'!$D$239="R&amp;D",'Labor Loading Matrix'!J1106,0),IF('CLINs &amp; Ceiling Rates'!$D$240="R&amp;D",'Labor Loading Matrix'!K1106,0),IF('CLINs &amp; Ceiling Rates'!$D$241="R&amp;D",'Labor Loading Matrix'!L1106,0),IF('CLINs &amp; Ceiling Rates'!$D$242="R&amp;D",'Labor Loading Matrix'!M1106,0),IF('CLINs &amp; Ceiling Rates'!$D$243="R&amp;D",'Labor Loading Matrix'!N1106,0),IF('CLINs &amp; Ceiling Rates'!$D$244="R&amp;D",'Labor Loading Matrix'!O1106,0),IF('CLINs &amp; Ceiling Rates'!$D$245="R&amp;D",'Labor Loading Matrix'!P1106,0),IF('CLINs &amp; Ceiling Rates'!$D$246="R&amp;D",'Labor Loading Matrix'!Q1106,0),IF('CLINs &amp; Ceiling Rates'!$D$247="R&amp;D",'Labor Loading Matrix'!R1106,0),IF('CLINs &amp; Ceiling Rates'!$D$248="R&amp;D",'Labor Loading Matrix'!S1106,0),IF('CLINs &amp; Ceiling Rates'!$D$249="R&amp;D",'Labor Loading Matrix'!T1106,0),IF('CLINs &amp; Ceiling Rates'!$D$250="R&amp;D",'Labor Loading Matrix'!U1106,0),IF('CLINs &amp; Ceiling Rates'!$D$251="R&amp;D",'Labor Loading Matrix'!V1106,0),IF('CLINs &amp; Ceiling Rates'!$D$252="R&amp;D",'Labor Loading Matrix'!W1106,0),IF('CLINs &amp; Ceiling Rates'!$D$253="R&amp;D",'Labor Loading Matrix'!X1106,0),IF('CLINs &amp; Ceiling Rates'!$D$254="R&amp;D",'Labor Loading Matrix'!Y1106,0),IF('CLINs &amp; Ceiling Rates'!$D$255="R&amp;D",'Labor Loading Matrix'!Z1106,0),IF('CLINs &amp; Ceiling Rates'!$D$256="R&amp;D",'Labor Loading Matrix'!AA1106,0))</f>
        <v>0</v>
      </c>
      <c r="H1106" s="137"/>
      <c r="I1106" s="137"/>
      <c r="J1106" s="137"/>
      <c r="K1106" s="137"/>
      <c r="L1106" s="137"/>
      <c r="M1106" s="137"/>
      <c r="N1106" s="84"/>
      <c r="O1106" s="84"/>
      <c r="P1106" s="84"/>
      <c r="Q1106" s="84"/>
      <c r="R1106" s="133"/>
      <c r="S1106" s="133"/>
      <c r="T1106" s="133"/>
      <c r="U1106" s="133"/>
      <c r="V1106" s="133"/>
      <c r="W1106" s="133"/>
      <c r="X1106" s="133"/>
      <c r="Y1106" s="133"/>
      <c r="Z1106" s="133"/>
      <c r="AA1106" s="133"/>
    </row>
    <row r="1107" spans="1:27" s="73" customFormat="1" ht="18" hidden="1" customHeight="1" x14ac:dyDescent="0.25">
      <c r="A1107" s="173">
        <f>'CLINs &amp; Ceiling Rates'!B36</f>
        <v>0</v>
      </c>
      <c r="B1107" s="173">
        <f>'CLINs &amp; Ceiling Rates'!C36</f>
        <v>0</v>
      </c>
      <c r="C1107" s="177" t="str">
        <f>'CLINs &amp; Ceiling Rates'!O36</f>
        <v/>
      </c>
      <c r="D1107" s="211">
        <f>IF('CLINs &amp; Ceiling Rates'!D1063="",SUM('Labor Loading Matrix'!H1107:AA1107),SUM(E1107:G1107))</f>
        <v>0</v>
      </c>
      <c r="E1107" s="175">
        <f>SUM(IF('CLINs &amp; Ceiling Rates'!$D$237="OPS",'Labor Loading Matrix'!H1107,0),IF('CLINs &amp; Ceiling Rates'!$D$238="OPS",'Labor Loading Matrix'!I1107,0),IF('CLINs &amp; Ceiling Rates'!$D$239="OPS",'Labor Loading Matrix'!J1107,0),IF('CLINs &amp; Ceiling Rates'!$D$240="OPS",'Labor Loading Matrix'!K1107,0),IF('CLINs &amp; Ceiling Rates'!$D$241="OPS",'Labor Loading Matrix'!L1107,0),IF('CLINs &amp; Ceiling Rates'!$D$242="OPS",'Labor Loading Matrix'!M1107,0),IF('CLINs &amp; Ceiling Rates'!$D$243="OPS",'Labor Loading Matrix'!N1107,0),IF('CLINs &amp; Ceiling Rates'!$D$244="OPS",'Labor Loading Matrix'!O1107,0),IF('CLINs &amp; Ceiling Rates'!$D$245="OPS",'Labor Loading Matrix'!P1107,0),IF('CLINs &amp; Ceiling Rates'!$D$246="OPS",'Labor Loading Matrix'!Q1107,0),IF('CLINs &amp; Ceiling Rates'!$D$247="OPS",'Labor Loading Matrix'!R1107,0),IF('CLINs &amp; Ceiling Rates'!$D$248="OPS",'Labor Loading Matrix'!S1107,0),IF('CLINs &amp; Ceiling Rates'!$D$249="OPS",'Labor Loading Matrix'!T1107,0),IF('CLINs &amp; Ceiling Rates'!$D$250="OPS",'Labor Loading Matrix'!U1107,0),IF('CLINs &amp; Ceiling Rates'!$D$251="OPS",'Labor Loading Matrix'!V1107,0),IF('CLINs &amp; Ceiling Rates'!$D$252="OPS",'Labor Loading Matrix'!W1107,0),IF('CLINs &amp; Ceiling Rates'!$D$253="OPS",'Labor Loading Matrix'!X1107,0),IF('CLINs &amp; Ceiling Rates'!$D$254="OPS",'Labor Loading Matrix'!Y1107,0),IF('CLINs &amp; Ceiling Rates'!$D$255="OPS",'Labor Loading Matrix'!Z1107,0),IF('CLINs &amp; Ceiling Rates'!$D$256="OPS",'Labor Loading Matrix'!AA1107,0))</f>
        <v>0</v>
      </c>
      <c r="F1107" s="175">
        <f>SUM(IF('CLINs &amp; Ceiling Rates'!$D$237="F&amp;E",'Labor Loading Matrix'!H1107,0),IF('CLINs &amp; Ceiling Rates'!$D$238="F&amp;E",'Labor Loading Matrix'!I1107,0),IF('CLINs &amp; Ceiling Rates'!$D$239="F&amp;E",'Labor Loading Matrix'!J1107,0),IF('CLINs &amp; Ceiling Rates'!$D$240="F&amp;E",'Labor Loading Matrix'!K1107,0),IF('CLINs &amp; Ceiling Rates'!$D$241="F&amp;E",'Labor Loading Matrix'!L1107,0),IF('CLINs &amp; Ceiling Rates'!$D$242="F&amp;E",'Labor Loading Matrix'!M1107,0),IF('CLINs &amp; Ceiling Rates'!$D$243="F&amp;E",'Labor Loading Matrix'!N1107,0),IF('CLINs &amp; Ceiling Rates'!$D$244="F&amp;E",'Labor Loading Matrix'!O1107,0),IF('CLINs &amp; Ceiling Rates'!$D$245="F&amp;E",'Labor Loading Matrix'!P1107,0),IF('CLINs &amp; Ceiling Rates'!$D$246="F&amp;E",'Labor Loading Matrix'!Q1107,0),IF('CLINs &amp; Ceiling Rates'!$D$247="F&amp;E",'Labor Loading Matrix'!R1107,0),IF('CLINs &amp; Ceiling Rates'!$D$248="F&amp;E",'Labor Loading Matrix'!S1107,0),IF('CLINs &amp; Ceiling Rates'!$D$249="F&amp;E",'Labor Loading Matrix'!T1107,0),IF('CLINs &amp; Ceiling Rates'!$D$250="F&amp;E",'Labor Loading Matrix'!U1107,0),IF('CLINs &amp; Ceiling Rates'!$D$251="F&amp;E",'Labor Loading Matrix'!V1107,0),IF('CLINs &amp; Ceiling Rates'!$D$252="F&amp;E",'Labor Loading Matrix'!W1107,0),IF('CLINs &amp; Ceiling Rates'!$D$253="F&amp;E",'Labor Loading Matrix'!X1107,0),IF('CLINs &amp; Ceiling Rates'!$D$254="F&amp;E",'Labor Loading Matrix'!Y1107,0),IF('CLINs &amp; Ceiling Rates'!$D$255="F&amp;E",'Labor Loading Matrix'!Z1107,0),IF('CLINs &amp; Ceiling Rates'!$D$256="F&amp;E",'Labor Loading Matrix'!AA1107,0))</f>
        <v>0</v>
      </c>
      <c r="G1107" s="175">
        <f>SUM(IF('CLINs &amp; Ceiling Rates'!$D$237="R&amp;D",'Labor Loading Matrix'!H1107,0),IF('CLINs &amp; Ceiling Rates'!$D$238="R&amp;D",'Labor Loading Matrix'!I1107,0),IF('CLINs &amp; Ceiling Rates'!$D$239="R&amp;D",'Labor Loading Matrix'!J1107,0),IF('CLINs &amp; Ceiling Rates'!$D$240="R&amp;D",'Labor Loading Matrix'!K1107,0),IF('CLINs &amp; Ceiling Rates'!$D$241="R&amp;D",'Labor Loading Matrix'!L1107,0),IF('CLINs &amp; Ceiling Rates'!$D$242="R&amp;D",'Labor Loading Matrix'!M1107,0),IF('CLINs &amp; Ceiling Rates'!$D$243="R&amp;D",'Labor Loading Matrix'!N1107,0),IF('CLINs &amp; Ceiling Rates'!$D$244="R&amp;D",'Labor Loading Matrix'!O1107,0),IF('CLINs &amp; Ceiling Rates'!$D$245="R&amp;D",'Labor Loading Matrix'!P1107,0),IF('CLINs &amp; Ceiling Rates'!$D$246="R&amp;D",'Labor Loading Matrix'!Q1107,0),IF('CLINs &amp; Ceiling Rates'!$D$247="R&amp;D",'Labor Loading Matrix'!R1107,0),IF('CLINs &amp; Ceiling Rates'!$D$248="R&amp;D",'Labor Loading Matrix'!S1107,0),IF('CLINs &amp; Ceiling Rates'!$D$249="R&amp;D",'Labor Loading Matrix'!T1107,0),IF('CLINs &amp; Ceiling Rates'!$D$250="R&amp;D",'Labor Loading Matrix'!U1107,0),IF('CLINs &amp; Ceiling Rates'!$D$251="R&amp;D",'Labor Loading Matrix'!V1107,0),IF('CLINs &amp; Ceiling Rates'!$D$252="R&amp;D",'Labor Loading Matrix'!W1107,0),IF('CLINs &amp; Ceiling Rates'!$D$253="R&amp;D",'Labor Loading Matrix'!X1107,0),IF('CLINs &amp; Ceiling Rates'!$D$254="R&amp;D",'Labor Loading Matrix'!Y1107,0),IF('CLINs &amp; Ceiling Rates'!$D$255="R&amp;D",'Labor Loading Matrix'!Z1107,0),IF('CLINs &amp; Ceiling Rates'!$D$256="R&amp;D",'Labor Loading Matrix'!AA1107,0))</f>
        <v>0</v>
      </c>
      <c r="H1107" s="137"/>
      <c r="I1107" s="137"/>
      <c r="J1107" s="137"/>
      <c r="K1107" s="137"/>
      <c r="L1107" s="137"/>
      <c r="M1107" s="137"/>
      <c r="N1107" s="84"/>
      <c r="O1107" s="84"/>
      <c r="P1107" s="84"/>
      <c r="Q1107" s="84"/>
      <c r="R1107" s="133"/>
      <c r="S1107" s="133"/>
      <c r="T1107" s="133"/>
      <c r="U1107" s="133"/>
      <c r="V1107" s="133"/>
      <c r="W1107" s="133"/>
      <c r="X1107" s="133"/>
      <c r="Y1107" s="133"/>
      <c r="Z1107" s="133"/>
      <c r="AA1107" s="133"/>
    </row>
    <row r="1108" spans="1:27" s="73" customFormat="1" ht="18" hidden="1" customHeight="1" x14ac:dyDescent="0.25">
      <c r="A1108" s="173">
        <f>'CLINs &amp; Ceiling Rates'!B37</f>
        <v>0</v>
      </c>
      <c r="B1108" s="173">
        <f>'CLINs &amp; Ceiling Rates'!C37</f>
        <v>0</v>
      </c>
      <c r="C1108" s="177" t="str">
        <f>'CLINs &amp; Ceiling Rates'!O37</f>
        <v/>
      </c>
      <c r="D1108" s="211">
        <f>IF('CLINs &amp; Ceiling Rates'!D1064="",SUM('Labor Loading Matrix'!H1108:AA1108),SUM(E1108:G1108))</f>
        <v>0</v>
      </c>
      <c r="E1108" s="175">
        <f>SUM(IF('CLINs &amp; Ceiling Rates'!$D$237="OPS",'Labor Loading Matrix'!H1108,0),IF('CLINs &amp; Ceiling Rates'!$D$238="OPS",'Labor Loading Matrix'!I1108,0),IF('CLINs &amp; Ceiling Rates'!$D$239="OPS",'Labor Loading Matrix'!J1108,0),IF('CLINs &amp; Ceiling Rates'!$D$240="OPS",'Labor Loading Matrix'!K1108,0),IF('CLINs &amp; Ceiling Rates'!$D$241="OPS",'Labor Loading Matrix'!L1108,0),IF('CLINs &amp; Ceiling Rates'!$D$242="OPS",'Labor Loading Matrix'!M1108,0),IF('CLINs &amp; Ceiling Rates'!$D$243="OPS",'Labor Loading Matrix'!N1108,0),IF('CLINs &amp; Ceiling Rates'!$D$244="OPS",'Labor Loading Matrix'!O1108,0),IF('CLINs &amp; Ceiling Rates'!$D$245="OPS",'Labor Loading Matrix'!P1108,0),IF('CLINs &amp; Ceiling Rates'!$D$246="OPS",'Labor Loading Matrix'!Q1108,0),IF('CLINs &amp; Ceiling Rates'!$D$247="OPS",'Labor Loading Matrix'!R1108,0),IF('CLINs &amp; Ceiling Rates'!$D$248="OPS",'Labor Loading Matrix'!S1108,0),IF('CLINs &amp; Ceiling Rates'!$D$249="OPS",'Labor Loading Matrix'!T1108,0),IF('CLINs &amp; Ceiling Rates'!$D$250="OPS",'Labor Loading Matrix'!U1108,0),IF('CLINs &amp; Ceiling Rates'!$D$251="OPS",'Labor Loading Matrix'!V1108,0),IF('CLINs &amp; Ceiling Rates'!$D$252="OPS",'Labor Loading Matrix'!W1108,0),IF('CLINs &amp; Ceiling Rates'!$D$253="OPS",'Labor Loading Matrix'!X1108,0),IF('CLINs &amp; Ceiling Rates'!$D$254="OPS",'Labor Loading Matrix'!Y1108,0),IF('CLINs &amp; Ceiling Rates'!$D$255="OPS",'Labor Loading Matrix'!Z1108,0),IF('CLINs &amp; Ceiling Rates'!$D$256="OPS",'Labor Loading Matrix'!AA1108,0))</f>
        <v>0</v>
      </c>
      <c r="F1108" s="175">
        <f>SUM(IF('CLINs &amp; Ceiling Rates'!$D$237="F&amp;E",'Labor Loading Matrix'!H1108,0),IF('CLINs &amp; Ceiling Rates'!$D$238="F&amp;E",'Labor Loading Matrix'!I1108,0),IF('CLINs &amp; Ceiling Rates'!$D$239="F&amp;E",'Labor Loading Matrix'!J1108,0),IF('CLINs &amp; Ceiling Rates'!$D$240="F&amp;E",'Labor Loading Matrix'!K1108,0),IF('CLINs &amp; Ceiling Rates'!$D$241="F&amp;E",'Labor Loading Matrix'!L1108,0),IF('CLINs &amp; Ceiling Rates'!$D$242="F&amp;E",'Labor Loading Matrix'!M1108,0),IF('CLINs &amp; Ceiling Rates'!$D$243="F&amp;E",'Labor Loading Matrix'!N1108,0),IF('CLINs &amp; Ceiling Rates'!$D$244="F&amp;E",'Labor Loading Matrix'!O1108,0),IF('CLINs &amp; Ceiling Rates'!$D$245="F&amp;E",'Labor Loading Matrix'!P1108,0),IF('CLINs &amp; Ceiling Rates'!$D$246="F&amp;E",'Labor Loading Matrix'!Q1108,0),IF('CLINs &amp; Ceiling Rates'!$D$247="F&amp;E",'Labor Loading Matrix'!R1108,0),IF('CLINs &amp; Ceiling Rates'!$D$248="F&amp;E",'Labor Loading Matrix'!S1108,0),IF('CLINs &amp; Ceiling Rates'!$D$249="F&amp;E",'Labor Loading Matrix'!T1108,0),IF('CLINs &amp; Ceiling Rates'!$D$250="F&amp;E",'Labor Loading Matrix'!U1108,0),IF('CLINs &amp; Ceiling Rates'!$D$251="F&amp;E",'Labor Loading Matrix'!V1108,0),IF('CLINs &amp; Ceiling Rates'!$D$252="F&amp;E",'Labor Loading Matrix'!W1108,0),IF('CLINs &amp; Ceiling Rates'!$D$253="F&amp;E",'Labor Loading Matrix'!X1108,0),IF('CLINs &amp; Ceiling Rates'!$D$254="F&amp;E",'Labor Loading Matrix'!Y1108,0),IF('CLINs &amp; Ceiling Rates'!$D$255="F&amp;E",'Labor Loading Matrix'!Z1108,0),IF('CLINs &amp; Ceiling Rates'!$D$256="F&amp;E",'Labor Loading Matrix'!AA1108,0))</f>
        <v>0</v>
      </c>
      <c r="G1108" s="175">
        <f>SUM(IF('CLINs &amp; Ceiling Rates'!$D$237="R&amp;D",'Labor Loading Matrix'!H1108,0),IF('CLINs &amp; Ceiling Rates'!$D$238="R&amp;D",'Labor Loading Matrix'!I1108,0),IF('CLINs &amp; Ceiling Rates'!$D$239="R&amp;D",'Labor Loading Matrix'!J1108,0),IF('CLINs &amp; Ceiling Rates'!$D$240="R&amp;D",'Labor Loading Matrix'!K1108,0),IF('CLINs &amp; Ceiling Rates'!$D$241="R&amp;D",'Labor Loading Matrix'!L1108,0),IF('CLINs &amp; Ceiling Rates'!$D$242="R&amp;D",'Labor Loading Matrix'!M1108,0),IF('CLINs &amp; Ceiling Rates'!$D$243="R&amp;D",'Labor Loading Matrix'!N1108,0),IF('CLINs &amp; Ceiling Rates'!$D$244="R&amp;D",'Labor Loading Matrix'!O1108,0),IF('CLINs &amp; Ceiling Rates'!$D$245="R&amp;D",'Labor Loading Matrix'!P1108,0),IF('CLINs &amp; Ceiling Rates'!$D$246="R&amp;D",'Labor Loading Matrix'!Q1108,0),IF('CLINs &amp; Ceiling Rates'!$D$247="R&amp;D",'Labor Loading Matrix'!R1108,0),IF('CLINs &amp; Ceiling Rates'!$D$248="R&amp;D",'Labor Loading Matrix'!S1108,0),IF('CLINs &amp; Ceiling Rates'!$D$249="R&amp;D",'Labor Loading Matrix'!T1108,0),IF('CLINs &amp; Ceiling Rates'!$D$250="R&amp;D",'Labor Loading Matrix'!U1108,0),IF('CLINs &amp; Ceiling Rates'!$D$251="R&amp;D",'Labor Loading Matrix'!V1108,0),IF('CLINs &amp; Ceiling Rates'!$D$252="R&amp;D",'Labor Loading Matrix'!W1108,0),IF('CLINs &amp; Ceiling Rates'!$D$253="R&amp;D",'Labor Loading Matrix'!X1108,0),IF('CLINs &amp; Ceiling Rates'!$D$254="R&amp;D",'Labor Loading Matrix'!Y1108,0),IF('CLINs &amp; Ceiling Rates'!$D$255="R&amp;D",'Labor Loading Matrix'!Z1108,0),IF('CLINs &amp; Ceiling Rates'!$D$256="R&amp;D",'Labor Loading Matrix'!AA1108,0))</f>
        <v>0</v>
      </c>
      <c r="H1108" s="137"/>
      <c r="I1108" s="137"/>
      <c r="J1108" s="137"/>
      <c r="K1108" s="137"/>
      <c r="L1108" s="137"/>
      <c r="M1108" s="137"/>
      <c r="N1108" s="84"/>
      <c r="O1108" s="84"/>
      <c r="P1108" s="84"/>
      <c r="Q1108" s="84"/>
      <c r="R1108" s="133"/>
      <c r="S1108" s="133"/>
      <c r="T1108" s="133"/>
      <c r="U1108" s="133"/>
      <c r="V1108" s="133"/>
      <c r="W1108" s="133"/>
      <c r="X1108" s="133"/>
      <c r="Y1108" s="133"/>
      <c r="Z1108" s="133"/>
      <c r="AA1108" s="133"/>
    </row>
    <row r="1109" spans="1:27" s="73" customFormat="1" ht="18" hidden="1" customHeight="1" x14ac:dyDescent="0.25">
      <c r="A1109" s="173">
        <f>'CLINs &amp; Ceiling Rates'!B38</f>
        <v>0</v>
      </c>
      <c r="B1109" s="173">
        <f>'CLINs &amp; Ceiling Rates'!C38</f>
        <v>0</v>
      </c>
      <c r="C1109" s="177" t="str">
        <f>'CLINs &amp; Ceiling Rates'!O38</f>
        <v/>
      </c>
      <c r="D1109" s="211">
        <f>IF('CLINs &amp; Ceiling Rates'!D1065="",SUM('Labor Loading Matrix'!H1109:AA1109),SUM(E1109:G1109))</f>
        <v>0</v>
      </c>
      <c r="E1109" s="175">
        <f>SUM(IF('CLINs &amp; Ceiling Rates'!$D$237="OPS",'Labor Loading Matrix'!H1109,0),IF('CLINs &amp; Ceiling Rates'!$D$238="OPS",'Labor Loading Matrix'!I1109,0),IF('CLINs &amp; Ceiling Rates'!$D$239="OPS",'Labor Loading Matrix'!J1109,0),IF('CLINs &amp; Ceiling Rates'!$D$240="OPS",'Labor Loading Matrix'!K1109,0),IF('CLINs &amp; Ceiling Rates'!$D$241="OPS",'Labor Loading Matrix'!L1109,0),IF('CLINs &amp; Ceiling Rates'!$D$242="OPS",'Labor Loading Matrix'!M1109,0),IF('CLINs &amp; Ceiling Rates'!$D$243="OPS",'Labor Loading Matrix'!N1109,0),IF('CLINs &amp; Ceiling Rates'!$D$244="OPS",'Labor Loading Matrix'!O1109,0),IF('CLINs &amp; Ceiling Rates'!$D$245="OPS",'Labor Loading Matrix'!P1109,0),IF('CLINs &amp; Ceiling Rates'!$D$246="OPS",'Labor Loading Matrix'!Q1109,0),IF('CLINs &amp; Ceiling Rates'!$D$247="OPS",'Labor Loading Matrix'!R1109,0),IF('CLINs &amp; Ceiling Rates'!$D$248="OPS",'Labor Loading Matrix'!S1109,0),IF('CLINs &amp; Ceiling Rates'!$D$249="OPS",'Labor Loading Matrix'!T1109,0),IF('CLINs &amp; Ceiling Rates'!$D$250="OPS",'Labor Loading Matrix'!U1109,0),IF('CLINs &amp; Ceiling Rates'!$D$251="OPS",'Labor Loading Matrix'!V1109,0),IF('CLINs &amp; Ceiling Rates'!$D$252="OPS",'Labor Loading Matrix'!W1109,0),IF('CLINs &amp; Ceiling Rates'!$D$253="OPS",'Labor Loading Matrix'!X1109,0),IF('CLINs &amp; Ceiling Rates'!$D$254="OPS",'Labor Loading Matrix'!Y1109,0),IF('CLINs &amp; Ceiling Rates'!$D$255="OPS",'Labor Loading Matrix'!Z1109,0),IF('CLINs &amp; Ceiling Rates'!$D$256="OPS",'Labor Loading Matrix'!AA1109,0))</f>
        <v>0</v>
      </c>
      <c r="F1109" s="175">
        <f>SUM(IF('CLINs &amp; Ceiling Rates'!$D$237="F&amp;E",'Labor Loading Matrix'!H1109,0),IF('CLINs &amp; Ceiling Rates'!$D$238="F&amp;E",'Labor Loading Matrix'!I1109,0),IF('CLINs &amp; Ceiling Rates'!$D$239="F&amp;E",'Labor Loading Matrix'!J1109,0),IF('CLINs &amp; Ceiling Rates'!$D$240="F&amp;E",'Labor Loading Matrix'!K1109,0),IF('CLINs &amp; Ceiling Rates'!$D$241="F&amp;E",'Labor Loading Matrix'!L1109,0),IF('CLINs &amp; Ceiling Rates'!$D$242="F&amp;E",'Labor Loading Matrix'!M1109,0),IF('CLINs &amp; Ceiling Rates'!$D$243="F&amp;E",'Labor Loading Matrix'!N1109,0),IF('CLINs &amp; Ceiling Rates'!$D$244="F&amp;E",'Labor Loading Matrix'!O1109,0),IF('CLINs &amp; Ceiling Rates'!$D$245="F&amp;E",'Labor Loading Matrix'!P1109,0),IF('CLINs &amp; Ceiling Rates'!$D$246="F&amp;E",'Labor Loading Matrix'!Q1109,0),IF('CLINs &amp; Ceiling Rates'!$D$247="F&amp;E",'Labor Loading Matrix'!R1109,0),IF('CLINs &amp; Ceiling Rates'!$D$248="F&amp;E",'Labor Loading Matrix'!S1109,0),IF('CLINs &amp; Ceiling Rates'!$D$249="F&amp;E",'Labor Loading Matrix'!T1109,0),IF('CLINs &amp; Ceiling Rates'!$D$250="F&amp;E",'Labor Loading Matrix'!U1109,0),IF('CLINs &amp; Ceiling Rates'!$D$251="F&amp;E",'Labor Loading Matrix'!V1109,0),IF('CLINs &amp; Ceiling Rates'!$D$252="F&amp;E",'Labor Loading Matrix'!W1109,0),IF('CLINs &amp; Ceiling Rates'!$D$253="F&amp;E",'Labor Loading Matrix'!X1109,0),IF('CLINs &amp; Ceiling Rates'!$D$254="F&amp;E",'Labor Loading Matrix'!Y1109,0),IF('CLINs &amp; Ceiling Rates'!$D$255="F&amp;E",'Labor Loading Matrix'!Z1109,0),IF('CLINs &amp; Ceiling Rates'!$D$256="F&amp;E",'Labor Loading Matrix'!AA1109,0))</f>
        <v>0</v>
      </c>
      <c r="G1109" s="175">
        <f>SUM(IF('CLINs &amp; Ceiling Rates'!$D$237="R&amp;D",'Labor Loading Matrix'!H1109,0),IF('CLINs &amp; Ceiling Rates'!$D$238="R&amp;D",'Labor Loading Matrix'!I1109,0),IF('CLINs &amp; Ceiling Rates'!$D$239="R&amp;D",'Labor Loading Matrix'!J1109,0),IF('CLINs &amp; Ceiling Rates'!$D$240="R&amp;D",'Labor Loading Matrix'!K1109,0),IF('CLINs &amp; Ceiling Rates'!$D$241="R&amp;D",'Labor Loading Matrix'!L1109,0),IF('CLINs &amp; Ceiling Rates'!$D$242="R&amp;D",'Labor Loading Matrix'!M1109,0),IF('CLINs &amp; Ceiling Rates'!$D$243="R&amp;D",'Labor Loading Matrix'!N1109,0),IF('CLINs &amp; Ceiling Rates'!$D$244="R&amp;D",'Labor Loading Matrix'!O1109,0),IF('CLINs &amp; Ceiling Rates'!$D$245="R&amp;D",'Labor Loading Matrix'!P1109,0),IF('CLINs &amp; Ceiling Rates'!$D$246="R&amp;D",'Labor Loading Matrix'!Q1109,0),IF('CLINs &amp; Ceiling Rates'!$D$247="R&amp;D",'Labor Loading Matrix'!R1109,0),IF('CLINs &amp; Ceiling Rates'!$D$248="R&amp;D",'Labor Loading Matrix'!S1109,0),IF('CLINs &amp; Ceiling Rates'!$D$249="R&amp;D",'Labor Loading Matrix'!T1109,0),IF('CLINs &amp; Ceiling Rates'!$D$250="R&amp;D",'Labor Loading Matrix'!U1109,0),IF('CLINs &amp; Ceiling Rates'!$D$251="R&amp;D",'Labor Loading Matrix'!V1109,0),IF('CLINs &amp; Ceiling Rates'!$D$252="R&amp;D",'Labor Loading Matrix'!W1109,0),IF('CLINs &amp; Ceiling Rates'!$D$253="R&amp;D",'Labor Loading Matrix'!X1109,0),IF('CLINs &amp; Ceiling Rates'!$D$254="R&amp;D",'Labor Loading Matrix'!Y1109,0),IF('CLINs &amp; Ceiling Rates'!$D$255="R&amp;D",'Labor Loading Matrix'!Z1109,0),IF('CLINs &amp; Ceiling Rates'!$D$256="R&amp;D",'Labor Loading Matrix'!AA1109,0))</f>
        <v>0</v>
      </c>
      <c r="H1109" s="137"/>
      <c r="I1109" s="137"/>
      <c r="J1109" s="137"/>
      <c r="K1109" s="137"/>
      <c r="L1109" s="137"/>
      <c r="M1109" s="137"/>
      <c r="N1109" s="84"/>
      <c r="O1109" s="84"/>
      <c r="P1109" s="84"/>
      <c r="Q1109" s="84"/>
      <c r="R1109" s="133"/>
      <c r="S1109" s="133"/>
      <c r="T1109" s="133"/>
      <c r="U1109" s="133"/>
      <c r="V1109" s="133"/>
      <c r="W1109" s="133"/>
      <c r="X1109" s="133"/>
      <c r="Y1109" s="133"/>
      <c r="Z1109" s="133"/>
      <c r="AA1109" s="133"/>
    </row>
    <row r="1110" spans="1:27" s="73" customFormat="1" ht="18" hidden="1" customHeight="1" x14ac:dyDescent="0.25">
      <c r="A1110" s="173">
        <f>'CLINs &amp; Ceiling Rates'!B39</f>
        <v>0</v>
      </c>
      <c r="B1110" s="173">
        <f>'CLINs &amp; Ceiling Rates'!C39</f>
        <v>0</v>
      </c>
      <c r="C1110" s="177" t="str">
        <f>'CLINs &amp; Ceiling Rates'!O39</f>
        <v/>
      </c>
      <c r="D1110" s="211">
        <f>IF('CLINs &amp; Ceiling Rates'!D1066="",SUM('Labor Loading Matrix'!H1110:AA1110),SUM(E1110:G1110))</f>
        <v>0</v>
      </c>
      <c r="E1110" s="175">
        <f>SUM(IF('CLINs &amp; Ceiling Rates'!$D$237="OPS",'Labor Loading Matrix'!H1110,0),IF('CLINs &amp; Ceiling Rates'!$D$238="OPS",'Labor Loading Matrix'!I1110,0),IF('CLINs &amp; Ceiling Rates'!$D$239="OPS",'Labor Loading Matrix'!J1110,0),IF('CLINs &amp; Ceiling Rates'!$D$240="OPS",'Labor Loading Matrix'!K1110,0),IF('CLINs &amp; Ceiling Rates'!$D$241="OPS",'Labor Loading Matrix'!L1110,0),IF('CLINs &amp; Ceiling Rates'!$D$242="OPS",'Labor Loading Matrix'!M1110,0),IF('CLINs &amp; Ceiling Rates'!$D$243="OPS",'Labor Loading Matrix'!N1110,0),IF('CLINs &amp; Ceiling Rates'!$D$244="OPS",'Labor Loading Matrix'!O1110,0),IF('CLINs &amp; Ceiling Rates'!$D$245="OPS",'Labor Loading Matrix'!P1110,0),IF('CLINs &amp; Ceiling Rates'!$D$246="OPS",'Labor Loading Matrix'!Q1110,0),IF('CLINs &amp; Ceiling Rates'!$D$247="OPS",'Labor Loading Matrix'!R1110,0),IF('CLINs &amp; Ceiling Rates'!$D$248="OPS",'Labor Loading Matrix'!S1110,0),IF('CLINs &amp; Ceiling Rates'!$D$249="OPS",'Labor Loading Matrix'!T1110,0),IF('CLINs &amp; Ceiling Rates'!$D$250="OPS",'Labor Loading Matrix'!U1110,0),IF('CLINs &amp; Ceiling Rates'!$D$251="OPS",'Labor Loading Matrix'!V1110,0),IF('CLINs &amp; Ceiling Rates'!$D$252="OPS",'Labor Loading Matrix'!W1110,0),IF('CLINs &amp; Ceiling Rates'!$D$253="OPS",'Labor Loading Matrix'!X1110,0),IF('CLINs &amp; Ceiling Rates'!$D$254="OPS",'Labor Loading Matrix'!Y1110,0),IF('CLINs &amp; Ceiling Rates'!$D$255="OPS",'Labor Loading Matrix'!Z1110,0),IF('CLINs &amp; Ceiling Rates'!$D$256="OPS",'Labor Loading Matrix'!AA1110,0))</f>
        <v>0</v>
      </c>
      <c r="F1110" s="175">
        <f>SUM(IF('CLINs &amp; Ceiling Rates'!$D$237="F&amp;E",'Labor Loading Matrix'!H1110,0),IF('CLINs &amp; Ceiling Rates'!$D$238="F&amp;E",'Labor Loading Matrix'!I1110,0),IF('CLINs &amp; Ceiling Rates'!$D$239="F&amp;E",'Labor Loading Matrix'!J1110,0),IF('CLINs &amp; Ceiling Rates'!$D$240="F&amp;E",'Labor Loading Matrix'!K1110,0),IF('CLINs &amp; Ceiling Rates'!$D$241="F&amp;E",'Labor Loading Matrix'!L1110,0),IF('CLINs &amp; Ceiling Rates'!$D$242="F&amp;E",'Labor Loading Matrix'!M1110,0),IF('CLINs &amp; Ceiling Rates'!$D$243="F&amp;E",'Labor Loading Matrix'!N1110,0),IF('CLINs &amp; Ceiling Rates'!$D$244="F&amp;E",'Labor Loading Matrix'!O1110,0),IF('CLINs &amp; Ceiling Rates'!$D$245="F&amp;E",'Labor Loading Matrix'!P1110,0),IF('CLINs &amp; Ceiling Rates'!$D$246="F&amp;E",'Labor Loading Matrix'!Q1110,0),IF('CLINs &amp; Ceiling Rates'!$D$247="F&amp;E",'Labor Loading Matrix'!R1110,0),IF('CLINs &amp; Ceiling Rates'!$D$248="F&amp;E",'Labor Loading Matrix'!S1110,0),IF('CLINs &amp; Ceiling Rates'!$D$249="F&amp;E",'Labor Loading Matrix'!T1110,0),IF('CLINs &amp; Ceiling Rates'!$D$250="F&amp;E",'Labor Loading Matrix'!U1110,0),IF('CLINs &amp; Ceiling Rates'!$D$251="F&amp;E",'Labor Loading Matrix'!V1110,0),IF('CLINs &amp; Ceiling Rates'!$D$252="F&amp;E",'Labor Loading Matrix'!W1110,0),IF('CLINs &amp; Ceiling Rates'!$D$253="F&amp;E",'Labor Loading Matrix'!X1110,0),IF('CLINs &amp; Ceiling Rates'!$D$254="F&amp;E",'Labor Loading Matrix'!Y1110,0),IF('CLINs &amp; Ceiling Rates'!$D$255="F&amp;E",'Labor Loading Matrix'!Z1110,0),IF('CLINs &amp; Ceiling Rates'!$D$256="F&amp;E",'Labor Loading Matrix'!AA1110,0))</f>
        <v>0</v>
      </c>
      <c r="G1110" s="175">
        <f>SUM(IF('CLINs &amp; Ceiling Rates'!$D$237="R&amp;D",'Labor Loading Matrix'!H1110,0),IF('CLINs &amp; Ceiling Rates'!$D$238="R&amp;D",'Labor Loading Matrix'!I1110,0),IF('CLINs &amp; Ceiling Rates'!$D$239="R&amp;D",'Labor Loading Matrix'!J1110,0),IF('CLINs &amp; Ceiling Rates'!$D$240="R&amp;D",'Labor Loading Matrix'!K1110,0),IF('CLINs &amp; Ceiling Rates'!$D$241="R&amp;D",'Labor Loading Matrix'!L1110,0),IF('CLINs &amp; Ceiling Rates'!$D$242="R&amp;D",'Labor Loading Matrix'!M1110,0),IF('CLINs &amp; Ceiling Rates'!$D$243="R&amp;D",'Labor Loading Matrix'!N1110,0),IF('CLINs &amp; Ceiling Rates'!$D$244="R&amp;D",'Labor Loading Matrix'!O1110,0),IF('CLINs &amp; Ceiling Rates'!$D$245="R&amp;D",'Labor Loading Matrix'!P1110,0),IF('CLINs &amp; Ceiling Rates'!$D$246="R&amp;D",'Labor Loading Matrix'!Q1110,0),IF('CLINs &amp; Ceiling Rates'!$D$247="R&amp;D",'Labor Loading Matrix'!R1110,0),IF('CLINs &amp; Ceiling Rates'!$D$248="R&amp;D",'Labor Loading Matrix'!S1110,0),IF('CLINs &amp; Ceiling Rates'!$D$249="R&amp;D",'Labor Loading Matrix'!T1110,0),IF('CLINs &amp; Ceiling Rates'!$D$250="R&amp;D",'Labor Loading Matrix'!U1110,0),IF('CLINs &amp; Ceiling Rates'!$D$251="R&amp;D",'Labor Loading Matrix'!V1110,0),IF('CLINs &amp; Ceiling Rates'!$D$252="R&amp;D",'Labor Loading Matrix'!W1110,0),IF('CLINs &amp; Ceiling Rates'!$D$253="R&amp;D",'Labor Loading Matrix'!X1110,0),IF('CLINs &amp; Ceiling Rates'!$D$254="R&amp;D",'Labor Loading Matrix'!Y1110,0),IF('CLINs &amp; Ceiling Rates'!$D$255="R&amp;D",'Labor Loading Matrix'!Z1110,0),IF('CLINs &amp; Ceiling Rates'!$D$256="R&amp;D",'Labor Loading Matrix'!AA1110,0))</f>
        <v>0</v>
      </c>
      <c r="H1110" s="137"/>
      <c r="I1110" s="137"/>
      <c r="J1110" s="137"/>
      <c r="K1110" s="137"/>
      <c r="L1110" s="137"/>
      <c r="M1110" s="137"/>
      <c r="N1110" s="84"/>
      <c r="O1110" s="84"/>
      <c r="P1110" s="84"/>
      <c r="Q1110" s="84"/>
      <c r="R1110" s="133"/>
      <c r="S1110" s="133"/>
      <c r="T1110" s="133"/>
      <c r="U1110" s="133"/>
      <c r="V1110" s="133"/>
      <c r="W1110" s="133"/>
      <c r="X1110" s="133"/>
      <c r="Y1110" s="133"/>
      <c r="Z1110" s="133"/>
      <c r="AA1110" s="133"/>
    </row>
    <row r="1111" spans="1:27" s="73" customFormat="1" ht="18" hidden="1" customHeight="1" x14ac:dyDescent="0.25">
      <c r="A1111" s="173">
        <f>'CLINs &amp; Ceiling Rates'!B40</f>
        <v>0</v>
      </c>
      <c r="B1111" s="173">
        <f>'CLINs &amp; Ceiling Rates'!C40</f>
        <v>0</v>
      </c>
      <c r="C1111" s="177" t="str">
        <f>'CLINs &amp; Ceiling Rates'!O40</f>
        <v/>
      </c>
      <c r="D1111" s="211">
        <f>IF('CLINs &amp; Ceiling Rates'!D1067="",SUM('Labor Loading Matrix'!H1111:AA1111),SUM(E1111:G1111))</f>
        <v>0</v>
      </c>
      <c r="E1111" s="175">
        <f>SUM(IF('CLINs &amp; Ceiling Rates'!$D$237="OPS",'Labor Loading Matrix'!H1111,0),IF('CLINs &amp; Ceiling Rates'!$D$238="OPS",'Labor Loading Matrix'!I1111,0),IF('CLINs &amp; Ceiling Rates'!$D$239="OPS",'Labor Loading Matrix'!J1111,0),IF('CLINs &amp; Ceiling Rates'!$D$240="OPS",'Labor Loading Matrix'!K1111,0),IF('CLINs &amp; Ceiling Rates'!$D$241="OPS",'Labor Loading Matrix'!L1111,0),IF('CLINs &amp; Ceiling Rates'!$D$242="OPS",'Labor Loading Matrix'!M1111,0),IF('CLINs &amp; Ceiling Rates'!$D$243="OPS",'Labor Loading Matrix'!N1111,0),IF('CLINs &amp; Ceiling Rates'!$D$244="OPS",'Labor Loading Matrix'!O1111,0),IF('CLINs &amp; Ceiling Rates'!$D$245="OPS",'Labor Loading Matrix'!P1111,0),IF('CLINs &amp; Ceiling Rates'!$D$246="OPS",'Labor Loading Matrix'!Q1111,0),IF('CLINs &amp; Ceiling Rates'!$D$247="OPS",'Labor Loading Matrix'!R1111,0),IF('CLINs &amp; Ceiling Rates'!$D$248="OPS",'Labor Loading Matrix'!S1111,0),IF('CLINs &amp; Ceiling Rates'!$D$249="OPS",'Labor Loading Matrix'!T1111,0),IF('CLINs &amp; Ceiling Rates'!$D$250="OPS",'Labor Loading Matrix'!U1111,0),IF('CLINs &amp; Ceiling Rates'!$D$251="OPS",'Labor Loading Matrix'!V1111,0),IF('CLINs &amp; Ceiling Rates'!$D$252="OPS",'Labor Loading Matrix'!W1111,0),IF('CLINs &amp; Ceiling Rates'!$D$253="OPS",'Labor Loading Matrix'!X1111,0),IF('CLINs &amp; Ceiling Rates'!$D$254="OPS",'Labor Loading Matrix'!Y1111,0),IF('CLINs &amp; Ceiling Rates'!$D$255="OPS",'Labor Loading Matrix'!Z1111,0),IF('CLINs &amp; Ceiling Rates'!$D$256="OPS",'Labor Loading Matrix'!AA1111,0))</f>
        <v>0</v>
      </c>
      <c r="F1111" s="175">
        <f>SUM(IF('CLINs &amp; Ceiling Rates'!$D$237="F&amp;E",'Labor Loading Matrix'!H1111,0),IF('CLINs &amp; Ceiling Rates'!$D$238="F&amp;E",'Labor Loading Matrix'!I1111,0),IF('CLINs &amp; Ceiling Rates'!$D$239="F&amp;E",'Labor Loading Matrix'!J1111,0),IF('CLINs &amp; Ceiling Rates'!$D$240="F&amp;E",'Labor Loading Matrix'!K1111,0),IF('CLINs &amp; Ceiling Rates'!$D$241="F&amp;E",'Labor Loading Matrix'!L1111,0),IF('CLINs &amp; Ceiling Rates'!$D$242="F&amp;E",'Labor Loading Matrix'!M1111,0),IF('CLINs &amp; Ceiling Rates'!$D$243="F&amp;E",'Labor Loading Matrix'!N1111,0),IF('CLINs &amp; Ceiling Rates'!$D$244="F&amp;E",'Labor Loading Matrix'!O1111,0),IF('CLINs &amp; Ceiling Rates'!$D$245="F&amp;E",'Labor Loading Matrix'!P1111,0),IF('CLINs &amp; Ceiling Rates'!$D$246="F&amp;E",'Labor Loading Matrix'!Q1111,0),IF('CLINs &amp; Ceiling Rates'!$D$247="F&amp;E",'Labor Loading Matrix'!R1111,0),IF('CLINs &amp; Ceiling Rates'!$D$248="F&amp;E",'Labor Loading Matrix'!S1111,0),IF('CLINs &amp; Ceiling Rates'!$D$249="F&amp;E",'Labor Loading Matrix'!T1111,0),IF('CLINs &amp; Ceiling Rates'!$D$250="F&amp;E",'Labor Loading Matrix'!U1111,0),IF('CLINs &amp; Ceiling Rates'!$D$251="F&amp;E",'Labor Loading Matrix'!V1111,0),IF('CLINs &amp; Ceiling Rates'!$D$252="F&amp;E",'Labor Loading Matrix'!W1111,0),IF('CLINs &amp; Ceiling Rates'!$D$253="F&amp;E",'Labor Loading Matrix'!X1111,0),IF('CLINs &amp; Ceiling Rates'!$D$254="F&amp;E",'Labor Loading Matrix'!Y1111,0),IF('CLINs &amp; Ceiling Rates'!$D$255="F&amp;E",'Labor Loading Matrix'!Z1111,0),IF('CLINs &amp; Ceiling Rates'!$D$256="F&amp;E",'Labor Loading Matrix'!AA1111,0))</f>
        <v>0</v>
      </c>
      <c r="G1111" s="175">
        <f>SUM(IF('CLINs &amp; Ceiling Rates'!$D$237="R&amp;D",'Labor Loading Matrix'!H1111,0),IF('CLINs &amp; Ceiling Rates'!$D$238="R&amp;D",'Labor Loading Matrix'!I1111,0),IF('CLINs &amp; Ceiling Rates'!$D$239="R&amp;D",'Labor Loading Matrix'!J1111,0),IF('CLINs &amp; Ceiling Rates'!$D$240="R&amp;D",'Labor Loading Matrix'!K1111,0),IF('CLINs &amp; Ceiling Rates'!$D$241="R&amp;D",'Labor Loading Matrix'!L1111,0),IF('CLINs &amp; Ceiling Rates'!$D$242="R&amp;D",'Labor Loading Matrix'!M1111,0),IF('CLINs &amp; Ceiling Rates'!$D$243="R&amp;D",'Labor Loading Matrix'!N1111,0),IF('CLINs &amp; Ceiling Rates'!$D$244="R&amp;D",'Labor Loading Matrix'!O1111,0),IF('CLINs &amp; Ceiling Rates'!$D$245="R&amp;D",'Labor Loading Matrix'!P1111,0),IF('CLINs &amp; Ceiling Rates'!$D$246="R&amp;D",'Labor Loading Matrix'!Q1111,0),IF('CLINs &amp; Ceiling Rates'!$D$247="R&amp;D",'Labor Loading Matrix'!R1111,0),IF('CLINs &amp; Ceiling Rates'!$D$248="R&amp;D",'Labor Loading Matrix'!S1111,0),IF('CLINs &amp; Ceiling Rates'!$D$249="R&amp;D",'Labor Loading Matrix'!T1111,0),IF('CLINs &amp; Ceiling Rates'!$D$250="R&amp;D",'Labor Loading Matrix'!U1111,0),IF('CLINs &amp; Ceiling Rates'!$D$251="R&amp;D",'Labor Loading Matrix'!V1111,0),IF('CLINs &amp; Ceiling Rates'!$D$252="R&amp;D",'Labor Loading Matrix'!W1111,0),IF('CLINs &amp; Ceiling Rates'!$D$253="R&amp;D",'Labor Loading Matrix'!X1111,0),IF('CLINs &amp; Ceiling Rates'!$D$254="R&amp;D",'Labor Loading Matrix'!Y1111,0),IF('CLINs &amp; Ceiling Rates'!$D$255="R&amp;D",'Labor Loading Matrix'!Z1111,0),IF('CLINs &amp; Ceiling Rates'!$D$256="R&amp;D",'Labor Loading Matrix'!AA1111,0))</f>
        <v>0</v>
      </c>
      <c r="H1111" s="137"/>
      <c r="I1111" s="137"/>
      <c r="J1111" s="137"/>
      <c r="K1111" s="137"/>
      <c r="L1111" s="137"/>
      <c r="M1111" s="137"/>
      <c r="N1111" s="84"/>
      <c r="O1111" s="84"/>
      <c r="P1111" s="84"/>
      <c r="Q1111" s="84"/>
      <c r="R1111" s="133"/>
      <c r="S1111" s="133"/>
      <c r="T1111" s="133"/>
      <c r="U1111" s="133"/>
      <c r="V1111" s="133"/>
      <c r="W1111" s="133"/>
      <c r="X1111" s="133"/>
      <c r="Y1111" s="133"/>
      <c r="Z1111" s="133"/>
      <c r="AA1111" s="133"/>
    </row>
    <row r="1112" spans="1:27" s="73" customFormat="1" ht="18" hidden="1" customHeight="1" x14ac:dyDescent="0.25">
      <c r="A1112" s="173">
        <f>'CLINs &amp; Ceiling Rates'!B41</f>
        <v>0</v>
      </c>
      <c r="B1112" s="173">
        <f>'CLINs &amp; Ceiling Rates'!C41</f>
        <v>0</v>
      </c>
      <c r="C1112" s="177" t="str">
        <f>'CLINs &amp; Ceiling Rates'!O41</f>
        <v/>
      </c>
      <c r="D1112" s="211">
        <f>IF('CLINs &amp; Ceiling Rates'!D1068="",SUM('Labor Loading Matrix'!H1112:AA1112),SUM(E1112:G1112))</f>
        <v>0</v>
      </c>
      <c r="E1112" s="175">
        <f>SUM(IF('CLINs &amp; Ceiling Rates'!$D$237="OPS",'Labor Loading Matrix'!H1112,0),IF('CLINs &amp; Ceiling Rates'!$D$238="OPS",'Labor Loading Matrix'!I1112,0),IF('CLINs &amp; Ceiling Rates'!$D$239="OPS",'Labor Loading Matrix'!J1112,0),IF('CLINs &amp; Ceiling Rates'!$D$240="OPS",'Labor Loading Matrix'!K1112,0),IF('CLINs &amp; Ceiling Rates'!$D$241="OPS",'Labor Loading Matrix'!L1112,0),IF('CLINs &amp; Ceiling Rates'!$D$242="OPS",'Labor Loading Matrix'!M1112,0),IF('CLINs &amp; Ceiling Rates'!$D$243="OPS",'Labor Loading Matrix'!N1112,0),IF('CLINs &amp; Ceiling Rates'!$D$244="OPS",'Labor Loading Matrix'!O1112,0),IF('CLINs &amp; Ceiling Rates'!$D$245="OPS",'Labor Loading Matrix'!P1112,0),IF('CLINs &amp; Ceiling Rates'!$D$246="OPS",'Labor Loading Matrix'!Q1112,0),IF('CLINs &amp; Ceiling Rates'!$D$247="OPS",'Labor Loading Matrix'!R1112,0),IF('CLINs &amp; Ceiling Rates'!$D$248="OPS",'Labor Loading Matrix'!S1112,0),IF('CLINs &amp; Ceiling Rates'!$D$249="OPS",'Labor Loading Matrix'!T1112,0),IF('CLINs &amp; Ceiling Rates'!$D$250="OPS",'Labor Loading Matrix'!U1112,0),IF('CLINs &amp; Ceiling Rates'!$D$251="OPS",'Labor Loading Matrix'!V1112,0),IF('CLINs &amp; Ceiling Rates'!$D$252="OPS",'Labor Loading Matrix'!W1112,0),IF('CLINs &amp; Ceiling Rates'!$D$253="OPS",'Labor Loading Matrix'!X1112,0),IF('CLINs &amp; Ceiling Rates'!$D$254="OPS",'Labor Loading Matrix'!Y1112,0),IF('CLINs &amp; Ceiling Rates'!$D$255="OPS",'Labor Loading Matrix'!Z1112,0),IF('CLINs &amp; Ceiling Rates'!$D$256="OPS",'Labor Loading Matrix'!AA1112,0))</f>
        <v>0</v>
      </c>
      <c r="F1112" s="175">
        <f>SUM(IF('CLINs &amp; Ceiling Rates'!$D$237="F&amp;E",'Labor Loading Matrix'!H1112,0),IF('CLINs &amp; Ceiling Rates'!$D$238="F&amp;E",'Labor Loading Matrix'!I1112,0),IF('CLINs &amp; Ceiling Rates'!$D$239="F&amp;E",'Labor Loading Matrix'!J1112,0),IF('CLINs &amp; Ceiling Rates'!$D$240="F&amp;E",'Labor Loading Matrix'!K1112,0),IF('CLINs &amp; Ceiling Rates'!$D$241="F&amp;E",'Labor Loading Matrix'!L1112,0),IF('CLINs &amp; Ceiling Rates'!$D$242="F&amp;E",'Labor Loading Matrix'!M1112,0),IF('CLINs &amp; Ceiling Rates'!$D$243="F&amp;E",'Labor Loading Matrix'!N1112,0),IF('CLINs &amp; Ceiling Rates'!$D$244="F&amp;E",'Labor Loading Matrix'!O1112,0),IF('CLINs &amp; Ceiling Rates'!$D$245="F&amp;E",'Labor Loading Matrix'!P1112,0),IF('CLINs &amp; Ceiling Rates'!$D$246="F&amp;E",'Labor Loading Matrix'!Q1112,0),IF('CLINs &amp; Ceiling Rates'!$D$247="F&amp;E",'Labor Loading Matrix'!R1112,0),IF('CLINs &amp; Ceiling Rates'!$D$248="F&amp;E",'Labor Loading Matrix'!S1112,0),IF('CLINs &amp; Ceiling Rates'!$D$249="F&amp;E",'Labor Loading Matrix'!T1112,0),IF('CLINs &amp; Ceiling Rates'!$D$250="F&amp;E",'Labor Loading Matrix'!U1112,0),IF('CLINs &amp; Ceiling Rates'!$D$251="F&amp;E",'Labor Loading Matrix'!V1112,0),IF('CLINs &amp; Ceiling Rates'!$D$252="F&amp;E",'Labor Loading Matrix'!W1112,0),IF('CLINs &amp; Ceiling Rates'!$D$253="F&amp;E",'Labor Loading Matrix'!X1112,0),IF('CLINs &amp; Ceiling Rates'!$D$254="F&amp;E",'Labor Loading Matrix'!Y1112,0),IF('CLINs &amp; Ceiling Rates'!$D$255="F&amp;E",'Labor Loading Matrix'!Z1112,0),IF('CLINs &amp; Ceiling Rates'!$D$256="F&amp;E",'Labor Loading Matrix'!AA1112,0))</f>
        <v>0</v>
      </c>
      <c r="G1112" s="175">
        <f>SUM(IF('CLINs &amp; Ceiling Rates'!$D$237="R&amp;D",'Labor Loading Matrix'!H1112,0),IF('CLINs &amp; Ceiling Rates'!$D$238="R&amp;D",'Labor Loading Matrix'!I1112,0),IF('CLINs &amp; Ceiling Rates'!$D$239="R&amp;D",'Labor Loading Matrix'!J1112,0),IF('CLINs &amp; Ceiling Rates'!$D$240="R&amp;D",'Labor Loading Matrix'!K1112,0),IF('CLINs &amp; Ceiling Rates'!$D$241="R&amp;D",'Labor Loading Matrix'!L1112,0),IF('CLINs &amp; Ceiling Rates'!$D$242="R&amp;D",'Labor Loading Matrix'!M1112,0),IF('CLINs &amp; Ceiling Rates'!$D$243="R&amp;D",'Labor Loading Matrix'!N1112,0),IF('CLINs &amp; Ceiling Rates'!$D$244="R&amp;D",'Labor Loading Matrix'!O1112,0),IF('CLINs &amp; Ceiling Rates'!$D$245="R&amp;D",'Labor Loading Matrix'!P1112,0),IF('CLINs &amp; Ceiling Rates'!$D$246="R&amp;D",'Labor Loading Matrix'!Q1112,0),IF('CLINs &amp; Ceiling Rates'!$D$247="R&amp;D",'Labor Loading Matrix'!R1112,0),IF('CLINs &amp; Ceiling Rates'!$D$248="R&amp;D",'Labor Loading Matrix'!S1112,0),IF('CLINs &amp; Ceiling Rates'!$D$249="R&amp;D",'Labor Loading Matrix'!T1112,0),IF('CLINs &amp; Ceiling Rates'!$D$250="R&amp;D",'Labor Loading Matrix'!U1112,0),IF('CLINs &amp; Ceiling Rates'!$D$251="R&amp;D",'Labor Loading Matrix'!V1112,0),IF('CLINs &amp; Ceiling Rates'!$D$252="R&amp;D",'Labor Loading Matrix'!W1112,0),IF('CLINs &amp; Ceiling Rates'!$D$253="R&amp;D",'Labor Loading Matrix'!X1112,0),IF('CLINs &amp; Ceiling Rates'!$D$254="R&amp;D",'Labor Loading Matrix'!Y1112,0),IF('CLINs &amp; Ceiling Rates'!$D$255="R&amp;D",'Labor Loading Matrix'!Z1112,0),IF('CLINs &amp; Ceiling Rates'!$D$256="R&amp;D",'Labor Loading Matrix'!AA1112,0))</f>
        <v>0</v>
      </c>
      <c r="H1112" s="137"/>
      <c r="I1112" s="137"/>
      <c r="J1112" s="137"/>
      <c r="K1112" s="137"/>
      <c r="L1112" s="137"/>
      <c r="M1112" s="137"/>
      <c r="N1112" s="84"/>
      <c r="O1112" s="84"/>
      <c r="P1112" s="84"/>
      <c r="Q1112" s="84"/>
      <c r="R1112" s="133"/>
      <c r="S1112" s="133"/>
      <c r="T1112" s="133"/>
      <c r="U1112" s="133"/>
      <c r="V1112" s="133"/>
      <c r="W1112" s="133"/>
      <c r="X1112" s="133"/>
      <c r="Y1112" s="133"/>
      <c r="Z1112" s="133"/>
      <c r="AA1112" s="133"/>
    </row>
    <row r="1113" spans="1:27" s="73" customFormat="1" ht="18" hidden="1" customHeight="1" x14ac:dyDescent="0.25">
      <c r="A1113" s="173">
        <f>'CLINs &amp; Ceiling Rates'!B42</f>
        <v>0</v>
      </c>
      <c r="B1113" s="173">
        <f>'CLINs &amp; Ceiling Rates'!C42</f>
        <v>0</v>
      </c>
      <c r="C1113" s="177" t="str">
        <f>'CLINs &amp; Ceiling Rates'!O42</f>
        <v/>
      </c>
      <c r="D1113" s="211">
        <f>IF('CLINs &amp; Ceiling Rates'!D1069="",SUM('Labor Loading Matrix'!H1113:AA1113),SUM(E1113:G1113))</f>
        <v>0</v>
      </c>
      <c r="E1113" s="175">
        <f>SUM(IF('CLINs &amp; Ceiling Rates'!$D$237="OPS",'Labor Loading Matrix'!H1113,0),IF('CLINs &amp; Ceiling Rates'!$D$238="OPS",'Labor Loading Matrix'!I1113,0),IF('CLINs &amp; Ceiling Rates'!$D$239="OPS",'Labor Loading Matrix'!J1113,0),IF('CLINs &amp; Ceiling Rates'!$D$240="OPS",'Labor Loading Matrix'!K1113,0),IF('CLINs &amp; Ceiling Rates'!$D$241="OPS",'Labor Loading Matrix'!L1113,0),IF('CLINs &amp; Ceiling Rates'!$D$242="OPS",'Labor Loading Matrix'!M1113,0),IF('CLINs &amp; Ceiling Rates'!$D$243="OPS",'Labor Loading Matrix'!N1113,0),IF('CLINs &amp; Ceiling Rates'!$D$244="OPS",'Labor Loading Matrix'!O1113,0),IF('CLINs &amp; Ceiling Rates'!$D$245="OPS",'Labor Loading Matrix'!P1113,0),IF('CLINs &amp; Ceiling Rates'!$D$246="OPS",'Labor Loading Matrix'!Q1113,0),IF('CLINs &amp; Ceiling Rates'!$D$247="OPS",'Labor Loading Matrix'!R1113,0),IF('CLINs &amp; Ceiling Rates'!$D$248="OPS",'Labor Loading Matrix'!S1113,0),IF('CLINs &amp; Ceiling Rates'!$D$249="OPS",'Labor Loading Matrix'!T1113,0),IF('CLINs &amp; Ceiling Rates'!$D$250="OPS",'Labor Loading Matrix'!U1113,0),IF('CLINs &amp; Ceiling Rates'!$D$251="OPS",'Labor Loading Matrix'!V1113,0),IF('CLINs &amp; Ceiling Rates'!$D$252="OPS",'Labor Loading Matrix'!W1113,0),IF('CLINs &amp; Ceiling Rates'!$D$253="OPS",'Labor Loading Matrix'!X1113,0),IF('CLINs &amp; Ceiling Rates'!$D$254="OPS",'Labor Loading Matrix'!Y1113,0),IF('CLINs &amp; Ceiling Rates'!$D$255="OPS",'Labor Loading Matrix'!Z1113,0),IF('CLINs &amp; Ceiling Rates'!$D$256="OPS",'Labor Loading Matrix'!AA1113,0))</f>
        <v>0</v>
      </c>
      <c r="F1113" s="175">
        <f>SUM(IF('CLINs &amp; Ceiling Rates'!$D$237="F&amp;E",'Labor Loading Matrix'!H1113,0),IF('CLINs &amp; Ceiling Rates'!$D$238="F&amp;E",'Labor Loading Matrix'!I1113,0),IF('CLINs &amp; Ceiling Rates'!$D$239="F&amp;E",'Labor Loading Matrix'!J1113,0),IF('CLINs &amp; Ceiling Rates'!$D$240="F&amp;E",'Labor Loading Matrix'!K1113,0),IF('CLINs &amp; Ceiling Rates'!$D$241="F&amp;E",'Labor Loading Matrix'!L1113,0),IF('CLINs &amp; Ceiling Rates'!$D$242="F&amp;E",'Labor Loading Matrix'!M1113,0),IF('CLINs &amp; Ceiling Rates'!$D$243="F&amp;E",'Labor Loading Matrix'!N1113,0),IF('CLINs &amp; Ceiling Rates'!$D$244="F&amp;E",'Labor Loading Matrix'!O1113,0),IF('CLINs &amp; Ceiling Rates'!$D$245="F&amp;E",'Labor Loading Matrix'!P1113,0),IF('CLINs &amp; Ceiling Rates'!$D$246="F&amp;E",'Labor Loading Matrix'!Q1113,0),IF('CLINs &amp; Ceiling Rates'!$D$247="F&amp;E",'Labor Loading Matrix'!R1113,0),IF('CLINs &amp; Ceiling Rates'!$D$248="F&amp;E",'Labor Loading Matrix'!S1113,0),IF('CLINs &amp; Ceiling Rates'!$D$249="F&amp;E",'Labor Loading Matrix'!T1113,0),IF('CLINs &amp; Ceiling Rates'!$D$250="F&amp;E",'Labor Loading Matrix'!U1113,0),IF('CLINs &amp; Ceiling Rates'!$D$251="F&amp;E",'Labor Loading Matrix'!V1113,0),IF('CLINs &amp; Ceiling Rates'!$D$252="F&amp;E",'Labor Loading Matrix'!W1113,0),IF('CLINs &amp; Ceiling Rates'!$D$253="F&amp;E",'Labor Loading Matrix'!X1113,0),IF('CLINs &amp; Ceiling Rates'!$D$254="F&amp;E",'Labor Loading Matrix'!Y1113,0),IF('CLINs &amp; Ceiling Rates'!$D$255="F&amp;E",'Labor Loading Matrix'!Z1113,0),IF('CLINs &amp; Ceiling Rates'!$D$256="F&amp;E",'Labor Loading Matrix'!AA1113,0))</f>
        <v>0</v>
      </c>
      <c r="G1113" s="175">
        <f>SUM(IF('CLINs &amp; Ceiling Rates'!$D$237="R&amp;D",'Labor Loading Matrix'!H1113,0),IF('CLINs &amp; Ceiling Rates'!$D$238="R&amp;D",'Labor Loading Matrix'!I1113,0),IF('CLINs &amp; Ceiling Rates'!$D$239="R&amp;D",'Labor Loading Matrix'!J1113,0),IF('CLINs &amp; Ceiling Rates'!$D$240="R&amp;D",'Labor Loading Matrix'!K1113,0),IF('CLINs &amp; Ceiling Rates'!$D$241="R&amp;D",'Labor Loading Matrix'!L1113,0),IF('CLINs &amp; Ceiling Rates'!$D$242="R&amp;D",'Labor Loading Matrix'!M1113,0),IF('CLINs &amp; Ceiling Rates'!$D$243="R&amp;D",'Labor Loading Matrix'!N1113,0),IF('CLINs &amp; Ceiling Rates'!$D$244="R&amp;D",'Labor Loading Matrix'!O1113,0),IF('CLINs &amp; Ceiling Rates'!$D$245="R&amp;D",'Labor Loading Matrix'!P1113,0),IF('CLINs &amp; Ceiling Rates'!$D$246="R&amp;D",'Labor Loading Matrix'!Q1113,0),IF('CLINs &amp; Ceiling Rates'!$D$247="R&amp;D",'Labor Loading Matrix'!R1113,0),IF('CLINs &amp; Ceiling Rates'!$D$248="R&amp;D",'Labor Loading Matrix'!S1113,0),IF('CLINs &amp; Ceiling Rates'!$D$249="R&amp;D",'Labor Loading Matrix'!T1113,0),IF('CLINs &amp; Ceiling Rates'!$D$250="R&amp;D",'Labor Loading Matrix'!U1113,0),IF('CLINs &amp; Ceiling Rates'!$D$251="R&amp;D",'Labor Loading Matrix'!V1113,0),IF('CLINs &amp; Ceiling Rates'!$D$252="R&amp;D",'Labor Loading Matrix'!W1113,0),IF('CLINs &amp; Ceiling Rates'!$D$253="R&amp;D",'Labor Loading Matrix'!X1113,0),IF('CLINs &amp; Ceiling Rates'!$D$254="R&amp;D",'Labor Loading Matrix'!Y1113,0),IF('CLINs &amp; Ceiling Rates'!$D$255="R&amp;D",'Labor Loading Matrix'!Z1113,0),IF('CLINs &amp; Ceiling Rates'!$D$256="R&amp;D",'Labor Loading Matrix'!AA1113,0))</f>
        <v>0</v>
      </c>
      <c r="H1113" s="137"/>
      <c r="I1113" s="137"/>
      <c r="J1113" s="137"/>
      <c r="K1113" s="137"/>
      <c r="L1113" s="137"/>
      <c r="M1113" s="137"/>
      <c r="N1113" s="84"/>
      <c r="O1113" s="84"/>
      <c r="P1113" s="84"/>
      <c r="Q1113" s="84"/>
      <c r="R1113" s="133"/>
      <c r="S1113" s="133"/>
      <c r="T1113" s="133"/>
      <c r="U1113" s="133"/>
      <c r="V1113" s="133"/>
      <c r="W1113" s="133"/>
      <c r="X1113" s="133"/>
      <c r="Y1113" s="133"/>
      <c r="Z1113" s="133"/>
      <c r="AA1113" s="133"/>
    </row>
    <row r="1114" spans="1:27" s="73" customFormat="1" ht="18" hidden="1" customHeight="1" x14ac:dyDescent="0.25">
      <c r="A1114" s="173">
        <f>'CLINs &amp; Ceiling Rates'!B43</f>
        <v>0</v>
      </c>
      <c r="B1114" s="173">
        <f>'CLINs &amp; Ceiling Rates'!C43</f>
        <v>0</v>
      </c>
      <c r="C1114" s="177" t="str">
        <f>'CLINs &amp; Ceiling Rates'!O43</f>
        <v/>
      </c>
      <c r="D1114" s="211">
        <f>IF('CLINs &amp; Ceiling Rates'!D1070="",SUM('Labor Loading Matrix'!H1114:AA1114),SUM(E1114:G1114))</f>
        <v>0</v>
      </c>
      <c r="E1114" s="175">
        <f>SUM(IF('CLINs &amp; Ceiling Rates'!$D$237="OPS",'Labor Loading Matrix'!H1114,0),IF('CLINs &amp; Ceiling Rates'!$D$238="OPS",'Labor Loading Matrix'!I1114,0),IF('CLINs &amp; Ceiling Rates'!$D$239="OPS",'Labor Loading Matrix'!J1114,0),IF('CLINs &amp; Ceiling Rates'!$D$240="OPS",'Labor Loading Matrix'!K1114,0),IF('CLINs &amp; Ceiling Rates'!$D$241="OPS",'Labor Loading Matrix'!L1114,0),IF('CLINs &amp; Ceiling Rates'!$D$242="OPS",'Labor Loading Matrix'!M1114,0),IF('CLINs &amp; Ceiling Rates'!$D$243="OPS",'Labor Loading Matrix'!N1114,0),IF('CLINs &amp; Ceiling Rates'!$D$244="OPS",'Labor Loading Matrix'!O1114,0),IF('CLINs &amp; Ceiling Rates'!$D$245="OPS",'Labor Loading Matrix'!P1114,0),IF('CLINs &amp; Ceiling Rates'!$D$246="OPS",'Labor Loading Matrix'!Q1114,0),IF('CLINs &amp; Ceiling Rates'!$D$247="OPS",'Labor Loading Matrix'!R1114,0),IF('CLINs &amp; Ceiling Rates'!$D$248="OPS",'Labor Loading Matrix'!S1114,0),IF('CLINs &amp; Ceiling Rates'!$D$249="OPS",'Labor Loading Matrix'!T1114,0),IF('CLINs &amp; Ceiling Rates'!$D$250="OPS",'Labor Loading Matrix'!U1114,0),IF('CLINs &amp; Ceiling Rates'!$D$251="OPS",'Labor Loading Matrix'!V1114,0),IF('CLINs &amp; Ceiling Rates'!$D$252="OPS",'Labor Loading Matrix'!W1114,0),IF('CLINs &amp; Ceiling Rates'!$D$253="OPS",'Labor Loading Matrix'!X1114,0),IF('CLINs &amp; Ceiling Rates'!$D$254="OPS",'Labor Loading Matrix'!Y1114,0),IF('CLINs &amp; Ceiling Rates'!$D$255="OPS",'Labor Loading Matrix'!Z1114,0),IF('CLINs &amp; Ceiling Rates'!$D$256="OPS",'Labor Loading Matrix'!AA1114,0))</f>
        <v>0</v>
      </c>
      <c r="F1114" s="175">
        <f>SUM(IF('CLINs &amp; Ceiling Rates'!$D$237="F&amp;E",'Labor Loading Matrix'!H1114,0),IF('CLINs &amp; Ceiling Rates'!$D$238="F&amp;E",'Labor Loading Matrix'!I1114,0),IF('CLINs &amp; Ceiling Rates'!$D$239="F&amp;E",'Labor Loading Matrix'!J1114,0),IF('CLINs &amp; Ceiling Rates'!$D$240="F&amp;E",'Labor Loading Matrix'!K1114,0),IF('CLINs &amp; Ceiling Rates'!$D$241="F&amp;E",'Labor Loading Matrix'!L1114,0),IF('CLINs &amp; Ceiling Rates'!$D$242="F&amp;E",'Labor Loading Matrix'!M1114,0),IF('CLINs &amp; Ceiling Rates'!$D$243="F&amp;E",'Labor Loading Matrix'!N1114,0),IF('CLINs &amp; Ceiling Rates'!$D$244="F&amp;E",'Labor Loading Matrix'!O1114,0),IF('CLINs &amp; Ceiling Rates'!$D$245="F&amp;E",'Labor Loading Matrix'!P1114,0),IF('CLINs &amp; Ceiling Rates'!$D$246="F&amp;E",'Labor Loading Matrix'!Q1114,0),IF('CLINs &amp; Ceiling Rates'!$D$247="F&amp;E",'Labor Loading Matrix'!R1114,0),IF('CLINs &amp; Ceiling Rates'!$D$248="F&amp;E",'Labor Loading Matrix'!S1114,0),IF('CLINs &amp; Ceiling Rates'!$D$249="F&amp;E",'Labor Loading Matrix'!T1114,0),IF('CLINs &amp; Ceiling Rates'!$D$250="F&amp;E",'Labor Loading Matrix'!U1114,0),IF('CLINs &amp; Ceiling Rates'!$D$251="F&amp;E",'Labor Loading Matrix'!V1114,0),IF('CLINs &amp; Ceiling Rates'!$D$252="F&amp;E",'Labor Loading Matrix'!W1114,0),IF('CLINs &amp; Ceiling Rates'!$D$253="F&amp;E",'Labor Loading Matrix'!X1114,0),IF('CLINs &amp; Ceiling Rates'!$D$254="F&amp;E",'Labor Loading Matrix'!Y1114,0),IF('CLINs &amp; Ceiling Rates'!$D$255="F&amp;E",'Labor Loading Matrix'!Z1114,0),IF('CLINs &amp; Ceiling Rates'!$D$256="F&amp;E",'Labor Loading Matrix'!AA1114,0))</f>
        <v>0</v>
      </c>
      <c r="G1114" s="175">
        <f>SUM(IF('CLINs &amp; Ceiling Rates'!$D$237="R&amp;D",'Labor Loading Matrix'!H1114,0),IF('CLINs &amp; Ceiling Rates'!$D$238="R&amp;D",'Labor Loading Matrix'!I1114,0),IF('CLINs &amp; Ceiling Rates'!$D$239="R&amp;D",'Labor Loading Matrix'!J1114,0),IF('CLINs &amp; Ceiling Rates'!$D$240="R&amp;D",'Labor Loading Matrix'!K1114,0),IF('CLINs &amp; Ceiling Rates'!$D$241="R&amp;D",'Labor Loading Matrix'!L1114,0),IF('CLINs &amp; Ceiling Rates'!$D$242="R&amp;D",'Labor Loading Matrix'!M1114,0),IF('CLINs &amp; Ceiling Rates'!$D$243="R&amp;D",'Labor Loading Matrix'!N1114,0),IF('CLINs &amp; Ceiling Rates'!$D$244="R&amp;D",'Labor Loading Matrix'!O1114,0),IF('CLINs &amp; Ceiling Rates'!$D$245="R&amp;D",'Labor Loading Matrix'!P1114,0),IF('CLINs &amp; Ceiling Rates'!$D$246="R&amp;D",'Labor Loading Matrix'!Q1114,0),IF('CLINs &amp; Ceiling Rates'!$D$247="R&amp;D",'Labor Loading Matrix'!R1114,0),IF('CLINs &amp; Ceiling Rates'!$D$248="R&amp;D",'Labor Loading Matrix'!S1114,0),IF('CLINs &amp; Ceiling Rates'!$D$249="R&amp;D",'Labor Loading Matrix'!T1114,0),IF('CLINs &amp; Ceiling Rates'!$D$250="R&amp;D",'Labor Loading Matrix'!U1114,0),IF('CLINs &amp; Ceiling Rates'!$D$251="R&amp;D",'Labor Loading Matrix'!V1114,0),IF('CLINs &amp; Ceiling Rates'!$D$252="R&amp;D",'Labor Loading Matrix'!W1114,0),IF('CLINs &amp; Ceiling Rates'!$D$253="R&amp;D",'Labor Loading Matrix'!X1114,0),IF('CLINs &amp; Ceiling Rates'!$D$254="R&amp;D",'Labor Loading Matrix'!Y1114,0),IF('CLINs &amp; Ceiling Rates'!$D$255="R&amp;D",'Labor Loading Matrix'!Z1114,0),IF('CLINs &amp; Ceiling Rates'!$D$256="R&amp;D",'Labor Loading Matrix'!AA1114,0))</f>
        <v>0</v>
      </c>
      <c r="H1114" s="137"/>
      <c r="I1114" s="137"/>
      <c r="J1114" s="137"/>
      <c r="K1114" s="137"/>
      <c r="L1114" s="137"/>
      <c r="M1114" s="137"/>
      <c r="N1114" s="84"/>
      <c r="O1114" s="84"/>
      <c r="P1114" s="84"/>
      <c r="Q1114" s="84"/>
      <c r="R1114" s="133"/>
      <c r="S1114" s="133"/>
      <c r="T1114" s="133"/>
      <c r="U1114" s="133"/>
      <c r="V1114" s="133"/>
      <c r="W1114" s="133"/>
      <c r="X1114" s="133"/>
      <c r="Y1114" s="133"/>
      <c r="Z1114" s="133"/>
      <c r="AA1114" s="133"/>
    </row>
    <row r="1115" spans="1:27" s="73" customFormat="1" ht="18" hidden="1" customHeight="1" x14ac:dyDescent="0.25">
      <c r="A1115" s="173">
        <f>'CLINs &amp; Ceiling Rates'!B44</f>
        <v>0</v>
      </c>
      <c r="B1115" s="173">
        <f>'CLINs &amp; Ceiling Rates'!C44</f>
        <v>0</v>
      </c>
      <c r="C1115" s="177" t="str">
        <f>'CLINs &amp; Ceiling Rates'!O44</f>
        <v/>
      </c>
      <c r="D1115" s="211">
        <f>IF('CLINs &amp; Ceiling Rates'!D1071="",SUM('Labor Loading Matrix'!H1115:AA1115),SUM(E1115:G1115))</f>
        <v>0</v>
      </c>
      <c r="E1115" s="175">
        <f>SUM(IF('CLINs &amp; Ceiling Rates'!$D$237="OPS",'Labor Loading Matrix'!H1115,0),IF('CLINs &amp; Ceiling Rates'!$D$238="OPS",'Labor Loading Matrix'!I1115,0),IF('CLINs &amp; Ceiling Rates'!$D$239="OPS",'Labor Loading Matrix'!J1115,0),IF('CLINs &amp; Ceiling Rates'!$D$240="OPS",'Labor Loading Matrix'!K1115,0),IF('CLINs &amp; Ceiling Rates'!$D$241="OPS",'Labor Loading Matrix'!L1115,0),IF('CLINs &amp; Ceiling Rates'!$D$242="OPS",'Labor Loading Matrix'!M1115,0),IF('CLINs &amp; Ceiling Rates'!$D$243="OPS",'Labor Loading Matrix'!N1115,0),IF('CLINs &amp; Ceiling Rates'!$D$244="OPS",'Labor Loading Matrix'!O1115,0),IF('CLINs &amp; Ceiling Rates'!$D$245="OPS",'Labor Loading Matrix'!P1115,0),IF('CLINs &amp; Ceiling Rates'!$D$246="OPS",'Labor Loading Matrix'!Q1115,0),IF('CLINs &amp; Ceiling Rates'!$D$247="OPS",'Labor Loading Matrix'!R1115,0),IF('CLINs &amp; Ceiling Rates'!$D$248="OPS",'Labor Loading Matrix'!S1115,0),IF('CLINs &amp; Ceiling Rates'!$D$249="OPS",'Labor Loading Matrix'!T1115,0),IF('CLINs &amp; Ceiling Rates'!$D$250="OPS",'Labor Loading Matrix'!U1115,0),IF('CLINs &amp; Ceiling Rates'!$D$251="OPS",'Labor Loading Matrix'!V1115,0),IF('CLINs &amp; Ceiling Rates'!$D$252="OPS",'Labor Loading Matrix'!W1115,0),IF('CLINs &amp; Ceiling Rates'!$D$253="OPS",'Labor Loading Matrix'!X1115,0),IF('CLINs &amp; Ceiling Rates'!$D$254="OPS",'Labor Loading Matrix'!Y1115,0),IF('CLINs &amp; Ceiling Rates'!$D$255="OPS",'Labor Loading Matrix'!Z1115,0),IF('CLINs &amp; Ceiling Rates'!$D$256="OPS",'Labor Loading Matrix'!AA1115,0))</f>
        <v>0</v>
      </c>
      <c r="F1115" s="175">
        <f>SUM(IF('CLINs &amp; Ceiling Rates'!$D$237="F&amp;E",'Labor Loading Matrix'!H1115,0),IF('CLINs &amp; Ceiling Rates'!$D$238="F&amp;E",'Labor Loading Matrix'!I1115,0),IF('CLINs &amp; Ceiling Rates'!$D$239="F&amp;E",'Labor Loading Matrix'!J1115,0),IF('CLINs &amp; Ceiling Rates'!$D$240="F&amp;E",'Labor Loading Matrix'!K1115,0),IF('CLINs &amp; Ceiling Rates'!$D$241="F&amp;E",'Labor Loading Matrix'!L1115,0),IF('CLINs &amp; Ceiling Rates'!$D$242="F&amp;E",'Labor Loading Matrix'!M1115,0),IF('CLINs &amp; Ceiling Rates'!$D$243="F&amp;E",'Labor Loading Matrix'!N1115,0),IF('CLINs &amp; Ceiling Rates'!$D$244="F&amp;E",'Labor Loading Matrix'!O1115,0),IF('CLINs &amp; Ceiling Rates'!$D$245="F&amp;E",'Labor Loading Matrix'!P1115,0),IF('CLINs &amp; Ceiling Rates'!$D$246="F&amp;E",'Labor Loading Matrix'!Q1115,0),IF('CLINs &amp; Ceiling Rates'!$D$247="F&amp;E",'Labor Loading Matrix'!R1115,0),IF('CLINs &amp; Ceiling Rates'!$D$248="F&amp;E",'Labor Loading Matrix'!S1115,0),IF('CLINs &amp; Ceiling Rates'!$D$249="F&amp;E",'Labor Loading Matrix'!T1115,0),IF('CLINs &amp; Ceiling Rates'!$D$250="F&amp;E",'Labor Loading Matrix'!U1115,0),IF('CLINs &amp; Ceiling Rates'!$D$251="F&amp;E",'Labor Loading Matrix'!V1115,0),IF('CLINs &amp; Ceiling Rates'!$D$252="F&amp;E",'Labor Loading Matrix'!W1115,0),IF('CLINs &amp; Ceiling Rates'!$D$253="F&amp;E",'Labor Loading Matrix'!X1115,0),IF('CLINs &amp; Ceiling Rates'!$D$254="F&amp;E",'Labor Loading Matrix'!Y1115,0),IF('CLINs &amp; Ceiling Rates'!$D$255="F&amp;E",'Labor Loading Matrix'!Z1115,0),IF('CLINs &amp; Ceiling Rates'!$D$256="F&amp;E",'Labor Loading Matrix'!AA1115,0))</f>
        <v>0</v>
      </c>
      <c r="G1115" s="175">
        <f>SUM(IF('CLINs &amp; Ceiling Rates'!$D$237="R&amp;D",'Labor Loading Matrix'!H1115,0),IF('CLINs &amp; Ceiling Rates'!$D$238="R&amp;D",'Labor Loading Matrix'!I1115,0),IF('CLINs &amp; Ceiling Rates'!$D$239="R&amp;D",'Labor Loading Matrix'!J1115,0),IF('CLINs &amp; Ceiling Rates'!$D$240="R&amp;D",'Labor Loading Matrix'!K1115,0),IF('CLINs &amp; Ceiling Rates'!$D$241="R&amp;D",'Labor Loading Matrix'!L1115,0),IF('CLINs &amp; Ceiling Rates'!$D$242="R&amp;D",'Labor Loading Matrix'!M1115,0),IF('CLINs &amp; Ceiling Rates'!$D$243="R&amp;D",'Labor Loading Matrix'!N1115,0),IF('CLINs &amp; Ceiling Rates'!$D$244="R&amp;D",'Labor Loading Matrix'!O1115,0),IF('CLINs &amp; Ceiling Rates'!$D$245="R&amp;D",'Labor Loading Matrix'!P1115,0),IF('CLINs &amp; Ceiling Rates'!$D$246="R&amp;D",'Labor Loading Matrix'!Q1115,0),IF('CLINs &amp; Ceiling Rates'!$D$247="R&amp;D",'Labor Loading Matrix'!R1115,0),IF('CLINs &amp; Ceiling Rates'!$D$248="R&amp;D",'Labor Loading Matrix'!S1115,0),IF('CLINs &amp; Ceiling Rates'!$D$249="R&amp;D",'Labor Loading Matrix'!T1115,0),IF('CLINs &amp; Ceiling Rates'!$D$250="R&amp;D",'Labor Loading Matrix'!U1115,0),IF('CLINs &amp; Ceiling Rates'!$D$251="R&amp;D",'Labor Loading Matrix'!V1115,0),IF('CLINs &amp; Ceiling Rates'!$D$252="R&amp;D",'Labor Loading Matrix'!W1115,0),IF('CLINs &amp; Ceiling Rates'!$D$253="R&amp;D",'Labor Loading Matrix'!X1115,0),IF('CLINs &amp; Ceiling Rates'!$D$254="R&amp;D",'Labor Loading Matrix'!Y1115,0),IF('CLINs &amp; Ceiling Rates'!$D$255="R&amp;D",'Labor Loading Matrix'!Z1115,0),IF('CLINs &amp; Ceiling Rates'!$D$256="R&amp;D",'Labor Loading Matrix'!AA1115,0))</f>
        <v>0</v>
      </c>
      <c r="H1115" s="137"/>
      <c r="I1115" s="137"/>
      <c r="J1115" s="137"/>
      <c r="K1115" s="137"/>
      <c r="L1115" s="137"/>
      <c r="M1115" s="137"/>
      <c r="N1115" s="84"/>
      <c r="O1115" s="84"/>
      <c r="P1115" s="84"/>
      <c r="Q1115" s="84"/>
      <c r="R1115" s="133"/>
      <c r="S1115" s="133"/>
      <c r="T1115" s="133"/>
      <c r="U1115" s="133"/>
      <c r="V1115" s="133"/>
      <c r="W1115" s="133"/>
      <c r="X1115" s="133"/>
      <c r="Y1115" s="133"/>
      <c r="Z1115" s="133"/>
      <c r="AA1115" s="133"/>
    </row>
    <row r="1116" spans="1:27" s="73" customFormat="1" ht="18" hidden="1" customHeight="1" x14ac:dyDescent="0.25">
      <c r="A1116" s="173">
        <f>'CLINs &amp; Ceiling Rates'!B45</f>
        <v>0</v>
      </c>
      <c r="B1116" s="173">
        <f>'CLINs &amp; Ceiling Rates'!C45</f>
        <v>0</v>
      </c>
      <c r="C1116" s="177" t="str">
        <f>'CLINs &amp; Ceiling Rates'!O45</f>
        <v/>
      </c>
      <c r="D1116" s="211">
        <f>IF('CLINs &amp; Ceiling Rates'!D1072="",SUM('Labor Loading Matrix'!H1116:AA1116),SUM(E1116:G1116))</f>
        <v>0</v>
      </c>
      <c r="E1116" s="175">
        <f>SUM(IF('CLINs &amp; Ceiling Rates'!$D$237="OPS",'Labor Loading Matrix'!H1116,0),IF('CLINs &amp; Ceiling Rates'!$D$238="OPS",'Labor Loading Matrix'!I1116,0),IF('CLINs &amp; Ceiling Rates'!$D$239="OPS",'Labor Loading Matrix'!J1116,0),IF('CLINs &amp; Ceiling Rates'!$D$240="OPS",'Labor Loading Matrix'!K1116,0),IF('CLINs &amp; Ceiling Rates'!$D$241="OPS",'Labor Loading Matrix'!L1116,0),IF('CLINs &amp; Ceiling Rates'!$D$242="OPS",'Labor Loading Matrix'!M1116,0),IF('CLINs &amp; Ceiling Rates'!$D$243="OPS",'Labor Loading Matrix'!N1116,0),IF('CLINs &amp; Ceiling Rates'!$D$244="OPS",'Labor Loading Matrix'!O1116,0),IF('CLINs &amp; Ceiling Rates'!$D$245="OPS",'Labor Loading Matrix'!P1116,0),IF('CLINs &amp; Ceiling Rates'!$D$246="OPS",'Labor Loading Matrix'!Q1116,0),IF('CLINs &amp; Ceiling Rates'!$D$247="OPS",'Labor Loading Matrix'!R1116,0),IF('CLINs &amp; Ceiling Rates'!$D$248="OPS",'Labor Loading Matrix'!S1116,0),IF('CLINs &amp; Ceiling Rates'!$D$249="OPS",'Labor Loading Matrix'!T1116,0),IF('CLINs &amp; Ceiling Rates'!$D$250="OPS",'Labor Loading Matrix'!U1116,0),IF('CLINs &amp; Ceiling Rates'!$D$251="OPS",'Labor Loading Matrix'!V1116,0),IF('CLINs &amp; Ceiling Rates'!$D$252="OPS",'Labor Loading Matrix'!W1116,0),IF('CLINs &amp; Ceiling Rates'!$D$253="OPS",'Labor Loading Matrix'!X1116,0),IF('CLINs &amp; Ceiling Rates'!$D$254="OPS",'Labor Loading Matrix'!Y1116,0),IF('CLINs &amp; Ceiling Rates'!$D$255="OPS",'Labor Loading Matrix'!Z1116,0),IF('CLINs &amp; Ceiling Rates'!$D$256="OPS",'Labor Loading Matrix'!AA1116,0))</f>
        <v>0</v>
      </c>
      <c r="F1116" s="175">
        <f>SUM(IF('CLINs &amp; Ceiling Rates'!$D$237="F&amp;E",'Labor Loading Matrix'!H1116,0),IF('CLINs &amp; Ceiling Rates'!$D$238="F&amp;E",'Labor Loading Matrix'!I1116,0),IF('CLINs &amp; Ceiling Rates'!$D$239="F&amp;E",'Labor Loading Matrix'!J1116,0),IF('CLINs &amp; Ceiling Rates'!$D$240="F&amp;E",'Labor Loading Matrix'!K1116,0),IF('CLINs &amp; Ceiling Rates'!$D$241="F&amp;E",'Labor Loading Matrix'!L1116,0),IF('CLINs &amp; Ceiling Rates'!$D$242="F&amp;E",'Labor Loading Matrix'!M1116,0),IF('CLINs &amp; Ceiling Rates'!$D$243="F&amp;E",'Labor Loading Matrix'!N1116,0),IF('CLINs &amp; Ceiling Rates'!$D$244="F&amp;E",'Labor Loading Matrix'!O1116,0),IF('CLINs &amp; Ceiling Rates'!$D$245="F&amp;E",'Labor Loading Matrix'!P1116,0),IF('CLINs &amp; Ceiling Rates'!$D$246="F&amp;E",'Labor Loading Matrix'!Q1116,0),IF('CLINs &amp; Ceiling Rates'!$D$247="F&amp;E",'Labor Loading Matrix'!R1116,0),IF('CLINs &amp; Ceiling Rates'!$D$248="F&amp;E",'Labor Loading Matrix'!S1116,0),IF('CLINs &amp; Ceiling Rates'!$D$249="F&amp;E",'Labor Loading Matrix'!T1116,0),IF('CLINs &amp; Ceiling Rates'!$D$250="F&amp;E",'Labor Loading Matrix'!U1116,0),IF('CLINs &amp; Ceiling Rates'!$D$251="F&amp;E",'Labor Loading Matrix'!V1116,0),IF('CLINs &amp; Ceiling Rates'!$D$252="F&amp;E",'Labor Loading Matrix'!W1116,0),IF('CLINs &amp; Ceiling Rates'!$D$253="F&amp;E",'Labor Loading Matrix'!X1116,0),IF('CLINs &amp; Ceiling Rates'!$D$254="F&amp;E",'Labor Loading Matrix'!Y1116,0),IF('CLINs &amp; Ceiling Rates'!$D$255="F&amp;E",'Labor Loading Matrix'!Z1116,0),IF('CLINs &amp; Ceiling Rates'!$D$256="F&amp;E",'Labor Loading Matrix'!AA1116,0))</f>
        <v>0</v>
      </c>
      <c r="G1116" s="175">
        <f>SUM(IF('CLINs &amp; Ceiling Rates'!$D$237="R&amp;D",'Labor Loading Matrix'!H1116,0),IF('CLINs &amp; Ceiling Rates'!$D$238="R&amp;D",'Labor Loading Matrix'!I1116,0),IF('CLINs &amp; Ceiling Rates'!$D$239="R&amp;D",'Labor Loading Matrix'!J1116,0),IF('CLINs &amp; Ceiling Rates'!$D$240="R&amp;D",'Labor Loading Matrix'!K1116,0),IF('CLINs &amp; Ceiling Rates'!$D$241="R&amp;D",'Labor Loading Matrix'!L1116,0),IF('CLINs &amp; Ceiling Rates'!$D$242="R&amp;D",'Labor Loading Matrix'!M1116,0),IF('CLINs &amp; Ceiling Rates'!$D$243="R&amp;D",'Labor Loading Matrix'!N1116,0),IF('CLINs &amp; Ceiling Rates'!$D$244="R&amp;D",'Labor Loading Matrix'!O1116,0),IF('CLINs &amp; Ceiling Rates'!$D$245="R&amp;D",'Labor Loading Matrix'!P1116,0),IF('CLINs &amp; Ceiling Rates'!$D$246="R&amp;D",'Labor Loading Matrix'!Q1116,0),IF('CLINs &amp; Ceiling Rates'!$D$247="R&amp;D",'Labor Loading Matrix'!R1116,0),IF('CLINs &amp; Ceiling Rates'!$D$248="R&amp;D",'Labor Loading Matrix'!S1116,0),IF('CLINs &amp; Ceiling Rates'!$D$249="R&amp;D",'Labor Loading Matrix'!T1116,0),IF('CLINs &amp; Ceiling Rates'!$D$250="R&amp;D",'Labor Loading Matrix'!U1116,0),IF('CLINs &amp; Ceiling Rates'!$D$251="R&amp;D",'Labor Loading Matrix'!V1116,0),IF('CLINs &amp; Ceiling Rates'!$D$252="R&amp;D",'Labor Loading Matrix'!W1116,0),IF('CLINs &amp; Ceiling Rates'!$D$253="R&amp;D",'Labor Loading Matrix'!X1116,0),IF('CLINs &amp; Ceiling Rates'!$D$254="R&amp;D",'Labor Loading Matrix'!Y1116,0),IF('CLINs &amp; Ceiling Rates'!$D$255="R&amp;D",'Labor Loading Matrix'!Z1116,0),IF('CLINs &amp; Ceiling Rates'!$D$256="R&amp;D",'Labor Loading Matrix'!AA1116,0))</f>
        <v>0</v>
      </c>
      <c r="H1116" s="137"/>
      <c r="I1116" s="137"/>
      <c r="J1116" s="137"/>
      <c r="K1116" s="137"/>
      <c r="L1116" s="137"/>
      <c r="M1116" s="137"/>
      <c r="N1116" s="84"/>
      <c r="O1116" s="84"/>
      <c r="P1116" s="84"/>
      <c r="Q1116" s="84"/>
      <c r="R1116" s="133"/>
      <c r="S1116" s="133"/>
      <c r="T1116" s="133"/>
      <c r="U1116" s="133"/>
      <c r="V1116" s="133"/>
      <c r="W1116" s="133"/>
      <c r="X1116" s="133"/>
      <c r="Y1116" s="133"/>
      <c r="Z1116" s="133"/>
      <c r="AA1116" s="133"/>
    </row>
    <row r="1117" spans="1:27" s="73" customFormat="1" ht="18" hidden="1" customHeight="1" x14ac:dyDescent="0.25">
      <c r="A1117" s="173">
        <f>'CLINs &amp; Ceiling Rates'!B46</f>
        <v>0</v>
      </c>
      <c r="B1117" s="173">
        <f>'CLINs &amp; Ceiling Rates'!C46</f>
        <v>0</v>
      </c>
      <c r="C1117" s="177" t="str">
        <f>'CLINs &amp; Ceiling Rates'!O46</f>
        <v/>
      </c>
      <c r="D1117" s="211">
        <f>IF('CLINs &amp; Ceiling Rates'!D1073="",SUM('Labor Loading Matrix'!H1117:AA1117),SUM(E1117:G1117))</f>
        <v>0</v>
      </c>
      <c r="E1117" s="175">
        <f>SUM(IF('CLINs &amp; Ceiling Rates'!$D$237="OPS",'Labor Loading Matrix'!H1117,0),IF('CLINs &amp; Ceiling Rates'!$D$238="OPS",'Labor Loading Matrix'!I1117,0),IF('CLINs &amp; Ceiling Rates'!$D$239="OPS",'Labor Loading Matrix'!J1117,0),IF('CLINs &amp; Ceiling Rates'!$D$240="OPS",'Labor Loading Matrix'!K1117,0),IF('CLINs &amp; Ceiling Rates'!$D$241="OPS",'Labor Loading Matrix'!L1117,0),IF('CLINs &amp; Ceiling Rates'!$D$242="OPS",'Labor Loading Matrix'!M1117,0),IF('CLINs &amp; Ceiling Rates'!$D$243="OPS",'Labor Loading Matrix'!N1117,0),IF('CLINs &amp; Ceiling Rates'!$D$244="OPS",'Labor Loading Matrix'!O1117,0),IF('CLINs &amp; Ceiling Rates'!$D$245="OPS",'Labor Loading Matrix'!P1117,0),IF('CLINs &amp; Ceiling Rates'!$D$246="OPS",'Labor Loading Matrix'!Q1117,0),IF('CLINs &amp; Ceiling Rates'!$D$247="OPS",'Labor Loading Matrix'!R1117,0),IF('CLINs &amp; Ceiling Rates'!$D$248="OPS",'Labor Loading Matrix'!S1117,0),IF('CLINs &amp; Ceiling Rates'!$D$249="OPS",'Labor Loading Matrix'!T1117,0),IF('CLINs &amp; Ceiling Rates'!$D$250="OPS",'Labor Loading Matrix'!U1117,0),IF('CLINs &amp; Ceiling Rates'!$D$251="OPS",'Labor Loading Matrix'!V1117,0),IF('CLINs &amp; Ceiling Rates'!$D$252="OPS",'Labor Loading Matrix'!W1117,0),IF('CLINs &amp; Ceiling Rates'!$D$253="OPS",'Labor Loading Matrix'!X1117,0),IF('CLINs &amp; Ceiling Rates'!$D$254="OPS",'Labor Loading Matrix'!Y1117,0),IF('CLINs &amp; Ceiling Rates'!$D$255="OPS",'Labor Loading Matrix'!Z1117,0),IF('CLINs &amp; Ceiling Rates'!$D$256="OPS",'Labor Loading Matrix'!AA1117,0))</f>
        <v>0</v>
      </c>
      <c r="F1117" s="175">
        <f>SUM(IF('CLINs &amp; Ceiling Rates'!$D$237="F&amp;E",'Labor Loading Matrix'!H1117,0),IF('CLINs &amp; Ceiling Rates'!$D$238="F&amp;E",'Labor Loading Matrix'!I1117,0),IF('CLINs &amp; Ceiling Rates'!$D$239="F&amp;E",'Labor Loading Matrix'!J1117,0),IF('CLINs &amp; Ceiling Rates'!$D$240="F&amp;E",'Labor Loading Matrix'!K1117,0),IF('CLINs &amp; Ceiling Rates'!$D$241="F&amp;E",'Labor Loading Matrix'!L1117,0),IF('CLINs &amp; Ceiling Rates'!$D$242="F&amp;E",'Labor Loading Matrix'!M1117,0),IF('CLINs &amp; Ceiling Rates'!$D$243="F&amp;E",'Labor Loading Matrix'!N1117,0),IF('CLINs &amp; Ceiling Rates'!$D$244="F&amp;E",'Labor Loading Matrix'!O1117,0),IF('CLINs &amp; Ceiling Rates'!$D$245="F&amp;E",'Labor Loading Matrix'!P1117,0),IF('CLINs &amp; Ceiling Rates'!$D$246="F&amp;E",'Labor Loading Matrix'!Q1117,0),IF('CLINs &amp; Ceiling Rates'!$D$247="F&amp;E",'Labor Loading Matrix'!R1117,0),IF('CLINs &amp; Ceiling Rates'!$D$248="F&amp;E",'Labor Loading Matrix'!S1117,0),IF('CLINs &amp; Ceiling Rates'!$D$249="F&amp;E",'Labor Loading Matrix'!T1117,0),IF('CLINs &amp; Ceiling Rates'!$D$250="F&amp;E",'Labor Loading Matrix'!U1117,0),IF('CLINs &amp; Ceiling Rates'!$D$251="F&amp;E",'Labor Loading Matrix'!V1117,0),IF('CLINs &amp; Ceiling Rates'!$D$252="F&amp;E",'Labor Loading Matrix'!W1117,0),IF('CLINs &amp; Ceiling Rates'!$D$253="F&amp;E",'Labor Loading Matrix'!X1117,0),IF('CLINs &amp; Ceiling Rates'!$D$254="F&amp;E",'Labor Loading Matrix'!Y1117,0),IF('CLINs &amp; Ceiling Rates'!$D$255="F&amp;E",'Labor Loading Matrix'!Z1117,0),IF('CLINs &amp; Ceiling Rates'!$D$256="F&amp;E",'Labor Loading Matrix'!AA1117,0))</f>
        <v>0</v>
      </c>
      <c r="G1117" s="175">
        <f>SUM(IF('CLINs &amp; Ceiling Rates'!$D$237="R&amp;D",'Labor Loading Matrix'!H1117,0),IF('CLINs &amp; Ceiling Rates'!$D$238="R&amp;D",'Labor Loading Matrix'!I1117,0),IF('CLINs &amp; Ceiling Rates'!$D$239="R&amp;D",'Labor Loading Matrix'!J1117,0),IF('CLINs &amp; Ceiling Rates'!$D$240="R&amp;D",'Labor Loading Matrix'!K1117,0),IF('CLINs &amp; Ceiling Rates'!$D$241="R&amp;D",'Labor Loading Matrix'!L1117,0),IF('CLINs &amp; Ceiling Rates'!$D$242="R&amp;D",'Labor Loading Matrix'!M1117,0),IF('CLINs &amp; Ceiling Rates'!$D$243="R&amp;D",'Labor Loading Matrix'!N1117,0),IF('CLINs &amp; Ceiling Rates'!$D$244="R&amp;D",'Labor Loading Matrix'!O1117,0),IF('CLINs &amp; Ceiling Rates'!$D$245="R&amp;D",'Labor Loading Matrix'!P1117,0),IF('CLINs &amp; Ceiling Rates'!$D$246="R&amp;D",'Labor Loading Matrix'!Q1117,0),IF('CLINs &amp; Ceiling Rates'!$D$247="R&amp;D",'Labor Loading Matrix'!R1117,0),IF('CLINs &amp; Ceiling Rates'!$D$248="R&amp;D",'Labor Loading Matrix'!S1117,0),IF('CLINs &amp; Ceiling Rates'!$D$249="R&amp;D",'Labor Loading Matrix'!T1117,0),IF('CLINs &amp; Ceiling Rates'!$D$250="R&amp;D",'Labor Loading Matrix'!U1117,0),IF('CLINs &amp; Ceiling Rates'!$D$251="R&amp;D",'Labor Loading Matrix'!V1117,0),IF('CLINs &amp; Ceiling Rates'!$D$252="R&amp;D",'Labor Loading Matrix'!W1117,0),IF('CLINs &amp; Ceiling Rates'!$D$253="R&amp;D",'Labor Loading Matrix'!X1117,0),IF('CLINs &amp; Ceiling Rates'!$D$254="R&amp;D",'Labor Loading Matrix'!Y1117,0),IF('CLINs &amp; Ceiling Rates'!$D$255="R&amp;D",'Labor Loading Matrix'!Z1117,0),IF('CLINs &amp; Ceiling Rates'!$D$256="R&amp;D",'Labor Loading Matrix'!AA1117,0))</f>
        <v>0</v>
      </c>
      <c r="H1117" s="137"/>
      <c r="I1117" s="137"/>
      <c r="J1117" s="137"/>
      <c r="K1117" s="137"/>
      <c r="L1117" s="137"/>
      <c r="M1117" s="137"/>
      <c r="N1117" s="84"/>
      <c r="O1117" s="84"/>
      <c r="P1117" s="84"/>
      <c r="Q1117" s="84"/>
      <c r="R1117" s="133"/>
      <c r="S1117" s="133"/>
      <c r="T1117" s="133"/>
      <c r="U1117" s="133"/>
      <c r="V1117" s="133"/>
      <c r="W1117" s="133"/>
      <c r="X1117" s="133"/>
      <c r="Y1117" s="133"/>
      <c r="Z1117" s="133"/>
      <c r="AA1117" s="133"/>
    </row>
    <row r="1118" spans="1:27" s="73" customFormat="1" ht="18" hidden="1" customHeight="1" x14ac:dyDescent="0.25">
      <c r="A1118" s="173">
        <f>'CLINs &amp; Ceiling Rates'!B47</f>
        <v>0</v>
      </c>
      <c r="B1118" s="173">
        <f>'CLINs &amp; Ceiling Rates'!C47</f>
        <v>0</v>
      </c>
      <c r="C1118" s="177" t="str">
        <f>'CLINs &amp; Ceiling Rates'!O47</f>
        <v/>
      </c>
      <c r="D1118" s="211">
        <f>IF('CLINs &amp; Ceiling Rates'!D1074="",SUM('Labor Loading Matrix'!H1118:AA1118),SUM(E1118:G1118))</f>
        <v>0</v>
      </c>
      <c r="E1118" s="175">
        <f>SUM(IF('CLINs &amp; Ceiling Rates'!$D$237="OPS",'Labor Loading Matrix'!H1118,0),IF('CLINs &amp; Ceiling Rates'!$D$238="OPS",'Labor Loading Matrix'!I1118,0),IF('CLINs &amp; Ceiling Rates'!$D$239="OPS",'Labor Loading Matrix'!J1118,0),IF('CLINs &amp; Ceiling Rates'!$D$240="OPS",'Labor Loading Matrix'!K1118,0),IF('CLINs &amp; Ceiling Rates'!$D$241="OPS",'Labor Loading Matrix'!L1118,0),IF('CLINs &amp; Ceiling Rates'!$D$242="OPS",'Labor Loading Matrix'!M1118,0),IF('CLINs &amp; Ceiling Rates'!$D$243="OPS",'Labor Loading Matrix'!N1118,0),IF('CLINs &amp; Ceiling Rates'!$D$244="OPS",'Labor Loading Matrix'!O1118,0),IF('CLINs &amp; Ceiling Rates'!$D$245="OPS",'Labor Loading Matrix'!P1118,0),IF('CLINs &amp; Ceiling Rates'!$D$246="OPS",'Labor Loading Matrix'!Q1118,0),IF('CLINs &amp; Ceiling Rates'!$D$247="OPS",'Labor Loading Matrix'!R1118,0),IF('CLINs &amp; Ceiling Rates'!$D$248="OPS",'Labor Loading Matrix'!S1118,0),IF('CLINs &amp; Ceiling Rates'!$D$249="OPS",'Labor Loading Matrix'!T1118,0),IF('CLINs &amp; Ceiling Rates'!$D$250="OPS",'Labor Loading Matrix'!U1118,0),IF('CLINs &amp; Ceiling Rates'!$D$251="OPS",'Labor Loading Matrix'!V1118,0),IF('CLINs &amp; Ceiling Rates'!$D$252="OPS",'Labor Loading Matrix'!W1118,0),IF('CLINs &amp; Ceiling Rates'!$D$253="OPS",'Labor Loading Matrix'!X1118,0),IF('CLINs &amp; Ceiling Rates'!$D$254="OPS",'Labor Loading Matrix'!Y1118,0),IF('CLINs &amp; Ceiling Rates'!$D$255="OPS",'Labor Loading Matrix'!Z1118,0),IF('CLINs &amp; Ceiling Rates'!$D$256="OPS",'Labor Loading Matrix'!AA1118,0))</f>
        <v>0</v>
      </c>
      <c r="F1118" s="175">
        <f>SUM(IF('CLINs &amp; Ceiling Rates'!$D$237="F&amp;E",'Labor Loading Matrix'!H1118,0),IF('CLINs &amp; Ceiling Rates'!$D$238="F&amp;E",'Labor Loading Matrix'!I1118,0),IF('CLINs &amp; Ceiling Rates'!$D$239="F&amp;E",'Labor Loading Matrix'!J1118,0),IF('CLINs &amp; Ceiling Rates'!$D$240="F&amp;E",'Labor Loading Matrix'!K1118,0),IF('CLINs &amp; Ceiling Rates'!$D$241="F&amp;E",'Labor Loading Matrix'!L1118,0),IF('CLINs &amp; Ceiling Rates'!$D$242="F&amp;E",'Labor Loading Matrix'!M1118,0),IF('CLINs &amp; Ceiling Rates'!$D$243="F&amp;E",'Labor Loading Matrix'!N1118,0),IF('CLINs &amp; Ceiling Rates'!$D$244="F&amp;E",'Labor Loading Matrix'!O1118,0),IF('CLINs &amp; Ceiling Rates'!$D$245="F&amp;E",'Labor Loading Matrix'!P1118,0),IF('CLINs &amp; Ceiling Rates'!$D$246="F&amp;E",'Labor Loading Matrix'!Q1118,0),IF('CLINs &amp; Ceiling Rates'!$D$247="F&amp;E",'Labor Loading Matrix'!R1118,0),IF('CLINs &amp; Ceiling Rates'!$D$248="F&amp;E",'Labor Loading Matrix'!S1118,0),IF('CLINs &amp; Ceiling Rates'!$D$249="F&amp;E",'Labor Loading Matrix'!T1118,0),IF('CLINs &amp; Ceiling Rates'!$D$250="F&amp;E",'Labor Loading Matrix'!U1118,0),IF('CLINs &amp; Ceiling Rates'!$D$251="F&amp;E",'Labor Loading Matrix'!V1118,0),IF('CLINs &amp; Ceiling Rates'!$D$252="F&amp;E",'Labor Loading Matrix'!W1118,0),IF('CLINs &amp; Ceiling Rates'!$D$253="F&amp;E",'Labor Loading Matrix'!X1118,0),IF('CLINs &amp; Ceiling Rates'!$D$254="F&amp;E",'Labor Loading Matrix'!Y1118,0),IF('CLINs &amp; Ceiling Rates'!$D$255="F&amp;E",'Labor Loading Matrix'!Z1118,0),IF('CLINs &amp; Ceiling Rates'!$D$256="F&amp;E",'Labor Loading Matrix'!AA1118,0))</f>
        <v>0</v>
      </c>
      <c r="G1118" s="175">
        <f>SUM(IF('CLINs &amp; Ceiling Rates'!$D$237="R&amp;D",'Labor Loading Matrix'!H1118,0),IF('CLINs &amp; Ceiling Rates'!$D$238="R&amp;D",'Labor Loading Matrix'!I1118,0),IF('CLINs &amp; Ceiling Rates'!$D$239="R&amp;D",'Labor Loading Matrix'!J1118,0),IF('CLINs &amp; Ceiling Rates'!$D$240="R&amp;D",'Labor Loading Matrix'!K1118,0),IF('CLINs &amp; Ceiling Rates'!$D$241="R&amp;D",'Labor Loading Matrix'!L1118,0),IF('CLINs &amp; Ceiling Rates'!$D$242="R&amp;D",'Labor Loading Matrix'!M1118,0),IF('CLINs &amp; Ceiling Rates'!$D$243="R&amp;D",'Labor Loading Matrix'!N1118,0),IF('CLINs &amp; Ceiling Rates'!$D$244="R&amp;D",'Labor Loading Matrix'!O1118,0),IF('CLINs &amp; Ceiling Rates'!$D$245="R&amp;D",'Labor Loading Matrix'!P1118,0),IF('CLINs &amp; Ceiling Rates'!$D$246="R&amp;D",'Labor Loading Matrix'!Q1118,0),IF('CLINs &amp; Ceiling Rates'!$D$247="R&amp;D",'Labor Loading Matrix'!R1118,0),IF('CLINs &amp; Ceiling Rates'!$D$248="R&amp;D",'Labor Loading Matrix'!S1118,0),IF('CLINs &amp; Ceiling Rates'!$D$249="R&amp;D",'Labor Loading Matrix'!T1118,0),IF('CLINs &amp; Ceiling Rates'!$D$250="R&amp;D",'Labor Loading Matrix'!U1118,0),IF('CLINs &amp; Ceiling Rates'!$D$251="R&amp;D",'Labor Loading Matrix'!V1118,0),IF('CLINs &amp; Ceiling Rates'!$D$252="R&amp;D",'Labor Loading Matrix'!W1118,0),IF('CLINs &amp; Ceiling Rates'!$D$253="R&amp;D",'Labor Loading Matrix'!X1118,0),IF('CLINs &amp; Ceiling Rates'!$D$254="R&amp;D",'Labor Loading Matrix'!Y1118,0),IF('CLINs &amp; Ceiling Rates'!$D$255="R&amp;D",'Labor Loading Matrix'!Z1118,0),IF('CLINs &amp; Ceiling Rates'!$D$256="R&amp;D",'Labor Loading Matrix'!AA1118,0))</f>
        <v>0</v>
      </c>
      <c r="H1118" s="137"/>
      <c r="I1118" s="137"/>
      <c r="J1118" s="137"/>
      <c r="K1118" s="137"/>
      <c r="L1118" s="137"/>
      <c r="M1118" s="137"/>
      <c r="N1118" s="84"/>
      <c r="O1118" s="84"/>
      <c r="P1118" s="84"/>
      <c r="Q1118" s="84"/>
      <c r="R1118" s="133"/>
      <c r="S1118" s="133"/>
      <c r="T1118" s="133"/>
      <c r="U1118" s="133"/>
      <c r="V1118" s="133"/>
      <c r="W1118" s="133"/>
      <c r="X1118" s="133"/>
      <c r="Y1118" s="133"/>
      <c r="Z1118" s="133"/>
      <c r="AA1118" s="133"/>
    </row>
    <row r="1119" spans="1:27" s="73" customFormat="1" ht="18" hidden="1" customHeight="1" x14ac:dyDescent="0.25">
      <c r="A1119" s="173">
        <f>'CLINs &amp; Ceiling Rates'!B48</f>
        <v>0</v>
      </c>
      <c r="B1119" s="173">
        <f>'CLINs &amp; Ceiling Rates'!C48</f>
        <v>0</v>
      </c>
      <c r="C1119" s="177" t="str">
        <f>'CLINs &amp; Ceiling Rates'!O48</f>
        <v/>
      </c>
      <c r="D1119" s="211">
        <f>IF('CLINs &amp; Ceiling Rates'!D1075="",SUM('Labor Loading Matrix'!H1119:AA1119),SUM(E1119:G1119))</f>
        <v>0</v>
      </c>
      <c r="E1119" s="175">
        <f>SUM(IF('CLINs &amp; Ceiling Rates'!$D$237="OPS",'Labor Loading Matrix'!H1119,0),IF('CLINs &amp; Ceiling Rates'!$D$238="OPS",'Labor Loading Matrix'!I1119,0),IF('CLINs &amp; Ceiling Rates'!$D$239="OPS",'Labor Loading Matrix'!J1119,0),IF('CLINs &amp; Ceiling Rates'!$D$240="OPS",'Labor Loading Matrix'!K1119,0),IF('CLINs &amp; Ceiling Rates'!$D$241="OPS",'Labor Loading Matrix'!L1119,0),IF('CLINs &amp; Ceiling Rates'!$D$242="OPS",'Labor Loading Matrix'!M1119,0),IF('CLINs &amp; Ceiling Rates'!$D$243="OPS",'Labor Loading Matrix'!N1119,0),IF('CLINs &amp; Ceiling Rates'!$D$244="OPS",'Labor Loading Matrix'!O1119,0),IF('CLINs &amp; Ceiling Rates'!$D$245="OPS",'Labor Loading Matrix'!P1119,0),IF('CLINs &amp; Ceiling Rates'!$D$246="OPS",'Labor Loading Matrix'!Q1119,0),IF('CLINs &amp; Ceiling Rates'!$D$247="OPS",'Labor Loading Matrix'!R1119,0),IF('CLINs &amp; Ceiling Rates'!$D$248="OPS",'Labor Loading Matrix'!S1119,0),IF('CLINs &amp; Ceiling Rates'!$D$249="OPS",'Labor Loading Matrix'!T1119,0),IF('CLINs &amp; Ceiling Rates'!$D$250="OPS",'Labor Loading Matrix'!U1119,0),IF('CLINs &amp; Ceiling Rates'!$D$251="OPS",'Labor Loading Matrix'!V1119,0),IF('CLINs &amp; Ceiling Rates'!$D$252="OPS",'Labor Loading Matrix'!W1119,0),IF('CLINs &amp; Ceiling Rates'!$D$253="OPS",'Labor Loading Matrix'!X1119,0),IF('CLINs &amp; Ceiling Rates'!$D$254="OPS",'Labor Loading Matrix'!Y1119,0),IF('CLINs &amp; Ceiling Rates'!$D$255="OPS",'Labor Loading Matrix'!Z1119,0),IF('CLINs &amp; Ceiling Rates'!$D$256="OPS",'Labor Loading Matrix'!AA1119,0))</f>
        <v>0</v>
      </c>
      <c r="F1119" s="175">
        <f>SUM(IF('CLINs &amp; Ceiling Rates'!$D$237="F&amp;E",'Labor Loading Matrix'!H1119,0),IF('CLINs &amp; Ceiling Rates'!$D$238="F&amp;E",'Labor Loading Matrix'!I1119,0),IF('CLINs &amp; Ceiling Rates'!$D$239="F&amp;E",'Labor Loading Matrix'!J1119,0),IF('CLINs &amp; Ceiling Rates'!$D$240="F&amp;E",'Labor Loading Matrix'!K1119,0),IF('CLINs &amp; Ceiling Rates'!$D$241="F&amp;E",'Labor Loading Matrix'!L1119,0),IF('CLINs &amp; Ceiling Rates'!$D$242="F&amp;E",'Labor Loading Matrix'!M1119,0),IF('CLINs &amp; Ceiling Rates'!$D$243="F&amp;E",'Labor Loading Matrix'!N1119,0),IF('CLINs &amp; Ceiling Rates'!$D$244="F&amp;E",'Labor Loading Matrix'!O1119,0),IF('CLINs &amp; Ceiling Rates'!$D$245="F&amp;E",'Labor Loading Matrix'!P1119,0),IF('CLINs &amp; Ceiling Rates'!$D$246="F&amp;E",'Labor Loading Matrix'!Q1119,0),IF('CLINs &amp; Ceiling Rates'!$D$247="F&amp;E",'Labor Loading Matrix'!R1119,0),IF('CLINs &amp; Ceiling Rates'!$D$248="F&amp;E",'Labor Loading Matrix'!S1119,0),IF('CLINs &amp; Ceiling Rates'!$D$249="F&amp;E",'Labor Loading Matrix'!T1119,0),IF('CLINs &amp; Ceiling Rates'!$D$250="F&amp;E",'Labor Loading Matrix'!U1119,0),IF('CLINs &amp; Ceiling Rates'!$D$251="F&amp;E",'Labor Loading Matrix'!V1119,0),IF('CLINs &amp; Ceiling Rates'!$D$252="F&amp;E",'Labor Loading Matrix'!W1119,0),IF('CLINs &amp; Ceiling Rates'!$D$253="F&amp;E",'Labor Loading Matrix'!X1119,0),IF('CLINs &amp; Ceiling Rates'!$D$254="F&amp;E",'Labor Loading Matrix'!Y1119,0),IF('CLINs &amp; Ceiling Rates'!$D$255="F&amp;E",'Labor Loading Matrix'!Z1119,0),IF('CLINs &amp; Ceiling Rates'!$D$256="F&amp;E",'Labor Loading Matrix'!AA1119,0))</f>
        <v>0</v>
      </c>
      <c r="G1119" s="175">
        <f>SUM(IF('CLINs &amp; Ceiling Rates'!$D$237="R&amp;D",'Labor Loading Matrix'!H1119,0),IF('CLINs &amp; Ceiling Rates'!$D$238="R&amp;D",'Labor Loading Matrix'!I1119,0),IF('CLINs &amp; Ceiling Rates'!$D$239="R&amp;D",'Labor Loading Matrix'!J1119,0),IF('CLINs &amp; Ceiling Rates'!$D$240="R&amp;D",'Labor Loading Matrix'!K1119,0),IF('CLINs &amp; Ceiling Rates'!$D$241="R&amp;D",'Labor Loading Matrix'!L1119,0),IF('CLINs &amp; Ceiling Rates'!$D$242="R&amp;D",'Labor Loading Matrix'!M1119,0),IF('CLINs &amp; Ceiling Rates'!$D$243="R&amp;D",'Labor Loading Matrix'!N1119,0),IF('CLINs &amp; Ceiling Rates'!$D$244="R&amp;D",'Labor Loading Matrix'!O1119,0),IF('CLINs &amp; Ceiling Rates'!$D$245="R&amp;D",'Labor Loading Matrix'!P1119,0),IF('CLINs &amp; Ceiling Rates'!$D$246="R&amp;D",'Labor Loading Matrix'!Q1119,0),IF('CLINs &amp; Ceiling Rates'!$D$247="R&amp;D",'Labor Loading Matrix'!R1119,0),IF('CLINs &amp; Ceiling Rates'!$D$248="R&amp;D",'Labor Loading Matrix'!S1119,0),IF('CLINs &amp; Ceiling Rates'!$D$249="R&amp;D",'Labor Loading Matrix'!T1119,0),IF('CLINs &amp; Ceiling Rates'!$D$250="R&amp;D",'Labor Loading Matrix'!U1119,0),IF('CLINs &amp; Ceiling Rates'!$D$251="R&amp;D",'Labor Loading Matrix'!V1119,0),IF('CLINs &amp; Ceiling Rates'!$D$252="R&amp;D",'Labor Loading Matrix'!W1119,0),IF('CLINs &amp; Ceiling Rates'!$D$253="R&amp;D",'Labor Loading Matrix'!X1119,0),IF('CLINs &amp; Ceiling Rates'!$D$254="R&amp;D",'Labor Loading Matrix'!Y1119,0),IF('CLINs &amp; Ceiling Rates'!$D$255="R&amp;D",'Labor Loading Matrix'!Z1119,0),IF('CLINs &amp; Ceiling Rates'!$D$256="R&amp;D",'Labor Loading Matrix'!AA1119,0))</f>
        <v>0</v>
      </c>
      <c r="H1119" s="137"/>
      <c r="I1119" s="137"/>
      <c r="J1119" s="137"/>
      <c r="K1119" s="137"/>
      <c r="L1119" s="137"/>
      <c r="M1119" s="137"/>
      <c r="N1119" s="84"/>
      <c r="O1119" s="84"/>
      <c r="P1119" s="84"/>
      <c r="Q1119" s="84"/>
      <c r="R1119" s="133"/>
      <c r="S1119" s="133"/>
      <c r="T1119" s="133"/>
      <c r="U1119" s="133"/>
      <c r="V1119" s="133"/>
      <c r="W1119" s="133"/>
      <c r="X1119" s="133"/>
      <c r="Y1119" s="133"/>
      <c r="Z1119" s="133"/>
      <c r="AA1119" s="133"/>
    </row>
    <row r="1120" spans="1:27" s="73" customFormat="1" ht="18" hidden="1" customHeight="1" x14ac:dyDescent="0.25">
      <c r="A1120" s="173">
        <f>'CLINs &amp; Ceiling Rates'!B49</f>
        <v>0</v>
      </c>
      <c r="B1120" s="173">
        <f>'CLINs &amp; Ceiling Rates'!C49</f>
        <v>0</v>
      </c>
      <c r="C1120" s="177" t="str">
        <f>'CLINs &amp; Ceiling Rates'!O49</f>
        <v/>
      </c>
      <c r="D1120" s="211">
        <f>IF('CLINs &amp; Ceiling Rates'!D1076="",SUM('Labor Loading Matrix'!H1120:AA1120),SUM(E1120:G1120))</f>
        <v>0</v>
      </c>
      <c r="E1120" s="175">
        <f>SUM(IF('CLINs &amp; Ceiling Rates'!$D$237="OPS",'Labor Loading Matrix'!H1120,0),IF('CLINs &amp; Ceiling Rates'!$D$238="OPS",'Labor Loading Matrix'!I1120,0),IF('CLINs &amp; Ceiling Rates'!$D$239="OPS",'Labor Loading Matrix'!J1120,0),IF('CLINs &amp; Ceiling Rates'!$D$240="OPS",'Labor Loading Matrix'!K1120,0),IF('CLINs &amp; Ceiling Rates'!$D$241="OPS",'Labor Loading Matrix'!L1120,0),IF('CLINs &amp; Ceiling Rates'!$D$242="OPS",'Labor Loading Matrix'!M1120,0),IF('CLINs &amp; Ceiling Rates'!$D$243="OPS",'Labor Loading Matrix'!N1120,0),IF('CLINs &amp; Ceiling Rates'!$D$244="OPS",'Labor Loading Matrix'!O1120,0),IF('CLINs &amp; Ceiling Rates'!$D$245="OPS",'Labor Loading Matrix'!P1120,0),IF('CLINs &amp; Ceiling Rates'!$D$246="OPS",'Labor Loading Matrix'!Q1120,0),IF('CLINs &amp; Ceiling Rates'!$D$247="OPS",'Labor Loading Matrix'!R1120,0),IF('CLINs &amp; Ceiling Rates'!$D$248="OPS",'Labor Loading Matrix'!S1120,0),IF('CLINs &amp; Ceiling Rates'!$D$249="OPS",'Labor Loading Matrix'!T1120,0),IF('CLINs &amp; Ceiling Rates'!$D$250="OPS",'Labor Loading Matrix'!U1120,0),IF('CLINs &amp; Ceiling Rates'!$D$251="OPS",'Labor Loading Matrix'!V1120,0),IF('CLINs &amp; Ceiling Rates'!$D$252="OPS",'Labor Loading Matrix'!W1120,0),IF('CLINs &amp; Ceiling Rates'!$D$253="OPS",'Labor Loading Matrix'!X1120,0),IF('CLINs &amp; Ceiling Rates'!$D$254="OPS",'Labor Loading Matrix'!Y1120,0),IF('CLINs &amp; Ceiling Rates'!$D$255="OPS",'Labor Loading Matrix'!Z1120,0),IF('CLINs &amp; Ceiling Rates'!$D$256="OPS",'Labor Loading Matrix'!AA1120,0))</f>
        <v>0</v>
      </c>
      <c r="F1120" s="175">
        <f>SUM(IF('CLINs &amp; Ceiling Rates'!$D$237="F&amp;E",'Labor Loading Matrix'!H1120,0),IF('CLINs &amp; Ceiling Rates'!$D$238="F&amp;E",'Labor Loading Matrix'!I1120,0),IF('CLINs &amp; Ceiling Rates'!$D$239="F&amp;E",'Labor Loading Matrix'!J1120,0),IF('CLINs &amp; Ceiling Rates'!$D$240="F&amp;E",'Labor Loading Matrix'!K1120,0),IF('CLINs &amp; Ceiling Rates'!$D$241="F&amp;E",'Labor Loading Matrix'!L1120,0),IF('CLINs &amp; Ceiling Rates'!$D$242="F&amp;E",'Labor Loading Matrix'!M1120,0),IF('CLINs &amp; Ceiling Rates'!$D$243="F&amp;E",'Labor Loading Matrix'!N1120,0),IF('CLINs &amp; Ceiling Rates'!$D$244="F&amp;E",'Labor Loading Matrix'!O1120,0),IF('CLINs &amp; Ceiling Rates'!$D$245="F&amp;E",'Labor Loading Matrix'!P1120,0),IF('CLINs &amp; Ceiling Rates'!$D$246="F&amp;E",'Labor Loading Matrix'!Q1120,0),IF('CLINs &amp; Ceiling Rates'!$D$247="F&amp;E",'Labor Loading Matrix'!R1120,0),IF('CLINs &amp; Ceiling Rates'!$D$248="F&amp;E",'Labor Loading Matrix'!S1120,0),IF('CLINs &amp; Ceiling Rates'!$D$249="F&amp;E",'Labor Loading Matrix'!T1120,0),IF('CLINs &amp; Ceiling Rates'!$D$250="F&amp;E",'Labor Loading Matrix'!U1120,0),IF('CLINs &amp; Ceiling Rates'!$D$251="F&amp;E",'Labor Loading Matrix'!V1120,0),IF('CLINs &amp; Ceiling Rates'!$D$252="F&amp;E",'Labor Loading Matrix'!W1120,0),IF('CLINs &amp; Ceiling Rates'!$D$253="F&amp;E",'Labor Loading Matrix'!X1120,0),IF('CLINs &amp; Ceiling Rates'!$D$254="F&amp;E",'Labor Loading Matrix'!Y1120,0),IF('CLINs &amp; Ceiling Rates'!$D$255="F&amp;E",'Labor Loading Matrix'!Z1120,0),IF('CLINs &amp; Ceiling Rates'!$D$256="F&amp;E",'Labor Loading Matrix'!AA1120,0))</f>
        <v>0</v>
      </c>
      <c r="G1120" s="175">
        <f>SUM(IF('CLINs &amp; Ceiling Rates'!$D$237="R&amp;D",'Labor Loading Matrix'!H1120,0),IF('CLINs &amp; Ceiling Rates'!$D$238="R&amp;D",'Labor Loading Matrix'!I1120,0),IF('CLINs &amp; Ceiling Rates'!$D$239="R&amp;D",'Labor Loading Matrix'!J1120,0),IF('CLINs &amp; Ceiling Rates'!$D$240="R&amp;D",'Labor Loading Matrix'!K1120,0),IF('CLINs &amp; Ceiling Rates'!$D$241="R&amp;D",'Labor Loading Matrix'!L1120,0),IF('CLINs &amp; Ceiling Rates'!$D$242="R&amp;D",'Labor Loading Matrix'!M1120,0),IF('CLINs &amp; Ceiling Rates'!$D$243="R&amp;D",'Labor Loading Matrix'!N1120,0),IF('CLINs &amp; Ceiling Rates'!$D$244="R&amp;D",'Labor Loading Matrix'!O1120,0),IF('CLINs &amp; Ceiling Rates'!$D$245="R&amp;D",'Labor Loading Matrix'!P1120,0),IF('CLINs &amp; Ceiling Rates'!$D$246="R&amp;D",'Labor Loading Matrix'!Q1120,0),IF('CLINs &amp; Ceiling Rates'!$D$247="R&amp;D",'Labor Loading Matrix'!R1120,0),IF('CLINs &amp; Ceiling Rates'!$D$248="R&amp;D",'Labor Loading Matrix'!S1120,0),IF('CLINs &amp; Ceiling Rates'!$D$249="R&amp;D",'Labor Loading Matrix'!T1120,0),IF('CLINs &amp; Ceiling Rates'!$D$250="R&amp;D",'Labor Loading Matrix'!U1120,0),IF('CLINs &amp; Ceiling Rates'!$D$251="R&amp;D",'Labor Loading Matrix'!V1120,0),IF('CLINs &amp; Ceiling Rates'!$D$252="R&amp;D",'Labor Loading Matrix'!W1120,0),IF('CLINs &amp; Ceiling Rates'!$D$253="R&amp;D",'Labor Loading Matrix'!X1120,0),IF('CLINs &amp; Ceiling Rates'!$D$254="R&amp;D",'Labor Loading Matrix'!Y1120,0),IF('CLINs &amp; Ceiling Rates'!$D$255="R&amp;D",'Labor Loading Matrix'!Z1120,0),IF('CLINs &amp; Ceiling Rates'!$D$256="R&amp;D",'Labor Loading Matrix'!AA1120,0))</f>
        <v>0</v>
      </c>
      <c r="H1120" s="137"/>
      <c r="I1120" s="137"/>
      <c r="J1120" s="137"/>
      <c r="K1120" s="137"/>
      <c r="L1120" s="137"/>
      <c r="M1120" s="137"/>
      <c r="N1120" s="84"/>
      <c r="O1120" s="84"/>
      <c r="P1120" s="84"/>
      <c r="Q1120" s="84"/>
      <c r="R1120" s="133"/>
      <c r="S1120" s="133"/>
      <c r="T1120" s="133"/>
      <c r="U1120" s="133"/>
      <c r="V1120" s="133"/>
      <c r="W1120" s="133"/>
      <c r="X1120" s="133"/>
      <c r="Y1120" s="133"/>
      <c r="Z1120" s="133"/>
      <c r="AA1120" s="133"/>
    </row>
    <row r="1121" spans="1:27" s="73" customFormat="1" ht="18" hidden="1" customHeight="1" x14ac:dyDescent="0.25">
      <c r="A1121" s="173">
        <f>'CLINs &amp; Ceiling Rates'!B50</f>
        <v>0</v>
      </c>
      <c r="B1121" s="173">
        <f>'CLINs &amp; Ceiling Rates'!C50</f>
        <v>0</v>
      </c>
      <c r="C1121" s="177" t="str">
        <f>'CLINs &amp; Ceiling Rates'!O50</f>
        <v/>
      </c>
      <c r="D1121" s="211">
        <f>IF('CLINs &amp; Ceiling Rates'!D1077="",SUM('Labor Loading Matrix'!H1121:AA1121),SUM(E1121:G1121))</f>
        <v>0</v>
      </c>
      <c r="E1121" s="175">
        <f>SUM(IF('CLINs &amp; Ceiling Rates'!$D$237="OPS",'Labor Loading Matrix'!H1121,0),IF('CLINs &amp; Ceiling Rates'!$D$238="OPS",'Labor Loading Matrix'!I1121,0),IF('CLINs &amp; Ceiling Rates'!$D$239="OPS",'Labor Loading Matrix'!J1121,0),IF('CLINs &amp; Ceiling Rates'!$D$240="OPS",'Labor Loading Matrix'!K1121,0),IF('CLINs &amp; Ceiling Rates'!$D$241="OPS",'Labor Loading Matrix'!L1121,0),IF('CLINs &amp; Ceiling Rates'!$D$242="OPS",'Labor Loading Matrix'!M1121,0),IF('CLINs &amp; Ceiling Rates'!$D$243="OPS",'Labor Loading Matrix'!N1121,0),IF('CLINs &amp; Ceiling Rates'!$D$244="OPS",'Labor Loading Matrix'!O1121,0),IF('CLINs &amp; Ceiling Rates'!$D$245="OPS",'Labor Loading Matrix'!P1121,0),IF('CLINs &amp; Ceiling Rates'!$D$246="OPS",'Labor Loading Matrix'!Q1121,0),IF('CLINs &amp; Ceiling Rates'!$D$247="OPS",'Labor Loading Matrix'!R1121,0),IF('CLINs &amp; Ceiling Rates'!$D$248="OPS",'Labor Loading Matrix'!S1121,0),IF('CLINs &amp; Ceiling Rates'!$D$249="OPS",'Labor Loading Matrix'!T1121,0),IF('CLINs &amp; Ceiling Rates'!$D$250="OPS",'Labor Loading Matrix'!U1121,0),IF('CLINs &amp; Ceiling Rates'!$D$251="OPS",'Labor Loading Matrix'!V1121,0),IF('CLINs &amp; Ceiling Rates'!$D$252="OPS",'Labor Loading Matrix'!W1121,0),IF('CLINs &amp; Ceiling Rates'!$D$253="OPS",'Labor Loading Matrix'!X1121,0),IF('CLINs &amp; Ceiling Rates'!$D$254="OPS",'Labor Loading Matrix'!Y1121,0),IF('CLINs &amp; Ceiling Rates'!$D$255="OPS",'Labor Loading Matrix'!Z1121,0),IF('CLINs &amp; Ceiling Rates'!$D$256="OPS",'Labor Loading Matrix'!AA1121,0))</f>
        <v>0</v>
      </c>
      <c r="F1121" s="175">
        <f>SUM(IF('CLINs &amp; Ceiling Rates'!$D$237="F&amp;E",'Labor Loading Matrix'!H1121,0),IF('CLINs &amp; Ceiling Rates'!$D$238="F&amp;E",'Labor Loading Matrix'!I1121,0),IF('CLINs &amp; Ceiling Rates'!$D$239="F&amp;E",'Labor Loading Matrix'!J1121,0),IF('CLINs &amp; Ceiling Rates'!$D$240="F&amp;E",'Labor Loading Matrix'!K1121,0),IF('CLINs &amp; Ceiling Rates'!$D$241="F&amp;E",'Labor Loading Matrix'!L1121,0),IF('CLINs &amp; Ceiling Rates'!$D$242="F&amp;E",'Labor Loading Matrix'!M1121,0),IF('CLINs &amp; Ceiling Rates'!$D$243="F&amp;E",'Labor Loading Matrix'!N1121,0),IF('CLINs &amp; Ceiling Rates'!$D$244="F&amp;E",'Labor Loading Matrix'!O1121,0),IF('CLINs &amp; Ceiling Rates'!$D$245="F&amp;E",'Labor Loading Matrix'!P1121,0),IF('CLINs &amp; Ceiling Rates'!$D$246="F&amp;E",'Labor Loading Matrix'!Q1121,0),IF('CLINs &amp; Ceiling Rates'!$D$247="F&amp;E",'Labor Loading Matrix'!R1121,0),IF('CLINs &amp; Ceiling Rates'!$D$248="F&amp;E",'Labor Loading Matrix'!S1121,0),IF('CLINs &amp; Ceiling Rates'!$D$249="F&amp;E",'Labor Loading Matrix'!T1121,0),IF('CLINs &amp; Ceiling Rates'!$D$250="F&amp;E",'Labor Loading Matrix'!U1121,0),IF('CLINs &amp; Ceiling Rates'!$D$251="F&amp;E",'Labor Loading Matrix'!V1121,0),IF('CLINs &amp; Ceiling Rates'!$D$252="F&amp;E",'Labor Loading Matrix'!W1121,0),IF('CLINs &amp; Ceiling Rates'!$D$253="F&amp;E",'Labor Loading Matrix'!X1121,0),IF('CLINs &amp; Ceiling Rates'!$D$254="F&amp;E",'Labor Loading Matrix'!Y1121,0),IF('CLINs &amp; Ceiling Rates'!$D$255="F&amp;E",'Labor Loading Matrix'!Z1121,0),IF('CLINs &amp; Ceiling Rates'!$D$256="F&amp;E",'Labor Loading Matrix'!AA1121,0))</f>
        <v>0</v>
      </c>
      <c r="G1121" s="175">
        <f>SUM(IF('CLINs &amp; Ceiling Rates'!$D$237="R&amp;D",'Labor Loading Matrix'!H1121,0),IF('CLINs &amp; Ceiling Rates'!$D$238="R&amp;D",'Labor Loading Matrix'!I1121,0),IF('CLINs &amp; Ceiling Rates'!$D$239="R&amp;D",'Labor Loading Matrix'!J1121,0),IF('CLINs &amp; Ceiling Rates'!$D$240="R&amp;D",'Labor Loading Matrix'!K1121,0),IF('CLINs &amp; Ceiling Rates'!$D$241="R&amp;D",'Labor Loading Matrix'!L1121,0),IF('CLINs &amp; Ceiling Rates'!$D$242="R&amp;D",'Labor Loading Matrix'!M1121,0),IF('CLINs &amp; Ceiling Rates'!$D$243="R&amp;D",'Labor Loading Matrix'!N1121,0),IF('CLINs &amp; Ceiling Rates'!$D$244="R&amp;D",'Labor Loading Matrix'!O1121,0),IF('CLINs &amp; Ceiling Rates'!$D$245="R&amp;D",'Labor Loading Matrix'!P1121,0),IF('CLINs &amp; Ceiling Rates'!$D$246="R&amp;D",'Labor Loading Matrix'!Q1121,0),IF('CLINs &amp; Ceiling Rates'!$D$247="R&amp;D",'Labor Loading Matrix'!R1121,0),IF('CLINs &amp; Ceiling Rates'!$D$248="R&amp;D",'Labor Loading Matrix'!S1121,0),IF('CLINs &amp; Ceiling Rates'!$D$249="R&amp;D",'Labor Loading Matrix'!T1121,0),IF('CLINs &amp; Ceiling Rates'!$D$250="R&amp;D",'Labor Loading Matrix'!U1121,0),IF('CLINs &amp; Ceiling Rates'!$D$251="R&amp;D",'Labor Loading Matrix'!V1121,0),IF('CLINs &amp; Ceiling Rates'!$D$252="R&amp;D",'Labor Loading Matrix'!W1121,0),IF('CLINs &amp; Ceiling Rates'!$D$253="R&amp;D",'Labor Loading Matrix'!X1121,0),IF('CLINs &amp; Ceiling Rates'!$D$254="R&amp;D",'Labor Loading Matrix'!Y1121,0),IF('CLINs &amp; Ceiling Rates'!$D$255="R&amp;D",'Labor Loading Matrix'!Z1121,0),IF('CLINs &amp; Ceiling Rates'!$D$256="R&amp;D",'Labor Loading Matrix'!AA1121,0))</f>
        <v>0</v>
      </c>
      <c r="H1121" s="137"/>
      <c r="I1121" s="137"/>
      <c r="J1121" s="137"/>
      <c r="K1121" s="137"/>
      <c r="L1121" s="137"/>
      <c r="M1121" s="137"/>
      <c r="N1121" s="84"/>
      <c r="O1121" s="84"/>
      <c r="P1121" s="84"/>
      <c r="Q1121" s="84"/>
      <c r="R1121" s="133"/>
      <c r="S1121" s="133"/>
      <c r="T1121" s="133"/>
      <c r="U1121" s="133"/>
      <c r="V1121" s="133"/>
      <c r="W1121" s="133"/>
      <c r="X1121" s="133"/>
      <c r="Y1121" s="133"/>
      <c r="Z1121" s="133"/>
      <c r="AA1121" s="133"/>
    </row>
    <row r="1122" spans="1:27" s="73" customFormat="1" ht="18" hidden="1" customHeight="1" x14ac:dyDescent="0.25">
      <c r="A1122" s="173">
        <f>'CLINs &amp; Ceiling Rates'!B51</f>
        <v>0</v>
      </c>
      <c r="B1122" s="173">
        <f>'CLINs &amp; Ceiling Rates'!C51</f>
        <v>0</v>
      </c>
      <c r="C1122" s="177" t="str">
        <f>'CLINs &amp; Ceiling Rates'!O51</f>
        <v/>
      </c>
      <c r="D1122" s="211">
        <f>IF('CLINs &amp; Ceiling Rates'!D1078="",SUM('Labor Loading Matrix'!H1122:AA1122),SUM(E1122:G1122))</f>
        <v>0</v>
      </c>
      <c r="E1122" s="175">
        <f>SUM(IF('CLINs &amp; Ceiling Rates'!$D$237="OPS",'Labor Loading Matrix'!H1122,0),IF('CLINs &amp; Ceiling Rates'!$D$238="OPS",'Labor Loading Matrix'!I1122,0),IF('CLINs &amp; Ceiling Rates'!$D$239="OPS",'Labor Loading Matrix'!J1122,0),IF('CLINs &amp; Ceiling Rates'!$D$240="OPS",'Labor Loading Matrix'!K1122,0),IF('CLINs &amp; Ceiling Rates'!$D$241="OPS",'Labor Loading Matrix'!L1122,0),IF('CLINs &amp; Ceiling Rates'!$D$242="OPS",'Labor Loading Matrix'!M1122,0),IF('CLINs &amp; Ceiling Rates'!$D$243="OPS",'Labor Loading Matrix'!N1122,0),IF('CLINs &amp; Ceiling Rates'!$D$244="OPS",'Labor Loading Matrix'!O1122,0),IF('CLINs &amp; Ceiling Rates'!$D$245="OPS",'Labor Loading Matrix'!P1122,0),IF('CLINs &amp; Ceiling Rates'!$D$246="OPS",'Labor Loading Matrix'!Q1122,0),IF('CLINs &amp; Ceiling Rates'!$D$247="OPS",'Labor Loading Matrix'!R1122,0),IF('CLINs &amp; Ceiling Rates'!$D$248="OPS",'Labor Loading Matrix'!S1122,0),IF('CLINs &amp; Ceiling Rates'!$D$249="OPS",'Labor Loading Matrix'!T1122,0),IF('CLINs &amp; Ceiling Rates'!$D$250="OPS",'Labor Loading Matrix'!U1122,0),IF('CLINs &amp; Ceiling Rates'!$D$251="OPS",'Labor Loading Matrix'!V1122,0),IF('CLINs &amp; Ceiling Rates'!$D$252="OPS",'Labor Loading Matrix'!W1122,0),IF('CLINs &amp; Ceiling Rates'!$D$253="OPS",'Labor Loading Matrix'!X1122,0),IF('CLINs &amp; Ceiling Rates'!$D$254="OPS",'Labor Loading Matrix'!Y1122,0),IF('CLINs &amp; Ceiling Rates'!$D$255="OPS",'Labor Loading Matrix'!Z1122,0),IF('CLINs &amp; Ceiling Rates'!$D$256="OPS",'Labor Loading Matrix'!AA1122,0))</f>
        <v>0</v>
      </c>
      <c r="F1122" s="175">
        <f>SUM(IF('CLINs &amp; Ceiling Rates'!$D$237="F&amp;E",'Labor Loading Matrix'!H1122,0),IF('CLINs &amp; Ceiling Rates'!$D$238="F&amp;E",'Labor Loading Matrix'!I1122,0),IF('CLINs &amp; Ceiling Rates'!$D$239="F&amp;E",'Labor Loading Matrix'!J1122,0),IF('CLINs &amp; Ceiling Rates'!$D$240="F&amp;E",'Labor Loading Matrix'!K1122,0),IF('CLINs &amp; Ceiling Rates'!$D$241="F&amp;E",'Labor Loading Matrix'!L1122,0),IF('CLINs &amp; Ceiling Rates'!$D$242="F&amp;E",'Labor Loading Matrix'!M1122,0),IF('CLINs &amp; Ceiling Rates'!$D$243="F&amp;E",'Labor Loading Matrix'!N1122,0),IF('CLINs &amp; Ceiling Rates'!$D$244="F&amp;E",'Labor Loading Matrix'!O1122,0),IF('CLINs &amp; Ceiling Rates'!$D$245="F&amp;E",'Labor Loading Matrix'!P1122,0),IF('CLINs &amp; Ceiling Rates'!$D$246="F&amp;E",'Labor Loading Matrix'!Q1122,0),IF('CLINs &amp; Ceiling Rates'!$D$247="F&amp;E",'Labor Loading Matrix'!R1122,0),IF('CLINs &amp; Ceiling Rates'!$D$248="F&amp;E",'Labor Loading Matrix'!S1122,0),IF('CLINs &amp; Ceiling Rates'!$D$249="F&amp;E",'Labor Loading Matrix'!T1122,0),IF('CLINs &amp; Ceiling Rates'!$D$250="F&amp;E",'Labor Loading Matrix'!U1122,0),IF('CLINs &amp; Ceiling Rates'!$D$251="F&amp;E",'Labor Loading Matrix'!V1122,0),IF('CLINs &amp; Ceiling Rates'!$D$252="F&amp;E",'Labor Loading Matrix'!W1122,0),IF('CLINs &amp; Ceiling Rates'!$D$253="F&amp;E",'Labor Loading Matrix'!X1122,0),IF('CLINs &amp; Ceiling Rates'!$D$254="F&amp;E",'Labor Loading Matrix'!Y1122,0),IF('CLINs &amp; Ceiling Rates'!$D$255="F&amp;E",'Labor Loading Matrix'!Z1122,0),IF('CLINs &amp; Ceiling Rates'!$D$256="F&amp;E",'Labor Loading Matrix'!AA1122,0))</f>
        <v>0</v>
      </c>
      <c r="G1122" s="175">
        <f>SUM(IF('CLINs &amp; Ceiling Rates'!$D$237="R&amp;D",'Labor Loading Matrix'!H1122,0),IF('CLINs &amp; Ceiling Rates'!$D$238="R&amp;D",'Labor Loading Matrix'!I1122,0),IF('CLINs &amp; Ceiling Rates'!$D$239="R&amp;D",'Labor Loading Matrix'!J1122,0),IF('CLINs &amp; Ceiling Rates'!$D$240="R&amp;D",'Labor Loading Matrix'!K1122,0),IF('CLINs &amp; Ceiling Rates'!$D$241="R&amp;D",'Labor Loading Matrix'!L1122,0),IF('CLINs &amp; Ceiling Rates'!$D$242="R&amp;D",'Labor Loading Matrix'!M1122,0),IF('CLINs &amp; Ceiling Rates'!$D$243="R&amp;D",'Labor Loading Matrix'!N1122,0),IF('CLINs &amp; Ceiling Rates'!$D$244="R&amp;D",'Labor Loading Matrix'!O1122,0),IF('CLINs &amp; Ceiling Rates'!$D$245="R&amp;D",'Labor Loading Matrix'!P1122,0),IF('CLINs &amp; Ceiling Rates'!$D$246="R&amp;D",'Labor Loading Matrix'!Q1122,0),IF('CLINs &amp; Ceiling Rates'!$D$247="R&amp;D",'Labor Loading Matrix'!R1122,0),IF('CLINs &amp; Ceiling Rates'!$D$248="R&amp;D",'Labor Loading Matrix'!S1122,0),IF('CLINs &amp; Ceiling Rates'!$D$249="R&amp;D",'Labor Loading Matrix'!T1122,0),IF('CLINs &amp; Ceiling Rates'!$D$250="R&amp;D",'Labor Loading Matrix'!U1122,0),IF('CLINs &amp; Ceiling Rates'!$D$251="R&amp;D",'Labor Loading Matrix'!V1122,0),IF('CLINs &amp; Ceiling Rates'!$D$252="R&amp;D",'Labor Loading Matrix'!W1122,0),IF('CLINs &amp; Ceiling Rates'!$D$253="R&amp;D",'Labor Loading Matrix'!X1122,0),IF('CLINs &amp; Ceiling Rates'!$D$254="R&amp;D",'Labor Loading Matrix'!Y1122,0),IF('CLINs &amp; Ceiling Rates'!$D$255="R&amp;D",'Labor Loading Matrix'!Z1122,0),IF('CLINs &amp; Ceiling Rates'!$D$256="R&amp;D",'Labor Loading Matrix'!AA1122,0))</f>
        <v>0</v>
      </c>
      <c r="H1122" s="137"/>
      <c r="I1122" s="137"/>
      <c r="J1122" s="137"/>
      <c r="K1122" s="137"/>
      <c r="L1122" s="137"/>
      <c r="M1122" s="137"/>
      <c r="N1122" s="84"/>
      <c r="O1122" s="84"/>
      <c r="P1122" s="84"/>
      <c r="Q1122" s="84"/>
      <c r="R1122" s="133"/>
      <c r="S1122" s="133"/>
      <c r="T1122" s="133"/>
      <c r="U1122" s="133"/>
      <c r="V1122" s="133"/>
      <c r="W1122" s="133"/>
      <c r="X1122" s="133"/>
      <c r="Y1122" s="133"/>
      <c r="Z1122" s="133"/>
      <c r="AA1122" s="133"/>
    </row>
    <row r="1123" spans="1:27" s="73" customFormat="1" ht="18" hidden="1" customHeight="1" x14ac:dyDescent="0.25">
      <c r="A1123" s="173">
        <f>'CLINs &amp; Ceiling Rates'!B52</f>
        <v>0</v>
      </c>
      <c r="B1123" s="173">
        <f>'CLINs &amp; Ceiling Rates'!C52</f>
        <v>0</v>
      </c>
      <c r="C1123" s="177" t="str">
        <f>'CLINs &amp; Ceiling Rates'!O52</f>
        <v/>
      </c>
      <c r="D1123" s="211">
        <f>IF('CLINs &amp; Ceiling Rates'!D1079="",SUM('Labor Loading Matrix'!H1123:AA1123),SUM(E1123:G1123))</f>
        <v>0</v>
      </c>
      <c r="E1123" s="175">
        <f>SUM(IF('CLINs &amp; Ceiling Rates'!$D$237="OPS",'Labor Loading Matrix'!H1123,0),IF('CLINs &amp; Ceiling Rates'!$D$238="OPS",'Labor Loading Matrix'!I1123,0),IF('CLINs &amp; Ceiling Rates'!$D$239="OPS",'Labor Loading Matrix'!J1123,0),IF('CLINs &amp; Ceiling Rates'!$D$240="OPS",'Labor Loading Matrix'!K1123,0),IF('CLINs &amp; Ceiling Rates'!$D$241="OPS",'Labor Loading Matrix'!L1123,0),IF('CLINs &amp; Ceiling Rates'!$D$242="OPS",'Labor Loading Matrix'!M1123,0),IF('CLINs &amp; Ceiling Rates'!$D$243="OPS",'Labor Loading Matrix'!N1123,0),IF('CLINs &amp; Ceiling Rates'!$D$244="OPS",'Labor Loading Matrix'!O1123,0),IF('CLINs &amp; Ceiling Rates'!$D$245="OPS",'Labor Loading Matrix'!P1123,0),IF('CLINs &amp; Ceiling Rates'!$D$246="OPS",'Labor Loading Matrix'!Q1123,0),IF('CLINs &amp; Ceiling Rates'!$D$247="OPS",'Labor Loading Matrix'!R1123,0),IF('CLINs &amp; Ceiling Rates'!$D$248="OPS",'Labor Loading Matrix'!S1123,0),IF('CLINs &amp; Ceiling Rates'!$D$249="OPS",'Labor Loading Matrix'!T1123,0),IF('CLINs &amp; Ceiling Rates'!$D$250="OPS",'Labor Loading Matrix'!U1123,0),IF('CLINs &amp; Ceiling Rates'!$D$251="OPS",'Labor Loading Matrix'!V1123,0),IF('CLINs &amp; Ceiling Rates'!$D$252="OPS",'Labor Loading Matrix'!W1123,0),IF('CLINs &amp; Ceiling Rates'!$D$253="OPS",'Labor Loading Matrix'!X1123,0),IF('CLINs &amp; Ceiling Rates'!$D$254="OPS",'Labor Loading Matrix'!Y1123,0),IF('CLINs &amp; Ceiling Rates'!$D$255="OPS",'Labor Loading Matrix'!Z1123,0),IF('CLINs &amp; Ceiling Rates'!$D$256="OPS",'Labor Loading Matrix'!AA1123,0))</f>
        <v>0</v>
      </c>
      <c r="F1123" s="175">
        <f>SUM(IF('CLINs &amp; Ceiling Rates'!$D$237="F&amp;E",'Labor Loading Matrix'!H1123,0),IF('CLINs &amp; Ceiling Rates'!$D$238="F&amp;E",'Labor Loading Matrix'!I1123,0),IF('CLINs &amp; Ceiling Rates'!$D$239="F&amp;E",'Labor Loading Matrix'!J1123,0),IF('CLINs &amp; Ceiling Rates'!$D$240="F&amp;E",'Labor Loading Matrix'!K1123,0),IF('CLINs &amp; Ceiling Rates'!$D$241="F&amp;E",'Labor Loading Matrix'!L1123,0),IF('CLINs &amp; Ceiling Rates'!$D$242="F&amp;E",'Labor Loading Matrix'!M1123,0),IF('CLINs &amp; Ceiling Rates'!$D$243="F&amp;E",'Labor Loading Matrix'!N1123,0),IF('CLINs &amp; Ceiling Rates'!$D$244="F&amp;E",'Labor Loading Matrix'!O1123,0),IF('CLINs &amp; Ceiling Rates'!$D$245="F&amp;E",'Labor Loading Matrix'!P1123,0),IF('CLINs &amp; Ceiling Rates'!$D$246="F&amp;E",'Labor Loading Matrix'!Q1123,0),IF('CLINs &amp; Ceiling Rates'!$D$247="F&amp;E",'Labor Loading Matrix'!R1123,0),IF('CLINs &amp; Ceiling Rates'!$D$248="F&amp;E",'Labor Loading Matrix'!S1123,0),IF('CLINs &amp; Ceiling Rates'!$D$249="F&amp;E",'Labor Loading Matrix'!T1123,0),IF('CLINs &amp; Ceiling Rates'!$D$250="F&amp;E",'Labor Loading Matrix'!U1123,0),IF('CLINs &amp; Ceiling Rates'!$D$251="F&amp;E",'Labor Loading Matrix'!V1123,0),IF('CLINs &amp; Ceiling Rates'!$D$252="F&amp;E",'Labor Loading Matrix'!W1123,0),IF('CLINs &amp; Ceiling Rates'!$D$253="F&amp;E",'Labor Loading Matrix'!X1123,0),IF('CLINs &amp; Ceiling Rates'!$D$254="F&amp;E",'Labor Loading Matrix'!Y1123,0),IF('CLINs &amp; Ceiling Rates'!$D$255="F&amp;E",'Labor Loading Matrix'!Z1123,0),IF('CLINs &amp; Ceiling Rates'!$D$256="F&amp;E",'Labor Loading Matrix'!AA1123,0))</f>
        <v>0</v>
      </c>
      <c r="G1123" s="175">
        <f>SUM(IF('CLINs &amp; Ceiling Rates'!$D$237="R&amp;D",'Labor Loading Matrix'!H1123,0),IF('CLINs &amp; Ceiling Rates'!$D$238="R&amp;D",'Labor Loading Matrix'!I1123,0),IF('CLINs &amp; Ceiling Rates'!$D$239="R&amp;D",'Labor Loading Matrix'!J1123,0),IF('CLINs &amp; Ceiling Rates'!$D$240="R&amp;D",'Labor Loading Matrix'!K1123,0),IF('CLINs &amp; Ceiling Rates'!$D$241="R&amp;D",'Labor Loading Matrix'!L1123,0),IF('CLINs &amp; Ceiling Rates'!$D$242="R&amp;D",'Labor Loading Matrix'!M1123,0),IF('CLINs &amp; Ceiling Rates'!$D$243="R&amp;D",'Labor Loading Matrix'!N1123,0),IF('CLINs &amp; Ceiling Rates'!$D$244="R&amp;D",'Labor Loading Matrix'!O1123,0),IF('CLINs &amp; Ceiling Rates'!$D$245="R&amp;D",'Labor Loading Matrix'!P1123,0),IF('CLINs &amp; Ceiling Rates'!$D$246="R&amp;D",'Labor Loading Matrix'!Q1123,0),IF('CLINs &amp; Ceiling Rates'!$D$247="R&amp;D",'Labor Loading Matrix'!R1123,0),IF('CLINs &amp; Ceiling Rates'!$D$248="R&amp;D",'Labor Loading Matrix'!S1123,0),IF('CLINs &amp; Ceiling Rates'!$D$249="R&amp;D",'Labor Loading Matrix'!T1123,0),IF('CLINs &amp; Ceiling Rates'!$D$250="R&amp;D",'Labor Loading Matrix'!U1123,0),IF('CLINs &amp; Ceiling Rates'!$D$251="R&amp;D",'Labor Loading Matrix'!V1123,0),IF('CLINs &amp; Ceiling Rates'!$D$252="R&amp;D",'Labor Loading Matrix'!W1123,0),IF('CLINs &amp; Ceiling Rates'!$D$253="R&amp;D",'Labor Loading Matrix'!X1123,0),IF('CLINs &amp; Ceiling Rates'!$D$254="R&amp;D",'Labor Loading Matrix'!Y1123,0),IF('CLINs &amp; Ceiling Rates'!$D$255="R&amp;D",'Labor Loading Matrix'!Z1123,0),IF('CLINs &amp; Ceiling Rates'!$D$256="R&amp;D",'Labor Loading Matrix'!AA1123,0))</f>
        <v>0</v>
      </c>
      <c r="H1123" s="137"/>
      <c r="I1123" s="137"/>
      <c r="J1123" s="137"/>
      <c r="K1123" s="137"/>
      <c r="L1123" s="137"/>
      <c r="M1123" s="137"/>
      <c r="N1123" s="84"/>
      <c r="O1123" s="84"/>
      <c r="P1123" s="84"/>
      <c r="Q1123" s="84"/>
      <c r="R1123" s="133"/>
      <c r="S1123" s="133"/>
      <c r="T1123" s="133"/>
      <c r="U1123" s="133"/>
      <c r="V1123" s="133"/>
      <c r="W1123" s="133"/>
      <c r="X1123" s="133"/>
      <c r="Y1123" s="133"/>
      <c r="Z1123" s="133"/>
      <c r="AA1123" s="133"/>
    </row>
    <row r="1124" spans="1:27" s="73" customFormat="1" ht="18" hidden="1" customHeight="1" x14ac:dyDescent="0.25">
      <c r="A1124" s="173">
        <f>'CLINs &amp; Ceiling Rates'!B53</f>
        <v>0</v>
      </c>
      <c r="B1124" s="173">
        <f>'CLINs &amp; Ceiling Rates'!C53</f>
        <v>0</v>
      </c>
      <c r="C1124" s="177" t="str">
        <f>'CLINs &amp; Ceiling Rates'!O53</f>
        <v/>
      </c>
      <c r="D1124" s="211">
        <f>IF('CLINs &amp; Ceiling Rates'!D1080="",SUM('Labor Loading Matrix'!H1124:AA1124),SUM(E1124:G1124))</f>
        <v>0</v>
      </c>
      <c r="E1124" s="175">
        <f>SUM(IF('CLINs &amp; Ceiling Rates'!$D$237="OPS",'Labor Loading Matrix'!H1124,0),IF('CLINs &amp; Ceiling Rates'!$D$238="OPS",'Labor Loading Matrix'!I1124,0),IF('CLINs &amp; Ceiling Rates'!$D$239="OPS",'Labor Loading Matrix'!J1124,0),IF('CLINs &amp; Ceiling Rates'!$D$240="OPS",'Labor Loading Matrix'!K1124,0),IF('CLINs &amp; Ceiling Rates'!$D$241="OPS",'Labor Loading Matrix'!L1124,0),IF('CLINs &amp; Ceiling Rates'!$D$242="OPS",'Labor Loading Matrix'!M1124,0),IF('CLINs &amp; Ceiling Rates'!$D$243="OPS",'Labor Loading Matrix'!N1124,0),IF('CLINs &amp; Ceiling Rates'!$D$244="OPS",'Labor Loading Matrix'!O1124,0),IF('CLINs &amp; Ceiling Rates'!$D$245="OPS",'Labor Loading Matrix'!P1124,0),IF('CLINs &amp; Ceiling Rates'!$D$246="OPS",'Labor Loading Matrix'!Q1124,0),IF('CLINs &amp; Ceiling Rates'!$D$247="OPS",'Labor Loading Matrix'!R1124,0),IF('CLINs &amp; Ceiling Rates'!$D$248="OPS",'Labor Loading Matrix'!S1124,0),IF('CLINs &amp; Ceiling Rates'!$D$249="OPS",'Labor Loading Matrix'!T1124,0),IF('CLINs &amp; Ceiling Rates'!$D$250="OPS",'Labor Loading Matrix'!U1124,0),IF('CLINs &amp; Ceiling Rates'!$D$251="OPS",'Labor Loading Matrix'!V1124,0),IF('CLINs &amp; Ceiling Rates'!$D$252="OPS",'Labor Loading Matrix'!W1124,0),IF('CLINs &amp; Ceiling Rates'!$D$253="OPS",'Labor Loading Matrix'!X1124,0),IF('CLINs &amp; Ceiling Rates'!$D$254="OPS",'Labor Loading Matrix'!Y1124,0),IF('CLINs &amp; Ceiling Rates'!$D$255="OPS",'Labor Loading Matrix'!Z1124,0),IF('CLINs &amp; Ceiling Rates'!$D$256="OPS",'Labor Loading Matrix'!AA1124,0))</f>
        <v>0</v>
      </c>
      <c r="F1124" s="175">
        <f>SUM(IF('CLINs &amp; Ceiling Rates'!$D$237="F&amp;E",'Labor Loading Matrix'!H1124,0),IF('CLINs &amp; Ceiling Rates'!$D$238="F&amp;E",'Labor Loading Matrix'!I1124,0),IF('CLINs &amp; Ceiling Rates'!$D$239="F&amp;E",'Labor Loading Matrix'!J1124,0),IF('CLINs &amp; Ceiling Rates'!$D$240="F&amp;E",'Labor Loading Matrix'!K1124,0),IF('CLINs &amp; Ceiling Rates'!$D$241="F&amp;E",'Labor Loading Matrix'!L1124,0),IF('CLINs &amp; Ceiling Rates'!$D$242="F&amp;E",'Labor Loading Matrix'!M1124,0),IF('CLINs &amp; Ceiling Rates'!$D$243="F&amp;E",'Labor Loading Matrix'!N1124,0),IF('CLINs &amp; Ceiling Rates'!$D$244="F&amp;E",'Labor Loading Matrix'!O1124,0),IF('CLINs &amp; Ceiling Rates'!$D$245="F&amp;E",'Labor Loading Matrix'!P1124,0),IF('CLINs &amp; Ceiling Rates'!$D$246="F&amp;E",'Labor Loading Matrix'!Q1124,0),IF('CLINs &amp; Ceiling Rates'!$D$247="F&amp;E",'Labor Loading Matrix'!R1124,0),IF('CLINs &amp; Ceiling Rates'!$D$248="F&amp;E",'Labor Loading Matrix'!S1124,0),IF('CLINs &amp; Ceiling Rates'!$D$249="F&amp;E",'Labor Loading Matrix'!T1124,0),IF('CLINs &amp; Ceiling Rates'!$D$250="F&amp;E",'Labor Loading Matrix'!U1124,0),IF('CLINs &amp; Ceiling Rates'!$D$251="F&amp;E",'Labor Loading Matrix'!V1124,0),IF('CLINs &amp; Ceiling Rates'!$D$252="F&amp;E",'Labor Loading Matrix'!W1124,0),IF('CLINs &amp; Ceiling Rates'!$D$253="F&amp;E",'Labor Loading Matrix'!X1124,0),IF('CLINs &amp; Ceiling Rates'!$D$254="F&amp;E",'Labor Loading Matrix'!Y1124,0),IF('CLINs &amp; Ceiling Rates'!$D$255="F&amp;E",'Labor Loading Matrix'!Z1124,0),IF('CLINs &amp; Ceiling Rates'!$D$256="F&amp;E",'Labor Loading Matrix'!AA1124,0))</f>
        <v>0</v>
      </c>
      <c r="G1124" s="175">
        <f>SUM(IF('CLINs &amp; Ceiling Rates'!$D$237="R&amp;D",'Labor Loading Matrix'!H1124,0),IF('CLINs &amp; Ceiling Rates'!$D$238="R&amp;D",'Labor Loading Matrix'!I1124,0),IF('CLINs &amp; Ceiling Rates'!$D$239="R&amp;D",'Labor Loading Matrix'!J1124,0),IF('CLINs &amp; Ceiling Rates'!$D$240="R&amp;D",'Labor Loading Matrix'!K1124,0),IF('CLINs &amp; Ceiling Rates'!$D$241="R&amp;D",'Labor Loading Matrix'!L1124,0),IF('CLINs &amp; Ceiling Rates'!$D$242="R&amp;D",'Labor Loading Matrix'!M1124,0),IF('CLINs &amp; Ceiling Rates'!$D$243="R&amp;D",'Labor Loading Matrix'!N1124,0),IF('CLINs &amp; Ceiling Rates'!$D$244="R&amp;D",'Labor Loading Matrix'!O1124,0),IF('CLINs &amp; Ceiling Rates'!$D$245="R&amp;D",'Labor Loading Matrix'!P1124,0),IF('CLINs &amp; Ceiling Rates'!$D$246="R&amp;D",'Labor Loading Matrix'!Q1124,0),IF('CLINs &amp; Ceiling Rates'!$D$247="R&amp;D",'Labor Loading Matrix'!R1124,0),IF('CLINs &amp; Ceiling Rates'!$D$248="R&amp;D",'Labor Loading Matrix'!S1124,0),IF('CLINs &amp; Ceiling Rates'!$D$249="R&amp;D",'Labor Loading Matrix'!T1124,0),IF('CLINs &amp; Ceiling Rates'!$D$250="R&amp;D",'Labor Loading Matrix'!U1124,0),IF('CLINs &amp; Ceiling Rates'!$D$251="R&amp;D",'Labor Loading Matrix'!V1124,0),IF('CLINs &amp; Ceiling Rates'!$D$252="R&amp;D",'Labor Loading Matrix'!W1124,0),IF('CLINs &amp; Ceiling Rates'!$D$253="R&amp;D",'Labor Loading Matrix'!X1124,0),IF('CLINs &amp; Ceiling Rates'!$D$254="R&amp;D",'Labor Loading Matrix'!Y1124,0),IF('CLINs &amp; Ceiling Rates'!$D$255="R&amp;D",'Labor Loading Matrix'!Z1124,0),IF('CLINs &amp; Ceiling Rates'!$D$256="R&amp;D",'Labor Loading Matrix'!AA1124,0))</f>
        <v>0</v>
      </c>
      <c r="H1124" s="137"/>
      <c r="I1124" s="137"/>
      <c r="J1124" s="137"/>
      <c r="K1124" s="137"/>
      <c r="L1124" s="137"/>
      <c r="M1124" s="137"/>
      <c r="N1124" s="84"/>
      <c r="O1124" s="84"/>
      <c r="P1124" s="84"/>
      <c r="Q1124" s="84"/>
      <c r="R1124" s="133"/>
      <c r="S1124" s="133"/>
      <c r="T1124" s="133"/>
      <c r="U1124" s="133"/>
      <c r="V1124" s="133"/>
      <c r="W1124" s="133"/>
      <c r="X1124" s="133"/>
      <c r="Y1124" s="133"/>
      <c r="Z1124" s="133"/>
      <c r="AA1124" s="133"/>
    </row>
    <row r="1125" spans="1:27" s="73" customFormat="1" ht="18" hidden="1" customHeight="1" x14ac:dyDescent="0.25">
      <c r="A1125" s="173">
        <f>'CLINs &amp; Ceiling Rates'!B54</f>
        <v>0</v>
      </c>
      <c r="B1125" s="173">
        <f>'CLINs &amp; Ceiling Rates'!C54</f>
        <v>0</v>
      </c>
      <c r="C1125" s="177" t="str">
        <f>'CLINs &amp; Ceiling Rates'!O54</f>
        <v/>
      </c>
      <c r="D1125" s="211">
        <f>IF('CLINs &amp; Ceiling Rates'!D1081="",SUM('Labor Loading Matrix'!H1125:AA1125),SUM(E1125:G1125))</f>
        <v>0</v>
      </c>
      <c r="E1125" s="175">
        <f>SUM(IF('CLINs &amp; Ceiling Rates'!$D$237="OPS",'Labor Loading Matrix'!H1125,0),IF('CLINs &amp; Ceiling Rates'!$D$238="OPS",'Labor Loading Matrix'!I1125,0),IF('CLINs &amp; Ceiling Rates'!$D$239="OPS",'Labor Loading Matrix'!J1125,0),IF('CLINs &amp; Ceiling Rates'!$D$240="OPS",'Labor Loading Matrix'!K1125,0),IF('CLINs &amp; Ceiling Rates'!$D$241="OPS",'Labor Loading Matrix'!L1125,0),IF('CLINs &amp; Ceiling Rates'!$D$242="OPS",'Labor Loading Matrix'!M1125,0),IF('CLINs &amp; Ceiling Rates'!$D$243="OPS",'Labor Loading Matrix'!N1125,0),IF('CLINs &amp; Ceiling Rates'!$D$244="OPS",'Labor Loading Matrix'!O1125,0),IF('CLINs &amp; Ceiling Rates'!$D$245="OPS",'Labor Loading Matrix'!P1125,0),IF('CLINs &amp; Ceiling Rates'!$D$246="OPS",'Labor Loading Matrix'!Q1125,0),IF('CLINs &amp; Ceiling Rates'!$D$247="OPS",'Labor Loading Matrix'!R1125,0),IF('CLINs &amp; Ceiling Rates'!$D$248="OPS",'Labor Loading Matrix'!S1125,0),IF('CLINs &amp; Ceiling Rates'!$D$249="OPS",'Labor Loading Matrix'!T1125,0),IF('CLINs &amp; Ceiling Rates'!$D$250="OPS",'Labor Loading Matrix'!U1125,0),IF('CLINs &amp; Ceiling Rates'!$D$251="OPS",'Labor Loading Matrix'!V1125,0),IF('CLINs &amp; Ceiling Rates'!$D$252="OPS",'Labor Loading Matrix'!W1125,0),IF('CLINs &amp; Ceiling Rates'!$D$253="OPS",'Labor Loading Matrix'!X1125,0),IF('CLINs &amp; Ceiling Rates'!$D$254="OPS",'Labor Loading Matrix'!Y1125,0),IF('CLINs &amp; Ceiling Rates'!$D$255="OPS",'Labor Loading Matrix'!Z1125,0),IF('CLINs &amp; Ceiling Rates'!$D$256="OPS",'Labor Loading Matrix'!AA1125,0))</f>
        <v>0</v>
      </c>
      <c r="F1125" s="175">
        <f>SUM(IF('CLINs &amp; Ceiling Rates'!$D$237="F&amp;E",'Labor Loading Matrix'!H1125,0),IF('CLINs &amp; Ceiling Rates'!$D$238="F&amp;E",'Labor Loading Matrix'!I1125,0),IF('CLINs &amp; Ceiling Rates'!$D$239="F&amp;E",'Labor Loading Matrix'!J1125,0),IF('CLINs &amp; Ceiling Rates'!$D$240="F&amp;E",'Labor Loading Matrix'!K1125,0),IF('CLINs &amp; Ceiling Rates'!$D$241="F&amp;E",'Labor Loading Matrix'!L1125,0),IF('CLINs &amp; Ceiling Rates'!$D$242="F&amp;E",'Labor Loading Matrix'!M1125,0),IF('CLINs &amp; Ceiling Rates'!$D$243="F&amp;E",'Labor Loading Matrix'!N1125,0),IF('CLINs &amp; Ceiling Rates'!$D$244="F&amp;E",'Labor Loading Matrix'!O1125,0),IF('CLINs &amp; Ceiling Rates'!$D$245="F&amp;E",'Labor Loading Matrix'!P1125,0),IF('CLINs &amp; Ceiling Rates'!$D$246="F&amp;E",'Labor Loading Matrix'!Q1125,0),IF('CLINs &amp; Ceiling Rates'!$D$247="F&amp;E",'Labor Loading Matrix'!R1125,0),IF('CLINs &amp; Ceiling Rates'!$D$248="F&amp;E",'Labor Loading Matrix'!S1125,0),IF('CLINs &amp; Ceiling Rates'!$D$249="F&amp;E",'Labor Loading Matrix'!T1125,0),IF('CLINs &amp; Ceiling Rates'!$D$250="F&amp;E",'Labor Loading Matrix'!U1125,0),IF('CLINs &amp; Ceiling Rates'!$D$251="F&amp;E",'Labor Loading Matrix'!V1125,0),IF('CLINs &amp; Ceiling Rates'!$D$252="F&amp;E",'Labor Loading Matrix'!W1125,0),IF('CLINs &amp; Ceiling Rates'!$D$253="F&amp;E",'Labor Loading Matrix'!X1125,0),IF('CLINs &amp; Ceiling Rates'!$D$254="F&amp;E",'Labor Loading Matrix'!Y1125,0),IF('CLINs &amp; Ceiling Rates'!$D$255="F&amp;E",'Labor Loading Matrix'!Z1125,0),IF('CLINs &amp; Ceiling Rates'!$D$256="F&amp;E",'Labor Loading Matrix'!AA1125,0))</f>
        <v>0</v>
      </c>
      <c r="G1125" s="175">
        <f>SUM(IF('CLINs &amp; Ceiling Rates'!$D$237="R&amp;D",'Labor Loading Matrix'!H1125,0),IF('CLINs &amp; Ceiling Rates'!$D$238="R&amp;D",'Labor Loading Matrix'!I1125,0),IF('CLINs &amp; Ceiling Rates'!$D$239="R&amp;D",'Labor Loading Matrix'!J1125,0),IF('CLINs &amp; Ceiling Rates'!$D$240="R&amp;D",'Labor Loading Matrix'!K1125,0),IF('CLINs &amp; Ceiling Rates'!$D$241="R&amp;D",'Labor Loading Matrix'!L1125,0),IF('CLINs &amp; Ceiling Rates'!$D$242="R&amp;D",'Labor Loading Matrix'!M1125,0),IF('CLINs &amp; Ceiling Rates'!$D$243="R&amp;D",'Labor Loading Matrix'!N1125,0),IF('CLINs &amp; Ceiling Rates'!$D$244="R&amp;D",'Labor Loading Matrix'!O1125,0),IF('CLINs &amp; Ceiling Rates'!$D$245="R&amp;D",'Labor Loading Matrix'!P1125,0),IF('CLINs &amp; Ceiling Rates'!$D$246="R&amp;D",'Labor Loading Matrix'!Q1125,0),IF('CLINs &amp; Ceiling Rates'!$D$247="R&amp;D",'Labor Loading Matrix'!R1125,0),IF('CLINs &amp; Ceiling Rates'!$D$248="R&amp;D",'Labor Loading Matrix'!S1125,0),IF('CLINs &amp; Ceiling Rates'!$D$249="R&amp;D",'Labor Loading Matrix'!T1125,0),IF('CLINs &amp; Ceiling Rates'!$D$250="R&amp;D",'Labor Loading Matrix'!U1125,0),IF('CLINs &amp; Ceiling Rates'!$D$251="R&amp;D",'Labor Loading Matrix'!V1125,0),IF('CLINs &amp; Ceiling Rates'!$D$252="R&amp;D",'Labor Loading Matrix'!W1125,0),IF('CLINs &amp; Ceiling Rates'!$D$253="R&amp;D",'Labor Loading Matrix'!X1125,0),IF('CLINs &amp; Ceiling Rates'!$D$254="R&amp;D",'Labor Loading Matrix'!Y1125,0),IF('CLINs &amp; Ceiling Rates'!$D$255="R&amp;D",'Labor Loading Matrix'!Z1125,0),IF('CLINs &amp; Ceiling Rates'!$D$256="R&amp;D",'Labor Loading Matrix'!AA1125,0))</f>
        <v>0</v>
      </c>
      <c r="H1125" s="137"/>
      <c r="I1125" s="137"/>
      <c r="J1125" s="137"/>
      <c r="K1125" s="137"/>
      <c r="L1125" s="137"/>
      <c r="M1125" s="137"/>
      <c r="N1125" s="84"/>
      <c r="O1125" s="84"/>
      <c r="P1125" s="84"/>
      <c r="Q1125" s="84"/>
      <c r="R1125" s="133"/>
      <c r="S1125" s="133"/>
      <c r="T1125" s="133"/>
      <c r="U1125" s="133"/>
      <c r="V1125" s="133"/>
      <c r="W1125" s="133"/>
      <c r="X1125" s="133"/>
      <c r="Y1125" s="133"/>
      <c r="Z1125" s="133"/>
      <c r="AA1125" s="133"/>
    </row>
    <row r="1126" spans="1:27" s="73" customFormat="1" ht="18" hidden="1" customHeight="1" x14ac:dyDescent="0.25">
      <c r="A1126" s="173">
        <f>'CLINs &amp; Ceiling Rates'!B55</f>
        <v>0</v>
      </c>
      <c r="B1126" s="173">
        <f>'CLINs &amp; Ceiling Rates'!C55</f>
        <v>0</v>
      </c>
      <c r="C1126" s="177" t="str">
        <f>'CLINs &amp; Ceiling Rates'!O55</f>
        <v/>
      </c>
      <c r="D1126" s="211">
        <f>IF('CLINs &amp; Ceiling Rates'!D1082="",SUM('Labor Loading Matrix'!H1126:AA1126),SUM(E1126:G1126))</f>
        <v>0</v>
      </c>
      <c r="E1126" s="175">
        <f>SUM(IF('CLINs &amp; Ceiling Rates'!$D$237="OPS",'Labor Loading Matrix'!H1126,0),IF('CLINs &amp; Ceiling Rates'!$D$238="OPS",'Labor Loading Matrix'!I1126,0),IF('CLINs &amp; Ceiling Rates'!$D$239="OPS",'Labor Loading Matrix'!J1126,0),IF('CLINs &amp; Ceiling Rates'!$D$240="OPS",'Labor Loading Matrix'!K1126,0),IF('CLINs &amp; Ceiling Rates'!$D$241="OPS",'Labor Loading Matrix'!L1126,0),IF('CLINs &amp; Ceiling Rates'!$D$242="OPS",'Labor Loading Matrix'!M1126,0),IF('CLINs &amp; Ceiling Rates'!$D$243="OPS",'Labor Loading Matrix'!N1126,0),IF('CLINs &amp; Ceiling Rates'!$D$244="OPS",'Labor Loading Matrix'!O1126,0),IF('CLINs &amp; Ceiling Rates'!$D$245="OPS",'Labor Loading Matrix'!P1126,0),IF('CLINs &amp; Ceiling Rates'!$D$246="OPS",'Labor Loading Matrix'!Q1126,0),IF('CLINs &amp; Ceiling Rates'!$D$247="OPS",'Labor Loading Matrix'!R1126,0),IF('CLINs &amp; Ceiling Rates'!$D$248="OPS",'Labor Loading Matrix'!S1126,0),IF('CLINs &amp; Ceiling Rates'!$D$249="OPS",'Labor Loading Matrix'!T1126,0),IF('CLINs &amp; Ceiling Rates'!$D$250="OPS",'Labor Loading Matrix'!U1126,0),IF('CLINs &amp; Ceiling Rates'!$D$251="OPS",'Labor Loading Matrix'!V1126,0),IF('CLINs &amp; Ceiling Rates'!$D$252="OPS",'Labor Loading Matrix'!W1126,0),IF('CLINs &amp; Ceiling Rates'!$D$253="OPS",'Labor Loading Matrix'!X1126,0),IF('CLINs &amp; Ceiling Rates'!$D$254="OPS",'Labor Loading Matrix'!Y1126,0),IF('CLINs &amp; Ceiling Rates'!$D$255="OPS",'Labor Loading Matrix'!Z1126,0),IF('CLINs &amp; Ceiling Rates'!$D$256="OPS",'Labor Loading Matrix'!AA1126,0))</f>
        <v>0</v>
      </c>
      <c r="F1126" s="175">
        <f>SUM(IF('CLINs &amp; Ceiling Rates'!$D$237="F&amp;E",'Labor Loading Matrix'!H1126,0),IF('CLINs &amp; Ceiling Rates'!$D$238="F&amp;E",'Labor Loading Matrix'!I1126,0),IF('CLINs &amp; Ceiling Rates'!$D$239="F&amp;E",'Labor Loading Matrix'!J1126,0),IF('CLINs &amp; Ceiling Rates'!$D$240="F&amp;E",'Labor Loading Matrix'!K1126,0),IF('CLINs &amp; Ceiling Rates'!$D$241="F&amp;E",'Labor Loading Matrix'!L1126,0),IF('CLINs &amp; Ceiling Rates'!$D$242="F&amp;E",'Labor Loading Matrix'!M1126,0),IF('CLINs &amp; Ceiling Rates'!$D$243="F&amp;E",'Labor Loading Matrix'!N1126,0),IF('CLINs &amp; Ceiling Rates'!$D$244="F&amp;E",'Labor Loading Matrix'!O1126,0),IF('CLINs &amp; Ceiling Rates'!$D$245="F&amp;E",'Labor Loading Matrix'!P1126,0),IF('CLINs &amp; Ceiling Rates'!$D$246="F&amp;E",'Labor Loading Matrix'!Q1126,0),IF('CLINs &amp; Ceiling Rates'!$D$247="F&amp;E",'Labor Loading Matrix'!R1126,0),IF('CLINs &amp; Ceiling Rates'!$D$248="F&amp;E",'Labor Loading Matrix'!S1126,0),IF('CLINs &amp; Ceiling Rates'!$D$249="F&amp;E",'Labor Loading Matrix'!T1126,0),IF('CLINs &amp; Ceiling Rates'!$D$250="F&amp;E",'Labor Loading Matrix'!U1126,0),IF('CLINs &amp; Ceiling Rates'!$D$251="F&amp;E",'Labor Loading Matrix'!V1126,0),IF('CLINs &amp; Ceiling Rates'!$D$252="F&amp;E",'Labor Loading Matrix'!W1126,0),IF('CLINs &amp; Ceiling Rates'!$D$253="F&amp;E",'Labor Loading Matrix'!X1126,0),IF('CLINs &amp; Ceiling Rates'!$D$254="F&amp;E",'Labor Loading Matrix'!Y1126,0),IF('CLINs &amp; Ceiling Rates'!$D$255="F&amp;E",'Labor Loading Matrix'!Z1126,0),IF('CLINs &amp; Ceiling Rates'!$D$256="F&amp;E",'Labor Loading Matrix'!AA1126,0))</f>
        <v>0</v>
      </c>
      <c r="G1126" s="175">
        <f>SUM(IF('CLINs &amp; Ceiling Rates'!$D$237="R&amp;D",'Labor Loading Matrix'!H1126,0),IF('CLINs &amp; Ceiling Rates'!$D$238="R&amp;D",'Labor Loading Matrix'!I1126,0),IF('CLINs &amp; Ceiling Rates'!$D$239="R&amp;D",'Labor Loading Matrix'!J1126,0),IF('CLINs &amp; Ceiling Rates'!$D$240="R&amp;D",'Labor Loading Matrix'!K1126,0),IF('CLINs &amp; Ceiling Rates'!$D$241="R&amp;D",'Labor Loading Matrix'!L1126,0),IF('CLINs &amp; Ceiling Rates'!$D$242="R&amp;D",'Labor Loading Matrix'!M1126,0),IF('CLINs &amp; Ceiling Rates'!$D$243="R&amp;D",'Labor Loading Matrix'!N1126,0),IF('CLINs &amp; Ceiling Rates'!$D$244="R&amp;D",'Labor Loading Matrix'!O1126,0),IF('CLINs &amp; Ceiling Rates'!$D$245="R&amp;D",'Labor Loading Matrix'!P1126,0),IF('CLINs &amp; Ceiling Rates'!$D$246="R&amp;D",'Labor Loading Matrix'!Q1126,0),IF('CLINs &amp; Ceiling Rates'!$D$247="R&amp;D",'Labor Loading Matrix'!R1126,0),IF('CLINs &amp; Ceiling Rates'!$D$248="R&amp;D",'Labor Loading Matrix'!S1126,0),IF('CLINs &amp; Ceiling Rates'!$D$249="R&amp;D",'Labor Loading Matrix'!T1126,0),IF('CLINs &amp; Ceiling Rates'!$D$250="R&amp;D",'Labor Loading Matrix'!U1126,0),IF('CLINs &amp; Ceiling Rates'!$D$251="R&amp;D",'Labor Loading Matrix'!V1126,0),IF('CLINs &amp; Ceiling Rates'!$D$252="R&amp;D",'Labor Loading Matrix'!W1126,0),IF('CLINs &amp; Ceiling Rates'!$D$253="R&amp;D",'Labor Loading Matrix'!X1126,0),IF('CLINs &amp; Ceiling Rates'!$D$254="R&amp;D",'Labor Loading Matrix'!Y1126,0),IF('CLINs &amp; Ceiling Rates'!$D$255="R&amp;D",'Labor Loading Matrix'!Z1126,0),IF('CLINs &amp; Ceiling Rates'!$D$256="R&amp;D",'Labor Loading Matrix'!AA1126,0))</f>
        <v>0</v>
      </c>
      <c r="H1126" s="137"/>
      <c r="I1126" s="137"/>
      <c r="J1126" s="137"/>
      <c r="K1126" s="137"/>
      <c r="L1126" s="137"/>
      <c r="M1126" s="137"/>
      <c r="N1126" s="84"/>
      <c r="O1126" s="84"/>
      <c r="P1126" s="84"/>
      <c r="Q1126" s="84"/>
      <c r="R1126" s="133"/>
      <c r="S1126" s="133"/>
      <c r="T1126" s="133"/>
      <c r="U1126" s="133"/>
      <c r="V1126" s="133"/>
      <c r="W1126" s="133"/>
      <c r="X1126" s="133"/>
      <c r="Y1126" s="133"/>
      <c r="Z1126" s="133"/>
      <c r="AA1126" s="133"/>
    </row>
    <row r="1127" spans="1:27" s="73" customFormat="1" ht="18" hidden="1" customHeight="1" x14ac:dyDescent="0.25">
      <c r="A1127" s="173">
        <f>'CLINs &amp; Ceiling Rates'!B56</f>
        <v>0</v>
      </c>
      <c r="B1127" s="173">
        <f>'CLINs &amp; Ceiling Rates'!C56</f>
        <v>0</v>
      </c>
      <c r="C1127" s="177" t="str">
        <f>'CLINs &amp; Ceiling Rates'!O56</f>
        <v/>
      </c>
      <c r="D1127" s="211">
        <f>IF('CLINs &amp; Ceiling Rates'!D1083="",SUM('Labor Loading Matrix'!H1127:AA1127),SUM(E1127:G1127))</f>
        <v>0</v>
      </c>
      <c r="E1127" s="175">
        <f>SUM(IF('CLINs &amp; Ceiling Rates'!$D$237="OPS",'Labor Loading Matrix'!H1127,0),IF('CLINs &amp; Ceiling Rates'!$D$238="OPS",'Labor Loading Matrix'!I1127,0),IF('CLINs &amp; Ceiling Rates'!$D$239="OPS",'Labor Loading Matrix'!J1127,0),IF('CLINs &amp; Ceiling Rates'!$D$240="OPS",'Labor Loading Matrix'!K1127,0),IF('CLINs &amp; Ceiling Rates'!$D$241="OPS",'Labor Loading Matrix'!L1127,0),IF('CLINs &amp; Ceiling Rates'!$D$242="OPS",'Labor Loading Matrix'!M1127,0),IF('CLINs &amp; Ceiling Rates'!$D$243="OPS",'Labor Loading Matrix'!N1127,0),IF('CLINs &amp; Ceiling Rates'!$D$244="OPS",'Labor Loading Matrix'!O1127,0),IF('CLINs &amp; Ceiling Rates'!$D$245="OPS",'Labor Loading Matrix'!P1127,0),IF('CLINs &amp; Ceiling Rates'!$D$246="OPS",'Labor Loading Matrix'!Q1127,0),IF('CLINs &amp; Ceiling Rates'!$D$247="OPS",'Labor Loading Matrix'!R1127,0),IF('CLINs &amp; Ceiling Rates'!$D$248="OPS",'Labor Loading Matrix'!S1127,0),IF('CLINs &amp; Ceiling Rates'!$D$249="OPS",'Labor Loading Matrix'!T1127,0),IF('CLINs &amp; Ceiling Rates'!$D$250="OPS",'Labor Loading Matrix'!U1127,0),IF('CLINs &amp; Ceiling Rates'!$D$251="OPS",'Labor Loading Matrix'!V1127,0),IF('CLINs &amp; Ceiling Rates'!$D$252="OPS",'Labor Loading Matrix'!W1127,0),IF('CLINs &amp; Ceiling Rates'!$D$253="OPS",'Labor Loading Matrix'!X1127,0),IF('CLINs &amp; Ceiling Rates'!$D$254="OPS",'Labor Loading Matrix'!Y1127,0),IF('CLINs &amp; Ceiling Rates'!$D$255="OPS",'Labor Loading Matrix'!Z1127,0),IF('CLINs &amp; Ceiling Rates'!$D$256="OPS",'Labor Loading Matrix'!AA1127,0))</f>
        <v>0</v>
      </c>
      <c r="F1127" s="175">
        <f>SUM(IF('CLINs &amp; Ceiling Rates'!$D$237="F&amp;E",'Labor Loading Matrix'!H1127,0),IF('CLINs &amp; Ceiling Rates'!$D$238="F&amp;E",'Labor Loading Matrix'!I1127,0),IF('CLINs &amp; Ceiling Rates'!$D$239="F&amp;E",'Labor Loading Matrix'!J1127,0),IF('CLINs &amp; Ceiling Rates'!$D$240="F&amp;E",'Labor Loading Matrix'!K1127,0),IF('CLINs &amp; Ceiling Rates'!$D$241="F&amp;E",'Labor Loading Matrix'!L1127,0),IF('CLINs &amp; Ceiling Rates'!$D$242="F&amp;E",'Labor Loading Matrix'!M1127,0),IF('CLINs &amp; Ceiling Rates'!$D$243="F&amp;E",'Labor Loading Matrix'!N1127,0),IF('CLINs &amp; Ceiling Rates'!$D$244="F&amp;E",'Labor Loading Matrix'!O1127,0),IF('CLINs &amp; Ceiling Rates'!$D$245="F&amp;E",'Labor Loading Matrix'!P1127,0),IF('CLINs &amp; Ceiling Rates'!$D$246="F&amp;E",'Labor Loading Matrix'!Q1127,0),IF('CLINs &amp; Ceiling Rates'!$D$247="F&amp;E",'Labor Loading Matrix'!R1127,0),IF('CLINs &amp; Ceiling Rates'!$D$248="F&amp;E",'Labor Loading Matrix'!S1127,0),IF('CLINs &amp; Ceiling Rates'!$D$249="F&amp;E",'Labor Loading Matrix'!T1127,0),IF('CLINs &amp; Ceiling Rates'!$D$250="F&amp;E",'Labor Loading Matrix'!U1127,0),IF('CLINs &amp; Ceiling Rates'!$D$251="F&amp;E",'Labor Loading Matrix'!V1127,0),IF('CLINs &amp; Ceiling Rates'!$D$252="F&amp;E",'Labor Loading Matrix'!W1127,0),IF('CLINs &amp; Ceiling Rates'!$D$253="F&amp;E",'Labor Loading Matrix'!X1127,0),IF('CLINs &amp; Ceiling Rates'!$D$254="F&amp;E",'Labor Loading Matrix'!Y1127,0),IF('CLINs &amp; Ceiling Rates'!$D$255="F&amp;E",'Labor Loading Matrix'!Z1127,0),IF('CLINs &amp; Ceiling Rates'!$D$256="F&amp;E",'Labor Loading Matrix'!AA1127,0))</f>
        <v>0</v>
      </c>
      <c r="G1127" s="175">
        <f>SUM(IF('CLINs &amp; Ceiling Rates'!$D$237="R&amp;D",'Labor Loading Matrix'!H1127,0),IF('CLINs &amp; Ceiling Rates'!$D$238="R&amp;D",'Labor Loading Matrix'!I1127,0),IF('CLINs &amp; Ceiling Rates'!$D$239="R&amp;D",'Labor Loading Matrix'!J1127,0),IF('CLINs &amp; Ceiling Rates'!$D$240="R&amp;D",'Labor Loading Matrix'!K1127,0),IF('CLINs &amp; Ceiling Rates'!$D$241="R&amp;D",'Labor Loading Matrix'!L1127,0),IF('CLINs &amp; Ceiling Rates'!$D$242="R&amp;D",'Labor Loading Matrix'!M1127,0),IF('CLINs &amp; Ceiling Rates'!$D$243="R&amp;D",'Labor Loading Matrix'!N1127,0),IF('CLINs &amp; Ceiling Rates'!$D$244="R&amp;D",'Labor Loading Matrix'!O1127,0),IF('CLINs &amp; Ceiling Rates'!$D$245="R&amp;D",'Labor Loading Matrix'!P1127,0),IF('CLINs &amp; Ceiling Rates'!$D$246="R&amp;D",'Labor Loading Matrix'!Q1127,0),IF('CLINs &amp; Ceiling Rates'!$D$247="R&amp;D",'Labor Loading Matrix'!R1127,0),IF('CLINs &amp; Ceiling Rates'!$D$248="R&amp;D",'Labor Loading Matrix'!S1127,0),IF('CLINs &amp; Ceiling Rates'!$D$249="R&amp;D",'Labor Loading Matrix'!T1127,0),IF('CLINs &amp; Ceiling Rates'!$D$250="R&amp;D",'Labor Loading Matrix'!U1127,0),IF('CLINs &amp; Ceiling Rates'!$D$251="R&amp;D",'Labor Loading Matrix'!V1127,0),IF('CLINs &amp; Ceiling Rates'!$D$252="R&amp;D",'Labor Loading Matrix'!W1127,0),IF('CLINs &amp; Ceiling Rates'!$D$253="R&amp;D",'Labor Loading Matrix'!X1127,0),IF('CLINs &amp; Ceiling Rates'!$D$254="R&amp;D",'Labor Loading Matrix'!Y1127,0),IF('CLINs &amp; Ceiling Rates'!$D$255="R&amp;D",'Labor Loading Matrix'!Z1127,0),IF('CLINs &amp; Ceiling Rates'!$D$256="R&amp;D",'Labor Loading Matrix'!AA1127,0))</f>
        <v>0</v>
      </c>
      <c r="H1127" s="137"/>
      <c r="I1127" s="137"/>
      <c r="J1127" s="137"/>
      <c r="K1127" s="137"/>
      <c r="L1127" s="137"/>
      <c r="M1127" s="137"/>
      <c r="N1127" s="84"/>
      <c r="O1127" s="84"/>
      <c r="P1127" s="84"/>
      <c r="Q1127" s="84"/>
      <c r="R1127" s="133"/>
      <c r="S1127" s="133"/>
      <c r="T1127" s="133"/>
      <c r="U1127" s="133"/>
      <c r="V1127" s="133"/>
      <c r="W1127" s="133"/>
      <c r="X1127" s="133"/>
      <c r="Y1127" s="133"/>
      <c r="Z1127" s="133"/>
      <c r="AA1127" s="133"/>
    </row>
    <row r="1128" spans="1:27" s="73" customFormat="1" ht="18" hidden="1" customHeight="1" x14ac:dyDescent="0.25">
      <c r="A1128" s="173">
        <f>'CLINs &amp; Ceiling Rates'!B57</f>
        <v>0</v>
      </c>
      <c r="B1128" s="173">
        <f>'CLINs &amp; Ceiling Rates'!C57</f>
        <v>0</v>
      </c>
      <c r="C1128" s="177" t="str">
        <f>'CLINs &amp; Ceiling Rates'!O57</f>
        <v/>
      </c>
      <c r="D1128" s="211">
        <f>IF('CLINs &amp; Ceiling Rates'!D1084="",SUM('Labor Loading Matrix'!H1128:AA1128),SUM(E1128:G1128))</f>
        <v>0</v>
      </c>
      <c r="E1128" s="175">
        <f>SUM(IF('CLINs &amp; Ceiling Rates'!$D$237="OPS",'Labor Loading Matrix'!H1128,0),IF('CLINs &amp; Ceiling Rates'!$D$238="OPS",'Labor Loading Matrix'!I1128,0),IF('CLINs &amp; Ceiling Rates'!$D$239="OPS",'Labor Loading Matrix'!J1128,0),IF('CLINs &amp; Ceiling Rates'!$D$240="OPS",'Labor Loading Matrix'!K1128,0),IF('CLINs &amp; Ceiling Rates'!$D$241="OPS",'Labor Loading Matrix'!L1128,0),IF('CLINs &amp; Ceiling Rates'!$D$242="OPS",'Labor Loading Matrix'!M1128,0),IF('CLINs &amp; Ceiling Rates'!$D$243="OPS",'Labor Loading Matrix'!N1128,0),IF('CLINs &amp; Ceiling Rates'!$D$244="OPS",'Labor Loading Matrix'!O1128,0),IF('CLINs &amp; Ceiling Rates'!$D$245="OPS",'Labor Loading Matrix'!P1128,0),IF('CLINs &amp; Ceiling Rates'!$D$246="OPS",'Labor Loading Matrix'!Q1128,0),IF('CLINs &amp; Ceiling Rates'!$D$247="OPS",'Labor Loading Matrix'!R1128,0),IF('CLINs &amp; Ceiling Rates'!$D$248="OPS",'Labor Loading Matrix'!S1128,0),IF('CLINs &amp; Ceiling Rates'!$D$249="OPS",'Labor Loading Matrix'!T1128,0),IF('CLINs &amp; Ceiling Rates'!$D$250="OPS",'Labor Loading Matrix'!U1128,0),IF('CLINs &amp; Ceiling Rates'!$D$251="OPS",'Labor Loading Matrix'!V1128,0),IF('CLINs &amp; Ceiling Rates'!$D$252="OPS",'Labor Loading Matrix'!W1128,0),IF('CLINs &amp; Ceiling Rates'!$D$253="OPS",'Labor Loading Matrix'!X1128,0),IF('CLINs &amp; Ceiling Rates'!$D$254="OPS",'Labor Loading Matrix'!Y1128,0),IF('CLINs &amp; Ceiling Rates'!$D$255="OPS",'Labor Loading Matrix'!Z1128,0),IF('CLINs &amp; Ceiling Rates'!$D$256="OPS",'Labor Loading Matrix'!AA1128,0))</f>
        <v>0</v>
      </c>
      <c r="F1128" s="175">
        <f>SUM(IF('CLINs &amp; Ceiling Rates'!$D$237="F&amp;E",'Labor Loading Matrix'!H1128,0),IF('CLINs &amp; Ceiling Rates'!$D$238="F&amp;E",'Labor Loading Matrix'!I1128,0),IF('CLINs &amp; Ceiling Rates'!$D$239="F&amp;E",'Labor Loading Matrix'!J1128,0),IF('CLINs &amp; Ceiling Rates'!$D$240="F&amp;E",'Labor Loading Matrix'!K1128,0),IF('CLINs &amp; Ceiling Rates'!$D$241="F&amp;E",'Labor Loading Matrix'!L1128,0),IF('CLINs &amp; Ceiling Rates'!$D$242="F&amp;E",'Labor Loading Matrix'!M1128,0),IF('CLINs &amp; Ceiling Rates'!$D$243="F&amp;E",'Labor Loading Matrix'!N1128,0),IF('CLINs &amp; Ceiling Rates'!$D$244="F&amp;E",'Labor Loading Matrix'!O1128,0),IF('CLINs &amp; Ceiling Rates'!$D$245="F&amp;E",'Labor Loading Matrix'!P1128,0),IF('CLINs &amp; Ceiling Rates'!$D$246="F&amp;E",'Labor Loading Matrix'!Q1128,0),IF('CLINs &amp; Ceiling Rates'!$D$247="F&amp;E",'Labor Loading Matrix'!R1128,0),IF('CLINs &amp; Ceiling Rates'!$D$248="F&amp;E",'Labor Loading Matrix'!S1128,0),IF('CLINs &amp; Ceiling Rates'!$D$249="F&amp;E",'Labor Loading Matrix'!T1128,0),IF('CLINs &amp; Ceiling Rates'!$D$250="F&amp;E",'Labor Loading Matrix'!U1128,0),IF('CLINs &amp; Ceiling Rates'!$D$251="F&amp;E",'Labor Loading Matrix'!V1128,0),IF('CLINs &amp; Ceiling Rates'!$D$252="F&amp;E",'Labor Loading Matrix'!W1128,0),IF('CLINs &amp; Ceiling Rates'!$D$253="F&amp;E",'Labor Loading Matrix'!X1128,0),IF('CLINs &amp; Ceiling Rates'!$D$254="F&amp;E",'Labor Loading Matrix'!Y1128,0),IF('CLINs &amp; Ceiling Rates'!$D$255="F&amp;E",'Labor Loading Matrix'!Z1128,0),IF('CLINs &amp; Ceiling Rates'!$D$256="F&amp;E",'Labor Loading Matrix'!AA1128,0))</f>
        <v>0</v>
      </c>
      <c r="G1128" s="175">
        <f>SUM(IF('CLINs &amp; Ceiling Rates'!$D$237="R&amp;D",'Labor Loading Matrix'!H1128,0),IF('CLINs &amp; Ceiling Rates'!$D$238="R&amp;D",'Labor Loading Matrix'!I1128,0),IF('CLINs &amp; Ceiling Rates'!$D$239="R&amp;D",'Labor Loading Matrix'!J1128,0),IF('CLINs &amp; Ceiling Rates'!$D$240="R&amp;D",'Labor Loading Matrix'!K1128,0),IF('CLINs &amp; Ceiling Rates'!$D$241="R&amp;D",'Labor Loading Matrix'!L1128,0),IF('CLINs &amp; Ceiling Rates'!$D$242="R&amp;D",'Labor Loading Matrix'!M1128,0),IF('CLINs &amp; Ceiling Rates'!$D$243="R&amp;D",'Labor Loading Matrix'!N1128,0),IF('CLINs &amp; Ceiling Rates'!$D$244="R&amp;D",'Labor Loading Matrix'!O1128,0),IF('CLINs &amp; Ceiling Rates'!$D$245="R&amp;D",'Labor Loading Matrix'!P1128,0),IF('CLINs &amp; Ceiling Rates'!$D$246="R&amp;D",'Labor Loading Matrix'!Q1128,0),IF('CLINs &amp; Ceiling Rates'!$D$247="R&amp;D",'Labor Loading Matrix'!R1128,0),IF('CLINs &amp; Ceiling Rates'!$D$248="R&amp;D",'Labor Loading Matrix'!S1128,0),IF('CLINs &amp; Ceiling Rates'!$D$249="R&amp;D",'Labor Loading Matrix'!T1128,0),IF('CLINs &amp; Ceiling Rates'!$D$250="R&amp;D",'Labor Loading Matrix'!U1128,0),IF('CLINs &amp; Ceiling Rates'!$D$251="R&amp;D",'Labor Loading Matrix'!V1128,0),IF('CLINs &amp; Ceiling Rates'!$D$252="R&amp;D",'Labor Loading Matrix'!W1128,0),IF('CLINs &amp; Ceiling Rates'!$D$253="R&amp;D",'Labor Loading Matrix'!X1128,0),IF('CLINs &amp; Ceiling Rates'!$D$254="R&amp;D",'Labor Loading Matrix'!Y1128,0),IF('CLINs &amp; Ceiling Rates'!$D$255="R&amp;D",'Labor Loading Matrix'!Z1128,0),IF('CLINs &amp; Ceiling Rates'!$D$256="R&amp;D",'Labor Loading Matrix'!AA1128,0))</f>
        <v>0</v>
      </c>
      <c r="H1128" s="137"/>
      <c r="I1128" s="137"/>
      <c r="J1128" s="137"/>
      <c r="K1128" s="137"/>
      <c r="L1128" s="137"/>
      <c r="M1128" s="137"/>
      <c r="N1128" s="84"/>
      <c r="O1128" s="84"/>
      <c r="P1128" s="84"/>
      <c r="Q1128" s="84"/>
      <c r="R1128" s="133"/>
      <c r="S1128" s="133"/>
      <c r="T1128" s="133"/>
      <c r="U1128" s="133"/>
      <c r="V1128" s="133"/>
      <c r="W1128" s="133"/>
      <c r="X1128" s="133"/>
      <c r="Y1128" s="133"/>
      <c r="Z1128" s="133"/>
      <c r="AA1128" s="133"/>
    </row>
    <row r="1129" spans="1:27" s="73" customFormat="1" ht="18" hidden="1" customHeight="1" x14ac:dyDescent="0.25">
      <c r="A1129" s="173">
        <f>'CLINs &amp; Ceiling Rates'!B58</f>
        <v>0</v>
      </c>
      <c r="B1129" s="173">
        <f>'CLINs &amp; Ceiling Rates'!C58</f>
        <v>0</v>
      </c>
      <c r="C1129" s="177" t="str">
        <f>'CLINs &amp; Ceiling Rates'!O58</f>
        <v/>
      </c>
      <c r="D1129" s="211">
        <f>IF('CLINs &amp; Ceiling Rates'!D1085="",SUM('Labor Loading Matrix'!H1129:AA1129),SUM(E1129:G1129))</f>
        <v>0</v>
      </c>
      <c r="E1129" s="175">
        <f>SUM(IF('CLINs &amp; Ceiling Rates'!$D$237="OPS",'Labor Loading Matrix'!H1129,0),IF('CLINs &amp; Ceiling Rates'!$D$238="OPS",'Labor Loading Matrix'!I1129,0),IF('CLINs &amp; Ceiling Rates'!$D$239="OPS",'Labor Loading Matrix'!J1129,0),IF('CLINs &amp; Ceiling Rates'!$D$240="OPS",'Labor Loading Matrix'!K1129,0),IF('CLINs &amp; Ceiling Rates'!$D$241="OPS",'Labor Loading Matrix'!L1129,0),IF('CLINs &amp; Ceiling Rates'!$D$242="OPS",'Labor Loading Matrix'!M1129,0),IF('CLINs &amp; Ceiling Rates'!$D$243="OPS",'Labor Loading Matrix'!N1129,0),IF('CLINs &amp; Ceiling Rates'!$D$244="OPS",'Labor Loading Matrix'!O1129,0),IF('CLINs &amp; Ceiling Rates'!$D$245="OPS",'Labor Loading Matrix'!P1129,0),IF('CLINs &amp; Ceiling Rates'!$D$246="OPS",'Labor Loading Matrix'!Q1129,0),IF('CLINs &amp; Ceiling Rates'!$D$247="OPS",'Labor Loading Matrix'!R1129,0),IF('CLINs &amp; Ceiling Rates'!$D$248="OPS",'Labor Loading Matrix'!S1129,0),IF('CLINs &amp; Ceiling Rates'!$D$249="OPS",'Labor Loading Matrix'!T1129,0),IF('CLINs &amp; Ceiling Rates'!$D$250="OPS",'Labor Loading Matrix'!U1129,0),IF('CLINs &amp; Ceiling Rates'!$D$251="OPS",'Labor Loading Matrix'!V1129,0),IF('CLINs &amp; Ceiling Rates'!$D$252="OPS",'Labor Loading Matrix'!W1129,0),IF('CLINs &amp; Ceiling Rates'!$D$253="OPS",'Labor Loading Matrix'!X1129,0),IF('CLINs &amp; Ceiling Rates'!$D$254="OPS",'Labor Loading Matrix'!Y1129,0),IF('CLINs &amp; Ceiling Rates'!$D$255="OPS",'Labor Loading Matrix'!Z1129,0),IF('CLINs &amp; Ceiling Rates'!$D$256="OPS",'Labor Loading Matrix'!AA1129,0))</f>
        <v>0</v>
      </c>
      <c r="F1129" s="175">
        <f>SUM(IF('CLINs &amp; Ceiling Rates'!$D$237="F&amp;E",'Labor Loading Matrix'!H1129,0),IF('CLINs &amp; Ceiling Rates'!$D$238="F&amp;E",'Labor Loading Matrix'!I1129,0),IF('CLINs &amp; Ceiling Rates'!$D$239="F&amp;E",'Labor Loading Matrix'!J1129,0),IF('CLINs &amp; Ceiling Rates'!$D$240="F&amp;E",'Labor Loading Matrix'!K1129,0),IF('CLINs &amp; Ceiling Rates'!$D$241="F&amp;E",'Labor Loading Matrix'!L1129,0),IF('CLINs &amp; Ceiling Rates'!$D$242="F&amp;E",'Labor Loading Matrix'!M1129,0),IF('CLINs &amp; Ceiling Rates'!$D$243="F&amp;E",'Labor Loading Matrix'!N1129,0),IF('CLINs &amp; Ceiling Rates'!$D$244="F&amp;E",'Labor Loading Matrix'!O1129,0),IF('CLINs &amp; Ceiling Rates'!$D$245="F&amp;E",'Labor Loading Matrix'!P1129,0),IF('CLINs &amp; Ceiling Rates'!$D$246="F&amp;E",'Labor Loading Matrix'!Q1129,0),IF('CLINs &amp; Ceiling Rates'!$D$247="F&amp;E",'Labor Loading Matrix'!R1129,0),IF('CLINs &amp; Ceiling Rates'!$D$248="F&amp;E",'Labor Loading Matrix'!S1129,0),IF('CLINs &amp; Ceiling Rates'!$D$249="F&amp;E",'Labor Loading Matrix'!T1129,0),IF('CLINs &amp; Ceiling Rates'!$D$250="F&amp;E",'Labor Loading Matrix'!U1129,0),IF('CLINs &amp; Ceiling Rates'!$D$251="F&amp;E",'Labor Loading Matrix'!V1129,0),IF('CLINs &amp; Ceiling Rates'!$D$252="F&amp;E",'Labor Loading Matrix'!W1129,0),IF('CLINs &amp; Ceiling Rates'!$D$253="F&amp;E",'Labor Loading Matrix'!X1129,0),IF('CLINs &amp; Ceiling Rates'!$D$254="F&amp;E",'Labor Loading Matrix'!Y1129,0),IF('CLINs &amp; Ceiling Rates'!$D$255="F&amp;E",'Labor Loading Matrix'!Z1129,0),IF('CLINs &amp; Ceiling Rates'!$D$256="F&amp;E",'Labor Loading Matrix'!AA1129,0))</f>
        <v>0</v>
      </c>
      <c r="G1129" s="175">
        <f>SUM(IF('CLINs &amp; Ceiling Rates'!$D$237="R&amp;D",'Labor Loading Matrix'!H1129,0),IF('CLINs &amp; Ceiling Rates'!$D$238="R&amp;D",'Labor Loading Matrix'!I1129,0),IF('CLINs &amp; Ceiling Rates'!$D$239="R&amp;D",'Labor Loading Matrix'!J1129,0),IF('CLINs &amp; Ceiling Rates'!$D$240="R&amp;D",'Labor Loading Matrix'!K1129,0),IF('CLINs &amp; Ceiling Rates'!$D$241="R&amp;D",'Labor Loading Matrix'!L1129,0),IF('CLINs &amp; Ceiling Rates'!$D$242="R&amp;D",'Labor Loading Matrix'!M1129,0),IF('CLINs &amp; Ceiling Rates'!$D$243="R&amp;D",'Labor Loading Matrix'!N1129,0),IF('CLINs &amp; Ceiling Rates'!$D$244="R&amp;D",'Labor Loading Matrix'!O1129,0),IF('CLINs &amp; Ceiling Rates'!$D$245="R&amp;D",'Labor Loading Matrix'!P1129,0),IF('CLINs &amp; Ceiling Rates'!$D$246="R&amp;D",'Labor Loading Matrix'!Q1129,0),IF('CLINs &amp; Ceiling Rates'!$D$247="R&amp;D",'Labor Loading Matrix'!R1129,0),IF('CLINs &amp; Ceiling Rates'!$D$248="R&amp;D",'Labor Loading Matrix'!S1129,0),IF('CLINs &amp; Ceiling Rates'!$D$249="R&amp;D",'Labor Loading Matrix'!T1129,0),IF('CLINs &amp; Ceiling Rates'!$D$250="R&amp;D",'Labor Loading Matrix'!U1129,0),IF('CLINs &amp; Ceiling Rates'!$D$251="R&amp;D",'Labor Loading Matrix'!V1129,0),IF('CLINs &amp; Ceiling Rates'!$D$252="R&amp;D",'Labor Loading Matrix'!W1129,0),IF('CLINs &amp; Ceiling Rates'!$D$253="R&amp;D",'Labor Loading Matrix'!X1129,0),IF('CLINs &amp; Ceiling Rates'!$D$254="R&amp;D",'Labor Loading Matrix'!Y1129,0),IF('CLINs &amp; Ceiling Rates'!$D$255="R&amp;D",'Labor Loading Matrix'!Z1129,0),IF('CLINs &amp; Ceiling Rates'!$D$256="R&amp;D",'Labor Loading Matrix'!AA1129,0))</f>
        <v>0</v>
      </c>
      <c r="H1129" s="137"/>
      <c r="I1129" s="137"/>
      <c r="J1129" s="137"/>
      <c r="K1129" s="137"/>
      <c r="L1129" s="137"/>
      <c r="M1129" s="137"/>
      <c r="N1129" s="84"/>
      <c r="O1129" s="84"/>
      <c r="P1129" s="84"/>
      <c r="Q1129" s="84"/>
      <c r="R1129" s="133"/>
      <c r="S1129" s="133"/>
      <c r="T1129" s="133"/>
      <c r="U1129" s="133"/>
      <c r="V1129" s="133"/>
      <c r="W1129" s="133"/>
      <c r="X1129" s="133"/>
      <c r="Y1129" s="133"/>
      <c r="Z1129" s="133"/>
      <c r="AA1129" s="133"/>
    </row>
    <row r="1130" spans="1:27" s="73" customFormat="1" ht="18" hidden="1" customHeight="1" x14ac:dyDescent="0.25">
      <c r="A1130" s="173">
        <f>'CLINs &amp; Ceiling Rates'!B59</f>
        <v>0</v>
      </c>
      <c r="B1130" s="173">
        <f>'CLINs &amp; Ceiling Rates'!C59</f>
        <v>0</v>
      </c>
      <c r="C1130" s="177" t="str">
        <f>'CLINs &amp; Ceiling Rates'!O59</f>
        <v/>
      </c>
      <c r="D1130" s="211">
        <f>IF('CLINs &amp; Ceiling Rates'!D1086="",SUM('Labor Loading Matrix'!H1130:AA1130),SUM(E1130:G1130))</f>
        <v>0</v>
      </c>
      <c r="E1130" s="175">
        <f>SUM(IF('CLINs &amp; Ceiling Rates'!$D$237="OPS",'Labor Loading Matrix'!H1130,0),IF('CLINs &amp; Ceiling Rates'!$D$238="OPS",'Labor Loading Matrix'!I1130,0),IF('CLINs &amp; Ceiling Rates'!$D$239="OPS",'Labor Loading Matrix'!J1130,0),IF('CLINs &amp; Ceiling Rates'!$D$240="OPS",'Labor Loading Matrix'!K1130,0),IF('CLINs &amp; Ceiling Rates'!$D$241="OPS",'Labor Loading Matrix'!L1130,0),IF('CLINs &amp; Ceiling Rates'!$D$242="OPS",'Labor Loading Matrix'!M1130,0),IF('CLINs &amp; Ceiling Rates'!$D$243="OPS",'Labor Loading Matrix'!N1130,0),IF('CLINs &amp; Ceiling Rates'!$D$244="OPS",'Labor Loading Matrix'!O1130,0),IF('CLINs &amp; Ceiling Rates'!$D$245="OPS",'Labor Loading Matrix'!P1130,0),IF('CLINs &amp; Ceiling Rates'!$D$246="OPS",'Labor Loading Matrix'!Q1130,0),IF('CLINs &amp; Ceiling Rates'!$D$247="OPS",'Labor Loading Matrix'!R1130,0),IF('CLINs &amp; Ceiling Rates'!$D$248="OPS",'Labor Loading Matrix'!S1130,0),IF('CLINs &amp; Ceiling Rates'!$D$249="OPS",'Labor Loading Matrix'!T1130,0),IF('CLINs &amp; Ceiling Rates'!$D$250="OPS",'Labor Loading Matrix'!U1130,0),IF('CLINs &amp; Ceiling Rates'!$D$251="OPS",'Labor Loading Matrix'!V1130,0),IF('CLINs &amp; Ceiling Rates'!$D$252="OPS",'Labor Loading Matrix'!W1130,0),IF('CLINs &amp; Ceiling Rates'!$D$253="OPS",'Labor Loading Matrix'!X1130,0),IF('CLINs &amp; Ceiling Rates'!$D$254="OPS",'Labor Loading Matrix'!Y1130,0),IF('CLINs &amp; Ceiling Rates'!$D$255="OPS",'Labor Loading Matrix'!Z1130,0),IF('CLINs &amp; Ceiling Rates'!$D$256="OPS",'Labor Loading Matrix'!AA1130,0))</f>
        <v>0</v>
      </c>
      <c r="F1130" s="175">
        <f>SUM(IF('CLINs &amp; Ceiling Rates'!$D$237="F&amp;E",'Labor Loading Matrix'!H1130,0),IF('CLINs &amp; Ceiling Rates'!$D$238="F&amp;E",'Labor Loading Matrix'!I1130,0),IF('CLINs &amp; Ceiling Rates'!$D$239="F&amp;E",'Labor Loading Matrix'!J1130,0),IF('CLINs &amp; Ceiling Rates'!$D$240="F&amp;E",'Labor Loading Matrix'!K1130,0),IF('CLINs &amp; Ceiling Rates'!$D$241="F&amp;E",'Labor Loading Matrix'!L1130,0),IF('CLINs &amp; Ceiling Rates'!$D$242="F&amp;E",'Labor Loading Matrix'!M1130,0),IF('CLINs &amp; Ceiling Rates'!$D$243="F&amp;E",'Labor Loading Matrix'!N1130,0),IF('CLINs &amp; Ceiling Rates'!$D$244="F&amp;E",'Labor Loading Matrix'!O1130,0),IF('CLINs &amp; Ceiling Rates'!$D$245="F&amp;E",'Labor Loading Matrix'!P1130,0),IF('CLINs &amp; Ceiling Rates'!$D$246="F&amp;E",'Labor Loading Matrix'!Q1130,0),IF('CLINs &amp; Ceiling Rates'!$D$247="F&amp;E",'Labor Loading Matrix'!R1130,0),IF('CLINs &amp; Ceiling Rates'!$D$248="F&amp;E",'Labor Loading Matrix'!S1130,0),IF('CLINs &amp; Ceiling Rates'!$D$249="F&amp;E",'Labor Loading Matrix'!T1130,0),IF('CLINs &amp; Ceiling Rates'!$D$250="F&amp;E",'Labor Loading Matrix'!U1130,0),IF('CLINs &amp; Ceiling Rates'!$D$251="F&amp;E",'Labor Loading Matrix'!V1130,0),IF('CLINs &amp; Ceiling Rates'!$D$252="F&amp;E",'Labor Loading Matrix'!W1130,0),IF('CLINs &amp; Ceiling Rates'!$D$253="F&amp;E",'Labor Loading Matrix'!X1130,0),IF('CLINs &amp; Ceiling Rates'!$D$254="F&amp;E",'Labor Loading Matrix'!Y1130,0),IF('CLINs &amp; Ceiling Rates'!$D$255="F&amp;E",'Labor Loading Matrix'!Z1130,0),IF('CLINs &amp; Ceiling Rates'!$D$256="F&amp;E",'Labor Loading Matrix'!AA1130,0))</f>
        <v>0</v>
      </c>
      <c r="G1130" s="175">
        <f>SUM(IF('CLINs &amp; Ceiling Rates'!$D$237="R&amp;D",'Labor Loading Matrix'!H1130,0),IF('CLINs &amp; Ceiling Rates'!$D$238="R&amp;D",'Labor Loading Matrix'!I1130,0),IF('CLINs &amp; Ceiling Rates'!$D$239="R&amp;D",'Labor Loading Matrix'!J1130,0),IF('CLINs &amp; Ceiling Rates'!$D$240="R&amp;D",'Labor Loading Matrix'!K1130,0),IF('CLINs &amp; Ceiling Rates'!$D$241="R&amp;D",'Labor Loading Matrix'!L1130,0),IF('CLINs &amp; Ceiling Rates'!$D$242="R&amp;D",'Labor Loading Matrix'!M1130,0),IF('CLINs &amp; Ceiling Rates'!$D$243="R&amp;D",'Labor Loading Matrix'!N1130,0),IF('CLINs &amp; Ceiling Rates'!$D$244="R&amp;D",'Labor Loading Matrix'!O1130,0),IF('CLINs &amp; Ceiling Rates'!$D$245="R&amp;D",'Labor Loading Matrix'!P1130,0),IF('CLINs &amp; Ceiling Rates'!$D$246="R&amp;D",'Labor Loading Matrix'!Q1130,0),IF('CLINs &amp; Ceiling Rates'!$D$247="R&amp;D",'Labor Loading Matrix'!R1130,0),IF('CLINs &amp; Ceiling Rates'!$D$248="R&amp;D",'Labor Loading Matrix'!S1130,0),IF('CLINs &amp; Ceiling Rates'!$D$249="R&amp;D",'Labor Loading Matrix'!T1130,0),IF('CLINs &amp; Ceiling Rates'!$D$250="R&amp;D",'Labor Loading Matrix'!U1130,0),IF('CLINs &amp; Ceiling Rates'!$D$251="R&amp;D",'Labor Loading Matrix'!V1130,0),IF('CLINs &amp; Ceiling Rates'!$D$252="R&amp;D",'Labor Loading Matrix'!W1130,0),IF('CLINs &amp; Ceiling Rates'!$D$253="R&amp;D",'Labor Loading Matrix'!X1130,0),IF('CLINs &amp; Ceiling Rates'!$D$254="R&amp;D",'Labor Loading Matrix'!Y1130,0),IF('CLINs &amp; Ceiling Rates'!$D$255="R&amp;D",'Labor Loading Matrix'!Z1130,0),IF('CLINs &amp; Ceiling Rates'!$D$256="R&amp;D",'Labor Loading Matrix'!AA1130,0))</f>
        <v>0</v>
      </c>
      <c r="H1130" s="137"/>
      <c r="I1130" s="137"/>
      <c r="J1130" s="137"/>
      <c r="K1130" s="137"/>
      <c r="L1130" s="137"/>
      <c r="M1130" s="137"/>
      <c r="N1130" s="84"/>
      <c r="O1130" s="84"/>
      <c r="P1130" s="84"/>
      <c r="Q1130" s="84"/>
      <c r="R1130" s="133"/>
      <c r="S1130" s="133"/>
      <c r="T1130" s="133"/>
      <c r="U1130" s="133"/>
      <c r="V1130" s="133"/>
      <c r="W1130" s="133"/>
      <c r="X1130" s="133"/>
      <c r="Y1130" s="133"/>
      <c r="Z1130" s="133"/>
      <c r="AA1130" s="133"/>
    </row>
    <row r="1131" spans="1:27" s="73" customFormat="1" ht="18" hidden="1" customHeight="1" x14ac:dyDescent="0.25">
      <c r="A1131" s="173">
        <f>'CLINs &amp; Ceiling Rates'!B60</f>
        <v>0</v>
      </c>
      <c r="B1131" s="173">
        <f>'CLINs &amp; Ceiling Rates'!C60</f>
        <v>0</v>
      </c>
      <c r="C1131" s="177" t="str">
        <f>'CLINs &amp; Ceiling Rates'!O60</f>
        <v/>
      </c>
      <c r="D1131" s="211">
        <f>IF('CLINs &amp; Ceiling Rates'!D1087="",SUM('Labor Loading Matrix'!H1131:AA1131),SUM(E1131:G1131))</f>
        <v>0</v>
      </c>
      <c r="E1131" s="175">
        <f>SUM(IF('CLINs &amp; Ceiling Rates'!$D$237="OPS",'Labor Loading Matrix'!H1131,0),IF('CLINs &amp; Ceiling Rates'!$D$238="OPS",'Labor Loading Matrix'!I1131,0),IF('CLINs &amp; Ceiling Rates'!$D$239="OPS",'Labor Loading Matrix'!J1131,0),IF('CLINs &amp; Ceiling Rates'!$D$240="OPS",'Labor Loading Matrix'!K1131,0),IF('CLINs &amp; Ceiling Rates'!$D$241="OPS",'Labor Loading Matrix'!L1131,0),IF('CLINs &amp; Ceiling Rates'!$D$242="OPS",'Labor Loading Matrix'!M1131,0),IF('CLINs &amp; Ceiling Rates'!$D$243="OPS",'Labor Loading Matrix'!N1131,0),IF('CLINs &amp; Ceiling Rates'!$D$244="OPS",'Labor Loading Matrix'!O1131,0),IF('CLINs &amp; Ceiling Rates'!$D$245="OPS",'Labor Loading Matrix'!P1131,0),IF('CLINs &amp; Ceiling Rates'!$D$246="OPS",'Labor Loading Matrix'!Q1131,0),IF('CLINs &amp; Ceiling Rates'!$D$247="OPS",'Labor Loading Matrix'!R1131,0),IF('CLINs &amp; Ceiling Rates'!$D$248="OPS",'Labor Loading Matrix'!S1131,0),IF('CLINs &amp; Ceiling Rates'!$D$249="OPS",'Labor Loading Matrix'!T1131,0),IF('CLINs &amp; Ceiling Rates'!$D$250="OPS",'Labor Loading Matrix'!U1131,0),IF('CLINs &amp; Ceiling Rates'!$D$251="OPS",'Labor Loading Matrix'!V1131,0),IF('CLINs &amp; Ceiling Rates'!$D$252="OPS",'Labor Loading Matrix'!W1131,0),IF('CLINs &amp; Ceiling Rates'!$D$253="OPS",'Labor Loading Matrix'!X1131,0),IF('CLINs &amp; Ceiling Rates'!$D$254="OPS",'Labor Loading Matrix'!Y1131,0),IF('CLINs &amp; Ceiling Rates'!$D$255="OPS",'Labor Loading Matrix'!Z1131,0),IF('CLINs &amp; Ceiling Rates'!$D$256="OPS",'Labor Loading Matrix'!AA1131,0))</f>
        <v>0</v>
      </c>
      <c r="F1131" s="175">
        <f>SUM(IF('CLINs &amp; Ceiling Rates'!$D$237="F&amp;E",'Labor Loading Matrix'!H1131,0),IF('CLINs &amp; Ceiling Rates'!$D$238="F&amp;E",'Labor Loading Matrix'!I1131,0),IF('CLINs &amp; Ceiling Rates'!$D$239="F&amp;E",'Labor Loading Matrix'!J1131,0),IF('CLINs &amp; Ceiling Rates'!$D$240="F&amp;E",'Labor Loading Matrix'!K1131,0),IF('CLINs &amp; Ceiling Rates'!$D$241="F&amp;E",'Labor Loading Matrix'!L1131,0),IF('CLINs &amp; Ceiling Rates'!$D$242="F&amp;E",'Labor Loading Matrix'!M1131,0),IF('CLINs &amp; Ceiling Rates'!$D$243="F&amp;E",'Labor Loading Matrix'!N1131,0),IF('CLINs &amp; Ceiling Rates'!$D$244="F&amp;E",'Labor Loading Matrix'!O1131,0),IF('CLINs &amp; Ceiling Rates'!$D$245="F&amp;E",'Labor Loading Matrix'!P1131,0),IF('CLINs &amp; Ceiling Rates'!$D$246="F&amp;E",'Labor Loading Matrix'!Q1131,0),IF('CLINs &amp; Ceiling Rates'!$D$247="F&amp;E",'Labor Loading Matrix'!R1131,0),IF('CLINs &amp; Ceiling Rates'!$D$248="F&amp;E",'Labor Loading Matrix'!S1131,0),IF('CLINs &amp; Ceiling Rates'!$D$249="F&amp;E",'Labor Loading Matrix'!T1131,0),IF('CLINs &amp; Ceiling Rates'!$D$250="F&amp;E",'Labor Loading Matrix'!U1131,0),IF('CLINs &amp; Ceiling Rates'!$D$251="F&amp;E",'Labor Loading Matrix'!V1131,0),IF('CLINs &amp; Ceiling Rates'!$D$252="F&amp;E",'Labor Loading Matrix'!W1131,0),IF('CLINs &amp; Ceiling Rates'!$D$253="F&amp;E",'Labor Loading Matrix'!X1131,0),IF('CLINs &amp; Ceiling Rates'!$D$254="F&amp;E",'Labor Loading Matrix'!Y1131,0),IF('CLINs &amp; Ceiling Rates'!$D$255="F&amp;E",'Labor Loading Matrix'!Z1131,0),IF('CLINs &amp; Ceiling Rates'!$D$256="F&amp;E",'Labor Loading Matrix'!AA1131,0))</f>
        <v>0</v>
      </c>
      <c r="G1131" s="175">
        <f>SUM(IF('CLINs &amp; Ceiling Rates'!$D$237="R&amp;D",'Labor Loading Matrix'!H1131,0),IF('CLINs &amp; Ceiling Rates'!$D$238="R&amp;D",'Labor Loading Matrix'!I1131,0),IF('CLINs &amp; Ceiling Rates'!$D$239="R&amp;D",'Labor Loading Matrix'!J1131,0),IF('CLINs &amp; Ceiling Rates'!$D$240="R&amp;D",'Labor Loading Matrix'!K1131,0),IF('CLINs &amp; Ceiling Rates'!$D$241="R&amp;D",'Labor Loading Matrix'!L1131,0),IF('CLINs &amp; Ceiling Rates'!$D$242="R&amp;D",'Labor Loading Matrix'!M1131,0),IF('CLINs &amp; Ceiling Rates'!$D$243="R&amp;D",'Labor Loading Matrix'!N1131,0),IF('CLINs &amp; Ceiling Rates'!$D$244="R&amp;D",'Labor Loading Matrix'!O1131,0),IF('CLINs &amp; Ceiling Rates'!$D$245="R&amp;D",'Labor Loading Matrix'!P1131,0),IF('CLINs &amp; Ceiling Rates'!$D$246="R&amp;D",'Labor Loading Matrix'!Q1131,0),IF('CLINs &amp; Ceiling Rates'!$D$247="R&amp;D",'Labor Loading Matrix'!R1131,0),IF('CLINs &amp; Ceiling Rates'!$D$248="R&amp;D",'Labor Loading Matrix'!S1131,0),IF('CLINs &amp; Ceiling Rates'!$D$249="R&amp;D",'Labor Loading Matrix'!T1131,0),IF('CLINs &amp; Ceiling Rates'!$D$250="R&amp;D",'Labor Loading Matrix'!U1131,0),IF('CLINs &amp; Ceiling Rates'!$D$251="R&amp;D",'Labor Loading Matrix'!V1131,0),IF('CLINs &amp; Ceiling Rates'!$D$252="R&amp;D",'Labor Loading Matrix'!W1131,0),IF('CLINs &amp; Ceiling Rates'!$D$253="R&amp;D",'Labor Loading Matrix'!X1131,0),IF('CLINs &amp; Ceiling Rates'!$D$254="R&amp;D",'Labor Loading Matrix'!Y1131,0),IF('CLINs &amp; Ceiling Rates'!$D$255="R&amp;D",'Labor Loading Matrix'!Z1131,0),IF('CLINs &amp; Ceiling Rates'!$D$256="R&amp;D",'Labor Loading Matrix'!AA1131,0))</f>
        <v>0</v>
      </c>
      <c r="H1131" s="137"/>
      <c r="I1131" s="137"/>
      <c r="J1131" s="137"/>
      <c r="K1131" s="137"/>
      <c r="L1131" s="137"/>
      <c r="M1131" s="137"/>
      <c r="N1131" s="84"/>
      <c r="O1131" s="84"/>
      <c r="P1131" s="84"/>
      <c r="Q1131" s="84"/>
      <c r="R1131" s="133"/>
      <c r="S1131" s="133"/>
      <c r="T1131" s="133"/>
      <c r="U1131" s="133"/>
      <c r="V1131" s="133"/>
      <c r="W1131" s="133"/>
      <c r="X1131" s="133"/>
      <c r="Y1131" s="133"/>
      <c r="Z1131" s="133"/>
      <c r="AA1131" s="133"/>
    </row>
    <row r="1132" spans="1:27" s="73" customFormat="1" ht="18" hidden="1" customHeight="1" x14ac:dyDescent="0.25">
      <c r="A1132" s="173">
        <f>'CLINs &amp; Ceiling Rates'!B61</f>
        <v>0</v>
      </c>
      <c r="B1132" s="173">
        <f>'CLINs &amp; Ceiling Rates'!C61</f>
        <v>0</v>
      </c>
      <c r="C1132" s="177" t="str">
        <f>'CLINs &amp; Ceiling Rates'!O61</f>
        <v/>
      </c>
      <c r="D1132" s="211">
        <f>IF('CLINs &amp; Ceiling Rates'!D1088="",SUM('Labor Loading Matrix'!H1132:AA1132),SUM(E1132:G1132))</f>
        <v>0</v>
      </c>
      <c r="E1132" s="175">
        <f>SUM(IF('CLINs &amp; Ceiling Rates'!$D$237="OPS",'Labor Loading Matrix'!H1132,0),IF('CLINs &amp; Ceiling Rates'!$D$238="OPS",'Labor Loading Matrix'!I1132,0),IF('CLINs &amp; Ceiling Rates'!$D$239="OPS",'Labor Loading Matrix'!J1132,0),IF('CLINs &amp; Ceiling Rates'!$D$240="OPS",'Labor Loading Matrix'!K1132,0),IF('CLINs &amp; Ceiling Rates'!$D$241="OPS",'Labor Loading Matrix'!L1132,0),IF('CLINs &amp; Ceiling Rates'!$D$242="OPS",'Labor Loading Matrix'!M1132,0),IF('CLINs &amp; Ceiling Rates'!$D$243="OPS",'Labor Loading Matrix'!N1132,0),IF('CLINs &amp; Ceiling Rates'!$D$244="OPS",'Labor Loading Matrix'!O1132,0),IF('CLINs &amp; Ceiling Rates'!$D$245="OPS",'Labor Loading Matrix'!P1132,0),IF('CLINs &amp; Ceiling Rates'!$D$246="OPS",'Labor Loading Matrix'!Q1132,0),IF('CLINs &amp; Ceiling Rates'!$D$247="OPS",'Labor Loading Matrix'!R1132,0),IF('CLINs &amp; Ceiling Rates'!$D$248="OPS",'Labor Loading Matrix'!S1132,0),IF('CLINs &amp; Ceiling Rates'!$D$249="OPS",'Labor Loading Matrix'!T1132,0),IF('CLINs &amp; Ceiling Rates'!$D$250="OPS",'Labor Loading Matrix'!U1132,0),IF('CLINs &amp; Ceiling Rates'!$D$251="OPS",'Labor Loading Matrix'!V1132,0),IF('CLINs &amp; Ceiling Rates'!$D$252="OPS",'Labor Loading Matrix'!W1132,0),IF('CLINs &amp; Ceiling Rates'!$D$253="OPS",'Labor Loading Matrix'!X1132,0),IF('CLINs &amp; Ceiling Rates'!$D$254="OPS",'Labor Loading Matrix'!Y1132,0),IF('CLINs &amp; Ceiling Rates'!$D$255="OPS",'Labor Loading Matrix'!Z1132,0),IF('CLINs &amp; Ceiling Rates'!$D$256="OPS",'Labor Loading Matrix'!AA1132,0))</f>
        <v>0</v>
      </c>
      <c r="F1132" s="175">
        <f>SUM(IF('CLINs &amp; Ceiling Rates'!$D$237="F&amp;E",'Labor Loading Matrix'!H1132,0),IF('CLINs &amp; Ceiling Rates'!$D$238="F&amp;E",'Labor Loading Matrix'!I1132,0),IF('CLINs &amp; Ceiling Rates'!$D$239="F&amp;E",'Labor Loading Matrix'!J1132,0),IF('CLINs &amp; Ceiling Rates'!$D$240="F&amp;E",'Labor Loading Matrix'!K1132,0),IF('CLINs &amp; Ceiling Rates'!$D$241="F&amp;E",'Labor Loading Matrix'!L1132,0),IF('CLINs &amp; Ceiling Rates'!$D$242="F&amp;E",'Labor Loading Matrix'!M1132,0),IF('CLINs &amp; Ceiling Rates'!$D$243="F&amp;E",'Labor Loading Matrix'!N1132,0),IF('CLINs &amp; Ceiling Rates'!$D$244="F&amp;E",'Labor Loading Matrix'!O1132,0),IF('CLINs &amp; Ceiling Rates'!$D$245="F&amp;E",'Labor Loading Matrix'!P1132,0),IF('CLINs &amp; Ceiling Rates'!$D$246="F&amp;E",'Labor Loading Matrix'!Q1132,0),IF('CLINs &amp; Ceiling Rates'!$D$247="F&amp;E",'Labor Loading Matrix'!R1132,0),IF('CLINs &amp; Ceiling Rates'!$D$248="F&amp;E",'Labor Loading Matrix'!S1132,0),IF('CLINs &amp; Ceiling Rates'!$D$249="F&amp;E",'Labor Loading Matrix'!T1132,0),IF('CLINs &amp; Ceiling Rates'!$D$250="F&amp;E",'Labor Loading Matrix'!U1132,0),IF('CLINs &amp; Ceiling Rates'!$D$251="F&amp;E",'Labor Loading Matrix'!V1132,0),IF('CLINs &amp; Ceiling Rates'!$D$252="F&amp;E",'Labor Loading Matrix'!W1132,0),IF('CLINs &amp; Ceiling Rates'!$D$253="F&amp;E",'Labor Loading Matrix'!X1132,0),IF('CLINs &amp; Ceiling Rates'!$D$254="F&amp;E",'Labor Loading Matrix'!Y1132,0),IF('CLINs &amp; Ceiling Rates'!$D$255="F&amp;E",'Labor Loading Matrix'!Z1132,0),IF('CLINs &amp; Ceiling Rates'!$D$256="F&amp;E",'Labor Loading Matrix'!AA1132,0))</f>
        <v>0</v>
      </c>
      <c r="G1132" s="175">
        <f>SUM(IF('CLINs &amp; Ceiling Rates'!$D$237="R&amp;D",'Labor Loading Matrix'!H1132,0),IF('CLINs &amp; Ceiling Rates'!$D$238="R&amp;D",'Labor Loading Matrix'!I1132,0),IF('CLINs &amp; Ceiling Rates'!$D$239="R&amp;D",'Labor Loading Matrix'!J1132,0),IF('CLINs &amp; Ceiling Rates'!$D$240="R&amp;D",'Labor Loading Matrix'!K1132,0),IF('CLINs &amp; Ceiling Rates'!$D$241="R&amp;D",'Labor Loading Matrix'!L1132,0),IF('CLINs &amp; Ceiling Rates'!$D$242="R&amp;D",'Labor Loading Matrix'!M1132,0),IF('CLINs &amp; Ceiling Rates'!$D$243="R&amp;D",'Labor Loading Matrix'!N1132,0),IF('CLINs &amp; Ceiling Rates'!$D$244="R&amp;D",'Labor Loading Matrix'!O1132,0),IF('CLINs &amp; Ceiling Rates'!$D$245="R&amp;D",'Labor Loading Matrix'!P1132,0),IF('CLINs &amp; Ceiling Rates'!$D$246="R&amp;D",'Labor Loading Matrix'!Q1132,0),IF('CLINs &amp; Ceiling Rates'!$D$247="R&amp;D",'Labor Loading Matrix'!R1132,0),IF('CLINs &amp; Ceiling Rates'!$D$248="R&amp;D",'Labor Loading Matrix'!S1132,0),IF('CLINs &amp; Ceiling Rates'!$D$249="R&amp;D",'Labor Loading Matrix'!T1132,0),IF('CLINs &amp; Ceiling Rates'!$D$250="R&amp;D",'Labor Loading Matrix'!U1132,0),IF('CLINs &amp; Ceiling Rates'!$D$251="R&amp;D",'Labor Loading Matrix'!V1132,0),IF('CLINs &amp; Ceiling Rates'!$D$252="R&amp;D",'Labor Loading Matrix'!W1132,0),IF('CLINs &amp; Ceiling Rates'!$D$253="R&amp;D",'Labor Loading Matrix'!X1132,0),IF('CLINs &amp; Ceiling Rates'!$D$254="R&amp;D",'Labor Loading Matrix'!Y1132,0),IF('CLINs &amp; Ceiling Rates'!$D$255="R&amp;D",'Labor Loading Matrix'!Z1132,0),IF('CLINs &amp; Ceiling Rates'!$D$256="R&amp;D",'Labor Loading Matrix'!AA1132,0))</f>
        <v>0</v>
      </c>
      <c r="H1132" s="137"/>
      <c r="I1132" s="137"/>
      <c r="J1132" s="137"/>
      <c r="K1132" s="137"/>
      <c r="L1132" s="137"/>
      <c r="M1132" s="137"/>
      <c r="N1132" s="84"/>
      <c r="O1132" s="84"/>
      <c r="P1132" s="84"/>
      <c r="Q1132" s="84"/>
      <c r="R1132" s="133"/>
      <c r="S1132" s="133"/>
      <c r="T1132" s="133"/>
      <c r="U1132" s="133"/>
      <c r="V1132" s="133"/>
      <c r="W1132" s="133"/>
      <c r="X1132" s="133"/>
      <c r="Y1132" s="133"/>
      <c r="Z1132" s="133"/>
      <c r="AA1132" s="133"/>
    </row>
    <row r="1133" spans="1:27" s="73" customFormat="1" ht="18" hidden="1" customHeight="1" x14ac:dyDescent="0.25">
      <c r="A1133" s="173">
        <f>'CLINs &amp; Ceiling Rates'!B62</f>
        <v>0</v>
      </c>
      <c r="B1133" s="173">
        <f>'CLINs &amp; Ceiling Rates'!C62</f>
        <v>0</v>
      </c>
      <c r="C1133" s="177" t="str">
        <f>'CLINs &amp; Ceiling Rates'!O62</f>
        <v/>
      </c>
      <c r="D1133" s="211">
        <f>IF('CLINs &amp; Ceiling Rates'!D1089="",SUM('Labor Loading Matrix'!H1133:AA1133),SUM(E1133:G1133))</f>
        <v>0</v>
      </c>
      <c r="E1133" s="175">
        <f>SUM(IF('CLINs &amp; Ceiling Rates'!$D$237="OPS",'Labor Loading Matrix'!H1133,0),IF('CLINs &amp; Ceiling Rates'!$D$238="OPS",'Labor Loading Matrix'!I1133,0),IF('CLINs &amp; Ceiling Rates'!$D$239="OPS",'Labor Loading Matrix'!J1133,0),IF('CLINs &amp; Ceiling Rates'!$D$240="OPS",'Labor Loading Matrix'!K1133,0),IF('CLINs &amp; Ceiling Rates'!$D$241="OPS",'Labor Loading Matrix'!L1133,0),IF('CLINs &amp; Ceiling Rates'!$D$242="OPS",'Labor Loading Matrix'!M1133,0),IF('CLINs &amp; Ceiling Rates'!$D$243="OPS",'Labor Loading Matrix'!N1133,0),IF('CLINs &amp; Ceiling Rates'!$D$244="OPS",'Labor Loading Matrix'!O1133,0),IF('CLINs &amp; Ceiling Rates'!$D$245="OPS",'Labor Loading Matrix'!P1133,0),IF('CLINs &amp; Ceiling Rates'!$D$246="OPS",'Labor Loading Matrix'!Q1133,0),IF('CLINs &amp; Ceiling Rates'!$D$247="OPS",'Labor Loading Matrix'!R1133,0),IF('CLINs &amp; Ceiling Rates'!$D$248="OPS",'Labor Loading Matrix'!S1133,0),IF('CLINs &amp; Ceiling Rates'!$D$249="OPS",'Labor Loading Matrix'!T1133,0),IF('CLINs &amp; Ceiling Rates'!$D$250="OPS",'Labor Loading Matrix'!U1133,0),IF('CLINs &amp; Ceiling Rates'!$D$251="OPS",'Labor Loading Matrix'!V1133,0),IF('CLINs &amp; Ceiling Rates'!$D$252="OPS",'Labor Loading Matrix'!W1133,0),IF('CLINs &amp; Ceiling Rates'!$D$253="OPS",'Labor Loading Matrix'!X1133,0),IF('CLINs &amp; Ceiling Rates'!$D$254="OPS",'Labor Loading Matrix'!Y1133,0),IF('CLINs &amp; Ceiling Rates'!$D$255="OPS",'Labor Loading Matrix'!Z1133,0),IF('CLINs &amp; Ceiling Rates'!$D$256="OPS",'Labor Loading Matrix'!AA1133,0))</f>
        <v>0</v>
      </c>
      <c r="F1133" s="175">
        <f>SUM(IF('CLINs &amp; Ceiling Rates'!$D$237="F&amp;E",'Labor Loading Matrix'!H1133,0),IF('CLINs &amp; Ceiling Rates'!$D$238="F&amp;E",'Labor Loading Matrix'!I1133,0),IF('CLINs &amp; Ceiling Rates'!$D$239="F&amp;E",'Labor Loading Matrix'!J1133,0),IF('CLINs &amp; Ceiling Rates'!$D$240="F&amp;E",'Labor Loading Matrix'!K1133,0),IF('CLINs &amp; Ceiling Rates'!$D$241="F&amp;E",'Labor Loading Matrix'!L1133,0),IF('CLINs &amp; Ceiling Rates'!$D$242="F&amp;E",'Labor Loading Matrix'!M1133,0),IF('CLINs &amp; Ceiling Rates'!$D$243="F&amp;E",'Labor Loading Matrix'!N1133,0),IF('CLINs &amp; Ceiling Rates'!$D$244="F&amp;E",'Labor Loading Matrix'!O1133,0),IF('CLINs &amp; Ceiling Rates'!$D$245="F&amp;E",'Labor Loading Matrix'!P1133,0),IF('CLINs &amp; Ceiling Rates'!$D$246="F&amp;E",'Labor Loading Matrix'!Q1133,0),IF('CLINs &amp; Ceiling Rates'!$D$247="F&amp;E",'Labor Loading Matrix'!R1133,0),IF('CLINs &amp; Ceiling Rates'!$D$248="F&amp;E",'Labor Loading Matrix'!S1133,0),IF('CLINs &amp; Ceiling Rates'!$D$249="F&amp;E",'Labor Loading Matrix'!T1133,0),IF('CLINs &amp; Ceiling Rates'!$D$250="F&amp;E",'Labor Loading Matrix'!U1133,0),IF('CLINs &amp; Ceiling Rates'!$D$251="F&amp;E",'Labor Loading Matrix'!V1133,0),IF('CLINs &amp; Ceiling Rates'!$D$252="F&amp;E",'Labor Loading Matrix'!W1133,0),IF('CLINs &amp; Ceiling Rates'!$D$253="F&amp;E",'Labor Loading Matrix'!X1133,0),IF('CLINs &amp; Ceiling Rates'!$D$254="F&amp;E",'Labor Loading Matrix'!Y1133,0),IF('CLINs &amp; Ceiling Rates'!$D$255="F&amp;E",'Labor Loading Matrix'!Z1133,0),IF('CLINs &amp; Ceiling Rates'!$D$256="F&amp;E",'Labor Loading Matrix'!AA1133,0))</f>
        <v>0</v>
      </c>
      <c r="G1133" s="175">
        <f>SUM(IF('CLINs &amp; Ceiling Rates'!$D$237="R&amp;D",'Labor Loading Matrix'!H1133,0),IF('CLINs &amp; Ceiling Rates'!$D$238="R&amp;D",'Labor Loading Matrix'!I1133,0),IF('CLINs &amp; Ceiling Rates'!$D$239="R&amp;D",'Labor Loading Matrix'!J1133,0),IF('CLINs &amp; Ceiling Rates'!$D$240="R&amp;D",'Labor Loading Matrix'!K1133,0),IF('CLINs &amp; Ceiling Rates'!$D$241="R&amp;D",'Labor Loading Matrix'!L1133,0),IF('CLINs &amp; Ceiling Rates'!$D$242="R&amp;D",'Labor Loading Matrix'!M1133,0),IF('CLINs &amp; Ceiling Rates'!$D$243="R&amp;D",'Labor Loading Matrix'!N1133,0),IF('CLINs &amp; Ceiling Rates'!$D$244="R&amp;D",'Labor Loading Matrix'!O1133,0),IF('CLINs &amp; Ceiling Rates'!$D$245="R&amp;D",'Labor Loading Matrix'!P1133,0),IF('CLINs &amp; Ceiling Rates'!$D$246="R&amp;D",'Labor Loading Matrix'!Q1133,0),IF('CLINs &amp; Ceiling Rates'!$D$247="R&amp;D",'Labor Loading Matrix'!R1133,0),IF('CLINs &amp; Ceiling Rates'!$D$248="R&amp;D",'Labor Loading Matrix'!S1133,0),IF('CLINs &amp; Ceiling Rates'!$D$249="R&amp;D",'Labor Loading Matrix'!T1133,0),IF('CLINs &amp; Ceiling Rates'!$D$250="R&amp;D",'Labor Loading Matrix'!U1133,0),IF('CLINs &amp; Ceiling Rates'!$D$251="R&amp;D",'Labor Loading Matrix'!V1133,0),IF('CLINs &amp; Ceiling Rates'!$D$252="R&amp;D",'Labor Loading Matrix'!W1133,0),IF('CLINs &amp; Ceiling Rates'!$D$253="R&amp;D",'Labor Loading Matrix'!X1133,0),IF('CLINs &amp; Ceiling Rates'!$D$254="R&amp;D",'Labor Loading Matrix'!Y1133,0),IF('CLINs &amp; Ceiling Rates'!$D$255="R&amp;D",'Labor Loading Matrix'!Z1133,0),IF('CLINs &amp; Ceiling Rates'!$D$256="R&amp;D",'Labor Loading Matrix'!AA1133,0))</f>
        <v>0</v>
      </c>
      <c r="H1133" s="137"/>
      <c r="I1133" s="137"/>
      <c r="J1133" s="137"/>
      <c r="K1133" s="137"/>
      <c r="L1133" s="137"/>
      <c r="M1133" s="137"/>
      <c r="N1133" s="84"/>
      <c r="O1133" s="84"/>
      <c r="P1133" s="84"/>
      <c r="Q1133" s="84"/>
      <c r="R1133" s="133"/>
      <c r="S1133" s="133"/>
      <c r="T1133" s="133"/>
      <c r="U1133" s="133"/>
      <c r="V1133" s="133"/>
      <c r="W1133" s="133"/>
      <c r="X1133" s="133"/>
      <c r="Y1133" s="133"/>
      <c r="Z1133" s="133"/>
      <c r="AA1133" s="133"/>
    </row>
    <row r="1134" spans="1:27" s="73" customFormat="1" ht="18" hidden="1" customHeight="1" x14ac:dyDescent="0.25">
      <c r="A1134" s="173">
        <f>'CLINs &amp; Ceiling Rates'!B63</f>
        <v>0</v>
      </c>
      <c r="B1134" s="173">
        <f>'CLINs &amp; Ceiling Rates'!C63</f>
        <v>0</v>
      </c>
      <c r="C1134" s="177" t="str">
        <f>'CLINs &amp; Ceiling Rates'!O63</f>
        <v/>
      </c>
      <c r="D1134" s="211">
        <f>IF('CLINs &amp; Ceiling Rates'!D1090="",SUM('Labor Loading Matrix'!H1134:AA1134),SUM(E1134:G1134))</f>
        <v>0</v>
      </c>
      <c r="E1134" s="175">
        <f>SUM(IF('CLINs &amp; Ceiling Rates'!$D$237="OPS",'Labor Loading Matrix'!H1134,0),IF('CLINs &amp; Ceiling Rates'!$D$238="OPS",'Labor Loading Matrix'!I1134,0),IF('CLINs &amp; Ceiling Rates'!$D$239="OPS",'Labor Loading Matrix'!J1134,0),IF('CLINs &amp; Ceiling Rates'!$D$240="OPS",'Labor Loading Matrix'!K1134,0),IF('CLINs &amp; Ceiling Rates'!$D$241="OPS",'Labor Loading Matrix'!L1134,0),IF('CLINs &amp; Ceiling Rates'!$D$242="OPS",'Labor Loading Matrix'!M1134,0),IF('CLINs &amp; Ceiling Rates'!$D$243="OPS",'Labor Loading Matrix'!N1134,0),IF('CLINs &amp; Ceiling Rates'!$D$244="OPS",'Labor Loading Matrix'!O1134,0),IF('CLINs &amp; Ceiling Rates'!$D$245="OPS",'Labor Loading Matrix'!P1134,0),IF('CLINs &amp; Ceiling Rates'!$D$246="OPS",'Labor Loading Matrix'!Q1134,0),IF('CLINs &amp; Ceiling Rates'!$D$247="OPS",'Labor Loading Matrix'!R1134,0),IF('CLINs &amp; Ceiling Rates'!$D$248="OPS",'Labor Loading Matrix'!S1134,0),IF('CLINs &amp; Ceiling Rates'!$D$249="OPS",'Labor Loading Matrix'!T1134,0),IF('CLINs &amp; Ceiling Rates'!$D$250="OPS",'Labor Loading Matrix'!U1134,0),IF('CLINs &amp; Ceiling Rates'!$D$251="OPS",'Labor Loading Matrix'!V1134,0),IF('CLINs &amp; Ceiling Rates'!$D$252="OPS",'Labor Loading Matrix'!W1134,0),IF('CLINs &amp; Ceiling Rates'!$D$253="OPS",'Labor Loading Matrix'!X1134,0),IF('CLINs &amp; Ceiling Rates'!$D$254="OPS",'Labor Loading Matrix'!Y1134,0),IF('CLINs &amp; Ceiling Rates'!$D$255="OPS",'Labor Loading Matrix'!Z1134,0),IF('CLINs &amp; Ceiling Rates'!$D$256="OPS",'Labor Loading Matrix'!AA1134,0))</f>
        <v>0</v>
      </c>
      <c r="F1134" s="175">
        <f>SUM(IF('CLINs &amp; Ceiling Rates'!$D$237="F&amp;E",'Labor Loading Matrix'!H1134,0),IF('CLINs &amp; Ceiling Rates'!$D$238="F&amp;E",'Labor Loading Matrix'!I1134,0),IF('CLINs &amp; Ceiling Rates'!$D$239="F&amp;E",'Labor Loading Matrix'!J1134,0),IF('CLINs &amp; Ceiling Rates'!$D$240="F&amp;E",'Labor Loading Matrix'!K1134,0),IF('CLINs &amp; Ceiling Rates'!$D$241="F&amp;E",'Labor Loading Matrix'!L1134,0),IF('CLINs &amp; Ceiling Rates'!$D$242="F&amp;E",'Labor Loading Matrix'!M1134,0),IF('CLINs &amp; Ceiling Rates'!$D$243="F&amp;E",'Labor Loading Matrix'!N1134,0),IF('CLINs &amp; Ceiling Rates'!$D$244="F&amp;E",'Labor Loading Matrix'!O1134,0),IF('CLINs &amp; Ceiling Rates'!$D$245="F&amp;E",'Labor Loading Matrix'!P1134,0),IF('CLINs &amp; Ceiling Rates'!$D$246="F&amp;E",'Labor Loading Matrix'!Q1134,0),IF('CLINs &amp; Ceiling Rates'!$D$247="F&amp;E",'Labor Loading Matrix'!R1134,0),IF('CLINs &amp; Ceiling Rates'!$D$248="F&amp;E",'Labor Loading Matrix'!S1134,0),IF('CLINs &amp; Ceiling Rates'!$D$249="F&amp;E",'Labor Loading Matrix'!T1134,0),IF('CLINs &amp; Ceiling Rates'!$D$250="F&amp;E",'Labor Loading Matrix'!U1134,0),IF('CLINs &amp; Ceiling Rates'!$D$251="F&amp;E",'Labor Loading Matrix'!V1134,0),IF('CLINs &amp; Ceiling Rates'!$D$252="F&amp;E",'Labor Loading Matrix'!W1134,0),IF('CLINs &amp; Ceiling Rates'!$D$253="F&amp;E",'Labor Loading Matrix'!X1134,0),IF('CLINs &amp; Ceiling Rates'!$D$254="F&amp;E",'Labor Loading Matrix'!Y1134,0),IF('CLINs &amp; Ceiling Rates'!$D$255="F&amp;E",'Labor Loading Matrix'!Z1134,0),IF('CLINs &amp; Ceiling Rates'!$D$256="F&amp;E",'Labor Loading Matrix'!AA1134,0))</f>
        <v>0</v>
      </c>
      <c r="G1134" s="175">
        <f>SUM(IF('CLINs &amp; Ceiling Rates'!$D$237="R&amp;D",'Labor Loading Matrix'!H1134,0),IF('CLINs &amp; Ceiling Rates'!$D$238="R&amp;D",'Labor Loading Matrix'!I1134,0),IF('CLINs &amp; Ceiling Rates'!$D$239="R&amp;D",'Labor Loading Matrix'!J1134,0),IF('CLINs &amp; Ceiling Rates'!$D$240="R&amp;D",'Labor Loading Matrix'!K1134,0),IF('CLINs &amp; Ceiling Rates'!$D$241="R&amp;D",'Labor Loading Matrix'!L1134,0),IF('CLINs &amp; Ceiling Rates'!$D$242="R&amp;D",'Labor Loading Matrix'!M1134,0),IF('CLINs &amp; Ceiling Rates'!$D$243="R&amp;D",'Labor Loading Matrix'!N1134,0),IF('CLINs &amp; Ceiling Rates'!$D$244="R&amp;D",'Labor Loading Matrix'!O1134,0),IF('CLINs &amp; Ceiling Rates'!$D$245="R&amp;D",'Labor Loading Matrix'!P1134,0),IF('CLINs &amp; Ceiling Rates'!$D$246="R&amp;D",'Labor Loading Matrix'!Q1134,0),IF('CLINs &amp; Ceiling Rates'!$D$247="R&amp;D",'Labor Loading Matrix'!R1134,0),IF('CLINs &amp; Ceiling Rates'!$D$248="R&amp;D",'Labor Loading Matrix'!S1134,0),IF('CLINs &amp; Ceiling Rates'!$D$249="R&amp;D",'Labor Loading Matrix'!T1134,0),IF('CLINs &amp; Ceiling Rates'!$D$250="R&amp;D",'Labor Loading Matrix'!U1134,0),IF('CLINs &amp; Ceiling Rates'!$D$251="R&amp;D",'Labor Loading Matrix'!V1134,0),IF('CLINs &amp; Ceiling Rates'!$D$252="R&amp;D",'Labor Loading Matrix'!W1134,0),IF('CLINs &amp; Ceiling Rates'!$D$253="R&amp;D",'Labor Loading Matrix'!X1134,0),IF('CLINs &amp; Ceiling Rates'!$D$254="R&amp;D",'Labor Loading Matrix'!Y1134,0),IF('CLINs &amp; Ceiling Rates'!$D$255="R&amp;D",'Labor Loading Matrix'!Z1134,0),IF('CLINs &amp; Ceiling Rates'!$D$256="R&amp;D",'Labor Loading Matrix'!AA1134,0))</f>
        <v>0</v>
      </c>
      <c r="H1134" s="137"/>
      <c r="I1134" s="137"/>
      <c r="J1134" s="137"/>
      <c r="K1134" s="137"/>
      <c r="L1134" s="137"/>
      <c r="M1134" s="137"/>
      <c r="N1134" s="84"/>
      <c r="O1134" s="84"/>
      <c r="P1134" s="84"/>
      <c r="Q1134" s="84"/>
      <c r="R1134" s="133"/>
      <c r="S1134" s="133"/>
      <c r="T1134" s="133"/>
      <c r="U1134" s="133"/>
      <c r="V1134" s="133"/>
      <c r="W1134" s="133"/>
      <c r="X1134" s="133"/>
      <c r="Y1134" s="133"/>
      <c r="Z1134" s="133"/>
      <c r="AA1134" s="133"/>
    </row>
    <row r="1135" spans="1:27" s="73" customFormat="1" ht="18" hidden="1" customHeight="1" x14ac:dyDescent="0.25">
      <c r="A1135" s="173">
        <f>'CLINs &amp; Ceiling Rates'!B64</f>
        <v>0</v>
      </c>
      <c r="B1135" s="173">
        <f>'CLINs &amp; Ceiling Rates'!C64</f>
        <v>0</v>
      </c>
      <c r="C1135" s="177" t="str">
        <f>'CLINs &amp; Ceiling Rates'!O64</f>
        <v/>
      </c>
      <c r="D1135" s="211">
        <f>IF('CLINs &amp; Ceiling Rates'!D1091="",SUM('Labor Loading Matrix'!H1135:AA1135),SUM(E1135:G1135))</f>
        <v>0</v>
      </c>
      <c r="E1135" s="175">
        <f>SUM(IF('CLINs &amp; Ceiling Rates'!$D$237="OPS",'Labor Loading Matrix'!H1135,0),IF('CLINs &amp; Ceiling Rates'!$D$238="OPS",'Labor Loading Matrix'!I1135,0),IF('CLINs &amp; Ceiling Rates'!$D$239="OPS",'Labor Loading Matrix'!J1135,0),IF('CLINs &amp; Ceiling Rates'!$D$240="OPS",'Labor Loading Matrix'!K1135,0),IF('CLINs &amp; Ceiling Rates'!$D$241="OPS",'Labor Loading Matrix'!L1135,0),IF('CLINs &amp; Ceiling Rates'!$D$242="OPS",'Labor Loading Matrix'!M1135,0),IF('CLINs &amp; Ceiling Rates'!$D$243="OPS",'Labor Loading Matrix'!N1135,0),IF('CLINs &amp; Ceiling Rates'!$D$244="OPS",'Labor Loading Matrix'!O1135,0),IF('CLINs &amp; Ceiling Rates'!$D$245="OPS",'Labor Loading Matrix'!P1135,0),IF('CLINs &amp; Ceiling Rates'!$D$246="OPS",'Labor Loading Matrix'!Q1135,0),IF('CLINs &amp; Ceiling Rates'!$D$247="OPS",'Labor Loading Matrix'!R1135,0),IF('CLINs &amp; Ceiling Rates'!$D$248="OPS",'Labor Loading Matrix'!S1135,0),IF('CLINs &amp; Ceiling Rates'!$D$249="OPS",'Labor Loading Matrix'!T1135,0),IF('CLINs &amp; Ceiling Rates'!$D$250="OPS",'Labor Loading Matrix'!U1135,0),IF('CLINs &amp; Ceiling Rates'!$D$251="OPS",'Labor Loading Matrix'!V1135,0),IF('CLINs &amp; Ceiling Rates'!$D$252="OPS",'Labor Loading Matrix'!W1135,0),IF('CLINs &amp; Ceiling Rates'!$D$253="OPS",'Labor Loading Matrix'!X1135,0),IF('CLINs &amp; Ceiling Rates'!$D$254="OPS",'Labor Loading Matrix'!Y1135,0),IF('CLINs &amp; Ceiling Rates'!$D$255="OPS",'Labor Loading Matrix'!Z1135,0),IF('CLINs &amp; Ceiling Rates'!$D$256="OPS",'Labor Loading Matrix'!AA1135,0))</f>
        <v>0</v>
      </c>
      <c r="F1135" s="175">
        <f>SUM(IF('CLINs &amp; Ceiling Rates'!$D$237="F&amp;E",'Labor Loading Matrix'!H1135,0),IF('CLINs &amp; Ceiling Rates'!$D$238="F&amp;E",'Labor Loading Matrix'!I1135,0),IF('CLINs &amp; Ceiling Rates'!$D$239="F&amp;E",'Labor Loading Matrix'!J1135,0),IF('CLINs &amp; Ceiling Rates'!$D$240="F&amp;E",'Labor Loading Matrix'!K1135,0),IF('CLINs &amp; Ceiling Rates'!$D$241="F&amp;E",'Labor Loading Matrix'!L1135,0),IF('CLINs &amp; Ceiling Rates'!$D$242="F&amp;E",'Labor Loading Matrix'!M1135,0),IF('CLINs &amp; Ceiling Rates'!$D$243="F&amp;E",'Labor Loading Matrix'!N1135,0),IF('CLINs &amp; Ceiling Rates'!$D$244="F&amp;E",'Labor Loading Matrix'!O1135,0),IF('CLINs &amp; Ceiling Rates'!$D$245="F&amp;E",'Labor Loading Matrix'!P1135,0),IF('CLINs &amp; Ceiling Rates'!$D$246="F&amp;E",'Labor Loading Matrix'!Q1135,0),IF('CLINs &amp; Ceiling Rates'!$D$247="F&amp;E",'Labor Loading Matrix'!R1135,0),IF('CLINs &amp; Ceiling Rates'!$D$248="F&amp;E",'Labor Loading Matrix'!S1135,0),IF('CLINs &amp; Ceiling Rates'!$D$249="F&amp;E",'Labor Loading Matrix'!T1135,0),IF('CLINs &amp; Ceiling Rates'!$D$250="F&amp;E",'Labor Loading Matrix'!U1135,0),IF('CLINs &amp; Ceiling Rates'!$D$251="F&amp;E",'Labor Loading Matrix'!V1135,0),IF('CLINs &amp; Ceiling Rates'!$D$252="F&amp;E",'Labor Loading Matrix'!W1135,0),IF('CLINs &amp; Ceiling Rates'!$D$253="F&amp;E",'Labor Loading Matrix'!X1135,0),IF('CLINs &amp; Ceiling Rates'!$D$254="F&amp;E",'Labor Loading Matrix'!Y1135,0),IF('CLINs &amp; Ceiling Rates'!$D$255="F&amp;E",'Labor Loading Matrix'!Z1135,0),IF('CLINs &amp; Ceiling Rates'!$D$256="F&amp;E",'Labor Loading Matrix'!AA1135,0))</f>
        <v>0</v>
      </c>
      <c r="G1135" s="175">
        <f>SUM(IF('CLINs &amp; Ceiling Rates'!$D$237="R&amp;D",'Labor Loading Matrix'!H1135,0),IF('CLINs &amp; Ceiling Rates'!$D$238="R&amp;D",'Labor Loading Matrix'!I1135,0),IF('CLINs &amp; Ceiling Rates'!$D$239="R&amp;D",'Labor Loading Matrix'!J1135,0),IF('CLINs &amp; Ceiling Rates'!$D$240="R&amp;D",'Labor Loading Matrix'!K1135,0),IF('CLINs &amp; Ceiling Rates'!$D$241="R&amp;D",'Labor Loading Matrix'!L1135,0),IF('CLINs &amp; Ceiling Rates'!$D$242="R&amp;D",'Labor Loading Matrix'!M1135,0),IF('CLINs &amp; Ceiling Rates'!$D$243="R&amp;D",'Labor Loading Matrix'!N1135,0),IF('CLINs &amp; Ceiling Rates'!$D$244="R&amp;D",'Labor Loading Matrix'!O1135,0),IF('CLINs &amp; Ceiling Rates'!$D$245="R&amp;D",'Labor Loading Matrix'!P1135,0),IF('CLINs &amp; Ceiling Rates'!$D$246="R&amp;D",'Labor Loading Matrix'!Q1135,0),IF('CLINs &amp; Ceiling Rates'!$D$247="R&amp;D",'Labor Loading Matrix'!R1135,0),IF('CLINs &amp; Ceiling Rates'!$D$248="R&amp;D",'Labor Loading Matrix'!S1135,0),IF('CLINs &amp; Ceiling Rates'!$D$249="R&amp;D",'Labor Loading Matrix'!T1135,0),IF('CLINs &amp; Ceiling Rates'!$D$250="R&amp;D",'Labor Loading Matrix'!U1135,0),IF('CLINs &amp; Ceiling Rates'!$D$251="R&amp;D",'Labor Loading Matrix'!V1135,0),IF('CLINs &amp; Ceiling Rates'!$D$252="R&amp;D",'Labor Loading Matrix'!W1135,0),IF('CLINs &amp; Ceiling Rates'!$D$253="R&amp;D",'Labor Loading Matrix'!X1135,0),IF('CLINs &amp; Ceiling Rates'!$D$254="R&amp;D",'Labor Loading Matrix'!Y1135,0),IF('CLINs &amp; Ceiling Rates'!$D$255="R&amp;D",'Labor Loading Matrix'!Z1135,0),IF('CLINs &amp; Ceiling Rates'!$D$256="R&amp;D",'Labor Loading Matrix'!AA1135,0))</f>
        <v>0</v>
      </c>
      <c r="H1135" s="137"/>
      <c r="I1135" s="137"/>
      <c r="J1135" s="137"/>
      <c r="K1135" s="137"/>
      <c r="L1135" s="137"/>
      <c r="M1135" s="137"/>
      <c r="N1135" s="84"/>
      <c r="O1135" s="84"/>
      <c r="P1135" s="84"/>
      <c r="Q1135" s="84"/>
      <c r="R1135" s="133"/>
      <c r="S1135" s="133"/>
      <c r="T1135" s="133"/>
      <c r="U1135" s="133"/>
      <c r="V1135" s="133"/>
      <c r="W1135" s="133"/>
      <c r="X1135" s="133"/>
      <c r="Y1135" s="133"/>
      <c r="Z1135" s="133"/>
      <c r="AA1135" s="133"/>
    </row>
    <row r="1136" spans="1:27" s="73" customFormat="1" ht="18" hidden="1" customHeight="1" x14ac:dyDescent="0.25">
      <c r="A1136" s="173">
        <f>'CLINs &amp; Ceiling Rates'!B65</f>
        <v>0</v>
      </c>
      <c r="B1136" s="173">
        <f>'CLINs &amp; Ceiling Rates'!C65</f>
        <v>0</v>
      </c>
      <c r="C1136" s="177" t="str">
        <f>'CLINs &amp; Ceiling Rates'!O65</f>
        <v/>
      </c>
      <c r="D1136" s="211">
        <f>IF('CLINs &amp; Ceiling Rates'!D1092="",SUM('Labor Loading Matrix'!H1136:AA1136),SUM(E1136:G1136))</f>
        <v>0</v>
      </c>
      <c r="E1136" s="175">
        <f>SUM(IF('CLINs &amp; Ceiling Rates'!$D$237="OPS",'Labor Loading Matrix'!H1136,0),IF('CLINs &amp; Ceiling Rates'!$D$238="OPS",'Labor Loading Matrix'!I1136,0),IF('CLINs &amp; Ceiling Rates'!$D$239="OPS",'Labor Loading Matrix'!J1136,0),IF('CLINs &amp; Ceiling Rates'!$D$240="OPS",'Labor Loading Matrix'!K1136,0),IF('CLINs &amp; Ceiling Rates'!$D$241="OPS",'Labor Loading Matrix'!L1136,0),IF('CLINs &amp; Ceiling Rates'!$D$242="OPS",'Labor Loading Matrix'!M1136,0),IF('CLINs &amp; Ceiling Rates'!$D$243="OPS",'Labor Loading Matrix'!N1136,0),IF('CLINs &amp; Ceiling Rates'!$D$244="OPS",'Labor Loading Matrix'!O1136,0),IF('CLINs &amp; Ceiling Rates'!$D$245="OPS",'Labor Loading Matrix'!P1136,0),IF('CLINs &amp; Ceiling Rates'!$D$246="OPS",'Labor Loading Matrix'!Q1136,0),IF('CLINs &amp; Ceiling Rates'!$D$247="OPS",'Labor Loading Matrix'!R1136,0),IF('CLINs &amp; Ceiling Rates'!$D$248="OPS",'Labor Loading Matrix'!S1136,0),IF('CLINs &amp; Ceiling Rates'!$D$249="OPS",'Labor Loading Matrix'!T1136,0),IF('CLINs &amp; Ceiling Rates'!$D$250="OPS",'Labor Loading Matrix'!U1136,0),IF('CLINs &amp; Ceiling Rates'!$D$251="OPS",'Labor Loading Matrix'!V1136,0),IF('CLINs &amp; Ceiling Rates'!$D$252="OPS",'Labor Loading Matrix'!W1136,0),IF('CLINs &amp; Ceiling Rates'!$D$253="OPS",'Labor Loading Matrix'!X1136,0),IF('CLINs &amp; Ceiling Rates'!$D$254="OPS",'Labor Loading Matrix'!Y1136,0),IF('CLINs &amp; Ceiling Rates'!$D$255="OPS",'Labor Loading Matrix'!Z1136,0),IF('CLINs &amp; Ceiling Rates'!$D$256="OPS",'Labor Loading Matrix'!AA1136,0))</f>
        <v>0</v>
      </c>
      <c r="F1136" s="175">
        <f>SUM(IF('CLINs &amp; Ceiling Rates'!$D$237="F&amp;E",'Labor Loading Matrix'!H1136,0),IF('CLINs &amp; Ceiling Rates'!$D$238="F&amp;E",'Labor Loading Matrix'!I1136,0),IF('CLINs &amp; Ceiling Rates'!$D$239="F&amp;E",'Labor Loading Matrix'!J1136,0),IF('CLINs &amp; Ceiling Rates'!$D$240="F&amp;E",'Labor Loading Matrix'!K1136,0),IF('CLINs &amp; Ceiling Rates'!$D$241="F&amp;E",'Labor Loading Matrix'!L1136,0),IF('CLINs &amp; Ceiling Rates'!$D$242="F&amp;E",'Labor Loading Matrix'!M1136,0),IF('CLINs &amp; Ceiling Rates'!$D$243="F&amp;E",'Labor Loading Matrix'!N1136,0),IF('CLINs &amp; Ceiling Rates'!$D$244="F&amp;E",'Labor Loading Matrix'!O1136,0),IF('CLINs &amp; Ceiling Rates'!$D$245="F&amp;E",'Labor Loading Matrix'!P1136,0),IF('CLINs &amp; Ceiling Rates'!$D$246="F&amp;E",'Labor Loading Matrix'!Q1136,0),IF('CLINs &amp; Ceiling Rates'!$D$247="F&amp;E",'Labor Loading Matrix'!R1136,0),IF('CLINs &amp; Ceiling Rates'!$D$248="F&amp;E",'Labor Loading Matrix'!S1136,0),IF('CLINs &amp; Ceiling Rates'!$D$249="F&amp;E",'Labor Loading Matrix'!T1136,0),IF('CLINs &amp; Ceiling Rates'!$D$250="F&amp;E",'Labor Loading Matrix'!U1136,0),IF('CLINs &amp; Ceiling Rates'!$D$251="F&amp;E",'Labor Loading Matrix'!V1136,0),IF('CLINs &amp; Ceiling Rates'!$D$252="F&amp;E",'Labor Loading Matrix'!W1136,0),IF('CLINs &amp; Ceiling Rates'!$D$253="F&amp;E",'Labor Loading Matrix'!X1136,0),IF('CLINs &amp; Ceiling Rates'!$D$254="F&amp;E",'Labor Loading Matrix'!Y1136,0),IF('CLINs &amp; Ceiling Rates'!$D$255="F&amp;E",'Labor Loading Matrix'!Z1136,0),IF('CLINs &amp; Ceiling Rates'!$D$256="F&amp;E",'Labor Loading Matrix'!AA1136,0))</f>
        <v>0</v>
      </c>
      <c r="G1136" s="175">
        <f>SUM(IF('CLINs &amp; Ceiling Rates'!$D$237="R&amp;D",'Labor Loading Matrix'!H1136,0),IF('CLINs &amp; Ceiling Rates'!$D$238="R&amp;D",'Labor Loading Matrix'!I1136,0),IF('CLINs &amp; Ceiling Rates'!$D$239="R&amp;D",'Labor Loading Matrix'!J1136,0),IF('CLINs &amp; Ceiling Rates'!$D$240="R&amp;D",'Labor Loading Matrix'!K1136,0),IF('CLINs &amp; Ceiling Rates'!$D$241="R&amp;D",'Labor Loading Matrix'!L1136,0),IF('CLINs &amp; Ceiling Rates'!$D$242="R&amp;D",'Labor Loading Matrix'!M1136,0),IF('CLINs &amp; Ceiling Rates'!$D$243="R&amp;D",'Labor Loading Matrix'!N1136,0),IF('CLINs &amp; Ceiling Rates'!$D$244="R&amp;D",'Labor Loading Matrix'!O1136,0),IF('CLINs &amp; Ceiling Rates'!$D$245="R&amp;D",'Labor Loading Matrix'!P1136,0),IF('CLINs &amp; Ceiling Rates'!$D$246="R&amp;D",'Labor Loading Matrix'!Q1136,0),IF('CLINs &amp; Ceiling Rates'!$D$247="R&amp;D",'Labor Loading Matrix'!R1136,0),IF('CLINs &amp; Ceiling Rates'!$D$248="R&amp;D",'Labor Loading Matrix'!S1136,0),IF('CLINs &amp; Ceiling Rates'!$D$249="R&amp;D",'Labor Loading Matrix'!T1136,0),IF('CLINs &amp; Ceiling Rates'!$D$250="R&amp;D",'Labor Loading Matrix'!U1136,0),IF('CLINs &amp; Ceiling Rates'!$D$251="R&amp;D",'Labor Loading Matrix'!V1136,0),IF('CLINs &amp; Ceiling Rates'!$D$252="R&amp;D",'Labor Loading Matrix'!W1136,0),IF('CLINs &amp; Ceiling Rates'!$D$253="R&amp;D",'Labor Loading Matrix'!X1136,0),IF('CLINs &amp; Ceiling Rates'!$D$254="R&amp;D",'Labor Loading Matrix'!Y1136,0),IF('CLINs &amp; Ceiling Rates'!$D$255="R&amp;D",'Labor Loading Matrix'!Z1136,0),IF('CLINs &amp; Ceiling Rates'!$D$256="R&amp;D",'Labor Loading Matrix'!AA1136,0))</f>
        <v>0</v>
      </c>
      <c r="H1136" s="137"/>
      <c r="I1136" s="137"/>
      <c r="J1136" s="137"/>
      <c r="K1136" s="137"/>
      <c r="L1136" s="137"/>
      <c r="M1136" s="137"/>
      <c r="N1136" s="84"/>
      <c r="O1136" s="84"/>
      <c r="P1136" s="84"/>
      <c r="Q1136" s="84"/>
      <c r="R1136" s="133"/>
      <c r="S1136" s="133"/>
      <c r="T1136" s="133"/>
      <c r="U1136" s="133"/>
      <c r="V1136" s="133"/>
      <c r="W1136" s="133"/>
      <c r="X1136" s="133"/>
      <c r="Y1136" s="133"/>
      <c r="Z1136" s="133"/>
      <c r="AA1136" s="133"/>
    </row>
    <row r="1137" spans="1:27" s="73" customFormat="1" ht="18" hidden="1" customHeight="1" x14ac:dyDescent="0.25">
      <c r="A1137" s="173">
        <f>'CLINs &amp; Ceiling Rates'!B66</f>
        <v>0</v>
      </c>
      <c r="B1137" s="173">
        <f>'CLINs &amp; Ceiling Rates'!C66</f>
        <v>0</v>
      </c>
      <c r="C1137" s="177" t="str">
        <f>'CLINs &amp; Ceiling Rates'!O66</f>
        <v/>
      </c>
      <c r="D1137" s="211">
        <f>IF('CLINs &amp; Ceiling Rates'!D1093="",SUM('Labor Loading Matrix'!H1137:AA1137),SUM(E1137:G1137))</f>
        <v>0</v>
      </c>
      <c r="E1137" s="175">
        <f>SUM(IF('CLINs &amp; Ceiling Rates'!$D$237="OPS",'Labor Loading Matrix'!H1137,0),IF('CLINs &amp; Ceiling Rates'!$D$238="OPS",'Labor Loading Matrix'!I1137,0),IF('CLINs &amp; Ceiling Rates'!$D$239="OPS",'Labor Loading Matrix'!J1137,0),IF('CLINs &amp; Ceiling Rates'!$D$240="OPS",'Labor Loading Matrix'!K1137,0),IF('CLINs &amp; Ceiling Rates'!$D$241="OPS",'Labor Loading Matrix'!L1137,0),IF('CLINs &amp; Ceiling Rates'!$D$242="OPS",'Labor Loading Matrix'!M1137,0),IF('CLINs &amp; Ceiling Rates'!$D$243="OPS",'Labor Loading Matrix'!N1137,0),IF('CLINs &amp; Ceiling Rates'!$D$244="OPS",'Labor Loading Matrix'!O1137,0),IF('CLINs &amp; Ceiling Rates'!$D$245="OPS",'Labor Loading Matrix'!P1137,0),IF('CLINs &amp; Ceiling Rates'!$D$246="OPS",'Labor Loading Matrix'!Q1137,0),IF('CLINs &amp; Ceiling Rates'!$D$247="OPS",'Labor Loading Matrix'!R1137,0),IF('CLINs &amp; Ceiling Rates'!$D$248="OPS",'Labor Loading Matrix'!S1137,0),IF('CLINs &amp; Ceiling Rates'!$D$249="OPS",'Labor Loading Matrix'!T1137,0),IF('CLINs &amp; Ceiling Rates'!$D$250="OPS",'Labor Loading Matrix'!U1137,0),IF('CLINs &amp; Ceiling Rates'!$D$251="OPS",'Labor Loading Matrix'!V1137,0),IF('CLINs &amp; Ceiling Rates'!$D$252="OPS",'Labor Loading Matrix'!W1137,0),IF('CLINs &amp; Ceiling Rates'!$D$253="OPS",'Labor Loading Matrix'!X1137,0),IF('CLINs &amp; Ceiling Rates'!$D$254="OPS",'Labor Loading Matrix'!Y1137,0),IF('CLINs &amp; Ceiling Rates'!$D$255="OPS",'Labor Loading Matrix'!Z1137,0),IF('CLINs &amp; Ceiling Rates'!$D$256="OPS",'Labor Loading Matrix'!AA1137,0))</f>
        <v>0</v>
      </c>
      <c r="F1137" s="175">
        <f>SUM(IF('CLINs &amp; Ceiling Rates'!$D$237="F&amp;E",'Labor Loading Matrix'!H1137,0),IF('CLINs &amp; Ceiling Rates'!$D$238="F&amp;E",'Labor Loading Matrix'!I1137,0),IF('CLINs &amp; Ceiling Rates'!$D$239="F&amp;E",'Labor Loading Matrix'!J1137,0),IF('CLINs &amp; Ceiling Rates'!$D$240="F&amp;E",'Labor Loading Matrix'!K1137,0),IF('CLINs &amp; Ceiling Rates'!$D$241="F&amp;E",'Labor Loading Matrix'!L1137,0),IF('CLINs &amp; Ceiling Rates'!$D$242="F&amp;E",'Labor Loading Matrix'!M1137,0),IF('CLINs &amp; Ceiling Rates'!$D$243="F&amp;E",'Labor Loading Matrix'!N1137,0),IF('CLINs &amp; Ceiling Rates'!$D$244="F&amp;E",'Labor Loading Matrix'!O1137,0),IF('CLINs &amp; Ceiling Rates'!$D$245="F&amp;E",'Labor Loading Matrix'!P1137,0),IF('CLINs &amp; Ceiling Rates'!$D$246="F&amp;E",'Labor Loading Matrix'!Q1137,0),IF('CLINs &amp; Ceiling Rates'!$D$247="F&amp;E",'Labor Loading Matrix'!R1137,0),IF('CLINs &amp; Ceiling Rates'!$D$248="F&amp;E",'Labor Loading Matrix'!S1137,0),IF('CLINs &amp; Ceiling Rates'!$D$249="F&amp;E",'Labor Loading Matrix'!T1137,0),IF('CLINs &amp; Ceiling Rates'!$D$250="F&amp;E",'Labor Loading Matrix'!U1137,0),IF('CLINs &amp; Ceiling Rates'!$D$251="F&amp;E",'Labor Loading Matrix'!V1137,0),IF('CLINs &amp; Ceiling Rates'!$D$252="F&amp;E",'Labor Loading Matrix'!W1137,0),IF('CLINs &amp; Ceiling Rates'!$D$253="F&amp;E",'Labor Loading Matrix'!X1137,0),IF('CLINs &amp; Ceiling Rates'!$D$254="F&amp;E",'Labor Loading Matrix'!Y1137,0),IF('CLINs &amp; Ceiling Rates'!$D$255="F&amp;E",'Labor Loading Matrix'!Z1137,0),IF('CLINs &amp; Ceiling Rates'!$D$256="F&amp;E",'Labor Loading Matrix'!AA1137,0))</f>
        <v>0</v>
      </c>
      <c r="G1137" s="175">
        <f>SUM(IF('CLINs &amp; Ceiling Rates'!$D$237="R&amp;D",'Labor Loading Matrix'!H1137,0),IF('CLINs &amp; Ceiling Rates'!$D$238="R&amp;D",'Labor Loading Matrix'!I1137,0),IF('CLINs &amp; Ceiling Rates'!$D$239="R&amp;D",'Labor Loading Matrix'!J1137,0),IF('CLINs &amp; Ceiling Rates'!$D$240="R&amp;D",'Labor Loading Matrix'!K1137,0),IF('CLINs &amp; Ceiling Rates'!$D$241="R&amp;D",'Labor Loading Matrix'!L1137,0),IF('CLINs &amp; Ceiling Rates'!$D$242="R&amp;D",'Labor Loading Matrix'!M1137,0),IF('CLINs &amp; Ceiling Rates'!$D$243="R&amp;D",'Labor Loading Matrix'!N1137,0),IF('CLINs &amp; Ceiling Rates'!$D$244="R&amp;D",'Labor Loading Matrix'!O1137,0),IF('CLINs &amp; Ceiling Rates'!$D$245="R&amp;D",'Labor Loading Matrix'!P1137,0),IF('CLINs &amp; Ceiling Rates'!$D$246="R&amp;D",'Labor Loading Matrix'!Q1137,0),IF('CLINs &amp; Ceiling Rates'!$D$247="R&amp;D",'Labor Loading Matrix'!R1137,0),IF('CLINs &amp; Ceiling Rates'!$D$248="R&amp;D",'Labor Loading Matrix'!S1137,0),IF('CLINs &amp; Ceiling Rates'!$D$249="R&amp;D",'Labor Loading Matrix'!T1137,0),IF('CLINs &amp; Ceiling Rates'!$D$250="R&amp;D",'Labor Loading Matrix'!U1137,0),IF('CLINs &amp; Ceiling Rates'!$D$251="R&amp;D",'Labor Loading Matrix'!V1137,0),IF('CLINs &amp; Ceiling Rates'!$D$252="R&amp;D",'Labor Loading Matrix'!W1137,0),IF('CLINs &amp; Ceiling Rates'!$D$253="R&amp;D",'Labor Loading Matrix'!X1137,0),IF('CLINs &amp; Ceiling Rates'!$D$254="R&amp;D",'Labor Loading Matrix'!Y1137,0),IF('CLINs &amp; Ceiling Rates'!$D$255="R&amp;D",'Labor Loading Matrix'!Z1137,0),IF('CLINs &amp; Ceiling Rates'!$D$256="R&amp;D",'Labor Loading Matrix'!AA1137,0))</f>
        <v>0</v>
      </c>
      <c r="H1137" s="137"/>
      <c r="I1137" s="137"/>
      <c r="J1137" s="137"/>
      <c r="K1137" s="137"/>
      <c r="L1137" s="137"/>
      <c r="M1137" s="137"/>
      <c r="N1137" s="84"/>
      <c r="O1137" s="84"/>
      <c r="P1137" s="84"/>
      <c r="Q1137" s="84"/>
      <c r="R1137" s="133"/>
      <c r="S1137" s="133"/>
      <c r="T1137" s="133"/>
      <c r="U1137" s="133"/>
      <c r="V1137" s="133"/>
      <c r="W1137" s="133"/>
      <c r="X1137" s="133"/>
      <c r="Y1137" s="133"/>
      <c r="Z1137" s="133"/>
      <c r="AA1137" s="133"/>
    </row>
    <row r="1138" spans="1:27" s="73" customFormat="1" ht="18" hidden="1" customHeight="1" x14ac:dyDescent="0.25">
      <c r="A1138" s="173">
        <f>'CLINs &amp; Ceiling Rates'!B67</f>
        <v>0</v>
      </c>
      <c r="B1138" s="173">
        <f>'CLINs &amp; Ceiling Rates'!C67</f>
        <v>0</v>
      </c>
      <c r="C1138" s="177" t="str">
        <f>'CLINs &amp; Ceiling Rates'!O67</f>
        <v/>
      </c>
      <c r="D1138" s="211">
        <f>IF('CLINs &amp; Ceiling Rates'!D1094="",SUM('Labor Loading Matrix'!H1138:AA1138),SUM(E1138:G1138))</f>
        <v>0</v>
      </c>
      <c r="E1138" s="175">
        <f>SUM(IF('CLINs &amp; Ceiling Rates'!$D$237="OPS",'Labor Loading Matrix'!H1138,0),IF('CLINs &amp; Ceiling Rates'!$D$238="OPS",'Labor Loading Matrix'!I1138,0),IF('CLINs &amp; Ceiling Rates'!$D$239="OPS",'Labor Loading Matrix'!J1138,0),IF('CLINs &amp; Ceiling Rates'!$D$240="OPS",'Labor Loading Matrix'!K1138,0),IF('CLINs &amp; Ceiling Rates'!$D$241="OPS",'Labor Loading Matrix'!L1138,0),IF('CLINs &amp; Ceiling Rates'!$D$242="OPS",'Labor Loading Matrix'!M1138,0),IF('CLINs &amp; Ceiling Rates'!$D$243="OPS",'Labor Loading Matrix'!N1138,0),IF('CLINs &amp; Ceiling Rates'!$D$244="OPS",'Labor Loading Matrix'!O1138,0),IF('CLINs &amp; Ceiling Rates'!$D$245="OPS",'Labor Loading Matrix'!P1138,0),IF('CLINs &amp; Ceiling Rates'!$D$246="OPS",'Labor Loading Matrix'!Q1138,0),IF('CLINs &amp; Ceiling Rates'!$D$247="OPS",'Labor Loading Matrix'!R1138,0),IF('CLINs &amp; Ceiling Rates'!$D$248="OPS",'Labor Loading Matrix'!S1138,0),IF('CLINs &amp; Ceiling Rates'!$D$249="OPS",'Labor Loading Matrix'!T1138,0),IF('CLINs &amp; Ceiling Rates'!$D$250="OPS",'Labor Loading Matrix'!U1138,0),IF('CLINs &amp; Ceiling Rates'!$D$251="OPS",'Labor Loading Matrix'!V1138,0),IF('CLINs &amp; Ceiling Rates'!$D$252="OPS",'Labor Loading Matrix'!W1138,0),IF('CLINs &amp; Ceiling Rates'!$D$253="OPS",'Labor Loading Matrix'!X1138,0),IF('CLINs &amp; Ceiling Rates'!$D$254="OPS",'Labor Loading Matrix'!Y1138,0),IF('CLINs &amp; Ceiling Rates'!$D$255="OPS",'Labor Loading Matrix'!Z1138,0),IF('CLINs &amp; Ceiling Rates'!$D$256="OPS",'Labor Loading Matrix'!AA1138,0))</f>
        <v>0</v>
      </c>
      <c r="F1138" s="175">
        <f>SUM(IF('CLINs &amp; Ceiling Rates'!$D$237="F&amp;E",'Labor Loading Matrix'!H1138,0),IF('CLINs &amp; Ceiling Rates'!$D$238="F&amp;E",'Labor Loading Matrix'!I1138,0),IF('CLINs &amp; Ceiling Rates'!$D$239="F&amp;E",'Labor Loading Matrix'!J1138,0),IF('CLINs &amp; Ceiling Rates'!$D$240="F&amp;E",'Labor Loading Matrix'!K1138,0),IF('CLINs &amp; Ceiling Rates'!$D$241="F&amp;E",'Labor Loading Matrix'!L1138,0),IF('CLINs &amp; Ceiling Rates'!$D$242="F&amp;E",'Labor Loading Matrix'!M1138,0),IF('CLINs &amp; Ceiling Rates'!$D$243="F&amp;E",'Labor Loading Matrix'!N1138,0),IF('CLINs &amp; Ceiling Rates'!$D$244="F&amp;E",'Labor Loading Matrix'!O1138,0),IF('CLINs &amp; Ceiling Rates'!$D$245="F&amp;E",'Labor Loading Matrix'!P1138,0),IF('CLINs &amp; Ceiling Rates'!$D$246="F&amp;E",'Labor Loading Matrix'!Q1138,0),IF('CLINs &amp; Ceiling Rates'!$D$247="F&amp;E",'Labor Loading Matrix'!R1138,0),IF('CLINs &amp; Ceiling Rates'!$D$248="F&amp;E",'Labor Loading Matrix'!S1138,0),IF('CLINs &amp; Ceiling Rates'!$D$249="F&amp;E",'Labor Loading Matrix'!T1138,0),IF('CLINs &amp; Ceiling Rates'!$D$250="F&amp;E",'Labor Loading Matrix'!U1138,0),IF('CLINs &amp; Ceiling Rates'!$D$251="F&amp;E",'Labor Loading Matrix'!V1138,0),IF('CLINs &amp; Ceiling Rates'!$D$252="F&amp;E",'Labor Loading Matrix'!W1138,0),IF('CLINs &amp; Ceiling Rates'!$D$253="F&amp;E",'Labor Loading Matrix'!X1138,0),IF('CLINs &amp; Ceiling Rates'!$D$254="F&amp;E",'Labor Loading Matrix'!Y1138,0),IF('CLINs &amp; Ceiling Rates'!$D$255="F&amp;E",'Labor Loading Matrix'!Z1138,0),IF('CLINs &amp; Ceiling Rates'!$D$256="F&amp;E",'Labor Loading Matrix'!AA1138,0))</f>
        <v>0</v>
      </c>
      <c r="G1138" s="175">
        <f>SUM(IF('CLINs &amp; Ceiling Rates'!$D$237="R&amp;D",'Labor Loading Matrix'!H1138,0),IF('CLINs &amp; Ceiling Rates'!$D$238="R&amp;D",'Labor Loading Matrix'!I1138,0),IF('CLINs &amp; Ceiling Rates'!$D$239="R&amp;D",'Labor Loading Matrix'!J1138,0),IF('CLINs &amp; Ceiling Rates'!$D$240="R&amp;D",'Labor Loading Matrix'!K1138,0),IF('CLINs &amp; Ceiling Rates'!$D$241="R&amp;D",'Labor Loading Matrix'!L1138,0),IF('CLINs &amp; Ceiling Rates'!$D$242="R&amp;D",'Labor Loading Matrix'!M1138,0),IF('CLINs &amp; Ceiling Rates'!$D$243="R&amp;D",'Labor Loading Matrix'!N1138,0),IF('CLINs &amp; Ceiling Rates'!$D$244="R&amp;D",'Labor Loading Matrix'!O1138,0),IF('CLINs &amp; Ceiling Rates'!$D$245="R&amp;D",'Labor Loading Matrix'!P1138,0),IF('CLINs &amp; Ceiling Rates'!$D$246="R&amp;D",'Labor Loading Matrix'!Q1138,0),IF('CLINs &amp; Ceiling Rates'!$D$247="R&amp;D",'Labor Loading Matrix'!R1138,0),IF('CLINs &amp; Ceiling Rates'!$D$248="R&amp;D",'Labor Loading Matrix'!S1138,0),IF('CLINs &amp; Ceiling Rates'!$D$249="R&amp;D",'Labor Loading Matrix'!T1138,0),IF('CLINs &amp; Ceiling Rates'!$D$250="R&amp;D",'Labor Loading Matrix'!U1138,0),IF('CLINs &amp; Ceiling Rates'!$D$251="R&amp;D",'Labor Loading Matrix'!V1138,0),IF('CLINs &amp; Ceiling Rates'!$D$252="R&amp;D",'Labor Loading Matrix'!W1138,0),IF('CLINs &amp; Ceiling Rates'!$D$253="R&amp;D",'Labor Loading Matrix'!X1138,0),IF('CLINs &amp; Ceiling Rates'!$D$254="R&amp;D",'Labor Loading Matrix'!Y1138,0),IF('CLINs &amp; Ceiling Rates'!$D$255="R&amp;D",'Labor Loading Matrix'!Z1138,0),IF('CLINs &amp; Ceiling Rates'!$D$256="R&amp;D",'Labor Loading Matrix'!AA1138,0))</f>
        <v>0</v>
      </c>
      <c r="H1138" s="137"/>
      <c r="I1138" s="137"/>
      <c r="J1138" s="137"/>
      <c r="K1138" s="137"/>
      <c r="L1138" s="137"/>
      <c r="M1138" s="137"/>
      <c r="N1138" s="84"/>
      <c r="O1138" s="84"/>
      <c r="P1138" s="84"/>
      <c r="Q1138" s="84"/>
      <c r="R1138" s="133"/>
      <c r="S1138" s="133"/>
      <c r="T1138" s="133"/>
      <c r="U1138" s="133"/>
      <c r="V1138" s="133"/>
      <c r="W1138" s="133"/>
      <c r="X1138" s="133"/>
      <c r="Y1138" s="133"/>
      <c r="Z1138" s="133"/>
      <c r="AA1138" s="133"/>
    </row>
    <row r="1139" spans="1:27" s="73" customFormat="1" ht="18" hidden="1" customHeight="1" x14ac:dyDescent="0.25">
      <c r="A1139" s="173">
        <f>'CLINs &amp; Ceiling Rates'!B68</f>
        <v>0</v>
      </c>
      <c r="B1139" s="173">
        <f>'CLINs &amp; Ceiling Rates'!C68</f>
        <v>0</v>
      </c>
      <c r="C1139" s="177" t="str">
        <f>'CLINs &amp; Ceiling Rates'!O68</f>
        <v/>
      </c>
      <c r="D1139" s="211">
        <f>IF('CLINs &amp; Ceiling Rates'!D1095="",SUM('Labor Loading Matrix'!H1139:AA1139),SUM(E1139:G1139))</f>
        <v>0</v>
      </c>
      <c r="E1139" s="175">
        <f>SUM(IF('CLINs &amp; Ceiling Rates'!$D$237="OPS",'Labor Loading Matrix'!H1139,0),IF('CLINs &amp; Ceiling Rates'!$D$238="OPS",'Labor Loading Matrix'!I1139,0),IF('CLINs &amp; Ceiling Rates'!$D$239="OPS",'Labor Loading Matrix'!J1139,0),IF('CLINs &amp; Ceiling Rates'!$D$240="OPS",'Labor Loading Matrix'!K1139,0),IF('CLINs &amp; Ceiling Rates'!$D$241="OPS",'Labor Loading Matrix'!L1139,0),IF('CLINs &amp; Ceiling Rates'!$D$242="OPS",'Labor Loading Matrix'!M1139,0),IF('CLINs &amp; Ceiling Rates'!$D$243="OPS",'Labor Loading Matrix'!N1139,0),IF('CLINs &amp; Ceiling Rates'!$D$244="OPS",'Labor Loading Matrix'!O1139,0),IF('CLINs &amp; Ceiling Rates'!$D$245="OPS",'Labor Loading Matrix'!P1139,0),IF('CLINs &amp; Ceiling Rates'!$D$246="OPS",'Labor Loading Matrix'!Q1139,0),IF('CLINs &amp; Ceiling Rates'!$D$247="OPS",'Labor Loading Matrix'!R1139,0),IF('CLINs &amp; Ceiling Rates'!$D$248="OPS",'Labor Loading Matrix'!S1139,0),IF('CLINs &amp; Ceiling Rates'!$D$249="OPS",'Labor Loading Matrix'!T1139,0),IF('CLINs &amp; Ceiling Rates'!$D$250="OPS",'Labor Loading Matrix'!U1139,0),IF('CLINs &amp; Ceiling Rates'!$D$251="OPS",'Labor Loading Matrix'!V1139,0),IF('CLINs &amp; Ceiling Rates'!$D$252="OPS",'Labor Loading Matrix'!W1139,0),IF('CLINs &amp; Ceiling Rates'!$D$253="OPS",'Labor Loading Matrix'!X1139,0),IF('CLINs &amp; Ceiling Rates'!$D$254="OPS",'Labor Loading Matrix'!Y1139,0),IF('CLINs &amp; Ceiling Rates'!$D$255="OPS",'Labor Loading Matrix'!Z1139,0),IF('CLINs &amp; Ceiling Rates'!$D$256="OPS",'Labor Loading Matrix'!AA1139,0))</f>
        <v>0</v>
      </c>
      <c r="F1139" s="175">
        <f>SUM(IF('CLINs &amp; Ceiling Rates'!$D$237="F&amp;E",'Labor Loading Matrix'!H1139,0),IF('CLINs &amp; Ceiling Rates'!$D$238="F&amp;E",'Labor Loading Matrix'!I1139,0),IF('CLINs &amp; Ceiling Rates'!$D$239="F&amp;E",'Labor Loading Matrix'!J1139,0),IF('CLINs &amp; Ceiling Rates'!$D$240="F&amp;E",'Labor Loading Matrix'!K1139,0),IF('CLINs &amp; Ceiling Rates'!$D$241="F&amp;E",'Labor Loading Matrix'!L1139,0),IF('CLINs &amp; Ceiling Rates'!$D$242="F&amp;E",'Labor Loading Matrix'!M1139,0),IF('CLINs &amp; Ceiling Rates'!$D$243="F&amp;E",'Labor Loading Matrix'!N1139,0),IF('CLINs &amp; Ceiling Rates'!$D$244="F&amp;E",'Labor Loading Matrix'!O1139,0),IF('CLINs &amp; Ceiling Rates'!$D$245="F&amp;E",'Labor Loading Matrix'!P1139,0),IF('CLINs &amp; Ceiling Rates'!$D$246="F&amp;E",'Labor Loading Matrix'!Q1139,0),IF('CLINs &amp; Ceiling Rates'!$D$247="F&amp;E",'Labor Loading Matrix'!R1139,0),IF('CLINs &amp; Ceiling Rates'!$D$248="F&amp;E",'Labor Loading Matrix'!S1139,0),IF('CLINs &amp; Ceiling Rates'!$D$249="F&amp;E",'Labor Loading Matrix'!T1139,0),IF('CLINs &amp; Ceiling Rates'!$D$250="F&amp;E",'Labor Loading Matrix'!U1139,0),IF('CLINs &amp; Ceiling Rates'!$D$251="F&amp;E",'Labor Loading Matrix'!V1139,0),IF('CLINs &amp; Ceiling Rates'!$D$252="F&amp;E",'Labor Loading Matrix'!W1139,0),IF('CLINs &amp; Ceiling Rates'!$D$253="F&amp;E",'Labor Loading Matrix'!X1139,0),IF('CLINs &amp; Ceiling Rates'!$D$254="F&amp;E",'Labor Loading Matrix'!Y1139,0),IF('CLINs &amp; Ceiling Rates'!$D$255="F&amp;E",'Labor Loading Matrix'!Z1139,0),IF('CLINs &amp; Ceiling Rates'!$D$256="F&amp;E",'Labor Loading Matrix'!AA1139,0))</f>
        <v>0</v>
      </c>
      <c r="G1139" s="175">
        <f>SUM(IF('CLINs &amp; Ceiling Rates'!$D$237="R&amp;D",'Labor Loading Matrix'!H1139,0),IF('CLINs &amp; Ceiling Rates'!$D$238="R&amp;D",'Labor Loading Matrix'!I1139,0),IF('CLINs &amp; Ceiling Rates'!$D$239="R&amp;D",'Labor Loading Matrix'!J1139,0),IF('CLINs &amp; Ceiling Rates'!$D$240="R&amp;D",'Labor Loading Matrix'!K1139,0),IF('CLINs &amp; Ceiling Rates'!$D$241="R&amp;D",'Labor Loading Matrix'!L1139,0),IF('CLINs &amp; Ceiling Rates'!$D$242="R&amp;D",'Labor Loading Matrix'!M1139,0),IF('CLINs &amp; Ceiling Rates'!$D$243="R&amp;D",'Labor Loading Matrix'!N1139,0),IF('CLINs &amp; Ceiling Rates'!$D$244="R&amp;D",'Labor Loading Matrix'!O1139,0),IF('CLINs &amp; Ceiling Rates'!$D$245="R&amp;D",'Labor Loading Matrix'!P1139,0),IF('CLINs &amp; Ceiling Rates'!$D$246="R&amp;D",'Labor Loading Matrix'!Q1139,0),IF('CLINs &amp; Ceiling Rates'!$D$247="R&amp;D",'Labor Loading Matrix'!R1139,0),IF('CLINs &amp; Ceiling Rates'!$D$248="R&amp;D",'Labor Loading Matrix'!S1139,0),IF('CLINs &amp; Ceiling Rates'!$D$249="R&amp;D",'Labor Loading Matrix'!T1139,0),IF('CLINs &amp; Ceiling Rates'!$D$250="R&amp;D",'Labor Loading Matrix'!U1139,0),IF('CLINs &amp; Ceiling Rates'!$D$251="R&amp;D",'Labor Loading Matrix'!V1139,0),IF('CLINs &amp; Ceiling Rates'!$D$252="R&amp;D",'Labor Loading Matrix'!W1139,0),IF('CLINs &amp; Ceiling Rates'!$D$253="R&amp;D",'Labor Loading Matrix'!X1139,0),IF('CLINs &amp; Ceiling Rates'!$D$254="R&amp;D",'Labor Loading Matrix'!Y1139,0),IF('CLINs &amp; Ceiling Rates'!$D$255="R&amp;D",'Labor Loading Matrix'!Z1139,0),IF('CLINs &amp; Ceiling Rates'!$D$256="R&amp;D",'Labor Loading Matrix'!AA1139,0))</f>
        <v>0</v>
      </c>
      <c r="H1139" s="137"/>
      <c r="I1139" s="137"/>
      <c r="J1139" s="137"/>
      <c r="K1139" s="137"/>
      <c r="L1139" s="137"/>
      <c r="M1139" s="137"/>
      <c r="N1139" s="84"/>
      <c r="O1139" s="84"/>
      <c r="P1139" s="84"/>
      <c r="Q1139" s="84"/>
      <c r="R1139" s="133"/>
      <c r="S1139" s="133"/>
      <c r="T1139" s="133"/>
      <c r="U1139" s="133"/>
      <c r="V1139" s="133"/>
      <c r="W1139" s="133"/>
      <c r="X1139" s="133"/>
      <c r="Y1139" s="133"/>
      <c r="Z1139" s="133"/>
      <c r="AA1139" s="133"/>
    </row>
    <row r="1140" spans="1:27" s="73" customFormat="1" ht="18" hidden="1" customHeight="1" x14ac:dyDescent="0.25">
      <c r="A1140" s="173">
        <f>'CLINs &amp; Ceiling Rates'!B69</f>
        <v>0</v>
      </c>
      <c r="B1140" s="173">
        <f>'CLINs &amp; Ceiling Rates'!C69</f>
        <v>0</v>
      </c>
      <c r="C1140" s="177" t="str">
        <f>'CLINs &amp; Ceiling Rates'!O69</f>
        <v/>
      </c>
      <c r="D1140" s="211">
        <f>IF('CLINs &amp; Ceiling Rates'!D1096="",SUM('Labor Loading Matrix'!H1140:AA1140),SUM(E1140:G1140))</f>
        <v>0</v>
      </c>
      <c r="E1140" s="175">
        <f>SUM(IF('CLINs &amp; Ceiling Rates'!$D$237="OPS",'Labor Loading Matrix'!H1140,0),IF('CLINs &amp; Ceiling Rates'!$D$238="OPS",'Labor Loading Matrix'!I1140,0),IF('CLINs &amp; Ceiling Rates'!$D$239="OPS",'Labor Loading Matrix'!J1140,0),IF('CLINs &amp; Ceiling Rates'!$D$240="OPS",'Labor Loading Matrix'!K1140,0),IF('CLINs &amp; Ceiling Rates'!$D$241="OPS",'Labor Loading Matrix'!L1140,0),IF('CLINs &amp; Ceiling Rates'!$D$242="OPS",'Labor Loading Matrix'!M1140,0),IF('CLINs &amp; Ceiling Rates'!$D$243="OPS",'Labor Loading Matrix'!N1140,0),IF('CLINs &amp; Ceiling Rates'!$D$244="OPS",'Labor Loading Matrix'!O1140,0),IF('CLINs &amp; Ceiling Rates'!$D$245="OPS",'Labor Loading Matrix'!P1140,0),IF('CLINs &amp; Ceiling Rates'!$D$246="OPS",'Labor Loading Matrix'!Q1140,0),IF('CLINs &amp; Ceiling Rates'!$D$247="OPS",'Labor Loading Matrix'!R1140,0),IF('CLINs &amp; Ceiling Rates'!$D$248="OPS",'Labor Loading Matrix'!S1140,0),IF('CLINs &amp; Ceiling Rates'!$D$249="OPS",'Labor Loading Matrix'!T1140,0),IF('CLINs &amp; Ceiling Rates'!$D$250="OPS",'Labor Loading Matrix'!U1140,0),IF('CLINs &amp; Ceiling Rates'!$D$251="OPS",'Labor Loading Matrix'!V1140,0),IF('CLINs &amp; Ceiling Rates'!$D$252="OPS",'Labor Loading Matrix'!W1140,0),IF('CLINs &amp; Ceiling Rates'!$D$253="OPS",'Labor Loading Matrix'!X1140,0),IF('CLINs &amp; Ceiling Rates'!$D$254="OPS",'Labor Loading Matrix'!Y1140,0),IF('CLINs &amp; Ceiling Rates'!$D$255="OPS",'Labor Loading Matrix'!Z1140,0),IF('CLINs &amp; Ceiling Rates'!$D$256="OPS",'Labor Loading Matrix'!AA1140,0))</f>
        <v>0</v>
      </c>
      <c r="F1140" s="175">
        <f>SUM(IF('CLINs &amp; Ceiling Rates'!$D$237="F&amp;E",'Labor Loading Matrix'!H1140,0),IF('CLINs &amp; Ceiling Rates'!$D$238="F&amp;E",'Labor Loading Matrix'!I1140,0),IF('CLINs &amp; Ceiling Rates'!$D$239="F&amp;E",'Labor Loading Matrix'!J1140,0),IF('CLINs &amp; Ceiling Rates'!$D$240="F&amp;E",'Labor Loading Matrix'!K1140,0),IF('CLINs &amp; Ceiling Rates'!$D$241="F&amp;E",'Labor Loading Matrix'!L1140,0),IF('CLINs &amp; Ceiling Rates'!$D$242="F&amp;E",'Labor Loading Matrix'!M1140,0),IF('CLINs &amp; Ceiling Rates'!$D$243="F&amp;E",'Labor Loading Matrix'!N1140,0),IF('CLINs &amp; Ceiling Rates'!$D$244="F&amp;E",'Labor Loading Matrix'!O1140,0),IF('CLINs &amp; Ceiling Rates'!$D$245="F&amp;E",'Labor Loading Matrix'!P1140,0),IF('CLINs &amp; Ceiling Rates'!$D$246="F&amp;E",'Labor Loading Matrix'!Q1140,0),IF('CLINs &amp; Ceiling Rates'!$D$247="F&amp;E",'Labor Loading Matrix'!R1140,0),IF('CLINs &amp; Ceiling Rates'!$D$248="F&amp;E",'Labor Loading Matrix'!S1140,0),IF('CLINs &amp; Ceiling Rates'!$D$249="F&amp;E",'Labor Loading Matrix'!T1140,0),IF('CLINs &amp; Ceiling Rates'!$D$250="F&amp;E",'Labor Loading Matrix'!U1140,0),IF('CLINs &amp; Ceiling Rates'!$D$251="F&amp;E",'Labor Loading Matrix'!V1140,0),IF('CLINs &amp; Ceiling Rates'!$D$252="F&amp;E",'Labor Loading Matrix'!W1140,0),IF('CLINs &amp; Ceiling Rates'!$D$253="F&amp;E",'Labor Loading Matrix'!X1140,0),IF('CLINs &amp; Ceiling Rates'!$D$254="F&amp;E",'Labor Loading Matrix'!Y1140,0),IF('CLINs &amp; Ceiling Rates'!$D$255="F&amp;E",'Labor Loading Matrix'!Z1140,0),IF('CLINs &amp; Ceiling Rates'!$D$256="F&amp;E",'Labor Loading Matrix'!AA1140,0))</f>
        <v>0</v>
      </c>
      <c r="G1140" s="175">
        <f>SUM(IF('CLINs &amp; Ceiling Rates'!$D$237="R&amp;D",'Labor Loading Matrix'!H1140,0),IF('CLINs &amp; Ceiling Rates'!$D$238="R&amp;D",'Labor Loading Matrix'!I1140,0),IF('CLINs &amp; Ceiling Rates'!$D$239="R&amp;D",'Labor Loading Matrix'!J1140,0),IF('CLINs &amp; Ceiling Rates'!$D$240="R&amp;D",'Labor Loading Matrix'!K1140,0),IF('CLINs &amp; Ceiling Rates'!$D$241="R&amp;D",'Labor Loading Matrix'!L1140,0),IF('CLINs &amp; Ceiling Rates'!$D$242="R&amp;D",'Labor Loading Matrix'!M1140,0),IF('CLINs &amp; Ceiling Rates'!$D$243="R&amp;D",'Labor Loading Matrix'!N1140,0),IF('CLINs &amp; Ceiling Rates'!$D$244="R&amp;D",'Labor Loading Matrix'!O1140,0),IF('CLINs &amp; Ceiling Rates'!$D$245="R&amp;D",'Labor Loading Matrix'!P1140,0),IF('CLINs &amp; Ceiling Rates'!$D$246="R&amp;D",'Labor Loading Matrix'!Q1140,0),IF('CLINs &amp; Ceiling Rates'!$D$247="R&amp;D",'Labor Loading Matrix'!R1140,0),IF('CLINs &amp; Ceiling Rates'!$D$248="R&amp;D",'Labor Loading Matrix'!S1140,0),IF('CLINs &amp; Ceiling Rates'!$D$249="R&amp;D",'Labor Loading Matrix'!T1140,0),IF('CLINs &amp; Ceiling Rates'!$D$250="R&amp;D",'Labor Loading Matrix'!U1140,0),IF('CLINs &amp; Ceiling Rates'!$D$251="R&amp;D",'Labor Loading Matrix'!V1140,0),IF('CLINs &amp; Ceiling Rates'!$D$252="R&amp;D",'Labor Loading Matrix'!W1140,0),IF('CLINs &amp; Ceiling Rates'!$D$253="R&amp;D",'Labor Loading Matrix'!X1140,0),IF('CLINs &amp; Ceiling Rates'!$D$254="R&amp;D",'Labor Loading Matrix'!Y1140,0),IF('CLINs &amp; Ceiling Rates'!$D$255="R&amp;D",'Labor Loading Matrix'!Z1140,0),IF('CLINs &amp; Ceiling Rates'!$D$256="R&amp;D",'Labor Loading Matrix'!AA1140,0))</f>
        <v>0</v>
      </c>
      <c r="H1140" s="137"/>
      <c r="I1140" s="137"/>
      <c r="J1140" s="137"/>
      <c r="K1140" s="137"/>
      <c r="L1140" s="137"/>
      <c r="M1140" s="137"/>
      <c r="N1140" s="84"/>
      <c r="O1140" s="84"/>
      <c r="P1140" s="84"/>
      <c r="Q1140" s="84"/>
      <c r="R1140" s="133"/>
      <c r="S1140" s="133"/>
      <c r="T1140" s="133"/>
      <c r="U1140" s="133"/>
      <c r="V1140" s="133"/>
      <c r="W1140" s="133"/>
      <c r="X1140" s="133"/>
      <c r="Y1140" s="133"/>
      <c r="Z1140" s="133"/>
      <c r="AA1140" s="133"/>
    </row>
    <row r="1141" spans="1:27" s="73" customFormat="1" ht="18" hidden="1" customHeight="1" x14ac:dyDescent="0.25">
      <c r="A1141" s="173">
        <f>'CLINs &amp; Ceiling Rates'!B70</f>
        <v>0</v>
      </c>
      <c r="B1141" s="173">
        <f>'CLINs &amp; Ceiling Rates'!C70</f>
        <v>0</v>
      </c>
      <c r="C1141" s="177" t="str">
        <f>'CLINs &amp; Ceiling Rates'!O70</f>
        <v/>
      </c>
      <c r="D1141" s="211">
        <f>IF('CLINs &amp; Ceiling Rates'!D1097="",SUM('Labor Loading Matrix'!H1141:AA1141),SUM(E1141:G1141))</f>
        <v>0</v>
      </c>
      <c r="E1141" s="175">
        <f>SUM(IF('CLINs &amp; Ceiling Rates'!$D$237="OPS",'Labor Loading Matrix'!H1141,0),IF('CLINs &amp; Ceiling Rates'!$D$238="OPS",'Labor Loading Matrix'!I1141,0),IF('CLINs &amp; Ceiling Rates'!$D$239="OPS",'Labor Loading Matrix'!J1141,0),IF('CLINs &amp; Ceiling Rates'!$D$240="OPS",'Labor Loading Matrix'!K1141,0),IF('CLINs &amp; Ceiling Rates'!$D$241="OPS",'Labor Loading Matrix'!L1141,0),IF('CLINs &amp; Ceiling Rates'!$D$242="OPS",'Labor Loading Matrix'!M1141,0),IF('CLINs &amp; Ceiling Rates'!$D$243="OPS",'Labor Loading Matrix'!N1141,0),IF('CLINs &amp; Ceiling Rates'!$D$244="OPS",'Labor Loading Matrix'!O1141,0),IF('CLINs &amp; Ceiling Rates'!$D$245="OPS",'Labor Loading Matrix'!P1141,0),IF('CLINs &amp; Ceiling Rates'!$D$246="OPS",'Labor Loading Matrix'!Q1141,0),IF('CLINs &amp; Ceiling Rates'!$D$247="OPS",'Labor Loading Matrix'!R1141,0),IF('CLINs &amp; Ceiling Rates'!$D$248="OPS",'Labor Loading Matrix'!S1141,0),IF('CLINs &amp; Ceiling Rates'!$D$249="OPS",'Labor Loading Matrix'!T1141,0),IF('CLINs &amp; Ceiling Rates'!$D$250="OPS",'Labor Loading Matrix'!U1141,0),IF('CLINs &amp; Ceiling Rates'!$D$251="OPS",'Labor Loading Matrix'!V1141,0),IF('CLINs &amp; Ceiling Rates'!$D$252="OPS",'Labor Loading Matrix'!W1141,0),IF('CLINs &amp; Ceiling Rates'!$D$253="OPS",'Labor Loading Matrix'!X1141,0),IF('CLINs &amp; Ceiling Rates'!$D$254="OPS",'Labor Loading Matrix'!Y1141,0),IF('CLINs &amp; Ceiling Rates'!$D$255="OPS",'Labor Loading Matrix'!Z1141,0),IF('CLINs &amp; Ceiling Rates'!$D$256="OPS",'Labor Loading Matrix'!AA1141,0))</f>
        <v>0</v>
      </c>
      <c r="F1141" s="175">
        <f>SUM(IF('CLINs &amp; Ceiling Rates'!$D$237="F&amp;E",'Labor Loading Matrix'!H1141,0),IF('CLINs &amp; Ceiling Rates'!$D$238="F&amp;E",'Labor Loading Matrix'!I1141,0),IF('CLINs &amp; Ceiling Rates'!$D$239="F&amp;E",'Labor Loading Matrix'!J1141,0),IF('CLINs &amp; Ceiling Rates'!$D$240="F&amp;E",'Labor Loading Matrix'!K1141,0),IF('CLINs &amp; Ceiling Rates'!$D$241="F&amp;E",'Labor Loading Matrix'!L1141,0),IF('CLINs &amp; Ceiling Rates'!$D$242="F&amp;E",'Labor Loading Matrix'!M1141,0),IF('CLINs &amp; Ceiling Rates'!$D$243="F&amp;E",'Labor Loading Matrix'!N1141,0),IF('CLINs &amp; Ceiling Rates'!$D$244="F&amp;E",'Labor Loading Matrix'!O1141,0),IF('CLINs &amp; Ceiling Rates'!$D$245="F&amp;E",'Labor Loading Matrix'!P1141,0),IF('CLINs &amp; Ceiling Rates'!$D$246="F&amp;E",'Labor Loading Matrix'!Q1141,0),IF('CLINs &amp; Ceiling Rates'!$D$247="F&amp;E",'Labor Loading Matrix'!R1141,0),IF('CLINs &amp; Ceiling Rates'!$D$248="F&amp;E",'Labor Loading Matrix'!S1141,0),IF('CLINs &amp; Ceiling Rates'!$D$249="F&amp;E",'Labor Loading Matrix'!T1141,0),IF('CLINs &amp; Ceiling Rates'!$D$250="F&amp;E",'Labor Loading Matrix'!U1141,0),IF('CLINs &amp; Ceiling Rates'!$D$251="F&amp;E",'Labor Loading Matrix'!V1141,0),IF('CLINs &amp; Ceiling Rates'!$D$252="F&amp;E",'Labor Loading Matrix'!W1141,0),IF('CLINs &amp; Ceiling Rates'!$D$253="F&amp;E",'Labor Loading Matrix'!X1141,0),IF('CLINs &amp; Ceiling Rates'!$D$254="F&amp;E",'Labor Loading Matrix'!Y1141,0),IF('CLINs &amp; Ceiling Rates'!$D$255="F&amp;E",'Labor Loading Matrix'!Z1141,0),IF('CLINs &amp; Ceiling Rates'!$D$256="F&amp;E",'Labor Loading Matrix'!AA1141,0))</f>
        <v>0</v>
      </c>
      <c r="G1141" s="175">
        <f>SUM(IF('CLINs &amp; Ceiling Rates'!$D$237="R&amp;D",'Labor Loading Matrix'!H1141,0),IF('CLINs &amp; Ceiling Rates'!$D$238="R&amp;D",'Labor Loading Matrix'!I1141,0),IF('CLINs &amp; Ceiling Rates'!$D$239="R&amp;D",'Labor Loading Matrix'!J1141,0),IF('CLINs &amp; Ceiling Rates'!$D$240="R&amp;D",'Labor Loading Matrix'!K1141,0),IF('CLINs &amp; Ceiling Rates'!$D$241="R&amp;D",'Labor Loading Matrix'!L1141,0),IF('CLINs &amp; Ceiling Rates'!$D$242="R&amp;D",'Labor Loading Matrix'!M1141,0),IF('CLINs &amp; Ceiling Rates'!$D$243="R&amp;D",'Labor Loading Matrix'!N1141,0),IF('CLINs &amp; Ceiling Rates'!$D$244="R&amp;D",'Labor Loading Matrix'!O1141,0),IF('CLINs &amp; Ceiling Rates'!$D$245="R&amp;D",'Labor Loading Matrix'!P1141,0),IF('CLINs &amp; Ceiling Rates'!$D$246="R&amp;D",'Labor Loading Matrix'!Q1141,0),IF('CLINs &amp; Ceiling Rates'!$D$247="R&amp;D",'Labor Loading Matrix'!R1141,0),IF('CLINs &amp; Ceiling Rates'!$D$248="R&amp;D",'Labor Loading Matrix'!S1141,0),IF('CLINs &amp; Ceiling Rates'!$D$249="R&amp;D",'Labor Loading Matrix'!T1141,0),IF('CLINs &amp; Ceiling Rates'!$D$250="R&amp;D",'Labor Loading Matrix'!U1141,0),IF('CLINs &amp; Ceiling Rates'!$D$251="R&amp;D",'Labor Loading Matrix'!V1141,0),IF('CLINs &amp; Ceiling Rates'!$D$252="R&amp;D",'Labor Loading Matrix'!W1141,0),IF('CLINs &amp; Ceiling Rates'!$D$253="R&amp;D",'Labor Loading Matrix'!X1141,0),IF('CLINs &amp; Ceiling Rates'!$D$254="R&amp;D",'Labor Loading Matrix'!Y1141,0),IF('CLINs &amp; Ceiling Rates'!$D$255="R&amp;D",'Labor Loading Matrix'!Z1141,0),IF('CLINs &amp; Ceiling Rates'!$D$256="R&amp;D",'Labor Loading Matrix'!AA1141,0))</f>
        <v>0</v>
      </c>
      <c r="H1141" s="137"/>
      <c r="I1141" s="137"/>
      <c r="J1141" s="137"/>
      <c r="K1141" s="137"/>
      <c r="L1141" s="137"/>
      <c r="M1141" s="137"/>
      <c r="N1141" s="84"/>
      <c r="O1141" s="84"/>
      <c r="P1141" s="84"/>
      <c r="Q1141" s="84"/>
      <c r="R1141" s="133"/>
      <c r="S1141" s="133"/>
      <c r="T1141" s="133"/>
      <c r="U1141" s="133"/>
      <c r="V1141" s="133"/>
      <c r="W1141" s="133"/>
      <c r="X1141" s="133"/>
      <c r="Y1141" s="133"/>
      <c r="Z1141" s="133"/>
      <c r="AA1141" s="133"/>
    </row>
    <row r="1142" spans="1:27" s="73" customFormat="1" ht="18" hidden="1" customHeight="1" x14ac:dyDescent="0.25">
      <c r="A1142" s="173">
        <f>'CLINs &amp; Ceiling Rates'!B71</f>
        <v>0</v>
      </c>
      <c r="B1142" s="173">
        <f>'CLINs &amp; Ceiling Rates'!C71</f>
        <v>0</v>
      </c>
      <c r="C1142" s="177" t="str">
        <f>'CLINs &amp; Ceiling Rates'!O71</f>
        <v/>
      </c>
      <c r="D1142" s="211">
        <f>IF('CLINs &amp; Ceiling Rates'!D1098="",SUM('Labor Loading Matrix'!H1142:AA1142),SUM(E1142:G1142))</f>
        <v>0</v>
      </c>
      <c r="E1142" s="175">
        <f>SUM(IF('CLINs &amp; Ceiling Rates'!$D$237="OPS",'Labor Loading Matrix'!H1142,0),IF('CLINs &amp; Ceiling Rates'!$D$238="OPS",'Labor Loading Matrix'!I1142,0),IF('CLINs &amp; Ceiling Rates'!$D$239="OPS",'Labor Loading Matrix'!J1142,0),IF('CLINs &amp; Ceiling Rates'!$D$240="OPS",'Labor Loading Matrix'!K1142,0),IF('CLINs &amp; Ceiling Rates'!$D$241="OPS",'Labor Loading Matrix'!L1142,0),IF('CLINs &amp; Ceiling Rates'!$D$242="OPS",'Labor Loading Matrix'!M1142,0),IF('CLINs &amp; Ceiling Rates'!$D$243="OPS",'Labor Loading Matrix'!N1142,0),IF('CLINs &amp; Ceiling Rates'!$D$244="OPS",'Labor Loading Matrix'!O1142,0),IF('CLINs &amp; Ceiling Rates'!$D$245="OPS",'Labor Loading Matrix'!P1142,0),IF('CLINs &amp; Ceiling Rates'!$D$246="OPS",'Labor Loading Matrix'!Q1142,0),IF('CLINs &amp; Ceiling Rates'!$D$247="OPS",'Labor Loading Matrix'!R1142,0),IF('CLINs &amp; Ceiling Rates'!$D$248="OPS",'Labor Loading Matrix'!S1142,0),IF('CLINs &amp; Ceiling Rates'!$D$249="OPS",'Labor Loading Matrix'!T1142,0),IF('CLINs &amp; Ceiling Rates'!$D$250="OPS",'Labor Loading Matrix'!U1142,0),IF('CLINs &amp; Ceiling Rates'!$D$251="OPS",'Labor Loading Matrix'!V1142,0),IF('CLINs &amp; Ceiling Rates'!$D$252="OPS",'Labor Loading Matrix'!W1142,0),IF('CLINs &amp; Ceiling Rates'!$D$253="OPS",'Labor Loading Matrix'!X1142,0),IF('CLINs &amp; Ceiling Rates'!$D$254="OPS",'Labor Loading Matrix'!Y1142,0),IF('CLINs &amp; Ceiling Rates'!$D$255="OPS",'Labor Loading Matrix'!Z1142,0),IF('CLINs &amp; Ceiling Rates'!$D$256="OPS",'Labor Loading Matrix'!AA1142,0))</f>
        <v>0</v>
      </c>
      <c r="F1142" s="175">
        <f>SUM(IF('CLINs &amp; Ceiling Rates'!$D$237="F&amp;E",'Labor Loading Matrix'!H1142,0),IF('CLINs &amp; Ceiling Rates'!$D$238="F&amp;E",'Labor Loading Matrix'!I1142,0),IF('CLINs &amp; Ceiling Rates'!$D$239="F&amp;E",'Labor Loading Matrix'!J1142,0),IF('CLINs &amp; Ceiling Rates'!$D$240="F&amp;E",'Labor Loading Matrix'!K1142,0),IF('CLINs &amp; Ceiling Rates'!$D$241="F&amp;E",'Labor Loading Matrix'!L1142,0),IF('CLINs &amp; Ceiling Rates'!$D$242="F&amp;E",'Labor Loading Matrix'!M1142,0),IF('CLINs &amp; Ceiling Rates'!$D$243="F&amp;E",'Labor Loading Matrix'!N1142,0),IF('CLINs &amp; Ceiling Rates'!$D$244="F&amp;E",'Labor Loading Matrix'!O1142,0),IF('CLINs &amp; Ceiling Rates'!$D$245="F&amp;E",'Labor Loading Matrix'!P1142,0),IF('CLINs &amp; Ceiling Rates'!$D$246="F&amp;E",'Labor Loading Matrix'!Q1142,0),IF('CLINs &amp; Ceiling Rates'!$D$247="F&amp;E",'Labor Loading Matrix'!R1142,0),IF('CLINs &amp; Ceiling Rates'!$D$248="F&amp;E",'Labor Loading Matrix'!S1142,0),IF('CLINs &amp; Ceiling Rates'!$D$249="F&amp;E",'Labor Loading Matrix'!T1142,0),IF('CLINs &amp; Ceiling Rates'!$D$250="F&amp;E",'Labor Loading Matrix'!U1142,0),IF('CLINs &amp; Ceiling Rates'!$D$251="F&amp;E",'Labor Loading Matrix'!V1142,0),IF('CLINs &amp; Ceiling Rates'!$D$252="F&amp;E",'Labor Loading Matrix'!W1142,0),IF('CLINs &amp; Ceiling Rates'!$D$253="F&amp;E",'Labor Loading Matrix'!X1142,0),IF('CLINs &amp; Ceiling Rates'!$D$254="F&amp;E",'Labor Loading Matrix'!Y1142,0),IF('CLINs &amp; Ceiling Rates'!$D$255="F&amp;E",'Labor Loading Matrix'!Z1142,0),IF('CLINs &amp; Ceiling Rates'!$D$256="F&amp;E",'Labor Loading Matrix'!AA1142,0))</f>
        <v>0</v>
      </c>
      <c r="G1142" s="175">
        <f>SUM(IF('CLINs &amp; Ceiling Rates'!$D$237="R&amp;D",'Labor Loading Matrix'!H1142,0),IF('CLINs &amp; Ceiling Rates'!$D$238="R&amp;D",'Labor Loading Matrix'!I1142,0),IF('CLINs &amp; Ceiling Rates'!$D$239="R&amp;D",'Labor Loading Matrix'!J1142,0),IF('CLINs &amp; Ceiling Rates'!$D$240="R&amp;D",'Labor Loading Matrix'!K1142,0),IF('CLINs &amp; Ceiling Rates'!$D$241="R&amp;D",'Labor Loading Matrix'!L1142,0),IF('CLINs &amp; Ceiling Rates'!$D$242="R&amp;D",'Labor Loading Matrix'!M1142,0),IF('CLINs &amp; Ceiling Rates'!$D$243="R&amp;D",'Labor Loading Matrix'!N1142,0),IF('CLINs &amp; Ceiling Rates'!$D$244="R&amp;D",'Labor Loading Matrix'!O1142,0),IF('CLINs &amp; Ceiling Rates'!$D$245="R&amp;D",'Labor Loading Matrix'!P1142,0),IF('CLINs &amp; Ceiling Rates'!$D$246="R&amp;D",'Labor Loading Matrix'!Q1142,0),IF('CLINs &amp; Ceiling Rates'!$D$247="R&amp;D",'Labor Loading Matrix'!R1142,0),IF('CLINs &amp; Ceiling Rates'!$D$248="R&amp;D",'Labor Loading Matrix'!S1142,0),IF('CLINs &amp; Ceiling Rates'!$D$249="R&amp;D",'Labor Loading Matrix'!T1142,0),IF('CLINs &amp; Ceiling Rates'!$D$250="R&amp;D",'Labor Loading Matrix'!U1142,0),IF('CLINs &amp; Ceiling Rates'!$D$251="R&amp;D",'Labor Loading Matrix'!V1142,0),IF('CLINs &amp; Ceiling Rates'!$D$252="R&amp;D",'Labor Loading Matrix'!W1142,0),IF('CLINs &amp; Ceiling Rates'!$D$253="R&amp;D",'Labor Loading Matrix'!X1142,0),IF('CLINs &amp; Ceiling Rates'!$D$254="R&amp;D",'Labor Loading Matrix'!Y1142,0),IF('CLINs &amp; Ceiling Rates'!$D$255="R&amp;D",'Labor Loading Matrix'!Z1142,0),IF('CLINs &amp; Ceiling Rates'!$D$256="R&amp;D",'Labor Loading Matrix'!AA1142,0))</f>
        <v>0</v>
      </c>
      <c r="H1142" s="137"/>
      <c r="I1142" s="137"/>
      <c r="J1142" s="137"/>
      <c r="K1142" s="137"/>
      <c r="L1142" s="137"/>
      <c r="M1142" s="137"/>
      <c r="N1142" s="84"/>
      <c r="O1142" s="84"/>
      <c r="P1142" s="84"/>
      <c r="Q1142" s="84"/>
      <c r="R1142" s="133"/>
      <c r="S1142" s="133"/>
      <c r="T1142" s="133"/>
      <c r="U1142" s="133"/>
      <c r="V1142" s="133"/>
      <c r="W1142" s="133"/>
      <c r="X1142" s="133"/>
      <c r="Y1142" s="133"/>
      <c r="Z1142" s="133"/>
      <c r="AA1142" s="133"/>
    </row>
    <row r="1143" spans="1:27" s="73" customFormat="1" ht="18" hidden="1" customHeight="1" x14ac:dyDescent="0.25">
      <c r="A1143" s="173">
        <f>'CLINs &amp; Ceiling Rates'!B72</f>
        <v>0</v>
      </c>
      <c r="B1143" s="173">
        <f>'CLINs &amp; Ceiling Rates'!C72</f>
        <v>0</v>
      </c>
      <c r="C1143" s="177" t="str">
        <f>'CLINs &amp; Ceiling Rates'!O72</f>
        <v/>
      </c>
      <c r="D1143" s="211">
        <f>IF('CLINs &amp; Ceiling Rates'!D1099="",SUM('Labor Loading Matrix'!H1143:AA1143),SUM(E1143:G1143))</f>
        <v>0</v>
      </c>
      <c r="E1143" s="175">
        <f>SUM(IF('CLINs &amp; Ceiling Rates'!$D$237="OPS",'Labor Loading Matrix'!H1143,0),IF('CLINs &amp; Ceiling Rates'!$D$238="OPS",'Labor Loading Matrix'!I1143,0),IF('CLINs &amp; Ceiling Rates'!$D$239="OPS",'Labor Loading Matrix'!J1143,0),IF('CLINs &amp; Ceiling Rates'!$D$240="OPS",'Labor Loading Matrix'!K1143,0),IF('CLINs &amp; Ceiling Rates'!$D$241="OPS",'Labor Loading Matrix'!L1143,0),IF('CLINs &amp; Ceiling Rates'!$D$242="OPS",'Labor Loading Matrix'!M1143,0),IF('CLINs &amp; Ceiling Rates'!$D$243="OPS",'Labor Loading Matrix'!N1143,0),IF('CLINs &amp; Ceiling Rates'!$D$244="OPS",'Labor Loading Matrix'!O1143,0),IF('CLINs &amp; Ceiling Rates'!$D$245="OPS",'Labor Loading Matrix'!P1143,0),IF('CLINs &amp; Ceiling Rates'!$D$246="OPS",'Labor Loading Matrix'!Q1143,0),IF('CLINs &amp; Ceiling Rates'!$D$247="OPS",'Labor Loading Matrix'!R1143,0),IF('CLINs &amp; Ceiling Rates'!$D$248="OPS",'Labor Loading Matrix'!S1143,0),IF('CLINs &amp; Ceiling Rates'!$D$249="OPS",'Labor Loading Matrix'!T1143,0),IF('CLINs &amp; Ceiling Rates'!$D$250="OPS",'Labor Loading Matrix'!U1143,0),IF('CLINs &amp; Ceiling Rates'!$D$251="OPS",'Labor Loading Matrix'!V1143,0),IF('CLINs &amp; Ceiling Rates'!$D$252="OPS",'Labor Loading Matrix'!W1143,0),IF('CLINs &amp; Ceiling Rates'!$D$253="OPS",'Labor Loading Matrix'!X1143,0),IF('CLINs &amp; Ceiling Rates'!$D$254="OPS",'Labor Loading Matrix'!Y1143,0),IF('CLINs &amp; Ceiling Rates'!$D$255="OPS",'Labor Loading Matrix'!Z1143,0),IF('CLINs &amp; Ceiling Rates'!$D$256="OPS",'Labor Loading Matrix'!AA1143,0))</f>
        <v>0</v>
      </c>
      <c r="F1143" s="175">
        <f>SUM(IF('CLINs &amp; Ceiling Rates'!$D$237="F&amp;E",'Labor Loading Matrix'!H1143,0),IF('CLINs &amp; Ceiling Rates'!$D$238="F&amp;E",'Labor Loading Matrix'!I1143,0),IF('CLINs &amp; Ceiling Rates'!$D$239="F&amp;E",'Labor Loading Matrix'!J1143,0),IF('CLINs &amp; Ceiling Rates'!$D$240="F&amp;E",'Labor Loading Matrix'!K1143,0),IF('CLINs &amp; Ceiling Rates'!$D$241="F&amp;E",'Labor Loading Matrix'!L1143,0),IF('CLINs &amp; Ceiling Rates'!$D$242="F&amp;E",'Labor Loading Matrix'!M1143,0),IF('CLINs &amp; Ceiling Rates'!$D$243="F&amp;E",'Labor Loading Matrix'!N1143,0),IF('CLINs &amp; Ceiling Rates'!$D$244="F&amp;E",'Labor Loading Matrix'!O1143,0),IF('CLINs &amp; Ceiling Rates'!$D$245="F&amp;E",'Labor Loading Matrix'!P1143,0),IF('CLINs &amp; Ceiling Rates'!$D$246="F&amp;E",'Labor Loading Matrix'!Q1143,0),IF('CLINs &amp; Ceiling Rates'!$D$247="F&amp;E",'Labor Loading Matrix'!R1143,0),IF('CLINs &amp; Ceiling Rates'!$D$248="F&amp;E",'Labor Loading Matrix'!S1143,0),IF('CLINs &amp; Ceiling Rates'!$D$249="F&amp;E",'Labor Loading Matrix'!T1143,0),IF('CLINs &amp; Ceiling Rates'!$D$250="F&amp;E",'Labor Loading Matrix'!U1143,0),IF('CLINs &amp; Ceiling Rates'!$D$251="F&amp;E",'Labor Loading Matrix'!V1143,0),IF('CLINs &amp; Ceiling Rates'!$D$252="F&amp;E",'Labor Loading Matrix'!W1143,0),IF('CLINs &amp; Ceiling Rates'!$D$253="F&amp;E",'Labor Loading Matrix'!X1143,0),IF('CLINs &amp; Ceiling Rates'!$D$254="F&amp;E",'Labor Loading Matrix'!Y1143,0),IF('CLINs &amp; Ceiling Rates'!$D$255="F&amp;E",'Labor Loading Matrix'!Z1143,0),IF('CLINs &amp; Ceiling Rates'!$D$256="F&amp;E",'Labor Loading Matrix'!AA1143,0))</f>
        <v>0</v>
      </c>
      <c r="G1143" s="175">
        <f>SUM(IF('CLINs &amp; Ceiling Rates'!$D$237="R&amp;D",'Labor Loading Matrix'!H1143,0),IF('CLINs &amp; Ceiling Rates'!$D$238="R&amp;D",'Labor Loading Matrix'!I1143,0),IF('CLINs &amp; Ceiling Rates'!$D$239="R&amp;D",'Labor Loading Matrix'!J1143,0),IF('CLINs &amp; Ceiling Rates'!$D$240="R&amp;D",'Labor Loading Matrix'!K1143,0),IF('CLINs &amp; Ceiling Rates'!$D$241="R&amp;D",'Labor Loading Matrix'!L1143,0),IF('CLINs &amp; Ceiling Rates'!$D$242="R&amp;D",'Labor Loading Matrix'!M1143,0),IF('CLINs &amp; Ceiling Rates'!$D$243="R&amp;D",'Labor Loading Matrix'!N1143,0),IF('CLINs &amp; Ceiling Rates'!$D$244="R&amp;D",'Labor Loading Matrix'!O1143,0),IF('CLINs &amp; Ceiling Rates'!$D$245="R&amp;D",'Labor Loading Matrix'!P1143,0),IF('CLINs &amp; Ceiling Rates'!$D$246="R&amp;D",'Labor Loading Matrix'!Q1143,0),IF('CLINs &amp; Ceiling Rates'!$D$247="R&amp;D",'Labor Loading Matrix'!R1143,0),IF('CLINs &amp; Ceiling Rates'!$D$248="R&amp;D",'Labor Loading Matrix'!S1143,0),IF('CLINs &amp; Ceiling Rates'!$D$249="R&amp;D",'Labor Loading Matrix'!T1143,0),IF('CLINs &amp; Ceiling Rates'!$D$250="R&amp;D",'Labor Loading Matrix'!U1143,0),IF('CLINs &amp; Ceiling Rates'!$D$251="R&amp;D",'Labor Loading Matrix'!V1143,0),IF('CLINs &amp; Ceiling Rates'!$D$252="R&amp;D",'Labor Loading Matrix'!W1143,0),IF('CLINs &amp; Ceiling Rates'!$D$253="R&amp;D",'Labor Loading Matrix'!X1143,0),IF('CLINs &amp; Ceiling Rates'!$D$254="R&amp;D",'Labor Loading Matrix'!Y1143,0),IF('CLINs &amp; Ceiling Rates'!$D$255="R&amp;D",'Labor Loading Matrix'!Z1143,0),IF('CLINs &amp; Ceiling Rates'!$D$256="R&amp;D",'Labor Loading Matrix'!AA1143,0))</f>
        <v>0</v>
      </c>
      <c r="H1143" s="137"/>
      <c r="I1143" s="137"/>
      <c r="J1143" s="137"/>
      <c r="K1143" s="137"/>
      <c r="L1143" s="137"/>
      <c r="M1143" s="137"/>
      <c r="N1143" s="84"/>
      <c r="O1143" s="84"/>
      <c r="P1143" s="84"/>
      <c r="Q1143" s="84"/>
      <c r="R1143" s="133"/>
      <c r="S1143" s="133"/>
      <c r="T1143" s="133"/>
      <c r="U1143" s="133"/>
      <c r="V1143" s="133"/>
      <c r="W1143" s="133"/>
      <c r="X1143" s="133"/>
      <c r="Y1143" s="133"/>
      <c r="Z1143" s="133"/>
      <c r="AA1143" s="133"/>
    </row>
    <row r="1144" spans="1:27" s="73" customFormat="1" ht="18" hidden="1" customHeight="1" x14ac:dyDescent="0.25">
      <c r="A1144" s="173">
        <f>'CLINs &amp; Ceiling Rates'!B73</f>
        <v>0</v>
      </c>
      <c r="B1144" s="173">
        <f>'CLINs &amp; Ceiling Rates'!C73</f>
        <v>0</v>
      </c>
      <c r="C1144" s="177" t="str">
        <f>'CLINs &amp; Ceiling Rates'!O73</f>
        <v/>
      </c>
      <c r="D1144" s="211">
        <f>IF('CLINs &amp; Ceiling Rates'!D1100="",SUM('Labor Loading Matrix'!H1144:AA1144),SUM(E1144:G1144))</f>
        <v>0</v>
      </c>
      <c r="E1144" s="175">
        <f>SUM(IF('CLINs &amp; Ceiling Rates'!$D$237="OPS",'Labor Loading Matrix'!H1144,0),IF('CLINs &amp; Ceiling Rates'!$D$238="OPS",'Labor Loading Matrix'!I1144,0),IF('CLINs &amp; Ceiling Rates'!$D$239="OPS",'Labor Loading Matrix'!J1144,0),IF('CLINs &amp; Ceiling Rates'!$D$240="OPS",'Labor Loading Matrix'!K1144,0),IF('CLINs &amp; Ceiling Rates'!$D$241="OPS",'Labor Loading Matrix'!L1144,0),IF('CLINs &amp; Ceiling Rates'!$D$242="OPS",'Labor Loading Matrix'!M1144,0),IF('CLINs &amp; Ceiling Rates'!$D$243="OPS",'Labor Loading Matrix'!N1144,0),IF('CLINs &amp; Ceiling Rates'!$D$244="OPS",'Labor Loading Matrix'!O1144,0),IF('CLINs &amp; Ceiling Rates'!$D$245="OPS",'Labor Loading Matrix'!P1144,0),IF('CLINs &amp; Ceiling Rates'!$D$246="OPS",'Labor Loading Matrix'!Q1144,0),IF('CLINs &amp; Ceiling Rates'!$D$247="OPS",'Labor Loading Matrix'!R1144,0),IF('CLINs &amp; Ceiling Rates'!$D$248="OPS",'Labor Loading Matrix'!S1144,0),IF('CLINs &amp; Ceiling Rates'!$D$249="OPS",'Labor Loading Matrix'!T1144,0),IF('CLINs &amp; Ceiling Rates'!$D$250="OPS",'Labor Loading Matrix'!U1144,0),IF('CLINs &amp; Ceiling Rates'!$D$251="OPS",'Labor Loading Matrix'!V1144,0),IF('CLINs &amp; Ceiling Rates'!$D$252="OPS",'Labor Loading Matrix'!W1144,0),IF('CLINs &amp; Ceiling Rates'!$D$253="OPS",'Labor Loading Matrix'!X1144,0),IF('CLINs &amp; Ceiling Rates'!$D$254="OPS",'Labor Loading Matrix'!Y1144,0),IF('CLINs &amp; Ceiling Rates'!$D$255="OPS",'Labor Loading Matrix'!Z1144,0),IF('CLINs &amp; Ceiling Rates'!$D$256="OPS",'Labor Loading Matrix'!AA1144,0))</f>
        <v>0</v>
      </c>
      <c r="F1144" s="175">
        <f>SUM(IF('CLINs &amp; Ceiling Rates'!$D$237="F&amp;E",'Labor Loading Matrix'!H1144,0),IF('CLINs &amp; Ceiling Rates'!$D$238="F&amp;E",'Labor Loading Matrix'!I1144,0),IF('CLINs &amp; Ceiling Rates'!$D$239="F&amp;E",'Labor Loading Matrix'!J1144,0),IF('CLINs &amp; Ceiling Rates'!$D$240="F&amp;E",'Labor Loading Matrix'!K1144,0),IF('CLINs &amp; Ceiling Rates'!$D$241="F&amp;E",'Labor Loading Matrix'!L1144,0),IF('CLINs &amp; Ceiling Rates'!$D$242="F&amp;E",'Labor Loading Matrix'!M1144,0),IF('CLINs &amp; Ceiling Rates'!$D$243="F&amp;E",'Labor Loading Matrix'!N1144,0),IF('CLINs &amp; Ceiling Rates'!$D$244="F&amp;E",'Labor Loading Matrix'!O1144,0),IF('CLINs &amp; Ceiling Rates'!$D$245="F&amp;E",'Labor Loading Matrix'!P1144,0),IF('CLINs &amp; Ceiling Rates'!$D$246="F&amp;E",'Labor Loading Matrix'!Q1144,0),IF('CLINs &amp; Ceiling Rates'!$D$247="F&amp;E",'Labor Loading Matrix'!R1144,0),IF('CLINs &amp; Ceiling Rates'!$D$248="F&amp;E",'Labor Loading Matrix'!S1144,0),IF('CLINs &amp; Ceiling Rates'!$D$249="F&amp;E",'Labor Loading Matrix'!T1144,0),IF('CLINs &amp; Ceiling Rates'!$D$250="F&amp;E",'Labor Loading Matrix'!U1144,0),IF('CLINs &amp; Ceiling Rates'!$D$251="F&amp;E",'Labor Loading Matrix'!V1144,0),IF('CLINs &amp; Ceiling Rates'!$D$252="F&amp;E",'Labor Loading Matrix'!W1144,0),IF('CLINs &amp; Ceiling Rates'!$D$253="F&amp;E",'Labor Loading Matrix'!X1144,0),IF('CLINs &amp; Ceiling Rates'!$D$254="F&amp;E",'Labor Loading Matrix'!Y1144,0),IF('CLINs &amp; Ceiling Rates'!$D$255="F&amp;E",'Labor Loading Matrix'!Z1144,0),IF('CLINs &amp; Ceiling Rates'!$D$256="F&amp;E",'Labor Loading Matrix'!AA1144,0))</f>
        <v>0</v>
      </c>
      <c r="G1144" s="175">
        <f>SUM(IF('CLINs &amp; Ceiling Rates'!$D$237="R&amp;D",'Labor Loading Matrix'!H1144,0),IF('CLINs &amp; Ceiling Rates'!$D$238="R&amp;D",'Labor Loading Matrix'!I1144,0),IF('CLINs &amp; Ceiling Rates'!$D$239="R&amp;D",'Labor Loading Matrix'!J1144,0),IF('CLINs &amp; Ceiling Rates'!$D$240="R&amp;D",'Labor Loading Matrix'!K1144,0),IF('CLINs &amp; Ceiling Rates'!$D$241="R&amp;D",'Labor Loading Matrix'!L1144,0),IF('CLINs &amp; Ceiling Rates'!$D$242="R&amp;D",'Labor Loading Matrix'!M1144,0),IF('CLINs &amp; Ceiling Rates'!$D$243="R&amp;D",'Labor Loading Matrix'!N1144,0),IF('CLINs &amp; Ceiling Rates'!$D$244="R&amp;D",'Labor Loading Matrix'!O1144,0),IF('CLINs &amp; Ceiling Rates'!$D$245="R&amp;D",'Labor Loading Matrix'!P1144,0),IF('CLINs &amp; Ceiling Rates'!$D$246="R&amp;D",'Labor Loading Matrix'!Q1144,0),IF('CLINs &amp; Ceiling Rates'!$D$247="R&amp;D",'Labor Loading Matrix'!R1144,0),IF('CLINs &amp; Ceiling Rates'!$D$248="R&amp;D",'Labor Loading Matrix'!S1144,0),IF('CLINs &amp; Ceiling Rates'!$D$249="R&amp;D",'Labor Loading Matrix'!T1144,0),IF('CLINs &amp; Ceiling Rates'!$D$250="R&amp;D",'Labor Loading Matrix'!U1144,0),IF('CLINs &amp; Ceiling Rates'!$D$251="R&amp;D",'Labor Loading Matrix'!V1144,0),IF('CLINs &amp; Ceiling Rates'!$D$252="R&amp;D",'Labor Loading Matrix'!W1144,0),IF('CLINs &amp; Ceiling Rates'!$D$253="R&amp;D",'Labor Loading Matrix'!X1144,0),IF('CLINs &amp; Ceiling Rates'!$D$254="R&amp;D",'Labor Loading Matrix'!Y1144,0),IF('CLINs &amp; Ceiling Rates'!$D$255="R&amp;D",'Labor Loading Matrix'!Z1144,0),IF('CLINs &amp; Ceiling Rates'!$D$256="R&amp;D",'Labor Loading Matrix'!AA1144,0))</f>
        <v>0</v>
      </c>
      <c r="H1144" s="137"/>
      <c r="I1144" s="137"/>
      <c r="J1144" s="137"/>
      <c r="K1144" s="137"/>
      <c r="L1144" s="137"/>
      <c r="M1144" s="137"/>
      <c r="N1144" s="84"/>
      <c r="O1144" s="84"/>
      <c r="P1144" s="84"/>
      <c r="Q1144" s="84"/>
      <c r="R1144" s="133"/>
      <c r="S1144" s="133"/>
      <c r="T1144" s="133"/>
      <c r="U1144" s="133"/>
      <c r="V1144" s="133"/>
      <c r="W1144" s="133"/>
      <c r="X1144" s="133"/>
      <c r="Y1144" s="133"/>
      <c r="Z1144" s="133"/>
      <c r="AA1144" s="133"/>
    </row>
    <row r="1145" spans="1:27" s="73" customFormat="1" ht="18" hidden="1" customHeight="1" x14ac:dyDescent="0.25">
      <c r="A1145" s="173">
        <f>'CLINs &amp; Ceiling Rates'!B74</f>
        <v>0</v>
      </c>
      <c r="B1145" s="173">
        <f>'CLINs &amp; Ceiling Rates'!C74</f>
        <v>0</v>
      </c>
      <c r="C1145" s="177" t="str">
        <f>'CLINs &amp; Ceiling Rates'!O74</f>
        <v/>
      </c>
      <c r="D1145" s="211">
        <f>IF('CLINs &amp; Ceiling Rates'!D1101="",SUM('Labor Loading Matrix'!H1145:AA1145),SUM(E1145:G1145))</f>
        <v>0</v>
      </c>
      <c r="E1145" s="175">
        <f>SUM(IF('CLINs &amp; Ceiling Rates'!$D$237="OPS",'Labor Loading Matrix'!H1145,0),IF('CLINs &amp; Ceiling Rates'!$D$238="OPS",'Labor Loading Matrix'!I1145,0),IF('CLINs &amp; Ceiling Rates'!$D$239="OPS",'Labor Loading Matrix'!J1145,0),IF('CLINs &amp; Ceiling Rates'!$D$240="OPS",'Labor Loading Matrix'!K1145,0),IF('CLINs &amp; Ceiling Rates'!$D$241="OPS",'Labor Loading Matrix'!L1145,0),IF('CLINs &amp; Ceiling Rates'!$D$242="OPS",'Labor Loading Matrix'!M1145,0),IF('CLINs &amp; Ceiling Rates'!$D$243="OPS",'Labor Loading Matrix'!N1145,0),IF('CLINs &amp; Ceiling Rates'!$D$244="OPS",'Labor Loading Matrix'!O1145,0),IF('CLINs &amp; Ceiling Rates'!$D$245="OPS",'Labor Loading Matrix'!P1145,0),IF('CLINs &amp; Ceiling Rates'!$D$246="OPS",'Labor Loading Matrix'!Q1145,0),IF('CLINs &amp; Ceiling Rates'!$D$247="OPS",'Labor Loading Matrix'!R1145,0),IF('CLINs &amp; Ceiling Rates'!$D$248="OPS",'Labor Loading Matrix'!S1145,0),IF('CLINs &amp; Ceiling Rates'!$D$249="OPS",'Labor Loading Matrix'!T1145,0),IF('CLINs &amp; Ceiling Rates'!$D$250="OPS",'Labor Loading Matrix'!U1145,0),IF('CLINs &amp; Ceiling Rates'!$D$251="OPS",'Labor Loading Matrix'!V1145,0),IF('CLINs &amp; Ceiling Rates'!$D$252="OPS",'Labor Loading Matrix'!W1145,0),IF('CLINs &amp; Ceiling Rates'!$D$253="OPS",'Labor Loading Matrix'!X1145,0),IF('CLINs &amp; Ceiling Rates'!$D$254="OPS",'Labor Loading Matrix'!Y1145,0),IF('CLINs &amp; Ceiling Rates'!$D$255="OPS",'Labor Loading Matrix'!Z1145,0),IF('CLINs &amp; Ceiling Rates'!$D$256="OPS",'Labor Loading Matrix'!AA1145,0))</f>
        <v>0</v>
      </c>
      <c r="F1145" s="175">
        <f>SUM(IF('CLINs &amp; Ceiling Rates'!$D$237="F&amp;E",'Labor Loading Matrix'!H1145,0),IF('CLINs &amp; Ceiling Rates'!$D$238="F&amp;E",'Labor Loading Matrix'!I1145,0),IF('CLINs &amp; Ceiling Rates'!$D$239="F&amp;E",'Labor Loading Matrix'!J1145,0),IF('CLINs &amp; Ceiling Rates'!$D$240="F&amp;E",'Labor Loading Matrix'!K1145,0),IF('CLINs &amp; Ceiling Rates'!$D$241="F&amp;E",'Labor Loading Matrix'!L1145,0),IF('CLINs &amp; Ceiling Rates'!$D$242="F&amp;E",'Labor Loading Matrix'!M1145,0),IF('CLINs &amp; Ceiling Rates'!$D$243="F&amp;E",'Labor Loading Matrix'!N1145,0),IF('CLINs &amp; Ceiling Rates'!$D$244="F&amp;E",'Labor Loading Matrix'!O1145,0),IF('CLINs &amp; Ceiling Rates'!$D$245="F&amp;E",'Labor Loading Matrix'!P1145,0),IF('CLINs &amp; Ceiling Rates'!$D$246="F&amp;E",'Labor Loading Matrix'!Q1145,0),IF('CLINs &amp; Ceiling Rates'!$D$247="F&amp;E",'Labor Loading Matrix'!R1145,0),IF('CLINs &amp; Ceiling Rates'!$D$248="F&amp;E",'Labor Loading Matrix'!S1145,0),IF('CLINs &amp; Ceiling Rates'!$D$249="F&amp;E",'Labor Loading Matrix'!T1145,0),IF('CLINs &amp; Ceiling Rates'!$D$250="F&amp;E",'Labor Loading Matrix'!U1145,0),IF('CLINs &amp; Ceiling Rates'!$D$251="F&amp;E",'Labor Loading Matrix'!V1145,0),IF('CLINs &amp; Ceiling Rates'!$D$252="F&amp;E",'Labor Loading Matrix'!W1145,0),IF('CLINs &amp; Ceiling Rates'!$D$253="F&amp;E",'Labor Loading Matrix'!X1145,0),IF('CLINs &amp; Ceiling Rates'!$D$254="F&amp;E",'Labor Loading Matrix'!Y1145,0),IF('CLINs &amp; Ceiling Rates'!$D$255="F&amp;E",'Labor Loading Matrix'!Z1145,0),IF('CLINs &amp; Ceiling Rates'!$D$256="F&amp;E",'Labor Loading Matrix'!AA1145,0))</f>
        <v>0</v>
      </c>
      <c r="G1145" s="175">
        <f>SUM(IF('CLINs &amp; Ceiling Rates'!$D$237="R&amp;D",'Labor Loading Matrix'!H1145,0),IF('CLINs &amp; Ceiling Rates'!$D$238="R&amp;D",'Labor Loading Matrix'!I1145,0),IF('CLINs &amp; Ceiling Rates'!$D$239="R&amp;D",'Labor Loading Matrix'!J1145,0),IF('CLINs &amp; Ceiling Rates'!$D$240="R&amp;D",'Labor Loading Matrix'!K1145,0),IF('CLINs &amp; Ceiling Rates'!$D$241="R&amp;D",'Labor Loading Matrix'!L1145,0),IF('CLINs &amp; Ceiling Rates'!$D$242="R&amp;D",'Labor Loading Matrix'!M1145,0),IF('CLINs &amp; Ceiling Rates'!$D$243="R&amp;D",'Labor Loading Matrix'!N1145,0),IF('CLINs &amp; Ceiling Rates'!$D$244="R&amp;D",'Labor Loading Matrix'!O1145,0),IF('CLINs &amp; Ceiling Rates'!$D$245="R&amp;D",'Labor Loading Matrix'!P1145,0),IF('CLINs &amp; Ceiling Rates'!$D$246="R&amp;D",'Labor Loading Matrix'!Q1145,0),IF('CLINs &amp; Ceiling Rates'!$D$247="R&amp;D",'Labor Loading Matrix'!R1145,0),IF('CLINs &amp; Ceiling Rates'!$D$248="R&amp;D",'Labor Loading Matrix'!S1145,0),IF('CLINs &amp; Ceiling Rates'!$D$249="R&amp;D",'Labor Loading Matrix'!T1145,0),IF('CLINs &amp; Ceiling Rates'!$D$250="R&amp;D",'Labor Loading Matrix'!U1145,0),IF('CLINs &amp; Ceiling Rates'!$D$251="R&amp;D",'Labor Loading Matrix'!V1145,0),IF('CLINs &amp; Ceiling Rates'!$D$252="R&amp;D",'Labor Loading Matrix'!W1145,0),IF('CLINs &amp; Ceiling Rates'!$D$253="R&amp;D",'Labor Loading Matrix'!X1145,0),IF('CLINs &amp; Ceiling Rates'!$D$254="R&amp;D",'Labor Loading Matrix'!Y1145,0),IF('CLINs &amp; Ceiling Rates'!$D$255="R&amp;D",'Labor Loading Matrix'!Z1145,0),IF('CLINs &amp; Ceiling Rates'!$D$256="R&amp;D",'Labor Loading Matrix'!AA1145,0))</f>
        <v>0</v>
      </c>
      <c r="H1145" s="137"/>
      <c r="I1145" s="137"/>
      <c r="J1145" s="137"/>
      <c r="K1145" s="137"/>
      <c r="L1145" s="137"/>
      <c r="M1145" s="137"/>
      <c r="N1145" s="84"/>
      <c r="O1145" s="84"/>
      <c r="P1145" s="84"/>
      <c r="Q1145" s="84"/>
      <c r="R1145" s="133"/>
      <c r="S1145" s="133"/>
      <c r="T1145" s="133"/>
      <c r="U1145" s="133"/>
      <c r="V1145" s="133"/>
      <c r="W1145" s="133"/>
      <c r="X1145" s="133"/>
      <c r="Y1145" s="133"/>
      <c r="Z1145" s="133"/>
      <c r="AA1145" s="133"/>
    </row>
    <row r="1146" spans="1:27" s="73" customFormat="1" ht="18" hidden="1" customHeight="1" x14ac:dyDescent="0.25">
      <c r="A1146" s="173">
        <f>'CLINs &amp; Ceiling Rates'!B75</f>
        <v>0</v>
      </c>
      <c r="B1146" s="173">
        <f>'CLINs &amp; Ceiling Rates'!C75</f>
        <v>0</v>
      </c>
      <c r="C1146" s="177" t="str">
        <f>'CLINs &amp; Ceiling Rates'!O75</f>
        <v/>
      </c>
      <c r="D1146" s="211">
        <f>IF('CLINs &amp; Ceiling Rates'!D1102="",SUM('Labor Loading Matrix'!H1146:AA1146),SUM(E1146:G1146))</f>
        <v>0</v>
      </c>
      <c r="E1146" s="175">
        <f>SUM(IF('CLINs &amp; Ceiling Rates'!$D$237="OPS",'Labor Loading Matrix'!H1146,0),IF('CLINs &amp; Ceiling Rates'!$D$238="OPS",'Labor Loading Matrix'!I1146,0),IF('CLINs &amp; Ceiling Rates'!$D$239="OPS",'Labor Loading Matrix'!J1146,0),IF('CLINs &amp; Ceiling Rates'!$D$240="OPS",'Labor Loading Matrix'!K1146,0),IF('CLINs &amp; Ceiling Rates'!$D$241="OPS",'Labor Loading Matrix'!L1146,0),IF('CLINs &amp; Ceiling Rates'!$D$242="OPS",'Labor Loading Matrix'!M1146,0),IF('CLINs &amp; Ceiling Rates'!$D$243="OPS",'Labor Loading Matrix'!N1146,0),IF('CLINs &amp; Ceiling Rates'!$D$244="OPS",'Labor Loading Matrix'!O1146,0),IF('CLINs &amp; Ceiling Rates'!$D$245="OPS",'Labor Loading Matrix'!P1146,0),IF('CLINs &amp; Ceiling Rates'!$D$246="OPS",'Labor Loading Matrix'!Q1146,0),IF('CLINs &amp; Ceiling Rates'!$D$247="OPS",'Labor Loading Matrix'!R1146,0),IF('CLINs &amp; Ceiling Rates'!$D$248="OPS",'Labor Loading Matrix'!S1146,0),IF('CLINs &amp; Ceiling Rates'!$D$249="OPS",'Labor Loading Matrix'!T1146,0),IF('CLINs &amp; Ceiling Rates'!$D$250="OPS",'Labor Loading Matrix'!U1146,0),IF('CLINs &amp; Ceiling Rates'!$D$251="OPS",'Labor Loading Matrix'!V1146,0),IF('CLINs &amp; Ceiling Rates'!$D$252="OPS",'Labor Loading Matrix'!W1146,0),IF('CLINs &amp; Ceiling Rates'!$D$253="OPS",'Labor Loading Matrix'!X1146,0),IF('CLINs &amp; Ceiling Rates'!$D$254="OPS",'Labor Loading Matrix'!Y1146,0),IF('CLINs &amp; Ceiling Rates'!$D$255="OPS",'Labor Loading Matrix'!Z1146,0),IF('CLINs &amp; Ceiling Rates'!$D$256="OPS",'Labor Loading Matrix'!AA1146,0))</f>
        <v>0</v>
      </c>
      <c r="F1146" s="175">
        <f>SUM(IF('CLINs &amp; Ceiling Rates'!$D$237="F&amp;E",'Labor Loading Matrix'!H1146,0),IF('CLINs &amp; Ceiling Rates'!$D$238="F&amp;E",'Labor Loading Matrix'!I1146,0),IF('CLINs &amp; Ceiling Rates'!$D$239="F&amp;E",'Labor Loading Matrix'!J1146,0),IF('CLINs &amp; Ceiling Rates'!$D$240="F&amp;E",'Labor Loading Matrix'!K1146,0),IF('CLINs &amp; Ceiling Rates'!$D$241="F&amp;E",'Labor Loading Matrix'!L1146,0),IF('CLINs &amp; Ceiling Rates'!$D$242="F&amp;E",'Labor Loading Matrix'!M1146,0),IF('CLINs &amp; Ceiling Rates'!$D$243="F&amp;E",'Labor Loading Matrix'!N1146,0),IF('CLINs &amp; Ceiling Rates'!$D$244="F&amp;E",'Labor Loading Matrix'!O1146,0),IF('CLINs &amp; Ceiling Rates'!$D$245="F&amp;E",'Labor Loading Matrix'!P1146,0),IF('CLINs &amp; Ceiling Rates'!$D$246="F&amp;E",'Labor Loading Matrix'!Q1146,0),IF('CLINs &amp; Ceiling Rates'!$D$247="F&amp;E",'Labor Loading Matrix'!R1146,0),IF('CLINs &amp; Ceiling Rates'!$D$248="F&amp;E",'Labor Loading Matrix'!S1146,0),IF('CLINs &amp; Ceiling Rates'!$D$249="F&amp;E",'Labor Loading Matrix'!T1146,0),IF('CLINs &amp; Ceiling Rates'!$D$250="F&amp;E",'Labor Loading Matrix'!U1146,0),IF('CLINs &amp; Ceiling Rates'!$D$251="F&amp;E",'Labor Loading Matrix'!V1146,0),IF('CLINs &amp; Ceiling Rates'!$D$252="F&amp;E",'Labor Loading Matrix'!W1146,0),IF('CLINs &amp; Ceiling Rates'!$D$253="F&amp;E",'Labor Loading Matrix'!X1146,0),IF('CLINs &amp; Ceiling Rates'!$D$254="F&amp;E",'Labor Loading Matrix'!Y1146,0),IF('CLINs &amp; Ceiling Rates'!$D$255="F&amp;E",'Labor Loading Matrix'!Z1146,0),IF('CLINs &amp; Ceiling Rates'!$D$256="F&amp;E",'Labor Loading Matrix'!AA1146,0))</f>
        <v>0</v>
      </c>
      <c r="G1146" s="175">
        <f>SUM(IF('CLINs &amp; Ceiling Rates'!$D$237="R&amp;D",'Labor Loading Matrix'!H1146,0),IF('CLINs &amp; Ceiling Rates'!$D$238="R&amp;D",'Labor Loading Matrix'!I1146,0),IF('CLINs &amp; Ceiling Rates'!$D$239="R&amp;D",'Labor Loading Matrix'!J1146,0),IF('CLINs &amp; Ceiling Rates'!$D$240="R&amp;D",'Labor Loading Matrix'!K1146,0),IF('CLINs &amp; Ceiling Rates'!$D$241="R&amp;D",'Labor Loading Matrix'!L1146,0),IF('CLINs &amp; Ceiling Rates'!$D$242="R&amp;D",'Labor Loading Matrix'!M1146,0),IF('CLINs &amp; Ceiling Rates'!$D$243="R&amp;D",'Labor Loading Matrix'!N1146,0),IF('CLINs &amp; Ceiling Rates'!$D$244="R&amp;D",'Labor Loading Matrix'!O1146,0),IF('CLINs &amp; Ceiling Rates'!$D$245="R&amp;D",'Labor Loading Matrix'!P1146,0),IF('CLINs &amp; Ceiling Rates'!$D$246="R&amp;D",'Labor Loading Matrix'!Q1146,0),IF('CLINs &amp; Ceiling Rates'!$D$247="R&amp;D",'Labor Loading Matrix'!R1146,0),IF('CLINs &amp; Ceiling Rates'!$D$248="R&amp;D",'Labor Loading Matrix'!S1146,0),IF('CLINs &amp; Ceiling Rates'!$D$249="R&amp;D",'Labor Loading Matrix'!T1146,0),IF('CLINs &amp; Ceiling Rates'!$D$250="R&amp;D",'Labor Loading Matrix'!U1146,0),IF('CLINs &amp; Ceiling Rates'!$D$251="R&amp;D",'Labor Loading Matrix'!V1146,0),IF('CLINs &amp; Ceiling Rates'!$D$252="R&amp;D",'Labor Loading Matrix'!W1146,0),IF('CLINs &amp; Ceiling Rates'!$D$253="R&amp;D",'Labor Loading Matrix'!X1146,0),IF('CLINs &amp; Ceiling Rates'!$D$254="R&amp;D",'Labor Loading Matrix'!Y1146,0),IF('CLINs &amp; Ceiling Rates'!$D$255="R&amp;D",'Labor Loading Matrix'!Z1146,0),IF('CLINs &amp; Ceiling Rates'!$D$256="R&amp;D",'Labor Loading Matrix'!AA1146,0))</f>
        <v>0</v>
      </c>
      <c r="H1146" s="137"/>
      <c r="I1146" s="137"/>
      <c r="J1146" s="137"/>
      <c r="K1146" s="137"/>
      <c r="L1146" s="137"/>
      <c r="M1146" s="137"/>
      <c r="N1146" s="84"/>
      <c r="O1146" s="84"/>
      <c r="P1146" s="84"/>
      <c r="Q1146" s="84"/>
      <c r="R1146" s="133"/>
      <c r="S1146" s="133"/>
      <c r="T1146" s="133"/>
      <c r="U1146" s="133"/>
      <c r="V1146" s="133"/>
      <c r="W1146" s="133"/>
      <c r="X1146" s="133"/>
      <c r="Y1146" s="133"/>
      <c r="Z1146" s="133"/>
      <c r="AA1146" s="133"/>
    </row>
    <row r="1147" spans="1:27" s="73" customFormat="1" ht="18" hidden="1" customHeight="1" x14ac:dyDescent="0.25">
      <c r="A1147" s="173">
        <f>'CLINs &amp; Ceiling Rates'!B76</f>
        <v>0</v>
      </c>
      <c r="B1147" s="173">
        <f>'CLINs &amp; Ceiling Rates'!C76</f>
        <v>0</v>
      </c>
      <c r="C1147" s="177" t="str">
        <f>'CLINs &amp; Ceiling Rates'!O76</f>
        <v/>
      </c>
      <c r="D1147" s="211">
        <f>IF('CLINs &amp; Ceiling Rates'!D1103="",SUM('Labor Loading Matrix'!H1147:AA1147),SUM(E1147:G1147))</f>
        <v>0</v>
      </c>
      <c r="E1147" s="175">
        <f>SUM(IF('CLINs &amp; Ceiling Rates'!$D$237="OPS",'Labor Loading Matrix'!H1147,0),IF('CLINs &amp; Ceiling Rates'!$D$238="OPS",'Labor Loading Matrix'!I1147,0),IF('CLINs &amp; Ceiling Rates'!$D$239="OPS",'Labor Loading Matrix'!J1147,0),IF('CLINs &amp; Ceiling Rates'!$D$240="OPS",'Labor Loading Matrix'!K1147,0),IF('CLINs &amp; Ceiling Rates'!$D$241="OPS",'Labor Loading Matrix'!L1147,0),IF('CLINs &amp; Ceiling Rates'!$D$242="OPS",'Labor Loading Matrix'!M1147,0),IF('CLINs &amp; Ceiling Rates'!$D$243="OPS",'Labor Loading Matrix'!N1147,0),IF('CLINs &amp; Ceiling Rates'!$D$244="OPS",'Labor Loading Matrix'!O1147,0),IF('CLINs &amp; Ceiling Rates'!$D$245="OPS",'Labor Loading Matrix'!P1147,0),IF('CLINs &amp; Ceiling Rates'!$D$246="OPS",'Labor Loading Matrix'!Q1147,0),IF('CLINs &amp; Ceiling Rates'!$D$247="OPS",'Labor Loading Matrix'!R1147,0),IF('CLINs &amp; Ceiling Rates'!$D$248="OPS",'Labor Loading Matrix'!S1147,0),IF('CLINs &amp; Ceiling Rates'!$D$249="OPS",'Labor Loading Matrix'!T1147,0),IF('CLINs &amp; Ceiling Rates'!$D$250="OPS",'Labor Loading Matrix'!U1147,0),IF('CLINs &amp; Ceiling Rates'!$D$251="OPS",'Labor Loading Matrix'!V1147,0),IF('CLINs &amp; Ceiling Rates'!$D$252="OPS",'Labor Loading Matrix'!W1147,0),IF('CLINs &amp; Ceiling Rates'!$D$253="OPS",'Labor Loading Matrix'!X1147,0),IF('CLINs &amp; Ceiling Rates'!$D$254="OPS",'Labor Loading Matrix'!Y1147,0),IF('CLINs &amp; Ceiling Rates'!$D$255="OPS",'Labor Loading Matrix'!Z1147,0),IF('CLINs &amp; Ceiling Rates'!$D$256="OPS",'Labor Loading Matrix'!AA1147,0))</f>
        <v>0</v>
      </c>
      <c r="F1147" s="175">
        <f>SUM(IF('CLINs &amp; Ceiling Rates'!$D$237="F&amp;E",'Labor Loading Matrix'!H1147,0),IF('CLINs &amp; Ceiling Rates'!$D$238="F&amp;E",'Labor Loading Matrix'!I1147,0),IF('CLINs &amp; Ceiling Rates'!$D$239="F&amp;E",'Labor Loading Matrix'!J1147,0),IF('CLINs &amp; Ceiling Rates'!$D$240="F&amp;E",'Labor Loading Matrix'!K1147,0),IF('CLINs &amp; Ceiling Rates'!$D$241="F&amp;E",'Labor Loading Matrix'!L1147,0),IF('CLINs &amp; Ceiling Rates'!$D$242="F&amp;E",'Labor Loading Matrix'!M1147,0),IF('CLINs &amp; Ceiling Rates'!$D$243="F&amp;E",'Labor Loading Matrix'!N1147,0),IF('CLINs &amp; Ceiling Rates'!$D$244="F&amp;E",'Labor Loading Matrix'!O1147,0),IF('CLINs &amp; Ceiling Rates'!$D$245="F&amp;E",'Labor Loading Matrix'!P1147,0),IF('CLINs &amp; Ceiling Rates'!$D$246="F&amp;E",'Labor Loading Matrix'!Q1147,0),IF('CLINs &amp; Ceiling Rates'!$D$247="F&amp;E",'Labor Loading Matrix'!R1147,0),IF('CLINs &amp; Ceiling Rates'!$D$248="F&amp;E",'Labor Loading Matrix'!S1147,0),IF('CLINs &amp; Ceiling Rates'!$D$249="F&amp;E",'Labor Loading Matrix'!T1147,0),IF('CLINs &amp; Ceiling Rates'!$D$250="F&amp;E",'Labor Loading Matrix'!U1147,0),IF('CLINs &amp; Ceiling Rates'!$D$251="F&amp;E",'Labor Loading Matrix'!V1147,0),IF('CLINs &amp; Ceiling Rates'!$D$252="F&amp;E",'Labor Loading Matrix'!W1147,0),IF('CLINs &amp; Ceiling Rates'!$D$253="F&amp;E",'Labor Loading Matrix'!X1147,0),IF('CLINs &amp; Ceiling Rates'!$D$254="F&amp;E",'Labor Loading Matrix'!Y1147,0),IF('CLINs &amp; Ceiling Rates'!$D$255="F&amp;E",'Labor Loading Matrix'!Z1147,0),IF('CLINs &amp; Ceiling Rates'!$D$256="F&amp;E",'Labor Loading Matrix'!AA1147,0))</f>
        <v>0</v>
      </c>
      <c r="G1147" s="175">
        <f>SUM(IF('CLINs &amp; Ceiling Rates'!$D$237="R&amp;D",'Labor Loading Matrix'!H1147,0),IF('CLINs &amp; Ceiling Rates'!$D$238="R&amp;D",'Labor Loading Matrix'!I1147,0),IF('CLINs &amp; Ceiling Rates'!$D$239="R&amp;D",'Labor Loading Matrix'!J1147,0),IF('CLINs &amp; Ceiling Rates'!$D$240="R&amp;D",'Labor Loading Matrix'!K1147,0),IF('CLINs &amp; Ceiling Rates'!$D$241="R&amp;D",'Labor Loading Matrix'!L1147,0),IF('CLINs &amp; Ceiling Rates'!$D$242="R&amp;D",'Labor Loading Matrix'!M1147,0),IF('CLINs &amp; Ceiling Rates'!$D$243="R&amp;D",'Labor Loading Matrix'!N1147,0),IF('CLINs &amp; Ceiling Rates'!$D$244="R&amp;D",'Labor Loading Matrix'!O1147,0),IF('CLINs &amp; Ceiling Rates'!$D$245="R&amp;D",'Labor Loading Matrix'!P1147,0),IF('CLINs &amp; Ceiling Rates'!$D$246="R&amp;D",'Labor Loading Matrix'!Q1147,0),IF('CLINs &amp; Ceiling Rates'!$D$247="R&amp;D",'Labor Loading Matrix'!R1147,0),IF('CLINs &amp; Ceiling Rates'!$D$248="R&amp;D",'Labor Loading Matrix'!S1147,0),IF('CLINs &amp; Ceiling Rates'!$D$249="R&amp;D",'Labor Loading Matrix'!T1147,0),IF('CLINs &amp; Ceiling Rates'!$D$250="R&amp;D",'Labor Loading Matrix'!U1147,0),IF('CLINs &amp; Ceiling Rates'!$D$251="R&amp;D",'Labor Loading Matrix'!V1147,0),IF('CLINs &amp; Ceiling Rates'!$D$252="R&amp;D",'Labor Loading Matrix'!W1147,0),IF('CLINs &amp; Ceiling Rates'!$D$253="R&amp;D",'Labor Loading Matrix'!X1147,0),IF('CLINs &amp; Ceiling Rates'!$D$254="R&amp;D",'Labor Loading Matrix'!Y1147,0),IF('CLINs &amp; Ceiling Rates'!$D$255="R&amp;D",'Labor Loading Matrix'!Z1147,0),IF('CLINs &amp; Ceiling Rates'!$D$256="R&amp;D",'Labor Loading Matrix'!AA1147,0))</f>
        <v>0</v>
      </c>
      <c r="H1147" s="137"/>
      <c r="I1147" s="137"/>
      <c r="J1147" s="137"/>
      <c r="K1147" s="137"/>
      <c r="L1147" s="137"/>
      <c r="M1147" s="137"/>
      <c r="N1147" s="84"/>
      <c r="O1147" s="84"/>
      <c r="P1147" s="84"/>
      <c r="Q1147" s="84"/>
      <c r="R1147" s="133"/>
      <c r="S1147" s="133"/>
      <c r="T1147" s="133"/>
      <c r="U1147" s="133"/>
      <c r="V1147" s="133"/>
      <c r="W1147" s="133"/>
      <c r="X1147" s="133"/>
      <c r="Y1147" s="133"/>
      <c r="Z1147" s="133"/>
      <c r="AA1147" s="133"/>
    </row>
    <row r="1148" spans="1:27" s="73" customFormat="1" ht="18" hidden="1" customHeight="1" x14ac:dyDescent="0.25">
      <c r="A1148" s="173">
        <f>'CLINs &amp; Ceiling Rates'!B77</f>
        <v>0</v>
      </c>
      <c r="B1148" s="173">
        <f>'CLINs &amp; Ceiling Rates'!C77</f>
        <v>0</v>
      </c>
      <c r="C1148" s="177" t="str">
        <f>'CLINs &amp; Ceiling Rates'!O77</f>
        <v/>
      </c>
      <c r="D1148" s="211">
        <f>IF('CLINs &amp; Ceiling Rates'!D1104="",SUM('Labor Loading Matrix'!H1148:AA1148),SUM(E1148:G1148))</f>
        <v>0</v>
      </c>
      <c r="E1148" s="175">
        <f>SUM(IF('CLINs &amp; Ceiling Rates'!$D$237="OPS",'Labor Loading Matrix'!H1148,0),IF('CLINs &amp; Ceiling Rates'!$D$238="OPS",'Labor Loading Matrix'!I1148,0),IF('CLINs &amp; Ceiling Rates'!$D$239="OPS",'Labor Loading Matrix'!J1148,0),IF('CLINs &amp; Ceiling Rates'!$D$240="OPS",'Labor Loading Matrix'!K1148,0),IF('CLINs &amp; Ceiling Rates'!$D$241="OPS",'Labor Loading Matrix'!L1148,0),IF('CLINs &amp; Ceiling Rates'!$D$242="OPS",'Labor Loading Matrix'!M1148,0),IF('CLINs &amp; Ceiling Rates'!$D$243="OPS",'Labor Loading Matrix'!N1148,0),IF('CLINs &amp; Ceiling Rates'!$D$244="OPS",'Labor Loading Matrix'!O1148,0),IF('CLINs &amp; Ceiling Rates'!$D$245="OPS",'Labor Loading Matrix'!P1148,0),IF('CLINs &amp; Ceiling Rates'!$D$246="OPS",'Labor Loading Matrix'!Q1148,0),IF('CLINs &amp; Ceiling Rates'!$D$247="OPS",'Labor Loading Matrix'!R1148,0),IF('CLINs &amp; Ceiling Rates'!$D$248="OPS",'Labor Loading Matrix'!S1148,0),IF('CLINs &amp; Ceiling Rates'!$D$249="OPS",'Labor Loading Matrix'!T1148,0),IF('CLINs &amp; Ceiling Rates'!$D$250="OPS",'Labor Loading Matrix'!U1148,0),IF('CLINs &amp; Ceiling Rates'!$D$251="OPS",'Labor Loading Matrix'!V1148,0),IF('CLINs &amp; Ceiling Rates'!$D$252="OPS",'Labor Loading Matrix'!W1148,0),IF('CLINs &amp; Ceiling Rates'!$D$253="OPS",'Labor Loading Matrix'!X1148,0),IF('CLINs &amp; Ceiling Rates'!$D$254="OPS",'Labor Loading Matrix'!Y1148,0),IF('CLINs &amp; Ceiling Rates'!$D$255="OPS",'Labor Loading Matrix'!Z1148,0),IF('CLINs &amp; Ceiling Rates'!$D$256="OPS",'Labor Loading Matrix'!AA1148,0))</f>
        <v>0</v>
      </c>
      <c r="F1148" s="175">
        <f>SUM(IF('CLINs &amp; Ceiling Rates'!$D$237="F&amp;E",'Labor Loading Matrix'!H1148,0),IF('CLINs &amp; Ceiling Rates'!$D$238="F&amp;E",'Labor Loading Matrix'!I1148,0),IF('CLINs &amp; Ceiling Rates'!$D$239="F&amp;E",'Labor Loading Matrix'!J1148,0),IF('CLINs &amp; Ceiling Rates'!$D$240="F&amp;E",'Labor Loading Matrix'!K1148,0),IF('CLINs &amp; Ceiling Rates'!$D$241="F&amp;E",'Labor Loading Matrix'!L1148,0),IF('CLINs &amp; Ceiling Rates'!$D$242="F&amp;E",'Labor Loading Matrix'!M1148,0),IF('CLINs &amp; Ceiling Rates'!$D$243="F&amp;E",'Labor Loading Matrix'!N1148,0),IF('CLINs &amp; Ceiling Rates'!$D$244="F&amp;E",'Labor Loading Matrix'!O1148,0),IF('CLINs &amp; Ceiling Rates'!$D$245="F&amp;E",'Labor Loading Matrix'!P1148,0),IF('CLINs &amp; Ceiling Rates'!$D$246="F&amp;E",'Labor Loading Matrix'!Q1148,0),IF('CLINs &amp; Ceiling Rates'!$D$247="F&amp;E",'Labor Loading Matrix'!R1148,0),IF('CLINs &amp; Ceiling Rates'!$D$248="F&amp;E",'Labor Loading Matrix'!S1148,0),IF('CLINs &amp; Ceiling Rates'!$D$249="F&amp;E",'Labor Loading Matrix'!T1148,0),IF('CLINs &amp; Ceiling Rates'!$D$250="F&amp;E",'Labor Loading Matrix'!U1148,0),IF('CLINs &amp; Ceiling Rates'!$D$251="F&amp;E",'Labor Loading Matrix'!V1148,0),IF('CLINs &amp; Ceiling Rates'!$D$252="F&amp;E",'Labor Loading Matrix'!W1148,0),IF('CLINs &amp; Ceiling Rates'!$D$253="F&amp;E",'Labor Loading Matrix'!X1148,0),IF('CLINs &amp; Ceiling Rates'!$D$254="F&amp;E",'Labor Loading Matrix'!Y1148,0),IF('CLINs &amp; Ceiling Rates'!$D$255="F&amp;E",'Labor Loading Matrix'!Z1148,0),IF('CLINs &amp; Ceiling Rates'!$D$256="F&amp;E",'Labor Loading Matrix'!AA1148,0))</f>
        <v>0</v>
      </c>
      <c r="G1148" s="175">
        <f>SUM(IF('CLINs &amp; Ceiling Rates'!$D$237="R&amp;D",'Labor Loading Matrix'!H1148,0),IF('CLINs &amp; Ceiling Rates'!$D$238="R&amp;D",'Labor Loading Matrix'!I1148,0),IF('CLINs &amp; Ceiling Rates'!$D$239="R&amp;D",'Labor Loading Matrix'!J1148,0),IF('CLINs &amp; Ceiling Rates'!$D$240="R&amp;D",'Labor Loading Matrix'!K1148,0),IF('CLINs &amp; Ceiling Rates'!$D$241="R&amp;D",'Labor Loading Matrix'!L1148,0),IF('CLINs &amp; Ceiling Rates'!$D$242="R&amp;D",'Labor Loading Matrix'!M1148,0),IF('CLINs &amp; Ceiling Rates'!$D$243="R&amp;D",'Labor Loading Matrix'!N1148,0),IF('CLINs &amp; Ceiling Rates'!$D$244="R&amp;D",'Labor Loading Matrix'!O1148,0),IF('CLINs &amp; Ceiling Rates'!$D$245="R&amp;D",'Labor Loading Matrix'!P1148,0),IF('CLINs &amp; Ceiling Rates'!$D$246="R&amp;D",'Labor Loading Matrix'!Q1148,0),IF('CLINs &amp; Ceiling Rates'!$D$247="R&amp;D",'Labor Loading Matrix'!R1148,0),IF('CLINs &amp; Ceiling Rates'!$D$248="R&amp;D",'Labor Loading Matrix'!S1148,0),IF('CLINs &amp; Ceiling Rates'!$D$249="R&amp;D",'Labor Loading Matrix'!T1148,0),IF('CLINs &amp; Ceiling Rates'!$D$250="R&amp;D",'Labor Loading Matrix'!U1148,0),IF('CLINs &amp; Ceiling Rates'!$D$251="R&amp;D",'Labor Loading Matrix'!V1148,0),IF('CLINs &amp; Ceiling Rates'!$D$252="R&amp;D",'Labor Loading Matrix'!W1148,0),IF('CLINs &amp; Ceiling Rates'!$D$253="R&amp;D",'Labor Loading Matrix'!X1148,0),IF('CLINs &amp; Ceiling Rates'!$D$254="R&amp;D",'Labor Loading Matrix'!Y1148,0),IF('CLINs &amp; Ceiling Rates'!$D$255="R&amp;D",'Labor Loading Matrix'!Z1148,0),IF('CLINs &amp; Ceiling Rates'!$D$256="R&amp;D",'Labor Loading Matrix'!AA1148,0))</f>
        <v>0</v>
      </c>
      <c r="H1148" s="137"/>
      <c r="I1148" s="137"/>
      <c r="J1148" s="137"/>
      <c r="K1148" s="137"/>
      <c r="L1148" s="137"/>
      <c r="M1148" s="137"/>
      <c r="N1148" s="84"/>
      <c r="O1148" s="84"/>
      <c r="P1148" s="84"/>
      <c r="Q1148" s="84"/>
      <c r="R1148" s="133"/>
      <c r="S1148" s="133"/>
      <c r="T1148" s="133"/>
      <c r="U1148" s="133"/>
      <c r="V1148" s="133"/>
      <c r="W1148" s="133"/>
      <c r="X1148" s="133"/>
      <c r="Y1148" s="133"/>
      <c r="Z1148" s="133"/>
      <c r="AA1148" s="133"/>
    </row>
    <row r="1149" spans="1:27" s="73" customFormat="1" ht="18" hidden="1" customHeight="1" x14ac:dyDescent="0.25">
      <c r="A1149" s="173">
        <f>'CLINs &amp; Ceiling Rates'!B78</f>
        <v>0</v>
      </c>
      <c r="B1149" s="173">
        <f>'CLINs &amp; Ceiling Rates'!C78</f>
        <v>0</v>
      </c>
      <c r="C1149" s="177" t="str">
        <f>'CLINs &amp; Ceiling Rates'!O78</f>
        <v/>
      </c>
      <c r="D1149" s="211">
        <f>IF('CLINs &amp; Ceiling Rates'!D1105="",SUM('Labor Loading Matrix'!H1149:AA1149),SUM(E1149:G1149))</f>
        <v>0</v>
      </c>
      <c r="E1149" s="175">
        <f>SUM(IF('CLINs &amp; Ceiling Rates'!$D$237="OPS",'Labor Loading Matrix'!H1149,0),IF('CLINs &amp; Ceiling Rates'!$D$238="OPS",'Labor Loading Matrix'!I1149,0),IF('CLINs &amp; Ceiling Rates'!$D$239="OPS",'Labor Loading Matrix'!J1149,0),IF('CLINs &amp; Ceiling Rates'!$D$240="OPS",'Labor Loading Matrix'!K1149,0),IF('CLINs &amp; Ceiling Rates'!$D$241="OPS",'Labor Loading Matrix'!L1149,0),IF('CLINs &amp; Ceiling Rates'!$D$242="OPS",'Labor Loading Matrix'!M1149,0),IF('CLINs &amp; Ceiling Rates'!$D$243="OPS",'Labor Loading Matrix'!N1149,0),IF('CLINs &amp; Ceiling Rates'!$D$244="OPS",'Labor Loading Matrix'!O1149,0),IF('CLINs &amp; Ceiling Rates'!$D$245="OPS",'Labor Loading Matrix'!P1149,0),IF('CLINs &amp; Ceiling Rates'!$D$246="OPS",'Labor Loading Matrix'!Q1149,0),IF('CLINs &amp; Ceiling Rates'!$D$247="OPS",'Labor Loading Matrix'!R1149,0),IF('CLINs &amp; Ceiling Rates'!$D$248="OPS",'Labor Loading Matrix'!S1149,0),IF('CLINs &amp; Ceiling Rates'!$D$249="OPS",'Labor Loading Matrix'!T1149,0),IF('CLINs &amp; Ceiling Rates'!$D$250="OPS",'Labor Loading Matrix'!U1149,0),IF('CLINs &amp; Ceiling Rates'!$D$251="OPS",'Labor Loading Matrix'!V1149,0),IF('CLINs &amp; Ceiling Rates'!$D$252="OPS",'Labor Loading Matrix'!W1149,0),IF('CLINs &amp; Ceiling Rates'!$D$253="OPS",'Labor Loading Matrix'!X1149,0),IF('CLINs &amp; Ceiling Rates'!$D$254="OPS",'Labor Loading Matrix'!Y1149,0),IF('CLINs &amp; Ceiling Rates'!$D$255="OPS",'Labor Loading Matrix'!Z1149,0),IF('CLINs &amp; Ceiling Rates'!$D$256="OPS",'Labor Loading Matrix'!AA1149,0))</f>
        <v>0</v>
      </c>
      <c r="F1149" s="175">
        <f>SUM(IF('CLINs &amp; Ceiling Rates'!$D$237="F&amp;E",'Labor Loading Matrix'!H1149,0),IF('CLINs &amp; Ceiling Rates'!$D$238="F&amp;E",'Labor Loading Matrix'!I1149,0),IF('CLINs &amp; Ceiling Rates'!$D$239="F&amp;E",'Labor Loading Matrix'!J1149,0),IF('CLINs &amp; Ceiling Rates'!$D$240="F&amp;E",'Labor Loading Matrix'!K1149,0),IF('CLINs &amp; Ceiling Rates'!$D$241="F&amp;E",'Labor Loading Matrix'!L1149,0),IF('CLINs &amp; Ceiling Rates'!$D$242="F&amp;E",'Labor Loading Matrix'!M1149,0),IF('CLINs &amp; Ceiling Rates'!$D$243="F&amp;E",'Labor Loading Matrix'!N1149,0),IF('CLINs &amp; Ceiling Rates'!$D$244="F&amp;E",'Labor Loading Matrix'!O1149,0),IF('CLINs &amp; Ceiling Rates'!$D$245="F&amp;E",'Labor Loading Matrix'!P1149,0),IF('CLINs &amp; Ceiling Rates'!$D$246="F&amp;E",'Labor Loading Matrix'!Q1149,0),IF('CLINs &amp; Ceiling Rates'!$D$247="F&amp;E",'Labor Loading Matrix'!R1149,0),IF('CLINs &amp; Ceiling Rates'!$D$248="F&amp;E",'Labor Loading Matrix'!S1149,0),IF('CLINs &amp; Ceiling Rates'!$D$249="F&amp;E",'Labor Loading Matrix'!T1149,0),IF('CLINs &amp; Ceiling Rates'!$D$250="F&amp;E",'Labor Loading Matrix'!U1149,0),IF('CLINs &amp; Ceiling Rates'!$D$251="F&amp;E",'Labor Loading Matrix'!V1149,0),IF('CLINs &amp; Ceiling Rates'!$D$252="F&amp;E",'Labor Loading Matrix'!W1149,0),IF('CLINs &amp; Ceiling Rates'!$D$253="F&amp;E",'Labor Loading Matrix'!X1149,0),IF('CLINs &amp; Ceiling Rates'!$D$254="F&amp;E",'Labor Loading Matrix'!Y1149,0),IF('CLINs &amp; Ceiling Rates'!$D$255="F&amp;E",'Labor Loading Matrix'!Z1149,0),IF('CLINs &amp; Ceiling Rates'!$D$256="F&amp;E",'Labor Loading Matrix'!AA1149,0))</f>
        <v>0</v>
      </c>
      <c r="G1149" s="175">
        <f>SUM(IF('CLINs &amp; Ceiling Rates'!$D$237="R&amp;D",'Labor Loading Matrix'!H1149,0),IF('CLINs &amp; Ceiling Rates'!$D$238="R&amp;D",'Labor Loading Matrix'!I1149,0),IF('CLINs &amp; Ceiling Rates'!$D$239="R&amp;D",'Labor Loading Matrix'!J1149,0),IF('CLINs &amp; Ceiling Rates'!$D$240="R&amp;D",'Labor Loading Matrix'!K1149,0),IF('CLINs &amp; Ceiling Rates'!$D$241="R&amp;D",'Labor Loading Matrix'!L1149,0),IF('CLINs &amp; Ceiling Rates'!$D$242="R&amp;D",'Labor Loading Matrix'!M1149,0),IF('CLINs &amp; Ceiling Rates'!$D$243="R&amp;D",'Labor Loading Matrix'!N1149,0),IF('CLINs &amp; Ceiling Rates'!$D$244="R&amp;D",'Labor Loading Matrix'!O1149,0),IF('CLINs &amp; Ceiling Rates'!$D$245="R&amp;D",'Labor Loading Matrix'!P1149,0),IF('CLINs &amp; Ceiling Rates'!$D$246="R&amp;D",'Labor Loading Matrix'!Q1149,0),IF('CLINs &amp; Ceiling Rates'!$D$247="R&amp;D",'Labor Loading Matrix'!R1149,0),IF('CLINs &amp; Ceiling Rates'!$D$248="R&amp;D",'Labor Loading Matrix'!S1149,0),IF('CLINs &amp; Ceiling Rates'!$D$249="R&amp;D",'Labor Loading Matrix'!T1149,0),IF('CLINs &amp; Ceiling Rates'!$D$250="R&amp;D",'Labor Loading Matrix'!U1149,0),IF('CLINs &amp; Ceiling Rates'!$D$251="R&amp;D",'Labor Loading Matrix'!V1149,0),IF('CLINs &amp; Ceiling Rates'!$D$252="R&amp;D",'Labor Loading Matrix'!W1149,0),IF('CLINs &amp; Ceiling Rates'!$D$253="R&amp;D",'Labor Loading Matrix'!X1149,0),IF('CLINs &amp; Ceiling Rates'!$D$254="R&amp;D",'Labor Loading Matrix'!Y1149,0),IF('CLINs &amp; Ceiling Rates'!$D$255="R&amp;D",'Labor Loading Matrix'!Z1149,0),IF('CLINs &amp; Ceiling Rates'!$D$256="R&amp;D",'Labor Loading Matrix'!AA1149,0))</f>
        <v>0</v>
      </c>
      <c r="H1149" s="137"/>
      <c r="I1149" s="137"/>
      <c r="J1149" s="137"/>
      <c r="K1149" s="137"/>
      <c r="L1149" s="137"/>
      <c r="M1149" s="137"/>
      <c r="N1149" s="84"/>
      <c r="O1149" s="84"/>
      <c r="P1149" s="84"/>
      <c r="Q1149" s="84"/>
      <c r="R1149" s="133"/>
      <c r="S1149" s="133"/>
      <c r="T1149" s="133"/>
      <c r="U1149" s="133"/>
      <c r="V1149" s="133"/>
      <c r="W1149" s="133"/>
      <c r="X1149" s="133"/>
      <c r="Y1149" s="133"/>
      <c r="Z1149" s="133"/>
      <c r="AA1149" s="133"/>
    </row>
    <row r="1150" spans="1:27" s="73" customFormat="1" ht="18" hidden="1" customHeight="1" x14ac:dyDescent="0.25">
      <c r="A1150" s="173">
        <f>'CLINs &amp; Ceiling Rates'!B79</f>
        <v>0</v>
      </c>
      <c r="B1150" s="173">
        <f>'CLINs &amp; Ceiling Rates'!C79</f>
        <v>0</v>
      </c>
      <c r="C1150" s="177" t="str">
        <f>'CLINs &amp; Ceiling Rates'!O79</f>
        <v/>
      </c>
      <c r="D1150" s="211">
        <f>IF('CLINs &amp; Ceiling Rates'!D1106="",SUM('Labor Loading Matrix'!H1150:AA1150),SUM(E1150:G1150))</f>
        <v>0</v>
      </c>
      <c r="E1150" s="175">
        <f>SUM(IF('CLINs &amp; Ceiling Rates'!$D$237="OPS",'Labor Loading Matrix'!H1150,0),IF('CLINs &amp; Ceiling Rates'!$D$238="OPS",'Labor Loading Matrix'!I1150,0),IF('CLINs &amp; Ceiling Rates'!$D$239="OPS",'Labor Loading Matrix'!J1150,0),IF('CLINs &amp; Ceiling Rates'!$D$240="OPS",'Labor Loading Matrix'!K1150,0),IF('CLINs &amp; Ceiling Rates'!$D$241="OPS",'Labor Loading Matrix'!L1150,0),IF('CLINs &amp; Ceiling Rates'!$D$242="OPS",'Labor Loading Matrix'!M1150,0),IF('CLINs &amp; Ceiling Rates'!$D$243="OPS",'Labor Loading Matrix'!N1150,0),IF('CLINs &amp; Ceiling Rates'!$D$244="OPS",'Labor Loading Matrix'!O1150,0),IF('CLINs &amp; Ceiling Rates'!$D$245="OPS",'Labor Loading Matrix'!P1150,0),IF('CLINs &amp; Ceiling Rates'!$D$246="OPS",'Labor Loading Matrix'!Q1150,0),IF('CLINs &amp; Ceiling Rates'!$D$247="OPS",'Labor Loading Matrix'!R1150,0),IF('CLINs &amp; Ceiling Rates'!$D$248="OPS",'Labor Loading Matrix'!S1150,0),IF('CLINs &amp; Ceiling Rates'!$D$249="OPS",'Labor Loading Matrix'!T1150,0),IF('CLINs &amp; Ceiling Rates'!$D$250="OPS",'Labor Loading Matrix'!U1150,0),IF('CLINs &amp; Ceiling Rates'!$D$251="OPS",'Labor Loading Matrix'!V1150,0),IF('CLINs &amp; Ceiling Rates'!$D$252="OPS",'Labor Loading Matrix'!W1150,0),IF('CLINs &amp; Ceiling Rates'!$D$253="OPS",'Labor Loading Matrix'!X1150,0),IF('CLINs &amp; Ceiling Rates'!$D$254="OPS",'Labor Loading Matrix'!Y1150,0),IF('CLINs &amp; Ceiling Rates'!$D$255="OPS",'Labor Loading Matrix'!Z1150,0),IF('CLINs &amp; Ceiling Rates'!$D$256="OPS",'Labor Loading Matrix'!AA1150,0))</f>
        <v>0</v>
      </c>
      <c r="F1150" s="175">
        <f>SUM(IF('CLINs &amp; Ceiling Rates'!$D$237="F&amp;E",'Labor Loading Matrix'!H1150,0),IF('CLINs &amp; Ceiling Rates'!$D$238="F&amp;E",'Labor Loading Matrix'!I1150,0),IF('CLINs &amp; Ceiling Rates'!$D$239="F&amp;E",'Labor Loading Matrix'!J1150,0),IF('CLINs &amp; Ceiling Rates'!$D$240="F&amp;E",'Labor Loading Matrix'!K1150,0),IF('CLINs &amp; Ceiling Rates'!$D$241="F&amp;E",'Labor Loading Matrix'!L1150,0),IF('CLINs &amp; Ceiling Rates'!$D$242="F&amp;E",'Labor Loading Matrix'!M1150,0),IF('CLINs &amp; Ceiling Rates'!$D$243="F&amp;E",'Labor Loading Matrix'!N1150,0),IF('CLINs &amp; Ceiling Rates'!$D$244="F&amp;E",'Labor Loading Matrix'!O1150,0),IF('CLINs &amp; Ceiling Rates'!$D$245="F&amp;E",'Labor Loading Matrix'!P1150,0),IF('CLINs &amp; Ceiling Rates'!$D$246="F&amp;E",'Labor Loading Matrix'!Q1150,0),IF('CLINs &amp; Ceiling Rates'!$D$247="F&amp;E",'Labor Loading Matrix'!R1150,0),IF('CLINs &amp; Ceiling Rates'!$D$248="F&amp;E",'Labor Loading Matrix'!S1150,0),IF('CLINs &amp; Ceiling Rates'!$D$249="F&amp;E",'Labor Loading Matrix'!T1150,0),IF('CLINs &amp; Ceiling Rates'!$D$250="F&amp;E",'Labor Loading Matrix'!U1150,0),IF('CLINs &amp; Ceiling Rates'!$D$251="F&amp;E",'Labor Loading Matrix'!V1150,0),IF('CLINs &amp; Ceiling Rates'!$D$252="F&amp;E",'Labor Loading Matrix'!W1150,0),IF('CLINs &amp; Ceiling Rates'!$D$253="F&amp;E",'Labor Loading Matrix'!X1150,0),IF('CLINs &amp; Ceiling Rates'!$D$254="F&amp;E",'Labor Loading Matrix'!Y1150,0),IF('CLINs &amp; Ceiling Rates'!$D$255="F&amp;E",'Labor Loading Matrix'!Z1150,0),IF('CLINs &amp; Ceiling Rates'!$D$256="F&amp;E",'Labor Loading Matrix'!AA1150,0))</f>
        <v>0</v>
      </c>
      <c r="G1150" s="175">
        <f>SUM(IF('CLINs &amp; Ceiling Rates'!$D$237="R&amp;D",'Labor Loading Matrix'!H1150,0),IF('CLINs &amp; Ceiling Rates'!$D$238="R&amp;D",'Labor Loading Matrix'!I1150,0),IF('CLINs &amp; Ceiling Rates'!$D$239="R&amp;D",'Labor Loading Matrix'!J1150,0),IF('CLINs &amp; Ceiling Rates'!$D$240="R&amp;D",'Labor Loading Matrix'!K1150,0),IF('CLINs &amp; Ceiling Rates'!$D$241="R&amp;D",'Labor Loading Matrix'!L1150,0),IF('CLINs &amp; Ceiling Rates'!$D$242="R&amp;D",'Labor Loading Matrix'!M1150,0),IF('CLINs &amp; Ceiling Rates'!$D$243="R&amp;D",'Labor Loading Matrix'!N1150,0),IF('CLINs &amp; Ceiling Rates'!$D$244="R&amp;D",'Labor Loading Matrix'!O1150,0),IF('CLINs &amp; Ceiling Rates'!$D$245="R&amp;D",'Labor Loading Matrix'!P1150,0),IF('CLINs &amp; Ceiling Rates'!$D$246="R&amp;D",'Labor Loading Matrix'!Q1150,0),IF('CLINs &amp; Ceiling Rates'!$D$247="R&amp;D",'Labor Loading Matrix'!R1150,0),IF('CLINs &amp; Ceiling Rates'!$D$248="R&amp;D",'Labor Loading Matrix'!S1150,0),IF('CLINs &amp; Ceiling Rates'!$D$249="R&amp;D",'Labor Loading Matrix'!T1150,0),IF('CLINs &amp; Ceiling Rates'!$D$250="R&amp;D",'Labor Loading Matrix'!U1150,0),IF('CLINs &amp; Ceiling Rates'!$D$251="R&amp;D",'Labor Loading Matrix'!V1150,0),IF('CLINs &amp; Ceiling Rates'!$D$252="R&amp;D",'Labor Loading Matrix'!W1150,0),IF('CLINs &amp; Ceiling Rates'!$D$253="R&amp;D",'Labor Loading Matrix'!X1150,0),IF('CLINs &amp; Ceiling Rates'!$D$254="R&amp;D",'Labor Loading Matrix'!Y1150,0),IF('CLINs &amp; Ceiling Rates'!$D$255="R&amp;D",'Labor Loading Matrix'!Z1150,0),IF('CLINs &amp; Ceiling Rates'!$D$256="R&amp;D",'Labor Loading Matrix'!AA1150,0))</f>
        <v>0</v>
      </c>
      <c r="H1150" s="137"/>
      <c r="I1150" s="137"/>
      <c r="J1150" s="137"/>
      <c r="K1150" s="137"/>
      <c r="L1150" s="137"/>
      <c r="M1150" s="137"/>
      <c r="N1150" s="84"/>
      <c r="O1150" s="84"/>
      <c r="P1150" s="84"/>
      <c r="Q1150" s="84"/>
      <c r="R1150" s="133"/>
      <c r="S1150" s="133"/>
      <c r="T1150" s="133"/>
      <c r="U1150" s="133"/>
      <c r="V1150" s="133"/>
      <c r="W1150" s="133"/>
      <c r="X1150" s="133"/>
      <c r="Y1150" s="133"/>
      <c r="Z1150" s="133"/>
      <c r="AA1150" s="133"/>
    </row>
    <row r="1151" spans="1:27" s="73" customFormat="1" ht="18" hidden="1" customHeight="1" x14ac:dyDescent="0.25">
      <c r="A1151" s="173">
        <f>'CLINs &amp; Ceiling Rates'!B80</f>
        <v>0</v>
      </c>
      <c r="B1151" s="173">
        <f>'CLINs &amp; Ceiling Rates'!C80</f>
        <v>0</v>
      </c>
      <c r="C1151" s="177" t="str">
        <f>'CLINs &amp; Ceiling Rates'!O80</f>
        <v/>
      </c>
      <c r="D1151" s="211">
        <f>IF('CLINs &amp; Ceiling Rates'!D1107="",SUM('Labor Loading Matrix'!H1151:AA1151),SUM(E1151:G1151))</f>
        <v>0</v>
      </c>
      <c r="E1151" s="175">
        <f>SUM(IF('CLINs &amp; Ceiling Rates'!$D$237="OPS",'Labor Loading Matrix'!H1151,0),IF('CLINs &amp; Ceiling Rates'!$D$238="OPS",'Labor Loading Matrix'!I1151,0),IF('CLINs &amp; Ceiling Rates'!$D$239="OPS",'Labor Loading Matrix'!J1151,0),IF('CLINs &amp; Ceiling Rates'!$D$240="OPS",'Labor Loading Matrix'!K1151,0),IF('CLINs &amp; Ceiling Rates'!$D$241="OPS",'Labor Loading Matrix'!L1151,0),IF('CLINs &amp; Ceiling Rates'!$D$242="OPS",'Labor Loading Matrix'!M1151,0),IF('CLINs &amp; Ceiling Rates'!$D$243="OPS",'Labor Loading Matrix'!N1151,0),IF('CLINs &amp; Ceiling Rates'!$D$244="OPS",'Labor Loading Matrix'!O1151,0),IF('CLINs &amp; Ceiling Rates'!$D$245="OPS",'Labor Loading Matrix'!P1151,0),IF('CLINs &amp; Ceiling Rates'!$D$246="OPS",'Labor Loading Matrix'!Q1151,0),IF('CLINs &amp; Ceiling Rates'!$D$247="OPS",'Labor Loading Matrix'!R1151,0),IF('CLINs &amp; Ceiling Rates'!$D$248="OPS",'Labor Loading Matrix'!S1151,0),IF('CLINs &amp; Ceiling Rates'!$D$249="OPS",'Labor Loading Matrix'!T1151,0),IF('CLINs &amp; Ceiling Rates'!$D$250="OPS",'Labor Loading Matrix'!U1151,0),IF('CLINs &amp; Ceiling Rates'!$D$251="OPS",'Labor Loading Matrix'!V1151,0),IF('CLINs &amp; Ceiling Rates'!$D$252="OPS",'Labor Loading Matrix'!W1151,0),IF('CLINs &amp; Ceiling Rates'!$D$253="OPS",'Labor Loading Matrix'!X1151,0),IF('CLINs &amp; Ceiling Rates'!$D$254="OPS",'Labor Loading Matrix'!Y1151,0),IF('CLINs &amp; Ceiling Rates'!$D$255="OPS",'Labor Loading Matrix'!Z1151,0),IF('CLINs &amp; Ceiling Rates'!$D$256="OPS",'Labor Loading Matrix'!AA1151,0))</f>
        <v>0</v>
      </c>
      <c r="F1151" s="175">
        <f>SUM(IF('CLINs &amp; Ceiling Rates'!$D$237="F&amp;E",'Labor Loading Matrix'!H1151,0),IF('CLINs &amp; Ceiling Rates'!$D$238="F&amp;E",'Labor Loading Matrix'!I1151,0),IF('CLINs &amp; Ceiling Rates'!$D$239="F&amp;E",'Labor Loading Matrix'!J1151,0),IF('CLINs &amp; Ceiling Rates'!$D$240="F&amp;E",'Labor Loading Matrix'!K1151,0),IF('CLINs &amp; Ceiling Rates'!$D$241="F&amp;E",'Labor Loading Matrix'!L1151,0),IF('CLINs &amp; Ceiling Rates'!$D$242="F&amp;E",'Labor Loading Matrix'!M1151,0),IF('CLINs &amp; Ceiling Rates'!$D$243="F&amp;E",'Labor Loading Matrix'!N1151,0),IF('CLINs &amp; Ceiling Rates'!$D$244="F&amp;E",'Labor Loading Matrix'!O1151,0),IF('CLINs &amp; Ceiling Rates'!$D$245="F&amp;E",'Labor Loading Matrix'!P1151,0),IF('CLINs &amp; Ceiling Rates'!$D$246="F&amp;E",'Labor Loading Matrix'!Q1151,0),IF('CLINs &amp; Ceiling Rates'!$D$247="F&amp;E",'Labor Loading Matrix'!R1151,0),IF('CLINs &amp; Ceiling Rates'!$D$248="F&amp;E",'Labor Loading Matrix'!S1151,0),IF('CLINs &amp; Ceiling Rates'!$D$249="F&amp;E",'Labor Loading Matrix'!T1151,0),IF('CLINs &amp; Ceiling Rates'!$D$250="F&amp;E",'Labor Loading Matrix'!U1151,0),IF('CLINs &amp; Ceiling Rates'!$D$251="F&amp;E",'Labor Loading Matrix'!V1151,0),IF('CLINs &amp; Ceiling Rates'!$D$252="F&amp;E",'Labor Loading Matrix'!W1151,0),IF('CLINs &amp; Ceiling Rates'!$D$253="F&amp;E",'Labor Loading Matrix'!X1151,0),IF('CLINs &amp; Ceiling Rates'!$D$254="F&amp;E",'Labor Loading Matrix'!Y1151,0),IF('CLINs &amp; Ceiling Rates'!$D$255="F&amp;E",'Labor Loading Matrix'!Z1151,0),IF('CLINs &amp; Ceiling Rates'!$D$256="F&amp;E",'Labor Loading Matrix'!AA1151,0))</f>
        <v>0</v>
      </c>
      <c r="G1151" s="175">
        <f>SUM(IF('CLINs &amp; Ceiling Rates'!$D$237="R&amp;D",'Labor Loading Matrix'!H1151,0),IF('CLINs &amp; Ceiling Rates'!$D$238="R&amp;D",'Labor Loading Matrix'!I1151,0),IF('CLINs &amp; Ceiling Rates'!$D$239="R&amp;D",'Labor Loading Matrix'!J1151,0),IF('CLINs &amp; Ceiling Rates'!$D$240="R&amp;D",'Labor Loading Matrix'!K1151,0),IF('CLINs &amp; Ceiling Rates'!$D$241="R&amp;D",'Labor Loading Matrix'!L1151,0),IF('CLINs &amp; Ceiling Rates'!$D$242="R&amp;D",'Labor Loading Matrix'!M1151,0),IF('CLINs &amp; Ceiling Rates'!$D$243="R&amp;D",'Labor Loading Matrix'!N1151,0),IF('CLINs &amp; Ceiling Rates'!$D$244="R&amp;D",'Labor Loading Matrix'!O1151,0),IF('CLINs &amp; Ceiling Rates'!$D$245="R&amp;D",'Labor Loading Matrix'!P1151,0),IF('CLINs &amp; Ceiling Rates'!$D$246="R&amp;D",'Labor Loading Matrix'!Q1151,0),IF('CLINs &amp; Ceiling Rates'!$D$247="R&amp;D",'Labor Loading Matrix'!R1151,0),IF('CLINs &amp; Ceiling Rates'!$D$248="R&amp;D",'Labor Loading Matrix'!S1151,0),IF('CLINs &amp; Ceiling Rates'!$D$249="R&amp;D",'Labor Loading Matrix'!T1151,0),IF('CLINs &amp; Ceiling Rates'!$D$250="R&amp;D",'Labor Loading Matrix'!U1151,0),IF('CLINs &amp; Ceiling Rates'!$D$251="R&amp;D",'Labor Loading Matrix'!V1151,0),IF('CLINs &amp; Ceiling Rates'!$D$252="R&amp;D",'Labor Loading Matrix'!W1151,0),IF('CLINs &amp; Ceiling Rates'!$D$253="R&amp;D",'Labor Loading Matrix'!X1151,0),IF('CLINs &amp; Ceiling Rates'!$D$254="R&amp;D",'Labor Loading Matrix'!Y1151,0),IF('CLINs &amp; Ceiling Rates'!$D$255="R&amp;D",'Labor Loading Matrix'!Z1151,0),IF('CLINs &amp; Ceiling Rates'!$D$256="R&amp;D",'Labor Loading Matrix'!AA1151,0))</f>
        <v>0</v>
      </c>
      <c r="H1151" s="137"/>
      <c r="I1151" s="137"/>
      <c r="J1151" s="137"/>
      <c r="K1151" s="137"/>
      <c r="L1151" s="137"/>
      <c r="M1151" s="137"/>
      <c r="N1151" s="84"/>
      <c r="O1151" s="84"/>
      <c r="P1151" s="84"/>
      <c r="Q1151" s="84"/>
      <c r="R1151" s="133"/>
      <c r="S1151" s="133"/>
      <c r="T1151" s="133"/>
      <c r="U1151" s="133"/>
      <c r="V1151" s="133"/>
      <c r="W1151" s="133"/>
      <c r="X1151" s="133"/>
      <c r="Y1151" s="133"/>
      <c r="Z1151" s="133"/>
      <c r="AA1151" s="133"/>
    </row>
    <row r="1152" spans="1:27" s="73" customFormat="1" ht="18" hidden="1" customHeight="1" x14ac:dyDescent="0.25">
      <c r="A1152" s="173">
        <f>'CLINs &amp; Ceiling Rates'!B81</f>
        <v>0</v>
      </c>
      <c r="B1152" s="173">
        <f>'CLINs &amp; Ceiling Rates'!C81</f>
        <v>0</v>
      </c>
      <c r="C1152" s="177" t="str">
        <f>'CLINs &amp; Ceiling Rates'!O81</f>
        <v/>
      </c>
      <c r="D1152" s="211">
        <f>IF('CLINs &amp; Ceiling Rates'!D1108="",SUM('Labor Loading Matrix'!H1152:AA1152),SUM(E1152:G1152))</f>
        <v>0</v>
      </c>
      <c r="E1152" s="175">
        <f>SUM(IF('CLINs &amp; Ceiling Rates'!$D$237="OPS",'Labor Loading Matrix'!H1152,0),IF('CLINs &amp; Ceiling Rates'!$D$238="OPS",'Labor Loading Matrix'!I1152,0),IF('CLINs &amp; Ceiling Rates'!$D$239="OPS",'Labor Loading Matrix'!J1152,0),IF('CLINs &amp; Ceiling Rates'!$D$240="OPS",'Labor Loading Matrix'!K1152,0),IF('CLINs &amp; Ceiling Rates'!$D$241="OPS",'Labor Loading Matrix'!L1152,0),IF('CLINs &amp; Ceiling Rates'!$D$242="OPS",'Labor Loading Matrix'!M1152,0),IF('CLINs &amp; Ceiling Rates'!$D$243="OPS",'Labor Loading Matrix'!N1152,0),IF('CLINs &amp; Ceiling Rates'!$D$244="OPS",'Labor Loading Matrix'!O1152,0),IF('CLINs &amp; Ceiling Rates'!$D$245="OPS",'Labor Loading Matrix'!P1152,0),IF('CLINs &amp; Ceiling Rates'!$D$246="OPS",'Labor Loading Matrix'!Q1152,0),IF('CLINs &amp; Ceiling Rates'!$D$247="OPS",'Labor Loading Matrix'!R1152,0),IF('CLINs &amp; Ceiling Rates'!$D$248="OPS",'Labor Loading Matrix'!S1152,0),IF('CLINs &amp; Ceiling Rates'!$D$249="OPS",'Labor Loading Matrix'!T1152,0),IF('CLINs &amp; Ceiling Rates'!$D$250="OPS",'Labor Loading Matrix'!U1152,0),IF('CLINs &amp; Ceiling Rates'!$D$251="OPS",'Labor Loading Matrix'!V1152,0),IF('CLINs &amp; Ceiling Rates'!$D$252="OPS",'Labor Loading Matrix'!W1152,0),IF('CLINs &amp; Ceiling Rates'!$D$253="OPS",'Labor Loading Matrix'!X1152,0),IF('CLINs &amp; Ceiling Rates'!$D$254="OPS",'Labor Loading Matrix'!Y1152,0),IF('CLINs &amp; Ceiling Rates'!$D$255="OPS",'Labor Loading Matrix'!Z1152,0),IF('CLINs &amp; Ceiling Rates'!$D$256="OPS",'Labor Loading Matrix'!AA1152,0))</f>
        <v>0</v>
      </c>
      <c r="F1152" s="175">
        <f>SUM(IF('CLINs &amp; Ceiling Rates'!$D$237="F&amp;E",'Labor Loading Matrix'!H1152,0),IF('CLINs &amp; Ceiling Rates'!$D$238="F&amp;E",'Labor Loading Matrix'!I1152,0),IF('CLINs &amp; Ceiling Rates'!$D$239="F&amp;E",'Labor Loading Matrix'!J1152,0),IF('CLINs &amp; Ceiling Rates'!$D$240="F&amp;E",'Labor Loading Matrix'!K1152,0),IF('CLINs &amp; Ceiling Rates'!$D$241="F&amp;E",'Labor Loading Matrix'!L1152,0),IF('CLINs &amp; Ceiling Rates'!$D$242="F&amp;E",'Labor Loading Matrix'!M1152,0),IF('CLINs &amp; Ceiling Rates'!$D$243="F&amp;E",'Labor Loading Matrix'!N1152,0),IF('CLINs &amp; Ceiling Rates'!$D$244="F&amp;E",'Labor Loading Matrix'!O1152,0),IF('CLINs &amp; Ceiling Rates'!$D$245="F&amp;E",'Labor Loading Matrix'!P1152,0),IF('CLINs &amp; Ceiling Rates'!$D$246="F&amp;E",'Labor Loading Matrix'!Q1152,0),IF('CLINs &amp; Ceiling Rates'!$D$247="F&amp;E",'Labor Loading Matrix'!R1152,0),IF('CLINs &amp; Ceiling Rates'!$D$248="F&amp;E",'Labor Loading Matrix'!S1152,0),IF('CLINs &amp; Ceiling Rates'!$D$249="F&amp;E",'Labor Loading Matrix'!T1152,0),IF('CLINs &amp; Ceiling Rates'!$D$250="F&amp;E",'Labor Loading Matrix'!U1152,0),IF('CLINs &amp; Ceiling Rates'!$D$251="F&amp;E",'Labor Loading Matrix'!V1152,0),IF('CLINs &amp; Ceiling Rates'!$D$252="F&amp;E",'Labor Loading Matrix'!W1152,0),IF('CLINs &amp; Ceiling Rates'!$D$253="F&amp;E",'Labor Loading Matrix'!X1152,0),IF('CLINs &amp; Ceiling Rates'!$D$254="F&amp;E",'Labor Loading Matrix'!Y1152,0),IF('CLINs &amp; Ceiling Rates'!$D$255="F&amp;E",'Labor Loading Matrix'!Z1152,0),IF('CLINs &amp; Ceiling Rates'!$D$256="F&amp;E",'Labor Loading Matrix'!AA1152,0))</f>
        <v>0</v>
      </c>
      <c r="G1152" s="175">
        <f>SUM(IF('CLINs &amp; Ceiling Rates'!$D$237="R&amp;D",'Labor Loading Matrix'!H1152,0),IF('CLINs &amp; Ceiling Rates'!$D$238="R&amp;D",'Labor Loading Matrix'!I1152,0),IF('CLINs &amp; Ceiling Rates'!$D$239="R&amp;D",'Labor Loading Matrix'!J1152,0),IF('CLINs &amp; Ceiling Rates'!$D$240="R&amp;D",'Labor Loading Matrix'!K1152,0),IF('CLINs &amp; Ceiling Rates'!$D$241="R&amp;D",'Labor Loading Matrix'!L1152,0),IF('CLINs &amp; Ceiling Rates'!$D$242="R&amp;D",'Labor Loading Matrix'!M1152,0),IF('CLINs &amp; Ceiling Rates'!$D$243="R&amp;D",'Labor Loading Matrix'!N1152,0),IF('CLINs &amp; Ceiling Rates'!$D$244="R&amp;D",'Labor Loading Matrix'!O1152,0),IF('CLINs &amp; Ceiling Rates'!$D$245="R&amp;D",'Labor Loading Matrix'!P1152,0),IF('CLINs &amp; Ceiling Rates'!$D$246="R&amp;D",'Labor Loading Matrix'!Q1152,0),IF('CLINs &amp; Ceiling Rates'!$D$247="R&amp;D",'Labor Loading Matrix'!R1152,0),IF('CLINs &amp; Ceiling Rates'!$D$248="R&amp;D",'Labor Loading Matrix'!S1152,0),IF('CLINs &amp; Ceiling Rates'!$D$249="R&amp;D",'Labor Loading Matrix'!T1152,0),IF('CLINs &amp; Ceiling Rates'!$D$250="R&amp;D",'Labor Loading Matrix'!U1152,0),IF('CLINs &amp; Ceiling Rates'!$D$251="R&amp;D",'Labor Loading Matrix'!V1152,0),IF('CLINs &amp; Ceiling Rates'!$D$252="R&amp;D",'Labor Loading Matrix'!W1152,0),IF('CLINs &amp; Ceiling Rates'!$D$253="R&amp;D",'Labor Loading Matrix'!X1152,0),IF('CLINs &amp; Ceiling Rates'!$D$254="R&amp;D",'Labor Loading Matrix'!Y1152,0),IF('CLINs &amp; Ceiling Rates'!$D$255="R&amp;D",'Labor Loading Matrix'!Z1152,0),IF('CLINs &amp; Ceiling Rates'!$D$256="R&amp;D",'Labor Loading Matrix'!AA1152,0))</f>
        <v>0</v>
      </c>
      <c r="H1152" s="137"/>
      <c r="I1152" s="137"/>
      <c r="J1152" s="137"/>
      <c r="K1152" s="137"/>
      <c r="L1152" s="137"/>
      <c r="M1152" s="137"/>
      <c r="N1152" s="84"/>
      <c r="O1152" s="84"/>
      <c r="P1152" s="84"/>
      <c r="Q1152" s="84"/>
      <c r="R1152" s="133"/>
      <c r="S1152" s="133"/>
      <c r="T1152" s="133"/>
      <c r="U1152" s="133"/>
      <c r="V1152" s="133"/>
      <c r="W1152" s="133"/>
      <c r="X1152" s="133"/>
      <c r="Y1152" s="133"/>
      <c r="Z1152" s="133"/>
      <c r="AA1152" s="133"/>
    </row>
    <row r="1153" spans="1:27" s="73" customFormat="1" ht="18" hidden="1" customHeight="1" x14ac:dyDescent="0.25">
      <c r="A1153" s="173">
        <f>'CLINs &amp; Ceiling Rates'!B82</f>
        <v>0</v>
      </c>
      <c r="B1153" s="173">
        <f>'CLINs &amp; Ceiling Rates'!C82</f>
        <v>0</v>
      </c>
      <c r="C1153" s="177" t="str">
        <f>'CLINs &amp; Ceiling Rates'!O82</f>
        <v/>
      </c>
      <c r="D1153" s="211">
        <f>IF('CLINs &amp; Ceiling Rates'!D1109="",SUM('Labor Loading Matrix'!H1153:AA1153),SUM(E1153:G1153))</f>
        <v>0</v>
      </c>
      <c r="E1153" s="175">
        <f>SUM(IF('CLINs &amp; Ceiling Rates'!$D$237="OPS",'Labor Loading Matrix'!H1153,0),IF('CLINs &amp; Ceiling Rates'!$D$238="OPS",'Labor Loading Matrix'!I1153,0),IF('CLINs &amp; Ceiling Rates'!$D$239="OPS",'Labor Loading Matrix'!J1153,0),IF('CLINs &amp; Ceiling Rates'!$D$240="OPS",'Labor Loading Matrix'!K1153,0),IF('CLINs &amp; Ceiling Rates'!$D$241="OPS",'Labor Loading Matrix'!L1153,0),IF('CLINs &amp; Ceiling Rates'!$D$242="OPS",'Labor Loading Matrix'!M1153,0),IF('CLINs &amp; Ceiling Rates'!$D$243="OPS",'Labor Loading Matrix'!N1153,0),IF('CLINs &amp; Ceiling Rates'!$D$244="OPS",'Labor Loading Matrix'!O1153,0),IF('CLINs &amp; Ceiling Rates'!$D$245="OPS",'Labor Loading Matrix'!P1153,0),IF('CLINs &amp; Ceiling Rates'!$D$246="OPS",'Labor Loading Matrix'!Q1153,0),IF('CLINs &amp; Ceiling Rates'!$D$247="OPS",'Labor Loading Matrix'!R1153,0),IF('CLINs &amp; Ceiling Rates'!$D$248="OPS",'Labor Loading Matrix'!S1153,0),IF('CLINs &amp; Ceiling Rates'!$D$249="OPS",'Labor Loading Matrix'!T1153,0),IF('CLINs &amp; Ceiling Rates'!$D$250="OPS",'Labor Loading Matrix'!U1153,0),IF('CLINs &amp; Ceiling Rates'!$D$251="OPS",'Labor Loading Matrix'!V1153,0),IF('CLINs &amp; Ceiling Rates'!$D$252="OPS",'Labor Loading Matrix'!W1153,0),IF('CLINs &amp; Ceiling Rates'!$D$253="OPS",'Labor Loading Matrix'!X1153,0),IF('CLINs &amp; Ceiling Rates'!$D$254="OPS",'Labor Loading Matrix'!Y1153,0),IF('CLINs &amp; Ceiling Rates'!$D$255="OPS",'Labor Loading Matrix'!Z1153,0),IF('CLINs &amp; Ceiling Rates'!$D$256="OPS",'Labor Loading Matrix'!AA1153,0))</f>
        <v>0</v>
      </c>
      <c r="F1153" s="175">
        <f>SUM(IF('CLINs &amp; Ceiling Rates'!$D$237="F&amp;E",'Labor Loading Matrix'!H1153,0),IF('CLINs &amp; Ceiling Rates'!$D$238="F&amp;E",'Labor Loading Matrix'!I1153,0),IF('CLINs &amp; Ceiling Rates'!$D$239="F&amp;E",'Labor Loading Matrix'!J1153,0),IF('CLINs &amp; Ceiling Rates'!$D$240="F&amp;E",'Labor Loading Matrix'!K1153,0),IF('CLINs &amp; Ceiling Rates'!$D$241="F&amp;E",'Labor Loading Matrix'!L1153,0),IF('CLINs &amp; Ceiling Rates'!$D$242="F&amp;E",'Labor Loading Matrix'!M1153,0),IF('CLINs &amp; Ceiling Rates'!$D$243="F&amp;E",'Labor Loading Matrix'!N1153,0),IF('CLINs &amp; Ceiling Rates'!$D$244="F&amp;E",'Labor Loading Matrix'!O1153,0),IF('CLINs &amp; Ceiling Rates'!$D$245="F&amp;E",'Labor Loading Matrix'!P1153,0),IF('CLINs &amp; Ceiling Rates'!$D$246="F&amp;E",'Labor Loading Matrix'!Q1153,0),IF('CLINs &amp; Ceiling Rates'!$D$247="F&amp;E",'Labor Loading Matrix'!R1153,0),IF('CLINs &amp; Ceiling Rates'!$D$248="F&amp;E",'Labor Loading Matrix'!S1153,0),IF('CLINs &amp; Ceiling Rates'!$D$249="F&amp;E",'Labor Loading Matrix'!T1153,0),IF('CLINs &amp; Ceiling Rates'!$D$250="F&amp;E",'Labor Loading Matrix'!U1153,0),IF('CLINs &amp; Ceiling Rates'!$D$251="F&amp;E",'Labor Loading Matrix'!V1153,0),IF('CLINs &amp; Ceiling Rates'!$D$252="F&amp;E",'Labor Loading Matrix'!W1153,0),IF('CLINs &amp; Ceiling Rates'!$D$253="F&amp;E",'Labor Loading Matrix'!X1153,0),IF('CLINs &amp; Ceiling Rates'!$D$254="F&amp;E",'Labor Loading Matrix'!Y1153,0),IF('CLINs &amp; Ceiling Rates'!$D$255="F&amp;E",'Labor Loading Matrix'!Z1153,0),IF('CLINs &amp; Ceiling Rates'!$D$256="F&amp;E",'Labor Loading Matrix'!AA1153,0))</f>
        <v>0</v>
      </c>
      <c r="G1153" s="175">
        <f>SUM(IF('CLINs &amp; Ceiling Rates'!$D$237="R&amp;D",'Labor Loading Matrix'!H1153,0),IF('CLINs &amp; Ceiling Rates'!$D$238="R&amp;D",'Labor Loading Matrix'!I1153,0),IF('CLINs &amp; Ceiling Rates'!$D$239="R&amp;D",'Labor Loading Matrix'!J1153,0),IF('CLINs &amp; Ceiling Rates'!$D$240="R&amp;D",'Labor Loading Matrix'!K1153,0),IF('CLINs &amp; Ceiling Rates'!$D$241="R&amp;D",'Labor Loading Matrix'!L1153,0),IF('CLINs &amp; Ceiling Rates'!$D$242="R&amp;D",'Labor Loading Matrix'!M1153,0),IF('CLINs &amp; Ceiling Rates'!$D$243="R&amp;D",'Labor Loading Matrix'!N1153,0),IF('CLINs &amp; Ceiling Rates'!$D$244="R&amp;D",'Labor Loading Matrix'!O1153,0),IF('CLINs &amp; Ceiling Rates'!$D$245="R&amp;D",'Labor Loading Matrix'!P1153,0),IF('CLINs &amp; Ceiling Rates'!$D$246="R&amp;D",'Labor Loading Matrix'!Q1153,0),IF('CLINs &amp; Ceiling Rates'!$D$247="R&amp;D",'Labor Loading Matrix'!R1153,0),IF('CLINs &amp; Ceiling Rates'!$D$248="R&amp;D",'Labor Loading Matrix'!S1153,0),IF('CLINs &amp; Ceiling Rates'!$D$249="R&amp;D",'Labor Loading Matrix'!T1153,0),IF('CLINs &amp; Ceiling Rates'!$D$250="R&amp;D",'Labor Loading Matrix'!U1153,0),IF('CLINs &amp; Ceiling Rates'!$D$251="R&amp;D",'Labor Loading Matrix'!V1153,0),IF('CLINs &amp; Ceiling Rates'!$D$252="R&amp;D",'Labor Loading Matrix'!W1153,0),IF('CLINs &amp; Ceiling Rates'!$D$253="R&amp;D",'Labor Loading Matrix'!X1153,0),IF('CLINs &amp; Ceiling Rates'!$D$254="R&amp;D",'Labor Loading Matrix'!Y1153,0),IF('CLINs &amp; Ceiling Rates'!$D$255="R&amp;D",'Labor Loading Matrix'!Z1153,0),IF('CLINs &amp; Ceiling Rates'!$D$256="R&amp;D",'Labor Loading Matrix'!AA1153,0))</f>
        <v>0</v>
      </c>
      <c r="H1153" s="137"/>
      <c r="I1153" s="137"/>
      <c r="J1153" s="137"/>
      <c r="K1153" s="137"/>
      <c r="L1153" s="137"/>
      <c r="M1153" s="137"/>
      <c r="N1153" s="84"/>
      <c r="O1153" s="84"/>
      <c r="P1153" s="84"/>
      <c r="Q1153" s="84"/>
      <c r="R1153" s="133"/>
      <c r="S1153" s="133"/>
      <c r="T1153" s="133"/>
      <c r="U1153" s="133"/>
      <c r="V1153" s="133"/>
      <c r="W1153" s="133"/>
      <c r="X1153" s="133"/>
      <c r="Y1153" s="133"/>
      <c r="Z1153" s="133"/>
      <c r="AA1153" s="133"/>
    </row>
    <row r="1154" spans="1:27" s="73" customFormat="1" ht="18" hidden="1" customHeight="1" x14ac:dyDescent="0.25">
      <c r="A1154" s="173">
        <f>'CLINs &amp; Ceiling Rates'!B83</f>
        <v>0</v>
      </c>
      <c r="B1154" s="173">
        <f>'CLINs &amp; Ceiling Rates'!C83</f>
        <v>0</v>
      </c>
      <c r="C1154" s="177" t="str">
        <f>'CLINs &amp; Ceiling Rates'!O83</f>
        <v/>
      </c>
      <c r="D1154" s="211">
        <f>IF('CLINs &amp; Ceiling Rates'!D1110="",SUM('Labor Loading Matrix'!H1154:AA1154),SUM(E1154:G1154))</f>
        <v>0</v>
      </c>
      <c r="E1154" s="175">
        <f>SUM(IF('CLINs &amp; Ceiling Rates'!$D$237="OPS",'Labor Loading Matrix'!H1154,0),IF('CLINs &amp; Ceiling Rates'!$D$238="OPS",'Labor Loading Matrix'!I1154,0),IF('CLINs &amp; Ceiling Rates'!$D$239="OPS",'Labor Loading Matrix'!J1154,0),IF('CLINs &amp; Ceiling Rates'!$D$240="OPS",'Labor Loading Matrix'!K1154,0),IF('CLINs &amp; Ceiling Rates'!$D$241="OPS",'Labor Loading Matrix'!L1154,0),IF('CLINs &amp; Ceiling Rates'!$D$242="OPS",'Labor Loading Matrix'!M1154,0),IF('CLINs &amp; Ceiling Rates'!$D$243="OPS",'Labor Loading Matrix'!N1154,0),IF('CLINs &amp; Ceiling Rates'!$D$244="OPS",'Labor Loading Matrix'!O1154,0),IF('CLINs &amp; Ceiling Rates'!$D$245="OPS",'Labor Loading Matrix'!P1154,0),IF('CLINs &amp; Ceiling Rates'!$D$246="OPS",'Labor Loading Matrix'!Q1154,0),IF('CLINs &amp; Ceiling Rates'!$D$247="OPS",'Labor Loading Matrix'!R1154,0),IF('CLINs &amp; Ceiling Rates'!$D$248="OPS",'Labor Loading Matrix'!S1154,0),IF('CLINs &amp; Ceiling Rates'!$D$249="OPS",'Labor Loading Matrix'!T1154,0),IF('CLINs &amp; Ceiling Rates'!$D$250="OPS",'Labor Loading Matrix'!U1154,0),IF('CLINs &amp; Ceiling Rates'!$D$251="OPS",'Labor Loading Matrix'!V1154,0),IF('CLINs &amp; Ceiling Rates'!$D$252="OPS",'Labor Loading Matrix'!W1154,0),IF('CLINs &amp; Ceiling Rates'!$D$253="OPS",'Labor Loading Matrix'!X1154,0),IF('CLINs &amp; Ceiling Rates'!$D$254="OPS",'Labor Loading Matrix'!Y1154,0),IF('CLINs &amp; Ceiling Rates'!$D$255="OPS",'Labor Loading Matrix'!Z1154,0),IF('CLINs &amp; Ceiling Rates'!$D$256="OPS",'Labor Loading Matrix'!AA1154,0))</f>
        <v>0</v>
      </c>
      <c r="F1154" s="175">
        <f>SUM(IF('CLINs &amp; Ceiling Rates'!$D$237="F&amp;E",'Labor Loading Matrix'!H1154,0),IF('CLINs &amp; Ceiling Rates'!$D$238="F&amp;E",'Labor Loading Matrix'!I1154,0),IF('CLINs &amp; Ceiling Rates'!$D$239="F&amp;E",'Labor Loading Matrix'!J1154,0),IF('CLINs &amp; Ceiling Rates'!$D$240="F&amp;E",'Labor Loading Matrix'!K1154,0),IF('CLINs &amp; Ceiling Rates'!$D$241="F&amp;E",'Labor Loading Matrix'!L1154,0),IF('CLINs &amp; Ceiling Rates'!$D$242="F&amp;E",'Labor Loading Matrix'!M1154,0),IF('CLINs &amp; Ceiling Rates'!$D$243="F&amp;E",'Labor Loading Matrix'!N1154,0),IF('CLINs &amp; Ceiling Rates'!$D$244="F&amp;E",'Labor Loading Matrix'!O1154,0),IF('CLINs &amp; Ceiling Rates'!$D$245="F&amp;E",'Labor Loading Matrix'!P1154,0),IF('CLINs &amp; Ceiling Rates'!$D$246="F&amp;E",'Labor Loading Matrix'!Q1154,0),IF('CLINs &amp; Ceiling Rates'!$D$247="F&amp;E",'Labor Loading Matrix'!R1154,0),IF('CLINs &amp; Ceiling Rates'!$D$248="F&amp;E",'Labor Loading Matrix'!S1154,0),IF('CLINs &amp; Ceiling Rates'!$D$249="F&amp;E",'Labor Loading Matrix'!T1154,0),IF('CLINs &amp; Ceiling Rates'!$D$250="F&amp;E",'Labor Loading Matrix'!U1154,0),IF('CLINs &amp; Ceiling Rates'!$D$251="F&amp;E",'Labor Loading Matrix'!V1154,0),IF('CLINs &amp; Ceiling Rates'!$D$252="F&amp;E",'Labor Loading Matrix'!W1154,0),IF('CLINs &amp; Ceiling Rates'!$D$253="F&amp;E",'Labor Loading Matrix'!X1154,0),IF('CLINs &amp; Ceiling Rates'!$D$254="F&amp;E",'Labor Loading Matrix'!Y1154,0),IF('CLINs &amp; Ceiling Rates'!$D$255="F&amp;E",'Labor Loading Matrix'!Z1154,0),IF('CLINs &amp; Ceiling Rates'!$D$256="F&amp;E",'Labor Loading Matrix'!AA1154,0))</f>
        <v>0</v>
      </c>
      <c r="G1154" s="175">
        <f>SUM(IF('CLINs &amp; Ceiling Rates'!$D$237="R&amp;D",'Labor Loading Matrix'!H1154,0),IF('CLINs &amp; Ceiling Rates'!$D$238="R&amp;D",'Labor Loading Matrix'!I1154,0),IF('CLINs &amp; Ceiling Rates'!$D$239="R&amp;D",'Labor Loading Matrix'!J1154,0),IF('CLINs &amp; Ceiling Rates'!$D$240="R&amp;D",'Labor Loading Matrix'!K1154,0),IF('CLINs &amp; Ceiling Rates'!$D$241="R&amp;D",'Labor Loading Matrix'!L1154,0),IF('CLINs &amp; Ceiling Rates'!$D$242="R&amp;D",'Labor Loading Matrix'!M1154,0),IF('CLINs &amp; Ceiling Rates'!$D$243="R&amp;D",'Labor Loading Matrix'!N1154,0),IF('CLINs &amp; Ceiling Rates'!$D$244="R&amp;D",'Labor Loading Matrix'!O1154,0),IF('CLINs &amp; Ceiling Rates'!$D$245="R&amp;D",'Labor Loading Matrix'!P1154,0),IF('CLINs &amp; Ceiling Rates'!$D$246="R&amp;D",'Labor Loading Matrix'!Q1154,0),IF('CLINs &amp; Ceiling Rates'!$D$247="R&amp;D",'Labor Loading Matrix'!R1154,0),IF('CLINs &amp; Ceiling Rates'!$D$248="R&amp;D",'Labor Loading Matrix'!S1154,0),IF('CLINs &amp; Ceiling Rates'!$D$249="R&amp;D",'Labor Loading Matrix'!T1154,0),IF('CLINs &amp; Ceiling Rates'!$D$250="R&amp;D",'Labor Loading Matrix'!U1154,0),IF('CLINs &amp; Ceiling Rates'!$D$251="R&amp;D",'Labor Loading Matrix'!V1154,0),IF('CLINs &amp; Ceiling Rates'!$D$252="R&amp;D",'Labor Loading Matrix'!W1154,0),IF('CLINs &amp; Ceiling Rates'!$D$253="R&amp;D",'Labor Loading Matrix'!X1154,0),IF('CLINs &amp; Ceiling Rates'!$D$254="R&amp;D",'Labor Loading Matrix'!Y1154,0),IF('CLINs &amp; Ceiling Rates'!$D$255="R&amp;D",'Labor Loading Matrix'!Z1154,0),IF('CLINs &amp; Ceiling Rates'!$D$256="R&amp;D",'Labor Loading Matrix'!AA1154,0))</f>
        <v>0</v>
      </c>
      <c r="H1154" s="137"/>
      <c r="I1154" s="137"/>
      <c r="J1154" s="137"/>
      <c r="K1154" s="137"/>
      <c r="L1154" s="137"/>
      <c r="M1154" s="137"/>
      <c r="N1154" s="84"/>
      <c r="O1154" s="84"/>
      <c r="P1154" s="84"/>
      <c r="Q1154" s="84"/>
      <c r="R1154" s="133"/>
      <c r="S1154" s="133"/>
      <c r="T1154" s="133"/>
      <c r="U1154" s="133"/>
      <c r="V1154" s="133"/>
      <c r="W1154" s="133"/>
      <c r="X1154" s="133"/>
      <c r="Y1154" s="133"/>
      <c r="Z1154" s="133"/>
      <c r="AA1154" s="133"/>
    </row>
    <row r="1155" spans="1:27" s="73" customFormat="1" ht="18" hidden="1" customHeight="1" x14ac:dyDescent="0.25">
      <c r="A1155" s="173">
        <f>'CLINs &amp; Ceiling Rates'!B84</f>
        <v>0</v>
      </c>
      <c r="B1155" s="173">
        <f>'CLINs &amp; Ceiling Rates'!C84</f>
        <v>0</v>
      </c>
      <c r="C1155" s="177" t="str">
        <f>'CLINs &amp; Ceiling Rates'!O84</f>
        <v/>
      </c>
      <c r="D1155" s="211">
        <f>IF('CLINs &amp; Ceiling Rates'!D1111="",SUM('Labor Loading Matrix'!H1155:AA1155),SUM(E1155:G1155))</f>
        <v>0</v>
      </c>
      <c r="E1155" s="175">
        <f>SUM(IF('CLINs &amp; Ceiling Rates'!$D$237="OPS",'Labor Loading Matrix'!H1155,0),IF('CLINs &amp; Ceiling Rates'!$D$238="OPS",'Labor Loading Matrix'!I1155,0),IF('CLINs &amp; Ceiling Rates'!$D$239="OPS",'Labor Loading Matrix'!J1155,0),IF('CLINs &amp; Ceiling Rates'!$D$240="OPS",'Labor Loading Matrix'!K1155,0),IF('CLINs &amp; Ceiling Rates'!$D$241="OPS",'Labor Loading Matrix'!L1155,0),IF('CLINs &amp; Ceiling Rates'!$D$242="OPS",'Labor Loading Matrix'!M1155,0),IF('CLINs &amp; Ceiling Rates'!$D$243="OPS",'Labor Loading Matrix'!N1155,0),IF('CLINs &amp; Ceiling Rates'!$D$244="OPS",'Labor Loading Matrix'!O1155,0),IF('CLINs &amp; Ceiling Rates'!$D$245="OPS",'Labor Loading Matrix'!P1155,0),IF('CLINs &amp; Ceiling Rates'!$D$246="OPS",'Labor Loading Matrix'!Q1155,0),IF('CLINs &amp; Ceiling Rates'!$D$247="OPS",'Labor Loading Matrix'!R1155,0),IF('CLINs &amp; Ceiling Rates'!$D$248="OPS",'Labor Loading Matrix'!S1155,0),IF('CLINs &amp; Ceiling Rates'!$D$249="OPS",'Labor Loading Matrix'!T1155,0),IF('CLINs &amp; Ceiling Rates'!$D$250="OPS",'Labor Loading Matrix'!U1155,0),IF('CLINs &amp; Ceiling Rates'!$D$251="OPS",'Labor Loading Matrix'!V1155,0),IF('CLINs &amp; Ceiling Rates'!$D$252="OPS",'Labor Loading Matrix'!W1155,0),IF('CLINs &amp; Ceiling Rates'!$D$253="OPS",'Labor Loading Matrix'!X1155,0),IF('CLINs &amp; Ceiling Rates'!$D$254="OPS",'Labor Loading Matrix'!Y1155,0),IF('CLINs &amp; Ceiling Rates'!$D$255="OPS",'Labor Loading Matrix'!Z1155,0),IF('CLINs &amp; Ceiling Rates'!$D$256="OPS",'Labor Loading Matrix'!AA1155,0))</f>
        <v>0</v>
      </c>
      <c r="F1155" s="175">
        <f>SUM(IF('CLINs &amp; Ceiling Rates'!$D$237="F&amp;E",'Labor Loading Matrix'!H1155,0),IF('CLINs &amp; Ceiling Rates'!$D$238="F&amp;E",'Labor Loading Matrix'!I1155,0),IF('CLINs &amp; Ceiling Rates'!$D$239="F&amp;E",'Labor Loading Matrix'!J1155,0),IF('CLINs &amp; Ceiling Rates'!$D$240="F&amp;E",'Labor Loading Matrix'!K1155,0),IF('CLINs &amp; Ceiling Rates'!$D$241="F&amp;E",'Labor Loading Matrix'!L1155,0),IF('CLINs &amp; Ceiling Rates'!$D$242="F&amp;E",'Labor Loading Matrix'!M1155,0),IF('CLINs &amp; Ceiling Rates'!$D$243="F&amp;E",'Labor Loading Matrix'!N1155,0),IF('CLINs &amp; Ceiling Rates'!$D$244="F&amp;E",'Labor Loading Matrix'!O1155,0),IF('CLINs &amp; Ceiling Rates'!$D$245="F&amp;E",'Labor Loading Matrix'!P1155,0),IF('CLINs &amp; Ceiling Rates'!$D$246="F&amp;E",'Labor Loading Matrix'!Q1155,0),IF('CLINs &amp; Ceiling Rates'!$D$247="F&amp;E",'Labor Loading Matrix'!R1155,0),IF('CLINs &amp; Ceiling Rates'!$D$248="F&amp;E",'Labor Loading Matrix'!S1155,0),IF('CLINs &amp; Ceiling Rates'!$D$249="F&amp;E",'Labor Loading Matrix'!T1155,0),IF('CLINs &amp; Ceiling Rates'!$D$250="F&amp;E",'Labor Loading Matrix'!U1155,0),IF('CLINs &amp; Ceiling Rates'!$D$251="F&amp;E",'Labor Loading Matrix'!V1155,0),IF('CLINs &amp; Ceiling Rates'!$D$252="F&amp;E",'Labor Loading Matrix'!W1155,0),IF('CLINs &amp; Ceiling Rates'!$D$253="F&amp;E",'Labor Loading Matrix'!X1155,0),IF('CLINs &amp; Ceiling Rates'!$D$254="F&amp;E",'Labor Loading Matrix'!Y1155,0),IF('CLINs &amp; Ceiling Rates'!$D$255="F&amp;E",'Labor Loading Matrix'!Z1155,0),IF('CLINs &amp; Ceiling Rates'!$D$256="F&amp;E",'Labor Loading Matrix'!AA1155,0))</f>
        <v>0</v>
      </c>
      <c r="G1155" s="175">
        <f>SUM(IF('CLINs &amp; Ceiling Rates'!$D$237="R&amp;D",'Labor Loading Matrix'!H1155,0),IF('CLINs &amp; Ceiling Rates'!$D$238="R&amp;D",'Labor Loading Matrix'!I1155,0),IF('CLINs &amp; Ceiling Rates'!$D$239="R&amp;D",'Labor Loading Matrix'!J1155,0),IF('CLINs &amp; Ceiling Rates'!$D$240="R&amp;D",'Labor Loading Matrix'!K1155,0),IF('CLINs &amp; Ceiling Rates'!$D$241="R&amp;D",'Labor Loading Matrix'!L1155,0),IF('CLINs &amp; Ceiling Rates'!$D$242="R&amp;D",'Labor Loading Matrix'!M1155,0),IF('CLINs &amp; Ceiling Rates'!$D$243="R&amp;D",'Labor Loading Matrix'!N1155,0),IF('CLINs &amp; Ceiling Rates'!$D$244="R&amp;D",'Labor Loading Matrix'!O1155,0),IF('CLINs &amp; Ceiling Rates'!$D$245="R&amp;D",'Labor Loading Matrix'!P1155,0),IF('CLINs &amp; Ceiling Rates'!$D$246="R&amp;D",'Labor Loading Matrix'!Q1155,0),IF('CLINs &amp; Ceiling Rates'!$D$247="R&amp;D",'Labor Loading Matrix'!R1155,0),IF('CLINs &amp; Ceiling Rates'!$D$248="R&amp;D",'Labor Loading Matrix'!S1155,0),IF('CLINs &amp; Ceiling Rates'!$D$249="R&amp;D",'Labor Loading Matrix'!T1155,0),IF('CLINs &amp; Ceiling Rates'!$D$250="R&amp;D",'Labor Loading Matrix'!U1155,0),IF('CLINs &amp; Ceiling Rates'!$D$251="R&amp;D",'Labor Loading Matrix'!V1155,0),IF('CLINs &amp; Ceiling Rates'!$D$252="R&amp;D",'Labor Loading Matrix'!W1155,0),IF('CLINs &amp; Ceiling Rates'!$D$253="R&amp;D",'Labor Loading Matrix'!X1155,0),IF('CLINs &amp; Ceiling Rates'!$D$254="R&amp;D",'Labor Loading Matrix'!Y1155,0),IF('CLINs &amp; Ceiling Rates'!$D$255="R&amp;D",'Labor Loading Matrix'!Z1155,0),IF('CLINs &amp; Ceiling Rates'!$D$256="R&amp;D",'Labor Loading Matrix'!AA1155,0))</f>
        <v>0</v>
      </c>
      <c r="H1155" s="137"/>
      <c r="I1155" s="137"/>
      <c r="J1155" s="137"/>
      <c r="K1155" s="137"/>
      <c r="L1155" s="137"/>
      <c r="M1155" s="137"/>
      <c r="N1155" s="84"/>
      <c r="O1155" s="84"/>
      <c r="P1155" s="84"/>
      <c r="Q1155" s="84"/>
      <c r="R1155" s="133"/>
      <c r="S1155" s="133"/>
      <c r="T1155" s="133"/>
      <c r="U1155" s="133"/>
      <c r="V1155" s="133"/>
      <c r="W1155" s="133"/>
      <c r="X1155" s="133"/>
      <c r="Y1155" s="133"/>
      <c r="Z1155" s="133"/>
      <c r="AA1155" s="133"/>
    </row>
    <row r="1156" spans="1:27" s="73" customFormat="1" ht="18" hidden="1" customHeight="1" x14ac:dyDescent="0.25">
      <c r="A1156" s="173">
        <f>'CLINs &amp; Ceiling Rates'!B85</f>
        <v>0</v>
      </c>
      <c r="B1156" s="173">
        <f>'CLINs &amp; Ceiling Rates'!C85</f>
        <v>0</v>
      </c>
      <c r="C1156" s="177" t="str">
        <f>'CLINs &amp; Ceiling Rates'!O85</f>
        <v/>
      </c>
      <c r="D1156" s="211">
        <f>IF('CLINs &amp; Ceiling Rates'!D1112="",SUM('Labor Loading Matrix'!H1156:AA1156),SUM(E1156:G1156))</f>
        <v>0</v>
      </c>
      <c r="E1156" s="175">
        <f>SUM(IF('CLINs &amp; Ceiling Rates'!$D$237="OPS",'Labor Loading Matrix'!H1156,0),IF('CLINs &amp; Ceiling Rates'!$D$238="OPS",'Labor Loading Matrix'!I1156,0),IF('CLINs &amp; Ceiling Rates'!$D$239="OPS",'Labor Loading Matrix'!J1156,0),IF('CLINs &amp; Ceiling Rates'!$D$240="OPS",'Labor Loading Matrix'!K1156,0),IF('CLINs &amp; Ceiling Rates'!$D$241="OPS",'Labor Loading Matrix'!L1156,0),IF('CLINs &amp; Ceiling Rates'!$D$242="OPS",'Labor Loading Matrix'!M1156,0),IF('CLINs &amp; Ceiling Rates'!$D$243="OPS",'Labor Loading Matrix'!N1156,0),IF('CLINs &amp; Ceiling Rates'!$D$244="OPS",'Labor Loading Matrix'!O1156,0),IF('CLINs &amp; Ceiling Rates'!$D$245="OPS",'Labor Loading Matrix'!P1156,0),IF('CLINs &amp; Ceiling Rates'!$D$246="OPS",'Labor Loading Matrix'!Q1156,0),IF('CLINs &amp; Ceiling Rates'!$D$247="OPS",'Labor Loading Matrix'!R1156,0),IF('CLINs &amp; Ceiling Rates'!$D$248="OPS",'Labor Loading Matrix'!S1156,0),IF('CLINs &amp; Ceiling Rates'!$D$249="OPS",'Labor Loading Matrix'!T1156,0),IF('CLINs &amp; Ceiling Rates'!$D$250="OPS",'Labor Loading Matrix'!U1156,0),IF('CLINs &amp; Ceiling Rates'!$D$251="OPS",'Labor Loading Matrix'!V1156,0),IF('CLINs &amp; Ceiling Rates'!$D$252="OPS",'Labor Loading Matrix'!W1156,0),IF('CLINs &amp; Ceiling Rates'!$D$253="OPS",'Labor Loading Matrix'!X1156,0),IF('CLINs &amp; Ceiling Rates'!$D$254="OPS",'Labor Loading Matrix'!Y1156,0),IF('CLINs &amp; Ceiling Rates'!$D$255="OPS",'Labor Loading Matrix'!Z1156,0),IF('CLINs &amp; Ceiling Rates'!$D$256="OPS",'Labor Loading Matrix'!AA1156,0))</f>
        <v>0</v>
      </c>
      <c r="F1156" s="175">
        <f>SUM(IF('CLINs &amp; Ceiling Rates'!$D$237="F&amp;E",'Labor Loading Matrix'!H1156,0),IF('CLINs &amp; Ceiling Rates'!$D$238="F&amp;E",'Labor Loading Matrix'!I1156,0),IF('CLINs &amp; Ceiling Rates'!$D$239="F&amp;E",'Labor Loading Matrix'!J1156,0),IF('CLINs &amp; Ceiling Rates'!$D$240="F&amp;E",'Labor Loading Matrix'!K1156,0),IF('CLINs &amp; Ceiling Rates'!$D$241="F&amp;E",'Labor Loading Matrix'!L1156,0),IF('CLINs &amp; Ceiling Rates'!$D$242="F&amp;E",'Labor Loading Matrix'!M1156,0),IF('CLINs &amp; Ceiling Rates'!$D$243="F&amp;E",'Labor Loading Matrix'!N1156,0),IF('CLINs &amp; Ceiling Rates'!$D$244="F&amp;E",'Labor Loading Matrix'!O1156,0),IF('CLINs &amp; Ceiling Rates'!$D$245="F&amp;E",'Labor Loading Matrix'!P1156,0),IF('CLINs &amp; Ceiling Rates'!$D$246="F&amp;E",'Labor Loading Matrix'!Q1156,0),IF('CLINs &amp; Ceiling Rates'!$D$247="F&amp;E",'Labor Loading Matrix'!R1156,0),IF('CLINs &amp; Ceiling Rates'!$D$248="F&amp;E",'Labor Loading Matrix'!S1156,0),IF('CLINs &amp; Ceiling Rates'!$D$249="F&amp;E",'Labor Loading Matrix'!T1156,0),IF('CLINs &amp; Ceiling Rates'!$D$250="F&amp;E",'Labor Loading Matrix'!U1156,0),IF('CLINs &amp; Ceiling Rates'!$D$251="F&amp;E",'Labor Loading Matrix'!V1156,0),IF('CLINs &amp; Ceiling Rates'!$D$252="F&amp;E",'Labor Loading Matrix'!W1156,0),IF('CLINs &amp; Ceiling Rates'!$D$253="F&amp;E",'Labor Loading Matrix'!X1156,0),IF('CLINs &amp; Ceiling Rates'!$D$254="F&amp;E",'Labor Loading Matrix'!Y1156,0),IF('CLINs &amp; Ceiling Rates'!$D$255="F&amp;E",'Labor Loading Matrix'!Z1156,0),IF('CLINs &amp; Ceiling Rates'!$D$256="F&amp;E",'Labor Loading Matrix'!AA1156,0))</f>
        <v>0</v>
      </c>
      <c r="G1156" s="175">
        <f>SUM(IF('CLINs &amp; Ceiling Rates'!$D$237="R&amp;D",'Labor Loading Matrix'!H1156,0),IF('CLINs &amp; Ceiling Rates'!$D$238="R&amp;D",'Labor Loading Matrix'!I1156,0),IF('CLINs &amp; Ceiling Rates'!$D$239="R&amp;D",'Labor Loading Matrix'!J1156,0),IF('CLINs &amp; Ceiling Rates'!$D$240="R&amp;D",'Labor Loading Matrix'!K1156,0),IF('CLINs &amp; Ceiling Rates'!$D$241="R&amp;D",'Labor Loading Matrix'!L1156,0),IF('CLINs &amp; Ceiling Rates'!$D$242="R&amp;D",'Labor Loading Matrix'!M1156,0),IF('CLINs &amp; Ceiling Rates'!$D$243="R&amp;D",'Labor Loading Matrix'!N1156,0),IF('CLINs &amp; Ceiling Rates'!$D$244="R&amp;D",'Labor Loading Matrix'!O1156,0),IF('CLINs &amp; Ceiling Rates'!$D$245="R&amp;D",'Labor Loading Matrix'!P1156,0),IF('CLINs &amp; Ceiling Rates'!$D$246="R&amp;D",'Labor Loading Matrix'!Q1156,0),IF('CLINs &amp; Ceiling Rates'!$D$247="R&amp;D",'Labor Loading Matrix'!R1156,0),IF('CLINs &amp; Ceiling Rates'!$D$248="R&amp;D",'Labor Loading Matrix'!S1156,0),IF('CLINs &amp; Ceiling Rates'!$D$249="R&amp;D",'Labor Loading Matrix'!T1156,0),IF('CLINs &amp; Ceiling Rates'!$D$250="R&amp;D",'Labor Loading Matrix'!U1156,0),IF('CLINs &amp; Ceiling Rates'!$D$251="R&amp;D",'Labor Loading Matrix'!V1156,0),IF('CLINs &amp; Ceiling Rates'!$D$252="R&amp;D",'Labor Loading Matrix'!W1156,0),IF('CLINs &amp; Ceiling Rates'!$D$253="R&amp;D",'Labor Loading Matrix'!X1156,0),IF('CLINs &amp; Ceiling Rates'!$D$254="R&amp;D",'Labor Loading Matrix'!Y1156,0),IF('CLINs &amp; Ceiling Rates'!$D$255="R&amp;D",'Labor Loading Matrix'!Z1156,0),IF('CLINs &amp; Ceiling Rates'!$D$256="R&amp;D",'Labor Loading Matrix'!AA1156,0))</f>
        <v>0</v>
      </c>
      <c r="H1156" s="137"/>
      <c r="I1156" s="137"/>
      <c r="J1156" s="137"/>
      <c r="K1156" s="137"/>
      <c r="L1156" s="137"/>
      <c r="M1156" s="137"/>
      <c r="N1156" s="84"/>
      <c r="O1156" s="84"/>
      <c r="P1156" s="84"/>
      <c r="Q1156" s="84"/>
      <c r="R1156" s="133"/>
      <c r="S1156" s="133"/>
      <c r="T1156" s="133"/>
      <c r="U1156" s="133"/>
      <c r="V1156" s="133"/>
      <c r="W1156" s="133"/>
      <c r="X1156" s="133"/>
      <c r="Y1156" s="133"/>
      <c r="Z1156" s="133"/>
      <c r="AA1156" s="133"/>
    </row>
    <row r="1157" spans="1:27" s="73" customFormat="1" ht="18" hidden="1" customHeight="1" x14ac:dyDescent="0.25">
      <c r="A1157" s="173">
        <f>'CLINs &amp; Ceiling Rates'!B86</f>
        <v>0</v>
      </c>
      <c r="B1157" s="173">
        <f>'CLINs &amp; Ceiling Rates'!C86</f>
        <v>0</v>
      </c>
      <c r="C1157" s="177" t="str">
        <f>'CLINs &amp; Ceiling Rates'!O86</f>
        <v/>
      </c>
      <c r="D1157" s="211">
        <f>IF('CLINs &amp; Ceiling Rates'!D1113="",SUM('Labor Loading Matrix'!H1157:AA1157),SUM(E1157:G1157))</f>
        <v>0</v>
      </c>
      <c r="E1157" s="175">
        <f>SUM(IF('CLINs &amp; Ceiling Rates'!$D$237="OPS",'Labor Loading Matrix'!H1157,0),IF('CLINs &amp; Ceiling Rates'!$D$238="OPS",'Labor Loading Matrix'!I1157,0),IF('CLINs &amp; Ceiling Rates'!$D$239="OPS",'Labor Loading Matrix'!J1157,0),IF('CLINs &amp; Ceiling Rates'!$D$240="OPS",'Labor Loading Matrix'!K1157,0),IF('CLINs &amp; Ceiling Rates'!$D$241="OPS",'Labor Loading Matrix'!L1157,0),IF('CLINs &amp; Ceiling Rates'!$D$242="OPS",'Labor Loading Matrix'!M1157,0),IF('CLINs &amp; Ceiling Rates'!$D$243="OPS",'Labor Loading Matrix'!N1157,0),IF('CLINs &amp; Ceiling Rates'!$D$244="OPS",'Labor Loading Matrix'!O1157,0),IF('CLINs &amp; Ceiling Rates'!$D$245="OPS",'Labor Loading Matrix'!P1157,0),IF('CLINs &amp; Ceiling Rates'!$D$246="OPS",'Labor Loading Matrix'!Q1157,0),IF('CLINs &amp; Ceiling Rates'!$D$247="OPS",'Labor Loading Matrix'!R1157,0),IF('CLINs &amp; Ceiling Rates'!$D$248="OPS",'Labor Loading Matrix'!S1157,0),IF('CLINs &amp; Ceiling Rates'!$D$249="OPS",'Labor Loading Matrix'!T1157,0),IF('CLINs &amp; Ceiling Rates'!$D$250="OPS",'Labor Loading Matrix'!U1157,0),IF('CLINs &amp; Ceiling Rates'!$D$251="OPS",'Labor Loading Matrix'!V1157,0),IF('CLINs &amp; Ceiling Rates'!$D$252="OPS",'Labor Loading Matrix'!W1157,0),IF('CLINs &amp; Ceiling Rates'!$D$253="OPS",'Labor Loading Matrix'!X1157,0),IF('CLINs &amp; Ceiling Rates'!$D$254="OPS",'Labor Loading Matrix'!Y1157,0),IF('CLINs &amp; Ceiling Rates'!$D$255="OPS",'Labor Loading Matrix'!Z1157,0),IF('CLINs &amp; Ceiling Rates'!$D$256="OPS",'Labor Loading Matrix'!AA1157,0))</f>
        <v>0</v>
      </c>
      <c r="F1157" s="175">
        <f>SUM(IF('CLINs &amp; Ceiling Rates'!$D$237="F&amp;E",'Labor Loading Matrix'!H1157,0),IF('CLINs &amp; Ceiling Rates'!$D$238="F&amp;E",'Labor Loading Matrix'!I1157,0),IF('CLINs &amp; Ceiling Rates'!$D$239="F&amp;E",'Labor Loading Matrix'!J1157,0),IF('CLINs &amp; Ceiling Rates'!$D$240="F&amp;E",'Labor Loading Matrix'!K1157,0),IF('CLINs &amp; Ceiling Rates'!$D$241="F&amp;E",'Labor Loading Matrix'!L1157,0),IF('CLINs &amp; Ceiling Rates'!$D$242="F&amp;E",'Labor Loading Matrix'!M1157,0),IF('CLINs &amp; Ceiling Rates'!$D$243="F&amp;E",'Labor Loading Matrix'!N1157,0),IF('CLINs &amp; Ceiling Rates'!$D$244="F&amp;E",'Labor Loading Matrix'!O1157,0),IF('CLINs &amp; Ceiling Rates'!$D$245="F&amp;E",'Labor Loading Matrix'!P1157,0),IF('CLINs &amp; Ceiling Rates'!$D$246="F&amp;E",'Labor Loading Matrix'!Q1157,0),IF('CLINs &amp; Ceiling Rates'!$D$247="F&amp;E",'Labor Loading Matrix'!R1157,0),IF('CLINs &amp; Ceiling Rates'!$D$248="F&amp;E",'Labor Loading Matrix'!S1157,0),IF('CLINs &amp; Ceiling Rates'!$D$249="F&amp;E",'Labor Loading Matrix'!T1157,0),IF('CLINs &amp; Ceiling Rates'!$D$250="F&amp;E",'Labor Loading Matrix'!U1157,0),IF('CLINs &amp; Ceiling Rates'!$D$251="F&amp;E",'Labor Loading Matrix'!V1157,0),IF('CLINs &amp; Ceiling Rates'!$D$252="F&amp;E",'Labor Loading Matrix'!W1157,0),IF('CLINs &amp; Ceiling Rates'!$D$253="F&amp;E",'Labor Loading Matrix'!X1157,0),IF('CLINs &amp; Ceiling Rates'!$D$254="F&amp;E",'Labor Loading Matrix'!Y1157,0),IF('CLINs &amp; Ceiling Rates'!$D$255="F&amp;E",'Labor Loading Matrix'!Z1157,0),IF('CLINs &amp; Ceiling Rates'!$D$256="F&amp;E",'Labor Loading Matrix'!AA1157,0))</f>
        <v>0</v>
      </c>
      <c r="G1157" s="175">
        <f>SUM(IF('CLINs &amp; Ceiling Rates'!$D$237="R&amp;D",'Labor Loading Matrix'!H1157,0),IF('CLINs &amp; Ceiling Rates'!$D$238="R&amp;D",'Labor Loading Matrix'!I1157,0),IF('CLINs &amp; Ceiling Rates'!$D$239="R&amp;D",'Labor Loading Matrix'!J1157,0),IF('CLINs &amp; Ceiling Rates'!$D$240="R&amp;D",'Labor Loading Matrix'!K1157,0),IF('CLINs &amp; Ceiling Rates'!$D$241="R&amp;D",'Labor Loading Matrix'!L1157,0),IF('CLINs &amp; Ceiling Rates'!$D$242="R&amp;D",'Labor Loading Matrix'!M1157,0),IF('CLINs &amp; Ceiling Rates'!$D$243="R&amp;D",'Labor Loading Matrix'!N1157,0),IF('CLINs &amp; Ceiling Rates'!$D$244="R&amp;D",'Labor Loading Matrix'!O1157,0),IF('CLINs &amp; Ceiling Rates'!$D$245="R&amp;D",'Labor Loading Matrix'!P1157,0),IF('CLINs &amp; Ceiling Rates'!$D$246="R&amp;D",'Labor Loading Matrix'!Q1157,0),IF('CLINs &amp; Ceiling Rates'!$D$247="R&amp;D",'Labor Loading Matrix'!R1157,0),IF('CLINs &amp; Ceiling Rates'!$D$248="R&amp;D",'Labor Loading Matrix'!S1157,0),IF('CLINs &amp; Ceiling Rates'!$D$249="R&amp;D",'Labor Loading Matrix'!T1157,0),IF('CLINs &amp; Ceiling Rates'!$D$250="R&amp;D",'Labor Loading Matrix'!U1157,0),IF('CLINs &amp; Ceiling Rates'!$D$251="R&amp;D",'Labor Loading Matrix'!V1157,0),IF('CLINs &amp; Ceiling Rates'!$D$252="R&amp;D",'Labor Loading Matrix'!W1157,0),IF('CLINs &amp; Ceiling Rates'!$D$253="R&amp;D",'Labor Loading Matrix'!X1157,0),IF('CLINs &amp; Ceiling Rates'!$D$254="R&amp;D",'Labor Loading Matrix'!Y1157,0),IF('CLINs &amp; Ceiling Rates'!$D$255="R&amp;D",'Labor Loading Matrix'!Z1157,0),IF('CLINs &amp; Ceiling Rates'!$D$256="R&amp;D",'Labor Loading Matrix'!AA1157,0))</f>
        <v>0</v>
      </c>
      <c r="H1157" s="137"/>
      <c r="I1157" s="137"/>
      <c r="J1157" s="137"/>
      <c r="K1157" s="137"/>
      <c r="L1157" s="137"/>
      <c r="M1157" s="137"/>
      <c r="N1157" s="84"/>
      <c r="O1157" s="84"/>
      <c r="P1157" s="84"/>
      <c r="Q1157" s="84"/>
      <c r="R1157" s="133"/>
      <c r="S1157" s="133"/>
      <c r="T1157" s="133"/>
      <c r="U1157" s="133"/>
      <c r="V1157" s="133"/>
      <c r="W1157" s="133"/>
      <c r="X1157" s="133"/>
      <c r="Y1157" s="133"/>
      <c r="Z1157" s="133"/>
      <c r="AA1157" s="133"/>
    </row>
    <row r="1158" spans="1:27" s="73" customFormat="1" ht="18" hidden="1" customHeight="1" x14ac:dyDescent="0.25">
      <c r="A1158" s="173">
        <f>'CLINs &amp; Ceiling Rates'!B87</f>
        <v>0</v>
      </c>
      <c r="B1158" s="173">
        <f>'CLINs &amp; Ceiling Rates'!C87</f>
        <v>0</v>
      </c>
      <c r="C1158" s="177" t="str">
        <f>'CLINs &amp; Ceiling Rates'!O87</f>
        <v/>
      </c>
      <c r="D1158" s="211">
        <f>IF('CLINs &amp; Ceiling Rates'!D1114="",SUM('Labor Loading Matrix'!H1158:AA1158),SUM(E1158:G1158))</f>
        <v>0</v>
      </c>
      <c r="E1158" s="175">
        <f>SUM(IF('CLINs &amp; Ceiling Rates'!$D$237="OPS",'Labor Loading Matrix'!H1158,0),IF('CLINs &amp; Ceiling Rates'!$D$238="OPS",'Labor Loading Matrix'!I1158,0),IF('CLINs &amp; Ceiling Rates'!$D$239="OPS",'Labor Loading Matrix'!J1158,0),IF('CLINs &amp; Ceiling Rates'!$D$240="OPS",'Labor Loading Matrix'!K1158,0),IF('CLINs &amp; Ceiling Rates'!$D$241="OPS",'Labor Loading Matrix'!L1158,0),IF('CLINs &amp; Ceiling Rates'!$D$242="OPS",'Labor Loading Matrix'!M1158,0),IF('CLINs &amp; Ceiling Rates'!$D$243="OPS",'Labor Loading Matrix'!N1158,0),IF('CLINs &amp; Ceiling Rates'!$D$244="OPS",'Labor Loading Matrix'!O1158,0),IF('CLINs &amp; Ceiling Rates'!$D$245="OPS",'Labor Loading Matrix'!P1158,0),IF('CLINs &amp; Ceiling Rates'!$D$246="OPS",'Labor Loading Matrix'!Q1158,0),IF('CLINs &amp; Ceiling Rates'!$D$247="OPS",'Labor Loading Matrix'!R1158,0),IF('CLINs &amp; Ceiling Rates'!$D$248="OPS",'Labor Loading Matrix'!S1158,0),IF('CLINs &amp; Ceiling Rates'!$D$249="OPS",'Labor Loading Matrix'!T1158,0),IF('CLINs &amp; Ceiling Rates'!$D$250="OPS",'Labor Loading Matrix'!U1158,0),IF('CLINs &amp; Ceiling Rates'!$D$251="OPS",'Labor Loading Matrix'!V1158,0),IF('CLINs &amp; Ceiling Rates'!$D$252="OPS",'Labor Loading Matrix'!W1158,0),IF('CLINs &amp; Ceiling Rates'!$D$253="OPS",'Labor Loading Matrix'!X1158,0),IF('CLINs &amp; Ceiling Rates'!$D$254="OPS",'Labor Loading Matrix'!Y1158,0),IF('CLINs &amp; Ceiling Rates'!$D$255="OPS",'Labor Loading Matrix'!Z1158,0),IF('CLINs &amp; Ceiling Rates'!$D$256="OPS",'Labor Loading Matrix'!AA1158,0))</f>
        <v>0</v>
      </c>
      <c r="F1158" s="175">
        <f>SUM(IF('CLINs &amp; Ceiling Rates'!$D$237="F&amp;E",'Labor Loading Matrix'!H1158,0),IF('CLINs &amp; Ceiling Rates'!$D$238="F&amp;E",'Labor Loading Matrix'!I1158,0),IF('CLINs &amp; Ceiling Rates'!$D$239="F&amp;E",'Labor Loading Matrix'!J1158,0),IF('CLINs &amp; Ceiling Rates'!$D$240="F&amp;E",'Labor Loading Matrix'!K1158,0),IF('CLINs &amp; Ceiling Rates'!$D$241="F&amp;E",'Labor Loading Matrix'!L1158,0),IF('CLINs &amp; Ceiling Rates'!$D$242="F&amp;E",'Labor Loading Matrix'!M1158,0),IF('CLINs &amp; Ceiling Rates'!$D$243="F&amp;E",'Labor Loading Matrix'!N1158,0),IF('CLINs &amp; Ceiling Rates'!$D$244="F&amp;E",'Labor Loading Matrix'!O1158,0),IF('CLINs &amp; Ceiling Rates'!$D$245="F&amp;E",'Labor Loading Matrix'!P1158,0),IF('CLINs &amp; Ceiling Rates'!$D$246="F&amp;E",'Labor Loading Matrix'!Q1158,0),IF('CLINs &amp; Ceiling Rates'!$D$247="F&amp;E",'Labor Loading Matrix'!R1158,0),IF('CLINs &amp; Ceiling Rates'!$D$248="F&amp;E",'Labor Loading Matrix'!S1158,0),IF('CLINs &amp; Ceiling Rates'!$D$249="F&amp;E",'Labor Loading Matrix'!T1158,0),IF('CLINs &amp; Ceiling Rates'!$D$250="F&amp;E",'Labor Loading Matrix'!U1158,0),IF('CLINs &amp; Ceiling Rates'!$D$251="F&amp;E",'Labor Loading Matrix'!V1158,0),IF('CLINs &amp; Ceiling Rates'!$D$252="F&amp;E",'Labor Loading Matrix'!W1158,0),IF('CLINs &amp; Ceiling Rates'!$D$253="F&amp;E",'Labor Loading Matrix'!X1158,0),IF('CLINs &amp; Ceiling Rates'!$D$254="F&amp;E",'Labor Loading Matrix'!Y1158,0),IF('CLINs &amp; Ceiling Rates'!$D$255="F&amp;E",'Labor Loading Matrix'!Z1158,0),IF('CLINs &amp; Ceiling Rates'!$D$256="F&amp;E",'Labor Loading Matrix'!AA1158,0))</f>
        <v>0</v>
      </c>
      <c r="G1158" s="175">
        <f>SUM(IF('CLINs &amp; Ceiling Rates'!$D$237="R&amp;D",'Labor Loading Matrix'!H1158,0),IF('CLINs &amp; Ceiling Rates'!$D$238="R&amp;D",'Labor Loading Matrix'!I1158,0),IF('CLINs &amp; Ceiling Rates'!$D$239="R&amp;D",'Labor Loading Matrix'!J1158,0),IF('CLINs &amp; Ceiling Rates'!$D$240="R&amp;D",'Labor Loading Matrix'!K1158,0),IF('CLINs &amp; Ceiling Rates'!$D$241="R&amp;D",'Labor Loading Matrix'!L1158,0),IF('CLINs &amp; Ceiling Rates'!$D$242="R&amp;D",'Labor Loading Matrix'!M1158,0),IF('CLINs &amp; Ceiling Rates'!$D$243="R&amp;D",'Labor Loading Matrix'!N1158,0),IF('CLINs &amp; Ceiling Rates'!$D$244="R&amp;D",'Labor Loading Matrix'!O1158,0),IF('CLINs &amp; Ceiling Rates'!$D$245="R&amp;D",'Labor Loading Matrix'!P1158,0),IF('CLINs &amp; Ceiling Rates'!$D$246="R&amp;D",'Labor Loading Matrix'!Q1158,0),IF('CLINs &amp; Ceiling Rates'!$D$247="R&amp;D",'Labor Loading Matrix'!R1158,0),IF('CLINs &amp; Ceiling Rates'!$D$248="R&amp;D",'Labor Loading Matrix'!S1158,0),IF('CLINs &amp; Ceiling Rates'!$D$249="R&amp;D",'Labor Loading Matrix'!T1158,0),IF('CLINs &amp; Ceiling Rates'!$D$250="R&amp;D",'Labor Loading Matrix'!U1158,0),IF('CLINs &amp; Ceiling Rates'!$D$251="R&amp;D",'Labor Loading Matrix'!V1158,0),IF('CLINs &amp; Ceiling Rates'!$D$252="R&amp;D",'Labor Loading Matrix'!W1158,0),IF('CLINs &amp; Ceiling Rates'!$D$253="R&amp;D",'Labor Loading Matrix'!X1158,0),IF('CLINs &amp; Ceiling Rates'!$D$254="R&amp;D",'Labor Loading Matrix'!Y1158,0),IF('CLINs &amp; Ceiling Rates'!$D$255="R&amp;D",'Labor Loading Matrix'!Z1158,0),IF('CLINs &amp; Ceiling Rates'!$D$256="R&amp;D",'Labor Loading Matrix'!AA1158,0))</f>
        <v>0</v>
      </c>
      <c r="H1158" s="137"/>
      <c r="I1158" s="137"/>
      <c r="J1158" s="137"/>
      <c r="K1158" s="137"/>
      <c r="L1158" s="137"/>
      <c r="M1158" s="137"/>
      <c r="N1158" s="84"/>
      <c r="O1158" s="84"/>
      <c r="P1158" s="84"/>
      <c r="Q1158" s="84"/>
      <c r="R1158" s="133"/>
      <c r="S1158" s="133"/>
      <c r="T1158" s="133"/>
      <c r="U1158" s="133"/>
      <c r="V1158" s="133"/>
      <c r="W1158" s="133"/>
      <c r="X1158" s="133"/>
      <c r="Y1158" s="133"/>
      <c r="Z1158" s="133"/>
      <c r="AA1158" s="133"/>
    </row>
    <row r="1159" spans="1:27" s="73" customFormat="1" ht="18" hidden="1" customHeight="1" x14ac:dyDescent="0.25">
      <c r="A1159" s="173">
        <f>'CLINs &amp; Ceiling Rates'!B88</f>
        <v>0</v>
      </c>
      <c r="B1159" s="173">
        <f>'CLINs &amp; Ceiling Rates'!C88</f>
        <v>0</v>
      </c>
      <c r="C1159" s="177" t="str">
        <f>'CLINs &amp; Ceiling Rates'!O88</f>
        <v/>
      </c>
      <c r="D1159" s="211">
        <f>IF('CLINs &amp; Ceiling Rates'!D1115="",SUM('Labor Loading Matrix'!H1159:AA1159),SUM(E1159:G1159))</f>
        <v>0</v>
      </c>
      <c r="E1159" s="175">
        <f>SUM(IF('CLINs &amp; Ceiling Rates'!$D$237="OPS",'Labor Loading Matrix'!H1159,0),IF('CLINs &amp; Ceiling Rates'!$D$238="OPS",'Labor Loading Matrix'!I1159,0),IF('CLINs &amp; Ceiling Rates'!$D$239="OPS",'Labor Loading Matrix'!J1159,0),IF('CLINs &amp; Ceiling Rates'!$D$240="OPS",'Labor Loading Matrix'!K1159,0),IF('CLINs &amp; Ceiling Rates'!$D$241="OPS",'Labor Loading Matrix'!L1159,0),IF('CLINs &amp; Ceiling Rates'!$D$242="OPS",'Labor Loading Matrix'!M1159,0),IF('CLINs &amp; Ceiling Rates'!$D$243="OPS",'Labor Loading Matrix'!N1159,0),IF('CLINs &amp; Ceiling Rates'!$D$244="OPS",'Labor Loading Matrix'!O1159,0),IF('CLINs &amp; Ceiling Rates'!$D$245="OPS",'Labor Loading Matrix'!P1159,0),IF('CLINs &amp; Ceiling Rates'!$D$246="OPS",'Labor Loading Matrix'!Q1159,0),IF('CLINs &amp; Ceiling Rates'!$D$247="OPS",'Labor Loading Matrix'!R1159,0),IF('CLINs &amp; Ceiling Rates'!$D$248="OPS",'Labor Loading Matrix'!S1159,0),IF('CLINs &amp; Ceiling Rates'!$D$249="OPS",'Labor Loading Matrix'!T1159,0),IF('CLINs &amp; Ceiling Rates'!$D$250="OPS",'Labor Loading Matrix'!U1159,0),IF('CLINs &amp; Ceiling Rates'!$D$251="OPS",'Labor Loading Matrix'!V1159,0),IF('CLINs &amp; Ceiling Rates'!$D$252="OPS",'Labor Loading Matrix'!W1159,0),IF('CLINs &amp; Ceiling Rates'!$D$253="OPS",'Labor Loading Matrix'!X1159,0),IF('CLINs &amp; Ceiling Rates'!$D$254="OPS",'Labor Loading Matrix'!Y1159,0),IF('CLINs &amp; Ceiling Rates'!$D$255="OPS",'Labor Loading Matrix'!Z1159,0),IF('CLINs &amp; Ceiling Rates'!$D$256="OPS",'Labor Loading Matrix'!AA1159,0))</f>
        <v>0</v>
      </c>
      <c r="F1159" s="175">
        <f>SUM(IF('CLINs &amp; Ceiling Rates'!$D$237="F&amp;E",'Labor Loading Matrix'!H1159,0),IF('CLINs &amp; Ceiling Rates'!$D$238="F&amp;E",'Labor Loading Matrix'!I1159,0),IF('CLINs &amp; Ceiling Rates'!$D$239="F&amp;E",'Labor Loading Matrix'!J1159,0),IF('CLINs &amp; Ceiling Rates'!$D$240="F&amp;E",'Labor Loading Matrix'!K1159,0),IF('CLINs &amp; Ceiling Rates'!$D$241="F&amp;E",'Labor Loading Matrix'!L1159,0),IF('CLINs &amp; Ceiling Rates'!$D$242="F&amp;E",'Labor Loading Matrix'!M1159,0),IF('CLINs &amp; Ceiling Rates'!$D$243="F&amp;E",'Labor Loading Matrix'!N1159,0),IF('CLINs &amp; Ceiling Rates'!$D$244="F&amp;E",'Labor Loading Matrix'!O1159,0),IF('CLINs &amp; Ceiling Rates'!$D$245="F&amp;E",'Labor Loading Matrix'!P1159,0),IF('CLINs &amp; Ceiling Rates'!$D$246="F&amp;E",'Labor Loading Matrix'!Q1159,0),IF('CLINs &amp; Ceiling Rates'!$D$247="F&amp;E",'Labor Loading Matrix'!R1159,0),IF('CLINs &amp; Ceiling Rates'!$D$248="F&amp;E",'Labor Loading Matrix'!S1159,0),IF('CLINs &amp; Ceiling Rates'!$D$249="F&amp;E",'Labor Loading Matrix'!T1159,0),IF('CLINs &amp; Ceiling Rates'!$D$250="F&amp;E",'Labor Loading Matrix'!U1159,0),IF('CLINs &amp; Ceiling Rates'!$D$251="F&amp;E",'Labor Loading Matrix'!V1159,0),IF('CLINs &amp; Ceiling Rates'!$D$252="F&amp;E",'Labor Loading Matrix'!W1159,0),IF('CLINs &amp; Ceiling Rates'!$D$253="F&amp;E",'Labor Loading Matrix'!X1159,0),IF('CLINs &amp; Ceiling Rates'!$D$254="F&amp;E",'Labor Loading Matrix'!Y1159,0),IF('CLINs &amp; Ceiling Rates'!$D$255="F&amp;E",'Labor Loading Matrix'!Z1159,0),IF('CLINs &amp; Ceiling Rates'!$D$256="F&amp;E",'Labor Loading Matrix'!AA1159,0))</f>
        <v>0</v>
      </c>
      <c r="G1159" s="175">
        <f>SUM(IF('CLINs &amp; Ceiling Rates'!$D$237="R&amp;D",'Labor Loading Matrix'!H1159,0),IF('CLINs &amp; Ceiling Rates'!$D$238="R&amp;D",'Labor Loading Matrix'!I1159,0),IF('CLINs &amp; Ceiling Rates'!$D$239="R&amp;D",'Labor Loading Matrix'!J1159,0),IF('CLINs &amp; Ceiling Rates'!$D$240="R&amp;D",'Labor Loading Matrix'!K1159,0),IF('CLINs &amp; Ceiling Rates'!$D$241="R&amp;D",'Labor Loading Matrix'!L1159,0),IF('CLINs &amp; Ceiling Rates'!$D$242="R&amp;D",'Labor Loading Matrix'!M1159,0),IF('CLINs &amp; Ceiling Rates'!$D$243="R&amp;D",'Labor Loading Matrix'!N1159,0),IF('CLINs &amp; Ceiling Rates'!$D$244="R&amp;D",'Labor Loading Matrix'!O1159,0),IF('CLINs &amp; Ceiling Rates'!$D$245="R&amp;D",'Labor Loading Matrix'!P1159,0),IF('CLINs &amp; Ceiling Rates'!$D$246="R&amp;D",'Labor Loading Matrix'!Q1159,0),IF('CLINs &amp; Ceiling Rates'!$D$247="R&amp;D",'Labor Loading Matrix'!R1159,0),IF('CLINs &amp; Ceiling Rates'!$D$248="R&amp;D",'Labor Loading Matrix'!S1159,0),IF('CLINs &amp; Ceiling Rates'!$D$249="R&amp;D",'Labor Loading Matrix'!T1159,0),IF('CLINs &amp; Ceiling Rates'!$D$250="R&amp;D",'Labor Loading Matrix'!U1159,0),IF('CLINs &amp; Ceiling Rates'!$D$251="R&amp;D",'Labor Loading Matrix'!V1159,0),IF('CLINs &amp; Ceiling Rates'!$D$252="R&amp;D",'Labor Loading Matrix'!W1159,0),IF('CLINs &amp; Ceiling Rates'!$D$253="R&amp;D",'Labor Loading Matrix'!X1159,0),IF('CLINs &amp; Ceiling Rates'!$D$254="R&amp;D",'Labor Loading Matrix'!Y1159,0),IF('CLINs &amp; Ceiling Rates'!$D$255="R&amp;D",'Labor Loading Matrix'!Z1159,0),IF('CLINs &amp; Ceiling Rates'!$D$256="R&amp;D",'Labor Loading Matrix'!AA1159,0))</f>
        <v>0</v>
      </c>
      <c r="H1159" s="137"/>
      <c r="I1159" s="137"/>
      <c r="J1159" s="137"/>
      <c r="K1159" s="137"/>
      <c r="L1159" s="137"/>
      <c r="M1159" s="137"/>
      <c r="N1159" s="84"/>
      <c r="O1159" s="84"/>
      <c r="P1159" s="84"/>
      <c r="Q1159" s="84"/>
      <c r="R1159" s="133"/>
      <c r="S1159" s="133"/>
      <c r="T1159" s="133"/>
      <c r="U1159" s="133"/>
      <c r="V1159" s="133"/>
      <c r="W1159" s="133"/>
      <c r="X1159" s="133"/>
      <c r="Y1159" s="133"/>
      <c r="Z1159" s="133"/>
      <c r="AA1159" s="133"/>
    </row>
    <row r="1160" spans="1:27" s="73" customFormat="1" ht="18" hidden="1" customHeight="1" x14ac:dyDescent="0.25">
      <c r="A1160" s="173">
        <f>'CLINs &amp; Ceiling Rates'!B89</f>
        <v>0</v>
      </c>
      <c r="B1160" s="173">
        <f>'CLINs &amp; Ceiling Rates'!C89</f>
        <v>0</v>
      </c>
      <c r="C1160" s="177" t="str">
        <f>'CLINs &amp; Ceiling Rates'!O89</f>
        <v/>
      </c>
      <c r="D1160" s="211">
        <f>IF('CLINs &amp; Ceiling Rates'!D1116="",SUM('Labor Loading Matrix'!H1160:AA1160),SUM(E1160:G1160))</f>
        <v>0</v>
      </c>
      <c r="E1160" s="175">
        <f>SUM(IF('CLINs &amp; Ceiling Rates'!$D$237="OPS",'Labor Loading Matrix'!H1160,0),IF('CLINs &amp; Ceiling Rates'!$D$238="OPS",'Labor Loading Matrix'!I1160,0),IF('CLINs &amp; Ceiling Rates'!$D$239="OPS",'Labor Loading Matrix'!J1160,0),IF('CLINs &amp; Ceiling Rates'!$D$240="OPS",'Labor Loading Matrix'!K1160,0),IF('CLINs &amp; Ceiling Rates'!$D$241="OPS",'Labor Loading Matrix'!L1160,0),IF('CLINs &amp; Ceiling Rates'!$D$242="OPS",'Labor Loading Matrix'!M1160,0),IF('CLINs &amp; Ceiling Rates'!$D$243="OPS",'Labor Loading Matrix'!N1160,0),IF('CLINs &amp; Ceiling Rates'!$D$244="OPS",'Labor Loading Matrix'!O1160,0),IF('CLINs &amp; Ceiling Rates'!$D$245="OPS",'Labor Loading Matrix'!P1160,0),IF('CLINs &amp; Ceiling Rates'!$D$246="OPS",'Labor Loading Matrix'!Q1160,0),IF('CLINs &amp; Ceiling Rates'!$D$247="OPS",'Labor Loading Matrix'!R1160,0),IF('CLINs &amp; Ceiling Rates'!$D$248="OPS",'Labor Loading Matrix'!S1160,0),IF('CLINs &amp; Ceiling Rates'!$D$249="OPS",'Labor Loading Matrix'!T1160,0),IF('CLINs &amp; Ceiling Rates'!$D$250="OPS",'Labor Loading Matrix'!U1160,0),IF('CLINs &amp; Ceiling Rates'!$D$251="OPS",'Labor Loading Matrix'!V1160,0),IF('CLINs &amp; Ceiling Rates'!$D$252="OPS",'Labor Loading Matrix'!W1160,0),IF('CLINs &amp; Ceiling Rates'!$D$253="OPS",'Labor Loading Matrix'!X1160,0),IF('CLINs &amp; Ceiling Rates'!$D$254="OPS",'Labor Loading Matrix'!Y1160,0),IF('CLINs &amp; Ceiling Rates'!$D$255="OPS",'Labor Loading Matrix'!Z1160,0),IF('CLINs &amp; Ceiling Rates'!$D$256="OPS",'Labor Loading Matrix'!AA1160,0))</f>
        <v>0</v>
      </c>
      <c r="F1160" s="175">
        <f>SUM(IF('CLINs &amp; Ceiling Rates'!$D$237="F&amp;E",'Labor Loading Matrix'!H1160,0),IF('CLINs &amp; Ceiling Rates'!$D$238="F&amp;E",'Labor Loading Matrix'!I1160,0),IF('CLINs &amp; Ceiling Rates'!$D$239="F&amp;E",'Labor Loading Matrix'!J1160,0),IF('CLINs &amp; Ceiling Rates'!$D$240="F&amp;E",'Labor Loading Matrix'!K1160,0),IF('CLINs &amp; Ceiling Rates'!$D$241="F&amp;E",'Labor Loading Matrix'!L1160,0),IF('CLINs &amp; Ceiling Rates'!$D$242="F&amp;E",'Labor Loading Matrix'!M1160,0),IF('CLINs &amp; Ceiling Rates'!$D$243="F&amp;E",'Labor Loading Matrix'!N1160,0),IF('CLINs &amp; Ceiling Rates'!$D$244="F&amp;E",'Labor Loading Matrix'!O1160,0),IF('CLINs &amp; Ceiling Rates'!$D$245="F&amp;E",'Labor Loading Matrix'!P1160,0),IF('CLINs &amp; Ceiling Rates'!$D$246="F&amp;E",'Labor Loading Matrix'!Q1160,0),IF('CLINs &amp; Ceiling Rates'!$D$247="F&amp;E",'Labor Loading Matrix'!R1160,0),IF('CLINs &amp; Ceiling Rates'!$D$248="F&amp;E",'Labor Loading Matrix'!S1160,0),IF('CLINs &amp; Ceiling Rates'!$D$249="F&amp;E",'Labor Loading Matrix'!T1160,0),IF('CLINs &amp; Ceiling Rates'!$D$250="F&amp;E",'Labor Loading Matrix'!U1160,0),IF('CLINs &amp; Ceiling Rates'!$D$251="F&amp;E",'Labor Loading Matrix'!V1160,0),IF('CLINs &amp; Ceiling Rates'!$D$252="F&amp;E",'Labor Loading Matrix'!W1160,0),IF('CLINs &amp; Ceiling Rates'!$D$253="F&amp;E",'Labor Loading Matrix'!X1160,0),IF('CLINs &amp; Ceiling Rates'!$D$254="F&amp;E",'Labor Loading Matrix'!Y1160,0),IF('CLINs &amp; Ceiling Rates'!$D$255="F&amp;E",'Labor Loading Matrix'!Z1160,0),IF('CLINs &amp; Ceiling Rates'!$D$256="F&amp;E",'Labor Loading Matrix'!AA1160,0))</f>
        <v>0</v>
      </c>
      <c r="G1160" s="175">
        <f>SUM(IF('CLINs &amp; Ceiling Rates'!$D$237="R&amp;D",'Labor Loading Matrix'!H1160,0),IF('CLINs &amp; Ceiling Rates'!$D$238="R&amp;D",'Labor Loading Matrix'!I1160,0),IF('CLINs &amp; Ceiling Rates'!$D$239="R&amp;D",'Labor Loading Matrix'!J1160,0),IF('CLINs &amp; Ceiling Rates'!$D$240="R&amp;D",'Labor Loading Matrix'!K1160,0),IF('CLINs &amp; Ceiling Rates'!$D$241="R&amp;D",'Labor Loading Matrix'!L1160,0),IF('CLINs &amp; Ceiling Rates'!$D$242="R&amp;D",'Labor Loading Matrix'!M1160,0),IF('CLINs &amp; Ceiling Rates'!$D$243="R&amp;D",'Labor Loading Matrix'!N1160,0),IF('CLINs &amp; Ceiling Rates'!$D$244="R&amp;D",'Labor Loading Matrix'!O1160,0),IF('CLINs &amp; Ceiling Rates'!$D$245="R&amp;D",'Labor Loading Matrix'!P1160,0),IF('CLINs &amp; Ceiling Rates'!$D$246="R&amp;D",'Labor Loading Matrix'!Q1160,0),IF('CLINs &amp; Ceiling Rates'!$D$247="R&amp;D",'Labor Loading Matrix'!R1160,0),IF('CLINs &amp; Ceiling Rates'!$D$248="R&amp;D",'Labor Loading Matrix'!S1160,0),IF('CLINs &amp; Ceiling Rates'!$D$249="R&amp;D",'Labor Loading Matrix'!T1160,0),IF('CLINs &amp; Ceiling Rates'!$D$250="R&amp;D",'Labor Loading Matrix'!U1160,0),IF('CLINs &amp; Ceiling Rates'!$D$251="R&amp;D",'Labor Loading Matrix'!V1160,0),IF('CLINs &amp; Ceiling Rates'!$D$252="R&amp;D",'Labor Loading Matrix'!W1160,0),IF('CLINs &amp; Ceiling Rates'!$D$253="R&amp;D",'Labor Loading Matrix'!X1160,0),IF('CLINs &amp; Ceiling Rates'!$D$254="R&amp;D",'Labor Loading Matrix'!Y1160,0),IF('CLINs &amp; Ceiling Rates'!$D$255="R&amp;D",'Labor Loading Matrix'!Z1160,0),IF('CLINs &amp; Ceiling Rates'!$D$256="R&amp;D",'Labor Loading Matrix'!AA1160,0))</f>
        <v>0</v>
      </c>
      <c r="H1160" s="137"/>
      <c r="I1160" s="137"/>
      <c r="J1160" s="137"/>
      <c r="K1160" s="137"/>
      <c r="L1160" s="137"/>
      <c r="M1160" s="137"/>
      <c r="N1160" s="84"/>
      <c r="O1160" s="84"/>
      <c r="P1160" s="84"/>
      <c r="Q1160" s="84"/>
      <c r="R1160" s="133"/>
      <c r="S1160" s="133"/>
      <c r="T1160" s="133"/>
      <c r="U1160" s="133"/>
      <c r="V1160" s="133"/>
      <c r="W1160" s="133"/>
      <c r="X1160" s="133"/>
      <c r="Y1160" s="133"/>
      <c r="Z1160" s="133"/>
      <c r="AA1160" s="133"/>
    </row>
    <row r="1161" spans="1:27" s="73" customFormat="1" ht="18" hidden="1" customHeight="1" x14ac:dyDescent="0.25">
      <c r="A1161" s="173">
        <f>'CLINs &amp; Ceiling Rates'!B90</f>
        <v>0</v>
      </c>
      <c r="B1161" s="173">
        <f>'CLINs &amp; Ceiling Rates'!C90</f>
        <v>0</v>
      </c>
      <c r="C1161" s="177" t="str">
        <f>'CLINs &amp; Ceiling Rates'!O90</f>
        <v/>
      </c>
      <c r="D1161" s="211">
        <f>IF('CLINs &amp; Ceiling Rates'!D1117="",SUM('Labor Loading Matrix'!H1161:AA1161),SUM(E1161:G1161))</f>
        <v>0</v>
      </c>
      <c r="E1161" s="175">
        <f>SUM(IF('CLINs &amp; Ceiling Rates'!$D$237="OPS",'Labor Loading Matrix'!H1161,0),IF('CLINs &amp; Ceiling Rates'!$D$238="OPS",'Labor Loading Matrix'!I1161,0),IF('CLINs &amp; Ceiling Rates'!$D$239="OPS",'Labor Loading Matrix'!J1161,0),IF('CLINs &amp; Ceiling Rates'!$D$240="OPS",'Labor Loading Matrix'!K1161,0),IF('CLINs &amp; Ceiling Rates'!$D$241="OPS",'Labor Loading Matrix'!L1161,0),IF('CLINs &amp; Ceiling Rates'!$D$242="OPS",'Labor Loading Matrix'!M1161,0),IF('CLINs &amp; Ceiling Rates'!$D$243="OPS",'Labor Loading Matrix'!N1161,0),IF('CLINs &amp; Ceiling Rates'!$D$244="OPS",'Labor Loading Matrix'!O1161,0),IF('CLINs &amp; Ceiling Rates'!$D$245="OPS",'Labor Loading Matrix'!P1161,0),IF('CLINs &amp; Ceiling Rates'!$D$246="OPS",'Labor Loading Matrix'!Q1161,0),IF('CLINs &amp; Ceiling Rates'!$D$247="OPS",'Labor Loading Matrix'!R1161,0),IF('CLINs &amp; Ceiling Rates'!$D$248="OPS",'Labor Loading Matrix'!S1161,0),IF('CLINs &amp; Ceiling Rates'!$D$249="OPS",'Labor Loading Matrix'!T1161,0),IF('CLINs &amp; Ceiling Rates'!$D$250="OPS",'Labor Loading Matrix'!U1161,0),IF('CLINs &amp; Ceiling Rates'!$D$251="OPS",'Labor Loading Matrix'!V1161,0),IF('CLINs &amp; Ceiling Rates'!$D$252="OPS",'Labor Loading Matrix'!W1161,0),IF('CLINs &amp; Ceiling Rates'!$D$253="OPS",'Labor Loading Matrix'!X1161,0),IF('CLINs &amp; Ceiling Rates'!$D$254="OPS",'Labor Loading Matrix'!Y1161,0),IF('CLINs &amp; Ceiling Rates'!$D$255="OPS",'Labor Loading Matrix'!Z1161,0),IF('CLINs &amp; Ceiling Rates'!$D$256="OPS",'Labor Loading Matrix'!AA1161,0))</f>
        <v>0</v>
      </c>
      <c r="F1161" s="175">
        <f>SUM(IF('CLINs &amp; Ceiling Rates'!$D$237="F&amp;E",'Labor Loading Matrix'!H1161,0),IF('CLINs &amp; Ceiling Rates'!$D$238="F&amp;E",'Labor Loading Matrix'!I1161,0),IF('CLINs &amp; Ceiling Rates'!$D$239="F&amp;E",'Labor Loading Matrix'!J1161,0),IF('CLINs &amp; Ceiling Rates'!$D$240="F&amp;E",'Labor Loading Matrix'!K1161,0),IF('CLINs &amp; Ceiling Rates'!$D$241="F&amp;E",'Labor Loading Matrix'!L1161,0),IF('CLINs &amp; Ceiling Rates'!$D$242="F&amp;E",'Labor Loading Matrix'!M1161,0),IF('CLINs &amp; Ceiling Rates'!$D$243="F&amp;E",'Labor Loading Matrix'!N1161,0),IF('CLINs &amp; Ceiling Rates'!$D$244="F&amp;E",'Labor Loading Matrix'!O1161,0),IF('CLINs &amp; Ceiling Rates'!$D$245="F&amp;E",'Labor Loading Matrix'!P1161,0),IF('CLINs &amp; Ceiling Rates'!$D$246="F&amp;E",'Labor Loading Matrix'!Q1161,0),IF('CLINs &amp; Ceiling Rates'!$D$247="F&amp;E",'Labor Loading Matrix'!R1161,0),IF('CLINs &amp; Ceiling Rates'!$D$248="F&amp;E",'Labor Loading Matrix'!S1161,0),IF('CLINs &amp; Ceiling Rates'!$D$249="F&amp;E",'Labor Loading Matrix'!T1161,0),IF('CLINs &amp; Ceiling Rates'!$D$250="F&amp;E",'Labor Loading Matrix'!U1161,0),IF('CLINs &amp; Ceiling Rates'!$D$251="F&amp;E",'Labor Loading Matrix'!V1161,0),IF('CLINs &amp; Ceiling Rates'!$D$252="F&amp;E",'Labor Loading Matrix'!W1161,0),IF('CLINs &amp; Ceiling Rates'!$D$253="F&amp;E",'Labor Loading Matrix'!X1161,0),IF('CLINs &amp; Ceiling Rates'!$D$254="F&amp;E",'Labor Loading Matrix'!Y1161,0),IF('CLINs &amp; Ceiling Rates'!$D$255="F&amp;E",'Labor Loading Matrix'!Z1161,0),IF('CLINs &amp; Ceiling Rates'!$D$256="F&amp;E",'Labor Loading Matrix'!AA1161,0))</f>
        <v>0</v>
      </c>
      <c r="G1161" s="175">
        <f>SUM(IF('CLINs &amp; Ceiling Rates'!$D$237="R&amp;D",'Labor Loading Matrix'!H1161,0),IF('CLINs &amp; Ceiling Rates'!$D$238="R&amp;D",'Labor Loading Matrix'!I1161,0),IF('CLINs &amp; Ceiling Rates'!$D$239="R&amp;D",'Labor Loading Matrix'!J1161,0),IF('CLINs &amp; Ceiling Rates'!$D$240="R&amp;D",'Labor Loading Matrix'!K1161,0),IF('CLINs &amp; Ceiling Rates'!$D$241="R&amp;D",'Labor Loading Matrix'!L1161,0),IF('CLINs &amp; Ceiling Rates'!$D$242="R&amp;D",'Labor Loading Matrix'!M1161,0),IF('CLINs &amp; Ceiling Rates'!$D$243="R&amp;D",'Labor Loading Matrix'!N1161,0),IF('CLINs &amp; Ceiling Rates'!$D$244="R&amp;D",'Labor Loading Matrix'!O1161,0),IF('CLINs &amp; Ceiling Rates'!$D$245="R&amp;D",'Labor Loading Matrix'!P1161,0),IF('CLINs &amp; Ceiling Rates'!$D$246="R&amp;D",'Labor Loading Matrix'!Q1161,0),IF('CLINs &amp; Ceiling Rates'!$D$247="R&amp;D",'Labor Loading Matrix'!R1161,0),IF('CLINs &amp; Ceiling Rates'!$D$248="R&amp;D",'Labor Loading Matrix'!S1161,0),IF('CLINs &amp; Ceiling Rates'!$D$249="R&amp;D",'Labor Loading Matrix'!T1161,0),IF('CLINs &amp; Ceiling Rates'!$D$250="R&amp;D",'Labor Loading Matrix'!U1161,0),IF('CLINs &amp; Ceiling Rates'!$D$251="R&amp;D",'Labor Loading Matrix'!V1161,0),IF('CLINs &amp; Ceiling Rates'!$D$252="R&amp;D",'Labor Loading Matrix'!W1161,0),IF('CLINs &amp; Ceiling Rates'!$D$253="R&amp;D",'Labor Loading Matrix'!X1161,0),IF('CLINs &amp; Ceiling Rates'!$D$254="R&amp;D",'Labor Loading Matrix'!Y1161,0),IF('CLINs &amp; Ceiling Rates'!$D$255="R&amp;D",'Labor Loading Matrix'!Z1161,0),IF('CLINs &amp; Ceiling Rates'!$D$256="R&amp;D",'Labor Loading Matrix'!AA1161,0))</f>
        <v>0</v>
      </c>
      <c r="H1161" s="137"/>
      <c r="I1161" s="137"/>
      <c r="J1161" s="137"/>
      <c r="K1161" s="137"/>
      <c r="L1161" s="137"/>
      <c r="M1161" s="137"/>
      <c r="N1161" s="84"/>
      <c r="O1161" s="84"/>
      <c r="P1161" s="84"/>
      <c r="Q1161" s="84"/>
      <c r="R1161" s="133"/>
      <c r="S1161" s="133"/>
      <c r="T1161" s="133"/>
      <c r="U1161" s="133"/>
      <c r="V1161" s="133"/>
      <c r="W1161" s="133"/>
      <c r="X1161" s="133"/>
      <c r="Y1161" s="133"/>
      <c r="Z1161" s="133"/>
      <c r="AA1161" s="133"/>
    </row>
    <row r="1162" spans="1:27" s="73" customFormat="1" ht="18" hidden="1" customHeight="1" x14ac:dyDescent="0.25">
      <c r="A1162" s="173">
        <f>'CLINs &amp; Ceiling Rates'!B91</f>
        <v>0</v>
      </c>
      <c r="B1162" s="173">
        <f>'CLINs &amp; Ceiling Rates'!C91</f>
        <v>0</v>
      </c>
      <c r="C1162" s="177" t="str">
        <f>'CLINs &amp; Ceiling Rates'!O91</f>
        <v/>
      </c>
      <c r="D1162" s="211">
        <f>IF('CLINs &amp; Ceiling Rates'!D1118="",SUM('Labor Loading Matrix'!H1162:AA1162),SUM(E1162:G1162))</f>
        <v>0</v>
      </c>
      <c r="E1162" s="175">
        <f>SUM(IF('CLINs &amp; Ceiling Rates'!$D$237="OPS",'Labor Loading Matrix'!H1162,0),IF('CLINs &amp; Ceiling Rates'!$D$238="OPS",'Labor Loading Matrix'!I1162,0),IF('CLINs &amp; Ceiling Rates'!$D$239="OPS",'Labor Loading Matrix'!J1162,0),IF('CLINs &amp; Ceiling Rates'!$D$240="OPS",'Labor Loading Matrix'!K1162,0),IF('CLINs &amp; Ceiling Rates'!$D$241="OPS",'Labor Loading Matrix'!L1162,0),IF('CLINs &amp; Ceiling Rates'!$D$242="OPS",'Labor Loading Matrix'!M1162,0),IF('CLINs &amp; Ceiling Rates'!$D$243="OPS",'Labor Loading Matrix'!N1162,0),IF('CLINs &amp; Ceiling Rates'!$D$244="OPS",'Labor Loading Matrix'!O1162,0),IF('CLINs &amp; Ceiling Rates'!$D$245="OPS",'Labor Loading Matrix'!P1162,0),IF('CLINs &amp; Ceiling Rates'!$D$246="OPS",'Labor Loading Matrix'!Q1162,0),IF('CLINs &amp; Ceiling Rates'!$D$247="OPS",'Labor Loading Matrix'!R1162,0),IF('CLINs &amp; Ceiling Rates'!$D$248="OPS",'Labor Loading Matrix'!S1162,0),IF('CLINs &amp; Ceiling Rates'!$D$249="OPS",'Labor Loading Matrix'!T1162,0),IF('CLINs &amp; Ceiling Rates'!$D$250="OPS",'Labor Loading Matrix'!U1162,0),IF('CLINs &amp; Ceiling Rates'!$D$251="OPS",'Labor Loading Matrix'!V1162,0),IF('CLINs &amp; Ceiling Rates'!$D$252="OPS",'Labor Loading Matrix'!W1162,0),IF('CLINs &amp; Ceiling Rates'!$D$253="OPS",'Labor Loading Matrix'!X1162,0),IF('CLINs &amp; Ceiling Rates'!$D$254="OPS",'Labor Loading Matrix'!Y1162,0),IF('CLINs &amp; Ceiling Rates'!$D$255="OPS",'Labor Loading Matrix'!Z1162,0),IF('CLINs &amp; Ceiling Rates'!$D$256="OPS",'Labor Loading Matrix'!AA1162,0))</f>
        <v>0</v>
      </c>
      <c r="F1162" s="175">
        <f>SUM(IF('CLINs &amp; Ceiling Rates'!$D$237="F&amp;E",'Labor Loading Matrix'!H1162,0),IF('CLINs &amp; Ceiling Rates'!$D$238="F&amp;E",'Labor Loading Matrix'!I1162,0),IF('CLINs &amp; Ceiling Rates'!$D$239="F&amp;E",'Labor Loading Matrix'!J1162,0),IF('CLINs &amp; Ceiling Rates'!$D$240="F&amp;E",'Labor Loading Matrix'!K1162,0),IF('CLINs &amp; Ceiling Rates'!$D$241="F&amp;E",'Labor Loading Matrix'!L1162,0),IF('CLINs &amp; Ceiling Rates'!$D$242="F&amp;E",'Labor Loading Matrix'!M1162,0),IF('CLINs &amp; Ceiling Rates'!$D$243="F&amp;E",'Labor Loading Matrix'!N1162,0),IF('CLINs &amp; Ceiling Rates'!$D$244="F&amp;E",'Labor Loading Matrix'!O1162,0),IF('CLINs &amp; Ceiling Rates'!$D$245="F&amp;E",'Labor Loading Matrix'!P1162,0),IF('CLINs &amp; Ceiling Rates'!$D$246="F&amp;E",'Labor Loading Matrix'!Q1162,0),IF('CLINs &amp; Ceiling Rates'!$D$247="F&amp;E",'Labor Loading Matrix'!R1162,0),IF('CLINs &amp; Ceiling Rates'!$D$248="F&amp;E",'Labor Loading Matrix'!S1162,0),IF('CLINs &amp; Ceiling Rates'!$D$249="F&amp;E",'Labor Loading Matrix'!T1162,0),IF('CLINs &amp; Ceiling Rates'!$D$250="F&amp;E",'Labor Loading Matrix'!U1162,0),IF('CLINs &amp; Ceiling Rates'!$D$251="F&amp;E",'Labor Loading Matrix'!V1162,0),IF('CLINs &amp; Ceiling Rates'!$D$252="F&amp;E",'Labor Loading Matrix'!W1162,0),IF('CLINs &amp; Ceiling Rates'!$D$253="F&amp;E",'Labor Loading Matrix'!X1162,0),IF('CLINs &amp; Ceiling Rates'!$D$254="F&amp;E",'Labor Loading Matrix'!Y1162,0),IF('CLINs &amp; Ceiling Rates'!$D$255="F&amp;E",'Labor Loading Matrix'!Z1162,0),IF('CLINs &amp; Ceiling Rates'!$D$256="F&amp;E",'Labor Loading Matrix'!AA1162,0))</f>
        <v>0</v>
      </c>
      <c r="G1162" s="175">
        <f>SUM(IF('CLINs &amp; Ceiling Rates'!$D$237="R&amp;D",'Labor Loading Matrix'!H1162,0),IF('CLINs &amp; Ceiling Rates'!$D$238="R&amp;D",'Labor Loading Matrix'!I1162,0),IF('CLINs &amp; Ceiling Rates'!$D$239="R&amp;D",'Labor Loading Matrix'!J1162,0),IF('CLINs &amp; Ceiling Rates'!$D$240="R&amp;D",'Labor Loading Matrix'!K1162,0),IF('CLINs &amp; Ceiling Rates'!$D$241="R&amp;D",'Labor Loading Matrix'!L1162,0),IF('CLINs &amp; Ceiling Rates'!$D$242="R&amp;D",'Labor Loading Matrix'!M1162,0),IF('CLINs &amp; Ceiling Rates'!$D$243="R&amp;D",'Labor Loading Matrix'!N1162,0),IF('CLINs &amp; Ceiling Rates'!$D$244="R&amp;D",'Labor Loading Matrix'!O1162,0),IF('CLINs &amp; Ceiling Rates'!$D$245="R&amp;D",'Labor Loading Matrix'!P1162,0),IF('CLINs &amp; Ceiling Rates'!$D$246="R&amp;D",'Labor Loading Matrix'!Q1162,0),IF('CLINs &amp; Ceiling Rates'!$D$247="R&amp;D",'Labor Loading Matrix'!R1162,0),IF('CLINs &amp; Ceiling Rates'!$D$248="R&amp;D",'Labor Loading Matrix'!S1162,0),IF('CLINs &amp; Ceiling Rates'!$D$249="R&amp;D",'Labor Loading Matrix'!T1162,0),IF('CLINs &amp; Ceiling Rates'!$D$250="R&amp;D",'Labor Loading Matrix'!U1162,0),IF('CLINs &amp; Ceiling Rates'!$D$251="R&amp;D",'Labor Loading Matrix'!V1162,0),IF('CLINs &amp; Ceiling Rates'!$D$252="R&amp;D",'Labor Loading Matrix'!W1162,0),IF('CLINs &amp; Ceiling Rates'!$D$253="R&amp;D",'Labor Loading Matrix'!X1162,0),IF('CLINs &amp; Ceiling Rates'!$D$254="R&amp;D",'Labor Loading Matrix'!Y1162,0),IF('CLINs &amp; Ceiling Rates'!$D$255="R&amp;D",'Labor Loading Matrix'!Z1162,0),IF('CLINs &amp; Ceiling Rates'!$D$256="R&amp;D",'Labor Loading Matrix'!AA1162,0))</f>
        <v>0</v>
      </c>
      <c r="H1162" s="137"/>
      <c r="I1162" s="137"/>
      <c r="J1162" s="137"/>
      <c r="K1162" s="137"/>
      <c r="L1162" s="137"/>
      <c r="M1162" s="137"/>
      <c r="N1162" s="84"/>
      <c r="O1162" s="84"/>
      <c r="P1162" s="84"/>
      <c r="Q1162" s="84"/>
      <c r="R1162" s="133"/>
      <c r="S1162" s="133"/>
      <c r="T1162" s="133"/>
      <c r="U1162" s="133"/>
      <c r="V1162" s="133"/>
      <c r="W1162" s="133"/>
      <c r="X1162" s="133"/>
      <c r="Y1162" s="133"/>
      <c r="Z1162" s="133"/>
      <c r="AA1162" s="133"/>
    </row>
    <row r="1163" spans="1:27" s="73" customFormat="1" ht="18" hidden="1" customHeight="1" x14ac:dyDescent="0.25">
      <c r="A1163" s="173">
        <f>'CLINs &amp; Ceiling Rates'!B92</f>
        <v>0</v>
      </c>
      <c r="B1163" s="173">
        <f>'CLINs &amp; Ceiling Rates'!C92</f>
        <v>0</v>
      </c>
      <c r="C1163" s="177" t="str">
        <f>'CLINs &amp; Ceiling Rates'!O92</f>
        <v/>
      </c>
      <c r="D1163" s="211">
        <f>IF('CLINs &amp; Ceiling Rates'!D1119="",SUM('Labor Loading Matrix'!H1163:AA1163),SUM(E1163:G1163))</f>
        <v>0</v>
      </c>
      <c r="E1163" s="175">
        <f>SUM(IF('CLINs &amp; Ceiling Rates'!$D$237="OPS",'Labor Loading Matrix'!H1163,0),IF('CLINs &amp; Ceiling Rates'!$D$238="OPS",'Labor Loading Matrix'!I1163,0),IF('CLINs &amp; Ceiling Rates'!$D$239="OPS",'Labor Loading Matrix'!J1163,0),IF('CLINs &amp; Ceiling Rates'!$D$240="OPS",'Labor Loading Matrix'!K1163,0),IF('CLINs &amp; Ceiling Rates'!$D$241="OPS",'Labor Loading Matrix'!L1163,0),IF('CLINs &amp; Ceiling Rates'!$D$242="OPS",'Labor Loading Matrix'!M1163,0),IF('CLINs &amp; Ceiling Rates'!$D$243="OPS",'Labor Loading Matrix'!N1163,0),IF('CLINs &amp; Ceiling Rates'!$D$244="OPS",'Labor Loading Matrix'!O1163,0),IF('CLINs &amp; Ceiling Rates'!$D$245="OPS",'Labor Loading Matrix'!P1163,0),IF('CLINs &amp; Ceiling Rates'!$D$246="OPS",'Labor Loading Matrix'!Q1163,0),IF('CLINs &amp; Ceiling Rates'!$D$247="OPS",'Labor Loading Matrix'!R1163,0),IF('CLINs &amp; Ceiling Rates'!$D$248="OPS",'Labor Loading Matrix'!S1163,0),IF('CLINs &amp; Ceiling Rates'!$D$249="OPS",'Labor Loading Matrix'!T1163,0),IF('CLINs &amp; Ceiling Rates'!$D$250="OPS",'Labor Loading Matrix'!U1163,0),IF('CLINs &amp; Ceiling Rates'!$D$251="OPS",'Labor Loading Matrix'!V1163,0),IF('CLINs &amp; Ceiling Rates'!$D$252="OPS",'Labor Loading Matrix'!W1163,0),IF('CLINs &amp; Ceiling Rates'!$D$253="OPS",'Labor Loading Matrix'!X1163,0),IF('CLINs &amp; Ceiling Rates'!$D$254="OPS",'Labor Loading Matrix'!Y1163,0),IF('CLINs &amp; Ceiling Rates'!$D$255="OPS",'Labor Loading Matrix'!Z1163,0),IF('CLINs &amp; Ceiling Rates'!$D$256="OPS",'Labor Loading Matrix'!AA1163,0))</f>
        <v>0</v>
      </c>
      <c r="F1163" s="175">
        <f>SUM(IF('CLINs &amp; Ceiling Rates'!$D$237="F&amp;E",'Labor Loading Matrix'!H1163,0),IF('CLINs &amp; Ceiling Rates'!$D$238="F&amp;E",'Labor Loading Matrix'!I1163,0),IF('CLINs &amp; Ceiling Rates'!$D$239="F&amp;E",'Labor Loading Matrix'!J1163,0),IF('CLINs &amp; Ceiling Rates'!$D$240="F&amp;E",'Labor Loading Matrix'!K1163,0),IF('CLINs &amp; Ceiling Rates'!$D$241="F&amp;E",'Labor Loading Matrix'!L1163,0),IF('CLINs &amp; Ceiling Rates'!$D$242="F&amp;E",'Labor Loading Matrix'!M1163,0),IF('CLINs &amp; Ceiling Rates'!$D$243="F&amp;E",'Labor Loading Matrix'!N1163,0),IF('CLINs &amp; Ceiling Rates'!$D$244="F&amp;E",'Labor Loading Matrix'!O1163,0),IF('CLINs &amp; Ceiling Rates'!$D$245="F&amp;E",'Labor Loading Matrix'!P1163,0),IF('CLINs &amp; Ceiling Rates'!$D$246="F&amp;E",'Labor Loading Matrix'!Q1163,0),IF('CLINs &amp; Ceiling Rates'!$D$247="F&amp;E",'Labor Loading Matrix'!R1163,0),IF('CLINs &amp; Ceiling Rates'!$D$248="F&amp;E",'Labor Loading Matrix'!S1163,0),IF('CLINs &amp; Ceiling Rates'!$D$249="F&amp;E",'Labor Loading Matrix'!T1163,0),IF('CLINs &amp; Ceiling Rates'!$D$250="F&amp;E",'Labor Loading Matrix'!U1163,0),IF('CLINs &amp; Ceiling Rates'!$D$251="F&amp;E",'Labor Loading Matrix'!V1163,0),IF('CLINs &amp; Ceiling Rates'!$D$252="F&amp;E",'Labor Loading Matrix'!W1163,0),IF('CLINs &amp; Ceiling Rates'!$D$253="F&amp;E",'Labor Loading Matrix'!X1163,0),IF('CLINs &amp; Ceiling Rates'!$D$254="F&amp;E",'Labor Loading Matrix'!Y1163,0),IF('CLINs &amp; Ceiling Rates'!$D$255="F&amp;E",'Labor Loading Matrix'!Z1163,0),IF('CLINs &amp; Ceiling Rates'!$D$256="F&amp;E",'Labor Loading Matrix'!AA1163,0))</f>
        <v>0</v>
      </c>
      <c r="G1163" s="175">
        <f>SUM(IF('CLINs &amp; Ceiling Rates'!$D$237="R&amp;D",'Labor Loading Matrix'!H1163,0),IF('CLINs &amp; Ceiling Rates'!$D$238="R&amp;D",'Labor Loading Matrix'!I1163,0),IF('CLINs &amp; Ceiling Rates'!$D$239="R&amp;D",'Labor Loading Matrix'!J1163,0),IF('CLINs &amp; Ceiling Rates'!$D$240="R&amp;D",'Labor Loading Matrix'!K1163,0),IF('CLINs &amp; Ceiling Rates'!$D$241="R&amp;D",'Labor Loading Matrix'!L1163,0),IF('CLINs &amp; Ceiling Rates'!$D$242="R&amp;D",'Labor Loading Matrix'!M1163,0),IF('CLINs &amp; Ceiling Rates'!$D$243="R&amp;D",'Labor Loading Matrix'!N1163,0),IF('CLINs &amp; Ceiling Rates'!$D$244="R&amp;D",'Labor Loading Matrix'!O1163,0),IF('CLINs &amp; Ceiling Rates'!$D$245="R&amp;D",'Labor Loading Matrix'!P1163,0),IF('CLINs &amp; Ceiling Rates'!$D$246="R&amp;D",'Labor Loading Matrix'!Q1163,0),IF('CLINs &amp; Ceiling Rates'!$D$247="R&amp;D",'Labor Loading Matrix'!R1163,0),IF('CLINs &amp; Ceiling Rates'!$D$248="R&amp;D",'Labor Loading Matrix'!S1163,0),IF('CLINs &amp; Ceiling Rates'!$D$249="R&amp;D",'Labor Loading Matrix'!T1163,0),IF('CLINs &amp; Ceiling Rates'!$D$250="R&amp;D",'Labor Loading Matrix'!U1163,0),IF('CLINs &amp; Ceiling Rates'!$D$251="R&amp;D",'Labor Loading Matrix'!V1163,0),IF('CLINs &amp; Ceiling Rates'!$D$252="R&amp;D",'Labor Loading Matrix'!W1163,0),IF('CLINs &amp; Ceiling Rates'!$D$253="R&amp;D",'Labor Loading Matrix'!X1163,0),IF('CLINs &amp; Ceiling Rates'!$D$254="R&amp;D",'Labor Loading Matrix'!Y1163,0),IF('CLINs &amp; Ceiling Rates'!$D$255="R&amp;D",'Labor Loading Matrix'!Z1163,0),IF('CLINs &amp; Ceiling Rates'!$D$256="R&amp;D",'Labor Loading Matrix'!AA1163,0))</f>
        <v>0</v>
      </c>
      <c r="H1163" s="137"/>
      <c r="I1163" s="137"/>
      <c r="J1163" s="137"/>
      <c r="K1163" s="137"/>
      <c r="L1163" s="137"/>
      <c r="M1163" s="137"/>
      <c r="N1163" s="84"/>
      <c r="O1163" s="84"/>
      <c r="P1163" s="84"/>
      <c r="Q1163" s="84"/>
      <c r="R1163" s="133"/>
      <c r="S1163" s="133"/>
      <c r="T1163" s="133"/>
      <c r="U1163" s="133"/>
      <c r="V1163" s="133"/>
      <c r="W1163" s="133"/>
      <c r="X1163" s="133"/>
      <c r="Y1163" s="133"/>
      <c r="Z1163" s="133"/>
      <c r="AA1163" s="133"/>
    </row>
    <row r="1164" spans="1:27" s="73" customFormat="1" ht="18" hidden="1" customHeight="1" x14ac:dyDescent="0.25">
      <c r="A1164" s="173">
        <f>'CLINs &amp; Ceiling Rates'!B93</f>
        <v>0</v>
      </c>
      <c r="B1164" s="173">
        <f>'CLINs &amp; Ceiling Rates'!C93</f>
        <v>0</v>
      </c>
      <c r="C1164" s="177" t="str">
        <f>'CLINs &amp; Ceiling Rates'!O93</f>
        <v/>
      </c>
      <c r="D1164" s="211">
        <f>IF('CLINs &amp; Ceiling Rates'!D1120="",SUM('Labor Loading Matrix'!H1164:AA1164),SUM(E1164:G1164))</f>
        <v>0</v>
      </c>
      <c r="E1164" s="175">
        <f>SUM(IF('CLINs &amp; Ceiling Rates'!$D$237="OPS",'Labor Loading Matrix'!H1164,0),IF('CLINs &amp; Ceiling Rates'!$D$238="OPS",'Labor Loading Matrix'!I1164,0),IF('CLINs &amp; Ceiling Rates'!$D$239="OPS",'Labor Loading Matrix'!J1164,0),IF('CLINs &amp; Ceiling Rates'!$D$240="OPS",'Labor Loading Matrix'!K1164,0),IF('CLINs &amp; Ceiling Rates'!$D$241="OPS",'Labor Loading Matrix'!L1164,0),IF('CLINs &amp; Ceiling Rates'!$D$242="OPS",'Labor Loading Matrix'!M1164,0),IF('CLINs &amp; Ceiling Rates'!$D$243="OPS",'Labor Loading Matrix'!N1164,0),IF('CLINs &amp; Ceiling Rates'!$D$244="OPS",'Labor Loading Matrix'!O1164,0),IF('CLINs &amp; Ceiling Rates'!$D$245="OPS",'Labor Loading Matrix'!P1164,0),IF('CLINs &amp; Ceiling Rates'!$D$246="OPS",'Labor Loading Matrix'!Q1164,0),IF('CLINs &amp; Ceiling Rates'!$D$247="OPS",'Labor Loading Matrix'!R1164,0),IF('CLINs &amp; Ceiling Rates'!$D$248="OPS",'Labor Loading Matrix'!S1164,0),IF('CLINs &amp; Ceiling Rates'!$D$249="OPS",'Labor Loading Matrix'!T1164,0),IF('CLINs &amp; Ceiling Rates'!$D$250="OPS",'Labor Loading Matrix'!U1164,0),IF('CLINs &amp; Ceiling Rates'!$D$251="OPS",'Labor Loading Matrix'!V1164,0),IF('CLINs &amp; Ceiling Rates'!$D$252="OPS",'Labor Loading Matrix'!W1164,0),IF('CLINs &amp; Ceiling Rates'!$D$253="OPS",'Labor Loading Matrix'!X1164,0),IF('CLINs &amp; Ceiling Rates'!$D$254="OPS",'Labor Loading Matrix'!Y1164,0),IF('CLINs &amp; Ceiling Rates'!$D$255="OPS",'Labor Loading Matrix'!Z1164,0),IF('CLINs &amp; Ceiling Rates'!$D$256="OPS",'Labor Loading Matrix'!AA1164,0))</f>
        <v>0</v>
      </c>
      <c r="F1164" s="175">
        <f>SUM(IF('CLINs &amp; Ceiling Rates'!$D$237="F&amp;E",'Labor Loading Matrix'!H1164,0),IF('CLINs &amp; Ceiling Rates'!$D$238="F&amp;E",'Labor Loading Matrix'!I1164,0),IF('CLINs &amp; Ceiling Rates'!$D$239="F&amp;E",'Labor Loading Matrix'!J1164,0),IF('CLINs &amp; Ceiling Rates'!$D$240="F&amp;E",'Labor Loading Matrix'!K1164,0),IF('CLINs &amp; Ceiling Rates'!$D$241="F&amp;E",'Labor Loading Matrix'!L1164,0),IF('CLINs &amp; Ceiling Rates'!$D$242="F&amp;E",'Labor Loading Matrix'!M1164,0),IF('CLINs &amp; Ceiling Rates'!$D$243="F&amp;E",'Labor Loading Matrix'!N1164,0),IF('CLINs &amp; Ceiling Rates'!$D$244="F&amp;E",'Labor Loading Matrix'!O1164,0),IF('CLINs &amp; Ceiling Rates'!$D$245="F&amp;E",'Labor Loading Matrix'!P1164,0),IF('CLINs &amp; Ceiling Rates'!$D$246="F&amp;E",'Labor Loading Matrix'!Q1164,0),IF('CLINs &amp; Ceiling Rates'!$D$247="F&amp;E",'Labor Loading Matrix'!R1164,0),IF('CLINs &amp; Ceiling Rates'!$D$248="F&amp;E",'Labor Loading Matrix'!S1164,0),IF('CLINs &amp; Ceiling Rates'!$D$249="F&amp;E",'Labor Loading Matrix'!T1164,0),IF('CLINs &amp; Ceiling Rates'!$D$250="F&amp;E",'Labor Loading Matrix'!U1164,0),IF('CLINs &amp; Ceiling Rates'!$D$251="F&amp;E",'Labor Loading Matrix'!V1164,0),IF('CLINs &amp; Ceiling Rates'!$D$252="F&amp;E",'Labor Loading Matrix'!W1164,0),IF('CLINs &amp; Ceiling Rates'!$D$253="F&amp;E",'Labor Loading Matrix'!X1164,0),IF('CLINs &amp; Ceiling Rates'!$D$254="F&amp;E",'Labor Loading Matrix'!Y1164,0),IF('CLINs &amp; Ceiling Rates'!$D$255="F&amp;E",'Labor Loading Matrix'!Z1164,0),IF('CLINs &amp; Ceiling Rates'!$D$256="F&amp;E",'Labor Loading Matrix'!AA1164,0))</f>
        <v>0</v>
      </c>
      <c r="G1164" s="175">
        <f>SUM(IF('CLINs &amp; Ceiling Rates'!$D$237="R&amp;D",'Labor Loading Matrix'!H1164,0),IF('CLINs &amp; Ceiling Rates'!$D$238="R&amp;D",'Labor Loading Matrix'!I1164,0),IF('CLINs &amp; Ceiling Rates'!$D$239="R&amp;D",'Labor Loading Matrix'!J1164,0),IF('CLINs &amp; Ceiling Rates'!$D$240="R&amp;D",'Labor Loading Matrix'!K1164,0),IF('CLINs &amp; Ceiling Rates'!$D$241="R&amp;D",'Labor Loading Matrix'!L1164,0),IF('CLINs &amp; Ceiling Rates'!$D$242="R&amp;D",'Labor Loading Matrix'!M1164,0),IF('CLINs &amp; Ceiling Rates'!$D$243="R&amp;D",'Labor Loading Matrix'!N1164,0),IF('CLINs &amp; Ceiling Rates'!$D$244="R&amp;D",'Labor Loading Matrix'!O1164,0),IF('CLINs &amp; Ceiling Rates'!$D$245="R&amp;D",'Labor Loading Matrix'!P1164,0),IF('CLINs &amp; Ceiling Rates'!$D$246="R&amp;D",'Labor Loading Matrix'!Q1164,0),IF('CLINs &amp; Ceiling Rates'!$D$247="R&amp;D",'Labor Loading Matrix'!R1164,0),IF('CLINs &amp; Ceiling Rates'!$D$248="R&amp;D",'Labor Loading Matrix'!S1164,0),IF('CLINs &amp; Ceiling Rates'!$D$249="R&amp;D",'Labor Loading Matrix'!T1164,0),IF('CLINs &amp; Ceiling Rates'!$D$250="R&amp;D",'Labor Loading Matrix'!U1164,0),IF('CLINs &amp; Ceiling Rates'!$D$251="R&amp;D",'Labor Loading Matrix'!V1164,0),IF('CLINs &amp; Ceiling Rates'!$D$252="R&amp;D",'Labor Loading Matrix'!W1164,0),IF('CLINs &amp; Ceiling Rates'!$D$253="R&amp;D",'Labor Loading Matrix'!X1164,0),IF('CLINs &amp; Ceiling Rates'!$D$254="R&amp;D",'Labor Loading Matrix'!Y1164,0),IF('CLINs &amp; Ceiling Rates'!$D$255="R&amp;D",'Labor Loading Matrix'!Z1164,0),IF('CLINs &amp; Ceiling Rates'!$D$256="R&amp;D",'Labor Loading Matrix'!AA1164,0))</f>
        <v>0</v>
      </c>
      <c r="H1164" s="137"/>
      <c r="I1164" s="137"/>
      <c r="J1164" s="137"/>
      <c r="K1164" s="137"/>
      <c r="L1164" s="137"/>
      <c r="M1164" s="137"/>
      <c r="N1164" s="84"/>
      <c r="O1164" s="84"/>
      <c r="P1164" s="84"/>
      <c r="Q1164" s="84"/>
      <c r="R1164" s="133"/>
      <c r="S1164" s="133"/>
      <c r="T1164" s="133"/>
      <c r="U1164" s="133"/>
      <c r="V1164" s="133"/>
      <c r="W1164" s="133"/>
      <c r="X1164" s="133"/>
      <c r="Y1164" s="133"/>
      <c r="Z1164" s="133"/>
      <c r="AA1164" s="133"/>
    </row>
    <row r="1165" spans="1:27" s="73" customFormat="1" ht="18" hidden="1" customHeight="1" x14ac:dyDescent="0.25">
      <c r="A1165" s="173">
        <f>'CLINs &amp; Ceiling Rates'!B94</f>
        <v>0</v>
      </c>
      <c r="B1165" s="173">
        <f>'CLINs &amp; Ceiling Rates'!C94</f>
        <v>0</v>
      </c>
      <c r="C1165" s="177" t="str">
        <f>'CLINs &amp; Ceiling Rates'!O94</f>
        <v/>
      </c>
      <c r="D1165" s="211">
        <f>IF('CLINs &amp; Ceiling Rates'!D1121="",SUM('Labor Loading Matrix'!H1165:AA1165),SUM(E1165:G1165))</f>
        <v>0</v>
      </c>
      <c r="E1165" s="175">
        <f>SUM(IF('CLINs &amp; Ceiling Rates'!$D$237="OPS",'Labor Loading Matrix'!H1165,0),IF('CLINs &amp; Ceiling Rates'!$D$238="OPS",'Labor Loading Matrix'!I1165,0),IF('CLINs &amp; Ceiling Rates'!$D$239="OPS",'Labor Loading Matrix'!J1165,0),IF('CLINs &amp; Ceiling Rates'!$D$240="OPS",'Labor Loading Matrix'!K1165,0),IF('CLINs &amp; Ceiling Rates'!$D$241="OPS",'Labor Loading Matrix'!L1165,0),IF('CLINs &amp; Ceiling Rates'!$D$242="OPS",'Labor Loading Matrix'!M1165,0),IF('CLINs &amp; Ceiling Rates'!$D$243="OPS",'Labor Loading Matrix'!N1165,0),IF('CLINs &amp; Ceiling Rates'!$D$244="OPS",'Labor Loading Matrix'!O1165,0),IF('CLINs &amp; Ceiling Rates'!$D$245="OPS",'Labor Loading Matrix'!P1165,0),IF('CLINs &amp; Ceiling Rates'!$D$246="OPS",'Labor Loading Matrix'!Q1165,0),IF('CLINs &amp; Ceiling Rates'!$D$247="OPS",'Labor Loading Matrix'!R1165,0),IF('CLINs &amp; Ceiling Rates'!$D$248="OPS",'Labor Loading Matrix'!S1165,0),IF('CLINs &amp; Ceiling Rates'!$D$249="OPS",'Labor Loading Matrix'!T1165,0),IF('CLINs &amp; Ceiling Rates'!$D$250="OPS",'Labor Loading Matrix'!U1165,0),IF('CLINs &amp; Ceiling Rates'!$D$251="OPS",'Labor Loading Matrix'!V1165,0),IF('CLINs &amp; Ceiling Rates'!$D$252="OPS",'Labor Loading Matrix'!W1165,0),IF('CLINs &amp; Ceiling Rates'!$D$253="OPS",'Labor Loading Matrix'!X1165,0),IF('CLINs &amp; Ceiling Rates'!$D$254="OPS",'Labor Loading Matrix'!Y1165,0),IF('CLINs &amp; Ceiling Rates'!$D$255="OPS",'Labor Loading Matrix'!Z1165,0),IF('CLINs &amp; Ceiling Rates'!$D$256="OPS",'Labor Loading Matrix'!AA1165,0))</f>
        <v>0</v>
      </c>
      <c r="F1165" s="175">
        <f>SUM(IF('CLINs &amp; Ceiling Rates'!$D$237="F&amp;E",'Labor Loading Matrix'!H1165,0),IF('CLINs &amp; Ceiling Rates'!$D$238="F&amp;E",'Labor Loading Matrix'!I1165,0),IF('CLINs &amp; Ceiling Rates'!$D$239="F&amp;E",'Labor Loading Matrix'!J1165,0),IF('CLINs &amp; Ceiling Rates'!$D$240="F&amp;E",'Labor Loading Matrix'!K1165,0),IF('CLINs &amp; Ceiling Rates'!$D$241="F&amp;E",'Labor Loading Matrix'!L1165,0),IF('CLINs &amp; Ceiling Rates'!$D$242="F&amp;E",'Labor Loading Matrix'!M1165,0),IF('CLINs &amp; Ceiling Rates'!$D$243="F&amp;E",'Labor Loading Matrix'!N1165,0),IF('CLINs &amp; Ceiling Rates'!$D$244="F&amp;E",'Labor Loading Matrix'!O1165,0),IF('CLINs &amp; Ceiling Rates'!$D$245="F&amp;E",'Labor Loading Matrix'!P1165,0),IF('CLINs &amp; Ceiling Rates'!$D$246="F&amp;E",'Labor Loading Matrix'!Q1165,0),IF('CLINs &amp; Ceiling Rates'!$D$247="F&amp;E",'Labor Loading Matrix'!R1165,0),IF('CLINs &amp; Ceiling Rates'!$D$248="F&amp;E",'Labor Loading Matrix'!S1165,0),IF('CLINs &amp; Ceiling Rates'!$D$249="F&amp;E",'Labor Loading Matrix'!T1165,0),IF('CLINs &amp; Ceiling Rates'!$D$250="F&amp;E",'Labor Loading Matrix'!U1165,0),IF('CLINs &amp; Ceiling Rates'!$D$251="F&amp;E",'Labor Loading Matrix'!V1165,0),IF('CLINs &amp; Ceiling Rates'!$D$252="F&amp;E",'Labor Loading Matrix'!W1165,0),IF('CLINs &amp; Ceiling Rates'!$D$253="F&amp;E",'Labor Loading Matrix'!X1165,0),IF('CLINs &amp; Ceiling Rates'!$D$254="F&amp;E",'Labor Loading Matrix'!Y1165,0),IF('CLINs &amp; Ceiling Rates'!$D$255="F&amp;E",'Labor Loading Matrix'!Z1165,0),IF('CLINs &amp; Ceiling Rates'!$D$256="F&amp;E",'Labor Loading Matrix'!AA1165,0))</f>
        <v>0</v>
      </c>
      <c r="G1165" s="175">
        <f>SUM(IF('CLINs &amp; Ceiling Rates'!$D$237="R&amp;D",'Labor Loading Matrix'!H1165,0),IF('CLINs &amp; Ceiling Rates'!$D$238="R&amp;D",'Labor Loading Matrix'!I1165,0),IF('CLINs &amp; Ceiling Rates'!$D$239="R&amp;D",'Labor Loading Matrix'!J1165,0),IF('CLINs &amp; Ceiling Rates'!$D$240="R&amp;D",'Labor Loading Matrix'!K1165,0),IF('CLINs &amp; Ceiling Rates'!$D$241="R&amp;D",'Labor Loading Matrix'!L1165,0),IF('CLINs &amp; Ceiling Rates'!$D$242="R&amp;D",'Labor Loading Matrix'!M1165,0),IF('CLINs &amp; Ceiling Rates'!$D$243="R&amp;D",'Labor Loading Matrix'!N1165,0),IF('CLINs &amp; Ceiling Rates'!$D$244="R&amp;D",'Labor Loading Matrix'!O1165,0),IF('CLINs &amp; Ceiling Rates'!$D$245="R&amp;D",'Labor Loading Matrix'!P1165,0),IF('CLINs &amp; Ceiling Rates'!$D$246="R&amp;D",'Labor Loading Matrix'!Q1165,0),IF('CLINs &amp; Ceiling Rates'!$D$247="R&amp;D",'Labor Loading Matrix'!R1165,0),IF('CLINs &amp; Ceiling Rates'!$D$248="R&amp;D",'Labor Loading Matrix'!S1165,0),IF('CLINs &amp; Ceiling Rates'!$D$249="R&amp;D",'Labor Loading Matrix'!T1165,0),IF('CLINs &amp; Ceiling Rates'!$D$250="R&amp;D",'Labor Loading Matrix'!U1165,0),IF('CLINs &amp; Ceiling Rates'!$D$251="R&amp;D",'Labor Loading Matrix'!V1165,0),IF('CLINs &amp; Ceiling Rates'!$D$252="R&amp;D",'Labor Loading Matrix'!W1165,0),IF('CLINs &amp; Ceiling Rates'!$D$253="R&amp;D",'Labor Loading Matrix'!X1165,0),IF('CLINs &amp; Ceiling Rates'!$D$254="R&amp;D",'Labor Loading Matrix'!Y1165,0),IF('CLINs &amp; Ceiling Rates'!$D$255="R&amp;D",'Labor Loading Matrix'!Z1165,0),IF('CLINs &amp; Ceiling Rates'!$D$256="R&amp;D",'Labor Loading Matrix'!AA1165,0))</f>
        <v>0</v>
      </c>
      <c r="H1165" s="137"/>
      <c r="I1165" s="137"/>
      <c r="J1165" s="137"/>
      <c r="K1165" s="137"/>
      <c r="L1165" s="137"/>
      <c r="M1165" s="137"/>
      <c r="N1165" s="84"/>
      <c r="O1165" s="84"/>
      <c r="P1165" s="84"/>
      <c r="Q1165" s="84"/>
      <c r="R1165" s="133"/>
      <c r="S1165" s="133"/>
      <c r="T1165" s="133"/>
      <c r="U1165" s="133"/>
      <c r="V1165" s="133"/>
      <c r="W1165" s="133"/>
      <c r="X1165" s="133"/>
      <c r="Y1165" s="133"/>
      <c r="Z1165" s="133"/>
      <c r="AA1165" s="133"/>
    </row>
    <row r="1166" spans="1:27" s="73" customFormat="1" ht="18" hidden="1" customHeight="1" x14ac:dyDescent="0.25">
      <c r="A1166" s="173">
        <f>'CLINs &amp; Ceiling Rates'!B95</f>
        <v>0</v>
      </c>
      <c r="B1166" s="173">
        <f>'CLINs &amp; Ceiling Rates'!C95</f>
        <v>0</v>
      </c>
      <c r="C1166" s="177" t="str">
        <f>'CLINs &amp; Ceiling Rates'!O95</f>
        <v/>
      </c>
      <c r="D1166" s="211">
        <f>IF('CLINs &amp; Ceiling Rates'!D1122="",SUM('Labor Loading Matrix'!H1166:AA1166),SUM(E1166:G1166))</f>
        <v>0</v>
      </c>
      <c r="E1166" s="175">
        <f>SUM(IF('CLINs &amp; Ceiling Rates'!$D$237="OPS",'Labor Loading Matrix'!H1166,0),IF('CLINs &amp; Ceiling Rates'!$D$238="OPS",'Labor Loading Matrix'!I1166,0),IF('CLINs &amp; Ceiling Rates'!$D$239="OPS",'Labor Loading Matrix'!J1166,0),IF('CLINs &amp; Ceiling Rates'!$D$240="OPS",'Labor Loading Matrix'!K1166,0),IF('CLINs &amp; Ceiling Rates'!$D$241="OPS",'Labor Loading Matrix'!L1166,0),IF('CLINs &amp; Ceiling Rates'!$D$242="OPS",'Labor Loading Matrix'!M1166,0),IF('CLINs &amp; Ceiling Rates'!$D$243="OPS",'Labor Loading Matrix'!N1166,0),IF('CLINs &amp; Ceiling Rates'!$D$244="OPS",'Labor Loading Matrix'!O1166,0),IF('CLINs &amp; Ceiling Rates'!$D$245="OPS",'Labor Loading Matrix'!P1166,0),IF('CLINs &amp; Ceiling Rates'!$D$246="OPS",'Labor Loading Matrix'!Q1166,0),IF('CLINs &amp; Ceiling Rates'!$D$247="OPS",'Labor Loading Matrix'!R1166,0),IF('CLINs &amp; Ceiling Rates'!$D$248="OPS",'Labor Loading Matrix'!S1166,0),IF('CLINs &amp; Ceiling Rates'!$D$249="OPS",'Labor Loading Matrix'!T1166,0),IF('CLINs &amp; Ceiling Rates'!$D$250="OPS",'Labor Loading Matrix'!U1166,0),IF('CLINs &amp; Ceiling Rates'!$D$251="OPS",'Labor Loading Matrix'!V1166,0),IF('CLINs &amp; Ceiling Rates'!$D$252="OPS",'Labor Loading Matrix'!W1166,0),IF('CLINs &amp; Ceiling Rates'!$D$253="OPS",'Labor Loading Matrix'!X1166,0),IF('CLINs &amp; Ceiling Rates'!$D$254="OPS",'Labor Loading Matrix'!Y1166,0),IF('CLINs &amp; Ceiling Rates'!$D$255="OPS",'Labor Loading Matrix'!Z1166,0),IF('CLINs &amp; Ceiling Rates'!$D$256="OPS",'Labor Loading Matrix'!AA1166,0))</f>
        <v>0</v>
      </c>
      <c r="F1166" s="175">
        <f>SUM(IF('CLINs &amp; Ceiling Rates'!$D$237="F&amp;E",'Labor Loading Matrix'!H1166,0),IF('CLINs &amp; Ceiling Rates'!$D$238="F&amp;E",'Labor Loading Matrix'!I1166,0),IF('CLINs &amp; Ceiling Rates'!$D$239="F&amp;E",'Labor Loading Matrix'!J1166,0),IF('CLINs &amp; Ceiling Rates'!$D$240="F&amp;E",'Labor Loading Matrix'!K1166,0),IF('CLINs &amp; Ceiling Rates'!$D$241="F&amp;E",'Labor Loading Matrix'!L1166,0),IF('CLINs &amp; Ceiling Rates'!$D$242="F&amp;E",'Labor Loading Matrix'!M1166,0),IF('CLINs &amp; Ceiling Rates'!$D$243="F&amp;E",'Labor Loading Matrix'!N1166,0),IF('CLINs &amp; Ceiling Rates'!$D$244="F&amp;E",'Labor Loading Matrix'!O1166,0),IF('CLINs &amp; Ceiling Rates'!$D$245="F&amp;E",'Labor Loading Matrix'!P1166,0),IF('CLINs &amp; Ceiling Rates'!$D$246="F&amp;E",'Labor Loading Matrix'!Q1166,0),IF('CLINs &amp; Ceiling Rates'!$D$247="F&amp;E",'Labor Loading Matrix'!R1166,0),IF('CLINs &amp; Ceiling Rates'!$D$248="F&amp;E",'Labor Loading Matrix'!S1166,0),IF('CLINs &amp; Ceiling Rates'!$D$249="F&amp;E",'Labor Loading Matrix'!T1166,0),IF('CLINs &amp; Ceiling Rates'!$D$250="F&amp;E",'Labor Loading Matrix'!U1166,0),IF('CLINs &amp; Ceiling Rates'!$D$251="F&amp;E",'Labor Loading Matrix'!V1166,0),IF('CLINs &amp; Ceiling Rates'!$D$252="F&amp;E",'Labor Loading Matrix'!W1166,0),IF('CLINs &amp; Ceiling Rates'!$D$253="F&amp;E",'Labor Loading Matrix'!X1166,0),IF('CLINs &amp; Ceiling Rates'!$D$254="F&amp;E",'Labor Loading Matrix'!Y1166,0),IF('CLINs &amp; Ceiling Rates'!$D$255="F&amp;E",'Labor Loading Matrix'!Z1166,0),IF('CLINs &amp; Ceiling Rates'!$D$256="F&amp;E",'Labor Loading Matrix'!AA1166,0))</f>
        <v>0</v>
      </c>
      <c r="G1166" s="175">
        <f>SUM(IF('CLINs &amp; Ceiling Rates'!$D$237="R&amp;D",'Labor Loading Matrix'!H1166,0),IF('CLINs &amp; Ceiling Rates'!$D$238="R&amp;D",'Labor Loading Matrix'!I1166,0),IF('CLINs &amp; Ceiling Rates'!$D$239="R&amp;D",'Labor Loading Matrix'!J1166,0),IF('CLINs &amp; Ceiling Rates'!$D$240="R&amp;D",'Labor Loading Matrix'!K1166,0),IF('CLINs &amp; Ceiling Rates'!$D$241="R&amp;D",'Labor Loading Matrix'!L1166,0),IF('CLINs &amp; Ceiling Rates'!$D$242="R&amp;D",'Labor Loading Matrix'!M1166,0),IF('CLINs &amp; Ceiling Rates'!$D$243="R&amp;D",'Labor Loading Matrix'!N1166,0),IF('CLINs &amp; Ceiling Rates'!$D$244="R&amp;D",'Labor Loading Matrix'!O1166,0),IF('CLINs &amp; Ceiling Rates'!$D$245="R&amp;D",'Labor Loading Matrix'!P1166,0),IF('CLINs &amp; Ceiling Rates'!$D$246="R&amp;D",'Labor Loading Matrix'!Q1166,0),IF('CLINs &amp; Ceiling Rates'!$D$247="R&amp;D",'Labor Loading Matrix'!R1166,0),IF('CLINs &amp; Ceiling Rates'!$D$248="R&amp;D",'Labor Loading Matrix'!S1166,0),IF('CLINs &amp; Ceiling Rates'!$D$249="R&amp;D",'Labor Loading Matrix'!T1166,0),IF('CLINs &amp; Ceiling Rates'!$D$250="R&amp;D",'Labor Loading Matrix'!U1166,0),IF('CLINs &amp; Ceiling Rates'!$D$251="R&amp;D",'Labor Loading Matrix'!V1166,0),IF('CLINs &amp; Ceiling Rates'!$D$252="R&amp;D",'Labor Loading Matrix'!W1166,0),IF('CLINs &amp; Ceiling Rates'!$D$253="R&amp;D",'Labor Loading Matrix'!X1166,0),IF('CLINs &amp; Ceiling Rates'!$D$254="R&amp;D",'Labor Loading Matrix'!Y1166,0),IF('CLINs &amp; Ceiling Rates'!$D$255="R&amp;D",'Labor Loading Matrix'!Z1166,0),IF('CLINs &amp; Ceiling Rates'!$D$256="R&amp;D",'Labor Loading Matrix'!AA1166,0))</f>
        <v>0</v>
      </c>
      <c r="H1166" s="137"/>
      <c r="I1166" s="137"/>
      <c r="J1166" s="137"/>
      <c r="K1166" s="137"/>
      <c r="L1166" s="137"/>
      <c r="M1166" s="137"/>
      <c r="N1166" s="84"/>
      <c r="O1166" s="84"/>
      <c r="P1166" s="84"/>
      <c r="Q1166" s="84"/>
      <c r="R1166" s="133"/>
      <c r="S1166" s="133"/>
      <c r="T1166" s="133"/>
      <c r="U1166" s="133"/>
      <c r="V1166" s="133"/>
      <c r="W1166" s="133"/>
      <c r="X1166" s="133"/>
      <c r="Y1166" s="133"/>
      <c r="Z1166" s="133"/>
      <c r="AA1166" s="133"/>
    </row>
    <row r="1167" spans="1:27" s="73" customFormat="1" ht="18" hidden="1" customHeight="1" x14ac:dyDescent="0.25">
      <c r="A1167" s="173">
        <f>'CLINs &amp; Ceiling Rates'!B96</f>
        <v>0</v>
      </c>
      <c r="B1167" s="173">
        <f>'CLINs &amp; Ceiling Rates'!C96</f>
        <v>0</v>
      </c>
      <c r="C1167" s="177" t="str">
        <f>'CLINs &amp; Ceiling Rates'!O96</f>
        <v/>
      </c>
      <c r="D1167" s="211">
        <f>IF('CLINs &amp; Ceiling Rates'!D1123="",SUM('Labor Loading Matrix'!H1167:AA1167),SUM(E1167:G1167))</f>
        <v>0</v>
      </c>
      <c r="E1167" s="175">
        <f>SUM(IF('CLINs &amp; Ceiling Rates'!$D$237="OPS",'Labor Loading Matrix'!H1167,0),IF('CLINs &amp; Ceiling Rates'!$D$238="OPS",'Labor Loading Matrix'!I1167,0),IF('CLINs &amp; Ceiling Rates'!$D$239="OPS",'Labor Loading Matrix'!J1167,0),IF('CLINs &amp; Ceiling Rates'!$D$240="OPS",'Labor Loading Matrix'!K1167,0),IF('CLINs &amp; Ceiling Rates'!$D$241="OPS",'Labor Loading Matrix'!L1167,0),IF('CLINs &amp; Ceiling Rates'!$D$242="OPS",'Labor Loading Matrix'!M1167,0),IF('CLINs &amp; Ceiling Rates'!$D$243="OPS",'Labor Loading Matrix'!N1167,0),IF('CLINs &amp; Ceiling Rates'!$D$244="OPS",'Labor Loading Matrix'!O1167,0),IF('CLINs &amp; Ceiling Rates'!$D$245="OPS",'Labor Loading Matrix'!P1167,0),IF('CLINs &amp; Ceiling Rates'!$D$246="OPS",'Labor Loading Matrix'!Q1167,0),IF('CLINs &amp; Ceiling Rates'!$D$247="OPS",'Labor Loading Matrix'!R1167,0),IF('CLINs &amp; Ceiling Rates'!$D$248="OPS",'Labor Loading Matrix'!S1167,0),IF('CLINs &amp; Ceiling Rates'!$D$249="OPS",'Labor Loading Matrix'!T1167,0),IF('CLINs &amp; Ceiling Rates'!$D$250="OPS",'Labor Loading Matrix'!U1167,0),IF('CLINs &amp; Ceiling Rates'!$D$251="OPS",'Labor Loading Matrix'!V1167,0),IF('CLINs &amp; Ceiling Rates'!$D$252="OPS",'Labor Loading Matrix'!W1167,0),IF('CLINs &amp; Ceiling Rates'!$D$253="OPS",'Labor Loading Matrix'!X1167,0),IF('CLINs &amp; Ceiling Rates'!$D$254="OPS",'Labor Loading Matrix'!Y1167,0),IF('CLINs &amp; Ceiling Rates'!$D$255="OPS",'Labor Loading Matrix'!Z1167,0),IF('CLINs &amp; Ceiling Rates'!$D$256="OPS",'Labor Loading Matrix'!AA1167,0))</f>
        <v>0</v>
      </c>
      <c r="F1167" s="175">
        <f>SUM(IF('CLINs &amp; Ceiling Rates'!$D$237="F&amp;E",'Labor Loading Matrix'!H1167,0),IF('CLINs &amp; Ceiling Rates'!$D$238="F&amp;E",'Labor Loading Matrix'!I1167,0),IF('CLINs &amp; Ceiling Rates'!$D$239="F&amp;E",'Labor Loading Matrix'!J1167,0),IF('CLINs &amp; Ceiling Rates'!$D$240="F&amp;E",'Labor Loading Matrix'!K1167,0),IF('CLINs &amp; Ceiling Rates'!$D$241="F&amp;E",'Labor Loading Matrix'!L1167,0),IF('CLINs &amp; Ceiling Rates'!$D$242="F&amp;E",'Labor Loading Matrix'!M1167,0),IF('CLINs &amp; Ceiling Rates'!$D$243="F&amp;E",'Labor Loading Matrix'!N1167,0),IF('CLINs &amp; Ceiling Rates'!$D$244="F&amp;E",'Labor Loading Matrix'!O1167,0),IF('CLINs &amp; Ceiling Rates'!$D$245="F&amp;E",'Labor Loading Matrix'!P1167,0),IF('CLINs &amp; Ceiling Rates'!$D$246="F&amp;E",'Labor Loading Matrix'!Q1167,0),IF('CLINs &amp; Ceiling Rates'!$D$247="F&amp;E",'Labor Loading Matrix'!R1167,0),IF('CLINs &amp; Ceiling Rates'!$D$248="F&amp;E",'Labor Loading Matrix'!S1167,0),IF('CLINs &amp; Ceiling Rates'!$D$249="F&amp;E",'Labor Loading Matrix'!T1167,0),IF('CLINs &amp; Ceiling Rates'!$D$250="F&amp;E",'Labor Loading Matrix'!U1167,0),IF('CLINs &amp; Ceiling Rates'!$D$251="F&amp;E",'Labor Loading Matrix'!V1167,0),IF('CLINs &amp; Ceiling Rates'!$D$252="F&amp;E",'Labor Loading Matrix'!W1167,0),IF('CLINs &amp; Ceiling Rates'!$D$253="F&amp;E",'Labor Loading Matrix'!X1167,0),IF('CLINs &amp; Ceiling Rates'!$D$254="F&amp;E",'Labor Loading Matrix'!Y1167,0),IF('CLINs &amp; Ceiling Rates'!$D$255="F&amp;E",'Labor Loading Matrix'!Z1167,0),IF('CLINs &amp; Ceiling Rates'!$D$256="F&amp;E",'Labor Loading Matrix'!AA1167,0))</f>
        <v>0</v>
      </c>
      <c r="G1167" s="175">
        <f>SUM(IF('CLINs &amp; Ceiling Rates'!$D$237="R&amp;D",'Labor Loading Matrix'!H1167,0),IF('CLINs &amp; Ceiling Rates'!$D$238="R&amp;D",'Labor Loading Matrix'!I1167,0),IF('CLINs &amp; Ceiling Rates'!$D$239="R&amp;D",'Labor Loading Matrix'!J1167,0),IF('CLINs &amp; Ceiling Rates'!$D$240="R&amp;D",'Labor Loading Matrix'!K1167,0),IF('CLINs &amp; Ceiling Rates'!$D$241="R&amp;D",'Labor Loading Matrix'!L1167,0),IF('CLINs &amp; Ceiling Rates'!$D$242="R&amp;D",'Labor Loading Matrix'!M1167,0),IF('CLINs &amp; Ceiling Rates'!$D$243="R&amp;D",'Labor Loading Matrix'!N1167,0),IF('CLINs &amp; Ceiling Rates'!$D$244="R&amp;D",'Labor Loading Matrix'!O1167,0),IF('CLINs &amp; Ceiling Rates'!$D$245="R&amp;D",'Labor Loading Matrix'!P1167,0),IF('CLINs &amp; Ceiling Rates'!$D$246="R&amp;D",'Labor Loading Matrix'!Q1167,0),IF('CLINs &amp; Ceiling Rates'!$D$247="R&amp;D",'Labor Loading Matrix'!R1167,0),IF('CLINs &amp; Ceiling Rates'!$D$248="R&amp;D",'Labor Loading Matrix'!S1167,0),IF('CLINs &amp; Ceiling Rates'!$D$249="R&amp;D",'Labor Loading Matrix'!T1167,0),IF('CLINs &amp; Ceiling Rates'!$D$250="R&amp;D",'Labor Loading Matrix'!U1167,0),IF('CLINs &amp; Ceiling Rates'!$D$251="R&amp;D",'Labor Loading Matrix'!V1167,0),IF('CLINs &amp; Ceiling Rates'!$D$252="R&amp;D",'Labor Loading Matrix'!W1167,0),IF('CLINs &amp; Ceiling Rates'!$D$253="R&amp;D",'Labor Loading Matrix'!X1167,0),IF('CLINs &amp; Ceiling Rates'!$D$254="R&amp;D",'Labor Loading Matrix'!Y1167,0),IF('CLINs &amp; Ceiling Rates'!$D$255="R&amp;D",'Labor Loading Matrix'!Z1167,0),IF('CLINs &amp; Ceiling Rates'!$D$256="R&amp;D",'Labor Loading Matrix'!AA1167,0))</f>
        <v>0</v>
      </c>
      <c r="H1167" s="137"/>
      <c r="I1167" s="137"/>
      <c r="J1167" s="137"/>
      <c r="K1167" s="137"/>
      <c r="L1167" s="137"/>
      <c r="M1167" s="137"/>
      <c r="N1167" s="84"/>
      <c r="O1167" s="84"/>
      <c r="P1167" s="84"/>
      <c r="Q1167" s="84"/>
      <c r="R1167" s="133"/>
      <c r="S1167" s="133"/>
      <c r="T1167" s="133"/>
      <c r="U1167" s="133"/>
      <c r="V1167" s="133"/>
      <c r="W1167" s="133"/>
      <c r="X1167" s="133"/>
      <c r="Y1167" s="133"/>
      <c r="Z1167" s="133"/>
      <c r="AA1167" s="133"/>
    </row>
    <row r="1168" spans="1:27" s="73" customFormat="1" ht="18" hidden="1" customHeight="1" x14ac:dyDescent="0.25">
      <c r="A1168" s="173">
        <f>'CLINs &amp; Ceiling Rates'!B97</f>
        <v>0</v>
      </c>
      <c r="B1168" s="173">
        <f>'CLINs &amp; Ceiling Rates'!C97</f>
        <v>0</v>
      </c>
      <c r="C1168" s="177" t="str">
        <f>'CLINs &amp; Ceiling Rates'!O97</f>
        <v/>
      </c>
      <c r="D1168" s="211">
        <f>IF('CLINs &amp; Ceiling Rates'!D1124="",SUM('Labor Loading Matrix'!H1168:AA1168),SUM(E1168:G1168))</f>
        <v>0</v>
      </c>
      <c r="E1168" s="175">
        <f>SUM(IF('CLINs &amp; Ceiling Rates'!$D$237="OPS",'Labor Loading Matrix'!H1168,0),IF('CLINs &amp; Ceiling Rates'!$D$238="OPS",'Labor Loading Matrix'!I1168,0),IF('CLINs &amp; Ceiling Rates'!$D$239="OPS",'Labor Loading Matrix'!J1168,0),IF('CLINs &amp; Ceiling Rates'!$D$240="OPS",'Labor Loading Matrix'!K1168,0),IF('CLINs &amp; Ceiling Rates'!$D$241="OPS",'Labor Loading Matrix'!L1168,0),IF('CLINs &amp; Ceiling Rates'!$D$242="OPS",'Labor Loading Matrix'!M1168,0),IF('CLINs &amp; Ceiling Rates'!$D$243="OPS",'Labor Loading Matrix'!N1168,0),IF('CLINs &amp; Ceiling Rates'!$D$244="OPS",'Labor Loading Matrix'!O1168,0),IF('CLINs &amp; Ceiling Rates'!$D$245="OPS",'Labor Loading Matrix'!P1168,0),IF('CLINs &amp; Ceiling Rates'!$D$246="OPS",'Labor Loading Matrix'!Q1168,0),IF('CLINs &amp; Ceiling Rates'!$D$247="OPS",'Labor Loading Matrix'!R1168,0),IF('CLINs &amp; Ceiling Rates'!$D$248="OPS",'Labor Loading Matrix'!S1168,0),IF('CLINs &amp; Ceiling Rates'!$D$249="OPS",'Labor Loading Matrix'!T1168,0),IF('CLINs &amp; Ceiling Rates'!$D$250="OPS",'Labor Loading Matrix'!U1168,0),IF('CLINs &amp; Ceiling Rates'!$D$251="OPS",'Labor Loading Matrix'!V1168,0),IF('CLINs &amp; Ceiling Rates'!$D$252="OPS",'Labor Loading Matrix'!W1168,0),IF('CLINs &amp; Ceiling Rates'!$D$253="OPS",'Labor Loading Matrix'!X1168,0),IF('CLINs &amp; Ceiling Rates'!$D$254="OPS",'Labor Loading Matrix'!Y1168,0),IF('CLINs &amp; Ceiling Rates'!$D$255="OPS",'Labor Loading Matrix'!Z1168,0),IF('CLINs &amp; Ceiling Rates'!$D$256="OPS",'Labor Loading Matrix'!AA1168,0))</f>
        <v>0</v>
      </c>
      <c r="F1168" s="175">
        <f>SUM(IF('CLINs &amp; Ceiling Rates'!$D$237="F&amp;E",'Labor Loading Matrix'!H1168,0),IF('CLINs &amp; Ceiling Rates'!$D$238="F&amp;E",'Labor Loading Matrix'!I1168,0),IF('CLINs &amp; Ceiling Rates'!$D$239="F&amp;E",'Labor Loading Matrix'!J1168,0),IF('CLINs &amp; Ceiling Rates'!$D$240="F&amp;E",'Labor Loading Matrix'!K1168,0),IF('CLINs &amp; Ceiling Rates'!$D$241="F&amp;E",'Labor Loading Matrix'!L1168,0),IF('CLINs &amp; Ceiling Rates'!$D$242="F&amp;E",'Labor Loading Matrix'!M1168,0),IF('CLINs &amp; Ceiling Rates'!$D$243="F&amp;E",'Labor Loading Matrix'!N1168,0),IF('CLINs &amp; Ceiling Rates'!$D$244="F&amp;E",'Labor Loading Matrix'!O1168,0),IF('CLINs &amp; Ceiling Rates'!$D$245="F&amp;E",'Labor Loading Matrix'!P1168,0),IF('CLINs &amp; Ceiling Rates'!$D$246="F&amp;E",'Labor Loading Matrix'!Q1168,0),IF('CLINs &amp; Ceiling Rates'!$D$247="F&amp;E",'Labor Loading Matrix'!R1168,0),IF('CLINs &amp; Ceiling Rates'!$D$248="F&amp;E",'Labor Loading Matrix'!S1168,0),IF('CLINs &amp; Ceiling Rates'!$D$249="F&amp;E",'Labor Loading Matrix'!T1168,0),IF('CLINs &amp; Ceiling Rates'!$D$250="F&amp;E",'Labor Loading Matrix'!U1168,0),IF('CLINs &amp; Ceiling Rates'!$D$251="F&amp;E",'Labor Loading Matrix'!V1168,0),IF('CLINs &amp; Ceiling Rates'!$D$252="F&amp;E",'Labor Loading Matrix'!W1168,0),IF('CLINs &amp; Ceiling Rates'!$D$253="F&amp;E",'Labor Loading Matrix'!X1168,0),IF('CLINs &amp; Ceiling Rates'!$D$254="F&amp;E",'Labor Loading Matrix'!Y1168,0),IF('CLINs &amp; Ceiling Rates'!$D$255="F&amp;E",'Labor Loading Matrix'!Z1168,0),IF('CLINs &amp; Ceiling Rates'!$D$256="F&amp;E",'Labor Loading Matrix'!AA1168,0))</f>
        <v>0</v>
      </c>
      <c r="G1168" s="175">
        <f>SUM(IF('CLINs &amp; Ceiling Rates'!$D$237="R&amp;D",'Labor Loading Matrix'!H1168,0),IF('CLINs &amp; Ceiling Rates'!$D$238="R&amp;D",'Labor Loading Matrix'!I1168,0),IF('CLINs &amp; Ceiling Rates'!$D$239="R&amp;D",'Labor Loading Matrix'!J1168,0),IF('CLINs &amp; Ceiling Rates'!$D$240="R&amp;D",'Labor Loading Matrix'!K1168,0),IF('CLINs &amp; Ceiling Rates'!$D$241="R&amp;D",'Labor Loading Matrix'!L1168,0),IF('CLINs &amp; Ceiling Rates'!$D$242="R&amp;D",'Labor Loading Matrix'!M1168,0),IF('CLINs &amp; Ceiling Rates'!$D$243="R&amp;D",'Labor Loading Matrix'!N1168,0),IF('CLINs &amp; Ceiling Rates'!$D$244="R&amp;D",'Labor Loading Matrix'!O1168,0),IF('CLINs &amp; Ceiling Rates'!$D$245="R&amp;D",'Labor Loading Matrix'!P1168,0),IF('CLINs &amp; Ceiling Rates'!$D$246="R&amp;D",'Labor Loading Matrix'!Q1168,0),IF('CLINs &amp; Ceiling Rates'!$D$247="R&amp;D",'Labor Loading Matrix'!R1168,0),IF('CLINs &amp; Ceiling Rates'!$D$248="R&amp;D",'Labor Loading Matrix'!S1168,0),IF('CLINs &amp; Ceiling Rates'!$D$249="R&amp;D",'Labor Loading Matrix'!T1168,0),IF('CLINs &amp; Ceiling Rates'!$D$250="R&amp;D",'Labor Loading Matrix'!U1168,0),IF('CLINs &amp; Ceiling Rates'!$D$251="R&amp;D",'Labor Loading Matrix'!V1168,0),IF('CLINs &amp; Ceiling Rates'!$D$252="R&amp;D",'Labor Loading Matrix'!W1168,0),IF('CLINs &amp; Ceiling Rates'!$D$253="R&amp;D",'Labor Loading Matrix'!X1168,0),IF('CLINs &amp; Ceiling Rates'!$D$254="R&amp;D",'Labor Loading Matrix'!Y1168,0),IF('CLINs &amp; Ceiling Rates'!$D$255="R&amp;D",'Labor Loading Matrix'!Z1168,0),IF('CLINs &amp; Ceiling Rates'!$D$256="R&amp;D",'Labor Loading Matrix'!AA1168,0))</f>
        <v>0</v>
      </c>
      <c r="H1168" s="137"/>
      <c r="I1168" s="137"/>
      <c r="J1168" s="137"/>
      <c r="K1168" s="137"/>
      <c r="L1168" s="137"/>
      <c r="M1168" s="137"/>
      <c r="N1168" s="84"/>
      <c r="O1168" s="84"/>
      <c r="P1168" s="84"/>
      <c r="Q1168" s="84"/>
      <c r="R1168" s="133"/>
      <c r="S1168" s="133"/>
      <c r="T1168" s="133"/>
      <c r="U1168" s="133"/>
      <c r="V1168" s="133"/>
      <c r="W1168" s="133"/>
      <c r="X1168" s="133"/>
      <c r="Y1168" s="133"/>
      <c r="Z1168" s="133"/>
      <c r="AA1168" s="133"/>
    </row>
    <row r="1169" spans="1:27" s="73" customFormat="1" ht="18" hidden="1" customHeight="1" x14ac:dyDescent="0.25">
      <c r="A1169" s="173">
        <f>'CLINs &amp; Ceiling Rates'!B98</f>
        <v>0</v>
      </c>
      <c r="B1169" s="173">
        <f>'CLINs &amp; Ceiling Rates'!C98</f>
        <v>0</v>
      </c>
      <c r="C1169" s="177" t="str">
        <f>'CLINs &amp; Ceiling Rates'!O98</f>
        <v/>
      </c>
      <c r="D1169" s="211">
        <f>IF('CLINs &amp; Ceiling Rates'!D1125="",SUM('Labor Loading Matrix'!H1169:AA1169),SUM(E1169:G1169))</f>
        <v>0</v>
      </c>
      <c r="E1169" s="175">
        <f>SUM(IF('CLINs &amp; Ceiling Rates'!$D$237="OPS",'Labor Loading Matrix'!H1169,0),IF('CLINs &amp; Ceiling Rates'!$D$238="OPS",'Labor Loading Matrix'!I1169,0),IF('CLINs &amp; Ceiling Rates'!$D$239="OPS",'Labor Loading Matrix'!J1169,0),IF('CLINs &amp; Ceiling Rates'!$D$240="OPS",'Labor Loading Matrix'!K1169,0),IF('CLINs &amp; Ceiling Rates'!$D$241="OPS",'Labor Loading Matrix'!L1169,0),IF('CLINs &amp; Ceiling Rates'!$D$242="OPS",'Labor Loading Matrix'!M1169,0),IF('CLINs &amp; Ceiling Rates'!$D$243="OPS",'Labor Loading Matrix'!N1169,0),IF('CLINs &amp; Ceiling Rates'!$D$244="OPS",'Labor Loading Matrix'!O1169,0),IF('CLINs &amp; Ceiling Rates'!$D$245="OPS",'Labor Loading Matrix'!P1169,0),IF('CLINs &amp; Ceiling Rates'!$D$246="OPS",'Labor Loading Matrix'!Q1169,0),IF('CLINs &amp; Ceiling Rates'!$D$247="OPS",'Labor Loading Matrix'!R1169,0),IF('CLINs &amp; Ceiling Rates'!$D$248="OPS",'Labor Loading Matrix'!S1169,0),IF('CLINs &amp; Ceiling Rates'!$D$249="OPS",'Labor Loading Matrix'!T1169,0),IF('CLINs &amp; Ceiling Rates'!$D$250="OPS",'Labor Loading Matrix'!U1169,0),IF('CLINs &amp; Ceiling Rates'!$D$251="OPS",'Labor Loading Matrix'!V1169,0),IF('CLINs &amp; Ceiling Rates'!$D$252="OPS",'Labor Loading Matrix'!W1169,0),IF('CLINs &amp; Ceiling Rates'!$D$253="OPS",'Labor Loading Matrix'!X1169,0),IF('CLINs &amp; Ceiling Rates'!$D$254="OPS",'Labor Loading Matrix'!Y1169,0),IF('CLINs &amp; Ceiling Rates'!$D$255="OPS",'Labor Loading Matrix'!Z1169,0),IF('CLINs &amp; Ceiling Rates'!$D$256="OPS",'Labor Loading Matrix'!AA1169,0))</f>
        <v>0</v>
      </c>
      <c r="F1169" s="175">
        <f>SUM(IF('CLINs &amp; Ceiling Rates'!$D$237="F&amp;E",'Labor Loading Matrix'!H1169,0),IF('CLINs &amp; Ceiling Rates'!$D$238="F&amp;E",'Labor Loading Matrix'!I1169,0),IF('CLINs &amp; Ceiling Rates'!$D$239="F&amp;E",'Labor Loading Matrix'!J1169,0),IF('CLINs &amp; Ceiling Rates'!$D$240="F&amp;E",'Labor Loading Matrix'!K1169,0),IF('CLINs &amp; Ceiling Rates'!$D$241="F&amp;E",'Labor Loading Matrix'!L1169,0),IF('CLINs &amp; Ceiling Rates'!$D$242="F&amp;E",'Labor Loading Matrix'!M1169,0),IF('CLINs &amp; Ceiling Rates'!$D$243="F&amp;E",'Labor Loading Matrix'!N1169,0),IF('CLINs &amp; Ceiling Rates'!$D$244="F&amp;E",'Labor Loading Matrix'!O1169,0),IF('CLINs &amp; Ceiling Rates'!$D$245="F&amp;E",'Labor Loading Matrix'!P1169,0),IF('CLINs &amp; Ceiling Rates'!$D$246="F&amp;E",'Labor Loading Matrix'!Q1169,0),IF('CLINs &amp; Ceiling Rates'!$D$247="F&amp;E",'Labor Loading Matrix'!R1169,0),IF('CLINs &amp; Ceiling Rates'!$D$248="F&amp;E",'Labor Loading Matrix'!S1169,0),IF('CLINs &amp; Ceiling Rates'!$D$249="F&amp;E",'Labor Loading Matrix'!T1169,0),IF('CLINs &amp; Ceiling Rates'!$D$250="F&amp;E",'Labor Loading Matrix'!U1169,0),IF('CLINs &amp; Ceiling Rates'!$D$251="F&amp;E",'Labor Loading Matrix'!V1169,0),IF('CLINs &amp; Ceiling Rates'!$D$252="F&amp;E",'Labor Loading Matrix'!W1169,0),IF('CLINs &amp; Ceiling Rates'!$D$253="F&amp;E",'Labor Loading Matrix'!X1169,0),IF('CLINs &amp; Ceiling Rates'!$D$254="F&amp;E",'Labor Loading Matrix'!Y1169,0),IF('CLINs &amp; Ceiling Rates'!$D$255="F&amp;E",'Labor Loading Matrix'!Z1169,0),IF('CLINs &amp; Ceiling Rates'!$D$256="F&amp;E",'Labor Loading Matrix'!AA1169,0))</f>
        <v>0</v>
      </c>
      <c r="G1169" s="175">
        <f>SUM(IF('CLINs &amp; Ceiling Rates'!$D$237="R&amp;D",'Labor Loading Matrix'!H1169,0),IF('CLINs &amp; Ceiling Rates'!$D$238="R&amp;D",'Labor Loading Matrix'!I1169,0),IF('CLINs &amp; Ceiling Rates'!$D$239="R&amp;D",'Labor Loading Matrix'!J1169,0),IF('CLINs &amp; Ceiling Rates'!$D$240="R&amp;D",'Labor Loading Matrix'!K1169,0),IF('CLINs &amp; Ceiling Rates'!$D$241="R&amp;D",'Labor Loading Matrix'!L1169,0),IF('CLINs &amp; Ceiling Rates'!$D$242="R&amp;D",'Labor Loading Matrix'!M1169,0),IF('CLINs &amp; Ceiling Rates'!$D$243="R&amp;D",'Labor Loading Matrix'!N1169,0),IF('CLINs &amp; Ceiling Rates'!$D$244="R&amp;D",'Labor Loading Matrix'!O1169,0),IF('CLINs &amp; Ceiling Rates'!$D$245="R&amp;D",'Labor Loading Matrix'!P1169,0),IF('CLINs &amp; Ceiling Rates'!$D$246="R&amp;D",'Labor Loading Matrix'!Q1169,0),IF('CLINs &amp; Ceiling Rates'!$D$247="R&amp;D",'Labor Loading Matrix'!R1169,0),IF('CLINs &amp; Ceiling Rates'!$D$248="R&amp;D",'Labor Loading Matrix'!S1169,0),IF('CLINs &amp; Ceiling Rates'!$D$249="R&amp;D",'Labor Loading Matrix'!T1169,0),IF('CLINs &amp; Ceiling Rates'!$D$250="R&amp;D",'Labor Loading Matrix'!U1169,0),IF('CLINs &amp; Ceiling Rates'!$D$251="R&amp;D",'Labor Loading Matrix'!V1169,0),IF('CLINs &amp; Ceiling Rates'!$D$252="R&amp;D",'Labor Loading Matrix'!W1169,0),IF('CLINs &amp; Ceiling Rates'!$D$253="R&amp;D",'Labor Loading Matrix'!X1169,0),IF('CLINs &amp; Ceiling Rates'!$D$254="R&amp;D",'Labor Loading Matrix'!Y1169,0),IF('CLINs &amp; Ceiling Rates'!$D$255="R&amp;D",'Labor Loading Matrix'!Z1169,0),IF('CLINs &amp; Ceiling Rates'!$D$256="R&amp;D",'Labor Loading Matrix'!AA1169,0))</f>
        <v>0</v>
      </c>
      <c r="H1169" s="137"/>
      <c r="I1169" s="137"/>
      <c r="J1169" s="137"/>
      <c r="K1169" s="137"/>
      <c r="L1169" s="137"/>
      <c r="M1169" s="137"/>
      <c r="N1169" s="84"/>
      <c r="O1169" s="84"/>
      <c r="P1169" s="84"/>
      <c r="Q1169" s="84"/>
      <c r="R1169" s="133"/>
      <c r="S1169" s="133"/>
      <c r="T1169" s="133"/>
      <c r="U1169" s="133"/>
      <c r="V1169" s="133"/>
      <c r="W1169" s="133"/>
      <c r="X1169" s="133"/>
      <c r="Y1169" s="133"/>
      <c r="Z1169" s="133"/>
      <c r="AA1169" s="133"/>
    </row>
    <row r="1170" spans="1:27" s="73" customFormat="1" ht="18" hidden="1" customHeight="1" x14ac:dyDescent="0.25">
      <c r="A1170" s="173">
        <f>'CLINs &amp; Ceiling Rates'!B99</f>
        <v>0</v>
      </c>
      <c r="B1170" s="173">
        <f>'CLINs &amp; Ceiling Rates'!C99</f>
        <v>0</v>
      </c>
      <c r="C1170" s="177" t="str">
        <f>'CLINs &amp; Ceiling Rates'!O99</f>
        <v/>
      </c>
      <c r="D1170" s="211">
        <f>IF('CLINs &amp; Ceiling Rates'!D1126="",SUM('Labor Loading Matrix'!H1170:AA1170),SUM(E1170:G1170))</f>
        <v>0</v>
      </c>
      <c r="E1170" s="175">
        <f>SUM(IF('CLINs &amp; Ceiling Rates'!$D$237="OPS",'Labor Loading Matrix'!H1170,0),IF('CLINs &amp; Ceiling Rates'!$D$238="OPS",'Labor Loading Matrix'!I1170,0),IF('CLINs &amp; Ceiling Rates'!$D$239="OPS",'Labor Loading Matrix'!J1170,0),IF('CLINs &amp; Ceiling Rates'!$D$240="OPS",'Labor Loading Matrix'!K1170,0),IF('CLINs &amp; Ceiling Rates'!$D$241="OPS",'Labor Loading Matrix'!L1170,0),IF('CLINs &amp; Ceiling Rates'!$D$242="OPS",'Labor Loading Matrix'!M1170,0),IF('CLINs &amp; Ceiling Rates'!$D$243="OPS",'Labor Loading Matrix'!N1170,0),IF('CLINs &amp; Ceiling Rates'!$D$244="OPS",'Labor Loading Matrix'!O1170,0),IF('CLINs &amp; Ceiling Rates'!$D$245="OPS",'Labor Loading Matrix'!P1170,0),IF('CLINs &amp; Ceiling Rates'!$D$246="OPS",'Labor Loading Matrix'!Q1170,0),IF('CLINs &amp; Ceiling Rates'!$D$247="OPS",'Labor Loading Matrix'!R1170,0),IF('CLINs &amp; Ceiling Rates'!$D$248="OPS",'Labor Loading Matrix'!S1170,0),IF('CLINs &amp; Ceiling Rates'!$D$249="OPS",'Labor Loading Matrix'!T1170,0),IF('CLINs &amp; Ceiling Rates'!$D$250="OPS",'Labor Loading Matrix'!U1170,0),IF('CLINs &amp; Ceiling Rates'!$D$251="OPS",'Labor Loading Matrix'!V1170,0),IF('CLINs &amp; Ceiling Rates'!$D$252="OPS",'Labor Loading Matrix'!W1170,0),IF('CLINs &amp; Ceiling Rates'!$D$253="OPS",'Labor Loading Matrix'!X1170,0),IF('CLINs &amp; Ceiling Rates'!$D$254="OPS",'Labor Loading Matrix'!Y1170,0),IF('CLINs &amp; Ceiling Rates'!$D$255="OPS",'Labor Loading Matrix'!Z1170,0),IF('CLINs &amp; Ceiling Rates'!$D$256="OPS",'Labor Loading Matrix'!AA1170,0))</f>
        <v>0</v>
      </c>
      <c r="F1170" s="175">
        <f>SUM(IF('CLINs &amp; Ceiling Rates'!$D$237="F&amp;E",'Labor Loading Matrix'!H1170,0),IF('CLINs &amp; Ceiling Rates'!$D$238="F&amp;E",'Labor Loading Matrix'!I1170,0),IF('CLINs &amp; Ceiling Rates'!$D$239="F&amp;E",'Labor Loading Matrix'!J1170,0),IF('CLINs &amp; Ceiling Rates'!$D$240="F&amp;E",'Labor Loading Matrix'!K1170,0),IF('CLINs &amp; Ceiling Rates'!$D$241="F&amp;E",'Labor Loading Matrix'!L1170,0),IF('CLINs &amp; Ceiling Rates'!$D$242="F&amp;E",'Labor Loading Matrix'!M1170,0),IF('CLINs &amp; Ceiling Rates'!$D$243="F&amp;E",'Labor Loading Matrix'!N1170,0),IF('CLINs &amp; Ceiling Rates'!$D$244="F&amp;E",'Labor Loading Matrix'!O1170,0),IF('CLINs &amp; Ceiling Rates'!$D$245="F&amp;E",'Labor Loading Matrix'!P1170,0),IF('CLINs &amp; Ceiling Rates'!$D$246="F&amp;E",'Labor Loading Matrix'!Q1170,0),IF('CLINs &amp; Ceiling Rates'!$D$247="F&amp;E",'Labor Loading Matrix'!R1170,0),IF('CLINs &amp; Ceiling Rates'!$D$248="F&amp;E",'Labor Loading Matrix'!S1170,0),IF('CLINs &amp; Ceiling Rates'!$D$249="F&amp;E",'Labor Loading Matrix'!T1170,0),IF('CLINs &amp; Ceiling Rates'!$D$250="F&amp;E",'Labor Loading Matrix'!U1170,0),IF('CLINs &amp; Ceiling Rates'!$D$251="F&amp;E",'Labor Loading Matrix'!V1170,0),IF('CLINs &amp; Ceiling Rates'!$D$252="F&amp;E",'Labor Loading Matrix'!W1170,0),IF('CLINs &amp; Ceiling Rates'!$D$253="F&amp;E",'Labor Loading Matrix'!X1170,0),IF('CLINs &amp; Ceiling Rates'!$D$254="F&amp;E",'Labor Loading Matrix'!Y1170,0),IF('CLINs &amp; Ceiling Rates'!$D$255="F&amp;E",'Labor Loading Matrix'!Z1170,0),IF('CLINs &amp; Ceiling Rates'!$D$256="F&amp;E",'Labor Loading Matrix'!AA1170,0))</f>
        <v>0</v>
      </c>
      <c r="G1170" s="175">
        <f>SUM(IF('CLINs &amp; Ceiling Rates'!$D$237="R&amp;D",'Labor Loading Matrix'!H1170,0),IF('CLINs &amp; Ceiling Rates'!$D$238="R&amp;D",'Labor Loading Matrix'!I1170,0),IF('CLINs &amp; Ceiling Rates'!$D$239="R&amp;D",'Labor Loading Matrix'!J1170,0),IF('CLINs &amp; Ceiling Rates'!$D$240="R&amp;D",'Labor Loading Matrix'!K1170,0),IF('CLINs &amp; Ceiling Rates'!$D$241="R&amp;D",'Labor Loading Matrix'!L1170,0),IF('CLINs &amp; Ceiling Rates'!$D$242="R&amp;D",'Labor Loading Matrix'!M1170,0),IF('CLINs &amp; Ceiling Rates'!$D$243="R&amp;D",'Labor Loading Matrix'!N1170,0),IF('CLINs &amp; Ceiling Rates'!$D$244="R&amp;D",'Labor Loading Matrix'!O1170,0),IF('CLINs &amp; Ceiling Rates'!$D$245="R&amp;D",'Labor Loading Matrix'!P1170,0),IF('CLINs &amp; Ceiling Rates'!$D$246="R&amp;D",'Labor Loading Matrix'!Q1170,0),IF('CLINs &amp; Ceiling Rates'!$D$247="R&amp;D",'Labor Loading Matrix'!R1170,0),IF('CLINs &amp; Ceiling Rates'!$D$248="R&amp;D",'Labor Loading Matrix'!S1170,0),IF('CLINs &amp; Ceiling Rates'!$D$249="R&amp;D",'Labor Loading Matrix'!T1170,0),IF('CLINs &amp; Ceiling Rates'!$D$250="R&amp;D",'Labor Loading Matrix'!U1170,0),IF('CLINs &amp; Ceiling Rates'!$D$251="R&amp;D",'Labor Loading Matrix'!V1170,0),IF('CLINs &amp; Ceiling Rates'!$D$252="R&amp;D",'Labor Loading Matrix'!W1170,0),IF('CLINs &amp; Ceiling Rates'!$D$253="R&amp;D",'Labor Loading Matrix'!X1170,0),IF('CLINs &amp; Ceiling Rates'!$D$254="R&amp;D",'Labor Loading Matrix'!Y1170,0),IF('CLINs &amp; Ceiling Rates'!$D$255="R&amp;D",'Labor Loading Matrix'!Z1170,0),IF('CLINs &amp; Ceiling Rates'!$D$256="R&amp;D",'Labor Loading Matrix'!AA1170,0))</f>
        <v>0</v>
      </c>
      <c r="H1170" s="137"/>
      <c r="I1170" s="137"/>
      <c r="J1170" s="137"/>
      <c r="K1170" s="137"/>
      <c r="L1170" s="137"/>
      <c r="M1170" s="137"/>
      <c r="N1170" s="84"/>
      <c r="O1170" s="84"/>
      <c r="P1170" s="84"/>
      <c r="Q1170" s="84"/>
      <c r="R1170" s="133"/>
      <c r="S1170" s="133"/>
      <c r="T1170" s="133"/>
      <c r="U1170" s="133"/>
      <c r="V1170" s="133"/>
      <c r="W1170" s="133"/>
      <c r="X1170" s="133"/>
      <c r="Y1170" s="133"/>
      <c r="Z1170" s="133"/>
      <c r="AA1170" s="133"/>
    </row>
    <row r="1171" spans="1:27" s="73" customFormat="1" ht="18" hidden="1" customHeight="1" x14ac:dyDescent="0.25">
      <c r="A1171" s="173">
        <f>'CLINs &amp; Ceiling Rates'!B100</f>
        <v>0</v>
      </c>
      <c r="B1171" s="173">
        <f>'CLINs &amp; Ceiling Rates'!C100</f>
        <v>0</v>
      </c>
      <c r="C1171" s="177" t="str">
        <f>'CLINs &amp; Ceiling Rates'!O100</f>
        <v/>
      </c>
      <c r="D1171" s="211">
        <f>IF('CLINs &amp; Ceiling Rates'!D1127="",SUM('Labor Loading Matrix'!H1171:AA1171),SUM(E1171:G1171))</f>
        <v>0</v>
      </c>
      <c r="E1171" s="175">
        <f>SUM(IF('CLINs &amp; Ceiling Rates'!$D$237="OPS",'Labor Loading Matrix'!H1171,0),IF('CLINs &amp; Ceiling Rates'!$D$238="OPS",'Labor Loading Matrix'!I1171,0),IF('CLINs &amp; Ceiling Rates'!$D$239="OPS",'Labor Loading Matrix'!J1171,0),IF('CLINs &amp; Ceiling Rates'!$D$240="OPS",'Labor Loading Matrix'!K1171,0),IF('CLINs &amp; Ceiling Rates'!$D$241="OPS",'Labor Loading Matrix'!L1171,0),IF('CLINs &amp; Ceiling Rates'!$D$242="OPS",'Labor Loading Matrix'!M1171,0),IF('CLINs &amp; Ceiling Rates'!$D$243="OPS",'Labor Loading Matrix'!N1171,0),IF('CLINs &amp; Ceiling Rates'!$D$244="OPS",'Labor Loading Matrix'!O1171,0),IF('CLINs &amp; Ceiling Rates'!$D$245="OPS",'Labor Loading Matrix'!P1171,0),IF('CLINs &amp; Ceiling Rates'!$D$246="OPS",'Labor Loading Matrix'!Q1171,0),IF('CLINs &amp; Ceiling Rates'!$D$247="OPS",'Labor Loading Matrix'!R1171,0),IF('CLINs &amp; Ceiling Rates'!$D$248="OPS",'Labor Loading Matrix'!S1171,0),IF('CLINs &amp; Ceiling Rates'!$D$249="OPS",'Labor Loading Matrix'!T1171,0),IF('CLINs &amp; Ceiling Rates'!$D$250="OPS",'Labor Loading Matrix'!U1171,0),IF('CLINs &amp; Ceiling Rates'!$D$251="OPS",'Labor Loading Matrix'!V1171,0),IF('CLINs &amp; Ceiling Rates'!$D$252="OPS",'Labor Loading Matrix'!W1171,0),IF('CLINs &amp; Ceiling Rates'!$D$253="OPS",'Labor Loading Matrix'!X1171,0),IF('CLINs &amp; Ceiling Rates'!$D$254="OPS",'Labor Loading Matrix'!Y1171,0),IF('CLINs &amp; Ceiling Rates'!$D$255="OPS",'Labor Loading Matrix'!Z1171,0),IF('CLINs &amp; Ceiling Rates'!$D$256="OPS",'Labor Loading Matrix'!AA1171,0))</f>
        <v>0</v>
      </c>
      <c r="F1171" s="175">
        <f>SUM(IF('CLINs &amp; Ceiling Rates'!$D$237="F&amp;E",'Labor Loading Matrix'!H1171,0),IF('CLINs &amp; Ceiling Rates'!$D$238="F&amp;E",'Labor Loading Matrix'!I1171,0),IF('CLINs &amp; Ceiling Rates'!$D$239="F&amp;E",'Labor Loading Matrix'!J1171,0),IF('CLINs &amp; Ceiling Rates'!$D$240="F&amp;E",'Labor Loading Matrix'!K1171,0),IF('CLINs &amp; Ceiling Rates'!$D$241="F&amp;E",'Labor Loading Matrix'!L1171,0),IF('CLINs &amp; Ceiling Rates'!$D$242="F&amp;E",'Labor Loading Matrix'!M1171,0),IF('CLINs &amp; Ceiling Rates'!$D$243="F&amp;E",'Labor Loading Matrix'!N1171,0),IF('CLINs &amp; Ceiling Rates'!$D$244="F&amp;E",'Labor Loading Matrix'!O1171,0),IF('CLINs &amp; Ceiling Rates'!$D$245="F&amp;E",'Labor Loading Matrix'!P1171,0),IF('CLINs &amp; Ceiling Rates'!$D$246="F&amp;E",'Labor Loading Matrix'!Q1171,0),IF('CLINs &amp; Ceiling Rates'!$D$247="F&amp;E",'Labor Loading Matrix'!R1171,0),IF('CLINs &amp; Ceiling Rates'!$D$248="F&amp;E",'Labor Loading Matrix'!S1171,0),IF('CLINs &amp; Ceiling Rates'!$D$249="F&amp;E",'Labor Loading Matrix'!T1171,0),IF('CLINs &amp; Ceiling Rates'!$D$250="F&amp;E",'Labor Loading Matrix'!U1171,0),IF('CLINs &amp; Ceiling Rates'!$D$251="F&amp;E",'Labor Loading Matrix'!V1171,0),IF('CLINs &amp; Ceiling Rates'!$D$252="F&amp;E",'Labor Loading Matrix'!W1171,0),IF('CLINs &amp; Ceiling Rates'!$D$253="F&amp;E",'Labor Loading Matrix'!X1171,0),IF('CLINs &amp; Ceiling Rates'!$D$254="F&amp;E",'Labor Loading Matrix'!Y1171,0),IF('CLINs &amp; Ceiling Rates'!$D$255="F&amp;E",'Labor Loading Matrix'!Z1171,0),IF('CLINs &amp; Ceiling Rates'!$D$256="F&amp;E",'Labor Loading Matrix'!AA1171,0))</f>
        <v>0</v>
      </c>
      <c r="G1171" s="175">
        <f>SUM(IF('CLINs &amp; Ceiling Rates'!$D$237="R&amp;D",'Labor Loading Matrix'!H1171,0),IF('CLINs &amp; Ceiling Rates'!$D$238="R&amp;D",'Labor Loading Matrix'!I1171,0),IF('CLINs &amp; Ceiling Rates'!$D$239="R&amp;D",'Labor Loading Matrix'!J1171,0),IF('CLINs &amp; Ceiling Rates'!$D$240="R&amp;D",'Labor Loading Matrix'!K1171,0),IF('CLINs &amp; Ceiling Rates'!$D$241="R&amp;D",'Labor Loading Matrix'!L1171,0),IF('CLINs &amp; Ceiling Rates'!$D$242="R&amp;D",'Labor Loading Matrix'!M1171,0),IF('CLINs &amp; Ceiling Rates'!$D$243="R&amp;D",'Labor Loading Matrix'!N1171,0),IF('CLINs &amp; Ceiling Rates'!$D$244="R&amp;D",'Labor Loading Matrix'!O1171,0),IF('CLINs &amp; Ceiling Rates'!$D$245="R&amp;D",'Labor Loading Matrix'!P1171,0),IF('CLINs &amp; Ceiling Rates'!$D$246="R&amp;D",'Labor Loading Matrix'!Q1171,0),IF('CLINs &amp; Ceiling Rates'!$D$247="R&amp;D",'Labor Loading Matrix'!R1171,0),IF('CLINs &amp; Ceiling Rates'!$D$248="R&amp;D",'Labor Loading Matrix'!S1171,0),IF('CLINs &amp; Ceiling Rates'!$D$249="R&amp;D",'Labor Loading Matrix'!T1171,0),IF('CLINs &amp; Ceiling Rates'!$D$250="R&amp;D",'Labor Loading Matrix'!U1171,0),IF('CLINs &amp; Ceiling Rates'!$D$251="R&amp;D",'Labor Loading Matrix'!V1171,0),IF('CLINs &amp; Ceiling Rates'!$D$252="R&amp;D",'Labor Loading Matrix'!W1171,0),IF('CLINs &amp; Ceiling Rates'!$D$253="R&amp;D",'Labor Loading Matrix'!X1171,0),IF('CLINs &amp; Ceiling Rates'!$D$254="R&amp;D",'Labor Loading Matrix'!Y1171,0),IF('CLINs &amp; Ceiling Rates'!$D$255="R&amp;D",'Labor Loading Matrix'!Z1171,0),IF('CLINs &amp; Ceiling Rates'!$D$256="R&amp;D",'Labor Loading Matrix'!AA1171,0))</f>
        <v>0</v>
      </c>
      <c r="H1171" s="137"/>
      <c r="I1171" s="137"/>
      <c r="J1171" s="137"/>
      <c r="K1171" s="137"/>
      <c r="L1171" s="137"/>
      <c r="M1171" s="137"/>
      <c r="N1171" s="84"/>
      <c r="O1171" s="84"/>
      <c r="P1171" s="84"/>
      <c r="Q1171" s="84"/>
      <c r="R1171" s="133"/>
      <c r="S1171" s="133"/>
      <c r="T1171" s="133"/>
      <c r="U1171" s="133"/>
      <c r="V1171" s="133"/>
      <c r="W1171" s="133"/>
      <c r="X1171" s="133"/>
      <c r="Y1171" s="133"/>
      <c r="Z1171" s="133"/>
      <c r="AA1171" s="133"/>
    </row>
    <row r="1172" spans="1:27" s="73" customFormat="1" ht="18" hidden="1" customHeight="1" x14ac:dyDescent="0.25">
      <c r="A1172" s="173">
        <f>'CLINs &amp; Ceiling Rates'!B101</f>
        <v>0</v>
      </c>
      <c r="B1172" s="173">
        <f>'CLINs &amp; Ceiling Rates'!C101</f>
        <v>0</v>
      </c>
      <c r="C1172" s="177" t="str">
        <f>'CLINs &amp; Ceiling Rates'!O101</f>
        <v/>
      </c>
      <c r="D1172" s="211">
        <f>IF('CLINs &amp; Ceiling Rates'!D1128="",SUM('Labor Loading Matrix'!H1172:AA1172),SUM(E1172:G1172))</f>
        <v>0</v>
      </c>
      <c r="E1172" s="175">
        <f>SUM(IF('CLINs &amp; Ceiling Rates'!$D$237="OPS",'Labor Loading Matrix'!H1172,0),IF('CLINs &amp; Ceiling Rates'!$D$238="OPS",'Labor Loading Matrix'!I1172,0),IF('CLINs &amp; Ceiling Rates'!$D$239="OPS",'Labor Loading Matrix'!J1172,0),IF('CLINs &amp; Ceiling Rates'!$D$240="OPS",'Labor Loading Matrix'!K1172,0),IF('CLINs &amp; Ceiling Rates'!$D$241="OPS",'Labor Loading Matrix'!L1172,0),IF('CLINs &amp; Ceiling Rates'!$D$242="OPS",'Labor Loading Matrix'!M1172,0),IF('CLINs &amp; Ceiling Rates'!$D$243="OPS",'Labor Loading Matrix'!N1172,0),IF('CLINs &amp; Ceiling Rates'!$D$244="OPS",'Labor Loading Matrix'!O1172,0),IF('CLINs &amp; Ceiling Rates'!$D$245="OPS",'Labor Loading Matrix'!P1172,0),IF('CLINs &amp; Ceiling Rates'!$D$246="OPS",'Labor Loading Matrix'!Q1172,0),IF('CLINs &amp; Ceiling Rates'!$D$247="OPS",'Labor Loading Matrix'!R1172,0),IF('CLINs &amp; Ceiling Rates'!$D$248="OPS",'Labor Loading Matrix'!S1172,0),IF('CLINs &amp; Ceiling Rates'!$D$249="OPS",'Labor Loading Matrix'!T1172,0),IF('CLINs &amp; Ceiling Rates'!$D$250="OPS",'Labor Loading Matrix'!U1172,0),IF('CLINs &amp; Ceiling Rates'!$D$251="OPS",'Labor Loading Matrix'!V1172,0),IF('CLINs &amp; Ceiling Rates'!$D$252="OPS",'Labor Loading Matrix'!W1172,0),IF('CLINs &amp; Ceiling Rates'!$D$253="OPS",'Labor Loading Matrix'!X1172,0),IF('CLINs &amp; Ceiling Rates'!$D$254="OPS",'Labor Loading Matrix'!Y1172,0),IF('CLINs &amp; Ceiling Rates'!$D$255="OPS",'Labor Loading Matrix'!Z1172,0),IF('CLINs &amp; Ceiling Rates'!$D$256="OPS",'Labor Loading Matrix'!AA1172,0))</f>
        <v>0</v>
      </c>
      <c r="F1172" s="175">
        <f>SUM(IF('CLINs &amp; Ceiling Rates'!$D$237="F&amp;E",'Labor Loading Matrix'!H1172,0),IF('CLINs &amp; Ceiling Rates'!$D$238="F&amp;E",'Labor Loading Matrix'!I1172,0),IF('CLINs &amp; Ceiling Rates'!$D$239="F&amp;E",'Labor Loading Matrix'!J1172,0),IF('CLINs &amp; Ceiling Rates'!$D$240="F&amp;E",'Labor Loading Matrix'!K1172,0),IF('CLINs &amp; Ceiling Rates'!$D$241="F&amp;E",'Labor Loading Matrix'!L1172,0),IF('CLINs &amp; Ceiling Rates'!$D$242="F&amp;E",'Labor Loading Matrix'!M1172,0),IF('CLINs &amp; Ceiling Rates'!$D$243="F&amp;E",'Labor Loading Matrix'!N1172,0),IF('CLINs &amp; Ceiling Rates'!$D$244="F&amp;E",'Labor Loading Matrix'!O1172,0),IF('CLINs &amp; Ceiling Rates'!$D$245="F&amp;E",'Labor Loading Matrix'!P1172,0),IF('CLINs &amp; Ceiling Rates'!$D$246="F&amp;E",'Labor Loading Matrix'!Q1172,0),IF('CLINs &amp; Ceiling Rates'!$D$247="F&amp;E",'Labor Loading Matrix'!R1172,0),IF('CLINs &amp; Ceiling Rates'!$D$248="F&amp;E",'Labor Loading Matrix'!S1172,0),IF('CLINs &amp; Ceiling Rates'!$D$249="F&amp;E",'Labor Loading Matrix'!T1172,0),IF('CLINs &amp; Ceiling Rates'!$D$250="F&amp;E",'Labor Loading Matrix'!U1172,0),IF('CLINs &amp; Ceiling Rates'!$D$251="F&amp;E",'Labor Loading Matrix'!V1172,0),IF('CLINs &amp; Ceiling Rates'!$D$252="F&amp;E",'Labor Loading Matrix'!W1172,0),IF('CLINs &amp; Ceiling Rates'!$D$253="F&amp;E",'Labor Loading Matrix'!X1172,0),IF('CLINs &amp; Ceiling Rates'!$D$254="F&amp;E",'Labor Loading Matrix'!Y1172,0),IF('CLINs &amp; Ceiling Rates'!$D$255="F&amp;E",'Labor Loading Matrix'!Z1172,0),IF('CLINs &amp; Ceiling Rates'!$D$256="F&amp;E",'Labor Loading Matrix'!AA1172,0))</f>
        <v>0</v>
      </c>
      <c r="G1172" s="175">
        <f>SUM(IF('CLINs &amp; Ceiling Rates'!$D$237="R&amp;D",'Labor Loading Matrix'!H1172,0),IF('CLINs &amp; Ceiling Rates'!$D$238="R&amp;D",'Labor Loading Matrix'!I1172,0),IF('CLINs &amp; Ceiling Rates'!$D$239="R&amp;D",'Labor Loading Matrix'!J1172,0),IF('CLINs &amp; Ceiling Rates'!$D$240="R&amp;D",'Labor Loading Matrix'!K1172,0),IF('CLINs &amp; Ceiling Rates'!$D$241="R&amp;D",'Labor Loading Matrix'!L1172,0),IF('CLINs &amp; Ceiling Rates'!$D$242="R&amp;D",'Labor Loading Matrix'!M1172,0),IF('CLINs &amp; Ceiling Rates'!$D$243="R&amp;D",'Labor Loading Matrix'!N1172,0),IF('CLINs &amp; Ceiling Rates'!$D$244="R&amp;D",'Labor Loading Matrix'!O1172,0),IF('CLINs &amp; Ceiling Rates'!$D$245="R&amp;D",'Labor Loading Matrix'!P1172,0),IF('CLINs &amp; Ceiling Rates'!$D$246="R&amp;D",'Labor Loading Matrix'!Q1172,0),IF('CLINs &amp; Ceiling Rates'!$D$247="R&amp;D",'Labor Loading Matrix'!R1172,0),IF('CLINs &amp; Ceiling Rates'!$D$248="R&amp;D",'Labor Loading Matrix'!S1172,0),IF('CLINs &amp; Ceiling Rates'!$D$249="R&amp;D",'Labor Loading Matrix'!T1172,0),IF('CLINs &amp; Ceiling Rates'!$D$250="R&amp;D",'Labor Loading Matrix'!U1172,0),IF('CLINs &amp; Ceiling Rates'!$D$251="R&amp;D",'Labor Loading Matrix'!V1172,0),IF('CLINs &amp; Ceiling Rates'!$D$252="R&amp;D",'Labor Loading Matrix'!W1172,0),IF('CLINs &amp; Ceiling Rates'!$D$253="R&amp;D",'Labor Loading Matrix'!X1172,0),IF('CLINs &amp; Ceiling Rates'!$D$254="R&amp;D",'Labor Loading Matrix'!Y1172,0),IF('CLINs &amp; Ceiling Rates'!$D$255="R&amp;D",'Labor Loading Matrix'!Z1172,0),IF('CLINs &amp; Ceiling Rates'!$D$256="R&amp;D",'Labor Loading Matrix'!AA1172,0))</f>
        <v>0</v>
      </c>
      <c r="H1172" s="137"/>
      <c r="I1172" s="137"/>
      <c r="J1172" s="137"/>
      <c r="K1172" s="137"/>
      <c r="L1172" s="137"/>
      <c r="M1172" s="137"/>
      <c r="N1172" s="84"/>
      <c r="O1172" s="84"/>
      <c r="P1172" s="84"/>
      <c r="Q1172" s="84"/>
      <c r="R1172" s="133"/>
      <c r="S1172" s="133"/>
      <c r="T1172" s="133"/>
      <c r="U1172" s="133"/>
      <c r="V1172" s="133"/>
      <c r="W1172" s="133"/>
      <c r="X1172" s="133"/>
      <c r="Y1172" s="133"/>
      <c r="Z1172" s="133"/>
      <c r="AA1172" s="133"/>
    </row>
    <row r="1173" spans="1:27" s="73" customFormat="1" ht="18" hidden="1" customHeight="1" x14ac:dyDescent="0.25">
      <c r="A1173" s="173">
        <f>'CLINs &amp; Ceiling Rates'!B102</f>
        <v>0</v>
      </c>
      <c r="B1173" s="173">
        <f>'CLINs &amp; Ceiling Rates'!C102</f>
        <v>0</v>
      </c>
      <c r="C1173" s="177" t="str">
        <f>'CLINs &amp; Ceiling Rates'!O102</f>
        <v/>
      </c>
      <c r="D1173" s="211">
        <f>IF('CLINs &amp; Ceiling Rates'!D1129="",SUM('Labor Loading Matrix'!H1173:AA1173),SUM(E1173:G1173))</f>
        <v>0</v>
      </c>
      <c r="E1173" s="175">
        <f>SUM(IF('CLINs &amp; Ceiling Rates'!$D$237="OPS",'Labor Loading Matrix'!H1173,0),IF('CLINs &amp; Ceiling Rates'!$D$238="OPS",'Labor Loading Matrix'!I1173,0),IF('CLINs &amp; Ceiling Rates'!$D$239="OPS",'Labor Loading Matrix'!J1173,0),IF('CLINs &amp; Ceiling Rates'!$D$240="OPS",'Labor Loading Matrix'!K1173,0),IF('CLINs &amp; Ceiling Rates'!$D$241="OPS",'Labor Loading Matrix'!L1173,0),IF('CLINs &amp; Ceiling Rates'!$D$242="OPS",'Labor Loading Matrix'!M1173,0),IF('CLINs &amp; Ceiling Rates'!$D$243="OPS",'Labor Loading Matrix'!N1173,0),IF('CLINs &amp; Ceiling Rates'!$D$244="OPS",'Labor Loading Matrix'!O1173,0),IF('CLINs &amp; Ceiling Rates'!$D$245="OPS",'Labor Loading Matrix'!P1173,0),IF('CLINs &amp; Ceiling Rates'!$D$246="OPS",'Labor Loading Matrix'!Q1173,0),IF('CLINs &amp; Ceiling Rates'!$D$247="OPS",'Labor Loading Matrix'!R1173,0),IF('CLINs &amp; Ceiling Rates'!$D$248="OPS",'Labor Loading Matrix'!S1173,0),IF('CLINs &amp; Ceiling Rates'!$D$249="OPS",'Labor Loading Matrix'!T1173,0),IF('CLINs &amp; Ceiling Rates'!$D$250="OPS",'Labor Loading Matrix'!U1173,0),IF('CLINs &amp; Ceiling Rates'!$D$251="OPS",'Labor Loading Matrix'!V1173,0),IF('CLINs &amp; Ceiling Rates'!$D$252="OPS",'Labor Loading Matrix'!W1173,0),IF('CLINs &amp; Ceiling Rates'!$D$253="OPS",'Labor Loading Matrix'!X1173,0),IF('CLINs &amp; Ceiling Rates'!$D$254="OPS",'Labor Loading Matrix'!Y1173,0),IF('CLINs &amp; Ceiling Rates'!$D$255="OPS",'Labor Loading Matrix'!Z1173,0),IF('CLINs &amp; Ceiling Rates'!$D$256="OPS",'Labor Loading Matrix'!AA1173,0))</f>
        <v>0</v>
      </c>
      <c r="F1173" s="175">
        <f>SUM(IF('CLINs &amp; Ceiling Rates'!$D$237="F&amp;E",'Labor Loading Matrix'!H1173,0),IF('CLINs &amp; Ceiling Rates'!$D$238="F&amp;E",'Labor Loading Matrix'!I1173,0),IF('CLINs &amp; Ceiling Rates'!$D$239="F&amp;E",'Labor Loading Matrix'!J1173,0),IF('CLINs &amp; Ceiling Rates'!$D$240="F&amp;E",'Labor Loading Matrix'!K1173,0),IF('CLINs &amp; Ceiling Rates'!$D$241="F&amp;E",'Labor Loading Matrix'!L1173,0),IF('CLINs &amp; Ceiling Rates'!$D$242="F&amp;E",'Labor Loading Matrix'!M1173,0),IF('CLINs &amp; Ceiling Rates'!$D$243="F&amp;E",'Labor Loading Matrix'!N1173,0),IF('CLINs &amp; Ceiling Rates'!$D$244="F&amp;E",'Labor Loading Matrix'!O1173,0),IF('CLINs &amp; Ceiling Rates'!$D$245="F&amp;E",'Labor Loading Matrix'!P1173,0),IF('CLINs &amp; Ceiling Rates'!$D$246="F&amp;E",'Labor Loading Matrix'!Q1173,0),IF('CLINs &amp; Ceiling Rates'!$D$247="F&amp;E",'Labor Loading Matrix'!R1173,0),IF('CLINs &amp; Ceiling Rates'!$D$248="F&amp;E",'Labor Loading Matrix'!S1173,0),IF('CLINs &amp; Ceiling Rates'!$D$249="F&amp;E",'Labor Loading Matrix'!T1173,0),IF('CLINs &amp; Ceiling Rates'!$D$250="F&amp;E",'Labor Loading Matrix'!U1173,0),IF('CLINs &amp; Ceiling Rates'!$D$251="F&amp;E",'Labor Loading Matrix'!V1173,0),IF('CLINs &amp; Ceiling Rates'!$D$252="F&amp;E",'Labor Loading Matrix'!W1173,0),IF('CLINs &amp; Ceiling Rates'!$D$253="F&amp;E",'Labor Loading Matrix'!X1173,0),IF('CLINs &amp; Ceiling Rates'!$D$254="F&amp;E",'Labor Loading Matrix'!Y1173,0),IF('CLINs &amp; Ceiling Rates'!$D$255="F&amp;E",'Labor Loading Matrix'!Z1173,0),IF('CLINs &amp; Ceiling Rates'!$D$256="F&amp;E",'Labor Loading Matrix'!AA1173,0))</f>
        <v>0</v>
      </c>
      <c r="G1173" s="175">
        <f>SUM(IF('CLINs &amp; Ceiling Rates'!$D$237="R&amp;D",'Labor Loading Matrix'!H1173,0),IF('CLINs &amp; Ceiling Rates'!$D$238="R&amp;D",'Labor Loading Matrix'!I1173,0),IF('CLINs &amp; Ceiling Rates'!$D$239="R&amp;D",'Labor Loading Matrix'!J1173,0),IF('CLINs &amp; Ceiling Rates'!$D$240="R&amp;D",'Labor Loading Matrix'!K1173,0),IF('CLINs &amp; Ceiling Rates'!$D$241="R&amp;D",'Labor Loading Matrix'!L1173,0),IF('CLINs &amp; Ceiling Rates'!$D$242="R&amp;D",'Labor Loading Matrix'!M1173,0),IF('CLINs &amp; Ceiling Rates'!$D$243="R&amp;D",'Labor Loading Matrix'!N1173,0),IF('CLINs &amp; Ceiling Rates'!$D$244="R&amp;D",'Labor Loading Matrix'!O1173,0),IF('CLINs &amp; Ceiling Rates'!$D$245="R&amp;D",'Labor Loading Matrix'!P1173,0),IF('CLINs &amp; Ceiling Rates'!$D$246="R&amp;D",'Labor Loading Matrix'!Q1173,0),IF('CLINs &amp; Ceiling Rates'!$D$247="R&amp;D",'Labor Loading Matrix'!R1173,0),IF('CLINs &amp; Ceiling Rates'!$D$248="R&amp;D",'Labor Loading Matrix'!S1173,0),IF('CLINs &amp; Ceiling Rates'!$D$249="R&amp;D",'Labor Loading Matrix'!T1173,0),IF('CLINs &amp; Ceiling Rates'!$D$250="R&amp;D",'Labor Loading Matrix'!U1173,0),IF('CLINs &amp; Ceiling Rates'!$D$251="R&amp;D",'Labor Loading Matrix'!V1173,0),IF('CLINs &amp; Ceiling Rates'!$D$252="R&amp;D",'Labor Loading Matrix'!W1173,0),IF('CLINs &amp; Ceiling Rates'!$D$253="R&amp;D",'Labor Loading Matrix'!X1173,0),IF('CLINs &amp; Ceiling Rates'!$D$254="R&amp;D",'Labor Loading Matrix'!Y1173,0),IF('CLINs &amp; Ceiling Rates'!$D$255="R&amp;D",'Labor Loading Matrix'!Z1173,0),IF('CLINs &amp; Ceiling Rates'!$D$256="R&amp;D",'Labor Loading Matrix'!AA1173,0))</f>
        <v>0</v>
      </c>
      <c r="H1173" s="137"/>
      <c r="I1173" s="137"/>
      <c r="J1173" s="137"/>
      <c r="K1173" s="137"/>
      <c r="L1173" s="137"/>
      <c r="M1173" s="137"/>
      <c r="N1173" s="84"/>
      <c r="O1173" s="84"/>
      <c r="P1173" s="84"/>
      <c r="Q1173" s="84"/>
      <c r="R1173" s="133"/>
      <c r="S1173" s="133"/>
      <c r="T1173" s="133"/>
      <c r="U1173" s="133"/>
      <c r="V1173" s="133"/>
      <c r="W1173" s="133"/>
      <c r="X1173" s="133"/>
      <c r="Y1173" s="133"/>
      <c r="Z1173" s="133"/>
      <c r="AA1173" s="133"/>
    </row>
    <row r="1174" spans="1:27" s="73" customFormat="1" ht="18" hidden="1" customHeight="1" x14ac:dyDescent="0.25">
      <c r="A1174" s="173">
        <f>'CLINs &amp; Ceiling Rates'!B103</f>
        <v>0</v>
      </c>
      <c r="B1174" s="173">
        <f>'CLINs &amp; Ceiling Rates'!C103</f>
        <v>0</v>
      </c>
      <c r="C1174" s="177" t="str">
        <f>'CLINs &amp; Ceiling Rates'!O103</f>
        <v/>
      </c>
      <c r="D1174" s="211">
        <f>IF('CLINs &amp; Ceiling Rates'!D1130="",SUM('Labor Loading Matrix'!H1174:AA1174),SUM(E1174:G1174))</f>
        <v>0</v>
      </c>
      <c r="E1174" s="175">
        <f>SUM(IF('CLINs &amp; Ceiling Rates'!$D$237="OPS",'Labor Loading Matrix'!H1174,0),IF('CLINs &amp; Ceiling Rates'!$D$238="OPS",'Labor Loading Matrix'!I1174,0),IF('CLINs &amp; Ceiling Rates'!$D$239="OPS",'Labor Loading Matrix'!J1174,0),IF('CLINs &amp; Ceiling Rates'!$D$240="OPS",'Labor Loading Matrix'!K1174,0),IF('CLINs &amp; Ceiling Rates'!$D$241="OPS",'Labor Loading Matrix'!L1174,0),IF('CLINs &amp; Ceiling Rates'!$D$242="OPS",'Labor Loading Matrix'!M1174,0),IF('CLINs &amp; Ceiling Rates'!$D$243="OPS",'Labor Loading Matrix'!N1174,0),IF('CLINs &amp; Ceiling Rates'!$D$244="OPS",'Labor Loading Matrix'!O1174,0),IF('CLINs &amp; Ceiling Rates'!$D$245="OPS",'Labor Loading Matrix'!P1174,0),IF('CLINs &amp; Ceiling Rates'!$D$246="OPS",'Labor Loading Matrix'!Q1174,0),IF('CLINs &amp; Ceiling Rates'!$D$247="OPS",'Labor Loading Matrix'!R1174,0),IF('CLINs &amp; Ceiling Rates'!$D$248="OPS",'Labor Loading Matrix'!S1174,0),IF('CLINs &amp; Ceiling Rates'!$D$249="OPS",'Labor Loading Matrix'!T1174,0),IF('CLINs &amp; Ceiling Rates'!$D$250="OPS",'Labor Loading Matrix'!U1174,0),IF('CLINs &amp; Ceiling Rates'!$D$251="OPS",'Labor Loading Matrix'!V1174,0),IF('CLINs &amp; Ceiling Rates'!$D$252="OPS",'Labor Loading Matrix'!W1174,0),IF('CLINs &amp; Ceiling Rates'!$D$253="OPS",'Labor Loading Matrix'!X1174,0),IF('CLINs &amp; Ceiling Rates'!$D$254="OPS",'Labor Loading Matrix'!Y1174,0),IF('CLINs &amp; Ceiling Rates'!$D$255="OPS",'Labor Loading Matrix'!Z1174,0),IF('CLINs &amp; Ceiling Rates'!$D$256="OPS",'Labor Loading Matrix'!AA1174,0))</f>
        <v>0</v>
      </c>
      <c r="F1174" s="175">
        <f>SUM(IF('CLINs &amp; Ceiling Rates'!$D$237="F&amp;E",'Labor Loading Matrix'!H1174,0),IF('CLINs &amp; Ceiling Rates'!$D$238="F&amp;E",'Labor Loading Matrix'!I1174,0),IF('CLINs &amp; Ceiling Rates'!$D$239="F&amp;E",'Labor Loading Matrix'!J1174,0),IF('CLINs &amp; Ceiling Rates'!$D$240="F&amp;E",'Labor Loading Matrix'!K1174,0),IF('CLINs &amp; Ceiling Rates'!$D$241="F&amp;E",'Labor Loading Matrix'!L1174,0),IF('CLINs &amp; Ceiling Rates'!$D$242="F&amp;E",'Labor Loading Matrix'!M1174,0),IF('CLINs &amp; Ceiling Rates'!$D$243="F&amp;E",'Labor Loading Matrix'!N1174,0),IF('CLINs &amp; Ceiling Rates'!$D$244="F&amp;E",'Labor Loading Matrix'!O1174,0),IF('CLINs &amp; Ceiling Rates'!$D$245="F&amp;E",'Labor Loading Matrix'!P1174,0),IF('CLINs &amp; Ceiling Rates'!$D$246="F&amp;E",'Labor Loading Matrix'!Q1174,0),IF('CLINs &amp; Ceiling Rates'!$D$247="F&amp;E",'Labor Loading Matrix'!R1174,0),IF('CLINs &amp; Ceiling Rates'!$D$248="F&amp;E",'Labor Loading Matrix'!S1174,0),IF('CLINs &amp; Ceiling Rates'!$D$249="F&amp;E",'Labor Loading Matrix'!T1174,0),IF('CLINs &amp; Ceiling Rates'!$D$250="F&amp;E",'Labor Loading Matrix'!U1174,0),IF('CLINs &amp; Ceiling Rates'!$D$251="F&amp;E",'Labor Loading Matrix'!V1174,0),IF('CLINs &amp; Ceiling Rates'!$D$252="F&amp;E",'Labor Loading Matrix'!W1174,0),IF('CLINs &amp; Ceiling Rates'!$D$253="F&amp;E",'Labor Loading Matrix'!X1174,0),IF('CLINs &amp; Ceiling Rates'!$D$254="F&amp;E",'Labor Loading Matrix'!Y1174,0),IF('CLINs &amp; Ceiling Rates'!$D$255="F&amp;E",'Labor Loading Matrix'!Z1174,0),IF('CLINs &amp; Ceiling Rates'!$D$256="F&amp;E",'Labor Loading Matrix'!AA1174,0))</f>
        <v>0</v>
      </c>
      <c r="G1174" s="175">
        <f>SUM(IF('CLINs &amp; Ceiling Rates'!$D$237="R&amp;D",'Labor Loading Matrix'!H1174,0),IF('CLINs &amp; Ceiling Rates'!$D$238="R&amp;D",'Labor Loading Matrix'!I1174,0),IF('CLINs &amp; Ceiling Rates'!$D$239="R&amp;D",'Labor Loading Matrix'!J1174,0),IF('CLINs &amp; Ceiling Rates'!$D$240="R&amp;D",'Labor Loading Matrix'!K1174,0),IF('CLINs &amp; Ceiling Rates'!$D$241="R&amp;D",'Labor Loading Matrix'!L1174,0),IF('CLINs &amp; Ceiling Rates'!$D$242="R&amp;D",'Labor Loading Matrix'!M1174,0),IF('CLINs &amp; Ceiling Rates'!$D$243="R&amp;D",'Labor Loading Matrix'!N1174,0),IF('CLINs &amp; Ceiling Rates'!$D$244="R&amp;D",'Labor Loading Matrix'!O1174,0),IF('CLINs &amp; Ceiling Rates'!$D$245="R&amp;D",'Labor Loading Matrix'!P1174,0),IF('CLINs &amp; Ceiling Rates'!$D$246="R&amp;D",'Labor Loading Matrix'!Q1174,0),IF('CLINs &amp; Ceiling Rates'!$D$247="R&amp;D",'Labor Loading Matrix'!R1174,0),IF('CLINs &amp; Ceiling Rates'!$D$248="R&amp;D",'Labor Loading Matrix'!S1174,0),IF('CLINs &amp; Ceiling Rates'!$D$249="R&amp;D",'Labor Loading Matrix'!T1174,0),IF('CLINs &amp; Ceiling Rates'!$D$250="R&amp;D",'Labor Loading Matrix'!U1174,0),IF('CLINs &amp; Ceiling Rates'!$D$251="R&amp;D",'Labor Loading Matrix'!V1174,0),IF('CLINs &amp; Ceiling Rates'!$D$252="R&amp;D",'Labor Loading Matrix'!W1174,0),IF('CLINs &amp; Ceiling Rates'!$D$253="R&amp;D",'Labor Loading Matrix'!X1174,0),IF('CLINs &amp; Ceiling Rates'!$D$254="R&amp;D",'Labor Loading Matrix'!Y1174,0),IF('CLINs &amp; Ceiling Rates'!$D$255="R&amp;D",'Labor Loading Matrix'!Z1174,0),IF('CLINs &amp; Ceiling Rates'!$D$256="R&amp;D",'Labor Loading Matrix'!AA1174,0))</f>
        <v>0</v>
      </c>
      <c r="H1174" s="137"/>
      <c r="I1174" s="137"/>
      <c r="J1174" s="137"/>
      <c r="K1174" s="137"/>
      <c r="L1174" s="137"/>
      <c r="M1174" s="137"/>
      <c r="N1174" s="84"/>
      <c r="O1174" s="84"/>
      <c r="P1174" s="84"/>
      <c r="Q1174" s="84"/>
      <c r="R1174" s="133"/>
      <c r="S1174" s="133"/>
      <c r="T1174" s="133"/>
      <c r="U1174" s="133"/>
      <c r="V1174" s="133"/>
      <c r="W1174" s="133"/>
      <c r="X1174" s="133"/>
      <c r="Y1174" s="133"/>
      <c r="Z1174" s="133"/>
      <c r="AA1174" s="133"/>
    </row>
    <row r="1175" spans="1:27" s="73" customFormat="1" ht="18" hidden="1" customHeight="1" x14ac:dyDescent="0.25">
      <c r="A1175" s="173">
        <f>'CLINs &amp; Ceiling Rates'!B104</f>
        <v>0</v>
      </c>
      <c r="B1175" s="173">
        <f>'CLINs &amp; Ceiling Rates'!C104</f>
        <v>0</v>
      </c>
      <c r="C1175" s="177" t="str">
        <f>'CLINs &amp; Ceiling Rates'!O104</f>
        <v/>
      </c>
      <c r="D1175" s="211">
        <f>IF('CLINs &amp; Ceiling Rates'!D1131="",SUM('Labor Loading Matrix'!H1175:AA1175),SUM(E1175:G1175))</f>
        <v>0</v>
      </c>
      <c r="E1175" s="175">
        <f>SUM(IF('CLINs &amp; Ceiling Rates'!$D$237="OPS",'Labor Loading Matrix'!H1175,0),IF('CLINs &amp; Ceiling Rates'!$D$238="OPS",'Labor Loading Matrix'!I1175,0),IF('CLINs &amp; Ceiling Rates'!$D$239="OPS",'Labor Loading Matrix'!J1175,0),IF('CLINs &amp; Ceiling Rates'!$D$240="OPS",'Labor Loading Matrix'!K1175,0),IF('CLINs &amp; Ceiling Rates'!$D$241="OPS",'Labor Loading Matrix'!L1175,0),IF('CLINs &amp; Ceiling Rates'!$D$242="OPS",'Labor Loading Matrix'!M1175,0),IF('CLINs &amp; Ceiling Rates'!$D$243="OPS",'Labor Loading Matrix'!N1175,0),IF('CLINs &amp; Ceiling Rates'!$D$244="OPS",'Labor Loading Matrix'!O1175,0),IF('CLINs &amp; Ceiling Rates'!$D$245="OPS",'Labor Loading Matrix'!P1175,0),IF('CLINs &amp; Ceiling Rates'!$D$246="OPS",'Labor Loading Matrix'!Q1175,0),IF('CLINs &amp; Ceiling Rates'!$D$247="OPS",'Labor Loading Matrix'!R1175,0),IF('CLINs &amp; Ceiling Rates'!$D$248="OPS",'Labor Loading Matrix'!S1175,0),IF('CLINs &amp; Ceiling Rates'!$D$249="OPS",'Labor Loading Matrix'!T1175,0),IF('CLINs &amp; Ceiling Rates'!$D$250="OPS",'Labor Loading Matrix'!U1175,0),IF('CLINs &amp; Ceiling Rates'!$D$251="OPS",'Labor Loading Matrix'!V1175,0),IF('CLINs &amp; Ceiling Rates'!$D$252="OPS",'Labor Loading Matrix'!W1175,0),IF('CLINs &amp; Ceiling Rates'!$D$253="OPS",'Labor Loading Matrix'!X1175,0),IF('CLINs &amp; Ceiling Rates'!$D$254="OPS",'Labor Loading Matrix'!Y1175,0),IF('CLINs &amp; Ceiling Rates'!$D$255="OPS",'Labor Loading Matrix'!Z1175,0),IF('CLINs &amp; Ceiling Rates'!$D$256="OPS",'Labor Loading Matrix'!AA1175,0))</f>
        <v>0</v>
      </c>
      <c r="F1175" s="175">
        <f>SUM(IF('CLINs &amp; Ceiling Rates'!$D$237="F&amp;E",'Labor Loading Matrix'!H1175,0),IF('CLINs &amp; Ceiling Rates'!$D$238="F&amp;E",'Labor Loading Matrix'!I1175,0),IF('CLINs &amp; Ceiling Rates'!$D$239="F&amp;E",'Labor Loading Matrix'!J1175,0),IF('CLINs &amp; Ceiling Rates'!$D$240="F&amp;E",'Labor Loading Matrix'!K1175,0),IF('CLINs &amp; Ceiling Rates'!$D$241="F&amp;E",'Labor Loading Matrix'!L1175,0),IF('CLINs &amp; Ceiling Rates'!$D$242="F&amp;E",'Labor Loading Matrix'!M1175,0),IF('CLINs &amp; Ceiling Rates'!$D$243="F&amp;E",'Labor Loading Matrix'!N1175,0),IF('CLINs &amp; Ceiling Rates'!$D$244="F&amp;E",'Labor Loading Matrix'!O1175,0),IF('CLINs &amp; Ceiling Rates'!$D$245="F&amp;E",'Labor Loading Matrix'!P1175,0),IF('CLINs &amp; Ceiling Rates'!$D$246="F&amp;E",'Labor Loading Matrix'!Q1175,0),IF('CLINs &amp; Ceiling Rates'!$D$247="F&amp;E",'Labor Loading Matrix'!R1175,0),IF('CLINs &amp; Ceiling Rates'!$D$248="F&amp;E",'Labor Loading Matrix'!S1175,0),IF('CLINs &amp; Ceiling Rates'!$D$249="F&amp;E",'Labor Loading Matrix'!T1175,0),IF('CLINs &amp; Ceiling Rates'!$D$250="F&amp;E",'Labor Loading Matrix'!U1175,0),IF('CLINs &amp; Ceiling Rates'!$D$251="F&amp;E",'Labor Loading Matrix'!V1175,0),IF('CLINs &amp; Ceiling Rates'!$D$252="F&amp;E",'Labor Loading Matrix'!W1175,0),IF('CLINs &amp; Ceiling Rates'!$D$253="F&amp;E",'Labor Loading Matrix'!X1175,0),IF('CLINs &amp; Ceiling Rates'!$D$254="F&amp;E",'Labor Loading Matrix'!Y1175,0),IF('CLINs &amp; Ceiling Rates'!$D$255="F&amp;E",'Labor Loading Matrix'!Z1175,0),IF('CLINs &amp; Ceiling Rates'!$D$256="F&amp;E",'Labor Loading Matrix'!AA1175,0))</f>
        <v>0</v>
      </c>
      <c r="G1175" s="175">
        <f>SUM(IF('CLINs &amp; Ceiling Rates'!$D$237="R&amp;D",'Labor Loading Matrix'!H1175,0),IF('CLINs &amp; Ceiling Rates'!$D$238="R&amp;D",'Labor Loading Matrix'!I1175,0),IF('CLINs &amp; Ceiling Rates'!$D$239="R&amp;D",'Labor Loading Matrix'!J1175,0),IF('CLINs &amp; Ceiling Rates'!$D$240="R&amp;D",'Labor Loading Matrix'!K1175,0),IF('CLINs &amp; Ceiling Rates'!$D$241="R&amp;D",'Labor Loading Matrix'!L1175,0),IF('CLINs &amp; Ceiling Rates'!$D$242="R&amp;D",'Labor Loading Matrix'!M1175,0),IF('CLINs &amp; Ceiling Rates'!$D$243="R&amp;D",'Labor Loading Matrix'!N1175,0),IF('CLINs &amp; Ceiling Rates'!$D$244="R&amp;D",'Labor Loading Matrix'!O1175,0),IF('CLINs &amp; Ceiling Rates'!$D$245="R&amp;D",'Labor Loading Matrix'!P1175,0),IF('CLINs &amp; Ceiling Rates'!$D$246="R&amp;D",'Labor Loading Matrix'!Q1175,0),IF('CLINs &amp; Ceiling Rates'!$D$247="R&amp;D",'Labor Loading Matrix'!R1175,0),IF('CLINs &amp; Ceiling Rates'!$D$248="R&amp;D",'Labor Loading Matrix'!S1175,0),IF('CLINs &amp; Ceiling Rates'!$D$249="R&amp;D",'Labor Loading Matrix'!T1175,0),IF('CLINs &amp; Ceiling Rates'!$D$250="R&amp;D",'Labor Loading Matrix'!U1175,0),IF('CLINs &amp; Ceiling Rates'!$D$251="R&amp;D",'Labor Loading Matrix'!V1175,0),IF('CLINs &amp; Ceiling Rates'!$D$252="R&amp;D",'Labor Loading Matrix'!W1175,0),IF('CLINs &amp; Ceiling Rates'!$D$253="R&amp;D",'Labor Loading Matrix'!X1175,0),IF('CLINs &amp; Ceiling Rates'!$D$254="R&amp;D",'Labor Loading Matrix'!Y1175,0),IF('CLINs &amp; Ceiling Rates'!$D$255="R&amp;D",'Labor Loading Matrix'!Z1175,0),IF('CLINs &amp; Ceiling Rates'!$D$256="R&amp;D",'Labor Loading Matrix'!AA1175,0))</f>
        <v>0</v>
      </c>
      <c r="H1175" s="137"/>
      <c r="I1175" s="137"/>
      <c r="J1175" s="137"/>
      <c r="K1175" s="137"/>
      <c r="L1175" s="137"/>
      <c r="M1175" s="137"/>
      <c r="N1175" s="84"/>
      <c r="O1175" s="84"/>
      <c r="P1175" s="84"/>
      <c r="Q1175" s="84"/>
      <c r="R1175" s="133"/>
      <c r="S1175" s="133"/>
      <c r="T1175" s="133"/>
      <c r="U1175" s="133"/>
      <c r="V1175" s="133"/>
      <c r="W1175" s="133"/>
      <c r="X1175" s="133"/>
      <c r="Y1175" s="133"/>
      <c r="Z1175" s="133"/>
      <c r="AA1175" s="133"/>
    </row>
    <row r="1176" spans="1:27" s="73" customFormat="1" ht="18" hidden="1" customHeight="1" x14ac:dyDescent="0.25">
      <c r="A1176" s="173">
        <f>'CLINs &amp; Ceiling Rates'!B105</f>
        <v>0</v>
      </c>
      <c r="B1176" s="173">
        <f>'CLINs &amp; Ceiling Rates'!C105</f>
        <v>0</v>
      </c>
      <c r="C1176" s="177" t="str">
        <f>'CLINs &amp; Ceiling Rates'!O105</f>
        <v/>
      </c>
      <c r="D1176" s="211">
        <f>IF('CLINs &amp; Ceiling Rates'!D1132="",SUM('Labor Loading Matrix'!H1176:AA1176),SUM(E1176:G1176))</f>
        <v>0</v>
      </c>
      <c r="E1176" s="175">
        <f>SUM(IF('CLINs &amp; Ceiling Rates'!$D$237="OPS",'Labor Loading Matrix'!H1176,0),IF('CLINs &amp; Ceiling Rates'!$D$238="OPS",'Labor Loading Matrix'!I1176,0),IF('CLINs &amp; Ceiling Rates'!$D$239="OPS",'Labor Loading Matrix'!J1176,0),IF('CLINs &amp; Ceiling Rates'!$D$240="OPS",'Labor Loading Matrix'!K1176,0),IF('CLINs &amp; Ceiling Rates'!$D$241="OPS",'Labor Loading Matrix'!L1176,0),IF('CLINs &amp; Ceiling Rates'!$D$242="OPS",'Labor Loading Matrix'!M1176,0),IF('CLINs &amp; Ceiling Rates'!$D$243="OPS",'Labor Loading Matrix'!N1176,0),IF('CLINs &amp; Ceiling Rates'!$D$244="OPS",'Labor Loading Matrix'!O1176,0),IF('CLINs &amp; Ceiling Rates'!$D$245="OPS",'Labor Loading Matrix'!P1176,0),IF('CLINs &amp; Ceiling Rates'!$D$246="OPS",'Labor Loading Matrix'!Q1176,0),IF('CLINs &amp; Ceiling Rates'!$D$247="OPS",'Labor Loading Matrix'!R1176,0),IF('CLINs &amp; Ceiling Rates'!$D$248="OPS",'Labor Loading Matrix'!S1176,0),IF('CLINs &amp; Ceiling Rates'!$D$249="OPS",'Labor Loading Matrix'!T1176,0),IF('CLINs &amp; Ceiling Rates'!$D$250="OPS",'Labor Loading Matrix'!U1176,0),IF('CLINs &amp; Ceiling Rates'!$D$251="OPS",'Labor Loading Matrix'!V1176,0),IF('CLINs &amp; Ceiling Rates'!$D$252="OPS",'Labor Loading Matrix'!W1176,0),IF('CLINs &amp; Ceiling Rates'!$D$253="OPS",'Labor Loading Matrix'!X1176,0),IF('CLINs &amp; Ceiling Rates'!$D$254="OPS",'Labor Loading Matrix'!Y1176,0),IF('CLINs &amp; Ceiling Rates'!$D$255="OPS",'Labor Loading Matrix'!Z1176,0),IF('CLINs &amp; Ceiling Rates'!$D$256="OPS",'Labor Loading Matrix'!AA1176,0))</f>
        <v>0</v>
      </c>
      <c r="F1176" s="175">
        <f>SUM(IF('CLINs &amp; Ceiling Rates'!$D$237="F&amp;E",'Labor Loading Matrix'!H1176,0),IF('CLINs &amp; Ceiling Rates'!$D$238="F&amp;E",'Labor Loading Matrix'!I1176,0),IF('CLINs &amp; Ceiling Rates'!$D$239="F&amp;E",'Labor Loading Matrix'!J1176,0),IF('CLINs &amp; Ceiling Rates'!$D$240="F&amp;E",'Labor Loading Matrix'!K1176,0),IF('CLINs &amp; Ceiling Rates'!$D$241="F&amp;E",'Labor Loading Matrix'!L1176,0),IF('CLINs &amp; Ceiling Rates'!$D$242="F&amp;E",'Labor Loading Matrix'!M1176,0),IF('CLINs &amp; Ceiling Rates'!$D$243="F&amp;E",'Labor Loading Matrix'!N1176,0),IF('CLINs &amp; Ceiling Rates'!$D$244="F&amp;E",'Labor Loading Matrix'!O1176,0),IF('CLINs &amp; Ceiling Rates'!$D$245="F&amp;E",'Labor Loading Matrix'!P1176,0),IF('CLINs &amp; Ceiling Rates'!$D$246="F&amp;E",'Labor Loading Matrix'!Q1176,0),IF('CLINs &amp; Ceiling Rates'!$D$247="F&amp;E",'Labor Loading Matrix'!R1176,0),IF('CLINs &amp; Ceiling Rates'!$D$248="F&amp;E",'Labor Loading Matrix'!S1176,0),IF('CLINs &amp; Ceiling Rates'!$D$249="F&amp;E",'Labor Loading Matrix'!T1176,0),IF('CLINs &amp; Ceiling Rates'!$D$250="F&amp;E",'Labor Loading Matrix'!U1176,0),IF('CLINs &amp; Ceiling Rates'!$D$251="F&amp;E",'Labor Loading Matrix'!V1176,0),IF('CLINs &amp; Ceiling Rates'!$D$252="F&amp;E",'Labor Loading Matrix'!W1176,0),IF('CLINs &amp; Ceiling Rates'!$D$253="F&amp;E",'Labor Loading Matrix'!X1176,0),IF('CLINs &amp; Ceiling Rates'!$D$254="F&amp;E",'Labor Loading Matrix'!Y1176,0),IF('CLINs &amp; Ceiling Rates'!$D$255="F&amp;E",'Labor Loading Matrix'!Z1176,0),IF('CLINs &amp; Ceiling Rates'!$D$256="F&amp;E",'Labor Loading Matrix'!AA1176,0))</f>
        <v>0</v>
      </c>
      <c r="G1176" s="175">
        <f>SUM(IF('CLINs &amp; Ceiling Rates'!$D$237="R&amp;D",'Labor Loading Matrix'!H1176,0),IF('CLINs &amp; Ceiling Rates'!$D$238="R&amp;D",'Labor Loading Matrix'!I1176,0),IF('CLINs &amp; Ceiling Rates'!$D$239="R&amp;D",'Labor Loading Matrix'!J1176,0),IF('CLINs &amp; Ceiling Rates'!$D$240="R&amp;D",'Labor Loading Matrix'!K1176,0),IF('CLINs &amp; Ceiling Rates'!$D$241="R&amp;D",'Labor Loading Matrix'!L1176,0),IF('CLINs &amp; Ceiling Rates'!$D$242="R&amp;D",'Labor Loading Matrix'!M1176,0),IF('CLINs &amp; Ceiling Rates'!$D$243="R&amp;D",'Labor Loading Matrix'!N1176,0),IF('CLINs &amp; Ceiling Rates'!$D$244="R&amp;D",'Labor Loading Matrix'!O1176,0),IF('CLINs &amp; Ceiling Rates'!$D$245="R&amp;D",'Labor Loading Matrix'!P1176,0),IF('CLINs &amp; Ceiling Rates'!$D$246="R&amp;D",'Labor Loading Matrix'!Q1176,0),IF('CLINs &amp; Ceiling Rates'!$D$247="R&amp;D",'Labor Loading Matrix'!R1176,0),IF('CLINs &amp; Ceiling Rates'!$D$248="R&amp;D",'Labor Loading Matrix'!S1176,0),IF('CLINs &amp; Ceiling Rates'!$D$249="R&amp;D",'Labor Loading Matrix'!T1176,0),IF('CLINs &amp; Ceiling Rates'!$D$250="R&amp;D",'Labor Loading Matrix'!U1176,0),IF('CLINs &amp; Ceiling Rates'!$D$251="R&amp;D",'Labor Loading Matrix'!V1176,0),IF('CLINs &amp; Ceiling Rates'!$D$252="R&amp;D",'Labor Loading Matrix'!W1176,0),IF('CLINs &amp; Ceiling Rates'!$D$253="R&amp;D",'Labor Loading Matrix'!X1176,0),IF('CLINs &amp; Ceiling Rates'!$D$254="R&amp;D",'Labor Loading Matrix'!Y1176,0),IF('CLINs &amp; Ceiling Rates'!$D$255="R&amp;D",'Labor Loading Matrix'!Z1176,0),IF('CLINs &amp; Ceiling Rates'!$D$256="R&amp;D",'Labor Loading Matrix'!AA1176,0))</f>
        <v>0</v>
      </c>
      <c r="H1176" s="137"/>
      <c r="I1176" s="137"/>
      <c r="J1176" s="137"/>
      <c r="K1176" s="137"/>
      <c r="L1176" s="137"/>
      <c r="M1176" s="137"/>
      <c r="N1176" s="84"/>
      <c r="O1176" s="84"/>
      <c r="P1176" s="84"/>
      <c r="Q1176" s="84"/>
      <c r="R1176" s="133"/>
      <c r="S1176" s="133"/>
      <c r="T1176" s="133"/>
      <c r="U1176" s="133"/>
      <c r="V1176" s="133"/>
      <c r="W1176" s="133"/>
      <c r="X1176" s="133"/>
      <c r="Y1176" s="133"/>
      <c r="Z1176" s="133"/>
      <c r="AA1176" s="133"/>
    </row>
    <row r="1177" spans="1:27" s="73" customFormat="1" ht="18" hidden="1" customHeight="1" x14ac:dyDescent="0.25">
      <c r="A1177" s="173">
        <f>'CLINs &amp; Ceiling Rates'!B106</f>
        <v>0</v>
      </c>
      <c r="B1177" s="173">
        <f>'CLINs &amp; Ceiling Rates'!C106</f>
        <v>0</v>
      </c>
      <c r="C1177" s="177" t="str">
        <f>'CLINs &amp; Ceiling Rates'!O106</f>
        <v/>
      </c>
      <c r="D1177" s="211">
        <f>IF('CLINs &amp; Ceiling Rates'!D1133="",SUM('Labor Loading Matrix'!H1177:AA1177),SUM(E1177:G1177))</f>
        <v>0</v>
      </c>
      <c r="E1177" s="175">
        <f>SUM(IF('CLINs &amp; Ceiling Rates'!$D$237="OPS",'Labor Loading Matrix'!H1177,0),IF('CLINs &amp; Ceiling Rates'!$D$238="OPS",'Labor Loading Matrix'!I1177,0),IF('CLINs &amp; Ceiling Rates'!$D$239="OPS",'Labor Loading Matrix'!J1177,0),IF('CLINs &amp; Ceiling Rates'!$D$240="OPS",'Labor Loading Matrix'!K1177,0),IF('CLINs &amp; Ceiling Rates'!$D$241="OPS",'Labor Loading Matrix'!L1177,0),IF('CLINs &amp; Ceiling Rates'!$D$242="OPS",'Labor Loading Matrix'!M1177,0),IF('CLINs &amp; Ceiling Rates'!$D$243="OPS",'Labor Loading Matrix'!N1177,0),IF('CLINs &amp; Ceiling Rates'!$D$244="OPS",'Labor Loading Matrix'!O1177,0),IF('CLINs &amp; Ceiling Rates'!$D$245="OPS",'Labor Loading Matrix'!P1177,0),IF('CLINs &amp; Ceiling Rates'!$D$246="OPS",'Labor Loading Matrix'!Q1177,0),IF('CLINs &amp; Ceiling Rates'!$D$247="OPS",'Labor Loading Matrix'!R1177,0),IF('CLINs &amp; Ceiling Rates'!$D$248="OPS",'Labor Loading Matrix'!S1177,0),IF('CLINs &amp; Ceiling Rates'!$D$249="OPS",'Labor Loading Matrix'!T1177,0),IF('CLINs &amp; Ceiling Rates'!$D$250="OPS",'Labor Loading Matrix'!U1177,0),IF('CLINs &amp; Ceiling Rates'!$D$251="OPS",'Labor Loading Matrix'!V1177,0),IF('CLINs &amp; Ceiling Rates'!$D$252="OPS",'Labor Loading Matrix'!W1177,0),IF('CLINs &amp; Ceiling Rates'!$D$253="OPS",'Labor Loading Matrix'!X1177,0),IF('CLINs &amp; Ceiling Rates'!$D$254="OPS",'Labor Loading Matrix'!Y1177,0),IF('CLINs &amp; Ceiling Rates'!$D$255="OPS",'Labor Loading Matrix'!Z1177,0),IF('CLINs &amp; Ceiling Rates'!$D$256="OPS",'Labor Loading Matrix'!AA1177,0))</f>
        <v>0</v>
      </c>
      <c r="F1177" s="175">
        <f>SUM(IF('CLINs &amp; Ceiling Rates'!$D$237="F&amp;E",'Labor Loading Matrix'!H1177,0),IF('CLINs &amp; Ceiling Rates'!$D$238="F&amp;E",'Labor Loading Matrix'!I1177,0),IF('CLINs &amp; Ceiling Rates'!$D$239="F&amp;E",'Labor Loading Matrix'!J1177,0),IF('CLINs &amp; Ceiling Rates'!$D$240="F&amp;E",'Labor Loading Matrix'!K1177,0),IF('CLINs &amp; Ceiling Rates'!$D$241="F&amp;E",'Labor Loading Matrix'!L1177,0),IF('CLINs &amp; Ceiling Rates'!$D$242="F&amp;E",'Labor Loading Matrix'!M1177,0),IF('CLINs &amp; Ceiling Rates'!$D$243="F&amp;E",'Labor Loading Matrix'!N1177,0),IF('CLINs &amp; Ceiling Rates'!$D$244="F&amp;E",'Labor Loading Matrix'!O1177,0),IF('CLINs &amp; Ceiling Rates'!$D$245="F&amp;E",'Labor Loading Matrix'!P1177,0),IF('CLINs &amp; Ceiling Rates'!$D$246="F&amp;E",'Labor Loading Matrix'!Q1177,0),IF('CLINs &amp; Ceiling Rates'!$D$247="F&amp;E",'Labor Loading Matrix'!R1177,0),IF('CLINs &amp; Ceiling Rates'!$D$248="F&amp;E",'Labor Loading Matrix'!S1177,0),IF('CLINs &amp; Ceiling Rates'!$D$249="F&amp;E",'Labor Loading Matrix'!T1177,0),IF('CLINs &amp; Ceiling Rates'!$D$250="F&amp;E",'Labor Loading Matrix'!U1177,0),IF('CLINs &amp; Ceiling Rates'!$D$251="F&amp;E",'Labor Loading Matrix'!V1177,0),IF('CLINs &amp; Ceiling Rates'!$D$252="F&amp;E",'Labor Loading Matrix'!W1177,0),IF('CLINs &amp; Ceiling Rates'!$D$253="F&amp;E",'Labor Loading Matrix'!X1177,0),IF('CLINs &amp; Ceiling Rates'!$D$254="F&amp;E",'Labor Loading Matrix'!Y1177,0),IF('CLINs &amp; Ceiling Rates'!$D$255="F&amp;E",'Labor Loading Matrix'!Z1177,0),IF('CLINs &amp; Ceiling Rates'!$D$256="F&amp;E",'Labor Loading Matrix'!AA1177,0))</f>
        <v>0</v>
      </c>
      <c r="G1177" s="175">
        <f>SUM(IF('CLINs &amp; Ceiling Rates'!$D$237="R&amp;D",'Labor Loading Matrix'!H1177,0),IF('CLINs &amp; Ceiling Rates'!$D$238="R&amp;D",'Labor Loading Matrix'!I1177,0),IF('CLINs &amp; Ceiling Rates'!$D$239="R&amp;D",'Labor Loading Matrix'!J1177,0),IF('CLINs &amp; Ceiling Rates'!$D$240="R&amp;D",'Labor Loading Matrix'!K1177,0),IF('CLINs &amp; Ceiling Rates'!$D$241="R&amp;D",'Labor Loading Matrix'!L1177,0),IF('CLINs &amp; Ceiling Rates'!$D$242="R&amp;D",'Labor Loading Matrix'!M1177,0),IF('CLINs &amp; Ceiling Rates'!$D$243="R&amp;D",'Labor Loading Matrix'!N1177,0),IF('CLINs &amp; Ceiling Rates'!$D$244="R&amp;D",'Labor Loading Matrix'!O1177,0),IF('CLINs &amp; Ceiling Rates'!$D$245="R&amp;D",'Labor Loading Matrix'!P1177,0),IF('CLINs &amp; Ceiling Rates'!$D$246="R&amp;D",'Labor Loading Matrix'!Q1177,0),IF('CLINs &amp; Ceiling Rates'!$D$247="R&amp;D",'Labor Loading Matrix'!R1177,0),IF('CLINs &amp; Ceiling Rates'!$D$248="R&amp;D",'Labor Loading Matrix'!S1177,0),IF('CLINs &amp; Ceiling Rates'!$D$249="R&amp;D",'Labor Loading Matrix'!T1177,0),IF('CLINs &amp; Ceiling Rates'!$D$250="R&amp;D",'Labor Loading Matrix'!U1177,0),IF('CLINs &amp; Ceiling Rates'!$D$251="R&amp;D",'Labor Loading Matrix'!V1177,0),IF('CLINs &amp; Ceiling Rates'!$D$252="R&amp;D",'Labor Loading Matrix'!W1177,0),IF('CLINs &amp; Ceiling Rates'!$D$253="R&amp;D",'Labor Loading Matrix'!X1177,0),IF('CLINs &amp; Ceiling Rates'!$D$254="R&amp;D",'Labor Loading Matrix'!Y1177,0),IF('CLINs &amp; Ceiling Rates'!$D$255="R&amp;D",'Labor Loading Matrix'!Z1177,0),IF('CLINs &amp; Ceiling Rates'!$D$256="R&amp;D",'Labor Loading Matrix'!AA1177,0))</f>
        <v>0</v>
      </c>
      <c r="H1177" s="137"/>
      <c r="I1177" s="137"/>
      <c r="J1177" s="137"/>
      <c r="K1177" s="137"/>
      <c r="L1177" s="137"/>
      <c r="M1177" s="137"/>
      <c r="N1177" s="84"/>
      <c r="O1177" s="84"/>
      <c r="P1177" s="84"/>
      <c r="Q1177" s="84"/>
      <c r="R1177" s="133"/>
      <c r="S1177" s="133"/>
      <c r="T1177" s="133"/>
      <c r="U1177" s="133"/>
      <c r="V1177" s="133"/>
      <c r="W1177" s="133"/>
      <c r="X1177" s="133"/>
      <c r="Y1177" s="133"/>
      <c r="Z1177" s="133"/>
      <c r="AA1177" s="133"/>
    </row>
    <row r="1178" spans="1:27" s="73" customFormat="1" ht="18" hidden="1" customHeight="1" x14ac:dyDescent="0.25">
      <c r="A1178" s="173">
        <f>'CLINs &amp; Ceiling Rates'!B107</f>
        <v>0</v>
      </c>
      <c r="B1178" s="173">
        <f>'CLINs &amp; Ceiling Rates'!C107</f>
        <v>0</v>
      </c>
      <c r="C1178" s="177" t="str">
        <f>'CLINs &amp; Ceiling Rates'!O107</f>
        <v/>
      </c>
      <c r="D1178" s="211">
        <f>IF('CLINs &amp; Ceiling Rates'!D1134="",SUM('Labor Loading Matrix'!H1178:AA1178),SUM(E1178:G1178))</f>
        <v>0</v>
      </c>
      <c r="E1178" s="175">
        <f>SUM(IF('CLINs &amp; Ceiling Rates'!$D$237="OPS",'Labor Loading Matrix'!H1178,0),IF('CLINs &amp; Ceiling Rates'!$D$238="OPS",'Labor Loading Matrix'!I1178,0),IF('CLINs &amp; Ceiling Rates'!$D$239="OPS",'Labor Loading Matrix'!J1178,0),IF('CLINs &amp; Ceiling Rates'!$D$240="OPS",'Labor Loading Matrix'!K1178,0),IF('CLINs &amp; Ceiling Rates'!$D$241="OPS",'Labor Loading Matrix'!L1178,0),IF('CLINs &amp; Ceiling Rates'!$D$242="OPS",'Labor Loading Matrix'!M1178,0),IF('CLINs &amp; Ceiling Rates'!$D$243="OPS",'Labor Loading Matrix'!N1178,0),IF('CLINs &amp; Ceiling Rates'!$D$244="OPS",'Labor Loading Matrix'!O1178,0),IF('CLINs &amp; Ceiling Rates'!$D$245="OPS",'Labor Loading Matrix'!P1178,0),IF('CLINs &amp; Ceiling Rates'!$D$246="OPS",'Labor Loading Matrix'!Q1178,0),IF('CLINs &amp; Ceiling Rates'!$D$247="OPS",'Labor Loading Matrix'!R1178,0),IF('CLINs &amp; Ceiling Rates'!$D$248="OPS",'Labor Loading Matrix'!S1178,0),IF('CLINs &amp; Ceiling Rates'!$D$249="OPS",'Labor Loading Matrix'!T1178,0),IF('CLINs &amp; Ceiling Rates'!$D$250="OPS",'Labor Loading Matrix'!U1178,0),IF('CLINs &amp; Ceiling Rates'!$D$251="OPS",'Labor Loading Matrix'!V1178,0),IF('CLINs &amp; Ceiling Rates'!$D$252="OPS",'Labor Loading Matrix'!W1178,0),IF('CLINs &amp; Ceiling Rates'!$D$253="OPS",'Labor Loading Matrix'!X1178,0),IF('CLINs &amp; Ceiling Rates'!$D$254="OPS",'Labor Loading Matrix'!Y1178,0),IF('CLINs &amp; Ceiling Rates'!$D$255="OPS",'Labor Loading Matrix'!Z1178,0),IF('CLINs &amp; Ceiling Rates'!$D$256="OPS",'Labor Loading Matrix'!AA1178,0))</f>
        <v>0</v>
      </c>
      <c r="F1178" s="175">
        <f>SUM(IF('CLINs &amp; Ceiling Rates'!$D$237="F&amp;E",'Labor Loading Matrix'!H1178,0),IF('CLINs &amp; Ceiling Rates'!$D$238="F&amp;E",'Labor Loading Matrix'!I1178,0),IF('CLINs &amp; Ceiling Rates'!$D$239="F&amp;E",'Labor Loading Matrix'!J1178,0),IF('CLINs &amp; Ceiling Rates'!$D$240="F&amp;E",'Labor Loading Matrix'!K1178,0),IF('CLINs &amp; Ceiling Rates'!$D$241="F&amp;E",'Labor Loading Matrix'!L1178,0),IF('CLINs &amp; Ceiling Rates'!$D$242="F&amp;E",'Labor Loading Matrix'!M1178,0),IF('CLINs &amp; Ceiling Rates'!$D$243="F&amp;E",'Labor Loading Matrix'!N1178,0),IF('CLINs &amp; Ceiling Rates'!$D$244="F&amp;E",'Labor Loading Matrix'!O1178,0),IF('CLINs &amp; Ceiling Rates'!$D$245="F&amp;E",'Labor Loading Matrix'!P1178,0),IF('CLINs &amp; Ceiling Rates'!$D$246="F&amp;E",'Labor Loading Matrix'!Q1178,0),IF('CLINs &amp; Ceiling Rates'!$D$247="F&amp;E",'Labor Loading Matrix'!R1178,0),IF('CLINs &amp; Ceiling Rates'!$D$248="F&amp;E",'Labor Loading Matrix'!S1178,0),IF('CLINs &amp; Ceiling Rates'!$D$249="F&amp;E",'Labor Loading Matrix'!T1178,0),IF('CLINs &amp; Ceiling Rates'!$D$250="F&amp;E",'Labor Loading Matrix'!U1178,0),IF('CLINs &amp; Ceiling Rates'!$D$251="F&amp;E",'Labor Loading Matrix'!V1178,0),IF('CLINs &amp; Ceiling Rates'!$D$252="F&amp;E",'Labor Loading Matrix'!W1178,0),IF('CLINs &amp; Ceiling Rates'!$D$253="F&amp;E",'Labor Loading Matrix'!X1178,0),IF('CLINs &amp; Ceiling Rates'!$D$254="F&amp;E",'Labor Loading Matrix'!Y1178,0),IF('CLINs &amp; Ceiling Rates'!$D$255="F&amp;E",'Labor Loading Matrix'!Z1178,0),IF('CLINs &amp; Ceiling Rates'!$D$256="F&amp;E",'Labor Loading Matrix'!AA1178,0))</f>
        <v>0</v>
      </c>
      <c r="G1178" s="175">
        <f>SUM(IF('CLINs &amp; Ceiling Rates'!$D$237="R&amp;D",'Labor Loading Matrix'!H1178,0),IF('CLINs &amp; Ceiling Rates'!$D$238="R&amp;D",'Labor Loading Matrix'!I1178,0),IF('CLINs &amp; Ceiling Rates'!$D$239="R&amp;D",'Labor Loading Matrix'!J1178,0),IF('CLINs &amp; Ceiling Rates'!$D$240="R&amp;D",'Labor Loading Matrix'!K1178,0),IF('CLINs &amp; Ceiling Rates'!$D$241="R&amp;D",'Labor Loading Matrix'!L1178,0),IF('CLINs &amp; Ceiling Rates'!$D$242="R&amp;D",'Labor Loading Matrix'!M1178,0),IF('CLINs &amp; Ceiling Rates'!$D$243="R&amp;D",'Labor Loading Matrix'!N1178,0),IF('CLINs &amp; Ceiling Rates'!$D$244="R&amp;D",'Labor Loading Matrix'!O1178,0),IF('CLINs &amp; Ceiling Rates'!$D$245="R&amp;D",'Labor Loading Matrix'!P1178,0),IF('CLINs &amp; Ceiling Rates'!$D$246="R&amp;D",'Labor Loading Matrix'!Q1178,0),IF('CLINs &amp; Ceiling Rates'!$D$247="R&amp;D",'Labor Loading Matrix'!R1178,0),IF('CLINs &amp; Ceiling Rates'!$D$248="R&amp;D",'Labor Loading Matrix'!S1178,0),IF('CLINs &amp; Ceiling Rates'!$D$249="R&amp;D",'Labor Loading Matrix'!T1178,0),IF('CLINs &amp; Ceiling Rates'!$D$250="R&amp;D",'Labor Loading Matrix'!U1178,0),IF('CLINs &amp; Ceiling Rates'!$D$251="R&amp;D",'Labor Loading Matrix'!V1178,0),IF('CLINs &amp; Ceiling Rates'!$D$252="R&amp;D",'Labor Loading Matrix'!W1178,0),IF('CLINs &amp; Ceiling Rates'!$D$253="R&amp;D",'Labor Loading Matrix'!X1178,0),IF('CLINs &amp; Ceiling Rates'!$D$254="R&amp;D",'Labor Loading Matrix'!Y1178,0),IF('CLINs &amp; Ceiling Rates'!$D$255="R&amp;D",'Labor Loading Matrix'!Z1178,0),IF('CLINs &amp; Ceiling Rates'!$D$256="R&amp;D",'Labor Loading Matrix'!AA1178,0))</f>
        <v>0</v>
      </c>
      <c r="H1178" s="137"/>
      <c r="I1178" s="137"/>
      <c r="J1178" s="137"/>
      <c r="K1178" s="137"/>
      <c r="L1178" s="137"/>
      <c r="M1178" s="137"/>
      <c r="N1178" s="84"/>
      <c r="O1178" s="84"/>
      <c r="P1178" s="84"/>
      <c r="Q1178" s="84"/>
      <c r="R1178" s="133"/>
      <c r="S1178" s="133"/>
      <c r="T1178" s="133"/>
      <c r="U1178" s="133"/>
      <c r="V1178" s="133"/>
      <c r="W1178" s="133"/>
      <c r="X1178" s="133"/>
      <c r="Y1178" s="133"/>
      <c r="Z1178" s="133"/>
      <c r="AA1178" s="133"/>
    </row>
    <row r="1179" spans="1:27" s="73" customFormat="1" ht="18" hidden="1" customHeight="1" x14ac:dyDescent="0.25">
      <c r="A1179" s="173">
        <f>'CLINs &amp; Ceiling Rates'!B108</f>
        <v>0</v>
      </c>
      <c r="B1179" s="173">
        <f>'CLINs &amp; Ceiling Rates'!C108</f>
        <v>0</v>
      </c>
      <c r="C1179" s="177" t="str">
        <f>'CLINs &amp; Ceiling Rates'!O108</f>
        <v/>
      </c>
      <c r="D1179" s="211">
        <f>IF('CLINs &amp; Ceiling Rates'!D1135="",SUM('Labor Loading Matrix'!H1179:AA1179),SUM(E1179:G1179))</f>
        <v>0</v>
      </c>
      <c r="E1179" s="175">
        <f>SUM(IF('CLINs &amp; Ceiling Rates'!$D$237="OPS",'Labor Loading Matrix'!H1179,0),IF('CLINs &amp; Ceiling Rates'!$D$238="OPS",'Labor Loading Matrix'!I1179,0),IF('CLINs &amp; Ceiling Rates'!$D$239="OPS",'Labor Loading Matrix'!J1179,0),IF('CLINs &amp; Ceiling Rates'!$D$240="OPS",'Labor Loading Matrix'!K1179,0),IF('CLINs &amp; Ceiling Rates'!$D$241="OPS",'Labor Loading Matrix'!L1179,0),IF('CLINs &amp; Ceiling Rates'!$D$242="OPS",'Labor Loading Matrix'!M1179,0),IF('CLINs &amp; Ceiling Rates'!$D$243="OPS",'Labor Loading Matrix'!N1179,0),IF('CLINs &amp; Ceiling Rates'!$D$244="OPS",'Labor Loading Matrix'!O1179,0),IF('CLINs &amp; Ceiling Rates'!$D$245="OPS",'Labor Loading Matrix'!P1179,0),IF('CLINs &amp; Ceiling Rates'!$D$246="OPS",'Labor Loading Matrix'!Q1179,0),IF('CLINs &amp; Ceiling Rates'!$D$247="OPS",'Labor Loading Matrix'!R1179,0),IF('CLINs &amp; Ceiling Rates'!$D$248="OPS",'Labor Loading Matrix'!S1179,0),IF('CLINs &amp; Ceiling Rates'!$D$249="OPS",'Labor Loading Matrix'!T1179,0),IF('CLINs &amp; Ceiling Rates'!$D$250="OPS",'Labor Loading Matrix'!U1179,0),IF('CLINs &amp; Ceiling Rates'!$D$251="OPS",'Labor Loading Matrix'!V1179,0),IF('CLINs &amp; Ceiling Rates'!$D$252="OPS",'Labor Loading Matrix'!W1179,0),IF('CLINs &amp; Ceiling Rates'!$D$253="OPS",'Labor Loading Matrix'!X1179,0),IF('CLINs &amp; Ceiling Rates'!$D$254="OPS",'Labor Loading Matrix'!Y1179,0),IF('CLINs &amp; Ceiling Rates'!$D$255="OPS",'Labor Loading Matrix'!Z1179,0),IF('CLINs &amp; Ceiling Rates'!$D$256="OPS",'Labor Loading Matrix'!AA1179,0))</f>
        <v>0</v>
      </c>
      <c r="F1179" s="175">
        <f>SUM(IF('CLINs &amp; Ceiling Rates'!$D$237="F&amp;E",'Labor Loading Matrix'!H1179,0),IF('CLINs &amp; Ceiling Rates'!$D$238="F&amp;E",'Labor Loading Matrix'!I1179,0),IF('CLINs &amp; Ceiling Rates'!$D$239="F&amp;E",'Labor Loading Matrix'!J1179,0),IF('CLINs &amp; Ceiling Rates'!$D$240="F&amp;E",'Labor Loading Matrix'!K1179,0),IF('CLINs &amp; Ceiling Rates'!$D$241="F&amp;E",'Labor Loading Matrix'!L1179,0),IF('CLINs &amp; Ceiling Rates'!$D$242="F&amp;E",'Labor Loading Matrix'!M1179,0),IF('CLINs &amp; Ceiling Rates'!$D$243="F&amp;E",'Labor Loading Matrix'!N1179,0),IF('CLINs &amp; Ceiling Rates'!$D$244="F&amp;E",'Labor Loading Matrix'!O1179,0),IF('CLINs &amp; Ceiling Rates'!$D$245="F&amp;E",'Labor Loading Matrix'!P1179,0),IF('CLINs &amp; Ceiling Rates'!$D$246="F&amp;E",'Labor Loading Matrix'!Q1179,0),IF('CLINs &amp; Ceiling Rates'!$D$247="F&amp;E",'Labor Loading Matrix'!R1179,0),IF('CLINs &amp; Ceiling Rates'!$D$248="F&amp;E",'Labor Loading Matrix'!S1179,0),IF('CLINs &amp; Ceiling Rates'!$D$249="F&amp;E",'Labor Loading Matrix'!T1179,0),IF('CLINs &amp; Ceiling Rates'!$D$250="F&amp;E",'Labor Loading Matrix'!U1179,0),IF('CLINs &amp; Ceiling Rates'!$D$251="F&amp;E",'Labor Loading Matrix'!V1179,0),IF('CLINs &amp; Ceiling Rates'!$D$252="F&amp;E",'Labor Loading Matrix'!W1179,0),IF('CLINs &amp; Ceiling Rates'!$D$253="F&amp;E",'Labor Loading Matrix'!X1179,0),IF('CLINs &amp; Ceiling Rates'!$D$254="F&amp;E",'Labor Loading Matrix'!Y1179,0),IF('CLINs &amp; Ceiling Rates'!$D$255="F&amp;E",'Labor Loading Matrix'!Z1179,0),IF('CLINs &amp; Ceiling Rates'!$D$256="F&amp;E",'Labor Loading Matrix'!AA1179,0))</f>
        <v>0</v>
      </c>
      <c r="G1179" s="175">
        <f>SUM(IF('CLINs &amp; Ceiling Rates'!$D$237="R&amp;D",'Labor Loading Matrix'!H1179,0),IF('CLINs &amp; Ceiling Rates'!$D$238="R&amp;D",'Labor Loading Matrix'!I1179,0),IF('CLINs &amp; Ceiling Rates'!$D$239="R&amp;D",'Labor Loading Matrix'!J1179,0),IF('CLINs &amp; Ceiling Rates'!$D$240="R&amp;D",'Labor Loading Matrix'!K1179,0),IF('CLINs &amp; Ceiling Rates'!$D$241="R&amp;D",'Labor Loading Matrix'!L1179,0),IF('CLINs &amp; Ceiling Rates'!$D$242="R&amp;D",'Labor Loading Matrix'!M1179,0),IF('CLINs &amp; Ceiling Rates'!$D$243="R&amp;D",'Labor Loading Matrix'!N1179,0),IF('CLINs &amp; Ceiling Rates'!$D$244="R&amp;D",'Labor Loading Matrix'!O1179,0),IF('CLINs &amp; Ceiling Rates'!$D$245="R&amp;D",'Labor Loading Matrix'!P1179,0),IF('CLINs &amp; Ceiling Rates'!$D$246="R&amp;D",'Labor Loading Matrix'!Q1179,0),IF('CLINs &amp; Ceiling Rates'!$D$247="R&amp;D",'Labor Loading Matrix'!R1179,0),IF('CLINs &amp; Ceiling Rates'!$D$248="R&amp;D",'Labor Loading Matrix'!S1179,0),IF('CLINs &amp; Ceiling Rates'!$D$249="R&amp;D",'Labor Loading Matrix'!T1179,0),IF('CLINs &amp; Ceiling Rates'!$D$250="R&amp;D",'Labor Loading Matrix'!U1179,0),IF('CLINs &amp; Ceiling Rates'!$D$251="R&amp;D",'Labor Loading Matrix'!V1179,0),IF('CLINs &amp; Ceiling Rates'!$D$252="R&amp;D",'Labor Loading Matrix'!W1179,0),IF('CLINs &amp; Ceiling Rates'!$D$253="R&amp;D",'Labor Loading Matrix'!X1179,0),IF('CLINs &amp; Ceiling Rates'!$D$254="R&amp;D",'Labor Loading Matrix'!Y1179,0),IF('CLINs &amp; Ceiling Rates'!$D$255="R&amp;D",'Labor Loading Matrix'!Z1179,0),IF('CLINs &amp; Ceiling Rates'!$D$256="R&amp;D",'Labor Loading Matrix'!AA1179,0))</f>
        <v>0</v>
      </c>
      <c r="H1179" s="137"/>
      <c r="I1179" s="137"/>
      <c r="J1179" s="137"/>
      <c r="K1179" s="137"/>
      <c r="L1179" s="137"/>
      <c r="M1179" s="137"/>
      <c r="N1179" s="84"/>
      <c r="O1179" s="84"/>
      <c r="P1179" s="84"/>
      <c r="Q1179" s="84"/>
      <c r="R1179" s="133"/>
      <c r="S1179" s="133"/>
      <c r="T1179" s="133"/>
      <c r="U1179" s="133"/>
      <c r="V1179" s="133"/>
      <c r="W1179" s="133"/>
      <c r="X1179" s="133"/>
      <c r="Y1179" s="133"/>
      <c r="Z1179" s="133"/>
      <c r="AA1179" s="133"/>
    </row>
    <row r="1180" spans="1:27" s="73" customFormat="1" ht="18" hidden="1" customHeight="1" x14ac:dyDescent="0.25">
      <c r="A1180" s="173">
        <f>'CLINs &amp; Ceiling Rates'!B109</f>
        <v>0</v>
      </c>
      <c r="B1180" s="173">
        <f>'CLINs &amp; Ceiling Rates'!C109</f>
        <v>0</v>
      </c>
      <c r="C1180" s="177" t="str">
        <f>'CLINs &amp; Ceiling Rates'!O109</f>
        <v/>
      </c>
      <c r="D1180" s="211">
        <f>IF('CLINs &amp; Ceiling Rates'!D1136="",SUM('Labor Loading Matrix'!H1180:AA1180),SUM(E1180:G1180))</f>
        <v>0</v>
      </c>
      <c r="E1180" s="175">
        <f>SUM(IF('CLINs &amp; Ceiling Rates'!$D$237="OPS",'Labor Loading Matrix'!H1180,0),IF('CLINs &amp; Ceiling Rates'!$D$238="OPS",'Labor Loading Matrix'!I1180,0),IF('CLINs &amp; Ceiling Rates'!$D$239="OPS",'Labor Loading Matrix'!J1180,0),IF('CLINs &amp; Ceiling Rates'!$D$240="OPS",'Labor Loading Matrix'!K1180,0),IF('CLINs &amp; Ceiling Rates'!$D$241="OPS",'Labor Loading Matrix'!L1180,0),IF('CLINs &amp; Ceiling Rates'!$D$242="OPS",'Labor Loading Matrix'!M1180,0),IF('CLINs &amp; Ceiling Rates'!$D$243="OPS",'Labor Loading Matrix'!N1180,0),IF('CLINs &amp; Ceiling Rates'!$D$244="OPS",'Labor Loading Matrix'!O1180,0),IF('CLINs &amp; Ceiling Rates'!$D$245="OPS",'Labor Loading Matrix'!P1180,0),IF('CLINs &amp; Ceiling Rates'!$D$246="OPS",'Labor Loading Matrix'!Q1180,0),IF('CLINs &amp; Ceiling Rates'!$D$247="OPS",'Labor Loading Matrix'!R1180,0),IF('CLINs &amp; Ceiling Rates'!$D$248="OPS",'Labor Loading Matrix'!S1180,0),IF('CLINs &amp; Ceiling Rates'!$D$249="OPS",'Labor Loading Matrix'!T1180,0),IF('CLINs &amp; Ceiling Rates'!$D$250="OPS",'Labor Loading Matrix'!U1180,0),IF('CLINs &amp; Ceiling Rates'!$D$251="OPS",'Labor Loading Matrix'!V1180,0),IF('CLINs &amp; Ceiling Rates'!$D$252="OPS",'Labor Loading Matrix'!W1180,0),IF('CLINs &amp; Ceiling Rates'!$D$253="OPS",'Labor Loading Matrix'!X1180,0),IF('CLINs &amp; Ceiling Rates'!$D$254="OPS",'Labor Loading Matrix'!Y1180,0),IF('CLINs &amp; Ceiling Rates'!$D$255="OPS",'Labor Loading Matrix'!Z1180,0),IF('CLINs &amp; Ceiling Rates'!$D$256="OPS",'Labor Loading Matrix'!AA1180,0))</f>
        <v>0</v>
      </c>
      <c r="F1180" s="175">
        <f>SUM(IF('CLINs &amp; Ceiling Rates'!$D$237="F&amp;E",'Labor Loading Matrix'!H1180,0),IF('CLINs &amp; Ceiling Rates'!$D$238="F&amp;E",'Labor Loading Matrix'!I1180,0),IF('CLINs &amp; Ceiling Rates'!$D$239="F&amp;E",'Labor Loading Matrix'!J1180,0),IF('CLINs &amp; Ceiling Rates'!$D$240="F&amp;E",'Labor Loading Matrix'!K1180,0),IF('CLINs &amp; Ceiling Rates'!$D$241="F&amp;E",'Labor Loading Matrix'!L1180,0),IF('CLINs &amp; Ceiling Rates'!$D$242="F&amp;E",'Labor Loading Matrix'!M1180,0),IF('CLINs &amp; Ceiling Rates'!$D$243="F&amp;E",'Labor Loading Matrix'!N1180,0),IF('CLINs &amp; Ceiling Rates'!$D$244="F&amp;E",'Labor Loading Matrix'!O1180,0),IF('CLINs &amp; Ceiling Rates'!$D$245="F&amp;E",'Labor Loading Matrix'!P1180,0),IF('CLINs &amp; Ceiling Rates'!$D$246="F&amp;E",'Labor Loading Matrix'!Q1180,0),IF('CLINs &amp; Ceiling Rates'!$D$247="F&amp;E",'Labor Loading Matrix'!R1180,0),IF('CLINs &amp; Ceiling Rates'!$D$248="F&amp;E",'Labor Loading Matrix'!S1180,0),IF('CLINs &amp; Ceiling Rates'!$D$249="F&amp;E",'Labor Loading Matrix'!T1180,0),IF('CLINs &amp; Ceiling Rates'!$D$250="F&amp;E",'Labor Loading Matrix'!U1180,0),IF('CLINs &amp; Ceiling Rates'!$D$251="F&amp;E",'Labor Loading Matrix'!V1180,0),IF('CLINs &amp; Ceiling Rates'!$D$252="F&amp;E",'Labor Loading Matrix'!W1180,0),IF('CLINs &amp; Ceiling Rates'!$D$253="F&amp;E",'Labor Loading Matrix'!X1180,0),IF('CLINs &amp; Ceiling Rates'!$D$254="F&amp;E",'Labor Loading Matrix'!Y1180,0),IF('CLINs &amp; Ceiling Rates'!$D$255="F&amp;E",'Labor Loading Matrix'!Z1180,0),IF('CLINs &amp; Ceiling Rates'!$D$256="F&amp;E",'Labor Loading Matrix'!AA1180,0))</f>
        <v>0</v>
      </c>
      <c r="G1180" s="175">
        <f>SUM(IF('CLINs &amp; Ceiling Rates'!$D$237="R&amp;D",'Labor Loading Matrix'!H1180,0),IF('CLINs &amp; Ceiling Rates'!$D$238="R&amp;D",'Labor Loading Matrix'!I1180,0),IF('CLINs &amp; Ceiling Rates'!$D$239="R&amp;D",'Labor Loading Matrix'!J1180,0),IF('CLINs &amp; Ceiling Rates'!$D$240="R&amp;D",'Labor Loading Matrix'!K1180,0),IF('CLINs &amp; Ceiling Rates'!$D$241="R&amp;D",'Labor Loading Matrix'!L1180,0),IF('CLINs &amp; Ceiling Rates'!$D$242="R&amp;D",'Labor Loading Matrix'!M1180,0),IF('CLINs &amp; Ceiling Rates'!$D$243="R&amp;D",'Labor Loading Matrix'!N1180,0),IF('CLINs &amp; Ceiling Rates'!$D$244="R&amp;D",'Labor Loading Matrix'!O1180,0),IF('CLINs &amp; Ceiling Rates'!$D$245="R&amp;D",'Labor Loading Matrix'!P1180,0),IF('CLINs &amp; Ceiling Rates'!$D$246="R&amp;D",'Labor Loading Matrix'!Q1180,0),IF('CLINs &amp; Ceiling Rates'!$D$247="R&amp;D",'Labor Loading Matrix'!R1180,0),IF('CLINs &amp; Ceiling Rates'!$D$248="R&amp;D",'Labor Loading Matrix'!S1180,0),IF('CLINs &amp; Ceiling Rates'!$D$249="R&amp;D",'Labor Loading Matrix'!T1180,0),IF('CLINs &amp; Ceiling Rates'!$D$250="R&amp;D",'Labor Loading Matrix'!U1180,0),IF('CLINs &amp; Ceiling Rates'!$D$251="R&amp;D",'Labor Loading Matrix'!V1180,0),IF('CLINs &amp; Ceiling Rates'!$D$252="R&amp;D",'Labor Loading Matrix'!W1180,0),IF('CLINs &amp; Ceiling Rates'!$D$253="R&amp;D",'Labor Loading Matrix'!X1180,0),IF('CLINs &amp; Ceiling Rates'!$D$254="R&amp;D",'Labor Loading Matrix'!Y1180,0),IF('CLINs &amp; Ceiling Rates'!$D$255="R&amp;D",'Labor Loading Matrix'!Z1180,0),IF('CLINs &amp; Ceiling Rates'!$D$256="R&amp;D",'Labor Loading Matrix'!AA1180,0))</f>
        <v>0</v>
      </c>
      <c r="H1180" s="137"/>
      <c r="I1180" s="137"/>
      <c r="J1180" s="137"/>
      <c r="K1180" s="137"/>
      <c r="L1180" s="137"/>
      <c r="M1180" s="137"/>
      <c r="N1180" s="84"/>
      <c r="O1180" s="84"/>
      <c r="P1180" s="84"/>
      <c r="Q1180" s="84"/>
      <c r="R1180" s="133"/>
      <c r="S1180" s="133"/>
      <c r="T1180" s="133"/>
      <c r="U1180" s="133"/>
      <c r="V1180" s="133"/>
      <c r="W1180" s="133"/>
      <c r="X1180" s="133"/>
      <c r="Y1180" s="133"/>
      <c r="Z1180" s="133"/>
      <c r="AA1180" s="133"/>
    </row>
    <row r="1181" spans="1:27" s="73" customFormat="1" ht="18" hidden="1" customHeight="1" x14ac:dyDescent="0.25">
      <c r="A1181" s="173">
        <f>'CLINs &amp; Ceiling Rates'!B110</f>
        <v>0</v>
      </c>
      <c r="B1181" s="173">
        <f>'CLINs &amp; Ceiling Rates'!C110</f>
        <v>0</v>
      </c>
      <c r="C1181" s="177" t="str">
        <f>'CLINs &amp; Ceiling Rates'!O110</f>
        <v/>
      </c>
      <c r="D1181" s="211">
        <f>IF('CLINs &amp; Ceiling Rates'!D1137="",SUM('Labor Loading Matrix'!H1181:AA1181),SUM(E1181:G1181))</f>
        <v>0</v>
      </c>
      <c r="E1181" s="175">
        <f>SUM(IF('CLINs &amp; Ceiling Rates'!$D$237="OPS",'Labor Loading Matrix'!H1181,0),IF('CLINs &amp; Ceiling Rates'!$D$238="OPS",'Labor Loading Matrix'!I1181,0),IF('CLINs &amp; Ceiling Rates'!$D$239="OPS",'Labor Loading Matrix'!J1181,0),IF('CLINs &amp; Ceiling Rates'!$D$240="OPS",'Labor Loading Matrix'!K1181,0),IF('CLINs &amp; Ceiling Rates'!$D$241="OPS",'Labor Loading Matrix'!L1181,0),IF('CLINs &amp; Ceiling Rates'!$D$242="OPS",'Labor Loading Matrix'!M1181,0),IF('CLINs &amp; Ceiling Rates'!$D$243="OPS",'Labor Loading Matrix'!N1181,0),IF('CLINs &amp; Ceiling Rates'!$D$244="OPS",'Labor Loading Matrix'!O1181,0),IF('CLINs &amp; Ceiling Rates'!$D$245="OPS",'Labor Loading Matrix'!P1181,0),IF('CLINs &amp; Ceiling Rates'!$D$246="OPS",'Labor Loading Matrix'!Q1181,0),IF('CLINs &amp; Ceiling Rates'!$D$247="OPS",'Labor Loading Matrix'!R1181,0),IF('CLINs &amp; Ceiling Rates'!$D$248="OPS",'Labor Loading Matrix'!S1181,0),IF('CLINs &amp; Ceiling Rates'!$D$249="OPS",'Labor Loading Matrix'!T1181,0),IF('CLINs &amp; Ceiling Rates'!$D$250="OPS",'Labor Loading Matrix'!U1181,0),IF('CLINs &amp; Ceiling Rates'!$D$251="OPS",'Labor Loading Matrix'!V1181,0),IF('CLINs &amp; Ceiling Rates'!$D$252="OPS",'Labor Loading Matrix'!W1181,0),IF('CLINs &amp; Ceiling Rates'!$D$253="OPS",'Labor Loading Matrix'!X1181,0),IF('CLINs &amp; Ceiling Rates'!$D$254="OPS",'Labor Loading Matrix'!Y1181,0),IF('CLINs &amp; Ceiling Rates'!$D$255="OPS",'Labor Loading Matrix'!Z1181,0),IF('CLINs &amp; Ceiling Rates'!$D$256="OPS",'Labor Loading Matrix'!AA1181,0))</f>
        <v>0</v>
      </c>
      <c r="F1181" s="175">
        <f>SUM(IF('CLINs &amp; Ceiling Rates'!$D$237="F&amp;E",'Labor Loading Matrix'!H1181,0),IF('CLINs &amp; Ceiling Rates'!$D$238="F&amp;E",'Labor Loading Matrix'!I1181,0),IF('CLINs &amp; Ceiling Rates'!$D$239="F&amp;E",'Labor Loading Matrix'!J1181,0),IF('CLINs &amp; Ceiling Rates'!$D$240="F&amp;E",'Labor Loading Matrix'!K1181,0),IF('CLINs &amp; Ceiling Rates'!$D$241="F&amp;E",'Labor Loading Matrix'!L1181,0),IF('CLINs &amp; Ceiling Rates'!$D$242="F&amp;E",'Labor Loading Matrix'!M1181,0),IF('CLINs &amp; Ceiling Rates'!$D$243="F&amp;E",'Labor Loading Matrix'!N1181,0),IF('CLINs &amp; Ceiling Rates'!$D$244="F&amp;E",'Labor Loading Matrix'!O1181,0),IF('CLINs &amp; Ceiling Rates'!$D$245="F&amp;E",'Labor Loading Matrix'!P1181,0),IF('CLINs &amp; Ceiling Rates'!$D$246="F&amp;E",'Labor Loading Matrix'!Q1181,0),IF('CLINs &amp; Ceiling Rates'!$D$247="F&amp;E",'Labor Loading Matrix'!R1181,0),IF('CLINs &amp; Ceiling Rates'!$D$248="F&amp;E",'Labor Loading Matrix'!S1181,0),IF('CLINs &amp; Ceiling Rates'!$D$249="F&amp;E",'Labor Loading Matrix'!T1181,0),IF('CLINs &amp; Ceiling Rates'!$D$250="F&amp;E",'Labor Loading Matrix'!U1181,0),IF('CLINs &amp; Ceiling Rates'!$D$251="F&amp;E",'Labor Loading Matrix'!V1181,0),IF('CLINs &amp; Ceiling Rates'!$D$252="F&amp;E",'Labor Loading Matrix'!W1181,0),IF('CLINs &amp; Ceiling Rates'!$D$253="F&amp;E",'Labor Loading Matrix'!X1181,0),IF('CLINs &amp; Ceiling Rates'!$D$254="F&amp;E",'Labor Loading Matrix'!Y1181,0),IF('CLINs &amp; Ceiling Rates'!$D$255="F&amp;E",'Labor Loading Matrix'!Z1181,0),IF('CLINs &amp; Ceiling Rates'!$D$256="F&amp;E",'Labor Loading Matrix'!AA1181,0))</f>
        <v>0</v>
      </c>
      <c r="G1181" s="175">
        <f>SUM(IF('CLINs &amp; Ceiling Rates'!$D$237="R&amp;D",'Labor Loading Matrix'!H1181,0),IF('CLINs &amp; Ceiling Rates'!$D$238="R&amp;D",'Labor Loading Matrix'!I1181,0),IF('CLINs &amp; Ceiling Rates'!$D$239="R&amp;D",'Labor Loading Matrix'!J1181,0),IF('CLINs &amp; Ceiling Rates'!$D$240="R&amp;D",'Labor Loading Matrix'!K1181,0),IF('CLINs &amp; Ceiling Rates'!$D$241="R&amp;D",'Labor Loading Matrix'!L1181,0),IF('CLINs &amp; Ceiling Rates'!$D$242="R&amp;D",'Labor Loading Matrix'!M1181,0),IF('CLINs &amp; Ceiling Rates'!$D$243="R&amp;D",'Labor Loading Matrix'!N1181,0),IF('CLINs &amp; Ceiling Rates'!$D$244="R&amp;D",'Labor Loading Matrix'!O1181,0),IF('CLINs &amp; Ceiling Rates'!$D$245="R&amp;D",'Labor Loading Matrix'!P1181,0),IF('CLINs &amp; Ceiling Rates'!$D$246="R&amp;D",'Labor Loading Matrix'!Q1181,0),IF('CLINs &amp; Ceiling Rates'!$D$247="R&amp;D",'Labor Loading Matrix'!R1181,0),IF('CLINs &amp; Ceiling Rates'!$D$248="R&amp;D",'Labor Loading Matrix'!S1181,0),IF('CLINs &amp; Ceiling Rates'!$D$249="R&amp;D",'Labor Loading Matrix'!T1181,0),IF('CLINs &amp; Ceiling Rates'!$D$250="R&amp;D",'Labor Loading Matrix'!U1181,0),IF('CLINs &amp; Ceiling Rates'!$D$251="R&amp;D",'Labor Loading Matrix'!V1181,0),IF('CLINs &amp; Ceiling Rates'!$D$252="R&amp;D",'Labor Loading Matrix'!W1181,0),IF('CLINs &amp; Ceiling Rates'!$D$253="R&amp;D",'Labor Loading Matrix'!X1181,0),IF('CLINs &amp; Ceiling Rates'!$D$254="R&amp;D",'Labor Loading Matrix'!Y1181,0),IF('CLINs &amp; Ceiling Rates'!$D$255="R&amp;D",'Labor Loading Matrix'!Z1181,0),IF('CLINs &amp; Ceiling Rates'!$D$256="R&amp;D",'Labor Loading Matrix'!AA1181,0))</f>
        <v>0</v>
      </c>
      <c r="H1181" s="137"/>
      <c r="I1181" s="137"/>
      <c r="J1181" s="137"/>
      <c r="K1181" s="137"/>
      <c r="L1181" s="137"/>
      <c r="M1181" s="137"/>
      <c r="N1181" s="84"/>
      <c r="O1181" s="84"/>
      <c r="P1181" s="84"/>
      <c r="Q1181" s="84"/>
      <c r="R1181" s="133"/>
      <c r="S1181" s="133"/>
      <c r="T1181" s="133"/>
      <c r="U1181" s="133"/>
      <c r="V1181" s="133"/>
      <c r="W1181" s="133"/>
      <c r="X1181" s="133"/>
      <c r="Y1181" s="133"/>
      <c r="Z1181" s="133"/>
      <c r="AA1181" s="133"/>
    </row>
    <row r="1182" spans="1:27" s="73" customFormat="1" ht="18" hidden="1" customHeight="1" x14ac:dyDescent="0.25">
      <c r="A1182" s="173">
        <f>'CLINs &amp; Ceiling Rates'!B111</f>
        <v>0</v>
      </c>
      <c r="B1182" s="173">
        <f>'CLINs &amp; Ceiling Rates'!C111</f>
        <v>0</v>
      </c>
      <c r="C1182" s="177" t="str">
        <f>'CLINs &amp; Ceiling Rates'!O111</f>
        <v/>
      </c>
      <c r="D1182" s="211">
        <f>IF('CLINs &amp; Ceiling Rates'!D1138="",SUM('Labor Loading Matrix'!H1182:AA1182),SUM(E1182:G1182))</f>
        <v>0</v>
      </c>
      <c r="E1182" s="175">
        <f>SUM(IF('CLINs &amp; Ceiling Rates'!$D$237="OPS",'Labor Loading Matrix'!H1182,0),IF('CLINs &amp; Ceiling Rates'!$D$238="OPS",'Labor Loading Matrix'!I1182,0),IF('CLINs &amp; Ceiling Rates'!$D$239="OPS",'Labor Loading Matrix'!J1182,0),IF('CLINs &amp; Ceiling Rates'!$D$240="OPS",'Labor Loading Matrix'!K1182,0),IF('CLINs &amp; Ceiling Rates'!$D$241="OPS",'Labor Loading Matrix'!L1182,0),IF('CLINs &amp; Ceiling Rates'!$D$242="OPS",'Labor Loading Matrix'!M1182,0),IF('CLINs &amp; Ceiling Rates'!$D$243="OPS",'Labor Loading Matrix'!N1182,0),IF('CLINs &amp; Ceiling Rates'!$D$244="OPS",'Labor Loading Matrix'!O1182,0),IF('CLINs &amp; Ceiling Rates'!$D$245="OPS",'Labor Loading Matrix'!P1182,0),IF('CLINs &amp; Ceiling Rates'!$D$246="OPS",'Labor Loading Matrix'!Q1182,0),IF('CLINs &amp; Ceiling Rates'!$D$247="OPS",'Labor Loading Matrix'!R1182,0),IF('CLINs &amp; Ceiling Rates'!$D$248="OPS",'Labor Loading Matrix'!S1182,0),IF('CLINs &amp; Ceiling Rates'!$D$249="OPS",'Labor Loading Matrix'!T1182,0),IF('CLINs &amp; Ceiling Rates'!$D$250="OPS",'Labor Loading Matrix'!U1182,0),IF('CLINs &amp; Ceiling Rates'!$D$251="OPS",'Labor Loading Matrix'!V1182,0),IF('CLINs &amp; Ceiling Rates'!$D$252="OPS",'Labor Loading Matrix'!W1182,0),IF('CLINs &amp; Ceiling Rates'!$D$253="OPS",'Labor Loading Matrix'!X1182,0),IF('CLINs &amp; Ceiling Rates'!$D$254="OPS",'Labor Loading Matrix'!Y1182,0),IF('CLINs &amp; Ceiling Rates'!$D$255="OPS",'Labor Loading Matrix'!Z1182,0),IF('CLINs &amp; Ceiling Rates'!$D$256="OPS",'Labor Loading Matrix'!AA1182,0))</f>
        <v>0</v>
      </c>
      <c r="F1182" s="175">
        <f>SUM(IF('CLINs &amp; Ceiling Rates'!$D$237="F&amp;E",'Labor Loading Matrix'!H1182,0),IF('CLINs &amp; Ceiling Rates'!$D$238="F&amp;E",'Labor Loading Matrix'!I1182,0),IF('CLINs &amp; Ceiling Rates'!$D$239="F&amp;E",'Labor Loading Matrix'!J1182,0),IF('CLINs &amp; Ceiling Rates'!$D$240="F&amp;E",'Labor Loading Matrix'!K1182,0),IF('CLINs &amp; Ceiling Rates'!$D$241="F&amp;E",'Labor Loading Matrix'!L1182,0),IF('CLINs &amp; Ceiling Rates'!$D$242="F&amp;E",'Labor Loading Matrix'!M1182,0),IF('CLINs &amp; Ceiling Rates'!$D$243="F&amp;E",'Labor Loading Matrix'!N1182,0),IF('CLINs &amp; Ceiling Rates'!$D$244="F&amp;E",'Labor Loading Matrix'!O1182,0),IF('CLINs &amp; Ceiling Rates'!$D$245="F&amp;E",'Labor Loading Matrix'!P1182,0),IF('CLINs &amp; Ceiling Rates'!$D$246="F&amp;E",'Labor Loading Matrix'!Q1182,0),IF('CLINs &amp; Ceiling Rates'!$D$247="F&amp;E",'Labor Loading Matrix'!R1182,0),IF('CLINs &amp; Ceiling Rates'!$D$248="F&amp;E",'Labor Loading Matrix'!S1182,0),IF('CLINs &amp; Ceiling Rates'!$D$249="F&amp;E",'Labor Loading Matrix'!T1182,0),IF('CLINs &amp; Ceiling Rates'!$D$250="F&amp;E",'Labor Loading Matrix'!U1182,0),IF('CLINs &amp; Ceiling Rates'!$D$251="F&amp;E",'Labor Loading Matrix'!V1182,0),IF('CLINs &amp; Ceiling Rates'!$D$252="F&amp;E",'Labor Loading Matrix'!W1182,0),IF('CLINs &amp; Ceiling Rates'!$D$253="F&amp;E",'Labor Loading Matrix'!X1182,0),IF('CLINs &amp; Ceiling Rates'!$D$254="F&amp;E",'Labor Loading Matrix'!Y1182,0),IF('CLINs &amp; Ceiling Rates'!$D$255="F&amp;E",'Labor Loading Matrix'!Z1182,0),IF('CLINs &amp; Ceiling Rates'!$D$256="F&amp;E",'Labor Loading Matrix'!AA1182,0))</f>
        <v>0</v>
      </c>
      <c r="G1182" s="175">
        <f>SUM(IF('CLINs &amp; Ceiling Rates'!$D$237="R&amp;D",'Labor Loading Matrix'!H1182,0),IF('CLINs &amp; Ceiling Rates'!$D$238="R&amp;D",'Labor Loading Matrix'!I1182,0),IF('CLINs &amp; Ceiling Rates'!$D$239="R&amp;D",'Labor Loading Matrix'!J1182,0),IF('CLINs &amp; Ceiling Rates'!$D$240="R&amp;D",'Labor Loading Matrix'!K1182,0),IF('CLINs &amp; Ceiling Rates'!$D$241="R&amp;D",'Labor Loading Matrix'!L1182,0),IF('CLINs &amp; Ceiling Rates'!$D$242="R&amp;D",'Labor Loading Matrix'!M1182,0),IF('CLINs &amp; Ceiling Rates'!$D$243="R&amp;D",'Labor Loading Matrix'!N1182,0),IF('CLINs &amp; Ceiling Rates'!$D$244="R&amp;D",'Labor Loading Matrix'!O1182,0),IF('CLINs &amp; Ceiling Rates'!$D$245="R&amp;D",'Labor Loading Matrix'!P1182,0),IF('CLINs &amp; Ceiling Rates'!$D$246="R&amp;D",'Labor Loading Matrix'!Q1182,0),IF('CLINs &amp; Ceiling Rates'!$D$247="R&amp;D",'Labor Loading Matrix'!R1182,0),IF('CLINs &amp; Ceiling Rates'!$D$248="R&amp;D",'Labor Loading Matrix'!S1182,0),IF('CLINs &amp; Ceiling Rates'!$D$249="R&amp;D",'Labor Loading Matrix'!T1182,0),IF('CLINs &amp; Ceiling Rates'!$D$250="R&amp;D",'Labor Loading Matrix'!U1182,0),IF('CLINs &amp; Ceiling Rates'!$D$251="R&amp;D",'Labor Loading Matrix'!V1182,0),IF('CLINs &amp; Ceiling Rates'!$D$252="R&amp;D",'Labor Loading Matrix'!W1182,0),IF('CLINs &amp; Ceiling Rates'!$D$253="R&amp;D",'Labor Loading Matrix'!X1182,0),IF('CLINs &amp; Ceiling Rates'!$D$254="R&amp;D",'Labor Loading Matrix'!Y1182,0),IF('CLINs &amp; Ceiling Rates'!$D$255="R&amp;D",'Labor Loading Matrix'!Z1182,0),IF('CLINs &amp; Ceiling Rates'!$D$256="R&amp;D",'Labor Loading Matrix'!AA1182,0))</f>
        <v>0</v>
      </c>
      <c r="H1182" s="137"/>
      <c r="I1182" s="137"/>
      <c r="J1182" s="137"/>
      <c r="K1182" s="137"/>
      <c r="L1182" s="137"/>
      <c r="M1182" s="137"/>
      <c r="N1182" s="84"/>
      <c r="O1182" s="84"/>
      <c r="P1182" s="84"/>
      <c r="Q1182" s="84"/>
      <c r="R1182" s="133"/>
      <c r="S1182" s="133"/>
      <c r="T1182" s="133"/>
      <c r="U1182" s="133"/>
      <c r="V1182" s="133"/>
      <c r="W1182" s="133"/>
      <c r="X1182" s="133"/>
      <c r="Y1182" s="133"/>
      <c r="Z1182" s="133"/>
      <c r="AA1182" s="133"/>
    </row>
    <row r="1183" spans="1:27" s="73" customFormat="1" ht="18" hidden="1" customHeight="1" x14ac:dyDescent="0.25">
      <c r="A1183" s="173">
        <f>'CLINs &amp; Ceiling Rates'!B112</f>
        <v>0</v>
      </c>
      <c r="B1183" s="173">
        <f>'CLINs &amp; Ceiling Rates'!C112</f>
        <v>0</v>
      </c>
      <c r="C1183" s="177" t="str">
        <f>'CLINs &amp; Ceiling Rates'!O112</f>
        <v/>
      </c>
      <c r="D1183" s="211">
        <f>IF('CLINs &amp; Ceiling Rates'!D1139="",SUM('Labor Loading Matrix'!H1183:AA1183),SUM(E1183:G1183))</f>
        <v>0</v>
      </c>
      <c r="E1183" s="175">
        <f>SUM(IF('CLINs &amp; Ceiling Rates'!$D$237="OPS",'Labor Loading Matrix'!H1183,0),IF('CLINs &amp; Ceiling Rates'!$D$238="OPS",'Labor Loading Matrix'!I1183,0),IF('CLINs &amp; Ceiling Rates'!$D$239="OPS",'Labor Loading Matrix'!J1183,0),IF('CLINs &amp; Ceiling Rates'!$D$240="OPS",'Labor Loading Matrix'!K1183,0),IF('CLINs &amp; Ceiling Rates'!$D$241="OPS",'Labor Loading Matrix'!L1183,0),IF('CLINs &amp; Ceiling Rates'!$D$242="OPS",'Labor Loading Matrix'!M1183,0),IF('CLINs &amp; Ceiling Rates'!$D$243="OPS",'Labor Loading Matrix'!N1183,0),IF('CLINs &amp; Ceiling Rates'!$D$244="OPS",'Labor Loading Matrix'!O1183,0),IF('CLINs &amp; Ceiling Rates'!$D$245="OPS",'Labor Loading Matrix'!P1183,0),IF('CLINs &amp; Ceiling Rates'!$D$246="OPS",'Labor Loading Matrix'!Q1183,0),IF('CLINs &amp; Ceiling Rates'!$D$247="OPS",'Labor Loading Matrix'!R1183,0),IF('CLINs &amp; Ceiling Rates'!$D$248="OPS",'Labor Loading Matrix'!S1183,0),IF('CLINs &amp; Ceiling Rates'!$D$249="OPS",'Labor Loading Matrix'!T1183,0),IF('CLINs &amp; Ceiling Rates'!$D$250="OPS",'Labor Loading Matrix'!U1183,0),IF('CLINs &amp; Ceiling Rates'!$D$251="OPS",'Labor Loading Matrix'!V1183,0),IF('CLINs &amp; Ceiling Rates'!$D$252="OPS",'Labor Loading Matrix'!W1183,0),IF('CLINs &amp; Ceiling Rates'!$D$253="OPS",'Labor Loading Matrix'!X1183,0),IF('CLINs &amp; Ceiling Rates'!$D$254="OPS",'Labor Loading Matrix'!Y1183,0),IF('CLINs &amp; Ceiling Rates'!$D$255="OPS",'Labor Loading Matrix'!Z1183,0),IF('CLINs &amp; Ceiling Rates'!$D$256="OPS",'Labor Loading Matrix'!AA1183,0))</f>
        <v>0</v>
      </c>
      <c r="F1183" s="175">
        <f>SUM(IF('CLINs &amp; Ceiling Rates'!$D$237="F&amp;E",'Labor Loading Matrix'!H1183,0),IF('CLINs &amp; Ceiling Rates'!$D$238="F&amp;E",'Labor Loading Matrix'!I1183,0),IF('CLINs &amp; Ceiling Rates'!$D$239="F&amp;E",'Labor Loading Matrix'!J1183,0),IF('CLINs &amp; Ceiling Rates'!$D$240="F&amp;E",'Labor Loading Matrix'!K1183,0),IF('CLINs &amp; Ceiling Rates'!$D$241="F&amp;E",'Labor Loading Matrix'!L1183,0),IF('CLINs &amp; Ceiling Rates'!$D$242="F&amp;E",'Labor Loading Matrix'!M1183,0),IF('CLINs &amp; Ceiling Rates'!$D$243="F&amp;E",'Labor Loading Matrix'!N1183,0),IF('CLINs &amp; Ceiling Rates'!$D$244="F&amp;E",'Labor Loading Matrix'!O1183,0),IF('CLINs &amp; Ceiling Rates'!$D$245="F&amp;E",'Labor Loading Matrix'!P1183,0),IF('CLINs &amp; Ceiling Rates'!$D$246="F&amp;E",'Labor Loading Matrix'!Q1183,0),IF('CLINs &amp; Ceiling Rates'!$D$247="F&amp;E",'Labor Loading Matrix'!R1183,0),IF('CLINs &amp; Ceiling Rates'!$D$248="F&amp;E",'Labor Loading Matrix'!S1183,0),IF('CLINs &amp; Ceiling Rates'!$D$249="F&amp;E",'Labor Loading Matrix'!T1183,0),IF('CLINs &amp; Ceiling Rates'!$D$250="F&amp;E",'Labor Loading Matrix'!U1183,0),IF('CLINs &amp; Ceiling Rates'!$D$251="F&amp;E",'Labor Loading Matrix'!V1183,0),IF('CLINs &amp; Ceiling Rates'!$D$252="F&amp;E",'Labor Loading Matrix'!W1183,0),IF('CLINs &amp; Ceiling Rates'!$D$253="F&amp;E",'Labor Loading Matrix'!X1183,0),IF('CLINs &amp; Ceiling Rates'!$D$254="F&amp;E",'Labor Loading Matrix'!Y1183,0),IF('CLINs &amp; Ceiling Rates'!$D$255="F&amp;E",'Labor Loading Matrix'!Z1183,0),IF('CLINs &amp; Ceiling Rates'!$D$256="F&amp;E",'Labor Loading Matrix'!AA1183,0))</f>
        <v>0</v>
      </c>
      <c r="G1183" s="175">
        <f>SUM(IF('CLINs &amp; Ceiling Rates'!$D$237="R&amp;D",'Labor Loading Matrix'!H1183,0),IF('CLINs &amp; Ceiling Rates'!$D$238="R&amp;D",'Labor Loading Matrix'!I1183,0),IF('CLINs &amp; Ceiling Rates'!$D$239="R&amp;D",'Labor Loading Matrix'!J1183,0),IF('CLINs &amp; Ceiling Rates'!$D$240="R&amp;D",'Labor Loading Matrix'!K1183,0),IF('CLINs &amp; Ceiling Rates'!$D$241="R&amp;D",'Labor Loading Matrix'!L1183,0),IF('CLINs &amp; Ceiling Rates'!$D$242="R&amp;D",'Labor Loading Matrix'!M1183,0),IF('CLINs &amp; Ceiling Rates'!$D$243="R&amp;D",'Labor Loading Matrix'!N1183,0),IF('CLINs &amp; Ceiling Rates'!$D$244="R&amp;D",'Labor Loading Matrix'!O1183,0),IF('CLINs &amp; Ceiling Rates'!$D$245="R&amp;D",'Labor Loading Matrix'!P1183,0),IF('CLINs &amp; Ceiling Rates'!$D$246="R&amp;D",'Labor Loading Matrix'!Q1183,0),IF('CLINs &amp; Ceiling Rates'!$D$247="R&amp;D",'Labor Loading Matrix'!R1183,0),IF('CLINs &amp; Ceiling Rates'!$D$248="R&amp;D",'Labor Loading Matrix'!S1183,0),IF('CLINs &amp; Ceiling Rates'!$D$249="R&amp;D",'Labor Loading Matrix'!T1183,0),IF('CLINs &amp; Ceiling Rates'!$D$250="R&amp;D",'Labor Loading Matrix'!U1183,0),IF('CLINs &amp; Ceiling Rates'!$D$251="R&amp;D",'Labor Loading Matrix'!V1183,0),IF('CLINs &amp; Ceiling Rates'!$D$252="R&amp;D",'Labor Loading Matrix'!W1183,0),IF('CLINs &amp; Ceiling Rates'!$D$253="R&amp;D",'Labor Loading Matrix'!X1183,0),IF('CLINs &amp; Ceiling Rates'!$D$254="R&amp;D",'Labor Loading Matrix'!Y1183,0),IF('CLINs &amp; Ceiling Rates'!$D$255="R&amp;D",'Labor Loading Matrix'!Z1183,0),IF('CLINs &amp; Ceiling Rates'!$D$256="R&amp;D",'Labor Loading Matrix'!AA1183,0))</f>
        <v>0</v>
      </c>
      <c r="H1183" s="137"/>
      <c r="I1183" s="137"/>
      <c r="J1183" s="137"/>
      <c r="K1183" s="137"/>
      <c r="L1183" s="137"/>
      <c r="M1183" s="137"/>
      <c r="N1183" s="84"/>
      <c r="O1183" s="84"/>
      <c r="P1183" s="84"/>
      <c r="Q1183" s="84"/>
      <c r="R1183" s="133"/>
      <c r="S1183" s="133"/>
      <c r="T1183" s="133"/>
      <c r="U1183" s="133"/>
      <c r="V1183" s="133"/>
      <c r="W1183" s="133"/>
      <c r="X1183" s="133"/>
      <c r="Y1183" s="133"/>
      <c r="Z1183" s="133"/>
      <c r="AA1183" s="133"/>
    </row>
    <row r="1184" spans="1:27" s="73" customFormat="1" ht="18" hidden="1" customHeight="1" x14ac:dyDescent="0.25">
      <c r="A1184" s="173">
        <f>'CLINs &amp; Ceiling Rates'!B113</f>
        <v>0</v>
      </c>
      <c r="B1184" s="173">
        <f>'CLINs &amp; Ceiling Rates'!C113</f>
        <v>0</v>
      </c>
      <c r="C1184" s="177" t="str">
        <f>'CLINs &amp; Ceiling Rates'!O113</f>
        <v/>
      </c>
      <c r="D1184" s="211">
        <f>IF('CLINs &amp; Ceiling Rates'!D1140="",SUM('Labor Loading Matrix'!H1184:AA1184),SUM(E1184:G1184))</f>
        <v>0</v>
      </c>
      <c r="E1184" s="175">
        <f>SUM(IF('CLINs &amp; Ceiling Rates'!$D$237="OPS",'Labor Loading Matrix'!H1184,0),IF('CLINs &amp; Ceiling Rates'!$D$238="OPS",'Labor Loading Matrix'!I1184,0),IF('CLINs &amp; Ceiling Rates'!$D$239="OPS",'Labor Loading Matrix'!J1184,0),IF('CLINs &amp; Ceiling Rates'!$D$240="OPS",'Labor Loading Matrix'!K1184,0),IF('CLINs &amp; Ceiling Rates'!$D$241="OPS",'Labor Loading Matrix'!L1184,0),IF('CLINs &amp; Ceiling Rates'!$D$242="OPS",'Labor Loading Matrix'!M1184,0),IF('CLINs &amp; Ceiling Rates'!$D$243="OPS",'Labor Loading Matrix'!N1184,0),IF('CLINs &amp; Ceiling Rates'!$D$244="OPS",'Labor Loading Matrix'!O1184,0),IF('CLINs &amp; Ceiling Rates'!$D$245="OPS",'Labor Loading Matrix'!P1184,0),IF('CLINs &amp; Ceiling Rates'!$D$246="OPS",'Labor Loading Matrix'!Q1184,0),IF('CLINs &amp; Ceiling Rates'!$D$247="OPS",'Labor Loading Matrix'!R1184,0),IF('CLINs &amp; Ceiling Rates'!$D$248="OPS",'Labor Loading Matrix'!S1184,0),IF('CLINs &amp; Ceiling Rates'!$D$249="OPS",'Labor Loading Matrix'!T1184,0),IF('CLINs &amp; Ceiling Rates'!$D$250="OPS",'Labor Loading Matrix'!U1184,0),IF('CLINs &amp; Ceiling Rates'!$D$251="OPS",'Labor Loading Matrix'!V1184,0),IF('CLINs &amp; Ceiling Rates'!$D$252="OPS",'Labor Loading Matrix'!W1184,0),IF('CLINs &amp; Ceiling Rates'!$D$253="OPS",'Labor Loading Matrix'!X1184,0),IF('CLINs &amp; Ceiling Rates'!$D$254="OPS",'Labor Loading Matrix'!Y1184,0),IF('CLINs &amp; Ceiling Rates'!$D$255="OPS",'Labor Loading Matrix'!Z1184,0),IF('CLINs &amp; Ceiling Rates'!$D$256="OPS",'Labor Loading Matrix'!AA1184,0))</f>
        <v>0</v>
      </c>
      <c r="F1184" s="175">
        <f>SUM(IF('CLINs &amp; Ceiling Rates'!$D$237="F&amp;E",'Labor Loading Matrix'!H1184,0),IF('CLINs &amp; Ceiling Rates'!$D$238="F&amp;E",'Labor Loading Matrix'!I1184,0),IF('CLINs &amp; Ceiling Rates'!$D$239="F&amp;E",'Labor Loading Matrix'!J1184,0),IF('CLINs &amp; Ceiling Rates'!$D$240="F&amp;E",'Labor Loading Matrix'!K1184,0),IF('CLINs &amp; Ceiling Rates'!$D$241="F&amp;E",'Labor Loading Matrix'!L1184,0),IF('CLINs &amp; Ceiling Rates'!$D$242="F&amp;E",'Labor Loading Matrix'!M1184,0),IF('CLINs &amp; Ceiling Rates'!$D$243="F&amp;E",'Labor Loading Matrix'!N1184,0),IF('CLINs &amp; Ceiling Rates'!$D$244="F&amp;E",'Labor Loading Matrix'!O1184,0),IF('CLINs &amp; Ceiling Rates'!$D$245="F&amp;E",'Labor Loading Matrix'!P1184,0),IF('CLINs &amp; Ceiling Rates'!$D$246="F&amp;E",'Labor Loading Matrix'!Q1184,0),IF('CLINs &amp; Ceiling Rates'!$D$247="F&amp;E",'Labor Loading Matrix'!R1184,0),IF('CLINs &amp; Ceiling Rates'!$D$248="F&amp;E",'Labor Loading Matrix'!S1184,0),IF('CLINs &amp; Ceiling Rates'!$D$249="F&amp;E",'Labor Loading Matrix'!T1184,0),IF('CLINs &amp; Ceiling Rates'!$D$250="F&amp;E",'Labor Loading Matrix'!U1184,0),IF('CLINs &amp; Ceiling Rates'!$D$251="F&amp;E",'Labor Loading Matrix'!V1184,0),IF('CLINs &amp; Ceiling Rates'!$D$252="F&amp;E",'Labor Loading Matrix'!W1184,0),IF('CLINs &amp; Ceiling Rates'!$D$253="F&amp;E",'Labor Loading Matrix'!X1184,0),IF('CLINs &amp; Ceiling Rates'!$D$254="F&amp;E",'Labor Loading Matrix'!Y1184,0),IF('CLINs &amp; Ceiling Rates'!$D$255="F&amp;E",'Labor Loading Matrix'!Z1184,0),IF('CLINs &amp; Ceiling Rates'!$D$256="F&amp;E",'Labor Loading Matrix'!AA1184,0))</f>
        <v>0</v>
      </c>
      <c r="G1184" s="175">
        <f>SUM(IF('CLINs &amp; Ceiling Rates'!$D$237="R&amp;D",'Labor Loading Matrix'!H1184,0),IF('CLINs &amp; Ceiling Rates'!$D$238="R&amp;D",'Labor Loading Matrix'!I1184,0),IF('CLINs &amp; Ceiling Rates'!$D$239="R&amp;D",'Labor Loading Matrix'!J1184,0),IF('CLINs &amp; Ceiling Rates'!$D$240="R&amp;D",'Labor Loading Matrix'!K1184,0),IF('CLINs &amp; Ceiling Rates'!$D$241="R&amp;D",'Labor Loading Matrix'!L1184,0),IF('CLINs &amp; Ceiling Rates'!$D$242="R&amp;D",'Labor Loading Matrix'!M1184,0),IF('CLINs &amp; Ceiling Rates'!$D$243="R&amp;D",'Labor Loading Matrix'!N1184,0),IF('CLINs &amp; Ceiling Rates'!$D$244="R&amp;D",'Labor Loading Matrix'!O1184,0),IF('CLINs &amp; Ceiling Rates'!$D$245="R&amp;D",'Labor Loading Matrix'!P1184,0),IF('CLINs &amp; Ceiling Rates'!$D$246="R&amp;D",'Labor Loading Matrix'!Q1184,0),IF('CLINs &amp; Ceiling Rates'!$D$247="R&amp;D",'Labor Loading Matrix'!R1184,0),IF('CLINs &amp; Ceiling Rates'!$D$248="R&amp;D",'Labor Loading Matrix'!S1184,0),IF('CLINs &amp; Ceiling Rates'!$D$249="R&amp;D",'Labor Loading Matrix'!T1184,0),IF('CLINs &amp; Ceiling Rates'!$D$250="R&amp;D",'Labor Loading Matrix'!U1184,0),IF('CLINs &amp; Ceiling Rates'!$D$251="R&amp;D",'Labor Loading Matrix'!V1184,0),IF('CLINs &amp; Ceiling Rates'!$D$252="R&amp;D",'Labor Loading Matrix'!W1184,0),IF('CLINs &amp; Ceiling Rates'!$D$253="R&amp;D",'Labor Loading Matrix'!X1184,0),IF('CLINs &amp; Ceiling Rates'!$D$254="R&amp;D",'Labor Loading Matrix'!Y1184,0),IF('CLINs &amp; Ceiling Rates'!$D$255="R&amp;D",'Labor Loading Matrix'!Z1184,0),IF('CLINs &amp; Ceiling Rates'!$D$256="R&amp;D",'Labor Loading Matrix'!AA1184,0))</f>
        <v>0</v>
      </c>
      <c r="H1184" s="137"/>
      <c r="I1184" s="137"/>
      <c r="J1184" s="137"/>
      <c r="K1184" s="137"/>
      <c r="L1184" s="137"/>
      <c r="M1184" s="137"/>
      <c r="N1184" s="84"/>
      <c r="O1184" s="84"/>
      <c r="P1184" s="84"/>
      <c r="Q1184" s="84"/>
      <c r="R1184" s="133"/>
      <c r="S1184" s="133"/>
      <c r="T1184" s="133"/>
      <c r="U1184" s="133"/>
      <c r="V1184" s="133"/>
      <c r="W1184" s="133"/>
      <c r="X1184" s="133"/>
      <c r="Y1184" s="133"/>
      <c r="Z1184" s="133"/>
      <c r="AA1184" s="133"/>
    </row>
    <row r="1185" spans="1:27" s="73" customFormat="1" ht="18" hidden="1" customHeight="1" x14ac:dyDescent="0.25">
      <c r="A1185" s="173">
        <f>'CLINs &amp; Ceiling Rates'!B114</f>
        <v>0</v>
      </c>
      <c r="B1185" s="173">
        <f>'CLINs &amp; Ceiling Rates'!C114</f>
        <v>0</v>
      </c>
      <c r="C1185" s="177" t="str">
        <f>'CLINs &amp; Ceiling Rates'!O114</f>
        <v/>
      </c>
      <c r="D1185" s="211">
        <f>IF('CLINs &amp; Ceiling Rates'!D1141="",SUM('Labor Loading Matrix'!H1185:AA1185),SUM(E1185:G1185))</f>
        <v>0</v>
      </c>
      <c r="E1185" s="175">
        <f>SUM(IF('CLINs &amp; Ceiling Rates'!$D$237="OPS",'Labor Loading Matrix'!H1185,0),IF('CLINs &amp; Ceiling Rates'!$D$238="OPS",'Labor Loading Matrix'!I1185,0),IF('CLINs &amp; Ceiling Rates'!$D$239="OPS",'Labor Loading Matrix'!J1185,0),IF('CLINs &amp; Ceiling Rates'!$D$240="OPS",'Labor Loading Matrix'!K1185,0),IF('CLINs &amp; Ceiling Rates'!$D$241="OPS",'Labor Loading Matrix'!L1185,0),IF('CLINs &amp; Ceiling Rates'!$D$242="OPS",'Labor Loading Matrix'!M1185,0),IF('CLINs &amp; Ceiling Rates'!$D$243="OPS",'Labor Loading Matrix'!N1185,0),IF('CLINs &amp; Ceiling Rates'!$D$244="OPS",'Labor Loading Matrix'!O1185,0),IF('CLINs &amp; Ceiling Rates'!$D$245="OPS",'Labor Loading Matrix'!P1185,0),IF('CLINs &amp; Ceiling Rates'!$D$246="OPS",'Labor Loading Matrix'!Q1185,0),IF('CLINs &amp; Ceiling Rates'!$D$247="OPS",'Labor Loading Matrix'!R1185,0),IF('CLINs &amp; Ceiling Rates'!$D$248="OPS",'Labor Loading Matrix'!S1185,0),IF('CLINs &amp; Ceiling Rates'!$D$249="OPS",'Labor Loading Matrix'!T1185,0),IF('CLINs &amp; Ceiling Rates'!$D$250="OPS",'Labor Loading Matrix'!U1185,0),IF('CLINs &amp; Ceiling Rates'!$D$251="OPS",'Labor Loading Matrix'!V1185,0),IF('CLINs &amp; Ceiling Rates'!$D$252="OPS",'Labor Loading Matrix'!W1185,0),IF('CLINs &amp; Ceiling Rates'!$D$253="OPS",'Labor Loading Matrix'!X1185,0),IF('CLINs &amp; Ceiling Rates'!$D$254="OPS",'Labor Loading Matrix'!Y1185,0),IF('CLINs &amp; Ceiling Rates'!$D$255="OPS",'Labor Loading Matrix'!Z1185,0),IF('CLINs &amp; Ceiling Rates'!$D$256="OPS",'Labor Loading Matrix'!AA1185,0))</f>
        <v>0</v>
      </c>
      <c r="F1185" s="175">
        <f>SUM(IF('CLINs &amp; Ceiling Rates'!$D$237="F&amp;E",'Labor Loading Matrix'!H1185,0),IF('CLINs &amp; Ceiling Rates'!$D$238="F&amp;E",'Labor Loading Matrix'!I1185,0),IF('CLINs &amp; Ceiling Rates'!$D$239="F&amp;E",'Labor Loading Matrix'!J1185,0),IF('CLINs &amp; Ceiling Rates'!$D$240="F&amp;E",'Labor Loading Matrix'!K1185,0),IF('CLINs &amp; Ceiling Rates'!$D$241="F&amp;E",'Labor Loading Matrix'!L1185,0),IF('CLINs &amp; Ceiling Rates'!$D$242="F&amp;E",'Labor Loading Matrix'!M1185,0),IF('CLINs &amp; Ceiling Rates'!$D$243="F&amp;E",'Labor Loading Matrix'!N1185,0),IF('CLINs &amp; Ceiling Rates'!$D$244="F&amp;E",'Labor Loading Matrix'!O1185,0),IF('CLINs &amp; Ceiling Rates'!$D$245="F&amp;E",'Labor Loading Matrix'!P1185,0),IF('CLINs &amp; Ceiling Rates'!$D$246="F&amp;E",'Labor Loading Matrix'!Q1185,0),IF('CLINs &amp; Ceiling Rates'!$D$247="F&amp;E",'Labor Loading Matrix'!R1185,0),IF('CLINs &amp; Ceiling Rates'!$D$248="F&amp;E",'Labor Loading Matrix'!S1185,0),IF('CLINs &amp; Ceiling Rates'!$D$249="F&amp;E",'Labor Loading Matrix'!T1185,0),IF('CLINs &amp; Ceiling Rates'!$D$250="F&amp;E",'Labor Loading Matrix'!U1185,0),IF('CLINs &amp; Ceiling Rates'!$D$251="F&amp;E",'Labor Loading Matrix'!V1185,0),IF('CLINs &amp; Ceiling Rates'!$D$252="F&amp;E",'Labor Loading Matrix'!W1185,0),IF('CLINs &amp; Ceiling Rates'!$D$253="F&amp;E",'Labor Loading Matrix'!X1185,0),IF('CLINs &amp; Ceiling Rates'!$D$254="F&amp;E",'Labor Loading Matrix'!Y1185,0),IF('CLINs &amp; Ceiling Rates'!$D$255="F&amp;E",'Labor Loading Matrix'!Z1185,0),IF('CLINs &amp; Ceiling Rates'!$D$256="F&amp;E",'Labor Loading Matrix'!AA1185,0))</f>
        <v>0</v>
      </c>
      <c r="G1185" s="175">
        <f>SUM(IF('CLINs &amp; Ceiling Rates'!$D$237="R&amp;D",'Labor Loading Matrix'!H1185,0),IF('CLINs &amp; Ceiling Rates'!$D$238="R&amp;D",'Labor Loading Matrix'!I1185,0),IF('CLINs &amp; Ceiling Rates'!$D$239="R&amp;D",'Labor Loading Matrix'!J1185,0),IF('CLINs &amp; Ceiling Rates'!$D$240="R&amp;D",'Labor Loading Matrix'!K1185,0),IF('CLINs &amp; Ceiling Rates'!$D$241="R&amp;D",'Labor Loading Matrix'!L1185,0),IF('CLINs &amp; Ceiling Rates'!$D$242="R&amp;D",'Labor Loading Matrix'!M1185,0),IF('CLINs &amp; Ceiling Rates'!$D$243="R&amp;D",'Labor Loading Matrix'!N1185,0),IF('CLINs &amp; Ceiling Rates'!$D$244="R&amp;D",'Labor Loading Matrix'!O1185,0),IF('CLINs &amp; Ceiling Rates'!$D$245="R&amp;D",'Labor Loading Matrix'!P1185,0),IF('CLINs &amp; Ceiling Rates'!$D$246="R&amp;D",'Labor Loading Matrix'!Q1185,0),IF('CLINs &amp; Ceiling Rates'!$D$247="R&amp;D",'Labor Loading Matrix'!R1185,0),IF('CLINs &amp; Ceiling Rates'!$D$248="R&amp;D",'Labor Loading Matrix'!S1185,0),IF('CLINs &amp; Ceiling Rates'!$D$249="R&amp;D",'Labor Loading Matrix'!T1185,0),IF('CLINs &amp; Ceiling Rates'!$D$250="R&amp;D",'Labor Loading Matrix'!U1185,0),IF('CLINs &amp; Ceiling Rates'!$D$251="R&amp;D",'Labor Loading Matrix'!V1185,0),IF('CLINs &amp; Ceiling Rates'!$D$252="R&amp;D",'Labor Loading Matrix'!W1185,0),IF('CLINs &amp; Ceiling Rates'!$D$253="R&amp;D",'Labor Loading Matrix'!X1185,0),IF('CLINs &amp; Ceiling Rates'!$D$254="R&amp;D",'Labor Loading Matrix'!Y1185,0),IF('CLINs &amp; Ceiling Rates'!$D$255="R&amp;D",'Labor Loading Matrix'!Z1185,0),IF('CLINs &amp; Ceiling Rates'!$D$256="R&amp;D",'Labor Loading Matrix'!AA1185,0))</f>
        <v>0</v>
      </c>
      <c r="H1185" s="137"/>
      <c r="I1185" s="137"/>
      <c r="J1185" s="137"/>
      <c r="K1185" s="137"/>
      <c r="L1185" s="137"/>
      <c r="M1185" s="137"/>
      <c r="N1185" s="84"/>
      <c r="O1185" s="84"/>
      <c r="P1185" s="84"/>
      <c r="Q1185" s="84"/>
      <c r="R1185" s="133"/>
      <c r="S1185" s="133"/>
      <c r="T1185" s="133"/>
      <c r="U1185" s="133"/>
      <c r="V1185" s="133"/>
      <c r="W1185" s="133"/>
      <c r="X1185" s="133"/>
      <c r="Y1185" s="133"/>
      <c r="Z1185" s="133"/>
      <c r="AA1185" s="133"/>
    </row>
    <row r="1186" spans="1:27" s="73" customFormat="1" ht="18" hidden="1" customHeight="1" x14ac:dyDescent="0.25">
      <c r="A1186" s="173">
        <f>'CLINs &amp; Ceiling Rates'!B115</f>
        <v>0</v>
      </c>
      <c r="B1186" s="173">
        <f>'CLINs &amp; Ceiling Rates'!C115</f>
        <v>0</v>
      </c>
      <c r="C1186" s="177" t="str">
        <f>'CLINs &amp; Ceiling Rates'!O115</f>
        <v/>
      </c>
      <c r="D1186" s="211">
        <f>IF('CLINs &amp; Ceiling Rates'!D1142="",SUM('Labor Loading Matrix'!H1186:AA1186),SUM(E1186:G1186))</f>
        <v>0</v>
      </c>
      <c r="E1186" s="175">
        <f>SUM(IF('CLINs &amp; Ceiling Rates'!$D$237="OPS",'Labor Loading Matrix'!H1186,0),IF('CLINs &amp; Ceiling Rates'!$D$238="OPS",'Labor Loading Matrix'!I1186,0),IF('CLINs &amp; Ceiling Rates'!$D$239="OPS",'Labor Loading Matrix'!J1186,0),IF('CLINs &amp; Ceiling Rates'!$D$240="OPS",'Labor Loading Matrix'!K1186,0),IF('CLINs &amp; Ceiling Rates'!$D$241="OPS",'Labor Loading Matrix'!L1186,0),IF('CLINs &amp; Ceiling Rates'!$D$242="OPS",'Labor Loading Matrix'!M1186,0),IF('CLINs &amp; Ceiling Rates'!$D$243="OPS",'Labor Loading Matrix'!N1186,0),IF('CLINs &amp; Ceiling Rates'!$D$244="OPS",'Labor Loading Matrix'!O1186,0),IF('CLINs &amp; Ceiling Rates'!$D$245="OPS",'Labor Loading Matrix'!P1186,0),IF('CLINs &amp; Ceiling Rates'!$D$246="OPS",'Labor Loading Matrix'!Q1186,0),IF('CLINs &amp; Ceiling Rates'!$D$247="OPS",'Labor Loading Matrix'!R1186,0),IF('CLINs &amp; Ceiling Rates'!$D$248="OPS",'Labor Loading Matrix'!S1186,0),IF('CLINs &amp; Ceiling Rates'!$D$249="OPS",'Labor Loading Matrix'!T1186,0),IF('CLINs &amp; Ceiling Rates'!$D$250="OPS",'Labor Loading Matrix'!U1186,0),IF('CLINs &amp; Ceiling Rates'!$D$251="OPS",'Labor Loading Matrix'!V1186,0),IF('CLINs &amp; Ceiling Rates'!$D$252="OPS",'Labor Loading Matrix'!W1186,0),IF('CLINs &amp; Ceiling Rates'!$D$253="OPS",'Labor Loading Matrix'!X1186,0),IF('CLINs &amp; Ceiling Rates'!$D$254="OPS",'Labor Loading Matrix'!Y1186,0),IF('CLINs &amp; Ceiling Rates'!$D$255="OPS",'Labor Loading Matrix'!Z1186,0),IF('CLINs &amp; Ceiling Rates'!$D$256="OPS",'Labor Loading Matrix'!AA1186,0))</f>
        <v>0</v>
      </c>
      <c r="F1186" s="175">
        <f>SUM(IF('CLINs &amp; Ceiling Rates'!$D$237="F&amp;E",'Labor Loading Matrix'!H1186,0),IF('CLINs &amp; Ceiling Rates'!$D$238="F&amp;E",'Labor Loading Matrix'!I1186,0),IF('CLINs &amp; Ceiling Rates'!$D$239="F&amp;E",'Labor Loading Matrix'!J1186,0),IF('CLINs &amp; Ceiling Rates'!$D$240="F&amp;E",'Labor Loading Matrix'!K1186,0),IF('CLINs &amp; Ceiling Rates'!$D$241="F&amp;E",'Labor Loading Matrix'!L1186,0),IF('CLINs &amp; Ceiling Rates'!$D$242="F&amp;E",'Labor Loading Matrix'!M1186,0),IF('CLINs &amp; Ceiling Rates'!$D$243="F&amp;E",'Labor Loading Matrix'!N1186,0),IF('CLINs &amp; Ceiling Rates'!$D$244="F&amp;E",'Labor Loading Matrix'!O1186,0),IF('CLINs &amp; Ceiling Rates'!$D$245="F&amp;E",'Labor Loading Matrix'!P1186,0),IF('CLINs &amp; Ceiling Rates'!$D$246="F&amp;E",'Labor Loading Matrix'!Q1186,0),IF('CLINs &amp; Ceiling Rates'!$D$247="F&amp;E",'Labor Loading Matrix'!R1186,0),IF('CLINs &amp; Ceiling Rates'!$D$248="F&amp;E",'Labor Loading Matrix'!S1186,0),IF('CLINs &amp; Ceiling Rates'!$D$249="F&amp;E",'Labor Loading Matrix'!T1186,0),IF('CLINs &amp; Ceiling Rates'!$D$250="F&amp;E",'Labor Loading Matrix'!U1186,0),IF('CLINs &amp; Ceiling Rates'!$D$251="F&amp;E",'Labor Loading Matrix'!V1186,0),IF('CLINs &amp; Ceiling Rates'!$D$252="F&amp;E",'Labor Loading Matrix'!W1186,0),IF('CLINs &amp; Ceiling Rates'!$D$253="F&amp;E",'Labor Loading Matrix'!X1186,0),IF('CLINs &amp; Ceiling Rates'!$D$254="F&amp;E",'Labor Loading Matrix'!Y1186,0),IF('CLINs &amp; Ceiling Rates'!$D$255="F&amp;E",'Labor Loading Matrix'!Z1186,0),IF('CLINs &amp; Ceiling Rates'!$D$256="F&amp;E",'Labor Loading Matrix'!AA1186,0))</f>
        <v>0</v>
      </c>
      <c r="G1186" s="175">
        <f>SUM(IF('CLINs &amp; Ceiling Rates'!$D$237="R&amp;D",'Labor Loading Matrix'!H1186,0),IF('CLINs &amp; Ceiling Rates'!$D$238="R&amp;D",'Labor Loading Matrix'!I1186,0),IF('CLINs &amp; Ceiling Rates'!$D$239="R&amp;D",'Labor Loading Matrix'!J1186,0),IF('CLINs &amp; Ceiling Rates'!$D$240="R&amp;D",'Labor Loading Matrix'!K1186,0),IF('CLINs &amp; Ceiling Rates'!$D$241="R&amp;D",'Labor Loading Matrix'!L1186,0),IF('CLINs &amp; Ceiling Rates'!$D$242="R&amp;D",'Labor Loading Matrix'!M1186,0),IF('CLINs &amp; Ceiling Rates'!$D$243="R&amp;D",'Labor Loading Matrix'!N1186,0),IF('CLINs &amp; Ceiling Rates'!$D$244="R&amp;D",'Labor Loading Matrix'!O1186,0),IF('CLINs &amp; Ceiling Rates'!$D$245="R&amp;D",'Labor Loading Matrix'!P1186,0),IF('CLINs &amp; Ceiling Rates'!$D$246="R&amp;D",'Labor Loading Matrix'!Q1186,0),IF('CLINs &amp; Ceiling Rates'!$D$247="R&amp;D",'Labor Loading Matrix'!R1186,0),IF('CLINs &amp; Ceiling Rates'!$D$248="R&amp;D",'Labor Loading Matrix'!S1186,0),IF('CLINs &amp; Ceiling Rates'!$D$249="R&amp;D",'Labor Loading Matrix'!T1186,0),IF('CLINs &amp; Ceiling Rates'!$D$250="R&amp;D",'Labor Loading Matrix'!U1186,0),IF('CLINs &amp; Ceiling Rates'!$D$251="R&amp;D",'Labor Loading Matrix'!V1186,0),IF('CLINs &amp; Ceiling Rates'!$D$252="R&amp;D",'Labor Loading Matrix'!W1186,0),IF('CLINs &amp; Ceiling Rates'!$D$253="R&amp;D",'Labor Loading Matrix'!X1186,0),IF('CLINs &amp; Ceiling Rates'!$D$254="R&amp;D",'Labor Loading Matrix'!Y1186,0),IF('CLINs &amp; Ceiling Rates'!$D$255="R&amp;D",'Labor Loading Matrix'!Z1186,0),IF('CLINs &amp; Ceiling Rates'!$D$256="R&amp;D",'Labor Loading Matrix'!AA1186,0))</f>
        <v>0</v>
      </c>
      <c r="H1186" s="137"/>
      <c r="I1186" s="137"/>
      <c r="J1186" s="137"/>
      <c r="K1186" s="137"/>
      <c r="L1186" s="137"/>
      <c r="M1186" s="137"/>
      <c r="N1186" s="84"/>
      <c r="O1186" s="84"/>
      <c r="P1186" s="84"/>
      <c r="Q1186" s="84"/>
      <c r="R1186" s="133"/>
      <c r="S1186" s="133"/>
      <c r="T1186" s="133"/>
      <c r="U1186" s="133"/>
      <c r="V1186" s="133"/>
      <c r="W1186" s="133"/>
      <c r="X1186" s="133"/>
      <c r="Y1186" s="133"/>
      <c r="Z1186" s="133"/>
      <c r="AA1186" s="133"/>
    </row>
    <row r="1187" spans="1:27" s="73" customFormat="1" ht="18" hidden="1" customHeight="1" x14ac:dyDescent="0.25">
      <c r="A1187" s="173">
        <f>'CLINs &amp; Ceiling Rates'!B116</f>
        <v>0</v>
      </c>
      <c r="B1187" s="173">
        <f>'CLINs &amp; Ceiling Rates'!C116</f>
        <v>0</v>
      </c>
      <c r="C1187" s="177" t="str">
        <f>'CLINs &amp; Ceiling Rates'!O116</f>
        <v/>
      </c>
      <c r="D1187" s="211">
        <f>IF('CLINs &amp; Ceiling Rates'!D1143="",SUM('Labor Loading Matrix'!H1187:AA1187),SUM(E1187:G1187))</f>
        <v>0</v>
      </c>
      <c r="E1187" s="175">
        <f>SUM(IF('CLINs &amp; Ceiling Rates'!$D$237="OPS",'Labor Loading Matrix'!H1187,0),IF('CLINs &amp; Ceiling Rates'!$D$238="OPS",'Labor Loading Matrix'!I1187,0),IF('CLINs &amp; Ceiling Rates'!$D$239="OPS",'Labor Loading Matrix'!J1187,0),IF('CLINs &amp; Ceiling Rates'!$D$240="OPS",'Labor Loading Matrix'!K1187,0),IF('CLINs &amp; Ceiling Rates'!$D$241="OPS",'Labor Loading Matrix'!L1187,0),IF('CLINs &amp; Ceiling Rates'!$D$242="OPS",'Labor Loading Matrix'!M1187,0),IF('CLINs &amp; Ceiling Rates'!$D$243="OPS",'Labor Loading Matrix'!N1187,0),IF('CLINs &amp; Ceiling Rates'!$D$244="OPS",'Labor Loading Matrix'!O1187,0),IF('CLINs &amp; Ceiling Rates'!$D$245="OPS",'Labor Loading Matrix'!P1187,0),IF('CLINs &amp; Ceiling Rates'!$D$246="OPS",'Labor Loading Matrix'!Q1187,0),IF('CLINs &amp; Ceiling Rates'!$D$247="OPS",'Labor Loading Matrix'!R1187,0),IF('CLINs &amp; Ceiling Rates'!$D$248="OPS",'Labor Loading Matrix'!S1187,0),IF('CLINs &amp; Ceiling Rates'!$D$249="OPS",'Labor Loading Matrix'!T1187,0),IF('CLINs &amp; Ceiling Rates'!$D$250="OPS",'Labor Loading Matrix'!U1187,0),IF('CLINs &amp; Ceiling Rates'!$D$251="OPS",'Labor Loading Matrix'!V1187,0),IF('CLINs &amp; Ceiling Rates'!$D$252="OPS",'Labor Loading Matrix'!W1187,0),IF('CLINs &amp; Ceiling Rates'!$D$253="OPS",'Labor Loading Matrix'!X1187,0),IF('CLINs &amp; Ceiling Rates'!$D$254="OPS",'Labor Loading Matrix'!Y1187,0),IF('CLINs &amp; Ceiling Rates'!$D$255="OPS",'Labor Loading Matrix'!Z1187,0),IF('CLINs &amp; Ceiling Rates'!$D$256="OPS",'Labor Loading Matrix'!AA1187,0))</f>
        <v>0</v>
      </c>
      <c r="F1187" s="175">
        <f>SUM(IF('CLINs &amp; Ceiling Rates'!$D$237="F&amp;E",'Labor Loading Matrix'!H1187,0),IF('CLINs &amp; Ceiling Rates'!$D$238="F&amp;E",'Labor Loading Matrix'!I1187,0),IF('CLINs &amp; Ceiling Rates'!$D$239="F&amp;E",'Labor Loading Matrix'!J1187,0),IF('CLINs &amp; Ceiling Rates'!$D$240="F&amp;E",'Labor Loading Matrix'!K1187,0),IF('CLINs &amp; Ceiling Rates'!$D$241="F&amp;E",'Labor Loading Matrix'!L1187,0),IF('CLINs &amp; Ceiling Rates'!$D$242="F&amp;E",'Labor Loading Matrix'!M1187,0),IF('CLINs &amp; Ceiling Rates'!$D$243="F&amp;E",'Labor Loading Matrix'!N1187,0),IF('CLINs &amp; Ceiling Rates'!$D$244="F&amp;E",'Labor Loading Matrix'!O1187,0),IF('CLINs &amp; Ceiling Rates'!$D$245="F&amp;E",'Labor Loading Matrix'!P1187,0),IF('CLINs &amp; Ceiling Rates'!$D$246="F&amp;E",'Labor Loading Matrix'!Q1187,0),IF('CLINs &amp; Ceiling Rates'!$D$247="F&amp;E",'Labor Loading Matrix'!R1187,0),IF('CLINs &amp; Ceiling Rates'!$D$248="F&amp;E",'Labor Loading Matrix'!S1187,0),IF('CLINs &amp; Ceiling Rates'!$D$249="F&amp;E",'Labor Loading Matrix'!T1187,0),IF('CLINs &amp; Ceiling Rates'!$D$250="F&amp;E",'Labor Loading Matrix'!U1187,0),IF('CLINs &amp; Ceiling Rates'!$D$251="F&amp;E",'Labor Loading Matrix'!V1187,0),IF('CLINs &amp; Ceiling Rates'!$D$252="F&amp;E",'Labor Loading Matrix'!W1187,0),IF('CLINs &amp; Ceiling Rates'!$D$253="F&amp;E",'Labor Loading Matrix'!X1187,0),IF('CLINs &amp; Ceiling Rates'!$D$254="F&amp;E",'Labor Loading Matrix'!Y1187,0),IF('CLINs &amp; Ceiling Rates'!$D$255="F&amp;E",'Labor Loading Matrix'!Z1187,0),IF('CLINs &amp; Ceiling Rates'!$D$256="F&amp;E",'Labor Loading Matrix'!AA1187,0))</f>
        <v>0</v>
      </c>
      <c r="G1187" s="175">
        <f>SUM(IF('CLINs &amp; Ceiling Rates'!$D$237="R&amp;D",'Labor Loading Matrix'!H1187,0),IF('CLINs &amp; Ceiling Rates'!$D$238="R&amp;D",'Labor Loading Matrix'!I1187,0),IF('CLINs &amp; Ceiling Rates'!$D$239="R&amp;D",'Labor Loading Matrix'!J1187,0),IF('CLINs &amp; Ceiling Rates'!$D$240="R&amp;D",'Labor Loading Matrix'!K1187,0),IF('CLINs &amp; Ceiling Rates'!$D$241="R&amp;D",'Labor Loading Matrix'!L1187,0),IF('CLINs &amp; Ceiling Rates'!$D$242="R&amp;D",'Labor Loading Matrix'!M1187,0),IF('CLINs &amp; Ceiling Rates'!$D$243="R&amp;D",'Labor Loading Matrix'!N1187,0),IF('CLINs &amp; Ceiling Rates'!$D$244="R&amp;D",'Labor Loading Matrix'!O1187,0),IF('CLINs &amp; Ceiling Rates'!$D$245="R&amp;D",'Labor Loading Matrix'!P1187,0),IF('CLINs &amp; Ceiling Rates'!$D$246="R&amp;D",'Labor Loading Matrix'!Q1187,0),IF('CLINs &amp; Ceiling Rates'!$D$247="R&amp;D",'Labor Loading Matrix'!R1187,0),IF('CLINs &amp; Ceiling Rates'!$D$248="R&amp;D",'Labor Loading Matrix'!S1187,0),IF('CLINs &amp; Ceiling Rates'!$D$249="R&amp;D",'Labor Loading Matrix'!T1187,0),IF('CLINs &amp; Ceiling Rates'!$D$250="R&amp;D",'Labor Loading Matrix'!U1187,0),IF('CLINs &amp; Ceiling Rates'!$D$251="R&amp;D",'Labor Loading Matrix'!V1187,0),IF('CLINs &amp; Ceiling Rates'!$D$252="R&amp;D",'Labor Loading Matrix'!W1187,0),IF('CLINs &amp; Ceiling Rates'!$D$253="R&amp;D",'Labor Loading Matrix'!X1187,0),IF('CLINs &amp; Ceiling Rates'!$D$254="R&amp;D",'Labor Loading Matrix'!Y1187,0),IF('CLINs &amp; Ceiling Rates'!$D$255="R&amp;D",'Labor Loading Matrix'!Z1187,0),IF('CLINs &amp; Ceiling Rates'!$D$256="R&amp;D",'Labor Loading Matrix'!AA1187,0))</f>
        <v>0</v>
      </c>
      <c r="H1187" s="137"/>
      <c r="I1187" s="137"/>
      <c r="J1187" s="137"/>
      <c r="K1187" s="137"/>
      <c r="L1187" s="137"/>
      <c r="M1187" s="137"/>
      <c r="N1187" s="84"/>
      <c r="O1187" s="84"/>
      <c r="P1187" s="84"/>
      <c r="Q1187" s="84"/>
      <c r="R1187" s="133"/>
      <c r="S1187" s="133"/>
      <c r="T1187" s="133"/>
      <c r="U1187" s="133"/>
      <c r="V1187" s="133"/>
      <c r="W1187" s="133"/>
      <c r="X1187" s="133"/>
      <c r="Y1187" s="133"/>
      <c r="Z1187" s="133"/>
      <c r="AA1187" s="133"/>
    </row>
    <row r="1188" spans="1:27" s="73" customFormat="1" ht="18" hidden="1" customHeight="1" x14ac:dyDescent="0.25">
      <c r="A1188" s="173">
        <f>'CLINs &amp; Ceiling Rates'!B117</f>
        <v>0</v>
      </c>
      <c r="B1188" s="173">
        <f>'CLINs &amp; Ceiling Rates'!C117</f>
        <v>0</v>
      </c>
      <c r="C1188" s="177" t="str">
        <f>'CLINs &amp; Ceiling Rates'!O117</f>
        <v/>
      </c>
      <c r="D1188" s="211">
        <f>IF('CLINs &amp; Ceiling Rates'!D1144="",SUM('Labor Loading Matrix'!H1188:AA1188),SUM(E1188:G1188))</f>
        <v>0</v>
      </c>
      <c r="E1188" s="175">
        <f>SUM(IF('CLINs &amp; Ceiling Rates'!$D$237="OPS",'Labor Loading Matrix'!H1188,0),IF('CLINs &amp; Ceiling Rates'!$D$238="OPS",'Labor Loading Matrix'!I1188,0),IF('CLINs &amp; Ceiling Rates'!$D$239="OPS",'Labor Loading Matrix'!J1188,0),IF('CLINs &amp; Ceiling Rates'!$D$240="OPS",'Labor Loading Matrix'!K1188,0),IF('CLINs &amp; Ceiling Rates'!$D$241="OPS",'Labor Loading Matrix'!L1188,0),IF('CLINs &amp; Ceiling Rates'!$D$242="OPS",'Labor Loading Matrix'!M1188,0),IF('CLINs &amp; Ceiling Rates'!$D$243="OPS",'Labor Loading Matrix'!N1188,0),IF('CLINs &amp; Ceiling Rates'!$D$244="OPS",'Labor Loading Matrix'!O1188,0),IF('CLINs &amp; Ceiling Rates'!$D$245="OPS",'Labor Loading Matrix'!P1188,0),IF('CLINs &amp; Ceiling Rates'!$D$246="OPS",'Labor Loading Matrix'!Q1188,0),IF('CLINs &amp; Ceiling Rates'!$D$247="OPS",'Labor Loading Matrix'!R1188,0),IF('CLINs &amp; Ceiling Rates'!$D$248="OPS",'Labor Loading Matrix'!S1188,0),IF('CLINs &amp; Ceiling Rates'!$D$249="OPS",'Labor Loading Matrix'!T1188,0),IF('CLINs &amp; Ceiling Rates'!$D$250="OPS",'Labor Loading Matrix'!U1188,0),IF('CLINs &amp; Ceiling Rates'!$D$251="OPS",'Labor Loading Matrix'!V1188,0),IF('CLINs &amp; Ceiling Rates'!$D$252="OPS",'Labor Loading Matrix'!W1188,0),IF('CLINs &amp; Ceiling Rates'!$D$253="OPS",'Labor Loading Matrix'!X1188,0),IF('CLINs &amp; Ceiling Rates'!$D$254="OPS",'Labor Loading Matrix'!Y1188,0),IF('CLINs &amp; Ceiling Rates'!$D$255="OPS",'Labor Loading Matrix'!Z1188,0),IF('CLINs &amp; Ceiling Rates'!$D$256="OPS",'Labor Loading Matrix'!AA1188,0))</f>
        <v>0</v>
      </c>
      <c r="F1188" s="175">
        <f>SUM(IF('CLINs &amp; Ceiling Rates'!$D$237="F&amp;E",'Labor Loading Matrix'!H1188,0),IF('CLINs &amp; Ceiling Rates'!$D$238="F&amp;E",'Labor Loading Matrix'!I1188,0),IF('CLINs &amp; Ceiling Rates'!$D$239="F&amp;E",'Labor Loading Matrix'!J1188,0),IF('CLINs &amp; Ceiling Rates'!$D$240="F&amp;E",'Labor Loading Matrix'!K1188,0),IF('CLINs &amp; Ceiling Rates'!$D$241="F&amp;E",'Labor Loading Matrix'!L1188,0),IF('CLINs &amp; Ceiling Rates'!$D$242="F&amp;E",'Labor Loading Matrix'!M1188,0),IF('CLINs &amp; Ceiling Rates'!$D$243="F&amp;E",'Labor Loading Matrix'!N1188,0),IF('CLINs &amp; Ceiling Rates'!$D$244="F&amp;E",'Labor Loading Matrix'!O1188,0),IF('CLINs &amp; Ceiling Rates'!$D$245="F&amp;E",'Labor Loading Matrix'!P1188,0),IF('CLINs &amp; Ceiling Rates'!$D$246="F&amp;E",'Labor Loading Matrix'!Q1188,0),IF('CLINs &amp; Ceiling Rates'!$D$247="F&amp;E",'Labor Loading Matrix'!R1188,0),IF('CLINs &amp; Ceiling Rates'!$D$248="F&amp;E",'Labor Loading Matrix'!S1188,0),IF('CLINs &amp; Ceiling Rates'!$D$249="F&amp;E",'Labor Loading Matrix'!T1188,0),IF('CLINs &amp; Ceiling Rates'!$D$250="F&amp;E",'Labor Loading Matrix'!U1188,0),IF('CLINs &amp; Ceiling Rates'!$D$251="F&amp;E",'Labor Loading Matrix'!V1188,0),IF('CLINs &amp; Ceiling Rates'!$D$252="F&amp;E",'Labor Loading Matrix'!W1188,0),IF('CLINs &amp; Ceiling Rates'!$D$253="F&amp;E",'Labor Loading Matrix'!X1188,0),IF('CLINs &amp; Ceiling Rates'!$D$254="F&amp;E",'Labor Loading Matrix'!Y1188,0),IF('CLINs &amp; Ceiling Rates'!$D$255="F&amp;E",'Labor Loading Matrix'!Z1188,0),IF('CLINs &amp; Ceiling Rates'!$D$256="F&amp;E",'Labor Loading Matrix'!AA1188,0))</f>
        <v>0</v>
      </c>
      <c r="G1188" s="175">
        <f>SUM(IF('CLINs &amp; Ceiling Rates'!$D$237="R&amp;D",'Labor Loading Matrix'!H1188,0),IF('CLINs &amp; Ceiling Rates'!$D$238="R&amp;D",'Labor Loading Matrix'!I1188,0),IF('CLINs &amp; Ceiling Rates'!$D$239="R&amp;D",'Labor Loading Matrix'!J1188,0),IF('CLINs &amp; Ceiling Rates'!$D$240="R&amp;D",'Labor Loading Matrix'!K1188,0),IF('CLINs &amp; Ceiling Rates'!$D$241="R&amp;D",'Labor Loading Matrix'!L1188,0),IF('CLINs &amp; Ceiling Rates'!$D$242="R&amp;D",'Labor Loading Matrix'!M1188,0),IF('CLINs &amp; Ceiling Rates'!$D$243="R&amp;D",'Labor Loading Matrix'!N1188,0),IF('CLINs &amp; Ceiling Rates'!$D$244="R&amp;D",'Labor Loading Matrix'!O1188,0),IF('CLINs &amp; Ceiling Rates'!$D$245="R&amp;D",'Labor Loading Matrix'!P1188,0),IF('CLINs &amp; Ceiling Rates'!$D$246="R&amp;D",'Labor Loading Matrix'!Q1188,0),IF('CLINs &amp; Ceiling Rates'!$D$247="R&amp;D",'Labor Loading Matrix'!R1188,0),IF('CLINs &amp; Ceiling Rates'!$D$248="R&amp;D",'Labor Loading Matrix'!S1188,0),IF('CLINs &amp; Ceiling Rates'!$D$249="R&amp;D",'Labor Loading Matrix'!T1188,0),IF('CLINs &amp; Ceiling Rates'!$D$250="R&amp;D",'Labor Loading Matrix'!U1188,0),IF('CLINs &amp; Ceiling Rates'!$D$251="R&amp;D",'Labor Loading Matrix'!V1188,0),IF('CLINs &amp; Ceiling Rates'!$D$252="R&amp;D",'Labor Loading Matrix'!W1188,0),IF('CLINs &amp; Ceiling Rates'!$D$253="R&amp;D",'Labor Loading Matrix'!X1188,0),IF('CLINs &amp; Ceiling Rates'!$D$254="R&amp;D",'Labor Loading Matrix'!Y1188,0),IF('CLINs &amp; Ceiling Rates'!$D$255="R&amp;D",'Labor Loading Matrix'!Z1188,0),IF('CLINs &amp; Ceiling Rates'!$D$256="R&amp;D",'Labor Loading Matrix'!AA1188,0))</f>
        <v>0</v>
      </c>
      <c r="H1188" s="137"/>
      <c r="I1188" s="137"/>
      <c r="J1188" s="137"/>
      <c r="K1188" s="137"/>
      <c r="L1188" s="137"/>
      <c r="M1188" s="137"/>
      <c r="N1188" s="84"/>
      <c r="O1188" s="84"/>
      <c r="P1188" s="84"/>
      <c r="Q1188" s="84"/>
      <c r="R1188" s="133"/>
      <c r="S1188" s="133"/>
      <c r="T1188" s="133"/>
      <c r="U1188" s="133"/>
      <c r="V1188" s="133"/>
      <c r="W1188" s="133"/>
      <c r="X1188" s="133"/>
      <c r="Y1188" s="133"/>
      <c r="Z1188" s="133"/>
      <c r="AA1188" s="133"/>
    </row>
    <row r="1189" spans="1:27" s="73" customFormat="1" ht="18" hidden="1" customHeight="1" x14ac:dyDescent="0.25">
      <c r="A1189" s="173">
        <f>'CLINs &amp; Ceiling Rates'!B118</f>
        <v>0</v>
      </c>
      <c r="B1189" s="173">
        <f>'CLINs &amp; Ceiling Rates'!C118</f>
        <v>0</v>
      </c>
      <c r="C1189" s="177" t="str">
        <f>'CLINs &amp; Ceiling Rates'!O118</f>
        <v/>
      </c>
      <c r="D1189" s="211">
        <f>IF('CLINs &amp; Ceiling Rates'!D1145="",SUM('Labor Loading Matrix'!H1189:AA1189),SUM(E1189:G1189))</f>
        <v>0</v>
      </c>
      <c r="E1189" s="175">
        <f>SUM(IF('CLINs &amp; Ceiling Rates'!$D$237="OPS",'Labor Loading Matrix'!H1189,0),IF('CLINs &amp; Ceiling Rates'!$D$238="OPS",'Labor Loading Matrix'!I1189,0),IF('CLINs &amp; Ceiling Rates'!$D$239="OPS",'Labor Loading Matrix'!J1189,0),IF('CLINs &amp; Ceiling Rates'!$D$240="OPS",'Labor Loading Matrix'!K1189,0),IF('CLINs &amp; Ceiling Rates'!$D$241="OPS",'Labor Loading Matrix'!L1189,0),IF('CLINs &amp; Ceiling Rates'!$D$242="OPS",'Labor Loading Matrix'!M1189,0),IF('CLINs &amp; Ceiling Rates'!$D$243="OPS",'Labor Loading Matrix'!N1189,0),IF('CLINs &amp; Ceiling Rates'!$D$244="OPS",'Labor Loading Matrix'!O1189,0),IF('CLINs &amp; Ceiling Rates'!$D$245="OPS",'Labor Loading Matrix'!P1189,0),IF('CLINs &amp; Ceiling Rates'!$D$246="OPS",'Labor Loading Matrix'!Q1189,0),IF('CLINs &amp; Ceiling Rates'!$D$247="OPS",'Labor Loading Matrix'!R1189,0),IF('CLINs &amp; Ceiling Rates'!$D$248="OPS",'Labor Loading Matrix'!S1189,0),IF('CLINs &amp; Ceiling Rates'!$D$249="OPS",'Labor Loading Matrix'!T1189,0),IF('CLINs &amp; Ceiling Rates'!$D$250="OPS",'Labor Loading Matrix'!U1189,0),IF('CLINs &amp; Ceiling Rates'!$D$251="OPS",'Labor Loading Matrix'!V1189,0),IF('CLINs &amp; Ceiling Rates'!$D$252="OPS",'Labor Loading Matrix'!W1189,0),IF('CLINs &amp; Ceiling Rates'!$D$253="OPS",'Labor Loading Matrix'!X1189,0),IF('CLINs &amp; Ceiling Rates'!$D$254="OPS",'Labor Loading Matrix'!Y1189,0),IF('CLINs &amp; Ceiling Rates'!$D$255="OPS",'Labor Loading Matrix'!Z1189,0),IF('CLINs &amp; Ceiling Rates'!$D$256="OPS",'Labor Loading Matrix'!AA1189,0))</f>
        <v>0</v>
      </c>
      <c r="F1189" s="175">
        <f>SUM(IF('CLINs &amp; Ceiling Rates'!$D$237="F&amp;E",'Labor Loading Matrix'!H1189,0),IF('CLINs &amp; Ceiling Rates'!$D$238="F&amp;E",'Labor Loading Matrix'!I1189,0),IF('CLINs &amp; Ceiling Rates'!$D$239="F&amp;E",'Labor Loading Matrix'!J1189,0),IF('CLINs &amp; Ceiling Rates'!$D$240="F&amp;E",'Labor Loading Matrix'!K1189,0),IF('CLINs &amp; Ceiling Rates'!$D$241="F&amp;E",'Labor Loading Matrix'!L1189,0),IF('CLINs &amp; Ceiling Rates'!$D$242="F&amp;E",'Labor Loading Matrix'!M1189,0),IF('CLINs &amp; Ceiling Rates'!$D$243="F&amp;E",'Labor Loading Matrix'!N1189,0),IF('CLINs &amp; Ceiling Rates'!$D$244="F&amp;E",'Labor Loading Matrix'!O1189,0),IF('CLINs &amp; Ceiling Rates'!$D$245="F&amp;E",'Labor Loading Matrix'!P1189,0),IF('CLINs &amp; Ceiling Rates'!$D$246="F&amp;E",'Labor Loading Matrix'!Q1189,0),IF('CLINs &amp; Ceiling Rates'!$D$247="F&amp;E",'Labor Loading Matrix'!R1189,0),IF('CLINs &amp; Ceiling Rates'!$D$248="F&amp;E",'Labor Loading Matrix'!S1189,0),IF('CLINs &amp; Ceiling Rates'!$D$249="F&amp;E",'Labor Loading Matrix'!T1189,0),IF('CLINs &amp; Ceiling Rates'!$D$250="F&amp;E",'Labor Loading Matrix'!U1189,0),IF('CLINs &amp; Ceiling Rates'!$D$251="F&amp;E",'Labor Loading Matrix'!V1189,0),IF('CLINs &amp; Ceiling Rates'!$D$252="F&amp;E",'Labor Loading Matrix'!W1189,0),IF('CLINs &amp; Ceiling Rates'!$D$253="F&amp;E",'Labor Loading Matrix'!X1189,0),IF('CLINs &amp; Ceiling Rates'!$D$254="F&amp;E",'Labor Loading Matrix'!Y1189,0),IF('CLINs &amp; Ceiling Rates'!$D$255="F&amp;E",'Labor Loading Matrix'!Z1189,0),IF('CLINs &amp; Ceiling Rates'!$D$256="F&amp;E",'Labor Loading Matrix'!AA1189,0))</f>
        <v>0</v>
      </c>
      <c r="G1189" s="175">
        <f>SUM(IF('CLINs &amp; Ceiling Rates'!$D$237="R&amp;D",'Labor Loading Matrix'!H1189,0),IF('CLINs &amp; Ceiling Rates'!$D$238="R&amp;D",'Labor Loading Matrix'!I1189,0),IF('CLINs &amp; Ceiling Rates'!$D$239="R&amp;D",'Labor Loading Matrix'!J1189,0),IF('CLINs &amp; Ceiling Rates'!$D$240="R&amp;D",'Labor Loading Matrix'!K1189,0),IF('CLINs &amp; Ceiling Rates'!$D$241="R&amp;D",'Labor Loading Matrix'!L1189,0),IF('CLINs &amp; Ceiling Rates'!$D$242="R&amp;D",'Labor Loading Matrix'!M1189,0),IF('CLINs &amp; Ceiling Rates'!$D$243="R&amp;D",'Labor Loading Matrix'!N1189,0),IF('CLINs &amp; Ceiling Rates'!$D$244="R&amp;D",'Labor Loading Matrix'!O1189,0),IF('CLINs &amp; Ceiling Rates'!$D$245="R&amp;D",'Labor Loading Matrix'!P1189,0),IF('CLINs &amp; Ceiling Rates'!$D$246="R&amp;D",'Labor Loading Matrix'!Q1189,0),IF('CLINs &amp; Ceiling Rates'!$D$247="R&amp;D",'Labor Loading Matrix'!R1189,0),IF('CLINs &amp; Ceiling Rates'!$D$248="R&amp;D",'Labor Loading Matrix'!S1189,0),IF('CLINs &amp; Ceiling Rates'!$D$249="R&amp;D",'Labor Loading Matrix'!T1189,0),IF('CLINs &amp; Ceiling Rates'!$D$250="R&amp;D",'Labor Loading Matrix'!U1189,0),IF('CLINs &amp; Ceiling Rates'!$D$251="R&amp;D",'Labor Loading Matrix'!V1189,0),IF('CLINs &amp; Ceiling Rates'!$D$252="R&amp;D",'Labor Loading Matrix'!W1189,0),IF('CLINs &amp; Ceiling Rates'!$D$253="R&amp;D",'Labor Loading Matrix'!X1189,0),IF('CLINs &amp; Ceiling Rates'!$D$254="R&amp;D",'Labor Loading Matrix'!Y1189,0),IF('CLINs &amp; Ceiling Rates'!$D$255="R&amp;D",'Labor Loading Matrix'!Z1189,0),IF('CLINs &amp; Ceiling Rates'!$D$256="R&amp;D",'Labor Loading Matrix'!AA1189,0))</f>
        <v>0</v>
      </c>
      <c r="H1189" s="137"/>
      <c r="I1189" s="137"/>
      <c r="J1189" s="137"/>
      <c r="K1189" s="137"/>
      <c r="L1189" s="137"/>
      <c r="M1189" s="137"/>
      <c r="N1189" s="84"/>
      <c r="O1189" s="84"/>
      <c r="P1189" s="84"/>
      <c r="Q1189" s="84"/>
      <c r="R1189" s="133"/>
      <c r="S1189" s="133"/>
      <c r="T1189" s="133"/>
      <c r="U1189" s="133"/>
      <c r="V1189" s="133"/>
      <c r="W1189" s="133"/>
      <c r="X1189" s="133"/>
      <c r="Y1189" s="133"/>
      <c r="Z1189" s="133"/>
      <c r="AA1189" s="133"/>
    </row>
    <row r="1190" spans="1:27" s="73" customFormat="1" ht="18" hidden="1" customHeight="1" x14ac:dyDescent="0.25">
      <c r="A1190" s="173">
        <f>'CLINs &amp; Ceiling Rates'!B119</f>
        <v>0</v>
      </c>
      <c r="B1190" s="173">
        <f>'CLINs &amp; Ceiling Rates'!C119</f>
        <v>0</v>
      </c>
      <c r="C1190" s="177" t="str">
        <f>'CLINs &amp; Ceiling Rates'!O119</f>
        <v/>
      </c>
      <c r="D1190" s="211">
        <f>IF('CLINs &amp; Ceiling Rates'!D1146="",SUM('Labor Loading Matrix'!H1190:AA1190),SUM(E1190:G1190))</f>
        <v>0</v>
      </c>
      <c r="E1190" s="175">
        <f>SUM(IF('CLINs &amp; Ceiling Rates'!$D$237="OPS",'Labor Loading Matrix'!H1190,0),IF('CLINs &amp; Ceiling Rates'!$D$238="OPS",'Labor Loading Matrix'!I1190,0),IF('CLINs &amp; Ceiling Rates'!$D$239="OPS",'Labor Loading Matrix'!J1190,0),IF('CLINs &amp; Ceiling Rates'!$D$240="OPS",'Labor Loading Matrix'!K1190,0),IF('CLINs &amp; Ceiling Rates'!$D$241="OPS",'Labor Loading Matrix'!L1190,0),IF('CLINs &amp; Ceiling Rates'!$D$242="OPS",'Labor Loading Matrix'!M1190,0),IF('CLINs &amp; Ceiling Rates'!$D$243="OPS",'Labor Loading Matrix'!N1190,0),IF('CLINs &amp; Ceiling Rates'!$D$244="OPS",'Labor Loading Matrix'!O1190,0),IF('CLINs &amp; Ceiling Rates'!$D$245="OPS",'Labor Loading Matrix'!P1190,0),IF('CLINs &amp; Ceiling Rates'!$D$246="OPS",'Labor Loading Matrix'!Q1190,0),IF('CLINs &amp; Ceiling Rates'!$D$247="OPS",'Labor Loading Matrix'!R1190,0),IF('CLINs &amp; Ceiling Rates'!$D$248="OPS",'Labor Loading Matrix'!S1190,0),IF('CLINs &amp; Ceiling Rates'!$D$249="OPS",'Labor Loading Matrix'!T1190,0),IF('CLINs &amp; Ceiling Rates'!$D$250="OPS",'Labor Loading Matrix'!U1190,0),IF('CLINs &amp; Ceiling Rates'!$D$251="OPS",'Labor Loading Matrix'!V1190,0),IF('CLINs &amp; Ceiling Rates'!$D$252="OPS",'Labor Loading Matrix'!W1190,0),IF('CLINs &amp; Ceiling Rates'!$D$253="OPS",'Labor Loading Matrix'!X1190,0),IF('CLINs &amp; Ceiling Rates'!$D$254="OPS",'Labor Loading Matrix'!Y1190,0),IF('CLINs &amp; Ceiling Rates'!$D$255="OPS",'Labor Loading Matrix'!Z1190,0),IF('CLINs &amp; Ceiling Rates'!$D$256="OPS",'Labor Loading Matrix'!AA1190,0))</f>
        <v>0</v>
      </c>
      <c r="F1190" s="175">
        <f>SUM(IF('CLINs &amp; Ceiling Rates'!$D$237="F&amp;E",'Labor Loading Matrix'!H1190,0),IF('CLINs &amp; Ceiling Rates'!$D$238="F&amp;E",'Labor Loading Matrix'!I1190,0),IF('CLINs &amp; Ceiling Rates'!$D$239="F&amp;E",'Labor Loading Matrix'!J1190,0),IF('CLINs &amp; Ceiling Rates'!$D$240="F&amp;E",'Labor Loading Matrix'!K1190,0),IF('CLINs &amp; Ceiling Rates'!$D$241="F&amp;E",'Labor Loading Matrix'!L1190,0),IF('CLINs &amp; Ceiling Rates'!$D$242="F&amp;E",'Labor Loading Matrix'!M1190,0),IF('CLINs &amp; Ceiling Rates'!$D$243="F&amp;E",'Labor Loading Matrix'!N1190,0),IF('CLINs &amp; Ceiling Rates'!$D$244="F&amp;E",'Labor Loading Matrix'!O1190,0),IF('CLINs &amp; Ceiling Rates'!$D$245="F&amp;E",'Labor Loading Matrix'!P1190,0),IF('CLINs &amp; Ceiling Rates'!$D$246="F&amp;E",'Labor Loading Matrix'!Q1190,0),IF('CLINs &amp; Ceiling Rates'!$D$247="F&amp;E",'Labor Loading Matrix'!R1190,0),IF('CLINs &amp; Ceiling Rates'!$D$248="F&amp;E",'Labor Loading Matrix'!S1190,0),IF('CLINs &amp; Ceiling Rates'!$D$249="F&amp;E",'Labor Loading Matrix'!T1190,0),IF('CLINs &amp; Ceiling Rates'!$D$250="F&amp;E",'Labor Loading Matrix'!U1190,0),IF('CLINs &amp; Ceiling Rates'!$D$251="F&amp;E",'Labor Loading Matrix'!V1190,0),IF('CLINs &amp; Ceiling Rates'!$D$252="F&amp;E",'Labor Loading Matrix'!W1190,0),IF('CLINs &amp; Ceiling Rates'!$D$253="F&amp;E",'Labor Loading Matrix'!X1190,0),IF('CLINs &amp; Ceiling Rates'!$D$254="F&amp;E",'Labor Loading Matrix'!Y1190,0),IF('CLINs &amp; Ceiling Rates'!$D$255="F&amp;E",'Labor Loading Matrix'!Z1190,0),IF('CLINs &amp; Ceiling Rates'!$D$256="F&amp;E",'Labor Loading Matrix'!AA1190,0))</f>
        <v>0</v>
      </c>
      <c r="G1190" s="175">
        <f>SUM(IF('CLINs &amp; Ceiling Rates'!$D$237="R&amp;D",'Labor Loading Matrix'!H1190,0),IF('CLINs &amp; Ceiling Rates'!$D$238="R&amp;D",'Labor Loading Matrix'!I1190,0),IF('CLINs &amp; Ceiling Rates'!$D$239="R&amp;D",'Labor Loading Matrix'!J1190,0),IF('CLINs &amp; Ceiling Rates'!$D$240="R&amp;D",'Labor Loading Matrix'!K1190,0),IF('CLINs &amp; Ceiling Rates'!$D$241="R&amp;D",'Labor Loading Matrix'!L1190,0),IF('CLINs &amp; Ceiling Rates'!$D$242="R&amp;D",'Labor Loading Matrix'!M1190,0),IF('CLINs &amp; Ceiling Rates'!$D$243="R&amp;D",'Labor Loading Matrix'!N1190,0),IF('CLINs &amp; Ceiling Rates'!$D$244="R&amp;D",'Labor Loading Matrix'!O1190,0),IF('CLINs &amp; Ceiling Rates'!$D$245="R&amp;D",'Labor Loading Matrix'!P1190,0),IF('CLINs &amp; Ceiling Rates'!$D$246="R&amp;D",'Labor Loading Matrix'!Q1190,0),IF('CLINs &amp; Ceiling Rates'!$D$247="R&amp;D",'Labor Loading Matrix'!R1190,0),IF('CLINs &amp; Ceiling Rates'!$D$248="R&amp;D",'Labor Loading Matrix'!S1190,0),IF('CLINs &amp; Ceiling Rates'!$D$249="R&amp;D",'Labor Loading Matrix'!T1190,0),IF('CLINs &amp; Ceiling Rates'!$D$250="R&amp;D",'Labor Loading Matrix'!U1190,0),IF('CLINs &amp; Ceiling Rates'!$D$251="R&amp;D",'Labor Loading Matrix'!V1190,0),IF('CLINs &amp; Ceiling Rates'!$D$252="R&amp;D",'Labor Loading Matrix'!W1190,0),IF('CLINs &amp; Ceiling Rates'!$D$253="R&amp;D",'Labor Loading Matrix'!X1190,0),IF('CLINs &amp; Ceiling Rates'!$D$254="R&amp;D",'Labor Loading Matrix'!Y1190,0),IF('CLINs &amp; Ceiling Rates'!$D$255="R&amp;D",'Labor Loading Matrix'!Z1190,0),IF('CLINs &amp; Ceiling Rates'!$D$256="R&amp;D",'Labor Loading Matrix'!AA1190,0))</f>
        <v>0</v>
      </c>
      <c r="H1190" s="137"/>
      <c r="I1190" s="137"/>
      <c r="J1190" s="137"/>
      <c r="K1190" s="137"/>
      <c r="L1190" s="137"/>
      <c r="M1190" s="137"/>
      <c r="N1190" s="84"/>
      <c r="O1190" s="84"/>
      <c r="P1190" s="84"/>
      <c r="Q1190" s="84"/>
      <c r="R1190" s="133"/>
      <c r="S1190" s="133"/>
      <c r="T1190" s="133"/>
      <c r="U1190" s="133"/>
      <c r="V1190" s="133"/>
      <c r="W1190" s="133"/>
      <c r="X1190" s="133"/>
      <c r="Y1190" s="133"/>
      <c r="Z1190" s="133"/>
      <c r="AA1190" s="133"/>
    </row>
    <row r="1191" spans="1:27" s="73" customFormat="1" ht="18" hidden="1" customHeight="1" x14ac:dyDescent="0.25">
      <c r="A1191" s="173">
        <f>'CLINs &amp; Ceiling Rates'!B120</f>
        <v>0</v>
      </c>
      <c r="B1191" s="173">
        <f>'CLINs &amp; Ceiling Rates'!C120</f>
        <v>0</v>
      </c>
      <c r="C1191" s="177" t="str">
        <f>'CLINs &amp; Ceiling Rates'!O120</f>
        <v/>
      </c>
      <c r="D1191" s="211">
        <f>IF('CLINs &amp; Ceiling Rates'!D1147="",SUM('Labor Loading Matrix'!H1191:AA1191),SUM(E1191:G1191))</f>
        <v>0</v>
      </c>
      <c r="E1191" s="175">
        <f>SUM(IF('CLINs &amp; Ceiling Rates'!$D$237="OPS",'Labor Loading Matrix'!H1191,0),IF('CLINs &amp; Ceiling Rates'!$D$238="OPS",'Labor Loading Matrix'!I1191,0),IF('CLINs &amp; Ceiling Rates'!$D$239="OPS",'Labor Loading Matrix'!J1191,0),IF('CLINs &amp; Ceiling Rates'!$D$240="OPS",'Labor Loading Matrix'!K1191,0),IF('CLINs &amp; Ceiling Rates'!$D$241="OPS",'Labor Loading Matrix'!L1191,0),IF('CLINs &amp; Ceiling Rates'!$D$242="OPS",'Labor Loading Matrix'!M1191,0),IF('CLINs &amp; Ceiling Rates'!$D$243="OPS",'Labor Loading Matrix'!N1191,0),IF('CLINs &amp; Ceiling Rates'!$D$244="OPS",'Labor Loading Matrix'!O1191,0),IF('CLINs &amp; Ceiling Rates'!$D$245="OPS",'Labor Loading Matrix'!P1191,0),IF('CLINs &amp; Ceiling Rates'!$D$246="OPS",'Labor Loading Matrix'!Q1191,0),IF('CLINs &amp; Ceiling Rates'!$D$247="OPS",'Labor Loading Matrix'!R1191,0),IF('CLINs &amp; Ceiling Rates'!$D$248="OPS",'Labor Loading Matrix'!S1191,0),IF('CLINs &amp; Ceiling Rates'!$D$249="OPS",'Labor Loading Matrix'!T1191,0),IF('CLINs &amp; Ceiling Rates'!$D$250="OPS",'Labor Loading Matrix'!U1191,0),IF('CLINs &amp; Ceiling Rates'!$D$251="OPS",'Labor Loading Matrix'!V1191,0),IF('CLINs &amp; Ceiling Rates'!$D$252="OPS",'Labor Loading Matrix'!W1191,0),IF('CLINs &amp; Ceiling Rates'!$D$253="OPS",'Labor Loading Matrix'!X1191,0),IF('CLINs &amp; Ceiling Rates'!$D$254="OPS",'Labor Loading Matrix'!Y1191,0),IF('CLINs &amp; Ceiling Rates'!$D$255="OPS",'Labor Loading Matrix'!Z1191,0),IF('CLINs &amp; Ceiling Rates'!$D$256="OPS",'Labor Loading Matrix'!AA1191,0))</f>
        <v>0</v>
      </c>
      <c r="F1191" s="175">
        <f>SUM(IF('CLINs &amp; Ceiling Rates'!$D$237="F&amp;E",'Labor Loading Matrix'!H1191,0),IF('CLINs &amp; Ceiling Rates'!$D$238="F&amp;E",'Labor Loading Matrix'!I1191,0),IF('CLINs &amp; Ceiling Rates'!$D$239="F&amp;E",'Labor Loading Matrix'!J1191,0),IF('CLINs &amp; Ceiling Rates'!$D$240="F&amp;E",'Labor Loading Matrix'!K1191,0),IF('CLINs &amp; Ceiling Rates'!$D$241="F&amp;E",'Labor Loading Matrix'!L1191,0),IF('CLINs &amp; Ceiling Rates'!$D$242="F&amp;E",'Labor Loading Matrix'!M1191,0),IF('CLINs &amp; Ceiling Rates'!$D$243="F&amp;E",'Labor Loading Matrix'!N1191,0),IF('CLINs &amp; Ceiling Rates'!$D$244="F&amp;E",'Labor Loading Matrix'!O1191,0),IF('CLINs &amp; Ceiling Rates'!$D$245="F&amp;E",'Labor Loading Matrix'!P1191,0),IF('CLINs &amp; Ceiling Rates'!$D$246="F&amp;E",'Labor Loading Matrix'!Q1191,0),IF('CLINs &amp; Ceiling Rates'!$D$247="F&amp;E",'Labor Loading Matrix'!R1191,0),IF('CLINs &amp; Ceiling Rates'!$D$248="F&amp;E",'Labor Loading Matrix'!S1191,0),IF('CLINs &amp; Ceiling Rates'!$D$249="F&amp;E",'Labor Loading Matrix'!T1191,0),IF('CLINs &amp; Ceiling Rates'!$D$250="F&amp;E",'Labor Loading Matrix'!U1191,0),IF('CLINs &amp; Ceiling Rates'!$D$251="F&amp;E",'Labor Loading Matrix'!V1191,0),IF('CLINs &amp; Ceiling Rates'!$D$252="F&amp;E",'Labor Loading Matrix'!W1191,0),IF('CLINs &amp; Ceiling Rates'!$D$253="F&amp;E",'Labor Loading Matrix'!X1191,0),IF('CLINs &amp; Ceiling Rates'!$D$254="F&amp;E",'Labor Loading Matrix'!Y1191,0),IF('CLINs &amp; Ceiling Rates'!$D$255="F&amp;E",'Labor Loading Matrix'!Z1191,0),IF('CLINs &amp; Ceiling Rates'!$D$256="F&amp;E",'Labor Loading Matrix'!AA1191,0))</f>
        <v>0</v>
      </c>
      <c r="G1191" s="175">
        <f>SUM(IF('CLINs &amp; Ceiling Rates'!$D$237="R&amp;D",'Labor Loading Matrix'!H1191,0),IF('CLINs &amp; Ceiling Rates'!$D$238="R&amp;D",'Labor Loading Matrix'!I1191,0),IF('CLINs &amp; Ceiling Rates'!$D$239="R&amp;D",'Labor Loading Matrix'!J1191,0),IF('CLINs &amp; Ceiling Rates'!$D$240="R&amp;D",'Labor Loading Matrix'!K1191,0),IF('CLINs &amp; Ceiling Rates'!$D$241="R&amp;D",'Labor Loading Matrix'!L1191,0),IF('CLINs &amp; Ceiling Rates'!$D$242="R&amp;D",'Labor Loading Matrix'!M1191,0),IF('CLINs &amp; Ceiling Rates'!$D$243="R&amp;D",'Labor Loading Matrix'!N1191,0),IF('CLINs &amp; Ceiling Rates'!$D$244="R&amp;D",'Labor Loading Matrix'!O1191,0),IF('CLINs &amp; Ceiling Rates'!$D$245="R&amp;D",'Labor Loading Matrix'!P1191,0),IF('CLINs &amp; Ceiling Rates'!$D$246="R&amp;D",'Labor Loading Matrix'!Q1191,0),IF('CLINs &amp; Ceiling Rates'!$D$247="R&amp;D",'Labor Loading Matrix'!R1191,0),IF('CLINs &amp; Ceiling Rates'!$D$248="R&amp;D",'Labor Loading Matrix'!S1191,0),IF('CLINs &amp; Ceiling Rates'!$D$249="R&amp;D",'Labor Loading Matrix'!T1191,0),IF('CLINs &amp; Ceiling Rates'!$D$250="R&amp;D",'Labor Loading Matrix'!U1191,0),IF('CLINs &amp; Ceiling Rates'!$D$251="R&amp;D",'Labor Loading Matrix'!V1191,0),IF('CLINs &amp; Ceiling Rates'!$D$252="R&amp;D",'Labor Loading Matrix'!W1191,0),IF('CLINs &amp; Ceiling Rates'!$D$253="R&amp;D",'Labor Loading Matrix'!X1191,0),IF('CLINs &amp; Ceiling Rates'!$D$254="R&amp;D",'Labor Loading Matrix'!Y1191,0),IF('CLINs &amp; Ceiling Rates'!$D$255="R&amp;D",'Labor Loading Matrix'!Z1191,0),IF('CLINs &amp; Ceiling Rates'!$D$256="R&amp;D",'Labor Loading Matrix'!AA1191,0))</f>
        <v>0</v>
      </c>
      <c r="H1191" s="137"/>
      <c r="I1191" s="137"/>
      <c r="J1191" s="137"/>
      <c r="K1191" s="137"/>
      <c r="L1191" s="137"/>
      <c r="M1191" s="137"/>
      <c r="N1191" s="84"/>
      <c r="O1191" s="84"/>
      <c r="P1191" s="84"/>
      <c r="Q1191" s="84"/>
      <c r="R1191" s="133"/>
      <c r="S1191" s="133"/>
      <c r="T1191" s="133"/>
      <c r="U1191" s="133"/>
      <c r="V1191" s="133"/>
      <c r="W1191" s="133"/>
      <c r="X1191" s="133"/>
      <c r="Y1191" s="133"/>
      <c r="Z1191" s="133"/>
      <c r="AA1191" s="133"/>
    </row>
    <row r="1192" spans="1:27" s="73" customFormat="1" ht="18" hidden="1" customHeight="1" x14ac:dyDescent="0.25">
      <c r="A1192" s="173">
        <f>'CLINs &amp; Ceiling Rates'!B121</f>
        <v>0</v>
      </c>
      <c r="B1192" s="173">
        <f>'CLINs &amp; Ceiling Rates'!C121</f>
        <v>0</v>
      </c>
      <c r="C1192" s="177" t="str">
        <f>'CLINs &amp; Ceiling Rates'!O121</f>
        <v/>
      </c>
      <c r="D1192" s="211">
        <f>IF('CLINs &amp; Ceiling Rates'!D1148="",SUM('Labor Loading Matrix'!H1192:AA1192),SUM(E1192:G1192))</f>
        <v>0</v>
      </c>
      <c r="E1192" s="175">
        <f>SUM(IF('CLINs &amp; Ceiling Rates'!$D$237="OPS",'Labor Loading Matrix'!H1192,0),IF('CLINs &amp; Ceiling Rates'!$D$238="OPS",'Labor Loading Matrix'!I1192,0),IF('CLINs &amp; Ceiling Rates'!$D$239="OPS",'Labor Loading Matrix'!J1192,0),IF('CLINs &amp; Ceiling Rates'!$D$240="OPS",'Labor Loading Matrix'!K1192,0),IF('CLINs &amp; Ceiling Rates'!$D$241="OPS",'Labor Loading Matrix'!L1192,0),IF('CLINs &amp; Ceiling Rates'!$D$242="OPS",'Labor Loading Matrix'!M1192,0),IF('CLINs &amp; Ceiling Rates'!$D$243="OPS",'Labor Loading Matrix'!N1192,0),IF('CLINs &amp; Ceiling Rates'!$D$244="OPS",'Labor Loading Matrix'!O1192,0),IF('CLINs &amp; Ceiling Rates'!$D$245="OPS",'Labor Loading Matrix'!P1192,0),IF('CLINs &amp; Ceiling Rates'!$D$246="OPS",'Labor Loading Matrix'!Q1192,0),IF('CLINs &amp; Ceiling Rates'!$D$247="OPS",'Labor Loading Matrix'!R1192,0),IF('CLINs &amp; Ceiling Rates'!$D$248="OPS",'Labor Loading Matrix'!S1192,0),IF('CLINs &amp; Ceiling Rates'!$D$249="OPS",'Labor Loading Matrix'!T1192,0),IF('CLINs &amp; Ceiling Rates'!$D$250="OPS",'Labor Loading Matrix'!U1192,0),IF('CLINs &amp; Ceiling Rates'!$D$251="OPS",'Labor Loading Matrix'!V1192,0),IF('CLINs &amp; Ceiling Rates'!$D$252="OPS",'Labor Loading Matrix'!W1192,0),IF('CLINs &amp; Ceiling Rates'!$D$253="OPS",'Labor Loading Matrix'!X1192,0),IF('CLINs &amp; Ceiling Rates'!$D$254="OPS",'Labor Loading Matrix'!Y1192,0),IF('CLINs &amp; Ceiling Rates'!$D$255="OPS",'Labor Loading Matrix'!Z1192,0),IF('CLINs &amp; Ceiling Rates'!$D$256="OPS",'Labor Loading Matrix'!AA1192,0))</f>
        <v>0</v>
      </c>
      <c r="F1192" s="175">
        <f>SUM(IF('CLINs &amp; Ceiling Rates'!$D$237="F&amp;E",'Labor Loading Matrix'!H1192,0),IF('CLINs &amp; Ceiling Rates'!$D$238="F&amp;E",'Labor Loading Matrix'!I1192,0),IF('CLINs &amp; Ceiling Rates'!$D$239="F&amp;E",'Labor Loading Matrix'!J1192,0),IF('CLINs &amp; Ceiling Rates'!$D$240="F&amp;E",'Labor Loading Matrix'!K1192,0),IF('CLINs &amp; Ceiling Rates'!$D$241="F&amp;E",'Labor Loading Matrix'!L1192,0),IF('CLINs &amp; Ceiling Rates'!$D$242="F&amp;E",'Labor Loading Matrix'!M1192,0),IF('CLINs &amp; Ceiling Rates'!$D$243="F&amp;E",'Labor Loading Matrix'!N1192,0),IF('CLINs &amp; Ceiling Rates'!$D$244="F&amp;E",'Labor Loading Matrix'!O1192,0),IF('CLINs &amp; Ceiling Rates'!$D$245="F&amp;E",'Labor Loading Matrix'!P1192,0),IF('CLINs &amp; Ceiling Rates'!$D$246="F&amp;E",'Labor Loading Matrix'!Q1192,0),IF('CLINs &amp; Ceiling Rates'!$D$247="F&amp;E",'Labor Loading Matrix'!R1192,0),IF('CLINs &amp; Ceiling Rates'!$D$248="F&amp;E",'Labor Loading Matrix'!S1192,0),IF('CLINs &amp; Ceiling Rates'!$D$249="F&amp;E",'Labor Loading Matrix'!T1192,0),IF('CLINs &amp; Ceiling Rates'!$D$250="F&amp;E",'Labor Loading Matrix'!U1192,0),IF('CLINs &amp; Ceiling Rates'!$D$251="F&amp;E",'Labor Loading Matrix'!V1192,0),IF('CLINs &amp; Ceiling Rates'!$D$252="F&amp;E",'Labor Loading Matrix'!W1192,0),IF('CLINs &amp; Ceiling Rates'!$D$253="F&amp;E",'Labor Loading Matrix'!X1192,0),IF('CLINs &amp; Ceiling Rates'!$D$254="F&amp;E",'Labor Loading Matrix'!Y1192,0),IF('CLINs &amp; Ceiling Rates'!$D$255="F&amp;E",'Labor Loading Matrix'!Z1192,0),IF('CLINs &amp; Ceiling Rates'!$D$256="F&amp;E",'Labor Loading Matrix'!AA1192,0))</f>
        <v>0</v>
      </c>
      <c r="G1192" s="175">
        <f>SUM(IF('CLINs &amp; Ceiling Rates'!$D$237="R&amp;D",'Labor Loading Matrix'!H1192,0),IF('CLINs &amp; Ceiling Rates'!$D$238="R&amp;D",'Labor Loading Matrix'!I1192,0),IF('CLINs &amp; Ceiling Rates'!$D$239="R&amp;D",'Labor Loading Matrix'!J1192,0),IF('CLINs &amp; Ceiling Rates'!$D$240="R&amp;D",'Labor Loading Matrix'!K1192,0),IF('CLINs &amp; Ceiling Rates'!$D$241="R&amp;D",'Labor Loading Matrix'!L1192,0),IF('CLINs &amp; Ceiling Rates'!$D$242="R&amp;D",'Labor Loading Matrix'!M1192,0),IF('CLINs &amp; Ceiling Rates'!$D$243="R&amp;D",'Labor Loading Matrix'!N1192,0),IF('CLINs &amp; Ceiling Rates'!$D$244="R&amp;D",'Labor Loading Matrix'!O1192,0),IF('CLINs &amp; Ceiling Rates'!$D$245="R&amp;D",'Labor Loading Matrix'!P1192,0),IF('CLINs &amp; Ceiling Rates'!$D$246="R&amp;D",'Labor Loading Matrix'!Q1192,0),IF('CLINs &amp; Ceiling Rates'!$D$247="R&amp;D",'Labor Loading Matrix'!R1192,0),IF('CLINs &amp; Ceiling Rates'!$D$248="R&amp;D",'Labor Loading Matrix'!S1192,0),IF('CLINs &amp; Ceiling Rates'!$D$249="R&amp;D",'Labor Loading Matrix'!T1192,0),IF('CLINs &amp; Ceiling Rates'!$D$250="R&amp;D",'Labor Loading Matrix'!U1192,0),IF('CLINs &amp; Ceiling Rates'!$D$251="R&amp;D",'Labor Loading Matrix'!V1192,0),IF('CLINs &amp; Ceiling Rates'!$D$252="R&amp;D",'Labor Loading Matrix'!W1192,0),IF('CLINs &amp; Ceiling Rates'!$D$253="R&amp;D",'Labor Loading Matrix'!X1192,0),IF('CLINs &amp; Ceiling Rates'!$D$254="R&amp;D",'Labor Loading Matrix'!Y1192,0),IF('CLINs &amp; Ceiling Rates'!$D$255="R&amp;D",'Labor Loading Matrix'!Z1192,0),IF('CLINs &amp; Ceiling Rates'!$D$256="R&amp;D",'Labor Loading Matrix'!AA1192,0))</f>
        <v>0</v>
      </c>
      <c r="H1192" s="137"/>
      <c r="I1192" s="137"/>
      <c r="J1192" s="137"/>
      <c r="K1192" s="137"/>
      <c r="L1192" s="137"/>
      <c r="M1192" s="137"/>
      <c r="N1192" s="84"/>
      <c r="O1192" s="84"/>
      <c r="P1192" s="84"/>
      <c r="Q1192" s="84"/>
      <c r="R1192" s="133"/>
      <c r="S1192" s="133"/>
      <c r="T1192" s="133"/>
      <c r="U1192" s="133"/>
      <c r="V1192" s="133"/>
      <c r="W1192" s="133"/>
      <c r="X1192" s="133"/>
      <c r="Y1192" s="133"/>
      <c r="Z1192" s="133"/>
      <c r="AA1192" s="133"/>
    </row>
    <row r="1193" spans="1:27" s="73" customFormat="1" ht="18" hidden="1" customHeight="1" x14ac:dyDescent="0.25">
      <c r="A1193" s="173">
        <f>'CLINs &amp; Ceiling Rates'!B122</f>
        <v>0</v>
      </c>
      <c r="B1193" s="173">
        <f>'CLINs &amp; Ceiling Rates'!C122</f>
        <v>0</v>
      </c>
      <c r="C1193" s="177" t="str">
        <f>'CLINs &amp; Ceiling Rates'!O122</f>
        <v/>
      </c>
      <c r="D1193" s="211">
        <f>IF('CLINs &amp; Ceiling Rates'!D1149="",SUM('Labor Loading Matrix'!H1193:AA1193),SUM(E1193:G1193))</f>
        <v>0</v>
      </c>
      <c r="E1193" s="175">
        <f>SUM(IF('CLINs &amp; Ceiling Rates'!$D$237="OPS",'Labor Loading Matrix'!H1193,0),IF('CLINs &amp; Ceiling Rates'!$D$238="OPS",'Labor Loading Matrix'!I1193,0),IF('CLINs &amp; Ceiling Rates'!$D$239="OPS",'Labor Loading Matrix'!J1193,0),IF('CLINs &amp; Ceiling Rates'!$D$240="OPS",'Labor Loading Matrix'!K1193,0),IF('CLINs &amp; Ceiling Rates'!$D$241="OPS",'Labor Loading Matrix'!L1193,0),IF('CLINs &amp; Ceiling Rates'!$D$242="OPS",'Labor Loading Matrix'!M1193,0),IF('CLINs &amp; Ceiling Rates'!$D$243="OPS",'Labor Loading Matrix'!N1193,0),IF('CLINs &amp; Ceiling Rates'!$D$244="OPS",'Labor Loading Matrix'!O1193,0),IF('CLINs &amp; Ceiling Rates'!$D$245="OPS",'Labor Loading Matrix'!P1193,0),IF('CLINs &amp; Ceiling Rates'!$D$246="OPS",'Labor Loading Matrix'!Q1193,0),IF('CLINs &amp; Ceiling Rates'!$D$247="OPS",'Labor Loading Matrix'!R1193,0),IF('CLINs &amp; Ceiling Rates'!$D$248="OPS",'Labor Loading Matrix'!S1193,0),IF('CLINs &amp; Ceiling Rates'!$D$249="OPS",'Labor Loading Matrix'!T1193,0),IF('CLINs &amp; Ceiling Rates'!$D$250="OPS",'Labor Loading Matrix'!U1193,0),IF('CLINs &amp; Ceiling Rates'!$D$251="OPS",'Labor Loading Matrix'!V1193,0),IF('CLINs &amp; Ceiling Rates'!$D$252="OPS",'Labor Loading Matrix'!W1193,0),IF('CLINs &amp; Ceiling Rates'!$D$253="OPS",'Labor Loading Matrix'!X1193,0),IF('CLINs &amp; Ceiling Rates'!$D$254="OPS",'Labor Loading Matrix'!Y1193,0),IF('CLINs &amp; Ceiling Rates'!$D$255="OPS",'Labor Loading Matrix'!Z1193,0),IF('CLINs &amp; Ceiling Rates'!$D$256="OPS",'Labor Loading Matrix'!AA1193,0))</f>
        <v>0</v>
      </c>
      <c r="F1193" s="175">
        <f>SUM(IF('CLINs &amp; Ceiling Rates'!$D$237="F&amp;E",'Labor Loading Matrix'!H1193,0),IF('CLINs &amp; Ceiling Rates'!$D$238="F&amp;E",'Labor Loading Matrix'!I1193,0),IF('CLINs &amp; Ceiling Rates'!$D$239="F&amp;E",'Labor Loading Matrix'!J1193,0),IF('CLINs &amp; Ceiling Rates'!$D$240="F&amp;E",'Labor Loading Matrix'!K1193,0),IF('CLINs &amp; Ceiling Rates'!$D$241="F&amp;E",'Labor Loading Matrix'!L1193,0),IF('CLINs &amp; Ceiling Rates'!$D$242="F&amp;E",'Labor Loading Matrix'!M1193,0),IF('CLINs &amp; Ceiling Rates'!$D$243="F&amp;E",'Labor Loading Matrix'!N1193,0),IF('CLINs &amp; Ceiling Rates'!$D$244="F&amp;E",'Labor Loading Matrix'!O1193,0),IF('CLINs &amp; Ceiling Rates'!$D$245="F&amp;E",'Labor Loading Matrix'!P1193,0),IF('CLINs &amp; Ceiling Rates'!$D$246="F&amp;E",'Labor Loading Matrix'!Q1193,0),IF('CLINs &amp; Ceiling Rates'!$D$247="F&amp;E",'Labor Loading Matrix'!R1193,0),IF('CLINs &amp; Ceiling Rates'!$D$248="F&amp;E",'Labor Loading Matrix'!S1193,0),IF('CLINs &amp; Ceiling Rates'!$D$249="F&amp;E",'Labor Loading Matrix'!T1193,0),IF('CLINs &amp; Ceiling Rates'!$D$250="F&amp;E",'Labor Loading Matrix'!U1193,0),IF('CLINs &amp; Ceiling Rates'!$D$251="F&amp;E",'Labor Loading Matrix'!V1193,0),IF('CLINs &amp; Ceiling Rates'!$D$252="F&amp;E",'Labor Loading Matrix'!W1193,0),IF('CLINs &amp; Ceiling Rates'!$D$253="F&amp;E",'Labor Loading Matrix'!X1193,0),IF('CLINs &amp; Ceiling Rates'!$D$254="F&amp;E",'Labor Loading Matrix'!Y1193,0),IF('CLINs &amp; Ceiling Rates'!$D$255="F&amp;E",'Labor Loading Matrix'!Z1193,0),IF('CLINs &amp; Ceiling Rates'!$D$256="F&amp;E",'Labor Loading Matrix'!AA1193,0))</f>
        <v>0</v>
      </c>
      <c r="G1193" s="175">
        <f>SUM(IF('CLINs &amp; Ceiling Rates'!$D$237="R&amp;D",'Labor Loading Matrix'!H1193,0),IF('CLINs &amp; Ceiling Rates'!$D$238="R&amp;D",'Labor Loading Matrix'!I1193,0),IF('CLINs &amp; Ceiling Rates'!$D$239="R&amp;D",'Labor Loading Matrix'!J1193,0),IF('CLINs &amp; Ceiling Rates'!$D$240="R&amp;D",'Labor Loading Matrix'!K1193,0),IF('CLINs &amp; Ceiling Rates'!$D$241="R&amp;D",'Labor Loading Matrix'!L1193,0),IF('CLINs &amp; Ceiling Rates'!$D$242="R&amp;D",'Labor Loading Matrix'!M1193,0),IF('CLINs &amp; Ceiling Rates'!$D$243="R&amp;D",'Labor Loading Matrix'!N1193,0),IF('CLINs &amp; Ceiling Rates'!$D$244="R&amp;D",'Labor Loading Matrix'!O1193,0),IF('CLINs &amp; Ceiling Rates'!$D$245="R&amp;D",'Labor Loading Matrix'!P1193,0),IF('CLINs &amp; Ceiling Rates'!$D$246="R&amp;D",'Labor Loading Matrix'!Q1193,0),IF('CLINs &amp; Ceiling Rates'!$D$247="R&amp;D",'Labor Loading Matrix'!R1193,0),IF('CLINs &amp; Ceiling Rates'!$D$248="R&amp;D",'Labor Loading Matrix'!S1193,0),IF('CLINs &amp; Ceiling Rates'!$D$249="R&amp;D",'Labor Loading Matrix'!T1193,0),IF('CLINs &amp; Ceiling Rates'!$D$250="R&amp;D",'Labor Loading Matrix'!U1193,0),IF('CLINs &amp; Ceiling Rates'!$D$251="R&amp;D",'Labor Loading Matrix'!V1193,0),IF('CLINs &amp; Ceiling Rates'!$D$252="R&amp;D",'Labor Loading Matrix'!W1193,0),IF('CLINs &amp; Ceiling Rates'!$D$253="R&amp;D",'Labor Loading Matrix'!X1193,0),IF('CLINs &amp; Ceiling Rates'!$D$254="R&amp;D",'Labor Loading Matrix'!Y1193,0),IF('CLINs &amp; Ceiling Rates'!$D$255="R&amp;D",'Labor Loading Matrix'!Z1193,0),IF('CLINs &amp; Ceiling Rates'!$D$256="R&amp;D",'Labor Loading Matrix'!AA1193,0))</f>
        <v>0</v>
      </c>
      <c r="H1193" s="137"/>
      <c r="I1193" s="137"/>
      <c r="J1193" s="137"/>
      <c r="K1193" s="137"/>
      <c r="L1193" s="137"/>
      <c r="M1193" s="137"/>
      <c r="N1193" s="84"/>
      <c r="O1193" s="84"/>
      <c r="P1193" s="84"/>
      <c r="Q1193" s="84"/>
      <c r="R1193" s="133"/>
      <c r="S1193" s="133"/>
      <c r="T1193" s="133"/>
      <c r="U1193" s="133"/>
      <c r="V1193" s="133"/>
      <c r="W1193" s="133"/>
      <c r="X1193" s="133"/>
      <c r="Y1193" s="133"/>
      <c r="Z1193" s="133"/>
      <c r="AA1193" s="133"/>
    </row>
    <row r="1194" spans="1:27" s="73" customFormat="1" ht="18" hidden="1" customHeight="1" x14ac:dyDescent="0.25">
      <c r="A1194" s="173">
        <f>'CLINs &amp; Ceiling Rates'!B123</f>
        <v>0</v>
      </c>
      <c r="B1194" s="173">
        <f>'CLINs &amp; Ceiling Rates'!C123</f>
        <v>0</v>
      </c>
      <c r="C1194" s="177" t="str">
        <f>'CLINs &amp; Ceiling Rates'!O123</f>
        <v/>
      </c>
      <c r="D1194" s="211">
        <f>IF('CLINs &amp; Ceiling Rates'!D1150="",SUM('Labor Loading Matrix'!H1194:AA1194),SUM(E1194:G1194))</f>
        <v>0</v>
      </c>
      <c r="E1194" s="175">
        <f>SUM(IF('CLINs &amp; Ceiling Rates'!$D$237="OPS",'Labor Loading Matrix'!H1194,0),IF('CLINs &amp; Ceiling Rates'!$D$238="OPS",'Labor Loading Matrix'!I1194,0),IF('CLINs &amp; Ceiling Rates'!$D$239="OPS",'Labor Loading Matrix'!J1194,0),IF('CLINs &amp; Ceiling Rates'!$D$240="OPS",'Labor Loading Matrix'!K1194,0),IF('CLINs &amp; Ceiling Rates'!$D$241="OPS",'Labor Loading Matrix'!L1194,0),IF('CLINs &amp; Ceiling Rates'!$D$242="OPS",'Labor Loading Matrix'!M1194,0),IF('CLINs &amp; Ceiling Rates'!$D$243="OPS",'Labor Loading Matrix'!N1194,0),IF('CLINs &amp; Ceiling Rates'!$D$244="OPS",'Labor Loading Matrix'!O1194,0),IF('CLINs &amp; Ceiling Rates'!$D$245="OPS",'Labor Loading Matrix'!P1194,0),IF('CLINs &amp; Ceiling Rates'!$D$246="OPS",'Labor Loading Matrix'!Q1194,0),IF('CLINs &amp; Ceiling Rates'!$D$247="OPS",'Labor Loading Matrix'!R1194,0),IF('CLINs &amp; Ceiling Rates'!$D$248="OPS",'Labor Loading Matrix'!S1194,0),IF('CLINs &amp; Ceiling Rates'!$D$249="OPS",'Labor Loading Matrix'!T1194,0),IF('CLINs &amp; Ceiling Rates'!$D$250="OPS",'Labor Loading Matrix'!U1194,0),IF('CLINs &amp; Ceiling Rates'!$D$251="OPS",'Labor Loading Matrix'!V1194,0),IF('CLINs &amp; Ceiling Rates'!$D$252="OPS",'Labor Loading Matrix'!W1194,0),IF('CLINs &amp; Ceiling Rates'!$D$253="OPS",'Labor Loading Matrix'!X1194,0),IF('CLINs &amp; Ceiling Rates'!$D$254="OPS",'Labor Loading Matrix'!Y1194,0),IF('CLINs &amp; Ceiling Rates'!$D$255="OPS",'Labor Loading Matrix'!Z1194,0),IF('CLINs &amp; Ceiling Rates'!$D$256="OPS",'Labor Loading Matrix'!AA1194,0))</f>
        <v>0</v>
      </c>
      <c r="F1194" s="175">
        <f>SUM(IF('CLINs &amp; Ceiling Rates'!$D$237="F&amp;E",'Labor Loading Matrix'!H1194,0),IF('CLINs &amp; Ceiling Rates'!$D$238="F&amp;E",'Labor Loading Matrix'!I1194,0),IF('CLINs &amp; Ceiling Rates'!$D$239="F&amp;E",'Labor Loading Matrix'!J1194,0),IF('CLINs &amp; Ceiling Rates'!$D$240="F&amp;E",'Labor Loading Matrix'!K1194,0),IF('CLINs &amp; Ceiling Rates'!$D$241="F&amp;E",'Labor Loading Matrix'!L1194,0),IF('CLINs &amp; Ceiling Rates'!$D$242="F&amp;E",'Labor Loading Matrix'!M1194,0),IF('CLINs &amp; Ceiling Rates'!$D$243="F&amp;E",'Labor Loading Matrix'!N1194,0),IF('CLINs &amp; Ceiling Rates'!$D$244="F&amp;E",'Labor Loading Matrix'!O1194,0),IF('CLINs &amp; Ceiling Rates'!$D$245="F&amp;E",'Labor Loading Matrix'!P1194,0),IF('CLINs &amp; Ceiling Rates'!$D$246="F&amp;E",'Labor Loading Matrix'!Q1194,0),IF('CLINs &amp; Ceiling Rates'!$D$247="F&amp;E",'Labor Loading Matrix'!R1194,0),IF('CLINs &amp; Ceiling Rates'!$D$248="F&amp;E",'Labor Loading Matrix'!S1194,0),IF('CLINs &amp; Ceiling Rates'!$D$249="F&amp;E",'Labor Loading Matrix'!T1194,0),IF('CLINs &amp; Ceiling Rates'!$D$250="F&amp;E",'Labor Loading Matrix'!U1194,0),IF('CLINs &amp; Ceiling Rates'!$D$251="F&amp;E",'Labor Loading Matrix'!V1194,0),IF('CLINs &amp; Ceiling Rates'!$D$252="F&amp;E",'Labor Loading Matrix'!W1194,0),IF('CLINs &amp; Ceiling Rates'!$D$253="F&amp;E",'Labor Loading Matrix'!X1194,0),IF('CLINs &amp; Ceiling Rates'!$D$254="F&amp;E",'Labor Loading Matrix'!Y1194,0),IF('CLINs &amp; Ceiling Rates'!$D$255="F&amp;E",'Labor Loading Matrix'!Z1194,0),IF('CLINs &amp; Ceiling Rates'!$D$256="F&amp;E",'Labor Loading Matrix'!AA1194,0))</f>
        <v>0</v>
      </c>
      <c r="G1194" s="175">
        <f>SUM(IF('CLINs &amp; Ceiling Rates'!$D$237="R&amp;D",'Labor Loading Matrix'!H1194,0),IF('CLINs &amp; Ceiling Rates'!$D$238="R&amp;D",'Labor Loading Matrix'!I1194,0),IF('CLINs &amp; Ceiling Rates'!$D$239="R&amp;D",'Labor Loading Matrix'!J1194,0),IF('CLINs &amp; Ceiling Rates'!$D$240="R&amp;D",'Labor Loading Matrix'!K1194,0),IF('CLINs &amp; Ceiling Rates'!$D$241="R&amp;D",'Labor Loading Matrix'!L1194,0),IF('CLINs &amp; Ceiling Rates'!$D$242="R&amp;D",'Labor Loading Matrix'!M1194,0),IF('CLINs &amp; Ceiling Rates'!$D$243="R&amp;D",'Labor Loading Matrix'!N1194,0),IF('CLINs &amp; Ceiling Rates'!$D$244="R&amp;D",'Labor Loading Matrix'!O1194,0),IF('CLINs &amp; Ceiling Rates'!$D$245="R&amp;D",'Labor Loading Matrix'!P1194,0),IF('CLINs &amp; Ceiling Rates'!$D$246="R&amp;D",'Labor Loading Matrix'!Q1194,0),IF('CLINs &amp; Ceiling Rates'!$D$247="R&amp;D",'Labor Loading Matrix'!R1194,0),IF('CLINs &amp; Ceiling Rates'!$D$248="R&amp;D",'Labor Loading Matrix'!S1194,0),IF('CLINs &amp; Ceiling Rates'!$D$249="R&amp;D",'Labor Loading Matrix'!T1194,0),IF('CLINs &amp; Ceiling Rates'!$D$250="R&amp;D",'Labor Loading Matrix'!U1194,0),IF('CLINs &amp; Ceiling Rates'!$D$251="R&amp;D",'Labor Loading Matrix'!V1194,0),IF('CLINs &amp; Ceiling Rates'!$D$252="R&amp;D",'Labor Loading Matrix'!W1194,0),IF('CLINs &amp; Ceiling Rates'!$D$253="R&amp;D",'Labor Loading Matrix'!X1194,0),IF('CLINs &amp; Ceiling Rates'!$D$254="R&amp;D",'Labor Loading Matrix'!Y1194,0),IF('CLINs &amp; Ceiling Rates'!$D$255="R&amp;D",'Labor Loading Matrix'!Z1194,0),IF('CLINs &amp; Ceiling Rates'!$D$256="R&amp;D",'Labor Loading Matrix'!AA1194,0))</f>
        <v>0</v>
      </c>
      <c r="H1194" s="137"/>
      <c r="I1194" s="137"/>
      <c r="J1194" s="137"/>
      <c r="K1194" s="137"/>
      <c r="L1194" s="137"/>
      <c r="M1194" s="137"/>
      <c r="N1194" s="84"/>
      <c r="O1194" s="84"/>
      <c r="P1194" s="84"/>
      <c r="Q1194" s="84"/>
      <c r="R1194" s="133"/>
      <c r="S1194" s="133"/>
      <c r="T1194" s="133"/>
      <c r="U1194" s="133"/>
      <c r="V1194" s="133"/>
      <c r="W1194" s="133"/>
      <c r="X1194" s="133"/>
      <c r="Y1194" s="133"/>
      <c r="Z1194" s="133"/>
      <c r="AA1194" s="133"/>
    </row>
    <row r="1195" spans="1:27" s="73" customFormat="1" ht="18" hidden="1" customHeight="1" x14ac:dyDescent="0.25">
      <c r="A1195" s="173">
        <f>'CLINs &amp; Ceiling Rates'!B124</f>
        <v>0</v>
      </c>
      <c r="B1195" s="173">
        <f>'CLINs &amp; Ceiling Rates'!C124</f>
        <v>0</v>
      </c>
      <c r="C1195" s="177" t="str">
        <f>'CLINs &amp; Ceiling Rates'!O124</f>
        <v/>
      </c>
      <c r="D1195" s="211">
        <f>IF('CLINs &amp; Ceiling Rates'!D1151="",SUM('Labor Loading Matrix'!H1195:AA1195),SUM(E1195:G1195))</f>
        <v>0</v>
      </c>
      <c r="E1195" s="175">
        <f>SUM(IF('CLINs &amp; Ceiling Rates'!$D$237="OPS",'Labor Loading Matrix'!H1195,0),IF('CLINs &amp; Ceiling Rates'!$D$238="OPS",'Labor Loading Matrix'!I1195,0),IF('CLINs &amp; Ceiling Rates'!$D$239="OPS",'Labor Loading Matrix'!J1195,0),IF('CLINs &amp; Ceiling Rates'!$D$240="OPS",'Labor Loading Matrix'!K1195,0),IF('CLINs &amp; Ceiling Rates'!$D$241="OPS",'Labor Loading Matrix'!L1195,0),IF('CLINs &amp; Ceiling Rates'!$D$242="OPS",'Labor Loading Matrix'!M1195,0),IF('CLINs &amp; Ceiling Rates'!$D$243="OPS",'Labor Loading Matrix'!N1195,0),IF('CLINs &amp; Ceiling Rates'!$D$244="OPS",'Labor Loading Matrix'!O1195,0),IF('CLINs &amp; Ceiling Rates'!$D$245="OPS",'Labor Loading Matrix'!P1195,0),IF('CLINs &amp; Ceiling Rates'!$D$246="OPS",'Labor Loading Matrix'!Q1195,0),IF('CLINs &amp; Ceiling Rates'!$D$247="OPS",'Labor Loading Matrix'!R1195,0),IF('CLINs &amp; Ceiling Rates'!$D$248="OPS",'Labor Loading Matrix'!S1195,0),IF('CLINs &amp; Ceiling Rates'!$D$249="OPS",'Labor Loading Matrix'!T1195,0),IF('CLINs &amp; Ceiling Rates'!$D$250="OPS",'Labor Loading Matrix'!U1195,0),IF('CLINs &amp; Ceiling Rates'!$D$251="OPS",'Labor Loading Matrix'!V1195,0),IF('CLINs &amp; Ceiling Rates'!$D$252="OPS",'Labor Loading Matrix'!W1195,0),IF('CLINs &amp; Ceiling Rates'!$D$253="OPS",'Labor Loading Matrix'!X1195,0),IF('CLINs &amp; Ceiling Rates'!$D$254="OPS",'Labor Loading Matrix'!Y1195,0),IF('CLINs &amp; Ceiling Rates'!$D$255="OPS",'Labor Loading Matrix'!Z1195,0),IF('CLINs &amp; Ceiling Rates'!$D$256="OPS",'Labor Loading Matrix'!AA1195,0))</f>
        <v>0</v>
      </c>
      <c r="F1195" s="175">
        <f>SUM(IF('CLINs &amp; Ceiling Rates'!$D$237="F&amp;E",'Labor Loading Matrix'!H1195,0),IF('CLINs &amp; Ceiling Rates'!$D$238="F&amp;E",'Labor Loading Matrix'!I1195,0),IF('CLINs &amp; Ceiling Rates'!$D$239="F&amp;E",'Labor Loading Matrix'!J1195,0),IF('CLINs &amp; Ceiling Rates'!$D$240="F&amp;E",'Labor Loading Matrix'!K1195,0),IF('CLINs &amp; Ceiling Rates'!$D$241="F&amp;E",'Labor Loading Matrix'!L1195,0),IF('CLINs &amp; Ceiling Rates'!$D$242="F&amp;E",'Labor Loading Matrix'!M1195,0),IF('CLINs &amp; Ceiling Rates'!$D$243="F&amp;E",'Labor Loading Matrix'!N1195,0),IF('CLINs &amp; Ceiling Rates'!$D$244="F&amp;E",'Labor Loading Matrix'!O1195,0),IF('CLINs &amp; Ceiling Rates'!$D$245="F&amp;E",'Labor Loading Matrix'!P1195,0),IF('CLINs &amp; Ceiling Rates'!$D$246="F&amp;E",'Labor Loading Matrix'!Q1195,0),IF('CLINs &amp; Ceiling Rates'!$D$247="F&amp;E",'Labor Loading Matrix'!R1195,0),IF('CLINs &amp; Ceiling Rates'!$D$248="F&amp;E",'Labor Loading Matrix'!S1195,0),IF('CLINs &amp; Ceiling Rates'!$D$249="F&amp;E",'Labor Loading Matrix'!T1195,0),IF('CLINs &amp; Ceiling Rates'!$D$250="F&amp;E",'Labor Loading Matrix'!U1195,0),IF('CLINs &amp; Ceiling Rates'!$D$251="F&amp;E",'Labor Loading Matrix'!V1195,0),IF('CLINs &amp; Ceiling Rates'!$D$252="F&amp;E",'Labor Loading Matrix'!W1195,0),IF('CLINs &amp; Ceiling Rates'!$D$253="F&amp;E",'Labor Loading Matrix'!X1195,0),IF('CLINs &amp; Ceiling Rates'!$D$254="F&amp;E",'Labor Loading Matrix'!Y1195,0),IF('CLINs &amp; Ceiling Rates'!$D$255="F&amp;E",'Labor Loading Matrix'!Z1195,0),IF('CLINs &amp; Ceiling Rates'!$D$256="F&amp;E",'Labor Loading Matrix'!AA1195,0))</f>
        <v>0</v>
      </c>
      <c r="G1195" s="175">
        <f>SUM(IF('CLINs &amp; Ceiling Rates'!$D$237="R&amp;D",'Labor Loading Matrix'!H1195,0),IF('CLINs &amp; Ceiling Rates'!$D$238="R&amp;D",'Labor Loading Matrix'!I1195,0),IF('CLINs &amp; Ceiling Rates'!$D$239="R&amp;D",'Labor Loading Matrix'!J1195,0),IF('CLINs &amp; Ceiling Rates'!$D$240="R&amp;D",'Labor Loading Matrix'!K1195,0),IF('CLINs &amp; Ceiling Rates'!$D$241="R&amp;D",'Labor Loading Matrix'!L1195,0),IF('CLINs &amp; Ceiling Rates'!$D$242="R&amp;D",'Labor Loading Matrix'!M1195,0),IF('CLINs &amp; Ceiling Rates'!$D$243="R&amp;D",'Labor Loading Matrix'!N1195,0),IF('CLINs &amp; Ceiling Rates'!$D$244="R&amp;D",'Labor Loading Matrix'!O1195,0),IF('CLINs &amp; Ceiling Rates'!$D$245="R&amp;D",'Labor Loading Matrix'!P1195,0),IF('CLINs &amp; Ceiling Rates'!$D$246="R&amp;D",'Labor Loading Matrix'!Q1195,0),IF('CLINs &amp; Ceiling Rates'!$D$247="R&amp;D",'Labor Loading Matrix'!R1195,0),IF('CLINs &amp; Ceiling Rates'!$D$248="R&amp;D",'Labor Loading Matrix'!S1195,0),IF('CLINs &amp; Ceiling Rates'!$D$249="R&amp;D",'Labor Loading Matrix'!T1195,0),IF('CLINs &amp; Ceiling Rates'!$D$250="R&amp;D",'Labor Loading Matrix'!U1195,0),IF('CLINs &amp; Ceiling Rates'!$D$251="R&amp;D",'Labor Loading Matrix'!V1195,0),IF('CLINs &amp; Ceiling Rates'!$D$252="R&amp;D",'Labor Loading Matrix'!W1195,0),IF('CLINs &amp; Ceiling Rates'!$D$253="R&amp;D",'Labor Loading Matrix'!X1195,0),IF('CLINs &amp; Ceiling Rates'!$D$254="R&amp;D",'Labor Loading Matrix'!Y1195,0),IF('CLINs &amp; Ceiling Rates'!$D$255="R&amp;D",'Labor Loading Matrix'!Z1195,0),IF('CLINs &amp; Ceiling Rates'!$D$256="R&amp;D",'Labor Loading Matrix'!AA1195,0))</f>
        <v>0</v>
      </c>
      <c r="H1195" s="137"/>
      <c r="I1195" s="137"/>
      <c r="J1195" s="137"/>
      <c r="K1195" s="137"/>
      <c r="L1195" s="137"/>
      <c r="M1195" s="137"/>
      <c r="N1195" s="84"/>
      <c r="O1195" s="84"/>
      <c r="P1195" s="84"/>
      <c r="Q1195" s="84"/>
      <c r="R1195" s="133"/>
      <c r="S1195" s="133"/>
      <c r="T1195" s="133"/>
      <c r="U1195" s="133"/>
      <c r="V1195" s="133"/>
      <c r="W1195" s="133"/>
      <c r="X1195" s="133"/>
      <c r="Y1195" s="133"/>
      <c r="Z1195" s="133"/>
      <c r="AA1195" s="133"/>
    </row>
    <row r="1196" spans="1:27" s="73" customFormat="1" ht="18" hidden="1" customHeight="1" x14ac:dyDescent="0.25">
      <c r="A1196" s="173">
        <f>'CLINs &amp; Ceiling Rates'!B125</f>
        <v>0</v>
      </c>
      <c r="B1196" s="173">
        <f>'CLINs &amp; Ceiling Rates'!C125</f>
        <v>0</v>
      </c>
      <c r="C1196" s="177" t="str">
        <f>'CLINs &amp; Ceiling Rates'!O125</f>
        <v/>
      </c>
      <c r="D1196" s="211">
        <f>IF('CLINs &amp; Ceiling Rates'!D1152="",SUM('Labor Loading Matrix'!H1196:AA1196),SUM(E1196:G1196))</f>
        <v>0</v>
      </c>
      <c r="E1196" s="175">
        <f>SUM(IF('CLINs &amp; Ceiling Rates'!$D$237="OPS",'Labor Loading Matrix'!H1196,0),IF('CLINs &amp; Ceiling Rates'!$D$238="OPS",'Labor Loading Matrix'!I1196,0),IF('CLINs &amp; Ceiling Rates'!$D$239="OPS",'Labor Loading Matrix'!J1196,0),IF('CLINs &amp; Ceiling Rates'!$D$240="OPS",'Labor Loading Matrix'!K1196,0),IF('CLINs &amp; Ceiling Rates'!$D$241="OPS",'Labor Loading Matrix'!L1196,0),IF('CLINs &amp; Ceiling Rates'!$D$242="OPS",'Labor Loading Matrix'!M1196,0),IF('CLINs &amp; Ceiling Rates'!$D$243="OPS",'Labor Loading Matrix'!N1196,0),IF('CLINs &amp; Ceiling Rates'!$D$244="OPS",'Labor Loading Matrix'!O1196,0),IF('CLINs &amp; Ceiling Rates'!$D$245="OPS",'Labor Loading Matrix'!P1196,0),IF('CLINs &amp; Ceiling Rates'!$D$246="OPS",'Labor Loading Matrix'!Q1196,0),IF('CLINs &amp; Ceiling Rates'!$D$247="OPS",'Labor Loading Matrix'!R1196,0),IF('CLINs &amp; Ceiling Rates'!$D$248="OPS",'Labor Loading Matrix'!S1196,0),IF('CLINs &amp; Ceiling Rates'!$D$249="OPS",'Labor Loading Matrix'!T1196,0),IF('CLINs &amp; Ceiling Rates'!$D$250="OPS",'Labor Loading Matrix'!U1196,0),IF('CLINs &amp; Ceiling Rates'!$D$251="OPS",'Labor Loading Matrix'!V1196,0),IF('CLINs &amp; Ceiling Rates'!$D$252="OPS",'Labor Loading Matrix'!W1196,0),IF('CLINs &amp; Ceiling Rates'!$D$253="OPS",'Labor Loading Matrix'!X1196,0),IF('CLINs &amp; Ceiling Rates'!$D$254="OPS",'Labor Loading Matrix'!Y1196,0),IF('CLINs &amp; Ceiling Rates'!$D$255="OPS",'Labor Loading Matrix'!Z1196,0),IF('CLINs &amp; Ceiling Rates'!$D$256="OPS",'Labor Loading Matrix'!AA1196,0))</f>
        <v>0</v>
      </c>
      <c r="F1196" s="175">
        <f>SUM(IF('CLINs &amp; Ceiling Rates'!$D$237="F&amp;E",'Labor Loading Matrix'!H1196,0),IF('CLINs &amp; Ceiling Rates'!$D$238="F&amp;E",'Labor Loading Matrix'!I1196,0),IF('CLINs &amp; Ceiling Rates'!$D$239="F&amp;E",'Labor Loading Matrix'!J1196,0),IF('CLINs &amp; Ceiling Rates'!$D$240="F&amp;E",'Labor Loading Matrix'!K1196,0),IF('CLINs &amp; Ceiling Rates'!$D$241="F&amp;E",'Labor Loading Matrix'!L1196,0),IF('CLINs &amp; Ceiling Rates'!$D$242="F&amp;E",'Labor Loading Matrix'!M1196,0),IF('CLINs &amp; Ceiling Rates'!$D$243="F&amp;E",'Labor Loading Matrix'!N1196,0),IF('CLINs &amp; Ceiling Rates'!$D$244="F&amp;E",'Labor Loading Matrix'!O1196,0),IF('CLINs &amp; Ceiling Rates'!$D$245="F&amp;E",'Labor Loading Matrix'!P1196,0),IF('CLINs &amp; Ceiling Rates'!$D$246="F&amp;E",'Labor Loading Matrix'!Q1196,0),IF('CLINs &amp; Ceiling Rates'!$D$247="F&amp;E",'Labor Loading Matrix'!R1196,0),IF('CLINs &amp; Ceiling Rates'!$D$248="F&amp;E",'Labor Loading Matrix'!S1196,0),IF('CLINs &amp; Ceiling Rates'!$D$249="F&amp;E",'Labor Loading Matrix'!T1196,0),IF('CLINs &amp; Ceiling Rates'!$D$250="F&amp;E",'Labor Loading Matrix'!U1196,0),IF('CLINs &amp; Ceiling Rates'!$D$251="F&amp;E",'Labor Loading Matrix'!V1196,0),IF('CLINs &amp; Ceiling Rates'!$D$252="F&amp;E",'Labor Loading Matrix'!W1196,0),IF('CLINs &amp; Ceiling Rates'!$D$253="F&amp;E",'Labor Loading Matrix'!X1196,0),IF('CLINs &amp; Ceiling Rates'!$D$254="F&amp;E",'Labor Loading Matrix'!Y1196,0),IF('CLINs &amp; Ceiling Rates'!$D$255="F&amp;E",'Labor Loading Matrix'!Z1196,0),IF('CLINs &amp; Ceiling Rates'!$D$256="F&amp;E",'Labor Loading Matrix'!AA1196,0))</f>
        <v>0</v>
      </c>
      <c r="G1196" s="175">
        <f>SUM(IF('CLINs &amp; Ceiling Rates'!$D$237="R&amp;D",'Labor Loading Matrix'!H1196,0),IF('CLINs &amp; Ceiling Rates'!$D$238="R&amp;D",'Labor Loading Matrix'!I1196,0),IF('CLINs &amp; Ceiling Rates'!$D$239="R&amp;D",'Labor Loading Matrix'!J1196,0),IF('CLINs &amp; Ceiling Rates'!$D$240="R&amp;D",'Labor Loading Matrix'!K1196,0),IF('CLINs &amp; Ceiling Rates'!$D$241="R&amp;D",'Labor Loading Matrix'!L1196,0),IF('CLINs &amp; Ceiling Rates'!$D$242="R&amp;D",'Labor Loading Matrix'!M1196,0),IF('CLINs &amp; Ceiling Rates'!$D$243="R&amp;D",'Labor Loading Matrix'!N1196,0),IF('CLINs &amp; Ceiling Rates'!$D$244="R&amp;D",'Labor Loading Matrix'!O1196,0),IF('CLINs &amp; Ceiling Rates'!$D$245="R&amp;D",'Labor Loading Matrix'!P1196,0),IF('CLINs &amp; Ceiling Rates'!$D$246="R&amp;D",'Labor Loading Matrix'!Q1196,0),IF('CLINs &amp; Ceiling Rates'!$D$247="R&amp;D",'Labor Loading Matrix'!R1196,0),IF('CLINs &amp; Ceiling Rates'!$D$248="R&amp;D",'Labor Loading Matrix'!S1196,0),IF('CLINs &amp; Ceiling Rates'!$D$249="R&amp;D",'Labor Loading Matrix'!T1196,0),IF('CLINs &amp; Ceiling Rates'!$D$250="R&amp;D",'Labor Loading Matrix'!U1196,0),IF('CLINs &amp; Ceiling Rates'!$D$251="R&amp;D",'Labor Loading Matrix'!V1196,0),IF('CLINs &amp; Ceiling Rates'!$D$252="R&amp;D",'Labor Loading Matrix'!W1196,0),IF('CLINs &amp; Ceiling Rates'!$D$253="R&amp;D",'Labor Loading Matrix'!X1196,0),IF('CLINs &amp; Ceiling Rates'!$D$254="R&amp;D",'Labor Loading Matrix'!Y1196,0),IF('CLINs &amp; Ceiling Rates'!$D$255="R&amp;D",'Labor Loading Matrix'!Z1196,0),IF('CLINs &amp; Ceiling Rates'!$D$256="R&amp;D",'Labor Loading Matrix'!AA1196,0))</f>
        <v>0</v>
      </c>
      <c r="H1196" s="137"/>
      <c r="I1196" s="137"/>
      <c r="J1196" s="137"/>
      <c r="K1196" s="137"/>
      <c r="L1196" s="137"/>
      <c r="M1196" s="137"/>
      <c r="N1196" s="84"/>
      <c r="O1196" s="84"/>
      <c r="P1196" s="84"/>
      <c r="Q1196" s="84"/>
      <c r="R1196" s="133"/>
      <c r="S1196" s="133"/>
      <c r="T1196" s="133"/>
      <c r="U1196" s="133"/>
      <c r="V1196" s="133"/>
      <c r="W1196" s="133"/>
      <c r="X1196" s="133"/>
      <c r="Y1196" s="133"/>
      <c r="Z1196" s="133"/>
      <c r="AA1196" s="133"/>
    </row>
    <row r="1197" spans="1:27" s="73" customFormat="1" ht="18" hidden="1" customHeight="1" x14ac:dyDescent="0.25">
      <c r="A1197" s="173">
        <f>'CLINs &amp; Ceiling Rates'!B126</f>
        <v>0</v>
      </c>
      <c r="B1197" s="173">
        <f>'CLINs &amp; Ceiling Rates'!C126</f>
        <v>0</v>
      </c>
      <c r="C1197" s="177" t="str">
        <f>'CLINs &amp; Ceiling Rates'!O126</f>
        <v/>
      </c>
      <c r="D1197" s="211">
        <f>IF('CLINs &amp; Ceiling Rates'!D1153="",SUM('Labor Loading Matrix'!H1197:AA1197),SUM(E1197:G1197))</f>
        <v>0</v>
      </c>
      <c r="E1197" s="175">
        <f>SUM(IF('CLINs &amp; Ceiling Rates'!$D$237="OPS",'Labor Loading Matrix'!H1197,0),IF('CLINs &amp; Ceiling Rates'!$D$238="OPS",'Labor Loading Matrix'!I1197,0),IF('CLINs &amp; Ceiling Rates'!$D$239="OPS",'Labor Loading Matrix'!J1197,0),IF('CLINs &amp; Ceiling Rates'!$D$240="OPS",'Labor Loading Matrix'!K1197,0),IF('CLINs &amp; Ceiling Rates'!$D$241="OPS",'Labor Loading Matrix'!L1197,0),IF('CLINs &amp; Ceiling Rates'!$D$242="OPS",'Labor Loading Matrix'!M1197,0),IF('CLINs &amp; Ceiling Rates'!$D$243="OPS",'Labor Loading Matrix'!N1197,0),IF('CLINs &amp; Ceiling Rates'!$D$244="OPS",'Labor Loading Matrix'!O1197,0),IF('CLINs &amp; Ceiling Rates'!$D$245="OPS",'Labor Loading Matrix'!P1197,0),IF('CLINs &amp; Ceiling Rates'!$D$246="OPS",'Labor Loading Matrix'!Q1197,0),IF('CLINs &amp; Ceiling Rates'!$D$247="OPS",'Labor Loading Matrix'!R1197,0),IF('CLINs &amp; Ceiling Rates'!$D$248="OPS",'Labor Loading Matrix'!S1197,0),IF('CLINs &amp; Ceiling Rates'!$D$249="OPS",'Labor Loading Matrix'!T1197,0),IF('CLINs &amp; Ceiling Rates'!$D$250="OPS",'Labor Loading Matrix'!U1197,0),IF('CLINs &amp; Ceiling Rates'!$D$251="OPS",'Labor Loading Matrix'!V1197,0),IF('CLINs &amp; Ceiling Rates'!$D$252="OPS",'Labor Loading Matrix'!W1197,0),IF('CLINs &amp; Ceiling Rates'!$D$253="OPS",'Labor Loading Matrix'!X1197,0),IF('CLINs &amp; Ceiling Rates'!$D$254="OPS",'Labor Loading Matrix'!Y1197,0),IF('CLINs &amp; Ceiling Rates'!$D$255="OPS",'Labor Loading Matrix'!Z1197,0),IF('CLINs &amp; Ceiling Rates'!$D$256="OPS",'Labor Loading Matrix'!AA1197,0))</f>
        <v>0</v>
      </c>
      <c r="F1197" s="175">
        <f>SUM(IF('CLINs &amp; Ceiling Rates'!$D$237="F&amp;E",'Labor Loading Matrix'!H1197,0),IF('CLINs &amp; Ceiling Rates'!$D$238="F&amp;E",'Labor Loading Matrix'!I1197,0),IF('CLINs &amp; Ceiling Rates'!$D$239="F&amp;E",'Labor Loading Matrix'!J1197,0),IF('CLINs &amp; Ceiling Rates'!$D$240="F&amp;E",'Labor Loading Matrix'!K1197,0),IF('CLINs &amp; Ceiling Rates'!$D$241="F&amp;E",'Labor Loading Matrix'!L1197,0),IF('CLINs &amp; Ceiling Rates'!$D$242="F&amp;E",'Labor Loading Matrix'!M1197,0),IF('CLINs &amp; Ceiling Rates'!$D$243="F&amp;E",'Labor Loading Matrix'!N1197,0),IF('CLINs &amp; Ceiling Rates'!$D$244="F&amp;E",'Labor Loading Matrix'!O1197,0),IF('CLINs &amp; Ceiling Rates'!$D$245="F&amp;E",'Labor Loading Matrix'!P1197,0),IF('CLINs &amp; Ceiling Rates'!$D$246="F&amp;E",'Labor Loading Matrix'!Q1197,0),IF('CLINs &amp; Ceiling Rates'!$D$247="F&amp;E",'Labor Loading Matrix'!R1197,0),IF('CLINs &amp; Ceiling Rates'!$D$248="F&amp;E",'Labor Loading Matrix'!S1197,0),IF('CLINs &amp; Ceiling Rates'!$D$249="F&amp;E",'Labor Loading Matrix'!T1197,0),IF('CLINs &amp; Ceiling Rates'!$D$250="F&amp;E",'Labor Loading Matrix'!U1197,0),IF('CLINs &amp; Ceiling Rates'!$D$251="F&amp;E",'Labor Loading Matrix'!V1197,0),IF('CLINs &amp; Ceiling Rates'!$D$252="F&amp;E",'Labor Loading Matrix'!W1197,0),IF('CLINs &amp; Ceiling Rates'!$D$253="F&amp;E",'Labor Loading Matrix'!X1197,0),IF('CLINs &amp; Ceiling Rates'!$D$254="F&amp;E",'Labor Loading Matrix'!Y1197,0),IF('CLINs &amp; Ceiling Rates'!$D$255="F&amp;E",'Labor Loading Matrix'!Z1197,0),IF('CLINs &amp; Ceiling Rates'!$D$256="F&amp;E",'Labor Loading Matrix'!AA1197,0))</f>
        <v>0</v>
      </c>
      <c r="G1197" s="175">
        <f>SUM(IF('CLINs &amp; Ceiling Rates'!$D$237="R&amp;D",'Labor Loading Matrix'!H1197,0),IF('CLINs &amp; Ceiling Rates'!$D$238="R&amp;D",'Labor Loading Matrix'!I1197,0),IF('CLINs &amp; Ceiling Rates'!$D$239="R&amp;D",'Labor Loading Matrix'!J1197,0),IF('CLINs &amp; Ceiling Rates'!$D$240="R&amp;D",'Labor Loading Matrix'!K1197,0),IF('CLINs &amp; Ceiling Rates'!$D$241="R&amp;D",'Labor Loading Matrix'!L1197,0),IF('CLINs &amp; Ceiling Rates'!$D$242="R&amp;D",'Labor Loading Matrix'!M1197,0),IF('CLINs &amp; Ceiling Rates'!$D$243="R&amp;D",'Labor Loading Matrix'!N1197,0),IF('CLINs &amp; Ceiling Rates'!$D$244="R&amp;D",'Labor Loading Matrix'!O1197,0),IF('CLINs &amp; Ceiling Rates'!$D$245="R&amp;D",'Labor Loading Matrix'!P1197,0),IF('CLINs &amp; Ceiling Rates'!$D$246="R&amp;D",'Labor Loading Matrix'!Q1197,0),IF('CLINs &amp; Ceiling Rates'!$D$247="R&amp;D",'Labor Loading Matrix'!R1197,0),IF('CLINs &amp; Ceiling Rates'!$D$248="R&amp;D",'Labor Loading Matrix'!S1197,0),IF('CLINs &amp; Ceiling Rates'!$D$249="R&amp;D",'Labor Loading Matrix'!T1197,0),IF('CLINs &amp; Ceiling Rates'!$D$250="R&amp;D",'Labor Loading Matrix'!U1197,0),IF('CLINs &amp; Ceiling Rates'!$D$251="R&amp;D",'Labor Loading Matrix'!V1197,0),IF('CLINs &amp; Ceiling Rates'!$D$252="R&amp;D",'Labor Loading Matrix'!W1197,0),IF('CLINs &amp; Ceiling Rates'!$D$253="R&amp;D",'Labor Loading Matrix'!X1197,0),IF('CLINs &amp; Ceiling Rates'!$D$254="R&amp;D",'Labor Loading Matrix'!Y1197,0),IF('CLINs &amp; Ceiling Rates'!$D$255="R&amp;D",'Labor Loading Matrix'!Z1197,0),IF('CLINs &amp; Ceiling Rates'!$D$256="R&amp;D",'Labor Loading Matrix'!AA1197,0))</f>
        <v>0</v>
      </c>
      <c r="H1197" s="137"/>
      <c r="I1197" s="137"/>
      <c r="J1197" s="137"/>
      <c r="K1197" s="137"/>
      <c r="L1197" s="137"/>
      <c r="M1197" s="137"/>
      <c r="N1197" s="84"/>
      <c r="O1197" s="84"/>
      <c r="P1197" s="84"/>
      <c r="Q1197" s="84"/>
      <c r="R1197" s="133"/>
      <c r="S1197" s="133"/>
      <c r="T1197" s="133"/>
      <c r="U1197" s="133"/>
      <c r="V1197" s="133"/>
      <c r="W1197" s="133"/>
      <c r="X1197" s="133"/>
      <c r="Y1197" s="133"/>
      <c r="Z1197" s="133"/>
      <c r="AA1197" s="133"/>
    </row>
    <row r="1198" spans="1:27" s="73" customFormat="1" ht="18" hidden="1" customHeight="1" x14ac:dyDescent="0.25">
      <c r="A1198" s="173">
        <f>'CLINs &amp; Ceiling Rates'!B127</f>
        <v>0</v>
      </c>
      <c r="B1198" s="173">
        <f>'CLINs &amp; Ceiling Rates'!C127</f>
        <v>0</v>
      </c>
      <c r="C1198" s="177" t="str">
        <f>'CLINs &amp; Ceiling Rates'!O127</f>
        <v/>
      </c>
      <c r="D1198" s="211">
        <f>IF('CLINs &amp; Ceiling Rates'!D1154="",SUM('Labor Loading Matrix'!H1198:AA1198),SUM(E1198:G1198))</f>
        <v>0</v>
      </c>
      <c r="E1198" s="175">
        <f>SUM(IF('CLINs &amp; Ceiling Rates'!$D$237="OPS",'Labor Loading Matrix'!H1198,0),IF('CLINs &amp; Ceiling Rates'!$D$238="OPS",'Labor Loading Matrix'!I1198,0),IF('CLINs &amp; Ceiling Rates'!$D$239="OPS",'Labor Loading Matrix'!J1198,0),IF('CLINs &amp; Ceiling Rates'!$D$240="OPS",'Labor Loading Matrix'!K1198,0),IF('CLINs &amp; Ceiling Rates'!$D$241="OPS",'Labor Loading Matrix'!L1198,0),IF('CLINs &amp; Ceiling Rates'!$D$242="OPS",'Labor Loading Matrix'!M1198,0),IF('CLINs &amp; Ceiling Rates'!$D$243="OPS",'Labor Loading Matrix'!N1198,0),IF('CLINs &amp; Ceiling Rates'!$D$244="OPS",'Labor Loading Matrix'!O1198,0),IF('CLINs &amp; Ceiling Rates'!$D$245="OPS",'Labor Loading Matrix'!P1198,0),IF('CLINs &amp; Ceiling Rates'!$D$246="OPS",'Labor Loading Matrix'!Q1198,0),IF('CLINs &amp; Ceiling Rates'!$D$247="OPS",'Labor Loading Matrix'!R1198,0),IF('CLINs &amp; Ceiling Rates'!$D$248="OPS",'Labor Loading Matrix'!S1198,0),IF('CLINs &amp; Ceiling Rates'!$D$249="OPS",'Labor Loading Matrix'!T1198,0),IF('CLINs &amp; Ceiling Rates'!$D$250="OPS",'Labor Loading Matrix'!U1198,0),IF('CLINs &amp; Ceiling Rates'!$D$251="OPS",'Labor Loading Matrix'!V1198,0),IF('CLINs &amp; Ceiling Rates'!$D$252="OPS",'Labor Loading Matrix'!W1198,0),IF('CLINs &amp; Ceiling Rates'!$D$253="OPS",'Labor Loading Matrix'!X1198,0),IF('CLINs &amp; Ceiling Rates'!$D$254="OPS",'Labor Loading Matrix'!Y1198,0),IF('CLINs &amp; Ceiling Rates'!$D$255="OPS",'Labor Loading Matrix'!Z1198,0),IF('CLINs &amp; Ceiling Rates'!$D$256="OPS",'Labor Loading Matrix'!AA1198,0))</f>
        <v>0</v>
      </c>
      <c r="F1198" s="175">
        <f>SUM(IF('CLINs &amp; Ceiling Rates'!$D$237="F&amp;E",'Labor Loading Matrix'!H1198,0),IF('CLINs &amp; Ceiling Rates'!$D$238="F&amp;E",'Labor Loading Matrix'!I1198,0),IF('CLINs &amp; Ceiling Rates'!$D$239="F&amp;E",'Labor Loading Matrix'!J1198,0),IF('CLINs &amp; Ceiling Rates'!$D$240="F&amp;E",'Labor Loading Matrix'!K1198,0),IF('CLINs &amp; Ceiling Rates'!$D$241="F&amp;E",'Labor Loading Matrix'!L1198,0),IF('CLINs &amp; Ceiling Rates'!$D$242="F&amp;E",'Labor Loading Matrix'!M1198,0),IF('CLINs &amp; Ceiling Rates'!$D$243="F&amp;E",'Labor Loading Matrix'!N1198,0),IF('CLINs &amp; Ceiling Rates'!$D$244="F&amp;E",'Labor Loading Matrix'!O1198,0),IF('CLINs &amp; Ceiling Rates'!$D$245="F&amp;E",'Labor Loading Matrix'!P1198,0),IF('CLINs &amp; Ceiling Rates'!$D$246="F&amp;E",'Labor Loading Matrix'!Q1198,0),IF('CLINs &amp; Ceiling Rates'!$D$247="F&amp;E",'Labor Loading Matrix'!R1198,0),IF('CLINs &amp; Ceiling Rates'!$D$248="F&amp;E",'Labor Loading Matrix'!S1198,0),IF('CLINs &amp; Ceiling Rates'!$D$249="F&amp;E",'Labor Loading Matrix'!T1198,0),IF('CLINs &amp; Ceiling Rates'!$D$250="F&amp;E",'Labor Loading Matrix'!U1198,0),IF('CLINs &amp; Ceiling Rates'!$D$251="F&amp;E",'Labor Loading Matrix'!V1198,0),IF('CLINs &amp; Ceiling Rates'!$D$252="F&amp;E",'Labor Loading Matrix'!W1198,0),IF('CLINs &amp; Ceiling Rates'!$D$253="F&amp;E",'Labor Loading Matrix'!X1198,0),IF('CLINs &amp; Ceiling Rates'!$D$254="F&amp;E",'Labor Loading Matrix'!Y1198,0),IF('CLINs &amp; Ceiling Rates'!$D$255="F&amp;E",'Labor Loading Matrix'!Z1198,0),IF('CLINs &amp; Ceiling Rates'!$D$256="F&amp;E",'Labor Loading Matrix'!AA1198,0))</f>
        <v>0</v>
      </c>
      <c r="G1198" s="175">
        <f>SUM(IF('CLINs &amp; Ceiling Rates'!$D$237="R&amp;D",'Labor Loading Matrix'!H1198,0),IF('CLINs &amp; Ceiling Rates'!$D$238="R&amp;D",'Labor Loading Matrix'!I1198,0),IF('CLINs &amp; Ceiling Rates'!$D$239="R&amp;D",'Labor Loading Matrix'!J1198,0),IF('CLINs &amp; Ceiling Rates'!$D$240="R&amp;D",'Labor Loading Matrix'!K1198,0),IF('CLINs &amp; Ceiling Rates'!$D$241="R&amp;D",'Labor Loading Matrix'!L1198,0),IF('CLINs &amp; Ceiling Rates'!$D$242="R&amp;D",'Labor Loading Matrix'!M1198,0),IF('CLINs &amp; Ceiling Rates'!$D$243="R&amp;D",'Labor Loading Matrix'!N1198,0),IF('CLINs &amp; Ceiling Rates'!$D$244="R&amp;D",'Labor Loading Matrix'!O1198,0),IF('CLINs &amp; Ceiling Rates'!$D$245="R&amp;D",'Labor Loading Matrix'!P1198,0),IF('CLINs &amp; Ceiling Rates'!$D$246="R&amp;D",'Labor Loading Matrix'!Q1198,0),IF('CLINs &amp; Ceiling Rates'!$D$247="R&amp;D",'Labor Loading Matrix'!R1198,0),IF('CLINs &amp; Ceiling Rates'!$D$248="R&amp;D",'Labor Loading Matrix'!S1198,0),IF('CLINs &amp; Ceiling Rates'!$D$249="R&amp;D",'Labor Loading Matrix'!T1198,0),IF('CLINs &amp; Ceiling Rates'!$D$250="R&amp;D",'Labor Loading Matrix'!U1198,0),IF('CLINs &amp; Ceiling Rates'!$D$251="R&amp;D",'Labor Loading Matrix'!V1198,0),IF('CLINs &amp; Ceiling Rates'!$D$252="R&amp;D",'Labor Loading Matrix'!W1198,0),IF('CLINs &amp; Ceiling Rates'!$D$253="R&amp;D",'Labor Loading Matrix'!X1198,0),IF('CLINs &amp; Ceiling Rates'!$D$254="R&amp;D",'Labor Loading Matrix'!Y1198,0),IF('CLINs &amp; Ceiling Rates'!$D$255="R&amp;D",'Labor Loading Matrix'!Z1198,0),IF('CLINs &amp; Ceiling Rates'!$D$256="R&amp;D",'Labor Loading Matrix'!AA1198,0))</f>
        <v>0</v>
      </c>
      <c r="H1198" s="137"/>
      <c r="I1198" s="137"/>
      <c r="J1198" s="137"/>
      <c r="K1198" s="137"/>
      <c r="L1198" s="137"/>
      <c r="M1198" s="137"/>
      <c r="N1198" s="84"/>
      <c r="O1198" s="84"/>
      <c r="P1198" s="84"/>
      <c r="Q1198" s="84"/>
      <c r="R1198" s="133"/>
      <c r="S1198" s="133"/>
      <c r="T1198" s="133"/>
      <c r="U1198" s="133"/>
      <c r="V1198" s="133"/>
      <c r="W1198" s="133"/>
      <c r="X1198" s="133"/>
      <c r="Y1198" s="133"/>
      <c r="Z1198" s="133"/>
      <c r="AA1198" s="133"/>
    </row>
    <row r="1199" spans="1:27" s="73" customFormat="1" ht="18" hidden="1" customHeight="1" x14ac:dyDescent="0.25">
      <c r="A1199" s="173">
        <f>'CLINs &amp; Ceiling Rates'!B128</f>
        <v>0</v>
      </c>
      <c r="B1199" s="173">
        <f>'CLINs &amp; Ceiling Rates'!C128</f>
        <v>0</v>
      </c>
      <c r="C1199" s="177" t="str">
        <f>'CLINs &amp; Ceiling Rates'!O128</f>
        <v/>
      </c>
      <c r="D1199" s="211">
        <f>IF('CLINs &amp; Ceiling Rates'!D1155="",SUM('Labor Loading Matrix'!H1199:AA1199),SUM(E1199:G1199))</f>
        <v>0</v>
      </c>
      <c r="E1199" s="175">
        <f>SUM(IF('CLINs &amp; Ceiling Rates'!$D$237="OPS",'Labor Loading Matrix'!H1199,0),IF('CLINs &amp; Ceiling Rates'!$D$238="OPS",'Labor Loading Matrix'!I1199,0),IF('CLINs &amp; Ceiling Rates'!$D$239="OPS",'Labor Loading Matrix'!J1199,0),IF('CLINs &amp; Ceiling Rates'!$D$240="OPS",'Labor Loading Matrix'!K1199,0),IF('CLINs &amp; Ceiling Rates'!$D$241="OPS",'Labor Loading Matrix'!L1199,0),IF('CLINs &amp; Ceiling Rates'!$D$242="OPS",'Labor Loading Matrix'!M1199,0),IF('CLINs &amp; Ceiling Rates'!$D$243="OPS",'Labor Loading Matrix'!N1199,0),IF('CLINs &amp; Ceiling Rates'!$D$244="OPS",'Labor Loading Matrix'!O1199,0),IF('CLINs &amp; Ceiling Rates'!$D$245="OPS",'Labor Loading Matrix'!P1199,0),IF('CLINs &amp; Ceiling Rates'!$D$246="OPS",'Labor Loading Matrix'!Q1199,0),IF('CLINs &amp; Ceiling Rates'!$D$247="OPS",'Labor Loading Matrix'!R1199,0),IF('CLINs &amp; Ceiling Rates'!$D$248="OPS",'Labor Loading Matrix'!S1199,0),IF('CLINs &amp; Ceiling Rates'!$D$249="OPS",'Labor Loading Matrix'!T1199,0),IF('CLINs &amp; Ceiling Rates'!$D$250="OPS",'Labor Loading Matrix'!U1199,0),IF('CLINs &amp; Ceiling Rates'!$D$251="OPS",'Labor Loading Matrix'!V1199,0),IF('CLINs &amp; Ceiling Rates'!$D$252="OPS",'Labor Loading Matrix'!W1199,0),IF('CLINs &amp; Ceiling Rates'!$D$253="OPS",'Labor Loading Matrix'!X1199,0),IF('CLINs &amp; Ceiling Rates'!$D$254="OPS",'Labor Loading Matrix'!Y1199,0),IF('CLINs &amp; Ceiling Rates'!$D$255="OPS",'Labor Loading Matrix'!Z1199,0),IF('CLINs &amp; Ceiling Rates'!$D$256="OPS",'Labor Loading Matrix'!AA1199,0))</f>
        <v>0</v>
      </c>
      <c r="F1199" s="175">
        <f>SUM(IF('CLINs &amp; Ceiling Rates'!$D$237="F&amp;E",'Labor Loading Matrix'!H1199,0),IF('CLINs &amp; Ceiling Rates'!$D$238="F&amp;E",'Labor Loading Matrix'!I1199,0),IF('CLINs &amp; Ceiling Rates'!$D$239="F&amp;E",'Labor Loading Matrix'!J1199,0),IF('CLINs &amp; Ceiling Rates'!$D$240="F&amp;E",'Labor Loading Matrix'!K1199,0),IF('CLINs &amp; Ceiling Rates'!$D$241="F&amp;E",'Labor Loading Matrix'!L1199,0),IF('CLINs &amp; Ceiling Rates'!$D$242="F&amp;E",'Labor Loading Matrix'!M1199,0),IF('CLINs &amp; Ceiling Rates'!$D$243="F&amp;E",'Labor Loading Matrix'!N1199,0),IF('CLINs &amp; Ceiling Rates'!$D$244="F&amp;E",'Labor Loading Matrix'!O1199,0),IF('CLINs &amp; Ceiling Rates'!$D$245="F&amp;E",'Labor Loading Matrix'!P1199,0),IF('CLINs &amp; Ceiling Rates'!$D$246="F&amp;E",'Labor Loading Matrix'!Q1199,0),IF('CLINs &amp; Ceiling Rates'!$D$247="F&amp;E",'Labor Loading Matrix'!R1199,0),IF('CLINs &amp; Ceiling Rates'!$D$248="F&amp;E",'Labor Loading Matrix'!S1199,0),IF('CLINs &amp; Ceiling Rates'!$D$249="F&amp;E",'Labor Loading Matrix'!T1199,0),IF('CLINs &amp; Ceiling Rates'!$D$250="F&amp;E",'Labor Loading Matrix'!U1199,0),IF('CLINs &amp; Ceiling Rates'!$D$251="F&amp;E",'Labor Loading Matrix'!V1199,0),IF('CLINs &amp; Ceiling Rates'!$D$252="F&amp;E",'Labor Loading Matrix'!W1199,0),IF('CLINs &amp; Ceiling Rates'!$D$253="F&amp;E",'Labor Loading Matrix'!X1199,0),IF('CLINs &amp; Ceiling Rates'!$D$254="F&amp;E",'Labor Loading Matrix'!Y1199,0),IF('CLINs &amp; Ceiling Rates'!$D$255="F&amp;E",'Labor Loading Matrix'!Z1199,0),IF('CLINs &amp; Ceiling Rates'!$D$256="F&amp;E",'Labor Loading Matrix'!AA1199,0))</f>
        <v>0</v>
      </c>
      <c r="G1199" s="175">
        <f>SUM(IF('CLINs &amp; Ceiling Rates'!$D$237="R&amp;D",'Labor Loading Matrix'!H1199,0),IF('CLINs &amp; Ceiling Rates'!$D$238="R&amp;D",'Labor Loading Matrix'!I1199,0),IF('CLINs &amp; Ceiling Rates'!$D$239="R&amp;D",'Labor Loading Matrix'!J1199,0),IF('CLINs &amp; Ceiling Rates'!$D$240="R&amp;D",'Labor Loading Matrix'!K1199,0),IF('CLINs &amp; Ceiling Rates'!$D$241="R&amp;D",'Labor Loading Matrix'!L1199,0),IF('CLINs &amp; Ceiling Rates'!$D$242="R&amp;D",'Labor Loading Matrix'!M1199,0),IF('CLINs &amp; Ceiling Rates'!$D$243="R&amp;D",'Labor Loading Matrix'!N1199,0),IF('CLINs &amp; Ceiling Rates'!$D$244="R&amp;D",'Labor Loading Matrix'!O1199,0),IF('CLINs &amp; Ceiling Rates'!$D$245="R&amp;D",'Labor Loading Matrix'!P1199,0),IF('CLINs &amp; Ceiling Rates'!$D$246="R&amp;D",'Labor Loading Matrix'!Q1199,0),IF('CLINs &amp; Ceiling Rates'!$D$247="R&amp;D",'Labor Loading Matrix'!R1199,0),IF('CLINs &amp; Ceiling Rates'!$D$248="R&amp;D",'Labor Loading Matrix'!S1199,0),IF('CLINs &amp; Ceiling Rates'!$D$249="R&amp;D",'Labor Loading Matrix'!T1199,0),IF('CLINs &amp; Ceiling Rates'!$D$250="R&amp;D",'Labor Loading Matrix'!U1199,0),IF('CLINs &amp; Ceiling Rates'!$D$251="R&amp;D",'Labor Loading Matrix'!V1199,0),IF('CLINs &amp; Ceiling Rates'!$D$252="R&amp;D",'Labor Loading Matrix'!W1199,0),IF('CLINs &amp; Ceiling Rates'!$D$253="R&amp;D",'Labor Loading Matrix'!X1199,0),IF('CLINs &amp; Ceiling Rates'!$D$254="R&amp;D",'Labor Loading Matrix'!Y1199,0),IF('CLINs &amp; Ceiling Rates'!$D$255="R&amp;D",'Labor Loading Matrix'!Z1199,0),IF('CLINs &amp; Ceiling Rates'!$D$256="R&amp;D",'Labor Loading Matrix'!AA1199,0))</f>
        <v>0</v>
      </c>
      <c r="H1199" s="137"/>
      <c r="I1199" s="137"/>
      <c r="J1199" s="137"/>
      <c r="K1199" s="137"/>
      <c r="L1199" s="137"/>
      <c r="M1199" s="137"/>
      <c r="N1199" s="84"/>
      <c r="O1199" s="84"/>
      <c r="P1199" s="84"/>
      <c r="Q1199" s="84"/>
      <c r="R1199" s="133"/>
      <c r="S1199" s="133"/>
      <c r="T1199" s="133"/>
      <c r="U1199" s="133"/>
      <c r="V1199" s="133"/>
      <c r="W1199" s="133"/>
      <c r="X1199" s="133"/>
      <c r="Y1199" s="133"/>
      <c r="Z1199" s="133"/>
      <c r="AA1199" s="133"/>
    </row>
    <row r="1200" spans="1:27" s="73" customFormat="1" ht="18" hidden="1" customHeight="1" x14ac:dyDescent="0.25">
      <c r="A1200" s="173">
        <f>'CLINs &amp; Ceiling Rates'!B129</f>
        <v>0</v>
      </c>
      <c r="B1200" s="173">
        <f>'CLINs &amp; Ceiling Rates'!C129</f>
        <v>0</v>
      </c>
      <c r="C1200" s="177" t="str">
        <f>'CLINs &amp; Ceiling Rates'!O129</f>
        <v/>
      </c>
      <c r="D1200" s="211">
        <f>IF('CLINs &amp; Ceiling Rates'!D1156="",SUM('Labor Loading Matrix'!H1200:AA1200),SUM(E1200:G1200))</f>
        <v>0</v>
      </c>
      <c r="E1200" s="175">
        <f>SUM(IF('CLINs &amp; Ceiling Rates'!$D$237="OPS",'Labor Loading Matrix'!H1200,0),IF('CLINs &amp; Ceiling Rates'!$D$238="OPS",'Labor Loading Matrix'!I1200,0),IF('CLINs &amp; Ceiling Rates'!$D$239="OPS",'Labor Loading Matrix'!J1200,0),IF('CLINs &amp; Ceiling Rates'!$D$240="OPS",'Labor Loading Matrix'!K1200,0),IF('CLINs &amp; Ceiling Rates'!$D$241="OPS",'Labor Loading Matrix'!L1200,0),IF('CLINs &amp; Ceiling Rates'!$D$242="OPS",'Labor Loading Matrix'!M1200,0),IF('CLINs &amp; Ceiling Rates'!$D$243="OPS",'Labor Loading Matrix'!N1200,0),IF('CLINs &amp; Ceiling Rates'!$D$244="OPS",'Labor Loading Matrix'!O1200,0),IF('CLINs &amp; Ceiling Rates'!$D$245="OPS",'Labor Loading Matrix'!P1200,0),IF('CLINs &amp; Ceiling Rates'!$D$246="OPS",'Labor Loading Matrix'!Q1200,0),IF('CLINs &amp; Ceiling Rates'!$D$247="OPS",'Labor Loading Matrix'!R1200,0),IF('CLINs &amp; Ceiling Rates'!$D$248="OPS",'Labor Loading Matrix'!S1200,0),IF('CLINs &amp; Ceiling Rates'!$D$249="OPS",'Labor Loading Matrix'!T1200,0),IF('CLINs &amp; Ceiling Rates'!$D$250="OPS",'Labor Loading Matrix'!U1200,0),IF('CLINs &amp; Ceiling Rates'!$D$251="OPS",'Labor Loading Matrix'!V1200,0),IF('CLINs &amp; Ceiling Rates'!$D$252="OPS",'Labor Loading Matrix'!W1200,0),IF('CLINs &amp; Ceiling Rates'!$D$253="OPS",'Labor Loading Matrix'!X1200,0),IF('CLINs &amp; Ceiling Rates'!$D$254="OPS",'Labor Loading Matrix'!Y1200,0),IF('CLINs &amp; Ceiling Rates'!$D$255="OPS",'Labor Loading Matrix'!Z1200,0),IF('CLINs &amp; Ceiling Rates'!$D$256="OPS",'Labor Loading Matrix'!AA1200,0))</f>
        <v>0</v>
      </c>
      <c r="F1200" s="175">
        <f>SUM(IF('CLINs &amp; Ceiling Rates'!$D$237="F&amp;E",'Labor Loading Matrix'!H1200,0),IF('CLINs &amp; Ceiling Rates'!$D$238="F&amp;E",'Labor Loading Matrix'!I1200,0),IF('CLINs &amp; Ceiling Rates'!$D$239="F&amp;E",'Labor Loading Matrix'!J1200,0),IF('CLINs &amp; Ceiling Rates'!$D$240="F&amp;E",'Labor Loading Matrix'!K1200,0),IF('CLINs &amp; Ceiling Rates'!$D$241="F&amp;E",'Labor Loading Matrix'!L1200,0),IF('CLINs &amp; Ceiling Rates'!$D$242="F&amp;E",'Labor Loading Matrix'!M1200,0),IF('CLINs &amp; Ceiling Rates'!$D$243="F&amp;E",'Labor Loading Matrix'!N1200,0),IF('CLINs &amp; Ceiling Rates'!$D$244="F&amp;E",'Labor Loading Matrix'!O1200,0),IF('CLINs &amp; Ceiling Rates'!$D$245="F&amp;E",'Labor Loading Matrix'!P1200,0),IF('CLINs &amp; Ceiling Rates'!$D$246="F&amp;E",'Labor Loading Matrix'!Q1200,0),IF('CLINs &amp; Ceiling Rates'!$D$247="F&amp;E",'Labor Loading Matrix'!R1200,0),IF('CLINs &amp; Ceiling Rates'!$D$248="F&amp;E",'Labor Loading Matrix'!S1200,0),IF('CLINs &amp; Ceiling Rates'!$D$249="F&amp;E",'Labor Loading Matrix'!T1200,0),IF('CLINs &amp; Ceiling Rates'!$D$250="F&amp;E",'Labor Loading Matrix'!U1200,0),IF('CLINs &amp; Ceiling Rates'!$D$251="F&amp;E",'Labor Loading Matrix'!V1200,0),IF('CLINs &amp; Ceiling Rates'!$D$252="F&amp;E",'Labor Loading Matrix'!W1200,0),IF('CLINs &amp; Ceiling Rates'!$D$253="F&amp;E",'Labor Loading Matrix'!X1200,0),IF('CLINs &amp; Ceiling Rates'!$D$254="F&amp;E",'Labor Loading Matrix'!Y1200,0),IF('CLINs &amp; Ceiling Rates'!$D$255="F&amp;E",'Labor Loading Matrix'!Z1200,0),IF('CLINs &amp; Ceiling Rates'!$D$256="F&amp;E",'Labor Loading Matrix'!AA1200,0))</f>
        <v>0</v>
      </c>
      <c r="G1200" s="175">
        <f>SUM(IF('CLINs &amp; Ceiling Rates'!$D$237="R&amp;D",'Labor Loading Matrix'!H1200,0),IF('CLINs &amp; Ceiling Rates'!$D$238="R&amp;D",'Labor Loading Matrix'!I1200,0),IF('CLINs &amp; Ceiling Rates'!$D$239="R&amp;D",'Labor Loading Matrix'!J1200,0),IF('CLINs &amp; Ceiling Rates'!$D$240="R&amp;D",'Labor Loading Matrix'!K1200,0),IF('CLINs &amp; Ceiling Rates'!$D$241="R&amp;D",'Labor Loading Matrix'!L1200,0),IF('CLINs &amp; Ceiling Rates'!$D$242="R&amp;D",'Labor Loading Matrix'!M1200,0),IF('CLINs &amp; Ceiling Rates'!$D$243="R&amp;D",'Labor Loading Matrix'!N1200,0),IF('CLINs &amp; Ceiling Rates'!$D$244="R&amp;D",'Labor Loading Matrix'!O1200,0),IF('CLINs &amp; Ceiling Rates'!$D$245="R&amp;D",'Labor Loading Matrix'!P1200,0),IF('CLINs &amp; Ceiling Rates'!$D$246="R&amp;D",'Labor Loading Matrix'!Q1200,0),IF('CLINs &amp; Ceiling Rates'!$D$247="R&amp;D",'Labor Loading Matrix'!R1200,0),IF('CLINs &amp; Ceiling Rates'!$D$248="R&amp;D",'Labor Loading Matrix'!S1200,0),IF('CLINs &amp; Ceiling Rates'!$D$249="R&amp;D",'Labor Loading Matrix'!T1200,0),IF('CLINs &amp; Ceiling Rates'!$D$250="R&amp;D",'Labor Loading Matrix'!U1200,0),IF('CLINs &amp; Ceiling Rates'!$D$251="R&amp;D",'Labor Loading Matrix'!V1200,0),IF('CLINs &amp; Ceiling Rates'!$D$252="R&amp;D",'Labor Loading Matrix'!W1200,0),IF('CLINs &amp; Ceiling Rates'!$D$253="R&amp;D",'Labor Loading Matrix'!X1200,0),IF('CLINs &amp; Ceiling Rates'!$D$254="R&amp;D",'Labor Loading Matrix'!Y1200,0),IF('CLINs &amp; Ceiling Rates'!$D$255="R&amp;D",'Labor Loading Matrix'!Z1200,0),IF('CLINs &amp; Ceiling Rates'!$D$256="R&amp;D",'Labor Loading Matrix'!AA1200,0))</f>
        <v>0</v>
      </c>
      <c r="H1200" s="137"/>
      <c r="I1200" s="137"/>
      <c r="J1200" s="137"/>
      <c r="K1200" s="137"/>
      <c r="L1200" s="137"/>
      <c r="M1200" s="137"/>
      <c r="N1200" s="84"/>
      <c r="O1200" s="84"/>
      <c r="P1200" s="84"/>
      <c r="Q1200" s="84"/>
      <c r="R1200" s="133"/>
      <c r="S1200" s="133"/>
      <c r="T1200" s="133"/>
      <c r="U1200" s="133"/>
      <c r="V1200" s="133"/>
      <c r="W1200" s="133"/>
      <c r="X1200" s="133"/>
      <c r="Y1200" s="133"/>
      <c r="Z1200" s="133"/>
      <c r="AA1200" s="133"/>
    </row>
    <row r="1201" spans="1:27" s="73" customFormat="1" ht="18" hidden="1" customHeight="1" x14ac:dyDescent="0.25">
      <c r="A1201" s="173">
        <f>'CLINs &amp; Ceiling Rates'!B130</f>
        <v>0</v>
      </c>
      <c r="B1201" s="173">
        <f>'CLINs &amp; Ceiling Rates'!C130</f>
        <v>0</v>
      </c>
      <c r="C1201" s="177" t="str">
        <f>'CLINs &amp; Ceiling Rates'!O130</f>
        <v/>
      </c>
      <c r="D1201" s="211">
        <f>IF('CLINs &amp; Ceiling Rates'!D1157="",SUM('Labor Loading Matrix'!H1201:AA1201),SUM(E1201:G1201))</f>
        <v>0</v>
      </c>
      <c r="E1201" s="175">
        <f>SUM(IF('CLINs &amp; Ceiling Rates'!$D$237="OPS",'Labor Loading Matrix'!H1201,0),IF('CLINs &amp; Ceiling Rates'!$D$238="OPS",'Labor Loading Matrix'!I1201,0),IF('CLINs &amp; Ceiling Rates'!$D$239="OPS",'Labor Loading Matrix'!J1201,0),IF('CLINs &amp; Ceiling Rates'!$D$240="OPS",'Labor Loading Matrix'!K1201,0),IF('CLINs &amp; Ceiling Rates'!$D$241="OPS",'Labor Loading Matrix'!L1201,0),IF('CLINs &amp; Ceiling Rates'!$D$242="OPS",'Labor Loading Matrix'!M1201,0),IF('CLINs &amp; Ceiling Rates'!$D$243="OPS",'Labor Loading Matrix'!N1201,0),IF('CLINs &amp; Ceiling Rates'!$D$244="OPS",'Labor Loading Matrix'!O1201,0),IF('CLINs &amp; Ceiling Rates'!$D$245="OPS",'Labor Loading Matrix'!P1201,0),IF('CLINs &amp; Ceiling Rates'!$D$246="OPS",'Labor Loading Matrix'!Q1201,0),IF('CLINs &amp; Ceiling Rates'!$D$247="OPS",'Labor Loading Matrix'!R1201,0),IF('CLINs &amp; Ceiling Rates'!$D$248="OPS",'Labor Loading Matrix'!S1201,0),IF('CLINs &amp; Ceiling Rates'!$D$249="OPS",'Labor Loading Matrix'!T1201,0),IF('CLINs &amp; Ceiling Rates'!$D$250="OPS",'Labor Loading Matrix'!U1201,0),IF('CLINs &amp; Ceiling Rates'!$D$251="OPS",'Labor Loading Matrix'!V1201,0),IF('CLINs &amp; Ceiling Rates'!$D$252="OPS",'Labor Loading Matrix'!W1201,0),IF('CLINs &amp; Ceiling Rates'!$D$253="OPS",'Labor Loading Matrix'!X1201,0),IF('CLINs &amp; Ceiling Rates'!$D$254="OPS",'Labor Loading Matrix'!Y1201,0),IF('CLINs &amp; Ceiling Rates'!$D$255="OPS",'Labor Loading Matrix'!Z1201,0),IF('CLINs &amp; Ceiling Rates'!$D$256="OPS",'Labor Loading Matrix'!AA1201,0))</f>
        <v>0</v>
      </c>
      <c r="F1201" s="175">
        <f>SUM(IF('CLINs &amp; Ceiling Rates'!$D$237="F&amp;E",'Labor Loading Matrix'!H1201,0),IF('CLINs &amp; Ceiling Rates'!$D$238="F&amp;E",'Labor Loading Matrix'!I1201,0),IF('CLINs &amp; Ceiling Rates'!$D$239="F&amp;E",'Labor Loading Matrix'!J1201,0),IF('CLINs &amp; Ceiling Rates'!$D$240="F&amp;E",'Labor Loading Matrix'!K1201,0),IF('CLINs &amp; Ceiling Rates'!$D$241="F&amp;E",'Labor Loading Matrix'!L1201,0),IF('CLINs &amp; Ceiling Rates'!$D$242="F&amp;E",'Labor Loading Matrix'!M1201,0),IF('CLINs &amp; Ceiling Rates'!$D$243="F&amp;E",'Labor Loading Matrix'!N1201,0),IF('CLINs &amp; Ceiling Rates'!$D$244="F&amp;E",'Labor Loading Matrix'!O1201,0),IF('CLINs &amp; Ceiling Rates'!$D$245="F&amp;E",'Labor Loading Matrix'!P1201,0),IF('CLINs &amp; Ceiling Rates'!$D$246="F&amp;E",'Labor Loading Matrix'!Q1201,0),IF('CLINs &amp; Ceiling Rates'!$D$247="F&amp;E",'Labor Loading Matrix'!R1201,0),IF('CLINs &amp; Ceiling Rates'!$D$248="F&amp;E",'Labor Loading Matrix'!S1201,0),IF('CLINs &amp; Ceiling Rates'!$D$249="F&amp;E",'Labor Loading Matrix'!T1201,0),IF('CLINs &amp; Ceiling Rates'!$D$250="F&amp;E",'Labor Loading Matrix'!U1201,0),IF('CLINs &amp; Ceiling Rates'!$D$251="F&amp;E",'Labor Loading Matrix'!V1201,0),IF('CLINs &amp; Ceiling Rates'!$D$252="F&amp;E",'Labor Loading Matrix'!W1201,0),IF('CLINs &amp; Ceiling Rates'!$D$253="F&amp;E",'Labor Loading Matrix'!X1201,0),IF('CLINs &amp; Ceiling Rates'!$D$254="F&amp;E",'Labor Loading Matrix'!Y1201,0),IF('CLINs &amp; Ceiling Rates'!$D$255="F&amp;E",'Labor Loading Matrix'!Z1201,0),IF('CLINs &amp; Ceiling Rates'!$D$256="F&amp;E",'Labor Loading Matrix'!AA1201,0))</f>
        <v>0</v>
      </c>
      <c r="G1201" s="175">
        <f>SUM(IF('CLINs &amp; Ceiling Rates'!$D$237="R&amp;D",'Labor Loading Matrix'!H1201,0),IF('CLINs &amp; Ceiling Rates'!$D$238="R&amp;D",'Labor Loading Matrix'!I1201,0),IF('CLINs &amp; Ceiling Rates'!$D$239="R&amp;D",'Labor Loading Matrix'!J1201,0),IF('CLINs &amp; Ceiling Rates'!$D$240="R&amp;D",'Labor Loading Matrix'!K1201,0),IF('CLINs &amp; Ceiling Rates'!$D$241="R&amp;D",'Labor Loading Matrix'!L1201,0),IF('CLINs &amp; Ceiling Rates'!$D$242="R&amp;D",'Labor Loading Matrix'!M1201,0),IF('CLINs &amp; Ceiling Rates'!$D$243="R&amp;D",'Labor Loading Matrix'!N1201,0),IF('CLINs &amp; Ceiling Rates'!$D$244="R&amp;D",'Labor Loading Matrix'!O1201,0),IF('CLINs &amp; Ceiling Rates'!$D$245="R&amp;D",'Labor Loading Matrix'!P1201,0),IF('CLINs &amp; Ceiling Rates'!$D$246="R&amp;D",'Labor Loading Matrix'!Q1201,0),IF('CLINs &amp; Ceiling Rates'!$D$247="R&amp;D",'Labor Loading Matrix'!R1201,0),IF('CLINs &amp; Ceiling Rates'!$D$248="R&amp;D",'Labor Loading Matrix'!S1201,0),IF('CLINs &amp; Ceiling Rates'!$D$249="R&amp;D",'Labor Loading Matrix'!T1201,0),IF('CLINs &amp; Ceiling Rates'!$D$250="R&amp;D",'Labor Loading Matrix'!U1201,0),IF('CLINs &amp; Ceiling Rates'!$D$251="R&amp;D",'Labor Loading Matrix'!V1201,0),IF('CLINs &amp; Ceiling Rates'!$D$252="R&amp;D",'Labor Loading Matrix'!W1201,0),IF('CLINs &amp; Ceiling Rates'!$D$253="R&amp;D",'Labor Loading Matrix'!X1201,0),IF('CLINs &amp; Ceiling Rates'!$D$254="R&amp;D",'Labor Loading Matrix'!Y1201,0),IF('CLINs &amp; Ceiling Rates'!$D$255="R&amp;D",'Labor Loading Matrix'!Z1201,0),IF('CLINs &amp; Ceiling Rates'!$D$256="R&amp;D",'Labor Loading Matrix'!AA1201,0))</f>
        <v>0</v>
      </c>
      <c r="H1201" s="137"/>
      <c r="I1201" s="137"/>
      <c r="J1201" s="137"/>
      <c r="K1201" s="137"/>
      <c r="L1201" s="137"/>
      <c r="M1201" s="137"/>
      <c r="N1201" s="84"/>
      <c r="O1201" s="84"/>
      <c r="P1201" s="84"/>
      <c r="Q1201" s="84"/>
      <c r="R1201" s="133"/>
      <c r="S1201" s="133"/>
      <c r="T1201" s="133"/>
      <c r="U1201" s="133"/>
      <c r="V1201" s="133"/>
      <c r="W1201" s="133"/>
      <c r="X1201" s="133"/>
      <c r="Y1201" s="133"/>
      <c r="Z1201" s="133"/>
      <c r="AA1201" s="133"/>
    </row>
    <row r="1202" spans="1:27" s="73" customFormat="1" ht="18" hidden="1" customHeight="1" x14ac:dyDescent="0.25">
      <c r="A1202" s="173">
        <f>'CLINs &amp; Ceiling Rates'!B131</f>
        <v>0</v>
      </c>
      <c r="B1202" s="173">
        <f>'CLINs &amp; Ceiling Rates'!C131</f>
        <v>0</v>
      </c>
      <c r="C1202" s="177" t="str">
        <f>'CLINs &amp; Ceiling Rates'!O131</f>
        <v/>
      </c>
      <c r="D1202" s="211">
        <f>IF('CLINs &amp; Ceiling Rates'!D1158="",SUM('Labor Loading Matrix'!H1202:AA1202),SUM(E1202:G1202))</f>
        <v>0</v>
      </c>
      <c r="E1202" s="175">
        <f>SUM(IF('CLINs &amp; Ceiling Rates'!$D$237="OPS",'Labor Loading Matrix'!H1202,0),IF('CLINs &amp; Ceiling Rates'!$D$238="OPS",'Labor Loading Matrix'!I1202,0),IF('CLINs &amp; Ceiling Rates'!$D$239="OPS",'Labor Loading Matrix'!J1202,0),IF('CLINs &amp; Ceiling Rates'!$D$240="OPS",'Labor Loading Matrix'!K1202,0),IF('CLINs &amp; Ceiling Rates'!$D$241="OPS",'Labor Loading Matrix'!L1202,0),IF('CLINs &amp; Ceiling Rates'!$D$242="OPS",'Labor Loading Matrix'!M1202,0),IF('CLINs &amp; Ceiling Rates'!$D$243="OPS",'Labor Loading Matrix'!N1202,0),IF('CLINs &amp; Ceiling Rates'!$D$244="OPS",'Labor Loading Matrix'!O1202,0),IF('CLINs &amp; Ceiling Rates'!$D$245="OPS",'Labor Loading Matrix'!P1202,0),IF('CLINs &amp; Ceiling Rates'!$D$246="OPS",'Labor Loading Matrix'!Q1202,0),IF('CLINs &amp; Ceiling Rates'!$D$247="OPS",'Labor Loading Matrix'!R1202,0),IF('CLINs &amp; Ceiling Rates'!$D$248="OPS",'Labor Loading Matrix'!S1202,0),IF('CLINs &amp; Ceiling Rates'!$D$249="OPS",'Labor Loading Matrix'!T1202,0),IF('CLINs &amp; Ceiling Rates'!$D$250="OPS",'Labor Loading Matrix'!U1202,0),IF('CLINs &amp; Ceiling Rates'!$D$251="OPS",'Labor Loading Matrix'!V1202,0),IF('CLINs &amp; Ceiling Rates'!$D$252="OPS",'Labor Loading Matrix'!W1202,0),IF('CLINs &amp; Ceiling Rates'!$D$253="OPS",'Labor Loading Matrix'!X1202,0),IF('CLINs &amp; Ceiling Rates'!$D$254="OPS",'Labor Loading Matrix'!Y1202,0),IF('CLINs &amp; Ceiling Rates'!$D$255="OPS",'Labor Loading Matrix'!Z1202,0),IF('CLINs &amp; Ceiling Rates'!$D$256="OPS",'Labor Loading Matrix'!AA1202,0))</f>
        <v>0</v>
      </c>
      <c r="F1202" s="175">
        <f>SUM(IF('CLINs &amp; Ceiling Rates'!$D$237="F&amp;E",'Labor Loading Matrix'!H1202,0),IF('CLINs &amp; Ceiling Rates'!$D$238="F&amp;E",'Labor Loading Matrix'!I1202,0),IF('CLINs &amp; Ceiling Rates'!$D$239="F&amp;E",'Labor Loading Matrix'!J1202,0),IF('CLINs &amp; Ceiling Rates'!$D$240="F&amp;E",'Labor Loading Matrix'!K1202,0),IF('CLINs &amp; Ceiling Rates'!$D$241="F&amp;E",'Labor Loading Matrix'!L1202,0),IF('CLINs &amp; Ceiling Rates'!$D$242="F&amp;E",'Labor Loading Matrix'!M1202,0),IF('CLINs &amp; Ceiling Rates'!$D$243="F&amp;E",'Labor Loading Matrix'!N1202,0),IF('CLINs &amp; Ceiling Rates'!$D$244="F&amp;E",'Labor Loading Matrix'!O1202,0),IF('CLINs &amp; Ceiling Rates'!$D$245="F&amp;E",'Labor Loading Matrix'!P1202,0),IF('CLINs &amp; Ceiling Rates'!$D$246="F&amp;E",'Labor Loading Matrix'!Q1202,0),IF('CLINs &amp; Ceiling Rates'!$D$247="F&amp;E",'Labor Loading Matrix'!R1202,0),IF('CLINs &amp; Ceiling Rates'!$D$248="F&amp;E",'Labor Loading Matrix'!S1202,0),IF('CLINs &amp; Ceiling Rates'!$D$249="F&amp;E",'Labor Loading Matrix'!T1202,0),IF('CLINs &amp; Ceiling Rates'!$D$250="F&amp;E",'Labor Loading Matrix'!U1202,0),IF('CLINs &amp; Ceiling Rates'!$D$251="F&amp;E",'Labor Loading Matrix'!V1202,0),IF('CLINs &amp; Ceiling Rates'!$D$252="F&amp;E",'Labor Loading Matrix'!W1202,0),IF('CLINs &amp; Ceiling Rates'!$D$253="F&amp;E",'Labor Loading Matrix'!X1202,0),IF('CLINs &amp; Ceiling Rates'!$D$254="F&amp;E",'Labor Loading Matrix'!Y1202,0),IF('CLINs &amp; Ceiling Rates'!$D$255="F&amp;E",'Labor Loading Matrix'!Z1202,0),IF('CLINs &amp; Ceiling Rates'!$D$256="F&amp;E",'Labor Loading Matrix'!AA1202,0))</f>
        <v>0</v>
      </c>
      <c r="G1202" s="175">
        <f>SUM(IF('CLINs &amp; Ceiling Rates'!$D$237="R&amp;D",'Labor Loading Matrix'!H1202,0),IF('CLINs &amp; Ceiling Rates'!$D$238="R&amp;D",'Labor Loading Matrix'!I1202,0),IF('CLINs &amp; Ceiling Rates'!$D$239="R&amp;D",'Labor Loading Matrix'!J1202,0),IF('CLINs &amp; Ceiling Rates'!$D$240="R&amp;D",'Labor Loading Matrix'!K1202,0),IF('CLINs &amp; Ceiling Rates'!$D$241="R&amp;D",'Labor Loading Matrix'!L1202,0),IF('CLINs &amp; Ceiling Rates'!$D$242="R&amp;D",'Labor Loading Matrix'!M1202,0),IF('CLINs &amp; Ceiling Rates'!$D$243="R&amp;D",'Labor Loading Matrix'!N1202,0),IF('CLINs &amp; Ceiling Rates'!$D$244="R&amp;D",'Labor Loading Matrix'!O1202,0),IF('CLINs &amp; Ceiling Rates'!$D$245="R&amp;D",'Labor Loading Matrix'!P1202,0),IF('CLINs &amp; Ceiling Rates'!$D$246="R&amp;D",'Labor Loading Matrix'!Q1202,0),IF('CLINs &amp; Ceiling Rates'!$D$247="R&amp;D",'Labor Loading Matrix'!R1202,0),IF('CLINs &amp; Ceiling Rates'!$D$248="R&amp;D",'Labor Loading Matrix'!S1202,0),IF('CLINs &amp; Ceiling Rates'!$D$249="R&amp;D",'Labor Loading Matrix'!T1202,0),IF('CLINs &amp; Ceiling Rates'!$D$250="R&amp;D",'Labor Loading Matrix'!U1202,0),IF('CLINs &amp; Ceiling Rates'!$D$251="R&amp;D",'Labor Loading Matrix'!V1202,0),IF('CLINs &amp; Ceiling Rates'!$D$252="R&amp;D",'Labor Loading Matrix'!W1202,0),IF('CLINs &amp; Ceiling Rates'!$D$253="R&amp;D",'Labor Loading Matrix'!X1202,0),IF('CLINs &amp; Ceiling Rates'!$D$254="R&amp;D",'Labor Loading Matrix'!Y1202,0),IF('CLINs &amp; Ceiling Rates'!$D$255="R&amp;D",'Labor Loading Matrix'!Z1202,0),IF('CLINs &amp; Ceiling Rates'!$D$256="R&amp;D",'Labor Loading Matrix'!AA1202,0))</f>
        <v>0</v>
      </c>
      <c r="H1202" s="137"/>
      <c r="I1202" s="137"/>
      <c r="J1202" s="137"/>
      <c r="K1202" s="137"/>
      <c r="L1202" s="137"/>
      <c r="M1202" s="137"/>
      <c r="N1202" s="84"/>
      <c r="O1202" s="84"/>
      <c r="P1202" s="84"/>
      <c r="Q1202" s="84"/>
      <c r="R1202" s="133"/>
      <c r="S1202" s="133"/>
      <c r="T1202" s="133"/>
      <c r="U1202" s="133"/>
      <c r="V1202" s="133"/>
      <c r="W1202" s="133"/>
      <c r="X1202" s="133"/>
      <c r="Y1202" s="133"/>
      <c r="Z1202" s="133"/>
      <c r="AA1202" s="133"/>
    </row>
    <row r="1203" spans="1:27" s="73" customFormat="1" ht="18" hidden="1" customHeight="1" x14ac:dyDescent="0.25">
      <c r="A1203" s="173">
        <f>'CLINs &amp; Ceiling Rates'!B132</f>
        <v>0</v>
      </c>
      <c r="B1203" s="173">
        <f>'CLINs &amp; Ceiling Rates'!C132</f>
        <v>0</v>
      </c>
      <c r="C1203" s="177" t="str">
        <f>'CLINs &amp; Ceiling Rates'!O132</f>
        <v/>
      </c>
      <c r="D1203" s="211">
        <f>IF('CLINs &amp; Ceiling Rates'!D1159="",SUM('Labor Loading Matrix'!H1203:AA1203),SUM(E1203:G1203))</f>
        <v>0</v>
      </c>
      <c r="E1203" s="175">
        <f>SUM(IF('CLINs &amp; Ceiling Rates'!$D$237="OPS",'Labor Loading Matrix'!H1203,0),IF('CLINs &amp; Ceiling Rates'!$D$238="OPS",'Labor Loading Matrix'!I1203,0),IF('CLINs &amp; Ceiling Rates'!$D$239="OPS",'Labor Loading Matrix'!J1203,0),IF('CLINs &amp; Ceiling Rates'!$D$240="OPS",'Labor Loading Matrix'!K1203,0),IF('CLINs &amp; Ceiling Rates'!$D$241="OPS",'Labor Loading Matrix'!L1203,0),IF('CLINs &amp; Ceiling Rates'!$D$242="OPS",'Labor Loading Matrix'!M1203,0),IF('CLINs &amp; Ceiling Rates'!$D$243="OPS",'Labor Loading Matrix'!N1203,0),IF('CLINs &amp; Ceiling Rates'!$D$244="OPS",'Labor Loading Matrix'!O1203,0),IF('CLINs &amp; Ceiling Rates'!$D$245="OPS",'Labor Loading Matrix'!P1203,0),IF('CLINs &amp; Ceiling Rates'!$D$246="OPS",'Labor Loading Matrix'!Q1203,0),IF('CLINs &amp; Ceiling Rates'!$D$247="OPS",'Labor Loading Matrix'!R1203,0),IF('CLINs &amp; Ceiling Rates'!$D$248="OPS",'Labor Loading Matrix'!S1203,0),IF('CLINs &amp; Ceiling Rates'!$D$249="OPS",'Labor Loading Matrix'!T1203,0),IF('CLINs &amp; Ceiling Rates'!$D$250="OPS",'Labor Loading Matrix'!U1203,0),IF('CLINs &amp; Ceiling Rates'!$D$251="OPS",'Labor Loading Matrix'!V1203,0),IF('CLINs &amp; Ceiling Rates'!$D$252="OPS",'Labor Loading Matrix'!W1203,0),IF('CLINs &amp; Ceiling Rates'!$D$253="OPS",'Labor Loading Matrix'!X1203,0),IF('CLINs &amp; Ceiling Rates'!$D$254="OPS",'Labor Loading Matrix'!Y1203,0),IF('CLINs &amp; Ceiling Rates'!$D$255="OPS",'Labor Loading Matrix'!Z1203,0),IF('CLINs &amp; Ceiling Rates'!$D$256="OPS",'Labor Loading Matrix'!AA1203,0))</f>
        <v>0</v>
      </c>
      <c r="F1203" s="175">
        <f>SUM(IF('CLINs &amp; Ceiling Rates'!$D$237="F&amp;E",'Labor Loading Matrix'!H1203,0),IF('CLINs &amp; Ceiling Rates'!$D$238="F&amp;E",'Labor Loading Matrix'!I1203,0),IF('CLINs &amp; Ceiling Rates'!$D$239="F&amp;E",'Labor Loading Matrix'!J1203,0),IF('CLINs &amp; Ceiling Rates'!$D$240="F&amp;E",'Labor Loading Matrix'!K1203,0),IF('CLINs &amp; Ceiling Rates'!$D$241="F&amp;E",'Labor Loading Matrix'!L1203,0),IF('CLINs &amp; Ceiling Rates'!$D$242="F&amp;E",'Labor Loading Matrix'!M1203,0),IF('CLINs &amp; Ceiling Rates'!$D$243="F&amp;E",'Labor Loading Matrix'!N1203,0),IF('CLINs &amp; Ceiling Rates'!$D$244="F&amp;E",'Labor Loading Matrix'!O1203,0),IF('CLINs &amp; Ceiling Rates'!$D$245="F&amp;E",'Labor Loading Matrix'!P1203,0),IF('CLINs &amp; Ceiling Rates'!$D$246="F&amp;E",'Labor Loading Matrix'!Q1203,0),IF('CLINs &amp; Ceiling Rates'!$D$247="F&amp;E",'Labor Loading Matrix'!R1203,0),IF('CLINs &amp; Ceiling Rates'!$D$248="F&amp;E",'Labor Loading Matrix'!S1203,0),IF('CLINs &amp; Ceiling Rates'!$D$249="F&amp;E",'Labor Loading Matrix'!T1203,0),IF('CLINs &amp; Ceiling Rates'!$D$250="F&amp;E",'Labor Loading Matrix'!U1203,0),IF('CLINs &amp; Ceiling Rates'!$D$251="F&amp;E",'Labor Loading Matrix'!V1203,0),IF('CLINs &amp; Ceiling Rates'!$D$252="F&amp;E",'Labor Loading Matrix'!W1203,0),IF('CLINs &amp; Ceiling Rates'!$D$253="F&amp;E",'Labor Loading Matrix'!X1203,0),IF('CLINs &amp; Ceiling Rates'!$D$254="F&amp;E",'Labor Loading Matrix'!Y1203,0),IF('CLINs &amp; Ceiling Rates'!$D$255="F&amp;E",'Labor Loading Matrix'!Z1203,0),IF('CLINs &amp; Ceiling Rates'!$D$256="F&amp;E",'Labor Loading Matrix'!AA1203,0))</f>
        <v>0</v>
      </c>
      <c r="G1203" s="175">
        <f>SUM(IF('CLINs &amp; Ceiling Rates'!$D$237="R&amp;D",'Labor Loading Matrix'!H1203,0),IF('CLINs &amp; Ceiling Rates'!$D$238="R&amp;D",'Labor Loading Matrix'!I1203,0),IF('CLINs &amp; Ceiling Rates'!$D$239="R&amp;D",'Labor Loading Matrix'!J1203,0),IF('CLINs &amp; Ceiling Rates'!$D$240="R&amp;D",'Labor Loading Matrix'!K1203,0),IF('CLINs &amp; Ceiling Rates'!$D$241="R&amp;D",'Labor Loading Matrix'!L1203,0),IF('CLINs &amp; Ceiling Rates'!$D$242="R&amp;D",'Labor Loading Matrix'!M1203,0),IF('CLINs &amp; Ceiling Rates'!$D$243="R&amp;D",'Labor Loading Matrix'!N1203,0),IF('CLINs &amp; Ceiling Rates'!$D$244="R&amp;D",'Labor Loading Matrix'!O1203,0),IF('CLINs &amp; Ceiling Rates'!$D$245="R&amp;D",'Labor Loading Matrix'!P1203,0),IF('CLINs &amp; Ceiling Rates'!$D$246="R&amp;D",'Labor Loading Matrix'!Q1203,0),IF('CLINs &amp; Ceiling Rates'!$D$247="R&amp;D",'Labor Loading Matrix'!R1203,0),IF('CLINs &amp; Ceiling Rates'!$D$248="R&amp;D",'Labor Loading Matrix'!S1203,0),IF('CLINs &amp; Ceiling Rates'!$D$249="R&amp;D",'Labor Loading Matrix'!T1203,0),IF('CLINs &amp; Ceiling Rates'!$D$250="R&amp;D",'Labor Loading Matrix'!U1203,0),IF('CLINs &amp; Ceiling Rates'!$D$251="R&amp;D",'Labor Loading Matrix'!V1203,0),IF('CLINs &amp; Ceiling Rates'!$D$252="R&amp;D",'Labor Loading Matrix'!W1203,0),IF('CLINs &amp; Ceiling Rates'!$D$253="R&amp;D",'Labor Loading Matrix'!X1203,0),IF('CLINs &amp; Ceiling Rates'!$D$254="R&amp;D",'Labor Loading Matrix'!Y1203,0),IF('CLINs &amp; Ceiling Rates'!$D$255="R&amp;D",'Labor Loading Matrix'!Z1203,0),IF('CLINs &amp; Ceiling Rates'!$D$256="R&amp;D",'Labor Loading Matrix'!AA1203,0))</f>
        <v>0</v>
      </c>
      <c r="H1203" s="137"/>
      <c r="I1203" s="137"/>
      <c r="J1203" s="137"/>
      <c r="K1203" s="137"/>
      <c r="L1203" s="137"/>
      <c r="M1203" s="137"/>
      <c r="N1203" s="84"/>
      <c r="O1203" s="84"/>
      <c r="P1203" s="84"/>
      <c r="Q1203" s="84"/>
      <c r="R1203" s="133"/>
      <c r="S1203" s="133"/>
      <c r="T1203" s="133"/>
      <c r="U1203" s="133"/>
      <c r="V1203" s="133"/>
      <c r="W1203" s="133"/>
      <c r="X1203" s="133"/>
      <c r="Y1203" s="133"/>
      <c r="Z1203" s="133"/>
      <c r="AA1203" s="133"/>
    </row>
    <row r="1204" spans="1:27" s="73" customFormat="1" ht="18" hidden="1" customHeight="1" x14ac:dyDescent="0.25">
      <c r="A1204" s="173">
        <f>'CLINs &amp; Ceiling Rates'!B133</f>
        <v>0</v>
      </c>
      <c r="B1204" s="173">
        <f>'CLINs &amp; Ceiling Rates'!C133</f>
        <v>0</v>
      </c>
      <c r="C1204" s="177" t="str">
        <f>'CLINs &amp; Ceiling Rates'!O133</f>
        <v/>
      </c>
      <c r="D1204" s="211">
        <f>IF('CLINs &amp; Ceiling Rates'!D1160="",SUM('Labor Loading Matrix'!H1204:AA1204),SUM(E1204:G1204))</f>
        <v>0</v>
      </c>
      <c r="E1204" s="175">
        <f>SUM(IF('CLINs &amp; Ceiling Rates'!$D$237="OPS",'Labor Loading Matrix'!H1204,0),IF('CLINs &amp; Ceiling Rates'!$D$238="OPS",'Labor Loading Matrix'!I1204,0),IF('CLINs &amp; Ceiling Rates'!$D$239="OPS",'Labor Loading Matrix'!J1204,0),IF('CLINs &amp; Ceiling Rates'!$D$240="OPS",'Labor Loading Matrix'!K1204,0),IF('CLINs &amp; Ceiling Rates'!$D$241="OPS",'Labor Loading Matrix'!L1204,0),IF('CLINs &amp; Ceiling Rates'!$D$242="OPS",'Labor Loading Matrix'!M1204,0),IF('CLINs &amp; Ceiling Rates'!$D$243="OPS",'Labor Loading Matrix'!N1204,0),IF('CLINs &amp; Ceiling Rates'!$D$244="OPS",'Labor Loading Matrix'!O1204,0),IF('CLINs &amp; Ceiling Rates'!$D$245="OPS",'Labor Loading Matrix'!P1204,0),IF('CLINs &amp; Ceiling Rates'!$D$246="OPS",'Labor Loading Matrix'!Q1204,0),IF('CLINs &amp; Ceiling Rates'!$D$247="OPS",'Labor Loading Matrix'!R1204,0),IF('CLINs &amp; Ceiling Rates'!$D$248="OPS",'Labor Loading Matrix'!S1204,0),IF('CLINs &amp; Ceiling Rates'!$D$249="OPS",'Labor Loading Matrix'!T1204,0),IF('CLINs &amp; Ceiling Rates'!$D$250="OPS",'Labor Loading Matrix'!U1204,0),IF('CLINs &amp; Ceiling Rates'!$D$251="OPS",'Labor Loading Matrix'!V1204,0),IF('CLINs &amp; Ceiling Rates'!$D$252="OPS",'Labor Loading Matrix'!W1204,0),IF('CLINs &amp; Ceiling Rates'!$D$253="OPS",'Labor Loading Matrix'!X1204,0),IF('CLINs &amp; Ceiling Rates'!$D$254="OPS",'Labor Loading Matrix'!Y1204,0),IF('CLINs &amp; Ceiling Rates'!$D$255="OPS",'Labor Loading Matrix'!Z1204,0),IF('CLINs &amp; Ceiling Rates'!$D$256="OPS",'Labor Loading Matrix'!AA1204,0))</f>
        <v>0</v>
      </c>
      <c r="F1204" s="175">
        <f>SUM(IF('CLINs &amp; Ceiling Rates'!$D$237="F&amp;E",'Labor Loading Matrix'!H1204,0),IF('CLINs &amp; Ceiling Rates'!$D$238="F&amp;E",'Labor Loading Matrix'!I1204,0),IF('CLINs &amp; Ceiling Rates'!$D$239="F&amp;E",'Labor Loading Matrix'!J1204,0),IF('CLINs &amp; Ceiling Rates'!$D$240="F&amp;E",'Labor Loading Matrix'!K1204,0),IF('CLINs &amp; Ceiling Rates'!$D$241="F&amp;E",'Labor Loading Matrix'!L1204,0),IF('CLINs &amp; Ceiling Rates'!$D$242="F&amp;E",'Labor Loading Matrix'!M1204,0),IF('CLINs &amp; Ceiling Rates'!$D$243="F&amp;E",'Labor Loading Matrix'!N1204,0),IF('CLINs &amp; Ceiling Rates'!$D$244="F&amp;E",'Labor Loading Matrix'!O1204,0),IF('CLINs &amp; Ceiling Rates'!$D$245="F&amp;E",'Labor Loading Matrix'!P1204,0),IF('CLINs &amp; Ceiling Rates'!$D$246="F&amp;E",'Labor Loading Matrix'!Q1204,0),IF('CLINs &amp; Ceiling Rates'!$D$247="F&amp;E",'Labor Loading Matrix'!R1204,0),IF('CLINs &amp; Ceiling Rates'!$D$248="F&amp;E",'Labor Loading Matrix'!S1204,0),IF('CLINs &amp; Ceiling Rates'!$D$249="F&amp;E",'Labor Loading Matrix'!T1204,0),IF('CLINs &amp; Ceiling Rates'!$D$250="F&amp;E",'Labor Loading Matrix'!U1204,0),IF('CLINs &amp; Ceiling Rates'!$D$251="F&amp;E",'Labor Loading Matrix'!V1204,0),IF('CLINs &amp; Ceiling Rates'!$D$252="F&amp;E",'Labor Loading Matrix'!W1204,0),IF('CLINs &amp; Ceiling Rates'!$D$253="F&amp;E",'Labor Loading Matrix'!X1204,0),IF('CLINs &amp; Ceiling Rates'!$D$254="F&amp;E",'Labor Loading Matrix'!Y1204,0),IF('CLINs &amp; Ceiling Rates'!$D$255="F&amp;E",'Labor Loading Matrix'!Z1204,0),IF('CLINs &amp; Ceiling Rates'!$D$256="F&amp;E",'Labor Loading Matrix'!AA1204,0))</f>
        <v>0</v>
      </c>
      <c r="G1204" s="175">
        <f>SUM(IF('CLINs &amp; Ceiling Rates'!$D$237="R&amp;D",'Labor Loading Matrix'!H1204,0),IF('CLINs &amp; Ceiling Rates'!$D$238="R&amp;D",'Labor Loading Matrix'!I1204,0),IF('CLINs &amp; Ceiling Rates'!$D$239="R&amp;D",'Labor Loading Matrix'!J1204,0),IF('CLINs &amp; Ceiling Rates'!$D$240="R&amp;D",'Labor Loading Matrix'!K1204,0),IF('CLINs &amp; Ceiling Rates'!$D$241="R&amp;D",'Labor Loading Matrix'!L1204,0),IF('CLINs &amp; Ceiling Rates'!$D$242="R&amp;D",'Labor Loading Matrix'!M1204,0),IF('CLINs &amp; Ceiling Rates'!$D$243="R&amp;D",'Labor Loading Matrix'!N1204,0),IF('CLINs &amp; Ceiling Rates'!$D$244="R&amp;D",'Labor Loading Matrix'!O1204,0),IF('CLINs &amp; Ceiling Rates'!$D$245="R&amp;D",'Labor Loading Matrix'!P1204,0),IF('CLINs &amp; Ceiling Rates'!$D$246="R&amp;D",'Labor Loading Matrix'!Q1204,0),IF('CLINs &amp; Ceiling Rates'!$D$247="R&amp;D",'Labor Loading Matrix'!R1204,0),IF('CLINs &amp; Ceiling Rates'!$D$248="R&amp;D",'Labor Loading Matrix'!S1204,0),IF('CLINs &amp; Ceiling Rates'!$D$249="R&amp;D",'Labor Loading Matrix'!T1204,0),IF('CLINs &amp; Ceiling Rates'!$D$250="R&amp;D",'Labor Loading Matrix'!U1204,0),IF('CLINs &amp; Ceiling Rates'!$D$251="R&amp;D",'Labor Loading Matrix'!V1204,0),IF('CLINs &amp; Ceiling Rates'!$D$252="R&amp;D",'Labor Loading Matrix'!W1204,0),IF('CLINs &amp; Ceiling Rates'!$D$253="R&amp;D",'Labor Loading Matrix'!X1204,0),IF('CLINs &amp; Ceiling Rates'!$D$254="R&amp;D",'Labor Loading Matrix'!Y1204,0),IF('CLINs &amp; Ceiling Rates'!$D$255="R&amp;D",'Labor Loading Matrix'!Z1204,0),IF('CLINs &amp; Ceiling Rates'!$D$256="R&amp;D",'Labor Loading Matrix'!AA1204,0))</f>
        <v>0</v>
      </c>
      <c r="H1204" s="137"/>
      <c r="I1204" s="137"/>
      <c r="J1204" s="137"/>
      <c r="K1204" s="137"/>
      <c r="L1204" s="137"/>
      <c r="M1204" s="137"/>
      <c r="N1204" s="84"/>
      <c r="O1204" s="84"/>
      <c r="P1204" s="84"/>
      <c r="Q1204" s="84"/>
      <c r="R1204" s="133"/>
      <c r="S1204" s="133"/>
      <c r="T1204" s="133"/>
      <c r="U1204" s="133"/>
      <c r="V1204" s="133"/>
      <c r="W1204" s="133"/>
      <c r="X1204" s="133"/>
      <c r="Y1204" s="133"/>
      <c r="Z1204" s="133"/>
      <c r="AA1204" s="133"/>
    </row>
    <row r="1205" spans="1:27" s="73" customFormat="1" ht="18" hidden="1" customHeight="1" x14ac:dyDescent="0.25">
      <c r="A1205" s="173">
        <f>'CLINs &amp; Ceiling Rates'!B134</f>
        <v>0</v>
      </c>
      <c r="B1205" s="173">
        <f>'CLINs &amp; Ceiling Rates'!C134</f>
        <v>0</v>
      </c>
      <c r="C1205" s="177" t="str">
        <f>'CLINs &amp; Ceiling Rates'!O134</f>
        <v/>
      </c>
      <c r="D1205" s="211">
        <f>IF('CLINs &amp; Ceiling Rates'!D1161="",SUM('Labor Loading Matrix'!H1205:AA1205),SUM(E1205:G1205))</f>
        <v>0</v>
      </c>
      <c r="E1205" s="175">
        <f>SUM(IF('CLINs &amp; Ceiling Rates'!$D$237="OPS",'Labor Loading Matrix'!H1205,0),IF('CLINs &amp; Ceiling Rates'!$D$238="OPS",'Labor Loading Matrix'!I1205,0),IF('CLINs &amp; Ceiling Rates'!$D$239="OPS",'Labor Loading Matrix'!J1205,0),IF('CLINs &amp; Ceiling Rates'!$D$240="OPS",'Labor Loading Matrix'!K1205,0),IF('CLINs &amp; Ceiling Rates'!$D$241="OPS",'Labor Loading Matrix'!L1205,0),IF('CLINs &amp; Ceiling Rates'!$D$242="OPS",'Labor Loading Matrix'!M1205,0),IF('CLINs &amp; Ceiling Rates'!$D$243="OPS",'Labor Loading Matrix'!N1205,0),IF('CLINs &amp; Ceiling Rates'!$D$244="OPS",'Labor Loading Matrix'!O1205,0),IF('CLINs &amp; Ceiling Rates'!$D$245="OPS",'Labor Loading Matrix'!P1205,0),IF('CLINs &amp; Ceiling Rates'!$D$246="OPS",'Labor Loading Matrix'!Q1205,0),IF('CLINs &amp; Ceiling Rates'!$D$247="OPS",'Labor Loading Matrix'!R1205,0),IF('CLINs &amp; Ceiling Rates'!$D$248="OPS",'Labor Loading Matrix'!S1205,0),IF('CLINs &amp; Ceiling Rates'!$D$249="OPS",'Labor Loading Matrix'!T1205,0),IF('CLINs &amp; Ceiling Rates'!$D$250="OPS",'Labor Loading Matrix'!U1205,0),IF('CLINs &amp; Ceiling Rates'!$D$251="OPS",'Labor Loading Matrix'!V1205,0),IF('CLINs &amp; Ceiling Rates'!$D$252="OPS",'Labor Loading Matrix'!W1205,0),IF('CLINs &amp; Ceiling Rates'!$D$253="OPS",'Labor Loading Matrix'!X1205,0),IF('CLINs &amp; Ceiling Rates'!$D$254="OPS",'Labor Loading Matrix'!Y1205,0),IF('CLINs &amp; Ceiling Rates'!$D$255="OPS",'Labor Loading Matrix'!Z1205,0),IF('CLINs &amp; Ceiling Rates'!$D$256="OPS",'Labor Loading Matrix'!AA1205,0))</f>
        <v>0</v>
      </c>
      <c r="F1205" s="175">
        <f>SUM(IF('CLINs &amp; Ceiling Rates'!$D$237="F&amp;E",'Labor Loading Matrix'!H1205,0),IF('CLINs &amp; Ceiling Rates'!$D$238="F&amp;E",'Labor Loading Matrix'!I1205,0),IF('CLINs &amp; Ceiling Rates'!$D$239="F&amp;E",'Labor Loading Matrix'!J1205,0),IF('CLINs &amp; Ceiling Rates'!$D$240="F&amp;E",'Labor Loading Matrix'!K1205,0),IF('CLINs &amp; Ceiling Rates'!$D$241="F&amp;E",'Labor Loading Matrix'!L1205,0),IF('CLINs &amp; Ceiling Rates'!$D$242="F&amp;E",'Labor Loading Matrix'!M1205,0),IF('CLINs &amp; Ceiling Rates'!$D$243="F&amp;E",'Labor Loading Matrix'!N1205,0),IF('CLINs &amp; Ceiling Rates'!$D$244="F&amp;E",'Labor Loading Matrix'!O1205,0),IF('CLINs &amp; Ceiling Rates'!$D$245="F&amp;E",'Labor Loading Matrix'!P1205,0),IF('CLINs &amp; Ceiling Rates'!$D$246="F&amp;E",'Labor Loading Matrix'!Q1205,0),IF('CLINs &amp; Ceiling Rates'!$D$247="F&amp;E",'Labor Loading Matrix'!R1205,0),IF('CLINs &amp; Ceiling Rates'!$D$248="F&amp;E",'Labor Loading Matrix'!S1205,0),IF('CLINs &amp; Ceiling Rates'!$D$249="F&amp;E",'Labor Loading Matrix'!T1205,0),IF('CLINs &amp; Ceiling Rates'!$D$250="F&amp;E",'Labor Loading Matrix'!U1205,0),IF('CLINs &amp; Ceiling Rates'!$D$251="F&amp;E",'Labor Loading Matrix'!V1205,0),IF('CLINs &amp; Ceiling Rates'!$D$252="F&amp;E",'Labor Loading Matrix'!W1205,0),IF('CLINs &amp; Ceiling Rates'!$D$253="F&amp;E",'Labor Loading Matrix'!X1205,0),IF('CLINs &amp; Ceiling Rates'!$D$254="F&amp;E",'Labor Loading Matrix'!Y1205,0),IF('CLINs &amp; Ceiling Rates'!$D$255="F&amp;E",'Labor Loading Matrix'!Z1205,0),IF('CLINs &amp; Ceiling Rates'!$D$256="F&amp;E",'Labor Loading Matrix'!AA1205,0))</f>
        <v>0</v>
      </c>
      <c r="G1205" s="175">
        <f>SUM(IF('CLINs &amp; Ceiling Rates'!$D$237="R&amp;D",'Labor Loading Matrix'!H1205,0),IF('CLINs &amp; Ceiling Rates'!$D$238="R&amp;D",'Labor Loading Matrix'!I1205,0),IF('CLINs &amp; Ceiling Rates'!$D$239="R&amp;D",'Labor Loading Matrix'!J1205,0),IF('CLINs &amp; Ceiling Rates'!$D$240="R&amp;D",'Labor Loading Matrix'!K1205,0),IF('CLINs &amp; Ceiling Rates'!$D$241="R&amp;D",'Labor Loading Matrix'!L1205,0),IF('CLINs &amp; Ceiling Rates'!$D$242="R&amp;D",'Labor Loading Matrix'!M1205,0),IF('CLINs &amp; Ceiling Rates'!$D$243="R&amp;D",'Labor Loading Matrix'!N1205,0),IF('CLINs &amp; Ceiling Rates'!$D$244="R&amp;D",'Labor Loading Matrix'!O1205,0),IF('CLINs &amp; Ceiling Rates'!$D$245="R&amp;D",'Labor Loading Matrix'!P1205,0),IF('CLINs &amp; Ceiling Rates'!$D$246="R&amp;D",'Labor Loading Matrix'!Q1205,0),IF('CLINs &amp; Ceiling Rates'!$D$247="R&amp;D",'Labor Loading Matrix'!R1205,0),IF('CLINs &amp; Ceiling Rates'!$D$248="R&amp;D",'Labor Loading Matrix'!S1205,0),IF('CLINs &amp; Ceiling Rates'!$D$249="R&amp;D",'Labor Loading Matrix'!T1205,0),IF('CLINs &amp; Ceiling Rates'!$D$250="R&amp;D",'Labor Loading Matrix'!U1205,0),IF('CLINs &amp; Ceiling Rates'!$D$251="R&amp;D",'Labor Loading Matrix'!V1205,0),IF('CLINs &amp; Ceiling Rates'!$D$252="R&amp;D",'Labor Loading Matrix'!W1205,0),IF('CLINs &amp; Ceiling Rates'!$D$253="R&amp;D",'Labor Loading Matrix'!X1205,0),IF('CLINs &amp; Ceiling Rates'!$D$254="R&amp;D",'Labor Loading Matrix'!Y1205,0),IF('CLINs &amp; Ceiling Rates'!$D$255="R&amp;D",'Labor Loading Matrix'!Z1205,0),IF('CLINs &amp; Ceiling Rates'!$D$256="R&amp;D",'Labor Loading Matrix'!AA1205,0))</f>
        <v>0</v>
      </c>
      <c r="H1205" s="137"/>
      <c r="I1205" s="137"/>
      <c r="J1205" s="137"/>
      <c r="K1205" s="137"/>
      <c r="L1205" s="137"/>
      <c r="M1205" s="137"/>
      <c r="N1205" s="84"/>
      <c r="O1205" s="84"/>
      <c r="P1205" s="84"/>
      <c r="Q1205" s="84"/>
      <c r="R1205" s="133"/>
      <c r="S1205" s="133"/>
      <c r="T1205" s="133"/>
      <c r="U1205" s="133"/>
      <c r="V1205" s="133"/>
      <c r="W1205" s="133"/>
      <c r="X1205" s="133"/>
      <c r="Y1205" s="133"/>
      <c r="Z1205" s="133"/>
      <c r="AA1205" s="133"/>
    </row>
    <row r="1206" spans="1:27" s="73" customFormat="1" ht="18" hidden="1" customHeight="1" x14ac:dyDescent="0.25">
      <c r="A1206" s="173">
        <f>'CLINs &amp; Ceiling Rates'!B135</f>
        <v>0</v>
      </c>
      <c r="B1206" s="173">
        <f>'CLINs &amp; Ceiling Rates'!C135</f>
        <v>0</v>
      </c>
      <c r="C1206" s="177" t="str">
        <f>'CLINs &amp; Ceiling Rates'!O135</f>
        <v/>
      </c>
      <c r="D1206" s="211">
        <f>IF('CLINs &amp; Ceiling Rates'!D1162="",SUM('Labor Loading Matrix'!H1206:AA1206),SUM(E1206:G1206))</f>
        <v>0</v>
      </c>
      <c r="E1206" s="175">
        <f>SUM(IF('CLINs &amp; Ceiling Rates'!$D$237="OPS",'Labor Loading Matrix'!H1206,0),IF('CLINs &amp; Ceiling Rates'!$D$238="OPS",'Labor Loading Matrix'!I1206,0),IF('CLINs &amp; Ceiling Rates'!$D$239="OPS",'Labor Loading Matrix'!J1206,0),IF('CLINs &amp; Ceiling Rates'!$D$240="OPS",'Labor Loading Matrix'!K1206,0),IF('CLINs &amp; Ceiling Rates'!$D$241="OPS",'Labor Loading Matrix'!L1206,0),IF('CLINs &amp; Ceiling Rates'!$D$242="OPS",'Labor Loading Matrix'!M1206,0),IF('CLINs &amp; Ceiling Rates'!$D$243="OPS",'Labor Loading Matrix'!N1206,0),IF('CLINs &amp; Ceiling Rates'!$D$244="OPS",'Labor Loading Matrix'!O1206,0),IF('CLINs &amp; Ceiling Rates'!$D$245="OPS",'Labor Loading Matrix'!P1206,0),IF('CLINs &amp; Ceiling Rates'!$D$246="OPS",'Labor Loading Matrix'!Q1206,0),IF('CLINs &amp; Ceiling Rates'!$D$247="OPS",'Labor Loading Matrix'!R1206,0),IF('CLINs &amp; Ceiling Rates'!$D$248="OPS",'Labor Loading Matrix'!S1206,0),IF('CLINs &amp; Ceiling Rates'!$D$249="OPS",'Labor Loading Matrix'!T1206,0),IF('CLINs &amp; Ceiling Rates'!$D$250="OPS",'Labor Loading Matrix'!U1206,0),IF('CLINs &amp; Ceiling Rates'!$D$251="OPS",'Labor Loading Matrix'!V1206,0),IF('CLINs &amp; Ceiling Rates'!$D$252="OPS",'Labor Loading Matrix'!W1206,0),IF('CLINs &amp; Ceiling Rates'!$D$253="OPS",'Labor Loading Matrix'!X1206,0),IF('CLINs &amp; Ceiling Rates'!$D$254="OPS",'Labor Loading Matrix'!Y1206,0),IF('CLINs &amp; Ceiling Rates'!$D$255="OPS",'Labor Loading Matrix'!Z1206,0),IF('CLINs &amp; Ceiling Rates'!$D$256="OPS",'Labor Loading Matrix'!AA1206,0))</f>
        <v>0</v>
      </c>
      <c r="F1206" s="175">
        <f>SUM(IF('CLINs &amp; Ceiling Rates'!$D$237="F&amp;E",'Labor Loading Matrix'!H1206,0),IF('CLINs &amp; Ceiling Rates'!$D$238="F&amp;E",'Labor Loading Matrix'!I1206,0),IF('CLINs &amp; Ceiling Rates'!$D$239="F&amp;E",'Labor Loading Matrix'!J1206,0),IF('CLINs &amp; Ceiling Rates'!$D$240="F&amp;E",'Labor Loading Matrix'!K1206,0),IF('CLINs &amp; Ceiling Rates'!$D$241="F&amp;E",'Labor Loading Matrix'!L1206,0),IF('CLINs &amp; Ceiling Rates'!$D$242="F&amp;E",'Labor Loading Matrix'!M1206,0),IF('CLINs &amp; Ceiling Rates'!$D$243="F&amp;E",'Labor Loading Matrix'!N1206,0),IF('CLINs &amp; Ceiling Rates'!$D$244="F&amp;E",'Labor Loading Matrix'!O1206,0),IF('CLINs &amp; Ceiling Rates'!$D$245="F&amp;E",'Labor Loading Matrix'!P1206,0),IF('CLINs &amp; Ceiling Rates'!$D$246="F&amp;E",'Labor Loading Matrix'!Q1206,0),IF('CLINs &amp; Ceiling Rates'!$D$247="F&amp;E",'Labor Loading Matrix'!R1206,0),IF('CLINs &amp; Ceiling Rates'!$D$248="F&amp;E",'Labor Loading Matrix'!S1206,0),IF('CLINs &amp; Ceiling Rates'!$D$249="F&amp;E",'Labor Loading Matrix'!T1206,0),IF('CLINs &amp; Ceiling Rates'!$D$250="F&amp;E",'Labor Loading Matrix'!U1206,0),IF('CLINs &amp; Ceiling Rates'!$D$251="F&amp;E",'Labor Loading Matrix'!V1206,0),IF('CLINs &amp; Ceiling Rates'!$D$252="F&amp;E",'Labor Loading Matrix'!W1206,0),IF('CLINs &amp; Ceiling Rates'!$D$253="F&amp;E",'Labor Loading Matrix'!X1206,0),IF('CLINs &amp; Ceiling Rates'!$D$254="F&amp;E",'Labor Loading Matrix'!Y1206,0),IF('CLINs &amp; Ceiling Rates'!$D$255="F&amp;E",'Labor Loading Matrix'!Z1206,0),IF('CLINs &amp; Ceiling Rates'!$D$256="F&amp;E",'Labor Loading Matrix'!AA1206,0))</f>
        <v>0</v>
      </c>
      <c r="G1206" s="175">
        <f>SUM(IF('CLINs &amp; Ceiling Rates'!$D$237="R&amp;D",'Labor Loading Matrix'!H1206,0),IF('CLINs &amp; Ceiling Rates'!$D$238="R&amp;D",'Labor Loading Matrix'!I1206,0),IF('CLINs &amp; Ceiling Rates'!$D$239="R&amp;D",'Labor Loading Matrix'!J1206,0),IF('CLINs &amp; Ceiling Rates'!$D$240="R&amp;D",'Labor Loading Matrix'!K1206,0),IF('CLINs &amp; Ceiling Rates'!$D$241="R&amp;D",'Labor Loading Matrix'!L1206,0),IF('CLINs &amp; Ceiling Rates'!$D$242="R&amp;D",'Labor Loading Matrix'!M1206,0),IF('CLINs &amp; Ceiling Rates'!$D$243="R&amp;D",'Labor Loading Matrix'!N1206,0),IF('CLINs &amp; Ceiling Rates'!$D$244="R&amp;D",'Labor Loading Matrix'!O1206,0),IF('CLINs &amp; Ceiling Rates'!$D$245="R&amp;D",'Labor Loading Matrix'!P1206,0),IF('CLINs &amp; Ceiling Rates'!$D$246="R&amp;D",'Labor Loading Matrix'!Q1206,0),IF('CLINs &amp; Ceiling Rates'!$D$247="R&amp;D",'Labor Loading Matrix'!R1206,0),IF('CLINs &amp; Ceiling Rates'!$D$248="R&amp;D",'Labor Loading Matrix'!S1206,0),IF('CLINs &amp; Ceiling Rates'!$D$249="R&amp;D",'Labor Loading Matrix'!T1206,0),IF('CLINs &amp; Ceiling Rates'!$D$250="R&amp;D",'Labor Loading Matrix'!U1206,0),IF('CLINs &amp; Ceiling Rates'!$D$251="R&amp;D",'Labor Loading Matrix'!V1206,0),IF('CLINs &amp; Ceiling Rates'!$D$252="R&amp;D",'Labor Loading Matrix'!W1206,0),IF('CLINs &amp; Ceiling Rates'!$D$253="R&amp;D",'Labor Loading Matrix'!X1206,0),IF('CLINs &amp; Ceiling Rates'!$D$254="R&amp;D",'Labor Loading Matrix'!Y1206,0),IF('CLINs &amp; Ceiling Rates'!$D$255="R&amp;D",'Labor Loading Matrix'!Z1206,0),IF('CLINs &amp; Ceiling Rates'!$D$256="R&amp;D",'Labor Loading Matrix'!AA1206,0))</f>
        <v>0</v>
      </c>
      <c r="H1206" s="137"/>
      <c r="I1206" s="137"/>
      <c r="J1206" s="137"/>
      <c r="K1206" s="137"/>
      <c r="L1206" s="137"/>
      <c r="M1206" s="137"/>
      <c r="N1206" s="84"/>
      <c r="O1206" s="84"/>
      <c r="P1206" s="84"/>
      <c r="Q1206" s="84"/>
      <c r="R1206" s="133"/>
      <c r="S1206" s="133"/>
      <c r="T1206" s="133"/>
      <c r="U1206" s="133"/>
      <c r="V1206" s="133"/>
      <c r="W1206" s="133"/>
      <c r="X1206" s="133"/>
      <c r="Y1206" s="133"/>
      <c r="Z1206" s="133"/>
      <c r="AA1206" s="133"/>
    </row>
    <row r="1207" spans="1:27" s="73" customFormat="1" ht="18" hidden="1" customHeight="1" x14ac:dyDescent="0.25">
      <c r="A1207" s="173">
        <f>'CLINs &amp; Ceiling Rates'!B136</f>
        <v>0</v>
      </c>
      <c r="B1207" s="173">
        <f>'CLINs &amp; Ceiling Rates'!C136</f>
        <v>0</v>
      </c>
      <c r="C1207" s="177" t="str">
        <f>'CLINs &amp; Ceiling Rates'!O136</f>
        <v/>
      </c>
      <c r="D1207" s="211">
        <f>IF('CLINs &amp; Ceiling Rates'!D1163="",SUM('Labor Loading Matrix'!H1207:AA1207),SUM(E1207:G1207))</f>
        <v>0</v>
      </c>
      <c r="E1207" s="175">
        <f>SUM(IF('CLINs &amp; Ceiling Rates'!$D$237="OPS",'Labor Loading Matrix'!H1207,0),IF('CLINs &amp; Ceiling Rates'!$D$238="OPS",'Labor Loading Matrix'!I1207,0),IF('CLINs &amp; Ceiling Rates'!$D$239="OPS",'Labor Loading Matrix'!J1207,0),IF('CLINs &amp; Ceiling Rates'!$D$240="OPS",'Labor Loading Matrix'!K1207,0),IF('CLINs &amp; Ceiling Rates'!$D$241="OPS",'Labor Loading Matrix'!L1207,0),IF('CLINs &amp; Ceiling Rates'!$D$242="OPS",'Labor Loading Matrix'!M1207,0),IF('CLINs &amp; Ceiling Rates'!$D$243="OPS",'Labor Loading Matrix'!N1207,0),IF('CLINs &amp; Ceiling Rates'!$D$244="OPS",'Labor Loading Matrix'!O1207,0),IF('CLINs &amp; Ceiling Rates'!$D$245="OPS",'Labor Loading Matrix'!P1207,0),IF('CLINs &amp; Ceiling Rates'!$D$246="OPS",'Labor Loading Matrix'!Q1207,0),IF('CLINs &amp; Ceiling Rates'!$D$247="OPS",'Labor Loading Matrix'!R1207,0),IF('CLINs &amp; Ceiling Rates'!$D$248="OPS",'Labor Loading Matrix'!S1207,0),IF('CLINs &amp; Ceiling Rates'!$D$249="OPS",'Labor Loading Matrix'!T1207,0),IF('CLINs &amp; Ceiling Rates'!$D$250="OPS",'Labor Loading Matrix'!U1207,0),IF('CLINs &amp; Ceiling Rates'!$D$251="OPS",'Labor Loading Matrix'!V1207,0),IF('CLINs &amp; Ceiling Rates'!$D$252="OPS",'Labor Loading Matrix'!W1207,0),IF('CLINs &amp; Ceiling Rates'!$D$253="OPS",'Labor Loading Matrix'!X1207,0),IF('CLINs &amp; Ceiling Rates'!$D$254="OPS",'Labor Loading Matrix'!Y1207,0),IF('CLINs &amp; Ceiling Rates'!$D$255="OPS",'Labor Loading Matrix'!Z1207,0),IF('CLINs &amp; Ceiling Rates'!$D$256="OPS",'Labor Loading Matrix'!AA1207,0))</f>
        <v>0</v>
      </c>
      <c r="F1207" s="175">
        <f>SUM(IF('CLINs &amp; Ceiling Rates'!$D$237="F&amp;E",'Labor Loading Matrix'!H1207,0),IF('CLINs &amp; Ceiling Rates'!$D$238="F&amp;E",'Labor Loading Matrix'!I1207,0),IF('CLINs &amp; Ceiling Rates'!$D$239="F&amp;E",'Labor Loading Matrix'!J1207,0),IF('CLINs &amp; Ceiling Rates'!$D$240="F&amp;E",'Labor Loading Matrix'!K1207,0),IF('CLINs &amp; Ceiling Rates'!$D$241="F&amp;E",'Labor Loading Matrix'!L1207,0),IF('CLINs &amp; Ceiling Rates'!$D$242="F&amp;E",'Labor Loading Matrix'!M1207,0),IF('CLINs &amp; Ceiling Rates'!$D$243="F&amp;E",'Labor Loading Matrix'!N1207,0),IF('CLINs &amp; Ceiling Rates'!$D$244="F&amp;E",'Labor Loading Matrix'!O1207,0),IF('CLINs &amp; Ceiling Rates'!$D$245="F&amp;E",'Labor Loading Matrix'!P1207,0),IF('CLINs &amp; Ceiling Rates'!$D$246="F&amp;E",'Labor Loading Matrix'!Q1207,0),IF('CLINs &amp; Ceiling Rates'!$D$247="F&amp;E",'Labor Loading Matrix'!R1207,0),IF('CLINs &amp; Ceiling Rates'!$D$248="F&amp;E",'Labor Loading Matrix'!S1207,0),IF('CLINs &amp; Ceiling Rates'!$D$249="F&amp;E",'Labor Loading Matrix'!T1207,0),IF('CLINs &amp; Ceiling Rates'!$D$250="F&amp;E",'Labor Loading Matrix'!U1207,0),IF('CLINs &amp; Ceiling Rates'!$D$251="F&amp;E",'Labor Loading Matrix'!V1207,0),IF('CLINs &amp; Ceiling Rates'!$D$252="F&amp;E",'Labor Loading Matrix'!W1207,0),IF('CLINs &amp; Ceiling Rates'!$D$253="F&amp;E",'Labor Loading Matrix'!X1207,0),IF('CLINs &amp; Ceiling Rates'!$D$254="F&amp;E",'Labor Loading Matrix'!Y1207,0),IF('CLINs &amp; Ceiling Rates'!$D$255="F&amp;E",'Labor Loading Matrix'!Z1207,0),IF('CLINs &amp; Ceiling Rates'!$D$256="F&amp;E",'Labor Loading Matrix'!AA1207,0))</f>
        <v>0</v>
      </c>
      <c r="G1207" s="175">
        <f>SUM(IF('CLINs &amp; Ceiling Rates'!$D$237="R&amp;D",'Labor Loading Matrix'!H1207,0),IF('CLINs &amp; Ceiling Rates'!$D$238="R&amp;D",'Labor Loading Matrix'!I1207,0),IF('CLINs &amp; Ceiling Rates'!$D$239="R&amp;D",'Labor Loading Matrix'!J1207,0),IF('CLINs &amp; Ceiling Rates'!$D$240="R&amp;D",'Labor Loading Matrix'!K1207,0),IF('CLINs &amp; Ceiling Rates'!$D$241="R&amp;D",'Labor Loading Matrix'!L1207,0),IF('CLINs &amp; Ceiling Rates'!$D$242="R&amp;D",'Labor Loading Matrix'!M1207,0),IF('CLINs &amp; Ceiling Rates'!$D$243="R&amp;D",'Labor Loading Matrix'!N1207,0),IF('CLINs &amp; Ceiling Rates'!$D$244="R&amp;D",'Labor Loading Matrix'!O1207,0),IF('CLINs &amp; Ceiling Rates'!$D$245="R&amp;D",'Labor Loading Matrix'!P1207,0),IF('CLINs &amp; Ceiling Rates'!$D$246="R&amp;D",'Labor Loading Matrix'!Q1207,0),IF('CLINs &amp; Ceiling Rates'!$D$247="R&amp;D",'Labor Loading Matrix'!R1207,0),IF('CLINs &amp; Ceiling Rates'!$D$248="R&amp;D",'Labor Loading Matrix'!S1207,0),IF('CLINs &amp; Ceiling Rates'!$D$249="R&amp;D",'Labor Loading Matrix'!T1207,0),IF('CLINs &amp; Ceiling Rates'!$D$250="R&amp;D",'Labor Loading Matrix'!U1207,0),IF('CLINs &amp; Ceiling Rates'!$D$251="R&amp;D",'Labor Loading Matrix'!V1207,0),IF('CLINs &amp; Ceiling Rates'!$D$252="R&amp;D",'Labor Loading Matrix'!W1207,0),IF('CLINs &amp; Ceiling Rates'!$D$253="R&amp;D",'Labor Loading Matrix'!X1207,0),IF('CLINs &amp; Ceiling Rates'!$D$254="R&amp;D",'Labor Loading Matrix'!Y1207,0),IF('CLINs &amp; Ceiling Rates'!$D$255="R&amp;D",'Labor Loading Matrix'!Z1207,0),IF('CLINs &amp; Ceiling Rates'!$D$256="R&amp;D",'Labor Loading Matrix'!AA1207,0))</f>
        <v>0</v>
      </c>
      <c r="H1207" s="137"/>
      <c r="I1207" s="137"/>
      <c r="J1207" s="137"/>
      <c r="K1207" s="137"/>
      <c r="L1207" s="137"/>
      <c r="M1207" s="137"/>
      <c r="N1207" s="84"/>
      <c r="O1207" s="84"/>
      <c r="P1207" s="84"/>
      <c r="Q1207" s="84"/>
      <c r="R1207" s="133"/>
      <c r="S1207" s="133"/>
      <c r="T1207" s="133"/>
      <c r="U1207" s="133"/>
      <c r="V1207" s="133"/>
      <c r="W1207" s="133"/>
      <c r="X1207" s="133"/>
      <c r="Y1207" s="133"/>
      <c r="Z1207" s="133"/>
      <c r="AA1207" s="133"/>
    </row>
    <row r="1208" spans="1:27" s="73" customFormat="1" ht="18" hidden="1" customHeight="1" x14ac:dyDescent="0.25">
      <c r="A1208" s="173">
        <f>'CLINs &amp; Ceiling Rates'!B137</f>
        <v>0</v>
      </c>
      <c r="B1208" s="173">
        <f>'CLINs &amp; Ceiling Rates'!C137</f>
        <v>0</v>
      </c>
      <c r="C1208" s="177" t="str">
        <f>'CLINs &amp; Ceiling Rates'!O137</f>
        <v/>
      </c>
      <c r="D1208" s="211">
        <f>IF('CLINs &amp; Ceiling Rates'!D1164="",SUM('Labor Loading Matrix'!H1208:AA1208),SUM(E1208:G1208))</f>
        <v>0</v>
      </c>
      <c r="E1208" s="175">
        <f>SUM(IF('CLINs &amp; Ceiling Rates'!$D$237="OPS",'Labor Loading Matrix'!H1208,0),IF('CLINs &amp; Ceiling Rates'!$D$238="OPS",'Labor Loading Matrix'!I1208,0),IF('CLINs &amp; Ceiling Rates'!$D$239="OPS",'Labor Loading Matrix'!J1208,0),IF('CLINs &amp; Ceiling Rates'!$D$240="OPS",'Labor Loading Matrix'!K1208,0),IF('CLINs &amp; Ceiling Rates'!$D$241="OPS",'Labor Loading Matrix'!L1208,0),IF('CLINs &amp; Ceiling Rates'!$D$242="OPS",'Labor Loading Matrix'!M1208,0),IF('CLINs &amp; Ceiling Rates'!$D$243="OPS",'Labor Loading Matrix'!N1208,0),IF('CLINs &amp; Ceiling Rates'!$D$244="OPS",'Labor Loading Matrix'!O1208,0),IF('CLINs &amp; Ceiling Rates'!$D$245="OPS",'Labor Loading Matrix'!P1208,0),IF('CLINs &amp; Ceiling Rates'!$D$246="OPS",'Labor Loading Matrix'!Q1208,0),IF('CLINs &amp; Ceiling Rates'!$D$247="OPS",'Labor Loading Matrix'!R1208,0),IF('CLINs &amp; Ceiling Rates'!$D$248="OPS",'Labor Loading Matrix'!S1208,0),IF('CLINs &amp; Ceiling Rates'!$D$249="OPS",'Labor Loading Matrix'!T1208,0),IF('CLINs &amp; Ceiling Rates'!$D$250="OPS",'Labor Loading Matrix'!U1208,0),IF('CLINs &amp; Ceiling Rates'!$D$251="OPS",'Labor Loading Matrix'!V1208,0),IF('CLINs &amp; Ceiling Rates'!$D$252="OPS",'Labor Loading Matrix'!W1208,0),IF('CLINs &amp; Ceiling Rates'!$D$253="OPS",'Labor Loading Matrix'!X1208,0),IF('CLINs &amp; Ceiling Rates'!$D$254="OPS",'Labor Loading Matrix'!Y1208,0),IF('CLINs &amp; Ceiling Rates'!$D$255="OPS",'Labor Loading Matrix'!Z1208,0),IF('CLINs &amp; Ceiling Rates'!$D$256="OPS",'Labor Loading Matrix'!AA1208,0))</f>
        <v>0</v>
      </c>
      <c r="F1208" s="175">
        <f>SUM(IF('CLINs &amp; Ceiling Rates'!$D$237="F&amp;E",'Labor Loading Matrix'!H1208,0),IF('CLINs &amp; Ceiling Rates'!$D$238="F&amp;E",'Labor Loading Matrix'!I1208,0),IF('CLINs &amp; Ceiling Rates'!$D$239="F&amp;E",'Labor Loading Matrix'!J1208,0),IF('CLINs &amp; Ceiling Rates'!$D$240="F&amp;E",'Labor Loading Matrix'!K1208,0),IF('CLINs &amp; Ceiling Rates'!$D$241="F&amp;E",'Labor Loading Matrix'!L1208,0),IF('CLINs &amp; Ceiling Rates'!$D$242="F&amp;E",'Labor Loading Matrix'!M1208,0),IF('CLINs &amp; Ceiling Rates'!$D$243="F&amp;E",'Labor Loading Matrix'!N1208,0),IF('CLINs &amp; Ceiling Rates'!$D$244="F&amp;E",'Labor Loading Matrix'!O1208,0),IF('CLINs &amp; Ceiling Rates'!$D$245="F&amp;E",'Labor Loading Matrix'!P1208,0),IF('CLINs &amp; Ceiling Rates'!$D$246="F&amp;E",'Labor Loading Matrix'!Q1208,0),IF('CLINs &amp; Ceiling Rates'!$D$247="F&amp;E",'Labor Loading Matrix'!R1208,0),IF('CLINs &amp; Ceiling Rates'!$D$248="F&amp;E",'Labor Loading Matrix'!S1208,0),IF('CLINs &amp; Ceiling Rates'!$D$249="F&amp;E",'Labor Loading Matrix'!T1208,0),IF('CLINs &amp; Ceiling Rates'!$D$250="F&amp;E",'Labor Loading Matrix'!U1208,0),IF('CLINs &amp; Ceiling Rates'!$D$251="F&amp;E",'Labor Loading Matrix'!V1208,0),IF('CLINs &amp; Ceiling Rates'!$D$252="F&amp;E",'Labor Loading Matrix'!W1208,0),IF('CLINs &amp; Ceiling Rates'!$D$253="F&amp;E",'Labor Loading Matrix'!X1208,0),IF('CLINs &amp; Ceiling Rates'!$D$254="F&amp;E",'Labor Loading Matrix'!Y1208,0),IF('CLINs &amp; Ceiling Rates'!$D$255="F&amp;E",'Labor Loading Matrix'!Z1208,0),IF('CLINs &amp; Ceiling Rates'!$D$256="F&amp;E",'Labor Loading Matrix'!AA1208,0))</f>
        <v>0</v>
      </c>
      <c r="G1208" s="175">
        <f>SUM(IF('CLINs &amp; Ceiling Rates'!$D$237="R&amp;D",'Labor Loading Matrix'!H1208,0),IF('CLINs &amp; Ceiling Rates'!$D$238="R&amp;D",'Labor Loading Matrix'!I1208,0),IF('CLINs &amp; Ceiling Rates'!$D$239="R&amp;D",'Labor Loading Matrix'!J1208,0),IF('CLINs &amp; Ceiling Rates'!$D$240="R&amp;D",'Labor Loading Matrix'!K1208,0),IF('CLINs &amp; Ceiling Rates'!$D$241="R&amp;D",'Labor Loading Matrix'!L1208,0),IF('CLINs &amp; Ceiling Rates'!$D$242="R&amp;D",'Labor Loading Matrix'!M1208,0),IF('CLINs &amp; Ceiling Rates'!$D$243="R&amp;D",'Labor Loading Matrix'!N1208,0),IF('CLINs &amp; Ceiling Rates'!$D$244="R&amp;D",'Labor Loading Matrix'!O1208,0),IF('CLINs &amp; Ceiling Rates'!$D$245="R&amp;D",'Labor Loading Matrix'!P1208,0),IF('CLINs &amp; Ceiling Rates'!$D$246="R&amp;D",'Labor Loading Matrix'!Q1208,0),IF('CLINs &amp; Ceiling Rates'!$D$247="R&amp;D",'Labor Loading Matrix'!R1208,0),IF('CLINs &amp; Ceiling Rates'!$D$248="R&amp;D",'Labor Loading Matrix'!S1208,0),IF('CLINs &amp; Ceiling Rates'!$D$249="R&amp;D",'Labor Loading Matrix'!T1208,0),IF('CLINs &amp; Ceiling Rates'!$D$250="R&amp;D",'Labor Loading Matrix'!U1208,0),IF('CLINs &amp; Ceiling Rates'!$D$251="R&amp;D",'Labor Loading Matrix'!V1208,0),IF('CLINs &amp; Ceiling Rates'!$D$252="R&amp;D",'Labor Loading Matrix'!W1208,0),IF('CLINs &amp; Ceiling Rates'!$D$253="R&amp;D",'Labor Loading Matrix'!X1208,0),IF('CLINs &amp; Ceiling Rates'!$D$254="R&amp;D",'Labor Loading Matrix'!Y1208,0),IF('CLINs &amp; Ceiling Rates'!$D$255="R&amp;D",'Labor Loading Matrix'!Z1208,0),IF('CLINs &amp; Ceiling Rates'!$D$256="R&amp;D",'Labor Loading Matrix'!AA1208,0))</f>
        <v>0</v>
      </c>
      <c r="H1208" s="137"/>
      <c r="I1208" s="137"/>
      <c r="J1208" s="137"/>
      <c r="K1208" s="137"/>
      <c r="L1208" s="137"/>
      <c r="M1208" s="137"/>
      <c r="N1208" s="84"/>
      <c r="O1208" s="84"/>
      <c r="P1208" s="84"/>
      <c r="Q1208" s="84"/>
      <c r="R1208" s="133"/>
      <c r="S1208" s="133"/>
      <c r="T1208" s="133"/>
      <c r="U1208" s="133"/>
      <c r="V1208" s="133"/>
      <c r="W1208" s="133"/>
      <c r="X1208" s="133"/>
      <c r="Y1208" s="133"/>
      <c r="Z1208" s="133"/>
      <c r="AA1208" s="133"/>
    </row>
    <row r="1209" spans="1:27" s="73" customFormat="1" ht="18" hidden="1" customHeight="1" x14ac:dyDescent="0.25">
      <c r="A1209" s="173">
        <f>'CLINs &amp; Ceiling Rates'!B138</f>
        <v>0</v>
      </c>
      <c r="B1209" s="173">
        <f>'CLINs &amp; Ceiling Rates'!C138</f>
        <v>0</v>
      </c>
      <c r="C1209" s="177" t="str">
        <f>'CLINs &amp; Ceiling Rates'!O138</f>
        <v/>
      </c>
      <c r="D1209" s="211">
        <f>IF('CLINs &amp; Ceiling Rates'!D1165="",SUM('Labor Loading Matrix'!H1209:AA1209),SUM(E1209:G1209))</f>
        <v>0</v>
      </c>
      <c r="E1209" s="175">
        <f>SUM(IF('CLINs &amp; Ceiling Rates'!$D$237="OPS",'Labor Loading Matrix'!H1209,0),IF('CLINs &amp; Ceiling Rates'!$D$238="OPS",'Labor Loading Matrix'!I1209,0),IF('CLINs &amp; Ceiling Rates'!$D$239="OPS",'Labor Loading Matrix'!J1209,0),IF('CLINs &amp; Ceiling Rates'!$D$240="OPS",'Labor Loading Matrix'!K1209,0),IF('CLINs &amp; Ceiling Rates'!$D$241="OPS",'Labor Loading Matrix'!L1209,0),IF('CLINs &amp; Ceiling Rates'!$D$242="OPS",'Labor Loading Matrix'!M1209,0),IF('CLINs &amp; Ceiling Rates'!$D$243="OPS",'Labor Loading Matrix'!N1209,0),IF('CLINs &amp; Ceiling Rates'!$D$244="OPS",'Labor Loading Matrix'!O1209,0),IF('CLINs &amp; Ceiling Rates'!$D$245="OPS",'Labor Loading Matrix'!P1209,0),IF('CLINs &amp; Ceiling Rates'!$D$246="OPS",'Labor Loading Matrix'!Q1209,0),IF('CLINs &amp; Ceiling Rates'!$D$247="OPS",'Labor Loading Matrix'!R1209,0),IF('CLINs &amp; Ceiling Rates'!$D$248="OPS",'Labor Loading Matrix'!S1209,0),IF('CLINs &amp; Ceiling Rates'!$D$249="OPS",'Labor Loading Matrix'!T1209,0),IF('CLINs &amp; Ceiling Rates'!$D$250="OPS",'Labor Loading Matrix'!U1209,0),IF('CLINs &amp; Ceiling Rates'!$D$251="OPS",'Labor Loading Matrix'!V1209,0),IF('CLINs &amp; Ceiling Rates'!$D$252="OPS",'Labor Loading Matrix'!W1209,0),IF('CLINs &amp; Ceiling Rates'!$D$253="OPS",'Labor Loading Matrix'!X1209,0),IF('CLINs &amp; Ceiling Rates'!$D$254="OPS",'Labor Loading Matrix'!Y1209,0),IF('CLINs &amp; Ceiling Rates'!$D$255="OPS",'Labor Loading Matrix'!Z1209,0),IF('CLINs &amp; Ceiling Rates'!$D$256="OPS",'Labor Loading Matrix'!AA1209,0))</f>
        <v>0</v>
      </c>
      <c r="F1209" s="175">
        <f>SUM(IF('CLINs &amp; Ceiling Rates'!$D$237="F&amp;E",'Labor Loading Matrix'!H1209,0),IF('CLINs &amp; Ceiling Rates'!$D$238="F&amp;E",'Labor Loading Matrix'!I1209,0),IF('CLINs &amp; Ceiling Rates'!$D$239="F&amp;E",'Labor Loading Matrix'!J1209,0),IF('CLINs &amp; Ceiling Rates'!$D$240="F&amp;E",'Labor Loading Matrix'!K1209,0),IF('CLINs &amp; Ceiling Rates'!$D$241="F&amp;E",'Labor Loading Matrix'!L1209,0),IF('CLINs &amp; Ceiling Rates'!$D$242="F&amp;E",'Labor Loading Matrix'!M1209,0),IF('CLINs &amp; Ceiling Rates'!$D$243="F&amp;E",'Labor Loading Matrix'!N1209,0),IF('CLINs &amp; Ceiling Rates'!$D$244="F&amp;E",'Labor Loading Matrix'!O1209,0),IF('CLINs &amp; Ceiling Rates'!$D$245="F&amp;E",'Labor Loading Matrix'!P1209,0),IF('CLINs &amp; Ceiling Rates'!$D$246="F&amp;E",'Labor Loading Matrix'!Q1209,0),IF('CLINs &amp; Ceiling Rates'!$D$247="F&amp;E",'Labor Loading Matrix'!R1209,0),IF('CLINs &amp; Ceiling Rates'!$D$248="F&amp;E",'Labor Loading Matrix'!S1209,0),IF('CLINs &amp; Ceiling Rates'!$D$249="F&amp;E",'Labor Loading Matrix'!T1209,0),IF('CLINs &amp; Ceiling Rates'!$D$250="F&amp;E",'Labor Loading Matrix'!U1209,0),IF('CLINs &amp; Ceiling Rates'!$D$251="F&amp;E",'Labor Loading Matrix'!V1209,0),IF('CLINs &amp; Ceiling Rates'!$D$252="F&amp;E",'Labor Loading Matrix'!W1209,0),IF('CLINs &amp; Ceiling Rates'!$D$253="F&amp;E",'Labor Loading Matrix'!X1209,0),IF('CLINs &amp; Ceiling Rates'!$D$254="F&amp;E",'Labor Loading Matrix'!Y1209,0),IF('CLINs &amp; Ceiling Rates'!$D$255="F&amp;E",'Labor Loading Matrix'!Z1209,0),IF('CLINs &amp; Ceiling Rates'!$D$256="F&amp;E",'Labor Loading Matrix'!AA1209,0))</f>
        <v>0</v>
      </c>
      <c r="G1209" s="175">
        <f>SUM(IF('CLINs &amp; Ceiling Rates'!$D$237="R&amp;D",'Labor Loading Matrix'!H1209,0),IF('CLINs &amp; Ceiling Rates'!$D$238="R&amp;D",'Labor Loading Matrix'!I1209,0),IF('CLINs &amp; Ceiling Rates'!$D$239="R&amp;D",'Labor Loading Matrix'!J1209,0),IF('CLINs &amp; Ceiling Rates'!$D$240="R&amp;D",'Labor Loading Matrix'!K1209,0),IF('CLINs &amp; Ceiling Rates'!$D$241="R&amp;D",'Labor Loading Matrix'!L1209,0),IF('CLINs &amp; Ceiling Rates'!$D$242="R&amp;D",'Labor Loading Matrix'!M1209,0),IF('CLINs &amp; Ceiling Rates'!$D$243="R&amp;D",'Labor Loading Matrix'!N1209,0),IF('CLINs &amp; Ceiling Rates'!$D$244="R&amp;D",'Labor Loading Matrix'!O1209,0),IF('CLINs &amp; Ceiling Rates'!$D$245="R&amp;D",'Labor Loading Matrix'!P1209,0),IF('CLINs &amp; Ceiling Rates'!$D$246="R&amp;D",'Labor Loading Matrix'!Q1209,0),IF('CLINs &amp; Ceiling Rates'!$D$247="R&amp;D",'Labor Loading Matrix'!R1209,0),IF('CLINs &amp; Ceiling Rates'!$D$248="R&amp;D",'Labor Loading Matrix'!S1209,0),IF('CLINs &amp; Ceiling Rates'!$D$249="R&amp;D",'Labor Loading Matrix'!T1209,0),IF('CLINs &amp; Ceiling Rates'!$D$250="R&amp;D",'Labor Loading Matrix'!U1209,0),IF('CLINs &amp; Ceiling Rates'!$D$251="R&amp;D",'Labor Loading Matrix'!V1209,0),IF('CLINs &amp; Ceiling Rates'!$D$252="R&amp;D",'Labor Loading Matrix'!W1209,0),IF('CLINs &amp; Ceiling Rates'!$D$253="R&amp;D",'Labor Loading Matrix'!X1209,0),IF('CLINs &amp; Ceiling Rates'!$D$254="R&amp;D",'Labor Loading Matrix'!Y1209,0),IF('CLINs &amp; Ceiling Rates'!$D$255="R&amp;D",'Labor Loading Matrix'!Z1209,0),IF('CLINs &amp; Ceiling Rates'!$D$256="R&amp;D",'Labor Loading Matrix'!AA1209,0))</f>
        <v>0</v>
      </c>
      <c r="H1209" s="137"/>
      <c r="I1209" s="137"/>
      <c r="J1209" s="137"/>
      <c r="K1209" s="137"/>
      <c r="L1209" s="137"/>
      <c r="M1209" s="137"/>
      <c r="N1209" s="84"/>
      <c r="O1209" s="84"/>
      <c r="P1209" s="84"/>
      <c r="Q1209" s="84"/>
      <c r="R1209" s="133"/>
      <c r="S1209" s="133"/>
      <c r="T1209" s="133"/>
      <c r="U1209" s="133"/>
      <c r="V1209" s="133"/>
      <c r="W1209" s="133"/>
      <c r="X1209" s="133"/>
      <c r="Y1209" s="133"/>
      <c r="Z1209" s="133"/>
      <c r="AA1209" s="133"/>
    </row>
    <row r="1210" spans="1:27" s="73" customFormat="1" ht="18" hidden="1" customHeight="1" x14ac:dyDescent="0.25">
      <c r="A1210" s="173">
        <f>'CLINs &amp; Ceiling Rates'!B139</f>
        <v>0</v>
      </c>
      <c r="B1210" s="173">
        <f>'CLINs &amp; Ceiling Rates'!C139</f>
        <v>0</v>
      </c>
      <c r="C1210" s="177" t="str">
        <f>'CLINs &amp; Ceiling Rates'!O139</f>
        <v/>
      </c>
      <c r="D1210" s="211">
        <f>IF('CLINs &amp; Ceiling Rates'!D1166="",SUM('Labor Loading Matrix'!H1210:AA1210),SUM(E1210:G1210))</f>
        <v>0</v>
      </c>
      <c r="E1210" s="175">
        <f>SUM(IF('CLINs &amp; Ceiling Rates'!$D$237="OPS",'Labor Loading Matrix'!H1210,0),IF('CLINs &amp; Ceiling Rates'!$D$238="OPS",'Labor Loading Matrix'!I1210,0),IF('CLINs &amp; Ceiling Rates'!$D$239="OPS",'Labor Loading Matrix'!J1210,0),IF('CLINs &amp; Ceiling Rates'!$D$240="OPS",'Labor Loading Matrix'!K1210,0),IF('CLINs &amp; Ceiling Rates'!$D$241="OPS",'Labor Loading Matrix'!L1210,0),IF('CLINs &amp; Ceiling Rates'!$D$242="OPS",'Labor Loading Matrix'!M1210,0),IF('CLINs &amp; Ceiling Rates'!$D$243="OPS",'Labor Loading Matrix'!N1210,0),IF('CLINs &amp; Ceiling Rates'!$D$244="OPS",'Labor Loading Matrix'!O1210,0),IF('CLINs &amp; Ceiling Rates'!$D$245="OPS",'Labor Loading Matrix'!P1210,0),IF('CLINs &amp; Ceiling Rates'!$D$246="OPS",'Labor Loading Matrix'!Q1210,0),IF('CLINs &amp; Ceiling Rates'!$D$247="OPS",'Labor Loading Matrix'!R1210,0),IF('CLINs &amp; Ceiling Rates'!$D$248="OPS",'Labor Loading Matrix'!S1210,0),IF('CLINs &amp; Ceiling Rates'!$D$249="OPS",'Labor Loading Matrix'!T1210,0),IF('CLINs &amp; Ceiling Rates'!$D$250="OPS",'Labor Loading Matrix'!U1210,0),IF('CLINs &amp; Ceiling Rates'!$D$251="OPS",'Labor Loading Matrix'!V1210,0),IF('CLINs &amp; Ceiling Rates'!$D$252="OPS",'Labor Loading Matrix'!W1210,0),IF('CLINs &amp; Ceiling Rates'!$D$253="OPS",'Labor Loading Matrix'!X1210,0),IF('CLINs &amp; Ceiling Rates'!$D$254="OPS",'Labor Loading Matrix'!Y1210,0),IF('CLINs &amp; Ceiling Rates'!$D$255="OPS",'Labor Loading Matrix'!Z1210,0),IF('CLINs &amp; Ceiling Rates'!$D$256="OPS",'Labor Loading Matrix'!AA1210,0))</f>
        <v>0</v>
      </c>
      <c r="F1210" s="175">
        <f>SUM(IF('CLINs &amp; Ceiling Rates'!$D$237="F&amp;E",'Labor Loading Matrix'!H1210,0),IF('CLINs &amp; Ceiling Rates'!$D$238="F&amp;E",'Labor Loading Matrix'!I1210,0),IF('CLINs &amp; Ceiling Rates'!$D$239="F&amp;E",'Labor Loading Matrix'!J1210,0),IF('CLINs &amp; Ceiling Rates'!$D$240="F&amp;E",'Labor Loading Matrix'!K1210,0),IF('CLINs &amp; Ceiling Rates'!$D$241="F&amp;E",'Labor Loading Matrix'!L1210,0),IF('CLINs &amp; Ceiling Rates'!$D$242="F&amp;E",'Labor Loading Matrix'!M1210,0),IF('CLINs &amp; Ceiling Rates'!$D$243="F&amp;E",'Labor Loading Matrix'!N1210,0),IF('CLINs &amp; Ceiling Rates'!$D$244="F&amp;E",'Labor Loading Matrix'!O1210,0),IF('CLINs &amp; Ceiling Rates'!$D$245="F&amp;E",'Labor Loading Matrix'!P1210,0),IF('CLINs &amp; Ceiling Rates'!$D$246="F&amp;E",'Labor Loading Matrix'!Q1210,0),IF('CLINs &amp; Ceiling Rates'!$D$247="F&amp;E",'Labor Loading Matrix'!R1210,0),IF('CLINs &amp; Ceiling Rates'!$D$248="F&amp;E",'Labor Loading Matrix'!S1210,0),IF('CLINs &amp; Ceiling Rates'!$D$249="F&amp;E",'Labor Loading Matrix'!T1210,0),IF('CLINs &amp; Ceiling Rates'!$D$250="F&amp;E",'Labor Loading Matrix'!U1210,0),IF('CLINs &amp; Ceiling Rates'!$D$251="F&amp;E",'Labor Loading Matrix'!V1210,0),IF('CLINs &amp; Ceiling Rates'!$D$252="F&amp;E",'Labor Loading Matrix'!W1210,0),IF('CLINs &amp; Ceiling Rates'!$D$253="F&amp;E",'Labor Loading Matrix'!X1210,0),IF('CLINs &amp; Ceiling Rates'!$D$254="F&amp;E",'Labor Loading Matrix'!Y1210,0),IF('CLINs &amp; Ceiling Rates'!$D$255="F&amp;E",'Labor Loading Matrix'!Z1210,0),IF('CLINs &amp; Ceiling Rates'!$D$256="F&amp;E",'Labor Loading Matrix'!AA1210,0))</f>
        <v>0</v>
      </c>
      <c r="G1210" s="175">
        <f>SUM(IF('CLINs &amp; Ceiling Rates'!$D$237="R&amp;D",'Labor Loading Matrix'!H1210,0),IF('CLINs &amp; Ceiling Rates'!$D$238="R&amp;D",'Labor Loading Matrix'!I1210,0),IF('CLINs &amp; Ceiling Rates'!$D$239="R&amp;D",'Labor Loading Matrix'!J1210,0),IF('CLINs &amp; Ceiling Rates'!$D$240="R&amp;D",'Labor Loading Matrix'!K1210,0),IF('CLINs &amp; Ceiling Rates'!$D$241="R&amp;D",'Labor Loading Matrix'!L1210,0),IF('CLINs &amp; Ceiling Rates'!$D$242="R&amp;D",'Labor Loading Matrix'!M1210,0),IF('CLINs &amp; Ceiling Rates'!$D$243="R&amp;D",'Labor Loading Matrix'!N1210,0),IF('CLINs &amp; Ceiling Rates'!$D$244="R&amp;D",'Labor Loading Matrix'!O1210,0),IF('CLINs &amp; Ceiling Rates'!$D$245="R&amp;D",'Labor Loading Matrix'!P1210,0),IF('CLINs &amp; Ceiling Rates'!$D$246="R&amp;D",'Labor Loading Matrix'!Q1210,0),IF('CLINs &amp; Ceiling Rates'!$D$247="R&amp;D",'Labor Loading Matrix'!R1210,0),IF('CLINs &amp; Ceiling Rates'!$D$248="R&amp;D",'Labor Loading Matrix'!S1210,0),IF('CLINs &amp; Ceiling Rates'!$D$249="R&amp;D",'Labor Loading Matrix'!T1210,0),IF('CLINs &amp; Ceiling Rates'!$D$250="R&amp;D",'Labor Loading Matrix'!U1210,0),IF('CLINs &amp; Ceiling Rates'!$D$251="R&amp;D",'Labor Loading Matrix'!V1210,0),IF('CLINs &amp; Ceiling Rates'!$D$252="R&amp;D",'Labor Loading Matrix'!W1210,0),IF('CLINs &amp; Ceiling Rates'!$D$253="R&amp;D",'Labor Loading Matrix'!X1210,0),IF('CLINs &amp; Ceiling Rates'!$D$254="R&amp;D",'Labor Loading Matrix'!Y1210,0),IF('CLINs &amp; Ceiling Rates'!$D$255="R&amp;D",'Labor Loading Matrix'!Z1210,0),IF('CLINs &amp; Ceiling Rates'!$D$256="R&amp;D",'Labor Loading Matrix'!AA1210,0))</f>
        <v>0</v>
      </c>
      <c r="H1210" s="137"/>
      <c r="I1210" s="137"/>
      <c r="J1210" s="137"/>
      <c r="K1210" s="137"/>
      <c r="L1210" s="137"/>
      <c r="M1210" s="137"/>
      <c r="N1210" s="84"/>
      <c r="O1210" s="84"/>
      <c r="P1210" s="84"/>
      <c r="Q1210" s="84"/>
      <c r="R1210" s="133"/>
      <c r="S1210" s="133"/>
      <c r="T1210" s="133"/>
      <c r="U1210" s="133"/>
      <c r="V1210" s="133"/>
      <c r="W1210" s="133"/>
      <c r="X1210" s="133"/>
      <c r="Y1210" s="133"/>
      <c r="Z1210" s="133"/>
      <c r="AA1210" s="133"/>
    </row>
    <row r="1211" spans="1:27" s="73" customFormat="1" ht="18" hidden="1" customHeight="1" x14ac:dyDescent="0.25">
      <c r="A1211" s="173">
        <f>'CLINs &amp; Ceiling Rates'!B140</f>
        <v>0</v>
      </c>
      <c r="B1211" s="173">
        <f>'CLINs &amp; Ceiling Rates'!C140</f>
        <v>0</v>
      </c>
      <c r="C1211" s="177" t="str">
        <f>'CLINs &amp; Ceiling Rates'!O140</f>
        <v/>
      </c>
      <c r="D1211" s="211">
        <f>IF('CLINs &amp; Ceiling Rates'!D1167="",SUM('Labor Loading Matrix'!H1211:AA1211),SUM(E1211:G1211))</f>
        <v>0</v>
      </c>
      <c r="E1211" s="175">
        <f>SUM(IF('CLINs &amp; Ceiling Rates'!$D$237="OPS",'Labor Loading Matrix'!H1211,0),IF('CLINs &amp; Ceiling Rates'!$D$238="OPS",'Labor Loading Matrix'!I1211,0),IF('CLINs &amp; Ceiling Rates'!$D$239="OPS",'Labor Loading Matrix'!J1211,0),IF('CLINs &amp; Ceiling Rates'!$D$240="OPS",'Labor Loading Matrix'!K1211,0),IF('CLINs &amp; Ceiling Rates'!$D$241="OPS",'Labor Loading Matrix'!L1211,0),IF('CLINs &amp; Ceiling Rates'!$D$242="OPS",'Labor Loading Matrix'!M1211,0),IF('CLINs &amp; Ceiling Rates'!$D$243="OPS",'Labor Loading Matrix'!N1211,0),IF('CLINs &amp; Ceiling Rates'!$D$244="OPS",'Labor Loading Matrix'!O1211,0),IF('CLINs &amp; Ceiling Rates'!$D$245="OPS",'Labor Loading Matrix'!P1211,0),IF('CLINs &amp; Ceiling Rates'!$D$246="OPS",'Labor Loading Matrix'!Q1211,0),IF('CLINs &amp; Ceiling Rates'!$D$247="OPS",'Labor Loading Matrix'!R1211,0),IF('CLINs &amp; Ceiling Rates'!$D$248="OPS",'Labor Loading Matrix'!S1211,0),IF('CLINs &amp; Ceiling Rates'!$D$249="OPS",'Labor Loading Matrix'!T1211,0),IF('CLINs &amp; Ceiling Rates'!$D$250="OPS",'Labor Loading Matrix'!U1211,0),IF('CLINs &amp; Ceiling Rates'!$D$251="OPS",'Labor Loading Matrix'!V1211,0),IF('CLINs &amp; Ceiling Rates'!$D$252="OPS",'Labor Loading Matrix'!W1211,0),IF('CLINs &amp; Ceiling Rates'!$D$253="OPS",'Labor Loading Matrix'!X1211,0),IF('CLINs &amp; Ceiling Rates'!$D$254="OPS",'Labor Loading Matrix'!Y1211,0),IF('CLINs &amp; Ceiling Rates'!$D$255="OPS",'Labor Loading Matrix'!Z1211,0),IF('CLINs &amp; Ceiling Rates'!$D$256="OPS",'Labor Loading Matrix'!AA1211,0))</f>
        <v>0</v>
      </c>
      <c r="F1211" s="175">
        <f>SUM(IF('CLINs &amp; Ceiling Rates'!$D$237="F&amp;E",'Labor Loading Matrix'!H1211,0),IF('CLINs &amp; Ceiling Rates'!$D$238="F&amp;E",'Labor Loading Matrix'!I1211,0),IF('CLINs &amp; Ceiling Rates'!$D$239="F&amp;E",'Labor Loading Matrix'!J1211,0),IF('CLINs &amp; Ceiling Rates'!$D$240="F&amp;E",'Labor Loading Matrix'!K1211,0),IF('CLINs &amp; Ceiling Rates'!$D$241="F&amp;E",'Labor Loading Matrix'!L1211,0),IF('CLINs &amp; Ceiling Rates'!$D$242="F&amp;E",'Labor Loading Matrix'!M1211,0),IF('CLINs &amp; Ceiling Rates'!$D$243="F&amp;E",'Labor Loading Matrix'!N1211,0),IF('CLINs &amp; Ceiling Rates'!$D$244="F&amp;E",'Labor Loading Matrix'!O1211,0),IF('CLINs &amp; Ceiling Rates'!$D$245="F&amp;E",'Labor Loading Matrix'!P1211,0),IF('CLINs &amp; Ceiling Rates'!$D$246="F&amp;E",'Labor Loading Matrix'!Q1211,0),IF('CLINs &amp; Ceiling Rates'!$D$247="F&amp;E",'Labor Loading Matrix'!R1211,0),IF('CLINs &amp; Ceiling Rates'!$D$248="F&amp;E",'Labor Loading Matrix'!S1211,0),IF('CLINs &amp; Ceiling Rates'!$D$249="F&amp;E",'Labor Loading Matrix'!T1211,0),IF('CLINs &amp; Ceiling Rates'!$D$250="F&amp;E",'Labor Loading Matrix'!U1211,0),IF('CLINs &amp; Ceiling Rates'!$D$251="F&amp;E",'Labor Loading Matrix'!V1211,0),IF('CLINs &amp; Ceiling Rates'!$D$252="F&amp;E",'Labor Loading Matrix'!W1211,0),IF('CLINs &amp; Ceiling Rates'!$D$253="F&amp;E",'Labor Loading Matrix'!X1211,0),IF('CLINs &amp; Ceiling Rates'!$D$254="F&amp;E",'Labor Loading Matrix'!Y1211,0),IF('CLINs &amp; Ceiling Rates'!$D$255="F&amp;E",'Labor Loading Matrix'!Z1211,0),IF('CLINs &amp; Ceiling Rates'!$D$256="F&amp;E",'Labor Loading Matrix'!AA1211,0))</f>
        <v>0</v>
      </c>
      <c r="G1211" s="175">
        <f>SUM(IF('CLINs &amp; Ceiling Rates'!$D$237="R&amp;D",'Labor Loading Matrix'!H1211,0),IF('CLINs &amp; Ceiling Rates'!$D$238="R&amp;D",'Labor Loading Matrix'!I1211,0),IF('CLINs &amp; Ceiling Rates'!$D$239="R&amp;D",'Labor Loading Matrix'!J1211,0),IF('CLINs &amp; Ceiling Rates'!$D$240="R&amp;D",'Labor Loading Matrix'!K1211,0),IF('CLINs &amp; Ceiling Rates'!$D$241="R&amp;D",'Labor Loading Matrix'!L1211,0),IF('CLINs &amp; Ceiling Rates'!$D$242="R&amp;D",'Labor Loading Matrix'!M1211,0),IF('CLINs &amp; Ceiling Rates'!$D$243="R&amp;D",'Labor Loading Matrix'!N1211,0),IF('CLINs &amp; Ceiling Rates'!$D$244="R&amp;D",'Labor Loading Matrix'!O1211,0),IF('CLINs &amp; Ceiling Rates'!$D$245="R&amp;D",'Labor Loading Matrix'!P1211,0),IF('CLINs &amp; Ceiling Rates'!$D$246="R&amp;D",'Labor Loading Matrix'!Q1211,0),IF('CLINs &amp; Ceiling Rates'!$D$247="R&amp;D",'Labor Loading Matrix'!R1211,0),IF('CLINs &amp; Ceiling Rates'!$D$248="R&amp;D",'Labor Loading Matrix'!S1211,0),IF('CLINs &amp; Ceiling Rates'!$D$249="R&amp;D",'Labor Loading Matrix'!T1211,0),IF('CLINs &amp; Ceiling Rates'!$D$250="R&amp;D",'Labor Loading Matrix'!U1211,0),IF('CLINs &amp; Ceiling Rates'!$D$251="R&amp;D",'Labor Loading Matrix'!V1211,0),IF('CLINs &amp; Ceiling Rates'!$D$252="R&amp;D",'Labor Loading Matrix'!W1211,0),IF('CLINs &amp; Ceiling Rates'!$D$253="R&amp;D",'Labor Loading Matrix'!X1211,0),IF('CLINs &amp; Ceiling Rates'!$D$254="R&amp;D",'Labor Loading Matrix'!Y1211,0),IF('CLINs &amp; Ceiling Rates'!$D$255="R&amp;D",'Labor Loading Matrix'!Z1211,0),IF('CLINs &amp; Ceiling Rates'!$D$256="R&amp;D",'Labor Loading Matrix'!AA1211,0))</f>
        <v>0</v>
      </c>
      <c r="H1211" s="137"/>
      <c r="I1211" s="137"/>
      <c r="J1211" s="137"/>
      <c r="K1211" s="137"/>
      <c r="L1211" s="137"/>
      <c r="M1211" s="137"/>
      <c r="N1211" s="84"/>
      <c r="O1211" s="84"/>
      <c r="P1211" s="84"/>
      <c r="Q1211" s="84"/>
      <c r="R1211" s="133"/>
      <c r="S1211" s="133"/>
      <c r="T1211" s="133"/>
      <c r="U1211" s="133"/>
      <c r="V1211" s="133"/>
      <c r="W1211" s="133"/>
      <c r="X1211" s="133"/>
      <c r="Y1211" s="133"/>
      <c r="Z1211" s="133"/>
      <c r="AA1211" s="133"/>
    </row>
    <row r="1212" spans="1:27" s="73" customFormat="1" ht="18" hidden="1" customHeight="1" x14ac:dyDescent="0.25">
      <c r="A1212" s="173">
        <f>'CLINs &amp; Ceiling Rates'!B141</f>
        <v>0</v>
      </c>
      <c r="B1212" s="173">
        <f>'CLINs &amp; Ceiling Rates'!C141</f>
        <v>0</v>
      </c>
      <c r="C1212" s="177" t="str">
        <f>'CLINs &amp; Ceiling Rates'!O141</f>
        <v/>
      </c>
      <c r="D1212" s="211">
        <f>IF('CLINs &amp; Ceiling Rates'!D1168="",SUM('Labor Loading Matrix'!H1212:AA1212),SUM(E1212:G1212))</f>
        <v>0</v>
      </c>
      <c r="E1212" s="175">
        <f>SUM(IF('CLINs &amp; Ceiling Rates'!$D$237="OPS",'Labor Loading Matrix'!H1212,0),IF('CLINs &amp; Ceiling Rates'!$D$238="OPS",'Labor Loading Matrix'!I1212,0),IF('CLINs &amp; Ceiling Rates'!$D$239="OPS",'Labor Loading Matrix'!J1212,0),IF('CLINs &amp; Ceiling Rates'!$D$240="OPS",'Labor Loading Matrix'!K1212,0),IF('CLINs &amp; Ceiling Rates'!$D$241="OPS",'Labor Loading Matrix'!L1212,0),IF('CLINs &amp; Ceiling Rates'!$D$242="OPS",'Labor Loading Matrix'!M1212,0),IF('CLINs &amp; Ceiling Rates'!$D$243="OPS",'Labor Loading Matrix'!N1212,0),IF('CLINs &amp; Ceiling Rates'!$D$244="OPS",'Labor Loading Matrix'!O1212,0),IF('CLINs &amp; Ceiling Rates'!$D$245="OPS",'Labor Loading Matrix'!P1212,0),IF('CLINs &amp; Ceiling Rates'!$D$246="OPS",'Labor Loading Matrix'!Q1212,0),IF('CLINs &amp; Ceiling Rates'!$D$247="OPS",'Labor Loading Matrix'!R1212,0),IF('CLINs &amp; Ceiling Rates'!$D$248="OPS",'Labor Loading Matrix'!S1212,0),IF('CLINs &amp; Ceiling Rates'!$D$249="OPS",'Labor Loading Matrix'!T1212,0),IF('CLINs &amp; Ceiling Rates'!$D$250="OPS",'Labor Loading Matrix'!U1212,0),IF('CLINs &amp; Ceiling Rates'!$D$251="OPS",'Labor Loading Matrix'!V1212,0),IF('CLINs &amp; Ceiling Rates'!$D$252="OPS",'Labor Loading Matrix'!W1212,0),IF('CLINs &amp; Ceiling Rates'!$D$253="OPS",'Labor Loading Matrix'!X1212,0),IF('CLINs &amp; Ceiling Rates'!$D$254="OPS",'Labor Loading Matrix'!Y1212,0),IF('CLINs &amp; Ceiling Rates'!$D$255="OPS",'Labor Loading Matrix'!Z1212,0),IF('CLINs &amp; Ceiling Rates'!$D$256="OPS",'Labor Loading Matrix'!AA1212,0))</f>
        <v>0</v>
      </c>
      <c r="F1212" s="175">
        <f>SUM(IF('CLINs &amp; Ceiling Rates'!$D$237="F&amp;E",'Labor Loading Matrix'!H1212,0),IF('CLINs &amp; Ceiling Rates'!$D$238="F&amp;E",'Labor Loading Matrix'!I1212,0),IF('CLINs &amp; Ceiling Rates'!$D$239="F&amp;E",'Labor Loading Matrix'!J1212,0),IF('CLINs &amp; Ceiling Rates'!$D$240="F&amp;E",'Labor Loading Matrix'!K1212,0),IF('CLINs &amp; Ceiling Rates'!$D$241="F&amp;E",'Labor Loading Matrix'!L1212,0),IF('CLINs &amp; Ceiling Rates'!$D$242="F&amp;E",'Labor Loading Matrix'!M1212,0),IF('CLINs &amp; Ceiling Rates'!$D$243="F&amp;E",'Labor Loading Matrix'!N1212,0),IF('CLINs &amp; Ceiling Rates'!$D$244="F&amp;E",'Labor Loading Matrix'!O1212,0),IF('CLINs &amp; Ceiling Rates'!$D$245="F&amp;E",'Labor Loading Matrix'!P1212,0),IF('CLINs &amp; Ceiling Rates'!$D$246="F&amp;E",'Labor Loading Matrix'!Q1212,0),IF('CLINs &amp; Ceiling Rates'!$D$247="F&amp;E",'Labor Loading Matrix'!R1212,0),IF('CLINs &amp; Ceiling Rates'!$D$248="F&amp;E",'Labor Loading Matrix'!S1212,0),IF('CLINs &amp; Ceiling Rates'!$D$249="F&amp;E",'Labor Loading Matrix'!T1212,0),IF('CLINs &amp; Ceiling Rates'!$D$250="F&amp;E",'Labor Loading Matrix'!U1212,0),IF('CLINs &amp; Ceiling Rates'!$D$251="F&amp;E",'Labor Loading Matrix'!V1212,0),IF('CLINs &amp; Ceiling Rates'!$D$252="F&amp;E",'Labor Loading Matrix'!W1212,0),IF('CLINs &amp; Ceiling Rates'!$D$253="F&amp;E",'Labor Loading Matrix'!X1212,0),IF('CLINs &amp; Ceiling Rates'!$D$254="F&amp;E",'Labor Loading Matrix'!Y1212,0),IF('CLINs &amp; Ceiling Rates'!$D$255="F&amp;E",'Labor Loading Matrix'!Z1212,0),IF('CLINs &amp; Ceiling Rates'!$D$256="F&amp;E",'Labor Loading Matrix'!AA1212,0))</f>
        <v>0</v>
      </c>
      <c r="G1212" s="175">
        <f>SUM(IF('CLINs &amp; Ceiling Rates'!$D$237="R&amp;D",'Labor Loading Matrix'!H1212,0),IF('CLINs &amp; Ceiling Rates'!$D$238="R&amp;D",'Labor Loading Matrix'!I1212,0),IF('CLINs &amp; Ceiling Rates'!$D$239="R&amp;D",'Labor Loading Matrix'!J1212,0),IF('CLINs &amp; Ceiling Rates'!$D$240="R&amp;D",'Labor Loading Matrix'!K1212,0),IF('CLINs &amp; Ceiling Rates'!$D$241="R&amp;D",'Labor Loading Matrix'!L1212,0),IF('CLINs &amp; Ceiling Rates'!$D$242="R&amp;D",'Labor Loading Matrix'!M1212,0),IF('CLINs &amp; Ceiling Rates'!$D$243="R&amp;D",'Labor Loading Matrix'!N1212,0),IF('CLINs &amp; Ceiling Rates'!$D$244="R&amp;D",'Labor Loading Matrix'!O1212,0),IF('CLINs &amp; Ceiling Rates'!$D$245="R&amp;D",'Labor Loading Matrix'!P1212,0),IF('CLINs &amp; Ceiling Rates'!$D$246="R&amp;D",'Labor Loading Matrix'!Q1212,0),IF('CLINs &amp; Ceiling Rates'!$D$247="R&amp;D",'Labor Loading Matrix'!R1212,0),IF('CLINs &amp; Ceiling Rates'!$D$248="R&amp;D",'Labor Loading Matrix'!S1212,0),IF('CLINs &amp; Ceiling Rates'!$D$249="R&amp;D",'Labor Loading Matrix'!T1212,0),IF('CLINs &amp; Ceiling Rates'!$D$250="R&amp;D",'Labor Loading Matrix'!U1212,0),IF('CLINs &amp; Ceiling Rates'!$D$251="R&amp;D",'Labor Loading Matrix'!V1212,0),IF('CLINs &amp; Ceiling Rates'!$D$252="R&amp;D",'Labor Loading Matrix'!W1212,0),IF('CLINs &amp; Ceiling Rates'!$D$253="R&amp;D",'Labor Loading Matrix'!X1212,0),IF('CLINs &amp; Ceiling Rates'!$D$254="R&amp;D",'Labor Loading Matrix'!Y1212,0),IF('CLINs &amp; Ceiling Rates'!$D$255="R&amp;D",'Labor Loading Matrix'!Z1212,0),IF('CLINs &amp; Ceiling Rates'!$D$256="R&amp;D",'Labor Loading Matrix'!AA1212,0))</f>
        <v>0</v>
      </c>
      <c r="H1212" s="137"/>
      <c r="I1212" s="137"/>
      <c r="J1212" s="137"/>
      <c r="K1212" s="137"/>
      <c r="L1212" s="137"/>
      <c r="M1212" s="137"/>
      <c r="N1212" s="84"/>
      <c r="O1212" s="84"/>
      <c r="P1212" s="84"/>
      <c r="Q1212" s="84"/>
      <c r="R1212" s="133"/>
      <c r="S1212" s="133"/>
      <c r="T1212" s="133"/>
      <c r="U1212" s="133"/>
      <c r="V1212" s="133"/>
      <c r="W1212" s="133"/>
      <c r="X1212" s="133"/>
      <c r="Y1212" s="133"/>
      <c r="Z1212" s="133"/>
      <c r="AA1212" s="133"/>
    </row>
    <row r="1213" spans="1:27" s="73" customFormat="1" ht="18" hidden="1" customHeight="1" x14ac:dyDescent="0.25">
      <c r="A1213" s="173">
        <f>'CLINs &amp; Ceiling Rates'!B142</f>
        <v>0</v>
      </c>
      <c r="B1213" s="173">
        <f>'CLINs &amp; Ceiling Rates'!C142</f>
        <v>0</v>
      </c>
      <c r="C1213" s="177" t="str">
        <f>'CLINs &amp; Ceiling Rates'!O142</f>
        <v/>
      </c>
      <c r="D1213" s="211">
        <f>IF('CLINs &amp; Ceiling Rates'!D1169="",SUM('Labor Loading Matrix'!H1213:AA1213),SUM(E1213:G1213))</f>
        <v>0</v>
      </c>
      <c r="E1213" s="175">
        <f>SUM(IF('CLINs &amp; Ceiling Rates'!$D$237="OPS",'Labor Loading Matrix'!H1213,0),IF('CLINs &amp; Ceiling Rates'!$D$238="OPS",'Labor Loading Matrix'!I1213,0),IF('CLINs &amp; Ceiling Rates'!$D$239="OPS",'Labor Loading Matrix'!J1213,0),IF('CLINs &amp; Ceiling Rates'!$D$240="OPS",'Labor Loading Matrix'!K1213,0),IF('CLINs &amp; Ceiling Rates'!$D$241="OPS",'Labor Loading Matrix'!L1213,0),IF('CLINs &amp; Ceiling Rates'!$D$242="OPS",'Labor Loading Matrix'!M1213,0),IF('CLINs &amp; Ceiling Rates'!$D$243="OPS",'Labor Loading Matrix'!N1213,0),IF('CLINs &amp; Ceiling Rates'!$D$244="OPS",'Labor Loading Matrix'!O1213,0),IF('CLINs &amp; Ceiling Rates'!$D$245="OPS",'Labor Loading Matrix'!P1213,0),IF('CLINs &amp; Ceiling Rates'!$D$246="OPS",'Labor Loading Matrix'!Q1213,0),IF('CLINs &amp; Ceiling Rates'!$D$247="OPS",'Labor Loading Matrix'!R1213,0),IF('CLINs &amp; Ceiling Rates'!$D$248="OPS",'Labor Loading Matrix'!S1213,0),IF('CLINs &amp; Ceiling Rates'!$D$249="OPS",'Labor Loading Matrix'!T1213,0),IF('CLINs &amp; Ceiling Rates'!$D$250="OPS",'Labor Loading Matrix'!U1213,0),IF('CLINs &amp; Ceiling Rates'!$D$251="OPS",'Labor Loading Matrix'!V1213,0),IF('CLINs &amp; Ceiling Rates'!$D$252="OPS",'Labor Loading Matrix'!W1213,0),IF('CLINs &amp; Ceiling Rates'!$D$253="OPS",'Labor Loading Matrix'!X1213,0),IF('CLINs &amp; Ceiling Rates'!$D$254="OPS",'Labor Loading Matrix'!Y1213,0),IF('CLINs &amp; Ceiling Rates'!$D$255="OPS",'Labor Loading Matrix'!Z1213,0),IF('CLINs &amp; Ceiling Rates'!$D$256="OPS",'Labor Loading Matrix'!AA1213,0))</f>
        <v>0</v>
      </c>
      <c r="F1213" s="175">
        <f>SUM(IF('CLINs &amp; Ceiling Rates'!$D$237="F&amp;E",'Labor Loading Matrix'!H1213,0),IF('CLINs &amp; Ceiling Rates'!$D$238="F&amp;E",'Labor Loading Matrix'!I1213,0),IF('CLINs &amp; Ceiling Rates'!$D$239="F&amp;E",'Labor Loading Matrix'!J1213,0),IF('CLINs &amp; Ceiling Rates'!$D$240="F&amp;E",'Labor Loading Matrix'!K1213,0),IF('CLINs &amp; Ceiling Rates'!$D$241="F&amp;E",'Labor Loading Matrix'!L1213,0),IF('CLINs &amp; Ceiling Rates'!$D$242="F&amp;E",'Labor Loading Matrix'!M1213,0),IF('CLINs &amp; Ceiling Rates'!$D$243="F&amp;E",'Labor Loading Matrix'!N1213,0),IF('CLINs &amp; Ceiling Rates'!$D$244="F&amp;E",'Labor Loading Matrix'!O1213,0),IF('CLINs &amp; Ceiling Rates'!$D$245="F&amp;E",'Labor Loading Matrix'!P1213,0),IF('CLINs &amp; Ceiling Rates'!$D$246="F&amp;E",'Labor Loading Matrix'!Q1213,0),IF('CLINs &amp; Ceiling Rates'!$D$247="F&amp;E",'Labor Loading Matrix'!R1213,0),IF('CLINs &amp; Ceiling Rates'!$D$248="F&amp;E",'Labor Loading Matrix'!S1213,0),IF('CLINs &amp; Ceiling Rates'!$D$249="F&amp;E",'Labor Loading Matrix'!T1213,0),IF('CLINs &amp; Ceiling Rates'!$D$250="F&amp;E",'Labor Loading Matrix'!U1213,0),IF('CLINs &amp; Ceiling Rates'!$D$251="F&amp;E",'Labor Loading Matrix'!V1213,0),IF('CLINs &amp; Ceiling Rates'!$D$252="F&amp;E",'Labor Loading Matrix'!W1213,0),IF('CLINs &amp; Ceiling Rates'!$D$253="F&amp;E",'Labor Loading Matrix'!X1213,0),IF('CLINs &amp; Ceiling Rates'!$D$254="F&amp;E",'Labor Loading Matrix'!Y1213,0),IF('CLINs &amp; Ceiling Rates'!$D$255="F&amp;E",'Labor Loading Matrix'!Z1213,0),IF('CLINs &amp; Ceiling Rates'!$D$256="F&amp;E",'Labor Loading Matrix'!AA1213,0))</f>
        <v>0</v>
      </c>
      <c r="G1213" s="175">
        <f>SUM(IF('CLINs &amp; Ceiling Rates'!$D$237="R&amp;D",'Labor Loading Matrix'!H1213,0),IF('CLINs &amp; Ceiling Rates'!$D$238="R&amp;D",'Labor Loading Matrix'!I1213,0),IF('CLINs &amp; Ceiling Rates'!$D$239="R&amp;D",'Labor Loading Matrix'!J1213,0),IF('CLINs &amp; Ceiling Rates'!$D$240="R&amp;D",'Labor Loading Matrix'!K1213,0),IF('CLINs &amp; Ceiling Rates'!$D$241="R&amp;D",'Labor Loading Matrix'!L1213,0),IF('CLINs &amp; Ceiling Rates'!$D$242="R&amp;D",'Labor Loading Matrix'!M1213,0),IF('CLINs &amp; Ceiling Rates'!$D$243="R&amp;D",'Labor Loading Matrix'!N1213,0),IF('CLINs &amp; Ceiling Rates'!$D$244="R&amp;D",'Labor Loading Matrix'!O1213,0),IF('CLINs &amp; Ceiling Rates'!$D$245="R&amp;D",'Labor Loading Matrix'!P1213,0),IF('CLINs &amp; Ceiling Rates'!$D$246="R&amp;D",'Labor Loading Matrix'!Q1213,0),IF('CLINs &amp; Ceiling Rates'!$D$247="R&amp;D",'Labor Loading Matrix'!R1213,0),IF('CLINs &amp; Ceiling Rates'!$D$248="R&amp;D",'Labor Loading Matrix'!S1213,0),IF('CLINs &amp; Ceiling Rates'!$D$249="R&amp;D",'Labor Loading Matrix'!T1213,0),IF('CLINs &amp; Ceiling Rates'!$D$250="R&amp;D",'Labor Loading Matrix'!U1213,0),IF('CLINs &amp; Ceiling Rates'!$D$251="R&amp;D",'Labor Loading Matrix'!V1213,0),IF('CLINs &amp; Ceiling Rates'!$D$252="R&amp;D",'Labor Loading Matrix'!W1213,0),IF('CLINs &amp; Ceiling Rates'!$D$253="R&amp;D",'Labor Loading Matrix'!X1213,0),IF('CLINs &amp; Ceiling Rates'!$D$254="R&amp;D",'Labor Loading Matrix'!Y1213,0),IF('CLINs &amp; Ceiling Rates'!$D$255="R&amp;D",'Labor Loading Matrix'!Z1213,0),IF('CLINs &amp; Ceiling Rates'!$D$256="R&amp;D",'Labor Loading Matrix'!AA1213,0))</f>
        <v>0</v>
      </c>
      <c r="H1213" s="137"/>
      <c r="I1213" s="137"/>
      <c r="J1213" s="137"/>
      <c r="K1213" s="137"/>
      <c r="L1213" s="137"/>
      <c r="M1213" s="137"/>
      <c r="N1213" s="84"/>
      <c r="O1213" s="84"/>
      <c r="P1213" s="84"/>
      <c r="Q1213" s="84"/>
      <c r="R1213" s="133"/>
      <c r="S1213" s="133"/>
      <c r="T1213" s="133"/>
      <c r="U1213" s="133"/>
      <c r="V1213" s="133"/>
      <c r="W1213" s="133"/>
      <c r="X1213" s="133"/>
      <c r="Y1213" s="133"/>
      <c r="Z1213" s="133"/>
      <c r="AA1213" s="133"/>
    </row>
    <row r="1214" spans="1:27" s="73" customFormat="1" ht="18" hidden="1" customHeight="1" x14ac:dyDescent="0.25">
      <c r="A1214" s="173">
        <f>'CLINs &amp; Ceiling Rates'!B143</f>
        <v>0</v>
      </c>
      <c r="B1214" s="173">
        <f>'CLINs &amp; Ceiling Rates'!C143</f>
        <v>0</v>
      </c>
      <c r="C1214" s="177" t="str">
        <f>'CLINs &amp; Ceiling Rates'!O143</f>
        <v/>
      </c>
      <c r="D1214" s="211">
        <f>IF('CLINs &amp; Ceiling Rates'!D1170="",SUM('Labor Loading Matrix'!H1214:AA1214),SUM(E1214:G1214))</f>
        <v>0</v>
      </c>
      <c r="E1214" s="175">
        <f>SUM(IF('CLINs &amp; Ceiling Rates'!$D$237="OPS",'Labor Loading Matrix'!H1214,0),IF('CLINs &amp; Ceiling Rates'!$D$238="OPS",'Labor Loading Matrix'!I1214,0),IF('CLINs &amp; Ceiling Rates'!$D$239="OPS",'Labor Loading Matrix'!J1214,0),IF('CLINs &amp; Ceiling Rates'!$D$240="OPS",'Labor Loading Matrix'!K1214,0),IF('CLINs &amp; Ceiling Rates'!$D$241="OPS",'Labor Loading Matrix'!L1214,0),IF('CLINs &amp; Ceiling Rates'!$D$242="OPS",'Labor Loading Matrix'!M1214,0),IF('CLINs &amp; Ceiling Rates'!$D$243="OPS",'Labor Loading Matrix'!N1214,0),IF('CLINs &amp; Ceiling Rates'!$D$244="OPS",'Labor Loading Matrix'!O1214,0),IF('CLINs &amp; Ceiling Rates'!$D$245="OPS",'Labor Loading Matrix'!P1214,0),IF('CLINs &amp; Ceiling Rates'!$D$246="OPS",'Labor Loading Matrix'!Q1214,0),IF('CLINs &amp; Ceiling Rates'!$D$247="OPS",'Labor Loading Matrix'!R1214,0),IF('CLINs &amp; Ceiling Rates'!$D$248="OPS",'Labor Loading Matrix'!S1214,0),IF('CLINs &amp; Ceiling Rates'!$D$249="OPS",'Labor Loading Matrix'!T1214,0),IF('CLINs &amp; Ceiling Rates'!$D$250="OPS",'Labor Loading Matrix'!U1214,0),IF('CLINs &amp; Ceiling Rates'!$D$251="OPS",'Labor Loading Matrix'!V1214,0),IF('CLINs &amp; Ceiling Rates'!$D$252="OPS",'Labor Loading Matrix'!W1214,0),IF('CLINs &amp; Ceiling Rates'!$D$253="OPS",'Labor Loading Matrix'!X1214,0),IF('CLINs &amp; Ceiling Rates'!$D$254="OPS",'Labor Loading Matrix'!Y1214,0),IF('CLINs &amp; Ceiling Rates'!$D$255="OPS",'Labor Loading Matrix'!Z1214,0),IF('CLINs &amp; Ceiling Rates'!$D$256="OPS",'Labor Loading Matrix'!AA1214,0))</f>
        <v>0</v>
      </c>
      <c r="F1214" s="175">
        <f>SUM(IF('CLINs &amp; Ceiling Rates'!$D$237="F&amp;E",'Labor Loading Matrix'!H1214,0),IF('CLINs &amp; Ceiling Rates'!$D$238="F&amp;E",'Labor Loading Matrix'!I1214,0),IF('CLINs &amp; Ceiling Rates'!$D$239="F&amp;E",'Labor Loading Matrix'!J1214,0),IF('CLINs &amp; Ceiling Rates'!$D$240="F&amp;E",'Labor Loading Matrix'!K1214,0),IF('CLINs &amp; Ceiling Rates'!$D$241="F&amp;E",'Labor Loading Matrix'!L1214,0),IF('CLINs &amp; Ceiling Rates'!$D$242="F&amp;E",'Labor Loading Matrix'!M1214,0),IF('CLINs &amp; Ceiling Rates'!$D$243="F&amp;E",'Labor Loading Matrix'!N1214,0),IF('CLINs &amp; Ceiling Rates'!$D$244="F&amp;E",'Labor Loading Matrix'!O1214,0),IF('CLINs &amp; Ceiling Rates'!$D$245="F&amp;E",'Labor Loading Matrix'!P1214,0),IF('CLINs &amp; Ceiling Rates'!$D$246="F&amp;E",'Labor Loading Matrix'!Q1214,0),IF('CLINs &amp; Ceiling Rates'!$D$247="F&amp;E",'Labor Loading Matrix'!R1214,0),IF('CLINs &amp; Ceiling Rates'!$D$248="F&amp;E",'Labor Loading Matrix'!S1214,0),IF('CLINs &amp; Ceiling Rates'!$D$249="F&amp;E",'Labor Loading Matrix'!T1214,0),IF('CLINs &amp; Ceiling Rates'!$D$250="F&amp;E",'Labor Loading Matrix'!U1214,0),IF('CLINs &amp; Ceiling Rates'!$D$251="F&amp;E",'Labor Loading Matrix'!V1214,0),IF('CLINs &amp; Ceiling Rates'!$D$252="F&amp;E",'Labor Loading Matrix'!W1214,0),IF('CLINs &amp; Ceiling Rates'!$D$253="F&amp;E",'Labor Loading Matrix'!X1214,0),IF('CLINs &amp; Ceiling Rates'!$D$254="F&amp;E",'Labor Loading Matrix'!Y1214,0),IF('CLINs &amp; Ceiling Rates'!$D$255="F&amp;E",'Labor Loading Matrix'!Z1214,0),IF('CLINs &amp; Ceiling Rates'!$D$256="F&amp;E",'Labor Loading Matrix'!AA1214,0))</f>
        <v>0</v>
      </c>
      <c r="G1214" s="175">
        <f>SUM(IF('CLINs &amp; Ceiling Rates'!$D$237="R&amp;D",'Labor Loading Matrix'!H1214,0),IF('CLINs &amp; Ceiling Rates'!$D$238="R&amp;D",'Labor Loading Matrix'!I1214,0),IF('CLINs &amp; Ceiling Rates'!$D$239="R&amp;D",'Labor Loading Matrix'!J1214,0),IF('CLINs &amp; Ceiling Rates'!$D$240="R&amp;D",'Labor Loading Matrix'!K1214,0),IF('CLINs &amp; Ceiling Rates'!$D$241="R&amp;D",'Labor Loading Matrix'!L1214,0),IF('CLINs &amp; Ceiling Rates'!$D$242="R&amp;D",'Labor Loading Matrix'!M1214,0),IF('CLINs &amp; Ceiling Rates'!$D$243="R&amp;D",'Labor Loading Matrix'!N1214,0),IF('CLINs &amp; Ceiling Rates'!$D$244="R&amp;D",'Labor Loading Matrix'!O1214,0),IF('CLINs &amp; Ceiling Rates'!$D$245="R&amp;D",'Labor Loading Matrix'!P1214,0),IF('CLINs &amp; Ceiling Rates'!$D$246="R&amp;D",'Labor Loading Matrix'!Q1214,0),IF('CLINs &amp; Ceiling Rates'!$D$247="R&amp;D",'Labor Loading Matrix'!R1214,0),IF('CLINs &amp; Ceiling Rates'!$D$248="R&amp;D",'Labor Loading Matrix'!S1214,0),IF('CLINs &amp; Ceiling Rates'!$D$249="R&amp;D",'Labor Loading Matrix'!T1214,0),IF('CLINs &amp; Ceiling Rates'!$D$250="R&amp;D",'Labor Loading Matrix'!U1214,0),IF('CLINs &amp; Ceiling Rates'!$D$251="R&amp;D",'Labor Loading Matrix'!V1214,0),IF('CLINs &amp; Ceiling Rates'!$D$252="R&amp;D",'Labor Loading Matrix'!W1214,0),IF('CLINs &amp; Ceiling Rates'!$D$253="R&amp;D",'Labor Loading Matrix'!X1214,0),IF('CLINs &amp; Ceiling Rates'!$D$254="R&amp;D",'Labor Loading Matrix'!Y1214,0),IF('CLINs &amp; Ceiling Rates'!$D$255="R&amp;D",'Labor Loading Matrix'!Z1214,0),IF('CLINs &amp; Ceiling Rates'!$D$256="R&amp;D",'Labor Loading Matrix'!AA1214,0))</f>
        <v>0</v>
      </c>
      <c r="H1214" s="137"/>
      <c r="I1214" s="137"/>
      <c r="J1214" s="137"/>
      <c r="K1214" s="137"/>
      <c r="L1214" s="137"/>
      <c r="M1214" s="137"/>
      <c r="N1214" s="84"/>
      <c r="O1214" s="84"/>
      <c r="P1214" s="84"/>
      <c r="Q1214" s="84"/>
      <c r="R1214" s="133"/>
      <c r="S1214" s="133"/>
      <c r="T1214" s="133"/>
      <c r="U1214" s="133"/>
      <c r="V1214" s="133"/>
      <c r="W1214" s="133"/>
      <c r="X1214" s="133"/>
      <c r="Y1214" s="133"/>
      <c r="Z1214" s="133"/>
      <c r="AA1214" s="133"/>
    </row>
    <row r="1215" spans="1:27" s="73" customFormat="1" ht="18" hidden="1" customHeight="1" x14ac:dyDescent="0.25">
      <c r="A1215" s="173">
        <f>'CLINs &amp; Ceiling Rates'!B144</f>
        <v>0</v>
      </c>
      <c r="B1215" s="173">
        <f>'CLINs &amp; Ceiling Rates'!C144</f>
        <v>0</v>
      </c>
      <c r="C1215" s="177" t="str">
        <f>'CLINs &amp; Ceiling Rates'!O144</f>
        <v/>
      </c>
      <c r="D1215" s="211">
        <f>IF('CLINs &amp; Ceiling Rates'!D1171="",SUM('Labor Loading Matrix'!H1215:AA1215),SUM(E1215:G1215))</f>
        <v>0</v>
      </c>
      <c r="E1215" s="175">
        <f>SUM(IF('CLINs &amp; Ceiling Rates'!$D$237="OPS",'Labor Loading Matrix'!H1215,0),IF('CLINs &amp; Ceiling Rates'!$D$238="OPS",'Labor Loading Matrix'!I1215,0),IF('CLINs &amp; Ceiling Rates'!$D$239="OPS",'Labor Loading Matrix'!J1215,0),IF('CLINs &amp; Ceiling Rates'!$D$240="OPS",'Labor Loading Matrix'!K1215,0),IF('CLINs &amp; Ceiling Rates'!$D$241="OPS",'Labor Loading Matrix'!L1215,0),IF('CLINs &amp; Ceiling Rates'!$D$242="OPS",'Labor Loading Matrix'!M1215,0),IF('CLINs &amp; Ceiling Rates'!$D$243="OPS",'Labor Loading Matrix'!N1215,0),IF('CLINs &amp; Ceiling Rates'!$D$244="OPS",'Labor Loading Matrix'!O1215,0),IF('CLINs &amp; Ceiling Rates'!$D$245="OPS",'Labor Loading Matrix'!P1215,0),IF('CLINs &amp; Ceiling Rates'!$D$246="OPS",'Labor Loading Matrix'!Q1215,0),IF('CLINs &amp; Ceiling Rates'!$D$247="OPS",'Labor Loading Matrix'!R1215,0),IF('CLINs &amp; Ceiling Rates'!$D$248="OPS",'Labor Loading Matrix'!S1215,0),IF('CLINs &amp; Ceiling Rates'!$D$249="OPS",'Labor Loading Matrix'!T1215,0),IF('CLINs &amp; Ceiling Rates'!$D$250="OPS",'Labor Loading Matrix'!U1215,0),IF('CLINs &amp; Ceiling Rates'!$D$251="OPS",'Labor Loading Matrix'!V1215,0),IF('CLINs &amp; Ceiling Rates'!$D$252="OPS",'Labor Loading Matrix'!W1215,0),IF('CLINs &amp; Ceiling Rates'!$D$253="OPS",'Labor Loading Matrix'!X1215,0),IF('CLINs &amp; Ceiling Rates'!$D$254="OPS",'Labor Loading Matrix'!Y1215,0),IF('CLINs &amp; Ceiling Rates'!$D$255="OPS",'Labor Loading Matrix'!Z1215,0),IF('CLINs &amp; Ceiling Rates'!$D$256="OPS",'Labor Loading Matrix'!AA1215,0))</f>
        <v>0</v>
      </c>
      <c r="F1215" s="175">
        <f>SUM(IF('CLINs &amp; Ceiling Rates'!$D$237="F&amp;E",'Labor Loading Matrix'!H1215,0),IF('CLINs &amp; Ceiling Rates'!$D$238="F&amp;E",'Labor Loading Matrix'!I1215,0),IF('CLINs &amp; Ceiling Rates'!$D$239="F&amp;E",'Labor Loading Matrix'!J1215,0),IF('CLINs &amp; Ceiling Rates'!$D$240="F&amp;E",'Labor Loading Matrix'!K1215,0),IF('CLINs &amp; Ceiling Rates'!$D$241="F&amp;E",'Labor Loading Matrix'!L1215,0),IF('CLINs &amp; Ceiling Rates'!$D$242="F&amp;E",'Labor Loading Matrix'!M1215,0),IF('CLINs &amp; Ceiling Rates'!$D$243="F&amp;E",'Labor Loading Matrix'!N1215,0),IF('CLINs &amp; Ceiling Rates'!$D$244="F&amp;E",'Labor Loading Matrix'!O1215,0),IF('CLINs &amp; Ceiling Rates'!$D$245="F&amp;E",'Labor Loading Matrix'!P1215,0),IF('CLINs &amp; Ceiling Rates'!$D$246="F&amp;E",'Labor Loading Matrix'!Q1215,0),IF('CLINs &amp; Ceiling Rates'!$D$247="F&amp;E",'Labor Loading Matrix'!R1215,0),IF('CLINs &amp; Ceiling Rates'!$D$248="F&amp;E",'Labor Loading Matrix'!S1215,0),IF('CLINs &amp; Ceiling Rates'!$D$249="F&amp;E",'Labor Loading Matrix'!T1215,0),IF('CLINs &amp; Ceiling Rates'!$D$250="F&amp;E",'Labor Loading Matrix'!U1215,0),IF('CLINs &amp; Ceiling Rates'!$D$251="F&amp;E",'Labor Loading Matrix'!V1215,0),IF('CLINs &amp; Ceiling Rates'!$D$252="F&amp;E",'Labor Loading Matrix'!W1215,0),IF('CLINs &amp; Ceiling Rates'!$D$253="F&amp;E",'Labor Loading Matrix'!X1215,0),IF('CLINs &amp; Ceiling Rates'!$D$254="F&amp;E",'Labor Loading Matrix'!Y1215,0),IF('CLINs &amp; Ceiling Rates'!$D$255="F&amp;E",'Labor Loading Matrix'!Z1215,0),IF('CLINs &amp; Ceiling Rates'!$D$256="F&amp;E",'Labor Loading Matrix'!AA1215,0))</f>
        <v>0</v>
      </c>
      <c r="G1215" s="175">
        <f>SUM(IF('CLINs &amp; Ceiling Rates'!$D$237="R&amp;D",'Labor Loading Matrix'!H1215,0),IF('CLINs &amp; Ceiling Rates'!$D$238="R&amp;D",'Labor Loading Matrix'!I1215,0),IF('CLINs &amp; Ceiling Rates'!$D$239="R&amp;D",'Labor Loading Matrix'!J1215,0),IF('CLINs &amp; Ceiling Rates'!$D$240="R&amp;D",'Labor Loading Matrix'!K1215,0),IF('CLINs &amp; Ceiling Rates'!$D$241="R&amp;D",'Labor Loading Matrix'!L1215,0),IF('CLINs &amp; Ceiling Rates'!$D$242="R&amp;D",'Labor Loading Matrix'!M1215,0),IF('CLINs &amp; Ceiling Rates'!$D$243="R&amp;D",'Labor Loading Matrix'!N1215,0),IF('CLINs &amp; Ceiling Rates'!$D$244="R&amp;D",'Labor Loading Matrix'!O1215,0),IF('CLINs &amp; Ceiling Rates'!$D$245="R&amp;D",'Labor Loading Matrix'!P1215,0),IF('CLINs &amp; Ceiling Rates'!$D$246="R&amp;D",'Labor Loading Matrix'!Q1215,0),IF('CLINs &amp; Ceiling Rates'!$D$247="R&amp;D",'Labor Loading Matrix'!R1215,0),IF('CLINs &amp; Ceiling Rates'!$D$248="R&amp;D",'Labor Loading Matrix'!S1215,0),IF('CLINs &amp; Ceiling Rates'!$D$249="R&amp;D",'Labor Loading Matrix'!T1215,0),IF('CLINs &amp; Ceiling Rates'!$D$250="R&amp;D",'Labor Loading Matrix'!U1215,0),IF('CLINs &amp; Ceiling Rates'!$D$251="R&amp;D",'Labor Loading Matrix'!V1215,0),IF('CLINs &amp; Ceiling Rates'!$D$252="R&amp;D",'Labor Loading Matrix'!W1215,0),IF('CLINs &amp; Ceiling Rates'!$D$253="R&amp;D",'Labor Loading Matrix'!X1215,0),IF('CLINs &amp; Ceiling Rates'!$D$254="R&amp;D",'Labor Loading Matrix'!Y1215,0),IF('CLINs &amp; Ceiling Rates'!$D$255="R&amp;D",'Labor Loading Matrix'!Z1215,0),IF('CLINs &amp; Ceiling Rates'!$D$256="R&amp;D",'Labor Loading Matrix'!AA1215,0))</f>
        <v>0</v>
      </c>
      <c r="H1215" s="137"/>
      <c r="I1215" s="137"/>
      <c r="J1215" s="137"/>
      <c r="K1215" s="137"/>
      <c r="L1215" s="137"/>
      <c r="M1215" s="137"/>
      <c r="N1215" s="84"/>
      <c r="O1215" s="84"/>
      <c r="P1215" s="84"/>
      <c r="Q1215" s="84"/>
      <c r="R1215" s="133"/>
      <c r="S1215" s="133"/>
      <c r="T1215" s="133"/>
      <c r="U1215" s="133"/>
      <c r="V1215" s="133"/>
      <c r="W1215" s="133"/>
      <c r="X1215" s="133"/>
      <c r="Y1215" s="133"/>
      <c r="Z1215" s="133"/>
      <c r="AA1215" s="133"/>
    </row>
    <row r="1216" spans="1:27" s="73" customFormat="1" ht="18" hidden="1" customHeight="1" x14ac:dyDescent="0.25">
      <c r="A1216" s="173">
        <f>'CLINs &amp; Ceiling Rates'!B145</f>
        <v>0</v>
      </c>
      <c r="B1216" s="173">
        <f>'CLINs &amp; Ceiling Rates'!C145</f>
        <v>0</v>
      </c>
      <c r="C1216" s="177" t="str">
        <f>'CLINs &amp; Ceiling Rates'!O145</f>
        <v/>
      </c>
      <c r="D1216" s="211">
        <f>IF('CLINs &amp; Ceiling Rates'!D1172="",SUM('Labor Loading Matrix'!H1216:AA1216),SUM(E1216:G1216))</f>
        <v>0</v>
      </c>
      <c r="E1216" s="175">
        <f>SUM(IF('CLINs &amp; Ceiling Rates'!$D$237="OPS",'Labor Loading Matrix'!H1216,0),IF('CLINs &amp; Ceiling Rates'!$D$238="OPS",'Labor Loading Matrix'!I1216,0),IF('CLINs &amp; Ceiling Rates'!$D$239="OPS",'Labor Loading Matrix'!J1216,0),IF('CLINs &amp; Ceiling Rates'!$D$240="OPS",'Labor Loading Matrix'!K1216,0),IF('CLINs &amp; Ceiling Rates'!$D$241="OPS",'Labor Loading Matrix'!L1216,0),IF('CLINs &amp; Ceiling Rates'!$D$242="OPS",'Labor Loading Matrix'!M1216,0),IF('CLINs &amp; Ceiling Rates'!$D$243="OPS",'Labor Loading Matrix'!N1216,0),IF('CLINs &amp; Ceiling Rates'!$D$244="OPS",'Labor Loading Matrix'!O1216,0),IF('CLINs &amp; Ceiling Rates'!$D$245="OPS",'Labor Loading Matrix'!P1216,0),IF('CLINs &amp; Ceiling Rates'!$D$246="OPS",'Labor Loading Matrix'!Q1216,0),IF('CLINs &amp; Ceiling Rates'!$D$247="OPS",'Labor Loading Matrix'!R1216,0),IF('CLINs &amp; Ceiling Rates'!$D$248="OPS",'Labor Loading Matrix'!S1216,0),IF('CLINs &amp; Ceiling Rates'!$D$249="OPS",'Labor Loading Matrix'!T1216,0),IF('CLINs &amp; Ceiling Rates'!$D$250="OPS",'Labor Loading Matrix'!U1216,0),IF('CLINs &amp; Ceiling Rates'!$D$251="OPS",'Labor Loading Matrix'!V1216,0),IF('CLINs &amp; Ceiling Rates'!$D$252="OPS",'Labor Loading Matrix'!W1216,0),IF('CLINs &amp; Ceiling Rates'!$D$253="OPS",'Labor Loading Matrix'!X1216,0),IF('CLINs &amp; Ceiling Rates'!$D$254="OPS",'Labor Loading Matrix'!Y1216,0),IF('CLINs &amp; Ceiling Rates'!$D$255="OPS",'Labor Loading Matrix'!Z1216,0),IF('CLINs &amp; Ceiling Rates'!$D$256="OPS",'Labor Loading Matrix'!AA1216,0))</f>
        <v>0</v>
      </c>
      <c r="F1216" s="175">
        <f>SUM(IF('CLINs &amp; Ceiling Rates'!$D$237="F&amp;E",'Labor Loading Matrix'!H1216,0),IF('CLINs &amp; Ceiling Rates'!$D$238="F&amp;E",'Labor Loading Matrix'!I1216,0),IF('CLINs &amp; Ceiling Rates'!$D$239="F&amp;E",'Labor Loading Matrix'!J1216,0),IF('CLINs &amp; Ceiling Rates'!$D$240="F&amp;E",'Labor Loading Matrix'!K1216,0),IF('CLINs &amp; Ceiling Rates'!$D$241="F&amp;E",'Labor Loading Matrix'!L1216,0),IF('CLINs &amp; Ceiling Rates'!$D$242="F&amp;E",'Labor Loading Matrix'!M1216,0),IF('CLINs &amp; Ceiling Rates'!$D$243="F&amp;E",'Labor Loading Matrix'!N1216,0),IF('CLINs &amp; Ceiling Rates'!$D$244="F&amp;E",'Labor Loading Matrix'!O1216,0),IF('CLINs &amp; Ceiling Rates'!$D$245="F&amp;E",'Labor Loading Matrix'!P1216,0),IF('CLINs &amp; Ceiling Rates'!$D$246="F&amp;E",'Labor Loading Matrix'!Q1216,0),IF('CLINs &amp; Ceiling Rates'!$D$247="F&amp;E",'Labor Loading Matrix'!R1216,0),IF('CLINs &amp; Ceiling Rates'!$D$248="F&amp;E",'Labor Loading Matrix'!S1216,0),IF('CLINs &amp; Ceiling Rates'!$D$249="F&amp;E",'Labor Loading Matrix'!T1216,0),IF('CLINs &amp; Ceiling Rates'!$D$250="F&amp;E",'Labor Loading Matrix'!U1216,0),IF('CLINs &amp; Ceiling Rates'!$D$251="F&amp;E",'Labor Loading Matrix'!V1216,0),IF('CLINs &amp; Ceiling Rates'!$D$252="F&amp;E",'Labor Loading Matrix'!W1216,0),IF('CLINs &amp; Ceiling Rates'!$D$253="F&amp;E",'Labor Loading Matrix'!X1216,0),IF('CLINs &amp; Ceiling Rates'!$D$254="F&amp;E",'Labor Loading Matrix'!Y1216,0),IF('CLINs &amp; Ceiling Rates'!$D$255="F&amp;E",'Labor Loading Matrix'!Z1216,0),IF('CLINs &amp; Ceiling Rates'!$D$256="F&amp;E",'Labor Loading Matrix'!AA1216,0))</f>
        <v>0</v>
      </c>
      <c r="G1216" s="175">
        <f>SUM(IF('CLINs &amp; Ceiling Rates'!$D$237="R&amp;D",'Labor Loading Matrix'!H1216,0),IF('CLINs &amp; Ceiling Rates'!$D$238="R&amp;D",'Labor Loading Matrix'!I1216,0),IF('CLINs &amp; Ceiling Rates'!$D$239="R&amp;D",'Labor Loading Matrix'!J1216,0),IF('CLINs &amp; Ceiling Rates'!$D$240="R&amp;D",'Labor Loading Matrix'!K1216,0),IF('CLINs &amp; Ceiling Rates'!$D$241="R&amp;D",'Labor Loading Matrix'!L1216,0),IF('CLINs &amp; Ceiling Rates'!$D$242="R&amp;D",'Labor Loading Matrix'!M1216,0),IF('CLINs &amp; Ceiling Rates'!$D$243="R&amp;D",'Labor Loading Matrix'!N1216,0),IF('CLINs &amp; Ceiling Rates'!$D$244="R&amp;D",'Labor Loading Matrix'!O1216,0),IF('CLINs &amp; Ceiling Rates'!$D$245="R&amp;D",'Labor Loading Matrix'!P1216,0),IF('CLINs &amp; Ceiling Rates'!$D$246="R&amp;D",'Labor Loading Matrix'!Q1216,0),IF('CLINs &amp; Ceiling Rates'!$D$247="R&amp;D",'Labor Loading Matrix'!R1216,0),IF('CLINs &amp; Ceiling Rates'!$D$248="R&amp;D",'Labor Loading Matrix'!S1216,0),IF('CLINs &amp; Ceiling Rates'!$D$249="R&amp;D",'Labor Loading Matrix'!T1216,0),IF('CLINs &amp; Ceiling Rates'!$D$250="R&amp;D",'Labor Loading Matrix'!U1216,0),IF('CLINs &amp; Ceiling Rates'!$D$251="R&amp;D",'Labor Loading Matrix'!V1216,0),IF('CLINs &amp; Ceiling Rates'!$D$252="R&amp;D",'Labor Loading Matrix'!W1216,0),IF('CLINs &amp; Ceiling Rates'!$D$253="R&amp;D",'Labor Loading Matrix'!X1216,0),IF('CLINs &amp; Ceiling Rates'!$D$254="R&amp;D",'Labor Loading Matrix'!Y1216,0),IF('CLINs &amp; Ceiling Rates'!$D$255="R&amp;D",'Labor Loading Matrix'!Z1216,0),IF('CLINs &amp; Ceiling Rates'!$D$256="R&amp;D",'Labor Loading Matrix'!AA1216,0))</f>
        <v>0</v>
      </c>
      <c r="H1216" s="137"/>
      <c r="I1216" s="137"/>
      <c r="J1216" s="137"/>
      <c r="K1216" s="137"/>
      <c r="L1216" s="137"/>
      <c r="M1216" s="137"/>
      <c r="N1216" s="84"/>
      <c r="O1216" s="84"/>
      <c r="P1216" s="84"/>
      <c r="Q1216" s="84"/>
      <c r="R1216" s="133"/>
      <c r="S1216" s="133"/>
      <c r="T1216" s="133"/>
      <c r="U1216" s="133"/>
      <c r="V1216" s="133"/>
      <c r="W1216" s="133"/>
      <c r="X1216" s="133"/>
      <c r="Y1216" s="133"/>
      <c r="Z1216" s="133"/>
      <c r="AA1216" s="133"/>
    </row>
    <row r="1217" spans="1:27" s="73" customFormat="1" ht="18" hidden="1" customHeight="1" x14ac:dyDescent="0.25">
      <c r="A1217" s="173">
        <f>'CLINs &amp; Ceiling Rates'!B146</f>
        <v>0</v>
      </c>
      <c r="B1217" s="173">
        <f>'CLINs &amp; Ceiling Rates'!C146</f>
        <v>0</v>
      </c>
      <c r="C1217" s="177" t="str">
        <f>'CLINs &amp; Ceiling Rates'!O146</f>
        <v/>
      </c>
      <c r="D1217" s="211">
        <f>IF('CLINs &amp; Ceiling Rates'!D1173="",SUM('Labor Loading Matrix'!H1217:AA1217),SUM(E1217:G1217))</f>
        <v>0</v>
      </c>
      <c r="E1217" s="175">
        <f>SUM(IF('CLINs &amp; Ceiling Rates'!$D$237="OPS",'Labor Loading Matrix'!H1217,0),IF('CLINs &amp; Ceiling Rates'!$D$238="OPS",'Labor Loading Matrix'!I1217,0),IF('CLINs &amp; Ceiling Rates'!$D$239="OPS",'Labor Loading Matrix'!J1217,0),IF('CLINs &amp; Ceiling Rates'!$D$240="OPS",'Labor Loading Matrix'!K1217,0),IF('CLINs &amp; Ceiling Rates'!$D$241="OPS",'Labor Loading Matrix'!L1217,0),IF('CLINs &amp; Ceiling Rates'!$D$242="OPS",'Labor Loading Matrix'!M1217,0),IF('CLINs &amp; Ceiling Rates'!$D$243="OPS",'Labor Loading Matrix'!N1217,0),IF('CLINs &amp; Ceiling Rates'!$D$244="OPS",'Labor Loading Matrix'!O1217,0),IF('CLINs &amp; Ceiling Rates'!$D$245="OPS",'Labor Loading Matrix'!P1217,0),IF('CLINs &amp; Ceiling Rates'!$D$246="OPS",'Labor Loading Matrix'!Q1217,0),IF('CLINs &amp; Ceiling Rates'!$D$247="OPS",'Labor Loading Matrix'!R1217,0),IF('CLINs &amp; Ceiling Rates'!$D$248="OPS",'Labor Loading Matrix'!S1217,0),IF('CLINs &amp; Ceiling Rates'!$D$249="OPS",'Labor Loading Matrix'!T1217,0),IF('CLINs &amp; Ceiling Rates'!$D$250="OPS",'Labor Loading Matrix'!U1217,0),IF('CLINs &amp; Ceiling Rates'!$D$251="OPS",'Labor Loading Matrix'!V1217,0),IF('CLINs &amp; Ceiling Rates'!$D$252="OPS",'Labor Loading Matrix'!W1217,0),IF('CLINs &amp; Ceiling Rates'!$D$253="OPS",'Labor Loading Matrix'!X1217,0),IF('CLINs &amp; Ceiling Rates'!$D$254="OPS",'Labor Loading Matrix'!Y1217,0),IF('CLINs &amp; Ceiling Rates'!$D$255="OPS",'Labor Loading Matrix'!Z1217,0),IF('CLINs &amp; Ceiling Rates'!$D$256="OPS",'Labor Loading Matrix'!AA1217,0))</f>
        <v>0</v>
      </c>
      <c r="F1217" s="175">
        <f>SUM(IF('CLINs &amp; Ceiling Rates'!$D$237="F&amp;E",'Labor Loading Matrix'!H1217,0),IF('CLINs &amp; Ceiling Rates'!$D$238="F&amp;E",'Labor Loading Matrix'!I1217,0),IF('CLINs &amp; Ceiling Rates'!$D$239="F&amp;E",'Labor Loading Matrix'!J1217,0),IF('CLINs &amp; Ceiling Rates'!$D$240="F&amp;E",'Labor Loading Matrix'!K1217,0),IF('CLINs &amp; Ceiling Rates'!$D$241="F&amp;E",'Labor Loading Matrix'!L1217,0),IF('CLINs &amp; Ceiling Rates'!$D$242="F&amp;E",'Labor Loading Matrix'!M1217,0),IF('CLINs &amp; Ceiling Rates'!$D$243="F&amp;E",'Labor Loading Matrix'!N1217,0),IF('CLINs &amp; Ceiling Rates'!$D$244="F&amp;E",'Labor Loading Matrix'!O1217,0),IF('CLINs &amp; Ceiling Rates'!$D$245="F&amp;E",'Labor Loading Matrix'!P1217,0),IF('CLINs &amp; Ceiling Rates'!$D$246="F&amp;E",'Labor Loading Matrix'!Q1217,0),IF('CLINs &amp; Ceiling Rates'!$D$247="F&amp;E",'Labor Loading Matrix'!R1217,0),IF('CLINs &amp; Ceiling Rates'!$D$248="F&amp;E",'Labor Loading Matrix'!S1217,0),IF('CLINs &amp; Ceiling Rates'!$D$249="F&amp;E",'Labor Loading Matrix'!T1217,0),IF('CLINs &amp; Ceiling Rates'!$D$250="F&amp;E",'Labor Loading Matrix'!U1217,0),IF('CLINs &amp; Ceiling Rates'!$D$251="F&amp;E",'Labor Loading Matrix'!V1217,0),IF('CLINs &amp; Ceiling Rates'!$D$252="F&amp;E",'Labor Loading Matrix'!W1217,0),IF('CLINs &amp; Ceiling Rates'!$D$253="F&amp;E",'Labor Loading Matrix'!X1217,0),IF('CLINs &amp; Ceiling Rates'!$D$254="F&amp;E",'Labor Loading Matrix'!Y1217,0),IF('CLINs &amp; Ceiling Rates'!$D$255="F&amp;E",'Labor Loading Matrix'!Z1217,0),IF('CLINs &amp; Ceiling Rates'!$D$256="F&amp;E",'Labor Loading Matrix'!AA1217,0))</f>
        <v>0</v>
      </c>
      <c r="G1217" s="175">
        <f>SUM(IF('CLINs &amp; Ceiling Rates'!$D$237="R&amp;D",'Labor Loading Matrix'!H1217,0),IF('CLINs &amp; Ceiling Rates'!$D$238="R&amp;D",'Labor Loading Matrix'!I1217,0),IF('CLINs &amp; Ceiling Rates'!$D$239="R&amp;D",'Labor Loading Matrix'!J1217,0),IF('CLINs &amp; Ceiling Rates'!$D$240="R&amp;D",'Labor Loading Matrix'!K1217,0),IF('CLINs &amp; Ceiling Rates'!$D$241="R&amp;D",'Labor Loading Matrix'!L1217,0),IF('CLINs &amp; Ceiling Rates'!$D$242="R&amp;D",'Labor Loading Matrix'!M1217,0),IF('CLINs &amp; Ceiling Rates'!$D$243="R&amp;D",'Labor Loading Matrix'!N1217,0),IF('CLINs &amp; Ceiling Rates'!$D$244="R&amp;D",'Labor Loading Matrix'!O1217,0),IF('CLINs &amp; Ceiling Rates'!$D$245="R&amp;D",'Labor Loading Matrix'!P1217,0),IF('CLINs &amp; Ceiling Rates'!$D$246="R&amp;D",'Labor Loading Matrix'!Q1217,0),IF('CLINs &amp; Ceiling Rates'!$D$247="R&amp;D",'Labor Loading Matrix'!R1217,0),IF('CLINs &amp; Ceiling Rates'!$D$248="R&amp;D",'Labor Loading Matrix'!S1217,0),IF('CLINs &amp; Ceiling Rates'!$D$249="R&amp;D",'Labor Loading Matrix'!T1217,0),IF('CLINs &amp; Ceiling Rates'!$D$250="R&amp;D",'Labor Loading Matrix'!U1217,0),IF('CLINs &amp; Ceiling Rates'!$D$251="R&amp;D",'Labor Loading Matrix'!V1217,0),IF('CLINs &amp; Ceiling Rates'!$D$252="R&amp;D",'Labor Loading Matrix'!W1217,0),IF('CLINs &amp; Ceiling Rates'!$D$253="R&amp;D",'Labor Loading Matrix'!X1217,0),IF('CLINs &amp; Ceiling Rates'!$D$254="R&amp;D",'Labor Loading Matrix'!Y1217,0),IF('CLINs &amp; Ceiling Rates'!$D$255="R&amp;D",'Labor Loading Matrix'!Z1217,0),IF('CLINs &amp; Ceiling Rates'!$D$256="R&amp;D",'Labor Loading Matrix'!AA1217,0))</f>
        <v>0</v>
      </c>
      <c r="H1217" s="137"/>
      <c r="I1217" s="137"/>
      <c r="J1217" s="137"/>
      <c r="K1217" s="137"/>
      <c r="L1217" s="137"/>
      <c r="M1217" s="137"/>
      <c r="N1217" s="84"/>
      <c r="O1217" s="84"/>
      <c r="P1217" s="84"/>
      <c r="Q1217" s="84"/>
      <c r="R1217" s="133"/>
      <c r="S1217" s="133"/>
      <c r="T1217" s="133"/>
      <c r="U1217" s="133"/>
      <c r="V1217" s="133"/>
      <c r="W1217" s="133"/>
      <c r="X1217" s="133"/>
      <c r="Y1217" s="133"/>
      <c r="Z1217" s="133"/>
      <c r="AA1217" s="133"/>
    </row>
    <row r="1218" spans="1:27" s="73" customFormat="1" ht="18" hidden="1" customHeight="1" x14ac:dyDescent="0.25">
      <c r="A1218" s="173">
        <f>'CLINs &amp; Ceiling Rates'!B147</f>
        <v>0</v>
      </c>
      <c r="B1218" s="173">
        <f>'CLINs &amp; Ceiling Rates'!C147</f>
        <v>0</v>
      </c>
      <c r="C1218" s="177" t="str">
        <f>'CLINs &amp; Ceiling Rates'!O147</f>
        <v/>
      </c>
      <c r="D1218" s="211">
        <f>IF('CLINs &amp; Ceiling Rates'!D1174="",SUM('Labor Loading Matrix'!H1218:AA1218),SUM(E1218:G1218))</f>
        <v>0</v>
      </c>
      <c r="E1218" s="175">
        <f>SUM(IF('CLINs &amp; Ceiling Rates'!$D$237="OPS",'Labor Loading Matrix'!H1218,0),IF('CLINs &amp; Ceiling Rates'!$D$238="OPS",'Labor Loading Matrix'!I1218,0),IF('CLINs &amp; Ceiling Rates'!$D$239="OPS",'Labor Loading Matrix'!J1218,0),IF('CLINs &amp; Ceiling Rates'!$D$240="OPS",'Labor Loading Matrix'!K1218,0),IF('CLINs &amp; Ceiling Rates'!$D$241="OPS",'Labor Loading Matrix'!L1218,0),IF('CLINs &amp; Ceiling Rates'!$D$242="OPS",'Labor Loading Matrix'!M1218,0),IF('CLINs &amp; Ceiling Rates'!$D$243="OPS",'Labor Loading Matrix'!N1218,0),IF('CLINs &amp; Ceiling Rates'!$D$244="OPS",'Labor Loading Matrix'!O1218,0),IF('CLINs &amp; Ceiling Rates'!$D$245="OPS",'Labor Loading Matrix'!P1218,0),IF('CLINs &amp; Ceiling Rates'!$D$246="OPS",'Labor Loading Matrix'!Q1218,0),IF('CLINs &amp; Ceiling Rates'!$D$247="OPS",'Labor Loading Matrix'!R1218,0),IF('CLINs &amp; Ceiling Rates'!$D$248="OPS",'Labor Loading Matrix'!S1218,0),IF('CLINs &amp; Ceiling Rates'!$D$249="OPS",'Labor Loading Matrix'!T1218,0),IF('CLINs &amp; Ceiling Rates'!$D$250="OPS",'Labor Loading Matrix'!U1218,0),IF('CLINs &amp; Ceiling Rates'!$D$251="OPS",'Labor Loading Matrix'!V1218,0),IF('CLINs &amp; Ceiling Rates'!$D$252="OPS",'Labor Loading Matrix'!W1218,0),IF('CLINs &amp; Ceiling Rates'!$D$253="OPS",'Labor Loading Matrix'!X1218,0),IF('CLINs &amp; Ceiling Rates'!$D$254="OPS",'Labor Loading Matrix'!Y1218,0),IF('CLINs &amp; Ceiling Rates'!$D$255="OPS",'Labor Loading Matrix'!Z1218,0),IF('CLINs &amp; Ceiling Rates'!$D$256="OPS",'Labor Loading Matrix'!AA1218,0))</f>
        <v>0</v>
      </c>
      <c r="F1218" s="175">
        <f>SUM(IF('CLINs &amp; Ceiling Rates'!$D$237="F&amp;E",'Labor Loading Matrix'!H1218,0),IF('CLINs &amp; Ceiling Rates'!$D$238="F&amp;E",'Labor Loading Matrix'!I1218,0),IF('CLINs &amp; Ceiling Rates'!$D$239="F&amp;E",'Labor Loading Matrix'!J1218,0),IF('CLINs &amp; Ceiling Rates'!$D$240="F&amp;E",'Labor Loading Matrix'!K1218,0),IF('CLINs &amp; Ceiling Rates'!$D$241="F&amp;E",'Labor Loading Matrix'!L1218,0),IF('CLINs &amp; Ceiling Rates'!$D$242="F&amp;E",'Labor Loading Matrix'!M1218,0),IF('CLINs &amp; Ceiling Rates'!$D$243="F&amp;E",'Labor Loading Matrix'!N1218,0),IF('CLINs &amp; Ceiling Rates'!$D$244="F&amp;E",'Labor Loading Matrix'!O1218,0),IF('CLINs &amp; Ceiling Rates'!$D$245="F&amp;E",'Labor Loading Matrix'!P1218,0),IF('CLINs &amp; Ceiling Rates'!$D$246="F&amp;E",'Labor Loading Matrix'!Q1218,0),IF('CLINs &amp; Ceiling Rates'!$D$247="F&amp;E",'Labor Loading Matrix'!R1218,0),IF('CLINs &amp; Ceiling Rates'!$D$248="F&amp;E",'Labor Loading Matrix'!S1218,0),IF('CLINs &amp; Ceiling Rates'!$D$249="F&amp;E",'Labor Loading Matrix'!T1218,0),IF('CLINs &amp; Ceiling Rates'!$D$250="F&amp;E",'Labor Loading Matrix'!U1218,0),IF('CLINs &amp; Ceiling Rates'!$D$251="F&amp;E",'Labor Loading Matrix'!V1218,0),IF('CLINs &amp; Ceiling Rates'!$D$252="F&amp;E",'Labor Loading Matrix'!W1218,0),IF('CLINs &amp; Ceiling Rates'!$D$253="F&amp;E",'Labor Loading Matrix'!X1218,0),IF('CLINs &amp; Ceiling Rates'!$D$254="F&amp;E",'Labor Loading Matrix'!Y1218,0),IF('CLINs &amp; Ceiling Rates'!$D$255="F&amp;E",'Labor Loading Matrix'!Z1218,0),IF('CLINs &amp; Ceiling Rates'!$D$256="F&amp;E",'Labor Loading Matrix'!AA1218,0))</f>
        <v>0</v>
      </c>
      <c r="G1218" s="175">
        <f>SUM(IF('CLINs &amp; Ceiling Rates'!$D$237="R&amp;D",'Labor Loading Matrix'!H1218,0),IF('CLINs &amp; Ceiling Rates'!$D$238="R&amp;D",'Labor Loading Matrix'!I1218,0),IF('CLINs &amp; Ceiling Rates'!$D$239="R&amp;D",'Labor Loading Matrix'!J1218,0),IF('CLINs &amp; Ceiling Rates'!$D$240="R&amp;D",'Labor Loading Matrix'!K1218,0),IF('CLINs &amp; Ceiling Rates'!$D$241="R&amp;D",'Labor Loading Matrix'!L1218,0),IF('CLINs &amp; Ceiling Rates'!$D$242="R&amp;D",'Labor Loading Matrix'!M1218,0),IF('CLINs &amp; Ceiling Rates'!$D$243="R&amp;D",'Labor Loading Matrix'!N1218,0),IF('CLINs &amp; Ceiling Rates'!$D$244="R&amp;D",'Labor Loading Matrix'!O1218,0),IF('CLINs &amp; Ceiling Rates'!$D$245="R&amp;D",'Labor Loading Matrix'!P1218,0),IF('CLINs &amp; Ceiling Rates'!$D$246="R&amp;D",'Labor Loading Matrix'!Q1218,0),IF('CLINs &amp; Ceiling Rates'!$D$247="R&amp;D",'Labor Loading Matrix'!R1218,0),IF('CLINs &amp; Ceiling Rates'!$D$248="R&amp;D",'Labor Loading Matrix'!S1218,0),IF('CLINs &amp; Ceiling Rates'!$D$249="R&amp;D",'Labor Loading Matrix'!T1218,0),IF('CLINs &amp; Ceiling Rates'!$D$250="R&amp;D",'Labor Loading Matrix'!U1218,0),IF('CLINs &amp; Ceiling Rates'!$D$251="R&amp;D",'Labor Loading Matrix'!V1218,0),IF('CLINs &amp; Ceiling Rates'!$D$252="R&amp;D",'Labor Loading Matrix'!W1218,0),IF('CLINs &amp; Ceiling Rates'!$D$253="R&amp;D",'Labor Loading Matrix'!X1218,0),IF('CLINs &amp; Ceiling Rates'!$D$254="R&amp;D",'Labor Loading Matrix'!Y1218,0),IF('CLINs &amp; Ceiling Rates'!$D$255="R&amp;D",'Labor Loading Matrix'!Z1218,0),IF('CLINs &amp; Ceiling Rates'!$D$256="R&amp;D",'Labor Loading Matrix'!AA1218,0))</f>
        <v>0</v>
      </c>
      <c r="H1218" s="137"/>
      <c r="I1218" s="137"/>
      <c r="J1218" s="137"/>
      <c r="K1218" s="137"/>
      <c r="L1218" s="137"/>
      <c r="M1218" s="137"/>
      <c r="N1218" s="84"/>
      <c r="O1218" s="84"/>
      <c r="P1218" s="84"/>
      <c r="Q1218" s="84"/>
      <c r="R1218" s="133"/>
      <c r="S1218" s="133"/>
      <c r="T1218" s="133"/>
      <c r="U1218" s="133"/>
      <c r="V1218" s="133"/>
      <c r="W1218" s="133"/>
      <c r="X1218" s="133"/>
      <c r="Y1218" s="133"/>
      <c r="Z1218" s="133"/>
      <c r="AA1218" s="133"/>
    </row>
    <row r="1219" spans="1:27" s="73" customFormat="1" ht="18" hidden="1" customHeight="1" x14ac:dyDescent="0.25">
      <c r="A1219" s="173">
        <f>'CLINs &amp; Ceiling Rates'!B148</f>
        <v>0</v>
      </c>
      <c r="B1219" s="173">
        <f>'CLINs &amp; Ceiling Rates'!C148</f>
        <v>0</v>
      </c>
      <c r="C1219" s="177" t="str">
        <f>'CLINs &amp; Ceiling Rates'!O148</f>
        <v/>
      </c>
      <c r="D1219" s="211">
        <f>IF('CLINs &amp; Ceiling Rates'!D1175="",SUM('Labor Loading Matrix'!H1219:AA1219),SUM(E1219:G1219))</f>
        <v>0</v>
      </c>
      <c r="E1219" s="175">
        <f>SUM(IF('CLINs &amp; Ceiling Rates'!$D$237="OPS",'Labor Loading Matrix'!H1219,0),IF('CLINs &amp; Ceiling Rates'!$D$238="OPS",'Labor Loading Matrix'!I1219,0),IF('CLINs &amp; Ceiling Rates'!$D$239="OPS",'Labor Loading Matrix'!J1219,0),IF('CLINs &amp; Ceiling Rates'!$D$240="OPS",'Labor Loading Matrix'!K1219,0),IF('CLINs &amp; Ceiling Rates'!$D$241="OPS",'Labor Loading Matrix'!L1219,0),IF('CLINs &amp; Ceiling Rates'!$D$242="OPS",'Labor Loading Matrix'!M1219,0),IF('CLINs &amp; Ceiling Rates'!$D$243="OPS",'Labor Loading Matrix'!N1219,0),IF('CLINs &amp; Ceiling Rates'!$D$244="OPS",'Labor Loading Matrix'!O1219,0),IF('CLINs &amp; Ceiling Rates'!$D$245="OPS",'Labor Loading Matrix'!P1219,0),IF('CLINs &amp; Ceiling Rates'!$D$246="OPS",'Labor Loading Matrix'!Q1219,0),IF('CLINs &amp; Ceiling Rates'!$D$247="OPS",'Labor Loading Matrix'!R1219,0),IF('CLINs &amp; Ceiling Rates'!$D$248="OPS",'Labor Loading Matrix'!S1219,0),IF('CLINs &amp; Ceiling Rates'!$D$249="OPS",'Labor Loading Matrix'!T1219,0),IF('CLINs &amp; Ceiling Rates'!$D$250="OPS",'Labor Loading Matrix'!U1219,0),IF('CLINs &amp; Ceiling Rates'!$D$251="OPS",'Labor Loading Matrix'!V1219,0),IF('CLINs &amp; Ceiling Rates'!$D$252="OPS",'Labor Loading Matrix'!W1219,0),IF('CLINs &amp; Ceiling Rates'!$D$253="OPS",'Labor Loading Matrix'!X1219,0),IF('CLINs &amp; Ceiling Rates'!$D$254="OPS",'Labor Loading Matrix'!Y1219,0),IF('CLINs &amp; Ceiling Rates'!$D$255="OPS",'Labor Loading Matrix'!Z1219,0),IF('CLINs &amp; Ceiling Rates'!$D$256="OPS",'Labor Loading Matrix'!AA1219,0))</f>
        <v>0</v>
      </c>
      <c r="F1219" s="175">
        <f>SUM(IF('CLINs &amp; Ceiling Rates'!$D$237="F&amp;E",'Labor Loading Matrix'!H1219,0),IF('CLINs &amp; Ceiling Rates'!$D$238="F&amp;E",'Labor Loading Matrix'!I1219,0),IF('CLINs &amp; Ceiling Rates'!$D$239="F&amp;E",'Labor Loading Matrix'!J1219,0),IF('CLINs &amp; Ceiling Rates'!$D$240="F&amp;E",'Labor Loading Matrix'!K1219,0),IF('CLINs &amp; Ceiling Rates'!$D$241="F&amp;E",'Labor Loading Matrix'!L1219,0),IF('CLINs &amp; Ceiling Rates'!$D$242="F&amp;E",'Labor Loading Matrix'!M1219,0),IF('CLINs &amp; Ceiling Rates'!$D$243="F&amp;E",'Labor Loading Matrix'!N1219,0),IF('CLINs &amp; Ceiling Rates'!$D$244="F&amp;E",'Labor Loading Matrix'!O1219,0),IF('CLINs &amp; Ceiling Rates'!$D$245="F&amp;E",'Labor Loading Matrix'!P1219,0),IF('CLINs &amp; Ceiling Rates'!$D$246="F&amp;E",'Labor Loading Matrix'!Q1219,0),IF('CLINs &amp; Ceiling Rates'!$D$247="F&amp;E",'Labor Loading Matrix'!R1219,0),IF('CLINs &amp; Ceiling Rates'!$D$248="F&amp;E",'Labor Loading Matrix'!S1219,0),IF('CLINs &amp; Ceiling Rates'!$D$249="F&amp;E",'Labor Loading Matrix'!T1219,0),IF('CLINs &amp; Ceiling Rates'!$D$250="F&amp;E",'Labor Loading Matrix'!U1219,0),IF('CLINs &amp; Ceiling Rates'!$D$251="F&amp;E",'Labor Loading Matrix'!V1219,0),IF('CLINs &amp; Ceiling Rates'!$D$252="F&amp;E",'Labor Loading Matrix'!W1219,0),IF('CLINs &amp; Ceiling Rates'!$D$253="F&amp;E",'Labor Loading Matrix'!X1219,0),IF('CLINs &amp; Ceiling Rates'!$D$254="F&amp;E",'Labor Loading Matrix'!Y1219,0),IF('CLINs &amp; Ceiling Rates'!$D$255="F&amp;E",'Labor Loading Matrix'!Z1219,0),IF('CLINs &amp; Ceiling Rates'!$D$256="F&amp;E",'Labor Loading Matrix'!AA1219,0))</f>
        <v>0</v>
      </c>
      <c r="G1219" s="175">
        <f>SUM(IF('CLINs &amp; Ceiling Rates'!$D$237="R&amp;D",'Labor Loading Matrix'!H1219,0),IF('CLINs &amp; Ceiling Rates'!$D$238="R&amp;D",'Labor Loading Matrix'!I1219,0),IF('CLINs &amp; Ceiling Rates'!$D$239="R&amp;D",'Labor Loading Matrix'!J1219,0),IF('CLINs &amp; Ceiling Rates'!$D$240="R&amp;D",'Labor Loading Matrix'!K1219,0),IF('CLINs &amp; Ceiling Rates'!$D$241="R&amp;D",'Labor Loading Matrix'!L1219,0),IF('CLINs &amp; Ceiling Rates'!$D$242="R&amp;D",'Labor Loading Matrix'!M1219,0),IF('CLINs &amp; Ceiling Rates'!$D$243="R&amp;D",'Labor Loading Matrix'!N1219,0),IF('CLINs &amp; Ceiling Rates'!$D$244="R&amp;D",'Labor Loading Matrix'!O1219,0),IF('CLINs &amp; Ceiling Rates'!$D$245="R&amp;D",'Labor Loading Matrix'!P1219,0),IF('CLINs &amp; Ceiling Rates'!$D$246="R&amp;D",'Labor Loading Matrix'!Q1219,0),IF('CLINs &amp; Ceiling Rates'!$D$247="R&amp;D",'Labor Loading Matrix'!R1219,0),IF('CLINs &amp; Ceiling Rates'!$D$248="R&amp;D",'Labor Loading Matrix'!S1219,0),IF('CLINs &amp; Ceiling Rates'!$D$249="R&amp;D",'Labor Loading Matrix'!T1219,0),IF('CLINs &amp; Ceiling Rates'!$D$250="R&amp;D",'Labor Loading Matrix'!U1219,0),IF('CLINs &amp; Ceiling Rates'!$D$251="R&amp;D",'Labor Loading Matrix'!V1219,0),IF('CLINs &amp; Ceiling Rates'!$D$252="R&amp;D",'Labor Loading Matrix'!W1219,0),IF('CLINs &amp; Ceiling Rates'!$D$253="R&amp;D",'Labor Loading Matrix'!X1219,0),IF('CLINs &amp; Ceiling Rates'!$D$254="R&amp;D",'Labor Loading Matrix'!Y1219,0),IF('CLINs &amp; Ceiling Rates'!$D$255="R&amp;D",'Labor Loading Matrix'!Z1219,0),IF('CLINs &amp; Ceiling Rates'!$D$256="R&amp;D",'Labor Loading Matrix'!AA1219,0))</f>
        <v>0</v>
      </c>
      <c r="H1219" s="137"/>
      <c r="I1219" s="137"/>
      <c r="J1219" s="137"/>
      <c r="K1219" s="137"/>
      <c r="L1219" s="137"/>
      <c r="M1219" s="137"/>
      <c r="N1219" s="84"/>
      <c r="O1219" s="84"/>
      <c r="P1219" s="84"/>
      <c r="Q1219" s="84"/>
      <c r="R1219" s="133"/>
      <c r="S1219" s="133"/>
      <c r="T1219" s="133"/>
      <c r="U1219" s="133"/>
      <c r="V1219" s="133"/>
      <c r="W1219" s="133"/>
      <c r="X1219" s="133"/>
      <c r="Y1219" s="133"/>
      <c r="Z1219" s="133"/>
      <c r="AA1219" s="133"/>
    </row>
    <row r="1220" spans="1:27" s="73" customFormat="1" ht="18" hidden="1" customHeight="1" x14ac:dyDescent="0.25">
      <c r="A1220" s="173">
        <f>'CLINs &amp; Ceiling Rates'!B149</f>
        <v>0</v>
      </c>
      <c r="B1220" s="173">
        <f>'CLINs &amp; Ceiling Rates'!C149</f>
        <v>0</v>
      </c>
      <c r="C1220" s="177" t="str">
        <f>'CLINs &amp; Ceiling Rates'!O149</f>
        <v/>
      </c>
      <c r="D1220" s="211">
        <f>IF('CLINs &amp; Ceiling Rates'!D1176="",SUM('Labor Loading Matrix'!H1220:AA1220),SUM(E1220:G1220))</f>
        <v>0</v>
      </c>
      <c r="E1220" s="175">
        <f>SUM(IF('CLINs &amp; Ceiling Rates'!$D$237="OPS",'Labor Loading Matrix'!H1220,0),IF('CLINs &amp; Ceiling Rates'!$D$238="OPS",'Labor Loading Matrix'!I1220,0),IF('CLINs &amp; Ceiling Rates'!$D$239="OPS",'Labor Loading Matrix'!J1220,0),IF('CLINs &amp; Ceiling Rates'!$D$240="OPS",'Labor Loading Matrix'!K1220,0),IF('CLINs &amp; Ceiling Rates'!$D$241="OPS",'Labor Loading Matrix'!L1220,0),IF('CLINs &amp; Ceiling Rates'!$D$242="OPS",'Labor Loading Matrix'!M1220,0),IF('CLINs &amp; Ceiling Rates'!$D$243="OPS",'Labor Loading Matrix'!N1220,0),IF('CLINs &amp; Ceiling Rates'!$D$244="OPS",'Labor Loading Matrix'!O1220,0),IF('CLINs &amp; Ceiling Rates'!$D$245="OPS",'Labor Loading Matrix'!P1220,0),IF('CLINs &amp; Ceiling Rates'!$D$246="OPS",'Labor Loading Matrix'!Q1220,0),IF('CLINs &amp; Ceiling Rates'!$D$247="OPS",'Labor Loading Matrix'!R1220,0),IF('CLINs &amp; Ceiling Rates'!$D$248="OPS",'Labor Loading Matrix'!S1220,0),IF('CLINs &amp; Ceiling Rates'!$D$249="OPS",'Labor Loading Matrix'!T1220,0),IF('CLINs &amp; Ceiling Rates'!$D$250="OPS",'Labor Loading Matrix'!U1220,0),IF('CLINs &amp; Ceiling Rates'!$D$251="OPS",'Labor Loading Matrix'!V1220,0),IF('CLINs &amp; Ceiling Rates'!$D$252="OPS",'Labor Loading Matrix'!W1220,0),IF('CLINs &amp; Ceiling Rates'!$D$253="OPS",'Labor Loading Matrix'!X1220,0),IF('CLINs &amp; Ceiling Rates'!$D$254="OPS",'Labor Loading Matrix'!Y1220,0),IF('CLINs &amp; Ceiling Rates'!$D$255="OPS",'Labor Loading Matrix'!Z1220,0),IF('CLINs &amp; Ceiling Rates'!$D$256="OPS",'Labor Loading Matrix'!AA1220,0))</f>
        <v>0</v>
      </c>
      <c r="F1220" s="175">
        <f>SUM(IF('CLINs &amp; Ceiling Rates'!$D$237="F&amp;E",'Labor Loading Matrix'!H1220,0),IF('CLINs &amp; Ceiling Rates'!$D$238="F&amp;E",'Labor Loading Matrix'!I1220,0),IF('CLINs &amp; Ceiling Rates'!$D$239="F&amp;E",'Labor Loading Matrix'!J1220,0),IF('CLINs &amp; Ceiling Rates'!$D$240="F&amp;E",'Labor Loading Matrix'!K1220,0),IF('CLINs &amp; Ceiling Rates'!$D$241="F&amp;E",'Labor Loading Matrix'!L1220,0),IF('CLINs &amp; Ceiling Rates'!$D$242="F&amp;E",'Labor Loading Matrix'!M1220,0),IF('CLINs &amp; Ceiling Rates'!$D$243="F&amp;E",'Labor Loading Matrix'!N1220,0),IF('CLINs &amp; Ceiling Rates'!$D$244="F&amp;E",'Labor Loading Matrix'!O1220,0),IF('CLINs &amp; Ceiling Rates'!$D$245="F&amp;E",'Labor Loading Matrix'!P1220,0),IF('CLINs &amp; Ceiling Rates'!$D$246="F&amp;E",'Labor Loading Matrix'!Q1220,0),IF('CLINs &amp; Ceiling Rates'!$D$247="F&amp;E",'Labor Loading Matrix'!R1220,0),IF('CLINs &amp; Ceiling Rates'!$D$248="F&amp;E",'Labor Loading Matrix'!S1220,0),IF('CLINs &amp; Ceiling Rates'!$D$249="F&amp;E",'Labor Loading Matrix'!T1220,0),IF('CLINs &amp; Ceiling Rates'!$D$250="F&amp;E",'Labor Loading Matrix'!U1220,0),IF('CLINs &amp; Ceiling Rates'!$D$251="F&amp;E",'Labor Loading Matrix'!V1220,0),IF('CLINs &amp; Ceiling Rates'!$D$252="F&amp;E",'Labor Loading Matrix'!W1220,0),IF('CLINs &amp; Ceiling Rates'!$D$253="F&amp;E",'Labor Loading Matrix'!X1220,0),IF('CLINs &amp; Ceiling Rates'!$D$254="F&amp;E",'Labor Loading Matrix'!Y1220,0),IF('CLINs &amp; Ceiling Rates'!$D$255="F&amp;E",'Labor Loading Matrix'!Z1220,0),IF('CLINs &amp; Ceiling Rates'!$D$256="F&amp;E",'Labor Loading Matrix'!AA1220,0))</f>
        <v>0</v>
      </c>
      <c r="G1220" s="175">
        <f>SUM(IF('CLINs &amp; Ceiling Rates'!$D$237="R&amp;D",'Labor Loading Matrix'!H1220,0),IF('CLINs &amp; Ceiling Rates'!$D$238="R&amp;D",'Labor Loading Matrix'!I1220,0),IF('CLINs &amp; Ceiling Rates'!$D$239="R&amp;D",'Labor Loading Matrix'!J1220,0),IF('CLINs &amp; Ceiling Rates'!$D$240="R&amp;D",'Labor Loading Matrix'!K1220,0),IF('CLINs &amp; Ceiling Rates'!$D$241="R&amp;D",'Labor Loading Matrix'!L1220,0),IF('CLINs &amp; Ceiling Rates'!$D$242="R&amp;D",'Labor Loading Matrix'!M1220,0),IF('CLINs &amp; Ceiling Rates'!$D$243="R&amp;D",'Labor Loading Matrix'!N1220,0),IF('CLINs &amp; Ceiling Rates'!$D$244="R&amp;D",'Labor Loading Matrix'!O1220,0),IF('CLINs &amp; Ceiling Rates'!$D$245="R&amp;D",'Labor Loading Matrix'!P1220,0),IF('CLINs &amp; Ceiling Rates'!$D$246="R&amp;D",'Labor Loading Matrix'!Q1220,0),IF('CLINs &amp; Ceiling Rates'!$D$247="R&amp;D",'Labor Loading Matrix'!R1220,0),IF('CLINs &amp; Ceiling Rates'!$D$248="R&amp;D",'Labor Loading Matrix'!S1220,0),IF('CLINs &amp; Ceiling Rates'!$D$249="R&amp;D",'Labor Loading Matrix'!T1220,0),IF('CLINs &amp; Ceiling Rates'!$D$250="R&amp;D",'Labor Loading Matrix'!U1220,0),IF('CLINs &amp; Ceiling Rates'!$D$251="R&amp;D",'Labor Loading Matrix'!V1220,0),IF('CLINs &amp; Ceiling Rates'!$D$252="R&amp;D",'Labor Loading Matrix'!W1220,0),IF('CLINs &amp; Ceiling Rates'!$D$253="R&amp;D",'Labor Loading Matrix'!X1220,0),IF('CLINs &amp; Ceiling Rates'!$D$254="R&amp;D",'Labor Loading Matrix'!Y1220,0),IF('CLINs &amp; Ceiling Rates'!$D$255="R&amp;D",'Labor Loading Matrix'!Z1220,0),IF('CLINs &amp; Ceiling Rates'!$D$256="R&amp;D",'Labor Loading Matrix'!AA1220,0))</f>
        <v>0</v>
      </c>
      <c r="H1220" s="137"/>
      <c r="I1220" s="137"/>
      <c r="J1220" s="137"/>
      <c r="K1220" s="137"/>
      <c r="L1220" s="137"/>
      <c r="M1220" s="137"/>
      <c r="N1220" s="84"/>
      <c r="O1220" s="84"/>
      <c r="P1220" s="84"/>
      <c r="Q1220" s="84"/>
      <c r="R1220" s="133"/>
      <c r="S1220" s="133"/>
      <c r="T1220" s="133"/>
      <c r="U1220" s="133"/>
      <c r="V1220" s="133"/>
      <c r="W1220" s="133"/>
      <c r="X1220" s="133"/>
      <c r="Y1220" s="133"/>
      <c r="Z1220" s="133"/>
      <c r="AA1220" s="133"/>
    </row>
    <row r="1221" spans="1:27" s="73" customFormat="1" ht="18" hidden="1" customHeight="1" x14ac:dyDescent="0.25">
      <c r="A1221" s="173">
        <f>'CLINs &amp; Ceiling Rates'!B150</f>
        <v>0</v>
      </c>
      <c r="B1221" s="173">
        <f>'CLINs &amp; Ceiling Rates'!C150</f>
        <v>0</v>
      </c>
      <c r="C1221" s="177" t="str">
        <f>'CLINs &amp; Ceiling Rates'!O150</f>
        <v/>
      </c>
      <c r="D1221" s="211">
        <f>IF('CLINs &amp; Ceiling Rates'!D1177="",SUM('Labor Loading Matrix'!H1221:AA1221),SUM(E1221:G1221))</f>
        <v>0</v>
      </c>
      <c r="E1221" s="175">
        <f>SUM(IF('CLINs &amp; Ceiling Rates'!$D$237="OPS",'Labor Loading Matrix'!H1221,0),IF('CLINs &amp; Ceiling Rates'!$D$238="OPS",'Labor Loading Matrix'!I1221,0),IF('CLINs &amp; Ceiling Rates'!$D$239="OPS",'Labor Loading Matrix'!J1221,0),IF('CLINs &amp; Ceiling Rates'!$D$240="OPS",'Labor Loading Matrix'!K1221,0),IF('CLINs &amp; Ceiling Rates'!$D$241="OPS",'Labor Loading Matrix'!L1221,0),IF('CLINs &amp; Ceiling Rates'!$D$242="OPS",'Labor Loading Matrix'!M1221,0),IF('CLINs &amp; Ceiling Rates'!$D$243="OPS",'Labor Loading Matrix'!N1221,0),IF('CLINs &amp; Ceiling Rates'!$D$244="OPS",'Labor Loading Matrix'!O1221,0),IF('CLINs &amp; Ceiling Rates'!$D$245="OPS",'Labor Loading Matrix'!P1221,0),IF('CLINs &amp; Ceiling Rates'!$D$246="OPS",'Labor Loading Matrix'!Q1221,0),IF('CLINs &amp; Ceiling Rates'!$D$247="OPS",'Labor Loading Matrix'!R1221,0),IF('CLINs &amp; Ceiling Rates'!$D$248="OPS",'Labor Loading Matrix'!S1221,0),IF('CLINs &amp; Ceiling Rates'!$D$249="OPS",'Labor Loading Matrix'!T1221,0),IF('CLINs &amp; Ceiling Rates'!$D$250="OPS",'Labor Loading Matrix'!U1221,0),IF('CLINs &amp; Ceiling Rates'!$D$251="OPS",'Labor Loading Matrix'!V1221,0),IF('CLINs &amp; Ceiling Rates'!$D$252="OPS",'Labor Loading Matrix'!W1221,0),IF('CLINs &amp; Ceiling Rates'!$D$253="OPS",'Labor Loading Matrix'!X1221,0),IF('CLINs &amp; Ceiling Rates'!$D$254="OPS",'Labor Loading Matrix'!Y1221,0),IF('CLINs &amp; Ceiling Rates'!$D$255="OPS",'Labor Loading Matrix'!Z1221,0),IF('CLINs &amp; Ceiling Rates'!$D$256="OPS",'Labor Loading Matrix'!AA1221,0))</f>
        <v>0</v>
      </c>
      <c r="F1221" s="175">
        <f>SUM(IF('CLINs &amp; Ceiling Rates'!$D$237="F&amp;E",'Labor Loading Matrix'!H1221,0),IF('CLINs &amp; Ceiling Rates'!$D$238="F&amp;E",'Labor Loading Matrix'!I1221,0),IF('CLINs &amp; Ceiling Rates'!$D$239="F&amp;E",'Labor Loading Matrix'!J1221,0),IF('CLINs &amp; Ceiling Rates'!$D$240="F&amp;E",'Labor Loading Matrix'!K1221,0),IF('CLINs &amp; Ceiling Rates'!$D$241="F&amp;E",'Labor Loading Matrix'!L1221,0),IF('CLINs &amp; Ceiling Rates'!$D$242="F&amp;E",'Labor Loading Matrix'!M1221,0),IF('CLINs &amp; Ceiling Rates'!$D$243="F&amp;E",'Labor Loading Matrix'!N1221,0),IF('CLINs &amp; Ceiling Rates'!$D$244="F&amp;E",'Labor Loading Matrix'!O1221,0),IF('CLINs &amp; Ceiling Rates'!$D$245="F&amp;E",'Labor Loading Matrix'!P1221,0),IF('CLINs &amp; Ceiling Rates'!$D$246="F&amp;E",'Labor Loading Matrix'!Q1221,0),IF('CLINs &amp; Ceiling Rates'!$D$247="F&amp;E",'Labor Loading Matrix'!R1221,0),IF('CLINs &amp; Ceiling Rates'!$D$248="F&amp;E",'Labor Loading Matrix'!S1221,0),IF('CLINs &amp; Ceiling Rates'!$D$249="F&amp;E",'Labor Loading Matrix'!T1221,0),IF('CLINs &amp; Ceiling Rates'!$D$250="F&amp;E",'Labor Loading Matrix'!U1221,0),IF('CLINs &amp; Ceiling Rates'!$D$251="F&amp;E",'Labor Loading Matrix'!V1221,0),IF('CLINs &amp; Ceiling Rates'!$D$252="F&amp;E",'Labor Loading Matrix'!W1221,0),IF('CLINs &amp; Ceiling Rates'!$D$253="F&amp;E",'Labor Loading Matrix'!X1221,0),IF('CLINs &amp; Ceiling Rates'!$D$254="F&amp;E",'Labor Loading Matrix'!Y1221,0),IF('CLINs &amp; Ceiling Rates'!$D$255="F&amp;E",'Labor Loading Matrix'!Z1221,0),IF('CLINs &amp; Ceiling Rates'!$D$256="F&amp;E",'Labor Loading Matrix'!AA1221,0))</f>
        <v>0</v>
      </c>
      <c r="G1221" s="175">
        <f>SUM(IF('CLINs &amp; Ceiling Rates'!$D$237="R&amp;D",'Labor Loading Matrix'!H1221,0),IF('CLINs &amp; Ceiling Rates'!$D$238="R&amp;D",'Labor Loading Matrix'!I1221,0),IF('CLINs &amp; Ceiling Rates'!$D$239="R&amp;D",'Labor Loading Matrix'!J1221,0),IF('CLINs &amp; Ceiling Rates'!$D$240="R&amp;D",'Labor Loading Matrix'!K1221,0),IF('CLINs &amp; Ceiling Rates'!$D$241="R&amp;D",'Labor Loading Matrix'!L1221,0),IF('CLINs &amp; Ceiling Rates'!$D$242="R&amp;D",'Labor Loading Matrix'!M1221,0),IF('CLINs &amp; Ceiling Rates'!$D$243="R&amp;D",'Labor Loading Matrix'!N1221,0),IF('CLINs &amp; Ceiling Rates'!$D$244="R&amp;D",'Labor Loading Matrix'!O1221,0),IF('CLINs &amp; Ceiling Rates'!$D$245="R&amp;D",'Labor Loading Matrix'!P1221,0),IF('CLINs &amp; Ceiling Rates'!$D$246="R&amp;D",'Labor Loading Matrix'!Q1221,0),IF('CLINs &amp; Ceiling Rates'!$D$247="R&amp;D",'Labor Loading Matrix'!R1221,0),IF('CLINs &amp; Ceiling Rates'!$D$248="R&amp;D",'Labor Loading Matrix'!S1221,0),IF('CLINs &amp; Ceiling Rates'!$D$249="R&amp;D",'Labor Loading Matrix'!T1221,0),IF('CLINs &amp; Ceiling Rates'!$D$250="R&amp;D",'Labor Loading Matrix'!U1221,0),IF('CLINs &amp; Ceiling Rates'!$D$251="R&amp;D",'Labor Loading Matrix'!V1221,0),IF('CLINs &amp; Ceiling Rates'!$D$252="R&amp;D",'Labor Loading Matrix'!W1221,0),IF('CLINs &amp; Ceiling Rates'!$D$253="R&amp;D",'Labor Loading Matrix'!X1221,0),IF('CLINs &amp; Ceiling Rates'!$D$254="R&amp;D",'Labor Loading Matrix'!Y1221,0),IF('CLINs &amp; Ceiling Rates'!$D$255="R&amp;D",'Labor Loading Matrix'!Z1221,0),IF('CLINs &amp; Ceiling Rates'!$D$256="R&amp;D",'Labor Loading Matrix'!AA1221,0))</f>
        <v>0</v>
      </c>
      <c r="H1221" s="137"/>
      <c r="I1221" s="137"/>
      <c r="J1221" s="137"/>
      <c r="K1221" s="137"/>
      <c r="L1221" s="137"/>
      <c r="M1221" s="137"/>
      <c r="N1221" s="84"/>
      <c r="O1221" s="84"/>
      <c r="P1221" s="84"/>
      <c r="Q1221" s="84"/>
      <c r="R1221" s="133"/>
      <c r="S1221" s="133"/>
      <c r="T1221" s="133"/>
      <c r="U1221" s="133"/>
      <c r="V1221" s="133"/>
      <c r="W1221" s="133"/>
      <c r="X1221" s="133"/>
      <c r="Y1221" s="133"/>
      <c r="Z1221" s="133"/>
      <c r="AA1221" s="133"/>
    </row>
    <row r="1222" spans="1:27" s="73" customFormat="1" ht="18" hidden="1" customHeight="1" x14ac:dyDescent="0.25">
      <c r="A1222" s="173">
        <f>'CLINs &amp; Ceiling Rates'!B151</f>
        <v>0</v>
      </c>
      <c r="B1222" s="173">
        <f>'CLINs &amp; Ceiling Rates'!C151</f>
        <v>0</v>
      </c>
      <c r="C1222" s="177" t="str">
        <f>'CLINs &amp; Ceiling Rates'!O151</f>
        <v/>
      </c>
      <c r="D1222" s="211">
        <f>IF('CLINs &amp; Ceiling Rates'!D1178="",SUM('Labor Loading Matrix'!H1222:AA1222),SUM(E1222:G1222))</f>
        <v>0</v>
      </c>
      <c r="E1222" s="175">
        <f>SUM(IF('CLINs &amp; Ceiling Rates'!$D$237="OPS",'Labor Loading Matrix'!H1222,0),IF('CLINs &amp; Ceiling Rates'!$D$238="OPS",'Labor Loading Matrix'!I1222,0),IF('CLINs &amp; Ceiling Rates'!$D$239="OPS",'Labor Loading Matrix'!J1222,0),IF('CLINs &amp; Ceiling Rates'!$D$240="OPS",'Labor Loading Matrix'!K1222,0),IF('CLINs &amp; Ceiling Rates'!$D$241="OPS",'Labor Loading Matrix'!L1222,0),IF('CLINs &amp; Ceiling Rates'!$D$242="OPS",'Labor Loading Matrix'!M1222,0),IF('CLINs &amp; Ceiling Rates'!$D$243="OPS",'Labor Loading Matrix'!N1222,0),IF('CLINs &amp; Ceiling Rates'!$D$244="OPS",'Labor Loading Matrix'!O1222,0),IF('CLINs &amp; Ceiling Rates'!$D$245="OPS",'Labor Loading Matrix'!P1222,0),IF('CLINs &amp; Ceiling Rates'!$D$246="OPS",'Labor Loading Matrix'!Q1222,0),IF('CLINs &amp; Ceiling Rates'!$D$247="OPS",'Labor Loading Matrix'!R1222,0),IF('CLINs &amp; Ceiling Rates'!$D$248="OPS",'Labor Loading Matrix'!S1222,0),IF('CLINs &amp; Ceiling Rates'!$D$249="OPS",'Labor Loading Matrix'!T1222,0),IF('CLINs &amp; Ceiling Rates'!$D$250="OPS",'Labor Loading Matrix'!U1222,0),IF('CLINs &amp; Ceiling Rates'!$D$251="OPS",'Labor Loading Matrix'!V1222,0),IF('CLINs &amp; Ceiling Rates'!$D$252="OPS",'Labor Loading Matrix'!W1222,0),IF('CLINs &amp; Ceiling Rates'!$D$253="OPS",'Labor Loading Matrix'!X1222,0),IF('CLINs &amp; Ceiling Rates'!$D$254="OPS",'Labor Loading Matrix'!Y1222,0),IF('CLINs &amp; Ceiling Rates'!$D$255="OPS",'Labor Loading Matrix'!Z1222,0),IF('CLINs &amp; Ceiling Rates'!$D$256="OPS",'Labor Loading Matrix'!AA1222,0))</f>
        <v>0</v>
      </c>
      <c r="F1222" s="175">
        <f>SUM(IF('CLINs &amp; Ceiling Rates'!$D$237="F&amp;E",'Labor Loading Matrix'!H1222,0),IF('CLINs &amp; Ceiling Rates'!$D$238="F&amp;E",'Labor Loading Matrix'!I1222,0),IF('CLINs &amp; Ceiling Rates'!$D$239="F&amp;E",'Labor Loading Matrix'!J1222,0),IF('CLINs &amp; Ceiling Rates'!$D$240="F&amp;E",'Labor Loading Matrix'!K1222,0),IF('CLINs &amp; Ceiling Rates'!$D$241="F&amp;E",'Labor Loading Matrix'!L1222,0),IF('CLINs &amp; Ceiling Rates'!$D$242="F&amp;E",'Labor Loading Matrix'!M1222,0),IF('CLINs &amp; Ceiling Rates'!$D$243="F&amp;E",'Labor Loading Matrix'!N1222,0),IF('CLINs &amp; Ceiling Rates'!$D$244="F&amp;E",'Labor Loading Matrix'!O1222,0),IF('CLINs &amp; Ceiling Rates'!$D$245="F&amp;E",'Labor Loading Matrix'!P1222,0),IF('CLINs &amp; Ceiling Rates'!$D$246="F&amp;E",'Labor Loading Matrix'!Q1222,0),IF('CLINs &amp; Ceiling Rates'!$D$247="F&amp;E",'Labor Loading Matrix'!R1222,0),IF('CLINs &amp; Ceiling Rates'!$D$248="F&amp;E",'Labor Loading Matrix'!S1222,0),IF('CLINs &amp; Ceiling Rates'!$D$249="F&amp;E",'Labor Loading Matrix'!T1222,0),IF('CLINs &amp; Ceiling Rates'!$D$250="F&amp;E",'Labor Loading Matrix'!U1222,0),IF('CLINs &amp; Ceiling Rates'!$D$251="F&amp;E",'Labor Loading Matrix'!V1222,0),IF('CLINs &amp; Ceiling Rates'!$D$252="F&amp;E",'Labor Loading Matrix'!W1222,0),IF('CLINs &amp; Ceiling Rates'!$D$253="F&amp;E",'Labor Loading Matrix'!X1222,0),IF('CLINs &amp; Ceiling Rates'!$D$254="F&amp;E",'Labor Loading Matrix'!Y1222,0),IF('CLINs &amp; Ceiling Rates'!$D$255="F&amp;E",'Labor Loading Matrix'!Z1222,0),IF('CLINs &amp; Ceiling Rates'!$D$256="F&amp;E",'Labor Loading Matrix'!AA1222,0))</f>
        <v>0</v>
      </c>
      <c r="G1222" s="175">
        <f>SUM(IF('CLINs &amp; Ceiling Rates'!$D$237="R&amp;D",'Labor Loading Matrix'!H1222,0),IF('CLINs &amp; Ceiling Rates'!$D$238="R&amp;D",'Labor Loading Matrix'!I1222,0),IF('CLINs &amp; Ceiling Rates'!$D$239="R&amp;D",'Labor Loading Matrix'!J1222,0),IF('CLINs &amp; Ceiling Rates'!$D$240="R&amp;D",'Labor Loading Matrix'!K1222,0),IF('CLINs &amp; Ceiling Rates'!$D$241="R&amp;D",'Labor Loading Matrix'!L1222,0),IF('CLINs &amp; Ceiling Rates'!$D$242="R&amp;D",'Labor Loading Matrix'!M1222,0),IF('CLINs &amp; Ceiling Rates'!$D$243="R&amp;D",'Labor Loading Matrix'!N1222,0),IF('CLINs &amp; Ceiling Rates'!$D$244="R&amp;D",'Labor Loading Matrix'!O1222,0),IF('CLINs &amp; Ceiling Rates'!$D$245="R&amp;D",'Labor Loading Matrix'!P1222,0),IF('CLINs &amp; Ceiling Rates'!$D$246="R&amp;D",'Labor Loading Matrix'!Q1222,0),IF('CLINs &amp; Ceiling Rates'!$D$247="R&amp;D",'Labor Loading Matrix'!R1222,0),IF('CLINs &amp; Ceiling Rates'!$D$248="R&amp;D",'Labor Loading Matrix'!S1222,0),IF('CLINs &amp; Ceiling Rates'!$D$249="R&amp;D",'Labor Loading Matrix'!T1222,0),IF('CLINs &amp; Ceiling Rates'!$D$250="R&amp;D",'Labor Loading Matrix'!U1222,0),IF('CLINs &amp; Ceiling Rates'!$D$251="R&amp;D",'Labor Loading Matrix'!V1222,0),IF('CLINs &amp; Ceiling Rates'!$D$252="R&amp;D",'Labor Loading Matrix'!W1222,0),IF('CLINs &amp; Ceiling Rates'!$D$253="R&amp;D",'Labor Loading Matrix'!X1222,0),IF('CLINs &amp; Ceiling Rates'!$D$254="R&amp;D",'Labor Loading Matrix'!Y1222,0),IF('CLINs &amp; Ceiling Rates'!$D$255="R&amp;D",'Labor Loading Matrix'!Z1222,0),IF('CLINs &amp; Ceiling Rates'!$D$256="R&amp;D",'Labor Loading Matrix'!AA1222,0))</f>
        <v>0</v>
      </c>
      <c r="H1222" s="137"/>
      <c r="I1222" s="137"/>
      <c r="J1222" s="137"/>
      <c r="K1222" s="137"/>
      <c r="L1222" s="137"/>
      <c r="M1222" s="137"/>
      <c r="N1222" s="84"/>
      <c r="O1222" s="84"/>
      <c r="P1222" s="84"/>
      <c r="Q1222" s="84"/>
      <c r="R1222" s="133"/>
      <c r="S1222" s="133"/>
      <c r="T1222" s="133"/>
      <c r="U1222" s="133"/>
      <c r="V1222" s="133"/>
      <c r="W1222" s="133"/>
      <c r="X1222" s="133"/>
      <c r="Y1222" s="133"/>
      <c r="Z1222" s="133"/>
      <c r="AA1222" s="133"/>
    </row>
    <row r="1223" spans="1:27" s="73" customFormat="1" ht="18" hidden="1" customHeight="1" x14ac:dyDescent="0.25">
      <c r="A1223" s="173">
        <f>'CLINs &amp; Ceiling Rates'!B152</f>
        <v>0</v>
      </c>
      <c r="B1223" s="173">
        <f>'CLINs &amp; Ceiling Rates'!C152</f>
        <v>0</v>
      </c>
      <c r="C1223" s="177" t="str">
        <f>'CLINs &amp; Ceiling Rates'!O152</f>
        <v/>
      </c>
      <c r="D1223" s="211">
        <f>IF('CLINs &amp; Ceiling Rates'!D1179="",SUM('Labor Loading Matrix'!H1223:AA1223),SUM(E1223:G1223))</f>
        <v>0</v>
      </c>
      <c r="E1223" s="175">
        <f>SUM(IF('CLINs &amp; Ceiling Rates'!$D$237="OPS",'Labor Loading Matrix'!H1223,0),IF('CLINs &amp; Ceiling Rates'!$D$238="OPS",'Labor Loading Matrix'!I1223,0),IF('CLINs &amp; Ceiling Rates'!$D$239="OPS",'Labor Loading Matrix'!J1223,0),IF('CLINs &amp; Ceiling Rates'!$D$240="OPS",'Labor Loading Matrix'!K1223,0),IF('CLINs &amp; Ceiling Rates'!$D$241="OPS",'Labor Loading Matrix'!L1223,0),IF('CLINs &amp; Ceiling Rates'!$D$242="OPS",'Labor Loading Matrix'!M1223,0),IF('CLINs &amp; Ceiling Rates'!$D$243="OPS",'Labor Loading Matrix'!N1223,0),IF('CLINs &amp; Ceiling Rates'!$D$244="OPS",'Labor Loading Matrix'!O1223,0),IF('CLINs &amp; Ceiling Rates'!$D$245="OPS",'Labor Loading Matrix'!P1223,0),IF('CLINs &amp; Ceiling Rates'!$D$246="OPS",'Labor Loading Matrix'!Q1223,0),IF('CLINs &amp; Ceiling Rates'!$D$247="OPS",'Labor Loading Matrix'!R1223,0),IF('CLINs &amp; Ceiling Rates'!$D$248="OPS",'Labor Loading Matrix'!S1223,0),IF('CLINs &amp; Ceiling Rates'!$D$249="OPS",'Labor Loading Matrix'!T1223,0),IF('CLINs &amp; Ceiling Rates'!$D$250="OPS",'Labor Loading Matrix'!U1223,0),IF('CLINs &amp; Ceiling Rates'!$D$251="OPS",'Labor Loading Matrix'!V1223,0),IF('CLINs &amp; Ceiling Rates'!$D$252="OPS",'Labor Loading Matrix'!W1223,0),IF('CLINs &amp; Ceiling Rates'!$D$253="OPS",'Labor Loading Matrix'!X1223,0),IF('CLINs &amp; Ceiling Rates'!$D$254="OPS",'Labor Loading Matrix'!Y1223,0),IF('CLINs &amp; Ceiling Rates'!$D$255="OPS",'Labor Loading Matrix'!Z1223,0),IF('CLINs &amp; Ceiling Rates'!$D$256="OPS",'Labor Loading Matrix'!AA1223,0))</f>
        <v>0</v>
      </c>
      <c r="F1223" s="175">
        <f>SUM(IF('CLINs &amp; Ceiling Rates'!$D$237="F&amp;E",'Labor Loading Matrix'!H1223,0),IF('CLINs &amp; Ceiling Rates'!$D$238="F&amp;E",'Labor Loading Matrix'!I1223,0),IF('CLINs &amp; Ceiling Rates'!$D$239="F&amp;E",'Labor Loading Matrix'!J1223,0),IF('CLINs &amp; Ceiling Rates'!$D$240="F&amp;E",'Labor Loading Matrix'!K1223,0),IF('CLINs &amp; Ceiling Rates'!$D$241="F&amp;E",'Labor Loading Matrix'!L1223,0),IF('CLINs &amp; Ceiling Rates'!$D$242="F&amp;E",'Labor Loading Matrix'!M1223,0),IF('CLINs &amp; Ceiling Rates'!$D$243="F&amp;E",'Labor Loading Matrix'!N1223,0),IF('CLINs &amp; Ceiling Rates'!$D$244="F&amp;E",'Labor Loading Matrix'!O1223,0),IF('CLINs &amp; Ceiling Rates'!$D$245="F&amp;E",'Labor Loading Matrix'!P1223,0),IF('CLINs &amp; Ceiling Rates'!$D$246="F&amp;E",'Labor Loading Matrix'!Q1223,0),IF('CLINs &amp; Ceiling Rates'!$D$247="F&amp;E",'Labor Loading Matrix'!R1223,0),IF('CLINs &amp; Ceiling Rates'!$D$248="F&amp;E",'Labor Loading Matrix'!S1223,0),IF('CLINs &amp; Ceiling Rates'!$D$249="F&amp;E",'Labor Loading Matrix'!T1223,0),IF('CLINs &amp; Ceiling Rates'!$D$250="F&amp;E",'Labor Loading Matrix'!U1223,0),IF('CLINs &amp; Ceiling Rates'!$D$251="F&amp;E",'Labor Loading Matrix'!V1223,0),IF('CLINs &amp; Ceiling Rates'!$D$252="F&amp;E",'Labor Loading Matrix'!W1223,0),IF('CLINs &amp; Ceiling Rates'!$D$253="F&amp;E",'Labor Loading Matrix'!X1223,0),IF('CLINs &amp; Ceiling Rates'!$D$254="F&amp;E",'Labor Loading Matrix'!Y1223,0),IF('CLINs &amp; Ceiling Rates'!$D$255="F&amp;E",'Labor Loading Matrix'!Z1223,0),IF('CLINs &amp; Ceiling Rates'!$D$256="F&amp;E",'Labor Loading Matrix'!AA1223,0))</f>
        <v>0</v>
      </c>
      <c r="G1223" s="175">
        <f>SUM(IF('CLINs &amp; Ceiling Rates'!$D$237="R&amp;D",'Labor Loading Matrix'!H1223,0),IF('CLINs &amp; Ceiling Rates'!$D$238="R&amp;D",'Labor Loading Matrix'!I1223,0),IF('CLINs &amp; Ceiling Rates'!$D$239="R&amp;D",'Labor Loading Matrix'!J1223,0),IF('CLINs &amp; Ceiling Rates'!$D$240="R&amp;D",'Labor Loading Matrix'!K1223,0),IF('CLINs &amp; Ceiling Rates'!$D$241="R&amp;D",'Labor Loading Matrix'!L1223,0),IF('CLINs &amp; Ceiling Rates'!$D$242="R&amp;D",'Labor Loading Matrix'!M1223,0),IF('CLINs &amp; Ceiling Rates'!$D$243="R&amp;D",'Labor Loading Matrix'!N1223,0),IF('CLINs &amp; Ceiling Rates'!$D$244="R&amp;D",'Labor Loading Matrix'!O1223,0),IF('CLINs &amp; Ceiling Rates'!$D$245="R&amp;D",'Labor Loading Matrix'!P1223,0),IF('CLINs &amp; Ceiling Rates'!$D$246="R&amp;D",'Labor Loading Matrix'!Q1223,0),IF('CLINs &amp; Ceiling Rates'!$D$247="R&amp;D",'Labor Loading Matrix'!R1223,0),IF('CLINs &amp; Ceiling Rates'!$D$248="R&amp;D",'Labor Loading Matrix'!S1223,0),IF('CLINs &amp; Ceiling Rates'!$D$249="R&amp;D",'Labor Loading Matrix'!T1223,0),IF('CLINs &amp; Ceiling Rates'!$D$250="R&amp;D",'Labor Loading Matrix'!U1223,0),IF('CLINs &amp; Ceiling Rates'!$D$251="R&amp;D",'Labor Loading Matrix'!V1223,0),IF('CLINs &amp; Ceiling Rates'!$D$252="R&amp;D",'Labor Loading Matrix'!W1223,0),IF('CLINs &amp; Ceiling Rates'!$D$253="R&amp;D",'Labor Loading Matrix'!X1223,0),IF('CLINs &amp; Ceiling Rates'!$D$254="R&amp;D",'Labor Loading Matrix'!Y1223,0),IF('CLINs &amp; Ceiling Rates'!$D$255="R&amp;D",'Labor Loading Matrix'!Z1223,0),IF('CLINs &amp; Ceiling Rates'!$D$256="R&amp;D",'Labor Loading Matrix'!AA1223,0))</f>
        <v>0</v>
      </c>
      <c r="H1223" s="137"/>
      <c r="I1223" s="137"/>
      <c r="J1223" s="137"/>
      <c r="K1223" s="137"/>
      <c r="L1223" s="137"/>
      <c r="M1223" s="137"/>
      <c r="N1223" s="84"/>
      <c r="O1223" s="84"/>
      <c r="P1223" s="84"/>
      <c r="Q1223" s="84"/>
      <c r="R1223" s="133"/>
      <c r="S1223" s="133"/>
      <c r="T1223" s="133"/>
      <c r="U1223" s="133"/>
      <c r="V1223" s="133"/>
      <c r="W1223" s="133"/>
      <c r="X1223" s="133"/>
      <c r="Y1223" s="133"/>
      <c r="Z1223" s="133"/>
      <c r="AA1223" s="133"/>
    </row>
    <row r="1224" spans="1:27" s="73" customFormat="1" ht="18" hidden="1" customHeight="1" x14ac:dyDescent="0.25">
      <c r="A1224" s="173">
        <f>'CLINs &amp; Ceiling Rates'!B153</f>
        <v>0</v>
      </c>
      <c r="B1224" s="173">
        <f>'CLINs &amp; Ceiling Rates'!C153</f>
        <v>0</v>
      </c>
      <c r="C1224" s="177" t="str">
        <f>'CLINs &amp; Ceiling Rates'!O153</f>
        <v/>
      </c>
      <c r="D1224" s="211">
        <f>IF('CLINs &amp; Ceiling Rates'!D1180="",SUM('Labor Loading Matrix'!H1224:AA1224),SUM(E1224:G1224))</f>
        <v>0</v>
      </c>
      <c r="E1224" s="175">
        <f>SUM(IF('CLINs &amp; Ceiling Rates'!$D$237="OPS",'Labor Loading Matrix'!H1224,0),IF('CLINs &amp; Ceiling Rates'!$D$238="OPS",'Labor Loading Matrix'!I1224,0),IF('CLINs &amp; Ceiling Rates'!$D$239="OPS",'Labor Loading Matrix'!J1224,0),IF('CLINs &amp; Ceiling Rates'!$D$240="OPS",'Labor Loading Matrix'!K1224,0),IF('CLINs &amp; Ceiling Rates'!$D$241="OPS",'Labor Loading Matrix'!L1224,0),IF('CLINs &amp; Ceiling Rates'!$D$242="OPS",'Labor Loading Matrix'!M1224,0),IF('CLINs &amp; Ceiling Rates'!$D$243="OPS",'Labor Loading Matrix'!N1224,0),IF('CLINs &amp; Ceiling Rates'!$D$244="OPS",'Labor Loading Matrix'!O1224,0),IF('CLINs &amp; Ceiling Rates'!$D$245="OPS",'Labor Loading Matrix'!P1224,0),IF('CLINs &amp; Ceiling Rates'!$D$246="OPS",'Labor Loading Matrix'!Q1224,0),IF('CLINs &amp; Ceiling Rates'!$D$247="OPS",'Labor Loading Matrix'!R1224,0),IF('CLINs &amp; Ceiling Rates'!$D$248="OPS",'Labor Loading Matrix'!S1224,0),IF('CLINs &amp; Ceiling Rates'!$D$249="OPS",'Labor Loading Matrix'!T1224,0),IF('CLINs &amp; Ceiling Rates'!$D$250="OPS",'Labor Loading Matrix'!U1224,0),IF('CLINs &amp; Ceiling Rates'!$D$251="OPS",'Labor Loading Matrix'!V1224,0),IF('CLINs &amp; Ceiling Rates'!$D$252="OPS",'Labor Loading Matrix'!W1224,0),IF('CLINs &amp; Ceiling Rates'!$D$253="OPS",'Labor Loading Matrix'!X1224,0),IF('CLINs &amp; Ceiling Rates'!$D$254="OPS",'Labor Loading Matrix'!Y1224,0),IF('CLINs &amp; Ceiling Rates'!$D$255="OPS",'Labor Loading Matrix'!Z1224,0),IF('CLINs &amp; Ceiling Rates'!$D$256="OPS",'Labor Loading Matrix'!AA1224,0))</f>
        <v>0</v>
      </c>
      <c r="F1224" s="175">
        <f>SUM(IF('CLINs &amp; Ceiling Rates'!$D$237="F&amp;E",'Labor Loading Matrix'!H1224,0),IF('CLINs &amp; Ceiling Rates'!$D$238="F&amp;E",'Labor Loading Matrix'!I1224,0),IF('CLINs &amp; Ceiling Rates'!$D$239="F&amp;E",'Labor Loading Matrix'!J1224,0),IF('CLINs &amp; Ceiling Rates'!$D$240="F&amp;E",'Labor Loading Matrix'!K1224,0),IF('CLINs &amp; Ceiling Rates'!$D$241="F&amp;E",'Labor Loading Matrix'!L1224,0),IF('CLINs &amp; Ceiling Rates'!$D$242="F&amp;E",'Labor Loading Matrix'!M1224,0),IF('CLINs &amp; Ceiling Rates'!$D$243="F&amp;E",'Labor Loading Matrix'!N1224,0),IF('CLINs &amp; Ceiling Rates'!$D$244="F&amp;E",'Labor Loading Matrix'!O1224,0),IF('CLINs &amp; Ceiling Rates'!$D$245="F&amp;E",'Labor Loading Matrix'!P1224,0),IF('CLINs &amp; Ceiling Rates'!$D$246="F&amp;E",'Labor Loading Matrix'!Q1224,0),IF('CLINs &amp; Ceiling Rates'!$D$247="F&amp;E",'Labor Loading Matrix'!R1224,0),IF('CLINs &amp; Ceiling Rates'!$D$248="F&amp;E",'Labor Loading Matrix'!S1224,0),IF('CLINs &amp; Ceiling Rates'!$D$249="F&amp;E",'Labor Loading Matrix'!T1224,0),IF('CLINs &amp; Ceiling Rates'!$D$250="F&amp;E",'Labor Loading Matrix'!U1224,0),IF('CLINs &amp; Ceiling Rates'!$D$251="F&amp;E",'Labor Loading Matrix'!V1224,0),IF('CLINs &amp; Ceiling Rates'!$D$252="F&amp;E",'Labor Loading Matrix'!W1224,0),IF('CLINs &amp; Ceiling Rates'!$D$253="F&amp;E",'Labor Loading Matrix'!X1224,0),IF('CLINs &amp; Ceiling Rates'!$D$254="F&amp;E",'Labor Loading Matrix'!Y1224,0),IF('CLINs &amp; Ceiling Rates'!$D$255="F&amp;E",'Labor Loading Matrix'!Z1224,0),IF('CLINs &amp; Ceiling Rates'!$D$256="F&amp;E",'Labor Loading Matrix'!AA1224,0))</f>
        <v>0</v>
      </c>
      <c r="G1224" s="175">
        <f>SUM(IF('CLINs &amp; Ceiling Rates'!$D$237="R&amp;D",'Labor Loading Matrix'!H1224,0),IF('CLINs &amp; Ceiling Rates'!$D$238="R&amp;D",'Labor Loading Matrix'!I1224,0),IF('CLINs &amp; Ceiling Rates'!$D$239="R&amp;D",'Labor Loading Matrix'!J1224,0),IF('CLINs &amp; Ceiling Rates'!$D$240="R&amp;D",'Labor Loading Matrix'!K1224,0),IF('CLINs &amp; Ceiling Rates'!$D$241="R&amp;D",'Labor Loading Matrix'!L1224,0),IF('CLINs &amp; Ceiling Rates'!$D$242="R&amp;D",'Labor Loading Matrix'!M1224,0),IF('CLINs &amp; Ceiling Rates'!$D$243="R&amp;D",'Labor Loading Matrix'!N1224,0),IF('CLINs &amp; Ceiling Rates'!$D$244="R&amp;D",'Labor Loading Matrix'!O1224,0),IF('CLINs &amp; Ceiling Rates'!$D$245="R&amp;D",'Labor Loading Matrix'!P1224,0),IF('CLINs &amp; Ceiling Rates'!$D$246="R&amp;D",'Labor Loading Matrix'!Q1224,0),IF('CLINs &amp; Ceiling Rates'!$D$247="R&amp;D",'Labor Loading Matrix'!R1224,0),IF('CLINs &amp; Ceiling Rates'!$D$248="R&amp;D",'Labor Loading Matrix'!S1224,0),IF('CLINs &amp; Ceiling Rates'!$D$249="R&amp;D",'Labor Loading Matrix'!T1224,0),IF('CLINs &amp; Ceiling Rates'!$D$250="R&amp;D",'Labor Loading Matrix'!U1224,0),IF('CLINs &amp; Ceiling Rates'!$D$251="R&amp;D",'Labor Loading Matrix'!V1224,0),IF('CLINs &amp; Ceiling Rates'!$D$252="R&amp;D",'Labor Loading Matrix'!W1224,0),IF('CLINs &amp; Ceiling Rates'!$D$253="R&amp;D",'Labor Loading Matrix'!X1224,0),IF('CLINs &amp; Ceiling Rates'!$D$254="R&amp;D",'Labor Loading Matrix'!Y1224,0),IF('CLINs &amp; Ceiling Rates'!$D$255="R&amp;D",'Labor Loading Matrix'!Z1224,0),IF('CLINs &amp; Ceiling Rates'!$D$256="R&amp;D",'Labor Loading Matrix'!AA1224,0))</f>
        <v>0</v>
      </c>
      <c r="H1224" s="137"/>
      <c r="I1224" s="137"/>
      <c r="J1224" s="137"/>
      <c r="K1224" s="137"/>
      <c r="L1224" s="137"/>
      <c r="M1224" s="137"/>
      <c r="N1224" s="84"/>
      <c r="O1224" s="84"/>
      <c r="P1224" s="84"/>
      <c r="Q1224" s="84"/>
      <c r="R1224" s="133"/>
      <c r="S1224" s="133"/>
      <c r="T1224" s="133"/>
      <c r="U1224" s="133"/>
      <c r="V1224" s="133"/>
      <c r="W1224" s="133"/>
      <c r="X1224" s="133"/>
      <c r="Y1224" s="133"/>
      <c r="Z1224" s="133"/>
      <c r="AA1224" s="133"/>
    </row>
    <row r="1225" spans="1:27" s="73" customFormat="1" ht="18" hidden="1" customHeight="1" x14ac:dyDescent="0.25">
      <c r="A1225" s="173">
        <f>'CLINs &amp; Ceiling Rates'!B154</f>
        <v>0</v>
      </c>
      <c r="B1225" s="173">
        <f>'CLINs &amp; Ceiling Rates'!C154</f>
        <v>0</v>
      </c>
      <c r="C1225" s="177" t="str">
        <f>'CLINs &amp; Ceiling Rates'!O154</f>
        <v/>
      </c>
      <c r="D1225" s="211">
        <f>IF('CLINs &amp; Ceiling Rates'!D1181="",SUM('Labor Loading Matrix'!H1225:AA1225),SUM(E1225:G1225))</f>
        <v>0</v>
      </c>
      <c r="E1225" s="175">
        <f>SUM(IF('CLINs &amp; Ceiling Rates'!$D$237="OPS",'Labor Loading Matrix'!H1225,0),IF('CLINs &amp; Ceiling Rates'!$D$238="OPS",'Labor Loading Matrix'!I1225,0),IF('CLINs &amp; Ceiling Rates'!$D$239="OPS",'Labor Loading Matrix'!J1225,0),IF('CLINs &amp; Ceiling Rates'!$D$240="OPS",'Labor Loading Matrix'!K1225,0),IF('CLINs &amp; Ceiling Rates'!$D$241="OPS",'Labor Loading Matrix'!L1225,0),IF('CLINs &amp; Ceiling Rates'!$D$242="OPS",'Labor Loading Matrix'!M1225,0),IF('CLINs &amp; Ceiling Rates'!$D$243="OPS",'Labor Loading Matrix'!N1225,0),IF('CLINs &amp; Ceiling Rates'!$D$244="OPS",'Labor Loading Matrix'!O1225,0),IF('CLINs &amp; Ceiling Rates'!$D$245="OPS",'Labor Loading Matrix'!P1225,0),IF('CLINs &amp; Ceiling Rates'!$D$246="OPS",'Labor Loading Matrix'!Q1225,0),IF('CLINs &amp; Ceiling Rates'!$D$247="OPS",'Labor Loading Matrix'!R1225,0),IF('CLINs &amp; Ceiling Rates'!$D$248="OPS",'Labor Loading Matrix'!S1225,0),IF('CLINs &amp; Ceiling Rates'!$D$249="OPS",'Labor Loading Matrix'!T1225,0),IF('CLINs &amp; Ceiling Rates'!$D$250="OPS",'Labor Loading Matrix'!U1225,0),IF('CLINs &amp; Ceiling Rates'!$D$251="OPS",'Labor Loading Matrix'!V1225,0),IF('CLINs &amp; Ceiling Rates'!$D$252="OPS",'Labor Loading Matrix'!W1225,0),IF('CLINs &amp; Ceiling Rates'!$D$253="OPS",'Labor Loading Matrix'!X1225,0),IF('CLINs &amp; Ceiling Rates'!$D$254="OPS",'Labor Loading Matrix'!Y1225,0),IF('CLINs &amp; Ceiling Rates'!$D$255="OPS",'Labor Loading Matrix'!Z1225,0),IF('CLINs &amp; Ceiling Rates'!$D$256="OPS",'Labor Loading Matrix'!AA1225,0))</f>
        <v>0</v>
      </c>
      <c r="F1225" s="175">
        <f>SUM(IF('CLINs &amp; Ceiling Rates'!$D$237="F&amp;E",'Labor Loading Matrix'!H1225,0),IF('CLINs &amp; Ceiling Rates'!$D$238="F&amp;E",'Labor Loading Matrix'!I1225,0),IF('CLINs &amp; Ceiling Rates'!$D$239="F&amp;E",'Labor Loading Matrix'!J1225,0),IF('CLINs &amp; Ceiling Rates'!$D$240="F&amp;E",'Labor Loading Matrix'!K1225,0),IF('CLINs &amp; Ceiling Rates'!$D$241="F&amp;E",'Labor Loading Matrix'!L1225,0),IF('CLINs &amp; Ceiling Rates'!$D$242="F&amp;E",'Labor Loading Matrix'!M1225,0),IF('CLINs &amp; Ceiling Rates'!$D$243="F&amp;E",'Labor Loading Matrix'!N1225,0),IF('CLINs &amp; Ceiling Rates'!$D$244="F&amp;E",'Labor Loading Matrix'!O1225,0),IF('CLINs &amp; Ceiling Rates'!$D$245="F&amp;E",'Labor Loading Matrix'!P1225,0),IF('CLINs &amp; Ceiling Rates'!$D$246="F&amp;E",'Labor Loading Matrix'!Q1225,0),IF('CLINs &amp; Ceiling Rates'!$D$247="F&amp;E",'Labor Loading Matrix'!R1225,0),IF('CLINs &amp; Ceiling Rates'!$D$248="F&amp;E",'Labor Loading Matrix'!S1225,0),IF('CLINs &amp; Ceiling Rates'!$D$249="F&amp;E",'Labor Loading Matrix'!T1225,0),IF('CLINs &amp; Ceiling Rates'!$D$250="F&amp;E",'Labor Loading Matrix'!U1225,0),IF('CLINs &amp; Ceiling Rates'!$D$251="F&amp;E",'Labor Loading Matrix'!V1225,0),IF('CLINs &amp; Ceiling Rates'!$D$252="F&amp;E",'Labor Loading Matrix'!W1225,0),IF('CLINs &amp; Ceiling Rates'!$D$253="F&amp;E",'Labor Loading Matrix'!X1225,0),IF('CLINs &amp; Ceiling Rates'!$D$254="F&amp;E",'Labor Loading Matrix'!Y1225,0),IF('CLINs &amp; Ceiling Rates'!$D$255="F&amp;E",'Labor Loading Matrix'!Z1225,0),IF('CLINs &amp; Ceiling Rates'!$D$256="F&amp;E",'Labor Loading Matrix'!AA1225,0))</f>
        <v>0</v>
      </c>
      <c r="G1225" s="175">
        <f>SUM(IF('CLINs &amp; Ceiling Rates'!$D$237="R&amp;D",'Labor Loading Matrix'!H1225,0),IF('CLINs &amp; Ceiling Rates'!$D$238="R&amp;D",'Labor Loading Matrix'!I1225,0),IF('CLINs &amp; Ceiling Rates'!$D$239="R&amp;D",'Labor Loading Matrix'!J1225,0),IF('CLINs &amp; Ceiling Rates'!$D$240="R&amp;D",'Labor Loading Matrix'!K1225,0),IF('CLINs &amp; Ceiling Rates'!$D$241="R&amp;D",'Labor Loading Matrix'!L1225,0),IF('CLINs &amp; Ceiling Rates'!$D$242="R&amp;D",'Labor Loading Matrix'!M1225,0),IF('CLINs &amp; Ceiling Rates'!$D$243="R&amp;D",'Labor Loading Matrix'!N1225,0),IF('CLINs &amp; Ceiling Rates'!$D$244="R&amp;D",'Labor Loading Matrix'!O1225,0),IF('CLINs &amp; Ceiling Rates'!$D$245="R&amp;D",'Labor Loading Matrix'!P1225,0),IF('CLINs &amp; Ceiling Rates'!$D$246="R&amp;D",'Labor Loading Matrix'!Q1225,0),IF('CLINs &amp; Ceiling Rates'!$D$247="R&amp;D",'Labor Loading Matrix'!R1225,0),IF('CLINs &amp; Ceiling Rates'!$D$248="R&amp;D",'Labor Loading Matrix'!S1225,0),IF('CLINs &amp; Ceiling Rates'!$D$249="R&amp;D",'Labor Loading Matrix'!T1225,0),IF('CLINs &amp; Ceiling Rates'!$D$250="R&amp;D",'Labor Loading Matrix'!U1225,0),IF('CLINs &amp; Ceiling Rates'!$D$251="R&amp;D",'Labor Loading Matrix'!V1225,0),IF('CLINs &amp; Ceiling Rates'!$D$252="R&amp;D",'Labor Loading Matrix'!W1225,0),IF('CLINs &amp; Ceiling Rates'!$D$253="R&amp;D",'Labor Loading Matrix'!X1225,0),IF('CLINs &amp; Ceiling Rates'!$D$254="R&amp;D",'Labor Loading Matrix'!Y1225,0),IF('CLINs &amp; Ceiling Rates'!$D$255="R&amp;D",'Labor Loading Matrix'!Z1225,0),IF('CLINs &amp; Ceiling Rates'!$D$256="R&amp;D",'Labor Loading Matrix'!AA1225,0))</f>
        <v>0</v>
      </c>
      <c r="H1225" s="137"/>
      <c r="I1225" s="137"/>
      <c r="J1225" s="137"/>
      <c r="K1225" s="137"/>
      <c r="L1225" s="137"/>
      <c r="M1225" s="137"/>
      <c r="N1225" s="84"/>
      <c r="O1225" s="84"/>
      <c r="P1225" s="84"/>
      <c r="Q1225" s="84"/>
      <c r="R1225" s="133"/>
      <c r="S1225" s="133"/>
      <c r="T1225" s="133"/>
      <c r="U1225" s="133"/>
      <c r="V1225" s="133"/>
      <c r="W1225" s="133"/>
      <c r="X1225" s="133"/>
      <c r="Y1225" s="133"/>
      <c r="Z1225" s="133"/>
      <c r="AA1225" s="133"/>
    </row>
    <row r="1226" spans="1:27" s="73" customFormat="1" ht="18" hidden="1" customHeight="1" x14ac:dyDescent="0.25">
      <c r="A1226" s="173">
        <f>'CLINs &amp; Ceiling Rates'!B155</f>
        <v>0</v>
      </c>
      <c r="B1226" s="173">
        <f>'CLINs &amp; Ceiling Rates'!C155</f>
        <v>0</v>
      </c>
      <c r="C1226" s="177" t="str">
        <f>'CLINs &amp; Ceiling Rates'!O155</f>
        <v/>
      </c>
      <c r="D1226" s="211">
        <f>IF('CLINs &amp; Ceiling Rates'!D1182="",SUM('Labor Loading Matrix'!H1226:AA1226),SUM(E1226:G1226))</f>
        <v>0</v>
      </c>
      <c r="E1226" s="175">
        <f>SUM(IF('CLINs &amp; Ceiling Rates'!$D$237="OPS",'Labor Loading Matrix'!H1226,0),IF('CLINs &amp; Ceiling Rates'!$D$238="OPS",'Labor Loading Matrix'!I1226,0),IF('CLINs &amp; Ceiling Rates'!$D$239="OPS",'Labor Loading Matrix'!J1226,0),IF('CLINs &amp; Ceiling Rates'!$D$240="OPS",'Labor Loading Matrix'!K1226,0),IF('CLINs &amp; Ceiling Rates'!$D$241="OPS",'Labor Loading Matrix'!L1226,0),IF('CLINs &amp; Ceiling Rates'!$D$242="OPS",'Labor Loading Matrix'!M1226,0),IF('CLINs &amp; Ceiling Rates'!$D$243="OPS",'Labor Loading Matrix'!N1226,0),IF('CLINs &amp; Ceiling Rates'!$D$244="OPS",'Labor Loading Matrix'!O1226,0),IF('CLINs &amp; Ceiling Rates'!$D$245="OPS",'Labor Loading Matrix'!P1226,0),IF('CLINs &amp; Ceiling Rates'!$D$246="OPS",'Labor Loading Matrix'!Q1226,0),IF('CLINs &amp; Ceiling Rates'!$D$247="OPS",'Labor Loading Matrix'!R1226,0),IF('CLINs &amp; Ceiling Rates'!$D$248="OPS",'Labor Loading Matrix'!S1226,0),IF('CLINs &amp; Ceiling Rates'!$D$249="OPS",'Labor Loading Matrix'!T1226,0),IF('CLINs &amp; Ceiling Rates'!$D$250="OPS",'Labor Loading Matrix'!U1226,0),IF('CLINs &amp; Ceiling Rates'!$D$251="OPS",'Labor Loading Matrix'!V1226,0),IF('CLINs &amp; Ceiling Rates'!$D$252="OPS",'Labor Loading Matrix'!W1226,0),IF('CLINs &amp; Ceiling Rates'!$D$253="OPS",'Labor Loading Matrix'!X1226,0),IF('CLINs &amp; Ceiling Rates'!$D$254="OPS",'Labor Loading Matrix'!Y1226,0),IF('CLINs &amp; Ceiling Rates'!$D$255="OPS",'Labor Loading Matrix'!Z1226,0),IF('CLINs &amp; Ceiling Rates'!$D$256="OPS",'Labor Loading Matrix'!AA1226,0))</f>
        <v>0</v>
      </c>
      <c r="F1226" s="175">
        <f>SUM(IF('CLINs &amp; Ceiling Rates'!$D$237="F&amp;E",'Labor Loading Matrix'!H1226,0),IF('CLINs &amp; Ceiling Rates'!$D$238="F&amp;E",'Labor Loading Matrix'!I1226,0),IF('CLINs &amp; Ceiling Rates'!$D$239="F&amp;E",'Labor Loading Matrix'!J1226,0),IF('CLINs &amp; Ceiling Rates'!$D$240="F&amp;E",'Labor Loading Matrix'!K1226,0),IF('CLINs &amp; Ceiling Rates'!$D$241="F&amp;E",'Labor Loading Matrix'!L1226,0),IF('CLINs &amp; Ceiling Rates'!$D$242="F&amp;E",'Labor Loading Matrix'!M1226,0),IF('CLINs &amp; Ceiling Rates'!$D$243="F&amp;E",'Labor Loading Matrix'!N1226,0),IF('CLINs &amp; Ceiling Rates'!$D$244="F&amp;E",'Labor Loading Matrix'!O1226,0),IF('CLINs &amp; Ceiling Rates'!$D$245="F&amp;E",'Labor Loading Matrix'!P1226,0),IF('CLINs &amp; Ceiling Rates'!$D$246="F&amp;E",'Labor Loading Matrix'!Q1226,0),IF('CLINs &amp; Ceiling Rates'!$D$247="F&amp;E",'Labor Loading Matrix'!R1226,0),IF('CLINs &amp; Ceiling Rates'!$D$248="F&amp;E",'Labor Loading Matrix'!S1226,0),IF('CLINs &amp; Ceiling Rates'!$D$249="F&amp;E",'Labor Loading Matrix'!T1226,0),IF('CLINs &amp; Ceiling Rates'!$D$250="F&amp;E",'Labor Loading Matrix'!U1226,0),IF('CLINs &amp; Ceiling Rates'!$D$251="F&amp;E",'Labor Loading Matrix'!V1226,0),IF('CLINs &amp; Ceiling Rates'!$D$252="F&amp;E",'Labor Loading Matrix'!W1226,0),IF('CLINs &amp; Ceiling Rates'!$D$253="F&amp;E",'Labor Loading Matrix'!X1226,0),IF('CLINs &amp; Ceiling Rates'!$D$254="F&amp;E",'Labor Loading Matrix'!Y1226,0),IF('CLINs &amp; Ceiling Rates'!$D$255="F&amp;E",'Labor Loading Matrix'!Z1226,0),IF('CLINs &amp; Ceiling Rates'!$D$256="F&amp;E",'Labor Loading Matrix'!AA1226,0))</f>
        <v>0</v>
      </c>
      <c r="G1226" s="175">
        <f>SUM(IF('CLINs &amp; Ceiling Rates'!$D$237="R&amp;D",'Labor Loading Matrix'!H1226,0),IF('CLINs &amp; Ceiling Rates'!$D$238="R&amp;D",'Labor Loading Matrix'!I1226,0),IF('CLINs &amp; Ceiling Rates'!$D$239="R&amp;D",'Labor Loading Matrix'!J1226,0),IF('CLINs &amp; Ceiling Rates'!$D$240="R&amp;D",'Labor Loading Matrix'!K1226,0),IF('CLINs &amp; Ceiling Rates'!$D$241="R&amp;D",'Labor Loading Matrix'!L1226,0),IF('CLINs &amp; Ceiling Rates'!$D$242="R&amp;D",'Labor Loading Matrix'!M1226,0),IF('CLINs &amp; Ceiling Rates'!$D$243="R&amp;D",'Labor Loading Matrix'!N1226,0),IF('CLINs &amp; Ceiling Rates'!$D$244="R&amp;D",'Labor Loading Matrix'!O1226,0),IF('CLINs &amp; Ceiling Rates'!$D$245="R&amp;D",'Labor Loading Matrix'!P1226,0),IF('CLINs &amp; Ceiling Rates'!$D$246="R&amp;D",'Labor Loading Matrix'!Q1226,0),IF('CLINs &amp; Ceiling Rates'!$D$247="R&amp;D",'Labor Loading Matrix'!R1226,0),IF('CLINs &amp; Ceiling Rates'!$D$248="R&amp;D",'Labor Loading Matrix'!S1226,0),IF('CLINs &amp; Ceiling Rates'!$D$249="R&amp;D",'Labor Loading Matrix'!T1226,0),IF('CLINs &amp; Ceiling Rates'!$D$250="R&amp;D",'Labor Loading Matrix'!U1226,0),IF('CLINs &amp; Ceiling Rates'!$D$251="R&amp;D",'Labor Loading Matrix'!V1226,0),IF('CLINs &amp; Ceiling Rates'!$D$252="R&amp;D",'Labor Loading Matrix'!W1226,0),IF('CLINs &amp; Ceiling Rates'!$D$253="R&amp;D",'Labor Loading Matrix'!X1226,0),IF('CLINs &amp; Ceiling Rates'!$D$254="R&amp;D",'Labor Loading Matrix'!Y1226,0),IF('CLINs &amp; Ceiling Rates'!$D$255="R&amp;D",'Labor Loading Matrix'!Z1226,0),IF('CLINs &amp; Ceiling Rates'!$D$256="R&amp;D",'Labor Loading Matrix'!AA1226,0))</f>
        <v>0</v>
      </c>
      <c r="H1226" s="137"/>
      <c r="I1226" s="137"/>
      <c r="J1226" s="137"/>
      <c r="K1226" s="137"/>
      <c r="L1226" s="137"/>
      <c r="M1226" s="137"/>
      <c r="N1226" s="84"/>
      <c r="O1226" s="84"/>
      <c r="P1226" s="84"/>
      <c r="Q1226" s="84"/>
      <c r="R1226" s="133"/>
      <c r="S1226" s="133"/>
      <c r="T1226" s="133"/>
      <c r="U1226" s="133"/>
      <c r="V1226" s="133"/>
      <c r="W1226" s="133"/>
      <c r="X1226" s="133"/>
      <c r="Y1226" s="133"/>
      <c r="Z1226" s="133"/>
      <c r="AA1226" s="133"/>
    </row>
    <row r="1227" spans="1:27" s="73" customFormat="1" ht="18" hidden="1" customHeight="1" x14ac:dyDescent="0.25">
      <c r="A1227" s="173">
        <f>'CLINs &amp; Ceiling Rates'!B156</f>
        <v>0</v>
      </c>
      <c r="B1227" s="173">
        <f>'CLINs &amp; Ceiling Rates'!C156</f>
        <v>0</v>
      </c>
      <c r="C1227" s="177" t="str">
        <f>'CLINs &amp; Ceiling Rates'!O156</f>
        <v/>
      </c>
      <c r="D1227" s="211">
        <f>IF('CLINs &amp; Ceiling Rates'!D1183="",SUM('Labor Loading Matrix'!H1227:AA1227),SUM(E1227:G1227))</f>
        <v>0</v>
      </c>
      <c r="E1227" s="175">
        <f>SUM(IF('CLINs &amp; Ceiling Rates'!$D$237="OPS",'Labor Loading Matrix'!H1227,0),IF('CLINs &amp; Ceiling Rates'!$D$238="OPS",'Labor Loading Matrix'!I1227,0),IF('CLINs &amp; Ceiling Rates'!$D$239="OPS",'Labor Loading Matrix'!J1227,0),IF('CLINs &amp; Ceiling Rates'!$D$240="OPS",'Labor Loading Matrix'!K1227,0),IF('CLINs &amp; Ceiling Rates'!$D$241="OPS",'Labor Loading Matrix'!L1227,0),IF('CLINs &amp; Ceiling Rates'!$D$242="OPS",'Labor Loading Matrix'!M1227,0),IF('CLINs &amp; Ceiling Rates'!$D$243="OPS",'Labor Loading Matrix'!N1227,0),IF('CLINs &amp; Ceiling Rates'!$D$244="OPS",'Labor Loading Matrix'!O1227,0),IF('CLINs &amp; Ceiling Rates'!$D$245="OPS",'Labor Loading Matrix'!P1227,0),IF('CLINs &amp; Ceiling Rates'!$D$246="OPS",'Labor Loading Matrix'!Q1227,0),IF('CLINs &amp; Ceiling Rates'!$D$247="OPS",'Labor Loading Matrix'!R1227,0),IF('CLINs &amp; Ceiling Rates'!$D$248="OPS",'Labor Loading Matrix'!S1227,0),IF('CLINs &amp; Ceiling Rates'!$D$249="OPS",'Labor Loading Matrix'!T1227,0),IF('CLINs &amp; Ceiling Rates'!$D$250="OPS",'Labor Loading Matrix'!U1227,0),IF('CLINs &amp; Ceiling Rates'!$D$251="OPS",'Labor Loading Matrix'!V1227,0),IF('CLINs &amp; Ceiling Rates'!$D$252="OPS",'Labor Loading Matrix'!W1227,0),IF('CLINs &amp; Ceiling Rates'!$D$253="OPS",'Labor Loading Matrix'!X1227,0),IF('CLINs &amp; Ceiling Rates'!$D$254="OPS",'Labor Loading Matrix'!Y1227,0),IF('CLINs &amp; Ceiling Rates'!$D$255="OPS",'Labor Loading Matrix'!Z1227,0),IF('CLINs &amp; Ceiling Rates'!$D$256="OPS",'Labor Loading Matrix'!AA1227,0))</f>
        <v>0</v>
      </c>
      <c r="F1227" s="175">
        <f>SUM(IF('CLINs &amp; Ceiling Rates'!$D$237="F&amp;E",'Labor Loading Matrix'!H1227,0),IF('CLINs &amp; Ceiling Rates'!$D$238="F&amp;E",'Labor Loading Matrix'!I1227,0),IF('CLINs &amp; Ceiling Rates'!$D$239="F&amp;E",'Labor Loading Matrix'!J1227,0),IF('CLINs &amp; Ceiling Rates'!$D$240="F&amp;E",'Labor Loading Matrix'!K1227,0),IF('CLINs &amp; Ceiling Rates'!$D$241="F&amp;E",'Labor Loading Matrix'!L1227,0),IF('CLINs &amp; Ceiling Rates'!$D$242="F&amp;E",'Labor Loading Matrix'!M1227,0),IF('CLINs &amp; Ceiling Rates'!$D$243="F&amp;E",'Labor Loading Matrix'!N1227,0),IF('CLINs &amp; Ceiling Rates'!$D$244="F&amp;E",'Labor Loading Matrix'!O1227,0),IF('CLINs &amp; Ceiling Rates'!$D$245="F&amp;E",'Labor Loading Matrix'!P1227,0),IF('CLINs &amp; Ceiling Rates'!$D$246="F&amp;E",'Labor Loading Matrix'!Q1227,0),IF('CLINs &amp; Ceiling Rates'!$D$247="F&amp;E",'Labor Loading Matrix'!R1227,0),IF('CLINs &amp; Ceiling Rates'!$D$248="F&amp;E",'Labor Loading Matrix'!S1227,0),IF('CLINs &amp; Ceiling Rates'!$D$249="F&amp;E",'Labor Loading Matrix'!T1227,0),IF('CLINs &amp; Ceiling Rates'!$D$250="F&amp;E",'Labor Loading Matrix'!U1227,0),IF('CLINs &amp; Ceiling Rates'!$D$251="F&amp;E",'Labor Loading Matrix'!V1227,0),IF('CLINs &amp; Ceiling Rates'!$D$252="F&amp;E",'Labor Loading Matrix'!W1227,0),IF('CLINs &amp; Ceiling Rates'!$D$253="F&amp;E",'Labor Loading Matrix'!X1227,0),IF('CLINs &amp; Ceiling Rates'!$D$254="F&amp;E",'Labor Loading Matrix'!Y1227,0),IF('CLINs &amp; Ceiling Rates'!$D$255="F&amp;E",'Labor Loading Matrix'!Z1227,0),IF('CLINs &amp; Ceiling Rates'!$D$256="F&amp;E",'Labor Loading Matrix'!AA1227,0))</f>
        <v>0</v>
      </c>
      <c r="G1227" s="175">
        <f>SUM(IF('CLINs &amp; Ceiling Rates'!$D$237="R&amp;D",'Labor Loading Matrix'!H1227,0),IF('CLINs &amp; Ceiling Rates'!$D$238="R&amp;D",'Labor Loading Matrix'!I1227,0),IF('CLINs &amp; Ceiling Rates'!$D$239="R&amp;D",'Labor Loading Matrix'!J1227,0),IF('CLINs &amp; Ceiling Rates'!$D$240="R&amp;D",'Labor Loading Matrix'!K1227,0),IF('CLINs &amp; Ceiling Rates'!$D$241="R&amp;D",'Labor Loading Matrix'!L1227,0),IF('CLINs &amp; Ceiling Rates'!$D$242="R&amp;D",'Labor Loading Matrix'!M1227,0),IF('CLINs &amp; Ceiling Rates'!$D$243="R&amp;D",'Labor Loading Matrix'!N1227,0),IF('CLINs &amp; Ceiling Rates'!$D$244="R&amp;D",'Labor Loading Matrix'!O1227,0),IF('CLINs &amp; Ceiling Rates'!$D$245="R&amp;D",'Labor Loading Matrix'!P1227,0),IF('CLINs &amp; Ceiling Rates'!$D$246="R&amp;D",'Labor Loading Matrix'!Q1227,0),IF('CLINs &amp; Ceiling Rates'!$D$247="R&amp;D",'Labor Loading Matrix'!R1227,0),IF('CLINs &amp; Ceiling Rates'!$D$248="R&amp;D",'Labor Loading Matrix'!S1227,0),IF('CLINs &amp; Ceiling Rates'!$D$249="R&amp;D",'Labor Loading Matrix'!T1227,0),IF('CLINs &amp; Ceiling Rates'!$D$250="R&amp;D",'Labor Loading Matrix'!U1227,0),IF('CLINs &amp; Ceiling Rates'!$D$251="R&amp;D",'Labor Loading Matrix'!V1227,0),IF('CLINs &amp; Ceiling Rates'!$D$252="R&amp;D",'Labor Loading Matrix'!W1227,0),IF('CLINs &amp; Ceiling Rates'!$D$253="R&amp;D",'Labor Loading Matrix'!X1227,0),IF('CLINs &amp; Ceiling Rates'!$D$254="R&amp;D",'Labor Loading Matrix'!Y1227,0),IF('CLINs &amp; Ceiling Rates'!$D$255="R&amp;D",'Labor Loading Matrix'!Z1227,0),IF('CLINs &amp; Ceiling Rates'!$D$256="R&amp;D",'Labor Loading Matrix'!AA1227,0))</f>
        <v>0</v>
      </c>
      <c r="H1227" s="137"/>
      <c r="I1227" s="137"/>
      <c r="J1227" s="137"/>
      <c r="K1227" s="137"/>
      <c r="L1227" s="137"/>
      <c r="M1227" s="137"/>
      <c r="N1227" s="84"/>
      <c r="O1227" s="84"/>
      <c r="P1227" s="84"/>
      <c r="Q1227" s="84"/>
      <c r="R1227" s="133"/>
      <c r="S1227" s="133"/>
      <c r="T1227" s="133"/>
      <c r="U1227" s="133"/>
      <c r="V1227" s="133"/>
      <c r="W1227" s="133"/>
      <c r="X1227" s="133"/>
      <c r="Y1227" s="133"/>
      <c r="Z1227" s="133"/>
      <c r="AA1227" s="133"/>
    </row>
    <row r="1228" spans="1:27" s="73" customFormat="1" ht="18" hidden="1" customHeight="1" x14ac:dyDescent="0.25">
      <c r="A1228" s="173">
        <f>'CLINs &amp; Ceiling Rates'!B157</f>
        <v>0</v>
      </c>
      <c r="B1228" s="173">
        <f>'CLINs &amp; Ceiling Rates'!C157</f>
        <v>0</v>
      </c>
      <c r="C1228" s="177" t="str">
        <f>'CLINs &amp; Ceiling Rates'!O157</f>
        <v/>
      </c>
      <c r="D1228" s="211">
        <f>IF('CLINs &amp; Ceiling Rates'!D1184="",SUM('Labor Loading Matrix'!H1228:AA1228),SUM(E1228:G1228))</f>
        <v>0</v>
      </c>
      <c r="E1228" s="175">
        <f>SUM(IF('CLINs &amp; Ceiling Rates'!$D$237="OPS",'Labor Loading Matrix'!H1228,0),IF('CLINs &amp; Ceiling Rates'!$D$238="OPS",'Labor Loading Matrix'!I1228,0),IF('CLINs &amp; Ceiling Rates'!$D$239="OPS",'Labor Loading Matrix'!J1228,0),IF('CLINs &amp; Ceiling Rates'!$D$240="OPS",'Labor Loading Matrix'!K1228,0),IF('CLINs &amp; Ceiling Rates'!$D$241="OPS",'Labor Loading Matrix'!L1228,0),IF('CLINs &amp; Ceiling Rates'!$D$242="OPS",'Labor Loading Matrix'!M1228,0),IF('CLINs &amp; Ceiling Rates'!$D$243="OPS",'Labor Loading Matrix'!N1228,0),IF('CLINs &amp; Ceiling Rates'!$D$244="OPS",'Labor Loading Matrix'!O1228,0),IF('CLINs &amp; Ceiling Rates'!$D$245="OPS",'Labor Loading Matrix'!P1228,0),IF('CLINs &amp; Ceiling Rates'!$D$246="OPS",'Labor Loading Matrix'!Q1228,0),IF('CLINs &amp; Ceiling Rates'!$D$247="OPS",'Labor Loading Matrix'!R1228,0),IF('CLINs &amp; Ceiling Rates'!$D$248="OPS",'Labor Loading Matrix'!S1228,0),IF('CLINs &amp; Ceiling Rates'!$D$249="OPS",'Labor Loading Matrix'!T1228,0),IF('CLINs &amp; Ceiling Rates'!$D$250="OPS",'Labor Loading Matrix'!U1228,0),IF('CLINs &amp; Ceiling Rates'!$D$251="OPS",'Labor Loading Matrix'!V1228,0),IF('CLINs &amp; Ceiling Rates'!$D$252="OPS",'Labor Loading Matrix'!W1228,0),IF('CLINs &amp; Ceiling Rates'!$D$253="OPS",'Labor Loading Matrix'!X1228,0),IF('CLINs &amp; Ceiling Rates'!$D$254="OPS",'Labor Loading Matrix'!Y1228,0),IF('CLINs &amp; Ceiling Rates'!$D$255="OPS",'Labor Loading Matrix'!Z1228,0),IF('CLINs &amp; Ceiling Rates'!$D$256="OPS",'Labor Loading Matrix'!AA1228,0))</f>
        <v>0</v>
      </c>
      <c r="F1228" s="175">
        <f>SUM(IF('CLINs &amp; Ceiling Rates'!$D$237="F&amp;E",'Labor Loading Matrix'!H1228,0),IF('CLINs &amp; Ceiling Rates'!$D$238="F&amp;E",'Labor Loading Matrix'!I1228,0),IF('CLINs &amp; Ceiling Rates'!$D$239="F&amp;E",'Labor Loading Matrix'!J1228,0),IF('CLINs &amp; Ceiling Rates'!$D$240="F&amp;E",'Labor Loading Matrix'!K1228,0),IF('CLINs &amp; Ceiling Rates'!$D$241="F&amp;E",'Labor Loading Matrix'!L1228,0),IF('CLINs &amp; Ceiling Rates'!$D$242="F&amp;E",'Labor Loading Matrix'!M1228,0),IF('CLINs &amp; Ceiling Rates'!$D$243="F&amp;E",'Labor Loading Matrix'!N1228,0),IF('CLINs &amp; Ceiling Rates'!$D$244="F&amp;E",'Labor Loading Matrix'!O1228,0),IF('CLINs &amp; Ceiling Rates'!$D$245="F&amp;E",'Labor Loading Matrix'!P1228,0),IF('CLINs &amp; Ceiling Rates'!$D$246="F&amp;E",'Labor Loading Matrix'!Q1228,0),IF('CLINs &amp; Ceiling Rates'!$D$247="F&amp;E",'Labor Loading Matrix'!R1228,0),IF('CLINs &amp; Ceiling Rates'!$D$248="F&amp;E",'Labor Loading Matrix'!S1228,0),IF('CLINs &amp; Ceiling Rates'!$D$249="F&amp;E",'Labor Loading Matrix'!T1228,0),IF('CLINs &amp; Ceiling Rates'!$D$250="F&amp;E",'Labor Loading Matrix'!U1228,0),IF('CLINs &amp; Ceiling Rates'!$D$251="F&amp;E",'Labor Loading Matrix'!V1228,0),IF('CLINs &amp; Ceiling Rates'!$D$252="F&amp;E",'Labor Loading Matrix'!W1228,0),IF('CLINs &amp; Ceiling Rates'!$D$253="F&amp;E",'Labor Loading Matrix'!X1228,0),IF('CLINs &amp; Ceiling Rates'!$D$254="F&amp;E",'Labor Loading Matrix'!Y1228,0),IF('CLINs &amp; Ceiling Rates'!$D$255="F&amp;E",'Labor Loading Matrix'!Z1228,0),IF('CLINs &amp; Ceiling Rates'!$D$256="F&amp;E",'Labor Loading Matrix'!AA1228,0))</f>
        <v>0</v>
      </c>
      <c r="G1228" s="175">
        <f>SUM(IF('CLINs &amp; Ceiling Rates'!$D$237="R&amp;D",'Labor Loading Matrix'!H1228,0),IF('CLINs &amp; Ceiling Rates'!$D$238="R&amp;D",'Labor Loading Matrix'!I1228,0),IF('CLINs &amp; Ceiling Rates'!$D$239="R&amp;D",'Labor Loading Matrix'!J1228,0),IF('CLINs &amp; Ceiling Rates'!$D$240="R&amp;D",'Labor Loading Matrix'!K1228,0),IF('CLINs &amp; Ceiling Rates'!$D$241="R&amp;D",'Labor Loading Matrix'!L1228,0),IF('CLINs &amp; Ceiling Rates'!$D$242="R&amp;D",'Labor Loading Matrix'!M1228,0),IF('CLINs &amp; Ceiling Rates'!$D$243="R&amp;D",'Labor Loading Matrix'!N1228,0),IF('CLINs &amp; Ceiling Rates'!$D$244="R&amp;D",'Labor Loading Matrix'!O1228,0),IF('CLINs &amp; Ceiling Rates'!$D$245="R&amp;D",'Labor Loading Matrix'!P1228,0),IF('CLINs &amp; Ceiling Rates'!$D$246="R&amp;D",'Labor Loading Matrix'!Q1228,0),IF('CLINs &amp; Ceiling Rates'!$D$247="R&amp;D",'Labor Loading Matrix'!R1228,0),IF('CLINs &amp; Ceiling Rates'!$D$248="R&amp;D",'Labor Loading Matrix'!S1228,0),IF('CLINs &amp; Ceiling Rates'!$D$249="R&amp;D",'Labor Loading Matrix'!T1228,0),IF('CLINs &amp; Ceiling Rates'!$D$250="R&amp;D",'Labor Loading Matrix'!U1228,0),IF('CLINs &amp; Ceiling Rates'!$D$251="R&amp;D",'Labor Loading Matrix'!V1228,0),IF('CLINs &amp; Ceiling Rates'!$D$252="R&amp;D",'Labor Loading Matrix'!W1228,0),IF('CLINs &amp; Ceiling Rates'!$D$253="R&amp;D",'Labor Loading Matrix'!X1228,0),IF('CLINs &amp; Ceiling Rates'!$D$254="R&amp;D",'Labor Loading Matrix'!Y1228,0),IF('CLINs &amp; Ceiling Rates'!$D$255="R&amp;D",'Labor Loading Matrix'!Z1228,0),IF('CLINs &amp; Ceiling Rates'!$D$256="R&amp;D",'Labor Loading Matrix'!AA1228,0))</f>
        <v>0</v>
      </c>
      <c r="H1228" s="137"/>
      <c r="I1228" s="137"/>
      <c r="J1228" s="137"/>
      <c r="K1228" s="137"/>
      <c r="L1228" s="137"/>
      <c r="M1228" s="137"/>
      <c r="N1228" s="84"/>
      <c r="O1228" s="84"/>
      <c r="P1228" s="84"/>
      <c r="Q1228" s="84"/>
      <c r="R1228" s="133"/>
      <c r="S1228" s="133"/>
      <c r="T1228" s="133"/>
      <c r="U1228" s="133"/>
      <c r="V1228" s="133"/>
      <c r="W1228" s="133"/>
      <c r="X1228" s="133"/>
      <c r="Y1228" s="133"/>
      <c r="Z1228" s="133"/>
      <c r="AA1228" s="133"/>
    </row>
    <row r="1229" spans="1:27" s="73" customFormat="1" ht="18" hidden="1" customHeight="1" x14ac:dyDescent="0.25">
      <c r="A1229" s="173">
        <f>'CLINs &amp; Ceiling Rates'!B158</f>
        <v>0</v>
      </c>
      <c r="B1229" s="173">
        <f>'CLINs &amp; Ceiling Rates'!C158</f>
        <v>0</v>
      </c>
      <c r="C1229" s="177" t="str">
        <f>'CLINs &amp; Ceiling Rates'!O158</f>
        <v/>
      </c>
      <c r="D1229" s="211">
        <f>IF('CLINs &amp; Ceiling Rates'!D1185="",SUM('Labor Loading Matrix'!H1229:AA1229),SUM(E1229:G1229))</f>
        <v>0</v>
      </c>
      <c r="E1229" s="175">
        <f>SUM(IF('CLINs &amp; Ceiling Rates'!$D$237="OPS",'Labor Loading Matrix'!H1229,0),IF('CLINs &amp; Ceiling Rates'!$D$238="OPS",'Labor Loading Matrix'!I1229,0),IF('CLINs &amp; Ceiling Rates'!$D$239="OPS",'Labor Loading Matrix'!J1229,0),IF('CLINs &amp; Ceiling Rates'!$D$240="OPS",'Labor Loading Matrix'!K1229,0),IF('CLINs &amp; Ceiling Rates'!$D$241="OPS",'Labor Loading Matrix'!L1229,0),IF('CLINs &amp; Ceiling Rates'!$D$242="OPS",'Labor Loading Matrix'!M1229,0),IF('CLINs &amp; Ceiling Rates'!$D$243="OPS",'Labor Loading Matrix'!N1229,0),IF('CLINs &amp; Ceiling Rates'!$D$244="OPS",'Labor Loading Matrix'!O1229,0),IF('CLINs &amp; Ceiling Rates'!$D$245="OPS",'Labor Loading Matrix'!P1229,0),IF('CLINs &amp; Ceiling Rates'!$D$246="OPS",'Labor Loading Matrix'!Q1229,0),IF('CLINs &amp; Ceiling Rates'!$D$247="OPS",'Labor Loading Matrix'!R1229,0),IF('CLINs &amp; Ceiling Rates'!$D$248="OPS",'Labor Loading Matrix'!S1229,0),IF('CLINs &amp; Ceiling Rates'!$D$249="OPS",'Labor Loading Matrix'!T1229,0),IF('CLINs &amp; Ceiling Rates'!$D$250="OPS",'Labor Loading Matrix'!U1229,0),IF('CLINs &amp; Ceiling Rates'!$D$251="OPS",'Labor Loading Matrix'!V1229,0),IF('CLINs &amp; Ceiling Rates'!$D$252="OPS",'Labor Loading Matrix'!W1229,0),IF('CLINs &amp; Ceiling Rates'!$D$253="OPS",'Labor Loading Matrix'!X1229,0),IF('CLINs &amp; Ceiling Rates'!$D$254="OPS",'Labor Loading Matrix'!Y1229,0),IF('CLINs &amp; Ceiling Rates'!$D$255="OPS",'Labor Loading Matrix'!Z1229,0),IF('CLINs &amp; Ceiling Rates'!$D$256="OPS",'Labor Loading Matrix'!AA1229,0))</f>
        <v>0</v>
      </c>
      <c r="F1229" s="175">
        <f>SUM(IF('CLINs &amp; Ceiling Rates'!$D$237="F&amp;E",'Labor Loading Matrix'!H1229,0),IF('CLINs &amp; Ceiling Rates'!$D$238="F&amp;E",'Labor Loading Matrix'!I1229,0),IF('CLINs &amp; Ceiling Rates'!$D$239="F&amp;E",'Labor Loading Matrix'!J1229,0),IF('CLINs &amp; Ceiling Rates'!$D$240="F&amp;E",'Labor Loading Matrix'!K1229,0),IF('CLINs &amp; Ceiling Rates'!$D$241="F&amp;E",'Labor Loading Matrix'!L1229,0),IF('CLINs &amp; Ceiling Rates'!$D$242="F&amp;E",'Labor Loading Matrix'!M1229,0),IF('CLINs &amp; Ceiling Rates'!$D$243="F&amp;E",'Labor Loading Matrix'!N1229,0),IF('CLINs &amp; Ceiling Rates'!$D$244="F&amp;E",'Labor Loading Matrix'!O1229,0),IF('CLINs &amp; Ceiling Rates'!$D$245="F&amp;E",'Labor Loading Matrix'!P1229,0),IF('CLINs &amp; Ceiling Rates'!$D$246="F&amp;E",'Labor Loading Matrix'!Q1229,0),IF('CLINs &amp; Ceiling Rates'!$D$247="F&amp;E",'Labor Loading Matrix'!R1229,0),IF('CLINs &amp; Ceiling Rates'!$D$248="F&amp;E",'Labor Loading Matrix'!S1229,0),IF('CLINs &amp; Ceiling Rates'!$D$249="F&amp;E",'Labor Loading Matrix'!T1229,0),IF('CLINs &amp; Ceiling Rates'!$D$250="F&amp;E",'Labor Loading Matrix'!U1229,0),IF('CLINs &amp; Ceiling Rates'!$D$251="F&amp;E",'Labor Loading Matrix'!V1229,0),IF('CLINs &amp; Ceiling Rates'!$D$252="F&amp;E",'Labor Loading Matrix'!W1229,0),IF('CLINs &amp; Ceiling Rates'!$D$253="F&amp;E",'Labor Loading Matrix'!X1229,0),IF('CLINs &amp; Ceiling Rates'!$D$254="F&amp;E",'Labor Loading Matrix'!Y1229,0),IF('CLINs &amp; Ceiling Rates'!$D$255="F&amp;E",'Labor Loading Matrix'!Z1229,0),IF('CLINs &amp; Ceiling Rates'!$D$256="F&amp;E",'Labor Loading Matrix'!AA1229,0))</f>
        <v>0</v>
      </c>
      <c r="G1229" s="175">
        <f>SUM(IF('CLINs &amp; Ceiling Rates'!$D$237="R&amp;D",'Labor Loading Matrix'!H1229,0),IF('CLINs &amp; Ceiling Rates'!$D$238="R&amp;D",'Labor Loading Matrix'!I1229,0),IF('CLINs &amp; Ceiling Rates'!$D$239="R&amp;D",'Labor Loading Matrix'!J1229,0),IF('CLINs &amp; Ceiling Rates'!$D$240="R&amp;D",'Labor Loading Matrix'!K1229,0),IF('CLINs &amp; Ceiling Rates'!$D$241="R&amp;D",'Labor Loading Matrix'!L1229,0),IF('CLINs &amp; Ceiling Rates'!$D$242="R&amp;D",'Labor Loading Matrix'!M1229,0),IF('CLINs &amp; Ceiling Rates'!$D$243="R&amp;D",'Labor Loading Matrix'!N1229,0),IF('CLINs &amp; Ceiling Rates'!$D$244="R&amp;D",'Labor Loading Matrix'!O1229,0),IF('CLINs &amp; Ceiling Rates'!$D$245="R&amp;D",'Labor Loading Matrix'!P1229,0),IF('CLINs &amp; Ceiling Rates'!$D$246="R&amp;D",'Labor Loading Matrix'!Q1229,0),IF('CLINs &amp; Ceiling Rates'!$D$247="R&amp;D",'Labor Loading Matrix'!R1229,0),IF('CLINs &amp; Ceiling Rates'!$D$248="R&amp;D",'Labor Loading Matrix'!S1229,0),IF('CLINs &amp; Ceiling Rates'!$D$249="R&amp;D",'Labor Loading Matrix'!T1229,0),IF('CLINs &amp; Ceiling Rates'!$D$250="R&amp;D",'Labor Loading Matrix'!U1229,0),IF('CLINs &amp; Ceiling Rates'!$D$251="R&amp;D",'Labor Loading Matrix'!V1229,0),IF('CLINs &amp; Ceiling Rates'!$D$252="R&amp;D",'Labor Loading Matrix'!W1229,0),IF('CLINs &amp; Ceiling Rates'!$D$253="R&amp;D",'Labor Loading Matrix'!X1229,0),IF('CLINs &amp; Ceiling Rates'!$D$254="R&amp;D",'Labor Loading Matrix'!Y1229,0),IF('CLINs &amp; Ceiling Rates'!$D$255="R&amp;D",'Labor Loading Matrix'!Z1229,0),IF('CLINs &amp; Ceiling Rates'!$D$256="R&amp;D",'Labor Loading Matrix'!AA1229,0))</f>
        <v>0</v>
      </c>
      <c r="H1229" s="137"/>
      <c r="I1229" s="137"/>
      <c r="J1229" s="137"/>
      <c r="K1229" s="137"/>
      <c r="L1229" s="137"/>
      <c r="M1229" s="137"/>
      <c r="N1229" s="84"/>
      <c r="O1229" s="84"/>
      <c r="P1229" s="84"/>
      <c r="Q1229" s="84"/>
      <c r="R1229" s="133"/>
      <c r="S1229" s="133"/>
      <c r="T1229" s="133"/>
      <c r="U1229" s="133"/>
      <c r="V1229" s="133"/>
      <c r="W1229" s="133"/>
      <c r="X1229" s="133"/>
      <c r="Y1229" s="133"/>
      <c r="Z1229" s="133"/>
      <c r="AA1229" s="133"/>
    </row>
    <row r="1230" spans="1:27" s="73" customFormat="1" ht="18" hidden="1" customHeight="1" x14ac:dyDescent="0.25">
      <c r="A1230" s="173">
        <f>'CLINs &amp; Ceiling Rates'!B159</f>
        <v>0</v>
      </c>
      <c r="B1230" s="173">
        <f>'CLINs &amp; Ceiling Rates'!C159</f>
        <v>0</v>
      </c>
      <c r="C1230" s="177" t="str">
        <f>'CLINs &amp; Ceiling Rates'!O159</f>
        <v/>
      </c>
      <c r="D1230" s="211">
        <f>IF('CLINs &amp; Ceiling Rates'!D1186="",SUM('Labor Loading Matrix'!H1230:AA1230),SUM(E1230:G1230))</f>
        <v>0</v>
      </c>
      <c r="E1230" s="175">
        <f>SUM(IF('CLINs &amp; Ceiling Rates'!$D$237="OPS",'Labor Loading Matrix'!H1230,0),IF('CLINs &amp; Ceiling Rates'!$D$238="OPS",'Labor Loading Matrix'!I1230,0),IF('CLINs &amp; Ceiling Rates'!$D$239="OPS",'Labor Loading Matrix'!J1230,0),IF('CLINs &amp; Ceiling Rates'!$D$240="OPS",'Labor Loading Matrix'!K1230,0),IF('CLINs &amp; Ceiling Rates'!$D$241="OPS",'Labor Loading Matrix'!L1230,0),IF('CLINs &amp; Ceiling Rates'!$D$242="OPS",'Labor Loading Matrix'!M1230,0),IF('CLINs &amp; Ceiling Rates'!$D$243="OPS",'Labor Loading Matrix'!N1230,0),IF('CLINs &amp; Ceiling Rates'!$D$244="OPS",'Labor Loading Matrix'!O1230,0),IF('CLINs &amp; Ceiling Rates'!$D$245="OPS",'Labor Loading Matrix'!P1230,0),IF('CLINs &amp; Ceiling Rates'!$D$246="OPS",'Labor Loading Matrix'!Q1230,0),IF('CLINs &amp; Ceiling Rates'!$D$247="OPS",'Labor Loading Matrix'!R1230,0),IF('CLINs &amp; Ceiling Rates'!$D$248="OPS",'Labor Loading Matrix'!S1230,0),IF('CLINs &amp; Ceiling Rates'!$D$249="OPS",'Labor Loading Matrix'!T1230,0),IF('CLINs &amp; Ceiling Rates'!$D$250="OPS",'Labor Loading Matrix'!U1230,0),IF('CLINs &amp; Ceiling Rates'!$D$251="OPS",'Labor Loading Matrix'!V1230,0),IF('CLINs &amp; Ceiling Rates'!$D$252="OPS",'Labor Loading Matrix'!W1230,0),IF('CLINs &amp; Ceiling Rates'!$D$253="OPS",'Labor Loading Matrix'!X1230,0),IF('CLINs &amp; Ceiling Rates'!$D$254="OPS",'Labor Loading Matrix'!Y1230,0),IF('CLINs &amp; Ceiling Rates'!$D$255="OPS",'Labor Loading Matrix'!Z1230,0),IF('CLINs &amp; Ceiling Rates'!$D$256="OPS",'Labor Loading Matrix'!AA1230,0))</f>
        <v>0</v>
      </c>
      <c r="F1230" s="175">
        <f>SUM(IF('CLINs &amp; Ceiling Rates'!$D$237="F&amp;E",'Labor Loading Matrix'!H1230,0),IF('CLINs &amp; Ceiling Rates'!$D$238="F&amp;E",'Labor Loading Matrix'!I1230,0),IF('CLINs &amp; Ceiling Rates'!$D$239="F&amp;E",'Labor Loading Matrix'!J1230,0),IF('CLINs &amp; Ceiling Rates'!$D$240="F&amp;E",'Labor Loading Matrix'!K1230,0),IF('CLINs &amp; Ceiling Rates'!$D$241="F&amp;E",'Labor Loading Matrix'!L1230,0),IF('CLINs &amp; Ceiling Rates'!$D$242="F&amp;E",'Labor Loading Matrix'!M1230,0),IF('CLINs &amp; Ceiling Rates'!$D$243="F&amp;E",'Labor Loading Matrix'!N1230,0),IF('CLINs &amp; Ceiling Rates'!$D$244="F&amp;E",'Labor Loading Matrix'!O1230,0),IF('CLINs &amp; Ceiling Rates'!$D$245="F&amp;E",'Labor Loading Matrix'!P1230,0),IF('CLINs &amp; Ceiling Rates'!$D$246="F&amp;E",'Labor Loading Matrix'!Q1230,0),IF('CLINs &amp; Ceiling Rates'!$D$247="F&amp;E",'Labor Loading Matrix'!R1230,0),IF('CLINs &amp; Ceiling Rates'!$D$248="F&amp;E",'Labor Loading Matrix'!S1230,0),IF('CLINs &amp; Ceiling Rates'!$D$249="F&amp;E",'Labor Loading Matrix'!T1230,0),IF('CLINs &amp; Ceiling Rates'!$D$250="F&amp;E",'Labor Loading Matrix'!U1230,0),IF('CLINs &amp; Ceiling Rates'!$D$251="F&amp;E",'Labor Loading Matrix'!V1230,0),IF('CLINs &amp; Ceiling Rates'!$D$252="F&amp;E",'Labor Loading Matrix'!W1230,0),IF('CLINs &amp; Ceiling Rates'!$D$253="F&amp;E",'Labor Loading Matrix'!X1230,0),IF('CLINs &amp; Ceiling Rates'!$D$254="F&amp;E",'Labor Loading Matrix'!Y1230,0),IF('CLINs &amp; Ceiling Rates'!$D$255="F&amp;E",'Labor Loading Matrix'!Z1230,0),IF('CLINs &amp; Ceiling Rates'!$D$256="F&amp;E",'Labor Loading Matrix'!AA1230,0))</f>
        <v>0</v>
      </c>
      <c r="G1230" s="175">
        <f>SUM(IF('CLINs &amp; Ceiling Rates'!$D$237="R&amp;D",'Labor Loading Matrix'!H1230,0),IF('CLINs &amp; Ceiling Rates'!$D$238="R&amp;D",'Labor Loading Matrix'!I1230,0),IF('CLINs &amp; Ceiling Rates'!$D$239="R&amp;D",'Labor Loading Matrix'!J1230,0),IF('CLINs &amp; Ceiling Rates'!$D$240="R&amp;D",'Labor Loading Matrix'!K1230,0),IF('CLINs &amp; Ceiling Rates'!$D$241="R&amp;D",'Labor Loading Matrix'!L1230,0),IF('CLINs &amp; Ceiling Rates'!$D$242="R&amp;D",'Labor Loading Matrix'!M1230,0),IF('CLINs &amp; Ceiling Rates'!$D$243="R&amp;D",'Labor Loading Matrix'!N1230,0),IF('CLINs &amp; Ceiling Rates'!$D$244="R&amp;D",'Labor Loading Matrix'!O1230,0),IF('CLINs &amp; Ceiling Rates'!$D$245="R&amp;D",'Labor Loading Matrix'!P1230,0),IF('CLINs &amp; Ceiling Rates'!$D$246="R&amp;D",'Labor Loading Matrix'!Q1230,0),IF('CLINs &amp; Ceiling Rates'!$D$247="R&amp;D",'Labor Loading Matrix'!R1230,0),IF('CLINs &amp; Ceiling Rates'!$D$248="R&amp;D",'Labor Loading Matrix'!S1230,0),IF('CLINs &amp; Ceiling Rates'!$D$249="R&amp;D",'Labor Loading Matrix'!T1230,0),IF('CLINs &amp; Ceiling Rates'!$D$250="R&amp;D",'Labor Loading Matrix'!U1230,0),IF('CLINs &amp; Ceiling Rates'!$D$251="R&amp;D",'Labor Loading Matrix'!V1230,0),IF('CLINs &amp; Ceiling Rates'!$D$252="R&amp;D",'Labor Loading Matrix'!W1230,0),IF('CLINs &amp; Ceiling Rates'!$D$253="R&amp;D",'Labor Loading Matrix'!X1230,0),IF('CLINs &amp; Ceiling Rates'!$D$254="R&amp;D",'Labor Loading Matrix'!Y1230,0),IF('CLINs &amp; Ceiling Rates'!$D$255="R&amp;D",'Labor Loading Matrix'!Z1230,0),IF('CLINs &amp; Ceiling Rates'!$D$256="R&amp;D",'Labor Loading Matrix'!AA1230,0))</f>
        <v>0</v>
      </c>
      <c r="H1230" s="137"/>
      <c r="I1230" s="137"/>
      <c r="J1230" s="137"/>
      <c r="K1230" s="137"/>
      <c r="L1230" s="137"/>
      <c r="M1230" s="137"/>
      <c r="N1230" s="84"/>
      <c r="O1230" s="84"/>
      <c r="P1230" s="84"/>
      <c r="Q1230" s="84"/>
      <c r="R1230" s="133"/>
      <c r="S1230" s="133"/>
      <c r="T1230" s="133"/>
      <c r="U1230" s="133"/>
      <c r="V1230" s="133"/>
      <c r="W1230" s="133"/>
      <c r="X1230" s="133"/>
      <c r="Y1230" s="133"/>
      <c r="Z1230" s="133"/>
      <c r="AA1230" s="133"/>
    </row>
    <row r="1231" spans="1:27" s="73" customFormat="1" ht="18" hidden="1" customHeight="1" x14ac:dyDescent="0.25">
      <c r="A1231" s="173">
        <f>'CLINs &amp; Ceiling Rates'!B160</f>
        <v>0</v>
      </c>
      <c r="B1231" s="173">
        <f>'CLINs &amp; Ceiling Rates'!C160</f>
        <v>0</v>
      </c>
      <c r="C1231" s="177" t="str">
        <f>'CLINs &amp; Ceiling Rates'!O160</f>
        <v/>
      </c>
      <c r="D1231" s="211">
        <f>IF('CLINs &amp; Ceiling Rates'!D1187="",SUM('Labor Loading Matrix'!H1231:AA1231),SUM(E1231:G1231))</f>
        <v>0</v>
      </c>
      <c r="E1231" s="175">
        <f>SUM(IF('CLINs &amp; Ceiling Rates'!$D$237="OPS",'Labor Loading Matrix'!H1231,0),IF('CLINs &amp; Ceiling Rates'!$D$238="OPS",'Labor Loading Matrix'!I1231,0),IF('CLINs &amp; Ceiling Rates'!$D$239="OPS",'Labor Loading Matrix'!J1231,0),IF('CLINs &amp; Ceiling Rates'!$D$240="OPS",'Labor Loading Matrix'!K1231,0),IF('CLINs &amp; Ceiling Rates'!$D$241="OPS",'Labor Loading Matrix'!L1231,0),IF('CLINs &amp; Ceiling Rates'!$D$242="OPS",'Labor Loading Matrix'!M1231,0),IF('CLINs &amp; Ceiling Rates'!$D$243="OPS",'Labor Loading Matrix'!N1231,0),IF('CLINs &amp; Ceiling Rates'!$D$244="OPS",'Labor Loading Matrix'!O1231,0),IF('CLINs &amp; Ceiling Rates'!$D$245="OPS",'Labor Loading Matrix'!P1231,0),IF('CLINs &amp; Ceiling Rates'!$D$246="OPS",'Labor Loading Matrix'!Q1231,0),IF('CLINs &amp; Ceiling Rates'!$D$247="OPS",'Labor Loading Matrix'!R1231,0),IF('CLINs &amp; Ceiling Rates'!$D$248="OPS",'Labor Loading Matrix'!S1231,0),IF('CLINs &amp; Ceiling Rates'!$D$249="OPS",'Labor Loading Matrix'!T1231,0),IF('CLINs &amp; Ceiling Rates'!$D$250="OPS",'Labor Loading Matrix'!U1231,0),IF('CLINs &amp; Ceiling Rates'!$D$251="OPS",'Labor Loading Matrix'!V1231,0),IF('CLINs &amp; Ceiling Rates'!$D$252="OPS",'Labor Loading Matrix'!W1231,0),IF('CLINs &amp; Ceiling Rates'!$D$253="OPS",'Labor Loading Matrix'!X1231,0),IF('CLINs &amp; Ceiling Rates'!$D$254="OPS",'Labor Loading Matrix'!Y1231,0),IF('CLINs &amp; Ceiling Rates'!$D$255="OPS",'Labor Loading Matrix'!Z1231,0),IF('CLINs &amp; Ceiling Rates'!$D$256="OPS",'Labor Loading Matrix'!AA1231,0))</f>
        <v>0</v>
      </c>
      <c r="F1231" s="175">
        <f>SUM(IF('CLINs &amp; Ceiling Rates'!$D$237="F&amp;E",'Labor Loading Matrix'!H1231,0),IF('CLINs &amp; Ceiling Rates'!$D$238="F&amp;E",'Labor Loading Matrix'!I1231,0),IF('CLINs &amp; Ceiling Rates'!$D$239="F&amp;E",'Labor Loading Matrix'!J1231,0),IF('CLINs &amp; Ceiling Rates'!$D$240="F&amp;E",'Labor Loading Matrix'!K1231,0),IF('CLINs &amp; Ceiling Rates'!$D$241="F&amp;E",'Labor Loading Matrix'!L1231,0),IF('CLINs &amp; Ceiling Rates'!$D$242="F&amp;E",'Labor Loading Matrix'!M1231,0),IF('CLINs &amp; Ceiling Rates'!$D$243="F&amp;E",'Labor Loading Matrix'!N1231,0),IF('CLINs &amp; Ceiling Rates'!$D$244="F&amp;E",'Labor Loading Matrix'!O1231,0),IF('CLINs &amp; Ceiling Rates'!$D$245="F&amp;E",'Labor Loading Matrix'!P1231,0),IF('CLINs &amp; Ceiling Rates'!$D$246="F&amp;E",'Labor Loading Matrix'!Q1231,0),IF('CLINs &amp; Ceiling Rates'!$D$247="F&amp;E",'Labor Loading Matrix'!R1231,0),IF('CLINs &amp; Ceiling Rates'!$D$248="F&amp;E",'Labor Loading Matrix'!S1231,0),IF('CLINs &amp; Ceiling Rates'!$D$249="F&amp;E",'Labor Loading Matrix'!T1231,0),IF('CLINs &amp; Ceiling Rates'!$D$250="F&amp;E",'Labor Loading Matrix'!U1231,0),IF('CLINs &amp; Ceiling Rates'!$D$251="F&amp;E",'Labor Loading Matrix'!V1231,0),IF('CLINs &amp; Ceiling Rates'!$D$252="F&amp;E",'Labor Loading Matrix'!W1231,0),IF('CLINs &amp; Ceiling Rates'!$D$253="F&amp;E",'Labor Loading Matrix'!X1231,0),IF('CLINs &amp; Ceiling Rates'!$D$254="F&amp;E",'Labor Loading Matrix'!Y1231,0),IF('CLINs &amp; Ceiling Rates'!$D$255="F&amp;E",'Labor Loading Matrix'!Z1231,0),IF('CLINs &amp; Ceiling Rates'!$D$256="F&amp;E",'Labor Loading Matrix'!AA1231,0))</f>
        <v>0</v>
      </c>
      <c r="G1231" s="175">
        <f>SUM(IF('CLINs &amp; Ceiling Rates'!$D$237="R&amp;D",'Labor Loading Matrix'!H1231,0),IF('CLINs &amp; Ceiling Rates'!$D$238="R&amp;D",'Labor Loading Matrix'!I1231,0),IF('CLINs &amp; Ceiling Rates'!$D$239="R&amp;D",'Labor Loading Matrix'!J1231,0),IF('CLINs &amp; Ceiling Rates'!$D$240="R&amp;D",'Labor Loading Matrix'!K1231,0),IF('CLINs &amp; Ceiling Rates'!$D$241="R&amp;D",'Labor Loading Matrix'!L1231,0),IF('CLINs &amp; Ceiling Rates'!$D$242="R&amp;D",'Labor Loading Matrix'!M1231,0),IF('CLINs &amp; Ceiling Rates'!$D$243="R&amp;D",'Labor Loading Matrix'!N1231,0),IF('CLINs &amp; Ceiling Rates'!$D$244="R&amp;D",'Labor Loading Matrix'!O1231,0),IF('CLINs &amp; Ceiling Rates'!$D$245="R&amp;D",'Labor Loading Matrix'!P1231,0),IF('CLINs &amp; Ceiling Rates'!$D$246="R&amp;D",'Labor Loading Matrix'!Q1231,0),IF('CLINs &amp; Ceiling Rates'!$D$247="R&amp;D",'Labor Loading Matrix'!R1231,0),IF('CLINs &amp; Ceiling Rates'!$D$248="R&amp;D",'Labor Loading Matrix'!S1231,0),IF('CLINs &amp; Ceiling Rates'!$D$249="R&amp;D",'Labor Loading Matrix'!T1231,0),IF('CLINs &amp; Ceiling Rates'!$D$250="R&amp;D",'Labor Loading Matrix'!U1231,0),IF('CLINs &amp; Ceiling Rates'!$D$251="R&amp;D",'Labor Loading Matrix'!V1231,0),IF('CLINs &amp; Ceiling Rates'!$D$252="R&amp;D",'Labor Loading Matrix'!W1231,0),IF('CLINs &amp; Ceiling Rates'!$D$253="R&amp;D",'Labor Loading Matrix'!X1231,0),IF('CLINs &amp; Ceiling Rates'!$D$254="R&amp;D",'Labor Loading Matrix'!Y1231,0),IF('CLINs &amp; Ceiling Rates'!$D$255="R&amp;D",'Labor Loading Matrix'!Z1231,0),IF('CLINs &amp; Ceiling Rates'!$D$256="R&amp;D",'Labor Loading Matrix'!AA1231,0))</f>
        <v>0</v>
      </c>
      <c r="H1231" s="137"/>
      <c r="I1231" s="137"/>
      <c r="J1231" s="137"/>
      <c r="K1231" s="137"/>
      <c r="L1231" s="137"/>
      <c r="M1231" s="137"/>
      <c r="N1231" s="84"/>
      <c r="O1231" s="84"/>
      <c r="P1231" s="84"/>
      <c r="Q1231" s="84"/>
      <c r="R1231" s="133"/>
      <c r="S1231" s="133"/>
      <c r="T1231" s="133"/>
      <c r="U1231" s="133"/>
      <c r="V1231" s="133"/>
      <c r="W1231" s="133"/>
      <c r="X1231" s="133"/>
      <c r="Y1231" s="133"/>
      <c r="Z1231" s="133"/>
      <c r="AA1231" s="133"/>
    </row>
    <row r="1232" spans="1:27" s="73" customFormat="1" ht="18" hidden="1" customHeight="1" x14ac:dyDescent="0.25">
      <c r="A1232" s="173">
        <f>'CLINs &amp; Ceiling Rates'!B161</f>
        <v>0</v>
      </c>
      <c r="B1232" s="173">
        <f>'CLINs &amp; Ceiling Rates'!C161</f>
        <v>0</v>
      </c>
      <c r="C1232" s="177" t="str">
        <f>'CLINs &amp; Ceiling Rates'!O161</f>
        <v/>
      </c>
      <c r="D1232" s="211">
        <f>IF('CLINs &amp; Ceiling Rates'!D1188="",SUM('Labor Loading Matrix'!H1232:AA1232),SUM(E1232:G1232))</f>
        <v>0</v>
      </c>
      <c r="E1232" s="175">
        <f>SUM(IF('CLINs &amp; Ceiling Rates'!$D$237="OPS",'Labor Loading Matrix'!H1232,0),IF('CLINs &amp; Ceiling Rates'!$D$238="OPS",'Labor Loading Matrix'!I1232,0),IF('CLINs &amp; Ceiling Rates'!$D$239="OPS",'Labor Loading Matrix'!J1232,0),IF('CLINs &amp; Ceiling Rates'!$D$240="OPS",'Labor Loading Matrix'!K1232,0),IF('CLINs &amp; Ceiling Rates'!$D$241="OPS",'Labor Loading Matrix'!L1232,0),IF('CLINs &amp; Ceiling Rates'!$D$242="OPS",'Labor Loading Matrix'!M1232,0),IF('CLINs &amp; Ceiling Rates'!$D$243="OPS",'Labor Loading Matrix'!N1232,0),IF('CLINs &amp; Ceiling Rates'!$D$244="OPS",'Labor Loading Matrix'!O1232,0),IF('CLINs &amp; Ceiling Rates'!$D$245="OPS",'Labor Loading Matrix'!P1232,0),IF('CLINs &amp; Ceiling Rates'!$D$246="OPS",'Labor Loading Matrix'!Q1232,0),IF('CLINs &amp; Ceiling Rates'!$D$247="OPS",'Labor Loading Matrix'!R1232,0),IF('CLINs &amp; Ceiling Rates'!$D$248="OPS",'Labor Loading Matrix'!S1232,0),IF('CLINs &amp; Ceiling Rates'!$D$249="OPS",'Labor Loading Matrix'!T1232,0),IF('CLINs &amp; Ceiling Rates'!$D$250="OPS",'Labor Loading Matrix'!U1232,0),IF('CLINs &amp; Ceiling Rates'!$D$251="OPS",'Labor Loading Matrix'!V1232,0),IF('CLINs &amp; Ceiling Rates'!$D$252="OPS",'Labor Loading Matrix'!W1232,0),IF('CLINs &amp; Ceiling Rates'!$D$253="OPS",'Labor Loading Matrix'!X1232,0),IF('CLINs &amp; Ceiling Rates'!$D$254="OPS",'Labor Loading Matrix'!Y1232,0),IF('CLINs &amp; Ceiling Rates'!$D$255="OPS",'Labor Loading Matrix'!Z1232,0),IF('CLINs &amp; Ceiling Rates'!$D$256="OPS",'Labor Loading Matrix'!AA1232,0))</f>
        <v>0</v>
      </c>
      <c r="F1232" s="175">
        <f>SUM(IF('CLINs &amp; Ceiling Rates'!$D$237="F&amp;E",'Labor Loading Matrix'!H1232,0),IF('CLINs &amp; Ceiling Rates'!$D$238="F&amp;E",'Labor Loading Matrix'!I1232,0),IF('CLINs &amp; Ceiling Rates'!$D$239="F&amp;E",'Labor Loading Matrix'!J1232,0),IF('CLINs &amp; Ceiling Rates'!$D$240="F&amp;E",'Labor Loading Matrix'!K1232,0),IF('CLINs &amp; Ceiling Rates'!$D$241="F&amp;E",'Labor Loading Matrix'!L1232,0),IF('CLINs &amp; Ceiling Rates'!$D$242="F&amp;E",'Labor Loading Matrix'!M1232,0),IF('CLINs &amp; Ceiling Rates'!$D$243="F&amp;E",'Labor Loading Matrix'!N1232,0),IF('CLINs &amp; Ceiling Rates'!$D$244="F&amp;E",'Labor Loading Matrix'!O1232,0),IF('CLINs &amp; Ceiling Rates'!$D$245="F&amp;E",'Labor Loading Matrix'!P1232,0),IF('CLINs &amp; Ceiling Rates'!$D$246="F&amp;E",'Labor Loading Matrix'!Q1232,0),IF('CLINs &amp; Ceiling Rates'!$D$247="F&amp;E",'Labor Loading Matrix'!R1232,0),IF('CLINs &amp; Ceiling Rates'!$D$248="F&amp;E",'Labor Loading Matrix'!S1232,0),IF('CLINs &amp; Ceiling Rates'!$D$249="F&amp;E",'Labor Loading Matrix'!T1232,0),IF('CLINs &amp; Ceiling Rates'!$D$250="F&amp;E",'Labor Loading Matrix'!U1232,0),IF('CLINs &amp; Ceiling Rates'!$D$251="F&amp;E",'Labor Loading Matrix'!V1232,0),IF('CLINs &amp; Ceiling Rates'!$D$252="F&amp;E",'Labor Loading Matrix'!W1232,0),IF('CLINs &amp; Ceiling Rates'!$D$253="F&amp;E",'Labor Loading Matrix'!X1232,0),IF('CLINs &amp; Ceiling Rates'!$D$254="F&amp;E",'Labor Loading Matrix'!Y1232,0),IF('CLINs &amp; Ceiling Rates'!$D$255="F&amp;E",'Labor Loading Matrix'!Z1232,0),IF('CLINs &amp; Ceiling Rates'!$D$256="F&amp;E",'Labor Loading Matrix'!AA1232,0))</f>
        <v>0</v>
      </c>
      <c r="G1232" s="175">
        <f>SUM(IF('CLINs &amp; Ceiling Rates'!$D$237="R&amp;D",'Labor Loading Matrix'!H1232,0),IF('CLINs &amp; Ceiling Rates'!$D$238="R&amp;D",'Labor Loading Matrix'!I1232,0),IF('CLINs &amp; Ceiling Rates'!$D$239="R&amp;D",'Labor Loading Matrix'!J1232,0),IF('CLINs &amp; Ceiling Rates'!$D$240="R&amp;D",'Labor Loading Matrix'!K1232,0),IF('CLINs &amp; Ceiling Rates'!$D$241="R&amp;D",'Labor Loading Matrix'!L1232,0),IF('CLINs &amp; Ceiling Rates'!$D$242="R&amp;D",'Labor Loading Matrix'!M1232,0),IF('CLINs &amp; Ceiling Rates'!$D$243="R&amp;D",'Labor Loading Matrix'!N1232,0),IF('CLINs &amp; Ceiling Rates'!$D$244="R&amp;D",'Labor Loading Matrix'!O1232,0),IF('CLINs &amp; Ceiling Rates'!$D$245="R&amp;D",'Labor Loading Matrix'!P1232,0),IF('CLINs &amp; Ceiling Rates'!$D$246="R&amp;D",'Labor Loading Matrix'!Q1232,0),IF('CLINs &amp; Ceiling Rates'!$D$247="R&amp;D",'Labor Loading Matrix'!R1232,0),IF('CLINs &amp; Ceiling Rates'!$D$248="R&amp;D",'Labor Loading Matrix'!S1232,0),IF('CLINs &amp; Ceiling Rates'!$D$249="R&amp;D",'Labor Loading Matrix'!T1232,0),IF('CLINs &amp; Ceiling Rates'!$D$250="R&amp;D",'Labor Loading Matrix'!U1232,0),IF('CLINs &amp; Ceiling Rates'!$D$251="R&amp;D",'Labor Loading Matrix'!V1232,0),IF('CLINs &amp; Ceiling Rates'!$D$252="R&amp;D",'Labor Loading Matrix'!W1232,0),IF('CLINs &amp; Ceiling Rates'!$D$253="R&amp;D",'Labor Loading Matrix'!X1232,0),IF('CLINs &amp; Ceiling Rates'!$D$254="R&amp;D",'Labor Loading Matrix'!Y1232,0),IF('CLINs &amp; Ceiling Rates'!$D$255="R&amp;D",'Labor Loading Matrix'!Z1232,0),IF('CLINs &amp; Ceiling Rates'!$D$256="R&amp;D",'Labor Loading Matrix'!AA1232,0))</f>
        <v>0</v>
      </c>
      <c r="H1232" s="137"/>
      <c r="I1232" s="137"/>
      <c r="J1232" s="137"/>
      <c r="K1232" s="137"/>
      <c r="L1232" s="137"/>
      <c r="M1232" s="137"/>
      <c r="N1232" s="84"/>
      <c r="O1232" s="84"/>
      <c r="P1232" s="84"/>
      <c r="Q1232" s="84"/>
      <c r="R1232" s="133"/>
      <c r="S1232" s="133"/>
      <c r="T1232" s="133"/>
      <c r="U1232" s="133"/>
      <c r="V1232" s="133"/>
      <c r="W1232" s="133"/>
      <c r="X1232" s="133"/>
      <c r="Y1232" s="133"/>
      <c r="Z1232" s="133"/>
      <c r="AA1232" s="133"/>
    </row>
    <row r="1233" spans="1:27" s="73" customFormat="1" ht="18" hidden="1" customHeight="1" x14ac:dyDescent="0.25">
      <c r="A1233" s="173">
        <f>'CLINs &amp; Ceiling Rates'!B162</f>
        <v>0</v>
      </c>
      <c r="B1233" s="173">
        <f>'CLINs &amp; Ceiling Rates'!C162</f>
        <v>0</v>
      </c>
      <c r="C1233" s="177" t="str">
        <f>'CLINs &amp; Ceiling Rates'!O162</f>
        <v/>
      </c>
      <c r="D1233" s="211">
        <f>IF('CLINs &amp; Ceiling Rates'!D1189="",SUM('Labor Loading Matrix'!H1233:AA1233),SUM(E1233:G1233))</f>
        <v>0</v>
      </c>
      <c r="E1233" s="175">
        <f>SUM(IF('CLINs &amp; Ceiling Rates'!$D$237="OPS",'Labor Loading Matrix'!H1233,0),IF('CLINs &amp; Ceiling Rates'!$D$238="OPS",'Labor Loading Matrix'!I1233,0),IF('CLINs &amp; Ceiling Rates'!$D$239="OPS",'Labor Loading Matrix'!J1233,0),IF('CLINs &amp; Ceiling Rates'!$D$240="OPS",'Labor Loading Matrix'!K1233,0),IF('CLINs &amp; Ceiling Rates'!$D$241="OPS",'Labor Loading Matrix'!L1233,0),IF('CLINs &amp; Ceiling Rates'!$D$242="OPS",'Labor Loading Matrix'!M1233,0),IF('CLINs &amp; Ceiling Rates'!$D$243="OPS",'Labor Loading Matrix'!N1233,0),IF('CLINs &amp; Ceiling Rates'!$D$244="OPS",'Labor Loading Matrix'!O1233,0),IF('CLINs &amp; Ceiling Rates'!$D$245="OPS",'Labor Loading Matrix'!P1233,0),IF('CLINs &amp; Ceiling Rates'!$D$246="OPS",'Labor Loading Matrix'!Q1233,0),IF('CLINs &amp; Ceiling Rates'!$D$247="OPS",'Labor Loading Matrix'!R1233,0),IF('CLINs &amp; Ceiling Rates'!$D$248="OPS",'Labor Loading Matrix'!S1233,0),IF('CLINs &amp; Ceiling Rates'!$D$249="OPS",'Labor Loading Matrix'!T1233,0),IF('CLINs &amp; Ceiling Rates'!$D$250="OPS",'Labor Loading Matrix'!U1233,0),IF('CLINs &amp; Ceiling Rates'!$D$251="OPS",'Labor Loading Matrix'!V1233,0),IF('CLINs &amp; Ceiling Rates'!$D$252="OPS",'Labor Loading Matrix'!W1233,0),IF('CLINs &amp; Ceiling Rates'!$D$253="OPS",'Labor Loading Matrix'!X1233,0),IF('CLINs &amp; Ceiling Rates'!$D$254="OPS",'Labor Loading Matrix'!Y1233,0),IF('CLINs &amp; Ceiling Rates'!$D$255="OPS",'Labor Loading Matrix'!Z1233,0),IF('CLINs &amp; Ceiling Rates'!$D$256="OPS",'Labor Loading Matrix'!AA1233,0))</f>
        <v>0</v>
      </c>
      <c r="F1233" s="175">
        <f>SUM(IF('CLINs &amp; Ceiling Rates'!$D$237="F&amp;E",'Labor Loading Matrix'!H1233,0),IF('CLINs &amp; Ceiling Rates'!$D$238="F&amp;E",'Labor Loading Matrix'!I1233,0),IF('CLINs &amp; Ceiling Rates'!$D$239="F&amp;E",'Labor Loading Matrix'!J1233,0),IF('CLINs &amp; Ceiling Rates'!$D$240="F&amp;E",'Labor Loading Matrix'!K1233,0),IF('CLINs &amp; Ceiling Rates'!$D$241="F&amp;E",'Labor Loading Matrix'!L1233,0),IF('CLINs &amp; Ceiling Rates'!$D$242="F&amp;E",'Labor Loading Matrix'!M1233,0),IF('CLINs &amp; Ceiling Rates'!$D$243="F&amp;E",'Labor Loading Matrix'!N1233,0),IF('CLINs &amp; Ceiling Rates'!$D$244="F&amp;E",'Labor Loading Matrix'!O1233,0),IF('CLINs &amp; Ceiling Rates'!$D$245="F&amp;E",'Labor Loading Matrix'!P1233,0),IF('CLINs &amp; Ceiling Rates'!$D$246="F&amp;E",'Labor Loading Matrix'!Q1233,0),IF('CLINs &amp; Ceiling Rates'!$D$247="F&amp;E",'Labor Loading Matrix'!R1233,0),IF('CLINs &amp; Ceiling Rates'!$D$248="F&amp;E",'Labor Loading Matrix'!S1233,0),IF('CLINs &amp; Ceiling Rates'!$D$249="F&amp;E",'Labor Loading Matrix'!T1233,0),IF('CLINs &amp; Ceiling Rates'!$D$250="F&amp;E",'Labor Loading Matrix'!U1233,0),IF('CLINs &amp; Ceiling Rates'!$D$251="F&amp;E",'Labor Loading Matrix'!V1233,0),IF('CLINs &amp; Ceiling Rates'!$D$252="F&amp;E",'Labor Loading Matrix'!W1233,0),IF('CLINs &amp; Ceiling Rates'!$D$253="F&amp;E",'Labor Loading Matrix'!X1233,0),IF('CLINs &amp; Ceiling Rates'!$D$254="F&amp;E",'Labor Loading Matrix'!Y1233,0),IF('CLINs &amp; Ceiling Rates'!$D$255="F&amp;E",'Labor Loading Matrix'!Z1233,0),IF('CLINs &amp; Ceiling Rates'!$D$256="F&amp;E",'Labor Loading Matrix'!AA1233,0))</f>
        <v>0</v>
      </c>
      <c r="G1233" s="175">
        <f>SUM(IF('CLINs &amp; Ceiling Rates'!$D$237="R&amp;D",'Labor Loading Matrix'!H1233,0),IF('CLINs &amp; Ceiling Rates'!$D$238="R&amp;D",'Labor Loading Matrix'!I1233,0),IF('CLINs &amp; Ceiling Rates'!$D$239="R&amp;D",'Labor Loading Matrix'!J1233,0),IF('CLINs &amp; Ceiling Rates'!$D$240="R&amp;D",'Labor Loading Matrix'!K1233,0),IF('CLINs &amp; Ceiling Rates'!$D$241="R&amp;D",'Labor Loading Matrix'!L1233,0),IF('CLINs &amp; Ceiling Rates'!$D$242="R&amp;D",'Labor Loading Matrix'!M1233,0),IF('CLINs &amp; Ceiling Rates'!$D$243="R&amp;D",'Labor Loading Matrix'!N1233,0),IF('CLINs &amp; Ceiling Rates'!$D$244="R&amp;D",'Labor Loading Matrix'!O1233,0),IF('CLINs &amp; Ceiling Rates'!$D$245="R&amp;D",'Labor Loading Matrix'!P1233,0),IF('CLINs &amp; Ceiling Rates'!$D$246="R&amp;D",'Labor Loading Matrix'!Q1233,0),IF('CLINs &amp; Ceiling Rates'!$D$247="R&amp;D",'Labor Loading Matrix'!R1233,0),IF('CLINs &amp; Ceiling Rates'!$D$248="R&amp;D",'Labor Loading Matrix'!S1233,0),IF('CLINs &amp; Ceiling Rates'!$D$249="R&amp;D",'Labor Loading Matrix'!T1233,0),IF('CLINs &amp; Ceiling Rates'!$D$250="R&amp;D",'Labor Loading Matrix'!U1233,0),IF('CLINs &amp; Ceiling Rates'!$D$251="R&amp;D",'Labor Loading Matrix'!V1233,0),IF('CLINs &amp; Ceiling Rates'!$D$252="R&amp;D",'Labor Loading Matrix'!W1233,0),IF('CLINs &amp; Ceiling Rates'!$D$253="R&amp;D",'Labor Loading Matrix'!X1233,0),IF('CLINs &amp; Ceiling Rates'!$D$254="R&amp;D",'Labor Loading Matrix'!Y1233,0),IF('CLINs &amp; Ceiling Rates'!$D$255="R&amp;D",'Labor Loading Matrix'!Z1233,0),IF('CLINs &amp; Ceiling Rates'!$D$256="R&amp;D",'Labor Loading Matrix'!AA1233,0))</f>
        <v>0</v>
      </c>
      <c r="H1233" s="137"/>
      <c r="I1233" s="137"/>
      <c r="J1233" s="137"/>
      <c r="K1233" s="137"/>
      <c r="L1233" s="137"/>
      <c r="M1233" s="137"/>
      <c r="N1233" s="84"/>
      <c r="O1233" s="84"/>
      <c r="P1233" s="84"/>
      <c r="Q1233" s="84"/>
      <c r="R1233" s="133"/>
      <c r="S1233" s="133"/>
      <c r="T1233" s="133"/>
      <c r="U1233" s="133"/>
      <c r="V1233" s="133"/>
      <c r="W1233" s="133"/>
      <c r="X1233" s="133"/>
      <c r="Y1233" s="133"/>
      <c r="Z1233" s="133"/>
      <c r="AA1233" s="133"/>
    </row>
    <row r="1234" spans="1:27" s="73" customFormat="1" ht="18" hidden="1" customHeight="1" x14ac:dyDescent="0.25">
      <c r="A1234" s="173">
        <f>'CLINs &amp; Ceiling Rates'!B163</f>
        <v>0</v>
      </c>
      <c r="B1234" s="173">
        <f>'CLINs &amp; Ceiling Rates'!C163</f>
        <v>0</v>
      </c>
      <c r="C1234" s="177" t="str">
        <f>'CLINs &amp; Ceiling Rates'!O163</f>
        <v/>
      </c>
      <c r="D1234" s="211">
        <f>IF('CLINs &amp; Ceiling Rates'!D1190="",SUM('Labor Loading Matrix'!H1234:AA1234),SUM(E1234:G1234))</f>
        <v>0</v>
      </c>
      <c r="E1234" s="175">
        <f>SUM(IF('CLINs &amp; Ceiling Rates'!$D$237="OPS",'Labor Loading Matrix'!H1234,0),IF('CLINs &amp; Ceiling Rates'!$D$238="OPS",'Labor Loading Matrix'!I1234,0),IF('CLINs &amp; Ceiling Rates'!$D$239="OPS",'Labor Loading Matrix'!J1234,0),IF('CLINs &amp; Ceiling Rates'!$D$240="OPS",'Labor Loading Matrix'!K1234,0),IF('CLINs &amp; Ceiling Rates'!$D$241="OPS",'Labor Loading Matrix'!L1234,0),IF('CLINs &amp; Ceiling Rates'!$D$242="OPS",'Labor Loading Matrix'!M1234,0),IF('CLINs &amp; Ceiling Rates'!$D$243="OPS",'Labor Loading Matrix'!N1234,0),IF('CLINs &amp; Ceiling Rates'!$D$244="OPS",'Labor Loading Matrix'!O1234,0),IF('CLINs &amp; Ceiling Rates'!$D$245="OPS",'Labor Loading Matrix'!P1234,0),IF('CLINs &amp; Ceiling Rates'!$D$246="OPS",'Labor Loading Matrix'!Q1234,0),IF('CLINs &amp; Ceiling Rates'!$D$247="OPS",'Labor Loading Matrix'!R1234,0),IF('CLINs &amp; Ceiling Rates'!$D$248="OPS",'Labor Loading Matrix'!S1234,0),IF('CLINs &amp; Ceiling Rates'!$D$249="OPS",'Labor Loading Matrix'!T1234,0),IF('CLINs &amp; Ceiling Rates'!$D$250="OPS",'Labor Loading Matrix'!U1234,0),IF('CLINs &amp; Ceiling Rates'!$D$251="OPS",'Labor Loading Matrix'!V1234,0),IF('CLINs &amp; Ceiling Rates'!$D$252="OPS",'Labor Loading Matrix'!W1234,0),IF('CLINs &amp; Ceiling Rates'!$D$253="OPS",'Labor Loading Matrix'!X1234,0),IF('CLINs &amp; Ceiling Rates'!$D$254="OPS",'Labor Loading Matrix'!Y1234,0),IF('CLINs &amp; Ceiling Rates'!$D$255="OPS",'Labor Loading Matrix'!Z1234,0),IF('CLINs &amp; Ceiling Rates'!$D$256="OPS",'Labor Loading Matrix'!AA1234,0))</f>
        <v>0</v>
      </c>
      <c r="F1234" s="175">
        <f>SUM(IF('CLINs &amp; Ceiling Rates'!$D$237="F&amp;E",'Labor Loading Matrix'!H1234,0),IF('CLINs &amp; Ceiling Rates'!$D$238="F&amp;E",'Labor Loading Matrix'!I1234,0),IF('CLINs &amp; Ceiling Rates'!$D$239="F&amp;E",'Labor Loading Matrix'!J1234,0),IF('CLINs &amp; Ceiling Rates'!$D$240="F&amp;E",'Labor Loading Matrix'!K1234,0),IF('CLINs &amp; Ceiling Rates'!$D$241="F&amp;E",'Labor Loading Matrix'!L1234,0),IF('CLINs &amp; Ceiling Rates'!$D$242="F&amp;E",'Labor Loading Matrix'!M1234,0),IF('CLINs &amp; Ceiling Rates'!$D$243="F&amp;E",'Labor Loading Matrix'!N1234,0),IF('CLINs &amp; Ceiling Rates'!$D$244="F&amp;E",'Labor Loading Matrix'!O1234,0),IF('CLINs &amp; Ceiling Rates'!$D$245="F&amp;E",'Labor Loading Matrix'!P1234,0),IF('CLINs &amp; Ceiling Rates'!$D$246="F&amp;E",'Labor Loading Matrix'!Q1234,0),IF('CLINs &amp; Ceiling Rates'!$D$247="F&amp;E",'Labor Loading Matrix'!R1234,0),IF('CLINs &amp; Ceiling Rates'!$D$248="F&amp;E",'Labor Loading Matrix'!S1234,0),IF('CLINs &amp; Ceiling Rates'!$D$249="F&amp;E",'Labor Loading Matrix'!T1234,0),IF('CLINs &amp; Ceiling Rates'!$D$250="F&amp;E",'Labor Loading Matrix'!U1234,0),IF('CLINs &amp; Ceiling Rates'!$D$251="F&amp;E",'Labor Loading Matrix'!V1234,0),IF('CLINs &amp; Ceiling Rates'!$D$252="F&amp;E",'Labor Loading Matrix'!W1234,0),IF('CLINs &amp; Ceiling Rates'!$D$253="F&amp;E",'Labor Loading Matrix'!X1234,0),IF('CLINs &amp; Ceiling Rates'!$D$254="F&amp;E",'Labor Loading Matrix'!Y1234,0),IF('CLINs &amp; Ceiling Rates'!$D$255="F&amp;E",'Labor Loading Matrix'!Z1234,0),IF('CLINs &amp; Ceiling Rates'!$D$256="F&amp;E",'Labor Loading Matrix'!AA1234,0))</f>
        <v>0</v>
      </c>
      <c r="G1234" s="175">
        <f>SUM(IF('CLINs &amp; Ceiling Rates'!$D$237="R&amp;D",'Labor Loading Matrix'!H1234,0),IF('CLINs &amp; Ceiling Rates'!$D$238="R&amp;D",'Labor Loading Matrix'!I1234,0),IF('CLINs &amp; Ceiling Rates'!$D$239="R&amp;D",'Labor Loading Matrix'!J1234,0),IF('CLINs &amp; Ceiling Rates'!$D$240="R&amp;D",'Labor Loading Matrix'!K1234,0),IF('CLINs &amp; Ceiling Rates'!$D$241="R&amp;D",'Labor Loading Matrix'!L1234,0),IF('CLINs &amp; Ceiling Rates'!$D$242="R&amp;D",'Labor Loading Matrix'!M1234,0),IF('CLINs &amp; Ceiling Rates'!$D$243="R&amp;D",'Labor Loading Matrix'!N1234,0),IF('CLINs &amp; Ceiling Rates'!$D$244="R&amp;D",'Labor Loading Matrix'!O1234,0),IF('CLINs &amp; Ceiling Rates'!$D$245="R&amp;D",'Labor Loading Matrix'!P1234,0),IF('CLINs &amp; Ceiling Rates'!$D$246="R&amp;D",'Labor Loading Matrix'!Q1234,0),IF('CLINs &amp; Ceiling Rates'!$D$247="R&amp;D",'Labor Loading Matrix'!R1234,0),IF('CLINs &amp; Ceiling Rates'!$D$248="R&amp;D",'Labor Loading Matrix'!S1234,0),IF('CLINs &amp; Ceiling Rates'!$D$249="R&amp;D",'Labor Loading Matrix'!T1234,0),IF('CLINs &amp; Ceiling Rates'!$D$250="R&amp;D",'Labor Loading Matrix'!U1234,0),IF('CLINs &amp; Ceiling Rates'!$D$251="R&amp;D",'Labor Loading Matrix'!V1234,0),IF('CLINs &amp; Ceiling Rates'!$D$252="R&amp;D",'Labor Loading Matrix'!W1234,0),IF('CLINs &amp; Ceiling Rates'!$D$253="R&amp;D",'Labor Loading Matrix'!X1234,0),IF('CLINs &amp; Ceiling Rates'!$D$254="R&amp;D",'Labor Loading Matrix'!Y1234,0),IF('CLINs &amp; Ceiling Rates'!$D$255="R&amp;D",'Labor Loading Matrix'!Z1234,0),IF('CLINs &amp; Ceiling Rates'!$D$256="R&amp;D",'Labor Loading Matrix'!AA1234,0))</f>
        <v>0</v>
      </c>
      <c r="H1234" s="137"/>
      <c r="I1234" s="137"/>
      <c r="J1234" s="137"/>
      <c r="K1234" s="137"/>
      <c r="L1234" s="137"/>
      <c r="M1234" s="137"/>
      <c r="N1234" s="84"/>
      <c r="O1234" s="84"/>
      <c r="P1234" s="84"/>
      <c r="Q1234" s="84"/>
      <c r="R1234" s="133"/>
      <c r="S1234" s="133"/>
      <c r="T1234" s="133"/>
      <c r="U1234" s="133"/>
      <c r="V1234" s="133"/>
      <c r="W1234" s="133"/>
      <c r="X1234" s="133"/>
      <c r="Y1234" s="133"/>
      <c r="Z1234" s="133"/>
      <c r="AA1234" s="133"/>
    </row>
    <row r="1235" spans="1:27" s="73" customFormat="1" ht="18" hidden="1" customHeight="1" x14ac:dyDescent="0.25">
      <c r="A1235" s="173">
        <f>'CLINs &amp; Ceiling Rates'!B164</f>
        <v>0</v>
      </c>
      <c r="B1235" s="173">
        <f>'CLINs &amp; Ceiling Rates'!C164</f>
        <v>0</v>
      </c>
      <c r="C1235" s="177" t="str">
        <f>'CLINs &amp; Ceiling Rates'!O164</f>
        <v/>
      </c>
      <c r="D1235" s="211">
        <f>IF('CLINs &amp; Ceiling Rates'!D1191="",SUM('Labor Loading Matrix'!H1235:AA1235),SUM(E1235:G1235))</f>
        <v>0</v>
      </c>
      <c r="E1235" s="175">
        <f>SUM(IF('CLINs &amp; Ceiling Rates'!$D$237="OPS",'Labor Loading Matrix'!H1235,0),IF('CLINs &amp; Ceiling Rates'!$D$238="OPS",'Labor Loading Matrix'!I1235,0),IF('CLINs &amp; Ceiling Rates'!$D$239="OPS",'Labor Loading Matrix'!J1235,0),IF('CLINs &amp; Ceiling Rates'!$D$240="OPS",'Labor Loading Matrix'!K1235,0),IF('CLINs &amp; Ceiling Rates'!$D$241="OPS",'Labor Loading Matrix'!L1235,0),IF('CLINs &amp; Ceiling Rates'!$D$242="OPS",'Labor Loading Matrix'!M1235,0),IF('CLINs &amp; Ceiling Rates'!$D$243="OPS",'Labor Loading Matrix'!N1235,0),IF('CLINs &amp; Ceiling Rates'!$D$244="OPS",'Labor Loading Matrix'!O1235,0),IF('CLINs &amp; Ceiling Rates'!$D$245="OPS",'Labor Loading Matrix'!P1235,0),IF('CLINs &amp; Ceiling Rates'!$D$246="OPS",'Labor Loading Matrix'!Q1235,0),IF('CLINs &amp; Ceiling Rates'!$D$247="OPS",'Labor Loading Matrix'!R1235,0),IF('CLINs &amp; Ceiling Rates'!$D$248="OPS",'Labor Loading Matrix'!S1235,0),IF('CLINs &amp; Ceiling Rates'!$D$249="OPS",'Labor Loading Matrix'!T1235,0),IF('CLINs &amp; Ceiling Rates'!$D$250="OPS",'Labor Loading Matrix'!U1235,0),IF('CLINs &amp; Ceiling Rates'!$D$251="OPS",'Labor Loading Matrix'!V1235,0),IF('CLINs &amp; Ceiling Rates'!$D$252="OPS",'Labor Loading Matrix'!W1235,0),IF('CLINs &amp; Ceiling Rates'!$D$253="OPS",'Labor Loading Matrix'!X1235,0),IF('CLINs &amp; Ceiling Rates'!$D$254="OPS",'Labor Loading Matrix'!Y1235,0),IF('CLINs &amp; Ceiling Rates'!$D$255="OPS",'Labor Loading Matrix'!Z1235,0),IF('CLINs &amp; Ceiling Rates'!$D$256="OPS",'Labor Loading Matrix'!AA1235,0))</f>
        <v>0</v>
      </c>
      <c r="F1235" s="175">
        <f>SUM(IF('CLINs &amp; Ceiling Rates'!$D$237="F&amp;E",'Labor Loading Matrix'!H1235,0),IF('CLINs &amp; Ceiling Rates'!$D$238="F&amp;E",'Labor Loading Matrix'!I1235,0),IF('CLINs &amp; Ceiling Rates'!$D$239="F&amp;E",'Labor Loading Matrix'!J1235,0),IF('CLINs &amp; Ceiling Rates'!$D$240="F&amp;E",'Labor Loading Matrix'!K1235,0),IF('CLINs &amp; Ceiling Rates'!$D$241="F&amp;E",'Labor Loading Matrix'!L1235,0),IF('CLINs &amp; Ceiling Rates'!$D$242="F&amp;E",'Labor Loading Matrix'!M1235,0),IF('CLINs &amp; Ceiling Rates'!$D$243="F&amp;E",'Labor Loading Matrix'!N1235,0),IF('CLINs &amp; Ceiling Rates'!$D$244="F&amp;E",'Labor Loading Matrix'!O1235,0),IF('CLINs &amp; Ceiling Rates'!$D$245="F&amp;E",'Labor Loading Matrix'!P1235,0),IF('CLINs &amp; Ceiling Rates'!$D$246="F&amp;E",'Labor Loading Matrix'!Q1235,0),IF('CLINs &amp; Ceiling Rates'!$D$247="F&amp;E",'Labor Loading Matrix'!R1235,0),IF('CLINs &amp; Ceiling Rates'!$D$248="F&amp;E",'Labor Loading Matrix'!S1235,0),IF('CLINs &amp; Ceiling Rates'!$D$249="F&amp;E",'Labor Loading Matrix'!T1235,0),IF('CLINs &amp; Ceiling Rates'!$D$250="F&amp;E",'Labor Loading Matrix'!U1235,0),IF('CLINs &amp; Ceiling Rates'!$D$251="F&amp;E",'Labor Loading Matrix'!V1235,0),IF('CLINs &amp; Ceiling Rates'!$D$252="F&amp;E",'Labor Loading Matrix'!W1235,0),IF('CLINs &amp; Ceiling Rates'!$D$253="F&amp;E",'Labor Loading Matrix'!X1235,0),IF('CLINs &amp; Ceiling Rates'!$D$254="F&amp;E",'Labor Loading Matrix'!Y1235,0),IF('CLINs &amp; Ceiling Rates'!$D$255="F&amp;E",'Labor Loading Matrix'!Z1235,0),IF('CLINs &amp; Ceiling Rates'!$D$256="F&amp;E",'Labor Loading Matrix'!AA1235,0))</f>
        <v>0</v>
      </c>
      <c r="G1235" s="175">
        <f>SUM(IF('CLINs &amp; Ceiling Rates'!$D$237="R&amp;D",'Labor Loading Matrix'!H1235,0),IF('CLINs &amp; Ceiling Rates'!$D$238="R&amp;D",'Labor Loading Matrix'!I1235,0),IF('CLINs &amp; Ceiling Rates'!$D$239="R&amp;D",'Labor Loading Matrix'!J1235,0),IF('CLINs &amp; Ceiling Rates'!$D$240="R&amp;D",'Labor Loading Matrix'!K1235,0),IF('CLINs &amp; Ceiling Rates'!$D$241="R&amp;D",'Labor Loading Matrix'!L1235,0),IF('CLINs &amp; Ceiling Rates'!$D$242="R&amp;D",'Labor Loading Matrix'!M1235,0),IF('CLINs &amp; Ceiling Rates'!$D$243="R&amp;D",'Labor Loading Matrix'!N1235,0),IF('CLINs &amp; Ceiling Rates'!$D$244="R&amp;D",'Labor Loading Matrix'!O1235,0),IF('CLINs &amp; Ceiling Rates'!$D$245="R&amp;D",'Labor Loading Matrix'!P1235,0),IF('CLINs &amp; Ceiling Rates'!$D$246="R&amp;D",'Labor Loading Matrix'!Q1235,0),IF('CLINs &amp; Ceiling Rates'!$D$247="R&amp;D",'Labor Loading Matrix'!R1235,0),IF('CLINs &amp; Ceiling Rates'!$D$248="R&amp;D",'Labor Loading Matrix'!S1235,0),IF('CLINs &amp; Ceiling Rates'!$D$249="R&amp;D",'Labor Loading Matrix'!T1235,0),IF('CLINs &amp; Ceiling Rates'!$D$250="R&amp;D",'Labor Loading Matrix'!U1235,0),IF('CLINs &amp; Ceiling Rates'!$D$251="R&amp;D",'Labor Loading Matrix'!V1235,0),IF('CLINs &amp; Ceiling Rates'!$D$252="R&amp;D",'Labor Loading Matrix'!W1235,0),IF('CLINs &amp; Ceiling Rates'!$D$253="R&amp;D",'Labor Loading Matrix'!X1235,0),IF('CLINs &amp; Ceiling Rates'!$D$254="R&amp;D",'Labor Loading Matrix'!Y1235,0),IF('CLINs &amp; Ceiling Rates'!$D$255="R&amp;D",'Labor Loading Matrix'!Z1235,0),IF('CLINs &amp; Ceiling Rates'!$D$256="R&amp;D",'Labor Loading Matrix'!AA1235,0))</f>
        <v>0</v>
      </c>
      <c r="H1235" s="137"/>
      <c r="I1235" s="137"/>
      <c r="J1235" s="137"/>
      <c r="K1235" s="137"/>
      <c r="L1235" s="137"/>
      <c r="M1235" s="137"/>
      <c r="N1235" s="84"/>
      <c r="O1235" s="84"/>
      <c r="P1235" s="84"/>
      <c r="Q1235" s="84"/>
      <c r="R1235" s="133"/>
      <c r="S1235" s="133"/>
      <c r="T1235" s="133"/>
      <c r="U1235" s="133"/>
      <c r="V1235" s="133"/>
      <c r="W1235" s="133"/>
      <c r="X1235" s="133"/>
      <c r="Y1235" s="133"/>
      <c r="Z1235" s="133"/>
      <c r="AA1235" s="133"/>
    </row>
    <row r="1236" spans="1:27" s="73" customFormat="1" ht="18" hidden="1" customHeight="1" x14ac:dyDescent="0.25">
      <c r="A1236" s="173">
        <f>'CLINs &amp; Ceiling Rates'!B165</f>
        <v>0</v>
      </c>
      <c r="B1236" s="173">
        <f>'CLINs &amp; Ceiling Rates'!C165</f>
        <v>0</v>
      </c>
      <c r="C1236" s="177" t="str">
        <f>'CLINs &amp; Ceiling Rates'!O165</f>
        <v/>
      </c>
      <c r="D1236" s="211">
        <f>IF('CLINs &amp; Ceiling Rates'!D1192="",SUM('Labor Loading Matrix'!H1236:AA1236),SUM(E1236:G1236))</f>
        <v>0</v>
      </c>
      <c r="E1236" s="175">
        <f>SUM(IF('CLINs &amp; Ceiling Rates'!$D$237="OPS",'Labor Loading Matrix'!H1236,0),IF('CLINs &amp; Ceiling Rates'!$D$238="OPS",'Labor Loading Matrix'!I1236,0),IF('CLINs &amp; Ceiling Rates'!$D$239="OPS",'Labor Loading Matrix'!J1236,0),IF('CLINs &amp; Ceiling Rates'!$D$240="OPS",'Labor Loading Matrix'!K1236,0),IF('CLINs &amp; Ceiling Rates'!$D$241="OPS",'Labor Loading Matrix'!L1236,0),IF('CLINs &amp; Ceiling Rates'!$D$242="OPS",'Labor Loading Matrix'!M1236,0),IF('CLINs &amp; Ceiling Rates'!$D$243="OPS",'Labor Loading Matrix'!N1236,0),IF('CLINs &amp; Ceiling Rates'!$D$244="OPS",'Labor Loading Matrix'!O1236,0),IF('CLINs &amp; Ceiling Rates'!$D$245="OPS",'Labor Loading Matrix'!P1236,0),IF('CLINs &amp; Ceiling Rates'!$D$246="OPS",'Labor Loading Matrix'!Q1236,0),IF('CLINs &amp; Ceiling Rates'!$D$247="OPS",'Labor Loading Matrix'!R1236,0),IF('CLINs &amp; Ceiling Rates'!$D$248="OPS",'Labor Loading Matrix'!S1236,0),IF('CLINs &amp; Ceiling Rates'!$D$249="OPS",'Labor Loading Matrix'!T1236,0),IF('CLINs &amp; Ceiling Rates'!$D$250="OPS",'Labor Loading Matrix'!U1236,0),IF('CLINs &amp; Ceiling Rates'!$D$251="OPS",'Labor Loading Matrix'!V1236,0),IF('CLINs &amp; Ceiling Rates'!$D$252="OPS",'Labor Loading Matrix'!W1236,0),IF('CLINs &amp; Ceiling Rates'!$D$253="OPS",'Labor Loading Matrix'!X1236,0),IF('CLINs &amp; Ceiling Rates'!$D$254="OPS",'Labor Loading Matrix'!Y1236,0),IF('CLINs &amp; Ceiling Rates'!$D$255="OPS",'Labor Loading Matrix'!Z1236,0),IF('CLINs &amp; Ceiling Rates'!$D$256="OPS",'Labor Loading Matrix'!AA1236,0))</f>
        <v>0</v>
      </c>
      <c r="F1236" s="175">
        <f>SUM(IF('CLINs &amp; Ceiling Rates'!$D$237="F&amp;E",'Labor Loading Matrix'!H1236,0),IF('CLINs &amp; Ceiling Rates'!$D$238="F&amp;E",'Labor Loading Matrix'!I1236,0),IF('CLINs &amp; Ceiling Rates'!$D$239="F&amp;E",'Labor Loading Matrix'!J1236,0),IF('CLINs &amp; Ceiling Rates'!$D$240="F&amp;E",'Labor Loading Matrix'!K1236,0),IF('CLINs &amp; Ceiling Rates'!$D$241="F&amp;E",'Labor Loading Matrix'!L1236,0),IF('CLINs &amp; Ceiling Rates'!$D$242="F&amp;E",'Labor Loading Matrix'!M1236,0),IF('CLINs &amp; Ceiling Rates'!$D$243="F&amp;E",'Labor Loading Matrix'!N1236,0),IF('CLINs &amp; Ceiling Rates'!$D$244="F&amp;E",'Labor Loading Matrix'!O1236,0),IF('CLINs &amp; Ceiling Rates'!$D$245="F&amp;E",'Labor Loading Matrix'!P1236,0),IF('CLINs &amp; Ceiling Rates'!$D$246="F&amp;E",'Labor Loading Matrix'!Q1236,0),IF('CLINs &amp; Ceiling Rates'!$D$247="F&amp;E",'Labor Loading Matrix'!R1236,0),IF('CLINs &amp; Ceiling Rates'!$D$248="F&amp;E",'Labor Loading Matrix'!S1236,0),IF('CLINs &amp; Ceiling Rates'!$D$249="F&amp;E",'Labor Loading Matrix'!T1236,0),IF('CLINs &amp; Ceiling Rates'!$D$250="F&amp;E",'Labor Loading Matrix'!U1236,0),IF('CLINs &amp; Ceiling Rates'!$D$251="F&amp;E",'Labor Loading Matrix'!V1236,0),IF('CLINs &amp; Ceiling Rates'!$D$252="F&amp;E",'Labor Loading Matrix'!W1236,0),IF('CLINs &amp; Ceiling Rates'!$D$253="F&amp;E",'Labor Loading Matrix'!X1236,0),IF('CLINs &amp; Ceiling Rates'!$D$254="F&amp;E",'Labor Loading Matrix'!Y1236,0),IF('CLINs &amp; Ceiling Rates'!$D$255="F&amp;E",'Labor Loading Matrix'!Z1236,0),IF('CLINs &amp; Ceiling Rates'!$D$256="F&amp;E",'Labor Loading Matrix'!AA1236,0))</f>
        <v>0</v>
      </c>
      <c r="G1236" s="175">
        <f>SUM(IF('CLINs &amp; Ceiling Rates'!$D$237="R&amp;D",'Labor Loading Matrix'!H1236,0),IF('CLINs &amp; Ceiling Rates'!$D$238="R&amp;D",'Labor Loading Matrix'!I1236,0),IF('CLINs &amp; Ceiling Rates'!$D$239="R&amp;D",'Labor Loading Matrix'!J1236,0),IF('CLINs &amp; Ceiling Rates'!$D$240="R&amp;D",'Labor Loading Matrix'!K1236,0),IF('CLINs &amp; Ceiling Rates'!$D$241="R&amp;D",'Labor Loading Matrix'!L1236,0),IF('CLINs &amp; Ceiling Rates'!$D$242="R&amp;D",'Labor Loading Matrix'!M1236,0),IF('CLINs &amp; Ceiling Rates'!$D$243="R&amp;D",'Labor Loading Matrix'!N1236,0),IF('CLINs &amp; Ceiling Rates'!$D$244="R&amp;D",'Labor Loading Matrix'!O1236,0),IF('CLINs &amp; Ceiling Rates'!$D$245="R&amp;D",'Labor Loading Matrix'!P1236,0),IF('CLINs &amp; Ceiling Rates'!$D$246="R&amp;D",'Labor Loading Matrix'!Q1236,0),IF('CLINs &amp; Ceiling Rates'!$D$247="R&amp;D",'Labor Loading Matrix'!R1236,0),IF('CLINs &amp; Ceiling Rates'!$D$248="R&amp;D",'Labor Loading Matrix'!S1236,0),IF('CLINs &amp; Ceiling Rates'!$D$249="R&amp;D",'Labor Loading Matrix'!T1236,0),IF('CLINs &amp; Ceiling Rates'!$D$250="R&amp;D",'Labor Loading Matrix'!U1236,0),IF('CLINs &amp; Ceiling Rates'!$D$251="R&amp;D",'Labor Loading Matrix'!V1236,0),IF('CLINs &amp; Ceiling Rates'!$D$252="R&amp;D",'Labor Loading Matrix'!W1236,0),IF('CLINs &amp; Ceiling Rates'!$D$253="R&amp;D",'Labor Loading Matrix'!X1236,0),IF('CLINs &amp; Ceiling Rates'!$D$254="R&amp;D",'Labor Loading Matrix'!Y1236,0),IF('CLINs &amp; Ceiling Rates'!$D$255="R&amp;D",'Labor Loading Matrix'!Z1236,0),IF('CLINs &amp; Ceiling Rates'!$D$256="R&amp;D",'Labor Loading Matrix'!AA1236,0))</f>
        <v>0</v>
      </c>
      <c r="H1236" s="137"/>
      <c r="I1236" s="137"/>
      <c r="J1236" s="137"/>
      <c r="K1236" s="137"/>
      <c r="L1236" s="137"/>
      <c r="M1236" s="137"/>
      <c r="N1236" s="84"/>
      <c r="O1236" s="84"/>
      <c r="P1236" s="84"/>
      <c r="Q1236" s="84"/>
      <c r="R1236" s="133"/>
      <c r="S1236" s="133"/>
      <c r="T1236" s="133"/>
      <c r="U1236" s="133"/>
      <c r="V1236" s="133"/>
      <c r="W1236" s="133"/>
      <c r="X1236" s="133"/>
      <c r="Y1236" s="133"/>
      <c r="Z1236" s="133"/>
      <c r="AA1236" s="133"/>
    </row>
    <row r="1237" spans="1:27" s="73" customFormat="1" ht="18" hidden="1" customHeight="1" x14ac:dyDescent="0.25">
      <c r="A1237" s="173">
        <f>'CLINs &amp; Ceiling Rates'!B166</f>
        <v>0</v>
      </c>
      <c r="B1237" s="173">
        <f>'CLINs &amp; Ceiling Rates'!C166</f>
        <v>0</v>
      </c>
      <c r="C1237" s="177" t="str">
        <f>'CLINs &amp; Ceiling Rates'!O166</f>
        <v/>
      </c>
      <c r="D1237" s="211">
        <f>IF('CLINs &amp; Ceiling Rates'!D1193="",SUM('Labor Loading Matrix'!H1237:AA1237),SUM(E1237:G1237))</f>
        <v>0</v>
      </c>
      <c r="E1237" s="175">
        <f>SUM(IF('CLINs &amp; Ceiling Rates'!$D$237="OPS",'Labor Loading Matrix'!H1237,0),IF('CLINs &amp; Ceiling Rates'!$D$238="OPS",'Labor Loading Matrix'!I1237,0),IF('CLINs &amp; Ceiling Rates'!$D$239="OPS",'Labor Loading Matrix'!J1237,0),IF('CLINs &amp; Ceiling Rates'!$D$240="OPS",'Labor Loading Matrix'!K1237,0),IF('CLINs &amp; Ceiling Rates'!$D$241="OPS",'Labor Loading Matrix'!L1237,0),IF('CLINs &amp; Ceiling Rates'!$D$242="OPS",'Labor Loading Matrix'!M1237,0),IF('CLINs &amp; Ceiling Rates'!$D$243="OPS",'Labor Loading Matrix'!N1237,0),IF('CLINs &amp; Ceiling Rates'!$D$244="OPS",'Labor Loading Matrix'!O1237,0),IF('CLINs &amp; Ceiling Rates'!$D$245="OPS",'Labor Loading Matrix'!P1237,0),IF('CLINs &amp; Ceiling Rates'!$D$246="OPS",'Labor Loading Matrix'!Q1237,0),IF('CLINs &amp; Ceiling Rates'!$D$247="OPS",'Labor Loading Matrix'!R1237,0),IF('CLINs &amp; Ceiling Rates'!$D$248="OPS",'Labor Loading Matrix'!S1237,0),IF('CLINs &amp; Ceiling Rates'!$D$249="OPS",'Labor Loading Matrix'!T1237,0),IF('CLINs &amp; Ceiling Rates'!$D$250="OPS",'Labor Loading Matrix'!U1237,0),IF('CLINs &amp; Ceiling Rates'!$D$251="OPS",'Labor Loading Matrix'!V1237,0),IF('CLINs &amp; Ceiling Rates'!$D$252="OPS",'Labor Loading Matrix'!W1237,0),IF('CLINs &amp; Ceiling Rates'!$D$253="OPS",'Labor Loading Matrix'!X1237,0),IF('CLINs &amp; Ceiling Rates'!$D$254="OPS",'Labor Loading Matrix'!Y1237,0),IF('CLINs &amp; Ceiling Rates'!$D$255="OPS",'Labor Loading Matrix'!Z1237,0),IF('CLINs &amp; Ceiling Rates'!$D$256="OPS",'Labor Loading Matrix'!AA1237,0))</f>
        <v>0</v>
      </c>
      <c r="F1237" s="175">
        <f>SUM(IF('CLINs &amp; Ceiling Rates'!$D$237="F&amp;E",'Labor Loading Matrix'!H1237,0),IF('CLINs &amp; Ceiling Rates'!$D$238="F&amp;E",'Labor Loading Matrix'!I1237,0),IF('CLINs &amp; Ceiling Rates'!$D$239="F&amp;E",'Labor Loading Matrix'!J1237,0),IF('CLINs &amp; Ceiling Rates'!$D$240="F&amp;E",'Labor Loading Matrix'!K1237,0),IF('CLINs &amp; Ceiling Rates'!$D$241="F&amp;E",'Labor Loading Matrix'!L1237,0),IF('CLINs &amp; Ceiling Rates'!$D$242="F&amp;E",'Labor Loading Matrix'!M1237,0),IF('CLINs &amp; Ceiling Rates'!$D$243="F&amp;E",'Labor Loading Matrix'!N1237,0),IF('CLINs &amp; Ceiling Rates'!$D$244="F&amp;E",'Labor Loading Matrix'!O1237,0),IF('CLINs &amp; Ceiling Rates'!$D$245="F&amp;E",'Labor Loading Matrix'!P1237,0),IF('CLINs &amp; Ceiling Rates'!$D$246="F&amp;E",'Labor Loading Matrix'!Q1237,0),IF('CLINs &amp; Ceiling Rates'!$D$247="F&amp;E",'Labor Loading Matrix'!R1237,0),IF('CLINs &amp; Ceiling Rates'!$D$248="F&amp;E",'Labor Loading Matrix'!S1237,0),IF('CLINs &amp; Ceiling Rates'!$D$249="F&amp;E",'Labor Loading Matrix'!T1237,0),IF('CLINs &amp; Ceiling Rates'!$D$250="F&amp;E",'Labor Loading Matrix'!U1237,0),IF('CLINs &amp; Ceiling Rates'!$D$251="F&amp;E",'Labor Loading Matrix'!V1237,0),IF('CLINs &amp; Ceiling Rates'!$D$252="F&amp;E",'Labor Loading Matrix'!W1237,0),IF('CLINs &amp; Ceiling Rates'!$D$253="F&amp;E",'Labor Loading Matrix'!X1237,0),IF('CLINs &amp; Ceiling Rates'!$D$254="F&amp;E",'Labor Loading Matrix'!Y1237,0),IF('CLINs &amp; Ceiling Rates'!$D$255="F&amp;E",'Labor Loading Matrix'!Z1237,0),IF('CLINs &amp; Ceiling Rates'!$D$256="F&amp;E",'Labor Loading Matrix'!AA1237,0))</f>
        <v>0</v>
      </c>
      <c r="G1237" s="175">
        <f>SUM(IF('CLINs &amp; Ceiling Rates'!$D$237="R&amp;D",'Labor Loading Matrix'!H1237,0),IF('CLINs &amp; Ceiling Rates'!$D$238="R&amp;D",'Labor Loading Matrix'!I1237,0),IF('CLINs &amp; Ceiling Rates'!$D$239="R&amp;D",'Labor Loading Matrix'!J1237,0),IF('CLINs &amp; Ceiling Rates'!$D$240="R&amp;D",'Labor Loading Matrix'!K1237,0),IF('CLINs &amp; Ceiling Rates'!$D$241="R&amp;D",'Labor Loading Matrix'!L1237,0),IF('CLINs &amp; Ceiling Rates'!$D$242="R&amp;D",'Labor Loading Matrix'!M1237,0),IF('CLINs &amp; Ceiling Rates'!$D$243="R&amp;D",'Labor Loading Matrix'!N1237,0),IF('CLINs &amp; Ceiling Rates'!$D$244="R&amp;D",'Labor Loading Matrix'!O1237,0),IF('CLINs &amp; Ceiling Rates'!$D$245="R&amp;D",'Labor Loading Matrix'!P1237,0),IF('CLINs &amp; Ceiling Rates'!$D$246="R&amp;D",'Labor Loading Matrix'!Q1237,0),IF('CLINs &amp; Ceiling Rates'!$D$247="R&amp;D",'Labor Loading Matrix'!R1237,0),IF('CLINs &amp; Ceiling Rates'!$D$248="R&amp;D",'Labor Loading Matrix'!S1237,0),IF('CLINs &amp; Ceiling Rates'!$D$249="R&amp;D",'Labor Loading Matrix'!T1237,0),IF('CLINs &amp; Ceiling Rates'!$D$250="R&amp;D",'Labor Loading Matrix'!U1237,0),IF('CLINs &amp; Ceiling Rates'!$D$251="R&amp;D",'Labor Loading Matrix'!V1237,0),IF('CLINs &amp; Ceiling Rates'!$D$252="R&amp;D",'Labor Loading Matrix'!W1237,0),IF('CLINs &amp; Ceiling Rates'!$D$253="R&amp;D",'Labor Loading Matrix'!X1237,0),IF('CLINs &amp; Ceiling Rates'!$D$254="R&amp;D",'Labor Loading Matrix'!Y1237,0),IF('CLINs &amp; Ceiling Rates'!$D$255="R&amp;D",'Labor Loading Matrix'!Z1237,0),IF('CLINs &amp; Ceiling Rates'!$D$256="R&amp;D",'Labor Loading Matrix'!AA1237,0))</f>
        <v>0</v>
      </c>
      <c r="H1237" s="137"/>
      <c r="I1237" s="137"/>
      <c r="J1237" s="137"/>
      <c r="K1237" s="137"/>
      <c r="L1237" s="137"/>
      <c r="M1237" s="137"/>
      <c r="N1237" s="84"/>
      <c r="O1237" s="84"/>
      <c r="P1237" s="84"/>
      <c r="Q1237" s="84"/>
      <c r="R1237" s="133"/>
      <c r="S1237" s="133"/>
      <c r="T1237" s="133"/>
      <c r="U1237" s="133"/>
      <c r="V1237" s="133"/>
      <c r="W1237" s="133"/>
      <c r="X1237" s="133"/>
      <c r="Y1237" s="133"/>
      <c r="Z1237" s="133"/>
      <c r="AA1237" s="133"/>
    </row>
    <row r="1238" spans="1:27" s="73" customFormat="1" ht="18" hidden="1" customHeight="1" x14ac:dyDescent="0.25">
      <c r="A1238" s="173">
        <f>'CLINs &amp; Ceiling Rates'!B167</f>
        <v>0</v>
      </c>
      <c r="B1238" s="173">
        <f>'CLINs &amp; Ceiling Rates'!C167</f>
        <v>0</v>
      </c>
      <c r="C1238" s="177" t="str">
        <f>'CLINs &amp; Ceiling Rates'!O167</f>
        <v/>
      </c>
      <c r="D1238" s="211">
        <f>IF('CLINs &amp; Ceiling Rates'!D1194="",SUM('Labor Loading Matrix'!H1238:AA1238),SUM(E1238:G1238))</f>
        <v>0</v>
      </c>
      <c r="E1238" s="175">
        <f>SUM(IF('CLINs &amp; Ceiling Rates'!$D$237="OPS",'Labor Loading Matrix'!H1238,0),IF('CLINs &amp; Ceiling Rates'!$D$238="OPS",'Labor Loading Matrix'!I1238,0),IF('CLINs &amp; Ceiling Rates'!$D$239="OPS",'Labor Loading Matrix'!J1238,0),IF('CLINs &amp; Ceiling Rates'!$D$240="OPS",'Labor Loading Matrix'!K1238,0),IF('CLINs &amp; Ceiling Rates'!$D$241="OPS",'Labor Loading Matrix'!L1238,0),IF('CLINs &amp; Ceiling Rates'!$D$242="OPS",'Labor Loading Matrix'!M1238,0),IF('CLINs &amp; Ceiling Rates'!$D$243="OPS",'Labor Loading Matrix'!N1238,0),IF('CLINs &amp; Ceiling Rates'!$D$244="OPS",'Labor Loading Matrix'!O1238,0),IF('CLINs &amp; Ceiling Rates'!$D$245="OPS",'Labor Loading Matrix'!P1238,0),IF('CLINs &amp; Ceiling Rates'!$D$246="OPS",'Labor Loading Matrix'!Q1238,0),IF('CLINs &amp; Ceiling Rates'!$D$247="OPS",'Labor Loading Matrix'!R1238,0),IF('CLINs &amp; Ceiling Rates'!$D$248="OPS",'Labor Loading Matrix'!S1238,0),IF('CLINs &amp; Ceiling Rates'!$D$249="OPS",'Labor Loading Matrix'!T1238,0),IF('CLINs &amp; Ceiling Rates'!$D$250="OPS",'Labor Loading Matrix'!U1238,0),IF('CLINs &amp; Ceiling Rates'!$D$251="OPS",'Labor Loading Matrix'!V1238,0),IF('CLINs &amp; Ceiling Rates'!$D$252="OPS",'Labor Loading Matrix'!W1238,0),IF('CLINs &amp; Ceiling Rates'!$D$253="OPS",'Labor Loading Matrix'!X1238,0),IF('CLINs &amp; Ceiling Rates'!$D$254="OPS",'Labor Loading Matrix'!Y1238,0),IF('CLINs &amp; Ceiling Rates'!$D$255="OPS",'Labor Loading Matrix'!Z1238,0),IF('CLINs &amp; Ceiling Rates'!$D$256="OPS",'Labor Loading Matrix'!AA1238,0))</f>
        <v>0</v>
      </c>
      <c r="F1238" s="175">
        <f>SUM(IF('CLINs &amp; Ceiling Rates'!$D$237="F&amp;E",'Labor Loading Matrix'!H1238,0),IF('CLINs &amp; Ceiling Rates'!$D$238="F&amp;E",'Labor Loading Matrix'!I1238,0),IF('CLINs &amp; Ceiling Rates'!$D$239="F&amp;E",'Labor Loading Matrix'!J1238,0),IF('CLINs &amp; Ceiling Rates'!$D$240="F&amp;E",'Labor Loading Matrix'!K1238,0),IF('CLINs &amp; Ceiling Rates'!$D$241="F&amp;E",'Labor Loading Matrix'!L1238,0),IF('CLINs &amp; Ceiling Rates'!$D$242="F&amp;E",'Labor Loading Matrix'!M1238,0),IF('CLINs &amp; Ceiling Rates'!$D$243="F&amp;E",'Labor Loading Matrix'!N1238,0),IF('CLINs &amp; Ceiling Rates'!$D$244="F&amp;E",'Labor Loading Matrix'!O1238,0),IF('CLINs &amp; Ceiling Rates'!$D$245="F&amp;E",'Labor Loading Matrix'!P1238,0),IF('CLINs &amp; Ceiling Rates'!$D$246="F&amp;E",'Labor Loading Matrix'!Q1238,0),IF('CLINs &amp; Ceiling Rates'!$D$247="F&amp;E",'Labor Loading Matrix'!R1238,0),IF('CLINs &amp; Ceiling Rates'!$D$248="F&amp;E",'Labor Loading Matrix'!S1238,0),IF('CLINs &amp; Ceiling Rates'!$D$249="F&amp;E",'Labor Loading Matrix'!T1238,0),IF('CLINs &amp; Ceiling Rates'!$D$250="F&amp;E",'Labor Loading Matrix'!U1238,0),IF('CLINs &amp; Ceiling Rates'!$D$251="F&amp;E",'Labor Loading Matrix'!V1238,0),IF('CLINs &amp; Ceiling Rates'!$D$252="F&amp;E",'Labor Loading Matrix'!W1238,0),IF('CLINs &amp; Ceiling Rates'!$D$253="F&amp;E",'Labor Loading Matrix'!X1238,0),IF('CLINs &amp; Ceiling Rates'!$D$254="F&amp;E",'Labor Loading Matrix'!Y1238,0),IF('CLINs &amp; Ceiling Rates'!$D$255="F&amp;E",'Labor Loading Matrix'!Z1238,0),IF('CLINs &amp; Ceiling Rates'!$D$256="F&amp;E",'Labor Loading Matrix'!AA1238,0))</f>
        <v>0</v>
      </c>
      <c r="G1238" s="175">
        <f>SUM(IF('CLINs &amp; Ceiling Rates'!$D$237="R&amp;D",'Labor Loading Matrix'!H1238,0),IF('CLINs &amp; Ceiling Rates'!$D$238="R&amp;D",'Labor Loading Matrix'!I1238,0),IF('CLINs &amp; Ceiling Rates'!$D$239="R&amp;D",'Labor Loading Matrix'!J1238,0),IF('CLINs &amp; Ceiling Rates'!$D$240="R&amp;D",'Labor Loading Matrix'!K1238,0),IF('CLINs &amp; Ceiling Rates'!$D$241="R&amp;D",'Labor Loading Matrix'!L1238,0),IF('CLINs &amp; Ceiling Rates'!$D$242="R&amp;D",'Labor Loading Matrix'!M1238,0),IF('CLINs &amp; Ceiling Rates'!$D$243="R&amp;D",'Labor Loading Matrix'!N1238,0),IF('CLINs &amp; Ceiling Rates'!$D$244="R&amp;D",'Labor Loading Matrix'!O1238,0),IF('CLINs &amp; Ceiling Rates'!$D$245="R&amp;D",'Labor Loading Matrix'!P1238,0),IF('CLINs &amp; Ceiling Rates'!$D$246="R&amp;D",'Labor Loading Matrix'!Q1238,0),IF('CLINs &amp; Ceiling Rates'!$D$247="R&amp;D",'Labor Loading Matrix'!R1238,0),IF('CLINs &amp; Ceiling Rates'!$D$248="R&amp;D",'Labor Loading Matrix'!S1238,0),IF('CLINs &amp; Ceiling Rates'!$D$249="R&amp;D",'Labor Loading Matrix'!T1238,0),IF('CLINs &amp; Ceiling Rates'!$D$250="R&amp;D",'Labor Loading Matrix'!U1238,0),IF('CLINs &amp; Ceiling Rates'!$D$251="R&amp;D",'Labor Loading Matrix'!V1238,0),IF('CLINs &amp; Ceiling Rates'!$D$252="R&amp;D",'Labor Loading Matrix'!W1238,0),IF('CLINs &amp; Ceiling Rates'!$D$253="R&amp;D",'Labor Loading Matrix'!X1238,0),IF('CLINs &amp; Ceiling Rates'!$D$254="R&amp;D",'Labor Loading Matrix'!Y1238,0),IF('CLINs &amp; Ceiling Rates'!$D$255="R&amp;D",'Labor Loading Matrix'!Z1238,0),IF('CLINs &amp; Ceiling Rates'!$D$256="R&amp;D",'Labor Loading Matrix'!AA1238,0))</f>
        <v>0</v>
      </c>
      <c r="H1238" s="137"/>
      <c r="I1238" s="137"/>
      <c r="J1238" s="137"/>
      <c r="K1238" s="137"/>
      <c r="L1238" s="137"/>
      <c r="M1238" s="137"/>
      <c r="N1238" s="84"/>
      <c r="O1238" s="84"/>
      <c r="P1238" s="84"/>
      <c r="Q1238" s="84"/>
      <c r="R1238" s="133"/>
      <c r="S1238" s="133"/>
      <c r="T1238" s="133"/>
      <c r="U1238" s="133"/>
      <c r="V1238" s="133"/>
      <c r="W1238" s="133"/>
      <c r="X1238" s="133"/>
      <c r="Y1238" s="133"/>
      <c r="Z1238" s="133"/>
      <c r="AA1238" s="133"/>
    </row>
    <row r="1239" spans="1:27" s="73" customFormat="1" ht="18" hidden="1" customHeight="1" x14ac:dyDescent="0.25">
      <c r="A1239" s="173">
        <f>'CLINs &amp; Ceiling Rates'!B168</f>
        <v>0</v>
      </c>
      <c r="B1239" s="173">
        <f>'CLINs &amp; Ceiling Rates'!C168</f>
        <v>0</v>
      </c>
      <c r="C1239" s="177" t="str">
        <f>'CLINs &amp; Ceiling Rates'!O168</f>
        <v/>
      </c>
      <c r="D1239" s="211">
        <f>IF('CLINs &amp; Ceiling Rates'!D1195="",SUM('Labor Loading Matrix'!H1239:AA1239),SUM(E1239:G1239))</f>
        <v>0</v>
      </c>
      <c r="E1239" s="175">
        <f>SUM(IF('CLINs &amp; Ceiling Rates'!$D$237="OPS",'Labor Loading Matrix'!H1239,0),IF('CLINs &amp; Ceiling Rates'!$D$238="OPS",'Labor Loading Matrix'!I1239,0),IF('CLINs &amp; Ceiling Rates'!$D$239="OPS",'Labor Loading Matrix'!J1239,0),IF('CLINs &amp; Ceiling Rates'!$D$240="OPS",'Labor Loading Matrix'!K1239,0),IF('CLINs &amp; Ceiling Rates'!$D$241="OPS",'Labor Loading Matrix'!L1239,0),IF('CLINs &amp; Ceiling Rates'!$D$242="OPS",'Labor Loading Matrix'!M1239,0),IF('CLINs &amp; Ceiling Rates'!$D$243="OPS",'Labor Loading Matrix'!N1239,0),IF('CLINs &amp; Ceiling Rates'!$D$244="OPS",'Labor Loading Matrix'!O1239,0),IF('CLINs &amp; Ceiling Rates'!$D$245="OPS",'Labor Loading Matrix'!P1239,0),IF('CLINs &amp; Ceiling Rates'!$D$246="OPS",'Labor Loading Matrix'!Q1239,0),IF('CLINs &amp; Ceiling Rates'!$D$247="OPS",'Labor Loading Matrix'!R1239,0),IF('CLINs &amp; Ceiling Rates'!$D$248="OPS",'Labor Loading Matrix'!S1239,0),IF('CLINs &amp; Ceiling Rates'!$D$249="OPS",'Labor Loading Matrix'!T1239,0),IF('CLINs &amp; Ceiling Rates'!$D$250="OPS",'Labor Loading Matrix'!U1239,0),IF('CLINs &amp; Ceiling Rates'!$D$251="OPS",'Labor Loading Matrix'!V1239,0),IF('CLINs &amp; Ceiling Rates'!$D$252="OPS",'Labor Loading Matrix'!W1239,0),IF('CLINs &amp; Ceiling Rates'!$D$253="OPS",'Labor Loading Matrix'!X1239,0),IF('CLINs &amp; Ceiling Rates'!$D$254="OPS",'Labor Loading Matrix'!Y1239,0),IF('CLINs &amp; Ceiling Rates'!$D$255="OPS",'Labor Loading Matrix'!Z1239,0),IF('CLINs &amp; Ceiling Rates'!$D$256="OPS",'Labor Loading Matrix'!AA1239,0))</f>
        <v>0</v>
      </c>
      <c r="F1239" s="175">
        <f>SUM(IF('CLINs &amp; Ceiling Rates'!$D$237="F&amp;E",'Labor Loading Matrix'!H1239,0),IF('CLINs &amp; Ceiling Rates'!$D$238="F&amp;E",'Labor Loading Matrix'!I1239,0),IF('CLINs &amp; Ceiling Rates'!$D$239="F&amp;E",'Labor Loading Matrix'!J1239,0),IF('CLINs &amp; Ceiling Rates'!$D$240="F&amp;E",'Labor Loading Matrix'!K1239,0),IF('CLINs &amp; Ceiling Rates'!$D$241="F&amp;E",'Labor Loading Matrix'!L1239,0),IF('CLINs &amp; Ceiling Rates'!$D$242="F&amp;E",'Labor Loading Matrix'!M1239,0),IF('CLINs &amp; Ceiling Rates'!$D$243="F&amp;E",'Labor Loading Matrix'!N1239,0),IF('CLINs &amp; Ceiling Rates'!$D$244="F&amp;E",'Labor Loading Matrix'!O1239,0),IF('CLINs &amp; Ceiling Rates'!$D$245="F&amp;E",'Labor Loading Matrix'!P1239,0),IF('CLINs &amp; Ceiling Rates'!$D$246="F&amp;E",'Labor Loading Matrix'!Q1239,0),IF('CLINs &amp; Ceiling Rates'!$D$247="F&amp;E",'Labor Loading Matrix'!R1239,0),IF('CLINs &amp; Ceiling Rates'!$D$248="F&amp;E",'Labor Loading Matrix'!S1239,0),IF('CLINs &amp; Ceiling Rates'!$D$249="F&amp;E",'Labor Loading Matrix'!T1239,0),IF('CLINs &amp; Ceiling Rates'!$D$250="F&amp;E",'Labor Loading Matrix'!U1239,0),IF('CLINs &amp; Ceiling Rates'!$D$251="F&amp;E",'Labor Loading Matrix'!V1239,0),IF('CLINs &amp; Ceiling Rates'!$D$252="F&amp;E",'Labor Loading Matrix'!W1239,0),IF('CLINs &amp; Ceiling Rates'!$D$253="F&amp;E",'Labor Loading Matrix'!X1239,0),IF('CLINs &amp; Ceiling Rates'!$D$254="F&amp;E",'Labor Loading Matrix'!Y1239,0),IF('CLINs &amp; Ceiling Rates'!$D$255="F&amp;E",'Labor Loading Matrix'!Z1239,0),IF('CLINs &amp; Ceiling Rates'!$D$256="F&amp;E",'Labor Loading Matrix'!AA1239,0))</f>
        <v>0</v>
      </c>
      <c r="G1239" s="175">
        <f>SUM(IF('CLINs &amp; Ceiling Rates'!$D$237="R&amp;D",'Labor Loading Matrix'!H1239,0),IF('CLINs &amp; Ceiling Rates'!$D$238="R&amp;D",'Labor Loading Matrix'!I1239,0),IF('CLINs &amp; Ceiling Rates'!$D$239="R&amp;D",'Labor Loading Matrix'!J1239,0),IF('CLINs &amp; Ceiling Rates'!$D$240="R&amp;D",'Labor Loading Matrix'!K1239,0),IF('CLINs &amp; Ceiling Rates'!$D$241="R&amp;D",'Labor Loading Matrix'!L1239,0),IF('CLINs &amp; Ceiling Rates'!$D$242="R&amp;D",'Labor Loading Matrix'!M1239,0),IF('CLINs &amp; Ceiling Rates'!$D$243="R&amp;D",'Labor Loading Matrix'!N1239,0),IF('CLINs &amp; Ceiling Rates'!$D$244="R&amp;D",'Labor Loading Matrix'!O1239,0),IF('CLINs &amp; Ceiling Rates'!$D$245="R&amp;D",'Labor Loading Matrix'!P1239,0),IF('CLINs &amp; Ceiling Rates'!$D$246="R&amp;D",'Labor Loading Matrix'!Q1239,0),IF('CLINs &amp; Ceiling Rates'!$D$247="R&amp;D",'Labor Loading Matrix'!R1239,0),IF('CLINs &amp; Ceiling Rates'!$D$248="R&amp;D",'Labor Loading Matrix'!S1239,0),IF('CLINs &amp; Ceiling Rates'!$D$249="R&amp;D",'Labor Loading Matrix'!T1239,0),IF('CLINs &amp; Ceiling Rates'!$D$250="R&amp;D",'Labor Loading Matrix'!U1239,0),IF('CLINs &amp; Ceiling Rates'!$D$251="R&amp;D",'Labor Loading Matrix'!V1239,0),IF('CLINs &amp; Ceiling Rates'!$D$252="R&amp;D",'Labor Loading Matrix'!W1239,0),IF('CLINs &amp; Ceiling Rates'!$D$253="R&amp;D",'Labor Loading Matrix'!X1239,0),IF('CLINs &amp; Ceiling Rates'!$D$254="R&amp;D",'Labor Loading Matrix'!Y1239,0),IF('CLINs &amp; Ceiling Rates'!$D$255="R&amp;D",'Labor Loading Matrix'!Z1239,0),IF('CLINs &amp; Ceiling Rates'!$D$256="R&amp;D",'Labor Loading Matrix'!AA1239,0))</f>
        <v>0</v>
      </c>
      <c r="H1239" s="137"/>
      <c r="I1239" s="137"/>
      <c r="J1239" s="137"/>
      <c r="K1239" s="137"/>
      <c r="L1239" s="137"/>
      <c r="M1239" s="137"/>
      <c r="N1239" s="84"/>
      <c r="O1239" s="84"/>
      <c r="P1239" s="84"/>
      <c r="Q1239" s="84"/>
      <c r="R1239" s="133"/>
      <c r="S1239" s="133"/>
      <c r="T1239" s="133"/>
      <c r="U1239" s="133"/>
      <c r="V1239" s="133"/>
      <c r="W1239" s="133"/>
      <c r="X1239" s="133"/>
      <c r="Y1239" s="133"/>
      <c r="Z1239" s="133"/>
      <c r="AA1239" s="133"/>
    </row>
    <row r="1240" spans="1:27" s="73" customFormat="1" ht="18" hidden="1" customHeight="1" x14ac:dyDescent="0.25">
      <c r="A1240" s="173">
        <f>'CLINs &amp; Ceiling Rates'!B169</f>
        <v>0</v>
      </c>
      <c r="B1240" s="173">
        <f>'CLINs &amp; Ceiling Rates'!C169</f>
        <v>0</v>
      </c>
      <c r="C1240" s="177" t="str">
        <f>'CLINs &amp; Ceiling Rates'!O169</f>
        <v/>
      </c>
      <c r="D1240" s="211">
        <f>IF('CLINs &amp; Ceiling Rates'!D1196="",SUM('Labor Loading Matrix'!H1240:AA1240),SUM(E1240:G1240))</f>
        <v>0</v>
      </c>
      <c r="E1240" s="175">
        <f>SUM(IF('CLINs &amp; Ceiling Rates'!$D$237="OPS",'Labor Loading Matrix'!H1240,0),IF('CLINs &amp; Ceiling Rates'!$D$238="OPS",'Labor Loading Matrix'!I1240,0),IF('CLINs &amp; Ceiling Rates'!$D$239="OPS",'Labor Loading Matrix'!J1240,0),IF('CLINs &amp; Ceiling Rates'!$D$240="OPS",'Labor Loading Matrix'!K1240,0),IF('CLINs &amp; Ceiling Rates'!$D$241="OPS",'Labor Loading Matrix'!L1240,0),IF('CLINs &amp; Ceiling Rates'!$D$242="OPS",'Labor Loading Matrix'!M1240,0),IF('CLINs &amp; Ceiling Rates'!$D$243="OPS",'Labor Loading Matrix'!N1240,0),IF('CLINs &amp; Ceiling Rates'!$D$244="OPS",'Labor Loading Matrix'!O1240,0),IF('CLINs &amp; Ceiling Rates'!$D$245="OPS",'Labor Loading Matrix'!P1240,0),IF('CLINs &amp; Ceiling Rates'!$D$246="OPS",'Labor Loading Matrix'!Q1240,0),IF('CLINs &amp; Ceiling Rates'!$D$247="OPS",'Labor Loading Matrix'!R1240,0),IF('CLINs &amp; Ceiling Rates'!$D$248="OPS",'Labor Loading Matrix'!S1240,0),IF('CLINs &amp; Ceiling Rates'!$D$249="OPS",'Labor Loading Matrix'!T1240,0),IF('CLINs &amp; Ceiling Rates'!$D$250="OPS",'Labor Loading Matrix'!U1240,0),IF('CLINs &amp; Ceiling Rates'!$D$251="OPS",'Labor Loading Matrix'!V1240,0),IF('CLINs &amp; Ceiling Rates'!$D$252="OPS",'Labor Loading Matrix'!W1240,0),IF('CLINs &amp; Ceiling Rates'!$D$253="OPS",'Labor Loading Matrix'!X1240,0),IF('CLINs &amp; Ceiling Rates'!$D$254="OPS",'Labor Loading Matrix'!Y1240,0),IF('CLINs &amp; Ceiling Rates'!$D$255="OPS",'Labor Loading Matrix'!Z1240,0),IF('CLINs &amp; Ceiling Rates'!$D$256="OPS",'Labor Loading Matrix'!AA1240,0))</f>
        <v>0</v>
      </c>
      <c r="F1240" s="175">
        <f>SUM(IF('CLINs &amp; Ceiling Rates'!$D$237="F&amp;E",'Labor Loading Matrix'!H1240,0),IF('CLINs &amp; Ceiling Rates'!$D$238="F&amp;E",'Labor Loading Matrix'!I1240,0),IF('CLINs &amp; Ceiling Rates'!$D$239="F&amp;E",'Labor Loading Matrix'!J1240,0),IF('CLINs &amp; Ceiling Rates'!$D$240="F&amp;E",'Labor Loading Matrix'!K1240,0),IF('CLINs &amp; Ceiling Rates'!$D$241="F&amp;E",'Labor Loading Matrix'!L1240,0),IF('CLINs &amp; Ceiling Rates'!$D$242="F&amp;E",'Labor Loading Matrix'!M1240,0),IF('CLINs &amp; Ceiling Rates'!$D$243="F&amp;E",'Labor Loading Matrix'!N1240,0),IF('CLINs &amp; Ceiling Rates'!$D$244="F&amp;E",'Labor Loading Matrix'!O1240,0),IF('CLINs &amp; Ceiling Rates'!$D$245="F&amp;E",'Labor Loading Matrix'!P1240,0),IF('CLINs &amp; Ceiling Rates'!$D$246="F&amp;E",'Labor Loading Matrix'!Q1240,0),IF('CLINs &amp; Ceiling Rates'!$D$247="F&amp;E",'Labor Loading Matrix'!R1240,0),IF('CLINs &amp; Ceiling Rates'!$D$248="F&amp;E",'Labor Loading Matrix'!S1240,0),IF('CLINs &amp; Ceiling Rates'!$D$249="F&amp;E",'Labor Loading Matrix'!T1240,0),IF('CLINs &amp; Ceiling Rates'!$D$250="F&amp;E",'Labor Loading Matrix'!U1240,0),IF('CLINs &amp; Ceiling Rates'!$D$251="F&amp;E",'Labor Loading Matrix'!V1240,0),IF('CLINs &amp; Ceiling Rates'!$D$252="F&amp;E",'Labor Loading Matrix'!W1240,0),IF('CLINs &amp; Ceiling Rates'!$D$253="F&amp;E",'Labor Loading Matrix'!X1240,0),IF('CLINs &amp; Ceiling Rates'!$D$254="F&amp;E",'Labor Loading Matrix'!Y1240,0),IF('CLINs &amp; Ceiling Rates'!$D$255="F&amp;E",'Labor Loading Matrix'!Z1240,0),IF('CLINs &amp; Ceiling Rates'!$D$256="F&amp;E",'Labor Loading Matrix'!AA1240,0))</f>
        <v>0</v>
      </c>
      <c r="G1240" s="175">
        <f>SUM(IF('CLINs &amp; Ceiling Rates'!$D$237="R&amp;D",'Labor Loading Matrix'!H1240,0),IF('CLINs &amp; Ceiling Rates'!$D$238="R&amp;D",'Labor Loading Matrix'!I1240,0),IF('CLINs &amp; Ceiling Rates'!$D$239="R&amp;D",'Labor Loading Matrix'!J1240,0),IF('CLINs &amp; Ceiling Rates'!$D$240="R&amp;D",'Labor Loading Matrix'!K1240,0),IF('CLINs &amp; Ceiling Rates'!$D$241="R&amp;D",'Labor Loading Matrix'!L1240,0),IF('CLINs &amp; Ceiling Rates'!$D$242="R&amp;D",'Labor Loading Matrix'!M1240,0),IF('CLINs &amp; Ceiling Rates'!$D$243="R&amp;D",'Labor Loading Matrix'!N1240,0),IF('CLINs &amp; Ceiling Rates'!$D$244="R&amp;D",'Labor Loading Matrix'!O1240,0),IF('CLINs &amp; Ceiling Rates'!$D$245="R&amp;D",'Labor Loading Matrix'!P1240,0),IF('CLINs &amp; Ceiling Rates'!$D$246="R&amp;D",'Labor Loading Matrix'!Q1240,0),IF('CLINs &amp; Ceiling Rates'!$D$247="R&amp;D",'Labor Loading Matrix'!R1240,0),IF('CLINs &amp; Ceiling Rates'!$D$248="R&amp;D",'Labor Loading Matrix'!S1240,0),IF('CLINs &amp; Ceiling Rates'!$D$249="R&amp;D",'Labor Loading Matrix'!T1240,0),IF('CLINs &amp; Ceiling Rates'!$D$250="R&amp;D",'Labor Loading Matrix'!U1240,0),IF('CLINs &amp; Ceiling Rates'!$D$251="R&amp;D",'Labor Loading Matrix'!V1240,0),IF('CLINs &amp; Ceiling Rates'!$D$252="R&amp;D",'Labor Loading Matrix'!W1240,0),IF('CLINs &amp; Ceiling Rates'!$D$253="R&amp;D",'Labor Loading Matrix'!X1240,0),IF('CLINs &amp; Ceiling Rates'!$D$254="R&amp;D",'Labor Loading Matrix'!Y1240,0),IF('CLINs &amp; Ceiling Rates'!$D$255="R&amp;D",'Labor Loading Matrix'!Z1240,0),IF('CLINs &amp; Ceiling Rates'!$D$256="R&amp;D",'Labor Loading Matrix'!AA1240,0))</f>
        <v>0</v>
      </c>
      <c r="H1240" s="137"/>
      <c r="I1240" s="137"/>
      <c r="J1240" s="137"/>
      <c r="K1240" s="137"/>
      <c r="L1240" s="137"/>
      <c r="M1240" s="137"/>
      <c r="N1240" s="84"/>
      <c r="O1240" s="84"/>
      <c r="P1240" s="84"/>
      <c r="Q1240" s="84"/>
      <c r="R1240" s="133"/>
      <c r="S1240" s="133"/>
      <c r="T1240" s="133"/>
      <c r="U1240" s="133"/>
      <c r="V1240" s="133"/>
      <c r="W1240" s="133"/>
      <c r="X1240" s="133"/>
      <c r="Y1240" s="133"/>
      <c r="Z1240" s="133"/>
      <c r="AA1240" s="133"/>
    </row>
    <row r="1241" spans="1:27" s="73" customFormat="1" ht="18" hidden="1" customHeight="1" x14ac:dyDescent="0.25">
      <c r="A1241" s="173">
        <f>'CLINs &amp; Ceiling Rates'!B170</f>
        <v>0</v>
      </c>
      <c r="B1241" s="173">
        <f>'CLINs &amp; Ceiling Rates'!C170</f>
        <v>0</v>
      </c>
      <c r="C1241" s="177" t="str">
        <f>'CLINs &amp; Ceiling Rates'!O170</f>
        <v/>
      </c>
      <c r="D1241" s="211">
        <f>IF('CLINs &amp; Ceiling Rates'!D1197="",SUM('Labor Loading Matrix'!H1241:AA1241),SUM(E1241:G1241))</f>
        <v>0</v>
      </c>
      <c r="E1241" s="175">
        <f>SUM(IF('CLINs &amp; Ceiling Rates'!$D$237="OPS",'Labor Loading Matrix'!H1241,0),IF('CLINs &amp; Ceiling Rates'!$D$238="OPS",'Labor Loading Matrix'!I1241,0),IF('CLINs &amp; Ceiling Rates'!$D$239="OPS",'Labor Loading Matrix'!J1241,0),IF('CLINs &amp; Ceiling Rates'!$D$240="OPS",'Labor Loading Matrix'!K1241,0),IF('CLINs &amp; Ceiling Rates'!$D$241="OPS",'Labor Loading Matrix'!L1241,0),IF('CLINs &amp; Ceiling Rates'!$D$242="OPS",'Labor Loading Matrix'!M1241,0),IF('CLINs &amp; Ceiling Rates'!$D$243="OPS",'Labor Loading Matrix'!N1241,0),IF('CLINs &amp; Ceiling Rates'!$D$244="OPS",'Labor Loading Matrix'!O1241,0),IF('CLINs &amp; Ceiling Rates'!$D$245="OPS",'Labor Loading Matrix'!P1241,0),IF('CLINs &amp; Ceiling Rates'!$D$246="OPS",'Labor Loading Matrix'!Q1241,0),IF('CLINs &amp; Ceiling Rates'!$D$247="OPS",'Labor Loading Matrix'!R1241,0),IF('CLINs &amp; Ceiling Rates'!$D$248="OPS",'Labor Loading Matrix'!S1241,0),IF('CLINs &amp; Ceiling Rates'!$D$249="OPS",'Labor Loading Matrix'!T1241,0),IF('CLINs &amp; Ceiling Rates'!$D$250="OPS",'Labor Loading Matrix'!U1241,0),IF('CLINs &amp; Ceiling Rates'!$D$251="OPS",'Labor Loading Matrix'!V1241,0),IF('CLINs &amp; Ceiling Rates'!$D$252="OPS",'Labor Loading Matrix'!W1241,0),IF('CLINs &amp; Ceiling Rates'!$D$253="OPS",'Labor Loading Matrix'!X1241,0),IF('CLINs &amp; Ceiling Rates'!$D$254="OPS",'Labor Loading Matrix'!Y1241,0),IF('CLINs &amp; Ceiling Rates'!$D$255="OPS",'Labor Loading Matrix'!Z1241,0),IF('CLINs &amp; Ceiling Rates'!$D$256="OPS",'Labor Loading Matrix'!AA1241,0))</f>
        <v>0</v>
      </c>
      <c r="F1241" s="175">
        <f>SUM(IF('CLINs &amp; Ceiling Rates'!$D$237="F&amp;E",'Labor Loading Matrix'!H1241,0),IF('CLINs &amp; Ceiling Rates'!$D$238="F&amp;E",'Labor Loading Matrix'!I1241,0),IF('CLINs &amp; Ceiling Rates'!$D$239="F&amp;E",'Labor Loading Matrix'!J1241,0),IF('CLINs &amp; Ceiling Rates'!$D$240="F&amp;E",'Labor Loading Matrix'!K1241,0),IF('CLINs &amp; Ceiling Rates'!$D$241="F&amp;E",'Labor Loading Matrix'!L1241,0),IF('CLINs &amp; Ceiling Rates'!$D$242="F&amp;E",'Labor Loading Matrix'!M1241,0),IF('CLINs &amp; Ceiling Rates'!$D$243="F&amp;E",'Labor Loading Matrix'!N1241,0),IF('CLINs &amp; Ceiling Rates'!$D$244="F&amp;E",'Labor Loading Matrix'!O1241,0),IF('CLINs &amp; Ceiling Rates'!$D$245="F&amp;E",'Labor Loading Matrix'!P1241,0),IF('CLINs &amp; Ceiling Rates'!$D$246="F&amp;E",'Labor Loading Matrix'!Q1241,0),IF('CLINs &amp; Ceiling Rates'!$D$247="F&amp;E",'Labor Loading Matrix'!R1241,0),IF('CLINs &amp; Ceiling Rates'!$D$248="F&amp;E",'Labor Loading Matrix'!S1241,0),IF('CLINs &amp; Ceiling Rates'!$D$249="F&amp;E",'Labor Loading Matrix'!T1241,0),IF('CLINs &amp; Ceiling Rates'!$D$250="F&amp;E",'Labor Loading Matrix'!U1241,0),IF('CLINs &amp; Ceiling Rates'!$D$251="F&amp;E",'Labor Loading Matrix'!V1241,0),IF('CLINs &amp; Ceiling Rates'!$D$252="F&amp;E",'Labor Loading Matrix'!W1241,0),IF('CLINs &amp; Ceiling Rates'!$D$253="F&amp;E",'Labor Loading Matrix'!X1241,0),IF('CLINs &amp; Ceiling Rates'!$D$254="F&amp;E",'Labor Loading Matrix'!Y1241,0),IF('CLINs &amp; Ceiling Rates'!$D$255="F&amp;E",'Labor Loading Matrix'!Z1241,0),IF('CLINs &amp; Ceiling Rates'!$D$256="F&amp;E",'Labor Loading Matrix'!AA1241,0))</f>
        <v>0</v>
      </c>
      <c r="G1241" s="175">
        <f>SUM(IF('CLINs &amp; Ceiling Rates'!$D$237="R&amp;D",'Labor Loading Matrix'!H1241,0),IF('CLINs &amp; Ceiling Rates'!$D$238="R&amp;D",'Labor Loading Matrix'!I1241,0),IF('CLINs &amp; Ceiling Rates'!$D$239="R&amp;D",'Labor Loading Matrix'!J1241,0),IF('CLINs &amp; Ceiling Rates'!$D$240="R&amp;D",'Labor Loading Matrix'!K1241,0),IF('CLINs &amp; Ceiling Rates'!$D$241="R&amp;D",'Labor Loading Matrix'!L1241,0),IF('CLINs &amp; Ceiling Rates'!$D$242="R&amp;D",'Labor Loading Matrix'!M1241,0),IF('CLINs &amp; Ceiling Rates'!$D$243="R&amp;D",'Labor Loading Matrix'!N1241,0),IF('CLINs &amp; Ceiling Rates'!$D$244="R&amp;D",'Labor Loading Matrix'!O1241,0),IF('CLINs &amp; Ceiling Rates'!$D$245="R&amp;D",'Labor Loading Matrix'!P1241,0),IF('CLINs &amp; Ceiling Rates'!$D$246="R&amp;D",'Labor Loading Matrix'!Q1241,0),IF('CLINs &amp; Ceiling Rates'!$D$247="R&amp;D",'Labor Loading Matrix'!R1241,0),IF('CLINs &amp; Ceiling Rates'!$D$248="R&amp;D",'Labor Loading Matrix'!S1241,0),IF('CLINs &amp; Ceiling Rates'!$D$249="R&amp;D",'Labor Loading Matrix'!T1241,0),IF('CLINs &amp; Ceiling Rates'!$D$250="R&amp;D",'Labor Loading Matrix'!U1241,0),IF('CLINs &amp; Ceiling Rates'!$D$251="R&amp;D",'Labor Loading Matrix'!V1241,0),IF('CLINs &amp; Ceiling Rates'!$D$252="R&amp;D",'Labor Loading Matrix'!W1241,0),IF('CLINs &amp; Ceiling Rates'!$D$253="R&amp;D",'Labor Loading Matrix'!X1241,0),IF('CLINs &amp; Ceiling Rates'!$D$254="R&amp;D",'Labor Loading Matrix'!Y1241,0),IF('CLINs &amp; Ceiling Rates'!$D$255="R&amp;D",'Labor Loading Matrix'!Z1241,0),IF('CLINs &amp; Ceiling Rates'!$D$256="R&amp;D",'Labor Loading Matrix'!AA1241,0))</f>
        <v>0</v>
      </c>
      <c r="H1241" s="137"/>
      <c r="I1241" s="137"/>
      <c r="J1241" s="137"/>
      <c r="K1241" s="137"/>
      <c r="L1241" s="137"/>
      <c r="M1241" s="137"/>
      <c r="N1241" s="84"/>
      <c r="O1241" s="84"/>
      <c r="P1241" s="84"/>
      <c r="Q1241" s="84"/>
      <c r="R1241" s="133"/>
      <c r="S1241" s="133"/>
      <c r="T1241" s="133"/>
      <c r="U1241" s="133"/>
      <c r="V1241" s="133"/>
      <c r="W1241" s="133"/>
      <c r="X1241" s="133"/>
      <c r="Y1241" s="133"/>
      <c r="Z1241" s="133"/>
      <c r="AA1241" s="133"/>
    </row>
    <row r="1242" spans="1:27" s="73" customFormat="1" ht="18" hidden="1" customHeight="1" x14ac:dyDescent="0.25">
      <c r="A1242" s="173">
        <f>'CLINs &amp; Ceiling Rates'!B171</f>
        <v>0</v>
      </c>
      <c r="B1242" s="173">
        <f>'CLINs &amp; Ceiling Rates'!C171</f>
        <v>0</v>
      </c>
      <c r="C1242" s="177" t="str">
        <f>'CLINs &amp; Ceiling Rates'!O171</f>
        <v/>
      </c>
      <c r="D1242" s="211">
        <f>IF('CLINs &amp; Ceiling Rates'!D1198="",SUM('Labor Loading Matrix'!H1242:AA1242),SUM(E1242:G1242))</f>
        <v>0</v>
      </c>
      <c r="E1242" s="175">
        <f>SUM(IF('CLINs &amp; Ceiling Rates'!$D$237="OPS",'Labor Loading Matrix'!H1242,0),IF('CLINs &amp; Ceiling Rates'!$D$238="OPS",'Labor Loading Matrix'!I1242,0),IF('CLINs &amp; Ceiling Rates'!$D$239="OPS",'Labor Loading Matrix'!J1242,0),IF('CLINs &amp; Ceiling Rates'!$D$240="OPS",'Labor Loading Matrix'!K1242,0),IF('CLINs &amp; Ceiling Rates'!$D$241="OPS",'Labor Loading Matrix'!L1242,0),IF('CLINs &amp; Ceiling Rates'!$D$242="OPS",'Labor Loading Matrix'!M1242,0),IF('CLINs &amp; Ceiling Rates'!$D$243="OPS",'Labor Loading Matrix'!N1242,0),IF('CLINs &amp; Ceiling Rates'!$D$244="OPS",'Labor Loading Matrix'!O1242,0),IF('CLINs &amp; Ceiling Rates'!$D$245="OPS",'Labor Loading Matrix'!P1242,0),IF('CLINs &amp; Ceiling Rates'!$D$246="OPS",'Labor Loading Matrix'!Q1242,0),IF('CLINs &amp; Ceiling Rates'!$D$247="OPS",'Labor Loading Matrix'!R1242,0),IF('CLINs &amp; Ceiling Rates'!$D$248="OPS",'Labor Loading Matrix'!S1242,0),IF('CLINs &amp; Ceiling Rates'!$D$249="OPS",'Labor Loading Matrix'!T1242,0),IF('CLINs &amp; Ceiling Rates'!$D$250="OPS",'Labor Loading Matrix'!U1242,0),IF('CLINs &amp; Ceiling Rates'!$D$251="OPS",'Labor Loading Matrix'!V1242,0),IF('CLINs &amp; Ceiling Rates'!$D$252="OPS",'Labor Loading Matrix'!W1242,0),IF('CLINs &amp; Ceiling Rates'!$D$253="OPS",'Labor Loading Matrix'!X1242,0),IF('CLINs &amp; Ceiling Rates'!$D$254="OPS",'Labor Loading Matrix'!Y1242,0),IF('CLINs &amp; Ceiling Rates'!$D$255="OPS",'Labor Loading Matrix'!Z1242,0),IF('CLINs &amp; Ceiling Rates'!$D$256="OPS",'Labor Loading Matrix'!AA1242,0))</f>
        <v>0</v>
      </c>
      <c r="F1242" s="175">
        <f>SUM(IF('CLINs &amp; Ceiling Rates'!$D$237="F&amp;E",'Labor Loading Matrix'!H1242,0),IF('CLINs &amp; Ceiling Rates'!$D$238="F&amp;E",'Labor Loading Matrix'!I1242,0),IF('CLINs &amp; Ceiling Rates'!$D$239="F&amp;E",'Labor Loading Matrix'!J1242,0),IF('CLINs &amp; Ceiling Rates'!$D$240="F&amp;E",'Labor Loading Matrix'!K1242,0),IF('CLINs &amp; Ceiling Rates'!$D$241="F&amp;E",'Labor Loading Matrix'!L1242,0),IF('CLINs &amp; Ceiling Rates'!$D$242="F&amp;E",'Labor Loading Matrix'!M1242,0),IF('CLINs &amp; Ceiling Rates'!$D$243="F&amp;E",'Labor Loading Matrix'!N1242,0),IF('CLINs &amp; Ceiling Rates'!$D$244="F&amp;E",'Labor Loading Matrix'!O1242,0),IF('CLINs &amp; Ceiling Rates'!$D$245="F&amp;E",'Labor Loading Matrix'!P1242,0),IF('CLINs &amp; Ceiling Rates'!$D$246="F&amp;E",'Labor Loading Matrix'!Q1242,0),IF('CLINs &amp; Ceiling Rates'!$D$247="F&amp;E",'Labor Loading Matrix'!R1242,0),IF('CLINs &amp; Ceiling Rates'!$D$248="F&amp;E",'Labor Loading Matrix'!S1242,0),IF('CLINs &amp; Ceiling Rates'!$D$249="F&amp;E",'Labor Loading Matrix'!T1242,0),IF('CLINs &amp; Ceiling Rates'!$D$250="F&amp;E",'Labor Loading Matrix'!U1242,0),IF('CLINs &amp; Ceiling Rates'!$D$251="F&amp;E",'Labor Loading Matrix'!V1242,0),IF('CLINs &amp; Ceiling Rates'!$D$252="F&amp;E",'Labor Loading Matrix'!W1242,0),IF('CLINs &amp; Ceiling Rates'!$D$253="F&amp;E",'Labor Loading Matrix'!X1242,0),IF('CLINs &amp; Ceiling Rates'!$D$254="F&amp;E",'Labor Loading Matrix'!Y1242,0),IF('CLINs &amp; Ceiling Rates'!$D$255="F&amp;E",'Labor Loading Matrix'!Z1242,0),IF('CLINs &amp; Ceiling Rates'!$D$256="F&amp;E",'Labor Loading Matrix'!AA1242,0))</f>
        <v>0</v>
      </c>
      <c r="G1242" s="175">
        <f>SUM(IF('CLINs &amp; Ceiling Rates'!$D$237="R&amp;D",'Labor Loading Matrix'!H1242,0),IF('CLINs &amp; Ceiling Rates'!$D$238="R&amp;D",'Labor Loading Matrix'!I1242,0),IF('CLINs &amp; Ceiling Rates'!$D$239="R&amp;D",'Labor Loading Matrix'!J1242,0),IF('CLINs &amp; Ceiling Rates'!$D$240="R&amp;D",'Labor Loading Matrix'!K1242,0),IF('CLINs &amp; Ceiling Rates'!$D$241="R&amp;D",'Labor Loading Matrix'!L1242,0),IF('CLINs &amp; Ceiling Rates'!$D$242="R&amp;D",'Labor Loading Matrix'!M1242,0),IF('CLINs &amp; Ceiling Rates'!$D$243="R&amp;D",'Labor Loading Matrix'!N1242,0),IF('CLINs &amp; Ceiling Rates'!$D$244="R&amp;D",'Labor Loading Matrix'!O1242,0),IF('CLINs &amp; Ceiling Rates'!$D$245="R&amp;D",'Labor Loading Matrix'!P1242,0),IF('CLINs &amp; Ceiling Rates'!$D$246="R&amp;D",'Labor Loading Matrix'!Q1242,0),IF('CLINs &amp; Ceiling Rates'!$D$247="R&amp;D",'Labor Loading Matrix'!R1242,0),IF('CLINs &amp; Ceiling Rates'!$D$248="R&amp;D",'Labor Loading Matrix'!S1242,0),IF('CLINs &amp; Ceiling Rates'!$D$249="R&amp;D",'Labor Loading Matrix'!T1242,0),IF('CLINs &amp; Ceiling Rates'!$D$250="R&amp;D",'Labor Loading Matrix'!U1242,0),IF('CLINs &amp; Ceiling Rates'!$D$251="R&amp;D",'Labor Loading Matrix'!V1242,0),IF('CLINs &amp; Ceiling Rates'!$D$252="R&amp;D",'Labor Loading Matrix'!W1242,0),IF('CLINs &amp; Ceiling Rates'!$D$253="R&amp;D",'Labor Loading Matrix'!X1242,0),IF('CLINs &amp; Ceiling Rates'!$D$254="R&amp;D",'Labor Loading Matrix'!Y1242,0),IF('CLINs &amp; Ceiling Rates'!$D$255="R&amp;D",'Labor Loading Matrix'!Z1242,0),IF('CLINs &amp; Ceiling Rates'!$D$256="R&amp;D",'Labor Loading Matrix'!AA1242,0))</f>
        <v>0</v>
      </c>
      <c r="H1242" s="137"/>
      <c r="I1242" s="137"/>
      <c r="J1242" s="137"/>
      <c r="K1242" s="137"/>
      <c r="L1242" s="137"/>
      <c r="M1242" s="137"/>
      <c r="N1242" s="84"/>
      <c r="O1242" s="84"/>
      <c r="P1242" s="84"/>
      <c r="Q1242" s="84"/>
      <c r="R1242" s="133"/>
      <c r="S1242" s="133"/>
      <c r="T1242" s="133"/>
      <c r="U1242" s="133"/>
      <c r="V1242" s="133"/>
      <c r="W1242" s="133"/>
      <c r="X1242" s="133"/>
      <c r="Y1242" s="133"/>
      <c r="Z1242" s="133"/>
      <c r="AA1242" s="133"/>
    </row>
    <row r="1243" spans="1:27" s="73" customFormat="1" ht="18" hidden="1" customHeight="1" x14ac:dyDescent="0.25">
      <c r="A1243" s="173">
        <f>'CLINs &amp; Ceiling Rates'!B172</f>
        <v>0</v>
      </c>
      <c r="B1243" s="173">
        <f>'CLINs &amp; Ceiling Rates'!C172</f>
        <v>0</v>
      </c>
      <c r="C1243" s="177" t="str">
        <f>'CLINs &amp; Ceiling Rates'!O172</f>
        <v/>
      </c>
      <c r="D1243" s="211">
        <f>IF('CLINs &amp; Ceiling Rates'!D1199="",SUM('Labor Loading Matrix'!H1243:AA1243),SUM(E1243:G1243))</f>
        <v>0</v>
      </c>
      <c r="E1243" s="175">
        <f>SUM(IF('CLINs &amp; Ceiling Rates'!$D$237="OPS",'Labor Loading Matrix'!H1243,0),IF('CLINs &amp; Ceiling Rates'!$D$238="OPS",'Labor Loading Matrix'!I1243,0),IF('CLINs &amp; Ceiling Rates'!$D$239="OPS",'Labor Loading Matrix'!J1243,0),IF('CLINs &amp; Ceiling Rates'!$D$240="OPS",'Labor Loading Matrix'!K1243,0),IF('CLINs &amp; Ceiling Rates'!$D$241="OPS",'Labor Loading Matrix'!L1243,0),IF('CLINs &amp; Ceiling Rates'!$D$242="OPS",'Labor Loading Matrix'!M1243,0),IF('CLINs &amp; Ceiling Rates'!$D$243="OPS",'Labor Loading Matrix'!N1243,0),IF('CLINs &amp; Ceiling Rates'!$D$244="OPS",'Labor Loading Matrix'!O1243,0),IF('CLINs &amp; Ceiling Rates'!$D$245="OPS",'Labor Loading Matrix'!P1243,0),IF('CLINs &amp; Ceiling Rates'!$D$246="OPS",'Labor Loading Matrix'!Q1243,0),IF('CLINs &amp; Ceiling Rates'!$D$247="OPS",'Labor Loading Matrix'!R1243,0),IF('CLINs &amp; Ceiling Rates'!$D$248="OPS",'Labor Loading Matrix'!S1243,0),IF('CLINs &amp; Ceiling Rates'!$D$249="OPS",'Labor Loading Matrix'!T1243,0),IF('CLINs &amp; Ceiling Rates'!$D$250="OPS",'Labor Loading Matrix'!U1243,0),IF('CLINs &amp; Ceiling Rates'!$D$251="OPS",'Labor Loading Matrix'!V1243,0),IF('CLINs &amp; Ceiling Rates'!$D$252="OPS",'Labor Loading Matrix'!W1243,0),IF('CLINs &amp; Ceiling Rates'!$D$253="OPS",'Labor Loading Matrix'!X1243,0),IF('CLINs &amp; Ceiling Rates'!$D$254="OPS",'Labor Loading Matrix'!Y1243,0),IF('CLINs &amp; Ceiling Rates'!$D$255="OPS",'Labor Loading Matrix'!Z1243,0),IF('CLINs &amp; Ceiling Rates'!$D$256="OPS",'Labor Loading Matrix'!AA1243,0))</f>
        <v>0</v>
      </c>
      <c r="F1243" s="175">
        <f>SUM(IF('CLINs &amp; Ceiling Rates'!$D$237="F&amp;E",'Labor Loading Matrix'!H1243,0),IF('CLINs &amp; Ceiling Rates'!$D$238="F&amp;E",'Labor Loading Matrix'!I1243,0),IF('CLINs &amp; Ceiling Rates'!$D$239="F&amp;E",'Labor Loading Matrix'!J1243,0),IF('CLINs &amp; Ceiling Rates'!$D$240="F&amp;E",'Labor Loading Matrix'!K1243,0),IF('CLINs &amp; Ceiling Rates'!$D$241="F&amp;E",'Labor Loading Matrix'!L1243,0),IF('CLINs &amp; Ceiling Rates'!$D$242="F&amp;E",'Labor Loading Matrix'!M1243,0),IF('CLINs &amp; Ceiling Rates'!$D$243="F&amp;E",'Labor Loading Matrix'!N1243,0),IF('CLINs &amp; Ceiling Rates'!$D$244="F&amp;E",'Labor Loading Matrix'!O1243,0),IF('CLINs &amp; Ceiling Rates'!$D$245="F&amp;E",'Labor Loading Matrix'!P1243,0),IF('CLINs &amp; Ceiling Rates'!$D$246="F&amp;E",'Labor Loading Matrix'!Q1243,0),IF('CLINs &amp; Ceiling Rates'!$D$247="F&amp;E",'Labor Loading Matrix'!R1243,0),IF('CLINs &amp; Ceiling Rates'!$D$248="F&amp;E",'Labor Loading Matrix'!S1243,0),IF('CLINs &amp; Ceiling Rates'!$D$249="F&amp;E",'Labor Loading Matrix'!T1243,0),IF('CLINs &amp; Ceiling Rates'!$D$250="F&amp;E",'Labor Loading Matrix'!U1243,0),IF('CLINs &amp; Ceiling Rates'!$D$251="F&amp;E",'Labor Loading Matrix'!V1243,0),IF('CLINs &amp; Ceiling Rates'!$D$252="F&amp;E",'Labor Loading Matrix'!W1243,0),IF('CLINs &amp; Ceiling Rates'!$D$253="F&amp;E",'Labor Loading Matrix'!X1243,0),IF('CLINs &amp; Ceiling Rates'!$D$254="F&amp;E",'Labor Loading Matrix'!Y1243,0),IF('CLINs &amp; Ceiling Rates'!$D$255="F&amp;E",'Labor Loading Matrix'!Z1243,0),IF('CLINs &amp; Ceiling Rates'!$D$256="F&amp;E",'Labor Loading Matrix'!AA1243,0))</f>
        <v>0</v>
      </c>
      <c r="G1243" s="175">
        <f>SUM(IF('CLINs &amp; Ceiling Rates'!$D$237="R&amp;D",'Labor Loading Matrix'!H1243,0),IF('CLINs &amp; Ceiling Rates'!$D$238="R&amp;D",'Labor Loading Matrix'!I1243,0),IF('CLINs &amp; Ceiling Rates'!$D$239="R&amp;D",'Labor Loading Matrix'!J1243,0),IF('CLINs &amp; Ceiling Rates'!$D$240="R&amp;D",'Labor Loading Matrix'!K1243,0),IF('CLINs &amp; Ceiling Rates'!$D$241="R&amp;D",'Labor Loading Matrix'!L1243,0),IF('CLINs &amp; Ceiling Rates'!$D$242="R&amp;D",'Labor Loading Matrix'!M1243,0),IF('CLINs &amp; Ceiling Rates'!$D$243="R&amp;D",'Labor Loading Matrix'!N1243,0),IF('CLINs &amp; Ceiling Rates'!$D$244="R&amp;D",'Labor Loading Matrix'!O1243,0),IF('CLINs &amp; Ceiling Rates'!$D$245="R&amp;D",'Labor Loading Matrix'!P1243,0),IF('CLINs &amp; Ceiling Rates'!$D$246="R&amp;D",'Labor Loading Matrix'!Q1243,0),IF('CLINs &amp; Ceiling Rates'!$D$247="R&amp;D",'Labor Loading Matrix'!R1243,0),IF('CLINs &amp; Ceiling Rates'!$D$248="R&amp;D",'Labor Loading Matrix'!S1243,0),IF('CLINs &amp; Ceiling Rates'!$D$249="R&amp;D",'Labor Loading Matrix'!T1243,0),IF('CLINs &amp; Ceiling Rates'!$D$250="R&amp;D",'Labor Loading Matrix'!U1243,0),IF('CLINs &amp; Ceiling Rates'!$D$251="R&amp;D",'Labor Loading Matrix'!V1243,0),IF('CLINs &amp; Ceiling Rates'!$D$252="R&amp;D",'Labor Loading Matrix'!W1243,0),IF('CLINs &amp; Ceiling Rates'!$D$253="R&amp;D",'Labor Loading Matrix'!X1243,0),IF('CLINs &amp; Ceiling Rates'!$D$254="R&amp;D",'Labor Loading Matrix'!Y1243,0),IF('CLINs &amp; Ceiling Rates'!$D$255="R&amp;D",'Labor Loading Matrix'!Z1243,0),IF('CLINs &amp; Ceiling Rates'!$D$256="R&amp;D",'Labor Loading Matrix'!AA1243,0))</f>
        <v>0</v>
      </c>
      <c r="H1243" s="137"/>
      <c r="I1243" s="137"/>
      <c r="J1243" s="137"/>
      <c r="K1243" s="137"/>
      <c r="L1243" s="137"/>
      <c r="M1243" s="137"/>
      <c r="N1243" s="84"/>
      <c r="O1243" s="84"/>
      <c r="P1243" s="84"/>
      <c r="Q1243" s="84"/>
      <c r="R1243" s="133"/>
      <c r="S1243" s="133"/>
      <c r="T1243" s="133"/>
      <c r="U1243" s="133"/>
      <c r="V1243" s="133"/>
      <c r="W1243" s="133"/>
      <c r="X1243" s="133"/>
      <c r="Y1243" s="133"/>
      <c r="Z1243" s="133"/>
      <c r="AA1243" s="133"/>
    </row>
    <row r="1244" spans="1:27" s="73" customFormat="1" ht="18" hidden="1" customHeight="1" x14ac:dyDescent="0.25">
      <c r="A1244" s="173">
        <f>'CLINs &amp; Ceiling Rates'!B173</f>
        <v>0</v>
      </c>
      <c r="B1244" s="173">
        <f>'CLINs &amp; Ceiling Rates'!C173</f>
        <v>0</v>
      </c>
      <c r="C1244" s="177" t="str">
        <f>'CLINs &amp; Ceiling Rates'!O173</f>
        <v/>
      </c>
      <c r="D1244" s="211">
        <f>IF('CLINs &amp; Ceiling Rates'!D1200="",SUM('Labor Loading Matrix'!H1244:AA1244),SUM(E1244:G1244))</f>
        <v>0</v>
      </c>
      <c r="E1244" s="175">
        <f>SUM(IF('CLINs &amp; Ceiling Rates'!$D$237="OPS",'Labor Loading Matrix'!H1244,0),IF('CLINs &amp; Ceiling Rates'!$D$238="OPS",'Labor Loading Matrix'!I1244,0),IF('CLINs &amp; Ceiling Rates'!$D$239="OPS",'Labor Loading Matrix'!J1244,0),IF('CLINs &amp; Ceiling Rates'!$D$240="OPS",'Labor Loading Matrix'!K1244,0),IF('CLINs &amp; Ceiling Rates'!$D$241="OPS",'Labor Loading Matrix'!L1244,0),IF('CLINs &amp; Ceiling Rates'!$D$242="OPS",'Labor Loading Matrix'!M1244,0),IF('CLINs &amp; Ceiling Rates'!$D$243="OPS",'Labor Loading Matrix'!N1244,0),IF('CLINs &amp; Ceiling Rates'!$D$244="OPS",'Labor Loading Matrix'!O1244,0),IF('CLINs &amp; Ceiling Rates'!$D$245="OPS",'Labor Loading Matrix'!P1244,0),IF('CLINs &amp; Ceiling Rates'!$D$246="OPS",'Labor Loading Matrix'!Q1244,0),IF('CLINs &amp; Ceiling Rates'!$D$247="OPS",'Labor Loading Matrix'!R1244,0),IF('CLINs &amp; Ceiling Rates'!$D$248="OPS",'Labor Loading Matrix'!S1244,0),IF('CLINs &amp; Ceiling Rates'!$D$249="OPS",'Labor Loading Matrix'!T1244,0),IF('CLINs &amp; Ceiling Rates'!$D$250="OPS",'Labor Loading Matrix'!U1244,0),IF('CLINs &amp; Ceiling Rates'!$D$251="OPS",'Labor Loading Matrix'!V1244,0),IF('CLINs &amp; Ceiling Rates'!$D$252="OPS",'Labor Loading Matrix'!W1244,0),IF('CLINs &amp; Ceiling Rates'!$D$253="OPS",'Labor Loading Matrix'!X1244,0),IF('CLINs &amp; Ceiling Rates'!$D$254="OPS",'Labor Loading Matrix'!Y1244,0),IF('CLINs &amp; Ceiling Rates'!$D$255="OPS",'Labor Loading Matrix'!Z1244,0),IF('CLINs &amp; Ceiling Rates'!$D$256="OPS",'Labor Loading Matrix'!AA1244,0))</f>
        <v>0</v>
      </c>
      <c r="F1244" s="175">
        <f>SUM(IF('CLINs &amp; Ceiling Rates'!$D$237="F&amp;E",'Labor Loading Matrix'!H1244,0),IF('CLINs &amp; Ceiling Rates'!$D$238="F&amp;E",'Labor Loading Matrix'!I1244,0),IF('CLINs &amp; Ceiling Rates'!$D$239="F&amp;E",'Labor Loading Matrix'!J1244,0),IF('CLINs &amp; Ceiling Rates'!$D$240="F&amp;E",'Labor Loading Matrix'!K1244,0),IF('CLINs &amp; Ceiling Rates'!$D$241="F&amp;E",'Labor Loading Matrix'!L1244,0),IF('CLINs &amp; Ceiling Rates'!$D$242="F&amp;E",'Labor Loading Matrix'!M1244,0),IF('CLINs &amp; Ceiling Rates'!$D$243="F&amp;E",'Labor Loading Matrix'!N1244,0),IF('CLINs &amp; Ceiling Rates'!$D$244="F&amp;E",'Labor Loading Matrix'!O1244,0),IF('CLINs &amp; Ceiling Rates'!$D$245="F&amp;E",'Labor Loading Matrix'!P1244,0),IF('CLINs &amp; Ceiling Rates'!$D$246="F&amp;E",'Labor Loading Matrix'!Q1244,0),IF('CLINs &amp; Ceiling Rates'!$D$247="F&amp;E",'Labor Loading Matrix'!R1244,0),IF('CLINs &amp; Ceiling Rates'!$D$248="F&amp;E",'Labor Loading Matrix'!S1244,0),IF('CLINs &amp; Ceiling Rates'!$D$249="F&amp;E",'Labor Loading Matrix'!T1244,0),IF('CLINs &amp; Ceiling Rates'!$D$250="F&amp;E",'Labor Loading Matrix'!U1244,0),IF('CLINs &amp; Ceiling Rates'!$D$251="F&amp;E",'Labor Loading Matrix'!V1244,0),IF('CLINs &amp; Ceiling Rates'!$D$252="F&amp;E",'Labor Loading Matrix'!W1244,0),IF('CLINs &amp; Ceiling Rates'!$D$253="F&amp;E",'Labor Loading Matrix'!X1244,0),IF('CLINs &amp; Ceiling Rates'!$D$254="F&amp;E",'Labor Loading Matrix'!Y1244,0),IF('CLINs &amp; Ceiling Rates'!$D$255="F&amp;E",'Labor Loading Matrix'!Z1244,0),IF('CLINs &amp; Ceiling Rates'!$D$256="F&amp;E",'Labor Loading Matrix'!AA1244,0))</f>
        <v>0</v>
      </c>
      <c r="G1244" s="175">
        <f>SUM(IF('CLINs &amp; Ceiling Rates'!$D$237="R&amp;D",'Labor Loading Matrix'!H1244,0),IF('CLINs &amp; Ceiling Rates'!$D$238="R&amp;D",'Labor Loading Matrix'!I1244,0),IF('CLINs &amp; Ceiling Rates'!$D$239="R&amp;D",'Labor Loading Matrix'!J1244,0),IF('CLINs &amp; Ceiling Rates'!$D$240="R&amp;D",'Labor Loading Matrix'!K1244,0),IF('CLINs &amp; Ceiling Rates'!$D$241="R&amp;D",'Labor Loading Matrix'!L1244,0),IF('CLINs &amp; Ceiling Rates'!$D$242="R&amp;D",'Labor Loading Matrix'!M1244,0),IF('CLINs &amp; Ceiling Rates'!$D$243="R&amp;D",'Labor Loading Matrix'!N1244,0),IF('CLINs &amp; Ceiling Rates'!$D$244="R&amp;D",'Labor Loading Matrix'!O1244,0),IF('CLINs &amp; Ceiling Rates'!$D$245="R&amp;D",'Labor Loading Matrix'!P1244,0),IF('CLINs &amp; Ceiling Rates'!$D$246="R&amp;D",'Labor Loading Matrix'!Q1244,0),IF('CLINs &amp; Ceiling Rates'!$D$247="R&amp;D",'Labor Loading Matrix'!R1244,0),IF('CLINs &amp; Ceiling Rates'!$D$248="R&amp;D",'Labor Loading Matrix'!S1244,0),IF('CLINs &amp; Ceiling Rates'!$D$249="R&amp;D",'Labor Loading Matrix'!T1244,0),IF('CLINs &amp; Ceiling Rates'!$D$250="R&amp;D",'Labor Loading Matrix'!U1244,0),IF('CLINs &amp; Ceiling Rates'!$D$251="R&amp;D",'Labor Loading Matrix'!V1244,0),IF('CLINs &amp; Ceiling Rates'!$D$252="R&amp;D",'Labor Loading Matrix'!W1244,0),IF('CLINs &amp; Ceiling Rates'!$D$253="R&amp;D",'Labor Loading Matrix'!X1244,0),IF('CLINs &amp; Ceiling Rates'!$D$254="R&amp;D",'Labor Loading Matrix'!Y1244,0),IF('CLINs &amp; Ceiling Rates'!$D$255="R&amp;D",'Labor Loading Matrix'!Z1244,0),IF('CLINs &amp; Ceiling Rates'!$D$256="R&amp;D",'Labor Loading Matrix'!AA1244,0))</f>
        <v>0</v>
      </c>
      <c r="H1244" s="137"/>
      <c r="I1244" s="137"/>
      <c r="J1244" s="137"/>
      <c r="K1244" s="137"/>
      <c r="L1244" s="137"/>
      <c r="M1244" s="137"/>
      <c r="N1244" s="84"/>
      <c r="O1244" s="84"/>
      <c r="P1244" s="84"/>
      <c r="Q1244" s="84"/>
      <c r="R1244" s="133"/>
      <c r="S1244" s="133"/>
      <c r="T1244" s="133"/>
      <c r="U1244" s="133"/>
      <c r="V1244" s="133"/>
      <c r="W1244" s="133"/>
      <c r="X1244" s="133"/>
      <c r="Y1244" s="133"/>
      <c r="Z1244" s="133"/>
      <c r="AA1244" s="133"/>
    </row>
    <row r="1245" spans="1:27" s="73" customFormat="1" ht="18" hidden="1" customHeight="1" x14ac:dyDescent="0.25">
      <c r="A1245" s="173">
        <f>'CLINs &amp; Ceiling Rates'!B174</f>
        <v>0</v>
      </c>
      <c r="B1245" s="173">
        <f>'CLINs &amp; Ceiling Rates'!C174</f>
        <v>0</v>
      </c>
      <c r="C1245" s="177" t="str">
        <f>'CLINs &amp; Ceiling Rates'!O174</f>
        <v/>
      </c>
      <c r="D1245" s="211">
        <f>IF('CLINs &amp; Ceiling Rates'!D1201="",SUM('Labor Loading Matrix'!H1245:AA1245),SUM(E1245:G1245))</f>
        <v>0</v>
      </c>
      <c r="E1245" s="175">
        <f>SUM(IF('CLINs &amp; Ceiling Rates'!$D$237="OPS",'Labor Loading Matrix'!H1245,0),IF('CLINs &amp; Ceiling Rates'!$D$238="OPS",'Labor Loading Matrix'!I1245,0),IF('CLINs &amp; Ceiling Rates'!$D$239="OPS",'Labor Loading Matrix'!J1245,0),IF('CLINs &amp; Ceiling Rates'!$D$240="OPS",'Labor Loading Matrix'!K1245,0),IF('CLINs &amp; Ceiling Rates'!$D$241="OPS",'Labor Loading Matrix'!L1245,0),IF('CLINs &amp; Ceiling Rates'!$D$242="OPS",'Labor Loading Matrix'!M1245,0),IF('CLINs &amp; Ceiling Rates'!$D$243="OPS",'Labor Loading Matrix'!N1245,0),IF('CLINs &amp; Ceiling Rates'!$D$244="OPS",'Labor Loading Matrix'!O1245,0),IF('CLINs &amp; Ceiling Rates'!$D$245="OPS",'Labor Loading Matrix'!P1245,0),IF('CLINs &amp; Ceiling Rates'!$D$246="OPS",'Labor Loading Matrix'!Q1245,0),IF('CLINs &amp; Ceiling Rates'!$D$247="OPS",'Labor Loading Matrix'!R1245,0),IF('CLINs &amp; Ceiling Rates'!$D$248="OPS",'Labor Loading Matrix'!S1245,0),IF('CLINs &amp; Ceiling Rates'!$D$249="OPS",'Labor Loading Matrix'!T1245,0),IF('CLINs &amp; Ceiling Rates'!$D$250="OPS",'Labor Loading Matrix'!U1245,0),IF('CLINs &amp; Ceiling Rates'!$D$251="OPS",'Labor Loading Matrix'!V1245,0),IF('CLINs &amp; Ceiling Rates'!$D$252="OPS",'Labor Loading Matrix'!W1245,0),IF('CLINs &amp; Ceiling Rates'!$D$253="OPS",'Labor Loading Matrix'!X1245,0),IF('CLINs &amp; Ceiling Rates'!$D$254="OPS",'Labor Loading Matrix'!Y1245,0),IF('CLINs &amp; Ceiling Rates'!$D$255="OPS",'Labor Loading Matrix'!Z1245,0),IF('CLINs &amp; Ceiling Rates'!$D$256="OPS",'Labor Loading Matrix'!AA1245,0))</f>
        <v>0</v>
      </c>
      <c r="F1245" s="175">
        <f>SUM(IF('CLINs &amp; Ceiling Rates'!$D$237="F&amp;E",'Labor Loading Matrix'!H1245,0),IF('CLINs &amp; Ceiling Rates'!$D$238="F&amp;E",'Labor Loading Matrix'!I1245,0),IF('CLINs &amp; Ceiling Rates'!$D$239="F&amp;E",'Labor Loading Matrix'!J1245,0),IF('CLINs &amp; Ceiling Rates'!$D$240="F&amp;E",'Labor Loading Matrix'!K1245,0),IF('CLINs &amp; Ceiling Rates'!$D$241="F&amp;E",'Labor Loading Matrix'!L1245,0),IF('CLINs &amp; Ceiling Rates'!$D$242="F&amp;E",'Labor Loading Matrix'!M1245,0),IF('CLINs &amp; Ceiling Rates'!$D$243="F&amp;E",'Labor Loading Matrix'!N1245,0),IF('CLINs &amp; Ceiling Rates'!$D$244="F&amp;E",'Labor Loading Matrix'!O1245,0),IF('CLINs &amp; Ceiling Rates'!$D$245="F&amp;E",'Labor Loading Matrix'!P1245,0),IF('CLINs &amp; Ceiling Rates'!$D$246="F&amp;E",'Labor Loading Matrix'!Q1245,0),IF('CLINs &amp; Ceiling Rates'!$D$247="F&amp;E",'Labor Loading Matrix'!R1245,0),IF('CLINs &amp; Ceiling Rates'!$D$248="F&amp;E",'Labor Loading Matrix'!S1245,0),IF('CLINs &amp; Ceiling Rates'!$D$249="F&amp;E",'Labor Loading Matrix'!T1245,0),IF('CLINs &amp; Ceiling Rates'!$D$250="F&amp;E",'Labor Loading Matrix'!U1245,0),IF('CLINs &amp; Ceiling Rates'!$D$251="F&amp;E",'Labor Loading Matrix'!V1245,0),IF('CLINs &amp; Ceiling Rates'!$D$252="F&amp;E",'Labor Loading Matrix'!W1245,0),IF('CLINs &amp; Ceiling Rates'!$D$253="F&amp;E",'Labor Loading Matrix'!X1245,0),IF('CLINs &amp; Ceiling Rates'!$D$254="F&amp;E",'Labor Loading Matrix'!Y1245,0),IF('CLINs &amp; Ceiling Rates'!$D$255="F&amp;E",'Labor Loading Matrix'!Z1245,0),IF('CLINs &amp; Ceiling Rates'!$D$256="F&amp;E",'Labor Loading Matrix'!AA1245,0))</f>
        <v>0</v>
      </c>
      <c r="G1245" s="175">
        <f>SUM(IF('CLINs &amp; Ceiling Rates'!$D$237="R&amp;D",'Labor Loading Matrix'!H1245,0),IF('CLINs &amp; Ceiling Rates'!$D$238="R&amp;D",'Labor Loading Matrix'!I1245,0),IF('CLINs &amp; Ceiling Rates'!$D$239="R&amp;D",'Labor Loading Matrix'!J1245,0),IF('CLINs &amp; Ceiling Rates'!$D$240="R&amp;D",'Labor Loading Matrix'!K1245,0),IF('CLINs &amp; Ceiling Rates'!$D$241="R&amp;D",'Labor Loading Matrix'!L1245,0),IF('CLINs &amp; Ceiling Rates'!$D$242="R&amp;D",'Labor Loading Matrix'!M1245,0),IF('CLINs &amp; Ceiling Rates'!$D$243="R&amp;D",'Labor Loading Matrix'!N1245,0),IF('CLINs &amp; Ceiling Rates'!$D$244="R&amp;D",'Labor Loading Matrix'!O1245,0),IF('CLINs &amp; Ceiling Rates'!$D$245="R&amp;D",'Labor Loading Matrix'!P1245,0),IF('CLINs &amp; Ceiling Rates'!$D$246="R&amp;D",'Labor Loading Matrix'!Q1245,0),IF('CLINs &amp; Ceiling Rates'!$D$247="R&amp;D",'Labor Loading Matrix'!R1245,0),IF('CLINs &amp; Ceiling Rates'!$D$248="R&amp;D",'Labor Loading Matrix'!S1245,0),IF('CLINs &amp; Ceiling Rates'!$D$249="R&amp;D",'Labor Loading Matrix'!T1245,0),IF('CLINs &amp; Ceiling Rates'!$D$250="R&amp;D",'Labor Loading Matrix'!U1245,0),IF('CLINs &amp; Ceiling Rates'!$D$251="R&amp;D",'Labor Loading Matrix'!V1245,0),IF('CLINs &amp; Ceiling Rates'!$D$252="R&amp;D",'Labor Loading Matrix'!W1245,0),IF('CLINs &amp; Ceiling Rates'!$D$253="R&amp;D",'Labor Loading Matrix'!X1245,0),IF('CLINs &amp; Ceiling Rates'!$D$254="R&amp;D",'Labor Loading Matrix'!Y1245,0),IF('CLINs &amp; Ceiling Rates'!$D$255="R&amp;D",'Labor Loading Matrix'!Z1245,0),IF('CLINs &amp; Ceiling Rates'!$D$256="R&amp;D",'Labor Loading Matrix'!AA1245,0))</f>
        <v>0</v>
      </c>
      <c r="H1245" s="137"/>
      <c r="I1245" s="137"/>
      <c r="J1245" s="137"/>
      <c r="K1245" s="137"/>
      <c r="L1245" s="137"/>
      <c r="M1245" s="137"/>
      <c r="N1245" s="84"/>
      <c r="O1245" s="84"/>
      <c r="P1245" s="84"/>
      <c r="Q1245" s="84"/>
      <c r="R1245" s="133"/>
      <c r="S1245" s="133"/>
      <c r="T1245" s="133"/>
      <c r="U1245" s="133"/>
      <c r="V1245" s="133"/>
      <c r="W1245" s="133"/>
      <c r="X1245" s="133"/>
      <c r="Y1245" s="133"/>
      <c r="Z1245" s="133"/>
      <c r="AA1245" s="133"/>
    </row>
    <row r="1246" spans="1:27" s="73" customFormat="1" ht="18" hidden="1" customHeight="1" x14ac:dyDescent="0.25">
      <c r="A1246" s="173">
        <f>'CLINs &amp; Ceiling Rates'!B175</f>
        <v>0</v>
      </c>
      <c r="B1246" s="173">
        <f>'CLINs &amp; Ceiling Rates'!C175</f>
        <v>0</v>
      </c>
      <c r="C1246" s="177" t="str">
        <f>'CLINs &amp; Ceiling Rates'!O175</f>
        <v/>
      </c>
      <c r="D1246" s="211">
        <f>IF('CLINs &amp; Ceiling Rates'!D1202="",SUM('Labor Loading Matrix'!H1246:AA1246),SUM(E1246:G1246))</f>
        <v>0</v>
      </c>
      <c r="E1246" s="175">
        <f>SUM(IF('CLINs &amp; Ceiling Rates'!$D$237="OPS",'Labor Loading Matrix'!H1246,0),IF('CLINs &amp; Ceiling Rates'!$D$238="OPS",'Labor Loading Matrix'!I1246,0),IF('CLINs &amp; Ceiling Rates'!$D$239="OPS",'Labor Loading Matrix'!J1246,0),IF('CLINs &amp; Ceiling Rates'!$D$240="OPS",'Labor Loading Matrix'!K1246,0),IF('CLINs &amp; Ceiling Rates'!$D$241="OPS",'Labor Loading Matrix'!L1246,0),IF('CLINs &amp; Ceiling Rates'!$D$242="OPS",'Labor Loading Matrix'!M1246,0),IF('CLINs &amp; Ceiling Rates'!$D$243="OPS",'Labor Loading Matrix'!N1246,0),IF('CLINs &amp; Ceiling Rates'!$D$244="OPS",'Labor Loading Matrix'!O1246,0),IF('CLINs &amp; Ceiling Rates'!$D$245="OPS",'Labor Loading Matrix'!P1246,0),IF('CLINs &amp; Ceiling Rates'!$D$246="OPS",'Labor Loading Matrix'!Q1246,0),IF('CLINs &amp; Ceiling Rates'!$D$247="OPS",'Labor Loading Matrix'!R1246,0),IF('CLINs &amp; Ceiling Rates'!$D$248="OPS",'Labor Loading Matrix'!S1246,0),IF('CLINs &amp; Ceiling Rates'!$D$249="OPS",'Labor Loading Matrix'!T1246,0),IF('CLINs &amp; Ceiling Rates'!$D$250="OPS",'Labor Loading Matrix'!U1246,0),IF('CLINs &amp; Ceiling Rates'!$D$251="OPS",'Labor Loading Matrix'!V1246,0),IF('CLINs &amp; Ceiling Rates'!$D$252="OPS",'Labor Loading Matrix'!W1246,0),IF('CLINs &amp; Ceiling Rates'!$D$253="OPS",'Labor Loading Matrix'!X1246,0),IF('CLINs &amp; Ceiling Rates'!$D$254="OPS",'Labor Loading Matrix'!Y1246,0),IF('CLINs &amp; Ceiling Rates'!$D$255="OPS",'Labor Loading Matrix'!Z1246,0),IF('CLINs &amp; Ceiling Rates'!$D$256="OPS",'Labor Loading Matrix'!AA1246,0))</f>
        <v>0</v>
      </c>
      <c r="F1246" s="175">
        <f>SUM(IF('CLINs &amp; Ceiling Rates'!$D$237="F&amp;E",'Labor Loading Matrix'!H1246,0),IF('CLINs &amp; Ceiling Rates'!$D$238="F&amp;E",'Labor Loading Matrix'!I1246,0),IF('CLINs &amp; Ceiling Rates'!$D$239="F&amp;E",'Labor Loading Matrix'!J1246,0),IF('CLINs &amp; Ceiling Rates'!$D$240="F&amp;E",'Labor Loading Matrix'!K1246,0),IF('CLINs &amp; Ceiling Rates'!$D$241="F&amp;E",'Labor Loading Matrix'!L1246,0),IF('CLINs &amp; Ceiling Rates'!$D$242="F&amp;E",'Labor Loading Matrix'!M1246,0),IF('CLINs &amp; Ceiling Rates'!$D$243="F&amp;E",'Labor Loading Matrix'!N1246,0),IF('CLINs &amp; Ceiling Rates'!$D$244="F&amp;E",'Labor Loading Matrix'!O1246,0),IF('CLINs &amp; Ceiling Rates'!$D$245="F&amp;E",'Labor Loading Matrix'!P1246,0),IF('CLINs &amp; Ceiling Rates'!$D$246="F&amp;E",'Labor Loading Matrix'!Q1246,0),IF('CLINs &amp; Ceiling Rates'!$D$247="F&amp;E",'Labor Loading Matrix'!R1246,0),IF('CLINs &amp; Ceiling Rates'!$D$248="F&amp;E",'Labor Loading Matrix'!S1246,0),IF('CLINs &amp; Ceiling Rates'!$D$249="F&amp;E",'Labor Loading Matrix'!T1246,0),IF('CLINs &amp; Ceiling Rates'!$D$250="F&amp;E",'Labor Loading Matrix'!U1246,0),IF('CLINs &amp; Ceiling Rates'!$D$251="F&amp;E",'Labor Loading Matrix'!V1246,0),IF('CLINs &amp; Ceiling Rates'!$D$252="F&amp;E",'Labor Loading Matrix'!W1246,0),IF('CLINs &amp; Ceiling Rates'!$D$253="F&amp;E",'Labor Loading Matrix'!X1246,0),IF('CLINs &amp; Ceiling Rates'!$D$254="F&amp;E",'Labor Loading Matrix'!Y1246,0),IF('CLINs &amp; Ceiling Rates'!$D$255="F&amp;E",'Labor Loading Matrix'!Z1246,0),IF('CLINs &amp; Ceiling Rates'!$D$256="F&amp;E",'Labor Loading Matrix'!AA1246,0))</f>
        <v>0</v>
      </c>
      <c r="G1246" s="175">
        <f>SUM(IF('CLINs &amp; Ceiling Rates'!$D$237="R&amp;D",'Labor Loading Matrix'!H1246,0),IF('CLINs &amp; Ceiling Rates'!$D$238="R&amp;D",'Labor Loading Matrix'!I1246,0),IF('CLINs &amp; Ceiling Rates'!$D$239="R&amp;D",'Labor Loading Matrix'!J1246,0),IF('CLINs &amp; Ceiling Rates'!$D$240="R&amp;D",'Labor Loading Matrix'!K1246,0),IF('CLINs &amp; Ceiling Rates'!$D$241="R&amp;D",'Labor Loading Matrix'!L1246,0),IF('CLINs &amp; Ceiling Rates'!$D$242="R&amp;D",'Labor Loading Matrix'!M1246,0),IF('CLINs &amp; Ceiling Rates'!$D$243="R&amp;D",'Labor Loading Matrix'!N1246,0),IF('CLINs &amp; Ceiling Rates'!$D$244="R&amp;D",'Labor Loading Matrix'!O1246,0),IF('CLINs &amp; Ceiling Rates'!$D$245="R&amp;D",'Labor Loading Matrix'!P1246,0),IF('CLINs &amp; Ceiling Rates'!$D$246="R&amp;D",'Labor Loading Matrix'!Q1246,0),IF('CLINs &amp; Ceiling Rates'!$D$247="R&amp;D",'Labor Loading Matrix'!R1246,0),IF('CLINs &amp; Ceiling Rates'!$D$248="R&amp;D",'Labor Loading Matrix'!S1246,0),IF('CLINs &amp; Ceiling Rates'!$D$249="R&amp;D",'Labor Loading Matrix'!T1246,0),IF('CLINs &amp; Ceiling Rates'!$D$250="R&amp;D",'Labor Loading Matrix'!U1246,0),IF('CLINs &amp; Ceiling Rates'!$D$251="R&amp;D",'Labor Loading Matrix'!V1246,0),IF('CLINs &amp; Ceiling Rates'!$D$252="R&amp;D",'Labor Loading Matrix'!W1246,0),IF('CLINs &amp; Ceiling Rates'!$D$253="R&amp;D",'Labor Loading Matrix'!X1246,0),IF('CLINs &amp; Ceiling Rates'!$D$254="R&amp;D",'Labor Loading Matrix'!Y1246,0),IF('CLINs &amp; Ceiling Rates'!$D$255="R&amp;D",'Labor Loading Matrix'!Z1246,0),IF('CLINs &amp; Ceiling Rates'!$D$256="R&amp;D",'Labor Loading Matrix'!AA1246,0))</f>
        <v>0</v>
      </c>
      <c r="H1246" s="137"/>
      <c r="I1246" s="137"/>
      <c r="J1246" s="137"/>
      <c r="K1246" s="137"/>
      <c r="L1246" s="137"/>
      <c r="M1246" s="137"/>
      <c r="N1246" s="84"/>
      <c r="O1246" s="84"/>
      <c r="P1246" s="84"/>
      <c r="Q1246" s="84"/>
      <c r="R1246" s="133"/>
      <c r="S1246" s="133"/>
      <c r="T1246" s="133"/>
      <c r="U1246" s="133"/>
      <c r="V1246" s="133"/>
      <c r="W1246" s="133"/>
      <c r="X1246" s="133"/>
      <c r="Y1246" s="133"/>
      <c r="Z1246" s="133"/>
      <c r="AA1246" s="133"/>
    </row>
    <row r="1247" spans="1:27" s="73" customFormat="1" ht="18" hidden="1" customHeight="1" x14ac:dyDescent="0.25">
      <c r="A1247" s="173">
        <f>'CLINs &amp; Ceiling Rates'!B176</f>
        <v>0</v>
      </c>
      <c r="B1247" s="173">
        <f>'CLINs &amp; Ceiling Rates'!C176</f>
        <v>0</v>
      </c>
      <c r="C1247" s="177" t="str">
        <f>'CLINs &amp; Ceiling Rates'!O176</f>
        <v/>
      </c>
      <c r="D1247" s="211">
        <f>IF('CLINs &amp; Ceiling Rates'!D1203="",SUM('Labor Loading Matrix'!H1247:AA1247),SUM(E1247:G1247))</f>
        <v>0</v>
      </c>
      <c r="E1247" s="175">
        <f>SUM(IF('CLINs &amp; Ceiling Rates'!$D$237="OPS",'Labor Loading Matrix'!H1247,0),IF('CLINs &amp; Ceiling Rates'!$D$238="OPS",'Labor Loading Matrix'!I1247,0),IF('CLINs &amp; Ceiling Rates'!$D$239="OPS",'Labor Loading Matrix'!J1247,0),IF('CLINs &amp; Ceiling Rates'!$D$240="OPS",'Labor Loading Matrix'!K1247,0),IF('CLINs &amp; Ceiling Rates'!$D$241="OPS",'Labor Loading Matrix'!L1247,0),IF('CLINs &amp; Ceiling Rates'!$D$242="OPS",'Labor Loading Matrix'!M1247,0),IF('CLINs &amp; Ceiling Rates'!$D$243="OPS",'Labor Loading Matrix'!N1247,0),IF('CLINs &amp; Ceiling Rates'!$D$244="OPS",'Labor Loading Matrix'!O1247,0),IF('CLINs &amp; Ceiling Rates'!$D$245="OPS",'Labor Loading Matrix'!P1247,0),IF('CLINs &amp; Ceiling Rates'!$D$246="OPS",'Labor Loading Matrix'!Q1247,0),IF('CLINs &amp; Ceiling Rates'!$D$247="OPS",'Labor Loading Matrix'!R1247,0),IF('CLINs &amp; Ceiling Rates'!$D$248="OPS",'Labor Loading Matrix'!S1247,0),IF('CLINs &amp; Ceiling Rates'!$D$249="OPS",'Labor Loading Matrix'!T1247,0),IF('CLINs &amp; Ceiling Rates'!$D$250="OPS",'Labor Loading Matrix'!U1247,0),IF('CLINs &amp; Ceiling Rates'!$D$251="OPS",'Labor Loading Matrix'!V1247,0),IF('CLINs &amp; Ceiling Rates'!$D$252="OPS",'Labor Loading Matrix'!W1247,0),IF('CLINs &amp; Ceiling Rates'!$D$253="OPS",'Labor Loading Matrix'!X1247,0),IF('CLINs &amp; Ceiling Rates'!$D$254="OPS",'Labor Loading Matrix'!Y1247,0),IF('CLINs &amp; Ceiling Rates'!$D$255="OPS",'Labor Loading Matrix'!Z1247,0),IF('CLINs &amp; Ceiling Rates'!$D$256="OPS",'Labor Loading Matrix'!AA1247,0))</f>
        <v>0</v>
      </c>
      <c r="F1247" s="175">
        <f>SUM(IF('CLINs &amp; Ceiling Rates'!$D$237="F&amp;E",'Labor Loading Matrix'!H1247,0),IF('CLINs &amp; Ceiling Rates'!$D$238="F&amp;E",'Labor Loading Matrix'!I1247,0),IF('CLINs &amp; Ceiling Rates'!$D$239="F&amp;E",'Labor Loading Matrix'!J1247,0),IF('CLINs &amp; Ceiling Rates'!$D$240="F&amp;E",'Labor Loading Matrix'!K1247,0),IF('CLINs &amp; Ceiling Rates'!$D$241="F&amp;E",'Labor Loading Matrix'!L1247,0),IF('CLINs &amp; Ceiling Rates'!$D$242="F&amp;E",'Labor Loading Matrix'!M1247,0),IF('CLINs &amp; Ceiling Rates'!$D$243="F&amp;E",'Labor Loading Matrix'!N1247,0),IF('CLINs &amp; Ceiling Rates'!$D$244="F&amp;E",'Labor Loading Matrix'!O1247,0),IF('CLINs &amp; Ceiling Rates'!$D$245="F&amp;E",'Labor Loading Matrix'!P1247,0),IF('CLINs &amp; Ceiling Rates'!$D$246="F&amp;E",'Labor Loading Matrix'!Q1247,0),IF('CLINs &amp; Ceiling Rates'!$D$247="F&amp;E",'Labor Loading Matrix'!R1247,0),IF('CLINs &amp; Ceiling Rates'!$D$248="F&amp;E",'Labor Loading Matrix'!S1247,0),IF('CLINs &amp; Ceiling Rates'!$D$249="F&amp;E",'Labor Loading Matrix'!T1247,0),IF('CLINs &amp; Ceiling Rates'!$D$250="F&amp;E",'Labor Loading Matrix'!U1247,0),IF('CLINs &amp; Ceiling Rates'!$D$251="F&amp;E",'Labor Loading Matrix'!V1247,0),IF('CLINs &amp; Ceiling Rates'!$D$252="F&amp;E",'Labor Loading Matrix'!W1247,0),IF('CLINs &amp; Ceiling Rates'!$D$253="F&amp;E",'Labor Loading Matrix'!X1247,0),IF('CLINs &amp; Ceiling Rates'!$D$254="F&amp;E",'Labor Loading Matrix'!Y1247,0),IF('CLINs &amp; Ceiling Rates'!$D$255="F&amp;E",'Labor Loading Matrix'!Z1247,0),IF('CLINs &amp; Ceiling Rates'!$D$256="F&amp;E",'Labor Loading Matrix'!AA1247,0))</f>
        <v>0</v>
      </c>
      <c r="G1247" s="175">
        <f>SUM(IF('CLINs &amp; Ceiling Rates'!$D$237="R&amp;D",'Labor Loading Matrix'!H1247,0),IF('CLINs &amp; Ceiling Rates'!$D$238="R&amp;D",'Labor Loading Matrix'!I1247,0),IF('CLINs &amp; Ceiling Rates'!$D$239="R&amp;D",'Labor Loading Matrix'!J1247,0),IF('CLINs &amp; Ceiling Rates'!$D$240="R&amp;D",'Labor Loading Matrix'!K1247,0),IF('CLINs &amp; Ceiling Rates'!$D$241="R&amp;D",'Labor Loading Matrix'!L1247,0),IF('CLINs &amp; Ceiling Rates'!$D$242="R&amp;D",'Labor Loading Matrix'!M1247,0),IF('CLINs &amp; Ceiling Rates'!$D$243="R&amp;D",'Labor Loading Matrix'!N1247,0),IF('CLINs &amp; Ceiling Rates'!$D$244="R&amp;D",'Labor Loading Matrix'!O1247,0),IF('CLINs &amp; Ceiling Rates'!$D$245="R&amp;D",'Labor Loading Matrix'!P1247,0),IF('CLINs &amp; Ceiling Rates'!$D$246="R&amp;D",'Labor Loading Matrix'!Q1247,0),IF('CLINs &amp; Ceiling Rates'!$D$247="R&amp;D",'Labor Loading Matrix'!R1247,0),IF('CLINs &amp; Ceiling Rates'!$D$248="R&amp;D",'Labor Loading Matrix'!S1247,0),IF('CLINs &amp; Ceiling Rates'!$D$249="R&amp;D",'Labor Loading Matrix'!T1247,0),IF('CLINs &amp; Ceiling Rates'!$D$250="R&amp;D",'Labor Loading Matrix'!U1247,0),IF('CLINs &amp; Ceiling Rates'!$D$251="R&amp;D",'Labor Loading Matrix'!V1247,0),IF('CLINs &amp; Ceiling Rates'!$D$252="R&amp;D",'Labor Loading Matrix'!W1247,0),IF('CLINs &amp; Ceiling Rates'!$D$253="R&amp;D",'Labor Loading Matrix'!X1247,0),IF('CLINs &amp; Ceiling Rates'!$D$254="R&amp;D",'Labor Loading Matrix'!Y1247,0),IF('CLINs &amp; Ceiling Rates'!$D$255="R&amp;D",'Labor Loading Matrix'!Z1247,0),IF('CLINs &amp; Ceiling Rates'!$D$256="R&amp;D",'Labor Loading Matrix'!AA1247,0))</f>
        <v>0</v>
      </c>
      <c r="H1247" s="137"/>
      <c r="I1247" s="137"/>
      <c r="J1247" s="137"/>
      <c r="K1247" s="137"/>
      <c r="L1247" s="137"/>
      <c r="M1247" s="137"/>
      <c r="N1247" s="84"/>
      <c r="O1247" s="84"/>
      <c r="P1247" s="84"/>
      <c r="Q1247" s="84"/>
      <c r="R1247" s="133"/>
      <c r="S1247" s="133"/>
      <c r="T1247" s="133"/>
      <c r="U1247" s="133"/>
      <c r="V1247" s="133"/>
      <c r="W1247" s="133"/>
      <c r="X1247" s="133"/>
      <c r="Y1247" s="133"/>
      <c r="Z1247" s="133"/>
      <c r="AA1247" s="133"/>
    </row>
    <row r="1248" spans="1:27" s="73" customFormat="1" ht="18" hidden="1" customHeight="1" x14ac:dyDescent="0.25">
      <c r="A1248" s="173">
        <f>'CLINs &amp; Ceiling Rates'!B177</f>
        <v>0</v>
      </c>
      <c r="B1248" s="173">
        <f>'CLINs &amp; Ceiling Rates'!C177</f>
        <v>0</v>
      </c>
      <c r="C1248" s="177" t="str">
        <f>'CLINs &amp; Ceiling Rates'!O177</f>
        <v/>
      </c>
      <c r="D1248" s="211">
        <f>IF('CLINs &amp; Ceiling Rates'!D1204="",SUM('Labor Loading Matrix'!H1248:AA1248),SUM(E1248:G1248))</f>
        <v>0</v>
      </c>
      <c r="E1248" s="175">
        <f>SUM(IF('CLINs &amp; Ceiling Rates'!$D$237="OPS",'Labor Loading Matrix'!H1248,0),IF('CLINs &amp; Ceiling Rates'!$D$238="OPS",'Labor Loading Matrix'!I1248,0),IF('CLINs &amp; Ceiling Rates'!$D$239="OPS",'Labor Loading Matrix'!J1248,0),IF('CLINs &amp; Ceiling Rates'!$D$240="OPS",'Labor Loading Matrix'!K1248,0),IF('CLINs &amp; Ceiling Rates'!$D$241="OPS",'Labor Loading Matrix'!L1248,0),IF('CLINs &amp; Ceiling Rates'!$D$242="OPS",'Labor Loading Matrix'!M1248,0),IF('CLINs &amp; Ceiling Rates'!$D$243="OPS",'Labor Loading Matrix'!N1248,0),IF('CLINs &amp; Ceiling Rates'!$D$244="OPS",'Labor Loading Matrix'!O1248,0),IF('CLINs &amp; Ceiling Rates'!$D$245="OPS",'Labor Loading Matrix'!P1248,0),IF('CLINs &amp; Ceiling Rates'!$D$246="OPS",'Labor Loading Matrix'!Q1248,0),IF('CLINs &amp; Ceiling Rates'!$D$247="OPS",'Labor Loading Matrix'!R1248,0),IF('CLINs &amp; Ceiling Rates'!$D$248="OPS",'Labor Loading Matrix'!S1248,0),IF('CLINs &amp; Ceiling Rates'!$D$249="OPS",'Labor Loading Matrix'!T1248,0),IF('CLINs &amp; Ceiling Rates'!$D$250="OPS",'Labor Loading Matrix'!U1248,0),IF('CLINs &amp; Ceiling Rates'!$D$251="OPS",'Labor Loading Matrix'!V1248,0),IF('CLINs &amp; Ceiling Rates'!$D$252="OPS",'Labor Loading Matrix'!W1248,0),IF('CLINs &amp; Ceiling Rates'!$D$253="OPS",'Labor Loading Matrix'!X1248,0),IF('CLINs &amp; Ceiling Rates'!$D$254="OPS",'Labor Loading Matrix'!Y1248,0),IF('CLINs &amp; Ceiling Rates'!$D$255="OPS",'Labor Loading Matrix'!Z1248,0),IF('CLINs &amp; Ceiling Rates'!$D$256="OPS",'Labor Loading Matrix'!AA1248,0))</f>
        <v>0</v>
      </c>
      <c r="F1248" s="175">
        <f>SUM(IF('CLINs &amp; Ceiling Rates'!$D$237="F&amp;E",'Labor Loading Matrix'!H1248,0),IF('CLINs &amp; Ceiling Rates'!$D$238="F&amp;E",'Labor Loading Matrix'!I1248,0),IF('CLINs &amp; Ceiling Rates'!$D$239="F&amp;E",'Labor Loading Matrix'!J1248,0),IF('CLINs &amp; Ceiling Rates'!$D$240="F&amp;E",'Labor Loading Matrix'!K1248,0),IF('CLINs &amp; Ceiling Rates'!$D$241="F&amp;E",'Labor Loading Matrix'!L1248,0),IF('CLINs &amp; Ceiling Rates'!$D$242="F&amp;E",'Labor Loading Matrix'!M1248,0),IF('CLINs &amp; Ceiling Rates'!$D$243="F&amp;E",'Labor Loading Matrix'!N1248,0),IF('CLINs &amp; Ceiling Rates'!$D$244="F&amp;E",'Labor Loading Matrix'!O1248,0),IF('CLINs &amp; Ceiling Rates'!$D$245="F&amp;E",'Labor Loading Matrix'!P1248,0),IF('CLINs &amp; Ceiling Rates'!$D$246="F&amp;E",'Labor Loading Matrix'!Q1248,0),IF('CLINs &amp; Ceiling Rates'!$D$247="F&amp;E",'Labor Loading Matrix'!R1248,0),IF('CLINs &amp; Ceiling Rates'!$D$248="F&amp;E",'Labor Loading Matrix'!S1248,0),IF('CLINs &amp; Ceiling Rates'!$D$249="F&amp;E",'Labor Loading Matrix'!T1248,0),IF('CLINs &amp; Ceiling Rates'!$D$250="F&amp;E",'Labor Loading Matrix'!U1248,0),IF('CLINs &amp; Ceiling Rates'!$D$251="F&amp;E",'Labor Loading Matrix'!V1248,0),IF('CLINs &amp; Ceiling Rates'!$D$252="F&amp;E",'Labor Loading Matrix'!W1248,0),IF('CLINs &amp; Ceiling Rates'!$D$253="F&amp;E",'Labor Loading Matrix'!X1248,0),IF('CLINs &amp; Ceiling Rates'!$D$254="F&amp;E",'Labor Loading Matrix'!Y1248,0),IF('CLINs &amp; Ceiling Rates'!$D$255="F&amp;E",'Labor Loading Matrix'!Z1248,0),IF('CLINs &amp; Ceiling Rates'!$D$256="F&amp;E",'Labor Loading Matrix'!AA1248,0))</f>
        <v>0</v>
      </c>
      <c r="G1248" s="175">
        <f>SUM(IF('CLINs &amp; Ceiling Rates'!$D$237="R&amp;D",'Labor Loading Matrix'!H1248,0),IF('CLINs &amp; Ceiling Rates'!$D$238="R&amp;D",'Labor Loading Matrix'!I1248,0),IF('CLINs &amp; Ceiling Rates'!$D$239="R&amp;D",'Labor Loading Matrix'!J1248,0),IF('CLINs &amp; Ceiling Rates'!$D$240="R&amp;D",'Labor Loading Matrix'!K1248,0),IF('CLINs &amp; Ceiling Rates'!$D$241="R&amp;D",'Labor Loading Matrix'!L1248,0),IF('CLINs &amp; Ceiling Rates'!$D$242="R&amp;D",'Labor Loading Matrix'!M1248,0),IF('CLINs &amp; Ceiling Rates'!$D$243="R&amp;D",'Labor Loading Matrix'!N1248,0),IF('CLINs &amp; Ceiling Rates'!$D$244="R&amp;D",'Labor Loading Matrix'!O1248,0),IF('CLINs &amp; Ceiling Rates'!$D$245="R&amp;D",'Labor Loading Matrix'!P1248,0),IF('CLINs &amp; Ceiling Rates'!$D$246="R&amp;D",'Labor Loading Matrix'!Q1248,0),IF('CLINs &amp; Ceiling Rates'!$D$247="R&amp;D",'Labor Loading Matrix'!R1248,0),IF('CLINs &amp; Ceiling Rates'!$D$248="R&amp;D",'Labor Loading Matrix'!S1248,0),IF('CLINs &amp; Ceiling Rates'!$D$249="R&amp;D",'Labor Loading Matrix'!T1248,0),IF('CLINs &amp; Ceiling Rates'!$D$250="R&amp;D",'Labor Loading Matrix'!U1248,0),IF('CLINs &amp; Ceiling Rates'!$D$251="R&amp;D",'Labor Loading Matrix'!V1248,0),IF('CLINs &amp; Ceiling Rates'!$D$252="R&amp;D",'Labor Loading Matrix'!W1248,0),IF('CLINs &amp; Ceiling Rates'!$D$253="R&amp;D",'Labor Loading Matrix'!X1248,0),IF('CLINs &amp; Ceiling Rates'!$D$254="R&amp;D",'Labor Loading Matrix'!Y1248,0),IF('CLINs &amp; Ceiling Rates'!$D$255="R&amp;D",'Labor Loading Matrix'!Z1248,0),IF('CLINs &amp; Ceiling Rates'!$D$256="R&amp;D",'Labor Loading Matrix'!AA1248,0))</f>
        <v>0</v>
      </c>
      <c r="H1248" s="137"/>
      <c r="I1248" s="137"/>
      <c r="J1248" s="137"/>
      <c r="K1248" s="137"/>
      <c r="L1248" s="137"/>
      <c r="M1248" s="137"/>
      <c r="N1248" s="84"/>
      <c r="O1248" s="84"/>
      <c r="P1248" s="84"/>
      <c r="Q1248" s="84"/>
      <c r="R1248" s="133"/>
      <c r="S1248" s="133"/>
      <c r="T1248" s="133"/>
      <c r="U1248" s="133"/>
      <c r="V1248" s="133"/>
      <c r="W1248" s="133"/>
      <c r="X1248" s="133"/>
      <c r="Y1248" s="133"/>
      <c r="Z1248" s="133"/>
      <c r="AA1248" s="133"/>
    </row>
    <row r="1249" spans="1:27" s="73" customFormat="1" ht="18" hidden="1" customHeight="1" x14ac:dyDescent="0.25">
      <c r="A1249" s="173">
        <f>'CLINs &amp; Ceiling Rates'!B178</f>
        <v>0</v>
      </c>
      <c r="B1249" s="173">
        <f>'CLINs &amp; Ceiling Rates'!C178</f>
        <v>0</v>
      </c>
      <c r="C1249" s="177" t="str">
        <f>'CLINs &amp; Ceiling Rates'!O178</f>
        <v/>
      </c>
      <c r="D1249" s="211">
        <f>IF('CLINs &amp; Ceiling Rates'!D1205="",SUM('Labor Loading Matrix'!H1249:AA1249),SUM(E1249:G1249))</f>
        <v>0</v>
      </c>
      <c r="E1249" s="175">
        <f>SUM(IF('CLINs &amp; Ceiling Rates'!$D$237="OPS",'Labor Loading Matrix'!H1249,0),IF('CLINs &amp; Ceiling Rates'!$D$238="OPS",'Labor Loading Matrix'!I1249,0),IF('CLINs &amp; Ceiling Rates'!$D$239="OPS",'Labor Loading Matrix'!J1249,0),IF('CLINs &amp; Ceiling Rates'!$D$240="OPS",'Labor Loading Matrix'!K1249,0),IF('CLINs &amp; Ceiling Rates'!$D$241="OPS",'Labor Loading Matrix'!L1249,0),IF('CLINs &amp; Ceiling Rates'!$D$242="OPS",'Labor Loading Matrix'!M1249,0),IF('CLINs &amp; Ceiling Rates'!$D$243="OPS",'Labor Loading Matrix'!N1249,0),IF('CLINs &amp; Ceiling Rates'!$D$244="OPS",'Labor Loading Matrix'!O1249,0),IF('CLINs &amp; Ceiling Rates'!$D$245="OPS",'Labor Loading Matrix'!P1249,0),IF('CLINs &amp; Ceiling Rates'!$D$246="OPS",'Labor Loading Matrix'!Q1249,0),IF('CLINs &amp; Ceiling Rates'!$D$247="OPS",'Labor Loading Matrix'!R1249,0),IF('CLINs &amp; Ceiling Rates'!$D$248="OPS",'Labor Loading Matrix'!S1249,0),IF('CLINs &amp; Ceiling Rates'!$D$249="OPS",'Labor Loading Matrix'!T1249,0),IF('CLINs &amp; Ceiling Rates'!$D$250="OPS",'Labor Loading Matrix'!U1249,0),IF('CLINs &amp; Ceiling Rates'!$D$251="OPS",'Labor Loading Matrix'!V1249,0),IF('CLINs &amp; Ceiling Rates'!$D$252="OPS",'Labor Loading Matrix'!W1249,0),IF('CLINs &amp; Ceiling Rates'!$D$253="OPS",'Labor Loading Matrix'!X1249,0),IF('CLINs &amp; Ceiling Rates'!$D$254="OPS",'Labor Loading Matrix'!Y1249,0),IF('CLINs &amp; Ceiling Rates'!$D$255="OPS",'Labor Loading Matrix'!Z1249,0),IF('CLINs &amp; Ceiling Rates'!$D$256="OPS",'Labor Loading Matrix'!AA1249,0))</f>
        <v>0</v>
      </c>
      <c r="F1249" s="175">
        <f>SUM(IF('CLINs &amp; Ceiling Rates'!$D$237="F&amp;E",'Labor Loading Matrix'!H1249,0),IF('CLINs &amp; Ceiling Rates'!$D$238="F&amp;E",'Labor Loading Matrix'!I1249,0),IF('CLINs &amp; Ceiling Rates'!$D$239="F&amp;E",'Labor Loading Matrix'!J1249,0),IF('CLINs &amp; Ceiling Rates'!$D$240="F&amp;E",'Labor Loading Matrix'!K1249,0),IF('CLINs &amp; Ceiling Rates'!$D$241="F&amp;E",'Labor Loading Matrix'!L1249,0),IF('CLINs &amp; Ceiling Rates'!$D$242="F&amp;E",'Labor Loading Matrix'!M1249,0),IF('CLINs &amp; Ceiling Rates'!$D$243="F&amp;E",'Labor Loading Matrix'!N1249,0),IF('CLINs &amp; Ceiling Rates'!$D$244="F&amp;E",'Labor Loading Matrix'!O1249,0),IF('CLINs &amp; Ceiling Rates'!$D$245="F&amp;E",'Labor Loading Matrix'!P1249,0),IF('CLINs &amp; Ceiling Rates'!$D$246="F&amp;E",'Labor Loading Matrix'!Q1249,0),IF('CLINs &amp; Ceiling Rates'!$D$247="F&amp;E",'Labor Loading Matrix'!R1249,0),IF('CLINs &amp; Ceiling Rates'!$D$248="F&amp;E",'Labor Loading Matrix'!S1249,0),IF('CLINs &amp; Ceiling Rates'!$D$249="F&amp;E",'Labor Loading Matrix'!T1249,0),IF('CLINs &amp; Ceiling Rates'!$D$250="F&amp;E",'Labor Loading Matrix'!U1249,0),IF('CLINs &amp; Ceiling Rates'!$D$251="F&amp;E",'Labor Loading Matrix'!V1249,0),IF('CLINs &amp; Ceiling Rates'!$D$252="F&amp;E",'Labor Loading Matrix'!W1249,0),IF('CLINs &amp; Ceiling Rates'!$D$253="F&amp;E",'Labor Loading Matrix'!X1249,0),IF('CLINs &amp; Ceiling Rates'!$D$254="F&amp;E",'Labor Loading Matrix'!Y1249,0),IF('CLINs &amp; Ceiling Rates'!$D$255="F&amp;E",'Labor Loading Matrix'!Z1249,0),IF('CLINs &amp; Ceiling Rates'!$D$256="F&amp;E",'Labor Loading Matrix'!AA1249,0))</f>
        <v>0</v>
      </c>
      <c r="G1249" s="175">
        <f>SUM(IF('CLINs &amp; Ceiling Rates'!$D$237="R&amp;D",'Labor Loading Matrix'!H1249,0),IF('CLINs &amp; Ceiling Rates'!$D$238="R&amp;D",'Labor Loading Matrix'!I1249,0),IF('CLINs &amp; Ceiling Rates'!$D$239="R&amp;D",'Labor Loading Matrix'!J1249,0),IF('CLINs &amp; Ceiling Rates'!$D$240="R&amp;D",'Labor Loading Matrix'!K1249,0),IF('CLINs &amp; Ceiling Rates'!$D$241="R&amp;D",'Labor Loading Matrix'!L1249,0),IF('CLINs &amp; Ceiling Rates'!$D$242="R&amp;D",'Labor Loading Matrix'!M1249,0),IF('CLINs &amp; Ceiling Rates'!$D$243="R&amp;D",'Labor Loading Matrix'!N1249,0),IF('CLINs &amp; Ceiling Rates'!$D$244="R&amp;D",'Labor Loading Matrix'!O1249,0),IF('CLINs &amp; Ceiling Rates'!$D$245="R&amp;D",'Labor Loading Matrix'!P1249,0),IF('CLINs &amp; Ceiling Rates'!$D$246="R&amp;D",'Labor Loading Matrix'!Q1249,0),IF('CLINs &amp; Ceiling Rates'!$D$247="R&amp;D",'Labor Loading Matrix'!R1249,0),IF('CLINs &amp; Ceiling Rates'!$D$248="R&amp;D",'Labor Loading Matrix'!S1249,0),IF('CLINs &amp; Ceiling Rates'!$D$249="R&amp;D",'Labor Loading Matrix'!T1249,0),IF('CLINs &amp; Ceiling Rates'!$D$250="R&amp;D",'Labor Loading Matrix'!U1249,0),IF('CLINs &amp; Ceiling Rates'!$D$251="R&amp;D",'Labor Loading Matrix'!V1249,0),IF('CLINs &amp; Ceiling Rates'!$D$252="R&amp;D",'Labor Loading Matrix'!W1249,0),IF('CLINs &amp; Ceiling Rates'!$D$253="R&amp;D",'Labor Loading Matrix'!X1249,0),IF('CLINs &amp; Ceiling Rates'!$D$254="R&amp;D",'Labor Loading Matrix'!Y1249,0),IF('CLINs &amp; Ceiling Rates'!$D$255="R&amp;D",'Labor Loading Matrix'!Z1249,0),IF('CLINs &amp; Ceiling Rates'!$D$256="R&amp;D",'Labor Loading Matrix'!AA1249,0))</f>
        <v>0</v>
      </c>
      <c r="H1249" s="137"/>
      <c r="I1249" s="137"/>
      <c r="J1249" s="137"/>
      <c r="K1249" s="137"/>
      <c r="L1249" s="137"/>
      <c r="M1249" s="137"/>
      <c r="N1249" s="84"/>
      <c r="O1249" s="84"/>
      <c r="P1249" s="84"/>
      <c r="Q1249" s="84"/>
      <c r="R1249" s="133"/>
      <c r="S1249" s="133"/>
      <c r="T1249" s="133"/>
      <c r="U1249" s="133"/>
      <c r="V1249" s="133"/>
      <c r="W1249" s="133"/>
      <c r="X1249" s="133"/>
      <c r="Y1249" s="133"/>
      <c r="Z1249" s="133"/>
      <c r="AA1249" s="133"/>
    </row>
    <row r="1250" spans="1:27" s="73" customFormat="1" ht="18" hidden="1" customHeight="1" x14ac:dyDescent="0.25">
      <c r="A1250" s="173">
        <f>'CLINs &amp; Ceiling Rates'!B179</f>
        <v>0</v>
      </c>
      <c r="B1250" s="173">
        <f>'CLINs &amp; Ceiling Rates'!C179</f>
        <v>0</v>
      </c>
      <c r="C1250" s="177" t="str">
        <f>'CLINs &amp; Ceiling Rates'!O179</f>
        <v/>
      </c>
      <c r="D1250" s="211">
        <f>IF('CLINs &amp; Ceiling Rates'!D1206="",SUM('Labor Loading Matrix'!H1250:AA1250),SUM(E1250:G1250))</f>
        <v>0</v>
      </c>
      <c r="E1250" s="175">
        <f>SUM(IF('CLINs &amp; Ceiling Rates'!$D$237="OPS",'Labor Loading Matrix'!H1250,0),IF('CLINs &amp; Ceiling Rates'!$D$238="OPS",'Labor Loading Matrix'!I1250,0),IF('CLINs &amp; Ceiling Rates'!$D$239="OPS",'Labor Loading Matrix'!J1250,0),IF('CLINs &amp; Ceiling Rates'!$D$240="OPS",'Labor Loading Matrix'!K1250,0),IF('CLINs &amp; Ceiling Rates'!$D$241="OPS",'Labor Loading Matrix'!L1250,0),IF('CLINs &amp; Ceiling Rates'!$D$242="OPS",'Labor Loading Matrix'!M1250,0),IF('CLINs &amp; Ceiling Rates'!$D$243="OPS",'Labor Loading Matrix'!N1250,0),IF('CLINs &amp; Ceiling Rates'!$D$244="OPS",'Labor Loading Matrix'!O1250,0),IF('CLINs &amp; Ceiling Rates'!$D$245="OPS",'Labor Loading Matrix'!P1250,0),IF('CLINs &amp; Ceiling Rates'!$D$246="OPS",'Labor Loading Matrix'!Q1250,0),IF('CLINs &amp; Ceiling Rates'!$D$247="OPS",'Labor Loading Matrix'!R1250,0),IF('CLINs &amp; Ceiling Rates'!$D$248="OPS",'Labor Loading Matrix'!S1250,0),IF('CLINs &amp; Ceiling Rates'!$D$249="OPS",'Labor Loading Matrix'!T1250,0),IF('CLINs &amp; Ceiling Rates'!$D$250="OPS",'Labor Loading Matrix'!U1250,0),IF('CLINs &amp; Ceiling Rates'!$D$251="OPS",'Labor Loading Matrix'!V1250,0),IF('CLINs &amp; Ceiling Rates'!$D$252="OPS",'Labor Loading Matrix'!W1250,0),IF('CLINs &amp; Ceiling Rates'!$D$253="OPS",'Labor Loading Matrix'!X1250,0),IF('CLINs &amp; Ceiling Rates'!$D$254="OPS",'Labor Loading Matrix'!Y1250,0),IF('CLINs &amp; Ceiling Rates'!$D$255="OPS",'Labor Loading Matrix'!Z1250,0),IF('CLINs &amp; Ceiling Rates'!$D$256="OPS",'Labor Loading Matrix'!AA1250,0))</f>
        <v>0</v>
      </c>
      <c r="F1250" s="175">
        <f>SUM(IF('CLINs &amp; Ceiling Rates'!$D$237="F&amp;E",'Labor Loading Matrix'!H1250,0),IF('CLINs &amp; Ceiling Rates'!$D$238="F&amp;E",'Labor Loading Matrix'!I1250,0),IF('CLINs &amp; Ceiling Rates'!$D$239="F&amp;E",'Labor Loading Matrix'!J1250,0),IF('CLINs &amp; Ceiling Rates'!$D$240="F&amp;E",'Labor Loading Matrix'!K1250,0),IF('CLINs &amp; Ceiling Rates'!$D$241="F&amp;E",'Labor Loading Matrix'!L1250,0),IF('CLINs &amp; Ceiling Rates'!$D$242="F&amp;E",'Labor Loading Matrix'!M1250,0),IF('CLINs &amp; Ceiling Rates'!$D$243="F&amp;E",'Labor Loading Matrix'!N1250,0),IF('CLINs &amp; Ceiling Rates'!$D$244="F&amp;E",'Labor Loading Matrix'!O1250,0),IF('CLINs &amp; Ceiling Rates'!$D$245="F&amp;E",'Labor Loading Matrix'!P1250,0),IF('CLINs &amp; Ceiling Rates'!$D$246="F&amp;E",'Labor Loading Matrix'!Q1250,0),IF('CLINs &amp; Ceiling Rates'!$D$247="F&amp;E",'Labor Loading Matrix'!R1250,0),IF('CLINs &amp; Ceiling Rates'!$D$248="F&amp;E",'Labor Loading Matrix'!S1250,0),IF('CLINs &amp; Ceiling Rates'!$D$249="F&amp;E",'Labor Loading Matrix'!T1250,0),IF('CLINs &amp; Ceiling Rates'!$D$250="F&amp;E",'Labor Loading Matrix'!U1250,0),IF('CLINs &amp; Ceiling Rates'!$D$251="F&amp;E",'Labor Loading Matrix'!V1250,0),IF('CLINs &amp; Ceiling Rates'!$D$252="F&amp;E",'Labor Loading Matrix'!W1250,0),IF('CLINs &amp; Ceiling Rates'!$D$253="F&amp;E",'Labor Loading Matrix'!X1250,0),IF('CLINs &amp; Ceiling Rates'!$D$254="F&amp;E",'Labor Loading Matrix'!Y1250,0),IF('CLINs &amp; Ceiling Rates'!$D$255="F&amp;E",'Labor Loading Matrix'!Z1250,0),IF('CLINs &amp; Ceiling Rates'!$D$256="F&amp;E",'Labor Loading Matrix'!AA1250,0))</f>
        <v>0</v>
      </c>
      <c r="G1250" s="175">
        <f>SUM(IF('CLINs &amp; Ceiling Rates'!$D$237="R&amp;D",'Labor Loading Matrix'!H1250,0),IF('CLINs &amp; Ceiling Rates'!$D$238="R&amp;D",'Labor Loading Matrix'!I1250,0),IF('CLINs &amp; Ceiling Rates'!$D$239="R&amp;D",'Labor Loading Matrix'!J1250,0),IF('CLINs &amp; Ceiling Rates'!$D$240="R&amp;D",'Labor Loading Matrix'!K1250,0),IF('CLINs &amp; Ceiling Rates'!$D$241="R&amp;D",'Labor Loading Matrix'!L1250,0),IF('CLINs &amp; Ceiling Rates'!$D$242="R&amp;D",'Labor Loading Matrix'!M1250,0),IF('CLINs &amp; Ceiling Rates'!$D$243="R&amp;D",'Labor Loading Matrix'!N1250,0),IF('CLINs &amp; Ceiling Rates'!$D$244="R&amp;D",'Labor Loading Matrix'!O1250,0),IF('CLINs &amp; Ceiling Rates'!$D$245="R&amp;D",'Labor Loading Matrix'!P1250,0),IF('CLINs &amp; Ceiling Rates'!$D$246="R&amp;D",'Labor Loading Matrix'!Q1250,0),IF('CLINs &amp; Ceiling Rates'!$D$247="R&amp;D",'Labor Loading Matrix'!R1250,0),IF('CLINs &amp; Ceiling Rates'!$D$248="R&amp;D",'Labor Loading Matrix'!S1250,0),IF('CLINs &amp; Ceiling Rates'!$D$249="R&amp;D",'Labor Loading Matrix'!T1250,0),IF('CLINs &amp; Ceiling Rates'!$D$250="R&amp;D",'Labor Loading Matrix'!U1250,0),IF('CLINs &amp; Ceiling Rates'!$D$251="R&amp;D",'Labor Loading Matrix'!V1250,0),IF('CLINs &amp; Ceiling Rates'!$D$252="R&amp;D",'Labor Loading Matrix'!W1250,0),IF('CLINs &amp; Ceiling Rates'!$D$253="R&amp;D",'Labor Loading Matrix'!X1250,0),IF('CLINs &amp; Ceiling Rates'!$D$254="R&amp;D",'Labor Loading Matrix'!Y1250,0),IF('CLINs &amp; Ceiling Rates'!$D$255="R&amp;D",'Labor Loading Matrix'!Z1250,0),IF('CLINs &amp; Ceiling Rates'!$D$256="R&amp;D",'Labor Loading Matrix'!AA1250,0))</f>
        <v>0</v>
      </c>
      <c r="H1250" s="137"/>
      <c r="I1250" s="137"/>
      <c r="J1250" s="137"/>
      <c r="K1250" s="137"/>
      <c r="L1250" s="137"/>
      <c r="M1250" s="137"/>
      <c r="N1250" s="84"/>
      <c r="O1250" s="84"/>
      <c r="P1250" s="84"/>
      <c r="Q1250" s="84"/>
      <c r="R1250" s="133"/>
      <c r="S1250" s="133"/>
      <c r="T1250" s="133"/>
      <c r="U1250" s="133"/>
      <c r="V1250" s="133"/>
      <c r="W1250" s="133"/>
      <c r="X1250" s="133"/>
      <c r="Y1250" s="133"/>
      <c r="Z1250" s="133"/>
      <c r="AA1250" s="133"/>
    </row>
    <row r="1251" spans="1:27" s="73" customFormat="1" ht="18" hidden="1" customHeight="1" x14ac:dyDescent="0.25">
      <c r="A1251" s="173">
        <f>'CLINs &amp; Ceiling Rates'!B180</f>
        <v>0</v>
      </c>
      <c r="B1251" s="173">
        <f>'CLINs &amp; Ceiling Rates'!C180</f>
        <v>0</v>
      </c>
      <c r="C1251" s="177" t="str">
        <f>'CLINs &amp; Ceiling Rates'!O180</f>
        <v/>
      </c>
      <c r="D1251" s="211">
        <f>IF('CLINs &amp; Ceiling Rates'!D1207="",SUM('Labor Loading Matrix'!H1251:AA1251),SUM(E1251:G1251))</f>
        <v>0</v>
      </c>
      <c r="E1251" s="175">
        <f>SUM(IF('CLINs &amp; Ceiling Rates'!$D$237="OPS",'Labor Loading Matrix'!H1251,0),IF('CLINs &amp; Ceiling Rates'!$D$238="OPS",'Labor Loading Matrix'!I1251,0),IF('CLINs &amp; Ceiling Rates'!$D$239="OPS",'Labor Loading Matrix'!J1251,0),IF('CLINs &amp; Ceiling Rates'!$D$240="OPS",'Labor Loading Matrix'!K1251,0),IF('CLINs &amp; Ceiling Rates'!$D$241="OPS",'Labor Loading Matrix'!L1251,0),IF('CLINs &amp; Ceiling Rates'!$D$242="OPS",'Labor Loading Matrix'!M1251,0),IF('CLINs &amp; Ceiling Rates'!$D$243="OPS",'Labor Loading Matrix'!N1251,0),IF('CLINs &amp; Ceiling Rates'!$D$244="OPS",'Labor Loading Matrix'!O1251,0),IF('CLINs &amp; Ceiling Rates'!$D$245="OPS",'Labor Loading Matrix'!P1251,0),IF('CLINs &amp; Ceiling Rates'!$D$246="OPS",'Labor Loading Matrix'!Q1251,0),IF('CLINs &amp; Ceiling Rates'!$D$247="OPS",'Labor Loading Matrix'!R1251,0),IF('CLINs &amp; Ceiling Rates'!$D$248="OPS",'Labor Loading Matrix'!S1251,0),IF('CLINs &amp; Ceiling Rates'!$D$249="OPS",'Labor Loading Matrix'!T1251,0),IF('CLINs &amp; Ceiling Rates'!$D$250="OPS",'Labor Loading Matrix'!U1251,0),IF('CLINs &amp; Ceiling Rates'!$D$251="OPS",'Labor Loading Matrix'!V1251,0),IF('CLINs &amp; Ceiling Rates'!$D$252="OPS",'Labor Loading Matrix'!W1251,0),IF('CLINs &amp; Ceiling Rates'!$D$253="OPS",'Labor Loading Matrix'!X1251,0),IF('CLINs &amp; Ceiling Rates'!$D$254="OPS",'Labor Loading Matrix'!Y1251,0),IF('CLINs &amp; Ceiling Rates'!$D$255="OPS",'Labor Loading Matrix'!Z1251,0),IF('CLINs &amp; Ceiling Rates'!$D$256="OPS",'Labor Loading Matrix'!AA1251,0))</f>
        <v>0</v>
      </c>
      <c r="F1251" s="175">
        <f>SUM(IF('CLINs &amp; Ceiling Rates'!$D$237="F&amp;E",'Labor Loading Matrix'!H1251,0),IF('CLINs &amp; Ceiling Rates'!$D$238="F&amp;E",'Labor Loading Matrix'!I1251,0),IF('CLINs &amp; Ceiling Rates'!$D$239="F&amp;E",'Labor Loading Matrix'!J1251,0),IF('CLINs &amp; Ceiling Rates'!$D$240="F&amp;E",'Labor Loading Matrix'!K1251,0),IF('CLINs &amp; Ceiling Rates'!$D$241="F&amp;E",'Labor Loading Matrix'!L1251,0),IF('CLINs &amp; Ceiling Rates'!$D$242="F&amp;E",'Labor Loading Matrix'!M1251,0),IF('CLINs &amp; Ceiling Rates'!$D$243="F&amp;E",'Labor Loading Matrix'!N1251,0),IF('CLINs &amp; Ceiling Rates'!$D$244="F&amp;E",'Labor Loading Matrix'!O1251,0),IF('CLINs &amp; Ceiling Rates'!$D$245="F&amp;E",'Labor Loading Matrix'!P1251,0),IF('CLINs &amp; Ceiling Rates'!$D$246="F&amp;E",'Labor Loading Matrix'!Q1251,0),IF('CLINs &amp; Ceiling Rates'!$D$247="F&amp;E",'Labor Loading Matrix'!R1251,0),IF('CLINs &amp; Ceiling Rates'!$D$248="F&amp;E",'Labor Loading Matrix'!S1251,0),IF('CLINs &amp; Ceiling Rates'!$D$249="F&amp;E",'Labor Loading Matrix'!T1251,0),IF('CLINs &amp; Ceiling Rates'!$D$250="F&amp;E",'Labor Loading Matrix'!U1251,0),IF('CLINs &amp; Ceiling Rates'!$D$251="F&amp;E",'Labor Loading Matrix'!V1251,0),IF('CLINs &amp; Ceiling Rates'!$D$252="F&amp;E",'Labor Loading Matrix'!W1251,0),IF('CLINs &amp; Ceiling Rates'!$D$253="F&amp;E",'Labor Loading Matrix'!X1251,0),IF('CLINs &amp; Ceiling Rates'!$D$254="F&amp;E",'Labor Loading Matrix'!Y1251,0),IF('CLINs &amp; Ceiling Rates'!$D$255="F&amp;E",'Labor Loading Matrix'!Z1251,0),IF('CLINs &amp; Ceiling Rates'!$D$256="F&amp;E",'Labor Loading Matrix'!AA1251,0))</f>
        <v>0</v>
      </c>
      <c r="G1251" s="175">
        <f>SUM(IF('CLINs &amp; Ceiling Rates'!$D$237="R&amp;D",'Labor Loading Matrix'!H1251,0),IF('CLINs &amp; Ceiling Rates'!$D$238="R&amp;D",'Labor Loading Matrix'!I1251,0),IF('CLINs &amp; Ceiling Rates'!$D$239="R&amp;D",'Labor Loading Matrix'!J1251,0),IF('CLINs &amp; Ceiling Rates'!$D$240="R&amp;D",'Labor Loading Matrix'!K1251,0),IF('CLINs &amp; Ceiling Rates'!$D$241="R&amp;D",'Labor Loading Matrix'!L1251,0),IF('CLINs &amp; Ceiling Rates'!$D$242="R&amp;D",'Labor Loading Matrix'!M1251,0),IF('CLINs &amp; Ceiling Rates'!$D$243="R&amp;D",'Labor Loading Matrix'!N1251,0),IF('CLINs &amp; Ceiling Rates'!$D$244="R&amp;D",'Labor Loading Matrix'!O1251,0),IF('CLINs &amp; Ceiling Rates'!$D$245="R&amp;D",'Labor Loading Matrix'!P1251,0),IF('CLINs &amp; Ceiling Rates'!$D$246="R&amp;D",'Labor Loading Matrix'!Q1251,0),IF('CLINs &amp; Ceiling Rates'!$D$247="R&amp;D",'Labor Loading Matrix'!R1251,0),IF('CLINs &amp; Ceiling Rates'!$D$248="R&amp;D",'Labor Loading Matrix'!S1251,0),IF('CLINs &amp; Ceiling Rates'!$D$249="R&amp;D",'Labor Loading Matrix'!T1251,0),IF('CLINs &amp; Ceiling Rates'!$D$250="R&amp;D",'Labor Loading Matrix'!U1251,0),IF('CLINs &amp; Ceiling Rates'!$D$251="R&amp;D",'Labor Loading Matrix'!V1251,0),IF('CLINs &amp; Ceiling Rates'!$D$252="R&amp;D",'Labor Loading Matrix'!W1251,0),IF('CLINs &amp; Ceiling Rates'!$D$253="R&amp;D",'Labor Loading Matrix'!X1251,0),IF('CLINs &amp; Ceiling Rates'!$D$254="R&amp;D",'Labor Loading Matrix'!Y1251,0),IF('CLINs &amp; Ceiling Rates'!$D$255="R&amp;D",'Labor Loading Matrix'!Z1251,0),IF('CLINs &amp; Ceiling Rates'!$D$256="R&amp;D",'Labor Loading Matrix'!AA1251,0))</f>
        <v>0</v>
      </c>
      <c r="H1251" s="137"/>
      <c r="I1251" s="137"/>
      <c r="J1251" s="137"/>
      <c r="K1251" s="137"/>
      <c r="L1251" s="137"/>
      <c r="M1251" s="137"/>
      <c r="N1251" s="84"/>
      <c r="O1251" s="84"/>
      <c r="P1251" s="84"/>
      <c r="Q1251" s="84"/>
      <c r="R1251" s="133"/>
      <c r="S1251" s="133"/>
      <c r="T1251" s="133"/>
      <c r="U1251" s="133"/>
      <c r="V1251" s="133"/>
      <c r="W1251" s="133"/>
      <c r="X1251" s="133"/>
      <c r="Y1251" s="133"/>
      <c r="Z1251" s="133"/>
      <c r="AA1251" s="133"/>
    </row>
    <row r="1252" spans="1:27" s="73" customFormat="1" ht="18" hidden="1" customHeight="1" x14ac:dyDescent="0.25">
      <c r="A1252" s="173">
        <f>'CLINs &amp; Ceiling Rates'!B181</f>
        <v>0</v>
      </c>
      <c r="B1252" s="173">
        <f>'CLINs &amp; Ceiling Rates'!C181</f>
        <v>0</v>
      </c>
      <c r="C1252" s="177" t="str">
        <f>'CLINs &amp; Ceiling Rates'!O181</f>
        <v/>
      </c>
      <c r="D1252" s="211">
        <f>IF('CLINs &amp; Ceiling Rates'!D1208="",SUM('Labor Loading Matrix'!H1252:AA1252),SUM(E1252:G1252))</f>
        <v>0</v>
      </c>
      <c r="E1252" s="175">
        <f>SUM(IF('CLINs &amp; Ceiling Rates'!$D$237="OPS",'Labor Loading Matrix'!H1252,0),IF('CLINs &amp; Ceiling Rates'!$D$238="OPS",'Labor Loading Matrix'!I1252,0),IF('CLINs &amp; Ceiling Rates'!$D$239="OPS",'Labor Loading Matrix'!J1252,0),IF('CLINs &amp; Ceiling Rates'!$D$240="OPS",'Labor Loading Matrix'!K1252,0),IF('CLINs &amp; Ceiling Rates'!$D$241="OPS",'Labor Loading Matrix'!L1252,0),IF('CLINs &amp; Ceiling Rates'!$D$242="OPS",'Labor Loading Matrix'!M1252,0),IF('CLINs &amp; Ceiling Rates'!$D$243="OPS",'Labor Loading Matrix'!N1252,0),IF('CLINs &amp; Ceiling Rates'!$D$244="OPS",'Labor Loading Matrix'!O1252,0),IF('CLINs &amp; Ceiling Rates'!$D$245="OPS",'Labor Loading Matrix'!P1252,0),IF('CLINs &amp; Ceiling Rates'!$D$246="OPS",'Labor Loading Matrix'!Q1252,0),IF('CLINs &amp; Ceiling Rates'!$D$247="OPS",'Labor Loading Matrix'!R1252,0),IF('CLINs &amp; Ceiling Rates'!$D$248="OPS",'Labor Loading Matrix'!S1252,0),IF('CLINs &amp; Ceiling Rates'!$D$249="OPS",'Labor Loading Matrix'!T1252,0),IF('CLINs &amp; Ceiling Rates'!$D$250="OPS",'Labor Loading Matrix'!U1252,0),IF('CLINs &amp; Ceiling Rates'!$D$251="OPS",'Labor Loading Matrix'!V1252,0),IF('CLINs &amp; Ceiling Rates'!$D$252="OPS",'Labor Loading Matrix'!W1252,0),IF('CLINs &amp; Ceiling Rates'!$D$253="OPS",'Labor Loading Matrix'!X1252,0),IF('CLINs &amp; Ceiling Rates'!$D$254="OPS",'Labor Loading Matrix'!Y1252,0),IF('CLINs &amp; Ceiling Rates'!$D$255="OPS",'Labor Loading Matrix'!Z1252,0),IF('CLINs &amp; Ceiling Rates'!$D$256="OPS",'Labor Loading Matrix'!AA1252,0))</f>
        <v>0</v>
      </c>
      <c r="F1252" s="175">
        <f>SUM(IF('CLINs &amp; Ceiling Rates'!$D$237="F&amp;E",'Labor Loading Matrix'!H1252,0),IF('CLINs &amp; Ceiling Rates'!$D$238="F&amp;E",'Labor Loading Matrix'!I1252,0),IF('CLINs &amp; Ceiling Rates'!$D$239="F&amp;E",'Labor Loading Matrix'!J1252,0),IF('CLINs &amp; Ceiling Rates'!$D$240="F&amp;E",'Labor Loading Matrix'!K1252,0),IF('CLINs &amp; Ceiling Rates'!$D$241="F&amp;E",'Labor Loading Matrix'!L1252,0),IF('CLINs &amp; Ceiling Rates'!$D$242="F&amp;E",'Labor Loading Matrix'!M1252,0),IF('CLINs &amp; Ceiling Rates'!$D$243="F&amp;E",'Labor Loading Matrix'!N1252,0),IF('CLINs &amp; Ceiling Rates'!$D$244="F&amp;E",'Labor Loading Matrix'!O1252,0),IF('CLINs &amp; Ceiling Rates'!$D$245="F&amp;E",'Labor Loading Matrix'!P1252,0),IF('CLINs &amp; Ceiling Rates'!$D$246="F&amp;E",'Labor Loading Matrix'!Q1252,0),IF('CLINs &amp; Ceiling Rates'!$D$247="F&amp;E",'Labor Loading Matrix'!R1252,0),IF('CLINs &amp; Ceiling Rates'!$D$248="F&amp;E",'Labor Loading Matrix'!S1252,0),IF('CLINs &amp; Ceiling Rates'!$D$249="F&amp;E",'Labor Loading Matrix'!T1252,0),IF('CLINs &amp; Ceiling Rates'!$D$250="F&amp;E",'Labor Loading Matrix'!U1252,0),IF('CLINs &amp; Ceiling Rates'!$D$251="F&amp;E",'Labor Loading Matrix'!V1252,0),IF('CLINs &amp; Ceiling Rates'!$D$252="F&amp;E",'Labor Loading Matrix'!W1252,0),IF('CLINs &amp; Ceiling Rates'!$D$253="F&amp;E",'Labor Loading Matrix'!X1252,0),IF('CLINs &amp; Ceiling Rates'!$D$254="F&amp;E",'Labor Loading Matrix'!Y1252,0),IF('CLINs &amp; Ceiling Rates'!$D$255="F&amp;E",'Labor Loading Matrix'!Z1252,0),IF('CLINs &amp; Ceiling Rates'!$D$256="F&amp;E",'Labor Loading Matrix'!AA1252,0))</f>
        <v>0</v>
      </c>
      <c r="G1252" s="175">
        <f>SUM(IF('CLINs &amp; Ceiling Rates'!$D$237="R&amp;D",'Labor Loading Matrix'!H1252,0),IF('CLINs &amp; Ceiling Rates'!$D$238="R&amp;D",'Labor Loading Matrix'!I1252,0),IF('CLINs &amp; Ceiling Rates'!$D$239="R&amp;D",'Labor Loading Matrix'!J1252,0),IF('CLINs &amp; Ceiling Rates'!$D$240="R&amp;D",'Labor Loading Matrix'!K1252,0),IF('CLINs &amp; Ceiling Rates'!$D$241="R&amp;D",'Labor Loading Matrix'!L1252,0),IF('CLINs &amp; Ceiling Rates'!$D$242="R&amp;D",'Labor Loading Matrix'!M1252,0),IF('CLINs &amp; Ceiling Rates'!$D$243="R&amp;D",'Labor Loading Matrix'!N1252,0),IF('CLINs &amp; Ceiling Rates'!$D$244="R&amp;D",'Labor Loading Matrix'!O1252,0),IF('CLINs &amp; Ceiling Rates'!$D$245="R&amp;D",'Labor Loading Matrix'!P1252,0),IF('CLINs &amp; Ceiling Rates'!$D$246="R&amp;D",'Labor Loading Matrix'!Q1252,0),IF('CLINs &amp; Ceiling Rates'!$D$247="R&amp;D",'Labor Loading Matrix'!R1252,0),IF('CLINs &amp; Ceiling Rates'!$D$248="R&amp;D",'Labor Loading Matrix'!S1252,0),IF('CLINs &amp; Ceiling Rates'!$D$249="R&amp;D",'Labor Loading Matrix'!T1252,0),IF('CLINs &amp; Ceiling Rates'!$D$250="R&amp;D",'Labor Loading Matrix'!U1252,0),IF('CLINs &amp; Ceiling Rates'!$D$251="R&amp;D",'Labor Loading Matrix'!V1252,0),IF('CLINs &amp; Ceiling Rates'!$D$252="R&amp;D",'Labor Loading Matrix'!W1252,0),IF('CLINs &amp; Ceiling Rates'!$D$253="R&amp;D",'Labor Loading Matrix'!X1252,0),IF('CLINs &amp; Ceiling Rates'!$D$254="R&amp;D",'Labor Loading Matrix'!Y1252,0),IF('CLINs &amp; Ceiling Rates'!$D$255="R&amp;D",'Labor Loading Matrix'!Z1252,0),IF('CLINs &amp; Ceiling Rates'!$D$256="R&amp;D",'Labor Loading Matrix'!AA1252,0))</f>
        <v>0</v>
      </c>
      <c r="H1252" s="137"/>
      <c r="I1252" s="137"/>
      <c r="J1252" s="137"/>
      <c r="K1252" s="137"/>
      <c r="L1252" s="137"/>
      <c r="M1252" s="137"/>
      <c r="N1252" s="84"/>
      <c r="O1252" s="84"/>
      <c r="P1252" s="84"/>
      <c r="Q1252" s="84"/>
      <c r="R1252" s="133"/>
      <c r="S1252" s="133"/>
      <c r="T1252" s="133"/>
      <c r="U1252" s="133"/>
      <c r="V1252" s="133"/>
      <c r="W1252" s="133"/>
      <c r="X1252" s="133"/>
      <c r="Y1252" s="133"/>
      <c r="Z1252" s="133"/>
      <c r="AA1252" s="133"/>
    </row>
    <row r="1253" spans="1:27" s="73" customFormat="1" ht="18" hidden="1" customHeight="1" x14ac:dyDescent="0.25">
      <c r="A1253" s="173">
        <f>'CLINs &amp; Ceiling Rates'!B182</f>
        <v>0</v>
      </c>
      <c r="B1253" s="173">
        <f>'CLINs &amp; Ceiling Rates'!C182</f>
        <v>0</v>
      </c>
      <c r="C1253" s="177" t="str">
        <f>'CLINs &amp; Ceiling Rates'!O182</f>
        <v/>
      </c>
      <c r="D1253" s="211">
        <f>IF('CLINs &amp; Ceiling Rates'!D1209="",SUM('Labor Loading Matrix'!H1253:AA1253),SUM(E1253:G1253))</f>
        <v>0</v>
      </c>
      <c r="E1253" s="175">
        <f>SUM(IF('CLINs &amp; Ceiling Rates'!$D$237="OPS",'Labor Loading Matrix'!H1253,0),IF('CLINs &amp; Ceiling Rates'!$D$238="OPS",'Labor Loading Matrix'!I1253,0),IF('CLINs &amp; Ceiling Rates'!$D$239="OPS",'Labor Loading Matrix'!J1253,0),IF('CLINs &amp; Ceiling Rates'!$D$240="OPS",'Labor Loading Matrix'!K1253,0),IF('CLINs &amp; Ceiling Rates'!$D$241="OPS",'Labor Loading Matrix'!L1253,0),IF('CLINs &amp; Ceiling Rates'!$D$242="OPS",'Labor Loading Matrix'!M1253,0),IF('CLINs &amp; Ceiling Rates'!$D$243="OPS",'Labor Loading Matrix'!N1253,0),IF('CLINs &amp; Ceiling Rates'!$D$244="OPS",'Labor Loading Matrix'!O1253,0),IF('CLINs &amp; Ceiling Rates'!$D$245="OPS",'Labor Loading Matrix'!P1253,0),IF('CLINs &amp; Ceiling Rates'!$D$246="OPS",'Labor Loading Matrix'!Q1253,0),IF('CLINs &amp; Ceiling Rates'!$D$247="OPS",'Labor Loading Matrix'!R1253,0),IF('CLINs &amp; Ceiling Rates'!$D$248="OPS",'Labor Loading Matrix'!S1253,0),IF('CLINs &amp; Ceiling Rates'!$D$249="OPS",'Labor Loading Matrix'!T1253,0),IF('CLINs &amp; Ceiling Rates'!$D$250="OPS",'Labor Loading Matrix'!U1253,0),IF('CLINs &amp; Ceiling Rates'!$D$251="OPS",'Labor Loading Matrix'!V1253,0),IF('CLINs &amp; Ceiling Rates'!$D$252="OPS",'Labor Loading Matrix'!W1253,0),IF('CLINs &amp; Ceiling Rates'!$D$253="OPS",'Labor Loading Matrix'!X1253,0),IF('CLINs &amp; Ceiling Rates'!$D$254="OPS",'Labor Loading Matrix'!Y1253,0),IF('CLINs &amp; Ceiling Rates'!$D$255="OPS",'Labor Loading Matrix'!Z1253,0),IF('CLINs &amp; Ceiling Rates'!$D$256="OPS",'Labor Loading Matrix'!AA1253,0))</f>
        <v>0</v>
      </c>
      <c r="F1253" s="175">
        <f>SUM(IF('CLINs &amp; Ceiling Rates'!$D$237="F&amp;E",'Labor Loading Matrix'!H1253,0),IF('CLINs &amp; Ceiling Rates'!$D$238="F&amp;E",'Labor Loading Matrix'!I1253,0),IF('CLINs &amp; Ceiling Rates'!$D$239="F&amp;E",'Labor Loading Matrix'!J1253,0),IF('CLINs &amp; Ceiling Rates'!$D$240="F&amp;E",'Labor Loading Matrix'!K1253,0),IF('CLINs &amp; Ceiling Rates'!$D$241="F&amp;E",'Labor Loading Matrix'!L1253,0),IF('CLINs &amp; Ceiling Rates'!$D$242="F&amp;E",'Labor Loading Matrix'!M1253,0),IF('CLINs &amp; Ceiling Rates'!$D$243="F&amp;E",'Labor Loading Matrix'!N1253,0),IF('CLINs &amp; Ceiling Rates'!$D$244="F&amp;E",'Labor Loading Matrix'!O1253,0),IF('CLINs &amp; Ceiling Rates'!$D$245="F&amp;E",'Labor Loading Matrix'!P1253,0),IF('CLINs &amp; Ceiling Rates'!$D$246="F&amp;E",'Labor Loading Matrix'!Q1253,0),IF('CLINs &amp; Ceiling Rates'!$D$247="F&amp;E",'Labor Loading Matrix'!R1253,0),IF('CLINs &amp; Ceiling Rates'!$D$248="F&amp;E",'Labor Loading Matrix'!S1253,0),IF('CLINs &amp; Ceiling Rates'!$D$249="F&amp;E",'Labor Loading Matrix'!T1253,0),IF('CLINs &amp; Ceiling Rates'!$D$250="F&amp;E",'Labor Loading Matrix'!U1253,0),IF('CLINs &amp; Ceiling Rates'!$D$251="F&amp;E",'Labor Loading Matrix'!V1253,0),IF('CLINs &amp; Ceiling Rates'!$D$252="F&amp;E",'Labor Loading Matrix'!W1253,0),IF('CLINs &amp; Ceiling Rates'!$D$253="F&amp;E",'Labor Loading Matrix'!X1253,0),IF('CLINs &amp; Ceiling Rates'!$D$254="F&amp;E",'Labor Loading Matrix'!Y1253,0),IF('CLINs &amp; Ceiling Rates'!$D$255="F&amp;E",'Labor Loading Matrix'!Z1253,0),IF('CLINs &amp; Ceiling Rates'!$D$256="F&amp;E",'Labor Loading Matrix'!AA1253,0))</f>
        <v>0</v>
      </c>
      <c r="G1253" s="175">
        <f>SUM(IF('CLINs &amp; Ceiling Rates'!$D$237="R&amp;D",'Labor Loading Matrix'!H1253,0),IF('CLINs &amp; Ceiling Rates'!$D$238="R&amp;D",'Labor Loading Matrix'!I1253,0),IF('CLINs &amp; Ceiling Rates'!$D$239="R&amp;D",'Labor Loading Matrix'!J1253,0),IF('CLINs &amp; Ceiling Rates'!$D$240="R&amp;D",'Labor Loading Matrix'!K1253,0),IF('CLINs &amp; Ceiling Rates'!$D$241="R&amp;D",'Labor Loading Matrix'!L1253,0),IF('CLINs &amp; Ceiling Rates'!$D$242="R&amp;D",'Labor Loading Matrix'!M1253,0),IF('CLINs &amp; Ceiling Rates'!$D$243="R&amp;D",'Labor Loading Matrix'!N1253,0),IF('CLINs &amp; Ceiling Rates'!$D$244="R&amp;D",'Labor Loading Matrix'!O1253,0),IF('CLINs &amp; Ceiling Rates'!$D$245="R&amp;D",'Labor Loading Matrix'!P1253,0),IF('CLINs &amp; Ceiling Rates'!$D$246="R&amp;D",'Labor Loading Matrix'!Q1253,0),IF('CLINs &amp; Ceiling Rates'!$D$247="R&amp;D",'Labor Loading Matrix'!R1253,0),IF('CLINs &amp; Ceiling Rates'!$D$248="R&amp;D",'Labor Loading Matrix'!S1253,0),IF('CLINs &amp; Ceiling Rates'!$D$249="R&amp;D",'Labor Loading Matrix'!T1253,0),IF('CLINs &amp; Ceiling Rates'!$D$250="R&amp;D",'Labor Loading Matrix'!U1253,0),IF('CLINs &amp; Ceiling Rates'!$D$251="R&amp;D",'Labor Loading Matrix'!V1253,0),IF('CLINs &amp; Ceiling Rates'!$D$252="R&amp;D",'Labor Loading Matrix'!W1253,0),IF('CLINs &amp; Ceiling Rates'!$D$253="R&amp;D",'Labor Loading Matrix'!X1253,0),IF('CLINs &amp; Ceiling Rates'!$D$254="R&amp;D",'Labor Loading Matrix'!Y1253,0),IF('CLINs &amp; Ceiling Rates'!$D$255="R&amp;D",'Labor Loading Matrix'!Z1253,0),IF('CLINs &amp; Ceiling Rates'!$D$256="R&amp;D",'Labor Loading Matrix'!AA1253,0))</f>
        <v>0</v>
      </c>
      <c r="H1253" s="137"/>
      <c r="I1253" s="137"/>
      <c r="J1253" s="137"/>
      <c r="K1253" s="137"/>
      <c r="L1253" s="137"/>
      <c r="M1253" s="137"/>
      <c r="N1253" s="84"/>
      <c r="O1253" s="84"/>
      <c r="P1253" s="84"/>
      <c r="Q1253" s="84"/>
      <c r="R1253" s="133"/>
      <c r="S1253" s="133"/>
      <c r="T1253" s="133"/>
      <c r="U1253" s="133"/>
      <c r="V1253" s="133"/>
      <c r="W1253" s="133"/>
      <c r="X1253" s="133"/>
      <c r="Y1253" s="133"/>
      <c r="Z1253" s="133"/>
      <c r="AA1253" s="133"/>
    </row>
    <row r="1254" spans="1:27" s="73" customFormat="1" ht="18" hidden="1" customHeight="1" x14ac:dyDescent="0.25">
      <c r="A1254" s="173">
        <f>'CLINs &amp; Ceiling Rates'!B183</f>
        <v>0</v>
      </c>
      <c r="B1254" s="173">
        <f>'CLINs &amp; Ceiling Rates'!C183</f>
        <v>0</v>
      </c>
      <c r="C1254" s="177" t="str">
        <f>'CLINs &amp; Ceiling Rates'!O183</f>
        <v/>
      </c>
      <c r="D1254" s="211">
        <f>IF('CLINs &amp; Ceiling Rates'!D1210="",SUM('Labor Loading Matrix'!H1254:AA1254),SUM(E1254:G1254))</f>
        <v>0</v>
      </c>
      <c r="E1254" s="175">
        <f>SUM(IF('CLINs &amp; Ceiling Rates'!$D$237="OPS",'Labor Loading Matrix'!H1254,0),IF('CLINs &amp; Ceiling Rates'!$D$238="OPS",'Labor Loading Matrix'!I1254,0),IF('CLINs &amp; Ceiling Rates'!$D$239="OPS",'Labor Loading Matrix'!J1254,0),IF('CLINs &amp; Ceiling Rates'!$D$240="OPS",'Labor Loading Matrix'!K1254,0),IF('CLINs &amp; Ceiling Rates'!$D$241="OPS",'Labor Loading Matrix'!L1254,0),IF('CLINs &amp; Ceiling Rates'!$D$242="OPS",'Labor Loading Matrix'!M1254,0),IF('CLINs &amp; Ceiling Rates'!$D$243="OPS",'Labor Loading Matrix'!N1254,0),IF('CLINs &amp; Ceiling Rates'!$D$244="OPS",'Labor Loading Matrix'!O1254,0),IF('CLINs &amp; Ceiling Rates'!$D$245="OPS",'Labor Loading Matrix'!P1254,0),IF('CLINs &amp; Ceiling Rates'!$D$246="OPS",'Labor Loading Matrix'!Q1254,0),IF('CLINs &amp; Ceiling Rates'!$D$247="OPS",'Labor Loading Matrix'!R1254,0),IF('CLINs &amp; Ceiling Rates'!$D$248="OPS",'Labor Loading Matrix'!S1254,0),IF('CLINs &amp; Ceiling Rates'!$D$249="OPS",'Labor Loading Matrix'!T1254,0),IF('CLINs &amp; Ceiling Rates'!$D$250="OPS",'Labor Loading Matrix'!U1254,0),IF('CLINs &amp; Ceiling Rates'!$D$251="OPS",'Labor Loading Matrix'!V1254,0),IF('CLINs &amp; Ceiling Rates'!$D$252="OPS",'Labor Loading Matrix'!W1254,0),IF('CLINs &amp; Ceiling Rates'!$D$253="OPS",'Labor Loading Matrix'!X1254,0),IF('CLINs &amp; Ceiling Rates'!$D$254="OPS",'Labor Loading Matrix'!Y1254,0),IF('CLINs &amp; Ceiling Rates'!$D$255="OPS",'Labor Loading Matrix'!Z1254,0),IF('CLINs &amp; Ceiling Rates'!$D$256="OPS",'Labor Loading Matrix'!AA1254,0))</f>
        <v>0</v>
      </c>
      <c r="F1254" s="175">
        <f>SUM(IF('CLINs &amp; Ceiling Rates'!$D$237="F&amp;E",'Labor Loading Matrix'!H1254,0),IF('CLINs &amp; Ceiling Rates'!$D$238="F&amp;E",'Labor Loading Matrix'!I1254,0),IF('CLINs &amp; Ceiling Rates'!$D$239="F&amp;E",'Labor Loading Matrix'!J1254,0),IF('CLINs &amp; Ceiling Rates'!$D$240="F&amp;E",'Labor Loading Matrix'!K1254,0),IF('CLINs &amp; Ceiling Rates'!$D$241="F&amp;E",'Labor Loading Matrix'!L1254,0),IF('CLINs &amp; Ceiling Rates'!$D$242="F&amp;E",'Labor Loading Matrix'!M1254,0),IF('CLINs &amp; Ceiling Rates'!$D$243="F&amp;E",'Labor Loading Matrix'!N1254,0),IF('CLINs &amp; Ceiling Rates'!$D$244="F&amp;E",'Labor Loading Matrix'!O1254,0),IF('CLINs &amp; Ceiling Rates'!$D$245="F&amp;E",'Labor Loading Matrix'!P1254,0),IF('CLINs &amp; Ceiling Rates'!$D$246="F&amp;E",'Labor Loading Matrix'!Q1254,0),IF('CLINs &amp; Ceiling Rates'!$D$247="F&amp;E",'Labor Loading Matrix'!R1254,0),IF('CLINs &amp; Ceiling Rates'!$D$248="F&amp;E",'Labor Loading Matrix'!S1254,0),IF('CLINs &amp; Ceiling Rates'!$D$249="F&amp;E",'Labor Loading Matrix'!T1254,0),IF('CLINs &amp; Ceiling Rates'!$D$250="F&amp;E",'Labor Loading Matrix'!U1254,0),IF('CLINs &amp; Ceiling Rates'!$D$251="F&amp;E",'Labor Loading Matrix'!V1254,0),IF('CLINs &amp; Ceiling Rates'!$D$252="F&amp;E",'Labor Loading Matrix'!W1254,0),IF('CLINs &amp; Ceiling Rates'!$D$253="F&amp;E",'Labor Loading Matrix'!X1254,0),IF('CLINs &amp; Ceiling Rates'!$D$254="F&amp;E",'Labor Loading Matrix'!Y1254,0),IF('CLINs &amp; Ceiling Rates'!$D$255="F&amp;E",'Labor Loading Matrix'!Z1254,0),IF('CLINs &amp; Ceiling Rates'!$D$256="F&amp;E",'Labor Loading Matrix'!AA1254,0))</f>
        <v>0</v>
      </c>
      <c r="G1254" s="175">
        <f>SUM(IF('CLINs &amp; Ceiling Rates'!$D$237="R&amp;D",'Labor Loading Matrix'!H1254,0),IF('CLINs &amp; Ceiling Rates'!$D$238="R&amp;D",'Labor Loading Matrix'!I1254,0),IF('CLINs &amp; Ceiling Rates'!$D$239="R&amp;D",'Labor Loading Matrix'!J1254,0),IF('CLINs &amp; Ceiling Rates'!$D$240="R&amp;D",'Labor Loading Matrix'!K1254,0),IF('CLINs &amp; Ceiling Rates'!$D$241="R&amp;D",'Labor Loading Matrix'!L1254,0),IF('CLINs &amp; Ceiling Rates'!$D$242="R&amp;D",'Labor Loading Matrix'!M1254,0),IF('CLINs &amp; Ceiling Rates'!$D$243="R&amp;D",'Labor Loading Matrix'!N1254,0),IF('CLINs &amp; Ceiling Rates'!$D$244="R&amp;D",'Labor Loading Matrix'!O1254,0),IF('CLINs &amp; Ceiling Rates'!$D$245="R&amp;D",'Labor Loading Matrix'!P1254,0),IF('CLINs &amp; Ceiling Rates'!$D$246="R&amp;D",'Labor Loading Matrix'!Q1254,0),IF('CLINs &amp; Ceiling Rates'!$D$247="R&amp;D",'Labor Loading Matrix'!R1254,0),IF('CLINs &amp; Ceiling Rates'!$D$248="R&amp;D",'Labor Loading Matrix'!S1254,0),IF('CLINs &amp; Ceiling Rates'!$D$249="R&amp;D",'Labor Loading Matrix'!T1254,0),IF('CLINs &amp; Ceiling Rates'!$D$250="R&amp;D",'Labor Loading Matrix'!U1254,0),IF('CLINs &amp; Ceiling Rates'!$D$251="R&amp;D",'Labor Loading Matrix'!V1254,0),IF('CLINs &amp; Ceiling Rates'!$D$252="R&amp;D",'Labor Loading Matrix'!W1254,0),IF('CLINs &amp; Ceiling Rates'!$D$253="R&amp;D",'Labor Loading Matrix'!X1254,0),IF('CLINs &amp; Ceiling Rates'!$D$254="R&amp;D",'Labor Loading Matrix'!Y1254,0),IF('CLINs &amp; Ceiling Rates'!$D$255="R&amp;D",'Labor Loading Matrix'!Z1254,0),IF('CLINs &amp; Ceiling Rates'!$D$256="R&amp;D",'Labor Loading Matrix'!AA1254,0))</f>
        <v>0</v>
      </c>
      <c r="H1254" s="137"/>
      <c r="I1254" s="137"/>
      <c r="J1254" s="137"/>
      <c r="K1254" s="137"/>
      <c r="L1254" s="137"/>
      <c r="M1254" s="137"/>
      <c r="N1254" s="84"/>
      <c r="O1254" s="84"/>
      <c r="P1254" s="84"/>
      <c r="Q1254" s="84"/>
      <c r="R1254" s="133"/>
      <c r="S1254" s="133"/>
      <c r="T1254" s="133"/>
      <c r="U1254" s="133"/>
      <c r="V1254" s="133"/>
      <c r="W1254" s="133"/>
      <c r="X1254" s="133"/>
      <c r="Y1254" s="133"/>
      <c r="Z1254" s="133"/>
      <c r="AA1254" s="133"/>
    </row>
    <row r="1255" spans="1:27" s="73" customFormat="1" ht="18" hidden="1" customHeight="1" x14ac:dyDescent="0.25">
      <c r="A1255" s="173">
        <f>'CLINs &amp; Ceiling Rates'!B184</f>
        <v>0</v>
      </c>
      <c r="B1255" s="173">
        <f>'CLINs &amp; Ceiling Rates'!C184</f>
        <v>0</v>
      </c>
      <c r="C1255" s="177" t="str">
        <f>'CLINs &amp; Ceiling Rates'!O184</f>
        <v/>
      </c>
      <c r="D1255" s="211">
        <f>IF('CLINs &amp; Ceiling Rates'!D1211="",SUM('Labor Loading Matrix'!H1255:AA1255),SUM(E1255:G1255))</f>
        <v>0</v>
      </c>
      <c r="E1255" s="175">
        <f>SUM(IF('CLINs &amp; Ceiling Rates'!$D$237="OPS",'Labor Loading Matrix'!H1255,0),IF('CLINs &amp; Ceiling Rates'!$D$238="OPS",'Labor Loading Matrix'!I1255,0),IF('CLINs &amp; Ceiling Rates'!$D$239="OPS",'Labor Loading Matrix'!J1255,0),IF('CLINs &amp; Ceiling Rates'!$D$240="OPS",'Labor Loading Matrix'!K1255,0),IF('CLINs &amp; Ceiling Rates'!$D$241="OPS",'Labor Loading Matrix'!L1255,0),IF('CLINs &amp; Ceiling Rates'!$D$242="OPS",'Labor Loading Matrix'!M1255,0),IF('CLINs &amp; Ceiling Rates'!$D$243="OPS",'Labor Loading Matrix'!N1255,0),IF('CLINs &amp; Ceiling Rates'!$D$244="OPS",'Labor Loading Matrix'!O1255,0),IF('CLINs &amp; Ceiling Rates'!$D$245="OPS",'Labor Loading Matrix'!P1255,0),IF('CLINs &amp; Ceiling Rates'!$D$246="OPS",'Labor Loading Matrix'!Q1255,0),IF('CLINs &amp; Ceiling Rates'!$D$247="OPS",'Labor Loading Matrix'!R1255,0),IF('CLINs &amp; Ceiling Rates'!$D$248="OPS",'Labor Loading Matrix'!S1255,0),IF('CLINs &amp; Ceiling Rates'!$D$249="OPS",'Labor Loading Matrix'!T1255,0),IF('CLINs &amp; Ceiling Rates'!$D$250="OPS",'Labor Loading Matrix'!U1255,0),IF('CLINs &amp; Ceiling Rates'!$D$251="OPS",'Labor Loading Matrix'!V1255,0),IF('CLINs &amp; Ceiling Rates'!$D$252="OPS",'Labor Loading Matrix'!W1255,0),IF('CLINs &amp; Ceiling Rates'!$D$253="OPS",'Labor Loading Matrix'!X1255,0),IF('CLINs &amp; Ceiling Rates'!$D$254="OPS",'Labor Loading Matrix'!Y1255,0),IF('CLINs &amp; Ceiling Rates'!$D$255="OPS",'Labor Loading Matrix'!Z1255,0),IF('CLINs &amp; Ceiling Rates'!$D$256="OPS",'Labor Loading Matrix'!AA1255,0))</f>
        <v>0</v>
      </c>
      <c r="F1255" s="175">
        <f>SUM(IF('CLINs &amp; Ceiling Rates'!$D$237="F&amp;E",'Labor Loading Matrix'!H1255,0),IF('CLINs &amp; Ceiling Rates'!$D$238="F&amp;E",'Labor Loading Matrix'!I1255,0),IF('CLINs &amp; Ceiling Rates'!$D$239="F&amp;E",'Labor Loading Matrix'!J1255,0),IF('CLINs &amp; Ceiling Rates'!$D$240="F&amp;E",'Labor Loading Matrix'!K1255,0),IF('CLINs &amp; Ceiling Rates'!$D$241="F&amp;E",'Labor Loading Matrix'!L1255,0),IF('CLINs &amp; Ceiling Rates'!$D$242="F&amp;E",'Labor Loading Matrix'!M1255,0),IF('CLINs &amp; Ceiling Rates'!$D$243="F&amp;E",'Labor Loading Matrix'!N1255,0),IF('CLINs &amp; Ceiling Rates'!$D$244="F&amp;E",'Labor Loading Matrix'!O1255,0),IF('CLINs &amp; Ceiling Rates'!$D$245="F&amp;E",'Labor Loading Matrix'!P1255,0),IF('CLINs &amp; Ceiling Rates'!$D$246="F&amp;E",'Labor Loading Matrix'!Q1255,0),IF('CLINs &amp; Ceiling Rates'!$D$247="F&amp;E",'Labor Loading Matrix'!R1255,0),IF('CLINs &amp; Ceiling Rates'!$D$248="F&amp;E",'Labor Loading Matrix'!S1255,0),IF('CLINs &amp; Ceiling Rates'!$D$249="F&amp;E",'Labor Loading Matrix'!T1255,0),IF('CLINs &amp; Ceiling Rates'!$D$250="F&amp;E",'Labor Loading Matrix'!U1255,0),IF('CLINs &amp; Ceiling Rates'!$D$251="F&amp;E",'Labor Loading Matrix'!V1255,0),IF('CLINs &amp; Ceiling Rates'!$D$252="F&amp;E",'Labor Loading Matrix'!W1255,0),IF('CLINs &amp; Ceiling Rates'!$D$253="F&amp;E",'Labor Loading Matrix'!X1255,0),IF('CLINs &amp; Ceiling Rates'!$D$254="F&amp;E",'Labor Loading Matrix'!Y1255,0),IF('CLINs &amp; Ceiling Rates'!$D$255="F&amp;E",'Labor Loading Matrix'!Z1255,0),IF('CLINs &amp; Ceiling Rates'!$D$256="F&amp;E",'Labor Loading Matrix'!AA1255,0))</f>
        <v>0</v>
      </c>
      <c r="G1255" s="175">
        <f>SUM(IF('CLINs &amp; Ceiling Rates'!$D$237="R&amp;D",'Labor Loading Matrix'!H1255,0),IF('CLINs &amp; Ceiling Rates'!$D$238="R&amp;D",'Labor Loading Matrix'!I1255,0),IF('CLINs &amp; Ceiling Rates'!$D$239="R&amp;D",'Labor Loading Matrix'!J1255,0),IF('CLINs &amp; Ceiling Rates'!$D$240="R&amp;D",'Labor Loading Matrix'!K1255,0),IF('CLINs &amp; Ceiling Rates'!$D$241="R&amp;D",'Labor Loading Matrix'!L1255,0),IF('CLINs &amp; Ceiling Rates'!$D$242="R&amp;D",'Labor Loading Matrix'!M1255,0),IF('CLINs &amp; Ceiling Rates'!$D$243="R&amp;D",'Labor Loading Matrix'!N1255,0),IF('CLINs &amp; Ceiling Rates'!$D$244="R&amp;D",'Labor Loading Matrix'!O1255,0),IF('CLINs &amp; Ceiling Rates'!$D$245="R&amp;D",'Labor Loading Matrix'!P1255,0),IF('CLINs &amp; Ceiling Rates'!$D$246="R&amp;D",'Labor Loading Matrix'!Q1255,0),IF('CLINs &amp; Ceiling Rates'!$D$247="R&amp;D",'Labor Loading Matrix'!R1255,0),IF('CLINs &amp; Ceiling Rates'!$D$248="R&amp;D",'Labor Loading Matrix'!S1255,0),IF('CLINs &amp; Ceiling Rates'!$D$249="R&amp;D",'Labor Loading Matrix'!T1255,0),IF('CLINs &amp; Ceiling Rates'!$D$250="R&amp;D",'Labor Loading Matrix'!U1255,0),IF('CLINs &amp; Ceiling Rates'!$D$251="R&amp;D",'Labor Loading Matrix'!V1255,0),IF('CLINs &amp; Ceiling Rates'!$D$252="R&amp;D",'Labor Loading Matrix'!W1255,0),IF('CLINs &amp; Ceiling Rates'!$D$253="R&amp;D",'Labor Loading Matrix'!X1255,0),IF('CLINs &amp; Ceiling Rates'!$D$254="R&amp;D",'Labor Loading Matrix'!Y1255,0),IF('CLINs &amp; Ceiling Rates'!$D$255="R&amp;D",'Labor Loading Matrix'!Z1255,0),IF('CLINs &amp; Ceiling Rates'!$D$256="R&amp;D",'Labor Loading Matrix'!AA1255,0))</f>
        <v>0</v>
      </c>
      <c r="H1255" s="137"/>
      <c r="I1255" s="137"/>
      <c r="J1255" s="137"/>
      <c r="K1255" s="137"/>
      <c r="L1255" s="137"/>
      <c r="M1255" s="137"/>
      <c r="N1255" s="84"/>
      <c r="O1255" s="84"/>
      <c r="P1255" s="84"/>
      <c r="Q1255" s="84"/>
      <c r="R1255" s="133"/>
      <c r="S1255" s="133"/>
      <c r="T1255" s="133"/>
      <c r="U1255" s="133"/>
      <c r="V1255" s="133"/>
      <c r="W1255" s="133"/>
      <c r="X1255" s="133"/>
      <c r="Y1255" s="133"/>
      <c r="Z1255" s="133"/>
      <c r="AA1255" s="133"/>
    </row>
    <row r="1256" spans="1:27" s="73" customFormat="1" ht="18" hidden="1" customHeight="1" x14ac:dyDescent="0.25">
      <c r="A1256" s="173">
        <f>'CLINs &amp; Ceiling Rates'!B185</f>
        <v>0</v>
      </c>
      <c r="B1256" s="173">
        <f>'CLINs &amp; Ceiling Rates'!C185</f>
        <v>0</v>
      </c>
      <c r="C1256" s="177" t="str">
        <f>'CLINs &amp; Ceiling Rates'!O185</f>
        <v/>
      </c>
      <c r="D1256" s="211">
        <f>IF('CLINs &amp; Ceiling Rates'!D1212="",SUM('Labor Loading Matrix'!H1256:AA1256),SUM(E1256:G1256))</f>
        <v>0</v>
      </c>
      <c r="E1256" s="175">
        <f>SUM(IF('CLINs &amp; Ceiling Rates'!$D$237="OPS",'Labor Loading Matrix'!H1256,0),IF('CLINs &amp; Ceiling Rates'!$D$238="OPS",'Labor Loading Matrix'!I1256,0),IF('CLINs &amp; Ceiling Rates'!$D$239="OPS",'Labor Loading Matrix'!J1256,0),IF('CLINs &amp; Ceiling Rates'!$D$240="OPS",'Labor Loading Matrix'!K1256,0),IF('CLINs &amp; Ceiling Rates'!$D$241="OPS",'Labor Loading Matrix'!L1256,0),IF('CLINs &amp; Ceiling Rates'!$D$242="OPS",'Labor Loading Matrix'!M1256,0),IF('CLINs &amp; Ceiling Rates'!$D$243="OPS",'Labor Loading Matrix'!N1256,0),IF('CLINs &amp; Ceiling Rates'!$D$244="OPS",'Labor Loading Matrix'!O1256,0),IF('CLINs &amp; Ceiling Rates'!$D$245="OPS",'Labor Loading Matrix'!P1256,0),IF('CLINs &amp; Ceiling Rates'!$D$246="OPS",'Labor Loading Matrix'!Q1256,0),IF('CLINs &amp; Ceiling Rates'!$D$247="OPS",'Labor Loading Matrix'!R1256,0),IF('CLINs &amp; Ceiling Rates'!$D$248="OPS",'Labor Loading Matrix'!S1256,0),IF('CLINs &amp; Ceiling Rates'!$D$249="OPS",'Labor Loading Matrix'!T1256,0),IF('CLINs &amp; Ceiling Rates'!$D$250="OPS",'Labor Loading Matrix'!U1256,0),IF('CLINs &amp; Ceiling Rates'!$D$251="OPS",'Labor Loading Matrix'!V1256,0),IF('CLINs &amp; Ceiling Rates'!$D$252="OPS",'Labor Loading Matrix'!W1256,0),IF('CLINs &amp; Ceiling Rates'!$D$253="OPS",'Labor Loading Matrix'!X1256,0),IF('CLINs &amp; Ceiling Rates'!$D$254="OPS",'Labor Loading Matrix'!Y1256,0),IF('CLINs &amp; Ceiling Rates'!$D$255="OPS",'Labor Loading Matrix'!Z1256,0),IF('CLINs &amp; Ceiling Rates'!$D$256="OPS",'Labor Loading Matrix'!AA1256,0))</f>
        <v>0</v>
      </c>
      <c r="F1256" s="175">
        <f>SUM(IF('CLINs &amp; Ceiling Rates'!$D$237="F&amp;E",'Labor Loading Matrix'!H1256,0),IF('CLINs &amp; Ceiling Rates'!$D$238="F&amp;E",'Labor Loading Matrix'!I1256,0),IF('CLINs &amp; Ceiling Rates'!$D$239="F&amp;E",'Labor Loading Matrix'!J1256,0),IF('CLINs &amp; Ceiling Rates'!$D$240="F&amp;E",'Labor Loading Matrix'!K1256,0),IF('CLINs &amp; Ceiling Rates'!$D$241="F&amp;E",'Labor Loading Matrix'!L1256,0),IF('CLINs &amp; Ceiling Rates'!$D$242="F&amp;E",'Labor Loading Matrix'!M1256,0),IF('CLINs &amp; Ceiling Rates'!$D$243="F&amp;E",'Labor Loading Matrix'!N1256,0),IF('CLINs &amp; Ceiling Rates'!$D$244="F&amp;E",'Labor Loading Matrix'!O1256,0),IF('CLINs &amp; Ceiling Rates'!$D$245="F&amp;E",'Labor Loading Matrix'!P1256,0),IF('CLINs &amp; Ceiling Rates'!$D$246="F&amp;E",'Labor Loading Matrix'!Q1256,0),IF('CLINs &amp; Ceiling Rates'!$D$247="F&amp;E",'Labor Loading Matrix'!R1256,0),IF('CLINs &amp; Ceiling Rates'!$D$248="F&amp;E",'Labor Loading Matrix'!S1256,0),IF('CLINs &amp; Ceiling Rates'!$D$249="F&amp;E",'Labor Loading Matrix'!T1256,0),IF('CLINs &amp; Ceiling Rates'!$D$250="F&amp;E",'Labor Loading Matrix'!U1256,0),IF('CLINs &amp; Ceiling Rates'!$D$251="F&amp;E",'Labor Loading Matrix'!V1256,0),IF('CLINs &amp; Ceiling Rates'!$D$252="F&amp;E",'Labor Loading Matrix'!W1256,0),IF('CLINs &amp; Ceiling Rates'!$D$253="F&amp;E",'Labor Loading Matrix'!X1256,0),IF('CLINs &amp; Ceiling Rates'!$D$254="F&amp;E",'Labor Loading Matrix'!Y1256,0),IF('CLINs &amp; Ceiling Rates'!$D$255="F&amp;E",'Labor Loading Matrix'!Z1256,0),IF('CLINs &amp; Ceiling Rates'!$D$256="F&amp;E",'Labor Loading Matrix'!AA1256,0))</f>
        <v>0</v>
      </c>
      <c r="G1256" s="175">
        <f>SUM(IF('CLINs &amp; Ceiling Rates'!$D$237="R&amp;D",'Labor Loading Matrix'!H1256,0),IF('CLINs &amp; Ceiling Rates'!$D$238="R&amp;D",'Labor Loading Matrix'!I1256,0),IF('CLINs &amp; Ceiling Rates'!$D$239="R&amp;D",'Labor Loading Matrix'!J1256,0),IF('CLINs &amp; Ceiling Rates'!$D$240="R&amp;D",'Labor Loading Matrix'!K1256,0),IF('CLINs &amp; Ceiling Rates'!$D$241="R&amp;D",'Labor Loading Matrix'!L1256,0),IF('CLINs &amp; Ceiling Rates'!$D$242="R&amp;D",'Labor Loading Matrix'!M1256,0),IF('CLINs &amp; Ceiling Rates'!$D$243="R&amp;D",'Labor Loading Matrix'!N1256,0),IF('CLINs &amp; Ceiling Rates'!$D$244="R&amp;D",'Labor Loading Matrix'!O1256,0),IF('CLINs &amp; Ceiling Rates'!$D$245="R&amp;D",'Labor Loading Matrix'!P1256,0),IF('CLINs &amp; Ceiling Rates'!$D$246="R&amp;D",'Labor Loading Matrix'!Q1256,0),IF('CLINs &amp; Ceiling Rates'!$D$247="R&amp;D",'Labor Loading Matrix'!R1256,0),IF('CLINs &amp; Ceiling Rates'!$D$248="R&amp;D",'Labor Loading Matrix'!S1256,0),IF('CLINs &amp; Ceiling Rates'!$D$249="R&amp;D",'Labor Loading Matrix'!T1256,0),IF('CLINs &amp; Ceiling Rates'!$D$250="R&amp;D",'Labor Loading Matrix'!U1256,0),IF('CLINs &amp; Ceiling Rates'!$D$251="R&amp;D",'Labor Loading Matrix'!V1256,0),IF('CLINs &amp; Ceiling Rates'!$D$252="R&amp;D",'Labor Loading Matrix'!W1256,0),IF('CLINs &amp; Ceiling Rates'!$D$253="R&amp;D",'Labor Loading Matrix'!X1256,0),IF('CLINs &amp; Ceiling Rates'!$D$254="R&amp;D",'Labor Loading Matrix'!Y1256,0),IF('CLINs &amp; Ceiling Rates'!$D$255="R&amp;D",'Labor Loading Matrix'!Z1256,0),IF('CLINs &amp; Ceiling Rates'!$D$256="R&amp;D",'Labor Loading Matrix'!AA1256,0))</f>
        <v>0</v>
      </c>
      <c r="H1256" s="137"/>
      <c r="I1256" s="137"/>
      <c r="J1256" s="137"/>
      <c r="K1256" s="137"/>
      <c r="L1256" s="137"/>
      <c r="M1256" s="137"/>
      <c r="N1256" s="84"/>
      <c r="O1256" s="84"/>
      <c r="P1256" s="84"/>
      <c r="Q1256" s="84"/>
      <c r="R1256" s="133"/>
      <c r="S1256" s="133"/>
      <c r="T1256" s="133"/>
      <c r="U1256" s="133"/>
      <c r="V1256" s="133"/>
      <c r="W1256" s="133"/>
      <c r="X1256" s="133"/>
      <c r="Y1256" s="133"/>
      <c r="Z1256" s="133"/>
      <c r="AA1256" s="133"/>
    </row>
    <row r="1257" spans="1:27" s="73" customFormat="1" ht="18" hidden="1" customHeight="1" x14ac:dyDescent="0.25">
      <c r="A1257" s="173">
        <f>'CLINs &amp; Ceiling Rates'!B186</f>
        <v>0</v>
      </c>
      <c r="B1257" s="173">
        <f>'CLINs &amp; Ceiling Rates'!C186</f>
        <v>0</v>
      </c>
      <c r="C1257" s="177" t="str">
        <f>'CLINs &amp; Ceiling Rates'!O186</f>
        <v/>
      </c>
      <c r="D1257" s="211">
        <f>IF('CLINs &amp; Ceiling Rates'!D1213="",SUM('Labor Loading Matrix'!H1257:AA1257),SUM(E1257:G1257))</f>
        <v>0</v>
      </c>
      <c r="E1257" s="175">
        <f>SUM(IF('CLINs &amp; Ceiling Rates'!$D$237="OPS",'Labor Loading Matrix'!H1257,0),IF('CLINs &amp; Ceiling Rates'!$D$238="OPS",'Labor Loading Matrix'!I1257,0),IF('CLINs &amp; Ceiling Rates'!$D$239="OPS",'Labor Loading Matrix'!J1257,0),IF('CLINs &amp; Ceiling Rates'!$D$240="OPS",'Labor Loading Matrix'!K1257,0),IF('CLINs &amp; Ceiling Rates'!$D$241="OPS",'Labor Loading Matrix'!L1257,0),IF('CLINs &amp; Ceiling Rates'!$D$242="OPS",'Labor Loading Matrix'!M1257,0),IF('CLINs &amp; Ceiling Rates'!$D$243="OPS",'Labor Loading Matrix'!N1257,0),IF('CLINs &amp; Ceiling Rates'!$D$244="OPS",'Labor Loading Matrix'!O1257,0),IF('CLINs &amp; Ceiling Rates'!$D$245="OPS",'Labor Loading Matrix'!P1257,0),IF('CLINs &amp; Ceiling Rates'!$D$246="OPS",'Labor Loading Matrix'!Q1257,0),IF('CLINs &amp; Ceiling Rates'!$D$247="OPS",'Labor Loading Matrix'!R1257,0),IF('CLINs &amp; Ceiling Rates'!$D$248="OPS",'Labor Loading Matrix'!S1257,0),IF('CLINs &amp; Ceiling Rates'!$D$249="OPS",'Labor Loading Matrix'!T1257,0),IF('CLINs &amp; Ceiling Rates'!$D$250="OPS",'Labor Loading Matrix'!U1257,0),IF('CLINs &amp; Ceiling Rates'!$D$251="OPS",'Labor Loading Matrix'!V1257,0),IF('CLINs &amp; Ceiling Rates'!$D$252="OPS",'Labor Loading Matrix'!W1257,0),IF('CLINs &amp; Ceiling Rates'!$D$253="OPS",'Labor Loading Matrix'!X1257,0),IF('CLINs &amp; Ceiling Rates'!$D$254="OPS",'Labor Loading Matrix'!Y1257,0),IF('CLINs &amp; Ceiling Rates'!$D$255="OPS",'Labor Loading Matrix'!Z1257,0),IF('CLINs &amp; Ceiling Rates'!$D$256="OPS",'Labor Loading Matrix'!AA1257,0))</f>
        <v>0</v>
      </c>
      <c r="F1257" s="175">
        <f>SUM(IF('CLINs &amp; Ceiling Rates'!$D$237="F&amp;E",'Labor Loading Matrix'!H1257,0),IF('CLINs &amp; Ceiling Rates'!$D$238="F&amp;E",'Labor Loading Matrix'!I1257,0),IF('CLINs &amp; Ceiling Rates'!$D$239="F&amp;E",'Labor Loading Matrix'!J1257,0),IF('CLINs &amp; Ceiling Rates'!$D$240="F&amp;E",'Labor Loading Matrix'!K1257,0),IF('CLINs &amp; Ceiling Rates'!$D$241="F&amp;E",'Labor Loading Matrix'!L1257,0),IF('CLINs &amp; Ceiling Rates'!$D$242="F&amp;E",'Labor Loading Matrix'!M1257,0),IF('CLINs &amp; Ceiling Rates'!$D$243="F&amp;E",'Labor Loading Matrix'!N1257,0),IF('CLINs &amp; Ceiling Rates'!$D$244="F&amp;E",'Labor Loading Matrix'!O1257,0),IF('CLINs &amp; Ceiling Rates'!$D$245="F&amp;E",'Labor Loading Matrix'!P1257,0),IF('CLINs &amp; Ceiling Rates'!$D$246="F&amp;E",'Labor Loading Matrix'!Q1257,0),IF('CLINs &amp; Ceiling Rates'!$D$247="F&amp;E",'Labor Loading Matrix'!R1257,0),IF('CLINs &amp; Ceiling Rates'!$D$248="F&amp;E",'Labor Loading Matrix'!S1257,0),IF('CLINs &amp; Ceiling Rates'!$D$249="F&amp;E",'Labor Loading Matrix'!T1257,0),IF('CLINs &amp; Ceiling Rates'!$D$250="F&amp;E",'Labor Loading Matrix'!U1257,0),IF('CLINs &amp; Ceiling Rates'!$D$251="F&amp;E",'Labor Loading Matrix'!V1257,0),IF('CLINs &amp; Ceiling Rates'!$D$252="F&amp;E",'Labor Loading Matrix'!W1257,0),IF('CLINs &amp; Ceiling Rates'!$D$253="F&amp;E",'Labor Loading Matrix'!X1257,0),IF('CLINs &amp; Ceiling Rates'!$D$254="F&amp;E",'Labor Loading Matrix'!Y1257,0),IF('CLINs &amp; Ceiling Rates'!$D$255="F&amp;E",'Labor Loading Matrix'!Z1257,0),IF('CLINs &amp; Ceiling Rates'!$D$256="F&amp;E",'Labor Loading Matrix'!AA1257,0))</f>
        <v>0</v>
      </c>
      <c r="G1257" s="175">
        <f>SUM(IF('CLINs &amp; Ceiling Rates'!$D$237="R&amp;D",'Labor Loading Matrix'!H1257,0),IF('CLINs &amp; Ceiling Rates'!$D$238="R&amp;D",'Labor Loading Matrix'!I1257,0),IF('CLINs &amp; Ceiling Rates'!$D$239="R&amp;D",'Labor Loading Matrix'!J1257,0),IF('CLINs &amp; Ceiling Rates'!$D$240="R&amp;D",'Labor Loading Matrix'!K1257,0),IF('CLINs &amp; Ceiling Rates'!$D$241="R&amp;D",'Labor Loading Matrix'!L1257,0),IF('CLINs &amp; Ceiling Rates'!$D$242="R&amp;D",'Labor Loading Matrix'!M1257,0),IF('CLINs &amp; Ceiling Rates'!$D$243="R&amp;D",'Labor Loading Matrix'!N1257,0),IF('CLINs &amp; Ceiling Rates'!$D$244="R&amp;D",'Labor Loading Matrix'!O1257,0),IF('CLINs &amp; Ceiling Rates'!$D$245="R&amp;D",'Labor Loading Matrix'!P1257,0),IF('CLINs &amp; Ceiling Rates'!$D$246="R&amp;D",'Labor Loading Matrix'!Q1257,0),IF('CLINs &amp; Ceiling Rates'!$D$247="R&amp;D",'Labor Loading Matrix'!R1257,0),IF('CLINs &amp; Ceiling Rates'!$D$248="R&amp;D",'Labor Loading Matrix'!S1257,0),IF('CLINs &amp; Ceiling Rates'!$D$249="R&amp;D",'Labor Loading Matrix'!T1257,0),IF('CLINs &amp; Ceiling Rates'!$D$250="R&amp;D",'Labor Loading Matrix'!U1257,0),IF('CLINs &amp; Ceiling Rates'!$D$251="R&amp;D",'Labor Loading Matrix'!V1257,0),IF('CLINs &amp; Ceiling Rates'!$D$252="R&amp;D",'Labor Loading Matrix'!W1257,0),IF('CLINs &amp; Ceiling Rates'!$D$253="R&amp;D",'Labor Loading Matrix'!X1257,0),IF('CLINs &amp; Ceiling Rates'!$D$254="R&amp;D",'Labor Loading Matrix'!Y1257,0),IF('CLINs &amp; Ceiling Rates'!$D$255="R&amp;D",'Labor Loading Matrix'!Z1257,0),IF('CLINs &amp; Ceiling Rates'!$D$256="R&amp;D",'Labor Loading Matrix'!AA1257,0))</f>
        <v>0</v>
      </c>
      <c r="H1257" s="137"/>
      <c r="I1257" s="137"/>
      <c r="J1257" s="137"/>
      <c r="K1257" s="137"/>
      <c r="L1257" s="137"/>
      <c r="M1257" s="137"/>
      <c r="N1257" s="84"/>
      <c r="O1257" s="84"/>
      <c r="P1257" s="84"/>
      <c r="Q1257" s="84"/>
      <c r="R1257" s="133"/>
      <c r="S1257" s="133"/>
      <c r="T1257" s="133"/>
      <c r="U1257" s="133"/>
      <c r="V1257" s="133"/>
      <c r="W1257" s="133"/>
      <c r="X1257" s="133"/>
      <c r="Y1257" s="133"/>
      <c r="Z1257" s="133"/>
      <c r="AA1257" s="133"/>
    </row>
    <row r="1258" spans="1:27" s="73" customFormat="1" ht="18" hidden="1" customHeight="1" x14ac:dyDescent="0.25">
      <c r="A1258" s="173">
        <f>'CLINs &amp; Ceiling Rates'!B187</f>
        <v>0</v>
      </c>
      <c r="B1258" s="173">
        <f>'CLINs &amp; Ceiling Rates'!C187</f>
        <v>0</v>
      </c>
      <c r="C1258" s="177" t="str">
        <f>'CLINs &amp; Ceiling Rates'!O187</f>
        <v/>
      </c>
      <c r="D1258" s="211">
        <f>IF('CLINs &amp; Ceiling Rates'!D1214="",SUM('Labor Loading Matrix'!H1258:AA1258),SUM(E1258:G1258))</f>
        <v>0</v>
      </c>
      <c r="E1258" s="175">
        <f>SUM(IF('CLINs &amp; Ceiling Rates'!$D$237="OPS",'Labor Loading Matrix'!H1258,0),IF('CLINs &amp; Ceiling Rates'!$D$238="OPS",'Labor Loading Matrix'!I1258,0),IF('CLINs &amp; Ceiling Rates'!$D$239="OPS",'Labor Loading Matrix'!J1258,0),IF('CLINs &amp; Ceiling Rates'!$D$240="OPS",'Labor Loading Matrix'!K1258,0),IF('CLINs &amp; Ceiling Rates'!$D$241="OPS",'Labor Loading Matrix'!L1258,0),IF('CLINs &amp; Ceiling Rates'!$D$242="OPS",'Labor Loading Matrix'!M1258,0),IF('CLINs &amp; Ceiling Rates'!$D$243="OPS",'Labor Loading Matrix'!N1258,0),IF('CLINs &amp; Ceiling Rates'!$D$244="OPS",'Labor Loading Matrix'!O1258,0),IF('CLINs &amp; Ceiling Rates'!$D$245="OPS",'Labor Loading Matrix'!P1258,0),IF('CLINs &amp; Ceiling Rates'!$D$246="OPS",'Labor Loading Matrix'!Q1258,0),IF('CLINs &amp; Ceiling Rates'!$D$247="OPS",'Labor Loading Matrix'!R1258,0),IF('CLINs &amp; Ceiling Rates'!$D$248="OPS",'Labor Loading Matrix'!S1258,0),IF('CLINs &amp; Ceiling Rates'!$D$249="OPS",'Labor Loading Matrix'!T1258,0),IF('CLINs &amp; Ceiling Rates'!$D$250="OPS",'Labor Loading Matrix'!U1258,0),IF('CLINs &amp; Ceiling Rates'!$D$251="OPS",'Labor Loading Matrix'!V1258,0),IF('CLINs &amp; Ceiling Rates'!$D$252="OPS",'Labor Loading Matrix'!W1258,0),IF('CLINs &amp; Ceiling Rates'!$D$253="OPS",'Labor Loading Matrix'!X1258,0),IF('CLINs &amp; Ceiling Rates'!$D$254="OPS",'Labor Loading Matrix'!Y1258,0),IF('CLINs &amp; Ceiling Rates'!$D$255="OPS",'Labor Loading Matrix'!Z1258,0),IF('CLINs &amp; Ceiling Rates'!$D$256="OPS",'Labor Loading Matrix'!AA1258,0))</f>
        <v>0</v>
      </c>
      <c r="F1258" s="175">
        <f>SUM(IF('CLINs &amp; Ceiling Rates'!$D$237="F&amp;E",'Labor Loading Matrix'!H1258,0),IF('CLINs &amp; Ceiling Rates'!$D$238="F&amp;E",'Labor Loading Matrix'!I1258,0),IF('CLINs &amp; Ceiling Rates'!$D$239="F&amp;E",'Labor Loading Matrix'!J1258,0),IF('CLINs &amp; Ceiling Rates'!$D$240="F&amp;E",'Labor Loading Matrix'!K1258,0),IF('CLINs &amp; Ceiling Rates'!$D$241="F&amp;E",'Labor Loading Matrix'!L1258,0),IF('CLINs &amp; Ceiling Rates'!$D$242="F&amp;E",'Labor Loading Matrix'!M1258,0),IF('CLINs &amp; Ceiling Rates'!$D$243="F&amp;E",'Labor Loading Matrix'!N1258,0),IF('CLINs &amp; Ceiling Rates'!$D$244="F&amp;E",'Labor Loading Matrix'!O1258,0),IF('CLINs &amp; Ceiling Rates'!$D$245="F&amp;E",'Labor Loading Matrix'!P1258,0),IF('CLINs &amp; Ceiling Rates'!$D$246="F&amp;E",'Labor Loading Matrix'!Q1258,0),IF('CLINs &amp; Ceiling Rates'!$D$247="F&amp;E",'Labor Loading Matrix'!R1258,0),IF('CLINs &amp; Ceiling Rates'!$D$248="F&amp;E",'Labor Loading Matrix'!S1258,0),IF('CLINs &amp; Ceiling Rates'!$D$249="F&amp;E",'Labor Loading Matrix'!T1258,0),IF('CLINs &amp; Ceiling Rates'!$D$250="F&amp;E",'Labor Loading Matrix'!U1258,0),IF('CLINs &amp; Ceiling Rates'!$D$251="F&amp;E",'Labor Loading Matrix'!V1258,0),IF('CLINs &amp; Ceiling Rates'!$D$252="F&amp;E",'Labor Loading Matrix'!W1258,0),IF('CLINs &amp; Ceiling Rates'!$D$253="F&amp;E",'Labor Loading Matrix'!X1258,0),IF('CLINs &amp; Ceiling Rates'!$D$254="F&amp;E",'Labor Loading Matrix'!Y1258,0),IF('CLINs &amp; Ceiling Rates'!$D$255="F&amp;E",'Labor Loading Matrix'!Z1258,0),IF('CLINs &amp; Ceiling Rates'!$D$256="F&amp;E",'Labor Loading Matrix'!AA1258,0))</f>
        <v>0</v>
      </c>
      <c r="G1258" s="175">
        <f>SUM(IF('CLINs &amp; Ceiling Rates'!$D$237="R&amp;D",'Labor Loading Matrix'!H1258,0),IF('CLINs &amp; Ceiling Rates'!$D$238="R&amp;D",'Labor Loading Matrix'!I1258,0),IF('CLINs &amp; Ceiling Rates'!$D$239="R&amp;D",'Labor Loading Matrix'!J1258,0),IF('CLINs &amp; Ceiling Rates'!$D$240="R&amp;D",'Labor Loading Matrix'!K1258,0),IF('CLINs &amp; Ceiling Rates'!$D$241="R&amp;D",'Labor Loading Matrix'!L1258,0),IF('CLINs &amp; Ceiling Rates'!$D$242="R&amp;D",'Labor Loading Matrix'!M1258,0),IF('CLINs &amp; Ceiling Rates'!$D$243="R&amp;D",'Labor Loading Matrix'!N1258,0),IF('CLINs &amp; Ceiling Rates'!$D$244="R&amp;D",'Labor Loading Matrix'!O1258,0),IF('CLINs &amp; Ceiling Rates'!$D$245="R&amp;D",'Labor Loading Matrix'!P1258,0),IF('CLINs &amp; Ceiling Rates'!$D$246="R&amp;D",'Labor Loading Matrix'!Q1258,0),IF('CLINs &amp; Ceiling Rates'!$D$247="R&amp;D",'Labor Loading Matrix'!R1258,0),IF('CLINs &amp; Ceiling Rates'!$D$248="R&amp;D",'Labor Loading Matrix'!S1258,0),IF('CLINs &amp; Ceiling Rates'!$D$249="R&amp;D",'Labor Loading Matrix'!T1258,0),IF('CLINs &amp; Ceiling Rates'!$D$250="R&amp;D",'Labor Loading Matrix'!U1258,0),IF('CLINs &amp; Ceiling Rates'!$D$251="R&amp;D",'Labor Loading Matrix'!V1258,0),IF('CLINs &amp; Ceiling Rates'!$D$252="R&amp;D",'Labor Loading Matrix'!W1258,0),IF('CLINs &amp; Ceiling Rates'!$D$253="R&amp;D",'Labor Loading Matrix'!X1258,0),IF('CLINs &amp; Ceiling Rates'!$D$254="R&amp;D",'Labor Loading Matrix'!Y1258,0),IF('CLINs &amp; Ceiling Rates'!$D$255="R&amp;D",'Labor Loading Matrix'!Z1258,0),IF('CLINs &amp; Ceiling Rates'!$D$256="R&amp;D",'Labor Loading Matrix'!AA1258,0))</f>
        <v>0</v>
      </c>
      <c r="H1258" s="137"/>
      <c r="I1258" s="137"/>
      <c r="J1258" s="137"/>
      <c r="K1258" s="137"/>
      <c r="L1258" s="137"/>
      <c r="M1258" s="137"/>
      <c r="N1258" s="84"/>
      <c r="O1258" s="84"/>
      <c r="P1258" s="84"/>
      <c r="Q1258" s="84"/>
      <c r="R1258" s="133"/>
      <c r="S1258" s="133"/>
      <c r="T1258" s="133"/>
      <c r="U1258" s="133"/>
      <c r="V1258" s="133"/>
      <c r="W1258" s="133"/>
      <c r="X1258" s="133"/>
      <c r="Y1258" s="133"/>
      <c r="Z1258" s="133"/>
      <c r="AA1258" s="133"/>
    </row>
    <row r="1259" spans="1:27" s="73" customFormat="1" ht="18" hidden="1" customHeight="1" x14ac:dyDescent="0.25">
      <c r="A1259" s="173">
        <f>'CLINs &amp; Ceiling Rates'!B188</f>
        <v>0</v>
      </c>
      <c r="B1259" s="173">
        <f>'CLINs &amp; Ceiling Rates'!C188</f>
        <v>0</v>
      </c>
      <c r="C1259" s="177" t="str">
        <f>'CLINs &amp; Ceiling Rates'!O188</f>
        <v/>
      </c>
      <c r="D1259" s="211">
        <f>IF('CLINs &amp; Ceiling Rates'!D1215="",SUM('Labor Loading Matrix'!H1259:AA1259),SUM(E1259:G1259))</f>
        <v>0</v>
      </c>
      <c r="E1259" s="175">
        <f>SUM(IF('CLINs &amp; Ceiling Rates'!$D$237="OPS",'Labor Loading Matrix'!H1259,0),IF('CLINs &amp; Ceiling Rates'!$D$238="OPS",'Labor Loading Matrix'!I1259,0),IF('CLINs &amp; Ceiling Rates'!$D$239="OPS",'Labor Loading Matrix'!J1259,0),IF('CLINs &amp; Ceiling Rates'!$D$240="OPS",'Labor Loading Matrix'!K1259,0),IF('CLINs &amp; Ceiling Rates'!$D$241="OPS",'Labor Loading Matrix'!L1259,0),IF('CLINs &amp; Ceiling Rates'!$D$242="OPS",'Labor Loading Matrix'!M1259,0),IF('CLINs &amp; Ceiling Rates'!$D$243="OPS",'Labor Loading Matrix'!N1259,0),IF('CLINs &amp; Ceiling Rates'!$D$244="OPS",'Labor Loading Matrix'!O1259,0),IF('CLINs &amp; Ceiling Rates'!$D$245="OPS",'Labor Loading Matrix'!P1259,0),IF('CLINs &amp; Ceiling Rates'!$D$246="OPS",'Labor Loading Matrix'!Q1259,0),IF('CLINs &amp; Ceiling Rates'!$D$247="OPS",'Labor Loading Matrix'!R1259,0),IF('CLINs &amp; Ceiling Rates'!$D$248="OPS",'Labor Loading Matrix'!S1259,0),IF('CLINs &amp; Ceiling Rates'!$D$249="OPS",'Labor Loading Matrix'!T1259,0),IF('CLINs &amp; Ceiling Rates'!$D$250="OPS",'Labor Loading Matrix'!U1259,0),IF('CLINs &amp; Ceiling Rates'!$D$251="OPS",'Labor Loading Matrix'!V1259,0),IF('CLINs &amp; Ceiling Rates'!$D$252="OPS",'Labor Loading Matrix'!W1259,0),IF('CLINs &amp; Ceiling Rates'!$D$253="OPS",'Labor Loading Matrix'!X1259,0),IF('CLINs &amp; Ceiling Rates'!$D$254="OPS",'Labor Loading Matrix'!Y1259,0),IF('CLINs &amp; Ceiling Rates'!$D$255="OPS",'Labor Loading Matrix'!Z1259,0),IF('CLINs &amp; Ceiling Rates'!$D$256="OPS",'Labor Loading Matrix'!AA1259,0))</f>
        <v>0</v>
      </c>
      <c r="F1259" s="175">
        <f>SUM(IF('CLINs &amp; Ceiling Rates'!$D$237="F&amp;E",'Labor Loading Matrix'!H1259,0),IF('CLINs &amp; Ceiling Rates'!$D$238="F&amp;E",'Labor Loading Matrix'!I1259,0),IF('CLINs &amp; Ceiling Rates'!$D$239="F&amp;E",'Labor Loading Matrix'!J1259,0),IF('CLINs &amp; Ceiling Rates'!$D$240="F&amp;E",'Labor Loading Matrix'!K1259,0),IF('CLINs &amp; Ceiling Rates'!$D$241="F&amp;E",'Labor Loading Matrix'!L1259,0),IF('CLINs &amp; Ceiling Rates'!$D$242="F&amp;E",'Labor Loading Matrix'!M1259,0),IF('CLINs &amp; Ceiling Rates'!$D$243="F&amp;E",'Labor Loading Matrix'!N1259,0),IF('CLINs &amp; Ceiling Rates'!$D$244="F&amp;E",'Labor Loading Matrix'!O1259,0),IF('CLINs &amp; Ceiling Rates'!$D$245="F&amp;E",'Labor Loading Matrix'!P1259,0),IF('CLINs &amp; Ceiling Rates'!$D$246="F&amp;E",'Labor Loading Matrix'!Q1259,0),IF('CLINs &amp; Ceiling Rates'!$D$247="F&amp;E",'Labor Loading Matrix'!R1259,0),IF('CLINs &amp; Ceiling Rates'!$D$248="F&amp;E",'Labor Loading Matrix'!S1259,0),IF('CLINs &amp; Ceiling Rates'!$D$249="F&amp;E",'Labor Loading Matrix'!T1259,0),IF('CLINs &amp; Ceiling Rates'!$D$250="F&amp;E",'Labor Loading Matrix'!U1259,0),IF('CLINs &amp; Ceiling Rates'!$D$251="F&amp;E",'Labor Loading Matrix'!V1259,0),IF('CLINs &amp; Ceiling Rates'!$D$252="F&amp;E",'Labor Loading Matrix'!W1259,0),IF('CLINs &amp; Ceiling Rates'!$D$253="F&amp;E",'Labor Loading Matrix'!X1259,0),IF('CLINs &amp; Ceiling Rates'!$D$254="F&amp;E",'Labor Loading Matrix'!Y1259,0),IF('CLINs &amp; Ceiling Rates'!$D$255="F&amp;E",'Labor Loading Matrix'!Z1259,0),IF('CLINs &amp; Ceiling Rates'!$D$256="F&amp;E",'Labor Loading Matrix'!AA1259,0))</f>
        <v>0</v>
      </c>
      <c r="G1259" s="175">
        <f>SUM(IF('CLINs &amp; Ceiling Rates'!$D$237="R&amp;D",'Labor Loading Matrix'!H1259,0),IF('CLINs &amp; Ceiling Rates'!$D$238="R&amp;D",'Labor Loading Matrix'!I1259,0),IF('CLINs &amp; Ceiling Rates'!$D$239="R&amp;D",'Labor Loading Matrix'!J1259,0),IF('CLINs &amp; Ceiling Rates'!$D$240="R&amp;D",'Labor Loading Matrix'!K1259,0),IF('CLINs &amp; Ceiling Rates'!$D$241="R&amp;D",'Labor Loading Matrix'!L1259,0),IF('CLINs &amp; Ceiling Rates'!$D$242="R&amp;D",'Labor Loading Matrix'!M1259,0),IF('CLINs &amp; Ceiling Rates'!$D$243="R&amp;D",'Labor Loading Matrix'!N1259,0),IF('CLINs &amp; Ceiling Rates'!$D$244="R&amp;D",'Labor Loading Matrix'!O1259,0),IF('CLINs &amp; Ceiling Rates'!$D$245="R&amp;D",'Labor Loading Matrix'!P1259,0),IF('CLINs &amp; Ceiling Rates'!$D$246="R&amp;D",'Labor Loading Matrix'!Q1259,0),IF('CLINs &amp; Ceiling Rates'!$D$247="R&amp;D",'Labor Loading Matrix'!R1259,0),IF('CLINs &amp; Ceiling Rates'!$D$248="R&amp;D",'Labor Loading Matrix'!S1259,0),IF('CLINs &amp; Ceiling Rates'!$D$249="R&amp;D",'Labor Loading Matrix'!T1259,0),IF('CLINs &amp; Ceiling Rates'!$D$250="R&amp;D",'Labor Loading Matrix'!U1259,0),IF('CLINs &amp; Ceiling Rates'!$D$251="R&amp;D",'Labor Loading Matrix'!V1259,0),IF('CLINs &amp; Ceiling Rates'!$D$252="R&amp;D",'Labor Loading Matrix'!W1259,0),IF('CLINs &amp; Ceiling Rates'!$D$253="R&amp;D",'Labor Loading Matrix'!X1259,0),IF('CLINs &amp; Ceiling Rates'!$D$254="R&amp;D",'Labor Loading Matrix'!Y1259,0),IF('CLINs &amp; Ceiling Rates'!$D$255="R&amp;D",'Labor Loading Matrix'!Z1259,0),IF('CLINs &amp; Ceiling Rates'!$D$256="R&amp;D",'Labor Loading Matrix'!AA1259,0))</f>
        <v>0</v>
      </c>
      <c r="H1259" s="137"/>
      <c r="I1259" s="137"/>
      <c r="J1259" s="137"/>
      <c r="K1259" s="137"/>
      <c r="L1259" s="137"/>
      <c r="M1259" s="137"/>
      <c r="N1259" s="84"/>
      <c r="O1259" s="84"/>
      <c r="P1259" s="84"/>
      <c r="Q1259" s="84"/>
      <c r="R1259" s="133"/>
      <c r="S1259" s="133"/>
      <c r="T1259" s="133"/>
      <c r="U1259" s="133"/>
      <c r="V1259" s="133"/>
      <c r="W1259" s="133"/>
      <c r="X1259" s="133"/>
      <c r="Y1259" s="133"/>
      <c r="Z1259" s="133"/>
      <c r="AA1259" s="133"/>
    </row>
    <row r="1260" spans="1:27" s="73" customFormat="1" ht="18" hidden="1" customHeight="1" x14ac:dyDescent="0.25">
      <c r="A1260" s="173">
        <f>'CLINs &amp; Ceiling Rates'!B189</f>
        <v>0</v>
      </c>
      <c r="B1260" s="173">
        <f>'CLINs &amp; Ceiling Rates'!C189</f>
        <v>0</v>
      </c>
      <c r="C1260" s="177" t="str">
        <f>'CLINs &amp; Ceiling Rates'!O189</f>
        <v/>
      </c>
      <c r="D1260" s="211">
        <f>IF('CLINs &amp; Ceiling Rates'!D1216="",SUM('Labor Loading Matrix'!H1260:AA1260),SUM(E1260:G1260))</f>
        <v>0</v>
      </c>
      <c r="E1260" s="175">
        <f>SUM(IF('CLINs &amp; Ceiling Rates'!$D$237="OPS",'Labor Loading Matrix'!H1260,0),IF('CLINs &amp; Ceiling Rates'!$D$238="OPS",'Labor Loading Matrix'!I1260,0),IF('CLINs &amp; Ceiling Rates'!$D$239="OPS",'Labor Loading Matrix'!J1260,0),IF('CLINs &amp; Ceiling Rates'!$D$240="OPS",'Labor Loading Matrix'!K1260,0),IF('CLINs &amp; Ceiling Rates'!$D$241="OPS",'Labor Loading Matrix'!L1260,0),IF('CLINs &amp; Ceiling Rates'!$D$242="OPS",'Labor Loading Matrix'!M1260,0),IF('CLINs &amp; Ceiling Rates'!$D$243="OPS",'Labor Loading Matrix'!N1260,0),IF('CLINs &amp; Ceiling Rates'!$D$244="OPS",'Labor Loading Matrix'!O1260,0),IF('CLINs &amp; Ceiling Rates'!$D$245="OPS",'Labor Loading Matrix'!P1260,0),IF('CLINs &amp; Ceiling Rates'!$D$246="OPS",'Labor Loading Matrix'!Q1260,0),IF('CLINs &amp; Ceiling Rates'!$D$247="OPS",'Labor Loading Matrix'!R1260,0),IF('CLINs &amp; Ceiling Rates'!$D$248="OPS",'Labor Loading Matrix'!S1260,0),IF('CLINs &amp; Ceiling Rates'!$D$249="OPS",'Labor Loading Matrix'!T1260,0),IF('CLINs &amp; Ceiling Rates'!$D$250="OPS",'Labor Loading Matrix'!U1260,0),IF('CLINs &amp; Ceiling Rates'!$D$251="OPS",'Labor Loading Matrix'!V1260,0),IF('CLINs &amp; Ceiling Rates'!$D$252="OPS",'Labor Loading Matrix'!W1260,0),IF('CLINs &amp; Ceiling Rates'!$D$253="OPS",'Labor Loading Matrix'!X1260,0),IF('CLINs &amp; Ceiling Rates'!$D$254="OPS",'Labor Loading Matrix'!Y1260,0),IF('CLINs &amp; Ceiling Rates'!$D$255="OPS",'Labor Loading Matrix'!Z1260,0),IF('CLINs &amp; Ceiling Rates'!$D$256="OPS",'Labor Loading Matrix'!AA1260,0))</f>
        <v>0</v>
      </c>
      <c r="F1260" s="175">
        <f>SUM(IF('CLINs &amp; Ceiling Rates'!$D$237="F&amp;E",'Labor Loading Matrix'!H1260,0),IF('CLINs &amp; Ceiling Rates'!$D$238="F&amp;E",'Labor Loading Matrix'!I1260,0),IF('CLINs &amp; Ceiling Rates'!$D$239="F&amp;E",'Labor Loading Matrix'!J1260,0),IF('CLINs &amp; Ceiling Rates'!$D$240="F&amp;E",'Labor Loading Matrix'!K1260,0),IF('CLINs &amp; Ceiling Rates'!$D$241="F&amp;E",'Labor Loading Matrix'!L1260,0),IF('CLINs &amp; Ceiling Rates'!$D$242="F&amp;E",'Labor Loading Matrix'!M1260,0),IF('CLINs &amp; Ceiling Rates'!$D$243="F&amp;E",'Labor Loading Matrix'!N1260,0),IF('CLINs &amp; Ceiling Rates'!$D$244="F&amp;E",'Labor Loading Matrix'!O1260,0),IF('CLINs &amp; Ceiling Rates'!$D$245="F&amp;E",'Labor Loading Matrix'!P1260,0),IF('CLINs &amp; Ceiling Rates'!$D$246="F&amp;E",'Labor Loading Matrix'!Q1260,0),IF('CLINs &amp; Ceiling Rates'!$D$247="F&amp;E",'Labor Loading Matrix'!R1260,0),IF('CLINs &amp; Ceiling Rates'!$D$248="F&amp;E",'Labor Loading Matrix'!S1260,0),IF('CLINs &amp; Ceiling Rates'!$D$249="F&amp;E",'Labor Loading Matrix'!T1260,0),IF('CLINs &amp; Ceiling Rates'!$D$250="F&amp;E",'Labor Loading Matrix'!U1260,0),IF('CLINs &amp; Ceiling Rates'!$D$251="F&amp;E",'Labor Loading Matrix'!V1260,0),IF('CLINs &amp; Ceiling Rates'!$D$252="F&amp;E",'Labor Loading Matrix'!W1260,0),IF('CLINs &amp; Ceiling Rates'!$D$253="F&amp;E",'Labor Loading Matrix'!X1260,0),IF('CLINs &amp; Ceiling Rates'!$D$254="F&amp;E",'Labor Loading Matrix'!Y1260,0),IF('CLINs &amp; Ceiling Rates'!$D$255="F&amp;E",'Labor Loading Matrix'!Z1260,0),IF('CLINs &amp; Ceiling Rates'!$D$256="F&amp;E",'Labor Loading Matrix'!AA1260,0))</f>
        <v>0</v>
      </c>
      <c r="G1260" s="175">
        <f>SUM(IF('CLINs &amp; Ceiling Rates'!$D$237="R&amp;D",'Labor Loading Matrix'!H1260,0),IF('CLINs &amp; Ceiling Rates'!$D$238="R&amp;D",'Labor Loading Matrix'!I1260,0),IF('CLINs &amp; Ceiling Rates'!$D$239="R&amp;D",'Labor Loading Matrix'!J1260,0),IF('CLINs &amp; Ceiling Rates'!$D$240="R&amp;D",'Labor Loading Matrix'!K1260,0),IF('CLINs &amp; Ceiling Rates'!$D$241="R&amp;D",'Labor Loading Matrix'!L1260,0),IF('CLINs &amp; Ceiling Rates'!$D$242="R&amp;D",'Labor Loading Matrix'!M1260,0),IF('CLINs &amp; Ceiling Rates'!$D$243="R&amp;D",'Labor Loading Matrix'!N1260,0),IF('CLINs &amp; Ceiling Rates'!$D$244="R&amp;D",'Labor Loading Matrix'!O1260,0),IF('CLINs &amp; Ceiling Rates'!$D$245="R&amp;D",'Labor Loading Matrix'!P1260,0),IF('CLINs &amp; Ceiling Rates'!$D$246="R&amp;D",'Labor Loading Matrix'!Q1260,0),IF('CLINs &amp; Ceiling Rates'!$D$247="R&amp;D",'Labor Loading Matrix'!R1260,0),IF('CLINs &amp; Ceiling Rates'!$D$248="R&amp;D",'Labor Loading Matrix'!S1260,0),IF('CLINs &amp; Ceiling Rates'!$D$249="R&amp;D",'Labor Loading Matrix'!T1260,0),IF('CLINs &amp; Ceiling Rates'!$D$250="R&amp;D",'Labor Loading Matrix'!U1260,0),IF('CLINs &amp; Ceiling Rates'!$D$251="R&amp;D",'Labor Loading Matrix'!V1260,0),IF('CLINs &amp; Ceiling Rates'!$D$252="R&amp;D",'Labor Loading Matrix'!W1260,0),IF('CLINs &amp; Ceiling Rates'!$D$253="R&amp;D",'Labor Loading Matrix'!X1260,0),IF('CLINs &amp; Ceiling Rates'!$D$254="R&amp;D",'Labor Loading Matrix'!Y1260,0),IF('CLINs &amp; Ceiling Rates'!$D$255="R&amp;D",'Labor Loading Matrix'!Z1260,0),IF('CLINs &amp; Ceiling Rates'!$D$256="R&amp;D",'Labor Loading Matrix'!AA1260,0))</f>
        <v>0</v>
      </c>
      <c r="H1260" s="137"/>
      <c r="I1260" s="137"/>
      <c r="J1260" s="137"/>
      <c r="K1260" s="137"/>
      <c r="L1260" s="137"/>
      <c r="M1260" s="137"/>
      <c r="N1260" s="84"/>
      <c r="O1260" s="84"/>
      <c r="P1260" s="84"/>
      <c r="Q1260" s="84"/>
      <c r="R1260" s="133"/>
      <c r="S1260" s="133"/>
      <c r="T1260" s="133"/>
      <c r="U1260" s="133"/>
      <c r="V1260" s="133"/>
      <c r="W1260" s="133"/>
      <c r="X1260" s="133"/>
      <c r="Y1260" s="133"/>
      <c r="Z1260" s="133"/>
      <c r="AA1260" s="133"/>
    </row>
    <row r="1261" spans="1:27" s="73" customFormat="1" ht="18" hidden="1" customHeight="1" x14ac:dyDescent="0.25">
      <c r="A1261" s="173">
        <f>'CLINs &amp; Ceiling Rates'!B190</f>
        <v>0</v>
      </c>
      <c r="B1261" s="173">
        <f>'CLINs &amp; Ceiling Rates'!C190</f>
        <v>0</v>
      </c>
      <c r="C1261" s="177" t="str">
        <f>'CLINs &amp; Ceiling Rates'!O190</f>
        <v/>
      </c>
      <c r="D1261" s="211">
        <f>IF('CLINs &amp; Ceiling Rates'!D1217="",SUM('Labor Loading Matrix'!H1261:AA1261),SUM(E1261:G1261))</f>
        <v>0</v>
      </c>
      <c r="E1261" s="175">
        <f>SUM(IF('CLINs &amp; Ceiling Rates'!$D$237="OPS",'Labor Loading Matrix'!H1261,0),IF('CLINs &amp; Ceiling Rates'!$D$238="OPS",'Labor Loading Matrix'!I1261,0),IF('CLINs &amp; Ceiling Rates'!$D$239="OPS",'Labor Loading Matrix'!J1261,0),IF('CLINs &amp; Ceiling Rates'!$D$240="OPS",'Labor Loading Matrix'!K1261,0),IF('CLINs &amp; Ceiling Rates'!$D$241="OPS",'Labor Loading Matrix'!L1261,0),IF('CLINs &amp; Ceiling Rates'!$D$242="OPS",'Labor Loading Matrix'!M1261,0),IF('CLINs &amp; Ceiling Rates'!$D$243="OPS",'Labor Loading Matrix'!N1261,0),IF('CLINs &amp; Ceiling Rates'!$D$244="OPS",'Labor Loading Matrix'!O1261,0),IF('CLINs &amp; Ceiling Rates'!$D$245="OPS",'Labor Loading Matrix'!P1261,0),IF('CLINs &amp; Ceiling Rates'!$D$246="OPS",'Labor Loading Matrix'!Q1261,0),IF('CLINs &amp; Ceiling Rates'!$D$247="OPS",'Labor Loading Matrix'!R1261,0),IF('CLINs &amp; Ceiling Rates'!$D$248="OPS",'Labor Loading Matrix'!S1261,0),IF('CLINs &amp; Ceiling Rates'!$D$249="OPS",'Labor Loading Matrix'!T1261,0),IF('CLINs &amp; Ceiling Rates'!$D$250="OPS",'Labor Loading Matrix'!U1261,0),IF('CLINs &amp; Ceiling Rates'!$D$251="OPS",'Labor Loading Matrix'!V1261,0),IF('CLINs &amp; Ceiling Rates'!$D$252="OPS",'Labor Loading Matrix'!W1261,0),IF('CLINs &amp; Ceiling Rates'!$D$253="OPS",'Labor Loading Matrix'!X1261,0),IF('CLINs &amp; Ceiling Rates'!$D$254="OPS",'Labor Loading Matrix'!Y1261,0),IF('CLINs &amp; Ceiling Rates'!$D$255="OPS",'Labor Loading Matrix'!Z1261,0),IF('CLINs &amp; Ceiling Rates'!$D$256="OPS",'Labor Loading Matrix'!AA1261,0))</f>
        <v>0</v>
      </c>
      <c r="F1261" s="175">
        <f>SUM(IF('CLINs &amp; Ceiling Rates'!$D$237="F&amp;E",'Labor Loading Matrix'!H1261,0),IF('CLINs &amp; Ceiling Rates'!$D$238="F&amp;E",'Labor Loading Matrix'!I1261,0),IF('CLINs &amp; Ceiling Rates'!$D$239="F&amp;E",'Labor Loading Matrix'!J1261,0),IF('CLINs &amp; Ceiling Rates'!$D$240="F&amp;E",'Labor Loading Matrix'!K1261,0),IF('CLINs &amp; Ceiling Rates'!$D$241="F&amp;E",'Labor Loading Matrix'!L1261,0),IF('CLINs &amp; Ceiling Rates'!$D$242="F&amp;E",'Labor Loading Matrix'!M1261,0),IF('CLINs &amp; Ceiling Rates'!$D$243="F&amp;E",'Labor Loading Matrix'!N1261,0),IF('CLINs &amp; Ceiling Rates'!$D$244="F&amp;E",'Labor Loading Matrix'!O1261,0),IF('CLINs &amp; Ceiling Rates'!$D$245="F&amp;E",'Labor Loading Matrix'!P1261,0),IF('CLINs &amp; Ceiling Rates'!$D$246="F&amp;E",'Labor Loading Matrix'!Q1261,0),IF('CLINs &amp; Ceiling Rates'!$D$247="F&amp;E",'Labor Loading Matrix'!R1261,0),IF('CLINs &amp; Ceiling Rates'!$D$248="F&amp;E",'Labor Loading Matrix'!S1261,0),IF('CLINs &amp; Ceiling Rates'!$D$249="F&amp;E",'Labor Loading Matrix'!T1261,0),IF('CLINs &amp; Ceiling Rates'!$D$250="F&amp;E",'Labor Loading Matrix'!U1261,0),IF('CLINs &amp; Ceiling Rates'!$D$251="F&amp;E",'Labor Loading Matrix'!V1261,0),IF('CLINs &amp; Ceiling Rates'!$D$252="F&amp;E",'Labor Loading Matrix'!W1261,0),IF('CLINs &amp; Ceiling Rates'!$D$253="F&amp;E",'Labor Loading Matrix'!X1261,0),IF('CLINs &amp; Ceiling Rates'!$D$254="F&amp;E",'Labor Loading Matrix'!Y1261,0),IF('CLINs &amp; Ceiling Rates'!$D$255="F&amp;E",'Labor Loading Matrix'!Z1261,0),IF('CLINs &amp; Ceiling Rates'!$D$256="F&amp;E",'Labor Loading Matrix'!AA1261,0))</f>
        <v>0</v>
      </c>
      <c r="G1261" s="175">
        <f>SUM(IF('CLINs &amp; Ceiling Rates'!$D$237="R&amp;D",'Labor Loading Matrix'!H1261,0),IF('CLINs &amp; Ceiling Rates'!$D$238="R&amp;D",'Labor Loading Matrix'!I1261,0),IF('CLINs &amp; Ceiling Rates'!$D$239="R&amp;D",'Labor Loading Matrix'!J1261,0),IF('CLINs &amp; Ceiling Rates'!$D$240="R&amp;D",'Labor Loading Matrix'!K1261,0),IF('CLINs &amp; Ceiling Rates'!$D$241="R&amp;D",'Labor Loading Matrix'!L1261,0),IF('CLINs &amp; Ceiling Rates'!$D$242="R&amp;D",'Labor Loading Matrix'!M1261,0),IF('CLINs &amp; Ceiling Rates'!$D$243="R&amp;D",'Labor Loading Matrix'!N1261,0),IF('CLINs &amp; Ceiling Rates'!$D$244="R&amp;D",'Labor Loading Matrix'!O1261,0),IF('CLINs &amp; Ceiling Rates'!$D$245="R&amp;D",'Labor Loading Matrix'!P1261,0),IF('CLINs &amp; Ceiling Rates'!$D$246="R&amp;D",'Labor Loading Matrix'!Q1261,0),IF('CLINs &amp; Ceiling Rates'!$D$247="R&amp;D",'Labor Loading Matrix'!R1261,0),IF('CLINs &amp; Ceiling Rates'!$D$248="R&amp;D",'Labor Loading Matrix'!S1261,0),IF('CLINs &amp; Ceiling Rates'!$D$249="R&amp;D",'Labor Loading Matrix'!T1261,0),IF('CLINs &amp; Ceiling Rates'!$D$250="R&amp;D",'Labor Loading Matrix'!U1261,0),IF('CLINs &amp; Ceiling Rates'!$D$251="R&amp;D",'Labor Loading Matrix'!V1261,0),IF('CLINs &amp; Ceiling Rates'!$D$252="R&amp;D",'Labor Loading Matrix'!W1261,0),IF('CLINs &amp; Ceiling Rates'!$D$253="R&amp;D",'Labor Loading Matrix'!X1261,0),IF('CLINs &amp; Ceiling Rates'!$D$254="R&amp;D",'Labor Loading Matrix'!Y1261,0),IF('CLINs &amp; Ceiling Rates'!$D$255="R&amp;D",'Labor Loading Matrix'!Z1261,0),IF('CLINs &amp; Ceiling Rates'!$D$256="R&amp;D",'Labor Loading Matrix'!AA1261,0))</f>
        <v>0</v>
      </c>
      <c r="H1261" s="137"/>
      <c r="I1261" s="137"/>
      <c r="J1261" s="137"/>
      <c r="K1261" s="137"/>
      <c r="L1261" s="137"/>
      <c r="M1261" s="137"/>
      <c r="N1261" s="84"/>
      <c r="O1261" s="84"/>
      <c r="P1261" s="84"/>
      <c r="Q1261" s="84"/>
      <c r="R1261" s="133"/>
      <c r="S1261" s="133"/>
      <c r="T1261" s="133"/>
      <c r="U1261" s="133"/>
      <c r="V1261" s="133"/>
      <c r="W1261" s="133"/>
      <c r="X1261" s="133"/>
      <c r="Y1261" s="133"/>
      <c r="Z1261" s="133"/>
      <c r="AA1261" s="133"/>
    </row>
    <row r="1262" spans="1:27" s="73" customFormat="1" ht="18" hidden="1" customHeight="1" x14ac:dyDescent="0.25">
      <c r="A1262" s="173">
        <f>'CLINs &amp; Ceiling Rates'!B191</f>
        <v>0</v>
      </c>
      <c r="B1262" s="173">
        <f>'CLINs &amp; Ceiling Rates'!C191</f>
        <v>0</v>
      </c>
      <c r="C1262" s="177" t="str">
        <f>'CLINs &amp; Ceiling Rates'!O191</f>
        <v/>
      </c>
      <c r="D1262" s="211">
        <f>IF('CLINs &amp; Ceiling Rates'!D1218="",SUM('Labor Loading Matrix'!H1262:AA1262),SUM(E1262:G1262))</f>
        <v>0</v>
      </c>
      <c r="E1262" s="175">
        <f>SUM(IF('CLINs &amp; Ceiling Rates'!$D$237="OPS",'Labor Loading Matrix'!H1262,0),IF('CLINs &amp; Ceiling Rates'!$D$238="OPS",'Labor Loading Matrix'!I1262,0),IF('CLINs &amp; Ceiling Rates'!$D$239="OPS",'Labor Loading Matrix'!J1262,0),IF('CLINs &amp; Ceiling Rates'!$D$240="OPS",'Labor Loading Matrix'!K1262,0),IF('CLINs &amp; Ceiling Rates'!$D$241="OPS",'Labor Loading Matrix'!L1262,0),IF('CLINs &amp; Ceiling Rates'!$D$242="OPS",'Labor Loading Matrix'!M1262,0),IF('CLINs &amp; Ceiling Rates'!$D$243="OPS",'Labor Loading Matrix'!N1262,0),IF('CLINs &amp; Ceiling Rates'!$D$244="OPS",'Labor Loading Matrix'!O1262,0),IF('CLINs &amp; Ceiling Rates'!$D$245="OPS",'Labor Loading Matrix'!P1262,0),IF('CLINs &amp; Ceiling Rates'!$D$246="OPS",'Labor Loading Matrix'!Q1262,0),IF('CLINs &amp; Ceiling Rates'!$D$247="OPS",'Labor Loading Matrix'!R1262,0),IF('CLINs &amp; Ceiling Rates'!$D$248="OPS",'Labor Loading Matrix'!S1262,0),IF('CLINs &amp; Ceiling Rates'!$D$249="OPS",'Labor Loading Matrix'!T1262,0),IF('CLINs &amp; Ceiling Rates'!$D$250="OPS",'Labor Loading Matrix'!U1262,0),IF('CLINs &amp; Ceiling Rates'!$D$251="OPS",'Labor Loading Matrix'!V1262,0),IF('CLINs &amp; Ceiling Rates'!$D$252="OPS",'Labor Loading Matrix'!W1262,0),IF('CLINs &amp; Ceiling Rates'!$D$253="OPS",'Labor Loading Matrix'!X1262,0),IF('CLINs &amp; Ceiling Rates'!$D$254="OPS",'Labor Loading Matrix'!Y1262,0),IF('CLINs &amp; Ceiling Rates'!$D$255="OPS",'Labor Loading Matrix'!Z1262,0),IF('CLINs &amp; Ceiling Rates'!$D$256="OPS",'Labor Loading Matrix'!AA1262,0))</f>
        <v>0</v>
      </c>
      <c r="F1262" s="175">
        <f>SUM(IF('CLINs &amp; Ceiling Rates'!$D$237="F&amp;E",'Labor Loading Matrix'!H1262,0),IF('CLINs &amp; Ceiling Rates'!$D$238="F&amp;E",'Labor Loading Matrix'!I1262,0),IF('CLINs &amp; Ceiling Rates'!$D$239="F&amp;E",'Labor Loading Matrix'!J1262,0),IF('CLINs &amp; Ceiling Rates'!$D$240="F&amp;E",'Labor Loading Matrix'!K1262,0),IF('CLINs &amp; Ceiling Rates'!$D$241="F&amp;E",'Labor Loading Matrix'!L1262,0),IF('CLINs &amp; Ceiling Rates'!$D$242="F&amp;E",'Labor Loading Matrix'!M1262,0),IF('CLINs &amp; Ceiling Rates'!$D$243="F&amp;E",'Labor Loading Matrix'!N1262,0),IF('CLINs &amp; Ceiling Rates'!$D$244="F&amp;E",'Labor Loading Matrix'!O1262,0),IF('CLINs &amp; Ceiling Rates'!$D$245="F&amp;E",'Labor Loading Matrix'!P1262,0),IF('CLINs &amp; Ceiling Rates'!$D$246="F&amp;E",'Labor Loading Matrix'!Q1262,0),IF('CLINs &amp; Ceiling Rates'!$D$247="F&amp;E",'Labor Loading Matrix'!R1262,0),IF('CLINs &amp; Ceiling Rates'!$D$248="F&amp;E",'Labor Loading Matrix'!S1262,0),IF('CLINs &amp; Ceiling Rates'!$D$249="F&amp;E",'Labor Loading Matrix'!T1262,0),IF('CLINs &amp; Ceiling Rates'!$D$250="F&amp;E",'Labor Loading Matrix'!U1262,0),IF('CLINs &amp; Ceiling Rates'!$D$251="F&amp;E",'Labor Loading Matrix'!V1262,0),IF('CLINs &amp; Ceiling Rates'!$D$252="F&amp;E",'Labor Loading Matrix'!W1262,0),IF('CLINs &amp; Ceiling Rates'!$D$253="F&amp;E",'Labor Loading Matrix'!X1262,0),IF('CLINs &amp; Ceiling Rates'!$D$254="F&amp;E",'Labor Loading Matrix'!Y1262,0),IF('CLINs &amp; Ceiling Rates'!$D$255="F&amp;E",'Labor Loading Matrix'!Z1262,0),IF('CLINs &amp; Ceiling Rates'!$D$256="F&amp;E",'Labor Loading Matrix'!AA1262,0))</f>
        <v>0</v>
      </c>
      <c r="G1262" s="175">
        <f>SUM(IF('CLINs &amp; Ceiling Rates'!$D$237="R&amp;D",'Labor Loading Matrix'!H1262,0),IF('CLINs &amp; Ceiling Rates'!$D$238="R&amp;D",'Labor Loading Matrix'!I1262,0),IF('CLINs &amp; Ceiling Rates'!$D$239="R&amp;D",'Labor Loading Matrix'!J1262,0),IF('CLINs &amp; Ceiling Rates'!$D$240="R&amp;D",'Labor Loading Matrix'!K1262,0),IF('CLINs &amp; Ceiling Rates'!$D$241="R&amp;D",'Labor Loading Matrix'!L1262,0),IF('CLINs &amp; Ceiling Rates'!$D$242="R&amp;D",'Labor Loading Matrix'!M1262,0),IF('CLINs &amp; Ceiling Rates'!$D$243="R&amp;D",'Labor Loading Matrix'!N1262,0),IF('CLINs &amp; Ceiling Rates'!$D$244="R&amp;D",'Labor Loading Matrix'!O1262,0),IF('CLINs &amp; Ceiling Rates'!$D$245="R&amp;D",'Labor Loading Matrix'!P1262,0),IF('CLINs &amp; Ceiling Rates'!$D$246="R&amp;D",'Labor Loading Matrix'!Q1262,0),IF('CLINs &amp; Ceiling Rates'!$D$247="R&amp;D",'Labor Loading Matrix'!R1262,0),IF('CLINs &amp; Ceiling Rates'!$D$248="R&amp;D",'Labor Loading Matrix'!S1262,0),IF('CLINs &amp; Ceiling Rates'!$D$249="R&amp;D",'Labor Loading Matrix'!T1262,0),IF('CLINs &amp; Ceiling Rates'!$D$250="R&amp;D",'Labor Loading Matrix'!U1262,0),IF('CLINs &amp; Ceiling Rates'!$D$251="R&amp;D",'Labor Loading Matrix'!V1262,0),IF('CLINs &amp; Ceiling Rates'!$D$252="R&amp;D",'Labor Loading Matrix'!W1262,0),IF('CLINs &amp; Ceiling Rates'!$D$253="R&amp;D",'Labor Loading Matrix'!X1262,0),IF('CLINs &amp; Ceiling Rates'!$D$254="R&amp;D",'Labor Loading Matrix'!Y1262,0),IF('CLINs &amp; Ceiling Rates'!$D$255="R&amp;D",'Labor Loading Matrix'!Z1262,0),IF('CLINs &amp; Ceiling Rates'!$D$256="R&amp;D",'Labor Loading Matrix'!AA1262,0))</f>
        <v>0</v>
      </c>
      <c r="H1262" s="137"/>
      <c r="I1262" s="137"/>
      <c r="J1262" s="137"/>
      <c r="K1262" s="137"/>
      <c r="L1262" s="137"/>
      <c r="M1262" s="137"/>
      <c r="N1262" s="84"/>
      <c r="O1262" s="84"/>
      <c r="P1262" s="84"/>
      <c r="Q1262" s="84"/>
      <c r="R1262" s="133"/>
      <c r="S1262" s="133"/>
      <c r="T1262" s="133"/>
      <c r="U1262" s="133"/>
      <c r="V1262" s="133"/>
      <c r="W1262" s="133"/>
      <c r="X1262" s="133"/>
      <c r="Y1262" s="133"/>
      <c r="Z1262" s="133"/>
      <c r="AA1262" s="133"/>
    </row>
    <row r="1263" spans="1:27" s="73" customFormat="1" ht="18" hidden="1" customHeight="1" x14ac:dyDescent="0.25">
      <c r="A1263" s="173">
        <f>'CLINs &amp; Ceiling Rates'!B192</f>
        <v>0</v>
      </c>
      <c r="B1263" s="173">
        <f>'CLINs &amp; Ceiling Rates'!C192</f>
        <v>0</v>
      </c>
      <c r="C1263" s="177" t="str">
        <f>'CLINs &amp; Ceiling Rates'!O192</f>
        <v/>
      </c>
      <c r="D1263" s="211">
        <f>IF('CLINs &amp; Ceiling Rates'!D1219="",SUM('Labor Loading Matrix'!H1263:AA1263),SUM(E1263:G1263))</f>
        <v>0</v>
      </c>
      <c r="E1263" s="175">
        <f>SUM(IF('CLINs &amp; Ceiling Rates'!$D$237="OPS",'Labor Loading Matrix'!H1263,0),IF('CLINs &amp; Ceiling Rates'!$D$238="OPS",'Labor Loading Matrix'!I1263,0),IF('CLINs &amp; Ceiling Rates'!$D$239="OPS",'Labor Loading Matrix'!J1263,0),IF('CLINs &amp; Ceiling Rates'!$D$240="OPS",'Labor Loading Matrix'!K1263,0),IF('CLINs &amp; Ceiling Rates'!$D$241="OPS",'Labor Loading Matrix'!L1263,0),IF('CLINs &amp; Ceiling Rates'!$D$242="OPS",'Labor Loading Matrix'!M1263,0),IF('CLINs &amp; Ceiling Rates'!$D$243="OPS",'Labor Loading Matrix'!N1263,0),IF('CLINs &amp; Ceiling Rates'!$D$244="OPS",'Labor Loading Matrix'!O1263,0),IF('CLINs &amp; Ceiling Rates'!$D$245="OPS",'Labor Loading Matrix'!P1263,0),IF('CLINs &amp; Ceiling Rates'!$D$246="OPS",'Labor Loading Matrix'!Q1263,0),IF('CLINs &amp; Ceiling Rates'!$D$247="OPS",'Labor Loading Matrix'!R1263,0),IF('CLINs &amp; Ceiling Rates'!$D$248="OPS",'Labor Loading Matrix'!S1263,0),IF('CLINs &amp; Ceiling Rates'!$D$249="OPS",'Labor Loading Matrix'!T1263,0),IF('CLINs &amp; Ceiling Rates'!$D$250="OPS",'Labor Loading Matrix'!U1263,0),IF('CLINs &amp; Ceiling Rates'!$D$251="OPS",'Labor Loading Matrix'!V1263,0),IF('CLINs &amp; Ceiling Rates'!$D$252="OPS",'Labor Loading Matrix'!W1263,0),IF('CLINs &amp; Ceiling Rates'!$D$253="OPS",'Labor Loading Matrix'!X1263,0),IF('CLINs &amp; Ceiling Rates'!$D$254="OPS",'Labor Loading Matrix'!Y1263,0),IF('CLINs &amp; Ceiling Rates'!$D$255="OPS",'Labor Loading Matrix'!Z1263,0),IF('CLINs &amp; Ceiling Rates'!$D$256="OPS",'Labor Loading Matrix'!AA1263,0))</f>
        <v>0</v>
      </c>
      <c r="F1263" s="175">
        <f>SUM(IF('CLINs &amp; Ceiling Rates'!$D$237="F&amp;E",'Labor Loading Matrix'!H1263,0),IF('CLINs &amp; Ceiling Rates'!$D$238="F&amp;E",'Labor Loading Matrix'!I1263,0),IF('CLINs &amp; Ceiling Rates'!$D$239="F&amp;E",'Labor Loading Matrix'!J1263,0),IF('CLINs &amp; Ceiling Rates'!$D$240="F&amp;E",'Labor Loading Matrix'!K1263,0),IF('CLINs &amp; Ceiling Rates'!$D$241="F&amp;E",'Labor Loading Matrix'!L1263,0),IF('CLINs &amp; Ceiling Rates'!$D$242="F&amp;E",'Labor Loading Matrix'!M1263,0),IF('CLINs &amp; Ceiling Rates'!$D$243="F&amp;E",'Labor Loading Matrix'!N1263,0),IF('CLINs &amp; Ceiling Rates'!$D$244="F&amp;E",'Labor Loading Matrix'!O1263,0),IF('CLINs &amp; Ceiling Rates'!$D$245="F&amp;E",'Labor Loading Matrix'!P1263,0),IF('CLINs &amp; Ceiling Rates'!$D$246="F&amp;E",'Labor Loading Matrix'!Q1263,0),IF('CLINs &amp; Ceiling Rates'!$D$247="F&amp;E",'Labor Loading Matrix'!R1263,0),IF('CLINs &amp; Ceiling Rates'!$D$248="F&amp;E",'Labor Loading Matrix'!S1263,0),IF('CLINs &amp; Ceiling Rates'!$D$249="F&amp;E",'Labor Loading Matrix'!T1263,0),IF('CLINs &amp; Ceiling Rates'!$D$250="F&amp;E",'Labor Loading Matrix'!U1263,0),IF('CLINs &amp; Ceiling Rates'!$D$251="F&amp;E",'Labor Loading Matrix'!V1263,0),IF('CLINs &amp; Ceiling Rates'!$D$252="F&amp;E",'Labor Loading Matrix'!W1263,0),IF('CLINs &amp; Ceiling Rates'!$D$253="F&amp;E",'Labor Loading Matrix'!X1263,0),IF('CLINs &amp; Ceiling Rates'!$D$254="F&amp;E",'Labor Loading Matrix'!Y1263,0),IF('CLINs &amp; Ceiling Rates'!$D$255="F&amp;E",'Labor Loading Matrix'!Z1263,0),IF('CLINs &amp; Ceiling Rates'!$D$256="F&amp;E",'Labor Loading Matrix'!AA1263,0))</f>
        <v>0</v>
      </c>
      <c r="G1263" s="175">
        <f>SUM(IF('CLINs &amp; Ceiling Rates'!$D$237="R&amp;D",'Labor Loading Matrix'!H1263,0),IF('CLINs &amp; Ceiling Rates'!$D$238="R&amp;D",'Labor Loading Matrix'!I1263,0),IF('CLINs &amp; Ceiling Rates'!$D$239="R&amp;D",'Labor Loading Matrix'!J1263,0),IF('CLINs &amp; Ceiling Rates'!$D$240="R&amp;D",'Labor Loading Matrix'!K1263,0),IF('CLINs &amp; Ceiling Rates'!$D$241="R&amp;D",'Labor Loading Matrix'!L1263,0),IF('CLINs &amp; Ceiling Rates'!$D$242="R&amp;D",'Labor Loading Matrix'!M1263,0),IF('CLINs &amp; Ceiling Rates'!$D$243="R&amp;D",'Labor Loading Matrix'!N1263,0),IF('CLINs &amp; Ceiling Rates'!$D$244="R&amp;D",'Labor Loading Matrix'!O1263,0),IF('CLINs &amp; Ceiling Rates'!$D$245="R&amp;D",'Labor Loading Matrix'!P1263,0),IF('CLINs &amp; Ceiling Rates'!$D$246="R&amp;D",'Labor Loading Matrix'!Q1263,0),IF('CLINs &amp; Ceiling Rates'!$D$247="R&amp;D",'Labor Loading Matrix'!R1263,0),IF('CLINs &amp; Ceiling Rates'!$D$248="R&amp;D",'Labor Loading Matrix'!S1263,0),IF('CLINs &amp; Ceiling Rates'!$D$249="R&amp;D",'Labor Loading Matrix'!T1263,0),IF('CLINs &amp; Ceiling Rates'!$D$250="R&amp;D",'Labor Loading Matrix'!U1263,0),IF('CLINs &amp; Ceiling Rates'!$D$251="R&amp;D",'Labor Loading Matrix'!V1263,0),IF('CLINs &amp; Ceiling Rates'!$D$252="R&amp;D",'Labor Loading Matrix'!W1263,0),IF('CLINs &amp; Ceiling Rates'!$D$253="R&amp;D",'Labor Loading Matrix'!X1263,0),IF('CLINs &amp; Ceiling Rates'!$D$254="R&amp;D",'Labor Loading Matrix'!Y1263,0),IF('CLINs &amp; Ceiling Rates'!$D$255="R&amp;D",'Labor Loading Matrix'!Z1263,0),IF('CLINs &amp; Ceiling Rates'!$D$256="R&amp;D",'Labor Loading Matrix'!AA1263,0))</f>
        <v>0</v>
      </c>
      <c r="H1263" s="137"/>
      <c r="I1263" s="137"/>
      <c r="J1263" s="137"/>
      <c r="K1263" s="137"/>
      <c r="L1263" s="137"/>
      <c r="M1263" s="137"/>
      <c r="N1263" s="84"/>
      <c r="O1263" s="84"/>
      <c r="P1263" s="84"/>
      <c r="Q1263" s="84"/>
      <c r="R1263" s="133"/>
      <c r="S1263" s="133"/>
      <c r="T1263" s="133"/>
      <c r="U1263" s="133"/>
      <c r="V1263" s="133"/>
      <c r="W1263" s="133"/>
      <c r="X1263" s="133"/>
      <c r="Y1263" s="133"/>
      <c r="Z1263" s="133"/>
      <c r="AA1263" s="133"/>
    </row>
    <row r="1264" spans="1:27" s="73" customFormat="1" ht="18" hidden="1" customHeight="1" x14ac:dyDescent="0.25">
      <c r="A1264" s="173">
        <f>'CLINs &amp; Ceiling Rates'!B193</f>
        <v>0</v>
      </c>
      <c r="B1264" s="173">
        <f>'CLINs &amp; Ceiling Rates'!C193</f>
        <v>0</v>
      </c>
      <c r="C1264" s="177" t="str">
        <f>'CLINs &amp; Ceiling Rates'!O193</f>
        <v/>
      </c>
      <c r="D1264" s="211">
        <f>IF('CLINs &amp; Ceiling Rates'!D1220="",SUM('Labor Loading Matrix'!H1264:AA1264),SUM(E1264:G1264))</f>
        <v>0</v>
      </c>
      <c r="E1264" s="175">
        <f>SUM(IF('CLINs &amp; Ceiling Rates'!$D$237="OPS",'Labor Loading Matrix'!H1264,0),IF('CLINs &amp; Ceiling Rates'!$D$238="OPS",'Labor Loading Matrix'!I1264,0),IF('CLINs &amp; Ceiling Rates'!$D$239="OPS",'Labor Loading Matrix'!J1264,0),IF('CLINs &amp; Ceiling Rates'!$D$240="OPS",'Labor Loading Matrix'!K1264,0),IF('CLINs &amp; Ceiling Rates'!$D$241="OPS",'Labor Loading Matrix'!L1264,0),IF('CLINs &amp; Ceiling Rates'!$D$242="OPS",'Labor Loading Matrix'!M1264,0),IF('CLINs &amp; Ceiling Rates'!$D$243="OPS",'Labor Loading Matrix'!N1264,0),IF('CLINs &amp; Ceiling Rates'!$D$244="OPS",'Labor Loading Matrix'!O1264,0),IF('CLINs &amp; Ceiling Rates'!$D$245="OPS",'Labor Loading Matrix'!P1264,0),IF('CLINs &amp; Ceiling Rates'!$D$246="OPS",'Labor Loading Matrix'!Q1264,0),IF('CLINs &amp; Ceiling Rates'!$D$247="OPS",'Labor Loading Matrix'!R1264,0),IF('CLINs &amp; Ceiling Rates'!$D$248="OPS",'Labor Loading Matrix'!S1264,0),IF('CLINs &amp; Ceiling Rates'!$D$249="OPS",'Labor Loading Matrix'!T1264,0),IF('CLINs &amp; Ceiling Rates'!$D$250="OPS",'Labor Loading Matrix'!U1264,0),IF('CLINs &amp; Ceiling Rates'!$D$251="OPS",'Labor Loading Matrix'!V1264,0),IF('CLINs &amp; Ceiling Rates'!$D$252="OPS",'Labor Loading Matrix'!W1264,0),IF('CLINs &amp; Ceiling Rates'!$D$253="OPS",'Labor Loading Matrix'!X1264,0),IF('CLINs &amp; Ceiling Rates'!$D$254="OPS",'Labor Loading Matrix'!Y1264,0),IF('CLINs &amp; Ceiling Rates'!$D$255="OPS",'Labor Loading Matrix'!Z1264,0),IF('CLINs &amp; Ceiling Rates'!$D$256="OPS",'Labor Loading Matrix'!AA1264,0))</f>
        <v>0</v>
      </c>
      <c r="F1264" s="175">
        <f>SUM(IF('CLINs &amp; Ceiling Rates'!$D$237="F&amp;E",'Labor Loading Matrix'!H1264,0),IF('CLINs &amp; Ceiling Rates'!$D$238="F&amp;E",'Labor Loading Matrix'!I1264,0),IF('CLINs &amp; Ceiling Rates'!$D$239="F&amp;E",'Labor Loading Matrix'!J1264,0),IF('CLINs &amp; Ceiling Rates'!$D$240="F&amp;E",'Labor Loading Matrix'!K1264,0),IF('CLINs &amp; Ceiling Rates'!$D$241="F&amp;E",'Labor Loading Matrix'!L1264,0),IF('CLINs &amp; Ceiling Rates'!$D$242="F&amp;E",'Labor Loading Matrix'!M1264,0),IF('CLINs &amp; Ceiling Rates'!$D$243="F&amp;E",'Labor Loading Matrix'!N1264,0),IF('CLINs &amp; Ceiling Rates'!$D$244="F&amp;E",'Labor Loading Matrix'!O1264,0),IF('CLINs &amp; Ceiling Rates'!$D$245="F&amp;E",'Labor Loading Matrix'!P1264,0),IF('CLINs &amp; Ceiling Rates'!$D$246="F&amp;E",'Labor Loading Matrix'!Q1264,0),IF('CLINs &amp; Ceiling Rates'!$D$247="F&amp;E",'Labor Loading Matrix'!R1264,0),IF('CLINs &amp; Ceiling Rates'!$D$248="F&amp;E",'Labor Loading Matrix'!S1264,0),IF('CLINs &amp; Ceiling Rates'!$D$249="F&amp;E",'Labor Loading Matrix'!T1264,0),IF('CLINs &amp; Ceiling Rates'!$D$250="F&amp;E",'Labor Loading Matrix'!U1264,0),IF('CLINs &amp; Ceiling Rates'!$D$251="F&amp;E",'Labor Loading Matrix'!V1264,0),IF('CLINs &amp; Ceiling Rates'!$D$252="F&amp;E",'Labor Loading Matrix'!W1264,0),IF('CLINs &amp; Ceiling Rates'!$D$253="F&amp;E",'Labor Loading Matrix'!X1264,0),IF('CLINs &amp; Ceiling Rates'!$D$254="F&amp;E",'Labor Loading Matrix'!Y1264,0),IF('CLINs &amp; Ceiling Rates'!$D$255="F&amp;E",'Labor Loading Matrix'!Z1264,0),IF('CLINs &amp; Ceiling Rates'!$D$256="F&amp;E",'Labor Loading Matrix'!AA1264,0))</f>
        <v>0</v>
      </c>
      <c r="G1264" s="175">
        <f>SUM(IF('CLINs &amp; Ceiling Rates'!$D$237="R&amp;D",'Labor Loading Matrix'!H1264,0),IF('CLINs &amp; Ceiling Rates'!$D$238="R&amp;D",'Labor Loading Matrix'!I1264,0),IF('CLINs &amp; Ceiling Rates'!$D$239="R&amp;D",'Labor Loading Matrix'!J1264,0),IF('CLINs &amp; Ceiling Rates'!$D$240="R&amp;D",'Labor Loading Matrix'!K1264,0),IF('CLINs &amp; Ceiling Rates'!$D$241="R&amp;D",'Labor Loading Matrix'!L1264,0),IF('CLINs &amp; Ceiling Rates'!$D$242="R&amp;D",'Labor Loading Matrix'!M1264,0),IF('CLINs &amp; Ceiling Rates'!$D$243="R&amp;D",'Labor Loading Matrix'!N1264,0),IF('CLINs &amp; Ceiling Rates'!$D$244="R&amp;D",'Labor Loading Matrix'!O1264,0),IF('CLINs &amp; Ceiling Rates'!$D$245="R&amp;D",'Labor Loading Matrix'!P1264,0),IF('CLINs &amp; Ceiling Rates'!$D$246="R&amp;D",'Labor Loading Matrix'!Q1264,0),IF('CLINs &amp; Ceiling Rates'!$D$247="R&amp;D",'Labor Loading Matrix'!R1264,0),IF('CLINs &amp; Ceiling Rates'!$D$248="R&amp;D",'Labor Loading Matrix'!S1264,0),IF('CLINs &amp; Ceiling Rates'!$D$249="R&amp;D",'Labor Loading Matrix'!T1264,0),IF('CLINs &amp; Ceiling Rates'!$D$250="R&amp;D",'Labor Loading Matrix'!U1264,0),IF('CLINs &amp; Ceiling Rates'!$D$251="R&amp;D",'Labor Loading Matrix'!V1264,0),IF('CLINs &amp; Ceiling Rates'!$D$252="R&amp;D",'Labor Loading Matrix'!W1264,0),IF('CLINs &amp; Ceiling Rates'!$D$253="R&amp;D",'Labor Loading Matrix'!X1264,0),IF('CLINs &amp; Ceiling Rates'!$D$254="R&amp;D",'Labor Loading Matrix'!Y1264,0),IF('CLINs &amp; Ceiling Rates'!$D$255="R&amp;D",'Labor Loading Matrix'!Z1264,0),IF('CLINs &amp; Ceiling Rates'!$D$256="R&amp;D",'Labor Loading Matrix'!AA1264,0))</f>
        <v>0</v>
      </c>
      <c r="H1264" s="137"/>
      <c r="I1264" s="137"/>
      <c r="J1264" s="137"/>
      <c r="K1264" s="137"/>
      <c r="L1264" s="137"/>
      <c r="M1264" s="137"/>
      <c r="N1264" s="84"/>
      <c r="O1264" s="84"/>
      <c r="P1264" s="84"/>
      <c r="Q1264" s="84"/>
      <c r="R1264" s="133"/>
      <c r="S1264" s="133"/>
      <c r="T1264" s="133"/>
      <c r="U1264" s="133"/>
      <c r="V1264" s="133"/>
      <c r="W1264" s="133"/>
      <c r="X1264" s="133"/>
      <c r="Y1264" s="133"/>
      <c r="Z1264" s="133"/>
      <c r="AA1264" s="133"/>
    </row>
    <row r="1265" spans="1:27" s="73" customFormat="1" ht="18" hidden="1" customHeight="1" x14ac:dyDescent="0.25">
      <c r="A1265" s="173">
        <f>'CLINs &amp; Ceiling Rates'!B194</f>
        <v>0</v>
      </c>
      <c r="B1265" s="173">
        <f>'CLINs &amp; Ceiling Rates'!C194</f>
        <v>0</v>
      </c>
      <c r="C1265" s="177" t="str">
        <f>'CLINs &amp; Ceiling Rates'!O194</f>
        <v/>
      </c>
      <c r="D1265" s="211">
        <f>IF('CLINs &amp; Ceiling Rates'!D1221="",SUM('Labor Loading Matrix'!H1265:AA1265),SUM(E1265:G1265))</f>
        <v>0</v>
      </c>
      <c r="E1265" s="175">
        <f>SUM(IF('CLINs &amp; Ceiling Rates'!$D$237="OPS",'Labor Loading Matrix'!H1265,0),IF('CLINs &amp; Ceiling Rates'!$D$238="OPS",'Labor Loading Matrix'!I1265,0),IF('CLINs &amp; Ceiling Rates'!$D$239="OPS",'Labor Loading Matrix'!J1265,0),IF('CLINs &amp; Ceiling Rates'!$D$240="OPS",'Labor Loading Matrix'!K1265,0),IF('CLINs &amp; Ceiling Rates'!$D$241="OPS",'Labor Loading Matrix'!L1265,0),IF('CLINs &amp; Ceiling Rates'!$D$242="OPS",'Labor Loading Matrix'!M1265,0),IF('CLINs &amp; Ceiling Rates'!$D$243="OPS",'Labor Loading Matrix'!N1265,0),IF('CLINs &amp; Ceiling Rates'!$D$244="OPS",'Labor Loading Matrix'!O1265,0),IF('CLINs &amp; Ceiling Rates'!$D$245="OPS",'Labor Loading Matrix'!P1265,0),IF('CLINs &amp; Ceiling Rates'!$D$246="OPS",'Labor Loading Matrix'!Q1265,0),IF('CLINs &amp; Ceiling Rates'!$D$247="OPS",'Labor Loading Matrix'!R1265,0),IF('CLINs &amp; Ceiling Rates'!$D$248="OPS",'Labor Loading Matrix'!S1265,0),IF('CLINs &amp; Ceiling Rates'!$D$249="OPS",'Labor Loading Matrix'!T1265,0),IF('CLINs &amp; Ceiling Rates'!$D$250="OPS",'Labor Loading Matrix'!U1265,0),IF('CLINs &amp; Ceiling Rates'!$D$251="OPS",'Labor Loading Matrix'!V1265,0),IF('CLINs &amp; Ceiling Rates'!$D$252="OPS",'Labor Loading Matrix'!W1265,0),IF('CLINs &amp; Ceiling Rates'!$D$253="OPS",'Labor Loading Matrix'!X1265,0),IF('CLINs &amp; Ceiling Rates'!$D$254="OPS",'Labor Loading Matrix'!Y1265,0),IF('CLINs &amp; Ceiling Rates'!$D$255="OPS",'Labor Loading Matrix'!Z1265,0),IF('CLINs &amp; Ceiling Rates'!$D$256="OPS",'Labor Loading Matrix'!AA1265,0))</f>
        <v>0</v>
      </c>
      <c r="F1265" s="175">
        <f>SUM(IF('CLINs &amp; Ceiling Rates'!$D$237="F&amp;E",'Labor Loading Matrix'!H1265,0),IF('CLINs &amp; Ceiling Rates'!$D$238="F&amp;E",'Labor Loading Matrix'!I1265,0),IF('CLINs &amp; Ceiling Rates'!$D$239="F&amp;E",'Labor Loading Matrix'!J1265,0),IF('CLINs &amp; Ceiling Rates'!$D$240="F&amp;E",'Labor Loading Matrix'!K1265,0),IF('CLINs &amp; Ceiling Rates'!$D$241="F&amp;E",'Labor Loading Matrix'!L1265,0),IF('CLINs &amp; Ceiling Rates'!$D$242="F&amp;E",'Labor Loading Matrix'!M1265,0),IF('CLINs &amp; Ceiling Rates'!$D$243="F&amp;E",'Labor Loading Matrix'!N1265,0),IF('CLINs &amp; Ceiling Rates'!$D$244="F&amp;E",'Labor Loading Matrix'!O1265,0),IF('CLINs &amp; Ceiling Rates'!$D$245="F&amp;E",'Labor Loading Matrix'!P1265,0),IF('CLINs &amp; Ceiling Rates'!$D$246="F&amp;E",'Labor Loading Matrix'!Q1265,0),IF('CLINs &amp; Ceiling Rates'!$D$247="F&amp;E",'Labor Loading Matrix'!R1265,0),IF('CLINs &amp; Ceiling Rates'!$D$248="F&amp;E",'Labor Loading Matrix'!S1265,0),IF('CLINs &amp; Ceiling Rates'!$D$249="F&amp;E",'Labor Loading Matrix'!T1265,0),IF('CLINs &amp; Ceiling Rates'!$D$250="F&amp;E",'Labor Loading Matrix'!U1265,0),IF('CLINs &amp; Ceiling Rates'!$D$251="F&amp;E",'Labor Loading Matrix'!V1265,0),IF('CLINs &amp; Ceiling Rates'!$D$252="F&amp;E",'Labor Loading Matrix'!W1265,0),IF('CLINs &amp; Ceiling Rates'!$D$253="F&amp;E",'Labor Loading Matrix'!X1265,0),IF('CLINs &amp; Ceiling Rates'!$D$254="F&amp;E",'Labor Loading Matrix'!Y1265,0),IF('CLINs &amp; Ceiling Rates'!$D$255="F&amp;E",'Labor Loading Matrix'!Z1265,0),IF('CLINs &amp; Ceiling Rates'!$D$256="F&amp;E",'Labor Loading Matrix'!AA1265,0))</f>
        <v>0</v>
      </c>
      <c r="G1265" s="175">
        <f>SUM(IF('CLINs &amp; Ceiling Rates'!$D$237="R&amp;D",'Labor Loading Matrix'!H1265,0),IF('CLINs &amp; Ceiling Rates'!$D$238="R&amp;D",'Labor Loading Matrix'!I1265,0),IF('CLINs &amp; Ceiling Rates'!$D$239="R&amp;D",'Labor Loading Matrix'!J1265,0),IF('CLINs &amp; Ceiling Rates'!$D$240="R&amp;D",'Labor Loading Matrix'!K1265,0),IF('CLINs &amp; Ceiling Rates'!$D$241="R&amp;D",'Labor Loading Matrix'!L1265,0),IF('CLINs &amp; Ceiling Rates'!$D$242="R&amp;D",'Labor Loading Matrix'!M1265,0),IF('CLINs &amp; Ceiling Rates'!$D$243="R&amp;D",'Labor Loading Matrix'!N1265,0),IF('CLINs &amp; Ceiling Rates'!$D$244="R&amp;D",'Labor Loading Matrix'!O1265,0),IF('CLINs &amp; Ceiling Rates'!$D$245="R&amp;D",'Labor Loading Matrix'!P1265,0),IF('CLINs &amp; Ceiling Rates'!$D$246="R&amp;D",'Labor Loading Matrix'!Q1265,0),IF('CLINs &amp; Ceiling Rates'!$D$247="R&amp;D",'Labor Loading Matrix'!R1265,0),IF('CLINs &amp; Ceiling Rates'!$D$248="R&amp;D",'Labor Loading Matrix'!S1265,0),IF('CLINs &amp; Ceiling Rates'!$D$249="R&amp;D",'Labor Loading Matrix'!T1265,0),IF('CLINs &amp; Ceiling Rates'!$D$250="R&amp;D",'Labor Loading Matrix'!U1265,0),IF('CLINs &amp; Ceiling Rates'!$D$251="R&amp;D",'Labor Loading Matrix'!V1265,0),IF('CLINs &amp; Ceiling Rates'!$D$252="R&amp;D",'Labor Loading Matrix'!W1265,0),IF('CLINs &amp; Ceiling Rates'!$D$253="R&amp;D",'Labor Loading Matrix'!X1265,0),IF('CLINs &amp; Ceiling Rates'!$D$254="R&amp;D",'Labor Loading Matrix'!Y1265,0),IF('CLINs &amp; Ceiling Rates'!$D$255="R&amp;D",'Labor Loading Matrix'!Z1265,0),IF('CLINs &amp; Ceiling Rates'!$D$256="R&amp;D",'Labor Loading Matrix'!AA1265,0))</f>
        <v>0</v>
      </c>
      <c r="H1265" s="137"/>
      <c r="I1265" s="137"/>
      <c r="J1265" s="137"/>
      <c r="K1265" s="137"/>
      <c r="L1265" s="137"/>
      <c r="M1265" s="137"/>
      <c r="N1265" s="84"/>
      <c r="O1265" s="84"/>
      <c r="P1265" s="84"/>
      <c r="Q1265" s="84"/>
      <c r="R1265" s="133"/>
      <c r="S1265" s="133"/>
      <c r="T1265" s="133"/>
      <c r="U1265" s="133"/>
      <c r="V1265" s="133"/>
      <c r="W1265" s="133"/>
      <c r="X1265" s="133"/>
      <c r="Y1265" s="133"/>
      <c r="Z1265" s="133"/>
      <c r="AA1265" s="133"/>
    </row>
    <row r="1266" spans="1:27" s="73" customFormat="1" ht="18" hidden="1" customHeight="1" x14ac:dyDescent="0.25">
      <c r="A1266" s="173">
        <f>'CLINs &amp; Ceiling Rates'!B195</f>
        <v>0</v>
      </c>
      <c r="B1266" s="173">
        <f>'CLINs &amp; Ceiling Rates'!C195</f>
        <v>0</v>
      </c>
      <c r="C1266" s="177" t="str">
        <f>'CLINs &amp; Ceiling Rates'!O195</f>
        <v/>
      </c>
      <c r="D1266" s="211">
        <f>IF('CLINs &amp; Ceiling Rates'!D1222="",SUM('Labor Loading Matrix'!H1266:AA1266),SUM(E1266:G1266))</f>
        <v>0</v>
      </c>
      <c r="E1266" s="175">
        <f>SUM(IF('CLINs &amp; Ceiling Rates'!$D$237="OPS",'Labor Loading Matrix'!H1266,0),IF('CLINs &amp; Ceiling Rates'!$D$238="OPS",'Labor Loading Matrix'!I1266,0),IF('CLINs &amp; Ceiling Rates'!$D$239="OPS",'Labor Loading Matrix'!J1266,0),IF('CLINs &amp; Ceiling Rates'!$D$240="OPS",'Labor Loading Matrix'!K1266,0),IF('CLINs &amp; Ceiling Rates'!$D$241="OPS",'Labor Loading Matrix'!L1266,0),IF('CLINs &amp; Ceiling Rates'!$D$242="OPS",'Labor Loading Matrix'!M1266,0),IF('CLINs &amp; Ceiling Rates'!$D$243="OPS",'Labor Loading Matrix'!N1266,0),IF('CLINs &amp; Ceiling Rates'!$D$244="OPS",'Labor Loading Matrix'!O1266,0),IF('CLINs &amp; Ceiling Rates'!$D$245="OPS",'Labor Loading Matrix'!P1266,0),IF('CLINs &amp; Ceiling Rates'!$D$246="OPS",'Labor Loading Matrix'!Q1266,0),IF('CLINs &amp; Ceiling Rates'!$D$247="OPS",'Labor Loading Matrix'!R1266,0),IF('CLINs &amp; Ceiling Rates'!$D$248="OPS",'Labor Loading Matrix'!S1266,0),IF('CLINs &amp; Ceiling Rates'!$D$249="OPS",'Labor Loading Matrix'!T1266,0),IF('CLINs &amp; Ceiling Rates'!$D$250="OPS",'Labor Loading Matrix'!U1266,0),IF('CLINs &amp; Ceiling Rates'!$D$251="OPS",'Labor Loading Matrix'!V1266,0),IF('CLINs &amp; Ceiling Rates'!$D$252="OPS",'Labor Loading Matrix'!W1266,0),IF('CLINs &amp; Ceiling Rates'!$D$253="OPS",'Labor Loading Matrix'!X1266,0),IF('CLINs &amp; Ceiling Rates'!$D$254="OPS",'Labor Loading Matrix'!Y1266,0),IF('CLINs &amp; Ceiling Rates'!$D$255="OPS",'Labor Loading Matrix'!Z1266,0),IF('CLINs &amp; Ceiling Rates'!$D$256="OPS",'Labor Loading Matrix'!AA1266,0))</f>
        <v>0</v>
      </c>
      <c r="F1266" s="175">
        <f>SUM(IF('CLINs &amp; Ceiling Rates'!$D$237="F&amp;E",'Labor Loading Matrix'!H1266,0),IF('CLINs &amp; Ceiling Rates'!$D$238="F&amp;E",'Labor Loading Matrix'!I1266,0),IF('CLINs &amp; Ceiling Rates'!$D$239="F&amp;E",'Labor Loading Matrix'!J1266,0),IF('CLINs &amp; Ceiling Rates'!$D$240="F&amp;E",'Labor Loading Matrix'!K1266,0),IF('CLINs &amp; Ceiling Rates'!$D$241="F&amp;E",'Labor Loading Matrix'!L1266,0),IF('CLINs &amp; Ceiling Rates'!$D$242="F&amp;E",'Labor Loading Matrix'!M1266,0),IF('CLINs &amp; Ceiling Rates'!$D$243="F&amp;E",'Labor Loading Matrix'!N1266,0),IF('CLINs &amp; Ceiling Rates'!$D$244="F&amp;E",'Labor Loading Matrix'!O1266,0),IF('CLINs &amp; Ceiling Rates'!$D$245="F&amp;E",'Labor Loading Matrix'!P1266,0),IF('CLINs &amp; Ceiling Rates'!$D$246="F&amp;E",'Labor Loading Matrix'!Q1266,0),IF('CLINs &amp; Ceiling Rates'!$D$247="F&amp;E",'Labor Loading Matrix'!R1266,0),IF('CLINs &amp; Ceiling Rates'!$D$248="F&amp;E",'Labor Loading Matrix'!S1266,0),IF('CLINs &amp; Ceiling Rates'!$D$249="F&amp;E",'Labor Loading Matrix'!T1266,0),IF('CLINs &amp; Ceiling Rates'!$D$250="F&amp;E",'Labor Loading Matrix'!U1266,0),IF('CLINs &amp; Ceiling Rates'!$D$251="F&amp;E",'Labor Loading Matrix'!V1266,0),IF('CLINs &amp; Ceiling Rates'!$D$252="F&amp;E",'Labor Loading Matrix'!W1266,0),IF('CLINs &amp; Ceiling Rates'!$D$253="F&amp;E",'Labor Loading Matrix'!X1266,0),IF('CLINs &amp; Ceiling Rates'!$D$254="F&amp;E",'Labor Loading Matrix'!Y1266,0),IF('CLINs &amp; Ceiling Rates'!$D$255="F&amp;E",'Labor Loading Matrix'!Z1266,0),IF('CLINs &amp; Ceiling Rates'!$D$256="F&amp;E",'Labor Loading Matrix'!AA1266,0))</f>
        <v>0</v>
      </c>
      <c r="G1266" s="175">
        <f>SUM(IF('CLINs &amp; Ceiling Rates'!$D$237="R&amp;D",'Labor Loading Matrix'!H1266,0),IF('CLINs &amp; Ceiling Rates'!$D$238="R&amp;D",'Labor Loading Matrix'!I1266,0),IF('CLINs &amp; Ceiling Rates'!$D$239="R&amp;D",'Labor Loading Matrix'!J1266,0),IF('CLINs &amp; Ceiling Rates'!$D$240="R&amp;D",'Labor Loading Matrix'!K1266,0),IF('CLINs &amp; Ceiling Rates'!$D$241="R&amp;D",'Labor Loading Matrix'!L1266,0),IF('CLINs &amp; Ceiling Rates'!$D$242="R&amp;D",'Labor Loading Matrix'!M1266,0),IF('CLINs &amp; Ceiling Rates'!$D$243="R&amp;D",'Labor Loading Matrix'!N1266,0),IF('CLINs &amp; Ceiling Rates'!$D$244="R&amp;D",'Labor Loading Matrix'!O1266,0),IF('CLINs &amp; Ceiling Rates'!$D$245="R&amp;D",'Labor Loading Matrix'!P1266,0),IF('CLINs &amp; Ceiling Rates'!$D$246="R&amp;D",'Labor Loading Matrix'!Q1266,0),IF('CLINs &amp; Ceiling Rates'!$D$247="R&amp;D",'Labor Loading Matrix'!R1266,0),IF('CLINs &amp; Ceiling Rates'!$D$248="R&amp;D",'Labor Loading Matrix'!S1266,0),IF('CLINs &amp; Ceiling Rates'!$D$249="R&amp;D",'Labor Loading Matrix'!T1266,0),IF('CLINs &amp; Ceiling Rates'!$D$250="R&amp;D",'Labor Loading Matrix'!U1266,0),IF('CLINs &amp; Ceiling Rates'!$D$251="R&amp;D",'Labor Loading Matrix'!V1266,0),IF('CLINs &amp; Ceiling Rates'!$D$252="R&amp;D",'Labor Loading Matrix'!W1266,0),IF('CLINs &amp; Ceiling Rates'!$D$253="R&amp;D",'Labor Loading Matrix'!X1266,0),IF('CLINs &amp; Ceiling Rates'!$D$254="R&amp;D",'Labor Loading Matrix'!Y1266,0),IF('CLINs &amp; Ceiling Rates'!$D$255="R&amp;D",'Labor Loading Matrix'!Z1266,0),IF('CLINs &amp; Ceiling Rates'!$D$256="R&amp;D",'Labor Loading Matrix'!AA1266,0))</f>
        <v>0</v>
      </c>
      <c r="H1266" s="137"/>
      <c r="I1266" s="137"/>
      <c r="J1266" s="137"/>
      <c r="K1266" s="137"/>
      <c r="L1266" s="137"/>
      <c r="M1266" s="137"/>
      <c r="N1266" s="84"/>
      <c r="O1266" s="84"/>
      <c r="P1266" s="84"/>
      <c r="Q1266" s="84"/>
      <c r="R1266" s="133"/>
      <c r="S1266" s="133"/>
      <c r="T1266" s="133"/>
      <c r="U1266" s="133"/>
      <c r="V1266" s="133"/>
      <c r="W1266" s="133"/>
      <c r="X1266" s="133"/>
      <c r="Y1266" s="133"/>
      <c r="Z1266" s="133"/>
      <c r="AA1266" s="133"/>
    </row>
    <row r="1267" spans="1:27" s="73" customFormat="1" ht="18" hidden="1" customHeight="1" x14ac:dyDescent="0.25">
      <c r="A1267" s="173">
        <f>'CLINs &amp; Ceiling Rates'!B196</f>
        <v>0</v>
      </c>
      <c r="B1267" s="173">
        <f>'CLINs &amp; Ceiling Rates'!C196</f>
        <v>0</v>
      </c>
      <c r="C1267" s="177" t="str">
        <f>'CLINs &amp; Ceiling Rates'!O196</f>
        <v/>
      </c>
      <c r="D1267" s="211">
        <f>IF('CLINs &amp; Ceiling Rates'!D1223="",SUM('Labor Loading Matrix'!H1267:AA1267),SUM(E1267:G1267))</f>
        <v>0</v>
      </c>
      <c r="E1267" s="175">
        <f>SUM(IF('CLINs &amp; Ceiling Rates'!$D$237="OPS",'Labor Loading Matrix'!H1267,0),IF('CLINs &amp; Ceiling Rates'!$D$238="OPS",'Labor Loading Matrix'!I1267,0),IF('CLINs &amp; Ceiling Rates'!$D$239="OPS",'Labor Loading Matrix'!J1267,0),IF('CLINs &amp; Ceiling Rates'!$D$240="OPS",'Labor Loading Matrix'!K1267,0),IF('CLINs &amp; Ceiling Rates'!$D$241="OPS",'Labor Loading Matrix'!L1267,0),IF('CLINs &amp; Ceiling Rates'!$D$242="OPS",'Labor Loading Matrix'!M1267,0),IF('CLINs &amp; Ceiling Rates'!$D$243="OPS",'Labor Loading Matrix'!N1267,0),IF('CLINs &amp; Ceiling Rates'!$D$244="OPS",'Labor Loading Matrix'!O1267,0),IF('CLINs &amp; Ceiling Rates'!$D$245="OPS",'Labor Loading Matrix'!P1267,0),IF('CLINs &amp; Ceiling Rates'!$D$246="OPS",'Labor Loading Matrix'!Q1267,0),IF('CLINs &amp; Ceiling Rates'!$D$247="OPS",'Labor Loading Matrix'!R1267,0),IF('CLINs &amp; Ceiling Rates'!$D$248="OPS",'Labor Loading Matrix'!S1267,0),IF('CLINs &amp; Ceiling Rates'!$D$249="OPS",'Labor Loading Matrix'!T1267,0),IF('CLINs &amp; Ceiling Rates'!$D$250="OPS",'Labor Loading Matrix'!U1267,0),IF('CLINs &amp; Ceiling Rates'!$D$251="OPS",'Labor Loading Matrix'!V1267,0),IF('CLINs &amp; Ceiling Rates'!$D$252="OPS",'Labor Loading Matrix'!W1267,0),IF('CLINs &amp; Ceiling Rates'!$D$253="OPS",'Labor Loading Matrix'!X1267,0),IF('CLINs &amp; Ceiling Rates'!$D$254="OPS",'Labor Loading Matrix'!Y1267,0),IF('CLINs &amp; Ceiling Rates'!$D$255="OPS",'Labor Loading Matrix'!Z1267,0),IF('CLINs &amp; Ceiling Rates'!$D$256="OPS",'Labor Loading Matrix'!AA1267,0))</f>
        <v>0</v>
      </c>
      <c r="F1267" s="175">
        <f>SUM(IF('CLINs &amp; Ceiling Rates'!$D$237="F&amp;E",'Labor Loading Matrix'!H1267,0),IF('CLINs &amp; Ceiling Rates'!$D$238="F&amp;E",'Labor Loading Matrix'!I1267,0),IF('CLINs &amp; Ceiling Rates'!$D$239="F&amp;E",'Labor Loading Matrix'!J1267,0),IF('CLINs &amp; Ceiling Rates'!$D$240="F&amp;E",'Labor Loading Matrix'!K1267,0),IF('CLINs &amp; Ceiling Rates'!$D$241="F&amp;E",'Labor Loading Matrix'!L1267,0),IF('CLINs &amp; Ceiling Rates'!$D$242="F&amp;E",'Labor Loading Matrix'!M1267,0),IF('CLINs &amp; Ceiling Rates'!$D$243="F&amp;E",'Labor Loading Matrix'!N1267,0),IF('CLINs &amp; Ceiling Rates'!$D$244="F&amp;E",'Labor Loading Matrix'!O1267,0),IF('CLINs &amp; Ceiling Rates'!$D$245="F&amp;E",'Labor Loading Matrix'!P1267,0),IF('CLINs &amp; Ceiling Rates'!$D$246="F&amp;E",'Labor Loading Matrix'!Q1267,0),IF('CLINs &amp; Ceiling Rates'!$D$247="F&amp;E",'Labor Loading Matrix'!R1267,0),IF('CLINs &amp; Ceiling Rates'!$D$248="F&amp;E",'Labor Loading Matrix'!S1267,0),IF('CLINs &amp; Ceiling Rates'!$D$249="F&amp;E",'Labor Loading Matrix'!T1267,0),IF('CLINs &amp; Ceiling Rates'!$D$250="F&amp;E",'Labor Loading Matrix'!U1267,0),IF('CLINs &amp; Ceiling Rates'!$D$251="F&amp;E",'Labor Loading Matrix'!V1267,0),IF('CLINs &amp; Ceiling Rates'!$D$252="F&amp;E",'Labor Loading Matrix'!W1267,0),IF('CLINs &amp; Ceiling Rates'!$D$253="F&amp;E",'Labor Loading Matrix'!X1267,0),IF('CLINs &amp; Ceiling Rates'!$D$254="F&amp;E",'Labor Loading Matrix'!Y1267,0),IF('CLINs &amp; Ceiling Rates'!$D$255="F&amp;E",'Labor Loading Matrix'!Z1267,0),IF('CLINs &amp; Ceiling Rates'!$D$256="F&amp;E",'Labor Loading Matrix'!AA1267,0))</f>
        <v>0</v>
      </c>
      <c r="G1267" s="175">
        <f>SUM(IF('CLINs &amp; Ceiling Rates'!$D$237="R&amp;D",'Labor Loading Matrix'!H1267,0),IF('CLINs &amp; Ceiling Rates'!$D$238="R&amp;D",'Labor Loading Matrix'!I1267,0),IF('CLINs &amp; Ceiling Rates'!$D$239="R&amp;D",'Labor Loading Matrix'!J1267,0),IF('CLINs &amp; Ceiling Rates'!$D$240="R&amp;D",'Labor Loading Matrix'!K1267,0),IF('CLINs &amp; Ceiling Rates'!$D$241="R&amp;D",'Labor Loading Matrix'!L1267,0),IF('CLINs &amp; Ceiling Rates'!$D$242="R&amp;D",'Labor Loading Matrix'!M1267,0),IF('CLINs &amp; Ceiling Rates'!$D$243="R&amp;D",'Labor Loading Matrix'!N1267,0),IF('CLINs &amp; Ceiling Rates'!$D$244="R&amp;D",'Labor Loading Matrix'!O1267,0),IF('CLINs &amp; Ceiling Rates'!$D$245="R&amp;D",'Labor Loading Matrix'!P1267,0),IF('CLINs &amp; Ceiling Rates'!$D$246="R&amp;D",'Labor Loading Matrix'!Q1267,0),IF('CLINs &amp; Ceiling Rates'!$D$247="R&amp;D",'Labor Loading Matrix'!R1267,0),IF('CLINs &amp; Ceiling Rates'!$D$248="R&amp;D",'Labor Loading Matrix'!S1267,0),IF('CLINs &amp; Ceiling Rates'!$D$249="R&amp;D",'Labor Loading Matrix'!T1267,0),IF('CLINs &amp; Ceiling Rates'!$D$250="R&amp;D",'Labor Loading Matrix'!U1267,0),IF('CLINs &amp; Ceiling Rates'!$D$251="R&amp;D",'Labor Loading Matrix'!V1267,0),IF('CLINs &amp; Ceiling Rates'!$D$252="R&amp;D",'Labor Loading Matrix'!W1267,0),IF('CLINs &amp; Ceiling Rates'!$D$253="R&amp;D",'Labor Loading Matrix'!X1267,0),IF('CLINs &amp; Ceiling Rates'!$D$254="R&amp;D",'Labor Loading Matrix'!Y1267,0),IF('CLINs &amp; Ceiling Rates'!$D$255="R&amp;D",'Labor Loading Matrix'!Z1267,0),IF('CLINs &amp; Ceiling Rates'!$D$256="R&amp;D",'Labor Loading Matrix'!AA1267,0))</f>
        <v>0</v>
      </c>
      <c r="H1267" s="137"/>
      <c r="I1267" s="137"/>
      <c r="J1267" s="137"/>
      <c r="K1267" s="137"/>
      <c r="L1267" s="137"/>
      <c r="M1267" s="137"/>
      <c r="N1267" s="84"/>
      <c r="O1267" s="84"/>
      <c r="P1267" s="84"/>
      <c r="Q1267" s="84"/>
      <c r="R1267" s="133"/>
      <c r="S1267" s="133"/>
      <c r="T1267" s="133"/>
      <c r="U1267" s="133"/>
      <c r="V1267" s="133"/>
      <c r="W1267" s="133"/>
      <c r="X1267" s="133"/>
      <c r="Y1267" s="133"/>
      <c r="Z1267" s="133"/>
      <c r="AA1267" s="133"/>
    </row>
    <row r="1268" spans="1:27" s="73" customFormat="1" ht="18" hidden="1" customHeight="1" x14ac:dyDescent="0.25">
      <c r="A1268" s="173">
        <f>'CLINs &amp; Ceiling Rates'!B197</f>
        <v>0</v>
      </c>
      <c r="B1268" s="173">
        <f>'CLINs &amp; Ceiling Rates'!C197</f>
        <v>0</v>
      </c>
      <c r="C1268" s="177" t="str">
        <f>'CLINs &amp; Ceiling Rates'!O197</f>
        <v/>
      </c>
      <c r="D1268" s="211">
        <f>IF('CLINs &amp; Ceiling Rates'!D1224="",SUM('Labor Loading Matrix'!H1268:AA1268),SUM(E1268:G1268))</f>
        <v>0</v>
      </c>
      <c r="E1268" s="175">
        <f>SUM(IF('CLINs &amp; Ceiling Rates'!$D$237="OPS",'Labor Loading Matrix'!H1268,0),IF('CLINs &amp; Ceiling Rates'!$D$238="OPS",'Labor Loading Matrix'!I1268,0),IF('CLINs &amp; Ceiling Rates'!$D$239="OPS",'Labor Loading Matrix'!J1268,0),IF('CLINs &amp; Ceiling Rates'!$D$240="OPS",'Labor Loading Matrix'!K1268,0),IF('CLINs &amp; Ceiling Rates'!$D$241="OPS",'Labor Loading Matrix'!L1268,0),IF('CLINs &amp; Ceiling Rates'!$D$242="OPS",'Labor Loading Matrix'!M1268,0),IF('CLINs &amp; Ceiling Rates'!$D$243="OPS",'Labor Loading Matrix'!N1268,0),IF('CLINs &amp; Ceiling Rates'!$D$244="OPS",'Labor Loading Matrix'!O1268,0),IF('CLINs &amp; Ceiling Rates'!$D$245="OPS",'Labor Loading Matrix'!P1268,0),IF('CLINs &amp; Ceiling Rates'!$D$246="OPS",'Labor Loading Matrix'!Q1268,0),IF('CLINs &amp; Ceiling Rates'!$D$247="OPS",'Labor Loading Matrix'!R1268,0),IF('CLINs &amp; Ceiling Rates'!$D$248="OPS",'Labor Loading Matrix'!S1268,0),IF('CLINs &amp; Ceiling Rates'!$D$249="OPS",'Labor Loading Matrix'!T1268,0),IF('CLINs &amp; Ceiling Rates'!$D$250="OPS",'Labor Loading Matrix'!U1268,0),IF('CLINs &amp; Ceiling Rates'!$D$251="OPS",'Labor Loading Matrix'!V1268,0),IF('CLINs &amp; Ceiling Rates'!$D$252="OPS",'Labor Loading Matrix'!W1268,0),IF('CLINs &amp; Ceiling Rates'!$D$253="OPS",'Labor Loading Matrix'!X1268,0),IF('CLINs &amp; Ceiling Rates'!$D$254="OPS",'Labor Loading Matrix'!Y1268,0),IF('CLINs &amp; Ceiling Rates'!$D$255="OPS",'Labor Loading Matrix'!Z1268,0),IF('CLINs &amp; Ceiling Rates'!$D$256="OPS",'Labor Loading Matrix'!AA1268,0))</f>
        <v>0</v>
      </c>
      <c r="F1268" s="175">
        <f>SUM(IF('CLINs &amp; Ceiling Rates'!$D$237="F&amp;E",'Labor Loading Matrix'!H1268,0),IF('CLINs &amp; Ceiling Rates'!$D$238="F&amp;E",'Labor Loading Matrix'!I1268,0),IF('CLINs &amp; Ceiling Rates'!$D$239="F&amp;E",'Labor Loading Matrix'!J1268,0),IF('CLINs &amp; Ceiling Rates'!$D$240="F&amp;E",'Labor Loading Matrix'!K1268,0),IF('CLINs &amp; Ceiling Rates'!$D$241="F&amp;E",'Labor Loading Matrix'!L1268,0),IF('CLINs &amp; Ceiling Rates'!$D$242="F&amp;E",'Labor Loading Matrix'!M1268,0),IF('CLINs &amp; Ceiling Rates'!$D$243="F&amp;E",'Labor Loading Matrix'!N1268,0),IF('CLINs &amp; Ceiling Rates'!$D$244="F&amp;E",'Labor Loading Matrix'!O1268,0),IF('CLINs &amp; Ceiling Rates'!$D$245="F&amp;E",'Labor Loading Matrix'!P1268,0),IF('CLINs &amp; Ceiling Rates'!$D$246="F&amp;E",'Labor Loading Matrix'!Q1268,0),IF('CLINs &amp; Ceiling Rates'!$D$247="F&amp;E",'Labor Loading Matrix'!R1268,0),IF('CLINs &amp; Ceiling Rates'!$D$248="F&amp;E",'Labor Loading Matrix'!S1268,0),IF('CLINs &amp; Ceiling Rates'!$D$249="F&amp;E",'Labor Loading Matrix'!T1268,0),IF('CLINs &amp; Ceiling Rates'!$D$250="F&amp;E",'Labor Loading Matrix'!U1268,0),IF('CLINs &amp; Ceiling Rates'!$D$251="F&amp;E",'Labor Loading Matrix'!V1268,0),IF('CLINs &amp; Ceiling Rates'!$D$252="F&amp;E",'Labor Loading Matrix'!W1268,0),IF('CLINs &amp; Ceiling Rates'!$D$253="F&amp;E",'Labor Loading Matrix'!X1268,0),IF('CLINs &amp; Ceiling Rates'!$D$254="F&amp;E",'Labor Loading Matrix'!Y1268,0),IF('CLINs &amp; Ceiling Rates'!$D$255="F&amp;E",'Labor Loading Matrix'!Z1268,0),IF('CLINs &amp; Ceiling Rates'!$D$256="F&amp;E",'Labor Loading Matrix'!AA1268,0))</f>
        <v>0</v>
      </c>
      <c r="G1268" s="175">
        <f>SUM(IF('CLINs &amp; Ceiling Rates'!$D$237="R&amp;D",'Labor Loading Matrix'!H1268,0),IF('CLINs &amp; Ceiling Rates'!$D$238="R&amp;D",'Labor Loading Matrix'!I1268,0),IF('CLINs &amp; Ceiling Rates'!$D$239="R&amp;D",'Labor Loading Matrix'!J1268,0),IF('CLINs &amp; Ceiling Rates'!$D$240="R&amp;D",'Labor Loading Matrix'!K1268,0),IF('CLINs &amp; Ceiling Rates'!$D$241="R&amp;D",'Labor Loading Matrix'!L1268,0),IF('CLINs &amp; Ceiling Rates'!$D$242="R&amp;D",'Labor Loading Matrix'!M1268,0),IF('CLINs &amp; Ceiling Rates'!$D$243="R&amp;D",'Labor Loading Matrix'!N1268,0),IF('CLINs &amp; Ceiling Rates'!$D$244="R&amp;D",'Labor Loading Matrix'!O1268,0),IF('CLINs &amp; Ceiling Rates'!$D$245="R&amp;D",'Labor Loading Matrix'!P1268,0),IF('CLINs &amp; Ceiling Rates'!$D$246="R&amp;D",'Labor Loading Matrix'!Q1268,0),IF('CLINs &amp; Ceiling Rates'!$D$247="R&amp;D",'Labor Loading Matrix'!R1268,0),IF('CLINs &amp; Ceiling Rates'!$D$248="R&amp;D",'Labor Loading Matrix'!S1268,0),IF('CLINs &amp; Ceiling Rates'!$D$249="R&amp;D",'Labor Loading Matrix'!T1268,0),IF('CLINs &amp; Ceiling Rates'!$D$250="R&amp;D",'Labor Loading Matrix'!U1268,0),IF('CLINs &amp; Ceiling Rates'!$D$251="R&amp;D",'Labor Loading Matrix'!V1268,0),IF('CLINs &amp; Ceiling Rates'!$D$252="R&amp;D",'Labor Loading Matrix'!W1268,0),IF('CLINs &amp; Ceiling Rates'!$D$253="R&amp;D",'Labor Loading Matrix'!X1268,0),IF('CLINs &amp; Ceiling Rates'!$D$254="R&amp;D",'Labor Loading Matrix'!Y1268,0),IF('CLINs &amp; Ceiling Rates'!$D$255="R&amp;D",'Labor Loading Matrix'!Z1268,0),IF('CLINs &amp; Ceiling Rates'!$D$256="R&amp;D",'Labor Loading Matrix'!AA1268,0))</f>
        <v>0</v>
      </c>
      <c r="H1268" s="137"/>
      <c r="I1268" s="137"/>
      <c r="J1268" s="137"/>
      <c r="K1268" s="137"/>
      <c r="L1268" s="137"/>
      <c r="M1268" s="137"/>
      <c r="N1268" s="84"/>
      <c r="O1268" s="84"/>
      <c r="P1268" s="84"/>
      <c r="Q1268" s="84"/>
      <c r="R1268" s="133"/>
      <c r="S1268" s="133"/>
      <c r="T1268" s="133"/>
      <c r="U1268" s="133"/>
      <c r="V1268" s="133"/>
      <c r="W1268" s="133"/>
      <c r="X1268" s="133"/>
      <c r="Y1268" s="133"/>
      <c r="Z1268" s="133"/>
      <c r="AA1268" s="133"/>
    </row>
    <row r="1269" spans="1:27" s="73" customFormat="1" ht="18" hidden="1" customHeight="1" x14ac:dyDescent="0.25">
      <c r="A1269" s="173">
        <f>'CLINs &amp; Ceiling Rates'!B198</f>
        <v>0</v>
      </c>
      <c r="B1269" s="173">
        <f>'CLINs &amp; Ceiling Rates'!C198</f>
        <v>0</v>
      </c>
      <c r="C1269" s="177" t="str">
        <f>'CLINs &amp; Ceiling Rates'!O198</f>
        <v/>
      </c>
      <c r="D1269" s="211">
        <f>IF('CLINs &amp; Ceiling Rates'!D1225="",SUM('Labor Loading Matrix'!H1269:AA1269),SUM(E1269:G1269))</f>
        <v>0</v>
      </c>
      <c r="E1269" s="175">
        <f>SUM(IF('CLINs &amp; Ceiling Rates'!$D$237="OPS",'Labor Loading Matrix'!H1269,0),IF('CLINs &amp; Ceiling Rates'!$D$238="OPS",'Labor Loading Matrix'!I1269,0),IF('CLINs &amp; Ceiling Rates'!$D$239="OPS",'Labor Loading Matrix'!J1269,0),IF('CLINs &amp; Ceiling Rates'!$D$240="OPS",'Labor Loading Matrix'!K1269,0),IF('CLINs &amp; Ceiling Rates'!$D$241="OPS",'Labor Loading Matrix'!L1269,0),IF('CLINs &amp; Ceiling Rates'!$D$242="OPS",'Labor Loading Matrix'!M1269,0),IF('CLINs &amp; Ceiling Rates'!$D$243="OPS",'Labor Loading Matrix'!N1269,0),IF('CLINs &amp; Ceiling Rates'!$D$244="OPS",'Labor Loading Matrix'!O1269,0),IF('CLINs &amp; Ceiling Rates'!$D$245="OPS",'Labor Loading Matrix'!P1269,0),IF('CLINs &amp; Ceiling Rates'!$D$246="OPS",'Labor Loading Matrix'!Q1269,0),IF('CLINs &amp; Ceiling Rates'!$D$247="OPS",'Labor Loading Matrix'!R1269,0),IF('CLINs &amp; Ceiling Rates'!$D$248="OPS",'Labor Loading Matrix'!S1269,0),IF('CLINs &amp; Ceiling Rates'!$D$249="OPS",'Labor Loading Matrix'!T1269,0),IF('CLINs &amp; Ceiling Rates'!$D$250="OPS",'Labor Loading Matrix'!U1269,0),IF('CLINs &amp; Ceiling Rates'!$D$251="OPS",'Labor Loading Matrix'!V1269,0),IF('CLINs &amp; Ceiling Rates'!$D$252="OPS",'Labor Loading Matrix'!W1269,0),IF('CLINs &amp; Ceiling Rates'!$D$253="OPS",'Labor Loading Matrix'!X1269,0),IF('CLINs &amp; Ceiling Rates'!$D$254="OPS",'Labor Loading Matrix'!Y1269,0),IF('CLINs &amp; Ceiling Rates'!$D$255="OPS",'Labor Loading Matrix'!Z1269,0),IF('CLINs &amp; Ceiling Rates'!$D$256="OPS",'Labor Loading Matrix'!AA1269,0))</f>
        <v>0</v>
      </c>
      <c r="F1269" s="175">
        <f>SUM(IF('CLINs &amp; Ceiling Rates'!$D$237="F&amp;E",'Labor Loading Matrix'!H1269,0),IF('CLINs &amp; Ceiling Rates'!$D$238="F&amp;E",'Labor Loading Matrix'!I1269,0),IF('CLINs &amp; Ceiling Rates'!$D$239="F&amp;E",'Labor Loading Matrix'!J1269,0),IF('CLINs &amp; Ceiling Rates'!$D$240="F&amp;E",'Labor Loading Matrix'!K1269,0),IF('CLINs &amp; Ceiling Rates'!$D$241="F&amp;E",'Labor Loading Matrix'!L1269,0),IF('CLINs &amp; Ceiling Rates'!$D$242="F&amp;E",'Labor Loading Matrix'!M1269,0),IF('CLINs &amp; Ceiling Rates'!$D$243="F&amp;E",'Labor Loading Matrix'!N1269,0),IF('CLINs &amp; Ceiling Rates'!$D$244="F&amp;E",'Labor Loading Matrix'!O1269,0),IF('CLINs &amp; Ceiling Rates'!$D$245="F&amp;E",'Labor Loading Matrix'!P1269,0),IF('CLINs &amp; Ceiling Rates'!$D$246="F&amp;E",'Labor Loading Matrix'!Q1269,0),IF('CLINs &amp; Ceiling Rates'!$D$247="F&amp;E",'Labor Loading Matrix'!R1269,0),IF('CLINs &amp; Ceiling Rates'!$D$248="F&amp;E",'Labor Loading Matrix'!S1269,0),IF('CLINs &amp; Ceiling Rates'!$D$249="F&amp;E",'Labor Loading Matrix'!T1269,0),IF('CLINs &amp; Ceiling Rates'!$D$250="F&amp;E",'Labor Loading Matrix'!U1269,0),IF('CLINs &amp; Ceiling Rates'!$D$251="F&amp;E",'Labor Loading Matrix'!V1269,0),IF('CLINs &amp; Ceiling Rates'!$D$252="F&amp;E",'Labor Loading Matrix'!W1269,0),IF('CLINs &amp; Ceiling Rates'!$D$253="F&amp;E",'Labor Loading Matrix'!X1269,0),IF('CLINs &amp; Ceiling Rates'!$D$254="F&amp;E",'Labor Loading Matrix'!Y1269,0),IF('CLINs &amp; Ceiling Rates'!$D$255="F&amp;E",'Labor Loading Matrix'!Z1269,0),IF('CLINs &amp; Ceiling Rates'!$D$256="F&amp;E",'Labor Loading Matrix'!AA1269,0))</f>
        <v>0</v>
      </c>
      <c r="G1269" s="175">
        <f>SUM(IF('CLINs &amp; Ceiling Rates'!$D$237="R&amp;D",'Labor Loading Matrix'!H1269,0),IF('CLINs &amp; Ceiling Rates'!$D$238="R&amp;D",'Labor Loading Matrix'!I1269,0),IF('CLINs &amp; Ceiling Rates'!$D$239="R&amp;D",'Labor Loading Matrix'!J1269,0),IF('CLINs &amp; Ceiling Rates'!$D$240="R&amp;D",'Labor Loading Matrix'!K1269,0),IF('CLINs &amp; Ceiling Rates'!$D$241="R&amp;D",'Labor Loading Matrix'!L1269,0),IF('CLINs &amp; Ceiling Rates'!$D$242="R&amp;D",'Labor Loading Matrix'!M1269,0),IF('CLINs &amp; Ceiling Rates'!$D$243="R&amp;D",'Labor Loading Matrix'!N1269,0),IF('CLINs &amp; Ceiling Rates'!$D$244="R&amp;D",'Labor Loading Matrix'!O1269,0),IF('CLINs &amp; Ceiling Rates'!$D$245="R&amp;D",'Labor Loading Matrix'!P1269,0),IF('CLINs &amp; Ceiling Rates'!$D$246="R&amp;D",'Labor Loading Matrix'!Q1269,0),IF('CLINs &amp; Ceiling Rates'!$D$247="R&amp;D",'Labor Loading Matrix'!R1269,0),IF('CLINs &amp; Ceiling Rates'!$D$248="R&amp;D",'Labor Loading Matrix'!S1269,0),IF('CLINs &amp; Ceiling Rates'!$D$249="R&amp;D",'Labor Loading Matrix'!T1269,0),IF('CLINs &amp; Ceiling Rates'!$D$250="R&amp;D",'Labor Loading Matrix'!U1269,0),IF('CLINs &amp; Ceiling Rates'!$D$251="R&amp;D",'Labor Loading Matrix'!V1269,0),IF('CLINs &amp; Ceiling Rates'!$D$252="R&amp;D",'Labor Loading Matrix'!W1269,0),IF('CLINs &amp; Ceiling Rates'!$D$253="R&amp;D",'Labor Loading Matrix'!X1269,0),IF('CLINs &amp; Ceiling Rates'!$D$254="R&amp;D",'Labor Loading Matrix'!Y1269,0),IF('CLINs &amp; Ceiling Rates'!$D$255="R&amp;D",'Labor Loading Matrix'!Z1269,0),IF('CLINs &amp; Ceiling Rates'!$D$256="R&amp;D",'Labor Loading Matrix'!AA1269,0))</f>
        <v>0</v>
      </c>
      <c r="H1269" s="137"/>
      <c r="I1269" s="137"/>
      <c r="J1269" s="137"/>
      <c r="K1269" s="137"/>
      <c r="L1269" s="137"/>
      <c r="M1269" s="137"/>
      <c r="N1269" s="84"/>
      <c r="O1269" s="84"/>
      <c r="P1269" s="84"/>
      <c r="Q1269" s="84"/>
      <c r="R1269" s="133"/>
      <c r="S1269" s="133"/>
      <c r="T1269" s="133"/>
      <c r="U1269" s="133"/>
      <c r="V1269" s="133"/>
      <c r="W1269" s="133"/>
      <c r="X1269" s="133"/>
      <c r="Y1269" s="133"/>
      <c r="Z1269" s="133"/>
      <c r="AA1269" s="133"/>
    </row>
    <row r="1270" spans="1:27" s="73" customFormat="1" ht="18" hidden="1" customHeight="1" x14ac:dyDescent="0.25">
      <c r="A1270" s="173">
        <f>'CLINs &amp; Ceiling Rates'!B199</f>
        <v>0</v>
      </c>
      <c r="B1270" s="173">
        <f>'CLINs &amp; Ceiling Rates'!C199</f>
        <v>0</v>
      </c>
      <c r="C1270" s="177" t="str">
        <f>'CLINs &amp; Ceiling Rates'!O199</f>
        <v/>
      </c>
      <c r="D1270" s="211">
        <f>IF('CLINs &amp; Ceiling Rates'!D1226="",SUM('Labor Loading Matrix'!H1270:AA1270),SUM(E1270:G1270))</f>
        <v>0</v>
      </c>
      <c r="E1270" s="175">
        <f>SUM(IF('CLINs &amp; Ceiling Rates'!$D$237="OPS",'Labor Loading Matrix'!H1270,0),IF('CLINs &amp; Ceiling Rates'!$D$238="OPS",'Labor Loading Matrix'!I1270,0),IF('CLINs &amp; Ceiling Rates'!$D$239="OPS",'Labor Loading Matrix'!J1270,0),IF('CLINs &amp; Ceiling Rates'!$D$240="OPS",'Labor Loading Matrix'!K1270,0),IF('CLINs &amp; Ceiling Rates'!$D$241="OPS",'Labor Loading Matrix'!L1270,0),IF('CLINs &amp; Ceiling Rates'!$D$242="OPS",'Labor Loading Matrix'!M1270,0),IF('CLINs &amp; Ceiling Rates'!$D$243="OPS",'Labor Loading Matrix'!N1270,0),IF('CLINs &amp; Ceiling Rates'!$D$244="OPS",'Labor Loading Matrix'!O1270,0),IF('CLINs &amp; Ceiling Rates'!$D$245="OPS",'Labor Loading Matrix'!P1270,0),IF('CLINs &amp; Ceiling Rates'!$D$246="OPS",'Labor Loading Matrix'!Q1270,0),IF('CLINs &amp; Ceiling Rates'!$D$247="OPS",'Labor Loading Matrix'!R1270,0),IF('CLINs &amp; Ceiling Rates'!$D$248="OPS",'Labor Loading Matrix'!S1270,0),IF('CLINs &amp; Ceiling Rates'!$D$249="OPS",'Labor Loading Matrix'!T1270,0),IF('CLINs &amp; Ceiling Rates'!$D$250="OPS",'Labor Loading Matrix'!U1270,0),IF('CLINs &amp; Ceiling Rates'!$D$251="OPS",'Labor Loading Matrix'!V1270,0),IF('CLINs &amp; Ceiling Rates'!$D$252="OPS",'Labor Loading Matrix'!W1270,0),IF('CLINs &amp; Ceiling Rates'!$D$253="OPS",'Labor Loading Matrix'!X1270,0),IF('CLINs &amp; Ceiling Rates'!$D$254="OPS",'Labor Loading Matrix'!Y1270,0),IF('CLINs &amp; Ceiling Rates'!$D$255="OPS",'Labor Loading Matrix'!Z1270,0),IF('CLINs &amp; Ceiling Rates'!$D$256="OPS",'Labor Loading Matrix'!AA1270,0))</f>
        <v>0</v>
      </c>
      <c r="F1270" s="175">
        <f>SUM(IF('CLINs &amp; Ceiling Rates'!$D$237="F&amp;E",'Labor Loading Matrix'!H1270,0),IF('CLINs &amp; Ceiling Rates'!$D$238="F&amp;E",'Labor Loading Matrix'!I1270,0),IF('CLINs &amp; Ceiling Rates'!$D$239="F&amp;E",'Labor Loading Matrix'!J1270,0),IF('CLINs &amp; Ceiling Rates'!$D$240="F&amp;E",'Labor Loading Matrix'!K1270,0),IF('CLINs &amp; Ceiling Rates'!$D$241="F&amp;E",'Labor Loading Matrix'!L1270,0),IF('CLINs &amp; Ceiling Rates'!$D$242="F&amp;E",'Labor Loading Matrix'!M1270,0),IF('CLINs &amp; Ceiling Rates'!$D$243="F&amp;E",'Labor Loading Matrix'!N1270,0),IF('CLINs &amp; Ceiling Rates'!$D$244="F&amp;E",'Labor Loading Matrix'!O1270,0),IF('CLINs &amp; Ceiling Rates'!$D$245="F&amp;E",'Labor Loading Matrix'!P1270,0),IF('CLINs &amp; Ceiling Rates'!$D$246="F&amp;E",'Labor Loading Matrix'!Q1270,0),IF('CLINs &amp; Ceiling Rates'!$D$247="F&amp;E",'Labor Loading Matrix'!R1270,0),IF('CLINs &amp; Ceiling Rates'!$D$248="F&amp;E",'Labor Loading Matrix'!S1270,0),IF('CLINs &amp; Ceiling Rates'!$D$249="F&amp;E",'Labor Loading Matrix'!T1270,0),IF('CLINs &amp; Ceiling Rates'!$D$250="F&amp;E",'Labor Loading Matrix'!U1270,0),IF('CLINs &amp; Ceiling Rates'!$D$251="F&amp;E",'Labor Loading Matrix'!V1270,0),IF('CLINs &amp; Ceiling Rates'!$D$252="F&amp;E",'Labor Loading Matrix'!W1270,0),IF('CLINs &amp; Ceiling Rates'!$D$253="F&amp;E",'Labor Loading Matrix'!X1270,0),IF('CLINs &amp; Ceiling Rates'!$D$254="F&amp;E",'Labor Loading Matrix'!Y1270,0),IF('CLINs &amp; Ceiling Rates'!$D$255="F&amp;E",'Labor Loading Matrix'!Z1270,0),IF('CLINs &amp; Ceiling Rates'!$D$256="F&amp;E",'Labor Loading Matrix'!AA1270,0))</f>
        <v>0</v>
      </c>
      <c r="G1270" s="175">
        <f>SUM(IF('CLINs &amp; Ceiling Rates'!$D$237="R&amp;D",'Labor Loading Matrix'!H1270,0),IF('CLINs &amp; Ceiling Rates'!$D$238="R&amp;D",'Labor Loading Matrix'!I1270,0),IF('CLINs &amp; Ceiling Rates'!$D$239="R&amp;D",'Labor Loading Matrix'!J1270,0),IF('CLINs &amp; Ceiling Rates'!$D$240="R&amp;D",'Labor Loading Matrix'!K1270,0),IF('CLINs &amp; Ceiling Rates'!$D$241="R&amp;D",'Labor Loading Matrix'!L1270,0),IF('CLINs &amp; Ceiling Rates'!$D$242="R&amp;D",'Labor Loading Matrix'!M1270,0),IF('CLINs &amp; Ceiling Rates'!$D$243="R&amp;D",'Labor Loading Matrix'!N1270,0),IF('CLINs &amp; Ceiling Rates'!$D$244="R&amp;D",'Labor Loading Matrix'!O1270,0),IF('CLINs &amp; Ceiling Rates'!$D$245="R&amp;D",'Labor Loading Matrix'!P1270,0),IF('CLINs &amp; Ceiling Rates'!$D$246="R&amp;D",'Labor Loading Matrix'!Q1270,0),IF('CLINs &amp; Ceiling Rates'!$D$247="R&amp;D",'Labor Loading Matrix'!R1270,0),IF('CLINs &amp; Ceiling Rates'!$D$248="R&amp;D",'Labor Loading Matrix'!S1270,0),IF('CLINs &amp; Ceiling Rates'!$D$249="R&amp;D",'Labor Loading Matrix'!T1270,0),IF('CLINs &amp; Ceiling Rates'!$D$250="R&amp;D",'Labor Loading Matrix'!U1270,0),IF('CLINs &amp; Ceiling Rates'!$D$251="R&amp;D",'Labor Loading Matrix'!V1270,0),IF('CLINs &amp; Ceiling Rates'!$D$252="R&amp;D",'Labor Loading Matrix'!W1270,0),IF('CLINs &amp; Ceiling Rates'!$D$253="R&amp;D",'Labor Loading Matrix'!X1270,0),IF('CLINs &amp; Ceiling Rates'!$D$254="R&amp;D",'Labor Loading Matrix'!Y1270,0),IF('CLINs &amp; Ceiling Rates'!$D$255="R&amp;D",'Labor Loading Matrix'!Z1270,0),IF('CLINs &amp; Ceiling Rates'!$D$256="R&amp;D",'Labor Loading Matrix'!AA1270,0))</f>
        <v>0</v>
      </c>
      <c r="H1270" s="137"/>
      <c r="I1270" s="137"/>
      <c r="J1270" s="137"/>
      <c r="K1270" s="137"/>
      <c r="L1270" s="137"/>
      <c r="M1270" s="137"/>
      <c r="N1270" s="84"/>
      <c r="O1270" s="84"/>
      <c r="P1270" s="84"/>
      <c r="Q1270" s="84"/>
      <c r="R1270" s="133"/>
      <c r="S1270" s="133"/>
      <c r="T1270" s="133"/>
      <c r="U1270" s="133"/>
      <c r="V1270" s="133"/>
      <c r="W1270" s="133"/>
      <c r="X1270" s="133"/>
      <c r="Y1270" s="133"/>
      <c r="Z1270" s="133"/>
      <c r="AA1270" s="133"/>
    </row>
    <row r="1271" spans="1:27" s="73" customFormat="1" ht="18" hidden="1" customHeight="1" x14ac:dyDescent="0.25">
      <c r="A1271" s="173">
        <f>'CLINs &amp; Ceiling Rates'!B200</f>
        <v>0</v>
      </c>
      <c r="B1271" s="173">
        <f>'CLINs &amp; Ceiling Rates'!C200</f>
        <v>0</v>
      </c>
      <c r="C1271" s="177" t="str">
        <f>'CLINs &amp; Ceiling Rates'!O200</f>
        <v/>
      </c>
      <c r="D1271" s="211">
        <f>IF('CLINs &amp; Ceiling Rates'!D1227="",SUM('Labor Loading Matrix'!H1271:AA1271),SUM(E1271:G1271))</f>
        <v>0</v>
      </c>
      <c r="E1271" s="175">
        <f>SUM(IF('CLINs &amp; Ceiling Rates'!$D$237="OPS",'Labor Loading Matrix'!H1271,0),IF('CLINs &amp; Ceiling Rates'!$D$238="OPS",'Labor Loading Matrix'!I1271,0),IF('CLINs &amp; Ceiling Rates'!$D$239="OPS",'Labor Loading Matrix'!J1271,0),IF('CLINs &amp; Ceiling Rates'!$D$240="OPS",'Labor Loading Matrix'!K1271,0),IF('CLINs &amp; Ceiling Rates'!$D$241="OPS",'Labor Loading Matrix'!L1271,0),IF('CLINs &amp; Ceiling Rates'!$D$242="OPS",'Labor Loading Matrix'!M1271,0),IF('CLINs &amp; Ceiling Rates'!$D$243="OPS",'Labor Loading Matrix'!N1271,0),IF('CLINs &amp; Ceiling Rates'!$D$244="OPS",'Labor Loading Matrix'!O1271,0),IF('CLINs &amp; Ceiling Rates'!$D$245="OPS",'Labor Loading Matrix'!P1271,0),IF('CLINs &amp; Ceiling Rates'!$D$246="OPS",'Labor Loading Matrix'!Q1271,0),IF('CLINs &amp; Ceiling Rates'!$D$247="OPS",'Labor Loading Matrix'!R1271,0),IF('CLINs &amp; Ceiling Rates'!$D$248="OPS",'Labor Loading Matrix'!S1271,0),IF('CLINs &amp; Ceiling Rates'!$D$249="OPS",'Labor Loading Matrix'!T1271,0),IF('CLINs &amp; Ceiling Rates'!$D$250="OPS",'Labor Loading Matrix'!U1271,0),IF('CLINs &amp; Ceiling Rates'!$D$251="OPS",'Labor Loading Matrix'!V1271,0),IF('CLINs &amp; Ceiling Rates'!$D$252="OPS",'Labor Loading Matrix'!W1271,0),IF('CLINs &amp; Ceiling Rates'!$D$253="OPS",'Labor Loading Matrix'!X1271,0),IF('CLINs &amp; Ceiling Rates'!$D$254="OPS",'Labor Loading Matrix'!Y1271,0),IF('CLINs &amp; Ceiling Rates'!$D$255="OPS",'Labor Loading Matrix'!Z1271,0),IF('CLINs &amp; Ceiling Rates'!$D$256="OPS",'Labor Loading Matrix'!AA1271,0))</f>
        <v>0</v>
      </c>
      <c r="F1271" s="175">
        <f>SUM(IF('CLINs &amp; Ceiling Rates'!$D$237="F&amp;E",'Labor Loading Matrix'!H1271,0),IF('CLINs &amp; Ceiling Rates'!$D$238="F&amp;E",'Labor Loading Matrix'!I1271,0),IF('CLINs &amp; Ceiling Rates'!$D$239="F&amp;E",'Labor Loading Matrix'!J1271,0),IF('CLINs &amp; Ceiling Rates'!$D$240="F&amp;E",'Labor Loading Matrix'!K1271,0),IF('CLINs &amp; Ceiling Rates'!$D$241="F&amp;E",'Labor Loading Matrix'!L1271,0),IF('CLINs &amp; Ceiling Rates'!$D$242="F&amp;E",'Labor Loading Matrix'!M1271,0),IF('CLINs &amp; Ceiling Rates'!$D$243="F&amp;E",'Labor Loading Matrix'!N1271,0),IF('CLINs &amp; Ceiling Rates'!$D$244="F&amp;E",'Labor Loading Matrix'!O1271,0),IF('CLINs &amp; Ceiling Rates'!$D$245="F&amp;E",'Labor Loading Matrix'!P1271,0),IF('CLINs &amp; Ceiling Rates'!$D$246="F&amp;E",'Labor Loading Matrix'!Q1271,0),IF('CLINs &amp; Ceiling Rates'!$D$247="F&amp;E",'Labor Loading Matrix'!R1271,0),IF('CLINs &amp; Ceiling Rates'!$D$248="F&amp;E",'Labor Loading Matrix'!S1271,0),IF('CLINs &amp; Ceiling Rates'!$D$249="F&amp;E",'Labor Loading Matrix'!T1271,0),IF('CLINs &amp; Ceiling Rates'!$D$250="F&amp;E",'Labor Loading Matrix'!U1271,0),IF('CLINs &amp; Ceiling Rates'!$D$251="F&amp;E",'Labor Loading Matrix'!V1271,0),IF('CLINs &amp; Ceiling Rates'!$D$252="F&amp;E",'Labor Loading Matrix'!W1271,0),IF('CLINs &amp; Ceiling Rates'!$D$253="F&amp;E",'Labor Loading Matrix'!X1271,0),IF('CLINs &amp; Ceiling Rates'!$D$254="F&amp;E",'Labor Loading Matrix'!Y1271,0),IF('CLINs &amp; Ceiling Rates'!$D$255="F&amp;E",'Labor Loading Matrix'!Z1271,0),IF('CLINs &amp; Ceiling Rates'!$D$256="F&amp;E",'Labor Loading Matrix'!AA1271,0))</f>
        <v>0</v>
      </c>
      <c r="G1271" s="175">
        <f>SUM(IF('CLINs &amp; Ceiling Rates'!$D$237="R&amp;D",'Labor Loading Matrix'!H1271,0),IF('CLINs &amp; Ceiling Rates'!$D$238="R&amp;D",'Labor Loading Matrix'!I1271,0),IF('CLINs &amp; Ceiling Rates'!$D$239="R&amp;D",'Labor Loading Matrix'!J1271,0),IF('CLINs &amp; Ceiling Rates'!$D$240="R&amp;D",'Labor Loading Matrix'!K1271,0),IF('CLINs &amp; Ceiling Rates'!$D$241="R&amp;D",'Labor Loading Matrix'!L1271,0),IF('CLINs &amp; Ceiling Rates'!$D$242="R&amp;D",'Labor Loading Matrix'!M1271,0),IF('CLINs &amp; Ceiling Rates'!$D$243="R&amp;D",'Labor Loading Matrix'!N1271,0),IF('CLINs &amp; Ceiling Rates'!$D$244="R&amp;D",'Labor Loading Matrix'!O1271,0),IF('CLINs &amp; Ceiling Rates'!$D$245="R&amp;D",'Labor Loading Matrix'!P1271,0),IF('CLINs &amp; Ceiling Rates'!$D$246="R&amp;D",'Labor Loading Matrix'!Q1271,0),IF('CLINs &amp; Ceiling Rates'!$D$247="R&amp;D",'Labor Loading Matrix'!R1271,0),IF('CLINs &amp; Ceiling Rates'!$D$248="R&amp;D",'Labor Loading Matrix'!S1271,0),IF('CLINs &amp; Ceiling Rates'!$D$249="R&amp;D",'Labor Loading Matrix'!T1271,0),IF('CLINs &amp; Ceiling Rates'!$D$250="R&amp;D",'Labor Loading Matrix'!U1271,0),IF('CLINs &amp; Ceiling Rates'!$D$251="R&amp;D",'Labor Loading Matrix'!V1271,0),IF('CLINs &amp; Ceiling Rates'!$D$252="R&amp;D",'Labor Loading Matrix'!W1271,0),IF('CLINs &amp; Ceiling Rates'!$D$253="R&amp;D",'Labor Loading Matrix'!X1271,0),IF('CLINs &amp; Ceiling Rates'!$D$254="R&amp;D",'Labor Loading Matrix'!Y1271,0),IF('CLINs &amp; Ceiling Rates'!$D$255="R&amp;D",'Labor Loading Matrix'!Z1271,0),IF('CLINs &amp; Ceiling Rates'!$D$256="R&amp;D",'Labor Loading Matrix'!AA1271,0))</f>
        <v>0</v>
      </c>
      <c r="H1271" s="137"/>
      <c r="I1271" s="137"/>
      <c r="J1271" s="137"/>
      <c r="K1271" s="137"/>
      <c r="L1271" s="137"/>
      <c r="M1271" s="137"/>
      <c r="N1271" s="84"/>
      <c r="O1271" s="84"/>
      <c r="P1271" s="84"/>
      <c r="Q1271" s="84"/>
      <c r="R1271" s="133"/>
      <c r="S1271" s="133"/>
      <c r="T1271" s="133"/>
      <c r="U1271" s="133"/>
      <c r="V1271" s="133"/>
      <c r="W1271" s="133"/>
      <c r="X1271" s="133"/>
      <c r="Y1271" s="133"/>
      <c r="Z1271" s="133"/>
      <c r="AA1271" s="133"/>
    </row>
    <row r="1272" spans="1:27" s="73" customFormat="1" ht="18" hidden="1" customHeight="1" x14ac:dyDescent="0.25">
      <c r="A1272" s="173">
        <f>'CLINs &amp; Ceiling Rates'!B201</f>
        <v>0</v>
      </c>
      <c r="B1272" s="173">
        <f>'CLINs &amp; Ceiling Rates'!C201</f>
        <v>0</v>
      </c>
      <c r="C1272" s="177" t="str">
        <f>'CLINs &amp; Ceiling Rates'!O201</f>
        <v/>
      </c>
      <c r="D1272" s="211">
        <f>IF('CLINs &amp; Ceiling Rates'!D1228="",SUM('Labor Loading Matrix'!H1272:AA1272),SUM(E1272:G1272))</f>
        <v>0</v>
      </c>
      <c r="E1272" s="175">
        <f>SUM(IF('CLINs &amp; Ceiling Rates'!$D$237="OPS",'Labor Loading Matrix'!H1272,0),IF('CLINs &amp; Ceiling Rates'!$D$238="OPS",'Labor Loading Matrix'!I1272,0),IF('CLINs &amp; Ceiling Rates'!$D$239="OPS",'Labor Loading Matrix'!J1272,0),IF('CLINs &amp; Ceiling Rates'!$D$240="OPS",'Labor Loading Matrix'!K1272,0),IF('CLINs &amp; Ceiling Rates'!$D$241="OPS",'Labor Loading Matrix'!L1272,0),IF('CLINs &amp; Ceiling Rates'!$D$242="OPS",'Labor Loading Matrix'!M1272,0),IF('CLINs &amp; Ceiling Rates'!$D$243="OPS",'Labor Loading Matrix'!N1272,0),IF('CLINs &amp; Ceiling Rates'!$D$244="OPS",'Labor Loading Matrix'!O1272,0),IF('CLINs &amp; Ceiling Rates'!$D$245="OPS",'Labor Loading Matrix'!P1272,0),IF('CLINs &amp; Ceiling Rates'!$D$246="OPS",'Labor Loading Matrix'!Q1272,0),IF('CLINs &amp; Ceiling Rates'!$D$247="OPS",'Labor Loading Matrix'!R1272,0),IF('CLINs &amp; Ceiling Rates'!$D$248="OPS",'Labor Loading Matrix'!S1272,0),IF('CLINs &amp; Ceiling Rates'!$D$249="OPS",'Labor Loading Matrix'!T1272,0),IF('CLINs &amp; Ceiling Rates'!$D$250="OPS",'Labor Loading Matrix'!U1272,0),IF('CLINs &amp; Ceiling Rates'!$D$251="OPS",'Labor Loading Matrix'!V1272,0),IF('CLINs &amp; Ceiling Rates'!$D$252="OPS",'Labor Loading Matrix'!W1272,0),IF('CLINs &amp; Ceiling Rates'!$D$253="OPS",'Labor Loading Matrix'!X1272,0),IF('CLINs &amp; Ceiling Rates'!$D$254="OPS",'Labor Loading Matrix'!Y1272,0),IF('CLINs &amp; Ceiling Rates'!$D$255="OPS",'Labor Loading Matrix'!Z1272,0),IF('CLINs &amp; Ceiling Rates'!$D$256="OPS",'Labor Loading Matrix'!AA1272,0))</f>
        <v>0</v>
      </c>
      <c r="F1272" s="175">
        <f>SUM(IF('CLINs &amp; Ceiling Rates'!$D$237="F&amp;E",'Labor Loading Matrix'!H1272,0),IF('CLINs &amp; Ceiling Rates'!$D$238="F&amp;E",'Labor Loading Matrix'!I1272,0),IF('CLINs &amp; Ceiling Rates'!$D$239="F&amp;E",'Labor Loading Matrix'!J1272,0),IF('CLINs &amp; Ceiling Rates'!$D$240="F&amp;E",'Labor Loading Matrix'!K1272,0),IF('CLINs &amp; Ceiling Rates'!$D$241="F&amp;E",'Labor Loading Matrix'!L1272,0),IF('CLINs &amp; Ceiling Rates'!$D$242="F&amp;E",'Labor Loading Matrix'!M1272,0),IF('CLINs &amp; Ceiling Rates'!$D$243="F&amp;E",'Labor Loading Matrix'!N1272,0),IF('CLINs &amp; Ceiling Rates'!$D$244="F&amp;E",'Labor Loading Matrix'!O1272,0),IF('CLINs &amp; Ceiling Rates'!$D$245="F&amp;E",'Labor Loading Matrix'!P1272,0),IF('CLINs &amp; Ceiling Rates'!$D$246="F&amp;E",'Labor Loading Matrix'!Q1272,0),IF('CLINs &amp; Ceiling Rates'!$D$247="F&amp;E",'Labor Loading Matrix'!R1272,0),IF('CLINs &amp; Ceiling Rates'!$D$248="F&amp;E",'Labor Loading Matrix'!S1272,0),IF('CLINs &amp; Ceiling Rates'!$D$249="F&amp;E",'Labor Loading Matrix'!T1272,0),IF('CLINs &amp; Ceiling Rates'!$D$250="F&amp;E",'Labor Loading Matrix'!U1272,0),IF('CLINs &amp; Ceiling Rates'!$D$251="F&amp;E",'Labor Loading Matrix'!V1272,0),IF('CLINs &amp; Ceiling Rates'!$D$252="F&amp;E",'Labor Loading Matrix'!W1272,0),IF('CLINs &amp; Ceiling Rates'!$D$253="F&amp;E",'Labor Loading Matrix'!X1272,0),IF('CLINs &amp; Ceiling Rates'!$D$254="F&amp;E",'Labor Loading Matrix'!Y1272,0),IF('CLINs &amp; Ceiling Rates'!$D$255="F&amp;E",'Labor Loading Matrix'!Z1272,0),IF('CLINs &amp; Ceiling Rates'!$D$256="F&amp;E",'Labor Loading Matrix'!AA1272,0))</f>
        <v>0</v>
      </c>
      <c r="G1272" s="175">
        <f>SUM(IF('CLINs &amp; Ceiling Rates'!$D$237="R&amp;D",'Labor Loading Matrix'!H1272,0),IF('CLINs &amp; Ceiling Rates'!$D$238="R&amp;D",'Labor Loading Matrix'!I1272,0),IF('CLINs &amp; Ceiling Rates'!$D$239="R&amp;D",'Labor Loading Matrix'!J1272,0),IF('CLINs &amp; Ceiling Rates'!$D$240="R&amp;D",'Labor Loading Matrix'!K1272,0),IF('CLINs &amp; Ceiling Rates'!$D$241="R&amp;D",'Labor Loading Matrix'!L1272,0),IF('CLINs &amp; Ceiling Rates'!$D$242="R&amp;D",'Labor Loading Matrix'!M1272,0),IF('CLINs &amp; Ceiling Rates'!$D$243="R&amp;D",'Labor Loading Matrix'!N1272,0),IF('CLINs &amp; Ceiling Rates'!$D$244="R&amp;D",'Labor Loading Matrix'!O1272,0),IF('CLINs &amp; Ceiling Rates'!$D$245="R&amp;D",'Labor Loading Matrix'!P1272,0),IF('CLINs &amp; Ceiling Rates'!$D$246="R&amp;D",'Labor Loading Matrix'!Q1272,0),IF('CLINs &amp; Ceiling Rates'!$D$247="R&amp;D",'Labor Loading Matrix'!R1272,0),IF('CLINs &amp; Ceiling Rates'!$D$248="R&amp;D",'Labor Loading Matrix'!S1272,0),IF('CLINs &amp; Ceiling Rates'!$D$249="R&amp;D",'Labor Loading Matrix'!T1272,0),IF('CLINs &amp; Ceiling Rates'!$D$250="R&amp;D",'Labor Loading Matrix'!U1272,0),IF('CLINs &amp; Ceiling Rates'!$D$251="R&amp;D",'Labor Loading Matrix'!V1272,0),IF('CLINs &amp; Ceiling Rates'!$D$252="R&amp;D",'Labor Loading Matrix'!W1272,0),IF('CLINs &amp; Ceiling Rates'!$D$253="R&amp;D",'Labor Loading Matrix'!X1272,0),IF('CLINs &amp; Ceiling Rates'!$D$254="R&amp;D",'Labor Loading Matrix'!Y1272,0),IF('CLINs &amp; Ceiling Rates'!$D$255="R&amp;D",'Labor Loading Matrix'!Z1272,0),IF('CLINs &amp; Ceiling Rates'!$D$256="R&amp;D",'Labor Loading Matrix'!AA1272,0))</f>
        <v>0</v>
      </c>
      <c r="H1272" s="137"/>
      <c r="I1272" s="137"/>
      <c r="J1272" s="137"/>
      <c r="K1272" s="137"/>
      <c r="L1272" s="137"/>
      <c r="M1272" s="137"/>
      <c r="N1272" s="84"/>
      <c r="O1272" s="84"/>
      <c r="P1272" s="84"/>
      <c r="Q1272" s="84"/>
      <c r="R1272" s="133"/>
      <c r="S1272" s="133"/>
      <c r="T1272" s="133"/>
      <c r="U1272" s="133"/>
      <c r="V1272" s="133"/>
      <c r="W1272" s="133"/>
      <c r="X1272" s="133"/>
      <c r="Y1272" s="133"/>
      <c r="Z1272" s="133"/>
      <c r="AA1272" s="133"/>
    </row>
    <row r="1273" spans="1:27" s="73" customFormat="1" ht="18" hidden="1" customHeight="1" x14ac:dyDescent="0.25">
      <c r="A1273" s="173">
        <f>'CLINs &amp; Ceiling Rates'!B202</f>
        <v>0</v>
      </c>
      <c r="B1273" s="173">
        <f>'CLINs &amp; Ceiling Rates'!C202</f>
        <v>0</v>
      </c>
      <c r="C1273" s="177" t="str">
        <f>'CLINs &amp; Ceiling Rates'!O202</f>
        <v/>
      </c>
      <c r="D1273" s="211">
        <f>IF('CLINs &amp; Ceiling Rates'!D1229="",SUM('Labor Loading Matrix'!H1273:AA1273),SUM(E1273:G1273))</f>
        <v>0</v>
      </c>
      <c r="E1273" s="175">
        <f>SUM(IF('CLINs &amp; Ceiling Rates'!$D$237="OPS",'Labor Loading Matrix'!H1273,0),IF('CLINs &amp; Ceiling Rates'!$D$238="OPS",'Labor Loading Matrix'!I1273,0),IF('CLINs &amp; Ceiling Rates'!$D$239="OPS",'Labor Loading Matrix'!J1273,0),IF('CLINs &amp; Ceiling Rates'!$D$240="OPS",'Labor Loading Matrix'!K1273,0),IF('CLINs &amp; Ceiling Rates'!$D$241="OPS",'Labor Loading Matrix'!L1273,0),IF('CLINs &amp; Ceiling Rates'!$D$242="OPS",'Labor Loading Matrix'!M1273,0),IF('CLINs &amp; Ceiling Rates'!$D$243="OPS",'Labor Loading Matrix'!N1273,0),IF('CLINs &amp; Ceiling Rates'!$D$244="OPS",'Labor Loading Matrix'!O1273,0),IF('CLINs &amp; Ceiling Rates'!$D$245="OPS",'Labor Loading Matrix'!P1273,0),IF('CLINs &amp; Ceiling Rates'!$D$246="OPS",'Labor Loading Matrix'!Q1273,0),IF('CLINs &amp; Ceiling Rates'!$D$247="OPS",'Labor Loading Matrix'!R1273,0),IF('CLINs &amp; Ceiling Rates'!$D$248="OPS",'Labor Loading Matrix'!S1273,0),IF('CLINs &amp; Ceiling Rates'!$D$249="OPS",'Labor Loading Matrix'!T1273,0),IF('CLINs &amp; Ceiling Rates'!$D$250="OPS",'Labor Loading Matrix'!U1273,0),IF('CLINs &amp; Ceiling Rates'!$D$251="OPS",'Labor Loading Matrix'!V1273,0),IF('CLINs &amp; Ceiling Rates'!$D$252="OPS",'Labor Loading Matrix'!W1273,0),IF('CLINs &amp; Ceiling Rates'!$D$253="OPS",'Labor Loading Matrix'!X1273,0),IF('CLINs &amp; Ceiling Rates'!$D$254="OPS",'Labor Loading Matrix'!Y1273,0),IF('CLINs &amp; Ceiling Rates'!$D$255="OPS",'Labor Loading Matrix'!Z1273,0),IF('CLINs &amp; Ceiling Rates'!$D$256="OPS",'Labor Loading Matrix'!AA1273,0))</f>
        <v>0</v>
      </c>
      <c r="F1273" s="175">
        <f>SUM(IF('CLINs &amp; Ceiling Rates'!$D$237="F&amp;E",'Labor Loading Matrix'!H1273,0),IF('CLINs &amp; Ceiling Rates'!$D$238="F&amp;E",'Labor Loading Matrix'!I1273,0),IF('CLINs &amp; Ceiling Rates'!$D$239="F&amp;E",'Labor Loading Matrix'!J1273,0),IF('CLINs &amp; Ceiling Rates'!$D$240="F&amp;E",'Labor Loading Matrix'!K1273,0),IF('CLINs &amp; Ceiling Rates'!$D$241="F&amp;E",'Labor Loading Matrix'!L1273,0),IF('CLINs &amp; Ceiling Rates'!$D$242="F&amp;E",'Labor Loading Matrix'!M1273,0),IF('CLINs &amp; Ceiling Rates'!$D$243="F&amp;E",'Labor Loading Matrix'!N1273,0),IF('CLINs &amp; Ceiling Rates'!$D$244="F&amp;E",'Labor Loading Matrix'!O1273,0),IF('CLINs &amp; Ceiling Rates'!$D$245="F&amp;E",'Labor Loading Matrix'!P1273,0),IF('CLINs &amp; Ceiling Rates'!$D$246="F&amp;E",'Labor Loading Matrix'!Q1273,0),IF('CLINs &amp; Ceiling Rates'!$D$247="F&amp;E",'Labor Loading Matrix'!R1273,0),IF('CLINs &amp; Ceiling Rates'!$D$248="F&amp;E",'Labor Loading Matrix'!S1273,0),IF('CLINs &amp; Ceiling Rates'!$D$249="F&amp;E",'Labor Loading Matrix'!T1273,0),IF('CLINs &amp; Ceiling Rates'!$D$250="F&amp;E",'Labor Loading Matrix'!U1273,0),IF('CLINs &amp; Ceiling Rates'!$D$251="F&amp;E",'Labor Loading Matrix'!V1273,0),IF('CLINs &amp; Ceiling Rates'!$D$252="F&amp;E",'Labor Loading Matrix'!W1273,0),IF('CLINs &amp; Ceiling Rates'!$D$253="F&amp;E",'Labor Loading Matrix'!X1273,0),IF('CLINs &amp; Ceiling Rates'!$D$254="F&amp;E",'Labor Loading Matrix'!Y1273,0),IF('CLINs &amp; Ceiling Rates'!$D$255="F&amp;E",'Labor Loading Matrix'!Z1273,0),IF('CLINs &amp; Ceiling Rates'!$D$256="F&amp;E",'Labor Loading Matrix'!AA1273,0))</f>
        <v>0</v>
      </c>
      <c r="G1273" s="175">
        <f>SUM(IF('CLINs &amp; Ceiling Rates'!$D$237="R&amp;D",'Labor Loading Matrix'!H1273,0),IF('CLINs &amp; Ceiling Rates'!$D$238="R&amp;D",'Labor Loading Matrix'!I1273,0),IF('CLINs &amp; Ceiling Rates'!$D$239="R&amp;D",'Labor Loading Matrix'!J1273,0),IF('CLINs &amp; Ceiling Rates'!$D$240="R&amp;D",'Labor Loading Matrix'!K1273,0),IF('CLINs &amp; Ceiling Rates'!$D$241="R&amp;D",'Labor Loading Matrix'!L1273,0),IF('CLINs &amp; Ceiling Rates'!$D$242="R&amp;D",'Labor Loading Matrix'!M1273,0),IF('CLINs &amp; Ceiling Rates'!$D$243="R&amp;D",'Labor Loading Matrix'!N1273,0),IF('CLINs &amp; Ceiling Rates'!$D$244="R&amp;D",'Labor Loading Matrix'!O1273,0),IF('CLINs &amp; Ceiling Rates'!$D$245="R&amp;D",'Labor Loading Matrix'!P1273,0),IF('CLINs &amp; Ceiling Rates'!$D$246="R&amp;D",'Labor Loading Matrix'!Q1273,0),IF('CLINs &amp; Ceiling Rates'!$D$247="R&amp;D",'Labor Loading Matrix'!R1273,0),IF('CLINs &amp; Ceiling Rates'!$D$248="R&amp;D",'Labor Loading Matrix'!S1273,0),IF('CLINs &amp; Ceiling Rates'!$D$249="R&amp;D",'Labor Loading Matrix'!T1273,0),IF('CLINs &amp; Ceiling Rates'!$D$250="R&amp;D",'Labor Loading Matrix'!U1273,0),IF('CLINs &amp; Ceiling Rates'!$D$251="R&amp;D",'Labor Loading Matrix'!V1273,0),IF('CLINs &amp; Ceiling Rates'!$D$252="R&amp;D",'Labor Loading Matrix'!W1273,0),IF('CLINs &amp; Ceiling Rates'!$D$253="R&amp;D",'Labor Loading Matrix'!X1273,0),IF('CLINs &amp; Ceiling Rates'!$D$254="R&amp;D",'Labor Loading Matrix'!Y1273,0),IF('CLINs &amp; Ceiling Rates'!$D$255="R&amp;D",'Labor Loading Matrix'!Z1273,0),IF('CLINs &amp; Ceiling Rates'!$D$256="R&amp;D",'Labor Loading Matrix'!AA1273,0))</f>
        <v>0</v>
      </c>
      <c r="H1273" s="137"/>
      <c r="I1273" s="137"/>
      <c r="J1273" s="137"/>
      <c r="K1273" s="137"/>
      <c r="L1273" s="137"/>
      <c r="M1273" s="137"/>
      <c r="N1273" s="84"/>
      <c r="O1273" s="84"/>
      <c r="P1273" s="84"/>
      <c r="Q1273" s="84"/>
      <c r="R1273" s="133"/>
      <c r="S1273" s="133"/>
      <c r="T1273" s="133"/>
      <c r="U1273" s="133"/>
      <c r="V1273" s="133"/>
      <c r="W1273" s="133"/>
      <c r="X1273" s="133"/>
      <c r="Y1273" s="133"/>
      <c r="Z1273" s="133"/>
      <c r="AA1273" s="133"/>
    </row>
    <row r="1274" spans="1:27" s="73" customFormat="1" ht="18" hidden="1" customHeight="1" x14ac:dyDescent="0.25">
      <c r="A1274" s="173">
        <f>'CLINs &amp; Ceiling Rates'!B203</f>
        <v>0</v>
      </c>
      <c r="B1274" s="173">
        <f>'CLINs &amp; Ceiling Rates'!C203</f>
        <v>0</v>
      </c>
      <c r="C1274" s="177" t="str">
        <f>'CLINs &amp; Ceiling Rates'!O203</f>
        <v/>
      </c>
      <c r="D1274" s="211">
        <f>IF('CLINs &amp; Ceiling Rates'!D1230="",SUM('Labor Loading Matrix'!H1274:AA1274),SUM(E1274:G1274))</f>
        <v>0</v>
      </c>
      <c r="E1274" s="175">
        <f>SUM(IF('CLINs &amp; Ceiling Rates'!$D$237="OPS",'Labor Loading Matrix'!H1274,0),IF('CLINs &amp; Ceiling Rates'!$D$238="OPS",'Labor Loading Matrix'!I1274,0),IF('CLINs &amp; Ceiling Rates'!$D$239="OPS",'Labor Loading Matrix'!J1274,0),IF('CLINs &amp; Ceiling Rates'!$D$240="OPS",'Labor Loading Matrix'!K1274,0),IF('CLINs &amp; Ceiling Rates'!$D$241="OPS",'Labor Loading Matrix'!L1274,0),IF('CLINs &amp; Ceiling Rates'!$D$242="OPS",'Labor Loading Matrix'!M1274,0),IF('CLINs &amp; Ceiling Rates'!$D$243="OPS",'Labor Loading Matrix'!N1274,0),IF('CLINs &amp; Ceiling Rates'!$D$244="OPS",'Labor Loading Matrix'!O1274,0),IF('CLINs &amp; Ceiling Rates'!$D$245="OPS",'Labor Loading Matrix'!P1274,0),IF('CLINs &amp; Ceiling Rates'!$D$246="OPS",'Labor Loading Matrix'!Q1274,0),IF('CLINs &amp; Ceiling Rates'!$D$247="OPS",'Labor Loading Matrix'!R1274,0),IF('CLINs &amp; Ceiling Rates'!$D$248="OPS",'Labor Loading Matrix'!S1274,0),IF('CLINs &amp; Ceiling Rates'!$D$249="OPS",'Labor Loading Matrix'!T1274,0),IF('CLINs &amp; Ceiling Rates'!$D$250="OPS",'Labor Loading Matrix'!U1274,0),IF('CLINs &amp; Ceiling Rates'!$D$251="OPS",'Labor Loading Matrix'!V1274,0),IF('CLINs &amp; Ceiling Rates'!$D$252="OPS",'Labor Loading Matrix'!W1274,0),IF('CLINs &amp; Ceiling Rates'!$D$253="OPS",'Labor Loading Matrix'!X1274,0),IF('CLINs &amp; Ceiling Rates'!$D$254="OPS",'Labor Loading Matrix'!Y1274,0),IF('CLINs &amp; Ceiling Rates'!$D$255="OPS",'Labor Loading Matrix'!Z1274,0),IF('CLINs &amp; Ceiling Rates'!$D$256="OPS",'Labor Loading Matrix'!AA1274,0))</f>
        <v>0</v>
      </c>
      <c r="F1274" s="175">
        <f>SUM(IF('CLINs &amp; Ceiling Rates'!$D$237="F&amp;E",'Labor Loading Matrix'!H1274,0),IF('CLINs &amp; Ceiling Rates'!$D$238="F&amp;E",'Labor Loading Matrix'!I1274,0),IF('CLINs &amp; Ceiling Rates'!$D$239="F&amp;E",'Labor Loading Matrix'!J1274,0),IF('CLINs &amp; Ceiling Rates'!$D$240="F&amp;E",'Labor Loading Matrix'!K1274,0),IF('CLINs &amp; Ceiling Rates'!$D$241="F&amp;E",'Labor Loading Matrix'!L1274,0),IF('CLINs &amp; Ceiling Rates'!$D$242="F&amp;E",'Labor Loading Matrix'!M1274,0),IF('CLINs &amp; Ceiling Rates'!$D$243="F&amp;E",'Labor Loading Matrix'!N1274,0),IF('CLINs &amp; Ceiling Rates'!$D$244="F&amp;E",'Labor Loading Matrix'!O1274,0),IF('CLINs &amp; Ceiling Rates'!$D$245="F&amp;E",'Labor Loading Matrix'!P1274,0),IF('CLINs &amp; Ceiling Rates'!$D$246="F&amp;E",'Labor Loading Matrix'!Q1274,0),IF('CLINs &amp; Ceiling Rates'!$D$247="F&amp;E",'Labor Loading Matrix'!R1274,0),IF('CLINs &amp; Ceiling Rates'!$D$248="F&amp;E",'Labor Loading Matrix'!S1274,0),IF('CLINs &amp; Ceiling Rates'!$D$249="F&amp;E",'Labor Loading Matrix'!T1274,0),IF('CLINs &amp; Ceiling Rates'!$D$250="F&amp;E",'Labor Loading Matrix'!U1274,0),IF('CLINs &amp; Ceiling Rates'!$D$251="F&amp;E",'Labor Loading Matrix'!V1274,0),IF('CLINs &amp; Ceiling Rates'!$D$252="F&amp;E",'Labor Loading Matrix'!W1274,0),IF('CLINs &amp; Ceiling Rates'!$D$253="F&amp;E",'Labor Loading Matrix'!X1274,0),IF('CLINs &amp; Ceiling Rates'!$D$254="F&amp;E",'Labor Loading Matrix'!Y1274,0),IF('CLINs &amp; Ceiling Rates'!$D$255="F&amp;E",'Labor Loading Matrix'!Z1274,0),IF('CLINs &amp; Ceiling Rates'!$D$256="F&amp;E",'Labor Loading Matrix'!AA1274,0))</f>
        <v>0</v>
      </c>
      <c r="G1274" s="175">
        <f>SUM(IF('CLINs &amp; Ceiling Rates'!$D$237="R&amp;D",'Labor Loading Matrix'!H1274,0),IF('CLINs &amp; Ceiling Rates'!$D$238="R&amp;D",'Labor Loading Matrix'!I1274,0),IF('CLINs &amp; Ceiling Rates'!$D$239="R&amp;D",'Labor Loading Matrix'!J1274,0),IF('CLINs &amp; Ceiling Rates'!$D$240="R&amp;D",'Labor Loading Matrix'!K1274,0),IF('CLINs &amp; Ceiling Rates'!$D$241="R&amp;D",'Labor Loading Matrix'!L1274,0),IF('CLINs &amp; Ceiling Rates'!$D$242="R&amp;D",'Labor Loading Matrix'!M1274,0),IF('CLINs &amp; Ceiling Rates'!$D$243="R&amp;D",'Labor Loading Matrix'!N1274,0),IF('CLINs &amp; Ceiling Rates'!$D$244="R&amp;D",'Labor Loading Matrix'!O1274,0),IF('CLINs &amp; Ceiling Rates'!$D$245="R&amp;D",'Labor Loading Matrix'!P1274,0),IF('CLINs &amp; Ceiling Rates'!$D$246="R&amp;D",'Labor Loading Matrix'!Q1274,0),IF('CLINs &amp; Ceiling Rates'!$D$247="R&amp;D",'Labor Loading Matrix'!R1274,0),IF('CLINs &amp; Ceiling Rates'!$D$248="R&amp;D",'Labor Loading Matrix'!S1274,0),IF('CLINs &amp; Ceiling Rates'!$D$249="R&amp;D",'Labor Loading Matrix'!T1274,0),IF('CLINs &amp; Ceiling Rates'!$D$250="R&amp;D",'Labor Loading Matrix'!U1274,0),IF('CLINs &amp; Ceiling Rates'!$D$251="R&amp;D",'Labor Loading Matrix'!V1274,0),IF('CLINs &amp; Ceiling Rates'!$D$252="R&amp;D",'Labor Loading Matrix'!W1274,0),IF('CLINs &amp; Ceiling Rates'!$D$253="R&amp;D",'Labor Loading Matrix'!X1274,0),IF('CLINs &amp; Ceiling Rates'!$D$254="R&amp;D",'Labor Loading Matrix'!Y1274,0),IF('CLINs &amp; Ceiling Rates'!$D$255="R&amp;D",'Labor Loading Matrix'!Z1274,0),IF('CLINs &amp; Ceiling Rates'!$D$256="R&amp;D",'Labor Loading Matrix'!AA1274,0))</f>
        <v>0</v>
      </c>
      <c r="H1274" s="137"/>
      <c r="I1274" s="137"/>
      <c r="J1274" s="137"/>
      <c r="K1274" s="137"/>
      <c r="L1274" s="137"/>
      <c r="M1274" s="137"/>
      <c r="N1274" s="84"/>
      <c r="O1274" s="84"/>
      <c r="P1274" s="84"/>
      <c r="Q1274" s="84"/>
      <c r="R1274" s="133"/>
      <c r="S1274" s="133"/>
      <c r="T1274" s="133"/>
      <c r="U1274" s="133"/>
      <c r="V1274" s="133"/>
      <c r="W1274" s="133"/>
      <c r="X1274" s="133"/>
      <c r="Y1274" s="133"/>
      <c r="Z1274" s="133"/>
      <c r="AA1274" s="133"/>
    </row>
    <row r="1275" spans="1:27" s="73" customFormat="1" ht="18" hidden="1" customHeight="1" x14ac:dyDescent="0.25">
      <c r="A1275" s="173">
        <f>'CLINs &amp; Ceiling Rates'!B204</f>
        <v>0</v>
      </c>
      <c r="B1275" s="173">
        <f>'CLINs &amp; Ceiling Rates'!C204</f>
        <v>0</v>
      </c>
      <c r="C1275" s="177" t="str">
        <f>'CLINs &amp; Ceiling Rates'!O204</f>
        <v/>
      </c>
      <c r="D1275" s="211">
        <f>IF('CLINs &amp; Ceiling Rates'!D1231="",SUM('Labor Loading Matrix'!H1275:AA1275),SUM(E1275:G1275))</f>
        <v>0</v>
      </c>
      <c r="E1275" s="175">
        <f>SUM(IF('CLINs &amp; Ceiling Rates'!$D$237="OPS",'Labor Loading Matrix'!H1275,0),IF('CLINs &amp; Ceiling Rates'!$D$238="OPS",'Labor Loading Matrix'!I1275,0),IF('CLINs &amp; Ceiling Rates'!$D$239="OPS",'Labor Loading Matrix'!J1275,0),IF('CLINs &amp; Ceiling Rates'!$D$240="OPS",'Labor Loading Matrix'!K1275,0),IF('CLINs &amp; Ceiling Rates'!$D$241="OPS",'Labor Loading Matrix'!L1275,0),IF('CLINs &amp; Ceiling Rates'!$D$242="OPS",'Labor Loading Matrix'!M1275,0),IF('CLINs &amp; Ceiling Rates'!$D$243="OPS",'Labor Loading Matrix'!N1275,0),IF('CLINs &amp; Ceiling Rates'!$D$244="OPS",'Labor Loading Matrix'!O1275,0),IF('CLINs &amp; Ceiling Rates'!$D$245="OPS",'Labor Loading Matrix'!P1275,0),IF('CLINs &amp; Ceiling Rates'!$D$246="OPS",'Labor Loading Matrix'!Q1275,0),IF('CLINs &amp; Ceiling Rates'!$D$247="OPS",'Labor Loading Matrix'!R1275,0),IF('CLINs &amp; Ceiling Rates'!$D$248="OPS",'Labor Loading Matrix'!S1275,0),IF('CLINs &amp; Ceiling Rates'!$D$249="OPS",'Labor Loading Matrix'!T1275,0),IF('CLINs &amp; Ceiling Rates'!$D$250="OPS",'Labor Loading Matrix'!U1275,0),IF('CLINs &amp; Ceiling Rates'!$D$251="OPS",'Labor Loading Matrix'!V1275,0),IF('CLINs &amp; Ceiling Rates'!$D$252="OPS",'Labor Loading Matrix'!W1275,0),IF('CLINs &amp; Ceiling Rates'!$D$253="OPS",'Labor Loading Matrix'!X1275,0),IF('CLINs &amp; Ceiling Rates'!$D$254="OPS",'Labor Loading Matrix'!Y1275,0),IF('CLINs &amp; Ceiling Rates'!$D$255="OPS",'Labor Loading Matrix'!Z1275,0),IF('CLINs &amp; Ceiling Rates'!$D$256="OPS",'Labor Loading Matrix'!AA1275,0))</f>
        <v>0</v>
      </c>
      <c r="F1275" s="175">
        <f>SUM(IF('CLINs &amp; Ceiling Rates'!$D$237="F&amp;E",'Labor Loading Matrix'!H1275,0),IF('CLINs &amp; Ceiling Rates'!$D$238="F&amp;E",'Labor Loading Matrix'!I1275,0),IF('CLINs &amp; Ceiling Rates'!$D$239="F&amp;E",'Labor Loading Matrix'!J1275,0),IF('CLINs &amp; Ceiling Rates'!$D$240="F&amp;E",'Labor Loading Matrix'!K1275,0),IF('CLINs &amp; Ceiling Rates'!$D$241="F&amp;E",'Labor Loading Matrix'!L1275,0),IF('CLINs &amp; Ceiling Rates'!$D$242="F&amp;E",'Labor Loading Matrix'!M1275,0),IF('CLINs &amp; Ceiling Rates'!$D$243="F&amp;E",'Labor Loading Matrix'!N1275,0),IF('CLINs &amp; Ceiling Rates'!$D$244="F&amp;E",'Labor Loading Matrix'!O1275,0),IF('CLINs &amp; Ceiling Rates'!$D$245="F&amp;E",'Labor Loading Matrix'!P1275,0),IF('CLINs &amp; Ceiling Rates'!$D$246="F&amp;E",'Labor Loading Matrix'!Q1275,0),IF('CLINs &amp; Ceiling Rates'!$D$247="F&amp;E",'Labor Loading Matrix'!R1275,0),IF('CLINs &amp; Ceiling Rates'!$D$248="F&amp;E",'Labor Loading Matrix'!S1275,0),IF('CLINs &amp; Ceiling Rates'!$D$249="F&amp;E",'Labor Loading Matrix'!T1275,0),IF('CLINs &amp; Ceiling Rates'!$D$250="F&amp;E",'Labor Loading Matrix'!U1275,0),IF('CLINs &amp; Ceiling Rates'!$D$251="F&amp;E",'Labor Loading Matrix'!V1275,0),IF('CLINs &amp; Ceiling Rates'!$D$252="F&amp;E",'Labor Loading Matrix'!W1275,0),IF('CLINs &amp; Ceiling Rates'!$D$253="F&amp;E",'Labor Loading Matrix'!X1275,0),IF('CLINs &amp; Ceiling Rates'!$D$254="F&amp;E",'Labor Loading Matrix'!Y1275,0),IF('CLINs &amp; Ceiling Rates'!$D$255="F&amp;E",'Labor Loading Matrix'!Z1275,0),IF('CLINs &amp; Ceiling Rates'!$D$256="F&amp;E",'Labor Loading Matrix'!AA1275,0))</f>
        <v>0</v>
      </c>
      <c r="G1275" s="175">
        <f>SUM(IF('CLINs &amp; Ceiling Rates'!$D$237="R&amp;D",'Labor Loading Matrix'!H1275,0),IF('CLINs &amp; Ceiling Rates'!$D$238="R&amp;D",'Labor Loading Matrix'!I1275,0),IF('CLINs &amp; Ceiling Rates'!$D$239="R&amp;D",'Labor Loading Matrix'!J1275,0),IF('CLINs &amp; Ceiling Rates'!$D$240="R&amp;D",'Labor Loading Matrix'!K1275,0),IF('CLINs &amp; Ceiling Rates'!$D$241="R&amp;D",'Labor Loading Matrix'!L1275,0),IF('CLINs &amp; Ceiling Rates'!$D$242="R&amp;D",'Labor Loading Matrix'!M1275,0),IF('CLINs &amp; Ceiling Rates'!$D$243="R&amp;D",'Labor Loading Matrix'!N1275,0),IF('CLINs &amp; Ceiling Rates'!$D$244="R&amp;D",'Labor Loading Matrix'!O1275,0),IF('CLINs &amp; Ceiling Rates'!$D$245="R&amp;D",'Labor Loading Matrix'!P1275,0),IF('CLINs &amp; Ceiling Rates'!$D$246="R&amp;D",'Labor Loading Matrix'!Q1275,0),IF('CLINs &amp; Ceiling Rates'!$D$247="R&amp;D",'Labor Loading Matrix'!R1275,0),IF('CLINs &amp; Ceiling Rates'!$D$248="R&amp;D",'Labor Loading Matrix'!S1275,0),IF('CLINs &amp; Ceiling Rates'!$D$249="R&amp;D",'Labor Loading Matrix'!T1275,0),IF('CLINs &amp; Ceiling Rates'!$D$250="R&amp;D",'Labor Loading Matrix'!U1275,0),IF('CLINs &amp; Ceiling Rates'!$D$251="R&amp;D",'Labor Loading Matrix'!V1275,0),IF('CLINs &amp; Ceiling Rates'!$D$252="R&amp;D",'Labor Loading Matrix'!W1275,0),IF('CLINs &amp; Ceiling Rates'!$D$253="R&amp;D",'Labor Loading Matrix'!X1275,0),IF('CLINs &amp; Ceiling Rates'!$D$254="R&amp;D",'Labor Loading Matrix'!Y1275,0),IF('CLINs &amp; Ceiling Rates'!$D$255="R&amp;D",'Labor Loading Matrix'!Z1275,0),IF('CLINs &amp; Ceiling Rates'!$D$256="R&amp;D",'Labor Loading Matrix'!AA1275,0))</f>
        <v>0</v>
      </c>
      <c r="H1275" s="137"/>
      <c r="I1275" s="137"/>
      <c r="J1275" s="137"/>
      <c r="K1275" s="137"/>
      <c r="L1275" s="137"/>
      <c r="M1275" s="137"/>
      <c r="N1275" s="84"/>
      <c r="O1275" s="84"/>
      <c r="P1275" s="84"/>
      <c r="Q1275" s="84"/>
      <c r="R1275" s="133"/>
      <c r="S1275" s="133"/>
      <c r="T1275" s="133"/>
      <c r="U1275" s="133"/>
      <c r="V1275" s="133"/>
      <c r="W1275" s="133"/>
      <c r="X1275" s="133"/>
      <c r="Y1275" s="133"/>
      <c r="Z1275" s="133"/>
      <c r="AA1275" s="133"/>
    </row>
    <row r="1276" spans="1:27" s="73" customFormat="1" ht="18" hidden="1" customHeight="1" x14ac:dyDescent="0.25">
      <c r="A1276" s="173">
        <f>'CLINs &amp; Ceiling Rates'!B205</f>
        <v>0</v>
      </c>
      <c r="B1276" s="173">
        <f>'CLINs &amp; Ceiling Rates'!C205</f>
        <v>0</v>
      </c>
      <c r="C1276" s="177" t="str">
        <f>'CLINs &amp; Ceiling Rates'!O205</f>
        <v/>
      </c>
      <c r="D1276" s="211">
        <f>IF('CLINs &amp; Ceiling Rates'!D1232="",SUM('Labor Loading Matrix'!H1276:AA1276),SUM(E1276:G1276))</f>
        <v>0</v>
      </c>
      <c r="E1276" s="175">
        <f>SUM(IF('CLINs &amp; Ceiling Rates'!$D$237="OPS",'Labor Loading Matrix'!H1276,0),IF('CLINs &amp; Ceiling Rates'!$D$238="OPS",'Labor Loading Matrix'!I1276,0),IF('CLINs &amp; Ceiling Rates'!$D$239="OPS",'Labor Loading Matrix'!J1276,0),IF('CLINs &amp; Ceiling Rates'!$D$240="OPS",'Labor Loading Matrix'!K1276,0),IF('CLINs &amp; Ceiling Rates'!$D$241="OPS",'Labor Loading Matrix'!L1276,0),IF('CLINs &amp; Ceiling Rates'!$D$242="OPS",'Labor Loading Matrix'!M1276,0),IF('CLINs &amp; Ceiling Rates'!$D$243="OPS",'Labor Loading Matrix'!N1276,0),IF('CLINs &amp; Ceiling Rates'!$D$244="OPS",'Labor Loading Matrix'!O1276,0),IF('CLINs &amp; Ceiling Rates'!$D$245="OPS",'Labor Loading Matrix'!P1276,0),IF('CLINs &amp; Ceiling Rates'!$D$246="OPS",'Labor Loading Matrix'!Q1276,0),IF('CLINs &amp; Ceiling Rates'!$D$247="OPS",'Labor Loading Matrix'!R1276,0),IF('CLINs &amp; Ceiling Rates'!$D$248="OPS",'Labor Loading Matrix'!S1276,0),IF('CLINs &amp; Ceiling Rates'!$D$249="OPS",'Labor Loading Matrix'!T1276,0),IF('CLINs &amp; Ceiling Rates'!$D$250="OPS",'Labor Loading Matrix'!U1276,0),IF('CLINs &amp; Ceiling Rates'!$D$251="OPS",'Labor Loading Matrix'!V1276,0),IF('CLINs &amp; Ceiling Rates'!$D$252="OPS",'Labor Loading Matrix'!W1276,0),IF('CLINs &amp; Ceiling Rates'!$D$253="OPS",'Labor Loading Matrix'!X1276,0),IF('CLINs &amp; Ceiling Rates'!$D$254="OPS",'Labor Loading Matrix'!Y1276,0),IF('CLINs &amp; Ceiling Rates'!$D$255="OPS",'Labor Loading Matrix'!Z1276,0),IF('CLINs &amp; Ceiling Rates'!$D$256="OPS",'Labor Loading Matrix'!AA1276,0))</f>
        <v>0</v>
      </c>
      <c r="F1276" s="175">
        <f>SUM(IF('CLINs &amp; Ceiling Rates'!$D$237="F&amp;E",'Labor Loading Matrix'!H1276,0),IF('CLINs &amp; Ceiling Rates'!$D$238="F&amp;E",'Labor Loading Matrix'!I1276,0),IF('CLINs &amp; Ceiling Rates'!$D$239="F&amp;E",'Labor Loading Matrix'!J1276,0),IF('CLINs &amp; Ceiling Rates'!$D$240="F&amp;E",'Labor Loading Matrix'!K1276,0),IF('CLINs &amp; Ceiling Rates'!$D$241="F&amp;E",'Labor Loading Matrix'!L1276,0),IF('CLINs &amp; Ceiling Rates'!$D$242="F&amp;E",'Labor Loading Matrix'!M1276,0),IF('CLINs &amp; Ceiling Rates'!$D$243="F&amp;E",'Labor Loading Matrix'!N1276,0),IF('CLINs &amp; Ceiling Rates'!$D$244="F&amp;E",'Labor Loading Matrix'!O1276,0),IF('CLINs &amp; Ceiling Rates'!$D$245="F&amp;E",'Labor Loading Matrix'!P1276,0),IF('CLINs &amp; Ceiling Rates'!$D$246="F&amp;E",'Labor Loading Matrix'!Q1276,0),IF('CLINs &amp; Ceiling Rates'!$D$247="F&amp;E",'Labor Loading Matrix'!R1276,0),IF('CLINs &amp; Ceiling Rates'!$D$248="F&amp;E",'Labor Loading Matrix'!S1276,0),IF('CLINs &amp; Ceiling Rates'!$D$249="F&amp;E",'Labor Loading Matrix'!T1276,0),IF('CLINs &amp; Ceiling Rates'!$D$250="F&amp;E",'Labor Loading Matrix'!U1276,0),IF('CLINs &amp; Ceiling Rates'!$D$251="F&amp;E",'Labor Loading Matrix'!V1276,0),IF('CLINs &amp; Ceiling Rates'!$D$252="F&amp;E",'Labor Loading Matrix'!W1276,0),IF('CLINs &amp; Ceiling Rates'!$D$253="F&amp;E",'Labor Loading Matrix'!X1276,0),IF('CLINs &amp; Ceiling Rates'!$D$254="F&amp;E",'Labor Loading Matrix'!Y1276,0),IF('CLINs &amp; Ceiling Rates'!$D$255="F&amp;E",'Labor Loading Matrix'!Z1276,0),IF('CLINs &amp; Ceiling Rates'!$D$256="F&amp;E",'Labor Loading Matrix'!AA1276,0))</f>
        <v>0</v>
      </c>
      <c r="G1276" s="175">
        <f>SUM(IF('CLINs &amp; Ceiling Rates'!$D$237="R&amp;D",'Labor Loading Matrix'!H1276,0),IF('CLINs &amp; Ceiling Rates'!$D$238="R&amp;D",'Labor Loading Matrix'!I1276,0),IF('CLINs &amp; Ceiling Rates'!$D$239="R&amp;D",'Labor Loading Matrix'!J1276,0),IF('CLINs &amp; Ceiling Rates'!$D$240="R&amp;D",'Labor Loading Matrix'!K1276,0),IF('CLINs &amp; Ceiling Rates'!$D$241="R&amp;D",'Labor Loading Matrix'!L1276,0),IF('CLINs &amp; Ceiling Rates'!$D$242="R&amp;D",'Labor Loading Matrix'!M1276,0),IF('CLINs &amp; Ceiling Rates'!$D$243="R&amp;D",'Labor Loading Matrix'!N1276,0),IF('CLINs &amp; Ceiling Rates'!$D$244="R&amp;D",'Labor Loading Matrix'!O1276,0),IF('CLINs &amp; Ceiling Rates'!$D$245="R&amp;D",'Labor Loading Matrix'!P1276,0),IF('CLINs &amp; Ceiling Rates'!$D$246="R&amp;D",'Labor Loading Matrix'!Q1276,0),IF('CLINs &amp; Ceiling Rates'!$D$247="R&amp;D",'Labor Loading Matrix'!R1276,0),IF('CLINs &amp; Ceiling Rates'!$D$248="R&amp;D",'Labor Loading Matrix'!S1276,0),IF('CLINs &amp; Ceiling Rates'!$D$249="R&amp;D",'Labor Loading Matrix'!T1276,0),IF('CLINs &amp; Ceiling Rates'!$D$250="R&amp;D",'Labor Loading Matrix'!U1276,0),IF('CLINs &amp; Ceiling Rates'!$D$251="R&amp;D",'Labor Loading Matrix'!V1276,0),IF('CLINs &amp; Ceiling Rates'!$D$252="R&amp;D",'Labor Loading Matrix'!W1276,0),IF('CLINs &amp; Ceiling Rates'!$D$253="R&amp;D",'Labor Loading Matrix'!X1276,0),IF('CLINs &amp; Ceiling Rates'!$D$254="R&amp;D",'Labor Loading Matrix'!Y1276,0),IF('CLINs &amp; Ceiling Rates'!$D$255="R&amp;D",'Labor Loading Matrix'!Z1276,0),IF('CLINs &amp; Ceiling Rates'!$D$256="R&amp;D",'Labor Loading Matrix'!AA1276,0))</f>
        <v>0</v>
      </c>
      <c r="H1276" s="137"/>
      <c r="I1276" s="137"/>
      <c r="J1276" s="137"/>
      <c r="K1276" s="137"/>
      <c r="L1276" s="137"/>
      <c r="M1276" s="137"/>
      <c r="N1276" s="84"/>
      <c r="O1276" s="84"/>
      <c r="P1276" s="84"/>
      <c r="Q1276" s="84"/>
      <c r="R1276" s="133"/>
      <c r="S1276" s="133"/>
      <c r="T1276" s="133"/>
      <c r="U1276" s="133"/>
      <c r="V1276" s="133"/>
      <c r="W1276" s="133"/>
      <c r="X1276" s="133"/>
      <c r="Y1276" s="133"/>
      <c r="Z1276" s="133"/>
      <c r="AA1276" s="133"/>
    </row>
    <row r="1277" spans="1:27" s="73" customFormat="1" ht="18" hidden="1" customHeight="1" x14ac:dyDescent="0.25">
      <c r="A1277" s="173">
        <f>'CLINs &amp; Ceiling Rates'!B206</f>
        <v>0</v>
      </c>
      <c r="B1277" s="173">
        <f>'CLINs &amp; Ceiling Rates'!C206</f>
        <v>0</v>
      </c>
      <c r="C1277" s="177" t="str">
        <f>'CLINs &amp; Ceiling Rates'!O206</f>
        <v/>
      </c>
      <c r="D1277" s="211">
        <f>IF('CLINs &amp; Ceiling Rates'!D1233="",SUM('Labor Loading Matrix'!H1277:AA1277),SUM(E1277:G1277))</f>
        <v>0</v>
      </c>
      <c r="E1277" s="175">
        <f>SUM(IF('CLINs &amp; Ceiling Rates'!$D$237="OPS",'Labor Loading Matrix'!H1277,0),IF('CLINs &amp; Ceiling Rates'!$D$238="OPS",'Labor Loading Matrix'!I1277,0),IF('CLINs &amp; Ceiling Rates'!$D$239="OPS",'Labor Loading Matrix'!J1277,0),IF('CLINs &amp; Ceiling Rates'!$D$240="OPS",'Labor Loading Matrix'!K1277,0),IF('CLINs &amp; Ceiling Rates'!$D$241="OPS",'Labor Loading Matrix'!L1277,0),IF('CLINs &amp; Ceiling Rates'!$D$242="OPS",'Labor Loading Matrix'!M1277,0),IF('CLINs &amp; Ceiling Rates'!$D$243="OPS",'Labor Loading Matrix'!N1277,0),IF('CLINs &amp; Ceiling Rates'!$D$244="OPS",'Labor Loading Matrix'!O1277,0),IF('CLINs &amp; Ceiling Rates'!$D$245="OPS",'Labor Loading Matrix'!P1277,0),IF('CLINs &amp; Ceiling Rates'!$D$246="OPS",'Labor Loading Matrix'!Q1277,0),IF('CLINs &amp; Ceiling Rates'!$D$247="OPS",'Labor Loading Matrix'!R1277,0),IF('CLINs &amp; Ceiling Rates'!$D$248="OPS",'Labor Loading Matrix'!S1277,0),IF('CLINs &amp; Ceiling Rates'!$D$249="OPS",'Labor Loading Matrix'!T1277,0),IF('CLINs &amp; Ceiling Rates'!$D$250="OPS",'Labor Loading Matrix'!U1277,0),IF('CLINs &amp; Ceiling Rates'!$D$251="OPS",'Labor Loading Matrix'!V1277,0),IF('CLINs &amp; Ceiling Rates'!$D$252="OPS",'Labor Loading Matrix'!W1277,0),IF('CLINs &amp; Ceiling Rates'!$D$253="OPS",'Labor Loading Matrix'!X1277,0),IF('CLINs &amp; Ceiling Rates'!$D$254="OPS",'Labor Loading Matrix'!Y1277,0),IF('CLINs &amp; Ceiling Rates'!$D$255="OPS",'Labor Loading Matrix'!Z1277,0),IF('CLINs &amp; Ceiling Rates'!$D$256="OPS",'Labor Loading Matrix'!AA1277,0))</f>
        <v>0</v>
      </c>
      <c r="F1277" s="175">
        <f>SUM(IF('CLINs &amp; Ceiling Rates'!$D$237="F&amp;E",'Labor Loading Matrix'!H1277,0),IF('CLINs &amp; Ceiling Rates'!$D$238="F&amp;E",'Labor Loading Matrix'!I1277,0),IF('CLINs &amp; Ceiling Rates'!$D$239="F&amp;E",'Labor Loading Matrix'!J1277,0),IF('CLINs &amp; Ceiling Rates'!$D$240="F&amp;E",'Labor Loading Matrix'!K1277,0),IF('CLINs &amp; Ceiling Rates'!$D$241="F&amp;E",'Labor Loading Matrix'!L1277,0),IF('CLINs &amp; Ceiling Rates'!$D$242="F&amp;E",'Labor Loading Matrix'!M1277,0),IF('CLINs &amp; Ceiling Rates'!$D$243="F&amp;E",'Labor Loading Matrix'!N1277,0),IF('CLINs &amp; Ceiling Rates'!$D$244="F&amp;E",'Labor Loading Matrix'!O1277,0),IF('CLINs &amp; Ceiling Rates'!$D$245="F&amp;E",'Labor Loading Matrix'!P1277,0),IF('CLINs &amp; Ceiling Rates'!$D$246="F&amp;E",'Labor Loading Matrix'!Q1277,0),IF('CLINs &amp; Ceiling Rates'!$D$247="F&amp;E",'Labor Loading Matrix'!R1277,0),IF('CLINs &amp; Ceiling Rates'!$D$248="F&amp;E",'Labor Loading Matrix'!S1277,0),IF('CLINs &amp; Ceiling Rates'!$D$249="F&amp;E",'Labor Loading Matrix'!T1277,0),IF('CLINs &amp; Ceiling Rates'!$D$250="F&amp;E",'Labor Loading Matrix'!U1277,0),IF('CLINs &amp; Ceiling Rates'!$D$251="F&amp;E",'Labor Loading Matrix'!V1277,0),IF('CLINs &amp; Ceiling Rates'!$D$252="F&amp;E",'Labor Loading Matrix'!W1277,0),IF('CLINs &amp; Ceiling Rates'!$D$253="F&amp;E",'Labor Loading Matrix'!X1277,0),IF('CLINs &amp; Ceiling Rates'!$D$254="F&amp;E",'Labor Loading Matrix'!Y1277,0),IF('CLINs &amp; Ceiling Rates'!$D$255="F&amp;E",'Labor Loading Matrix'!Z1277,0),IF('CLINs &amp; Ceiling Rates'!$D$256="F&amp;E",'Labor Loading Matrix'!AA1277,0))</f>
        <v>0</v>
      </c>
      <c r="G1277" s="175">
        <f>SUM(IF('CLINs &amp; Ceiling Rates'!$D$237="R&amp;D",'Labor Loading Matrix'!H1277,0),IF('CLINs &amp; Ceiling Rates'!$D$238="R&amp;D",'Labor Loading Matrix'!I1277,0),IF('CLINs &amp; Ceiling Rates'!$D$239="R&amp;D",'Labor Loading Matrix'!J1277,0),IF('CLINs &amp; Ceiling Rates'!$D$240="R&amp;D",'Labor Loading Matrix'!K1277,0),IF('CLINs &amp; Ceiling Rates'!$D$241="R&amp;D",'Labor Loading Matrix'!L1277,0),IF('CLINs &amp; Ceiling Rates'!$D$242="R&amp;D",'Labor Loading Matrix'!M1277,0),IF('CLINs &amp; Ceiling Rates'!$D$243="R&amp;D",'Labor Loading Matrix'!N1277,0),IF('CLINs &amp; Ceiling Rates'!$D$244="R&amp;D",'Labor Loading Matrix'!O1277,0),IF('CLINs &amp; Ceiling Rates'!$D$245="R&amp;D",'Labor Loading Matrix'!P1277,0),IF('CLINs &amp; Ceiling Rates'!$D$246="R&amp;D",'Labor Loading Matrix'!Q1277,0),IF('CLINs &amp; Ceiling Rates'!$D$247="R&amp;D",'Labor Loading Matrix'!R1277,0),IF('CLINs &amp; Ceiling Rates'!$D$248="R&amp;D",'Labor Loading Matrix'!S1277,0),IF('CLINs &amp; Ceiling Rates'!$D$249="R&amp;D",'Labor Loading Matrix'!T1277,0),IF('CLINs &amp; Ceiling Rates'!$D$250="R&amp;D",'Labor Loading Matrix'!U1277,0),IF('CLINs &amp; Ceiling Rates'!$D$251="R&amp;D",'Labor Loading Matrix'!V1277,0),IF('CLINs &amp; Ceiling Rates'!$D$252="R&amp;D",'Labor Loading Matrix'!W1277,0),IF('CLINs &amp; Ceiling Rates'!$D$253="R&amp;D",'Labor Loading Matrix'!X1277,0),IF('CLINs &amp; Ceiling Rates'!$D$254="R&amp;D",'Labor Loading Matrix'!Y1277,0),IF('CLINs &amp; Ceiling Rates'!$D$255="R&amp;D",'Labor Loading Matrix'!Z1277,0),IF('CLINs &amp; Ceiling Rates'!$D$256="R&amp;D",'Labor Loading Matrix'!AA1277,0))</f>
        <v>0</v>
      </c>
      <c r="H1277" s="137"/>
      <c r="I1277" s="137"/>
      <c r="J1277" s="137"/>
      <c r="K1277" s="137"/>
      <c r="L1277" s="137"/>
      <c r="M1277" s="137"/>
      <c r="N1277" s="84"/>
      <c r="O1277" s="84"/>
      <c r="P1277" s="84"/>
      <c r="Q1277" s="84"/>
      <c r="R1277" s="133"/>
      <c r="S1277" s="133"/>
      <c r="T1277" s="133"/>
      <c r="U1277" s="133"/>
      <c r="V1277" s="133"/>
      <c r="W1277" s="133"/>
      <c r="X1277" s="133"/>
      <c r="Y1277" s="133"/>
      <c r="Z1277" s="133"/>
      <c r="AA1277" s="133"/>
    </row>
    <row r="1278" spans="1:27" s="73" customFormat="1" ht="18" hidden="1" customHeight="1" x14ac:dyDescent="0.25">
      <c r="A1278" s="173">
        <f>'CLINs &amp; Ceiling Rates'!B207</f>
        <v>0</v>
      </c>
      <c r="B1278" s="173">
        <f>'CLINs &amp; Ceiling Rates'!C207</f>
        <v>0</v>
      </c>
      <c r="C1278" s="177" t="str">
        <f>'CLINs &amp; Ceiling Rates'!O207</f>
        <v/>
      </c>
      <c r="D1278" s="211">
        <f>IF('CLINs &amp; Ceiling Rates'!D1234="",SUM('Labor Loading Matrix'!H1278:AA1278),SUM(E1278:G1278))</f>
        <v>0</v>
      </c>
      <c r="E1278" s="175">
        <f>SUM(IF('CLINs &amp; Ceiling Rates'!$D$237="OPS",'Labor Loading Matrix'!H1278,0),IF('CLINs &amp; Ceiling Rates'!$D$238="OPS",'Labor Loading Matrix'!I1278,0),IF('CLINs &amp; Ceiling Rates'!$D$239="OPS",'Labor Loading Matrix'!J1278,0),IF('CLINs &amp; Ceiling Rates'!$D$240="OPS",'Labor Loading Matrix'!K1278,0),IF('CLINs &amp; Ceiling Rates'!$D$241="OPS",'Labor Loading Matrix'!L1278,0),IF('CLINs &amp; Ceiling Rates'!$D$242="OPS",'Labor Loading Matrix'!M1278,0),IF('CLINs &amp; Ceiling Rates'!$D$243="OPS",'Labor Loading Matrix'!N1278,0),IF('CLINs &amp; Ceiling Rates'!$D$244="OPS",'Labor Loading Matrix'!O1278,0),IF('CLINs &amp; Ceiling Rates'!$D$245="OPS",'Labor Loading Matrix'!P1278,0),IF('CLINs &amp; Ceiling Rates'!$D$246="OPS",'Labor Loading Matrix'!Q1278,0),IF('CLINs &amp; Ceiling Rates'!$D$247="OPS",'Labor Loading Matrix'!R1278,0),IF('CLINs &amp; Ceiling Rates'!$D$248="OPS",'Labor Loading Matrix'!S1278,0),IF('CLINs &amp; Ceiling Rates'!$D$249="OPS",'Labor Loading Matrix'!T1278,0),IF('CLINs &amp; Ceiling Rates'!$D$250="OPS",'Labor Loading Matrix'!U1278,0),IF('CLINs &amp; Ceiling Rates'!$D$251="OPS",'Labor Loading Matrix'!V1278,0),IF('CLINs &amp; Ceiling Rates'!$D$252="OPS",'Labor Loading Matrix'!W1278,0),IF('CLINs &amp; Ceiling Rates'!$D$253="OPS",'Labor Loading Matrix'!X1278,0),IF('CLINs &amp; Ceiling Rates'!$D$254="OPS",'Labor Loading Matrix'!Y1278,0),IF('CLINs &amp; Ceiling Rates'!$D$255="OPS",'Labor Loading Matrix'!Z1278,0),IF('CLINs &amp; Ceiling Rates'!$D$256="OPS",'Labor Loading Matrix'!AA1278,0))</f>
        <v>0</v>
      </c>
      <c r="F1278" s="175">
        <f>SUM(IF('CLINs &amp; Ceiling Rates'!$D$237="F&amp;E",'Labor Loading Matrix'!H1278,0),IF('CLINs &amp; Ceiling Rates'!$D$238="F&amp;E",'Labor Loading Matrix'!I1278,0),IF('CLINs &amp; Ceiling Rates'!$D$239="F&amp;E",'Labor Loading Matrix'!J1278,0),IF('CLINs &amp; Ceiling Rates'!$D$240="F&amp;E",'Labor Loading Matrix'!K1278,0),IF('CLINs &amp; Ceiling Rates'!$D$241="F&amp;E",'Labor Loading Matrix'!L1278,0),IF('CLINs &amp; Ceiling Rates'!$D$242="F&amp;E",'Labor Loading Matrix'!M1278,0),IF('CLINs &amp; Ceiling Rates'!$D$243="F&amp;E",'Labor Loading Matrix'!N1278,0),IF('CLINs &amp; Ceiling Rates'!$D$244="F&amp;E",'Labor Loading Matrix'!O1278,0),IF('CLINs &amp; Ceiling Rates'!$D$245="F&amp;E",'Labor Loading Matrix'!P1278,0),IF('CLINs &amp; Ceiling Rates'!$D$246="F&amp;E",'Labor Loading Matrix'!Q1278,0),IF('CLINs &amp; Ceiling Rates'!$D$247="F&amp;E",'Labor Loading Matrix'!R1278,0),IF('CLINs &amp; Ceiling Rates'!$D$248="F&amp;E",'Labor Loading Matrix'!S1278,0),IF('CLINs &amp; Ceiling Rates'!$D$249="F&amp;E",'Labor Loading Matrix'!T1278,0),IF('CLINs &amp; Ceiling Rates'!$D$250="F&amp;E",'Labor Loading Matrix'!U1278,0),IF('CLINs &amp; Ceiling Rates'!$D$251="F&amp;E",'Labor Loading Matrix'!V1278,0),IF('CLINs &amp; Ceiling Rates'!$D$252="F&amp;E",'Labor Loading Matrix'!W1278,0),IF('CLINs &amp; Ceiling Rates'!$D$253="F&amp;E",'Labor Loading Matrix'!X1278,0),IF('CLINs &amp; Ceiling Rates'!$D$254="F&amp;E",'Labor Loading Matrix'!Y1278,0),IF('CLINs &amp; Ceiling Rates'!$D$255="F&amp;E",'Labor Loading Matrix'!Z1278,0),IF('CLINs &amp; Ceiling Rates'!$D$256="F&amp;E",'Labor Loading Matrix'!AA1278,0))</f>
        <v>0</v>
      </c>
      <c r="G1278" s="175">
        <f>SUM(IF('CLINs &amp; Ceiling Rates'!$D$237="R&amp;D",'Labor Loading Matrix'!H1278,0),IF('CLINs &amp; Ceiling Rates'!$D$238="R&amp;D",'Labor Loading Matrix'!I1278,0),IF('CLINs &amp; Ceiling Rates'!$D$239="R&amp;D",'Labor Loading Matrix'!J1278,0),IF('CLINs &amp; Ceiling Rates'!$D$240="R&amp;D",'Labor Loading Matrix'!K1278,0),IF('CLINs &amp; Ceiling Rates'!$D$241="R&amp;D",'Labor Loading Matrix'!L1278,0),IF('CLINs &amp; Ceiling Rates'!$D$242="R&amp;D",'Labor Loading Matrix'!M1278,0),IF('CLINs &amp; Ceiling Rates'!$D$243="R&amp;D",'Labor Loading Matrix'!N1278,0),IF('CLINs &amp; Ceiling Rates'!$D$244="R&amp;D",'Labor Loading Matrix'!O1278,0),IF('CLINs &amp; Ceiling Rates'!$D$245="R&amp;D",'Labor Loading Matrix'!P1278,0),IF('CLINs &amp; Ceiling Rates'!$D$246="R&amp;D",'Labor Loading Matrix'!Q1278,0),IF('CLINs &amp; Ceiling Rates'!$D$247="R&amp;D",'Labor Loading Matrix'!R1278,0),IF('CLINs &amp; Ceiling Rates'!$D$248="R&amp;D",'Labor Loading Matrix'!S1278,0),IF('CLINs &amp; Ceiling Rates'!$D$249="R&amp;D",'Labor Loading Matrix'!T1278,0),IF('CLINs &amp; Ceiling Rates'!$D$250="R&amp;D",'Labor Loading Matrix'!U1278,0),IF('CLINs &amp; Ceiling Rates'!$D$251="R&amp;D",'Labor Loading Matrix'!V1278,0),IF('CLINs &amp; Ceiling Rates'!$D$252="R&amp;D",'Labor Loading Matrix'!W1278,0),IF('CLINs &amp; Ceiling Rates'!$D$253="R&amp;D",'Labor Loading Matrix'!X1278,0),IF('CLINs &amp; Ceiling Rates'!$D$254="R&amp;D",'Labor Loading Matrix'!Y1278,0),IF('CLINs &amp; Ceiling Rates'!$D$255="R&amp;D",'Labor Loading Matrix'!Z1278,0),IF('CLINs &amp; Ceiling Rates'!$D$256="R&amp;D",'Labor Loading Matrix'!AA1278,0))</f>
        <v>0</v>
      </c>
      <c r="H1278" s="137"/>
      <c r="I1278" s="137"/>
      <c r="J1278" s="137"/>
      <c r="K1278" s="137"/>
      <c r="L1278" s="137"/>
      <c r="M1278" s="137"/>
      <c r="N1278" s="84"/>
      <c r="O1278" s="84"/>
      <c r="P1278" s="84"/>
      <c r="Q1278" s="84"/>
      <c r="R1278" s="133"/>
      <c r="S1278" s="133"/>
      <c r="T1278" s="133"/>
      <c r="U1278" s="133"/>
      <c r="V1278" s="133"/>
      <c r="W1278" s="133"/>
      <c r="X1278" s="133"/>
      <c r="Y1278" s="133"/>
      <c r="Z1278" s="133"/>
      <c r="AA1278" s="133"/>
    </row>
    <row r="1279" spans="1:27" s="73" customFormat="1" ht="18" hidden="1" customHeight="1" x14ac:dyDescent="0.25">
      <c r="A1279" s="173">
        <f>'CLINs &amp; Ceiling Rates'!B208</f>
        <v>0</v>
      </c>
      <c r="B1279" s="173">
        <f>'CLINs &amp; Ceiling Rates'!C208</f>
        <v>0</v>
      </c>
      <c r="C1279" s="177" t="str">
        <f>'CLINs &amp; Ceiling Rates'!O208</f>
        <v/>
      </c>
      <c r="D1279" s="211">
        <f>IF('CLINs &amp; Ceiling Rates'!D1235="",SUM('Labor Loading Matrix'!H1279:AA1279),SUM(E1279:G1279))</f>
        <v>0</v>
      </c>
      <c r="E1279" s="175">
        <f>SUM(IF('CLINs &amp; Ceiling Rates'!$D$237="OPS",'Labor Loading Matrix'!H1279,0),IF('CLINs &amp; Ceiling Rates'!$D$238="OPS",'Labor Loading Matrix'!I1279,0),IF('CLINs &amp; Ceiling Rates'!$D$239="OPS",'Labor Loading Matrix'!J1279,0),IF('CLINs &amp; Ceiling Rates'!$D$240="OPS",'Labor Loading Matrix'!K1279,0),IF('CLINs &amp; Ceiling Rates'!$D$241="OPS",'Labor Loading Matrix'!L1279,0),IF('CLINs &amp; Ceiling Rates'!$D$242="OPS",'Labor Loading Matrix'!M1279,0),IF('CLINs &amp; Ceiling Rates'!$D$243="OPS",'Labor Loading Matrix'!N1279,0),IF('CLINs &amp; Ceiling Rates'!$D$244="OPS",'Labor Loading Matrix'!O1279,0),IF('CLINs &amp; Ceiling Rates'!$D$245="OPS",'Labor Loading Matrix'!P1279,0),IF('CLINs &amp; Ceiling Rates'!$D$246="OPS",'Labor Loading Matrix'!Q1279,0),IF('CLINs &amp; Ceiling Rates'!$D$247="OPS",'Labor Loading Matrix'!R1279,0),IF('CLINs &amp; Ceiling Rates'!$D$248="OPS",'Labor Loading Matrix'!S1279,0),IF('CLINs &amp; Ceiling Rates'!$D$249="OPS",'Labor Loading Matrix'!T1279,0),IF('CLINs &amp; Ceiling Rates'!$D$250="OPS",'Labor Loading Matrix'!U1279,0),IF('CLINs &amp; Ceiling Rates'!$D$251="OPS",'Labor Loading Matrix'!V1279,0),IF('CLINs &amp; Ceiling Rates'!$D$252="OPS",'Labor Loading Matrix'!W1279,0),IF('CLINs &amp; Ceiling Rates'!$D$253="OPS",'Labor Loading Matrix'!X1279,0),IF('CLINs &amp; Ceiling Rates'!$D$254="OPS",'Labor Loading Matrix'!Y1279,0),IF('CLINs &amp; Ceiling Rates'!$D$255="OPS",'Labor Loading Matrix'!Z1279,0),IF('CLINs &amp; Ceiling Rates'!$D$256="OPS",'Labor Loading Matrix'!AA1279,0))</f>
        <v>0</v>
      </c>
      <c r="F1279" s="175">
        <f>SUM(IF('CLINs &amp; Ceiling Rates'!$D$237="F&amp;E",'Labor Loading Matrix'!H1279,0),IF('CLINs &amp; Ceiling Rates'!$D$238="F&amp;E",'Labor Loading Matrix'!I1279,0),IF('CLINs &amp; Ceiling Rates'!$D$239="F&amp;E",'Labor Loading Matrix'!J1279,0),IF('CLINs &amp; Ceiling Rates'!$D$240="F&amp;E",'Labor Loading Matrix'!K1279,0),IF('CLINs &amp; Ceiling Rates'!$D$241="F&amp;E",'Labor Loading Matrix'!L1279,0),IF('CLINs &amp; Ceiling Rates'!$D$242="F&amp;E",'Labor Loading Matrix'!M1279,0),IF('CLINs &amp; Ceiling Rates'!$D$243="F&amp;E",'Labor Loading Matrix'!N1279,0),IF('CLINs &amp; Ceiling Rates'!$D$244="F&amp;E",'Labor Loading Matrix'!O1279,0),IF('CLINs &amp; Ceiling Rates'!$D$245="F&amp;E",'Labor Loading Matrix'!P1279,0),IF('CLINs &amp; Ceiling Rates'!$D$246="F&amp;E",'Labor Loading Matrix'!Q1279,0),IF('CLINs &amp; Ceiling Rates'!$D$247="F&amp;E",'Labor Loading Matrix'!R1279,0),IF('CLINs &amp; Ceiling Rates'!$D$248="F&amp;E",'Labor Loading Matrix'!S1279,0),IF('CLINs &amp; Ceiling Rates'!$D$249="F&amp;E",'Labor Loading Matrix'!T1279,0),IF('CLINs &amp; Ceiling Rates'!$D$250="F&amp;E",'Labor Loading Matrix'!U1279,0),IF('CLINs &amp; Ceiling Rates'!$D$251="F&amp;E",'Labor Loading Matrix'!V1279,0),IF('CLINs &amp; Ceiling Rates'!$D$252="F&amp;E",'Labor Loading Matrix'!W1279,0),IF('CLINs &amp; Ceiling Rates'!$D$253="F&amp;E",'Labor Loading Matrix'!X1279,0),IF('CLINs &amp; Ceiling Rates'!$D$254="F&amp;E",'Labor Loading Matrix'!Y1279,0),IF('CLINs &amp; Ceiling Rates'!$D$255="F&amp;E",'Labor Loading Matrix'!Z1279,0),IF('CLINs &amp; Ceiling Rates'!$D$256="F&amp;E",'Labor Loading Matrix'!AA1279,0))</f>
        <v>0</v>
      </c>
      <c r="G1279" s="175">
        <f>SUM(IF('CLINs &amp; Ceiling Rates'!$D$237="R&amp;D",'Labor Loading Matrix'!H1279,0),IF('CLINs &amp; Ceiling Rates'!$D$238="R&amp;D",'Labor Loading Matrix'!I1279,0),IF('CLINs &amp; Ceiling Rates'!$D$239="R&amp;D",'Labor Loading Matrix'!J1279,0),IF('CLINs &amp; Ceiling Rates'!$D$240="R&amp;D",'Labor Loading Matrix'!K1279,0),IF('CLINs &amp; Ceiling Rates'!$D$241="R&amp;D",'Labor Loading Matrix'!L1279,0),IF('CLINs &amp; Ceiling Rates'!$D$242="R&amp;D",'Labor Loading Matrix'!M1279,0),IF('CLINs &amp; Ceiling Rates'!$D$243="R&amp;D",'Labor Loading Matrix'!N1279,0),IF('CLINs &amp; Ceiling Rates'!$D$244="R&amp;D",'Labor Loading Matrix'!O1279,0),IF('CLINs &amp; Ceiling Rates'!$D$245="R&amp;D",'Labor Loading Matrix'!P1279,0),IF('CLINs &amp; Ceiling Rates'!$D$246="R&amp;D",'Labor Loading Matrix'!Q1279,0),IF('CLINs &amp; Ceiling Rates'!$D$247="R&amp;D",'Labor Loading Matrix'!R1279,0),IF('CLINs &amp; Ceiling Rates'!$D$248="R&amp;D",'Labor Loading Matrix'!S1279,0),IF('CLINs &amp; Ceiling Rates'!$D$249="R&amp;D",'Labor Loading Matrix'!T1279,0),IF('CLINs &amp; Ceiling Rates'!$D$250="R&amp;D",'Labor Loading Matrix'!U1279,0),IF('CLINs &amp; Ceiling Rates'!$D$251="R&amp;D",'Labor Loading Matrix'!V1279,0),IF('CLINs &amp; Ceiling Rates'!$D$252="R&amp;D",'Labor Loading Matrix'!W1279,0),IF('CLINs &amp; Ceiling Rates'!$D$253="R&amp;D",'Labor Loading Matrix'!X1279,0),IF('CLINs &amp; Ceiling Rates'!$D$254="R&amp;D",'Labor Loading Matrix'!Y1279,0),IF('CLINs &amp; Ceiling Rates'!$D$255="R&amp;D",'Labor Loading Matrix'!Z1279,0),IF('CLINs &amp; Ceiling Rates'!$D$256="R&amp;D",'Labor Loading Matrix'!AA1279,0))</f>
        <v>0</v>
      </c>
      <c r="H1279" s="137"/>
      <c r="I1279" s="137"/>
      <c r="J1279" s="137"/>
      <c r="K1279" s="137"/>
      <c r="L1279" s="137"/>
      <c r="M1279" s="137"/>
      <c r="N1279" s="84"/>
      <c r="O1279" s="84"/>
      <c r="P1279" s="84"/>
      <c r="Q1279" s="84"/>
      <c r="R1279" s="133"/>
      <c r="S1279" s="133"/>
      <c r="T1279" s="133"/>
      <c r="U1279" s="133"/>
      <c r="V1279" s="133"/>
      <c r="W1279" s="133"/>
      <c r="X1279" s="133"/>
      <c r="Y1279" s="133"/>
      <c r="Z1279" s="133"/>
      <c r="AA1279" s="133"/>
    </row>
    <row r="1280" spans="1:27" s="73" customFormat="1" ht="18" hidden="1" customHeight="1" x14ac:dyDescent="0.25">
      <c r="A1280" s="173">
        <f>'CLINs &amp; Ceiling Rates'!B209</f>
        <v>0</v>
      </c>
      <c r="B1280" s="173">
        <f>'CLINs &amp; Ceiling Rates'!C209</f>
        <v>0</v>
      </c>
      <c r="C1280" s="177" t="str">
        <f>'CLINs &amp; Ceiling Rates'!O209</f>
        <v/>
      </c>
      <c r="D1280" s="211">
        <f>IF('CLINs &amp; Ceiling Rates'!D1236="",SUM('Labor Loading Matrix'!H1280:AA1280),SUM(E1280:G1280))</f>
        <v>0</v>
      </c>
      <c r="E1280" s="175">
        <f>SUM(IF('CLINs &amp; Ceiling Rates'!$D$237="OPS",'Labor Loading Matrix'!H1280,0),IF('CLINs &amp; Ceiling Rates'!$D$238="OPS",'Labor Loading Matrix'!I1280,0),IF('CLINs &amp; Ceiling Rates'!$D$239="OPS",'Labor Loading Matrix'!J1280,0),IF('CLINs &amp; Ceiling Rates'!$D$240="OPS",'Labor Loading Matrix'!K1280,0),IF('CLINs &amp; Ceiling Rates'!$D$241="OPS",'Labor Loading Matrix'!L1280,0),IF('CLINs &amp; Ceiling Rates'!$D$242="OPS",'Labor Loading Matrix'!M1280,0),IF('CLINs &amp; Ceiling Rates'!$D$243="OPS",'Labor Loading Matrix'!N1280,0),IF('CLINs &amp; Ceiling Rates'!$D$244="OPS",'Labor Loading Matrix'!O1280,0),IF('CLINs &amp; Ceiling Rates'!$D$245="OPS",'Labor Loading Matrix'!P1280,0),IF('CLINs &amp; Ceiling Rates'!$D$246="OPS",'Labor Loading Matrix'!Q1280,0),IF('CLINs &amp; Ceiling Rates'!$D$247="OPS",'Labor Loading Matrix'!R1280,0),IF('CLINs &amp; Ceiling Rates'!$D$248="OPS",'Labor Loading Matrix'!S1280,0),IF('CLINs &amp; Ceiling Rates'!$D$249="OPS",'Labor Loading Matrix'!T1280,0),IF('CLINs &amp; Ceiling Rates'!$D$250="OPS",'Labor Loading Matrix'!U1280,0),IF('CLINs &amp; Ceiling Rates'!$D$251="OPS",'Labor Loading Matrix'!V1280,0),IF('CLINs &amp; Ceiling Rates'!$D$252="OPS",'Labor Loading Matrix'!W1280,0),IF('CLINs &amp; Ceiling Rates'!$D$253="OPS",'Labor Loading Matrix'!X1280,0),IF('CLINs &amp; Ceiling Rates'!$D$254="OPS",'Labor Loading Matrix'!Y1280,0),IF('CLINs &amp; Ceiling Rates'!$D$255="OPS",'Labor Loading Matrix'!Z1280,0),IF('CLINs &amp; Ceiling Rates'!$D$256="OPS",'Labor Loading Matrix'!AA1280,0))</f>
        <v>0</v>
      </c>
      <c r="F1280" s="175">
        <f>SUM(IF('CLINs &amp; Ceiling Rates'!$D$237="F&amp;E",'Labor Loading Matrix'!H1280,0),IF('CLINs &amp; Ceiling Rates'!$D$238="F&amp;E",'Labor Loading Matrix'!I1280,0),IF('CLINs &amp; Ceiling Rates'!$D$239="F&amp;E",'Labor Loading Matrix'!J1280,0),IF('CLINs &amp; Ceiling Rates'!$D$240="F&amp;E",'Labor Loading Matrix'!K1280,0),IF('CLINs &amp; Ceiling Rates'!$D$241="F&amp;E",'Labor Loading Matrix'!L1280,0),IF('CLINs &amp; Ceiling Rates'!$D$242="F&amp;E",'Labor Loading Matrix'!M1280,0),IF('CLINs &amp; Ceiling Rates'!$D$243="F&amp;E",'Labor Loading Matrix'!N1280,0),IF('CLINs &amp; Ceiling Rates'!$D$244="F&amp;E",'Labor Loading Matrix'!O1280,0),IF('CLINs &amp; Ceiling Rates'!$D$245="F&amp;E",'Labor Loading Matrix'!P1280,0),IF('CLINs &amp; Ceiling Rates'!$D$246="F&amp;E",'Labor Loading Matrix'!Q1280,0),IF('CLINs &amp; Ceiling Rates'!$D$247="F&amp;E",'Labor Loading Matrix'!R1280,0),IF('CLINs &amp; Ceiling Rates'!$D$248="F&amp;E",'Labor Loading Matrix'!S1280,0),IF('CLINs &amp; Ceiling Rates'!$D$249="F&amp;E",'Labor Loading Matrix'!T1280,0),IF('CLINs &amp; Ceiling Rates'!$D$250="F&amp;E",'Labor Loading Matrix'!U1280,0),IF('CLINs &amp; Ceiling Rates'!$D$251="F&amp;E",'Labor Loading Matrix'!V1280,0),IF('CLINs &amp; Ceiling Rates'!$D$252="F&amp;E",'Labor Loading Matrix'!W1280,0),IF('CLINs &amp; Ceiling Rates'!$D$253="F&amp;E",'Labor Loading Matrix'!X1280,0),IF('CLINs &amp; Ceiling Rates'!$D$254="F&amp;E",'Labor Loading Matrix'!Y1280,0),IF('CLINs &amp; Ceiling Rates'!$D$255="F&amp;E",'Labor Loading Matrix'!Z1280,0),IF('CLINs &amp; Ceiling Rates'!$D$256="F&amp;E",'Labor Loading Matrix'!AA1280,0))</f>
        <v>0</v>
      </c>
      <c r="G1280" s="175">
        <f>SUM(IF('CLINs &amp; Ceiling Rates'!$D$237="R&amp;D",'Labor Loading Matrix'!H1280,0),IF('CLINs &amp; Ceiling Rates'!$D$238="R&amp;D",'Labor Loading Matrix'!I1280,0),IF('CLINs &amp; Ceiling Rates'!$D$239="R&amp;D",'Labor Loading Matrix'!J1280,0),IF('CLINs &amp; Ceiling Rates'!$D$240="R&amp;D",'Labor Loading Matrix'!K1280,0),IF('CLINs &amp; Ceiling Rates'!$D$241="R&amp;D",'Labor Loading Matrix'!L1280,0),IF('CLINs &amp; Ceiling Rates'!$D$242="R&amp;D",'Labor Loading Matrix'!M1280,0),IF('CLINs &amp; Ceiling Rates'!$D$243="R&amp;D",'Labor Loading Matrix'!N1280,0),IF('CLINs &amp; Ceiling Rates'!$D$244="R&amp;D",'Labor Loading Matrix'!O1280,0),IF('CLINs &amp; Ceiling Rates'!$D$245="R&amp;D",'Labor Loading Matrix'!P1280,0),IF('CLINs &amp; Ceiling Rates'!$D$246="R&amp;D",'Labor Loading Matrix'!Q1280,0),IF('CLINs &amp; Ceiling Rates'!$D$247="R&amp;D",'Labor Loading Matrix'!R1280,0),IF('CLINs &amp; Ceiling Rates'!$D$248="R&amp;D",'Labor Loading Matrix'!S1280,0),IF('CLINs &amp; Ceiling Rates'!$D$249="R&amp;D",'Labor Loading Matrix'!T1280,0),IF('CLINs &amp; Ceiling Rates'!$D$250="R&amp;D",'Labor Loading Matrix'!U1280,0),IF('CLINs &amp; Ceiling Rates'!$D$251="R&amp;D",'Labor Loading Matrix'!V1280,0),IF('CLINs &amp; Ceiling Rates'!$D$252="R&amp;D",'Labor Loading Matrix'!W1280,0),IF('CLINs &amp; Ceiling Rates'!$D$253="R&amp;D",'Labor Loading Matrix'!X1280,0),IF('CLINs &amp; Ceiling Rates'!$D$254="R&amp;D",'Labor Loading Matrix'!Y1280,0),IF('CLINs &amp; Ceiling Rates'!$D$255="R&amp;D",'Labor Loading Matrix'!Z1280,0),IF('CLINs &amp; Ceiling Rates'!$D$256="R&amp;D",'Labor Loading Matrix'!AA1280,0))</f>
        <v>0</v>
      </c>
      <c r="H1280" s="137"/>
      <c r="I1280" s="137"/>
      <c r="J1280" s="137"/>
      <c r="K1280" s="137"/>
      <c r="L1280" s="137"/>
      <c r="M1280" s="137"/>
      <c r="N1280" s="84"/>
      <c r="O1280" s="84"/>
      <c r="P1280" s="84"/>
      <c r="Q1280" s="84"/>
      <c r="R1280" s="133"/>
      <c r="S1280" s="133"/>
      <c r="T1280" s="133"/>
      <c r="U1280" s="133"/>
      <c r="V1280" s="133"/>
      <c r="W1280" s="133"/>
      <c r="X1280" s="133"/>
      <c r="Y1280" s="133"/>
      <c r="Z1280" s="133"/>
      <c r="AA1280" s="133"/>
    </row>
    <row r="1281" spans="1:27" s="73" customFormat="1" ht="18" hidden="1" customHeight="1" x14ac:dyDescent="0.25">
      <c r="A1281" s="173">
        <f>'CLINs &amp; Ceiling Rates'!B210</f>
        <v>0</v>
      </c>
      <c r="B1281" s="173">
        <f>'CLINs &amp; Ceiling Rates'!C210</f>
        <v>0</v>
      </c>
      <c r="C1281" s="177" t="str">
        <f>'CLINs &amp; Ceiling Rates'!O210</f>
        <v/>
      </c>
      <c r="D1281" s="211">
        <f>IF('CLINs &amp; Ceiling Rates'!D1237="",SUM('Labor Loading Matrix'!H1281:AA1281),SUM(E1281:G1281))</f>
        <v>0</v>
      </c>
      <c r="E1281" s="175">
        <f>SUM(IF('CLINs &amp; Ceiling Rates'!$D$237="OPS",'Labor Loading Matrix'!H1281,0),IF('CLINs &amp; Ceiling Rates'!$D$238="OPS",'Labor Loading Matrix'!I1281,0),IF('CLINs &amp; Ceiling Rates'!$D$239="OPS",'Labor Loading Matrix'!J1281,0),IF('CLINs &amp; Ceiling Rates'!$D$240="OPS",'Labor Loading Matrix'!K1281,0),IF('CLINs &amp; Ceiling Rates'!$D$241="OPS",'Labor Loading Matrix'!L1281,0),IF('CLINs &amp; Ceiling Rates'!$D$242="OPS",'Labor Loading Matrix'!M1281,0),IF('CLINs &amp; Ceiling Rates'!$D$243="OPS",'Labor Loading Matrix'!N1281,0),IF('CLINs &amp; Ceiling Rates'!$D$244="OPS",'Labor Loading Matrix'!O1281,0),IF('CLINs &amp; Ceiling Rates'!$D$245="OPS",'Labor Loading Matrix'!P1281,0),IF('CLINs &amp; Ceiling Rates'!$D$246="OPS",'Labor Loading Matrix'!Q1281,0),IF('CLINs &amp; Ceiling Rates'!$D$247="OPS",'Labor Loading Matrix'!R1281,0),IF('CLINs &amp; Ceiling Rates'!$D$248="OPS",'Labor Loading Matrix'!S1281,0),IF('CLINs &amp; Ceiling Rates'!$D$249="OPS",'Labor Loading Matrix'!T1281,0),IF('CLINs &amp; Ceiling Rates'!$D$250="OPS",'Labor Loading Matrix'!U1281,0),IF('CLINs &amp; Ceiling Rates'!$D$251="OPS",'Labor Loading Matrix'!V1281,0),IF('CLINs &amp; Ceiling Rates'!$D$252="OPS",'Labor Loading Matrix'!W1281,0),IF('CLINs &amp; Ceiling Rates'!$D$253="OPS",'Labor Loading Matrix'!X1281,0),IF('CLINs &amp; Ceiling Rates'!$D$254="OPS",'Labor Loading Matrix'!Y1281,0),IF('CLINs &amp; Ceiling Rates'!$D$255="OPS",'Labor Loading Matrix'!Z1281,0),IF('CLINs &amp; Ceiling Rates'!$D$256="OPS",'Labor Loading Matrix'!AA1281,0))</f>
        <v>0</v>
      </c>
      <c r="F1281" s="175">
        <f>SUM(IF('CLINs &amp; Ceiling Rates'!$D$237="F&amp;E",'Labor Loading Matrix'!H1281,0),IF('CLINs &amp; Ceiling Rates'!$D$238="F&amp;E",'Labor Loading Matrix'!I1281,0),IF('CLINs &amp; Ceiling Rates'!$D$239="F&amp;E",'Labor Loading Matrix'!J1281,0),IF('CLINs &amp; Ceiling Rates'!$D$240="F&amp;E",'Labor Loading Matrix'!K1281,0),IF('CLINs &amp; Ceiling Rates'!$D$241="F&amp;E",'Labor Loading Matrix'!L1281,0),IF('CLINs &amp; Ceiling Rates'!$D$242="F&amp;E",'Labor Loading Matrix'!M1281,0),IF('CLINs &amp; Ceiling Rates'!$D$243="F&amp;E",'Labor Loading Matrix'!N1281,0),IF('CLINs &amp; Ceiling Rates'!$D$244="F&amp;E",'Labor Loading Matrix'!O1281,0),IF('CLINs &amp; Ceiling Rates'!$D$245="F&amp;E",'Labor Loading Matrix'!P1281,0),IF('CLINs &amp; Ceiling Rates'!$D$246="F&amp;E",'Labor Loading Matrix'!Q1281,0),IF('CLINs &amp; Ceiling Rates'!$D$247="F&amp;E",'Labor Loading Matrix'!R1281,0),IF('CLINs &amp; Ceiling Rates'!$D$248="F&amp;E",'Labor Loading Matrix'!S1281,0),IF('CLINs &amp; Ceiling Rates'!$D$249="F&amp;E",'Labor Loading Matrix'!T1281,0),IF('CLINs &amp; Ceiling Rates'!$D$250="F&amp;E",'Labor Loading Matrix'!U1281,0),IF('CLINs &amp; Ceiling Rates'!$D$251="F&amp;E",'Labor Loading Matrix'!V1281,0),IF('CLINs &amp; Ceiling Rates'!$D$252="F&amp;E",'Labor Loading Matrix'!W1281,0),IF('CLINs &amp; Ceiling Rates'!$D$253="F&amp;E",'Labor Loading Matrix'!X1281,0),IF('CLINs &amp; Ceiling Rates'!$D$254="F&amp;E",'Labor Loading Matrix'!Y1281,0),IF('CLINs &amp; Ceiling Rates'!$D$255="F&amp;E",'Labor Loading Matrix'!Z1281,0),IF('CLINs &amp; Ceiling Rates'!$D$256="F&amp;E",'Labor Loading Matrix'!AA1281,0))</f>
        <v>0</v>
      </c>
      <c r="G1281" s="175">
        <f>SUM(IF('CLINs &amp; Ceiling Rates'!$D$237="R&amp;D",'Labor Loading Matrix'!H1281,0),IF('CLINs &amp; Ceiling Rates'!$D$238="R&amp;D",'Labor Loading Matrix'!I1281,0),IF('CLINs &amp; Ceiling Rates'!$D$239="R&amp;D",'Labor Loading Matrix'!J1281,0),IF('CLINs &amp; Ceiling Rates'!$D$240="R&amp;D",'Labor Loading Matrix'!K1281,0),IF('CLINs &amp; Ceiling Rates'!$D$241="R&amp;D",'Labor Loading Matrix'!L1281,0),IF('CLINs &amp; Ceiling Rates'!$D$242="R&amp;D",'Labor Loading Matrix'!M1281,0),IF('CLINs &amp; Ceiling Rates'!$D$243="R&amp;D",'Labor Loading Matrix'!N1281,0),IF('CLINs &amp; Ceiling Rates'!$D$244="R&amp;D",'Labor Loading Matrix'!O1281,0),IF('CLINs &amp; Ceiling Rates'!$D$245="R&amp;D",'Labor Loading Matrix'!P1281,0),IF('CLINs &amp; Ceiling Rates'!$D$246="R&amp;D",'Labor Loading Matrix'!Q1281,0),IF('CLINs &amp; Ceiling Rates'!$D$247="R&amp;D",'Labor Loading Matrix'!R1281,0),IF('CLINs &amp; Ceiling Rates'!$D$248="R&amp;D",'Labor Loading Matrix'!S1281,0),IF('CLINs &amp; Ceiling Rates'!$D$249="R&amp;D",'Labor Loading Matrix'!T1281,0),IF('CLINs &amp; Ceiling Rates'!$D$250="R&amp;D",'Labor Loading Matrix'!U1281,0),IF('CLINs &amp; Ceiling Rates'!$D$251="R&amp;D",'Labor Loading Matrix'!V1281,0),IF('CLINs &amp; Ceiling Rates'!$D$252="R&amp;D",'Labor Loading Matrix'!W1281,0),IF('CLINs &amp; Ceiling Rates'!$D$253="R&amp;D",'Labor Loading Matrix'!X1281,0),IF('CLINs &amp; Ceiling Rates'!$D$254="R&amp;D",'Labor Loading Matrix'!Y1281,0),IF('CLINs &amp; Ceiling Rates'!$D$255="R&amp;D",'Labor Loading Matrix'!Z1281,0),IF('CLINs &amp; Ceiling Rates'!$D$256="R&amp;D",'Labor Loading Matrix'!AA1281,0))</f>
        <v>0</v>
      </c>
      <c r="H1281" s="137"/>
      <c r="I1281" s="137"/>
      <c r="J1281" s="137"/>
      <c r="K1281" s="137"/>
      <c r="L1281" s="137"/>
      <c r="M1281" s="137"/>
      <c r="N1281" s="84"/>
      <c r="O1281" s="84"/>
      <c r="P1281" s="84"/>
      <c r="Q1281" s="84"/>
      <c r="R1281" s="133"/>
      <c r="S1281" s="133"/>
      <c r="T1281" s="133"/>
      <c r="U1281" s="133"/>
      <c r="V1281" s="133"/>
      <c r="W1281" s="133"/>
      <c r="X1281" s="133"/>
      <c r="Y1281" s="133"/>
      <c r="Z1281" s="133"/>
      <c r="AA1281" s="133"/>
    </row>
    <row r="1282" spans="1:27" s="73" customFormat="1" ht="18" hidden="1" customHeight="1" x14ac:dyDescent="0.25">
      <c r="A1282" s="173">
        <f>'CLINs &amp; Ceiling Rates'!B211</f>
        <v>0</v>
      </c>
      <c r="B1282" s="173">
        <f>'CLINs &amp; Ceiling Rates'!C211</f>
        <v>0</v>
      </c>
      <c r="C1282" s="177" t="str">
        <f>'CLINs &amp; Ceiling Rates'!O211</f>
        <v/>
      </c>
      <c r="D1282" s="211">
        <f>IF('CLINs &amp; Ceiling Rates'!D1238="",SUM('Labor Loading Matrix'!H1282:AA1282),SUM(E1282:G1282))</f>
        <v>0</v>
      </c>
      <c r="E1282" s="175">
        <f>SUM(IF('CLINs &amp; Ceiling Rates'!$D$237="OPS",'Labor Loading Matrix'!H1282,0),IF('CLINs &amp; Ceiling Rates'!$D$238="OPS",'Labor Loading Matrix'!I1282,0),IF('CLINs &amp; Ceiling Rates'!$D$239="OPS",'Labor Loading Matrix'!J1282,0),IF('CLINs &amp; Ceiling Rates'!$D$240="OPS",'Labor Loading Matrix'!K1282,0),IF('CLINs &amp; Ceiling Rates'!$D$241="OPS",'Labor Loading Matrix'!L1282,0),IF('CLINs &amp; Ceiling Rates'!$D$242="OPS",'Labor Loading Matrix'!M1282,0),IF('CLINs &amp; Ceiling Rates'!$D$243="OPS",'Labor Loading Matrix'!N1282,0),IF('CLINs &amp; Ceiling Rates'!$D$244="OPS",'Labor Loading Matrix'!O1282,0),IF('CLINs &amp; Ceiling Rates'!$D$245="OPS",'Labor Loading Matrix'!P1282,0),IF('CLINs &amp; Ceiling Rates'!$D$246="OPS",'Labor Loading Matrix'!Q1282,0),IF('CLINs &amp; Ceiling Rates'!$D$247="OPS",'Labor Loading Matrix'!R1282,0),IF('CLINs &amp; Ceiling Rates'!$D$248="OPS",'Labor Loading Matrix'!S1282,0),IF('CLINs &amp; Ceiling Rates'!$D$249="OPS",'Labor Loading Matrix'!T1282,0),IF('CLINs &amp; Ceiling Rates'!$D$250="OPS",'Labor Loading Matrix'!U1282,0),IF('CLINs &amp; Ceiling Rates'!$D$251="OPS",'Labor Loading Matrix'!V1282,0),IF('CLINs &amp; Ceiling Rates'!$D$252="OPS",'Labor Loading Matrix'!W1282,0),IF('CLINs &amp; Ceiling Rates'!$D$253="OPS",'Labor Loading Matrix'!X1282,0),IF('CLINs &amp; Ceiling Rates'!$D$254="OPS",'Labor Loading Matrix'!Y1282,0),IF('CLINs &amp; Ceiling Rates'!$D$255="OPS",'Labor Loading Matrix'!Z1282,0),IF('CLINs &amp; Ceiling Rates'!$D$256="OPS",'Labor Loading Matrix'!AA1282,0))</f>
        <v>0</v>
      </c>
      <c r="F1282" s="175">
        <f>SUM(IF('CLINs &amp; Ceiling Rates'!$D$237="F&amp;E",'Labor Loading Matrix'!H1282,0),IF('CLINs &amp; Ceiling Rates'!$D$238="F&amp;E",'Labor Loading Matrix'!I1282,0),IF('CLINs &amp; Ceiling Rates'!$D$239="F&amp;E",'Labor Loading Matrix'!J1282,0),IF('CLINs &amp; Ceiling Rates'!$D$240="F&amp;E",'Labor Loading Matrix'!K1282,0),IF('CLINs &amp; Ceiling Rates'!$D$241="F&amp;E",'Labor Loading Matrix'!L1282,0),IF('CLINs &amp; Ceiling Rates'!$D$242="F&amp;E",'Labor Loading Matrix'!M1282,0),IF('CLINs &amp; Ceiling Rates'!$D$243="F&amp;E",'Labor Loading Matrix'!N1282,0),IF('CLINs &amp; Ceiling Rates'!$D$244="F&amp;E",'Labor Loading Matrix'!O1282,0),IF('CLINs &amp; Ceiling Rates'!$D$245="F&amp;E",'Labor Loading Matrix'!P1282,0),IF('CLINs &amp; Ceiling Rates'!$D$246="F&amp;E",'Labor Loading Matrix'!Q1282,0),IF('CLINs &amp; Ceiling Rates'!$D$247="F&amp;E",'Labor Loading Matrix'!R1282,0),IF('CLINs &amp; Ceiling Rates'!$D$248="F&amp;E",'Labor Loading Matrix'!S1282,0),IF('CLINs &amp; Ceiling Rates'!$D$249="F&amp;E",'Labor Loading Matrix'!T1282,0),IF('CLINs &amp; Ceiling Rates'!$D$250="F&amp;E",'Labor Loading Matrix'!U1282,0),IF('CLINs &amp; Ceiling Rates'!$D$251="F&amp;E",'Labor Loading Matrix'!V1282,0),IF('CLINs &amp; Ceiling Rates'!$D$252="F&amp;E",'Labor Loading Matrix'!W1282,0),IF('CLINs &amp; Ceiling Rates'!$D$253="F&amp;E",'Labor Loading Matrix'!X1282,0),IF('CLINs &amp; Ceiling Rates'!$D$254="F&amp;E",'Labor Loading Matrix'!Y1282,0),IF('CLINs &amp; Ceiling Rates'!$D$255="F&amp;E",'Labor Loading Matrix'!Z1282,0),IF('CLINs &amp; Ceiling Rates'!$D$256="F&amp;E",'Labor Loading Matrix'!AA1282,0))</f>
        <v>0</v>
      </c>
      <c r="G1282" s="175">
        <f>SUM(IF('CLINs &amp; Ceiling Rates'!$D$237="R&amp;D",'Labor Loading Matrix'!H1282,0),IF('CLINs &amp; Ceiling Rates'!$D$238="R&amp;D",'Labor Loading Matrix'!I1282,0),IF('CLINs &amp; Ceiling Rates'!$D$239="R&amp;D",'Labor Loading Matrix'!J1282,0),IF('CLINs &amp; Ceiling Rates'!$D$240="R&amp;D",'Labor Loading Matrix'!K1282,0),IF('CLINs &amp; Ceiling Rates'!$D$241="R&amp;D",'Labor Loading Matrix'!L1282,0),IF('CLINs &amp; Ceiling Rates'!$D$242="R&amp;D",'Labor Loading Matrix'!M1282,0),IF('CLINs &amp; Ceiling Rates'!$D$243="R&amp;D",'Labor Loading Matrix'!N1282,0),IF('CLINs &amp; Ceiling Rates'!$D$244="R&amp;D",'Labor Loading Matrix'!O1282,0),IF('CLINs &amp; Ceiling Rates'!$D$245="R&amp;D",'Labor Loading Matrix'!P1282,0),IF('CLINs &amp; Ceiling Rates'!$D$246="R&amp;D",'Labor Loading Matrix'!Q1282,0),IF('CLINs &amp; Ceiling Rates'!$D$247="R&amp;D",'Labor Loading Matrix'!R1282,0),IF('CLINs &amp; Ceiling Rates'!$D$248="R&amp;D",'Labor Loading Matrix'!S1282,0),IF('CLINs &amp; Ceiling Rates'!$D$249="R&amp;D",'Labor Loading Matrix'!T1282,0),IF('CLINs &amp; Ceiling Rates'!$D$250="R&amp;D",'Labor Loading Matrix'!U1282,0),IF('CLINs &amp; Ceiling Rates'!$D$251="R&amp;D",'Labor Loading Matrix'!V1282,0),IF('CLINs &amp; Ceiling Rates'!$D$252="R&amp;D",'Labor Loading Matrix'!W1282,0),IF('CLINs &amp; Ceiling Rates'!$D$253="R&amp;D",'Labor Loading Matrix'!X1282,0),IF('CLINs &amp; Ceiling Rates'!$D$254="R&amp;D",'Labor Loading Matrix'!Y1282,0),IF('CLINs &amp; Ceiling Rates'!$D$255="R&amp;D",'Labor Loading Matrix'!Z1282,0),IF('CLINs &amp; Ceiling Rates'!$D$256="R&amp;D",'Labor Loading Matrix'!AA1282,0))</f>
        <v>0</v>
      </c>
      <c r="H1282" s="137"/>
      <c r="I1282" s="137"/>
      <c r="J1282" s="137"/>
      <c r="K1282" s="137"/>
      <c r="L1282" s="137"/>
      <c r="M1282" s="137"/>
      <c r="N1282" s="84"/>
      <c r="O1282" s="84"/>
      <c r="P1282" s="84"/>
      <c r="Q1282" s="84"/>
      <c r="R1282" s="133"/>
      <c r="S1282" s="133"/>
      <c r="T1282" s="133"/>
      <c r="U1282" s="133"/>
      <c r="V1282" s="133"/>
      <c r="W1282" s="133"/>
      <c r="X1282" s="133"/>
      <c r="Y1282" s="133"/>
      <c r="Z1282" s="133"/>
      <c r="AA1282" s="133"/>
    </row>
    <row r="1283" spans="1:27" s="73" customFormat="1" ht="18" hidden="1" customHeight="1" x14ac:dyDescent="0.25">
      <c r="A1283" s="173">
        <f>'CLINs &amp; Ceiling Rates'!B212</f>
        <v>0</v>
      </c>
      <c r="B1283" s="173">
        <f>'CLINs &amp; Ceiling Rates'!C212</f>
        <v>0</v>
      </c>
      <c r="C1283" s="177" t="str">
        <f>'CLINs &amp; Ceiling Rates'!O212</f>
        <v/>
      </c>
      <c r="D1283" s="211">
        <f>IF('CLINs &amp; Ceiling Rates'!D1239="",SUM('Labor Loading Matrix'!H1283:AA1283),SUM(E1283:G1283))</f>
        <v>0</v>
      </c>
      <c r="E1283" s="175">
        <f>SUM(IF('CLINs &amp; Ceiling Rates'!$D$237="OPS",'Labor Loading Matrix'!H1283,0),IF('CLINs &amp; Ceiling Rates'!$D$238="OPS",'Labor Loading Matrix'!I1283,0),IF('CLINs &amp; Ceiling Rates'!$D$239="OPS",'Labor Loading Matrix'!J1283,0),IF('CLINs &amp; Ceiling Rates'!$D$240="OPS",'Labor Loading Matrix'!K1283,0),IF('CLINs &amp; Ceiling Rates'!$D$241="OPS",'Labor Loading Matrix'!L1283,0),IF('CLINs &amp; Ceiling Rates'!$D$242="OPS",'Labor Loading Matrix'!M1283,0),IF('CLINs &amp; Ceiling Rates'!$D$243="OPS",'Labor Loading Matrix'!N1283,0),IF('CLINs &amp; Ceiling Rates'!$D$244="OPS",'Labor Loading Matrix'!O1283,0),IF('CLINs &amp; Ceiling Rates'!$D$245="OPS",'Labor Loading Matrix'!P1283,0),IF('CLINs &amp; Ceiling Rates'!$D$246="OPS",'Labor Loading Matrix'!Q1283,0),IF('CLINs &amp; Ceiling Rates'!$D$247="OPS",'Labor Loading Matrix'!R1283,0),IF('CLINs &amp; Ceiling Rates'!$D$248="OPS",'Labor Loading Matrix'!S1283,0),IF('CLINs &amp; Ceiling Rates'!$D$249="OPS",'Labor Loading Matrix'!T1283,0),IF('CLINs &amp; Ceiling Rates'!$D$250="OPS",'Labor Loading Matrix'!U1283,0),IF('CLINs &amp; Ceiling Rates'!$D$251="OPS",'Labor Loading Matrix'!V1283,0),IF('CLINs &amp; Ceiling Rates'!$D$252="OPS",'Labor Loading Matrix'!W1283,0),IF('CLINs &amp; Ceiling Rates'!$D$253="OPS",'Labor Loading Matrix'!X1283,0),IF('CLINs &amp; Ceiling Rates'!$D$254="OPS",'Labor Loading Matrix'!Y1283,0),IF('CLINs &amp; Ceiling Rates'!$D$255="OPS",'Labor Loading Matrix'!Z1283,0),IF('CLINs &amp; Ceiling Rates'!$D$256="OPS",'Labor Loading Matrix'!AA1283,0))</f>
        <v>0</v>
      </c>
      <c r="F1283" s="175">
        <f>SUM(IF('CLINs &amp; Ceiling Rates'!$D$237="F&amp;E",'Labor Loading Matrix'!H1283,0),IF('CLINs &amp; Ceiling Rates'!$D$238="F&amp;E",'Labor Loading Matrix'!I1283,0),IF('CLINs &amp; Ceiling Rates'!$D$239="F&amp;E",'Labor Loading Matrix'!J1283,0),IF('CLINs &amp; Ceiling Rates'!$D$240="F&amp;E",'Labor Loading Matrix'!K1283,0),IF('CLINs &amp; Ceiling Rates'!$D$241="F&amp;E",'Labor Loading Matrix'!L1283,0),IF('CLINs &amp; Ceiling Rates'!$D$242="F&amp;E",'Labor Loading Matrix'!M1283,0),IF('CLINs &amp; Ceiling Rates'!$D$243="F&amp;E",'Labor Loading Matrix'!N1283,0),IF('CLINs &amp; Ceiling Rates'!$D$244="F&amp;E",'Labor Loading Matrix'!O1283,0),IF('CLINs &amp; Ceiling Rates'!$D$245="F&amp;E",'Labor Loading Matrix'!P1283,0),IF('CLINs &amp; Ceiling Rates'!$D$246="F&amp;E",'Labor Loading Matrix'!Q1283,0),IF('CLINs &amp; Ceiling Rates'!$D$247="F&amp;E",'Labor Loading Matrix'!R1283,0),IF('CLINs &amp; Ceiling Rates'!$D$248="F&amp;E",'Labor Loading Matrix'!S1283,0),IF('CLINs &amp; Ceiling Rates'!$D$249="F&amp;E",'Labor Loading Matrix'!T1283,0),IF('CLINs &amp; Ceiling Rates'!$D$250="F&amp;E",'Labor Loading Matrix'!U1283,0),IF('CLINs &amp; Ceiling Rates'!$D$251="F&amp;E",'Labor Loading Matrix'!V1283,0),IF('CLINs &amp; Ceiling Rates'!$D$252="F&amp;E",'Labor Loading Matrix'!W1283,0),IF('CLINs &amp; Ceiling Rates'!$D$253="F&amp;E",'Labor Loading Matrix'!X1283,0),IF('CLINs &amp; Ceiling Rates'!$D$254="F&amp;E",'Labor Loading Matrix'!Y1283,0),IF('CLINs &amp; Ceiling Rates'!$D$255="F&amp;E",'Labor Loading Matrix'!Z1283,0),IF('CLINs &amp; Ceiling Rates'!$D$256="F&amp;E",'Labor Loading Matrix'!AA1283,0))</f>
        <v>0</v>
      </c>
      <c r="G1283" s="175">
        <f>SUM(IF('CLINs &amp; Ceiling Rates'!$D$237="R&amp;D",'Labor Loading Matrix'!H1283,0),IF('CLINs &amp; Ceiling Rates'!$D$238="R&amp;D",'Labor Loading Matrix'!I1283,0),IF('CLINs &amp; Ceiling Rates'!$D$239="R&amp;D",'Labor Loading Matrix'!J1283,0),IF('CLINs &amp; Ceiling Rates'!$D$240="R&amp;D",'Labor Loading Matrix'!K1283,0),IF('CLINs &amp; Ceiling Rates'!$D$241="R&amp;D",'Labor Loading Matrix'!L1283,0),IF('CLINs &amp; Ceiling Rates'!$D$242="R&amp;D",'Labor Loading Matrix'!M1283,0),IF('CLINs &amp; Ceiling Rates'!$D$243="R&amp;D",'Labor Loading Matrix'!N1283,0),IF('CLINs &amp; Ceiling Rates'!$D$244="R&amp;D",'Labor Loading Matrix'!O1283,0),IF('CLINs &amp; Ceiling Rates'!$D$245="R&amp;D",'Labor Loading Matrix'!P1283,0),IF('CLINs &amp; Ceiling Rates'!$D$246="R&amp;D",'Labor Loading Matrix'!Q1283,0),IF('CLINs &amp; Ceiling Rates'!$D$247="R&amp;D",'Labor Loading Matrix'!R1283,0),IF('CLINs &amp; Ceiling Rates'!$D$248="R&amp;D",'Labor Loading Matrix'!S1283,0),IF('CLINs &amp; Ceiling Rates'!$D$249="R&amp;D",'Labor Loading Matrix'!T1283,0),IF('CLINs &amp; Ceiling Rates'!$D$250="R&amp;D",'Labor Loading Matrix'!U1283,0),IF('CLINs &amp; Ceiling Rates'!$D$251="R&amp;D",'Labor Loading Matrix'!V1283,0),IF('CLINs &amp; Ceiling Rates'!$D$252="R&amp;D",'Labor Loading Matrix'!W1283,0),IF('CLINs &amp; Ceiling Rates'!$D$253="R&amp;D",'Labor Loading Matrix'!X1283,0),IF('CLINs &amp; Ceiling Rates'!$D$254="R&amp;D",'Labor Loading Matrix'!Y1283,0),IF('CLINs &amp; Ceiling Rates'!$D$255="R&amp;D",'Labor Loading Matrix'!Z1283,0),IF('CLINs &amp; Ceiling Rates'!$D$256="R&amp;D",'Labor Loading Matrix'!AA1283,0))</f>
        <v>0</v>
      </c>
      <c r="H1283" s="137"/>
      <c r="I1283" s="137"/>
      <c r="J1283" s="137"/>
      <c r="K1283" s="137"/>
      <c r="L1283" s="137"/>
      <c r="M1283" s="137"/>
      <c r="N1283" s="84"/>
      <c r="O1283" s="84"/>
      <c r="P1283" s="84"/>
      <c r="Q1283" s="84"/>
      <c r="R1283" s="133"/>
      <c r="S1283" s="133"/>
      <c r="T1283" s="133"/>
      <c r="U1283" s="133"/>
      <c r="V1283" s="133"/>
      <c r="W1283" s="133"/>
      <c r="X1283" s="133"/>
      <c r="Y1283" s="133"/>
      <c r="Z1283" s="133"/>
      <c r="AA1283" s="133"/>
    </row>
    <row r="1284" spans="1:27" s="73" customFormat="1" ht="18" hidden="1" customHeight="1" x14ac:dyDescent="0.25">
      <c r="A1284" s="173">
        <f>'CLINs &amp; Ceiling Rates'!B213</f>
        <v>0</v>
      </c>
      <c r="B1284" s="173">
        <f>'CLINs &amp; Ceiling Rates'!C213</f>
        <v>0</v>
      </c>
      <c r="C1284" s="177" t="str">
        <f>'CLINs &amp; Ceiling Rates'!O213</f>
        <v/>
      </c>
      <c r="D1284" s="211">
        <f>IF('CLINs &amp; Ceiling Rates'!D1240="",SUM('Labor Loading Matrix'!H1284:AA1284),SUM(E1284:G1284))</f>
        <v>0</v>
      </c>
      <c r="E1284" s="175">
        <f>SUM(IF('CLINs &amp; Ceiling Rates'!$D$237="OPS",'Labor Loading Matrix'!H1284,0),IF('CLINs &amp; Ceiling Rates'!$D$238="OPS",'Labor Loading Matrix'!I1284,0),IF('CLINs &amp; Ceiling Rates'!$D$239="OPS",'Labor Loading Matrix'!J1284,0),IF('CLINs &amp; Ceiling Rates'!$D$240="OPS",'Labor Loading Matrix'!K1284,0),IF('CLINs &amp; Ceiling Rates'!$D$241="OPS",'Labor Loading Matrix'!L1284,0),IF('CLINs &amp; Ceiling Rates'!$D$242="OPS",'Labor Loading Matrix'!M1284,0),IF('CLINs &amp; Ceiling Rates'!$D$243="OPS",'Labor Loading Matrix'!N1284,0),IF('CLINs &amp; Ceiling Rates'!$D$244="OPS",'Labor Loading Matrix'!O1284,0),IF('CLINs &amp; Ceiling Rates'!$D$245="OPS",'Labor Loading Matrix'!P1284,0),IF('CLINs &amp; Ceiling Rates'!$D$246="OPS",'Labor Loading Matrix'!Q1284,0),IF('CLINs &amp; Ceiling Rates'!$D$247="OPS",'Labor Loading Matrix'!R1284,0),IF('CLINs &amp; Ceiling Rates'!$D$248="OPS",'Labor Loading Matrix'!S1284,0),IF('CLINs &amp; Ceiling Rates'!$D$249="OPS",'Labor Loading Matrix'!T1284,0),IF('CLINs &amp; Ceiling Rates'!$D$250="OPS",'Labor Loading Matrix'!U1284,0),IF('CLINs &amp; Ceiling Rates'!$D$251="OPS",'Labor Loading Matrix'!V1284,0),IF('CLINs &amp; Ceiling Rates'!$D$252="OPS",'Labor Loading Matrix'!W1284,0),IF('CLINs &amp; Ceiling Rates'!$D$253="OPS",'Labor Loading Matrix'!X1284,0),IF('CLINs &amp; Ceiling Rates'!$D$254="OPS",'Labor Loading Matrix'!Y1284,0),IF('CLINs &amp; Ceiling Rates'!$D$255="OPS",'Labor Loading Matrix'!Z1284,0),IF('CLINs &amp; Ceiling Rates'!$D$256="OPS",'Labor Loading Matrix'!AA1284,0))</f>
        <v>0</v>
      </c>
      <c r="F1284" s="175">
        <f>SUM(IF('CLINs &amp; Ceiling Rates'!$D$237="F&amp;E",'Labor Loading Matrix'!H1284,0),IF('CLINs &amp; Ceiling Rates'!$D$238="F&amp;E",'Labor Loading Matrix'!I1284,0),IF('CLINs &amp; Ceiling Rates'!$D$239="F&amp;E",'Labor Loading Matrix'!J1284,0),IF('CLINs &amp; Ceiling Rates'!$D$240="F&amp;E",'Labor Loading Matrix'!K1284,0),IF('CLINs &amp; Ceiling Rates'!$D$241="F&amp;E",'Labor Loading Matrix'!L1284,0),IF('CLINs &amp; Ceiling Rates'!$D$242="F&amp;E",'Labor Loading Matrix'!M1284,0),IF('CLINs &amp; Ceiling Rates'!$D$243="F&amp;E",'Labor Loading Matrix'!N1284,0),IF('CLINs &amp; Ceiling Rates'!$D$244="F&amp;E",'Labor Loading Matrix'!O1284,0),IF('CLINs &amp; Ceiling Rates'!$D$245="F&amp;E",'Labor Loading Matrix'!P1284,0),IF('CLINs &amp; Ceiling Rates'!$D$246="F&amp;E",'Labor Loading Matrix'!Q1284,0),IF('CLINs &amp; Ceiling Rates'!$D$247="F&amp;E",'Labor Loading Matrix'!R1284,0),IF('CLINs &amp; Ceiling Rates'!$D$248="F&amp;E",'Labor Loading Matrix'!S1284,0),IF('CLINs &amp; Ceiling Rates'!$D$249="F&amp;E",'Labor Loading Matrix'!T1284,0),IF('CLINs &amp; Ceiling Rates'!$D$250="F&amp;E",'Labor Loading Matrix'!U1284,0),IF('CLINs &amp; Ceiling Rates'!$D$251="F&amp;E",'Labor Loading Matrix'!V1284,0),IF('CLINs &amp; Ceiling Rates'!$D$252="F&amp;E",'Labor Loading Matrix'!W1284,0),IF('CLINs &amp; Ceiling Rates'!$D$253="F&amp;E",'Labor Loading Matrix'!X1284,0),IF('CLINs &amp; Ceiling Rates'!$D$254="F&amp;E",'Labor Loading Matrix'!Y1284,0),IF('CLINs &amp; Ceiling Rates'!$D$255="F&amp;E",'Labor Loading Matrix'!Z1284,0),IF('CLINs &amp; Ceiling Rates'!$D$256="F&amp;E",'Labor Loading Matrix'!AA1284,0))</f>
        <v>0</v>
      </c>
      <c r="G1284" s="175">
        <f>SUM(IF('CLINs &amp; Ceiling Rates'!$D$237="R&amp;D",'Labor Loading Matrix'!H1284,0),IF('CLINs &amp; Ceiling Rates'!$D$238="R&amp;D",'Labor Loading Matrix'!I1284,0),IF('CLINs &amp; Ceiling Rates'!$D$239="R&amp;D",'Labor Loading Matrix'!J1284,0),IF('CLINs &amp; Ceiling Rates'!$D$240="R&amp;D",'Labor Loading Matrix'!K1284,0),IF('CLINs &amp; Ceiling Rates'!$D$241="R&amp;D",'Labor Loading Matrix'!L1284,0),IF('CLINs &amp; Ceiling Rates'!$D$242="R&amp;D",'Labor Loading Matrix'!M1284,0),IF('CLINs &amp; Ceiling Rates'!$D$243="R&amp;D",'Labor Loading Matrix'!N1284,0),IF('CLINs &amp; Ceiling Rates'!$D$244="R&amp;D",'Labor Loading Matrix'!O1284,0),IF('CLINs &amp; Ceiling Rates'!$D$245="R&amp;D",'Labor Loading Matrix'!P1284,0),IF('CLINs &amp; Ceiling Rates'!$D$246="R&amp;D",'Labor Loading Matrix'!Q1284,0),IF('CLINs &amp; Ceiling Rates'!$D$247="R&amp;D",'Labor Loading Matrix'!R1284,0),IF('CLINs &amp; Ceiling Rates'!$D$248="R&amp;D",'Labor Loading Matrix'!S1284,0),IF('CLINs &amp; Ceiling Rates'!$D$249="R&amp;D",'Labor Loading Matrix'!T1284,0),IF('CLINs &amp; Ceiling Rates'!$D$250="R&amp;D",'Labor Loading Matrix'!U1284,0),IF('CLINs &amp; Ceiling Rates'!$D$251="R&amp;D",'Labor Loading Matrix'!V1284,0),IF('CLINs &amp; Ceiling Rates'!$D$252="R&amp;D",'Labor Loading Matrix'!W1284,0),IF('CLINs &amp; Ceiling Rates'!$D$253="R&amp;D",'Labor Loading Matrix'!X1284,0),IF('CLINs &amp; Ceiling Rates'!$D$254="R&amp;D",'Labor Loading Matrix'!Y1284,0),IF('CLINs &amp; Ceiling Rates'!$D$255="R&amp;D",'Labor Loading Matrix'!Z1284,0),IF('CLINs &amp; Ceiling Rates'!$D$256="R&amp;D",'Labor Loading Matrix'!AA1284,0))</f>
        <v>0</v>
      </c>
      <c r="H1284" s="137"/>
      <c r="I1284" s="137"/>
      <c r="J1284" s="137"/>
      <c r="K1284" s="137"/>
      <c r="L1284" s="137"/>
      <c r="M1284" s="137"/>
      <c r="N1284" s="84"/>
      <c r="O1284" s="84"/>
      <c r="P1284" s="84"/>
      <c r="Q1284" s="84"/>
      <c r="R1284" s="133"/>
      <c r="S1284" s="133"/>
      <c r="T1284" s="133"/>
      <c r="U1284" s="133"/>
      <c r="V1284" s="133"/>
      <c r="W1284" s="133"/>
      <c r="X1284" s="133"/>
      <c r="Y1284" s="133"/>
      <c r="Z1284" s="133"/>
      <c r="AA1284" s="133"/>
    </row>
    <row r="1285" spans="1:27" s="73" customFormat="1" ht="18" hidden="1" customHeight="1" x14ac:dyDescent="0.25">
      <c r="A1285" s="173">
        <f>'CLINs &amp; Ceiling Rates'!B214</f>
        <v>0</v>
      </c>
      <c r="B1285" s="173">
        <f>'CLINs &amp; Ceiling Rates'!C214</f>
        <v>0</v>
      </c>
      <c r="C1285" s="177" t="str">
        <f>'CLINs &amp; Ceiling Rates'!O214</f>
        <v/>
      </c>
      <c r="D1285" s="211">
        <f>IF('CLINs &amp; Ceiling Rates'!D1241="",SUM('Labor Loading Matrix'!H1285:AA1285),SUM(E1285:G1285))</f>
        <v>0</v>
      </c>
      <c r="E1285" s="175">
        <f>SUM(IF('CLINs &amp; Ceiling Rates'!$D$237="OPS",'Labor Loading Matrix'!H1285,0),IF('CLINs &amp; Ceiling Rates'!$D$238="OPS",'Labor Loading Matrix'!I1285,0),IF('CLINs &amp; Ceiling Rates'!$D$239="OPS",'Labor Loading Matrix'!J1285,0),IF('CLINs &amp; Ceiling Rates'!$D$240="OPS",'Labor Loading Matrix'!K1285,0),IF('CLINs &amp; Ceiling Rates'!$D$241="OPS",'Labor Loading Matrix'!L1285,0),IF('CLINs &amp; Ceiling Rates'!$D$242="OPS",'Labor Loading Matrix'!M1285,0),IF('CLINs &amp; Ceiling Rates'!$D$243="OPS",'Labor Loading Matrix'!N1285,0),IF('CLINs &amp; Ceiling Rates'!$D$244="OPS",'Labor Loading Matrix'!O1285,0),IF('CLINs &amp; Ceiling Rates'!$D$245="OPS",'Labor Loading Matrix'!P1285,0),IF('CLINs &amp; Ceiling Rates'!$D$246="OPS",'Labor Loading Matrix'!Q1285,0),IF('CLINs &amp; Ceiling Rates'!$D$247="OPS",'Labor Loading Matrix'!R1285,0),IF('CLINs &amp; Ceiling Rates'!$D$248="OPS",'Labor Loading Matrix'!S1285,0),IF('CLINs &amp; Ceiling Rates'!$D$249="OPS",'Labor Loading Matrix'!T1285,0),IF('CLINs &amp; Ceiling Rates'!$D$250="OPS",'Labor Loading Matrix'!U1285,0),IF('CLINs &amp; Ceiling Rates'!$D$251="OPS",'Labor Loading Matrix'!V1285,0),IF('CLINs &amp; Ceiling Rates'!$D$252="OPS",'Labor Loading Matrix'!W1285,0),IF('CLINs &amp; Ceiling Rates'!$D$253="OPS",'Labor Loading Matrix'!X1285,0),IF('CLINs &amp; Ceiling Rates'!$D$254="OPS",'Labor Loading Matrix'!Y1285,0),IF('CLINs &amp; Ceiling Rates'!$D$255="OPS",'Labor Loading Matrix'!Z1285,0),IF('CLINs &amp; Ceiling Rates'!$D$256="OPS",'Labor Loading Matrix'!AA1285,0))</f>
        <v>0</v>
      </c>
      <c r="F1285" s="175">
        <f>SUM(IF('CLINs &amp; Ceiling Rates'!$D$237="F&amp;E",'Labor Loading Matrix'!H1285,0),IF('CLINs &amp; Ceiling Rates'!$D$238="F&amp;E",'Labor Loading Matrix'!I1285,0),IF('CLINs &amp; Ceiling Rates'!$D$239="F&amp;E",'Labor Loading Matrix'!J1285,0),IF('CLINs &amp; Ceiling Rates'!$D$240="F&amp;E",'Labor Loading Matrix'!K1285,0),IF('CLINs &amp; Ceiling Rates'!$D$241="F&amp;E",'Labor Loading Matrix'!L1285,0),IF('CLINs &amp; Ceiling Rates'!$D$242="F&amp;E",'Labor Loading Matrix'!M1285,0),IF('CLINs &amp; Ceiling Rates'!$D$243="F&amp;E",'Labor Loading Matrix'!N1285,0),IF('CLINs &amp; Ceiling Rates'!$D$244="F&amp;E",'Labor Loading Matrix'!O1285,0),IF('CLINs &amp; Ceiling Rates'!$D$245="F&amp;E",'Labor Loading Matrix'!P1285,0),IF('CLINs &amp; Ceiling Rates'!$D$246="F&amp;E",'Labor Loading Matrix'!Q1285,0),IF('CLINs &amp; Ceiling Rates'!$D$247="F&amp;E",'Labor Loading Matrix'!R1285,0),IF('CLINs &amp; Ceiling Rates'!$D$248="F&amp;E",'Labor Loading Matrix'!S1285,0),IF('CLINs &amp; Ceiling Rates'!$D$249="F&amp;E",'Labor Loading Matrix'!T1285,0),IF('CLINs &amp; Ceiling Rates'!$D$250="F&amp;E",'Labor Loading Matrix'!U1285,0),IF('CLINs &amp; Ceiling Rates'!$D$251="F&amp;E",'Labor Loading Matrix'!V1285,0),IF('CLINs &amp; Ceiling Rates'!$D$252="F&amp;E",'Labor Loading Matrix'!W1285,0),IF('CLINs &amp; Ceiling Rates'!$D$253="F&amp;E",'Labor Loading Matrix'!X1285,0),IF('CLINs &amp; Ceiling Rates'!$D$254="F&amp;E",'Labor Loading Matrix'!Y1285,0),IF('CLINs &amp; Ceiling Rates'!$D$255="F&amp;E",'Labor Loading Matrix'!Z1285,0),IF('CLINs &amp; Ceiling Rates'!$D$256="F&amp;E",'Labor Loading Matrix'!AA1285,0))</f>
        <v>0</v>
      </c>
      <c r="G1285" s="175">
        <f>SUM(IF('CLINs &amp; Ceiling Rates'!$D$237="R&amp;D",'Labor Loading Matrix'!H1285,0),IF('CLINs &amp; Ceiling Rates'!$D$238="R&amp;D",'Labor Loading Matrix'!I1285,0),IF('CLINs &amp; Ceiling Rates'!$D$239="R&amp;D",'Labor Loading Matrix'!J1285,0),IF('CLINs &amp; Ceiling Rates'!$D$240="R&amp;D",'Labor Loading Matrix'!K1285,0),IF('CLINs &amp; Ceiling Rates'!$D$241="R&amp;D",'Labor Loading Matrix'!L1285,0),IF('CLINs &amp; Ceiling Rates'!$D$242="R&amp;D",'Labor Loading Matrix'!M1285,0),IF('CLINs &amp; Ceiling Rates'!$D$243="R&amp;D",'Labor Loading Matrix'!N1285,0),IF('CLINs &amp; Ceiling Rates'!$D$244="R&amp;D",'Labor Loading Matrix'!O1285,0),IF('CLINs &amp; Ceiling Rates'!$D$245="R&amp;D",'Labor Loading Matrix'!P1285,0),IF('CLINs &amp; Ceiling Rates'!$D$246="R&amp;D",'Labor Loading Matrix'!Q1285,0),IF('CLINs &amp; Ceiling Rates'!$D$247="R&amp;D",'Labor Loading Matrix'!R1285,0),IF('CLINs &amp; Ceiling Rates'!$D$248="R&amp;D",'Labor Loading Matrix'!S1285,0),IF('CLINs &amp; Ceiling Rates'!$D$249="R&amp;D",'Labor Loading Matrix'!T1285,0),IF('CLINs &amp; Ceiling Rates'!$D$250="R&amp;D",'Labor Loading Matrix'!U1285,0),IF('CLINs &amp; Ceiling Rates'!$D$251="R&amp;D",'Labor Loading Matrix'!V1285,0),IF('CLINs &amp; Ceiling Rates'!$D$252="R&amp;D",'Labor Loading Matrix'!W1285,0),IF('CLINs &amp; Ceiling Rates'!$D$253="R&amp;D",'Labor Loading Matrix'!X1285,0),IF('CLINs &amp; Ceiling Rates'!$D$254="R&amp;D",'Labor Loading Matrix'!Y1285,0),IF('CLINs &amp; Ceiling Rates'!$D$255="R&amp;D",'Labor Loading Matrix'!Z1285,0),IF('CLINs &amp; Ceiling Rates'!$D$256="R&amp;D",'Labor Loading Matrix'!AA1285,0))</f>
        <v>0</v>
      </c>
      <c r="H1285" s="137"/>
      <c r="I1285" s="137"/>
      <c r="J1285" s="137"/>
      <c r="K1285" s="137"/>
      <c r="L1285" s="137"/>
      <c r="M1285" s="137"/>
      <c r="N1285" s="84"/>
      <c r="O1285" s="84"/>
      <c r="P1285" s="84"/>
      <c r="Q1285" s="84"/>
      <c r="R1285" s="133"/>
      <c r="S1285" s="133"/>
      <c r="T1285" s="133"/>
      <c r="U1285" s="133"/>
      <c r="V1285" s="133"/>
      <c r="W1285" s="133"/>
      <c r="X1285" s="133"/>
      <c r="Y1285" s="133"/>
      <c r="Z1285" s="133"/>
      <c r="AA1285" s="133"/>
    </row>
    <row r="1286" spans="1:27" s="73" customFormat="1" ht="18" hidden="1" customHeight="1" x14ac:dyDescent="0.25">
      <c r="A1286" s="173">
        <f>'CLINs &amp; Ceiling Rates'!B215</f>
        <v>0</v>
      </c>
      <c r="B1286" s="173">
        <f>'CLINs &amp; Ceiling Rates'!C215</f>
        <v>0</v>
      </c>
      <c r="C1286" s="177" t="str">
        <f>'CLINs &amp; Ceiling Rates'!O215</f>
        <v/>
      </c>
      <c r="D1286" s="211">
        <f>IF('CLINs &amp; Ceiling Rates'!D1242="",SUM('Labor Loading Matrix'!H1286:AA1286),SUM(E1286:G1286))</f>
        <v>0</v>
      </c>
      <c r="E1286" s="175">
        <f>SUM(IF('CLINs &amp; Ceiling Rates'!$D$237="OPS",'Labor Loading Matrix'!H1286,0),IF('CLINs &amp; Ceiling Rates'!$D$238="OPS",'Labor Loading Matrix'!I1286,0),IF('CLINs &amp; Ceiling Rates'!$D$239="OPS",'Labor Loading Matrix'!J1286,0),IF('CLINs &amp; Ceiling Rates'!$D$240="OPS",'Labor Loading Matrix'!K1286,0),IF('CLINs &amp; Ceiling Rates'!$D$241="OPS",'Labor Loading Matrix'!L1286,0),IF('CLINs &amp; Ceiling Rates'!$D$242="OPS",'Labor Loading Matrix'!M1286,0),IF('CLINs &amp; Ceiling Rates'!$D$243="OPS",'Labor Loading Matrix'!N1286,0),IF('CLINs &amp; Ceiling Rates'!$D$244="OPS",'Labor Loading Matrix'!O1286,0),IF('CLINs &amp; Ceiling Rates'!$D$245="OPS",'Labor Loading Matrix'!P1286,0),IF('CLINs &amp; Ceiling Rates'!$D$246="OPS",'Labor Loading Matrix'!Q1286,0),IF('CLINs &amp; Ceiling Rates'!$D$247="OPS",'Labor Loading Matrix'!R1286,0),IF('CLINs &amp; Ceiling Rates'!$D$248="OPS",'Labor Loading Matrix'!S1286,0),IF('CLINs &amp; Ceiling Rates'!$D$249="OPS",'Labor Loading Matrix'!T1286,0),IF('CLINs &amp; Ceiling Rates'!$D$250="OPS",'Labor Loading Matrix'!U1286,0),IF('CLINs &amp; Ceiling Rates'!$D$251="OPS",'Labor Loading Matrix'!V1286,0),IF('CLINs &amp; Ceiling Rates'!$D$252="OPS",'Labor Loading Matrix'!W1286,0),IF('CLINs &amp; Ceiling Rates'!$D$253="OPS",'Labor Loading Matrix'!X1286,0),IF('CLINs &amp; Ceiling Rates'!$D$254="OPS",'Labor Loading Matrix'!Y1286,0),IF('CLINs &amp; Ceiling Rates'!$D$255="OPS",'Labor Loading Matrix'!Z1286,0),IF('CLINs &amp; Ceiling Rates'!$D$256="OPS",'Labor Loading Matrix'!AA1286,0))</f>
        <v>0</v>
      </c>
      <c r="F1286" s="175">
        <f>SUM(IF('CLINs &amp; Ceiling Rates'!$D$237="F&amp;E",'Labor Loading Matrix'!H1286,0),IF('CLINs &amp; Ceiling Rates'!$D$238="F&amp;E",'Labor Loading Matrix'!I1286,0),IF('CLINs &amp; Ceiling Rates'!$D$239="F&amp;E",'Labor Loading Matrix'!J1286,0),IF('CLINs &amp; Ceiling Rates'!$D$240="F&amp;E",'Labor Loading Matrix'!K1286,0),IF('CLINs &amp; Ceiling Rates'!$D$241="F&amp;E",'Labor Loading Matrix'!L1286,0),IF('CLINs &amp; Ceiling Rates'!$D$242="F&amp;E",'Labor Loading Matrix'!M1286,0),IF('CLINs &amp; Ceiling Rates'!$D$243="F&amp;E",'Labor Loading Matrix'!N1286,0),IF('CLINs &amp; Ceiling Rates'!$D$244="F&amp;E",'Labor Loading Matrix'!O1286,0),IF('CLINs &amp; Ceiling Rates'!$D$245="F&amp;E",'Labor Loading Matrix'!P1286,0),IF('CLINs &amp; Ceiling Rates'!$D$246="F&amp;E",'Labor Loading Matrix'!Q1286,0),IF('CLINs &amp; Ceiling Rates'!$D$247="F&amp;E",'Labor Loading Matrix'!R1286,0),IF('CLINs &amp; Ceiling Rates'!$D$248="F&amp;E",'Labor Loading Matrix'!S1286,0),IF('CLINs &amp; Ceiling Rates'!$D$249="F&amp;E",'Labor Loading Matrix'!T1286,0),IF('CLINs &amp; Ceiling Rates'!$D$250="F&amp;E",'Labor Loading Matrix'!U1286,0),IF('CLINs &amp; Ceiling Rates'!$D$251="F&amp;E",'Labor Loading Matrix'!V1286,0),IF('CLINs &amp; Ceiling Rates'!$D$252="F&amp;E",'Labor Loading Matrix'!W1286,0),IF('CLINs &amp; Ceiling Rates'!$D$253="F&amp;E",'Labor Loading Matrix'!X1286,0),IF('CLINs &amp; Ceiling Rates'!$D$254="F&amp;E",'Labor Loading Matrix'!Y1286,0),IF('CLINs &amp; Ceiling Rates'!$D$255="F&amp;E",'Labor Loading Matrix'!Z1286,0),IF('CLINs &amp; Ceiling Rates'!$D$256="F&amp;E",'Labor Loading Matrix'!AA1286,0))</f>
        <v>0</v>
      </c>
      <c r="G1286" s="175">
        <f>SUM(IF('CLINs &amp; Ceiling Rates'!$D$237="R&amp;D",'Labor Loading Matrix'!H1286,0),IF('CLINs &amp; Ceiling Rates'!$D$238="R&amp;D",'Labor Loading Matrix'!I1286,0),IF('CLINs &amp; Ceiling Rates'!$D$239="R&amp;D",'Labor Loading Matrix'!J1286,0),IF('CLINs &amp; Ceiling Rates'!$D$240="R&amp;D",'Labor Loading Matrix'!K1286,0),IF('CLINs &amp; Ceiling Rates'!$D$241="R&amp;D",'Labor Loading Matrix'!L1286,0),IF('CLINs &amp; Ceiling Rates'!$D$242="R&amp;D",'Labor Loading Matrix'!M1286,0),IF('CLINs &amp; Ceiling Rates'!$D$243="R&amp;D",'Labor Loading Matrix'!N1286,0),IF('CLINs &amp; Ceiling Rates'!$D$244="R&amp;D",'Labor Loading Matrix'!O1286,0),IF('CLINs &amp; Ceiling Rates'!$D$245="R&amp;D",'Labor Loading Matrix'!P1286,0),IF('CLINs &amp; Ceiling Rates'!$D$246="R&amp;D",'Labor Loading Matrix'!Q1286,0),IF('CLINs &amp; Ceiling Rates'!$D$247="R&amp;D",'Labor Loading Matrix'!R1286,0),IF('CLINs &amp; Ceiling Rates'!$D$248="R&amp;D",'Labor Loading Matrix'!S1286,0),IF('CLINs &amp; Ceiling Rates'!$D$249="R&amp;D",'Labor Loading Matrix'!T1286,0),IF('CLINs &amp; Ceiling Rates'!$D$250="R&amp;D",'Labor Loading Matrix'!U1286,0),IF('CLINs &amp; Ceiling Rates'!$D$251="R&amp;D",'Labor Loading Matrix'!V1286,0),IF('CLINs &amp; Ceiling Rates'!$D$252="R&amp;D",'Labor Loading Matrix'!W1286,0),IF('CLINs &amp; Ceiling Rates'!$D$253="R&amp;D",'Labor Loading Matrix'!X1286,0),IF('CLINs &amp; Ceiling Rates'!$D$254="R&amp;D",'Labor Loading Matrix'!Y1286,0),IF('CLINs &amp; Ceiling Rates'!$D$255="R&amp;D",'Labor Loading Matrix'!Z1286,0),IF('CLINs &amp; Ceiling Rates'!$D$256="R&amp;D",'Labor Loading Matrix'!AA1286,0))</f>
        <v>0</v>
      </c>
      <c r="H1286" s="137"/>
      <c r="I1286" s="137"/>
      <c r="J1286" s="137"/>
      <c r="K1286" s="137"/>
      <c r="L1286" s="137"/>
      <c r="M1286" s="137"/>
      <c r="N1286" s="84"/>
      <c r="O1286" s="84"/>
      <c r="P1286" s="84"/>
      <c r="Q1286" s="84"/>
      <c r="R1286" s="133"/>
      <c r="S1286" s="133"/>
      <c r="T1286" s="133"/>
      <c r="U1286" s="133"/>
      <c r="V1286" s="133"/>
      <c r="W1286" s="133"/>
      <c r="X1286" s="133"/>
      <c r="Y1286" s="133"/>
      <c r="Z1286" s="133"/>
      <c r="AA1286" s="133"/>
    </row>
    <row r="1287" spans="1:27" s="73" customFormat="1" ht="18" hidden="1" customHeight="1" x14ac:dyDescent="0.25">
      <c r="A1287" s="173">
        <f>'CLINs &amp; Ceiling Rates'!B216</f>
        <v>0</v>
      </c>
      <c r="B1287" s="173">
        <f>'CLINs &amp; Ceiling Rates'!C216</f>
        <v>0</v>
      </c>
      <c r="C1287" s="177" t="str">
        <f>'CLINs &amp; Ceiling Rates'!O216</f>
        <v/>
      </c>
      <c r="D1287" s="211">
        <f>IF('CLINs &amp; Ceiling Rates'!D1243="",SUM('Labor Loading Matrix'!H1287:AA1287),SUM(E1287:G1287))</f>
        <v>0</v>
      </c>
      <c r="E1287" s="175">
        <f>SUM(IF('CLINs &amp; Ceiling Rates'!$D$237="OPS",'Labor Loading Matrix'!H1287,0),IF('CLINs &amp; Ceiling Rates'!$D$238="OPS",'Labor Loading Matrix'!I1287,0),IF('CLINs &amp; Ceiling Rates'!$D$239="OPS",'Labor Loading Matrix'!J1287,0),IF('CLINs &amp; Ceiling Rates'!$D$240="OPS",'Labor Loading Matrix'!K1287,0),IF('CLINs &amp; Ceiling Rates'!$D$241="OPS",'Labor Loading Matrix'!L1287,0),IF('CLINs &amp; Ceiling Rates'!$D$242="OPS",'Labor Loading Matrix'!M1287,0),IF('CLINs &amp; Ceiling Rates'!$D$243="OPS",'Labor Loading Matrix'!N1287,0),IF('CLINs &amp; Ceiling Rates'!$D$244="OPS",'Labor Loading Matrix'!O1287,0),IF('CLINs &amp; Ceiling Rates'!$D$245="OPS",'Labor Loading Matrix'!P1287,0),IF('CLINs &amp; Ceiling Rates'!$D$246="OPS",'Labor Loading Matrix'!Q1287,0),IF('CLINs &amp; Ceiling Rates'!$D$247="OPS",'Labor Loading Matrix'!R1287,0),IF('CLINs &amp; Ceiling Rates'!$D$248="OPS",'Labor Loading Matrix'!S1287,0),IF('CLINs &amp; Ceiling Rates'!$D$249="OPS",'Labor Loading Matrix'!T1287,0),IF('CLINs &amp; Ceiling Rates'!$D$250="OPS",'Labor Loading Matrix'!U1287,0),IF('CLINs &amp; Ceiling Rates'!$D$251="OPS",'Labor Loading Matrix'!V1287,0),IF('CLINs &amp; Ceiling Rates'!$D$252="OPS",'Labor Loading Matrix'!W1287,0),IF('CLINs &amp; Ceiling Rates'!$D$253="OPS",'Labor Loading Matrix'!X1287,0),IF('CLINs &amp; Ceiling Rates'!$D$254="OPS",'Labor Loading Matrix'!Y1287,0),IF('CLINs &amp; Ceiling Rates'!$D$255="OPS",'Labor Loading Matrix'!Z1287,0),IF('CLINs &amp; Ceiling Rates'!$D$256="OPS",'Labor Loading Matrix'!AA1287,0))</f>
        <v>0</v>
      </c>
      <c r="F1287" s="175">
        <f>SUM(IF('CLINs &amp; Ceiling Rates'!$D$237="F&amp;E",'Labor Loading Matrix'!H1287,0),IF('CLINs &amp; Ceiling Rates'!$D$238="F&amp;E",'Labor Loading Matrix'!I1287,0),IF('CLINs &amp; Ceiling Rates'!$D$239="F&amp;E",'Labor Loading Matrix'!J1287,0),IF('CLINs &amp; Ceiling Rates'!$D$240="F&amp;E",'Labor Loading Matrix'!K1287,0),IF('CLINs &amp; Ceiling Rates'!$D$241="F&amp;E",'Labor Loading Matrix'!L1287,0),IF('CLINs &amp; Ceiling Rates'!$D$242="F&amp;E",'Labor Loading Matrix'!M1287,0),IF('CLINs &amp; Ceiling Rates'!$D$243="F&amp;E",'Labor Loading Matrix'!N1287,0),IF('CLINs &amp; Ceiling Rates'!$D$244="F&amp;E",'Labor Loading Matrix'!O1287,0),IF('CLINs &amp; Ceiling Rates'!$D$245="F&amp;E",'Labor Loading Matrix'!P1287,0),IF('CLINs &amp; Ceiling Rates'!$D$246="F&amp;E",'Labor Loading Matrix'!Q1287,0),IF('CLINs &amp; Ceiling Rates'!$D$247="F&amp;E",'Labor Loading Matrix'!R1287,0),IF('CLINs &amp; Ceiling Rates'!$D$248="F&amp;E",'Labor Loading Matrix'!S1287,0),IF('CLINs &amp; Ceiling Rates'!$D$249="F&amp;E",'Labor Loading Matrix'!T1287,0),IF('CLINs &amp; Ceiling Rates'!$D$250="F&amp;E",'Labor Loading Matrix'!U1287,0),IF('CLINs &amp; Ceiling Rates'!$D$251="F&amp;E",'Labor Loading Matrix'!V1287,0),IF('CLINs &amp; Ceiling Rates'!$D$252="F&amp;E",'Labor Loading Matrix'!W1287,0),IF('CLINs &amp; Ceiling Rates'!$D$253="F&amp;E",'Labor Loading Matrix'!X1287,0),IF('CLINs &amp; Ceiling Rates'!$D$254="F&amp;E",'Labor Loading Matrix'!Y1287,0),IF('CLINs &amp; Ceiling Rates'!$D$255="F&amp;E",'Labor Loading Matrix'!Z1287,0),IF('CLINs &amp; Ceiling Rates'!$D$256="F&amp;E",'Labor Loading Matrix'!AA1287,0))</f>
        <v>0</v>
      </c>
      <c r="G1287" s="175">
        <f>SUM(IF('CLINs &amp; Ceiling Rates'!$D$237="R&amp;D",'Labor Loading Matrix'!H1287,0),IF('CLINs &amp; Ceiling Rates'!$D$238="R&amp;D",'Labor Loading Matrix'!I1287,0),IF('CLINs &amp; Ceiling Rates'!$D$239="R&amp;D",'Labor Loading Matrix'!J1287,0),IF('CLINs &amp; Ceiling Rates'!$D$240="R&amp;D",'Labor Loading Matrix'!K1287,0),IF('CLINs &amp; Ceiling Rates'!$D$241="R&amp;D",'Labor Loading Matrix'!L1287,0),IF('CLINs &amp; Ceiling Rates'!$D$242="R&amp;D",'Labor Loading Matrix'!M1287,0),IF('CLINs &amp; Ceiling Rates'!$D$243="R&amp;D",'Labor Loading Matrix'!N1287,0),IF('CLINs &amp; Ceiling Rates'!$D$244="R&amp;D",'Labor Loading Matrix'!O1287,0),IF('CLINs &amp; Ceiling Rates'!$D$245="R&amp;D",'Labor Loading Matrix'!P1287,0),IF('CLINs &amp; Ceiling Rates'!$D$246="R&amp;D",'Labor Loading Matrix'!Q1287,0),IF('CLINs &amp; Ceiling Rates'!$D$247="R&amp;D",'Labor Loading Matrix'!R1287,0),IF('CLINs &amp; Ceiling Rates'!$D$248="R&amp;D",'Labor Loading Matrix'!S1287,0),IF('CLINs &amp; Ceiling Rates'!$D$249="R&amp;D",'Labor Loading Matrix'!T1287,0),IF('CLINs &amp; Ceiling Rates'!$D$250="R&amp;D",'Labor Loading Matrix'!U1287,0),IF('CLINs &amp; Ceiling Rates'!$D$251="R&amp;D",'Labor Loading Matrix'!V1287,0),IF('CLINs &amp; Ceiling Rates'!$D$252="R&amp;D",'Labor Loading Matrix'!W1287,0),IF('CLINs &amp; Ceiling Rates'!$D$253="R&amp;D",'Labor Loading Matrix'!X1287,0),IF('CLINs &amp; Ceiling Rates'!$D$254="R&amp;D",'Labor Loading Matrix'!Y1287,0),IF('CLINs &amp; Ceiling Rates'!$D$255="R&amp;D",'Labor Loading Matrix'!Z1287,0),IF('CLINs &amp; Ceiling Rates'!$D$256="R&amp;D",'Labor Loading Matrix'!AA1287,0))</f>
        <v>0</v>
      </c>
      <c r="H1287" s="137"/>
      <c r="I1287" s="137"/>
      <c r="J1287" s="137"/>
      <c r="K1287" s="137"/>
      <c r="L1287" s="137"/>
      <c r="M1287" s="137"/>
      <c r="N1287" s="84"/>
      <c r="O1287" s="84"/>
      <c r="P1287" s="84"/>
      <c r="Q1287" s="84"/>
      <c r="R1287" s="133"/>
      <c r="S1287" s="133"/>
      <c r="T1287" s="133"/>
      <c r="U1287" s="133"/>
      <c r="V1287" s="133"/>
      <c r="W1287" s="133"/>
      <c r="X1287" s="133"/>
      <c r="Y1287" s="133"/>
      <c r="Z1287" s="133"/>
      <c r="AA1287" s="133"/>
    </row>
    <row r="1288" spans="1:27" s="73" customFormat="1" ht="18" hidden="1" customHeight="1" thickBot="1" x14ac:dyDescent="0.3">
      <c r="A1288" s="173">
        <f>'CLINs &amp; Ceiling Rates'!B217</f>
        <v>0</v>
      </c>
      <c r="B1288" s="173">
        <f>'CLINs &amp; Ceiling Rates'!C217</f>
        <v>0</v>
      </c>
      <c r="C1288" s="177" t="str">
        <f>'CLINs &amp; Ceiling Rates'!O217</f>
        <v/>
      </c>
      <c r="D1288" s="211">
        <f>IF('CLINs &amp; Ceiling Rates'!D1244="",SUM('Labor Loading Matrix'!H1288:AA1288),SUM(E1288:G1288))</f>
        <v>0</v>
      </c>
      <c r="E1288" s="175">
        <f>SUM(IF('CLINs &amp; Ceiling Rates'!$D$237="OPS",'Labor Loading Matrix'!H1288,0),IF('CLINs &amp; Ceiling Rates'!$D$238="OPS",'Labor Loading Matrix'!I1288,0),IF('CLINs &amp; Ceiling Rates'!$D$239="OPS",'Labor Loading Matrix'!J1288,0),IF('CLINs &amp; Ceiling Rates'!$D$240="OPS",'Labor Loading Matrix'!K1288,0),IF('CLINs &amp; Ceiling Rates'!$D$241="OPS",'Labor Loading Matrix'!L1288,0),IF('CLINs &amp; Ceiling Rates'!$D$242="OPS",'Labor Loading Matrix'!M1288,0),IF('CLINs &amp; Ceiling Rates'!$D$243="OPS",'Labor Loading Matrix'!N1288,0),IF('CLINs &amp; Ceiling Rates'!$D$244="OPS",'Labor Loading Matrix'!O1288,0),IF('CLINs &amp; Ceiling Rates'!$D$245="OPS",'Labor Loading Matrix'!P1288,0),IF('CLINs &amp; Ceiling Rates'!$D$246="OPS",'Labor Loading Matrix'!Q1288,0),IF('CLINs &amp; Ceiling Rates'!$D$247="OPS",'Labor Loading Matrix'!R1288,0),IF('CLINs &amp; Ceiling Rates'!$D$248="OPS",'Labor Loading Matrix'!S1288,0),IF('CLINs &amp; Ceiling Rates'!$D$249="OPS",'Labor Loading Matrix'!T1288,0),IF('CLINs &amp; Ceiling Rates'!$D$250="OPS",'Labor Loading Matrix'!U1288,0),IF('CLINs &amp; Ceiling Rates'!$D$251="OPS",'Labor Loading Matrix'!V1288,0),IF('CLINs &amp; Ceiling Rates'!$D$252="OPS",'Labor Loading Matrix'!W1288,0),IF('CLINs &amp; Ceiling Rates'!$D$253="OPS",'Labor Loading Matrix'!X1288,0),IF('CLINs &amp; Ceiling Rates'!$D$254="OPS",'Labor Loading Matrix'!Y1288,0),IF('CLINs &amp; Ceiling Rates'!$D$255="OPS",'Labor Loading Matrix'!Z1288,0),IF('CLINs &amp; Ceiling Rates'!$D$256="OPS",'Labor Loading Matrix'!AA1288,0))</f>
        <v>0</v>
      </c>
      <c r="F1288" s="175">
        <f>SUM(IF('CLINs &amp; Ceiling Rates'!$D$237="F&amp;E",'Labor Loading Matrix'!H1288,0),IF('CLINs &amp; Ceiling Rates'!$D$238="F&amp;E",'Labor Loading Matrix'!I1288,0),IF('CLINs &amp; Ceiling Rates'!$D$239="F&amp;E",'Labor Loading Matrix'!J1288,0),IF('CLINs &amp; Ceiling Rates'!$D$240="F&amp;E",'Labor Loading Matrix'!K1288,0),IF('CLINs &amp; Ceiling Rates'!$D$241="F&amp;E",'Labor Loading Matrix'!L1288,0),IF('CLINs &amp; Ceiling Rates'!$D$242="F&amp;E",'Labor Loading Matrix'!M1288,0),IF('CLINs &amp; Ceiling Rates'!$D$243="F&amp;E",'Labor Loading Matrix'!N1288,0),IF('CLINs &amp; Ceiling Rates'!$D$244="F&amp;E",'Labor Loading Matrix'!O1288,0),IF('CLINs &amp; Ceiling Rates'!$D$245="F&amp;E",'Labor Loading Matrix'!P1288,0),IF('CLINs &amp; Ceiling Rates'!$D$246="F&amp;E",'Labor Loading Matrix'!Q1288,0),IF('CLINs &amp; Ceiling Rates'!$D$247="F&amp;E",'Labor Loading Matrix'!R1288,0),IF('CLINs &amp; Ceiling Rates'!$D$248="F&amp;E",'Labor Loading Matrix'!S1288,0),IF('CLINs &amp; Ceiling Rates'!$D$249="F&amp;E",'Labor Loading Matrix'!T1288,0),IF('CLINs &amp; Ceiling Rates'!$D$250="F&amp;E",'Labor Loading Matrix'!U1288,0),IF('CLINs &amp; Ceiling Rates'!$D$251="F&amp;E",'Labor Loading Matrix'!V1288,0),IF('CLINs &amp; Ceiling Rates'!$D$252="F&amp;E",'Labor Loading Matrix'!W1288,0),IF('CLINs &amp; Ceiling Rates'!$D$253="F&amp;E",'Labor Loading Matrix'!X1288,0),IF('CLINs &amp; Ceiling Rates'!$D$254="F&amp;E",'Labor Loading Matrix'!Y1288,0),IF('CLINs &amp; Ceiling Rates'!$D$255="F&amp;E",'Labor Loading Matrix'!Z1288,0),IF('CLINs &amp; Ceiling Rates'!$D$256="F&amp;E",'Labor Loading Matrix'!AA1288,0))</f>
        <v>0</v>
      </c>
      <c r="G1288" s="175">
        <f>SUM(IF('CLINs &amp; Ceiling Rates'!$D$237="R&amp;D",'Labor Loading Matrix'!H1288,0),IF('CLINs &amp; Ceiling Rates'!$D$238="R&amp;D",'Labor Loading Matrix'!I1288,0),IF('CLINs &amp; Ceiling Rates'!$D$239="R&amp;D",'Labor Loading Matrix'!J1288,0),IF('CLINs &amp; Ceiling Rates'!$D$240="R&amp;D",'Labor Loading Matrix'!K1288,0),IF('CLINs &amp; Ceiling Rates'!$D$241="R&amp;D",'Labor Loading Matrix'!L1288,0),IF('CLINs &amp; Ceiling Rates'!$D$242="R&amp;D",'Labor Loading Matrix'!M1288,0),IF('CLINs &amp; Ceiling Rates'!$D$243="R&amp;D",'Labor Loading Matrix'!N1288,0),IF('CLINs &amp; Ceiling Rates'!$D$244="R&amp;D",'Labor Loading Matrix'!O1288,0),IF('CLINs &amp; Ceiling Rates'!$D$245="R&amp;D",'Labor Loading Matrix'!P1288,0),IF('CLINs &amp; Ceiling Rates'!$D$246="R&amp;D",'Labor Loading Matrix'!Q1288,0),IF('CLINs &amp; Ceiling Rates'!$D$247="R&amp;D",'Labor Loading Matrix'!R1288,0),IF('CLINs &amp; Ceiling Rates'!$D$248="R&amp;D",'Labor Loading Matrix'!S1288,0),IF('CLINs &amp; Ceiling Rates'!$D$249="R&amp;D",'Labor Loading Matrix'!T1288,0),IF('CLINs &amp; Ceiling Rates'!$D$250="R&amp;D",'Labor Loading Matrix'!U1288,0),IF('CLINs &amp; Ceiling Rates'!$D$251="R&amp;D",'Labor Loading Matrix'!V1288,0),IF('CLINs &amp; Ceiling Rates'!$D$252="R&amp;D",'Labor Loading Matrix'!W1288,0),IF('CLINs &amp; Ceiling Rates'!$D$253="R&amp;D",'Labor Loading Matrix'!X1288,0),IF('CLINs &amp; Ceiling Rates'!$D$254="R&amp;D",'Labor Loading Matrix'!Y1288,0),IF('CLINs &amp; Ceiling Rates'!$D$255="R&amp;D",'Labor Loading Matrix'!Z1288,0),IF('CLINs &amp; Ceiling Rates'!$D$256="R&amp;D",'Labor Loading Matrix'!AA1288,0))</f>
        <v>0</v>
      </c>
      <c r="H1288" s="137"/>
      <c r="I1288" s="137"/>
      <c r="J1288" s="137"/>
      <c r="K1288" s="137"/>
      <c r="L1288" s="137"/>
      <c r="M1288" s="137"/>
      <c r="N1288" s="84"/>
      <c r="O1288" s="84"/>
      <c r="P1288" s="84"/>
      <c r="Q1288" s="84"/>
      <c r="R1288" s="133"/>
      <c r="S1288" s="133"/>
      <c r="T1288" s="133"/>
      <c r="U1288" s="133"/>
      <c r="V1288" s="133"/>
      <c r="W1288" s="133"/>
      <c r="X1288" s="133"/>
      <c r="Y1288" s="133"/>
      <c r="Z1288" s="133"/>
      <c r="AA1288" s="133"/>
    </row>
    <row r="1289" spans="1:27" s="30" customFormat="1" ht="18.75" customHeight="1" thickBot="1" x14ac:dyDescent="0.25">
      <c r="A1289" s="486" t="str">
        <f>CONCATENATE("TOTAL HOURS – ",A1076)</f>
        <v>TOTAL HOURS – Option Period 4</v>
      </c>
      <c r="B1289" s="487"/>
      <c r="C1289" s="487"/>
      <c r="D1289" s="212">
        <f>SUM(D1079:D1288)</f>
        <v>21600</v>
      </c>
      <c r="E1289" s="98">
        <f>SUM(E1079:E1288)</f>
        <v>16200</v>
      </c>
      <c r="F1289" s="98">
        <f>SUM(F1079:F1288)</f>
        <v>5400</v>
      </c>
      <c r="G1289" s="98">
        <f>SUM(G1079:G1288)</f>
        <v>0</v>
      </c>
      <c r="H1289" s="131">
        <f t="shared" ref="H1289:V1289" si="524">SUM(H1079:H1288)</f>
        <v>360</v>
      </c>
      <c r="I1289" s="131">
        <f t="shared" si="524"/>
        <v>120</v>
      </c>
      <c r="J1289" s="131">
        <f t="shared" si="524"/>
        <v>15840</v>
      </c>
      <c r="K1289" s="131">
        <f t="shared" si="524"/>
        <v>5280</v>
      </c>
      <c r="L1289" s="131">
        <f t="shared" si="524"/>
        <v>0</v>
      </c>
      <c r="M1289" s="131">
        <f t="shared" si="524"/>
        <v>0</v>
      </c>
      <c r="N1289" s="131">
        <f t="shared" si="524"/>
        <v>0</v>
      </c>
      <c r="O1289" s="131">
        <f t="shared" si="524"/>
        <v>0</v>
      </c>
      <c r="P1289" s="131">
        <f t="shared" si="524"/>
        <v>0</v>
      </c>
      <c r="Q1289" s="131">
        <f t="shared" si="524"/>
        <v>0</v>
      </c>
      <c r="R1289" s="75">
        <f t="shared" si="524"/>
        <v>0</v>
      </c>
      <c r="S1289" s="75">
        <f t="shared" si="524"/>
        <v>0</v>
      </c>
      <c r="T1289" s="75">
        <f t="shared" si="524"/>
        <v>0</v>
      </c>
      <c r="U1289" s="75">
        <f t="shared" si="524"/>
        <v>0</v>
      </c>
      <c r="V1289" s="75">
        <f t="shared" si="524"/>
        <v>0</v>
      </c>
      <c r="W1289" s="75">
        <f>SUM(W1079:W1288)</f>
        <v>0</v>
      </c>
      <c r="X1289" s="75">
        <f>SUM(X1079:X1288)</f>
        <v>0</v>
      </c>
      <c r="Y1289" s="75">
        <f>SUM(Y1079:Y1288)</f>
        <v>0</v>
      </c>
      <c r="Z1289" s="75">
        <f>SUM(Z1079:Z1288)</f>
        <v>0</v>
      </c>
      <c r="AA1289" s="75">
        <f>SUM(AA1079:AA1288)</f>
        <v>0</v>
      </c>
    </row>
    <row r="1290" spans="1:27" ht="10.8" thickTop="1" x14ac:dyDescent="0.2"/>
  </sheetData>
  <sheetProtection sheet="1" selectLockedCells="1"/>
  <mergeCells count="56">
    <mergeCell ref="H3:K3"/>
    <mergeCell ref="D1077:D1078"/>
    <mergeCell ref="A1289:C1289"/>
    <mergeCell ref="A1073:C1073"/>
    <mergeCell ref="A1077:A1078"/>
    <mergeCell ref="B1077:B1078"/>
    <mergeCell ref="C1077:C1078"/>
    <mergeCell ref="A3:D3"/>
    <mergeCell ref="A861:A862"/>
    <mergeCell ref="B861:B862"/>
    <mergeCell ref="C861:C862"/>
    <mergeCell ref="D861:D862"/>
    <mergeCell ref="A859:C859"/>
    <mergeCell ref="A647:A648"/>
    <mergeCell ref="B647:B648"/>
    <mergeCell ref="C647:C648"/>
    <mergeCell ref="A645:C645"/>
    <mergeCell ref="A431:C431"/>
    <mergeCell ref="D433:D434"/>
    <mergeCell ref="F433:F434"/>
    <mergeCell ref="D647:D648"/>
    <mergeCell ref="F647:F648"/>
    <mergeCell ref="A433:A434"/>
    <mergeCell ref="B433:B434"/>
    <mergeCell ref="C433:C434"/>
    <mergeCell ref="B5:B6"/>
    <mergeCell ref="D5:D6"/>
    <mergeCell ref="F5:F6"/>
    <mergeCell ref="D219:D220"/>
    <mergeCell ref="F219:F220"/>
    <mergeCell ref="A217:C217"/>
    <mergeCell ref="E5:E6"/>
    <mergeCell ref="E219:E220"/>
    <mergeCell ref="C5:C6"/>
    <mergeCell ref="A5:A6"/>
    <mergeCell ref="A219:A220"/>
    <mergeCell ref="B219:B220"/>
    <mergeCell ref="C219:C220"/>
    <mergeCell ref="H5:AA5"/>
    <mergeCell ref="H219:AA219"/>
    <mergeCell ref="H433:AA433"/>
    <mergeCell ref="E433:E434"/>
    <mergeCell ref="H647:AA647"/>
    <mergeCell ref="E647:E648"/>
    <mergeCell ref="G219:G220"/>
    <mergeCell ref="G433:G434"/>
    <mergeCell ref="G647:G648"/>
    <mergeCell ref="G5:G6"/>
    <mergeCell ref="H861:AA861"/>
    <mergeCell ref="E861:E862"/>
    <mergeCell ref="H1077:AA1077"/>
    <mergeCell ref="E1077:E1078"/>
    <mergeCell ref="F861:F862"/>
    <mergeCell ref="F1077:F1078"/>
    <mergeCell ref="G861:G862"/>
    <mergeCell ref="G1077:G1078"/>
  </mergeCells>
  <conditionalFormatting sqref="B2 A3">
    <cfRule type="containsText" dxfId="18" priority="2" operator="containsText" text="Not applicable">
      <formula>NOT(ISERROR(SEARCH("Not applicable",A2)))</formula>
    </cfRule>
  </conditionalFormatting>
  <conditionalFormatting sqref="H3 L3">
    <cfRule type="containsText" dxfId="17" priority="1" operator="containsText" text="Hide">
      <formula>NOT(ISERROR(SEARCH("Hide",H3)))</formula>
    </cfRule>
  </conditionalFormatting>
  <dataValidations count="3">
    <dataValidation type="custom" allowBlank="1" showErrorMessage="1" errorTitle="ERROR" error="You allocated more hours than the Required number of hours. " sqref="H1363:M1383 I866:M1072 H863:H1072 H649:H858 H434:H644 H221:H430 J224:M430 N238:N239 H1290:M1308 I438:M644 I434:AA434 H646:M646 H218:M218 I652:M858 H1338:M1358 H1313:M1333 H1074:M1075 H1079:H1081 N299:N324 N227:N228 H1082:M1288" xr:uid="{00000000-0002-0000-0500-000000000000}">
      <formula1>SUM($H218:$M218)&lt;=$D218</formula1>
    </dataValidation>
    <dataValidation type="custom" allowBlank="1" showErrorMessage="1" errorTitle="ERROR" error="You allocated more hours than the Required number of hours. " sqref="H7:AA216" xr:uid="{00000000-0002-0000-0500-000001000000}">
      <formula1>SUM($F7)&lt;=$D7</formula1>
    </dataValidation>
    <dataValidation allowBlank="1" showErrorMessage="1" errorTitle="ERROR" error="You allocated more hours than the Required number of hours. " sqref="I649:AA651 I224:I430 I221:AA223 I863:AA865 I435:AA437 I1079:AA1081" xr:uid="{00000000-0002-0000-0500-000002000000}"/>
  </dataValidations>
  <printOptions horizontalCentered="1"/>
  <pageMargins left="0.7" right="0.7" top="0.75" bottom="0.75" header="0.3" footer="0.3"/>
  <pageSetup firstPageNumber="3" orientation="portrait" r:id="rId1"/>
  <headerFooter>
    <oddHeader>&amp;C&amp;F
&amp;A&amp;RPage &amp;P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sheetPr>
  <dimension ref="A1:HQ942"/>
  <sheetViews>
    <sheetView showGridLines="0" zoomScale="62" zoomScaleNormal="55" zoomScalePageLayoutView="80" workbookViewId="0">
      <selection activeCell="P167" sqref="P167"/>
    </sheetView>
  </sheetViews>
  <sheetFormatPr defaultColWidth="9.28515625" defaultRowHeight="10.199999999999999" x14ac:dyDescent="0.2"/>
  <cols>
    <col min="1" max="1" width="38" style="48" customWidth="1"/>
    <col min="2" max="2" width="57.140625" style="16" customWidth="1"/>
    <col min="3" max="3" width="14.42578125" style="48" customWidth="1"/>
    <col min="4" max="4" width="19" style="50" hidden="1" customWidth="1"/>
    <col min="5" max="6" width="20" style="50" customWidth="1"/>
    <col min="7" max="7" width="20.85546875" style="16" customWidth="1"/>
    <col min="8" max="8" width="18.42578125" style="48" customWidth="1"/>
    <col min="9" max="10" width="21.42578125" style="48" customWidth="1"/>
    <col min="11" max="12" width="16" style="48" hidden="1" customWidth="1"/>
    <col min="13" max="13" width="22.7109375" style="48" customWidth="1"/>
    <col min="14" max="14" width="24.140625" style="48" hidden="1" customWidth="1"/>
    <col min="15" max="15" width="22.140625" style="48" customWidth="1"/>
    <col min="16" max="27" width="40.28515625" style="16" customWidth="1"/>
    <col min="28" max="60" width="40.28515625" style="16" hidden="1" customWidth="1"/>
    <col min="61" max="61" width="47.140625" style="16" hidden="1" customWidth="1"/>
    <col min="62" max="225" width="40.28515625" style="16" hidden="1" customWidth="1"/>
    <col min="226" max="16384" width="9.28515625" style="16"/>
  </cols>
  <sheetData>
    <row r="1" spans="1:225" ht="15" x14ac:dyDescent="0.25">
      <c r="A1" s="224" t="str">
        <f>Instructions!A1</f>
        <v>eFAST Procurement Action 26-017-C8</v>
      </c>
    </row>
    <row r="2" spans="1:225" ht="70.95" customHeight="1" x14ac:dyDescent="0.55000000000000004">
      <c r="A2" s="489" t="str">
        <f>IF('CLINs &amp; Ceiling Rates'!C225="Time and Materials (T&amp;M)","THIS TAB IS NOT APPLICABLE - Hide This Tab", IF('CLINs &amp; Ceiling Rates'!C225="Firm Fixed Price / Time and Materials (FFP/T&amp;M)",CONCATENATE("Firm Fixed Price"," Labor Loading Matrix", " (Hours and Costs per Deliverable by CLIN)"),CONCATENATE('CLINs &amp; Ceiling Rates'!C225," Labor Loading Matrix", " (Hours and Costs per Deliverable by CLIN)")))</f>
        <v>THIS TAB IS NOT APPLICABLE - Hide This Tab</v>
      </c>
      <c r="B2" s="489"/>
      <c r="O2" s="488" t="str">
        <f>IF('CLINs &amp; Ceiling Rates'!C225="Fixed Price Level Of Effort (FP/LOE)", "This Tab is Not Applicable Due to 100% FPLOE - Hide This Tab"," ")</f>
        <v xml:space="preserve"> </v>
      </c>
      <c r="P2" s="488"/>
      <c r="Q2" s="488"/>
      <c r="R2" s="488"/>
      <c r="S2" s="309"/>
      <c r="T2" s="309"/>
    </row>
    <row r="3" spans="1:225" s="51" customFormat="1" ht="30" customHeight="1" x14ac:dyDescent="0.4">
      <c r="A3" s="247" t="str">
        <f>'Labor Loading Matrix'!A4</f>
        <v>Totals – All Periods</v>
      </c>
      <c r="B3" s="247" t="str">
        <f>'Labor Loading Matrix'!B4</f>
        <v>(Base Period through Option Period 4)</v>
      </c>
      <c r="C3" s="153"/>
      <c r="D3" s="92"/>
      <c r="E3" s="92"/>
      <c r="F3" s="92"/>
      <c r="G3" s="92"/>
      <c r="H3" s="93"/>
      <c r="I3" s="93"/>
      <c r="J3" s="93"/>
      <c r="K3" s="93"/>
      <c r="L3" s="93"/>
      <c r="M3" s="93"/>
      <c r="N3" s="93"/>
      <c r="O3" s="239"/>
    </row>
    <row r="4" spans="1:225" s="59" customFormat="1" ht="60" customHeight="1" x14ac:dyDescent="0.2">
      <c r="A4" s="478" t="str">
        <f>A160</f>
        <v>SOW TASK NUMBER</v>
      </c>
      <c r="B4" s="478" t="str">
        <f t="shared" ref="B4" si="0">B160</f>
        <v>DELIVERABLE</v>
      </c>
      <c r="C4" s="478" t="str">
        <f>CONCATENATE("TOTAL ",C160)</f>
        <v>TOTAL HOURS PER UNIT</v>
      </c>
      <c r="D4" s="478" t="str">
        <f>CONCATENATE("TOTAL ",D160)</f>
        <v>TOTAL TRAVEL/ MATERIALS PER UNIT</v>
      </c>
      <c r="E4" s="478" t="str">
        <f>CONCATENATE("AVERAGE ",E160)</f>
        <v>AVERAGE UNIT COST @ CEILING RATE</v>
      </c>
      <c r="F4" s="478" t="str">
        <f>CONCATENATE("AVERAGE ",F160)</f>
        <v>AVERAGE UNIT COST @ PROPOSED RATE</v>
      </c>
      <c r="G4" s="478" t="s">
        <v>597</v>
      </c>
      <c r="H4" s="478" t="s">
        <v>598</v>
      </c>
      <c r="I4" s="478" t="s">
        <v>612</v>
      </c>
      <c r="J4" s="478" t="s">
        <v>613</v>
      </c>
      <c r="K4" s="478" t="s">
        <v>599</v>
      </c>
      <c r="L4" s="478" t="s">
        <v>600</v>
      </c>
      <c r="M4" s="478" t="str">
        <f t="shared" ref="M4:N4" si="1">M160</f>
        <v>TOTAL OPS COST BASED ON % OF PROPOSED RATE</v>
      </c>
      <c r="N4" s="478" t="str">
        <f t="shared" si="1"/>
        <v>TOTAL F&amp;E COST BASED ON % OF PROPOSED RATE</v>
      </c>
      <c r="O4" s="490"/>
      <c r="P4" s="229" t="str">
        <f>P159</f>
        <v>Administrative Project Manager</v>
      </c>
      <c r="Q4" s="229" t="str">
        <f t="shared" ref="Q4:BI5" si="2">Q159</f>
        <v>Senior II Business/Financial/Management Analyst</v>
      </c>
      <c r="R4" s="229" t="str">
        <f t="shared" si="2"/>
        <v>Senior II Business/Financial/Management Analyst</v>
      </c>
      <c r="S4" s="229" t="str">
        <f t="shared" si="2"/>
        <v>Senior II Business/Financial/Management Analyst</v>
      </c>
      <c r="T4" s="229" t="str">
        <f t="shared" si="2"/>
        <v>Senior I Business/Financial/Management Analyst</v>
      </c>
      <c r="U4" s="229" t="str">
        <f t="shared" si="2"/>
        <v>Senior I Business/Financial/Management Analyst</v>
      </c>
      <c r="V4" s="229" t="str">
        <f t="shared" si="2"/>
        <v>Senior I Business/Financial/Management Analyst</v>
      </c>
      <c r="W4" s="229" t="str">
        <f t="shared" si="2"/>
        <v>Senior I Business/Financial/Management Analyst</v>
      </c>
      <c r="X4" s="229" t="str">
        <f t="shared" si="2"/>
        <v>Int II Business/Financial/Management Analyst</v>
      </c>
      <c r="Y4" s="229" t="str">
        <f t="shared" si="2"/>
        <v>Int II Business/Financial/Management Analyst</v>
      </c>
      <c r="Z4" s="229" t="str">
        <f t="shared" si="2"/>
        <v>Int II Business/Financial/Management Analyst</v>
      </c>
      <c r="AA4" s="229" t="str">
        <f t="shared" si="2"/>
        <v>Int II Business/Financial/Management Analyst</v>
      </c>
      <c r="AB4" s="229" t="str">
        <f t="shared" si="2"/>
        <v/>
      </c>
      <c r="AC4" s="229" t="str">
        <f t="shared" si="2"/>
        <v/>
      </c>
      <c r="AD4" s="229" t="str">
        <f t="shared" si="2"/>
        <v/>
      </c>
      <c r="AE4" s="229" t="str">
        <f t="shared" si="2"/>
        <v/>
      </c>
      <c r="AF4" s="229" t="str">
        <f t="shared" si="2"/>
        <v/>
      </c>
      <c r="AG4" s="229" t="str">
        <f t="shared" si="2"/>
        <v/>
      </c>
      <c r="AH4" s="229" t="str">
        <f t="shared" si="2"/>
        <v/>
      </c>
      <c r="AI4" s="229" t="str">
        <f t="shared" si="2"/>
        <v/>
      </c>
      <c r="AJ4" s="229" t="str">
        <f t="shared" si="2"/>
        <v/>
      </c>
      <c r="AK4" s="229" t="str">
        <f t="shared" si="2"/>
        <v/>
      </c>
      <c r="AL4" s="229" t="str">
        <f t="shared" si="2"/>
        <v/>
      </c>
      <c r="AM4" s="229" t="str">
        <f t="shared" si="2"/>
        <v/>
      </c>
      <c r="AN4" s="229" t="str">
        <f t="shared" si="2"/>
        <v/>
      </c>
      <c r="AO4" s="229" t="str">
        <f t="shared" si="2"/>
        <v/>
      </c>
      <c r="AP4" s="229" t="str">
        <f t="shared" si="2"/>
        <v/>
      </c>
      <c r="AQ4" s="229" t="str">
        <f t="shared" si="2"/>
        <v/>
      </c>
      <c r="AR4" s="229" t="str">
        <f t="shared" si="2"/>
        <v/>
      </c>
      <c r="AS4" s="229" t="str">
        <f t="shared" si="2"/>
        <v/>
      </c>
      <c r="AT4" s="229" t="str">
        <f t="shared" si="2"/>
        <v/>
      </c>
      <c r="AU4" s="229" t="str">
        <f t="shared" si="2"/>
        <v/>
      </c>
      <c r="AV4" s="229" t="str">
        <f t="shared" si="2"/>
        <v/>
      </c>
      <c r="AW4" s="229" t="str">
        <f t="shared" si="2"/>
        <v/>
      </c>
      <c r="AX4" s="229" t="str">
        <f t="shared" si="2"/>
        <v/>
      </c>
      <c r="AY4" s="229" t="str">
        <f t="shared" si="2"/>
        <v/>
      </c>
      <c r="AZ4" s="229" t="str">
        <f t="shared" si="2"/>
        <v/>
      </c>
      <c r="BA4" s="229" t="str">
        <f t="shared" si="2"/>
        <v/>
      </c>
      <c r="BB4" s="229" t="str">
        <f t="shared" si="2"/>
        <v/>
      </c>
      <c r="BC4" s="229" t="str">
        <f t="shared" si="2"/>
        <v/>
      </c>
      <c r="BD4" s="229" t="str">
        <f t="shared" si="2"/>
        <v/>
      </c>
      <c r="BE4" s="229" t="str">
        <f t="shared" si="2"/>
        <v/>
      </c>
      <c r="BF4" s="229" t="str">
        <f t="shared" si="2"/>
        <v/>
      </c>
      <c r="BG4" s="229" t="str">
        <f t="shared" si="2"/>
        <v/>
      </c>
      <c r="BH4" s="229" t="str">
        <f t="shared" si="2"/>
        <v/>
      </c>
      <c r="BI4" s="229" t="str">
        <f t="shared" si="2"/>
        <v/>
      </c>
      <c r="BJ4" s="229" t="str">
        <f t="shared" ref="BJ4:DU4" si="3">BJ159</f>
        <v/>
      </c>
      <c r="BK4" s="229" t="str">
        <f t="shared" si="3"/>
        <v/>
      </c>
      <c r="BL4" s="229" t="str">
        <f t="shared" si="3"/>
        <v/>
      </c>
      <c r="BM4" s="229" t="str">
        <f t="shared" si="3"/>
        <v/>
      </c>
      <c r="BN4" s="229" t="str">
        <f t="shared" si="3"/>
        <v/>
      </c>
      <c r="BO4" s="229" t="str">
        <f t="shared" si="3"/>
        <v/>
      </c>
      <c r="BP4" s="229" t="str">
        <f t="shared" si="3"/>
        <v/>
      </c>
      <c r="BQ4" s="229" t="str">
        <f t="shared" si="3"/>
        <v/>
      </c>
      <c r="BR4" s="229" t="str">
        <f t="shared" si="3"/>
        <v/>
      </c>
      <c r="BS4" s="229" t="str">
        <f t="shared" si="3"/>
        <v/>
      </c>
      <c r="BT4" s="229" t="str">
        <f t="shared" si="3"/>
        <v/>
      </c>
      <c r="BU4" s="229" t="str">
        <f t="shared" si="3"/>
        <v/>
      </c>
      <c r="BV4" s="229" t="str">
        <f t="shared" si="3"/>
        <v/>
      </c>
      <c r="BW4" s="229" t="str">
        <f t="shared" si="3"/>
        <v/>
      </c>
      <c r="BX4" s="229" t="str">
        <f t="shared" si="3"/>
        <v/>
      </c>
      <c r="BY4" s="229" t="str">
        <f t="shared" si="3"/>
        <v/>
      </c>
      <c r="BZ4" s="229" t="str">
        <f t="shared" si="3"/>
        <v/>
      </c>
      <c r="CA4" s="229" t="str">
        <f t="shared" si="3"/>
        <v/>
      </c>
      <c r="CB4" s="229" t="str">
        <f t="shared" si="3"/>
        <v/>
      </c>
      <c r="CC4" s="229" t="str">
        <f t="shared" si="3"/>
        <v/>
      </c>
      <c r="CD4" s="229" t="str">
        <f t="shared" si="3"/>
        <v/>
      </c>
      <c r="CE4" s="229" t="str">
        <f t="shared" si="3"/>
        <v/>
      </c>
      <c r="CF4" s="229" t="str">
        <f t="shared" si="3"/>
        <v/>
      </c>
      <c r="CG4" s="229" t="str">
        <f t="shared" si="3"/>
        <v/>
      </c>
      <c r="CH4" s="229" t="str">
        <f t="shared" si="3"/>
        <v/>
      </c>
      <c r="CI4" s="229" t="str">
        <f t="shared" si="3"/>
        <v/>
      </c>
      <c r="CJ4" s="229" t="str">
        <f t="shared" si="3"/>
        <v/>
      </c>
      <c r="CK4" s="229" t="str">
        <f t="shared" si="3"/>
        <v/>
      </c>
      <c r="CL4" s="229" t="str">
        <f t="shared" si="3"/>
        <v/>
      </c>
      <c r="CM4" s="229" t="str">
        <f t="shared" si="3"/>
        <v/>
      </c>
      <c r="CN4" s="229" t="str">
        <f t="shared" si="3"/>
        <v/>
      </c>
      <c r="CO4" s="229" t="str">
        <f t="shared" si="3"/>
        <v/>
      </c>
      <c r="CP4" s="229" t="str">
        <f t="shared" si="3"/>
        <v/>
      </c>
      <c r="CQ4" s="229" t="str">
        <f t="shared" si="3"/>
        <v/>
      </c>
      <c r="CR4" s="229" t="str">
        <f t="shared" si="3"/>
        <v/>
      </c>
      <c r="CS4" s="229" t="str">
        <f t="shared" si="3"/>
        <v/>
      </c>
      <c r="CT4" s="229" t="str">
        <f t="shared" si="3"/>
        <v/>
      </c>
      <c r="CU4" s="229" t="str">
        <f t="shared" si="3"/>
        <v/>
      </c>
      <c r="CV4" s="229" t="str">
        <f t="shared" si="3"/>
        <v/>
      </c>
      <c r="CW4" s="229" t="str">
        <f t="shared" si="3"/>
        <v/>
      </c>
      <c r="CX4" s="229" t="str">
        <f t="shared" si="3"/>
        <v/>
      </c>
      <c r="CY4" s="229" t="str">
        <f t="shared" si="3"/>
        <v/>
      </c>
      <c r="CZ4" s="229" t="str">
        <f t="shared" si="3"/>
        <v/>
      </c>
      <c r="DA4" s="229" t="str">
        <f t="shared" si="3"/>
        <v/>
      </c>
      <c r="DB4" s="229" t="str">
        <f t="shared" si="3"/>
        <v/>
      </c>
      <c r="DC4" s="229" t="str">
        <f t="shared" si="3"/>
        <v/>
      </c>
      <c r="DD4" s="229" t="str">
        <f t="shared" si="3"/>
        <v/>
      </c>
      <c r="DE4" s="229" t="str">
        <f t="shared" si="3"/>
        <v/>
      </c>
      <c r="DF4" s="229" t="str">
        <f t="shared" si="3"/>
        <v/>
      </c>
      <c r="DG4" s="229" t="str">
        <f t="shared" si="3"/>
        <v/>
      </c>
      <c r="DH4" s="229" t="str">
        <f t="shared" si="3"/>
        <v/>
      </c>
      <c r="DI4" s="229" t="str">
        <f t="shared" si="3"/>
        <v/>
      </c>
      <c r="DJ4" s="229" t="str">
        <f t="shared" si="3"/>
        <v/>
      </c>
      <c r="DK4" s="229" t="str">
        <f t="shared" si="3"/>
        <v/>
      </c>
      <c r="DL4" s="229" t="str">
        <f t="shared" si="3"/>
        <v/>
      </c>
      <c r="DM4" s="229" t="str">
        <f t="shared" si="3"/>
        <v/>
      </c>
      <c r="DN4" s="229" t="str">
        <f t="shared" si="3"/>
        <v/>
      </c>
      <c r="DO4" s="229" t="str">
        <f t="shared" si="3"/>
        <v/>
      </c>
      <c r="DP4" s="229" t="str">
        <f t="shared" si="3"/>
        <v/>
      </c>
      <c r="DQ4" s="229" t="str">
        <f t="shared" si="3"/>
        <v/>
      </c>
      <c r="DR4" s="229" t="str">
        <f t="shared" si="3"/>
        <v/>
      </c>
      <c r="DS4" s="229" t="str">
        <f t="shared" si="3"/>
        <v/>
      </c>
      <c r="DT4" s="229" t="str">
        <f t="shared" si="3"/>
        <v/>
      </c>
      <c r="DU4" s="229" t="str">
        <f t="shared" si="3"/>
        <v/>
      </c>
      <c r="DV4" s="229" t="str">
        <f t="shared" ref="DV4:EK4" si="4">DV159</f>
        <v/>
      </c>
      <c r="DW4" s="229" t="str">
        <f t="shared" si="4"/>
        <v/>
      </c>
      <c r="DX4" s="229" t="str">
        <f t="shared" si="4"/>
        <v/>
      </c>
      <c r="DY4" s="229" t="str">
        <f t="shared" si="4"/>
        <v/>
      </c>
      <c r="DZ4" s="229" t="str">
        <f t="shared" si="4"/>
        <v/>
      </c>
      <c r="EA4" s="229" t="str">
        <f t="shared" si="4"/>
        <v/>
      </c>
      <c r="EB4" s="229" t="str">
        <f t="shared" si="4"/>
        <v/>
      </c>
      <c r="EC4" s="229" t="str">
        <f t="shared" si="4"/>
        <v/>
      </c>
      <c r="ED4" s="229" t="str">
        <f t="shared" si="4"/>
        <v/>
      </c>
      <c r="EE4" s="229" t="str">
        <f t="shared" si="4"/>
        <v/>
      </c>
      <c r="EF4" s="229" t="str">
        <f t="shared" si="4"/>
        <v/>
      </c>
      <c r="EG4" s="229" t="str">
        <f t="shared" si="4"/>
        <v/>
      </c>
      <c r="EH4" s="229" t="str">
        <f t="shared" si="4"/>
        <v/>
      </c>
      <c r="EI4" s="229" t="str">
        <f t="shared" si="4"/>
        <v/>
      </c>
      <c r="EJ4" s="229" t="str">
        <f t="shared" si="4"/>
        <v/>
      </c>
      <c r="EK4" s="229" t="str">
        <f t="shared" si="4"/>
        <v/>
      </c>
      <c r="EL4" s="229" t="str">
        <f t="shared" ref="EL4:FK4" si="5">EL159</f>
        <v/>
      </c>
      <c r="EM4" s="229" t="str">
        <f t="shared" si="5"/>
        <v/>
      </c>
      <c r="EN4" s="229" t="str">
        <f t="shared" si="5"/>
        <v/>
      </c>
      <c r="EO4" s="229" t="str">
        <f t="shared" si="5"/>
        <v/>
      </c>
      <c r="EP4" s="229" t="str">
        <f t="shared" si="5"/>
        <v/>
      </c>
      <c r="EQ4" s="229" t="str">
        <f t="shared" si="5"/>
        <v/>
      </c>
      <c r="ER4" s="229" t="str">
        <f t="shared" si="5"/>
        <v/>
      </c>
      <c r="ES4" s="229" t="str">
        <f t="shared" si="5"/>
        <v/>
      </c>
      <c r="ET4" s="229" t="str">
        <f t="shared" si="5"/>
        <v/>
      </c>
      <c r="EU4" s="229" t="str">
        <f t="shared" si="5"/>
        <v/>
      </c>
      <c r="EV4" s="229" t="str">
        <f t="shared" si="5"/>
        <v/>
      </c>
      <c r="EW4" s="229" t="str">
        <f t="shared" si="5"/>
        <v/>
      </c>
      <c r="EX4" s="229" t="str">
        <f t="shared" si="5"/>
        <v/>
      </c>
      <c r="EY4" s="229" t="str">
        <f t="shared" si="5"/>
        <v/>
      </c>
      <c r="EZ4" s="229" t="str">
        <f t="shared" si="5"/>
        <v/>
      </c>
      <c r="FA4" s="229" t="str">
        <f t="shared" si="5"/>
        <v/>
      </c>
      <c r="FB4" s="229" t="str">
        <f t="shared" si="5"/>
        <v/>
      </c>
      <c r="FC4" s="229" t="str">
        <f t="shared" si="5"/>
        <v/>
      </c>
      <c r="FD4" s="229" t="str">
        <f t="shared" si="5"/>
        <v/>
      </c>
      <c r="FE4" s="229" t="str">
        <f t="shared" si="5"/>
        <v/>
      </c>
      <c r="FF4" s="229" t="str">
        <f t="shared" si="5"/>
        <v/>
      </c>
      <c r="FG4" s="229" t="str">
        <f t="shared" si="5"/>
        <v/>
      </c>
      <c r="FH4" s="229" t="str">
        <f t="shared" si="5"/>
        <v/>
      </c>
      <c r="FI4" s="229" t="str">
        <f t="shared" si="5"/>
        <v/>
      </c>
      <c r="FJ4" s="229" t="str">
        <f t="shared" si="5"/>
        <v/>
      </c>
      <c r="FK4" s="229" t="str">
        <f t="shared" si="5"/>
        <v/>
      </c>
      <c r="FL4" s="229" t="str">
        <f t="shared" ref="FL4:HN4" si="6">FL159</f>
        <v/>
      </c>
      <c r="FM4" s="229" t="str">
        <f t="shared" si="6"/>
        <v/>
      </c>
      <c r="FN4" s="229" t="str">
        <f t="shared" si="6"/>
        <v/>
      </c>
      <c r="FO4" s="229" t="str">
        <f t="shared" si="6"/>
        <v/>
      </c>
      <c r="FP4" s="229" t="str">
        <f t="shared" si="6"/>
        <v/>
      </c>
      <c r="FQ4" s="229" t="str">
        <f t="shared" si="6"/>
        <v/>
      </c>
      <c r="FR4" s="229" t="str">
        <f t="shared" si="6"/>
        <v/>
      </c>
      <c r="FS4" s="229" t="str">
        <f t="shared" si="6"/>
        <v/>
      </c>
      <c r="FT4" s="229" t="str">
        <f t="shared" si="6"/>
        <v/>
      </c>
      <c r="FU4" s="229" t="str">
        <f t="shared" si="6"/>
        <v/>
      </c>
      <c r="FV4" s="229" t="str">
        <f t="shared" si="6"/>
        <v/>
      </c>
      <c r="FW4" s="229" t="str">
        <f t="shared" si="6"/>
        <v/>
      </c>
      <c r="FX4" s="229" t="str">
        <f t="shared" si="6"/>
        <v/>
      </c>
      <c r="FY4" s="229" t="str">
        <f t="shared" si="6"/>
        <v/>
      </c>
      <c r="FZ4" s="229" t="str">
        <f t="shared" si="6"/>
        <v/>
      </c>
      <c r="GA4" s="229" t="str">
        <f t="shared" si="6"/>
        <v/>
      </c>
      <c r="GB4" s="229" t="str">
        <f t="shared" si="6"/>
        <v/>
      </c>
      <c r="GC4" s="229" t="str">
        <f t="shared" si="6"/>
        <v/>
      </c>
      <c r="GD4" s="229" t="str">
        <f t="shared" si="6"/>
        <v/>
      </c>
      <c r="GE4" s="229" t="str">
        <f t="shared" si="6"/>
        <v/>
      </c>
      <c r="GF4" s="229" t="str">
        <f t="shared" si="6"/>
        <v/>
      </c>
      <c r="GG4" s="229" t="str">
        <f t="shared" si="6"/>
        <v/>
      </c>
      <c r="GH4" s="229" t="str">
        <f t="shared" si="6"/>
        <v/>
      </c>
      <c r="GI4" s="229" t="str">
        <f t="shared" si="6"/>
        <v/>
      </c>
      <c r="GJ4" s="229" t="str">
        <f t="shared" si="6"/>
        <v/>
      </c>
      <c r="GK4" s="229" t="str">
        <f t="shared" si="6"/>
        <v/>
      </c>
      <c r="GL4" s="229" t="str">
        <f t="shared" si="6"/>
        <v/>
      </c>
      <c r="GM4" s="229" t="str">
        <f t="shared" si="6"/>
        <v/>
      </c>
      <c r="GN4" s="229" t="str">
        <f t="shared" si="6"/>
        <v/>
      </c>
      <c r="GO4" s="229" t="str">
        <f t="shared" si="6"/>
        <v/>
      </c>
      <c r="GP4" s="229" t="str">
        <f t="shared" si="6"/>
        <v/>
      </c>
      <c r="GQ4" s="229" t="str">
        <f t="shared" si="6"/>
        <v/>
      </c>
      <c r="GR4" s="229" t="str">
        <f t="shared" si="6"/>
        <v/>
      </c>
      <c r="GS4" s="229" t="str">
        <f t="shared" si="6"/>
        <v/>
      </c>
      <c r="GT4" s="229" t="str">
        <f t="shared" si="6"/>
        <v/>
      </c>
      <c r="GU4" s="229" t="str">
        <f t="shared" si="6"/>
        <v/>
      </c>
      <c r="GV4" s="229" t="str">
        <f t="shared" si="6"/>
        <v/>
      </c>
      <c r="GW4" s="229" t="str">
        <f t="shared" si="6"/>
        <v/>
      </c>
      <c r="GX4" s="229" t="str">
        <f t="shared" si="6"/>
        <v/>
      </c>
      <c r="GY4" s="229" t="str">
        <f t="shared" si="6"/>
        <v/>
      </c>
      <c r="GZ4" s="229" t="str">
        <f t="shared" si="6"/>
        <v/>
      </c>
      <c r="HA4" s="229" t="str">
        <f t="shared" si="6"/>
        <v/>
      </c>
      <c r="HB4" s="229" t="str">
        <f t="shared" si="6"/>
        <v/>
      </c>
      <c r="HC4" s="229" t="str">
        <f t="shared" si="6"/>
        <v/>
      </c>
      <c r="HD4" s="229" t="str">
        <f t="shared" si="6"/>
        <v/>
      </c>
      <c r="HE4" s="229" t="str">
        <f t="shared" si="6"/>
        <v/>
      </c>
      <c r="HF4" s="229" t="str">
        <f t="shared" si="6"/>
        <v/>
      </c>
      <c r="HG4" s="229" t="str">
        <f t="shared" si="6"/>
        <v/>
      </c>
      <c r="HH4" s="229" t="str">
        <f t="shared" si="6"/>
        <v/>
      </c>
      <c r="HI4" s="229" t="str">
        <f t="shared" si="6"/>
        <v/>
      </c>
      <c r="HJ4" s="229" t="str">
        <f t="shared" si="6"/>
        <v/>
      </c>
      <c r="HK4" s="229" t="str">
        <f t="shared" si="6"/>
        <v/>
      </c>
      <c r="HL4" s="229" t="str">
        <f t="shared" si="6"/>
        <v/>
      </c>
      <c r="HM4" s="229" t="str">
        <f t="shared" si="6"/>
        <v/>
      </c>
      <c r="HN4" s="229" t="str">
        <f t="shared" si="6"/>
        <v/>
      </c>
      <c r="HO4" s="229" t="str">
        <f t="shared" ref="HO4:HQ4" si="7">HO159</f>
        <v/>
      </c>
      <c r="HP4" s="229" t="str">
        <f t="shared" si="7"/>
        <v/>
      </c>
      <c r="HQ4" s="229" t="str">
        <f t="shared" si="7"/>
        <v/>
      </c>
    </row>
    <row r="5" spans="1:225" s="59" customFormat="1" ht="76.2" customHeight="1" thickBot="1" x14ac:dyDescent="0.25">
      <c r="A5" s="479"/>
      <c r="B5" s="479"/>
      <c r="C5" s="479"/>
      <c r="D5" s="479"/>
      <c r="E5" s="494"/>
      <c r="F5" s="494"/>
      <c r="G5" s="479"/>
      <c r="H5" s="479"/>
      <c r="I5" s="479"/>
      <c r="J5" s="479"/>
      <c r="K5" s="479"/>
      <c r="L5" s="479"/>
      <c r="M5" s="479"/>
      <c r="N5" s="479"/>
      <c r="O5" s="491"/>
      <c r="P5" s="229" t="str">
        <f>P160</f>
        <v>Administrative Project Manager</v>
      </c>
      <c r="Q5" s="229" t="str">
        <f t="shared" si="2"/>
        <v>Senior II Business/Financial/Management Analyst</v>
      </c>
      <c r="R5" s="229" t="str">
        <f t="shared" si="2"/>
        <v>Senior II Business/Financial/Management Analyst</v>
      </c>
      <c r="S5" s="229" t="str">
        <f t="shared" si="2"/>
        <v>Senior II Business/Financial/Management Analyst</v>
      </c>
      <c r="T5" s="229" t="str">
        <f t="shared" si="2"/>
        <v>Senior I Business/Financial/Management Analyst</v>
      </c>
      <c r="U5" s="229" t="str">
        <f t="shared" si="2"/>
        <v>Senior I Business/Financial/Management Analyst</v>
      </c>
      <c r="V5" s="229" t="str">
        <f t="shared" si="2"/>
        <v>Senior I Business/Financial/Management Analyst</v>
      </c>
      <c r="W5" s="229" t="str">
        <f t="shared" si="2"/>
        <v>Senior I Business/Financial/Management Analyst</v>
      </c>
      <c r="X5" s="229" t="str">
        <f t="shared" si="2"/>
        <v>Int II Business/Financial/Management Analyst</v>
      </c>
      <c r="Y5" s="229" t="str">
        <f t="shared" si="2"/>
        <v>Int II Business/Financial/Management Analyst</v>
      </c>
      <c r="Z5" s="229" t="str">
        <f t="shared" si="2"/>
        <v>Int II Business/Financial/Management Analyst</v>
      </c>
      <c r="AA5" s="229" t="str">
        <f t="shared" si="2"/>
        <v>Int II Business/Financial/Management Analyst</v>
      </c>
      <c r="AB5" s="229" t="str">
        <f t="shared" si="2"/>
        <v/>
      </c>
      <c r="AC5" s="229" t="str">
        <f t="shared" si="2"/>
        <v/>
      </c>
      <c r="AD5" s="229" t="str">
        <f t="shared" si="2"/>
        <v/>
      </c>
      <c r="AE5" s="229" t="str">
        <f t="shared" si="2"/>
        <v/>
      </c>
      <c r="AF5" s="229" t="str">
        <f t="shared" si="2"/>
        <v/>
      </c>
      <c r="AG5" s="229" t="str">
        <f t="shared" si="2"/>
        <v/>
      </c>
      <c r="AH5" s="229" t="str">
        <f t="shared" si="2"/>
        <v/>
      </c>
      <c r="AI5" s="229" t="str">
        <f t="shared" si="2"/>
        <v/>
      </c>
      <c r="AJ5" s="229" t="str">
        <f t="shared" si="2"/>
        <v/>
      </c>
      <c r="AK5" s="229" t="str">
        <f t="shared" si="2"/>
        <v/>
      </c>
      <c r="AL5" s="229" t="str">
        <f t="shared" si="2"/>
        <v/>
      </c>
      <c r="AM5" s="229" t="str">
        <f t="shared" si="2"/>
        <v/>
      </c>
      <c r="AN5" s="229" t="str">
        <f t="shared" si="2"/>
        <v/>
      </c>
      <c r="AO5" s="229" t="str">
        <f t="shared" si="2"/>
        <v/>
      </c>
      <c r="AP5" s="229" t="str">
        <f t="shared" si="2"/>
        <v/>
      </c>
      <c r="AQ5" s="229" t="str">
        <f t="shared" si="2"/>
        <v/>
      </c>
      <c r="AR5" s="229" t="str">
        <f t="shared" si="2"/>
        <v/>
      </c>
      <c r="AS5" s="229" t="str">
        <f t="shared" si="2"/>
        <v/>
      </c>
      <c r="AT5" s="229" t="str">
        <f t="shared" si="2"/>
        <v/>
      </c>
      <c r="AU5" s="229" t="str">
        <f t="shared" si="2"/>
        <v/>
      </c>
      <c r="AV5" s="229" t="str">
        <f t="shared" si="2"/>
        <v/>
      </c>
      <c r="AW5" s="229" t="str">
        <f t="shared" si="2"/>
        <v/>
      </c>
      <c r="AX5" s="229" t="str">
        <f t="shared" si="2"/>
        <v/>
      </c>
      <c r="AY5" s="229" t="str">
        <f t="shared" si="2"/>
        <v/>
      </c>
      <c r="AZ5" s="229" t="str">
        <f t="shared" si="2"/>
        <v/>
      </c>
      <c r="BA5" s="229" t="str">
        <f t="shared" si="2"/>
        <v/>
      </c>
      <c r="BB5" s="229" t="str">
        <f t="shared" si="2"/>
        <v/>
      </c>
      <c r="BC5" s="229" t="str">
        <f t="shared" si="2"/>
        <v/>
      </c>
      <c r="BD5" s="229" t="str">
        <f t="shared" si="2"/>
        <v/>
      </c>
      <c r="BE5" s="229" t="str">
        <f t="shared" si="2"/>
        <v/>
      </c>
      <c r="BF5" s="229" t="str">
        <f t="shared" si="2"/>
        <v/>
      </c>
      <c r="BG5" s="229" t="str">
        <f t="shared" si="2"/>
        <v/>
      </c>
      <c r="BH5" s="229" t="str">
        <f t="shared" si="2"/>
        <v/>
      </c>
      <c r="BI5" s="229" t="str">
        <f t="shared" si="2"/>
        <v/>
      </c>
      <c r="BJ5" s="229" t="str">
        <f t="shared" ref="BJ5:DU5" si="8">BJ160</f>
        <v/>
      </c>
      <c r="BK5" s="229" t="str">
        <f t="shared" si="8"/>
        <v/>
      </c>
      <c r="BL5" s="229" t="str">
        <f t="shared" si="8"/>
        <v/>
      </c>
      <c r="BM5" s="229" t="str">
        <f t="shared" si="8"/>
        <v/>
      </c>
      <c r="BN5" s="229" t="str">
        <f t="shared" si="8"/>
        <v/>
      </c>
      <c r="BO5" s="229" t="str">
        <f t="shared" si="8"/>
        <v/>
      </c>
      <c r="BP5" s="229" t="str">
        <f t="shared" si="8"/>
        <v/>
      </c>
      <c r="BQ5" s="229" t="str">
        <f t="shared" si="8"/>
        <v/>
      </c>
      <c r="BR5" s="229" t="str">
        <f t="shared" si="8"/>
        <v/>
      </c>
      <c r="BS5" s="229" t="str">
        <f t="shared" si="8"/>
        <v/>
      </c>
      <c r="BT5" s="229" t="str">
        <f t="shared" si="8"/>
        <v/>
      </c>
      <c r="BU5" s="229" t="str">
        <f t="shared" si="8"/>
        <v/>
      </c>
      <c r="BV5" s="229" t="str">
        <f t="shared" si="8"/>
        <v/>
      </c>
      <c r="BW5" s="229" t="str">
        <f t="shared" si="8"/>
        <v/>
      </c>
      <c r="BX5" s="229" t="str">
        <f t="shared" si="8"/>
        <v/>
      </c>
      <c r="BY5" s="229" t="str">
        <f t="shared" si="8"/>
        <v/>
      </c>
      <c r="BZ5" s="229" t="str">
        <f t="shared" si="8"/>
        <v/>
      </c>
      <c r="CA5" s="229" t="str">
        <f t="shared" si="8"/>
        <v/>
      </c>
      <c r="CB5" s="229" t="str">
        <f t="shared" si="8"/>
        <v/>
      </c>
      <c r="CC5" s="229" t="str">
        <f t="shared" si="8"/>
        <v/>
      </c>
      <c r="CD5" s="229" t="str">
        <f t="shared" si="8"/>
        <v/>
      </c>
      <c r="CE5" s="229" t="str">
        <f t="shared" si="8"/>
        <v/>
      </c>
      <c r="CF5" s="229" t="str">
        <f t="shared" si="8"/>
        <v/>
      </c>
      <c r="CG5" s="229" t="str">
        <f t="shared" si="8"/>
        <v/>
      </c>
      <c r="CH5" s="229" t="str">
        <f t="shared" si="8"/>
        <v/>
      </c>
      <c r="CI5" s="229" t="str">
        <f t="shared" si="8"/>
        <v/>
      </c>
      <c r="CJ5" s="229" t="str">
        <f t="shared" si="8"/>
        <v/>
      </c>
      <c r="CK5" s="229" t="str">
        <f t="shared" si="8"/>
        <v/>
      </c>
      <c r="CL5" s="229" t="str">
        <f t="shared" si="8"/>
        <v/>
      </c>
      <c r="CM5" s="229" t="str">
        <f t="shared" si="8"/>
        <v/>
      </c>
      <c r="CN5" s="229" t="str">
        <f t="shared" si="8"/>
        <v/>
      </c>
      <c r="CO5" s="229" t="str">
        <f t="shared" si="8"/>
        <v/>
      </c>
      <c r="CP5" s="229" t="str">
        <f t="shared" si="8"/>
        <v/>
      </c>
      <c r="CQ5" s="229" t="str">
        <f t="shared" si="8"/>
        <v/>
      </c>
      <c r="CR5" s="229" t="str">
        <f t="shared" si="8"/>
        <v/>
      </c>
      <c r="CS5" s="229" t="str">
        <f t="shared" si="8"/>
        <v/>
      </c>
      <c r="CT5" s="229" t="str">
        <f t="shared" si="8"/>
        <v/>
      </c>
      <c r="CU5" s="229" t="str">
        <f t="shared" si="8"/>
        <v/>
      </c>
      <c r="CV5" s="229" t="str">
        <f t="shared" si="8"/>
        <v/>
      </c>
      <c r="CW5" s="229" t="str">
        <f t="shared" si="8"/>
        <v/>
      </c>
      <c r="CX5" s="229" t="str">
        <f t="shared" si="8"/>
        <v/>
      </c>
      <c r="CY5" s="229" t="str">
        <f t="shared" si="8"/>
        <v/>
      </c>
      <c r="CZ5" s="229" t="str">
        <f t="shared" si="8"/>
        <v/>
      </c>
      <c r="DA5" s="229" t="str">
        <f t="shared" si="8"/>
        <v/>
      </c>
      <c r="DB5" s="229" t="str">
        <f t="shared" si="8"/>
        <v/>
      </c>
      <c r="DC5" s="229" t="str">
        <f t="shared" si="8"/>
        <v/>
      </c>
      <c r="DD5" s="229" t="str">
        <f t="shared" si="8"/>
        <v/>
      </c>
      <c r="DE5" s="229" t="str">
        <f t="shared" si="8"/>
        <v/>
      </c>
      <c r="DF5" s="229" t="str">
        <f t="shared" si="8"/>
        <v/>
      </c>
      <c r="DG5" s="229" t="str">
        <f t="shared" si="8"/>
        <v/>
      </c>
      <c r="DH5" s="229" t="str">
        <f t="shared" si="8"/>
        <v/>
      </c>
      <c r="DI5" s="229" t="str">
        <f t="shared" si="8"/>
        <v/>
      </c>
      <c r="DJ5" s="229" t="str">
        <f t="shared" si="8"/>
        <v/>
      </c>
      <c r="DK5" s="229" t="str">
        <f t="shared" si="8"/>
        <v/>
      </c>
      <c r="DL5" s="229" t="str">
        <f t="shared" si="8"/>
        <v/>
      </c>
      <c r="DM5" s="229" t="str">
        <f t="shared" si="8"/>
        <v/>
      </c>
      <c r="DN5" s="229" t="str">
        <f t="shared" si="8"/>
        <v/>
      </c>
      <c r="DO5" s="229" t="str">
        <f t="shared" si="8"/>
        <v/>
      </c>
      <c r="DP5" s="229" t="str">
        <f t="shared" si="8"/>
        <v/>
      </c>
      <c r="DQ5" s="229" t="str">
        <f t="shared" si="8"/>
        <v/>
      </c>
      <c r="DR5" s="229" t="str">
        <f t="shared" si="8"/>
        <v/>
      </c>
      <c r="DS5" s="229" t="str">
        <f t="shared" si="8"/>
        <v/>
      </c>
      <c r="DT5" s="229" t="str">
        <f t="shared" si="8"/>
        <v/>
      </c>
      <c r="DU5" s="229" t="str">
        <f t="shared" si="8"/>
        <v/>
      </c>
      <c r="DV5" s="229" t="str">
        <f t="shared" ref="DV5:EK5" si="9">DV160</f>
        <v/>
      </c>
      <c r="DW5" s="229" t="str">
        <f t="shared" si="9"/>
        <v/>
      </c>
      <c r="DX5" s="229" t="str">
        <f t="shared" si="9"/>
        <v/>
      </c>
      <c r="DY5" s="229" t="str">
        <f t="shared" si="9"/>
        <v/>
      </c>
      <c r="DZ5" s="229" t="str">
        <f t="shared" si="9"/>
        <v/>
      </c>
      <c r="EA5" s="229" t="str">
        <f t="shared" si="9"/>
        <v/>
      </c>
      <c r="EB5" s="229" t="str">
        <f t="shared" si="9"/>
        <v/>
      </c>
      <c r="EC5" s="229" t="str">
        <f t="shared" si="9"/>
        <v/>
      </c>
      <c r="ED5" s="229" t="str">
        <f t="shared" si="9"/>
        <v/>
      </c>
      <c r="EE5" s="229" t="str">
        <f t="shared" si="9"/>
        <v/>
      </c>
      <c r="EF5" s="229" t="str">
        <f t="shared" si="9"/>
        <v/>
      </c>
      <c r="EG5" s="229" t="str">
        <f t="shared" si="9"/>
        <v/>
      </c>
      <c r="EH5" s="229" t="str">
        <f t="shared" si="9"/>
        <v/>
      </c>
      <c r="EI5" s="229" t="str">
        <f t="shared" si="9"/>
        <v/>
      </c>
      <c r="EJ5" s="229" t="str">
        <f t="shared" si="9"/>
        <v/>
      </c>
      <c r="EK5" s="229" t="str">
        <f t="shared" si="9"/>
        <v/>
      </c>
      <c r="EL5" s="229" t="str">
        <f t="shared" ref="EL5:FK5" si="10">EL160</f>
        <v/>
      </c>
      <c r="EM5" s="229" t="str">
        <f t="shared" si="10"/>
        <v/>
      </c>
      <c r="EN5" s="229" t="str">
        <f t="shared" si="10"/>
        <v/>
      </c>
      <c r="EO5" s="229" t="str">
        <f t="shared" si="10"/>
        <v/>
      </c>
      <c r="EP5" s="229" t="str">
        <f t="shared" si="10"/>
        <v/>
      </c>
      <c r="EQ5" s="229" t="str">
        <f t="shared" si="10"/>
        <v/>
      </c>
      <c r="ER5" s="229" t="str">
        <f t="shared" si="10"/>
        <v/>
      </c>
      <c r="ES5" s="229" t="str">
        <f t="shared" si="10"/>
        <v/>
      </c>
      <c r="ET5" s="229" t="str">
        <f t="shared" si="10"/>
        <v/>
      </c>
      <c r="EU5" s="229" t="str">
        <f t="shared" si="10"/>
        <v/>
      </c>
      <c r="EV5" s="229" t="str">
        <f t="shared" si="10"/>
        <v/>
      </c>
      <c r="EW5" s="229" t="str">
        <f t="shared" si="10"/>
        <v/>
      </c>
      <c r="EX5" s="229" t="str">
        <f t="shared" si="10"/>
        <v/>
      </c>
      <c r="EY5" s="229" t="str">
        <f t="shared" si="10"/>
        <v/>
      </c>
      <c r="EZ5" s="229" t="str">
        <f t="shared" si="10"/>
        <v/>
      </c>
      <c r="FA5" s="229" t="str">
        <f t="shared" si="10"/>
        <v/>
      </c>
      <c r="FB5" s="229" t="str">
        <f t="shared" si="10"/>
        <v/>
      </c>
      <c r="FC5" s="229" t="str">
        <f t="shared" si="10"/>
        <v/>
      </c>
      <c r="FD5" s="229" t="str">
        <f t="shared" si="10"/>
        <v/>
      </c>
      <c r="FE5" s="229" t="str">
        <f t="shared" si="10"/>
        <v/>
      </c>
      <c r="FF5" s="229" t="str">
        <f t="shared" si="10"/>
        <v/>
      </c>
      <c r="FG5" s="229" t="str">
        <f t="shared" si="10"/>
        <v/>
      </c>
      <c r="FH5" s="229" t="str">
        <f t="shared" si="10"/>
        <v/>
      </c>
      <c r="FI5" s="229" t="str">
        <f t="shared" si="10"/>
        <v/>
      </c>
      <c r="FJ5" s="229" t="str">
        <f t="shared" si="10"/>
        <v/>
      </c>
      <c r="FK5" s="229" t="str">
        <f t="shared" si="10"/>
        <v/>
      </c>
      <c r="FL5" s="229" t="str">
        <f t="shared" ref="FL5:HN5" si="11">FL160</f>
        <v/>
      </c>
      <c r="FM5" s="229" t="str">
        <f t="shared" si="11"/>
        <v/>
      </c>
      <c r="FN5" s="229" t="str">
        <f t="shared" si="11"/>
        <v/>
      </c>
      <c r="FO5" s="229" t="str">
        <f t="shared" si="11"/>
        <v/>
      </c>
      <c r="FP5" s="229" t="str">
        <f t="shared" si="11"/>
        <v/>
      </c>
      <c r="FQ5" s="229" t="str">
        <f t="shared" si="11"/>
        <v/>
      </c>
      <c r="FR5" s="229" t="str">
        <f t="shared" si="11"/>
        <v/>
      </c>
      <c r="FS5" s="229" t="str">
        <f t="shared" si="11"/>
        <v/>
      </c>
      <c r="FT5" s="229" t="str">
        <f t="shared" si="11"/>
        <v/>
      </c>
      <c r="FU5" s="229" t="str">
        <f t="shared" si="11"/>
        <v/>
      </c>
      <c r="FV5" s="229" t="str">
        <f t="shared" si="11"/>
        <v/>
      </c>
      <c r="FW5" s="229" t="str">
        <f t="shared" si="11"/>
        <v/>
      </c>
      <c r="FX5" s="229" t="str">
        <f t="shared" si="11"/>
        <v/>
      </c>
      <c r="FY5" s="229" t="str">
        <f t="shared" si="11"/>
        <v/>
      </c>
      <c r="FZ5" s="229" t="str">
        <f t="shared" si="11"/>
        <v/>
      </c>
      <c r="GA5" s="229" t="str">
        <f t="shared" si="11"/>
        <v/>
      </c>
      <c r="GB5" s="229" t="str">
        <f t="shared" si="11"/>
        <v/>
      </c>
      <c r="GC5" s="229" t="str">
        <f t="shared" si="11"/>
        <v/>
      </c>
      <c r="GD5" s="229" t="str">
        <f t="shared" si="11"/>
        <v/>
      </c>
      <c r="GE5" s="229" t="str">
        <f t="shared" si="11"/>
        <v/>
      </c>
      <c r="GF5" s="229" t="str">
        <f t="shared" si="11"/>
        <v/>
      </c>
      <c r="GG5" s="229" t="str">
        <f t="shared" si="11"/>
        <v/>
      </c>
      <c r="GH5" s="229" t="str">
        <f t="shared" si="11"/>
        <v/>
      </c>
      <c r="GI5" s="229" t="str">
        <f t="shared" si="11"/>
        <v/>
      </c>
      <c r="GJ5" s="229" t="str">
        <f t="shared" si="11"/>
        <v/>
      </c>
      <c r="GK5" s="229" t="str">
        <f t="shared" si="11"/>
        <v/>
      </c>
      <c r="GL5" s="229" t="str">
        <f t="shared" si="11"/>
        <v/>
      </c>
      <c r="GM5" s="229" t="str">
        <f t="shared" si="11"/>
        <v/>
      </c>
      <c r="GN5" s="229" t="str">
        <f t="shared" si="11"/>
        <v/>
      </c>
      <c r="GO5" s="229" t="str">
        <f t="shared" si="11"/>
        <v/>
      </c>
      <c r="GP5" s="229" t="str">
        <f t="shared" si="11"/>
        <v/>
      </c>
      <c r="GQ5" s="229" t="str">
        <f t="shared" si="11"/>
        <v/>
      </c>
      <c r="GR5" s="229" t="str">
        <f t="shared" si="11"/>
        <v/>
      </c>
      <c r="GS5" s="229" t="str">
        <f t="shared" si="11"/>
        <v/>
      </c>
      <c r="GT5" s="229" t="str">
        <f t="shared" si="11"/>
        <v/>
      </c>
      <c r="GU5" s="229" t="str">
        <f t="shared" si="11"/>
        <v/>
      </c>
      <c r="GV5" s="229" t="str">
        <f t="shared" si="11"/>
        <v/>
      </c>
      <c r="GW5" s="229" t="str">
        <f t="shared" si="11"/>
        <v/>
      </c>
      <c r="GX5" s="229" t="str">
        <f t="shared" si="11"/>
        <v/>
      </c>
      <c r="GY5" s="229" t="str">
        <f t="shared" si="11"/>
        <v/>
      </c>
      <c r="GZ5" s="229" t="str">
        <f t="shared" si="11"/>
        <v/>
      </c>
      <c r="HA5" s="229" t="str">
        <f t="shared" si="11"/>
        <v/>
      </c>
      <c r="HB5" s="229" t="str">
        <f t="shared" si="11"/>
        <v/>
      </c>
      <c r="HC5" s="229" t="str">
        <f t="shared" si="11"/>
        <v/>
      </c>
      <c r="HD5" s="229" t="str">
        <f t="shared" si="11"/>
        <v/>
      </c>
      <c r="HE5" s="229" t="str">
        <f t="shared" si="11"/>
        <v/>
      </c>
      <c r="HF5" s="229" t="str">
        <f t="shared" si="11"/>
        <v/>
      </c>
      <c r="HG5" s="229" t="str">
        <f t="shared" si="11"/>
        <v/>
      </c>
      <c r="HH5" s="229" t="str">
        <f t="shared" si="11"/>
        <v/>
      </c>
      <c r="HI5" s="229" t="str">
        <f t="shared" si="11"/>
        <v/>
      </c>
      <c r="HJ5" s="229" t="str">
        <f t="shared" si="11"/>
        <v/>
      </c>
      <c r="HK5" s="229" t="str">
        <f t="shared" si="11"/>
        <v/>
      </c>
      <c r="HL5" s="229" t="str">
        <f t="shared" si="11"/>
        <v/>
      </c>
      <c r="HM5" s="229" t="str">
        <f t="shared" si="11"/>
        <v/>
      </c>
      <c r="HN5" s="229" t="str">
        <f t="shared" si="11"/>
        <v/>
      </c>
      <c r="HO5" s="229" t="str">
        <f t="shared" ref="HO5:HQ5" si="12">HO160</f>
        <v/>
      </c>
      <c r="HP5" s="229" t="str">
        <f t="shared" si="12"/>
        <v/>
      </c>
      <c r="HQ5" s="229" t="str">
        <f t="shared" si="12"/>
        <v/>
      </c>
    </row>
    <row r="6" spans="1:225" s="73" customFormat="1" ht="18" customHeight="1" x14ac:dyDescent="0.25">
      <c r="A6" s="223" t="str">
        <f t="shared" ref="A6:B6" si="13">IF(A164="","",A164)</f>
        <v>3.1.1</v>
      </c>
      <c r="B6" s="173" t="str">
        <f t="shared" si="13"/>
        <v>Task Order Mgt</v>
      </c>
      <c r="C6" s="218">
        <f t="shared" ref="C6:C37" si="14">SUM(C164,C321,C478,C635,C792)</f>
        <v>0</v>
      </c>
      <c r="D6" s="218">
        <f t="shared" ref="D6:D37" si="15">IFERROR(SUM(D164,D321,D478,D635,D792),"")</f>
        <v>0</v>
      </c>
      <c r="E6" s="219">
        <f>IFERROR(AVERAGE(E164,E321,E478,E635,E792),"")</f>
        <v>0</v>
      </c>
      <c r="F6" s="219">
        <f>IFERROR(AVERAGE(F164,F321,F478,F635,F792),"")</f>
        <v>0</v>
      </c>
      <c r="G6" s="176">
        <f t="shared" ref="G6:J14" si="16">IF(SUM(G164,G321,G478,G635,G792)=0,"",SUM(G164,G321,G478,G635,G792))</f>
        <v>5</v>
      </c>
      <c r="H6" s="176" t="str">
        <f t="shared" si="16"/>
        <v/>
      </c>
      <c r="I6" s="226" t="str">
        <f t="shared" si="16"/>
        <v/>
      </c>
      <c r="J6" s="226" t="str">
        <f t="shared" si="16"/>
        <v/>
      </c>
      <c r="K6" s="227" t="str">
        <f t="shared" ref="K6:L25" si="17">IF(SUM(K164,K321,K478,K635,K792)=0,"",AVERAGE(K164,K321,K478,K635,K792))</f>
        <v/>
      </c>
      <c r="L6" s="227">
        <f t="shared" si="17"/>
        <v>1</v>
      </c>
      <c r="M6" s="226" t="str">
        <f t="shared" ref="M6:N25" si="18">IF(SUM(M164,M321,M478,M635,M792)=0,"",SUM(M164,M321,M478,M635,M792))</f>
        <v/>
      </c>
      <c r="N6" s="226" t="str">
        <f t="shared" si="18"/>
        <v/>
      </c>
      <c r="O6" s="491"/>
      <c r="P6" s="218" t="str">
        <f t="shared" ref="P6:BI6" si="19">IF(SUM(P164,P321,P478,P635,P792)=0,"",SUM(P164,P321,P478,P635,P792))</f>
        <v/>
      </c>
      <c r="Q6" s="218" t="str">
        <f t="shared" si="19"/>
        <v/>
      </c>
      <c r="R6" s="218" t="str">
        <f t="shared" si="19"/>
        <v/>
      </c>
      <c r="S6" s="218" t="str">
        <f t="shared" si="19"/>
        <v/>
      </c>
      <c r="T6" s="218" t="str">
        <f t="shared" si="19"/>
        <v/>
      </c>
      <c r="U6" s="218" t="str">
        <f t="shared" si="19"/>
        <v/>
      </c>
      <c r="V6" s="218" t="str">
        <f t="shared" si="19"/>
        <v/>
      </c>
      <c r="W6" s="218" t="str">
        <f t="shared" si="19"/>
        <v/>
      </c>
      <c r="X6" s="218" t="str">
        <f t="shared" si="19"/>
        <v/>
      </c>
      <c r="Y6" s="218" t="str">
        <f t="shared" si="19"/>
        <v/>
      </c>
      <c r="Z6" s="218" t="str">
        <f t="shared" si="19"/>
        <v/>
      </c>
      <c r="AA6" s="218" t="str">
        <f t="shared" si="19"/>
        <v/>
      </c>
      <c r="AB6" s="218" t="str">
        <f t="shared" si="19"/>
        <v/>
      </c>
      <c r="AC6" s="218" t="str">
        <f t="shared" si="19"/>
        <v/>
      </c>
      <c r="AD6" s="218" t="str">
        <f t="shared" si="19"/>
        <v/>
      </c>
      <c r="AE6" s="218" t="str">
        <f t="shared" si="19"/>
        <v/>
      </c>
      <c r="AF6" s="218" t="str">
        <f t="shared" si="19"/>
        <v/>
      </c>
      <c r="AG6" s="218" t="str">
        <f t="shared" si="19"/>
        <v/>
      </c>
      <c r="AH6" s="218" t="str">
        <f t="shared" si="19"/>
        <v/>
      </c>
      <c r="AI6" s="218" t="str">
        <f t="shared" si="19"/>
        <v/>
      </c>
      <c r="AJ6" s="218" t="str">
        <f t="shared" si="19"/>
        <v/>
      </c>
      <c r="AK6" s="218" t="str">
        <f t="shared" si="19"/>
        <v/>
      </c>
      <c r="AL6" s="218" t="str">
        <f t="shared" si="19"/>
        <v/>
      </c>
      <c r="AM6" s="218" t="str">
        <f t="shared" si="19"/>
        <v/>
      </c>
      <c r="AN6" s="218" t="str">
        <f t="shared" si="19"/>
        <v/>
      </c>
      <c r="AO6" s="218" t="str">
        <f t="shared" si="19"/>
        <v/>
      </c>
      <c r="AP6" s="218" t="str">
        <f t="shared" si="19"/>
        <v/>
      </c>
      <c r="AQ6" s="218" t="str">
        <f t="shared" si="19"/>
        <v/>
      </c>
      <c r="AR6" s="218" t="str">
        <f t="shared" si="19"/>
        <v/>
      </c>
      <c r="AS6" s="218" t="str">
        <f t="shared" si="19"/>
        <v/>
      </c>
      <c r="AT6" s="218" t="str">
        <f t="shared" si="19"/>
        <v/>
      </c>
      <c r="AU6" s="218" t="str">
        <f t="shared" si="19"/>
        <v/>
      </c>
      <c r="AV6" s="218" t="str">
        <f t="shared" si="19"/>
        <v/>
      </c>
      <c r="AW6" s="218" t="str">
        <f t="shared" si="19"/>
        <v/>
      </c>
      <c r="AX6" s="218" t="str">
        <f t="shared" si="19"/>
        <v/>
      </c>
      <c r="AY6" s="218" t="str">
        <f t="shared" si="19"/>
        <v/>
      </c>
      <c r="AZ6" s="218" t="str">
        <f t="shared" si="19"/>
        <v/>
      </c>
      <c r="BA6" s="218" t="str">
        <f t="shared" si="19"/>
        <v/>
      </c>
      <c r="BB6" s="218" t="str">
        <f t="shared" si="19"/>
        <v/>
      </c>
      <c r="BC6" s="218" t="str">
        <f t="shared" si="19"/>
        <v/>
      </c>
      <c r="BD6" s="218" t="str">
        <f t="shared" si="19"/>
        <v/>
      </c>
      <c r="BE6" s="218" t="str">
        <f t="shared" si="19"/>
        <v/>
      </c>
      <c r="BF6" s="218" t="str">
        <f t="shared" si="19"/>
        <v/>
      </c>
      <c r="BG6" s="218" t="str">
        <f t="shared" si="19"/>
        <v/>
      </c>
      <c r="BH6" s="218" t="str">
        <f t="shared" si="19"/>
        <v/>
      </c>
      <c r="BI6" s="218" t="str">
        <f t="shared" si="19"/>
        <v/>
      </c>
      <c r="BJ6" s="218" t="str">
        <f t="shared" ref="BJ6:DU6" si="20">IF(SUM(BJ164,BJ321,BJ478,BJ635,BJ792)=0,"",SUM(BJ164,BJ321,BJ478,BJ635,BJ792))</f>
        <v/>
      </c>
      <c r="BK6" s="218" t="str">
        <f t="shared" si="20"/>
        <v/>
      </c>
      <c r="BL6" s="218" t="str">
        <f t="shared" si="20"/>
        <v/>
      </c>
      <c r="BM6" s="218" t="str">
        <f t="shared" si="20"/>
        <v/>
      </c>
      <c r="BN6" s="218" t="str">
        <f t="shared" si="20"/>
        <v/>
      </c>
      <c r="BO6" s="218" t="str">
        <f t="shared" si="20"/>
        <v/>
      </c>
      <c r="BP6" s="218" t="str">
        <f t="shared" si="20"/>
        <v/>
      </c>
      <c r="BQ6" s="218" t="str">
        <f t="shared" si="20"/>
        <v/>
      </c>
      <c r="BR6" s="218" t="str">
        <f t="shared" si="20"/>
        <v/>
      </c>
      <c r="BS6" s="218" t="str">
        <f t="shared" si="20"/>
        <v/>
      </c>
      <c r="BT6" s="218" t="str">
        <f t="shared" si="20"/>
        <v/>
      </c>
      <c r="BU6" s="218" t="str">
        <f t="shared" si="20"/>
        <v/>
      </c>
      <c r="BV6" s="218" t="str">
        <f t="shared" si="20"/>
        <v/>
      </c>
      <c r="BW6" s="218" t="str">
        <f t="shared" si="20"/>
        <v/>
      </c>
      <c r="BX6" s="218" t="str">
        <f t="shared" si="20"/>
        <v/>
      </c>
      <c r="BY6" s="218" t="str">
        <f t="shared" si="20"/>
        <v/>
      </c>
      <c r="BZ6" s="218" t="str">
        <f t="shared" si="20"/>
        <v/>
      </c>
      <c r="CA6" s="218" t="str">
        <f t="shared" si="20"/>
        <v/>
      </c>
      <c r="CB6" s="218" t="str">
        <f t="shared" si="20"/>
        <v/>
      </c>
      <c r="CC6" s="218" t="str">
        <f t="shared" si="20"/>
        <v/>
      </c>
      <c r="CD6" s="218" t="str">
        <f t="shared" si="20"/>
        <v/>
      </c>
      <c r="CE6" s="218" t="str">
        <f t="shared" si="20"/>
        <v/>
      </c>
      <c r="CF6" s="218" t="str">
        <f t="shared" si="20"/>
        <v/>
      </c>
      <c r="CG6" s="218" t="str">
        <f t="shared" si="20"/>
        <v/>
      </c>
      <c r="CH6" s="218" t="str">
        <f t="shared" si="20"/>
        <v/>
      </c>
      <c r="CI6" s="218" t="str">
        <f t="shared" si="20"/>
        <v/>
      </c>
      <c r="CJ6" s="218" t="str">
        <f t="shared" si="20"/>
        <v/>
      </c>
      <c r="CK6" s="218" t="str">
        <f t="shared" si="20"/>
        <v/>
      </c>
      <c r="CL6" s="218" t="str">
        <f t="shared" si="20"/>
        <v/>
      </c>
      <c r="CM6" s="218" t="str">
        <f t="shared" si="20"/>
        <v/>
      </c>
      <c r="CN6" s="218" t="str">
        <f t="shared" si="20"/>
        <v/>
      </c>
      <c r="CO6" s="218" t="str">
        <f t="shared" si="20"/>
        <v/>
      </c>
      <c r="CP6" s="218" t="str">
        <f t="shared" si="20"/>
        <v/>
      </c>
      <c r="CQ6" s="218" t="str">
        <f t="shared" si="20"/>
        <v/>
      </c>
      <c r="CR6" s="218" t="str">
        <f t="shared" si="20"/>
        <v/>
      </c>
      <c r="CS6" s="218" t="str">
        <f t="shared" si="20"/>
        <v/>
      </c>
      <c r="CT6" s="218" t="str">
        <f t="shared" si="20"/>
        <v/>
      </c>
      <c r="CU6" s="218" t="str">
        <f t="shared" si="20"/>
        <v/>
      </c>
      <c r="CV6" s="218" t="str">
        <f t="shared" si="20"/>
        <v/>
      </c>
      <c r="CW6" s="218" t="str">
        <f t="shared" si="20"/>
        <v/>
      </c>
      <c r="CX6" s="218" t="str">
        <f t="shared" si="20"/>
        <v/>
      </c>
      <c r="CY6" s="218" t="str">
        <f t="shared" si="20"/>
        <v/>
      </c>
      <c r="CZ6" s="218" t="str">
        <f t="shared" si="20"/>
        <v/>
      </c>
      <c r="DA6" s="218" t="str">
        <f t="shared" si="20"/>
        <v/>
      </c>
      <c r="DB6" s="218" t="str">
        <f t="shared" si="20"/>
        <v/>
      </c>
      <c r="DC6" s="218" t="str">
        <f t="shared" si="20"/>
        <v/>
      </c>
      <c r="DD6" s="218" t="str">
        <f t="shared" si="20"/>
        <v/>
      </c>
      <c r="DE6" s="218" t="str">
        <f t="shared" si="20"/>
        <v/>
      </c>
      <c r="DF6" s="218" t="str">
        <f t="shared" si="20"/>
        <v/>
      </c>
      <c r="DG6" s="218" t="str">
        <f t="shared" si="20"/>
        <v/>
      </c>
      <c r="DH6" s="218" t="str">
        <f t="shared" si="20"/>
        <v/>
      </c>
      <c r="DI6" s="218" t="str">
        <f t="shared" si="20"/>
        <v/>
      </c>
      <c r="DJ6" s="218" t="str">
        <f t="shared" si="20"/>
        <v/>
      </c>
      <c r="DK6" s="218" t="str">
        <f t="shared" si="20"/>
        <v/>
      </c>
      <c r="DL6" s="218" t="str">
        <f t="shared" si="20"/>
        <v/>
      </c>
      <c r="DM6" s="218" t="str">
        <f t="shared" si="20"/>
        <v/>
      </c>
      <c r="DN6" s="218" t="str">
        <f t="shared" si="20"/>
        <v/>
      </c>
      <c r="DO6" s="218" t="str">
        <f t="shared" si="20"/>
        <v/>
      </c>
      <c r="DP6" s="218" t="str">
        <f t="shared" si="20"/>
        <v/>
      </c>
      <c r="DQ6" s="218" t="str">
        <f t="shared" si="20"/>
        <v/>
      </c>
      <c r="DR6" s="218" t="str">
        <f t="shared" si="20"/>
        <v/>
      </c>
      <c r="DS6" s="218" t="str">
        <f t="shared" si="20"/>
        <v/>
      </c>
      <c r="DT6" s="218" t="str">
        <f t="shared" si="20"/>
        <v/>
      </c>
      <c r="DU6" s="218" t="str">
        <f t="shared" si="20"/>
        <v/>
      </c>
      <c r="DV6" s="218" t="str">
        <f t="shared" ref="DV6:EK6" si="21">IF(SUM(DV164,DV321,DV478,DV635,DV792)=0,"",SUM(DV164,DV321,DV478,DV635,DV792))</f>
        <v/>
      </c>
      <c r="DW6" s="218" t="str">
        <f t="shared" si="21"/>
        <v/>
      </c>
      <c r="DX6" s="218" t="str">
        <f t="shared" si="21"/>
        <v/>
      </c>
      <c r="DY6" s="218" t="str">
        <f t="shared" si="21"/>
        <v/>
      </c>
      <c r="DZ6" s="218" t="str">
        <f t="shared" si="21"/>
        <v/>
      </c>
      <c r="EA6" s="218" t="str">
        <f t="shared" si="21"/>
        <v/>
      </c>
      <c r="EB6" s="218" t="str">
        <f t="shared" si="21"/>
        <v/>
      </c>
      <c r="EC6" s="218" t="str">
        <f t="shared" si="21"/>
        <v/>
      </c>
      <c r="ED6" s="218" t="str">
        <f t="shared" si="21"/>
        <v/>
      </c>
      <c r="EE6" s="218" t="str">
        <f t="shared" si="21"/>
        <v/>
      </c>
      <c r="EF6" s="218" t="str">
        <f t="shared" si="21"/>
        <v/>
      </c>
      <c r="EG6" s="218" t="str">
        <f t="shared" si="21"/>
        <v/>
      </c>
      <c r="EH6" s="218" t="str">
        <f t="shared" si="21"/>
        <v/>
      </c>
      <c r="EI6" s="218" t="str">
        <f t="shared" si="21"/>
        <v/>
      </c>
      <c r="EJ6" s="218" t="str">
        <f t="shared" si="21"/>
        <v/>
      </c>
      <c r="EK6" s="218" t="str">
        <f t="shared" si="21"/>
        <v/>
      </c>
      <c r="EL6" s="218" t="str">
        <f t="shared" ref="EL6:FK6" si="22">IF(SUM(EL164,EL321,EL478,EL635,EL792)=0,"",SUM(EL164,EL321,EL478,EL635,EL792))</f>
        <v/>
      </c>
      <c r="EM6" s="218" t="str">
        <f t="shared" si="22"/>
        <v/>
      </c>
      <c r="EN6" s="218" t="str">
        <f t="shared" si="22"/>
        <v/>
      </c>
      <c r="EO6" s="218" t="str">
        <f t="shared" si="22"/>
        <v/>
      </c>
      <c r="EP6" s="218" t="str">
        <f t="shared" si="22"/>
        <v/>
      </c>
      <c r="EQ6" s="218" t="str">
        <f t="shared" si="22"/>
        <v/>
      </c>
      <c r="ER6" s="218" t="str">
        <f t="shared" si="22"/>
        <v/>
      </c>
      <c r="ES6" s="218" t="str">
        <f t="shared" si="22"/>
        <v/>
      </c>
      <c r="ET6" s="218" t="str">
        <f t="shared" si="22"/>
        <v/>
      </c>
      <c r="EU6" s="218" t="str">
        <f t="shared" si="22"/>
        <v/>
      </c>
      <c r="EV6" s="218" t="str">
        <f t="shared" si="22"/>
        <v/>
      </c>
      <c r="EW6" s="218" t="str">
        <f t="shared" si="22"/>
        <v/>
      </c>
      <c r="EX6" s="218" t="str">
        <f t="shared" si="22"/>
        <v/>
      </c>
      <c r="EY6" s="218" t="str">
        <f t="shared" si="22"/>
        <v/>
      </c>
      <c r="EZ6" s="218" t="str">
        <f t="shared" si="22"/>
        <v/>
      </c>
      <c r="FA6" s="218" t="str">
        <f t="shared" si="22"/>
        <v/>
      </c>
      <c r="FB6" s="218" t="str">
        <f t="shared" si="22"/>
        <v/>
      </c>
      <c r="FC6" s="218" t="str">
        <f t="shared" si="22"/>
        <v/>
      </c>
      <c r="FD6" s="218" t="str">
        <f t="shared" si="22"/>
        <v/>
      </c>
      <c r="FE6" s="218" t="str">
        <f t="shared" si="22"/>
        <v/>
      </c>
      <c r="FF6" s="218" t="str">
        <f t="shared" si="22"/>
        <v/>
      </c>
      <c r="FG6" s="218" t="str">
        <f t="shared" si="22"/>
        <v/>
      </c>
      <c r="FH6" s="218" t="str">
        <f t="shared" si="22"/>
        <v/>
      </c>
      <c r="FI6" s="218" t="str">
        <f t="shared" si="22"/>
        <v/>
      </c>
      <c r="FJ6" s="218" t="str">
        <f t="shared" si="22"/>
        <v/>
      </c>
      <c r="FK6" s="218" t="str">
        <f t="shared" si="22"/>
        <v/>
      </c>
      <c r="FL6" s="218" t="str">
        <f t="shared" ref="FL6:HN6" si="23">IF(SUM(FL164,FL321,FL478,FL635,FL792)=0,"",SUM(FL164,FL321,FL478,FL635,FL792))</f>
        <v/>
      </c>
      <c r="FM6" s="218" t="str">
        <f t="shared" si="23"/>
        <v/>
      </c>
      <c r="FN6" s="218" t="str">
        <f t="shared" si="23"/>
        <v/>
      </c>
      <c r="FO6" s="218" t="str">
        <f t="shared" si="23"/>
        <v/>
      </c>
      <c r="FP6" s="218" t="str">
        <f t="shared" si="23"/>
        <v/>
      </c>
      <c r="FQ6" s="218" t="str">
        <f t="shared" si="23"/>
        <v/>
      </c>
      <c r="FR6" s="218" t="str">
        <f t="shared" si="23"/>
        <v/>
      </c>
      <c r="FS6" s="218" t="str">
        <f t="shared" si="23"/>
        <v/>
      </c>
      <c r="FT6" s="218" t="str">
        <f t="shared" si="23"/>
        <v/>
      </c>
      <c r="FU6" s="218" t="str">
        <f t="shared" si="23"/>
        <v/>
      </c>
      <c r="FV6" s="218" t="str">
        <f t="shared" si="23"/>
        <v/>
      </c>
      <c r="FW6" s="218" t="str">
        <f t="shared" si="23"/>
        <v/>
      </c>
      <c r="FX6" s="218" t="str">
        <f t="shared" si="23"/>
        <v/>
      </c>
      <c r="FY6" s="218" t="str">
        <f t="shared" si="23"/>
        <v/>
      </c>
      <c r="FZ6" s="218" t="str">
        <f t="shared" si="23"/>
        <v/>
      </c>
      <c r="GA6" s="218" t="str">
        <f t="shared" si="23"/>
        <v/>
      </c>
      <c r="GB6" s="218" t="str">
        <f t="shared" si="23"/>
        <v/>
      </c>
      <c r="GC6" s="218" t="str">
        <f t="shared" si="23"/>
        <v/>
      </c>
      <c r="GD6" s="218" t="str">
        <f t="shared" si="23"/>
        <v/>
      </c>
      <c r="GE6" s="218" t="str">
        <f t="shared" si="23"/>
        <v/>
      </c>
      <c r="GF6" s="218" t="str">
        <f t="shared" si="23"/>
        <v/>
      </c>
      <c r="GG6" s="218" t="str">
        <f t="shared" si="23"/>
        <v/>
      </c>
      <c r="GH6" s="218" t="str">
        <f t="shared" si="23"/>
        <v/>
      </c>
      <c r="GI6" s="218" t="str">
        <f t="shared" si="23"/>
        <v/>
      </c>
      <c r="GJ6" s="218" t="str">
        <f t="shared" si="23"/>
        <v/>
      </c>
      <c r="GK6" s="218" t="str">
        <f t="shared" si="23"/>
        <v/>
      </c>
      <c r="GL6" s="218" t="str">
        <f t="shared" si="23"/>
        <v/>
      </c>
      <c r="GM6" s="218" t="str">
        <f t="shared" si="23"/>
        <v/>
      </c>
      <c r="GN6" s="218" t="str">
        <f t="shared" si="23"/>
        <v/>
      </c>
      <c r="GO6" s="218" t="str">
        <f t="shared" si="23"/>
        <v/>
      </c>
      <c r="GP6" s="218" t="str">
        <f t="shared" si="23"/>
        <v/>
      </c>
      <c r="GQ6" s="218" t="str">
        <f t="shared" si="23"/>
        <v/>
      </c>
      <c r="GR6" s="218" t="str">
        <f t="shared" si="23"/>
        <v/>
      </c>
      <c r="GS6" s="218" t="str">
        <f t="shared" si="23"/>
        <v/>
      </c>
      <c r="GT6" s="218" t="str">
        <f t="shared" si="23"/>
        <v/>
      </c>
      <c r="GU6" s="218" t="str">
        <f t="shared" si="23"/>
        <v/>
      </c>
      <c r="GV6" s="218" t="str">
        <f t="shared" si="23"/>
        <v/>
      </c>
      <c r="GW6" s="218" t="str">
        <f t="shared" si="23"/>
        <v/>
      </c>
      <c r="GX6" s="218" t="str">
        <f t="shared" si="23"/>
        <v/>
      </c>
      <c r="GY6" s="218" t="str">
        <f t="shared" si="23"/>
        <v/>
      </c>
      <c r="GZ6" s="218" t="str">
        <f t="shared" si="23"/>
        <v/>
      </c>
      <c r="HA6" s="218" t="str">
        <f t="shared" si="23"/>
        <v/>
      </c>
      <c r="HB6" s="218" t="str">
        <f t="shared" si="23"/>
        <v/>
      </c>
      <c r="HC6" s="218" t="str">
        <f t="shared" si="23"/>
        <v/>
      </c>
      <c r="HD6" s="218" t="str">
        <f t="shared" si="23"/>
        <v/>
      </c>
      <c r="HE6" s="218" t="str">
        <f t="shared" si="23"/>
        <v/>
      </c>
      <c r="HF6" s="218" t="str">
        <f t="shared" si="23"/>
        <v/>
      </c>
      <c r="HG6" s="218" t="str">
        <f t="shared" si="23"/>
        <v/>
      </c>
      <c r="HH6" s="218" t="str">
        <f t="shared" si="23"/>
        <v/>
      </c>
      <c r="HI6" s="218" t="str">
        <f t="shared" si="23"/>
        <v/>
      </c>
      <c r="HJ6" s="218" t="str">
        <f t="shared" si="23"/>
        <v/>
      </c>
      <c r="HK6" s="218" t="str">
        <f t="shared" si="23"/>
        <v/>
      </c>
      <c r="HL6" s="218" t="str">
        <f t="shared" si="23"/>
        <v/>
      </c>
      <c r="HM6" s="218" t="str">
        <f t="shared" si="23"/>
        <v/>
      </c>
      <c r="HN6" s="218" t="str">
        <f t="shared" si="23"/>
        <v/>
      </c>
      <c r="HO6" s="218" t="str">
        <f t="shared" ref="HO6:HQ6" si="24">IF(SUM(HO164,HO321,HO478,HO635,HO792)=0,"",SUM(HO164,HO321,HO478,HO635,HO792))</f>
        <v/>
      </c>
      <c r="HP6" s="218" t="str">
        <f t="shared" si="24"/>
        <v/>
      </c>
      <c r="HQ6" s="218" t="str">
        <f t="shared" si="24"/>
        <v/>
      </c>
    </row>
    <row r="7" spans="1:225" s="73" customFormat="1" ht="18" customHeight="1" x14ac:dyDescent="0.25">
      <c r="A7" s="223" t="str">
        <f t="shared" ref="A7:B7" si="25">IF(A165="","",A165)</f>
        <v>3.1.1</v>
      </c>
      <c r="B7" s="173" t="str">
        <f t="shared" si="25"/>
        <v>KickOff Minutes</v>
      </c>
      <c r="C7" s="218">
        <f t="shared" si="14"/>
        <v>0</v>
      </c>
      <c r="D7" s="218">
        <f t="shared" si="15"/>
        <v>0</v>
      </c>
      <c r="E7" s="219">
        <f t="shared" ref="E7:F14" si="26">IFERROR(AVERAGE(E165,E322,E479,E636,E793),"")</f>
        <v>0</v>
      </c>
      <c r="F7" s="219">
        <f t="shared" si="26"/>
        <v>0</v>
      </c>
      <c r="G7" s="176">
        <f t="shared" si="16"/>
        <v>1</v>
      </c>
      <c r="H7" s="176" t="str">
        <f t="shared" si="16"/>
        <v/>
      </c>
      <c r="I7" s="226" t="str">
        <f t="shared" si="16"/>
        <v/>
      </c>
      <c r="J7" s="226" t="str">
        <f t="shared" si="16"/>
        <v/>
      </c>
      <c r="K7" s="227" t="str">
        <f t="shared" si="17"/>
        <v/>
      </c>
      <c r="L7" s="227">
        <f t="shared" si="17"/>
        <v>1</v>
      </c>
      <c r="M7" s="226" t="str">
        <f t="shared" si="18"/>
        <v/>
      </c>
      <c r="N7" s="226" t="str">
        <f t="shared" si="18"/>
        <v/>
      </c>
      <c r="O7" s="491"/>
      <c r="P7" s="218" t="str">
        <f t="shared" ref="P7:BI7" si="27">IF(SUM(P165,P322,P479,P636,P793)=0,"",SUM(P165,P322,P479,P636,P793))</f>
        <v/>
      </c>
      <c r="Q7" s="218" t="str">
        <f t="shared" si="27"/>
        <v/>
      </c>
      <c r="R7" s="218" t="str">
        <f t="shared" si="27"/>
        <v/>
      </c>
      <c r="S7" s="218" t="str">
        <f t="shared" si="27"/>
        <v/>
      </c>
      <c r="T7" s="218" t="str">
        <f t="shared" si="27"/>
        <v/>
      </c>
      <c r="U7" s="218" t="str">
        <f t="shared" si="27"/>
        <v/>
      </c>
      <c r="V7" s="218" t="str">
        <f t="shared" si="27"/>
        <v/>
      </c>
      <c r="W7" s="218" t="str">
        <f t="shared" si="27"/>
        <v/>
      </c>
      <c r="X7" s="218" t="str">
        <f t="shared" si="27"/>
        <v/>
      </c>
      <c r="Y7" s="218" t="str">
        <f t="shared" si="27"/>
        <v/>
      </c>
      <c r="Z7" s="218" t="str">
        <f t="shared" si="27"/>
        <v/>
      </c>
      <c r="AA7" s="218" t="str">
        <f t="shared" si="27"/>
        <v/>
      </c>
      <c r="AB7" s="218" t="str">
        <f t="shared" si="27"/>
        <v/>
      </c>
      <c r="AC7" s="218" t="str">
        <f t="shared" si="27"/>
        <v/>
      </c>
      <c r="AD7" s="218" t="str">
        <f t="shared" si="27"/>
        <v/>
      </c>
      <c r="AE7" s="218" t="str">
        <f t="shared" si="27"/>
        <v/>
      </c>
      <c r="AF7" s="218" t="str">
        <f t="shared" si="27"/>
        <v/>
      </c>
      <c r="AG7" s="218" t="str">
        <f t="shared" si="27"/>
        <v/>
      </c>
      <c r="AH7" s="218" t="str">
        <f t="shared" si="27"/>
        <v/>
      </c>
      <c r="AI7" s="218" t="str">
        <f t="shared" si="27"/>
        <v/>
      </c>
      <c r="AJ7" s="218" t="str">
        <f t="shared" si="27"/>
        <v/>
      </c>
      <c r="AK7" s="218" t="str">
        <f t="shared" si="27"/>
        <v/>
      </c>
      <c r="AL7" s="218" t="str">
        <f t="shared" si="27"/>
        <v/>
      </c>
      <c r="AM7" s="218" t="str">
        <f t="shared" si="27"/>
        <v/>
      </c>
      <c r="AN7" s="218" t="str">
        <f t="shared" si="27"/>
        <v/>
      </c>
      <c r="AO7" s="218" t="str">
        <f t="shared" si="27"/>
        <v/>
      </c>
      <c r="AP7" s="218" t="str">
        <f t="shared" si="27"/>
        <v/>
      </c>
      <c r="AQ7" s="218" t="str">
        <f t="shared" si="27"/>
        <v/>
      </c>
      <c r="AR7" s="218" t="str">
        <f t="shared" si="27"/>
        <v/>
      </c>
      <c r="AS7" s="218" t="str">
        <f t="shared" si="27"/>
        <v/>
      </c>
      <c r="AT7" s="218" t="str">
        <f t="shared" si="27"/>
        <v/>
      </c>
      <c r="AU7" s="218" t="str">
        <f t="shared" si="27"/>
        <v/>
      </c>
      <c r="AV7" s="218" t="str">
        <f t="shared" si="27"/>
        <v/>
      </c>
      <c r="AW7" s="218" t="str">
        <f t="shared" si="27"/>
        <v/>
      </c>
      <c r="AX7" s="218" t="str">
        <f t="shared" si="27"/>
        <v/>
      </c>
      <c r="AY7" s="218" t="str">
        <f t="shared" si="27"/>
        <v/>
      </c>
      <c r="AZ7" s="218" t="str">
        <f t="shared" si="27"/>
        <v/>
      </c>
      <c r="BA7" s="218" t="str">
        <f t="shared" si="27"/>
        <v/>
      </c>
      <c r="BB7" s="218" t="str">
        <f t="shared" si="27"/>
        <v/>
      </c>
      <c r="BC7" s="218" t="str">
        <f t="shared" si="27"/>
        <v/>
      </c>
      <c r="BD7" s="218" t="str">
        <f t="shared" si="27"/>
        <v/>
      </c>
      <c r="BE7" s="218" t="str">
        <f t="shared" si="27"/>
        <v/>
      </c>
      <c r="BF7" s="218" t="str">
        <f t="shared" si="27"/>
        <v/>
      </c>
      <c r="BG7" s="218" t="str">
        <f t="shared" si="27"/>
        <v/>
      </c>
      <c r="BH7" s="218" t="str">
        <f t="shared" si="27"/>
        <v/>
      </c>
      <c r="BI7" s="218" t="str">
        <f t="shared" si="27"/>
        <v/>
      </c>
      <c r="BJ7" s="218" t="str">
        <f t="shared" ref="BJ7:DU7" si="28">IF(SUM(BJ165,BJ322,BJ479,BJ636,BJ793)=0,"",SUM(BJ165,BJ322,BJ479,BJ636,BJ793))</f>
        <v/>
      </c>
      <c r="BK7" s="218" t="str">
        <f t="shared" si="28"/>
        <v/>
      </c>
      <c r="BL7" s="218" t="str">
        <f t="shared" si="28"/>
        <v/>
      </c>
      <c r="BM7" s="218" t="str">
        <f t="shared" si="28"/>
        <v/>
      </c>
      <c r="BN7" s="218" t="str">
        <f t="shared" si="28"/>
        <v/>
      </c>
      <c r="BO7" s="218" t="str">
        <f t="shared" si="28"/>
        <v/>
      </c>
      <c r="BP7" s="218" t="str">
        <f t="shared" si="28"/>
        <v/>
      </c>
      <c r="BQ7" s="218" t="str">
        <f t="shared" si="28"/>
        <v/>
      </c>
      <c r="BR7" s="218" t="str">
        <f t="shared" si="28"/>
        <v/>
      </c>
      <c r="BS7" s="218" t="str">
        <f t="shared" si="28"/>
        <v/>
      </c>
      <c r="BT7" s="218" t="str">
        <f t="shared" si="28"/>
        <v/>
      </c>
      <c r="BU7" s="218" t="str">
        <f t="shared" si="28"/>
        <v/>
      </c>
      <c r="BV7" s="218" t="str">
        <f t="shared" si="28"/>
        <v/>
      </c>
      <c r="BW7" s="218" t="str">
        <f t="shared" si="28"/>
        <v/>
      </c>
      <c r="BX7" s="218" t="str">
        <f t="shared" si="28"/>
        <v/>
      </c>
      <c r="BY7" s="218" t="str">
        <f t="shared" si="28"/>
        <v/>
      </c>
      <c r="BZ7" s="218" t="str">
        <f t="shared" si="28"/>
        <v/>
      </c>
      <c r="CA7" s="218" t="str">
        <f t="shared" si="28"/>
        <v/>
      </c>
      <c r="CB7" s="218" t="str">
        <f t="shared" si="28"/>
        <v/>
      </c>
      <c r="CC7" s="218" t="str">
        <f t="shared" si="28"/>
        <v/>
      </c>
      <c r="CD7" s="218" t="str">
        <f t="shared" si="28"/>
        <v/>
      </c>
      <c r="CE7" s="218" t="str">
        <f t="shared" si="28"/>
        <v/>
      </c>
      <c r="CF7" s="218" t="str">
        <f t="shared" si="28"/>
        <v/>
      </c>
      <c r="CG7" s="218" t="str">
        <f t="shared" si="28"/>
        <v/>
      </c>
      <c r="CH7" s="218" t="str">
        <f t="shared" si="28"/>
        <v/>
      </c>
      <c r="CI7" s="218" t="str">
        <f t="shared" si="28"/>
        <v/>
      </c>
      <c r="CJ7" s="218" t="str">
        <f t="shared" si="28"/>
        <v/>
      </c>
      <c r="CK7" s="218" t="str">
        <f t="shared" si="28"/>
        <v/>
      </c>
      <c r="CL7" s="218" t="str">
        <f t="shared" si="28"/>
        <v/>
      </c>
      <c r="CM7" s="218" t="str">
        <f t="shared" si="28"/>
        <v/>
      </c>
      <c r="CN7" s="218" t="str">
        <f t="shared" si="28"/>
        <v/>
      </c>
      <c r="CO7" s="218" t="str">
        <f t="shared" si="28"/>
        <v/>
      </c>
      <c r="CP7" s="218" t="str">
        <f t="shared" si="28"/>
        <v/>
      </c>
      <c r="CQ7" s="218" t="str">
        <f t="shared" si="28"/>
        <v/>
      </c>
      <c r="CR7" s="218" t="str">
        <f t="shared" si="28"/>
        <v/>
      </c>
      <c r="CS7" s="218" t="str">
        <f t="shared" si="28"/>
        <v/>
      </c>
      <c r="CT7" s="218" t="str">
        <f t="shared" si="28"/>
        <v/>
      </c>
      <c r="CU7" s="218" t="str">
        <f t="shared" si="28"/>
        <v/>
      </c>
      <c r="CV7" s="218" t="str">
        <f t="shared" si="28"/>
        <v/>
      </c>
      <c r="CW7" s="218" t="str">
        <f t="shared" si="28"/>
        <v/>
      </c>
      <c r="CX7" s="218" t="str">
        <f t="shared" si="28"/>
        <v/>
      </c>
      <c r="CY7" s="218" t="str">
        <f t="shared" si="28"/>
        <v/>
      </c>
      <c r="CZ7" s="218" t="str">
        <f t="shared" si="28"/>
        <v/>
      </c>
      <c r="DA7" s="218" t="str">
        <f t="shared" si="28"/>
        <v/>
      </c>
      <c r="DB7" s="218" t="str">
        <f t="shared" si="28"/>
        <v/>
      </c>
      <c r="DC7" s="218" t="str">
        <f t="shared" si="28"/>
        <v/>
      </c>
      <c r="DD7" s="218" t="str">
        <f t="shared" si="28"/>
        <v/>
      </c>
      <c r="DE7" s="218" t="str">
        <f t="shared" si="28"/>
        <v/>
      </c>
      <c r="DF7" s="218" t="str">
        <f t="shared" si="28"/>
        <v/>
      </c>
      <c r="DG7" s="218" t="str">
        <f t="shared" si="28"/>
        <v/>
      </c>
      <c r="DH7" s="218" t="str">
        <f t="shared" si="28"/>
        <v/>
      </c>
      <c r="DI7" s="218" t="str">
        <f t="shared" si="28"/>
        <v/>
      </c>
      <c r="DJ7" s="218" t="str">
        <f t="shared" si="28"/>
        <v/>
      </c>
      <c r="DK7" s="218" t="str">
        <f t="shared" si="28"/>
        <v/>
      </c>
      <c r="DL7" s="218" t="str">
        <f t="shared" si="28"/>
        <v/>
      </c>
      <c r="DM7" s="218" t="str">
        <f t="shared" si="28"/>
        <v/>
      </c>
      <c r="DN7" s="218" t="str">
        <f t="shared" si="28"/>
        <v/>
      </c>
      <c r="DO7" s="218" t="str">
        <f t="shared" si="28"/>
        <v/>
      </c>
      <c r="DP7" s="218" t="str">
        <f t="shared" si="28"/>
        <v/>
      </c>
      <c r="DQ7" s="218" t="str">
        <f t="shared" si="28"/>
        <v/>
      </c>
      <c r="DR7" s="218" t="str">
        <f t="shared" si="28"/>
        <v/>
      </c>
      <c r="DS7" s="218" t="str">
        <f t="shared" si="28"/>
        <v/>
      </c>
      <c r="DT7" s="218" t="str">
        <f t="shared" si="28"/>
        <v/>
      </c>
      <c r="DU7" s="218" t="str">
        <f t="shared" si="28"/>
        <v/>
      </c>
      <c r="DV7" s="218" t="str">
        <f t="shared" ref="DV7:EK7" si="29">IF(SUM(DV165,DV322,DV479,DV636,DV793)=0,"",SUM(DV165,DV322,DV479,DV636,DV793))</f>
        <v/>
      </c>
      <c r="DW7" s="218" t="str">
        <f t="shared" si="29"/>
        <v/>
      </c>
      <c r="DX7" s="218" t="str">
        <f t="shared" si="29"/>
        <v/>
      </c>
      <c r="DY7" s="218" t="str">
        <f t="shared" si="29"/>
        <v/>
      </c>
      <c r="DZ7" s="218" t="str">
        <f t="shared" si="29"/>
        <v/>
      </c>
      <c r="EA7" s="218" t="str">
        <f t="shared" si="29"/>
        <v/>
      </c>
      <c r="EB7" s="218" t="str">
        <f t="shared" si="29"/>
        <v/>
      </c>
      <c r="EC7" s="218" t="str">
        <f t="shared" si="29"/>
        <v/>
      </c>
      <c r="ED7" s="218" t="str">
        <f t="shared" si="29"/>
        <v/>
      </c>
      <c r="EE7" s="218" t="str">
        <f t="shared" si="29"/>
        <v/>
      </c>
      <c r="EF7" s="218" t="str">
        <f t="shared" si="29"/>
        <v/>
      </c>
      <c r="EG7" s="218" t="str">
        <f t="shared" si="29"/>
        <v/>
      </c>
      <c r="EH7" s="218" t="str">
        <f t="shared" si="29"/>
        <v/>
      </c>
      <c r="EI7" s="218" t="str">
        <f t="shared" si="29"/>
        <v/>
      </c>
      <c r="EJ7" s="218" t="str">
        <f t="shared" si="29"/>
        <v/>
      </c>
      <c r="EK7" s="218" t="str">
        <f t="shared" si="29"/>
        <v/>
      </c>
      <c r="EL7" s="218" t="str">
        <f t="shared" ref="EL7:FK7" si="30">IF(SUM(EL165,EL322,EL479,EL636,EL793)=0,"",SUM(EL165,EL322,EL479,EL636,EL793))</f>
        <v/>
      </c>
      <c r="EM7" s="218" t="str">
        <f t="shared" si="30"/>
        <v/>
      </c>
      <c r="EN7" s="218" t="str">
        <f t="shared" si="30"/>
        <v/>
      </c>
      <c r="EO7" s="218" t="str">
        <f t="shared" si="30"/>
        <v/>
      </c>
      <c r="EP7" s="218" t="str">
        <f t="shared" si="30"/>
        <v/>
      </c>
      <c r="EQ7" s="218" t="str">
        <f t="shared" si="30"/>
        <v/>
      </c>
      <c r="ER7" s="218" t="str">
        <f t="shared" si="30"/>
        <v/>
      </c>
      <c r="ES7" s="218" t="str">
        <f t="shared" si="30"/>
        <v/>
      </c>
      <c r="ET7" s="218" t="str">
        <f t="shared" si="30"/>
        <v/>
      </c>
      <c r="EU7" s="218" t="str">
        <f t="shared" si="30"/>
        <v/>
      </c>
      <c r="EV7" s="218" t="str">
        <f t="shared" si="30"/>
        <v/>
      </c>
      <c r="EW7" s="218" t="str">
        <f t="shared" si="30"/>
        <v/>
      </c>
      <c r="EX7" s="218" t="str">
        <f t="shared" si="30"/>
        <v/>
      </c>
      <c r="EY7" s="218" t="str">
        <f t="shared" si="30"/>
        <v/>
      </c>
      <c r="EZ7" s="218" t="str">
        <f t="shared" si="30"/>
        <v/>
      </c>
      <c r="FA7" s="218" t="str">
        <f t="shared" si="30"/>
        <v/>
      </c>
      <c r="FB7" s="218" t="str">
        <f t="shared" si="30"/>
        <v/>
      </c>
      <c r="FC7" s="218" t="str">
        <f t="shared" si="30"/>
        <v/>
      </c>
      <c r="FD7" s="218" t="str">
        <f t="shared" si="30"/>
        <v/>
      </c>
      <c r="FE7" s="218" t="str">
        <f t="shared" si="30"/>
        <v/>
      </c>
      <c r="FF7" s="218" t="str">
        <f t="shared" si="30"/>
        <v/>
      </c>
      <c r="FG7" s="218" t="str">
        <f t="shared" si="30"/>
        <v/>
      </c>
      <c r="FH7" s="218" t="str">
        <f t="shared" si="30"/>
        <v/>
      </c>
      <c r="FI7" s="218" t="str">
        <f t="shared" si="30"/>
        <v/>
      </c>
      <c r="FJ7" s="218" t="str">
        <f t="shared" si="30"/>
        <v/>
      </c>
      <c r="FK7" s="218" t="str">
        <f t="shared" si="30"/>
        <v/>
      </c>
      <c r="FL7" s="218" t="str">
        <f t="shared" ref="FL7:HN7" si="31">IF(SUM(FL165,FL322,FL479,FL636,FL793)=0,"",SUM(FL165,FL322,FL479,FL636,FL793))</f>
        <v/>
      </c>
      <c r="FM7" s="218" t="str">
        <f t="shared" si="31"/>
        <v/>
      </c>
      <c r="FN7" s="218" t="str">
        <f t="shared" si="31"/>
        <v/>
      </c>
      <c r="FO7" s="218" t="str">
        <f t="shared" si="31"/>
        <v/>
      </c>
      <c r="FP7" s="218" t="str">
        <f t="shared" si="31"/>
        <v/>
      </c>
      <c r="FQ7" s="218" t="str">
        <f t="shared" si="31"/>
        <v/>
      </c>
      <c r="FR7" s="218" t="str">
        <f t="shared" si="31"/>
        <v/>
      </c>
      <c r="FS7" s="218" t="str">
        <f t="shared" si="31"/>
        <v/>
      </c>
      <c r="FT7" s="218" t="str">
        <f t="shared" si="31"/>
        <v/>
      </c>
      <c r="FU7" s="218" t="str">
        <f t="shared" si="31"/>
        <v/>
      </c>
      <c r="FV7" s="218" t="str">
        <f t="shared" si="31"/>
        <v/>
      </c>
      <c r="FW7" s="218" t="str">
        <f t="shared" si="31"/>
        <v/>
      </c>
      <c r="FX7" s="218" t="str">
        <f t="shared" si="31"/>
        <v/>
      </c>
      <c r="FY7" s="218" t="str">
        <f t="shared" si="31"/>
        <v/>
      </c>
      <c r="FZ7" s="218" t="str">
        <f t="shared" si="31"/>
        <v/>
      </c>
      <c r="GA7" s="218" t="str">
        <f t="shared" si="31"/>
        <v/>
      </c>
      <c r="GB7" s="218" t="str">
        <f t="shared" si="31"/>
        <v/>
      </c>
      <c r="GC7" s="218" t="str">
        <f t="shared" si="31"/>
        <v/>
      </c>
      <c r="GD7" s="218" t="str">
        <f t="shared" si="31"/>
        <v/>
      </c>
      <c r="GE7" s="218" t="str">
        <f t="shared" si="31"/>
        <v/>
      </c>
      <c r="GF7" s="218" t="str">
        <f t="shared" si="31"/>
        <v/>
      </c>
      <c r="GG7" s="218" t="str">
        <f t="shared" si="31"/>
        <v/>
      </c>
      <c r="GH7" s="218" t="str">
        <f t="shared" si="31"/>
        <v/>
      </c>
      <c r="GI7" s="218" t="str">
        <f t="shared" si="31"/>
        <v/>
      </c>
      <c r="GJ7" s="218" t="str">
        <f t="shared" si="31"/>
        <v/>
      </c>
      <c r="GK7" s="218" t="str">
        <f t="shared" si="31"/>
        <v/>
      </c>
      <c r="GL7" s="218" t="str">
        <f t="shared" si="31"/>
        <v/>
      </c>
      <c r="GM7" s="218" t="str">
        <f t="shared" si="31"/>
        <v/>
      </c>
      <c r="GN7" s="218" t="str">
        <f t="shared" si="31"/>
        <v/>
      </c>
      <c r="GO7" s="218" t="str">
        <f t="shared" si="31"/>
        <v/>
      </c>
      <c r="GP7" s="218" t="str">
        <f t="shared" si="31"/>
        <v/>
      </c>
      <c r="GQ7" s="218" t="str">
        <f t="shared" si="31"/>
        <v/>
      </c>
      <c r="GR7" s="218" t="str">
        <f t="shared" si="31"/>
        <v/>
      </c>
      <c r="GS7" s="218" t="str">
        <f t="shared" si="31"/>
        <v/>
      </c>
      <c r="GT7" s="218" t="str">
        <f t="shared" si="31"/>
        <v/>
      </c>
      <c r="GU7" s="218" t="str">
        <f t="shared" si="31"/>
        <v/>
      </c>
      <c r="GV7" s="218" t="str">
        <f t="shared" si="31"/>
        <v/>
      </c>
      <c r="GW7" s="218" t="str">
        <f t="shared" si="31"/>
        <v/>
      </c>
      <c r="GX7" s="218" t="str">
        <f t="shared" si="31"/>
        <v/>
      </c>
      <c r="GY7" s="218" t="str">
        <f t="shared" si="31"/>
        <v/>
      </c>
      <c r="GZ7" s="218" t="str">
        <f t="shared" si="31"/>
        <v/>
      </c>
      <c r="HA7" s="218" t="str">
        <f t="shared" si="31"/>
        <v/>
      </c>
      <c r="HB7" s="218" t="str">
        <f t="shared" si="31"/>
        <v/>
      </c>
      <c r="HC7" s="218" t="str">
        <f t="shared" si="31"/>
        <v/>
      </c>
      <c r="HD7" s="218" t="str">
        <f t="shared" si="31"/>
        <v/>
      </c>
      <c r="HE7" s="218" t="str">
        <f t="shared" si="31"/>
        <v/>
      </c>
      <c r="HF7" s="218" t="str">
        <f t="shared" si="31"/>
        <v/>
      </c>
      <c r="HG7" s="218" t="str">
        <f t="shared" si="31"/>
        <v/>
      </c>
      <c r="HH7" s="218" t="str">
        <f t="shared" si="31"/>
        <v/>
      </c>
      <c r="HI7" s="218" t="str">
        <f t="shared" si="31"/>
        <v/>
      </c>
      <c r="HJ7" s="218" t="str">
        <f t="shared" si="31"/>
        <v/>
      </c>
      <c r="HK7" s="218" t="str">
        <f t="shared" si="31"/>
        <v/>
      </c>
      <c r="HL7" s="218" t="str">
        <f t="shared" si="31"/>
        <v/>
      </c>
      <c r="HM7" s="218" t="str">
        <f t="shared" si="31"/>
        <v/>
      </c>
      <c r="HN7" s="218" t="str">
        <f t="shared" si="31"/>
        <v/>
      </c>
      <c r="HO7" s="218" t="str">
        <f t="shared" ref="HO7:HQ7" si="32">IF(SUM(HO165,HO322,HO479,HO636,HO793)=0,"",SUM(HO165,HO322,HO479,HO636,HO793))</f>
        <v/>
      </c>
      <c r="HP7" s="218" t="str">
        <f t="shared" si="32"/>
        <v/>
      </c>
      <c r="HQ7" s="218" t="str">
        <f t="shared" si="32"/>
        <v/>
      </c>
    </row>
    <row r="8" spans="1:225" s="73" customFormat="1" ht="18" customHeight="1" x14ac:dyDescent="0.25">
      <c r="A8" s="223" t="str">
        <f t="shared" ref="A8:B8" si="33">IF(A166="","",A166)</f>
        <v>3.1.2</v>
      </c>
      <c r="B8" s="173" t="str">
        <f t="shared" si="33"/>
        <v>PMP</v>
      </c>
      <c r="C8" s="218">
        <f t="shared" si="14"/>
        <v>0</v>
      </c>
      <c r="D8" s="218">
        <f t="shared" si="15"/>
        <v>0</v>
      </c>
      <c r="E8" s="219">
        <f t="shared" si="26"/>
        <v>0</v>
      </c>
      <c r="F8" s="219">
        <f t="shared" si="26"/>
        <v>0</v>
      </c>
      <c r="G8" s="176">
        <f t="shared" si="16"/>
        <v>5</v>
      </c>
      <c r="H8" s="176" t="str">
        <f t="shared" si="16"/>
        <v/>
      </c>
      <c r="I8" s="226" t="str">
        <f t="shared" si="16"/>
        <v/>
      </c>
      <c r="J8" s="226" t="str">
        <f t="shared" si="16"/>
        <v/>
      </c>
      <c r="K8" s="227" t="str">
        <f t="shared" si="17"/>
        <v/>
      </c>
      <c r="L8" s="227">
        <f t="shared" si="17"/>
        <v>1</v>
      </c>
      <c r="M8" s="226" t="str">
        <f t="shared" si="18"/>
        <v/>
      </c>
      <c r="N8" s="226" t="str">
        <f t="shared" si="18"/>
        <v/>
      </c>
      <c r="O8" s="491"/>
      <c r="P8" s="218" t="str">
        <f t="shared" ref="P8:BI8" si="34">IF(SUM(P166,P323,P480,P637,P794)=0,"",SUM(P166,P323,P480,P637,P794))</f>
        <v/>
      </c>
      <c r="Q8" s="218" t="str">
        <f t="shared" si="34"/>
        <v/>
      </c>
      <c r="R8" s="218" t="str">
        <f t="shared" si="34"/>
        <v/>
      </c>
      <c r="S8" s="218" t="str">
        <f t="shared" si="34"/>
        <v/>
      </c>
      <c r="T8" s="218" t="str">
        <f t="shared" si="34"/>
        <v/>
      </c>
      <c r="U8" s="218" t="str">
        <f t="shared" si="34"/>
        <v/>
      </c>
      <c r="V8" s="218" t="str">
        <f t="shared" si="34"/>
        <v/>
      </c>
      <c r="W8" s="218" t="str">
        <f t="shared" si="34"/>
        <v/>
      </c>
      <c r="X8" s="218" t="str">
        <f t="shared" si="34"/>
        <v/>
      </c>
      <c r="Y8" s="218" t="str">
        <f t="shared" si="34"/>
        <v/>
      </c>
      <c r="Z8" s="218" t="str">
        <f t="shared" si="34"/>
        <v/>
      </c>
      <c r="AA8" s="218" t="str">
        <f t="shared" si="34"/>
        <v/>
      </c>
      <c r="AB8" s="218" t="str">
        <f t="shared" si="34"/>
        <v/>
      </c>
      <c r="AC8" s="218" t="str">
        <f t="shared" si="34"/>
        <v/>
      </c>
      <c r="AD8" s="218" t="str">
        <f t="shared" si="34"/>
        <v/>
      </c>
      <c r="AE8" s="218" t="str">
        <f t="shared" si="34"/>
        <v/>
      </c>
      <c r="AF8" s="218" t="str">
        <f t="shared" si="34"/>
        <v/>
      </c>
      <c r="AG8" s="218" t="str">
        <f t="shared" si="34"/>
        <v/>
      </c>
      <c r="AH8" s="218" t="str">
        <f t="shared" si="34"/>
        <v/>
      </c>
      <c r="AI8" s="218" t="str">
        <f t="shared" si="34"/>
        <v/>
      </c>
      <c r="AJ8" s="218" t="str">
        <f t="shared" si="34"/>
        <v/>
      </c>
      <c r="AK8" s="218" t="str">
        <f t="shared" si="34"/>
        <v/>
      </c>
      <c r="AL8" s="218" t="str">
        <f t="shared" si="34"/>
        <v/>
      </c>
      <c r="AM8" s="218" t="str">
        <f t="shared" si="34"/>
        <v/>
      </c>
      <c r="AN8" s="218" t="str">
        <f t="shared" si="34"/>
        <v/>
      </c>
      <c r="AO8" s="218" t="str">
        <f t="shared" si="34"/>
        <v/>
      </c>
      <c r="AP8" s="218" t="str">
        <f t="shared" si="34"/>
        <v/>
      </c>
      <c r="AQ8" s="218" t="str">
        <f t="shared" si="34"/>
        <v/>
      </c>
      <c r="AR8" s="218" t="str">
        <f t="shared" si="34"/>
        <v/>
      </c>
      <c r="AS8" s="218" t="str">
        <f t="shared" si="34"/>
        <v/>
      </c>
      <c r="AT8" s="218" t="str">
        <f t="shared" si="34"/>
        <v/>
      </c>
      <c r="AU8" s="218" t="str">
        <f t="shared" si="34"/>
        <v/>
      </c>
      <c r="AV8" s="218" t="str">
        <f t="shared" si="34"/>
        <v/>
      </c>
      <c r="AW8" s="218" t="str">
        <f t="shared" si="34"/>
        <v/>
      </c>
      <c r="AX8" s="218" t="str">
        <f t="shared" si="34"/>
        <v/>
      </c>
      <c r="AY8" s="218" t="str">
        <f t="shared" si="34"/>
        <v/>
      </c>
      <c r="AZ8" s="218" t="str">
        <f t="shared" si="34"/>
        <v/>
      </c>
      <c r="BA8" s="218" t="str">
        <f t="shared" si="34"/>
        <v/>
      </c>
      <c r="BB8" s="218" t="str">
        <f t="shared" si="34"/>
        <v/>
      </c>
      <c r="BC8" s="218" t="str">
        <f t="shared" si="34"/>
        <v/>
      </c>
      <c r="BD8" s="218" t="str">
        <f t="shared" si="34"/>
        <v/>
      </c>
      <c r="BE8" s="218" t="str">
        <f t="shared" si="34"/>
        <v/>
      </c>
      <c r="BF8" s="218" t="str">
        <f t="shared" si="34"/>
        <v/>
      </c>
      <c r="BG8" s="218" t="str">
        <f t="shared" si="34"/>
        <v/>
      </c>
      <c r="BH8" s="218" t="str">
        <f t="shared" si="34"/>
        <v/>
      </c>
      <c r="BI8" s="218" t="str">
        <f t="shared" si="34"/>
        <v/>
      </c>
      <c r="BJ8" s="218" t="str">
        <f t="shared" ref="BJ8:DU8" si="35">IF(SUM(BJ166,BJ323,BJ480,BJ637,BJ794)=0,"",SUM(BJ166,BJ323,BJ480,BJ637,BJ794))</f>
        <v/>
      </c>
      <c r="BK8" s="218" t="str">
        <f t="shared" si="35"/>
        <v/>
      </c>
      <c r="BL8" s="218" t="str">
        <f t="shared" si="35"/>
        <v/>
      </c>
      <c r="BM8" s="218" t="str">
        <f t="shared" si="35"/>
        <v/>
      </c>
      <c r="BN8" s="218" t="str">
        <f t="shared" si="35"/>
        <v/>
      </c>
      <c r="BO8" s="218" t="str">
        <f t="shared" si="35"/>
        <v/>
      </c>
      <c r="BP8" s="218" t="str">
        <f t="shared" si="35"/>
        <v/>
      </c>
      <c r="BQ8" s="218" t="str">
        <f t="shared" si="35"/>
        <v/>
      </c>
      <c r="BR8" s="218" t="str">
        <f t="shared" si="35"/>
        <v/>
      </c>
      <c r="BS8" s="218" t="str">
        <f t="shared" si="35"/>
        <v/>
      </c>
      <c r="BT8" s="218" t="str">
        <f t="shared" si="35"/>
        <v/>
      </c>
      <c r="BU8" s="218" t="str">
        <f t="shared" si="35"/>
        <v/>
      </c>
      <c r="BV8" s="218" t="str">
        <f t="shared" si="35"/>
        <v/>
      </c>
      <c r="BW8" s="218" t="str">
        <f t="shared" si="35"/>
        <v/>
      </c>
      <c r="BX8" s="218" t="str">
        <f t="shared" si="35"/>
        <v/>
      </c>
      <c r="BY8" s="218" t="str">
        <f t="shared" si="35"/>
        <v/>
      </c>
      <c r="BZ8" s="218" t="str">
        <f t="shared" si="35"/>
        <v/>
      </c>
      <c r="CA8" s="218" t="str">
        <f t="shared" si="35"/>
        <v/>
      </c>
      <c r="CB8" s="218" t="str">
        <f t="shared" si="35"/>
        <v/>
      </c>
      <c r="CC8" s="218" t="str">
        <f t="shared" si="35"/>
        <v/>
      </c>
      <c r="CD8" s="218" t="str">
        <f t="shared" si="35"/>
        <v/>
      </c>
      <c r="CE8" s="218" t="str">
        <f t="shared" si="35"/>
        <v/>
      </c>
      <c r="CF8" s="218" t="str">
        <f t="shared" si="35"/>
        <v/>
      </c>
      <c r="CG8" s="218" t="str">
        <f t="shared" si="35"/>
        <v/>
      </c>
      <c r="CH8" s="218" t="str">
        <f t="shared" si="35"/>
        <v/>
      </c>
      <c r="CI8" s="218" t="str">
        <f t="shared" si="35"/>
        <v/>
      </c>
      <c r="CJ8" s="218" t="str">
        <f t="shared" si="35"/>
        <v/>
      </c>
      <c r="CK8" s="218" t="str">
        <f t="shared" si="35"/>
        <v/>
      </c>
      <c r="CL8" s="218" t="str">
        <f t="shared" si="35"/>
        <v/>
      </c>
      <c r="CM8" s="218" t="str">
        <f t="shared" si="35"/>
        <v/>
      </c>
      <c r="CN8" s="218" t="str">
        <f t="shared" si="35"/>
        <v/>
      </c>
      <c r="CO8" s="218" t="str">
        <f t="shared" si="35"/>
        <v/>
      </c>
      <c r="CP8" s="218" t="str">
        <f t="shared" si="35"/>
        <v/>
      </c>
      <c r="CQ8" s="218" t="str">
        <f t="shared" si="35"/>
        <v/>
      </c>
      <c r="CR8" s="218" t="str">
        <f t="shared" si="35"/>
        <v/>
      </c>
      <c r="CS8" s="218" t="str">
        <f t="shared" si="35"/>
        <v/>
      </c>
      <c r="CT8" s="218" t="str">
        <f t="shared" si="35"/>
        <v/>
      </c>
      <c r="CU8" s="218" t="str">
        <f t="shared" si="35"/>
        <v/>
      </c>
      <c r="CV8" s="218" t="str">
        <f t="shared" si="35"/>
        <v/>
      </c>
      <c r="CW8" s="218" t="str">
        <f t="shared" si="35"/>
        <v/>
      </c>
      <c r="CX8" s="218" t="str">
        <f t="shared" si="35"/>
        <v/>
      </c>
      <c r="CY8" s="218" t="str">
        <f t="shared" si="35"/>
        <v/>
      </c>
      <c r="CZ8" s="218" t="str">
        <f t="shared" si="35"/>
        <v/>
      </c>
      <c r="DA8" s="218" t="str">
        <f t="shared" si="35"/>
        <v/>
      </c>
      <c r="DB8" s="218" t="str">
        <f t="shared" si="35"/>
        <v/>
      </c>
      <c r="DC8" s="218" t="str">
        <f t="shared" si="35"/>
        <v/>
      </c>
      <c r="DD8" s="218" t="str">
        <f t="shared" si="35"/>
        <v/>
      </c>
      <c r="DE8" s="218" t="str">
        <f t="shared" si="35"/>
        <v/>
      </c>
      <c r="DF8" s="218" t="str">
        <f t="shared" si="35"/>
        <v/>
      </c>
      <c r="DG8" s="218" t="str">
        <f t="shared" si="35"/>
        <v/>
      </c>
      <c r="DH8" s="218" t="str">
        <f t="shared" si="35"/>
        <v/>
      </c>
      <c r="DI8" s="218" t="str">
        <f t="shared" si="35"/>
        <v/>
      </c>
      <c r="DJ8" s="218" t="str">
        <f t="shared" si="35"/>
        <v/>
      </c>
      <c r="DK8" s="218" t="str">
        <f t="shared" si="35"/>
        <v/>
      </c>
      <c r="DL8" s="218" t="str">
        <f t="shared" si="35"/>
        <v/>
      </c>
      <c r="DM8" s="218" t="str">
        <f t="shared" si="35"/>
        <v/>
      </c>
      <c r="DN8" s="218" t="str">
        <f t="shared" si="35"/>
        <v/>
      </c>
      <c r="DO8" s="218" t="str">
        <f t="shared" si="35"/>
        <v/>
      </c>
      <c r="DP8" s="218" t="str">
        <f t="shared" si="35"/>
        <v/>
      </c>
      <c r="DQ8" s="218" t="str">
        <f t="shared" si="35"/>
        <v/>
      </c>
      <c r="DR8" s="218" t="str">
        <f t="shared" si="35"/>
        <v/>
      </c>
      <c r="DS8" s="218" t="str">
        <f t="shared" si="35"/>
        <v/>
      </c>
      <c r="DT8" s="218" t="str">
        <f t="shared" si="35"/>
        <v/>
      </c>
      <c r="DU8" s="218" t="str">
        <f t="shared" si="35"/>
        <v/>
      </c>
      <c r="DV8" s="218" t="str">
        <f t="shared" ref="DV8:EK8" si="36">IF(SUM(DV166,DV323,DV480,DV637,DV794)=0,"",SUM(DV166,DV323,DV480,DV637,DV794))</f>
        <v/>
      </c>
      <c r="DW8" s="218" t="str">
        <f t="shared" si="36"/>
        <v/>
      </c>
      <c r="DX8" s="218" t="str">
        <f t="shared" si="36"/>
        <v/>
      </c>
      <c r="DY8" s="218" t="str">
        <f t="shared" si="36"/>
        <v/>
      </c>
      <c r="DZ8" s="218" t="str">
        <f t="shared" si="36"/>
        <v/>
      </c>
      <c r="EA8" s="218" t="str">
        <f t="shared" si="36"/>
        <v/>
      </c>
      <c r="EB8" s="218" t="str">
        <f t="shared" si="36"/>
        <v/>
      </c>
      <c r="EC8" s="218" t="str">
        <f t="shared" si="36"/>
        <v/>
      </c>
      <c r="ED8" s="218" t="str">
        <f t="shared" si="36"/>
        <v/>
      </c>
      <c r="EE8" s="218" t="str">
        <f t="shared" si="36"/>
        <v/>
      </c>
      <c r="EF8" s="218" t="str">
        <f t="shared" si="36"/>
        <v/>
      </c>
      <c r="EG8" s="218" t="str">
        <f t="shared" si="36"/>
        <v/>
      </c>
      <c r="EH8" s="218" t="str">
        <f t="shared" si="36"/>
        <v/>
      </c>
      <c r="EI8" s="218" t="str">
        <f t="shared" si="36"/>
        <v/>
      </c>
      <c r="EJ8" s="218" t="str">
        <f t="shared" si="36"/>
        <v/>
      </c>
      <c r="EK8" s="218" t="str">
        <f t="shared" si="36"/>
        <v/>
      </c>
      <c r="EL8" s="218" t="str">
        <f t="shared" ref="EL8:FK8" si="37">IF(SUM(EL166,EL323,EL480,EL637,EL794)=0,"",SUM(EL166,EL323,EL480,EL637,EL794))</f>
        <v/>
      </c>
      <c r="EM8" s="218" t="str">
        <f t="shared" si="37"/>
        <v/>
      </c>
      <c r="EN8" s="218" t="str">
        <f t="shared" si="37"/>
        <v/>
      </c>
      <c r="EO8" s="218" t="str">
        <f t="shared" si="37"/>
        <v/>
      </c>
      <c r="EP8" s="218" t="str">
        <f t="shared" si="37"/>
        <v/>
      </c>
      <c r="EQ8" s="218" t="str">
        <f t="shared" si="37"/>
        <v/>
      </c>
      <c r="ER8" s="218" t="str">
        <f t="shared" si="37"/>
        <v/>
      </c>
      <c r="ES8" s="218" t="str">
        <f t="shared" si="37"/>
        <v/>
      </c>
      <c r="ET8" s="218" t="str">
        <f t="shared" si="37"/>
        <v/>
      </c>
      <c r="EU8" s="218" t="str">
        <f t="shared" si="37"/>
        <v/>
      </c>
      <c r="EV8" s="218" t="str">
        <f t="shared" si="37"/>
        <v/>
      </c>
      <c r="EW8" s="218" t="str">
        <f t="shared" si="37"/>
        <v/>
      </c>
      <c r="EX8" s="218" t="str">
        <f t="shared" si="37"/>
        <v/>
      </c>
      <c r="EY8" s="218" t="str">
        <f t="shared" si="37"/>
        <v/>
      </c>
      <c r="EZ8" s="218" t="str">
        <f t="shared" si="37"/>
        <v/>
      </c>
      <c r="FA8" s="218" t="str">
        <f t="shared" si="37"/>
        <v/>
      </c>
      <c r="FB8" s="218" t="str">
        <f t="shared" si="37"/>
        <v/>
      </c>
      <c r="FC8" s="218" t="str">
        <f t="shared" si="37"/>
        <v/>
      </c>
      <c r="FD8" s="218" t="str">
        <f t="shared" si="37"/>
        <v/>
      </c>
      <c r="FE8" s="218" t="str">
        <f t="shared" si="37"/>
        <v/>
      </c>
      <c r="FF8" s="218" t="str">
        <f t="shared" si="37"/>
        <v/>
      </c>
      <c r="FG8" s="218" t="str">
        <f t="shared" si="37"/>
        <v/>
      </c>
      <c r="FH8" s="218" t="str">
        <f t="shared" si="37"/>
        <v/>
      </c>
      <c r="FI8" s="218" t="str">
        <f t="shared" si="37"/>
        <v/>
      </c>
      <c r="FJ8" s="218" t="str">
        <f t="shared" si="37"/>
        <v/>
      </c>
      <c r="FK8" s="218" t="str">
        <f t="shared" si="37"/>
        <v/>
      </c>
      <c r="FL8" s="218" t="str">
        <f t="shared" ref="FL8:HN8" si="38">IF(SUM(FL166,FL323,FL480,FL637,FL794)=0,"",SUM(FL166,FL323,FL480,FL637,FL794))</f>
        <v/>
      </c>
      <c r="FM8" s="218" t="str">
        <f t="shared" si="38"/>
        <v/>
      </c>
      <c r="FN8" s="218" t="str">
        <f t="shared" si="38"/>
        <v/>
      </c>
      <c r="FO8" s="218" t="str">
        <f t="shared" si="38"/>
        <v/>
      </c>
      <c r="FP8" s="218" t="str">
        <f t="shared" si="38"/>
        <v/>
      </c>
      <c r="FQ8" s="218" t="str">
        <f t="shared" si="38"/>
        <v/>
      </c>
      <c r="FR8" s="218" t="str">
        <f t="shared" si="38"/>
        <v/>
      </c>
      <c r="FS8" s="218" t="str">
        <f t="shared" si="38"/>
        <v/>
      </c>
      <c r="FT8" s="218" t="str">
        <f t="shared" si="38"/>
        <v/>
      </c>
      <c r="FU8" s="218" t="str">
        <f t="shared" si="38"/>
        <v/>
      </c>
      <c r="FV8" s="218" t="str">
        <f t="shared" si="38"/>
        <v/>
      </c>
      <c r="FW8" s="218" t="str">
        <f t="shared" si="38"/>
        <v/>
      </c>
      <c r="FX8" s="218" t="str">
        <f t="shared" si="38"/>
        <v/>
      </c>
      <c r="FY8" s="218" t="str">
        <f t="shared" si="38"/>
        <v/>
      </c>
      <c r="FZ8" s="218" t="str">
        <f t="shared" si="38"/>
        <v/>
      </c>
      <c r="GA8" s="218" t="str">
        <f t="shared" si="38"/>
        <v/>
      </c>
      <c r="GB8" s="218" t="str">
        <f t="shared" si="38"/>
        <v/>
      </c>
      <c r="GC8" s="218" t="str">
        <f t="shared" si="38"/>
        <v/>
      </c>
      <c r="GD8" s="218" t="str">
        <f t="shared" si="38"/>
        <v/>
      </c>
      <c r="GE8" s="218" t="str">
        <f t="shared" si="38"/>
        <v/>
      </c>
      <c r="GF8" s="218" t="str">
        <f t="shared" si="38"/>
        <v/>
      </c>
      <c r="GG8" s="218" t="str">
        <f t="shared" si="38"/>
        <v/>
      </c>
      <c r="GH8" s="218" t="str">
        <f t="shared" si="38"/>
        <v/>
      </c>
      <c r="GI8" s="218" t="str">
        <f t="shared" si="38"/>
        <v/>
      </c>
      <c r="GJ8" s="218" t="str">
        <f t="shared" si="38"/>
        <v/>
      </c>
      <c r="GK8" s="218" t="str">
        <f t="shared" si="38"/>
        <v/>
      </c>
      <c r="GL8" s="218" t="str">
        <f t="shared" si="38"/>
        <v/>
      </c>
      <c r="GM8" s="218" t="str">
        <f t="shared" si="38"/>
        <v/>
      </c>
      <c r="GN8" s="218" t="str">
        <f t="shared" si="38"/>
        <v/>
      </c>
      <c r="GO8" s="218" t="str">
        <f t="shared" si="38"/>
        <v/>
      </c>
      <c r="GP8" s="218" t="str">
        <f t="shared" si="38"/>
        <v/>
      </c>
      <c r="GQ8" s="218" t="str">
        <f t="shared" si="38"/>
        <v/>
      </c>
      <c r="GR8" s="218" t="str">
        <f t="shared" si="38"/>
        <v/>
      </c>
      <c r="GS8" s="218" t="str">
        <f t="shared" si="38"/>
        <v/>
      </c>
      <c r="GT8" s="218" t="str">
        <f t="shared" si="38"/>
        <v/>
      </c>
      <c r="GU8" s="218" t="str">
        <f t="shared" si="38"/>
        <v/>
      </c>
      <c r="GV8" s="218" t="str">
        <f t="shared" si="38"/>
        <v/>
      </c>
      <c r="GW8" s="218" t="str">
        <f t="shared" si="38"/>
        <v/>
      </c>
      <c r="GX8" s="218" t="str">
        <f t="shared" si="38"/>
        <v/>
      </c>
      <c r="GY8" s="218" t="str">
        <f t="shared" si="38"/>
        <v/>
      </c>
      <c r="GZ8" s="218" t="str">
        <f t="shared" si="38"/>
        <v/>
      </c>
      <c r="HA8" s="218" t="str">
        <f t="shared" si="38"/>
        <v/>
      </c>
      <c r="HB8" s="218" t="str">
        <f t="shared" si="38"/>
        <v/>
      </c>
      <c r="HC8" s="218" t="str">
        <f t="shared" si="38"/>
        <v/>
      </c>
      <c r="HD8" s="218" t="str">
        <f t="shared" si="38"/>
        <v/>
      </c>
      <c r="HE8" s="218" t="str">
        <f t="shared" si="38"/>
        <v/>
      </c>
      <c r="HF8" s="218" t="str">
        <f t="shared" si="38"/>
        <v/>
      </c>
      <c r="HG8" s="218" t="str">
        <f t="shared" si="38"/>
        <v/>
      </c>
      <c r="HH8" s="218" t="str">
        <f t="shared" si="38"/>
        <v/>
      </c>
      <c r="HI8" s="218" t="str">
        <f t="shared" si="38"/>
        <v/>
      </c>
      <c r="HJ8" s="218" t="str">
        <f t="shared" si="38"/>
        <v/>
      </c>
      <c r="HK8" s="218" t="str">
        <f t="shared" si="38"/>
        <v/>
      </c>
      <c r="HL8" s="218" t="str">
        <f t="shared" si="38"/>
        <v/>
      </c>
      <c r="HM8" s="218" t="str">
        <f t="shared" si="38"/>
        <v/>
      </c>
      <c r="HN8" s="218" t="str">
        <f t="shared" si="38"/>
        <v/>
      </c>
      <c r="HO8" s="218" t="str">
        <f t="shared" ref="HO8:HQ8" si="39">IF(SUM(HO166,HO323,HO480,HO637,HO794)=0,"",SUM(HO166,HO323,HO480,HO637,HO794))</f>
        <v/>
      </c>
      <c r="HP8" s="218" t="str">
        <f t="shared" si="39"/>
        <v/>
      </c>
      <c r="HQ8" s="218" t="str">
        <f t="shared" si="39"/>
        <v/>
      </c>
    </row>
    <row r="9" spans="1:225" s="73" customFormat="1" ht="18" customHeight="1" x14ac:dyDescent="0.25">
      <c r="A9" s="223" t="str">
        <f t="shared" ref="A9:B14" si="40">IF(A167="","",A167)</f>
        <v>3.1.3</v>
      </c>
      <c r="B9" s="173" t="str">
        <f t="shared" si="40"/>
        <v>Monthly Status Report</v>
      </c>
      <c r="C9" s="218">
        <f t="shared" si="14"/>
        <v>0</v>
      </c>
      <c r="D9" s="218">
        <f t="shared" si="15"/>
        <v>0</v>
      </c>
      <c r="E9" s="219">
        <f t="shared" si="26"/>
        <v>0</v>
      </c>
      <c r="F9" s="219">
        <f t="shared" si="26"/>
        <v>0</v>
      </c>
      <c r="G9" s="176">
        <f t="shared" si="16"/>
        <v>60</v>
      </c>
      <c r="H9" s="176" t="str">
        <f t="shared" si="16"/>
        <v/>
      </c>
      <c r="I9" s="226" t="str">
        <f t="shared" si="16"/>
        <v/>
      </c>
      <c r="J9" s="226" t="str">
        <f t="shared" si="16"/>
        <v/>
      </c>
      <c r="K9" s="227" t="str">
        <f t="shared" si="17"/>
        <v/>
      </c>
      <c r="L9" s="227">
        <f t="shared" si="17"/>
        <v>1</v>
      </c>
      <c r="M9" s="226" t="str">
        <f t="shared" si="18"/>
        <v/>
      </c>
      <c r="N9" s="226" t="str">
        <f t="shared" si="18"/>
        <v/>
      </c>
      <c r="O9" s="491"/>
      <c r="P9" s="218" t="str">
        <f t="shared" ref="P9:BI9" si="41">IF(SUM(P167,P324,P481,P638,P795)=0,"",SUM(P167,P324,P481,P638,P795))</f>
        <v/>
      </c>
      <c r="Q9" s="218" t="str">
        <f t="shared" si="41"/>
        <v/>
      </c>
      <c r="R9" s="218" t="str">
        <f t="shared" si="41"/>
        <v/>
      </c>
      <c r="S9" s="218" t="str">
        <f t="shared" si="41"/>
        <v/>
      </c>
      <c r="T9" s="218" t="str">
        <f t="shared" si="41"/>
        <v/>
      </c>
      <c r="U9" s="218" t="str">
        <f t="shared" si="41"/>
        <v/>
      </c>
      <c r="V9" s="218" t="str">
        <f t="shared" si="41"/>
        <v/>
      </c>
      <c r="W9" s="218" t="str">
        <f t="shared" si="41"/>
        <v/>
      </c>
      <c r="X9" s="218" t="str">
        <f t="shared" si="41"/>
        <v/>
      </c>
      <c r="Y9" s="218" t="str">
        <f t="shared" si="41"/>
        <v/>
      </c>
      <c r="Z9" s="218" t="str">
        <f t="shared" si="41"/>
        <v/>
      </c>
      <c r="AA9" s="218" t="str">
        <f t="shared" si="41"/>
        <v/>
      </c>
      <c r="AB9" s="218" t="str">
        <f t="shared" si="41"/>
        <v/>
      </c>
      <c r="AC9" s="218" t="str">
        <f t="shared" si="41"/>
        <v/>
      </c>
      <c r="AD9" s="218" t="str">
        <f t="shared" si="41"/>
        <v/>
      </c>
      <c r="AE9" s="218" t="str">
        <f t="shared" si="41"/>
        <v/>
      </c>
      <c r="AF9" s="218" t="str">
        <f t="shared" si="41"/>
        <v/>
      </c>
      <c r="AG9" s="218" t="str">
        <f t="shared" si="41"/>
        <v/>
      </c>
      <c r="AH9" s="218" t="str">
        <f t="shared" si="41"/>
        <v/>
      </c>
      <c r="AI9" s="218" t="str">
        <f t="shared" si="41"/>
        <v/>
      </c>
      <c r="AJ9" s="218" t="str">
        <f t="shared" si="41"/>
        <v/>
      </c>
      <c r="AK9" s="218" t="str">
        <f t="shared" si="41"/>
        <v/>
      </c>
      <c r="AL9" s="218" t="str">
        <f t="shared" si="41"/>
        <v/>
      </c>
      <c r="AM9" s="218" t="str">
        <f t="shared" si="41"/>
        <v/>
      </c>
      <c r="AN9" s="218" t="str">
        <f t="shared" si="41"/>
        <v/>
      </c>
      <c r="AO9" s="218" t="str">
        <f t="shared" si="41"/>
        <v/>
      </c>
      <c r="AP9" s="218" t="str">
        <f t="shared" si="41"/>
        <v/>
      </c>
      <c r="AQ9" s="218" t="str">
        <f t="shared" si="41"/>
        <v/>
      </c>
      <c r="AR9" s="218" t="str">
        <f t="shared" si="41"/>
        <v/>
      </c>
      <c r="AS9" s="218" t="str">
        <f t="shared" si="41"/>
        <v/>
      </c>
      <c r="AT9" s="218" t="str">
        <f t="shared" si="41"/>
        <v/>
      </c>
      <c r="AU9" s="218" t="str">
        <f t="shared" si="41"/>
        <v/>
      </c>
      <c r="AV9" s="218" t="str">
        <f t="shared" si="41"/>
        <v/>
      </c>
      <c r="AW9" s="218" t="str">
        <f t="shared" si="41"/>
        <v/>
      </c>
      <c r="AX9" s="218" t="str">
        <f t="shared" si="41"/>
        <v/>
      </c>
      <c r="AY9" s="218" t="str">
        <f t="shared" si="41"/>
        <v/>
      </c>
      <c r="AZ9" s="218" t="str">
        <f t="shared" si="41"/>
        <v/>
      </c>
      <c r="BA9" s="218" t="str">
        <f t="shared" si="41"/>
        <v/>
      </c>
      <c r="BB9" s="218" t="str">
        <f t="shared" si="41"/>
        <v/>
      </c>
      <c r="BC9" s="218" t="str">
        <f t="shared" si="41"/>
        <v/>
      </c>
      <c r="BD9" s="218" t="str">
        <f t="shared" si="41"/>
        <v/>
      </c>
      <c r="BE9" s="218" t="str">
        <f t="shared" si="41"/>
        <v/>
      </c>
      <c r="BF9" s="218" t="str">
        <f t="shared" si="41"/>
        <v/>
      </c>
      <c r="BG9" s="218" t="str">
        <f t="shared" si="41"/>
        <v/>
      </c>
      <c r="BH9" s="218" t="str">
        <f t="shared" si="41"/>
        <v/>
      </c>
      <c r="BI9" s="218" t="str">
        <f t="shared" si="41"/>
        <v/>
      </c>
      <c r="BJ9" s="218" t="str">
        <f t="shared" ref="BJ9:DU9" si="42">IF(SUM(BJ167,BJ324,BJ481,BJ638,BJ795)=0,"",SUM(BJ167,BJ324,BJ481,BJ638,BJ795))</f>
        <v/>
      </c>
      <c r="BK9" s="218" t="str">
        <f t="shared" si="42"/>
        <v/>
      </c>
      <c r="BL9" s="218" t="str">
        <f t="shared" si="42"/>
        <v/>
      </c>
      <c r="BM9" s="218" t="str">
        <f t="shared" si="42"/>
        <v/>
      </c>
      <c r="BN9" s="218" t="str">
        <f t="shared" si="42"/>
        <v/>
      </c>
      <c r="BO9" s="218" t="str">
        <f t="shared" si="42"/>
        <v/>
      </c>
      <c r="BP9" s="218" t="str">
        <f t="shared" si="42"/>
        <v/>
      </c>
      <c r="BQ9" s="218" t="str">
        <f t="shared" si="42"/>
        <v/>
      </c>
      <c r="BR9" s="218" t="str">
        <f t="shared" si="42"/>
        <v/>
      </c>
      <c r="BS9" s="218" t="str">
        <f t="shared" si="42"/>
        <v/>
      </c>
      <c r="BT9" s="218" t="str">
        <f t="shared" si="42"/>
        <v/>
      </c>
      <c r="BU9" s="218" t="str">
        <f t="shared" si="42"/>
        <v/>
      </c>
      <c r="BV9" s="218" t="str">
        <f t="shared" si="42"/>
        <v/>
      </c>
      <c r="BW9" s="218" t="str">
        <f t="shared" si="42"/>
        <v/>
      </c>
      <c r="BX9" s="218" t="str">
        <f t="shared" si="42"/>
        <v/>
      </c>
      <c r="BY9" s="218" t="str">
        <f t="shared" si="42"/>
        <v/>
      </c>
      <c r="BZ9" s="218" t="str">
        <f t="shared" si="42"/>
        <v/>
      </c>
      <c r="CA9" s="218" t="str">
        <f t="shared" si="42"/>
        <v/>
      </c>
      <c r="CB9" s="218" t="str">
        <f t="shared" si="42"/>
        <v/>
      </c>
      <c r="CC9" s="218" t="str">
        <f t="shared" si="42"/>
        <v/>
      </c>
      <c r="CD9" s="218" t="str">
        <f t="shared" si="42"/>
        <v/>
      </c>
      <c r="CE9" s="218" t="str">
        <f t="shared" si="42"/>
        <v/>
      </c>
      <c r="CF9" s="218" t="str">
        <f t="shared" si="42"/>
        <v/>
      </c>
      <c r="CG9" s="218" t="str">
        <f t="shared" si="42"/>
        <v/>
      </c>
      <c r="CH9" s="218" t="str">
        <f t="shared" si="42"/>
        <v/>
      </c>
      <c r="CI9" s="218" t="str">
        <f t="shared" si="42"/>
        <v/>
      </c>
      <c r="CJ9" s="218" t="str">
        <f t="shared" si="42"/>
        <v/>
      </c>
      <c r="CK9" s="218" t="str">
        <f t="shared" si="42"/>
        <v/>
      </c>
      <c r="CL9" s="218" t="str">
        <f t="shared" si="42"/>
        <v/>
      </c>
      <c r="CM9" s="218" t="str">
        <f t="shared" si="42"/>
        <v/>
      </c>
      <c r="CN9" s="218" t="str">
        <f t="shared" si="42"/>
        <v/>
      </c>
      <c r="CO9" s="218" t="str">
        <f t="shared" si="42"/>
        <v/>
      </c>
      <c r="CP9" s="218" t="str">
        <f t="shared" si="42"/>
        <v/>
      </c>
      <c r="CQ9" s="218" t="str">
        <f t="shared" si="42"/>
        <v/>
      </c>
      <c r="CR9" s="218" t="str">
        <f t="shared" si="42"/>
        <v/>
      </c>
      <c r="CS9" s="218" t="str">
        <f t="shared" si="42"/>
        <v/>
      </c>
      <c r="CT9" s="218" t="str">
        <f t="shared" si="42"/>
        <v/>
      </c>
      <c r="CU9" s="218" t="str">
        <f t="shared" si="42"/>
        <v/>
      </c>
      <c r="CV9" s="218" t="str">
        <f t="shared" si="42"/>
        <v/>
      </c>
      <c r="CW9" s="218" t="str">
        <f t="shared" si="42"/>
        <v/>
      </c>
      <c r="CX9" s="218" t="str">
        <f t="shared" si="42"/>
        <v/>
      </c>
      <c r="CY9" s="218" t="str">
        <f t="shared" si="42"/>
        <v/>
      </c>
      <c r="CZ9" s="218" t="str">
        <f t="shared" si="42"/>
        <v/>
      </c>
      <c r="DA9" s="218" t="str">
        <f t="shared" si="42"/>
        <v/>
      </c>
      <c r="DB9" s="218" t="str">
        <f t="shared" si="42"/>
        <v/>
      </c>
      <c r="DC9" s="218" t="str">
        <f t="shared" si="42"/>
        <v/>
      </c>
      <c r="DD9" s="218" t="str">
        <f t="shared" si="42"/>
        <v/>
      </c>
      <c r="DE9" s="218" t="str">
        <f t="shared" si="42"/>
        <v/>
      </c>
      <c r="DF9" s="218" t="str">
        <f t="shared" si="42"/>
        <v/>
      </c>
      <c r="DG9" s="218" t="str">
        <f t="shared" si="42"/>
        <v/>
      </c>
      <c r="DH9" s="218" t="str">
        <f t="shared" si="42"/>
        <v/>
      </c>
      <c r="DI9" s="218" t="str">
        <f t="shared" si="42"/>
        <v/>
      </c>
      <c r="DJ9" s="218" t="str">
        <f t="shared" si="42"/>
        <v/>
      </c>
      <c r="DK9" s="218" t="str">
        <f t="shared" si="42"/>
        <v/>
      </c>
      <c r="DL9" s="218" t="str">
        <f t="shared" si="42"/>
        <v/>
      </c>
      <c r="DM9" s="218" t="str">
        <f t="shared" si="42"/>
        <v/>
      </c>
      <c r="DN9" s="218" t="str">
        <f t="shared" si="42"/>
        <v/>
      </c>
      <c r="DO9" s="218" t="str">
        <f t="shared" si="42"/>
        <v/>
      </c>
      <c r="DP9" s="218" t="str">
        <f t="shared" si="42"/>
        <v/>
      </c>
      <c r="DQ9" s="218" t="str">
        <f t="shared" si="42"/>
        <v/>
      </c>
      <c r="DR9" s="218" t="str">
        <f t="shared" si="42"/>
        <v/>
      </c>
      <c r="DS9" s="218" t="str">
        <f t="shared" si="42"/>
        <v/>
      </c>
      <c r="DT9" s="218" t="str">
        <f t="shared" si="42"/>
        <v/>
      </c>
      <c r="DU9" s="218" t="str">
        <f t="shared" si="42"/>
        <v/>
      </c>
      <c r="DV9" s="218" t="str">
        <f t="shared" ref="DV9:EK9" si="43">IF(SUM(DV167,DV324,DV481,DV638,DV795)=0,"",SUM(DV167,DV324,DV481,DV638,DV795))</f>
        <v/>
      </c>
      <c r="DW9" s="218" t="str">
        <f t="shared" si="43"/>
        <v/>
      </c>
      <c r="DX9" s="218" t="str">
        <f t="shared" si="43"/>
        <v/>
      </c>
      <c r="DY9" s="218" t="str">
        <f t="shared" si="43"/>
        <v/>
      </c>
      <c r="DZ9" s="218" t="str">
        <f t="shared" si="43"/>
        <v/>
      </c>
      <c r="EA9" s="218" t="str">
        <f t="shared" si="43"/>
        <v/>
      </c>
      <c r="EB9" s="218" t="str">
        <f t="shared" si="43"/>
        <v/>
      </c>
      <c r="EC9" s="218" t="str">
        <f t="shared" si="43"/>
        <v/>
      </c>
      <c r="ED9" s="218" t="str">
        <f t="shared" si="43"/>
        <v/>
      </c>
      <c r="EE9" s="218" t="str">
        <f t="shared" si="43"/>
        <v/>
      </c>
      <c r="EF9" s="218" t="str">
        <f t="shared" si="43"/>
        <v/>
      </c>
      <c r="EG9" s="218" t="str">
        <f t="shared" si="43"/>
        <v/>
      </c>
      <c r="EH9" s="218" t="str">
        <f t="shared" si="43"/>
        <v/>
      </c>
      <c r="EI9" s="218" t="str">
        <f t="shared" si="43"/>
        <v/>
      </c>
      <c r="EJ9" s="218" t="str">
        <f t="shared" si="43"/>
        <v/>
      </c>
      <c r="EK9" s="218" t="str">
        <f t="shared" si="43"/>
        <v/>
      </c>
      <c r="EL9" s="218" t="str">
        <f t="shared" ref="EL9:FK9" si="44">IF(SUM(EL167,EL324,EL481,EL638,EL795)=0,"",SUM(EL167,EL324,EL481,EL638,EL795))</f>
        <v/>
      </c>
      <c r="EM9" s="218" t="str">
        <f t="shared" si="44"/>
        <v/>
      </c>
      <c r="EN9" s="218" t="str">
        <f t="shared" si="44"/>
        <v/>
      </c>
      <c r="EO9" s="218" t="str">
        <f t="shared" si="44"/>
        <v/>
      </c>
      <c r="EP9" s="218" t="str">
        <f t="shared" si="44"/>
        <v/>
      </c>
      <c r="EQ9" s="218" t="str">
        <f t="shared" si="44"/>
        <v/>
      </c>
      <c r="ER9" s="218" t="str">
        <f t="shared" si="44"/>
        <v/>
      </c>
      <c r="ES9" s="218" t="str">
        <f t="shared" si="44"/>
        <v/>
      </c>
      <c r="ET9" s="218" t="str">
        <f t="shared" si="44"/>
        <v/>
      </c>
      <c r="EU9" s="218" t="str">
        <f t="shared" si="44"/>
        <v/>
      </c>
      <c r="EV9" s="218" t="str">
        <f t="shared" si="44"/>
        <v/>
      </c>
      <c r="EW9" s="218" t="str">
        <f t="shared" si="44"/>
        <v/>
      </c>
      <c r="EX9" s="218" t="str">
        <f t="shared" si="44"/>
        <v/>
      </c>
      <c r="EY9" s="218" t="str">
        <f t="shared" si="44"/>
        <v/>
      </c>
      <c r="EZ9" s="218" t="str">
        <f t="shared" si="44"/>
        <v/>
      </c>
      <c r="FA9" s="218" t="str">
        <f t="shared" si="44"/>
        <v/>
      </c>
      <c r="FB9" s="218" t="str">
        <f t="shared" si="44"/>
        <v/>
      </c>
      <c r="FC9" s="218" t="str">
        <f t="shared" si="44"/>
        <v/>
      </c>
      <c r="FD9" s="218" t="str">
        <f t="shared" si="44"/>
        <v/>
      </c>
      <c r="FE9" s="218" t="str">
        <f t="shared" si="44"/>
        <v/>
      </c>
      <c r="FF9" s="218" t="str">
        <f t="shared" si="44"/>
        <v/>
      </c>
      <c r="FG9" s="218" t="str">
        <f t="shared" si="44"/>
        <v/>
      </c>
      <c r="FH9" s="218" t="str">
        <f t="shared" si="44"/>
        <v/>
      </c>
      <c r="FI9" s="218" t="str">
        <f t="shared" si="44"/>
        <v/>
      </c>
      <c r="FJ9" s="218" t="str">
        <f t="shared" si="44"/>
        <v/>
      </c>
      <c r="FK9" s="218" t="str">
        <f t="shared" si="44"/>
        <v/>
      </c>
      <c r="FL9" s="218" t="str">
        <f t="shared" ref="FL9:HN9" si="45">IF(SUM(FL167,FL324,FL481,FL638,FL795)=0,"",SUM(FL167,FL324,FL481,FL638,FL795))</f>
        <v/>
      </c>
      <c r="FM9" s="218" t="str">
        <f t="shared" si="45"/>
        <v/>
      </c>
      <c r="FN9" s="218" t="str">
        <f t="shared" si="45"/>
        <v/>
      </c>
      <c r="FO9" s="218" t="str">
        <f t="shared" si="45"/>
        <v/>
      </c>
      <c r="FP9" s="218" t="str">
        <f t="shared" si="45"/>
        <v/>
      </c>
      <c r="FQ9" s="218" t="str">
        <f t="shared" si="45"/>
        <v/>
      </c>
      <c r="FR9" s="218" t="str">
        <f t="shared" si="45"/>
        <v/>
      </c>
      <c r="FS9" s="218" t="str">
        <f t="shared" si="45"/>
        <v/>
      </c>
      <c r="FT9" s="218" t="str">
        <f t="shared" si="45"/>
        <v/>
      </c>
      <c r="FU9" s="218" t="str">
        <f t="shared" si="45"/>
        <v/>
      </c>
      <c r="FV9" s="218" t="str">
        <f t="shared" si="45"/>
        <v/>
      </c>
      <c r="FW9" s="218" t="str">
        <f t="shared" si="45"/>
        <v/>
      </c>
      <c r="FX9" s="218" t="str">
        <f t="shared" si="45"/>
        <v/>
      </c>
      <c r="FY9" s="218" t="str">
        <f t="shared" si="45"/>
        <v/>
      </c>
      <c r="FZ9" s="218" t="str">
        <f t="shared" si="45"/>
        <v/>
      </c>
      <c r="GA9" s="218" t="str">
        <f t="shared" si="45"/>
        <v/>
      </c>
      <c r="GB9" s="218" t="str">
        <f t="shared" si="45"/>
        <v/>
      </c>
      <c r="GC9" s="218" t="str">
        <f t="shared" si="45"/>
        <v/>
      </c>
      <c r="GD9" s="218" t="str">
        <f t="shared" si="45"/>
        <v/>
      </c>
      <c r="GE9" s="218" t="str">
        <f t="shared" si="45"/>
        <v/>
      </c>
      <c r="GF9" s="218" t="str">
        <f t="shared" si="45"/>
        <v/>
      </c>
      <c r="GG9" s="218" t="str">
        <f t="shared" si="45"/>
        <v/>
      </c>
      <c r="GH9" s="218" t="str">
        <f t="shared" si="45"/>
        <v/>
      </c>
      <c r="GI9" s="218" t="str">
        <f t="shared" si="45"/>
        <v/>
      </c>
      <c r="GJ9" s="218" t="str">
        <f t="shared" si="45"/>
        <v/>
      </c>
      <c r="GK9" s="218" t="str">
        <f t="shared" si="45"/>
        <v/>
      </c>
      <c r="GL9" s="218" t="str">
        <f t="shared" si="45"/>
        <v/>
      </c>
      <c r="GM9" s="218" t="str">
        <f t="shared" si="45"/>
        <v/>
      </c>
      <c r="GN9" s="218" t="str">
        <f t="shared" si="45"/>
        <v/>
      </c>
      <c r="GO9" s="218" t="str">
        <f t="shared" si="45"/>
        <v/>
      </c>
      <c r="GP9" s="218" t="str">
        <f t="shared" si="45"/>
        <v/>
      </c>
      <c r="GQ9" s="218" t="str">
        <f t="shared" si="45"/>
        <v/>
      </c>
      <c r="GR9" s="218" t="str">
        <f t="shared" si="45"/>
        <v/>
      </c>
      <c r="GS9" s="218" t="str">
        <f t="shared" si="45"/>
        <v/>
      </c>
      <c r="GT9" s="218" t="str">
        <f t="shared" si="45"/>
        <v/>
      </c>
      <c r="GU9" s="218" t="str">
        <f t="shared" si="45"/>
        <v/>
      </c>
      <c r="GV9" s="218" t="str">
        <f t="shared" si="45"/>
        <v/>
      </c>
      <c r="GW9" s="218" t="str">
        <f t="shared" si="45"/>
        <v/>
      </c>
      <c r="GX9" s="218" t="str">
        <f t="shared" si="45"/>
        <v/>
      </c>
      <c r="GY9" s="218" t="str">
        <f t="shared" si="45"/>
        <v/>
      </c>
      <c r="GZ9" s="218" t="str">
        <f t="shared" si="45"/>
        <v/>
      </c>
      <c r="HA9" s="218" t="str">
        <f t="shared" si="45"/>
        <v/>
      </c>
      <c r="HB9" s="218" t="str">
        <f t="shared" si="45"/>
        <v/>
      </c>
      <c r="HC9" s="218" t="str">
        <f t="shared" si="45"/>
        <v/>
      </c>
      <c r="HD9" s="218" t="str">
        <f t="shared" si="45"/>
        <v/>
      </c>
      <c r="HE9" s="218" t="str">
        <f t="shared" si="45"/>
        <v/>
      </c>
      <c r="HF9" s="218" t="str">
        <f t="shared" si="45"/>
        <v/>
      </c>
      <c r="HG9" s="218" t="str">
        <f t="shared" si="45"/>
        <v/>
      </c>
      <c r="HH9" s="218" t="str">
        <f t="shared" si="45"/>
        <v/>
      </c>
      <c r="HI9" s="218" t="str">
        <f t="shared" si="45"/>
        <v/>
      </c>
      <c r="HJ9" s="218" t="str">
        <f t="shared" si="45"/>
        <v/>
      </c>
      <c r="HK9" s="218" t="str">
        <f t="shared" si="45"/>
        <v/>
      </c>
      <c r="HL9" s="218" t="str">
        <f t="shared" si="45"/>
        <v/>
      </c>
      <c r="HM9" s="218" t="str">
        <f t="shared" si="45"/>
        <v/>
      </c>
      <c r="HN9" s="218" t="str">
        <f t="shared" si="45"/>
        <v/>
      </c>
      <c r="HO9" s="218" t="str">
        <f t="shared" ref="HO9:HQ9" si="46">IF(SUM(HO167,HO324,HO481,HO638,HO795)=0,"",SUM(HO167,HO324,HO481,HO638,HO795))</f>
        <v/>
      </c>
      <c r="HP9" s="218" t="str">
        <f t="shared" si="46"/>
        <v/>
      </c>
      <c r="HQ9" s="218" t="str">
        <f t="shared" si="46"/>
        <v/>
      </c>
    </row>
    <row r="10" spans="1:225" s="73" customFormat="1" ht="18" customHeight="1" x14ac:dyDescent="0.25">
      <c r="A10" s="223" t="str">
        <f t="shared" si="40"/>
        <v>3.1.4</v>
      </c>
      <c r="B10" s="173" t="str">
        <f t="shared" si="40"/>
        <v>Quality Control Plan</v>
      </c>
      <c r="C10" s="218">
        <f t="shared" si="14"/>
        <v>0</v>
      </c>
      <c r="D10" s="218">
        <f t="shared" si="15"/>
        <v>0</v>
      </c>
      <c r="E10" s="219">
        <f t="shared" si="26"/>
        <v>0</v>
      </c>
      <c r="F10" s="219">
        <f t="shared" si="26"/>
        <v>0</v>
      </c>
      <c r="G10" s="176">
        <f t="shared" si="16"/>
        <v>5</v>
      </c>
      <c r="H10" s="176" t="str">
        <f t="shared" si="16"/>
        <v/>
      </c>
      <c r="I10" s="226" t="str">
        <f t="shared" si="16"/>
        <v/>
      </c>
      <c r="J10" s="226" t="str">
        <f t="shared" si="16"/>
        <v/>
      </c>
      <c r="K10" s="227" t="str">
        <f t="shared" si="17"/>
        <v/>
      </c>
      <c r="L10" s="227">
        <f t="shared" si="17"/>
        <v>1</v>
      </c>
      <c r="M10" s="226" t="str">
        <f t="shared" si="18"/>
        <v/>
      </c>
      <c r="N10" s="226" t="str">
        <f t="shared" si="18"/>
        <v/>
      </c>
      <c r="O10" s="491"/>
      <c r="P10" s="218" t="str">
        <f t="shared" ref="P10:BI10" si="47">IF(SUM(P168,P325,P482,P639,P796)=0,"",SUM(P168,P325,P482,P639,P796))</f>
        <v/>
      </c>
      <c r="Q10" s="218" t="str">
        <f t="shared" si="47"/>
        <v/>
      </c>
      <c r="R10" s="218" t="str">
        <f t="shared" si="47"/>
        <v/>
      </c>
      <c r="S10" s="218" t="str">
        <f t="shared" si="47"/>
        <v/>
      </c>
      <c r="T10" s="218" t="str">
        <f t="shared" si="47"/>
        <v/>
      </c>
      <c r="U10" s="218" t="str">
        <f t="shared" si="47"/>
        <v/>
      </c>
      <c r="V10" s="218" t="str">
        <f t="shared" si="47"/>
        <v/>
      </c>
      <c r="W10" s="218" t="str">
        <f t="shared" si="47"/>
        <v/>
      </c>
      <c r="X10" s="218" t="str">
        <f t="shared" si="47"/>
        <v/>
      </c>
      <c r="Y10" s="218" t="str">
        <f t="shared" si="47"/>
        <v/>
      </c>
      <c r="Z10" s="218" t="str">
        <f t="shared" si="47"/>
        <v/>
      </c>
      <c r="AA10" s="218" t="str">
        <f t="shared" si="47"/>
        <v/>
      </c>
      <c r="AB10" s="218" t="str">
        <f t="shared" si="47"/>
        <v/>
      </c>
      <c r="AC10" s="218" t="str">
        <f t="shared" si="47"/>
        <v/>
      </c>
      <c r="AD10" s="218" t="str">
        <f t="shared" si="47"/>
        <v/>
      </c>
      <c r="AE10" s="218" t="str">
        <f t="shared" si="47"/>
        <v/>
      </c>
      <c r="AF10" s="218" t="str">
        <f t="shared" si="47"/>
        <v/>
      </c>
      <c r="AG10" s="218" t="str">
        <f t="shared" si="47"/>
        <v/>
      </c>
      <c r="AH10" s="218" t="str">
        <f t="shared" si="47"/>
        <v/>
      </c>
      <c r="AI10" s="218" t="str">
        <f t="shared" si="47"/>
        <v/>
      </c>
      <c r="AJ10" s="218" t="str">
        <f t="shared" si="47"/>
        <v/>
      </c>
      <c r="AK10" s="218" t="str">
        <f t="shared" si="47"/>
        <v/>
      </c>
      <c r="AL10" s="218" t="str">
        <f t="shared" si="47"/>
        <v/>
      </c>
      <c r="AM10" s="218" t="str">
        <f t="shared" si="47"/>
        <v/>
      </c>
      <c r="AN10" s="218" t="str">
        <f t="shared" si="47"/>
        <v/>
      </c>
      <c r="AO10" s="218" t="str">
        <f t="shared" si="47"/>
        <v/>
      </c>
      <c r="AP10" s="218" t="str">
        <f t="shared" si="47"/>
        <v/>
      </c>
      <c r="AQ10" s="218" t="str">
        <f t="shared" si="47"/>
        <v/>
      </c>
      <c r="AR10" s="218" t="str">
        <f t="shared" si="47"/>
        <v/>
      </c>
      <c r="AS10" s="218" t="str">
        <f t="shared" si="47"/>
        <v/>
      </c>
      <c r="AT10" s="218" t="str">
        <f t="shared" si="47"/>
        <v/>
      </c>
      <c r="AU10" s="218" t="str">
        <f t="shared" si="47"/>
        <v/>
      </c>
      <c r="AV10" s="218" t="str">
        <f t="shared" si="47"/>
        <v/>
      </c>
      <c r="AW10" s="218" t="str">
        <f t="shared" si="47"/>
        <v/>
      </c>
      <c r="AX10" s="218" t="str">
        <f t="shared" si="47"/>
        <v/>
      </c>
      <c r="AY10" s="218" t="str">
        <f t="shared" si="47"/>
        <v/>
      </c>
      <c r="AZ10" s="218" t="str">
        <f t="shared" si="47"/>
        <v/>
      </c>
      <c r="BA10" s="218" t="str">
        <f t="shared" si="47"/>
        <v/>
      </c>
      <c r="BB10" s="218" t="str">
        <f t="shared" si="47"/>
        <v/>
      </c>
      <c r="BC10" s="218" t="str">
        <f t="shared" si="47"/>
        <v/>
      </c>
      <c r="BD10" s="218" t="str">
        <f t="shared" si="47"/>
        <v/>
      </c>
      <c r="BE10" s="218" t="str">
        <f t="shared" si="47"/>
        <v/>
      </c>
      <c r="BF10" s="218" t="str">
        <f t="shared" si="47"/>
        <v/>
      </c>
      <c r="BG10" s="218" t="str">
        <f t="shared" si="47"/>
        <v/>
      </c>
      <c r="BH10" s="218" t="str">
        <f t="shared" si="47"/>
        <v/>
      </c>
      <c r="BI10" s="218" t="str">
        <f t="shared" si="47"/>
        <v/>
      </c>
      <c r="BJ10" s="218" t="str">
        <f t="shared" ref="BJ10:DU10" si="48">IF(SUM(BJ168,BJ325,BJ482,BJ639,BJ796)=0,"",SUM(BJ168,BJ325,BJ482,BJ639,BJ796))</f>
        <v/>
      </c>
      <c r="BK10" s="218" t="str">
        <f t="shared" si="48"/>
        <v/>
      </c>
      <c r="BL10" s="218" t="str">
        <f t="shared" si="48"/>
        <v/>
      </c>
      <c r="BM10" s="218" t="str">
        <f t="shared" si="48"/>
        <v/>
      </c>
      <c r="BN10" s="218" t="str">
        <f t="shared" si="48"/>
        <v/>
      </c>
      <c r="BO10" s="218" t="str">
        <f t="shared" si="48"/>
        <v/>
      </c>
      <c r="BP10" s="218" t="str">
        <f t="shared" si="48"/>
        <v/>
      </c>
      <c r="BQ10" s="218" t="str">
        <f t="shared" si="48"/>
        <v/>
      </c>
      <c r="BR10" s="218" t="str">
        <f t="shared" si="48"/>
        <v/>
      </c>
      <c r="BS10" s="218" t="str">
        <f t="shared" si="48"/>
        <v/>
      </c>
      <c r="BT10" s="218" t="str">
        <f t="shared" si="48"/>
        <v/>
      </c>
      <c r="BU10" s="218" t="str">
        <f t="shared" si="48"/>
        <v/>
      </c>
      <c r="BV10" s="218" t="str">
        <f t="shared" si="48"/>
        <v/>
      </c>
      <c r="BW10" s="218" t="str">
        <f t="shared" si="48"/>
        <v/>
      </c>
      <c r="BX10" s="218" t="str">
        <f t="shared" si="48"/>
        <v/>
      </c>
      <c r="BY10" s="218" t="str">
        <f t="shared" si="48"/>
        <v/>
      </c>
      <c r="BZ10" s="218" t="str">
        <f t="shared" si="48"/>
        <v/>
      </c>
      <c r="CA10" s="218" t="str">
        <f t="shared" si="48"/>
        <v/>
      </c>
      <c r="CB10" s="218" t="str">
        <f t="shared" si="48"/>
        <v/>
      </c>
      <c r="CC10" s="218" t="str">
        <f t="shared" si="48"/>
        <v/>
      </c>
      <c r="CD10" s="218" t="str">
        <f t="shared" si="48"/>
        <v/>
      </c>
      <c r="CE10" s="218" t="str">
        <f t="shared" si="48"/>
        <v/>
      </c>
      <c r="CF10" s="218" t="str">
        <f t="shared" si="48"/>
        <v/>
      </c>
      <c r="CG10" s="218" t="str">
        <f t="shared" si="48"/>
        <v/>
      </c>
      <c r="CH10" s="218" t="str">
        <f t="shared" si="48"/>
        <v/>
      </c>
      <c r="CI10" s="218" t="str">
        <f t="shared" si="48"/>
        <v/>
      </c>
      <c r="CJ10" s="218" t="str">
        <f t="shared" si="48"/>
        <v/>
      </c>
      <c r="CK10" s="218" t="str">
        <f t="shared" si="48"/>
        <v/>
      </c>
      <c r="CL10" s="218" t="str">
        <f t="shared" si="48"/>
        <v/>
      </c>
      <c r="CM10" s="218" t="str">
        <f t="shared" si="48"/>
        <v/>
      </c>
      <c r="CN10" s="218" t="str">
        <f t="shared" si="48"/>
        <v/>
      </c>
      <c r="CO10" s="218" t="str">
        <f t="shared" si="48"/>
        <v/>
      </c>
      <c r="CP10" s="218" t="str">
        <f t="shared" si="48"/>
        <v/>
      </c>
      <c r="CQ10" s="218" t="str">
        <f t="shared" si="48"/>
        <v/>
      </c>
      <c r="CR10" s="218" t="str">
        <f t="shared" si="48"/>
        <v/>
      </c>
      <c r="CS10" s="218" t="str">
        <f t="shared" si="48"/>
        <v/>
      </c>
      <c r="CT10" s="218" t="str">
        <f t="shared" si="48"/>
        <v/>
      </c>
      <c r="CU10" s="218" t="str">
        <f t="shared" si="48"/>
        <v/>
      </c>
      <c r="CV10" s="218" t="str">
        <f t="shared" si="48"/>
        <v/>
      </c>
      <c r="CW10" s="218" t="str">
        <f t="shared" si="48"/>
        <v/>
      </c>
      <c r="CX10" s="218" t="str">
        <f t="shared" si="48"/>
        <v/>
      </c>
      <c r="CY10" s="218" t="str">
        <f t="shared" si="48"/>
        <v/>
      </c>
      <c r="CZ10" s="218" t="str">
        <f t="shared" si="48"/>
        <v/>
      </c>
      <c r="DA10" s="218" t="str">
        <f t="shared" si="48"/>
        <v/>
      </c>
      <c r="DB10" s="218" t="str">
        <f t="shared" si="48"/>
        <v/>
      </c>
      <c r="DC10" s="218" t="str">
        <f t="shared" si="48"/>
        <v/>
      </c>
      <c r="DD10" s="218" t="str">
        <f t="shared" si="48"/>
        <v/>
      </c>
      <c r="DE10" s="218" t="str">
        <f t="shared" si="48"/>
        <v/>
      </c>
      <c r="DF10" s="218" t="str">
        <f t="shared" si="48"/>
        <v/>
      </c>
      <c r="DG10" s="218" t="str">
        <f t="shared" si="48"/>
        <v/>
      </c>
      <c r="DH10" s="218" t="str">
        <f t="shared" si="48"/>
        <v/>
      </c>
      <c r="DI10" s="218" t="str">
        <f t="shared" si="48"/>
        <v/>
      </c>
      <c r="DJ10" s="218" t="str">
        <f t="shared" si="48"/>
        <v/>
      </c>
      <c r="DK10" s="218" t="str">
        <f t="shared" si="48"/>
        <v/>
      </c>
      <c r="DL10" s="218" t="str">
        <f t="shared" si="48"/>
        <v/>
      </c>
      <c r="DM10" s="218" t="str">
        <f t="shared" si="48"/>
        <v/>
      </c>
      <c r="DN10" s="218" t="str">
        <f t="shared" si="48"/>
        <v/>
      </c>
      <c r="DO10" s="218" t="str">
        <f t="shared" si="48"/>
        <v/>
      </c>
      <c r="DP10" s="218" t="str">
        <f t="shared" si="48"/>
        <v/>
      </c>
      <c r="DQ10" s="218" t="str">
        <f t="shared" si="48"/>
        <v/>
      </c>
      <c r="DR10" s="218" t="str">
        <f t="shared" si="48"/>
        <v/>
      </c>
      <c r="DS10" s="218" t="str">
        <f t="shared" si="48"/>
        <v/>
      </c>
      <c r="DT10" s="218" t="str">
        <f t="shared" si="48"/>
        <v/>
      </c>
      <c r="DU10" s="218" t="str">
        <f t="shared" si="48"/>
        <v/>
      </c>
      <c r="DV10" s="218" t="str">
        <f t="shared" ref="DV10:EK10" si="49">IF(SUM(DV168,DV325,DV482,DV639,DV796)=0,"",SUM(DV168,DV325,DV482,DV639,DV796))</f>
        <v/>
      </c>
      <c r="DW10" s="218" t="str">
        <f t="shared" si="49"/>
        <v/>
      </c>
      <c r="DX10" s="218" t="str">
        <f t="shared" si="49"/>
        <v/>
      </c>
      <c r="DY10" s="218" t="str">
        <f t="shared" si="49"/>
        <v/>
      </c>
      <c r="DZ10" s="218" t="str">
        <f t="shared" si="49"/>
        <v/>
      </c>
      <c r="EA10" s="218" t="str">
        <f t="shared" si="49"/>
        <v/>
      </c>
      <c r="EB10" s="218" t="str">
        <f t="shared" si="49"/>
        <v/>
      </c>
      <c r="EC10" s="218" t="str">
        <f t="shared" si="49"/>
        <v/>
      </c>
      <c r="ED10" s="218" t="str">
        <f t="shared" si="49"/>
        <v/>
      </c>
      <c r="EE10" s="218" t="str">
        <f t="shared" si="49"/>
        <v/>
      </c>
      <c r="EF10" s="218" t="str">
        <f t="shared" si="49"/>
        <v/>
      </c>
      <c r="EG10" s="218" t="str">
        <f t="shared" si="49"/>
        <v/>
      </c>
      <c r="EH10" s="218" t="str">
        <f t="shared" si="49"/>
        <v/>
      </c>
      <c r="EI10" s="218" t="str">
        <f t="shared" si="49"/>
        <v/>
      </c>
      <c r="EJ10" s="218" t="str">
        <f t="shared" si="49"/>
        <v/>
      </c>
      <c r="EK10" s="218" t="str">
        <f t="shared" si="49"/>
        <v/>
      </c>
      <c r="EL10" s="218" t="str">
        <f t="shared" ref="EL10:FK10" si="50">IF(SUM(EL168,EL325,EL482,EL639,EL796)=0,"",SUM(EL168,EL325,EL482,EL639,EL796))</f>
        <v/>
      </c>
      <c r="EM10" s="218" t="str">
        <f t="shared" si="50"/>
        <v/>
      </c>
      <c r="EN10" s="218" t="str">
        <f t="shared" si="50"/>
        <v/>
      </c>
      <c r="EO10" s="218" t="str">
        <f t="shared" si="50"/>
        <v/>
      </c>
      <c r="EP10" s="218" t="str">
        <f t="shared" si="50"/>
        <v/>
      </c>
      <c r="EQ10" s="218" t="str">
        <f t="shared" si="50"/>
        <v/>
      </c>
      <c r="ER10" s="218" t="str">
        <f t="shared" si="50"/>
        <v/>
      </c>
      <c r="ES10" s="218" t="str">
        <f t="shared" si="50"/>
        <v/>
      </c>
      <c r="ET10" s="218" t="str">
        <f t="shared" si="50"/>
        <v/>
      </c>
      <c r="EU10" s="218" t="str">
        <f t="shared" si="50"/>
        <v/>
      </c>
      <c r="EV10" s="218" t="str">
        <f t="shared" si="50"/>
        <v/>
      </c>
      <c r="EW10" s="218" t="str">
        <f t="shared" si="50"/>
        <v/>
      </c>
      <c r="EX10" s="218" t="str">
        <f t="shared" si="50"/>
        <v/>
      </c>
      <c r="EY10" s="218" t="str">
        <f t="shared" si="50"/>
        <v/>
      </c>
      <c r="EZ10" s="218" t="str">
        <f t="shared" si="50"/>
        <v/>
      </c>
      <c r="FA10" s="218" t="str">
        <f t="shared" si="50"/>
        <v/>
      </c>
      <c r="FB10" s="218" t="str">
        <f t="shared" si="50"/>
        <v/>
      </c>
      <c r="FC10" s="218" t="str">
        <f t="shared" si="50"/>
        <v/>
      </c>
      <c r="FD10" s="218" t="str">
        <f t="shared" si="50"/>
        <v/>
      </c>
      <c r="FE10" s="218" t="str">
        <f t="shared" si="50"/>
        <v/>
      </c>
      <c r="FF10" s="218" t="str">
        <f t="shared" si="50"/>
        <v/>
      </c>
      <c r="FG10" s="218" t="str">
        <f t="shared" si="50"/>
        <v/>
      </c>
      <c r="FH10" s="218" t="str">
        <f t="shared" si="50"/>
        <v/>
      </c>
      <c r="FI10" s="218" t="str">
        <f t="shared" si="50"/>
        <v/>
      </c>
      <c r="FJ10" s="218" t="str">
        <f t="shared" si="50"/>
        <v/>
      </c>
      <c r="FK10" s="218" t="str">
        <f t="shared" si="50"/>
        <v/>
      </c>
      <c r="FL10" s="218" t="str">
        <f t="shared" ref="FL10:HN10" si="51">IF(SUM(FL168,FL325,FL482,FL639,FL796)=0,"",SUM(FL168,FL325,FL482,FL639,FL796))</f>
        <v/>
      </c>
      <c r="FM10" s="218" t="str">
        <f t="shared" si="51"/>
        <v/>
      </c>
      <c r="FN10" s="218" t="str">
        <f t="shared" si="51"/>
        <v/>
      </c>
      <c r="FO10" s="218" t="str">
        <f t="shared" si="51"/>
        <v/>
      </c>
      <c r="FP10" s="218" t="str">
        <f t="shared" si="51"/>
        <v/>
      </c>
      <c r="FQ10" s="218" t="str">
        <f t="shared" si="51"/>
        <v/>
      </c>
      <c r="FR10" s="218" t="str">
        <f t="shared" si="51"/>
        <v/>
      </c>
      <c r="FS10" s="218" t="str">
        <f t="shared" si="51"/>
        <v/>
      </c>
      <c r="FT10" s="218" t="str">
        <f t="shared" si="51"/>
        <v/>
      </c>
      <c r="FU10" s="218" t="str">
        <f t="shared" si="51"/>
        <v/>
      </c>
      <c r="FV10" s="218" t="str">
        <f t="shared" si="51"/>
        <v/>
      </c>
      <c r="FW10" s="218" t="str">
        <f t="shared" si="51"/>
        <v/>
      </c>
      <c r="FX10" s="218" t="str">
        <f t="shared" si="51"/>
        <v/>
      </c>
      <c r="FY10" s="218" t="str">
        <f t="shared" si="51"/>
        <v/>
      </c>
      <c r="FZ10" s="218" t="str">
        <f t="shared" si="51"/>
        <v/>
      </c>
      <c r="GA10" s="218" t="str">
        <f t="shared" si="51"/>
        <v/>
      </c>
      <c r="GB10" s="218" t="str">
        <f t="shared" si="51"/>
        <v/>
      </c>
      <c r="GC10" s="218" t="str">
        <f t="shared" si="51"/>
        <v/>
      </c>
      <c r="GD10" s="218" t="str">
        <f t="shared" si="51"/>
        <v/>
      </c>
      <c r="GE10" s="218" t="str">
        <f t="shared" si="51"/>
        <v/>
      </c>
      <c r="GF10" s="218" t="str">
        <f t="shared" si="51"/>
        <v/>
      </c>
      <c r="GG10" s="218" t="str">
        <f t="shared" si="51"/>
        <v/>
      </c>
      <c r="GH10" s="218" t="str">
        <f t="shared" si="51"/>
        <v/>
      </c>
      <c r="GI10" s="218" t="str">
        <f t="shared" si="51"/>
        <v/>
      </c>
      <c r="GJ10" s="218" t="str">
        <f t="shared" si="51"/>
        <v/>
      </c>
      <c r="GK10" s="218" t="str">
        <f t="shared" si="51"/>
        <v/>
      </c>
      <c r="GL10" s="218" t="str">
        <f t="shared" si="51"/>
        <v/>
      </c>
      <c r="GM10" s="218" t="str">
        <f t="shared" si="51"/>
        <v/>
      </c>
      <c r="GN10" s="218" t="str">
        <f t="shared" si="51"/>
        <v/>
      </c>
      <c r="GO10" s="218" t="str">
        <f t="shared" si="51"/>
        <v/>
      </c>
      <c r="GP10" s="218" t="str">
        <f t="shared" si="51"/>
        <v/>
      </c>
      <c r="GQ10" s="218" t="str">
        <f t="shared" si="51"/>
        <v/>
      </c>
      <c r="GR10" s="218" t="str">
        <f t="shared" si="51"/>
        <v/>
      </c>
      <c r="GS10" s="218" t="str">
        <f t="shared" si="51"/>
        <v/>
      </c>
      <c r="GT10" s="218" t="str">
        <f t="shared" si="51"/>
        <v/>
      </c>
      <c r="GU10" s="218" t="str">
        <f t="shared" si="51"/>
        <v/>
      </c>
      <c r="GV10" s="218" t="str">
        <f t="shared" si="51"/>
        <v/>
      </c>
      <c r="GW10" s="218" t="str">
        <f t="shared" si="51"/>
        <v/>
      </c>
      <c r="GX10" s="218" t="str">
        <f t="shared" si="51"/>
        <v/>
      </c>
      <c r="GY10" s="218" t="str">
        <f t="shared" si="51"/>
        <v/>
      </c>
      <c r="GZ10" s="218" t="str">
        <f t="shared" si="51"/>
        <v/>
      </c>
      <c r="HA10" s="218" t="str">
        <f t="shared" si="51"/>
        <v/>
      </c>
      <c r="HB10" s="218" t="str">
        <f t="shared" si="51"/>
        <v/>
      </c>
      <c r="HC10" s="218" t="str">
        <f t="shared" si="51"/>
        <v/>
      </c>
      <c r="HD10" s="218" t="str">
        <f t="shared" si="51"/>
        <v/>
      </c>
      <c r="HE10" s="218" t="str">
        <f t="shared" si="51"/>
        <v/>
      </c>
      <c r="HF10" s="218" t="str">
        <f t="shared" si="51"/>
        <v/>
      </c>
      <c r="HG10" s="218" t="str">
        <f t="shared" si="51"/>
        <v/>
      </c>
      <c r="HH10" s="218" t="str">
        <f t="shared" si="51"/>
        <v/>
      </c>
      <c r="HI10" s="218" t="str">
        <f t="shared" si="51"/>
        <v/>
      </c>
      <c r="HJ10" s="218" t="str">
        <f t="shared" si="51"/>
        <v/>
      </c>
      <c r="HK10" s="218" t="str">
        <f t="shared" si="51"/>
        <v/>
      </c>
      <c r="HL10" s="218" t="str">
        <f t="shared" si="51"/>
        <v/>
      </c>
      <c r="HM10" s="218" t="str">
        <f t="shared" si="51"/>
        <v/>
      </c>
      <c r="HN10" s="218" t="str">
        <f t="shared" si="51"/>
        <v/>
      </c>
      <c r="HO10" s="218" t="str">
        <f t="shared" ref="HO10:HQ10" si="52">IF(SUM(HO168,HO325,HO482,HO639,HO796)=0,"",SUM(HO168,HO325,HO482,HO639,HO796))</f>
        <v/>
      </c>
      <c r="HP10" s="218" t="str">
        <f t="shared" si="52"/>
        <v/>
      </c>
      <c r="HQ10" s="218" t="str">
        <f t="shared" si="52"/>
        <v/>
      </c>
    </row>
    <row r="11" spans="1:225" s="73" customFormat="1" ht="18" customHeight="1" x14ac:dyDescent="0.25">
      <c r="A11" s="223" t="str">
        <f t="shared" si="40"/>
        <v>3.1.5</v>
      </c>
      <c r="B11" s="173" t="str">
        <f t="shared" si="40"/>
        <v>Monthly Financial Report</v>
      </c>
      <c r="C11" s="218">
        <f t="shared" si="14"/>
        <v>0</v>
      </c>
      <c r="D11" s="218">
        <f t="shared" si="15"/>
        <v>0</v>
      </c>
      <c r="E11" s="219">
        <f t="shared" si="26"/>
        <v>0</v>
      </c>
      <c r="F11" s="219">
        <f t="shared" si="26"/>
        <v>0</v>
      </c>
      <c r="G11" s="176">
        <f t="shared" si="16"/>
        <v>60</v>
      </c>
      <c r="H11" s="176" t="str">
        <f t="shared" si="16"/>
        <v/>
      </c>
      <c r="I11" s="226" t="str">
        <f t="shared" si="16"/>
        <v/>
      </c>
      <c r="J11" s="226" t="str">
        <f t="shared" si="16"/>
        <v/>
      </c>
      <c r="K11" s="227" t="str">
        <f t="shared" si="17"/>
        <v/>
      </c>
      <c r="L11" s="227">
        <f t="shared" si="17"/>
        <v>1</v>
      </c>
      <c r="M11" s="226" t="str">
        <f t="shared" si="18"/>
        <v/>
      </c>
      <c r="N11" s="226" t="str">
        <f t="shared" si="18"/>
        <v/>
      </c>
      <c r="O11" s="491"/>
      <c r="P11" s="218" t="str">
        <f t="shared" ref="P11:BI11" si="53">IF(SUM(P169,P326,P483,P640,P797)=0,"",SUM(P169,P326,P483,P640,P797))</f>
        <v/>
      </c>
      <c r="Q11" s="218" t="str">
        <f t="shared" si="53"/>
        <v/>
      </c>
      <c r="R11" s="218" t="str">
        <f t="shared" si="53"/>
        <v/>
      </c>
      <c r="S11" s="218" t="str">
        <f t="shared" si="53"/>
        <v/>
      </c>
      <c r="T11" s="218" t="str">
        <f t="shared" si="53"/>
        <v/>
      </c>
      <c r="U11" s="218" t="str">
        <f t="shared" si="53"/>
        <v/>
      </c>
      <c r="V11" s="218" t="str">
        <f t="shared" si="53"/>
        <v/>
      </c>
      <c r="W11" s="218" t="str">
        <f t="shared" si="53"/>
        <v/>
      </c>
      <c r="X11" s="218" t="str">
        <f t="shared" si="53"/>
        <v/>
      </c>
      <c r="Y11" s="218" t="str">
        <f t="shared" si="53"/>
        <v/>
      </c>
      <c r="Z11" s="218" t="str">
        <f t="shared" si="53"/>
        <v/>
      </c>
      <c r="AA11" s="218" t="str">
        <f t="shared" si="53"/>
        <v/>
      </c>
      <c r="AB11" s="218" t="str">
        <f t="shared" si="53"/>
        <v/>
      </c>
      <c r="AC11" s="218" t="str">
        <f t="shared" si="53"/>
        <v/>
      </c>
      <c r="AD11" s="218" t="str">
        <f t="shared" si="53"/>
        <v/>
      </c>
      <c r="AE11" s="218" t="str">
        <f t="shared" si="53"/>
        <v/>
      </c>
      <c r="AF11" s="218" t="str">
        <f t="shared" si="53"/>
        <v/>
      </c>
      <c r="AG11" s="218" t="str">
        <f t="shared" si="53"/>
        <v/>
      </c>
      <c r="AH11" s="218" t="str">
        <f t="shared" si="53"/>
        <v/>
      </c>
      <c r="AI11" s="218" t="str">
        <f t="shared" si="53"/>
        <v/>
      </c>
      <c r="AJ11" s="218" t="str">
        <f t="shared" si="53"/>
        <v/>
      </c>
      <c r="AK11" s="218" t="str">
        <f t="shared" si="53"/>
        <v/>
      </c>
      <c r="AL11" s="218" t="str">
        <f t="shared" si="53"/>
        <v/>
      </c>
      <c r="AM11" s="218" t="str">
        <f t="shared" si="53"/>
        <v/>
      </c>
      <c r="AN11" s="218" t="str">
        <f t="shared" si="53"/>
        <v/>
      </c>
      <c r="AO11" s="218" t="str">
        <f t="shared" si="53"/>
        <v/>
      </c>
      <c r="AP11" s="218" t="str">
        <f t="shared" si="53"/>
        <v/>
      </c>
      <c r="AQ11" s="218" t="str">
        <f t="shared" si="53"/>
        <v/>
      </c>
      <c r="AR11" s="218" t="str">
        <f t="shared" si="53"/>
        <v/>
      </c>
      <c r="AS11" s="218" t="str">
        <f t="shared" si="53"/>
        <v/>
      </c>
      <c r="AT11" s="218" t="str">
        <f t="shared" si="53"/>
        <v/>
      </c>
      <c r="AU11" s="218" t="str">
        <f t="shared" si="53"/>
        <v/>
      </c>
      <c r="AV11" s="218" t="str">
        <f t="shared" si="53"/>
        <v/>
      </c>
      <c r="AW11" s="218" t="str">
        <f t="shared" si="53"/>
        <v/>
      </c>
      <c r="AX11" s="218" t="str">
        <f t="shared" si="53"/>
        <v/>
      </c>
      <c r="AY11" s="218" t="str">
        <f t="shared" si="53"/>
        <v/>
      </c>
      <c r="AZ11" s="218" t="str">
        <f t="shared" si="53"/>
        <v/>
      </c>
      <c r="BA11" s="218" t="str">
        <f t="shared" si="53"/>
        <v/>
      </c>
      <c r="BB11" s="218" t="str">
        <f t="shared" si="53"/>
        <v/>
      </c>
      <c r="BC11" s="218" t="str">
        <f t="shared" si="53"/>
        <v/>
      </c>
      <c r="BD11" s="218" t="str">
        <f t="shared" si="53"/>
        <v/>
      </c>
      <c r="BE11" s="218" t="str">
        <f t="shared" si="53"/>
        <v/>
      </c>
      <c r="BF11" s="218" t="str">
        <f t="shared" si="53"/>
        <v/>
      </c>
      <c r="BG11" s="218" t="str">
        <f t="shared" si="53"/>
        <v/>
      </c>
      <c r="BH11" s="218" t="str">
        <f t="shared" si="53"/>
        <v/>
      </c>
      <c r="BI11" s="218" t="str">
        <f t="shared" si="53"/>
        <v/>
      </c>
      <c r="BJ11" s="218" t="str">
        <f t="shared" ref="BJ11:DU11" si="54">IF(SUM(BJ169,BJ326,BJ483,BJ640,BJ797)=0,"",SUM(BJ169,BJ326,BJ483,BJ640,BJ797))</f>
        <v/>
      </c>
      <c r="BK11" s="218" t="str">
        <f t="shared" si="54"/>
        <v/>
      </c>
      <c r="BL11" s="218" t="str">
        <f t="shared" si="54"/>
        <v/>
      </c>
      <c r="BM11" s="218" t="str">
        <f t="shared" si="54"/>
        <v/>
      </c>
      <c r="BN11" s="218" t="str">
        <f t="shared" si="54"/>
        <v/>
      </c>
      <c r="BO11" s="218" t="str">
        <f t="shared" si="54"/>
        <v/>
      </c>
      <c r="BP11" s="218" t="str">
        <f t="shared" si="54"/>
        <v/>
      </c>
      <c r="BQ11" s="218" t="str">
        <f t="shared" si="54"/>
        <v/>
      </c>
      <c r="BR11" s="218" t="str">
        <f t="shared" si="54"/>
        <v/>
      </c>
      <c r="BS11" s="218" t="str">
        <f t="shared" si="54"/>
        <v/>
      </c>
      <c r="BT11" s="218" t="str">
        <f t="shared" si="54"/>
        <v/>
      </c>
      <c r="BU11" s="218" t="str">
        <f t="shared" si="54"/>
        <v/>
      </c>
      <c r="BV11" s="218" t="str">
        <f t="shared" si="54"/>
        <v/>
      </c>
      <c r="BW11" s="218" t="str">
        <f t="shared" si="54"/>
        <v/>
      </c>
      <c r="BX11" s="218" t="str">
        <f t="shared" si="54"/>
        <v/>
      </c>
      <c r="BY11" s="218" t="str">
        <f t="shared" si="54"/>
        <v/>
      </c>
      <c r="BZ11" s="218" t="str">
        <f t="shared" si="54"/>
        <v/>
      </c>
      <c r="CA11" s="218" t="str">
        <f t="shared" si="54"/>
        <v/>
      </c>
      <c r="CB11" s="218" t="str">
        <f t="shared" si="54"/>
        <v/>
      </c>
      <c r="CC11" s="218" t="str">
        <f t="shared" si="54"/>
        <v/>
      </c>
      <c r="CD11" s="218" t="str">
        <f t="shared" si="54"/>
        <v/>
      </c>
      <c r="CE11" s="218" t="str">
        <f t="shared" si="54"/>
        <v/>
      </c>
      <c r="CF11" s="218" t="str">
        <f t="shared" si="54"/>
        <v/>
      </c>
      <c r="CG11" s="218" t="str">
        <f t="shared" si="54"/>
        <v/>
      </c>
      <c r="CH11" s="218" t="str">
        <f t="shared" si="54"/>
        <v/>
      </c>
      <c r="CI11" s="218" t="str">
        <f t="shared" si="54"/>
        <v/>
      </c>
      <c r="CJ11" s="218" t="str">
        <f t="shared" si="54"/>
        <v/>
      </c>
      <c r="CK11" s="218" t="str">
        <f t="shared" si="54"/>
        <v/>
      </c>
      <c r="CL11" s="218" t="str">
        <f t="shared" si="54"/>
        <v/>
      </c>
      <c r="CM11" s="218" t="str">
        <f t="shared" si="54"/>
        <v/>
      </c>
      <c r="CN11" s="218" t="str">
        <f t="shared" si="54"/>
        <v/>
      </c>
      <c r="CO11" s="218" t="str">
        <f t="shared" si="54"/>
        <v/>
      </c>
      <c r="CP11" s="218" t="str">
        <f t="shared" si="54"/>
        <v/>
      </c>
      <c r="CQ11" s="218" t="str">
        <f t="shared" si="54"/>
        <v/>
      </c>
      <c r="CR11" s="218" t="str">
        <f t="shared" si="54"/>
        <v/>
      </c>
      <c r="CS11" s="218" t="str">
        <f t="shared" si="54"/>
        <v/>
      </c>
      <c r="CT11" s="218" t="str">
        <f t="shared" si="54"/>
        <v/>
      </c>
      <c r="CU11" s="218" t="str">
        <f t="shared" si="54"/>
        <v/>
      </c>
      <c r="CV11" s="218" t="str">
        <f t="shared" si="54"/>
        <v/>
      </c>
      <c r="CW11" s="218" t="str">
        <f t="shared" si="54"/>
        <v/>
      </c>
      <c r="CX11" s="218" t="str">
        <f t="shared" si="54"/>
        <v/>
      </c>
      <c r="CY11" s="218" t="str">
        <f t="shared" si="54"/>
        <v/>
      </c>
      <c r="CZ11" s="218" t="str">
        <f t="shared" si="54"/>
        <v/>
      </c>
      <c r="DA11" s="218" t="str">
        <f t="shared" si="54"/>
        <v/>
      </c>
      <c r="DB11" s="218" t="str">
        <f t="shared" si="54"/>
        <v/>
      </c>
      <c r="DC11" s="218" t="str">
        <f t="shared" si="54"/>
        <v/>
      </c>
      <c r="DD11" s="218" t="str">
        <f t="shared" si="54"/>
        <v/>
      </c>
      <c r="DE11" s="218" t="str">
        <f t="shared" si="54"/>
        <v/>
      </c>
      <c r="DF11" s="218" t="str">
        <f t="shared" si="54"/>
        <v/>
      </c>
      <c r="DG11" s="218" t="str">
        <f t="shared" si="54"/>
        <v/>
      </c>
      <c r="DH11" s="218" t="str">
        <f t="shared" si="54"/>
        <v/>
      </c>
      <c r="DI11" s="218" t="str">
        <f t="shared" si="54"/>
        <v/>
      </c>
      <c r="DJ11" s="218" t="str">
        <f t="shared" si="54"/>
        <v/>
      </c>
      <c r="DK11" s="218" t="str">
        <f t="shared" si="54"/>
        <v/>
      </c>
      <c r="DL11" s="218" t="str">
        <f t="shared" si="54"/>
        <v/>
      </c>
      <c r="DM11" s="218" t="str">
        <f t="shared" si="54"/>
        <v/>
      </c>
      <c r="DN11" s="218" t="str">
        <f t="shared" si="54"/>
        <v/>
      </c>
      <c r="DO11" s="218" t="str">
        <f t="shared" si="54"/>
        <v/>
      </c>
      <c r="DP11" s="218" t="str">
        <f t="shared" si="54"/>
        <v/>
      </c>
      <c r="DQ11" s="218" t="str">
        <f t="shared" si="54"/>
        <v/>
      </c>
      <c r="DR11" s="218" t="str">
        <f t="shared" si="54"/>
        <v/>
      </c>
      <c r="DS11" s="218" t="str">
        <f t="shared" si="54"/>
        <v/>
      </c>
      <c r="DT11" s="218" t="str">
        <f t="shared" si="54"/>
        <v/>
      </c>
      <c r="DU11" s="218" t="str">
        <f t="shared" si="54"/>
        <v/>
      </c>
      <c r="DV11" s="218" t="str">
        <f t="shared" ref="DV11:EK11" si="55">IF(SUM(DV169,DV326,DV483,DV640,DV797)=0,"",SUM(DV169,DV326,DV483,DV640,DV797))</f>
        <v/>
      </c>
      <c r="DW11" s="218" t="str">
        <f t="shared" si="55"/>
        <v/>
      </c>
      <c r="DX11" s="218" t="str">
        <f t="shared" si="55"/>
        <v/>
      </c>
      <c r="DY11" s="218" t="str">
        <f t="shared" si="55"/>
        <v/>
      </c>
      <c r="DZ11" s="218" t="str">
        <f t="shared" si="55"/>
        <v/>
      </c>
      <c r="EA11" s="218" t="str">
        <f t="shared" si="55"/>
        <v/>
      </c>
      <c r="EB11" s="218" t="str">
        <f t="shared" si="55"/>
        <v/>
      </c>
      <c r="EC11" s="218" t="str">
        <f t="shared" si="55"/>
        <v/>
      </c>
      <c r="ED11" s="218" t="str">
        <f t="shared" si="55"/>
        <v/>
      </c>
      <c r="EE11" s="218" t="str">
        <f t="shared" si="55"/>
        <v/>
      </c>
      <c r="EF11" s="218" t="str">
        <f t="shared" si="55"/>
        <v/>
      </c>
      <c r="EG11" s="218" t="str">
        <f t="shared" si="55"/>
        <v/>
      </c>
      <c r="EH11" s="218" t="str">
        <f t="shared" si="55"/>
        <v/>
      </c>
      <c r="EI11" s="218" t="str">
        <f t="shared" si="55"/>
        <v/>
      </c>
      <c r="EJ11" s="218" t="str">
        <f t="shared" si="55"/>
        <v/>
      </c>
      <c r="EK11" s="218" t="str">
        <f t="shared" si="55"/>
        <v/>
      </c>
      <c r="EL11" s="218" t="str">
        <f t="shared" ref="EL11:FK11" si="56">IF(SUM(EL169,EL326,EL483,EL640,EL797)=0,"",SUM(EL169,EL326,EL483,EL640,EL797))</f>
        <v/>
      </c>
      <c r="EM11" s="218" t="str">
        <f t="shared" si="56"/>
        <v/>
      </c>
      <c r="EN11" s="218" t="str">
        <f t="shared" si="56"/>
        <v/>
      </c>
      <c r="EO11" s="218" t="str">
        <f t="shared" si="56"/>
        <v/>
      </c>
      <c r="EP11" s="218" t="str">
        <f t="shared" si="56"/>
        <v/>
      </c>
      <c r="EQ11" s="218" t="str">
        <f t="shared" si="56"/>
        <v/>
      </c>
      <c r="ER11" s="218" t="str">
        <f t="shared" si="56"/>
        <v/>
      </c>
      <c r="ES11" s="218" t="str">
        <f t="shared" si="56"/>
        <v/>
      </c>
      <c r="ET11" s="218" t="str">
        <f t="shared" si="56"/>
        <v/>
      </c>
      <c r="EU11" s="218" t="str">
        <f t="shared" si="56"/>
        <v/>
      </c>
      <c r="EV11" s="218" t="str">
        <f t="shared" si="56"/>
        <v/>
      </c>
      <c r="EW11" s="218" t="str">
        <f t="shared" si="56"/>
        <v/>
      </c>
      <c r="EX11" s="218" t="str">
        <f t="shared" si="56"/>
        <v/>
      </c>
      <c r="EY11" s="218" t="str">
        <f t="shared" si="56"/>
        <v/>
      </c>
      <c r="EZ11" s="218" t="str">
        <f t="shared" si="56"/>
        <v/>
      </c>
      <c r="FA11" s="218" t="str">
        <f t="shared" si="56"/>
        <v/>
      </c>
      <c r="FB11" s="218" t="str">
        <f t="shared" si="56"/>
        <v/>
      </c>
      <c r="FC11" s="218" t="str">
        <f t="shared" si="56"/>
        <v/>
      </c>
      <c r="FD11" s="218" t="str">
        <f t="shared" si="56"/>
        <v/>
      </c>
      <c r="FE11" s="218" t="str">
        <f t="shared" si="56"/>
        <v/>
      </c>
      <c r="FF11" s="218" t="str">
        <f t="shared" si="56"/>
        <v/>
      </c>
      <c r="FG11" s="218" t="str">
        <f t="shared" si="56"/>
        <v/>
      </c>
      <c r="FH11" s="218" t="str">
        <f t="shared" si="56"/>
        <v/>
      </c>
      <c r="FI11" s="218" t="str">
        <f t="shared" si="56"/>
        <v/>
      </c>
      <c r="FJ11" s="218" t="str">
        <f t="shared" si="56"/>
        <v/>
      </c>
      <c r="FK11" s="218" t="str">
        <f t="shared" si="56"/>
        <v/>
      </c>
      <c r="FL11" s="218" t="str">
        <f t="shared" ref="FL11:HN11" si="57">IF(SUM(FL169,FL326,FL483,FL640,FL797)=0,"",SUM(FL169,FL326,FL483,FL640,FL797))</f>
        <v/>
      </c>
      <c r="FM11" s="218" t="str">
        <f t="shared" si="57"/>
        <v/>
      </c>
      <c r="FN11" s="218" t="str">
        <f t="shared" si="57"/>
        <v/>
      </c>
      <c r="FO11" s="218" t="str">
        <f t="shared" si="57"/>
        <v/>
      </c>
      <c r="FP11" s="218" t="str">
        <f t="shared" si="57"/>
        <v/>
      </c>
      <c r="FQ11" s="218" t="str">
        <f t="shared" si="57"/>
        <v/>
      </c>
      <c r="FR11" s="218" t="str">
        <f t="shared" si="57"/>
        <v/>
      </c>
      <c r="FS11" s="218" t="str">
        <f t="shared" si="57"/>
        <v/>
      </c>
      <c r="FT11" s="218" t="str">
        <f t="shared" si="57"/>
        <v/>
      </c>
      <c r="FU11" s="218" t="str">
        <f t="shared" si="57"/>
        <v/>
      </c>
      <c r="FV11" s="218" t="str">
        <f t="shared" si="57"/>
        <v/>
      </c>
      <c r="FW11" s="218" t="str">
        <f t="shared" si="57"/>
        <v/>
      </c>
      <c r="FX11" s="218" t="str">
        <f t="shared" si="57"/>
        <v/>
      </c>
      <c r="FY11" s="218" t="str">
        <f t="shared" si="57"/>
        <v/>
      </c>
      <c r="FZ11" s="218" t="str">
        <f t="shared" si="57"/>
        <v/>
      </c>
      <c r="GA11" s="218" t="str">
        <f t="shared" si="57"/>
        <v/>
      </c>
      <c r="GB11" s="218" t="str">
        <f t="shared" si="57"/>
        <v/>
      </c>
      <c r="GC11" s="218" t="str">
        <f t="shared" si="57"/>
        <v/>
      </c>
      <c r="GD11" s="218" t="str">
        <f t="shared" si="57"/>
        <v/>
      </c>
      <c r="GE11" s="218" t="str">
        <f t="shared" si="57"/>
        <v/>
      </c>
      <c r="GF11" s="218" t="str">
        <f t="shared" si="57"/>
        <v/>
      </c>
      <c r="GG11" s="218" t="str">
        <f t="shared" si="57"/>
        <v/>
      </c>
      <c r="GH11" s="218" t="str">
        <f t="shared" si="57"/>
        <v/>
      </c>
      <c r="GI11" s="218" t="str">
        <f t="shared" si="57"/>
        <v/>
      </c>
      <c r="GJ11" s="218" t="str">
        <f t="shared" si="57"/>
        <v/>
      </c>
      <c r="GK11" s="218" t="str">
        <f t="shared" si="57"/>
        <v/>
      </c>
      <c r="GL11" s="218" t="str">
        <f t="shared" si="57"/>
        <v/>
      </c>
      <c r="GM11" s="218" t="str">
        <f t="shared" si="57"/>
        <v/>
      </c>
      <c r="GN11" s="218" t="str">
        <f t="shared" si="57"/>
        <v/>
      </c>
      <c r="GO11" s="218" t="str">
        <f t="shared" si="57"/>
        <v/>
      </c>
      <c r="GP11" s="218" t="str">
        <f t="shared" si="57"/>
        <v/>
      </c>
      <c r="GQ11" s="218" t="str">
        <f t="shared" si="57"/>
        <v/>
      </c>
      <c r="GR11" s="218" t="str">
        <f t="shared" si="57"/>
        <v/>
      </c>
      <c r="GS11" s="218" t="str">
        <f t="shared" si="57"/>
        <v/>
      </c>
      <c r="GT11" s="218" t="str">
        <f t="shared" si="57"/>
        <v/>
      </c>
      <c r="GU11" s="218" t="str">
        <f t="shared" si="57"/>
        <v/>
      </c>
      <c r="GV11" s="218" t="str">
        <f t="shared" si="57"/>
        <v/>
      </c>
      <c r="GW11" s="218" t="str">
        <f t="shared" si="57"/>
        <v/>
      </c>
      <c r="GX11" s="218" t="str">
        <f t="shared" si="57"/>
        <v/>
      </c>
      <c r="GY11" s="218" t="str">
        <f t="shared" si="57"/>
        <v/>
      </c>
      <c r="GZ11" s="218" t="str">
        <f t="shared" si="57"/>
        <v/>
      </c>
      <c r="HA11" s="218" t="str">
        <f t="shared" si="57"/>
        <v/>
      </c>
      <c r="HB11" s="218" t="str">
        <f t="shared" si="57"/>
        <v/>
      </c>
      <c r="HC11" s="218" t="str">
        <f t="shared" si="57"/>
        <v/>
      </c>
      <c r="HD11" s="218" t="str">
        <f t="shared" si="57"/>
        <v/>
      </c>
      <c r="HE11" s="218" t="str">
        <f t="shared" si="57"/>
        <v/>
      </c>
      <c r="HF11" s="218" t="str">
        <f t="shared" si="57"/>
        <v/>
      </c>
      <c r="HG11" s="218" t="str">
        <f t="shared" si="57"/>
        <v/>
      </c>
      <c r="HH11" s="218" t="str">
        <f t="shared" si="57"/>
        <v/>
      </c>
      <c r="HI11" s="218" t="str">
        <f t="shared" si="57"/>
        <v/>
      </c>
      <c r="HJ11" s="218" t="str">
        <f t="shared" si="57"/>
        <v/>
      </c>
      <c r="HK11" s="218" t="str">
        <f t="shared" si="57"/>
        <v/>
      </c>
      <c r="HL11" s="218" t="str">
        <f t="shared" si="57"/>
        <v/>
      </c>
      <c r="HM11" s="218" t="str">
        <f t="shared" si="57"/>
        <v/>
      </c>
      <c r="HN11" s="218" t="str">
        <f t="shared" si="57"/>
        <v/>
      </c>
      <c r="HO11" s="218" t="str">
        <f t="shared" ref="HO11:HQ11" si="58">IF(SUM(HO169,HO326,HO483,HO640,HO797)=0,"",SUM(HO169,HO326,HO483,HO640,HO797))</f>
        <v/>
      </c>
      <c r="HP11" s="218" t="str">
        <f t="shared" si="58"/>
        <v/>
      </c>
      <c r="HQ11" s="218" t="str">
        <f t="shared" si="58"/>
        <v/>
      </c>
    </row>
    <row r="12" spans="1:225" s="73" customFormat="1" ht="18" customHeight="1" x14ac:dyDescent="0.25">
      <c r="A12" s="223" t="str">
        <f t="shared" si="40"/>
        <v>3.1.6</v>
      </c>
      <c r="B12" s="173" t="str">
        <f t="shared" si="40"/>
        <v>PMR</v>
      </c>
      <c r="C12" s="218">
        <f t="shared" si="14"/>
        <v>0</v>
      </c>
      <c r="D12" s="218">
        <f t="shared" si="15"/>
        <v>0</v>
      </c>
      <c r="E12" s="219">
        <f t="shared" si="26"/>
        <v>0</v>
      </c>
      <c r="F12" s="219">
        <f t="shared" si="26"/>
        <v>0</v>
      </c>
      <c r="G12" s="176">
        <f t="shared" si="16"/>
        <v>20</v>
      </c>
      <c r="H12" s="176" t="str">
        <f t="shared" si="16"/>
        <v/>
      </c>
      <c r="I12" s="226" t="str">
        <f t="shared" si="16"/>
        <v/>
      </c>
      <c r="J12" s="226" t="str">
        <f t="shared" si="16"/>
        <v/>
      </c>
      <c r="K12" s="227" t="str">
        <f t="shared" si="17"/>
        <v/>
      </c>
      <c r="L12" s="227">
        <f t="shared" si="17"/>
        <v>1</v>
      </c>
      <c r="M12" s="226" t="str">
        <f t="shared" si="18"/>
        <v/>
      </c>
      <c r="N12" s="226" t="str">
        <f t="shared" si="18"/>
        <v/>
      </c>
      <c r="O12" s="491"/>
      <c r="P12" s="218" t="str">
        <f t="shared" ref="P12:BI12" si="59">IF(SUM(P170,P327,P484,P641,P798)=0,"",SUM(P170,P327,P484,P641,P798))</f>
        <v/>
      </c>
      <c r="Q12" s="218" t="str">
        <f t="shared" si="59"/>
        <v/>
      </c>
      <c r="R12" s="218" t="str">
        <f t="shared" si="59"/>
        <v/>
      </c>
      <c r="S12" s="218" t="str">
        <f t="shared" si="59"/>
        <v/>
      </c>
      <c r="T12" s="218" t="str">
        <f t="shared" si="59"/>
        <v/>
      </c>
      <c r="U12" s="218" t="str">
        <f t="shared" si="59"/>
        <v/>
      </c>
      <c r="V12" s="218" t="str">
        <f t="shared" si="59"/>
        <v/>
      </c>
      <c r="W12" s="218" t="str">
        <f t="shared" si="59"/>
        <v/>
      </c>
      <c r="X12" s="218" t="str">
        <f t="shared" si="59"/>
        <v/>
      </c>
      <c r="Y12" s="218" t="str">
        <f t="shared" si="59"/>
        <v/>
      </c>
      <c r="Z12" s="218" t="str">
        <f t="shared" si="59"/>
        <v/>
      </c>
      <c r="AA12" s="218" t="str">
        <f t="shared" si="59"/>
        <v/>
      </c>
      <c r="AB12" s="218" t="str">
        <f t="shared" si="59"/>
        <v/>
      </c>
      <c r="AC12" s="218" t="str">
        <f t="shared" si="59"/>
        <v/>
      </c>
      <c r="AD12" s="218" t="str">
        <f t="shared" si="59"/>
        <v/>
      </c>
      <c r="AE12" s="218" t="str">
        <f t="shared" si="59"/>
        <v/>
      </c>
      <c r="AF12" s="218" t="str">
        <f t="shared" si="59"/>
        <v/>
      </c>
      <c r="AG12" s="218" t="str">
        <f t="shared" si="59"/>
        <v/>
      </c>
      <c r="AH12" s="218" t="str">
        <f t="shared" si="59"/>
        <v/>
      </c>
      <c r="AI12" s="218" t="str">
        <f t="shared" si="59"/>
        <v/>
      </c>
      <c r="AJ12" s="218" t="str">
        <f t="shared" si="59"/>
        <v/>
      </c>
      <c r="AK12" s="218" t="str">
        <f t="shared" si="59"/>
        <v/>
      </c>
      <c r="AL12" s="218" t="str">
        <f t="shared" si="59"/>
        <v/>
      </c>
      <c r="AM12" s="218" t="str">
        <f t="shared" si="59"/>
        <v/>
      </c>
      <c r="AN12" s="218" t="str">
        <f t="shared" si="59"/>
        <v/>
      </c>
      <c r="AO12" s="218" t="str">
        <f t="shared" si="59"/>
        <v/>
      </c>
      <c r="AP12" s="218" t="str">
        <f t="shared" si="59"/>
        <v/>
      </c>
      <c r="AQ12" s="218" t="str">
        <f t="shared" si="59"/>
        <v/>
      </c>
      <c r="AR12" s="218" t="str">
        <f t="shared" si="59"/>
        <v/>
      </c>
      <c r="AS12" s="218" t="str">
        <f t="shared" si="59"/>
        <v/>
      </c>
      <c r="AT12" s="218" t="str">
        <f t="shared" si="59"/>
        <v/>
      </c>
      <c r="AU12" s="218" t="str">
        <f t="shared" si="59"/>
        <v/>
      </c>
      <c r="AV12" s="218" t="str">
        <f t="shared" si="59"/>
        <v/>
      </c>
      <c r="AW12" s="218" t="str">
        <f t="shared" si="59"/>
        <v/>
      </c>
      <c r="AX12" s="218" t="str">
        <f t="shared" si="59"/>
        <v/>
      </c>
      <c r="AY12" s="218" t="str">
        <f t="shared" si="59"/>
        <v/>
      </c>
      <c r="AZ12" s="218" t="str">
        <f t="shared" si="59"/>
        <v/>
      </c>
      <c r="BA12" s="218" t="str">
        <f t="shared" si="59"/>
        <v/>
      </c>
      <c r="BB12" s="218" t="str">
        <f t="shared" si="59"/>
        <v/>
      </c>
      <c r="BC12" s="218" t="str">
        <f t="shared" si="59"/>
        <v/>
      </c>
      <c r="BD12" s="218" t="str">
        <f t="shared" si="59"/>
        <v/>
      </c>
      <c r="BE12" s="218" t="str">
        <f t="shared" si="59"/>
        <v/>
      </c>
      <c r="BF12" s="218" t="str">
        <f t="shared" si="59"/>
        <v/>
      </c>
      <c r="BG12" s="218" t="str">
        <f t="shared" si="59"/>
        <v/>
      </c>
      <c r="BH12" s="218" t="str">
        <f t="shared" si="59"/>
        <v/>
      </c>
      <c r="BI12" s="218" t="str">
        <f t="shared" si="59"/>
        <v/>
      </c>
      <c r="BJ12" s="218" t="str">
        <f t="shared" ref="BJ12:DU12" si="60">IF(SUM(BJ170,BJ327,BJ484,BJ641,BJ798)=0,"",SUM(BJ170,BJ327,BJ484,BJ641,BJ798))</f>
        <v/>
      </c>
      <c r="BK12" s="218" t="str">
        <f t="shared" si="60"/>
        <v/>
      </c>
      <c r="BL12" s="218" t="str">
        <f t="shared" si="60"/>
        <v/>
      </c>
      <c r="BM12" s="218" t="str">
        <f t="shared" si="60"/>
        <v/>
      </c>
      <c r="BN12" s="218" t="str">
        <f t="shared" si="60"/>
        <v/>
      </c>
      <c r="BO12" s="218" t="str">
        <f t="shared" si="60"/>
        <v/>
      </c>
      <c r="BP12" s="218" t="str">
        <f t="shared" si="60"/>
        <v/>
      </c>
      <c r="BQ12" s="218" t="str">
        <f t="shared" si="60"/>
        <v/>
      </c>
      <c r="BR12" s="218" t="str">
        <f t="shared" si="60"/>
        <v/>
      </c>
      <c r="BS12" s="218" t="str">
        <f t="shared" si="60"/>
        <v/>
      </c>
      <c r="BT12" s="218" t="str">
        <f t="shared" si="60"/>
        <v/>
      </c>
      <c r="BU12" s="218" t="str">
        <f t="shared" si="60"/>
        <v/>
      </c>
      <c r="BV12" s="218" t="str">
        <f t="shared" si="60"/>
        <v/>
      </c>
      <c r="BW12" s="218" t="str">
        <f t="shared" si="60"/>
        <v/>
      </c>
      <c r="BX12" s="218" t="str">
        <f t="shared" si="60"/>
        <v/>
      </c>
      <c r="BY12" s="218" t="str">
        <f t="shared" si="60"/>
        <v/>
      </c>
      <c r="BZ12" s="218" t="str">
        <f t="shared" si="60"/>
        <v/>
      </c>
      <c r="CA12" s="218" t="str">
        <f t="shared" si="60"/>
        <v/>
      </c>
      <c r="CB12" s="218" t="str">
        <f t="shared" si="60"/>
        <v/>
      </c>
      <c r="CC12" s="218" t="str">
        <f t="shared" si="60"/>
        <v/>
      </c>
      <c r="CD12" s="218" t="str">
        <f t="shared" si="60"/>
        <v/>
      </c>
      <c r="CE12" s="218" t="str">
        <f t="shared" si="60"/>
        <v/>
      </c>
      <c r="CF12" s="218" t="str">
        <f t="shared" si="60"/>
        <v/>
      </c>
      <c r="CG12" s="218" t="str">
        <f t="shared" si="60"/>
        <v/>
      </c>
      <c r="CH12" s="218" t="str">
        <f t="shared" si="60"/>
        <v/>
      </c>
      <c r="CI12" s="218" t="str">
        <f t="shared" si="60"/>
        <v/>
      </c>
      <c r="CJ12" s="218" t="str">
        <f t="shared" si="60"/>
        <v/>
      </c>
      <c r="CK12" s="218" t="str">
        <f t="shared" si="60"/>
        <v/>
      </c>
      <c r="CL12" s="218" t="str">
        <f t="shared" si="60"/>
        <v/>
      </c>
      <c r="CM12" s="218" t="str">
        <f t="shared" si="60"/>
        <v/>
      </c>
      <c r="CN12" s="218" t="str">
        <f t="shared" si="60"/>
        <v/>
      </c>
      <c r="CO12" s="218" t="str">
        <f t="shared" si="60"/>
        <v/>
      </c>
      <c r="CP12" s="218" t="str">
        <f t="shared" si="60"/>
        <v/>
      </c>
      <c r="CQ12" s="218" t="str">
        <f t="shared" si="60"/>
        <v/>
      </c>
      <c r="CR12" s="218" t="str">
        <f t="shared" si="60"/>
        <v/>
      </c>
      <c r="CS12" s="218" t="str">
        <f t="shared" si="60"/>
        <v/>
      </c>
      <c r="CT12" s="218" t="str">
        <f t="shared" si="60"/>
        <v/>
      </c>
      <c r="CU12" s="218" t="str">
        <f t="shared" si="60"/>
        <v/>
      </c>
      <c r="CV12" s="218" t="str">
        <f t="shared" si="60"/>
        <v/>
      </c>
      <c r="CW12" s="218" t="str">
        <f t="shared" si="60"/>
        <v/>
      </c>
      <c r="CX12" s="218" t="str">
        <f t="shared" si="60"/>
        <v/>
      </c>
      <c r="CY12" s="218" t="str">
        <f t="shared" si="60"/>
        <v/>
      </c>
      <c r="CZ12" s="218" t="str">
        <f t="shared" si="60"/>
        <v/>
      </c>
      <c r="DA12" s="218" t="str">
        <f t="shared" si="60"/>
        <v/>
      </c>
      <c r="DB12" s="218" t="str">
        <f t="shared" si="60"/>
        <v/>
      </c>
      <c r="DC12" s="218" t="str">
        <f t="shared" si="60"/>
        <v/>
      </c>
      <c r="DD12" s="218" t="str">
        <f t="shared" si="60"/>
        <v/>
      </c>
      <c r="DE12" s="218" t="str">
        <f t="shared" si="60"/>
        <v/>
      </c>
      <c r="DF12" s="218" t="str">
        <f t="shared" si="60"/>
        <v/>
      </c>
      <c r="DG12" s="218" t="str">
        <f t="shared" si="60"/>
        <v/>
      </c>
      <c r="DH12" s="218" t="str">
        <f t="shared" si="60"/>
        <v/>
      </c>
      <c r="DI12" s="218" t="str">
        <f t="shared" si="60"/>
        <v/>
      </c>
      <c r="DJ12" s="218" t="str">
        <f t="shared" si="60"/>
        <v/>
      </c>
      <c r="DK12" s="218" t="str">
        <f t="shared" si="60"/>
        <v/>
      </c>
      <c r="DL12" s="218" t="str">
        <f t="shared" si="60"/>
        <v/>
      </c>
      <c r="DM12" s="218" t="str">
        <f t="shared" si="60"/>
        <v/>
      </c>
      <c r="DN12" s="218" t="str">
        <f t="shared" si="60"/>
        <v/>
      </c>
      <c r="DO12" s="218" t="str">
        <f t="shared" si="60"/>
        <v/>
      </c>
      <c r="DP12" s="218" t="str">
        <f t="shared" si="60"/>
        <v/>
      </c>
      <c r="DQ12" s="218" t="str">
        <f t="shared" si="60"/>
        <v/>
      </c>
      <c r="DR12" s="218" t="str">
        <f t="shared" si="60"/>
        <v/>
      </c>
      <c r="DS12" s="218" t="str">
        <f t="shared" si="60"/>
        <v/>
      </c>
      <c r="DT12" s="218" t="str">
        <f t="shared" si="60"/>
        <v/>
      </c>
      <c r="DU12" s="218" t="str">
        <f t="shared" si="60"/>
        <v/>
      </c>
      <c r="DV12" s="218" t="str">
        <f t="shared" ref="DV12:EK12" si="61">IF(SUM(DV170,DV327,DV484,DV641,DV798)=0,"",SUM(DV170,DV327,DV484,DV641,DV798))</f>
        <v/>
      </c>
      <c r="DW12" s="218" t="str">
        <f t="shared" si="61"/>
        <v/>
      </c>
      <c r="DX12" s="218" t="str">
        <f t="shared" si="61"/>
        <v/>
      </c>
      <c r="DY12" s="218" t="str">
        <f t="shared" si="61"/>
        <v/>
      </c>
      <c r="DZ12" s="218" t="str">
        <f t="shared" si="61"/>
        <v/>
      </c>
      <c r="EA12" s="218" t="str">
        <f t="shared" si="61"/>
        <v/>
      </c>
      <c r="EB12" s="218" t="str">
        <f t="shared" si="61"/>
        <v/>
      </c>
      <c r="EC12" s="218" t="str">
        <f t="shared" si="61"/>
        <v/>
      </c>
      <c r="ED12" s="218" t="str">
        <f t="shared" si="61"/>
        <v/>
      </c>
      <c r="EE12" s="218" t="str">
        <f t="shared" si="61"/>
        <v/>
      </c>
      <c r="EF12" s="218" t="str">
        <f t="shared" si="61"/>
        <v/>
      </c>
      <c r="EG12" s="218" t="str">
        <f t="shared" si="61"/>
        <v/>
      </c>
      <c r="EH12" s="218" t="str">
        <f t="shared" si="61"/>
        <v/>
      </c>
      <c r="EI12" s="218" t="str">
        <f t="shared" si="61"/>
        <v/>
      </c>
      <c r="EJ12" s="218" t="str">
        <f t="shared" si="61"/>
        <v/>
      </c>
      <c r="EK12" s="218" t="str">
        <f t="shared" si="61"/>
        <v/>
      </c>
      <c r="EL12" s="218" t="str">
        <f t="shared" ref="EL12:FK12" si="62">IF(SUM(EL170,EL327,EL484,EL641,EL798)=0,"",SUM(EL170,EL327,EL484,EL641,EL798))</f>
        <v/>
      </c>
      <c r="EM12" s="218" t="str">
        <f t="shared" si="62"/>
        <v/>
      </c>
      <c r="EN12" s="218" t="str">
        <f t="shared" si="62"/>
        <v/>
      </c>
      <c r="EO12" s="218" t="str">
        <f t="shared" si="62"/>
        <v/>
      </c>
      <c r="EP12" s="218" t="str">
        <f t="shared" si="62"/>
        <v/>
      </c>
      <c r="EQ12" s="218" t="str">
        <f t="shared" si="62"/>
        <v/>
      </c>
      <c r="ER12" s="218" t="str">
        <f t="shared" si="62"/>
        <v/>
      </c>
      <c r="ES12" s="218" t="str">
        <f t="shared" si="62"/>
        <v/>
      </c>
      <c r="ET12" s="218" t="str">
        <f t="shared" si="62"/>
        <v/>
      </c>
      <c r="EU12" s="218" t="str">
        <f t="shared" si="62"/>
        <v/>
      </c>
      <c r="EV12" s="218" t="str">
        <f t="shared" si="62"/>
        <v/>
      </c>
      <c r="EW12" s="218" t="str">
        <f t="shared" si="62"/>
        <v/>
      </c>
      <c r="EX12" s="218" t="str">
        <f t="shared" si="62"/>
        <v/>
      </c>
      <c r="EY12" s="218" t="str">
        <f t="shared" si="62"/>
        <v/>
      </c>
      <c r="EZ12" s="218" t="str">
        <f t="shared" si="62"/>
        <v/>
      </c>
      <c r="FA12" s="218" t="str">
        <f t="shared" si="62"/>
        <v/>
      </c>
      <c r="FB12" s="218" t="str">
        <f t="shared" si="62"/>
        <v/>
      </c>
      <c r="FC12" s="218" t="str">
        <f t="shared" si="62"/>
        <v/>
      </c>
      <c r="FD12" s="218" t="str">
        <f t="shared" si="62"/>
        <v/>
      </c>
      <c r="FE12" s="218" t="str">
        <f t="shared" si="62"/>
        <v/>
      </c>
      <c r="FF12" s="218" t="str">
        <f t="shared" si="62"/>
        <v/>
      </c>
      <c r="FG12" s="218" t="str">
        <f t="shared" si="62"/>
        <v/>
      </c>
      <c r="FH12" s="218" t="str">
        <f t="shared" si="62"/>
        <v/>
      </c>
      <c r="FI12" s="218" t="str">
        <f t="shared" si="62"/>
        <v/>
      </c>
      <c r="FJ12" s="218" t="str">
        <f t="shared" si="62"/>
        <v/>
      </c>
      <c r="FK12" s="218" t="str">
        <f t="shared" si="62"/>
        <v/>
      </c>
      <c r="FL12" s="218" t="str">
        <f t="shared" ref="FL12:HN12" si="63">IF(SUM(FL170,FL327,FL484,FL641,FL798)=0,"",SUM(FL170,FL327,FL484,FL641,FL798))</f>
        <v/>
      </c>
      <c r="FM12" s="218" t="str">
        <f t="shared" si="63"/>
        <v/>
      </c>
      <c r="FN12" s="218" t="str">
        <f t="shared" si="63"/>
        <v/>
      </c>
      <c r="FO12" s="218" t="str">
        <f t="shared" si="63"/>
        <v/>
      </c>
      <c r="FP12" s="218" t="str">
        <f t="shared" si="63"/>
        <v/>
      </c>
      <c r="FQ12" s="218" t="str">
        <f t="shared" si="63"/>
        <v/>
      </c>
      <c r="FR12" s="218" t="str">
        <f t="shared" si="63"/>
        <v/>
      </c>
      <c r="FS12" s="218" t="str">
        <f t="shared" si="63"/>
        <v/>
      </c>
      <c r="FT12" s="218" t="str">
        <f t="shared" si="63"/>
        <v/>
      </c>
      <c r="FU12" s="218" t="str">
        <f t="shared" si="63"/>
        <v/>
      </c>
      <c r="FV12" s="218" t="str">
        <f t="shared" si="63"/>
        <v/>
      </c>
      <c r="FW12" s="218" t="str">
        <f t="shared" si="63"/>
        <v/>
      </c>
      <c r="FX12" s="218" t="str">
        <f t="shared" si="63"/>
        <v/>
      </c>
      <c r="FY12" s="218" t="str">
        <f t="shared" si="63"/>
        <v/>
      </c>
      <c r="FZ12" s="218" t="str">
        <f t="shared" si="63"/>
        <v/>
      </c>
      <c r="GA12" s="218" t="str">
        <f t="shared" si="63"/>
        <v/>
      </c>
      <c r="GB12" s="218" t="str">
        <f t="shared" si="63"/>
        <v/>
      </c>
      <c r="GC12" s="218" t="str">
        <f t="shared" si="63"/>
        <v/>
      </c>
      <c r="GD12" s="218" t="str">
        <f t="shared" si="63"/>
        <v/>
      </c>
      <c r="GE12" s="218" t="str">
        <f t="shared" si="63"/>
        <v/>
      </c>
      <c r="GF12" s="218" t="str">
        <f t="shared" si="63"/>
        <v/>
      </c>
      <c r="GG12" s="218" t="str">
        <f t="shared" si="63"/>
        <v/>
      </c>
      <c r="GH12" s="218" t="str">
        <f t="shared" si="63"/>
        <v/>
      </c>
      <c r="GI12" s="218" t="str">
        <f t="shared" si="63"/>
        <v/>
      </c>
      <c r="GJ12" s="218" t="str">
        <f t="shared" si="63"/>
        <v/>
      </c>
      <c r="GK12" s="218" t="str">
        <f t="shared" si="63"/>
        <v/>
      </c>
      <c r="GL12" s="218" t="str">
        <f t="shared" si="63"/>
        <v/>
      </c>
      <c r="GM12" s="218" t="str">
        <f t="shared" si="63"/>
        <v/>
      </c>
      <c r="GN12" s="218" t="str">
        <f t="shared" si="63"/>
        <v/>
      </c>
      <c r="GO12" s="218" t="str">
        <f t="shared" si="63"/>
        <v/>
      </c>
      <c r="GP12" s="218" t="str">
        <f t="shared" si="63"/>
        <v/>
      </c>
      <c r="GQ12" s="218" t="str">
        <f t="shared" si="63"/>
        <v/>
      </c>
      <c r="GR12" s="218" t="str">
        <f t="shared" si="63"/>
        <v/>
      </c>
      <c r="GS12" s="218" t="str">
        <f t="shared" si="63"/>
        <v/>
      </c>
      <c r="GT12" s="218" t="str">
        <f t="shared" si="63"/>
        <v/>
      </c>
      <c r="GU12" s="218" t="str">
        <f t="shared" si="63"/>
        <v/>
      </c>
      <c r="GV12" s="218" t="str">
        <f t="shared" si="63"/>
        <v/>
      </c>
      <c r="GW12" s="218" t="str">
        <f t="shared" si="63"/>
        <v/>
      </c>
      <c r="GX12" s="218" t="str">
        <f t="shared" si="63"/>
        <v/>
      </c>
      <c r="GY12" s="218" t="str">
        <f t="shared" si="63"/>
        <v/>
      </c>
      <c r="GZ12" s="218" t="str">
        <f t="shared" si="63"/>
        <v/>
      </c>
      <c r="HA12" s="218" t="str">
        <f t="shared" si="63"/>
        <v/>
      </c>
      <c r="HB12" s="218" t="str">
        <f t="shared" si="63"/>
        <v/>
      </c>
      <c r="HC12" s="218" t="str">
        <f t="shared" si="63"/>
        <v/>
      </c>
      <c r="HD12" s="218" t="str">
        <f t="shared" si="63"/>
        <v/>
      </c>
      <c r="HE12" s="218" t="str">
        <f t="shared" si="63"/>
        <v/>
      </c>
      <c r="HF12" s="218" t="str">
        <f t="shared" si="63"/>
        <v/>
      </c>
      <c r="HG12" s="218" t="str">
        <f t="shared" si="63"/>
        <v/>
      </c>
      <c r="HH12" s="218" t="str">
        <f t="shared" si="63"/>
        <v/>
      </c>
      <c r="HI12" s="218" t="str">
        <f t="shared" si="63"/>
        <v/>
      </c>
      <c r="HJ12" s="218" t="str">
        <f t="shared" si="63"/>
        <v/>
      </c>
      <c r="HK12" s="218" t="str">
        <f t="shared" si="63"/>
        <v/>
      </c>
      <c r="HL12" s="218" t="str">
        <f t="shared" si="63"/>
        <v/>
      </c>
      <c r="HM12" s="218" t="str">
        <f t="shared" si="63"/>
        <v/>
      </c>
      <c r="HN12" s="218" t="str">
        <f t="shared" si="63"/>
        <v/>
      </c>
      <c r="HO12" s="218" t="str">
        <f t="shared" ref="HO12:HQ12" si="64">IF(SUM(HO170,HO327,HO484,HO641,HO798)=0,"",SUM(HO170,HO327,HO484,HO641,HO798))</f>
        <v/>
      </c>
      <c r="HP12" s="218" t="str">
        <f t="shared" si="64"/>
        <v/>
      </c>
      <c r="HQ12" s="218" t="str">
        <f t="shared" si="64"/>
        <v/>
      </c>
    </row>
    <row r="13" spans="1:225" s="73" customFormat="1" ht="18" customHeight="1" x14ac:dyDescent="0.25">
      <c r="A13" s="223" t="str">
        <f t="shared" si="40"/>
        <v>3.1.7</v>
      </c>
      <c r="B13" s="173" t="str">
        <f t="shared" si="40"/>
        <v>Schedule</v>
      </c>
      <c r="C13" s="218">
        <f t="shared" si="14"/>
        <v>0</v>
      </c>
      <c r="D13" s="218">
        <f t="shared" si="15"/>
        <v>0</v>
      </c>
      <c r="E13" s="219">
        <f t="shared" si="26"/>
        <v>0</v>
      </c>
      <c r="F13" s="219">
        <f t="shared" si="26"/>
        <v>0</v>
      </c>
      <c r="G13" s="176">
        <f t="shared" si="16"/>
        <v>10</v>
      </c>
      <c r="H13" s="176" t="str">
        <f t="shared" si="16"/>
        <v/>
      </c>
      <c r="I13" s="226" t="str">
        <f t="shared" si="16"/>
        <v/>
      </c>
      <c r="J13" s="226" t="str">
        <f t="shared" si="16"/>
        <v/>
      </c>
      <c r="K13" s="227" t="str">
        <f t="shared" si="17"/>
        <v/>
      </c>
      <c r="L13" s="227">
        <f t="shared" si="17"/>
        <v>1</v>
      </c>
      <c r="M13" s="226" t="str">
        <f t="shared" si="18"/>
        <v/>
      </c>
      <c r="N13" s="226" t="str">
        <f t="shared" si="18"/>
        <v/>
      </c>
      <c r="O13" s="491"/>
      <c r="P13" s="218" t="str">
        <f t="shared" ref="P13:BI13" si="65">IF(SUM(P171,P328,P485,P642,P799)=0,"",SUM(P171,P328,P485,P642,P799))</f>
        <v/>
      </c>
      <c r="Q13" s="218" t="str">
        <f t="shared" si="65"/>
        <v/>
      </c>
      <c r="R13" s="218" t="str">
        <f t="shared" si="65"/>
        <v/>
      </c>
      <c r="S13" s="218" t="str">
        <f t="shared" si="65"/>
        <v/>
      </c>
      <c r="T13" s="218" t="str">
        <f t="shared" si="65"/>
        <v/>
      </c>
      <c r="U13" s="218" t="str">
        <f t="shared" si="65"/>
        <v/>
      </c>
      <c r="V13" s="218" t="str">
        <f t="shared" si="65"/>
        <v/>
      </c>
      <c r="W13" s="218" t="str">
        <f t="shared" si="65"/>
        <v/>
      </c>
      <c r="X13" s="218" t="str">
        <f t="shared" si="65"/>
        <v/>
      </c>
      <c r="Y13" s="218" t="str">
        <f t="shared" si="65"/>
        <v/>
      </c>
      <c r="Z13" s="218" t="str">
        <f t="shared" si="65"/>
        <v/>
      </c>
      <c r="AA13" s="218" t="str">
        <f t="shared" si="65"/>
        <v/>
      </c>
      <c r="AB13" s="218" t="str">
        <f t="shared" si="65"/>
        <v/>
      </c>
      <c r="AC13" s="218" t="str">
        <f t="shared" si="65"/>
        <v/>
      </c>
      <c r="AD13" s="218" t="str">
        <f t="shared" si="65"/>
        <v/>
      </c>
      <c r="AE13" s="218" t="str">
        <f t="shared" si="65"/>
        <v/>
      </c>
      <c r="AF13" s="218" t="str">
        <f t="shared" si="65"/>
        <v/>
      </c>
      <c r="AG13" s="218" t="str">
        <f t="shared" si="65"/>
        <v/>
      </c>
      <c r="AH13" s="218" t="str">
        <f t="shared" si="65"/>
        <v/>
      </c>
      <c r="AI13" s="218" t="str">
        <f t="shared" si="65"/>
        <v/>
      </c>
      <c r="AJ13" s="218" t="str">
        <f t="shared" si="65"/>
        <v/>
      </c>
      <c r="AK13" s="218" t="str">
        <f t="shared" si="65"/>
        <v/>
      </c>
      <c r="AL13" s="218" t="str">
        <f t="shared" si="65"/>
        <v/>
      </c>
      <c r="AM13" s="218" t="str">
        <f t="shared" si="65"/>
        <v/>
      </c>
      <c r="AN13" s="218" t="str">
        <f t="shared" si="65"/>
        <v/>
      </c>
      <c r="AO13" s="218" t="str">
        <f t="shared" si="65"/>
        <v/>
      </c>
      <c r="AP13" s="218" t="str">
        <f t="shared" si="65"/>
        <v/>
      </c>
      <c r="AQ13" s="218" t="str">
        <f t="shared" si="65"/>
        <v/>
      </c>
      <c r="AR13" s="218" t="str">
        <f t="shared" si="65"/>
        <v/>
      </c>
      <c r="AS13" s="218" t="str">
        <f t="shared" si="65"/>
        <v/>
      </c>
      <c r="AT13" s="218" t="str">
        <f t="shared" si="65"/>
        <v/>
      </c>
      <c r="AU13" s="218" t="str">
        <f t="shared" si="65"/>
        <v/>
      </c>
      <c r="AV13" s="218" t="str">
        <f t="shared" si="65"/>
        <v/>
      </c>
      <c r="AW13" s="218" t="str">
        <f t="shared" si="65"/>
        <v/>
      </c>
      <c r="AX13" s="218" t="str">
        <f t="shared" si="65"/>
        <v/>
      </c>
      <c r="AY13" s="218" t="str">
        <f t="shared" si="65"/>
        <v/>
      </c>
      <c r="AZ13" s="218" t="str">
        <f t="shared" si="65"/>
        <v/>
      </c>
      <c r="BA13" s="218" t="str">
        <f t="shared" si="65"/>
        <v/>
      </c>
      <c r="BB13" s="218" t="str">
        <f t="shared" si="65"/>
        <v/>
      </c>
      <c r="BC13" s="218" t="str">
        <f t="shared" si="65"/>
        <v/>
      </c>
      <c r="BD13" s="218" t="str">
        <f t="shared" si="65"/>
        <v/>
      </c>
      <c r="BE13" s="218" t="str">
        <f t="shared" si="65"/>
        <v/>
      </c>
      <c r="BF13" s="218" t="str">
        <f t="shared" si="65"/>
        <v/>
      </c>
      <c r="BG13" s="218" t="str">
        <f t="shared" si="65"/>
        <v/>
      </c>
      <c r="BH13" s="218" t="str">
        <f t="shared" si="65"/>
        <v/>
      </c>
      <c r="BI13" s="218" t="str">
        <f t="shared" si="65"/>
        <v/>
      </c>
      <c r="BJ13" s="218" t="str">
        <f t="shared" ref="BJ13:DU13" si="66">IF(SUM(BJ171,BJ328,BJ485,BJ642,BJ799)=0,"",SUM(BJ171,BJ328,BJ485,BJ642,BJ799))</f>
        <v/>
      </c>
      <c r="BK13" s="218" t="str">
        <f t="shared" si="66"/>
        <v/>
      </c>
      <c r="BL13" s="218" t="str">
        <f t="shared" si="66"/>
        <v/>
      </c>
      <c r="BM13" s="218" t="str">
        <f t="shared" si="66"/>
        <v/>
      </c>
      <c r="BN13" s="218" t="str">
        <f t="shared" si="66"/>
        <v/>
      </c>
      <c r="BO13" s="218" t="str">
        <f t="shared" si="66"/>
        <v/>
      </c>
      <c r="BP13" s="218" t="str">
        <f t="shared" si="66"/>
        <v/>
      </c>
      <c r="BQ13" s="218" t="str">
        <f t="shared" si="66"/>
        <v/>
      </c>
      <c r="BR13" s="218" t="str">
        <f t="shared" si="66"/>
        <v/>
      </c>
      <c r="BS13" s="218" t="str">
        <f t="shared" si="66"/>
        <v/>
      </c>
      <c r="BT13" s="218" t="str">
        <f t="shared" si="66"/>
        <v/>
      </c>
      <c r="BU13" s="218" t="str">
        <f t="shared" si="66"/>
        <v/>
      </c>
      <c r="BV13" s="218" t="str">
        <f t="shared" si="66"/>
        <v/>
      </c>
      <c r="BW13" s="218" t="str">
        <f t="shared" si="66"/>
        <v/>
      </c>
      <c r="BX13" s="218" t="str">
        <f t="shared" si="66"/>
        <v/>
      </c>
      <c r="BY13" s="218" t="str">
        <f t="shared" si="66"/>
        <v/>
      </c>
      <c r="BZ13" s="218" t="str">
        <f t="shared" si="66"/>
        <v/>
      </c>
      <c r="CA13" s="218" t="str">
        <f t="shared" si="66"/>
        <v/>
      </c>
      <c r="CB13" s="218" t="str">
        <f t="shared" si="66"/>
        <v/>
      </c>
      <c r="CC13" s="218" t="str">
        <f t="shared" si="66"/>
        <v/>
      </c>
      <c r="CD13" s="218" t="str">
        <f t="shared" si="66"/>
        <v/>
      </c>
      <c r="CE13" s="218" t="str">
        <f t="shared" si="66"/>
        <v/>
      </c>
      <c r="CF13" s="218" t="str">
        <f t="shared" si="66"/>
        <v/>
      </c>
      <c r="CG13" s="218" t="str">
        <f t="shared" si="66"/>
        <v/>
      </c>
      <c r="CH13" s="218" t="str">
        <f t="shared" si="66"/>
        <v/>
      </c>
      <c r="CI13" s="218" t="str">
        <f t="shared" si="66"/>
        <v/>
      </c>
      <c r="CJ13" s="218" t="str">
        <f t="shared" si="66"/>
        <v/>
      </c>
      <c r="CK13" s="218" t="str">
        <f t="shared" si="66"/>
        <v/>
      </c>
      <c r="CL13" s="218" t="str">
        <f t="shared" si="66"/>
        <v/>
      </c>
      <c r="CM13" s="218" t="str">
        <f t="shared" si="66"/>
        <v/>
      </c>
      <c r="CN13" s="218" t="str">
        <f t="shared" si="66"/>
        <v/>
      </c>
      <c r="CO13" s="218" t="str">
        <f t="shared" si="66"/>
        <v/>
      </c>
      <c r="CP13" s="218" t="str">
        <f t="shared" si="66"/>
        <v/>
      </c>
      <c r="CQ13" s="218" t="str">
        <f t="shared" si="66"/>
        <v/>
      </c>
      <c r="CR13" s="218" t="str">
        <f t="shared" si="66"/>
        <v/>
      </c>
      <c r="CS13" s="218" t="str">
        <f t="shared" si="66"/>
        <v/>
      </c>
      <c r="CT13" s="218" t="str">
        <f t="shared" si="66"/>
        <v/>
      </c>
      <c r="CU13" s="218" t="str">
        <f t="shared" si="66"/>
        <v/>
      </c>
      <c r="CV13" s="218" t="str">
        <f t="shared" si="66"/>
        <v/>
      </c>
      <c r="CW13" s="218" t="str">
        <f t="shared" si="66"/>
        <v/>
      </c>
      <c r="CX13" s="218" t="str">
        <f t="shared" si="66"/>
        <v/>
      </c>
      <c r="CY13" s="218" t="str">
        <f t="shared" si="66"/>
        <v/>
      </c>
      <c r="CZ13" s="218" t="str">
        <f t="shared" si="66"/>
        <v/>
      </c>
      <c r="DA13" s="218" t="str">
        <f t="shared" si="66"/>
        <v/>
      </c>
      <c r="DB13" s="218" t="str">
        <f t="shared" si="66"/>
        <v/>
      </c>
      <c r="DC13" s="218" t="str">
        <f t="shared" si="66"/>
        <v/>
      </c>
      <c r="DD13" s="218" t="str">
        <f t="shared" si="66"/>
        <v/>
      </c>
      <c r="DE13" s="218" t="str">
        <f t="shared" si="66"/>
        <v/>
      </c>
      <c r="DF13" s="218" t="str">
        <f t="shared" si="66"/>
        <v/>
      </c>
      <c r="DG13" s="218" t="str">
        <f t="shared" si="66"/>
        <v/>
      </c>
      <c r="DH13" s="218" t="str">
        <f t="shared" si="66"/>
        <v/>
      </c>
      <c r="DI13" s="218" t="str">
        <f t="shared" si="66"/>
        <v/>
      </c>
      <c r="DJ13" s="218" t="str">
        <f t="shared" si="66"/>
        <v/>
      </c>
      <c r="DK13" s="218" t="str">
        <f t="shared" si="66"/>
        <v/>
      </c>
      <c r="DL13" s="218" t="str">
        <f t="shared" si="66"/>
        <v/>
      </c>
      <c r="DM13" s="218" t="str">
        <f t="shared" si="66"/>
        <v/>
      </c>
      <c r="DN13" s="218" t="str">
        <f t="shared" si="66"/>
        <v/>
      </c>
      <c r="DO13" s="218" t="str">
        <f t="shared" si="66"/>
        <v/>
      </c>
      <c r="DP13" s="218" t="str">
        <f t="shared" si="66"/>
        <v/>
      </c>
      <c r="DQ13" s="218" t="str">
        <f t="shared" si="66"/>
        <v/>
      </c>
      <c r="DR13" s="218" t="str">
        <f t="shared" si="66"/>
        <v/>
      </c>
      <c r="DS13" s="218" t="str">
        <f t="shared" si="66"/>
        <v/>
      </c>
      <c r="DT13" s="218" t="str">
        <f t="shared" si="66"/>
        <v/>
      </c>
      <c r="DU13" s="218" t="str">
        <f t="shared" si="66"/>
        <v/>
      </c>
      <c r="DV13" s="218" t="str">
        <f t="shared" ref="DV13:EK13" si="67">IF(SUM(DV171,DV328,DV485,DV642,DV799)=0,"",SUM(DV171,DV328,DV485,DV642,DV799))</f>
        <v/>
      </c>
      <c r="DW13" s="218" t="str">
        <f t="shared" si="67"/>
        <v/>
      </c>
      <c r="DX13" s="218" t="str">
        <f t="shared" si="67"/>
        <v/>
      </c>
      <c r="DY13" s="218" t="str">
        <f t="shared" si="67"/>
        <v/>
      </c>
      <c r="DZ13" s="218" t="str">
        <f t="shared" si="67"/>
        <v/>
      </c>
      <c r="EA13" s="218" t="str">
        <f t="shared" si="67"/>
        <v/>
      </c>
      <c r="EB13" s="218" t="str">
        <f t="shared" si="67"/>
        <v/>
      </c>
      <c r="EC13" s="218" t="str">
        <f t="shared" si="67"/>
        <v/>
      </c>
      <c r="ED13" s="218" t="str">
        <f t="shared" si="67"/>
        <v/>
      </c>
      <c r="EE13" s="218" t="str">
        <f t="shared" si="67"/>
        <v/>
      </c>
      <c r="EF13" s="218" t="str">
        <f t="shared" si="67"/>
        <v/>
      </c>
      <c r="EG13" s="218" t="str">
        <f t="shared" si="67"/>
        <v/>
      </c>
      <c r="EH13" s="218" t="str">
        <f t="shared" si="67"/>
        <v/>
      </c>
      <c r="EI13" s="218" t="str">
        <f t="shared" si="67"/>
        <v/>
      </c>
      <c r="EJ13" s="218" t="str">
        <f t="shared" si="67"/>
        <v/>
      </c>
      <c r="EK13" s="218" t="str">
        <f t="shared" si="67"/>
        <v/>
      </c>
      <c r="EL13" s="218" t="str">
        <f t="shared" ref="EL13:FK13" si="68">IF(SUM(EL171,EL328,EL485,EL642,EL799)=0,"",SUM(EL171,EL328,EL485,EL642,EL799))</f>
        <v/>
      </c>
      <c r="EM13" s="218" t="str">
        <f t="shared" si="68"/>
        <v/>
      </c>
      <c r="EN13" s="218" t="str">
        <f t="shared" si="68"/>
        <v/>
      </c>
      <c r="EO13" s="218" t="str">
        <f t="shared" si="68"/>
        <v/>
      </c>
      <c r="EP13" s="218" t="str">
        <f t="shared" si="68"/>
        <v/>
      </c>
      <c r="EQ13" s="218" t="str">
        <f t="shared" si="68"/>
        <v/>
      </c>
      <c r="ER13" s="218" t="str">
        <f t="shared" si="68"/>
        <v/>
      </c>
      <c r="ES13" s="218" t="str">
        <f t="shared" si="68"/>
        <v/>
      </c>
      <c r="ET13" s="218" t="str">
        <f t="shared" si="68"/>
        <v/>
      </c>
      <c r="EU13" s="218" t="str">
        <f t="shared" si="68"/>
        <v/>
      </c>
      <c r="EV13" s="218" t="str">
        <f t="shared" si="68"/>
        <v/>
      </c>
      <c r="EW13" s="218" t="str">
        <f t="shared" si="68"/>
        <v/>
      </c>
      <c r="EX13" s="218" t="str">
        <f t="shared" si="68"/>
        <v/>
      </c>
      <c r="EY13" s="218" t="str">
        <f t="shared" si="68"/>
        <v/>
      </c>
      <c r="EZ13" s="218" t="str">
        <f t="shared" si="68"/>
        <v/>
      </c>
      <c r="FA13" s="218" t="str">
        <f t="shared" si="68"/>
        <v/>
      </c>
      <c r="FB13" s="218" t="str">
        <f t="shared" si="68"/>
        <v/>
      </c>
      <c r="FC13" s="218" t="str">
        <f t="shared" si="68"/>
        <v/>
      </c>
      <c r="FD13" s="218" t="str">
        <f t="shared" si="68"/>
        <v/>
      </c>
      <c r="FE13" s="218" t="str">
        <f t="shared" si="68"/>
        <v/>
      </c>
      <c r="FF13" s="218" t="str">
        <f t="shared" si="68"/>
        <v/>
      </c>
      <c r="FG13" s="218" t="str">
        <f t="shared" si="68"/>
        <v/>
      </c>
      <c r="FH13" s="218" t="str">
        <f t="shared" si="68"/>
        <v/>
      </c>
      <c r="FI13" s="218" t="str">
        <f t="shared" si="68"/>
        <v/>
      </c>
      <c r="FJ13" s="218" t="str">
        <f t="shared" si="68"/>
        <v/>
      </c>
      <c r="FK13" s="218" t="str">
        <f t="shared" si="68"/>
        <v/>
      </c>
      <c r="FL13" s="218" t="str">
        <f t="shared" ref="FL13:HN13" si="69">IF(SUM(FL171,FL328,FL485,FL642,FL799)=0,"",SUM(FL171,FL328,FL485,FL642,FL799))</f>
        <v/>
      </c>
      <c r="FM13" s="218" t="str">
        <f t="shared" si="69"/>
        <v/>
      </c>
      <c r="FN13" s="218" t="str">
        <f t="shared" si="69"/>
        <v/>
      </c>
      <c r="FO13" s="218" t="str">
        <f t="shared" si="69"/>
        <v/>
      </c>
      <c r="FP13" s="218" t="str">
        <f t="shared" si="69"/>
        <v/>
      </c>
      <c r="FQ13" s="218" t="str">
        <f t="shared" si="69"/>
        <v/>
      </c>
      <c r="FR13" s="218" t="str">
        <f t="shared" si="69"/>
        <v/>
      </c>
      <c r="FS13" s="218" t="str">
        <f t="shared" si="69"/>
        <v/>
      </c>
      <c r="FT13" s="218" t="str">
        <f t="shared" si="69"/>
        <v/>
      </c>
      <c r="FU13" s="218" t="str">
        <f t="shared" si="69"/>
        <v/>
      </c>
      <c r="FV13" s="218" t="str">
        <f t="shared" si="69"/>
        <v/>
      </c>
      <c r="FW13" s="218" t="str">
        <f t="shared" si="69"/>
        <v/>
      </c>
      <c r="FX13" s="218" t="str">
        <f t="shared" si="69"/>
        <v/>
      </c>
      <c r="FY13" s="218" t="str">
        <f t="shared" si="69"/>
        <v/>
      </c>
      <c r="FZ13" s="218" t="str">
        <f t="shared" si="69"/>
        <v/>
      </c>
      <c r="GA13" s="218" t="str">
        <f t="shared" si="69"/>
        <v/>
      </c>
      <c r="GB13" s="218" t="str">
        <f t="shared" si="69"/>
        <v/>
      </c>
      <c r="GC13" s="218" t="str">
        <f t="shared" si="69"/>
        <v/>
      </c>
      <c r="GD13" s="218" t="str">
        <f t="shared" si="69"/>
        <v/>
      </c>
      <c r="GE13" s="218" t="str">
        <f t="shared" si="69"/>
        <v/>
      </c>
      <c r="GF13" s="218" t="str">
        <f t="shared" si="69"/>
        <v/>
      </c>
      <c r="GG13" s="218" t="str">
        <f t="shared" si="69"/>
        <v/>
      </c>
      <c r="GH13" s="218" t="str">
        <f t="shared" si="69"/>
        <v/>
      </c>
      <c r="GI13" s="218" t="str">
        <f t="shared" si="69"/>
        <v/>
      </c>
      <c r="GJ13" s="218" t="str">
        <f t="shared" si="69"/>
        <v/>
      </c>
      <c r="GK13" s="218" t="str">
        <f t="shared" si="69"/>
        <v/>
      </c>
      <c r="GL13" s="218" t="str">
        <f t="shared" si="69"/>
        <v/>
      </c>
      <c r="GM13" s="218" t="str">
        <f t="shared" si="69"/>
        <v/>
      </c>
      <c r="GN13" s="218" t="str">
        <f t="shared" si="69"/>
        <v/>
      </c>
      <c r="GO13" s="218" t="str">
        <f t="shared" si="69"/>
        <v/>
      </c>
      <c r="GP13" s="218" t="str">
        <f t="shared" si="69"/>
        <v/>
      </c>
      <c r="GQ13" s="218" t="str">
        <f t="shared" si="69"/>
        <v/>
      </c>
      <c r="GR13" s="218" t="str">
        <f t="shared" si="69"/>
        <v/>
      </c>
      <c r="GS13" s="218" t="str">
        <f t="shared" si="69"/>
        <v/>
      </c>
      <c r="GT13" s="218" t="str">
        <f t="shared" si="69"/>
        <v/>
      </c>
      <c r="GU13" s="218" t="str">
        <f t="shared" si="69"/>
        <v/>
      </c>
      <c r="GV13" s="218" t="str">
        <f t="shared" si="69"/>
        <v/>
      </c>
      <c r="GW13" s="218" t="str">
        <f t="shared" si="69"/>
        <v/>
      </c>
      <c r="GX13" s="218" t="str">
        <f t="shared" si="69"/>
        <v/>
      </c>
      <c r="GY13" s="218" t="str">
        <f t="shared" si="69"/>
        <v/>
      </c>
      <c r="GZ13" s="218" t="str">
        <f t="shared" si="69"/>
        <v/>
      </c>
      <c r="HA13" s="218" t="str">
        <f t="shared" si="69"/>
        <v/>
      </c>
      <c r="HB13" s="218" t="str">
        <f t="shared" si="69"/>
        <v/>
      </c>
      <c r="HC13" s="218" t="str">
        <f t="shared" si="69"/>
        <v/>
      </c>
      <c r="HD13" s="218" t="str">
        <f t="shared" si="69"/>
        <v/>
      </c>
      <c r="HE13" s="218" t="str">
        <f t="shared" si="69"/>
        <v/>
      </c>
      <c r="HF13" s="218" t="str">
        <f t="shared" si="69"/>
        <v/>
      </c>
      <c r="HG13" s="218" t="str">
        <f t="shared" si="69"/>
        <v/>
      </c>
      <c r="HH13" s="218" t="str">
        <f t="shared" si="69"/>
        <v/>
      </c>
      <c r="HI13" s="218" t="str">
        <f t="shared" si="69"/>
        <v/>
      </c>
      <c r="HJ13" s="218" t="str">
        <f t="shared" si="69"/>
        <v/>
      </c>
      <c r="HK13" s="218" t="str">
        <f t="shared" si="69"/>
        <v/>
      </c>
      <c r="HL13" s="218" t="str">
        <f t="shared" si="69"/>
        <v/>
      </c>
      <c r="HM13" s="218" t="str">
        <f t="shared" si="69"/>
        <v/>
      </c>
      <c r="HN13" s="218" t="str">
        <f t="shared" si="69"/>
        <v/>
      </c>
      <c r="HO13" s="218" t="str">
        <f t="shared" ref="HO13:HQ13" si="70">IF(SUM(HO171,HO328,HO485,HO642,HO799)=0,"",SUM(HO171,HO328,HO485,HO642,HO799))</f>
        <v/>
      </c>
      <c r="HP13" s="218" t="str">
        <f t="shared" si="70"/>
        <v/>
      </c>
      <c r="HQ13" s="218" t="str">
        <f t="shared" si="70"/>
        <v/>
      </c>
    </row>
    <row r="14" spans="1:225" s="73" customFormat="1" ht="18" customHeight="1" x14ac:dyDescent="0.25">
      <c r="A14" s="223" t="str">
        <f t="shared" si="40"/>
        <v>3.1.8</v>
      </c>
      <c r="B14" s="173" t="str">
        <f t="shared" si="40"/>
        <v>Transition-In Plan</v>
      </c>
      <c r="C14" s="218">
        <f t="shared" si="14"/>
        <v>0</v>
      </c>
      <c r="D14" s="218">
        <f t="shared" si="15"/>
        <v>0</v>
      </c>
      <c r="E14" s="219">
        <f t="shared" si="26"/>
        <v>0</v>
      </c>
      <c r="F14" s="219">
        <f t="shared" si="26"/>
        <v>0</v>
      </c>
      <c r="G14" s="176">
        <f t="shared" si="16"/>
        <v>1</v>
      </c>
      <c r="H14" s="176" t="str">
        <f t="shared" si="16"/>
        <v/>
      </c>
      <c r="I14" s="226" t="str">
        <f t="shared" si="16"/>
        <v/>
      </c>
      <c r="J14" s="226" t="str">
        <f t="shared" si="16"/>
        <v/>
      </c>
      <c r="K14" s="227" t="str">
        <f t="shared" si="17"/>
        <v/>
      </c>
      <c r="L14" s="227">
        <f t="shared" si="17"/>
        <v>1</v>
      </c>
      <c r="M14" s="226" t="str">
        <f t="shared" si="18"/>
        <v/>
      </c>
      <c r="N14" s="226" t="str">
        <f t="shared" si="18"/>
        <v/>
      </c>
      <c r="O14" s="491"/>
      <c r="P14" s="218" t="str">
        <f t="shared" ref="P14:BI14" si="71">IF(SUM(P172,P329,P486,P643,P800)=0,"",SUM(P172,P329,P486,P643,P800))</f>
        <v/>
      </c>
      <c r="Q14" s="218" t="str">
        <f t="shared" si="71"/>
        <v/>
      </c>
      <c r="R14" s="218" t="str">
        <f t="shared" si="71"/>
        <v/>
      </c>
      <c r="S14" s="218" t="str">
        <f t="shared" si="71"/>
        <v/>
      </c>
      <c r="T14" s="218" t="str">
        <f t="shared" si="71"/>
        <v/>
      </c>
      <c r="U14" s="218" t="str">
        <f t="shared" si="71"/>
        <v/>
      </c>
      <c r="V14" s="218" t="str">
        <f t="shared" si="71"/>
        <v/>
      </c>
      <c r="W14" s="218" t="str">
        <f t="shared" si="71"/>
        <v/>
      </c>
      <c r="X14" s="218" t="str">
        <f t="shared" si="71"/>
        <v/>
      </c>
      <c r="Y14" s="218" t="str">
        <f t="shared" si="71"/>
        <v/>
      </c>
      <c r="Z14" s="218" t="str">
        <f t="shared" si="71"/>
        <v/>
      </c>
      <c r="AA14" s="218" t="str">
        <f t="shared" si="71"/>
        <v/>
      </c>
      <c r="AB14" s="218" t="str">
        <f t="shared" si="71"/>
        <v/>
      </c>
      <c r="AC14" s="218" t="str">
        <f t="shared" si="71"/>
        <v/>
      </c>
      <c r="AD14" s="218" t="str">
        <f t="shared" si="71"/>
        <v/>
      </c>
      <c r="AE14" s="218" t="str">
        <f t="shared" si="71"/>
        <v/>
      </c>
      <c r="AF14" s="218" t="str">
        <f t="shared" si="71"/>
        <v/>
      </c>
      <c r="AG14" s="218" t="str">
        <f t="shared" si="71"/>
        <v/>
      </c>
      <c r="AH14" s="218" t="str">
        <f t="shared" si="71"/>
        <v/>
      </c>
      <c r="AI14" s="218" t="str">
        <f t="shared" si="71"/>
        <v/>
      </c>
      <c r="AJ14" s="218" t="str">
        <f t="shared" si="71"/>
        <v/>
      </c>
      <c r="AK14" s="218" t="str">
        <f t="shared" si="71"/>
        <v/>
      </c>
      <c r="AL14" s="218" t="str">
        <f t="shared" si="71"/>
        <v/>
      </c>
      <c r="AM14" s="218" t="str">
        <f t="shared" si="71"/>
        <v/>
      </c>
      <c r="AN14" s="218" t="str">
        <f t="shared" si="71"/>
        <v/>
      </c>
      <c r="AO14" s="218" t="str">
        <f t="shared" si="71"/>
        <v/>
      </c>
      <c r="AP14" s="218" t="str">
        <f t="shared" si="71"/>
        <v/>
      </c>
      <c r="AQ14" s="218" t="str">
        <f t="shared" si="71"/>
        <v/>
      </c>
      <c r="AR14" s="218" t="str">
        <f t="shared" si="71"/>
        <v/>
      </c>
      <c r="AS14" s="218" t="str">
        <f t="shared" si="71"/>
        <v/>
      </c>
      <c r="AT14" s="218" t="str">
        <f t="shared" si="71"/>
        <v/>
      </c>
      <c r="AU14" s="218" t="str">
        <f t="shared" si="71"/>
        <v/>
      </c>
      <c r="AV14" s="218" t="str">
        <f t="shared" si="71"/>
        <v/>
      </c>
      <c r="AW14" s="218" t="str">
        <f t="shared" si="71"/>
        <v/>
      </c>
      <c r="AX14" s="218" t="str">
        <f t="shared" si="71"/>
        <v/>
      </c>
      <c r="AY14" s="218" t="str">
        <f t="shared" si="71"/>
        <v/>
      </c>
      <c r="AZ14" s="218" t="str">
        <f t="shared" si="71"/>
        <v/>
      </c>
      <c r="BA14" s="218" t="str">
        <f t="shared" si="71"/>
        <v/>
      </c>
      <c r="BB14" s="218" t="str">
        <f t="shared" si="71"/>
        <v/>
      </c>
      <c r="BC14" s="218" t="str">
        <f t="shared" si="71"/>
        <v/>
      </c>
      <c r="BD14" s="218" t="str">
        <f t="shared" si="71"/>
        <v/>
      </c>
      <c r="BE14" s="218" t="str">
        <f t="shared" si="71"/>
        <v/>
      </c>
      <c r="BF14" s="218" t="str">
        <f t="shared" si="71"/>
        <v/>
      </c>
      <c r="BG14" s="218" t="str">
        <f t="shared" si="71"/>
        <v/>
      </c>
      <c r="BH14" s="218" t="str">
        <f t="shared" si="71"/>
        <v/>
      </c>
      <c r="BI14" s="218" t="str">
        <f t="shared" si="71"/>
        <v/>
      </c>
      <c r="BJ14" s="218" t="str">
        <f t="shared" ref="BJ14:DU14" si="72">IF(SUM(BJ172,BJ329,BJ486,BJ643,BJ800)=0,"",SUM(BJ172,BJ329,BJ486,BJ643,BJ800))</f>
        <v/>
      </c>
      <c r="BK14" s="218" t="str">
        <f t="shared" si="72"/>
        <v/>
      </c>
      <c r="BL14" s="218" t="str">
        <f t="shared" si="72"/>
        <v/>
      </c>
      <c r="BM14" s="218" t="str">
        <f t="shared" si="72"/>
        <v/>
      </c>
      <c r="BN14" s="218" t="str">
        <f t="shared" si="72"/>
        <v/>
      </c>
      <c r="BO14" s="218" t="str">
        <f t="shared" si="72"/>
        <v/>
      </c>
      <c r="BP14" s="218" t="str">
        <f t="shared" si="72"/>
        <v/>
      </c>
      <c r="BQ14" s="218" t="str">
        <f t="shared" si="72"/>
        <v/>
      </c>
      <c r="BR14" s="218" t="str">
        <f t="shared" si="72"/>
        <v/>
      </c>
      <c r="BS14" s="218" t="str">
        <f t="shared" si="72"/>
        <v/>
      </c>
      <c r="BT14" s="218" t="str">
        <f t="shared" si="72"/>
        <v/>
      </c>
      <c r="BU14" s="218" t="str">
        <f t="shared" si="72"/>
        <v/>
      </c>
      <c r="BV14" s="218" t="str">
        <f t="shared" si="72"/>
        <v/>
      </c>
      <c r="BW14" s="218" t="str">
        <f t="shared" si="72"/>
        <v/>
      </c>
      <c r="BX14" s="218" t="str">
        <f t="shared" si="72"/>
        <v/>
      </c>
      <c r="BY14" s="218" t="str">
        <f t="shared" si="72"/>
        <v/>
      </c>
      <c r="BZ14" s="218" t="str">
        <f t="shared" si="72"/>
        <v/>
      </c>
      <c r="CA14" s="218" t="str">
        <f t="shared" si="72"/>
        <v/>
      </c>
      <c r="CB14" s="218" t="str">
        <f t="shared" si="72"/>
        <v/>
      </c>
      <c r="CC14" s="218" t="str">
        <f t="shared" si="72"/>
        <v/>
      </c>
      <c r="CD14" s="218" t="str">
        <f t="shared" si="72"/>
        <v/>
      </c>
      <c r="CE14" s="218" t="str">
        <f t="shared" si="72"/>
        <v/>
      </c>
      <c r="CF14" s="218" t="str">
        <f t="shared" si="72"/>
        <v/>
      </c>
      <c r="CG14" s="218" t="str">
        <f t="shared" si="72"/>
        <v/>
      </c>
      <c r="CH14" s="218" t="str">
        <f t="shared" si="72"/>
        <v/>
      </c>
      <c r="CI14" s="218" t="str">
        <f t="shared" si="72"/>
        <v/>
      </c>
      <c r="CJ14" s="218" t="str">
        <f t="shared" si="72"/>
        <v/>
      </c>
      <c r="CK14" s="218" t="str">
        <f t="shared" si="72"/>
        <v/>
      </c>
      <c r="CL14" s="218" t="str">
        <f t="shared" si="72"/>
        <v/>
      </c>
      <c r="CM14" s="218" t="str">
        <f t="shared" si="72"/>
        <v/>
      </c>
      <c r="CN14" s="218" t="str">
        <f t="shared" si="72"/>
        <v/>
      </c>
      <c r="CO14" s="218" t="str">
        <f t="shared" si="72"/>
        <v/>
      </c>
      <c r="CP14" s="218" t="str">
        <f t="shared" si="72"/>
        <v/>
      </c>
      <c r="CQ14" s="218" t="str">
        <f t="shared" si="72"/>
        <v/>
      </c>
      <c r="CR14" s="218" t="str">
        <f t="shared" si="72"/>
        <v/>
      </c>
      <c r="CS14" s="218" t="str">
        <f t="shared" si="72"/>
        <v/>
      </c>
      <c r="CT14" s="218" t="str">
        <f t="shared" si="72"/>
        <v/>
      </c>
      <c r="CU14" s="218" t="str">
        <f t="shared" si="72"/>
        <v/>
      </c>
      <c r="CV14" s="218" t="str">
        <f t="shared" si="72"/>
        <v/>
      </c>
      <c r="CW14" s="218" t="str">
        <f t="shared" si="72"/>
        <v/>
      </c>
      <c r="CX14" s="218" t="str">
        <f t="shared" si="72"/>
        <v/>
      </c>
      <c r="CY14" s="218" t="str">
        <f t="shared" si="72"/>
        <v/>
      </c>
      <c r="CZ14" s="218" t="str">
        <f t="shared" si="72"/>
        <v/>
      </c>
      <c r="DA14" s="218" t="str">
        <f t="shared" si="72"/>
        <v/>
      </c>
      <c r="DB14" s="218" t="str">
        <f t="shared" si="72"/>
        <v/>
      </c>
      <c r="DC14" s="218" t="str">
        <f t="shared" si="72"/>
        <v/>
      </c>
      <c r="DD14" s="218" t="str">
        <f t="shared" si="72"/>
        <v/>
      </c>
      <c r="DE14" s="218" t="str">
        <f t="shared" si="72"/>
        <v/>
      </c>
      <c r="DF14" s="218" t="str">
        <f t="shared" si="72"/>
        <v/>
      </c>
      <c r="DG14" s="218" t="str">
        <f t="shared" si="72"/>
        <v/>
      </c>
      <c r="DH14" s="218" t="str">
        <f t="shared" si="72"/>
        <v/>
      </c>
      <c r="DI14" s="218" t="str">
        <f t="shared" si="72"/>
        <v/>
      </c>
      <c r="DJ14" s="218" t="str">
        <f t="shared" si="72"/>
        <v/>
      </c>
      <c r="DK14" s="218" t="str">
        <f t="shared" si="72"/>
        <v/>
      </c>
      <c r="DL14" s="218" t="str">
        <f t="shared" si="72"/>
        <v/>
      </c>
      <c r="DM14" s="218" t="str">
        <f t="shared" si="72"/>
        <v/>
      </c>
      <c r="DN14" s="218" t="str">
        <f t="shared" si="72"/>
        <v/>
      </c>
      <c r="DO14" s="218" t="str">
        <f t="shared" si="72"/>
        <v/>
      </c>
      <c r="DP14" s="218" t="str">
        <f t="shared" si="72"/>
        <v/>
      </c>
      <c r="DQ14" s="218" t="str">
        <f t="shared" si="72"/>
        <v/>
      </c>
      <c r="DR14" s="218" t="str">
        <f t="shared" si="72"/>
        <v/>
      </c>
      <c r="DS14" s="218" t="str">
        <f t="shared" si="72"/>
        <v/>
      </c>
      <c r="DT14" s="218" t="str">
        <f t="shared" si="72"/>
        <v/>
      </c>
      <c r="DU14" s="218" t="str">
        <f t="shared" si="72"/>
        <v/>
      </c>
      <c r="DV14" s="218" t="str">
        <f t="shared" ref="DV14:EK14" si="73">IF(SUM(DV172,DV329,DV486,DV643,DV800)=0,"",SUM(DV172,DV329,DV486,DV643,DV800))</f>
        <v/>
      </c>
      <c r="DW14" s="218" t="str">
        <f t="shared" si="73"/>
        <v/>
      </c>
      <c r="DX14" s="218" t="str">
        <f t="shared" si="73"/>
        <v/>
      </c>
      <c r="DY14" s="218" t="str">
        <f t="shared" si="73"/>
        <v/>
      </c>
      <c r="DZ14" s="218" t="str">
        <f t="shared" si="73"/>
        <v/>
      </c>
      <c r="EA14" s="218" t="str">
        <f t="shared" si="73"/>
        <v/>
      </c>
      <c r="EB14" s="218" t="str">
        <f t="shared" si="73"/>
        <v/>
      </c>
      <c r="EC14" s="218" t="str">
        <f t="shared" si="73"/>
        <v/>
      </c>
      <c r="ED14" s="218" t="str">
        <f t="shared" si="73"/>
        <v/>
      </c>
      <c r="EE14" s="218" t="str">
        <f t="shared" si="73"/>
        <v/>
      </c>
      <c r="EF14" s="218" t="str">
        <f t="shared" si="73"/>
        <v/>
      </c>
      <c r="EG14" s="218" t="str">
        <f t="shared" si="73"/>
        <v/>
      </c>
      <c r="EH14" s="218" t="str">
        <f t="shared" si="73"/>
        <v/>
      </c>
      <c r="EI14" s="218" t="str">
        <f t="shared" si="73"/>
        <v/>
      </c>
      <c r="EJ14" s="218" t="str">
        <f t="shared" si="73"/>
        <v/>
      </c>
      <c r="EK14" s="218" t="str">
        <f t="shared" si="73"/>
        <v/>
      </c>
      <c r="EL14" s="218" t="str">
        <f t="shared" ref="EL14:FK14" si="74">IF(SUM(EL172,EL329,EL486,EL643,EL800)=0,"",SUM(EL172,EL329,EL486,EL643,EL800))</f>
        <v/>
      </c>
      <c r="EM14" s="218" t="str">
        <f t="shared" si="74"/>
        <v/>
      </c>
      <c r="EN14" s="218" t="str">
        <f t="shared" si="74"/>
        <v/>
      </c>
      <c r="EO14" s="218" t="str">
        <f t="shared" si="74"/>
        <v/>
      </c>
      <c r="EP14" s="218" t="str">
        <f t="shared" si="74"/>
        <v/>
      </c>
      <c r="EQ14" s="218" t="str">
        <f t="shared" si="74"/>
        <v/>
      </c>
      <c r="ER14" s="218" t="str">
        <f t="shared" si="74"/>
        <v/>
      </c>
      <c r="ES14" s="218" t="str">
        <f t="shared" si="74"/>
        <v/>
      </c>
      <c r="ET14" s="218" t="str">
        <f t="shared" si="74"/>
        <v/>
      </c>
      <c r="EU14" s="218" t="str">
        <f t="shared" si="74"/>
        <v/>
      </c>
      <c r="EV14" s="218" t="str">
        <f t="shared" si="74"/>
        <v/>
      </c>
      <c r="EW14" s="218" t="str">
        <f t="shared" si="74"/>
        <v/>
      </c>
      <c r="EX14" s="218" t="str">
        <f t="shared" si="74"/>
        <v/>
      </c>
      <c r="EY14" s="218" t="str">
        <f t="shared" si="74"/>
        <v/>
      </c>
      <c r="EZ14" s="218" t="str">
        <f t="shared" si="74"/>
        <v/>
      </c>
      <c r="FA14" s="218" t="str">
        <f t="shared" si="74"/>
        <v/>
      </c>
      <c r="FB14" s="218" t="str">
        <f t="shared" si="74"/>
        <v/>
      </c>
      <c r="FC14" s="218" t="str">
        <f t="shared" si="74"/>
        <v/>
      </c>
      <c r="FD14" s="218" t="str">
        <f t="shared" si="74"/>
        <v/>
      </c>
      <c r="FE14" s="218" t="str">
        <f t="shared" si="74"/>
        <v/>
      </c>
      <c r="FF14" s="218" t="str">
        <f t="shared" si="74"/>
        <v/>
      </c>
      <c r="FG14" s="218" t="str">
        <f t="shared" si="74"/>
        <v/>
      </c>
      <c r="FH14" s="218" t="str">
        <f t="shared" si="74"/>
        <v/>
      </c>
      <c r="FI14" s="218" t="str">
        <f t="shared" si="74"/>
        <v/>
      </c>
      <c r="FJ14" s="218" t="str">
        <f t="shared" si="74"/>
        <v/>
      </c>
      <c r="FK14" s="218" t="str">
        <f t="shared" si="74"/>
        <v/>
      </c>
      <c r="FL14" s="218" t="str">
        <f t="shared" ref="FL14:HN14" si="75">IF(SUM(FL172,FL329,FL486,FL643,FL800)=0,"",SUM(FL172,FL329,FL486,FL643,FL800))</f>
        <v/>
      </c>
      <c r="FM14" s="218" t="str">
        <f t="shared" si="75"/>
        <v/>
      </c>
      <c r="FN14" s="218" t="str">
        <f t="shared" si="75"/>
        <v/>
      </c>
      <c r="FO14" s="218" t="str">
        <f t="shared" si="75"/>
        <v/>
      </c>
      <c r="FP14" s="218" t="str">
        <f t="shared" si="75"/>
        <v/>
      </c>
      <c r="FQ14" s="218" t="str">
        <f t="shared" si="75"/>
        <v/>
      </c>
      <c r="FR14" s="218" t="str">
        <f t="shared" si="75"/>
        <v/>
      </c>
      <c r="FS14" s="218" t="str">
        <f t="shared" si="75"/>
        <v/>
      </c>
      <c r="FT14" s="218" t="str">
        <f t="shared" si="75"/>
        <v/>
      </c>
      <c r="FU14" s="218" t="str">
        <f t="shared" si="75"/>
        <v/>
      </c>
      <c r="FV14" s="218" t="str">
        <f t="shared" si="75"/>
        <v/>
      </c>
      <c r="FW14" s="218" t="str">
        <f t="shared" si="75"/>
        <v/>
      </c>
      <c r="FX14" s="218" t="str">
        <f t="shared" si="75"/>
        <v/>
      </c>
      <c r="FY14" s="218" t="str">
        <f t="shared" si="75"/>
        <v/>
      </c>
      <c r="FZ14" s="218" t="str">
        <f t="shared" si="75"/>
        <v/>
      </c>
      <c r="GA14" s="218" t="str">
        <f t="shared" si="75"/>
        <v/>
      </c>
      <c r="GB14" s="218" t="str">
        <f t="shared" si="75"/>
        <v/>
      </c>
      <c r="GC14" s="218" t="str">
        <f t="shared" si="75"/>
        <v/>
      </c>
      <c r="GD14" s="218" t="str">
        <f t="shared" si="75"/>
        <v/>
      </c>
      <c r="GE14" s="218" t="str">
        <f t="shared" si="75"/>
        <v/>
      </c>
      <c r="GF14" s="218" t="str">
        <f t="shared" si="75"/>
        <v/>
      </c>
      <c r="GG14" s="218" t="str">
        <f t="shared" si="75"/>
        <v/>
      </c>
      <c r="GH14" s="218" t="str">
        <f t="shared" si="75"/>
        <v/>
      </c>
      <c r="GI14" s="218" t="str">
        <f t="shared" si="75"/>
        <v/>
      </c>
      <c r="GJ14" s="218" t="str">
        <f t="shared" si="75"/>
        <v/>
      </c>
      <c r="GK14" s="218" t="str">
        <f t="shared" si="75"/>
        <v/>
      </c>
      <c r="GL14" s="218" t="str">
        <f t="shared" si="75"/>
        <v/>
      </c>
      <c r="GM14" s="218" t="str">
        <f t="shared" si="75"/>
        <v/>
      </c>
      <c r="GN14" s="218" t="str">
        <f t="shared" si="75"/>
        <v/>
      </c>
      <c r="GO14" s="218" t="str">
        <f t="shared" si="75"/>
        <v/>
      </c>
      <c r="GP14" s="218" t="str">
        <f t="shared" si="75"/>
        <v/>
      </c>
      <c r="GQ14" s="218" t="str">
        <f t="shared" si="75"/>
        <v/>
      </c>
      <c r="GR14" s="218" t="str">
        <f t="shared" si="75"/>
        <v/>
      </c>
      <c r="GS14" s="218" t="str">
        <f t="shared" si="75"/>
        <v/>
      </c>
      <c r="GT14" s="218" t="str">
        <f t="shared" si="75"/>
        <v/>
      </c>
      <c r="GU14" s="218" t="str">
        <f t="shared" si="75"/>
        <v/>
      </c>
      <c r="GV14" s="218" t="str">
        <f t="shared" si="75"/>
        <v/>
      </c>
      <c r="GW14" s="218" t="str">
        <f t="shared" si="75"/>
        <v/>
      </c>
      <c r="GX14" s="218" t="str">
        <f t="shared" si="75"/>
        <v/>
      </c>
      <c r="GY14" s="218" t="str">
        <f t="shared" si="75"/>
        <v/>
      </c>
      <c r="GZ14" s="218" t="str">
        <f t="shared" si="75"/>
        <v/>
      </c>
      <c r="HA14" s="218" t="str">
        <f t="shared" si="75"/>
        <v/>
      </c>
      <c r="HB14" s="218" t="str">
        <f t="shared" si="75"/>
        <v/>
      </c>
      <c r="HC14" s="218" t="str">
        <f t="shared" si="75"/>
        <v/>
      </c>
      <c r="HD14" s="218" t="str">
        <f t="shared" si="75"/>
        <v/>
      </c>
      <c r="HE14" s="218" t="str">
        <f t="shared" si="75"/>
        <v/>
      </c>
      <c r="HF14" s="218" t="str">
        <f t="shared" si="75"/>
        <v/>
      </c>
      <c r="HG14" s="218" t="str">
        <f t="shared" si="75"/>
        <v/>
      </c>
      <c r="HH14" s="218" t="str">
        <f t="shared" si="75"/>
        <v/>
      </c>
      <c r="HI14" s="218" t="str">
        <f t="shared" si="75"/>
        <v/>
      </c>
      <c r="HJ14" s="218" t="str">
        <f t="shared" si="75"/>
        <v/>
      </c>
      <c r="HK14" s="218" t="str">
        <f t="shared" si="75"/>
        <v/>
      </c>
      <c r="HL14" s="218" t="str">
        <f t="shared" si="75"/>
        <v/>
      </c>
      <c r="HM14" s="218" t="str">
        <f t="shared" si="75"/>
        <v/>
      </c>
      <c r="HN14" s="218" t="str">
        <f t="shared" si="75"/>
        <v/>
      </c>
      <c r="HO14" s="218" t="str">
        <f t="shared" ref="HO14:HQ14" si="76">IF(SUM(HO172,HO329,HO486,HO643,HO800)=0,"",SUM(HO172,HO329,HO486,HO643,HO800))</f>
        <v/>
      </c>
      <c r="HP14" s="218" t="str">
        <f t="shared" si="76"/>
        <v/>
      </c>
      <c r="HQ14" s="218" t="str">
        <f t="shared" si="76"/>
        <v/>
      </c>
    </row>
    <row r="15" spans="1:225" s="73" customFormat="1" ht="18" customHeight="1" x14ac:dyDescent="0.25">
      <c r="A15" s="223" t="str">
        <f t="shared" ref="A15:B15" si="77">IF(A173="","",A173)</f>
        <v>3.1.8</v>
      </c>
      <c r="B15" s="173" t="str">
        <f t="shared" si="77"/>
        <v>Transition-In Inventory Report</v>
      </c>
      <c r="C15" s="218">
        <f t="shared" si="14"/>
        <v>0</v>
      </c>
      <c r="D15" s="218">
        <f t="shared" si="15"/>
        <v>0</v>
      </c>
      <c r="E15" s="219">
        <f t="shared" ref="E15:F15" si="78">IFERROR(AVERAGE(E173,E330,E487,E644,E801),"")</f>
        <v>0</v>
      </c>
      <c r="F15" s="219">
        <f t="shared" si="78"/>
        <v>0</v>
      </c>
      <c r="G15" s="176">
        <f t="shared" ref="G15:I25" si="79">IF(SUM(G173,G330,G487,G644,G801)=0,"",SUM(G173,G330,G487,G644,G801))</f>
        <v>1</v>
      </c>
      <c r="H15" s="176" t="str">
        <f t="shared" si="79"/>
        <v/>
      </c>
      <c r="I15" s="226" t="str">
        <f t="shared" si="79"/>
        <v/>
      </c>
      <c r="J15" s="226" t="str">
        <f t="shared" ref="J15" si="80">IF(SUM(J173,J330,J487,J644,J801)=0,"",SUM(J173,J330,J487,J644,J801))</f>
        <v/>
      </c>
      <c r="K15" s="227" t="str">
        <f t="shared" si="17"/>
        <v/>
      </c>
      <c r="L15" s="227">
        <f t="shared" si="17"/>
        <v>1</v>
      </c>
      <c r="M15" s="226" t="str">
        <f t="shared" si="18"/>
        <v/>
      </c>
      <c r="N15" s="226" t="str">
        <f t="shared" si="18"/>
        <v/>
      </c>
      <c r="O15" s="491"/>
      <c r="P15" s="218" t="str">
        <f t="shared" ref="P15:BI15" si="81">IF(SUM(P173,P330,P487,P644,P801)=0,"",SUM(P173,P330,P487,P644,P801))</f>
        <v/>
      </c>
      <c r="Q15" s="218" t="str">
        <f t="shared" si="81"/>
        <v/>
      </c>
      <c r="R15" s="218" t="str">
        <f t="shared" si="81"/>
        <v/>
      </c>
      <c r="S15" s="218" t="str">
        <f t="shared" si="81"/>
        <v/>
      </c>
      <c r="T15" s="218" t="str">
        <f t="shared" si="81"/>
        <v/>
      </c>
      <c r="U15" s="218" t="str">
        <f t="shared" si="81"/>
        <v/>
      </c>
      <c r="V15" s="218" t="str">
        <f t="shared" si="81"/>
        <v/>
      </c>
      <c r="W15" s="218" t="str">
        <f t="shared" si="81"/>
        <v/>
      </c>
      <c r="X15" s="218" t="str">
        <f t="shared" si="81"/>
        <v/>
      </c>
      <c r="Y15" s="218" t="str">
        <f t="shared" si="81"/>
        <v/>
      </c>
      <c r="Z15" s="218" t="str">
        <f t="shared" si="81"/>
        <v/>
      </c>
      <c r="AA15" s="218" t="str">
        <f t="shared" si="81"/>
        <v/>
      </c>
      <c r="AB15" s="218" t="str">
        <f t="shared" si="81"/>
        <v/>
      </c>
      <c r="AC15" s="218" t="str">
        <f t="shared" si="81"/>
        <v/>
      </c>
      <c r="AD15" s="218" t="str">
        <f t="shared" si="81"/>
        <v/>
      </c>
      <c r="AE15" s="218" t="str">
        <f t="shared" si="81"/>
        <v/>
      </c>
      <c r="AF15" s="218" t="str">
        <f t="shared" si="81"/>
        <v/>
      </c>
      <c r="AG15" s="218" t="str">
        <f t="shared" si="81"/>
        <v/>
      </c>
      <c r="AH15" s="218" t="str">
        <f t="shared" si="81"/>
        <v/>
      </c>
      <c r="AI15" s="218" t="str">
        <f t="shared" si="81"/>
        <v/>
      </c>
      <c r="AJ15" s="218" t="str">
        <f t="shared" si="81"/>
        <v/>
      </c>
      <c r="AK15" s="218" t="str">
        <f t="shared" si="81"/>
        <v/>
      </c>
      <c r="AL15" s="218" t="str">
        <f t="shared" si="81"/>
        <v/>
      </c>
      <c r="AM15" s="218" t="str">
        <f t="shared" si="81"/>
        <v/>
      </c>
      <c r="AN15" s="218" t="str">
        <f t="shared" si="81"/>
        <v/>
      </c>
      <c r="AO15" s="218" t="str">
        <f t="shared" si="81"/>
        <v/>
      </c>
      <c r="AP15" s="218" t="str">
        <f t="shared" si="81"/>
        <v/>
      </c>
      <c r="AQ15" s="218" t="str">
        <f t="shared" si="81"/>
        <v/>
      </c>
      <c r="AR15" s="218" t="str">
        <f t="shared" si="81"/>
        <v/>
      </c>
      <c r="AS15" s="218" t="str">
        <f t="shared" si="81"/>
        <v/>
      </c>
      <c r="AT15" s="218" t="str">
        <f t="shared" si="81"/>
        <v/>
      </c>
      <c r="AU15" s="218" t="str">
        <f t="shared" si="81"/>
        <v/>
      </c>
      <c r="AV15" s="218" t="str">
        <f t="shared" si="81"/>
        <v/>
      </c>
      <c r="AW15" s="218" t="str">
        <f t="shared" si="81"/>
        <v/>
      </c>
      <c r="AX15" s="218" t="str">
        <f t="shared" si="81"/>
        <v/>
      </c>
      <c r="AY15" s="218" t="str">
        <f t="shared" si="81"/>
        <v/>
      </c>
      <c r="AZ15" s="218" t="str">
        <f t="shared" si="81"/>
        <v/>
      </c>
      <c r="BA15" s="218" t="str">
        <f t="shared" si="81"/>
        <v/>
      </c>
      <c r="BB15" s="218" t="str">
        <f t="shared" si="81"/>
        <v/>
      </c>
      <c r="BC15" s="218" t="str">
        <f t="shared" si="81"/>
        <v/>
      </c>
      <c r="BD15" s="218" t="str">
        <f t="shared" si="81"/>
        <v/>
      </c>
      <c r="BE15" s="218" t="str">
        <f t="shared" si="81"/>
        <v/>
      </c>
      <c r="BF15" s="218" t="str">
        <f t="shared" si="81"/>
        <v/>
      </c>
      <c r="BG15" s="218" t="str">
        <f t="shared" si="81"/>
        <v/>
      </c>
      <c r="BH15" s="218" t="str">
        <f t="shared" si="81"/>
        <v/>
      </c>
      <c r="BI15" s="218" t="str">
        <f t="shared" si="81"/>
        <v/>
      </c>
      <c r="BJ15" s="218" t="str">
        <f t="shared" ref="BJ15:DU15" si="82">IF(SUM(BJ173,BJ330,BJ487,BJ644,BJ801)=0,"",SUM(BJ173,BJ330,BJ487,BJ644,BJ801))</f>
        <v/>
      </c>
      <c r="BK15" s="218" t="str">
        <f t="shared" si="82"/>
        <v/>
      </c>
      <c r="BL15" s="218" t="str">
        <f t="shared" si="82"/>
        <v/>
      </c>
      <c r="BM15" s="218" t="str">
        <f t="shared" si="82"/>
        <v/>
      </c>
      <c r="BN15" s="218" t="str">
        <f t="shared" si="82"/>
        <v/>
      </c>
      <c r="BO15" s="218" t="str">
        <f t="shared" si="82"/>
        <v/>
      </c>
      <c r="BP15" s="218" t="str">
        <f t="shared" si="82"/>
        <v/>
      </c>
      <c r="BQ15" s="218" t="str">
        <f t="shared" si="82"/>
        <v/>
      </c>
      <c r="BR15" s="218" t="str">
        <f t="shared" si="82"/>
        <v/>
      </c>
      <c r="BS15" s="218" t="str">
        <f t="shared" si="82"/>
        <v/>
      </c>
      <c r="BT15" s="218" t="str">
        <f t="shared" si="82"/>
        <v/>
      </c>
      <c r="BU15" s="218" t="str">
        <f t="shared" si="82"/>
        <v/>
      </c>
      <c r="BV15" s="218" t="str">
        <f t="shared" si="82"/>
        <v/>
      </c>
      <c r="BW15" s="218" t="str">
        <f t="shared" si="82"/>
        <v/>
      </c>
      <c r="BX15" s="218" t="str">
        <f t="shared" si="82"/>
        <v/>
      </c>
      <c r="BY15" s="218" t="str">
        <f t="shared" si="82"/>
        <v/>
      </c>
      <c r="BZ15" s="218" t="str">
        <f t="shared" si="82"/>
        <v/>
      </c>
      <c r="CA15" s="218" t="str">
        <f t="shared" si="82"/>
        <v/>
      </c>
      <c r="CB15" s="218" t="str">
        <f t="shared" si="82"/>
        <v/>
      </c>
      <c r="CC15" s="218" t="str">
        <f t="shared" si="82"/>
        <v/>
      </c>
      <c r="CD15" s="218" t="str">
        <f t="shared" si="82"/>
        <v/>
      </c>
      <c r="CE15" s="218" t="str">
        <f t="shared" si="82"/>
        <v/>
      </c>
      <c r="CF15" s="218" t="str">
        <f t="shared" si="82"/>
        <v/>
      </c>
      <c r="CG15" s="218" t="str">
        <f t="shared" si="82"/>
        <v/>
      </c>
      <c r="CH15" s="218" t="str">
        <f t="shared" si="82"/>
        <v/>
      </c>
      <c r="CI15" s="218" t="str">
        <f t="shared" si="82"/>
        <v/>
      </c>
      <c r="CJ15" s="218" t="str">
        <f t="shared" si="82"/>
        <v/>
      </c>
      <c r="CK15" s="218" t="str">
        <f t="shared" si="82"/>
        <v/>
      </c>
      <c r="CL15" s="218" t="str">
        <f t="shared" si="82"/>
        <v/>
      </c>
      <c r="CM15" s="218" t="str">
        <f t="shared" si="82"/>
        <v/>
      </c>
      <c r="CN15" s="218" t="str">
        <f t="shared" si="82"/>
        <v/>
      </c>
      <c r="CO15" s="218" t="str">
        <f t="shared" si="82"/>
        <v/>
      </c>
      <c r="CP15" s="218" t="str">
        <f t="shared" si="82"/>
        <v/>
      </c>
      <c r="CQ15" s="218" t="str">
        <f t="shared" si="82"/>
        <v/>
      </c>
      <c r="CR15" s="218" t="str">
        <f t="shared" si="82"/>
        <v/>
      </c>
      <c r="CS15" s="218" t="str">
        <f t="shared" si="82"/>
        <v/>
      </c>
      <c r="CT15" s="218" t="str">
        <f t="shared" si="82"/>
        <v/>
      </c>
      <c r="CU15" s="218" t="str">
        <f t="shared" si="82"/>
        <v/>
      </c>
      <c r="CV15" s="218" t="str">
        <f t="shared" si="82"/>
        <v/>
      </c>
      <c r="CW15" s="218" t="str">
        <f t="shared" si="82"/>
        <v/>
      </c>
      <c r="CX15" s="218" t="str">
        <f t="shared" si="82"/>
        <v/>
      </c>
      <c r="CY15" s="218" t="str">
        <f t="shared" si="82"/>
        <v/>
      </c>
      <c r="CZ15" s="218" t="str">
        <f t="shared" si="82"/>
        <v/>
      </c>
      <c r="DA15" s="218" t="str">
        <f t="shared" si="82"/>
        <v/>
      </c>
      <c r="DB15" s="218" t="str">
        <f t="shared" si="82"/>
        <v/>
      </c>
      <c r="DC15" s="218" t="str">
        <f t="shared" si="82"/>
        <v/>
      </c>
      <c r="DD15" s="218" t="str">
        <f t="shared" si="82"/>
        <v/>
      </c>
      <c r="DE15" s="218" t="str">
        <f t="shared" si="82"/>
        <v/>
      </c>
      <c r="DF15" s="218" t="str">
        <f t="shared" si="82"/>
        <v/>
      </c>
      <c r="DG15" s="218" t="str">
        <f t="shared" si="82"/>
        <v/>
      </c>
      <c r="DH15" s="218" t="str">
        <f t="shared" si="82"/>
        <v/>
      </c>
      <c r="DI15" s="218" t="str">
        <f t="shared" si="82"/>
        <v/>
      </c>
      <c r="DJ15" s="218" t="str">
        <f t="shared" si="82"/>
        <v/>
      </c>
      <c r="DK15" s="218" t="str">
        <f t="shared" si="82"/>
        <v/>
      </c>
      <c r="DL15" s="218" t="str">
        <f t="shared" si="82"/>
        <v/>
      </c>
      <c r="DM15" s="218" t="str">
        <f t="shared" si="82"/>
        <v/>
      </c>
      <c r="DN15" s="218" t="str">
        <f t="shared" si="82"/>
        <v/>
      </c>
      <c r="DO15" s="218" t="str">
        <f t="shared" si="82"/>
        <v/>
      </c>
      <c r="DP15" s="218" t="str">
        <f t="shared" si="82"/>
        <v/>
      </c>
      <c r="DQ15" s="218" t="str">
        <f t="shared" si="82"/>
        <v/>
      </c>
      <c r="DR15" s="218" t="str">
        <f t="shared" si="82"/>
        <v/>
      </c>
      <c r="DS15" s="218" t="str">
        <f t="shared" si="82"/>
        <v/>
      </c>
      <c r="DT15" s="218" t="str">
        <f t="shared" si="82"/>
        <v/>
      </c>
      <c r="DU15" s="218" t="str">
        <f t="shared" si="82"/>
        <v/>
      </c>
      <c r="DV15" s="218" t="str">
        <f t="shared" ref="DV15:EK15" si="83">IF(SUM(DV173,DV330,DV487,DV644,DV801)=0,"",SUM(DV173,DV330,DV487,DV644,DV801))</f>
        <v/>
      </c>
      <c r="DW15" s="218" t="str">
        <f t="shared" si="83"/>
        <v/>
      </c>
      <c r="DX15" s="218" t="str">
        <f t="shared" si="83"/>
        <v/>
      </c>
      <c r="DY15" s="218" t="str">
        <f t="shared" si="83"/>
        <v/>
      </c>
      <c r="DZ15" s="218" t="str">
        <f t="shared" si="83"/>
        <v/>
      </c>
      <c r="EA15" s="218" t="str">
        <f t="shared" si="83"/>
        <v/>
      </c>
      <c r="EB15" s="218" t="str">
        <f t="shared" si="83"/>
        <v/>
      </c>
      <c r="EC15" s="218" t="str">
        <f t="shared" si="83"/>
        <v/>
      </c>
      <c r="ED15" s="218" t="str">
        <f t="shared" si="83"/>
        <v/>
      </c>
      <c r="EE15" s="218" t="str">
        <f t="shared" si="83"/>
        <v/>
      </c>
      <c r="EF15" s="218" t="str">
        <f t="shared" si="83"/>
        <v/>
      </c>
      <c r="EG15" s="218" t="str">
        <f t="shared" si="83"/>
        <v/>
      </c>
      <c r="EH15" s="218" t="str">
        <f t="shared" si="83"/>
        <v/>
      </c>
      <c r="EI15" s="218" t="str">
        <f t="shared" si="83"/>
        <v/>
      </c>
      <c r="EJ15" s="218" t="str">
        <f t="shared" si="83"/>
        <v/>
      </c>
      <c r="EK15" s="218" t="str">
        <f t="shared" si="83"/>
        <v/>
      </c>
      <c r="EL15" s="218" t="str">
        <f t="shared" ref="EL15:FK15" si="84">IF(SUM(EL173,EL330,EL487,EL644,EL801)=0,"",SUM(EL173,EL330,EL487,EL644,EL801))</f>
        <v/>
      </c>
      <c r="EM15" s="218" t="str">
        <f t="shared" si="84"/>
        <v/>
      </c>
      <c r="EN15" s="218" t="str">
        <f t="shared" si="84"/>
        <v/>
      </c>
      <c r="EO15" s="218" t="str">
        <f t="shared" si="84"/>
        <v/>
      </c>
      <c r="EP15" s="218" t="str">
        <f t="shared" si="84"/>
        <v/>
      </c>
      <c r="EQ15" s="218" t="str">
        <f t="shared" si="84"/>
        <v/>
      </c>
      <c r="ER15" s="218" t="str">
        <f t="shared" si="84"/>
        <v/>
      </c>
      <c r="ES15" s="218" t="str">
        <f t="shared" si="84"/>
        <v/>
      </c>
      <c r="ET15" s="218" t="str">
        <f t="shared" si="84"/>
        <v/>
      </c>
      <c r="EU15" s="218" t="str">
        <f t="shared" si="84"/>
        <v/>
      </c>
      <c r="EV15" s="218" t="str">
        <f t="shared" si="84"/>
        <v/>
      </c>
      <c r="EW15" s="218" t="str">
        <f t="shared" si="84"/>
        <v/>
      </c>
      <c r="EX15" s="218" t="str">
        <f t="shared" si="84"/>
        <v/>
      </c>
      <c r="EY15" s="218" t="str">
        <f t="shared" si="84"/>
        <v/>
      </c>
      <c r="EZ15" s="218" t="str">
        <f t="shared" si="84"/>
        <v/>
      </c>
      <c r="FA15" s="218" t="str">
        <f t="shared" si="84"/>
        <v/>
      </c>
      <c r="FB15" s="218" t="str">
        <f t="shared" si="84"/>
        <v/>
      </c>
      <c r="FC15" s="218" t="str">
        <f t="shared" si="84"/>
        <v/>
      </c>
      <c r="FD15" s="218" t="str">
        <f t="shared" si="84"/>
        <v/>
      </c>
      <c r="FE15" s="218" t="str">
        <f t="shared" si="84"/>
        <v/>
      </c>
      <c r="FF15" s="218" t="str">
        <f t="shared" si="84"/>
        <v/>
      </c>
      <c r="FG15" s="218" t="str">
        <f t="shared" si="84"/>
        <v/>
      </c>
      <c r="FH15" s="218" t="str">
        <f t="shared" si="84"/>
        <v/>
      </c>
      <c r="FI15" s="218" t="str">
        <f t="shared" si="84"/>
        <v/>
      </c>
      <c r="FJ15" s="218" t="str">
        <f t="shared" si="84"/>
        <v/>
      </c>
      <c r="FK15" s="218" t="str">
        <f t="shared" si="84"/>
        <v/>
      </c>
      <c r="FL15" s="218" t="str">
        <f t="shared" ref="FL15:HN15" si="85">IF(SUM(FL173,FL330,FL487,FL644,FL801)=0,"",SUM(FL173,FL330,FL487,FL644,FL801))</f>
        <v/>
      </c>
      <c r="FM15" s="218" t="str">
        <f t="shared" si="85"/>
        <v/>
      </c>
      <c r="FN15" s="218" t="str">
        <f t="shared" si="85"/>
        <v/>
      </c>
      <c r="FO15" s="218" t="str">
        <f t="shared" si="85"/>
        <v/>
      </c>
      <c r="FP15" s="218" t="str">
        <f t="shared" si="85"/>
        <v/>
      </c>
      <c r="FQ15" s="218" t="str">
        <f t="shared" si="85"/>
        <v/>
      </c>
      <c r="FR15" s="218" t="str">
        <f t="shared" si="85"/>
        <v/>
      </c>
      <c r="FS15" s="218" t="str">
        <f t="shared" si="85"/>
        <v/>
      </c>
      <c r="FT15" s="218" t="str">
        <f t="shared" si="85"/>
        <v/>
      </c>
      <c r="FU15" s="218" t="str">
        <f t="shared" si="85"/>
        <v/>
      </c>
      <c r="FV15" s="218" t="str">
        <f t="shared" si="85"/>
        <v/>
      </c>
      <c r="FW15" s="218" t="str">
        <f t="shared" si="85"/>
        <v/>
      </c>
      <c r="FX15" s="218" t="str">
        <f t="shared" si="85"/>
        <v/>
      </c>
      <c r="FY15" s="218" t="str">
        <f t="shared" si="85"/>
        <v/>
      </c>
      <c r="FZ15" s="218" t="str">
        <f t="shared" si="85"/>
        <v/>
      </c>
      <c r="GA15" s="218" t="str">
        <f t="shared" si="85"/>
        <v/>
      </c>
      <c r="GB15" s="218" t="str">
        <f t="shared" si="85"/>
        <v/>
      </c>
      <c r="GC15" s="218" t="str">
        <f t="shared" si="85"/>
        <v/>
      </c>
      <c r="GD15" s="218" t="str">
        <f t="shared" si="85"/>
        <v/>
      </c>
      <c r="GE15" s="218" t="str">
        <f t="shared" si="85"/>
        <v/>
      </c>
      <c r="GF15" s="218" t="str">
        <f t="shared" si="85"/>
        <v/>
      </c>
      <c r="GG15" s="218" t="str">
        <f t="shared" si="85"/>
        <v/>
      </c>
      <c r="GH15" s="218" t="str">
        <f t="shared" si="85"/>
        <v/>
      </c>
      <c r="GI15" s="218" t="str">
        <f t="shared" si="85"/>
        <v/>
      </c>
      <c r="GJ15" s="218" t="str">
        <f t="shared" si="85"/>
        <v/>
      </c>
      <c r="GK15" s="218" t="str">
        <f t="shared" si="85"/>
        <v/>
      </c>
      <c r="GL15" s="218" t="str">
        <f t="shared" si="85"/>
        <v/>
      </c>
      <c r="GM15" s="218" t="str">
        <f t="shared" si="85"/>
        <v/>
      </c>
      <c r="GN15" s="218" t="str">
        <f t="shared" si="85"/>
        <v/>
      </c>
      <c r="GO15" s="218" t="str">
        <f t="shared" si="85"/>
        <v/>
      </c>
      <c r="GP15" s="218" t="str">
        <f t="shared" si="85"/>
        <v/>
      </c>
      <c r="GQ15" s="218" t="str">
        <f t="shared" si="85"/>
        <v/>
      </c>
      <c r="GR15" s="218" t="str">
        <f t="shared" si="85"/>
        <v/>
      </c>
      <c r="GS15" s="218" t="str">
        <f t="shared" si="85"/>
        <v/>
      </c>
      <c r="GT15" s="218" t="str">
        <f t="shared" si="85"/>
        <v/>
      </c>
      <c r="GU15" s="218" t="str">
        <f t="shared" si="85"/>
        <v/>
      </c>
      <c r="GV15" s="218" t="str">
        <f t="shared" si="85"/>
        <v/>
      </c>
      <c r="GW15" s="218" t="str">
        <f t="shared" si="85"/>
        <v/>
      </c>
      <c r="GX15" s="218" t="str">
        <f t="shared" si="85"/>
        <v/>
      </c>
      <c r="GY15" s="218" t="str">
        <f t="shared" si="85"/>
        <v/>
      </c>
      <c r="GZ15" s="218" t="str">
        <f t="shared" si="85"/>
        <v/>
      </c>
      <c r="HA15" s="218" t="str">
        <f t="shared" si="85"/>
        <v/>
      </c>
      <c r="HB15" s="218" t="str">
        <f t="shared" si="85"/>
        <v/>
      </c>
      <c r="HC15" s="218" t="str">
        <f t="shared" si="85"/>
        <v/>
      </c>
      <c r="HD15" s="218" t="str">
        <f t="shared" si="85"/>
        <v/>
      </c>
      <c r="HE15" s="218" t="str">
        <f t="shared" si="85"/>
        <v/>
      </c>
      <c r="HF15" s="218" t="str">
        <f t="shared" si="85"/>
        <v/>
      </c>
      <c r="HG15" s="218" t="str">
        <f t="shared" si="85"/>
        <v/>
      </c>
      <c r="HH15" s="218" t="str">
        <f t="shared" si="85"/>
        <v/>
      </c>
      <c r="HI15" s="218" t="str">
        <f t="shared" si="85"/>
        <v/>
      </c>
      <c r="HJ15" s="218" t="str">
        <f t="shared" si="85"/>
        <v/>
      </c>
      <c r="HK15" s="218" t="str">
        <f t="shared" si="85"/>
        <v/>
      </c>
      <c r="HL15" s="218" t="str">
        <f t="shared" si="85"/>
        <v/>
      </c>
      <c r="HM15" s="218" t="str">
        <f t="shared" si="85"/>
        <v/>
      </c>
      <c r="HN15" s="218" t="str">
        <f t="shared" si="85"/>
        <v/>
      </c>
      <c r="HO15" s="218" t="str">
        <f t="shared" ref="HO15:HQ15" si="86">IF(SUM(HO173,HO330,HO487,HO644,HO801)=0,"",SUM(HO173,HO330,HO487,HO644,HO801))</f>
        <v/>
      </c>
      <c r="HP15" s="218" t="str">
        <f t="shared" si="86"/>
        <v/>
      </c>
      <c r="HQ15" s="218" t="str">
        <f t="shared" si="86"/>
        <v/>
      </c>
    </row>
    <row r="16" spans="1:225" s="73" customFormat="1" ht="18" customHeight="1" x14ac:dyDescent="0.25">
      <c r="A16" s="223" t="str">
        <f t="shared" ref="A16:B16" si="87">IF(A174="","",A174)</f>
        <v>3.1.8</v>
      </c>
      <c r="B16" s="173" t="str">
        <f t="shared" si="87"/>
        <v>Transition-Out Plan</v>
      </c>
      <c r="C16" s="218">
        <f t="shared" si="14"/>
        <v>0</v>
      </c>
      <c r="D16" s="218">
        <f t="shared" si="15"/>
        <v>0</v>
      </c>
      <c r="E16" s="219">
        <f t="shared" ref="E16:F16" si="88">IFERROR(AVERAGE(E174,E331,E488,E645,E802),"")</f>
        <v>0</v>
      </c>
      <c r="F16" s="219">
        <f t="shared" si="88"/>
        <v>0</v>
      </c>
      <c r="G16" s="176">
        <f t="shared" si="79"/>
        <v>1</v>
      </c>
      <c r="H16" s="176" t="str">
        <f t="shared" si="79"/>
        <v/>
      </c>
      <c r="I16" s="226" t="str">
        <f t="shared" si="79"/>
        <v/>
      </c>
      <c r="J16" s="226" t="str">
        <f t="shared" ref="J16" si="89">IF(SUM(J174,J331,J488,J645,J802)=0,"",SUM(J174,J331,J488,J645,J802))</f>
        <v/>
      </c>
      <c r="K16" s="227" t="str">
        <f t="shared" si="17"/>
        <v/>
      </c>
      <c r="L16" s="227">
        <f t="shared" si="17"/>
        <v>1</v>
      </c>
      <c r="M16" s="226" t="str">
        <f t="shared" si="18"/>
        <v/>
      </c>
      <c r="N16" s="226" t="str">
        <f t="shared" si="18"/>
        <v/>
      </c>
      <c r="O16" s="491"/>
      <c r="P16" s="218" t="str">
        <f t="shared" ref="P16:BI16" si="90">IF(SUM(P174,P331,P488,P645,P802)=0,"",SUM(P174,P331,P488,P645,P802))</f>
        <v/>
      </c>
      <c r="Q16" s="218" t="str">
        <f t="shared" si="90"/>
        <v/>
      </c>
      <c r="R16" s="218" t="str">
        <f t="shared" si="90"/>
        <v/>
      </c>
      <c r="S16" s="218" t="str">
        <f t="shared" si="90"/>
        <v/>
      </c>
      <c r="T16" s="218" t="str">
        <f t="shared" si="90"/>
        <v/>
      </c>
      <c r="U16" s="218" t="str">
        <f t="shared" si="90"/>
        <v/>
      </c>
      <c r="V16" s="218" t="str">
        <f t="shared" si="90"/>
        <v/>
      </c>
      <c r="W16" s="218" t="str">
        <f t="shared" si="90"/>
        <v/>
      </c>
      <c r="X16" s="218" t="str">
        <f t="shared" si="90"/>
        <v/>
      </c>
      <c r="Y16" s="218" t="str">
        <f t="shared" si="90"/>
        <v/>
      </c>
      <c r="Z16" s="218" t="str">
        <f t="shared" si="90"/>
        <v/>
      </c>
      <c r="AA16" s="218" t="str">
        <f t="shared" si="90"/>
        <v/>
      </c>
      <c r="AB16" s="218" t="str">
        <f t="shared" si="90"/>
        <v/>
      </c>
      <c r="AC16" s="218" t="str">
        <f t="shared" si="90"/>
        <v/>
      </c>
      <c r="AD16" s="218" t="str">
        <f t="shared" si="90"/>
        <v/>
      </c>
      <c r="AE16" s="218" t="str">
        <f t="shared" si="90"/>
        <v/>
      </c>
      <c r="AF16" s="218" t="str">
        <f t="shared" si="90"/>
        <v/>
      </c>
      <c r="AG16" s="218" t="str">
        <f t="shared" si="90"/>
        <v/>
      </c>
      <c r="AH16" s="218" t="str">
        <f t="shared" si="90"/>
        <v/>
      </c>
      <c r="AI16" s="218" t="str">
        <f t="shared" si="90"/>
        <v/>
      </c>
      <c r="AJ16" s="218" t="str">
        <f t="shared" si="90"/>
        <v/>
      </c>
      <c r="AK16" s="218" t="str">
        <f t="shared" si="90"/>
        <v/>
      </c>
      <c r="AL16" s="218" t="str">
        <f t="shared" si="90"/>
        <v/>
      </c>
      <c r="AM16" s="218" t="str">
        <f t="shared" si="90"/>
        <v/>
      </c>
      <c r="AN16" s="218" t="str">
        <f t="shared" si="90"/>
        <v/>
      </c>
      <c r="AO16" s="218" t="str">
        <f t="shared" si="90"/>
        <v/>
      </c>
      <c r="AP16" s="218" t="str">
        <f t="shared" si="90"/>
        <v/>
      </c>
      <c r="AQ16" s="218" t="str">
        <f t="shared" si="90"/>
        <v/>
      </c>
      <c r="AR16" s="218" t="str">
        <f t="shared" si="90"/>
        <v/>
      </c>
      <c r="AS16" s="218" t="str">
        <f t="shared" si="90"/>
        <v/>
      </c>
      <c r="AT16" s="218" t="str">
        <f t="shared" si="90"/>
        <v/>
      </c>
      <c r="AU16" s="218" t="str">
        <f t="shared" si="90"/>
        <v/>
      </c>
      <c r="AV16" s="218" t="str">
        <f t="shared" si="90"/>
        <v/>
      </c>
      <c r="AW16" s="218" t="str">
        <f t="shared" si="90"/>
        <v/>
      </c>
      <c r="AX16" s="218" t="str">
        <f t="shared" si="90"/>
        <v/>
      </c>
      <c r="AY16" s="218" t="str">
        <f t="shared" si="90"/>
        <v/>
      </c>
      <c r="AZ16" s="218" t="str">
        <f t="shared" si="90"/>
        <v/>
      </c>
      <c r="BA16" s="218" t="str">
        <f t="shared" si="90"/>
        <v/>
      </c>
      <c r="BB16" s="218" t="str">
        <f t="shared" si="90"/>
        <v/>
      </c>
      <c r="BC16" s="218" t="str">
        <f t="shared" si="90"/>
        <v/>
      </c>
      <c r="BD16" s="218" t="str">
        <f t="shared" si="90"/>
        <v/>
      </c>
      <c r="BE16" s="218" t="str">
        <f t="shared" si="90"/>
        <v/>
      </c>
      <c r="BF16" s="218" t="str">
        <f t="shared" si="90"/>
        <v/>
      </c>
      <c r="BG16" s="218" t="str">
        <f t="shared" si="90"/>
        <v/>
      </c>
      <c r="BH16" s="218" t="str">
        <f t="shared" si="90"/>
        <v/>
      </c>
      <c r="BI16" s="218" t="str">
        <f t="shared" si="90"/>
        <v/>
      </c>
      <c r="BJ16" s="218" t="str">
        <f t="shared" ref="BJ16:DU16" si="91">IF(SUM(BJ174,BJ331,BJ488,BJ645,BJ802)=0,"",SUM(BJ174,BJ331,BJ488,BJ645,BJ802))</f>
        <v/>
      </c>
      <c r="BK16" s="218" t="str">
        <f t="shared" si="91"/>
        <v/>
      </c>
      <c r="BL16" s="218" t="str">
        <f t="shared" si="91"/>
        <v/>
      </c>
      <c r="BM16" s="218" t="str">
        <f t="shared" si="91"/>
        <v/>
      </c>
      <c r="BN16" s="218" t="str">
        <f t="shared" si="91"/>
        <v/>
      </c>
      <c r="BO16" s="218" t="str">
        <f t="shared" si="91"/>
        <v/>
      </c>
      <c r="BP16" s="218" t="str">
        <f t="shared" si="91"/>
        <v/>
      </c>
      <c r="BQ16" s="218" t="str">
        <f t="shared" si="91"/>
        <v/>
      </c>
      <c r="BR16" s="218" t="str">
        <f t="shared" si="91"/>
        <v/>
      </c>
      <c r="BS16" s="218" t="str">
        <f t="shared" si="91"/>
        <v/>
      </c>
      <c r="BT16" s="218" t="str">
        <f t="shared" si="91"/>
        <v/>
      </c>
      <c r="BU16" s="218" t="str">
        <f t="shared" si="91"/>
        <v/>
      </c>
      <c r="BV16" s="218" t="str">
        <f t="shared" si="91"/>
        <v/>
      </c>
      <c r="BW16" s="218" t="str">
        <f t="shared" si="91"/>
        <v/>
      </c>
      <c r="BX16" s="218" t="str">
        <f t="shared" si="91"/>
        <v/>
      </c>
      <c r="BY16" s="218" t="str">
        <f t="shared" si="91"/>
        <v/>
      </c>
      <c r="BZ16" s="218" t="str">
        <f t="shared" si="91"/>
        <v/>
      </c>
      <c r="CA16" s="218" t="str">
        <f t="shared" si="91"/>
        <v/>
      </c>
      <c r="CB16" s="218" t="str">
        <f t="shared" si="91"/>
        <v/>
      </c>
      <c r="CC16" s="218" t="str">
        <f t="shared" si="91"/>
        <v/>
      </c>
      <c r="CD16" s="218" t="str">
        <f t="shared" si="91"/>
        <v/>
      </c>
      <c r="CE16" s="218" t="str">
        <f t="shared" si="91"/>
        <v/>
      </c>
      <c r="CF16" s="218" t="str">
        <f t="shared" si="91"/>
        <v/>
      </c>
      <c r="CG16" s="218" t="str">
        <f t="shared" si="91"/>
        <v/>
      </c>
      <c r="CH16" s="218" t="str">
        <f t="shared" si="91"/>
        <v/>
      </c>
      <c r="CI16" s="218" t="str">
        <f t="shared" si="91"/>
        <v/>
      </c>
      <c r="CJ16" s="218" t="str">
        <f t="shared" si="91"/>
        <v/>
      </c>
      <c r="CK16" s="218" t="str">
        <f t="shared" si="91"/>
        <v/>
      </c>
      <c r="CL16" s="218" t="str">
        <f t="shared" si="91"/>
        <v/>
      </c>
      <c r="CM16" s="218" t="str">
        <f t="shared" si="91"/>
        <v/>
      </c>
      <c r="CN16" s="218" t="str">
        <f t="shared" si="91"/>
        <v/>
      </c>
      <c r="CO16" s="218" t="str">
        <f t="shared" si="91"/>
        <v/>
      </c>
      <c r="CP16" s="218" t="str">
        <f t="shared" si="91"/>
        <v/>
      </c>
      <c r="CQ16" s="218" t="str">
        <f t="shared" si="91"/>
        <v/>
      </c>
      <c r="CR16" s="218" t="str">
        <f t="shared" si="91"/>
        <v/>
      </c>
      <c r="CS16" s="218" t="str">
        <f t="shared" si="91"/>
        <v/>
      </c>
      <c r="CT16" s="218" t="str">
        <f t="shared" si="91"/>
        <v/>
      </c>
      <c r="CU16" s="218" t="str">
        <f t="shared" si="91"/>
        <v/>
      </c>
      <c r="CV16" s="218" t="str">
        <f t="shared" si="91"/>
        <v/>
      </c>
      <c r="CW16" s="218" t="str">
        <f t="shared" si="91"/>
        <v/>
      </c>
      <c r="CX16" s="218" t="str">
        <f t="shared" si="91"/>
        <v/>
      </c>
      <c r="CY16" s="218" t="str">
        <f t="shared" si="91"/>
        <v/>
      </c>
      <c r="CZ16" s="218" t="str">
        <f t="shared" si="91"/>
        <v/>
      </c>
      <c r="DA16" s="218" t="str">
        <f t="shared" si="91"/>
        <v/>
      </c>
      <c r="DB16" s="218" t="str">
        <f t="shared" si="91"/>
        <v/>
      </c>
      <c r="DC16" s="218" t="str">
        <f t="shared" si="91"/>
        <v/>
      </c>
      <c r="DD16" s="218" t="str">
        <f t="shared" si="91"/>
        <v/>
      </c>
      <c r="DE16" s="218" t="str">
        <f t="shared" si="91"/>
        <v/>
      </c>
      <c r="DF16" s="218" t="str">
        <f t="shared" si="91"/>
        <v/>
      </c>
      <c r="DG16" s="218" t="str">
        <f t="shared" si="91"/>
        <v/>
      </c>
      <c r="DH16" s="218" t="str">
        <f t="shared" si="91"/>
        <v/>
      </c>
      <c r="DI16" s="218" t="str">
        <f t="shared" si="91"/>
        <v/>
      </c>
      <c r="DJ16" s="218" t="str">
        <f t="shared" si="91"/>
        <v/>
      </c>
      <c r="DK16" s="218" t="str">
        <f t="shared" si="91"/>
        <v/>
      </c>
      <c r="DL16" s="218" t="str">
        <f t="shared" si="91"/>
        <v/>
      </c>
      <c r="DM16" s="218" t="str">
        <f t="shared" si="91"/>
        <v/>
      </c>
      <c r="DN16" s="218" t="str">
        <f t="shared" si="91"/>
        <v/>
      </c>
      <c r="DO16" s="218" t="str">
        <f t="shared" si="91"/>
        <v/>
      </c>
      <c r="DP16" s="218" t="str">
        <f t="shared" si="91"/>
        <v/>
      </c>
      <c r="DQ16" s="218" t="str">
        <f t="shared" si="91"/>
        <v/>
      </c>
      <c r="DR16" s="218" t="str">
        <f t="shared" si="91"/>
        <v/>
      </c>
      <c r="DS16" s="218" t="str">
        <f t="shared" si="91"/>
        <v/>
      </c>
      <c r="DT16" s="218" t="str">
        <f t="shared" si="91"/>
        <v/>
      </c>
      <c r="DU16" s="218" t="str">
        <f t="shared" si="91"/>
        <v/>
      </c>
      <c r="DV16" s="218" t="str">
        <f t="shared" ref="DV16:EK16" si="92">IF(SUM(DV174,DV331,DV488,DV645,DV802)=0,"",SUM(DV174,DV331,DV488,DV645,DV802))</f>
        <v/>
      </c>
      <c r="DW16" s="218" t="str">
        <f t="shared" si="92"/>
        <v/>
      </c>
      <c r="DX16" s="218" t="str">
        <f t="shared" si="92"/>
        <v/>
      </c>
      <c r="DY16" s="218" t="str">
        <f t="shared" si="92"/>
        <v/>
      </c>
      <c r="DZ16" s="218" t="str">
        <f t="shared" si="92"/>
        <v/>
      </c>
      <c r="EA16" s="218" t="str">
        <f t="shared" si="92"/>
        <v/>
      </c>
      <c r="EB16" s="218" t="str">
        <f t="shared" si="92"/>
        <v/>
      </c>
      <c r="EC16" s="218" t="str">
        <f t="shared" si="92"/>
        <v/>
      </c>
      <c r="ED16" s="218" t="str">
        <f t="shared" si="92"/>
        <v/>
      </c>
      <c r="EE16" s="218" t="str">
        <f t="shared" si="92"/>
        <v/>
      </c>
      <c r="EF16" s="218" t="str">
        <f t="shared" si="92"/>
        <v/>
      </c>
      <c r="EG16" s="218" t="str">
        <f t="shared" si="92"/>
        <v/>
      </c>
      <c r="EH16" s="218" t="str">
        <f t="shared" si="92"/>
        <v/>
      </c>
      <c r="EI16" s="218" t="str">
        <f t="shared" si="92"/>
        <v/>
      </c>
      <c r="EJ16" s="218" t="str">
        <f t="shared" si="92"/>
        <v/>
      </c>
      <c r="EK16" s="218" t="str">
        <f t="shared" si="92"/>
        <v/>
      </c>
      <c r="EL16" s="218" t="str">
        <f t="shared" ref="EL16:FK16" si="93">IF(SUM(EL174,EL331,EL488,EL645,EL802)=0,"",SUM(EL174,EL331,EL488,EL645,EL802))</f>
        <v/>
      </c>
      <c r="EM16" s="218" t="str">
        <f t="shared" si="93"/>
        <v/>
      </c>
      <c r="EN16" s="218" t="str">
        <f t="shared" si="93"/>
        <v/>
      </c>
      <c r="EO16" s="218" t="str">
        <f t="shared" si="93"/>
        <v/>
      </c>
      <c r="EP16" s="218" t="str">
        <f t="shared" si="93"/>
        <v/>
      </c>
      <c r="EQ16" s="218" t="str">
        <f t="shared" si="93"/>
        <v/>
      </c>
      <c r="ER16" s="218" t="str">
        <f t="shared" si="93"/>
        <v/>
      </c>
      <c r="ES16" s="218" t="str">
        <f t="shared" si="93"/>
        <v/>
      </c>
      <c r="ET16" s="218" t="str">
        <f t="shared" si="93"/>
        <v/>
      </c>
      <c r="EU16" s="218" t="str">
        <f t="shared" si="93"/>
        <v/>
      </c>
      <c r="EV16" s="218" t="str">
        <f t="shared" si="93"/>
        <v/>
      </c>
      <c r="EW16" s="218" t="str">
        <f t="shared" si="93"/>
        <v/>
      </c>
      <c r="EX16" s="218" t="str">
        <f t="shared" si="93"/>
        <v/>
      </c>
      <c r="EY16" s="218" t="str">
        <f t="shared" si="93"/>
        <v/>
      </c>
      <c r="EZ16" s="218" t="str">
        <f t="shared" si="93"/>
        <v/>
      </c>
      <c r="FA16" s="218" t="str">
        <f t="shared" si="93"/>
        <v/>
      </c>
      <c r="FB16" s="218" t="str">
        <f t="shared" si="93"/>
        <v/>
      </c>
      <c r="FC16" s="218" t="str">
        <f t="shared" si="93"/>
        <v/>
      </c>
      <c r="FD16" s="218" t="str">
        <f t="shared" si="93"/>
        <v/>
      </c>
      <c r="FE16" s="218" t="str">
        <f t="shared" si="93"/>
        <v/>
      </c>
      <c r="FF16" s="218" t="str">
        <f t="shared" si="93"/>
        <v/>
      </c>
      <c r="FG16" s="218" t="str">
        <f t="shared" si="93"/>
        <v/>
      </c>
      <c r="FH16" s="218" t="str">
        <f t="shared" si="93"/>
        <v/>
      </c>
      <c r="FI16" s="218" t="str">
        <f t="shared" si="93"/>
        <v/>
      </c>
      <c r="FJ16" s="218" t="str">
        <f t="shared" si="93"/>
        <v/>
      </c>
      <c r="FK16" s="218" t="str">
        <f t="shared" si="93"/>
        <v/>
      </c>
      <c r="FL16" s="218" t="str">
        <f t="shared" ref="FL16:HN16" si="94">IF(SUM(FL174,FL331,FL488,FL645,FL802)=0,"",SUM(FL174,FL331,FL488,FL645,FL802))</f>
        <v/>
      </c>
      <c r="FM16" s="218" t="str">
        <f t="shared" si="94"/>
        <v/>
      </c>
      <c r="FN16" s="218" t="str">
        <f t="shared" si="94"/>
        <v/>
      </c>
      <c r="FO16" s="218" t="str">
        <f t="shared" si="94"/>
        <v/>
      </c>
      <c r="FP16" s="218" t="str">
        <f t="shared" si="94"/>
        <v/>
      </c>
      <c r="FQ16" s="218" t="str">
        <f t="shared" si="94"/>
        <v/>
      </c>
      <c r="FR16" s="218" t="str">
        <f t="shared" si="94"/>
        <v/>
      </c>
      <c r="FS16" s="218" t="str">
        <f t="shared" si="94"/>
        <v/>
      </c>
      <c r="FT16" s="218" t="str">
        <f t="shared" si="94"/>
        <v/>
      </c>
      <c r="FU16" s="218" t="str">
        <f t="shared" si="94"/>
        <v/>
      </c>
      <c r="FV16" s="218" t="str">
        <f t="shared" si="94"/>
        <v/>
      </c>
      <c r="FW16" s="218" t="str">
        <f t="shared" si="94"/>
        <v/>
      </c>
      <c r="FX16" s="218" t="str">
        <f t="shared" si="94"/>
        <v/>
      </c>
      <c r="FY16" s="218" t="str">
        <f t="shared" si="94"/>
        <v/>
      </c>
      <c r="FZ16" s="218" t="str">
        <f t="shared" si="94"/>
        <v/>
      </c>
      <c r="GA16" s="218" t="str">
        <f t="shared" si="94"/>
        <v/>
      </c>
      <c r="GB16" s="218" t="str">
        <f t="shared" si="94"/>
        <v/>
      </c>
      <c r="GC16" s="218" t="str">
        <f t="shared" si="94"/>
        <v/>
      </c>
      <c r="GD16" s="218" t="str">
        <f t="shared" si="94"/>
        <v/>
      </c>
      <c r="GE16" s="218" t="str">
        <f t="shared" si="94"/>
        <v/>
      </c>
      <c r="GF16" s="218" t="str">
        <f t="shared" si="94"/>
        <v/>
      </c>
      <c r="GG16" s="218" t="str">
        <f t="shared" si="94"/>
        <v/>
      </c>
      <c r="GH16" s="218" t="str">
        <f t="shared" si="94"/>
        <v/>
      </c>
      <c r="GI16" s="218" t="str">
        <f t="shared" si="94"/>
        <v/>
      </c>
      <c r="GJ16" s="218" t="str">
        <f t="shared" si="94"/>
        <v/>
      </c>
      <c r="GK16" s="218" t="str">
        <f t="shared" si="94"/>
        <v/>
      </c>
      <c r="GL16" s="218" t="str">
        <f t="shared" si="94"/>
        <v/>
      </c>
      <c r="GM16" s="218" t="str">
        <f t="shared" si="94"/>
        <v/>
      </c>
      <c r="GN16" s="218" t="str">
        <f t="shared" si="94"/>
        <v/>
      </c>
      <c r="GO16" s="218" t="str">
        <f t="shared" si="94"/>
        <v/>
      </c>
      <c r="GP16" s="218" t="str">
        <f t="shared" si="94"/>
        <v/>
      </c>
      <c r="GQ16" s="218" t="str">
        <f t="shared" si="94"/>
        <v/>
      </c>
      <c r="GR16" s="218" t="str">
        <f t="shared" si="94"/>
        <v/>
      </c>
      <c r="GS16" s="218" t="str">
        <f t="shared" si="94"/>
        <v/>
      </c>
      <c r="GT16" s="218" t="str">
        <f t="shared" si="94"/>
        <v/>
      </c>
      <c r="GU16" s="218" t="str">
        <f t="shared" si="94"/>
        <v/>
      </c>
      <c r="GV16" s="218" t="str">
        <f t="shared" si="94"/>
        <v/>
      </c>
      <c r="GW16" s="218" t="str">
        <f t="shared" si="94"/>
        <v/>
      </c>
      <c r="GX16" s="218" t="str">
        <f t="shared" si="94"/>
        <v/>
      </c>
      <c r="GY16" s="218" t="str">
        <f t="shared" si="94"/>
        <v/>
      </c>
      <c r="GZ16" s="218" t="str">
        <f t="shared" si="94"/>
        <v/>
      </c>
      <c r="HA16" s="218" t="str">
        <f t="shared" si="94"/>
        <v/>
      </c>
      <c r="HB16" s="218" t="str">
        <f t="shared" si="94"/>
        <v/>
      </c>
      <c r="HC16" s="218" t="str">
        <f t="shared" si="94"/>
        <v/>
      </c>
      <c r="HD16" s="218" t="str">
        <f t="shared" si="94"/>
        <v/>
      </c>
      <c r="HE16" s="218" t="str">
        <f t="shared" si="94"/>
        <v/>
      </c>
      <c r="HF16" s="218" t="str">
        <f t="shared" si="94"/>
        <v/>
      </c>
      <c r="HG16" s="218" t="str">
        <f t="shared" si="94"/>
        <v/>
      </c>
      <c r="HH16" s="218" t="str">
        <f t="shared" si="94"/>
        <v/>
      </c>
      <c r="HI16" s="218" t="str">
        <f t="shared" si="94"/>
        <v/>
      </c>
      <c r="HJ16" s="218" t="str">
        <f t="shared" si="94"/>
        <v/>
      </c>
      <c r="HK16" s="218" t="str">
        <f t="shared" si="94"/>
        <v/>
      </c>
      <c r="HL16" s="218" t="str">
        <f t="shared" si="94"/>
        <v/>
      </c>
      <c r="HM16" s="218" t="str">
        <f t="shared" si="94"/>
        <v/>
      </c>
      <c r="HN16" s="218" t="str">
        <f t="shared" si="94"/>
        <v/>
      </c>
      <c r="HO16" s="218" t="str">
        <f t="shared" ref="HO16:HQ16" si="95">IF(SUM(HO174,HO331,HO488,HO645,HO802)=0,"",SUM(HO174,HO331,HO488,HO645,HO802))</f>
        <v/>
      </c>
      <c r="HP16" s="218" t="str">
        <f t="shared" si="95"/>
        <v/>
      </c>
      <c r="HQ16" s="218" t="str">
        <f t="shared" si="95"/>
        <v/>
      </c>
    </row>
    <row r="17" spans="1:225" s="73" customFormat="1" ht="18" customHeight="1" x14ac:dyDescent="0.25">
      <c r="A17" s="223" t="str">
        <f t="shared" ref="A17:B17" si="96">IF(A175="","",A175)</f>
        <v>3.1.8</v>
      </c>
      <c r="B17" s="173" t="str">
        <f t="shared" si="96"/>
        <v>Transition-Out Inventory Report</v>
      </c>
      <c r="C17" s="218">
        <f t="shared" si="14"/>
        <v>0</v>
      </c>
      <c r="D17" s="218">
        <f t="shared" si="15"/>
        <v>0</v>
      </c>
      <c r="E17" s="219">
        <f t="shared" ref="E17:F17" si="97">IFERROR(AVERAGE(E175,E332,E489,E646,E803),"")</f>
        <v>0</v>
      </c>
      <c r="F17" s="219">
        <f t="shared" si="97"/>
        <v>0</v>
      </c>
      <c r="G17" s="176">
        <f t="shared" si="79"/>
        <v>1</v>
      </c>
      <c r="H17" s="176" t="str">
        <f t="shared" si="79"/>
        <v/>
      </c>
      <c r="I17" s="226" t="str">
        <f t="shared" si="79"/>
        <v/>
      </c>
      <c r="J17" s="226" t="str">
        <f t="shared" ref="J17" si="98">IF(SUM(J175,J332,J489,J646,J803)=0,"",SUM(J175,J332,J489,J646,J803))</f>
        <v/>
      </c>
      <c r="K17" s="227" t="str">
        <f t="shared" si="17"/>
        <v/>
      </c>
      <c r="L17" s="227">
        <f t="shared" si="17"/>
        <v>1</v>
      </c>
      <c r="M17" s="226" t="str">
        <f t="shared" si="18"/>
        <v/>
      </c>
      <c r="N17" s="226" t="str">
        <f t="shared" si="18"/>
        <v/>
      </c>
      <c r="O17" s="491"/>
      <c r="P17" s="218" t="str">
        <f t="shared" ref="P17:BI17" si="99">IF(SUM(P175,P332,P489,P646,P803)=0,"",SUM(P175,P332,P489,P646,P803))</f>
        <v/>
      </c>
      <c r="Q17" s="218" t="str">
        <f t="shared" si="99"/>
        <v/>
      </c>
      <c r="R17" s="218" t="str">
        <f t="shared" si="99"/>
        <v/>
      </c>
      <c r="S17" s="218" t="str">
        <f t="shared" si="99"/>
        <v/>
      </c>
      <c r="T17" s="218" t="str">
        <f t="shared" si="99"/>
        <v/>
      </c>
      <c r="U17" s="218" t="str">
        <f t="shared" si="99"/>
        <v/>
      </c>
      <c r="V17" s="218" t="str">
        <f t="shared" si="99"/>
        <v/>
      </c>
      <c r="W17" s="218" t="str">
        <f t="shared" si="99"/>
        <v/>
      </c>
      <c r="X17" s="218" t="str">
        <f t="shared" si="99"/>
        <v/>
      </c>
      <c r="Y17" s="218" t="str">
        <f t="shared" si="99"/>
        <v/>
      </c>
      <c r="Z17" s="218" t="str">
        <f t="shared" si="99"/>
        <v/>
      </c>
      <c r="AA17" s="218" t="str">
        <f t="shared" si="99"/>
        <v/>
      </c>
      <c r="AB17" s="218" t="str">
        <f t="shared" si="99"/>
        <v/>
      </c>
      <c r="AC17" s="218" t="str">
        <f t="shared" si="99"/>
        <v/>
      </c>
      <c r="AD17" s="218" t="str">
        <f t="shared" si="99"/>
        <v/>
      </c>
      <c r="AE17" s="218" t="str">
        <f t="shared" si="99"/>
        <v/>
      </c>
      <c r="AF17" s="218" t="str">
        <f t="shared" si="99"/>
        <v/>
      </c>
      <c r="AG17" s="218" t="str">
        <f t="shared" si="99"/>
        <v/>
      </c>
      <c r="AH17" s="218" t="str">
        <f t="shared" si="99"/>
        <v/>
      </c>
      <c r="AI17" s="218" t="str">
        <f t="shared" si="99"/>
        <v/>
      </c>
      <c r="AJ17" s="218" t="str">
        <f t="shared" si="99"/>
        <v/>
      </c>
      <c r="AK17" s="218" t="str">
        <f t="shared" si="99"/>
        <v/>
      </c>
      <c r="AL17" s="218" t="str">
        <f t="shared" si="99"/>
        <v/>
      </c>
      <c r="AM17" s="218" t="str">
        <f t="shared" si="99"/>
        <v/>
      </c>
      <c r="AN17" s="218" t="str">
        <f t="shared" si="99"/>
        <v/>
      </c>
      <c r="AO17" s="218" t="str">
        <f t="shared" si="99"/>
        <v/>
      </c>
      <c r="AP17" s="218" t="str">
        <f t="shared" si="99"/>
        <v/>
      </c>
      <c r="AQ17" s="218" t="str">
        <f t="shared" si="99"/>
        <v/>
      </c>
      <c r="AR17" s="218" t="str">
        <f t="shared" si="99"/>
        <v/>
      </c>
      <c r="AS17" s="218" t="str">
        <f t="shared" si="99"/>
        <v/>
      </c>
      <c r="AT17" s="218" t="str">
        <f t="shared" si="99"/>
        <v/>
      </c>
      <c r="AU17" s="218" t="str">
        <f t="shared" si="99"/>
        <v/>
      </c>
      <c r="AV17" s="218" t="str">
        <f t="shared" si="99"/>
        <v/>
      </c>
      <c r="AW17" s="218" t="str">
        <f t="shared" si="99"/>
        <v/>
      </c>
      <c r="AX17" s="218" t="str">
        <f t="shared" si="99"/>
        <v/>
      </c>
      <c r="AY17" s="218" t="str">
        <f t="shared" si="99"/>
        <v/>
      </c>
      <c r="AZ17" s="218" t="str">
        <f t="shared" si="99"/>
        <v/>
      </c>
      <c r="BA17" s="218" t="str">
        <f t="shared" si="99"/>
        <v/>
      </c>
      <c r="BB17" s="218" t="str">
        <f t="shared" si="99"/>
        <v/>
      </c>
      <c r="BC17" s="218" t="str">
        <f t="shared" si="99"/>
        <v/>
      </c>
      <c r="BD17" s="218" t="str">
        <f t="shared" si="99"/>
        <v/>
      </c>
      <c r="BE17" s="218" t="str">
        <f t="shared" si="99"/>
        <v/>
      </c>
      <c r="BF17" s="218" t="str">
        <f t="shared" si="99"/>
        <v/>
      </c>
      <c r="BG17" s="218" t="str">
        <f t="shared" si="99"/>
        <v/>
      </c>
      <c r="BH17" s="218" t="str">
        <f t="shared" si="99"/>
        <v/>
      </c>
      <c r="BI17" s="218" t="str">
        <f t="shared" si="99"/>
        <v/>
      </c>
      <c r="BJ17" s="218" t="str">
        <f t="shared" ref="BJ17:DU17" si="100">IF(SUM(BJ175,BJ332,BJ489,BJ646,BJ803)=0,"",SUM(BJ175,BJ332,BJ489,BJ646,BJ803))</f>
        <v/>
      </c>
      <c r="BK17" s="218" t="str">
        <f t="shared" si="100"/>
        <v/>
      </c>
      <c r="BL17" s="218" t="str">
        <f t="shared" si="100"/>
        <v/>
      </c>
      <c r="BM17" s="218" t="str">
        <f t="shared" si="100"/>
        <v/>
      </c>
      <c r="BN17" s="218" t="str">
        <f t="shared" si="100"/>
        <v/>
      </c>
      <c r="BO17" s="218" t="str">
        <f t="shared" si="100"/>
        <v/>
      </c>
      <c r="BP17" s="218" t="str">
        <f t="shared" si="100"/>
        <v/>
      </c>
      <c r="BQ17" s="218" t="str">
        <f t="shared" si="100"/>
        <v/>
      </c>
      <c r="BR17" s="218" t="str">
        <f t="shared" si="100"/>
        <v/>
      </c>
      <c r="BS17" s="218" t="str">
        <f t="shared" si="100"/>
        <v/>
      </c>
      <c r="BT17" s="218" t="str">
        <f t="shared" si="100"/>
        <v/>
      </c>
      <c r="BU17" s="218" t="str">
        <f t="shared" si="100"/>
        <v/>
      </c>
      <c r="BV17" s="218" t="str">
        <f t="shared" si="100"/>
        <v/>
      </c>
      <c r="BW17" s="218" t="str">
        <f t="shared" si="100"/>
        <v/>
      </c>
      <c r="BX17" s="218" t="str">
        <f t="shared" si="100"/>
        <v/>
      </c>
      <c r="BY17" s="218" t="str">
        <f t="shared" si="100"/>
        <v/>
      </c>
      <c r="BZ17" s="218" t="str">
        <f t="shared" si="100"/>
        <v/>
      </c>
      <c r="CA17" s="218" t="str">
        <f t="shared" si="100"/>
        <v/>
      </c>
      <c r="CB17" s="218" t="str">
        <f t="shared" si="100"/>
        <v/>
      </c>
      <c r="CC17" s="218" t="str">
        <f t="shared" si="100"/>
        <v/>
      </c>
      <c r="CD17" s="218" t="str">
        <f t="shared" si="100"/>
        <v/>
      </c>
      <c r="CE17" s="218" t="str">
        <f t="shared" si="100"/>
        <v/>
      </c>
      <c r="CF17" s="218" t="str">
        <f t="shared" si="100"/>
        <v/>
      </c>
      <c r="CG17" s="218" t="str">
        <f t="shared" si="100"/>
        <v/>
      </c>
      <c r="CH17" s="218" t="str">
        <f t="shared" si="100"/>
        <v/>
      </c>
      <c r="CI17" s="218" t="str">
        <f t="shared" si="100"/>
        <v/>
      </c>
      <c r="CJ17" s="218" t="str">
        <f t="shared" si="100"/>
        <v/>
      </c>
      <c r="CK17" s="218" t="str">
        <f t="shared" si="100"/>
        <v/>
      </c>
      <c r="CL17" s="218" t="str">
        <f t="shared" si="100"/>
        <v/>
      </c>
      <c r="CM17" s="218" t="str">
        <f t="shared" si="100"/>
        <v/>
      </c>
      <c r="CN17" s="218" t="str">
        <f t="shared" si="100"/>
        <v/>
      </c>
      <c r="CO17" s="218" t="str">
        <f t="shared" si="100"/>
        <v/>
      </c>
      <c r="CP17" s="218" t="str">
        <f t="shared" si="100"/>
        <v/>
      </c>
      <c r="CQ17" s="218" t="str">
        <f t="shared" si="100"/>
        <v/>
      </c>
      <c r="CR17" s="218" t="str">
        <f t="shared" si="100"/>
        <v/>
      </c>
      <c r="CS17" s="218" t="str">
        <f t="shared" si="100"/>
        <v/>
      </c>
      <c r="CT17" s="218" t="str">
        <f t="shared" si="100"/>
        <v/>
      </c>
      <c r="CU17" s="218" t="str">
        <f t="shared" si="100"/>
        <v/>
      </c>
      <c r="CV17" s="218" t="str">
        <f t="shared" si="100"/>
        <v/>
      </c>
      <c r="CW17" s="218" t="str">
        <f t="shared" si="100"/>
        <v/>
      </c>
      <c r="CX17" s="218" t="str">
        <f t="shared" si="100"/>
        <v/>
      </c>
      <c r="CY17" s="218" t="str">
        <f t="shared" si="100"/>
        <v/>
      </c>
      <c r="CZ17" s="218" t="str">
        <f t="shared" si="100"/>
        <v/>
      </c>
      <c r="DA17" s="218" t="str">
        <f t="shared" si="100"/>
        <v/>
      </c>
      <c r="DB17" s="218" t="str">
        <f t="shared" si="100"/>
        <v/>
      </c>
      <c r="DC17" s="218" t="str">
        <f t="shared" si="100"/>
        <v/>
      </c>
      <c r="DD17" s="218" t="str">
        <f t="shared" si="100"/>
        <v/>
      </c>
      <c r="DE17" s="218" t="str">
        <f t="shared" si="100"/>
        <v/>
      </c>
      <c r="DF17" s="218" t="str">
        <f t="shared" si="100"/>
        <v/>
      </c>
      <c r="DG17" s="218" t="str">
        <f t="shared" si="100"/>
        <v/>
      </c>
      <c r="DH17" s="218" t="str">
        <f t="shared" si="100"/>
        <v/>
      </c>
      <c r="DI17" s="218" t="str">
        <f t="shared" si="100"/>
        <v/>
      </c>
      <c r="DJ17" s="218" t="str">
        <f t="shared" si="100"/>
        <v/>
      </c>
      <c r="DK17" s="218" t="str">
        <f t="shared" si="100"/>
        <v/>
      </c>
      <c r="DL17" s="218" t="str">
        <f t="shared" si="100"/>
        <v/>
      </c>
      <c r="DM17" s="218" t="str">
        <f t="shared" si="100"/>
        <v/>
      </c>
      <c r="DN17" s="218" t="str">
        <f t="shared" si="100"/>
        <v/>
      </c>
      <c r="DO17" s="218" t="str">
        <f t="shared" si="100"/>
        <v/>
      </c>
      <c r="DP17" s="218" t="str">
        <f t="shared" si="100"/>
        <v/>
      </c>
      <c r="DQ17" s="218" t="str">
        <f t="shared" si="100"/>
        <v/>
      </c>
      <c r="DR17" s="218" t="str">
        <f t="shared" si="100"/>
        <v/>
      </c>
      <c r="DS17" s="218" t="str">
        <f t="shared" si="100"/>
        <v/>
      </c>
      <c r="DT17" s="218" t="str">
        <f t="shared" si="100"/>
        <v/>
      </c>
      <c r="DU17" s="218" t="str">
        <f t="shared" si="100"/>
        <v/>
      </c>
      <c r="DV17" s="218" t="str">
        <f t="shared" ref="DV17:EK17" si="101">IF(SUM(DV175,DV332,DV489,DV646,DV803)=0,"",SUM(DV175,DV332,DV489,DV646,DV803))</f>
        <v/>
      </c>
      <c r="DW17" s="218" t="str">
        <f t="shared" si="101"/>
        <v/>
      </c>
      <c r="DX17" s="218" t="str">
        <f t="shared" si="101"/>
        <v/>
      </c>
      <c r="DY17" s="218" t="str">
        <f t="shared" si="101"/>
        <v/>
      </c>
      <c r="DZ17" s="218" t="str">
        <f t="shared" si="101"/>
        <v/>
      </c>
      <c r="EA17" s="218" t="str">
        <f t="shared" si="101"/>
        <v/>
      </c>
      <c r="EB17" s="218" t="str">
        <f t="shared" si="101"/>
        <v/>
      </c>
      <c r="EC17" s="218" t="str">
        <f t="shared" si="101"/>
        <v/>
      </c>
      <c r="ED17" s="218" t="str">
        <f t="shared" si="101"/>
        <v/>
      </c>
      <c r="EE17" s="218" t="str">
        <f t="shared" si="101"/>
        <v/>
      </c>
      <c r="EF17" s="218" t="str">
        <f t="shared" si="101"/>
        <v/>
      </c>
      <c r="EG17" s="218" t="str">
        <f t="shared" si="101"/>
        <v/>
      </c>
      <c r="EH17" s="218" t="str">
        <f t="shared" si="101"/>
        <v/>
      </c>
      <c r="EI17" s="218" t="str">
        <f t="shared" si="101"/>
        <v/>
      </c>
      <c r="EJ17" s="218" t="str">
        <f t="shared" si="101"/>
        <v/>
      </c>
      <c r="EK17" s="218" t="str">
        <f t="shared" si="101"/>
        <v/>
      </c>
      <c r="EL17" s="218" t="str">
        <f t="shared" ref="EL17:FK17" si="102">IF(SUM(EL175,EL332,EL489,EL646,EL803)=0,"",SUM(EL175,EL332,EL489,EL646,EL803))</f>
        <v/>
      </c>
      <c r="EM17" s="218" t="str">
        <f t="shared" si="102"/>
        <v/>
      </c>
      <c r="EN17" s="218" t="str">
        <f t="shared" si="102"/>
        <v/>
      </c>
      <c r="EO17" s="218" t="str">
        <f t="shared" si="102"/>
        <v/>
      </c>
      <c r="EP17" s="218" t="str">
        <f t="shared" si="102"/>
        <v/>
      </c>
      <c r="EQ17" s="218" t="str">
        <f t="shared" si="102"/>
        <v/>
      </c>
      <c r="ER17" s="218" t="str">
        <f t="shared" si="102"/>
        <v/>
      </c>
      <c r="ES17" s="218" t="str">
        <f t="shared" si="102"/>
        <v/>
      </c>
      <c r="ET17" s="218" t="str">
        <f t="shared" si="102"/>
        <v/>
      </c>
      <c r="EU17" s="218" t="str">
        <f t="shared" si="102"/>
        <v/>
      </c>
      <c r="EV17" s="218" t="str">
        <f t="shared" si="102"/>
        <v/>
      </c>
      <c r="EW17" s="218" t="str">
        <f t="shared" si="102"/>
        <v/>
      </c>
      <c r="EX17" s="218" t="str">
        <f t="shared" si="102"/>
        <v/>
      </c>
      <c r="EY17" s="218" t="str">
        <f t="shared" si="102"/>
        <v/>
      </c>
      <c r="EZ17" s="218" t="str">
        <f t="shared" si="102"/>
        <v/>
      </c>
      <c r="FA17" s="218" t="str">
        <f t="shared" si="102"/>
        <v/>
      </c>
      <c r="FB17" s="218" t="str">
        <f t="shared" si="102"/>
        <v/>
      </c>
      <c r="FC17" s="218" t="str">
        <f t="shared" si="102"/>
        <v/>
      </c>
      <c r="FD17" s="218" t="str">
        <f t="shared" si="102"/>
        <v/>
      </c>
      <c r="FE17" s="218" t="str">
        <f t="shared" si="102"/>
        <v/>
      </c>
      <c r="FF17" s="218" t="str">
        <f t="shared" si="102"/>
        <v/>
      </c>
      <c r="FG17" s="218" t="str">
        <f t="shared" si="102"/>
        <v/>
      </c>
      <c r="FH17" s="218" t="str">
        <f t="shared" si="102"/>
        <v/>
      </c>
      <c r="FI17" s="218" t="str">
        <f t="shared" si="102"/>
        <v/>
      </c>
      <c r="FJ17" s="218" t="str">
        <f t="shared" si="102"/>
        <v/>
      </c>
      <c r="FK17" s="218" t="str">
        <f t="shared" si="102"/>
        <v/>
      </c>
      <c r="FL17" s="218" t="str">
        <f t="shared" ref="FL17:HN17" si="103">IF(SUM(FL175,FL332,FL489,FL646,FL803)=0,"",SUM(FL175,FL332,FL489,FL646,FL803))</f>
        <v/>
      </c>
      <c r="FM17" s="218" t="str">
        <f t="shared" si="103"/>
        <v/>
      </c>
      <c r="FN17" s="218" t="str">
        <f t="shared" si="103"/>
        <v/>
      </c>
      <c r="FO17" s="218" t="str">
        <f t="shared" si="103"/>
        <v/>
      </c>
      <c r="FP17" s="218" t="str">
        <f t="shared" si="103"/>
        <v/>
      </c>
      <c r="FQ17" s="218" t="str">
        <f t="shared" si="103"/>
        <v/>
      </c>
      <c r="FR17" s="218" t="str">
        <f t="shared" si="103"/>
        <v/>
      </c>
      <c r="FS17" s="218" t="str">
        <f t="shared" si="103"/>
        <v/>
      </c>
      <c r="FT17" s="218" t="str">
        <f t="shared" si="103"/>
        <v/>
      </c>
      <c r="FU17" s="218" t="str">
        <f t="shared" si="103"/>
        <v/>
      </c>
      <c r="FV17" s="218" t="str">
        <f t="shared" si="103"/>
        <v/>
      </c>
      <c r="FW17" s="218" t="str">
        <f t="shared" si="103"/>
        <v/>
      </c>
      <c r="FX17" s="218" t="str">
        <f t="shared" si="103"/>
        <v/>
      </c>
      <c r="FY17" s="218" t="str">
        <f t="shared" si="103"/>
        <v/>
      </c>
      <c r="FZ17" s="218" t="str">
        <f t="shared" si="103"/>
        <v/>
      </c>
      <c r="GA17" s="218" t="str">
        <f t="shared" si="103"/>
        <v/>
      </c>
      <c r="GB17" s="218" t="str">
        <f t="shared" si="103"/>
        <v/>
      </c>
      <c r="GC17" s="218" t="str">
        <f t="shared" si="103"/>
        <v/>
      </c>
      <c r="GD17" s="218" t="str">
        <f t="shared" si="103"/>
        <v/>
      </c>
      <c r="GE17" s="218" t="str">
        <f t="shared" si="103"/>
        <v/>
      </c>
      <c r="GF17" s="218" t="str">
        <f t="shared" si="103"/>
        <v/>
      </c>
      <c r="GG17" s="218" t="str">
        <f t="shared" si="103"/>
        <v/>
      </c>
      <c r="GH17" s="218" t="str">
        <f t="shared" si="103"/>
        <v/>
      </c>
      <c r="GI17" s="218" t="str">
        <f t="shared" si="103"/>
        <v/>
      </c>
      <c r="GJ17" s="218" t="str">
        <f t="shared" si="103"/>
        <v/>
      </c>
      <c r="GK17" s="218" t="str">
        <f t="shared" si="103"/>
        <v/>
      </c>
      <c r="GL17" s="218" t="str">
        <f t="shared" si="103"/>
        <v/>
      </c>
      <c r="GM17" s="218" t="str">
        <f t="shared" si="103"/>
        <v/>
      </c>
      <c r="GN17" s="218" t="str">
        <f t="shared" si="103"/>
        <v/>
      </c>
      <c r="GO17" s="218" t="str">
        <f t="shared" si="103"/>
        <v/>
      </c>
      <c r="GP17" s="218" t="str">
        <f t="shared" si="103"/>
        <v/>
      </c>
      <c r="GQ17" s="218" t="str">
        <f t="shared" si="103"/>
        <v/>
      </c>
      <c r="GR17" s="218" t="str">
        <f t="shared" si="103"/>
        <v/>
      </c>
      <c r="GS17" s="218" t="str">
        <f t="shared" si="103"/>
        <v/>
      </c>
      <c r="GT17" s="218" t="str">
        <f t="shared" si="103"/>
        <v/>
      </c>
      <c r="GU17" s="218" t="str">
        <f t="shared" si="103"/>
        <v/>
      </c>
      <c r="GV17" s="218" t="str">
        <f t="shared" si="103"/>
        <v/>
      </c>
      <c r="GW17" s="218" t="str">
        <f t="shared" si="103"/>
        <v/>
      </c>
      <c r="GX17" s="218" t="str">
        <f t="shared" si="103"/>
        <v/>
      </c>
      <c r="GY17" s="218" t="str">
        <f t="shared" si="103"/>
        <v/>
      </c>
      <c r="GZ17" s="218" t="str">
        <f t="shared" si="103"/>
        <v/>
      </c>
      <c r="HA17" s="218" t="str">
        <f t="shared" si="103"/>
        <v/>
      </c>
      <c r="HB17" s="218" t="str">
        <f t="shared" si="103"/>
        <v/>
      </c>
      <c r="HC17" s="218" t="str">
        <f t="shared" si="103"/>
        <v/>
      </c>
      <c r="HD17" s="218" t="str">
        <f t="shared" si="103"/>
        <v/>
      </c>
      <c r="HE17" s="218" t="str">
        <f t="shared" si="103"/>
        <v/>
      </c>
      <c r="HF17" s="218" t="str">
        <f t="shared" si="103"/>
        <v/>
      </c>
      <c r="HG17" s="218" t="str">
        <f t="shared" si="103"/>
        <v/>
      </c>
      <c r="HH17" s="218" t="str">
        <f t="shared" si="103"/>
        <v/>
      </c>
      <c r="HI17" s="218" t="str">
        <f t="shared" si="103"/>
        <v/>
      </c>
      <c r="HJ17" s="218" t="str">
        <f t="shared" si="103"/>
        <v/>
      </c>
      <c r="HK17" s="218" t="str">
        <f t="shared" si="103"/>
        <v/>
      </c>
      <c r="HL17" s="218" t="str">
        <f t="shared" si="103"/>
        <v/>
      </c>
      <c r="HM17" s="218" t="str">
        <f t="shared" si="103"/>
        <v/>
      </c>
      <c r="HN17" s="218" t="str">
        <f t="shared" si="103"/>
        <v/>
      </c>
      <c r="HO17" s="218" t="str">
        <f t="shared" ref="HO17:HQ17" si="104">IF(SUM(HO175,HO332,HO489,HO646,HO803)=0,"",SUM(HO175,HO332,HO489,HO646,HO803))</f>
        <v/>
      </c>
      <c r="HP17" s="218" t="str">
        <f t="shared" si="104"/>
        <v/>
      </c>
      <c r="HQ17" s="218" t="str">
        <f t="shared" si="104"/>
        <v/>
      </c>
    </row>
    <row r="18" spans="1:225" s="73" customFormat="1" ht="18" hidden="1" customHeight="1" x14ac:dyDescent="0.25">
      <c r="A18" s="223" t="str">
        <f t="shared" ref="A18:B18" si="105">IF(A176="","",A176)</f>
        <v/>
      </c>
      <c r="B18" s="173" t="str">
        <f t="shared" si="105"/>
        <v/>
      </c>
      <c r="C18" s="218">
        <f t="shared" si="14"/>
        <v>0</v>
      </c>
      <c r="D18" s="218">
        <f t="shared" si="15"/>
        <v>0</v>
      </c>
      <c r="E18" s="219">
        <f t="shared" ref="E18:F18" si="106">IFERROR(AVERAGE(E176,E333,E490,E647,E804),"")</f>
        <v>0</v>
      </c>
      <c r="F18" s="219">
        <f t="shared" si="106"/>
        <v>0</v>
      </c>
      <c r="G18" s="176" t="str">
        <f t="shared" si="79"/>
        <v/>
      </c>
      <c r="H18" s="176" t="str">
        <f t="shared" si="79"/>
        <v/>
      </c>
      <c r="I18" s="226" t="str">
        <f t="shared" si="79"/>
        <v/>
      </c>
      <c r="J18" s="226" t="str">
        <f t="shared" ref="J18" si="107">IF(SUM(J176,J333,J490,J647,J804)=0,"",SUM(J176,J333,J490,J647,J804))</f>
        <v/>
      </c>
      <c r="K18" s="227" t="str">
        <f t="shared" si="17"/>
        <v/>
      </c>
      <c r="L18" s="227">
        <f t="shared" si="17"/>
        <v>1</v>
      </c>
      <c r="M18" s="226" t="str">
        <f t="shared" si="18"/>
        <v/>
      </c>
      <c r="N18" s="226" t="str">
        <f t="shared" si="18"/>
        <v/>
      </c>
      <c r="O18" s="491"/>
      <c r="P18" s="218" t="str">
        <f t="shared" ref="P18:BI18" si="108">IF(SUM(P176,P333,P490,P647,P804)=0,"",SUM(P176,P333,P490,P647,P804))</f>
        <v/>
      </c>
      <c r="Q18" s="218" t="str">
        <f t="shared" si="108"/>
        <v/>
      </c>
      <c r="R18" s="218" t="str">
        <f t="shared" si="108"/>
        <v/>
      </c>
      <c r="S18" s="218" t="str">
        <f t="shared" si="108"/>
        <v/>
      </c>
      <c r="T18" s="218" t="str">
        <f t="shared" si="108"/>
        <v/>
      </c>
      <c r="U18" s="218" t="str">
        <f t="shared" si="108"/>
        <v/>
      </c>
      <c r="V18" s="218" t="str">
        <f t="shared" si="108"/>
        <v/>
      </c>
      <c r="W18" s="218" t="str">
        <f t="shared" si="108"/>
        <v/>
      </c>
      <c r="X18" s="218" t="str">
        <f t="shared" si="108"/>
        <v/>
      </c>
      <c r="Y18" s="218" t="str">
        <f t="shared" si="108"/>
        <v/>
      </c>
      <c r="Z18" s="218" t="str">
        <f t="shared" si="108"/>
        <v/>
      </c>
      <c r="AA18" s="218" t="str">
        <f t="shared" si="108"/>
        <v/>
      </c>
      <c r="AB18" s="218" t="str">
        <f t="shared" si="108"/>
        <v/>
      </c>
      <c r="AC18" s="218" t="str">
        <f t="shared" si="108"/>
        <v/>
      </c>
      <c r="AD18" s="218" t="str">
        <f t="shared" si="108"/>
        <v/>
      </c>
      <c r="AE18" s="218" t="str">
        <f t="shared" si="108"/>
        <v/>
      </c>
      <c r="AF18" s="218" t="str">
        <f t="shared" si="108"/>
        <v/>
      </c>
      <c r="AG18" s="218" t="str">
        <f t="shared" si="108"/>
        <v/>
      </c>
      <c r="AH18" s="218" t="str">
        <f t="shared" si="108"/>
        <v/>
      </c>
      <c r="AI18" s="218" t="str">
        <f t="shared" si="108"/>
        <v/>
      </c>
      <c r="AJ18" s="218" t="str">
        <f t="shared" si="108"/>
        <v/>
      </c>
      <c r="AK18" s="218" t="str">
        <f t="shared" si="108"/>
        <v/>
      </c>
      <c r="AL18" s="218" t="str">
        <f t="shared" si="108"/>
        <v/>
      </c>
      <c r="AM18" s="218" t="str">
        <f t="shared" si="108"/>
        <v/>
      </c>
      <c r="AN18" s="218" t="str">
        <f t="shared" si="108"/>
        <v/>
      </c>
      <c r="AO18" s="218" t="str">
        <f t="shared" si="108"/>
        <v/>
      </c>
      <c r="AP18" s="218" t="str">
        <f t="shared" si="108"/>
        <v/>
      </c>
      <c r="AQ18" s="218" t="str">
        <f t="shared" si="108"/>
        <v/>
      </c>
      <c r="AR18" s="218" t="str">
        <f t="shared" si="108"/>
        <v/>
      </c>
      <c r="AS18" s="218" t="str">
        <f t="shared" si="108"/>
        <v/>
      </c>
      <c r="AT18" s="218" t="str">
        <f t="shared" si="108"/>
        <v/>
      </c>
      <c r="AU18" s="218" t="str">
        <f t="shared" si="108"/>
        <v/>
      </c>
      <c r="AV18" s="218" t="str">
        <f t="shared" si="108"/>
        <v/>
      </c>
      <c r="AW18" s="218" t="str">
        <f t="shared" si="108"/>
        <v/>
      </c>
      <c r="AX18" s="218" t="str">
        <f t="shared" si="108"/>
        <v/>
      </c>
      <c r="AY18" s="218" t="str">
        <f t="shared" si="108"/>
        <v/>
      </c>
      <c r="AZ18" s="218" t="str">
        <f t="shared" si="108"/>
        <v/>
      </c>
      <c r="BA18" s="218" t="str">
        <f t="shared" si="108"/>
        <v/>
      </c>
      <c r="BB18" s="218" t="str">
        <f t="shared" si="108"/>
        <v/>
      </c>
      <c r="BC18" s="218" t="str">
        <f t="shared" si="108"/>
        <v/>
      </c>
      <c r="BD18" s="218" t="str">
        <f t="shared" si="108"/>
        <v/>
      </c>
      <c r="BE18" s="218" t="str">
        <f t="shared" si="108"/>
        <v/>
      </c>
      <c r="BF18" s="218" t="str">
        <f t="shared" si="108"/>
        <v/>
      </c>
      <c r="BG18" s="218" t="str">
        <f t="shared" si="108"/>
        <v/>
      </c>
      <c r="BH18" s="218" t="str">
        <f t="shared" si="108"/>
        <v/>
      </c>
      <c r="BI18" s="218" t="str">
        <f t="shared" si="108"/>
        <v/>
      </c>
      <c r="BJ18" s="218" t="str">
        <f t="shared" ref="BJ18:DU18" si="109">IF(SUM(BJ176,BJ333,BJ490,BJ647,BJ804)=0,"",SUM(BJ176,BJ333,BJ490,BJ647,BJ804))</f>
        <v/>
      </c>
      <c r="BK18" s="218" t="str">
        <f t="shared" si="109"/>
        <v/>
      </c>
      <c r="BL18" s="218" t="str">
        <f t="shared" si="109"/>
        <v/>
      </c>
      <c r="BM18" s="218" t="str">
        <f t="shared" si="109"/>
        <v/>
      </c>
      <c r="BN18" s="218" t="str">
        <f t="shared" si="109"/>
        <v/>
      </c>
      <c r="BO18" s="218" t="str">
        <f t="shared" si="109"/>
        <v/>
      </c>
      <c r="BP18" s="218" t="str">
        <f t="shared" si="109"/>
        <v/>
      </c>
      <c r="BQ18" s="218" t="str">
        <f t="shared" si="109"/>
        <v/>
      </c>
      <c r="BR18" s="218" t="str">
        <f t="shared" si="109"/>
        <v/>
      </c>
      <c r="BS18" s="218" t="str">
        <f t="shared" si="109"/>
        <v/>
      </c>
      <c r="BT18" s="218" t="str">
        <f t="shared" si="109"/>
        <v/>
      </c>
      <c r="BU18" s="218" t="str">
        <f t="shared" si="109"/>
        <v/>
      </c>
      <c r="BV18" s="218" t="str">
        <f t="shared" si="109"/>
        <v/>
      </c>
      <c r="BW18" s="218" t="str">
        <f t="shared" si="109"/>
        <v/>
      </c>
      <c r="BX18" s="218" t="str">
        <f t="shared" si="109"/>
        <v/>
      </c>
      <c r="BY18" s="218" t="str">
        <f t="shared" si="109"/>
        <v/>
      </c>
      <c r="BZ18" s="218" t="str">
        <f t="shared" si="109"/>
        <v/>
      </c>
      <c r="CA18" s="218" t="str">
        <f t="shared" si="109"/>
        <v/>
      </c>
      <c r="CB18" s="218" t="str">
        <f t="shared" si="109"/>
        <v/>
      </c>
      <c r="CC18" s="218" t="str">
        <f t="shared" si="109"/>
        <v/>
      </c>
      <c r="CD18" s="218" t="str">
        <f t="shared" si="109"/>
        <v/>
      </c>
      <c r="CE18" s="218" t="str">
        <f t="shared" si="109"/>
        <v/>
      </c>
      <c r="CF18" s="218" t="str">
        <f t="shared" si="109"/>
        <v/>
      </c>
      <c r="CG18" s="218" t="str">
        <f t="shared" si="109"/>
        <v/>
      </c>
      <c r="CH18" s="218" t="str">
        <f t="shared" si="109"/>
        <v/>
      </c>
      <c r="CI18" s="218" t="str">
        <f t="shared" si="109"/>
        <v/>
      </c>
      <c r="CJ18" s="218" t="str">
        <f t="shared" si="109"/>
        <v/>
      </c>
      <c r="CK18" s="218" t="str">
        <f t="shared" si="109"/>
        <v/>
      </c>
      <c r="CL18" s="218" t="str">
        <f t="shared" si="109"/>
        <v/>
      </c>
      <c r="CM18" s="218" t="str">
        <f t="shared" si="109"/>
        <v/>
      </c>
      <c r="CN18" s="218" t="str">
        <f t="shared" si="109"/>
        <v/>
      </c>
      <c r="CO18" s="218" t="str">
        <f t="shared" si="109"/>
        <v/>
      </c>
      <c r="CP18" s="218" t="str">
        <f t="shared" si="109"/>
        <v/>
      </c>
      <c r="CQ18" s="218" t="str">
        <f t="shared" si="109"/>
        <v/>
      </c>
      <c r="CR18" s="218" t="str">
        <f t="shared" si="109"/>
        <v/>
      </c>
      <c r="CS18" s="218" t="str">
        <f t="shared" si="109"/>
        <v/>
      </c>
      <c r="CT18" s="218" t="str">
        <f t="shared" si="109"/>
        <v/>
      </c>
      <c r="CU18" s="218" t="str">
        <f t="shared" si="109"/>
        <v/>
      </c>
      <c r="CV18" s="218" t="str">
        <f t="shared" si="109"/>
        <v/>
      </c>
      <c r="CW18" s="218" t="str">
        <f t="shared" si="109"/>
        <v/>
      </c>
      <c r="CX18" s="218" t="str">
        <f t="shared" si="109"/>
        <v/>
      </c>
      <c r="CY18" s="218" t="str">
        <f t="shared" si="109"/>
        <v/>
      </c>
      <c r="CZ18" s="218" t="str">
        <f t="shared" si="109"/>
        <v/>
      </c>
      <c r="DA18" s="218" t="str">
        <f t="shared" si="109"/>
        <v/>
      </c>
      <c r="DB18" s="218" t="str">
        <f t="shared" si="109"/>
        <v/>
      </c>
      <c r="DC18" s="218" t="str">
        <f t="shared" si="109"/>
        <v/>
      </c>
      <c r="DD18" s="218" t="str">
        <f t="shared" si="109"/>
        <v/>
      </c>
      <c r="DE18" s="218" t="str">
        <f t="shared" si="109"/>
        <v/>
      </c>
      <c r="DF18" s="218" t="str">
        <f t="shared" si="109"/>
        <v/>
      </c>
      <c r="DG18" s="218" t="str">
        <f t="shared" si="109"/>
        <v/>
      </c>
      <c r="DH18" s="218" t="str">
        <f t="shared" si="109"/>
        <v/>
      </c>
      <c r="DI18" s="218" t="str">
        <f t="shared" si="109"/>
        <v/>
      </c>
      <c r="DJ18" s="218" t="str">
        <f t="shared" si="109"/>
        <v/>
      </c>
      <c r="DK18" s="218" t="str">
        <f t="shared" si="109"/>
        <v/>
      </c>
      <c r="DL18" s="218" t="str">
        <f t="shared" si="109"/>
        <v/>
      </c>
      <c r="DM18" s="218" t="str">
        <f t="shared" si="109"/>
        <v/>
      </c>
      <c r="DN18" s="218" t="str">
        <f t="shared" si="109"/>
        <v/>
      </c>
      <c r="DO18" s="218" t="str">
        <f t="shared" si="109"/>
        <v/>
      </c>
      <c r="DP18" s="218" t="str">
        <f t="shared" si="109"/>
        <v/>
      </c>
      <c r="DQ18" s="218" t="str">
        <f t="shared" si="109"/>
        <v/>
      </c>
      <c r="DR18" s="218" t="str">
        <f t="shared" si="109"/>
        <v/>
      </c>
      <c r="DS18" s="218" t="str">
        <f t="shared" si="109"/>
        <v/>
      </c>
      <c r="DT18" s="218" t="str">
        <f t="shared" si="109"/>
        <v/>
      </c>
      <c r="DU18" s="218" t="str">
        <f t="shared" si="109"/>
        <v/>
      </c>
      <c r="DV18" s="218" t="str">
        <f t="shared" ref="DV18:EK18" si="110">IF(SUM(DV176,DV333,DV490,DV647,DV804)=0,"",SUM(DV176,DV333,DV490,DV647,DV804))</f>
        <v/>
      </c>
      <c r="DW18" s="218" t="str">
        <f t="shared" si="110"/>
        <v/>
      </c>
      <c r="DX18" s="218" t="str">
        <f t="shared" si="110"/>
        <v/>
      </c>
      <c r="DY18" s="218" t="str">
        <f t="shared" si="110"/>
        <v/>
      </c>
      <c r="DZ18" s="218" t="str">
        <f t="shared" si="110"/>
        <v/>
      </c>
      <c r="EA18" s="218" t="str">
        <f t="shared" si="110"/>
        <v/>
      </c>
      <c r="EB18" s="218" t="str">
        <f t="shared" si="110"/>
        <v/>
      </c>
      <c r="EC18" s="218" t="str">
        <f t="shared" si="110"/>
        <v/>
      </c>
      <c r="ED18" s="218" t="str">
        <f t="shared" si="110"/>
        <v/>
      </c>
      <c r="EE18" s="218" t="str">
        <f t="shared" si="110"/>
        <v/>
      </c>
      <c r="EF18" s="218" t="str">
        <f t="shared" si="110"/>
        <v/>
      </c>
      <c r="EG18" s="218" t="str">
        <f t="shared" si="110"/>
        <v/>
      </c>
      <c r="EH18" s="218" t="str">
        <f t="shared" si="110"/>
        <v/>
      </c>
      <c r="EI18" s="218" t="str">
        <f t="shared" si="110"/>
        <v/>
      </c>
      <c r="EJ18" s="218" t="str">
        <f t="shared" si="110"/>
        <v/>
      </c>
      <c r="EK18" s="218" t="str">
        <f t="shared" si="110"/>
        <v/>
      </c>
      <c r="EL18" s="218" t="str">
        <f t="shared" ref="EL18:FK18" si="111">IF(SUM(EL176,EL333,EL490,EL647,EL804)=0,"",SUM(EL176,EL333,EL490,EL647,EL804))</f>
        <v/>
      </c>
      <c r="EM18" s="218" t="str">
        <f t="shared" si="111"/>
        <v/>
      </c>
      <c r="EN18" s="218" t="str">
        <f t="shared" si="111"/>
        <v/>
      </c>
      <c r="EO18" s="218" t="str">
        <f t="shared" si="111"/>
        <v/>
      </c>
      <c r="EP18" s="218" t="str">
        <f t="shared" si="111"/>
        <v/>
      </c>
      <c r="EQ18" s="218" t="str">
        <f t="shared" si="111"/>
        <v/>
      </c>
      <c r="ER18" s="218" t="str">
        <f t="shared" si="111"/>
        <v/>
      </c>
      <c r="ES18" s="218" t="str">
        <f t="shared" si="111"/>
        <v/>
      </c>
      <c r="ET18" s="218" t="str">
        <f t="shared" si="111"/>
        <v/>
      </c>
      <c r="EU18" s="218" t="str">
        <f t="shared" si="111"/>
        <v/>
      </c>
      <c r="EV18" s="218" t="str">
        <f t="shared" si="111"/>
        <v/>
      </c>
      <c r="EW18" s="218" t="str">
        <f t="shared" si="111"/>
        <v/>
      </c>
      <c r="EX18" s="218" t="str">
        <f t="shared" si="111"/>
        <v/>
      </c>
      <c r="EY18" s="218" t="str">
        <f t="shared" si="111"/>
        <v/>
      </c>
      <c r="EZ18" s="218" t="str">
        <f t="shared" si="111"/>
        <v/>
      </c>
      <c r="FA18" s="218" t="str">
        <f t="shared" si="111"/>
        <v/>
      </c>
      <c r="FB18" s="218" t="str">
        <f t="shared" si="111"/>
        <v/>
      </c>
      <c r="FC18" s="218" t="str">
        <f t="shared" si="111"/>
        <v/>
      </c>
      <c r="FD18" s="218" t="str">
        <f t="shared" si="111"/>
        <v/>
      </c>
      <c r="FE18" s="218" t="str">
        <f t="shared" si="111"/>
        <v/>
      </c>
      <c r="FF18" s="218" t="str">
        <f t="shared" si="111"/>
        <v/>
      </c>
      <c r="FG18" s="218" t="str">
        <f t="shared" si="111"/>
        <v/>
      </c>
      <c r="FH18" s="218" t="str">
        <f t="shared" si="111"/>
        <v/>
      </c>
      <c r="FI18" s="218" t="str">
        <f t="shared" si="111"/>
        <v/>
      </c>
      <c r="FJ18" s="218" t="str">
        <f t="shared" si="111"/>
        <v/>
      </c>
      <c r="FK18" s="218" t="str">
        <f t="shared" si="111"/>
        <v/>
      </c>
      <c r="FL18" s="218" t="str">
        <f t="shared" ref="FL18:HN18" si="112">IF(SUM(FL176,FL333,FL490,FL647,FL804)=0,"",SUM(FL176,FL333,FL490,FL647,FL804))</f>
        <v/>
      </c>
      <c r="FM18" s="218" t="str">
        <f t="shared" si="112"/>
        <v/>
      </c>
      <c r="FN18" s="218" t="str">
        <f t="shared" si="112"/>
        <v/>
      </c>
      <c r="FO18" s="218" t="str">
        <f t="shared" si="112"/>
        <v/>
      </c>
      <c r="FP18" s="218" t="str">
        <f t="shared" si="112"/>
        <v/>
      </c>
      <c r="FQ18" s="218" t="str">
        <f t="shared" si="112"/>
        <v/>
      </c>
      <c r="FR18" s="218" t="str">
        <f t="shared" si="112"/>
        <v/>
      </c>
      <c r="FS18" s="218" t="str">
        <f t="shared" si="112"/>
        <v/>
      </c>
      <c r="FT18" s="218" t="str">
        <f t="shared" si="112"/>
        <v/>
      </c>
      <c r="FU18" s="218" t="str">
        <f t="shared" si="112"/>
        <v/>
      </c>
      <c r="FV18" s="218" t="str">
        <f t="shared" si="112"/>
        <v/>
      </c>
      <c r="FW18" s="218" t="str">
        <f t="shared" si="112"/>
        <v/>
      </c>
      <c r="FX18" s="218" t="str">
        <f t="shared" si="112"/>
        <v/>
      </c>
      <c r="FY18" s="218" t="str">
        <f t="shared" si="112"/>
        <v/>
      </c>
      <c r="FZ18" s="218" t="str">
        <f t="shared" si="112"/>
        <v/>
      </c>
      <c r="GA18" s="218" t="str">
        <f t="shared" si="112"/>
        <v/>
      </c>
      <c r="GB18" s="218" t="str">
        <f t="shared" si="112"/>
        <v/>
      </c>
      <c r="GC18" s="218" t="str">
        <f t="shared" si="112"/>
        <v/>
      </c>
      <c r="GD18" s="218" t="str">
        <f t="shared" si="112"/>
        <v/>
      </c>
      <c r="GE18" s="218" t="str">
        <f t="shared" si="112"/>
        <v/>
      </c>
      <c r="GF18" s="218" t="str">
        <f t="shared" si="112"/>
        <v/>
      </c>
      <c r="GG18" s="218" t="str">
        <f t="shared" si="112"/>
        <v/>
      </c>
      <c r="GH18" s="218" t="str">
        <f t="shared" si="112"/>
        <v/>
      </c>
      <c r="GI18" s="218" t="str">
        <f t="shared" si="112"/>
        <v/>
      </c>
      <c r="GJ18" s="218" t="str">
        <f t="shared" si="112"/>
        <v/>
      </c>
      <c r="GK18" s="218" t="str">
        <f t="shared" si="112"/>
        <v/>
      </c>
      <c r="GL18" s="218" t="str">
        <f t="shared" si="112"/>
        <v/>
      </c>
      <c r="GM18" s="218" t="str">
        <f t="shared" si="112"/>
        <v/>
      </c>
      <c r="GN18" s="218" t="str">
        <f t="shared" si="112"/>
        <v/>
      </c>
      <c r="GO18" s="218" t="str">
        <f t="shared" si="112"/>
        <v/>
      </c>
      <c r="GP18" s="218" t="str">
        <f t="shared" si="112"/>
        <v/>
      </c>
      <c r="GQ18" s="218" t="str">
        <f t="shared" si="112"/>
        <v/>
      </c>
      <c r="GR18" s="218" t="str">
        <f t="shared" si="112"/>
        <v/>
      </c>
      <c r="GS18" s="218" t="str">
        <f t="shared" si="112"/>
        <v/>
      </c>
      <c r="GT18" s="218" t="str">
        <f t="shared" si="112"/>
        <v/>
      </c>
      <c r="GU18" s="218" t="str">
        <f t="shared" si="112"/>
        <v/>
      </c>
      <c r="GV18" s="218" t="str">
        <f t="shared" si="112"/>
        <v/>
      </c>
      <c r="GW18" s="218" t="str">
        <f t="shared" si="112"/>
        <v/>
      </c>
      <c r="GX18" s="218" t="str">
        <f t="shared" si="112"/>
        <v/>
      </c>
      <c r="GY18" s="218" t="str">
        <f t="shared" si="112"/>
        <v/>
      </c>
      <c r="GZ18" s="218" t="str">
        <f t="shared" si="112"/>
        <v/>
      </c>
      <c r="HA18" s="218" t="str">
        <f t="shared" si="112"/>
        <v/>
      </c>
      <c r="HB18" s="218" t="str">
        <f t="shared" si="112"/>
        <v/>
      </c>
      <c r="HC18" s="218" t="str">
        <f t="shared" si="112"/>
        <v/>
      </c>
      <c r="HD18" s="218" t="str">
        <f t="shared" si="112"/>
        <v/>
      </c>
      <c r="HE18" s="218" t="str">
        <f t="shared" si="112"/>
        <v/>
      </c>
      <c r="HF18" s="218" t="str">
        <f t="shared" si="112"/>
        <v/>
      </c>
      <c r="HG18" s="218" t="str">
        <f t="shared" si="112"/>
        <v/>
      </c>
      <c r="HH18" s="218" t="str">
        <f t="shared" si="112"/>
        <v/>
      </c>
      <c r="HI18" s="218" t="str">
        <f t="shared" si="112"/>
        <v/>
      </c>
      <c r="HJ18" s="218" t="str">
        <f t="shared" si="112"/>
        <v/>
      </c>
      <c r="HK18" s="218" t="str">
        <f t="shared" si="112"/>
        <v/>
      </c>
      <c r="HL18" s="218" t="str">
        <f t="shared" si="112"/>
        <v/>
      </c>
      <c r="HM18" s="218" t="str">
        <f t="shared" si="112"/>
        <v/>
      </c>
      <c r="HN18" s="218" t="str">
        <f t="shared" si="112"/>
        <v/>
      </c>
      <c r="HO18" s="218" t="str">
        <f t="shared" ref="HO18:HQ18" si="113">IF(SUM(HO176,HO333,HO490,HO647,HO804)=0,"",SUM(HO176,HO333,HO490,HO647,HO804))</f>
        <v/>
      </c>
      <c r="HP18" s="218" t="str">
        <f t="shared" si="113"/>
        <v/>
      </c>
      <c r="HQ18" s="218" t="str">
        <f t="shared" si="113"/>
        <v/>
      </c>
    </row>
    <row r="19" spans="1:225" s="73" customFormat="1" ht="18" hidden="1" customHeight="1" x14ac:dyDescent="0.25">
      <c r="A19" s="223" t="str">
        <f t="shared" ref="A19:B19" si="114">IF(A177="","",A177)</f>
        <v/>
      </c>
      <c r="B19" s="173" t="str">
        <f t="shared" si="114"/>
        <v/>
      </c>
      <c r="C19" s="218">
        <f t="shared" si="14"/>
        <v>0</v>
      </c>
      <c r="D19" s="218">
        <f t="shared" si="15"/>
        <v>0</v>
      </c>
      <c r="E19" s="219">
        <f t="shared" ref="E19:F19" si="115">IFERROR(AVERAGE(E177,E334,E491,E648,E805),"")</f>
        <v>0</v>
      </c>
      <c r="F19" s="219">
        <f t="shared" si="115"/>
        <v>0</v>
      </c>
      <c r="G19" s="176" t="str">
        <f t="shared" si="79"/>
        <v/>
      </c>
      <c r="H19" s="176" t="str">
        <f t="shared" si="79"/>
        <v/>
      </c>
      <c r="I19" s="226" t="str">
        <f t="shared" si="79"/>
        <v/>
      </c>
      <c r="J19" s="226" t="str">
        <f t="shared" ref="J19" si="116">IF(SUM(J177,J334,J491,J648,J805)=0,"",SUM(J177,J334,J491,J648,J805))</f>
        <v/>
      </c>
      <c r="K19" s="227" t="str">
        <f t="shared" si="17"/>
        <v/>
      </c>
      <c r="L19" s="227">
        <f t="shared" si="17"/>
        <v>1</v>
      </c>
      <c r="M19" s="226" t="str">
        <f t="shared" si="18"/>
        <v/>
      </c>
      <c r="N19" s="226" t="str">
        <f t="shared" si="18"/>
        <v/>
      </c>
      <c r="O19" s="491"/>
      <c r="P19" s="218" t="str">
        <f t="shared" ref="P19:BI19" si="117">IF(SUM(P177,P334,P491,P648,P805)=0,"",SUM(P177,P334,P491,P648,P805))</f>
        <v/>
      </c>
      <c r="Q19" s="218" t="str">
        <f t="shared" si="117"/>
        <v/>
      </c>
      <c r="R19" s="218" t="str">
        <f t="shared" si="117"/>
        <v/>
      </c>
      <c r="S19" s="218" t="str">
        <f t="shared" si="117"/>
        <v/>
      </c>
      <c r="T19" s="218" t="str">
        <f t="shared" si="117"/>
        <v/>
      </c>
      <c r="U19" s="218" t="str">
        <f t="shared" si="117"/>
        <v/>
      </c>
      <c r="V19" s="218" t="str">
        <f t="shared" si="117"/>
        <v/>
      </c>
      <c r="W19" s="218" t="str">
        <f t="shared" si="117"/>
        <v/>
      </c>
      <c r="X19" s="218" t="str">
        <f t="shared" si="117"/>
        <v/>
      </c>
      <c r="Y19" s="218" t="str">
        <f t="shared" si="117"/>
        <v/>
      </c>
      <c r="Z19" s="218" t="str">
        <f t="shared" si="117"/>
        <v/>
      </c>
      <c r="AA19" s="218" t="str">
        <f t="shared" si="117"/>
        <v/>
      </c>
      <c r="AB19" s="218" t="str">
        <f t="shared" si="117"/>
        <v/>
      </c>
      <c r="AC19" s="218" t="str">
        <f t="shared" si="117"/>
        <v/>
      </c>
      <c r="AD19" s="218" t="str">
        <f t="shared" si="117"/>
        <v/>
      </c>
      <c r="AE19" s="218" t="str">
        <f t="shared" si="117"/>
        <v/>
      </c>
      <c r="AF19" s="218" t="str">
        <f t="shared" si="117"/>
        <v/>
      </c>
      <c r="AG19" s="218" t="str">
        <f t="shared" si="117"/>
        <v/>
      </c>
      <c r="AH19" s="218" t="str">
        <f t="shared" si="117"/>
        <v/>
      </c>
      <c r="AI19" s="218" t="str">
        <f t="shared" si="117"/>
        <v/>
      </c>
      <c r="AJ19" s="218" t="str">
        <f t="shared" si="117"/>
        <v/>
      </c>
      <c r="AK19" s="218" t="str">
        <f t="shared" si="117"/>
        <v/>
      </c>
      <c r="AL19" s="218" t="str">
        <f t="shared" si="117"/>
        <v/>
      </c>
      <c r="AM19" s="218" t="str">
        <f t="shared" si="117"/>
        <v/>
      </c>
      <c r="AN19" s="218" t="str">
        <f t="shared" si="117"/>
        <v/>
      </c>
      <c r="AO19" s="218" t="str">
        <f t="shared" si="117"/>
        <v/>
      </c>
      <c r="AP19" s="218" t="str">
        <f t="shared" si="117"/>
        <v/>
      </c>
      <c r="AQ19" s="218" t="str">
        <f t="shared" si="117"/>
        <v/>
      </c>
      <c r="AR19" s="218" t="str">
        <f t="shared" si="117"/>
        <v/>
      </c>
      <c r="AS19" s="218" t="str">
        <f t="shared" si="117"/>
        <v/>
      </c>
      <c r="AT19" s="218" t="str">
        <f t="shared" si="117"/>
        <v/>
      </c>
      <c r="AU19" s="218" t="str">
        <f t="shared" si="117"/>
        <v/>
      </c>
      <c r="AV19" s="218" t="str">
        <f t="shared" si="117"/>
        <v/>
      </c>
      <c r="AW19" s="218" t="str">
        <f t="shared" si="117"/>
        <v/>
      </c>
      <c r="AX19" s="218" t="str">
        <f t="shared" si="117"/>
        <v/>
      </c>
      <c r="AY19" s="218" t="str">
        <f t="shared" si="117"/>
        <v/>
      </c>
      <c r="AZ19" s="218" t="str">
        <f t="shared" si="117"/>
        <v/>
      </c>
      <c r="BA19" s="218" t="str">
        <f t="shared" si="117"/>
        <v/>
      </c>
      <c r="BB19" s="218" t="str">
        <f t="shared" si="117"/>
        <v/>
      </c>
      <c r="BC19" s="218" t="str">
        <f t="shared" si="117"/>
        <v/>
      </c>
      <c r="BD19" s="218" t="str">
        <f t="shared" si="117"/>
        <v/>
      </c>
      <c r="BE19" s="218" t="str">
        <f t="shared" si="117"/>
        <v/>
      </c>
      <c r="BF19" s="218" t="str">
        <f t="shared" si="117"/>
        <v/>
      </c>
      <c r="BG19" s="218" t="str">
        <f t="shared" si="117"/>
        <v/>
      </c>
      <c r="BH19" s="218" t="str">
        <f t="shared" si="117"/>
        <v/>
      </c>
      <c r="BI19" s="218" t="str">
        <f t="shared" si="117"/>
        <v/>
      </c>
      <c r="BJ19" s="218" t="str">
        <f t="shared" ref="BJ19:DU19" si="118">IF(SUM(BJ177,BJ334,BJ491,BJ648,BJ805)=0,"",SUM(BJ177,BJ334,BJ491,BJ648,BJ805))</f>
        <v/>
      </c>
      <c r="BK19" s="218" t="str">
        <f t="shared" si="118"/>
        <v/>
      </c>
      <c r="BL19" s="218" t="str">
        <f t="shared" si="118"/>
        <v/>
      </c>
      <c r="BM19" s="218" t="str">
        <f t="shared" si="118"/>
        <v/>
      </c>
      <c r="BN19" s="218" t="str">
        <f t="shared" si="118"/>
        <v/>
      </c>
      <c r="BO19" s="218" t="str">
        <f t="shared" si="118"/>
        <v/>
      </c>
      <c r="BP19" s="218" t="str">
        <f t="shared" si="118"/>
        <v/>
      </c>
      <c r="BQ19" s="218" t="str">
        <f t="shared" si="118"/>
        <v/>
      </c>
      <c r="BR19" s="218" t="str">
        <f t="shared" si="118"/>
        <v/>
      </c>
      <c r="BS19" s="218" t="str">
        <f t="shared" si="118"/>
        <v/>
      </c>
      <c r="BT19" s="218" t="str">
        <f t="shared" si="118"/>
        <v/>
      </c>
      <c r="BU19" s="218" t="str">
        <f t="shared" si="118"/>
        <v/>
      </c>
      <c r="BV19" s="218" t="str">
        <f t="shared" si="118"/>
        <v/>
      </c>
      <c r="BW19" s="218" t="str">
        <f t="shared" si="118"/>
        <v/>
      </c>
      <c r="BX19" s="218" t="str">
        <f t="shared" si="118"/>
        <v/>
      </c>
      <c r="BY19" s="218" t="str">
        <f t="shared" si="118"/>
        <v/>
      </c>
      <c r="BZ19" s="218" t="str">
        <f t="shared" si="118"/>
        <v/>
      </c>
      <c r="CA19" s="218" t="str">
        <f t="shared" si="118"/>
        <v/>
      </c>
      <c r="CB19" s="218" t="str">
        <f t="shared" si="118"/>
        <v/>
      </c>
      <c r="CC19" s="218" t="str">
        <f t="shared" si="118"/>
        <v/>
      </c>
      <c r="CD19" s="218" t="str">
        <f t="shared" si="118"/>
        <v/>
      </c>
      <c r="CE19" s="218" t="str">
        <f t="shared" si="118"/>
        <v/>
      </c>
      <c r="CF19" s="218" t="str">
        <f t="shared" si="118"/>
        <v/>
      </c>
      <c r="CG19" s="218" t="str">
        <f t="shared" si="118"/>
        <v/>
      </c>
      <c r="CH19" s="218" t="str">
        <f t="shared" si="118"/>
        <v/>
      </c>
      <c r="CI19" s="218" t="str">
        <f t="shared" si="118"/>
        <v/>
      </c>
      <c r="CJ19" s="218" t="str">
        <f t="shared" si="118"/>
        <v/>
      </c>
      <c r="CK19" s="218" t="str">
        <f t="shared" si="118"/>
        <v/>
      </c>
      <c r="CL19" s="218" t="str">
        <f t="shared" si="118"/>
        <v/>
      </c>
      <c r="CM19" s="218" t="str">
        <f t="shared" si="118"/>
        <v/>
      </c>
      <c r="CN19" s="218" t="str">
        <f t="shared" si="118"/>
        <v/>
      </c>
      <c r="CO19" s="218" t="str">
        <f t="shared" si="118"/>
        <v/>
      </c>
      <c r="CP19" s="218" t="str">
        <f t="shared" si="118"/>
        <v/>
      </c>
      <c r="CQ19" s="218" t="str">
        <f t="shared" si="118"/>
        <v/>
      </c>
      <c r="CR19" s="218" t="str">
        <f t="shared" si="118"/>
        <v/>
      </c>
      <c r="CS19" s="218" t="str">
        <f t="shared" si="118"/>
        <v/>
      </c>
      <c r="CT19" s="218" t="str">
        <f t="shared" si="118"/>
        <v/>
      </c>
      <c r="CU19" s="218" t="str">
        <f t="shared" si="118"/>
        <v/>
      </c>
      <c r="CV19" s="218" t="str">
        <f t="shared" si="118"/>
        <v/>
      </c>
      <c r="CW19" s="218" t="str">
        <f t="shared" si="118"/>
        <v/>
      </c>
      <c r="CX19" s="218" t="str">
        <f t="shared" si="118"/>
        <v/>
      </c>
      <c r="CY19" s="218" t="str">
        <f t="shared" si="118"/>
        <v/>
      </c>
      <c r="CZ19" s="218" t="str">
        <f t="shared" si="118"/>
        <v/>
      </c>
      <c r="DA19" s="218" t="str">
        <f t="shared" si="118"/>
        <v/>
      </c>
      <c r="DB19" s="218" t="str">
        <f t="shared" si="118"/>
        <v/>
      </c>
      <c r="DC19" s="218" t="str">
        <f t="shared" si="118"/>
        <v/>
      </c>
      <c r="DD19" s="218" t="str">
        <f t="shared" si="118"/>
        <v/>
      </c>
      <c r="DE19" s="218" t="str">
        <f t="shared" si="118"/>
        <v/>
      </c>
      <c r="DF19" s="218" t="str">
        <f t="shared" si="118"/>
        <v/>
      </c>
      <c r="DG19" s="218" t="str">
        <f t="shared" si="118"/>
        <v/>
      </c>
      <c r="DH19" s="218" t="str">
        <f t="shared" si="118"/>
        <v/>
      </c>
      <c r="DI19" s="218" t="str">
        <f t="shared" si="118"/>
        <v/>
      </c>
      <c r="DJ19" s="218" t="str">
        <f t="shared" si="118"/>
        <v/>
      </c>
      <c r="DK19" s="218" t="str">
        <f t="shared" si="118"/>
        <v/>
      </c>
      <c r="DL19" s="218" t="str">
        <f t="shared" si="118"/>
        <v/>
      </c>
      <c r="DM19" s="218" t="str">
        <f t="shared" si="118"/>
        <v/>
      </c>
      <c r="DN19" s="218" t="str">
        <f t="shared" si="118"/>
        <v/>
      </c>
      <c r="DO19" s="218" t="str">
        <f t="shared" si="118"/>
        <v/>
      </c>
      <c r="DP19" s="218" t="str">
        <f t="shared" si="118"/>
        <v/>
      </c>
      <c r="DQ19" s="218" t="str">
        <f t="shared" si="118"/>
        <v/>
      </c>
      <c r="DR19" s="218" t="str">
        <f t="shared" si="118"/>
        <v/>
      </c>
      <c r="DS19" s="218" t="str">
        <f t="shared" si="118"/>
        <v/>
      </c>
      <c r="DT19" s="218" t="str">
        <f t="shared" si="118"/>
        <v/>
      </c>
      <c r="DU19" s="218" t="str">
        <f t="shared" si="118"/>
        <v/>
      </c>
      <c r="DV19" s="218" t="str">
        <f t="shared" ref="DV19:EK19" si="119">IF(SUM(DV177,DV334,DV491,DV648,DV805)=0,"",SUM(DV177,DV334,DV491,DV648,DV805))</f>
        <v/>
      </c>
      <c r="DW19" s="218" t="str">
        <f t="shared" si="119"/>
        <v/>
      </c>
      <c r="DX19" s="218" t="str">
        <f t="shared" si="119"/>
        <v/>
      </c>
      <c r="DY19" s="218" t="str">
        <f t="shared" si="119"/>
        <v/>
      </c>
      <c r="DZ19" s="218" t="str">
        <f t="shared" si="119"/>
        <v/>
      </c>
      <c r="EA19" s="218" t="str">
        <f t="shared" si="119"/>
        <v/>
      </c>
      <c r="EB19" s="218" t="str">
        <f t="shared" si="119"/>
        <v/>
      </c>
      <c r="EC19" s="218" t="str">
        <f t="shared" si="119"/>
        <v/>
      </c>
      <c r="ED19" s="218" t="str">
        <f t="shared" si="119"/>
        <v/>
      </c>
      <c r="EE19" s="218" t="str">
        <f t="shared" si="119"/>
        <v/>
      </c>
      <c r="EF19" s="218" t="str">
        <f t="shared" si="119"/>
        <v/>
      </c>
      <c r="EG19" s="218" t="str">
        <f t="shared" si="119"/>
        <v/>
      </c>
      <c r="EH19" s="218" t="str">
        <f t="shared" si="119"/>
        <v/>
      </c>
      <c r="EI19" s="218" t="str">
        <f t="shared" si="119"/>
        <v/>
      </c>
      <c r="EJ19" s="218" t="str">
        <f t="shared" si="119"/>
        <v/>
      </c>
      <c r="EK19" s="218" t="str">
        <f t="shared" si="119"/>
        <v/>
      </c>
      <c r="EL19" s="218" t="str">
        <f t="shared" ref="EL19:FK19" si="120">IF(SUM(EL177,EL334,EL491,EL648,EL805)=0,"",SUM(EL177,EL334,EL491,EL648,EL805))</f>
        <v/>
      </c>
      <c r="EM19" s="218" t="str">
        <f t="shared" si="120"/>
        <v/>
      </c>
      <c r="EN19" s="218" t="str">
        <f t="shared" si="120"/>
        <v/>
      </c>
      <c r="EO19" s="218" t="str">
        <f t="shared" si="120"/>
        <v/>
      </c>
      <c r="EP19" s="218" t="str">
        <f t="shared" si="120"/>
        <v/>
      </c>
      <c r="EQ19" s="218" t="str">
        <f t="shared" si="120"/>
        <v/>
      </c>
      <c r="ER19" s="218" t="str">
        <f t="shared" si="120"/>
        <v/>
      </c>
      <c r="ES19" s="218" t="str">
        <f t="shared" si="120"/>
        <v/>
      </c>
      <c r="ET19" s="218" t="str">
        <f t="shared" si="120"/>
        <v/>
      </c>
      <c r="EU19" s="218" t="str">
        <f t="shared" si="120"/>
        <v/>
      </c>
      <c r="EV19" s="218" t="str">
        <f t="shared" si="120"/>
        <v/>
      </c>
      <c r="EW19" s="218" t="str">
        <f t="shared" si="120"/>
        <v/>
      </c>
      <c r="EX19" s="218" t="str">
        <f t="shared" si="120"/>
        <v/>
      </c>
      <c r="EY19" s="218" t="str">
        <f t="shared" si="120"/>
        <v/>
      </c>
      <c r="EZ19" s="218" t="str">
        <f t="shared" si="120"/>
        <v/>
      </c>
      <c r="FA19" s="218" t="str">
        <f t="shared" si="120"/>
        <v/>
      </c>
      <c r="FB19" s="218" t="str">
        <f t="shared" si="120"/>
        <v/>
      </c>
      <c r="FC19" s="218" t="str">
        <f t="shared" si="120"/>
        <v/>
      </c>
      <c r="FD19" s="218" t="str">
        <f t="shared" si="120"/>
        <v/>
      </c>
      <c r="FE19" s="218" t="str">
        <f t="shared" si="120"/>
        <v/>
      </c>
      <c r="FF19" s="218" t="str">
        <f t="shared" si="120"/>
        <v/>
      </c>
      <c r="FG19" s="218" t="str">
        <f t="shared" si="120"/>
        <v/>
      </c>
      <c r="FH19" s="218" t="str">
        <f t="shared" si="120"/>
        <v/>
      </c>
      <c r="FI19" s="218" t="str">
        <f t="shared" si="120"/>
        <v/>
      </c>
      <c r="FJ19" s="218" t="str">
        <f t="shared" si="120"/>
        <v/>
      </c>
      <c r="FK19" s="218" t="str">
        <f t="shared" si="120"/>
        <v/>
      </c>
      <c r="FL19" s="218" t="str">
        <f t="shared" ref="FL19:HN19" si="121">IF(SUM(FL177,FL334,FL491,FL648,FL805)=0,"",SUM(FL177,FL334,FL491,FL648,FL805))</f>
        <v/>
      </c>
      <c r="FM19" s="218" t="str">
        <f t="shared" si="121"/>
        <v/>
      </c>
      <c r="FN19" s="218" t="str">
        <f t="shared" si="121"/>
        <v/>
      </c>
      <c r="FO19" s="218" t="str">
        <f t="shared" si="121"/>
        <v/>
      </c>
      <c r="FP19" s="218" t="str">
        <f t="shared" si="121"/>
        <v/>
      </c>
      <c r="FQ19" s="218" t="str">
        <f t="shared" si="121"/>
        <v/>
      </c>
      <c r="FR19" s="218" t="str">
        <f t="shared" si="121"/>
        <v/>
      </c>
      <c r="FS19" s="218" t="str">
        <f t="shared" si="121"/>
        <v/>
      </c>
      <c r="FT19" s="218" t="str">
        <f t="shared" si="121"/>
        <v/>
      </c>
      <c r="FU19" s="218" t="str">
        <f t="shared" si="121"/>
        <v/>
      </c>
      <c r="FV19" s="218" t="str">
        <f t="shared" si="121"/>
        <v/>
      </c>
      <c r="FW19" s="218" t="str">
        <f t="shared" si="121"/>
        <v/>
      </c>
      <c r="FX19" s="218" t="str">
        <f t="shared" si="121"/>
        <v/>
      </c>
      <c r="FY19" s="218" t="str">
        <f t="shared" si="121"/>
        <v/>
      </c>
      <c r="FZ19" s="218" t="str">
        <f t="shared" si="121"/>
        <v/>
      </c>
      <c r="GA19" s="218" t="str">
        <f t="shared" si="121"/>
        <v/>
      </c>
      <c r="GB19" s="218" t="str">
        <f t="shared" si="121"/>
        <v/>
      </c>
      <c r="GC19" s="218" t="str">
        <f t="shared" si="121"/>
        <v/>
      </c>
      <c r="GD19" s="218" t="str">
        <f t="shared" si="121"/>
        <v/>
      </c>
      <c r="GE19" s="218" t="str">
        <f t="shared" si="121"/>
        <v/>
      </c>
      <c r="GF19" s="218" t="str">
        <f t="shared" si="121"/>
        <v/>
      </c>
      <c r="GG19" s="218" t="str">
        <f t="shared" si="121"/>
        <v/>
      </c>
      <c r="GH19" s="218" t="str">
        <f t="shared" si="121"/>
        <v/>
      </c>
      <c r="GI19" s="218" t="str">
        <f t="shared" si="121"/>
        <v/>
      </c>
      <c r="GJ19" s="218" t="str">
        <f t="shared" si="121"/>
        <v/>
      </c>
      <c r="GK19" s="218" t="str">
        <f t="shared" si="121"/>
        <v/>
      </c>
      <c r="GL19" s="218" t="str">
        <f t="shared" si="121"/>
        <v/>
      </c>
      <c r="GM19" s="218" t="str">
        <f t="shared" si="121"/>
        <v/>
      </c>
      <c r="GN19" s="218" t="str">
        <f t="shared" si="121"/>
        <v/>
      </c>
      <c r="GO19" s="218" t="str">
        <f t="shared" si="121"/>
        <v/>
      </c>
      <c r="GP19" s="218" t="str">
        <f t="shared" si="121"/>
        <v/>
      </c>
      <c r="GQ19" s="218" t="str">
        <f t="shared" si="121"/>
        <v/>
      </c>
      <c r="GR19" s="218" t="str">
        <f t="shared" si="121"/>
        <v/>
      </c>
      <c r="GS19" s="218" t="str">
        <f t="shared" si="121"/>
        <v/>
      </c>
      <c r="GT19" s="218" t="str">
        <f t="shared" si="121"/>
        <v/>
      </c>
      <c r="GU19" s="218" t="str">
        <f t="shared" si="121"/>
        <v/>
      </c>
      <c r="GV19" s="218" t="str">
        <f t="shared" si="121"/>
        <v/>
      </c>
      <c r="GW19" s="218" t="str">
        <f t="shared" si="121"/>
        <v/>
      </c>
      <c r="GX19" s="218" t="str">
        <f t="shared" si="121"/>
        <v/>
      </c>
      <c r="GY19" s="218" t="str">
        <f t="shared" si="121"/>
        <v/>
      </c>
      <c r="GZ19" s="218" t="str">
        <f t="shared" si="121"/>
        <v/>
      </c>
      <c r="HA19" s="218" t="str">
        <f t="shared" si="121"/>
        <v/>
      </c>
      <c r="HB19" s="218" t="str">
        <f t="shared" si="121"/>
        <v/>
      </c>
      <c r="HC19" s="218" t="str">
        <f t="shared" si="121"/>
        <v/>
      </c>
      <c r="HD19" s="218" t="str">
        <f t="shared" si="121"/>
        <v/>
      </c>
      <c r="HE19" s="218" t="str">
        <f t="shared" si="121"/>
        <v/>
      </c>
      <c r="HF19" s="218" t="str">
        <f t="shared" si="121"/>
        <v/>
      </c>
      <c r="HG19" s="218" t="str">
        <f t="shared" si="121"/>
        <v/>
      </c>
      <c r="HH19" s="218" t="str">
        <f t="shared" si="121"/>
        <v/>
      </c>
      <c r="HI19" s="218" t="str">
        <f t="shared" si="121"/>
        <v/>
      </c>
      <c r="HJ19" s="218" t="str">
        <f t="shared" si="121"/>
        <v/>
      </c>
      <c r="HK19" s="218" t="str">
        <f t="shared" si="121"/>
        <v/>
      </c>
      <c r="HL19" s="218" t="str">
        <f t="shared" si="121"/>
        <v/>
      </c>
      <c r="HM19" s="218" t="str">
        <f t="shared" si="121"/>
        <v/>
      </c>
      <c r="HN19" s="218" t="str">
        <f t="shared" si="121"/>
        <v/>
      </c>
      <c r="HO19" s="218" t="str">
        <f t="shared" ref="HO19:HQ19" si="122">IF(SUM(HO177,HO334,HO491,HO648,HO805)=0,"",SUM(HO177,HO334,HO491,HO648,HO805))</f>
        <v/>
      </c>
      <c r="HP19" s="218" t="str">
        <f t="shared" si="122"/>
        <v/>
      </c>
      <c r="HQ19" s="218" t="str">
        <f t="shared" si="122"/>
        <v/>
      </c>
    </row>
    <row r="20" spans="1:225" s="73" customFormat="1" ht="18" hidden="1" customHeight="1" x14ac:dyDescent="0.25">
      <c r="A20" s="223" t="str">
        <f t="shared" ref="A20:B20" si="123">IF(A178="","",A178)</f>
        <v/>
      </c>
      <c r="B20" s="173" t="str">
        <f t="shared" si="123"/>
        <v/>
      </c>
      <c r="C20" s="218">
        <f t="shared" si="14"/>
        <v>0</v>
      </c>
      <c r="D20" s="218">
        <f t="shared" si="15"/>
        <v>0</v>
      </c>
      <c r="E20" s="219">
        <f t="shared" ref="E20:F20" si="124">IFERROR(AVERAGE(E178,E335,E492,E649,E806),"")</f>
        <v>0</v>
      </c>
      <c r="F20" s="219">
        <f t="shared" si="124"/>
        <v>0</v>
      </c>
      <c r="G20" s="176" t="str">
        <f t="shared" si="79"/>
        <v/>
      </c>
      <c r="H20" s="176" t="str">
        <f t="shared" si="79"/>
        <v/>
      </c>
      <c r="I20" s="226" t="str">
        <f t="shared" si="79"/>
        <v/>
      </c>
      <c r="J20" s="226" t="str">
        <f t="shared" ref="J20" si="125">IF(SUM(J178,J335,J492,J649,J806)=0,"",SUM(J178,J335,J492,J649,J806))</f>
        <v/>
      </c>
      <c r="K20" s="227" t="str">
        <f t="shared" si="17"/>
        <v/>
      </c>
      <c r="L20" s="227">
        <f t="shared" si="17"/>
        <v>1</v>
      </c>
      <c r="M20" s="226" t="str">
        <f t="shared" si="18"/>
        <v/>
      </c>
      <c r="N20" s="226" t="str">
        <f t="shared" si="18"/>
        <v/>
      </c>
      <c r="O20" s="491"/>
      <c r="P20" s="218" t="str">
        <f t="shared" ref="P20:BI20" si="126">IF(SUM(P178,P335,P492,P649,P806)=0,"",SUM(P178,P335,P492,P649,P806))</f>
        <v/>
      </c>
      <c r="Q20" s="218" t="str">
        <f t="shared" si="126"/>
        <v/>
      </c>
      <c r="R20" s="218" t="str">
        <f t="shared" si="126"/>
        <v/>
      </c>
      <c r="S20" s="218" t="str">
        <f t="shared" si="126"/>
        <v/>
      </c>
      <c r="T20" s="218" t="str">
        <f t="shared" si="126"/>
        <v/>
      </c>
      <c r="U20" s="218" t="str">
        <f t="shared" si="126"/>
        <v/>
      </c>
      <c r="V20" s="218" t="str">
        <f t="shared" si="126"/>
        <v/>
      </c>
      <c r="W20" s="218" t="str">
        <f t="shared" si="126"/>
        <v/>
      </c>
      <c r="X20" s="218" t="str">
        <f t="shared" si="126"/>
        <v/>
      </c>
      <c r="Y20" s="218" t="str">
        <f t="shared" si="126"/>
        <v/>
      </c>
      <c r="Z20" s="218" t="str">
        <f t="shared" si="126"/>
        <v/>
      </c>
      <c r="AA20" s="218" t="str">
        <f t="shared" si="126"/>
        <v/>
      </c>
      <c r="AB20" s="218" t="str">
        <f t="shared" si="126"/>
        <v/>
      </c>
      <c r="AC20" s="218" t="str">
        <f t="shared" si="126"/>
        <v/>
      </c>
      <c r="AD20" s="218" t="str">
        <f t="shared" si="126"/>
        <v/>
      </c>
      <c r="AE20" s="218" t="str">
        <f t="shared" si="126"/>
        <v/>
      </c>
      <c r="AF20" s="218" t="str">
        <f t="shared" si="126"/>
        <v/>
      </c>
      <c r="AG20" s="218" t="str">
        <f t="shared" si="126"/>
        <v/>
      </c>
      <c r="AH20" s="218" t="str">
        <f t="shared" si="126"/>
        <v/>
      </c>
      <c r="AI20" s="218" t="str">
        <f t="shared" si="126"/>
        <v/>
      </c>
      <c r="AJ20" s="218" t="str">
        <f t="shared" si="126"/>
        <v/>
      </c>
      <c r="AK20" s="218" t="str">
        <f t="shared" si="126"/>
        <v/>
      </c>
      <c r="AL20" s="218" t="str">
        <f t="shared" si="126"/>
        <v/>
      </c>
      <c r="AM20" s="218" t="str">
        <f t="shared" si="126"/>
        <v/>
      </c>
      <c r="AN20" s="218" t="str">
        <f t="shared" si="126"/>
        <v/>
      </c>
      <c r="AO20" s="218" t="str">
        <f t="shared" si="126"/>
        <v/>
      </c>
      <c r="AP20" s="218" t="str">
        <f t="shared" si="126"/>
        <v/>
      </c>
      <c r="AQ20" s="218" t="str">
        <f t="shared" si="126"/>
        <v/>
      </c>
      <c r="AR20" s="218" t="str">
        <f t="shared" si="126"/>
        <v/>
      </c>
      <c r="AS20" s="218" t="str">
        <f t="shared" si="126"/>
        <v/>
      </c>
      <c r="AT20" s="218" t="str">
        <f t="shared" si="126"/>
        <v/>
      </c>
      <c r="AU20" s="218" t="str">
        <f t="shared" si="126"/>
        <v/>
      </c>
      <c r="AV20" s="218" t="str">
        <f t="shared" si="126"/>
        <v/>
      </c>
      <c r="AW20" s="218" t="str">
        <f t="shared" si="126"/>
        <v/>
      </c>
      <c r="AX20" s="218" t="str">
        <f t="shared" si="126"/>
        <v/>
      </c>
      <c r="AY20" s="218" t="str">
        <f t="shared" si="126"/>
        <v/>
      </c>
      <c r="AZ20" s="218" t="str">
        <f t="shared" si="126"/>
        <v/>
      </c>
      <c r="BA20" s="218" t="str">
        <f t="shared" si="126"/>
        <v/>
      </c>
      <c r="BB20" s="218" t="str">
        <f t="shared" si="126"/>
        <v/>
      </c>
      <c r="BC20" s="218" t="str">
        <f t="shared" si="126"/>
        <v/>
      </c>
      <c r="BD20" s="218" t="str">
        <f t="shared" si="126"/>
        <v/>
      </c>
      <c r="BE20" s="218" t="str">
        <f t="shared" si="126"/>
        <v/>
      </c>
      <c r="BF20" s="218" t="str">
        <f t="shared" si="126"/>
        <v/>
      </c>
      <c r="BG20" s="218" t="str">
        <f t="shared" si="126"/>
        <v/>
      </c>
      <c r="BH20" s="218" t="str">
        <f t="shared" si="126"/>
        <v/>
      </c>
      <c r="BI20" s="218" t="str">
        <f t="shared" si="126"/>
        <v/>
      </c>
      <c r="BJ20" s="218" t="str">
        <f t="shared" ref="BJ20:DU20" si="127">IF(SUM(BJ178,BJ335,BJ492,BJ649,BJ806)=0,"",SUM(BJ178,BJ335,BJ492,BJ649,BJ806))</f>
        <v/>
      </c>
      <c r="BK20" s="218" t="str">
        <f t="shared" si="127"/>
        <v/>
      </c>
      <c r="BL20" s="218" t="str">
        <f t="shared" si="127"/>
        <v/>
      </c>
      <c r="BM20" s="218" t="str">
        <f t="shared" si="127"/>
        <v/>
      </c>
      <c r="BN20" s="218" t="str">
        <f t="shared" si="127"/>
        <v/>
      </c>
      <c r="BO20" s="218" t="str">
        <f t="shared" si="127"/>
        <v/>
      </c>
      <c r="BP20" s="218" t="str">
        <f t="shared" si="127"/>
        <v/>
      </c>
      <c r="BQ20" s="218" t="str">
        <f t="shared" si="127"/>
        <v/>
      </c>
      <c r="BR20" s="218" t="str">
        <f t="shared" si="127"/>
        <v/>
      </c>
      <c r="BS20" s="218" t="str">
        <f t="shared" si="127"/>
        <v/>
      </c>
      <c r="BT20" s="218" t="str">
        <f t="shared" si="127"/>
        <v/>
      </c>
      <c r="BU20" s="218" t="str">
        <f t="shared" si="127"/>
        <v/>
      </c>
      <c r="BV20" s="218" t="str">
        <f t="shared" si="127"/>
        <v/>
      </c>
      <c r="BW20" s="218" t="str">
        <f t="shared" si="127"/>
        <v/>
      </c>
      <c r="BX20" s="218" t="str">
        <f t="shared" si="127"/>
        <v/>
      </c>
      <c r="BY20" s="218" t="str">
        <f t="shared" si="127"/>
        <v/>
      </c>
      <c r="BZ20" s="218" t="str">
        <f t="shared" si="127"/>
        <v/>
      </c>
      <c r="CA20" s="218" t="str">
        <f t="shared" si="127"/>
        <v/>
      </c>
      <c r="CB20" s="218" t="str">
        <f t="shared" si="127"/>
        <v/>
      </c>
      <c r="CC20" s="218" t="str">
        <f t="shared" si="127"/>
        <v/>
      </c>
      <c r="CD20" s="218" t="str">
        <f t="shared" si="127"/>
        <v/>
      </c>
      <c r="CE20" s="218" t="str">
        <f t="shared" si="127"/>
        <v/>
      </c>
      <c r="CF20" s="218" t="str">
        <f t="shared" si="127"/>
        <v/>
      </c>
      <c r="CG20" s="218" t="str">
        <f t="shared" si="127"/>
        <v/>
      </c>
      <c r="CH20" s="218" t="str">
        <f t="shared" si="127"/>
        <v/>
      </c>
      <c r="CI20" s="218" t="str">
        <f t="shared" si="127"/>
        <v/>
      </c>
      <c r="CJ20" s="218" t="str">
        <f t="shared" si="127"/>
        <v/>
      </c>
      <c r="CK20" s="218" t="str">
        <f t="shared" si="127"/>
        <v/>
      </c>
      <c r="CL20" s="218" t="str">
        <f t="shared" si="127"/>
        <v/>
      </c>
      <c r="CM20" s="218" t="str">
        <f t="shared" si="127"/>
        <v/>
      </c>
      <c r="CN20" s="218" t="str">
        <f t="shared" si="127"/>
        <v/>
      </c>
      <c r="CO20" s="218" t="str">
        <f t="shared" si="127"/>
        <v/>
      </c>
      <c r="CP20" s="218" t="str">
        <f t="shared" si="127"/>
        <v/>
      </c>
      <c r="CQ20" s="218" t="str">
        <f t="shared" si="127"/>
        <v/>
      </c>
      <c r="CR20" s="218" t="str">
        <f t="shared" si="127"/>
        <v/>
      </c>
      <c r="CS20" s="218" t="str">
        <f t="shared" si="127"/>
        <v/>
      </c>
      <c r="CT20" s="218" t="str">
        <f t="shared" si="127"/>
        <v/>
      </c>
      <c r="CU20" s="218" t="str">
        <f t="shared" si="127"/>
        <v/>
      </c>
      <c r="CV20" s="218" t="str">
        <f t="shared" si="127"/>
        <v/>
      </c>
      <c r="CW20" s="218" t="str">
        <f t="shared" si="127"/>
        <v/>
      </c>
      <c r="CX20" s="218" t="str">
        <f t="shared" si="127"/>
        <v/>
      </c>
      <c r="CY20" s="218" t="str">
        <f t="shared" si="127"/>
        <v/>
      </c>
      <c r="CZ20" s="218" t="str">
        <f t="shared" si="127"/>
        <v/>
      </c>
      <c r="DA20" s="218" t="str">
        <f t="shared" si="127"/>
        <v/>
      </c>
      <c r="DB20" s="218" t="str">
        <f t="shared" si="127"/>
        <v/>
      </c>
      <c r="DC20" s="218" t="str">
        <f t="shared" si="127"/>
        <v/>
      </c>
      <c r="DD20" s="218" t="str">
        <f t="shared" si="127"/>
        <v/>
      </c>
      <c r="DE20" s="218" t="str">
        <f t="shared" si="127"/>
        <v/>
      </c>
      <c r="DF20" s="218" t="str">
        <f t="shared" si="127"/>
        <v/>
      </c>
      <c r="DG20" s="218" t="str">
        <f t="shared" si="127"/>
        <v/>
      </c>
      <c r="DH20" s="218" t="str">
        <f t="shared" si="127"/>
        <v/>
      </c>
      <c r="DI20" s="218" t="str">
        <f t="shared" si="127"/>
        <v/>
      </c>
      <c r="DJ20" s="218" t="str">
        <f t="shared" si="127"/>
        <v/>
      </c>
      <c r="DK20" s="218" t="str">
        <f t="shared" si="127"/>
        <v/>
      </c>
      <c r="DL20" s="218" t="str">
        <f t="shared" si="127"/>
        <v/>
      </c>
      <c r="DM20" s="218" t="str">
        <f t="shared" si="127"/>
        <v/>
      </c>
      <c r="DN20" s="218" t="str">
        <f t="shared" si="127"/>
        <v/>
      </c>
      <c r="DO20" s="218" t="str">
        <f t="shared" si="127"/>
        <v/>
      </c>
      <c r="DP20" s="218" t="str">
        <f t="shared" si="127"/>
        <v/>
      </c>
      <c r="DQ20" s="218" t="str">
        <f t="shared" si="127"/>
        <v/>
      </c>
      <c r="DR20" s="218" t="str">
        <f t="shared" si="127"/>
        <v/>
      </c>
      <c r="DS20" s="218" t="str">
        <f t="shared" si="127"/>
        <v/>
      </c>
      <c r="DT20" s="218" t="str">
        <f t="shared" si="127"/>
        <v/>
      </c>
      <c r="DU20" s="218" t="str">
        <f t="shared" si="127"/>
        <v/>
      </c>
      <c r="DV20" s="218" t="str">
        <f t="shared" ref="DV20:EK20" si="128">IF(SUM(DV178,DV335,DV492,DV649,DV806)=0,"",SUM(DV178,DV335,DV492,DV649,DV806))</f>
        <v/>
      </c>
      <c r="DW20" s="218" t="str">
        <f t="shared" si="128"/>
        <v/>
      </c>
      <c r="DX20" s="218" t="str">
        <f t="shared" si="128"/>
        <v/>
      </c>
      <c r="DY20" s="218" t="str">
        <f t="shared" si="128"/>
        <v/>
      </c>
      <c r="DZ20" s="218" t="str">
        <f t="shared" si="128"/>
        <v/>
      </c>
      <c r="EA20" s="218" t="str">
        <f t="shared" si="128"/>
        <v/>
      </c>
      <c r="EB20" s="218" t="str">
        <f t="shared" si="128"/>
        <v/>
      </c>
      <c r="EC20" s="218" t="str">
        <f t="shared" si="128"/>
        <v/>
      </c>
      <c r="ED20" s="218" t="str">
        <f t="shared" si="128"/>
        <v/>
      </c>
      <c r="EE20" s="218" t="str">
        <f t="shared" si="128"/>
        <v/>
      </c>
      <c r="EF20" s="218" t="str">
        <f t="shared" si="128"/>
        <v/>
      </c>
      <c r="EG20" s="218" t="str">
        <f t="shared" si="128"/>
        <v/>
      </c>
      <c r="EH20" s="218" t="str">
        <f t="shared" si="128"/>
        <v/>
      </c>
      <c r="EI20" s="218" t="str">
        <f t="shared" si="128"/>
        <v/>
      </c>
      <c r="EJ20" s="218" t="str">
        <f t="shared" si="128"/>
        <v/>
      </c>
      <c r="EK20" s="218" t="str">
        <f t="shared" si="128"/>
        <v/>
      </c>
      <c r="EL20" s="218" t="str">
        <f t="shared" ref="EL20:FK20" si="129">IF(SUM(EL178,EL335,EL492,EL649,EL806)=0,"",SUM(EL178,EL335,EL492,EL649,EL806))</f>
        <v/>
      </c>
      <c r="EM20" s="218" t="str">
        <f t="shared" si="129"/>
        <v/>
      </c>
      <c r="EN20" s="218" t="str">
        <f t="shared" si="129"/>
        <v/>
      </c>
      <c r="EO20" s="218" t="str">
        <f t="shared" si="129"/>
        <v/>
      </c>
      <c r="EP20" s="218" t="str">
        <f t="shared" si="129"/>
        <v/>
      </c>
      <c r="EQ20" s="218" t="str">
        <f t="shared" si="129"/>
        <v/>
      </c>
      <c r="ER20" s="218" t="str">
        <f t="shared" si="129"/>
        <v/>
      </c>
      <c r="ES20" s="218" t="str">
        <f t="shared" si="129"/>
        <v/>
      </c>
      <c r="ET20" s="218" t="str">
        <f t="shared" si="129"/>
        <v/>
      </c>
      <c r="EU20" s="218" t="str">
        <f t="shared" si="129"/>
        <v/>
      </c>
      <c r="EV20" s="218" t="str">
        <f t="shared" si="129"/>
        <v/>
      </c>
      <c r="EW20" s="218" t="str">
        <f t="shared" si="129"/>
        <v/>
      </c>
      <c r="EX20" s="218" t="str">
        <f t="shared" si="129"/>
        <v/>
      </c>
      <c r="EY20" s="218" t="str">
        <f t="shared" si="129"/>
        <v/>
      </c>
      <c r="EZ20" s="218" t="str">
        <f t="shared" si="129"/>
        <v/>
      </c>
      <c r="FA20" s="218" t="str">
        <f t="shared" si="129"/>
        <v/>
      </c>
      <c r="FB20" s="218" t="str">
        <f t="shared" si="129"/>
        <v/>
      </c>
      <c r="FC20" s="218" t="str">
        <f t="shared" si="129"/>
        <v/>
      </c>
      <c r="FD20" s="218" t="str">
        <f t="shared" si="129"/>
        <v/>
      </c>
      <c r="FE20" s="218" t="str">
        <f t="shared" si="129"/>
        <v/>
      </c>
      <c r="FF20" s="218" t="str">
        <f t="shared" si="129"/>
        <v/>
      </c>
      <c r="FG20" s="218" t="str">
        <f t="shared" si="129"/>
        <v/>
      </c>
      <c r="FH20" s="218" t="str">
        <f t="shared" si="129"/>
        <v/>
      </c>
      <c r="FI20" s="218" t="str">
        <f t="shared" si="129"/>
        <v/>
      </c>
      <c r="FJ20" s="218" t="str">
        <f t="shared" si="129"/>
        <v/>
      </c>
      <c r="FK20" s="218" t="str">
        <f t="shared" si="129"/>
        <v/>
      </c>
      <c r="FL20" s="218" t="str">
        <f t="shared" ref="FL20:HN20" si="130">IF(SUM(FL178,FL335,FL492,FL649,FL806)=0,"",SUM(FL178,FL335,FL492,FL649,FL806))</f>
        <v/>
      </c>
      <c r="FM20" s="218" t="str">
        <f t="shared" si="130"/>
        <v/>
      </c>
      <c r="FN20" s="218" t="str">
        <f t="shared" si="130"/>
        <v/>
      </c>
      <c r="FO20" s="218" t="str">
        <f t="shared" si="130"/>
        <v/>
      </c>
      <c r="FP20" s="218" t="str">
        <f t="shared" si="130"/>
        <v/>
      </c>
      <c r="FQ20" s="218" t="str">
        <f t="shared" si="130"/>
        <v/>
      </c>
      <c r="FR20" s="218" t="str">
        <f t="shared" si="130"/>
        <v/>
      </c>
      <c r="FS20" s="218" t="str">
        <f t="shared" si="130"/>
        <v/>
      </c>
      <c r="FT20" s="218" t="str">
        <f t="shared" si="130"/>
        <v/>
      </c>
      <c r="FU20" s="218" t="str">
        <f t="shared" si="130"/>
        <v/>
      </c>
      <c r="FV20" s="218" t="str">
        <f t="shared" si="130"/>
        <v/>
      </c>
      <c r="FW20" s="218" t="str">
        <f t="shared" si="130"/>
        <v/>
      </c>
      <c r="FX20" s="218" t="str">
        <f t="shared" si="130"/>
        <v/>
      </c>
      <c r="FY20" s="218" t="str">
        <f t="shared" si="130"/>
        <v/>
      </c>
      <c r="FZ20" s="218" t="str">
        <f t="shared" si="130"/>
        <v/>
      </c>
      <c r="GA20" s="218" t="str">
        <f t="shared" si="130"/>
        <v/>
      </c>
      <c r="GB20" s="218" t="str">
        <f t="shared" si="130"/>
        <v/>
      </c>
      <c r="GC20" s="218" t="str">
        <f t="shared" si="130"/>
        <v/>
      </c>
      <c r="GD20" s="218" t="str">
        <f t="shared" si="130"/>
        <v/>
      </c>
      <c r="GE20" s="218" t="str">
        <f t="shared" si="130"/>
        <v/>
      </c>
      <c r="GF20" s="218" t="str">
        <f t="shared" si="130"/>
        <v/>
      </c>
      <c r="GG20" s="218" t="str">
        <f t="shared" si="130"/>
        <v/>
      </c>
      <c r="GH20" s="218" t="str">
        <f t="shared" si="130"/>
        <v/>
      </c>
      <c r="GI20" s="218" t="str">
        <f t="shared" si="130"/>
        <v/>
      </c>
      <c r="GJ20" s="218" t="str">
        <f t="shared" si="130"/>
        <v/>
      </c>
      <c r="GK20" s="218" t="str">
        <f t="shared" si="130"/>
        <v/>
      </c>
      <c r="GL20" s="218" t="str">
        <f t="shared" si="130"/>
        <v/>
      </c>
      <c r="GM20" s="218" t="str">
        <f t="shared" si="130"/>
        <v/>
      </c>
      <c r="GN20" s="218" t="str">
        <f t="shared" si="130"/>
        <v/>
      </c>
      <c r="GO20" s="218" t="str">
        <f t="shared" si="130"/>
        <v/>
      </c>
      <c r="GP20" s="218" t="str">
        <f t="shared" si="130"/>
        <v/>
      </c>
      <c r="GQ20" s="218" t="str">
        <f t="shared" si="130"/>
        <v/>
      </c>
      <c r="GR20" s="218" t="str">
        <f t="shared" si="130"/>
        <v/>
      </c>
      <c r="GS20" s="218" t="str">
        <f t="shared" si="130"/>
        <v/>
      </c>
      <c r="GT20" s="218" t="str">
        <f t="shared" si="130"/>
        <v/>
      </c>
      <c r="GU20" s="218" t="str">
        <f t="shared" si="130"/>
        <v/>
      </c>
      <c r="GV20" s="218" t="str">
        <f t="shared" si="130"/>
        <v/>
      </c>
      <c r="GW20" s="218" t="str">
        <f t="shared" si="130"/>
        <v/>
      </c>
      <c r="GX20" s="218" t="str">
        <f t="shared" si="130"/>
        <v/>
      </c>
      <c r="GY20" s="218" t="str">
        <f t="shared" si="130"/>
        <v/>
      </c>
      <c r="GZ20" s="218" t="str">
        <f t="shared" si="130"/>
        <v/>
      </c>
      <c r="HA20" s="218" t="str">
        <f t="shared" si="130"/>
        <v/>
      </c>
      <c r="HB20" s="218" t="str">
        <f t="shared" si="130"/>
        <v/>
      </c>
      <c r="HC20" s="218" t="str">
        <f t="shared" si="130"/>
        <v/>
      </c>
      <c r="HD20" s="218" t="str">
        <f t="shared" si="130"/>
        <v/>
      </c>
      <c r="HE20" s="218" t="str">
        <f t="shared" si="130"/>
        <v/>
      </c>
      <c r="HF20" s="218" t="str">
        <f t="shared" si="130"/>
        <v/>
      </c>
      <c r="HG20" s="218" t="str">
        <f t="shared" si="130"/>
        <v/>
      </c>
      <c r="HH20" s="218" t="str">
        <f t="shared" si="130"/>
        <v/>
      </c>
      <c r="HI20" s="218" t="str">
        <f t="shared" si="130"/>
        <v/>
      </c>
      <c r="HJ20" s="218" t="str">
        <f t="shared" si="130"/>
        <v/>
      </c>
      <c r="HK20" s="218" t="str">
        <f t="shared" si="130"/>
        <v/>
      </c>
      <c r="HL20" s="218" t="str">
        <f t="shared" si="130"/>
        <v/>
      </c>
      <c r="HM20" s="218" t="str">
        <f t="shared" si="130"/>
        <v/>
      </c>
      <c r="HN20" s="218" t="str">
        <f t="shared" si="130"/>
        <v/>
      </c>
      <c r="HO20" s="218" t="str">
        <f t="shared" ref="HO20:HQ20" si="131">IF(SUM(HO178,HO335,HO492,HO649,HO806)=0,"",SUM(HO178,HO335,HO492,HO649,HO806))</f>
        <v/>
      </c>
      <c r="HP20" s="218" t="str">
        <f t="shared" si="131"/>
        <v/>
      </c>
      <c r="HQ20" s="218" t="str">
        <f t="shared" si="131"/>
        <v/>
      </c>
    </row>
    <row r="21" spans="1:225" s="73" customFormat="1" ht="18" hidden="1" customHeight="1" x14ac:dyDescent="0.25">
      <c r="A21" s="223" t="str">
        <f t="shared" ref="A21:B21" si="132">IF(A179="","",A179)</f>
        <v/>
      </c>
      <c r="B21" s="173" t="str">
        <f t="shared" si="132"/>
        <v/>
      </c>
      <c r="C21" s="218">
        <f t="shared" si="14"/>
        <v>0</v>
      </c>
      <c r="D21" s="218">
        <f t="shared" si="15"/>
        <v>0</v>
      </c>
      <c r="E21" s="219">
        <f t="shared" ref="E21:F21" si="133">IFERROR(AVERAGE(E179,E336,E493,E650,E807),"")</f>
        <v>0</v>
      </c>
      <c r="F21" s="219">
        <f t="shared" si="133"/>
        <v>0</v>
      </c>
      <c r="G21" s="176" t="str">
        <f t="shared" si="79"/>
        <v/>
      </c>
      <c r="H21" s="176" t="str">
        <f t="shared" si="79"/>
        <v/>
      </c>
      <c r="I21" s="226" t="str">
        <f t="shared" si="79"/>
        <v/>
      </c>
      <c r="J21" s="226" t="str">
        <f t="shared" ref="J21" si="134">IF(SUM(J179,J336,J493,J650,J807)=0,"",SUM(J179,J336,J493,J650,J807))</f>
        <v/>
      </c>
      <c r="K21" s="227" t="str">
        <f t="shared" si="17"/>
        <v/>
      </c>
      <c r="L21" s="227">
        <f t="shared" si="17"/>
        <v>1</v>
      </c>
      <c r="M21" s="226" t="str">
        <f t="shared" si="18"/>
        <v/>
      </c>
      <c r="N21" s="226" t="str">
        <f t="shared" si="18"/>
        <v/>
      </c>
      <c r="O21" s="491"/>
      <c r="P21" s="218" t="str">
        <f t="shared" ref="P21:BI21" si="135">IF(SUM(P179,P336,P493,P650,P807)=0,"",SUM(P179,P336,P493,P650,P807))</f>
        <v/>
      </c>
      <c r="Q21" s="218" t="str">
        <f t="shared" si="135"/>
        <v/>
      </c>
      <c r="R21" s="218" t="str">
        <f t="shared" si="135"/>
        <v/>
      </c>
      <c r="S21" s="218" t="str">
        <f t="shared" si="135"/>
        <v/>
      </c>
      <c r="T21" s="218" t="str">
        <f t="shared" si="135"/>
        <v/>
      </c>
      <c r="U21" s="218" t="str">
        <f t="shared" si="135"/>
        <v/>
      </c>
      <c r="V21" s="218" t="str">
        <f t="shared" si="135"/>
        <v/>
      </c>
      <c r="W21" s="218" t="str">
        <f t="shared" si="135"/>
        <v/>
      </c>
      <c r="X21" s="218" t="str">
        <f t="shared" si="135"/>
        <v/>
      </c>
      <c r="Y21" s="218" t="str">
        <f t="shared" si="135"/>
        <v/>
      </c>
      <c r="Z21" s="218" t="str">
        <f t="shared" si="135"/>
        <v/>
      </c>
      <c r="AA21" s="218" t="str">
        <f t="shared" si="135"/>
        <v/>
      </c>
      <c r="AB21" s="218" t="str">
        <f t="shared" si="135"/>
        <v/>
      </c>
      <c r="AC21" s="218" t="str">
        <f t="shared" si="135"/>
        <v/>
      </c>
      <c r="AD21" s="218" t="str">
        <f t="shared" si="135"/>
        <v/>
      </c>
      <c r="AE21" s="218" t="str">
        <f t="shared" si="135"/>
        <v/>
      </c>
      <c r="AF21" s="218" t="str">
        <f t="shared" si="135"/>
        <v/>
      </c>
      <c r="AG21" s="218" t="str">
        <f t="shared" si="135"/>
        <v/>
      </c>
      <c r="AH21" s="218" t="str">
        <f t="shared" si="135"/>
        <v/>
      </c>
      <c r="AI21" s="218" t="str">
        <f t="shared" si="135"/>
        <v/>
      </c>
      <c r="AJ21" s="218" t="str">
        <f t="shared" si="135"/>
        <v/>
      </c>
      <c r="AK21" s="218" t="str">
        <f t="shared" si="135"/>
        <v/>
      </c>
      <c r="AL21" s="218" t="str">
        <f t="shared" si="135"/>
        <v/>
      </c>
      <c r="AM21" s="218" t="str">
        <f t="shared" si="135"/>
        <v/>
      </c>
      <c r="AN21" s="218" t="str">
        <f t="shared" si="135"/>
        <v/>
      </c>
      <c r="AO21" s="218" t="str">
        <f t="shared" si="135"/>
        <v/>
      </c>
      <c r="AP21" s="218" t="str">
        <f t="shared" si="135"/>
        <v/>
      </c>
      <c r="AQ21" s="218" t="str">
        <f t="shared" si="135"/>
        <v/>
      </c>
      <c r="AR21" s="218" t="str">
        <f t="shared" si="135"/>
        <v/>
      </c>
      <c r="AS21" s="218" t="str">
        <f t="shared" si="135"/>
        <v/>
      </c>
      <c r="AT21" s="218" t="str">
        <f t="shared" si="135"/>
        <v/>
      </c>
      <c r="AU21" s="218" t="str">
        <f t="shared" si="135"/>
        <v/>
      </c>
      <c r="AV21" s="218" t="str">
        <f t="shared" si="135"/>
        <v/>
      </c>
      <c r="AW21" s="218" t="str">
        <f t="shared" si="135"/>
        <v/>
      </c>
      <c r="AX21" s="218" t="str">
        <f t="shared" si="135"/>
        <v/>
      </c>
      <c r="AY21" s="218" t="str">
        <f t="shared" si="135"/>
        <v/>
      </c>
      <c r="AZ21" s="218" t="str">
        <f t="shared" si="135"/>
        <v/>
      </c>
      <c r="BA21" s="218" t="str">
        <f t="shared" si="135"/>
        <v/>
      </c>
      <c r="BB21" s="218" t="str">
        <f t="shared" si="135"/>
        <v/>
      </c>
      <c r="BC21" s="218" t="str">
        <f t="shared" si="135"/>
        <v/>
      </c>
      <c r="BD21" s="218" t="str">
        <f t="shared" si="135"/>
        <v/>
      </c>
      <c r="BE21" s="218" t="str">
        <f t="shared" si="135"/>
        <v/>
      </c>
      <c r="BF21" s="218" t="str">
        <f t="shared" si="135"/>
        <v/>
      </c>
      <c r="BG21" s="218" t="str">
        <f t="shared" si="135"/>
        <v/>
      </c>
      <c r="BH21" s="218" t="str">
        <f t="shared" si="135"/>
        <v/>
      </c>
      <c r="BI21" s="218" t="str">
        <f t="shared" si="135"/>
        <v/>
      </c>
      <c r="BJ21" s="218" t="str">
        <f t="shared" ref="BJ21:DU21" si="136">IF(SUM(BJ179,BJ336,BJ493,BJ650,BJ807)=0,"",SUM(BJ179,BJ336,BJ493,BJ650,BJ807))</f>
        <v/>
      </c>
      <c r="BK21" s="218" t="str">
        <f t="shared" si="136"/>
        <v/>
      </c>
      <c r="BL21" s="218" t="str">
        <f t="shared" si="136"/>
        <v/>
      </c>
      <c r="BM21" s="218" t="str">
        <f t="shared" si="136"/>
        <v/>
      </c>
      <c r="BN21" s="218" t="str">
        <f t="shared" si="136"/>
        <v/>
      </c>
      <c r="BO21" s="218" t="str">
        <f t="shared" si="136"/>
        <v/>
      </c>
      <c r="BP21" s="218" t="str">
        <f t="shared" si="136"/>
        <v/>
      </c>
      <c r="BQ21" s="218" t="str">
        <f t="shared" si="136"/>
        <v/>
      </c>
      <c r="BR21" s="218" t="str">
        <f t="shared" si="136"/>
        <v/>
      </c>
      <c r="BS21" s="218" t="str">
        <f t="shared" si="136"/>
        <v/>
      </c>
      <c r="BT21" s="218" t="str">
        <f t="shared" si="136"/>
        <v/>
      </c>
      <c r="BU21" s="218" t="str">
        <f t="shared" si="136"/>
        <v/>
      </c>
      <c r="BV21" s="218" t="str">
        <f t="shared" si="136"/>
        <v/>
      </c>
      <c r="BW21" s="218" t="str">
        <f t="shared" si="136"/>
        <v/>
      </c>
      <c r="BX21" s="218" t="str">
        <f t="shared" si="136"/>
        <v/>
      </c>
      <c r="BY21" s="218" t="str">
        <f t="shared" si="136"/>
        <v/>
      </c>
      <c r="BZ21" s="218" t="str">
        <f t="shared" si="136"/>
        <v/>
      </c>
      <c r="CA21" s="218" t="str">
        <f t="shared" si="136"/>
        <v/>
      </c>
      <c r="CB21" s="218" t="str">
        <f t="shared" si="136"/>
        <v/>
      </c>
      <c r="CC21" s="218" t="str">
        <f t="shared" si="136"/>
        <v/>
      </c>
      <c r="CD21" s="218" t="str">
        <f t="shared" si="136"/>
        <v/>
      </c>
      <c r="CE21" s="218" t="str">
        <f t="shared" si="136"/>
        <v/>
      </c>
      <c r="CF21" s="218" t="str">
        <f t="shared" si="136"/>
        <v/>
      </c>
      <c r="CG21" s="218" t="str">
        <f t="shared" si="136"/>
        <v/>
      </c>
      <c r="CH21" s="218" t="str">
        <f t="shared" si="136"/>
        <v/>
      </c>
      <c r="CI21" s="218" t="str">
        <f t="shared" si="136"/>
        <v/>
      </c>
      <c r="CJ21" s="218" t="str">
        <f t="shared" si="136"/>
        <v/>
      </c>
      <c r="CK21" s="218" t="str">
        <f t="shared" si="136"/>
        <v/>
      </c>
      <c r="CL21" s="218" t="str">
        <f t="shared" si="136"/>
        <v/>
      </c>
      <c r="CM21" s="218" t="str">
        <f t="shared" si="136"/>
        <v/>
      </c>
      <c r="CN21" s="218" t="str">
        <f t="shared" si="136"/>
        <v/>
      </c>
      <c r="CO21" s="218" t="str">
        <f t="shared" si="136"/>
        <v/>
      </c>
      <c r="CP21" s="218" t="str">
        <f t="shared" si="136"/>
        <v/>
      </c>
      <c r="CQ21" s="218" t="str">
        <f t="shared" si="136"/>
        <v/>
      </c>
      <c r="CR21" s="218" t="str">
        <f t="shared" si="136"/>
        <v/>
      </c>
      <c r="CS21" s="218" t="str">
        <f t="shared" si="136"/>
        <v/>
      </c>
      <c r="CT21" s="218" t="str">
        <f t="shared" si="136"/>
        <v/>
      </c>
      <c r="CU21" s="218" t="str">
        <f t="shared" si="136"/>
        <v/>
      </c>
      <c r="CV21" s="218" t="str">
        <f t="shared" si="136"/>
        <v/>
      </c>
      <c r="CW21" s="218" t="str">
        <f t="shared" si="136"/>
        <v/>
      </c>
      <c r="CX21" s="218" t="str">
        <f t="shared" si="136"/>
        <v/>
      </c>
      <c r="CY21" s="218" t="str">
        <f t="shared" si="136"/>
        <v/>
      </c>
      <c r="CZ21" s="218" t="str">
        <f t="shared" si="136"/>
        <v/>
      </c>
      <c r="DA21" s="218" t="str">
        <f t="shared" si="136"/>
        <v/>
      </c>
      <c r="DB21" s="218" t="str">
        <f t="shared" si="136"/>
        <v/>
      </c>
      <c r="DC21" s="218" t="str">
        <f t="shared" si="136"/>
        <v/>
      </c>
      <c r="DD21" s="218" t="str">
        <f t="shared" si="136"/>
        <v/>
      </c>
      <c r="DE21" s="218" t="str">
        <f t="shared" si="136"/>
        <v/>
      </c>
      <c r="DF21" s="218" t="str">
        <f t="shared" si="136"/>
        <v/>
      </c>
      <c r="DG21" s="218" t="str">
        <f t="shared" si="136"/>
        <v/>
      </c>
      <c r="DH21" s="218" t="str">
        <f t="shared" si="136"/>
        <v/>
      </c>
      <c r="DI21" s="218" t="str">
        <f t="shared" si="136"/>
        <v/>
      </c>
      <c r="DJ21" s="218" t="str">
        <f t="shared" si="136"/>
        <v/>
      </c>
      <c r="DK21" s="218" t="str">
        <f t="shared" si="136"/>
        <v/>
      </c>
      <c r="DL21" s="218" t="str">
        <f t="shared" si="136"/>
        <v/>
      </c>
      <c r="DM21" s="218" t="str">
        <f t="shared" si="136"/>
        <v/>
      </c>
      <c r="DN21" s="218" t="str">
        <f t="shared" si="136"/>
        <v/>
      </c>
      <c r="DO21" s="218" t="str">
        <f t="shared" si="136"/>
        <v/>
      </c>
      <c r="DP21" s="218" t="str">
        <f t="shared" si="136"/>
        <v/>
      </c>
      <c r="DQ21" s="218" t="str">
        <f t="shared" si="136"/>
        <v/>
      </c>
      <c r="DR21" s="218" t="str">
        <f t="shared" si="136"/>
        <v/>
      </c>
      <c r="DS21" s="218" t="str">
        <f t="shared" si="136"/>
        <v/>
      </c>
      <c r="DT21" s="218" t="str">
        <f t="shared" si="136"/>
        <v/>
      </c>
      <c r="DU21" s="218" t="str">
        <f t="shared" si="136"/>
        <v/>
      </c>
      <c r="DV21" s="218" t="str">
        <f t="shared" ref="DV21:EK21" si="137">IF(SUM(DV179,DV336,DV493,DV650,DV807)=0,"",SUM(DV179,DV336,DV493,DV650,DV807))</f>
        <v/>
      </c>
      <c r="DW21" s="218" t="str">
        <f t="shared" si="137"/>
        <v/>
      </c>
      <c r="DX21" s="218" t="str">
        <f t="shared" si="137"/>
        <v/>
      </c>
      <c r="DY21" s="218" t="str">
        <f t="shared" si="137"/>
        <v/>
      </c>
      <c r="DZ21" s="218" t="str">
        <f t="shared" si="137"/>
        <v/>
      </c>
      <c r="EA21" s="218" t="str">
        <f t="shared" si="137"/>
        <v/>
      </c>
      <c r="EB21" s="218" t="str">
        <f t="shared" si="137"/>
        <v/>
      </c>
      <c r="EC21" s="218" t="str">
        <f t="shared" si="137"/>
        <v/>
      </c>
      <c r="ED21" s="218" t="str">
        <f t="shared" si="137"/>
        <v/>
      </c>
      <c r="EE21" s="218" t="str">
        <f t="shared" si="137"/>
        <v/>
      </c>
      <c r="EF21" s="218" t="str">
        <f t="shared" si="137"/>
        <v/>
      </c>
      <c r="EG21" s="218" t="str">
        <f t="shared" si="137"/>
        <v/>
      </c>
      <c r="EH21" s="218" t="str">
        <f t="shared" si="137"/>
        <v/>
      </c>
      <c r="EI21" s="218" t="str">
        <f t="shared" si="137"/>
        <v/>
      </c>
      <c r="EJ21" s="218" t="str">
        <f t="shared" si="137"/>
        <v/>
      </c>
      <c r="EK21" s="218" t="str">
        <f t="shared" si="137"/>
        <v/>
      </c>
      <c r="EL21" s="218" t="str">
        <f t="shared" ref="EL21:FK21" si="138">IF(SUM(EL179,EL336,EL493,EL650,EL807)=0,"",SUM(EL179,EL336,EL493,EL650,EL807))</f>
        <v/>
      </c>
      <c r="EM21" s="218" t="str">
        <f t="shared" si="138"/>
        <v/>
      </c>
      <c r="EN21" s="218" t="str">
        <f t="shared" si="138"/>
        <v/>
      </c>
      <c r="EO21" s="218" t="str">
        <f t="shared" si="138"/>
        <v/>
      </c>
      <c r="EP21" s="218" t="str">
        <f t="shared" si="138"/>
        <v/>
      </c>
      <c r="EQ21" s="218" t="str">
        <f t="shared" si="138"/>
        <v/>
      </c>
      <c r="ER21" s="218" t="str">
        <f t="shared" si="138"/>
        <v/>
      </c>
      <c r="ES21" s="218" t="str">
        <f t="shared" si="138"/>
        <v/>
      </c>
      <c r="ET21" s="218" t="str">
        <f t="shared" si="138"/>
        <v/>
      </c>
      <c r="EU21" s="218" t="str">
        <f t="shared" si="138"/>
        <v/>
      </c>
      <c r="EV21" s="218" t="str">
        <f t="shared" si="138"/>
        <v/>
      </c>
      <c r="EW21" s="218" t="str">
        <f t="shared" si="138"/>
        <v/>
      </c>
      <c r="EX21" s="218" t="str">
        <f t="shared" si="138"/>
        <v/>
      </c>
      <c r="EY21" s="218" t="str">
        <f t="shared" si="138"/>
        <v/>
      </c>
      <c r="EZ21" s="218" t="str">
        <f t="shared" si="138"/>
        <v/>
      </c>
      <c r="FA21" s="218" t="str">
        <f t="shared" si="138"/>
        <v/>
      </c>
      <c r="FB21" s="218" t="str">
        <f t="shared" si="138"/>
        <v/>
      </c>
      <c r="FC21" s="218" t="str">
        <f t="shared" si="138"/>
        <v/>
      </c>
      <c r="FD21" s="218" t="str">
        <f t="shared" si="138"/>
        <v/>
      </c>
      <c r="FE21" s="218" t="str">
        <f t="shared" si="138"/>
        <v/>
      </c>
      <c r="FF21" s="218" t="str">
        <f t="shared" si="138"/>
        <v/>
      </c>
      <c r="FG21" s="218" t="str">
        <f t="shared" si="138"/>
        <v/>
      </c>
      <c r="FH21" s="218" t="str">
        <f t="shared" si="138"/>
        <v/>
      </c>
      <c r="FI21" s="218" t="str">
        <f t="shared" si="138"/>
        <v/>
      </c>
      <c r="FJ21" s="218" t="str">
        <f t="shared" si="138"/>
        <v/>
      </c>
      <c r="FK21" s="218" t="str">
        <f t="shared" si="138"/>
        <v/>
      </c>
      <c r="FL21" s="218" t="str">
        <f t="shared" ref="FL21:HN21" si="139">IF(SUM(FL179,FL336,FL493,FL650,FL807)=0,"",SUM(FL179,FL336,FL493,FL650,FL807))</f>
        <v/>
      </c>
      <c r="FM21" s="218" t="str">
        <f t="shared" si="139"/>
        <v/>
      </c>
      <c r="FN21" s="218" t="str">
        <f t="shared" si="139"/>
        <v/>
      </c>
      <c r="FO21" s="218" t="str">
        <f t="shared" si="139"/>
        <v/>
      </c>
      <c r="FP21" s="218" t="str">
        <f t="shared" si="139"/>
        <v/>
      </c>
      <c r="FQ21" s="218" t="str">
        <f t="shared" si="139"/>
        <v/>
      </c>
      <c r="FR21" s="218" t="str">
        <f t="shared" si="139"/>
        <v/>
      </c>
      <c r="FS21" s="218" t="str">
        <f t="shared" si="139"/>
        <v/>
      </c>
      <c r="FT21" s="218" t="str">
        <f t="shared" si="139"/>
        <v/>
      </c>
      <c r="FU21" s="218" t="str">
        <f t="shared" si="139"/>
        <v/>
      </c>
      <c r="FV21" s="218" t="str">
        <f t="shared" si="139"/>
        <v/>
      </c>
      <c r="FW21" s="218" t="str">
        <f t="shared" si="139"/>
        <v/>
      </c>
      <c r="FX21" s="218" t="str">
        <f t="shared" si="139"/>
        <v/>
      </c>
      <c r="FY21" s="218" t="str">
        <f t="shared" si="139"/>
        <v/>
      </c>
      <c r="FZ21" s="218" t="str">
        <f t="shared" si="139"/>
        <v/>
      </c>
      <c r="GA21" s="218" t="str">
        <f t="shared" si="139"/>
        <v/>
      </c>
      <c r="GB21" s="218" t="str">
        <f t="shared" si="139"/>
        <v/>
      </c>
      <c r="GC21" s="218" t="str">
        <f t="shared" si="139"/>
        <v/>
      </c>
      <c r="GD21" s="218" t="str">
        <f t="shared" si="139"/>
        <v/>
      </c>
      <c r="GE21" s="218" t="str">
        <f t="shared" si="139"/>
        <v/>
      </c>
      <c r="GF21" s="218" t="str">
        <f t="shared" si="139"/>
        <v/>
      </c>
      <c r="GG21" s="218" t="str">
        <f t="shared" si="139"/>
        <v/>
      </c>
      <c r="GH21" s="218" t="str">
        <f t="shared" si="139"/>
        <v/>
      </c>
      <c r="GI21" s="218" t="str">
        <f t="shared" si="139"/>
        <v/>
      </c>
      <c r="GJ21" s="218" t="str">
        <f t="shared" si="139"/>
        <v/>
      </c>
      <c r="GK21" s="218" t="str">
        <f t="shared" si="139"/>
        <v/>
      </c>
      <c r="GL21" s="218" t="str">
        <f t="shared" si="139"/>
        <v/>
      </c>
      <c r="GM21" s="218" t="str">
        <f t="shared" si="139"/>
        <v/>
      </c>
      <c r="GN21" s="218" t="str">
        <f t="shared" si="139"/>
        <v/>
      </c>
      <c r="GO21" s="218" t="str">
        <f t="shared" si="139"/>
        <v/>
      </c>
      <c r="GP21" s="218" t="str">
        <f t="shared" si="139"/>
        <v/>
      </c>
      <c r="GQ21" s="218" t="str">
        <f t="shared" si="139"/>
        <v/>
      </c>
      <c r="GR21" s="218" t="str">
        <f t="shared" si="139"/>
        <v/>
      </c>
      <c r="GS21" s="218" t="str">
        <f t="shared" si="139"/>
        <v/>
      </c>
      <c r="GT21" s="218" t="str">
        <f t="shared" si="139"/>
        <v/>
      </c>
      <c r="GU21" s="218" t="str">
        <f t="shared" si="139"/>
        <v/>
      </c>
      <c r="GV21" s="218" t="str">
        <f t="shared" si="139"/>
        <v/>
      </c>
      <c r="GW21" s="218" t="str">
        <f t="shared" si="139"/>
        <v/>
      </c>
      <c r="GX21" s="218" t="str">
        <f t="shared" si="139"/>
        <v/>
      </c>
      <c r="GY21" s="218" t="str">
        <f t="shared" si="139"/>
        <v/>
      </c>
      <c r="GZ21" s="218" t="str">
        <f t="shared" si="139"/>
        <v/>
      </c>
      <c r="HA21" s="218" t="str">
        <f t="shared" si="139"/>
        <v/>
      </c>
      <c r="HB21" s="218" t="str">
        <f t="shared" si="139"/>
        <v/>
      </c>
      <c r="HC21" s="218" t="str">
        <f t="shared" si="139"/>
        <v/>
      </c>
      <c r="HD21" s="218" t="str">
        <f t="shared" si="139"/>
        <v/>
      </c>
      <c r="HE21" s="218" t="str">
        <f t="shared" si="139"/>
        <v/>
      </c>
      <c r="HF21" s="218" t="str">
        <f t="shared" si="139"/>
        <v/>
      </c>
      <c r="HG21" s="218" t="str">
        <f t="shared" si="139"/>
        <v/>
      </c>
      <c r="HH21" s="218" t="str">
        <f t="shared" si="139"/>
        <v/>
      </c>
      <c r="HI21" s="218" t="str">
        <f t="shared" si="139"/>
        <v/>
      </c>
      <c r="HJ21" s="218" t="str">
        <f t="shared" si="139"/>
        <v/>
      </c>
      <c r="HK21" s="218" t="str">
        <f t="shared" si="139"/>
        <v/>
      </c>
      <c r="HL21" s="218" t="str">
        <f t="shared" si="139"/>
        <v/>
      </c>
      <c r="HM21" s="218" t="str">
        <f t="shared" si="139"/>
        <v/>
      </c>
      <c r="HN21" s="218" t="str">
        <f t="shared" si="139"/>
        <v/>
      </c>
      <c r="HO21" s="218" t="str">
        <f t="shared" ref="HO21:HQ21" si="140">IF(SUM(HO179,HO336,HO493,HO650,HO807)=0,"",SUM(HO179,HO336,HO493,HO650,HO807))</f>
        <v/>
      </c>
      <c r="HP21" s="218" t="str">
        <f t="shared" si="140"/>
        <v/>
      </c>
      <c r="HQ21" s="218" t="str">
        <f t="shared" si="140"/>
        <v/>
      </c>
    </row>
    <row r="22" spans="1:225" s="73" customFormat="1" ht="18" hidden="1" customHeight="1" x14ac:dyDescent="0.25">
      <c r="A22" s="223" t="str">
        <f t="shared" ref="A22:B22" si="141">IF(A180="","",A180)</f>
        <v/>
      </c>
      <c r="B22" s="173" t="str">
        <f t="shared" si="141"/>
        <v/>
      </c>
      <c r="C22" s="218">
        <f t="shared" si="14"/>
        <v>0</v>
      </c>
      <c r="D22" s="218">
        <f t="shared" si="15"/>
        <v>0</v>
      </c>
      <c r="E22" s="219">
        <f t="shared" ref="E22:F22" si="142">IFERROR(AVERAGE(E180,E337,E494,E651,E808),"")</f>
        <v>0</v>
      </c>
      <c r="F22" s="219">
        <f t="shared" si="142"/>
        <v>0</v>
      </c>
      <c r="G22" s="176" t="str">
        <f t="shared" si="79"/>
        <v/>
      </c>
      <c r="H22" s="176" t="str">
        <f t="shared" si="79"/>
        <v/>
      </c>
      <c r="I22" s="226" t="str">
        <f t="shared" si="79"/>
        <v/>
      </c>
      <c r="J22" s="226" t="str">
        <f t="shared" ref="J22" si="143">IF(SUM(J180,J337,J494,J651,J808)=0,"",SUM(J180,J337,J494,J651,J808))</f>
        <v/>
      </c>
      <c r="K22" s="227" t="str">
        <f t="shared" si="17"/>
        <v/>
      </c>
      <c r="L22" s="227">
        <f t="shared" si="17"/>
        <v>1</v>
      </c>
      <c r="M22" s="226" t="str">
        <f t="shared" si="18"/>
        <v/>
      </c>
      <c r="N22" s="226" t="str">
        <f t="shared" si="18"/>
        <v/>
      </c>
      <c r="O22" s="491"/>
      <c r="P22" s="218" t="str">
        <f t="shared" ref="P22:BI22" si="144">IF(SUM(P180,P337,P494,P651,P808)=0,"",SUM(P180,P337,P494,P651,P808))</f>
        <v/>
      </c>
      <c r="Q22" s="218" t="str">
        <f t="shared" si="144"/>
        <v/>
      </c>
      <c r="R22" s="218" t="str">
        <f t="shared" si="144"/>
        <v/>
      </c>
      <c r="S22" s="218" t="str">
        <f t="shared" si="144"/>
        <v/>
      </c>
      <c r="T22" s="218" t="str">
        <f t="shared" si="144"/>
        <v/>
      </c>
      <c r="U22" s="218" t="str">
        <f t="shared" si="144"/>
        <v/>
      </c>
      <c r="V22" s="218" t="str">
        <f t="shared" si="144"/>
        <v/>
      </c>
      <c r="W22" s="218" t="str">
        <f t="shared" si="144"/>
        <v/>
      </c>
      <c r="X22" s="218" t="str">
        <f t="shared" si="144"/>
        <v/>
      </c>
      <c r="Y22" s="218" t="str">
        <f t="shared" si="144"/>
        <v/>
      </c>
      <c r="Z22" s="218" t="str">
        <f t="shared" si="144"/>
        <v/>
      </c>
      <c r="AA22" s="218" t="str">
        <f t="shared" si="144"/>
        <v/>
      </c>
      <c r="AB22" s="218" t="str">
        <f t="shared" si="144"/>
        <v/>
      </c>
      <c r="AC22" s="218" t="str">
        <f t="shared" si="144"/>
        <v/>
      </c>
      <c r="AD22" s="218" t="str">
        <f t="shared" si="144"/>
        <v/>
      </c>
      <c r="AE22" s="218" t="str">
        <f t="shared" si="144"/>
        <v/>
      </c>
      <c r="AF22" s="218" t="str">
        <f t="shared" si="144"/>
        <v/>
      </c>
      <c r="AG22" s="218" t="str">
        <f t="shared" si="144"/>
        <v/>
      </c>
      <c r="AH22" s="218" t="str">
        <f t="shared" si="144"/>
        <v/>
      </c>
      <c r="AI22" s="218" t="str">
        <f t="shared" si="144"/>
        <v/>
      </c>
      <c r="AJ22" s="218" t="str">
        <f t="shared" si="144"/>
        <v/>
      </c>
      <c r="AK22" s="218" t="str">
        <f t="shared" si="144"/>
        <v/>
      </c>
      <c r="AL22" s="218" t="str">
        <f t="shared" si="144"/>
        <v/>
      </c>
      <c r="AM22" s="218" t="str">
        <f t="shared" si="144"/>
        <v/>
      </c>
      <c r="AN22" s="218" t="str">
        <f t="shared" si="144"/>
        <v/>
      </c>
      <c r="AO22" s="218" t="str">
        <f t="shared" si="144"/>
        <v/>
      </c>
      <c r="AP22" s="218" t="str">
        <f t="shared" si="144"/>
        <v/>
      </c>
      <c r="AQ22" s="218" t="str">
        <f t="shared" si="144"/>
        <v/>
      </c>
      <c r="AR22" s="218" t="str">
        <f t="shared" si="144"/>
        <v/>
      </c>
      <c r="AS22" s="218" t="str">
        <f t="shared" si="144"/>
        <v/>
      </c>
      <c r="AT22" s="218" t="str">
        <f t="shared" si="144"/>
        <v/>
      </c>
      <c r="AU22" s="218" t="str">
        <f t="shared" si="144"/>
        <v/>
      </c>
      <c r="AV22" s="218" t="str">
        <f t="shared" si="144"/>
        <v/>
      </c>
      <c r="AW22" s="218" t="str">
        <f t="shared" si="144"/>
        <v/>
      </c>
      <c r="AX22" s="218" t="str">
        <f t="shared" si="144"/>
        <v/>
      </c>
      <c r="AY22" s="218" t="str">
        <f t="shared" si="144"/>
        <v/>
      </c>
      <c r="AZ22" s="218" t="str">
        <f t="shared" si="144"/>
        <v/>
      </c>
      <c r="BA22" s="218" t="str">
        <f t="shared" si="144"/>
        <v/>
      </c>
      <c r="BB22" s="218" t="str">
        <f t="shared" si="144"/>
        <v/>
      </c>
      <c r="BC22" s="218" t="str">
        <f t="shared" si="144"/>
        <v/>
      </c>
      <c r="BD22" s="218" t="str">
        <f t="shared" si="144"/>
        <v/>
      </c>
      <c r="BE22" s="218" t="str">
        <f t="shared" si="144"/>
        <v/>
      </c>
      <c r="BF22" s="218" t="str">
        <f t="shared" si="144"/>
        <v/>
      </c>
      <c r="BG22" s="218" t="str">
        <f t="shared" si="144"/>
        <v/>
      </c>
      <c r="BH22" s="218" t="str">
        <f t="shared" si="144"/>
        <v/>
      </c>
      <c r="BI22" s="218" t="str">
        <f t="shared" si="144"/>
        <v/>
      </c>
      <c r="BJ22" s="218" t="str">
        <f t="shared" ref="BJ22:DU22" si="145">IF(SUM(BJ180,BJ337,BJ494,BJ651,BJ808)=0,"",SUM(BJ180,BJ337,BJ494,BJ651,BJ808))</f>
        <v/>
      </c>
      <c r="BK22" s="218" t="str">
        <f t="shared" si="145"/>
        <v/>
      </c>
      <c r="BL22" s="218" t="str">
        <f t="shared" si="145"/>
        <v/>
      </c>
      <c r="BM22" s="218" t="str">
        <f t="shared" si="145"/>
        <v/>
      </c>
      <c r="BN22" s="218" t="str">
        <f t="shared" si="145"/>
        <v/>
      </c>
      <c r="BO22" s="218" t="str">
        <f t="shared" si="145"/>
        <v/>
      </c>
      <c r="BP22" s="218" t="str">
        <f t="shared" si="145"/>
        <v/>
      </c>
      <c r="BQ22" s="218" t="str">
        <f t="shared" si="145"/>
        <v/>
      </c>
      <c r="BR22" s="218" t="str">
        <f t="shared" si="145"/>
        <v/>
      </c>
      <c r="BS22" s="218" t="str">
        <f t="shared" si="145"/>
        <v/>
      </c>
      <c r="BT22" s="218" t="str">
        <f t="shared" si="145"/>
        <v/>
      </c>
      <c r="BU22" s="218" t="str">
        <f t="shared" si="145"/>
        <v/>
      </c>
      <c r="BV22" s="218" t="str">
        <f t="shared" si="145"/>
        <v/>
      </c>
      <c r="BW22" s="218" t="str">
        <f t="shared" si="145"/>
        <v/>
      </c>
      <c r="BX22" s="218" t="str">
        <f t="shared" si="145"/>
        <v/>
      </c>
      <c r="BY22" s="218" t="str">
        <f t="shared" si="145"/>
        <v/>
      </c>
      <c r="BZ22" s="218" t="str">
        <f t="shared" si="145"/>
        <v/>
      </c>
      <c r="CA22" s="218" t="str">
        <f t="shared" si="145"/>
        <v/>
      </c>
      <c r="CB22" s="218" t="str">
        <f t="shared" si="145"/>
        <v/>
      </c>
      <c r="CC22" s="218" t="str">
        <f t="shared" si="145"/>
        <v/>
      </c>
      <c r="CD22" s="218" t="str">
        <f t="shared" si="145"/>
        <v/>
      </c>
      <c r="CE22" s="218" t="str">
        <f t="shared" si="145"/>
        <v/>
      </c>
      <c r="CF22" s="218" t="str">
        <f t="shared" si="145"/>
        <v/>
      </c>
      <c r="CG22" s="218" t="str">
        <f t="shared" si="145"/>
        <v/>
      </c>
      <c r="CH22" s="218" t="str">
        <f t="shared" si="145"/>
        <v/>
      </c>
      <c r="CI22" s="218" t="str">
        <f t="shared" si="145"/>
        <v/>
      </c>
      <c r="CJ22" s="218" t="str">
        <f t="shared" si="145"/>
        <v/>
      </c>
      <c r="CK22" s="218" t="str">
        <f t="shared" si="145"/>
        <v/>
      </c>
      <c r="CL22" s="218" t="str">
        <f t="shared" si="145"/>
        <v/>
      </c>
      <c r="CM22" s="218" t="str">
        <f t="shared" si="145"/>
        <v/>
      </c>
      <c r="CN22" s="218" t="str">
        <f t="shared" si="145"/>
        <v/>
      </c>
      <c r="CO22" s="218" t="str">
        <f t="shared" si="145"/>
        <v/>
      </c>
      <c r="CP22" s="218" t="str">
        <f t="shared" si="145"/>
        <v/>
      </c>
      <c r="CQ22" s="218" t="str">
        <f t="shared" si="145"/>
        <v/>
      </c>
      <c r="CR22" s="218" t="str">
        <f t="shared" si="145"/>
        <v/>
      </c>
      <c r="CS22" s="218" t="str">
        <f t="shared" si="145"/>
        <v/>
      </c>
      <c r="CT22" s="218" t="str">
        <f t="shared" si="145"/>
        <v/>
      </c>
      <c r="CU22" s="218" t="str">
        <f t="shared" si="145"/>
        <v/>
      </c>
      <c r="CV22" s="218" t="str">
        <f t="shared" si="145"/>
        <v/>
      </c>
      <c r="CW22" s="218" t="str">
        <f t="shared" si="145"/>
        <v/>
      </c>
      <c r="CX22" s="218" t="str">
        <f t="shared" si="145"/>
        <v/>
      </c>
      <c r="CY22" s="218" t="str">
        <f t="shared" si="145"/>
        <v/>
      </c>
      <c r="CZ22" s="218" t="str">
        <f t="shared" si="145"/>
        <v/>
      </c>
      <c r="DA22" s="218" t="str">
        <f t="shared" si="145"/>
        <v/>
      </c>
      <c r="DB22" s="218" t="str">
        <f t="shared" si="145"/>
        <v/>
      </c>
      <c r="DC22" s="218" t="str">
        <f t="shared" si="145"/>
        <v/>
      </c>
      <c r="DD22" s="218" t="str">
        <f t="shared" si="145"/>
        <v/>
      </c>
      <c r="DE22" s="218" t="str">
        <f t="shared" si="145"/>
        <v/>
      </c>
      <c r="DF22" s="218" t="str">
        <f t="shared" si="145"/>
        <v/>
      </c>
      <c r="DG22" s="218" t="str">
        <f t="shared" si="145"/>
        <v/>
      </c>
      <c r="DH22" s="218" t="str">
        <f t="shared" si="145"/>
        <v/>
      </c>
      <c r="DI22" s="218" t="str">
        <f t="shared" si="145"/>
        <v/>
      </c>
      <c r="DJ22" s="218" t="str">
        <f t="shared" si="145"/>
        <v/>
      </c>
      <c r="DK22" s="218" t="str">
        <f t="shared" si="145"/>
        <v/>
      </c>
      <c r="DL22" s="218" t="str">
        <f t="shared" si="145"/>
        <v/>
      </c>
      <c r="DM22" s="218" t="str">
        <f t="shared" si="145"/>
        <v/>
      </c>
      <c r="DN22" s="218" t="str">
        <f t="shared" si="145"/>
        <v/>
      </c>
      <c r="DO22" s="218" t="str">
        <f t="shared" si="145"/>
        <v/>
      </c>
      <c r="DP22" s="218" t="str">
        <f t="shared" si="145"/>
        <v/>
      </c>
      <c r="DQ22" s="218" t="str">
        <f t="shared" si="145"/>
        <v/>
      </c>
      <c r="DR22" s="218" t="str">
        <f t="shared" si="145"/>
        <v/>
      </c>
      <c r="DS22" s="218" t="str">
        <f t="shared" si="145"/>
        <v/>
      </c>
      <c r="DT22" s="218" t="str">
        <f t="shared" si="145"/>
        <v/>
      </c>
      <c r="DU22" s="218" t="str">
        <f t="shared" si="145"/>
        <v/>
      </c>
      <c r="DV22" s="218" t="str">
        <f t="shared" ref="DV22:EK22" si="146">IF(SUM(DV180,DV337,DV494,DV651,DV808)=0,"",SUM(DV180,DV337,DV494,DV651,DV808))</f>
        <v/>
      </c>
      <c r="DW22" s="218" t="str">
        <f t="shared" si="146"/>
        <v/>
      </c>
      <c r="DX22" s="218" t="str">
        <f t="shared" si="146"/>
        <v/>
      </c>
      <c r="DY22" s="218" t="str">
        <f t="shared" si="146"/>
        <v/>
      </c>
      <c r="DZ22" s="218" t="str">
        <f t="shared" si="146"/>
        <v/>
      </c>
      <c r="EA22" s="218" t="str">
        <f t="shared" si="146"/>
        <v/>
      </c>
      <c r="EB22" s="218" t="str">
        <f t="shared" si="146"/>
        <v/>
      </c>
      <c r="EC22" s="218" t="str">
        <f t="shared" si="146"/>
        <v/>
      </c>
      <c r="ED22" s="218" t="str">
        <f t="shared" si="146"/>
        <v/>
      </c>
      <c r="EE22" s="218" t="str">
        <f t="shared" si="146"/>
        <v/>
      </c>
      <c r="EF22" s="218" t="str">
        <f t="shared" si="146"/>
        <v/>
      </c>
      <c r="EG22" s="218" t="str">
        <f t="shared" si="146"/>
        <v/>
      </c>
      <c r="EH22" s="218" t="str">
        <f t="shared" si="146"/>
        <v/>
      </c>
      <c r="EI22" s="218" t="str">
        <f t="shared" si="146"/>
        <v/>
      </c>
      <c r="EJ22" s="218" t="str">
        <f t="shared" si="146"/>
        <v/>
      </c>
      <c r="EK22" s="218" t="str">
        <f t="shared" si="146"/>
        <v/>
      </c>
      <c r="EL22" s="218" t="str">
        <f t="shared" ref="EL22:FK22" si="147">IF(SUM(EL180,EL337,EL494,EL651,EL808)=0,"",SUM(EL180,EL337,EL494,EL651,EL808))</f>
        <v/>
      </c>
      <c r="EM22" s="218" t="str">
        <f t="shared" si="147"/>
        <v/>
      </c>
      <c r="EN22" s="218" t="str">
        <f t="shared" si="147"/>
        <v/>
      </c>
      <c r="EO22" s="218" t="str">
        <f t="shared" si="147"/>
        <v/>
      </c>
      <c r="EP22" s="218" t="str">
        <f t="shared" si="147"/>
        <v/>
      </c>
      <c r="EQ22" s="218" t="str">
        <f t="shared" si="147"/>
        <v/>
      </c>
      <c r="ER22" s="218" t="str">
        <f t="shared" si="147"/>
        <v/>
      </c>
      <c r="ES22" s="218" t="str">
        <f t="shared" si="147"/>
        <v/>
      </c>
      <c r="ET22" s="218" t="str">
        <f t="shared" si="147"/>
        <v/>
      </c>
      <c r="EU22" s="218" t="str">
        <f t="shared" si="147"/>
        <v/>
      </c>
      <c r="EV22" s="218" t="str">
        <f t="shared" si="147"/>
        <v/>
      </c>
      <c r="EW22" s="218" t="str">
        <f t="shared" si="147"/>
        <v/>
      </c>
      <c r="EX22" s="218" t="str">
        <f t="shared" si="147"/>
        <v/>
      </c>
      <c r="EY22" s="218" t="str">
        <f t="shared" si="147"/>
        <v/>
      </c>
      <c r="EZ22" s="218" t="str">
        <f t="shared" si="147"/>
        <v/>
      </c>
      <c r="FA22" s="218" t="str">
        <f t="shared" si="147"/>
        <v/>
      </c>
      <c r="FB22" s="218" t="str">
        <f t="shared" si="147"/>
        <v/>
      </c>
      <c r="FC22" s="218" t="str">
        <f t="shared" si="147"/>
        <v/>
      </c>
      <c r="FD22" s="218" t="str">
        <f t="shared" si="147"/>
        <v/>
      </c>
      <c r="FE22" s="218" t="str">
        <f t="shared" si="147"/>
        <v/>
      </c>
      <c r="FF22" s="218" t="str">
        <f t="shared" si="147"/>
        <v/>
      </c>
      <c r="FG22" s="218" t="str">
        <f t="shared" si="147"/>
        <v/>
      </c>
      <c r="FH22" s="218" t="str">
        <f t="shared" si="147"/>
        <v/>
      </c>
      <c r="FI22" s="218" t="str">
        <f t="shared" si="147"/>
        <v/>
      </c>
      <c r="FJ22" s="218" t="str">
        <f t="shared" si="147"/>
        <v/>
      </c>
      <c r="FK22" s="218" t="str">
        <f t="shared" si="147"/>
        <v/>
      </c>
      <c r="FL22" s="218" t="str">
        <f t="shared" ref="FL22:HN22" si="148">IF(SUM(FL180,FL337,FL494,FL651,FL808)=0,"",SUM(FL180,FL337,FL494,FL651,FL808))</f>
        <v/>
      </c>
      <c r="FM22" s="218" t="str">
        <f t="shared" si="148"/>
        <v/>
      </c>
      <c r="FN22" s="218" t="str">
        <f t="shared" si="148"/>
        <v/>
      </c>
      <c r="FO22" s="218" t="str">
        <f t="shared" si="148"/>
        <v/>
      </c>
      <c r="FP22" s="218" t="str">
        <f t="shared" si="148"/>
        <v/>
      </c>
      <c r="FQ22" s="218" t="str">
        <f t="shared" si="148"/>
        <v/>
      </c>
      <c r="FR22" s="218" t="str">
        <f t="shared" si="148"/>
        <v/>
      </c>
      <c r="FS22" s="218" t="str">
        <f t="shared" si="148"/>
        <v/>
      </c>
      <c r="FT22" s="218" t="str">
        <f t="shared" si="148"/>
        <v/>
      </c>
      <c r="FU22" s="218" t="str">
        <f t="shared" si="148"/>
        <v/>
      </c>
      <c r="FV22" s="218" t="str">
        <f t="shared" si="148"/>
        <v/>
      </c>
      <c r="FW22" s="218" t="str">
        <f t="shared" si="148"/>
        <v/>
      </c>
      <c r="FX22" s="218" t="str">
        <f t="shared" si="148"/>
        <v/>
      </c>
      <c r="FY22" s="218" t="str">
        <f t="shared" si="148"/>
        <v/>
      </c>
      <c r="FZ22" s="218" t="str">
        <f t="shared" si="148"/>
        <v/>
      </c>
      <c r="GA22" s="218" t="str">
        <f t="shared" si="148"/>
        <v/>
      </c>
      <c r="GB22" s="218" t="str">
        <f t="shared" si="148"/>
        <v/>
      </c>
      <c r="GC22" s="218" t="str">
        <f t="shared" si="148"/>
        <v/>
      </c>
      <c r="GD22" s="218" t="str">
        <f t="shared" si="148"/>
        <v/>
      </c>
      <c r="GE22" s="218" t="str">
        <f t="shared" si="148"/>
        <v/>
      </c>
      <c r="GF22" s="218" t="str">
        <f t="shared" si="148"/>
        <v/>
      </c>
      <c r="GG22" s="218" t="str">
        <f t="shared" si="148"/>
        <v/>
      </c>
      <c r="GH22" s="218" t="str">
        <f t="shared" si="148"/>
        <v/>
      </c>
      <c r="GI22" s="218" t="str">
        <f t="shared" si="148"/>
        <v/>
      </c>
      <c r="GJ22" s="218" t="str">
        <f t="shared" si="148"/>
        <v/>
      </c>
      <c r="GK22" s="218" t="str">
        <f t="shared" si="148"/>
        <v/>
      </c>
      <c r="GL22" s="218" t="str">
        <f t="shared" si="148"/>
        <v/>
      </c>
      <c r="GM22" s="218" t="str">
        <f t="shared" si="148"/>
        <v/>
      </c>
      <c r="GN22" s="218" t="str">
        <f t="shared" si="148"/>
        <v/>
      </c>
      <c r="GO22" s="218" t="str">
        <f t="shared" si="148"/>
        <v/>
      </c>
      <c r="GP22" s="218" t="str">
        <f t="shared" si="148"/>
        <v/>
      </c>
      <c r="GQ22" s="218" t="str">
        <f t="shared" si="148"/>
        <v/>
      </c>
      <c r="GR22" s="218" t="str">
        <f t="shared" si="148"/>
        <v/>
      </c>
      <c r="GS22" s="218" t="str">
        <f t="shared" si="148"/>
        <v/>
      </c>
      <c r="GT22" s="218" t="str">
        <f t="shared" si="148"/>
        <v/>
      </c>
      <c r="GU22" s="218" t="str">
        <f t="shared" si="148"/>
        <v/>
      </c>
      <c r="GV22" s="218" t="str">
        <f t="shared" si="148"/>
        <v/>
      </c>
      <c r="GW22" s="218" t="str">
        <f t="shared" si="148"/>
        <v/>
      </c>
      <c r="GX22" s="218" t="str">
        <f t="shared" si="148"/>
        <v/>
      </c>
      <c r="GY22" s="218" t="str">
        <f t="shared" si="148"/>
        <v/>
      </c>
      <c r="GZ22" s="218" t="str">
        <f t="shared" si="148"/>
        <v/>
      </c>
      <c r="HA22" s="218" t="str">
        <f t="shared" si="148"/>
        <v/>
      </c>
      <c r="HB22" s="218" t="str">
        <f t="shared" si="148"/>
        <v/>
      </c>
      <c r="HC22" s="218" t="str">
        <f t="shared" si="148"/>
        <v/>
      </c>
      <c r="HD22" s="218" t="str">
        <f t="shared" si="148"/>
        <v/>
      </c>
      <c r="HE22" s="218" t="str">
        <f t="shared" si="148"/>
        <v/>
      </c>
      <c r="HF22" s="218" t="str">
        <f t="shared" si="148"/>
        <v/>
      </c>
      <c r="HG22" s="218" t="str">
        <f t="shared" si="148"/>
        <v/>
      </c>
      <c r="HH22" s="218" t="str">
        <f t="shared" si="148"/>
        <v/>
      </c>
      <c r="HI22" s="218" t="str">
        <f t="shared" si="148"/>
        <v/>
      </c>
      <c r="HJ22" s="218" t="str">
        <f t="shared" si="148"/>
        <v/>
      </c>
      <c r="HK22" s="218" t="str">
        <f t="shared" si="148"/>
        <v/>
      </c>
      <c r="HL22" s="218" t="str">
        <f t="shared" si="148"/>
        <v/>
      </c>
      <c r="HM22" s="218" t="str">
        <f t="shared" si="148"/>
        <v/>
      </c>
      <c r="HN22" s="218" t="str">
        <f t="shared" si="148"/>
        <v/>
      </c>
      <c r="HO22" s="218" t="str">
        <f t="shared" ref="HO22:HQ22" si="149">IF(SUM(HO180,HO337,HO494,HO651,HO808)=0,"",SUM(HO180,HO337,HO494,HO651,HO808))</f>
        <v/>
      </c>
      <c r="HP22" s="218" t="str">
        <f t="shared" si="149"/>
        <v/>
      </c>
      <c r="HQ22" s="218" t="str">
        <f t="shared" si="149"/>
        <v/>
      </c>
    </row>
    <row r="23" spans="1:225" s="73" customFormat="1" ht="18" hidden="1" customHeight="1" x14ac:dyDescent="0.25">
      <c r="A23" s="223" t="str">
        <f t="shared" ref="A23:B23" si="150">IF(A181="","",A181)</f>
        <v/>
      </c>
      <c r="B23" s="173" t="str">
        <f t="shared" si="150"/>
        <v/>
      </c>
      <c r="C23" s="218">
        <f t="shared" si="14"/>
        <v>0</v>
      </c>
      <c r="D23" s="218">
        <f t="shared" si="15"/>
        <v>0</v>
      </c>
      <c r="E23" s="219">
        <f t="shared" ref="E23:F23" si="151">IFERROR(AVERAGE(E181,E338,E495,E652,E809),"")</f>
        <v>0</v>
      </c>
      <c r="F23" s="219">
        <f t="shared" si="151"/>
        <v>0</v>
      </c>
      <c r="G23" s="176" t="str">
        <f t="shared" si="79"/>
        <v/>
      </c>
      <c r="H23" s="176" t="str">
        <f t="shared" si="79"/>
        <v/>
      </c>
      <c r="I23" s="226" t="str">
        <f t="shared" si="79"/>
        <v/>
      </c>
      <c r="J23" s="226" t="str">
        <f t="shared" ref="J23" si="152">IF(SUM(J181,J338,J495,J652,J809)=0,"",SUM(J181,J338,J495,J652,J809))</f>
        <v/>
      </c>
      <c r="K23" s="227" t="str">
        <f t="shared" si="17"/>
        <v/>
      </c>
      <c r="L23" s="227">
        <f t="shared" si="17"/>
        <v>1</v>
      </c>
      <c r="M23" s="226" t="str">
        <f t="shared" si="18"/>
        <v/>
      </c>
      <c r="N23" s="226" t="str">
        <f t="shared" si="18"/>
        <v/>
      </c>
      <c r="O23" s="491"/>
      <c r="P23" s="218" t="str">
        <f t="shared" ref="P23:BI23" si="153">IF(SUM(P181,P338,P495,P652,P809)=0,"",SUM(P181,P338,P495,P652,P809))</f>
        <v/>
      </c>
      <c r="Q23" s="218" t="str">
        <f t="shared" si="153"/>
        <v/>
      </c>
      <c r="R23" s="218" t="str">
        <f t="shared" si="153"/>
        <v/>
      </c>
      <c r="S23" s="218" t="str">
        <f t="shared" si="153"/>
        <v/>
      </c>
      <c r="T23" s="218" t="str">
        <f t="shared" si="153"/>
        <v/>
      </c>
      <c r="U23" s="218" t="str">
        <f t="shared" si="153"/>
        <v/>
      </c>
      <c r="V23" s="218" t="str">
        <f t="shared" si="153"/>
        <v/>
      </c>
      <c r="W23" s="218" t="str">
        <f t="shared" si="153"/>
        <v/>
      </c>
      <c r="X23" s="218" t="str">
        <f t="shared" si="153"/>
        <v/>
      </c>
      <c r="Y23" s="218" t="str">
        <f t="shared" si="153"/>
        <v/>
      </c>
      <c r="Z23" s="218" t="str">
        <f t="shared" si="153"/>
        <v/>
      </c>
      <c r="AA23" s="218" t="str">
        <f t="shared" si="153"/>
        <v/>
      </c>
      <c r="AB23" s="218" t="str">
        <f t="shared" si="153"/>
        <v/>
      </c>
      <c r="AC23" s="218" t="str">
        <f t="shared" si="153"/>
        <v/>
      </c>
      <c r="AD23" s="218" t="str">
        <f t="shared" si="153"/>
        <v/>
      </c>
      <c r="AE23" s="218" t="str">
        <f t="shared" si="153"/>
        <v/>
      </c>
      <c r="AF23" s="218" t="str">
        <f t="shared" si="153"/>
        <v/>
      </c>
      <c r="AG23" s="218" t="str">
        <f t="shared" si="153"/>
        <v/>
      </c>
      <c r="AH23" s="218" t="str">
        <f t="shared" si="153"/>
        <v/>
      </c>
      <c r="AI23" s="218" t="str">
        <f t="shared" si="153"/>
        <v/>
      </c>
      <c r="AJ23" s="218" t="str">
        <f t="shared" si="153"/>
        <v/>
      </c>
      <c r="AK23" s="218" t="str">
        <f t="shared" si="153"/>
        <v/>
      </c>
      <c r="AL23" s="218" t="str">
        <f t="shared" si="153"/>
        <v/>
      </c>
      <c r="AM23" s="218" t="str">
        <f t="shared" si="153"/>
        <v/>
      </c>
      <c r="AN23" s="218" t="str">
        <f t="shared" si="153"/>
        <v/>
      </c>
      <c r="AO23" s="218" t="str">
        <f t="shared" si="153"/>
        <v/>
      </c>
      <c r="AP23" s="218" t="str">
        <f t="shared" si="153"/>
        <v/>
      </c>
      <c r="AQ23" s="218" t="str">
        <f t="shared" si="153"/>
        <v/>
      </c>
      <c r="AR23" s="218" t="str">
        <f t="shared" si="153"/>
        <v/>
      </c>
      <c r="AS23" s="218" t="str">
        <f t="shared" si="153"/>
        <v/>
      </c>
      <c r="AT23" s="218" t="str">
        <f t="shared" si="153"/>
        <v/>
      </c>
      <c r="AU23" s="218" t="str">
        <f t="shared" si="153"/>
        <v/>
      </c>
      <c r="AV23" s="218" t="str">
        <f t="shared" si="153"/>
        <v/>
      </c>
      <c r="AW23" s="218" t="str">
        <f t="shared" si="153"/>
        <v/>
      </c>
      <c r="AX23" s="218" t="str">
        <f t="shared" si="153"/>
        <v/>
      </c>
      <c r="AY23" s="218" t="str">
        <f t="shared" si="153"/>
        <v/>
      </c>
      <c r="AZ23" s="218" t="str">
        <f t="shared" si="153"/>
        <v/>
      </c>
      <c r="BA23" s="218" t="str">
        <f t="shared" si="153"/>
        <v/>
      </c>
      <c r="BB23" s="218" t="str">
        <f t="shared" si="153"/>
        <v/>
      </c>
      <c r="BC23" s="218" t="str">
        <f t="shared" si="153"/>
        <v/>
      </c>
      <c r="BD23" s="218" t="str">
        <f t="shared" si="153"/>
        <v/>
      </c>
      <c r="BE23" s="218" t="str">
        <f t="shared" si="153"/>
        <v/>
      </c>
      <c r="BF23" s="218" t="str">
        <f t="shared" si="153"/>
        <v/>
      </c>
      <c r="BG23" s="218" t="str">
        <f t="shared" si="153"/>
        <v/>
      </c>
      <c r="BH23" s="218" t="str">
        <f t="shared" si="153"/>
        <v/>
      </c>
      <c r="BI23" s="218" t="str">
        <f t="shared" si="153"/>
        <v/>
      </c>
      <c r="BJ23" s="218" t="str">
        <f t="shared" ref="BJ23:DU23" si="154">IF(SUM(BJ181,BJ338,BJ495,BJ652,BJ809)=0,"",SUM(BJ181,BJ338,BJ495,BJ652,BJ809))</f>
        <v/>
      </c>
      <c r="BK23" s="218" t="str">
        <f t="shared" si="154"/>
        <v/>
      </c>
      <c r="BL23" s="218" t="str">
        <f t="shared" si="154"/>
        <v/>
      </c>
      <c r="BM23" s="218" t="str">
        <f t="shared" si="154"/>
        <v/>
      </c>
      <c r="BN23" s="218" t="str">
        <f t="shared" si="154"/>
        <v/>
      </c>
      <c r="BO23" s="218" t="str">
        <f t="shared" si="154"/>
        <v/>
      </c>
      <c r="BP23" s="218" t="str">
        <f t="shared" si="154"/>
        <v/>
      </c>
      <c r="BQ23" s="218" t="str">
        <f t="shared" si="154"/>
        <v/>
      </c>
      <c r="BR23" s="218" t="str">
        <f t="shared" si="154"/>
        <v/>
      </c>
      <c r="BS23" s="218" t="str">
        <f t="shared" si="154"/>
        <v/>
      </c>
      <c r="BT23" s="218" t="str">
        <f t="shared" si="154"/>
        <v/>
      </c>
      <c r="BU23" s="218" t="str">
        <f t="shared" si="154"/>
        <v/>
      </c>
      <c r="BV23" s="218" t="str">
        <f t="shared" si="154"/>
        <v/>
      </c>
      <c r="BW23" s="218" t="str">
        <f t="shared" si="154"/>
        <v/>
      </c>
      <c r="BX23" s="218" t="str">
        <f t="shared" si="154"/>
        <v/>
      </c>
      <c r="BY23" s="218" t="str">
        <f t="shared" si="154"/>
        <v/>
      </c>
      <c r="BZ23" s="218" t="str">
        <f t="shared" si="154"/>
        <v/>
      </c>
      <c r="CA23" s="218" t="str">
        <f t="shared" si="154"/>
        <v/>
      </c>
      <c r="CB23" s="218" t="str">
        <f t="shared" si="154"/>
        <v/>
      </c>
      <c r="CC23" s="218" t="str">
        <f t="shared" si="154"/>
        <v/>
      </c>
      <c r="CD23" s="218" t="str">
        <f t="shared" si="154"/>
        <v/>
      </c>
      <c r="CE23" s="218" t="str">
        <f t="shared" si="154"/>
        <v/>
      </c>
      <c r="CF23" s="218" t="str">
        <f t="shared" si="154"/>
        <v/>
      </c>
      <c r="CG23" s="218" t="str">
        <f t="shared" si="154"/>
        <v/>
      </c>
      <c r="CH23" s="218" t="str">
        <f t="shared" si="154"/>
        <v/>
      </c>
      <c r="CI23" s="218" t="str">
        <f t="shared" si="154"/>
        <v/>
      </c>
      <c r="CJ23" s="218" t="str">
        <f t="shared" si="154"/>
        <v/>
      </c>
      <c r="CK23" s="218" t="str">
        <f t="shared" si="154"/>
        <v/>
      </c>
      <c r="CL23" s="218" t="str">
        <f t="shared" si="154"/>
        <v/>
      </c>
      <c r="CM23" s="218" t="str">
        <f t="shared" si="154"/>
        <v/>
      </c>
      <c r="CN23" s="218" t="str">
        <f t="shared" si="154"/>
        <v/>
      </c>
      <c r="CO23" s="218" t="str">
        <f t="shared" si="154"/>
        <v/>
      </c>
      <c r="CP23" s="218" t="str">
        <f t="shared" si="154"/>
        <v/>
      </c>
      <c r="CQ23" s="218" t="str">
        <f t="shared" si="154"/>
        <v/>
      </c>
      <c r="CR23" s="218" t="str">
        <f t="shared" si="154"/>
        <v/>
      </c>
      <c r="CS23" s="218" t="str">
        <f t="shared" si="154"/>
        <v/>
      </c>
      <c r="CT23" s="218" t="str">
        <f t="shared" si="154"/>
        <v/>
      </c>
      <c r="CU23" s="218" t="str">
        <f t="shared" si="154"/>
        <v/>
      </c>
      <c r="CV23" s="218" t="str">
        <f t="shared" si="154"/>
        <v/>
      </c>
      <c r="CW23" s="218" t="str">
        <f t="shared" si="154"/>
        <v/>
      </c>
      <c r="CX23" s="218" t="str">
        <f t="shared" si="154"/>
        <v/>
      </c>
      <c r="CY23" s="218" t="str">
        <f t="shared" si="154"/>
        <v/>
      </c>
      <c r="CZ23" s="218" t="str">
        <f t="shared" si="154"/>
        <v/>
      </c>
      <c r="DA23" s="218" t="str">
        <f t="shared" si="154"/>
        <v/>
      </c>
      <c r="DB23" s="218" t="str">
        <f t="shared" si="154"/>
        <v/>
      </c>
      <c r="DC23" s="218" t="str">
        <f t="shared" si="154"/>
        <v/>
      </c>
      <c r="DD23" s="218" t="str">
        <f t="shared" si="154"/>
        <v/>
      </c>
      <c r="DE23" s="218" t="str">
        <f t="shared" si="154"/>
        <v/>
      </c>
      <c r="DF23" s="218" t="str">
        <f t="shared" si="154"/>
        <v/>
      </c>
      <c r="DG23" s="218" t="str">
        <f t="shared" si="154"/>
        <v/>
      </c>
      <c r="DH23" s="218" t="str">
        <f t="shared" si="154"/>
        <v/>
      </c>
      <c r="DI23" s="218" t="str">
        <f t="shared" si="154"/>
        <v/>
      </c>
      <c r="DJ23" s="218" t="str">
        <f t="shared" si="154"/>
        <v/>
      </c>
      <c r="DK23" s="218" t="str">
        <f t="shared" si="154"/>
        <v/>
      </c>
      <c r="DL23" s="218" t="str">
        <f t="shared" si="154"/>
        <v/>
      </c>
      <c r="DM23" s="218" t="str">
        <f t="shared" si="154"/>
        <v/>
      </c>
      <c r="DN23" s="218" t="str">
        <f t="shared" si="154"/>
        <v/>
      </c>
      <c r="DO23" s="218" t="str">
        <f t="shared" si="154"/>
        <v/>
      </c>
      <c r="DP23" s="218" t="str">
        <f t="shared" si="154"/>
        <v/>
      </c>
      <c r="DQ23" s="218" t="str">
        <f t="shared" si="154"/>
        <v/>
      </c>
      <c r="DR23" s="218" t="str">
        <f t="shared" si="154"/>
        <v/>
      </c>
      <c r="DS23" s="218" t="str">
        <f t="shared" si="154"/>
        <v/>
      </c>
      <c r="DT23" s="218" t="str">
        <f t="shared" si="154"/>
        <v/>
      </c>
      <c r="DU23" s="218" t="str">
        <f t="shared" si="154"/>
        <v/>
      </c>
      <c r="DV23" s="218" t="str">
        <f t="shared" ref="DV23:EK23" si="155">IF(SUM(DV181,DV338,DV495,DV652,DV809)=0,"",SUM(DV181,DV338,DV495,DV652,DV809))</f>
        <v/>
      </c>
      <c r="DW23" s="218" t="str">
        <f t="shared" si="155"/>
        <v/>
      </c>
      <c r="DX23" s="218" t="str">
        <f t="shared" si="155"/>
        <v/>
      </c>
      <c r="DY23" s="218" t="str">
        <f t="shared" si="155"/>
        <v/>
      </c>
      <c r="DZ23" s="218" t="str">
        <f t="shared" si="155"/>
        <v/>
      </c>
      <c r="EA23" s="218" t="str">
        <f t="shared" si="155"/>
        <v/>
      </c>
      <c r="EB23" s="218" t="str">
        <f t="shared" si="155"/>
        <v/>
      </c>
      <c r="EC23" s="218" t="str">
        <f t="shared" si="155"/>
        <v/>
      </c>
      <c r="ED23" s="218" t="str">
        <f t="shared" si="155"/>
        <v/>
      </c>
      <c r="EE23" s="218" t="str">
        <f t="shared" si="155"/>
        <v/>
      </c>
      <c r="EF23" s="218" t="str">
        <f t="shared" si="155"/>
        <v/>
      </c>
      <c r="EG23" s="218" t="str">
        <f t="shared" si="155"/>
        <v/>
      </c>
      <c r="EH23" s="218" t="str">
        <f t="shared" si="155"/>
        <v/>
      </c>
      <c r="EI23" s="218" t="str">
        <f t="shared" si="155"/>
        <v/>
      </c>
      <c r="EJ23" s="218" t="str">
        <f t="shared" si="155"/>
        <v/>
      </c>
      <c r="EK23" s="218" t="str">
        <f t="shared" si="155"/>
        <v/>
      </c>
      <c r="EL23" s="218" t="str">
        <f t="shared" ref="EL23:FK23" si="156">IF(SUM(EL181,EL338,EL495,EL652,EL809)=0,"",SUM(EL181,EL338,EL495,EL652,EL809))</f>
        <v/>
      </c>
      <c r="EM23" s="218" t="str">
        <f t="shared" si="156"/>
        <v/>
      </c>
      <c r="EN23" s="218" t="str">
        <f t="shared" si="156"/>
        <v/>
      </c>
      <c r="EO23" s="218" t="str">
        <f t="shared" si="156"/>
        <v/>
      </c>
      <c r="EP23" s="218" t="str">
        <f t="shared" si="156"/>
        <v/>
      </c>
      <c r="EQ23" s="218" t="str">
        <f t="shared" si="156"/>
        <v/>
      </c>
      <c r="ER23" s="218" t="str">
        <f t="shared" si="156"/>
        <v/>
      </c>
      <c r="ES23" s="218" t="str">
        <f t="shared" si="156"/>
        <v/>
      </c>
      <c r="ET23" s="218" t="str">
        <f t="shared" si="156"/>
        <v/>
      </c>
      <c r="EU23" s="218" t="str">
        <f t="shared" si="156"/>
        <v/>
      </c>
      <c r="EV23" s="218" t="str">
        <f t="shared" si="156"/>
        <v/>
      </c>
      <c r="EW23" s="218" t="str">
        <f t="shared" si="156"/>
        <v/>
      </c>
      <c r="EX23" s="218" t="str">
        <f t="shared" si="156"/>
        <v/>
      </c>
      <c r="EY23" s="218" t="str">
        <f t="shared" si="156"/>
        <v/>
      </c>
      <c r="EZ23" s="218" t="str">
        <f t="shared" si="156"/>
        <v/>
      </c>
      <c r="FA23" s="218" t="str">
        <f t="shared" si="156"/>
        <v/>
      </c>
      <c r="FB23" s="218" t="str">
        <f t="shared" si="156"/>
        <v/>
      </c>
      <c r="FC23" s="218" t="str">
        <f t="shared" si="156"/>
        <v/>
      </c>
      <c r="FD23" s="218" t="str">
        <f t="shared" si="156"/>
        <v/>
      </c>
      <c r="FE23" s="218" t="str">
        <f t="shared" si="156"/>
        <v/>
      </c>
      <c r="FF23" s="218" t="str">
        <f t="shared" si="156"/>
        <v/>
      </c>
      <c r="FG23" s="218" t="str">
        <f t="shared" si="156"/>
        <v/>
      </c>
      <c r="FH23" s="218" t="str">
        <f t="shared" si="156"/>
        <v/>
      </c>
      <c r="FI23" s="218" t="str">
        <f t="shared" si="156"/>
        <v/>
      </c>
      <c r="FJ23" s="218" t="str">
        <f t="shared" si="156"/>
        <v/>
      </c>
      <c r="FK23" s="218" t="str">
        <f t="shared" si="156"/>
        <v/>
      </c>
      <c r="FL23" s="218" t="str">
        <f t="shared" ref="FL23:HN23" si="157">IF(SUM(FL181,FL338,FL495,FL652,FL809)=0,"",SUM(FL181,FL338,FL495,FL652,FL809))</f>
        <v/>
      </c>
      <c r="FM23" s="218" t="str">
        <f t="shared" si="157"/>
        <v/>
      </c>
      <c r="FN23" s="218" t="str">
        <f t="shared" si="157"/>
        <v/>
      </c>
      <c r="FO23" s="218" t="str">
        <f t="shared" si="157"/>
        <v/>
      </c>
      <c r="FP23" s="218" t="str">
        <f t="shared" si="157"/>
        <v/>
      </c>
      <c r="FQ23" s="218" t="str">
        <f t="shared" si="157"/>
        <v/>
      </c>
      <c r="FR23" s="218" t="str">
        <f t="shared" si="157"/>
        <v/>
      </c>
      <c r="FS23" s="218" t="str">
        <f t="shared" si="157"/>
        <v/>
      </c>
      <c r="FT23" s="218" t="str">
        <f t="shared" si="157"/>
        <v/>
      </c>
      <c r="FU23" s="218" t="str">
        <f t="shared" si="157"/>
        <v/>
      </c>
      <c r="FV23" s="218" t="str">
        <f t="shared" si="157"/>
        <v/>
      </c>
      <c r="FW23" s="218" t="str">
        <f t="shared" si="157"/>
        <v/>
      </c>
      <c r="FX23" s="218" t="str">
        <f t="shared" si="157"/>
        <v/>
      </c>
      <c r="FY23" s="218" t="str">
        <f t="shared" si="157"/>
        <v/>
      </c>
      <c r="FZ23" s="218" t="str">
        <f t="shared" si="157"/>
        <v/>
      </c>
      <c r="GA23" s="218" t="str">
        <f t="shared" si="157"/>
        <v/>
      </c>
      <c r="GB23" s="218" t="str">
        <f t="shared" si="157"/>
        <v/>
      </c>
      <c r="GC23" s="218" t="str">
        <f t="shared" si="157"/>
        <v/>
      </c>
      <c r="GD23" s="218" t="str">
        <f t="shared" si="157"/>
        <v/>
      </c>
      <c r="GE23" s="218" t="str">
        <f t="shared" si="157"/>
        <v/>
      </c>
      <c r="GF23" s="218" t="str">
        <f t="shared" si="157"/>
        <v/>
      </c>
      <c r="GG23" s="218" t="str">
        <f t="shared" si="157"/>
        <v/>
      </c>
      <c r="GH23" s="218" t="str">
        <f t="shared" si="157"/>
        <v/>
      </c>
      <c r="GI23" s="218" t="str">
        <f t="shared" si="157"/>
        <v/>
      </c>
      <c r="GJ23" s="218" t="str">
        <f t="shared" si="157"/>
        <v/>
      </c>
      <c r="GK23" s="218" t="str">
        <f t="shared" si="157"/>
        <v/>
      </c>
      <c r="GL23" s="218" t="str">
        <f t="shared" si="157"/>
        <v/>
      </c>
      <c r="GM23" s="218" t="str">
        <f t="shared" si="157"/>
        <v/>
      </c>
      <c r="GN23" s="218" t="str">
        <f t="shared" si="157"/>
        <v/>
      </c>
      <c r="GO23" s="218" t="str">
        <f t="shared" si="157"/>
        <v/>
      </c>
      <c r="GP23" s="218" t="str">
        <f t="shared" si="157"/>
        <v/>
      </c>
      <c r="GQ23" s="218" t="str">
        <f t="shared" si="157"/>
        <v/>
      </c>
      <c r="GR23" s="218" t="str">
        <f t="shared" si="157"/>
        <v/>
      </c>
      <c r="GS23" s="218" t="str">
        <f t="shared" si="157"/>
        <v/>
      </c>
      <c r="GT23" s="218" t="str">
        <f t="shared" si="157"/>
        <v/>
      </c>
      <c r="GU23" s="218" t="str">
        <f t="shared" si="157"/>
        <v/>
      </c>
      <c r="GV23" s="218" t="str">
        <f t="shared" si="157"/>
        <v/>
      </c>
      <c r="GW23" s="218" t="str">
        <f t="shared" si="157"/>
        <v/>
      </c>
      <c r="GX23" s="218" t="str">
        <f t="shared" si="157"/>
        <v/>
      </c>
      <c r="GY23" s="218" t="str">
        <f t="shared" si="157"/>
        <v/>
      </c>
      <c r="GZ23" s="218" t="str">
        <f t="shared" si="157"/>
        <v/>
      </c>
      <c r="HA23" s="218" t="str">
        <f t="shared" si="157"/>
        <v/>
      </c>
      <c r="HB23" s="218" t="str">
        <f t="shared" si="157"/>
        <v/>
      </c>
      <c r="HC23" s="218" t="str">
        <f t="shared" si="157"/>
        <v/>
      </c>
      <c r="HD23" s="218" t="str">
        <f t="shared" si="157"/>
        <v/>
      </c>
      <c r="HE23" s="218" t="str">
        <f t="shared" si="157"/>
        <v/>
      </c>
      <c r="HF23" s="218" t="str">
        <f t="shared" si="157"/>
        <v/>
      </c>
      <c r="HG23" s="218" t="str">
        <f t="shared" si="157"/>
        <v/>
      </c>
      <c r="HH23" s="218" t="str">
        <f t="shared" si="157"/>
        <v/>
      </c>
      <c r="HI23" s="218" t="str">
        <f t="shared" si="157"/>
        <v/>
      </c>
      <c r="HJ23" s="218" t="str">
        <f t="shared" si="157"/>
        <v/>
      </c>
      <c r="HK23" s="218" t="str">
        <f t="shared" si="157"/>
        <v/>
      </c>
      <c r="HL23" s="218" t="str">
        <f t="shared" si="157"/>
        <v/>
      </c>
      <c r="HM23" s="218" t="str">
        <f t="shared" si="157"/>
        <v/>
      </c>
      <c r="HN23" s="218" t="str">
        <f t="shared" si="157"/>
        <v/>
      </c>
      <c r="HO23" s="218" t="str">
        <f t="shared" ref="HO23:HQ23" si="158">IF(SUM(HO181,HO338,HO495,HO652,HO809)=0,"",SUM(HO181,HO338,HO495,HO652,HO809))</f>
        <v/>
      </c>
      <c r="HP23" s="218" t="str">
        <f t="shared" si="158"/>
        <v/>
      </c>
      <c r="HQ23" s="218" t="str">
        <f t="shared" si="158"/>
        <v/>
      </c>
    </row>
    <row r="24" spans="1:225" s="73" customFormat="1" ht="18" hidden="1" customHeight="1" x14ac:dyDescent="0.25">
      <c r="A24" s="223" t="str">
        <f t="shared" ref="A24:B24" si="159">IF(A182="","",A182)</f>
        <v/>
      </c>
      <c r="B24" s="173" t="str">
        <f t="shared" si="159"/>
        <v/>
      </c>
      <c r="C24" s="218">
        <f t="shared" si="14"/>
        <v>0</v>
      </c>
      <c r="D24" s="218">
        <f t="shared" si="15"/>
        <v>0</v>
      </c>
      <c r="E24" s="219">
        <f t="shared" ref="E24:F24" si="160">IFERROR(AVERAGE(E182,E339,E496,E653,E810),"")</f>
        <v>0</v>
      </c>
      <c r="F24" s="219">
        <f t="shared" si="160"/>
        <v>0</v>
      </c>
      <c r="G24" s="176" t="str">
        <f t="shared" si="79"/>
        <v/>
      </c>
      <c r="H24" s="176" t="str">
        <f t="shared" si="79"/>
        <v/>
      </c>
      <c r="I24" s="226" t="str">
        <f t="shared" si="79"/>
        <v/>
      </c>
      <c r="J24" s="226" t="str">
        <f t="shared" ref="J24" si="161">IF(SUM(J182,J339,J496,J653,J810)=0,"",SUM(J182,J339,J496,J653,J810))</f>
        <v/>
      </c>
      <c r="K24" s="227" t="str">
        <f t="shared" si="17"/>
        <v/>
      </c>
      <c r="L24" s="227">
        <f t="shared" si="17"/>
        <v>1</v>
      </c>
      <c r="M24" s="226" t="str">
        <f t="shared" si="18"/>
        <v/>
      </c>
      <c r="N24" s="226" t="str">
        <f t="shared" si="18"/>
        <v/>
      </c>
      <c r="O24" s="491"/>
      <c r="P24" s="218" t="str">
        <f t="shared" ref="P24:BI24" si="162">IF(SUM(P182,P339,P496,P653,P810)=0,"",SUM(P182,P339,P496,P653,P810))</f>
        <v/>
      </c>
      <c r="Q24" s="218" t="str">
        <f t="shared" si="162"/>
        <v/>
      </c>
      <c r="R24" s="218" t="str">
        <f t="shared" si="162"/>
        <v/>
      </c>
      <c r="S24" s="218" t="str">
        <f t="shared" si="162"/>
        <v/>
      </c>
      <c r="T24" s="218" t="str">
        <f t="shared" si="162"/>
        <v/>
      </c>
      <c r="U24" s="218" t="str">
        <f t="shared" si="162"/>
        <v/>
      </c>
      <c r="V24" s="218" t="str">
        <f t="shared" si="162"/>
        <v/>
      </c>
      <c r="W24" s="218" t="str">
        <f t="shared" si="162"/>
        <v/>
      </c>
      <c r="X24" s="218" t="str">
        <f t="shared" si="162"/>
        <v/>
      </c>
      <c r="Y24" s="218" t="str">
        <f t="shared" si="162"/>
        <v/>
      </c>
      <c r="Z24" s="218" t="str">
        <f t="shared" si="162"/>
        <v/>
      </c>
      <c r="AA24" s="218" t="str">
        <f t="shared" si="162"/>
        <v/>
      </c>
      <c r="AB24" s="218" t="str">
        <f t="shared" si="162"/>
        <v/>
      </c>
      <c r="AC24" s="218" t="str">
        <f t="shared" si="162"/>
        <v/>
      </c>
      <c r="AD24" s="218" t="str">
        <f t="shared" si="162"/>
        <v/>
      </c>
      <c r="AE24" s="218" t="str">
        <f t="shared" si="162"/>
        <v/>
      </c>
      <c r="AF24" s="218" t="str">
        <f t="shared" si="162"/>
        <v/>
      </c>
      <c r="AG24" s="218" t="str">
        <f t="shared" si="162"/>
        <v/>
      </c>
      <c r="AH24" s="218" t="str">
        <f t="shared" si="162"/>
        <v/>
      </c>
      <c r="AI24" s="218" t="str">
        <f t="shared" si="162"/>
        <v/>
      </c>
      <c r="AJ24" s="218" t="str">
        <f t="shared" si="162"/>
        <v/>
      </c>
      <c r="AK24" s="218" t="str">
        <f t="shared" si="162"/>
        <v/>
      </c>
      <c r="AL24" s="218" t="str">
        <f t="shared" si="162"/>
        <v/>
      </c>
      <c r="AM24" s="218" t="str">
        <f t="shared" si="162"/>
        <v/>
      </c>
      <c r="AN24" s="218" t="str">
        <f t="shared" si="162"/>
        <v/>
      </c>
      <c r="AO24" s="218" t="str">
        <f t="shared" si="162"/>
        <v/>
      </c>
      <c r="AP24" s="218" t="str">
        <f t="shared" si="162"/>
        <v/>
      </c>
      <c r="AQ24" s="218" t="str">
        <f t="shared" si="162"/>
        <v/>
      </c>
      <c r="AR24" s="218" t="str">
        <f t="shared" si="162"/>
        <v/>
      </c>
      <c r="AS24" s="218" t="str">
        <f t="shared" si="162"/>
        <v/>
      </c>
      <c r="AT24" s="218" t="str">
        <f t="shared" si="162"/>
        <v/>
      </c>
      <c r="AU24" s="218" t="str">
        <f t="shared" si="162"/>
        <v/>
      </c>
      <c r="AV24" s="218" t="str">
        <f t="shared" si="162"/>
        <v/>
      </c>
      <c r="AW24" s="218" t="str">
        <f t="shared" si="162"/>
        <v/>
      </c>
      <c r="AX24" s="218" t="str">
        <f t="shared" si="162"/>
        <v/>
      </c>
      <c r="AY24" s="218" t="str">
        <f t="shared" si="162"/>
        <v/>
      </c>
      <c r="AZ24" s="218" t="str">
        <f t="shared" si="162"/>
        <v/>
      </c>
      <c r="BA24" s="218" t="str">
        <f t="shared" si="162"/>
        <v/>
      </c>
      <c r="BB24" s="218" t="str">
        <f t="shared" si="162"/>
        <v/>
      </c>
      <c r="BC24" s="218" t="str">
        <f t="shared" si="162"/>
        <v/>
      </c>
      <c r="BD24" s="218" t="str">
        <f t="shared" si="162"/>
        <v/>
      </c>
      <c r="BE24" s="218" t="str">
        <f t="shared" si="162"/>
        <v/>
      </c>
      <c r="BF24" s="218" t="str">
        <f t="shared" si="162"/>
        <v/>
      </c>
      <c r="BG24" s="218" t="str">
        <f t="shared" si="162"/>
        <v/>
      </c>
      <c r="BH24" s="218" t="str">
        <f t="shared" si="162"/>
        <v/>
      </c>
      <c r="BI24" s="218" t="str">
        <f t="shared" si="162"/>
        <v/>
      </c>
      <c r="BJ24" s="218" t="str">
        <f t="shared" ref="BJ24:DU24" si="163">IF(SUM(BJ182,BJ339,BJ496,BJ653,BJ810)=0,"",SUM(BJ182,BJ339,BJ496,BJ653,BJ810))</f>
        <v/>
      </c>
      <c r="BK24" s="218" t="str">
        <f t="shared" si="163"/>
        <v/>
      </c>
      <c r="BL24" s="218" t="str">
        <f t="shared" si="163"/>
        <v/>
      </c>
      <c r="BM24" s="218" t="str">
        <f t="shared" si="163"/>
        <v/>
      </c>
      <c r="BN24" s="218" t="str">
        <f t="shared" si="163"/>
        <v/>
      </c>
      <c r="BO24" s="218" t="str">
        <f t="shared" si="163"/>
        <v/>
      </c>
      <c r="BP24" s="218" t="str">
        <f t="shared" si="163"/>
        <v/>
      </c>
      <c r="BQ24" s="218" t="str">
        <f t="shared" si="163"/>
        <v/>
      </c>
      <c r="BR24" s="218" t="str">
        <f t="shared" si="163"/>
        <v/>
      </c>
      <c r="BS24" s="218" t="str">
        <f t="shared" si="163"/>
        <v/>
      </c>
      <c r="BT24" s="218" t="str">
        <f t="shared" si="163"/>
        <v/>
      </c>
      <c r="BU24" s="218" t="str">
        <f t="shared" si="163"/>
        <v/>
      </c>
      <c r="BV24" s="218" t="str">
        <f t="shared" si="163"/>
        <v/>
      </c>
      <c r="BW24" s="218" t="str">
        <f t="shared" si="163"/>
        <v/>
      </c>
      <c r="BX24" s="218" t="str">
        <f t="shared" si="163"/>
        <v/>
      </c>
      <c r="BY24" s="218" t="str">
        <f t="shared" si="163"/>
        <v/>
      </c>
      <c r="BZ24" s="218" t="str">
        <f t="shared" si="163"/>
        <v/>
      </c>
      <c r="CA24" s="218" t="str">
        <f t="shared" si="163"/>
        <v/>
      </c>
      <c r="CB24" s="218" t="str">
        <f t="shared" si="163"/>
        <v/>
      </c>
      <c r="CC24" s="218" t="str">
        <f t="shared" si="163"/>
        <v/>
      </c>
      <c r="CD24" s="218" t="str">
        <f t="shared" si="163"/>
        <v/>
      </c>
      <c r="CE24" s="218" t="str">
        <f t="shared" si="163"/>
        <v/>
      </c>
      <c r="CF24" s="218" t="str">
        <f t="shared" si="163"/>
        <v/>
      </c>
      <c r="CG24" s="218" t="str">
        <f t="shared" si="163"/>
        <v/>
      </c>
      <c r="CH24" s="218" t="str">
        <f t="shared" si="163"/>
        <v/>
      </c>
      <c r="CI24" s="218" t="str">
        <f t="shared" si="163"/>
        <v/>
      </c>
      <c r="CJ24" s="218" t="str">
        <f t="shared" si="163"/>
        <v/>
      </c>
      <c r="CK24" s="218" t="str">
        <f t="shared" si="163"/>
        <v/>
      </c>
      <c r="CL24" s="218" t="str">
        <f t="shared" si="163"/>
        <v/>
      </c>
      <c r="CM24" s="218" t="str">
        <f t="shared" si="163"/>
        <v/>
      </c>
      <c r="CN24" s="218" t="str">
        <f t="shared" si="163"/>
        <v/>
      </c>
      <c r="CO24" s="218" t="str">
        <f t="shared" si="163"/>
        <v/>
      </c>
      <c r="CP24" s="218" t="str">
        <f t="shared" si="163"/>
        <v/>
      </c>
      <c r="CQ24" s="218" t="str">
        <f t="shared" si="163"/>
        <v/>
      </c>
      <c r="CR24" s="218" t="str">
        <f t="shared" si="163"/>
        <v/>
      </c>
      <c r="CS24" s="218" t="str">
        <f t="shared" si="163"/>
        <v/>
      </c>
      <c r="CT24" s="218" t="str">
        <f t="shared" si="163"/>
        <v/>
      </c>
      <c r="CU24" s="218" t="str">
        <f t="shared" si="163"/>
        <v/>
      </c>
      <c r="CV24" s="218" t="str">
        <f t="shared" si="163"/>
        <v/>
      </c>
      <c r="CW24" s="218" t="str">
        <f t="shared" si="163"/>
        <v/>
      </c>
      <c r="CX24" s="218" t="str">
        <f t="shared" si="163"/>
        <v/>
      </c>
      <c r="CY24" s="218" t="str">
        <f t="shared" si="163"/>
        <v/>
      </c>
      <c r="CZ24" s="218" t="str">
        <f t="shared" si="163"/>
        <v/>
      </c>
      <c r="DA24" s="218" t="str">
        <f t="shared" si="163"/>
        <v/>
      </c>
      <c r="DB24" s="218" t="str">
        <f t="shared" si="163"/>
        <v/>
      </c>
      <c r="DC24" s="218" t="str">
        <f t="shared" si="163"/>
        <v/>
      </c>
      <c r="DD24" s="218" t="str">
        <f t="shared" si="163"/>
        <v/>
      </c>
      <c r="DE24" s="218" t="str">
        <f t="shared" si="163"/>
        <v/>
      </c>
      <c r="DF24" s="218" t="str">
        <f t="shared" si="163"/>
        <v/>
      </c>
      <c r="DG24" s="218" t="str">
        <f t="shared" si="163"/>
        <v/>
      </c>
      <c r="DH24" s="218" t="str">
        <f t="shared" si="163"/>
        <v/>
      </c>
      <c r="DI24" s="218" t="str">
        <f t="shared" si="163"/>
        <v/>
      </c>
      <c r="DJ24" s="218" t="str">
        <f t="shared" si="163"/>
        <v/>
      </c>
      <c r="DK24" s="218" t="str">
        <f t="shared" si="163"/>
        <v/>
      </c>
      <c r="DL24" s="218" t="str">
        <f t="shared" si="163"/>
        <v/>
      </c>
      <c r="DM24" s="218" t="str">
        <f t="shared" si="163"/>
        <v/>
      </c>
      <c r="DN24" s="218" t="str">
        <f t="shared" si="163"/>
        <v/>
      </c>
      <c r="DO24" s="218" t="str">
        <f t="shared" si="163"/>
        <v/>
      </c>
      <c r="DP24" s="218" t="str">
        <f t="shared" si="163"/>
        <v/>
      </c>
      <c r="DQ24" s="218" t="str">
        <f t="shared" si="163"/>
        <v/>
      </c>
      <c r="DR24" s="218" t="str">
        <f t="shared" si="163"/>
        <v/>
      </c>
      <c r="DS24" s="218" t="str">
        <f t="shared" si="163"/>
        <v/>
      </c>
      <c r="DT24" s="218" t="str">
        <f t="shared" si="163"/>
        <v/>
      </c>
      <c r="DU24" s="218" t="str">
        <f t="shared" si="163"/>
        <v/>
      </c>
      <c r="DV24" s="218" t="str">
        <f t="shared" ref="DV24:EK24" si="164">IF(SUM(DV182,DV339,DV496,DV653,DV810)=0,"",SUM(DV182,DV339,DV496,DV653,DV810))</f>
        <v/>
      </c>
      <c r="DW24" s="218" t="str">
        <f t="shared" si="164"/>
        <v/>
      </c>
      <c r="DX24" s="218" t="str">
        <f t="shared" si="164"/>
        <v/>
      </c>
      <c r="DY24" s="218" t="str">
        <f t="shared" si="164"/>
        <v/>
      </c>
      <c r="DZ24" s="218" t="str">
        <f t="shared" si="164"/>
        <v/>
      </c>
      <c r="EA24" s="218" t="str">
        <f t="shared" si="164"/>
        <v/>
      </c>
      <c r="EB24" s="218" t="str">
        <f t="shared" si="164"/>
        <v/>
      </c>
      <c r="EC24" s="218" t="str">
        <f t="shared" si="164"/>
        <v/>
      </c>
      <c r="ED24" s="218" t="str">
        <f t="shared" si="164"/>
        <v/>
      </c>
      <c r="EE24" s="218" t="str">
        <f t="shared" si="164"/>
        <v/>
      </c>
      <c r="EF24" s="218" t="str">
        <f t="shared" si="164"/>
        <v/>
      </c>
      <c r="EG24" s="218" t="str">
        <f t="shared" si="164"/>
        <v/>
      </c>
      <c r="EH24" s="218" t="str">
        <f t="shared" si="164"/>
        <v/>
      </c>
      <c r="EI24" s="218" t="str">
        <f t="shared" si="164"/>
        <v/>
      </c>
      <c r="EJ24" s="218" t="str">
        <f t="shared" si="164"/>
        <v/>
      </c>
      <c r="EK24" s="218" t="str">
        <f t="shared" si="164"/>
        <v/>
      </c>
      <c r="EL24" s="218" t="str">
        <f t="shared" ref="EL24:FK24" si="165">IF(SUM(EL182,EL339,EL496,EL653,EL810)=0,"",SUM(EL182,EL339,EL496,EL653,EL810))</f>
        <v/>
      </c>
      <c r="EM24" s="218" t="str">
        <f t="shared" si="165"/>
        <v/>
      </c>
      <c r="EN24" s="218" t="str">
        <f t="shared" si="165"/>
        <v/>
      </c>
      <c r="EO24" s="218" t="str">
        <f t="shared" si="165"/>
        <v/>
      </c>
      <c r="EP24" s="218" t="str">
        <f t="shared" si="165"/>
        <v/>
      </c>
      <c r="EQ24" s="218" t="str">
        <f t="shared" si="165"/>
        <v/>
      </c>
      <c r="ER24" s="218" t="str">
        <f t="shared" si="165"/>
        <v/>
      </c>
      <c r="ES24" s="218" t="str">
        <f t="shared" si="165"/>
        <v/>
      </c>
      <c r="ET24" s="218" t="str">
        <f t="shared" si="165"/>
        <v/>
      </c>
      <c r="EU24" s="218" t="str">
        <f t="shared" si="165"/>
        <v/>
      </c>
      <c r="EV24" s="218" t="str">
        <f t="shared" si="165"/>
        <v/>
      </c>
      <c r="EW24" s="218" t="str">
        <f t="shared" si="165"/>
        <v/>
      </c>
      <c r="EX24" s="218" t="str">
        <f t="shared" si="165"/>
        <v/>
      </c>
      <c r="EY24" s="218" t="str">
        <f t="shared" si="165"/>
        <v/>
      </c>
      <c r="EZ24" s="218" t="str">
        <f t="shared" si="165"/>
        <v/>
      </c>
      <c r="FA24" s="218" t="str">
        <f t="shared" si="165"/>
        <v/>
      </c>
      <c r="FB24" s="218" t="str">
        <f t="shared" si="165"/>
        <v/>
      </c>
      <c r="FC24" s="218" t="str">
        <f t="shared" si="165"/>
        <v/>
      </c>
      <c r="FD24" s="218" t="str">
        <f t="shared" si="165"/>
        <v/>
      </c>
      <c r="FE24" s="218" t="str">
        <f t="shared" si="165"/>
        <v/>
      </c>
      <c r="FF24" s="218" t="str">
        <f t="shared" si="165"/>
        <v/>
      </c>
      <c r="FG24" s="218" t="str">
        <f t="shared" si="165"/>
        <v/>
      </c>
      <c r="FH24" s="218" t="str">
        <f t="shared" si="165"/>
        <v/>
      </c>
      <c r="FI24" s="218" t="str">
        <f t="shared" si="165"/>
        <v/>
      </c>
      <c r="FJ24" s="218" t="str">
        <f t="shared" si="165"/>
        <v/>
      </c>
      <c r="FK24" s="218" t="str">
        <f t="shared" si="165"/>
        <v/>
      </c>
      <c r="FL24" s="218" t="str">
        <f t="shared" ref="FL24:HN24" si="166">IF(SUM(FL182,FL339,FL496,FL653,FL810)=0,"",SUM(FL182,FL339,FL496,FL653,FL810))</f>
        <v/>
      </c>
      <c r="FM24" s="218" t="str">
        <f t="shared" si="166"/>
        <v/>
      </c>
      <c r="FN24" s="218" t="str">
        <f t="shared" si="166"/>
        <v/>
      </c>
      <c r="FO24" s="218" t="str">
        <f t="shared" si="166"/>
        <v/>
      </c>
      <c r="FP24" s="218" t="str">
        <f t="shared" si="166"/>
        <v/>
      </c>
      <c r="FQ24" s="218" t="str">
        <f t="shared" si="166"/>
        <v/>
      </c>
      <c r="FR24" s="218" t="str">
        <f t="shared" si="166"/>
        <v/>
      </c>
      <c r="FS24" s="218" t="str">
        <f t="shared" si="166"/>
        <v/>
      </c>
      <c r="FT24" s="218" t="str">
        <f t="shared" si="166"/>
        <v/>
      </c>
      <c r="FU24" s="218" t="str">
        <f t="shared" si="166"/>
        <v/>
      </c>
      <c r="FV24" s="218" t="str">
        <f t="shared" si="166"/>
        <v/>
      </c>
      <c r="FW24" s="218" t="str">
        <f t="shared" si="166"/>
        <v/>
      </c>
      <c r="FX24" s="218" t="str">
        <f t="shared" si="166"/>
        <v/>
      </c>
      <c r="FY24" s="218" t="str">
        <f t="shared" si="166"/>
        <v/>
      </c>
      <c r="FZ24" s="218" t="str">
        <f t="shared" si="166"/>
        <v/>
      </c>
      <c r="GA24" s="218" t="str">
        <f t="shared" si="166"/>
        <v/>
      </c>
      <c r="GB24" s="218" t="str">
        <f t="shared" si="166"/>
        <v/>
      </c>
      <c r="GC24" s="218" t="str">
        <f t="shared" si="166"/>
        <v/>
      </c>
      <c r="GD24" s="218" t="str">
        <f t="shared" si="166"/>
        <v/>
      </c>
      <c r="GE24" s="218" t="str">
        <f t="shared" si="166"/>
        <v/>
      </c>
      <c r="GF24" s="218" t="str">
        <f t="shared" si="166"/>
        <v/>
      </c>
      <c r="GG24" s="218" t="str">
        <f t="shared" si="166"/>
        <v/>
      </c>
      <c r="GH24" s="218" t="str">
        <f t="shared" si="166"/>
        <v/>
      </c>
      <c r="GI24" s="218" t="str">
        <f t="shared" si="166"/>
        <v/>
      </c>
      <c r="GJ24" s="218" t="str">
        <f t="shared" si="166"/>
        <v/>
      </c>
      <c r="GK24" s="218" t="str">
        <f t="shared" si="166"/>
        <v/>
      </c>
      <c r="GL24" s="218" t="str">
        <f t="shared" si="166"/>
        <v/>
      </c>
      <c r="GM24" s="218" t="str">
        <f t="shared" si="166"/>
        <v/>
      </c>
      <c r="GN24" s="218" t="str">
        <f t="shared" si="166"/>
        <v/>
      </c>
      <c r="GO24" s="218" t="str">
        <f t="shared" si="166"/>
        <v/>
      </c>
      <c r="GP24" s="218" t="str">
        <f t="shared" si="166"/>
        <v/>
      </c>
      <c r="GQ24" s="218" t="str">
        <f t="shared" si="166"/>
        <v/>
      </c>
      <c r="GR24" s="218" t="str">
        <f t="shared" si="166"/>
        <v/>
      </c>
      <c r="GS24" s="218" t="str">
        <f t="shared" si="166"/>
        <v/>
      </c>
      <c r="GT24" s="218" t="str">
        <f t="shared" si="166"/>
        <v/>
      </c>
      <c r="GU24" s="218" t="str">
        <f t="shared" si="166"/>
        <v/>
      </c>
      <c r="GV24" s="218" t="str">
        <f t="shared" si="166"/>
        <v/>
      </c>
      <c r="GW24" s="218" t="str">
        <f t="shared" si="166"/>
        <v/>
      </c>
      <c r="GX24" s="218" t="str">
        <f t="shared" si="166"/>
        <v/>
      </c>
      <c r="GY24" s="218" t="str">
        <f t="shared" si="166"/>
        <v/>
      </c>
      <c r="GZ24" s="218" t="str">
        <f t="shared" si="166"/>
        <v/>
      </c>
      <c r="HA24" s="218" t="str">
        <f t="shared" si="166"/>
        <v/>
      </c>
      <c r="HB24" s="218" t="str">
        <f t="shared" si="166"/>
        <v/>
      </c>
      <c r="HC24" s="218" t="str">
        <f t="shared" si="166"/>
        <v/>
      </c>
      <c r="HD24" s="218" t="str">
        <f t="shared" si="166"/>
        <v/>
      </c>
      <c r="HE24" s="218" t="str">
        <f t="shared" si="166"/>
        <v/>
      </c>
      <c r="HF24" s="218" t="str">
        <f t="shared" si="166"/>
        <v/>
      </c>
      <c r="HG24" s="218" t="str">
        <f t="shared" si="166"/>
        <v/>
      </c>
      <c r="HH24" s="218" t="str">
        <f t="shared" si="166"/>
        <v/>
      </c>
      <c r="HI24" s="218" t="str">
        <f t="shared" si="166"/>
        <v/>
      </c>
      <c r="HJ24" s="218" t="str">
        <f t="shared" si="166"/>
        <v/>
      </c>
      <c r="HK24" s="218" t="str">
        <f t="shared" si="166"/>
        <v/>
      </c>
      <c r="HL24" s="218" t="str">
        <f t="shared" si="166"/>
        <v/>
      </c>
      <c r="HM24" s="218" t="str">
        <f t="shared" si="166"/>
        <v/>
      </c>
      <c r="HN24" s="218" t="str">
        <f t="shared" si="166"/>
        <v/>
      </c>
      <c r="HO24" s="218" t="str">
        <f t="shared" ref="HO24:HQ24" si="167">IF(SUM(HO182,HO339,HO496,HO653,HO810)=0,"",SUM(HO182,HO339,HO496,HO653,HO810))</f>
        <v/>
      </c>
      <c r="HP24" s="218" t="str">
        <f t="shared" si="167"/>
        <v/>
      </c>
      <c r="HQ24" s="218" t="str">
        <f t="shared" si="167"/>
        <v/>
      </c>
    </row>
    <row r="25" spans="1:225" s="73" customFormat="1" ht="18" hidden="1" customHeight="1" x14ac:dyDescent="0.25">
      <c r="A25" s="223" t="str">
        <f t="shared" ref="A25:B25" si="168">IF(A183="","",A183)</f>
        <v/>
      </c>
      <c r="B25" s="173" t="str">
        <f t="shared" si="168"/>
        <v/>
      </c>
      <c r="C25" s="218">
        <f t="shared" si="14"/>
        <v>0</v>
      </c>
      <c r="D25" s="218">
        <f t="shared" si="15"/>
        <v>0</v>
      </c>
      <c r="E25" s="219">
        <f t="shared" ref="E25:F25" si="169">IFERROR(AVERAGE(E183,E340,E497,E654,E811),"")</f>
        <v>0</v>
      </c>
      <c r="F25" s="219">
        <f t="shared" si="169"/>
        <v>0</v>
      </c>
      <c r="G25" s="176" t="str">
        <f t="shared" si="79"/>
        <v/>
      </c>
      <c r="H25" s="176" t="str">
        <f t="shared" si="79"/>
        <v/>
      </c>
      <c r="I25" s="226" t="str">
        <f t="shared" si="79"/>
        <v/>
      </c>
      <c r="J25" s="226" t="str">
        <f t="shared" ref="J25" si="170">IF(SUM(J183,J340,J497,J654,J811)=0,"",SUM(J183,J340,J497,J654,J811))</f>
        <v/>
      </c>
      <c r="K25" s="227" t="str">
        <f t="shared" si="17"/>
        <v/>
      </c>
      <c r="L25" s="227">
        <f t="shared" si="17"/>
        <v>1</v>
      </c>
      <c r="M25" s="226" t="str">
        <f t="shared" si="18"/>
        <v/>
      </c>
      <c r="N25" s="226" t="str">
        <f t="shared" si="18"/>
        <v/>
      </c>
      <c r="O25" s="491"/>
      <c r="P25" s="218" t="str">
        <f t="shared" ref="P25:BI25" si="171">IF(SUM(P183,P340,P497,P654,P811)=0,"",SUM(P183,P340,P497,P654,P811))</f>
        <v/>
      </c>
      <c r="Q25" s="218" t="str">
        <f t="shared" si="171"/>
        <v/>
      </c>
      <c r="R25" s="218" t="str">
        <f t="shared" si="171"/>
        <v/>
      </c>
      <c r="S25" s="218" t="str">
        <f t="shared" si="171"/>
        <v/>
      </c>
      <c r="T25" s="218" t="str">
        <f t="shared" si="171"/>
        <v/>
      </c>
      <c r="U25" s="218" t="str">
        <f t="shared" si="171"/>
        <v/>
      </c>
      <c r="V25" s="218" t="str">
        <f t="shared" si="171"/>
        <v/>
      </c>
      <c r="W25" s="218" t="str">
        <f t="shared" si="171"/>
        <v/>
      </c>
      <c r="X25" s="218" t="str">
        <f t="shared" si="171"/>
        <v/>
      </c>
      <c r="Y25" s="218" t="str">
        <f t="shared" si="171"/>
        <v/>
      </c>
      <c r="Z25" s="218" t="str">
        <f t="shared" si="171"/>
        <v/>
      </c>
      <c r="AA25" s="218" t="str">
        <f t="shared" si="171"/>
        <v/>
      </c>
      <c r="AB25" s="218" t="str">
        <f t="shared" si="171"/>
        <v/>
      </c>
      <c r="AC25" s="218" t="str">
        <f t="shared" si="171"/>
        <v/>
      </c>
      <c r="AD25" s="218" t="str">
        <f t="shared" si="171"/>
        <v/>
      </c>
      <c r="AE25" s="218" t="str">
        <f t="shared" si="171"/>
        <v/>
      </c>
      <c r="AF25" s="218" t="str">
        <f t="shared" si="171"/>
        <v/>
      </c>
      <c r="AG25" s="218" t="str">
        <f t="shared" si="171"/>
        <v/>
      </c>
      <c r="AH25" s="218" t="str">
        <f t="shared" si="171"/>
        <v/>
      </c>
      <c r="AI25" s="218" t="str">
        <f t="shared" si="171"/>
        <v/>
      </c>
      <c r="AJ25" s="218" t="str">
        <f t="shared" si="171"/>
        <v/>
      </c>
      <c r="AK25" s="218" t="str">
        <f t="shared" si="171"/>
        <v/>
      </c>
      <c r="AL25" s="218" t="str">
        <f t="shared" si="171"/>
        <v/>
      </c>
      <c r="AM25" s="218" t="str">
        <f t="shared" si="171"/>
        <v/>
      </c>
      <c r="AN25" s="218" t="str">
        <f t="shared" si="171"/>
        <v/>
      </c>
      <c r="AO25" s="218" t="str">
        <f t="shared" si="171"/>
        <v/>
      </c>
      <c r="AP25" s="218" t="str">
        <f t="shared" si="171"/>
        <v/>
      </c>
      <c r="AQ25" s="218" t="str">
        <f t="shared" si="171"/>
        <v/>
      </c>
      <c r="AR25" s="218" t="str">
        <f t="shared" si="171"/>
        <v/>
      </c>
      <c r="AS25" s="218" t="str">
        <f t="shared" si="171"/>
        <v/>
      </c>
      <c r="AT25" s="218" t="str">
        <f t="shared" si="171"/>
        <v/>
      </c>
      <c r="AU25" s="218" t="str">
        <f t="shared" si="171"/>
        <v/>
      </c>
      <c r="AV25" s="218" t="str">
        <f t="shared" si="171"/>
        <v/>
      </c>
      <c r="AW25" s="218" t="str">
        <f t="shared" si="171"/>
        <v/>
      </c>
      <c r="AX25" s="218" t="str">
        <f t="shared" si="171"/>
        <v/>
      </c>
      <c r="AY25" s="218" t="str">
        <f t="shared" si="171"/>
        <v/>
      </c>
      <c r="AZ25" s="218" t="str">
        <f t="shared" si="171"/>
        <v/>
      </c>
      <c r="BA25" s="218" t="str">
        <f t="shared" si="171"/>
        <v/>
      </c>
      <c r="BB25" s="218" t="str">
        <f t="shared" si="171"/>
        <v/>
      </c>
      <c r="BC25" s="218" t="str">
        <f t="shared" si="171"/>
        <v/>
      </c>
      <c r="BD25" s="218" t="str">
        <f t="shared" si="171"/>
        <v/>
      </c>
      <c r="BE25" s="218" t="str">
        <f t="shared" si="171"/>
        <v/>
      </c>
      <c r="BF25" s="218" t="str">
        <f t="shared" si="171"/>
        <v/>
      </c>
      <c r="BG25" s="218" t="str">
        <f t="shared" si="171"/>
        <v/>
      </c>
      <c r="BH25" s="218" t="str">
        <f t="shared" si="171"/>
        <v/>
      </c>
      <c r="BI25" s="218" t="str">
        <f t="shared" si="171"/>
        <v/>
      </c>
      <c r="BJ25" s="218" t="str">
        <f t="shared" ref="BJ25:DU25" si="172">IF(SUM(BJ183,BJ340,BJ497,BJ654,BJ811)=0,"",SUM(BJ183,BJ340,BJ497,BJ654,BJ811))</f>
        <v/>
      </c>
      <c r="BK25" s="218" t="str">
        <f t="shared" si="172"/>
        <v/>
      </c>
      <c r="BL25" s="218" t="str">
        <f t="shared" si="172"/>
        <v/>
      </c>
      <c r="BM25" s="218" t="str">
        <f t="shared" si="172"/>
        <v/>
      </c>
      <c r="BN25" s="218" t="str">
        <f t="shared" si="172"/>
        <v/>
      </c>
      <c r="BO25" s="218" t="str">
        <f t="shared" si="172"/>
        <v/>
      </c>
      <c r="BP25" s="218" t="str">
        <f t="shared" si="172"/>
        <v/>
      </c>
      <c r="BQ25" s="218" t="str">
        <f t="shared" si="172"/>
        <v/>
      </c>
      <c r="BR25" s="218" t="str">
        <f t="shared" si="172"/>
        <v/>
      </c>
      <c r="BS25" s="218" t="str">
        <f t="shared" si="172"/>
        <v/>
      </c>
      <c r="BT25" s="218" t="str">
        <f t="shared" si="172"/>
        <v/>
      </c>
      <c r="BU25" s="218" t="str">
        <f t="shared" si="172"/>
        <v/>
      </c>
      <c r="BV25" s="218" t="str">
        <f t="shared" si="172"/>
        <v/>
      </c>
      <c r="BW25" s="218" t="str">
        <f t="shared" si="172"/>
        <v/>
      </c>
      <c r="BX25" s="218" t="str">
        <f t="shared" si="172"/>
        <v/>
      </c>
      <c r="BY25" s="218" t="str">
        <f t="shared" si="172"/>
        <v/>
      </c>
      <c r="BZ25" s="218" t="str">
        <f t="shared" si="172"/>
        <v/>
      </c>
      <c r="CA25" s="218" t="str">
        <f t="shared" si="172"/>
        <v/>
      </c>
      <c r="CB25" s="218" t="str">
        <f t="shared" si="172"/>
        <v/>
      </c>
      <c r="CC25" s="218" t="str">
        <f t="shared" si="172"/>
        <v/>
      </c>
      <c r="CD25" s="218" t="str">
        <f t="shared" si="172"/>
        <v/>
      </c>
      <c r="CE25" s="218" t="str">
        <f t="shared" si="172"/>
        <v/>
      </c>
      <c r="CF25" s="218" t="str">
        <f t="shared" si="172"/>
        <v/>
      </c>
      <c r="CG25" s="218" t="str">
        <f t="shared" si="172"/>
        <v/>
      </c>
      <c r="CH25" s="218" t="str">
        <f t="shared" si="172"/>
        <v/>
      </c>
      <c r="CI25" s="218" t="str">
        <f t="shared" si="172"/>
        <v/>
      </c>
      <c r="CJ25" s="218" t="str">
        <f t="shared" si="172"/>
        <v/>
      </c>
      <c r="CK25" s="218" t="str">
        <f t="shared" si="172"/>
        <v/>
      </c>
      <c r="CL25" s="218" t="str">
        <f t="shared" si="172"/>
        <v/>
      </c>
      <c r="CM25" s="218" t="str">
        <f t="shared" si="172"/>
        <v/>
      </c>
      <c r="CN25" s="218" t="str">
        <f t="shared" si="172"/>
        <v/>
      </c>
      <c r="CO25" s="218" t="str">
        <f t="shared" si="172"/>
        <v/>
      </c>
      <c r="CP25" s="218" t="str">
        <f t="shared" si="172"/>
        <v/>
      </c>
      <c r="CQ25" s="218" t="str">
        <f t="shared" si="172"/>
        <v/>
      </c>
      <c r="CR25" s="218" t="str">
        <f t="shared" si="172"/>
        <v/>
      </c>
      <c r="CS25" s="218" t="str">
        <f t="shared" si="172"/>
        <v/>
      </c>
      <c r="CT25" s="218" t="str">
        <f t="shared" si="172"/>
        <v/>
      </c>
      <c r="CU25" s="218" t="str">
        <f t="shared" si="172"/>
        <v/>
      </c>
      <c r="CV25" s="218" t="str">
        <f t="shared" si="172"/>
        <v/>
      </c>
      <c r="CW25" s="218" t="str">
        <f t="shared" si="172"/>
        <v/>
      </c>
      <c r="CX25" s="218" t="str">
        <f t="shared" si="172"/>
        <v/>
      </c>
      <c r="CY25" s="218" t="str">
        <f t="shared" si="172"/>
        <v/>
      </c>
      <c r="CZ25" s="218" t="str">
        <f t="shared" si="172"/>
        <v/>
      </c>
      <c r="DA25" s="218" t="str">
        <f t="shared" si="172"/>
        <v/>
      </c>
      <c r="DB25" s="218" t="str">
        <f t="shared" si="172"/>
        <v/>
      </c>
      <c r="DC25" s="218" t="str">
        <f t="shared" si="172"/>
        <v/>
      </c>
      <c r="DD25" s="218" t="str">
        <f t="shared" si="172"/>
        <v/>
      </c>
      <c r="DE25" s="218" t="str">
        <f t="shared" si="172"/>
        <v/>
      </c>
      <c r="DF25" s="218" t="str">
        <f t="shared" si="172"/>
        <v/>
      </c>
      <c r="DG25" s="218" t="str">
        <f t="shared" si="172"/>
        <v/>
      </c>
      <c r="DH25" s="218" t="str">
        <f t="shared" si="172"/>
        <v/>
      </c>
      <c r="DI25" s="218" t="str">
        <f t="shared" si="172"/>
        <v/>
      </c>
      <c r="DJ25" s="218" t="str">
        <f t="shared" si="172"/>
        <v/>
      </c>
      <c r="DK25" s="218" t="str">
        <f t="shared" si="172"/>
        <v/>
      </c>
      <c r="DL25" s="218" t="str">
        <f t="shared" si="172"/>
        <v/>
      </c>
      <c r="DM25" s="218" t="str">
        <f t="shared" si="172"/>
        <v/>
      </c>
      <c r="DN25" s="218" t="str">
        <f t="shared" si="172"/>
        <v/>
      </c>
      <c r="DO25" s="218" t="str">
        <f t="shared" si="172"/>
        <v/>
      </c>
      <c r="DP25" s="218" t="str">
        <f t="shared" si="172"/>
        <v/>
      </c>
      <c r="DQ25" s="218" t="str">
        <f t="shared" si="172"/>
        <v/>
      </c>
      <c r="DR25" s="218" t="str">
        <f t="shared" si="172"/>
        <v/>
      </c>
      <c r="DS25" s="218" t="str">
        <f t="shared" si="172"/>
        <v/>
      </c>
      <c r="DT25" s="218" t="str">
        <f t="shared" si="172"/>
        <v/>
      </c>
      <c r="DU25" s="218" t="str">
        <f t="shared" si="172"/>
        <v/>
      </c>
      <c r="DV25" s="218" t="str">
        <f t="shared" ref="DV25:EK25" si="173">IF(SUM(DV183,DV340,DV497,DV654,DV811)=0,"",SUM(DV183,DV340,DV497,DV654,DV811))</f>
        <v/>
      </c>
      <c r="DW25" s="218" t="str">
        <f t="shared" si="173"/>
        <v/>
      </c>
      <c r="DX25" s="218" t="str">
        <f t="shared" si="173"/>
        <v/>
      </c>
      <c r="DY25" s="218" t="str">
        <f t="shared" si="173"/>
        <v/>
      </c>
      <c r="DZ25" s="218" t="str">
        <f t="shared" si="173"/>
        <v/>
      </c>
      <c r="EA25" s="218" t="str">
        <f t="shared" si="173"/>
        <v/>
      </c>
      <c r="EB25" s="218" t="str">
        <f t="shared" si="173"/>
        <v/>
      </c>
      <c r="EC25" s="218" t="str">
        <f t="shared" si="173"/>
        <v/>
      </c>
      <c r="ED25" s="218" t="str">
        <f t="shared" si="173"/>
        <v/>
      </c>
      <c r="EE25" s="218" t="str">
        <f t="shared" si="173"/>
        <v/>
      </c>
      <c r="EF25" s="218" t="str">
        <f t="shared" si="173"/>
        <v/>
      </c>
      <c r="EG25" s="218" t="str">
        <f t="shared" si="173"/>
        <v/>
      </c>
      <c r="EH25" s="218" t="str">
        <f t="shared" si="173"/>
        <v/>
      </c>
      <c r="EI25" s="218" t="str">
        <f t="shared" si="173"/>
        <v/>
      </c>
      <c r="EJ25" s="218" t="str">
        <f t="shared" si="173"/>
        <v/>
      </c>
      <c r="EK25" s="218" t="str">
        <f t="shared" si="173"/>
        <v/>
      </c>
      <c r="EL25" s="218" t="str">
        <f t="shared" ref="EL25:FK25" si="174">IF(SUM(EL183,EL340,EL497,EL654,EL811)=0,"",SUM(EL183,EL340,EL497,EL654,EL811))</f>
        <v/>
      </c>
      <c r="EM25" s="218" t="str">
        <f t="shared" si="174"/>
        <v/>
      </c>
      <c r="EN25" s="218" t="str">
        <f t="shared" si="174"/>
        <v/>
      </c>
      <c r="EO25" s="218" t="str">
        <f t="shared" si="174"/>
        <v/>
      </c>
      <c r="EP25" s="218" t="str">
        <f t="shared" si="174"/>
        <v/>
      </c>
      <c r="EQ25" s="218" t="str">
        <f t="shared" si="174"/>
        <v/>
      </c>
      <c r="ER25" s="218" t="str">
        <f t="shared" si="174"/>
        <v/>
      </c>
      <c r="ES25" s="218" t="str">
        <f t="shared" si="174"/>
        <v/>
      </c>
      <c r="ET25" s="218" t="str">
        <f t="shared" si="174"/>
        <v/>
      </c>
      <c r="EU25" s="218" t="str">
        <f t="shared" si="174"/>
        <v/>
      </c>
      <c r="EV25" s="218" t="str">
        <f t="shared" si="174"/>
        <v/>
      </c>
      <c r="EW25" s="218" t="str">
        <f t="shared" si="174"/>
        <v/>
      </c>
      <c r="EX25" s="218" t="str">
        <f t="shared" si="174"/>
        <v/>
      </c>
      <c r="EY25" s="218" t="str">
        <f t="shared" si="174"/>
        <v/>
      </c>
      <c r="EZ25" s="218" t="str">
        <f t="shared" si="174"/>
        <v/>
      </c>
      <c r="FA25" s="218" t="str">
        <f t="shared" si="174"/>
        <v/>
      </c>
      <c r="FB25" s="218" t="str">
        <f t="shared" si="174"/>
        <v/>
      </c>
      <c r="FC25" s="218" t="str">
        <f t="shared" si="174"/>
        <v/>
      </c>
      <c r="FD25" s="218" t="str">
        <f t="shared" si="174"/>
        <v/>
      </c>
      <c r="FE25" s="218" t="str">
        <f t="shared" si="174"/>
        <v/>
      </c>
      <c r="FF25" s="218" t="str">
        <f t="shared" si="174"/>
        <v/>
      </c>
      <c r="FG25" s="218" t="str">
        <f t="shared" si="174"/>
        <v/>
      </c>
      <c r="FH25" s="218" t="str">
        <f t="shared" si="174"/>
        <v/>
      </c>
      <c r="FI25" s="218" t="str">
        <f t="shared" si="174"/>
        <v/>
      </c>
      <c r="FJ25" s="218" t="str">
        <f t="shared" si="174"/>
        <v/>
      </c>
      <c r="FK25" s="218" t="str">
        <f t="shared" si="174"/>
        <v/>
      </c>
      <c r="FL25" s="218" t="str">
        <f t="shared" ref="FL25:HN25" si="175">IF(SUM(FL183,FL340,FL497,FL654,FL811)=0,"",SUM(FL183,FL340,FL497,FL654,FL811))</f>
        <v/>
      </c>
      <c r="FM25" s="218" t="str">
        <f t="shared" si="175"/>
        <v/>
      </c>
      <c r="FN25" s="218" t="str">
        <f t="shared" si="175"/>
        <v/>
      </c>
      <c r="FO25" s="218" t="str">
        <f t="shared" si="175"/>
        <v/>
      </c>
      <c r="FP25" s="218" t="str">
        <f t="shared" si="175"/>
        <v/>
      </c>
      <c r="FQ25" s="218" t="str">
        <f t="shared" si="175"/>
        <v/>
      </c>
      <c r="FR25" s="218" t="str">
        <f t="shared" si="175"/>
        <v/>
      </c>
      <c r="FS25" s="218" t="str">
        <f t="shared" si="175"/>
        <v/>
      </c>
      <c r="FT25" s="218" t="str">
        <f t="shared" si="175"/>
        <v/>
      </c>
      <c r="FU25" s="218" t="str">
        <f t="shared" si="175"/>
        <v/>
      </c>
      <c r="FV25" s="218" t="str">
        <f t="shared" si="175"/>
        <v/>
      </c>
      <c r="FW25" s="218" t="str">
        <f t="shared" si="175"/>
        <v/>
      </c>
      <c r="FX25" s="218" t="str">
        <f t="shared" si="175"/>
        <v/>
      </c>
      <c r="FY25" s="218" t="str">
        <f t="shared" si="175"/>
        <v/>
      </c>
      <c r="FZ25" s="218" t="str">
        <f t="shared" si="175"/>
        <v/>
      </c>
      <c r="GA25" s="218" t="str">
        <f t="shared" si="175"/>
        <v/>
      </c>
      <c r="GB25" s="218" t="str">
        <f t="shared" si="175"/>
        <v/>
      </c>
      <c r="GC25" s="218" t="str">
        <f t="shared" si="175"/>
        <v/>
      </c>
      <c r="GD25" s="218" t="str">
        <f t="shared" si="175"/>
        <v/>
      </c>
      <c r="GE25" s="218" t="str">
        <f t="shared" si="175"/>
        <v/>
      </c>
      <c r="GF25" s="218" t="str">
        <f t="shared" si="175"/>
        <v/>
      </c>
      <c r="GG25" s="218" t="str">
        <f t="shared" si="175"/>
        <v/>
      </c>
      <c r="GH25" s="218" t="str">
        <f t="shared" si="175"/>
        <v/>
      </c>
      <c r="GI25" s="218" t="str">
        <f t="shared" si="175"/>
        <v/>
      </c>
      <c r="GJ25" s="218" t="str">
        <f t="shared" si="175"/>
        <v/>
      </c>
      <c r="GK25" s="218" t="str">
        <f t="shared" si="175"/>
        <v/>
      </c>
      <c r="GL25" s="218" t="str">
        <f t="shared" si="175"/>
        <v/>
      </c>
      <c r="GM25" s="218" t="str">
        <f t="shared" si="175"/>
        <v/>
      </c>
      <c r="GN25" s="218" t="str">
        <f t="shared" si="175"/>
        <v/>
      </c>
      <c r="GO25" s="218" t="str">
        <f t="shared" si="175"/>
        <v/>
      </c>
      <c r="GP25" s="218" t="str">
        <f t="shared" si="175"/>
        <v/>
      </c>
      <c r="GQ25" s="218" t="str">
        <f t="shared" si="175"/>
        <v/>
      </c>
      <c r="GR25" s="218" t="str">
        <f t="shared" si="175"/>
        <v/>
      </c>
      <c r="GS25" s="218" t="str">
        <f t="shared" si="175"/>
        <v/>
      </c>
      <c r="GT25" s="218" t="str">
        <f t="shared" si="175"/>
        <v/>
      </c>
      <c r="GU25" s="218" t="str">
        <f t="shared" si="175"/>
        <v/>
      </c>
      <c r="GV25" s="218" t="str">
        <f t="shared" si="175"/>
        <v/>
      </c>
      <c r="GW25" s="218" t="str">
        <f t="shared" si="175"/>
        <v/>
      </c>
      <c r="GX25" s="218" t="str">
        <f t="shared" si="175"/>
        <v/>
      </c>
      <c r="GY25" s="218" t="str">
        <f t="shared" si="175"/>
        <v/>
      </c>
      <c r="GZ25" s="218" t="str">
        <f t="shared" si="175"/>
        <v/>
      </c>
      <c r="HA25" s="218" t="str">
        <f t="shared" si="175"/>
        <v/>
      </c>
      <c r="HB25" s="218" t="str">
        <f t="shared" si="175"/>
        <v/>
      </c>
      <c r="HC25" s="218" t="str">
        <f t="shared" si="175"/>
        <v/>
      </c>
      <c r="HD25" s="218" t="str">
        <f t="shared" si="175"/>
        <v/>
      </c>
      <c r="HE25" s="218" t="str">
        <f t="shared" si="175"/>
        <v/>
      </c>
      <c r="HF25" s="218" t="str">
        <f t="shared" si="175"/>
        <v/>
      </c>
      <c r="HG25" s="218" t="str">
        <f t="shared" si="175"/>
        <v/>
      </c>
      <c r="HH25" s="218" t="str">
        <f t="shared" si="175"/>
        <v/>
      </c>
      <c r="HI25" s="218" t="str">
        <f t="shared" si="175"/>
        <v/>
      </c>
      <c r="HJ25" s="218" t="str">
        <f t="shared" si="175"/>
        <v/>
      </c>
      <c r="HK25" s="218" t="str">
        <f t="shared" si="175"/>
        <v/>
      </c>
      <c r="HL25" s="218" t="str">
        <f t="shared" si="175"/>
        <v/>
      </c>
      <c r="HM25" s="218" t="str">
        <f t="shared" si="175"/>
        <v/>
      </c>
      <c r="HN25" s="218" t="str">
        <f t="shared" si="175"/>
        <v/>
      </c>
      <c r="HO25" s="218" t="str">
        <f t="shared" ref="HO25:HQ25" si="176">IF(SUM(HO183,HO340,HO497,HO654,HO811)=0,"",SUM(HO183,HO340,HO497,HO654,HO811))</f>
        <v/>
      </c>
      <c r="HP25" s="218" t="str">
        <f t="shared" si="176"/>
        <v/>
      </c>
      <c r="HQ25" s="218" t="str">
        <f t="shared" si="176"/>
        <v/>
      </c>
    </row>
    <row r="26" spans="1:225" s="73" customFormat="1" ht="18" hidden="1" customHeight="1" x14ac:dyDescent="0.25">
      <c r="A26" s="223" t="str">
        <f t="shared" ref="A26:B26" si="177">IF(A184="","",A184)</f>
        <v/>
      </c>
      <c r="B26" s="173" t="str">
        <f t="shared" si="177"/>
        <v/>
      </c>
      <c r="C26" s="218">
        <f t="shared" si="14"/>
        <v>0</v>
      </c>
      <c r="D26" s="218">
        <f t="shared" si="15"/>
        <v>0</v>
      </c>
      <c r="E26" s="219">
        <f t="shared" ref="E26:F26" si="178">IFERROR(AVERAGE(E184,E341,E498,E655,E812),"")</f>
        <v>0</v>
      </c>
      <c r="F26" s="219">
        <f t="shared" si="178"/>
        <v>0</v>
      </c>
      <c r="G26" s="176" t="str">
        <f t="shared" ref="G26:J45" si="179">IF(SUM(G184,G341,G498,G655,G812)=0,"",SUM(G184,G341,G498,G655,G812))</f>
        <v/>
      </c>
      <c r="H26" s="176" t="str">
        <f t="shared" si="179"/>
        <v/>
      </c>
      <c r="I26" s="226" t="str">
        <f t="shared" si="179"/>
        <v/>
      </c>
      <c r="J26" s="226" t="str">
        <f t="shared" si="179"/>
        <v/>
      </c>
      <c r="K26" s="227" t="str">
        <f t="shared" ref="K26:L45" si="180">IF(SUM(K184,K341,K498,K655,K812)=0,"",AVERAGE(K184,K341,K498,K655,K812))</f>
        <v/>
      </c>
      <c r="L26" s="227">
        <f t="shared" si="180"/>
        <v>1</v>
      </c>
      <c r="M26" s="226" t="str">
        <f t="shared" ref="M26:N45" si="181">IF(SUM(M184,M341,M498,M655,M812)=0,"",SUM(M184,M341,M498,M655,M812))</f>
        <v/>
      </c>
      <c r="N26" s="226" t="str">
        <f t="shared" si="181"/>
        <v/>
      </c>
      <c r="O26" s="491"/>
      <c r="P26" s="218" t="str">
        <f t="shared" ref="P26:BI26" si="182">IF(SUM(P184,P341,P498,P655,P812)=0,"",SUM(P184,P341,P498,P655,P812))</f>
        <v/>
      </c>
      <c r="Q26" s="218" t="str">
        <f t="shared" si="182"/>
        <v/>
      </c>
      <c r="R26" s="218" t="str">
        <f t="shared" si="182"/>
        <v/>
      </c>
      <c r="S26" s="218" t="str">
        <f t="shared" si="182"/>
        <v/>
      </c>
      <c r="T26" s="218" t="str">
        <f t="shared" si="182"/>
        <v/>
      </c>
      <c r="U26" s="218" t="str">
        <f t="shared" si="182"/>
        <v/>
      </c>
      <c r="V26" s="218" t="str">
        <f t="shared" si="182"/>
        <v/>
      </c>
      <c r="W26" s="218" t="str">
        <f t="shared" si="182"/>
        <v/>
      </c>
      <c r="X26" s="218" t="str">
        <f t="shared" si="182"/>
        <v/>
      </c>
      <c r="Y26" s="218" t="str">
        <f t="shared" si="182"/>
        <v/>
      </c>
      <c r="Z26" s="218" t="str">
        <f t="shared" si="182"/>
        <v/>
      </c>
      <c r="AA26" s="218" t="str">
        <f t="shared" si="182"/>
        <v/>
      </c>
      <c r="AB26" s="218" t="str">
        <f t="shared" si="182"/>
        <v/>
      </c>
      <c r="AC26" s="218" t="str">
        <f t="shared" si="182"/>
        <v/>
      </c>
      <c r="AD26" s="218" t="str">
        <f t="shared" si="182"/>
        <v/>
      </c>
      <c r="AE26" s="218" t="str">
        <f t="shared" si="182"/>
        <v/>
      </c>
      <c r="AF26" s="218" t="str">
        <f t="shared" si="182"/>
        <v/>
      </c>
      <c r="AG26" s="218" t="str">
        <f t="shared" si="182"/>
        <v/>
      </c>
      <c r="AH26" s="218" t="str">
        <f t="shared" si="182"/>
        <v/>
      </c>
      <c r="AI26" s="218" t="str">
        <f t="shared" si="182"/>
        <v/>
      </c>
      <c r="AJ26" s="218" t="str">
        <f t="shared" si="182"/>
        <v/>
      </c>
      <c r="AK26" s="218" t="str">
        <f t="shared" si="182"/>
        <v/>
      </c>
      <c r="AL26" s="218" t="str">
        <f t="shared" si="182"/>
        <v/>
      </c>
      <c r="AM26" s="218" t="str">
        <f t="shared" si="182"/>
        <v/>
      </c>
      <c r="AN26" s="218" t="str">
        <f t="shared" si="182"/>
        <v/>
      </c>
      <c r="AO26" s="218" t="str">
        <f t="shared" si="182"/>
        <v/>
      </c>
      <c r="AP26" s="218" t="str">
        <f t="shared" si="182"/>
        <v/>
      </c>
      <c r="AQ26" s="218" t="str">
        <f t="shared" si="182"/>
        <v/>
      </c>
      <c r="AR26" s="218" t="str">
        <f t="shared" si="182"/>
        <v/>
      </c>
      <c r="AS26" s="218" t="str">
        <f t="shared" si="182"/>
        <v/>
      </c>
      <c r="AT26" s="218" t="str">
        <f t="shared" si="182"/>
        <v/>
      </c>
      <c r="AU26" s="218" t="str">
        <f t="shared" si="182"/>
        <v/>
      </c>
      <c r="AV26" s="218" t="str">
        <f t="shared" si="182"/>
        <v/>
      </c>
      <c r="AW26" s="218" t="str">
        <f t="shared" si="182"/>
        <v/>
      </c>
      <c r="AX26" s="218" t="str">
        <f t="shared" si="182"/>
        <v/>
      </c>
      <c r="AY26" s="218" t="str">
        <f t="shared" si="182"/>
        <v/>
      </c>
      <c r="AZ26" s="218" t="str">
        <f t="shared" si="182"/>
        <v/>
      </c>
      <c r="BA26" s="218" t="str">
        <f t="shared" si="182"/>
        <v/>
      </c>
      <c r="BB26" s="218" t="str">
        <f t="shared" si="182"/>
        <v/>
      </c>
      <c r="BC26" s="218" t="str">
        <f t="shared" si="182"/>
        <v/>
      </c>
      <c r="BD26" s="218" t="str">
        <f t="shared" si="182"/>
        <v/>
      </c>
      <c r="BE26" s="218" t="str">
        <f t="shared" si="182"/>
        <v/>
      </c>
      <c r="BF26" s="218" t="str">
        <f t="shared" si="182"/>
        <v/>
      </c>
      <c r="BG26" s="218" t="str">
        <f t="shared" si="182"/>
        <v/>
      </c>
      <c r="BH26" s="218" t="str">
        <f t="shared" si="182"/>
        <v/>
      </c>
      <c r="BI26" s="218" t="str">
        <f t="shared" si="182"/>
        <v/>
      </c>
      <c r="BJ26" s="218" t="str">
        <f t="shared" ref="BJ26:DU26" si="183">IF(SUM(BJ184,BJ341,BJ498,BJ655,BJ812)=0,"",SUM(BJ184,BJ341,BJ498,BJ655,BJ812))</f>
        <v/>
      </c>
      <c r="BK26" s="218" t="str">
        <f t="shared" si="183"/>
        <v/>
      </c>
      <c r="BL26" s="218" t="str">
        <f t="shared" si="183"/>
        <v/>
      </c>
      <c r="BM26" s="218" t="str">
        <f t="shared" si="183"/>
        <v/>
      </c>
      <c r="BN26" s="218" t="str">
        <f t="shared" si="183"/>
        <v/>
      </c>
      <c r="BO26" s="218" t="str">
        <f t="shared" si="183"/>
        <v/>
      </c>
      <c r="BP26" s="218" t="str">
        <f t="shared" si="183"/>
        <v/>
      </c>
      <c r="BQ26" s="218" t="str">
        <f t="shared" si="183"/>
        <v/>
      </c>
      <c r="BR26" s="218" t="str">
        <f t="shared" si="183"/>
        <v/>
      </c>
      <c r="BS26" s="218" t="str">
        <f t="shared" si="183"/>
        <v/>
      </c>
      <c r="BT26" s="218" t="str">
        <f t="shared" si="183"/>
        <v/>
      </c>
      <c r="BU26" s="218" t="str">
        <f t="shared" si="183"/>
        <v/>
      </c>
      <c r="BV26" s="218" t="str">
        <f t="shared" si="183"/>
        <v/>
      </c>
      <c r="BW26" s="218" t="str">
        <f t="shared" si="183"/>
        <v/>
      </c>
      <c r="BX26" s="218" t="str">
        <f t="shared" si="183"/>
        <v/>
      </c>
      <c r="BY26" s="218" t="str">
        <f t="shared" si="183"/>
        <v/>
      </c>
      <c r="BZ26" s="218" t="str">
        <f t="shared" si="183"/>
        <v/>
      </c>
      <c r="CA26" s="218" t="str">
        <f t="shared" si="183"/>
        <v/>
      </c>
      <c r="CB26" s="218" t="str">
        <f t="shared" si="183"/>
        <v/>
      </c>
      <c r="CC26" s="218" t="str">
        <f t="shared" si="183"/>
        <v/>
      </c>
      <c r="CD26" s="218" t="str">
        <f t="shared" si="183"/>
        <v/>
      </c>
      <c r="CE26" s="218" t="str">
        <f t="shared" si="183"/>
        <v/>
      </c>
      <c r="CF26" s="218" t="str">
        <f t="shared" si="183"/>
        <v/>
      </c>
      <c r="CG26" s="218" t="str">
        <f t="shared" si="183"/>
        <v/>
      </c>
      <c r="CH26" s="218" t="str">
        <f t="shared" si="183"/>
        <v/>
      </c>
      <c r="CI26" s="218" t="str">
        <f t="shared" si="183"/>
        <v/>
      </c>
      <c r="CJ26" s="218" t="str">
        <f t="shared" si="183"/>
        <v/>
      </c>
      <c r="CK26" s="218" t="str">
        <f t="shared" si="183"/>
        <v/>
      </c>
      <c r="CL26" s="218" t="str">
        <f t="shared" si="183"/>
        <v/>
      </c>
      <c r="CM26" s="218" t="str">
        <f t="shared" si="183"/>
        <v/>
      </c>
      <c r="CN26" s="218" t="str">
        <f t="shared" si="183"/>
        <v/>
      </c>
      <c r="CO26" s="218" t="str">
        <f t="shared" si="183"/>
        <v/>
      </c>
      <c r="CP26" s="218" t="str">
        <f t="shared" si="183"/>
        <v/>
      </c>
      <c r="CQ26" s="218" t="str">
        <f t="shared" si="183"/>
        <v/>
      </c>
      <c r="CR26" s="218" t="str">
        <f t="shared" si="183"/>
        <v/>
      </c>
      <c r="CS26" s="218" t="str">
        <f t="shared" si="183"/>
        <v/>
      </c>
      <c r="CT26" s="218" t="str">
        <f t="shared" si="183"/>
        <v/>
      </c>
      <c r="CU26" s="218" t="str">
        <f t="shared" si="183"/>
        <v/>
      </c>
      <c r="CV26" s="218" t="str">
        <f t="shared" si="183"/>
        <v/>
      </c>
      <c r="CW26" s="218" t="str">
        <f t="shared" si="183"/>
        <v/>
      </c>
      <c r="CX26" s="218" t="str">
        <f t="shared" si="183"/>
        <v/>
      </c>
      <c r="CY26" s="218" t="str">
        <f t="shared" si="183"/>
        <v/>
      </c>
      <c r="CZ26" s="218" t="str">
        <f t="shared" si="183"/>
        <v/>
      </c>
      <c r="DA26" s="218" t="str">
        <f t="shared" si="183"/>
        <v/>
      </c>
      <c r="DB26" s="218" t="str">
        <f t="shared" si="183"/>
        <v/>
      </c>
      <c r="DC26" s="218" t="str">
        <f t="shared" si="183"/>
        <v/>
      </c>
      <c r="DD26" s="218" t="str">
        <f t="shared" si="183"/>
        <v/>
      </c>
      <c r="DE26" s="218" t="str">
        <f t="shared" si="183"/>
        <v/>
      </c>
      <c r="DF26" s="218" t="str">
        <f t="shared" si="183"/>
        <v/>
      </c>
      <c r="DG26" s="218" t="str">
        <f t="shared" si="183"/>
        <v/>
      </c>
      <c r="DH26" s="218" t="str">
        <f t="shared" si="183"/>
        <v/>
      </c>
      <c r="DI26" s="218" t="str">
        <f t="shared" si="183"/>
        <v/>
      </c>
      <c r="DJ26" s="218" t="str">
        <f t="shared" si="183"/>
        <v/>
      </c>
      <c r="DK26" s="218" t="str">
        <f t="shared" si="183"/>
        <v/>
      </c>
      <c r="DL26" s="218" t="str">
        <f t="shared" si="183"/>
        <v/>
      </c>
      <c r="DM26" s="218" t="str">
        <f t="shared" si="183"/>
        <v/>
      </c>
      <c r="DN26" s="218" t="str">
        <f t="shared" si="183"/>
        <v/>
      </c>
      <c r="DO26" s="218" t="str">
        <f t="shared" si="183"/>
        <v/>
      </c>
      <c r="DP26" s="218" t="str">
        <f t="shared" si="183"/>
        <v/>
      </c>
      <c r="DQ26" s="218" t="str">
        <f t="shared" si="183"/>
        <v/>
      </c>
      <c r="DR26" s="218" t="str">
        <f t="shared" si="183"/>
        <v/>
      </c>
      <c r="DS26" s="218" t="str">
        <f t="shared" si="183"/>
        <v/>
      </c>
      <c r="DT26" s="218" t="str">
        <f t="shared" si="183"/>
        <v/>
      </c>
      <c r="DU26" s="218" t="str">
        <f t="shared" si="183"/>
        <v/>
      </c>
      <c r="DV26" s="218" t="str">
        <f t="shared" ref="DV26:EK26" si="184">IF(SUM(DV184,DV341,DV498,DV655,DV812)=0,"",SUM(DV184,DV341,DV498,DV655,DV812))</f>
        <v/>
      </c>
      <c r="DW26" s="218" t="str">
        <f t="shared" si="184"/>
        <v/>
      </c>
      <c r="DX26" s="218" t="str">
        <f t="shared" si="184"/>
        <v/>
      </c>
      <c r="DY26" s="218" t="str">
        <f t="shared" si="184"/>
        <v/>
      </c>
      <c r="DZ26" s="218" t="str">
        <f t="shared" si="184"/>
        <v/>
      </c>
      <c r="EA26" s="218" t="str">
        <f t="shared" si="184"/>
        <v/>
      </c>
      <c r="EB26" s="218" t="str">
        <f t="shared" si="184"/>
        <v/>
      </c>
      <c r="EC26" s="218" t="str">
        <f t="shared" si="184"/>
        <v/>
      </c>
      <c r="ED26" s="218" t="str">
        <f t="shared" si="184"/>
        <v/>
      </c>
      <c r="EE26" s="218" t="str">
        <f t="shared" si="184"/>
        <v/>
      </c>
      <c r="EF26" s="218" t="str">
        <f t="shared" si="184"/>
        <v/>
      </c>
      <c r="EG26" s="218" t="str">
        <f t="shared" si="184"/>
        <v/>
      </c>
      <c r="EH26" s="218" t="str">
        <f t="shared" si="184"/>
        <v/>
      </c>
      <c r="EI26" s="218" t="str">
        <f t="shared" si="184"/>
        <v/>
      </c>
      <c r="EJ26" s="218" t="str">
        <f t="shared" si="184"/>
        <v/>
      </c>
      <c r="EK26" s="218" t="str">
        <f t="shared" si="184"/>
        <v/>
      </c>
      <c r="EL26" s="218" t="str">
        <f t="shared" ref="EL26:FK26" si="185">IF(SUM(EL184,EL341,EL498,EL655,EL812)=0,"",SUM(EL184,EL341,EL498,EL655,EL812))</f>
        <v/>
      </c>
      <c r="EM26" s="218" t="str">
        <f t="shared" si="185"/>
        <v/>
      </c>
      <c r="EN26" s="218" t="str">
        <f t="shared" si="185"/>
        <v/>
      </c>
      <c r="EO26" s="218" t="str">
        <f t="shared" si="185"/>
        <v/>
      </c>
      <c r="EP26" s="218" t="str">
        <f t="shared" si="185"/>
        <v/>
      </c>
      <c r="EQ26" s="218" t="str">
        <f t="shared" si="185"/>
        <v/>
      </c>
      <c r="ER26" s="218" t="str">
        <f t="shared" si="185"/>
        <v/>
      </c>
      <c r="ES26" s="218" t="str">
        <f t="shared" si="185"/>
        <v/>
      </c>
      <c r="ET26" s="218" t="str">
        <f t="shared" si="185"/>
        <v/>
      </c>
      <c r="EU26" s="218" t="str">
        <f t="shared" si="185"/>
        <v/>
      </c>
      <c r="EV26" s="218" t="str">
        <f t="shared" si="185"/>
        <v/>
      </c>
      <c r="EW26" s="218" t="str">
        <f t="shared" si="185"/>
        <v/>
      </c>
      <c r="EX26" s="218" t="str">
        <f t="shared" si="185"/>
        <v/>
      </c>
      <c r="EY26" s="218" t="str">
        <f t="shared" si="185"/>
        <v/>
      </c>
      <c r="EZ26" s="218" t="str">
        <f t="shared" si="185"/>
        <v/>
      </c>
      <c r="FA26" s="218" t="str">
        <f t="shared" si="185"/>
        <v/>
      </c>
      <c r="FB26" s="218" t="str">
        <f t="shared" si="185"/>
        <v/>
      </c>
      <c r="FC26" s="218" t="str">
        <f t="shared" si="185"/>
        <v/>
      </c>
      <c r="FD26" s="218" t="str">
        <f t="shared" si="185"/>
        <v/>
      </c>
      <c r="FE26" s="218" t="str">
        <f t="shared" si="185"/>
        <v/>
      </c>
      <c r="FF26" s="218" t="str">
        <f t="shared" si="185"/>
        <v/>
      </c>
      <c r="FG26" s="218" t="str">
        <f t="shared" si="185"/>
        <v/>
      </c>
      <c r="FH26" s="218" t="str">
        <f t="shared" si="185"/>
        <v/>
      </c>
      <c r="FI26" s="218" t="str">
        <f t="shared" si="185"/>
        <v/>
      </c>
      <c r="FJ26" s="218" t="str">
        <f t="shared" si="185"/>
        <v/>
      </c>
      <c r="FK26" s="218" t="str">
        <f t="shared" si="185"/>
        <v/>
      </c>
      <c r="FL26" s="218" t="str">
        <f t="shared" ref="FL26:HN26" si="186">IF(SUM(FL184,FL341,FL498,FL655,FL812)=0,"",SUM(FL184,FL341,FL498,FL655,FL812))</f>
        <v/>
      </c>
      <c r="FM26" s="218" t="str">
        <f t="shared" si="186"/>
        <v/>
      </c>
      <c r="FN26" s="218" t="str">
        <f t="shared" si="186"/>
        <v/>
      </c>
      <c r="FO26" s="218" t="str">
        <f t="shared" si="186"/>
        <v/>
      </c>
      <c r="FP26" s="218" t="str">
        <f t="shared" si="186"/>
        <v/>
      </c>
      <c r="FQ26" s="218" t="str">
        <f t="shared" si="186"/>
        <v/>
      </c>
      <c r="FR26" s="218" t="str">
        <f t="shared" si="186"/>
        <v/>
      </c>
      <c r="FS26" s="218" t="str">
        <f t="shared" si="186"/>
        <v/>
      </c>
      <c r="FT26" s="218" t="str">
        <f t="shared" si="186"/>
        <v/>
      </c>
      <c r="FU26" s="218" t="str">
        <f t="shared" si="186"/>
        <v/>
      </c>
      <c r="FV26" s="218" t="str">
        <f t="shared" si="186"/>
        <v/>
      </c>
      <c r="FW26" s="218" t="str">
        <f t="shared" si="186"/>
        <v/>
      </c>
      <c r="FX26" s="218" t="str">
        <f t="shared" si="186"/>
        <v/>
      </c>
      <c r="FY26" s="218" t="str">
        <f t="shared" si="186"/>
        <v/>
      </c>
      <c r="FZ26" s="218" t="str">
        <f t="shared" si="186"/>
        <v/>
      </c>
      <c r="GA26" s="218" t="str">
        <f t="shared" si="186"/>
        <v/>
      </c>
      <c r="GB26" s="218" t="str">
        <f t="shared" si="186"/>
        <v/>
      </c>
      <c r="GC26" s="218" t="str">
        <f t="shared" si="186"/>
        <v/>
      </c>
      <c r="GD26" s="218" t="str">
        <f t="shared" si="186"/>
        <v/>
      </c>
      <c r="GE26" s="218" t="str">
        <f t="shared" si="186"/>
        <v/>
      </c>
      <c r="GF26" s="218" t="str">
        <f t="shared" si="186"/>
        <v/>
      </c>
      <c r="GG26" s="218" t="str">
        <f t="shared" si="186"/>
        <v/>
      </c>
      <c r="GH26" s="218" t="str">
        <f t="shared" si="186"/>
        <v/>
      </c>
      <c r="GI26" s="218" t="str">
        <f t="shared" si="186"/>
        <v/>
      </c>
      <c r="GJ26" s="218" t="str">
        <f t="shared" si="186"/>
        <v/>
      </c>
      <c r="GK26" s="218" t="str">
        <f t="shared" si="186"/>
        <v/>
      </c>
      <c r="GL26" s="218" t="str">
        <f t="shared" si="186"/>
        <v/>
      </c>
      <c r="GM26" s="218" t="str">
        <f t="shared" si="186"/>
        <v/>
      </c>
      <c r="GN26" s="218" t="str">
        <f t="shared" si="186"/>
        <v/>
      </c>
      <c r="GO26" s="218" t="str">
        <f t="shared" si="186"/>
        <v/>
      </c>
      <c r="GP26" s="218" t="str">
        <f t="shared" si="186"/>
        <v/>
      </c>
      <c r="GQ26" s="218" t="str">
        <f t="shared" si="186"/>
        <v/>
      </c>
      <c r="GR26" s="218" t="str">
        <f t="shared" si="186"/>
        <v/>
      </c>
      <c r="GS26" s="218" t="str">
        <f t="shared" si="186"/>
        <v/>
      </c>
      <c r="GT26" s="218" t="str">
        <f t="shared" si="186"/>
        <v/>
      </c>
      <c r="GU26" s="218" t="str">
        <f t="shared" si="186"/>
        <v/>
      </c>
      <c r="GV26" s="218" t="str">
        <f t="shared" si="186"/>
        <v/>
      </c>
      <c r="GW26" s="218" t="str">
        <f t="shared" si="186"/>
        <v/>
      </c>
      <c r="GX26" s="218" t="str">
        <f t="shared" si="186"/>
        <v/>
      </c>
      <c r="GY26" s="218" t="str">
        <f t="shared" si="186"/>
        <v/>
      </c>
      <c r="GZ26" s="218" t="str">
        <f t="shared" si="186"/>
        <v/>
      </c>
      <c r="HA26" s="218" t="str">
        <f t="shared" si="186"/>
        <v/>
      </c>
      <c r="HB26" s="218" t="str">
        <f t="shared" si="186"/>
        <v/>
      </c>
      <c r="HC26" s="218" t="str">
        <f t="shared" si="186"/>
        <v/>
      </c>
      <c r="HD26" s="218" t="str">
        <f t="shared" si="186"/>
        <v/>
      </c>
      <c r="HE26" s="218" t="str">
        <f t="shared" si="186"/>
        <v/>
      </c>
      <c r="HF26" s="218" t="str">
        <f t="shared" si="186"/>
        <v/>
      </c>
      <c r="HG26" s="218" t="str">
        <f t="shared" si="186"/>
        <v/>
      </c>
      <c r="HH26" s="218" t="str">
        <f t="shared" si="186"/>
        <v/>
      </c>
      <c r="HI26" s="218" t="str">
        <f t="shared" si="186"/>
        <v/>
      </c>
      <c r="HJ26" s="218" t="str">
        <f t="shared" si="186"/>
        <v/>
      </c>
      <c r="HK26" s="218" t="str">
        <f t="shared" si="186"/>
        <v/>
      </c>
      <c r="HL26" s="218" t="str">
        <f t="shared" si="186"/>
        <v/>
      </c>
      <c r="HM26" s="218" t="str">
        <f t="shared" si="186"/>
        <v/>
      </c>
      <c r="HN26" s="218" t="str">
        <f t="shared" si="186"/>
        <v/>
      </c>
      <c r="HO26" s="218" t="str">
        <f t="shared" ref="HO26:HQ26" si="187">IF(SUM(HO184,HO341,HO498,HO655,HO812)=0,"",SUM(HO184,HO341,HO498,HO655,HO812))</f>
        <v/>
      </c>
      <c r="HP26" s="218" t="str">
        <f t="shared" si="187"/>
        <v/>
      </c>
      <c r="HQ26" s="218" t="str">
        <f t="shared" si="187"/>
        <v/>
      </c>
    </row>
    <row r="27" spans="1:225" s="73" customFormat="1" ht="18" hidden="1" customHeight="1" x14ac:dyDescent="0.25">
      <c r="A27" s="223" t="str">
        <f t="shared" ref="A27:B27" si="188">IF(A185="","",A185)</f>
        <v/>
      </c>
      <c r="B27" s="173" t="str">
        <f t="shared" si="188"/>
        <v/>
      </c>
      <c r="C27" s="218">
        <f t="shared" si="14"/>
        <v>0</v>
      </c>
      <c r="D27" s="218">
        <f t="shared" si="15"/>
        <v>0</v>
      </c>
      <c r="E27" s="219">
        <f t="shared" ref="E27:F27" si="189">IFERROR(AVERAGE(E185,E342,E499,E656,E813),"")</f>
        <v>0</v>
      </c>
      <c r="F27" s="219">
        <f t="shared" si="189"/>
        <v>0</v>
      </c>
      <c r="G27" s="176" t="str">
        <f t="shared" si="179"/>
        <v/>
      </c>
      <c r="H27" s="176" t="str">
        <f t="shared" si="179"/>
        <v/>
      </c>
      <c r="I27" s="226" t="str">
        <f t="shared" si="179"/>
        <v/>
      </c>
      <c r="J27" s="226" t="str">
        <f t="shared" si="179"/>
        <v/>
      </c>
      <c r="K27" s="227" t="str">
        <f t="shared" si="180"/>
        <v/>
      </c>
      <c r="L27" s="227">
        <f t="shared" si="180"/>
        <v>1</v>
      </c>
      <c r="M27" s="226" t="str">
        <f t="shared" si="181"/>
        <v/>
      </c>
      <c r="N27" s="226" t="str">
        <f t="shared" si="181"/>
        <v/>
      </c>
      <c r="O27" s="491"/>
      <c r="P27" s="218" t="str">
        <f t="shared" ref="P27:BI27" si="190">IF(SUM(P185,P342,P499,P656,P813)=0,"",SUM(P185,P342,P499,P656,P813))</f>
        <v/>
      </c>
      <c r="Q27" s="218" t="str">
        <f t="shared" si="190"/>
        <v/>
      </c>
      <c r="R27" s="218" t="str">
        <f t="shared" si="190"/>
        <v/>
      </c>
      <c r="S27" s="218" t="str">
        <f t="shared" si="190"/>
        <v/>
      </c>
      <c r="T27" s="218" t="str">
        <f t="shared" si="190"/>
        <v/>
      </c>
      <c r="U27" s="218" t="str">
        <f t="shared" si="190"/>
        <v/>
      </c>
      <c r="V27" s="218" t="str">
        <f t="shared" si="190"/>
        <v/>
      </c>
      <c r="W27" s="218" t="str">
        <f t="shared" si="190"/>
        <v/>
      </c>
      <c r="X27" s="218" t="str">
        <f t="shared" si="190"/>
        <v/>
      </c>
      <c r="Y27" s="218" t="str">
        <f t="shared" si="190"/>
        <v/>
      </c>
      <c r="Z27" s="218" t="str">
        <f t="shared" si="190"/>
        <v/>
      </c>
      <c r="AA27" s="218" t="str">
        <f t="shared" si="190"/>
        <v/>
      </c>
      <c r="AB27" s="218" t="str">
        <f t="shared" si="190"/>
        <v/>
      </c>
      <c r="AC27" s="218" t="str">
        <f t="shared" si="190"/>
        <v/>
      </c>
      <c r="AD27" s="218" t="str">
        <f t="shared" si="190"/>
        <v/>
      </c>
      <c r="AE27" s="218" t="str">
        <f t="shared" si="190"/>
        <v/>
      </c>
      <c r="AF27" s="218" t="str">
        <f t="shared" si="190"/>
        <v/>
      </c>
      <c r="AG27" s="218" t="str">
        <f t="shared" si="190"/>
        <v/>
      </c>
      <c r="AH27" s="218" t="str">
        <f t="shared" si="190"/>
        <v/>
      </c>
      <c r="AI27" s="218" t="str">
        <f t="shared" si="190"/>
        <v/>
      </c>
      <c r="AJ27" s="218" t="str">
        <f t="shared" si="190"/>
        <v/>
      </c>
      <c r="AK27" s="218" t="str">
        <f t="shared" si="190"/>
        <v/>
      </c>
      <c r="AL27" s="218" t="str">
        <f t="shared" si="190"/>
        <v/>
      </c>
      <c r="AM27" s="218" t="str">
        <f t="shared" si="190"/>
        <v/>
      </c>
      <c r="AN27" s="218" t="str">
        <f t="shared" si="190"/>
        <v/>
      </c>
      <c r="AO27" s="218" t="str">
        <f t="shared" si="190"/>
        <v/>
      </c>
      <c r="AP27" s="218" t="str">
        <f t="shared" si="190"/>
        <v/>
      </c>
      <c r="AQ27" s="218" t="str">
        <f t="shared" si="190"/>
        <v/>
      </c>
      <c r="AR27" s="218" t="str">
        <f t="shared" si="190"/>
        <v/>
      </c>
      <c r="AS27" s="218" t="str">
        <f t="shared" si="190"/>
        <v/>
      </c>
      <c r="AT27" s="218" t="str">
        <f t="shared" si="190"/>
        <v/>
      </c>
      <c r="AU27" s="218" t="str">
        <f t="shared" si="190"/>
        <v/>
      </c>
      <c r="AV27" s="218" t="str">
        <f t="shared" si="190"/>
        <v/>
      </c>
      <c r="AW27" s="218" t="str">
        <f t="shared" si="190"/>
        <v/>
      </c>
      <c r="AX27" s="218" t="str">
        <f t="shared" si="190"/>
        <v/>
      </c>
      <c r="AY27" s="218" t="str">
        <f t="shared" si="190"/>
        <v/>
      </c>
      <c r="AZ27" s="218" t="str">
        <f t="shared" si="190"/>
        <v/>
      </c>
      <c r="BA27" s="218" t="str">
        <f t="shared" si="190"/>
        <v/>
      </c>
      <c r="BB27" s="218" t="str">
        <f t="shared" si="190"/>
        <v/>
      </c>
      <c r="BC27" s="218" t="str">
        <f t="shared" si="190"/>
        <v/>
      </c>
      <c r="BD27" s="218" t="str">
        <f t="shared" si="190"/>
        <v/>
      </c>
      <c r="BE27" s="218" t="str">
        <f t="shared" si="190"/>
        <v/>
      </c>
      <c r="BF27" s="218" t="str">
        <f t="shared" si="190"/>
        <v/>
      </c>
      <c r="BG27" s="218" t="str">
        <f t="shared" si="190"/>
        <v/>
      </c>
      <c r="BH27" s="218" t="str">
        <f t="shared" si="190"/>
        <v/>
      </c>
      <c r="BI27" s="218" t="str">
        <f t="shared" si="190"/>
        <v/>
      </c>
      <c r="BJ27" s="218" t="str">
        <f t="shared" ref="BJ27:DU27" si="191">IF(SUM(BJ185,BJ342,BJ499,BJ656,BJ813)=0,"",SUM(BJ185,BJ342,BJ499,BJ656,BJ813))</f>
        <v/>
      </c>
      <c r="BK27" s="218" t="str">
        <f t="shared" si="191"/>
        <v/>
      </c>
      <c r="BL27" s="218" t="str">
        <f t="shared" si="191"/>
        <v/>
      </c>
      <c r="BM27" s="218" t="str">
        <f t="shared" si="191"/>
        <v/>
      </c>
      <c r="BN27" s="218" t="str">
        <f t="shared" si="191"/>
        <v/>
      </c>
      <c r="BO27" s="218" t="str">
        <f t="shared" si="191"/>
        <v/>
      </c>
      <c r="BP27" s="218" t="str">
        <f t="shared" si="191"/>
        <v/>
      </c>
      <c r="BQ27" s="218" t="str">
        <f t="shared" si="191"/>
        <v/>
      </c>
      <c r="BR27" s="218" t="str">
        <f t="shared" si="191"/>
        <v/>
      </c>
      <c r="BS27" s="218" t="str">
        <f t="shared" si="191"/>
        <v/>
      </c>
      <c r="BT27" s="218" t="str">
        <f t="shared" si="191"/>
        <v/>
      </c>
      <c r="BU27" s="218" t="str">
        <f t="shared" si="191"/>
        <v/>
      </c>
      <c r="BV27" s="218" t="str">
        <f t="shared" si="191"/>
        <v/>
      </c>
      <c r="BW27" s="218" t="str">
        <f t="shared" si="191"/>
        <v/>
      </c>
      <c r="BX27" s="218" t="str">
        <f t="shared" si="191"/>
        <v/>
      </c>
      <c r="BY27" s="218" t="str">
        <f t="shared" si="191"/>
        <v/>
      </c>
      <c r="BZ27" s="218" t="str">
        <f t="shared" si="191"/>
        <v/>
      </c>
      <c r="CA27" s="218" t="str">
        <f t="shared" si="191"/>
        <v/>
      </c>
      <c r="CB27" s="218" t="str">
        <f t="shared" si="191"/>
        <v/>
      </c>
      <c r="CC27" s="218" t="str">
        <f t="shared" si="191"/>
        <v/>
      </c>
      <c r="CD27" s="218" t="str">
        <f t="shared" si="191"/>
        <v/>
      </c>
      <c r="CE27" s="218" t="str">
        <f t="shared" si="191"/>
        <v/>
      </c>
      <c r="CF27" s="218" t="str">
        <f t="shared" si="191"/>
        <v/>
      </c>
      <c r="CG27" s="218" t="str">
        <f t="shared" si="191"/>
        <v/>
      </c>
      <c r="CH27" s="218" t="str">
        <f t="shared" si="191"/>
        <v/>
      </c>
      <c r="CI27" s="218" t="str">
        <f t="shared" si="191"/>
        <v/>
      </c>
      <c r="CJ27" s="218" t="str">
        <f t="shared" si="191"/>
        <v/>
      </c>
      <c r="CK27" s="218" t="str">
        <f t="shared" si="191"/>
        <v/>
      </c>
      <c r="CL27" s="218" t="str">
        <f t="shared" si="191"/>
        <v/>
      </c>
      <c r="CM27" s="218" t="str">
        <f t="shared" si="191"/>
        <v/>
      </c>
      <c r="CN27" s="218" t="str">
        <f t="shared" si="191"/>
        <v/>
      </c>
      <c r="CO27" s="218" t="str">
        <f t="shared" si="191"/>
        <v/>
      </c>
      <c r="CP27" s="218" t="str">
        <f t="shared" si="191"/>
        <v/>
      </c>
      <c r="CQ27" s="218" t="str">
        <f t="shared" si="191"/>
        <v/>
      </c>
      <c r="CR27" s="218" t="str">
        <f t="shared" si="191"/>
        <v/>
      </c>
      <c r="CS27" s="218" t="str">
        <f t="shared" si="191"/>
        <v/>
      </c>
      <c r="CT27" s="218" t="str">
        <f t="shared" si="191"/>
        <v/>
      </c>
      <c r="CU27" s="218" t="str">
        <f t="shared" si="191"/>
        <v/>
      </c>
      <c r="CV27" s="218" t="str">
        <f t="shared" si="191"/>
        <v/>
      </c>
      <c r="CW27" s="218" t="str">
        <f t="shared" si="191"/>
        <v/>
      </c>
      <c r="CX27" s="218" t="str">
        <f t="shared" si="191"/>
        <v/>
      </c>
      <c r="CY27" s="218" t="str">
        <f t="shared" si="191"/>
        <v/>
      </c>
      <c r="CZ27" s="218" t="str">
        <f t="shared" si="191"/>
        <v/>
      </c>
      <c r="DA27" s="218" t="str">
        <f t="shared" si="191"/>
        <v/>
      </c>
      <c r="DB27" s="218" t="str">
        <f t="shared" si="191"/>
        <v/>
      </c>
      <c r="DC27" s="218" t="str">
        <f t="shared" si="191"/>
        <v/>
      </c>
      <c r="DD27" s="218" t="str">
        <f t="shared" si="191"/>
        <v/>
      </c>
      <c r="DE27" s="218" t="str">
        <f t="shared" si="191"/>
        <v/>
      </c>
      <c r="DF27" s="218" t="str">
        <f t="shared" si="191"/>
        <v/>
      </c>
      <c r="DG27" s="218" t="str">
        <f t="shared" si="191"/>
        <v/>
      </c>
      <c r="DH27" s="218" t="str">
        <f t="shared" si="191"/>
        <v/>
      </c>
      <c r="DI27" s="218" t="str">
        <f t="shared" si="191"/>
        <v/>
      </c>
      <c r="DJ27" s="218" t="str">
        <f t="shared" si="191"/>
        <v/>
      </c>
      <c r="DK27" s="218" t="str">
        <f t="shared" si="191"/>
        <v/>
      </c>
      <c r="DL27" s="218" t="str">
        <f t="shared" si="191"/>
        <v/>
      </c>
      <c r="DM27" s="218" t="str">
        <f t="shared" si="191"/>
        <v/>
      </c>
      <c r="DN27" s="218" t="str">
        <f t="shared" si="191"/>
        <v/>
      </c>
      <c r="DO27" s="218" t="str">
        <f t="shared" si="191"/>
        <v/>
      </c>
      <c r="DP27" s="218" t="str">
        <f t="shared" si="191"/>
        <v/>
      </c>
      <c r="DQ27" s="218" t="str">
        <f t="shared" si="191"/>
        <v/>
      </c>
      <c r="DR27" s="218" t="str">
        <f t="shared" si="191"/>
        <v/>
      </c>
      <c r="DS27" s="218" t="str">
        <f t="shared" si="191"/>
        <v/>
      </c>
      <c r="DT27" s="218" t="str">
        <f t="shared" si="191"/>
        <v/>
      </c>
      <c r="DU27" s="218" t="str">
        <f t="shared" si="191"/>
        <v/>
      </c>
      <c r="DV27" s="218" t="str">
        <f t="shared" ref="DV27:EK27" si="192">IF(SUM(DV185,DV342,DV499,DV656,DV813)=0,"",SUM(DV185,DV342,DV499,DV656,DV813))</f>
        <v/>
      </c>
      <c r="DW27" s="218" t="str">
        <f t="shared" si="192"/>
        <v/>
      </c>
      <c r="DX27" s="218" t="str">
        <f t="shared" si="192"/>
        <v/>
      </c>
      <c r="DY27" s="218" t="str">
        <f t="shared" si="192"/>
        <v/>
      </c>
      <c r="DZ27" s="218" t="str">
        <f t="shared" si="192"/>
        <v/>
      </c>
      <c r="EA27" s="218" t="str">
        <f t="shared" si="192"/>
        <v/>
      </c>
      <c r="EB27" s="218" t="str">
        <f t="shared" si="192"/>
        <v/>
      </c>
      <c r="EC27" s="218" t="str">
        <f t="shared" si="192"/>
        <v/>
      </c>
      <c r="ED27" s="218" t="str">
        <f t="shared" si="192"/>
        <v/>
      </c>
      <c r="EE27" s="218" t="str">
        <f t="shared" si="192"/>
        <v/>
      </c>
      <c r="EF27" s="218" t="str">
        <f t="shared" si="192"/>
        <v/>
      </c>
      <c r="EG27" s="218" t="str">
        <f t="shared" si="192"/>
        <v/>
      </c>
      <c r="EH27" s="218" t="str">
        <f t="shared" si="192"/>
        <v/>
      </c>
      <c r="EI27" s="218" t="str">
        <f t="shared" si="192"/>
        <v/>
      </c>
      <c r="EJ27" s="218" t="str">
        <f t="shared" si="192"/>
        <v/>
      </c>
      <c r="EK27" s="218" t="str">
        <f t="shared" si="192"/>
        <v/>
      </c>
      <c r="EL27" s="218" t="str">
        <f t="shared" ref="EL27:FK27" si="193">IF(SUM(EL185,EL342,EL499,EL656,EL813)=0,"",SUM(EL185,EL342,EL499,EL656,EL813))</f>
        <v/>
      </c>
      <c r="EM27" s="218" t="str">
        <f t="shared" si="193"/>
        <v/>
      </c>
      <c r="EN27" s="218" t="str">
        <f t="shared" si="193"/>
        <v/>
      </c>
      <c r="EO27" s="218" t="str">
        <f t="shared" si="193"/>
        <v/>
      </c>
      <c r="EP27" s="218" t="str">
        <f t="shared" si="193"/>
        <v/>
      </c>
      <c r="EQ27" s="218" t="str">
        <f t="shared" si="193"/>
        <v/>
      </c>
      <c r="ER27" s="218" t="str">
        <f t="shared" si="193"/>
        <v/>
      </c>
      <c r="ES27" s="218" t="str">
        <f t="shared" si="193"/>
        <v/>
      </c>
      <c r="ET27" s="218" t="str">
        <f t="shared" si="193"/>
        <v/>
      </c>
      <c r="EU27" s="218" t="str">
        <f t="shared" si="193"/>
        <v/>
      </c>
      <c r="EV27" s="218" t="str">
        <f t="shared" si="193"/>
        <v/>
      </c>
      <c r="EW27" s="218" t="str">
        <f t="shared" si="193"/>
        <v/>
      </c>
      <c r="EX27" s="218" t="str">
        <f t="shared" si="193"/>
        <v/>
      </c>
      <c r="EY27" s="218" t="str">
        <f t="shared" si="193"/>
        <v/>
      </c>
      <c r="EZ27" s="218" t="str">
        <f t="shared" si="193"/>
        <v/>
      </c>
      <c r="FA27" s="218" t="str">
        <f t="shared" si="193"/>
        <v/>
      </c>
      <c r="FB27" s="218" t="str">
        <f t="shared" si="193"/>
        <v/>
      </c>
      <c r="FC27" s="218" t="str">
        <f t="shared" si="193"/>
        <v/>
      </c>
      <c r="FD27" s="218" t="str">
        <f t="shared" si="193"/>
        <v/>
      </c>
      <c r="FE27" s="218" t="str">
        <f t="shared" si="193"/>
        <v/>
      </c>
      <c r="FF27" s="218" t="str">
        <f t="shared" si="193"/>
        <v/>
      </c>
      <c r="FG27" s="218" t="str">
        <f t="shared" si="193"/>
        <v/>
      </c>
      <c r="FH27" s="218" t="str">
        <f t="shared" si="193"/>
        <v/>
      </c>
      <c r="FI27" s="218" t="str">
        <f t="shared" si="193"/>
        <v/>
      </c>
      <c r="FJ27" s="218" t="str">
        <f t="shared" si="193"/>
        <v/>
      </c>
      <c r="FK27" s="218" t="str">
        <f t="shared" si="193"/>
        <v/>
      </c>
      <c r="FL27" s="218" t="str">
        <f t="shared" ref="FL27:HN27" si="194">IF(SUM(FL185,FL342,FL499,FL656,FL813)=0,"",SUM(FL185,FL342,FL499,FL656,FL813))</f>
        <v/>
      </c>
      <c r="FM27" s="218" t="str">
        <f t="shared" si="194"/>
        <v/>
      </c>
      <c r="FN27" s="218" t="str">
        <f t="shared" si="194"/>
        <v/>
      </c>
      <c r="FO27" s="218" t="str">
        <f t="shared" si="194"/>
        <v/>
      </c>
      <c r="FP27" s="218" t="str">
        <f t="shared" si="194"/>
        <v/>
      </c>
      <c r="FQ27" s="218" t="str">
        <f t="shared" si="194"/>
        <v/>
      </c>
      <c r="FR27" s="218" t="str">
        <f t="shared" si="194"/>
        <v/>
      </c>
      <c r="FS27" s="218" t="str">
        <f t="shared" si="194"/>
        <v/>
      </c>
      <c r="FT27" s="218" t="str">
        <f t="shared" si="194"/>
        <v/>
      </c>
      <c r="FU27" s="218" t="str">
        <f t="shared" si="194"/>
        <v/>
      </c>
      <c r="FV27" s="218" t="str">
        <f t="shared" si="194"/>
        <v/>
      </c>
      <c r="FW27" s="218" t="str">
        <f t="shared" si="194"/>
        <v/>
      </c>
      <c r="FX27" s="218" t="str">
        <f t="shared" si="194"/>
        <v/>
      </c>
      <c r="FY27" s="218" t="str">
        <f t="shared" si="194"/>
        <v/>
      </c>
      <c r="FZ27" s="218" t="str">
        <f t="shared" si="194"/>
        <v/>
      </c>
      <c r="GA27" s="218" t="str">
        <f t="shared" si="194"/>
        <v/>
      </c>
      <c r="GB27" s="218" t="str">
        <f t="shared" si="194"/>
        <v/>
      </c>
      <c r="GC27" s="218" t="str">
        <f t="shared" si="194"/>
        <v/>
      </c>
      <c r="GD27" s="218" t="str">
        <f t="shared" si="194"/>
        <v/>
      </c>
      <c r="GE27" s="218" t="str">
        <f t="shared" si="194"/>
        <v/>
      </c>
      <c r="GF27" s="218" t="str">
        <f t="shared" si="194"/>
        <v/>
      </c>
      <c r="GG27" s="218" t="str">
        <f t="shared" si="194"/>
        <v/>
      </c>
      <c r="GH27" s="218" t="str">
        <f t="shared" si="194"/>
        <v/>
      </c>
      <c r="GI27" s="218" t="str">
        <f t="shared" si="194"/>
        <v/>
      </c>
      <c r="GJ27" s="218" t="str">
        <f t="shared" si="194"/>
        <v/>
      </c>
      <c r="GK27" s="218" t="str">
        <f t="shared" si="194"/>
        <v/>
      </c>
      <c r="GL27" s="218" t="str">
        <f t="shared" si="194"/>
        <v/>
      </c>
      <c r="GM27" s="218" t="str">
        <f t="shared" si="194"/>
        <v/>
      </c>
      <c r="GN27" s="218" t="str">
        <f t="shared" si="194"/>
        <v/>
      </c>
      <c r="GO27" s="218" t="str">
        <f t="shared" si="194"/>
        <v/>
      </c>
      <c r="GP27" s="218" t="str">
        <f t="shared" si="194"/>
        <v/>
      </c>
      <c r="GQ27" s="218" t="str">
        <f t="shared" si="194"/>
        <v/>
      </c>
      <c r="GR27" s="218" t="str">
        <f t="shared" si="194"/>
        <v/>
      </c>
      <c r="GS27" s="218" t="str">
        <f t="shared" si="194"/>
        <v/>
      </c>
      <c r="GT27" s="218" t="str">
        <f t="shared" si="194"/>
        <v/>
      </c>
      <c r="GU27" s="218" t="str">
        <f t="shared" si="194"/>
        <v/>
      </c>
      <c r="GV27" s="218" t="str">
        <f t="shared" si="194"/>
        <v/>
      </c>
      <c r="GW27" s="218" t="str">
        <f t="shared" si="194"/>
        <v/>
      </c>
      <c r="GX27" s="218" t="str">
        <f t="shared" si="194"/>
        <v/>
      </c>
      <c r="GY27" s="218" t="str">
        <f t="shared" si="194"/>
        <v/>
      </c>
      <c r="GZ27" s="218" t="str">
        <f t="shared" si="194"/>
        <v/>
      </c>
      <c r="HA27" s="218" t="str">
        <f t="shared" si="194"/>
        <v/>
      </c>
      <c r="HB27" s="218" t="str">
        <f t="shared" si="194"/>
        <v/>
      </c>
      <c r="HC27" s="218" t="str">
        <f t="shared" si="194"/>
        <v/>
      </c>
      <c r="HD27" s="218" t="str">
        <f t="shared" si="194"/>
        <v/>
      </c>
      <c r="HE27" s="218" t="str">
        <f t="shared" si="194"/>
        <v/>
      </c>
      <c r="HF27" s="218" t="str">
        <f t="shared" si="194"/>
        <v/>
      </c>
      <c r="HG27" s="218" t="str">
        <f t="shared" si="194"/>
        <v/>
      </c>
      <c r="HH27" s="218" t="str">
        <f t="shared" si="194"/>
        <v/>
      </c>
      <c r="HI27" s="218" t="str">
        <f t="shared" si="194"/>
        <v/>
      </c>
      <c r="HJ27" s="218" t="str">
        <f t="shared" si="194"/>
        <v/>
      </c>
      <c r="HK27" s="218" t="str">
        <f t="shared" si="194"/>
        <v/>
      </c>
      <c r="HL27" s="218" t="str">
        <f t="shared" si="194"/>
        <v/>
      </c>
      <c r="HM27" s="218" t="str">
        <f t="shared" si="194"/>
        <v/>
      </c>
      <c r="HN27" s="218" t="str">
        <f t="shared" si="194"/>
        <v/>
      </c>
      <c r="HO27" s="218" t="str">
        <f t="shared" ref="HO27:HQ27" si="195">IF(SUM(HO185,HO342,HO499,HO656,HO813)=0,"",SUM(HO185,HO342,HO499,HO656,HO813))</f>
        <v/>
      </c>
      <c r="HP27" s="218" t="str">
        <f t="shared" si="195"/>
        <v/>
      </c>
      <c r="HQ27" s="218" t="str">
        <f t="shared" si="195"/>
        <v/>
      </c>
    </row>
    <row r="28" spans="1:225" s="73" customFormat="1" ht="18" hidden="1" customHeight="1" x14ac:dyDescent="0.25">
      <c r="A28" s="223" t="str">
        <f t="shared" ref="A28:B28" si="196">IF(A186="","",A186)</f>
        <v/>
      </c>
      <c r="B28" s="173" t="str">
        <f t="shared" si="196"/>
        <v/>
      </c>
      <c r="C28" s="218">
        <f t="shared" si="14"/>
        <v>0</v>
      </c>
      <c r="D28" s="218">
        <f t="shared" si="15"/>
        <v>0</v>
      </c>
      <c r="E28" s="219">
        <f t="shared" ref="E28:F28" si="197">IFERROR(AVERAGE(E186,E343,E500,E657,E814),"")</f>
        <v>0</v>
      </c>
      <c r="F28" s="219">
        <f t="shared" si="197"/>
        <v>0</v>
      </c>
      <c r="G28" s="176" t="str">
        <f t="shared" si="179"/>
        <v/>
      </c>
      <c r="H28" s="176" t="str">
        <f t="shared" si="179"/>
        <v/>
      </c>
      <c r="I28" s="226" t="str">
        <f t="shared" si="179"/>
        <v/>
      </c>
      <c r="J28" s="226" t="str">
        <f t="shared" si="179"/>
        <v/>
      </c>
      <c r="K28" s="227" t="str">
        <f t="shared" si="180"/>
        <v/>
      </c>
      <c r="L28" s="227">
        <f t="shared" si="180"/>
        <v>1</v>
      </c>
      <c r="M28" s="226" t="str">
        <f t="shared" si="181"/>
        <v/>
      </c>
      <c r="N28" s="226" t="str">
        <f t="shared" si="181"/>
        <v/>
      </c>
      <c r="O28" s="491"/>
      <c r="P28" s="218" t="str">
        <f t="shared" ref="P28:BI28" si="198">IF(SUM(P186,P343,P500,P657,P814)=0,"",SUM(P186,P343,P500,P657,P814))</f>
        <v/>
      </c>
      <c r="Q28" s="218" t="str">
        <f t="shared" si="198"/>
        <v/>
      </c>
      <c r="R28" s="218" t="str">
        <f t="shared" si="198"/>
        <v/>
      </c>
      <c r="S28" s="218" t="str">
        <f t="shared" si="198"/>
        <v/>
      </c>
      <c r="T28" s="218" t="str">
        <f t="shared" si="198"/>
        <v/>
      </c>
      <c r="U28" s="218" t="str">
        <f t="shared" si="198"/>
        <v/>
      </c>
      <c r="V28" s="218" t="str">
        <f t="shared" si="198"/>
        <v/>
      </c>
      <c r="W28" s="218" t="str">
        <f t="shared" si="198"/>
        <v/>
      </c>
      <c r="X28" s="218" t="str">
        <f t="shared" si="198"/>
        <v/>
      </c>
      <c r="Y28" s="218" t="str">
        <f t="shared" si="198"/>
        <v/>
      </c>
      <c r="Z28" s="218" t="str">
        <f t="shared" si="198"/>
        <v/>
      </c>
      <c r="AA28" s="218" t="str">
        <f t="shared" si="198"/>
        <v/>
      </c>
      <c r="AB28" s="218" t="str">
        <f t="shared" si="198"/>
        <v/>
      </c>
      <c r="AC28" s="218" t="str">
        <f t="shared" si="198"/>
        <v/>
      </c>
      <c r="AD28" s="218" t="str">
        <f t="shared" si="198"/>
        <v/>
      </c>
      <c r="AE28" s="218" t="str">
        <f t="shared" si="198"/>
        <v/>
      </c>
      <c r="AF28" s="218" t="str">
        <f t="shared" si="198"/>
        <v/>
      </c>
      <c r="AG28" s="218" t="str">
        <f t="shared" si="198"/>
        <v/>
      </c>
      <c r="AH28" s="218" t="str">
        <f t="shared" si="198"/>
        <v/>
      </c>
      <c r="AI28" s="218" t="str">
        <f t="shared" si="198"/>
        <v/>
      </c>
      <c r="AJ28" s="218" t="str">
        <f t="shared" si="198"/>
        <v/>
      </c>
      <c r="AK28" s="218" t="str">
        <f t="shared" si="198"/>
        <v/>
      </c>
      <c r="AL28" s="218" t="str">
        <f t="shared" si="198"/>
        <v/>
      </c>
      <c r="AM28" s="218" t="str">
        <f t="shared" si="198"/>
        <v/>
      </c>
      <c r="AN28" s="218" t="str">
        <f t="shared" si="198"/>
        <v/>
      </c>
      <c r="AO28" s="218" t="str">
        <f t="shared" si="198"/>
        <v/>
      </c>
      <c r="AP28" s="218" t="str">
        <f t="shared" si="198"/>
        <v/>
      </c>
      <c r="AQ28" s="218" t="str">
        <f t="shared" si="198"/>
        <v/>
      </c>
      <c r="AR28" s="218" t="str">
        <f t="shared" si="198"/>
        <v/>
      </c>
      <c r="AS28" s="218" t="str">
        <f t="shared" si="198"/>
        <v/>
      </c>
      <c r="AT28" s="218" t="str">
        <f t="shared" si="198"/>
        <v/>
      </c>
      <c r="AU28" s="218" t="str">
        <f t="shared" si="198"/>
        <v/>
      </c>
      <c r="AV28" s="218" t="str">
        <f t="shared" si="198"/>
        <v/>
      </c>
      <c r="AW28" s="218" t="str">
        <f t="shared" si="198"/>
        <v/>
      </c>
      <c r="AX28" s="218" t="str">
        <f t="shared" si="198"/>
        <v/>
      </c>
      <c r="AY28" s="218" t="str">
        <f t="shared" si="198"/>
        <v/>
      </c>
      <c r="AZ28" s="218" t="str">
        <f t="shared" si="198"/>
        <v/>
      </c>
      <c r="BA28" s="218" t="str">
        <f t="shared" si="198"/>
        <v/>
      </c>
      <c r="BB28" s="218" t="str">
        <f t="shared" si="198"/>
        <v/>
      </c>
      <c r="BC28" s="218" t="str">
        <f t="shared" si="198"/>
        <v/>
      </c>
      <c r="BD28" s="218" t="str">
        <f t="shared" si="198"/>
        <v/>
      </c>
      <c r="BE28" s="218" t="str">
        <f t="shared" si="198"/>
        <v/>
      </c>
      <c r="BF28" s="218" t="str">
        <f t="shared" si="198"/>
        <v/>
      </c>
      <c r="BG28" s="218" t="str">
        <f t="shared" si="198"/>
        <v/>
      </c>
      <c r="BH28" s="218" t="str">
        <f t="shared" si="198"/>
        <v/>
      </c>
      <c r="BI28" s="218" t="str">
        <f t="shared" si="198"/>
        <v/>
      </c>
      <c r="BJ28" s="218" t="str">
        <f t="shared" ref="BJ28:DU28" si="199">IF(SUM(BJ186,BJ343,BJ500,BJ657,BJ814)=0,"",SUM(BJ186,BJ343,BJ500,BJ657,BJ814))</f>
        <v/>
      </c>
      <c r="BK28" s="218" t="str">
        <f t="shared" si="199"/>
        <v/>
      </c>
      <c r="BL28" s="218" t="str">
        <f t="shared" si="199"/>
        <v/>
      </c>
      <c r="BM28" s="218" t="str">
        <f t="shared" si="199"/>
        <v/>
      </c>
      <c r="BN28" s="218" t="str">
        <f t="shared" si="199"/>
        <v/>
      </c>
      <c r="BO28" s="218" t="str">
        <f t="shared" si="199"/>
        <v/>
      </c>
      <c r="BP28" s="218" t="str">
        <f t="shared" si="199"/>
        <v/>
      </c>
      <c r="BQ28" s="218" t="str">
        <f t="shared" si="199"/>
        <v/>
      </c>
      <c r="BR28" s="218" t="str">
        <f t="shared" si="199"/>
        <v/>
      </c>
      <c r="BS28" s="218" t="str">
        <f t="shared" si="199"/>
        <v/>
      </c>
      <c r="BT28" s="218" t="str">
        <f t="shared" si="199"/>
        <v/>
      </c>
      <c r="BU28" s="218" t="str">
        <f t="shared" si="199"/>
        <v/>
      </c>
      <c r="BV28" s="218" t="str">
        <f t="shared" si="199"/>
        <v/>
      </c>
      <c r="BW28" s="218" t="str">
        <f t="shared" si="199"/>
        <v/>
      </c>
      <c r="BX28" s="218" t="str">
        <f t="shared" si="199"/>
        <v/>
      </c>
      <c r="BY28" s="218" t="str">
        <f t="shared" si="199"/>
        <v/>
      </c>
      <c r="BZ28" s="218" t="str">
        <f t="shared" si="199"/>
        <v/>
      </c>
      <c r="CA28" s="218" t="str">
        <f t="shared" si="199"/>
        <v/>
      </c>
      <c r="CB28" s="218" t="str">
        <f t="shared" si="199"/>
        <v/>
      </c>
      <c r="CC28" s="218" t="str">
        <f t="shared" si="199"/>
        <v/>
      </c>
      <c r="CD28" s="218" t="str">
        <f t="shared" si="199"/>
        <v/>
      </c>
      <c r="CE28" s="218" t="str">
        <f t="shared" si="199"/>
        <v/>
      </c>
      <c r="CF28" s="218" t="str">
        <f t="shared" si="199"/>
        <v/>
      </c>
      <c r="CG28" s="218" t="str">
        <f t="shared" si="199"/>
        <v/>
      </c>
      <c r="CH28" s="218" t="str">
        <f t="shared" si="199"/>
        <v/>
      </c>
      <c r="CI28" s="218" t="str">
        <f t="shared" si="199"/>
        <v/>
      </c>
      <c r="CJ28" s="218" t="str">
        <f t="shared" si="199"/>
        <v/>
      </c>
      <c r="CK28" s="218" t="str">
        <f t="shared" si="199"/>
        <v/>
      </c>
      <c r="CL28" s="218" t="str">
        <f t="shared" si="199"/>
        <v/>
      </c>
      <c r="CM28" s="218" t="str">
        <f t="shared" si="199"/>
        <v/>
      </c>
      <c r="CN28" s="218" t="str">
        <f t="shared" si="199"/>
        <v/>
      </c>
      <c r="CO28" s="218" t="str">
        <f t="shared" si="199"/>
        <v/>
      </c>
      <c r="CP28" s="218" t="str">
        <f t="shared" si="199"/>
        <v/>
      </c>
      <c r="CQ28" s="218" t="str">
        <f t="shared" si="199"/>
        <v/>
      </c>
      <c r="CR28" s="218" t="str">
        <f t="shared" si="199"/>
        <v/>
      </c>
      <c r="CS28" s="218" t="str">
        <f t="shared" si="199"/>
        <v/>
      </c>
      <c r="CT28" s="218" t="str">
        <f t="shared" si="199"/>
        <v/>
      </c>
      <c r="CU28" s="218" t="str">
        <f t="shared" si="199"/>
        <v/>
      </c>
      <c r="CV28" s="218" t="str">
        <f t="shared" si="199"/>
        <v/>
      </c>
      <c r="CW28" s="218" t="str">
        <f t="shared" si="199"/>
        <v/>
      </c>
      <c r="CX28" s="218" t="str">
        <f t="shared" si="199"/>
        <v/>
      </c>
      <c r="CY28" s="218" t="str">
        <f t="shared" si="199"/>
        <v/>
      </c>
      <c r="CZ28" s="218" t="str">
        <f t="shared" si="199"/>
        <v/>
      </c>
      <c r="DA28" s="218" t="str">
        <f t="shared" si="199"/>
        <v/>
      </c>
      <c r="DB28" s="218" t="str">
        <f t="shared" si="199"/>
        <v/>
      </c>
      <c r="DC28" s="218" t="str">
        <f t="shared" si="199"/>
        <v/>
      </c>
      <c r="DD28" s="218" t="str">
        <f t="shared" si="199"/>
        <v/>
      </c>
      <c r="DE28" s="218" t="str">
        <f t="shared" si="199"/>
        <v/>
      </c>
      <c r="DF28" s="218" t="str">
        <f t="shared" si="199"/>
        <v/>
      </c>
      <c r="DG28" s="218" t="str">
        <f t="shared" si="199"/>
        <v/>
      </c>
      <c r="DH28" s="218" t="str">
        <f t="shared" si="199"/>
        <v/>
      </c>
      <c r="DI28" s="218" t="str">
        <f t="shared" si="199"/>
        <v/>
      </c>
      <c r="DJ28" s="218" t="str">
        <f t="shared" si="199"/>
        <v/>
      </c>
      <c r="DK28" s="218" t="str">
        <f t="shared" si="199"/>
        <v/>
      </c>
      <c r="DL28" s="218" t="str">
        <f t="shared" si="199"/>
        <v/>
      </c>
      <c r="DM28" s="218" t="str">
        <f t="shared" si="199"/>
        <v/>
      </c>
      <c r="DN28" s="218" t="str">
        <f t="shared" si="199"/>
        <v/>
      </c>
      <c r="DO28" s="218" t="str">
        <f t="shared" si="199"/>
        <v/>
      </c>
      <c r="DP28" s="218" t="str">
        <f t="shared" si="199"/>
        <v/>
      </c>
      <c r="DQ28" s="218" t="str">
        <f t="shared" si="199"/>
        <v/>
      </c>
      <c r="DR28" s="218" t="str">
        <f t="shared" si="199"/>
        <v/>
      </c>
      <c r="DS28" s="218" t="str">
        <f t="shared" si="199"/>
        <v/>
      </c>
      <c r="DT28" s="218" t="str">
        <f t="shared" si="199"/>
        <v/>
      </c>
      <c r="DU28" s="218" t="str">
        <f t="shared" si="199"/>
        <v/>
      </c>
      <c r="DV28" s="218" t="str">
        <f t="shared" ref="DV28:EK28" si="200">IF(SUM(DV186,DV343,DV500,DV657,DV814)=0,"",SUM(DV186,DV343,DV500,DV657,DV814))</f>
        <v/>
      </c>
      <c r="DW28" s="218" t="str">
        <f t="shared" si="200"/>
        <v/>
      </c>
      <c r="DX28" s="218" t="str">
        <f t="shared" si="200"/>
        <v/>
      </c>
      <c r="DY28" s="218" t="str">
        <f t="shared" si="200"/>
        <v/>
      </c>
      <c r="DZ28" s="218" t="str">
        <f t="shared" si="200"/>
        <v/>
      </c>
      <c r="EA28" s="218" t="str">
        <f t="shared" si="200"/>
        <v/>
      </c>
      <c r="EB28" s="218" t="str">
        <f t="shared" si="200"/>
        <v/>
      </c>
      <c r="EC28" s="218" t="str">
        <f t="shared" si="200"/>
        <v/>
      </c>
      <c r="ED28" s="218" t="str">
        <f t="shared" si="200"/>
        <v/>
      </c>
      <c r="EE28" s="218" t="str">
        <f t="shared" si="200"/>
        <v/>
      </c>
      <c r="EF28" s="218" t="str">
        <f t="shared" si="200"/>
        <v/>
      </c>
      <c r="EG28" s="218" t="str">
        <f t="shared" si="200"/>
        <v/>
      </c>
      <c r="EH28" s="218" t="str">
        <f t="shared" si="200"/>
        <v/>
      </c>
      <c r="EI28" s="218" t="str">
        <f t="shared" si="200"/>
        <v/>
      </c>
      <c r="EJ28" s="218" t="str">
        <f t="shared" si="200"/>
        <v/>
      </c>
      <c r="EK28" s="218" t="str">
        <f t="shared" si="200"/>
        <v/>
      </c>
      <c r="EL28" s="218" t="str">
        <f t="shared" ref="EL28:FK28" si="201">IF(SUM(EL186,EL343,EL500,EL657,EL814)=0,"",SUM(EL186,EL343,EL500,EL657,EL814))</f>
        <v/>
      </c>
      <c r="EM28" s="218" t="str">
        <f t="shared" si="201"/>
        <v/>
      </c>
      <c r="EN28" s="218" t="str">
        <f t="shared" si="201"/>
        <v/>
      </c>
      <c r="EO28" s="218" t="str">
        <f t="shared" si="201"/>
        <v/>
      </c>
      <c r="EP28" s="218" t="str">
        <f t="shared" si="201"/>
        <v/>
      </c>
      <c r="EQ28" s="218" t="str">
        <f t="shared" si="201"/>
        <v/>
      </c>
      <c r="ER28" s="218" t="str">
        <f t="shared" si="201"/>
        <v/>
      </c>
      <c r="ES28" s="218" t="str">
        <f t="shared" si="201"/>
        <v/>
      </c>
      <c r="ET28" s="218" t="str">
        <f t="shared" si="201"/>
        <v/>
      </c>
      <c r="EU28" s="218" t="str">
        <f t="shared" si="201"/>
        <v/>
      </c>
      <c r="EV28" s="218" t="str">
        <f t="shared" si="201"/>
        <v/>
      </c>
      <c r="EW28" s="218" t="str">
        <f t="shared" si="201"/>
        <v/>
      </c>
      <c r="EX28" s="218" t="str">
        <f t="shared" si="201"/>
        <v/>
      </c>
      <c r="EY28" s="218" t="str">
        <f t="shared" si="201"/>
        <v/>
      </c>
      <c r="EZ28" s="218" t="str">
        <f t="shared" si="201"/>
        <v/>
      </c>
      <c r="FA28" s="218" t="str">
        <f t="shared" si="201"/>
        <v/>
      </c>
      <c r="FB28" s="218" t="str">
        <f t="shared" si="201"/>
        <v/>
      </c>
      <c r="FC28" s="218" t="str">
        <f t="shared" si="201"/>
        <v/>
      </c>
      <c r="FD28" s="218" t="str">
        <f t="shared" si="201"/>
        <v/>
      </c>
      <c r="FE28" s="218" t="str">
        <f t="shared" si="201"/>
        <v/>
      </c>
      <c r="FF28" s="218" t="str">
        <f t="shared" si="201"/>
        <v/>
      </c>
      <c r="FG28" s="218" t="str">
        <f t="shared" si="201"/>
        <v/>
      </c>
      <c r="FH28" s="218" t="str">
        <f t="shared" si="201"/>
        <v/>
      </c>
      <c r="FI28" s="218" t="str">
        <f t="shared" si="201"/>
        <v/>
      </c>
      <c r="FJ28" s="218" t="str">
        <f t="shared" si="201"/>
        <v/>
      </c>
      <c r="FK28" s="218" t="str">
        <f t="shared" si="201"/>
        <v/>
      </c>
      <c r="FL28" s="218" t="str">
        <f t="shared" ref="FL28:HN28" si="202">IF(SUM(FL186,FL343,FL500,FL657,FL814)=0,"",SUM(FL186,FL343,FL500,FL657,FL814))</f>
        <v/>
      </c>
      <c r="FM28" s="218" t="str">
        <f t="shared" si="202"/>
        <v/>
      </c>
      <c r="FN28" s="218" t="str">
        <f t="shared" si="202"/>
        <v/>
      </c>
      <c r="FO28" s="218" t="str">
        <f t="shared" si="202"/>
        <v/>
      </c>
      <c r="FP28" s="218" t="str">
        <f t="shared" si="202"/>
        <v/>
      </c>
      <c r="FQ28" s="218" t="str">
        <f t="shared" si="202"/>
        <v/>
      </c>
      <c r="FR28" s="218" t="str">
        <f t="shared" si="202"/>
        <v/>
      </c>
      <c r="FS28" s="218" t="str">
        <f t="shared" si="202"/>
        <v/>
      </c>
      <c r="FT28" s="218" t="str">
        <f t="shared" si="202"/>
        <v/>
      </c>
      <c r="FU28" s="218" t="str">
        <f t="shared" si="202"/>
        <v/>
      </c>
      <c r="FV28" s="218" t="str">
        <f t="shared" si="202"/>
        <v/>
      </c>
      <c r="FW28" s="218" t="str">
        <f t="shared" si="202"/>
        <v/>
      </c>
      <c r="FX28" s="218" t="str">
        <f t="shared" si="202"/>
        <v/>
      </c>
      <c r="FY28" s="218" t="str">
        <f t="shared" si="202"/>
        <v/>
      </c>
      <c r="FZ28" s="218" t="str">
        <f t="shared" si="202"/>
        <v/>
      </c>
      <c r="GA28" s="218" t="str">
        <f t="shared" si="202"/>
        <v/>
      </c>
      <c r="GB28" s="218" t="str">
        <f t="shared" si="202"/>
        <v/>
      </c>
      <c r="GC28" s="218" t="str">
        <f t="shared" si="202"/>
        <v/>
      </c>
      <c r="GD28" s="218" t="str">
        <f t="shared" si="202"/>
        <v/>
      </c>
      <c r="GE28" s="218" t="str">
        <f t="shared" si="202"/>
        <v/>
      </c>
      <c r="GF28" s="218" t="str">
        <f t="shared" si="202"/>
        <v/>
      </c>
      <c r="GG28" s="218" t="str">
        <f t="shared" si="202"/>
        <v/>
      </c>
      <c r="GH28" s="218" t="str">
        <f t="shared" si="202"/>
        <v/>
      </c>
      <c r="GI28" s="218" t="str">
        <f t="shared" si="202"/>
        <v/>
      </c>
      <c r="GJ28" s="218" t="str">
        <f t="shared" si="202"/>
        <v/>
      </c>
      <c r="GK28" s="218" t="str">
        <f t="shared" si="202"/>
        <v/>
      </c>
      <c r="GL28" s="218" t="str">
        <f t="shared" si="202"/>
        <v/>
      </c>
      <c r="GM28" s="218" t="str">
        <f t="shared" si="202"/>
        <v/>
      </c>
      <c r="GN28" s="218" t="str">
        <f t="shared" si="202"/>
        <v/>
      </c>
      <c r="GO28" s="218" t="str">
        <f t="shared" si="202"/>
        <v/>
      </c>
      <c r="GP28" s="218" t="str">
        <f t="shared" si="202"/>
        <v/>
      </c>
      <c r="GQ28" s="218" t="str">
        <f t="shared" si="202"/>
        <v/>
      </c>
      <c r="GR28" s="218" t="str">
        <f t="shared" si="202"/>
        <v/>
      </c>
      <c r="GS28" s="218" t="str">
        <f t="shared" si="202"/>
        <v/>
      </c>
      <c r="GT28" s="218" t="str">
        <f t="shared" si="202"/>
        <v/>
      </c>
      <c r="GU28" s="218" t="str">
        <f t="shared" si="202"/>
        <v/>
      </c>
      <c r="GV28" s="218" t="str">
        <f t="shared" si="202"/>
        <v/>
      </c>
      <c r="GW28" s="218" t="str">
        <f t="shared" si="202"/>
        <v/>
      </c>
      <c r="GX28" s="218" t="str">
        <f t="shared" si="202"/>
        <v/>
      </c>
      <c r="GY28" s="218" t="str">
        <f t="shared" si="202"/>
        <v/>
      </c>
      <c r="GZ28" s="218" t="str">
        <f t="shared" si="202"/>
        <v/>
      </c>
      <c r="HA28" s="218" t="str">
        <f t="shared" si="202"/>
        <v/>
      </c>
      <c r="HB28" s="218" t="str">
        <f t="shared" si="202"/>
        <v/>
      </c>
      <c r="HC28" s="218" t="str">
        <f t="shared" si="202"/>
        <v/>
      </c>
      <c r="HD28" s="218" t="str">
        <f t="shared" si="202"/>
        <v/>
      </c>
      <c r="HE28" s="218" t="str">
        <f t="shared" si="202"/>
        <v/>
      </c>
      <c r="HF28" s="218" t="str">
        <f t="shared" si="202"/>
        <v/>
      </c>
      <c r="HG28" s="218" t="str">
        <f t="shared" si="202"/>
        <v/>
      </c>
      <c r="HH28" s="218" t="str">
        <f t="shared" si="202"/>
        <v/>
      </c>
      <c r="HI28" s="218" t="str">
        <f t="shared" si="202"/>
        <v/>
      </c>
      <c r="HJ28" s="218" t="str">
        <f t="shared" si="202"/>
        <v/>
      </c>
      <c r="HK28" s="218" t="str">
        <f t="shared" si="202"/>
        <v/>
      </c>
      <c r="HL28" s="218" t="str">
        <f t="shared" si="202"/>
        <v/>
      </c>
      <c r="HM28" s="218" t="str">
        <f t="shared" si="202"/>
        <v/>
      </c>
      <c r="HN28" s="218" t="str">
        <f t="shared" si="202"/>
        <v/>
      </c>
      <c r="HO28" s="218" t="str">
        <f t="shared" ref="HO28:HQ28" si="203">IF(SUM(HO186,HO343,HO500,HO657,HO814)=0,"",SUM(HO186,HO343,HO500,HO657,HO814))</f>
        <v/>
      </c>
      <c r="HP28" s="218" t="str">
        <f t="shared" si="203"/>
        <v/>
      </c>
      <c r="HQ28" s="218" t="str">
        <f t="shared" si="203"/>
        <v/>
      </c>
    </row>
    <row r="29" spans="1:225" s="73" customFormat="1" ht="18" hidden="1" customHeight="1" x14ac:dyDescent="0.25">
      <c r="A29" s="223" t="str">
        <f t="shared" ref="A29:B29" si="204">IF(A187="","",A187)</f>
        <v/>
      </c>
      <c r="B29" s="173" t="str">
        <f t="shared" si="204"/>
        <v/>
      </c>
      <c r="C29" s="218">
        <f t="shared" si="14"/>
        <v>0</v>
      </c>
      <c r="D29" s="218">
        <f t="shared" si="15"/>
        <v>0</v>
      </c>
      <c r="E29" s="219">
        <f t="shared" ref="E29:F29" si="205">IFERROR(AVERAGE(E187,E344,E501,E658,E815),"")</f>
        <v>0</v>
      </c>
      <c r="F29" s="219">
        <f t="shared" si="205"/>
        <v>0</v>
      </c>
      <c r="G29" s="176" t="str">
        <f t="shared" si="179"/>
        <v/>
      </c>
      <c r="H29" s="176" t="str">
        <f t="shared" si="179"/>
        <v/>
      </c>
      <c r="I29" s="226" t="str">
        <f t="shared" si="179"/>
        <v/>
      </c>
      <c r="J29" s="226" t="str">
        <f t="shared" si="179"/>
        <v/>
      </c>
      <c r="K29" s="227" t="str">
        <f t="shared" si="180"/>
        <v/>
      </c>
      <c r="L29" s="227">
        <f t="shared" si="180"/>
        <v>1</v>
      </c>
      <c r="M29" s="226" t="str">
        <f t="shared" si="181"/>
        <v/>
      </c>
      <c r="N29" s="226" t="str">
        <f t="shared" si="181"/>
        <v/>
      </c>
      <c r="O29" s="491"/>
      <c r="P29" s="218" t="str">
        <f t="shared" ref="P29:BI29" si="206">IF(SUM(P187,P344,P501,P658,P815)=0,"",SUM(P187,P344,P501,P658,P815))</f>
        <v/>
      </c>
      <c r="Q29" s="218" t="str">
        <f t="shared" si="206"/>
        <v/>
      </c>
      <c r="R29" s="218" t="str">
        <f t="shared" si="206"/>
        <v/>
      </c>
      <c r="S29" s="218" t="str">
        <f t="shared" si="206"/>
        <v/>
      </c>
      <c r="T29" s="218" t="str">
        <f t="shared" si="206"/>
        <v/>
      </c>
      <c r="U29" s="218" t="str">
        <f t="shared" si="206"/>
        <v/>
      </c>
      <c r="V29" s="218" t="str">
        <f t="shared" si="206"/>
        <v/>
      </c>
      <c r="W29" s="218" t="str">
        <f t="shared" si="206"/>
        <v/>
      </c>
      <c r="X29" s="218" t="str">
        <f t="shared" si="206"/>
        <v/>
      </c>
      <c r="Y29" s="218" t="str">
        <f t="shared" si="206"/>
        <v/>
      </c>
      <c r="Z29" s="218" t="str">
        <f t="shared" si="206"/>
        <v/>
      </c>
      <c r="AA29" s="218" t="str">
        <f t="shared" si="206"/>
        <v/>
      </c>
      <c r="AB29" s="218" t="str">
        <f t="shared" si="206"/>
        <v/>
      </c>
      <c r="AC29" s="218" t="str">
        <f t="shared" si="206"/>
        <v/>
      </c>
      <c r="AD29" s="218" t="str">
        <f t="shared" si="206"/>
        <v/>
      </c>
      <c r="AE29" s="218" t="str">
        <f t="shared" si="206"/>
        <v/>
      </c>
      <c r="AF29" s="218" t="str">
        <f t="shared" si="206"/>
        <v/>
      </c>
      <c r="AG29" s="218" t="str">
        <f t="shared" si="206"/>
        <v/>
      </c>
      <c r="AH29" s="218" t="str">
        <f t="shared" si="206"/>
        <v/>
      </c>
      <c r="AI29" s="218" t="str">
        <f t="shared" si="206"/>
        <v/>
      </c>
      <c r="AJ29" s="218" t="str">
        <f t="shared" si="206"/>
        <v/>
      </c>
      <c r="AK29" s="218" t="str">
        <f t="shared" si="206"/>
        <v/>
      </c>
      <c r="AL29" s="218" t="str">
        <f t="shared" si="206"/>
        <v/>
      </c>
      <c r="AM29" s="218" t="str">
        <f t="shared" si="206"/>
        <v/>
      </c>
      <c r="AN29" s="218" t="str">
        <f t="shared" si="206"/>
        <v/>
      </c>
      <c r="AO29" s="218" t="str">
        <f t="shared" si="206"/>
        <v/>
      </c>
      <c r="AP29" s="218" t="str">
        <f t="shared" si="206"/>
        <v/>
      </c>
      <c r="AQ29" s="218" t="str">
        <f t="shared" si="206"/>
        <v/>
      </c>
      <c r="AR29" s="218" t="str">
        <f t="shared" si="206"/>
        <v/>
      </c>
      <c r="AS29" s="218" t="str">
        <f t="shared" si="206"/>
        <v/>
      </c>
      <c r="AT29" s="218" t="str">
        <f t="shared" si="206"/>
        <v/>
      </c>
      <c r="AU29" s="218" t="str">
        <f t="shared" si="206"/>
        <v/>
      </c>
      <c r="AV29" s="218" t="str">
        <f t="shared" si="206"/>
        <v/>
      </c>
      <c r="AW29" s="218" t="str">
        <f t="shared" si="206"/>
        <v/>
      </c>
      <c r="AX29" s="218" t="str">
        <f t="shared" si="206"/>
        <v/>
      </c>
      <c r="AY29" s="218" t="str">
        <f t="shared" si="206"/>
        <v/>
      </c>
      <c r="AZ29" s="218" t="str">
        <f t="shared" si="206"/>
        <v/>
      </c>
      <c r="BA29" s="218" t="str">
        <f t="shared" si="206"/>
        <v/>
      </c>
      <c r="BB29" s="218" t="str">
        <f t="shared" si="206"/>
        <v/>
      </c>
      <c r="BC29" s="218" t="str">
        <f t="shared" si="206"/>
        <v/>
      </c>
      <c r="BD29" s="218" t="str">
        <f t="shared" si="206"/>
        <v/>
      </c>
      <c r="BE29" s="218" t="str">
        <f t="shared" si="206"/>
        <v/>
      </c>
      <c r="BF29" s="218" t="str">
        <f t="shared" si="206"/>
        <v/>
      </c>
      <c r="BG29" s="218" t="str">
        <f t="shared" si="206"/>
        <v/>
      </c>
      <c r="BH29" s="218" t="str">
        <f t="shared" si="206"/>
        <v/>
      </c>
      <c r="BI29" s="218" t="str">
        <f t="shared" si="206"/>
        <v/>
      </c>
      <c r="BJ29" s="218" t="str">
        <f t="shared" ref="BJ29:DU29" si="207">IF(SUM(BJ187,BJ344,BJ501,BJ658,BJ815)=0,"",SUM(BJ187,BJ344,BJ501,BJ658,BJ815))</f>
        <v/>
      </c>
      <c r="BK29" s="218" t="str">
        <f t="shared" si="207"/>
        <v/>
      </c>
      <c r="BL29" s="218" t="str">
        <f t="shared" si="207"/>
        <v/>
      </c>
      <c r="BM29" s="218" t="str">
        <f t="shared" si="207"/>
        <v/>
      </c>
      <c r="BN29" s="218" t="str">
        <f t="shared" si="207"/>
        <v/>
      </c>
      <c r="BO29" s="218" t="str">
        <f t="shared" si="207"/>
        <v/>
      </c>
      <c r="BP29" s="218" t="str">
        <f t="shared" si="207"/>
        <v/>
      </c>
      <c r="BQ29" s="218" t="str">
        <f t="shared" si="207"/>
        <v/>
      </c>
      <c r="BR29" s="218" t="str">
        <f t="shared" si="207"/>
        <v/>
      </c>
      <c r="BS29" s="218" t="str">
        <f t="shared" si="207"/>
        <v/>
      </c>
      <c r="BT29" s="218" t="str">
        <f t="shared" si="207"/>
        <v/>
      </c>
      <c r="BU29" s="218" t="str">
        <f t="shared" si="207"/>
        <v/>
      </c>
      <c r="BV29" s="218" t="str">
        <f t="shared" si="207"/>
        <v/>
      </c>
      <c r="BW29" s="218" t="str">
        <f t="shared" si="207"/>
        <v/>
      </c>
      <c r="BX29" s="218" t="str">
        <f t="shared" si="207"/>
        <v/>
      </c>
      <c r="BY29" s="218" t="str">
        <f t="shared" si="207"/>
        <v/>
      </c>
      <c r="BZ29" s="218" t="str">
        <f t="shared" si="207"/>
        <v/>
      </c>
      <c r="CA29" s="218" t="str">
        <f t="shared" si="207"/>
        <v/>
      </c>
      <c r="CB29" s="218" t="str">
        <f t="shared" si="207"/>
        <v/>
      </c>
      <c r="CC29" s="218" t="str">
        <f t="shared" si="207"/>
        <v/>
      </c>
      <c r="CD29" s="218" t="str">
        <f t="shared" si="207"/>
        <v/>
      </c>
      <c r="CE29" s="218" t="str">
        <f t="shared" si="207"/>
        <v/>
      </c>
      <c r="CF29" s="218" t="str">
        <f t="shared" si="207"/>
        <v/>
      </c>
      <c r="CG29" s="218" t="str">
        <f t="shared" si="207"/>
        <v/>
      </c>
      <c r="CH29" s="218" t="str">
        <f t="shared" si="207"/>
        <v/>
      </c>
      <c r="CI29" s="218" t="str">
        <f t="shared" si="207"/>
        <v/>
      </c>
      <c r="CJ29" s="218" t="str">
        <f t="shared" si="207"/>
        <v/>
      </c>
      <c r="CK29" s="218" t="str">
        <f t="shared" si="207"/>
        <v/>
      </c>
      <c r="CL29" s="218" t="str">
        <f t="shared" si="207"/>
        <v/>
      </c>
      <c r="CM29" s="218" t="str">
        <f t="shared" si="207"/>
        <v/>
      </c>
      <c r="CN29" s="218" t="str">
        <f t="shared" si="207"/>
        <v/>
      </c>
      <c r="CO29" s="218" t="str">
        <f t="shared" si="207"/>
        <v/>
      </c>
      <c r="CP29" s="218" t="str">
        <f t="shared" si="207"/>
        <v/>
      </c>
      <c r="CQ29" s="218" t="str">
        <f t="shared" si="207"/>
        <v/>
      </c>
      <c r="CR29" s="218" t="str">
        <f t="shared" si="207"/>
        <v/>
      </c>
      <c r="CS29" s="218" t="str">
        <f t="shared" si="207"/>
        <v/>
      </c>
      <c r="CT29" s="218" t="str">
        <f t="shared" si="207"/>
        <v/>
      </c>
      <c r="CU29" s="218" t="str">
        <f t="shared" si="207"/>
        <v/>
      </c>
      <c r="CV29" s="218" t="str">
        <f t="shared" si="207"/>
        <v/>
      </c>
      <c r="CW29" s="218" t="str">
        <f t="shared" si="207"/>
        <v/>
      </c>
      <c r="CX29" s="218" t="str">
        <f t="shared" si="207"/>
        <v/>
      </c>
      <c r="CY29" s="218" t="str">
        <f t="shared" si="207"/>
        <v/>
      </c>
      <c r="CZ29" s="218" t="str">
        <f t="shared" si="207"/>
        <v/>
      </c>
      <c r="DA29" s="218" t="str">
        <f t="shared" si="207"/>
        <v/>
      </c>
      <c r="DB29" s="218" t="str">
        <f t="shared" si="207"/>
        <v/>
      </c>
      <c r="DC29" s="218" t="str">
        <f t="shared" si="207"/>
        <v/>
      </c>
      <c r="DD29" s="218" t="str">
        <f t="shared" si="207"/>
        <v/>
      </c>
      <c r="DE29" s="218" t="str">
        <f t="shared" si="207"/>
        <v/>
      </c>
      <c r="DF29" s="218" t="str">
        <f t="shared" si="207"/>
        <v/>
      </c>
      <c r="DG29" s="218" t="str">
        <f t="shared" si="207"/>
        <v/>
      </c>
      <c r="DH29" s="218" t="str">
        <f t="shared" si="207"/>
        <v/>
      </c>
      <c r="DI29" s="218" t="str">
        <f t="shared" si="207"/>
        <v/>
      </c>
      <c r="DJ29" s="218" t="str">
        <f t="shared" si="207"/>
        <v/>
      </c>
      <c r="DK29" s="218" t="str">
        <f t="shared" si="207"/>
        <v/>
      </c>
      <c r="DL29" s="218" t="str">
        <f t="shared" si="207"/>
        <v/>
      </c>
      <c r="DM29" s="218" t="str">
        <f t="shared" si="207"/>
        <v/>
      </c>
      <c r="DN29" s="218" t="str">
        <f t="shared" si="207"/>
        <v/>
      </c>
      <c r="DO29" s="218" t="str">
        <f t="shared" si="207"/>
        <v/>
      </c>
      <c r="DP29" s="218" t="str">
        <f t="shared" si="207"/>
        <v/>
      </c>
      <c r="DQ29" s="218" t="str">
        <f t="shared" si="207"/>
        <v/>
      </c>
      <c r="DR29" s="218" t="str">
        <f t="shared" si="207"/>
        <v/>
      </c>
      <c r="DS29" s="218" t="str">
        <f t="shared" si="207"/>
        <v/>
      </c>
      <c r="DT29" s="218" t="str">
        <f t="shared" si="207"/>
        <v/>
      </c>
      <c r="DU29" s="218" t="str">
        <f t="shared" si="207"/>
        <v/>
      </c>
      <c r="DV29" s="218" t="str">
        <f t="shared" ref="DV29:EK29" si="208">IF(SUM(DV187,DV344,DV501,DV658,DV815)=0,"",SUM(DV187,DV344,DV501,DV658,DV815))</f>
        <v/>
      </c>
      <c r="DW29" s="218" t="str">
        <f t="shared" si="208"/>
        <v/>
      </c>
      <c r="DX29" s="218" t="str">
        <f t="shared" si="208"/>
        <v/>
      </c>
      <c r="DY29" s="218" t="str">
        <f t="shared" si="208"/>
        <v/>
      </c>
      <c r="DZ29" s="218" t="str">
        <f t="shared" si="208"/>
        <v/>
      </c>
      <c r="EA29" s="218" t="str">
        <f t="shared" si="208"/>
        <v/>
      </c>
      <c r="EB29" s="218" t="str">
        <f t="shared" si="208"/>
        <v/>
      </c>
      <c r="EC29" s="218" t="str">
        <f t="shared" si="208"/>
        <v/>
      </c>
      <c r="ED29" s="218" t="str">
        <f t="shared" si="208"/>
        <v/>
      </c>
      <c r="EE29" s="218" t="str">
        <f t="shared" si="208"/>
        <v/>
      </c>
      <c r="EF29" s="218" t="str">
        <f t="shared" si="208"/>
        <v/>
      </c>
      <c r="EG29" s="218" t="str">
        <f t="shared" si="208"/>
        <v/>
      </c>
      <c r="EH29" s="218" t="str">
        <f t="shared" si="208"/>
        <v/>
      </c>
      <c r="EI29" s="218" t="str">
        <f t="shared" si="208"/>
        <v/>
      </c>
      <c r="EJ29" s="218" t="str">
        <f t="shared" si="208"/>
        <v/>
      </c>
      <c r="EK29" s="218" t="str">
        <f t="shared" si="208"/>
        <v/>
      </c>
      <c r="EL29" s="218" t="str">
        <f t="shared" ref="EL29:FK29" si="209">IF(SUM(EL187,EL344,EL501,EL658,EL815)=0,"",SUM(EL187,EL344,EL501,EL658,EL815))</f>
        <v/>
      </c>
      <c r="EM29" s="218" t="str">
        <f t="shared" si="209"/>
        <v/>
      </c>
      <c r="EN29" s="218" t="str">
        <f t="shared" si="209"/>
        <v/>
      </c>
      <c r="EO29" s="218" t="str">
        <f t="shared" si="209"/>
        <v/>
      </c>
      <c r="EP29" s="218" t="str">
        <f t="shared" si="209"/>
        <v/>
      </c>
      <c r="EQ29" s="218" t="str">
        <f t="shared" si="209"/>
        <v/>
      </c>
      <c r="ER29" s="218" t="str">
        <f t="shared" si="209"/>
        <v/>
      </c>
      <c r="ES29" s="218" t="str">
        <f t="shared" si="209"/>
        <v/>
      </c>
      <c r="ET29" s="218" t="str">
        <f t="shared" si="209"/>
        <v/>
      </c>
      <c r="EU29" s="218" t="str">
        <f t="shared" si="209"/>
        <v/>
      </c>
      <c r="EV29" s="218" t="str">
        <f t="shared" si="209"/>
        <v/>
      </c>
      <c r="EW29" s="218" t="str">
        <f t="shared" si="209"/>
        <v/>
      </c>
      <c r="EX29" s="218" t="str">
        <f t="shared" si="209"/>
        <v/>
      </c>
      <c r="EY29" s="218" t="str">
        <f t="shared" si="209"/>
        <v/>
      </c>
      <c r="EZ29" s="218" t="str">
        <f t="shared" si="209"/>
        <v/>
      </c>
      <c r="FA29" s="218" t="str">
        <f t="shared" si="209"/>
        <v/>
      </c>
      <c r="FB29" s="218" t="str">
        <f t="shared" si="209"/>
        <v/>
      </c>
      <c r="FC29" s="218" t="str">
        <f t="shared" si="209"/>
        <v/>
      </c>
      <c r="FD29" s="218" t="str">
        <f t="shared" si="209"/>
        <v/>
      </c>
      <c r="FE29" s="218" t="str">
        <f t="shared" si="209"/>
        <v/>
      </c>
      <c r="FF29" s="218" t="str">
        <f t="shared" si="209"/>
        <v/>
      </c>
      <c r="FG29" s="218" t="str">
        <f t="shared" si="209"/>
        <v/>
      </c>
      <c r="FH29" s="218" t="str">
        <f t="shared" si="209"/>
        <v/>
      </c>
      <c r="FI29" s="218" t="str">
        <f t="shared" si="209"/>
        <v/>
      </c>
      <c r="FJ29" s="218" t="str">
        <f t="shared" si="209"/>
        <v/>
      </c>
      <c r="FK29" s="218" t="str">
        <f t="shared" si="209"/>
        <v/>
      </c>
      <c r="FL29" s="218" t="str">
        <f t="shared" ref="FL29:HN29" si="210">IF(SUM(FL187,FL344,FL501,FL658,FL815)=0,"",SUM(FL187,FL344,FL501,FL658,FL815))</f>
        <v/>
      </c>
      <c r="FM29" s="218" t="str">
        <f t="shared" si="210"/>
        <v/>
      </c>
      <c r="FN29" s="218" t="str">
        <f t="shared" si="210"/>
        <v/>
      </c>
      <c r="FO29" s="218" t="str">
        <f t="shared" si="210"/>
        <v/>
      </c>
      <c r="FP29" s="218" t="str">
        <f t="shared" si="210"/>
        <v/>
      </c>
      <c r="FQ29" s="218" t="str">
        <f t="shared" si="210"/>
        <v/>
      </c>
      <c r="FR29" s="218" t="str">
        <f t="shared" si="210"/>
        <v/>
      </c>
      <c r="FS29" s="218" t="str">
        <f t="shared" si="210"/>
        <v/>
      </c>
      <c r="FT29" s="218" t="str">
        <f t="shared" si="210"/>
        <v/>
      </c>
      <c r="FU29" s="218" t="str">
        <f t="shared" si="210"/>
        <v/>
      </c>
      <c r="FV29" s="218" t="str">
        <f t="shared" si="210"/>
        <v/>
      </c>
      <c r="FW29" s="218" t="str">
        <f t="shared" si="210"/>
        <v/>
      </c>
      <c r="FX29" s="218" t="str">
        <f t="shared" si="210"/>
        <v/>
      </c>
      <c r="FY29" s="218" t="str">
        <f t="shared" si="210"/>
        <v/>
      </c>
      <c r="FZ29" s="218" t="str">
        <f t="shared" si="210"/>
        <v/>
      </c>
      <c r="GA29" s="218" t="str">
        <f t="shared" si="210"/>
        <v/>
      </c>
      <c r="GB29" s="218" t="str">
        <f t="shared" si="210"/>
        <v/>
      </c>
      <c r="GC29" s="218" t="str">
        <f t="shared" si="210"/>
        <v/>
      </c>
      <c r="GD29" s="218" t="str">
        <f t="shared" si="210"/>
        <v/>
      </c>
      <c r="GE29" s="218" t="str">
        <f t="shared" si="210"/>
        <v/>
      </c>
      <c r="GF29" s="218" t="str">
        <f t="shared" si="210"/>
        <v/>
      </c>
      <c r="GG29" s="218" t="str">
        <f t="shared" si="210"/>
        <v/>
      </c>
      <c r="GH29" s="218" t="str">
        <f t="shared" si="210"/>
        <v/>
      </c>
      <c r="GI29" s="218" t="str">
        <f t="shared" si="210"/>
        <v/>
      </c>
      <c r="GJ29" s="218" t="str">
        <f t="shared" si="210"/>
        <v/>
      </c>
      <c r="GK29" s="218" t="str">
        <f t="shared" si="210"/>
        <v/>
      </c>
      <c r="GL29" s="218" t="str">
        <f t="shared" si="210"/>
        <v/>
      </c>
      <c r="GM29" s="218" t="str">
        <f t="shared" si="210"/>
        <v/>
      </c>
      <c r="GN29" s="218" t="str">
        <f t="shared" si="210"/>
        <v/>
      </c>
      <c r="GO29" s="218" t="str">
        <f t="shared" si="210"/>
        <v/>
      </c>
      <c r="GP29" s="218" t="str">
        <f t="shared" si="210"/>
        <v/>
      </c>
      <c r="GQ29" s="218" t="str">
        <f t="shared" si="210"/>
        <v/>
      </c>
      <c r="GR29" s="218" t="str">
        <f t="shared" si="210"/>
        <v/>
      </c>
      <c r="GS29" s="218" t="str">
        <f t="shared" si="210"/>
        <v/>
      </c>
      <c r="GT29" s="218" t="str">
        <f t="shared" si="210"/>
        <v/>
      </c>
      <c r="GU29" s="218" t="str">
        <f t="shared" si="210"/>
        <v/>
      </c>
      <c r="GV29" s="218" t="str">
        <f t="shared" si="210"/>
        <v/>
      </c>
      <c r="GW29" s="218" t="str">
        <f t="shared" si="210"/>
        <v/>
      </c>
      <c r="GX29" s="218" t="str">
        <f t="shared" si="210"/>
        <v/>
      </c>
      <c r="GY29" s="218" t="str">
        <f t="shared" si="210"/>
        <v/>
      </c>
      <c r="GZ29" s="218" t="str">
        <f t="shared" si="210"/>
        <v/>
      </c>
      <c r="HA29" s="218" t="str">
        <f t="shared" si="210"/>
        <v/>
      </c>
      <c r="HB29" s="218" t="str">
        <f t="shared" si="210"/>
        <v/>
      </c>
      <c r="HC29" s="218" t="str">
        <f t="shared" si="210"/>
        <v/>
      </c>
      <c r="HD29" s="218" t="str">
        <f t="shared" si="210"/>
        <v/>
      </c>
      <c r="HE29" s="218" t="str">
        <f t="shared" si="210"/>
        <v/>
      </c>
      <c r="HF29" s="218" t="str">
        <f t="shared" si="210"/>
        <v/>
      </c>
      <c r="HG29" s="218" t="str">
        <f t="shared" si="210"/>
        <v/>
      </c>
      <c r="HH29" s="218" t="str">
        <f t="shared" si="210"/>
        <v/>
      </c>
      <c r="HI29" s="218" t="str">
        <f t="shared" si="210"/>
        <v/>
      </c>
      <c r="HJ29" s="218" t="str">
        <f t="shared" si="210"/>
        <v/>
      </c>
      <c r="HK29" s="218" t="str">
        <f t="shared" si="210"/>
        <v/>
      </c>
      <c r="HL29" s="218" t="str">
        <f t="shared" si="210"/>
        <v/>
      </c>
      <c r="HM29" s="218" t="str">
        <f t="shared" si="210"/>
        <v/>
      </c>
      <c r="HN29" s="218" t="str">
        <f t="shared" si="210"/>
        <v/>
      </c>
      <c r="HO29" s="218" t="str">
        <f t="shared" ref="HO29:HQ29" si="211">IF(SUM(HO187,HO344,HO501,HO658,HO815)=0,"",SUM(HO187,HO344,HO501,HO658,HO815))</f>
        <v/>
      </c>
      <c r="HP29" s="218" t="str">
        <f t="shared" si="211"/>
        <v/>
      </c>
      <c r="HQ29" s="218" t="str">
        <f t="shared" si="211"/>
        <v/>
      </c>
    </row>
    <row r="30" spans="1:225" s="73" customFormat="1" ht="18" hidden="1" customHeight="1" x14ac:dyDescent="0.25">
      <c r="A30" s="223" t="str">
        <f t="shared" ref="A30:B30" si="212">IF(A188="","",A188)</f>
        <v/>
      </c>
      <c r="B30" s="173" t="str">
        <f t="shared" si="212"/>
        <v/>
      </c>
      <c r="C30" s="218">
        <f t="shared" si="14"/>
        <v>0</v>
      </c>
      <c r="D30" s="218">
        <f t="shared" si="15"/>
        <v>0</v>
      </c>
      <c r="E30" s="219">
        <f t="shared" ref="E30:F30" si="213">IFERROR(AVERAGE(E188,E345,E502,E659,E816),"")</f>
        <v>0</v>
      </c>
      <c r="F30" s="219">
        <f t="shared" si="213"/>
        <v>0</v>
      </c>
      <c r="G30" s="176" t="str">
        <f t="shared" si="179"/>
        <v/>
      </c>
      <c r="H30" s="176" t="str">
        <f t="shared" si="179"/>
        <v/>
      </c>
      <c r="I30" s="226" t="str">
        <f t="shared" si="179"/>
        <v/>
      </c>
      <c r="J30" s="226" t="str">
        <f t="shared" si="179"/>
        <v/>
      </c>
      <c r="K30" s="227" t="str">
        <f t="shared" si="180"/>
        <v/>
      </c>
      <c r="L30" s="227">
        <f t="shared" si="180"/>
        <v>1</v>
      </c>
      <c r="M30" s="226" t="str">
        <f t="shared" si="181"/>
        <v/>
      </c>
      <c r="N30" s="226" t="str">
        <f t="shared" si="181"/>
        <v/>
      </c>
      <c r="O30" s="491"/>
      <c r="P30" s="218" t="str">
        <f t="shared" ref="P30:BI30" si="214">IF(SUM(P188,P345,P502,P659,P816)=0,"",SUM(P188,P345,P502,P659,P816))</f>
        <v/>
      </c>
      <c r="Q30" s="218" t="str">
        <f t="shared" si="214"/>
        <v/>
      </c>
      <c r="R30" s="218" t="str">
        <f t="shared" si="214"/>
        <v/>
      </c>
      <c r="S30" s="218" t="str">
        <f t="shared" si="214"/>
        <v/>
      </c>
      <c r="T30" s="218" t="str">
        <f t="shared" si="214"/>
        <v/>
      </c>
      <c r="U30" s="218" t="str">
        <f t="shared" si="214"/>
        <v/>
      </c>
      <c r="V30" s="218" t="str">
        <f t="shared" si="214"/>
        <v/>
      </c>
      <c r="W30" s="218" t="str">
        <f t="shared" si="214"/>
        <v/>
      </c>
      <c r="X30" s="218" t="str">
        <f t="shared" si="214"/>
        <v/>
      </c>
      <c r="Y30" s="218" t="str">
        <f t="shared" si="214"/>
        <v/>
      </c>
      <c r="Z30" s="218" t="str">
        <f t="shared" si="214"/>
        <v/>
      </c>
      <c r="AA30" s="218" t="str">
        <f t="shared" si="214"/>
        <v/>
      </c>
      <c r="AB30" s="218" t="str">
        <f t="shared" si="214"/>
        <v/>
      </c>
      <c r="AC30" s="218" t="str">
        <f t="shared" si="214"/>
        <v/>
      </c>
      <c r="AD30" s="218" t="str">
        <f t="shared" si="214"/>
        <v/>
      </c>
      <c r="AE30" s="218" t="str">
        <f t="shared" si="214"/>
        <v/>
      </c>
      <c r="AF30" s="218" t="str">
        <f t="shared" si="214"/>
        <v/>
      </c>
      <c r="AG30" s="218" t="str">
        <f t="shared" si="214"/>
        <v/>
      </c>
      <c r="AH30" s="218" t="str">
        <f t="shared" si="214"/>
        <v/>
      </c>
      <c r="AI30" s="218" t="str">
        <f t="shared" si="214"/>
        <v/>
      </c>
      <c r="AJ30" s="218" t="str">
        <f t="shared" si="214"/>
        <v/>
      </c>
      <c r="AK30" s="218" t="str">
        <f t="shared" si="214"/>
        <v/>
      </c>
      <c r="AL30" s="218" t="str">
        <f t="shared" si="214"/>
        <v/>
      </c>
      <c r="AM30" s="218" t="str">
        <f t="shared" si="214"/>
        <v/>
      </c>
      <c r="AN30" s="218" t="str">
        <f t="shared" si="214"/>
        <v/>
      </c>
      <c r="AO30" s="218" t="str">
        <f t="shared" si="214"/>
        <v/>
      </c>
      <c r="AP30" s="218" t="str">
        <f t="shared" si="214"/>
        <v/>
      </c>
      <c r="AQ30" s="218" t="str">
        <f t="shared" si="214"/>
        <v/>
      </c>
      <c r="AR30" s="218" t="str">
        <f t="shared" si="214"/>
        <v/>
      </c>
      <c r="AS30" s="218" t="str">
        <f t="shared" si="214"/>
        <v/>
      </c>
      <c r="AT30" s="218" t="str">
        <f t="shared" si="214"/>
        <v/>
      </c>
      <c r="AU30" s="218" t="str">
        <f t="shared" si="214"/>
        <v/>
      </c>
      <c r="AV30" s="218" t="str">
        <f t="shared" si="214"/>
        <v/>
      </c>
      <c r="AW30" s="218" t="str">
        <f t="shared" si="214"/>
        <v/>
      </c>
      <c r="AX30" s="218" t="str">
        <f t="shared" si="214"/>
        <v/>
      </c>
      <c r="AY30" s="218" t="str">
        <f t="shared" si="214"/>
        <v/>
      </c>
      <c r="AZ30" s="218" t="str">
        <f t="shared" si="214"/>
        <v/>
      </c>
      <c r="BA30" s="218" t="str">
        <f t="shared" si="214"/>
        <v/>
      </c>
      <c r="BB30" s="218" t="str">
        <f t="shared" si="214"/>
        <v/>
      </c>
      <c r="BC30" s="218" t="str">
        <f t="shared" si="214"/>
        <v/>
      </c>
      <c r="BD30" s="218" t="str">
        <f t="shared" si="214"/>
        <v/>
      </c>
      <c r="BE30" s="218" t="str">
        <f t="shared" si="214"/>
        <v/>
      </c>
      <c r="BF30" s="218" t="str">
        <f t="shared" si="214"/>
        <v/>
      </c>
      <c r="BG30" s="218" t="str">
        <f t="shared" si="214"/>
        <v/>
      </c>
      <c r="BH30" s="218" t="str">
        <f t="shared" si="214"/>
        <v/>
      </c>
      <c r="BI30" s="218" t="str">
        <f t="shared" si="214"/>
        <v/>
      </c>
      <c r="BJ30" s="218" t="str">
        <f t="shared" ref="BJ30:DU30" si="215">IF(SUM(BJ188,BJ345,BJ502,BJ659,BJ816)=0,"",SUM(BJ188,BJ345,BJ502,BJ659,BJ816))</f>
        <v/>
      </c>
      <c r="BK30" s="218" t="str">
        <f t="shared" si="215"/>
        <v/>
      </c>
      <c r="BL30" s="218" t="str">
        <f t="shared" si="215"/>
        <v/>
      </c>
      <c r="BM30" s="218" t="str">
        <f t="shared" si="215"/>
        <v/>
      </c>
      <c r="BN30" s="218" t="str">
        <f t="shared" si="215"/>
        <v/>
      </c>
      <c r="BO30" s="218" t="str">
        <f t="shared" si="215"/>
        <v/>
      </c>
      <c r="BP30" s="218" t="str">
        <f t="shared" si="215"/>
        <v/>
      </c>
      <c r="BQ30" s="218" t="str">
        <f t="shared" si="215"/>
        <v/>
      </c>
      <c r="BR30" s="218" t="str">
        <f t="shared" si="215"/>
        <v/>
      </c>
      <c r="BS30" s="218" t="str">
        <f t="shared" si="215"/>
        <v/>
      </c>
      <c r="BT30" s="218" t="str">
        <f t="shared" si="215"/>
        <v/>
      </c>
      <c r="BU30" s="218" t="str">
        <f t="shared" si="215"/>
        <v/>
      </c>
      <c r="BV30" s="218" t="str">
        <f t="shared" si="215"/>
        <v/>
      </c>
      <c r="BW30" s="218" t="str">
        <f t="shared" si="215"/>
        <v/>
      </c>
      <c r="BX30" s="218" t="str">
        <f t="shared" si="215"/>
        <v/>
      </c>
      <c r="BY30" s="218" t="str">
        <f t="shared" si="215"/>
        <v/>
      </c>
      <c r="BZ30" s="218" t="str">
        <f t="shared" si="215"/>
        <v/>
      </c>
      <c r="CA30" s="218" t="str">
        <f t="shared" si="215"/>
        <v/>
      </c>
      <c r="CB30" s="218" t="str">
        <f t="shared" si="215"/>
        <v/>
      </c>
      <c r="CC30" s="218" t="str">
        <f t="shared" si="215"/>
        <v/>
      </c>
      <c r="CD30" s="218" t="str">
        <f t="shared" si="215"/>
        <v/>
      </c>
      <c r="CE30" s="218" t="str">
        <f t="shared" si="215"/>
        <v/>
      </c>
      <c r="CF30" s="218" t="str">
        <f t="shared" si="215"/>
        <v/>
      </c>
      <c r="CG30" s="218" t="str">
        <f t="shared" si="215"/>
        <v/>
      </c>
      <c r="CH30" s="218" t="str">
        <f t="shared" si="215"/>
        <v/>
      </c>
      <c r="CI30" s="218" t="str">
        <f t="shared" si="215"/>
        <v/>
      </c>
      <c r="CJ30" s="218" t="str">
        <f t="shared" si="215"/>
        <v/>
      </c>
      <c r="CK30" s="218" t="str">
        <f t="shared" si="215"/>
        <v/>
      </c>
      <c r="CL30" s="218" t="str">
        <f t="shared" si="215"/>
        <v/>
      </c>
      <c r="CM30" s="218" t="str">
        <f t="shared" si="215"/>
        <v/>
      </c>
      <c r="CN30" s="218" t="str">
        <f t="shared" si="215"/>
        <v/>
      </c>
      <c r="CO30" s="218" t="str">
        <f t="shared" si="215"/>
        <v/>
      </c>
      <c r="CP30" s="218" t="str">
        <f t="shared" si="215"/>
        <v/>
      </c>
      <c r="CQ30" s="218" t="str">
        <f t="shared" si="215"/>
        <v/>
      </c>
      <c r="CR30" s="218" t="str">
        <f t="shared" si="215"/>
        <v/>
      </c>
      <c r="CS30" s="218" t="str">
        <f t="shared" si="215"/>
        <v/>
      </c>
      <c r="CT30" s="218" t="str">
        <f t="shared" si="215"/>
        <v/>
      </c>
      <c r="CU30" s="218" t="str">
        <f t="shared" si="215"/>
        <v/>
      </c>
      <c r="CV30" s="218" t="str">
        <f t="shared" si="215"/>
        <v/>
      </c>
      <c r="CW30" s="218" t="str">
        <f t="shared" si="215"/>
        <v/>
      </c>
      <c r="CX30" s="218" t="str">
        <f t="shared" si="215"/>
        <v/>
      </c>
      <c r="CY30" s="218" t="str">
        <f t="shared" si="215"/>
        <v/>
      </c>
      <c r="CZ30" s="218" t="str">
        <f t="shared" si="215"/>
        <v/>
      </c>
      <c r="DA30" s="218" t="str">
        <f t="shared" si="215"/>
        <v/>
      </c>
      <c r="DB30" s="218" t="str">
        <f t="shared" si="215"/>
        <v/>
      </c>
      <c r="DC30" s="218" t="str">
        <f t="shared" si="215"/>
        <v/>
      </c>
      <c r="DD30" s="218" t="str">
        <f t="shared" si="215"/>
        <v/>
      </c>
      <c r="DE30" s="218" t="str">
        <f t="shared" si="215"/>
        <v/>
      </c>
      <c r="DF30" s="218" t="str">
        <f t="shared" si="215"/>
        <v/>
      </c>
      <c r="DG30" s="218" t="str">
        <f t="shared" si="215"/>
        <v/>
      </c>
      <c r="DH30" s="218" t="str">
        <f t="shared" si="215"/>
        <v/>
      </c>
      <c r="DI30" s="218" t="str">
        <f t="shared" si="215"/>
        <v/>
      </c>
      <c r="DJ30" s="218" t="str">
        <f t="shared" si="215"/>
        <v/>
      </c>
      <c r="DK30" s="218" t="str">
        <f t="shared" si="215"/>
        <v/>
      </c>
      <c r="DL30" s="218" t="str">
        <f t="shared" si="215"/>
        <v/>
      </c>
      <c r="DM30" s="218" t="str">
        <f t="shared" si="215"/>
        <v/>
      </c>
      <c r="DN30" s="218" t="str">
        <f t="shared" si="215"/>
        <v/>
      </c>
      <c r="DO30" s="218" t="str">
        <f t="shared" si="215"/>
        <v/>
      </c>
      <c r="DP30" s="218" t="str">
        <f t="shared" si="215"/>
        <v/>
      </c>
      <c r="DQ30" s="218" t="str">
        <f t="shared" si="215"/>
        <v/>
      </c>
      <c r="DR30" s="218" t="str">
        <f t="shared" si="215"/>
        <v/>
      </c>
      <c r="DS30" s="218" t="str">
        <f t="shared" si="215"/>
        <v/>
      </c>
      <c r="DT30" s="218" t="str">
        <f t="shared" si="215"/>
        <v/>
      </c>
      <c r="DU30" s="218" t="str">
        <f t="shared" si="215"/>
        <v/>
      </c>
      <c r="DV30" s="218" t="str">
        <f t="shared" ref="DV30:EK30" si="216">IF(SUM(DV188,DV345,DV502,DV659,DV816)=0,"",SUM(DV188,DV345,DV502,DV659,DV816))</f>
        <v/>
      </c>
      <c r="DW30" s="218" t="str">
        <f t="shared" si="216"/>
        <v/>
      </c>
      <c r="DX30" s="218" t="str">
        <f t="shared" si="216"/>
        <v/>
      </c>
      <c r="DY30" s="218" t="str">
        <f t="shared" si="216"/>
        <v/>
      </c>
      <c r="DZ30" s="218" t="str">
        <f t="shared" si="216"/>
        <v/>
      </c>
      <c r="EA30" s="218" t="str">
        <f t="shared" si="216"/>
        <v/>
      </c>
      <c r="EB30" s="218" t="str">
        <f t="shared" si="216"/>
        <v/>
      </c>
      <c r="EC30" s="218" t="str">
        <f t="shared" si="216"/>
        <v/>
      </c>
      <c r="ED30" s="218" t="str">
        <f t="shared" si="216"/>
        <v/>
      </c>
      <c r="EE30" s="218" t="str">
        <f t="shared" si="216"/>
        <v/>
      </c>
      <c r="EF30" s="218" t="str">
        <f t="shared" si="216"/>
        <v/>
      </c>
      <c r="EG30" s="218" t="str">
        <f t="shared" si="216"/>
        <v/>
      </c>
      <c r="EH30" s="218" t="str">
        <f t="shared" si="216"/>
        <v/>
      </c>
      <c r="EI30" s="218" t="str">
        <f t="shared" si="216"/>
        <v/>
      </c>
      <c r="EJ30" s="218" t="str">
        <f t="shared" si="216"/>
        <v/>
      </c>
      <c r="EK30" s="218" t="str">
        <f t="shared" si="216"/>
        <v/>
      </c>
      <c r="EL30" s="218" t="str">
        <f t="shared" ref="EL30:FK30" si="217">IF(SUM(EL188,EL345,EL502,EL659,EL816)=0,"",SUM(EL188,EL345,EL502,EL659,EL816))</f>
        <v/>
      </c>
      <c r="EM30" s="218" t="str">
        <f t="shared" si="217"/>
        <v/>
      </c>
      <c r="EN30" s="218" t="str">
        <f t="shared" si="217"/>
        <v/>
      </c>
      <c r="EO30" s="218" t="str">
        <f t="shared" si="217"/>
        <v/>
      </c>
      <c r="EP30" s="218" t="str">
        <f t="shared" si="217"/>
        <v/>
      </c>
      <c r="EQ30" s="218" t="str">
        <f t="shared" si="217"/>
        <v/>
      </c>
      <c r="ER30" s="218" t="str">
        <f t="shared" si="217"/>
        <v/>
      </c>
      <c r="ES30" s="218" t="str">
        <f t="shared" si="217"/>
        <v/>
      </c>
      <c r="ET30" s="218" t="str">
        <f t="shared" si="217"/>
        <v/>
      </c>
      <c r="EU30" s="218" t="str">
        <f t="shared" si="217"/>
        <v/>
      </c>
      <c r="EV30" s="218" t="str">
        <f t="shared" si="217"/>
        <v/>
      </c>
      <c r="EW30" s="218" t="str">
        <f t="shared" si="217"/>
        <v/>
      </c>
      <c r="EX30" s="218" t="str">
        <f t="shared" si="217"/>
        <v/>
      </c>
      <c r="EY30" s="218" t="str">
        <f t="shared" si="217"/>
        <v/>
      </c>
      <c r="EZ30" s="218" t="str">
        <f t="shared" si="217"/>
        <v/>
      </c>
      <c r="FA30" s="218" t="str">
        <f t="shared" si="217"/>
        <v/>
      </c>
      <c r="FB30" s="218" t="str">
        <f t="shared" si="217"/>
        <v/>
      </c>
      <c r="FC30" s="218" t="str">
        <f t="shared" si="217"/>
        <v/>
      </c>
      <c r="FD30" s="218" t="str">
        <f t="shared" si="217"/>
        <v/>
      </c>
      <c r="FE30" s="218" t="str">
        <f t="shared" si="217"/>
        <v/>
      </c>
      <c r="FF30" s="218" t="str">
        <f t="shared" si="217"/>
        <v/>
      </c>
      <c r="FG30" s="218" t="str">
        <f t="shared" si="217"/>
        <v/>
      </c>
      <c r="FH30" s="218" t="str">
        <f t="shared" si="217"/>
        <v/>
      </c>
      <c r="FI30" s="218" t="str">
        <f t="shared" si="217"/>
        <v/>
      </c>
      <c r="FJ30" s="218" t="str">
        <f t="shared" si="217"/>
        <v/>
      </c>
      <c r="FK30" s="218" t="str">
        <f t="shared" si="217"/>
        <v/>
      </c>
      <c r="FL30" s="218" t="str">
        <f t="shared" ref="FL30:HN30" si="218">IF(SUM(FL188,FL345,FL502,FL659,FL816)=0,"",SUM(FL188,FL345,FL502,FL659,FL816))</f>
        <v/>
      </c>
      <c r="FM30" s="218" t="str">
        <f t="shared" si="218"/>
        <v/>
      </c>
      <c r="FN30" s="218" t="str">
        <f t="shared" si="218"/>
        <v/>
      </c>
      <c r="FO30" s="218" t="str">
        <f t="shared" si="218"/>
        <v/>
      </c>
      <c r="FP30" s="218" t="str">
        <f t="shared" si="218"/>
        <v/>
      </c>
      <c r="FQ30" s="218" t="str">
        <f t="shared" si="218"/>
        <v/>
      </c>
      <c r="FR30" s="218" t="str">
        <f t="shared" si="218"/>
        <v/>
      </c>
      <c r="FS30" s="218" t="str">
        <f t="shared" si="218"/>
        <v/>
      </c>
      <c r="FT30" s="218" t="str">
        <f t="shared" si="218"/>
        <v/>
      </c>
      <c r="FU30" s="218" t="str">
        <f t="shared" si="218"/>
        <v/>
      </c>
      <c r="FV30" s="218" t="str">
        <f t="shared" si="218"/>
        <v/>
      </c>
      <c r="FW30" s="218" t="str">
        <f t="shared" si="218"/>
        <v/>
      </c>
      <c r="FX30" s="218" t="str">
        <f t="shared" si="218"/>
        <v/>
      </c>
      <c r="FY30" s="218" t="str">
        <f t="shared" si="218"/>
        <v/>
      </c>
      <c r="FZ30" s="218" t="str">
        <f t="shared" si="218"/>
        <v/>
      </c>
      <c r="GA30" s="218" t="str">
        <f t="shared" si="218"/>
        <v/>
      </c>
      <c r="GB30" s="218" t="str">
        <f t="shared" si="218"/>
        <v/>
      </c>
      <c r="GC30" s="218" t="str">
        <f t="shared" si="218"/>
        <v/>
      </c>
      <c r="GD30" s="218" t="str">
        <f t="shared" si="218"/>
        <v/>
      </c>
      <c r="GE30" s="218" t="str">
        <f t="shared" si="218"/>
        <v/>
      </c>
      <c r="GF30" s="218" t="str">
        <f t="shared" si="218"/>
        <v/>
      </c>
      <c r="GG30" s="218" t="str">
        <f t="shared" si="218"/>
        <v/>
      </c>
      <c r="GH30" s="218" t="str">
        <f t="shared" si="218"/>
        <v/>
      </c>
      <c r="GI30" s="218" t="str">
        <f t="shared" si="218"/>
        <v/>
      </c>
      <c r="GJ30" s="218" t="str">
        <f t="shared" si="218"/>
        <v/>
      </c>
      <c r="GK30" s="218" t="str">
        <f t="shared" si="218"/>
        <v/>
      </c>
      <c r="GL30" s="218" t="str">
        <f t="shared" si="218"/>
        <v/>
      </c>
      <c r="GM30" s="218" t="str">
        <f t="shared" si="218"/>
        <v/>
      </c>
      <c r="GN30" s="218" t="str">
        <f t="shared" si="218"/>
        <v/>
      </c>
      <c r="GO30" s="218" t="str">
        <f t="shared" si="218"/>
        <v/>
      </c>
      <c r="GP30" s="218" t="str">
        <f t="shared" si="218"/>
        <v/>
      </c>
      <c r="GQ30" s="218" t="str">
        <f t="shared" si="218"/>
        <v/>
      </c>
      <c r="GR30" s="218" t="str">
        <f t="shared" si="218"/>
        <v/>
      </c>
      <c r="GS30" s="218" t="str">
        <f t="shared" si="218"/>
        <v/>
      </c>
      <c r="GT30" s="218" t="str">
        <f t="shared" si="218"/>
        <v/>
      </c>
      <c r="GU30" s="218" t="str">
        <f t="shared" si="218"/>
        <v/>
      </c>
      <c r="GV30" s="218" t="str">
        <f t="shared" si="218"/>
        <v/>
      </c>
      <c r="GW30" s="218" t="str">
        <f t="shared" si="218"/>
        <v/>
      </c>
      <c r="GX30" s="218" t="str">
        <f t="shared" si="218"/>
        <v/>
      </c>
      <c r="GY30" s="218" t="str">
        <f t="shared" si="218"/>
        <v/>
      </c>
      <c r="GZ30" s="218" t="str">
        <f t="shared" si="218"/>
        <v/>
      </c>
      <c r="HA30" s="218" t="str">
        <f t="shared" si="218"/>
        <v/>
      </c>
      <c r="HB30" s="218" t="str">
        <f t="shared" si="218"/>
        <v/>
      </c>
      <c r="HC30" s="218" t="str">
        <f t="shared" si="218"/>
        <v/>
      </c>
      <c r="HD30" s="218" t="str">
        <f t="shared" si="218"/>
        <v/>
      </c>
      <c r="HE30" s="218" t="str">
        <f t="shared" si="218"/>
        <v/>
      </c>
      <c r="HF30" s="218" t="str">
        <f t="shared" si="218"/>
        <v/>
      </c>
      <c r="HG30" s="218" t="str">
        <f t="shared" si="218"/>
        <v/>
      </c>
      <c r="HH30" s="218" t="str">
        <f t="shared" si="218"/>
        <v/>
      </c>
      <c r="HI30" s="218" t="str">
        <f t="shared" si="218"/>
        <v/>
      </c>
      <c r="HJ30" s="218" t="str">
        <f t="shared" si="218"/>
        <v/>
      </c>
      <c r="HK30" s="218" t="str">
        <f t="shared" si="218"/>
        <v/>
      </c>
      <c r="HL30" s="218" t="str">
        <f t="shared" si="218"/>
        <v/>
      </c>
      <c r="HM30" s="218" t="str">
        <f t="shared" si="218"/>
        <v/>
      </c>
      <c r="HN30" s="218" t="str">
        <f t="shared" si="218"/>
        <v/>
      </c>
      <c r="HO30" s="218" t="str">
        <f t="shared" ref="HO30:HQ30" si="219">IF(SUM(HO188,HO345,HO502,HO659,HO816)=0,"",SUM(HO188,HO345,HO502,HO659,HO816))</f>
        <v/>
      </c>
      <c r="HP30" s="218" t="str">
        <f t="shared" si="219"/>
        <v/>
      </c>
      <c r="HQ30" s="218" t="str">
        <f t="shared" si="219"/>
        <v/>
      </c>
    </row>
    <row r="31" spans="1:225" s="73" customFormat="1" ht="18" hidden="1" customHeight="1" x14ac:dyDescent="0.25">
      <c r="A31" s="223" t="str">
        <f t="shared" ref="A31:B31" si="220">IF(A189="","",A189)</f>
        <v/>
      </c>
      <c r="B31" s="173" t="str">
        <f t="shared" si="220"/>
        <v/>
      </c>
      <c r="C31" s="218">
        <f t="shared" si="14"/>
        <v>0</v>
      </c>
      <c r="D31" s="218">
        <f t="shared" si="15"/>
        <v>0</v>
      </c>
      <c r="E31" s="219">
        <f t="shared" ref="E31:F31" si="221">IFERROR(AVERAGE(E189,E346,E503,E660,E817),"")</f>
        <v>0</v>
      </c>
      <c r="F31" s="219">
        <f t="shared" si="221"/>
        <v>0</v>
      </c>
      <c r="G31" s="176" t="str">
        <f t="shared" si="179"/>
        <v/>
      </c>
      <c r="H31" s="176" t="str">
        <f t="shared" si="179"/>
        <v/>
      </c>
      <c r="I31" s="226" t="str">
        <f t="shared" si="179"/>
        <v/>
      </c>
      <c r="J31" s="226" t="str">
        <f t="shared" si="179"/>
        <v/>
      </c>
      <c r="K31" s="227" t="str">
        <f t="shared" si="180"/>
        <v/>
      </c>
      <c r="L31" s="227">
        <f t="shared" si="180"/>
        <v>1</v>
      </c>
      <c r="M31" s="226" t="str">
        <f t="shared" si="181"/>
        <v/>
      </c>
      <c r="N31" s="226" t="str">
        <f t="shared" si="181"/>
        <v/>
      </c>
      <c r="O31" s="491"/>
      <c r="P31" s="218" t="str">
        <f t="shared" ref="P31:BI31" si="222">IF(SUM(P189,P346,P503,P660,P817)=0,"",SUM(P189,P346,P503,P660,P817))</f>
        <v/>
      </c>
      <c r="Q31" s="218" t="str">
        <f t="shared" si="222"/>
        <v/>
      </c>
      <c r="R31" s="218" t="str">
        <f t="shared" si="222"/>
        <v/>
      </c>
      <c r="S31" s="218" t="str">
        <f t="shared" si="222"/>
        <v/>
      </c>
      <c r="T31" s="218" t="str">
        <f t="shared" si="222"/>
        <v/>
      </c>
      <c r="U31" s="218" t="str">
        <f t="shared" si="222"/>
        <v/>
      </c>
      <c r="V31" s="218" t="str">
        <f t="shared" si="222"/>
        <v/>
      </c>
      <c r="W31" s="218" t="str">
        <f t="shared" si="222"/>
        <v/>
      </c>
      <c r="X31" s="218" t="str">
        <f t="shared" si="222"/>
        <v/>
      </c>
      <c r="Y31" s="218" t="str">
        <f t="shared" si="222"/>
        <v/>
      </c>
      <c r="Z31" s="218" t="str">
        <f t="shared" si="222"/>
        <v/>
      </c>
      <c r="AA31" s="218" t="str">
        <f t="shared" si="222"/>
        <v/>
      </c>
      <c r="AB31" s="218" t="str">
        <f t="shared" si="222"/>
        <v/>
      </c>
      <c r="AC31" s="218" t="str">
        <f t="shared" si="222"/>
        <v/>
      </c>
      <c r="AD31" s="218" t="str">
        <f t="shared" si="222"/>
        <v/>
      </c>
      <c r="AE31" s="218" t="str">
        <f t="shared" si="222"/>
        <v/>
      </c>
      <c r="AF31" s="218" t="str">
        <f t="shared" si="222"/>
        <v/>
      </c>
      <c r="AG31" s="218" t="str">
        <f t="shared" si="222"/>
        <v/>
      </c>
      <c r="AH31" s="218" t="str">
        <f t="shared" si="222"/>
        <v/>
      </c>
      <c r="AI31" s="218" t="str">
        <f t="shared" si="222"/>
        <v/>
      </c>
      <c r="AJ31" s="218" t="str">
        <f t="shared" si="222"/>
        <v/>
      </c>
      <c r="AK31" s="218" t="str">
        <f t="shared" si="222"/>
        <v/>
      </c>
      <c r="AL31" s="218" t="str">
        <f t="shared" si="222"/>
        <v/>
      </c>
      <c r="AM31" s="218" t="str">
        <f t="shared" si="222"/>
        <v/>
      </c>
      <c r="AN31" s="218" t="str">
        <f t="shared" si="222"/>
        <v/>
      </c>
      <c r="AO31" s="218" t="str">
        <f t="shared" si="222"/>
        <v/>
      </c>
      <c r="AP31" s="218" t="str">
        <f t="shared" si="222"/>
        <v/>
      </c>
      <c r="AQ31" s="218" t="str">
        <f t="shared" si="222"/>
        <v/>
      </c>
      <c r="AR31" s="218" t="str">
        <f t="shared" si="222"/>
        <v/>
      </c>
      <c r="AS31" s="218" t="str">
        <f t="shared" si="222"/>
        <v/>
      </c>
      <c r="AT31" s="218" t="str">
        <f t="shared" si="222"/>
        <v/>
      </c>
      <c r="AU31" s="218" t="str">
        <f t="shared" si="222"/>
        <v/>
      </c>
      <c r="AV31" s="218" t="str">
        <f t="shared" si="222"/>
        <v/>
      </c>
      <c r="AW31" s="218" t="str">
        <f t="shared" si="222"/>
        <v/>
      </c>
      <c r="AX31" s="218" t="str">
        <f t="shared" si="222"/>
        <v/>
      </c>
      <c r="AY31" s="218" t="str">
        <f t="shared" si="222"/>
        <v/>
      </c>
      <c r="AZ31" s="218" t="str">
        <f t="shared" si="222"/>
        <v/>
      </c>
      <c r="BA31" s="218" t="str">
        <f t="shared" si="222"/>
        <v/>
      </c>
      <c r="BB31" s="218" t="str">
        <f t="shared" si="222"/>
        <v/>
      </c>
      <c r="BC31" s="218" t="str">
        <f t="shared" si="222"/>
        <v/>
      </c>
      <c r="BD31" s="218" t="str">
        <f t="shared" si="222"/>
        <v/>
      </c>
      <c r="BE31" s="218" t="str">
        <f t="shared" si="222"/>
        <v/>
      </c>
      <c r="BF31" s="218" t="str">
        <f t="shared" si="222"/>
        <v/>
      </c>
      <c r="BG31" s="218" t="str">
        <f t="shared" si="222"/>
        <v/>
      </c>
      <c r="BH31" s="218" t="str">
        <f t="shared" si="222"/>
        <v/>
      </c>
      <c r="BI31" s="218" t="str">
        <f t="shared" si="222"/>
        <v/>
      </c>
      <c r="BJ31" s="218" t="str">
        <f t="shared" ref="BJ31:DU31" si="223">IF(SUM(BJ189,BJ346,BJ503,BJ660,BJ817)=0,"",SUM(BJ189,BJ346,BJ503,BJ660,BJ817))</f>
        <v/>
      </c>
      <c r="BK31" s="218" t="str">
        <f t="shared" si="223"/>
        <v/>
      </c>
      <c r="BL31" s="218" t="str">
        <f t="shared" si="223"/>
        <v/>
      </c>
      <c r="BM31" s="218" t="str">
        <f t="shared" si="223"/>
        <v/>
      </c>
      <c r="BN31" s="218" t="str">
        <f t="shared" si="223"/>
        <v/>
      </c>
      <c r="BO31" s="218" t="str">
        <f t="shared" si="223"/>
        <v/>
      </c>
      <c r="BP31" s="218" t="str">
        <f t="shared" si="223"/>
        <v/>
      </c>
      <c r="BQ31" s="218" t="str">
        <f t="shared" si="223"/>
        <v/>
      </c>
      <c r="BR31" s="218" t="str">
        <f t="shared" si="223"/>
        <v/>
      </c>
      <c r="BS31" s="218" t="str">
        <f t="shared" si="223"/>
        <v/>
      </c>
      <c r="BT31" s="218" t="str">
        <f t="shared" si="223"/>
        <v/>
      </c>
      <c r="BU31" s="218" t="str">
        <f t="shared" si="223"/>
        <v/>
      </c>
      <c r="BV31" s="218" t="str">
        <f t="shared" si="223"/>
        <v/>
      </c>
      <c r="BW31" s="218" t="str">
        <f t="shared" si="223"/>
        <v/>
      </c>
      <c r="BX31" s="218" t="str">
        <f t="shared" si="223"/>
        <v/>
      </c>
      <c r="BY31" s="218" t="str">
        <f t="shared" si="223"/>
        <v/>
      </c>
      <c r="BZ31" s="218" t="str">
        <f t="shared" si="223"/>
        <v/>
      </c>
      <c r="CA31" s="218" t="str">
        <f t="shared" si="223"/>
        <v/>
      </c>
      <c r="CB31" s="218" t="str">
        <f t="shared" si="223"/>
        <v/>
      </c>
      <c r="CC31" s="218" t="str">
        <f t="shared" si="223"/>
        <v/>
      </c>
      <c r="CD31" s="218" t="str">
        <f t="shared" si="223"/>
        <v/>
      </c>
      <c r="CE31" s="218" t="str">
        <f t="shared" si="223"/>
        <v/>
      </c>
      <c r="CF31" s="218" t="str">
        <f t="shared" si="223"/>
        <v/>
      </c>
      <c r="CG31" s="218" t="str">
        <f t="shared" si="223"/>
        <v/>
      </c>
      <c r="CH31" s="218" t="str">
        <f t="shared" si="223"/>
        <v/>
      </c>
      <c r="CI31" s="218" t="str">
        <f t="shared" si="223"/>
        <v/>
      </c>
      <c r="CJ31" s="218" t="str">
        <f t="shared" si="223"/>
        <v/>
      </c>
      <c r="CK31" s="218" t="str">
        <f t="shared" si="223"/>
        <v/>
      </c>
      <c r="CL31" s="218" t="str">
        <f t="shared" si="223"/>
        <v/>
      </c>
      <c r="CM31" s="218" t="str">
        <f t="shared" si="223"/>
        <v/>
      </c>
      <c r="CN31" s="218" t="str">
        <f t="shared" si="223"/>
        <v/>
      </c>
      <c r="CO31" s="218" t="str">
        <f t="shared" si="223"/>
        <v/>
      </c>
      <c r="CP31" s="218" t="str">
        <f t="shared" si="223"/>
        <v/>
      </c>
      <c r="CQ31" s="218" t="str">
        <f t="shared" si="223"/>
        <v/>
      </c>
      <c r="CR31" s="218" t="str">
        <f t="shared" si="223"/>
        <v/>
      </c>
      <c r="CS31" s="218" t="str">
        <f t="shared" si="223"/>
        <v/>
      </c>
      <c r="CT31" s="218" t="str">
        <f t="shared" si="223"/>
        <v/>
      </c>
      <c r="CU31" s="218" t="str">
        <f t="shared" si="223"/>
        <v/>
      </c>
      <c r="CV31" s="218" t="str">
        <f t="shared" si="223"/>
        <v/>
      </c>
      <c r="CW31" s="218" t="str">
        <f t="shared" si="223"/>
        <v/>
      </c>
      <c r="CX31" s="218" t="str">
        <f t="shared" si="223"/>
        <v/>
      </c>
      <c r="CY31" s="218" t="str">
        <f t="shared" si="223"/>
        <v/>
      </c>
      <c r="CZ31" s="218" t="str">
        <f t="shared" si="223"/>
        <v/>
      </c>
      <c r="DA31" s="218" t="str">
        <f t="shared" si="223"/>
        <v/>
      </c>
      <c r="DB31" s="218" t="str">
        <f t="shared" si="223"/>
        <v/>
      </c>
      <c r="DC31" s="218" t="str">
        <f t="shared" si="223"/>
        <v/>
      </c>
      <c r="DD31" s="218" t="str">
        <f t="shared" si="223"/>
        <v/>
      </c>
      <c r="DE31" s="218" t="str">
        <f t="shared" si="223"/>
        <v/>
      </c>
      <c r="DF31" s="218" t="str">
        <f t="shared" si="223"/>
        <v/>
      </c>
      <c r="DG31" s="218" t="str">
        <f t="shared" si="223"/>
        <v/>
      </c>
      <c r="DH31" s="218" t="str">
        <f t="shared" si="223"/>
        <v/>
      </c>
      <c r="DI31" s="218" t="str">
        <f t="shared" si="223"/>
        <v/>
      </c>
      <c r="DJ31" s="218" t="str">
        <f t="shared" si="223"/>
        <v/>
      </c>
      <c r="DK31" s="218" t="str">
        <f t="shared" si="223"/>
        <v/>
      </c>
      <c r="DL31" s="218" t="str">
        <f t="shared" si="223"/>
        <v/>
      </c>
      <c r="DM31" s="218" t="str">
        <f t="shared" si="223"/>
        <v/>
      </c>
      <c r="DN31" s="218" t="str">
        <f t="shared" si="223"/>
        <v/>
      </c>
      <c r="DO31" s="218" t="str">
        <f t="shared" si="223"/>
        <v/>
      </c>
      <c r="DP31" s="218" t="str">
        <f t="shared" si="223"/>
        <v/>
      </c>
      <c r="DQ31" s="218" t="str">
        <f t="shared" si="223"/>
        <v/>
      </c>
      <c r="DR31" s="218" t="str">
        <f t="shared" si="223"/>
        <v/>
      </c>
      <c r="DS31" s="218" t="str">
        <f t="shared" si="223"/>
        <v/>
      </c>
      <c r="DT31" s="218" t="str">
        <f t="shared" si="223"/>
        <v/>
      </c>
      <c r="DU31" s="218" t="str">
        <f t="shared" si="223"/>
        <v/>
      </c>
      <c r="DV31" s="218" t="str">
        <f t="shared" ref="DV31:EK31" si="224">IF(SUM(DV189,DV346,DV503,DV660,DV817)=0,"",SUM(DV189,DV346,DV503,DV660,DV817))</f>
        <v/>
      </c>
      <c r="DW31" s="218" t="str">
        <f t="shared" si="224"/>
        <v/>
      </c>
      <c r="DX31" s="218" t="str">
        <f t="shared" si="224"/>
        <v/>
      </c>
      <c r="DY31" s="218" t="str">
        <f t="shared" si="224"/>
        <v/>
      </c>
      <c r="DZ31" s="218" t="str">
        <f t="shared" si="224"/>
        <v/>
      </c>
      <c r="EA31" s="218" t="str">
        <f t="shared" si="224"/>
        <v/>
      </c>
      <c r="EB31" s="218" t="str">
        <f t="shared" si="224"/>
        <v/>
      </c>
      <c r="EC31" s="218" t="str">
        <f t="shared" si="224"/>
        <v/>
      </c>
      <c r="ED31" s="218" t="str">
        <f t="shared" si="224"/>
        <v/>
      </c>
      <c r="EE31" s="218" t="str">
        <f t="shared" si="224"/>
        <v/>
      </c>
      <c r="EF31" s="218" t="str">
        <f t="shared" si="224"/>
        <v/>
      </c>
      <c r="EG31" s="218" t="str">
        <f t="shared" si="224"/>
        <v/>
      </c>
      <c r="EH31" s="218" t="str">
        <f t="shared" si="224"/>
        <v/>
      </c>
      <c r="EI31" s="218" t="str">
        <f t="shared" si="224"/>
        <v/>
      </c>
      <c r="EJ31" s="218" t="str">
        <f t="shared" si="224"/>
        <v/>
      </c>
      <c r="EK31" s="218" t="str">
        <f t="shared" si="224"/>
        <v/>
      </c>
      <c r="EL31" s="218" t="str">
        <f t="shared" ref="EL31:FK31" si="225">IF(SUM(EL189,EL346,EL503,EL660,EL817)=0,"",SUM(EL189,EL346,EL503,EL660,EL817))</f>
        <v/>
      </c>
      <c r="EM31" s="218" t="str">
        <f t="shared" si="225"/>
        <v/>
      </c>
      <c r="EN31" s="218" t="str">
        <f t="shared" si="225"/>
        <v/>
      </c>
      <c r="EO31" s="218" t="str">
        <f t="shared" si="225"/>
        <v/>
      </c>
      <c r="EP31" s="218" t="str">
        <f t="shared" si="225"/>
        <v/>
      </c>
      <c r="EQ31" s="218" t="str">
        <f t="shared" si="225"/>
        <v/>
      </c>
      <c r="ER31" s="218" t="str">
        <f t="shared" si="225"/>
        <v/>
      </c>
      <c r="ES31" s="218" t="str">
        <f t="shared" si="225"/>
        <v/>
      </c>
      <c r="ET31" s="218" t="str">
        <f t="shared" si="225"/>
        <v/>
      </c>
      <c r="EU31" s="218" t="str">
        <f t="shared" si="225"/>
        <v/>
      </c>
      <c r="EV31" s="218" t="str">
        <f t="shared" si="225"/>
        <v/>
      </c>
      <c r="EW31" s="218" t="str">
        <f t="shared" si="225"/>
        <v/>
      </c>
      <c r="EX31" s="218" t="str">
        <f t="shared" si="225"/>
        <v/>
      </c>
      <c r="EY31" s="218" t="str">
        <f t="shared" si="225"/>
        <v/>
      </c>
      <c r="EZ31" s="218" t="str">
        <f t="shared" si="225"/>
        <v/>
      </c>
      <c r="FA31" s="218" t="str">
        <f t="shared" si="225"/>
        <v/>
      </c>
      <c r="FB31" s="218" t="str">
        <f t="shared" si="225"/>
        <v/>
      </c>
      <c r="FC31" s="218" t="str">
        <f t="shared" si="225"/>
        <v/>
      </c>
      <c r="FD31" s="218" t="str">
        <f t="shared" si="225"/>
        <v/>
      </c>
      <c r="FE31" s="218" t="str">
        <f t="shared" si="225"/>
        <v/>
      </c>
      <c r="FF31" s="218" t="str">
        <f t="shared" si="225"/>
        <v/>
      </c>
      <c r="FG31" s="218" t="str">
        <f t="shared" si="225"/>
        <v/>
      </c>
      <c r="FH31" s="218" t="str">
        <f t="shared" si="225"/>
        <v/>
      </c>
      <c r="FI31" s="218" t="str">
        <f t="shared" si="225"/>
        <v/>
      </c>
      <c r="FJ31" s="218" t="str">
        <f t="shared" si="225"/>
        <v/>
      </c>
      <c r="FK31" s="218" t="str">
        <f t="shared" si="225"/>
        <v/>
      </c>
      <c r="FL31" s="218" t="str">
        <f t="shared" ref="FL31:HN31" si="226">IF(SUM(FL189,FL346,FL503,FL660,FL817)=0,"",SUM(FL189,FL346,FL503,FL660,FL817))</f>
        <v/>
      </c>
      <c r="FM31" s="218" t="str">
        <f t="shared" si="226"/>
        <v/>
      </c>
      <c r="FN31" s="218" t="str">
        <f t="shared" si="226"/>
        <v/>
      </c>
      <c r="FO31" s="218" t="str">
        <f t="shared" si="226"/>
        <v/>
      </c>
      <c r="FP31" s="218" t="str">
        <f t="shared" si="226"/>
        <v/>
      </c>
      <c r="FQ31" s="218" t="str">
        <f t="shared" si="226"/>
        <v/>
      </c>
      <c r="FR31" s="218" t="str">
        <f t="shared" si="226"/>
        <v/>
      </c>
      <c r="FS31" s="218" t="str">
        <f t="shared" si="226"/>
        <v/>
      </c>
      <c r="FT31" s="218" t="str">
        <f t="shared" si="226"/>
        <v/>
      </c>
      <c r="FU31" s="218" t="str">
        <f t="shared" si="226"/>
        <v/>
      </c>
      <c r="FV31" s="218" t="str">
        <f t="shared" si="226"/>
        <v/>
      </c>
      <c r="FW31" s="218" t="str">
        <f t="shared" si="226"/>
        <v/>
      </c>
      <c r="FX31" s="218" t="str">
        <f t="shared" si="226"/>
        <v/>
      </c>
      <c r="FY31" s="218" t="str">
        <f t="shared" si="226"/>
        <v/>
      </c>
      <c r="FZ31" s="218" t="str">
        <f t="shared" si="226"/>
        <v/>
      </c>
      <c r="GA31" s="218" t="str">
        <f t="shared" si="226"/>
        <v/>
      </c>
      <c r="GB31" s="218" t="str">
        <f t="shared" si="226"/>
        <v/>
      </c>
      <c r="GC31" s="218" t="str">
        <f t="shared" si="226"/>
        <v/>
      </c>
      <c r="GD31" s="218" t="str">
        <f t="shared" si="226"/>
        <v/>
      </c>
      <c r="GE31" s="218" t="str">
        <f t="shared" si="226"/>
        <v/>
      </c>
      <c r="GF31" s="218" t="str">
        <f t="shared" si="226"/>
        <v/>
      </c>
      <c r="GG31" s="218" t="str">
        <f t="shared" si="226"/>
        <v/>
      </c>
      <c r="GH31" s="218" t="str">
        <f t="shared" si="226"/>
        <v/>
      </c>
      <c r="GI31" s="218" t="str">
        <f t="shared" si="226"/>
        <v/>
      </c>
      <c r="GJ31" s="218" t="str">
        <f t="shared" si="226"/>
        <v/>
      </c>
      <c r="GK31" s="218" t="str">
        <f t="shared" si="226"/>
        <v/>
      </c>
      <c r="GL31" s="218" t="str">
        <f t="shared" si="226"/>
        <v/>
      </c>
      <c r="GM31" s="218" t="str">
        <f t="shared" si="226"/>
        <v/>
      </c>
      <c r="GN31" s="218" t="str">
        <f t="shared" si="226"/>
        <v/>
      </c>
      <c r="GO31" s="218" t="str">
        <f t="shared" si="226"/>
        <v/>
      </c>
      <c r="GP31" s="218" t="str">
        <f t="shared" si="226"/>
        <v/>
      </c>
      <c r="GQ31" s="218" t="str">
        <f t="shared" si="226"/>
        <v/>
      </c>
      <c r="GR31" s="218" t="str">
        <f t="shared" si="226"/>
        <v/>
      </c>
      <c r="GS31" s="218" t="str">
        <f t="shared" si="226"/>
        <v/>
      </c>
      <c r="GT31" s="218" t="str">
        <f t="shared" si="226"/>
        <v/>
      </c>
      <c r="GU31" s="218" t="str">
        <f t="shared" si="226"/>
        <v/>
      </c>
      <c r="GV31" s="218" t="str">
        <f t="shared" si="226"/>
        <v/>
      </c>
      <c r="GW31" s="218" t="str">
        <f t="shared" si="226"/>
        <v/>
      </c>
      <c r="GX31" s="218" t="str">
        <f t="shared" si="226"/>
        <v/>
      </c>
      <c r="GY31" s="218" t="str">
        <f t="shared" si="226"/>
        <v/>
      </c>
      <c r="GZ31" s="218" t="str">
        <f t="shared" si="226"/>
        <v/>
      </c>
      <c r="HA31" s="218" t="str">
        <f t="shared" si="226"/>
        <v/>
      </c>
      <c r="HB31" s="218" t="str">
        <f t="shared" si="226"/>
        <v/>
      </c>
      <c r="HC31" s="218" t="str">
        <f t="shared" si="226"/>
        <v/>
      </c>
      <c r="HD31" s="218" t="str">
        <f t="shared" si="226"/>
        <v/>
      </c>
      <c r="HE31" s="218" t="str">
        <f t="shared" si="226"/>
        <v/>
      </c>
      <c r="HF31" s="218" t="str">
        <f t="shared" si="226"/>
        <v/>
      </c>
      <c r="HG31" s="218" t="str">
        <f t="shared" si="226"/>
        <v/>
      </c>
      <c r="HH31" s="218" t="str">
        <f t="shared" si="226"/>
        <v/>
      </c>
      <c r="HI31" s="218" t="str">
        <f t="shared" si="226"/>
        <v/>
      </c>
      <c r="HJ31" s="218" t="str">
        <f t="shared" si="226"/>
        <v/>
      </c>
      <c r="HK31" s="218" t="str">
        <f t="shared" si="226"/>
        <v/>
      </c>
      <c r="HL31" s="218" t="str">
        <f t="shared" si="226"/>
        <v/>
      </c>
      <c r="HM31" s="218" t="str">
        <f t="shared" si="226"/>
        <v/>
      </c>
      <c r="HN31" s="218" t="str">
        <f t="shared" si="226"/>
        <v/>
      </c>
      <c r="HO31" s="218" t="str">
        <f t="shared" ref="HO31:HQ31" si="227">IF(SUM(HO189,HO346,HO503,HO660,HO817)=0,"",SUM(HO189,HO346,HO503,HO660,HO817))</f>
        <v/>
      </c>
      <c r="HP31" s="218" t="str">
        <f t="shared" si="227"/>
        <v/>
      </c>
      <c r="HQ31" s="218" t="str">
        <f t="shared" si="227"/>
        <v/>
      </c>
    </row>
    <row r="32" spans="1:225" s="73" customFormat="1" ht="18" hidden="1" customHeight="1" x14ac:dyDescent="0.25">
      <c r="A32" s="223" t="str">
        <f t="shared" ref="A32:B32" si="228">IF(A190="","",A190)</f>
        <v/>
      </c>
      <c r="B32" s="173" t="str">
        <f t="shared" si="228"/>
        <v/>
      </c>
      <c r="C32" s="218">
        <f t="shared" si="14"/>
        <v>0</v>
      </c>
      <c r="D32" s="218">
        <f t="shared" si="15"/>
        <v>0</v>
      </c>
      <c r="E32" s="219">
        <f t="shared" ref="E32:F32" si="229">IFERROR(AVERAGE(E190,E347,E504,E661,E818),"")</f>
        <v>0</v>
      </c>
      <c r="F32" s="219">
        <f t="shared" si="229"/>
        <v>0</v>
      </c>
      <c r="G32" s="176" t="str">
        <f t="shared" si="179"/>
        <v/>
      </c>
      <c r="H32" s="176" t="str">
        <f t="shared" si="179"/>
        <v/>
      </c>
      <c r="I32" s="226" t="str">
        <f t="shared" si="179"/>
        <v/>
      </c>
      <c r="J32" s="226" t="str">
        <f t="shared" si="179"/>
        <v/>
      </c>
      <c r="K32" s="227" t="str">
        <f t="shared" si="180"/>
        <v/>
      </c>
      <c r="L32" s="227">
        <f t="shared" si="180"/>
        <v>1</v>
      </c>
      <c r="M32" s="226" t="str">
        <f t="shared" si="181"/>
        <v/>
      </c>
      <c r="N32" s="226" t="str">
        <f t="shared" si="181"/>
        <v/>
      </c>
      <c r="O32" s="491"/>
      <c r="P32" s="218" t="str">
        <f t="shared" ref="P32:BI32" si="230">IF(SUM(P190,P347,P504,P661,P818)=0,"",SUM(P190,P347,P504,P661,P818))</f>
        <v/>
      </c>
      <c r="Q32" s="218" t="str">
        <f t="shared" si="230"/>
        <v/>
      </c>
      <c r="R32" s="218" t="str">
        <f t="shared" si="230"/>
        <v/>
      </c>
      <c r="S32" s="218" t="str">
        <f t="shared" si="230"/>
        <v/>
      </c>
      <c r="T32" s="218" t="str">
        <f t="shared" si="230"/>
        <v/>
      </c>
      <c r="U32" s="218" t="str">
        <f t="shared" si="230"/>
        <v/>
      </c>
      <c r="V32" s="218" t="str">
        <f t="shared" si="230"/>
        <v/>
      </c>
      <c r="W32" s="218" t="str">
        <f t="shared" si="230"/>
        <v/>
      </c>
      <c r="X32" s="218" t="str">
        <f t="shared" si="230"/>
        <v/>
      </c>
      <c r="Y32" s="218" t="str">
        <f t="shared" si="230"/>
        <v/>
      </c>
      <c r="Z32" s="218" t="str">
        <f t="shared" si="230"/>
        <v/>
      </c>
      <c r="AA32" s="218" t="str">
        <f t="shared" si="230"/>
        <v/>
      </c>
      <c r="AB32" s="218" t="str">
        <f t="shared" si="230"/>
        <v/>
      </c>
      <c r="AC32" s="218" t="str">
        <f t="shared" si="230"/>
        <v/>
      </c>
      <c r="AD32" s="218" t="str">
        <f t="shared" si="230"/>
        <v/>
      </c>
      <c r="AE32" s="218" t="str">
        <f t="shared" si="230"/>
        <v/>
      </c>
      <c r="AF32" s="218" t="str">
        <f t="shared" si="230"/>
        <v/>
      </c>
      <c r="AG32" s="218" t="str">
        <f t="shared" si="230"/>
        <v/>
      </c>
      <c r="AH32" s="218" t="str">
        <f t="shared" si="230"/>
        <v/>
      </c>
      <c r="AI32" s="218" t="str">
        <f t="shared" si="230"/>
        <v/>
      </c>
      <c r="AJ32" s="218" t="str">
        <f t="shared" si="230"/>
        <v/>
      </c>
      <c r="AK32" s="218" t="str">
        <f t="shared" si="230"/>
        <v/>
      </c>
      <c r="AL32" s="218" t="str">
        <f t="shared" si="230"/>
        <v/>
      </c>
      <c r="AM32" s="218" t="str">
        <f t="shared" si="230"/>
        <v/>
      </c>
      <c r="AN32" s="218" t="str">
        <f t="shared" si="230"/>
        <v/>
      </c>
      <c r="AO32" s="218" t="str">
        <f t="shared" si="230"/>
        <v/>
      </c>
      <c r="AP32" s="218" t="str">
        <f t="shared" si="230"/>
        <v/>
      </c>
      <c r="AQ32" s="218" t="str">
        <f t="shared" si="230"/>
        <v/>
      </c>
      <c r="AR32" s="218" t="str">
        <f t="shared" si="230"/>
        <v/>
      </c>
      <c r="AS32" s="218" t="str">
        <f t="shared" si="230"/>
        <v/>
      </c>
      <c r="AT32" s="218" t="str">
        <f t="shared" si="230"/>
        <v/>
      </c>
      <c r="AU32" s="218" t="str">
        <f t="shared" si="230"/>
        <v/>
      </c>
      <c r="AV32" s="218" t="str">
        <f t="shared" si="230"/>
        <v/>
      </c>
      <c r="AW32" s="218" t="str">
        <f t="shared" si="230"/>
        <v/>
      </c>
      <c r="AX32" s="218" t="str">
        <f t="shared" si="230"/>
        <v/>
      </c>
      <c r="AY32" s="218" t="str">
        <f t="shared" si="230"/>
        <v/>
      </c>
      <c r="AZ32" s="218" t="str">
        <f t="shared" si="230"/>
        <v/>
      </c>
      <c r="BA32" s="218" t="str">
        <f t="shared" si="230"/>
        <v/>
      </c>
      <c r="BB32" s="218" t="str">
        <f t="shared" si="230"/>
        <v/>
      </c>
      <c r="BC32" s="218" t="str">
        <f t="shared" si="230"/>
        <v/>
      </c>
      <c r="BD32" s="218" t="str">
        <f t="shared" si="230"/>
        <v/>
      </c>
      <c r="BE32" s="218" t="str">
        <f t="shared" si="230"/>
        <v/>
      </c>
      <c r="BF32" s="218" t="str">
        <f t="shared" si="230"/>
        <v/>
      </c>
      <c r="BG32" s="218" t="str">
        <f t="shared" si="230"/>
        <v/>
      </c>
      <c r="BH32" s="218" t="str">
        <f t="shared" si="230"/>
        <v/>
      </c>
      <c r="BI32" s="218" t="str">
        <f t="shared" si="230"/>
        <v/>
      </c>
      <c r="BJ32" s="218" t="str">
        <f t="shared" ref="BJ32:DU32" si="231">IF(SUM(BJ190,BJ347,BJ504,BJ661,BJ818)=0,"",SUM(BJ190,BJ347,BJ504,BJ661,BJ818))</f>
        <v/>
      </c>
      <c r="BK32" s="218" t="str">
        <f t="shared" si="231"/>
        <v/>
      </c>
      <c r="BL32" s="218" t="str">
        <f t="shared" si="231"/>
        <v/>
      </c>
      <c r="BM32" s="218" t="str">
        <f t="shared" si="231"/>
        <v/>
      </c>
      <c r="BN32" s="218" t="str">
        <f t="shared" si="231"/>
        <v/>
      </c>
      <c r="BO32" s="218" t="str">
        <f t="shared" si="231"/>
        <v/>
      </c>
      <c r="BP32" s="218" t="str">
        <f t="shared" si="231"/>
        <v/>
      </c>
      <c r="BQ32" s="218" t="str">
        <f t="shared" si="231"/>
        <v/>
      </c>
      <c r="BR32" s="218" t="str">
        <f t="shared" si="231"/>
        <v/>
      </c>
      <c r="BS32" s="218" t="str">
        <f t="shared" si="231"/>
        <v/>
      </c>
      <c r="BT32" s="218" t="str">
        <f t="shared" si="231"/>
        <v/>
      </c>
      <c r="BU32" s="218" t="str">
        <f t="shared" si="231"/>
        <v/>
      </c>
      <c r="BV32" s="218" t="str">
        <f t="shared" si="231"/>
        <v/>
      </c>
      <c r="BW32" s="218" t="str">
        <f t="shared" si="231"/>
        <v/>
      </c>
      <c r="BX32" s="218" t="str">
        <f t="shared" si="231"/>
        <v/>
      </c>
      <c r="BY32" s="218" t="str">
        <f t="shared" si="231"/>
        <v/>
      </c>
      <c r="BZ32" s="218" t="str">
        <f t="shared" si="231"/>
        <v/>
      </c>
      <c r="CA32" s="218" t="str">
        <f t="shared" si="231"/>
        <v/>
      </c>
      <c r="CB32" s="218" t="str">
        <f t="shared" si="231"/>
        <v/>
      </c>
      <c r="CC32" s="218" t="str">
        <f t="shared" si="231"/>
        <v/>
      </c>
      <c r="CD32" s="218" t="str">
        <f t="shared" si="231"/>
        <v/>
      </c>
      <c r="CE32" s="218" t="str">
        <f t="shared" si="231"/>
        <v/>
      </c>
      <c r="CF32" s="218" t="str">
        <f t="shared" si="231"/>
        <v/>
      </c>
      <c r="CG32" s="218" t="str">
        <f t="shared" si="231"/>
        <v/>
      </c>
      <c r="CH32" s="218" t="str">
        <f t="shared" si="231"/>
        <v/>
      </c>
      <c r="CI32" s="218" t="str">
        <f t="shared" si="231"/>
        <v/>
      </c>
      <c r="CJ32" s="218" t="str">
        <f t="shared" si="231"/>
        <v/>
      </c>
      <c r="CK32" s="218" t="str">
        <f t="shared" si="231"/>
        <v/>
      </c>
      <c r="CL32" s="218" t="str">
        <f t="shared" si="231"/>
        <v/>
      </c>
      <c r="CM32" s="218" t="str">
        <f t="shared" si="231"/>
        <v/>
      </c>
      <c r="CN32" s="218" t="str">
        <f t="shared" si="231"/>
        <v/>
      </c>
      <c r="CO32" s="218" t="str">
        <f t="shared" si="231"/>
        <v/>
      </c>
      <c r="CP32" s="218" t="str">
        <f t="shared" si="231"/>
        <v/>
      </c>
      <c r="CQ32" s="218" t="str">
        <f t="shared" si="231"/>
        <v/>
      </c>
      <c r="CR32" s="218" t="str">
        <f t="shared" si="231"/>
        <v/>
      </c>
      <c r="CS32" s="218" t="str">
        <f t="shared" si="231"/>
        <v/>
      </c>
      <c r="CT32" s="218" t="str">
        <f t="shared" si="231"/>
        <v/>
      </c>
      <c r="CU32" s="218" t="str">
        <f t="shared" si="231"/>
        <v/>
      </c>
      <c r="CV32" s="218" t="str">
        <f t="shared" si="231"/>
        <v/>
      </c>
      <c r="CW32" s="218" t="str">
        <f t="shared" si="231"/>
        <v/>
      </c>
      <c r="CX32" s="218" t="str">
        <f t="shared" si="231"/>
        <v/>
      </c>
      <c r="CY32" s="218" t="str">
        <f t="shared" si="231"/>
        <v/>
      </c>
      <c r="CZ32" s="218" t="str">
        <f t="shared" si="231"/>
        <v/>
      </c>
      <c r="DA32" s="218" t="str">
        <f t="shared" si="231"/>
        <v/>
      </c>
      <c r="DB32" s="218" t="str">
        <f t="shared" si="231"/>
        <v/>
      </c>
      <c r="DC32" s="218" t="str">
        <f t="shared" si="231"/>
        <v/>
      </c>
      <c r="DD32" s="218" t="str">
        <f t="shared" si="231"/>
        <v/>
      </c>
      <c r="DE32" s="218" t="str">
        <f t="shared" si="231"/>
        <v/>
      </c>
      <c r="DF32" s="218" t="str">
        <f t="shared" si="231"/>
        <v/>
      </c>
      <c r="DG32" s="218" t="str">
        <f t="shared" si="231"/>
        <v/>
      </c>
      <c r="DH32" s="218" t="str">
        <f t="shared" si="231"/>
        <v/>
      </c>
      <c r="DI32" s="218" t="str">
        <f t="shared" si="231"/>
        <v/>
      </c>
      <c r="DJ32" s="218" t="str">
        <f t="shared" si="231"/>
        <v/>
      </c>
      <c r="DK32" s="218" t="str">
        <f t="shared" si="231"/>
        <v/>
      </c>
      <c r="DL32" s="218" t="str">
        <f t="shared" si="231"/>
        <v/>
      </c>
      <c r="DM32" s="218" t="str">
        <f t="shared" si="231"/>
        <v/>
      </c>
      <c r="DN32" s="218" t="str">
        <f t="shared" si="231"/>
        <v/>
      </c>
      <c r="DO32" s="218" t="str">
        <f t="shared" si="231"/>
        <v/>
      </c>
      <c r="DP32" s="218" t="str">
        <f t="shared" si="231"/>
        <v/>
      </c>
      <c r="DQ32" s="218" t="str">
        <f t="shared" si="231"/>
        <v/>
      </c>
      <c r="DR32" s="218" t="str">
        <f t="shared" si="231"/>
        <v/>
      </c>
      <c r="DS32" s="218" t="str">
        <f t="shared" si="231"/>
        <v/>
      </c>
      <c r="DT32" s="218" t="str">
        <f t="shared" si="231"/>
        <v/>
      </c>
      <c r="DU32" s="218" t="str">
        <f t="shared" si="231"/>
        <v/>
      </c>
      <c r="DV32" s="218" t="str">
        <f t="shared" ref="DV32:EK32" si="232">IF(SUM(DV190,DV347,DV504,DV661,DV818)=0,"",SUM(DV190,DV347,DV504,DV661,DV818))</f>
        <v/>
      </c>
      <c r="DW32" s="218" t="str">
        <f t="shared" si="232"/>
        <v/>
      </c>
      <c r="DX32" s="218" t="str">
        <f t="shared" si="232"/>
        <v/>
      </c>
      <c r="DY32" s="218" t="str">
        <f t="shared" si="232"/>
        <v/>
      </c>
      <c r="DZ32" s="218" t="str">
        <f t="shared" si="232"/>
        <v/>
      </c>
      <c r="EA32" s="218" t="str">
        <f t="shared" si="232"/>
        <v/>
      </c>
      <c r="EB32" s="218" t="str">
        <f t="shared" si="232"/>
        <v/>
      </c>
      <c r="EC32" s="218" t="str">
        <f t="shared" si="232"/>
        <v/>
      </c>
      <c r="ED32" s="218" t="str">
        <f t="shared" si="232"/>
        <v/>
      </c>
      <c r="EE32" s="218" t="str">
        <f t="shared" si="232"/>
        <v/>
      </c>
      <c r="EF32" s="218" t="str">
        <f t="shared" si="232"/>
        <v/>
      </c>
      <c r="EG32" s="218" t="str">
        <f t="shared" si="232"/>
        <v/>
      </c>
      <c r="EH32" s="218" t="str">
        <f t="shared" si="232"/>
        <v/>
      </c>
      <c r="EI32" s="218" t="str">
        <f t="shared" si="232"/>
        <v/>
      </c>
      <c r="EJ32" s="218" t="str">
        <f t="shared" si="232"/>
        <v/>
      </c>
      <c r="EK32" s="218" t="str">
        <f t="shared" si="232"/>
        <v/>
      </c>
      <c r="EL32" s="218" t="str">
        <f t="shared" ref="EL32:FK32" si="233">IF(SUM(EL190,EL347,EL504,EL661,EL818)=0,"",SUM(EL190,EL347,EL504,EL661,EL818))</f>
        <v/>
      </c>
      <c r="EM32" s="218" t="str">
        <f t="shared" si="233"/>
        <v/>
      </c>
      <c r="EN32" s="218" t="str">
        <f t="shared" si="233"/>
        <v/>
      </c>
      <c r="EO32" s="218" t="str">
        <f t="shared" si="233"/>
        <v/>
      </c>
      <c r="EP32" s="218" t="str">
        <f t="shared" si="233"/>
        <v/>
      </c>
      <c r="EQ32" s="218" t="str">
        <f t="shared" si="233"/>
        <v/>
      </c>
      <c r="ER32" s="218" t="str">
        <f t="shared" si="233"/>
        <v/>
      </c>
      <c r="ES32" s="218" t="str">
        <f t="shared" si="233"/>
        <v/>
      </c>
      <c r="ET32" s="218" t="str">
        <f t="shared" si="233"/>
        <v/>
      </c>
      <c r="EU32" s="218" t="str">
        <f t="shared" si="233"/>
        <v/>
      </c>
      <c r="EV32" s="218" t="str">
        <f t="shared" si="233"/>
        <v/>
      </c>
      <c r="EW32" s="218" t="str">
        <f t="shared" si="233"/>
        <v/>
      </c>
      <c r="EX32" s="218" t="str">
        <f t="shared" si="233"/>
        <v/>
      </c>
      <c r="EY32" s="218" t="str">
        <f t="shared" si="233"/>
        <v/>
      </c>
      <c r="EZ32" s="218" t="str">
        <f t="shared" si="233"/>
        <v/>
      </c>
      <c r="FA32" s="218" t="str">
        <f t="shared" si="233"/>
        <v/>
      </c>
      <c r="FB32" s="218" t="str">
        <f t="shared" si="233"/>
        <v/>
      </c>
      <c r="FC32" s="218" t="str">
        <f t="shared" si="233"/>
        <v/>
      </c>
      <c r="FD32" s="218" t="str">
        <f t="shared" si="233"/>
        <v/>
      </c>
      <c r="FE32" s="218" t="str">
        <f t="shared" si="233"/>
        <v/>
      </c>
      <c r="FF32" s="218" t="str">
        <f t="shared" si="233"/>
        <v/>
      </c>
      <c r="FG32" s="218" t="str">
        <f t="shared" si="233"/>
        <v/>
      </c>
      <c r="FH32" s="218" t="str">
        <f t="shared" si="233"/>
        <v/>
      </c>
      <c r="FI32" s="218" t="str">
        <f t="shared" si="233"/>
        <v/>
      </c>
      <c r="FJ32" s="218" t="str">
        <f t="shared" si="233"/>
        <v/>
      </c>
      <c r="FK32" s="218" t="str">
        <f t="shared" si="233"/>
        <v/>
      </c>
      <c r="FL32" s="218" t="str">
        <f t="shared" ref="FL32:HN32" si="234">IF(SUM(FL190,FL347,FL504,FL661,FL818)=0,"",SUM(FL190,FL347,FL504,FL661,FL818))</f>
        <v/>
      </c>
      <c r="FM32" s="218" t="str">
        <f t="shared" si="234"/>
        <v/>
      </c>
      <c r="FN32" s="218" t="str">
        <f t="shared" si="234"/>
        <v/>
      </c>
      <c r="FO32" s="218" t="str">
        <f t="shared" si="234"/>
        <v/>
      </c>
      <c r="FP32" s="218" t="str">
        <f t="shared" si="234"/>
        <v/>
      </c>
      <c r="FQ32" s="218" t="str">
        <f t="shared" si="234"/>
        <v/>
      </c>
      <c r="FR32" s="218" t="str">
        <f t="shared" si="234"/>
        <v/>
      </c>
      <c r="FS32" s="218" t="str">
        <f t="shared" si="234"/>
        <v/>
      </c>
      <c r="FT32" s="218" t="str">
        <f t="shared" si="234"/>
        <v/>
      </c>
      <c r="FU32" s="218" t="str">
        <f t="shared" si="234"/>
        <v/>
      </c>
      <c r="FV32" s="218" t="str">
        <f t="shared" si="234"/>
        <v/>
      </c>
      <c r="FW32" s="218" t="str">
        <f t="shared" si="234"/>
        <v/>
      </c>
      <c r="FX32" s="218" t="str">
        <f t="shared" si="234"/>
        <v/>
      </c>
      <c r="FY32" s="218" t="str">
        <f t="shared" si="234"/>
        <v/>
      </c>
      <c r="FZ32" s="218" t="str">
        <f t="shared" si="234"/>
        <v/>
      </c>
      <c r="GA32" s="218" t="str">
        <f t="shared" si="234"/>
        <v/>
      </c>
      <c r="GB32" s="218" t="str">
        <f t="shared" si="234"/>
        <v/>
      </c>
      <c r="GC32" s="218" t="str">
        <f t="shared" si="234"/>
        <v/>
      </c>
      <c r="GD32" s="218" t="str">
        <f t="shared" si="234"/>
        <v/>
      </c>
      <c r="GE32" s="218" t="str">
        <f t="shared" si="234"/>
        <v/>
      </c>
      <c r="GF32" s="218" t="str">
        <f t="shared" si="234"/>
        <v/>
      </c>
      <c r="GG32" s="218" t="str">
        <f t="shared" si="234"/>
        <v/>
      </c>
      <c r="GH32" s="218" t="str">
        <f t="shared" si="234"/>
        <v/>
      </c>
      <c r="GI32" s="218" t="str">
        <f t="shared" si="234"/>
        <v/>
      </c>
      <c r="GJ32" s="218" t="str">
        <f t="shared" si="234"/>
        <v/>
      </c>
      <c r="GK32" s="218" t="str">
        <f t="shared" si="234"/>
        <v/>
      </c>
      <c r="GL32" s="218" t="str">
        <f t="shared" si="234"/>
        <v/>
      </c>
      <c r="GM32" s="218" t="str">
        <f t="shared" si="234"/>
        <v/>
      </c>
      <c r="GN32" s="218" t="str">
        <f t="shared" si="234"/>
        <v/>
      </c>
      <c r="GO32" s="218" t="str">
        <f t="shared" si="234"/>
        <v/>
      </c>
      <c r="GP32" s="218" t="str">
        <f t="shared" si="234"/>
        <v/>
      </c>
      <c r="GQ32" s="218" t="str">
        <f t="shared" si="234"/>
        <v/>
      </c>
      <c r="GR32" s="218" t="str">
        <f t="shared" si="234"/>
        <v/>
      </c>
      <c r="GS32" s="218" t="str">
        <f t="shared" si="234"/>
        <v/>
      </c>
      <c r="GT32" s="218" t="str">
        <f t="shared" si="234"/>
        <v/>
      </c>
      <c r="GU32" s="218" t="str">
        <f t="shared" si="234"/>
        <v/>
      </c>
      <c r="GV32" s="218" t="str">
        <f t="shared" si="234"/>
        <v/>
      </c>
      <c r="GW32" s="218" t="str">
        <f t="shared" si="234"/>
        <v/>
      </c>
      <c r="GX32" s="218" t="str">
        <f t="shared" si="234"/>
        <v/>
      </c>
      <c r="GY32" s="218" t="str">
        <f t="shared" si="234"/>
        <v/>
      </c>
      <c r="GZ32" s="218" t="str">
        <f t="shared" si="234"/>
        <v/>
      </c>
      <c r="HA32" s="218" t="str">
        <f t="shared" si="234"/>
        <v/>
      </c>
      <c r="HB32" s="218" t="str">
        <f t="shared" si="234"/>
        <v/>
      </c>
      <c r="HC32" s="218" t="str">
        <f t="shared" si="234"/>
        <v/>
      </c>
      <c r="HD32" s="218" t="str">
        <f t="shared" si="234"/>
        <v/>
      </c>
      <c r="HE32" s="218" t="str">
        <f t="shared" si="234"/>
        <v/>
      </c>
      <c r="HF32" s="218" t="str">
        <f t="shared" si="234"/>
        <v/>
      </c>
      <c r="HG32" s="218" t="str">
        <f t="shared" si="234"/>
        <v/>
      </c>
      <c r="HH32" s="218" t="str">
        <f t="shared" si="234"/>
        <v/>
      </c>
      <c r="HI32" s="218" t="str">
        <f t="shared" si="234"/>
        <v/>
      </c>
      <c r="HJ32" s="218" t="str">
        <f t="shared" si="234"/>
        <v/>
      </c>
      <c r="HK32" s="218" t="str">
        <f t="shared" si="234"/>
        <v/>
      </c>
      <c r="HL32" s="218" t="str">
        <f t="shared" si="234"/>
        <v/>
      </c>
      <c r="HM32" s="218" t="str">
        <f t="shared" si="234"/>
        <v/>
      </c>
      <c r="HN32" s="218" t="str">
        <f t="shared" si="234"/>
        <v/>
      </c>
      <c r="HO32" s="218" t="str">
        <f t="shared" ref="HO32:HQ32" si="235">IF(SUM(HO190,HO347,HO504,HO661,HO818)=0,"",SUM(HO190,HO347,HO504,HO661,HO818))</f>
        <v/>
      </c>
      <c r="HP32" s="218" t="str">
        <f t="shared" si="235"/>
        <v/>
      </c>
      <c r="HQ32" s="218" t="str">
        <f t="shared" si="235"/>
        <v/>
      </c>
    </row>
    <row r="33" spans="1:225" s="73" customFormat="1" ht="18" hidden="1" customHeight="1" x14ac:dyDescent="0.25">
      <c r="A33" s="223" t="str">
        <f t="shared" ref="A33:B33" si="236">IF(A191="","",A191)</f>
        <v/>
      </c>
      <c r="B33" s="173" t="str">
        <f t="shared" si="236"/>
        <v/>
      </c>
      <c r="C33" s="218">
        <f t="shared" si="14"/>
        <v>0</v>
      </c>
      <c r="D33" s="218">
        <f t="shared" si="15"/>
        <v>0</v>
      </c>
      <c r="E33" s="219">
        <f t="shared" ref="E33:F33" si="237">IFERROR(AVERAGE(E191,E348,E505,E662,E819),"")</f>
        <v>0</v>
      </c>
      <c r="F33" s="219">
        <f t="shared" si="237"/>
        <v>0</v>
      </c>
      <c r="G33" s="176" t="str">
        <f t="shared" si="179"/>
        <v/>
      </c>
      <c r="H33" s="176" t="str">
        <f t="shared" si="179"/>
        <v/>
      </c>
      <c r="I33" s="226" t="str">
        <f t="shared" si="179"/>
        <v/>
      </c>
      <c r="J33" s="226" t="str">
        <f t="shared" si="179"/>
        <v/>
      </c>
      <c r="K33" s="227" t="str">
        <f t="shared" si="180"/>
        <v/>
      </c>
      <c r="L33" s="227">
        <f t="shared" si="180"/>
        <v>1</v>
      </c>
      <c r="M33" s="226" t="str">
        <f t="shared" si="181"/>
        <v/>
      </c>
      <c r="N33" s="226" t="str">
        <f t="shared" si="181"/>
        <v/>
      </c>
      <c r="O33" s="491"/>
      <c r="P33" s="218" t="str">
        <f t="shared" ref="P33:BI33" si="238">IF(SUM(P191,P348,P505,P662,P819)=0,"",SUM(P191,P348,P505,P662,P819))</f>
        <v/>
      </c>
      <c r="Q33" s="218" t="str">
        <f t="shared" si="238"/>
        <v/>
      </c>
      <c r="R33" s="218" t="str">
        <f t="shared" si="238"/>
        <v/>
      </c>
      <c r="S33" s="218" t="str">
        <f t="shared" si="238"/>
        <v/>
      </c>
      <c r="T33" s="218" t="str">
        <f t="shared" si="238"/>
        <v/>
      </c>
      <c r="U33" s="218" t="str">
        <f t="shared" si="238"/>
        <v/>
      </c>
      <c r="V33" s="218" t="str">
        <f t="shared" si="238"/>
        <v/>
      </c>
      <c r="W33" s="218" t="str">
        <f t="shared" si="238"/>
        <v/>
      </c>
      <c r="X33" s="218" t="str">
        <f t="shared" si="238"/>
        <v/>
      </c>
      <c r="Y33" s="218" t="str">
        <f t="shared" si="238"/>
        <v/>
      </c>
      <c r="Z33" s="218" t="str">
        <f t="shared" si="238"/>
        <v/>
      </c>
      <c r="AA33" s="218" t="str">
        <f t="shared" si="238"/>
        <v/>
      </c>
      <c r="AB33" s="218" t="str">
        <f t="shared" si="238"/>
        <v/>
      </c>
      <c r="AC33" s="218" t="str">
        <f t="shared" si="238"/>
        <v/>
      </c>
      <c r="AD33" s="218" t="str">
        <f t="shared" si="238"/>
        <v/>
      </c>
      <c r="AE33" s="218" t="str">
        <f t="shared" si="238"/>
        <v/>
      </c>
      <c r="AF33" s="218" t="str">
        <f t="shared" si="238"/>
        <v/>
      </c>
      <c r="AG33" s="218" t="str">
        <f t="shared" si="238"/>
        <v/>
      </c>
      <c r="AH33" s="218" t="str">
        <f t="shared" si="238"/>
        <v/>
      </c>
      <c r="AI33" s="218" t="str">
        <f t="shared" si="238"/>
        <v/>
      </c>
      <c r="AJ33" s="218" t="str">
        <f t="shared" si="238"/>
        <v/>
      </c>
      <c r="AK33" s="218" t="str">
        <f t="shared" si="238"/>
        <v/>
      </c>
      <c r="AL33" s="218" t="str">
        <f t="shared" si="238"/>
        <v/>
      </c>
      <c r="AM33" s="218" t="str">
        <f t="shared" si="238"/>
        <v/>
      </c>
      <c r="AN33" s="218" t="str">
        <f t="shared" si="238"/>
        <v/>
      </c>
      <c r="AO33" s="218" t="str">
        <f t="shared" si="238"/>
        <v/>
      </c>
      <c r="AP33" s="218" t="str">
        <f t="shared" si="238"/>
        <v/>
      </c>
      <c r="AQ33" s="218" t="str">
        <f t="shared" si="238"/>
        <v/>
      </c>
      <c r="AR33" s="218" t="str">
        <f t="shared" si="238"/>
        <v/>
      </c>
      <c r="AS33" s="218" t="str">
        <f t="shared" si="238"/>
        <v/>
      </c>
      <c r="AT33" s="218" t="str">
        <f t="shared" si="238"/>
        <v/>
      </c>
      <c r="AU33" s="218" t="str">
        <f t="shared" si="238"/>
        <v/>
      </c>
      <c r="AV33" s="218" t="str">
        <f t="shared" si="238"/>
        <v/>
      </c>
      <c r="AW33" s="218" t="str">
        <f t="shared" si="238"/>
        <v/>
      </c>
      <c r="AX33" s="218" t="str">
        <f t="shared" si="238"/>
        <v/>
      </c>
      <c r="AY33" s="218" t="str">
        <f t="shared" si="238"/>
        <v/>
      </c>
      <c r="AZ33" s="218" t="str">
        <f t="shared" si="238"/>
        <v/>
      </c>
      <c r="BA33" s="218" t="str">
        <f t="shared" si="238"/>
        <v/>
      </c>
      <c r="BB33" s="218" t="str">
        <f t="shared" si="238"/>
        <v/>
      </c>
      <c r="BC33" s="218" t="str">
        <f t="shared" si="238"/>
        <v/>
      </c>
      <c r="BD33" s="218" t="str">
        <f t="shared" si="238"/>
        <v/>
      </c>
      <c r="BE33" s="218" t="str">
        <f t="shared" si="238"/>
        <v/>
      </c>
      <c r="BF33" s="218" t="str">
        <f t="shared" si="238"/>
        <v/>
      </c>
      <c r="BG33" s="218" t="str">
        <f t="shared" si="238"/>
        <v/>
      </c>
      <c r="BH33" s="218" t="str">
        <f t="shared" si="238"/>
        <v/>
      </c>
      <c r="BI33" s="218" t="str">
        <f t="shared" si="238"/>
        <v/>
      </c>
      <c r="BJ33" s="218" t="str">
        <f t="shared" ref="BJ33:DU33" si="239">IF(SUM(BJ191,BJ348,BJ505,BJ662,BJ819)=0,"",SUM(BJ191,BJ348,BJ505,BJ662,BJ819))</f>
        <v/>
      </c>
      <c r="BK33" s="218" t="str">
        <f t="shared" si="239"/>
        <v/>
      </c>
      <c r="BL33" s="218" t="str">
        <f t="shared" si="239"/>
        <v/>
      </c>
      <c r="BM33" s="218" t="str">
        <f t="shared" si="239"/>
        <v/>
      </c>
      <c r="BN33" s="218" t="str">
        <f t="shared" si="239"/>
        <v/>
      </c>
      <c r="BO33" s="218" t="str">
        <f t="shared" si="239"/>
        <v/>
      </c>
      <c r="BP33" s="218" t="str">
        <f t="shared" si="239"/>
        <v/>
      </c>
      <c r="BQ33" s="218" t="str">
        <f t="shared" si="239"/>
        <v/>
      </c>
      <c r="BR33" s="218" t="str">
        <f t="shared" si="239"/>
        <v/>
      </c>
      <c r="BS33" s="218" t="str">
        <f t="shared" si="239"/>
        <v/>
      </c>
      <c r="BT33" s="218" t="str">
        <f t="shared" si="239"/>
        <v/>
      </c>
      <c r="BU33" s="218" t="str">
        <f t="shared" si="239"/>
        <v/>
      </c>
      <c r="BV33" s="218" t="str">
        <f t="shared" si="239"/>
        <v/>
      </c>
      <c r="BW33" s="218" t="str">
        <f t="shared" si="239"/>
        <v/>
      </c>
      <c r="BX33" s="218" t="str">
        <f t="shared" si="239"/>
        <v/>
      </c>
      <c r="BY33" s="218" t="str">
        <f t="shared" si="239"/>
        <v/>
      </c>
      <c r="BZ33" s="218" t="str">
        <f t="shared" si="239"/>
        <v/>
      </c>
      <c r="CA33" s="218" t="str">
        <f t="shared" si="239"/>
        <v/>
      </c>
      <c r="CB33" s="218" t="str">
        <f t="shared" si="239"/>
        <v/>
      </c>
      <c r="CC33" s="218" t="str">
        <f t="shared" si="239"/>
        <v/>
      </c>
      <c r="CD33" s="218" t="str">
        <f t="shared" si="239"/>
        <v/>
      </c>
      <c r="CE33" s="218" t="str">
        <f t="shared" si="239"/>
        <v/>
      </c>
      <c r="CF33" s="218" t="str">
        <f t="shared" si="239"/>
        <v/>
      </c>
      <c r="CG33" s="218" t="str">
        <f t="shared" si="239"/>
        <v/>
      </c>
      <c r="CH33" s="218" t="str">
        <f t="shared" si="239"/>
        <v/>
      </c>
      <c r="CI33" s="218" t="str">
        <f t="shared" si="239"/>
        <v/>
      </c>
      <c r="CJ33" s="218" t="str">
        <f t="shared" si="239"/>
        <v/>
      </c>
      <c r="CK33" s="218" t="str">
        <f t="shared" si="239"/>
        <v/>
      </c>
      <c r="CL33" s="218" t="str">
        <f t="shared" si="239"/>
        <v/>
      </c>
      <c r="CM33" s="218" t="str">
        <f t="shared" si="239"/>
        <v/>
      </c>
      <c r="CN33" s="218" t="str">
        <f t="shared" si="239"/>
        <v/>
      </c>
      <c r="CO33" s="218" t="str">
        <f t="shared" si="239"/>
        <v/>
      </c>
      <c r="CP33" s="218" t="str">
        <f t="shared" si="239"/>
        <v/>
      </c>
      <c r="CQ33" s="218" t="str">
        <f t="shared" si="239"/>
        <v/>
      </c>
      <c r="CR33" s="218" t="str">
        <f t="shared" si="239"/>
        <v/>
      </c>
      <c r="CS33" s="218" t="str">
        <f t="shared" si="239"/>
        <v/>
      </c>
      <c r="CT33" s="218" t="str">
        <f t="shared" si="239"/>
        <v/>
      </c>
      <c r="CU33" s="218" t="str">
        <f t="shared" si="239"/>
        <v/>
      </c>
      <c r="CV33" s="218" t="str">
        <f t="shared" si="239"/>
        <v/>
      </c>
      <c r="CW33" s="218" t="str">
        <f t="shared" si="239"/>
        <v/>
      </c>
      <c r="CX33" s="218" t="str">
        <f t="shared" si="239"/>
        <v/>
      </c>
      <c r="CY33" s="218" t="str">
        <f t="shared" si="239"/>
        <v/>
      </c>
      <c r="CZ33" s="218" t="str">
        <f t="shared" si="239"/>
        <v/>
      </c>
      <c r="DA33" s="218" t="str">
        <f t="shared" si="239"/>
        <v/>
      </c>
      <c r="DB33" s="218" t="str">
        <f t="shared" si="239"/>
        <v/>
      </c>
      <c r="DC33" s="218" t="str">
        <f t="shared" si="239"/>
        <v/>
      </c>
      <c r="DD33" s="218" t="str">
        <f t="shared" si="239"/>
        <v/>
      </c>
      <c r="DE33" s="218" t="str">
        <f t="shared" si="239"/>
        <v/>
      </c>
      <c r="DF33" s="218" t="str">
        <f t="shared" si="239"/>
        <v/>
      </c>
      <c r="DG33" s="218" t="str">
        <f t="shared" si="239"/>
        <v/>
      </c>
      <c r="DH33" s="218" t="str">
        <f t="shared" si="239"/>
        <v/>
      </c>
      <c r="DI33" s="218" t="str">
        <f t="shared" si="239"/>
        <v/>
      </c>
      <c r="DJ33" s="218" t="str">
        <f t="shared" si="239"/>
        <v/>
      </c>
      <c r="DK33" s="218" t="str">
        <f t="shared" si="239"/>
        <v/>
      </c>
      <c r="DL33" s="218" t="str">
        <f t="shared" si="239"/>
        <v/>
      </c>
      <c r="DM33" s="218" t="str">
        <f t="shared" si="239"/>
        <v/>
      </c>
      <c r="DN33" s="218" t="str">
        <f t="shared" si="239"/>
        <v/>
      </c>
      <c r="DO33" s="218" t="str">
        <f t="shared" si="239"/>
        <v/>
      </c>
      <c r="DP33" s="218" t="str">
        <f t="shared" si="239"/>
        <v/>
      </c>
      <c r="DQ33" s="218" t="str">
        <f t="shared" si="239"/>
        <v/>
      </c>
      <c r="DR33" s="218" t="str">
        <f t="shared" si="239"/>
        <v/>
      </c>
      <c r="DS33" s="218" t="str">
        <f t="shared" si="239"/>
        <v/>
      </c>
      <c r="DT33" s="218" t="str">
        <f t="shared" si="239"/>
        <v/>
      </c>
      <c r="DU33" s="218" t="str">
        <f t="shared" si="239"/>
        <v/>
      </c>
      <c r="DV33" s="218" t="str">
        <f t="shared" ref="DV33:EK33" si="240">IF(SUM(DV191,DV348,DV505,DV662,DV819)=0,"",SUM(DV191,DV348,DV505,DV662,DV819))</f>
        <v/>
      </c>
      <c r="DW33" s="218" t="str">
        <f t="shared" si="240"/>
        <v/>
      </c>
      <c r="DX33" s="218" t="str">
        <f t="shared" si="240"/>
        <v/>
      </c>
      <c r="DY33" s="218" t="str">
        <f t="shared" si="240"/>
        <v/>
      </c>
      <c r="DZ33" s="218" t="str">
        <f t="shared" si="240"/>
        <v/>
      </c>
      <c r="EA33" s="218" t="str">
        <f t="shared" si="240"/>
        <v/>
      </c>
      <c r="EB33" s="218" t="str">
        <f t="shared" si="240"/>
        <v/>
      </c>
      <c r="EC33" s="218" t="str">
        <f t="shared" si="240"/>
        <v/>
      </c>
      <c r="ED33" s="218" t="str">
        <f t="shared" si="240"/>
        <v/>
      </c>
      <c r="EE33" s="218" t="str">
        <f t="shared" si="240"/>
        <v/>
      </c>
      <c r="EF33" s="218" t="str">
        <f t="shared" si="240"/>
        <v/>
      </c>
      <c r="EG33" s="218" t="str">
        <f t="shared" si="240"/>
        <v/>
      </c>
      <c r="EH33" s="218" t="str">
        <f t="shared" si="240"/>
        <v/>
      </c>
      <c r="EI33" s="218" t="str">
        <f t="shared" si="240"/>
        <v/>
      </c>
      <c r="EJ33" s="218" t="str">
        <f t="shared" si="240"/>
        <v/>
      </c>
      <c r="EK33" s="218" t="str">
        <f t="shared" si="240"/>
        <v/>
      </c>
      <c r="EL33" s="218" t="str">
        <f t="shared" ref="EL33:FK33" si="241">IF(SUM(EL191,EL348,EL505,EL662,EL819)=0,"",SUM(EL191,EL348,EL505,EL662,EL819))</f>
        <v/>
      </c>
      <c r="EM33" s="218" t="str">
        <f t="shared" si="241"/>
        <v/>
      </c>
      <c r="EN33" s="218" t="str">
        <f t="shared" si="241"/>
        <v/>
      </c>
      <c r="EO33" s="218" t="str">
        <f t="shared" si="241"/>
        <v/>
      </c>
      <c r="EP33" s="218" t="str">
        <f t="shared" si="241"/>
        <v/>
      </c>
      <c r="EQ33" s="218" t="str">
        <f t="shared" si="241"/>
        <v/>
      </c>
      <c r="ER33" s="218" t="str">
        <f t="shared" si="241"/>
        <v/>
      </c>
      <c r="ES33" s="218" t="str">
        <f t="shared" si="241"/>
        <v/>
      </c>
      <c r="ET33" s="218" t="str">
        <f t="shared" si="241"/>
        <v/>
      </c>
      <c r="EU33" s="218" t="str">
        <f t="shared" si="241"/>
        <v/>
      </c>
      <c r="EV33" s="218" t="str">
        <f t="shared" si="241"/>
        <v/>
      </c>
      <c r="EW33" s="218" t="str">
        <f t="shared" si="241"/>
        <v/>
      </c>
      <c r="EX33" s="218" t="str">
        <f t="shared" si="241"/>
        <v/>
      </c>
      <c r="EY33" s="218" t="str">
        <f t="shared" si="241"/>
        <v/>
      </c>
      <c r="EZ33" s="218" t="str">
        <f t="shared" si="241"/>
        <v/>
      </c>
      <c r="FA33" s="218" t="str">
        <f t="shared" si="241"/>
        <v/>
      </c>
      <c r="FB33" s="218" t="str">
        <f t="shared" si="241"/>
        <v/>
      </c>
      <c r="FC33" s="218" t="str">
        <f t="shared" si="241"/>
        <v/>
      </c>
      <c r="FD33" s="218" t="str">
        <f t="shared" si="241"/>
        <v/>
      </c>
      <c r="FE33" s="218" t="str">
        <f t="shared" si="241"/>
        <v/>
      </c>
      <c r="FF33" s="218" t="str">
        <f t="shared" si="241"/>
        <v/>
      </c>
      <c r="FG33" s="218" t="str">
        <f t="shared" si="241"/>
        <v/>
      </c>
      <c r="FH33" s="218" t="str">
        <f t="shared" si="241"/>
        <v/>
      </c>
      <c r="FI33" s="218" t="str">
        <f t="shared" si="241"/>
        <v/>
      </c>
      <c r="FJ33" s="218" t="str">
        <f t="shared" si="241"/>
        <v/>
      </c>
      <c r="FK33" s="218" t="str">
        <f t="shared" si="241"/>
        <v/>
      </c>
      <c r="FL33" s="218" t="str">
        <f t="shared" ref="FL33:HN33" si="242">IF(SUM(FL191,FL348,FL505,FL662,FL819)=0,"",SUM(FL191,FL348,FL505,FL662,FL819))</f>
        <v/>
      </c>
      <c r="FM33" s="218" t="str">
        <f t="shared" si="242"/>
        <v/>
      </c>
      <c r="FN33" s="218" t="str">
        <f t="shared" si="242"/>
        <v/>
      </c>
      <c r="FO33" s="218" t="str">
        <f t="shared" si="242"/>
        <v/>
      </c>
      <c r="FP33" s="218" t="str">
        <f t="shared" si="242"/>
        <v/>
      </c>
      <c r="FQ33" s="218" t="str">
        <f t="shared" si="242"/>
        <v/>
      </c>
      <c r="FR33" s="218" t="str">
        <f t="shared" si="242"/>
        <v/>
      </c>
      <c r="FS33" s="218" t="str">
        <f t="shared" si="242"/>
        <v/>
      </c>
      <c r="FT33" s="218" t="str">
        <f t="shared" si="242"/>
        <v/>
      </c>
      <c r="FU33" s="218" t="str">
        <f t="shared" si="242"/>
        <v/>
      </c>
      <c r="FV33" s="218" t="str">
        <f t="shared" si="242"/>
        <v/>
      </c>
      <c r="FW33" s="218" t="str">
        <f t="shared" si="242"/>
        <v/>
      </c>
      <c r="FX33" s="218" t="str">
        <f t="shared" si="242"/>
        <v/>
      </c>
      <c r="FY33" s="218" t="str">
        <f t="shared" si="242"/>
        <v/>
      </c>
      <c r="FZ33" s="218" t="str">
        <f t="shared" si="242"/>
        <v/>
      </c>
      <c r="GA33" s="218" t="str">
        <f t="shared" si="242"/>
        <v/>
      </c>
      <c r="GB33" s="218" t="str">
        <f t="shared" si="242"/>
        <v/>
      </c>
      <c r="GC33" s="218" t="str">
        <f t="shared" si="242"/>
        <v/>
      </c>
      <c r="GD33" s="218" t="str">
        <f t="shared" si="242"/>
        <v/>
      </c>
      <c r="GE33" s="218" t="str">
        <f t="shared" si="242"/>
        <v/>
      </c>
      <c r="GF33" s="218" t="str">
        <f t="shared" si="242"/>
        <v/>
      </c>
      <c r="GG33" s="218" t="str">
        <f t="shared" si="242"/>
        <v/>
      </c>
      <c r="GH33" s="218" t="str">
        <f t="shared" si="242"/>
        <v/>
      </c>
      <c r="GI33" s="218" t="str">
        <f t="shared" si="242"/>
        <v/>
      </c>
      <c r="GJ33" s="218" t="str">
        <f t="shared" si="242"/>
        <v/>
      </c>
      <c r="GK33" s="218" t="str">
        <f t="shared" si="242"/>
        <v/>
      </c>
      <c r="GL33" s="218" t="str">
        <f t="shared" si="242"/>
        <v/>
      </c>
      <c r="GM33" s="218" t="str">
        <f t="shared" si="242"/>
        <v/>
      </c>
      <c r="GN33" s="218" t="str">
        <f t="shared" si="242"/>
        <v/>
      </c>
      <c r="GO33" s="218" t="str">
        <f t="shared" si="242"/>
        <v/>
      </c>
      <c r="GP33" s="218" t="str">
        <f t="shared" si="242"/>
        <v/>
      </c>
      <c r="GQ33" s="218" t="str">
        <f t="shared" si="242"/>
        <v/>
      </c>
      <c r="GR33" s="218" t="str">
        <f t="shared" si="242"/>
        <v/>
      </c>
      <c r="GS33" s="218" t="str">
        <f t="shared" si="242"/>
        <v/>
      </c>
      <c r="GT33" s="218" t="str">
        <f t="shared" si="242"/>
        <v/>
      </c>
      <c r="GU33" s="218" t="str">
        <f t="shared" si="242"/>
        <v/>
      </c>
      <c r="GV33" s="218" t="str">
        <f t="shared" si="242"/>
        <v/>
      </c>
      <c r="GW33" s="218" t="str">
        <f t="shared" si="242"/>
        <v/>
      </c>
      <c r="GX33" s="218" t="str">
        <f t="shared" si="242"/>
        <v/>
      </c>
      <c r="GY33" s="218" t="str">
        <f t="shared" si="242"/>
        <v/>
      </c>
      <c r="GZ33" s="218" t="str">
        <f t="shared" si="242"/>
        <v/>
      </c>
      <c r="HA33" s="218" t="str">
        <f t="shared" si="242"/>
        <v/>
      </c>
      <c r="HB33" s="218" t="str">
        <f t="shared" si="242"/>
        <v/>
      </c>
      <c r="HC33" s="218" t="str">
        <f t="shared" si="242"/>
        <v/>
      </c>
      <c r="HD33" s="218" t="str">
        <f t="shared" si="242"/>
        <v/>
      </c>
      <c r="HE33" s="218" t="str">
        <f t="shared" si="242"/>
        <v/>
      </c>
      <c r="HF33" s="218" t="str">
        <f t="shared" si="242"/>
        <v/>
      </c>
      <c r="HG33" s="218" t="str">
        <f t="shared" si="242"/>
        <v/>
      </c>
      <c r="HH33" s="218" t="str">
        <f t="shared" si="242"/>
        <v/>
      </c>
      <c r="HI33" s="218" t="str">
        <f t="shared" si="242"/>
        <v/>
      </c>
      <c r="HJ33" s="218" t="str">
        <f t="shared" si="242"/>
        <v/>
      </c>
      <c r="HK33" s="218" t="str">
        <f t="shared" si="242"/>
        <v/>
      </c>
      <c r="HL33" s="218" t="str">
        <f t="shared" si="242"/>
        <v/>
      </c>
      <c r="HM33" s="218" t="str">
        <f t="shared" si="242"/>
        <v/>
      </c>
      <c r="HN33" s="218" t="str">
        <f t="shared" si="242"/>
        <v/>
      </c>
      <c r="HO33" s="218" t="str">
        <f t="shared" ref="HO33:HQ33" si="243">IF(SUM(HO191,HO348,HO505,HO662,HO819)=0,"",SUM(HO191,HO348,HO505,HO662,HO819))</f>
        <v/>
      </c>
      <c r="HP33" s="218" t="str">
        <f t="shared" si="243"/>
        <v/>
      </c>
      <c r="HQ33" s="218" t="str">
        <f t="shared" si="243"/>
        <v/>
      </c>
    </row>
    <row r="34" spans="1:225" s="73" customFormat="1" ht="18" hidden="1" customHeight="1" x14ac:dyDescent="0.25">
      <c r="A34" s="223" t="str">
        <f t="shared" ref="A34:B34" si="244">IF(A192="","",A192)</f>
        <v/>
      </c>
      <c r="B34" s="173" t="str">
        <f t="shared" si="244"/>
        <v/>
      </c>
      <c r="C34" s="218">
        <f t="shared" si="14"/>
        <v>0</v>
      </c>
      <c r="D34" s="218">
        <f t="shared" si="15"/>
        <v>0</v>
      </c>
      <c r="E34" s="219">
        <f t="shared" ref="E34:F34" si="245">IFERROR(AVERAGE(E192,E349,E506,E663,E820),"")</f>
        <v>0</v>
      </c>
      <c r="F34" s="219">
        <f t="shared" si="245"/>
        <v>0</v>
      </c>
      <c r="G34" s="176" t="str">
        <f t="shared" si="179"/>
        <v/>
      </c>
      <c r="H34" s="176" t="str">
        <f t="shared" si="179"/>
        <v/>
      </c>
      <c r="I34" s="226" t="str">
        <f t="shared" si="179"/>
        <v/>
      </c>
      <c r="J34" s="226" t="str">
        <f t="shared" si="179"/>
        <v/>
      </c>
      <c r="K34" s="227" t="str">
        <f t="shared" si="180"/>
        <v/>
      </c>
      <c r="L34" s="227">
        <f t="shared" si="180"/>
        <v>1</v>
      </c>
      <c r="M34" s="226" t="str">
        <f t="shared" si="181"/>
        <v/>
      </c>
      <c r="N34" s="226" t="str">
        <f t="shared" si="181"/>
        <v/>
      </c>
      <c r="O34" s="491"/>
      <c r="P34" s="218" t="str">
        <f t="shared" ref="P34:BI34" si="246">IF(SUM(P192,P349,P506,P663,P820)=0,"",SUM(P192,P349,P506,P663,P820))</f>
        <v/>
      </c>
      <c r="Q34" s="218" t="str">
        <f t="shared" si="246"/>
        <v/>
      </c>
      <c r="R34" s="218" t="str">
        <f t="shared" si="246"/>
        <v/>
      </c>
      <c r="S34" s="218" t="str">
        <f t="shared" si="246"/>
        <v/>
      </c>
      <c r="T34" s="218" t="str">
        <f t="shared" si="246"/>
        <v/>
      </c>
      <c r="U34" s="218" t="str">
        <f t="shared" si="246"/>
        <v/>
      </c>
      <c r="V34" s="218" t="str">
        <f t="shared" si="246"/>
        <v/>
      </c>
      <c r="W34" s="218" t="str">
        <f t="shared" si="246"/>
        <v/>
      </c>
      <c r="X34" s="218" t="str">
        <f t="shared" si="246"/>
        <v/>
      </c>
      <c r="Y34" s="218" t="str">
        <f t="shared" si="246"/>
        <v/>
      </c>
      <c r="Z34" s="218" t="str">
        <f t="shared" si="246"/>
        <v/>
      </c>
      <c r="AA34" s="218" t="str">
        <f t="shared" si="246"/>
        <v/>
      </c>
      <c r="AB34" s="218" t="str">
        <f t="shared" si="246"/>
        <v/>
      </c>
      <c r="AC34" s="218" t="str">
        <f t="shared" si="246"/>
        <v/>
      </c>
      <c r="AD34" s="218" t="str">
        <f t="shared" si="246"/>
        <v/>
      </c>
      <c r="AE34" s="218" t="str">
        <f t="shared" si="246"/>
        <v/>
      </c>
      <c r="AF34" s="218" t="str">
        <f t="shared" si="246"/>
        <v/>
      </c>
      <c r="AG34" s="218" t="str">
        <f t="shared" si="246"/>
        <v/>
      </c>
      <c r="AH34" s="218" t="str">
        <f t="shared" si="246"/>
        <v/>
      </c>
      <c r="AI34" s="218" t="str">
        <f t="shared" si="246"/>
        <v/>
      </c>
      <c r="AJ34" s="218" t="str">
        <f t="shared" si="246"/>
        <v/>
      </c>
      <c r="AK34" s="218" t="str">
        <f t="shared" si="246"/>
        <v/>
      </c>
      <c r="AL34" s="218" t="str">
        <f t="shared" si="246"/>
        <v/>
      </c>
      <c r="AM34" s="218" t="str">
        <f t="shared" si="246"/>
        <v/>
      </c>
      <c r="AN34" s="218" t="str">
        <f t="shared" si="246"/>
        <v/>
      </c>
      <c r="AO34" s="218" t="str">
        <f t="shared" si="246"/>
        <v/>
      </c>
      <c r="AP34" s="218" t="str">
        <f t="shared" si="246"/>
        <v/>
      </c>
      <c r="AQ34" s="218" t="str">
        <f t="shared" si="246"/>
        <v/>
      </c>
      <c r="AR34" s="218" t="str">
        <f t="shared" si="246"/>
        <v/>
      </c>
      <c r="AS34" s="218" t="str">
        <f t="shared" si="246"/>
        <v/>
      </c>
      <c r="AT34" s="218" t="str">
        <f t="shared" si="246"/>
        <v/>
      </c>
      <c r="AU34" s="218" t="str">
        <f t="shared" si="246"/>
        <v/>
      </c>
      <c r="AV34" s="218" t="str">
        <f t="shared" si="246"/>
        <v/>
      </c>
      <c r="AW34" s="218" t="str">
        <f t="shared" si="246"/>
        <v/>
      </c>
      <c r="AX34" s="218" t="str">
        <f t="shared" si="246"/>
        <v/>
      </c>
      <c r="AY34" s="218" t="str">
        <f t="shared" si="246"/>
        <v/>
      </c>
      <c r="AZ34" s="218" t="str">
        <f t="shared" si="246"/>
        <v/>
      </c>
      <c r="BA34" s="218" t="str">
        <f t="shared" si="246"/>
        <v/>
      </c>
      <c r="BB34" s="218" t="str">
        <f t="shared" si="246"/>
        <v/>
      </c>
      <c r="BC34" s="218" t="str">
        <f t="shared" si="246"/>
        <v/>
      </c>
      <c r="BD34" s="218" t="str">
        <f t="shared" si="246"/>
        <v/>
      </c>
      <c r="BE34" s="218" t="str">
        <f t="shared" si="246"/>
        <v/>
      </c>
      <c r="BF34" s="218" t="str">
        <f t="shared" si="246"/>
        <v/>
      </c>
      <c r="BG34" s="218" t="str">
        <f t="shared" si="246"/>
        <v/>
      </c>
      <c r="BH34" s="218" t="str">
        <f t="shared" si="246"/>
        <v/>
      </c>
      <c r="BI34" s="218" t="str">
        <f t="shared" si="246"/>
        <v/>
      </c>
      <c r="BJ34" s="218" t="str">
        <f t="shared" ref="BJ34:DU34" si="247">IF(SUM(BJ192,BJ349,BJ506,BJ663,BJ820)=0,"",SUM(BJ192,BJ349,BJ506,BJ663,BJ820))</f>
        <v/>
      </c>
      <c r="BK34" s="218" t="str">
        <f t="shared" si="247"/>
        <v/>
      </c>
      <c r="BL34" s="218" t="str">
        <f t="shared" si="247"/>
        <v/>
      </c>
      <c r="BM34" s="218" t="str">
        <f t="shared" si="247"/>
        <v/>
      </c>
      <c r="BN34" s="218" t="str">
        <f t="shared" si="247"/>
        <v/>
      </c>
      <c r="BO34" s="218" t="str">
        <f t="shared" si="247"/>
        <v/>
      </c>
      <c r="BP34" s="218" t="str">
        <f t="shared" si="247"/>
        <v/>
      </c>
      <c r="BQ34" s="218" t="str">
        <f t="shared" si="247"/>
        <v/>
      </c>
      <c r="BR34" s="218" t="str">
        <f t="shared" si="247"/>
        <v/>
      </c>
      <c r="BS34" s="218" t="str">
        <f t="shared" si="247"/>
        <v/>
      </c>
      <c r="BT34" s="218" t="str">
        <f t="shared" si="247"/>
        <v/>
      </c>
      <c r="BU34" s="218" t="str">
        <f t="shared" si="247"/>
        <v/>
      </c>
      <c r="BV34" s="218" t="str">
        <f t="shared" si="247"/>
        <v/>
      </c>
      <c r="BW34" s="218" t="str">
        <f t="shared" si="247"/>
        <v/>
      </c>
      <c r="BX34" s="218" t="str">
        <f t="shared" si="247"/>
        <v/>
      </c>
      <c r="BY34" s="218" t="str">
        <f t="shared" si="247"/>
        <v/>
      </c>
      <c r="BZ34" s="218" t="str">
        <f t="shared" si="247"/>
        <v/>
      </c>
      <c r="CA34" s="218" t="str">
        <f t="shared" si="247"/>
        <v/>
      </c>
      <c r="CB34" s="218" t="str">
        <f t="shared" si="247"/>
        <v/>
      </c>
      <c r="CC34" s="218" t="str">
        <f t="shared" si="247"/>
        <v/>
      </c>
      <c r="CD34" s="218" t="str">
        <f t="shared" si="247"/>
        <v/>
      </c>
      <c r="CE34" s="218" t="str">
        <f t="shared" si="247"/>
        <v/>
      </c>
      <c r="CF34" s="218" t="str">
        <f t="shared" si="247"/>
        <v/>
      </c>
      <c r="CG34" s="218" t="str">
        <f t="shared" si="247"/>
        <v/>
      </c>
      <c r="CH34" s="218" t="str">
        <f t="shared" si="247"/>
        <v/>
      </c>
      <c r="CI34" s="218" t="str">
        <f t="shared" si="247"/>
        <v/>
      </c>
      <c r="CJ34" s="218" t="str">
        <f t="shared" si="247"/>
        <v/>
      </c>
      <c r="CK34" s="218" t="str">
        <f t="shared" si="247"/>
        <v/>
      </c>
      <c r="CL34" s="218" t="str">
        <f t="shared" si="247"/>
        <v/>
      </c>
      <c r="CM34" s="218" t="str">
        <f t="shared" si="247"/>
        <v/>
      </c>
      <c r="CN34" s="218" t="str">
        <f t="shared" si="247"/>
        <v/>
      </c>
      <c r="CO34" s="218" t="str">
        <f t="shared" si="247"/>
        <v/>
      </c>
      <c r="CP34" s="218" t="str">
        <f t="shared" si="247"/>
        <v/>
      </c>
      <c r="CQ34" s="218" t="str">
        <f t="shared" si="247"/>
        <v/>
      </c>
      <c r="CR34" s="218" t="str">
        <f t="shared" si="247"/>
        <v/>
      </c>
      <c r="CS34" s="218" t="str">
        <f t="shared" si="247"/>
        <v/>
      </c>
      <c r="CT34" s="218" t="str">
        <f t="shared" si="247"/>
        <v/>
      </c>
      <c r="CU34" s="218" t="str">
        <f t="shared" si="247"/>
        <v/>
      </c>
      <c r="CV34" s="218" t="str">
        <f t="shared" si="247"/>
        <v/>
      </c>
      <c r="CW34" s="218" t="str">
        <f t="shared" si="247"/>
        <v/>
      </c>
      <c r="CX34" s="218" t="str">
        <f t="shared" si="247"/>
        <v/>
      </c>
      <c r="CY34" s="218" t="str">
        <f t="shared" si="247"/>
        <v/>
      </c>
      <c r="CZ34" s="218" t="str">
        <f t="shared" si="247"/>
        <v/>
      </c>
      <c r="DA34" s="218" t="str">
        <f t="shared" si="247"/>
        <v/>
      </c>
      <c r="DB34" s="218" t="str">
        <f t="shared" si="247"/>
        <v/>
      </c>
      <c r="DC34" s="218" t="str">
        <f t="shared" si="247"/>
        <v/>
      </c>
      <c r="DD34" s="218" t="str">
        <f t="shared" si="247"/>
        <v/>
      </c>
      <c r="DE34" s="218" t="str">
        <f t="shared" si="247"/>
        <v/>
      </c>
      <c r="DF34" s="218" t="str">
        <f t="shared" si="247"/>
        <v/>
      </c>
      <c r="DG34" s="218" t="str">
        <f t="shared" si="247"/>
        <v/>
      </c>
      <c r="DH34" s="218" t="str">
        <f t="shared" si="247"/>
        <v/>
      </c>
      <c r="DI34" s="218" t="str">
        <f t="shared" si="247"/>
        <v/>
      </c>
      <c r="DJ34" s="218" t="str">
        <f t="shared" si="247"/>
        <v/>
      </c>
      <c r="DK34" s="218" t="str">
        <f t="shared" si="247"/>
        <v/>
      </c>
      <c r="DL34" s="218" t="str">
        <f t="shared" si="247"/>
        <v/>
      </c>
      <c r="DM34" s="218" t="str">
        <f t="shared" si="247"/>
        <v/>
      </c>
      <c r="DN34" s="218" t="str">
        <f t="shared" si="247"/>
        <v/>
      </c>
      <c r="DO34" s="218" t="str">
        <f t="shared" si="247"/>
        <v/>
      </c>
      <c r="DP34" s="218" t="str">
        <f t="shared" si="247"/>
        <v/>
      </c>
      <c r="DQ34" s="218" t="str">
        <f t="shared" si="247"/>
        <v/>
      </c>
      <c r="DR34" s="218" t="str">
        <f t="shared" si="247"/>
        <v/>
      </c>
      <c r="DS34" s="218" t="str">
        <f t="shared" si="247"/>
        <v/>
      </c>
      <c r="DT34" s="218" t="str">
        <f t="shared" si="247"/>
        <v/>
      </c>
      <c r="DU34" s="218" t="str">
        <f t="shared" si="247"/>
        <v/>
      </c>
      <c r="DV34" s="218" t="str">
        <f t="shared" ref="DV34:EK34" si="248">IF(SUM(DV192,DV349,DV506,DV663,DV820)=0,"",SUM(DV192,DV349,DV506,DV663,DV820))</f>
        <v/>
      </c>
      <c r="DW34" s="218" t="str">
        <f t="shared" si="248"/>
        <v/>
      </c>
      <c r="DX34" s="218" t="str">
        <f t="shared" si="248"/>
        <v/>
      </c>
      <c r="DY34" s="218" t="str">
        <f t="shared" si="248"/>
        <v/>
      </c>
      <c r="DZ34" s="218" t="str">
        <f t="shared" si="248"/>
        <v/>
      </c>
      <c r="EA34" s="218" t="str">
        <f t="shared" si="248"/>
        <v/>
      </c>
      <c r="EB34" s="218" t="str">
        <f t="shared" si="248"/>
        <v/>
      </c>
      <c r="EC34" s="218" t="str">
        <f t="shared" si="248"/>
        <v/>
      </c>
      <c r="ED34" s="218" t="str">
        <f t="shared" si="248"/>
        <v/>
      </c>
      <c r="EE34" s="218" t="str">
        <f t="shared" si="248"/>
        <v/>
      </c>
      <c r="EF34" s="218" t="str">
        <f t="shared" si="248"/>
        <v/>
      </c>
      <c r="EG34" s="218" t="str">
        <f t="shared" si="248"/>
        <v/>
      </c>
      <c r="EH34" s="218" t="str">
        <f t="shared" si="248"/>
        <v/>
      </c>
      <c r="EI34" s="218" t="str">
        <f t="shared" si="248"/>
        <v/>
      </c>
      <c r="EJ34" s="218" t="str">
        <f t="shared" si="248"/>
        <v/>
      </c>
      <c r="EK34" s="218" t="str">
        <f t="shared" si="248"/>
        <v/>
      </c>
      <c r="EL34" s="218" t="str">
        <f t="shared" ref="EL34:FK34" si="249">IF(SUM(EL192,EL349,EL506,EL663,EL820)=0,"",SUM(EL192,EL349,EL506,EL663,EL820))</f>
        <v/>
      </c>
      <c r="EM34" s="218" t="str">
        <f t="shared" si="249"/>
        <v/>
      </c>
      <c r="EN34" s="218" t="str">
        <f t="shared" si="249"/>
        <v/>
      </c>
      <c r="EO34" s="218" t="str">
        <f t="shared" si="249"/>
        <v/>
      </c>
      <c r="EP34" s="218" t="str">
        <f t="shared" si="249"/>
        <v/>
      </c>
      <c r="EQ34" s="218" t="str">
        <f t="shared" si="249"/>
        <v/>
      </c>
      <c r="ER34" s="218" t="str">
        <f t="shared" si="249"/>
        <v/>
      </c>
      <c r="ES34" s="218" t="str">
        <f t="shared" si="249"/>
        <v/>
      </c>
      <c r="ET34" s="218" t="str">
        <f t="shared" si="249"/>
        <v/>
      </c>
      <c r="EU34" s="218" t="str">
        <f t="shared" si="249"/>
        <v/>
      </c>
      <c r="EV34" s="218" t="str">
        <f t="shared" si="249"/>
        <v/>
      </c>
      <c r="EW34" s="218" t="str">
        <f t="shared" si="249"/>
        <v/>
      </c>
      <c r="EX34" s="218" t="str">
        <f t="shared" si="249"/>
        <v/>
      </c>
      <c r="EY34" s="218" t="str">
        <f t="shared" si="249"/>
        <v/>
      </c>
      <c r="EZ34" s="218" t="str">
        <f t="shared" si="249"/>
        <v/>
      </c>
      <c r="FA34" s="218" t="str">
        <f t="shared" si="249"/>
        <v/>
      </c>
      <c r="FB34" s="218" t="str">
        <f t="shared" si="249"/>
        <v/>
      </c>
      <c r="FC34" s="218" t="str">
        <f t="shared" si="249"/>
        <v/>
      </c>
      <c r="FD34" s="218" t="str">
        <f t="shared" si="249"/>
        <v/>
      </c>
      <c r="FE34" s="218" t="str">
        <f t="shared" si="249"/>
        <v/>
      </c>
      <c r="FF34" s="218" t="str">
        <f t="shared" si="249"/>
        <v/>
      </c>
      <c r="FG34" s="218" t="str">
        <f t="shared" si="249"/>
        <v/>
      </c>
      <c r="FH34" s="218" t="str">
        <f t="shared" si="249"/>
        <v/>
      </c>
      <c r="FI34" s="218" t="str">
        <f t="shared" si="249"/>
        <v/>
      </c>
      <c r="FJ34" s="218" t="str">
        <f t="shared" si="249"/>
        <v/>
      </c>
      <c r="FK34" s="218" t="str">
        <f t="shared" si="249"/>
        <v/>
      </c>
      <c r="FL34" s="218" t="str">
        <f t="shared" ref="FL34:HN34" si="250">IF(SUM(FL192,FL349,FL506,FL663,FL820)=0,"",SUM(FL192,FL349,FL506,FL663,FL820))</f>
        <v/>
      </c>
      <c r="FM34" s="218" t="str">
        <f t="shared" si="250"/>
        <v/>
      </c>
      <c r="FN34" s="218" t="str">
        <f t="shared" si="250"/>
        <v/>
      </c>
      <c r="FO34" s="218" t="str">
        <f t="shared" si="250"/>
        <v/>
      </c>
      <c r="FP34" s="218" t="str">
        <f t="shared" si="250"/>
        <v/>
      </c>
      <c r="FQ34" s="218" t="str">
        <f t="shared" si="250"/>
        <v/>
      </c>
      <c r="FR34" s="218" t="str">
        <f t="shared" si="250"/>
        <v/>
      </c>
      <c r="FS34" s="218" t="str">
        <f t="shared" si="250"/>
        <v/>
      </c>
      <c r="FT34" s="218" t="str">
        <f t="shared" si="250"/>
        <v/>
      </c>
      <c r="FU34" s="218" t="str">
        <f t="shared" si="250"/>
        <v/>
      </c>
      <c r="FV34" s="218" t="str">
        <f t="shared" si="250"/>
        <v/>
      </c>
      <c r="FW34" s="218" t="str">
        <f t="shared" si="250"/>
        <v/>
      </c>
      <c r="FX34" s="218" t="str">
        <f t="shared" si="250"/>
        <v/>
      </c>
      <c r="FY34" s="218" t="str">
        <f t="shared" si="250"/>
        <v/>
      </c>
      <c r="FZ34" s="218" t="str">
        <f t="shared" si="250"/>
        <v/>
      </c>
      <c r="GA34" s="218" t="str">
        <f t="shared" si="250"/>
        <v/>
      </c>
      <c r="GB34" s="218" t="str">
        <f t="shared" si="250"/>
        <v/>
      </c>
      <c r="GC34" s="218" t="str">
        <f t="shared" si="250"/>
        <v/>
      </c>
      <c r="GD34" s="218" t="str">
        <f t="shared" si="250"/>
        <v/>
      </c>
      <c r="GE34" s="218" t="str">
        <f t="shared" si="250"/>
        <v/>
      </c>
      <c r="GF34" s="218" t="str">
        <f t="shared" si="250"/>
        <v/>
      </c>
      <c r="GG34" s="218" t="str">
        <f t="shared" si="250"/>
        <v/>
      </c>
      <c r="GH34" s="218" t="str">
        <f t="shared" si="250"/>
        <v/>
      </c>
      <c r="GI34" s="218" t="str">
        <f t="shared" si="250"/>
        <v/>
      </c>
      <c r="GJ34" s="218" t="str">
        <f t="shared" si="250"/>
        <v/>
      </c>
      <c r="GK34" s="218" t="str">
        <f t="shared" si="250"/>
        <v/>
      </c>
      <c r="GL34" s="218" t="str">
        <f t="shared" si="250"/>
        <v/>
      </c>
      <c r="GM34" s="218" t="str">
        <f t="shared" si="250"/>
        <v/>
      </c>
      <c r="GN34" s="218" t="str">
        <f t="shared" si="250"/>
        <v/>
      </c>
      <c r="GO34" s="218" t="str">
        <f t="shared" si="250"/>
        <v/>
      </c>
      <c r="GP34" s="218" t="str">
        <f t="shared" si="250"/>
        <v/>
      </c>
      <c r="GQ34" s="218" t="str">
        <f t="shared" si="250"/>
        <v/>
      </c>
      <c r="GR34" s="218" t="str">
        <f t="shared" si="250"/>
        <v/>
      </c>
      <c r="GS34" s="218" t="str">
        <f t="shared" si="250"/>
        <v/>
      </c>
      <c r="GT34" s="218" t="str">
        <f t="shared" si="250"/>
        <v/>
      </c>
      <c r="GU34" s="218" t="str">
        <f t="shared" si="250"/>
        <v/>
      </c>
      <c r="GV34" s="218" t="str">
        <f t="shared" si="250"/>
        <v/>
      </c>
      <c r="GW34" s="218" t="str">
        <f t="shared" si="250"/>
        <v/>
      </c>
      <c r="GX34" s="218" t="str">
        <f t="shared" si="250"/>
        <v/>
      </c>
      <c r="GY34" s="218" t="str">
        <f t="shared" si="250"/>
        <v/>
      </c>
      <c r="GZ34" s="218" t="str">
        <f t="shared" si="250"/>
        <v/>
      </c>
      <c r="HA34" s="218" t="str">
        <f t="shared" si="250"/>
        <v/>
      </c>
      <c r="HB34" s="218" t="str">
        <f t="shared" si="250"/>
        <v/>
      </c>
      <c r="HC34" s="218" t="str">
        <f t="shared" si="250"/>
        <v/>
      </c>
      <c r="HD34" s="218" t="str">
        <f t="shared" si="250"/>
        <v/>
      </c>
      <c r="HE34" s="218" t="str">
        <f t="shared" si="250"/>
        <v/>
      </c>
      <c r="HF34" s="218" t="str">
        <f t="shared" si="250"/>
        <v/>
      </c>
      <c r="HG34" s="218" t="str">
        <f t="shared" si="250"/>
        <v/>
      </c>
      <c r="HH34" s="218" t="str">
        <f t="shared" si="250"/>
        <v/>
      </c>
      <c r="HI34" s="218" t="str">
        <f t="shared" si="250"/>
        <v/>
      </c>
      <c r="HJ34" s="218" t="str">
        <f t="shared" si="250"/>
        <v/>
      </c>
      <c r="HK34" s="218" t="str">
        <f t="shared" si="250"/>
        <v/>
      </c>
      <c r="HL34" s="218" t="str">
        <f t="shared" si="250"/>
        <v/>
      </c>
      <c r="HM34" s="218" t="str">
        <f t="shared" si="250"/>
        <v/>
      </c>
      <c r="HN34" s="218" t="str">
        <f t="shared" si="250"/>
        <v/>
      </c>
      <c r="HO34" s="218" t="str">
        <f t="shared" ref="HO34:HQ34" si="251">IF(SUM(HO192,HO349,HO506,HO663,HO820)=0,"",SUM(HO192,HO349,HO506,HO663,HO820))</f>
        <v/>
      </c>
      <c r="HP34" s="218" t="str">
        <f t="shared" si="251"/>
        <v/>
      </c>
      <c r="HQ34" s="218" t="str">
        <f t="shared" si="251"/>
        <v/>
      </c>
    </row>
    <row r="35" spans="1:225" s="73" customFormat="1" ht="18" hidden="1" customHeight="1" x14ac:dyDescent="0.25">
      <c r="A35" s="223" t="str">
        <f t="shared" ref="A35:B35" si="252">IF(A193="","",A193)</f>
        <v/>
      </c>
      <c r="B35" s="173" t="str">
        <f t="shared" si="252"/>
        <v/>
      </c>
      <c r="C35" s="218">
        <f t="shared" si="14"/>
        <v>0</v>
      </c>
      <c r="D35" s="218">
        <f t="shared" si="15"/>
        <v>0</v>
      </c>
      <c r="E35" s="219">
        <f t="shared" ref="E35:F35" si="253">IFERROR(AVERAGE(E193,E350,E507,E664,E821),"")</f>
        <v>0</v>
      </c>
      <c r="F35" s="219">
        <f t="shared" si="253"/>
        <v>0</v>
      </c>
      <c r="G35" s="176" t="str">
        <f t="shared" si="179"/>
        <v/>
      </c>
      <c r="H35" s="176" t="str">
        <f t="shared" si="179"/>
        <v/>
      </c>
      <c r="I35" s="226" t="str">
        <f t="shared" si="179"/>
        <v/>
      </c>
      <c r="J35" s="226" t="str">
        <f t="shared" si="179"/>
        <v/>
      </c>
      <c r="K35" s="227" t="str">
        <f t="shared" si="180"/>
        <v/>
      </c>
      <c r="L35" s="227">
        <f t="shared" si="180"/>
        <v>1</v>
      </c>
      <c r="M35" s="226" t="str">
        <f t="shared" si="181"/>
        <v/>
      </c>
      <c r="N35" s="226" t="str">
        <f t="shared" si="181"/>
        <v/>
      </c>
      <c r="O35" s="491"/>
      <c r="P35" s="218" t="str">
        <f t="shared" ref="P35:BI35" si="254">IF(SUM(P193,P350,P507,P664,P821)=0,"",SUM(P193,P350,P507,P664,P821))</f>
        <v/>
      </c>
      <c r="Q35" s="218" t="str">
        <f t="shared" si="254"/>
        <v/>
      </c>
      <c r="R35" s="218" t="str">
        <f t="shared" si="254"/>
        <v/>
      </c>
      <c r="S35" s="218" t="str">
        <f t="shared" si="254"/>
        <v/>
      </c>
      <c r="T35" s="218" t="str">
        <f t="shared" si="254"/>
        <v/>
      </c>
      <c r="U35" s="218" t="str">
        <f t="shared" si="254"/>
        <v/>
      </c>
      <c r="V35" s="218" t="str">
        <f t="shared" si="254"/>
        <v/>
      </c>
      <c r="W35" s="218" t="str">
        <f t="shared" si="254"/>
        <v/>
      </c>
      <c r="X35" s="218" t="str">
        <f t="shared" si="254"/>
        <v/>
      </c>
      <c r="Y35" s="218" t="str">
        <f t="shared" si="254"/>
        <v/>
      </c>
      <c r="Z35" s="218" t="str">
        <f t="shared" si="254"/>
        <v/>
      </c>
      <c r="AA35" s="218" t="str">
        <f t="shared" si="254"/>
        <v/>
      </c>
      <c r="AB35" s="218" t="str">
        <f t="shared" si="254"/>
        <v/>
      </c>
      <c r="AC35" s="218" t="str">
        <f t="shared" si="254"/>
        <v/>
      </c>
      <c r="AD35" s="218" t="str">
        <f t="shared" si="254"/>
        <v/>
      </c>
      <c r="AE35" s="218" t="str">
        <f t="shared" si="254"/>
        <v/>
      </c>
      <c r="AF35" s="218" t="str">
        <f t="shared" si="254"/>
        <v/>
      </c>
      <c r="AG35" s="218" t="str">
        <f t="shared" si="254"/>
        <v/>
      </c>
      <c r="AH35" s="218" t="str">
        <f t="shared" si="254"/>
        <v/>
      </c>
      <c r="AI35" s="218" t="str">
        <f t="shared" si="254"/>
        <v/>
      </c>
      <c r="AJ35" s="218" t="str">
        <f t="shared" si="254"/>
        <v/>
      </c>
      <c r="AK35" s="218" t="str">
        <f t="shared" si="254"/>
        <v/>
      </c>
      <c r="AL35" s="218" t="str">
        <f t="shared" si="254"/>
        <v/>
      </c>
      <c r="AM35" s="218" t="str">
        <f t="shared" si="254"/>
        <v/>
      </c>
      <c r="AN35" s="218" t="str">
        <f t="shared" si="254"/>
        <v/>
      </c>
      <c r="AO35" s="218" t="str">
        <f t="shared" si="254"/>
        <v/>
      </c>
      <c r="AP35" s="218" t="str">
        <f t="shared" si="254"/>
        <v/>
      </c>
      <c r="AQ35" s="218" t="str">
        <f t="shared" si="254"/>
        <v/>
      </c>
      <c r="AR35" s="218" t="str">
        <f t="shared" si="254"/>
        <v/>
      </c>
      <c r="AS35" s="218" t="str">
        <f t="shared" si="254"/>
        <v/>
      </c>
      <c r="AT35" s="218" t="str">
        <f t="shared" si="254"/>
        <v/>
      </c>
      <c r="AU35" s="218" t="str">
        <f t="shared" si="254"/>
        <v/>
      </c>
      <c r="AV35" s="218" t="str">
        <f t="shared" si="254"/>
        <v/>
      </c>
      <c r="AW35" s="218" t="str">
        <f t="shared" si="254"/>
        <v/>
      </c>
      <c r="AX35" s="218" t="str">
        <f t="shared" si="254"/>
        <v/>
      </c>
      <c r="AY35" s="218" t="str">
        <f t="shared" si="254"/>
        <v/>
      </c>
      <c r="AZ35" s="218" t="str">
        <f t="shared" si="254"/>
        <v/>
      </c>
      <c r="BA35" s="218" t="str">
        <f t="shared" si="254"/>
        <v/>
      </c>
      <c r="BB35" s="218" t="str">
        <f t="shared" si="254"/>
        <v/>
      </c>
      <c r="BC35" s="218" t="str">
        <f t="shared" si="254"/>
        <v/>
      </c>
      <c r="BD35" s="218" t="str">
        <f t="shared" si="254"/>
        <v/>
      </c>
      <c r="BE35" s="218" t="str">
        <f t="shared" si="254"/>
        <v/>
      </c>
      <c r="BF35" s="218" t="str">
        <f t="shared" si="254"/>
        <v/>
      </c>
      <c r="BG35" s="218" t="str">
        <f t="shared" si="254"/>
        <v/>
      </c>
      <c r="BH35" s="218" t="str">
        <f t="shared" si="254"/>
        <v/>
      </c>
      <c r="BI35" s="218" t="str">
        <f t="shared" si="254"/>
        <v/>
      </c>
      <c r="BJ35" s="218" t="str">
        <f t="shared" ref="BJ35:DU35" si="255">IF(SUM(BJ193,BJ350,BJ507,BJ664,BJ821)=0,"",SUM(BJ193,BJ350,BJ507,BJ664,BJ821))</f>
        <v/>
      </c>
      <c r="BK35" s="218" t="str">
        <f t="shared" si="255"/>
        <v/>
      </c>
      <c r="BL35" s="218" t="str">
        <f t="shared" si="255"/>
        <v/>
      </c>
      <c r="BM35" s="218" t="str">
        <f t="shared" si="255"/>
        <v/>
      </c>
      <c r="BN35" s="218" t="str">
        <f t="shared" si="255"/>
        <v/>
      </c>
      <c r="BO35" s="218" t="str">
        <f t="shared" si="255"/>
        <v/>
      </c>
      <c r="BP35" s="218" t="str">
        <f t="shared" si="255"/>
        <v/>
      </c>
      <c r="BQ35" s="218" t="str">
        <f t="shared" si="255"/>
        <v/>
      </c>
      <c r="BR35" s="218" t="str">
        <f t="shared" si="255"/>
        <v/>
      </c>
      <c r="BS35" s="218" t="str">
        <f t="shared" si="255"/>
        <v/>
      </c>
      <c r="BT35" s="218" t="str">
        <f t="shared" si="255"/>
        <v/>
      </c>
      <c r="BU35" s="218" t="str">
        <f t="shared" si="255"/>
        <v/>
      </c>
      <c r="BV35" s="218" t="str">
        <f t="shared" si="255"/>
        <v/>
      </c>
      <c r="BW35" s="218" t="str">
        <f t="shared" si="255"/>
        <v/>
      </c>
      <c r="BX35" s="218" t="str">
        <f t="shared" si="255"/>
        <v/>
      </c>
      <c r="BY35" s="218" t="str">
        <f t="shared" si="255"/>
        <v/>
      </c>
      <c r="BZ35" s="218" t="str">
        <f t="shared" si="255"/>
        <v/>
      </c>
      <c r="CA35" s="218" t="str">
        <f t="shared" si="255"/>
        <v/>
      </c>
      <c r="CB35" s="218" t="str">
        <f t="shared" si="255"/>
        <v/>
      </c>
      <c r="CC35" s="218" t="str">
        <f t="shared" si="255"/>
        <v/>
      </c>
      <c r="CD35" s="218" t="str">
        <f t="shared" si="255"/>
        <v/>
      </c>
      <c r="CE35" s="218" t="str">
        <f t="shared" si="255"/>
        <v/>
      </c>
      <c r="CF35" s="218" t="str">
        <f t="shared" si="255"/>
        <v/>
      </c>
      <c r="CG35" s="218" t="str">
        <f t="shared" si="255"/>
        <v/>
      </c>
      <c r="CH35" s="218" t="str">
        <f t="shared" si="255"/>
        <v/>
      </c>
      <c r="CI35" s="218" t="str">
        <f t="shared" si="255"/>
        <v/>
      </c>
      <c r="CJ35" s="218" t="str">
        <f t="shared" si="255"/>
        <v/>
      </c>
      <c r="CK35" s="218" t="str">
        <f t="shared" si="255"/>
        <v/>
      </c>
      <c r="CL35" s="218" t="str">
        <f t="shared" si="255"/>
        <v/>
      </c>
      <c r="CM35" s="218" t="str">
        <f t="shared" si="255"/>
        <v/>
      </c>
      <c r="CN35" s="218" t="str">
        <f t="shared" si="255"/>
        <v/>
      </c>
      <c r="CO35" s="218" t="str">
        <f t="shared" si="255"/>
        <v/>
      </c>
      <c r="CP35" s="218" t="str">
        <f t="shared" si="255"/>
        <v/>
      </c>
      <c r="CQ35" s="218" t="str">
        <f t="shared" si="255"/>
        <v/>
      </c>
      <c r="CR35" s="218" t="str">
        <f t="shared" si="255"/>
        <v/>
      </c>
      <c r="CS35" s="218" t="str">
        <f t="shared" si="255"/>
        <v/>
      </c>
      <c r="CT35" s="218" t="str">
        <f t="shared" si="255"/>
        <v/>
      </c>
      <c r="CU35" s="218" t="str">
        <f t="shared" si="255"/>
        <v/>
      </c>
      <c r="CV35" s="218" t="str">
        <f t="shared" si="255"/>
        <v/>
      </c>
      <c r="CW35" s="218" t="str">
        <f t="shared" si="255"/>
        <v/>
      </c>
      <c r="CX35" s="218" t="str">
        <f t="shared" si="255"/>
        <v/>
      </c>
      <c r="CY35" s="218" t="str">
        <f t="shared" si="255"/>
        <v/>
      </c>
      <c r="CZ35" s="218" t="str">
        <f t="shared" si="255"/>
        <v/>
      </c>
      <c r="DA35" s="218" t="str">
        <f t="shared" si="255"/>
        <v/>
      </c>
      <c r="DB35" s="218" t="str">
        <f t="shared" si="255"/>
        <v/>
      </c>
      <c r="DC35" s="218" t="str">
        <f t="shared" si="255"/>
        <v/>
      </c>
      <c r="DD35" s="218" t="str">
        <f t="shared" si="255"/>
        <v/>
      </c>
      <c r="DE35" s="218" t="str">
        <f t="shared" si="255"/>
        <v/>
      </c>
      <c r="DF35" s="218" t="str">
        <f t="shared" si="255"/>
        <v/>
      </c>
      <c r="DG35" s="218" t="str">
        <f t="shared" si="255"/>
        <v/>
      </c>
      <c r="DH35" s="218" t="str">
        <f t="shared" si="255"/>
        <v/>
      </c>
      <c r="DI35" s="218" t="str">
        <f t="shared" si="255"/>
        <v/>
      </c>
      <c r="DJ35" s="218" t="str">
        <f t="shared" si="255"/>
        <v/>
      </c>
      <c r="DK35" s="218" t="str">
        <f t="shared" si="255"/>
        <v/>
      </c>
      <c r="DL35" s="218" t="str">
        <f t="shared" si="255"/>
        <v/>
      </c>
      <c r="DM35" s="218" t="str">
        <f t="shared" si="255"/>
        <v/>
      </c>
      <c r="DN35" s="218" t="str">
        <f t="shared" si="255"/>
        <v/>
      </c>
      <c r="DO35" s="218" t="str">
        <f t="shared" si="255"/>
        <v/>
      </c>
      <c r="DP35" s="218" t="str">
        <f t="shared" si="255"/>
        <v/>
      </c>
      <c r="DQ35" s="218" t="str">
        <f t="shared" si="255"/>
        <v/>
      </c>
      <c r="DR35" s="218" t="str">
        <f t="shared" si="255"/>
        <v/>
      </c>
      <c r="DS35" s="218" t="str">
        <f t="shared" si="255"/>
        <v/>
      </c>
      <c r="DT35" s="218" t="str">
        <f t="shared" si="255"/>
        <v/>
      </c>
      <c r="DU35" s="218" t="str">
        <f t="shared" si="255"/>
        <v/>
      </c>
      <c r="DV35" s="218" t="str">
        <f t="shared" ref="DV35:EK35" si="256">IF(SUM(DV193,DV350,DV507,DV664,DV821)=0,"",SUM(DV193,DV350,DV507,DV664,DV821))</f>
        <v/>
      </c>
      <c r="DW35" s="218" t="str">
        <f t="shared" si="256"/>
        <v/>
      </c>
      <c r="DX35" s="218" t="str">
        <f t="shared" si="256"/>
        <v/>
      </c>
      <c r="DY35" s="218" t="str">
        <f t="shared" si="256"/>
        <v/>
      </c>
      <c r="DZ35" s="218" t="str">
        <f t="shared" si="256"/>
        <v/>
      </c>
      <c r="EA35" s="218" t="str">
        <f t="shared" si="256"/>
        <v/>
      </c>
      <c r="EB35" s="218" t="str">
        <f t="shared" si="256"/>
        <v/>
      </c>
      <c r="EC35" s="218" t="str">
        <f t="shared" si="256"/>
        <v/>
      </c>
      <c r="ED35" s="218" t="str">
        <f t="shared" si="256"/>
        <v/>
      </c>
      <c r="EE35" s="218" t="str">
        <f t="shared" si="256"/>
        <v/>
      </c>
      <c r="EF35" s="218" t="str">
        <f t="shared" si="256"/>
        <v/>
      </c>
      <c r="EG35" s="218" t="str">
        <f t="shared" si="256"/>
        <v/>
      </c>
      <c r="EH35" s="218" t="str">
        <f t="shared" si="256"/>
        <v/>
      </c>
      <c r="EI35" s="218" t="str">
        <f t="shared" si="256"/>
        <v/>
      </c>
      <c r="EJ35" s="218" t="str">
        <f t="shared" si="256"/>
        <v/>
      </c>
      <c r="EK35" s="218" t="str">
        <f t="shared" si="256"/>
        <v/>
      </c>
      <c r="EL35" s="218" t="str">
        <f t="shared" ref="EL35:FK35" si="257">IF(SUM(EL193,EL350,EL507,EL664,EL821)=0,"",SUM(EL193,EL350,EL507,EL664,EL821))</f>
        <v/>
      </c>
      <c r="EM35" s="218" t="str">
        <f t="shared" si="257"/>
        <v/>
      </c>
      <c r="EN35" s="218" t="str">
        <f t="shared" si="257"/>
        <v/>
      </c>
      <c r="EO35" s="218" t="str">
        <f t="shared" si="257"/>
        <v/>
      </c>
      <c r="EP35" s="218" t="str">
        <f t="shared" si="257"/>
        <v/>
      </c>
      <c r="EQ35" s="218" t="str">
        <f t="shared" si="257"/>
        <v/>
      </c>
      <c r="ER35" s="218" t="str">
        <f t="shared" si="257"/>
        <v/>
      </c>
      <c r="ES35" s="218" t="str">
        <f t="shared" si="257"/>
        <v/>
      </c>
      <c r="ET35" s="218" t="str">
        <f t="shared" si="257"/>
        <v/>
      </c>
      <c r="EU35" s="218" t="str">
        <f t="shared" si="257"/>
        <v/>
      </c>
      <c r="EV35" s="218" t="str">
        <f t="shared" si="257"/>
        <v/>
      </c>
      <c r="EW35" s="218" t="str">
        <f t="shared" si="257"/>
        <v/>
      </c>
      <c r="EX35" s="218" t="str">
        <f t="shared" si="257"/>
        <v/>
      </c>
      <c r="EY35" s="218" t="str">
        <f t="shared" si="257"/>
        <v/>
      </c>
      <c r="EZ35" s="218" t="str">
        <f t="shared" si="257"/>
        <v/>
      </c>
      <c r="FA35" s="218" t="str">
        <f t="shared" si="257"/>
        <v/>
      </c>
      <c r="FB35" s="218" t="str">
        <f t="shared" si="257"/>
        <v/>
      </c>
      <c r="FC35" s="218" t="str">
        <f t="shared" si="257"/>
        <v/>
      </c>
      <c r="FD35" s="218" t="str">
        <f t="shared" si="257"/>
        <v/>
      </c>
      <c r="FE35" s="218" t="str">
        <f t="shared" si="257"/>
        <v/>
      </c>
      <c r="FF35" s="218" t="str">
        <f t="shared" si="257"/>
        <v/>
      </c>
      <c r="FG35" s="218" t="str">
        <f t="shared" si="257"/>
        <v/>
      </c>
      <c r="FH35" s="218" t="str">
        <f t="shared" si="257"/>
        <v/>
      </c>
      <c r="FI35" s="218" t="str">
        <f t="shared" si="257"/>
        <v/>
      </c>
      <c r="FJ35" s="218" t="str">
        <f t="shared" si="257"/>
        <v/>
      </c>
      <c r="FK35" s="218" t="str">
        <f t="shared" si="257"/>
        <v/>
      </c>
      <c r="FL35" s="218" t="str">
        <f t="shared" ref="FL35:HN35" si="258">IF(SUM(FL193,FL350,FL507,FL664,FL821)=0,"",SUM(FL193,FL350,FL507,FL664,FL821))</f>
        <v/>
      </c>
      <c r="FM35" s="218" t="str">
        <f t="shared" si="258"/>
        <v/>
      </c>
      <c r="FN35" s="218" t="str">
        <f t="shared" si="258"/>
        <v/>
      </c>
      <c r="FO35" s="218" t="str">
        <f t="shared" si="258"/>
        <v/>
      </c>
      <c r="FP35" s="218" t="str">
        <f t="shared" si="258"/>
        <v/>
      </c>
      <c r="FQ35" s="218" t="str">
        <f t="shared" si="258"/>
        <v/>
      </c>
      <c r="FR35" s="218" t="str">
        <f t="shared" si="258"/>
        <v/>
      </c>
      <c r="FS35" s="218" t="str">
        <f t="shared" si="258"/>
        <v/>
      </c>
      <c r="FT35" s="218" t="str">
        <f t="shared" si="258"/>
        <v/>
      </c>
      <c r="FU35" s="218" t="str">
        <f t="shared" si="258"/>
        <v/>
      </c>
      <c r="FV35" s="218" t="str">
        <f t="shared" si="258"/>
        <v/>
      </c>
      <c r="FW35" s="218" t="str">
        <f t="shared" si="258"/>
        <v/>
      </c>
      <c r="FX35" s="218" t="str">
        <f t="shared" si="258"/>
        <v/>
      </c>
      <c r="FY35" s="218" t="str">
        <f t="shared" si="258"/>
        <v/>
      </c>
      <c r="FZ35" s="218" t="str">
        <f t="shared" si="258"/>
        <v/>
      </c>
      <c r="GA35" s="218" t="str">
        <f t="shared" si="258"/>
        <v/>
      </c>
      <c r="GB35" s="218" t="str">
        <f t="shared" si="258"/>
        <v/>
      </c>
      <c r="GC35" s="218" t="str">
        <f t="shared" si="258"/>
        <v/>
      </c>
      <c r="GD35" s="218" t="str">
        <f t="shared" si="258"/>
        <v/>
      </c>
      <c r="GE35" s="218" t="str">
        <f t="shared" si="258"/>
        <v/>
      </c>
      <c r="GF35" s="218" t="str">
        <f t="shared" si="258"/>
        <v/>
      </c>
      <c r="GG35" s="218" t="str">
        <f t="shared" si="258"/>
        <v/>
      </c>
      <c r="GH35" s="218" t="str">
        <f t="shared" si="258"/>
        <v/>
      </c>
      <c r="GI35" s="218" t="str">
        <f t="shared" si="258"/>
        <v/>
      </c>
      <c r="GJ35" s="218" t="str">
        <f t="shared" si="258"/>
        <v/>
      </c>
      <c r="GK35" s="218" t="str">
        <f t="shared" si="258"/>
        <v/>
      </c>
      <c r="GL35" s="218" t="str">
        <f t="shared" si="258"/>
        <v/>
      </c>
      <c r="GM35" s="218" t="str">
        <f t="shared" si="258"/>
        <v/>
      </c>
      <c r="GN35" s="218" t="str">
        <f t="shared" si="258"/>
        <v/>
      </c>
      <c r="GO35" s="218" t="str">
        <f t="shared" si="258"/>
        <v/>
      </c>
      <c r="GP35" s="218" t="str">
        <f t="shared" si="258"/>
        <v/>
      </c>
      <c r="GQ35" s="218" t="str">
        <f t="shared" si="258"/>
        <v/>
      </c>
      <c r="GR35" s="218" t="str">
        <f t="shared" si="258"/>
        <v/>
      </c>
      <c r="GS35" s="218" t="str">
        <f t="shared" si="258"/>
        <v/>
      </c>
      <c r="GT35" s="218" t="str">
        <f t="shared" si="258"/>
        <v/>
      </c>
      <c r="GU35" s="218" t="str">
        <f t="shared" si="258"/>
        <v/>
      </c>
      <c r="GV35" s="218" t="str">
        <f t="shared" si="258"/>
        <v/>
      </c>
      <c r="GW35" s="218" t="str">
        <f t="shared" si="258"/>
        <v/>
      </c>
      <c r="GX35" s="218" t="str">
        <f t="shared" si="258"/>
        <v/>
      </c>
      <c r="GY35" s="218" t="str">
        <f t="shared" si="258"/>
        <v/>
      </c>
      <c r="GZ35" s="218" t="str">
        <f t="shared" si="258"/>
        <v/>
      </c>
      <c r="HA35" s="218" t="str">
        <f t="shared" si="258"/>
        <v/>
      </c>
      <c r="HB35" s="218" t="str">
        <f t="shared" si="258"/>
        <v/>
      </c>
      <c r="HC35" s="218" t="str">
        <f t="shared" si="258"/>
        <v/>
      </c>
      <c r="HD35" s="218" t="str">
        <f t="shared" si="258"/>
        <v/>
      </c>
      <c r="HE35" s="218" t="str">
        <f t="shared" si="258"/>
        <v/>
      </c>
      <c r="HF35" s="218" t="str">
        <f t="shared" si="258"/>
        <v/>
      </c>
      <c r="HG35" s="218" t="str">
        <f t="shared" si="258"/>
        <v/>
      </c>
      <c r="HH35" s="218" t="str">
        <f t="shared" si="258"/>
        <v/>
      </c>
      <c r="HI35" s="218" t="str">
        <f t="shared" si="258"/>
        <v/>
      </c>
      <c r="HJ35" s="218" t="str">
        <f t="shared" si="258"/>
        <v/>
      </c>
      <c r="HK35" s="218" t="str">
        <f t="shared" si="258"/>
        <v/>
      </c>
      <c r="HL35" s="218" t="str">
        <f t="shared" si="258"/>
        <v/>
      </c>
      <c r="HM35" s="218" t="str">
        <f t="shared" si="258"/>
        <v/>
      </c>
      <c r="HN35" s="218" t="str">
        <f t="shared" si="258"/>
        <v/>
      </c>
      <c r="HO35" s="218" t="str">
        <f t="shared" ref="HO35:HQ35" si="259">IF(SUM(HO193,HO350,HO507,HO664,HO821)=0,"",SUM(HO193,HO350,HO507,HO664,HO821))</f>
        <v/>
      </c>
      <c r="HP35" s="218" t="str">
        <f t="shared" si="259"/>
        <v/>
      </c>
      <c r="HQ35" s="218" t="str">
        <f t="shared" si="259"/>
        <v/>
      </c>
    </row>
    <row r="36" spans="1:225" s="73" customFormat="1" ht="18" hidden="1" customHeight="1" x14ac:dyDescent="0.25">
      <c r="A36" s="223" t="str">
        <f t="shared" ref="A36:B36" si="260">IF(A194="","",A194)</f>
        <v/>
      </c>
      <c r="B36" s="173" t="str">
        <f t="shared" si="260"/>
        <v/>
      </c>
      <c r="C36" s="218">
        <f t="shared" si="14"/>
        <v>0</v>
      </c>
      <c r="D36" s="218">
        <f t="shared" si="15"/>
        <v>0</v>
      </c>
      <c r="E36" s="219">
        <f t="shared" ref="E36:F36" si="261">IFERROR(AVERAGE(E194,E351,E508,E665,E822),"")</f>
        <v>0</v>
      </c>
      <c r="F36" s="219">
        <f t="shared" si="261"/>
        <v>0</v>
      </c>
      <c r="G36" s="176" t="str">
        <f t="shared" si="179"/>
        <v/>
      </c>
      <c r="H36" s="176" t="str">
        <f t="shared" si="179"/>
        <v/>
      </c>
      <c r="I36" s="226" t="str">
        <f t="shared" si="179"/>
        <v/>
      </c>
      <c r="J36" s="226" t="str">
        <f t="shared" si="179"/>
        <v/>
      </c>
      <c r="K36" s="227" t="str">
        <f t="shared" si="180"/>
        <v/>
      </c>
      <c r="L36" s="227">
        <f t="shared" si="180"/>
        <v>1</v>
      </c>
      <c r="M36" s="226" t="str">
        <f t="shared" si="181"/>
        <v/>
      </c>
      <c r="N36" s="226" t="str">
        <f t="shared" si="181"/>
        <v/>
      </c>
      <c r="O36" s="491"/>
      <c r="P36" s="218" t="str">
        <f t="shared" ref="P36:BI36" si="262">IF(SUM(P194,P351,P508,P665,P822)=0,"",SUM(P194,P351,P508,P665,P822))</f>
        <v/>
      </c>
      <c r="Q36" s="218" t="str">
        <f t="shared" si="262"/>
        <v/>
      </c>
      <c r="R36" s="218" t="str">
        <f t="shared" si="262"/>
        <v/>
      </c>
      <c r="S36" s="218" t="str">
        <f t="shared" si="262"/>
        <v/>
      </c>
      <c r="T36" s="218" t="str">
        <f t="shared" si="262"/>
        <v/>
      </c>
      <c r="U36" s="218" t="str">
        <f t="shared" si="262"/>
        <v/>
      </c>
      <c r="V36" s="218" t="str">
        <f t="shared" si="262"/>
        <v/>
      </c>
      <c r="W36" s="218" t="str">
        <f t="shared" si="262"/>
        <v/>
      </c>
      <c r="X36" s="218" t="str">
        <f t="shared" si="262"/>
        <v/>
      </c>
      <c r="Y36" s="218" t="str">
        <f t="shared" si="262"/>
        <v/>
      </c>
      <c r="Z36" s="218" t="str">
        <f t="shared" si="262"/>
        <v/>
      </c>
      <c r="AA36" s="218" t="str">
        <f t="shared" si="262"/>
        <v/>
      </c>
      <c r="AB36" s="218" t="str">
        <f t="shared" si="262"/>
        <v/>
      </c>
      <c r="AC36" s="218" t="str">
        <f t="shared" si="262"/>
        <v/>
      </c>
      <c r="AD36" s="218" t="str">
        <f t="shared" si="262"/>
        <v/>
      </c>
      <c r="AE36" s="218" t="str">
        <f t="shared" si="262"/>
        <v/>
      </c>
      <c r="AF36" s="218" t="str">
        <f t="shared" si="262"/>
        <v/>
      </c>
      <c r="AG36" s="218" t="str">
        <f t="shared" si="262"/>
        <v/>
      </c>
      <c r="AH36" s="218" t="str">
        <f t="shared" si="262"/>
        <v/>
      </c>
      <c r="AI36" s="218" t="str">
        <f t="shared" si="262"/>
        <v/>
      </c>
      <c r="AJ36" s="218" t="str">
        <f t="shared" si="262"/>
        <v/>
      </c>
      <c r="AK36" s="218" t="str">
        <f t="shared" si="262"/>
        <v/>
      </c>
      <c r="AL36" s="218" t="str">
        <f t="shared" si="262"/>
        <v/>
      </c>
      <c r="AM36" s="218" t="str">
        <f t="shared" si="262"/>
        <v/>
      </c>
      <c r="AN36" s="218" t="str">
        <f t="shared" si="262"/>
        <v/>
      </c>
      <c r="AO36" s="218" t="str">
        <f t="shared" si="262"/>
        <v/>
      </c>
      <c r="AP36" s="218" t="str">
        <f t="shared" si="262"/>
        <v/>
      </c>
      <c r="AQ36" s="218" t="str">
        <f t="shared" si="262"/>
        <v/>
      </c>
      <c r="AR36" s="218" t="str">
        <f t="shared" si="262"/>
        <v/>
      </c>
      <c r="AS36" s="218" t="str">
        <f t="shared" si="262"/>
        <v/>
      </c>
      <c r="AT36" s="218" t="str">
        <f t="shared" si="262"/>
        <v/>
      </c>
      <c r="AU36" s="218" t="str">
        <f t="shared" si="262"/>
        <v/>
      </c>
      <c r="AV36" s="218" t="str">
        <f t="shared" si="262"/>
        <v/>
      </c>
      <c r="AW36" s="218" t="str">
        <f t="shared" si="262"/>
        <v/>
      </c>
      <c r="AX36" s="218" t="str">
        <f t="shared" si="262"/>
        <v/>
      </c>
      <c r="AY36" s="218" t="str">
        <f t="shared" si="262"/>
        <v/>
      </c>
      <c r="AZ36" s="218" t="str">
        <f t="shared" si="262"/>
        <v/>
      </c>
      <c r="BA36" s="218" t="str">
        <f t="shared" si="262"/>
        <v/>
      </c>
      <c r="BB36" s="218" t="str">
        <f t="shared" si="262"/>
        <v/>
      </c>
      <c r="BC36" s="218" t="str">
        <f t="shared" si="262"/>
        <v/>
      </c>
      <c r="BD36" s="218" t="str">
        <f t="shared" si="262"/>
        <v/>
      </c>
      <c r="BE36" s="218" t="str">
        <f t="shared" si="262"/>
        <v/>
      </c>
      <c r="BF36" s="218" t="str">
        <f t="shared" si="262"/>
        <v/>
      </c>
      <c r="BG36" s="218" t="str">
        <f t="shared" si="262"/>
        <v/>
      </c>
      <c r="BH36" s="218" t="str">
        <f t="shared" si="262"/>
        <v/>
      </c>
      <c r="BI36" s="218" t="str">
        <f t="shared" si="262"/>
        <v/>
      </c>
      <c r="BJ36" s="218" t="str">
        <f t="shared" ref="BJ36:DU36" si="263">IF(SUM(BJ194,BJ351,BJ508,BJ665,BJ822)=0,"",SUM(BJ194,BJ351,BJ508,BJ665,BJ822))</f>
        <v/>
      </c>
      <c r="BK36" s="218" t="str">
        <f t="shared" si="263"/>
        <v/>
      </c>
      <c r="BL36" s="218" t="str">
        <f t="shared" si="263"/>
        <v/>
      </c>
      <c r="BM36" s="218" t="str">
        <f t="shared" si="263"/>
        <v/>
      </c>
      <c r="BN36" s="218" t="str">
        <f t="shared" si="263"/>
        <v/>
      </c>
      <c r="BO36" s="218" t="str">
        <f t="shared" si="263"/>
        <v/>
      </c>
      <c r="BP36" s="218" t="str">
        <f t="shared" si="263"/>
        <v/>
      </c>
      <c r="BQ36" s="218" t="str">
        <f t="shared" si="263"/>
        <v/>
      </c>
      <c r="BR36" s="218" t="str">
        <f t="shared" si="263"/>
        <v/>
      </c>
      <c r="BS36" s="218" t="str">
        <f t="shared" si="263"/>
        <v/>
      </c>
      <c r="BT36" s="218" t="str">
        <f t="shared" si="263"/>
        <v/>
      </c>
      <c r="BU36" s="218" t="str">
        <f t="shared" si="263"/>
        <v/>
      </c>
      <c r="BV36" s="218" t="str">
        <f t="shared" si="263"/>
        <v/>
      </c>
      <c r="BW36" s="218" t="str">
        <f t="shared" si="263"/>
        <v/>
      </c>
      <c r="BX36" s="218" t="str">
        <f t="shared" si="263"/>
        <v/>
      </c>
      <c r="BY36" s="218" t="str">
        <f t="shared" si="263"/>
        <v/>
      </c>
      <c r="BZ36" s="218" t="str">
        <f t="shared" si="263"/>
        <v/>
      </c>
      <c r="CA36" s="218" t="str">
        <f t="shared" si="263"/>
        <v/>
      </c>
      <c r="CB36" s="218" t="str">
        <f t="shared" si="263"/>
        <v/>
      </c>
      <c r="CC36" s="218" t="str">
        <f t="shared" si="263"/>
        <v/>
      </c>
      <c r="CD36" s="218" t="str">
        <f t="shared" si="263"/>
        <v/>
      </c>
      <c r="CE36" s="218" t="str">
        <f t="shared" si="263"/>
        <v/>
      </c>
      <c r="CF36" s="218" t="str">
        <f t="shared" si="263"/>
        <v/>
      </c>
      <c r="CG36" s="218" t="str">
        <f t="shared" si="263"/>
        <v/>
      </c>
      <c r="CH36" s="218" t="str">
        <f t="shared" si="263"/>
        <v/>
      </c>
      <c r="CI36" s="218" t="str">
        <f t="shared" si="263"/>
        <v/>
      </c>
      <c r="CJ36" s="218" t="str">
        <f t="shared" si="263"/>
        <v/>
      </c>
      <c r="CK36" s="218" t="str">
        <f t="shared" si="263"/>
        <v/>
      </c>
      <c r="CL36" s="218" t="str">
        <f t="shared" si="263"/>
        <v/>
      </c>
      <c r="CM36" s="218" t="str">
        <f t="shared" si="263"/>
        <v/>
      </c>
      <c r="CN36" s="218" t="str">
        <f t="shared" si="263"/>
        <v/>
      </c>
      <c r="CO36" s="218" t="str">
        <f t="shared" si="263"/>
        <v/>
      </c>
      <c r="CP36" s="218" t="str">
        <f t="shared" si="263"/>
        <v/>
      </c>
      <c r="CQ36" s="218" t="str">
        <f t="shared" si="263"/>
        <v/>
      </c>
      <c r="CR36" s="218" t="str">
        <f t="shared" si="263"/>
        <v/>
      </c>
      <c r="CS36" s="218" t="str">
        <f t="shared" si="263"/>
        <v/>
      </c>
      <c r="CT36" s="218" t="str">
        <f t="shared" si="263"/>
        <v/>
      </c>
      <c r="CU36" s="218" t="str">
        <f t="shared" si="263"/>
        <v/>
      </c>
      <c r="CV36" s="218" t="str">
        <f t="shared" si="263"/>
        <v/>
      </c>
      <c r="CW36" s="218" t="str">
        <f t="shared" si="263"/>
        <v/>
      </c>
      <c r="CX36" s="218" t="str">
        <f t="shared" si="263"/>
        <v/>
      </c>
      <c r="CY36" s="218" t="str">
        <f t="shared" si="263"/>
        <v/>
      </c>
      <c r="CZ36" s="218" t="str">
        <f t="shared" si="263"/>
        <v/>
      </c>
      <c r="DA36" s="218" t="str">
        <f t="shared" si="263"/>
        <v/>
      </c>
      <c r="DB36" s="218" t="str">
        <f t="shared" si="263"/>
        <v/>
      </c>
      <c r="DC36" s="218" t="str">
        <f t="shared" si="263"/>
        <v/>
      </c>
      <c r="DD36" s="218" t="str">
        <f t="shared" si="263"/>
        <v/>
      </c>
      <c r="DE36" s="218" t="str">
        <f t="shared" si="263"/>
        <v/>
      </c>
      <c r="DF36" s="218" t="str">
        <f t="shared" si="263"/>
        <v/>
      </c>
      <c r="DG36" s="218" t="str">
        <f t="shared" si="263"/>
        <v/>
      </c>
      <c r="DH36" s="218" t="str">
        <f t="shared" si="263"/>
        <v/>
      </c>
      <c r="DI36" s="218" t="str">
        <f t="shared" si="263"/>
        <v/>
      </c>
      <c r="DJ36" s="218" t="str">
        <f t="shared" si="263"/>
        <v/>
      </c>
      <c r="DK36" s="218" t="str">
        <f t="shared" si="263"/>
        <v/>
      </c>
      <c r="DL36" s="218" t="str">
        <f t="shared" si="263"/>
        <v/>
      </c>
      <c r="DM36" s="218" t="str">
        <f t="shared" si="263"/>
        <v/>
      </c>
      <c r="DN36" s="218" t="str">
        <f t="shared" si="263"/>
        <v/>
      </c>
      <c r="DO36" s="218" t="str">
        <f t="shared" si="263"/>
        <v/>
      </c>
      <c r="DP36" s="218" t="str">
        <f t="shared" si="263"/>
        <v/>
      </c>
      <c r="DQ36" s="218" t="str">
        <f t="shared" si="263"/>
        <v/>
      </c>
      <c r="DR36" s="218" t="str">
        <f t="shared" si="263"/>
        <v/>
      </c>
      <c r="DS36" s="218" t="str">
        <f t="shared" si="263"/>
        <v/>
      </c>
      <c r="DT36" s="218" t="str">
        <f t="shared" si="263"/>
        <v/>
      </c>
      <c r="DU36" s="218" t="str">
        <f t="shared" si="263"/>
        <v/>
      </c>
      <c r="DV36" s="218" t="str">
        <f t="shared" ref="DV36:EK36" si="264">IF(SUM(DV194,DV351,DV508,DV665,DV822)=0,"",SUM(DV194,DV351,DV508,DV665,DV822))</f>
        <v/>
      </c>
      <c r="DW36" s="218" t="str">
        <f t="shared" si="264"/>
        <v/>
      </c>
      <c r="DX36" s="218" t="str">
        <f t="shared" si="264"/>
        <v/>
      </c>
      <c r="DY36" s="218" t="str">
        <f t="shared" si="264"/>
        <v/>
      </c>
      <c r="DZ36" s="218" t="str">
        <f t="shared" si="264"/>
        <v/>
      </c>
      <c r="EA36" s="218" t="str">
        <f t="shared" si="264"/>
        <v/>
      </c>
      <c r="EB36" s="218" t="str">
        <f t="shared" si="264"/>
        <v/>
      </c>
      <c r="EC36" s="218" t="str">
        <f t="shared" si="264"/>
        <v/>
      </c>
      <c r="ED36" s="218" t="str">
        <f t="shared" si="264"/>
        <v/>
      </c>
      <c r="EE36" s="218" t="str">
        <f t="shared" si="264"/>
        <v/>
      </c>
      <c r="EF36" s="218" t="str">
        <f t="shared" si="264"/>
        <v/>
      </c>
      <c r="EG36" s="218" t="str">
        <f t="shared" si="264"/>
        <v/>
      </c>
      <c r="EH36" s="218" t="str">
        <f t="shared" si="264"/>
        <v/>
      </c>
      <c r="EI36" s="218" t="str">
        <f t="shared" si="264"/>
        <v/>
      </c>
      <c r="EJ36" s="218" t="str">
        <f t="shared" si="264"/>
        <v/>
      </c>
      <c r="EK36" s="218" t="str">
        <f t="shared" si="264"/>
        <v/>
      </c>
      <c r="EL36" s="218" t="str">
        <f t="shared" ref="EL36:FK36" si="265">IF(SUM(EL194,EL351,EL508,EL665,EL822)=0,"",SUM(EL194,EL351,EL508,EL665,EL822))</f>
        <v/>
      </c>
      <c r="EM36" s="218" t="str">
        <f t="shared" si="265"/>
        <v/>
      </c>
      <c r="EN36" s="218" t="str">
        <f t="shared" si="265"/>
        <v/>
      </c>
      <c r="EO36" s="218" t="str">
        <f t="shared" si="265"/>
        <v/>
      </c>
      <c r="EP36" s="218" t="str">
        <f t="shared" si="265"/>
        <v/>
      </c>
      <c r="EQ36" s="218" t="str">
        <f t="shared" si="265"/>
        <v/>
      </c>
      <c r="ER36" s="218" t="str">
        <f t="shared" si="265"/>
        <v/>
      </c>
      <c r="ES36" s="218" t="str">
        <f t="shared" si="265"/>
        <v/>
      </c>
      <c r="ET36" s="218" t="str">
        <f t="shared" si="265"/>
        <v/>
      </c>
      <c r="EU36" s="218" t="str">
        <f t="shared" si="265"/>
        <v/>
      </c>
      <c r="EV36" s="218" t="str">
        <f t="shared" si="265"/>
        <v/>
      </c>
      <c r="EW36" s="218" t="str">
        <f t="shared" si="265"/>
        <v/>
      </c>
      <c r="EX36" s="218" t="str">
        <f t="shared" si="265"/>
        <v/>
      </c>
      <c r="EY36" s="218" t="str">
        <f t="shared" si="265"/>
        <v/>
      </c>
      <c r="EZ36" s="218" t="str">
        <f t="shared" si="265"/>
        <v/>
      </c>
      <c r="FA36" s="218" t="str">
        <f t="shared" si="265"/>
        <v/>
      </c>
      <c r="FB36" s="218" t="str">
        <f t="shared" si="265"/>
        <v/>
      </c>
      <c r="FC36" s="218" t="str">
        <f t="shared" si="265"/>
        <v/>
      </c>
      <c r="FD36" s="218" t="str">
        <f t="shared" si="265"/>
        <v/>
      </c>
      <c r="FE36" s="218" t="str">
        <f t="shared" si="265"/>
        <v/>
      </c>
      <c r="FF36" s="218" t="str">
        <f t="shared" si="265"/>
        <v/>
      </c>
      <c r="FG36" s="218" t="str">
        <f t="shared" si="265"/>
        <v/>
      </c>
      <c r="FH36" s="218" t="str">
        <f t="shared" si="265"/>
        <v/>
      </c>
      <c r="FI36" s="218" t="str">
        <f t="shared" si="265"/>
        <v/>
      </c>
      <c r="FJ36" s="218" t="str">
        <f t="shared" si="265"/>
        <v/>
      </c>
      <c r="FK36" s="218" t="str">
        <f t="shared" si="265"/>
        <v/>
      </c>
      <c r="FL36" s="218" t="str">
        <f t="shared" ref="FL36:HN36" si="266">IF(SUM(FL194,FL351,FL508,FL665,FL822)=0,"",SUM(FL194,FL351,FL508,FL665,FL822))</f>
        <v/>
      </c>
      <c r="FM36" s="218" t="str">
        <f t="shared" si="266"/>
        <v/>
      </c>
      <c r="FN36" s="218" t="str">
        <f t="shared" si="266"/>
        <v/>
      </c>
      <c r="FO36" s="218" t="str">
        <f t="shared" si="266"/>
        <v/>
      </c>
      <c r="FP36" s="218" t="str">
        <f t="shared" si="266"/>
        <v/>
      </c>
      <c r="FQ36" s="218" t="str">
        <f t="shared" si="266"/>
        <v/>
      </c>
      <c r="FR36" s="218" t="str">
        <f t="shared" si="266"/>
        <v/>
      </c>
      <c r="FS36" s="218" t="str">
        <f t="shared" si="266"/>
        <v/>
      </c>
      <c r="FT36" s="218" t="str">
        <f t="shared" si="266"/>
        <v/>
      </c>
      <c r="FU36" s="218" t="str">
        <f t="shared" si="266"/>
        <v/>
      </c>
      <c r="FV36" s="218" t="str">
        <f t="shared" si="266"/>
        <v/>
      </c>
      <c r="FW36" s="218" t="str">
        <f t="shared" si="266"/>
        <v/>
      </c>
      <c r="FX36" s="218" t="str">
        <f t="shared" si="266"/>
        <v/>
      </c>
      <c r="FY36" s="218" t="str">
        <f t="shared" si="266"/>
        <v/>
      </c>
      <c r="FZ36" s="218" t="str">
        <f t="shared" si="266"/>
        <v/>
      </c>
      <c r="GA36" s="218" t="str">
        <f t="shared" si="266"/>
        <v/>
      </c>
      <c r="GB36" s="218" t="str">
        <f t="shared" si="266"/>
        <v/>
      </c>
      <c r="GC36" s="218" t="str">
        <f t="shared" si="266"/>
        <v/>
      </c>
      <c r="GD36" s="218" t="str">
        <f t="shared" si="266"/>
        <v/>
      </c>
      <c r="GE36" s="218" t="str">
        <f t="shared" si="266"/>
        <v/>
      </c>
      <c r="GF36" s="218" t="str">
        <f t="shared" si="266"/>
        <v/>
      </c>
      <c r="GG36" s="218" t="str">
        <f t="shared" si="266"/>
        <v/>
      </c>
      <c r="GH36" s="218" t="str">
        <f t="shared" si="266"/>
        <v/>
      </c>
      <c r="GI36" s="218" t="str">
        <f t="shared" si="266"/>
        <v/>
      </c>
      <c r="GJ36" s="218" t="str">
        <f t="shared" si="266"/>
        <v/>
      </c>
      <c r="GK36" s="218" t="str">
        <f t="shared" si="266"/>
        <v/>
      </c>
      <c r="GL36" s="218" t="str">
        <f t="shared" si="266"/>
        <v/>
      </c>
      <c r="GM36" s="218" t="str">
        <f t="shared" si="266"/>
        <v/>
      </c>
      <c r="GN36" s="218" t="str">
        <f t="shared" si="266"/>
        <v/>
      </c>
      <c r="GO36" s="218" t="str">
        <f t="shared" si="266"/>
        <v/>
      </c>
      <c r="GP36" s="218" t="str">
        <f t="shared" si="266"/>
        <v/>
      </c>
      <c r="GQ36" s="218" t="str">
        <f t="shared" si="266"/>
        <v/>
      </c>
      <c r="GR36" s="218" t="str">
        <f t="shared" si="266"/>
        <v/>
      </c>
      <c r="GS36" s="218" t="str">
        <f t="shared" si="266"/>
        <v/>
      </c>
      <c r="GT36" s="218" t="str">
        <f t="shared" si="266"/>
        <v/>
      </c>
      <c r="GU36" s="218" t="str">
        <f t="shared" si="266"/>
        <v/>
      </c>
      <c r="GV36" s="218" t="str">
        <f t="shared" si="266"/>
        <v/>
      </c>
      <c r="GW36" s="218" t="str">
        <f t="shared" si="266"/>
        <v/>
      </c>
      <c r="GX36" s="218" t="str">
        <f t="shared" si="266"/>
        <v/>
      </c>
      <c r="GY36" s="218" t="str">
        <f t="shared" si="266"/>
        <v/>
      </c>
      <c r="GZ36" s="218" t="str">
        <f t="shared" si="266"/>
        <v/>
      </c>
      <c r="HA36" s="218" t="str">
        <f t="shared" si="266"/>
        <v/>
      </c>
      <c r="HB36" s="218" t="str">
        <f t="shared" si="266"/>
        <v/>
      </c>
      <c r="HC36" s="218" t="str">
        <f t="shared" si="266"/>
        <v/>
      </c>
      <c r="HD36" s="218" t="str">
        <f t="shared" si="266"/>
        <v/>
      </c>
      <c r="HE36" s="218" t="str">
        <f t="shared" si="266"/>
        <v/>
      </c>
      <c r="HF36" s="218" t="str">
        <f t="shared" si="266"/>
        <v/>
      </c>
      <c r="HG36" s="218" t="str">
        <f t="shared" si="266"/>
        <v/>
      </c>
      <c r="HH36" s="218" t="str">
        <f t="shared" si="266"/>
        <v/>
      </c>
      <c r="HI36" s="218" t="str">
        <f t="shared" si="266"/>
        <v/>
      </c>
      <c r="HJ36" s="218" t="str">
        <f t="shared" si="266"/>
        <v/>
      </c>
      <c r="HK36" s="218" t="str">
        <f t="shared" si="266"/>
        <v/>
      </c>
      <c r="HL36" s="218" t="str">
        <f t="shared" si="266"/>
        <v/>
      </c>
      <c r="HM36" s="218" t="str">
        <f t="shared" si="266"/>
        <v/>
      </c>
      <c r="HN36" s="218" t="str">
        <f t="shared" si="266"/>
        <v/>
      </c>
      <c r="HO36" s="218" t="str">
        <f t="shared" ref="HO36:HQ36" si="267">IF(SUM(HO194,HO351,HO508,HO665,HO822)=0,"",SUM(HO194,HO351,HO508,HO665,HO822))</f>
        <v/>
      </c>
      <c r="HP36" s="218" t="str">
        <f t="shared" si="267"/>
        <v/>
      </c>
      <c r="HQ36" s="218" t="str">
        <f t="shared" si="267"/>
        <v/>
      </c>
    </row>
    <row r="37" spans="1:225" s="73" customFormat="1" ht="18" hidden="1" customHeight="1" x14ac:dyDescent="0.25">
      <c r="A37" s="223" t="str">
        <f t="shared" ref="A37:B37" si="268">IF(A195="","",A195)</f>
        <v/>
      </c>
      <c r="B37" s="173" t="str">
        <f t="shared" si="268"/>
        <v/>
      </c>
      <c r="C37" s="218">
        <f t="shared" si="14"/>
        <v>0</v>
      </c>
      <c r="D37" s="218">
        <f t="shared" si="15"/>
        <v>0</v>
      </c>
      <c r="E37" s="219">
        <f t="shared" ref="E37:F37" si="269">IFERROR(AVERAGE(E195,E352,E509,E666,E823),"")</f>
        <v>0</v>
      </c>
      <c r="F37" s="219">
        <f t="shared" si="269"/>
        <v>0</v>
      </c>
      <c r="G37" s="176" t="str">
        <f t="shared" si="179"/>
        <v/>
      </c>
      <c r="H37" s="176" t="str">
        <f t="shared" si="179"/>
        <v/>
      </c>
      <c r="I37" s="226" t="str">
        <f t="shared" si="179"/>
        <v/>
      </c>
      <c r="J37" s="226" t="str">
        <f t="shared" si="179"/>
        <v/>
      </c>
      <c r="K37" s="227" t="str">
        <f t="shared" si="180"/>
        <v/>
      </c>
      <c r="L37" s="227">
        <f t="shared" si="180"/>
        <v>1</v>
      </c>
      <c r="M37" s="226" t="str">
        <f t="shared" si="181"/>
        <v/>
      </c>
      <c r="N37" s="226" t="str">
        <f t="shared" si="181"/>
        <v/>
      </c>
      <c r="O37" s="491"/>
      <c r="P37" s="218" t="str">
        <f t="shared" ref="P37:BI37" si="270">IF(SUM(P195,P352,P509,P666,P823)=0,"",SUM(P195,P352,P509,P666,P823))</f>
        <v/>
      </c>
      <c r="Q37" s="218" t="str">
        <f t="shared" si="270"/>
        <v/>
      </c>
      <c r="R37" s="218" t="str">
        <f t="shared" si="270"/>
        <v/>
      </c>
      <c r="S37" s="218" t="str">
        <f t="shared" si="270"/>
        <v/>
      </c>
      <c r="T37" s="218" t="str">
        <f t="shared" si="270"/>
        <v/>
      </c>
      <c r="U37" s="218" t="str">
        <f t="shared" si="270"/>
        <v/>
      </c>
      <c r="V37" s="218" t="str">
        <f t="shared" si="270"/>
        <v/>
      </c>
      <c r="W37" s="218" t="str">
        <f t="shared" si="270"/>
        <v/>
      </c>
      <c r="X37" s="218" t="str">
        <f t="shared" si="270"/>
        <v/>
      </c>
      <c r="Y37" s="218" t="str">
        <f t="shared" si="270"/>
        <v/>
      </c>
      <c r="Z37" s="218" t="str">
        <f t="shared" si="270"/>
        <v/>
      </c>
      <c r="AA37" s="218" t="str">
        <f t="shared" si="270"/>
        <v/>
      </c>
      <c r="AB37" s="218" t="str">
        <f t="shared" si="270"/>
        <v/>
      </c>
      <c r="AC37" s="218" t="str">
        <f t="shared" si="270"/>
        <v/>
      </c>
      <c r="AD37" s="218" t="str">
        <f t="shared" si="270"/>
        <v/>
      </c>
      <c r="AE37" s="218" t="str">
        <f t="shared" si="270"/>
        <v/>
      </c>
      <c r="AF37" s="218" t="str">
        <f t="shared" si="270"/>
        <v/>
      </c>
      <c r="AG37" s="218" t="str">
        <f t="shared" si="270"/>
        <v/>
      </c>
      <c r="AH37" s="218" t="str">
        <f t="shared" si="270"/>
        <v/>
      </c>
      <c r="AI37" s="218" t="str">
        <f t="shared" si="270"/>
        <v/>
      </c>
      <c r="AJ37" s="218" t="str">
        <f t="shared" si="270"/>
        <v/>
      </c>
      <c r="AK37" s="218" t="str">
        <f t="shared" si="270"/>
        <v/>
      </c>
      <c r="AL37" s="218" t="str">
        <f t="shared" si="270"/>
        <v/>
      </c>
      <c r="AM37" s="218" t="str">
        <f t="shared" si="270"/>
        <v/>
      </c>
      <c r="AN37" s="218" t="str">
        <f t="shared" si="270"/>
        <v/>
      </c>
      <c r="AO37" s="218" t="str">
        <f t="shared" si="270"/>
        <v/>
      </c>
      <c r="AP37" s="218" t="str">
        <f t="shared" si="270"/>
        <v/>
      </c>
      <c r="AQ37" s="218" t="str">
        <f t="shared" si="270"/>
        <v/>
      </c>
      <c r="AR37" s="218" t="str">
        <f t="shared" si="270"/>
        <v/>
      </c>
      <c r="AS37" s="218" t="str">
        <f t="shared" si="270"/>
        <v/>
      </c>
      <c r="AT37" s="218" t="str">
        <f t="shared" si="270"/>
        <v/>
      </c>
      <c r="AU37" s="218" t="str">
        <f t="shared" si="270"/>
        <v/>
      </c>
      <c r="AV37" s="218" t="str">
        <f t="shared" si="270"/>
        <v/>
      </c>
      <c r="AW37" s="218" t="str">
        <f t="shared" si="270"/>
        <v/>
      </c>
      <c r="AX37" s="218" t="str">
        <f t="shared" si="270"/>
        <v/>
      </c>
      <c r="AY37" s="218" t="str">
        <f t="shared" si="270"/>
        <v/>
      </c>
      <c r="AZ37" s="218" t="str">
        <f t="shared" si="270"/>
        <v/>
      </c>
      <c r="BA37" s="218" t="str">
        <f t="shared" si="270"/>
        <v/>
      </c>
      <c r="BB37" s="218" t="str">
        <f t="shared" si="270"/>
        <v/>
      </c>
      <c r="BC37" s="218" t="str">
        <f t="shared" si="270"/>
        <v/>
      </c>
      <c r="BD37" s="218" t="str">
        <f t="shared" si="270"/>
        <v/>
      </c>
      <c r="BE37" s="218" t="str">
        <f t="shared" si="270"/>
        <v/>
      </c>
      <c r="BF37" s="218" t="str">
        <f t="shared" si="270"/>
        <v/>
      </c>
      <c r="BG37" s="218" t="str">
        <f t="shared" si="270"/>
        <v/>
      </c>
      <c r="BH37" s="218" t="str">
        <f t="shared" si="270"/>
        <v/>
      </c>
      <c r="BI37" s="218" t="str">
        <f t="shared" si="270"/>
        <v/>
      </c>
      <c r="BJ37" s="218" t="str">
        <f t="shared" ref="BJ37:DU37" si="271">IF(SUM(BJ195,BJ352,BJ509,BJ666,BJ823)=0,"",SUM(BJ195,BJ352,BJ509,BJ666,BJ823))</f>
        <v/>
      </c>
      <c r="BK37" s="218" t="str">
        <f t="shared" si="271"/>
        <v/>
      </c>
      <c r="BL37" s="218" t="str">
        <f t="shared" si="271"/>
        <v/>
      </c>
      <c r="BM37" s="218" t="str">
        <f t="shared" si="271"/>
        <v/>
      </c>
      <c r="BN37" s="218" t="str">
        <f t="shared" si="271"/>
        <v/>
      </c>
      <c r="BO37" s="218" t="str">
        <f t="shared" si="271"/>
        <v/>
      </c>
      <c r="BP37" s="218" t="str">
        <f t="shared" si="271"/>
        <v/>
      </c>
      <c r="BQ37" s="218" t="str">
        <f t="shared" si="271"/>
        <v/>
      </c>
      <c r="BR37" s="218" t="str">
        <f t="shared" si="271"/>
        <v/>
      </c>
      <c r="BS37" s="218" t="str">
        <f t="shared" si="271"/>
        <v/>
      </c>
      <c r="BT37" s="218" t="str">
        <f t="shared" si="271"/>
        <v/>
      </c>
      <c r="BU37" s="218" t="str">
        <f t="shared" si="271"/>
        <v/>
      </c>
      <c r="BV37" s="218" t="str">
        <f t="shared" si="271"/>
        <v/>
      </c>
      <c r="BW37" s="218" t="str">
        <f t="shared" si="271"/>
        <v/>
      </c>
      <c r="BX37" s="218" t="str">
        <f t="shared" si="271"/>
        <v/>
      </c>
      <c r="BY37" s="218" t="str">
        <f t="shared" si="271"/>
        <v/>
      </c>
      <c r="BZ37" s="218" t="str">
        <f t="shared" si="271"/>
        <v/>
      </c>
      <c r="CA37" s="218" t="str">
        <f t="shared" si="271"/>
        <v/>
      </c>
      <c r="CB37" s="218" t="str">
        <f t="shared" si="271"/>
        <v/>
      </c>
      <c r="CC37" s="218" t="str">
        <f t="shared" si="271"/>
        <v/>
      </c>
      <c r="CD37" s="218" t="str">
        <f t="shared" si="271"/>
        <v/>
      </c>
      <c r="CE37" s="218" t="str">
        <f t="shared" si="271"/>
        <v/>
      </c>
      <c r="CF37" s="218" t="str">
        <f t="shared" si="271"/>
        <v/>
      </c>
      <c r="CG37" s="218" t="str">
        <f t="shared" si="271"/>
        <v/>
      </c>
      <c r="CH37" s="218" t="str">
        <f t="shared" si="271"/>
        <v/>
      </c>
      <c r="CI37" s="218" t="str">
        <f t="shared" si="271"/>
        <v/>
      </c>
      <c r="CJ37" s="218" t="str">
        <f t="shared" si="271"/>
        <v/>
      </c>
      <c r="CK37" s="218" t="str">
        <f t="shared" si="271"/>
        <v/>
      </c>
      <c r="CL37" s="218" t="str">
        <f t="shared" si="271"/>
        <v/>
      </c>
      <c r="CM37" s="218" t="str">
        <f t="shared" si="271"/>
        <v/>
      </c>
      <c r="CN37" s="218" t="str">
        <f t="shared" si="271"/>
        <v/>
      </c>
      <c r="CO37" s="218" t="str">
        <f t="shared" si="271"/>
        <v/>
      </c>
      <c r="CP37" s="218" t="str">
        <f t="shared" si="271"/>
        <v/>
      </c>
      <c r="CQ37" s="218" t="str">
        <f t="shared" si="271"/>
        <v/>
      </c>
      <c r="CR37" s="218" t="str">
        <f t="shared" si="271"/>
        <v/>
      </c>
      <c r="CS37" s="218" t="str">
        <f t="shared" si="271"/>
        <v/>
      </c>
      <c r="CT37" s="218" t="str">
        <f t="shared" si="271"/>
        <v/>
      </c>
      <c r="CU37" s="218" t="str">
        <f t="shared" si="271"/>
        <v/>
      </c>
      <c r="CV37" s="218" t="str">
        <f t="shared" si="271"/>
        <v/>
      </c>
      <c r="CW37" s="218" t="str">
        <f t="shared" si="271"/>
        <v/>
      </c>
      <c r="CX37" s="218" t="str">
        <f t="shared" si="271"/>
        <v/>
      </c>
      <c r="CY37" s="218" t="str">
        <f t="shared" si="271"/>
        <v/>
      </c>
      <c r="CZ37" s="218" t="str">
        <f t="shared" si="271"/>
        <v/>
      </c>
      <c r="DA37" s="218" t="str">
        <f t="shared" si="271"/>
        <v/>
      </c>
      <c r="DB37" s="218" t="str">
        <f t="shared" si="271"/>
        <v/>
      </c>
      <c r="DC37" s="218" t="str">
        <f t="shared" si="271"/>
        <v/>
      </c>
      <c r="DD37" s="218" t="str">
        <f t="shared" si="271"/>
        <v/>
      </c>
      <c r="DE37" s="218" t="str">
        <f t="shared" si="271"/>
        <v/>
      </c>
      <c r="DF37" s="218" t="str">
        <f t="shared" si="271"/>
        <v/>
      </c>
      <c r="DG37" s="218" t="str">
        <f t="shared" si="271"/>
        <v/>
      </c>
      <c r="DH37" s="218" t="str">
        <f t="shared" si="271"/>
        <v/>
      </c>
      <c r="DI37" s="218" t="str">
        <f t="shared" si="271"/>
        <v/>
      </c>
      <c r="DJ37" s="218" t="str">
        <f t="shared" si="271"/>
        <v/>
      </c>
      <c r="DK37" s="218" t="str">
        <f t="shared" si="271"/>
        <v/>
      </c>
      <c r="DL37" s="218" t="str">
        <f t="shared" si="271"/>
        <v/>
      </c>
      <c r="DM37" s="218" t="str">
        <f t="shared" si="271"/>
        <v/>
      </c>
      <c r="DN37" s="218" t="str">
        <f t="shared" si="271"/>
        <v/>
      </c>
      <c r="DO37" s="218" t="str">
        <f t="shared" si="271"/>
        <v/>
      </c>
      <c r="DP37" s="218" t="str">
        <f t="shared" si="271"/>
        <v/>
      </c>
      <c r="DQ37" s="218" t="str">
        <f t="shared" si="271"/>
        <v/>
      </c>
      <c r="DR37" s="218" t="str">
        <f t="shared" si="271"/>
        <v/>
      </c>
      <c r="DS37" s="218" t="str">
        <f t="shared" si="271"/>
        <v/>
      </c>
      <c r="DT37" s="218" t="str">
        <f t="shared" si="271"/>
        <v/>
      </c>
      <c r="DU37" s="218" t="str">
        <f t="shared" si="271"/>
        <v/>
      </c>
      <c r="DV37" s="218" t="str">
        <f t="shared" ref="DV37:EK37" si="272">IF(SUM(DV195,DV352,DV509,DV666,DV823)=0,"",SUM(DV195,DV352,DV509,DV666,DV823))</f>
        <v/>
      </c>
      <c r="DW37" s="218" t="str">
        <f t="shared" si="272"/>
        <v/>
      </c>
      <c r="DX37" s="218" t="str">
        <f t="shared" si="272"/>
        <v/>
      </c>
      <c r="DY37" s="218" t="str">
        <f t="shared" si="272"/>
        <v/>
      </c>
      <c r="DZ37" s="218" t="str">
        <f t="shared" si="272"/>
        <v/>
      </c>
      <c r="EA37" s="218" t="str">
        <f t="shared" si="272"/>
        <v/>
      </c>
      <c r="EB37" s="218" t="str">
        <f t="shared" si="272"/>
        <v/>
      </c>
      <c r="EC37" s="218" t="str">
        <f t="shared" si="272"/>
        <v/>
      </c>
      <c r="ED37" s="218" t="str">
        <f t="shared" si="272"/>
        <v/>
      </c>
      <c r="EE37" s="218" t="str">
        <f t="shared" si="272"/>
        <v/>
      </c>
      <c r="EF37" s="218" t="str">
        <f t="shared" si="272"/>
        <v/>
      </c>
      <c r="EG37" s="218" t="str">
        <f t="shared" si="272"/>
        <v/>
      </c>
      <c r="EH37" s="218" t="str">
        <f t="shared" si="272"/>
        <v/>
      </c>
      <c r="EI37" s="218" t="str">
        <f t="shared" si="272"/>
        <v/>
      </c>
      <c r="EJ37" s="218" t="str">
        <f t="shared" si="272"/>
        <v/>
      </c>
      <c r="EK37" s="218" t="str">
        <f t="shared" si="272"/>
        <v/>
      </c>
      <c r="EL37" s="218" t="str">
        <f t="shared" ref="EL37:FK37" si="273">IF(SUM(EL195,EL352,EL509,EL666,EL823)=0,"",SUM(EL195,EL352,EL509,EL666,EL823))</f>
        <v/>
      </c>
      <c r="EM37" s="218" t="str">
        <f t="shared" si="273"/>
        <v/>
      </c>
      <c r="EN37" s="218" t="str">
        <f t="shared" si="273"/>
        <v/>
      </c>
      <c r="EO37" s="218" t="str">
        <f t="shared" si="273"/>
        <v/>
      </c>
      <c r="EP37" s="218" t="str">
        <f t="shared" si="273"/>
        <v/>
      </c>
      <c r="EQ37" s="218" t="str">
        <f t="shared" si="273"/>
        <v/>
      </c>
      <c r="ER37" s="218" t="str">
        <f t="shared" si="273"/>
        <v/>
      </c>
      <c r="ES37" s="218" t="str">
        <f t="shared" si="273"/>
        <v/>
      </c>
      <c r="ET37" s="218" t="str">
        <f t="shared" si="273"/>
        <v/>
      </c>
      <c r="EU37" s="218" t="str">
        <f t="shared" si="273"/>
        <v/>
      </c>
      <c r="EV37" s="218" t="str">
        <f t="shared" si="273"/>
        <v/>
      </c>
      <c r="EW37" s="218" t="str">
        <f t="shared" si="273"/>
        <v/>
      </c>
      <c r="EX37" s="218" t="str">
        <f t="shared" si="273"/>
        <v/>
      </c>
      <c r="EY37" s="218" t="str">
        <f t="shared" si="273"/>
        <v/>
      </c>
      <c r="EZ37" s="218" t="str">
        <f t="shared" si="273"/>
        <v/>
      </c>
      <c r="FA37" s="218" t="str">
        <f t="shared" si="273"/>
        <v/>
      </c>
      <c r="FB37" s="218" t="str">
        <f t="shared" si="273"/>
        <v/>
      </c>
      <c r="FC37" s="218" t="str">
        <f t="shared" si="273"/>
        <v/>
      </c>
      <c r="FD37" s="218" t="str">
        <f t="shared" si="273"/>
        <v/>
      </c>
      <c r="FE37" s="218" t="str">
        <f t="shared" si="273"/>
        <v/>
      </c>
      <c r="FF37" s="218" t="str">
        <f t="shared" si="273"/>
        <v/>
      </c>
      <c r="FG37" s="218" t="str">
        <f t="shared" si="273"/>
        <v/>
      </c>
      <c r="FH37" s="218" t="str">
        <f t="shared" si="273"/>
        <v/>
      </c>
      <c r="FI37" s="218" t="str">
        <f t="shared" si="273"/>
        <v/>
      </c>
      <c r="FJ37" s="218" t="str">
        <f t="shared" si="273"/>
        <v/>
      </c>
      <c r="FK37" s="218" t="str">
        <f t="shared" si="273"/>
        <v/>
      </c>
      <c r="FL37" s="218" t="str">
        <f t="shared" ref="FL37:HN37" si="274">IF(SUM(FL195,FL352,FL509,FL666,FL823)=0,"",SUM(FL195,FL352,FL509,FL666,FL823))</f>
        <v/>
      </c>
      <c r="FM37" s="218" t="str">
        <f t="shared" si="274"/>
        <v/>
      </c>
      <c r="FN37" s="218" t="str">
        <f t="shared" si="274"/>
        <v/>
      </c>
      <c r="FO37" s="218" t="str">
        <f t="shared" si="274"/>
        <v/>
      </c>
      <c r="FP37" s="218" t="str">
        <f t="shared" si="274"/>
        <v/>
      </c>
      <c r="FQ37" s="218" t="str">
        <f t="shared" si="274"/>
        <v/>
      </c>
      <c r="FR37" s="218" t="str">
        <f t="shared" si="274"/>
        <v/>
      </c>
      <c r="FS37" s="218" t="str">
        <f t="shared" si="274"/>
        <v/>
      </c>
      <c r="FT37" s="218" t="str">
        <f t="shared" si="274"/>
        <v/>
      </c>
      <c r="FU37" s="218" t="str">
        <f t="shared" si="274"/>
        <v/>
      </c>
      <c r="FV37" s="218" t="str">
        <f t="shared" si="274"/>
        <v/>
      </c>
      <c r="FW37" s="218" t="str">
        <f t="shared" si="274"/>
        <v/>
      </c>
      <c r="FX37" s="218" t="str">
        <f t="shared" si="274"/>
        <v/>
      </c>
      <c r="FY37" s="218" t="str">
        <f t="shared" si="274"/>
        <v/>
      </c>
      <c r="FZ37" s="218" t="str">
        <f t="shared" si="274"/>
        <v/>
      </c>
      <c r="GA37" s="218" t="str">
        <f t="shared" si="274"/>
        <v/>
      </c>
      <c r="GB37" s="218" t="str">
        <f t="shared" si="274"/>
        <v/>
      </c>
      <c r="GC37" s="218" t="str">
        <f t="shared" si="274"/>
        <v/>
      </c>
      <c r="GD37" s="218" t="str">
        <f t="shared" si="274"/>
        <v/>
      </c>
      <c r="GE37" s="218" t="str">
        <f t="shared" si="274"/>
        <v/>
      </c>
      <c r="GF37" s="218" t="str">
        <f t="shared" si="274"/>
        <v/>
      </c>
      <c r="GG37" s="218" t="str">
        <f t="shared" si="274"/>
        <v/>
      </c>
      <c r="GH37" s="218" t="str">
        <f t="shared" si="274"/>
        <v/>
      </c>
      <c r="GI37" s="218" t="str">
        <f t="shared" si="274"/>
        <v/>
      </c>
      <c r="GJ37" s="218" t="str">
        <f t="shared" si="274"/>
        <v/>
      </c>
      <c r="GK37" s="218" t="str">
        <f t="shared" si="274"/>
        <v/>
      </c>
      <c r="GL37" s="218" t="str">
        <f t="shared" si="274"/>
        <v/>
      </c>
      <c r="GM37" s="218" t="str">
        <f t="shared" si="274"/>
        <v/>
      </c>
      <c r="GN37" s="218" t="str">
        <f t="shared" si="274"/>
        <v/>
      </c>
      <c r="GO37" s="218" t="str">
        <f t="shared" si="274"/>
        <v/>
      </c>
      <c r="GP37" s="218" t="str">
        <f t="shared" si="274"/>
        <v/>
      </c>
      <c r="GQ37" s="218" t="str">
        <f t="shared" si="274"/>
        <v/>
      </c>
      <c r="GR37" s="218" t="str">
        <f t="shared" si="274"/>
        <v/>
      </c>
      <c r="GS37" s="218" t="str">
        <f t="shared" si="274"/>
        <v/>
      </c>
      <c r="GT37" s="218" t="str">
        <f t="shared" si="274"/>
        <v/>
      </c>
      <c r="GU37" s="218" t="str">
        <f t="shared" si="274"/>
        <v/>
      </c>
      <c r="GV37" s="218" t="str">
        <f t="shared" si="274"/>
        <v/>
      </c>
      <c r="GW37" s="218" t="str">
        <f t="shared" si="274"/>
        <v/>
      </c>
      <c r="GX37" s="218" t="str">
        <f t="shared" si="274"/>
        <v/>
      </c>
      <c r="GY37" s="218" t="str">
        <f t="shared" si="274"/>
        <v/>
      </c>
      <c r="GZ37" s="218" t="str">
        <f t="shared" si="274"/>
        <v/>
      </c>
      <c r="HA37" s="218" t="str">
        <f t="shared" si="274"/>
        <v/>
      </c>
      <c r="HB37" s="218" t="str">
        <f t="shared" si="274"/>
        <v/>
      </c>
      <c r="HC37" s="218" t="str">
        <f t="shared" si="274"/>
        <v/>
      </c>
      <c r="HD37" s="218" t="str">
        <f t="shared" si="274"/>
        <v/>
      </c>
      <c r="HE37" s="218" t="str">
        <f t="shared" si="274"/>
        <v/>
      </c>
      <c r="HF37" s="218" t="str">
        <f t="shared" si="274"/>
        <v/>
      </c>
      <c r="HG37" s="218" t="str">
        <f t="shared" si="274"/>
        <v/>
      </c>
      <c r="HH37" s="218" t="str">
        <f t="shared" si="274"/>
        <v/>
      </c>
      <c r="HI37" s="218" t="str">
        <f t="shared" si="274"/>
        <v/>
      </c>
      <c r="HJ37" s="218" t="str">
        <f t="shared" si="274"/>
        <v/>
      </c>
      <c r="HK37" s="218" t="str">
        <f t="shared" si="274"/>
        <v/>
      </c>
      <c r="HL37" s="218" t="str">
        <f t="shared" si="274"/>
        <v/>
      </c>
      <c r="HM37" s="218" t="str">
        <f t="shared" si="274"/>
        <v/>
      </c>
      <c r="HN37" s="218" t="str">
        <f t="shared" si="274"/>
        <v/>
      </c>
      <c r="HO37" s="218" t="str">
        <f t="shared" ref="HO37:HQ37" si="275">IF(SUM(HO195,HO352,HO509,HO666,HO823)=0,"",SUM(HO195,HO352,HO509,HO666,HO823))</f>
        <v/>
      </c>
      <c r="HP37" s="218" t="str">
        <f t="shared" si="275"/>
        <v/>
      </c>
      <c r="HQ37" s="218" t="str">
        <f t="shared" si="275"/>
        <v/>
      </c>
    </row>
    <row r="38" spans="1:225" s="73" customFormat="1" ht="18" hidden="1" customHeight="1" x14ac:dyDescent="0.25">
      <c r="A38" s="223" t="str">
        <f t="shared" ref="A38:B38" si="276">IF(A196="","",A196)</f>
        <v/>
      </c>
      <c r="B38" s="173" t="str">
        <f t="shared" si="276"/>
        <v/>
      </c>
      <c r="C38" s="218">
        <f t="shared" ref="C38:C69" si="277">SUM(C196,C353,C510,C667,C824)</f>
        <v>0</v>
      </c>
      <c r="D38" s="218">
        <f t="shared" ref="D38:D69" si="278">IFERROR(SUM(D196,D353,D510,D667,D824),"")</f>
        <v>0</v>
      </c>
      <c r="E38" s="219">
        <f t="shared" ref="E38:F38" si="279">IFERROR(AVERAGE(E196,E353,E510,E667,E824),"")</f>
        <v>0</v>
      </c>
      <c r="F38" s="219">
        <f t="shared" si="279"/>
        <v>0</v>
      </c>
      <c r="G38" s="176" t="str">
        <f t="shared" si="179"/>
        <v/>
      </c>
      <c r="H38" s="176" t="str">
        <f t="shared" si="179"/>
        <v/>
      </c>
      <c r="I38" s="226" t="str">
        <f t="shared" si="179"/>
        <v/>
      </c>
      <c r="J38" s="226" t="str">
        <f t="shared" si="179"/>
        <v/>
      </c>
      <c r="K38" s="227" t="str">
        <f t="shared" si="180"/>
        <v/>
      </c>
      <c r="L38" s="227">
        <f t="shared" si="180"/>
        <v>1</v>
      </c>
      <c r="M38" s="226" t="str">
        <f t="shared" si="181"/>
        <v/>
      </c>
      <c r="N38" s="226" t="str">
        <f t="shared" si="181"/>
        <v/>
      </c>
      <c r="O38" s="491"/>
      <c r="P38" s="218" t="str">
        <f t="shared" ref="P38:BI38" si="280">IF(SUM(P196,P353,P510,P667,P824)=0,"",SUM(P196,P353,P510,P667,P824))</f>
        <v/>
      </c>
      <c r="Q38" s="218" t="str">
        <f t="shared" si="280"/>
        <v/>
      </c>
      <c r="R38" s="218" t="str">
        <f t="shared" si="280"/>
        <v/>
      </c>
      <c r="S38" s="218" t="str">
        <f t="shared" si="280"/>
        <v/>
      </c>
      <c r="T38" s="218" t="str">
        <f t="shared" si="280"/>
        <v/>
      </c>
      <c r="U38" s="218" t="str">
        <f t="shared" si="280"/>
        <v/>
      </c>
      <c r="V38" s="218" t="str">
        <f t="shared" si="280"/>
        <v/>
      </c>
      <c r="W38" s="218" t="str">
        <f t="shared" si="280"/>
        <v/>
      </c>
      <c r="X38" s="218" t="str">
        <f t="shared" si="280"/>
        <v/>
      </c>
      <c r="Y38" s="218" t="str">
        <f t="shared" si="280"/>
        <v/>
      </c>
      <c r="Z38" s="218" t="str">
        <f t="shared" si="280"/>
        <v/>
      </c>
      <c r="AA38" s="218" t="str">
        <f t="shared" si="280"/>
        <v/>
      </c>
      <c r="AB38" s="218" t="str">
        <f t="shared" si="280"/>
        <v/>
      </c>
      <c r="AC38" s="218" t="str">
        <f t="shared" si="280"/>
        <v/>
      </c>
      <c r="AD38" s="218" t="str">
        <f t="shared" si="280"/>
        <v/>
      </c>
      <c r="AE38" s="218" t="str">
        <f t="shared" si="280"/>
        <v/>
      </c>
      <c r="AF38" s="218" t="str">
        <f t="shared" si="280"/>
        <v/>
      </c>
      <c r="AG38" s="218" t="str">
        <f t="shared" si="280"/>
        <v/>
      </c>
      <c r="AH38" s="218" t="str">
        <f t="shared" si="280"/>
        <v/>
      </c>
      <c r="AI38" s="218" t="str">
        <f t="shared" si="280"/>
        <v/>
      </c>
      <c r="AJ38" s="218" t="str">
        <f t="shared" si="280"/>
        <v/>
      </c>
      <c r="AK38" s="218" t="str">
        <f t="shared" si="280"/>
        <v/>
      </c>
      <c r="AL38" s="218" t="str">
        <f t="shared" si="280"/>
        <v/>
      </c>
      <c r="AM38" s="218" t="str">
        <f t="shared" si="280"/>
        <v/>
      </c>
      <c r="AN38" s="218" t="str">
        <f t="shared" si="280"/>
        <v/>
      </c>
      <c r="AO38" s="218" t="str">
        <f t="shared" si="280"/>
        <v/>
      </c>
      <c r="AP38" s="218" t="str">
        <f t="shared" si="280"/>
        <v/>
      </c>
      <c r="AQ38" s="218" t="str">
        <f t="shared" si="280"/>
        <v/>
      </c>
      <c r="AR38" s="218" t="str">
        <f t="shared" si="280"/>
        <v/>
      </c>
      <c r="AS38" s="218" t="str">
        <f t="shared" si="280"/>
        <v/>
      </c>
      <c r="AT38" s="218" t="str">
        <f t="shared" si="280"/>
        <v/>
      </c>
      <c r="AU38" s="218" t="str">
        <f t="shared" si="280"/>
        <v/>
      </c>
      <c r="AV38" s="218" t="str">
        <f t="shared" si="280"/>
        <v/>
      </c>
      <c r="AW38" s="218" t="str">
        <f t="shared" si="280"/>
        <v/>
      </c>
      <c r="AX38" s="218" t="str">
        <f t="shared" si="280"/>
        <v/>
      </c>
      <c r="AY38" s="218" t="str">
        <f t="shared" si="280"/>
        <v/>
      </c>
      <c r="AZ38" s="218" t="str">
        <f t="shared" si="280"/>
        <v/>
      </c>
      <c r="BA38" s="218" t="str">
        <f t="shared" si="280"/>
        <v/>
      </c>
      <c r="BB38" s="218" t="str">
        <f t="shared" si="280"/>
        <v/>
      </c>
      <c r="BC38" s="218" t="str">
        <f t="shared" si="280"/>
        <v/>
      </c>
      <c r="BD38" s="218" t="str">
        <f t="shared" si="280"/>
        <v/>
      </c>
      <c r="BE38" s="218" t="str">
        <f t="shared" si="280"/>
        <v/>
      </c>
      <c r="BF38" s="218" t="str">
        <f t="shared" si="280"/>
        <v/>
      </c>
      <c r="BG38" s="218" t="str">
        <f t="shared" si="280"/>
        <v/>
      </c>
      <c r="BH38" s="218" t="str">
        <f t="shared" si="280"/>
        <v/>
      </c>
      <c r="BI38" s="218" t="str">
        <f t="shared" si="280"/>
        <v/>
      </c>
      <c r="BJ38" s="218" t="str">
        <f t="shared" ref="BJ38:DU38" si="281">IF(SUM(BJ196,BJ353,BJ510,BJ667,BJ824)=0,"",SUM(BJ196,BJ353,BJ510,BJ667,BJ824))</f>
        <v/>
      </c>
      <c r="BK38" s="218" t="str">
        <f t="shared" si="281"/>
        <v/>
      </c>
      <c r="BL38" s="218" t="str">
        <f t="shared" si="281"/>
        <v/>
      </c>
      <c r="BM38" s="218" t="str">
        <f t="shared" si="281"/>
        <v/>
      </c>
      <c r="BN38" s="218" t="str">
        <f t="shared" si="281"/>
        <v/>
      </c>
      <c r="BO38" s="218" t="str">
        <f t="shared" si="281"/>
        <v/>
      </c>
      <c r="BP38" s="218" t="str">
        <f t="shared" si="281"/>
        <v/>
      </c>
      <c r="BQ38" s="218" t="str">
        <f t="shared" si="281"/>
        <v/>
      </c>
      <c r="BR38" s="218" t="str">
        <f t="shared" si="281"/>
        <v/>
      </c>
      <c r="BS38" s="218" t="str">
        <f t="shared" si="281"/>
        <v/>
      </c>
      <c r="BT38" s="218" t="str">
        <f t="shared" si="281"/>
        <v/>
      </c>
      <c r="BU38" s="218" t="str">
        <f t="shared" si="281"/>
        <v/>
      </c>
      <c r="BV38" s="218" t="str">
        <f t="shared" si="281"/>
        <v/>
      </c>
      <c r="BW38" s="218" t="str">
        <f t="shared" si="281"/>
        <v/>
      </c>
      <c r="BX38" s="218" t="str">
        <f t="shared" si="281"/>
        <v/>
      </c>
      <c r="BY38" s="218" t="str">
        <f t="shared" si="281"/>
        <v/>
      </c>
      <c r="BZ38" s="218" t="str">
        <f t="shared" si="281"/>
        <v/>
      </c>
      <c r="CA38" s="218" t="str">
        <f t="shared" si="281"/>
        <v/>
      </c>
      <c r="CB38" s="218" t="str">
        <f t="shared" si="281"/>
        <v/>
      </c>
      <c r="CC38" s="218" t="str">
        <f t="shared" si="281"/>
        <v/>
      </c>
      <c r="CD38" s="218" t="str">
        <f t="shared" si="281"/>
        <v/>
      </c>
      <c r="CE38" s="218" t="str">
        <f t="shared" si="281"/>
        <v/>
      </c>
      <c r="CF38" s="218" t="str">
        <f t="shared" si="281"/>
        <v/>
      </c>
      <c r="CG38" s="218" t="str">
        <f t="shared" si="281"/>
        <v/>
      </c>
      <c r="CH38" s="218" t="str">
        <f t="shared" si="281"/>
        <v/>
      </c>
      <c r="CI38" s="218" t="str">
        <f t="shared" si="281"/>
        <v/>
      </c>
      <c r="CJ38" s="218" t="str">
        <f t="shared" si="281"/>
        <v/>
      </c>
      <c r="CK38" s="218" t="str">
        <f t="shared" si="281"/>
        <v/>
      </c>
      <c r="CL38" s="218" t="str">
        <f t="shared" si="281"/>
        <v/>
      </c>
      <c r="CM38" s="218" t="str">
        <f t="shared" si="281"/>
        <v/>
      </c>
      <c r="CN38" s="218" t="str">
        <f t="shared" si="281"/>
        <v/>
      </c>
      <c r="CO38" s="218" t="str">
        <f t="shared" si="281"/>
        <v/>
      </c>
      <c r="CP38" s="218" t="str">
        <f t="shared" si="281"/>
        <v/>
      </c>
      <c r="CQ38" s="218" t="str">
        <f t="shared" si="281"/>
        <v/>
      </c>
      <c r="CR38" s="218" t="str">
        <f t="shared" si="281"/>
        <v/>
      </c>
      <c r="CS38" s="218" t="str">
        <f t="shared" si="281"/>
        <v/>
      </c>
      <c r="CT38" s="218" t="str">
        <f t="shared" si="281"/>
        <v/>
      </c>
      <c r="CU38" s="218" t="str">
        <f t="shared" si="281"/>
        <v/>
      </c>
      <c r="CV38" s="218" t="str">
        <f t="shared" si="281"/>
        <v/>
      </c>
      <c r="CW38" s="218" t="str">
        <f t="shared" si="281"/>
        <v/>
      </c>
      <c r="CX38" s="218" t="str">
        <f t="shared" si="281"/>
        <v/>
      </c>
      <c r="CY38" s="218" t="str">
        <f t="shared" si="281"/>
        <v/>
      </c>
      <c r="CZ38" s="218" t="str">
        <f t="shared" si="281"/>
        <v/>
      </c>
      <c r="DA38" s="218" t="str">
        <f t="shared" si="281"/>
        <v/>
      </c>
      <c r="DB38" s="218" t="str">
        <f t="shared" si="281"/>
        <v/>
      </c>
      <c r="DC38" s="218" t="str">
        <f t="shared" si="281"/>
        <v/>
      </c>
      <c r="DD38" s="218" t="str">
        <f t="shared" si="281"/>
        <v/>
      </c>
      <c r="DE38" s="218" t="str">
        <f t="shared" si="281"/>
        <v/>
      </c>
      <c r="DF38" s="218" t="str">
        <f t="shared" si="281"/>
        <v/>
      </c>
      <c r="DG38" s="218" t="str">
        <f t="shared" si="281"/>
        <v/>
      </c>
      <c r="DH38" s="218" t="str">
        <f t="shared" si="281"/>
        <v/>
      </c>
      <c r="DI38" s="218" t="str">
        <f t="shared" si="281"/>
        <v/>
      </c>
      <c r="DJ38" s="218" t="str">
        <f t="shared" si="281"/>
        <v/>
      </c>
      <c r="DK38" s="218" t="str">
        <f t="shared" si="281"/>
        <v/>
      </c>
      <c r="DL38" s="218" t="str">
        <f t="shared" si="281"/>
        <v/>
      </c>
      <c r="DM38" s="218" t="str">
        <f t="shared" si="281"/>
        <v/>
      </c>
      <c r="DN38" s="218" t="str">
        <f t="shared" si="281"/>
        <v/>
      </c>
      <c r="DO38" s="218" t="str">
        <f t="shared" si="281"/>
        <v/>
      </c>
      <c r="DP38" s="218" t="str">
        <f t="shared" si="281"/>
        <v/>
      </c>
      <c r="DQ38" s="218" t="str">
        <f t="shared" si="281"/>
        <v/>
      </c>
      <c r="DR38" s="218" t="str">
        <f t="shared" si="281"/>
        <v/>
      </c>
      <c r="DS38" s="218" t="str">
        <f t="shared" si="281"/>
        <v/>
      </c>
      <c r="DT38" s="218" t="str">
        <f t="shared" si="281"/>
        <v/>
      </c>
      <c r="DU38" s="218" t="str">
        <f t="shared" si="281"/>
        <v/>
      </c>
      <c r="DV38" s="218" t="str">
        <f t="shared" ref="DV38:EK38" si="282">IF(SUM(DV196,DV353,DV510,DV667,DV824)=0,"",SUM(DV196,DV353,DV510,DV667,DV824))</f>
        <v/>
      </c>
      <c r="DW38" s="218" t="str">
        <f t="shared" si="282"/>
        <v/>
      </c>
      <c r="DX38" s="218" t="str">
        <f t="shared" si="282"/>
        <v/>
      </c>
      <c r="DY38" s="218" t="str">
        <f t="shared" si="282"/>
        <v/>
      </c>
      <c r="DZ38" s="218" t="str">
        <f t="shared" si="282"/>
        <v/>
      </c>
      <c r="EA38" s="218" t="str">
        <f t="shared" si="282"/>
        <v/>
      </c>
      <c r="EB38" s="218" t="str">
        <f t="shared" si="282"/>
        <v/>
      </c>
      <c r="EC38" s="218" t="str">
        <f t="shared" si="282"/>
        <v/>
      </c>
      <c r="ED38" s="218" t="str">
        <f t="shared" si="282"/>
        <v/>
      </c>
      <c r="EE38" s="218" t="str">
        <f t="shared" si="282"/>
        <v/>
      </c>
      <c r="EF38" s="218" t="str">
        <f t="shared" si="282"/>
        <v/>
      </c>
      <c r="EG38" s="218" t="str">
        <f t="shared" si="282"/>
        <v/>
      </c>
      <c r="EH38" s="218" t="str">
        <f t="shared" si="282"/>
        <v/>
      </c>
      <c r="EI38" s="218" t="str">
        <f t="shared" si="282"/>
        <v/>
      </c>
      <c r="EJ38" s="218" t="str">
        <f t="shared" si="282"/>
        <v/>
      </c>
      <c r="EK38" s="218" t="str">
        <f t="shared" si="282"/>
        <v/>
      </c>
      <c r="EL38" s="218" t="str">
        <f t="shared" ref="EL38:FK38" si="283">IF(SUM(EL196,EL353,EL510,EL667,EL824)=0,"",SUM(EL196,EL353,EL510,EL667,EL824))</f>
        <v/>
      </c>
      <c r="EM38" s="218" t="str">
        <f t="shared" si="283"/>
        <v/>
      </c>
      <c r="EN38" s="218" t="str">
        <f t="shared" si="283"/>
        <v/>
      </c>
      <c r="EO38" s="218" t="str">
        <f t="shared" si="283"/>
        <v/>
      </c>
      <c r="EP38" s="218" t="str">
        <f t="shared" si="283"/>
        <v/>
      </c>
      <c r="EQ38" s="218" t="str">
        <f t="shared" si="283"/>
        <v/>
      </c>
      <c r="ER38" s="218" t="str">
        <f t="shared" si="283"/>
        <v/>
      </c>
      <c r="ES38" s="218" t="str">
        <f t="shared" si="283"/>
        <v/>
      </c>
      <c r="ET38" s="218" t="str">
        <f t="shared" si="283"/>
        <v/>
      </c>
      <c r="EU38" s="218" t="str">
        <f t="shared" si="283"/>
        <v/>
      </c>
      <c r="EV38" s="218" t="str">
        <f t="shared" si="283"/>
        <v/>
      </c>
      <c r="EW38" s="218" t="str">
        <f t="shared" si="283"/>
        <v/>
      </c>
      <c r="EX38" s="218" t="str">
        <f t="shared" si="283"/>
        <v/>
      </c>
      <c r="EY38" s="218" t="str">
        <f t="shared" si="283"/>
        <v/>
      </c>
      <c r="EZ38" s="218" t="str">
        <f t="shared" si="283"/>
        <v/>
      </c>
      <c r="FA38" s="218" t="str">
        <f t="shared" si="283"/>
        <v/>
      </c>
      <c r="FB38" s="218" t="str">
        <f t="shared" si="283"/>
        <v/>
      </c>
      <c r="FC38" s="218" t="str">
        <f t="shared" si="283"/>
        <v/>
      </c>
      <c r="FD38" s="218" t="str">
        <f t="shared" si="283"/>
        <v/>
      </c>
      <c r="FE38" s="218" t="str">
        <f t="shared" si="283"/>
        <v/>
      </c>
      <c r="FF38" s="218" t="str">
        <f t="shared" si="283"/>
        <v/>
      </c>
      <c r="FG38" s="218" t="str">
        <f t="shared" si="283"/>
        <v/>
      </c>
      <c r="FH38" s="218" t="str">
        <f t="shared" si="283"/>
        <v/>
      </c>
      <c r="FI38" s="218" t="str">
        <f t="shared" si="283"/>
        <v/>
      </c>
      <c r="FJ38" s="218" t="str">
        <f t="shared" si="283"/>
        <v/>
      </c>
      <c r="FK38" s="218" t="str">
        <f t="shared" si="283"/>
        <v/>
      </c>
      <c r="FL38" s="218" t="str">
        <f t="shared" ref="FL38:HN38" si="284">IF(SUM(FL196,FL353,FL510,FL667,FL824)=0,"",SUM(FL196,FL353,FL510,FL667,FL824))</f>
        <v/>
      </c>
      <c r="FM38" s="218" t="str">
        <f t="shared" si="284"/>
        <v/>
      </c>
      <c r="FN38" s="218" t="str">
        <f t="shared" si="284"/>
        <v/>
      </c>
      <c r="FO38" s="218" t="str">
        <f t="shared" si="284"/>
        <v/>
      </c>
      <c r="FP38" s="218" t="str">
        <f t="shared" si="284"/>
        <v/>
      </c>
      <c r="FQ38" s="218" t="str">
        <f t="shared" si="284"/>
        <v/>
      </c>
      <c r="FR38" s="218" t="str">
        <f t="shared" si="284"/>
        <v/>
      </c>
      <c r="FS38" s="218" t="str">
        <f t="shared" si="284"/>
        <v/>
      </c>
      <c r="FT38" s="218" t="str">
        <f t="shared" si="284"/>
        <v/>
      </c>
      <c r="FU38" s="218" t="str">
        <f t="shared" si="284"/>
        <v/>
      </c>
      <c r="FV38" s="218" t="str">
        <f t="shared" si="284"/>
        <v/>
      </c>
      <c r="FW38" s="218" t="str">
        <f t="shared" si="284"/>
        <v/>
      </c>
      <c r="FX38" s="218" t="str">
        <f t="shared" si="284"/>
        <v/>
      </c>
      <c r="FY38" s="218" t="str">
        <f t="shared" si="284"/>
        <v/>
      </c>
      <c r="FZ38" s="218" t="str">
        <f t="shared" si="284"/>
        <v/>
      </c>
      <c r="GA38" s="218" t="str">
        <f t="shared" si="284"/>
        <v/>
      </c>
      <c r="GB38" s="218" t="str">
        <f t="shared" si="284"/>
        <v/>
      </c>
      <c r="GC38" s="218" t="str">
        <f t="shared" si="284"/>
        <v/>
      </c>
      <c r="GD38" s="218" t="str">
        <f t="shared" si="284"/>
        <v/>
      </c>
      <c r="GE38" s="218" t="str">
        <f t="shared" si="284"/>
        <v/>
      </c>
      <c r="GF38" s="218" t="str">
        <f t="shared" si="284"/>
        <v/>
      </c>
      <c r="GG38" s="218" t="str">
        <f t="shared" si="284"/>
        <v/>
      </c>
      <c r="GH38" s="218" t="str">
        <f t="shared" si="284"/>
        <v/>
      </c>
      <c r="GI38" s="218" t="str">
        <f t="shared" si="284"/>
        <v/>
      </c>
      <c r="GJ38" s="218" t="str">
        <f t="shared" si="284"/>
        <v/>
      </c>
      <c r="GK38" s="218" t="str">
        <f t="shared" si="284"/>
        <v/>
      </c>
      <c r="GL38" s="218" t="str">
        <f t="shared" si="284"/>
        <v/>
      </c>
      <c r="GM38" s="218" t="str">
        <f t="shared" si="284"/>
        <v/>
      </c>
      <c r="GN38" s="218" t="str">
        <f t="shared" si="284"/>
        <v/>
      </c>
      <c r="GO38" s="218" t="str">
        <f t="shared" si="284"/>
        <v/>
      </c>
      <c r="GP38" s="218" t="str">
        <f t="shared" si="284"/>
        <v/>
      </c>
      <c r="GQ38" s="218" t="str">
        <f t="shared" si="284"/>
        <v/>
      </c>
      <c r="GR38" s="218" t="str">
        <f t="shared" si="284"/>
        <v/>
      </c>
      <c r="GS38" s="218" t="str">
        <f t="shared" si="284"/>
        <v/>
      </c>
      <c r="GT38" s="218" t="str">
        <f t="shared" si="284"/>
        <v/>
      </c>
      <c r="GU38" s="218" t="str">
        <f t="shared" si="284"/>
        <v/>
      </c>
      <c r="GV38" s="218" t="str">
        <f t="shared" si="284"/>
        <v/>
      </c>
      <c r="GW38" s="218" t="str">
        <f t="shared" si="284"/>
        <v/>
      </c>
      <c r="GX38" s="218" t="str">
        <f t="shared" si="284"/>
        <v/>
      </c>
      <c r="GY38" s="218" t="str">
        <f t="shared" si="284"/>
        <v/>
      </c>
      <c r="GZ38" s="218" t="str">
        <f t="shared" si="284"/>
        <v/>
      </c>
      <c r="HA38" s="218" t="str">
        <f t="shared" si="284"/>
        <v/>
      </c>
      <c r="HB38" s="218" t="str">
        <f t="shared" si="284"/>
        <v/>
      </c>
      <c r="HC38" s="218" t="str">
        <f t="shared" si="284"/>
        <v/>
      </c>
      <c r="HD38" s="218" t="str">
        <f t="shared" si="284"/>
        <v/>
      </c>
      <c r="HE38" s="218" t="str">
        <f t="shared" si="284"/>
        <v/>
      </c>
      <c r="HF38" s="218" t="str">
        <f t="shared" si="284"/>
        <v/>
      </c>
      <c r="HG38" s="218" t="str">
        <f t="shared" si="284"/>
        <v/>
      </c>
      <c r="HH38" s="218" t="str">
        <f t="shared" si="284"/>
        <v/>
      </c>
      <c r="HI38" s="218" t="str">
        <f t="shared" si="284"/>
        <v/>
      </c>
      <c r="HJ38" s="218" t="str">
        <f t="shared" si="284"/>
        <v/>
      </c>
      <c r="HK38" s="218" t="str">
        <f t="shared" si="284"/>
        <v/>
      </c>
      <c r="HL38" s="218" t="str">
        <f t="shared" si="284"/>
        <v/>
      </c>
      <c r="HM38" s="218" t="str">
        <f t="shared" si="284"/>
        <v/>
      </c>
      <c r="HN38" s="218" t="str">
        <f t="shared" si="284"/>
        <v/>
      </c>
      <c r="HO38" s="218" t="str">
        <f t="shared" ref="HO38:HQ38" si="285">IF(SUM(HO196,HO353,HO510,HO667,HO824)=0,"",SUM(HO196,HO353,HO510,HO667,HO824))</f>
        <v/>
      </c>
      <c r="HP38" s="218" t="str">
        <f t="shared" si="285"/>
        <v/>
      </c>
      <c r="HQ38" s="218" t="str">
        <f t="shared" si="285"/>
        <v/>
      </c>
    </row>
    <row r="39" spans="1:225" s="73" customFormat="1" ht="18" hidden="1" customHeight="1" x14ac:dyDescent="0.25">
      <c r="A39" s="223" t="str">
        <f t="shared" ref="A39:B39" si="286">IF(A197="","",A197)</f>
        <v/>
      </c>
      <c r="B39" s="173" t="str">
        <f t="shared" si="286"/>
        <v/>
      </c>
      <c r="C39" s="218">
        <f t="shared" si="277"/>
        <v>0</v>
      </c>
      <c r="D39" s="218">
        <f t="shared" si="278"/>
        <v>0</v>
      </c>
      <c r="E39" s="219">
        <f t="shared" ref="E39:F39" si="287">IFERROR(AVERAGE(E197,E354,E511,E668,E825),"")</f>
        <v>0</v>
      </c>
      <c r="F39" s="219">
        <f t="shared" si="287"/>
        <v>0</v>
      </c>
      <c r="G39" s="176" t="str">
        <f t="shared" si="179"/>
        <v/>
      </c>
      <c r="H39" s="176" t="str">
        <f t="shared" si="179"/>
        <v/>
      </c>
      <c r="I39" s="226" t="str">
        <f t="shared" si="179"/>
        <v/>
      </c>
      <c r="J39" s="226" t="str">
        <f t="shared" si="179"/>
        <v/>
      </c>
      <c r="K39" s="227" t="str">
        <f t="shared" si="180"/>
        <v/>
      </c>
      <c r="L39" s="227">
        <f t="shared" si="180"/>
        <v>1</v>
      </c>
      <c r="M39" s="226" t="str">
        <f t="shared" si="181"/>
        <v/>
      </c>
      <c r="N39" s="226" t="str">
        <f t="shared" si="181"/>
        <v/>
      </c>
      <c r="O39" s="491"/>
      <c r="P39" s="218" t="str">
        <f t="shared" ref="P39:BI39" si="288">IF(SUM(P197,P354,P511,P668,P825)=0,"",SUM(P197,P354,P511,P668,P825))</f>
        <v/>
      </c>
      <c r="Q39" s="218" t="str">
        <f t="shared" si="288"/>
        <v/>
      </c>
      <c r="R39" s="218" t="str">
        <f t="shared" si="288"/>
        <v/>
      </c>
      <c r="S39" s="218" t="str">
        <f t="shared" si="288"/>
        <v/>
      </c>
      <c r="T39" s="218" t="str">
        <f t="shared" si="288"/>
        <v/>
      </c>
      <c r="U39" s="218" t="str">
        <f t="shared" si="288"/>
        <v/>
      </c>
      <c r="V39" s="218" t="str">
        <f t="shared" si="288"/>
        <v/>
      </c>
      <c r="W39" s="218" t="str">
        <f t="shared" si="288"/>
        <v/>
      </c>
      <c r="X39" s="218" t="str">
        <f t="shared" si="288"/>
        <v/>
      </c>
      <c r="Y39" s="218" t="str">
        <f t="shared" si="288"/>
        <v/>
      </c>
      <c r="Z39" s="218" t="str">
        <f t="shared" si="288"/>
        <v/>
      </c>
      <c r="AA39" s="218" t="str">
        <f t="shared" si="288"/>
        <v/>
      </c>
      <c r="AB39" s="218" t="str">
        <f t="shared" si="288"/>
        <v/>
      </c>
      <c r="AC39" s="218" t="str">
        <f t="shared" si="288"/>
        <v/>
      </c>
      <c r="AD39" s="218" t="str">
        <f t="shared" si="288"/>
        <v/>
      </c>
      <c r="AE39" s="218" t="str">
        <f t="shared" si="288"/>
        <v/>
      </c>
      <c r="AF39" s="218" t="str">
        <f t="shared" si="288"/>
        <v/>
      </c>
      <c r="AG39" s="218" t="str">
        <f t="shared" si="288"/>
        <v/>
      </c>
      <c r="AH39" s="218" t="str">
        <f t="shared" si="288"/>
        <v/>
      </c>
      <c r="AI39" s="218" t="str">
        <f t="shared" si="288"/>
        <v/>
      </c>
      <c r="AJ39" s="218" t="str">
        <f t="shared" si="288"/>
        <v/>
      </c>
      <c r="AK39" s="218" t="str">
        <f t="shared" si="288"/>
        <v/>
      </c>
      <c r="AL39" s="218" t="str">
        <f t="shared" si="288"/>
        <v/>
      </c>
      <c r="AM39" s="218" t="str">
        <f t="shared" si="288"/>
        <v/>
      </c>
      <c r="AN39" s="218" t="str">
        <f t="shared" si="288"/>
        <v/>
      </c>
      <c r="AO39" s="218" t="str">
        <f t="shared" si="288"/>
        <v/>
      </c>
      <c r="AP39" s="218" t="str">
        <f t="shared" si="288"/>
        <v/>
      </c>
      <c r="AQ39" s="218" t="str">
        <f t="shared" si="288"/>
        <v/>
      </c>
      <c r="AR39" s="218" t="str">
        <f t="shared" si="288"/>
        <v/>
      </c>
      <c r="AS39" s="218" t="str">
        <f t="shared" si="288"/>
        <v/>
      </c>
      <c r="AT39" s="218" t="str">
        <f t="shared" si="288"/>
        <v/>
      </c>
      <c r="AU39" s="218" t="str">
        <f t="shared" si="288"/>
        <v/>
      </c>
      <c r="AV39" s="218" t="str">
        <f t="shared" si="288"/>
        <v/>
      </c>
      <c r="AW39" s="218" t="str">
        <f t="shared" si="288"/>
        <v/>
      </c>
      <c r="AX39" s="218" t="str">
        <f t="shared" si="288"/>
        <v/>
      </c>
      <c r="AY39" s="218" t="str">
        <f t="shared" si="288"/>
        <v/>
      </c>
      <c r="AZ39" s="218" t="str">
        <f t="shared" si="288"/>
        <v/>
      </c>
      <c r="BA39" s="218" t="str">
        <f t="shared" si="288"/>
        <v/>
      </c>
      <c r="BB39" s="218" t="str">
        <f t="shared" si="288"/>
        <v/>
      </c>
      <c r="BC39" s="218" t="str">
        <f t="shared" si="288"/>
        <v/>
      </c>
      <c r="BD39" s="218" t="str">
        <f t="shared" si="288"/>
        <v/>
      </c>
      <c r="BE39" s="218" t="str">
        <f t="shared" si="288"/>
        <v/>
      </c>
      <c r="BF39" s="218" t="str">
        <f t="shared" si="288"/>
        <v/>
      </c>
      <c r="BG39" s="218" t="str">
        <f t="shared" si="288"/>
        <v/>
      </c>
      <c r="BH39" s="218" t="str">
        <f t="shared" si="288"/>
        <v/>
      </c>
      <c r="BI39" s="218" t="str">
        <f t="shared" si="288"/>
        <v/>
      </c>
      <c r="BJ39" s="218" t="str">
        <f t="shared" ref="BJ39:DU39" si="289">IF(SUM(BJ197,BJ354,BJ511,BJ668,BJ825)=0,"",SUM(BJ197,BJ354,BJ511,BJ668,BJ825))</f>
        <v/>
      </c>
      <c r="BK39" s="218" t="str">
        <f t="shared" si="289"/>
        <v/>
      </c>
      <c r="BL39" s="218" t="str">
        <f t="shared" si="289"/>
        <v/>
      </c>
      <c r="BM39" s="218" t="str">
        <f t="shared" si="289"/>
        <v/>
      </c>
      <c r="BN39" s="218" t="str">
        <f t="shared" si="289"/>
        <v/>
      </c>
      <c r="BO39" s="218" t="str">
        <f t="shared" si="289"/>
        <v/>
      </c>
      <c r="BP39" s="218" t="str">
        <f t="shared" si="289"/>
        <v/>
      </c>
      <c r="BQ39" s="218" t="str">
        <f t="shared" si="289"/>
        <v/>
      </c>
      <c r="BR39" s="218" t="str">
        <f t="shared" si="289"/>
        <v/>
      </c>
      <c r="BS39" s="218" t="str">
        <f t="shared" si="289"/>
        <v/>
      </c>
      <c r="BT39" s="218" t="str">
        <f t="shared" si="289"/>
        <v/>
      </c>
      <c r="BU39" s="218" t="str">
        <f t="shared" si="289"/>
        <v/>
      </c>
      <c r="BV39" s="218" t="str">
        <f t="shared" si="289"/>
        <v/>
      </c>
      <c r="BW39" s="218" t="str">
        <f t="shared" si="289"/>
        <v/>
      </c>
      <c r="BX39" s="218" t="str">
        <f t="shared" si="289"/>
        <v/>
      </c>
      <c r="BY39" s="218" t="str">
        <f t="shared" si="289"/>
        <v/>
      </c>
      <c r="BZ39" s="218" t="str">
        <f t="shared" si="289"/>
        <v/>
      </c>
      <c r="CA39" s="218" t="str">
        <f t="shared" si="289"/>
        <v/>
      </c>
      <c r="CB39" s="218" t="str">
        <f t="shared" si="289"/>
        <v/>
      </c>
      <c r="CC39" s="218" t="str">
        <f t="shared" si="289"/>
        <v/>
      </c>
      <c r="CD39" s="218" t="str">
        <f t="shared" si="289"/>
        <v/>
      </c>
      <c r="CE39" s="218" t="str">
        <f t="shared" si="289"/>
        <v/>
      </c>
      <c r="CF39" s="218" t="str">
        <f t="shared" si="289"/>
        <v/>
      </c>
      <c r="CG39" s="218" t="str">
        <f t="shared" si="289"/>
        <v/>
      </c>
      <c r="CH39" s="218" t="str">
        <f t="shared" si="289"/>
        <v/>
      </c>
      <c r="CI39" s="218" t="str">
        <f t="shared" si="289"/>
        <v/>
      </c>
      <c r="CJ39" s="218" t="str">
        <f t="shared" si="289"/>
        <v/>
      </c>
      <c r="CK39" s="218" t="str">
        <f t="shared" si="289"/>
        <v/>
      </c>
      <c r="CL39" s="218" t="str">
        <f t="shared" si="289"/>
        <v/>
      </c>
      <c r="CM39" s="218" t="str">
        <f t="shared" si="289"/>
        <v/>
      </c>
      <c r="CN39" s="218" t="str">
        <f t="shared" si="289"/>
        <v/>
      </c>
      <c r="CO39" s="218" t="str">
        <f t="shared" si="289"/>
        <v/>
      </c>
      <c r="CP39" s="218" t="str">
        <f t="shared" si="289"/>
        <v/>
      </c>
      <c r="CQ39" s="218" t="str">
        <f t="shared" si="289"/>
        <v/>
      </c>
      <c r="CR39" s="218" t="str">
        <f t="shared" si="289"/>
        <v/>
      </c>
      <c r="CS39" s="218" t="str">
        <f t="shared" si="289"/>
        <v/>
      </c>
      <c r="CT39" s="218" t="str">
        <f t="shared" si="289"/>
        <v/>
      </c>
      <c r="CU39" s="218" t="str">
        <f t="shared" si="289"/>
        <v/>
      </c>
      <c r="CV39" s="218" t="str">
        <f t="shared" si="289"/>
        <v/>
      </c>
      <c r="CW39" s="218" t="str">
        <f t="shared" si="289"/>
        <v/>
      </c>
      <c r="CX39" s="218" t="str">
        <f t="shared" si="289"/>
        <v/>
      </c>
      <c r="CY39" s="218" t="str">
        <f t="shared" si="289"/>
        <v/>
      </c>
      <c r="CZ39" s="218" t="str">
        <f t="shared" si="289"/>
        <v/>
      </c>
      <c r="DA39" s="218" t="str">
        <f t="shared" si="289"/>
        <v/>
      </c>
      <c r="DB39" s="218" t="str">
        <f t="shared" si="289"/>
        <v/>
      </c>
      <c r="DC39" s="218" t="str">
        <f t="shared" si="289"/>
        <v/>
      </c>
      <c r="DD39" s="218" t="str">
        <f t="shared" si="289"/>
        <v/>
      </c>
      <c r="DE39" s="218" t="str">
        <f t="shared" si="289"/>
        <v/>
      </c>
      <c r="DF39" s="218" t="str">
        <f t="shared" si="289"/>
        <v/>
      </c>
      <c r="DG39" s="218" t="str">
        <f t="shared" si="289"/>
        <v/>
      </c>
      <c r="DH39" s="218" t="str">
        <f t="shared" si="289"/>
        <v/>
      </c>
      <c r="DI39" s="218" t="str">
        <f t="shared" si="289"/>
        <v/>
      </c>
      <c r="DJ39" s="218" t="str">
        <f t="shared" si="289"/>
        <v/>
      </c>
      <c r="DK39" s="218" t="str">
        <f t="shared" si="289"/>
        <v/>
      </c>
      <c r="DL39" s="218" t="str">
        <f t="shared" si="289"/>
        <v/>
      </c>
      <c r="DM39" s="218" t="str">
        <f t="shared" si="289"/>
        <v/>
      </c>
      <c r="DN39" s="218" t="str">
        <f t="shared" si="289"/>
        <v/>
      </c>
      <c r="DO39" s="218" t="str">
        <f t="shared" si="289"/>
        <v/>
      </c>
      <c r="DP39" s="218" t="str">
        <f t="shared" si="289"/>
        <v/>
      </c>
      <c r="DQ39" s="218" t="str">
        <f t="shared" si="289"/>
        <v/>
      </c>
      <c r="DR39" s="218" t="str">
        <f t="shared" si="289"/>
        <v/>
      </c>
      <c r="DS39" s="218" t="str">
        <f t="shared" si="289"/>
        <v/>
      </c>
      <c r="DT39" s="218" t="str">
        <f t="shared" si="289"/>
        <v/>
      </c>
      <c r="DU39" s="218" t="str">
        <f t="shared" si="289"/>
        <v/>
      </c>
      <c r="DV39" s="218" t="str">
        <f t="shared" ref="DV39:EK39" si="290">IF(SUM(DV197,DV354,DV511,DV668,DV825)=0,"",SUM(DV197,DV354,DV511,DV668,DV825))</f>
        <v/>
      </c>
      <c r="DW39" s="218" t="str">
        <f t="shared" si="290"/>
        <v/>
      </c>
      <c r="DX39" s="218" t="str">
        <f t="shared" si="290"/>
        <v/>
      </c>
      <c r="DY39" s="218" t="str">
        <f t="shared" si="290"/>
        <v/>
      </c>
      <c r="DZ39" s="218" t="str">
        <f t="shared" si="290"/>
        <v/>
      </c>
      <c r="EA39" s="218" t="str">
        <f t="shared" si="290"/>
        <v/>
      </c>
      <c r="EB39" s="218" t="str">
        <f t="shared" si="290"/>
        <v/>
      </c>
      <c r="EC39" s="218" t="str">
        <f t="shared" si="290"/>
        <v/>
      </c>
      <c r="ED39" s="218" t="str">
        <f t="shared" si="290"/>
        <v/>
      </c>
      <c r="EE39" s="218" t="str">
        <f t="shared" si="290"/>
        <v/>
      </c>
      <c r="EF39" s="218" t="str">
        <f t="shared" si="290"/>
        <v/>
      </c>
      <c r="EG39" s="218" t="str">
        <f t="shared" si="290"/>
        <v/>
      </c>
      <c r="EH39" s="218" t="str">
        <f t="shared" si="290"/>
        <v/>
      </c>
      <c r="EI39" s="218" t="str">
        <f t="shared" si="290"/>
        <v/>
      </c>
      <c r="EJ39" s="218" t="str">
        <f t="shared" si="290"/>
        <v/>
      </c>
      <c r="EK39" s="218" t="str">
        <f t="shared" si="290"/>
        <v/>
      </c>
      <c r="EL39" s="218" t="str">
        <f t="shared" ref="EL39:FK39" si="291">IF(SUM(EL197,EL354,EL511,EL668,EL825)=0,"",SUM(EL197,EL354,EL511,EL668,EL825))</f>
        <v/>
      </c>
      <c r="EM39" s="218" t="str">
        <f t="shared" si="291"/>
        <v/>
      </c>
      <c r="EN39" s="218" t="str">
        <f t="shared" si="291"/>
        <v/>
      </c>
      <c r="EO39" s="218" t="str">
        <f t="shared" si="291"/>
        <v/>
      </c>
      <c r="EP39" s="218" t="str">
        <f t="shared" si="291"/>
        <v/>
      </c>
      <c r="EQ39" s="218" t="str">
        <f t="shared" si="291"/>
        <v/>
      </c>
      <c r="ER39" s="218" t="str">
        <f t="shared" si="291"/>
        <v/>
      </c>
      <c r="ES39" s="218" t="str">
        <f t="shared" si="291"/>
        <v/>
      </c>
      <c r="ET39" s="218" t="str">
        <f t="shared" si="291"/>
        <v/>
      </c>
      <c r="EU39" s="218" t="str">
        <f t="shared" si="291"/>
        <v/>
      </c>
      <c r="EV39" s="218" t="str">
        <f t="shared" si="291"/>
        <v/>
      </c>
      <c r="EW39" s="218" t="str">
        <f t="shared" si="291"/>
        <v/>
      </c>
      <c r="EX39" s="218" t="str">
        <f t="shared" si="291"/>
        <v/>
      </c>
      <c r="EY39" s="218" t="str">
        <f t="shared" si="291"/>
        <v/>
      </c>
      <c r="EZ39" s="218" t="str">
        <f t="shared" si="291"/>
        <v/>
      </c>
      <c r="FA39" s="218" t="str">
        <f t="shared" si="291"/>
        <v/>
      </c>
      <c r="FB39" s="218" t="str">
        <f t="shared" si="291"/>
        <v/>
      </c>
      <c r="FC39" s="218" t="str">
        <f t="shared" si="291"/>
        <v/>
      </c>
      <c r="FD39" s="218" t="str">
        <f t="shared" si="291"/>
        <v/>
      </c>
      <c r="FE39" s="218" t="str">
        <f t="shared" si="291"/>
        <v/>
      </c>
      <c r="FF39" s="218" t="str">
        <f t="shared" si="291"/>
        <v/>
      </c>
      <c r="FG39" s="218" t="str">
        <f t="shared" si="291"/>
        <v/>
      </c>
      <c r="FH39" s="218" t="str">
        <f t="shared" si="291"/>
        <v/>
      </c>
      <c r="FI39" s="218" t="str">
        <f t="shared" si="291"/>
        <v/>
      </c>
      <c r="FJ39" s="218" t="str">
        <f t="shared" si="291"/>
        <v/>
      </c>
      <c r="FK39" s="218" t="str">
        <f t="shared" si="291"/>
        <v/>
      </c>
      <c r="FL39" s="218" t="str">
        <f t="shared" ref="FL39:HN39" si="292">IF(SUM(FL197,FL354,FL511,FL668,FL825)=0,"",SUM(FL197,FL354,FL511,FL668,FL825))</f>
        <v/>
      </c>
      <c r="FM39" s="218" t="str">
        <f t="shared" si="292"/>
        <v/>
      </c>
      <c r="FN39" s="218" t="str">
        <f t="shared" si="292"/>
        <v/>
      </c>
      <c r="FO39" s="218" t="str">
        <f t="shared" si="292"/>
        <v/>
      </c>
      <c r="FP39" s="218" t="str">
        <f t="shared" si="292"/>
        <v/>
      </c>
      <c r="FQ39" s="218" t="str">
        <f t="shared" si="292"/>
        <v/>
      </c>
      <c r="FR39" s="218" t="str">
        <f t="shared" si="292"/>
        <v/>
      </c>
      <c r="FS39" s="218" t="str">
        <f t="shared" si="292"/>
        <v/>
      </c>
      <c r="FT39" s="218" t="str">
        <f t="shared" si="292"/>
        <v/>
      </c>
      <c r="FU39" s="218" t="str">
        <f t="shared" si="292"/>
        <v/>
      </c>
      <c r="FV39" s="218" t="str">
        <f t="shared" si="292"/>
        <v/>
      </c>
      <c r="FW39" s="218" t="str">
        <f t="shared" si="292"/>
        <v/>
      </c>
      <c r="FX39" s="218" t="str">
        <f t="shared" si="292"/>
        <v/>
      </c>
      <c r="FY39" s="218" t="str">
        <f t="shared" si="292"/>
        <v/>
      </c>
      <c r="FZ39" s="218" t="str">
        <f t="shared" si="292"/>
        <v/>
      </c>
      <c r="GA39" s="218" t="str">
        <f t="shared" si="292"/>
        <v/>
      </c>
      <c r="GB39" s="218" t="str">
        <f t="shared" si="292"/>
        <v/>
      </c>
      <c r="GC39" s="218" t="str">
        <f t="shared" si="292"/>
        <v/>
      </c>
      <c r="GD39" s="218" t="str">
        <f t="shared" si="292"/>
        <v/>
      </c>
      <c r="GE39" s="218" t="str">
        <f t="shared" si="292"/>
        <v/>
      </c>
      <c r="GF39" s="218" t="str">
        <f t="shared" si="292"/>
        <v/>
      </c>
      <c r="GG39" s="218" t="str">
        <f t="shared" si="292"/>
        <v/>
      </c>
      <c r="GH39" s="218" t="str">
        <f t="shared" si="292"/>
        <v/>
      </c>
      <c r="GI39" s="218" t="str">
        <f t="shared" si="292"/>
        <v/>
      </c>
      <c r="GJ39" s="218" t="str">
        <f t="shared" si="292"/>
        <v/>
      </c>
      <c r="GK39" s="218" t="str">
        <f t="shared" si="292"/>
        <v/>
      </c>
      <c r="GL39" s="218" t="str">
        <f t="shared" si="292"/>
        <v/>
      </c>
      <c r="GM39" s="218" t="str">
        <f t="shared" si="292"/>
        <v/>
      </c>
      <c r="GN39" s="218" t="str">
        <f t="shared" si="292"/>
        <v/>
      </c>
      <c r="GO39" s="218" t="str">
        <f t="shared" si="292"/>
        <v/>
      </c>
      <c r="GP39" s="218" t="str">
        <f t="shared" si="292"/>
        <v/>
      </c>
      <c r="GQ39" s="218" t="str">
        <f t="shared" si="292"/>
        <v/>
      </c>
      <c r="GR39" s="218" t="str">
        <f t="shared" si="292"/>
        <v/>
      </c>
      <c r="GS39" s="218" t="str">
        <f t="shared" si="292"/>
        <v/>
      </c>
      <c r="GT39" s="218" t="str">
        <f t="shared" si="292"/>
        <v/>
      </c>
      <c r="GU39" s="218" t="str">
        <f t="shared" si="292"/>
        <v/>
      </c>
      <c r="GV39" s="218" t="str">
        <f t="shared" si="292"/>
        <v/>
      </c>
      <c r="GW39" s="218" t="str">
        <f t="shared" si="292"/>
        <v/>
      </c>
      <c r="GX39" s="218" t="str">
        <f t="shared" si="292"/>
        <v/>
      </c>
      <c r="GY39" s="218" t="str">
        <f t="shared" si="292"/>
        <v/>
      </c>
      <c r="GZ39" s="218" t="str">
        <f t="shared" si="292"/>
        <v/>
      </c>
      <c r="HA39" s="218" t="str">
        <f t="shared" si="292"/>
        <v/>
      </c>
      <c r="HB39" s="218" t="str">
        <f t="shared" si="292"/>
        <v/>
      </c>
      <c r="HC39" s="218" t="str">
        <f t="shared" si="292"/>
        <v/>
      </c>
      <c r="HD39" s="218" t="str">
        <f t="shared" si="292"/>
        <v/>
      </c>
      <c r="HE39" s="218" t="str">
        <f t="shared" si="292"/>
        <v/>
      </c>
      <c r="HF39" s="218" t="str">
        <f t="shared" si="292"/>
        <v/>
      </c>
      <c r="HG39" s="218" t="str">
        <f t="shared" si="292"/>
        <v/>
      </c>
      <c r="HH39" s="218" t="str">
        <f t="shared" si="292"/>
        <v/>
      </c>
      <c r="HI39" s="218" t="str">
        <f t="shared" si="292"/>
        <v/>
      </c>
      <c r="HJ39" s="218" t="str">
        <f t="shared" si="292"/>
        <v/>
      </c>
      <c r="HK39" s="218" t="str">
        <f t="shared" si="292"/>
        <v/>
      </c>
      <c r="HL39" s="218" t="str">
        <f t="shared" si="292"/>
        <v/>
      </c>
      <c r="HM39" s="218" t="str">
        <f t="shared" si="292"/>
        <v/>
      </c>
      <c r="HN39" s="218" t="str">
        <f t="shared" si="292"/>
        <v/>
      </c>
      <c r="HO39" s="218" t="str">
        <f t="shared" ref="HO39:HQ39" si="293">IF(SUM(HO197,HO354,HO511,HO668,HO825)=0,"",SUM(HO197,HO354,HO511,HO668,HO825))</f>
        <v/>
      </c>
      <c r="HP39" s="218" t="str">
        <f t="shared" si="293"/>
        <v/>
      </c>
      <c r="HQ39" s="218" t="str">
        <f t="shared" si="293"/>
        <v/>
      </c>
    </row>
    <row r="40" spans="1:225" s="73" customFormat="1" ht="18" hidden="1" customHeight="1" x14ac:dyDescent="0.25">
      <c r="A40" s="223" t="str">
        <f t="shared" ref="A40:B40" si="294">IF(A198="","",A198)</f>
        <v/>
      </c>
      <c r="B40" s="173" t="str">
        <f t="shared" si="294"/>
        <v/>
      </c>
      <c r="C40" s="218">
        <f t="shared" si="277"/>
        <v>0</v>
      </c>
      <c r="D40" s="218">
        <f t="shared" si="278"/>
        <v>0</v>
      </c>
      <c r="E40" s="219">
        <f t="shared" ref="E40:F40" si="295">IFERROR(AVERAGE(E198,E355,E512,E669,E826),"")</f>
        <v>0</v>
      </c>
      <c r="F40" s="219">
        <f t="shared" si="295"/>
        <v>0</v>
      </c>
      <c r="G40" s="176" t="str">
        <f t="shared" si="179"/>
        <v/>
      </c>
      <c r="H40" s="176" t="str">
        <f t="shared" si="179"/>
        <v/>
      </c>
      <c r="I40" s="226" t="str">
        <f t="shared" si="179"/>
        <v/>
      </c>
      <c r="J40" s="226" t="str">
        <f t="shared" si="179"/>
        <v/>
      </c>
      <c r="K40" s="227" t="str">
        <f t="shared" si="180"/>
        <v/>
      </c>
      <c r="L40" s="227">
        <f t="shared" si="180"/>
        <v>1</v>
      </c>
      <c r="M40" s="226" t="str">
        <f t="shared" si="181"/>
        <v/>
      </c>
      <c r="N40" s="226" t="str">
        <f t="shared" si="181"/>
        <v/>
      </c>
      <c r="O40" s="491"/>
      <c r="P40" s="218" t="str">
        <f t="shared" ref="P40:BI40" si="296">IF(SUM(P198,P355,P512,P669,P826)=0,"",SUM(P198,P355,P512,P669,P826))</f>
        <v/>
      </c>
      <c r="Q40" s="218" t="str">
        <f t="shared" si="296"/>
        <v/>
      </c>
      <c r="R40" s="218" t="str">
        <f t="shared" si="296"/>
        <v/>
      </c>
      <c r="S40" s="218" t="str">
        <f t="shared" si="296"/>
        <v/>
      </c>
      <c r="T40" s="218" t="str">
        <f t="shared" si="296"/>
        <v/>
      </c>
      <c r="U40" s="218" t="str">
        <f t="shared" si="296"/>
        <v/>
      </c>
      <c r="V40" s="218" t="str">
        <f t="shared" si="296"/>
        <v/>
      </c>
      <c r="W40" s="218" t="str">
        <f t="shared" si="296"/>
        <v/>
      </c>
      <c r="X40" s="218" t="str">
        <f t="shared" si="296"/>
        <v/>
      </c>
      <c r="Y40" s="218" t="str">
        <f t="shared" si="296"/>
        <v/>
      </c>
      <c r="Z40" s="218" t="str">
        <f t="shared" si="296"/>
        <v/>
      </c>
      <c r="AA40" s="218" t="str">
        <f t="shared" si="296"/>
        <v/>
      </c>
      <c r="AB40" s="218" t="str">
        <f t="shared" si="296"/>
        <v/>
      </c>
      <c r="AC40" s="218" t="str">
        <f t="shared" si="296"/>
        <v/>
      </c>
      <c r="AD40" s="218" t="str">
        <f t="shared" si="296"/>
        <v/>
      </c>
      <c r="AE40" s="218" t="str">
        <f t="shared" si="296"/>
        <v/>
      </c>
      <c r="AF40" s="218" t="str">
        <f t="shared" si="296"/>
        <v/>
      </c>
      <c r="AG40" s="218" t="str">
        <f t="shared" si="296"/>
        <v/>
      </c>
      <c r="AH40" s="218" t="str">
        <f t="shared" si="296"/>
        <v/>
      </c>
      <c r="AI40" s="218" t="str">
        <f t="shared" si="296"/>
        <v/>
      </c>
      <c r="AJ40" s="218" t="str">
        <f t="shared" si="296"/>
        <v/>
      </c>
      <c r="AK40" s="218" t="str">
        <f t="shared" si="296"/>
        <v/>
      </c>
      <c r="AL40" s="218" t="str">
        <f t="shared" si="296"/>
        <v/>
      </c>
      <c r="AM40" s="218" t="str">
        <f t="shared" si="296"/>
        <v/>
      </c>
      <c r="AN40" s="218" t="str">
        <f t="shared" si="296"/>
        <v/>
      </c>
      <c r="AO40" s="218" t="str">
        <f t="shared" si="296"/>
        <v/>
      </c>
      <c r="AP40" s="218" t="str">
        <f t="shared" si="296"/>
        <v/>
      </c>
      <c r="AQ40" s="218" t="str">
        <f t="shared" si="296"/>
        <v/>
      </c>
      <c r="AR40" s="218" t="str">
        <f t="shared" si="296"/>
        <v/>
      </c>
      <c r="AS40" s="218" t="str">
        <f t="shared" si="296"/>
        <v/>
      </c>
      <c r="AT40" s="218" t="str">
        <f t="shared" si="296"/>
        <v/>
      </c>
      <c r="AU40" s="218" t="str">
        <f t="shared" si="296"/>
        <v/>
      </c>
      <c r="AV40" s="218" t="str">
        <f t="shared" si="296"/>
        <v/>
      </c>
      <c r="AW40" s="218" t="str">
        <f t="shared" si="296"/>
        <v/>
      </c>
      <c r="AX40" s="218" t="str">
        <f t="shared" si="296"/>
        <v/>
      </c>
      <c r="AY40" s="218" t="str">
        <f t="shared" si="296"/>
        <v/>
      </c>
      <c r="AZ40" s="218" t="str">
        <f t="shared" si="296"/>
        <v/>
      </c>
      <c r="BA40" s="218" t="str">
        <f t="shared" si="296"/>
        <v/>
      </c>
      <c r="BB40" s="218" t="str">
        <f t="shared" si="296"/>
        <v/>
      </c>
      <c r="BC40" s="218" t="str">
        <f t="shared" si="296"/>
        <v/>
      </c>
      <c r="BD40" s="218" t="str">
        <f t="shared" si="296"/>
        <v/>
      </c>
      <c r="BE40" s="218" t="str">
        <f t="shared" si="296"/>
        <v/>
      </c>
      <c r="BF40" s="218" t="str">
        <f t="shared" si="296"/>
        <v/>
      </c>
      <c r="BG40" s="218" t="str">
        <f t="shared" si="296"/>
        <v/>
      </c>
      <c r="BH40" s="218" t="str">
        <f t="shared" si="296"/>
        <v/>
      </c>
      <c r="BI40" s="218" t="str">
        <f t="shared" si="296"/>
        <v/>
      </c>
      <c r="BJ40" s="218" t="str">
        <f t="shared" ref="BJ40:DU40" si="297">IF(SUM(BJ198,BJ355,BJ512,BJ669,BJ826)=0,"",SUM(BJ198,BJ355,BJ512,BJ669,BJ826))</f>
        <v/>
      </c>
      <c r="BK40" s="218" t="str">
        <f t="shared" si="297"/>
        <v/>
      </c>
      <c r="BL40" s="218" t="str">
        <f t="shared" si="297"/>
        <v/>
      </c>
      <c r="BM40" s="218" t="str">
        <f t="shared" si="297"/>
        <v/>
      </c>
      <c r="BN40" s="218" t="str">
        <f t="shared" si="297"/>
        <v/>
      </c>
      <c r="BO40" s="218" t="str">
        <f t="shared" si="297"/>
        <v/>
      </c>
      <c r="BP40" s="218" t="str">
        <f t="shared" si="297"/>
        <v/>
      </c>
      <c r="BQ40" s="218" t="str">
        <f t="shared" si="297"/>
        <v/>
      </c>
      <c r="BR40" s="218" t="str">
        <f t="shared" si="297"/>
        <v/>
      </c>
      <c r="BS40" s="218" t="str">
        <f t="shared" si="297"/>
        <v/>
      </c>
      <c r="BT40" s="218" t="str">
        <f t="shared" si="297"/>
        <v/>
      </c>
      <c r="BU40" s="218" t="str">
        <f t="shared" si="297"/>
        <v/>
      </c>
      <c r="BV40" s="218" t="str">
        <f t="shared" si="297"/>
        <v/>
      </c>
      <c r="BW40" s="218" t="str">
        <f t="shared" si="297"/>
        <v/>
      </c>
      <c r="BX40" s="218" t="str">
        <f t="shared" si="297"/>
        <v/>
      </c>
      <c r="BY40" s="218" t="str">
        <f t="shared" si="297"/>
        <v/>
      </c>
      <c r="BZ40" s="218" t="str">
        <f t="shared" si="297"/>
        <v/>
      </c>
      <c r="CA40" s="218" t="str">
        <f t="shared" si="297"/>
        <v/>
      </c>
      <c r="CB40" s="218" t="str">
        <f t="shared" si="297"/>
        <v/>
      </c>
      <c r="CC40" s="218" t="str">
        <f t="shared" si="297"/>
        <v/>
      </c>
      <c r="CD40" s="218" t="str">
        <f t="shared" si="297"/>
        <v/>
      </c>
      <c r="CE40" s="218" t="str">
        <f t="shared" si="297"/>
        <v/>
      </c>
      <c r="CF40" s="218" t="str">
        <f t="shared" si="297"/>
        <v/>
      </c>
      <c r="CG40" s="218" t="str">
        <f t="shared" si="297"/>
        <v/>
      </c>
      <c r="CH40" s="218" t="str">
        <f t="shared" si="297"/>
        <v/>
      </c>
      <c r="CI40" s="218" t="str">
        <f t="shared" si="297"/>
        <v/>
      </c>
      <c r="CJ40" s="218" t="str">
        <f t="shared" si="297"/>
        <v/>
      </c>
      <c r="CK40" s="218" t="str">
        <f t="shared" si="297"/>
        <v/>
      </c>
      <c r="CL40" s="218" t="str">
        <f t="shared" si="297"/>
        <v/>
      </c>
      <c r="CM40" s="218" t="str">
        <f t="shared" si="297"/>
        <v/>
      </c>
      <c r="CN40" s="218" t="str">
        <f t="shared" si="297"/>
        <v/>
      </c>
      <c r="CO40" s="218" t="str">
        <f t="shared" si="297"/>
        <v/>
      </c>
      <c r="CP40" s="218" t="str">
        <f t="shared" si="297"/>
        <v/>
      </c>
      <c r="CQ40" s="218" t="str">
        <f t="shared" si="297"/>
        <v/>
      </c>
      <c r="CR40" s="218" t="str">
        <f t="shared" si="297"/>
        <v/>
      </c>
      <c r="CS40" s="218" t="str">
        <f t="shared" si="297"/>
        <v/>
      </c>
      <c r="CT40" s="218" t="str">
        <f t="shared" si="297"/>
        <v/>
      </c>
      <c r="CU40" s="218" t="str">
        <f t="shared" si="297"/>
        <v/>
      </c>
      <c r="CV40" s="218" t="str">
        <f t="shared" si="297"/>
        <v/>
      </c>
      <c r="CW40" s="218" t="str">
        <f t="shared" si="297"/>
        <v/>
      </c>
      <c r="CX40" s="218" t="str">
        <f t="shared" si="297"/>
        <v/>
      </c>
      <c r="CY40" s="218" t="str">
        <f t="shared" si="297"/>
        <v/>
      </c>
      <c r="CZ40" s="218" t="str">
        <f t="shared" si="297"/>
        <v/>
      </c>
      <c r="DA40" s="218" t="str">
        <f t="shared" si="297"/>
        <v/>
      </c>
      <c r="DB40" s="218" t="str">
        <f t="shared" si="297"/>
        <v/>
      </c>
      <c r="DC40" s="218" t="str">
        <f t="shared" si="297"/>
        <v/>
      </c>
      <c r="DD40" s="218" t="str">
        <f t="shared" si="297"/>
        <v/>
      </c>
      <c r="DE40" s="218" t="str">
        <f t="shared" si="297"/>
        <v/>
      </c>
      <c r="DF40" s="218" t="str">
        <f t="shared" si="297"/>
        <v/>
      </c>
      <c r="DG40" s="218" t="str">
        <f t="shared" si="297"/>
        <v/>
      </c>
      <c r="DH40" s="218" t="str">
        <f t="shared" si="297"/>
        <v/>
      </c>
      <c r="DI40" s="218" t="str">
        <f t="shared" si="297"/>
        <v/>
      </c>
      <c r="DJ40" s="218" t="str">
        <f t="shared" si="297"/>
        <v/>
      </c>
      <c r="DK40" s="218" t="str">
        <f t="shared" si="297"/>
        <v/>
      </c>
      <c r="DL40" s="218" t="str">
        <f t="shared" si="297"/>
        <v/>
      </c>
      <c r="DM40" s="218" t="str">
        <f t="shared" si="297"/>
        <v/>
      </c>
      <c r="DN40" s="218" t="str">
        <f t="shared" si="297"/>
        <v/>
      </c>
      <c r="DO40" s="218" t="str">
        <f t="shared" si="297"/>
        <v/>
      </c>
      <c r="DP40" s="218" t="str">
        <f t="shared" si="297"/>
        <v/>
      </c>
      <c r="DQ40" s="218" t="str">
        <f t="shared" si="297"/>
        <v/>
      </c>
      <c r="DR40" s="218" t="str">
        <f t="shared" si="297"/>
        <v/>
      </c>
      <c r="DS40" s="218" t="str">
        <f t="shared" si="297"/>
        <v/>
      </c>
      <c r="DT40" s="218" t="str">
        <f t="shared" si="297"/>
        <v/>
      </c>
      <c r="DU40" s="218" t="str">
        <f t="shared" si="297"/>
        <v/>
      </c>
      <c r="DV40" s="218" t="str">
        <f t="shared" ref="DV40:EK40" si="298">IF(SUM(DV198,DV355,DV512,DV669,DV826)=0,"",SUM(DV198,DV355,DV512,DV669,DV826))</f>
        <v/>
      </c>
      <c r="DW40" s="218" t="str">
        <f t="shared" si="298"/>
        <v/>
      </c>
      <c r="DX40" s="218" t="str">
        <f t="shared" si="298"/>
        <v/>
      </c>
      <c r="DY40" s="218" t="str">
        <f t="shared" si="298"/>
        <v/>
      </c>
      <c r="DZ40" s="218" t="str">
        <f t="shared" si="298"/>
        <v/>
      </c>
      <c r="EA40" s="218" t="str">
        <f t="shared" si="298"/>
        <v/>
      </c>
      <c r="EB40" s="218" t="str">
        <f t="shared" si="298"/>
        <v/>
      </c>
      <c r="EC40" s="218" t="str">
        <f t="shared" si="298"/>
        <v/>
      </c>
      <c r="ED40" s="218" t="str">
        <f t="shared" si="298"/>
        <v/>
      </c>
      <c r="EE40" s="218" t="str">
        <f t="shared" si="298"/>
        <v/>
      </c>
      <c r="EF40" s="218" t="str">
        <f t="shared" si="298"/>
        <v/>
      </c>
      <c r="EG40" s="218" t="str">
        <f t="shared" si="298"/>
        <v/>
      </c>
      <c r="EH40" s="218" t="str">
        <f t="shared" si="298"/>
        <v/>
      </c>
      <c r="EI40" s="218" t="str">
        <f t="shared" si="298"/>
        <v/>
      </c>
      <c r="EJ40" s="218" t="str">
        <f t="shared" si="298"/>
        <v/>
      </c>
      <c r="EK40" s="218" t="str">
        <f t="shared" si="298"/>
        <v/>
      </c>
      <c r="EL40" s="218" t="str">
        <f t="shared" ref="EL40:FK40" si="299">IF(SUM(EL198,EL355,EL512,EL669,EL826)=0,"",SUM(EL198,EL355,EL512,EL669,EL826))</f>
        <v/>
      </c>
      <c r="EM40" s="218" t="str">
        <f t="shared" si="299"/>
        <v/>
      </c>
      <c r="EN40" s="218" t="str">
        <f t="shared" si="299"/>
        <v/>
      </c>
      <c r="EO40" s="218" t="str">
        <f t="shared" si="299"/>
        <v/>
      </c>
      <c r="EP40" s="218" t="str">
        <f t="shared" si="299"/>
        <v/>
      </c>
      <c r="EQ40" s="218" t="str">
        <f t="shared" si="299"/>
        <v/>
      </c>
      <c r="ER40" s="218" t="str">
        <f t="shared" si="299"/>
        <v/>
      </c>
      <c r="ES40" s="218" t="str">
        <f t="shared" si="299"/>
        <v/>
      </c>
      <c r="ET40" s="218" t="str">
        <f t="shared" si="299"/>
        <v/>
      </c>
      <c r="EU40" s="218" t="str">
        <f t="shared" si="299"/>
        <v/>
      </c>
      <c r="EV40" s="218" t="str">
        <f t="shared" si="299"/>
        <v/>
      </c>
      <c r="EW40" s="218" t="str">
        <f t="shared" si="299"/>
        <v/>
      </c>
      <c r="EX40" s="218" t="str">
        <f t="shared" si="299"/>
        <v/>
      </c>
      <c r="EY40" s="218" t="str">
        <f t="shared" si="299"/>
        <v/>
      </c>
      <c r="EZ40" s="218" t="str">
        <f t="shared" si="299"/>
        <v/>
      </c>
      <c r="FA40" s="218" t="str">
        <f t="shared" si="299"/>
        <v/>
      </c>
      <c r="FB40" s="218" t="str">
        <f t="shared" si="299"/>
        <v/>
      </c>
      <c r="FC40" s="218" t="str">
        <f t="shared" si="299"/>
        <v/>
      </c>
      <c r="FD40" s="218" t="str">
        <f t="shared" si="299"/>
        <v/>
      </c>
      <c r="FE40" s="218" t="str">
        <f t="shared" si="299"/>
        <v/>
      </c>
      <c r="FF40" s="218" t="str">
        <f t="shared" si="299"/>
        <v/>
      </c>
      <c r="FG40" s="218" t="str">
        <f t="shared" si="299"/>
        <v/>
      </c>
      <c r="FH40" s="218" t="str">
        <f t="shared" si="299"/>
        <v/>
      </c>
      <c r="FI40" s="218" t="str">
        <f t="shared" si="299"/>
        <v/>
      </c>
      <c r="FJ40" s="218" t="str">
        <f t="shared" si="299"/>
        <v/>
      </c>
      <c r="FK40" s="218" t="str">
        <f t="shared" si="299"/>
        <v/>
      </c>
      <c r="FL40" s="218" t="str">
        <f t="shared" ref="FL40:HN40" si="300">IF(SUM(FL198,FL355,FL512,FL669,FL826)=0,"",SUM(FL198,FL355,FL512,FL669,FL826))</f>
        <v/>
      </c>
      <c r="FM40" s="218" t="str">
        <f t="shared" si="300"/>
        <v/>
      </c>
      <c r="FN40" s="218" t="str">
        <f t="shared" si="300"/>
        <v/>
      </c>
      <c r="FO40" s="218" t="str">
        <f t="shared" si="300"/>
        <v/>
      </c>
      <c r="FP40" s="218" t="str">
        <f t="shared" si="300"/>
        <v/>
      </c>
      <c r="FQ40" s="218" t="str">
        <f t="shared" si="300"/>
        <v/>
      </c>
      <c r="FR40" s="218" t="str">
        <f t="shared" si="300"/>
        <v/>
      </c>
      <c r="FS40" s="218" t="str">
        <f t="shared" si="300"/>
        <v/>
      </c>
      <c r="FT40" s="218" t="str">
        <f t="shared" si="300"/>
        <v/>
      </c>
      <c r="FU40" s="218" t="str">
        <f t="shared" si="300"/>
        <v/>
      </c>
      <c r="FV40" s="218" t="str">
        <f t="shared" si="300"/>
        <v/>
      </c>
      <c r="FW40" s="218" t="str">
        <f t="shared" si="300"/>
        <v/>
      </c>
      <c r="FX40" s="218" t="str">
        <f t="shared" si="300"/>
        <v/>
      </c>
      <c r="FY40" s="218" t="str">
        <f t="shared" si="300"/>
        <v/>
      </c>
      <c r="FZ40" s="218" t="str">
        <f t="shared" si="300"/>
        <v/>
      </c>
      <c r="GA40" s="218" t="str">
        <f t="shared" si="300"/>
        <v/>
      </c>
      <c r="GB40" s="218" t="str">
        <f t="shared" si="300"/>
        <v/>
      </c>
      <c r="GC40" s="218" t="str">
        <f t="shared" si="300"/>
        <v/>
      </c>
      <c r="GD40" s="218" t="str">
        <f t="shared" si="300"/>
        <v/>
      </c>
      <c r="GE40" s="218" t="str">
        <f t="shared" si="300"/>
        <v/>
      </c>
      <c r="GF40" s="218" t="str">
        <f t="shared" si="300"/>
        <v/>
      </c>
      <c r="GG40" s="218" t="str">
        <f t="shared" si="300"/>
        <v/>
      </c>
      <c r="GH40" s="218" t="str">
        <f t="shared" si="300"/>
        <v/>
      </c>
      <c r="GI40" s="218" t="str">
        <f t="shared" si="300"/>
        <v/>
      </c>
      <c r="GJ40" s="218" t="str">
        <f t="shared" si="300"/>
        <v/>
      </c>
      <c r="GK40" s="218" t="str">
        <f t="shared" si="300"/>
        <v/>
      </c>
      <c r="GL40" s="218" t="str">
        <f t="shared" si="300"/>
        <v/>
      </c>
      <c r="GM40" s="218" t="str">
        <f t="shared" si="300"/>
        <v/>
      </c>
      <c r="GN40" s="218" t="str">
        <f t="shared" si="300"/>
        <v/>
      </c>
      <c r="GO40" s="218" t="str">
        <f t="shared" si="300"/>
        <v/>
      </c>
      <c r="GP40" s="218" t="str">
        <f t="shared" si="300"/>
        <v/>
      </c>
      <c r="GQ40" s="218" t="str">
        <f t="shared" si="300"/>
        <v/>
      </c>
      <c r="GR40" s="218" t="str">
        <f t="shared" si="300"/>
        <v/>
      </c>
      <c r="GS40" s="218" t="str">
        <f t="shared" si="300"/>
        <v/>
      </c>
      <c r="GT40" s="218" t="str">
        <f t="shared" si="300"/>
        <v/>
      </c>
      <c r="GU40" s="218" t="str">
        <f t="shared" si="300"/>
        <v/>
      </c>
      <c r="GV40" s="218" t="str">
        <f t="shared" si="300"/>
        <v/>
      </c>
      <c r="GW40" s="218" t="str">
        <f t="shared" si="300"/>
        <v/>
      </c>
      <c r="GX40" s="218" t="str">
        <f t="shared" si="300"/>
        <v/>
      </c>
      <c r="GY40" s="218" t="str">
        <f t="shared" si="300"/>
        <v/>
      </c>
      <c r="GZ40" s="218" t="str">
        <f t="shared" si="300"/>
        <v/>
      </c>
      <c r="HA40" s="218" t="str">
        <f t="shared" si="300"/>
        <v/>
      </c>
      <c r="HB40" s="218" t="str">
        <f t="shared" si="300"/>
        <v/>
      </c>
      <c r="HC40" s="218" t="str">
        <f t="shared" si="300"/>
        <v/>
      </c>
      <c r="HD40" s="218" t="str">
        <f t="shared" si="300"/>
        <v/>
      </c>
      <c r="HE40" s="218" t="str">
        <f t="shared" si="300"/>
        <v/>
      </c>
      <c r="HF40" s="218" t="str">
        <f t="shared" si="300"/>
        <v/>
      </c>
      <c r="HG40" s="218" t="str">
        <f t="shared" si="300"/>
        <v/>
      </c>
      <c r="HH40" s="218" t="str">
        <f t="shared" si="300"/>
        <v/>
      </c>
      <c r="HI40" s="218" t="str">
        <f t="shared" si="300"/>
        <v/>
      </c>
      <c r="HJ40" s="218" t="str">
        <f t="shared" si="300"/>
        <v/>
      </c>
      <c r="HK40" s="218" t="str">
        <f t="shared" si="300"/>
        <v/>
      </c>
      <c r="HL40" s="218" t="str">
        <f t="shared" si="300"/>
        <v/>
      </c>
      <c r="HM40" s="218" t="str">
        <f t="shared" si="300"/>
        <v/>
      </c>
      <c r="HN40" s="218" t="str">
        <f t="shared" si="300"/>
        <v/>
      </c>
      <c r="HO40" s="218" t="str">
        <f t="shared" ref="HO40:HQ40" si="301">IF(SUM(HO198,HO355,HO512,HO669,HO826)=0,"",SUM(HO198,HO355,HO512,HO669,HO826))</f>
        <v/>
      </c>
      <c r="HP40" s="218" t="str">
        <f t="shared" si="301"/>
        <v/>
      </c>
      <c r="HQ40" s="218" t="str">
        <f t="shared" si="301"/>
        <v/>
      </c>
    </row>
    <row r="41" spans="1:225" s="73" customFormat="1" ht="18" hidden="1" customHeight="1" x14ac:dyDescent="0.25">
      <c r="A41" s="223" t="str">
        <f t="shared" ref="A41:B41" si="302">IF(A199="","",A199)</f>
        <v/>
      </c>
      <c r="B41" s="173" t="str">
        <f t="shared" si="302"/>
        <v/>
      </c>
      <c r="C41" s="218">
        <f t="shared" si="277"/>
        <v>0</v>
      </c>
      <c r="D41" s="218">
        <f t="shared" si="278"/>
        <v>0</v>
      </c>
      <c r="E41" s="219">
        <f t="shared" ref="E41:F41" si="303">IFERROR(AVERAGE(E199,E356,E513,E670,E827),"")</f>
        <v>0</v>
      </c>
      <c r="F41" s="219">
        <f t="shared" si="303"/>
        <v>0</v>
      </c>
      <c r="G41" s="176" t="str">
        <f t="shared" si="179"/>
        <v/>
      </c>
      <c r="H41" s="176" t="str">
        <f t="shared" si="179"/>
        <v/>
      </c>
      <c r="I41" s="226" t="str">
        <f t="shared" si="179"/>
        <v/>
      </c>
      <c r="J41" s="226" t="str">
        <f t="shared" si="179"/>
        <v/>
      </c>
      <c r="K41" s="227" t="str">
        <f t="shared" si="180"/>
        <v/>
      </c>
      <c r="L41" s="227">
        <f t="shared" si="180"/>
        <v>1</v>
      </c>
      <c r="M41" s="226" t="str">
        <f t="shared" si="181"/>
        <v/>
      </c>
      <c r="N41" s="226" t="str">
        <f t="shared" si="181"/>
        <v/>
      </c>
      <c r="O41" s="491"/>
      <c r="P41" s="218" t="str">
        <f t="shared" ref="P41:BI41" si="304">IF(SUM(P199,P356,P513,P670,P827)=0,"",SUM(P199,P356,P513,P670,P827))</f>
        <v/>
      </c>
      <c r="Q41" s="218" t="str">
        <f t="shared" si="304"/>
        <v/>
      </c>
      <c r="R41" s="218" t="str">
        <f t="shared" si="304"/>
        <v/>
      </c>
      <c r="S41" s="218" t="str">
        <f t="shared" si="304"/>
        <v/>
      </c>
      <c r="T41" s="218" t="str">
        <f t="shared" si="304"/>
        <v/>
      </c>
      <c r="U41" s="218" t="str">
        <f t="shared" si="304"/>
        <v/>
      </c>
      <c r="V41" s="218" t="str">
        <f t="shared" si="304"/>
        <v/>
      </c>
      <c r="W41" s="218" t="str">
        <f t="shared" si="304"/>
        <v/>
      </c>
      <c r="X41" s="218" t="str">
        <f t="shared" si="304"/>
        <v/>
      </c>
      <c r="Y41" s="218" t="str">
        <f t="shared" si="304"/>
        <v/>
      </c>
      <c r="Z41" s="218" t="str">
        <f t="shared" si="304"/>
        <v/>
      </c>
      <c r="AA41" s="218" t="str">
        <f t="shared" si="304"/>
        <v/>
      </c>
      <c r="AB41" s="218" t="str">
        <f t="shared" si="304"/>
        <v/>
      </c>
      <c r="AC41" s="218" t="str">
        <f t="shared" si="304"/>
        <v/>
      </c>
      <c r="AD41" s="218" t="str">
        <f t="shared" si="304"/>
        <v/>
      </c>
      <c r="AE41" s="218" t="str">
        <f t="shared" si="304"/>
        <v/>
      </c>
      <c r="AF41" s="218" t="str">
        <f t="shared" si="304"/>
        <v/>
      </c>
      <c r="AG41" s="218" t="str">
        <f t="shared" si="304"/>
        <v/>
      </c>
      <c r="AH41" s="218" t="str">
        <f t="shared" si="304"/>
        <v/>
      </c>
      <c r="AI41" s="218" t="str">
        <f t="shared" si="304"/>
        <v/>
      </c>
      <c r="AJ41" s="218" t="str">
        <f t="shared" si="304"/>
        <v/>
      </c>
      <c r="AK41" s="218" t="str">
        <f t="shared" si="304"/>
        <v/>
      </c>
      <c r="AL41" s="218" t="str">
        <f t="shared" si="304"/>
        <v/>
      </c>
      <c r="AM41" s="218" t="str">
        <f t="shared" si="304"/>
        <v/>
      </c>
      <c r="AN41" s="218" t="str">
        <f t="shared" si="304"/>
        <v/>
      </c>
      <c r="AO41" s="218" t="str">
        <f t="shared" si="304"/>
        <v/>
      </c>
      <c r="AP41" s="218" t="str">
        <f t="shared" si="304"/>
        <v/>
      </c>
      <c r="AQ41" s="218" t="str">
        <f t="shared" si="304"/>
        <v/>
      </c>
      <c r="AR41" s="218" t="str">
        <f t="shared" si="304"/>
        <v/>
      </c>
      <c r="AS41" s="218" t="str">
        <f t="shared" si="304"/>
        <v/>
      </c>
      <c r="AT41" s="218" t="str">
        <f t="shared" si="304"/>
        <v/>
      </c>
      <c r="AU41" s="218" t="str">
        <f t="shared" si="304"/>
        <v/>
      </c>
      <c r="AV41" s="218" t="str">
        <f t="shared" si="304"/>
        <v/>
      </c>
      <c r="AW41" s="218" t="str">
        <f t="shared" si="304"/>
        <v/>
      </c>
      <c r="AX41" s="218" t="str">
        <f t="shared" si="304"/>
        <v/>
      </c>
      <c r="AY41" s="218" t="str">
        <f t="shared" si="304"/>
        <v/>
      </c>
      <c r="AZ41" s="218" t="str">
        <f t="shared" si="304"/>
        <v/>
      </c>
      <c r="BA41" s="218" t="str">
        <f t="shared" si="304"/>
        <v/>
      </c>
      <c r="BB41" s="218" t="str">
        <f t="shared" si="304"/>
        <v/>
      </c>
      <c r="BC41" s="218" t="str">
        <f t="shared" si="304"/>
        <v/>
      </c>
      <c r="BD41" s="218" t="str">
        <f t="shared" si="304"/>
        <v/>
      </c>
      <c r="BE41" s="218" t="str">
        <f t="shared" si="304"/>
        <v/>
      </c>
      <c r="BF41" s="218" t="str">
        <f t="shared" si="304"/>
        <v/>
      </c>
      <c r="BG41" s="218" t="str">
        <f t="shared" si="304"/>
        <v/>
      </c>
      <c r="BH41" s="218" t="str">
        <f t="shared" si="304"/>
        <v/>
      </c>
      <c r="BI41" s="218" t="str">
        <f t="shared" si="304"/>
        <v/>
      </c>
      <c r="BJ41" s="218" t="str">
        <f t="shared" ref="BJ41:DU41" si="305">IF(SUM(BJ199,BJ356,BJ513,BJ670,BJ827)=0,"",SUM(BJ199,BJ356,BJ513,BJ670,BJ827))</f>
        <v/>
      </c>
      <c r="BK41" s="218" t="str">
        <f t="shared" si="305"/>
        <v/>
      </c>
      <c r="BL41" s="218" t="str">
        <f t="shared" si="305"/>
        <v/>
      </c>
      <c r="BM41" s="218" t="str">
        <f t="shared" si="305"/>
        <v/>
      </c>
      <c r="BN41" s="218" t="str">
        <f t="shared" si="305"/>
        <v/>
      </c>
      <c r="BO41" s="218" t="str">
        <f t="shared" si="305"/>
        <v/>
      </c>
      <c r="BP41" s="218" t="str">
        <f t="shared" si="305"/>
        <v/>
      </c>
      <c r="BQ41" s="218" t="str">
        <f t="shared" si="305"/>
        <v/>
      </c>
      <c r="BR41" s="218" t="str">
        <f t="shared" si="305"/>
        <v/>
      </c>
      <c r="BS41" s="218" t="str">
        <f t="shared" si="305"/>
        <v/>
      </c>
      <c r="BT41" s="218" t="str">
        <f t="shared" si="305"/>
        <v/>
      </c>
      <c r="BU41" s="218" t="str">
        <f t="shared" si="305"/>
        <v/>
      </c>
      <c r="BV41" s="218" t="str">
        <f t="shared" si="305"/>
        <v/>
      </c>
      <c r="BW41" s="218" t="str">
        <f t="shared" si="305"/>
        <v/>
      </c>
      <c r="BX41" s="218" t="str">
        <f t="shared" si="305"/>
        <v/>
      </c>
      <c r="BY41" s="218" t="str">
        <f t="shared" si="305"/>
        <v/>
      </c>
      <c r="BZ41" s="218" t="str">
        <f t="shared" si="305"/>
        <v/>
      </c>
      <c r="CA41" s="218" t="str">
        <f t="shared" si="305"/>
        <v/>
      </c>
      <c r="CB41" s="218" t="str">
        <f t="shared" si="305"/>
        <v/>
      </c>
      <c r="CC41" s="218" t="str">
        <f t="shared" si="305"/>
        <v/>
      </c>
      <c r="CD41" s="218" t="str">
        <f t="shared" si="305"/>
        <v/>
      </c>
      <c r="CE41" s="218" t="str">
        <f t="shared" si="305"/>
        <v/>
      </c>
      <c r="CF41" s="218" t="str">
        <f t="shared" si="305"/>
        <v/>
      </c>
      <c r="CG41" s="218" t="str">
        <f t="shared" si="305"/>
        <v/>
      </c>
      <c r="CH41" s="218" t="str">
        <f t="shared" si="305"/>
        <v/>
      </c>
      <c r="CI41" s="218" t="str">
        <f t="shared" si="305"/>
        <v/>
      </c>
      <c r="CJ41" s="218" t="str">
        <f t="shared" si="305"/>
        <v/>
      </c>
      <c r="CK41" s="218" t="str">
        <f t="shared" si="305"/>
        <v/>
      </c>
      <c r="CL41" s="218" t="str">
        <f t="shared" si="305"/>
        <v/>
      </c>
      <c r="CM41" s="218" t="str">
        <f t="shared" si="305"/>
        <v/>
      </c>
      <c r="CN41" s="218" t="str">
        <f t="shared" si="305"/>
        <v/>
      </c>
      <c r="CO41" s="218" t="str">
        <f t="shared" si="305"/>
        <v/>
      </c>
      <c r="CP41" s="218" t="str">
        <f t="shared" si="305"/>
        <v/>
      </c>
      <c r="CQ41" s="218" t="str">
        <f t="shared" si="305"/>
        <v/>
      </c>
      <c r="CR41" s="218" t="str">
        <f t="shared" si="305"/>
        <v/>
      </c>
      <c r="CS41" s="218" t="str">
        <f t="shared" si="305"/>
        <v/>
      </c>
      <c r="CT41" s="218" t="str">
        <f t="shared" si="305"/>
        <v/>
      </c>
      <c r="CU41" s="218" t="str">
        <f t="shared" si="305"/>
        <v/>
      </c>
      <c r="CV41" s="218" t="str">
        <f t="shared" si="305"/>
        <v/>
      </c>
      <c r="CW41" s="218" t="str">
        <f t="shared" si="305"/>
        <v/>
      </c>
      <c r="CX41" s="218" t="str">
        <f t="shared" si="305"/>
        <v/>
      </c>
      <c r="CY41" s="218" t="str">
        <f t="shared" si="305"/>
        <v/>
      </c>
      <c r="CZ41" s="218" t="str">
        <f t="shared" si="305"/>
        <v/>
      </c>
      <c r="DA41" s="218" t="str">
        <f t="shared" si="305"/>
        <v/>
      </c>
      <c r="DB41" s="218" t="str">
        <f t="shared" si="305"/>
        <v/>
      </c>
      <c r="DC41" s="218" t="str">
        <f t="shared" si="305"/>
        <v/>
      </c>
      <c r="DD41" s="218" t="str">
        <f t="shared" si="305"/>
        <v/>
      </c>
      <c r="DE41" s="218" t="str">
        <f t="shared" si="305"/>
        <v/>
      </c>
      <c r="DF41" s="218" t="str">
        <f t="shared" si="305"/>
        <v/>
      </c>
      <c r="DG41" s="218" t="str">
        <f t="shared" si="305"/>
        <v/>
      </c>
      <c r="DH41" s="218" t="str">
        <f t="shared" si="305"/>
        <v/>
      </c>
      <c r="DI41" s="218" t="str">
        <f t="shared" si="305"/>
        <v/>
      </c>
      <c r="DJ41" s="218" t="str">
        <f t="shared" si="305"/>
        <v/>
      </c>
      <c r="DK41" s="218" t="str">
        <f t="shared" si="305"/>
        <v/>
      </c>
      <c r="DL41" s="218" t="str">
        <f t="shared" si="305"/>
        <v/>
      </c>
      <c r="DM41" s="218" t="str">
        <f t="shared" si="305"/>
        <v/>
      </c>
      <c r="DN41" s="218" t="str">
        <f t="shared" si="305"/>
        <v/>
      </c>
      <c r="DO41" s="218" t="str">
        <f t="shared" si="305"/>
        <v/>
      </c>
      <c r="DP41" s="218" t="str">
        <f t="shared" si="305"/>
        <v/>
      </c>
      <c r="DQ41" s="218" t="str">
        <f t="shared" si="305"/>
        <v/>
      </c>
      <c r="DR41" s="218" t="str">
        <f t="shared" si="305"/>
        <v/>
      </c>
      <c r="DS41" s="218" t="str">
        <f t="shared" si="305"/>
        <v/>
      </c>
      <c r="DT41" s="218" t="str">
        <f t="shared" si="305"/>
        <v/>
      </c>
      <c r="DU41" s="218" t="str">
        <f t="shared" si="305"/>
        <v/>
      </c>
      <c r="DV41" s="218" t="str">
        <f t="shared" ref="DV41:EK41" si="306">IF(SUM(DV199,DV356,DV513,DV670,DV827)=0,"",SUM(DV199,DV356,DV513,DV670,DV827))</f>
        <v/>
      </c>
      <c r="DW41" s="218" t="str">
        <f t="shared" si="306"/>
        <v/>
      </c>
      <c r="DX41" s="218" t="str">
        <f t="shared" si="306"/>
        <v/>
      </c>
      <c r="DY41" s="218" t="str">
        <f t="shared" si="306"/>
        <v/>
      </c>
      <c r="DZ41" s="218" t="str">
        <f t="shared" si="306"/>
        <v/>
      </c>
      <c r="EA41" s="218" t="str">
        <f t="shared" si="306"/>
        <v/>
      </c>
      <c r="EB41" s="218" t="str">
        <f t="shared" si="306"/>
        <v/>
      </c>
      <c r="EC41" s="218" t="str">
        <f t="shared" si="306"/>
        <v/>
      </c>
      <c r="ED41" s="218" t="str">
        <f t="shared" si="306"/>
        <v/>
      </c>
      <c r="EE41" s="218" t="str">
        <f t="shared" si="306"/>
        <v/>
      </c>
      <c r="EF41" s="218" t="str">
        <f t="shared" si="306"/>
        <v/>
      </c>
      <c r="EG41" s="218" t="str">
        <f t="shared" si="306"/>
        <v/>
      </c>
      <c r="EH41" s="218" t="str">
        <f t="shared" si="306"/>
        <v/>
      </c>
      <c r="EI41" s="218" t="str">
        <f t="shared" si="306"/>
        <v/>
      </c>
      <c r="EJ41" s="218" t="str">
        <f t="shared" si="306"/>
        <v/>
      </c>
      <c r="EK41" s="218" t="str">
        <f t="shared" si="306"/>
        <v/>
      </c>
      <c r="EL41" s="218" t="str">
        <f t="shared" ref="EL41:FK41" si="307">IF(SUM(EL199,EL356,EL513,EL670,EL827)=0,"",SUM(EL199,EL356,EL513,EL670,EL827))</f>
        <v/>
      </c>
      <c r="EM41" s="218" t="str">
        <f t="shared" si="307"/>
        <v/>
      </c>
      <c r="EN41" s="218" t="str">
        <f t="shared" si="307"/>
        <v/>
      </c>
      <c r="EO41" s="218" t="str">
        <f t="shared" si="307"/>
        <v/>
      </c>
      <c r="EP41" s="218" t="str">
        <f t="shared" si="307"/>
        <v/>
      </c>
      <c r="EQ41" s="218" t="str">
        <f t="shared" si="307"/>
        <v/>
      </c>
      <c r="ER41" s="218" t="str">
        <f t="shared" si="307"/>
        <v/>
      </c>
      <c r="ES41" s="218" t="str">
        <f t="shared" si="307"/>
        <v/>
      </c>
      <c r="ET41" s="218" t="str">
        <f t="shared" si="307"/>
        <v/>
      </c>
      <c r="EU41" s="218" t="str">
        <f t="shared" si="307"/>
        <v/>
      </c>
      <c r="EV41" s="218" t="str">
        <f t="shared" si="307"/>
        <v/>
      </c>
      <c r="EW41" s="218" t="str">
        <f t="shared" si="307"/>
        <v/>
      </c>
      <c r="EX41" s="218" t="str">
        <f t="shared" si="307"/>
        <v/>
      </c>
      <c r="EY41" s="218" t="str">
        <f t="shared" si="307"/>
        <v/>
      </c>
      <c r="EZ41" s="218" t="str">
        <f t="shared" si="307"/>
        <v/>
      </c>
      <c r="FA41" s="218" t="str">
        <f t="shared" si="307"/>
        <v/>
      </c>
      <c r="FB41" s="218" t="str">
        <f t="shared" si="307"/>
        <v/>
      </c>
      <c r="FC41" s="218" t="str">
        <f t="shared" si="307"/>
        <v/>
      </c>
      <c r="FD41" s="218" t="str">
        <f t="shared" si="307"/>
        <v/>
      </c>
      <c r="FE41" s="218" t="str">
        <f t="shared" si="307"/>
        <v/>
      </c>
      <c r="FF41" s="218" t="str">
        <f t="shared" si="307"/>
        <v/>
      </c>
      <c r="FG41" s="218" t="str">
        <f t="shared" si="307"/>
        <v/>
      </c>
      <c r="FH41" s="218" t="str">
        <f t="shared" si="307"/>
        <v/>
      </c>
      <c r="FI41" s="218" t="str">
        <f t="shared" si="307"/>
        <v/>
      </c>
      <c r="FJ41" s="218" t="str">
        <f t="shared" si="307"/>
        <v/>
      </c>
      <c r="FK41" s="218" t="str">
        <f t="shared" si="307"/>
        <v/>
      </c>
      <c r="FL41" s="218" t="str">
        <f t="shared" ref="FL41:HN41" si="308">IF(SUM(FL199,FL356,FL513,FL670,FL827)=0,"",SUM(FL199,FL356,FL513,FL670,FL827))</f>
        <v/>
      </c>
      <c r="FM41" s="218" t="str">
        <f t="shared" si="308"/>
        <v/>
      </c>
      <c r="FN41" s="218" t="str">
        <f t="shared" si="308"/>
        <v/>
      </c>
      <c r="FO41" s="218" t="str">
        <f t="shared" si="308"/>
        <v/>
      </c>
      <c r="FP41" s="218" t="str">
        <f t="shared" si="308"/>
        <v/>
      </c>
      <c r="FQ41" s="218" t="str">
        <f t="shared" si="308"/>
        <v/>
      </c>
      <c r="FR41" s="218" t="str">
        <f t="shared" si="308"/>
        <v/>
      </c>
      <c r="FS41" s="218" t="str">
        <f t="shared" si="308"/>
        <v/>
      </c>
      <c r="FT41" s="218" t="str">
        <f t="shared" si="308"/>
        <v/>
      </c>
      <c r="FU41" s="218" t="str">
        <f t="shared" si="308"/>
        <v/>
      </c>
      <c r="FV41" s="218" t="str">
        <f t="shared" si="308"/>
        <v/>
      </c>
      <c r="FW41" s="218" t="str">
        <f t="shared" si="308"/>
        <v/>
      </c>
      <c r="FX41" s="218" t="str">
        <f t="shared" si="308"/>
        <v/>
      </c>
      <c r="FY41" s="218" t="str">
        <f t="shared" si="308"/>
        <v/>
      </c>
      <c r="FZ41" s="218" t="str">
        <f t="shared" si="308"/>
        <v/>
      </c>
      <c r="GA41" s="218" t="str">
        <f t="shared" si="308"/>
        <v/>
      </c>
      <c r="GB41" s="218" t="str">
        <f t="shared" si="308"/>
        <v/>
      </c>
      <c r="GC41" s="218" t="str">
        <f t="shared" si="308"/>
        <v/>
      </c>
      <c r="GD41" s="218" t="str">
        <f t="shared" si="308"/>
        <v/>
      </c>
      <c r="GE41" s="218" t="str">
        <f t="shared" si="308"/>
        <v/>
      </c>
      <c r="GF41" s="218" t="str">
        <f t="shared" si="308"/>
        <v/>
      </c>
      <c r="GG41" s="218" t="str">
        <f t="shared" si="308"/>
        <v/>
      </c>
      <c r="GH41" s="218" t="str">
        <f t="shared" si="308"/>
        <v/>
      </c>
      <c r="GI41" s="218" t="str">
        <f t="shared" si="308"/>
        <v/>
      </c>
      <c r="GJ41" s="218" t="str">
        <f t="shared" si="308"/>
        <v/>
      </c>
      <c r="GK41" s="218" t="str">
        <f t="shared" si="308"/>
        <v/>
      </c>
      <c r="GL41" s="218" t="str">
        <f t="shared" si="308"/>
        <v/>
      </c>
      <c r="GM41" s="218" t="str">
        <f t="shared" si="308"/>
        <v/>
      </c>
      <c r="GN41" s="218" t="str">
        <f t="shared" si="308"/>
        <v/>
      </c>
      <c r="GO41" s="218" t="str">
        <f t="shared" si="308"/>
        <v/>
      </c>
      <c r="GP41" s="218" t="str">
        <f t="shared" si="308"/>
        <v/>
      </c>
      <c r="GQ41" s="218" t="str">
        <f t="shared" si="308"/>
        <v/>
      </c>
      <c r="GR41" s="218" t="str">
        <f t="shared" si="308"/>
        <v/>
      </c>
      <c r="GS41" s="218" t="str">
        <f t="shared" si="308"/>
        <v/>
      </c>
      <c r="GT41" s="218" t="str">
        <f t="shared" si="308"/>
        <v/>
      </c>
      <c r="GU41" s="218" t="str">
        <f t="shared" si="308"/>
        <v/>
      </c>
      <c r="GV41" s="218" t="str">
        <f t="shared" si="308"/>
        <v/>
      </c>
      <c r="GW41" s="218" t="str">
        <f t="shared" si="308"/>
        <v/>
      </c>
      <c r="GX41" s="218" t="str">
        <f t="shared" si="308"/>
        <v/>
      </c>
      <c r="GY41" s="218" t="str">
        <f t="shared" si="308"/>
        <v/>
      </c>
      <c r="GZ41" s="218" t="str">
        <f t="shared" si="308"/>
        <v/>
      </c>
      <c r="HA41" s="218" t="str">
        <f t="shared" si="308"/>
        <v/>
      </c>
      <c r="HB41" s="218" t="str">
        <f t="shared" si="308"/>
        <v/>
      </c>
      <c r="HC41" s="218" t="str">
        <f t="shared" si="308"/>
        <v/>
      </c>
      <c r="HD41" s="218" t="str">
        <f t="shared" si="308"/>
        <v/>
      </c>
      <c r="HE41" s="218" t="str">
        <f t="shared" si="308"/>
        <v/>
      </c>
      <c r="HF41" s="218" t="str">
        <f t="shared" si="308"/>
        <v/>
      </c>
      <c r="HG41" s="218" t="str">
        <f t="shared" si="308"/>
        <v/>
      </c>
      <c r="HH41" s="218" t="str">
        <f t="shared" si="308"/>
        <v/>
      </c>
      <c r="HI41" s="218" t="str">
        <f t="shared" si="308"/>
        <v/>
      </c>
      <c r="HJ41" s="218" t="str">
        <f t="shared" si="308"/>
        <v/>
      </c>
      <c r="HK41" s="218" t="str">
        <f t="shared" si="308"/>
        <v/>
      </c>
      <c r="HL41" s="218" t="str">
        <f t="shared" si="308"/>
        <v/>
      </c>
      <c r="HM41" s="218" t="str">
        <f t="shared" si="308"/>
        <v/>
      </c>
      <c r="HN41" s="218" t="str">
        <f t="shared" si="308"/>
        <v/>
      </c>
      <c r="HO41" s="218" t="str">
        <f t="shared" ref="HO41:HQ41" si="309">IF(SUM(HO199,HO356,HO513,HO670,HO827)=0,"",SUM(HO199,HO356,HO513,HO670,HO827))</f>
        <v/>
      </c>
      <c r="HP41" s="218" t="str">
        <f t="shared" si="309"/>
        <v/>
      </c>
      <c r="HQ41" s="218" t="str">
        <f t="shared" si="309"/>
        <v/>
      </c>
    </row>
    <row r="42" spans="1:225" s="73" customFormat="1" ht="18" hidden="1" customHeight="1" x14ac:dyDescent="0.25">
      <c r="A42" s="223" t="str">
        <f t="shared" ref="A42:B42" si="310">IF(A200="","",A200)</f>
        <v/>
      </c>
      <c r="B42" s="173" t="str">
        <f t="shared" si="310"/>
        <v/>
      </c>
      <c r="C42" s="218">
        <f t="shared" si="277"/>
        <v>0</v>
      </c>
      <c r="D42" s="218">
        <f t="shared" si="278"/>
        <v>0</v>
      </c>
      <c r="E42" s="219">
        <f t="shared" ref="E42:F42" si="311">IFERROR(AVERAGE(E200,E357,E514,E671,E828),"")</f>
        <v>0</v>
      </c>
      <c r="F42" s="219">
        <f t="shared" si="311"/>
        <v>0</v>
      </c>
      <c r="G42" s="176" t="str">
        <f t="shared" si="179"/>
        <v/>
      </c>
      <c r="H42" s="176" t="str">
        <f t="shared" si="179"/>
        <v/>
      </c>
      <c r="I42" s="226" t="str">
        <f t="shared" si="179"/>
        <v/>
      </c>
      <c r="J42" s="226" t="str">
        <f t="shared" si="179"/>
        <v/>
      </c>
      <c r="K42" s="227" t="str">
        <f t="shared" si="180"/>
        <v/>
      </c>
      <c r="L42" s="227">
        <f t="shared" si="180"/>
        <v>1</v>
      </c>
      <c r="M42" s="226" t="str">
        <f t="shared" si="181"/>
        <v/>
      </c>
      <c r="N42" s="226" t="str">
        <f t="shared" si="181"/>
        <v/>
      </c>
      <c r="O42" s="491"/>
      <c r="P42" s="218" t="str">
        <f t="shared" ref="P42:BI42" si="312">IF(SUM(P200,P357,P514,P671,P828)=0,"",SUM(P200,P357,P514,P671,P828))</f>
        <v/>
      </c>
      <c r="Q42" s="218" t="str">
        <f t="shared" si="312"/>
        <v/>
      </c>
      <c r="R42" s="218" t="str">
        <f t="shared" si="312"/>
        <v/>
      </c>
      <c r="S42" s="218" t="str">
        <f t="shared" si="312"/>
        <v/>
      </c>
      <c r="T42" s="218" t="str">
        <f t="shared" si="312"/>
        <v/>
      </c>
      <c r="U42" s="218" t="str">
        <f t="shared" si="312"/>
        <v/>
      </c>
      <c r="V42" s="218" t="str">
        <f t="shared" si="312"/>
        <v/>
      </c>
      <c r="W42" s="218" t="str">
        <f t="shared" si="312"/>
        <v/>
      </c>
      <c r="X42" s="218" t="str">
        <f t="shared" si="312"/>
        <v/>
      </c>
      <c r="Y42" s="218" t="str">
        <f t="shared" si="312"/>
        <v/>
      </c>
      <c r="Z42" s="218" t="str">
        <f t="shared" si="312"/>
        <v/>
      </c>
      <c r="AA42" s="218" t="str">
        <f t="shared" si="312"/>
        <v/>
      </c>
      <c r="AB42" s="218" t="str">
        <f t="shared" si="312"/>
        <v/>
      </c>
      <c r="AC42" s="218" t="str">
        <f t="shared" si="312"/>
        <v/>
      </c>
      <c r="AD42" s="218" t="str">
        <f t="shared" si="312"/>
        <v/>
      </c>
      <c r="AE42" s="218" t="str">
        <f t="shared" si="312"/>
        <v/>
      </c>
      <c r="AF42" s="218" t="str">
        <f t="shared" si="312"/>
        <v/>
      </c>
      <c r="AG42" s="218" t="str">
        <f t="shared" si="312"/>
        <v/>
      </c>
      <c r="AH42" s="218" t="str">
        <f t="shared" si="312"/>
        <v/>
      </c>
      <c r="AI42" s="218" t="str">
        <f t="shared" si="312"/>
        <v/>
      </c>
      <c r="AJ42" s="218" t="str">
        <f t="shared" si="312"/>
        <v/>
      </c>
      <c r="AK42" s="218" t="str">
        <f t="shared" si="312"/>
        <v/>
      </c>
      <c r="AL42" s="218" t="str">
        <f t="shared" si="312"/>
        <v/>
      </c>
      <c r="AM42" s="218" t="str">
        <f t="shared" si="312"/>
        <v/>
      </c>
      <c r="AN42" s="218" t="str">
        <f t="shared" si="312"/>
        <v/>
      </c>
      <c r="AO42" s="218" t="str">
        <f t="shared" si="312"/>
        <v/>
      </c>
      <c r="AP42" s="218" t="str">
        <f t="shared" si="312"/>
        <v/>
      </c>
      <c r="AQ42" s="218" t="str">
        <f t="shared" si="312"/>
        <v/>
      </c>
      <c r="AR42" s="218" t="str">
        <f t="shared" si="312"/>
        <v/>
      </c>
      <c r="AS42" s="218" t="str">
        <f t="shared" si="312"/>
        <v/>
      </c>
      <c r="AT42" s="218" t="str">
        <f t="shared" si="312"/>
        <v/>
      </c>
      <c r="AU42" s="218" t="str">
        <f t="shared" si="312"/>
        <v/>
      </c>
      <c r="AV42" s="218" t="str">
        <f t="shared" si="312"/>
        <v/>
      </c>
      <c r="AW42" s="218" t="str">
        <f t="shared" si="312"/>
        <v/>
      </c>
      <c r="AX42" s="218" t="str">
        <f t="shared" si="312"/>
        <v/>
      </c>
      <c r="AY42" s="218" t="str">
        <f t="shared" si="312"/>
        <v/>
      </c>
      <c r="AZ42" s="218" t="str">
        <f t="shared" si="312"/>
        <v/>
      </c>
      <c r="BA42" s="218" t="str">
        <f t="shared" si="312"/>
        <v/>
      </c>
      <c r="BB42" s="218" t="str">
        <f t="shared" si="312"/>
        <v/>
      </c>
      <c r="BC42" s="218" t="str">
        <f t="shared" si="312"/>
        <v/>
      </c>
      <c r="BD42" s="218" t="str">
        <f t="shared" si="312"/>
        <v/>
      </c>
      <c r="BE42" s="218" t="str">
        <f t="shared" si="312"/>
        <v/>
      </c>
      <c r="BF42" s="218" t="str">
        <f t="shared" si="312"/>
        <v/>
      </c>
      <c r="BG42" s="218" t="str">
        <f t="shared" si="312"/>
        <v/>
      </c>
      <c r="BH42" s="218" t="str">
        <f t="shared" si="312"/>
        <v/>
      </c>
      <c r="BI42" s="218" t="str">
        <f t="shared" si="312"/>
        <v/>
      </c>
      <c r="BJ42" s="218" t="str">
        <f t="shared" ref="BJ42:DU42" si="313">IF(SUM(BJ200,BJ357,BJ514,BJ671,BJ828)=0,"",SUM(BJ200,BJ357,BJ514,BJ671,BJ828))</f>
        <v/>
      </c>
      <c r="BK42" s="218" t="str">
        <f t="shared" si="313"/>
        <v/>
      </c>
      <c r="BL42" s="218" t="str">
        <f t="shared" si="313"/>
        <v/>
      </c>
      <c r="BM42" s="218" t="str">
        <f t="shared" si="313"/>
        <v/>
      </c>
      <c r="BN42" s="218" t="str">
        <f t="shared" si="313"/>
        <v/>
      </c>
      <c r="BO42" s="218" t="str">
        <f t="shared" si="313"/>
        <v/>
      </c>
      <c r="BP42" s="218" t="str">
        <f t="shared" si="313"/>
        <v/>
      </c>
      <c r="BQ42" s="218" t="str">
        <f t="shared" si="313"/>
        <v/>
      </c>
      <c r="BR42" s="218" t="str">
        <f t="shared" si="313"/>
        <v/>
      </c>
      <c r="BS42" s="218" t="str">
        <f t="shared" si="313"/>
        <v/>
      </c>
      <c r="BT42" s="218" t="str">
        <f t="shared" si="313"/>
        <v/>
      </c>
      <c r="BU42" s="218" t="str">
        <f t="shared" si="313"/>
        <v/>
      </c>
      <c r="BV42" s="218" t="str">
        <f t="shared" si="313"/>
        <v/>
      </c>
      <c r="BW42" s="218" t="str">
        <f t="shared" si="313"/>
        <v/>
      </c>
      <c r="BX42" s="218" t="str">
        <f t="shared" si="313"/>
        <v/>
      </c>
      <c r="BY42" s="218" t="str">
        <f t="shared" si="313"/>
        <v/>
      </c>
      <c r="BZ42" s="218" t="str">
        <f t="shared" si="313"/>
        <v/>
      </c>
      <c r="CA42" s="218" t="str">
        <f t="shared" si="313"/>
        <v/>
      </c>
      <c r="CB42" s="218" t="str">
        <f t="shared" si="313"/>
        <v/>
      </c>
      <c r="CC42" s="218" t="str">
        <f t="shared" si="313"/>
        <v/>
      </c>
      <c r="CD42" s="218" t="str">
        <f t="shared" si="313"/>
        <v/>
      </c>
      <c r="CE42" s="218" t="str">
        <f t="shared" si="313"/>
        <v/>
      </c>
      <c r="CF42" s="218" t="str">
        <f t="shared" si="313"/>
        <v/>
      </c>
      <c r="CG42" s="218" t="str">
        <f t="shared" si="313"/>
        <v/>
      </c>
      <c r="CH42" s="218" t="str">
        <f t="shared" si="313"/>
        <v/>
      </c>
      <c r="CI42" s="218" t="str">
        <f t="shared" si="313"/>
        <v/>
      </c>
      <c r="CJ42" s="218" t="str">
        <f t="shared" si="313"/>
        <v/>
      </c>
      <c r="CK42" s="218" t="str">
        <f t="shared" si="313"/>
        <v/>
      </c>
      <c r="CL42" s="218" t="str">
        <f t="shared" si="313"/>
        <v/>
      </c>
      <c r="CM42" s="218" t="str">
        <f t="shared" si="313"/>
        <v/>
      </c>
      <c r="CN42" s="218" t="str">
        <f t="shared" si="313"/>
        <v/>
      </c>
      <c r="CO42" s="218" t="str">
        <f t="shared" si="313"/>
        <v/>
      </c>
      <c r="CP42" s="218" t="str">
        <f t="shared" si="313"/>
        <v/>
      </c>
      <c r="CQ42" s="218" t="str">
        <f t="shared" si="313"/>
        <v/>
      </c>
      <c r="CR42" s="218" t="str">
        <f t="shared" si="313"/>
        <v/>
      </c>
      <c r="CS42" s="218" t="str">
        <f t="shared" si="313"/>
        <v/>
      </c>
      <c r="CT42" s="218" t="str">
        <f t="shared" si="313"/>
        <v/>
      </c>
      <c r="CU42" s="218" t="str">
        <f t="shared" si="313"/>
        <v/>
      </c>
      <c r="CV42" s="218" t="str">
        <f t="shared" si="313"/>
        <v/>
      </c>
      <c r="CW42" s="218" t="str">
        <f t="shared" si="313"/>
        <v/>
      </c>
      <c r="CX42" s="218" t="str">
        <f t="shared" si="313"/>
        <v/>
      </c>
      <c r="CY42" s="218" t="str">
        <f t="shared" si="313"/>
        <v/>
      </c>
      <c r="CZ42" s="218" t="str">
        <f t="shared" si="313"/>
        <v/>
      </c>
      <c r="DA42" s="218" t="str">
        <f t="shared" si="313"/>
        <v/>
      </c>
      <c r="DB42" s="218" t="str">
        <f t="shared" si="313"/>
        <v/>
      </c>
      <c r="DC42" s="218" t="str">
        <f t="shared" si="313"/>
        <v/>
      </c>
      <c r="DD42" s="218" t="str">
        <f t="shared" si="313"/>
        <v/>
      </c>
      <c r="DE42" s="218" t="str">
        <f t="shared" si="313"/>
        <v/>
      </c>
      <c r="DF42" s="218" t="str">
        <f t="shared" si="313"/>
        <v/>
      </c>
      <c r="DG42" s="218" t="str">
        <f t="shared" si="313"/>
        <v/>
      </c>
      <c r="DH42" s="218" t="str">
        <f t="shared" si="313"/>
        <v/>
      </c>
      <c r="DI42" s="218" t="str">
        <f t="shared" si="313"/>
        <v/>
      </c>
      <c r="DJ42" s="218" t="str">
        <f t="shared" si="313"/>
        <v/>
      </c>
      <c r="DK42" s="218" t="str">
        <f t="shared" si="313"/>
        <v/>
      </c>
      <c r="DL42" s="218" t="str">
        <f t="shared" si="313"/>
        <v/>
      </c>
      <c r="DM42" s="218" t="str">
        <f t="shared" si="313"/>
        <v/>
      </c>
      <c r="DN42" s="218" t="str">
        <f t="shared" si="313"/>
        <v/>
      </c>
      <c r="DO42" s="218" t="str">
        <f t="shared" si="313"/>
        <v/>
      </c>
      <c r="DP42" s="218" t="str">
        <f t="shared" si="313"/>
        <v/>
      </c>
      <c r="DQ42" s="218" t="str">
        <f t="shared" si="313"/>
        <v/>
      </c>
      <c r="DR42" s="218" t="str">
        <f t="shared" si="313"/>
        <v/>
      </c>
      <c r="DS42" s="218" t="str">
        <f t="shared" si="313"/>
        <v/>
      </c>
      <c r="DT42" s="218" t="str">
        <f t="shared" si="313"/>
        <v/>
      </c>
      <c r="DU42" s="218" t="str">
        <f t="shared" si="313"/>
        <v/>
      </c>
      <c r="DV42" s="218" t="str">
        <f t="shared" ref="DV42:EK42" si="314">IF(SUM(DV200,DV357,DV514,DV671,DV828)=0,"",SUM(DV200,DV357,DV514,DV671,DV828))</f>
        <v/>
      </c>
      <c r="DW42" s="218" t="str">
        <f t="shared" si="314"/>
        <v/>
      </c>
      <c r="DX42" s="218" t="str">
        <f t="shared" si="314"/>
        <v/>
      </c>
      <c r="DY42" s="218" t="str">
        <f t="shared" si="314"/>
        <v/>
      </c>
      <c r="DZ42" s="218" t="str">
        <f t="shared" si="314"/>
        <v/>
      </c>
      <c r="EA42" s="218" t="str">
        <f t="shared" si="314"/>
        <v/>
      </c>
      <c r="EB42" s="218" t="str">
        <f t="shared" si="314"/>
        <v/>
      </c>
      <c r="EC42" s="218" t="str">
        <f t="shared" si="314"/>
        <v/>
      </c>
      <c r="ED42" s="218" t="str">
        <f t="shared" si="314"/>
        <v/>
      </c>
      <c r="EE42" s="218" t="str">
        <f t="shared" si="314"/>
        <v/>
      </c>
      <c r="EF42" s="218" t="str">
        <f t="shared" si="314"/>
        <v/>
      </c>
      <c r="EG42" s="218" t="str">
        <f t="shared" si="314"/>
        <v/>
      </c>
      <c r="EH42" s="218" t="str">
        <f t="shared" si="314"/>
        <v/>
      </c>
      <c r="EI42" s="218" t="str">
        <f t="shared" si="314"/>
        <v/>
      </c>
      <c r="EJ42" s="218" t="str">
        <f t="shared" si="314"/>
        <v/>
      </c>
      <c r="EK42" s="218" t="str">
        <f t="shared" si="314"/>
        <v/>
      </c>
      <c r="EL42" s="218" t="str">
        <f t="shared" ref="EL42:FK42" si="315">IF(SUM(EL200,EL357,EL514,EL671,EL828)=0,"",SUM(EL200,EL357,EL514,EL671,EL828))</f>
        <v/>
      </c>
      <c r="EM42" s="218" t="str">
        <f t="shared" si="315"/>
        <v/>
      </c>
      <c r="EN42" s="218" t="str">
        <f t="shared" si="315"/>
        <v/>
      </c>
      <c r="EO42" s="218" t="str">
        <f t="shared" si="315"/>
        <v/>
      </c>
      <c r="EP42" s="218" t="str">
        <f t="shared" si="315"/>
        <v/>
      </c>
      <c r="EQ42" s="218" t="str">
        <f t="shared" si="315"/>
        <v/>
      </c>
      <c r="ER42" s="218" t="str">
        <f t="shared" si="315"/>
        <v/>
      </c>
      <c r="ES42" s="218" t="str">
        <f t="shared" si="315"/>
        <v/>
      </c>
      <c r="ET42" s="218" t="str">
        <f t="shared" si="315"/>
        <v/>
      </c>
      <c r="EU42" s="218" t="str">
        <f t="shared" si="315"/>
        <v/>
      </c>
      <c r="EV42" s="218" t="str">
        <f t="shared" si="315"/>
        <v/>
      </c>
      <c r="EW42" s="218" t="str">
        <f t="shared" si="315"/>
        <v/>
      </c>
      <c r="EX42" s="218" t="str">
        <f t="shared" si="315"/>
        <v/>
      </c>
      <c r="EY42" s="218" t="str">
        <f t="shared" si="315"/>
        <v/>
      </c>
      <c r="EZ42" s="218" t="str">
        <f t="shared" si="315"/>
        <v/>
      </c>
      <c r="FA42" s="218" t="str">
        <f t="shared" si="315"/>
        <v/>
      </c>
      <c r="FB42" s="218" t="str">
        <f t="shared" si="315"/>
        <v/>
      </c>
      <c r="FC42" s="218" t="str">
        <f t="shared" si="315"/>
        <v/>
      </c>
      <c r="FD42" s="218" t="str">
        <f t="shared" si="315"/>
        <v/>
      </c>
      <c r="FE42" s="218" t="str">
        <f t="shared" si="315"/>
        <v/>
      </c>
      <c r="FF42" s="218" t="str">
        <f t="shared" si="315"/>
        <v/>
      </c>
      <c r="FG42" s="218" t="str">
        <f t="shared" si="315"/>
        <v/>
      </c>
      <c r="FH42" s="218" t="str">
        <f t="shared" si="315"/>
        <v/>
      </c>
      <c r="FI42" s="218" t="str">
        <f t="shared" si="315"/>
        <v/>
      </c>
      <c r="FJ42" s="218" t="str">
        <f t="shared" si="315"/>
        <v/>
      </c>
      <c r="FK42" s="218" t="str">
        <f t="shared" si="315"/>
        <v/>
      </c>
      <c r="FL42" s="218" t="str">
        <f t="shared" ref="FL42:HN42" si="316">IF(SUM(FL200,FL357,FL514,FL671,FL828)=0,"",SUM(FL200,FL357,FL514,FL671,FL828))</f>
        <v/>
      </c>
      <c r="FM42" s="218" t="str">
        <f t="shared" si="316"/>
        <v/>
      </c>
      <c r="FN42" s="218" t="str">
        <f t="shared" si="316"/>
        <v/>
      </c>
      <c r="FO42" s="218" t="str">
        <f t="shared" si="316"/>
        <v/>
      </c>
      <c r="FP42" s="218" t="str">
        <f t="shared" si="316"/>
        <v/>
      </c>
      <c r="FQ42" s="218" t="str">
        <f t="shared" si="316"/>
        <v/>
      </c>
      <c r="FR42" s="218" t="str">
        <f t="shared" si="316"/>
        <v/>
      </c>
      <c r="FS42" s="218" t="str">
        <f t="shared" si="316"/>
        <v/>
      </c>
      <c r="FT42" s="218" t="str">
        <f t="shared" si="316"/>
        <v/>
      </c>
      <c r="FU42" s="218" t="str">
        <f t="shared" si="316"/>
        <v/>
      </c>
      <c r="FV42" s="218" t="str">
        <f t="shared" si="316"/>
        <v/>
      </c>
      <c r="FW42" s="218" t="str">
        <f t="shared" si="316"/>
        <v/>
      </c>
      <c r="FX42" s="218" t="str">
        <f t="shared" si="316"/>
        <v/>
      </c>
      <c r="FY42" s="218" t="str">
        <f t="shared" si="316"/>
        <v/>
      </c>
      <c r="FZ42" s="218" t="str">
        <f t="shared" si="316"/>
        <v/>
      </c>
      <c r="GA42" s="218" t="str">
        <f t="shared" si="316"/>
        <v/>
      </c>
      <c r="GB42" s="218" t="str">
        <f t="shared" si="316"/>
        <v/>
      </c>
      <c r="GC42" s="218" t="str">
        <f t="shared" si="316"/>
        <v/>
      </c>
      <c r="GD42" s="218" t="str">
        <f t="shared" si="316"/>
        <v/>
      </c>
      <c r="GE42" s="218" t="str">
        <f t="shared" si="316"/>
        <v/>
      </c>
      <c r="GF42" s="218" t="str">
        <f t="shared" si="316"/>
        <v/>
      </c>
      <c r="GG42" s="218" t="str">
        <f t="shared" si="316"/>
        <v/>
      </c>
      <c r="GH42" s="218" t="str">
        <f t="shared" si="316"/>
        <v/>
      </c>
      <c r="GI42" s="218" t="str">
        <f t="shared" si="316"/>
        <v/>
      </c>
      <c r="GJ42" s="218" t="str">
        <f t="shared" si="316"/>
        <v/>
      </c>
      <c r="GK42" s="218" t="str">
        <f t="shared" si="316"/>
        <v/>
      </c>
      <c r="GL42" s="218" t="str">
        <f t="shared" si="316"/>
        <v/>
      </c>
      <c r="GM42" s="218" t="str">
        <f t="shared" si="316"/>
        <v/>
      </c>
      <c r="GN42" s="218" t="str">
        <f t="shared" si="316"/>
        <v/>
      </c>
      <c r="GO42" s="218" t="str">
        <f t="shared" si="316"/>
        <v/>
      </c>
      <c r="GP42" s="218" t="str">
        <f t="shared" si="316"/>
        <v/>
      </c>
      <c r="GQ42" s="218" t="str">
        <f t="shared" si="316"/>
        <v/>
      </c>
      <c r="GR42" s="218" t="str">
        <f t="shared" si="316"/>
        <v/>
      </c>
      <c r="GS42" s="218" t="str">
        <f t="shared" si="316"/>
        <v/>
      </c>
      <c r="GT42" s="218" t="str">
        <f t="shared" si="316"/>
        <v/>
      </c>
      <c r="GU42" s="218" t="str">
        <f t="shared" si="316"/>
        <v/>
      </c>
      <c r="GV42" s="218" t="str">
        <f t="shared" si="316"/>
        <v/>
      </c>
      <c r="GW42" s="218" t="str">
        <f t="shared" si="316"/>
        <v/>
      </c>
      <c r="GX42" s="218" t="str">
        <f t="shared" si="316"/>
        <v/>
      </c>
      <c r="GY42" s="218" t="str">
        <f t="shared" si="316"/>
        <v/>
      </c>
      <c r="GZ42" s="218" t="str">
        <f t="shared" si="316"/>
        <v/>
      </c>
      <c r="HA42" s="218" t="str">
        <f t="shared" si="316"/>
        <v/>
      </c>
      <c r="HB42" s="218" t="str">
        <f t="shared" si="316"/>
        <v/>
      </c>
      <c r="HC42" s="218" t="str">
        <f t="shared" si="316"/>
        <v/>
      </c>
      <c r="HD42" s="218" t="str">
        <f t="shared" si="316"/>
        <v/>
      </c>
      <c r="HE42" s="218" t="str">
        <f t="shared" si="316"/>
        <v/>
      </c>
      <c r="HF42" s="218" t="str">
        <f t="shared" si="316"/>
        <v/>
      </c>
      <c r="HG42" s="218" t="str">
        <f t="shared" si="316"/>
        <v/>
      </c>
      <c r="HH42" s="218" t="str">
        <f t="shared" si="316"/>
        <v/>
      </c>
      <c r="HI42" s="218" t="str">
        <f t="shared" si="316"/>
        <v/>
      </c>
      <c r="HJ42" s="218" t="str">
        <f t="shared" si="316"/>
        <v/>
      </c>
      <c r="HK42" s="218" t="str">
        <f t="shared" si="316"/>
        <v/>
      </c>
      <c r="HL42" s="218" t="str">
        <f t="shared" si="316"/>
        <v/>
      </c>
      <c r="HM42" s="218" t="str">
        <f t="shared" si="316"/>
        <v/>
      </c>
      <c r="HN42" s="218" t="str">
        <f t="shared" si="316"/>
        <v/>
      </c>
      <c r="HO42" s="218" t="str">
        <f t="shared" ref="HO42:HQ42" si="317">IF(SUM(HO200,HO357,HO514,HO671,HO828)=0,"",SUM(HO200,HO357,HO514,HO671,HO828))</f>
        <v/>
      </c>
      <c r="HP42" s="218" t="str">
        <f t="shared" si="317"/>
        <v/>
      </c>
      <c r="HQ42" s="218" t="str">
        <f t="shared" si="317"/>
        <v/>
      </c>
    </row>
    <row r="43" spans="1:225" s="73" customFormat="1" ht="18" hidden="1" customHeight="1" x14ac:dyDescent="0.25">
      <c r="A43" s="223" t="str">
        <f t="shared" ref="A43:B43" si="318">IF(A201="","",A201)</f>
        <v/>
      </c>
      <c r="B43" s="173" t="str">
        <f t="shared" si="318"/>
        <v/>
      </c>
      <c r="C43" s="218">
        <f t="shared" si="277"/>
        <v>0</v>
      </c>
      <c r="D43" s="218">
        <f t="shared" si="278"/>
        <v>0</v>
      </c>
      <c r="E43" s="219">
        <f t="shared" ref="E43:F43" si="319">IFERROR(AVERAGE(E201,E358,E515,E672,E829),"")</f>
        <v>0</v>
      </c>
      <c r="F43" s="219">
        <f t="shared" si="319"/>
        <v>0</v>
      </c>
      <c r="G43" s="176" t="str">
        <f t="shared" si="179"/>
        <v/>
      </c>
      <c r="H43" s="176" t="str">
        <f t="shared" si="179"/>
        <v/>
      </c>
      <c r="I43" s="226" t="str">
        <f t="shared" si="179"/>
        <v/>
      </c>
      <c r="J43" s="226" t="str">
        <f t="shared" si="179"/>
        <v/>
      </c>
      <c r="K43" s="227" t="str">
        <f t="shared" si="180"/>
        <v/>
      </c>
      <c r="L43" s="227">
        <f t="shared" si="180"/>
        <v>1</v>
      </c>
      <c r="M43" s="226" t="str">
        <f t="shared" si="181"/>
        <v/>
      </c>
      <c r="N43" s="226" t="str">
        <f t="shared" si="181"/>
        <v/>
      </c>
      <c r="O43" s="491"/>
      <c r="P43" s="218" t="str">
        <f t="shared" ref="P43:BI43" si="320">IF(SUM(P201,P358,P515,P672,P829)=0,"",SUM(P201,P358,P515,P672,P829))</f>
        <v/>
      </c>
      <c r="Q43" s="218" t="str">
        <f t="shared" si="320"/>
        <v/>
      </c>
      <c r="R43" s="218" t="str">
        <f t="shared" si="320"/>
        <v/>
      </c>
      <c r="S43" s="218" t="str">
        <f t="shared" si="320"/>
        <v/>
      </c>
      <c r="T43" s="218" t="str">
        <f t="shared" si="320"/>
        <v/>
      </c>
      <c r="U43" s="218" t="str">
        <f t="shared" si="320"/>
        <v/>
      </c>
      <c r="V43" s="218" t="str">
        <f t="shared" si="320"/>
        <v/>
      </c>
      <c r="W43" s="218" t="str">
        <f t="shared" si="320"/>
        <v/>
      </c>
      <c r="X43" s="218" t="str">
        <f t="shared" si="320"/>
        <v/>
      </c>
      <c r="Y43" s="218" t="str">
        <f t="shared" si="320"/>
        <v/>
      </c>
      <c r="Z43" s="218" t="str">
        <f t="shared" si="320"/>
        <v/>
      </c>
      <c r="AA43" s="218" t="str">
        <f t="shared" si="320"/>
        <v/>
      </c>
      <c r="AB43" s="218" t="str">
        <f t="shared" si="320"/>
        <v/>
      </c>
      <c r="AC43" s="218" t="str">
        <f t="shared" si="320"/>
        <v/>
      </c>
      <c r="AD43" s="218" t="str">
        <f t="shared" si="320"/>
        <v/>
      </c>
      <c r="AE43" s="218" t="str">
        <f t="shared" si="320"/>
        <v/>
      </c>
      <c r="AF43" s="218" t="str">
        <f t="shared" si="320"/>
        <v/>
      </c>
      <c r="AG43" s="218" t="str">
        <f t="shared" si="320"/>
        <v/>
      </c>
      <c r="AH43" s="218" t="str">
        <f t="shared" si="320"/>
        <v/>
      </c>
      <c r="AI43" s="218" t="str">
        <f t="shared" si="320"/>
        <v/>
      </c>
      <c r="AJ43" s="218" t="str">
        <f t="shared" si="320"/>
        <v/>
      </c>
      <c r="AK43" s="218" t="str">
        <f t="shared" si="320"/>
        <v/>
      </c>
      <c r="AL43" s="218" t="str">
        <f t="shared" si="320"/>
        <v/>
      </c>
      <c r="AM43" s="218" t="str">
        <f t="shared" si="320"/>
        <v/>
      </c>
      <c r="AN43" s="218" t="str">
        <f t="shared" si="320"/>
        <v/>
      </c>
      <c r="AO43" s="218" t="str">
        <f t="shared" si="320"/>
        <v/>
      </c>
      <c r="AP43" s="218" t="str">
        <f t="shared" si="320"/>
        <v/>
      </c>
      <c r="AQ43" s="218" t="str">
        <f t="shared" si="320"/>
        <v/>
      </c>
      <c r="AR43" s="218" t="str">
        <f t="shared" si="320"/>
        <v/>
      </c>
      <c r="AS43" s="218" t="str">
        <f t="shared" si="320"/>
        <v/>
      </c>
      <c r="AT43" s="218" t="str">
        <f t="shared" si="320"/>
        <v/>
      </c>
      <c r="AU43" s="218" t="str">
        <f t="shared" si="320"/>
        <v/>
      </c>
      <c r="AV43" s="218" t="str">
        <f t="shared" si="320"/>
        <v/>
      </c>
      <c r="AW43" s="218" t="str">
        <f t="shared" si="320"/>
        <v/>
      </c>
      <c r="AX43" s="218" t="str">
        <f t="shared" si="320"/>
        <v/>
      </c>
      <c r="AY43" s="218" t="str">
        <f t="shared" si="320"/>
        <v/>
      </c>
      <c r="AZ43" s="218" t="str">
        <f t="shared" si="320"/>
        <v/>
      </c>
      <c r="BA43" s="218" t="str">
        <f t="shared" si="320"/>
        <v/>
      </c>
      <c r="BB43" s="218" t="str">
        <f t="shared" si="320"/>
        <v/>
      </c>
      <c r="BC43" s="218" t="str">
        <f t="shared" si="320"/>
        <v/>
      </c>
      <c r="BD43" s="218" t="str">
        <f t="shared" si="320"/>
        <v/>
      </c>
      <c r="BE43" s="218" t="str">
        <f t="shared" si="320"/>
        <v/>
      </c>
      <c r="BF43" s="218" t="str">
        <f t="shared" si="320"/>
        <v/>
      </c>
      <c r="BG43" s="218" t="str">
        <f t="shared" si="320"/>
        <v/>
      </c>
      <c r="BH43" s="218" t="str">
        <f t="shared" si="320"/>
        <v/>
      </c>
      <c r="BI43" s="218" t="str">
        <f t="shared" si="320"/>
        <v/>
      </c>
      <c r="BJ43" s="218" t="str">
        <f t="shared" ref="BJ43:DU43" si="321">IF(SUM(BJ201,BJ358,BJ515,BJ672,BJ829)=0,"",SUM(BJ201,BJ358,BJ515,BJ672,BJ829))</f>
        <v/>
      </c>
      <c r="BK43" s="218" t="str">
        <f t="shared" si="321"/>
        <v/>
      </c>
      <c r="BL43" s="218" t="str">
        <f t="shared" si="321"/>
        <v/>
      </c>
      <c r="BM43" s="218" t="str">
        <f t="shared" si="321"/>
        <v/>
      </c>
      <c r="BN43" s="218" t="str">
        <f t="shared" si="321"/>
        <v/>
      </c>
      <c r="BO43" s="218" t="str">
        <f t="shared" si="321"/>
        <v/>
      </c>
      <c r="BP43" s="218" t="str">
        <f t="shared" si="321"/>
        <v/>
      </c>
      <c r="BQ43" s="218" t="str">
        <f t="shared" si="321"/>
        <v/>
      </c>
      <c r="BR43" s="218" t="str">
        <f t="shared" si="321"/>
        <v/>
      </c>
      <c r="BS43" s="218" t="str">
        <f t="shared" si="321"/>
        <v/>
      </c>
      <c r="BT43" s="218" t="str">
        <f t="shared" si="321"/>
        <v/>
      </c>
      <c r="BU43" s="218" t="str">
        <f t="shared" si="321"/>
        <v/>
      </c>
      <c r="BV43" s="218" t="str">
        <f t="shared" si="321"/>
        <v/>
      </c>
      <c r="BW43" s="218" t="str">
        <f t="shared" si="321"/>
        <v/>
      </c>
      <c r="BX43" s="218" t="str">
        <f t="shared" si="321"/>
        <v/>
      </c>
      <c r="BY43" s="218" t="str">
        <f t="shared" si="321"/>
        <v/>
      </c>
      <c r="BZ43" s="218" t="str">
        <f t="shared" si="321"/>
        <v/>
      </c>
      <c r="CA43" s="218" t="str">
        <f t="shared" si="321"/>
        <v/>
      </c>
      <c r="CB43" s="218" t="str">
        <f t="shared" si="321"/>
        <v/>
      </c>
      <c r="CC43" s="218" t="str">
        <f t="shared" si="321"/>
        <v/>
      </c>
      <c r="CD43" s="218" t="str">
        <f t="shared" si="321"/>
        <v/>
      </c>
      <c r="CE43" s="218" t="str">
        <f t="shared" si="321"/>
        <v/>
      </c>
      <c r="CF43" s="218" t="str">
        <f t="shared" si="321"/>
        <v/>
      </c>
      <c r="CG43" s="218" t="str">
        <f t="shared" si="321"/>
        <v/>
      </c>
      <c r="CH43" s="218" t="str">
        <f t="shared" si="321"/>
        <v/>
      </c>
      <c r="CI43" s="218" t="str">
        <f t="shared" si="321"/>
        <v/>
      </c>
      <c r="CJ43" s="218" t="str">
        <f t="shared" si="321"/>
        <v/>
      </c>
      <c r="CK43" s="218" t="str">
        <f t="shared" si="321"/>
        <v/>
      </c>
      <c r="CL43" s="218" t="str">
        <f t="shared" si="321"/>
        <v/>
      </c>
      <c r="CM43" s="218" t="str">
        <f t="shared" si="321"/>
        <v/>
      </c>
      <c r="CN43" s="218" t="str">
        <f t="shared" si="321"/>
        <v/>
      </c>
      <c r="CO43" s="218" t="str">
        <f t="shared" si="321"/>
        <v/>
      </c>
      <c r="CP43" s="218" t="str">
        <f t="shared" si="321"/>
        <v/>
      </c>
      <c r="CQ43" s="218" t="str">
        <f t="shared" si="321"/>
        <v/>
      </c>
      <c r="CR43" s="218" t="str">
        <f t="shared" si="321"/>
        <v/>
      </c>
      <c r="CS43" s="218" t="str">
        <f t="shared" si="321"/>
        <v/>
      </c>
      <c r="CT43" s="218" t="str">
        <f t="shared" si="321"/>
        <v/>
      </c>
      <c r="CU43" s="218" t="str">
        <f t="shared" si="321"/>
        <v/>
      </c>
      <c r="CV43" s="218" t="str">
        <f t="shared" si="321"/>
        <v/>
      </c>
      <c r="CW43" s="218" t="str">
        <f t="shared" si="321"/>
        <v/>
      </c>
      <c r="CX43" s="218" t="str">
        <f t="shared" si="321"/>
        <v/>
      </c>
      <c r="CY43" s="218" t="str">
        <f t="shared" si="321"/>
        <v/>
      </c>
      <c r="CZ43" s="218" t="str">
        <f t="shared" si="321"/>
        <v/>
      </c>
      <c r="DA43" s="218" t="str">
        <f t="shared" si="321"/>
        <v/>
      </c>
      <c r="DB43" s="218" t="str">
        <f t="shared" si="321"/>
        <v/>
      </c>
      <c r="DC43" s="218" t="str">
        <f t="shared" si="321"/>
        <v/>
      </c>
      <c r="DD43" s="218" t="str">
        <f t="shared" si="321"/>
        <v/>
      </c>
      <c r="DE43" s="218" t="str">
        <f t="shared" si="321"/>
        <v/>
      </c>
      <c r="DF43" s="218" t="str">
        <f t="shared" si="321"/>
        <v/>
      </c>
      <c r="DG43" s="218" t="str">
        <f t="shared" si="321"/>
        <v/>
      </c>
      <c r="DH43" s="218" t="str">
        <f t="shared" si="321"/>
        <v/>
      </c>
      <c r="DI43" s="218" t="str">
        <f t="shared" si="321"/>
        <v/>
      </c>
      <c r="DJ43" s="218" t="str">
        <f t="shared" si="321"/>
        <v/>
      </c>
      <c r="DK43" s="218" t="str">
        <f t="shared" si="321"/>
        <v/>
      </c>
      <c r="DL43" s="218" t="str">
        <f t="shared" si="321"/>
        <v/>
      </c>
      <c r="DM43" s="218" t="str">
        <f t="shared" si="321"/>
        <v/>
      </c>
      <c r="DN43" s="218" t="str">
        <f t="shared" si="321"/>
        <v/>
      </c>
      <c r="DO43" s="218" t="str">
        <f t="shared" si="321"/>
        <v/>
      </c>
      <c r="DP43" s="218" t="str">
        <f t="shared" si="321"/>
        <v/>
      </c>
      <c r="DQ43" s="218" t="str">
        <f t="shared" si="321"/>
        <v/>
      </c>
      <c r="DR43" s="218" t="str">
        <f t="shared" si="321"/>
        <v/>
      </c>
      <c r="DS43" s="218" t="str">
        <f t="shared" si="321"/>
        <v/>
      </c>
      <c r="DT43" s="218" t="str">
        <f t="shared" si="321"/>
        <v/>
      </c>
      <c r="DU43" s="218" t="str">
        <f t="shared" si="321"/>
        <v/>
      </c>
      <c r="DV43" s="218" t="str">
        <f t="shared" ref="DV43:EK43" si="322">IF(SUM(DV201,DV358,DV515,DV672,DV829)=0,"",SUM(DV201,DV358,DV515,DV672,DV829))</f>
        <v/>
      </c>
      <c r="DW43" s="218" t="str">
        <f t="shared" si="322"/>
        <v/>
      </c>
      <c r="DX43" s="218" t="str">
        <f t="shared" si="322"/>
        <v/>
      </c>
      <c r="DY43" s="218" t="str">
        <f t="shared" si="322"/>
        <v/>
      </c>
      <c r="DZ43" s="218" t="str">
        <f t="shared" si="322"/>
        <v/>
      </c>
      <c r="EA43" s="218" t="str">
        <f t="shared" si="322"/>
        <v/>
      </c>
      <c r="EB43" s="218" t="str">
        <f t="shared" si="322"/>
        <v/>
      </c>
      <c r="EC43" s="218" t="str">
        <f t="shared" si="322"/>
        <v/>
      </c>
      <c r="ED43" s="218" t="str">
        <f t="shared" si="322"/>
        <v/>
      </c>
      <c r="EE43" s="218" t="str">
        <f t="shared" si="322"/>
        <v/>
      </c>
      <c r="EF43" s="218" t="str">
        <f t="shared" si="322"/>
        <v/>
      </c>
      <c r="EG43" s="218" t="str">
        <f t="shared" si="322"/>
        <v/>
      </c>
      <c r="EH43" s="218" t="str">
        <f t="shared" si="322"/>
        <v/>
      </c>
      <c r="EI43" s="218" t="str">
        <f t="shared" si="322"/>
        <v/>
      </c>
      <c r="EJ43" s="218" t="str">
        <f t="shared" si="322"/>
        <v/>
      </c>
      <c r="EK43" s="218" t="str">
        <f t="shared" si="322"/>
        <v/>
      </c>
      <c r="EL43" s="218" t="str">
        <f t="shared" ref="EL43:FK43" si="323">IF(SUM(EL201,EL358,EL515,EL672,EL829)=0,"",SUM(EL201,EL358,EL515,EL672,EL829))</f>
        <v/>
      </c>
      <c r="EM43" s="218" t="str">
        <f t="shared" si="323"/>
        <v/>
      </c>
      <c r="EN43" s="218" t="str">
        <f t="shared" si="323"/>
        <v/>
      </c>
      <c r="EO43" s="218" t="str">
        <f t="shared" si="323"/>
        <v/>
      </c>
      <c r="EP43" s="218" t="str">
        <f t="shared" si="323"/>
        <v/>
      </c>
      <c r="EQ43" s="218" t="str">
        <f t="shared" si="323"/>
        <v/>
      </c>
      <c r="ER43" s="218" t="str">
        <f t="shared" si="323"/>
        <v/>
      </c>
      <c r="ES43" s="218" t="str">
        <f t="shared" si="323"/>
        <v/>
      </c>
      <c r="ET43" s="218" t="str">
        <f t="shared" si="323"/>
        <v/>
      </c>
      <c r="EU43" s="218" t="str">
        <f t="shared" si="323"/>
        <v/>
      </c>
      <c r="EV43" s="218" t="str">
        <f t="shared" si="323"/>
        <v/>
      </c>
      <c r="EW43" s="218" t="str">
        <f t="shared" si="323"/>
        <v/>
      </c>
      <c r="EX43" s="218" t="str">
        <f t="shared" si="323"/>
        <v/>
      </c>
      <c r="EY43" s="218" t="str">
        <f t="shared" si="323"/>
        <v/>
      </c>
      <c r="EZ43" s="218" t="str">
        <f t="shared" si="323"/>
        <v/>
      </c>
      <c r="FA43" s="218" t="str">
        <f t="shared" si="323"/>
        <v/>
      </c>
      <c r="FB43" s="218" t="str">
        <f t="shared" si="323"/>
        <v/>
      </c>
      <c r="FC43" s="218" t="str">
        <f t="shared" si="323"/>
        <v/>
      </c>
      <c r="FD43" s="218" t="str">
        <f t="shared" si="323"/>
        <v/>
      </c>
      <c r="FE43" s="218" t="str">
        <f t="shared" si="323"/>
        <v/>
      </c>
      <c r="FF43" s="218" t="str">
        <f t="shared" si="323"/>
        <v/>
      </c>
      <c r="FG43" s="218" t="str">
        <f t="shared" si="323"/>
        <v/>
      </c>
      <c r="FH43" s="218" t="str">
        <f t="shared" si="323"/>
        <v/>
      </c>
      <c r="FI43" s="218" t="str">
        <f t="shared" si="323"/>
        <v/>
      </c>
      <c r="FJ43" s="218" t="str">
        <f t="shared" si="323"/>
        <v/>
      </c>
      <c r="FK43" s="218" t="str">
        <f t="shared" si="323"/>
        <v/>
      </c>
      <c r="FL43" s="218" t="str">
        <f t="shared" ref="FL43:HN43" si="324">IF(SUM(FL201,FL358,FL515,FL672,FL829)=0,"",SUM(FL201,FL358,FL515,FL672,FL829))</f>
        <v/>
      </c>
      <c r="FM43" s="218" t="str">
        <f t="shared" si="324"/>
        <v/>
      </c>
      <c r="FN43" s="218" t="str">
        <f t="shared" si="324"/>
        <v/>
      </c>
      <c r="FO43" s="218" t="str">
        <f t="shared" si="324"/>
        <v/>
      </c>
      <c r="FP43" s="218" t="str">
        <f t="shared" si="324"/>
        <v/>
      </c>
      <c r="FQ43" s="218" t="str">
        <f t="shared" si="324"/>
        <v/>
      </c>
      <c r="FR43" s="218" t="str">
        <f t="shared" si="324"/>
        <v/>
      </c>
      <c r="FS43" s="218" t="str">
        <f t="shared" si="324"/>
        <v/>
      </c>
      <c r="FT43" s="218" t="str">
        <f t="shared" si="324"/>
        <v/>
      </c>
      <c r="FU43" s="218" t="str">
        <f t="shared" si="324"/>
        <v/>
      </c>
      <c r="FV43" s="218" t="str">
        <f t="shared" si="324"/>
        <v/>
      </c>
      <c r="FW43" s="218" t="str">
        <f t="shared" si="324"/>
        <v/>
      </c>
      <c r="FX43" s="218" t="str">
        <f t="shared" si="324"/>
        <v/>
      </c>
      <c r="FY43" s="218" t="str">
        <f t="shared" si="324"/>
        <v/>
      </c>
      <c r="FZ43" s="218" t="str">
        <f t="shared" si="324"/>
        <v/>
      </c>
      <c r="GA43" s="218" t="str">
        <f t="shared" si="324"/>
        <v/>
      </c>
      <c r="GB43" s="218" t="str">
        <f t="shared" si="324"/>
        <v/>
      </c>
      <c r="GC43" s="218" t="str">
        <f t="shared" si="324"/>
        <v/>
      </c>
      <c r="GD43" s="218" t="str">
        <f t="shared" si="324"/>
        <v/>
      </c>
      <c r="GE43" s="218" t="str">
        <f t="shared" si="324"/>
        <v/>
      </c>
      <c r="GF43" s="218" t="str">
        <f t="shared" si="324"/>
        <v/>
      </c>
      <c r="GG43" s="218" t="str">
        <f t="shared" si="324"/>
        <v/>
      </c>
      <c r="GH43" s="218" t="str">
        <f t="shared" si="324"/>
        <v/>
      </c>
      <c r="GI43" s="218" t="str">
        <f t="shared" si="324"/>
        <v/>
      </c>
      <c r="GJ43" s="218" t="str">
        <f t="shared" si="324"/>
        <v/>
      </c>
      <c r="GK43" s="218" t="str">
        <f t="shared" si="324"/>
        <v/>
      </c>
      <c r="GL43" s="218" t="str">
        <f t="shared" si="324"/>
        <v/>
      </c>
      <c r="GM43" s="218" t="str">
        <f t="shared" si="324"/>
        <v/>
      </c>
      <c r="GN43" s="218" t="str">
        <f t="shared" si="324"/>
        <v/>
      </c>
      <c r="GO43" s="218" t="str">
        <f t="shared" si="324"/>
        <v/>
      </c>
      <c r="GP43" s="218" t="str">
        <f t="shared" si="324"/>
        <v/>
      </c>
      <c r="GQ43" s="218" t="str">
        <f t="shared" si="324"/>
        <v/>
      </c>
      <c r="GR43" s="218" t="str">
        <f t="shared" si="324"/>
        <v/>
      </c>
      <c r="GS43" s="218" t="str">
        <f t="shared" si="324"/>
        <v/>
      </c>
      <c r="GT43" s="218" t="str">
        <f t="shared" si="324"/>
        <v/>
      </c>
      <c r="GU43" s="218" t="str">
        <f t="shared" si="324"/>
        <v/>
      </c>
      <c r="GV43" s="218" t="str">
        <f t="shared" si="324"/>
        <v/>
      </c>
      <c r="GW43" s="218" t="str">
        <f t="shared" si="324"/>
        <v/>
      </c>
      <c r="GX43" s="218" t="str">
        <f t="shared" si="324"/>
        <v/>
      </c>
      <c r="GY43" s="218" t="str">
        <f t="shared" si="324"/>
        <v/>
      </c>
      <c r="GZ43" s="218" t="str">
        <f t="shared" si="324"/>
        <v/>
      </c>
      <c r="HA43" s="218" t="str">
        <f t="shared" si="324"/>
        <v/>
      </c>
      <c r="HB43" s="218" t="str">
        <f t="shared" si="324"/>
        <v/>
      </c>
      <c r="HC43" s="218" t="str">
        <f t="shared" si="324"/>
        <v/>
      </c>
      <c r="HD43" s="218" t="str">
        <f t="shared" si="324"/>
        <v/>
      </c>
      <c r="HE43" s="218" t="str">
        <f t="shared" si="324"/>
        <v/>
      </c>
      <c r="HF43" s="218" t="str">
        <f t="shared" si="324"/>
        <v/>
      </c>
      <c r="HG43" s="218" t="str">
        <f t="shared" si="324"/>
        <v/>
      </c>
      <c r="HH43" s="218" t="str">
        <f t="shared" si="324"/>
        <v/>
      </c>
      <c r="HI43" s="218" t="str">
        <f t="shared" si="324"/>
        <v/>
      </c>
      <c r="HJ43" s="218" t="str">
        <f t="shared" si="324"/>
        <v/>
      </c>
      <c r="HK43" s="218" t="str">
        <f t="shared" si="324"/>
        <v/>
      </c>
      <c r="HL43" s="218" t="str">
        <f t="shared" si="324"/>
        <v/>
      </c>
      <c r="HM43" s="218" t="str">
        <f t="shared" si="324"/>
        <v/>
      </c>
      <c r="HN43" s="218" t="str">
        <f t="shared" si="324"/>
        <v/>
      </c>
      <c r="HO43" s="218" t="str">
        <f t="shared" ref="HO43:HQ43" si="325">IF(SUM(HO201,HO358,HO515,HO672,HO829)=0,"",SUM(HO201,HO358,HO515,HO672,HO829))</f>
        <v/>
      </c>
      <c r="HP43" s="218" t="str">
        <f t="shared" si="325"/>
        <v/>
      </c>
      <c r="HQ43" s="218" t="str">
        <f t="shared" si="325"/>
        <v/>
      </c>
    </row>
    <row r="44" spans="1:225" s="73" customFormat="1" ht="18" hidden="1" customHeight="1" x14ac:dyDescent="0.25">
      <c r="A44" s="223" t="str">
        <f t="shared" ref="A44:B44" si="326">IF(A202="","",A202)</f>
        <v/>
      </c>
      <c r="B44" s="173" t="str">
        <f t="shared" si="326"/>
        <v/>
      </c>
      <c r="C44" s="218">
        <f t="shared" si="277"/>
        <v>0</v>
      </c>
      <c r="D44" s="218">
        <f t="shared" si="278"/>
        <v>0</v>
      </c>
      <c r="E44" s="219">
        <f t="shared" ref="E44:F44" si="327">IFERROR(AVERAGE(E202,E359,E516,E673,E830),"")</f>
        <v>0</v>
      </c>
      <c r="F44" s="219">
        <f t="shared" si="327"/>
        <v>0</v>
      </c>
      <c r="G44" s="176" t="str">
        <f t="shared" si="179"/>
        <v/>
      </c>
      <c r="H44" s="176" t="str">
        <f t="shared" si="179"/>
        <v/>
      </c>
      <c r="I44" s="226" t="str">
        <f t="shared" si="179"/>
        <v/>
      </c>
      <c r="J44" s="226" t="str">
        <f t="shared" si="179"/>
        <v/>
      </c>
      <c r="K44" s="227" t="str">
        <f t="shared" si="180"/>
        <v/>
      </c>
      <c r="L44" s="227">
        <f t="shared" si="180"/>
        <v>1</v>
      </c>
      <c r="M44" s="226" t="str">
        <f t="shared" si="181"/>
        <v/>
      </c>
      <c r="N44" s="226" t="str">
        <f t="shared" si="181"/>
        <v/>
      </c>
      <c r="O44" s="491"/>
      <c r="P44" s="218" t="str">
        <f t="shared" ref="P44:BI44" si="328">IF(SUM(P202,P359,P516,P673,P830)=0,"",SUM(P202,P359,P516,P673,P830))</f>
        <v/>
      </c>
      <c r="Q44" s="218" t="str">
        <f t="shared" si="328"/>
        <v/>
      </c>
      <c r="R44" s="218" t="str">
        <f t="shared" si="328"/>
        <v/>
      </c>
      <c r="S44" s="218" t="str">
        <f t="shared" si="328"/>
        <v/>
      </c>
      <c r="T44" s="218" t="str">
        <f t="shared" si="328"/>
        <v/>
      </c>
      <c r="U44" s="218" t="str">
        <f t="shared" si="328"/>
        <v/>
      </c>
      <c r="V44" s="218" t="str">
        <f t="shared" si="328"/>
        <v/>
      </c>
      <c r="W44" s="218" t="str">
        <f t="shared" si="328"/>
        <v/>
      </c>
      <c r="X44" s="218" t="str">
        <f t="shared" si="328"/>
        <v/>
      </c>
      <c r="Y44" s="218" t="str">
        <f t="shared" si="328"/>
        <v/>
      </c>
      <c r="Z44" s="218" t="str">
        <f t="shared" si="328"/>
        <v/>
      </c>
      <c r="AA44" s="218" t="str">
        <f t="shared" si="328"/>
        <v/>
      </c>
      <c r="AB44" s="218" t="str">
        <f t="shared" si="328"/>
        <v/>
      </c>
      <c r="AC44" s="218" t="str">
        <f t="shared" si="328"/>
        <v/>
      </c>
      <c r="AD44" s="218" t="str">
        <f t="shared" si="328"/>
        <v/>
      </c>
      <c r="AE44" s="218" t="str">
        <f t="shared" si="328"/>
        <v/>
      </c>
      <c r="AF44" s="218" t="str">
        <f t="shared" si="328"/>
        <v/>
      </c>
      <c r="AG44" s="218" t="str">
        <f t="shared" si="328"/>
        <v/>
      </c>
      <c r="AH44" s="218" t="str">
        <f t="shared" si="328"/>
        <v/>
      </c>
      <c r="AI44" s="218" t="str">
        <f t="shared" si="328"/>
        <v/>
      </c>
      <c r="AJ44" s="218" t="str">
        <f t="shared" si="328"/>
        <v/>
      </c>
      <c r="AK44" s="218" t="str">
        <f t="shared" si="328"/>
        <v/>
      </c>
      <c r="AL44" s="218" t="str">
        <f t="shared" si="328"/>
        <v/>
      </c>
      <c r="AM44" s="218" t="str">
        <f t="shared" si="328"/>
        <v/>
      </c>
      <c r="AN44" s="218" t="str">
        <f t="shared" si="328"/>
        <v/>
      </c>
      <c r="AO44" s="218" t="str">
        <f t="shared" si="328"/>
        <v/>
      </c>
      <c r="AP44" s="218" t="str">
        <f t="shared" si="328"/>
        <v/>
      </c>
      <c r="AQ44" s="218" t="str">
        <f t="shared" si="328"/>
        <v/>
      </c>
      <c r="AR44" s="218" t="str">
        <f t="shared" si="328"/>
        <v/>
      </c>
      <c r="AS44" s="218" t="str">
        <f t="shared" si="328"/>
        <v/>
      </c>
      <c r="AT44" s="218" t="str">
        <f t="shared" si="328"/>
        <v/>
      </c>
      <c r="AU44" s="218" t="str">
        <f t="shared" si="328"/>
        <v/>
      </c>
      <c r="AV44" s="218" t="str">
        <f t="shared" si="328"/>
        <v/>
      </c>
      <c r="AW44" s="218" t="str">
        <f t="shared" si="328"/>
        <v/>
      </c>
      <c r="AX44" s="218" t="str">
        <f t="shared" si="328"/>
        <v/>
      </c>
      <c r="AY44" s="218" t="str">
        <f t="shared" si="328"/>
        <v/>
      </c>
      <c r="AZ44" s="218" t="str">
        <f t="shared" si="328"/>
        <v/>
      </c>
      <c r="BA44" s="218" t="str">
        <f t="shared" si="328"/>
        <v/>
      </c>
      <c r="BB44" s="218" t="str">
        <f t="shared" si="328"/>
        <v/>
      </c>
      <c r="BC44" s="218" t="str">
        <f t="shared" si="328"/>
        <v/>
      </c>
      <c r="BD44" s="218" t="str">
        <f t="shared" si="328"/>
        <v/>
      </c>
      <c r="BE44" s="218" t="str">
        <f t="shared" si="328"/>
        <v/>
      </c>
      <c r="BF44" s="218" t="str">
        <f t="shared" si="328"/>
        <v/>
      </c>
      <c r="BG44" s="218" t="str">
        <f t="shared" si="328"/>
        <v/>
      </c>
      <c r="BH44" s="218" t="str">
        <f t="shared" si="328"/>
        <v/>
      </c>
      <c r="BI44" s="218" t="str">
        <f t="shared" si="328"/>
        <v/>
      </c>
      <c r="BJ44" s="218" t="str">
        <f t="shared" ref="BJ44:DU44" si="329">IF(SUM(BJ202,BJ359,BJ516,BJ673,BJ830)=0,"",SUM(BJ202,BJ359,BJ516,BJ673,BJ830))</f>
        <v/>
      </c>
      <c r="BK44" s="218" t="str">
        <f t="shared" si="329"/>
        <v/>
      </c>
      <c r="BL44" s="218" t="str">
        <f t="shared" si="329"/>
        <v/>
      </c>
      <c r="BM44" s="218" t="str">
        <f t="shared" si="329"/>
        <v/>
      </c>
      <c r="BN44" s="218" t="str">
        <f t="shared" si="329"/>
        <v/>
      </c>
      <c r="BO44" s="218" t="str">
        <f t="shared" si="329"/>
        <v/>
      </c>
      <c r="BP44" s="218" t="str">
        <f t="shared" si="329"/>
        <v/>
      </c>
      <c r="BQ44" s="218" t="str">
        <f t="shared" si="329"/>
        <v/>
      </c>
      <c r="BR44" s="218" t="str">
        <f t="shared" si="329"/>
        <v/>
      </c>
      <c r="BS44" s="218" t="str">
        <f t="shared" si="329"/>
        <v/>
      </c>
      <c r="BT44" s="218" t="str">
        <f t="shared" si="329"/>
        <v/>
      </c>
      <c r="BU44" s="218" t="str">
        <f t="shared" si="329"/>
        <v/>
      </c>
      <c r="BV44" s="218" t="str">
        <f t="shared" si="329"/>
        <v/>
      </c>
      <c r="BW44" s="218" t="str">
        <f t="shared" si="329"/>
        <v/>
      </c>
      <c r="BX44" s="218" t="str">
        <f t="shared" si="329"/>
        <v/>
      </c>
      <c r="BY44" s="218" t="str">
        <f t="shared" si="329"/>
        <v/>
      </c>
      <c r="BZ44" s="218" t="str">
        <f t="shared" si="329"/>
        <v/>
      </c>
      <c r="CA44" s="218" t="str">
        <f t="shared" si="329"/>
        <v/>
      </c>
      <c r="CB44" s="218" t="str">
        <f t="shared" si="329"/>
        <v/>
      </c>
      <c r="CC44" s="218" t="str">
        <f t="shared" si="329"/>
        <v/>
      </c>
      <c r="CD44" s="218" t="str">
        <f t="shared" si="329"/>
        <v/>
      </c>
      <c r="CE44" s="218" t="str">
        <f t="shared" si="329"/>
        <v/>
      </c>
      <c r="CF44" s="218" t="str">
        <f t="shared" si="329"/>
        <v/>
      </c>
      <c r="CG44" s="218" t="str">
        <f t="shared" si="329"/>
        <v/>
      </c>
      <c r="CH44" s="218" t="str">
        <f t="shared" si="329"/>
        <v/>
      </c>
      <c r="CI44" s="218" t="str">
        <f t="shared" si="329"/>
        <v/>
      </c>
      <c r="CJ44" s="218" t="str">
        <f t="shared" si="329"/>
        <v/>
      </c>
      <c r="CK44" s="218" t="str">
        <f t="shared" si="329"/>
        <v/>
      </c>
      <c r="CL44" s="218" t="str">
        <f t="shared" si="329"/>
        <v/>
      </c>
      <c r="CM44" s="218" t="str">
        <f t="shared" si="329"/>
        <v/>
      </c>
      <c r="CN44" s="218" t="str">
        <f t="shared" si="329"/>
        <v/>
      </c>
      <c r="CO44" s="218" t="str">
        <f t="shared" si="329"/>
        <v/>
      </c>
      <c r="CP44" s="218" t="str">
        <f t="shared" si="329"/>
        <v/>
      </c>
      <c r="CQ44" s="218" t="str">
        <f t="shared" si="329"/>
        <v/>
      </c>
      <c r="CR44" s="218" t="str">
        <f t="shared" si="329"/>
        <v/>
      </c>
      <c r="CS44" s="218" t="str">
        <f t="shared" si="329"/>
        <v/>
      </c>
      <c r="CT44" s="218" t="str">
        <f t="shared" si="329"/>
        <v/>
      </c>
      <c r="CU44" s="218" t="str">
        <f t="shared" si="329"/>
        <v/>
      </c>
      <c r="CV44" s="218" t="str">
        <f t="shared" si="329"/>
        <v/>
      </c>
      <c r="CW44" s="218" t="str">
        <f t="shared" si="329"/>
        <v/>
      </c>
      <c r="CX44" s="218" t="str">
        <f t="shared" si="329"/>
        <v/>
      </c>
      <c r="CY44" s="218" t="str">
        <f t="shared" si="329"/>
        <v/>
      </c>
      <c r="CZ44" s="218" t="str">
        <f t="shared" si="329"/>
        <v/>
      </c>
      <c r="DA44" s="218" t="str">
        <f t="shared" si="329"/>
        <v/>
      </c>
      <c r="DB44" s="218" t="str">
        <f t="shared" si="329"/>
        <v/>
      </c>
      <c r="DC44" s="218" t="str">
        <f t="shared" si="329"/>
        <v/>
      </c>
      <c r="DD44" s="218" t="str">
        <f t="shared" si="329"/>
        <v/>
      </c>
      <c r="DE44" s="218" t="str">
        <f t="shared" si="329"/>
        <v/>
      </c>
      <c r="DF44" s="218" t="str">
        <f t="shared" si="329"/>
        <v/>
      </c>
      <c r="DG44" s="218" t="str">
        <f t="shared" si="329"/>
        <v/>
      </c>
      <c r="DH44" s="218" t="str">
        <f t="shared" si="329"/>
        <v/>
      </c>
      <c r="DI44" s="218" t="str">
        <f t="shared" si="329"/>
        <v/>
      </c>
      <c r="DJ44" s="218" t="str">
        <f t="shared" si="329"/>
        <v/>
      </c>
      <c r="DK44" s="218" t="str">
        <f t="shared" si="329"/>
        <v/>
      </c>
      <c r="DL44" s="218" t="str">
        <f t="shared" si="329"/>
        <v/>
      </c>
      <c r="DM44" s="218" t="str">
        <f t="shared" si="329"/>
        <v/>
      </c>
      <c r="DN44" s="218" t="str">
        <f t="shared" si="329"/>
        <v/>
      </c>
      <c r="DO44" s="218" t="str">
        <f t="shared" si="329"/>
        <v/>
      </c>
      <c r="DP44" s="218" t="str">
        <f t="shared" si="329"/>
        <v/>
      </c>
      <c r="DQ44" s="218" t="str">
        <f t="shared" si="329"/>
        <v/>
      </c>
      <c r="DR44" s="218" t="str">
        <f t="shared" si="329"/>
        <v/>
      </c>
      <c r="DS44" s="218" t="str">
        <f t="shared" si="329"/>
        <v/>
      </c>
      <c r="DT44" s="218" t="str">
        <f t="shared" si="329"/>
        <v/>
      </c>
      <c r="DU44" s="218" t="str">
        <f t="shared" si="329"/>
        <v/>
      </c>
      <c r="DV44" s="218" t="str">
        <f t="shared" ref="DV44:EK44" si="330">IF(SUM(DV202,DV359,DV516,DV673,DV830)=0,"",SUM(DV202,DV359,DV516,DV673,DV830))</f>
        <v/>
      </c>
      <c r="DW44" s="218" t="str">
        <f t="shared" si="330"/>
        <v/>
      </c>
      <c r="DX44" s="218" t="str">
        <f t="shared" si="330"/>
        <v/>
      </c>
      <c r="DY44" s="218" t="str">
        <f t="shared" si="330"/>
        <v/>
      </c>
      <c r="DZ44" s="218" t="str">
        <f t="shared" si="330"/>
        <v/>
      </c>
      <c r="EA44" s="218" t="str">
        <f t="shared" si="330"/>
        <v/>
      </c>
      <c r="EB44" s="218" t="str">
        <f t="shared" si="330"/>
        <v/>
      </c>
      <c r="EC44" s="218" t="str">
        <f t="shared" si="330"/>
        <v/>
      </c>
      <c r="ED44" s="218" t="str">
        <f t="shared" si="330"/>
        <v/>
      </c>
      <c r="EE44" s="218" t="str">
        <f t="shared" si="330"/>
        <v/>
      </c>
      <c r="EF44" s="218" t="str">
        <f t="shared" si="330"/>
        <v/>
      </c>
      <c r="EG44" s="218" t="str">
        <f t="shared" si="330"/>
        <v/>
      </c>
      <c r="EH44" s="218" t="str">
        <f t="shared" si="330"/>
        <v/>
      </c>
      <c r="EI44" s="218" t="str">
        <f t="shared" si="330"/>
        <v/>
      </c>
      <c r="EJ44" s="218" t="str">
        <f t="shared" si="330"/>
        <v/>
      </c>
      <c r="EK44" s="218" t="str">
        <f t="shared" si="330"/>
        <v/>
      </c>
      <c r="EL44" s="218" t="str">
        <f t="shared" ref="EL44:FK44" si="331">IF(SUM(EL202,EL359,EL516,EL673,EL830)=0,"",SUM(EL202,EL359,EL516,EL673,EL830))</f>
        <v/>
      </c>
      <c r="EM44" s="218" t="str">
        <f t="shared" si="331"/>
        <v/>
      </c>
      <c r="EN44" s="218" t="str">
        <f t="shared" si="331"/>
        <v/>
      </c>
      <c r="EO44" s="218" t="str">
        <f t="shared" si="331"/>
        <v/>
      </c>
      <c r="EP44" s="218" t="str">
        <f t="shared" si="331"/>
        <v/>
      </c>
      <c r="EQ44" s="218" t="str">
        <f t="shared" si="331"/>
        <v/>
      </c>
      <c r="ER44" s="218" t="str">
        <f t="shared" si="331"/>
        <v/>
      </c>
      <c r="ES44" s="218" t="str">
        <f t="shared" si="331"/>
        <v/>
      </c>
      <c r="ET44" s="218" t="str">
        <f t="shared" si="331"/>
        <v/>
      </c>
      <c r="EU44" s="218" t="str">
        <f t="shared" si="331"/>
        <v/>
      </c>
      <c r="EV44" s="218" t="str">
        <f t="shared" si="331"/>
        <v/>
      </c>
      <c r="EW44" s="218" t="str">
        <f t="shared" si="331"/>
        <v/>
      </c>
      <c r="EX44" s="218" t="str">
        <f t="shared" si="331"/>
        <v/>
      </c>
      <c r="EY44" s="218" t="str">
        <f t="shared" si="331"/>
        <v/>
      </c>
      <c r="EZ44" s="218" t="str">
        <f t="shared" si="331"/>
        <v/>
      </c>
      <c r="FA44" s="218" t="str">
        <f t="shared" si="331"/>
        <v/>
      </c>
      <c r="FB44" s="218" t="str">
        <f t="shared" si="331"/>
        <v/>
      </c>
      <c r="FC44" s="218" t="str">
        <f t="shared" si="331"/>
        <v/>
      </c>
      <c r="FD44" s="218" t="str">
        <f t="shared" si="331"/>
        <v/>
      </c>
      <c r="FE44" s="218" t="str">
        <f t="shared" si="331"/>
        <v/>
      </c>
      <c r="FF44" s="218" t="str">
        <f t="shared" si="331"/>
        <v/>
      </c>
      <c r="FG44" s="218" t="str">
        <f t="shared" si="331"/>
        <v/>
      </c>
      <c r="FH44" s="218" t="str">
        <f t="shared" si="331"/>
        <v/>
      </c>
      <c r="FI44" s="218" t="str">
        <f t="shared" si="331"/>
        <v/>
      </c>
      <c r="FJ44" s="218" t="str">
        <f t="shared" si="331"/>
        <v/>
      </c>
      <c r="FK44" s="218" t="str">
        <f t="shared" si="331"/>
        <v/>
      </c>
      <c r="FL44" s="218" t="str">
        <f t="shared" ref="FL44:HN44" si="332">IF(SUM(FL202,FL359,FL516,FL673,FL830)=0,"",SUM(FL202,FL359,FL516,FL673,FL830))</f>
        <v/>
      </c>
      <c r="FM44" s="218" t="str">
        <f t="shared" si="332"/>
        <v/>
      </c>
      <c r="FN44" s="218" t="str">
        <f t="shared" si="332"/>
        <v/>
      </c>
      <c r="FO44" s="218" t="str">
        <f t="shared" si="332"/>
        <v/>
      </c>
      <c r="FP44" s="218" t="str">
        <f t="shared" si="332"/>
        <v/>
      </c>
      <c r="FQ44" s="218" t="str">
        <f t="shared" si="332"/>
        <v/>
      </c>
      <c r="FR44" s="218" t="str">
        <f t="shared" si="332"/>
        <v/>
      </c>
      <c r="FS44" s="218" t="str">
        <f t="shared" si="332"/>
        <v/>
      </c>
      <c r="FT44" s="218" t="str">
        <f t="shared" si="332"/>
        <v/>
      </c>
      <c r="FU44" s="218" t="str">
        <f t="shared" si="332"/>
        <v/>
      </c>
      <c r="FV44" s="218" t="str">
        <f t="shared" si="332"/>
        <v/>
      </c>
      <c r="FW44" s="218" t="str">
        <f t="shared" si="332"/>
        <v/>
      </c>
      <c r="FX44" s="218" t="str">
        <f t="shared" si="332"/>
        <v/>
      </c>
      <c r="FY44" s="218" t="str">
        <f t="shared" si="332"/>
        <v/>
      </c>
      <c r="FZ44" s="218" t="str">
        <f t="shared" si="332"/>
        <v/>
      </c>
      <c r="GA44" s="218" t="str">
        <f t="shared" si="332"/>
        <v/>
      </c>
      <c r="GB44" s="218" t="str">
        <f t="shared" si="332"/>
        <v/>
      </c>
      <c r="GC44" s="218" t="str">
        <f t="shared" si="332"/>
        <v/>
      </c>
      <c r="GD44" s="218" t="str">
        <f t="shared" si="332"/>
        <v/>
      </c>
      <c r="GE44" s="218" t="str">
        <f t="shared" si="332"/>
        <v/>
      </c>
      <c r="GF44" s="218" t="str">
        <f t="shared" si="332"/>
        <v/>
      </c>
      <c r="GG44" s="218" t="str">
        <f t="shared" si="332"/>
        <v/>
      </c>
      <c r="GH44" s="218" t="str">
        <f t="shared" si="332"/>
        <v/>
      </c>
      <c r="GI44" s="218" t="str">
        <f t="shared" si="332"/>
        <v/>
      </c>
      <c r="GJ44" s="218" t="str">
        <f t="shared" si="332"/>
        <v/>
      </c>
      <c r="GK44" s="218" t="str">
        <f t="shared" si="332"/>
        <v/>
      </c>
      <c r="GL44" s="218" t="str">
        <f t="shared" si="332"/>
        <v/>
      </c>
      <c r="GM44" s="218" t="str">
        <f t="shared" si="332"/>
        <v/>
      </c>
      <c r="GN44" s="218" t="str">
        <f t="shared" si="332"/>
        <v/>
      </c>
      <c r="GO44" s="218" t="str">
        <f t="shared" si="332"/>
        <v/>
      </c>
      <c r="GP44" s="218" t="str">
        <f t="shared" si="332"/>
        <v/>
      </c>
      <c r="GQ44" s="218" t="str">
        <f t="shared" si="332"/>
        <v/>
      </c>
      <c r="GR44" s="218" t="str">
        <f t="shared" si="332"/>
        <v/>
      </c>
      <c r="GS44" s="218" t="str">
        <f t="shared" si="332"/>
        <v/>
      </c>
      <c r="GT44" s="218" t="str">
        <f t="shared" si="332"/>
        <v/>
      </c>
      <c r="GU44" s="218" t="str">
        <f t="shared" si="332"/>
        <v/>
      </c>
      <c r="GV44" s="218" t="str">
        <f t="shared" si="332"/>
        <v/>
      </c>
      <c r="GW44" s="218" t="str">
        <f t="shared" si="332"/>
        <v/>
      </c>
      <c r="GX44" s="218" t="str">
        <f t="shared" si="332"/>
        <v/>
      </c>
      <c r="GY44" s="218" t="str">
        <f t="shared" si="332"/>
        <v/>
      </c>
      <c r="GZ44" s="218" t="str">
        <f t="shared" si="332"/>
        <v/>
      </c>
      <c r="HA44" s="218" t="str">
        <f t="shared" si="332"/>
        <v/>
      </c>
      <c r="HB44" s="218" t="str">
        <f t="shared" si="332"/>
        <v/>
      </c>
      <c r="HC44" s="218" t="str">
        <f t="shared" si="332"/>
        <v/>
      </c>
      <c r="HD44" s="218" t="str">
        <f t="shared" si="332"/>
        <v/>
      </c>
      <c r="HE44" s="218" t="str">
        <f t="shared" si="332"/>
        <v/>
      </c>
      <c r="HF44" s="218" t="str">
        <f t="shared" si="332"/>
        <v/>
      </c>
      <c r="HG44" s="218" t="str">
        <f t="shared" si="332"/>
        <v/>
      </c>
      <c r="HH44" s="218" t="str">
        <f t="shared" si="332"/>
        <v/>
      </c>
      <c r="HI44" s="218" t="str">
        <f t="shared" si="332"/>
        <v/>
      </c>
      <c r="HJ44" s="218" t="str">
        <f t="shared" si="332"/>
        <v/>
      </c>
      <c r="HK44" s="218" t="str">
        <f t="shared" si="332"/>
        <v/>
      </c>
      <c r="HL44" s="218" t="str">
        <f t="shared" si="332"/>
        <v/>
      </c>
      <c r="HM44" s="218" t="str">
        <f t="shared" si="332"/>
        <v/>
      </c>
      <c r="HN44" s="218" t="str">
        <f t="shared" si="332"/>
        <v/>
      </c>
      <c r="HO44" s="218" t="str">
        <f t="shared" ref="HO44:HQ44" si="333">IF(SUM(HO202,HO359,HO516,HO673,HO830)=0,"",SUM(HO202,HO359,HO516,HO673,HO830))</f>
        <v/>
      </c>
      <c r="HP44" s="218" t="str">
        <f t="shared" si="333"/>
        <v/>
      </c>
      <c r="HQ44" s="218" t="str">
        <f t="shared" si="333"/>
        <v/>
      </c>
    </row>
    <row r="45" spans="1:225" s="73" customFormat="1" ht="18" hidden="1" customHeight="1" x14ac:dyDescent="0.25">
      <c r="A45" s="223" t="str">
        <f t="shared" ref="A45:B45" si="334">IF(A203="","",A203)</f>
        <v/>
      </c>
      <c r="B45" s="173" t="str">
        <f t="shared" si="334"/>
        <v/>
      </c>
      <c r="C45" s="218">
        <f t="shared" si="277"/>
        <v>0</v>
      </c>
      <c r="D45" s="218">
        <f t="shared" si="278"/>
        <v>0</v>
      </c>
      <c r="E45" s="219">
        <f t="shared" ref="E45:F45" si="335">IFERROR(AVERAGE(E203,E360,E517,E674,E831),"")</f>
        <v>0</v>
      </c>
      <c r="F45" s="219">
        <f t="shared" si="335"/>
        <v>0</v>
      </c>
      <c r="G45" s="176" t="str">
        <f t="shared" si="179"/>
        <v/>
      </c>
      <c r="H45" s="176" t="str">
        <f t="shared" si="179"/>
        <v/>
      </c>
      <c r="I45" s="226" t="str">
        <f t="shared" si="179"/>
        <v/>
      </c>
      <c r="J45" s="226" t="str">
        <f t="shared" si="179"/>
        <v/>
      </c>
      <c r="K45" s="227" t="str">
        <f t="shared" si="180"/>
        <v/>
      </c>
      <c r="L45" s="227">
        <f t="shared" si="180"/>
        <v>1</v>
      </c>
      <c r="M45" s="226" t="str">
        <f t="shared" si="181"/>
        <v/>
      </c>
      <c r="N45" s="226" t="str">
        <f t="shared" si="181"/>
        <v/>
      </c>
      <c r="O45" s="491"/>
      <c r="P45" s="218" t="str">
        <f t="shared" ref="P45:BI45" si="336">IF(SUM(P203,P360,P517,P674,P831)=0,"",SUM(P203,P360,P517,P674,P831))</f>
        <v/>
      </c>
      <c r="Q45" s="218" t="str">
        <f t="shared" si="336"/>
        <v/>
      </c>
      <c r="R45" s="218" t="str">
        <f t="shared" si="336"/>
        <v/>
      </c>
      <c r="S45" s="218" t="str">
        <f t="shared" si="336"/>
        <v/>
      </c>
      <c r="T45" s="218" t="str">
        <f t="shared" si="336"/>
        <v/>
      </c>
      <c r="U45" s="218" t="str">
        <f t="shared" si="336"/>
        <v/>
      </c>
      <c r="V45" s="218" t="str">
        <f t="shared" si="336"/>
        <v/>
      </c>
      <c r="W45" s="218" t="str">
        <f t="shared" si="336"/>
        <v/>
      </c>
      <c r="X45" s="218" t="str">
        <f t="shared" si="336"/>
        <v/>
      </c>
      <c r="Y45" s="218" t="str">
        <f t="shared" si="336"/>
        <v/>
      </c>
      <c r="Z45" s="218" t="str">
        <f t="shared" si="336"/>
        <v/>
      </c>
      <c r="AA45" s="218" t="str">
        <f t="shared" si="336"/>
        <v/>
      </c>
      <c r="AB45" s="218" t="str">
        <f t="shared" si="336"/>
        <v/>
      </c>
      <c r="AC45" s="218" t="str">
        <f t="shared" si="336"/>
        <v/>
      </c>
      <c r="AD45" s="218" t="str">
        <f t="shared" si="336"/>
        <v/>
      </c>
      <c r="AE45" s="218" t="str">
        <f t="shared" si="336"/>
        <v/>
      </c>
      <c r="AF45" s="218" t="str">
        <f t="shared" si="336"/>
        <v/>
      </c>
      <c r="AG45" s="218" t="str">
        <f t="shared" si="336"/>
        <v/>
      </c>
      <c r="AH45" s="218" t="str">
        <f t="shared" si="336"/>
        <v/>
      </c>
      <c r="AI45" s="218" t="str">
        <f t="shared" si="336"/>
        <v/>
      </c>
      <c r="AJ45" s="218" t="str">
        <f t="shared" si="336"/>
        <v/>
      </c>
      <c r="AK45" s="218" t="str">
        <f t="shared" si="336"/>
        <v/>
      </c>
      <c r="AL45" s="218" t="str">
        <f t="shared" si="336"/>
        <v/>
      </c>
      <c r="AM45" s="218" t="str">
        <f t="shared" si="336"/>
        <v/>
      </c>
      <c r="AN45" s="218" t="str">
        <f t="shared" si="336"/>
        <v/>
      </c>
      <c r="AO45" s="218" t="str">
        <f t="shared" si="336"/>
        <v/>
      </c>
      <c r="AP45" s="218" t="str">
        <f t="shared" si="336"/>
        <v/>
      </c>
      <c r="AQ45" s="218" t="str">
        <f t="shared" si="336"/>
        <v/>
      </c>
      <c r="AR45" s="218" t="str">
        <f t="shared" si="336"/>
        <v/>
      </c>
      <c r="AS45" s="218" t="str">
        <f t="shared" si="336"/>
        <v/>
      </c>
      <c r="AT45" s="218" t="str">
        <f t="shared" si="336"/>
        <v/>
      </c>
      <c r="AU45" s="218" t="str">
        <f t="shared" si="336"/>
        <v/>
      </c>
      <c r="AV45" s="218" t="str">
        <f t="shared" si="336"/>
        <v/>
      </c>
      <c r="AW45" s="218" t="str">
        <f t="shared" si="336"/>
        <v/>
      </c>
      <c r="AX45" s="218" t="str">
        <f t="shared" si="336"/>
        <v/>
      </c>
      <c r="AY45" s="218" t="str">
        <f t="shared" si="336"/>
        <v/>
      </c>
      <c r="AZ45" s="218" t="str">
        <f t="shared" si="336"/>
        <v/>
      </c>
      <c r="BA45" s="218" t="str">
        <f t="shared" si="336"/>
        <v/>
      </c>
      <c r="BB45" s="218" t="str">
        <f t="shared" si="336"/>
        <v/>
      </c>
      <c r="BC45" s="218" t="str">
        <f t="shared" si="336"/>
        <v/>
      </c>
      <c r="BD45" s="218" t="str">
        <f t="shared" si="336"/>
        <v/>
      </c>
      <c r="BE45" s="218" t="str">
        <f t="shared" si="336"/>
        <v/>
      </c>
      <c r="BF45" s="218" t="str">
        <f t="shared" si="336"/>
        <v/>
      </c>
      <c r="BG45" s="218" t="str">
        <f t="shared" si="336"/>
        <v/>
      </c>
      <c r="BH45" s="218" t="str">
        <f t="shared" si="336"/>
        <v/>
      </c>
      <c r="BI45" s="218" t="str">
        <f t="shared" si="336"/>
        <v/>
      </c>
      <c r="BJ45" s="218" t="str">
        <f t="shared" ref="BJ45:DU45" si="337">IF(SUM(BJ203,BJ360,BJ517,BJ674,BJ831)=0,"",SUM(BJ203,BJ360,BJ517,BJ674,BJ831))</f>
        <v/>
      </c>
      <c r="BK45" s="218" t="str">
        <f t="shared" si="337"/>
        <v/>
      </c>
      <c r="BL45" s="218" t="str">
        <f t="shared" si="337"/>
        <v/>
      </c>
      <c r="BM45" s="218" t="str">
        <f t="shared" si="337"/>
        <v/>
      </c>
      <c r="BN45" s="218" t="str">
        <f t="shared" si="337"/>
        <v/>
      </c>
      <c r="BO45" s="218" t="str">
        <f t="shared" si="337"/>
        <v/>
      </c>
      <c r="BP45" s="218" t="str">
        <f t="shared" si="337"/>
        <v/>
      </c>
      <c r="BQ45" s="218" t="str">
        <f t="shared" si="337"/>
        <v/>
      </c>
      <c r="BR45" s="218" t="str">
        <f t="shared" si="337"/>
        <v/>
      </c>
      <c r="BS45" s="218" t="str">
        <f t="shared" si="337"/>
        <v/>
      </c>
      <c r="BT45" s="218" t="str">
        <f t="shared" si="337"/>
        <v/>
      </c>
      <c r="BU45" s="218" t="str">
        <f t="shared" si="337"/>
        <v/>
      </c>
      <c r="BV45" s="218" t="str">
        <f t="shared" si="337"/>
        <v/>
      </c>
      <c r="BW45" s="218" t="str">
        <f t="shared" si="337"/>
        <v/>
      </c>
      <c r="BX45" s="218" t="str">
        <f t="shared" si="337"/>
        <v/>
      </c>
      <c r="BY45" s="218" t="str">
        <f t="shared" si="337"/>
        <v/>
      </c>
      <c r="BZ45" s="218" t="str">
        <f t="shared" si="337"/>
        <v/>
      </c>
      <c r="CA45" s="218" t="str">
        <f t="shared" si="337"/>
        <v/>
      </c>
      <c r="CB45" s="218" t="str">
        <f t="shared" si="337"/>
        <v/>
      </c>
      <c r="CC45" s="218" t="str">
        <f t="shared" si="337"/>
        <v/>
      </c>
      <c r="CD45" s="218" t="str">
        <f t="shared" si="337"/>
        <v/>
      </c>
      <c r="CE45" s="218" t="str">
        <f t="shared" si="337"/>
        <v/>
      </c>
      <c r="CF45" s="218" t="str">
        <f t="shared" si="337"/>
        <v/>
      </c>
      <c r="CG45" s="218" t="str">
        <f t="shared" si="337"/>
        <v/>
      </c>
      <c r="CH45" s="218" t="str">
        <f t="shared" si="337"/>
        <v/>
      </c>
      <c r="CI45" s="218" t="str">
        <f t="shared" si="337"/>
        <v/>
      </c>
      <c r="CJ45" s="218" t="str">
        <f t="shared" si="337"/>
        <v/>
      </c>
      <c r="CK45" s="218" t="str">
        <f t="shared" si="337"/>
        <v/>
      </c>
      <c r="CL45" s="218" t="str">
        <f t="shared" si="337"/>
        <v/>
      </c>
      <c r="CM45" s="218" t="str">
        <f t="shared" si="337"/>
        <v/>
      </c>
      <c r="CN45" s="218" t="str">
        <f t="shared" si="337"/>
        <v/>
      </c>
      <c r="CO45" s="218" t="str">
        <f t="shared" si="337"/>
        <v/>
      </c>
      <c r="CP45" s="218" t="str">
        <f t="shared" si="337"/>
        <v/>
      </c>
      <c r="CQ45" s="218" t="str">
        <f t="shared" si="337"/>
        <v/>
      </c>
      <c r="CR45" s="218" t="str">
        <f t="shared" si="337"/>
        <v/>
      </c>
      <c r="CS45" s="218" t="str">
        <f t="shared" si="337"/>
        <v/>
      </c>
      <c r="CT45" s="218" t="str">
        <f t="shared" si="337"/>
        <v/>
      </c>
      <c r="CU45" s="218" t="str">
        <f t="shared" si="337"/>
        <v/>
      </c>
      <c r="CV45" s="218" t="str">
        <f t="shared" si="337"/>
        <v/>
      </c>
      <c r="CW45" s="218" t="str">
        <f t="shared" si="337"/>
        <v/>
      </c>
      <c r="CX45" s="218" t="str">
        <f t="shared" si="337"/>
        <v/>
      </c>
      <c r="CY45" s="218" t="str">
        <f t="shared" si="337"/>
        <v/>
      </c>
      <c r="CZ45" s="218" t="str">
        <f t="shared" si="337"/>
        <v/>
      </c>
      <c r="DA45" s="218" t="str">
        <f t="shared" si="337"/>
        <v/>
      </c>
      <c r="DB45" s="218" t="str">
        <f t="shared" si="337"/>
        <v/>
      </c>
      <c r="DC45" s="218" t="str">
        <f t="shared" si="337"/>
        <v/>
      </c>
      <c r="DD45" s="218" t="str">
        <f t="shared" si="337"/>
        <v/>
      </c>
      <c r="DE45" s="218" t="str">
        <f t="shared" si="337"/>
        <v/>
      </c>
      <c r="DF45" s="218" t="str">
        <f t="shared" si="337"/>
        <v/>
      </c>
      <c r="DG45" s="218" t="str">
        <f t="shared" si="337"/>
        <v/>
      </c>
      <c r="DH45" s="218" t="str">
        <f t="shared" si="337"/>
        <v/>
      </c>
      <c r="DI45" s="218" t="str">
        <f t="shared" si="337"/>
        <v/>
      </c>
      <c r="DJ45" s="218" t="str">
        <f t="shared" si="337"/>
        <v/>
      </c>
      <c r="DK45" s="218" t="str">
        <f t="shared" si="337"/>
        <v/>
      </c>
      <c r="DL45" s="218" t="str">
        <f t="shared" si="337"/>
        <v/>
      </c>
      <c r="DM45" s="218" t="str">
        <f t="shared" si="337"/>
        <v/>
      </c>
      <c r="DN45" s="218" t="str">
        <f t="shared" si="337"/>
        <v/>
      </c>
      <c r="DO45" s="218" t="str">
        <f t="shared" si="337"/>
        <v/>
      </c>
      <c r="DP45" s="218" t="str">
        <f t="shared" si="337"/>
        <v/>
      </c>
      <c r="DQ45" s="218" t="str">
        <f t="shared" si="337"/>
        <v/>
      </c>
      <c r="DR45" s="218" t="str">
        <f t="shared" si="337"/>
        <v/>
      </c>
      <c r="DS45" s="218" t="str">
        <f t="shared" si="337"/>
        <v/>
      </c>
      <c r="DT45" s="218" t="str">
        <f t="shared" si="337"/>
        <v/>
      </c>
      <c r="DU45" s="218" t="str">
        <f t="shared" si="337"/>
        <v/>
      </c>
      <c r="DV45" s="218" t="str">
        <f t="shared" ref="DV45:EK45" si="338">IF(SUM(DV203,DV360,DV517,DV674,DV831)=0,"",SUM(DV203,DV360,DV517,DV674,DV831))</f>
        <v/>
      </c>
      <c r="DW45" s="218" t="str">
        <f t="shared" si="338"/>
        <v/>
      </c>
      <c r="DX45" s="218" t="str">
        <f t="shared" si="338"/>
        <v/>
      </c>
      <c r="DY45" s="218" t="str">
        <f t="shared" si="338"/>
        <v/>
      </c>
      <c r="DZ45" s="218" t="str">
        <f t="shared" si="338"/>
        <v/>
      </c>
      <c r="EA45" s="218" t="str">
        <f t="shared" si="338"/>
        <v/>
      </c>
      <c r="EB45" s="218" t="str">
        <f t="shared" si="338"/>
        <v/>
      </c>
      <c r="EC45" s="218" t="str">
        <f t="shared" si="338"/>
        <v/>
      </c>
      <c r="ED45" s="218" t="str">
        <f t="shared" si="338"/>
        <v/>
      </c>
      <c r="EE45" s="218" t="str">
        <f t="shared" si="338"/>
        <v/>
      </c>
      <c r="EF45" s="218" t="str">
        <f t="shared" si="338"/>
        <v/>
      </c>
      <c r="EG45" s="218" t="str">
        <f t="shared" si="338"/>
        <v/>
      </c>
      <c r="EH45" s="218" t="str">
        <f t="shared" si="338"/>
        <v/>
      </c>
      <c r="EI45" s="218" t="str">
        <f t="shared" si="338"/>
        <v/>
      </c>
      <c r="EJ45" s="218" t="str">
        <f t="shared" si="338"/>
        <v/>
      </c>
      <c r="EK45" s="218" t="str">
        <f t="shared" si="338"/>
        <v/>
      </c>
      <c r="EL45" s="218" t="str">
        <f t="shared" ref="EL45:FK45" si="339">IF(SUM(EL203,EL360,EL517,EL674,EL831)=0,"",SUM(EL203,EL360,EL517,EL674,EL831))</f>
        <v/>
      </c>
      <c r="EM45" s="218" t="str">
        <f t="shared" si="339"/>
        <v/>
      </c>
      <c r="EN45" s="218" t="str">
        <f t="shared" si="339"/>
        <v/>
      </c>
      <c r="EO45" s="218" t="str">
        <f t="shared" si="339"/>
        <v/>
      </c>
      <c r="EP45" s="218" t="str">
        <f t="shared" si="339"/>
        <v/>
      </c>
      <c r="EQ45" s="218" t="str">
        <f t="shared" si="339"/>
        <v/>
      </c>
      <c r="ER45" s="218" t="str">
        <f t="shared" si="339"/>
        <v/>
      </c>
      <c r="ES45" s="218" t="str">
        <f t="shared" si="339"/>
        <v/>
      </c>
      <c r="ET45" s="218" t="str">
        <f t="shared" si="339"/>
        <v/>
      </c>
      <c r="EU45" s="218" t="str">
        <f t="shared" si="339"/>
        <v/>
      </c>
      <c r="EV45" s="218" t="str">
        <f t="shared" si="339"/>
        <v/>
      </c>
      <c r="EW45" s="218" t="str">
        <f t="shared" si="339"/>
        <v/>
      </c>
      <c r="EX45" s="218" t="str">
        <f t="shared" si="339"/>
        <v/>
      </c>
      <c r="EY45" s="218" t="str">
        <f t="shared" si="339"/>
        <v/>
      </c>
      <c r="EZ45" s="218" t="str">
        <f t="shared" si="339"/>
        <v/>
      </c>
      <c r="FA45" s="218" t="str">
        <f t="shared" si="339"/>
        <v/>
      </c>
      <c r="FB45" s="218" t="str">
        <f t="shared" si="339"/>
        <v/>
      </c>
      <c r="FC45" s="218" t="str">
        <f t="shared" si="339"/>
        <v/>
      </c>
      <c r="FD45" s="218" t="str">
        <f t="shared" si="339"/>
        <v/>
      </c>
      <c r="FE45" s="218" t="str">
        <f t="shared" si="339"/>
        <v/>
      </c>
      <c r="FF45" s="218" t="str">
        <f t="shared" si="339"/>
        <v/>
      </c>
      <c r="FG45" s="218" t="str">
        <f t="shared" si="339"/>
        <v/>
      </c>
      <c r="FH45" s="218" t="str">
        <f t="shared" si="339"/>
        <v/>
      </c>
      <c r="FI45" s="218" t="str">
        <f t="shared" si="339"/>
        <v/>
      </c>
      <c r="FJ45" s="218" t="str">
        <f t="shared" si="339"/>
        <v/>
      </c>
      <c r="FK45" s="218" t="str">
        <f t="shared" si="339"/>
        <v/>
      </c>
      <c r="FL45" s="218" t="str">
        <f t="shared" ref="FL45:HN45" si="340">IF(SUM(FL203,FL360,FL517,FL674,FL831)=0,"",SUM(FL203,FL360,FL517,FL674,FL831))</f>
        <v/>
      </c>
      <c r="FM45" s="218" t="str">
        <f t="shared" si="340"/>
        <v/>
      </c>
      <c r="FN45" s="218" t="str">
        <f t="shared" si="340"/>
        <v/>
      </c>
      <c r="FO45" s="218" t="str">
        <f t="shared" si="340"/>
        <v/>
      </c>
      <c r="FP45" s="218" t="str">
        <f t="shared" si="340"/>
        <v/>
      </c>
      <c r="FQ45" s="218" t="str">
        <f t="shared" si="340"/>
        <v/>
      </c>
      <c r="FR45" s="218" t="str">
        <f t="shared" si="340"/>
        <v/>
      </c>
      <c r="FS45" s="218" t="str">
        <f t="shared" si="340"/>
        <v/>
      </c>
      <c r="FT45" s="218" t="str">
        <f t="shared" si="340"/>
        <v/>
      </c>
      <c r="FU45" s="218" t="str">
        <f t="shared" si="340"/>
        <v/>
      </c>
      <c r="FV45" s="218" t="str">
        <f t="shared" si="340"/>
        <v/>
      </c>
      <c r="FW45" s="218" t="str">
        <f t="shared" si="340"/>
        <v/>
      </c>
      <c r="FX45" s="218" t="str">
        <f t="shared" si="340"/>
        <v/>
      </c>
      <c r="FY45" s="218" t="str">
        <f t="shared" si="340"/>
        <v/>
      </c>
      <c r="FZ45" s="218" t="str">
        <f t="shared" si="340"/>
        <v/>
      </c>
      <c r="GA45" s="218" t="str">
        <f t="shared" si="340"/>
        <v/>
      </c>
      <c r="GB45" s="218" t="str">
        <f t="shared" si="340"/>
        <v/>
      </c>
      <c r="GC45" s="218" t="str">
        <f t="shared" si="340"/>
        <v/>
      </c>
      <c r="GD45" s="218" t="str">
        <f t="shared" si="340"/>
        <v/>
      </c>
      <c r="GE45" s="218" t="str">
        <f t="shared" si="340"/>
        <v/>
      </c>
      <c r="GF45" s="218" t="str">
        <f t="shared" si="340"/>
        <v/>
      </c>
      <c r="GG45" s="218" t="str">
        <f t="shared" si="340"/>
        <v/>
      </c>
      <c r="GH45" s="218" t="str">
        <f t="shared" si="340"/>
        <v/>
      </c>
      <c r="GI45" s="218" t="str">
        <f t="shared" si="340"/>
        <v/>
      </c>
      <c r="GJ45" s="218" t="str">
        <f t="shared" si="340"/>
        <v/>
      </c>
      <c r="GK45" s="218" t="str">
        <f t="shared" si="340"/>
        <v/>
      </c>
      <c r="GL45" s="218" t="str">
        <f t="shared" si="340"/>
        <v/>
      </c>
      <c r="GM45" s="218" t="str">
        <f t="shared" si="340"/>
        <v/>
      </c>
      <c r="GN45" s="218" t="str">
        <f t="shared" si="340"/>
        <v/>
      </c>
      <c r="GO45" s="218" t="str">
        <f t="shared" si="340"/>
        <v/>
      </c>
      <c r="GP45" s="218" t="str">
        <f t="shared" si="340"/>
        <v/>
      </c>
      <c r="GQ45" s="218" t="str">
        <f t="shared" si="340"/>
        <v/>
      </c>
      <c r="GR45" s="218" t="str">
        <f t="shared" si="340"/>
        <v/>
      </c>
      <c r="GS45" s="218" t="str">
        <f t="shared" si="340"/>
        <v/>
      </c>
      <c r="GT45" s="218" t="str">
        <f t="shared" si="340"/>
        <v/>
      </c>
      <c r="GU45" s="218" t="str">
        <f t="shared" si="340"/>
        <v/>
      </c>
      <c r="GV45" s="218" t="str">
        <f t="shared" si="340"/>
        <v/>
      </c>
      <c r="GW45" s="218" t="str">
        <f t="shared" si="340"/>
        <v/>
      </c>
      <c r="GX45" s="218" t="str">
        <f t="shared" si="340"/>
        <v/>
      </c>
      <c r="GY45" s="218" t="str">
        <f t="shared" si="340"/>
        <v/>
      </c>
      <c r="GZ45" s="218" t="str">
        <f t="shared" si="340"/>
        <v/>
      </c>
      <c r="HA45" s="218" t="str">
        <f t="shared" si="340"/>
        <v/>
      </c>
      <c r="HB45" s="218" t="str">
        <f t="shared" si="340"/>
        <v/>
      </c>
      <c r="HC45" s="218" t="str">
        <f t="shared" si="340"/>
        <v/>
      </c>
      <c r="HD45" s="218" t="str">
        <f t="shared" si="340"/>
        <v/>
      </c>
      <c r="HE45" s="218" t="str">
        <f t="shared" si="340"/>
        <v/>
      </c>
      <c r="HF45" s="218" t="str">
        <f t="shared" si="340"/>
        <v/>
      </c>
      <c r="HG45" s="218" t="str">
        <f t="shared" si="340"/>
        <v/>
      </c>
      <c r="HH45" s="218" t="str">
        <f t="shared" si="340"/>
        <v/>
      </c>
      <c r="HI45" s="218" t="str">
        <f t="shared" si="340"/>
        <v/>
      </c>
      <c r="HJ45" s="218" t="str">
        <f t="shared" si="340"/>
        <v/>
      </c>
      <c r="HK45" s="218" t="str">
        <f t="shared" si="340"/>
        <v/>
      </c>
      <c r="HL45" s="218" t="str">
        <f t="shared" si="340"/>
        <v/>
      </c>
      <c r="HM45" s="218" t="str">
        <f t="shared" si="340"/>
        <v/>
      </c>
      <c r="HN45" s="218" t="str">
        <f t="shared" si="340"/>
        <v/>
      </c>
      <c r="HO45" s="218" t="str">
        <f t="shared" ref="HO45:HQ45" si="341">IF(SUM(HO203,HO360,HO517,HO674,HO831)=0,"",SUM(HO203,HO360,HO517,HO674,HO831))</f>
        <v/>
      </c>
      <c r="HP45" s="218" t="str">
        <f t="shared" si="341"/>
        <v/>
      </c>
      <c r="HQ45" s="218" t="str">
        <f t="shared" si="341"/>
        <v/>
      </c>
    </row>
    <row r="46" spans="1:225" s="73" customFormat="1" ht="18" hidden="1" customHeight="1" x14ac:dyDescent="0.25">
      <c r="A46" s="223" t="str">
        <f t="shared" ref="A46:B46" si="342">IF(A204="","",A204)</f>
        <v/>
      </c>
      <c r="B46" s="173" t="str">
        <f t="shared" si="342"/>
        <v/>
      </c>
      <c r="C46" s="218">
        <f t="shared" si="277"/>
        <v>0</v>
      </c>
      <c r="D46" s="218">
        <f t="shared" si="278"/>
        <v>0</v>
      </c>
      <c r="E46" s="219">
        <f t="shared" ref="E46:F46" si="343">IFERROR(AVERAGE(E204,E361,E518,E675,E832),"")</f>
        <v>0</v>
      </c>
      <c r="F46" s="219">
        <f t="shared" si="343"/>
        <v>0</v>
      </c>
      <c r="G46" s="176" t="str">
        <f t="shared" ref="G46:J65" si="344">IF(SUM(G204,G361,G518,G675,G832)=0,"",SUM(G204,G361,G518,G675,G832))</f>
        <v/>
      </c>
      <c r="H46" s="176" t="str">
        <f t="shared" si="344"/>
        <v/>
      </c>
      <c r="I46" s="226" t="str">
        <f t="shared" si="344"/>
        <v/>
      </c>
      <c r="J46" s="226" t="str">
        <f t="shared" si="344"/>
        <v/>
      </c>
      <c r="K46" s="227" t="str">
        <f t="shared" ref="K46:L65" si="345">IF(SUM(K204,K361,K518,K675,K832)=0,"",AVERAGE(K204,K361,K518,K675,K832))</f>
        <v/>
      </c>
      <c r="L46" s="227">
        <f t="shared" si="345"/>
        <v>1</v>
      </c>
      <c r="M46" s="226" t="str">
        <f t="shared" ref="M46:N65" si="346">IF(SUM(M204,M361,M518,M675,M832)=0,"",SUM(M204,M361,M518,M675,M832))</f>
        <v/>
      </c>
      <c r="N46" s="226" t="str">
        <f t="shared" si="346"/>
        <v/>
      </c>
      <c r="O46" s="491"/>
      <c r="P46" s="218" t="str">
        <f t="shared" ref="P46:BI46" si="347">IF(SUM(P204,P361,P518,P675,P832)=0,"",SUM(P204,P361,P518,P675,P832))</f>
        <v/>
      </c>
      <c r="Q46" s="218" t="str">
        <f t="shared" si="347"/>
        <v/>
      </c>
      <c r="R46" s="218" t="str">
        <f t="shared" si="347"/>
        <v/>
      </c>
      <c r="S46" s="218" t="str">
        <f t="shared" si="347"/>
        <v/>
      </c>
      <c r="T46" s="218" t="str">
        <f t="shared" si="347"/>
        <v/>
      </c>
      <c r="U46" s="218" t="str">
        <f t="shared" si="347"/>
        <v/>
      </c>
      <c r="V46" s="218" t="str">
        <f t="shared" si="347"/>
        <v/>
      </c>
      <c r="W46" s="218" t="str">
        <f t="shared" si="347"/>
        <v/>
      </c>
      <c r="X46" s="218" t="str">
        <f t="shared" si="347"/>
        <v/>
      </c>
      <c r="Y46" s="218" t="str">
        <f t="shared" si="347"/>
        <v/>
      </c>
      <c r="Z46" s="218" t="str">
        <f t="shared" si="347"/>
        <v/>
      </c>
      <c r="AA46" s="218" t="str">
        <f t="shared" si="347"/>
        <v/>
      </c>
      <c r="AB46" s="218" t="str">
        <f t="shared" si="347"/>
        <v/>
      </c>
      <c r="AC46" s="218" t="str">
        <f t="shared" si="347"/>
        <v/>
      </c>
      <c r="AD46" s="218" t="str">
        <f t="shared" si="347"/>
        <v/>
      </c>
      <c r="AE46" s="218" t="str">
        <f t="shared" si="347"/>
        <v/>
      </c>
      <c r="AF46" s="218" t="str">
        <f t="shared" si="347"/>
        <v/>
      </c>
      <c r="AG46" s="218" t="str">
        <f t="shared" si="347"/>
        <v/>
      </c>
      <c r="AH46" s="218" t="str">
        <f t="shared" si="347"/>
        <v/>
      </c>
      <c r="AI46" s="218" t="str">
        <f t="shared" si="347"/>
        <v/>
      </c>
      <c r="AJ46" s="218" t="str">
        <f t="shared" si="347"/>
        <v/>
      </c>
      <c r="AK46" s="218" t="str">
        <f t="shared" si="347"/>
        <v/>
      </c>
      <c r="AL46" s="218" t="str">
        <f t="shared" si="347"/>
        <v/>
      </c>
      <c r="AM46" s="218" t="str">
        <f t="shared" si="347"/>
        <v/>
      </c>
      <c r="AN46" s="218" t="str">
        <f t="shared" si="347"/>
        <v/>
      </c>
      <c r="AO46" s="218" t="str">
        <f t="shared" si="347"/>
        <v/>
      </c>
      <c r="AP46" s="218" t="str">
        <f t="shared" si="347"/>
        <v/>
      </c>
      <c r="AQ46" s="218" t="str">
        <f t="shared" si="347"/>
        <v/>
      </c>
      <c r="AR46" s="218" t="str">
        <f t="shared" si="347"/>
        <v/>
      </c>
      <c r="AS46" s="218" t="str">
        <f t="shared" si="347"/>
        <v/>
      </c>
      <c r="AT46" s="218" t="str">
        <f t="shared" si="347"/>
        <v/>
      </c>
      <c r="AU46" s="218" t="str">
        <f t="shared" si="347"/>
        <v/>
      </c>
      <c r="AV46" s="218" t="str">
        <f t="shared" si="347"/>
        <v/>
      </c>
      <c r="AW46" s="218" t="str">
        <f t="shared" si="347"/>
        <v/>
      </c>
      <c r="AX46" s="218" t="str">
        <f t="shared" si="347"/>
        <v/>
      </c>
      <c r="AY46" s="218" t="str">
        <f t="shared" si="347"/>
        <v/>
      </c>
      <c r="AZ46" s="218" t="str">
        <f t="shared" si="347"/>
        <v/>
      </c>
      <c r="BA46" s="218" t="str">
        <f t="shared" si="347"/>
        <v/>
      </c>
      <c r="BB46" s="218" t="str">
        <f t="shared" si="347"/>
        <v/>
      </c>
      <c r="BC46" s="218" t="str">
        <f t="shared" si="347"/>
        <v/>
      </c>
      <c r="BD46" s="218" t="str">
        <f t="shared" si="347"/>
        <v/>
      </c>
      <c r="BE46" s="218" t="str">
        <f t="shared" si="347"/>
        <v/>
      </c>
      <c r="BF46" s="218" t="str">
        <f t="shared" si="347"/>
        <v/>
      </c>
      <c r="BG46" s="218" t="str">
        <f t="shared" si="347"/>
        <v/>
      </c>
      <c r="BH46" s="218" t="str">
        <f t="shared" si="347"/>
        <v/>
      </c>
      <c r="BI46" s="218" t="str">
        <f t="shared" si="347"/>
        <v/>
      </c>
      <c r="BJ46" s="218" t="str">
        <f t="shared" ref="BJ46:DU46" si="348">IF(SUM(BJ204,BJ361,BJ518,BJ675,BJ832)=0,"",SUM(BJ204,BJ361,BJ518,BJ675,BJ832))</f>
        <v/>
      </c>
      <c r="BK46" s="218" t="str">
        <f t="shared" si="348"/>
        <v/>
      </c>
      <c r="BL46" s="218" t="str">
        <f t="shared" si="348"/>
        <v/>
      </c>
      <c r="BM46" s="218" t="str">
        <f t="shared" si="348"/>
        <v/>
      </c>
      <c r="BN46" s="218" t="str">
        <f t="shared" si="348"/>
        <v/>
      </c>
      <c r="BO46" s="218" t="str">
        <f t="shared" si="348"/>
        <v/>
      </c>
      <c r="BP46" s="218" t="str">
        <f t="shared" si="348"/>
        <v/>
      </c>
      <c r="BQ46" s="218" t="str">
        <f t="shared" si="348"/>
        <v/>
      </c>
      <c r="BR46" s="218" t="str">
        <f t="shared" si="348"/>
        <v/>
      </c>
      <c r="BS46" s="218" t="str">
        <f t="shared" si="348"/>
        <v/>
      </c>
      <c r="BT46" s="218" t="str">
        <f t="shared" si="348"/>
        <v/>
      </c>
      <c r="BU46" s="218" t="str">
        <f t="shared" si="348"/>
        <v/>
      </c>
      <c r="BV46" s="218" t="str">
        <f t="shared" si="348"/>
        <v/>
      </c>
      <c r="BW46" s="218" t="str">
        <f t="shared" si="348"/>
        <v/>
      </c>
      <c r="BX46" s="218" t="str">
        <f t="shared" si="348"/>
        <v/>
      </c>
      <c r="BY46" s="218" t="str">
        <f t="shared" si="348"/>
        <v/>
      </c>
      <c r="BZ46" s="218" t="str">
        <f t="shared" si="348"/>
        <v/>
      </c>
      <c r="CA46" s="218" t="str">
        <f t="shared" si="348"/>
        <v/>
      </c>
      <c r="CB46" s="218" t="str">
        <f t="shared" si="348"/>
        <v/>
      </c>
      <c r="CC46" s="218" t="str">
        <f t="shared" si="348"/>
        <v/>
      </c>
      <c r="CD46" s="218" t="str">
        <f t="shared" si="348"/>
        <v/>
      </c>
      <c r="CE46" s="218" t="str">
        <f t="shared" si="348"/>
        <v/>
      </c>
      <c r="CF46" s="218" t="str">
        <f t="shared" si="348"/>
        <v/>
      </c>
      <c r="CG46" s="218" t="str">
        <f t="shared" si="348"/>
        <v/>
      </c>
      <c r="CH46" s="218" t="str">
        <f t="shared" si="348"/>
        <v/>
      </c>
      <c r="CI46" s="218" t="str">
        <f t="shared" si="348"/>
        <v/>
      </c>
      <c r="CJ46" s="218" t="str">
        <f t="shared" si="348"/>
        <v/>
      </c>
      <c r="CK46" s="218" t="str">
        <f t="shared" si="348"/>
        <v/>
      </c>
      <c r="CL46" s="218" t="str">
        <f t="shared" si="348"/>
        <v/>
      </c>
      <c r="CM46" s="218" t="str">
        <f t="shared" si="348"/>
        <v/>
      </c>
      <c r="CN46" s="218" t="str">
        <f t="shared" si="348"/>
        <v/>
      </c>
      <c r="CO46" s="218" t="str">
        <f t="shared" si="348"/>
        <v/>
      </c>
      <c r="CP46" s="218" t="str">
        <f t="shared" si="348"/>
        <v/>
      </c>
      <c r="CQ46" s="218" t="str">
        <f t="shared" si="348"/>
        <v/>
      </c>
      <c r="CR46" s="218" t="str">
        <f t="shared" si="348"/>
        <v/>
      </c>
      <c r="CS46" s="218" t="str">
        <f t="shared" si="348"/>
        <v/>
      </c>
      <c r="CT46" s="218" t="str">
        <f t="shared" si="348"/>
        <v/>
      </c>
      <c r="CU46" s="218" t="str">
        <f t="shared" si="348"/>
        <v/>
      </c>
      <c r="CV46" s="218" t="str">
        <f t="shared" si="348"/>
        <v/>
      </c>
      <c r="CW46" s="218" t="str">
        <f t="shared" si="348"/>
        <v/>
      </c>
      <c r="CX46" s="218" t="str">
        <f t="shared" si="348"/>
        <v/>
      </c>
      <c r="CY46" s="218" t="str">
        <f t="shared" si="348"/>
        <v/>
      </c>
      <c r="CZ46" s="218" t="str">
        <f t="shared" si="348"/>
        <v/>
      </c>
      <c r="DA46" s="218" t="str">
        <f t="shared" si="348"/>
        <v/>
      </c>
      <c r="DB46" s="218" t="str">
        <f t="shared" si="348"/>
        <v/>
      </c>
      <c r="DC46" s="218" t="str">
        <f t="shared" si="348"/>
        <v/>
      </c>
      <c r="DD46" s="218" t="str">
        <f t="shared" si="348"/>
        <v/>
      </c>
      <c r="DE46" s="218" t="str">
        <f t="shared" si="348"/>
        <v/>
      </c>
      <c r="DF46" s="218" t="str">
        <f t="shared" si="348"/>
        <v/>
      </c>
      <c r="DG46" s="218" t="str">
        <f t="shared" si="348"/>
        <v/>
      </c>
      <c r="DH46" s="218" t="str">
        <f t="shared" si="348"/>
        <v/>
      </c>
      <c r="DI46" s="218" t="str">
        <f t="shared" si="348"/>
        <v/>
      </c>
      <c r="DJ46" s="218" t="str">
        <f t="shared" si="348"/>
        <v/>
      </c>
      <c r="DK46" s="218" t="str">
        <f t="shared" si="348"/>
        <v/>
      </c>
      <c r="DL46" s="218" t="str">
        <f t="shared" si="348"/>
        <v/>
      </c>
      <c r="DM46" s="218" t="str">
        <f t="shared" si="348"/>
        <v/>
      </c>
      <c r="DN46" s="218" t="str">
        <f t="shared" si="348"/>
        <v/>
      </c>
      <c r="DO46" s="218" t="str">
        <f t="shared" si="348"/>
        <v/>
      </c>
      <c r="DP46" s="218" t="str">
        <f t="shared" si="348"/>
        <v/>
      </c>
      <c r="DQ46" s="218" t="str">
        <f t="shared" si="348"/>
        <v/>
      </c>
      <c r="DR46" s="218" t="str">
        <f t="shared" si="348"/>
        <v/>
      </c>
      <c r="DS46" s="218" t="str">
        <f t="shared" si="348"/>
        <v/>
      </c>
      <c r="DT46" s="218" t="str">
        <f t="shared" si="348"/>
        <v/>
      </c>
      <c r="DU46" s="218" t="str">
        <f t="shared" si="348"/>
        <v/>
      </c>
      <c r="DV46" s="218" t="str">
        <f t="shared" ref="DV46:EK46" si="349">IF(SUM(DV204,DV361,DV518,DV675,DV832)=0,"",SUM(DV204,DV361,DV518,DV675,DV832))</f>
        <v/>
      </c>
      <c r="DW46" s="218" t="str">
        <f t="shared" si="349"/>
        <v/>
      </c>
      <c r="DX46" s="218" t="str">
        <f t="shared" si="349"/>
        <v/>
      </c>
      <c r="DY46" s="218" t="str">
        <f t="shared" si="349"/>
        <v/>
      </c>
      <c r="DZ46" s="218" t="str">
        <f t="shared" si="349"/>
        <v/>
      </c>
      <c r="EA46" s="218" t="str">
        <f t="shared" si="349"/>
        <v/>
      </c>
      <c r="EB46" s="218" t="str">
        <f t="shared" si="349"/>
        <v/>
      </c>
      <c r="EC46" s="218" t="str">
        <f t="shared" si="349"/>
        <v/>
      </c>
      <c r="ED46" s="218" t="str">
        <f t="shared" si="349"/>
        <v/>
      </c>
      <c r="EE46" s="218" t="str">
        <f t="shared" si="349"/>
        <v/>
      </c>
      <c r="EF46" s="218" t="str">
        <f t="shared" si="349"/>
        <v/>
      </c>
      <c r="EG46" s="218" t="str">
        <f t="shared" si="349"/>
        <v/>
      </c>
      <c r="EH46" s="218" t="str">
        <f t="shared" si="349"/>
        <v/>
      </c>
      <c r="EI46" s="218" t="str">
        <f t="shared" si="349"/>
        <v/>
      </c>
      <c r="EJ46" s="218" t="str">
        <f t="shared" si="349"/>
        <v/>
      </c>
      <c r="EK46" s="218" t="str">
        <f t="shared" si="349"/>
        <v/>
      </c>
      <c r="EL46" s="218" t="str">
        <f t="shared" ref="EL46:FK46" si="350">IF(SUM(EL204,EL361,EL518,EL675,EL832)=0,"",SUM(EL204,EL361,EL518,EL675,EL832))</f>
        <v/>
      </c>
      <c r="EM46" s="218" t="str">
        <f t="shared" si="350"/>
        <v/>
      </c>
      <c r="EN46" s="218" t="str">
        <f t="shared" si="350"/>
        <v/>
      </c>
      <c r="EO46" s="218" t="str">
        <f t="shared" si="350"/>
        <v/>
      </c>
      <c r="EP46" s="218" t="str">
        <f t="shared" si="350"/>
        <v/>
      </c>
      <c r="EQ46" s="218" t="str">
        <f t="shared" si="350"/>
        <v/>
      </c>
      <c r="ER46" s="218" t="str">
        <f t="shared" si="350"/>
        <v/>
      </c>
      <c r="ES46" s="218" t="str">
        <f t="shared" si="350"/>
        <v/>
      </c>
      <c r="ET46" s="218" t="str">
        <f t="shared" si="350"/>
        <v/>
      </c>
      <c r="EU46" s="218" t="str">
        <f t="shared" si="350"/>
        <v/>
      </c>
      <c r="EV46" s="218" t="str">
        <f t="shared" si="350"/>
        <v/>
      </c>
      <c r="EW46" s="218" t="str">
        <f t="shared" si="350"/>
        <v/>
      </c>
      <c r="EX46" s="218" t="str">
        <f t="shared" si="350"/>
        <v/>
      </c>
      <c r="EY46" s="218" t="str">
        <f t="shared" si="350"/>
        <v/>
      </c>
      <c r="EZ46" s="218" t="str">
        <f t="shared" si="350"/>
        <v/>
      </c>
      <c r="FA46" s="218" t="str">
        <f t="shared" si="350"/>
        <v/>
      </c>
      <c r="FB46" s="218" t="str">
        <f t="shared" si="350"/>
        <v/>
      </c>
      <c r="FC46" s="218" t="str">
        <f t="shared" si="350"/>
        <v/>
      </c>
      <c r="FD46" s="218" t="str">
        <f t="shared" si="350"/>
        <v/>
      </c>
      <c r="FE46" s="218" t="str">
        <f t="shared" si="350"/>
        <v/>
      </c>
      <c r="FF46" s="218" t="str">
        <f t="shared" si="350"/>
        <v/>
      </c>
      <c r="FG46" s="218" t="str">
        <f t="shared" si="350"/>
        <v/>
      </c>
      <c r="FH46" s="218" t="str">
        <f t="shared" si="350"/>
        <v/>
      </c>
      <c r="FI46" s="218" t="str">
        <f t="shared" si="350"/>
        <v/>
      </c>
      <c r="FJ46" s="218" t="str">
        <f t="shared" si="350"/>
        <v/>
      </c>
      <c r="FK46" s="218" t="str">
        <f t="shared" si="350"/>
        <v/>
      </c>
      <c r="FL46" s="218" t="str">
        <f t="shared" ref="FL46:HN46" si="351">IF(SUM(FL204,FL361,FL518,FL675,FL832)=0,"",SUM(FL204,FL361,FL518,FL675,FL832))</f>
        <v/>
      </c>
      <c r="FM46" s="218" t="str">
        <f t="shared" si="351"/>
        <v/>
      </c>
      <c r="FN46" s="218" t="str">
        <f t="shared" si="351"/>
        <v/>
      </c>
      <c r="FO46" s="218" t="str">
        <f t="shared" si="351"/>
        <v/>
      </c>
      <c r="FP46" s="218" t="str">
        <f t="shared" si="351"/>
        <v/>
      </c>
      <c r="FQ46" s="218" t="str">
        <f t="shared" si="351"/>
        <v/>
      </c>
      <c r="FR46" s="218" t="str">
        <f t="shared" si="351"/>
        <v/>
      </c>
      <c r="FS46" s="218" t="str">
        <f t="shared" si="351"/>
        <v/>
      </c>
      <c r="FT46" s="218" t="str">
        <f t="shared" si="351"/>
        <v/>
      </c>
      <c r="FU46" s="218" t="str">
        <f t="shared" si="351"/>
        <v/>
      </c>
      <c r="FV46" s="218" t="str">
        <f t="shared" si="351"/>
        <v/>
      </c>
      <c r="FW46" s="218" t="str">
        <f t="shared" si="351"/>
        <v/>
      </c>
      <c r="FX46" s="218" t="str">
        <f t="shared" si="351"/>
        <v/>
      </c>
      <c r="FY46" s="218" t="str">
        <f t="shared" si="351"/>
        <v/>
      </c>
      <c r="FZ46" s="218" t="str">
        <f t="shared" si="351"/>
        <v/>
      </c>
      <c r="GA46" s="218" t="str">
        <f t="shared" si="351"/>
        <v/>
      </c>
      <c r="GB46" s="218" t="str">
        <f t="shared" si="351"/>
        <v/>
      </c>
      <c r="GC46" s="218" t="str">
        <f t="shared" si="351"/>
        <v/>
      </c>
      <c r="GD46" s="218" t="str">
        <f t="shared" si="351"/>
        <v/>
      </c>
      <c r="GE46" s="218" t="str">
        <f t="shared" si="351"/>
        <v/>
      </c>
      <c r="GF46" s="218" t="str">
        <f t="shared" si="351"/>
        <v/>
      </c>
      <c r="GG46" s="218" t="str">
        <f t="shared" si="351"/>
        <v/>
      </c>
      <c r="GH46" s="218" t="str">
        <f t="shared" si="351"/>
        <v/>
      </c>
      <c r="GI46" s="218" t="str">
        <f t="shared" si="351"/>
        <v/>
      </c>
      <c r="GJ46" s="218" t="str">
        <f t="shared" si="351"/>
        <v/>
      </c>
      <c r="GK46" s="218" t="str">
        <f t="shared" si="351"/>
        <v/>
      </c>
      <c r="GL46" s="218" t="str">
        <f t="shared" si="351"/>
        <v/>
      </c>
      <c r="GM46" s="218" t="str">
        <f t="shared" si="351"/>
        <v/>
      </c>
      <c r="GN46" s="218" t="str">
        <f t="shared" si="351"/>
        <v/>
      </c>
      <c r="GO46" s="218" t="str">
        <f t="shared" si="351"/>
        <v/>
      </c>
      <c r="GP46" s="218" t="str">
        <f t="shared" si="351"/>
        <v/>
      </c>
      <c r="GQ46" s="218" t="str">
        <f t="shared" si="351"/>
        <v/>
      </c>
      <c r="GR46" s="218" t="str">
        <f t="shared" si="351"/>
        <v/>
      </c>
      <c r="GS46" s="218" t="str">
        <f t="shared" si="351"/>
        <v/>
      </c>
      <c r="GT46" s="218" t="str">
        <f t="shared" si="351"/>
        <v/>
      </c>
      <c r="GU46" s="218" t="str">
        <f t="shared" si="351"/>
        <v/>
      </c>
      <c r="GV46" s="218" t="str">
        <f t="shared" si="351"/>
        <v/>
      </c>
      <c r="GW46" s="218" t="str">
        <f t="shared" si="351"/>
        <v/>
      </c>
      <c r="GX46" s="218" t="str">
        <f t="shared" si="351"/>
        <v/>
      </c>
      <c r="GY46" s="218" t="str">
        <f t="shared" si="351"/>
        <v/>
      </c>
      <c r="GZ46" s="218" t="str">
        <f t="shared" si="351"/>
        <v/>
      </c>
      <c r="HA46" s="218" t="str">
        <f t="shared" si="351"/>
        <v/>
      </c>
      <c r="HB46" s="218" t="str">
        <f t="shared" si="351"/>
        <v/>
      </c>
      <c r="HC46" s="218" t="str">
        <f t="shared" si="351"/>
        <v/>
      </c>
      <c r="HD46" s="218" t="str">
        <f t="shared" si="351"/>
        <v/>
      </c>
      <c r="HE46" s="218" t="str">
        <f t="shared" si="351"/>
        <v/>
      </c>
      <c r="HF46" s="218" t="str">
        <f t="shared" si="351"/>
        <v/>
      </c>
      <c r="HG46" s="218" t="str">
        <f t="shared" si="351"/>
        <v/>
      </c>
      <c r="HH46" s="218" t="str">
        <f t="shared" si="351"/>
        <v/>
      </c>
      <c r="HI46" s="218" t="str">
        <f t="shared" si="351"/>
        <v/>
      </c>
      <c r="HJ46" s="218" t="str">
        <f t="shared" si="351"/>
        <v/>
      </c>
      <c r="HK46" s="218" t="str">
        <f t="shared" si="351"/>
        <v/>
      </c>
      <c r="HL46" s="218" t="str">
        <f t="shared" si="351"/>
        <v/>
      </c>
      <c r="HM46" s="218" t="str">
        <f t="shared" si="351"/>
        <v/>
      </c>
      <c r="HN46" s="218" t="str">
        <f t="shared" si="351"/>
        <v/>
      </c>
      <c r="HO46" s="218" t="str">
        <f t="shared" ref="HO46:HQ46" si="352">IF(SUM(HO204,HO361,HO518,HO675,HO832)=0,"",SUM(HO204,HO361,HO518,HO675,HO832))</f>
        <v/>
      </c>
      <c r="HP46" s="218" t="str">
        <f t="shared" si="352"/>
        <v/>
      </c>
      <c r="HQ46" s="218" t="str">
        <f t="shared" si="352"/>
        <v/>
      </c>
    </row>
    <row r="47" spans="1:225" s="73" customFormat="1" ht="18" hidden="1" customHeight="1" x14ac:dyDescent="0.25">
      <c r="A47" s="223" t="str">
        <f t="shared" ref="A47:B47" si="353">IF(A205="","",A205)</f>
        <v/>
      </c>
      <c r="B47" s="173" t="str">
        <f t="shared" si="353"/>
        <v/>
      </c>
      <c r="C47" s="218">
        <f t="shared" si="277"/>
        <v>0</v>
      </c>
      <c r="D47" s="218">
        <f t="shared" si="278"/>
        <v>0</v>
      </c>
      <c r="E47" s="219">
        <f t="shared" ref="E47:F47" si="354">IFERROR(AVERAGE(E205,E362,E519,E676,E833),"")</f>
        <v>0</v>
      </c>
      <c r="F47" s="219">
        <f t="shared" si="354"/>
        <v>0</v>
      </c>
      <c r="G47" s="176" t="str">
        <f t="shared" si="344"/>
        <v/>
      </c>
      <c r="H47" s="176" t="str">
        <f t="shared" si="344"/>
        <v/>
      </c>
      <c r="I47" s="226" t="str">
        <f t="shared" si="344"/>
        <v/>
      </c>
      <c r="J47" s="226" t="str">
        <f t="shared" si="344"/>
        <v/>
      </c>
      <c r="K47" s="227" t="str">
        <f t="shared" si="345"/>
        <v/>
      </c>
      <c r="L47" s="227">
        <f t="shared" si="345"/>
        <v>1</v>
      </c>
      <c r="M47" s="226" t="str">
        <f t="shared" si="346"/>
        <v/>
      </c>
      <c r="N47" s="226" t="str">
        <f t="shared" si="346"/>
        <v/>
      </c>
      <c r="O47" s="491"/>
      <c r="P47" s="218" t="str">
        <f t="shared" ref="P47:BI47" si="355">IF(SUM(P205,P362,P519,P676,P833)=0,"",SUM(P205,P362,P519,P676,P833))</f>
        <v/>
      </c>
      <c r="Q47" s="218" t="str">
        <f t="shared" si="355"/>
        <v/>
      </c>
      <c r="R47" s="218" t="str">
        <f t="shared" si="355"/>
        <v/>
      </c>
      <c r="S47" s="218" t="str">
        <f t="shared" si="355"/>
        <v/>
      </c>
      <c r="T47" s="218" t="str">
        <f t="shared" si="355"/>
        <v/>
      </c>
      <c r="U47" s="218" t="str">
        <f t="shared" si="355"/>
        <v/>
      </c>
      <c r="V47" s="218" t="str">
        <f t="shared" si="355"/>
        <v/>
      </c>
      <c r="W47" s="218" t="str">
        <f t="shared" si="355"/>
        <v/>
      </c>
      <c r="X47" s="218" t="str">
        <f t="shared" si="355"/>
        <v/>
      </c>
      <c r="Y47" s="218" t="str">
        <f t="shared" si="355"/>
        <v/>
      </c>
      <c r="Z47" s="218" t="str">
        <f t="shared" si="355"/>
        <v/>
      </c>
      <c r="AA47" s="218" t="str">
        <f t="shared" si="355"/>
        <v/>
      </c>
      <c r="AB47" s="218" t="str">
        <f t="shared" si="355"/>
        <v/>
      </c>
      <c r="AC47" s="218" t="str">
        <f t="shared" si="355"/>
        <v/>
      </c>
      <c r="AD47" s="218" t="str">
        <f t="shared" si="355"/>
        <v/>
      </c>
      <c r="AE47" s="218" t="str">
        <f t="shared" si="355"/>
        <v/>
      </c>
      <c r="AF47" s="218" t="str">
        <f t="shared" si="355"/>
        <v/>
      </c>
      <c r="AG47" s="218" t="str">
        <f t="shared" si="355"/>
        <v/>
      </c>
      <c r="AH47" s="218" t="str">
        <f t="shared" si="355"/>
        <v/>
      </c>
      <c r="AI47" s="218" t="str">
        <f t="shared" si="355"/>
        <v/>
      </c>
      <c r="AJ47" s="218" t="str">
        <f t="shared" si="355"/>
        <v/>
      </c>
      <c r="AK47" s="218" t="str">
        <f t="shared" si="355"/>
        <v/>
      </c>
      <c r="AL47" s="218" t="str">
        <f t="shared" si="355"/>
        <v/>
      </c>
      <c r="AM47" s="218" t="str">
        <f t="shared" si="355"/>
        <v/>
      </c>
      <c r="AN47" s="218" t="str">
        <f t="shared" si="355"/>
        <v/>
      </c>
      <c r="AO47" s="218" t="str">
        <f t="shared" si="355"/>
        <v/>
      </c>
      <c r="AP47" s="218" t="str">
        <f t="shared" si="355"/>
        <v/>
      </c>
      <c r="AQ47" s="218" t="str">
        <f t="shared" si="355"/>
        <v/>
      </c>
      <c r="AR47" s="218" t="str">
        <f t="shared" si="355"/>
        <v/>
      </c>
      <c r="AS47" s="218" t="str">
        <f t="shared" si="355"/>
        <v/>
      </c>
      <c r="AT47" s="218" t="str">
        <f t="shared" si="355"/>
        <v/>
      </c>
      <c r="AU47" s="218" t="str">
        <f t="shared" si="355"/>
        <v/>
      </c>
      <c r="AV47" s="218" t="str">
        <f t="shared" si="355"/>
        <v/>
      </c>
      <c r="AW47" s="218" t="str">
        <f t="shared" si="355"/>
        <v/>
      </c>
      <c r="AX47" s="218" t="str">
        <f t="shared" si="355"/>
        <v/>
      </c>
      <c r="AY47" s="218" t="str">
        <f t="shared" si="355"/>
        <v/>
      </c>
      <c r="AZ47" s="218" t="str">
        <f t="shared" si="355"/>
        <v/>
      </c>
      <c r="BA47" s="218" t="str">
        <f t="shared" si="355"/>
        <v/>
      </c>
      <c r="BB47" s="218" t="str">
        <f t="shared" si="355"/>
        <v/>
      </c>
      <c r="BC47" s="218" t="str">
        <f t="shared" si="355"/>
        <v/>
      </c>
      <c r="BD47" s="218" t="str">
        <f t="shared" si="355"/>
        <v/>
      </c>
      <c r="BE47" s="218" t="str">
        <f t="shared" si="355"/>
        <v/>
      </c>
      <c r="BF47" s="218" t="str">
        <f t="shared" si="355"/>
        <v/>
      </c>
      <c r="BG47" s="218" t="str">
        <f t="shared" si="355"/>
        <v/>
      </c>
      <c r="BH47" s="218" t="str">
        <f t="shared" si="355"/>
        <v/>
      </c>
      <c r="BI47" s="218" t="str">
        <f t="shared" si="355"/>
        <v/>
      </c>
      <c r="BJ47" s="218" t="str">
        <f t="shared" ref="BJ47:DU47" si="356">IF(SUM(BJ205,BJ362,BJ519,BJ676,BJ833)=0,"",SUM(BJ205,BJ362,BJ519,BJ676,BJ833))</f>
        <v/>
      </c>
      <c r="BK47" s="218" t="str">
        <f t="shared" si="356"/>
        <v/>
      </c>
      <c r="BL47" s="218" t="str">
        <f t="shared" si="356"/>
        <v/>
      </c>
      <c r="BM47" s="218" t="str">
        <f t="shared" si="356"/>
        <v/>
      </c>
      <c r="BN47" s="218" t="str">
        <f t="shared" si="356"/>
        <v/>
      </c>
      <c r="BO47" s="218" t="str">
        <f t="shared" si="356"/>
        <v/>
      </c>
      <c r="BP47" s="218" t="str">
        <f t="shared" si="356"/>
        <v/>
      </c>
      <c r="BQ47" s="218" t="str">
        <f t="shared" si="356"/>
        <v/>
      </c>
      <c r="BR47" s="218" t="str">
        <f t="shared" si="356"/>
        <v/>
      </c>
      <c r="BS47" s="218" t="str">
        <f t="shared" si="356"/>
        <v/>
      </c>
      <c r="BT47" s="218" t="str">
        <f t="shared" si="356"/>
        <v/>
      </c>
      <c r="BU47" s="218" t="str">
        <f t="shared" si="356"/>
        <v/>
      </c>
      <c r="BV47" s="218" t="str">
        <f t="shared" si="356"/>
        <v/>
      </c>
      <c r="BW47" s="218" t="str">
        <f t="shared" si="356"/>
        <v/>
      </c>
      <c r="BX47" s="218" t="str">
        <f t="shared" si="356"/>
        <v/>
      </c>
      <c r="BY47" s="218" t="str">
        <f t="shared" si="356"/>
        <v/>
      </c>
      <c r="BZ47" s="218" t="str">
        <f t="shared" si="356"/>
        <v/>
      </c>
      <c r="CA47" s="218" t="str">
        <f t="shared" si="356"/>
        <v/>
      </c>
      <c r="CB47" s="218" t="str">
        <f t="shared" si="356"/>
        <v/>
      </c>
      <c r="CC47" s="218" t="str">
        <f t="shared" si="356"/>
        <v/>
      </c>
      <c r="CD47" s="218" t="str">
        <f t="shared" si="356"/>
        <v/>
      </c>
      <c r="CE47" s="218" t="str">
        <f t="shared" si="356"/>
        <v/>
      </c>
      <c r="CF47" s="218" t="str">
        <f t="shared" si="356"/>
        <v/>
      </c>
      <c r="CG47" s="218" t="str">
        <f t="shared" si="356"/>
        <v/>
      </c>
      <c r="CH47" s="218" t="str">
        <f t="shared" si="356"/>
        <v/>
      </c>
      <c r="CI47" s="218" t="str">
        <f t="shared" si="356"/>
        <v/>
      </c>
      <c r="CJ47" s="218" t="str">
        <f t="shared" si="356"/>
        <v/>
      </c>
      <c r="CK47" s="218" t="str">
        <f t="shared" si="356"/>
        <v/>
      </c>
      <c r="CL47" s="218" t="str">
        <f t="shared" si="356"/>
        <v/>
      </c>
      <c r="CM47" s="218" t="str">
        <f t="shared" si="356"/>
        <v/>
      </c>
      <c r="CN47" s="218" t="str">
        <f t="shared" si="356"/>
        <v/>
      </c>
      <c r="CO47" s="218" t="str">
        <f t="shared" si="356"/>
        <v/>
      </c>
      <c r="CP47" s="218" t="str">
        <f t="shared" si="356"/>
        <v/>
      </c>
      <c r="CQ47" s="218" t="str">
        <f t="shared" si="356"/>
        <v/>
      </c>
      <c r="CR47" s="218" t="str">
        <f t="shared" si="356"/>
        <v/>
      </c>
      <c r="CS47" s="218" t="str">
        <f t="shared" si="356"/>
        <v/>
      </c>
      <c r="CT47" s="218" t="str">
        <f t="shared" si="356"/>
        <v/>
      </c>
      <c r="CU47" s="218" t="str">
        <f t="shared" si="356"/>
        <v/>
      </c>
      <c r="CV47" s="218" t="str">
        <f t="shared" si="356"/>
        <v/>
      </c>
      <c r="CW47" s="218" t="str">
        <f t="shared" si="356"/>
        <v/>
      </c>
      <c r="CX47" s="218" t="str">
        <f t="shared" si="356"/>
        <v/>
      </c>
      <c r="CY47" s="218" t="str">
        <f t="shared" si="356"/>
        <v/>
      </c>
      <c r="CZ47" s="218" t="str">
        <f t="shared" si="356"/>
        <v/>
      </c>
      <c r="DA47" s="218" t="str">
        <f t="shared" si="356"/>
        <v/>
      </c>
      <c r="DB47" s="218" t="str">
        <f t="shared" si="356"/>
        <v/>
      </c>
      <c r="DC47" s="218" t="str">
        <f t="shared" si="356"/>
        <v/>
      </c>
      <c r="DD47" s="218" t="str">
        <f t="shared" si="356"/>
        <v/>
      </c>
      <c r="DE47" s="218" t="str">
        <f t="shared" si="356"/>
        <v/>
      </c>
      <c r="DF47" s="218" t="str">
        <f t="shared" si="356"/>
        <v/>
      </c>
      <c r="DG47" s="218" t="str">
        <f t="shared" si="356"/>
        <v/>
      </c>
      <c r="DH47" s="218" t="str">
        <f t="shared" si="356"/>
        <v/>
      </c>
      <c r="DI47" s="218" t="str">
        <f t="shared" si="356"/>
        <v/>
      </c>
      <c r="DJ47" s="218" t="str">
        <f t="shared" si="356"/>
        <v/>
      </c>
      <c r="DK47" s="218" t="str">
        <f t="shared" si="356"/>
        <v/>
      </c>
      <c r="DL47" s="218" t="str">
        <f t="shared" si="356"/>
        <v/>
      </c>
      <c r="DM47" s="218" t="str">
        <f t="shared" si="356"/>
        <v/>
      </c>
      <c r="DN47" s="218" t="str">
        <f t="shared" si="356"/>
        <v/>
      </c>
      <c r="DO47" s="218" t="str">
        <f t="shared" si="356"/>
        <v/>
      </c>
      <c r="DP47" s="218" t="str">
        <f t="shared" si="356"/>
        <v/>
      </c>
      <c r="DQ47" s="218" t="str">
        <f t="shared" si="356"/>
        <v/>
      </c>
      <c r="DR47" s="218" t="str">
        <f t="shared" si="356"/>
        <v/>
      </c>
      <c r="DS47" s="218" t="str">
        <f t="shared" si="356"/>
        <v/>
      </c>
      <c r="DT47" s="218" t="str">
        <f t="shared" si="356"/>
        <v/>
      </c>
      <c r="DU47" s="218" t="str">
        <f t="shared" si="356"/>
        <v/>
      </c>
      <c r="DV47" s="218" t="str">
        <f t="shared" ref="DV47:EK47" si="357">IF(SUM(DV205,DV362,DV519,DV676,DV833)=0,"",SUM(DV205,DV362,DV519,DV676,DV833))</f>
        <v/>
      </c>
      <c r="DW47" s="218" t="str">
        <f t="shared" si="357"/>
        <v/>
      </c>
      <c r="DX47" s="218" t="str">
        <f t="shared" si="357"/>
        <v/>
      </c>
      <c r="DY47" s="218" t="str">
        <f t="shared" si="357"/>
        <v/>
      </c>
      <c r="DZ47" s="218" t="str">
        <f t="shared" si="357"/>
        <v/>
      </c>
      <c r="EA47" s="218" t="str">
        <f t="shared" si="357"/>
        <v/>
      </c>
      <c r="EB47" s="218" t="str">
        <f t="shared" si="357"/>
        <v/>
      </c>
      <c r="EC47" s="218" t="str">
        <f t="shared" si="357"/>
        <v/>
      </c>
      <c r="ED47" s="218" t="str">
        <f t="shared" si="357"/>
        <v/>
      </c>
      <c r="EE47" s="218" t="str">
        <f t="shared" si="357"/>
        <v/>
      </c>
      <c r="EF47" s="218" t="str">
        <f t="shared" si="357"/>
        <v/>
      </c>
      <c r="EG47" s="218" t="str">
        <f t="shared" si="357"/>
        <v/>
      </c>
      <c r="EH47" s="218" t="str">
        <f t="shared" si="357"/>
        <v/>
      </c>
      <c r="EI47" s="218" t="str">
        <f t="shared" si="357"/>
        <v/>
      </c>
      <c r="EJ47" s="218" t="str">
        <f t="shared" si="357"/>
        <v/>
      </c>
      <c r="EK47" s="218" t="str">
        <f t="shared" si="357"/>
        <v/>
      </c>
      <c r="EL47" s="218" t="str">
        <f t="shared" ref="EL47:FK47" si="358">IF(SUM(EL205,EL362,EL519,EL676,EL833)=0,"",SUM(EL205,EL362,EL519,EL676,EL833))</f>
        <v/>
      </c>
      <c r="EM47" s="218" t="str">
        <f t="shared" si="358"/>
        <v/>
      </c>
      <c r="EN47" s="218" t="str">
        <f t="shared" si="358"/>
        <v/>
      </c>
      <c r="EO47" s="218" t="str">
        <f t="shared" si="358"/>
        <v/>
      </c>
      <c r="EP47" s="218" t="str">
        <f t="shared" si="358"/>
        <v/>
      </c>
      <c r="EQ47" s="218" t="str">
        <f t="shared" si="358"/>
        <v/>
      </c>
      <c r="ER47" s="218" t="str">
        <f t="shared" si="358"/>
        <v/>
      </c>
      <c r="ES47" s="218" t="str">
        <f t="shared" si="358"/>
        <v/>
      </c>
      <c r="ET47" s="218" t="str">
        <f t="shared" si="358"/>
        <v/>
      </c>
      <c r="EU47" s="218" t="str">
        <f t="shared" si="358"/>
        <v/>
      </c>
      <c r="EV47" s="218" t="str">
        <f t="shared" si="358"/>
        <v/>
      </c>
      <c r="EW47" s="218" t="str">
        <f t="shared" si="358"/>
        <v/>
      </c>
      <c r="EX47" s="218" t="str">
        <f t="shared" si="358"/>
        <v/>
      </c>
      <c r="EY47" s="218" t="str">
        <f t="shared" si="358"/>
        <v/>
      </c>
      <c r="EZ47" s="218" t="str">
        <f t="shared" si="358"/>
        <v/>
      </c>
      <c r="FA47" s="218" t="str">
        <f t="shared" si="358"/>
        <v/>
      </c>
      <c r="FB47" s="218" t="str">
        <f t="shared" si="358"/>
        <v/>
      </c>
      <c r="FC47" s="218" t="str">
        <f t="shared" si="358"/>
        <v/>
      </c>
      <c r="FD47" s="218" t="str">
        <f t="shared" si="358"/>
        <v/>
      </c>
      <c r="FE47" s="218" t="str">
        <f t="shared" si="358"/>
        <v/>
      </c>
      <c r="FF47" s="218" t="str">
        <f t="shared" si="358"/>
        <v/>
      </c>
      <c r="FG47" s="218" t="str">
        <f t="shared" si="358"/>
        <v/>
      </c>
      <c r="FH47" s="218" t="str">
        <f t="shared" si="358"/>
        <v/>
      </c>
      <c r="FI47" s="218" t="str">
        <f t="shared" si="358"/>
        <v/>
      </c>
      <c r="FJ47" s="218" t="str">
        <f t="shared" si="358"/>
        <v/>
      </c>
      <c r="FK47" s="218" t="str">
        <f t="shared" si="358"/>
        <v/>
      </c>
      <c r="FL47" s="218" t="str">
        <f t="shared" ref="FL47:HN47" si="359">IF(SUM(FL205,FL362,FL519,FL676,FL833)=0,"",SUM(FL205,FL362,FL519,FL676,FL833))</f>
        <v/>
      </c>
      <c r="FM47" s="218" t="str">
        <f t="shared" si="359"/>
        <v/>
      </c>
      <c r="FN47" s="218" t="str">
        <f t="shared" si="359"/>
        <v/>
      </c>
      <c r="FO47" s="218" t="str">
        <f t="shared" si="359"/>
        <v/>
      </c>
      <c r="FP47" s="218" t="str">
        <f t="shared" si="359"/>
        <v/>
      </c>
      <c r="FQ47" s="218" t="str">
        <f t="shared" si="359"/>
        <v/>
      </c>
      <c r="FR47" s="218" t="str">
        <f t="shared" si="359"/>
        <v/>
      </c>
      <c r="FS47" s="218" t="str">
        <f t="shared" si="359"/>
        <v/>
      </c>
      <c r="FT47" s="218" t="str">
        <f t="shared" si="359"/>
        <v/>
      </c>
      <c r="FU47" s="218" t="str">
        <f t="shared" si="359"/>
        <v/>
      </c>
      <c r="FV47" s="218" t="str">
        <f t="shared" si="359"/>
        <v/>
      </c>
      <c r="FW47" s="218" t="str">
        <f t="shared" si="359"/>
        <v/>
      </c>
      <c r="FX47" s="218" t="str">
        <f t="shared" si="359"/>
        <v/>
      </c>
      <c r="FY47" s="218" t="str">
        <f t="shared" si="359"/>
        <v/>
      </c>
      <c r="FZ47" s="218" t="str">
        <f t="shared" si="359"/>
        <v/>
      </c>
      <c r="GA47" s="218" t="str">
        <f t="shared" si="359"/>
        <v/>
      </c>
      <c r="GB47" s="218" t="str">
        <f t="shared" si="359"/>
        <v/>
      </c>
      <c r="GC47" s="218" t="str">
        <f t="shared" si="359"/>
        <v/>
      </c>
      <c r="GD47" s="218" t="str">
        <f t="shared" si="359"/>
        <v/>
      </c>
      <c r="GE47" s="218" t="str">
        <f t="shared" si="359"/>
        <v/>
      </c>
      <c r="GF47" s="218" t="str">
        <f t="shared" si="359"/>
        <v/>
      </c>
      <c r="GG47" s="218" t="str">
        <f t="shared" si="359"/>
        <v/>
      </c>
      <c r="GH47" s="218" t="str">
        <f t="shared" si="359"/>
        <v/>
      </c>
      <c r="GI47" s="218" t="str">
        <f t="shared" si="359"/>
        <v/>
      </c>
      <c r="GJ47" s="218" t="str">
        <f t="shared" si="359"/>
        <v/>
      </c>
      <c r="GK47" s="218" t="str">
        <f t="shared" si="359"/>
        <v/>
      </c>
      <c r="GL47" s="218" t="str">
        <f t="shared" si="359"/>
        <v/>
      </c>
      <c r="GM47" s="218" t="str">
        <f t="shared" si="359"/>
        <v/>
      </c>
      <c r="GN47" s="218" t="str">
        <f t="shared" si="359"/>
        <v/>
      </c>
      <c r="GO47" s="218" t="str">
        <f t="shared" si="359"/>
        <v/>
      </c>
      <c r="GP47" s="218" t="str">
        <f t="shared" si="359"/>
        <v/>
      </c>
      <c r="GQ47" s="218" t="str">
        <f t="shared" si="359"/>
        <v/>
      </c>
      <c r="GR47" s="218" t="str">
        <f t="shared" si="359"/>
        <v/>
      </c>
      <c r="GS47" s="218" t="str">
        <f t="shared" si="359"/>
        <v/>
      </c>
      <c r="GT47" s="218" t="str">
        <f t="shared" si="359"/>
        <v/>
      </c>
      <c r="GU47" s="218" t="str">
        <f t="shared" si="359"/>
        <v/>
      </c>
      <c r="GV47" s="218" t="str">
        <f t="shared" si="359"/>
        <v/>
      </c>
      <c r="GW47" s="218" t="str">
        <f t="shared" si="359"/>
        <v/>
      </c>
      <c r="GX47" s="218" t="str">
        <f t="shared" si="359"/>
        <v/>
      </c>
      <c r="GY47" s="218" t="str">
        <f t="shared" si="359"/>
        <v/>
      </c>
      <c r="GZ47" s="218" t="str">
        <f t="shared" si="359"/>
        <v/>
      </c>
      <c r="HA47" s="218" t="str">
        <f t="shared" si="359"/>
        <v/>
      </c>
      <c r="HB47" s="218" t="str">
        <f t="shared" si="359"/>
        <v/>
      </c>
      <c r="HC47" s="218" t="str">
        <f t="shared" si="359"/>
        <v/>
      </c>
      <c r="HD47" s="218" t="str">
        <f t="shared" si="359"/>
        <v/>
      </c>
      <c r="HE47" s="218" t="str">
        <f t="shared" si="359"/>
        <v/>
      </c>
      <c r="HF47" s="218" t="str">
        <f t="shared" si="359"/>
        <v/>
      </c>
      <c r="HG47" s="218" t="str">
        <f t="shared" si="359"/>
        <v/>
      </c>
      <c r="HH47" s="218" t="str">
        <f t="shared" si="359"/>
        <v/>
      </c>
      <c r="HI47" s="218" t="str">
        <f t="shared" si="359"/>
        <v/>
      </c>
      <c r="HJ47" s="218" t="str">
        <f t="shared" si="359"/>
        <v/>
      </c>
      <c r="HK47" s="218" t="str">
        <f t="shared" si="359"/>
        <v/>
      </c>
      <c r="HL47" s="218" t="str">
        <f t="shared" si="359"/>
        <v/>
      </c>
      <c r="HM47" s="218" t="str">
        <f t="shared" si="359"/>
        <v/>
      </c>
      <c r="HN47" s="218" t="str">
        <f t="shared" si="359"/>
        <v/>
      </c>
      <c r="HO47" s="218" t="str">
        <f t="shared" ref="HO47:HQ47" si="360">IF(SUM(HO205,HO362,HO519,HO676,HO833)=0,"",SUM(HO205,HO362,HO519,HO676,HO833))</f>
        <v/>
      </c>
      <c r="HP47" s="218" t="str">
        <f t="shared" si="360"/>
        <v/>
      </c>
      <c r="HQ47" s="218" t="str">
        <f t="shared" si="360"/>
        <v/>
      </c>
    </row>
    <row r="48" spans="1:225" s="73" customFormat="1" ht="18" hidden="1" customHeight="1" x14ac:dyDescent="0.25">
      <c r="A48" s="223" t="str">
        <f t="shared" ref="A48:B48" si="361">IF(A206="","",A206)</f>
        <v/>
      </c>
      <c r="B48" s="173" t="str">
        <f t="shared" si="361"/>
        <v/>
      </c>
      <c r="C48" s="218">
        <f t="shared" si="277"/>
        <v>0</v>
      </c>
      <c r="D48" s="218">
        <f t="shared" si="278"/>
        <v>0</v>
      </c>
      <c r="E48" s="219">
        <f t="shared" ref="E48:F48" si="362">IFERROR(AVERAGE(E206,E363,E520,E677,E834),"")</f>
        <v>0</v>
      </c>
      <c r="F48" s="219">
        <f t="shared" si="362"/>
        <v>0</v>
      </c>
      <c r="G48" s="176" t="str">
        <f t="shared" si="344"/>
        <v/>
      </c>
      <c r="H48" s="176" t="str">
        <f t="shared" si="344"/>
        <v/>
      </c>
      <c r="I48" s="226" t="str">
        <f t="shared" si="344"/>
        <v/>
      </c>
      <c r="J48" s="226" t="str">
        <f t="shared" si="344"/>
        <v/>
      </c>
      <c r="K48" s="227" t="str">
        <f t="shared" si="345"/>
        <v/>
      </c>
      <c r="L48" s="227">
        <f t="shared" si="345"/>
        <v>1</v>
      </c>
      <c r="M48" s="226" t="str">
        <f t="shared" si="346"/>
        <v/>
      </c>
      <c r="N48" s="226" t="str">
        <f t="shared" si="346"/>
        <v/>
      </c>
      <c r="O48" s="491"/>
      <c r="P48" s="218" t="str">
        <f t="shared" ref="P48:BI48" si="363">IF(SUM(P206,P363,P520,P677,P834)=0,"",SUM(P206,P363,P520,P677,P834))</f>
        <v/>
      </c>
      <c r="Q48" s="218" t="str">
        <f t="shared" si="363"/>
        <v/>
      </c>
      <c r="R48" s="218" t="str">
        <f t="shared" si="363"/>
        <v/>
      </c>
      <c r="S48" s="218" t="str">
        <f t="shared" si="363"/>
        <v/>
      </c>
      <c r="T48" s="218" t="str">
        <f t="shared" si="363"/>
        <v/>
      </c>
      <c r="U48" s="218" t="str">
        <f t="shared" si="363"/>
        <v/>
      </c>
      <c r="V48" s="218" t="str">
        <f t="shared" si="363"/>
        <v/>
      </c>
      <c r="W48" s="218" t="str">
        <f t="shared" si="363"/>
        <v/>
      </c>
      <c r="X48" s="218" t="str">
        <f t="shared" si="363"/>
        <v/>
      </c>
      <c r="Y48" s="218" t="str">
        <f t="shared" si="363"/>
        <v/>
      </c>
      <c r="Z48" s="218" t="str">
        <f t="shared" si="363"/>
        <v/>
      </c>
      <c r="AA48" s="218" t="str">
        <f t="shared" si="363"/>
        <v/>
      </c>
      <c r="AB48" s="218" t="str">
        <f t="shared" si="363"/>
        <v/>
      </c>
      <c r="AC48" s="218" t="str">
        <f t="shared" si="363"/>
        <v/>
      </c>
      <c r="AD48" s="218" t="str">
        <f t="shared" si="363"/>
        <v/>
      </c>
      <c r="AE48" s="218" t="str">
        <f t="shared" si="363"/>
        <v/>
      </c>
      <c r="AF48" s="218" t="str">
        <f t="shared" si="363"/>
        <v/>
      </c>
      <c r="AG48" s="218" t="str">
        <f t="shared" si="363"/>
        <v/>
      </c>
      <c r="AH48" s="218" t="str">
        <f t="shared" si="363"/>
        <v/>
      </c>
      <c r="AI48" s="218" t="str">
        <f t="shared" si="363"/>
        <v/>
      </c>
      <c r="AJ48" s="218" t="str">
        <f t="shared" si="363"/>
        <v/>
      </c>
      <c r="AK48" s="218" t="str">
        <f t="shared" si="363"/>
        <v/>
      </c>
      <c r="AL48" s="218" t="str">
        <f t="shared" si="363"/>
        <v/>
      </c>
      <c r="AM48" s="218" t="str">
        <f t="shared" si="363"/>
        <v/>
      </c>
      <c r="AN48" s="218" t="str">
        <f t="shared" si="363"/>
        <v/>
      </c>
      <c r="AO48" s="218" t="str">
        <f t="shared" si="363"/>
        <v/>
      </c>
      <c r="AP48" s="218" t="str">
        <f t="shared" si="363"/>
        <v/>
      </c>
      <c r="AQ48" s="218" t="str">
        <f t="shared" si="363"/>
        <v/>
      </c>
      <c r="AR48" s="218" t="str">
        <f t="shared" si="363"/>
        <v/>
      </c>
      <c r="AS48" s="218" t="str">
        <f t="shared" si="363"/>
        <v/>
      </c>
      <c r="AT48" s="218" t="str">
        <f t="shared" si="363"/>
        <v/>
      </c>
      <c r="AU48" s="218" t="str">
        <f t="shared" si="363"/>
        <v/>
      </c>
      <c r="AV48" s="218" t="str">
        <f t="shared" si="363"/>
        <v/>
      </c>
      <c r="AW48" s="218" t="str">
        <f t="shared" si="363"/>
        <v/>
      </c>
      <c r="AX48" s="218" t="str">
        <f t="shared" si="363"/>
        <v/>
      </c>
      <c r="AY48" s="218" t="str">
        <f t="shared" si="363"/>
        <v/>
      </c>
      <c r="AZ48" s="218" t="str">
        <f t="shared" si="363"/>
        <v/>
      </c>
      <c r="BA48" s="218" t="str">
        <f t="shared" si="363"/>
        <v/>
      </c>
      <c r="BB48" s="218" t="str">
        <f t="shared" si="363"/>
        <v/>
      </c>
      <c r="BC48" s="218" t="str">
        <f t="shared" si="363"/>
        <v/>
      </c>
      <c r="BD48" s="218" t="str">
        <f t="shared" si="363"/>
        <v/>
      </c>
      <c r="BE48" s="218" t="str">
        <f t="shared" si="363"/>
        <v/>
      </c>
      <c r="BF48" s="218" t="str">
        <f t="shared" si="363"/>
        <v/>
      </c>
      <c r="BG48" s="218" t="str">
        <f t="shared" si="363"/>
        <v/>
      </c>
      <c r="BH48" s="218" t="str">
        <f t="shared" si="363"/>
        <v/>
      </c>
      <c r="BI48" s="218" t="str">
        <f t="shared" si="363"/>
        <v/>
      </c>
      <c r="BJ48" s="218" t="str">
        <f t="shared" ref="BJ48:DU48" si="364">IF(SUM(BJ206,BJ363,BJ520,BJ677,BJ834)=0,"",SUM(BJ206,BJ363,BJ520,BJ677,BJ834))</f>
        <v/>
      </c>
      <c r="BK48" s="218" t="str">
        <f t="shared" si="364"/>
        <v/>
      </c>
      <c r="BL48" s="218" t="str">
        <f t="shared" si="364"/>
        <v/>
      </c>
      <c r="BM48" s="218" t="str">
        <f t="shared" si="364"/>
        <v/>
      </c>
      <c r="BN48" s="218" t="str">
        <f t="shared" si="364"/>
        <v/>
      </c>
      <c r="BO48" s="218" t="str">
        <f t="shared" si="364"/>
        <v/>
      </c>
      <c r="BP48" s="218" t="str">
        <f t="shared" si="364"/>
        <v/>
      </c>
      <c r="BQ48" s="218" t="str">
        <f t="shared" si="364"/>
        <v/>
      </c>
      <c r="BR48" s="218" t="str">
        <f t="shared" si="364"/>
        <v/>
      </c>
      <c r="BS48" s="218" t="str">
        <f t="shared" si="364"/>
        <v/>
      </c>
      <c r="BT48" s="218" t="str">
        <f t="shared" si="364"/>
        <v/>
      </c>
      <c r="BU48" s="218" t="str">
        <f t="shared" si="364"/>
        <v/>
      </c>
      <c r="BV48" s="218" t="str">
        <f t="shared" si="364"/>
        <v/>
      </c>
      <c r="BW48" s="218" t="str">
        <f t="shared" si="364"/>
        <v/>
      </c>
      <c r="BX48" s="218" t="str">
        <f t="shared" si="364"/>
        <v/>
      </c>
      <c r="BY48" s="218" t="str">
        <f t="shared" si="364"/>
        <v/>
      </c>
      <c r="BZ48" s="218" t="str">
        <f t="shared" si="364"/>
        <v/>
      </c>
      <c r="CA48" s="218" t="str">
        <f t="shared" si="364"/>
        <v/>
      </c>
      <c r="CB48" s="218" t="str">
        <f t="shared" si="364"/>
        <v/>
      </c>
      <c r="CC48" s="218" t="str">
        <f t="shared" si="364"/>
        <v/>
      </c>
      <c r="CD48" s="218" t="str">
        <f t="shared" si="364"/>
        <v/>
      </c>
      <c r="CE48" s="218" t="str">
        <f t="shared" si="364"/>
        <v/>
      </c>
      <c r="CF48" s="218" t="str">
        <f t="shared" si="364"/>
        <v/>
      </c>
      <c r="CG48" s="218" t="str">
        <f t="shared" si="364"/>
        <v/>
      </c>
      <c r="CH48" s="218" t="str">
        <f t="shared" si="364"/>
        <v/>
      </c>
      <c r="CI48" s="218" t="str">
        <f t="shared" si="364"/>
        <v/>
      </c>
      <c r="CJ48" s="218" t="str">
        <f t="shared" si="364"/>
        <v/>
      </c>
      <c r="CK48" s="218" t="str">
        <f t="shared" si="364"/>
        <v/>
      </c>
      <c r="CL48" s="218" t="str">
        <f t="shared" si="364"/>
        <v/>
      </c>
      <c r="CM48" s="218" t="str">
        <f t="shared" si="364"/>
        <v/>
      </c>
      <c r="CN48" s="218" t="str">
        <f t="shared" si="364"/>
        <v/>
      </c>
      <c r="CO48" s="218" t="str">
        <f t="shared" si="364"/>
        <v/>
      </c>
      <c r="CP48" s="218" t="str">
        <f t="shared" si="364"/>
        <v/>
      </c>
      <c r="CQ48" s="218" t="str">
        <f t="shared" si="364"/>
        <v/>
      </c>
      <c r="CR48" s="218" t="str">
        <f t="shared" si="364"/>
        <v/>
      </c>
      <c r="CS48" s="218" t="str">
        <f t="shared" si="364"/>
        <v/>
      </c>
      <c r="CT48" s="218" t="str">
        <f t="shared" si="364"/>
        <v/>
      </c>
      <c r="CU48" s="218" t="str">
        <f t="shared" si="364"/>
        <v/>
      </c>
      <c r="CV48" s="218" t="str">
        <f t="shared" si="364"/>
        <v/>
      </c>
      <c r="CW48" s="218" t="str">
        <f t="shared" si="364"/>
        <v/>
      </c>
      <c r="CX48" s="218" t="str">
        <f t="shared" si="364"/>
        <v/>
      </c>
      <c r="CY48" s="218" t="str">
        <f t="shared" si="364"/>
        <v/>
      </c>
      <c r="CZ48" s="218" t="str">
        <f t="shared" si="364"/>
        <v/>
      </c>
      <c r="DA48" s="218" t="str">
        <f t="shared" si="364"/>
        <v/>
      </c>
      <c r="DB48" s="218" t="str">
        <f t="shared" si="364"/>
        <v/>
      </c>
      <c r="DC48" s="218" t="str">
        <f t="shared" si="364"/>
        <v/>
      </c>
      <c r="DD48" s="218" t="str">
        <f t="shared" si="364"/>
        <v/>
      </c>
      <c r="DE48" s="218" t="str">
        <f t="shared" si="364"/>
        <v/>
      </c>
      <c r="DF48" s="218" t="str">
        <f t="shared" si="364"/>
        <v/>
      </c>
      <c r="DG48" s="218" t="str">
        <f t="shared" si="364"/>
        <v/>
      </c>
      <c r="DH48" s="218" t="str">
        <f t="shared" si="364"/>
        <v/>
      </c>
      <c r="DI48" s="218" t="str">
        <f t="shared" si="364"/>
        <v/>
      </c>
      <c r="DJ48" s="218" t="str">
        <f t="shared" si="364"/>
        <v/>
      </c>
      <c r="DK48" s="218" t="str">
        <f t="shared" si="364"/>
        <v/>
      </c>
      <c r="DL48" s="218" t="str">
        <f t="shared" si="364"/>
        <v/>
      </c>
      <c r="DM48" s="218" t="str">
        <f t="shared" si="364"/>
        <v/>
      </c>
      <c r="DN48" s="218" t="str">
        <f t="shared" si="364"/>
        <v/>
      </c>
      <c r="DO48" s="218" t="str">
        <f t="shared" si="364"/>
        <v/>
      </c>
      <c r="DP48" s="218" t="str">
        <f t="shared" si="364"/>
        <v/>
      </c>
      <c r="DQ48" s="218" t="str">
        <f t="shared" si="364"/>
        <v/>
      </c>
      <c r="DR48" s="218" t="str">
        <f t="shared" si="364"/>
        <v/>
      </c>
      <c r="DS48" s="218" t="str">
        <f t="shared" si="364"/>
        <v/>
      </c>
      <c r="DT48" s="218" t="str">
        <f t="shared" si="364"/>
        <v/>
      </c>
      <c r="DU48" s="218" t="str">
        <f t="shared" si="364"/>
        <v/>
      </c>
      <c r="DV48" s="218" t="str">
        <f t="shared" ref="DV48:EK48" si="365">IF(SUM(DV206,DV363,DV520,DV677,DV834)=0,"",SUM(DV206,DV363,DV520,DV677,DV834))</f>
        <v/>
      </c>
      <c r="DW48" s="218" t="str">
        <f t="shared" si="365"/>
        <v/>
      </c>
      <c r="DX48" s="218" t="str">
        <f t="shared" si="365"/>
        <v/>
      </c>
      <c r="DY48" s="218" t="str">
        <f t="shared" si="365"/>
        <v/>
      </c>
      <c r="DZ48" s="218" t="str">
        <f t="shared" si="365"/>
        <v/>
      </c>
      <c r="EA48" s="218" t="str">
        <f t="shared" si="365"/>
        <v/>
      </c>
      <c r="EB48" s="218" t="str">
        <f t="shared" si="365"/>
        <v/>
      </c>
      <c r="EC48" s="218" t="str">
        <f t="shared" si="365"/>
        <v/>
      </c>
      <c r="ED48" s="218" t="str">
        <f t="shared" si="365"/>
        <v/>
      </c>
      <c r="EE48" s="218" t="str">
        <f t="shared" si="365"/>
        <v/>
      </c>
      <c r="EF48" s="218" t="str">
        <f t="shared" si="365"/>
        <v/>
      </c>
      <c r="EG48" s="218" t="str">
        <f t="shared" si="365"/>
        <v/>
      </c>
      <c r="EH48" s="218" t="str">
        <f t="shared" si="365"/>
        <v/>
      </c>
      <c r="EI48" s="218" t="str">
        <f t="shared" si="365"/>
        <v/>
      </c>
      <c r="EJ48" s="218" t="str">
        <f t="shared" si="365"/>
        <v/>
      </c>
      <c r="EK48" s="218" t="str">
        <f t="shared" si="365"/>
        <v/>
      </c>
      <c r="EL48" s="218" t="str">
        <f t="shared" ref="EL48:FK48" si="366">IF(SUM(EL206,EL363,EL520,EL677,EL834)=0,"",SUM(EL206,EL363,EL520,EL677,EL834))</f>
        <v/>
      </c>
      <c r="EM48" s="218" t="str">
        <f t="shared" si="366"/>
        <v/>
      </c>
      <c r="EN48" s="218" t="str">
        <f t="shared" si="366"/>
        <v/>
      </c>
      <c r="EO48" s="218" t="str">
        <f t="shared" si="366"/>
        <v/>
      </c>
      <c r="EP48" s="218" t="str">
        <f t="shared" si="366"/>
        <v/>
      </c>
      <c r="EQ48" s="218" t="str">
        <f t="shared" si="366"/>
        <v/>
      </c>
      <c r="ER48" s="218" t="str">
        <f t="shared" si="366"/>
        <v/>
      </c>
      <c r="ES48" s="218" t="str">
        <f t="shared" si="366"/>
        <v/>
      </c>
      <c r="ET48" s="218" t="str">
        <f t="shared" si="366"/>
        <v/>
      </c>
      <c r="EU48" s="218" t="str">
        <f t="shared" si="366"/>
        <v/>
      </c>
      <c r="EV48" s="218" t="str">
        <f t="shared" si="366"/>
        <v/>
      </c>
      <c r="EW48" s="218" t="str">
        <f t="shared" si="366"/>
        <v/>
      </c>
      <c r="EX48" s="218" t="str">
        <f t="shared" si="366"/>
        <v/>
      </c>
      <c r="EY48" s="218" t="str">
        <f t="shared" si="366"/>
        <v/>
      </c>
      <c r="EZ48" s="218" t="str">
        <f t="shared" si="366"/>
        <v/>
      </c>
      <c r="FA48" s="218" t="str">
        <f t="shared" si="366"/>
        <v/>
      </c>
      <c r="FB48" s="218" t="str">
        <f t="shared" si="366"/>
        <v/>
      </c>
      <c r="FC48" s="218" t="str">
        <f t="shared" si="366"/>
        <v/>
      </c>
      <c r="FD48" s="218" t="str">
        <f t="shared" si="366"/>
        <v/>
      </c>
      <c r="FE48" s="218" t="str">
        <f t="shared" si="366"/>
        <v/>
      </c>
      <c r="FF48" s="218" t="str">
        <f t="shared" si="366"/>
        <v/>
      </c>
      <c r="FG48" s="218" t="str">
        <f t="shared" si="366"/>
        <v/>
      </c>
      <c r="FH48" s="218" t="str">
        <f t="shared" si="366"/>
        <v/>
      </c>
      <c r="FI48" s="218" t="str">
        <f t="shared" si="366"/>
        <v/>
      </c>
      <c r="FJ48" s="218" t="str">
        <f t="shared" si="366"/>
        <v/>
      </c>
      <c r="FK48" s="218" t="str">
        <f t="shared" si="366"/>
        <v/>
      </c>
      <c r="FL48" s="218" t="str">
        <f t="shared" ref="FL48:HN48" si="367">IF(SUM(FL206,FL363,FL520,FL677,FL834)=0,"",SUM(FL206,FL363,FL520,FL677,FL834))</f>
        <v/>
      </c>
      <c r="FM48" s="218" t="str">
        <f t="shared" si="367"/>
        <v/>
      </c>
      <c r="FN48" s="218" t="str">
        <f t="shared" si="367"/>
        <v/>
      </c>
      <c r="FO48" s="218" t="str">
        <f t="shared" si="367"/>
        <v/>
      </c>
      <c r="FP48" s="218" t="str">
        <f t="shared" si="367"/>
        <v/>
      </c>
      <c r="FQ48" s="218" t="str">
        <f t="shared" si="367"/>
        <v/>
      </c>
      <c r="FR48" s="218" t="str">
        <f t="shared" si="367"/>
        <v/>
      </c>
      <c r="FS48" s="218" t="str">
        <f t="shared" si="367"/>
        <v/>
      </c>
      <c r="FT48" s="218" t="str">
        <f t="shared" si="367"/>
        <v/>
      </c>
      <c r="FU48" s="218" t="str">
        <f t="shared" si="367"/>
        <v/>
      </c>
      <c r="FV48" s="218" t="str">
        <f t="shared" si="367"/>
        <v/>
      </c>
      <c r="FW48" s="218" t="str">
        <f t="shared" si="367"/>
        <v/>
      </c>
      <c r="FX48" s="218" t="str">
        <f t="shared" si="367"/>
        <v/>
      </c>
      <c r="FY48" s="218" t="str">
        <f t="shared" si="367"/>
        <v/>
      </c>
      <c r="FZ48" s="218" t="str">
        <f t="shared" si="367"/>
        <v/>
      </c>
      <c r="GA48" s="218" t="str">
        <f t="shared" si="367"/>
        <v/>
      </c>
      <c r="GB48" s="218" t="str">
        <f t="shared" si="367"/>
        <v/>
      </c>
      <c r="GC48" s="218" t="str">
        <f t="shared" si="367"/>
        <v/>
      </c>
      <c r="GD48" s="218" t="str">
        <f t="shared" si="367"/>
        <v/>
      </c>
      <c r="GE48" s="218" t="str">
        <f t="shared" si="367"/>
        <v/>
      </c>
      <c r="GF48" s="218" t="str">
        <f t="shared" si="367"/>
        <v/>
      </c>
      <c r="GG48" s="218" t="str">
        <f t="shared" si="367"/>
        <v/>
      </c>
      <c r="GH48" s="218" t="str">
        <f t="shared" si="367"/>
        <v/>
      </c>
      <c r="GI48" s="218" t="str">
        <f t="shared" si="367"/>
        <v/>
      </c>
      <c r="GJ48" s="218" t="str">
        <f t="shared" si="367"/>
        <v/>
      </c>
      <c r="GK48" s="218" t="str">
        <f t="shared" si="367"/>
        <v/>
      </c>
      <c r="GL48" s="218" t="str">
        <f t="shared" si="367"/>
        <v/>
      </c>
      <c r="GM48" s="218" t="str">
        <f t="shared" si="367"/>
        <v/>
      </c>
      <c r="GN48" s="218" t="str">
        <f t="shared" si="367"/>
        <v/>
      </c>
      <c r="GO48" s="218" t="str">
        <f t="shared" si="367"/>
        <v/>
      </c>
      <c r="GP48" s="218" t="str">
        <f t="shared" si="367"/>
        <v/>
      </c>
      <c r="GQ48" s="218" t="str">
        <f t="shared" si="367"/>
        <v/>
      </c>
      <c r="GR48" s="218" t="str">
        <f t="shared" si="367"/>
        <v/>
      </c>
      <c r="GS48" s="218" t="str">
        <f t="shared" si="367"/>
        <v/>
      </c>
      <c r="GT48" s="218" t="str">
        <f t="shared" si="367"/>
        <v/>
      </c>
      <c r="GU48" s="218" t="str">
        <f t="shared" si="367"/>
        <v/>
      </c>
      <c r="GV48" s="218" t="str">
        <f t="shared" si="367"/>
        <v/>
      </c>
      <c r="GW48" s="218" t="str">
        <f t="shared" si="367"/>
        <v/>
      </c>
      <c r="GX48" s="218" t="str">
        <f t="shared" si="367"/>
        <v/>
      </c>
      <c r="GY48" s="218" t="str">
        <f t="shared" si="367"/>
        <v/>
      </c>
      <c r="GZ48" s="218" t="str">
        <f t="shared" si="367"/>
        <v/>
      </c>
      <c r="HA48" s="218" t="str">
        <f t="shared" si="367"/>
        <v/>
      </c>
      <c r="HB48" s="218" t="str">
        <f t="shared" si="367"/>
        <v/>
      </c>
      <c r="HC48" s="218" t="str">
        <f t="shared" si="367"/>
        <v/>
      </c>
      <c r="HD48" s="218" t="str">
        <f t="shared" si="367"/>
        <v/>
      </c>
      <c r="HE48" s="218" t="str">
        <f t="shared" si="367"/>
        <v/>
      </c>
      <c r="HF48" s="218" t="str">
        <f t="shared" si="367"/>
        <v/>
      </c>
      <c r="HG48" s="218" t="str">
        <f t="shared" si="367"/>
        <v/>
      </c>
      <c r="HH48" s="218" t="str">
        <f t="shared" si="367"/>
        <v/>
      </c>
      <c r="HI48" s="218" t="str">
        <f t="shared" si="367"/>
        <v/>
      </c>
      <c r="HJ48" s="218" t="str">
        <f t="shared" si="367"/>
        <v/>
      </c>
      <c r="HK48" s="218" t="str">
        <f t="shared" si="367"/>
        <v/>
      </c>
      <c r="HL48" s="218" t="str">
        <f t="shared" si="367"/>
        <v/>
      </c>
      <c r="HM48" s="218" t="str">
        <f t="shared" si="367"/>
        <v/>
      </c>
      <c r="HN48" s="218" t="str">
        <f t="shared" si="367"/>
        <v/>
      </c>
      <c r="HO48" s="218" t="str">
        <f t="shared" ref="HO48:HQ48" si="368">IF(SUM(HO206,HO363,HO520,HO677,HO834)=0,"",SUM(HO206,HO363,HO520,HO677,HO834))</f>
        <v/>
      </c>
      <c r="HP48" s="218" t="str">
        <f t="shared" si="368"/>
        <v/>
      </c>
      <c r="HQ48" s="218" t="str">
        <f t="shared" si="368"/>
        <v/>
      </c>
    </row>
    <row r="49" spans="1:225" s="73" customFormat="1" ht="18" hidden="1" customHeight="1" x14ac:dyDescent="0.25">
      <c r="A49" s="223" t="str">
        <f t="shared" ref="A49:B49" si="369">IF(A207="","",A207)</f>
        <v/>
      </c>
      <c r="B49" s="173" t="str">
        <f t="shared" si="369"/>
        <v/>
      </c>
      <c r="C49" s="218">
        <f t="shared" si="277"/>
        <v>0</v>
      </c>
      <c r="D49" s="218">
        <f t="shared" si="278"/>
        <v>0</v>
      </c>
      <c r="E49" s="219">
        <f t="shared" ref="E49:F49" si="370">IFERROR(AVERAGE(E207,E364,E521,E678,E835),"")</f>
        <v>0</v>
      </c>
      <c r="F49" s="219">
        <f t="shared" si="370"/>
        <v>0</v>
      </c>
      <c r="G49" s="176" t="str">
        <f t="shared" si="344"/>
        <v/>
      </c>
      <c r="H49" s="176" t="str">
        <f t="shared" si="344"/>
        <v/>
      </c>
      <c r="I49" s="226" t="str">
        <f t="shared" si="344"/>
        <v/>
      </c>
      <c r="J49" s="226" t="str">
        <f t="shared" si="344"/>
        <v/>
      </c>
      <c r="K49" s="227" t="str">
        <f t="shared" si="345"/>
        <v/>
      </c>
      <c r="L49" s="227">
        <f t="shared" si="345"/>
        <v>1</v>
      </c>
      <c r="M49" s="226" t="str">
        <f t="shared" si="346"/>
        <v/>
      </c>
      <c r="N49" s="226" t="str">
        <f t="shared" si="346"/>
        <v/>
      </c>
      <c r="O49" s="491"/>
      <c r="P49" s="218" t="str">
        <f t="shared" ref="P49:BI49" si="371">IF(SUM(P207,P364,P521,P678,P835)=0,"",SUM(P207,P364,P521,P678,P835))</f>
        <v/>
      </c>
      <c r="Q49" s="218" t="str">
        <f t="shared" si="371"/>
        <v/>
      </c>
      <c r="R49" s="218" t="str">
        <f t="shared" si="371"/>
        <v/>
      </c>
      <c r="S49" s="218" t="str">
        <f t="shared" si="371"/>
        <v/>
      </c>
      <c r="T49" s="218" t="str">
        <f t="shared" si="371"/>
        <v/>
      </c>
      <c r="U49" s="218" t="str">
        <f t="shared" si="371"/>
        <v/>
      </c>
      <c r="V49" s="218" t="str">
        <f t="shared" si="371"/>
        <v/>
      </c>
      <c r="W49" s="218" t="str">
        <f t="shared" si="371"/>
        <v/>
      </c>
      <c r="X49" s="218" t="str">
        <f t="shared" si="371"/>
        <v/>
      </c>
      <c r="Y49" s="218" t="str">
        <f t="shared" si="371"/>
        <v/>
      </c>
      <c r="Z49" s="218" t="str">
        <f t="shared" si="371"/>
        <v/>
      </c>
      <c r="AA49" s="218" t="str">
        <f t="shared" si="371"/>
        <v/>
      </c>
      <c r="AB49" s="218" t="str">
        <f t="shared" si="371"/>
        <v/>
      </c>
      <c r="AC49" s="218" t="str">
        <f t="shared" si="371"/>
        <v/>
      </c>
      <c r="AD49" s="218" t="str">
        <f t="shared" si="371"/>
        <v/>
      </c>
      <c r="AE49" s="218" t="str">
        <f t="shared" si="371"/>
        <v/>
      </c>
      <c r="AF49" s="218" t="str">
        <f t="shared" si="371"/>
        <v/>
      </c>
      <c r="AG49" s="218" t="str">
        <f t="shared" si="371"/>
        <v/>
      </c>
      <c r="AH49" s="218" t="str">
        <f t="shared" si="371"/>
        <v/>
      </c>
      <c r="AI49" s="218" t="str">
        <f t="shared" si="371"/>
        <v/>
      </c>
      <c r="AJ49" s="218" t="str">
        <f t="shared" si="371"/>
        <v/>
      </c>
      <c r="AK49" s="218" t="str">
        <f t="shared" si="371"/>
        <v/>
      </c>
      <c r="AL49" s="218" t="str">
        <f t="shared" si="371"/>
        <v/>
      </c>
      <c r="AM49" s="218" t="str">
        <f t="shared" si="371"/>
        <v/>
      </c>
      <c r="AN49" s="218" t="str">
        <f t="shared" si="371"/>
        <v/>
      </c>
      <c r="AO49" s="218" t="str">
        <f t="shared" si="371"/>
        <v/>
      </c>
      <c r="AP49" s="218" t="str">
        <f t="shared" si="371"/>
        <v/>
      </c>
      <c r="AQ49" s="218" t="str">
        <f t="shared" si="371"/>
        <v/>
      </c>
      <c r="AR49" s="218" t="str">
        <f t="shared" si="371"/>
        <v/>
      </c>
      <c r="AS49" s="218" t="str">
        <f t="shared" si="371"/>
        <v/>
      </c>
      <c r="AT49" s="218" t="str">
        <f t="shared" si="371"/>
        <v/>
      </c>
      <c r="AU49" s="218" t="str">
        <f t="shared" si="371"/>
        <v/>
      </c>
      <c r="AV49" s="218" t="str">
        <f t="shared" si="371"/>
        <v/>
      </c>
      <c r="AW49" s="218" t="str">
        <f t="shared" si="371"/>
        <v/>
      </c>
      <c r="AX49" s="218" t="str">
        <f t="shared" si="371"/>
        <v/>
      </c>
      <c r="AY49" s="218" t="str">
        <f t="shared" si="371"/>
        <v/>
      </c>
      <c r="AZ49" s="218" t="str">
        <f t="shared" si="371"/>
        <v/>
      </c>
      <c r="BA49" s="218" t="str">
        <f t="shared" si="371"/>
        <v/>
      </c>
      <c r="BB49" s="218" t="str">
        <f t="shared" si="371"/>
        <v/>
      </c>
      <c r="BC49" s="218" t="str">
        <f t="shared" si="371"/>
        <v/>
      </c>
      <c r="BD49" s="218" t="str">
        <f t="shared" si="371"/>
        <v/>
      </c>
      <c r="BE49" s="218" t="str">
        <f t="shared" si="371"/>
        <v/>
      </c>
      <c r="BF49" s="218" t="str">
        <f t="shared" si="371"/>
        <v/>
      </c>
      <c r="BG49" s="218" t="str">
        <f t="shared" si="371"/>
        <v/>
      </c>
      <c r="BH49" s="218" t="str">
        <f t="shared" si="371"/>
        <v/>
      </c>
      <c r="BI49" s="218" t="str">
        <f t="shared" si="371"/>
        <v/>
      </c>
      <c r="BJ49" s="218" t="str">
        <f t="shared" ref="BJ49:DU49" si="372">IF(SUM(BJ207,BJ364,BJ521,BJ678,BJ835)=0,"",SUM(BJ207,BJ364,BJ521,BJ678,BJ835))</f>
        <v/>
      </c>
      <c r="BK49" s="218" t="str">
        <f t="shared" si="372"/>
        <v/>
      </c>
      <c r="BL49" s="218" t="str">
        <f t="shared" si="372"/>
        <v/>
      </c>
      <c r="BM49" s="218" t="str">
        <f t="shared" si="372"/>
        <v/>
      </c>
      <c r="BN49" s="218" t="str">
        <f t="shared" si="372"/>
        <v/>
      </c>
      <c r="BO49" s="218" t="str">
        <f t="shared" si="372"/>
        <v/>
      </c>
      <c r="BP49" s="218" t="str">
        <f t="shared" si="372"/>
        <v/>
      </c>
      <c r="BQ49" s="218" t="str">
        <f t="shared" si="372"/>
        <v/>
      </c>
      <c r="BR49" s="218" t="str">
        <f t="shared" si="372"/>
        <v/>
      </c>
      <c r="BS49" s="218" t="str">
        <f t="shared" si="372"/>
        <v/>
      </c>
      <c r="BT49" s="218" t="str">
        <f t="shared" si="372"/>
        <v/>
      </c>
      <c r="BU49" s="218" t="str">
        <f t="shared" si="372"/>
        <v/>
      </c>
      <c r="BV49" s="218" t="str">
        <f t="shared" si="372"/>
        <v/>
      </c>
      <c r="BW49" s="218" t="str">
        <f t="shared" si="372"/>
        <v/>
      </c>
      <c r="BX49" s="218" t="str">
        <f t="shared" si="372"/>
        <v/>
      </c>
      <c r="BY49" s="218" t="str">
        <f t="shared" si="372"/>
        <v/>
      </c>
      <c r="BZ49" s="218" t="str">
        <f t="shared" si="372"/>
        <v/>
      </c>
      <c r="CA49" s="218" t="str">
        <f t="shared" si="372"/>
        <v/>
      </c>
      <c r="CB49" s="218" t="str">
        <f t="shared" si="372"/>
        <v/>
      </c>
      <c r="CC49" s="218" t="str">
        <f t="shared" si="372"/>
        <v/>
      </c>
      <c r="CD49" s="218" t="str">
        <f t="shared" si="372"/>
        <v/>
      </c>
      <c r="CE49" s="218" t="str">
        <f t="shared" si="372"/>
        <v/>
      </c>
      <c r="CF49" s="218" t="str">
        <f t="shared" si="372"/>
        <v/>
      </c>
      <c r="CG49" s="218" t="str">
        <f t="shared" si="372"/>
        <v/>
      </c>
      <c r="CH49" s="218" t="str">
        <f t="shared" si="372"/>
        <v/>
      </c>
      <c r="CI49" s="218" t="str">
        <f t="shared" si="372"/>
        <v/>
      </c>
      <c r="CJ49" s="218" t="str">
        <f t="shared" si="372"/>
        <v/>
      </c>
      <c r="CK49" s="218" t="str">
        <f t="shared" si="372"/>
        <v/>
      </c>
      <c r="CL49" s="218" t="str">
        <f t="shared" si="372"/>
        <v/>
      </c>
      <c r="CM49" s="218" t="str">
        <f t="shared" si="372"/>
        <v/>
      </c>
      <c r="CN49" s="218" t="str">
        <f t="shared" si="372"/>
        <v/>
      </c>
      <c r="CO49" s="218" t="str">
        <f t="shared" si="372"/>
        <v/>
      </c>
      <c r="CP49" s="218" t="str">
        <f t="shared" si="372"/>
        <v/>
      </c>
      <c r="CQ49" s="218" t="str">
        <f t="shared" si="372"/>
        <v/>
      </c>
      <c r="CR49" s="218" t="str">
        <f t="shared" si="372"/>
        <v/>
      </c>
      <c r="CS49" s="218" t="str">
        <f t="shared" si="372"/>
        <v/>
      </c>
      <c r="CT49" s="218" t="str">
        <f t="shared" si="372"/>
        <v/>
      </c>
      <c r="CU49" s="218" t="str">
        <f t="shared" si="372"/>
        <v/>
      </c>
      <c r="CV49" s="218" t="str">
        <f t="shared" si="372"/>
        <v/>
      </c>
      <c r="CW49" s="218" t="str">
        <f t="shared" si="372"/>
        <v/>
      </c>
      <c r="CX49" s="218" t="str">
        <f t="shared" si="372"/>
        <v/>
      </c>
      <c r="CY49" s="218" t="str">
        <f t="shared" si="372"/>
        <v/>
      </c>
      <c r="CZ49" s="218" t="str">
        <f t="shared" si="372"/>
        <v/>
      </c>
      <c r="DA49" s="218" t="str">
        <f t="shared" si="372"/>
        <v/>
      </c>
      <c r="DB49" s="218" t="str">
        <f t="shared" si="372"/>
        <v/>
      </c>
      <c r="DC49" s="218" t="str">
        <f t="shared" si="372"/>
        <v/>
      </c>
      <c r="DD49" s="218" t="str">
        <f t="shared" si="372"/>
        <v/>
      </c>
      <c r="DE49" s="218" t="str">
        <f t="shared" si="372"/>
        <v/>
      </c>
      <c r="DF49" s="218" t="str">
        <f t="shared" si="372"/>
        <v/>
      </c>
      <c r="DG49" s="218" t="str">
        <f t="shared" si="372"/>
        <v/>
      </c>
      <c r="DH49" s="218" t="str">
        <f t="shared" si="372"/>
        <v/>
      </c>
      <c r="DI49" s="218" t="str">
        <f t="shared" si="372"/>
        <v/>
      </c>
      <c r="DJ49" s="218" t="str">
        <f t="shared" si="372"/>
        <v/>
      </c>
      <c r="DK49" s="218" t="str">
        <f t="shared" si="372"/>
        <v/>
      </c>
      <c r="DL49" s="218" t="str">
        <f t="shared" si="372"/>
        <v/>
      </c>
      <c r="DM49" s="218" t="str">
        <f t="shared" si="372"/>
        <v/>
      </c>
      <c r="DN49" s="218" t="str">
        <f t="shared" si="372"/>
        <v/>
      </c>
      <c r="DO49" s="218" t="str">
        <f t="shared" si="372"/>
        <v/>
      </c>
      <c r="DP49" s="218" t="str">
        <f t="shared" si="372"/>
        <v/>
      </c>
      <c r="DQ49" s="218" t="str">
        <f t="shared" si="372"/>
        <v/>
      </c>
      <c r="DR49" s="218" t="str">
        <f t="shared" si="372"/>
        <v/>
      </c>
      <c r="DS49" s="218" t="str">
        <f t="shared" si="372"/>
        <v/>
      </c>
      <c r="DT49" s="218" t="str">
        <f t="shared" si="372"/>
        <v/>
      </c>
      <c r="DU49" s="218" t="str">
        <f t="shared" si="372"/>
        <v/>
      </c>
      <c r="DV49" s="218" t="str">
        <f t="shared" ref="DV49:EK49" si="373">IF(SUM(DV207,DV364,DV521,DV678,DV835)=0,"",SUM(DV207,DV364,DV521,DV678,DV835))</f>
        <v/>
      </c>
      <c r="DW49" s="218" t="str">
        <f t="shared" si="373"/>
        <v/>
      </c>
      <c r="DX49" s="218" t="str">
        <f t="shared" si="373"/>
        <v/>
      </c>
      <c r="DY49" s="218" t="str">
        <f t="shared" si="373"/>
        <v/>
      </c>
      <c r="DZ49" s="218" t="str">
        <f t="shared" si="373"/>
        <v/>
      </c>
      <c r="EA49" s="218" t="str">
        <f t="shared" si="373"/>
        <v/>
      </c>
      <c r="EB49" s="218" t="str">
        <f t="shared" si="373"/>
        <v/>
      </c>
      <c r="EC49" s="218" t="str">
        <f t="shared" si="373"/>
        <v/>
      </c>
      <c r="ED49" s="218" t="str">
        <f t="shared" si="373"/>
        <v/>
      </c>
      <c r="EE49" s="218" t="str">
        <f t="shared" si="373"/>
        <v/>
      </c>
      <c r="EF49" s="218" t="str">
        <f t="shared" si="373"/>
        <v/>
      </c>
      <c r="EG49" s="218" t="str">
        <f t="shared" si="373"/>
        <v/>
      </c>
      <c r="EH49" s="218" t="str">
        <f t="shared" si="373"/>
        <v/>
      </c>
      <c r="EI49" s="218" t="str">
        <f t="shared" si="373"/>
        <v/>
      </c>
      <c r="EJ49" s="218" t="str">
        <f t="shared" si="373"/>
        <v/>
      </c>
      <c r="EK49" s="218" t="str">
        <f t="shared" si="373"/>
        <v/>
      </c>
      <c r="EL49" s="218" t="str">
        <f t="shared" ref="EL49:FK49" si="374">IF(SUM(EL207,EL364,EL521,EL678,EL835)=0,"",SUM(EL207,EL364,EL521,EL678,EL835))</f>
        <v/>
      </c>
      <c r="EM49" s="218" t="str">
        <f t="shared" si="374"/>
        <v/>
      </c>
      <c r="EN49" s="218" t="str">
        <f t="shared" si="374"/>
        <v/>
      </c>
      <c r="EO49" s="218" t="str">
        <f t="shared" si="374"/>
        <v/>
      </c>
      <c r="EP49" s="218" t="str">
        <f t="shared" si="374"/>
        <v/>
      </c>
      <c r="EQ49" s="218" t="str">
        <f t="shared" si="374"/>
        <v/>
      </c>
      <c r="ER49" s="218" t="str">
        <f t="shared" si="374"/>
        <v/>
      </c>
      <c r="ES49" s="218" t="str">
        <f t="shared" si="374"/>
        <v/>
      </c>
      <c r="ET49" s="218" t="str">
        <f t="shared" si="374"/>
        <v/>
      </c>
      <c r="EU49" s="218" t="str">
        <f t="shared" si="374"/>
        <v/>
      </c>
      <c r="EV49" s="218" t="str">
        <f t="shared" si="374"/>
        <v/>
      </c>
      <c r="EW49" s="218" t="str">
        <f t="shared" si="374"/>
        <v/>
      </c>
      <c r="EX49" s="218" t="str">
        <f t="shared" si="374"/>
        <v/>
      </c>
      <c r="EY49" s="218" t="str">
        <f t="shared" si="374"/>
        <v/>
      </c>
      <c r="EZ49" s="218" t="str">
        <f t="shared" si="374"/>
        <v/>
      </c>
      <c r="FA49" s="218" t="str">
        <f t="shared" si="374"/>
        <v/>
      </c>
      <c r="FB49" s="218" t="str">
        <f t="shared" si="374"/>
        <v/>
      </c>
      <c r="FC49" s="218" t="str">
        <f t="shared" si="374"/>
        <v/>
      </c>
      <c r="FD49" s="218" t="str">
        <f t="shared" si="374"/>
        <v/>
      </c>
      <c r="FE49" s="218" t="str">
        <f t="shared" si="374"/>
        <v/>
      </c>
      <c r="FF49" s="218" t="str">
        <f t="shared" si="374"/>
        <v/>
      </c>
      <c r="FG49" s="218" t="str">
        <f t="shared" si="374"/>
        <v/>
      </c>
      <c r="FH49" s="218" t="str">
        <f t="shared" si="374"/>
        <v/>
      </c>
      <c r="FI49" s="218" t="str">
        <f t="shared" si="374"/>
        <v/>
      </c>
      <c r="FJ49" s="218" t="str">
        <f t="shared" si="374"/>
        <v/>
      </c>
      <c r="FK49" s="218" t="str">
        <f t="shared" si="374"/>
        <v/>
      </c>
      <c r="FL49" s="218" t="str">
        <f t="shared" ref="FL49:HN49" si="375">IF(SUM(FL207,FL364,FL521,FL678,FL835)=0,"",SUM(FL207,FL364,FL521,FL678,FL835))</f>
        <v/>
      </c>
      <c r="FM49" s="218" t="str">
        <f t="shared" si="375"/>
        <v/>
      </c>
      <c r="FN49" s="218" t="str">
        <f t="shared" si="375"/>
        <v/>
      </c>
      <c r="FO49" s="218" t="str">
        <f t="shared" si="375"/>
        <v/>
      </c>
      <c r="FP49" s="218" t="str">
        <f t="shared" si="375"/>
        <v/>
      </c>
      <c r="FQ49" s="218" t="str">
        <f t="shared" si="375"/>
        <v/>
      </c>
      <c r="FR49" s="218" t="str">
        <f t="shared" si="375"/>
        <v/>
      </c>
      <c r="FS49" s="218" t="str">
        <f t="shared" si="375"/>
        <v/>
      </c>
      <c r="FT49" s="218" t="str">
        <f t="shared" si="375"/>
        <v/>
      </c>
      <c r="FU49" s="218" t="str">
        <f t="shared" si="375"/>
        <v/>
      </c>
      <c r="FV49" s="218" t="str">
        <f t="shared" si="375"/>
        <v/>
      </c>
      <c r="FW49" s="218" t="str">
        <f t="shared" si="375"/>
        <v/>
      </c>
      <c r="FX49" s="218" t="str">
        <f t="shared" si="375"/>
        <v/>
      </c>
      <c r="FY49" s="218" t="str">
        <f t="shared" si="375"/>
        <v/>
      </c>
      <c r="FZ49" s="218" t="str">
        <f t="shared" si="375"/>
        <v/>
      </c>
      <c r="GA49" s="218" t="str">
        <f t="shared" si="375"/>
        <v/>
      </c>
      <c r="GB49" s="218" t="str">
        <f t="shared" si="375"/>
        <v/>
      </c>
      <c r="GC49" s="218" t="str">
        <f t="shared" si="375"/>
        <v/>
      </c>
      <c r="GD49" s="218" t="str">
        <f t="shared" si="375"/>
        <v/>
      </c>
      <c r="GE49" s="218" t="str">
        <f t="shared" si="375"/>
        <v/>
      </c>
      <c r="GF49" s="218" t="str">
        <f t="shared" si="375"/>
        <v/>
      </c>
      <c r="GG49" s="218" t="str">
        <f t="shared" si="375"/>
        <v/>
      </c>
      <c r="GH49" s="218" t="str">
        <f t="shared" si="375"/>
        <v/>
      </c>
      <c r="GI49" s="218" t="str">
        <f t="shared" si="375"/>
        <v/>
      </c>
      <c r="GJ49" s="218" t="str">
        <f t="shared" si="375"/>
        <v/>
      </c>
      <c r="GK49" s="218" t="str">
        <f t="shared" si="375"/>
        <v/>
      </c>
      <c r="GL49" s="218" t="str">
        <f t="shared" si="375"/>
        <v/>
      </c>
      <c r="GM49" s="218" t="str">
        <f t="shared" si="375"/>
        <v/>
      </c>
      <c r="GN49" s="218" t="str">
        <f t="shared" si="375"/>
        <v/>
      </c>
      <c r="GO49" s="218" t="str">
        <f t="shared" si="375"/>
        <v/>
      </c>
      <c r="GP49" s="218" t="str">
        <f t="shared" si="375"/>
        <v/>
      </c>
      <c r="GQ49" s="218" t="str">
        <f t="shared" si="375"/>
        <v/>
      </c>
      <c r="GR49" s="218" t="str">
        <f t="shared" si="375"/>
        <v/>
      </c>
      <c r="GS49" s="218" t="str">
        <f t="shared" si="375"/>
        <v/>
      </c>
      <c r="GT49" s="218" t="str">
        <f t="shared" si="375"/>
        <v/>
      </c>
      <c r="GU49" s="218" t="str">
        <f t="shared" si="375"/>
        <v/>
      </c>
      <c r="GV49" s="218" t="str">
        <f t="shared" si="375"/>
        <v/>
      </c>
      <c r="GW49" s="218" t="str">
        <f t="shared" si="375"/>
        <v/>
      </c>
      <c r="GX49" s="218" t="str">
        <f t="shared" si="375"/>
        <v/>
      </c>
      <c r="GY49" s="218" t="str">
        <f t="shared" si="375"/>
        <v/>
      </c>
      <c r="GZ49" s="218" t="str">
        <f t="shared" si="375"/>
        <v/>
      </c>
      <c r="HA49" s="218" t="str">
        <f t="shared" si="375"/>
        <v/>
      </c>
      <c r="HB49" s="218" t="str">
        <f t="shared" si="375"/>
        <v/>
      </c>
      <c r="HC49" s="218" t="str">
        <f t="shared" si="375"/>
        <v/>
      </c>
      <c r="HD49" s="218" t="str">
        <f t="shared" si="375"/>
        <v/>
      </c>
      <c r="HE49" s="218" t="str">
        <f t="shared" si="375"/>
        <v/>
      </c>
      <c r="HF49" s="218" t="str">
        <f t="shared" si="375"/>
        <v/>
      </c>
      <c r="HG49" s="218" t="str">
        <f t="shared" si="375"/>
        <v/>
      </c>
      <c r="HH49" s="218" t="str">
        <f t="shared" si="375"/>
        <v/>
      </c>
      <c r="HI49" s="218" t="str">
        <f t="shared" si="375"/>
        <v/>
      </c>
      <c r="HJ49" s="218" t="str">
        <f t="shared" si="375"/>
        <v/>
      </c>
      <c r="HK49" s="218" t="str">
        <f t="shared" si="375"/>
        <v/>
      </c>
      <c r="HL49" s="218" t="str">
        <f t="shared" si="375"/>
        <v/>
      </c>
      <c r="HM49" s="218" t="str">
        <f t="shared" si="375"/>
        <v/>
      </c>
      <c r="HN49" s="218" t="str">
        <f t="shared" si="375"/>
        <v/>
      </c>
      <c r="HO49" s="218" t="str">
        <f t="shared" ref="HO49:HQ49" si="376">IF(SUM(HO207,HO364,HO521,HO678,HO835)=0,"",SUM(HO207,HO364,HO521,HO678,HO835))</f>
        <v/>
      </c>
      <c r="HP49" s="218" t="str">
        <f t="shared" si="376"/>
        <v/>
      </c>
      <c r="HQ49" s="218" t="str">
        <f t="shared" si="376"/>
        <v/>
      </c>
    </row>
    <row r="50" spans="1:225" s="73" customFormat="1" ht="18" hidden="1" customHeight="1" x14ac:dyDescent="0.25">
      <c r="A50" s="223" t="str">
        <f t="shared" ref="A50:B50" si="377">IF(A208="","",A208)</f>
        <v/>
      </c>
      <c r="B50" s="173" t="str">
        <f t="shared" si="377"/>
        <v/>
      </c>
      <c r="C50" s="218">
        <f t="shared" si="277"/>
        <v>0</v>
      </c>
      <c r="D50" s="218">
        <f t="shared" si="278"/>
        <v>0</v>
      </c>
      <c r="E50" s="219">
        <f t="shared" ref="E50:F50" si="378">IFERROR(AVERAGE(E208,E365,E522,E679,E836),"")</f>
        <v>0</v>
      </c>
      <c r="F50" s="219">
        <f t="shared" si="378"/>
        <v>0</v>
      </c>
      <c r="G50" s="176" t="str">
        <f t="shared" si="344"/>
        <v/>
      </c>
      <c r="H50" s="176" t="str">
        <f t="shared" si="344"/>
        <v/>
      </c>
      <c r="I50" s="226" t="str">
        <f t="shared" si="344"/>
        <v/>
      </c>
      <c r="J50" s="226" t="str">
        <f t="shared" si="344"/>
        <v/>
      </c>
      <c r="K50" s="227" t="str">
        <f t="shared" si="345"/>
        <v/>
      </c>
      <c r="L50" s="227">
        <f t="shared" si="345"/>
        <v>1</v>
      </c>
      <c r="M50" s="226" t="str">
        <f t="shared" si="346"/>
        <v/>
      </c>
      <c r="N50" s="226" t="str">
        <f t="shared" si="346"/>
        <v/>
      </c>
      <c r="O50" s="491"/>
      <c r="P50" s="218" t="str">
        <f t="shared" ref="P50:BI50" si="379">IF(SUM(P208,P365,P522,P679,P836)=0,"",SUM(P208,P365,P522,P679,P836))</f>
        <v/>
      </c>
      <c r="Q50" s="218" t="str">
        <f t="shared" si="379"/>
        <v/>
      </c>
      <c r="R50" s="218" t="str">
        <f t="shared" si="379"/>
        <v/>
      </c>
      <c r="S50" s="218" t="str">
        <f t="shared" si="379"/>
        <v/>
      </c>
      <c r="T50" s="218" t="str">
        <f t="shared" si="379"/>
        <v/>
      </c>
      <c r="U50" s="218" t="str">
        <f t="shared" si="379"/>
        <v/>
      </c>
      <c r="V50" s="218" t="str">
        <f t="shared" si="379"/>
        <v/>
      </c>
      <c r="W50" s="218" t="str">
        <f t="shared" si="379"/>
        <v/>
      </c>
      <c r="X50" s="218" t="str">
        <f t="shared" si="379"/>
        <v/>
      </c>
      <c r="Y50" s="218" t="str">
        <f t="shared" si="379"/>
        <v/>
      </c>
      <c r="Z50" s="218" t="str">
        <f t="shared" si="379"/>
        <v/>
      </c>
      <c r="AA50" s="218" t="str">
        <f t="shared" si="379"/>
        <v/>
      </c>
      <c r="AB50" s="218" t="str">
        <f t="shared" si="379"/>
        <v/>
      </c>
      <c r="AC50" s="218" t="str">
        <f t="shared" si="379"/>
        <v/>
      </c>
      <c r="AD50" s="218" t="str">
        <f t="shared" si="379"/>
        <v/>
      </c>
      <c r="AE50" s="218" t="str">
        <f t="shared" si="379"/>
        <v/>
      </c>
      <c r="AF50" s="218" t="str">
        <f t="shared" si="379"/>
        <v/>
      </c>
      <c r="AG50" s="218" t="str">
        <f t="shared" si="379"/>
        <v/>
      </c>
      <c r="AH50" s="218" t="str">
        <f t="shared" si="379"/>
        <v/>
      </c>
      <c r="AI50" s="218" t="str">
        <f t="shared" si="379"/>
        <v/>
      </c>
      <c r="AJ50" s="218" t="str">
        <f t="shared" si="379"/>
        <v/>
      </c>
      <c r="AK50" s="218" t="str">
        <f t="shared" si="379"/>
        <v/>
      </c>
      <c r="AL50" s="218" t="str">
        <f t="shared" si="379"/>
        <v/>
      </c>
      <c r="AM50" s="218" t="str">
        <f t="shared" si="379"/>
        <v/>
      </c>
      <c r="AN50" s="218" t="str">
        <f t="shared" si="379"/>
        <v/>
      </c>
      <c r="AO50" s="218" t="str">
        <f t="shared" si="379"/>
        <v/>
      </c>
      <c r="AP50" s="218" t="str">
        <f t="shared" si="379"/>
        <v/>
      </c>
      <c r="AQ50" s="218" t="str">
        <f t="shared" si="379"/>
        <v/>
      </c>
      <c r="AR50" s="218" t="str">
        <f t="shared" si="379"/>
        <v/>
      </c>
      <c r="AS50" s="218" t="str">
        <f t="shared" si="379"/>
        <v/>
      </c>
      <c r="AT50" s="218" t="str">
        <f t="shared" si="379"/>
        <v/>
      </c>
      <c r="AU50" s="218" t="str">
        <f t="shared" si="379"/>
        <v/>
      </c>
      <c r="AV50" s="218" t="str">
        <f t="shared" si="379"/>
        <v/>
      </c>
      <c r="AW50" s="218" t="str">
        <f t="shared" si="379"/>
        <v/>
      </c>
      <c r="AX50" s="218" t="str">
        <f t="shared" si="379"/>
        <v/>
      </c>
      <c r="AY50" s="218" t="str">
        <f t="shared" si="379"/>
        <v/>
      </c>
      <c r="AZ50" s="218" t="str">
        <f t="shared" si="379"/>
        <v/>
      </c>
      <c r="BA50" s="218" t="str">
        <f t="shared" si="379"/>
        <v/>
      </c>
      <c r="BB50" s="218" t="str">
        <f t="shared" si="379"/>
        <v/>
      </c>
      <c r="BC50" s="218" t="str">
        <f t="shared" si="379"/>
        <v/>
      </c>
      <c r="BD50" s="218" t="str">
        <f t="shared" si="379"/>
        <v/>
      </c>
      <c r="BE50" s="218" t="str">
        <f t="shared" si="379"/>
        <v/>
      </c>
      <c r="BF50" s="218" t="str">
        <f t="shared" si="379"/>
        <v/>
      </c>
      <c r="BG50" s="218" t="str">
        <f t="shared" si="379"/>
        <v/>
      </c>
      <c r="BH50" s="218" t="str">
        <f t="shared" si="379"/>
        <v/>
      </c>
      <c r="BI50" s="218" t="str">
        <f t="shared" si="379"/>
        <v/>
      </c>
      <c r="BJ50" s="218" t="str">
        <f t="shared" ref="BJ50:DU50" si="380">IF(SUM(BJ208,BJ365,BJ522,BJ679,BJ836)=0,"",SUM(BJ208,BJ365,BJ522,BJ679,BJ836))</f>
        <v/>
      </c>
      <c r="BK50" s="218" t="str">
        <f t="shared" si="380"/>
        <v/>
      </c>
      <c r="BL50" s="218" t="str">
        <f t="shared" si="380"/>
        <v/>
      </c>
      <c r="BM50" s="218" t="str">
        <f t="shared" si="380"/>
        <v/>
      </c>
      <c r="BN50" s="218" t="str">
        <f t="shared" si="380"/>
        <v/>
      </c>
      <c r="BO50" s="218" t="str">
        <f t="shared" si="380"/>
        <v/>
      </c>
      <c r="BP50" s="218" t="str">
        <f t="shared" si="380"/>
        <v/>
      </c>
      <c r="BQ50" s="218" t="str">
        <f t="shared" si="380"/>
        <v/>
      </c>
      <c r="BR50" s="218" t="str">
        <f t="shared" si="380"/>
        <v/>
      </c>
      <c r="BS50" s="218" t="str">
        <f t="shared" si="380"/>
        <v/>
      </c>
      <c r="BT50" s="218" t="str">
        <f t="shared" si="380"/>
        <v/>
      </c>
      <c r="BU50" s="218" t="str">
        <f t="shared" si="380"/>
        <v/>
      </c>
      <c r="BV50" s="218" t="str">
        <f t="shared" si="380"/>
        <v/>
      </c>
      <c r="BW50" s="218" t="str">
        <f t="shared" si="380"/>
        <v/>
      </c>
      <c r="BX50" s="218" t="str">
        <f t="shared" si="380"/>
        <v/>
      </c>
      <c r="BY50" s="218" t="str">
        <f t="shared" si="380"/>
        <v/>
      </c>
      <c r="BZ50" s="218" t="str">
        <f t="shared" si="380"/>
        <v/>
      </c>
      <c r="CA50" s="218" t="str">
        <f t="shared" si="380"/>
        <v/>
      </c>
      <c r="CB50" s="218" t="str">
        <f t="shared" si="380"/>
        <v/>
      </c>
      <c r="CC50" s="218" t="str">
        <f t="shared" si="380"/>
        <v/>
      </c>
      <c r="CD50" s="218" t="str">
        <f t="shared" si="380"/>
        <v/>
      </c>
      <c r="CE50" s="218" t="str">
        <f t="shared" si="380"/>
        <v/>
      </c>
      <c r="CF50" s="218" t="str">
        <f t="shared" si="380"/>
        <v/>
      </c>
      <c r="CG50" s="218" t="str">
        <f t="shared" si="380"/>
        <v/>
      </c>
      <c r="CH50" s="218" t="str">
        <f t="shared" si="380"/>
        <v/>
      </c>
      <c r="CI50" s="218" t="str">
        <f t="shared" si="380"/>
        <v/>
      </c>
      <c r="CJ50" s="218" t="str">
        <f t="shared" si="380"/>
        <v/>
      </c>
      <c r="CK50" s="218" t="str">
        <f t="shared" si="380"/>
        <v/>
      </c>
      <c r="CL50" s="218" t="str">
        <f t="shared" si="380"/>
        <v/>
      </c>
      <c r="CM50" s="218" t="str">
        <f t="shared" si="380"/>
        <v/>
      </c>
      <c r="CN50" s="218" t="str">
        <f t="shared" si="380"/>
        <v/>
      </c>
      <c r="CO50" s="218" t="str">
        <f t="shared" si="380"/>
        <v/>
      </c>
      <c r="CP50" s="218" t="str">
        <f t="shared" si="380"/>
        <v/>
      </c>
      <c r="CQ50" s="218" t="str">
        <f t="shared" si="380"/>
        <v/>
      </c>
      <c r="CR50" s="218" t="str">
        <f t="shared" si="380"/>
        <v/>
      </c>
      <c r="CS50" s="218" t="str">
        <f t="shared" si="380"/>
        <v/>
      </c>
      <c r="CT50" s="218" t="str">
        <f t="shared" si="380"/>
        <v/>
      </c>
      <c r="CU50" s="218" t="str">
        <f t="shared" si="380"/>
        <v/>
      </c>
      <c r="CV50" s="218" t="str">
        <f t="shared" si="380"/>
        <v/>
      </c>
      <c r="CW50" s="218" t="str">
        <f t="shared" si="380"/>
        <v/>
      </c>
      <c r="CX50" s="218" t="str">
        <f t="shared" si="380"/>
        <v/>
      </c>
      <c r="CY50" s="218" t="str">
        <f t="shared" si="380"/>
        <v/>
      </c>
      <c r="CZ50" s="218" t="str">
        <f t="shared" si="380"/>
        <v/>
      </c>
      <c r="DA50" s="218" t="str">
        <f t="shared" si="380"/>
        <v/>
      </c>
      <c r="DB50" s="218" t="str">
        <f t="shared" si="380"/>
        <v/>
      </c>
      <c r="DC50" s="218" t="str">
        <f t="shared" si="380"/>
        <v/>
      </c>
      <c r="DD50" s="218" t="str">
        <f t="shared" si="380"/>
        <v/>
      </c>
      <c r="DE50" s="218" t="str">
        <f t="shared" si="380"/>
        <v/>
      </c>
      <c r="DF50" s="218" t="str">
        <f t="shared" si="380"/>
        <v/>
      </c>
      <c r="DG50" s="218" t="str">
        <f t="shared" si="380"/>
        <v/>
      </c>
      <c r="DH50" s="218" t="str">
        <f t="shared" si="380"/>
        <v/>
      </c>
      <c r="DI50" s="218" t="str">
        <f t="shared" si="380"/>
        <v/>
      </c>
      <c r="DJ50" s="218" t="str">
        <f t="shared" si="380"/>
        <v/>
      </c>
      <c r="DK50" s="218" t="str">
        <f t="shared" si="380"/>
        <v/>
      </c>
      <c r="DL50" s="218" t="str">
        <f t="shared" si="380"/>
        <v/>
      </c>
      <c r="DM50" s="218" t="str">
        <f t="shared" si="380"/>
        <v/>
      </c>
      <c r="DN50" s="218" t="str">
        <f t="shared" si="380"/>
        <v/>
      </c>
      <c r="DO50" s="218" t="str">
        <f t="shared" si="380"/>
        <v/>
      </c>
      <c r="DP50" s="218" t="str">
        <f t="shared" si="380"/>
        <v/>
      </c>
      <c r="DQ50" s="218" t="str">
        <f t="shared" si="380"/>
        <v/>
      </c>
      <c r="DR50" s="218" t="str">
        <f t="shared" si="380"/>
        <v/>
      </c>
      <c r="DS50" s="218" t="str">
        <f t="shared" si="380"/>
        <v/>
      </c>
      <c r="DT50" s="218" t="str">
        <f t="shared" si="380"/>
        <v/>
      </c>
      <c r="DU50" s="218" t="str">
        <f t="shared" si="380"/>
        <v/>
      </c>
      <c r="DV50" s="218" t="str">
        <f t="shared" ref="DV50:EK50" si="381">IF(SUM(DV208,DV365,DV522,DV679,DV836)=0,"",SUM(DV208,DV365,DV522,DV679,DV836))</f>
        <v/>
      </c>
      <c r="DW50" s="218" t="str">
        <f t="shared" si="381"/>
        <v/>
      </c>
      <c r="DX50" s="218" t="str">
        <f t="shared" si="381"/>
        <v/>
      </c>
      <c r="DY50" s="218" t="str">
        <f t="shared" si="381"/>
        <v/>
      </c>
      <c r="DZ50" s="218" t="str">
        <f t="shared" si="381"/>
        <v/>
      </c>
      <c r="EA50" s="218" t="str">
        <f t="shared" si="381"/>
        <v/>
      </c>
      <c r="EB50" s="218" t="str">
        <f t="shared" si="381"/>
        <v/>
      </c>
      <c r="EC50" s="218" t="str">
        <f t="shared" si="381"/>
        <v/>
      </c>
      <c r="ED50" s="218" t="str">
        <f t="shared" si="381"/>
        <v/>
      </c>
      <c r="EE50" s="218" t="str">
        <f t="shared" si="381"/>
        <v/>
      </c>
      <c r="EF50" s="218" t="str">
        <f t="shared" si="381"/>
        <v/>
      </c>
      <c r="EG50" s="218" t="str">
        <f t="shared" si="381"/>
        <v/>
      </c>
      <c r="EH50" s="218" t="str">
        <f t="shared" si="381"/>
        <v/>
      </c>
      <c r="EI50" s="218" t="str">
        <f t="shared" si="381"/>
        <v/>
      </c>
      <c r="EJ50" s="218" t="str">
        <f t="shared" si="381"/>
        <v/>
      </c>
      <c r="EK50" s="218" t="str">
        <f t="shared" si="381"/>
        <v/>
      </c>
      <c r="EL50" s="218" t="str">
        <f t="shared" ref="EL50:FK50" si="382">IF(SUM(EL208,EL365,EL522,EL679,EL836)=0,"",SUM(EL208,EL365,EL522,EL679,EL836))</f>
        <v/>
      </c>
      <c r="EM50" s="218" t="str">
        <f t="shared" si="382"/>
        <v/>
      </c>
      <c r="EN50" s="218" t="str">
        <f t="shared" si="382"/>
        <v/>
      </c>
      <c r="EO50" s="218" t="str">
        <f t="shared" si="382"/>
        <v/>
      </c>
      <c r="EP50" s="218" t="str">
        <f t="shared" si="382"/>
        <v/>
      </c>
      <c r="EQ50" s="218" t="str">
        <f t="shared" si="382"/>
        <v/>
      </c>
      <c r="ER50" s="218" t="str">
        <f t="shared" si="382"/>
        <v/>
      </c>
      <c r="ES50" s="218" t="str">
        <f t="shared" si="382"/>
        <v/>
      </c>
      <c r="ET50" s="218" t="str">
        <f t="shared" si="382"/>
        <v/>
      </c>
      <c r="EU50" s="218" t="str">
        <f t="shared" si="382"/>
        <v/>
      </c>
      <c r="EV50" s="218" t="str">
        <f t="shared" si="382"/>
        <v/>
      </c>
      <c r="EW50" s="218" t="str">
        <f t="shared" si="382"/>
        <v/>
      </c>
      <c r="EX50" s="218" t="str">
        <f t="shared" si="382"/>
        <v/>
      </c>
      <c r="EY50" s="218" t="str">
        <f t="shared" si="382"/>
        <v/>
      </c>
      <c r="EZ50" s="218" t="str">
        <f t="shared" si="382"/>
        <v/>
      </c>
      <c r="FA50" s="218" t="str">
        <f t="shared" si="382"/>
        <v/>
      </c>
      <c r="FB50" s="218" t="str">
        <f t="shared" si="382"/>
        <v/>
      </c>
      <c r="FC50" s="218" t="str">
        <f t="shared" si="382"/>
        <v/>
      </c>
      <c r="FD50" s="218" t="str">
        <f t="shared" si="382"/>
        <v/>
      </c>
      <c r="FE50" s="218" t="str">
        <f t="shared" si="382"/>
        <v/>
      </c>
      <c r="FF50" s="218" t="str">
        <f t="shared" si="382"/>
        <v/>
      </c>
      <c r="FG50" s="218" t="str">
        <f t="shared" si="382"/>
        <v/>
      </c>
      <c r="FH50" s="218" t="str">
        <f t="shared" si="382"/>
        <v/>
      </c>
      <c r="FI50" s="218" t="str">
        <f t="shared" si="382"/>
        <v/>
      </c>
      <c r="FJ50" s="218" t="str">
        <f t="shared" si="382"/>
        <v/>
      </c>
      <c r="FK50" s="218" t="str">
        <f t="shared" si="382"/>
        <v/>
      </c>
      <c r="FL50" s="218" t="str">
        <f t="shared" ref="FL50:HN50" si="383">IF(SUM(FL208,FL365,FL522,FL679,FL836)=0,"",SUM(FL208,FL365,FL522,FL679,FL836))</f>
        <v/>
      </c>
      <c r="FM50" s="218" t="str">
        <f t="shared" si="383"/>
        <v/>
      </c>
      <c r="FN50" s="218" t="str">
        <f t="shared" si="383"/>
        <v/>
      </c>
      <c r="FO50" s="218" t="str">
        <f t="shared" si="383"/>
        <v/>
      </c>
      <c r="FP50" s="218" t="str">
        <f t="shared" si="383"/>
        <v/>
      </c>
      <c r="FQ50" s="218" t="str">
        <f t="shared" si="383"/>
        <v/>
      </c>
      <c r="FR50" s="218" t="str">
        <f t="shared" si="383"/>
        <v/>
      </c>
      <c r="FS50" s="218" t="str">
        <f t="shared" si="383"/>
        <v/>
      </c>
      <c r="FT50" s="218" t="str">
        <f t="shared" si="383"/>
        <v/>
      </c>
      <c r="FU50" s="218" t="str">
        <f t="shared" si="383"/>
        <v/>
      </c>
      <c r="FV50" s="218" t="str">
        <f t="shared" si="383"/>
        <v/>
      </c>
      <c r="FW50" s="218" t="str">
        <f t="shared" si="383"/>
        <v/>
      </c>
      <c r="FX50" s="218" t="str">
        <f t="shared" si="383"/>
        <v/>
      </c>
      <c r="FY50" s="218" t="str">
        <f t="shared" si="383"/>
        <v/>
      </c>
      <c r="FZ50" s="218" t="str">
        <f t="shared" si="383"/>
        <v/>
      </c>
      <c r="GA50" s="218" t="str">
        <f t="shared" si="383"/>
        <v/>
      </c>
      <c r="GB50" s="218" t="str">
        <f t="shared" si="383"/>
        <v/>
      </c>
      <c r="GC50" s="218" t="str">
        <f t="shared" si="383"/>
        <v/>
      </c>
      <c r="GD50" s="218" t="str">
        <f t="shared" si="383"/>
        <v/>
      </c>
      <c r="GE50" s="218" t="str">
        <f t="shared" si="383"/>
        <v/>
      </c>
      <c r="GF50" s="218" t="str">
        <f t="shared" si="383"/>
        <v/>
      </c>
      <c r="GG50" s="218" t="str">
        <f t="shared" si="383"/>
        <v/>
      </c>
      <c r="GH50" s="218" t="str">
        <f t="shared" si="383"/>
        <v/>
      </c>
      <c r="GI50" s="218" t="str">
        <f t="shared" si="383"/>
        <v/>
      </c>
      <c r="GJ50" s="218" t="str">
        <f t="shared" si="383"/>
        <v/>
      </c>
      <c r="GK50" s="218" t="str">
        <f t="shared" si="383"/>
        <v/>
      </c>
      <c r="GL50" s="218" t="str">
        <f t="shared" si="383"/>
        <v/>
      </c>
      <c r="GM50" s="218" t="str">
        <f t="shared" si="383"/>
        <v/>
      </c>
      <c r="GN50" s="218" t="str">
        <f t="shared" si="383"/>
        <v/>
      </c>
      <c r="GO50" s="218" t="str">
        <f t="shared" si="383"/>
        <v/>
      </c>
      <c r="GP50" s="218" t="str">
        <f t="shared" si="383"/>
        <v/>
      </c>
      <c r="GQ50" s="218" t="str">
        <f t="shared" si="383"/>
        <v/>
      </c>
      <c r="GR50" s="218" t="str">
        <f t="shared" si="383"/>
        <v/>
      </c>
      <c r="GS50" s="218" t="str">
        <f t="shared" si="383"/>
        <v/>
      </c>
      <c r="GT50" s="218" t="str">
        <f t="shared" si="383"/>
        <v/>
      </c>
      <c r="GU50" s="218" t="str">
        <f t="shared" si="383"/>
        <v/>
      </c>
      <c r="GV50" s="218" t="str">
        <f t="shared" si="383"/>
        <v/>
      </c>
      <c r="GW50" s="218" t="str">
        <f t="shared" si="383"/>
        <v/>
      </c>
      <c r="GX50" s="218" t="str">
        <f t="shared" si="383"/>
        <v/>
      </c>
      <c r="GY50" s="218" t="str">
        <f t="shared" si="383"/>
        <v/>
      </c>
      <c r="GZ50" s="218" t="str">
        <f t="shared" si="383"/>
        <v/>
      </c>
      <c r="HA50" s="218" t="str">
        <f t="shared" si="383"/>
        <v/>
      </c>
      <c r="HB50" s="218" t="str">
        <f t="shared" si="383"/>
        <v/>
      </c>
      <c r="HC50" s="218" t="str">
        <f t="shared" si="383"/>
        <v/>
      </c>
      <c r="HD50" s="218" t="str">
        <f t="shared" si="383"/>
        <v/>
      </c>
      <c r="HE50" s="218" t="str">
        <f t="shared" si="383"/>
        <v/>
      </c>
      <c r="HF50" s="218" t="str">
        <f t="shared" si="383"/>
        <v/>
      </c>
      <c r="HG50" s="218" t="str">
        <f t="shared" si="383"/>
        <v/>
      </c>
      <c r="HH50" s="218" t="str">
        <f t="shared" si="383"/>
        <v/>
      </c>
      <c r="HI50" s="218" t="str">
        <f t="shared" si="383"/>
        <v/>
      </c>
      <c r="HJ50" s="218" t="str">
        <f t="shared" si="383"/>
        <v/>
      </c>
      <c r="HK50" s="218" t="str">
        <f t="shared" si="383"/>
        <v/>
      </c>
      <c r="HL50" s="218" t="str">
        <f t="shared" si="383"/>
        <v/>
      </c>
      <c r="HM50" s="218" t="str">
        <f t="shared" si="383"/>
        <v/>
      </c>
      <c r="HN50" s="218" t="str">
        <f t="shared" si="383"/>
        <v/>
      </c>
      <c r="HO50" s="218" t="str">
        <f t="shared" ref="HO50:HQ50" si="384">IF(SUM(HO208,HO365,HO522,HO679,HO836)=0,"",SUM(HO208,HO365,HO522,HO679,HO836))</f>
        <v/>
      </c>
      <c r="HP50" s="218" t="str">
        <f t="shared" si="384"/>
        <v/>
      </c>
      <c r="HQ50" s="218" t="str">
        <f t="shared" si="384"/>
        <v/>
      </c>
    </row>
    <row r="51" spans="1:225" s="73" customFormat="1" ht="18" hidden="1" customHeight="1" x14ac:dyDescent="0.25">
      <c r="A51" s="223" t="str">
        <f t="shared" ref="A51:B51" si="385">IF(A209="","",A209)</f>
        <v/>
      </c>
      <c r="B51" s="173" t="str">
        <f t="shared" si="385"/>
        <v/>
      </c>
      <c r="C51" s="218">
        <f t="shared" si="277"/>
        <v>0</v>
      </c>
      <c r="D51" s="218">
        <f t="shared" si="278"/>
        <v>0</v>
      </c>
      <c r="E51" s="219">
        <f t="shared" ref="E51:F51" si="386">IFERROR(AVERAGE(E209,E366,E523,E680,E837),"")</f>
        <v>0</v>
      </c>
      <c r="F51" s="219">
        <f t="shared" si="386"/>
        <v>0</v>
      </c>
      <c r="G51" s="176" t="str">
        <f t="shared" si="344"/>
        <v/>
      </c>
      <c r="H51" s="176" t="str">
        <f t="shared" si="344"/>
        <v/>
      </c>
      <c r="I51" s="226" t="str">
        <f t="shared" si="344"/>
        <v/>
      </c>
      <c r="J51" s="226" t="str">
        <f t="shared" si="344"/>
        <v/>
      </c>
      <c r="K51" s="227" t="str">
        <f t="shared" si="345"/>
        <v/>
      </c>
      <c r="L51" s="227">
        <f t="shared" si="345"/>
        <v>1</v>
      </c>
      <c r="M51" s="226" t="str">
        <f t="shared" si="346"/>
        <v/>
      </c>
      <c r="N51" s="226" t="str">
        <f t="shared" si="346"/>
        <v/>
      </c>
      <c r="O51" s="491"/>
      <c r="P51" s="218" t="str">
        <f t="shared" ref="P51:BI51" si="387">IF(SUM(P209,P366,P523,P680,P837)=0,"",SUM(P209,P366,P523,P680,P837))</f>
        <v/>
      </c>
      <c r="Q51" s="218" t="str">
        <f t="shared" si="387"/>
        <v/>
      </c>
      <c r="R51" s="218" t="str">
        <f t="shared" si="387"/>
        <v/>
      </c>
      <c r="S51" s="218" t="str">
        <f t="shared" si="387"/>
        <v/>
      </c>
      <c r="T51" s="218" t="str">
        <f t="shared" si="387"/>
        <v/>
      </c>
      <c r="U51" s="218" t="str">
        <f t="shared" si="387"/>
        <v/>
      </c>
      <c r="V51" s="218" t="str">
        <f t="shared" si="387"/>
        <v/>
      </c>
      <c r="W51" s="218" t="str">
        <f t="shared" si="387"/>
        <v/>
      </c>
      <c r="X51" s="218" t="str">
        <f t="shared" si="387"/>
        <v/>
      </c>
      <c r="Y51" s="218" t="str">
        <f t="shared" si="387"/>
        <v/>
      </c>
      <c r="Z51" s="218" t="str">
        <f t="shared" si="387"/>
        <v/>
      </c>
      <c r="AA51" s="218" t="str">
        <f t="shared" si="387"/>
        <v/>
      </c>
      <c r="AB51" s="218" t="str">
        <f t="shared" si="387"/>
        <v/>
      </c>
      <c r="AC51" s="218" t="str">
        <f t="shared" si="387"/>
        <v/>
      </c>
      <c r="AD51" s="218" t="str">
        <f t="shared" si="387"/>
        <v/>
      </c>
      <c r="AE51" s="218" t="str">
        <f t="shared" si="387"/>
        <v/>
      </c>
      <c r="AF51" s="218" t="str">
        <f t="shared" si="387"/>
        <v/>
      </c>
      <c r="AG51" s="218" t="str">
        <f t="shared" si="387"/>
        <v/>
      </c>
      <c r="AH51" s="218" t="str">
        <f t="shared" si="387"/>
        <v/>
      </c>
      <c r="AI51" s="218" t="str">
        <f t="shared" si="387"/>
        <v/>
      </c>
      <c r="AJ51" s="218" t="str">
        <f t="shared" si="387"/>
        <v/>
      </c>
      <c r="AK51" s="218" t="str">
        <f t="shared" si="387"/>
        <v/>
      </c>
      <c r="AL51" s="218" t="str">
        <f t="shared" si="387"/>
        <v/>
      </c>
      <c r="AM51" s="218" t="str">
        <f t="shared" si="387"/>
        <v/>
      </c>
      <c r="AN51" s="218" t="str">
        <f t="shared" si="387"/>
        <v/>
      </c>
      <c r="AO51" s="218" t="str">
        <f t="shared" si="387"/>
        <v/>
      </c>
      <c r="AP51" s="218" t="str">
        <f t="shared" si="387"/>
        <v/>
      </c>
      <c r="AQ51" s="218" t="str">
        <f t="shared" si="387"/>
        <v/>
      </c>
      <c r="AR51" s="218" t="str">
        <f t="shared" si="387"/>
        <v/>
      </c>
      <c r="AS51" s="218" t="str">
        <f t="shared" si="387"/>
        <v/>
      </c>
      <c r="AT51" s="218" t="str">
        <f t="shared" si="387"/>
        <v/>
      </c>
      <c r="AU51" s="218" t="str">
        <f t="shared" si="387"/>
        <v/>
      </c>
      <c r="AV51" s="218" t="str">
        <f t="shared" si="387"/>
        <v/>
      </c>
      <c r="AW51" s="218" t="str">
        <f t="shared" si="387"/>
        <v/>
      </c>
      <c r="AX51" s="218" t="str">
        <f t="shared" si="387"/>
        <v/>
      </c>
      <c r="AY51" s="218" t="str">
        <f t="shared" si="387"/>
        <v/>
      </c>
      <c r="AZ51" s="218" t="str">
        <f t="shared" si="387"/>
        <v/>
      </c>
      <c r="BA51" s="218" t="str">
        <f t="shared" si="387"/>
        <v/>
      </c>
      <c r="BB51" s="218" t="str">
        <f t="shared" si="387"/>
        <v/>
      </c>
      <c r="BC51" s="218" t="str">
        <f t="shared" si="387"/>
        <v/>
      </c>
      <c r="BD51" s="218" t="str">
        <f t="shared" si="387"/>
        <v/>
      </c>
      <c r="BE51" s="218" t="str">
        <f t="shared" si="387"/>
        <v/>
      </c>
      <c r="BF51" s="218" t="str">
        <f t="shared" si="387"/>
        <v/>
      </c>
      <c r="BG51" s="218" t="str">
        <f t="shared" si="387"/>
        <v/>
      </c>
      <c r="BH51" s="218" t="str">
        <f t="shared" si="387"/>
        <v/>
      </c>
      <c r="BI51" s="218" t="str">
        <f t="shared" si="387"/>
        <v/>
      </c>
      <c r="BJ51" s="218" t="str">
        <f t="shared" ref="BJ51:DU51" si="388">IF(SUM(BJ209,BJ366,BJ523,BJ680,BJ837)=0,"",SUM(BJ209,BJ366,BJ523,BJ680,BJ837))</f>
        <v/>
      </c>
      <c r="BK51" s="218" t="str">
        <f t="shared" si="388"/>
        <v/>
      </c>
      <c r="BL51" s="218" t="str">
        <f t="shared" si="388"/>
        <v/>
      </c>
      <c r="BM51" s="218" t="str">
        <f t="shared" si="388"/>
        <v/>
      </c>
      <c r="BN51" s="218" t="str">
        <f t="shared" si="388"/>
        <v/>
      </c>
      <c r="BO51" s="218" t="str">
        <f t="shared" si="388"/>
        <v/>
      </c>
      <c r="BP51" s="218" t="str">
        <f t="shared" si="388"/>
        <v/>
      </c>
      <c r="BQ51" s="218" t="str">
        <f t="shared" si="388"/>
        <v/>
      </c>
      <c r="BR51" s="218" t="str">
        <f t="shared" si="388"/>
        <v/>
      </c>
      <c r="BS51" s="218" t="str">
        <f t="shared" si="388"/>
        <v/>
      </c>
      <c r="BT51" s="218" t="str">
        <f t="shared" si="388"/>
        <v/>
      </c>
      <c r="BU51" s="218" t="str">
        <f t="shared" si="388"/>
        <v/>
      </c>
      <c r="BV51" s="218" t="str">
        <f t="shared" si="388"/>
        <v/>
      </c>
      <c r="BW51" s="218" t="str">
        <f t="shared" si="388"/>
        <v/>
      </c>
      <c r="BX51" s="218" t="str">
        <f t="shared" si="388"/>
        <v/>
      </c>
      <c r="BY51" s="218" t="str">
        <f t="shared" si="388"/>
        <v/>
      </c>
      <c r="BZ51" s="218" t="str">
        <f t="shared" si="388"/>
        <v/>
      </c>
      <c r="CA51" s="218" t="str">
        <f t="shared" si="388"/>
        <v/>
      </c>
      <c r="CB51" s="218" t="str">
        <f t="shared" si="388"/>
        <v/>
      </c>
      <c r="CC51" s="218" t="str">
        <f t="shared" si="388"/>
        <v/>
      </c>
      <c r="CD51" s="218" t="str">
        <f t="shared" si="388"/>
        <v/>
      </c>
      <c r="CE51" s="218" t="str">
        <f t="shared" si="388"/>
        <v/>
      </c>
      <c r="CF51" s="218" t="str">
        <f t="shared" si="388"/>
        <v/>
      </c>
      <c r="CG51" s="218" t="str">
        <f t="shared" si="388"/>
        <v/>
      </c>
      <c r="CH51" s="218" t="str">
        <f t="shared" si="388"/>
        <v/>
      </c>
      <c r="CI51" s="218" t="str">
        <f t="shared" si="388"/>
        <v/>
      </c>
      <c r="CJ51" s="218" t="str">
        <f t="shared" si="388"/>
        <v/>
      </c>
      <c r="CK51" s="218" t="str">
        <f t="shared" si="388"/>
        <v/>
      </c>
      <c r="CL51" s="218" t="str">
        <f t="shared" si="388"/>
        <v/>
      </c>
      <c r="CM51" s="218" t="str">
        <f t="shared" si="388"/>
        <v/>
      </c>
      <c r="CN51" s="218" t="str">
        <f t="shared" si="388"/>
        <v/>
      </c>
      <c r="CO51" s="218" t="str">
        <f t="shared" si="388"/>
        <v/>
      </c>
      <c r="CP51" s="218" t="str">
        <f t="shared" si="388"/>
        <v/>
      </c>
      <c r="CQ51" s="218" t="str">
        <f t="shared" si="388"/>
        <v/>
      </c>
      <c r="CR51" s="218" t="str">
        <f t="shared" si="388"/>
        <v/>
      </c>
      <c r="CS51" s="218" t="str">
        <f t="shared" si="388"/>
        <v/>
      </c>
      <c r="CT51" s="218" t="str">
        <f t="shared" si="388"/>
        <v/>
      </c>
      <c r="CU51" s="218" t="str">
        <f t="shared" si="388"/>
        <v/>
      </c>
      <c r="CV51" s="218" t="str">
        <f t="shared" si="388"/>
        <v/>
      </c>
      <c r="CW51" s="218" t="str">
        <f t="shared" si="388"/>
        <v/>
      </c>
      <c r="CX51" s="218" t="str">
        <f t="shared" si="388"/>
        <v/>
      </c>
      <c r="CY51" s="218" t="str">
        <f t="shared" si="388"/>
        <v/>
      </c>
      <c r="CZ51" s="218" t="str">
        <f t="shared" si="388"/>
        <v/>
      </c>
      <c r="DA51" s="218" t="str">
        <f t="shared" si="388"/>
        <v/>
      </c>
      <c r="DB51" s="218" t="str">
        <f t="shared" si="388"/>
        <v/>
      </c>
      <c r="DC51" s="218" t="str">
        <f t="shared" si="388"/>
        <v/>
      </c>
      <c r="DD51" s="218" t="str">
        <f t="shared" si="388"/>
        <v/>
      </c>
      <c r="DE51" s="218" t="str">
        <f t="shared" si="388"/>
        <v/>
      </c>
      <c r="DF51" s="218" t="str">
        <f t="shared" si="388"/>
        <v/>
      </c>
      <c r="DG51" s="218" t="str">
        <f t="shared" si="388"/>
        <v/>
      </c>
      <c r="DH51" s="218" t="str">
        <f t="shared" si="388"/>
        <v/>
      </c>
      <c r="DI51" s="218" t="str">
        <f t="shared" si="388"/>
        <v/>
      </c>
      <c r="DJ51" s="218" t="str">
        <f t="shared" si="388"/>
        <v/>
      </c>
      <c r="DK51" s="218" t="str">
        <f t="shared" si="388"/>
        <v/>
      </c>
      <c r="DL51" s="218" t="str">
        <f t="shared" si="388"/>
        <v/>
      </c>
      <c r="DM51" s="218" t="str">
        <f t="shared" si="388"/>
        <v/>
      </c>
      <c r="DN51" s="218" t="str">
        <f t="shared" si="388"/>
        <v/>
      </c>
      <c r="DO51" s="218" t="str">
        <f t="shared" si="388"/>
        <v/>
      </c>
      <c r="DP51" s="218" t="str">
        <f t="shared" si="388"/>
        <v/>
      </c>
      <c r="DQ51" s="218" t="str">
        <f t="shared" si="388"/>
        <v/>
      </c>
      <c r="DR51" s="218" t="str">
        <f t="shared" si="388"/>
        <v/>
      </c>
      <c r="DS51" s="218" t="str">
        <f t="shared" si="388"/>
        <v/>
      </c>
      <c r="DT51" s="218" t="str">
        <f t="shared" si="388"/>
        <v/>
      </c>
      <c r="DU51" s="218" t="str">
        <f t="shared" si="388"/>
        <v/>
      </c>
      <c r="DV51" s="218" t="str">
        <f t="shared" ref="DV51:EK51" si="389">IF(SUM(DV209,DV366,DV523,DV680,DV837)=0,"",SUM(DV209,DV366,DV523,DV680,DV837))</f>
        <v/>
      </c>
      <c r="DW51" s="218" t="str">
        <f t="shared" si="389"/>
        <v/>
      </c>
      <c r="DX51" s="218" t="str">
        <f t="shared" si="389"/>
        <v/>
      </c>
      <c r="DY51" s="218" t="str">
        <f t="shared" si="389"/>
        <v/>
      </c>
      <c r="DZ51" s="218" t="str">
        <f t="shared" si="389"/>
        <v/>
      </c>
      <c r="EA51" s="218" t="str">
        <f t="shared" si="389"/>
        <v/>
      </c>
      <c r="EB51" s="218" t="str">
        <f t="shared" si="389"/>
        <v/>
      </c>
      <c r="EC51" s="218" t="str">
        <f t="shared" si="389"/>
        <v/>
      </c>
      <c r="ED51" s="218" t="str">
        <f t="shared" si="389"/>
        <v/>
      </c>
      <c r="EE51" s="218" t="str">
        <f t="shared" si="389"/>
        <v/>
      </c>
      <c r="EF51" s="218" t="str">
        <f t="shared" si="389"/>
        <v/>
      </c>
      <c r="EG51" s="218" t="str">
        <f t="shared" si="389"/>
        <v/>
      </c>
      <c r="EH51" s="218" t="str">
        <f t="shared" si="389"/>
        <v/>
      </c>
      <c r="EI51" s="218" t="str">
        <f t="shared" si="389"/>
        <v/>
      </c>
      <c r="EJ51" s="218" t="str">
        <f t="shared" si="389"/>
        <v/>
      </c>
      <c r="EK51" s="218" t="str">
        <f t="shared" si="389"/>
        <v/>
      </c>
      <c r="EL51" s="218" t="str">
        <f t="shared" ref="EL51:FK51" si="390">IF(SUM(EL209,EL366,EL523,EL680,EL837)=0,"",SUM(EL209,EL366,EL523,EL680,EL837))</f>
        <v/>
      </c>
      <c r="EM51" s="218" t="str">
        <f t="shared" si="390"/>
        <v/>
      </c>
      <c r="EN51" s="218" t="str">
        <f t="shared" si="390"/>
        <v/>
      </c>
      <c r="EO51" s="218" t="str">
        <f t="shared" si="390"/>
        <v/>
      </c>
      <c r="EP51" s="218" t="str">
        <f t="shared" si="390"/>
        <v/>
      </c>
      <c r="EQ51" s="218" t="str">
        <f t="shared" si="390"/>
        <v/>
      </c>
      <c r="ER51" s="218" t="str">
        <f t="shared" si="390"/>
        <v/>
      </c>
      <c r="ES51" s="218" t="str">
        <f t="shared" si="390"/>
        <v/>
      </c>
      <c r="ET51" s="218" t="str">
        <f t="shared" si="390"/>
        <v/>
      </c>
      <c r="EU51" s="218" t="str">
        <f t="shared" si="390"/>
        <v/>
      </c>
      <c r="EV51" s="218" t="str">
        <f t="shared" si="390"/>
        <v/>
      </c>
      <c r="EW51" s="218" t="str">
        <f t="shared" si="390"/>
        <v/>
      </c>
      <c r="EX51" s="218" t="str">
        <f t="shared" si="390"/>
        <v/>
      </c>
      <c r="EY51" s="218" t="str">
        <f t="shared" si="390"/>
        <v/>
      </c>
      <c r="EZ51" s="218" t="str">
        <f t="shared" si="390"/>
        <v/>
      </c>
      <c r="FA51" s="218" t="str">
        <f t="shared" si="390"/>
        <v/>
      </c>
      <c r="FB51" s="218" t="str">
        <f t="shared" si="390"/>
        <v/>
      </c>
      <c r="FC51" s="218" t="str">
        <f t="shared" si="390"/>
        <v/>
      </c>
      <c r="FD51" s="218" t="str">
        <f t="shared" si="390"/>
        <v/>
      </c>
      <c r="FE51" s="218" t="str">
        <f t="shared" si="390"/>
        <v/>
      </c>
      <c r="FF51" s="218" t="str">
        <f t="shared" si="390"/>
        <v/>
      </c>
      <c r="FG51" s="218" t="str">
        <f t="shared" si="390"/>
        <v/>
      </c>
      <c r="FH51" s="218" t="str">
        <f t="shared" si="390"/>
        <v/>
      </c>
      <c r="FI51" s="218" t="str">
        <f t="shared" si="390"/>
        <v/>
      </c>
      <c r="FJ51" s="218" t="str">
        <f t="shared" si="390"/>
        <v/>
      </c>
      <c r="FK51" s="218" t="str">
        <f t="shared" si="390"/>
        <v/>
      </c>
      <c r="FL51" s="218" t="str">
        <f t="shared" ref="FL51:HN51" si="391">IF(SUM(FL209,FL366,FL523,FL680,FL837)=0,"",SUM(FL209,FL366,FL523,FL680,FL837))</f>
        <v/>
      </c>
      <c r="FM51" s="218" t="str">
        <f t="shared" si="391"/>
        <v/>
      </c>
      <c r="FN51" s="218" t="str">
        <f t="shared" si="391"/>
        <v/>
      </c>
      <c r="FO51" s="218" t="str">
        <f t="shared" si="391"/>
        <v/>
      </c>
      <c r="FP51" s="218" t="str">
        <f t="shared" si="391"/>
        <v/>
      </c>
      <c r="FQ51" s="218" t="str">
        <f t="shared" si="391"/>
        <v/>
      </c>
      <c r="FR51" s="218" t="str">
        <f t="shared" si="391"/>
        <v/>
      </c>
      <c r="FS51" s="218" t="str">
        <f t="shared" si="391"/>
        <v/>
      </c>
      <c r="FT51" s="218" t="str">
        <f t="shared" si="391"/>
        <v/>
      </c>
      <c r="FU51" s="218" t="str">
        <f t="shared" si="391"/>
        <v/>
      </c>
      <c r="FV51" s="218" t="str">
        <f t="shared" si="391"/>
        <v/>
      </c>
      <c r="FW51" s="218" t="str">
        <f t="shared" si="391"/>
        <v/>
      </c>
      <c r="FX51" s="218" t="str">
        <f t="shared" si="391"/>
        <v/>
      </c>
      <c r="FY51" s="218" t="str">
        <f t="shared" si="391"/>
        <v/>
      </c>
      <c r="FZ51" s="218" t="str">
        <f t="shared" si="391"/>
        <v/>
      </c>
      <c r="GA51" s="218" t="str">
        <f t="shared" si="391"/>
        <v/>
      </c>
      <c r="GB51" s="218" t="str">
        <f t="shared" si="391"/>
        <v/>
      </c>
      <c r="GC51" s="218" t="str">
        <f t="shared" si="391"/>
        <v/>
      </c>
      <c r="GD51" s="218" t="str">
        <f t="shared" si="391"/>
        <v/>
      </c>
      <c r="GE51" s="218" t="str">
        <f t="shared" si="391"/>
        <v/>
      </c>
      <c r="GF51" s="218" t="str">
        <f t="shared" si="391"/>
        <v/>
      </c>
      <c r="GG51" s="218" t="str">
        <f t="shared" si="391"/>
        <v/>
      </c>
      <c r="GH51" s="218" t="str">
        <f t="shared" si="391"/>
        <v/>
      </c>
      <c r="GI51" s="218" t="str">
        <f t="shared" si="391"/>
        <v/>
      </c>
      <c r="GJ51" s="218" t="str">
        <f t="shared" si="391"/>
        <v/>
      </c>
      <c r="GK51" s="218" t="str">
        <f t="shared" si="391"/>
        <v/>
      </c>
      <c r="GL51" s="218" t="str">
        <f t="shared" si="391"/>
        <v/>
      </c>
      <c r="GM51" s="218" t="str">
        <f t="shared" si="391"/>
        <v/>
      </c>
      <c r="GN51" s="218" t="str">
        <f t="shared" si="391"/>
        <v/>
      </c>
      <c r="GO51" s="218" t="str">
        <f t="shared" si="391"/>
        <v/>
      </c>
      <c r="GP51" s="218" t="str">
        <f t="shared" si="391"/>
        <v/>
      </c>
      <c r="GQ51" s="218" t="str">
        <f t="shared" si="391"/>
        <v/>
      </c>
      <c r="GR51" s="218" t="str">
        <f t="shared" si="391"/>
        <v/>
      </c>
      <c r="GS51" s="218" t="str">
        <f t="shared" si="391"/>
        <v/>
      </c>
      <c r="GT51" s="218" t="str">
        <f t="shared" si="391"/>
        <v/>
      </c>
      <c r="GU51" s="218" t="str">
        <f t="shared" si="391"/>
        <v/>
      </c>
      <c r="GV51" s="218" t="str">
        <f t="shared" si="391"/>
        <v/>
      </c>
      <c r="GW51" s="218" t="str">
        <f t="shared" si="391"/>
        <v/>
      </c>
      <c r="GX51" s="218" t="str">
        <f t="shared" si="391"/>
        <v/>
      </c>
      <c r="GY51" s="218" t="str">
        <f t="shared" si="391"/>
        <v/>
      </c>
      <c r="GZ51" s="218" t="str">
        <f t="shared" si="391"/>
        <v/>
      </c>
      <c r="HA51" s="218" t="str">
        <f t="shared" si="391"/>
        <v/>
      </c>
      <c r="HB51" s="218" t="str">
        <f t="shared" si="391"/>
        <v/>
      </c>
      <c r="HC51" s="218" t="str">
        <f t="shared" si="391"/>
        <v/>
      </c>
      <c r="HD51" s="218" t="str">
        <f t="shared" si="391"/>
        <v/>
      </c>
      <c r="HE51" s="218" t="str">
        <f t="shared" si="391"/>
        <v/>
      </c>
      <c r="HF51" s="218" t="str">
        <f t="shared" si="391"/>
        <v/>
      </c>
      <c r="HG51" s="218" t="str">
        <f t="shared" si="391"/>
        <v/>
      </c>
      <c r="HH51" s="218" t="str">
        <f t="shared" si="391"/>
        <v/>
      </c>
      <c r="HI51" s="218" t="str">
        <f t="shared" si="391"/>
        <v/>
      </c>
      <c r="HJ51" s="218" t="str">
        <f t="shared" si="391"/>
        <v/>
      </c>
      <c r="HK51" s="218" t="str">
        <f t="shared" si="391"/>
        <v/>
      </c>
      <c r="HL51" s="218" t="str">
        <f t="shared" si="391"/>
        <v/>
      </c>
      <c r="HM51" s="218" t="str">
        <f t="shared" si="391"/>
        <v/>
      </c>
      <c r="HN51" s="218" t="str">
        <f t="shared" si="391"/>
        <v/>
      </c>
      <c r="HO51" s="218" t="str">
        <f t="shared" ref="HO51:HQ51" si="392">IF(SUM(HO209,HO366,HO523,HO680,HO837)=0,"",SUM(HO209,HO366,HO523,HO680,HO837))</f>
        <v/>
      </c>
      <c r="HP51" s="218" t="str">
        <f t="shared" si="392"/>
        <v/>
      </c>
      <c r="HQ51" s="218" t="str">
        <f t="shared" si="392"/>
        <v/>
      </c>
    </row>
    <row r="52" spans="1:225" s="73" customFormat="1" ht="18" hidden="1" customHeight="1" x14ac:dyDescent="0.25">
      <c r="A52" s="223" t="str">
        <f t="shared" ref="A52:B52" si="393">IF(A210="","",A210)</f>
        <v/>
      </c>
      <c r="B52" s="173" t="str">
        <f t="shared" si="393"/>
        <v/>
      </c>
      <c r="C52" s="218">
        <f t="shared" si="277"/>
        <v>0</v>
      </c>
      <c r="D52" s="218">
        <f t="shared" si="278"/>
        <v>0</v>
      </c>
      <c r="E52" s="219">
        <f t="shared" ref="E52:F52" si="394">IFERROR(AVERAGE(E210,E367,E524,E681,E838),"")</f>
        <v>0</v>
      </c>
      <c r="F52" s="219">
        <f t="shared" si="394"/>
        <v>0</v>
      </c>
      <c r="G52" s="176" t="str">
        <f t="shared" si="344"/>
        <v/>
      </c>
      <c r="H52" s="176" t="str">
        <f t="shared" si="344"/>
        <v/>
      </c>
      <c r="I52" s="226" t="str">
        <f t="shared" si="344"/>
        <v/>
      </c>
      <c r="J52" s="226" t="str">
        <f t="shared" si="344"/>
        <v/>
      </c>
      <c r="K52" s="227" t="str">
        <f t="shared" si="345"/>
        <v/>
      </c>
      <c r="L52" s="227">
        <f t="shared" si="345"/>
        <v>1</v>
      </c>
      <c r="M52" s="226" t="str">
        <f t="shared" si="346"/>
        <v/>
      </c>
      <c r="N52" s="226" t="str">
        <f t="shared" si="346"/>
        <v/>
      </c>
      <c r="O52" s="491"/>
      <c r="P52" s="218" t="str">
        <f t="shared" ref="P52:BI52" si="395">IF(SUM(P210,P367,P524,P681,P838)=0,"",SUM(P210,P367,P524,P681,P838))</f>
        <v/>
      </c>
      <c r="Q52" s="218" t="str">
        <f t="shared" si="395"/>
        <v/>
      </c>
      <c r="R52" s="218" t="str">
        <f t="shared" si="395"/>
        <v/>
      </c>
      <c r="S52" s="218" t="str">
        <f t="shared" si="395"/>
        <v/>
      </c>
      <c r="T52" s="218" t="str">
        <f t="shared" si="395"/>
        <v/>
      </c>
      <c r="U52" s="218" t="str">
        <f t="shared" si="395"/>
        <v/>
      </c>
      <c r="V52" s="218" t="str">
        <f t="shared" si="395"/>
        <v/>
      </c>
      <c r="W52" s="218" t="str">
        <f t="shared" si="395"/>
        <v/>
      </c>
      <c r="X52" s="218" t="str">
        <f t="shared" si="395"/>
        <v/>
      </c>
      <c r="Y52" s="218" t="str">
        <f t="shared" si="395"/>
        <v/>
      </c>
      <c r="Z52" s="218" t="str">
        <f t="shared" si="395"/>
        <v/>
      </c>
      <c r="AA52" s="218" t="str">
        <f t="shared" si="395"/>
        <v/>
      </c>
      <c r="AB52" s="218" t="str">
        <f t="shared" si="395"/>
        <v/>
      </c>
      <c r="AC52" s="218" t="str">
        <f t="shared" si="395"/>
        <v/>
      </c>
      <c r="AD52" s="218" t="str">
        <f t="shared" si="395"/>
        <v/>
      </c>
      <c r="AE52" s="218" t="str">
        <f t="shared" si="395"/>
        <v/>
      </c>
      <c r="AF52" s="218" t="str">
        <f t="shared" si="395"/>
        <v/>
      </c>
      <c r="AG52" s="218" t="str">
        <f t="shared" si="395"/>
        <v/>
      </c>
      <c r="AH52" s="218" t="str">
        <f t="shared" si="395"/>
        <v/>
      </c>
      <c r="AI52" s="218" t="str">
        <f t="shared" si="395"/>
        <v/>
      </c>
      <c r="AJ52" s="218" t="str">
        <f t="shared" si="395"/>
        <v/>
      </c>
      <c r="AK52" s="218" t="str">
        <f t="shared" si="395"/>
        <v/>
      </c>
      <c r="AL52" s="218" t="str">
        <f t="shared" si="395"/>
        <v/>
      </c>
      <c r="AM52" s="218" t="str">
        <f t="shared" si="395"/>
        <v/>
      </c>
      <c r="AN52" s="218" t="str">
        <f t="shared" si="395"/>
        <v/>
      </c>
      <c r="AO52" s="218" t="str">
        <f t="shared" si="395"/>
        <v/>
      </c>
      <c r="AP52" s="218" t="str">
        <f t="shared" si="395"/>
        <v/>
      </c>
      <c r="AQ52" s="218" t="str">
        <f t="shared" si="395"/>
        <v/>
      </c>
      <c r="AR52" s="218" t="str">
        <f t="shared" si="395"/>
        <v/>
      </c>
      <c r="AS52" s="218" t="str">
        <f t="shared" si="395"/>
        <v/>
      </c>
      <c r="AT52" s="218" t="str">
        <f t="shared" si="395"/>
        <v/>
      </c>
      <c r="AU52" s="218" t="str">
        <f t="shared" si="395"/>
        <v/>
      </c>
      <c r="AV52" s="218" t="str">
        <f t="shared" si="395"/>
        <v/>
      </c>
      <c r="AW52" s="218" t="str">
        <f t="shared" si="395"/>
        <v/>
      </c>
      <c r="AX52" s="218" t="str">
        <f t="shared" si="395"/>
        <v/>
      </c>
      <c r="AY52" s="218" t="str">
        <f t="shared" si="395"/>
        <v/>
      </c>
      <c r="AZ52" s="218" t="str">
        <f t="shared" si="395"/>
        <v/>
      </c>
      <c r="BA52" s="218" t="str">
        <f t="shared" si="395"/>
        <v/>
      </c>
      <c r="BB52" s="218" t="str">
        <f t="shared" si="395"/>
        <v/>
      </c>
      <c r="BC52" s="218" t="str">
        <f t="shared" si="395"/>
        <v/>
      </c>
      <c r="BD52" s="218" t="str">
        <f t="shared" si="395"/>
        <v/>
      </c>
      <c r="BE52" s="218" t="str">
        <f t="shared" si="395"/>
        <v/>
      </c>
      <c r="BF52" s="218" t="str">
        <f t="shared" si="395"/>
        <v/>
      </c>
      <c r="BG52" s="218" t="str">
        <f t="shared" si="395"/>
        <v/>
      </c>
      <c r="BH52" s="218" t="str">
        <f t="shared" si="395"/>
        <v/>
      </c>
      <c r="BI52" s="218" t="str">
        <f t="shared" si="395"/>
        <v/>
      </c>
      <c r="BJ52" s="218" t="str">
        <f t="shared" ref="BJ52:DU52" si="396">IF(SUM(BJ210,BJ367,BJ524,BJ681,BJ838)=0,"",SUM(BJ210,BJ367,BJ524,BJ681,BJ838))</f>
        <v/>
      </c>
      <c r="BK52" s="218" t="str">
        <f t="shared" si="396"/>
        <v/>
      </c>
      <c r="BL52" s="218" t="str">
        <f t="shared" si="396"/>
        <v/>
      </c>
      <c r="BM52" s="218" t="str">
        <f t="shared" si="396"/>
        <v/>
      </c>
      <c r="BN52" s="218" t="str">
        <f t="shared" si="396"/>
        <v/>
      </c>
      <c r="BO52" s="218" t="str">
        <f t="shared" si="396"/>
        <v/>
      </c>
      <c r="BP52" s="218" t="str">
        <f t="shared" si="396"/>
        <v/>
      </c>
      <c r="BQ52" s="218" t="str">
        <f t="shared" si="396"/>
        <v/>
      </c>
      <c r="BR52" s="218" t="str">
        <f t="shared" si="396"/>
        <v/>
      </c>
      <c r="BS52" s="218" t="str">
        <f t="shared" si="396"/>
        <v/>
      </c>
      <c r="BT52" s="218" t="str">
        <f t="shared" si="396"/>
        <v/>
      </c>
      <c r="BU52" s="218" t="str">
        <f t="shared" si="396"/>
        <v/>
      </c>
      <c r="BV52" s="218" t="str">
        <f t="shared" si="396"/>
        <v/>
      </c>
      <c r="BW52" s="218" t="str">
        <f t="shared" si="396"/>
        <v/>
      </c>
      <c r="BX52" s="218" t="str">
        <f t="shared" si="396"/>
        <v/>
      </c>
      <c r="BY52" s="218" t="str">
        <f t="shared" si="396"/>
        <v/>
      </c>
      <c r="BZ52" s="218" t="str">
        <f t="shared" si="396"/>
        <v/>
      </c>
      <c r="CA52" s="218" t="str">
        <f t="shared" si="396"/>
        <v/>
      </c>
      <c r="CB52" s="218" t="str">
        <f t="shared" si="396"/>
        <v/>
      </c>
      <c r="CC52" s="218" t="str">
        <f t="shared" si="396"/>
        <v/>
      </c>
      <c r="CD52" s="218" t="str">
        <f t="shared" si="396"/>
        <v/>
      </c>
      <c r="CE52" s="218" t="str">
        <f t="shared" si="396"/>
        <v/>
      </c>
      <c r="CF52" s="218" t="str">
        <f t="shared" si="396"/>
        <v/>
      </c>
      <c r="CG52" s="218" t="str">
        <f t="shared" si="396"/>
        <v/>
      </c>
      <c r="CH52" s="218" t="str">
        <f t="shared" si="396"/>
        <v/>
      </c>
      <c r="CI52" s="218" t="str">
        <f t="shared" si="396"/>
        <v/>
      </c>
      <c r="CJ52" s="218" t="str">
        <f t="shared" si="396"/>
        <v/>
      </c>
      <c r="CK52" s="218" t="str">
        <f t="shared" si="396"/>
        <v/>
      </c>
      <c r="CL52" s="218" t="str">
        <f t="shared" si="396"/>
        <v/>
      </c>
      <c r="CM52" s="218" t="str">
        <f t="shared" si="396"/>
        <v/>
      </c>
      <c r="CN52" s="218" t="str">
        <f t="shared" si="396"/>
        <v/>
      </c>
      <c r="CO52" s="218" t="str">
        <f t="shared" si="396"/>
        <v/>
      </c>
      <c r="CP52" s="218" t="str">
        <f t="shared" si="396"/>
        <v/>
      </c>
      <c r="CQ52" s="218" t="str">
        <f t="shared" si="396"/>
        <v/>
      </c>
      <c r="CR52" s="218" t="str">
        <f t="shared" si="396"/>
        <v/>
      </c>
      <c r="CS52" s="218" t="str">
        <f t="shared" si="396"/>
        <v/>
      </c>
      <c r="CT52" s="218" t="str">
        <f t="shared" si="396"/>
        <v/>
      </c>
      <c r="CU52" s="218" t="str">
        <f t="shared" si="396"/>
        <v/>
      </c>
      <c r="CV52" s="218" t="str">
        <f t="shared" si="396"/>
        <v/>
      </c>
      <c r="CW52" s="218" t="str">
        <f t="shared" si="396"/>
        <v/>
      </c>
      <c r="CX52" s="218" t="str">
        <f t="shared" si="396"/>
        <v/>
      </c>
      <c r="CY52" s="218" t="str">
        <f t="shared" si="396"/>
        <v/>
      </c>
      <c r="CZ52" s="218" t="str">
        <f t="shared" si="396"/>
        <v/>
      </c>
      <c r="DA52" s="218" t="str">
        <f t="shared" si="396"/>
        <v/>
      </c>
      <c r="DB52" s="218" t="str">
        <f t="shared" si="396"/>
        <v/>
      </c>
      <c r="DC52" s="218" t="str">
        <f t="shared" si="396"/>
        <v/>
      </c>
      <c r="DD52" s="218" t="str">
        <f t="shared" si="396"/>
        <v/>
      </c>
      <c r="DE52" s="218" t="str">
        <f t="shared" si="396"/>
        <v/>
      </c>
      <c r="DF52" s="218" t="str">
        <f t="shared" si="396"/>
        <v/>
      </c>
      <c r="DG52" s="218" t="str">
        <f t="shared" si="396"/>
        <v/>
      </c>
      <c r="DH52" s="218" t="str">
        <f t="shared" si="396"/>
        <v/>
      </c>
      <c r="DI52" s="218" t="str">
        <f t="shared" si="396"/>
        <v/>
      </c>
      <c r="DJ52" s="218" t="str">
        <f t="shared" si="396"/>
        <v/>
      </c>
      <c r="DK52" s="218" t="str">
        <f t="shared" si="396"/>
        <v/>
      </c>
      <c r="DL52" s="218" t="str">
        <f t="shared" si="396"/>
        <v/>
      </c>
      <c r="DM52" s="218" t="str">
        <f t="shared" si="396"/>
        <v/>
      </c>
      <c r="DN52" s="218" t="str">
        <f t="shared" si="396"/>
        <v/>
      </c>
      <c r="DO52" s="218" t="str">
        <f t="shared" si="396"/>
        <v/>
      </c>
      <c r="DP52" s="218" t="str">
        <f t="shared" si="396"/>
        <v/>
      </c>
      <c r="DQ52" s="218" t="str">
        <f t="shared" si="396"/>
        <v/>
      </c>
      <c r="DR52" s="218" t="str">
        <f t="shared" si="396"/>
        <v/>
      </c>
      <c r="DS52" s="218" t="str">
        <f t="shared" si="396"/>
        <v/>
      </c>
      <c r="DT52" s="218" t="str">
        <f t="shared" si="396"/>
        <v/>
      </c>
      <c r="DU52" s="218" t="str">
        <f t="shared" si="396"/>
        <v/>
      </c>
      <c r="DV52" s="218" t="str">
        <f t="shared" ref="DV52:EK52" si="397">IF(SUM(DV210,DV367,DV524,DV681,DV838)=0,"",SUM(DV210,DV367,DV524,DV681,DV838))</f>
        <v/>
      </c>
      <c r="DW52" s="218" t="str">
        <f t="shared" si="397"/>
        <v/>
      </c>
      <c r="DX52" s="218" t="str">
        <f t="shared" si="397"/>
        <v/>
      </c>
      <c r="DY52" s="218" t="str">
        <f t="shared" si="397"/>
        <v/>
      </c>
      <c r="DZ52" s="218" t="str">
        <f t="shared" si="397"/>
        <v/>
      </c>
      <c r="EA52" s="218" t="str">
        <f t="shared" si="397"/>
        <v/>
      </c>
      <c r="EB52" s="218" t="str">
        <f t="shared" si="397"/>
        <v/>
      </c>
      <c r="EC52" s="218" t="str">
        <f t="shared" si="397"/>
        <v/>
      </c>
      <c r="ED52" s="218" t="str">
        <f t="shared" si="397"/>
        <v/>
      </c>
      <c r="EE52" s="218" t="str">
        <f t="shared" si="397"/>
        <v/>
      </c>
      <c r="EF52" s="218" t="str">
        <f t="shared" si="397"/>
        <v/>
      </c>
      <c r="EG52" s="218" t="str">
        <f t="shared" si="397"/>
        <v/>
      </c>
      <c r="EH52" s="218" t="str">
        <f t="shared" si="397"/>
        <v/>
      </c>
      <c r="EI52" s="218" t="str">
        <f t="shared" si="397"/>
        <v/>
      </c>
      <c r="EJ52" s="218" t="str">
        <f t="shared" si="397"/>
        <v/>
      </c>
      <c r="EK52" s="218" t="str">
        <f t="shared" si="397"/>
        <v/>
      </c>
      <c r="EL52" s="218" t="str">
        <f t="shared" ref="EL52:FK52" si="398">IF(SUM(EL210,EL367,EL524,EL681,EL838)=0,"",SUM(EL210,EL367,EL524,EL681,EL838))</f>
        <v/>
      </c>
      <c r="EM52" s="218" t="str">
        <f t="shared" si="398"/>
        <v/>
      </c>
      <c r="EN52" s="218" t="str">
        <f t="shared" si="398"/>
        <v/>
      </c>
      <c r="EO52" s="218" t="str">
        <f t="shared" si="398"/>
        <v/>
      </c>
      <c r="EP52" s="218" t="str">
        <f t="shared" si="398"/>
        <v/>
      </c>
      <c r="EQ52" s="218" t="str">
        <f t="shared" si="398"/>
        <v/>
      </c>
      <c r="ER52" s="218" t="str">
        <f t="shared" si="398"/>
        <v/>
      </c>
      <c r="ES52" s="218" t="str">
        <f t="shared" si="398"/>
        <v/>
      </c>
      <c r="ET52" s="218" t="str">
        <f t="shared" si="398"/>
        <v/>
      </c>
      <c r="EU52" s="218" t="str">
        <f t="shared" si="398"/>
        <v/>
      </c>
      <c r="EV52" s="218" t="str">
        <f t="shared" si="398"/>
        <v/>
      </c>
      <c r="EW52" s="218" t="str">
        <f t="shared" si="398"/>
        <v/>
      </c>
      <c r="EX52" s="218" t="str">
        <f t="shared" si="398"/>
        <v/>
      </c>
      <c r="EY52" s="218" t="str">
        <f t="shared" si="398"/>
        <v/>
      </c>
      <c r="EZ52" s="218" t="str">
        <f t="shared" si="398"/>
        <v/>
      </c>
      <c r="FA52" s="218" t="str">
        <f t="shared" si="398"/>
        <v/>
      </c>
      <c r="FB52" s="218" t="str">
        <f t="shared" si="398"/>
        <v/>
      </c>
      <c r="FC52" s="218" t="str">
        <f t="shared" si="398"/>
        <v/>
      </c>
      <c r="FD52" s="218" t="str">
        <f t="shared" si="398"/>
        <v/>
      </c>
      <c r="FE52" s="218" t="str">
        <f t="shared" si="398"/>
        <v/>
      </c>
      <c r="FF52" s="218" t="str">
        <f t="shared" si="398"/>
        <v/>
      </c>
      <c r="FG52" s="218" t="str">
        <f t="shared" si="398"/>
        <v/>
      </c>
      <c r="FH52" s="218" t="str">
        <f t="shared" si="398"/>
        <v/>
      </c>
      <c r="FI52" s="218" t="str">
        <f t="shared" si="398"/>
        <v/>
      </c>
      <c r="FJ52" s="218" t="str">
        <f t="shared" si="398"/>
        <v/>
      </c>
      <c r="FK52" s="218" t="str">
        <f t="shared" si="398"/>
        <v/>
      </c>
      <c r="FL52" s="218" t="str">
        <f t="shared" ref="FL52:HN52" si="399">IF(SUM(FL210,FL367,FL524,FL681,FL838)=0,"",SUM(FL210,FL367,FL524,FL681,FL838))</f>
        <v/>
      </c>
      <c r="FM52" s="218" t="str">
        <f t="shared" si="399"/>
        <v/>
      </c>
      <c r="FN52" s="218" t="str">
        <f t="shared" si="399"/>
        <v/>
      </c>
      <c r="FO52" s="218" t="str">
        <f t="shared" si="399"/>
        <v/>
      </c>
      <c r="FP52" s="218" t="str">
        <f t="shared" si="399"/>
        <v/>
      </c>
      <c r="FQ52" s="218" t="str">
        <f t="shared" si="399"/>
        <v/>
      </c>
      <c r="FR52" s="218" t="str">
        <f t="shared" si="399"/>
        <v/>
      </c>
      <c r="FS52" s="218" t="str">
        <f t="shared" si="399"/>
        <v/>
      </c>
      <c r="FT52" s="218" t="str">
        <f t="shared" si="399"/>
        <v/>
      </c>
      <c r="FU52" s="218" t="str">
        <f t="shared" si="399"/>
        <v/>
      </c>
      <c r="FV52" s="218" t="str">
        <f t="shared" si="399"/>
        <v/>
      </c>
      <c r="FW52" s="218" t="str">
        <f t="shared" si="399"/>
        <v/>
      </c>
      <c r="FX52" s="218" t="str">
        <f t="shared" si="399"/>
        <v/>
      </c>
      <c r="FY52" s="218" t="str">
        <f t="shared" si="399"/>
        <v/>
      </c>
      <c r="FZ52" s="218" t="str">
        <f t="shared" si="399"/>
        <v/>
      </c>
      <c r="GA52" s="218" t="str">
        <f t="shared" si="399"/>
        <v/>
      </c>
      <c r="GB52" s="218" t="str">
        <f t="shared" si="399"/>
        <v/>
      </c>
      <c r="GC52" s="218" t="str">
        <f t="shared" si="399"/>
        <v/>
      </c>
      <c r="GD52" s="218" t="str">
        <f t="shared" si="399"/>
        <v/>
      </c>
      <c r="GE52" s="218" t="str">
        <f t="shared" si="399"/>
        <v/>
      </c>
      <c r="GF52" s="218" t="str">
        <f t="shared" si="399"/>
        <v/>
      </c>
      <c r="GG52" s="218" t="str">
        <f t="shared" si="399"/>
        <v/>
      </c>
      <c r="GH52" s="218" t="str">
        <f t="shared" si="399"/>
        <v/>
      </c>
      <c r="GI52" s="218" t="str">
        <f t="shared" si="399"/>
        <v/>
      </c>
      <c r="GJ52" s="218" t="str">
        <f t="shared" si="399"/>
        <v/>
      </c>
      <c r="GK52" s="218" t="str">
        <f t="shared" si="399"/>
        <v/>
      </c>
      <c r="GL52" s="218" t="str">
        <f t="shared" si="399"/>
        <v/>
      </c>
      <c r="GM52" s="218" t="str">
        <f t="shared" si="399"/>
        <v/>
      </c>
      <c r="GN52" s="218" t="str">
        <f t="shared" si="399"/>
        <v/>
      </c>
      <c r="GO52" s="218" t="str">
        <f t="shared" si="399"/>
        <v/>
      </c>
      <c r="GP52" s="218" t="str">
        <f t="shared" si="399"/>
        <v/>
      </c>
      <c r="GQ52" s="218" t="str">
        <f t="shared" si="399"/>
        <v/>
      </c>
      <c r="GR52" s="218" t="str">
        <f t="shared" si="399"/>
        <v/>
      </c>
      <c r="GS52" s="218" t="str">
        <f t="shared" si="399"/>
        <v/>
      </c>
      <c r="GT52" s="218" t="str">
        <f t="shared" si="399"/>
        <v/>
      </c>
      <c r="GU52" s="218" t="str">
        <f t="shared" si="399"/>
        <v/>
      </c>
      <c r="GV52" s="218" t="str">
        <f t="shared" si="399"/>
        <v/>
      </c>
      <c r="GW52" s="218" t="str">
        <f t="shared" si="399"/>
        <v/>
      </c>
      <c r="GX52" s="218" t="str">
        <f t="shared" si="399"/>
        <v/>
      </c>
      <c r="GY52" s="218" t="str">
        <f t="shared" si="399"/>
        <v/>
      </c>
      <c r="GZ52" s="218" t="str">
        <f t="shared" si="399"/>
        <v/>
      </c>
      <c r="HA52" s="218" t="str">
        <f t="shared" si="399"/>
        <v/>
      </c>
      <c r="HB52" s="218" t="str">
        <f t="shared" si="399"/>
        <v/>
      </c>
      <c r="HC52" s="218" t="str">
        <f t="shared" si="399"/>
        <v/>
      </c>
      <c r="HD52" s="218" t="str">
        <f t="shared" si="399"/>
        <v/>
      </c>
      <c r="HE52" s="218" t="str">
        <f t="shared" si="399"/>
        <v/>
      </c>
      <c r="HF52" s="218" t="str">
        <f t="shared" si="399"/>
        <v/>
      </c>
      <c r="HG52" s="218" t="str">
        <f t="shared" si="399"/>
        <v/>
      </c>
      <c r="HH52" s="218" t="str">
        <f t="shared" si="399"/>
        <v/>
      </c>
      <c r="HI52" s="218" t="str">
        <f t="shared" si="399"/>
        <v/>
      </c>
      <c r="HJ52" s="218" t="str">
        <f t="shared" si="399"/>
        <v/>
      </c>
      <c r="HK52" s="218" t="str">
        <f t="shared" si="399"/>
        <v/>
      </c>
      <c r="HL52" s="218" t="str">
        <f t="shared" si="399"/>
        <v/>
      </c>
      <c r="HM52" s="218" t="str">
        <f t="shared" si="399"/>
        <v/>
      </c>
      <c r="HN52" s="218" t="str">
        <f t="shared" si="399"/>
        <v/>
      </c>
      <c r="HO52" s="218" t="str">
        <f t="shared" ref="HO52:HQ52" si="400">IF(SUM(HO210,HO367,HO524,HO681,HO838)=0,"",SUM(HO210,HO367,HO524,HO681,HO838))</f>
        <v/>
      </c>
      <c r="HP52" s="218" t="str">
        <f t="shared" si="400"/>
        <v/>
      </c>
      <c r="HQ52" s="218" t="str">
        <f t="shared" si="400"/>
        <v/>
      </c>
    </row>
    <row r="53" spans="1:225" s="73" customFormat="1" ht="18" hidden="1" customHeight="1" x14ac:dyDescent="0.25">
      <c r="A53" s="223" t="str">
        <f t="shared" ref="A53:B53" si="401">IF(A211="","",A211)</f>
        <v/>
      </c>
      <c r="B53" s="173" t="str">
        <f t="shared" si="401"/>
        <v/>
      </c>
      <c r="C53" s="218">
        <f t="shared" si="277"/>
        <v>0</v>
      </c>
      <c r="D53" s="218">
        <f t="shared" si="278"/>
        <v>0</v>
      </c>
      <c r="E53" s="219">
        <f t="shared" ref="E53:F53" si="402">IFERROR(AVERAGE(E211,E368,E525,E682,E839),"")</f>
        <v>0</v>
      </c>
      <c r="F53" s="219">
        <f t="shared" si="402"/>
        <v>0</v>
      </c>
      <c r="G53" s="176" t="str">
        <f t="shared" si="344"/>
        <v/>
      </c>
      <c r="H53" s="176" t="str">
        <f t="shared" si="344"/>
        <v/>
      </c>
      <c r="I53" s="226" t="str">
        <f t="shared" si="344"/>
        <v/>
      </c>
      <c r="J53" s="226" t="str">
        <f t="shared" si="344"/>
        <v/>
      </c>
      <c r="K53" s="227" t="str">
        <f t="shared" si="345"/>
        <v/>
      </c>
      <c r="L53" s="227">
        <f t="shared" si="345"/>
        <v>1</v>
      </c>
      <c r="M53" s="226" t="str">
        <f t="shared" si="346"/>
        <v/>
      </c>
      <c r="N53" s="226" t="str">
        <f t="shared" si="346"/>
        <v/>
      </c>
      <c r="O53" s="491"/>
      <c r="P53" s="218" t="str">
        <f t="shared" ref="P53:BI53" si="403">IF(SUM(P211,P368,P525,P682,P839)=0,"",SUM(P211,P368,P525,P682,P839))</f>
        <v/>
      </c>
      <c r="Q53" s="218" t="str">
        <f t="shared" si="403"/>
        <v/>
      </c>
      <c r="R53" s="218" t="str">
        <f t="shared" si="403"/>
        <v/>
      </c>
      <c r="S53" s="218" t="str">
        <f t="shared" si="403"/>
        <v/>
      </c>
      <c r="T53" s="218" t="str">
        <f t="shared" si="403"/>
        <v/>
      </c>
      <c r="U53" s="218" t="str">
        <f t="shared" si="403"/>
        <v/>
      </c>
      <c r="V53" s="218" t="str">
        <f t="shared" si="403"/>
        <v/>
      </c>
      <c r="W53" s="218" t="str">
        <f t="shared" si="403"/>
        <v/>
      </c>
      <c r="X53" s="218" t="str">
        <f t="shared" si="403"/>
        <v/>
      </c>
      <c r="Y53" s="218" t="str">
        <f t="shared" si="403"/>
        <v/>
      </c>
      <c r="Z53" s="218" t="str">
        <f t="shared" si="403"/>
        <v/>
      </c>
      <c r="AA53" s="218" t="str">
        <f t="shared" si="403"/>
        <v/>
      </c>
      <c r="AB53" s="218" t="str">
        <f t="shared" si="403"/>
        <v/>
      </c>
      <c r="AC53" s="218" t="str">
        <f t="shared" si="403"/>
        <v/>
      </c>
      <c r="AD53" s="218" t="str">
        <f t="shared" si="403"/>
        <v/>
      </c>
      <c r="AE53" s="218" t="str">
        <f t="shared" si="403"/>
        <v/>
      </c>
      <c r="AF53" s="218" t="str">
        <f t="shared" si="403"/>
        <v/>
      </c>
      <c r="AG53" s="218" t="str">
        <f t="shared" si="403"/>
        <v/>
      </c>
      <c r="AH53" s="218" t="str">
        <f t="shared" si="403"/>
        <v/>
      </c>
      <c r="AI53" s="218" t="str">
        <f t="shared" si="403"/>
        <v/>
      </c>
      <c r="AJ53" s="218" t="str">
        <f t="shared" si="403"/>
        <v/>
      </c>
      <c r="AK53" s="218" t="str">
        <f t="shared" si="403"/>
        <v/>
      </c>
      <c r="AL53" s="218" t="str">
        <f t="shared" si="403"/>
        <v/>
      </c>
      <c r="AM53" s="218" t="str">
        <f t="shared" si="403"/>
        <v/>
      </c>
      <c r="AN53" s="218" t="str">
        <f t="shared" si="403"/>
        <v/>
      </c>
      <c r="AO53" s="218" t="str">
        <f t="shared" si="403"/>
        <v/>
      </c>
      <c r="AP53" s="218" t="str">
        <f t="shared" si="403"/>
        <v/>
      </c>
      <c r="AQ53" s="218" t="str">
        <f t="shared" si="403"/>
        <v/>
      </c>
      <c r="AR53" s="218" t="str">
        <f t="shared" si="403"/>
        <v/>
      </c>
      <c r="AS53" s="218" t="str">
        <f t="shared" si="403"/>
        <v/>
      </c>
      <c r="AT53" s="218" t="str">
        <f t="shared" si="403"/>
        <v/>
      </c>
      <c r="AU53" s="218" t="str">
        <f t="shared" si="403"/>
        <v/>
      </c>
      <c r="AV53" s="218" t="str">
        <f t="shared" si="403"/>
        <v/>
      </c>
      <c r="AW53" s="218" t="str">
        <f t="shared" si="403"/>
        <v/>
      </c>
      <c r="AX53" s="218" t="str">
        <f t="shared" si="403"/>
        <v/>
      </c>
      <c r="AY53" s="218" t="str">
        <f t="shared" si="403"/>
        <v/>
      </c>
      <c r="AZ53" s="218" t="str">
        <f t="shared" si="403"/>
        <v/>
      </c>
      <c r="BA53" s="218" t="str">
        <f t="shared" si="403"/>
        <v/>
      </c>
      <c r="BB53" s="218" t="str">
        <f t="shared" si="403"/>
        <v/>
      </c>
      <c r="BC53" s="218" t="str">
        <f t="shared" si="403"/>
        <v/>
      </c>
      <c r="BD53" s="218" t="str">
        <f t="shared" si="403"/>
        <v/>
      </c>
      <c r="BE53" s="218" t="str">
        <f t="shared" si="403"/>
        <v/>
      </c>
      <c r="BF53" s="218" t="str">
        <f t="shared" si="403"/>
        <v/>
      </c>
      <c r="BG53" s="218" t="str">
        <f t="shared" si="403"/>
        <v/>
      </c>
      <c r="BH53" s="218" t="str">
        <f t="shared" si="403"/>
        <v/>
      </c>
      <c r="BI53" s="218" t="str">
        <f t="shared" si="403"/>
        <v/>
      </c>
      <c r="BJ53" s="218" t="str">
        <f t="shared" ref="BJ53:DU53" si="404">IF(SUM(BJ211,BJ368,BJ525,BJ682,BJ839)=0,"",SUM(BJ211,BJ368,BJ525,BJ682,BJ839))</f>
        <v/>
      </c>
      <c r="BK53" s="218" t="str">
        <f t="shared" si="404"/>
        <v/>
      </c>
      <c r="BL53" s="218" t="str">
        <f t="shared" si="404"/>
        <v/>
      </c>
      <c r="BM53" s="218" t="str">
        <f t="shared" si="404"/>
        <v/>
      </c>
      <c r="BN53" s="218" t="str">
        <f t="shared" si="404"/>
        <v/>
      </c>
      <c r="BO53" s="218" t="str">
        <f t="shared" si="404"/>
        <v/>
      </c>
      <c r="BP53" s="218" t="str">
        <f t="shared" si="404"/>
        <v/>
      </c>
      <c r="BQ53" s="218" t="str">
        <f t="shared" si="404"/>
        <v/>
      </c>
      <c r="BR53" s="218" t="str">
        <f t="shared" si="404"/>
        <v/>
      </c>
      <c r="BS53" s="218" t="str">
        <f t="shared" si="404"/>
        <v/>
      </c>
      <c r="BT53" s="218" t="str">
        <f t="shared" si="404"/>
        <v/>
      </c>
      <c r="BU53" s="218" t="str">
        <f t="shared" si="404"/>
        <v/>
      </c>
      <c r="BV53" s="218" t="str">
        <f t="shared" si="404"/>
        <v/>
      </c>
      <c r="BW53" s="218" t="str">
        <f t="shared" si="404"/>
        <v/>
      </c>
      <c r="BX53" s="218" t="str">
        <f t="shared" si="404"/>
        <v/>
      </c>
      <c r="BY53" s="218" t="str">
        <f t="shared" si="404"/>
        <v/>
      </c>
      <c r="BZ53" s="218" t="str">
        <f t="shared" si="404"/>
        <v/>
      </c>
      <c r="CA53" s="218" t="str">
        <f t="shared" si="404"/>
        <v/>
      </c>
      <c r="CB53" s="218" t="str">
        <f t="shared" si="404"/>
        <v/>
      </c>
      <c r="CC53" s="218" t="str">
        <f t="shared" si="404"/>
        <v/>
      </c>
      <c r="CD53" s="218" t="str">
        <f t="shared" si="404"/>
        <v/>
      </c>
      <c r="CE53" s="218" t="str">
        <f t="shared" si="404"/>
        <v/>
      </c>
      <c r="CF53" s="218" t="str">
        <f t="shared" si="404"/>
        <v/>
      </c>
      <c r="CG53" s="218" t="str">
        <f t="shared" si="404"/>
        <v/>
      </c>
      <c r="CH53" s="218" t="str">
        <f t="shared" si="404"/>
        <v/>
      </c>
      <c r="CI53" s="218" t="str">
        <f t="shared" si="404"/>
        <v/>
      </c>
      <c r="CJ53" s="218" t="str">
        <f t="shared" si="404"/>
        <v/>
      </c>
      <c r="CK53" s="218" t="str">
        <f t="shared" si="404"/>
        <v/>
      </c>
      <c r="CL53" s="218" t="str">
        <f t="shared" si="404"/>
        <v/>
      </c>
      <c r="CM53" s="218" t="str">
        <f t="shared" si="404"/>
        <v/>
      </c>
      <c r="CN53" s="218" t="str">
        <f t="shared" si="404"/>
        <v/>
      </c>
      <c r="CO53" s="218" t="str">
        <f t="shared" si="404"/>
        <v/>
      </c>
      <c r="CP53" s="218" t="str">
        <f t="shared" si="404"/>
        <v/>
      </c>
      <c r="CQ53" s="218" t="str">
        <f t="shared" si="404"/>
        <v/>
      </c>
      <c r="CR53" s="218" t="str">
        <f t="shared" si="404"/>
        <v/>
      </c>
      <c r="CS53" s="218" t="str">
        <f t="shared" si="404"/>
        <v/>
      </c>
      <c r="CT53" s="218" t="str">
        <f t="shared" si="404"/>
        <v/>
      </c>
      <c r="CU53" s="218" t="str">
        <f t="shared" si="404"/>
        <v/>
      </c>
      <c r="CV53" s="218" t="str">
        <f t="shared" si="404"/>
        <v/>
      </c>
      <c r="CW53" s="218" t="str">
        <f t="shared" si="404"/>
        <v/>
      </c>
      <c r="CX53" s="218" t="str">
        <f t="shared" si="404"/>
        <v/>
      </c>
      <c r="CY53" s="218" t="str">
        <f t="shared" si="404"/>
        <v/>
      </c>
      <c r="CZ53" s="218" t="str">
        <f t="shared" si="404"/>
        <v/>
      </c>
      <c r="DA53" s="218" t="str">
        <f t="shared" si="404"/>
        <v/>
      </c>
      <c r="DB53" s="218" t="str">
        <f t="shared" si="404"/>
        <v/>
      </c>
      <c r="DC53" s="218" t="str">
        <f t="shared" si="404"/>
        <v/>
      </c>
      <c r="DD53" s="218" t="str">
        <f t="shared" si="404"/>
        <v/>
      </c>
      <c r="DE53" s="218" t="str">
        <f t="shared" si="404"/>
        <v/>
      </c>
      <c r="DF53" s="218" t="str">
        <f t="shared" si="404"/>
        <v/>
      </c>
      <c r="DG53" s="218" t="str">
        <f t="shared" si="404"/>
        <v/>
      </c>
      <c r="DH53" s="218" t="str">
        <f t="shared" si="404"/>
        <v/>
      </c>
      <c r="DI53" s="218" t="str">
        <f t="shared" si="404"/>
        <v/>
      </c>
      <c r="DJ53" s="218" t="str">
        <f t="shared" si="404"/>
        <v/>
      </c>
      <c r="DK53" s="218" t="str">
        <f t="shared" si="404"/>
        <v/>
      </c>
      <c r="DL53" s="218" t="str">
        <f t="shared" si="404"/>
        <v/>
      </c>
      <c r="DM53" s="218" t="str">
        <f t="shared" si="404"/>
        <v/>
      </c>
      <c r="DN53" s="218" t="str">
        <f t="shared" si="404"/>
        <v/>
      </c>
      <c r="DO53" s="218" t="str">
        <f t="shared" si="404"/>
        <v/>
      </c>
      <c r="DP53" s="218" t="str">
        <f t="shared" si="404"/>
        <v/>
      </c>
      <c r="DQ53" s="218" t="str">
        <f t="shared" si="404"/>
        <v/>
      </c>
      <c r="DR53" s="218" t="str">
        <f t="shared" si="404"/>
        <v/>
      </c>
      <c r="DS53" s="218" t="str">
        <f t="shared" si="404"/>
        <v/>
      </c>
      <c r="DT53" s="218" t="str">
        <f t="shared" si="404"/>
        <v/>
      </c>
      <c r="DU53" s="218" t="str">
        <f t="shared" si="404"/>
        <v/>
      </c>
      <c r="DV53" s="218" t="str">
        <f t="shared" ref="DV53:EK53" si="405">IF(SUM(DV211,DV368,DV525,DV682,DV839)=0,"",SUM(DV211,DV368,DV525,DV682,DV839))</f>
        <v/>
      </c>
      <c r="DW53" s="218" t="str">
        <f t="shared" si="405"/>
        <v/>
      </c>
      <c r="DX53" s="218" t="str">
        <f t="shared" si="405"/>
        <v/>
      </c>
      <c r="DY53" s="218" t="str">
        <f t="shared" si="405"/>
        <v/>
      </c>
      <c r="DZ53" s="218" t="str">
        <f t="shared" si="405"/>
        <v/>
      </c>
      <c r="EA53" s="218" t="str">
        <f t="shared" si="405"/>
        <v/>
      </c>
      <c r="EB53" s="218" t="str">
        <f t="shared" si="405"/>
        <v/>
      </c>
      <c r="EC53" s="218" t="str">
        <f t="shared" si="405"/>
        <v/>
      </c>
      <c r="ED53" s="218" t="str">
        <f t="shared" si="405"/>
        <v/>
      </c>
      <c r="EE53" s="218" t="str">
        <f t="shared" si="405"/>
        <v/>
      </c>
      <c r="EF53" s="218" t="str">
        <f t="shared" si="405"/>
        <v/>
      </c>
      <c r="EG53" s="218" t="str">
        <f t="shared" si="405"/>
        <v/>
      </c>
      <c r="EH53" s="218" t="str">
        <f t="shared" si="405"/>
        <v/>
      </c>
      <c r="EI53" s="218" t="str">
        <f t="shared" si="405"/>
        <v/>
      </c>
      <c r="EJ53" s="218" t="str">
        <f t="shared" si="405"/>
        <v/>
      </c>
      <c r="EK53" s="218" t="str">
        <f t="shared" si="405"/>
        <v/>
      </c>
      <c r="EL53" s="218" t="str">
        <f t="shared" ref="EL53:FK53" si="406">IF(SUM(EL211,EL368,EL525,EL682,EL839)=0,"",SUM(EL211,EL368,EL525,EL682,EL839))</f>
        <v/>
      </c>
      <c r="EM53" s="218" t="str">
        <f t="shared" si="406"/>
        <v/>
      </c>
      <c r="EN53" s="218" t="str">
        <f t="shared" si="406"/>
        <v/>
      </c>
      <c r="EO53" s="218" t="str">
        <f t="shared" si="406"/>
        <v/>
      </c>
      <c r="EP53" s="218" t="str">
        <f t="shared" si="406"/>
        <v/>
      </c>
      <c r="EQ53" s="218" t="str">
        <f t="shared" si="406"/>
        <v/>
      </c>
      <c r="ER53" s="218" t="str">
        <f t="shared" si="406"/>
        <v/>
      </c>
      <c r="ES53" s="218" t="str">
        <f t="shared" si="406"/>
        <v/>
      </c>
      <c r="ET53" s="218" t="str">
        <f t="shared" si="406"/>
        <v/>
      </c>
      <c r="EU53" s="218" t="str">
        <f t="shared" si="406"/>
        <v/>
      </c>
      <c r="EV53" s="218" t="str">
        <f t="shared" si="406"/>
        <v/>
      </c>
      <c r="EW53" s="218" t="str">
        <f t="shared" si="406"/>
        <v/>
      </c>
      <c r="EX53" s="218" t="str">
        <f t="shared" si="406"/>
        <v/>
      </c>
      <c r="EY53" s="218" t="str">
        <f t="shared" si="406"/>
        <v/>
      </c>
      <c r="EZ53" s="218" t="str">
        <f t="shared" si="406"/>
        <v/>
      </c>
      <c r="FA53" s="218" t="str">
        <f t="shared" si="406"/>
        <v/>
      </c>
      <c r="FB53" s="218" t="str">
        <f t="shared" si="406"/>
        <v/>
      </c>
      <c r="FC53" s="218" t="str">
        <f t="shared" si="406"/>
        <v/>
      </c>
      <c r="FD53" s="218" t="str">
        <f t="shared" si="406"/>
        <v/>
      </c>
      <c r="FE53" s="218" t="str">
        <f t="shared" si="406"/>
        <v/>
      </c>
      <c r="FF53" s="218" t="str">
        <f t="shared" si="406"/>
        <v/>
      </c>
      <c r="FG53" s="218" t="str">
        <f t="shared" si="406"/>
        <v/>
      </c>
      <c r="FH53" s="218" t="str">
        <f t="shared" si="406"/>
        <v/>
      </c>
      <c r="FI53" s="218" t="str">
        <f t="shared" si="406"/>
        <v/>
      </c>
      <c r="FJ53" s="218" t="str">
        <f t="shared" si="406"/>
        <v/>
      </c>
      <c r="FK53" s="218" t="str">
        <f t="shared" si="406"/>
        <v/>
      </c>
      <c r="FL53" s="218" t="str">
        <f t="shared" ref="FL53:HN53" si="407">IF(SUM(FL211,FL368,FL525,FL682,FL839)=0,"",SUM(FL211,FL368,FL525,FL682,FL839))</f>
        <v/>
      </c>
      <c r="FM53" s="218" t="str">
        <f t="shared" si="407"/>
        <v/>
      </c>
      <c r="FN53" s="218" t="str">
        <f t="shared" si="407"/>
        <v/>
      </c>
      <c r="FO53" s="218" t="str">
        <f t="shared" si="407"/>
        <v/>
      </c>
      <c r="FP53" s="218" t="str">
        <f t="shared" si="407"/>
        <v/>
      </c>
      <c r="FQ53" s="218" t="str">
        <f t="shared" si="407"/>
        <v/>
      </c>
      <c r="FR53" s="218" t="str">
        <f t="shared" si="407"/>
        <v/>
      </c>
      <c r="FS53" s="218" t="str">
        <f t="shared" si="407"/>
        <v/>
      </c>
      <c r="FT53" s="218" t="str">
        <f t="shared" si="407"/>
        <v/>
      </c>
      <c r="FU53" s="218" t="str">
        <f t="shared" si="407"/>
        <v/>
      </c>
      <c r="FV53" s="218" t="str">
        <f t="shared" si="407"/>
        <v/>
      </c>
      <c r="FW53" s="218" t="str">
        <f t="shared" si="407"/>
        <v/>
      </c>
      <c r="FX53" s="218" t="str">
        <f t="shared" si="407"/>
        <v/>
      </c>
      <c r="FY53" s="218" t="str">
        <f t="shared" si="407"/>
        <v/>
      </c>
      <c r="FZ53" s="218" t="str">
        <f t="shared" si="407"/>
        <v/>
      </c>
      <c r="GA53" s="218" t="str">
        <f t="shared" si="407"/>
        <v/>
      </c>
      <c r="GB53" s="218" t="str">
        <f t="shared" si="407"/>
        <v/>
      </c>
      <c r="GC53" s="218" t="str">
        <f t="shared" si="407"/>
        <v/>
      </c>
      <c r="GD53" s="218" t="str">
        <f t="shared" si="407"/>
        <v/>
      </c>
      <c r="GE53" s="218" t="str">
        <f t="shared" si="407"/>
        <v/>
      </c>
      <c r="GF53" s="218" t="str">
        <f t="shared" si="407"/>
        <v/>
      </c>
      <c r="GG53" s="218" t="str">
        <f t="shared" si="407"/>
        <v/>
      </c>
      <c r="GH53" s="218" t="str">
        <f t="shared" si="407"/>
        <v/>
      </c>
      <c r="GI53" s="218" t="str">
        <f t="shared" si="407"/>
        <v/>
      </c>
      <c r="GJ53" s="218" t="str">
        <f t="shared" si="407"/>
        <v/>
      </c>
      <c r="GK53" s="218" t="str">
        <f t="shared" si="407"/>
        <v/>
      </c>
      <c r="GL53" s="218" t="str">
        <f t="shared" si="407"/>
        <v/>
      </c>
      <c r="GM53" s="218" t="str">
        <f t="shared" si="407"/>
        <v/>
      </c>
      <c r="GN53" s="218" t="str">
        <f t="shared" si="407"/>
        <v/>
      </c>
      <c r="GO53" s="218" t="str">
        <f t="shared" si="407"/>
        <v/>
      </c>
      <c r="GP53" s="218" t="str">
        <f t="shared" si="407"/>
        <v/>
      </c>
      <c r="GQ53" s="218" t="str">
        <f t="shared" si="407"/>
        <v/>
      </c>
      <c r="GR53" s="218" t="str">
        <f t="shared" si="407"/>
        <v/>
      </c>
      <c r="GS53" s="218" t="str">
        <f t="shared" si="407"/>
        <v/>
      </c>
      <c r="GT53" s="218" t="str">
        <f t="shared" si="407"/>
        <v/>
      </c>
      <c r="GU53" s="218" t="str">
        <f t="shared" si="407"/>
        <v/>
      </c>
      <c r="GV53" s="218" t="str">
        <f t="shared" si="407"/>
        <v/>
      </c>
      <c r="GW53" s="218" t="str">
        <f t="shared" si="407"/>
        <v/>
      </c>
      <c r="GX53" s="218" t="str">
        <f t="shared" si="407"/>
        <v/>
      </c>
      <c r="GY53" s="218" t="str">
        <f t="shared" si="407"/>
        <v/>
      </c>
      <c r="GZ53" s="218" t="str">
        <f t="shared" si="407"/>
        <v/>
      </c>
      <c r="HA53" s="218" t="str">
        <f t="shared" si="407"/>
        <v/>
      </c>
      <c r="HB53" s="218" t="str">
        <f t="shared" si="407"/>
        <v/>
      </c>
      <c r="HC53" s="218" t="str">
        <f t="shared" si="407"/>
        <v/>
      </c>
      <c r="HD53" s="218" t="str">
        <f t="shared" si="407"/>
        <v/>
      </c>
      <c r="HE53" s="218" t="str">
        <f t="shared" si="407"/>
        <v/>
      </c>
      <c r="HF53" s="218" t="str">
        <f t="shared" si="407"/>
        <v/>
      </c>
      <c r="HG53" s="218" t="str">
        <f t="shared" si="407"/>
        <v/>
      </c>
      <c r="HH53" s="218" t="str">
        <f t="shared" si="407"/>
        <v/>
      </c>
      <c r="HI53" s="218" t="str">
        <f t="shared" si="407"/>
        <v/>
      </c>
      <c r="HJ53" s="218" t="str">
        <f t="shared" si="407"/>
        <v/>
      </c>
      <c r="HK53" s="218" t="str">
        <f t="shared" si="407"/>
        <v/>
      </c>
      <c r="HL53" s="218" t="str">
        <f t="shared" si="407"/>
        <v/>
      </c>
      <c r="HM53" s="218" t="str">
        <f t="shared" si="407"/>
        <v/>
      </c>
      <c r="HN53" s="218" t="str">
        <f t="shared" si="407"/>
        <v/>
      </c>
      <c r="HO53" s="218" t="str">
        <f t="shared" ref="HO53:HQ53" si="408">IF(SUM(HO211,HO368,HO525,HO682,HO839)=0,"",SUM(HO211,HO368,HO525,HO682,HO839))</f>
        <v/>
      </c>
      <c r="HP53" s="218" t="str">
        <f t="shared" si="408"/>
        <v/>
      </c>
      <c r="HQ53" s="218" t="str">
        <f t="shared" si="408"/>
        <v/>
      </c>
    </row>
    <row r="54" spans="1:225" s="73" customFormat="1" ht="18" hidden="1" customHeight="1" x14ac:dyDescent="0.25">
      <c r="A54" s="223" t="str">
        <f t="shared" ref="A54:B54" si="409">IF(A212="","",A212)</f>
        <v/>
      </c>
      <c r="B54" s="173" t="str">
        <f t="shared" si="409"/>
        <v/>
      </c>
      <c r="C54" s="218">
        <f t="shared" si="277"/>
        <v>0</v>
      </c>
      <c r="D54" s="218">
        <f t="shared" si="278"/>
        <v>0</v>
      </c>
      <c r="E54" s="219">
        <f t="shared" ref="E54:F54" si="410">IFERROR(AVERAGE(E212,E369,E526,E683,E840),"")</f>
        <v>0</v>
      </c>
      <c r="F54" s="219">
        <f t="shared" si="410"/>
        <v>0</v>
      </c>
      <c r="G54" s="176" t="str">
        <f t="shared" si="344"/>
        <v/>
      </c>
      <c r="H54" s="176" t="str">
        <f t="shared" si="344"/>
        <v/>
      </c>
      <c r="I54" s="226" t="str">
        <f t="shared" si="344"/>
        <v/>
      </c>
      <c r="J54" s="226" t="str">
        <f t="shared" si="344"/>
        <v/>
      </c>
      <c r="K54" s="227" t="str">
        <f t="shared" si="345"/>
        <v/>
      </c>
      <c r="L54" s="227">
        <f t="shared" si="345"/>
        <v>1</v>
      </c>
      <c r="M54" s="226" t="str">
        <f t="shared" si="346"/>
        <v/>
      </c>
      <c r="N54" s="226" t="str">
        <f t="shared" si="346"/>
        <v/>
      </c>
      <c r="O54" s="491"/>
      <c r="P54" s="218" t="str">
        <f t="shared" ref="P54:BI54" si="411">IF(SUM(P212,P369,P526,P683,P840)=0,"",SUM(P212,P369,P526,P683,P840))</f>
        <v/>
      </c>
      <c r="Q54" s="218" t="str">
        <f t="shared" si="411"/>
        <v/>
      </c>
      <c r="R54" s="218" t="str">
        <f t="shared" si="411"/>
        <v/>
      </c>
      <c r="S54" s="218" t="str">
        <f t="shared" si="411"/>
        <v/>
      </c>
      <c r="T54" s="218" t="str">
        <f t="shared" si="411"/>
        <v/>
      </c>
      <c r="U54" s="218" t="str">
        <f t="shared" si="411"/>
        <v/>
      </c>
      <c r="V54" s="218" t="str">
        <f t="shared" si="411"/>
        <v/>
      </c>
      <c r="W54" s="218" t="str">
        <f t="shared" si="411"/>
        <v/>
      </c>
      <c r="X54" s="218" t="str">
        <f t="shared" si="411"/>
        <v/>
      </c>
      <c r="Y54" s="218" t="str">
        <f t="shared" si="411"/>
        <v/>
      </c>
      <c r="Z54" s="218" t="str">
        <f t="shared" si="411"/>
        <v/>
      </c>
      <c r="AA54" s="218" t="str">
        <f t="shared" si="411"/>
        <v/>
      </c>
      <c r="AB54" s="218" t="str">
        <f t="shared" si="411"/>
        <v/>
      </c>
      <c r="AC54" s="218" t="str">
        <f t="shared" si="411"/>
        <v/>
      </c>
      <c r="AD54" s="218" t="str">
        <f t="shared" si="411"/>
        <v/>
      </c>
      <c r="AE54" s="218" t="str">
        <f t="shared" si="411"/>
        <v/>
      </c>
      <c r="AF54" s="218" t="str">
        <f t="shared" si="411"/>
        <v/>
      </c>
      <c r="AG54" s="218" t="str">
        <f t="shared" si="411"/>
        <v/>
      </c>
      <c r="AH54" s="218" t="str">
        <f t="shared" si="411"/>
        <v/>
      </c>
      <c r="AI54" s="218" t="str">
        <f t="shared" si="411"/>
        <v/>
      </c>
      <c r="AJ54" s="218" t="str">
        <f t="shared" si="411"/>
        <v/>
      </c>
      <c r="AK54" s="218" t="str">
        <f t="shared" si="411"/>
        <v/>
      </c>
      <c r="AL54" s="218" t="str">
        <f t="shared" si="411"/>
        <v/>
      </c>
      <c r="AM54" s="218" t="str">
        <f t="shared" si="411"/>
        <v/>
      </c>
      <c r="AN54" s="218" t="str">
        <f t="shared" si="411"/>
        <v/>
      </c>
      <c r="AO54" s="218" t="str">
        <f t="shared" si="411"/>
        <v/>
      </c>
      <c r="AP54" s="218" t="str">
        <f t="shared" si="411"/>
        <v/>
      </c>
      <c r="AQ54" s="218" t="str">
        <f t="shared" si="411"/>
        <v/>
      </c>
      <c r="AR54" s="218" t="str">
        <f t="shared" si="411"/>
        <v/>
      </c>
      <c r="AS54" s="218" t="str">
        <f t="shared" si="411"/>
        <v/>
      </c>
      <c r="AT54" s="218" t="str">
        <f t="shared" si="411"/>
        <v/>
      </c>
      <c r="AU54" s="218" t="str">
        <f t="shared" si="411"/>
        <v/>
      </c>
      <c r="AV54" s="218" t="str">
        <f t="shared" si="411"/>
        <v/>
      </c>
      <c r="AW54" s="218" t="str">
        <f t="shared" si="411"/>
        <v/>
      </c>
      <c r="AX54" s="218" t="str">
        <f t="shared" si="411"/>
        <v/>
      </c>
      <c r="AY54" s="218" t="str">
        <f t="shared" si="411"/>
        <v/>
      </c>
      <c r="AZ54" s="218" t="str">
        <f t="shared" si="411"/>
        <v/>
      </c>
      <c r="BA54" s="218" t="str">
        <f t="shared" si="411"/>
        <v/>
      </c>
      <c r="BB54" s="218" t="str">
        <f t="shared" si="411"/>
        <v/>
      </c>
      <c r="BC54" s="218" t="str">
        <f t="shared" si="411"/>
        <v/>
      </c>
      <c r="BD54" s="218" t="str">
        <f t="shared" si="411"/>
        <v/>
      </c>
      <c r="BE54" s="218" t="str">
        <f t="shared" si="411"/>
        <v/>
      </c>
      <c r="BF54" s="218" t="str">
        <f t="shared" si="411"/>
        <v/>
      </c>
      <c r="BG54" s="218" t="str">
        <f t="shared" si="411"/>
        <v/>
      </c>
      <c r="BH54" s="218" t="str">
        <f t="shared" si="411"/>
        <v/>
      </c>
      <c r="BI54" s="218" t="str">
        <f t="shared" si="411"/>
        <v/>
      </c>
      <c r="BJ54" s="218" t="str">
        <f t="shared" ref="BJ54:DU54" si="412">IF(SUM(BJ212,BJ369,BJ526,BJ683,BJ840)=0,"",SUM(BJ212,BJ369,BJ526,BJ683,BJ840))</f>
        <v/>
      </c>
      <c r="BK54" s="218" t="str">
        <f t="shared" si="412"/>
        <v/>
      </c>
      <c r="BL54" s="218" t="str">
        <f t="shared" si="412"/>
        <v/>
      </c>
      <c r="BM54" s="218" t="str">
        <f t="shared" si="412"/>
        <v/>
      </c>
      <c r="BN54" s="218" t="str">
        <f t="shared" si="412"/>
        <v/>
      </c>
      <c r="BO54" s="218" t="str">
        <f t="shared" si="412"/>
        <v/>
      </c>
      <c r="BP54" s="218" t="str">
        <f t="shared" si="412"/>
        <v/>
      </c>
      <c r="BQ54" s="218" t="str">
        <f t="shared" si="412"/>
        <v/>
      </c>
      <c r="BR54" s="218" t="str">
        <f t="shared" si="412"/>
        <v/>
      </c>
      <c r="BS54" s="218" t="str">
        <f t="shared" si="412"/>
        <v/>
      </c>
      <c r="BT54" s="218" t="str">
        <f t="shared" si="412"/>
        <v/>
      </c>
      <c r="BU54" s="218" t="str">
        <f t="shared" si="412"/>
        <v/>
      </c>
      <c r="BV54" s="218" t="str">
        <f t="shared" si="412"/>
        <v/>
      </c>
      <c r="BW54" s="218" t="str">
        <f t="shared" si="412"/>
        <v/>
      </c>
      <c r="BX54" s="218" t="str">
        <f t="shared" si="412"/>
        <v/>
      </c>
      <c r="BY54" s="218" t="str">
        <f t="shared" si="412"/>
        <v/>
      </c>
      <c r="BZ54" s="218" t="str">
        <f t="shared" si="412"/>
        <v/>
      </c>
      <c r="CA54" s="218" t="str">
        <f t="shared" si="412"/>
        <v/>
      </c>
      <c r="CB54" s="218" t="str">
        <f t="shared" si="412"/>
        <v/>
      </c>
      <c r="CC54" s="218" t="str">
        <f t="shared" si="412"/>
        <v/>
      </c>
      <c r="CD54" s="218" t="str">
        <f t="shared" si="412"/>
        <v/>
      </c>
      <c r="CE54" s="218" t="str">
        <f t="shared" si="412"/>
        <v/>
      </c>
      <c r="CF54" s="218" t="str">
        <f t="shared" si="412"/>
        <v/>
      </c>
      <c r="CG54" s="218" t="str">
        <f t="shared" si="412"/>
        <v/>
      </c>
      <c r="CH54" s="218" t="str">
        <f t="shared" si="412"/>
        <v/>
      </c>
      <c r="CI54" s="218" t="str">
        <f t="shared" si="412"/>
        <v/>
      </c>
      <c r="CJ54" s="218" t="str">
        <f t="shared" si="412"/>
        <v/>
      </c>
      <c r="CK54" s="218" t="str">
        <f t="shared" si="412"/>
        <v/>
      </c>
      <c r="CL54" s="218" t="str">
        <f t="shared" si="412"/>
        <v/>
      </c>
      <c r="CM54" s="218" t="str">
        <f t="shared" si="412"/>
        <v/>
      </c>
      <c r="CN54" s="218" t="str">
        <f t="shared" si="412"/>
        <v/>
      </c>
      <c r="CO54" s="218" t="str">
        <f t="shared" si="412"/>
        <v/>
      </c>
      <c r="CP54" s="218" t="str">
        <f t="shared" si="412"/>
        <v/>
      </c>
      <c r="CQ54" s="218" t="str">
        <f t="shared" si="412"/>
        <v/>
      </c>
      <c r="CR54" s="218" t="str">
        <f t="shared" si="412"/>
        <v/>
      </c>
      <c r="CS54" s="218" t="str">
        <f t="shared" si="412"/>
        <v/>
      </c>
      <c r="CT54" s="218" t="str">
        <f t="shared" si="412"/>
        <v/>
      </c>
      <c r="CU54" s="218" t="str">
        <f t="shared" si="412"/>
        <v/>
      </c>
      <c r="CV54" s="218" t="str">
        <f t="shared" si="412"/>
        <v/>
      </c>
      <c r="CW54" s="218" t="str">
        <f t="shared" si="412"/>
        <v/>
      </c>
      <c r="CX54" s="218" t="str">
        <f t="shared" si="412"/>
        <v/>
      </c>
      <c r="CY54" s="218" t="str">
        <f t="shared" si="412"/>
        <v/>
      </c>
      <c r="CZ54" s="218" t="str">
        <f t="shared" si="412"/>
        <v/>
      </c>
      <c r="DA54" s="218" t="str">
        <f t="shared" si="412"/>
        <v/>
      </c>
      <c r="DB54" s="218" t="str">
        <f t="shared" si="412"/>
        <v/>
      </c>
      <c r="DC54" s="218" t="str">
        <f t="shared" si="412"/>
        <v/>
      </c>
      <c r="DD54" s="218" t="str">
        <f t="shared" si="412"/>
        <v/>
      </c>
      <c r="DE54" s="218" t="str">
        <f t="shared" si="412"/>
        <v/>
      </c>
      <c r="DF54" s="218" t="str">
        <f t="shared" si="412"/>
        <v/>
      </c>
      <c r="DG54" s="218" t="str">
        <f t="shared" si="412"/>
        <v/>
      </c>
      <c r="DH54" s="218" t="str">
        <f t="shared" si="412"/>
        <v/>
      </c>
      <c r="DI54" s="218" t="str">
        <f t="shared" si="412"/>
        <v/>
      </c>
      <c r="DJ54" s="218" t="str">
        <f t="shared" si="412"/>
        <v/>
      </c>
      <c r="DK54" s="218" t="str">
        <f t="shared" si="412"/>
        <v/>
      </c>
      <c r="DL54" s="218" t="str">
        <f t="shared" si="412"/>
        <v/>
      </c>
      <c r="DM54" s="218" t="str">
        <f t="shared" si="412"/>
        <v/>
      </c>
      <c r="DN54" s="218" t="str">
        <f t="shared" si="412"/>
        <v/>
      </c>
      <c r="DO54" s="218" t="str">
        <f t="shared" si="412"/>
        <v/>
      </c>
      <c r="DP54" s="218" t="str">
        <f t="shared" si="412"/>
        <v/>
      </c>
      <c r="DQ54" s="218" t="str">
        <f t="shared" si="412"/>
        <v/>
      </c>
      <c r="DR54" s="218" t="str">
        <f t="shared" si="412"/>
        <v/>
      </c>
      <c r="DS54" s="218" t="str">
        <f t="shared" si="412"/>
        <v/>
      </c>
      <c r="DT54" s="218" t="str">
        <f t="shared" si="412"/>
        <v/>
      </c>
      <c r="DU54" s="218" t="str">
        <f t="shared" si="412"/>
        <v/>
      </c>
      <c r="DV54" s="218" t="str">
        <f t="shared" ref="DV54:EK54" si="413">IF(SUM(DV212,DV369,DV526,DV683,DV840)=0,"",SUM(DV212,DV369,DV526,DV683,DV840))</f>
        <v/>
      </c>
      <c r="DW54" s="218" t="str">
        <f t="shared" si="413"/>
        <v/>
      </c>
      <c r="DX54" s="218" t="str">
        <f t="shared" si="413"/>
        <v/>
      </c>
      <c r="DY54" s="218" t="str">
        <f t="shared" si="413"/>
        <v/>
      </c>
      <c r="DZ54" s="218" t="str">
        <f t="shared" si="413"/>
        <v/>
      </c>
      <c r="EA54" s="218" t="str">
        <f t="shared" si="413"/>
        <v/>
      </c>
      <c r="EB54" s="218" t="str">
        <f t="shared" si="413"/>
        <v/>
      </c>
      <c r="EC54" s="218" t="str">
        <f t="shared" si="413"/>
        <v/>
      </c>
      <c r="ED54" s="218" t="str">
        <f t="shared" si="413"/>
        <v/>
      </c>
      <c r="EE54" s="218" t="str">
        <f t="shared" si="413"/>
        <v/>
      </c>
      <c r="EF54" s="218" t="str">
        <f t="shared" si="413"/>
        <v/>
      </c>
      <c r="EG54" s="218" t="str">
        <f t="shared" si="413"/>
        <v/>
      </c>
      <c r="EH54" s="218" t="str">
        <f t="shared" si="413"/>
        <v/>
      </c>
      <c r="EI54" s="218" t="str">
        <f t="shared" si="413"/>
        <v/>
      </c>
      <c r="EJ54" s="218" t="str">
        <f t="shared" si="413"/>
        <v/>
      </c>
      <c r="EK54" s="218" t="str">
        <f t="shared" si="413"/>
        <v/>
      </c>
      <c r="EL54" s="218" t="str">
        <f t="shared" ref="EL54:FK54" si="414">IF(SUM(EL212,EL369,EL526,EL683,EL840)=0,"",SUM(EL212,EL369,EL526,EL683,EL840))</f>
        <v/>
      </c>
      <c r="EM54" s="218" t="str">
        <f t="shared" si="414"/>
        <v/>
      </c>
      <c r="EN54" s="218" t="str">
        <f t="shared" si="414"/>
        <v/>
      </c>
      <c r="EO54" s="218" t="str">
        <f t="shared" si="414"/>
        <v/>
      </c>
      <c r="EP54" s="218" t="str">
        <f t="shared" si="414"/>
        <v/>
      </c>
      <c r="EQ54" s="218" t="str">
        <f t="shared" si="414"/>
        <v/>
      </c>
      <c r="ER54" s="218" t="str">
        <f t="shared" si="414"/>
        <v/>
      </c>
      <c r="ES54" s="218" t="str">
        <f t="shared" si="414"/>
        <v/>
      </c>
      <c r="ET54" s="218" t="str">
        <f t="shared" si="414"/>
        <v/>
      </c>
      <c r="EU54" s="218" t="str">
        <f t="shared" si="414"/>
        <v/>
      </c>
      <c r="EV54" s="218" t="str">
        <f t="shared" si="414"/>
        <v/>
      </c>
      <c r="EW54" s="218" t="str">
        <f t="shared" si="414"/>
        <v/>
      </c>
      <c r="EX54" s="218" t="str">
        <f t="shared" si="414"/>
        <v/>
      </c>
      <c r="EY54" s="218" t="str">
        <f t="shared" si="414"/>
        <v/>
      </c>
      <c r="EZ54" s="218" t="str">
        <f t="shared" si="414"/>
        <v/>
      </c>
      <c r="FA54" s="218" t="str">
        <f t="shared" si="414"/>
        <v/>
      </c>
      <c r="FB54" s="218" t="str">
        <f t="shared" si="414"/>
        <v/>
      </c>
      <c r="FC54" s="218" t="str">
        <f t="shared" si="414"/>
        <v/>
      </c>
      <c r="FD54" s="218" t="str">
        <f t="shared" si="414"/>
        <v/>
      </c>
      <c r="FE54" s="218" t="str">
        <f t="shared" si="414"/>
        <v/>
      </c>
      <c r="FF54" s="218" t="str">
        <f t="shared" si="414"/>
        <v/>
      </c>
      <c r="FG54" s="218" t="str">
        <f t="shared" si="414"/>
        <v/>
      </c>
      <c r="FH54" s="218" t="str">
        <f t="shared" si="414"/>
        <v/>
      </c>
      <c r="FI54" s="218" t="str">
        <f t="shared" si="414"/>
        <v/>
      </c>
      <c r="FJ54" s="218" t="str">
        <f t="shared" si="414"/>
        <v/>
      </c>
      <c r="FK54" s="218" t="str">
        <f t="shared" si="414"/>
        <v/>
      </c>
      <c r="FL54" s="218" t="str">
        <f t="shared" ref="FL54:HN54" si="415">IF(SUM(FL212,FL369,FL526,FL683,FL840)=0,"",SUM(FL212,FL369,FL526,FL683,FL840))</f>
        <v/>
      </c>
      <c r="FM54" s="218" t="str">
        <f t="shared" si="415"/>
        <v/>
      </c>
      <c r="FN54" s="218" t="str">
        <f t="shared" si="415"/>
        <v/>
      </c>
      <c r="FO54" s="218" t="str">
        <f t="shared" si="415"/>
        <v/>
      </c>
      <c r="FP54" s="218" t="str">
        <f t="shared" si="415"/>
        <v/>
      </c>
      <c r="FQ54" s="218" t="str">
        <f t="shared" si="415"/>
        <v/>
      </c>
      <c r="FR54" s="218" t="str">
        <f t="shared" si="415"/>
        <v/>
      </c>
      <c r="FS54" s="218" t="str">
        <f t="shared" si="415"/>
        <v/>
      </c>
      <c r="FT54" s="218" t="str">
        <f t="shared" si="415"/>
        <v/>
      </c>
      <c r="FU54" s="218" t="str">
        <f t="shared" si="415"/>
        <v/>
      </c>
      <c r="FV54" s="218" t="str">
        <f t="shared" si="415"/>
        <v/>
      </c>
      <c r="FW54" s="218" t="str">
        <f t="shared" si="415"/>
        <v/>
      </c>
      <c r="FX54" s="218" t="str">
        <f t="shared" si="415"/>
        <v/>
      </c>
      <c r="FY54" s="218" t="str">
        <f t="shared" si="415"/>
        <v/>
      </c>
      <c r="FZ54" s="218" t="str">
        <f t="shared" si="415"/>
        <v/>
      </c>
      <c r="GA54" s="218" t="str">
        <f t="shared" si="415"/>
        <v/>
      </c>
      <c r="GB54" s="218" t="str">
        <f t="shared" si="415"/>
        <v/>
      </c>
      <c r="GC54" s="218" t="str">
        <f t="shared" si="415"/>
        <v/>
      </c>
      <c r="GD54" s="218" t="str">
        <f t="shared" si="415"/>
        <v/>
      </c>
      <c r="GE54" s="218" t="str">
        <f t="shared" si="415"/>
        <v/>
      </c>
      <c r="GF54" s="218" t="str">
        <f t="shared" si="415"/>
        <v/>
      </c>
      <c r="GG54" s="218" t="str">
        <f t="shared" si="415"/>
        <v/>
      </c>
      <c r="GH54" s="218" t="str">
        <f t="shared" si="415"/>
        <v/>
      </c>
      <c r="GI54" s="218" t="str">
        <f t="shared" si="415"/>
        <v/>
      </c>
      <c r="GJ54" s="218" t="str">
        <f t="shared" si="415"/>
        <v/>
      </c>
      <c r="GK54" s="218" t="str">
        <f t="shared" si="415"/>
        <v/>
      </c>
      <c r="GL54" s="218" t="str">
        <f t="shared" si="415"/>
        <v/>
      </c>
      <c r="GM54" s="218" t="str">
        <f t="shared" si="415"/>
        <v/>
      </c>
      <c r="GN54" s="218" t="str">
        <f t="shared" si="415"/>
        <v/>
      </c>
      <c r="GO54" s="218" t="str">
        <f t="shared" si="415"/>
        <v/>
      </c>
      <c r="GP54" s="218" t="str">
        <f t="shared" si="415"/>
        <v/>
      </c>
      <c r="GQ54" s="218" t="str">
        <f t="shared" si="415"/>
        <v/>
      </c>
      <c r="GR54" s="218" t="str">
        <f t="shared" si="415"/>
        <v/>
      </c>
      <c r="GS54" s="218" t="str">
        <f t="shared" si="415"/>
        <v/>
      </c>
      <c r="GT54" s="218" t="str">
        <f t="shared" si="415"/>
        <v/>
      </c>
      <c r="GU54" s="218" t="str">
        <f t="shared" si="415"/>
        <v/>
      </c>
      <c r="GV54" s="218" t="str">
        <f t="shared" si="415"/>
        <v/>
      </c>
      <c r="GW54" s="218" t="str">
        <f t="shared" si="415"/>
        <v/>
      </c>
      <c r="GX54" s="218" t="str">
        <f t="shared" si="415"/>
        <v/>
      </c>
      <c r="GY54" s="218" t="str">
        <f t="shared" si="415"/>
        <v/>
      </c>
      <c r="GZ54" s="218" t="str">
        <f t="shared" si="415"/>
        <v/>
      </c>
      <c r="HA54" s="218" t="str">
        <f t="shared" si="415"/>
        <v/>
      </c>
      <c r="HB54" s="218" t="str">
        <f t="shared" si="415"/>
        <v/>
      </c>
      <c r="HC54" s="218" t="str">
        <f t="shared" si="415"/>
        <v/>
      </c>
      <c r="HD54" s="218" t="str">
        <f t="shared" si="415"/>
        <v/>
      </c>
      <c r="HE54" s="218" t="str">
        <f t="shared" si="415"/>
        <v/>
      </c>
      <c r="HF54" s="218" t="str">
        <f t="shared" si="415"/>
        <v/>
      </c>
      <c r="HG54" s="218" t="str">
        <f t="shared" si="415"/>
        <v/>
      </c>
      <c r="HH54" s="218" t="str">
        <f t="shared" si="415"/>
        <v/>
      </c>
      <c r="HI54" s="218" t="str">
        <f t="shared" si="415"/>
        <v/>
      </c>
      <c r="HJ54" s="218" t="str">
        <f t="shared" si="415"/>
        <v/>
      </c>
      <c r="HK54" s="218" t="str">
        <f t="shared" si="415"/>
        <v/>
      </c>
      <c r="HL54" s="218" t="str">
        <f t="shared" si="415"/>
        <v/>
      </c>
      <c r="HM54" s="218" t="str">
        <f t="shared" si="415"/>
        <v/>
      </c>
      <c r="HN54" s="218" t="str">
        <f t="shared" si="415"/>
        <v/>
      </c>
      <c r="HO54" s="218" t="str">
        <f t="shared" ref="HO54:HQ54" si="416">IF(SUM(HO212,HO369,HO526,HO683,HO840)=0,"",SUM(HO212,HO369,HO526,HO683,HO840))</f>
        <v/>
      </c>
      <c r="HP54" s="218" t="str">
        <f t="shared" si="416"/>
        <v/>
      </c>
      <c r="HQ54" s="218" t="str">
        <f t="shared" si="416"/>
        <v/>
      </c>
    </row>
    <row r="55" spans="1:225" s="73" customFormat="1" ht="18" hidden="1" customHeight="1" x14ac:dyDescent="0.25">
      <c r="A55" s="223" t="str">
        <f t="shared" ref="A55:B55" si="417">IF(A213="","",A213)</f>
        <v/>
      </c>
      <c r="B55" s="173" t="str">
        <f t="shared" si="417"/>
        <v/>
      </c>
      <c r="C55" s="218">
        <f t="shared" si="277"/>
        <v>0</v>
      </c>
      <c r="D55" s="218">
        <f t="shared" si="278"/>
        <v>0</v>
      </c>
      <c r="E55" s="219">
        <f t="shared" ref="E55:F55" si="418">IFERROR(AVERAGE(E213,E370,E527,E684,E841),"")</f>
        <v>0</v>
      </c>
      <c r="F55" s="219">
        <f t="shared" si="418"/>
        <v>0</v>
      </c>
      <c r="G55" s="176" t="str">
        <f t="shared" si="344"/>
        <v/>
      </c>
      <c r="H55" s="176" t="str">
        <f t="shared" si="344"/>
        <v/>
      </c>
      <c r="I55" s="226" t="str">
        <f t="shared" si="344"/>
        <v/>
      </c>
      <c r="J55" s="226" t="str">
        <f t="shared" si="344"/>
        <v/>
      </c>
      <c r="K55" s="227" t="str">
        <f t="shared" si="345"/>
        <v/>
      </c>
      <c r="L55" s="227">
        <f t="shared" si="345"/>
        <v>1</v>
      </c>
      <c r="M55" s="226" t="str">
        <f t="shared" si="346"/>
        <v/>
      </c>
      <c r="N55" s="226" t="str">
        <f t="shared" si="346"/>
        <v/>
      </c>
      <c r="O55" s="491"/>
      <c r="P55" s="218" t="str">
        <f t="shared" ref="P55:BI55" si="419">IF(SUM(P213,P370,P527,P684,P841)=0,"",SUM(P213,P370,P527,P684,P841))</f>
        <v/>
      </c>
      <c r="Q55" s="218" t="str">
        <f t="shared" si="419"/>
        <v/>
      </c>
      <c r="R55" s="218" t="str">
        <f t="shared" si="419"/>
        <v/>
      </c>
      <c r="S55" s="218" t="str">
        <f t="shared" si="419"/>
        <v/>
      </c>
      <c r="T55" s="218" t="str">
        <f t="shared" si="419"/>
        <v/>
      </c>
      <c r="U55" s="218" t="str">
        <f t="shared" si="419"/>
        <v/>
      </c>
      <c r="V55" s="218" t="str">
        <f t="shared" si="419"/>
        <v/>
      </c>
      <c r="W55" s="218" t="str">
        <f t="shared" si="419"/>
        <v/>
      </c>
      <c r="X55" s="218" t="str">
        <f t="shared" si="419"/>
        <v/>
      </c>
      <c r="Y55" s="218" t="str">
        <f t="shared" si="419"/>
        <v/>
      </c>
      <c r="Z55" s="218" t="str">
        <f t="shared" si="419"/>
        <v/>
      </c>
      <c r="AA55" s="218" t="str">
        <f t="shared" si="419"/>
        <v/>
      </c>
      <c r="AB55" s="218" t="str">
        <f t="shared" si="419"/>
        <v/>
      </c>
      <c r="AC55" s="218" t="str">
        <f t="shared" si="419"/>
        <v/>
      </c>
      <c r="AD55" s="218" t="str">
        <f t="shared" si="419"/>
        <v/>
      </c>
      <c r="AE55" s="218" t="str">
        <f t="shared" si="419"/>
        <v/>
      </c>
      <c r="AF55" s="218" t="str">
        <f t="shared" si="419"/>
        <v/>
      </c>
      <c r="AG55" s="218" t="str">
        <f t="shared" si="419"/>
        <v/>
      </c>
      <c r="AH55" s="218" t="str">
        <f t="shared" si="419"/>
        <v/>
      </c>
      <c r="AI55" s="218" t="str">
        <f t="shared" si="419"/>
        <v/>
      </c>
      <c r="AJ55" s="218" t="str">
        <f t="shared" si="419"/>
        <v/>
      </c>
      <c r="AK55" s="218" t="str">
        <f t="shared" si="419"/>
        <v/>
      </c>
      <c r="AL55" s="218" t="str">
        <f t="shared" si="419"/>
        <v/>
      </c>
      <c r="AM55" s="218" t="str">
        <f t="shared" si="419"/>
        <v/>
      </c>
      <c r="AN55" s="218" t="str">
        <f t="shared" si="419"/>
        <v/>
      </c>
      <c r="AO55" s="218" t="str">
        <f t="shared" si="419"/>
        <v/>
      </c>
      <c r="AP55" s="218" t="str">
        <f t="shared" si="419"/>
        <v/>
      </c>
      <c r="AQ55" s="218" t="str">
        <f t="shared" si="419"/>
        <v/>
      </c>
      <c r="AR55" s="218" t="str">
        <f t="shared" si="419"/>
        <v/>
      </c>
      <c r="AS55" s="218" t="str">
        <f t="shared" si="419"/>
        <v/>
      </c>
      <c r="AT55" s="218" t="str">
        <f t="shared" si="419"/>
        <v/>
      </c>
      <c r="AU55" s="218" t="str">
        <f t="shared" si="419"/>
        <v/>
      </c>
      <c r="AV55" s="218" t="str">
        <f t="shared" si="419"/>
        <v/>
      </c>
      <c r="AW55" s="218" t="str">
        <f t="shared" si="419"/>
        <v/>
      </c>
      <c r="AX55" s="218" t="str">
        <f t="shared" si="419"/>
        <v/>
      </c>
      <c r="AY55" s="218" t="str">
        <f t="shared" si="419"/>
        <v/>
      </c>
      <c r="AZ55" s="218" t="str">
        <f t="shared" si="419"/>
        <v/>
      </c>
      <c r="BA55" s="218" t="str">
        <f t="shared" si="419"/>
        <v/>
      </c>
      <c r="BB55" s="218" t="str">
        <f t="shared" si="419"/>
        <v/>
      </c>
      <c r="BC55" s="218" t="str">
        <f t="shared" si="419"/>
        <v/>
      </c>
      <c r="BD55" s="218" t="str">
        <f t="shared" si="419"/>
        <v/>
      </c>
      <c r="BE55" s="218" t="str">
        <f t="shared" si="419"/>
        <v/>
      </c>
      <c r="BF55" s="218" t="str">
        <f t="shared" si="419"/>
        <v/>
      </c>
      <c r="BG55" s="218" t="str">
        <f t="shared" si="419"/>
        <v/>
      </c>
      <c r="BH55" s="218" t="str">
        <f t="shared" si="419"/>
        <v/>
      </c>
      <c r="BI55" s="218" t="str">
        <f t="shared" si="419"/>
        <v/>
      </c>
      <c r="BJ55" s="218" t="str">
        <f t="shared" ref="BJ55:DU55" si="420">IF(SUM(BJ213,BJ370,BJ527,BJ684,BJ841)=0,"",SUM(BJ213,BJ370,BJ527,BJ684,BJ841))</f>
        <v/>
      </c>
      <c r="BK55" s="218" t="str">
        <f t="shared" si="420"/>
        <v/>
      </c>
      <c r="BL55" s="218" t="str">
        <f t="shared" si="420"/>
        <v/>
      </c>
      <c r="BM55" s="218" t="str">
        <f t="shared" si="420"/>
        <v/>
      </c>
      <c r="BN55" s="218" t="str">
        <f t="shared" si="420"/>
        <v/>
      </c>
      <c r="BO55" s="218" t="str">
        <f t="shared" si="420"/>
        <v/>
      </c>
      <c r="BP55" s="218" t="str">
        <f t="shared" si="420"/>
        <v/>
      </c>
      <c r="BQ55" s="218" t="str">
        <f t="shared" si="420"/>
        <v/>
      </c>
      <c r="BR55" s="218" t="str">
        <f t="shared" si="420"/>
        <v/>
      </c>
      <c r="BS55" s="218" t="str">
        <f t="shared" si="420"/>
        <v/>
      </c>
      <c r="BT55" s="218" t="str">
        <f t="shared" si="420"/>
        <v/>
      </c>
      <c r="BU55" s="218" t="str">
        <f t="shared" si="420"/>
        <v/>
      </c>
      <c r="BV55" s="218" t="str">
        <f t="shared" si="420"/>
        <v/>
      </c>
      <c r="BW55" s="218" t="str">
        <f t="shared" si="420"/>
        <v/>
      </c>
      <c r="BX55" s="218" t="str">
        <f t="shared" si="420"/>
        <v/>
      </c>
      <c r="BY55" s="218" t="str">
        <f t="shared" si="420"/>
        <v/>
      </c>
      <c r="BZ55" s="218" t="str">
        <f t="shared" si="420"/>
        <v/>
      </c>
      <c r="CA55" s="218" t="str">
        <f t="shared" si="420"/>
        <v/>
      </c>
      <c r="CB55" s="218" t="str">
        <f t="shared" si="420"/>
        <v/>
      </c>
      <c r="CC55" s="218" t="str">
        <f t="shared" si="420"/>
        <v/>
      </c>
      <c r="CD55" s="218" t="str">
        <f t="shared" si="420"/>
        <v/>
      </c>
      <c r="CE55" s="218" t="str">
        <f t="shared" si="420"/>
        <v/>
      </c>
      <c r="CF55" s="218" t="str">
        <f t="shared" si="420"/>
        <v/>
      </c>
      <c r="CG55" s="218" t="str">
        <f t="shared" si="420"/>
        <v/>
      </c>
      <c r="CH55" s="218" t="str">
        <f t="shared" si="420"/>
        <v/>
      </c>
      <c r="CI55" s="218" t="str">
        <f t="shared" si="420"/>
        <v/>
      </c>
      <c r="CJ55" s="218" t="str">
        <f t="shared" si="420"/>
        <v/>
      </c>
      <c r="CK55" s="218" t="str">
        <f t="shared" si="420"/>
        <v/>
      </c>
      <c r="CL55" s="218" t="str">
        <f t="shared" si="420"/>
        <v/>
      </c>
      <c r="CM55" s="218" t="str">
        <f t="shared" si="420"/>
        <v/>
      </c>
      <c r="CN55" s="218" t="str">
        <f t="shared" si="420"/>
        <v/>
      </c>
      <c r="CO55" s="218" t="str">
        <f t="shared" si="420"/>
        <v/>
      </c>
      <c r="CP55" s="218" t="str">
        <f t="shared" si="420"/>
        <v/>
      </c>
      <c r="CQ55" s="218" t="str">
        <f t="shared" si="420"/>
        <v/>
      </c>
      <c r="CR55" s="218" t="str">
        <f t="shared" si="420"/>
        <v/>
      </c>
      <c r="CS55" s="218" t="str">
        <f t="shared" si="420"/>
        <v/>
      </c>
      <c r="CT55" s="218" t="str">
        <f t="shared" si="420"/>
        <v/>
      </c>
      <c r="CU55" s="218" t="str">
        <f t="shared" si="420"/>
        <v/>
      </c>
      <c r="CV55" s="218" t="str">
        <f t="shared" si="420"/>
        <v/>
      </c>
      <c r="CW55" s="218" t="str">
        <f t="shared" si="420"/>
        <v/>
      </c>
      <c r="CX55" s="218" t="str">
        <f t="shared" si="420"/>
        <v/>
      </c>
      <c r="CY55" s="218" t="str">
        <f t="shared" si="420"/>
        <v/>
      </c>
      <c r="CZ55" s="218" t="str">
        <f t="shared" si="420"/>
        <v/>
      </c>
      <c r="DA55" s="218" t="str">
        <f t="shared" si="420"/>
        <v/>
      </c>
      <c r="DB55" s="218" t="str">
        <f t="shared" si="420"/>
        <v/>
      </c>
      <c r="DC55" s="218" t="str">
        <f t="shared" si="420"/>
        <v/>
      </c>
      <c r="DD55" s="218" t="str">
        <f t="shared" si="420"/>
        <v/>
      </c>
      <c r="DE55" s="218" t="str">
        <f t="shared" si="420"/>
        <v/>
      </c>
      <c r="DF55" s="218" t="str">
        <f t="shared" si="420"/>
        <v/>
      </c>
      <c r="DG55" s="218" t="str">
        <f t="shared" si="420"/>
        <v/>
      </c>
      <c r="DH55" s="218" t="str">
        <f t="shared" si="420"/>
        <v/>
      </c>
      <c r="DI55" s="218" t="str">
        <f t="shared" si="420"/>
        <v/>
      </c>
      <c r="DJ55" s="218" t="str">
        <f t="shared" si="420"/>
        <v/>
      </c>
      <c r="DK55" s="218" t="str">
        <f t="shared" si="420"/>
        <v/>
      </c>
      <c r="DL55" s="218" t="str">
        <f t="shared" si="420"/>
        <v/>
      </c>
      <c r="DM55" s="218" t="str">
        <f t="shared" si="420"/>
        <v/>
      </c>
      <c r="DN55" s="218" t="str">
        <f t="shared" si="420"/>
        <v/>
      </c>
      <c r="DO55" s="218" t="str">
        <f t="shared" si="420"/>
        <v/>
      </c>
      <c r="DP55" s="218" t="str">
        <f t="shared" si="420"/>
        <v/>
      </c>
      <c r="DQ55" s="218" t="str">
        <f t="shared" si="420"/>
        <v/>
      </c>
      <c r="DR55" s="218" t="str">
        <f t="shared" si="420"/>
        <v/>
      </c>
      <c r="DS55" s="218" t="str">
        <f t="shared" si="420"/>
        <v/>
      </c>
      <c r="DT55" s="218" t="str">
        <f t="shared" si="420"/>
        <v/>
      </c>
      <c r="DU55" s="218" t="str">
        <f t="shared" si="420"/>
        <v/>
      </c>
      <c r="DV55" s="218" t="str">
        <f t="shared" ref="DV55:EK55" si="421">IF(SUM(DV213,DV370,DV527,DV684,DV841)=0,"",SUM(DV213,DV370,DV527,DV684,DV841))</f>
        <v/>
      </c>
      <c r="DW55" s="218" t="str">
        <f t="shared" si="421"/>
        <v/>
      </c>
      <c r="DX55" s="218" t="str">
        <f t="shared" si="421"/>
        <v/>
      </c>
      <c r="DY55" s="218" t="str">
        <f t="shared" si="421"/>
        <v/>
      </c>
      <c r="DZ55" s="218" t="str">
        <f t="shared" si="421"/>
        <v/>
      </c>
      <c r="EA55" s="218" t="str">
        <f t="shared" si="421"/>
        <v/>
      </c>
      <c r="EB55" s="218" t="str">
        <f t="shared" si="421"/>
        <v/>
      </c>
      <c r="EC55" s="218" t="str">
        <f t="shared" si="421"/>
        <v/>
      </c>
      <c r="ED55" s="218" t="str">
        <f t="shared" si="421"/>
        <v/>
      </c>
      <c r="EE55" s="218" t="str">
        <f t="shared" si="421"/>
        <v/>
      </c>
      <c r="EF55" s="218" t="str">
        <f t="shared" si="421"/>
        <v/>
      </c>
      <c r="EG55" s="218" t="str">
        <f t="shared" si="421"/>
        <v/>
      </c>
      <c r="EH55" s="218" t="str">
        <f t="shared" si="421"/>
        <v/>
      </c>
      <c r="EI55" s="218" t="str">
        <f t="shared" si="421"/>
        <v/>
      </c>
      <c r="EJ55" s="218" t="str">
        <f t="shared" si="421"/>
        <v/>
      </c>
      <c r="EK55" s="218" t="str">
        <f t="shared" si="421"/>
        <v/>
      </c>
      <c r="EL55" s="218" t="str">
        <f t="shared" ref="EL55:FK55" si="422">IF(SUM(EL213,EL370,EL527,EL684,EL841)=0,"",SUM(EL213,EL370,EL527,EL684,EL841))</f>
        <v/>
      </c>
      <c r="EM55" s="218" t="str">
        <f t="shared" si="422"/>
        <v/>
      </c>
      <c r="EN55" s="218" t="str">
        <f t="shared" si="422"/>
        <v/>
      </c>
      <c r="EO55" s="218" t="str">
        <f t="shared" si="422"/>
        <v/>
      </c>
      <c r="EP55" s="218" t="str">
        <f t="shared" si="422"/>
        <v/>
      </c>
      <c r="EQ55" s="218" t="str">
        <f t="shared" si="422"/>
        <v/>
      </c>
      <c r="ER55" s="218" t="str">
        <f t="shared" si="422"/>
        <v/>
      </c>
      <c r="ES55" s="218" t="str">
        <f t="shared" si="422"/>
        <v/>
      </c>
      <c r="ET55" s="218" t="str">
        <f t="shared" si="422"/>
        <v/>
      </c>
      <c r="EU55" s="218" t="str">
        <f t="shared" si="422"/>
        <v/>
      </c>
      <c r="EV55" s="218" t="str">
        <f t="shared" si="422"/>
        <v/>
      </c>
      <c r="EW55" s="218" t="str">
        <f t="shared" si="422"/>
        <v/>
      </c>
      <c r="EX55" s="218" t="str">
        <f t="shared" si="422"/>
        <v/>
      </c>
      <c r="EY55" s="218" t="str">
        <f t="shared" si="422"/>
        <v/>
      </c>
      <c r="EZ55" s="218" t="str">
        <f t="shared" si="422"/>
        <v/>
      </c>
      <c r="FA55" s="218" t="str">
        <f t="shared" si="422"/>
        <v/>
      </c>
      <c r="FB55" s="218" t="str">
        <f t="shared" si="422"/>
        <v/>
      </c>
      <c r="FC55" s="218" t="str">
        <f t="shared" si="422"/>
        <v/>
      </c>
      <c r="FD55" s="218" t="str">
        <f t="shared" si="422"/>
        <v/>
      </c>
      <c r="FE55" s="218" t="str">
        <f t="shared" si="422"/>
        <v/>
      </c>
      <c r="FF55" s="218" t="str">
        <f t="shared" si="422"/>
        <v/>
      </c>
      <c r="FG55" s="218" t="str">
        <f t="shared" si="422"/>
        <v/>
      </c>
      <c r="FH55" s="218" t="str">
        <f t="shared" si="422"/>
        <v/>
      </c>
      <c r="FI55" s="218" t="str">
        <f t="shared" si="422"/>
        <v/>
      </c>
      <c r="FJ55" s="218" t="str">
        <f t="shared" si="422"/>
        <v/>
      </c>
      <c r="FK55" s="218" t="str">
        <f t="shared" si="422"/>
        <v/>
      </c>
      <c r="FL55" s="218" t="str">
        <f t="shared" ref="FL55:HN55" si="423">IF(SUM(FL213,FL370,FL527,FL684,FL841)=0,"",SUM(FL213,FL370,FL527,FL684,FL841))</f>
        <v/>
      </c>
      <c r="FM55" s="218" t="str">
        <f t="shared" si="423"/>
        <v/>
      </c>
      <c r="FN55" s="218" t="str">
        <f t="shared" si="423"/>
        <v/>
      </c>
      <c r="FO55" s="218" t="str">
        <f t="shared" si="423"/>
        <v/>
      </c>
      <c r="FP55" s="218" t="str">
        <f t="shared" si="423"/>
        <v/>
      </c>
      <c r="FQ55" s="218" t="str">
        <f t="shared" si="423"/>
        <v/>
      </c>
      <c r="FR55" s="218" t="str">
        <f t="shared" si="423"/>
        <v/>
      </c>
      <c r="FS55" s="218" t="str">
        <f t="shared" si="423"/>
        <v/>
      </c>
      <c r="FT55" s="218" t="str">
        <f t="shared" si="423"/>
        <v/>
      </c>
      <c r="FU55" s="218" t="str">
        <f t="shared" si="423"/>
        <v/>
      </c>
      <c r="FV55" s="218" t="str">
        <f t="shared" si="423"/>
        <v/>
      </c>
      <c r="FW55" s="218" t="str">
        <f t="shared" si="423"/>
        <v/>
      </c>
      <c r="FX55" s="218" t="str">
        <f t="shared" si="423"/>
        <v/>
      </c>
      <c r="FY55" s="218" t="str">
        <f t="shared" si="423"/>
        <v/>
      </c>
      <c r="FZ55" s="218" t="str">
        <f t="shared" si="423"/>
        <v/>
      </c>
      <c r="GA55" s="218" t="str">
        <f t="shared" si="423"/>
        <v/>
      </c>
      <c r="GB55" s="218" t="str">
        <f t="shared" si="423"/>
        <v/>
      </c>
      <c r="GC55" s="218" t="str">
        <f t="shared" si="423"/>
        <v/>
      </c>
      <c r="GD55" s="218" t="str">
        <f t="shared" si="423"/>
        <v/>
      </c>
      <c r="GE55" s="218" t="str">
        <f t="shared" si="423"/>
        <v/>
      </c>
      <c r="GF55" s="218" t="str">
        <f t="shared" si="423"/>
        <v/>
      </c>
      <c r="GG55" s="218" t="str">
        <f t="shared" si="423"/>
        <v/>
      </c>
      <c r="GH55" s="218" t="str">
        <f t="shared" si="423"/>
        <v/>
      </c>
      <c r="GI55" s="218" t="str">
        <f t="shared" si="423"/>
        <v/>
      </c>
      <c r="GJ55" s="218" t="str">
        <f t="shared" si="423"/>
        <v/>
      </c>
      <c r="GK55" s="218" t="str">
        <f t="shared" si="423"/>
        <v/>
      </c>
      <c r="GL55" s="218" t="str">
        <f t="shared" si="423"/>
        <v/>
      </c>
      <c r="GM55" s="218" t="str">
        <f t="shared" si="423"/>
        <v/>
      </c>
      <c r="GN55" s="218" t="str">
        <f t="shared" si="423"/>
        <v/>
      </c>
      <c r="GO55" s="218" t="str">
        <f t="shared" si="423"/>
        <v/>
      </c>
      <c r="GP55" s="218" t="str">
        <f t="shared" si="423"/>
        <v/>
      </c>
      <c r="GQ55" s="218" t="str">
        <f t="shared" si="423"/>
        <v/>
      </c>
      <c r="GR55" s="218" t="str">
        <f t="shared" si="423"/>
        <v/>
      </c>
      <c r="GS55" s="218" t="str">
        <f t="shared" si="423"/>
        <v/>
      </c>
      <c r="GT55" s="218" t="str">
        <f t="shared" si="423"/>
        <v/>
      </c>
      <c r="GU55" s="218" t="str">
        <f t="shared" si="423"/>
        <v/>
      </c>
      <c r="GV55" s="218" t="str">
        <f t="shared" si="423"/>
        <v/>
      </c>
      <c r="GW55" s="218" t="str">
        <f t="shared" si="423"/>
        <v/>
      </c>
      <c r="GX55" s="218" t="str">
        <f t="shared" si="423"/>
        <v/>
      </c>
      <c r="GY55" s="218" t="str">
        <f t="shared" si="423"/>
        <v/>
      </c>
      <c r="GZ55" s="218" t="str">
        <f t="shared" si="423"/>
        <v/>
      </c>
      <c r="HA55" s="218" t="str">
        <f t="shared" si="423"/>
        <v/>
      </c>
      <c r="HB55" s="218" t="str">
        <f t="shared" si="423"/>
        <v/>
      </c>
      <c r="HC55" s="218" t="str">
        <f t="shared" si="423"/>
        <v/>
      </c>
      <c r="HD55" s="218" t="str">
        <f t="shared" si="423"/>
        <v/>
      </c>
      <c r="HE55" s="218" t="str">
        <f t="shared" si="423"/>
        <v/>
      </c>
      <c r="HF55" s="218" t="str">
        <f t="shared" si="423"/>
        <v/>
      </c>
      <c r="HG55" s="218" t="str">
        <f t="shared" si="423"/>
        <v/>
      </c>
      <c r="HH55" s="218" t="str">
        <f t="shared" si="423"/>
        <v/>
      </c>
      <c r="HI55" s="218" t="str">
        <f t="shared" si="423"/>
        <v/>
      </c>
      <c r="HJ55" s="218" t="str">
        <f t="shared" si="423"/>
        <v/>
      </c>
      <c r="HK55" s="218" t="str">
        <f t="shared" si="423"/>
        <v/>
      </c>
      <c r="HL55" s="218" t="str">
        <f t="shared" si="423"/>
        <v/>
      </c>
      <c r="HM55" s="218" t="str">
        <f t="shared" si="423"/>
        <v/>
      </c>
      <c r="HN55" s="218" t="str">
        <f t="shared" si="423"/>
        <v/>
      </c>
      <c r="HO55" s="218" t="str">
        <f t="shared" ref="HO55:HQ55" si="424">IF(SUM(HO213,HO370,HO527,HO684,HO841)=0,"",SUM(HO213,HO370,HO527,HO684,HO841))</f>
        <v/>
      </c>
      <c r="HP55" s="218" t="str">
        <f t="shared" si="424"/>
        <v/>
      </c>
      <c r="HQ55" s="218" t="str">
        <f t="shared" si="424"/>
        <v/>
      </c>
    </row>
    <row r="56" spans="1:225" s="73" customFormat="1" ht="18" hidden="1" customHeight="1" x14ac:dyDescent="0.25">
      <c r="A56" s="223" t="str">
        <f t="shared" ref="A56:B56" si="425">IF(A214="","",A214)</f>
        <v/>
      </c>
      <c r="B56" s="173" t="str">
        <f t="shared" si="425"/>
        <v/>
      </c>
      <c r="C56" s="218">
        <f t="shared" si="277"/>
        <v>0</v>
      </c>
      <c r="D56" s="218">
        <f t="shared" si="278"/>
        <v>0</v>
      </c>
      <c r="E56" s="219">
        <f t="shared" ref="E56:F56" si="426">IFERROR(AVERAGE(E214,E371,E528,E685,E842),"")</f>
        <v>0</v>
      </c>
      <c r="F56" s="219">
        <f t="shared" si="426"/>
        <v>0</v>
      </c>
      <c r="G56" s="176" t="str">
        <f t="shared" si="344"/>
        <v/>
      </c>
      <c r="H56" s="176" t="str">
        <f t="shared" si="344"/>
        <v/>
      </c>
      <c r="I56" s="226" t="str">
        <f t="shared" si="344"/>
        <v/>
      </c>
      <c r="J56" s="226" t="str">
        <f t="shared" si="344"/>
        <v/>
      </c>
      <c r="K56" s="227" t="str">
        <f t="shared" si="345"/>
        <v/>
      </c>
      <c r="L56" s="227">
        <f t="shared" si="345"/>
        <v>1</v>
      </c>
      <c r="M56" s="226" t="str">
        <f t="shared" si="346"/>
        <v/>
      </c>
      <c r="N56" s="226" t="str">
        <f t="shared" si="346"/>
        <v/>
      </c>
      <c r="O56" s="491"/>
      <c r="P56" s="218" t="str">
        <f t="shared" ref="P56:BI56" si="427">IF(SUM(P214,P371,P528,P685,P842)=0,"",SUM(P214,P371,P528,P685,P842))</f>
        <v/>
      </c>
      <c r="Q56" s="218" t="str">
        <f t="shared" si="427"/>
        <v/>
      </c>
      <c r="R56" s="218" t="str">
        <f t="shared" si="427"/>
        <v/>
      </c>
      <c r="S56" s="218" t="str">
        <f t="shared" si="427"/>
        <v/>
      </c>
      <c r="T56" s="218" t="str">
        <f t="shared" si="427"/>
        <v/>
      </c>
      <c r="U56" s="218" t="str">
        <f t="shared" si="427"/>
        <v/>
      </c>
      <c r="V56" s="218" t="str">
        <f t="shared" si="427"/>
        <v/>
      </c>
      <c r="W56" s="218" t="str">
        <f t="shared" si="427"/>
        <v/>
      </c>
      <c r="X56" s="218" t="str">
        <f t="shared" si="427"/>
        <v/>
      </c>
      <c r="Y56" s="218" t="str">
        <f t="shared" si="427"/>
        <v/>
      </c>
      <c r="Z56" s="218" t="str">
        <f t="shared" si="427"/>
        <v/>
      </c>
      <c r="AA56" s="218" t="str">
        <f t="shared" si="427"/>
        <v/>
      </c>
      <c r="AB56" s="218" t="str">
        <f t="shared" si="427"/>
        <v/>
      </c>
      <c r="AC56" s="218" t="str">
        <f t="shared" si="427"/>
        <v/>
      </c>
      <c r="AD56" s="218" t="str">
        <f t="shared" si="427"/>
        <v/>
      </c>
      <c r="AE56" s="218" t="str">
        <f t="shared" si="427"/>
        <v/>
      </c>
      <c r="AF56" s="218" t="str">
        <f t="shared" si="427"/>
        <v/>
      </c>
      <c r="AG56" s="218" t="str">
        <f t="shared" si="427"/>
        <v/>
      </c>
      <c r="AH56" s="218" t="str">
        <f t="shared" si="427"/>
        <v/>
      </c>
      <c r="AI56" s="218" t="str">
        <f t="shared" si="427"/>
        <v/>
      </c>
      <c r="AJ56" s="218" t="str">
        <f t="shared" si="427"/>
        <v/>
      </c>
      <c r="AK56" s="218" t="str">
        <f t="shared" si="427"/>
        <v/>
      </c>
      <c r="AL56" s="218" t="str">
        <f t="shared" si="427"/>
        <v/>
      </c>
      <c r="AM56" s="218" t="str">
        <f t="shared" si="427"/>
        <v/>
      </c>
      <c r="AN56" s="218" t="str">
        <f t="shared" si="427"/>
        <v/>
      </c>
      <c r="AO56" s="218" t="str">
        <f t="shared" si="427"/>
        <v/>
      </c>
      <c r="AP56" s="218" t="str">
        <f t="shared" si="427"/>
        <v/>
      </c>
      <c r="AQ56" s="218" t="str">
        <f t="shared" si="427"/>
        <v/>
      </c>
      <c r="AR56" s="218" t="str">
        <f t="shared" si="427"/>
        <v/>
      </c>
      <c r="AS56" s="218" t="str">
        <f t="shared" si="427"/>
        <v/>
      </c>
      <c r="AT56" s="218" t="str">
        <f t="shared" si="427"/>
        <v/>
      </c>
      <c r="AU56" s="218" t="str">
        <f t="shared" si="427"/>
        <v/>
      </c>
      <c r="AV56" s="218" t="str">
        <f t="shared" si="427"/>
        <v/>
      </c>
      <c r="AW56" s="218" t="str">
        <f t="shared" si="427"/>
        <v/>
      </c>
      <c r="AX56" s="218" t="str">
        <f t="shared" si="427"/>
        <v/>
      </c>
      <c r="AY56" s="218" t="str">
        <f t="shared" si="427"/>
        <v/>
      </c>
      <c r="AZ56" s="218" t="str">
        <f t="shared" si="427"/>
        <v/>
      </c>
      <c r="BA56" s="218" t="str">
        <f t="shared" si="427"/>
        <v/>
      </c>
      <c r="BB56" s="218" t="str">
        <f t="shared" si="427"/>
        <v/>
      </c>
      <c r="BC56" s="218" t="str">
        <f t="shared" si="427"/>
        <v/>
      </c>
      <c r="BD56" s="218" t="str">
        <f t="shared" si="427"/>
        <v/>
      </c>
      <c r="BE56" s="218" t="str">
        <f t="shared" si="427"/>
        <v/>
      </c>
      <c r="BF56" s="218" t="str">
        <f t="shared" si="427"/>
        <v/>
      </c>
      <c r="BG56" s="218" t="str">
        <f t="shared" si="427"/>
        <v/>
      </c>
      <c r="BH56" s="218" t="str">
        <f t="shared" si="427"/>
        <v/>
      </c>
      <c r="BI56" s="218" t="str">
        <f t="shared" si="427"/>
        <v/>
      </c>
      <c r="BJ56" s="218" t="str">
        <f t="shared" ref="BJ56:DU56" si="428">IF(SUM(BJ214,BJ371,BJ528,BJ685,BJ842)=0,"",SUM(BJ214,BJ371,BJ528,BJ685,BJ842))</f>
        <v/>
      </c>
      <c r="BK56" s="218" t="str">
        <f t="shared" si="428"/>
        <v/>
      </c>
      <c r="BL56" s="218" t="str">
        <f t="shared" si="428"/>
        <v/>
      </c>
      <c r="BM56" s="218" t="str">
        <f t="shared" si="428"/>
        <v/>
      </c>
      <c r="BN56" s="218" t="str">
        <f t="shared" si="428"/>
        <v/>
      </c>
      <c r="BO56" s="218" t="str">
        <f t="shared" si="428"/>
        <v/>
      </c>
      <c r="BP56" s="218" t="str">
        <f t="shared" si="428"/>
        <v/>
      </c>
      <c r="BQ56" s="218" t="str">
        <f t="shared" si="428"/>
        <v/>
      </c>
      <c r="BR56" s="218" t="str">
        <f t="shared" si="428"/>
        <v/>
      </c>
      <c r="BS56" s="218" t="str">
        <f t="shared" si="428"/>
        <v/>
      </c>
      <c r="BT56" s="218" t="str">
        <f t="shared" si="428"/>
        <v/>
      </c>
      <c r="BU56" s="218" t="str">
        <f t="shared" si="428"/>
        <v/>
      </c>
      <c r="BV56" s="218" t="str">
        <f t="shared" si="428"/>
        <v/>
      </c>
      <c r="BW56" s="218" t="str">
        <f t="shared" si="428"/>
        <v/>
      </c>
      <c r="BX56" s="218" t="str">
        <f t="shared" si="428"/>
        <v/>
      </c>
      <c r="BY56" s="218" t="str">
        <f t="shared" si="428"/>
        <v/>
      </c>
      <c r="BZ56" s="218" t="str">
        <f t="shared" si="428"/>
        <v/>
      </c>
      <c r="CA56" s="218" t="str">
        <f t="shared" si="428"/>
        <v/>
      </c>
      <c r="CB56" s="218" t="str">
        <f t="shared" si="428"/>
        <v/>
      </c>
      <c r="CC56" s="218" t="str">
        <f t="shared" si="428"/>
        <v/>
      </c>
      <c r="CD56" s="218" t="str">
        <f t="shared" si="428"/>
        <v/>
      </c>
      <c r="CE56" s="218" t="str">
        <f t="shared" si="428"/>
        <v/>
      </c>
      <c r="CF56" s="218" t="str">
        <f t="shared" si="428"/>
        <v/>
      </c>
      <c r="CG56" s="218" t="str">
        <f t="shared" si="428"/>
        <v/>
      </c>
      <c r="CH56" s="218" t="str">
        <f t="shared" si="428"/>
        <v/>
      </c>
      <c r="CI56" s="218" t="str">
        <f t="shared" si="428"/>
        <v/>
      </c>
      <c r="CJ56" s="218" t="str">
        <f t="shared" si="428"/>
        <v/>
      </c>
      <c r="CK56" s="218" t="str">
        <f t="shared" si="428"/>
        <v/>
      </c>
      <c r="CL56" s="218" t="str">
        <f t="shared" si="428"/>
        <v/>
      </c>
      <c r="CM56" s="218" t="str">
        <f t="shared" si="428"/>
        <v/>
      </c>
      <c r="CN56" s="218" t="str">
        <f t="shared" si="428"/>
        <v/>
      </c>
      <c r="CO56" s="218" t="str">
        <f t="shared" si="428"/>
        <v/>
      </c>
      <c r="CP56" s="218" t="str">
        <f t="shared" si="428"/>
        <v/>
      </c>
      <c r="CQ56" s="218" t="str">
        <f t="shared" si="428"/>
        <v/>
      </c>
      <c r="CR56" s="218" t="str">
        <f t="shared" si="428"/>
        <v/>
      </c>
      <c r="CS56" s="218" t="str">
        <f t="shared" si="428"/>
        <v/>
      </c>
      <c r="CT56" s="218" t="str">
        <f t="shared" si="428"/>
        <v/>
      </c>
      <c r="CU56" s="218" t="str">
        <f t="shared" si="428"/>
        <v/>
      </c>
      <c r="CV56" s="218" t="str">
        <f t="shared" si="428"/>
        <v/>
      </c>
      <c r="CW56" s="218" t="str">
        <f t="shared" si="428"/>
        <v/>
      </c>
      <c r="CX56" s="218" t="str">
        <f t="shared" si="428"/>
        <v/>
      </c>
      <c r="CY56" s="218" t="str">
        <f t="shared" si="428"/>
        <v/>
      </c>
      <c r="CZ56" s="218" t="str">
        <f t="shared" si="428"/>
        <v/>
      </c>
      <c r="DA56" s="218" t="str">
        <f t="shared" si="428"/>
        <v/>
      </c>
      <c r="DB56" s="218" t="str">
        <f t="shared" si="428"/>
        <v/>
      </c>
      <c r="DC56" s="218" t="str">
        <f t="shared" si="428"/>
        <v/>
      </c>
      <c r="DD56" s="218" t="str">
        <f t="shared" si="428"/>
        <v/>
      </c>
      <c r="DE56" s="218" t="str">
        <f t="shared" si="428"/>
        <v/>
      </c>
      <c r="DF56" s="218" t="str">
        <f t="shared" si="428"/>
        <v/>
      </c>
      <c r="DG56" s="218" t="str">
        <f t="shared" si="428"/>
        <v/>
      </c>
      <c r="DH56" s="218" t="str">
        <f t="shared" si="428"/>
        <v/>
      </c>
      <c r="DI56" s="218" t="str">
        <f t="shared" si="428"/>
        <v/>
      </c>
      <c r="DJ56" s="218" t="str">
        <f t="shared" si="428"/>
        <v/>
      </c>
      <c r="DK56" s="218" t="str">
        <f t="shared" si="428"/>
        <v/>
      </c>
      <c r="DL56" s="218" t="str">
        <f t="shared" si="428"/>
        <v/>
      </c>
      <c r="DM56" s="218" t="str">
        <f t="shared" si="428"/>
        <v/>
      </c>
      <c r="DN56" s="218" t="str">
        <f t="shared" si="428"/>
        <v/>
      </c>
      <c r="DO56" s="218" t="str">
        <f t="shared" si="428"/>
        <v/>
      </c>
      <c r="DP56" s="218" t="str">
        <f t="shared" si="428"/>
        <v/>
      </c>
      <c r="DQ56" s="218" t="str">
        <f t="shared" si="428"/>
        <v/>
      </c>
      <c r="DR56" s="218" t="str">
        <f t="shared" si="428"/>
        <v/>
      </c>
      <c r="DS56" s="218" t="str">
        <f t="shared" si="428"/>
        <v/>
      </c>
      <c r="DT56" s="218" t="str">
        <f t="shared" si="428"/>
        <v/>
      </c>
      <c r="DU56" s="218" t="str">
        <f t="shared" si="428"/>
        <v/>
      </c>
      <c r="DV56" s="218" t="str">
        <f t="shared" ref="DV56:EK56" si="429">IF(SUM(DV214,DV371,DV528,DV685,DV842)=0,"",SUM(DV214,DV371,DV528,DV685,DV842))</f>
        <v/>
      </c>
      <c r="DW56" s="218" t="str">
        <f t="shared" si="429"/>
        <v/>
      </c>
      <c r="DX56" s="218" t="str">
        <f t="shared" si="429"/>
        <v/>
      </c>
      <c r="DY56" s="218" t="str">
        <f t="shared" si="429"/>
        <v/>
      </c>
      <c r="DZ56" s="218" t="str">
        <f t="shared" si="429"/>
        <v/>
      </c>
      <c r="EA56" s="218" t="str">
        <f t="shared" si="429"/>
        <v/>
      </c>
      <c r="EB56" s="218" t="str">
        <f t="shared" si="429"/>
        <v/>
      </c>
      <c r="EC56" s="218" t="str">
        <f t="shared" si="429"/>
        <v/>
      </c>
      <c r="ED56" s="218" t="str">
        <f t="shared" si="429"/>
        <v/>
      </c>
      <c r="EE56" s="218" t="str">
        <f t="shared" si="429"/>
        <v/>
      </c>
      <c r="EF56" s="218" t="str">
        <f t="shared" si="429"/>
        <v/>
      </c>
      <c r="EG56" s="218" t="str">
        <f t="shared" si="429"/>
        <v/>
      </c>
      <c r="EH56" s="218" t="str">
        <f t="shared" si="429"/>
        <v/>
      </c>
      <c r="EI56" s="218" t="str">
        <f t="shared" si="429"/>
        <v/>
      </c>
      <c r="EJ56" s="218" t="str">
        <f t="shared" si="429"/>
        <v/>
      </c>
      <c r="EK56" s="218" t="str">
        <f t="shared" si="429"/>
        <v/>
      </c>
      <c r="EL56" s="218" t="str">
        <f t="shared" ref="EL56:FK56" si="430">IF(SUM(EL214,EL371,EL528,EL685,EL842)=0,"",SUM(EL214,EL371,EL528,EL685,EL842))</f>
        <v/>
      </c>
      <c r="EM56" s="218" t="str">
        <f t="shared" si="430"/>
        <v/>
      </c>
      <c r="EN56" s="218" t="str">
        <f t="shared" si="430"/>
        <v/>
      </c>
      <c r="EO56" s="218" t="str">
        <f t="shared" si="430"/>
        <v/>
      </c>
      <c r="EP56" s="218" t="str">
        <f t="shared" si="430"/>
        <v/>
      </c>
      <c r="EQ56" s="218" t="str">
        <f t="shared" si="430"/>
        <v/>
      </c>
      <c r="ER56" s="218" t="str">
        <f t="shared" si="430"/>
        <v/>
      </c>
      <c r="ES56" s="218" t="str">
        <f t="shared" si="430"/>
        <v/>
      </c>
      <c r="ET56" s="218" t="str">
        <f t="shared" si="430"/>
        <v/>
      </c>
      <c r="EU56" s="218" t="str">
        <f t="shared" si="430"/>
        <v/>
      </c>
      <c r="EV56" s="218" t="str">
        <f t="shared" si="430"/>
        <v/>
      </c>
      <c r="EW56" s="218" t="str">
        <f t="shared" si="430"/>
        <v/>
      </c>
      <c r="EX56" s="218" t="str">
        <f t="shared" si="430"/>
        <v/>
      </c>
      <c r="EY56" s="218" t="str">
        <f t="shared" si="430"/>
        <v/>
      </c>
      <c r="EZ56" s="218" t="str">
        <f t="shared" si="430"/>
        <v/>
      </c>
      <c r="FA56" s="218" t="str">
        <f t="shared" si="430"/>
        <v/>
      </c>
      <c r="FB56" s="218" t="str">
        <f t="shared" si="430"/>
        <v/>
      </c>
      <c r="FC56" s="218" t="str">
        <f t="shared" si="430"/>
        <v/>
      </c>
      <c r="FD56" s="218" t="str">
        <f t="shared" si="430"/>
        <v/>
      </c>
      <c r="FE56" s="218" t="str">
        <f t="shared" si="430"/>
        <v/>
      </c>
      <c r="FF56" s="218" t="str">
        <f t="shared" si="430"/>
        <v/>
      </c>
      <c r="FG56" s="218" t="str">
        <f t="shared" si="430"/>
        <v/>
      </c>
      <c r="FH56" s="218" t="str">
        <f t="shared" si="430"/>
        <v/>
      </c>
      <c r="FI56" s="218" t="str">
        <f t="shared" si="430"/>
        <v/>
      </c>
      <c r="FJ56" s="218" t="str">
        <f t="shared" si="430"/>
        <v/>
      </c>
      <c r="FK56" s="218" t="str">
        <f t="shared" si="430"/>
        <v/>
      </c>
      <c r="FL56" s="218" t="str">
        <f t="shared" ref="FL56:HN56" si="431">IF(SUM(FL214,FL371,FL528,FL685,FL842)=0,"",SUM(FL214,FL371,FL528,FL685,FL842))</f>
        <v/>
      </c>
      <c r="FM56" s="218" t="str">
        <f t="shared" si="431"/>
        <v/>
      </c>
      <c r="FN56" s="218" t="str">
        <f t="shared" si="431"/>
        <v/>
      </c>
      <c r="FO56" s="218" t="str">
        <f t="shared" si="431"/>
        <v/>
      </c>
      <c r="FP56" s="218" t="str">
        <f t="shared" si="431"/>
        <v/>
      </c>
      <c r="FQ56" s="218" t="str">
        <f t="shared" si="431"/>
        <v/>
      </c>
      <c r="FR56" s="218" t="str">
        <f t="shared" si="431"/>
        <v/>
      </c>
      <c r="FS56" s="218" t="str">
        <f t="shared" si="431"/>
        <v/>
      </c>
      <c r="FT56" s="218" t="str">
        <f t="shared" si="431"/>
        <v/>
      </c>
      <c r="FU56" s="218" t="str">
        <f t="shared" si="431"/>
        <v/>
      </c>
      <c r="FV56" s="218" t="str">
        <f t="shared" si="431"/>
        <v/>
      </c>
      <c r="FW56" s="218" t="str">
        <f t="shared" si="431"/>
        <v/>
      </c>
      <c r="FX56" s="218" t="str">
        <f t="shared" si="431"/>
        <v/>
      </c>
      <c r="FY56" s="218" t="str">
        <f t="shared" si="431"/>
        <v/>
      </c>
      <c r="FZ56" s="218" t="str">
        <f t="shared" si="431"/>
        <v/>
      </c>
      <c r="GA56" s="218" t="str">
        <f t="shared" si="431"/>
        <v/>
      </c>
      <c r="GB56" s="218" t="str">
        <f t="shared" si="431"/>
        <v/>
      </c>
      <c r="GC56" s="218" t="str">
        <f t="shared" si="431"/>
        <v/>
      </c>
      <c r="GD56" s="218" t="str">
        <f t="shared" si="431"/>
        <v/>
      </c>
      <c r="GE56" s="218" t="str">
        <f t="shared" si="431"/>
        <v/>
      </c>
      <c r="GF56" s="218" t="str">
        <f t="shared" si="431"/>
        <v/>
      </c>
      <c r="GG56" s="218" t="str">
        <f t="shared" si="431"/>
        <v/>
      </c>
      <c r="GH56" s="218" t="str">
        <f t="shared" si="431"/>
        <v/>
      </c>
      <c r="GI56" s="218" t="str">
        <f t="shared" si="431"/>
        <v/>
      </c>
      <c r="GJ56" s="218" t="str">
        <f t="shared" si="431"/>
        <v/>
      </c>
      <c r="GK56" s="218" t="str">
        <f t="shared" si="431"/>
        <v/>
      </c>
      <c r="GL56" s="218" t="str">
        <f t="shared" si="431"/>
        <v/>
      </c>
      <c r="GM56" s="218" t="str">
        <f t="shared" si="431"/>
        <v/>
      </c>
      <c r="GN56" s="218" t="str">
        <f t="shared" si="431"/>
        <v/>
      </c>
      <c r="GO56" s="218" t="str">
        <f t="shared" si="431"/>
        <v/>
      </c>
      <c r="GP56" s="218" t="str">
        <f t="shared" si="431"/>
        <v/>
      </c>
      <c r="GQ56" s="218" t="str">
        <f t="shared" si="431"/>
        <v/>
      </c>
      <c r="GR56" s="218" t="str">
        <f t="shared" si="431"/>
        <v/>
      </c>
      <c r="GS56" s="218" t="str">
        <f t="shared" si="431"/>
        <v/>
      </c>
      <c r="GT56" s="218" t="str">
        <f t="shared" si="431"/>
        <v/>
      </c>
      <c r="GU56" s="218" t="str">
        <f t="shared" si="431"/>
        <v/>
      </c>
      <c r="GV56" s="218" t="str">
        <f t="shared" si="431"/>
        <v/>
      </c>
      <c r="GW56" s="218" t="str">
        <f t="shared" si="431"/>
        <v/>
      </c>
      <c r="GX56" s="218" t="str">
        <f t="shared" si="431"/>
        <v/>
      </c>
      <c r="GY56" s="218" t="str">
        <f t="shared" si="431"/>
        <v/>
      </c>
      <c r="GZ56" s="218" t="str">
        <f t="shared" si="431"/>
        <v/>
      </c>
      <c r="HA56" s="218" t="str">
        <f t="shared" si="431"/>
        <v/>
      </c>
      <c r="HB56" s="218" t="str">
        <f t="shared" si="431"/>
        <v/>
      </c>
      <c r="HC56" s="218" t="str">
        <f t="shared" si="431"/>
        <v/>
      </c>
      <c r="HD56" s="218" t="str">
        <f t="shared" si="431"/>
        <v/>
      </c>
      <c r="HE56" s="218" t="str">
        <f t="shared" si="431"/>
        <v/>
      </c>
      <c r="HF56" s="218" t="str">
        <f t="shared" si="431"/>
        <v/>
      </c>
      <c r="HG56" s="218" t="str">
        <f t="shared" si="431"/>
        <v/>
      </c>
      <c r="HH56" s="218" t="str">
        <f t="shared" si="431"/>
        <v/>
      </c>
      <c r="HI56" s="218" t="str">
        <f t="shared" si="431"/>
        <v/>
      </c>
      <c r="HJ56" s="218" t="str">
        <f t="shared" si="431"/>
        <v/>
      </c>
      <c r="HK56" s="218" t="str">
        <f t="shared" si="431"/>
        <v/>
      </c>
      <c r="HL56" s="218" t="str">
        <f t="shared" si="431"/>
        <v/>
      </c>
      <c r="HM56" s="218" t="str">
        <f t="shared" si="431"/>
        <v/>
      </c>
      <c r="HN56" s="218" t="str">
        <f t="shared" si="431"/>
        <v/>
      </c>
      <c r="HO56" s="218" t="str">
        <f t="shared" ref="HO56:HQ56" si="432">IF(SUM(HO214,HO371,HO528,HO685,HO842)=0,"",SUM(HO214,HO371,HO528,HO685,HO842))</f>
        <v/>
      </c>
      <c r="HP56" s="218" t="str">
        <f t="shared" si="432"/>
        <v/>
      </c>
      <c r="HQ56" s="218" t="str">
        <f t="shared" si="432"/>
        <v/>
      </c>
    </row>
    <row r="57" spans="1:225" s="73" customFormat="1" ht="18" hidden="1" customHeight="1" x14ac:dyDescent="0.25">
      <c r="A57" s="223" t="str">
        <f t="shared" ref="A57:B57" si="433">IF(A215="","",A215)</f>
        <v/>
      </c>
      <c r="B57" s="173" t="str">
        <f t="shared" si="433"/>
        <v/>
      </c>
      <c r="C57" s="218">
        <f t="shared" si="277"/>
        <v>0</v>
      </c>
      <c r="D57" s="218">
        <f t="shared" si="278"/>
        <v>0</v>
      </c>
      <c r="E57" s="219">
        <f t="shared" ref="E57:F57" si="434">IFERROR(AVERAGE(E215,E372,E529,E686,E843),"")</f>
        <v>0</v>
      </c>
      <c r="F57" s="219">
        <f t="shared" si="434"/>
        <v>0</v>
      </c>
      <c r="G57" s="176" t="str">
        <f t="shared" si="344"/>
        <v/>
      </c>
      <c r="H57" s="176" t="str">
        <f t="shared" si="344"/>
        <v/>
      </c>
      <c r="I57" s="226" t="str">
        <f t="shared" si="344"/>
        <v/>
      </c>
      <c r="J57" s="226" t="str">
        <f t="shared" si="344"/>
        <v/>
      </c>
      <c r="K57" s="227" t="str">
        <f t="shared" si="345"/>
        <v/>
      </c>
      <c r="L57" s="227">
        <f t="shared" si="345"/>
        <v>1</v>
      </c>
      <c r="M57" s="226" t="str">
        <f t="shared" si="346"/>
        <v/>
      </c>
      <c r="N57" s="226" t="str">
        <f t="shared" si="346"/>
        <v/>
      </c>
      <c r="O57" s="491"/>
      <c r="P57" s="218" t="str">
        <f t="shared" ref="P57:BI57" si="435">IF(SUM(P215,P372,P529,P686,P843)=0,"",SUM(P215,P372,P529,P686,P843))</f>
        <v/>
      </c>
      <c r="Q57" s="218" t="str">
        <f t="shared" si="435"/>
        <v/>
      </c>
      <c r="R57" s="218" t="str">
        <f t="shared" si="435"/>
        <v/>
      </c>
      <c r="S57" s="218" t="str">
        <f t="shared" si="435"/>
        <v/>
      </c>
      <c r="T57" s="218" t="str">
        <f t="shared" si="435"/>
        <v/>
      </c>
      <c r="U57" s="218" t="str">
        <f t="shared" si="435"/>
        <v/>
      </c>
      <c r="V57" s="218" t="str">
        <f t="shared" si="435"/>
        <v/>
      </c>
      <c r="W57" s="218" t="str">
        <f t="shared" si="435"/>
        <v/>
      </c>
      <c r="X57" s="218" t="str">
        <f t="shared" si="435"/>
        <v/>
      </c>
      <c r="Y57" s="218" t="str">
        <f t="shared" si="435"/>
        <v/>
      </c>
      <c r="Z57" s="218" t="str">
        <f t="shared" si="435"/>
        <v/>
      </c>
      <c r="AA57" s="218" t="str">
        <f t="shared" si="435"/>
        <v/>
      </c>
      <c r="AB57" s="218" t="str">
        <f t="shared" si="435"/>
        <v/>
      </c>
      <c r="AC57" s="218" t="str">
        <f t="shared" si="435"/>
        <v/>
      </c>
      <c r="AD57" s="218" t="str">
        <f t="shared" si="435"/>
        <v/>
      </c>
      <c r="AE57" s="218" t="str">
        <f t="shared" si="435"/>
        <v/>
      </c>
      <c r="AF57" s="218" t="str">
        <f t="shared" si="435"/>
        <v/>
      </c>
      <c r="AG57" s="218" t="str">
        <f t="shared" si="435"/>
        <v/>
      </c>
      <c r="AH57" s="218" t="str">
        <f t="shared" si="435"/>
        <v/>
      </c>
      <c r="AI57" s="218" t="str">
        <f t="shared" si="435"/>
        <v/>
      </c>
      <c r="AJ57" s="218" t="str">
        <f t="shared" si="435"/>
        <v/>
      </c>
      <c r="AK57" s="218" t="str">
        <f t="shared" si="435"/>
        <v/>
      </c>
      <c r="AL57" s="218" t="str">
        <f t="shared" si="435"/>
        <v/>
      </c>
      <c r="AM57" s="218" t="str">
        <f t="shared" si="435"/>
        <v/>
      </c>
      <c r="AN57" s="218" t="str">
        <f t="shared" si="435"/>
        <v/>
      </c>
      <c r="AO57" s="218" t="str">
        <f t="shared" si="435"/>
        <v/>
      </c>
      <c r="AP57" s="218" t="str">
        <f t="shared" si="435"/>
        <v/>
      </c>
      <c r="AQ57" s="218" t="str">
        <f t="shared" si="435"/>
        <v/>
      </c>
      <c r="AR57" s="218" t="str">
        <f t="shared" si="435"/>
        <v/>
      </c>
      <c r="AS57" s="218" t="str">
        <f t="shared" si="435"/>
        <v/>
      </c>
      <c r="AT57" s="218" t="str">
        <f t="shared" si="435"/>
        <v/>
      </c>
      <c r="AU57" s="218" t="str">
        <f t="shared" si="435"/>
        <v/>
      </c>
      <c r="AV57" s="218" t="str">
        <f t="shared" si="435"/>
        <v/>
      </c>
      <c r="AW57" s="218" t="str">
        <f t="shared" si="435"/>
        <v/>
      </c>
      <c r="AX57" s="218" t="str">
        <f t="shared" si="435"/>
        <v/>
      </c>
      <c r="AY57" s="218" t="str">
        <f t="shared" si="435"/>
        <v/>
      </c>
      <c r="AZ57" s="218" t="str">
        <f t="shared" si="435"/>
        <v/>
      </c>
      <c r="BA57" s="218" t="str">
        <f t="shared" si="435"/>
        <v/>
      </c>
      <c r="BB57" s="218" t="str">
        <f t="shared" si="435"/>
        <v/>
      </c>
      <c r="BC57" s="218" t="str">
        <f t="shared" si="435"/>
        <v/>
      </c>
      <c r="BD57" s="218" t="str">
        <f t="shared" si="435"/>
        <v/>
      </c>
      <c r="BE57" s="218" t="str">
        <f t="shared" si="435"/>
        <v/>
      </c>
      <c r="BF57" s="218" t="str">
        <f t="shared" si="435"/>
        <v/>
      </c>
      <c r="BG57" s="218" t="str">
        <f t="shared" si="435"/>
        <v/>
      </c>
      <c r="BH57" s="218" t="str">
        <f t="shared" si="435"/>
        <v/>
      </c>
      <c r="BI57" s="218" t="str">
        <f t="shared" si="435"/>
        <v/>
      </c>
      <c r="BJ57" s="218" t="str">
        <f t="shared" ref="BJ57:DU57" si="436">IF(SUM(BJ215,BJ372,BJ529,BJ686,BJ843)=0,"",SUM(BJ215,BJ372,BJ529,BJ686,BJ843))</f>
        <v/>
      </c>
      <c r="BK57" s="218" t="str">
        <f t="shared" si="436"/>
        <v/>
      </c>
      <c r="BL57" s="218" t="str">
        <f t="shared" si="436"/>
        <v/>
      </c>
      <c r="BM57" s="218" t="str">
        <f t="shared" si="436"/>
        <v/>
      </c>
      <c r="BN57" s="218" t="str">
        <f t="shared" si="436"/>
        <v/>
      </c>
      <c r="BO57" s="218" t="str">
        <f t="shared" si="436"/>
        <v/>
      </c>
      <c r="BP57" s="218" t="str">
        <f t="shared" si="436"/>
        <v/>
      </c>
      <c r="BQ57" s="218" t="str">
        <f t="shared" si="436"/>
        <v/>
      </c>
      <c r="BR57" s="218" t="str">
        <f t="shared" si="436"/>
        <v/>
      </c>
      <c r="BS57" s="218" t="str">
        <f t="shared" si="436"/>
        <v/>
      </c>
      <c r="BT57" s="218" t="str">
        <f t="shared" si="436"/>
        <v/>
      </c>
      <c r="BU57" s="218" t="str">
        <f t="shared" si="436"/>
        <v/>
      </c>
      <c r="BV57" s="218" t="str">
        <f t="shared" si="436"/>
        <v/>
      </c>
      <c r="BW57" s="218" t="str">
        <f t="shared" si="436"/>
        <v/>
      </c>
      <c r="BX57" s="218" t="str">
        <f t="shared" si="436"/>
        <v/>
      </c>
      <c r="BY57" s="218" t="str">
        <f t="shared" si="436"/>
        <v/>
      </c>
      <c r="BZ57" s="218" t="str">
        <f t="shared" si="436"/>
        <v/>
      </c>
      <c r="CA57" s="218" t="str">
        <f t="shared" si="436"/>
        <v/>
      </c>
      <c r="CB57" s="218" t="str">
        <f t="shared" si="436"/>
        <v/>
      </c>
      <c r="CC57" s="218" t="str">
        <f t="shared" si="436"/>
        <v/>
      </c>
      <c r="CD57" s="218" t="str">
        <f t="shared" si="436"/>
        <v/>
      </c>
      <c r="CE57" s="218" t="str">
        <f t="shared" si="436"/>
        <v/>
      </c>
      <c r="CF57" s="218" t="str">
        <f t="shared" si="436"/>
        <v/>
      </c>
      <c r="CG57" s="218" t="str">
        <f t="shared" si="436"/>
        <v/>
      </c>
      <c r="CH57" s="218" t="str">
        <f t="shared" si="436"/>
        <v/>
      </c>
      <c r="CI57" s="218" t="str">
        <f t="shared" si="436"/>
        <v/>
      </c>
      <c r="CJ57" s="218" t="str">
        <f t="shared" si="436"/>
        <v/>
      </c>
      <c r="CK57" s="218" t="str">
        <f t="shared" si="436"/>
        <v/>
      </c>
      <c r="CL57" s="218" t="str">
        <f t="shared" si="436"/>
        <v/>
      </c>
      <c r="CM57" s="218" t="str">
        <f t="shared" si="436"/>
        <v/>
      </c>
      <c r="CN57" s="218" t="str">
        <f t="shared" si="436"/>
        <v/>
      </c>
      <c r="CO57" s="218" t="str">
        <f t="shared" si="436"/>
        <v/>
      </c>
      <c r="CP57" s="218" t="str">
        <f t="shared" si="436"/>
        <v/>
      </c>
      <c r="CQ57" s="218" t="str">
        <f t="shared" si="436"/>
        <v/>
      </c>
      <c r="CR57" s="218" t="str">
        <f t="shared" si="436"/>
        <v/>
      </c>
      <c r="CS57" s="218" t="str">
        <f t="shared" si="436"/>
        <v/>
      </c>
      <c r="CT57" s="218" t="str">
        <f t="shared" si="436"/>
        <v/>
      </c>
      <c r="CU57" s="218" t="str">
        <f t="shared" si="436"/>
        <v/>
      </c>
      <c r="CV57" s="218" t="str">
        <f t="shared" si="436"/>
        <v/>
      </c>
      <c r="CW57" s="218" t="str">
        <f t="shared" si="436"/>
        <v/>
      </c>
      <c r="CX57" s="218" t="str">
        <f t="shared" si="436"/>
        <v/>
      </c>
      <c r="CY57" s="218" t="str">
        <f t="shared" si="436"/>
        <v/>
      </c>
      <c r="CZ57" s="218" t="str">
        <f t="shared" si="436"/>
        <v/>
      </c>
      <c r="DA57" s="218" t="str">
        <f t="shared" si="436"/>
        <v/>
      </c>
      <c r="DB57" s="218" t="str">
        <f t="shared" si="436"/>
        <v/>
      </c>
      <c r="DC57" s="218" t="str">
        <f t="shared" si="436"/>
        <v/>
      </c>
      <c r="DD57" s="218" t="str">
        <f t="shared" si="436"/>
        <v/>
      </c>
      <c r="DE57" s="218" t="str">
        <f t="shared" si="436"/>
        <v/>
      </c>
      <c r="DF57" s="218" t="str">
        <f t="shared" si="436"/>
        <v/>
      </c>
      <c r="DG57" s="218" t="str">
        <f t="shared" si="436"/>
        <v/>
      </c>
      <c r="DH57" s="218" t="str">
        <f t="shared" si="436"/>
        <v/>
      </c>
      <c r="DI57" s="218" t="str">
        <f t="shared" si="436"/>
        <v/>
      </c>
      <c r="DJ57" s="218" t="str">
        <f t="shared" si="436"/>
        <v/>
      </c>
      <c r="DK57" s="218" t="str">
        <f t="shared" si="436"/>
        <v/>
      </c>
      <c r="DL57" s="218" t="str">
        <f t="shared" si="436"/>
        <v/>
      </c>
      <c r="DM57" s="218" t="str">
        <f t="shared" si="436"/>
        <v/>
      </c>
      <c r="DN57" s="218" t="str">
        <f t="shared" si="436"/>
        <v/>
      </c>
      <c r="DO57" s="218" t="str">
        <f t="shared" si="436"/>
        <v/>
      </c>
      <c r="DP57" s="218" t="str">
        <f t="shared" si="436"/>
        <v/>
      </c>
      <c r="DQ57" s="218" t="str">
        <f t="shared" si="436"/>
        <v/>
      </c>
      <c r="DR57" s="218" t="str">
        <f t="shared" si="436"/>
        <v/>
      </c>
      <c r="DS57" s="218" t="str">
        <f t="shared" si="436"/>
        <v/>
      </c>
      <c r="DT57" s="218" t="str">
        <f t="shared" si="436"/>
        <v/>
      </c>
      <c r="DU57" s="218" t="str">
        <f t="shared" si="436"/>
        <v/>
      </c>
      <c r="DV57" s="218" t="str">
        <f t="shared" ref="DV57:EK57" si="437">IF(SUM(DV215,DV372,DV529,DV686,DV843)=0,"",SUM(DV215,DV372,DV529,DV686,DV843))</f>
        <v/>
      </c>
      <c r="DW57" s="218" t="str">
        <f t="shared" si="437"/>
        <v/>
      </c>
      <c r="DX57" s="218" t="str">
        <f t="shared" si="437"/>
        <v/>
      </c>
      <c r="DY57" s="218" t="str">
        <f t="shared" si="437"/>
        <v/>
      </c>
      <c r="DZ57" s="218" t="str">
        <f t="shared" si="437"/>
        <v/>
      </c>
      <c r="EA57" s="218" t="str">
        <f t="shared" si="437"/>
        <v/>
      </c>
      <c r="EB57" s="218" t="str">
        <f t="shared" si="437"/>
        <v/>
      </c>
      <c r="EC57" s="218" t="str">
        <f t="shared" si="437"/>
        <v/>
      </c>
      <c r="ED57" s="218" t="str">
        <f t="shared" si="437"/>
        <v/>
      </c>
      <c r="EE57" s="218" t="str">
        <f t="shared" si="437"/>
        <v/>
      </c>
      <c r="EF57" s="218" t="str">
        <f t="shared" si="437"/>
        <v/>
      </c>
      <c r="EG57" s="218" t="str">
        <f t="shared" si="437"/>
        <v/>
      </c>
      <c r="EH57" s="218" t="str">
        <f t="shared" si="437"/>
        <v/>
      </c>
      <c r="EI57" s="218" t="str">
        <f t="shared" si="437"/>
        <v/>
      </c>
      <c r="EJ57" s="218" t="str">
        <f t="shared" si="437"/>
        <v/>
      </c>
      <c r="EK57" s="218" t="str">
        <f t="shared" si="437"/>
        <v/>
      </c>
      <c r="EL57" s="218" t="str">
        <f t="shared" ref="EL57:FK57" si="438">IF(SUM(EL215,EL372,EL529,EL686,EL843)=0,"",SUM(EL215,EL372,EL529,EL686,EL843))</f>
        <v/>
      </c>
      <c r="EM57" s="218" t="str">
        <f t="shared" si="438"/>
        <v/>
      </c>
      <c r="EN57" s="218" t="str">
        <f t="shared" si="438"/>
        <v/>
      </c>
      <c r="EO57" s="218" t="str">
        <f t="shared" si="438"/>
        <v/>
      </c>
      <c r="EP57" s="218" t="str">
        <f t="shared" si="438"/>
        <v/>
      </c>
      <c r="EQ57" s="218" t="str">
        <f t="shared" si="438"/>
        <v/>
      </c>
      <c r="ER57" s="218" t="str">
        <f t="shared" si="438"/>
        <v/>
      </c>
      <c r="ES57" s="218" t="str">
        <f t="shared" si="438"/>
        <v/>
      </c>
      <c r="ET57" s="218" t="str">
        <f t="shared" si="438"/>
        <v/>
      </c>
      <c r="EU57" s="218" t="str">
        <f t="shared" si="438"/>
        <v/>
      </c>
      <c r="EV57" s="218" t="str">
        <f t="shared" si="438"/>
        <v/>
      </c>
      <c r="EW57" s="218" t="str">
        <f t="shared" si="438"/>
        <v/>
      </c>
      <c r="EX57" s="218" t="str">
        <f t="shared" si="438"/>
        <v/>
      </c>
      <c r="EY57" s="218" t="str">
        <f t="shared" si="438"/>
        <v/>
      </c>
      <c r="EZ57" s="218" t="str">
        <f t="shared" si="438"/>
        <v/>
      </c>
      <c r="FA57" s="218" t="str">
        <f t="shared" si="438"/>
        <v/>
      </c>
      <c r="FB57" s="218" t="str">
        <f t="shared" si="438"/>
        <v/>
      </c>
      <c r="FC57" s="218" t="str">
        <f t="shared" si="438"/>
        <v/>
      </c>
      <c r="FD57" s="218" t="str">
        <f t="shared" si="438"/>
        <v/>
      </c>
      <c r="FE57" s="218" t="str">
        <f t="shared" si="438"/>
        <v/>
      </c>
      <c r="FF57" s="218" t="str">
        <f t="shared" si="438"/>
        <v/>
      </c>
      <c r="FG57" s="218" t="str">
        <f t="shared" si="438"/>
        <v/>
      </c>
      <c r="FH57" s="218" t="str">
        <f t="shared" si="438"/>
        <v/>
      </c>
      <c r="FI57" s="218" t="str">
        <f t="shared" si="438"/>
        <v/>
      </c>
      <c r="FJ57" s="218" t="str">
        <f t="shared" si="438"/>
        <v/>
      </c>
      <c r="FK57" s="218" t="str">
        <f t="shared" si="438"/>
        <v/>
      </c>
      <c r="FL57" s="218" t="str">
        <f t="shared" ref="FL57:HN57" si="439">IF(SUM(FL215,FL372,FL529,FL686,FL843)=0,"",SUM(FL215,FL372,FL529,FL686,FL843))</f>
        <v/>
      </c>
      <c r="FM57" s="218" t="str">
        <f t="shared" si="439"/>
        <v/>
      </c>
      <c r="FN57" s="218" t="str">
        <f t="shared" si="439"/>
        <v/>
      </c>
      <c r="FO57" s="218" t="str">
        <f t="shared" si="439"/>
        <v/>
      </c>
      <c r="FP57" s="218" t="str">
        <f t="shared" si="439"/>
        <v/>
      </c>
      <c r="FQ57" s="218" t="str">
        <f t="shared" si="439"/>
        <v/>
      </c>
      <c r="FR57" s="218" t="str">
        <f t="shared" si="439"/>
        <v/>
      </c>
      <c r="FS57" s="218" t="str">
        <f t="shared" si="439"/>
        <v/>
      </c>
      <c r="FT57" s="218" t="str">
        <f t="shared" si="439"/>
        <v/>
      </c>
      <c r="FU57" s="218" t="str">
        <f t="shared" si="439"/>
        <v/>
      </c>
      <c r="FV57" s="218" t="str">
        <f t="shared" si="439"/>
        <v/>
      </c>
      <c r="FW57" s="218" t="str">
        <f t="shared" si="439"/>
        <v/>
      </c>
      <c r="FX57" s="218" t="str">
        <f t="shared" si="439"/>
        <v/>
      </c>
      <c r="FY57" s="218" t="str">
        <f t="shared" si="439"/>
        <v/>
      </c>
      <c r="FZ57" s="218" t="str">
        <f t="shared" si="439"/>
        <v/>
      </c>
      <c r="GA57" s="218" t="str">
        <f t="shared" si="439"/>
        <v/>
      </c>
      <c r="GB57" s="218" t="str">
        <f t="shared" si="439"/>
        <v/>
      </c>
      <c r="GC57" s="218" t="str">
        <f t="shared" si="439"/>
        <v/>
      </c>
      <c r="GD57" s="218" t="str">
        <f t="shared" si="439"/>
        <v/>
      </c>
      <c r="GE57" s="218" t="str">
        <f t="shared" si="439"/>
        <v/>
      </c>
      <c r="GF57" s="218" t="str">
        <f t="shared" si="439"/>
        <v/>
      </c>
      <c r="GG57" s="218" t="str">
        <f t="shared" si="439"/>
        <v/>
      </c>
      <c r="GH57" s="218" t="str">
        <f t="shared" si="439"/>
        <v/>
      </c>
      <c r="GI57" s="218" t="str">
        <f t="shared" si="439"/>
        <v/>
      </c>
      <c r="GJ57" s="218" t="str">
        <f t="shared" si="439"/>
        <v/>
      </c>
      <c r="GK57" s="218" t="str">
        <f t="shared" si="439"/>
        <v/>
      </c>
      <c r="GL57" s="218" t="str">
        <f t="shared" si="439"/>
        <v/>
      </c>
      <c r="GM57" s="218" t="str">
        <f t="shared" si="439"/>
        <v/>
      </c>
      <c r="GN57" s="218" t="str">
        <f t="shared" si="439"/>
        <v/>
      </c>
      <c r="GO57" s="218" t="str">
        <f t="shared" si="439"/>
        <v/>
      </c>
      <c r="GP57" s="218" t="str">
        <f t="shared" si="439"/>
        <v/>
      </c>
      <c r="GQ57" s="218" t="str">
        <f t="shared" si="439"/>
        <v/>
      </c>
      <c r="GR57" s="218" t="str">
        <f t="shared" si="439"/>
        <v/>
      </c>
      <c r="GS57" s="218" t="str">
        <f t="shared" si="439"/>
        <v/>
      </c>
      <c r="GT57" s="218" t="str">
        <f t="shared" si="439"/>
        <v/>
      </c>
      <c r="GU57" s="218" t="str">
        <f t="shared" si="439"/>
        <v/>
      </c>
      <c r="GV57" s="218" t="str">
        <f t="shared" si="439"/>
        <v/>
      </c>
      <c r="GW57" s="218" t="str">
        <f t="shared" si="439"/>
        <v/>
      </c>
      <c r="GX57" s="218" t="str">
        <f t="shared" si="439"/>
        <v/>
      </c>
      <c r="GY57" s="218" t="str">
        <f t="shared" si="439"/>
        <v/>
      </c>
      <c r="GZ57" s="218" t="str">
        <f t="shared" si="439"/>
        <v/>
      </c>
      <c r="HA57" s="218" t="str">
        <f t="shared" si="439"/>
        <v/>
      </c>
      <c r="HB57" s="218" t="str">
        <f t="shared" si="439"/>
        <v/>
      </c>
      <c r="HC57" s="218" t="str">
        <f t="shared" si="439"/>
        <v/>
      </c>
      <c r="HD57" s="218" t="str">
        <f t="shared" si="439"/>
        <v/>
      </c>
      <c r="HE57" s="218" t="str">
        <f t="shared" si="439"/>
        <v/>
      </c>
      <c r="HF57" s="218" t="str">
        <f t="shared" si="439"/>
        <v/>
      </c>
      <c r="HG57" s="218" t="str">
        <f t="shared" si="439"/>
        <v/>
      </c>
      <c r="HH57" s="218" t="str">
        <f t="shared" si="439"/>
        <v/>
      </c>
      <c r="HI57" s="218" t="str">
        <f t="shared" si="439"/>
        <v/>
      </c>
      <c r="HJ57" s="218" t="str">
        <f t="shared" si="439"/>
        <v/>
      </c>
      <c r="HK57" s="218" t="str">
        <f t="shared" si="439"/>
        <v/>
      </c>
      <c r="HL57" s="218" t="str">
        <f t="shared" si="439"/>
        <v/>
      </c>
      <c r="HM57" s="218" t="str">
        <f t="shared" si="439"/>
        <v/>
      </c>
      <c r="HN57" s="218" t="str">
        <f t="shared" si="439"/>
        <v/>
      </c>
      <c r="HO57" s="218" t="str">
        <f t="shared" ref="HO57:HQ57" si="440">IF(SUM(HO215,HO372,HO529,HO686,HO843)=0,"",SUM(HO215,HO372,HO529,HO686,HO843))</f>
        <v/>
      </c>
      <c r="HP57" s="218" t="str">
        <f t="shared" si="440"/>
        <v/>
      </c>
      <c r="HQ57" s="218" t="str">
        <f t="shared" si="440"/>
        <v/>
      </c>
    </row>
    <row r="58" spans="1:225" s="73" customFormat="1" ht="18" hidden="1" customHeight="1" x14ac:dyDescent="0.25">
      <c r="A58" s="223" t="str">
        <f t="shared" ref="A58:B58" si="441">IF(A216="","",A216)</f>
        <v/>
      </c>
      <c r="B58" s="173" t="str">
        <f t="shared" si="441"/>
        <v/>
      </c>
      <c r="C58" s="218">
        <f t="shared" si="277"/>
        <v>0</v>
      </c>
      <c r="D58" s="218">
        <f t="shared" si="278"/>
        <v>0</v>
      </c>
      <c r="E58" s="219">
        <f t="shared" ref="E58:F58" si="442">IFERROR(AVERAGE(E216,E373,E530,E687,E844),"")</f>
        <v>0</v>
      </c>
      <c r="F58" s="219">
        <f t="shared" si="442"/>
        <v>0</v>
      </c>
      <c r="G58" s="176" t="str">
        <f t="shared" si="344"/>
        <v/>
      </c>
      <c r="H58" s="176" t="str">
        <f t="shared" si="344"/>
        <v/>
      </c>
      <c r="I58" s="226" t="str">
        <f t="shared" si="344"/>
        <v/>
      </c>
      <c r="J58" s="226" t="str">
        <f t="shared" si="344"/>
        <v/>
      </c>
      <c r="K58" s="227" t="str">
        <f t="shared" si="345"/>
        <v/>
      </c>
      <c r="L58" s="227">
        <f t="shared" si="345"/>
        <v>1</v>
      </c>
      <c r="M58" s="226" t="str">
        <f t="shared" si="346"/>
        <v/>
      </c>
      <c r="N58" s="226" t="str">
        <f t="shared" si="346"/>
        <v/>
      </c>
      <c r="O58" s="491"/>
      <c r="P58" s="218" t="str">
        <f t="shared" ref="P58:BI58" si="443">IF(SUM(P216,P373,P530,P687,P844)=0,"",SUM(P216,P373,P530,P687,P844))</f>
        <v/>
      </c>
      <c r="Q58" s="218" t="str">
        <f t="shared" si="443"/>
        <v/>
      </c>
      <c r="R58" s="218" t="str">
        <f t="shared" si="443"/>
        <v/>
      </c>
      <c r="S58" s="218" t="str">
        <f t="shared" si="443"/>
        <v/>
      </c>
      <c r="T58" s="218" t="str">
        <f t="shared" si="443"/>
        <v/>
      </c>
      <c r="U58" s="218" t="str">
        <f t="shared" si="443"/>
        <v/>
      </c>
      <c r="V58" s="218" t="str">
        <f t="shared" si="443"/>
        <v/>
      </c>
      <c r="W58" s="218" t="str">
        <f t="shared" si="443"/>
        <v/>
      </c>
      <c r="X58" s="218" t="str">
        <f t="shared" si="443"/>
        <v/>
      </c>
      <c r="Y58" s="218" t="str">
        <f t="shared" si="443"/>
        <v/>
      </c>
      <c r="Z58" s="218" t="str">
        <f t="shared" si="443"/>
        <v/>
      </c>
      <c r="AA58" s="218" t="str">
        <f t="shared" si="443"/>
        <v/>
      </c>
      <c r="AB58" s="218" t="str">
        <f t="shared" si="443"/>
        <v/>
      </c>
      <c r="AC58" s="218" t="str">
        <f t="shared" si="443"/>
        <v/>
      </c>
      <c r="AD58" s="218" t="str">
        <f t="shared" si="443"/>
        <v/>
      </c>
      <c r="AE58" s="218" t="str">
        <f t="shared" si="443"/>
        <v/>
      </c>
      <c r="AF58" s="218" t="str">
        <f t="shared" si="443"/>
        <v/>
      </c>
      <c r="AG58" s="218" t="str">
        <f t="shared" si="443"/>
        <v/>
      </c>
      <c r="AH58" s="218" t="str">
        <f t="shared" si="443"/>
        <v/>
      </c>
      <c r="AI58" s="218" t="str">
        <f t="shared" si="443"/>
        <v/>
      </c>
      <c r="AJ58" s="218" t="str">
        <f t="shared" si="443"/>
        <v/>
      </c>
      <c r="AK58" s="218" t="str">
        <f t="shared" si="443"/>
        <v/>
      </c>
      <c r="AL58" s="218" t="str">
        <f t="shared" si="443"/>
        <v/>
      </c>
      <c r="AM58" s="218" t="str">
        <f t="shared" si="443"/>
        <v/>
      </c>
      <c r="AN58" s="218" t="str">
        <f t="shared" si="443"/>
        <v/>
      </c>
      <c r="AO58" s="218" t="str">
        <f t="shared" si="443"/>
        <v/>
      </c>
      <c r="AP58" s="218" t="str">
        <f t="shared" si="443"/>
        <v/>
      </c>
      <c r="AQ58" s="218" t="str">
        <f t="shared" si="443"/>
        <v/>
      </c>
      <c r="AR58" s="218" t="str">
        <f t="shared" si="443"/>
        <v/>
      </c>
      <c r="AS58" s="218" t="str">
        <f t="shared" si="443"/>
        <v/>
      </c>
      <c r="AT58" s="218" t="str">
        <f t="shared" si="443"/>
        <v/>
      </c>
      <c r="AU58" s="218" t="str">
        <f t="shared" si="443"/>
        <v/>
      </c>
      <c r="AV58" s="218" t="str">
        <f t="shared" si="443"/>
        <v/>
      </c>
      <c r="AW58" s="218" t="str">
        <f t="shared" si="443"/>
        <v/>
      </c>
      <c r="AX58" s="218" t="str">
        <f t="shared" si="443"/>
        <v/>
      </c>
      <c r="AY58" s="218" t="str">
        <f t="shared" si="443"/>
        <v/>
      </c>
      <c r="AZ58" s="218" t="str">
        <f t="shared" si="443"/>
        <v/>
      </c>
      <c r="BA58" s="218" t="str">
        <f t="shared" si="443"/>
        <v/>
      </c>
      <c r="BB58" s="218" t="str">
        <f t="shared" si="443"/>
        <v/>
      </c>
      <c r="BC58" s="218" t="str">
        <f t="shared" si="443"/>
        <v/>
      </c>
      <c r="BD58" s="218" t="str">
        <f t="shared" si="443"/>
        <v/>
      </c>
      <c r="BE58" s="218" t="str">
        <f t="shared" si="443"/>
        <v/>
      </c>
      <c r="BF58" s="218" t="str">
        <f t="shared" si="443"/>
        <v/>
      </c>
      <c r="BG58" s="218" t="str">
        <f t="shared" si="443"/>
        <v/>
      </c>
      <c r="BH58" s="218" t="str">
        <f t="shared" si="443"/>
        <v/>
      </c>
      <c r="BI58" s="218" t="str">
        <f t="shared" si="443"/>
        <v/>
      </c>
      <c r="BJ58" s="218" t="str">
        <f t="shared" ref="BJ58:DU58" si="444">IF(SUM(BJ216,BJ373,BJ530,BJ687,BJ844)=0,"",SUM(BJ216,BJ373,BJ530,BJ687,BJ844))</f>
        <v/>
      </c>
      <c r="BK58" s="218" t="str">
        <f t="shared" si="444"/>
        <v/>
      </c>
      <c r="BL58" s="218" t="str">
        <f t="shared" si="444"/>
        <v/>
      </c>
      <c r="BM58" s="218" t="str">
        <f t="shared" si="444"/>
        <v/>
      </c>
      <c r="BN58" s="218" t="str">
        <f t="shared" si="444"/>
        <v/>
      </c>
      <c r="BO58" s="218" t="str">
        <f t="shared" si="444"/>
        <v/>
      </c>
      <c r="BP58" s="218" t="str">
        <f t="shared" si="444"/>
        <v/>
      </c>
      <c r="BQ58" s="218" t="str">
        <f t="shared" si="444"/>
        <v/>
      </c>
      <c r="BR58" s="218" t="str">
        <f t="shared" si="444"/>
        <v/>
      </c>
      <c r="BS58" s="218" t="str">
        <f t="shared" si="444"/>
        <v/>
      </c>
      <c r="BT58" s="218" t="str">
        <f t="shared" si="444"/>
        <v/>
      </c>
      <c r="BU58" s="218" t="str">
        <f t="shared" si="444"/>
        <v/>
      </c>
      <c r="BV58" s="218" t="str">
        <f t="shared" si="444"/>
        <v/>
      </c>
      <c r="BW58" s="218" t="str">
        <f t="shared" si="444"/>
        <v/>
      </c>
      <c r="BX58" s="218" t="str">
        <f t="shared" si="444"/>
        <v/>
      </c>
      <c r="BY58" s="218" t="str">
        <f t="shared" si="444"/>
        <v/>
      </c>
      <c r="BZ58" s="218" t="str">
        <f t="shared" si="444"/>
        <v/>
      </c>
      <c r="CA58" s="218" t="str">
        <f t="shared" si="444"/>
        <v/>
      </c>
      <c r="CB58" s="218" t="str">
        <f t="shared" si="444"/>
        <v/>
      </c>
      <c r="CC58" s="218" t="str">
        <f t="shared" si="444"/>
        <v/>
      </c>
      <c r="CD58" s="218" t="str">
        <f t="shared" si="444"/>
        <v/>
      </c>
      <c r="CE58" s="218" t="str">
        <f t="shared" si="444"/>
        <v/>
      </c>
      <c r="CF58" s="218" t="str">
        <f t="shared" si="444"/>
        <v/>
      </c>
      <c r="CG58" s="218" t="str">
        <f t="shared" si="444"/>
        <v/>
      </c>
      <c r="CH58" s="218" t="str">
        <f t="shared" si="444"/>
        <v/>
      </c>
      <c r="CI58" s="218" t="str">
        <f t="shared" si="444"/>
        <v/>
      </c>
      <c r="CJ58" s="218" t="str">
        <f t="shared" si="444"/>
        <v/>
      </c>
      <c r="CK58" s="218" t="str">
        <f t="shared" si="444"/>
        <v/>
      </c>
      <c r="CL58" s="218" t="str">
        <f t="shared" si="444"/>
        <v/>
      </c>
      <c r="CM58" s="218" t="str">
        <f t="shared" si="444"/>
        <v/>
      </c>
      <c r="CN58" s="218" t="str">
        <f t="shared" si="444"/>
        <v/>
      </c>
      <c r="CO58" s="218" t="str">
        <f t="shared" si="444"/>
        <v/>
      </c>
      <c r="CP58" s="218" t="str">
        <f t="shared" si="444"/>
        <v/>
      </c>
      <c r="CQ58" s="218" t="str">
        <f t="shared" si="444"/>
        <v/>
      </c>
      <c r="CR58" s="218" t="str">
        <f t="shared" si="444"/>
        <v/>
      </c>
      <c r="CS58" s="218" t="str">
        <f t="shared" si="444"/>
        <v/>
      </c>
      <c r="CT58" s="218" t="str">
        <f t="shared" si="444"/>
        <v/>
      </c>
      <c r="CU58" s="218" t="str">
        <f t="shared" si="444"/>
        <v/>
      </c>
      <c r="CV58" s="218" t="str">
        <f t="shared" si="444"/>
        <v/>
      </c>
      <c r="CW58" s="218" t="str">
        <f t="shared" si="444"/>
        <v/>
      </c>
      <c r="CX58" s="218" t="str">
        <f t="shared" si="444"/>
        <v/>
      </c>
      <c r="CY58" s="218" t="str">
        <f t="shared" si="444"/>
        <v/>
      </c>
      <c r="CZ58" s="218" t="str">
        <f t="shared" si="444"/>
        <v/>
      </c>
      <c r="DA58" s="218" t="str">
        <f t="shared" si="444"/>
        <v/>
      </c>
      <c r="DB58" s="218" t="str">
        <f t="shared" si="444"/>
        <v/>
      </c>
      <c r="DC58" s="218" t="str">
        <f t="shared" si="444"/>
        <v/>
      </c>
      <c r="DD58" s="218" t="str">
        <f t="shared" si="444"/>
        <v/>
      </c>
      <c r="DE58" s="218" t="str">
        <f t="shared" si="444"/>
        <v/>
      </c>
      <c r="DF58" s="218" t="str">
        <f t="shared" si="444"/>
        <v/>
      </c>
      <c r="DG58" s="218" t="str">
        <f t="shared" si="444"/>
        <v/>
      </c>
      <c r="DH58" s="218" t="str">
        <f t="shared" si="444"/>
        <v/>
      </c>
      <c r="DI58" s="218" t="str">
        <f t="shared" si="444"/>
        <v/>
      </c>
      <c r="DJ58" s="218" t="str">
        <f t="shared" si="444"/>
        <v/>
      </c>
      <c r="DK58" s="218" t="str">
        <f t="shared" si="444"/>
        <v/>
      </c>
      <c r="DL58" s="218" t="str">
        <f t="shared" si="444"/>
        <v/>
      </c>
      <c r="DM58" s="218" t="str">
        <f t="shared" si="444"/>
        <v/>
      </c>
      <c r="DN58" s="218" t="str">
        <f t="shared" si="444"/>
        <v/>
      </c>
      <c r="DO58" s="218" t="str">
        <f t="shared" si="444"/>
        <v/>
      </c>
      <c r="DP58" s="218" t="str">
        <f t="shared" si="444"/>
        <v/>
      </c>
      <c r="DQ58" s="218" t="str">
        <f t="shared" si="444"/>
        <v/>
      </c>
      <c r="DR58" s="218" t="str">
        <f t="shared" si="444"/>
        <v/>
      </c>
      <c r="DS58" s="218" t="str">
        <f t="shared" si="444"/>
        <v/>
      </c>
      <c r="DT58" s="218" t="str">
        <f t="shared" si="444"/>
        <v/>
      </c>
      <c r="DU58" s="218" t="str">
        <f t="shared" si="444"/>
        <v/>
      </c>
      <c r="DV58" s="218" t="str">
        <f t="shared" ref="DV58:EK58" si="445">IF(SUM(DV216,DV373,DV530,DV687,DV844)=0,"",SUM(DV216,DV373,DV530,DV687,DV844))</f>
        <v/>
      </c>
      <c r="DW58" s="218" t="str">
        <f t="shared" si="445"/>
        <v/>
      </c>
      <c r="DX58" s="218" t="str">
        <f t="shared" si="445"/>
        <v/>
      </c>
      <c r="DY58" s="218" t="str">
        <f t="shared" si="445"/>
        <v/>
      </c>
      <c r="DZ58" s="218" t="str">
        <f t="shared" si="445"/>
        <v/>
      </c>
      <c r="EA58" s="218" t="str">
        <f t="shared" si="445"/>
        <v/>
      </c>
      <c r="EB58" s="218" t="str">
        <f t="shared" si="445"/>
        <v/>
      </c>
      <c r="EC58" s="218" t="str">
        <f t="shared" si="445"/>
        <v/>
      </c>
      <c r="ED58" s="218" t="str">
        <f t="shared" si="445"/>
        <v/>
      </c>
      <c r="EE58" s="218" t="str">
        <f t="shared" si="445"/>
        <v/>
      </c>
      <c r="EF58" s="218" t="str">
        <f t="shared" si="445"/>
        <v/>
      </c>
      <c r="EG58" s="218" t="str">
        <f t="shared" si="445"/>
        <v/>
      </c>
      <c r="EH58" s="218" t="str">
        <f t="shared" si="445"/>
        <v/>
      </c>
      <c r="EI58" s="218" t="str">
        <f t="shared" si="445"/>
        <v/>
      </c>
      <c r="EJ58" s="218" t="str">
        <f t="shared" si="445"/>
        <v/>
      </c>
      <c r="EK58" s="218" t="str">
        <f t="shared" si="445"/>
        <v/>
      </c>
      <c r="EL58" s="218" t="str">
        <f t="shared" ref="EL58:FK58" si="446">IF(SUM(EL216,EL373,EL530,EL687,EL844)=0,"",SUM(EL216,EL373,EL530,EL687,EL844))</f>
        <v/>
      </c>
      <c r="EM58" s="218" t="str">
        <f t="shared" si="446"/>
        <v/>
      </c>
      <c r="EN58" s="218" t="str">
        <f t="shared" si="446"/>
        <v/>
      </c>
      <c r="EO58" s="218" t="str">
        <f t="shared" si="446"/>
        <v/>
      </c>
      <c r="EP58" s="218" t="str">
        <f t="shared" si="446"/>
        <v/>
      </c>
      <c r="EQ58" s="218" t="str">
        <f t="shared" si="446"/>
        <v/>
      </c>
      <c r="ER58" s="218" t="str">
        <f t="shared" si="446"/>
        <v/>
      </c>
      <c r="ES58" s="218" t="str">
        <f t="shared" si="446"/>
        <v/>
      </c>
      <c r="ET58" s="218" t="str">
        <f t="shared" si="446"/>
        <v/>
      </c>
      <c r="EU58" s="218" t="str">
        <f t="shared" si="446"/>
        <v/>
      </c>
      <c r="EV58" s="218" t="str">
        <f t="shared" si="446"/>
        <v/>
      </c>
      <c r="EW58" s="218" t="str">
        <f t="shared" si="446"/>
        <v/>
      </c>
      <c r="EX58" s="218" t="str">
        <f t="shared" si="446"/>
        <v/>
      </c>
      <c r="EY58" s="218" t="str">
        <f t="shared" si="446"/>
        <v/>
      </c>
      <c r="EZ58" s="218" t="str">
        <f t="shared" si="446"/>
        <v/>
      </c>
      <c r="FA58" s="218" t="str">
        <f t="shared" si="446"/>
        <v/>
      </c>
      <c r="FB58" s="218" t="str">
        <f t="shared" si="446"/>
        <v/>
      </c>
      <c r="FC58" s="218" t="str">
        <f t="shared" si="446"/>
        <v/>
      </c>
      <c r="FD58" s="218" t="str">
        <f t="shared" si="446"/>
        <v/>
      </c>
      <c r="FE58" s="218" t="str">
        <f t="shared" si="446"/>
        <v/>
      </c>
      <c r="FF58" s="218" t="str">
        <f t="shared" si="446"/>
        <v/>
      </c>
      <c r="FG58" s="218" t="str">
        <f t="shared" si="446"/>
        <v/>
      </c>
      <c r="FH58" s="218" t="str">
        <f t="shared" si="446"/>
        <v/>
      </c>
      <c r="FI58" s="218" t="str">
        <f t="shared" si="446"/>
        <v/>
      </c>
      <c r="FJ58" s="218" t="str">
        <f t="shared" si="446"/>
        <v/>
      </c>
      <c r="FK58" s="218" t="str">
        <f t="shared" si="446"/>
        <v/>
      </c>
      <c r="FL58" s="218" t="str">
        <f t="shared" ref="FL58:HN58" si="447">IF(SUM(FL216,FL373,FL530,FL687,FL844)=0,"",SUM(FL216,FL373,FL530,FL687,FL844))</f>
        <v/>
      </c>
      <c r="FM58" s="218" t="str">
        <f t="shared" si="447"/>
        <v/>
      </c>
      <c r="FN58" s="218" t="str">
        <f t="shared" si="447"/>
        <v/>
      </c>
      <c r="FO58" s="218" t="str">
        <f t="shared" si="447"/>
        <v/>
      </c>
      <c r="FP58" s="218" t="str">
        <f t="shared" si="447"/>
        <v/>
      </c>
      <c r="FQ58" s="218" t="str">
        <f t="shared" si="447"/>
        <v/>
      </c>
      <c r="FR58" s="218" t="str">
        <f t="shared" si="447"/>
        <v/>
      </c>
      <c r="FS58" s="218" t="str">
        <f t="shared" si="447"/>
        <v/>
      </c>
      <c r="FT58" s="218" t="str">
        <f t="shared" si="447"/>
        <v/>
      </c>
      <c r="FU58" s="218" t="str">
        <f t="shared" si="447"/>
        <v/>
      </c>
      <c r="FV58" s="218" t="str">
        <f t="shared" si="447"/>
        <v/>
      </c>
      <c r="FW58" s="218" t="str">
        <f t="shared" si="447"/>
        <v/>
      </c>
      <c r="FX58" s="218" t="str">
        <f t="shared" si="447"/>
        <v/>
      </c>
      <c r="FY58" s="218" t="str">
        <f t="shared" si="447"/>
        <v/>
      </c>
      <c r="FZ58" s="218" t="str">
        <f t="shared" si="447"/>
        <v/>
      </c>
      <c r="GA58" s="218" t="str">
        <f t="shared" si="447"/>
        <v/>
      </c>
      <c r="GB58" s="218" t="str">
        <f t="shared" si="447"/>
        <v/>
      </c>
      <c r="GC58" s="218" t="str">
        <f t="shared" si="447"/>
        <v/>
      </c>
      <c r="GD58" s="218" t="str">
        <f t="shared" si="447"/>
        <v/>
      </c>
      <c r="GE58" s="218" t="str">
        <f t="shared" si="447"/>
        <v/>
      </c>
      <c r="GF58" s="218" t="str">
        <f t="shared" si="447"/>
        <v/>
      </c>
      <c r="GG58" s="218" t="str">
        <f t="shared" si="447"/>
        <v/>
      </c>
      <c r="GH58" s="218" t="str">
        <f t="shared" si="447"/>
        <v/>
      </c>
      <c r="GI58" s="218" t="str">
        <f t="shared" si="447"/>
        <v/>
      </c>
      <c r="GJ58" s="218" t="str">
        <f t="shared" si="447"/>
        <v/>
      </c>
      <c r="GK58" s="218" t="str">
        <f t="shared" si="447"/>
        <v/>
      </c>
      <c r="GL58" s="218" t="str">
        <f t="shared" si="447"/>
        <v/>
      </c>
      <c r="GM58" s="218" t="str">
        <f t="shared" si="447"/>
        <v/>
      </c>
      <c r="GN58" s="218" t="str">
        <f t="shared" si="447"/>
        <v/>
      </c>
      <c r="GO58" s="218" t="str">
        <f t="shared" si="447"/>
        <v/>
      </c>
      <c r="GP58" s="218" t="str">
        <f t="shared" si="447"/>
        <v/>
      </c>
      <c r="GQ58" s="218" t="str">
        <f t="shared" si="447"/>
        <v/>
      </c>
      <c r="GR58" s="218" t="str">
        <f t="shared" si="447"/>
        <v/>
      </c>
      <c r="GS58" s="218" t="str">
        <f t="shared" si="447"/>
        <v/>
      </c>
      <c r="GT58" s="218" t="str">
        <f t="shared" si="447"/>
        <v/>
      </c>
      <c r="GU58" s="218" t="str">
        <f t="shared" si="447"/>
        <v/>
      </c>
      <c r="GV58" s="218" t="str">
        <f t="shared" si="447"/>
        <v/>
      </c>
      <c r="GW58" s="218" t="str">
        <f t="shared" si="447"/>
        <v/>
      </c>
      <c r="GX58" s="218" t="str">
        <f t="shared" si="447"/>
        <v/>
      </c>
      <c r="GY58" s="218" t="str">
        <f t="shared" si="447"/>
        <v/>
      </c>
      <c r="GZ58" s="218" t="str">
        <f t="shared" si="447"/>
        <v/>
      </c>
      <c r="HA58" s="218" t="str">
        <f t="shared" si="447"/>
        <v/>
      </c>
      <c r="HB58" s="218" t="str">
        <f t="shared" si="447"/>
        <v/>
      </c>
      <c r="HC58" s="218" t="str">
        <f t="shared" si="447"/>
        <v/>
      </c>
      <c r="HD58" s="218" t="str">
        <f t="shared" si="447"/>
        <v/>
      </c>
      <c r="HE58" s="218" t="str">
        <f t="shared" si="447"/>
        <v/>
      </c>
      <c r="HF58" s="218" t="str">
        <f t="shared" si="447"/>
        <v/>
      </c>
      <c r="HG58" s="218" t="str">
        <f t="shared" si="447"/>
        <v/>
      </c>
      <c r="HH58" s="218" t="str">
        <f t="shared" si="447"/>
        <v/>
      </c>
      <c r="HI58" s="218" t="str">
        <f t="shared" si="447"/>
        <v/>
      </c>
      <c r="HJ58" s="218" t="str">
        <f t="shared" si="447"/>
        <v/>
      </c>
      <c r="HK58" s="218" t="str">
        <f t="shared" si="447"/>
        <v/>
      </c>
      <c r="HL58" s="218" t="str">
        <f t="shared" si="447"/>
        <v/>
      </c>
      <c r="HM58" s="218" t="str">
        <f t="shared" si="447"/>
        <v/>
      </c>
      <c r="HN58" s="218" t="str">
        <f t="shared" si="447"/>
        <v/>
      </c>
      <c r="HO58" s="218" t="str">
        <f t="shared" ref="HO58:HQ58" si="448">IF(SUM(HO216,HO373,HO530,HO687,HO844)=0,"",SUM(HO216,HO373,HO530,HO687,HO844))</f>
        <v/>
      </c>
      <c r="HP58" s="218" t="str">
        <f t="shared" si="448"/>
        <v/>
      </c>
      <c r="HQ58" s="218" t="str">
        <f t="shared" si="448"/>
        <v/>
      </c>
    </row>
    <row r="59" spans="1:225" s="73" customFormat="1" ht="18" hidden="1" customHeight="1" x14ac:dyDescent="0.25">
      <c r="A59" s="223" t="str">
        <f t="shared" ref="A59:B59" si="449">IF(A217="","",A217)</f>
        <v/>
      </c>
      <c r="B59" s="173" t="str">
        <f t="shared" si="449"/>
        <v/>
      </c>
      <c r="C59" s="218">
        <f t="shared" si="277"/>
        <v>0</v>
      </c>
      <c r="D59" s="218">
        <f t="shared" si="278"/>
        <v>0</v>
      </c>
      <c r="E59" s="219">
        <f t="shared" ref="E59:F59" si="450">IFERROR(AVERAGE(E217,E374,E531,E688,E845),"")</f>
        <v>0</v>
      </c>
      <c r="F59" s="219">
        <f t="shared" si="450"/>
        <v>0</v>
      </c>
      <c r="G59" s="176" t="str">
        <f t="shared" si="344"/>
        <v/>
      </c>
      <c r="H59" s="176" t="str">
        <f t="shared" si="344"/>
        <v/>
      </c>
      <c r="I59" s="226" t="str">
        <f t="shared" si="344"/>
        <v/>
      </c>
      <c r="J59" s="226" t="str">
        <f t="shared" si="344"/>
        <v/>
      </c>
      <c r="K59" s="227" t="str">
        <f t="shared" si="345"/>
        <v/>
      </c>
      <c r="L59" s="227">
        <f t="shared" si="345"/>
        <v>1</v>
      </c>
      <c r="M59" s="226" t="str">
        <f t="shared" si="346"/>
        <v/>
      </c>
      <c r="N59" s="226" t="str">
        <f t="shared" si="346"/>
        <v/>
      </c>
      <c r="O59" s="491"/>
      <c r="P59" s="218" t="str">
        <f t="shared" ref="P59:BI59" si="451">IF(SUM(P217,P374,P531,P688,P845)=0,"",SUM(P217,P374,P531,P688,P845))</f>
        <v/>
      </c>
      <c r="Q59" s="218" t="str">
        <f t="shared" si="451"/>
        <v/>
      </c>
      <c r="R59" s="218" t="str">
        <f t="shared" si="451"/>
        <v/>
      </c>
      <c r="S59" s="218" t="str">
        <f t="shared" si="451"/>
        <v/>
      </c>
      <c r="T59" s="218" t="str">
        <f t="shared" si="451"/>
        <v/>
      </c>
      <c r="U59" s="218" t="str">
        <f t="shared" si="451"/>
        <v/>
      </c>
      <c r="V59" s="218" t="str">
        <f t="shared" si="451"/>
        <v/>
      </c>
      <c r="W59" s="218" t="str">
        <f t="shared" si="451"/>
        <v/>
      </c>
      <c r="X59" s="218" t="str">
        <f t="shared" si="451"/>
        <v/>
      </c>
      <c r="Y59" s="218" t="str">
        <f t="shared" si="451"/>
        <v/>
      </c>
      <c r="Z59" s="218" t="str">
        <f t="shared" si="451"/>
        <v/>
      </c>
      <c r="AA59" s="218" t="str">
        <f t="shared" si="451"/>
        <v/>
      </c>
      <c r="AB59" s="218" t="str">
        <f t="shared" si="451"/>
        <v/>
      </c>
      <c r="AC59" s="218" t="str">
        <f t="shared" si="451"/>
        <v/>
      </c>
      <c r="AD59" s="218" t="str">
        <f t="shared" si="451"/>
        <v/>
      </c>
      <c r="AE59" s="218" t="str">
        <f t="shared" si="451"/>
        <v/>
      </c>
      <c r="AF59" s="218" t="str">
        <f t="shared" si="451"/>
        <v/>
      </c>
      <c r="AG59" s="218" t="str">
        <f t="shared" si="451"/>
        <v/>
      </c>
      <c r="AH59" s="218" t="str">
        <f t="shared" si="451"/>
        <v/>
      </c>
      <c r="AI59" s="218" t="str">
        <f t="shared" si="451"/>
        <v/>
      </c>
      <c r="AJ59" s="218" t="str">
        <f t="shared" si="451"/>
        <v/>
      </c>
      <c r="AK59" s="218" t="str">
        <f t="shared" si="451"/>
        <v/>
      </c>
      <c r="AL59" s="218" t="str">
        <f t="shared" si="451"/>
        <v/>
      </c>
      <c r="AM59" s="218" t="str">
        <f t="shared" si="451"/>
        <v/>
      </c>
      <c r="AN59" s="218" t="str">
        <f t="shared" si="451"/>
        <v/>
      </c>
      <c r="AO59" s="218" t="str">
        <f t="shared" si="451"/>
        <v/>
      </c>
      <c r="AP59" s="218" t="str">
        <f t="shared" si="451"/>
        <v/>
      </c>
      <c r="AQ59" s="218" t="str">
        <f t="shared" si="451"/>
        <v/>
      </c>
      <c r="AR59" s="218" t="str">
        <f t="shared" si="451"/>
        <v/>
      </c>
      <c r="AS59" s="218" t="str">
        <f t="shared" si="451"/>
        <v/>
      </c>
      <c r="AT59" s="218" t="str">
        <f t="shared" si="451"/>
        <v/>
      </c>
      <c r="AU59" s="218" t="str">
        <f t="shared" si="451"/>
        <v/>
      </c>
      <c r="AV59" s="218" t="str">
        <f t="shared" si="451"/>
        <v/>
      </c>
      <c r="AW59" s="218" t="str">
        <f t="shared" si="451"/>
        <v/>
      </c>
      <c r="AX59" s="218" t="str">
        <f t="shared" si="451"/>
        <v/>
      </c>
      <c r="AY59" s="218" t="str">
        <f t="shared" si="451"/>
        <v/>
      </c>
      <c r="AZ59" s="218" t="str">
        <f t="shared" si="451"/>
        <v/>
      </c>
      <c r="BA59" s="218" t="str">
        <f t="shared" si="451"/>
        <v/>
      </c>
      <c r="BB59" s="218" t="str">
        <f t="shared" si="451"/>
        <v/>
      </c>
      <c r="BC59" s="218" t="str">
        <f t="shared" si="451"/>
        <v/>
      </c>
      <c r="BD59" s="218" t="str">
        <f t="shared" si="451"/>
        <v/>
      </c>
      <c r="BE59" s="218" t="str">
        <f t="shared" si="451"/>
        <v/>
      </c>
      <c r="BF59" s="218" t="str">
        <f t="shared" si="451"/>
        <v/>
      </c>
      <c r="BG59" s="218" t="str">
        <f t="shared" si="451"/>
        <v/>
      </c>
      <c r="BH59" s="218" t="str">
        <f t="shared" si="451"/>
        <v/>
      </c>
      <c r="BI59" s="218" t="str">
        <f t="shared" si="451"/>
        <v/>
      </c>
      <c r="BJ59" s="218" t="str">
        <f t="shared" ref="BJ59:DU59" si="452">IF(SUM(BJ217,BJ374,BJ531,BJ688,BJ845)=0,"",SUM(BJ217,BJ374,BJ531,BJ688,BJ845))</f>
        <v/>
      </c>
      <c r="BK59" s="218" t="str">
        <f t="shared" si="452"/>
        <v/>
      </c>
      <c r="BL59" s="218" t="str">
        <f t="shared" si="452"/>
        <v/>
      </c>
      <c r="BM59" s="218" t="str">
        <f t="shared" si="452"/>
        <v/>
      </c>
      <c r="BN59" s="218" t="str">
        <f t="shared" si="452"/>
        <v/>
      </c>
      <c r="BO59" s="218" t="str">
        <f t="shared" si="452"/>
        <v/>
      </c>
      <c r="BP59" s="218" t="str">
        <f t="shared" si="452"/>
        <v/>
      </c>
      <c r="BQ59" s="218" t="str">
        <f t="shared" si="452"/>
        <v/>
      </c>
      <c r="BR59" s="218" t="str">
        <f t="shared" si="452"/>
        <v/>
      </c>
      <c r="BS59" s="218" t="str">
        <f t="shared" si="452"/>
        <v/>
      </c>
      <c r="BT59" s="218" t="str">
        <f t="shared" si="452"/>
        <v/>
      </c>
      <c r="BU59" s="218" t="str">
        <f t="shared" si="452"/>
        <v/>
      </c>
      <c r="BV59" s="218" t="str">
        <f t="shared" si="452"/>
        <v/>
      </c>
      <c r="BW59" s="218" t="str">
        <f t="shared" si="452"/>
        <v/>
      </c>
      <c r="BX59" s="218" t="str">
        <f t="shared" si="452"/>
        <v/>
      </c>
      <c r="BY59" s="218" t="str">
        <f t="shared" si="452"/>
        <v/>
      </c>
      <c r="BZ59" s="218" t="str">
        <f t="shared" si="452"/>
        <v/>
      </c>
      <c r="CA59" s="218" t="str">
        <f t="shared" si="452"/>
        <v/>
      </c>
      <c r="CB59" s="218" t="str">
        <f t="shared" si="452"/>
        <v/>
      </c>
      <c r="CC59" s="218" t="str">
        <f t="shared" si="452"/>
        <v/>
      </c>
      <c r="CD59" s="218" t="str">
        <f t="shared" si="452"/>
        <v/>
      </c>
      <c r="CE59" s="218" t="str">
        <f t="shared" si="452"/>
        <v/>
      </c>
      <c r="CF59" s="218" t="str">
        <f t="shared" si="452"/>
        <v/>
      </c>
      <c r="CG59" s="218" t="str">
        <f t="shared" si="452"/>
        <v/>
      </c>
      <c r="CH59" s="218" t="str">
        <f t="shared" si="452"/>
        <v/>
      </c>
      <c r="CI59" s="218" t="str">
        <f t="shared" si="452"/>
        <v/>
      </c>
      <c r="CJ59" s="218" t="str">
        <f t="shared" si="452"/>
        <v/>
      </c>
      <c r="CK59" s="218" t="str">
        <f t="shared" si="452"/>
        <v/>
      </c>
      <c r="CL59" s="218" t="str">
        <f t="shared" si="452"/>
        <v/>
      </c>
      <c r="CM59" s="218" t="str">
        <f t="shared" si="452"/>
        <v/>
      </c>
      <c r="CN59" s="218" t="str">
        <f t="shared" si="452"/>
        <v/>
      </c>
      <c r="CO59" s="218" t="str">
        <f t="shared" si="452"/>
        <v/>
      </c>
      <c r="CP59" s="218" t="str">
        <f t="shared" si="452"/>
        <v/>
      </c>
      <c r="CQ59" s="218" t="str">
        <f t="shared" si="452"/>
        <v/>
      </c>
      <c r="CR59" s="218" t="str">
        <f t="shared" si="452"/>
        <v/>
      </c>
      <c r="CS59" s="218" t="str">
        <f t="shared" si="452"/>
        <v/>
      </c>
      <c r="CT59" s="218" t="str">
        <f t="shared" si="452"/>
        <v/>
      </c>
      <c r="CU59" s="218" t="str">
        <f t="shared" si="452"/>
        <v/>
      </c>
      <c r="CV59" s="218" t="str">
        <f t="shared" si="452"/>
        <v/>
      </c>
      <c r="CW59" s="218" t="str">
        <f t="shared" si="452"/>
        <v/>
      </c>
      <c r="CX59" s="218" t="str">
        <f t="shared" si="452"/>
        <v/>
      </c>
      <c r="CY59" s="218" t="str">
        <f t="shared" si="452"/>
        <v/>
      </c>
      <c r="CZ59" s="218" t="str">
        <f t="shared" si="452"/>
        <v/>
      </c>
      <c r="DA59" s="218" t="str">
        <f t="shared" si="452"/>
        <v/>
      </c>
      <c r="DB59" s="218" t="str">
        <f t="shared" si="452"/>
        <v/>
      </c>
      <c r="DC59" s="218" t="str">
        <f t="shared" si="452"/>
        <v/>
      </c>
      <c r="DD59" s="218" t="str">
        <f t="shared" si="452"/>
        <v/>
      </c>
      <c r="DE59" s="218" t="str">
        <f t="shared" si="452"/>
        <v/>
      </c>
      <c r="DF59" s="218" t="str">
        <f t="shared" si="452"/>
        <v/>
      </c>
      <c r="DG59" s="218" t="str">
        <f t="shared" si="452"/>
        <v/>
      </c>
      <c r="DH59" s="218" t="str">
        <f t="shared" si="452"/>
        <v/>
      </c>
      <c r="DI59" s="218" t="str">
        <f t="shared" si="452"/>
        <v/>
      </c>
      <c r="DJ59" s="218" t="str">
        <f t="shared" si="452"/>
        <v/>
      </c>
      <c r="DK59" s="218" t="str">
        <f t="shared" si="452"/>
        <v/>
      </c>
      <c r="DL59" s="218" t="str">
        <f t="shared" si="452"/>
        <v/>
      </c>
      <c r="DM59" s="218" t="str">
        <f t="shared" si="452"/>
        <v/>
      </c>
      <c r="DN59" s="218" t="str">
        <f t="shared" si="452"/>
        <v/>
      </c>
      <c r="DO59" s="218" t="str">
        <f t="shared" si="452"/>
        <v/>
      </c>
      <c r="DP59" s="218" t="str">
        <f t="shared" si="452"/>
        <v/>
      </c>
      <c r="DQ59" s="218" t="str">
        <f t="shared" si="452"/>
        <v/>
      </c>
      <c r="DR59" s="218" t="str">
        <f t="shared" si="452"/>
        <v/>
      </c>
      <c r="DS59" s="218" t="str">
        <f t="shared" si="452"/>
        <v/>
      </c>
      <c r="DT59" s="218" t="str">
        <f t="shared" si="452"/>
        <v/>
      </c>
      <c r="DU59" s="218" t="str">
        <f t="shared" si="452"/>
        <v/>
      </c>
      <c r="DV59" s="218" t="str">
        <f t="shared" ref="DV59:EK59" si="453">IF(SUM(DV217,DV374,DV531,DV688,DV845)=0,"",SUM(DV217,DV374,DV531,DV688,DV845))</f>
        <v/>
      </c>
      <c r="DW59" s="218" t="str">
        <f t="shared" si="453"/>
        <v/>
      </c>
      <c r="DX59" s="218" t="str">
        <f t="shared" si="453"/>
        <v/>
      </c>
      <c r="DY59" s="218" t="str">
        <f t="shared" si="453"/>
        <v/>
      </c>
      <c r="DZ59" s="218" t="str">
        <f t="shared" si="453"/>
        <v/>
      </c>
      <c r="EA59" s="218" t="str">
        <f t="shared" si="453"/>
        <v/>
      </c>
      <c r="EB59" s="218" t="str">
        <f t="shared" si="453"/>
        <v/>
      </c>
      <c r="EC59" s="218" t="str">
        <f t="shared" si="453"/>
        <v/>
      </c>
      <c r="ED59" s="218" t="str">
        <f t="shared" si="453"/>
        <v/>
      </c>
      <c r="EE59" s="218" t="str">
        <f t="shared" si="453"/>
        <v/>
      </c>
      <c r="EF59" s="218" t="str">
        <f t="shared" si="453"/>
        <v/>
      </c>
      <c r="EG59" s="218" t="str">
        <f t="shared" si="453"/>
        <v/>
      </c>
      <c r="EH59" s="218" t="str">
        <f t="shared" si="453"/>
        <v/>
      </c>
      <c r="EI59" s="218" t="str">
        <f t="shared" si="453"/>
        <v/>
      </c>
      <c r="EJ59" s="218" t="str">
        <f t="shared" si="453"/>
        <v/>
      </c>
      <c r="EK59" s="218" t="str">
        <f t="shared" si="453"/>
        <v/>
      </c>
      <c r="EL59" s="218" t="str">
        <f t="shared" ref="EL59:FK59" si="454">IF(SUM(EL217,EL374,EL531,EL688,EL845)=0,"",SUM(EL217,EL374,EL531,EL688,EL845))</f>
        <v/>
      </c>
      <c r="EM59" s="218" t="str">
        <f t="shared" si="454"/>
        <v/>
      </c>
      <c r="EN59" s="218" t="str">
        <f t="shared" si="454"/>
        <v/>
      </c>
      <c r="EO59" s="218" t="str">
        <f t="shared" si="454"/>
        <v/>
      </c>
      <c r="EP59" s="218" t="str">
        <f t="shared" si="454"/>
        <v/>
      </c>
      <c r="EQ59" s="218" t="str">
        <f t="shared" si="454"/>
        <v/>
      </c>
      <c r="ER59" s="218" t="str">
        <f t="shared" si="454"/>
        <v/>
      </c>
      <c r="ES59" s="218" t="str">
        <f t="shared" si="454"/>
        <v/>
      </c>
      <c r="ET59" s="218" t="str">
        <f t="shared" si="454"/>
        <v/>
      </c>
      <c r="EU59" s="218" t="str">
        <f t="shared" si="454"/>
        <v/>
      </c>
      <c r="EV59" s="218" t="str">
        <f t="shared" si="454"/>
        <v/>
      </c>
      <c r="EW59" s="218" t="str">
        <f t="shared" si="454"/>
        <v/>
      </c>
      <c r="EX59" s="218" t="str">
        <f t="shared" si="454"/>
        <v/>
      </c>
      <c r="EY59" s="218" t="str">
        <f t="shared" si="454"/>
        <v/>
      </c>
      <c r="EZ59" s="218" t="str">
        <f t="shared" si="454"/>
        <v/>
      </c>
      <c r="FA59" s="218" t="str">
        <f t="shared" si="454"/>
        <v/>
      </c>
      <c r="FB59" s="218" t="str">
        <f t="shared" si="454"/>
        <v/>
      </c>
      <c r="FC59" s="218" t="str">
        <f t="shared" si="454"/>
        <v/>
      </c>
      <c r="FD59" s="218" t="str">
        <f t="shared" si="454"/>
        <v/>
      </c>
      <c r="FE59" s="218" t="str">
        <f t="shared" si="454"/>
        <v/>
      </c>
      <c r="FF59" s="218" t="str">
        <f t="shared" si="454"/>
        <v/>
      </c>
      <c r="FG59" s="218" t="str">
        <f t="shared" si="454"/>
        <v/>
      </c>
      <c r="FH59" s="218" t="str">
        <f t="shared" si="454"/>
        <v/>
      </c>
      <c r="FI59" s="218" t="str">
        <f t="shared" si="454"/>
        <v/>
      </c>
      <c r="FJ59" s="218" t="str">
        <f t="shared" si="454"/>
        <v/>
      </c>
      <c r="FK59" s="218" t="str">
        <f t="shared" si="454"/>
        <v/>
      </c>
      <c r="FL59" s="218" t="str">
        <f t="shared" ref="FL59:HN59" si="455">IF(SUM(FL217,FL374,FL531,FL688,FL845)=0,"",SUM(FL217,FL374,FL531,FL688,FL845))</f>
        <v/>
      </c>
      <c r="FM59" s="218" t="str">
        <f t="shared" si="455"/>
        <v/>
      </c>
      <c r="FN59" s="218" t="str">
        <f t="shared" si="455"/>
        <v/>
      </c>
      <c r="FO59" s="218" t="str">
        <f t="shared" si="455"/>
        <v/>
      </c>
      <c r="FP59" s="218" t="str">
        <f t="shared" si="455"/>
        <v/>
      </c>
      <c r="FQ59" s="218" t="str">
        <f t="shared" si="455"/>
        <v/>
      </c>
      <c r="FR59" s="218" t="str">
        <f t="shared" si="455"/>
        <v/>
      </c>
      <c r="FS59" s="218" t="str">
        <f t="shared" si="455"/>
        <v/>
      </c>
      <c r="FT59" s="218" t="str">
        <f t="shared" si="455"/>
        <v/>
      </c>
      <c r="FU59" s="218" t="str">
        <f t="shared" si="455"/>
        <v/>
      </c>
      <c r="FV59" s="218" t="str">
        <f t="shared" si="455"/>
        <v/>
      </c>
      <c r="FW59" s="218" t="str">
        <f t="shared" si="455"/>
        <v/>
      </c>
      <c r="FX59" s="218" t="str">
        <f t="shared" si="455"/>
        <v/>
      </c>
      <c r="FY59" s="218" t="str">
        <f t="shared" si="455"/>
        <v/>
      </c>
      <c r="FZ59" s="218" t="str">
        <f t="shared" si="455"/>
        <v/>
      </c>
      <c r="GA59" s="218" t="str">
        <f t="shared" si="455"/>
        <v/>
      </c>
      <c r="GB59" s="218" t="str">
        <f t="shared" si="455"/>
        <v/>
      </c>
      <c r="GC59" s="218" t="str">
        <f t="shared" si="455"/>
        <v/>
      </c>
      <c r="GD59" s="218" t="str">
        <f t="shared" si="455"/>
        <v/>
      </c>
      <c r="GE59" s="218" t="str">
        <f t="shared" si="455"/>
        <v/>
      </c>
      <c r="GF59" s="218" t="str">
        <f t="shared" si="455"/>
        <v/>
      </c>
      <c r="GG59" s="218" t="str">
        <f t="shared" si="455"/>
        <v/>
      </c>
      <c r="GH59" s="218" t="str">
        <f t="shared" si="455"/>
        <v/>
      </c>
      <c r="GI59" s="218" t="str">
        <f t="shared" si="455"/>
        <v/>
      </c>
      <c r="GJ59" s="218" t="str">
        <f t="shared" si="455"/>
        <v/>
      </c>
      <c r="GK59" s="218" t="str">
        <f t="shared" si="455"/>
        <v/>
      </c>
      <c r="GL59" s="218" t="str">
        <f t="shared" si="455"/>
        <v/>
      </c>
      <c r="GM59" s="218" t="str">
        <f t="shared" si="455"/>
        <v/>
      </c>
      <c r="GN59" s="218" t="str">
        <f t="shared" si="455"/>
        <v/>
      </c>
      <c r="GO59" s="218" t="str">
        <f t="shared" si="455"/>
        <v/>
      </c>
      <c r="GP59" s="218" t="str">
        <f t="shared" si="455"/>
        <v/>
      </c>
      <c r="GQ59" s="218" t="str">
        <f t="shared" si="455"/>
        <v/>
      </c>
      <c r="GR59" s="218" t="str">
        <f t="shared" si="455"/>
        <v/>
      </c>
      <c r="GS59" s="218" t="str">
        <f t="shared" si="455"/>
        <v/>
      </c>
      <c r="GT59" s="218" t="str">
        <f t="shared" si="455"/>
        <v/>
      </c>
      <c r="GU59" s="218" t="str">
        <f t="shared" si="455"/>
        <v/>
      </c>
      <c r="GV59" s="218" t="str">
        <f t="shared" si="455"/>
        <v/>
      </c>
      <c r="GW59" s="218" t="str">
        <f t="shared" si="455"/>
        <v/>
      </c>
      <c r="GX59" s="218" t="str">
        <f t="shared" si="455"/>
        <v/>
      </c>
      <c r="GY59" s="218" t="str">
        <f t="shared" si="455"/>
        <v/>
      </c>
      <c r="GZ59" s="218" t="str">
        <f t="shared" si="455"/>
        <v/>
      </c>
      <c r="HA59" s="218" t="str">
        <f t="shared" si="455"/>
        <v/>
      </c>
      <c r="HB59" s="218" t="str">
        <f t="shared" si="455"/>
        <v/>
      </c>
      <c r="HC59" s="218" t="str">
        <f t="shared" si="455"/>
        <v/>
      </c>
      <c r="HD59" s="218" t="str">
        <f t="shared" si="455"/>
        <v/>
      </c>
      <c r="HE59" s="218" t="str">
        <f t="shared" si="455"/>
        <v/>
      </c>
      <c r="HF59" s="218" t="str">
        <f t="shared" si="455"/>
        <v/>
      </c>
      <c r="HG59" s="218" t="str">
        <f t="shared" si="455"/>
        <v/>
      </c>
      <c r="HH59" s="218" t="str">
        <f t="shared" si="455"/>
        <v/>
      </c>
      <c r="HI59" s="218" t="str">
        <f t="shared" si="455"/>
        <v/>
      </c>
      <c r="HJ59" s="218" t="str">
        <f t="shared" si="455"/>
        <v/>
      </c>
      <c r="HK59" s="218" t="str">
        <f t="shared" si="455"/>
        <v/>
      </c>
      <c r="HL59" s="218" t="str">
        <f t="shared" si="455"/>
        <v/>
      </c>
      <c r="HM59" s="218" t="str">
        <f t="shared" si="455"/>
        <v/>
      </c>
      <c r="HN59" s="218" t="str">
        <f t="shared" si="455"/>
        <v/>
      </c>
      <c r="HO59" s="218" t="str">
        <f t="shared" ref="HO59:HQ59" si="456">IF(SUM(HO217,HO374,HO531,HO688,HO845)=0,"",SUM(HO217,HO374,HO531,HO688,HO845))</f>
        <v/>
      </c>
      <c r="HP59" s="218" t="str">
        <f t="shared" si="456"/>
        <v/>
      </c>
      <c r="HQ59" s="218" t="str">
        <f t="shared" si="456"/>
        <v/>
      </c>
    </row>
    <row r="60" spans="1:225" s="73" customFormat="1" ht="18" hidden="1" customHeight="1" x14ac:dyDescent="0.25">
      <c r="A60" s="223" t="str">
        <f t="shared" ref="A60:B60" si="457">IF(A218="","",A218)</f>
        <v/>
      </c>
      <c r="B60" s="173" t="str">
        <f t="shared" si="457"/>
        <v/>
      </c>
      <c r="C60" s="218">
        <f t="shared" si="277"/>
        <v>0</v>
      </c>
      <c r="D60" s="218">
        <f t="shared" si="278"/>
        <v>0</v>
      </c>
      <c r="E60" s="219">
        <f t="shared" ref="E60:F60" si="458">IFERROR(AVERAGE(E218,E375,E532,E689,E846),"")</f>
        <v>0</v>
      </c>
      <c r="F60" s="219">
        <f t="shared" si="458"/>
        <v>0</v>
      </c>
      <c r="G60" s="176" t="str">
        <f t="shared" si="344"/>
        <v/>
      </c>
      <c r="H60" s="176" t="str">
        <f t="shared" si="344"/>
        <v/>
      </c>
      <c r="I60" s="226" t="str">
        <f t="shared" si="344"/>
        <v/>
      </c>
      <c r="J60" s="226" t="str">
        <f t="shared" si="344"/>
        <v/>
      </c>
      <c r="K60" s="227" t="str">
        <f t="shared" si="345"/>
        <v/>
      </c>
      <c r="L60" s="227">
        <f t="shared" si="345"/>
        <v>1</v>
      </c>
      <c r="M60" s="226" t="str">
        <f t="shared" si="346"/>
        <v/>
      </c>
      <c r="N60" s="226" t="str">
        <f t="shared" si="346"/>
        <v/>
      </c>
      <c r="O60" s="491"/>
      <c r="P60" s="218" t="str">
        <f t="shared" ref="P60:BI60" si="459">IF(SUM(P218,P375,P532,P689,P846)=0,"",SUM(P218,P375,P532,P689,P846))</f>
        <v/>
      </c>
      <c r="Q60" s="218" t="str">
        <f t="shared" si="459"/>
        <v/>
      </c>
      <c r="R60" s="218" t="str">
        <f t="shared" si="459"/>
        <v/>
      </c>
      <c r="S60" s="218" t="str">
        <f t="shared" si="459"/>
        <v/>
      </c>
      <c r="T60" s="218" t="str">
        <f t="shared" si="459"/>
        <v/>
      </c>
      <c r="U60" s="218" t="str">
        <f t="shared" si="459"/>
        <v/>
      </c>
      <c r="V60" s="218" t="str">
        <f t="shared" si="459"/>
        <v/>
      </c>
      <c r="W60" s="218" t="str">
        <f t="shared" si="459"/>
        <v/>
      </c>
      <c r="X60" s="218" t="str">
        <f t="shared" si="459"/>
        <v/>
      </c>
      <c r="Y60" s="218" t="str">
        <f t="shared" si="459"/>
        <v/>
      </c>
      <c r="Z60" s="218" t="str">
        <f t="shared" si="459"/>
        <v/>
      </c>
      <c r="AA60" s="218" t="str">
        <f t="shared" si="459"/>
        <v/>
      </c>
      <c r="AB60" s="218" t="str">
        <f t="shared" si="459"/>
        <v/>
      </c>
      <c r="AC60" s="218" t="str">
        <f t="shared" si="459"/>
        <v/>
      </c>
      <c r="AD60" s="218" t="str">
        <f t="shared" si="459"/>
        <v/>
      </c>
      <c r="AE60" s="218" t="str">
        <f t="shared" si="459"/>
        <v/>
      </c>
      <c r="AF60" s="218" t="str">
        <f t="shared" si="459"/>
        <v/>
      </c>
      <c r="AG60" s="218" t="str">
        <f t="shared" si="459"/>
        <v/>
      </c>
      <c r="AH60" s="218" t="str">
        <f t="shared" si="459"/>
        <v/>
      </c>
      <c r="AI60" s="218" t="str">
        <f t="shared" si="459"/>
        <v/>
      </c>
      <c r="AJ60" s="218" t="str">
        <f t="shared" si="459"/>
        <v/>
      </c>
      <c r="AK60" s="218" t="str">
        <f t="shared" si="459"/>
        <v/>
      </c>
      <c r="AL60" s="218" t="str">
        <f t="shared" si="459"/>
        <v/>
      </c>
      <c r="AM60" s="218" t="str">
        <f t="shared" si="459"/>
        <v/>
      </c>
      <c r="AN60" s="218" t="str">
        <f t="shared" si="459"/>
        <v/>
      </c>
      <c r="AO60" s="218" t="str">
        <f t="shared" si="459"/>
        <v/>
      </c>
      <c r="AP60" s="218" t="str">
        <f t="shared" si="459"/>
        <v/>
      </c>
      <c r="AQ60" s="218" t="str">
        <f t="shared" si="459"/>
        <v/>
      </c>
      <c r="AR60" s="218" t="str">
        <f t="shared" si="459"/>
        <v/>
      </c>
      <c r="AS60" s="218" t="str">
        <f t="shared" si="459"/>
        <v/>
      </c>
      <c r="AT60" s="218" t="str">
        <f t="shared" si="459"/>
        <v/>
      </c>
      <c r="AU60" s="218" t="str">
        <f t="shared" si="459"/>
        <v/>
      </c>
      <c r="AV60" s="218" t="str">
        <f t="shared" si="459"/>
        <v/>
      </c>
      <c r="AW60" s="218" t="str">
        <f t="shared" si="459"/>
        <v/>
      </c>
      <c r="AX60" s="218" t="str">
        <f t="shared" si="459"/>
        <v/>
      </c>
      <c r="AY60" s="218" t="str">
        <f t="shared" si="459"/>
        <v/>
      </c>
      <c r="AZ60" s="218" t="str">
        <f t="shared" si="459"/>
        <v/>
      </c>
      <c r="BA60" s="218" t="str">
        <f t="shared" si="459"/>
        <v/>
      </c>
      <c r="BB60" s="218" t="str">
        <f t="shared" si="459"/>
        <v/>
      </c>
      <c r="BC60" s="218" t="str">
        <f t="shared" si="459"/>
        <v/>
      </c>
      <c r="BD60" s="218" t="str">
        <f t="shared" si="459"/>
        <v/>
      </c>
      <c r="BE60" s="218" t="str">
        <f t="shared" si="459"/>
        <v/>
      </c>
      <c r="BF60" s="218" t="str">
        <f t="shared" si="459"/>
        <v/>
      </c>
      <c r="BG60" s="218" t="str">
        <f t="shared" si="459"/>
        <v/>
      </c>
      <c r="BH60" s="218" t="str">
        <f t="shared" si="459"/>
        <v/>
      </c>
      <c r="BI60" s="218" t="str">
        <f t="shared" si="459"/>
        <v/>
      </c>
      <c r="BJ60" s="218" t="str">
        <f t="shared" ref="BJ60:DU60" si="460">IF(SUM(BJ218,BJ375,BJ532,BJ689,BJ846)=0,"",SUM(BJ218,BJ375,BJ532,BJ689,BJ846))</f>
        <v/>
      </c>
      <c r="BK60" s="218" t="str">
        <f t="shared" si="460"/>
        <v/>
      </c>
      <c r="BL60" s="218" t="str">
        <f t="shared" si="460"/>
        <v/>
      </c>
      <c r="BM60" s="218" t="str">
        <f t="shared" si="460"/>
        <v/>
      </c>
      <c r="BN60" s="218" t="str">
        <f t="shared" si="460"/>
        <v/>
      </c>
      <c r="BO60" s="218" t="str">
        <f t="shared" si="460"/>
        <v/>
      </c>
      <c r="BP60" s="218" t="str">
        <f t="shared" si="460"/>
        <v/>
      </c>
      <c r="BQ60" s="218" t="str">
        <f t="shared" si="460"/>
        <v/>
      </c>
      <c r="BR60" s="218" t="str">
        <f t="shared" si="460"/>
        <v/>
      </c>
      <c r="BS60" s="218" t="str">
        <f t="shared" si="460"/>
        <v/>
      </c>
      <c r="BT60" s="218" t="str">
        <f t="shared" si="460"/>
        <v/>
      </c>
      <c r="BU60" s="218" t="str">
        <f t="shared" si="460"/>
        <v/>
      </c>
      <c r="BV60" s="218" t="str">
        <f t="shared" si="460"/>
        <v/>
      </c>
      <c r="BW60" s="218" t="str">
        <f t="shared" si="460"/>
        <v/>
      </c>
      <c r="BX60" s="218" t="str">
        <f t="shared" si="460"/>
        <v/>
      </c>
      <c r="BY60" s="218" t="str">
        <f t="shared" si="460"/>
        <v/>
      </c>
      <c r="BZ60" s="218" t="str">
        <f t="shared" si="460"/>
        <v/>
      </c>
      <c r="CA60" s="218" t="str">
        <f t="shared" si="460"/>
        <v/>
      </c>
      <c r="CB60" s="218" t="str">
        <f t="shared" si="460"/>
        <v/>
      </c>
      <c r="CC60" s="218" t="str">
        <f t="shared" si="460"/>
        <v/>
      </c>
      <c r="CD60" s="218" t="str">
        <f t="shared" si="460"/>
        <v/>
      </c>
      <c r="CE60" s="218" t="str">
        <f t="shared" si="460"/>
        <v/>
      </c>
      <c r="CF60" s="218" t="str">
        <f t="shared" si="460"/>
        <v/>
      </c>
      <c r="CG60" s="218" t="str">
        <f t="shared" si="460"/>
        <v/>
      </c>
      <c r="CH60" s="218" t="str">
        <f t="shared" si="460"/>
        <v/>
      </c>
      <c r="CI60" s="218" t="str">
        <f t="shared" si="460"/>
        <v/>
      </c>
      <c r="CJ60" s="218" t="str">
        <f t="shared" si="460"/>
        <v/>
      </c>
      <c r="CK60" s="218" t="str">
        <f t="shared" si="460"/>
        <v/>
      </c>
      <c r="CL60" s="218" t="str">
        <f t="shared" si="460"/>
        <v/>
      </c>
      <c r="CM60" s="218" t="str">
        <f t="shared" si="460"/>
        <v/>
      </c>
      <c r="CN60" s="218" t="str">
        <f t="shared" si="460"/>
        <v/>
      </c>
      <c r="CO60" s="218" t="str">
        <f t="shared" si="460"/>
        <v/>
      </c>
      <c r="CP60" s="218" t="str">
        <f t="shared" si="460"/>
        <v/>
      </c>
      <c r="CQ60" s="218" t="str">
        <f t="shared" si="460"/>
        <v/>
      </c>
      <c r="CR60" s="218" t="str">
        <f t="shared" si="460"/>
        <v/>
      </c>
      <c r="CS60" s="218" t="str">
        <f t="shared" si="460"/>
        <v/>
      </c>
      <c r="CT60" s="218" t="str">
        <f t="shared" si="460"/>
        <v/>
      </c>
      <c r="CU60" s="218" t="str">
        <f t="shared" si="460"/>
        <v/>
      </c>
      <c r="CV60" s="218" t="str">
        <f t="shared" si="460"/>
        <v/>
      </c>
      <c r="CW60" s="218" t="str">
        <f t="shared" si="460"/>
        <v/>
      </c>
      <c r="CX60" s="218" t="str">
        <f t="shared" si="460"/>
        <v/>
      </c>
      <c r="CY60" s="218" t="str">
        <f t="shared" si="460"/>
        <v/>
      </c>
      <c r="CZ60" s="218" t="str">
        <f t="shared" si="460"/>
        <v/>
      </c>
      <c r="DA60" s="218" t="str">
        <f t="shared" si="460"/>
        <v/>
      </c>
      <c r="DB60" s="218" t="str">
        <f t="shared" si="460"/>
        <v/>
      </c>
      <c r="DC60" s="218" t="str">
        <f t="shared" si="460"/>
        <v/>
      </c>
      <c r="DD60" s="218" t="str">
        <f t="shared" si="460"/>
        <v/>
      </c>
      <c r="DE60" s="218" t="str">
        <f t="shared" si="460"/>
        <v/>
      </c>
      <c r="DF60" s="218" t="str">
        <f t="shared" si="460"/>
        <v/>
      </c>
      <c r="DG60" s="218" t="str">
        <f t="shared" si="460"/>
        <v/>
      </c>
      <c r="DH60" s="218" t="str">
        <f t="shared" si="460"/>
        <v/>
      </c>
      <c r="DI60" s="218" t="str">
        <f t="shared" si="460"/>
        <v/>
      </c>
      <c r="DJ60" s="218" t="str">
        <f t="shared" si="460"/>
        <v/>
      </c>
      <c r="DK60" s="218" t="str">
        <f t="shared" si="460"/>
        <v/>
      </c>
      <c r="DL60" s="218" t="str">
        <f t="shared" si="460"/>
        <v/>
      </c>
      <c r="DM60" s="218" t="str">
        <f t="shared" si="460"/>
        <v/>
      </c>
      <c r="DN60" s="218" t="str">
        <f t="shared" si="460"/>
        <v/>
      </c>
      <c r="DO60" s="218" t="str">
        <f t="shared" si="460"/>
        <v/>
      </c>
      <c r="DP60" s="218" t="str">
        <f t="shared" si="460"/>
        <v/>
      </c>
      <c r="DQ60" s="218" t="str">
        <f t="shared" si="460"/>
        <v/>
      </c>
      <c r="DR60" s="218" t="str">
        <f t="shared" si="460"/>
        <v/>
      </c>
      <c r="DS60" s="218" t="str">
        <f t="shared" si="460"/>
        <v/>
      </c>
      <c r="DT60" s="218" t="str">
        <f t="shared" si="460"/>
        <v/>
      </c>
      <c r="DU60" s="218" t="str">
        <f t="shared" si="460"/>
        <v/>
      </c>
      <c r="DV60" s="218" t="str">
        <f t="shared" ref="DV60:EK60" si="461">IF(SUM(DV218,DV375,DV532,DV689,DV846)=0,"",SUM(DV218,DV375,DV532,DV689,DV846))</f>
        <v/>
      </c>
      <c r="DW60" s="218" t="str">
        <f t="shared" si="461"/>
        <v/>
      </c>
      <c r="DX60" s="218" t="str">
        <f t="shared" si="461"/>
        <v/>
      </c>
      <c r="DY60" s="218" t="str">
        <f t="shared" si="461"/>
        <v/>
      </c>
      <c r="DZ60" s="218" t="str">
        <f t="shared" si="461"/>
        <v/>
      </c>
      <c r="EA60" s="218" t="str">
        <f t="shared" si="461"/>
        <v/>
      </c>
      <c r="EB60" s="218" t="str">
        <f t="shared" si="461"/>
        <v/>
      </c>
      <c r="EC60" s="218" t="str">
        <f t="shared" si="461"/>
        <v/>
      </c>
      <c r="ED60" s="218" t="str">
        <f t="shared" si="461"/>
        <v/>
      </c>
      <c r="EE60" s="218" t="str">
        <f t="shared" si="461"/>
        <v/>
      </c>
      <c r="EF60" s="218" t="str">
        <f t="shared" si="461"/>
        <v/>
      </c>
      <c r="EG60" s="218" t="str">
        <f t="shared" si="461"/>
        <v/>
      </c>
      <c r="EH60" s="218" t="str">
        <f t="shared" si="461"/>
        <v/>
      </c>
      <c r="EI60" s="218" t="str">
        <f t="shared" si="461"/>
        <v/>
      </c>
      <c r="EJ60" s="218" t="str">
        <f t="shared" si="461"/>
        <v/>
      </c>
      <c r="EK60" s="218" t="str">
        <f t="shared" si="461"/>
        <v/>
      </c>
      <c r="EL60" s="218" t="str">
        <f t="shared" ref="EL60:FK60" si="462">IF(SUM(EL218,EL375,EL532,EL689,EL846)=0,"",SUM(EL218,EL375,EL532,EL689,EL846))</f>
        <v/>
      </c>
      <c r="EM60" s="218" t="str">
        <f t="shared" si="462"/>
        <v/>
      </c>
      <c r="EN60" s="218" t="str">
        <f t="shared" si="462"/>
        <v/>
      </c>
      <c r="EO60" s="218" t="str">
        <f t="shared" si="462"/>
        <v/>
      </c>
      <c r="EP60" s="218" t="str">
        <f t="shared" si="462"/>
        <v/>
      </c>
      <c r="EQ60" s="218" t="str">
        <f t="shared" si="462"/>
        <v/>
      </c>
      <c r="ER60" s="218" t="str">
        <f t="shared" si="462"/>
        <v/>
      </c>
      <c r="ES60" s="218" t="str">
        <f t="shared" si="462"/>
        <v/>
      </c>
      <c r="ET60" s="218" t="str">
        <f t="shared" si="462"/>
        <v/>
      </c>
      <c r="EU60" s="218" t="str">
        <f t="shared" si="462"/>
        <v/>
      </c>
      <c r="EV60" s="218" t="str">
        <f t="shared" si="462"/>
        <v/>
      </c>
      <c r="EW60" s="218" t="str">
        <f t="shared" si="462"/>
        <v/>
      </c>
      <c r="EX60" s="218" t="str">
        <f t="shared" si="462"/>
        <v/>
      </c>
      <c r="EY60" s="218" t="str">
        <f t="shared" si="462"/>
        <v/>
      </c>
      <c r="EZ60" s="218" t="str">
        <f t="shared" si="462"/>
        <v/>
      </c>
      <c r="FA60" s="218" t="str">
        <f t="shared" si="462"/>
        <v/>
      </c>
      <c r="FB60" s="218" t="str">
        <f t="shared" si="462"/>
        <v/>
      </c>
      <c r="FC60" s="218" t="str">
        <f t="shared" si="462"/>
        <v/>
      </c>
      <c r="FD60" s="218" t="str">
        <f t="shared" si="462"/>
        <v/>
      </c>
      <c r="FE60" s="218" t="str">
        <f t="shared" si="462"/>
        <v/>
      </c>
      <c r="FF60" s="218" t="str">
        <f t="shared" si="462"/>
        <v/>
      </c>
      <c r="FG60" s="218" t="str">
        <f t="shared" si="462"/>
        <v/>
      </c>
      <c r="FH60" s="218" t="str">
        <f t="shared" si="462"/>
        <v/>
      </c>
      <c r="FI60" s="218" t="str">
        <f t="shared" si="462"/>
        <v/>
      </c>
      <c r="FJ60" s="218" t="str">
        <f t="shared" si="462"/>
        <v/>
      </c>
      <c r="FK60" s="218" t="str">
        <f t="shared" si="462"/>
        <v/>
      </c>
      <c r="FL60" s="218" t="str">
        <f t="shared" ref="FL60:HN60" si="463">IF(SUM(FL218,FL375,FL532,FL689,FL846)=0,"",SUM(FL218,FL375,FL532,FL689,FL846))</f>
        <v/>
      </c>
      <c r="FM60" s="218" t="str">
        <f t="shared" si="463"/>
        <v/>
      </c>
      <c r="FN60" s="218" t="str">
        <f t="shared" si="463"/>
        <v/>
      </c>
      <c r="FO60" s="218" t="str">
        <f t="shared" si="463"/>
        <v/>
      </c>
      <c r="FP60" s="218" t="str">
        <f t="shared" si="463"/>
        <v/>
      </c>
      <c r="FQ60" s="218" t="str">
        <f t="shared" si="463"/>
        <v/>
      </c>
      <c r="FR60" s="218" t="str">
        <f t="shared" si="463"/>
        <v/>
      </c>
      <c r="FS60" s="218" t="str">
        <f t="shared" si="463"/>
        <v/>
      </c>
      <c r="FT60" s="218" t="str">
        <f t="shared" si="463"/>
        <v/>
      </c>
      <c r="FU60" s="218" t="str">
        <f t="shared" si="463"/>
        <v/>
      </c>
      <c r="FV60" s="218" t="str">
        <f t="shared" si="463"/>
        <v/>
      </c>
      <c r="FW60" s="218" t="str">
        <f t="shared" si="463"/>
        <v/>
      </c>
      <c r="FX60" s="218" t="str">
        <f t="shared" si="463"/>
        <v/>
      </c>
      <c r="FY60" s="218" t="str">
        <f t="shared" si="463"/>
        <v/>
      </c>
      <c r="FZ60" s="218" t="str">
        <f t="shared" si="463"/>
        <v/>
      </c>
      <c r="GA60" s="218" t="str">
        <f t="shared" si="463"/>
        <v/>
      </c>
      <c r="GB60" s="218" t="str">
        <f t="shared" si="463"/>
        <v/>
      </c>
      <c r="GC60" s="218" t="str">
        <f t="shared" si="463"/>
        <v/>
      </c>
      <c r="GD60" s="218" t="str">
        <f t="shared" si="463"/>
        <v/>
      </c>
      <c r="GE60" s="218" t="str">
        <f t="shared" si="463"/>
        <v/>
      </c>
      <c r="GF60" s="218" t="str">
        <f t="shared" si="463"/>
        <v/>
      </c>
      <c r="GG60" s="218" t="str">
        <f t="shared" si="463"/>
        <v/>
      </c>
      <c r="GH60" s="218" t="str">
        <f t="shared" si="463"/>
        <v/>
      </c>
      <c r="GI60" s="218" t="str">
        <f t="shared" si="463"/>
        <v/>
      </c>
      <c r="GJ60" s="218" t="str">
        <f t="shared" si="463"/>
        <v/>
      </c>
      <c r="GK60" s="218" t="str">
        <f t="shared" si="463"/>
        <v/>
      </c>
      <c r="GL60" s="218" t="str">
        <f t="shared" si="463"/>
        <v/>
      </c>
      <c r="GM60" s="218" t="str">
        <f t="shared" si="463"/>
        <v/>
      </c>
      <c r="GN60" s="218" t="str">
        <f t="shared" si="463"/>
        <v/>
      </c>
      <c r="GO60" s="218" t="str">
        <f t="shared" si="463"/>
        <v/>
      </c>
      <c r="GP60" s="218" t="str">
        <f t="shared" si="463"/>
        <v/>
      </c>
      <c r="GQ60" s="218" t="str">
        <f t="shared" si="463"/>
        <v/>
      </c>
      <c r="GR60" s="218" t="str">
        <f t="shared" si="463"/>
        <v/>
      </c>
      <c r="GS60" s="218" t="str">
        <f t="shared" si="463"/>
        <v/>
      </c>
      <c r="GT60" s="218" t="str">
        <f t="shared" si="463"/>
        <v/>
      </c>
      <c r="GU60" s="218" t="str">
        <f t="shared" si="463"/>
        <v/>
      </c>
      <c r="GV60" s="218" t="str">
        <f t="shared" si="463"/>
        <v/>
      </c>
      <c r="GW60" s="218" t="str">
        <f t="shared" si="463"/>
        <v/>
      </c>
      <c r="GX60" s="218" t="str">
        <f t="shared" si="463"/>
        <v/>
      </c>
      <c r="GY60" s="218" t="str">
        <f t="shared" si="463"/>
        <v/>
      </c>
      <c r="GZ60" s="218" t="str">
        <f t="shared" si="463"/>
        <v/>
      </c>
      <c r="HA60" s="218" t="str">
        <f t="shared" si="463"/>
        <v/>
      </c>
      <c r="HB60" s="218" t="str">
        <f t="shared" si="463"/>
        <v/>
      </c>
      <c r="HC60" s="218" t="str">
        <f t="shared" si="463"/>
        <v/>
      </c>
      <c r="HD60" s="218" t="str">
        <f t="shared" si="463"/>
        <v/>
      </c>
      <c r="HE60" s="218" t="str">
        <f t="shared" si="463"/>
        <v/>
      </c>
      <c r="HF60" s="218" t="str">
        <f t="shared" si="463"/>
        <v/>
      </c>
      <c r="HG60" s="218" t="str">
        <f t="shared" si="463"/>
        <v/>
      </c>
      <c r="HH60" s="218" t="str">
        <f t="shared" si="463"/>
        <v/>
      </c>
      <c r="HI60" s="218" t="str">
        <f t="shared" si="463"/>
        <v/>
      </c>
      <c r="HJ60" s="218" t="str">
        <f t="shared" si="463"/>
        <v/>
      </c>
      <c r="HK60" s="218" t="str">
        <f t="shared" si="463"/>
        <v/>
      </c>
      <c r="HL60" s="218" t="str">
        <f t="shared" si="463"/>
        <v/>
      </c>
      <c r="HM60" s="218" t="str">
        <f t="shared" si="463"/>
        <v/>
      </c>
      <c r="HN60" s="218" t="str">
        <f t="shared" si="463"/>
        <v/>
      </c>
      <c r="HO60" s="218" t="str">
        <f t="shared" ref="HO60:HQ60" si="464">IF(SUM(HO218,HO375,HO532,HO689,HO846)=0,"",SUM(HO218,HO375,HO532,HO689,HO846))</f>
        <v/>
      </c>
      <c r="HP60" s="218" t="str">
        <f t="shared" si="464"/>
        <v/>
      </c>
      <c r="HQ60" s="218" t="str">
        <f t="shared" si="464"/>
        <v/>
      </c>
    </row>
    <row r="61" spans="1:225" s="73" customFormat="1" ht="18" hidden="1" customHeight="1" x14ac:dyDescent="0.25">
      <c r="A61" s="223" t="str">
        <f t="shared" ref="A61:B61" si="465">IF(A219="","",A219)</f>
        <v/>
      </c>
      <c r="B61" s="173" t="str">
        <f t="shared" si="465"/>
        <v/>
      </c>
      <c r="C61" s="218">
        <f t="shared" si="277"/>
        <v>0</v>
      </c>
      <c r="D61" s="218">
        <f t="shared" si="278"/>
        <v>0</v>
      </c>
      <c r="E61" s="219">
        <f t="shared" ref="E61:F61" si="466">IFERROR(AVERAGE(E219,E376,E533,E690,E847),"")</f>
        <v>0</v>
      </c>
      <c r="F61" s="219">
        <f t="shared" si="466"/>
        <v>0</v>
      </c>
      <c r="G61" s="176" t="str">
        <f t="shared" si="344"/>
        <v/>
      </c>
      <c r="H61" s="176" t="str">
        <f t="shared" si="344"/>
        <v/>
      </c>
      <c r="I61" s="226" t="str">
        <f t="shared" si="344"/>
        <v/>
      </c>
      <c r="J61" s="226" t="str">
        <f t="shared" si="344"/>
        <v/>
      </c>
      <c r="K61" s="227" t="str">
        <f t="shared" si="345"/>
        <v/>
      </c>
      <c r="L61" s="227">
        <f t="shared" si="345"/>
        <v>1</v>
      </c>
      <c r="M61" s="226" t="str">
        <f t="shared" si="346"/>
        <v/>
      </c>
      <c r="N61" s="226" t="str">
        <f t="shared" si="346"/>
        <v/>
      </c>
      <c r="O61" s="491"/>
      <c r="P61" s="218" t="str">
        <f t="shared" ref="P61:BI61" si="467">IF(SUM(P219,P376,P533,P690,P847)=0,"",SUM(P219,P376,P533,P690,P847))</f>
        <v/>
      </c>
      <c r="Q61" s="218" t="str">
        <f t="shared" si="467"/>
        <v/>
      </c>
      <c r="R61" s="218" t="str">
        <f t="shared" si="467"/>
        <v/>
      </c>
      <c r="S61" s="218" t="str">
        <f t="shared" si="467"/>
        <v/>
      </c>
      <c r="T61" s="218" t="str">
        <f t="shared" si="467"/>
        <v/>
      </c>
      <c r="U61" s="218" t="str">
        <f t="shared" si="467"/>
        <v/>
      </c>
      <c r="V61" s="218" t="str">
        <f t="shared" si="467"/>
        <v/>
      </c>
      <c r="W61" s="218" t="str">
        <f t="shared" si="467"/>
        <v/>
      </c>
      <c r="X61" s="218" t="str">
        <f t="shared" si="467"/>
        <v/>
      </c>
      <c r="Y61" s="218" t="str">
        <f t="shared" si="467"/>
        <v/>
      </c>
      <c r="Z61" s="218" t="str">
        <f t="shared" si="467"/>
        <v/>
      </c>
      <c r="AA61" s="218" t="str">
        <f t="shared" si="467"/>
        <v/>
      </c>
      <c r="AB61" s="218" t="str">
        <f t="shared" si="467"/>
        <v/>
      </c>
      <c r="AC61" s="218" t="str">
        <f t="shared" si="467"/>
        <v/>
      </c>
      <c r="AD61" s="218" t="str">
        <f t="shared" si="467"/>
        <v/>
      </c>
      <c r="AE61" s="218" t="str">
        <f t="shared" si="467"/>
        <v/>
      </c>
      <c r="AF61" s="218" t="str">
        <f t="shared" si="467"/>
        <v/>
      </c>
      <c r="AG61" s="218" t="str">
        <f t="shared" si="467"/>
        <v/>
      </c>
      <c r="AH61" s="218" t="str">
        <f t="shared" si="467"/>
        <v/>
      </c>
      <c r="AI61" s="218" t="str">
        <f t="shared" si="467"/>
        <v/>
      </c>
      <c r="AJ61" s="218" t="str">
        <f t="shared" si="467"/>
        <v/>
      </c>
      <c r="AK61" s="218" t="str">
        <f t="shared" si="467"/>
        <v/>
      </c>
      <c r="AL61" s="218" t="str">
        <f t="shared" si="467"/>
        <v/>
      </c>
      <c r="AM61" s="218" t="str">
        <f t="shared" si="467"/>
        <v/>
      </c>
      <c r="AN61" s="218" t="str">
        <f t="shared" si="467"/>
        <v/>
      </c>
      <c r="AO61" s="218" t="str">
        <f t="shared" si="467"/>
        <v/>
      </c>
      <c r="AP61" s="218" t="str">
        <f t="shared" si="467"/>
        <v/>
      </c>
      <c r="AQ61" s="218" t="str">
        <f t="shared" si="467"/>
        <v/>
      </c>
      <c r="AR61" s="218" t="str">
        <f t="shared" si="467"/>
        <v/>
      </c>
      <c r="AS61" s="218" t="str">
        <f t="shared" si="467"/>
        <v/>
      </c>
      <c r="AT61" s="218" t="str">
        <f t="shared" si="467"/>
        <v/>
      </c>
      <c r="AU61" s="218" t="str">
        <f t="shared" si="467"/>
        <v/>
      </c>
      <c r="AV61" s="218" t="str">
        <f t="shared" si="467"/>
        <v/>
      </c>
      <c r="AW61" s="218" t="str">
        <f t="shared" si="467"/>
        <v/>
      </c>
      <c r="AX61" s="218" t="str">
        <f t="shared" si="467"/>
        <v/>
      </c>
      <c r="AY61" s="218" t="str">
        <f t="shared" si="467"/>
        <v/>
      </c>
      <c r="AZ61" s="218" t="str">
        <f t="shared" si="467"/>
        <v/>
      </c>
      <c r="BA61" s="218" t="str">
        <f t="shared" si="467"/>
        <v/>
      </c>
      <c r="BB61" s="218" t="str">
        <f t="shared" si="467"/>
        <v/>
      </c>
      <c r="BC61" s="218" t="str">
        <f t="shared" si="467"/>
        <v/>
      </c>
      <c r="BD61" s="218" t="str">
        <f t="shared" si="467"/>
        <v/>
      </c>
      <c r="BE61" s="218" t="str">
        <f t="shared" si="467"/>
        <v/>
      </c>
      <c r="BF61" s="218" t="str">
        <f t="shared" si="467"/>
        <v/>
      </c>
      <c r="BG61" s="218" t="str">
        <f t="shared" si="467"/>
        <v/>
      </c>
      <c r="BH61" s="218" t="str">
        <f t="shared" si="467"/>
        <v/>
      </c>
      <c r="BI61" s="218" t="str">
        <f t="shared" si="467"/>
        <v/>
      </c>
      <c r="BJ61" s="218" t="str">
        <f t="shared" ref="BJ61:DU61" si="468">IF(SUM(BJ219,BJ376,BJ533,BJ690,BJ847)=0,"",SUM(BJ219,BJ376,BJ533,BJ690,BJ847))</f>
        <v/>
      </c>
      <c r="BK61" s="218" t="str">
        <f t="shared" si="468"/>
        <v/>
      </c>
      <c r="BL61" s="218" t="str">
        <f t="shared" si="468"/>
        <v/>
      </c>
      <c r="BM61" s="218" t="str">
        <f t="shared" si="468"/>
        <v/>
      </c>
      <c r="BN61" s="218" t="str">
        <f t="shared" si="468"/>
        <v/>
      </c>
      <c r="BO61" s="218" t="str">
        <f t="shared" si="468"/>
        <v/>
      </c>
      <c r="BP61" s="218" t="str">
        <f t="shared" si="468"/>
        <v/>
      </c>
      <c r="BQ61" s="218" t="str">
        <f t="shared" si="468"/>
        <v/>
      </c>
      <c r="BR61" s="218" t="str">
        <f t="shared" si="468"/>
        <v/>
      </c>
      <c r="BS61" s="218" t="str">
        <f t="shared" si="468"/>
        <v/>
      </c>
      <c r="BT61" s="218" t="str">
        <f t="shared" si="468"/>
        <v/>
      </c>
      <c r="BU61" s="218" t="str">
        <f t="shared" si="468"/>
        <v/>
      </c>
      <c r="BV61" s="218" t="str">
        <f t="shared" si="468"/>
        <v/>
      </c>
      <c r="BW61" s="218" t="str">
        <f t="shared" si="468"/>
        <v/>
      </c>
      <c r="BX61" s="218" t="str">
        <f t="shared" si="468"/>
        <v/>
      </c>
      <c r="BY61" s="218" t="str">
        <f t="shared" si="468"/>
        <v/>
      </c>
      <c r="BZ61" s="218" t="str">
        <f t="shared" si="468"/>
        <v/>
      </c>
      <c r="CA61" s="218" t="str">
        <f t="shared" si="468"/>
        <v/>
      </c>
      <c r="CB61" s="218" t="str">
        <f t="shared" si="468"/>
        <v/>
      </c>
      <c r="CC61" s="218" t="str">
        <f t="shared" si="468"/>
        <v/>
      </c>
      <c r="CD61" s="218" t="str">
        <f t="shared" si="468"/>
        <v/>
      </c>
      <c r="CE61" s="218" t="str">
        <f t="shared" si="468"/>
        <v/>
      </c>
      <c r="CF61" s="218" t="str">
        <f t="shared" si="468"/>
        <v/>
      </c>
      <c r="CG61" s="218" t="str">
        <f t="shared" si="468"/>
        <v/>
      </c>
      <c r="CH61" s="218" t="str">
        <f t="shared" si="468"/>
        <v/>
      </c>
      <c r="CI61" s="218" t="str">
        <f t="shared" si="468"/>
        <v/>
      </c>
      <c r="CJ61" s="218" t="str">
        <f t="shared" si="468"/>
        <v/>
      </c>
      <c r="CK61" s="218" t="str">
        <f t="shared" si="468"/>
        <v/>
      </c>
      <c r="CL61" s="218" t="str">
        <f t="shared" si="468"/>
        <v/>
      </c>
      <c r="CM61" s="218" t="str">
        <f t="shared" si="468"/>
        <v/>
      </c>
      <c r="CN61" s="218" t="str">
        <f t="shared" si="468"/>
        <v/>
      </c>
      <c r="CO61" s="218" t="str">
        <f t="shared" si="468"/>
        <v/>
      </c>
      <c r="CP61" s="218" t="str">
        <f t="shared" si="468"/>
        <v/>
      </c>
      <c r="CQ61" s="218" t="str">
        <f t="shared" si="468"/>
        <v/>
      </c>
      <c r="CR61" s="218" t="str">
        <f t="shared" si="468"/>
        <v/>
      </c>
      <c r="CS61" s="218" t="str">
        <f t="shared" si="468"/>
        <v/>
      </c>
      <c r="CT61" s="218" t="str">
        <f t="shared" si="468"/>
        <v/>
      </c>
      <c r="CU61" s="218" t="str">
        <f t="shared" si="468"/>
        <v/>
      </c>
      <c r="CV61" s="218" t="str">
        <f t="shared" si="468"/>
        <v/>
      </c>
      <c r="CW61" s="218" t="str">
        <f t="shared" si="468"/>
        <v/>
      </c>
      <c r="CX61" s="218" t="str">
        <f t="shared" si="468"/>
        <v/>
      </c>
      <c r="CY61" s="218" t="str">
        <f t="shared" si="468"/>
        <v/>
      </c>
      <c r="CZ61" s="218" t="str">
        <f t="shared" si="468"/>
        <v/>
      </c>
      <c r="DA61" s="218" t="str">
        <f t="shared" si="468"/>
        <v/>
      </c>
      <c r="DB61" s="218" t="str">
        <f t="shared" si="468"/>
        <v/>
      </c>
      <c r="DC61" s="218" t="str">
        <f t="shared" si="468"/>
        <v/>
      </c>
      <c r="DD61" s="218" t="str">
        <f t="shared" si="468"/>
        <v/>
      </c>
      <c r="DE61" s="218" t="str">
        <f t="shared" si="468"/>
        <v/>
      </c>
      <c r="DF61" s="218" t="str">
        <f t="shared" si="468"/>
        <v/>
      </c>
      <c r="DG61" s="218" t="str">
        <f t="shared" si="468"/>
        <v/>
      </c>
      <c r="DH61" s="218" t="str">
        <f t="shared" si="468"/>
        <v/>
      </c>
      <c r="DI61" s="218" t="str">
        <f t="shared" si="468"/>
        <v/>
      </c>
      <c r="DJ61" s="218" t="str">
        <f t="shared" si="468"/>
        <v/>
      </c>
      <c r="DK61" s="218" t="str">
        <f t="shared" si="468"/>
        <v/>
      </c>
      <c r="DL61" s="218" t="str">
        <f t="shared" si="468"/>
        <v/>
      </c>
      <c r="DM61" s="218" t="str">
        <f t="shared" si="468"/>
        <v/>
      </c>
      <c r="DN61" s="218" t="str">
        <f t="shared" si="468"/>
        <v/>
      </c>
      <c r="DO61" s="218" t="str">
        <f t="shared" si="468"/>
        <v/>
      </c>
      <c r="DP61" s="218" t="str">
        <f t="shared" si="468"/>
        <v/>
      </c>
      <c r="DQ61" s="218" t="str">
        <f t="shared" si="468"/>
        <v/>
      </c>
      <c r="DR61" s="218" t="str">
        <f t="shared" si="468"/>
        <v/>
      </c>
      <c r="DS61" s="218" t="str">
        <f t="shared" si="468"/>
        <v/>
      </c>
      <c r="DT61" s="218" t="str">
        <f t="shared" si="468"/>
        <v/>
      </c>
      <c r="DU61" s="218" t="str">
        <f t="shared" si="468"/>
        <v/>
      </c>
      <c r="DV61" s="218" t="str">
        <f t="shared" ref="DV61:EK61" si="469">IF(SUM(DV219,DV376,DV533,DV690,DV847)=0,"",SUM(DV219,DV376,DV533,DV690,DV847))</f>
        <v/>
      </c>
      <c r="DW61" s="218" t="str">
        <f t="shared" si="469"/>
        <v/>
      </c>
      <c r="DX61" s="218" t="str">
        <f t="shared" si="469"/>
        <v/>
      </c>
      <c r="DY61" s="218" t="str">
        <f t="shared" si="469"/>
        <v/>
      </c>
      <c r="DZ61" s="218" t="str">
        <f t="shared" si="469"/>
        <v/>
      </c>
      <c r="EA61" s="218" t="str">
        <f t="shared" si="469"/>
        <v/>
      </c>
      <c r="EB61" s="218" t="str">
        <f t="shared" si="469"/>
        <v/>
      </c>
      <c r="EC61" s="218" t="str">
        <f t="shared" si="469"/>
        <v/>
      </c>
      <c r="ED61" s="218" t="str">
        <f t="shared" si="469"/>
        <v/>
      </c>
      <c r="EE61" s="218" t="str">
        <f t="shared" si="469"/>
        <v/>
      </c>
      <c r="EF61" s="218" t="str">
        <f t="shared" si="469"/>
        <v/>
      </c>
      <c r="EG61" s="218" t="str">
        <f t="shared" si="469"/>
        <v/>
      </c>
      <c r="EH61" s="218" t="str">
        <f t="shared" si="469"/>
        <v/>
      </c>
      <c r="EI61" s="218" t="str">
        <f t="shared" si="469"/>
        <v/>
      </c>
      <c r="EJ61" s="218" t="str">
        <f t="shared" si="469"/>
        <v/>
      </c>
      <c r="EK61" s="218" t="str">
        <f t="shared" si="469"/>
        <v/>
      </c>
      <c r="EL61" s="218" t="str">
        <f t="shared" ref="EL61:FK61" si="470">IF(SUM(EL219,EL376,EL533,EL690,EL847)=0,"",SUM(EL219,EL376,EL533,EL690,EL847))</f>
        <v/>
      </c>
      <c r="EM61" s="218" t="str">
        <f t="shared" si="470"/>
        <v/>
      </c>
      <c r="EN61" s="218" t="str">
        <f t="shared" si="470"/>
        <v/>
      </c>
      <c r="EO61" s="218" t="str">
        <f t="shared" si="470"/>
        <v/>
      </c>
      <c r="EP61" s="218" t="str">
        <f t="shared" si="470"/>
        <v/>
      </c>
      <c r="EQ61" s="218" t="str">
        <f t="shared" si="470"/>
        <v/>
      </c>
      <c r="ER61" s="218" t="str">
        <f t="shared" si="470"/>
        <v/>
      </c>
      <c r="ES61" s="218" t="str">
        <f t="shared" si="470"/>
        <v/>
      </c>
      <c r="ET61" s="218" t="str">
        <f t="shared" si="470"/>
        <v/>
      </c>
      <c r="EU61" s="218" t="str">
        <f t="shared" si="470"/>
        <v/>
      </c>
      <c r="EV61" s="218" t="str">
        <f t="shared" si="470"/>
        <v/>
      </c>
      <c r="EW61" s="218" t="str">
        <f t="shared" si="470"/>
        <v/>
      </c>
      <c r="EX61" s="218" t="str">
        <f t="shared" si="470"/>
        <v/>
      </c>
      <c r="EY61" s="218" t="str">
        <f t="shared" si="470"/>
        <v/>
      </c>
      <c r="EZ61" s="218" t="str">
        <f t="shared" si="470"/>
        <v/>
      </c>
      <c r="FA61" s="218" t="str">
        <f t="shared" si="470"/>
        <v/>
      </c>
      <c r="FB61" s="218" t="str">
        <f t="shared" si="470"/>
        <v/>
      </c>
      <c r="FC61" s="218" t="str">
        <f t="shared" si="470"/>
        <v/>
      </c>
      <c r="FD61" s="218" t="str">
        <f t="shared" si="470"/>
        <v/>
      </c>
      <c r="FE61" s="218" t="str">
        <f t="shared" si="470"/>
        <v/>
      </c>
      <c r="FF61" s="218" t="str">
        <f t="shared" si="470"/>
        <v/>
      </c>
      <c r="FG61" s="218" t="str">
        <f t="shared" si="470"/>
        <v/>
      </c>
      <c r="FH61" s="218" t="str">
        <f t="shared" si="470"/>
        <v/>
      </c>
      <c r="FI61" s="218" t="str">
        <f t="shared" si="470"/>
        <v/>
      </c>
      <c r="FJ61" s="218" t="str">
        <f t="shared" si="470"/>
        <v/>
      </c>
      <c r="FK61" s="218" t="str">
        <f t="shared" si="470"/>
        <v/>
      </c>
      <c r="FL61" s="218" t="str">
        <f t="shared" ref="FL61:HN61" si="471">IF(SUM(FL219,FL376,FL533,FL690,FL847)=0,"",SUM(FL219,FL376,FL533,FL690,FL847))</f>
        <v/>
      </c>
      <c r="FM61" s="218" t="str">
        <f t="shared" si="471"/>
        <v/>
      </c>
      <c r="FN61" s="218" t="str">
        <f t="shared" si="471"/>
        <v/>
      </c>
      <c r="FO61" s="218" t="str">
        <f t="shared" si="471"/>
        <v/>
      </c>
      <c r="FP61" s="218" t="str">
        <f t="shared" si="471"/>
        <v/>
      </c>
      <c r="FQ61" s="218" t="str">
        <f t="shared" si="471"/>
        <v/>
      </c>
      <c r="FR61" s="218" t="str">
        <f t="shared" si="471"/>
        <v/>
      </c>
      <c r="FS61" s="218" t="str">
        <f t="shared" si="471"/>
        <v/>
      </c>
      <c r="FT61" s="218" t="str">
        <f t="shared" si="471"/>
        <v/>
      </c>
      <c r="FU61" s="218" t="str">
        <f t="shared" si="471"/>
        <v/>
      </c>
      <c r="FV61" s="218" t="str">
        <f t="shared" si="471"/>
        <v/>
      </c>
      <c r="FW61" s="218" t="str">
        <f t="shared" si="471"/>
        <v/>
      </c>
      <c r="FX61" s="218" t="str">
        <f t="shared" si="471"/>
        <v/>
      </c>
      <c r="FY61" s="218" t="str">
        <f t="shared" si="471"/>
        <v/>
      </c>
      <c r="FZ61" s="218" t="str">
        <f t="shared" si="471"/>
        <v/>
      </c>
      <c r="GA61" s="218" t="str">
        <f t="shared" si="471"/>
        <v/>
      </c>
      <c r="GB61" s="218" t="str">
        <f t="shared" si="471"/>
        <v/>
      </c>
      <c r="GC61" s="218" t="str">
        <f t="shared" si="471"/>
        <v/>
      </c>
      <c r="GD61" s="218" t="str">
        <f t="shared" si="471"/>
        <v/>
      </c>
      <c r="GE61" s="218" t="str">
        <f t="shared" si="471"/>
        <v/>
      </c>
      <c r="GF61" s="218" t="str">
        <f t="shared" si="471"/>
        <v/>
      </c>
      <c r="GG61" s="218" t="str">
        <f t="shared" si="471"/>
        <v/>
      </c>
      <c r="GH61" s="218" t="str">
        <f t="shared" si="471"/>
        <v/>
      </c>
      <c r="GI61" s="218" t="str">
        <f t="shared" si="471"/>
        <v/>
      </c>
      <c r="GJ61" s="218" t="str">
        <f t="shared" si="471"/>
        <v/>
      </c>
      <c r="GK61" s="218" t="str">
        <f t="shared" si="471"/>
        <v/>
      </c>
      <c r="GL61" s="218" t="str">
        <f t="shared" si="471"/>
        <v/>
      </c>
      <c r="GM61" s="218" t="str">
        <f t="shared" si="471"/>
        <v/>
      </c>
      <c r="GN61" s="218" t="str">
        <f t="shared" si="471"/>
        <v/>
      </c>
      <c r="GO61" s="218" t="str">
        <f t="shared" si="471"/>
        <v/>
      </c>
      <c r="GP61" s="218" t="str">
        <f t="shared" si="471"/>
        <v/>
      </c>
      <c r="GQ61" s="218" t="str">
        <f t="shared" si="471"/>
        <v/>
      </c>
      <c r="GR61" s="218" t="str">
        <f t="shared" si="471"/>
        <v/>
      </c>
      <c r="GS61" s="218" t="str">
        <f t="shared" si="471"/>
        <v/>
      </c>
      <c r="GT61" s="218" t="str">
        <f t="shared" si="471"/>
        <v/>
      </c>
      <c r="GU61" s="218" t="str">
        <f t="shared" si="471"/>
        <v/>
      </c>
      <c r="GV61" s="218" t="str">
        <f t="shared" si="471"/>
        <v/>
      </c>
      <c r="GW61" s="218" t="str">
        <f t="shared" si="471"/>
        <v/>
      </c>
      <c r="GX61" s="218" t="str">
        <f t="shared" si="471"/>
        <v/>
      </c>
      <c r="GY61" s="218" t="str">
        <f t="shared" si="471"/>
        <v/>
      </c>
      <c r="GZ61" s="218" t="str">
        <f t="shared" si="471"/>
        <v/>
      </c>
      <c r="HA61" s="218" t="str">
        <f t="shared" si="471"/>
        <v/>
      </c>
      <c r="HB61" s="218" t="str">
        <f t="shared" si="471"/>
        <v/>
      </c>
      <c r="HC61" s="218" t="str">
        <f t="shared" si="471"/>
        <v/>
      </c>
      <c r="HD61" s="218" t="str">
        <f t="shared" si="471"/>
        <v/>
      </c>
      <c r="HE61" s="218" t="str">
        <f t="shared" si="471"/>
        <v/>
      </c>
      <c r="HF61" s="218" t="str">
        <f t="shared" si="471"/>
        <v/>
      </c>
      <c r="HG61" s="218" t="str">
        <f t="shared" si="471"/>
        <v/>
      </c>
      <c r="HH61" s="218" t="str">
        <f t="shared" si="471"/>
        <v/>
      </c>
      <c r="HI61" s="218" t="str">
        <f t="shared" si="471"/>
        <v/>
      </c>
      <c r="HJ61" s="218" t="str">
        <f t="shared" si="471"/>
        <v/>
      </c>
      <c r="HK61" s="218" t="str">
        <f t="shared" si="471"/>
        <v/>
      </c>
      <c r="HL61" s="218" t="str">
        <f t="shared" si="471"/>
        <v/>
      </c>
      <c r="HM61" s="218" t="str">
        <f t="shared" si="471"/>
        <v/>
      </c>
      <c r="HN61" s="218" t="str">
        <f t="shared" si="471"/>
        <v/>
      </c>
      <c r="HO61" s="218" t="str">
        <f t="shared" ref="HO61:HQ61" si="472">IF(SUM(HO219,HO376,HO533,HO690,HO847)=0,"",SUM(HO219,HO376,HO533,HO690,HO847))</f>
        <v/>
      </c>
      <c r="HP61" s="218" t="str">
        <f t="shared" si="472"/>
        <v/>
      </c>
      <c r="HQ61" s="218" t="str">
        <f t="shared" si="472"/>
        <v/>
      </c>
    </row>
    <row r="62" spans="1:225" s="73" customFormat="1" ht="18" hidden="1" customHeight="1" x14ac:dyDescent="0.25">
      <c r="A62" s="223" t="str">
        <f t="shared" ref="A62:B62" si="473">IF(A220="","",A220)</f>
        <v/>
      </c>
      <c r="B62" s="173" t="str">
        <f t="shared" si="473"/>
        <v/>
      </c>
      <c r="C62" s="218">
        <f t="shared" si="277"/>
        <v>0</v>
      </c>
      <c r="D62" s="218">
        <f t="shared" si="278"/>
        <v>0</v>
      </c>
      <c r="E62" s="219">
        <f t="shared" ref="E62:F62" si="474">IFERROR(AVERAGE(E220,E377,E534,E691,E848),"")</f>
        <v>0</v>
      </c>
      <c r="F62" s="219">
        <f t="shared" si="474"/>
        <v>0</v>
      </c>
      <c r="G62" s="176" t="str">
        <f t="shared" si="344"/>
        <v/>
      </c>
      <c r="H62" s="176" t="str">
        <f t="shared" si="344"/>
        <v/>
      </c>
      <c r="I62" s="226" t="str">
        <f t="shared" si="344"/>
        <v/>
      </c>
      <c r="J62" s="226" t="str">
        <f t="shared" si="344"/>
        <v/>
      </c>
      <c r="K62" s="227" t="str">
        <f t="shared" si="345"/>
        <v/>
      </c>
      <c r="L62" s="227">
        <f t="shared" si="345"/>
        <v>1</v>
      </c>
      <c r="M62" s="226" t="str">
        <f t="shared" si="346"/>
        <v/>
      </c>
      <c r="N62" s="226" t="str">
        <f t="shared" si="346"/>
        <v/>
      </c>
      <c r="O62" s="491"/>
      <c r="P62" s="218" t="str">
        <f t="shared" ref="P62:BI62" si="475">IF(SUM(P220,P377,P534,P691,P848)=0,"",SUM(P220,P377,P534,P691,P848))</f>
        <v/>
      </c>
      <c r="Q62" s="218" t="str">
        <f t="shared" si="475"/>
        <v/>
      </c>
      <c r="R62" s="218" t="str">
        <f t="shared" si="475"/>
        <v/>
      </c>
      <c r="S62" s="218" t="str">
        <f t="shared" si="475"/>
        <v/>
      </c>
      <c r="T62" s="218" t="str">
        <f t="shared" si="475"/>
        <v/>
      </c>
      <c r="U62" s="218" t="str">
        <f t="shared" si="475"/>
        <v/>
      </c>
      <c r="V62" s="218" t="str">
        <f t="shared" si="475"/>
        <v/>
      </c>
      <c r="W62" s="218" t="str">
        <f t="shared" si="475"/>
        <v/>
      </c>
      <c r="X62" s="218" t="str">
        <f t="shared" si="475"/>
        <v/>
      </c>
      <c r="Y62" s="218" t="str">
        <f t="shared" si="475"/>
        <v/>
      </c>
      <c r="Z62" s="218" t="str">
        <f t="shared" si="475"/>
        <v/>
      </c>
      <c r="AA62" s="218" t="str">
        <f t="shared" si="475"/>
        <v/>
      </c>
      <c r="AB62" s="218" t="str">
        <f t="shared" si="475"/>
        <v/>
      </c>
      <c r="AC62" s="218" t="str">
        <f t="shared" si="475"/>
        <v/>
      </c>
      <c r="AD62" s="218" t="str">
        <f t="shared" si="475"/>
        <v/>
      </c>
      <c r="AE62" s="218" t="str">
        <f t="shared" si="475"/>
        <v/>
      </c>
      <c r="AF62" s="218" t="str">
        <f t="shared" si="475"/>
        <v/>
      </c>
      <c r="AG62" s="218" t="str">
        <f t="shared" si="475"/>
        <v/>
      </c>
      <c r="AH62" s="218" t="str">
        <f t="shared" si="475"/>
        <v/>
      </c>
      <c r="AI62" s="218" t="str">
        <f t="shared" si="475"/>
        <v/>
      </c>
      <c r="AJ62" s="218" t="str">
        <f t="shared" si="475"/>
        <v/>
      </c>
      <c r="AK62" s="218" t="str">
        <f t="shared" si="475"/>
        <v/>
      </c>
      <c r="AL62" s="218" t="str">
        <f t="shared" si="475"/>
        <v/>
      </c>
      <c r="AM62" s="218" t="str">
        <f t="shared" si="475"/>
        <v/>
      </c>
      <c r="AN62" s="218" t="str">
        <f t="shared" si="475"/>
        <v/>
      </c>
      <c r="AO62" s="218" t="str">
        <f t="shared" si="475"/>
        <v/>
      </c>
      <c r="AP62" s="218" t="str">
        <f t="shared" si="475"/>
        <v/>
      </c>
      <c r="AQ62" s="218" t="str">
        <f t="shared" si="475"/>
        <v/>
      </c>
      <c r="AR62" s="218" t="str">
        <f t="shared" si="475"/>
        <v/>
      </c>
      <c r="AS62" s="218" t="str">
        <f t="shared" si="475"/>
        <v/>
      </c>
      <c r="AT62" s="218" t="str">
        <f t="shared" si="475"/>
        <v/>
      </c>
      <c r="AU62" s="218" t="str">
        <f t="shared" si="475"/>
        <v/>
      </c>
      <c r="AV62" s="218" t="str">
        <f t="shared" si="475"/>
        <v/>
      </c>
      <c r="AW62" s="218" t="str">
        <f t="shared" si="475"/>
        <v/>
      </c>
      <c r="AX62" s="218" t="str">
        <f t="shared" si="475"/>
        <v/>
      </c>
      <c r="AY62" s="218" t="str">
        <f t="shared" si="475"/>
        <v/>
      </c>
      <c r="AZ62" s="218" t="str">
        <f t="shared" si="475"/>
        <v/>
      </c>
      <c r="BA62" s="218" t="str">
        <f t="shared" si="475"/>
        <v/>
      </c>
      <c r="BB62" s="218" t="str">
        <f t="shared" si="475"/>
        <v/>
      </c>
      <c r="BC62" s="218" t="str">
        <f t="shared" si="475"/>
        <v/>
      </c>
      <c r="BD62" s="218" t="str">
        <f t="shared" si="475"/>
        <v/>
      </c>
      <c r="BE62" s="218" t="str">
        <f t="shared" si="475"/>
        <v/>
      </c>
      <c r="BF62" s="218" t="str">
        <f t="shared" si="475"/>
        <v/>
      </c>
      <c r="BG62" s="218" t="str">
        <f t="shared" si="475"/>
        <v/>
      </c>
      <c r="BH62" s="218" t="str">
        <f t="shared" si="475"/>
        <v/>
      </c>
      <c r="BI62" s="218" t="str">
        <f t="shared" si="475"/>
        <v/>
      </c>
      <c r="BJ62" s="218" t="str">
        <f t="shared" ref="BJ62:DU62" si="476">IF(SUM(BJ220,BJ377,BJ534,BJ691,BJ848)=0,"",SUM(BJ220,BJ377,BJ534,BJ691,BJ848))</f>
        <v/>
      </c>
      <c r="BK62" s="218" t="str">
        <f t="shared" si="476"/>
        <v/>
      </c>
      <c r="BL62" s="218" t="str">
        <f t="shared" si="476"/>
        <v/>
      </c>
      <c r="BM62" s="218" t="str">
        <f t="shared" si="476"/>
        <v/>
      </c>
      <c r="BN62" s="218" t="str">
        <f t="shared" si="476"/>
        <v/>
      </c>
      <c r="BO62" s="218" t="str">
        <f t="shared" si="476"/>
        <v/>
      </c>
      <c r="BP62" s="218" t="str">
        <f t="shared" si="476"/>
        <v/>
      </c>
      <c r="BQ62" s="218" t="str">
        <f t="shared" si="476"/>
        <v/>
      </c>
      <c r="BR62" s="218" t="str">
        <f t="shared" si="476"/>
        <v/>
      </c>
      <c r="BS62" s="218" t="str">
        <f t="shared" si="476"/>
        <v/>
      </c>
      <c r="BT62" s="218" t="str">
        <f t="shared" si="476"/>
        <v/>
      </c>
      <c r="BU62" s="218" t="str">
        <f t="shared" si="476"/>
        <v/>
      </c>
      <c r="BV62" s="218" t="str">
        <f t="shared" si="476"/>
        <v/>
      </c>
      <c r="BW62" s="218" t="str">
        <f t="shared" si="476"/>
        <v/>
      </c>
      <c r="BX62" s="218" t="str">
        <f t="shared" si="476"/>
        <v/>
      </c>
      <c r="BY62" s="218" t="str">
        <f t="shared" si="476"/>
        <v/>
      </c>
      <c r="BZ62" s="218" t="str">
        <f t="shared" si="476"/>
        <v/>
      </c>
      <c r="CA62" s="218" t="str">
        <f t="shared" si="476"/>
        <v/>
      </c>
      <c r="CB62" s="218" t="str">
        <f t="shared" si="476"/>
        <v/>
      </c>
      <c r="CC62" s="218" t="str">
        <f t="shared" si="476"/>
        <v/>
      </c>
      <c r="CD62" s="218" t="str">
        <f t="shared" si="476"/>
        <v/>
      </c>
      <c r="CE62" s="218" t="str">
        <f t="shared" si="476"/>
        <v/>
      </c>
      <c r="CF62" s="218" t="str">
        <f t="shared" si="476"/>
        <v/>
      </c>
      <c r="CG62" s="218" t="str">
        <f t="shared" si="476"/>
        <v/>
      </c>
      <c r="CH62" s="218" t="str">
        <f t="shared" si="476"/>
        <v/>
      </c>
      <c r="CI62" s="218" t="str">
        <f t="shared" si="476"/>
        <v/>
      </c>
      <c r="CJ62" s="218" t="str">
        <f t="shared" si="476"/>
        <v/>
      </c>
      <c r="CK62" s="218" t="str">
        <f t="shared" si="476"/>
        <v/>
      </c>
      <c r="CL62" s="218" t="str">
        <f t="shared" si="476"/>
        <v/>
      </c>
      <c r="CM62" s="218" t="str">
        <f t="shared" si="476"/>
        <v/>
      </c>
      <c r="CN62" s="218" t="str">
        <f t="shared" si="476"/>
        <v/>
      </c>
      <c r="CO62" s="218" t="str">
        <f t="shared" si="476"/>
        <v/>
      </c>
      <c r="CP62" s="218" t="str">
        <f t="shared" si="476"/>
        <v/>
      </c>
      <c r="CQ62" s="218" t="str">
        <f t="shared" si="476"/>
        <v/>
      </c>
      <c r="CR62" s="218" t="str">
        <f t="shared" si="476"/>
        <v/>
      </c>
      <c r="CS62" s="218" t="str">
        <f t="shared" si="476"/>
        <v/>
      </c>
      <c r="CT62" s="218" t="str">
        <f t="shared" si="476"/>
        <v/>
      </c>
      <c r="CU62" s="218" t="str">
        <f t="shared" si="476"/>
        <v/>
      </c>
      <c r="CV62" s="218" t="str">
        <f t="shared" si="476"/>
        <v/>
      </c>
      <c r="CW62" s="218" t="str">
        <f t="shared" si="476"/>
        <v/>
      </c>
      <c r="CX62" s="218" t="str">
        <f t="shared" si="476"/>
        <v/>
      </c>
      <c r="CY62" s="218" t="str">
        <f t="shared" si="476"/>
        <v/>
      </c>
      <c r="CZ62" s="218" t="str">
        <f t="shared" si="476"/>
        <v/>
      </c>
      <c r="DA62" s="218" t="str">
        <f t="shared" si="476"/>
        <v/>
      </c>
      <c r="DB62" s="218" t="str">
        <f t="shared" si="476"/>
        <v/>
      </c>
      <c r="DC62" s="218" t="str">
        <f t="shared" si="476"/>
        <v/>
      </c>
      <c r="DD62" s="218" t="str">
        <f t="shared" si="476"/>
        <v/>
      </c>
      <c r="DE62" s="218" t="str">
        <f t="shared" si="476"/>
        <v/>
      </c>
      <c r="DF62" s="218" t="str">
        <f t="shared" si="476"/>
        <v/>
      </c>
      <c r="DG62" s="218" t="str">
        <f t="shared" si="476"/>
        <v/>
      </c>
      <c r="DH62" s="218" t="str">
        <f t="shared" si="476"/>
        <v/>
      </c>
      <c r="DI62" s="218" t="str">
        <f t="shared" si="476"/>
        <v/>
      </c>
      <c r="DJ62" s="218" t="str">
        <f t="shared" si="476"/>
        <v/>
      </c>
      <c r="DK62" s="218" t="str">
        <f t="shared" si="476"/>
        <v/>
      </c>
      <c r="DL62" s="218" t="str">
        <f t="shared" si="476"/>
        <v/>
      </c>
      <c r="DM62" s="218" t="str">
        <f t="shared" si="476"/>
        <v/>
      </c>
      <c r="DN62" s="218" t="str">
        <f t="shared" si="476"/>
        <v/>
      </c>
      <c r="DO62" s="218" t="str">
        <f t="shared" si="476"/>
        <v/>
      </c>
      <c r="DP62" s="218" t="str">
        <f t="shared" si="476"/>
        <v/>
      </c>
      <c r="DQ62" s="218" t="str">
        <f t="shared" si="476"/>
        <v/>
      </c>
      <c r="DR62" s="218" t="str">
        <f t="shared" si="476"/>
        <v/>
      </c>
      <c r="DS62" s="218" t="str">
        <f t="shared" si="476"/>
        <v/>
      </c>
      <c r="DT62" s="218" t="str">
        <f t="shared" si="476"/>
        <v/>
      </c>
      <c r="DU62" s="218" t="str">
        <f t="shared" si="476"/>
        <v/>
      </c>
      <c r="DV62" s="218" t="str">
        <f t="shared" ref="DV62:EK62" si="477">IF(SUM(DV220,DV377,DV534,DV691,DV848)=0,"",SUM(DV220,DV377,DV534,DV691,DV848))</f>
        <v/>
      </c>
      <c r="DW62" s="218" t="str">
        <f t="shared" si="477"/>
        <v/>
      </c>
      <c r="DX62" s="218" t="str">
        <f t="shared" si="477"/>
        <v/>
      </c>
      <c r="DY62" s="218" t="str">
        <f t="shared" si="477"/>
        <v/>
      </c>
      <c r="DZ62" s="218" t="str">
        <f t="shared" si="477"/>
        <v/>
      </c>
      <c r="EA62" s="218" t="str">
        <f t="shared" si="477"/>
        <v/>
      </c>
      <c r="EB62" s="218" t="str">
        <f t="shared" si="477"/>
        <v/>
      </c>
      <c r="EC62" s="218" t="str">
        <f t="shared" si="477"/>
        <v/>
      </c>
      <c r="ED62" s="218" t="str">
        <f t="shared" si="477"/>
        <v/>
      </c>
      <c r="EE62" s="218" t="str">
        <f t="shared" si="477"/>
        <v/>
      </c>
      <c r="EF62" s="218" t="str">
        <f t="shared" si="477"/>
        <v/>
      </c>
      <c r="EG62" s="218" t="str">
        <f t="shared" si="477"/>
        <v/>
      </c>
      <c r="EH62" s="218" t="str">
        <f t="shared" si="477"/>
        <v/>
      </c>
      <c r="EI62" s="218" t="str">
        <f t="shared" si="477"/>
        <v/>
      </c>
      <c r="EJ62" s="218" t="str">
        <f t="shared" si="477"/>
        <v/>
      </c>
      <c r="EK62" s="218" t="str">
        <f t="shared" si="477"/>
        <v/>
      </c>
      <c r="EL62" s="218" t="str">
        <f t="shared" ref="EL62:FK62" si="478">IF(SUM(EL220,EL377,EL534,EL691,EL848)=0,"",SUM(EL220,EL377,EL534,EL691,EL848))</f>
        <v/>
      </c>
      <c r="EM62" s="218" t="str">
        <f t="shared" si="478"/>
        <v/>
      </c>
      <c r="EN62" s="218" t="str">
        <f t="shared" si="478"/>
        <v/>
      </c>
      <c r="EO62" s="218" t="str">
        <f t="shared" si="478"/>
        <v/>
      </c>
      <c r="EP62" s="218" t="str">
        <f t="shared" si="478"/>
        <v/>
      </c>
      <c r="EQ62" s="218" t="str">
        <f t="shared" si="478"/>
        <v/>
      </c>
      <c r="ER62" s="218" t="str">
        <f t="shared" si="478"/>
        <v/>
      </c>
      <c r="ES62" s="218" t="str">
        <f t="shared" si="478"/>
        <v/>
      </c>
      <c r="ET62" s="218" t="str">
        <f t="shared" si="478"/>
        <v/>
      </c>
      <c r="EU62" s="218" t="str">
        <f t="shared" si="478"/>
        <v/>
      </c>
      <c r="EV62" s="218" t="str">
        <f t="shared" si="478"/>
        <v/>
      </c>
      <c r="EW62" s="218" t="str">
        <f t="shared" si="478"/>
        <v/>
      </c>
      <c r="EX62" s="218" t="str">
        <f t="shared" si="478"/>
        <v/>
      </c>
      <c r="EY62" s="218" t="str">
        <f t="shared" si="478"/>
        <v/>
      </c>
      <c r="EZ62" s="218" t="str">
        <f t="shared" si="478"/>
        <v/>
      </c>
      <c r="FA62" s="218" t="str">
        <f t="shared" si="478"/>
        <v/>
      </c>
      <c r="FB62" s="218" t="str">
        <f t="shared" si="478"/>
        <v/>
      </c>
      <c r="FC62" s="218" t="str">
        <f t="shared" si="478"/>
        <v/>
      </c>
      <c r="FD62" s="218" t="str">
        <f t="shared" si="478"/>
        <v/>
      </c>
      <c r="FE62" s="218" t="str">
        <f t="shared" si="478"/>
        <v/>
      </c>
      <c r="FF62" s="218" t="str">
        <f t="shared" si="478"/>
        <v/>
      </c>
      <c r="FG62" s="218" t="str">
        <f t="shared" si="478"/>
        <v/>
      </c>
      <c r="FH62" s="218" t="str">
        <f t="shared" si="478"/>
        <v/>
      </c>
      <c r="FI62" s="218" t="str">
        <f t="shared" si="478"/>
        <v/>
      </c>
      <c r="FJ62" s="218" t="str">
        <f t="shared" si="478"/>
        <v/>
      </c>
      <c r="FK62" s="218" t="str">
        <f t="shared" si="478"/>
        <v/>
      </c>
      <c r="FL62" s="218" t="str">
        <f t="shared" ref="FL62:HN62" si="479">IF(SUM(FL220,FL377,FL534,FL691,FL848)=0,"",SUM(FL220,FL377,FL534,FL691,FL848))</f>
        <v/>
      </c>
      <c r="FM62" s="218" t="str">
        <f t="shared" si="479"/>
        <v/>
      </c>
      <c r="FN62" s="218" t="str">
        <f t="shared" si="479"/>
        <v/>
      </c>
      <c r="FO62" s="218" t="str">
        <f t="shared" si="479"/>
        <v/>
      </c>
      <c r="FP62" s="218" t="str">
        <f t="shared" si="479"/>
        <v/>
      </c>
      <c r="FQ62" s="218" t="str">
        <f t="shared" si="479"/>
        <v/>
      </c>
      <c r="FR62" s="218" t="str">
        <f t="shared" si="479"/>
        <v/>
      </c>
      <c r="FS62" s="218" t="str">
        <f t="shared" si="479"/>
        <v/>
      </c>
      <c r="FT62" s="218" t="str">
        <f t="shared" si="479"/>
        <v/>
      </c>
      <c r="FU62" s="218" t="str">
        <f t="shared" si="479"/>
        <v/>
      </c>
      <c r="FV62" s="218" t="str">
        <f t="shared" si="479"/>
        <v/>
      </c>
      <c r="FW62" s="218" t="str">
        <f t="shared" si="479"/>
        <v/>
      </c>
      <c r="FX62" s="218" t="str">
        <f t="shared" si="479"/>
        <v/>
      </c>
      <c r="FY62" s="218" t="str">
        <f t="shared" si="479"/>
        <v/>
      </c>
      <c r="FZ62" s="218" t="str">
        <f t="shared" si="479"/>
        <v/>
      </c>
      <c r="GA62" s="218" t="str">
        <f t="shared" si="479"/>
        <v/>
      </c>
      <c r="GB62" s="218" t="str">
        <f t="shared" si="479"/>
        <v/>
      </c>
      <c r="GC62" s="218" t="str">
        <f t="shared" si="479"/>
        <v/>
      </c>
      <c r="GD62" s="218" t="str">
        <f t="shared" si="479"/>
        <v/>
      </c>
      <c r="GE62" s="218" t="str">
        <f t="shared" si="479"/>
        <v/>
      </c>
      <c r="GF62" s="218" t="str">
        <f t="shared" si="479"/>
        <v/>
      </c>
      <c r="GG62" s="218" t="str">
        <f t="shared" si="479"/>
        <v/>
      </c>
      <c r="GH62" s="218" t="str">
        <f t="shared" si="479"/>
        <v/>
      </c>
      <c r="GI62" s="218" t="str">
        <f t="shared" si="479"/>
        <v/>
      </c>
      <c r="GJ62" s="218" t="str">
        <f t="shared" si="479"/>
        <v/>
      </c>
      <c r="GK62" s="218" t="str">
        <f t="shared" si="479"/>
        <v/>
      </c>
      <c r="GL62" s="218" t="str">
        <f t="shared" si="479"/>
        <v/>
      </c>
      <c r="GM62" s="218" t="str">
        <f t="shared" si="479"/>
        <v/>
      </c>
      <c r="GN62" s="218" t="str">
        <f t="shared" si="479"/>
        <v/>
      </c>
      <c r="GO62" s="218" t="str">
        <f t="shared" si="479"/>
        <v/>
      </c>
      <c r="GP62" s="218" t="str">
        <f t="shared" si="479"/>
        <v/>
      </c>
      <c r="GQ62" s="218" t="str">
        <f t="shared" si="479"/>
        <v/>
      </c>
      <c r="GR62" s="218" t="str">
        <f t="shared" si="479"/>
        <v/>
      </c>
      <c r="GS62" s="218" t="str">
        <f t="shared" si="479"/>
        <v/>
      </c>
      <c r="GT62" s="218" t="str">
        <f t="shared" si="479"/>
        <v/>
      </c>
      <c r="GU62" s="218" t="str">
        <f t="shared" si="479"/>
        <v/>
      </c>
      <c r="GV62" s="218" t="str">
        <f t="shared" si="479"/>
        <v/>
      </c>
      <c r="GW62" s="218" t="str">
        <f t="shared" si="479"/>
        <v/>
      </c>
      <c r="GX62" s="218" t="str">
        <f t="shared" si="479"/>
        <v/>
      </c>
      <c r="GY62" s="218" t="str">
        <f t="shared" si="479"/>
        <v/>
      </c>
      <c r="GZ62" s="218" t="str">
        <f t="shared" si="479"/>
        <v/>
      </c>
      <c r="HA62" s="218" t="str">
        <f t="shared" si="479"/>
        <v/>
      </c>
      <c r="HB62" s="218" t="str">
        <f t="shared" si="479"/>
        <v/>
      </c>
      <c r="HC62" s="218" t="str">
        <f t="shared" si="479"/>
        <v/>
      </c>
      <c r="HD62" s="218" t="str">
        <f t="shared" si="479"/>
        <v/>
      </c>
      <c r="HE62" s="218" t="str">
        <f t="shared" si="479"/>
        <v/>
      </c>
      <c r="HF62" s="218" t="str">
        <f t="shared" si="479"/>
        <v/>
      </c>
      <c r="HG62" s="218" t="str">
        <f t="shared" si="479"/>
        <v/>
      </c>
      <c r="HH62" s="218" t="str">
        <f t="shared" si="479"/>
        <v/>
      </c>
      <c r="HI62" s="218" t="str">
        <f t="shared" si="479"/>
        <v/>
      </c>
      <c r="HJ62" s="218" t="str">
        <f t="shared" si="479"/>
        <v/>
      </c>
      <c r="HK62" s="218" t="str">
        <f t="shared" si="479"/>
        <v/>
      </c>
      <c r="HL62" s="218" t="str">
        <f t="shared" si="479"/>
        <v/>
      </c>
      <c r="HM62" s="218" t="str">
        <f t="shared" si="479"/>
        <v/>
      </c>
      <c r="HN62" s="218" t="str">
        <f t="shared" si="479"/>
        <v/>
      </c>
      <c r="HO62" s="218" t="str">
        <f t="shared" ref="HO62:HQ62" si="480">IF(SUM(HO220,HO377,HO534,HO691,HO848)=0,"",SUM(HO220,HO377,HO534,HO691,HO848))</f>
        <v/>
      </c>
      <c r="HP62" s="218" t="str">
        <f t="shared" si="480"/>
        <v/>
      </c>
      <c r="HQ62" s="218" t="str">
        <f t="shared" si="480"/>
        <v/>
      </c>
    </row>
    <row r="63" spans="1:225" s="73" customFormat="1" ht="18" hidden="1" customHeight="1" x14ac:dyDescent="0.25">
      <c r="A63" s="223" t="str">
        <f t="shared" ref="A63:B63" si="481">IF(A221="","",A221)</f>
        <v/>
      </c>
      <c r="B63" s="173" t="str">
        <f t="shared" si="481"/>
        <v/>
      </c>
      <c r="C63" s="218">
        <f t="shared" si="277"/>
        <v>0</v>
      </c>
      <c r="D63" s="218">
        <f t="shared" si="278"/>
        <v>0</v>
      </c>
      <c r="E63" s="219">
        <f t="shared" ref="E63:F63" si="482">IFERROR(AVERAGE(E221,E378,E535,E692,E849),"")</f>
        <v>0</v>
      </c>
      <c r="F63" s="219">
        <f t="shared" si="482"/>
        <v>0</v>
      </c>
      <c r="G63" s="176" t="str">
        <f t="shared" si="344"/>
        <v/>
      </c>
      <c r="H63" s="176" t="str">
        <f t="shared" si="344"/>
        <v/>
      </c>
      <c r="I63" s="226" t="str">
        <f t="shared" si="344"/>
        <v/>
      </c>
      <c r="J63" s="226" t="str">
        <f t="shared" si="344"/>
        <v/>
      </c>
      <c r="K63" s="227" t="str">
        <f t="shared" si="345"/>
        <v/>
      </c>
      <c r="L63" s="227">
        <f t="shared" si="345"/>
        <v>1</v>
      </c>
      <c r="M63" s="226" t="str">
        <f t="shared" si="346"/>
        <v/>
      </c>
      <c r="N63" s="226" t="str">
        <f t="shared" si="346"/>
        <v/>
      </c>
      <c r="O63" s="491"/>
      <c r="P63" s="218" t="str">
        <f t="shared" ref="P63:BI63" si="483">IF(SUM(P221,P378,P535,P692,P849)=0,"",SUM(P221,P378,P535,P692,P849))</f>
        <v/>
      </c>
      <c r="Q63" s="218" t="str">
        <f t="shared" si="483"/>
        <v/>
      </c>
      <c r="R63" s="218" t="str">
        <f t="shared" si="483"/>
        <v/>
      </c>
      <c r="S63" s="218" t="str">
        <f t="shared" si="483"/>
        <v/>
      </c>
      <c r="T63" s="218" t="str">
        <f t="shared" si="483"/>
        <v/>
      </c>
      <c r="U63" s="218" t="str">
        <f t="shared" si="483"/>
        <v/>
      </c>
      <c r="V63" s="218" t="str">
        <f t="shared" si="483"/>
        <v/>
      </c>
      <c r="W63" s="218" t="str">
        <f t="shared" si="483"/>
        <v/>
      </c>
      <c r="X63" s="218" t="str">
        <f t="shared" si="483"/>
        <v/>
      </c>
      <c r="Y63" s="218" t="str">
        <f t="shared" si="483"/>
        <v/>
      </c>
      <c r="Z63" s="218" t="str">
        <f t="shared" si="483"/>
        <v/>
      </c>
      <c r="AA63" s="218" t="str">
        <f t="shared" si="483"/>
        <v/>
      </c>
      <c r="AB63" s="218" t="str">
        <f t="shared" si="483"/>
        <v/>
      </c>
      <c r="AC63" s="218" t="str">
        <f t="shared" si="483"/>
        <v/>
      </c>
      <c r="AD63" s="218" t="str">
        <f t="shared" si="483"/>
        <v/>
      </c>
      <c r="AE63" s="218" t="str">
        <f t="shared" si="483"/>
        <v/>
      </c>
      <c r="AF63" s="218" t="str">
        <f t="shared" si="483"/>
        <v/>
      </c>
      <c r="AG63" s="218" t="str">
        <f t="shared" si="483"/>
        <v/>
      </c>
      <c r="AH63" s="218" t="str">
        <f t="shared" si="483"/>
        <v/>
      </c>
      <c r="AI63" s="218" t="str">
        <f t="shared" si="483"/>
        <v/>
      </c>
      <c r="AJ63" s="218" t="str">
        <f t="shared" si="483"/>
        <v/>
      </c>
      <c r="AK63" s="218" t="str">
        <f t="shared" si="483"/>
        <v/>
      </c>
      <c r="AL63" s="218" t="str">
        <f t="shared" si="483"/>
        <v/>
      </c>
      <c r="AM63" s="218" t="str">
        <f t="shared" si="483"/>
        <v/>
      </c>
      <c r="AN63" s="218" t="str">
        <f t="shared" si="483"/>
        <v/>
      </c>
      <c r="AO63" s="218" t="str">
        <f t="shared" si="483"/>
        <v/>
      </c>
      <c r="AP63" s="218" t="str">
        <f t="shared" si="483"/>
        <v/>
      </c>
      <c r="AQ63" s="218" t="str">
        <f t="shared" si="483"/>
        <v/>
      </c>
      <c r="AR63" s="218" t="str">
        <f t="shared" si="483"/>
        <v/>
      </c>
      <c r="AS63" s="218" t="str">
        <f t="shared" si="483"/>
        <v/>
      </c>
      <c r="AT63" s="218" t="str">
        <f t="shared" si="483"/>
        <v/>
      </c>
      <c r="AU63" s="218" t="str">
        <f t="shared" si="483"/>
        <v/>
      </c>
      <c r="AV63" s="218" t="str">
        <f t="shared" si="483"/>
        <v/>
      </c>
      <c r="AW63" s="218" t="str">
        <f t="shared" si="483"/>
        <v/>
      </c>
      <c r="AX63" s="218" t="str">
        <f t="shared" si="483"/>
        <v/>
      </c>
      <c r="AY63" s="218" t="str">
        <f t="shared" si="483"/>
        <v/>
      </c>
      <c r="AZ63" s="218" t="str">
        <f t="shared" si="483"/>
        <v/>
      </c>
      <c r="BA63" s="218" t="str">
        <f t="shared" si="483"/>
        <v/>
      </c>
      <c r="BB63" s="218" t="str">
        <f t="shared" si="483"/>
        <v/>
      </c>
      <c r="BC63" s="218" t="str">
        <f t="shared" si="483"/>
        <v/>
      </c>
      <c r="BD63" s="218" t="str">
        <f t="shared" si="483"/>
        <v/>
      </c>
      <c r="BE63" s="218" t="str">
        <f t="shared" si="483"/>
        <v/>
      </c>
      <c r="BF63" s="218" t="str">
        <f t="shared" si="483"/>
        <v/>
      </c>
      <c r="BG63" s="218" t="str">
        <f t="shared" si="483"/>
        <v/>
      </c>
      <c r="BH63" s="218" t="str">
        <f t="shared" si="483"/>
        <v/>
      </c>
      <c r="BI63" s="218" t="str">
        <f t="shared" si="483"/>
        <v/>
      </c>
      <c r="BJ63" s="218" t="str">
        <f t="shared" ref="BJ63:DU63" si="484">IF(SUM(BJ221,BJ378,BJ535,BJ692,BJ849)=0,"",SUM(BJ221,BJ378,BJ535,BJ692,BJ849))</f>
        <v/>
      </c>
      <c r="BK63" s="218" t="str">
        <f t="shared" si="484"/>
        <v/>
      </c>
      <c r="BL63" s="218" t="str">
        <f t="shared" si="484"/>
        <v/>
      </c>
      <c r="BM63" s="218" t="str">
        <f t="shared" si="484"/>
        <v/>
      </c>
      <c r="BN63" s="218" t="str">
        <f t="shared" si="484"/>
        <v/>
      </c>
      <c r="BO63" s="218" t="str">
        <f t="shared" si="484"/>
        <v/>
      </c>
      <c r="BP63" s="218" t="str">
        <f t="shared" si="484"/>
        <v/>
      </c>
      <c r="BQ63" s="218" t="str">
        <f t="shared" si="484"/>
        <v/>
      </c>
      <c r="BR63" s="218" t="str">
        <f t="shared" si="484"/>
        <v/>
      </c>
      <c r="BS63" s="218" t="str">
        <f t="shared" si="484"/>
        <v/>
      </c>
      <c r="BT63" s="218" t="str">
        <f t="shared" si="484"/>
        <v/>
      </c>
      <c r="BU63" s="218" t="str">
        <f t="shared" si="484"/>
        <v/>
      </c>
      <c r="BV63" s="218" t="str">
        <f t="shared" si="484"/>
        <v/>
      </c>
      <c r="BW63" s="218" t="str">
        <f t="shared" si="484"/>
        <v/>
      </c>
      <c r="BX63" s="218" t="str">
        <f t="shared" si="484"/>
        <v/>
      </c>
      <c r="BY63" s="218" t="str">
        <f t="shared" si="484"/>
        <v/>
      </c>
      <c r="BZ63" s="218" t="str">
        <f t="shared" si="484"/>
        <v/>
      </c>
      <c r="CA63" s="218" t="str">
        <f t="shared" si="484"/>
        <v/>
      </c>
      <c r="CB63" s="218" t="str">
        <f t="shared" si="484"/>
        <v/>
      </c>
      <c r="CC63" s="218" t="str">
        <f t="shared" si="484"/>
        <v/>
      </c>
      <c r="CD63" s="218" t="str">
        <f t="shared" si="484"/>
        <v/>
      </c>
      <c r="CE63" s="218" t="str">
        <f t="shared" si="484"/>
        <v/>
      </c>
      <c r="CF63" s="218" t="str">
        <f t="shared" si="484"/>
        <v/>
      </c>
      <c r="CG63" s="218" t="str">
        <f t="shared" si="484"/>
        <v/>
      </c>
      <c r="CH63" s="218" t="str">
        <f t="shared" si="484"/>
        <v/>
      </c>
      <c r="CI63" s="218" t="str">
        <f t="shared" si="484"/>
        <v/>
      </c>
      <c r="CJ63" s="218" t="str">
        <f t="shared" si="484"/>
        <v/>
      </c>
      <c r="CK63" s="218" t="str">
        <f t="shared" si="484"/>
        <v/>
      </c>
      <c r="CL63" s="218" t="str">
        <f t="shared" si="484"/>
        <v/>
      </c>
      <c r="CM63" s="218" t="str">
        <f t="shared" si="484"/>
        <v/>
      </c>
      <c r="CN63" s="218" t="str">
        <f t="shared" si="484"/>
        <v/>
      </c>
      <c r="CO63" s="218" t="str">
        <f t="shared" si="484"/>
        <v/>
      </c>
      <c r="CP63" s="218" t="str">
        <f t="shared" si="484"/>
        <v/>
      </c>
      <c r="CQ63" s="218" t="str">
        <f t="shared" si="484"/>
        <v/>
      </c>
      <c r="CR63" s="218" t="str">
        <f t="shared" si="484"/>
        <v/>
      </c>
      <c r="CS63" s="218" t="str">
        <f t="shared" si="484"/>
        <v/>
      </c>
      <c r="CT63" s="218" t="str">
        <f t="shared" si="484"/>
        <v/>
      </c>
      <c r="CU63" s="218" t="str">
        <f t="shared" si="484"/>
        <v/>
      </c>
      <c r="CV63" s="218" t="str">
        <f t="shared" si="484"/>
        <v/>
      </c>
      <c r="CW63" s="218" t="str">
        <f t="shared" si="484"/>
        <v/>
      </c>
      <c r="CX63" s="218" t="str">
        <f t="shared" si="484"/>
        <v/>
      </c>
      <c r="CY63" s="218" t="str">
        <f t="shared" si="484"/>
        <v/>
      </c>
      <c r="CZ63" s="218" t="str">
        <f t="shared" si="484"/>
        <v/>
      </c>
      <c r="DA63" s="218" t="str">
        <f t="shared" si="484"/>
        <v/>
      </c>
      <c r="DB63" s="218" t="str">
        <f t="shared" si="484"/>
        <v/>
      </c>
      <c r="DC63" s="218" t="str">
        <f t="shared" si="484"/>
        <v/>
      </c>
      <c r="DD63" s="218" t="str">
        <f t="shared" si="484"/>
        <v/>
      </c>
      <c r="DE63" s="218" t="str">
        <f t="shared" si="484"/>
        <v/>
      </c>
      <c r="DF63" s="218" t="str">
        <f t="shared" si="484"/>
        <v/>
      </c>
      <c r="DG63" s="218" t="str">
        <f t="shared" si="484"/>
        <v/>
      </c>
      <c r="DH63" s="218" t="str">
        <f t="shared" si="484"/>
        <v/>
      </c>
      <c r="DI63" s="218" t="str">
        <f t="shared" si="484"/>
        <v/>
      </c>
      <c r="DJ63" s="218" t="str">
        <f t="shared" si="484"/>
        <v/>
      </c>
      <c r="DK63" s="218" t="str">
        <f t="shared" si="484"/>
        <v/>
      </c>
      <c r="DL63" s="218" t="str">
        <f t="shared" si="484"/>
        <v/>
      </c>
      <c r="DM63" s="218" t="str">
        <f t="shared" si="484"/>
        <v/>
      </c>
      <c r="DN63" s="218" t="str">
        <f t="shared" si="484"/>
        <v/>
      </c>
      <c r="DO63" s="218" t="str">
        <f t="shared" si="484"/>
        <v/>
      </c>
      <c r="DP63" s="218" t="str">
        <f t="shared" si="484"/>
        <v/>
      </c>
      <c r="DQ63" s="218" t="str">
        <f t="shared" si="484"/>
        <v/>
      </c>
      <c r="DR63" s="218" t="str">
        <f t="shared" si="484"/>
        <v/>
      </c>
      <c r="DS63" s="218" t="str">
        <f t="shared" si="484"/>
        <v/>
      </c>
      <c r="DT63" s="218" t="str">
        <f t="shared" si="484"/>
        <v/>
      </c>
      <c r="DU63" s="218" t="str">
        <f t="shared" si="484"/>
        <v/>
      </c>
      <c r="DV63" s="218" t="str">
        <f t="shared" ref="DV63:EK63" si="485">IF(SUM(DV221,DV378,DV535,DV692,DV849)=0,"",SUM(DV221,DV378,DV535,DV692,DV849))</f>
        <v/>
      </c>
      <c r="DW63" s="218" t="str">
        <f t="shared" si="485"/>
        <v/>
      </c>
      <c r="DX63" s="218" t="str">
        <f t="shared" si="485"/>
        <v/>
      </c>
      <c r="DY63" s="218" t="str">
        <f t="shared" si="485"/>
        <v/>
      </c>
      <c r="DZ63" s="218" t="str">
        <f t="shared" si="485"/>
        <v/>
      </c>
      <c r="EA63" s="218" t="str">
        <f t="shared" si="485"/>
        <v/>
      </c>
      <c r="EB63" s="218" t="str">
        <f t="shared" si="485"/>
        <v/>
      </c>
      <c r="EC63" s="218" t="str">
        <f t="shared" si="485"/>
        <v/>
      </c>
      <c r="ED63" s="218" t="str">
        <f t="shared" si="485"/>
        <v/>
      </c>
      <c r="EE63" s="218" t="str">
        <f t="shared" si="485"/>
        <v/>
      </c>
      <c r="EF63" s="218" t="str">
        <f t="shared" si="485"/>
        <v/>
      </c>
      <c r="EG63" s="218" t="str">
        <f t="shared" si="485"/>
        <v/>
      </c>
      <c r="EH63" s="218" t="str">
        <f t="shared" si="485"/>
        <v/>
      </c>
      <c r="EI63" s="218" t="str">
        <f t="shared" si="485"/>
        <v/>
      </c>
      <c r="EJ63" s="218" t="str">
        <f t="shared" si="485"/>
        <v/>
      </c>
      <c r="EK63" s="218" t="str">
        <f t="shared" si="485"/>
        <v/>
      </c>
      <c r="EL63" s="218" t="str">
        <f t="shared" ref="EL63:FK63" si="486">IF(SUM(EL221,EL378,EL535,EL692,EL849)=0,"",SUM(EL221,EL378,EL535,EL692,EL849))</f>
        <v/>
      </c>
      <c r="EM63" s="218" t="str">
        <f t="shared" si="486"/>
        <v/>
      </c>
      <c r="EN63" s="218" t="str">
        <f t="shared" si="486"/>
        <v/>
      </c>
      <c r="EO63" s="218" t="str">
        <f t="shared" si="486"/>
        <v/>
      </c>
      <c r="EP63" s="218" t="str">
        <f t="shared" si="486"/>
        <v/>
      </c>
      <c r="EQ63" s="218" t="str">
        <f t="shared" si="486"/>
        <v/>
      </c>
      <c r="ER63" s="218" t="str">
        <f t="shared" si="486"/>
        <v/>
      </c>
      <c r="ES63" s="218" t="str">
        <f t="shared" si="486"/>
        <v/>
      </c>
      <c r="ET63" s="218" t="str">
        <f t="shared" si="486"/>
        <v/>
      </c>
      <c r="EU63" s="218" t="str">
        <f t="shared" si="486"/>
        <v/>
      </c>
      <c r="EV63" s="218" t="str">
        <f t="shared" si="486"/>
        <v/>
      </c>
      <c r="EW63" s="218" t="str">
        <f t="shared" si="486"/>
        <v/>
      </c>
      <c r="EX63" s="218" t="str">
        <f t="shared" si="486"/>
        <v/>
      </c>
      <c r="EY63" s="218" t="str">
        <f t="shared" si="486"/>
        <v/>
      </c>
      <c r="EZ63" s="218" t="str">
        <f t="shared" si="486"/>
        <v/>
      </c>
      <c r="FA63" s="218" t="str">
        <f t="shared" si="486"/>
        <v/>
      </c>
      <c r="FB63" s="218" t="str">
        <f t="shared" si="486"/>
        <v/>
      </c>
      <c r="FC63" s="218" t="str">
        <f t="shared" si="486"/>
        <v/>
      </c>
      <c r="FD63" s="218" t="str">
        <f t="shared" si="486"/>
        <v/>
      </c>
      <c r="FE63" s="218" t="str">
        <f t="shared" si="486"/>
        <v/>
      </c>
      <c r="FF63" s="218" t="str">
        <f t="shared" si="486"/>
        <v/>
      </c>
      <c r="FG63" s="218" t="str">
        <f t="shared" si="486"/>
        <v/>
      </c>
      <c r="FH63" s="218" t="str">
        <f t="shared" si="486"/>
        <v/>
      </c>
      <c r="FI63" s="218" t="str">
        <f t="shared" si="486"/>
        <v/>
      </c>
      <c r="FJ63" s="218" t="str">
        <f t="shared" si="486"/>
        <v/>
      </c>
      <c r="FK63" s="218" t="str">
        <f t="shared" si="486"/>
        <v/>
      </c>
      <c r="FL63" s="218" t="str">
        <f t="shared" ref="FL63:HN63" si="487">IF(SUM(FL221,FL378,FL535,FL692,FL849)=0,"",SUM(FL221,FL378,FL535,FL692,FL849))</f>
        <v/>
      </c>
      <c r="FM63" s="218" t="str">
        <f t="shared" si="487"/>
        <v/>
      </c>
      <c r="FN63" s="218" t="str">
        <f t="shared" si="487"/>
        <v/>
      </c>
      <c r="FO63" s="218" t="str">
        <f t="shared" si="487"/>
        <v/>
      </c>
      <c r="FP63" s="218" t="str">
        <f t="shared" si="487"/>
        <v/>
      </c>
      <c r="FQ63" s="218" t="str">
        <f t="shared" si="487"/>
        <v/>
      </c>
      <c r="FR63" s="218" t="str">
        <f t="shared" si="487"/>
        <v/>
      </c>
      <c r="FS63" s="218" t="str">
        <f t="shared" si="487"/>
        <v/>
      </c>
      <c r="FT63" s="218" t="str">
        <f t="shared" si="487"/>
        <v/>
      </c>
      <c r="FU63" s="218" t="str">
        <f t="shared" si="487"/>
        <v/>
      </c>
      <c r="FV63" s="218" t="str">
        <f t="shared" si="487"/>
        <v/>
      </c>
      <c r="FW63" s="218" t="str">
        <f t="shared" si="487"/>
        <v/>
      </c>
      <c r="FX63" s="218" t="str">
        <f t="shared" si="487"/>
        <v/>
      </c>
      <c r="FY63" s="218" t="str">
        <f t="shared" si="487"/>
        <v/>
      </c>
      <c r="FZ63" s="218" t="str">
        <f t="shared" si="487"/>
        <v/>
      </c>
      <c r="GA63" s="218" t="str">
        <f t="shared" si="487"/>
        <v/>
      </c>
      <c r="GB63" s="218" t="str">
        <f t="shared" si="487"/>
        <v/>
      </c>
      <c r="GC63" s="218" t="str">
        <f t="shared" si="487"/>
        <v/>
      </c>
      <c r="GD63" s="218" t="str">
        <f t="shared" si="487"/>
        <v/>
      </c>
      <c r="GE63" s="218" t="str">
        <f t="shared" si="487"/>
        <v/>
      </c>
      <c r="GF63" s="218" t="str">
        <f t="shared" si="487"/>
        <v/>
      </c>
      <c r="GG63" s="218" t="str">
        <f t="shared" si="487"/>
        <v/>
      </c>
      <c r="GH63" s="218" t="str">
        <f t="shared" si="487"/>
        <v/>
      </c>
      <c r="GI63" s="218" t="str">
        <f t="shared" si="487"/>
        <v/>
      </c>
      <c r="GJ63" s="218" t="str">
        <f t="shared" si="487"/>
        <v/>
      </c>
      <c r="GK63" s="218" t="str">
        <f t="shared" si="487"/>
        <v/>
      </c>
      <c r="GL63" s="218" t="str">
        <f t="shared" si="487"/>
        <v/>
      </c>
      <c r="GM63" s="218" t="str">
        <f t="shared" si="487"/>
        <v/>
      </c>
      <c r="GN63" s="218" t="str">
        <f t="shared" si="487"/>
        <v/>
      </c>
      <c r="GO63" s="218" t="str">
        <f t="shared" si="487"/>
        <v/>
      </c>
      <c r="GP63" s="218" t="str">
        <f t="shared" si="487"/>
        <v/>
      </c>
      <c r="GQ63" s="218" t="str">
        <f t="shared" si="487"/>
        <v/>
      </c>
      <c r="GR63" s="218" t="str">
        <f t="shared" si="487"/>
        <v/>
      </c>
      <c r="GS63" s="218" t="str">
        <f t="shared" si="487"/>
        <v/>
      </c>
      <c r="GT63" s="218" t="str">
        <f t="shared" si="487"/>
        <v/>
      </c>
      <c r="GU63" s="218" t="str">
        <f t="shared" si="487"/>
        <v/>
      </c>
      <c r="GV63" s="218" t="str">
        <f t="shared" si="487"/>
        <v/>
      </c>
      <c r="GW63" s="218" t="str">
        <f t="shared" si="487"/>
        <v/>
      </c>
      <c r="GX63" s="218" t="str">
        <f t="shared" si="487"/>
        <v/>
      </c>
      <c r="GY63" s="218" t="str">
        <f t="shared" si="487"/>
        <v/>
      </c>
      <c r="GZ63" s="218" t="str">
        <f t="shared" si="487"/>
        <v/>
      </c>
      <c r="HA63" s="218" t="str">
        <f t="shared" si="487"/>
        <v/>
      </c>
      <c r="HB63" s="218" t="str">
        <f t="shared" si="487"/>
        <v/>
      </c>
      <c r="HC63" s="218" t="str">
        <f t="shared" si="487"/>
        <v/>
      </c>
      <c r="HD63" s="218" t="str">
        <f t="shared" si="487"/>
        <v/>
      </c>
      <c r="HE63" s="218" t="str">
        <f t="shared" si="487"/>
        <v/>
      </c>
      <c r="HF63" s="218" t="str">
        <f t="shared" si="487"/>
        <v/>
      </c>
      <c r="HG63" s="218" t="str">
        <f t="shared" si="487"/>
        <v/>
      </c>
      <c r="HH63" s="218" t="str">
        <f t="shared" si="487"/>
        <v/>
      </c>
      <c r="HI63" s="218" t="str">
        <f t="shared" si="487"/>
        <v/>
      </c>
      <c r="HJ63" s="218" t="str">
        <f t="shared" si="487"/>
        <v/>
      </c>
      <c r="HK63" s="218" t="str">
        <f t="shared" si="487"/>
        <v/>
      </c>
      <c r="HL63" s="218" t="str">
        <f t="shared" si="487"/>
        <v/>
      </c>
      <c r="HM63" s="218" t="str">
        <f t="shared" si="487"/>
        <v/>
      </c>
      <c r="HN63" s="218" t="str">
        <f t="shared" si="487"/>
        <v/>
      </c>
      <c r="HO63" s="218" t="str">
        <f t="shared" ref="HO63:HQ63" si="488">IF(SUM(HO221,HO378,HO535,HO692,HO849)=0,"",SUM(HO221,HO378,HO535,HO692,HO849))</f>
        <v/>
      </c>
      <c r="HP63" s="218" t="str">
        <f t="shared" si="488"/>
        <v/>
      </c>
      <c r="HQ63" s="218" t="str">
        <f t="shared" si="488"/>
        <v/>
      </c>
    </row>
    <row r="64" spans="1:225" s="73" customFormat="1" ht="18" hidden="1" customHeight="1" x14ac:dyDescent="0.25">
      <c r="A64" s="223" t="str">
        <f t="shared" ref="A64:B64" si="489">IF(A222="","",A222)</f>
        <v/>
      </c>
      <c r="B64" s="173" t="str">
        <f t="shared" si="489"/>
        <v/>
      </c>
      <c r="C64" s="218">
        <f t="shared" si="277"/>
        <v>0</v>
      </c>
      <c r="D64" s="218">
        <f t="shared" si="278"/>
        <v>0</v>
      </c>
      <c r="E64" s="219">
        <f t="shared" ref="E64:F64" si="490">IFERROR(AVERAGE(E222,E379,E536,E693,E850),"")</f>
        <v>0</v>
      </c>
      <c r="F64" s="219">
        <f t="shared" si="490"/>
        <v>0</v>
      </c>
      <c r="G64" s="176" t="str">
        <f t="shared" si="344"/>
        <v/>
      </c>
      <c r="H64" s="176" t="str">
        <f t="shared" si="344"/>
        <v/>
      </c>
      <c r="I64" s="226" t="str">
        <f t="shared" si="344"/>
        <v/>
      </c>
      <c r="J64" s="226" t="str">
        <f t="shared" si="344"/>
        <v/>
      </c>
      <c r="K64" s="227" t="str">
        <f t="shared" si="345"/>
        <v/>
      </c>
      <c r="L64" s="227">
        <f t="shared" si="345"/>
        <v>1</v>
      </c>
      <c r="M64" s="226" t="str">
        <f t="shared" si="346"/>
        <v/>
      </c>
      <c r="N64" s="226" t="str">
        <f t="shared" si="346"/>
        <v/>
      </c>
      <c r="O64" s="491"/>
      <c r="P64" s="218" t="str">
        <f t="shared" ref="P64:BI64" si="491">IF(SUM(P222,P379,P536,P693,P850)=0,"",SUM(P222,P379,P536,P693,P850))</f>
        <v/>
      </c>
      <c r="Q64" s="218" t="str">
        <f t="shared" si="491"/>
        <v/>
      </c>
      <c r="R64" s="218" t="str">
        <f t="shared" si="491"/>
        <v/>
      </c>
      <c r="S64" s="218" t="str">
        <f t="shared" si="491"/>
        <v/>
      </c>
      <c r="T64" s="218" t="str">
        <f t="shared" si="491"/>
        <v/>
      </c>
      <c r="U64" s="218" t="str">
        <f t="shared" si="491"/>
        <v/>
      </c>
      <c r="V64" s="218" t="str">
        <f t="shared" si="491"/>
        <v/>
      </c>
      <c r="W64" s="218" t="str">
        <f t="shared" si="491"/>
        <v/>
      </c>
      <c r="X64" s="218" t="str">
        <f t="shared" si="491"/>
        <v/>
      </c>
      <c r="Y64" s="218" t="str">
        <f t="shared" si="491"/>
        <v/>
      </c>
      <c r="Z64" s="218" t="str">
        <f t="shared" si="491"/>
        <v/>
      </c>
      <c r="AA64" s="218" t="str">
        <f t="shared" si="491"/>
        <v/>
      </c>
      <c r="AB64" s="218" t="str">
        <f t="shared" si="491"/>
        <v/>
      </c>
      <c r="AC64" s="218" t="str">
        <f t="shared" si="491"/>
        <v/>
      </c>
      <c r="AD64" s="218" t="str">
        <f t="shared" si="491"/>
        <v/>
      </c>
      <c r="AE64" s="218" t="str">
        <f t="shared" si="491"/>
        <v/>
      </c>
      <c r="AF64" s="218" t="str">
        <f t="shared" si="491"/>
        <v/>
      </c>
      <c r="AG64" s="218" t="str">
        <f t="shared" si="491"/>
        <v/>
      </c>
      <c r="AH64" s="218" t="str">
        <f t="shared" si="491"/>
        <v/>
      </c>
      <c r="AI64" s="218" t="str">
        <f t="shared" si="491"/>
        <v/>
      </c>
      <c r="AJ64" s="218" t="str">
        <f t="shared" si="491"/>
        <v/>
      </c>
      <c r="AK64" s="218" t="str">
        <f t="shared" si="491"/>
        <v/>
      </c>
      <c r="AL64" s="218" t="str">
        <f t="shared" si="491"/>
        <v/>
      </c>
      <c r="AM64" s="218" t="str">
        <f t="shared" si="491"/>
        <v/>
      </c>
      <c r="AN64" s="218" t="str">
        <f t="shared" si="491"/>
        <v/>
      </c>
      <c r="AO64" s="218" t="str">
        <f t="shared" si="491"/>
        <v/>
      </c>
      <c r="AP64" s="218" t="str">
        <f t="shared" si="491"/>
        <v/>
      </c>
      <c r="AQ64" s="218" t="str">
        <f t="shared" si="491"/>
        <v/>
      </c>
      <c r="AR64" s="218" t="str">
        <f t="shared" si="491"/>
        <v/>
      </c>
      <c r="AS64" s="218" t="str">
        <f t="shared" si="491"/>
        <v/>
      </c>
      <c r="AT64" s="218" t="str">
        <f t="shared" si="491"/>
        <v/>
      </c>
      <c r="AU64" s="218" t="str">
        <f t="shared" si="491"/>
        <v/>
      </c>
      <c r="AV64" s="218" t="str">
        <f t="shared" si="491"/>
        <v/>
      </c>
      <c r="AW64" s="218" t="str">
        <f t="shared" si="491"/>
        <v/>
      </c>
      <c r="AX64" s="218" t="str">
        <f t="shared" si="491"/>
        <v/>
      </c>
      <c r="AY64" s="218" t="str">
        <f t="shared" si="491"/>
        <v/>
      </c>
      <c r="AZ64" s="218" t="str">
        <f t="shared" si="491"/>
        <v/>
      </c>
      <c r="BA64" s="218" t="str">
        <f t="shared" si="491"/>
        <v/>
      </c>
      <c r="BB64" s="218" t="str">
        <f t="shared" si="491"/>
        <v/>
      </c>
      <c r="BC64" s="218" t="str">
        <f t="shared" si="491"/>
        <v/>
      </c>
      <c r="BD64" s="218" t="str">
        <f t="shared" si="491"/>
        <v/>
      </c>
      <c r="BE64" s="218" t="str">
        <f t="shared" si="491"/>
        <v/>
      </c>
      <c r="BF64" s="218" t="str">
        <f t="shared" si="491"/>
        <v/>
      </c>
      <c r="BG64" s="218" t="str">
        <f t="shared" si="491"/>
        <v/>
      </c>
      <c r="BH64" s="218" t="str">
        <f t="shared" si="491"/>
        <v/>
      </c>
      <c r="BI64" s="218" t="str">
        <f t="shared" si="491"/>
        <v/>
      </c>
      <c r="BJ64" s="218" t="str">
        <f t="shared" ref="BJ64:DU64" si="492">IF(SUM(BJ222,BJ379,BJ536,BJ693,BJ850)=0,"",SUM(BJ222,BJ379,BJ536,BJ693,BJ850))</f>
        <v/>
      </c>
      <c r="BK64" s="218" t="str">
        <f t="shared" si="492"/>
        <v/>
      </c>
      <c r="BL64" s="218" t="str">
        <f t="shared" si="492"/>
        <v/>
      </c>
      <c r="BM64" s="218" t="str">
        <f t="shared" si="492"/>
        <v/>
      </c>
      <c r="BN64" s="218" t="str">
        <f t="shared" si="492"/>
        <v/>
      </c>
      <c r="BO64" s="218" t="str">
        <f t="shared" si="492"/>
        <v/>
      </c>
      <c r="BP64" s="218" t="str">
        <f t="shared" si="492"/>
        <v/>
      </c>
      <c r="BQ64" s="218" t="str">
        <f t="shared" si="492"/>
        <v/>
      </c>
      <c r="BR64" s="218" t="str">
        <f t="shared" si="492"/>
        <v/>
      </c>
      <c r="BS64" s="218" t="str">
        <f t="shared" si="492"/>
        <v/>
      </c>
      <c r="BT64" s="218" t="str">
        <f t="shared" si="492"/>
        <v/>
      </c>
      <c r="BU64" s="218" t="str">
        <f t="shared" si="492"/>
        <v/>
      </c>
      <c r="BV64" s="218" t="str">
        <f t="shared" si="492"/>
        <v/>
      </c>
      <c r="BW64" s="218" t="str">
        <f t="shared" si="492"/>
        <v/>
      </c>
      <c r="BX64" s="218" t="str">
        <f t="shared" si="492"/>
        <v/>
      </c>
      <c r="BY64" s="218" t="str">
        <f t="shared" si="492"/>
        <v/>
      </c>
      <c r="BZ64" s="218" t="str">
        <f t="shared" si="492"/>
        <v/>
      </c>
      <c r="CA64" s="218" t="str">
        <f t="shared" si="492"/>
        <v/>
      </c>
      <c r="CB64" s="218" t="str">
        <f t="shared" si="492"/>
        <v/>
      </c>
      <c r="CC64" s="218" t="str">
        <f t="shared" si="492"/>
        <v/>
      </c>
      <c r="CD64" s="218" t="str">
        <f t="shared" si="492"/>
        <v/>
      </c>
      <c r="CE64" s="218" t="str">
        <f t="shared" si="492"/>
        <v/>
      </c>
      <c r="CF64" s="218" t="str">
        <f t="shared" si="492"/>
        <v/>
      </c>
      <c r="CG64" s="218" t="str">
        <f t="shared" si="492"/>
        <v/>
      </c>
      <c r="CH64" s="218" t="str">
        <f t="shared" si="492"/>
        <v/>
      </c>
      <c r="CI64" s="218" t="str">
        <f t="shared" si="492"/>
        <v/>
      </c>
      <c r="CJ64" s="218" t="str">
        <f t="shared" si="492"/>
        <v/>
      </c>
      <c r="CK64" s="218" t="str">
        <f t="shared" si="492"/>
        <v/>
      </c>
      <c r="CL64" s="218" t="str">
        <f t="shared" si="492"/>
        <v/>
      </c>
      <c r="CM64" s="218" t="str">
        <f t="shared" si="492"/>
        <v/>
      </c>
      <c r="CN64" s="218" t="str">
        <f t="shared" si="492"/>
        <v/>
      </c>
      <c r="CO64" s="218" t="str">
        <f t="shared" si="492"/>
        <v/>
      </c>
      <c r="CP64" s="218" t="str">
        <f t="shared" si="492"/>
        <v/>
      </c>
      <c r="CQ64" s="218" t="str">
        <f t="shared" si="492"/>
        <v/>
      </c>
      <c r="CR64" s="218" t="str">
        <f t="shared" si="492"/>
        <v/>
      </c>
      <c r="CS64" s="218" t="str">
        <f t="shared" si="492"/>
        <v/>
      </c>
      <c r="CT64" s="218" t="str">
        <f t="shared" si="492"/>
        <v/>
      </c>
      <c r="CU64" s="218" t="str">
        <f t="shared" si="492"/>
        <v/>
      </c>
      <c r="CV64" s="218" t="str">
        <f t="shared" si="492"/>
        <v/>
      </c>
      <c r="CW64" s="218" t="str">
        <f t="shared" si="492"/>
        <v/>
      </c>
      <c r="CX64" s="218" t="str">
        <f t="shared" si="492"/>
        <v/>
      </c>
      <c r="CY64" s="218" t="str">
        <f t="shared" si="492"/>
        <v/>
      </c>
      <c r="CZ64" s="218" t="str">
        <f t="shared" si="492"/>
        <v/>
      </c>
      <c r="DA64" s="218" t="str">
        <f t="shared" si="492"/>
        <v/>
      </c>
      <c r="DB64" s="218" t="str">
        <f t="shared" si="492"/>
        <v/>
      </c>
      <c r="DC64" s="218" t="str">
        <f t="shared" si="492"/>
        <v/>
      </c>
      <c r="DD64" s="218" t="str">
        <f t="shared" si="492"/>
        <v/>
      </c>
      <c r="DE64" s="218" t="str">
        <f t="shared" si="492"/>
        <v/>
      </c>
      <c r="DF64" s="218" t="str">
        <f t="shared" si="492"/>
        <v/>
      </c>
      <c r="DG64" s="218" t="str">
        <f t="shared" si="492"/>
        <v/>
      </c>
      <c r="DH64" s="218" t="str">
        <f t="shared" si="492"/>
        <v/>
      </c>
      <c r="DI64" s="218" t="str">
        <f t="shared" si="492"/>
        <v/>
      </c>
      <c r="DJ64" s="218" t="str">
        <f t="shared" si="492"/>
        <v/>
      </c>
      <c r="DK64" s="218" t="str">
        <f t="shared" si="492"/>
        <v/>
      </c>
      <c r="DL64" s="218" t="str">
        <f t="shared" si="492"/>
        <v/>
      </c>
      <c r="DM64" s="218" t="str">
        <f t="shared" si="492"/>
        <v/>
      </c>
      <c r="DN64" s="218" t="str">
        <f t="shared" si="492"/>
        <v/>
      </c>
      <c r="DO64" s="218" t="str">
        <f t="shared" si="492"/>
        <v/>
      </c>
      <c r="DP64" s="218" t="str">
        <f t="shared" si="492"/>
        <v/>
      </c>
      <c r="DQ64" s="218" t="str">
        <f t="shared" si="492"/>
        <v/>
      </c>
      <c r="DR64" s="218" t="str">
        <f t="shared" si="492"/>
        <v/>
      </c>
      <c r="DS64" s="218" t="str">
        <f t="shared" si="492"/>
        <v/>
      </c>
      <c r="DT64" s="218" t="str">
        <f t="shared" si="492"/>
        <v/>
      </c>
      <c r="DU64" s="218" t="str">
        <f t="shared" si="492"/>
        <v/>
      </c>
      <c r="DV64" s="218" t="str">
        <f t="shared" ref="DV64:EK64" si="493">IF(SUM(DV222,DV379,DV536,DV693,DV850)=0,"",SUM(DV222,DV379,DV536,DV693,DV850))</f>
        <v/>
      </c>
      <c r="DW64" s="218" t="str">
        <f t="shared" si="493"/>
        <v/>
      </c>
      <c r="DX64" s="218" t="str">
        <f t="shared" si="493"/>
        <v/>
      </c>
      <c r="DY64" s="218" t="str">
        <f t="shared" si="493"/>
        <v/>
      </c>
      <c r="DZ64" s="218" t="str">
        <f t="shared" si="493"/>
        <v/>
      </c>
      <c r="EA64" s="218" t="str">
        <f t="shared" si="493"/>
        <v/>
      </c>
      <c r="EB64" s="218" t="str">
        <f t="shared" si="493"/>
        <v/>
      </c>
      <c r="EC64" s="218" t="str">
        <f t="shared" si="493"/>
        <v/>
      </c>
      <c r="ED64" s="218" t="str">
        <f t="shared" si="493"/>
        <v/>
      </c>
      <c r="EE64" s="218" t="str">
        <f t="shared" si="493"/>
        <v/>
      </c>
      <c r="EF64" s="218" t="str">
        <f t="shared" si="493"/>
        <v/>
      </c>
      <c r="EG64" s="218" t="str">
        <f t="shared" si="493"/>
        <v/>
      </c>
      <c r="EH64" s="218" t="str">
        <f t="shared" si="493"/>
        <v/>
      </c>
      <c r="EI64" s="218" t="str">
        <f t="shared" si="493"/>
        <v/>
      </c>
      <c r="EJ64" s="218" t="str">
        <f t="shared" si="493"/>
        <v/>
      </c>
      <c r="EK64" s="218" t="str">
        <f t="shared" si="493"/>
        <v/>
      </c>
      <c r="EL64" s="218" t="str">
        <f t="shared" ref="EL64:FK64" si="494">IF(SUM(EL222,EL379,EL536,EL693,EL850)=0,"",SUM(EL222,EL379,EL536,EL693,EL850))</f>
        <v/>
      </c>
      <c r="EM64" s="218" t="str">
        <f t="shared" si="494"/>
        <v/>
      </c>
      <c r="EN64" s="218" t="str">
        <f t="shared" si="494"/>
        <v/>
      </c>
      <c r="EO64" s="218" t="str">
        <f t="shared" si="494"/>
        <v/>
      </c>
      <c r="EP64" s="218" t="str">
        <f t="shared" si="494"/>
        <v/>
      </c>
      <c r="EQ64" s="218" t="str">
        <f t="shared" si="494"/>
        <v/>
      </c>
      <c r="ER64" s="218" t="str">
        <f t="shared" si="494"/>
        <v/>
      </c>
      <c r="ES64" s="218" t="str">
        <f t="shared" si="494"/>
        <v/>
      </c>
      <c r="ET64" s="218" t="str">
        <f t="shared" si="494"/>
        <v/>
      </c>
      <c r="EU64" s="218" t="str">
        <f t="shared" si="494"/>
        <v/>
      </c>
      <c r="EV64" s="218" t="str">
        <f t="shared" si="494"/>
        <v/>
      </c>
      <c r="EW64" s="218" t="str">
        <f t="shared" si="494"/>
        <v/>
      </c>
      <c r="EX64" s="218" t="str">
        <f t="shared" si="494"/>
        <v/>
      </c>
      <c r="EY64" s="218" t="str">
        <f t="shared" si="494"/>
        <v/>
      </c>
      <c r="EZ64" s="218" t="str">
        <f t="shared" si="494"/>
        <v/>
      </c>
      <c r="FA64" s="218" t="str">
        <f t="shared" si="494"/>
        <v/>
      </c>
      <c r="FB64" s="218" t="str">
        <f t="shared" si="494"/>
        <v/>
      </c>
      <c r="FC64" s="218" t="str">
        <f t="shared" si="494"/>
        <v/>
      </c>
      <c r="FD64" s="218" t="str">
        <f t="shared" si="494"/>
        <v/>
      </c>
      <c r="FE64" s="218" t="str">
        <f t="shared" si="494"/>
        <v/>
      </c>
      <c r="FF64" s="218" t="str">
        <f t="shared" si="494"/>
        <v/>
      </c>
      <c r="FG64" s="218" t="str">
        <f t="shared" si="494"/>
        <v/>
      </c>
      <c r="FH64" s="218" t="str">
        <f t="shared" si="494"/>
        <v/>
      </c>
      <c r="FI64" s="218" t="str">
        <f t="shared" si="494"/>
        <v/>
      </c>
      <c r="FJ64" s="218" t="str">
        <f t="shared" si="494"/>
        <v/>
      </c>
      <c r="FK64" s="218" t="str">
        <f t="shared" si="494"/>
        <v/>
      </c>
      <c r="FL64" s="218" t="str">
        <f t="shared" ref="FL64:HN64" si="495">IF(SUM(FL222,FL379,FL536,FL693,FL850)=0,"",SUM(FL222,FL379,FL536,FL693,FL850))</f>
        <v/>
      </c>
      <c r="FM64" s="218" t="str">
        <f t="shared" si="495"/>
        <v/>
      </c>
      <c r="FN64" s="218" t="str">
        <f t="shared" si="495"/>
        <v/>
      </c>
      <c r="FO64" s="218" t="str">
        <f t="shared" si="495"/>
        <v/>
      </c>
      <c r="FP64" s="218" t="str">
        <f t="shared" si="495"/>
        <v/>
      </c>
      <c r="FQ64" s="218" t="str">
        <f t="shared" si="495"/>
        <v/>
      </c>
      <c r="FR64" s="218" t="str">
        <f t="shared" si="495"/>
        <v/>
      </c>
      <c r="FS64" s="218" t="str">
        <f t="shared" si="495"/>
        <v/>
      </c>
      <c r="FT64" s="218" t="str">
        <f t="shared" si="495"/>
        <v/>
      </c>
      <c r="FU64" s="218" t="str">
        <f t="shared" si="495"/>
        <v/>
      </c>
      <c r="FV64" s="218" t="str">
        <f t="shared" si="495"/>
        <v/>
      </c>
      <c r="FW64" s="218" t="str">
        <f t="shared" si="495"/>
        <v/>
      </c>
      <c r="FX64" s="218" t="str">
        <f t="shared" si="495"/>
        <v/>
      </c>
      <c r="FY64" s="218" t="str">
        <f t="shared" si="495"/>
        <v/>
      </c>
      <c r="FZ64" s="218" t="str">
        <f t="shared" si="495"/>
        <v/>
      </c>
      <c r="GA64" s="218" t="str">
        <f t="shared" si="495"/>
        <v/>
      </c>
      <c r="GB64" s="218" t="str">
        <f t="shared" si="495"/>
        <v/>
      </c>
      <c r="GC64" s="218" t="str">
        <f t="shared" si="495"/>
        <v/>
      </c>
      <c r="GD64" s="218" t="str">
        <f t="shared" si="495"/>
        <v/>
      </c>
      <c r="GE64" s="218" t="str">
        <f t="shared" si="495"/>
        <v/>
      </c>
      <c r="GF64" s="218" t="str">
        <f t="shared" si="495"/>
        <v/>
      </c>
      <c r="GG64" s="218" t="str">
        <f t="shared" si="495"/>
        <v/>
      </c>
      <c r="GH64" s="218" t="str">
        <f t="shared" si="495"/>
        <v/>
      </c>
      <c r="GI64" s="218" t="str">
        <f t="shared" si="495"/>
        <v/>
      </c>
      <c r="GJ64" s="218" t="str">
        <f t="shared" si="495"/>
        <v/>
      </c>
      <c r="GK64" s="218" t="str">
        <f t="shared" si="495"/>
        <v/>
      </c>
      <c r="GL64" s="218" t="str">
        <f t="shared" si="495"/>
        <v/>
      </c>
      <c r="GM64" s="218" t="str">
        <f t="shared" si="495"/>
        <v/>
      </c>
      <c r="GN64" s="218" t="str">
        <f t="shared" si="495"/>
        <v/>
      </c>
      <c r="GO64" s="218" t="str">
        <f t="shared" si="495"/>
        <v/>
      </c>
      <c r="GP64" s="218" t="str">
        <f t="shared" si="495"/>
        <v/>
      </c>
      <c r="GQ64" s="218" t="str">
        <f t="shared" si="495"/>
        <v/>
      </c>
      <c r="GR64" s="218" t="str">
        <f t="shared" si="495"/>
        <v/>
      </c>
      <c r="GS64" s="218" t="str">
        <f t="shared" si="495"/>
        <v/>
      </c>
      <c r="GT64" s="218" t="str">
        <f t="shared" si="495"/>
        <v/>
      </c>
      <c r="GU64" s="218" t="str">
        <f t="shared" si="495"/>
        <v/>
      </c>
      <c r="GV64" s="218" t="str">
        <f t="shared" si="495"/>
        <v/>
      </c>
      <c r="GW64" s="218" t="str">
        <f t="shared" si="495"/>
        <v/>
      </c>
      <c r="GX64" s="218" t="str">
        <f t="shared" si="495"/>
        <v/>
      </c>
      <c r="GY64" s="218" t="str">
        <f t="shared" si="495"/>
        <v/>
      </c>
      <c r="GZ64" s="218" t="str">
        <f t="shared" si="495"/>
        <v/>
      </c>
      <c r="HA64" s="218" t="str">
        <f t="shared" si="495"/>
        <v/>
      </c>
      <c r="HB64" s="218" t="str">
        <f t="shared" si="495"/>
        <v/>
      </c>
      <c r="HC64" s="218" t="str">
        <f t="shared" si="495"/>
        <v/>
      </c>
      <c r="HD64" s="218" t="str">
        <f t="shared" si="495"/>
        <v/>
      </c>
      <c r="HE64" s="218" t="str">
        <f t="shared" si="495"/>
        <v/>
      </c>
      <c r="HF64" s="218" t="str">
        <f t="shared" si="495"/>
        <v/>
      </c>
      <c r="HG64" s="218" t="str">
        <f t="shared" si="495"/>
        <v/>
      </c>
      <c r="HH64" s="218" t="str">
        <f t="shared" si="495"/>
        <v/>
      </c>
      <c r="HI64" s="218" t="str">
        <f t="shared" si="495"/>
        <v/>
      </c>
      <c r="HJ64" s="218" t="str">
        <f t="shared" si="495"/>
        <v/>
      </c>
      <c r="HK64" s="218" t="str">
        <f t="shared" si="495"/>
        <v/>
      </c>
      <c r="HL64" s="218" t="str">
        <f t="shared" si="495"/>
        <v/>
      </c>
      <c r="HM64" s="218" t="str">
        <f t="shared" si="495"/>
        <v/>
      </c>
      <c r="HN64" s="218" t="str">
        <f t="shared" si="495"/>
        <v/>
      </c>
      <c r="HO64" s="218" t="str">
        <f t="shared" ref="HO64:HQ64" si="496">IF(SUM(HO222,HO379,HO536,HO693,HO850)=0,"",SUM(HO222,HO379,HO536,HO693,HO850))</f>
        <v/>
      </c>
      <c r="HP64" s="218" t="str">
        <f t="shared" si="496"/>
        <v/>
      </c>
      <c r="HQ64" s="218" t="str">
        <f t="shared" si="496"/>
        <v/>
      </c>
    </row>
    <row r="65" spans="1:225" s="73" customFormat="1" ht="18" hidden="1" customHeight="1" x14ac:dyDescent="0.25">
      <c r="A65" s="223" t="str">
        <f t="shared" ref="A65:B65" si="497">IF(A223="","",A223)</f>
        <v/>
      </c>
      <c r="B65" s="173" t="str">
        <f t="shared" si="497"/>
        <v/>
      </c>
      <c r="C65" s="218">
        <f t="shared" si="277"/>
        <v>0</v>
      </c>
      <c r="D65" s="218">
        <f t="shared" si="278"/>
        <v>0</v>
      </c>
      <c r="E65" s="219">
        <f t="shared" ref="E65:F65" si="498">IFERROR(AVERAGE(E223,E380,E537,E694,E851),"")</f>
        <v>0</v>
      </c>
      <c r="F65" s="219">
        <f t="shared" si="498"/>
        <v>0</v>
      </c>
      <c r="G65" s="176" t="str">
        <f t="shared" si="344"/>
        <v/>
      </c>
      <c r="H65" s="176" t="str">
        <f t="shared" si="344"/>
        <v/>
      </c>
      <c r="I65" s="226" t="str">
        <f t="shared" si="344"/>
        <v/>
      </c>
      <c r="J65" s="226" t="str">
        <f t="shared" si="344"/>
        <v/>
      </c>
      <c r="K65" s="227" t="str">
        <f t="shared" si="345"/>
        <v/>
      </c>
      <c r="L65" s="227">
        <f t="shared" si="345"/>
        <v>1</v>
      </c>
      <c r="M65" s="226" t="str">
        <f t="shared" si="346"/>
        <v/>
      </c>
      <c r="N65" s="226" t="str">
        <f t="shared" si="346"/>
        <v/>
      </c>
      <c r="O65" s="491"/>
      <c r="P65" s="218" t="str">
        <f t="shared" ref="P65:BI65" si="499">IF(SUM(P223,P380,P537,P694,P851)=0,"",SUM(P223,P380,P537,P694,P851))</f>
        <v/>
      </c>
      <c r="Q65" s="218" t="str">
        <f t="shared" si="499"/>
        <v/>
      </c>
      <c r="R65" s="218" t="str">
        <f t="shared" si="499"/>
        <v/>
      </c>
      <c r="S65" s="218" t="str">
        <f t="shared" si="499"/>
        <v/>
      </c>
      <c r="T65" s="218" t="str">
        <f t="shared" si="499"/>
        <v/>
      </c>
      <c r="U65" s="218" t="str">
        <f t="shared" si="499"/>
        <v/>
      </c>
      <c r="V65" s="218" t="str">
        <f t="shared" si="499"/>
        <v/>
      </c>
      <c r="W65" s="218" t="str">
        <f t="shared" si="499"/>
        <v/>
      </c>
      <c r="X65" s="218" t="str">
        <f t="shared" si="499"/>
        <v/>
      </c>
      <c r="Y65" s="218" t="str">
        <f t="shared" si="499"/>
        <v/>
      </c>
      <c r="Z65" s="218" t="str">
        <f t="shared" si="499"/>
        <v/>
      </c>
      <c r="AA65" s="218" t="str">
        <f t="shared" si="499"/>
        <v/>
      </c>
      <c r="AB65" s="218" t="str">
        <f t="shared" si="499"/>
        <v/>
      </c>
      <c r="AC65" s="218" t="str">
        <f t="shared" si="499"/>
        <v/>
      </c>
      <c r="AD65" s="218" t="str">
        <f t="shared" si="499"/>
        <v/>
      </c>
      <c r="AE65" s="218" t="str">
        <f t="shared" si="499"/>
        <v/>
      </c>
      <c r="AF65" s="218" t="str">
        <f t="shared" si="499"/>
        <v/>
      </c>
      <c r="AG65" s="218" t="str">
        <f t="shared" si="499"/>
        <v/>
      </c>
      <c r="AH65" s="218" t="str">
        <f t="shared" si="499"/>
        <v/>
      </c>
      <c r="AI65" s="218" t="str">
        <f t="shared" si="499"/>
        <v/>
      </c>
      <c r="AJ65" s="218" t="str">
        <f t="shared" si="499"/>
        <v/>
      </c>
      <c r="AK65" s="218" t="str">
        <f t="shared" si="499"/>
        <v/>
      </c>
      <c r="AL65" s="218" t="str">
        <f t="shared" si="499"/>
        <v/>
      </c>
      <c r="AM65" s="218" t="str">
        <f t="shared" si="499"/>
        <v/>
      </c>
      <c r="AN65" s="218" t="str">
        <f t="shared" si="499"/>
        <v/>
      </c>
      <c r="AO65" s="218" t="str">
        <f t="shared" si="499"/>
        <v/>
      </c>
      <c r="AP65" s="218" t="str">
        <f t="shared" si="499"/>
        <v/>
      </c>
      <c r="AQ65" s="218" t="str">
        <f t="shared" si="499"/>
        <v/>
      </c>
      <c r="AR65" s="218" t="str">
        <f t="shared" si="499"/>
        <v/>
      </c>
      <c r="AS65" s="218" t="str">
        <f t="shared" si="499"/>
        <v/>
      </c>
      <c r="AT65" s="218" t="str">
        <f t="shared" si="499"/>
        <v/>
      </c>
      <c r="AU65" s="218" t="str">
        <f t="shared" si="499"/>
        <v/>
      </c>
      <c r="AV65" s="218" t="str">
        <f t="shared" si="499"/>
        <v/>
      </c>
      <c r="AW65" s="218" t="str">
        <f t="shared" si="499"/>
        <v/>
      </c>
      <c r="AX65" s="218" t="str">
        <f t="shared" si="499"/>
        <v/>
      </c>
      <c r="AY65" s="218" t="str">
        <f t="shared" si="499"/>
        <v/>
      </c>
      <c r="AZ65" s="218" t="str">
        <f t="shared" si="499"/>
        <v/>
      </c>
      <c r="BA65" s="218" t="str">
        <f t="shared" si="499"/>
        <v/>
      </c>
      <c r="BB65" s="218" t="str">
        <f t="shared" si="499"/>
        <v/>
      </c>
      <c r="BC65" s="218" t="str">
        <f t="shared" si="499"/>
        <v/>
      </c>
      <c r="BD65" s="218" t="str">
        <f t="shared" si="499"/>
        <v/>
      </c>
      <c r="BE65" s="218" t="str">
        <f t="shared" si="499"/>
        <v/>
      </c>
      <c r="BF65" s="218" t="str">
        <f t="shared" si="499"/>
        <v/>
      </c>
      <c r="BG65" s="218" t="str">
        <f t="shared" si="499"/>
        <v/>
      </c>
      <c r="BH65" s="218" t="str">
        <f t="shared" si="499"/>
        <v/>
      </c>
      <c r="BI65" s="218" t="str">
        <f t="shared" si="499"/>
        <v/>
      </c>
      <c r="BJ65" s="218" t="str">
        <f t="shared" ref="BJ65:DU65" si="500">IF(SUM(BJ223,BJ380,BJ537,BJ694,BJ851)=0,"",SUM(BJ223,BJ380,BJ537,BJ694,BJ851))</f>
        <v/>
      </c>
      <c r="BK65" s="218" t="str">
        <f t="shared" si="500"/>
        <v/>
      </c>
      <c r="BL65" s="218" t="str">
        <f t="shared" si="500"/>
        <v/>
      </c>
      <c r="BM65" s="218" t="str">
        <f t="shared" si="500"/>
        <v/>
      </c>
      <c r="BN65" s="218" t="str">
        <f t="shared" si="500"/>
        <v/>
      </c>
      <c r="BO65" s="218" t="str">
        <f t="shared" si="500"/>
        <v/>
      </c>
      <c r="BP65" s="218" t="str">
        <f t="shared" si="500"/>
        <v/>
      </c>
      <c r="BQ65" s="218" t="str">
        <f t="shared" si="500"/>
        <v/>
      </c>
      <c r="BR65" s="218" t="str">
        <f t="shared" si="500"/>
        <v/>
      </c>
      <c r="BS65" s="218" t="str">
        <f t="shared" si="500"/>
        <v/>
      </c>
      <c r="BT65" s="218" t="str">
        <f t="shared" si="500"/>
        <v/>
      </c>
      <c r="BU65" s="218" t="str">
        <f t="shared" si="500"/>
        <v/>
      </c>
      <c r="BV65" s="218" t="str">
        <f t="shared" si="500"/>
        <v/>
      </c>
      <c r="BW65" s="218" t="str">
        <f t="shared" si="500"/>
        <v/>
      </c>
      <c r="BX65" s="218" t="str">
        <f t="shared" si="500"/>
        <v/>
      </c>
      <c r="BY65" s="218" t="str">
        <f t="shared" si="500"/>
        <v/>
      </c>
      <c r="BZ65" s="218" t="str">
        <f t="shared" si="500"/>
        <v/>
      </c>
      <c r="CA65" s="218" t="str">
        <f t="shared" si="500"/>
        <v/>
      </c>
      <c r="CB65" s="218" t="str">
        <f t="shared" si="500"/>
        <v/>
      </c>
      <c r="CC65" s="218" t="str">
        <f t="shared" si="500"/>
        <v/>
      </c>
      <c r="CD65" s="218" t="str">
        <f t="shared" si="500"/>
        <v/>
      </c>
      <c r="CE65" s="218" t="str">
        <f t="shared" si="500"/>
        <v/>
      </c>
      <c r="CF65" s="218" t="str">
        <f t="shared" si="500"/>
        <v/>
      </c>
      <c r="CG65" s="218" t="str">
        <f t="shared" si="500"/>
        <v/>
      </c>
      <c r="CH65" s="218" t="str">
        <f t="shared" si="500"/>
        <v/>
      </c>
      <c r="CI65" s="218" t="str">
        <f t="shared" si="500"/>
        <v/>
      </c>
      <c r="CJ65" s="218" t="str">
        <f t="shared" si="500"/>
        <v/>
      </c>
      <c r="CK65" s="218" t="str">
        <f t="shared" si="500"/>
        <v/>
      </c>
      <c r="CL65" s="218" t="str">
        <f t="shared" si="500"/>
        <v/>
      </c>
      <c r="CM65" s="218" t="str">
        <f t="shared" si="500"/>
        <v/>
      </c>
      <c r="CN65" s="218" t="str">
        <f t="shared" si="500"/>
        <v/>
      </c>
      <c r="CO65" s="218" t="str">
        <f t="shared" si="500"/>
        <v/>
      </c>
      <c r="CP65" s="218" t="str">
        <f t="shared" si="500"/>
        <v/>
      </c>
      <c r="CQ65" s="218" t="str">
        <f t="shared" si="500"/>
        <v/>
      </c>
      <c r="CR65" s="218" t="str">
        <f t="shared" si="500"/>
        <v/>
      </c>
      <c r="CS65" s="218" t="str">
        <f t="shared" si="500"/>
        <v/>
      </c>
      <c r="CT65" s="218" t="str">
        <f t="shared" si="500"/>
        <v/>
      </c>
      <c r="CU65" s="218" t="str">
        <f t="shared" si="500"/>
        <v/>
      </c>
      <c r="CV65" s="218" t="str">
        <f t="shared" si="500"/>
        <v/>
      </c>
      <c r="CW65" s="218" t="str">
        <f t="shared" si="500"/>
        <v/>
      </c>
      <c r="CX65" s="218" t="str">
        <f t="shared" si="500"/>
        <v/>
      </c>
      <c r="CY65" s="218" t="str">
        <f t="shared" si="500"/>
        <v/>
      </c>
      <c r="CZ65" s="218" t="str">
        <f t="shared" si="500"/>
        <v/>
      </c>
      <c r="DA65" s="218" t="str">
        <f t="shared" si="500"/>
        <v/>
      </c>
      <c r="DB65" s="218" t="str">
        <f t="shared" si="500"/>
        <v/>
      </c>
      <c r="DC65" s="218" t="str">
        <f t="shared" si="500"/>
        <v/>
      </c>
      <c r="DD65" s="218" t="str">
        <f t="shared" si="500"/>
        <v/>
      </c>
      <c r="DE65" s="218" t="str">
        <f t="shared" si="500"/>
        <v/>
      </c>
      <c r="DF65" s="218" t="str">
        <f t="shared" si="500"/>
        <v/>
      </c>
      <c r="DG65" s="218" t="str">
        <f t="shared" si="500"/>
        <v/>
      </c>
      <c r="DH65" s="218" t="str">
        <f t="shared" si="500"/>
        <v/>
      </c>
      <c r="DI65" s="218" t="str">
        <f t="shared" si="500"/>
        <v/>
      </c>
      <c r="DJ65" s="218" t="str">
        <f t="shared" si="500"/>
        <v/>
      </c>
      <c r="DK65" s="218" t="str">
        <f t="shared" si="500"/>
        <v/>
      </c>
      <c r="DL65" s="218" t="str">
        <f t="shared" si="500"/>
        <v/>
      </c>
      <c r="DM65" s="218" t="str">
        <f t="shared" si="500"/>
        <v/>
      </c>
      <c r="DN65" s="218" t="str">
        <f t="shared" si="500"/>
        <v/>
      </c>
      <c r="DO65" s="218" t="str">
        <f t="shared" si="500"/>
        <v/>
      </c>
      <c r="DP65" s="218" t="str">
        <f t="shared" si="500"/>
        <v/>
      </c>
      <c r="DQ65" s="218" t="str">
        <f t="shared" si="500"/>
        <v/>
      </c>
      <c r="DR65" s="218" t="str">
        <f t="shared" si="500"/>
        <v/>
      </c>
      <c r="DS65" s="218" t="str">
        <f t="shared" si="500"/>
        <v/>
      </c>
      <c r="DT65" s="218" t="str">
        <f t="shared" si="500"/>
        <v/>
      </c>
      <c r="DU65" s="218" t="str">
        <f t="shared" si="500"/>
        <v/>
      </c>
      <c r="DV65" s="218" t="str">
        <f t="shared" ref="DV65:EK65" si="501">IF(SUM(DV223,DV380,DV537,DV694,DV851)=0,"",SUM(DV223,DV380,DV537,DV694,DV851))</f>
        <v/>
      </c>
      <c r="DW65" s="218" t="str">
        <f t="shared" si="501"/>
        <v/>
      </c>
      <c r="DX65" s="218" t="str">
        <f t="shared" si="501"/>
        <v/>
      </c>
      <c r="DY65" s="218" t="str">
        <f t="shared" si="501"/>
        <v/>
      </c>
      <c r="DZ65" s="218" t="str">
        <f t="shared" si="501"/>
        <v/>
      </c>
      <c r="EA65" s="218" t="str">
        <f t="shared" si="501"/>
        <v/>
      </c>
      <c r="EB65" s="218" t="str">
        <f t="shared" si="501"/>
        <v/>
      </c>
      <c r="EC65" s="218" t="str">
        <f t="shared" si="501"/>
        <v/>
      </c>
      <c r="ED65" s="218" t="str">
        <f t="shared" si="501"/>
        <v/>
      </c>
      <c r="EE65" s="218" t="str">
        <f t="shared" si="501"/>
        <v/>
      </c>
      <c r="EF65" s="218" t="str">
        <f t="shared" si="501"/>
        <v/>
      </c>
      <c r="EG65" s="218" t="str">
        <f t="shared" si="501"/>
        <v/>
      </c>
      <c r="EH65" s="218" t="str">
        <f t="shared" si="501"/>
        <v/>
      </c>
      <c r="EI65" s="218" t="str">
        <f t="shared" si="501"/>
        <v/>
      </c>
      <c r="EJ65" s="218" t="str">
        <f t="shared" si="501"/>
        <v/>
      </c>
      <c r="EK65" s="218" t="str">
        <f t="shared" si="501"/>
        <v/>
      </c>
      <c r="EL65" s="218" t="str">
        <f t="shared" ref="EL65:FK65" si="502">IF(SUM(EL223,EL380,EL537,EL694,EL851)=0,"",SUM(EL223,EL380,EL537,EL694,EL851))</f>
        <v/>
      </c>
      <c r="EM65" s="218" t="str">
        <f t="shared" si="502"/>
        <v/>
      </c>
      <c r="EN65" s="218" t="str">
        <f t="shared" si="502"/>
        <v/>
      </c>
      <c r="EO65" s="218" t="str">
        <f t="shared" si="502"/>
        <v/>
      </c>
      <c r="EP65" s="218" t="str">
        <f t="shared" si="502"/>
        <v/>
      </c>
      <c r="EQ65" s="218" t="str">
        <f t="shared" si="502"/>
        <v/>
      </c>
      <c r="ER65" s="218" t="str">
        <f t="shared" si="502"/>
        <v/>
      </c>
      <c r="ES65" s="218" t="str">
        <f t="shared" si="502"/>
        <v/>
      </c>
      <c r="ET65" s="218" t="str">
        <f t="shared" si="502"/>
        <v/>
      </c>
      <c r="EU65" s="218" t="str">
        <f t="shared" si="502"/>
        <v/>
      </c>
      <c r="EV65" s="218" t="str">
        <f t="shared" si="502"/>
        <v/>
      </c>
      <c r="EW65" s="218" t="str">
        <f t="shared" si="502"/>
        <v/>
      </c>
      <c r="EX65" s="218" t="str">
        <f t="shared" si="502"/>
        <v/>
      </c>
      <c r="EY65" s="218" t="str">
        <f t="shared" si="502"/>
        <v/>
      </c>
      <c r="EZ65" s="218" t="str">
        <f t="shared" si="502"/>
        <v/>
      </c>
      <c r="FA65" s="218" t="str">
        <f t="shared" si="502"/>
        <v/>
      </c>
      <c r="FB65" s="218" t="str">
        <f t="shared" si="502"/>
        <v/>
      </c>
      <c r="FC65" s="218" t="str">
        <f t="shared" si="502"/>
        <v/>
      </c>
      <c r="FD65" s="218" t="str">
        <f t="shared" si="502"/>
        <v/>
      </c>
      <c r="FE65" s="218" t="str">
        <f t="shared" si="502"/>
        <v/>
      </c>
      <c r="FF65" s="218" t="str">
        <f t="shared" si="502"/>
        <v/>
      </c>
      <c r="FG65" s="218" t="str">
        <f t="shared" si="502"/>
        <v/>
      </c>
      <c r="FH65" s="218" t="str">
        <f t="shared" si="502"/>
        <v/>
      </c>
      <c r="FI65" s="218" t="str">
        <f t="shared" si="502"/>
        <v/>
      </c>
      <c r="FJ65" s="218" t="str">
        <f t="shared" si="502"/>
        <v/>
      </c>
      <c r="FK65" s="218" t="str">
        <f t="shared" si="502"/>
        <v/>
      </c>
      <c r="FL65" s="218" t="str">
        <f t="shared" ref="FL65:HN65" si="503">IF(SUM(FL223,FL380,FL537,FL694,FL851)=0,"",SUM(FL223,FL380,FL537,FL694,FL851))</f>
        <v/>
      </c>
      <c r="FM65" s="218" t="str">
        <f t="shared" si="503"/>
        <v/>
      </c>
      <c r="FN65" s="218" t="str">
        <f t="shared" si="503"/>
        <v/>
      </c>
      <c r="FO65" s="218" t="str">
        <f t="shared" si="503"/>
        <v/>
      </c>
      <c r="FP65" s="218" t="str">
        <f t="shared" si="503"/>
        <v/>
      </c>
      <c r="FQ65" s="218" t="str">
        <f t="shared" si="503"/>
        <v/>
      </c>
      <c r="FR65" s="218" t="str">
        <f t="shared" si="503"/>
        <v/>
      </c>
      <c r="FS65" s="218" t="str">
        <f t="shared" si="503"/>
        <v/>
      </c>
      <c r="FT65" s="218" t="str">
        <f t="shared" si="503"/>
        <v/>
      </c>
      <c r="FU65" s="218" t="str">
        <f t="shared" si="503"/>
        <v/>
      </c>
      <c r="FV65" s="218" t="str">
        <f t="shared" si="503"/>
        <v/>
      </c>
      <c r="FW65" s="218" t="str">
        <f t="shared" si="503"/>
        <v/>
      </c>
      <c r="FX65" s="218" t="str">
        <f t="shared" si="503"/>
        <v/>
      </c>
      <c r="FY65" s="218" t="str">
        <f t="shared" si="503"/>
        <v/>
      </c>
      <c r="FZ65" s="218" t="str">
        <f t="shared" si="503"/>
        <v/>
      </c>
      <c r="GA65" s="218" t="str">
        <f t="shared" si="503"/>
        <v/>
      </c>
      <c r="GB65" s="218" t="str">
        <f t="shared" si="503"/>
        <v/>
      </c>
      <c r="GC65" s="218" t="str">
        <f t="shared" si="503"/>
        <v/>
      </c>
      <c r="GD65" s="218" t="str">
        <f t="shared" si="503"/>
        <v/>
      </c>
      <c r="GE65" s="218" t="str">
        <f t="shared" si="503"/>
        <v/>
      </c>
      <c r="GF65" s="218" t="str">
        <f t="shared" si="503"/>
        <v/>
      </c>
      <c r="GG65" s="218" t="str">
        <f t="shared" si="503"/>
        <v/>
      </c>
      <c r="GH65" s="218" t="str">
        <f t="shared" si="503"/>
        <v/>
      </c>
      <c r="GI65" s="218" t="str">
        <f t="shared" si="503"/>
        <v/>
      </c>
      <c r="GJ65" s="218" t="str">
        <f t="shared" si="503"/>
        <v/>
      </c>
      <c r="GK65" s="218" t="str">
        <f t="shared" si="503"/>
        <v/>
      </c>
      <c r="GL65" s="218" t="str">
        <f t="shared" si="503"/>
        <v/>
      </c>
      <c r="GM65" s="218" t="str">
        <f t="shared" si="503"/>
        <v/>
      </c>
      <c r="GN65" s="218" t="str">
        <f t="shared" si="503"/>
        <v/>
      </c>
      <c r="GO65" s="218" t="str">
        <f t="shared" si="503"/>
        <v/>
      </c>
      <c r="GP65" s="218" t="str">
        <f t="shared" si="503"/>
        <v/>
      </c>
      <c r="GQ65" s="218" t="str">
        <f t="shared" si="503"/>
        <v/>
      </c>
      <c r="GR65" s="218" t="str">
        <f t="shared" si="503"/>
        <v/>
      </c>
      <c r="GS65" s="218" t="str">
        <f t="shared" si="503"/>
        <v/>
      </c>
      <c r="GT65" s="218" t="str">
        <f t="shared" si="503"/>
        <v/>
      </c>
      <c r="GU65" s="218" t="str">
        <f t="shared" si="503"/>
        <v/>
      </c>
      <c r="GV65" s="218" t="str">
        <f t="shared" si="503"/>
        <v/>
      </c>
      <c r="GW65" s="218" t="str">
        <f t="shared" si="503"/>
        <v/>
      </c>
      <c r="GX65" s="218" t="str">
        <f t="shared" si="503"/>
        <v/>
      </c>
      <c r="GY65" s="218" t="str">
        <f t="shared" si="503"/>
        <v/>
      </c>
      <c r="GZ65" s="218" t="str">
        <f t="shared" si="503"/>
        <v/>
      </c>
      <c r="HA65" s="218" t="str">
        <f t="shared" si="503"/>
        <v/>
      </c>
      <c r="HB65" s="218" t="str">
        <f t="shared" si="503"/>
        <v/>
      </c>
      <c r="HC65" s="218" t="str">
        <f t="shared" si="503"/>
        <v/>
      </c>
      <c r="HD65" s="218" t="str">
        <f t="shared" si="503"/>
        <v/>
      </c>
      <c r="HE65" s="218" t="str">
        <f t="shared" si="503"/>
        <v/>
      </c>
      <c r="HF65" s="218" t="str">
        <f t="shared" si="503"/>
        <v/>
      </c>
      <c r="HG65" s="218" t="str">
        <f t="shared" si="503"/>
        <v/>
      </c>
      <c r="HH65" s="218" t="str">
        <f t="shared" si="503"/>
        <v/>
      </c>
      <c r="HI65" s="218" t="str">
        <f t="shared" si="503"/>
        <v/>
      </c>
      <c r="HJ65" s="218" t="str">
        <f t="shared" si="503"/>
        <v/>
      </c>
      <c r="HK65" s="218" t="str">
        <f t="shared" si="503"/>
        <v/>
      </c>
      <c r="HL65" s="218" t="str">
        <f t="shared" si="503"/>
        <v/>
      </c>
      <c r="HM65" s="218" t="str">
        <f t="shared" si="503"/>
        <v/>
      </c>
      <c r="HN65" s="218" t="str">
        <f t="shared" si="503"/>
        <v/>
      </c>
      <c r="HO65" s="218" t="str">
        <f t="shared" ref="HO65:HQ65" si="504">IF(SUM(HO223,HO380,HO537,HO694,HO851)=0,"",SUM(HO223,HO380,HO537,HO694,HO851))</f>
        <v/>
      </c>
      <c r="HP65" s="218" t="str">
        <f t="shared" si="504"/>
        <v/>
      </c>
      <c r="HQ65" s="218" t="str">
        <f t="shared" si="504"/>
        <v/>
      </c>
    </row>
    <row r="66" spans="1:225" s="73" customFormat="1" ht="18" hidden="1" customHeight="1" x14ac:dyDescent="0.25">
      <c r="A66" s="223" t="str">
        <f t="shared" ref="A66:B66" si="505">IF(A224="","",A224)</f>
        <v/>
      </c>
      <c r="B66" s="173" t="str">
        <f t="shared" si="505"/>
        <v/>
      </c>
      <c r="C66" s="218">
        <f t="shared" si="277"/>
        <v>0</v>
      </c>
      <c r="D66" s="218">
        <f t="shared" si="278"/>
        <v>0</v>
      </c>
      <c r="E66" s="219">
        <f t="shared" ref="E66:F66" si="506">IFERROR(AVERAGE(E224,E381,E538,E695,E852),"")</f>
        <v>0</v>
      </c>
      <c r="F66" s="219">
        <f t="shared" si="506"/>
        <v>0</v>
      </c>
      <c r="G66" s="176" t="str">
        <f t="shared" ref="G66:J85" si="507">IF(SUM(G224,G381,G538,G695,G852)=0,"",SUM(G224,G381,G538,G695,G852))</f>
        <v/>
      </c>
      <c r="H66" s="176" t="str">
        <f t="shared" si="507"/>
        <v/>
      </c>
      <c r="I66" s="226" t="str">
        <f t="shared" si="507"/>
        <v/>
      </c>
      <c r="J66" s="226" t="str">
        <f t="shared" si="507"/>
        <v/>
      </c>
      <c r="K66" s="227" t="str">
        <f t="shared" ref="K66:L85" si="508">IF(SUM(K224,K381,K538,K695,K852)=0,"",AVERAGE(K224,K381,K538,K695,K852))</f>
        <v/>
      </c>
      <c r="L66" s="227">
        <f t="shared" si="508"/>
        <v>1</v>
      </c>
      <c r="M66" s="226" t="str">
        <f t="shared" ref="M66:N85" si="509">IF(SUM(M224,M381,M538,M695,M852)=0,"",SUM(M224,M381,M538,M695,M852))</f>
        <v/>
      </c>
      <c r="N66" s="226" t="str">
        <f t="shared" si="509"/>
        <v/>
      </c>
      <c r="O66" s="491"/>
      <c r="P66" s="218" t="str">
        <f t="shared" ref="P66:BI66" si="510">IF(SUM(P224,P381,P538,P695,P852)=0,"",SUM(P224,P381,P538,P695,P852))</f>
        <v/>
      </c>
      <c r="Q66" s="218" t="str">
        <f t="shared" si="510"/>
        <v/>
      </c>
      <c r="R66" s="218" t="str">
        <f t="shared" si="510"/>
        <v/>
      </c>
      <c r="S66" s="218" t="str">
        <f t="shared" si="510"/>
        <v/>
      </c>
      <c r="T66" s="218" t="str">
        <f t="shared" si="510"/>
        <v/>
      </c>
      <c r="U66" s="218" t="str">
        <f t="shared" si="510"/>
        <v/>
      </c>
      <c r="V66" s="218" t="str">
        <f t="shared" si="510"/>
        <v/>
      </c>
      <c r="W66" s="218" t="str">
        <f t="shared" si="510"/>
        <v/>
      </c>
      <c r="X66" s="218" t="str">
        <f t="shared" si="510"/>
        <v/>
      </c>
      <c r="Y66" s="218" t="str">
        <f t="shared" si="510"/>
        <v/>
      </c>
      <c r="Z66" s="218" t="str">
        <f t="shared" si="510"/>
        <v/>
      </c>
      <c r="AA66" s="218" t="str">
        <f t="shared" si="510"/>
        <v/>
      </c>
      <c r="AB66" s="218" t="str">
        <f t="shared" si="510"/>
        <v/>
      </c>
      <c r="AC66" s="218" t="str">
        <f t="shared" si="510"/>
        <v/>
      </c>
      <c r="AD66" s="218" t="str">
        <f t="shared" si="510"/>
        <v/>
      </c>
      <c r="AE66" s="218" t="str">
        <f t="shared" si="510"/>
        <v/>
      </c>
      <c r="AF66" s="218" t="str">
        <f t="shared" si="510"/>
        <v/>
      </c>
      <c r="AG66" s="218" t="str">
        <f t="shared" si="510"/>
        <v/>
      </c>
      <c r="AH66" s="218" t="str">
        <f t="shared" si="510"/>
        <v/>
      </c>
      <c r="AI66" s="218" t="str">
        <f t="shared" si="510"/>
        <v/>
      </c>
      <c r="AJ66" s="218" t="str">
        <f t="shared" si="510"/>
        <v/>
      </c>
      <c r="AK66" s="218" t="str">
        <f t="shared" si="510"/>
        <v/>
      </c>
      <c r="AL66" s="218" t="str">
        <f t="shared" si="510"/>
        <v/>
      </c>
      <c r="AM66" s="218" t="str">
        <f t="shared" si="510"/>
        <v/>
      </c>
      <c r="AN66" s="218" t="str">
        <f t="shared" si="510"/>
        <v/>
      </c>
      <c r="AO66" s="218" t="str">
        <f t="shared" si="510"/>
        <v/>
      </c>
      <c r="AP66" s="218" t="str">
        <f t="shared" si="510"/>
        <v/>
      </c>
      <c r="AQ66" s="218" t="str">
        <f t="shared" si="510"/>
        <v/>
      </c>
      <c r="AR66" s="218" t="str">
        <f t="shared" si="510"/>
        <v/>
      </c>
      <c r="AS66" s="218" t="str">
        <f t="shared" si="510"/>
        <v/>
      </c>
      <c r="AT66" s="218" t="str">
        <f t="shared" si="510"/>
        <v/>
      </c>
      <c r="AU66" s="218" t="str">
        <f t="shared" si="510"/>
        <v/>
      </c>
      <c r="AV66" s="218" t="str">
        <f t="shared" si="510"/>
        <v/>
      </c>
      <c r="AW66" s="218" t="str">
        <f t="shared" si="510"/>
        <v/>
      </c>
      <c r="AX66" s="218" t="str">
        <f t="shared" si="510"/>
        <v/>
      </c>
      <c r="AY66" s="218" t="str">
        <f t="shared" si="510"/>
        <v/>
      </c>
      <c r="AZ66" s="218" t="str">
        <f t="shared" si="510"/>
        <v/>
      </c>
      <c r="BA66" s="218" t="str">
        <f t="shared" si="510"/>
        <v/>
      </c>
      <c r="BB66" s="218" t="str">
        <f t="shared" si="510"/>
        <v/>
      </c>
      <c r="BC66" s="218" t="str">
        <f t="shared" si="510"/>
        <v/>
      </c>
      <c r="BD66" s="218" t="str">
        <f t="shared" si="510"/>
        <v/>
      </c>
      <c r="BE66" s="218" t="str">
        <f t="shared" si="510"/>
        <v/>
      </c>
      <c r="BF66" s="218" t="str">
        <f t="shared" si="510"/>
        <v/>
      </c>
      <c r="BG66" s="218" t="str">
        <f t="shared" si="510"/>
        <v/>
      </c>
      <c r="BH66" s="218" t="str">
        <f t="shared" si="510"/>
        <v/>
      </c>
      <c r="BI66" s="218" t="str">
        <f t="shared" si="510"/>
        <v/>
      </c>
      <c r="BJ66" s="218" t="str">
        <f t="shared" ref="BJ66:DU66" si="511">IF(SUM(BJ224,BJ381,BJ538,BJ695,BJ852)=0,"",SUM(BJ224,BJ381,BJ538,BJ695,BJ852))</f>
        <v/>
      </c>
      <c r="BK66" s="218" t="str">
        <f t="shared" si="511"/>
        <v/>
      </c>
      <c r="BL66" s="218" t="str">
        <f t="shared" si="511"/>
        <v/>
      </c>
      <c r="BM66" s="218" t="str">
        <f t="shared" si="511"/>
        <v/>
      </c>
      <c r="BN66" s="218" t="str">
        <f t="shared" si="511"/>
        <v/>
      </c>
      <c r="BO66" s="218" t="str">
        <f t="shared" si="511"/>
        <v/>
      </c>
      <c r="BP66" s="218" t="str">
        <f t="shared" si="511"/>
        <v/>
      </c>
      <c r="BQ66" s="218" t="str">
        <f t="shared" si="511"/>
        <v/>
      </c>
      <c r="BR66" s="218" t="str">
        <f t="shared" si="511"/>
        <v/>
      </c>
      <c r="BS66" s="218" t="str">
        <f t="shared" si="511"/>
        <v/>
      </c>
      <c r="BT66" s="218" t="str">
        <f t="shared" si="511"/>
        <v/>
      </c>
      <c r="BU66" s="218" t="str">
        <f t="shared" si="511"/>
        <v/>
      </c>
      <c r="BV66" s="218" t="str">
        <f t="shared" si="511"/>
        <v/>
      </c>
      <c r="BW66" s="218" t="str">
        <f t="shared" si="511"/>
        <v/>
      </c>
      <c r="BX66" s="218" t="str">
        <f t="shared" si="511"/>
        <v/>
      </c>
      <c r="BY66" s="218" t="str">
        <f t="shared" si="511"/>
        <v/>
      </c>
      <c r="BZ66" s="218" t="str">
        <f t="shared" si="511"/>
        <v/>
      </c>
      <c r="CA66" s="218" t="str">
        <f t="shared" si="511"/>
        <v/>
      </c>
      <c r="CB66" s="218" t="str">
        <f t="shared" si="511"/>
        <v/>
      </c>
      <c r="CC66" s="218" t="str">
        <f t="shared" si="511"/>
        <v/>
      </c>
      <c r="CD66" s="218" t="str">
        <f t="shared" si="511"/>
        <v/>
      </c>
      <c r="CE66" s="218" t="str">
        <f t="shared" si="511"/>
        <v/>
      </c>
      <c r="CF66" s="218" t="str">
        <f t="shared" si="511"/>
        <v/>
      </c>
      <c r="CG66" s="218" t="str">
        <f t="shared" si="511"/>
        <v/>
      </c>
      <c r="CH66" s="218" t="str">
        <f t="shared" si="511"/>
        <v/>
      </c>
      <c r="CI66" s="218" t="str">
        <f t="shared" si="511"/>
        <v/>
      </c>
      <c r="CJ66" s="218" t="str">
        <f t="shared" si="511"/>
        <v/>
      </c>
      <c r="CK66" s="218" t="str">
        <f t="shared" si="511"/>
        <v/>
      </c>
      <c r="CL66" s="218" t="str">
        <f t="shared" si="511"/>
        <v/>
      </c>
      <c r="CM66" s="218" t="str">
        <f t="shared" si="511"/>
        <v/>
      </c>
      <c r="CN66" s="218" t="str">
        <f t="shared" si="511"/>
        <v/>
      </c>
      <c r="CO66" s="218" t="str">
        <f t="shared" si="511"/>
        <v/>
      </c>
      <c r="CP66" s="218" t="str">
        <f t="shared" si="511"/>
        <v/>
      </c>
      <c r="CQ66" s="218" t="str">
        <f t="shared" si="511"/>
        <v/>
      </c>
      <c r="CR66" s="218" t="str">
        <f t="shared" si="511"/>
        <v/>
      </c>
      <c r="CS66" s="218" t="str">
        <f t="shared" si="511"/>
        <v/>
      </c>
      <c r="CT66" s="218" t="str">
        <f t="shared" si="511"/>
        <v/>
      </c>
      <c r="CU66" s="218" t="str">
        <f t="shared" si="511"/>
        <v/>
      </c>
      <c r="CV66" s="218" t="str">
        <f t="shared" si="511"/>
        <v/>
      </c>
      <c r="CW66" s="218" t="str">
        <f t="shared" si="511"/>
        <v/>
      </c>
      <c r="CX66" s="218" t="str">
        <f t="shared" si="511"/>
        <v/>
      </c>
      <c r="CY66" s="218" t="str">
        <f t="shared" si="511"/>
        <v/>
      </c>
      <c r="CZ66" s="218" t="str">
        <f t="shared" si="511"/>
        <v/>
      </c>
      <c r="DA66" s="218" t="str">
        <f t="shared" si="511"/>
        <v/>
      </c>
      <c r="DB66" s="218" t="str">
        <f t="shared" si="511"/>
        <v/>
      </c>
      <c r="DC66" s="218" t="str">
        <f t="shared" si="511"/>
        <v/>
      </c>
      <c r="DD66" s="218" t="str">
        <f t="shared" si="511"/>
        <v/>
      </c>
      <c r="DE66" s="218" t="str">
        <f t="shared" si="511"/>
        <v/>
      </c>
      <c r="DF66" s="218" t="str">
        <f t="shared" si="511"/>
        <v/>
      </c>
      <c r="DG66" s="218" t="str">
        <f t="shared" si="511"/>
        <v/>
      </c>
      <c r="DH66" s="218" t="str">
        <f t="shared" si="511"/>
        <v/>
      </c>
      <c r="DI66" s="218" t="str">
        <f t="shared" si="511"/>
        <v/>
      </c>
      <c r="DJ66" s="218" t="str">
        <f t="shared" si="511"/>
        <v/>
      </c>
      <c r="DK66" s="218" t="str">
        <f t="shared" si="511"/>
        <v/>
      </c>
      <c r="DL66" s="218" t="str">
        <f t="shared" si="511"/>
        <v/>
      </c>
      <c r="DM66" s="218" t="str">
        <f t="shared" si="511"/>
        <v/>
      </c>
      <c r="DN66" s="218" t="str">
        <f t="shared" si="511"/>
        <v/>
      </c>
      <c r="DO66" s="218" t="str">
        <f t="shared" si="511"/>
        <v/>
      </c>
      <c r="DP66" s="218" t="str">
        <f t="shared" si="511"/>
        <v/>
      </c>
      <c r="DQ66" s="218" t="str">
        <f t="shared" si="511"/>
        <v/>
      </c>
      <c r="DR66" s="218" t="str">
        <f t="shared" si="511"/>
        <v/>
      </c>
      <c r="DS66" s="218" t="str">
        <f t="shared" si="511"/>
        <v/>
      </c>
      <c r="DT66" s="218" t="str">
        <f t="shared" si="511"/>
        <v/>
      </c>
      <c r="DU66" s="218" t="str">
        <f t="shared" si="511"/>
        <v/>
      </c>
      <c r="DV66" s="218" t="str">
        <f t="shared" ref="DV66:EK66" si="512">IF(SUM(DV224,DV381,DV538,DV695,DV852)=0,"",SUM(DV224,DV381,DV538,DV695,DV852))</f>
        <v/>
      </c>
      <c r="DW66" s="218" t="str">
        <f t="shared" si="512"/>
        <v/>
      </c>
      <c r="DX66" s="218" t="str">
        <f t="shared" si="512"/>
        <v/>
      </c>
      <c r="DY66" s="218" t="str">
        <f t="shared" si="512"/>
        <v/>
      </c>
      <c r="DZ66" s="218" t="str">
        <f t="shared" si="512"/>
        <v/>
      </c>
      <c r="EA66" s="218" t="str">
        <f t="shared" si="512"/>
        <v/>
      </c>
      <c r="EB66" s="218" t="str">
        <f t="shared" si="512"/>
        <v/>
      </c>
      <c r="EC66" s="218" t="str">
        <f t="shared" si="512"/>
        <v/>
      </c>
      <c r="ED66" s="218" t="str">
        <f t="shared" si="512"/>
        <v/>
      </c>
      <c r="EE66" s="218" t="str">
        <f t="shared" si="512"/>
        <v/>
      </c>
      <c r="EF66" s="218" t="str">
        <f t="shared" si="512"/>
        <v/>
      </c>
      <c r="EG66" s="218" t="str">
        <f t="shared" si="512"/>
        <v/>
      </c>
      <c r="EH66" s="218" t="str">
        <f t="shared" si="512"/>
        <v/>
      </c>
      <c r="EI66" s="218" t="str">
        <f t="shared" si="512"/>
        <v/>
      </c>
      <c r="EJ66" s="218" t="str">
        <f t="shared" si="512"/>
        <v/>
      </c>
      <c r="EK66" s="218" t="str">
        <f t="shared" si="512"/>
        <v/>
      </c>
      <c r="EL66" s="218" t="str">
        <f t="shared" ref="EL66:FK66" si="513">IF(SUM(EL224,EL381,EL538,EL695,EL852)=0,"",SUM(EL224,EL381,EL538,EL695,EL852))</f>
        <v/>
      </c>
      <c r="EM66" s="218" t="str">
        <f t="shared" si="513"/>
        <v/>
      </c>
      <c r="EN66" s="218" t="str">
        <f t="shared" si="513"/>
        <v/>
      </c>
      <c r="EO66" s="218" t="str">
        <f t="shared" si="513"/>
        <v/>
      </c>
      <c r="EP66" s="218" t="str">
        <f t="shared" si="513"/>
        <v/>
      </c>
      <c r="EQ66" s="218" t="str">
        <f t="shared" si="513"/>
        <v/>
      </c>
      <c r="ER66" s="218" t="str">
        <f t="shared" si="513"/>
        <v/>
      </c>
      <c r="ES66" s="218" t="str">
        <f t="shared" si="513"/>
        <v/>
      </c>
      <c r="ET66" s="218" t="str">
        <f t="shared" si="513"/>
        <v/>
      </c>
      <c r="EU66" s="218" t="str">
        <f t="shared" si="513"/>
        <v/>
      </c>
      <c r="EV66" s="218" t="str">
        <f t="shared" si="513"/>
        <v/>
      </c>
      <c r="EW66" s="218" t="str">
        <f t="shared" si="513"/>
        <v/>
      </c>
      <c r="EX66" s="218" t="str">
        <f t="shared" si="513"/>
        <v/>
      </c>
      <c r="EY66" s="218" t="str">
        <f t="shared" si="513"/>
        <v/>
      </c>
      <c r="EZ66" s="218" t="str">
        <f t="shared" si="513"/>
        <v/>
      </c>
      <c r="FA66" s="218" t="str">
        <f t="shared" si="513"/>
        <v/>
      </c>
      <c r="FB66" s="218" t="str">
        <f t="shared" si="513"/>
        <v/>
      </c>
      <c r="FC66" s="218" t="str">
        <f t="shared" si="513"/>
        <v/>
      </c>
      <c r="FD66" s="218" t="str">
        <f t="shared" si="513"/>
        <v/>
      </c>
      <c r="FE66" s="218" t="str">
        <f t="shared" si="513"/>
        <v/>
      </c>
      <c r="FF66" s="218" t="str">
        <f t="shared" si="513"/>
        <v/>
      </c>
      <c r="FG66" s="218" t="str">
        <f t="shared" si="513"/>
        <v/>
      </c>
      <c r="FH66" s="218" t="str">
        <f t="shared" si="513"/>
        <v/>
      </c>
      <c r="FI66" s="218" t="str">
        <f t="shared" si="513"/>
        <v/>
      </c>
      <c r="FJ66" s="218" t="str">
        <f t="shared" si="513"/>
        <v/>
      </c>
      <c r="FK66" s="218" t="str">
        <f t="shared" si="513"/>
        <v/>
      </c>
      <c r="FL66" s="218" t="str">
        <f t="shared" ref="FL66:HN66" si="514">IF(SUM(FL224,FL381,FL538,FL695,FL852)=0,"",SUM(FL224,FL381,FL538,FL695,FL852))</f>
        <v/>
      </c>
      <c r="FM66" s="218" t="str">
        <f t="shared" si="514"/>
        <v/>
      </c>
      <c r="FN66" s="218" t="str">
        <f t="shared" si="514"/>
        <v/>
      </c>
      <c r="FO66" s="218" t="str">
        <f t="shared" si="514"/>
        <v/>
      </c>
      <c r="FP66" s="218" t="str">
        <f t="shared" si="514"/>
        <v/>
      </c>
      <c r="FQ66" s="218" t="str">
        <f t="shared" si="514"/>
        <v/>
      </c>
      <c r="FR66" s="218" t="str">
        <f t="shared" si="514"/>
        <v/>
      </c>
      <c r="FS66" s="218" t="str">
        <f t="shared" si="514"/>
        <v/>
      </c>
      <c r="FT66" s="218" t="str">
        <f t="shared" si="514"/>
        <v/>
      </c>
      <c r="FU66" s="218" t="str">
        <f t="shared" si="514"/>
        <v/>
      </c>
      <c r="FV66" s="218" t="str">
        <f t="shared" si="514"/>
        <v/>
      </c>
      <c r="FW66" s="218" t="str">
        <f t="shared" si="514"/>
        <v/>
      </c>
      <c r="FX66" s="218" t="str">
        <f t="shared" si="514"/>
        <v/>
      </c>
      <c r="FY66" s="218" t="str">
        <f t="shared" si="514"/>
        <v/>
      </c>
      <c r="FZ66" s="218" t="str">
        <f t="shared" si="514"/>
        <v/>
      </c>
      <c r="GA66" s="218" t="str">
        <f t="shared" si="514"/>
        <v/>
      </c>
      <c r="GB66" s="218" t="str">
        <f t="shared" si="514"/>
        <v/>
      </c>
      <c r="GC66" s="218" t="str">
        <f t="shared" si="514"/>
        <v/>
      </c>
      <c r="GD66" s="218" t="str">
        <f t="shared" si="514"/>
        <v/>
      </c>
      <c r="GE66" s="218" t="str">
        <f t="shared" si="514"/>
        <v/>
      </c>
      <c r="GF66" s="218" t="str">
        <f t="shared" si="514"/>
        <v/>
      </c>
      <c r="GG66" s="218" t="str">
        <f t="shared" si="514"/>
        <v/>
      </c>
      <c r="GH66" s="218" t="str">
        <f t="shared" si="514"/>
        <v/>
      </c>
      <c r="GI66" s="218" t="str">
        <f t="shared" si="514"/>
        <v/>
      </c>
      <c r="GJ66" s="218" t="str">
        <f t="shared" si="514"/>
        <v/>
      </c>
      <c r="GK66" s="218" t="str">
        <f t="shared" si="514"/>
        <v/>
      </c>
      <c r="GL66" s="218" t="str">
        <f t="shared" si="514"/>
        <v/>
      </c>
      <c r="GM66" s="218" t="str">
        <f t="shared" si="514"/>
        <v/>
      </c>
      <c r="GN66" s="218" t="str">
        <f t="shared" si="514"/>
        <v/>
      </c>
      <c r="GO66" s="218" t="str">
        <f t="shared" si="514"/>
        <v/>
      </c>
      <c r="GP66" s="218" t="str">
        <f t="shared" si="514"/>
        <v/>
      </c>
      <c r="GQ66" s="218" t="str">
        <f t="shared" si="514"/>
        <v/>
      </c>
      <c r="GR66" s="218" t="str">
        <f t="shared" si="514"/>
        <v/>
      </c>
      <c r="GS66" s="218" t="str">
        <f t="shared" si="514"/>
        <v/>
      </c>
      <c r="GT66" s="218" t="str">
        <f t="shared" si="514"/>
        <v/>
      </c>
      <c r="GU66" s="218" t="str">
        <f t="shared" si="514"/>
        <v/>
      </c>
      <c r="GV66" s="218" t="str">
        <f t="shared" si="514"/>
        <v/>
      </c>
      <c r="GW66" s="218" t="str">
        <f t="shared" si="514"/>
        <v/>
      </c>
      <c r="GX66" s="218" t="str">
        <f t="shared" si="514"/>
        <v/>
      </c>
      <c r="GY66" s="218" t="str">
        <f t="shared" si="514"/>
        <v/>
      </c>
      <c r="GZ66" s="218" t="str">
        <f t="shared" si="514"/>
        <v/>
      </c>
      <c r="HA66" s="218" t="str">
        <f t="shared" si="514"/>
        <v/>
      </c>
      <c r="HB66" s="218" t="str">
        <f t="shared" si="514"/>
        <v/>
      </c>
      <c r="HC66" s="218" t="str">
        <f t="shared" si="514"/>
        <v/>
      </c>
      <c r="HD66" s="218" t="str">
        <f t="shared" si="514"/>
        <v/>
      </c>
      <c r="HE66" s="218" t="str">
        <f t="shared" si="514"/>
        <v/>
      </c>
      <c r="HF66" s="218" t="str">
        <f t="shared" si="514"/>
        <v/>
      </c>
      <c r="HG66" s="218" t="str">
        <f t="shared" si="514"/>
        <v/>
      </c>
      <c r="HH66" s="218" t="str">
        <f t="shared" si="514"/>
        <v/>
      </c>
      <c r="HI66" s="218" t="str">
        <f t="shared" si="514"/>
        <v/>
      </c>
      <c r="HJ66" s="218" t="str">
        <f t="shared" si="514"/>
        <v/>
      </c>
      <c r="HK66" s="218" t="str">
        <f t="shared" si="514"/>
        <v/>
      </c>
      <c r="HL66" s="218" t="str">
        <f t="shared" si="514"/>
        <v/>
      </c>
      <c r="HM66" s="218" t="str">
        <f t="shared" si="514"/>
        <v/>
      </c>
      <c r="HN66" s="218" t="str">
        <f t="shared" si="514"/>
        <v/>
      </c>
      <c r="HO66" s="218" t="str">
        <f t="shared" ref="HO66:HQ66" si="515">IF(SUM(HO224,HO381,HO538,HO695,HO852)=0,"",SUM(HO224,HO381,HO538,HO695,HO852))</f>
        <v/>
      </c>
      <c r="HP66" s="218" t="str">
        <f t="shared" si="515"/>
        <v/>
      </c>
      <c r="HQ66" s="218" t="str">
        <f t="shared" si="515"/>
        <v/>
      </c>
    </row>
    <row r="67" spans="1:225" s="73" customFormat="1" ht="18" hidden="1" customHeight="1" x14ac:dyDescent="0.25">
      <c r="A67" s="223" t="str">
        <f t="shared" ref="A67:B67" si="516">IF(A225="","",A225)</f>
        <v/>
      </c>
      <c r="B67" s="173" t="str">
        <f t="shared" si="516"/>
        <v/>
      </c>
      <c r="C67" s="218">
        <f t="shared" si="277"/>
        <v>0</v>
      </c>
      <c r="D67" s="218">
        <f t="shared" si="278"/>
        <v>0</v>
      </c>
      <c r="E67" s="219">
        <f t="shared" ref="E67:F67" si="517">IFERROR(AVERAGE(E225,E382,E539,E696,E853),"")</f>
        <v>0</v>
      </c>
      <c r="F67" s="219">
        <f t="shared" si="517"/>
        <v>0</v>
      </c>
      <c r="G67" s="176" t="str">
        <f t="shared" si="507"/>
        <v/>
      </c>
      <c r="H67" s="176" t="str">
        <f t="shared" si="507"/>
        <v/>
      </c>
      <c r="I67" s="226" t="str">
        <f t="shared" si="507"/>
        <v/>
      </c>
      <c r="J67" s="226" t="str">
        <f t="shared" si="507"/>
        <v/>
      </c>
      <c r="K67" s="227" t="str">
        <f t="shared" si="508"/>
        <v/>
      </c>
      <c r="L67" s="227">
        <f t="shared" si="508"/>
        <v>1</v>
      </c>
      <c r="M67" s="226" t="str">
        <f t="shared" si="509"/>
        <v/>
      </c>
      <c r="N67" s="226" t="str">
        <f t="shared" si="509"/>
        <v/>
      </c>
      <c r="O67" s="491"/>
      <c r="P67" s="218" t="str">
        <f t="shared" ref="P67:BI67" si="518">IF(SUM(P225,P382,P539,P696,P853)=0,"",SUM(P225,P382,P539,P696,P853))</f>
        <v/>
      </c>
      <c r="Q67" s="218" t="str">
        <f t="shared" si="518"/>
        <v/>
      </c>
      <c r="R67" s="218" t="str">
        <f t="shared" si="518"/>
        <v/>
      </c>
      <c r="S67" s="218" t="str">
        <f t="shared" si="518"/>
        <v/>
      </c>
      <c r="T67" s="218" t="str">
        <f t="shared" si="518"/>
        <v/>
      </c>
      <c r="U67" s="218" t="str">
        <f t="shared" si="518"/>
        <v/>
      </c>
      <c r="V67" s="218" t="str">
        <f t="shared" si="518"/>
        <v/>
      </c>
      <c r="W67" s="218" t="str">
        <f t="shared" si="518"/>
        <v/>
      </c>
      <c r="X67" s="218" t="str">
        <f t="shared" si="518"/>
        <v/>
      </c>
      <c r="Y67" s="218" t="str">
        <f t="shared" si="518"/>
        <v/>
      </c>
      <c r="Z67" s="218" t="str">
        <f t="shared" si="518"/>
        <v/>
      </c>
      <c r="AA67" s="218" t="str">
        <f t="shared" si="518"/>
        <v/>
      </c>
      <c r="AB67" s="218" t="str">
        <f t="shared" si="518"/>
        <v/>
      </c>
      <c r="AC67" s="218" t="str">
        <f t="shared" si="518"/>
        <v/>
      </c>
      <c r="AD67" s="218" t="str">
        <f t="shared" si="518"/>
        <v/>
      </c>
      <c r="AE67" s="218" t="str">
        <f t="shared" si="518"/>
        <v/>
      </c>
      <c r="AF67" s="218" t="str">
        <f t="shared" si="518"/>
        <v/>
      </c>
      <c r="AG67" s="218" t="str">
        <f t="shared" si="518"/>
        <v/>
      </c>
      <c r="AH67" s="218" t="str">
        <f t="shared" si="518"/>
        <v/>
      </c>
      <c r="AI67" s="218" t="str">
        <f t="shared" si="518"/>
        <v/>
      </c>
      <c r="AJ67" s="218" t="str">
        <f t="shared" si="518"/>
        <v/>
      </c>
      <c r="AK67" s="218" t="str">
        <f t="shared" si="518"/>
        <v/>
      </c>
      <c r="AL67" s="218" t="str">
        <f t="shared" si="518"/>
        <v/>
      </c>
      <c r="AM67" s="218" t="str">
        <f t="shared" si="518"/>
        <v/>
      </c>
      <c r="AN67" s="218" t="str">
        <f t="shared" si="518"/>
        <v/>
      </c>
      <c r="AO67" s="218" t="str">
        <f t="shared" si="518"/>
        <v/>
      </c>
      <c r="AP67" s="218" t="str">
        <f t="shared" si="518"/>
        <v/>
      </c>
      <c r="AQ67" s="218" t="str">
        <f t="shared" si="518"/>
        <v/>
      </c>
      <c r="AR67" s="218" t="str">
        <f t="shared" si="518"/>
        <v/>
      </c>
      <c r="AS67" s="218" t="str">
        <f t="shared" si="518"/>
        <v/>
      </c>
      <c r="AT67" s="218" t="str">
        <f t="shared" si="518"/>
        <v/>
      </c>
      <c r="AU67" s="218" t="str">
        <f t="shared" si="518"/>
        <v/>
      </c>
      <c r="AV67" s="218" t="str">
        <f t="shared" si="518"/>
        <v/>
      </c>
      <c r="AW67" s="218" t="str">
        <f t="shared" si="518"/>
        <v/>
      </c>
      <c r="AX67" s="218" t="str">
        <f t="shared" si="518"/>
        <v/>
      </c>
      <c r="AY67" s="218" t="str">
        <f t="shared" si="518"/>
        <v/>
      </c>
      <c r="AZ67" s="218" t="str">
        <f t="shared" si="518"/>
        <v/>
      </c>
      <c r="BA67" s="218" t="str">
        <f t="shared" si="518"/>
        <v/>
      </c>
      <c r="BB67" s="218" t="str">
        <f t="shared" si="518"/>
        <v/>
      </c>
      <c r="BC67" s="218" t="str">
        <f t="shared" si="518"/>
        <v/>
      </c>
      <c r="BD67" s="218" t="str">
        <f t="shared" si="518"/>
        <v/>
      </c>
      <c r="BE67" s="218" t="str">
        <f t="shared" si="518"/>
        <v/>
      </c>
      <c r="BF67" s="218" t="str">
        <f t="shared" si="518"/>
        <v/>
      </c>
      <c r="BG67" s="218" t="str">
        <f t="shared" si="518"/>
        <v/>
      </c>
      <c r="BH67" s="218" t="str">
        <f t="shared" si="518"/>
        <v/>
      </c>
      <c r="BI67" s="218" t="str">
        <f t="shared" si="518"/>
        <v/>
      </c>
      <c r="BJ67" s="218" t="str">
        <f t="shared" ref="BJ67:DU67" si="519">IF(SUM(BJ225,BJ382,BJ539,BJ696,BJ853)=0,"",SUM(BJ225,BJ382,BJ539,BJ696,BJ853))</f>
        <v/>
      </c>
      <c r="BK67" s="218" t="str">
        <f t="shared" si="519"/>
        <v/>
      </c>
      <c r="BL67" s="218" t="str">
        <f t="shared" si="519"/>
        <v/>
      </c>
      <c r="BM67" s="218" t="str">
        <f t="shared" si="519"/>
        <v/>
      </c>
      <c r="BN67" s="218" t="str">
        <f t="shared" si="519"/>
        <v/>
      </c>
      <c r="BO67" s="218" t="str">
        <f t="shared" si="519"/>
        <v/>
      </c>
      <c r="BP67" s="218" t="str">
        <f t="shared" si="519"/>
        <v/>
      </c>
      <c r="BQ67" s="218" t="str">
        <f t="shared" si="519"/>
        <v/>
      </c>
      <c r="BR67" s="218" t="str">
        <f t="shared" si="519"/>
        <v/>
      </c>
      <c r="BS67" s="218" t="str">
        <f t="shared" si="519"/>
        <v/>
      </c>
      <c r="BT67" s="218" t="str">
        <f t="shared" si="519"/>
        <v/>
      </c>
      <c r="BU67" s="218" t="str">
        <f t="shared" si="519"/>
        <v/>
      </c>
      <c r="BV67" s="218" t="str">
        <f t="shared" si="519"/>
        <v/>
      </c>
      <c r="BW67" s="218" t="str">
        <f t="shared" si="519"/>
        <v/>
      </c>
      <c r="BX67" s="218" t="str">
        <f t="shared" si="519"/>
        <v/>
      </c>
      <c r="BY67" s="218" t="str">
        <f t="shared" si="519"/>
        <v/>
      </c>
      <c r="BZ67" s="218" t="str">
        <f t="shared" si="519"/>
        <v/>
      </c>
      <c r="CA67" s="218" t="str">
        <f t="shared" si="519"/>
        <v/>
      </c>
      <c r="CB67" s="218" t="str">
        <f t="shared" si="519"/>
        <v/>
      </c>
      <c r="CC67" s="218" t="str">
        <f t="shared" si="519"/>
        <v/>
      </c>
      <c r="CD67" s="218" t="str">
        <f t="shared" si="519"/>
        <v/>
      </c>
      <c r="CE67" s="218" t="str">
        <f t="shared" si="519"/>
        <v/>
      </c>
      <c r="CF67" s="218" t="str">
        <f t="shared" si="519"/>
        <v/>
      </c>
      <c r="CG67" s="218" t="str">
        <f t="shared" si="519"/>
        <v/>
      </c>
      <c r="CH67" s="218" t="str">
        <f t="shared" si="519"/>
        <v/>
      </c>
      <c r="CI67" s="218" t="str">
        <f t="shared" si="519"/>
        <v/>
      </c>
      <c r="CJ67" s="218" t="str">
        <f t="shared" si="519"/>
        <v/>
      </c>
      <c r="CK67" s="218" t="str">
        <f t="shared" si="519"/>
        <v/>
      </c>
      <c r="CL67" s="218" t="str">
        <f t="shared" si="519"/>
        <v/>
      </c>
      <c r="CM67" s="218" t="str">
        <f t="shared" si="519"/>
        <v/>
      </c>
      <c r="CN67" s="218" t="str">
        <f t="shared" si="519"/>
        <v/>
      </c>
      <c r="CO67" s="218" t="str">
        <f t="shared" si="519"/>
        <v/>
      </c>
      <c r="CP67" s="218" t="str">
        <f t="shared" si="519"/>
        <v/>
      </c>
      <c r="CQ67" s="218" t="str">
        <f t="shared" si="519"/>
        <v/>
      </c>
      <c r="CR67" s="218" t="str">
        <f t="shared" si="519"/>
        <v/>
      </c>
      <c r="CS67" s="218" t="str">
        <f t="shared" si="519"/>
        <v/>
      </c>
      <c r="CT67" s="218" t="str">
        <f t="shared" si="519"/>
        <v/>
      </c>
      <c r="CU67" s="218" t="str">
        <f t="shared" si="519"/>
        <v/>
      </c>
      <c r="CV67" s="218" t="str">
        <f t="shared" si="519"/>
        <v/>
      </c>
      <c r="CW67" s="218" t="str">
        <f t="shared" si="519"/>
        <v/>
      </c>
      <c r="CX67" s="218" t="str">
        <f t="shared" si="519"/>
        <v/>
      </c>
      <c r="CY67" s="218" t="str">
        <f t="shared" si="519"/>
        <v/>
      </c>
      <c r="CZ67" s="218" t="str">
        <f t="shared" si="519"/>
        <v/>
      </c>
      <c r="DA67" s="218" t="str">
        <f t="shared" si="519"/>
        <v/>
      </c>
      <c r="DB67" s="218" t="str">
        <f t="shared" si="519"/>
        <v/>
      </c>
      <c r="DC67" s="218" t="str">
        <f t="shared" si="519"/>
        <v/>
      </c>
      <c r="DD67" s="218" t="str">
        <f t="shared" si="519"/>
        <v/>
      </c>
      <c r="DE67" s="218" t="str">
        <f t="shared" si="519"/>
        <v/>
      </c>
      <c r="DF67" s="218" t="str">
        <f t="shared" si="519"/>
        <v/>
      </c>
      <c r="DG67" s="218" t="str">
        <f t="shared" si="519"/>
        <v/>
      </c>
      <c r="DH67" s="218" t="str">
        <f t="shared" si="519"/>
        <v/>
      </c>
      <c r="DI67" s="218" t="str">
        <f t="shared" si="519"/>
        <v/>
      </c>
      <c r="DJ67" s="218" t="str">
        <f t="shared" si="519"/>
        <v/>
      </c>
      <c r="DK67" s="218" t="str">
        <f t="shared" si="519"/>
        <v/>
      </c>
      <c r="DL67" s="218" t="str">
        <f t="shared" si="519"/>
        <v/>
      </c>
      <c r="DM67" s="218" t="str">
        <f t="shared" si="519"/>
        <v/>
      </c>
      <c r="DN67" s="218" t="str">
        <f t="shared" si="519"/>
        <v/>
      </c>
      <c r="DO67" s="218" t="str">
        <f t="shared" si="519"/>
        <v/>
      </c>
      <c r="DP67" s="218" t="str">
        <f t="shared" si="519"/>
        <v/>
      </c>
      <c r="DQ67" s="218" t="str">
        <f t="shared" si="519"/>
        <v/>
      </c>
      <c r="DR67" s="218" t="str">
        <f t="shared" si="519"/>
        <v/>
      </c>
      <c r="DS67" s="218" t="str">
        <f t="shared" si="519"/>
        <v/>
      </c>
      <c r="DT67" s="218" t="str">
        <f t="shared" si="519"/>
        <v/>
      </c>
      <c r="DU67" s="218" t="str">
        <f t="shared" si="519"/>
        <v/>
      </c>
      <c r="DV67" s="218" t="str">
        <f t="shared" ref="DV67:EK67" si="520">IF(SUM(DV225,DV382,DV539,DV696,DV853)=0,"",SUM(DV225,DV382,DV539,DV696,DV853))</f>
        <v/>
      </c>
      <c r="DW67" s="218" t="str">
        <f t="shared" si="520"/>
        <v/>
      </c>
      <c r="DX67" s="218" t="str">
        <f t="shared" si="520"/>
        <v/>
      </c>
      <c r="DY67" s="218" t="str">
        <f t="shared" si="520"/>
        <v/>
      </c>
      <c r="DZ67" s="218" t="str">
        <f t="shared" si="520"/>
        <v/>
      </c>
      <c r="EA67" s="218" t="str">
        <f t="shared" si="520"/>
        <v/>
      </c>
      <c r="EB67" s="218" t="str">
        <f t="shared" si="520"/>
        <v/>
      </c>
      <c r="EC67" s="218" t="str">
        <f t="shared" si="520"/>
        <v/>
      </c>
      <c r="ED67" s="218" t="str">
        <f t="shared" si="520"/>
        <v/>
      </c>
      <c r="EE67" s="218" t="str">
        <f t="shared" si="520"/>
        <v/>
      </c>
      <c r="EF67" s="218" t="str">
        <f t="shared" si="520"/>
        <v/>
      </c>
      <c r="EG67" s="218" t="str">
        <f t="shared" si="520"/>
        <v/>
      </c>
      <c r="EH67" s="218" t="str">
        <f t="shared" si="520"/>
        <v/>
      </c>
      <c r="EI67" s="218" t="str">
        <f t="shared" si="520"/>
        <v/>
      </c>
      <c r="EJ67" s="218" t="str">
        <f t="shared" si="520"/>
        <v/>
      </c>
      <c r="EK67" s="218" t="str">
        <f t="shared" si="520"/>
        <v/>
      </c>
      <c r="EL67" s="218" t="str">
        <f t="shared" ref="EL67:FK67" si="521">IF(SUM(EL225,EL382,EL539,EL696,EL853)=0,"",SUM(EL225,EL382,EL539,EL696,EL853))</f>
        <v/>
      </c>
      <c r="EM67" s="218" t="str">
        <f t="shared" si="521"/>
        <v/>
      </c>
      <c r="EN67" s="218" t="str">
        <f t="shared" si="521"/>
        <v/>
      </c>
      <c r="EO67" s="218" t="str">
        <f t="shared" si="521"/>
        <v/>
      </c>
      <c r="EP67" s="218" t="str">
        <f t="shared" si="521"/>
        <v/>
      </c>
      <c r="EQ67" s="218" t="str">
        <f t="shared" si="521"/>
        <v/>
      </c>
      <c r="ER67" s="218" t="str">
        <f t="shared" si="521"/>
        <v/>
      </c>
      <c r="ES67" s="218" t="str">
        <f t="shared" si="521"/>
        <v/>
      </c>
      <c r="ET67" s="218" t="str">
        <f t="shared" si="521"/>
        <v/>
      </c>
      <c r="EU67" s="218" t="str">
        <f t="shared" si="521"/>
        <v/>
      </c>
      <c r="EV67" s="218" t="str">
        <f t="shared" si="521"/>
        <v/>
      </c>
      <c r="EW67" s="218" t="str">
        <f t="shared" si="521"/>
        <v/>
      </c>
      <c r="EX67" s="218" t="str">
        <f t="shared" si="521"/>
        <v/>
      </c>
      <c r="EY67" s="218" t="str">
        <f t="shared" si="521"/>
        <v/>
      </c>
      <c r="EZ67" s="218" t="str">
        <f t="shared" si="521"/>
        <v/>
      </c>
      <c r="FA67" s="218" t="str">
        <f t="shared" si="521"/>
        <v/>
      </c>
      <c r="FB67" s="218" t="str">
        <f t="shared" si="521"/>
        <v/>
      </c>
      <c r="FC67" s="218" t="str">
        <f t="shared" si="521"/>
        <v/>
      </c>
      <c r="FD67" s="218" t="str">
        <f t="shared" si="521"/>
        <v/>
      </c>
      <c r="FE67" s="218" t="str">
        <f t="shared" si="521"/>
        <v/>
      </c>
      <c r="FF67" s="218" t="str">
        <f t="shared" si="521"/>
        <v/>
      </c>
      <c r="FG67" s="218" t="str">
        <f t="shared" si="521"/>
        <v/>
      </c>
      <c r="FH67" s="218" t="str">
        <f t="shared" si="521"/>
        <v/>
      </c>
      <c r="FI67" s="218" t="str">
        <f t="shared" si="521"/>
        <v/>
      </c>
      <c r="FJ67" s="218" t="str">
        <f t="shared" si="521"/>
        <v/>
      </c>
      <c r="FK67" s="218" t="str">
        <f t="shared" si="521"/>
        <v/>
      </c>
      <c r="FL67" s="218" t="str">
        <f t="shared" ref="FL67:HN67" si="522">IF(SUM(FL225,FL382,FL539,FL696,FL853)=0,"",SUM(FL225,FL382,FL539,FL696,FL853))</f>
        <v/>
      </c>
      <c r="FM67" s="218" t="str">
        <f t="shared" si="522"/>
        <v/>
      </c>
      <c r="FN67" s="218" t="str">
        <f t="shared" si="522"/>
        <v/>
      </c>
      <c r="FO67" s="218" t="str">
        <f t="shared" si="522"/>
        <v/>
      </c>
      <c r="FP67" s="218" t="str">
        <f t="shared" si="522"/>
        <v/>
      </c>
      <c r="FQ67" s="218" t="str">
        <f t="shared" si="522"/>
        <v/>
      </c>
      <c r="FR67" s="218" t="str">
        <f t="shared" si="522"/>
        <v/>
      </c>
      <c r="FS67" s="218" t="str">
        <f t="shared" si="522"/>
        <v/>
      </c>
      <c r="FT67" s="218" t="str">
        <f t="shared" si="522"/>
        <v/>
      </c>
      <c r="FU67" s="218" t="str">
        <f t="shared" si="522"/>
        <v/>
      </c>
      <c r="FV67" s="218" t="str">
        <f t="shared" si="522"/>
        <v/>
      </c>
      <c r="FW67" s="218" t="str">
        <f t="shared" si="522"/>
        <v/>
      </c>
      <c r="FX67" s="218" t="str">
        <f t="shared" si="522"/>
        <v/>
      </c>
      <c r="FY67" s="218" t="str">
        <f t="shared" si="522"/>
        <v/>
      </c>
      <c r="FZ67" s="218" t="str">
        <f t="shared" si="522"/>
        <v/>
      </c>
      <c r="GA67" s="218" t="str">
        <f t="shared" si="522"/>
        <v/>
      </c>
      <c r="GB67" s="218" t="str">
        <f t="shared" si="522"/>
        <v/>
      </c>
      <c r="GC67" s="218" t="str">
        <f t="shared" si="522"/>
        <v/>
      </c>
      <c r="GD67" s="218" t="str">
        <f t="shared" si="522"/>
        <v/>
      </c>
      <c r="GE67" s="218" t="str">
        <f t="shared" si="522"/>
        <v/>
      </c>
      <c r="GF67" s="218" t="str">
        <f t="shared" si="522"/>
        <v/>
      </c>
      <c r="GG67" s="218" t="str">
        <f t="shared" si="522"/>
        <v/>
      </c>
      <c r="GH67" s="218" t="str">
        <f t="shared" si="522"/>
        <v/>
      </c>
      <c r="GI67" s="218" t="str">
        <f t="shared" si="522"/>
        <v/>
      </c>
      <c r="GJ67" s="218" t="str">
        <f t="shared" si="522"/>
        <v/>
      </c>
      <c r="GK67" s="218" t="str">
        <f t="shared" si="522"/>
        <v/>
      </c>
      <c r="GL67" s="218" t="str">
        <f t="shared" si="522"/>
        <v/>
      </c>
      <c r="GM67" s="218" t="str">
        <f t="shared" si="522"/>
        <v/>
      </c>
      <c r="GN67" s="218" t="str">
        <f t="shared" si="522"/>
        <v/>
      </c>
      <c r="GO67" s="218" t="str">
        <f t="shared" si="522"/>
        <v/>
      </c>
      <c r="GP67" s="218" t="str">
        <f t="shared" si="522"/>
        <v/>
      </c>
      <c r="GQ67" s="218" t="str">
        <f t="shared" si="522"/>
        <v/>
      </c>
      <c r="GR67" s="218" t="str">
        <f t="shared" si="522"/>
        <v/>
      </c>
      <c r="GS67" s="218" t="str">
        <f t="shared" si="522"/>
        <v/>
      </c>
      <c r="GT67" s="218" t="str">
        <f t="shared" si="522"/>
        <v/>
      </c>
      <c r="GU67" s="218" t="str">
        <f t="shared" si="522"/>
        <v/>
      </c>
      <c r="GV67" s="218" t="str">
        <f t="shared" si="522"/>
        <v/>
      </c>
      <c r="GW67" s="218" t="str">
        <f t="shared" si="522"/>
        <v/>
      </c>
      <c r="GX67" s="218" t="str">
        <f t="shared" si="522"/>
        <v/>
      </c>
      <c r="GY67" s="218" t="str">
        <f t="shared" si="522"/>
        <v/>
      </c>
      <c r="GZ67" s="218" t="str">
        <f t="shared" si="522"/>
        <v/>
      </c>
      <c r="HA67" s="218" t="str">
        <f t="shared" si="522"/>
        <v/>
      </c>
      <c r="HB67" s="218" t="str">
        <f t="shared" si="522"/>
        <v/>
      </c>
      <c r="HC67" s="218" t="str">
        <f t="shared" si="522"/>
        <v/>
      </c>
      <c r="HD67" s="218" t="str">
        <f t="shared" si="522"/>
        <v/>
      </c>
      <c r="HE67" s="218" t="str">
        <f t="shared" si="522"/>
        <v/>
      </c>
      <c r="HF67" s="218" t="str">
        <f t="shared" si="522"/>
        <v/>
      </c>
      <c r="HG67" s="218" t="str">
        <f t="shared" si="522"/>
        <v/>
      </c>
      <c r="HH67" s="218" t="str">
        <f t="shared" si="522"/>
        <v/>
      </c>
      <c r="HI67" s="218" t="str">
        <f t="shared" si="522"/>
        <v/>
      </c>
      <c r="HJ67" s="218" t="str">
        <f t="shared" si="522"/>
        <v/>
      </c>
      <c r="HK67" s="218" t="str">
        <f t="shared" si="522"/>
        <v/>
      </c>
      <c r="HL67" s="218" t="str">
        <f t="shared" si="522"/>
        <v/>
      </c>
      <c r="HM67" s="218" t="str">
        <f t="shared" si="522"/>
        <v/>
      </c>
      <c r="HN67" s="218" t="str">
        <f t="shared" si="522"/>
        <v/>
      </c>
      <c r="HO67" s="218" t="str">
        <f t="shared" ref="HO67:HQ67" si="523">IF(SUM(HO225,HO382,HO539,HO696,HO853)=0,"",SUM(HO225,HO382,HO539,HO696,HO853))</f>
        <v/>
      </c>
      <c r="HP67" s="218" t="str">
        <f t="shared" si="523"/>
        <v/>
      </c>
      <c r="HQ67" s="218" t="str">
        <f t="shared" si="523"/>
        <v/>
      </c>
    </row>
    <row r="68" spans="1:225" s="73" customFormat="1" ht="18" hidden="1" customHeight="1" x14ac:dyDescent="0.25">
      <c r="A68" s="223" t="str">
        <f t="shared" ref="A68:B68" si="524">IF(A226="","",A226)</f>
        <v/>
      </c>
      <c r="B68" s="173" t="str">
        <f t="shared" si="524"/>
        <v/>
      </c>
      <c r="C68" s="218">
        <f t="shared" si="277"/>
        <v>0</v>
      </c>
      <c r="D68" s="218">
        <f t="shared" si="278"/>
        <v>0</v>
      </c>
      <c r="E68" s="219">
        <f t="shared" ref="E68:F68" si="525">IFERROR(AVERAGE(E226,E383,E540,E697,E854),"")</f>
        <v>0</v>
      </c>
      <c r="F68" s="219">
        <f t="shared" si="525"/>
        <v>0</v>
      </c>
      <c r="G68" s="176" t="str">
        <f t="shared" si="507"/>
        <v/>
      </c>
      <c r="H68" s="176" t="str">
        <f t="shared" si="507"/>
        <v/>
      </c>
      <c r="I68" s="226" t="str">
        <f t="shared" si="507"/>
        <v/>
      </c>
      <c r="J68" s="226" t="str">
        <f t="shared" si="507"/>
        <v/>
      </c>
      <c r="K68" s="227" t="str">
        <f t="shared" si="508"/>
        <v/>
      </c>
      <c r="L68" s="227">
        <f t="shared" si="508"/>
        <v>1</v>
      </c>
      <c r="M68" s="226" t="str">
        <f t="shared" si="509"/>
        <v/>
      </c>
      <c r="N68" s="226" t="str">
        <f t="shared" si="509"/>
        <v/>
      </c>
      <c r="O68" s="491"/>
      <c r="P68" s="218" t="str">
        <f t="shared" ref="P68:BI68" si="526">IF(SUM(P226,P383,P540,P697,P854)=0,"",SUM(P226,P383,P540,P697,P854))</f>
        <v/>
      </c>
      <c r="Q68" s="218" t="str">
        <f t="shared" si="526"/>
        <v/>
      </c>
      <c r="R68" s="218" t="str">
        <f t="shared" si="526"/>
        <v/>
      </c>
      <c r="S68" s="218" t="str">
        <f t="shared" si="526"/>
        <v/>
      </c>
      <c r="T68" s="218" t="str">
        <f t="shared" si="526"/>
        <v/>
      </c>
      <c r="U68" s="218" t="str">
        <f t="shared" si="526"/>
        <v/>
      </c>
      <c r="V68" s="218" t="str">
        <f t="shared" si="526"/>
        <v/>
      </c>
      <c r="W68" s="218" t="str">
        <f t="shared" si="526"/>
        <v/>
      </c>
      <c r="X68" s="218" t="str">
        <f t="shared" si="526"/>
        <v/>
      </c>
      <c r="Y68" s="218" t="str">
        <f t="shared" si="526"/>
        <v/>
      </c>
      <c r="Z68" s="218" t="str">
        <f t="shared" si="526"/>
        <v/>
      </c>
      <c r="AA68" s="218" t="str">
        <f t="shared" si="526"/>
        <v/>
      </c>
      <c r="AB68" s="218" t="str">
        <f t="shared" si="526"/>
        <v/>
      </c>
      <c r="AC68" s="218" t="str">
        <f t="shared" si="526"/>
        <v/>
      </c>
      <c r="AD68" s="218" t="str">
        <f t="shared" si="526"/>
        <v/>
      </c>
      <c r="AE68" s="218" t="str">
        <f t="shared" si="526"/>
        <v/>
      </c>
      <c r="AF68" s="218" t="str">
        <f t="shared" si="526"/>
        <v/>
      </c>
      <c r="AG68" s="218" t="str">
        <f t="shared" si="526"/>
        <v/>
      </c>
      <c r="AH68" s="218" t="str">
        <f t="shared" si="526"/>
        <v/>
      </c>
      <c r="AI68" s="218" t="str">
        <f t="shared" si="526"/>
        <v/>
      </c>
      <c r="AJ68" s="218" t="str">
        <f t="shared" si="526"/>
        <v/>
      </c>
      <c r="AK68" s="218" t="str">
        <f t="shared" si="526"/>
        <v/>
      </c>
      <c r="AL68" s="218" t="str">
        <f t="shared" si="526"/>
        <v/>
      </c>
      <c r="AM68" s="218" t="str">
        <f t="shared" si="526"/>
        <v/>
      </c>
      <c r="AN68" s="218" t="str">
        <f t="shared" si="526"/>
        <v/>
      </c>
      <c r="AO68" s="218" t="str">
        <f t="shared" si="526"/>
        <v/>
      </c>
      <c r="AP68" s="218" t="str">
        <f t="shared" si="526"/>
        <v/>
      </c>
      <c r="AQ68" s="218" t="str">
        <f t="shared" si="526"/>
        <v/>
      </c>
      <c r="AR68" s="218" t="str">
        <f t="shared" si="526"/>
        <v/>
      </c>
      <c r="AS68" s="218" t="str">
        <f t="shared" si="526"/>
        <v/>
      </c>
      <c r="AT68" s="218" t="str">
        <f t="shared" si="526"/>
        <v/>
      </c>
      <c r="AU68" s="218" t="str">
        <f t="shared" si="526"/>
        <v/>
      </c>
      <c r="AV68" s="218" t="str">
        <f t="shared" si="526"/>
        <v/>
      </c>
      <c r="AW68" s="218" t="str">
        <f t="shared" si="526"/>
        <v/>
      </c>
      <c r="AX68" s="218" t="str">
        <f t="shared" si="526"/>
        <v/>
      </c>
      <c r="AY68" s="218" t="str">
        <f t="shared" si="526"/>
        <v/>
      </c>
      <c r="AZ68" s="218" t="str">
        <f t="shared" si="526"/>
        <v/>
      </c>
      <c r="BA68" s="218" t="str">
        <f t="shared" si="526"/>
        <v/>
      </c>
      <c r="BB68" s="218" t="str">
        <f t="shared" si="526"/>
        <v/>
      </c>
      <c r="BC68" s="218" t="str">
        <f t="shared" si="526"/>
        <v/>
      </c>
      <c r="BD68" s="218" t="str">
        <f t="shared" si="526"/>
        <v/>
      </c>
      <c r="BE68" s="218" t="str">
        <f t="shared" si="526"/>
        <v/>
      </c>
      <c r="BF68" s="218" t="str">
        <f t="shared" si="526"/>
        <v/>
      </c>
      <c r="BG68" s="218" t="str">
        <f t="shared" si="526"/>
        <v/>
      </c>
      <c r="BH68" s="218" t="str">
        <f t="shared" si="526"/>
        <v/>
      </c>
      <c r="BI68" s="218" t="str">
        <f t="shared" si="526"/>
        <v/>
      </c>
      <c r="BJ68" s="218" t="str">
        <f t="shared" ref="BJ68:DU68" si="527">IF(SUM(BJ226,BJ383,BJ540,BJ697,BJ854)=0,"",SUM(BJ226,BJ383,BJ540,BJ697,BJ854))</f>
        <v/>
      </c>
      <c r="BK68" s="218" t="str">
        <f t="shared" si="527"/>
        <v/>
      </c>
      <c r="BL68" s="218" t="str">
        <f t="shared" si="527"/>
        <v/>
      </c>
      <c r="BM68" s="218" t="str">
        <f t="shared" si="527"/>
        <v/>
      </c>
      <c r="BN68" s="218" t="str">
        <f t="shared" si="527"/>
        <v/>
      </c>
      <c r="BO68" s="218" t="str">
        <f t="shared" si="527"/>
        <v/>
      </c>
      <c r="BP68" s="218" t="str">
        <f t="shared" si="527"/>
        <v/>
      </c>
      <c r="BQ68" s="218" t="str">
        <f t="shared" si="527"/>
        <v/>
      </c>
      <c r="BR68" s="218" t="str">
        <f t="shared" si="527"/>
        <v/>
      </c>
      <c r="BS68" s="218" t="str">
        <f t="shared" si="527"/>
        <v/>
      </c>
      <c r="BT68" s="218" t="str">
        <f t="shared" si="527"/>
        <v/>
      </c>
      <c r="BU68" s="218" t="str">
        <f t="shared" si="527"/>
        <v/>
      </c>
      <c r="BV68" s="218" t="str">
        <f t="shared" si="527"/>
        <v/>
      </c>
      <c r="BW68" s="218" t="str">
        <f t="shared" si="527"/>
        <v/>
      </c>
      <c r="BX68" s="218" t="str">
        <f t="shared" si="527"/>
        <v/>
      </c>
      <c r="BY68" s="218" t="str">
        <f t="shared" si="527"/>
        <v/>
      </c>
      <c r="BZ68" s="218" t="str">
        <f t="shared" si="527"/>
        <v/>
      </c>
      <c r="CA68" s="218" t="str">
        <f t="shared" si="527"/>
        <v/>
      </c>
      <c r="CB68" s="218" t="str">
        <f t="shared" si="527"/>
        <v/>
      </c>
      <c r="CC68" s="218" t="str">
        <f t="shared" si="527"/>
        <v/>
      </c>
      <c r="CD68" s="218" t="str">
        <f t="shared" si="527"/>
        <v/>
      </c>
      <c r="CE68" s="218" t="str">
        <f t="shared" si="527"/>
        <v/>
      </c>
      <c r="CF68" s="218" t="str">
        <f t="shared" si="527"/>
        <v/>
      </c>
      <c r="CG68" s="218" t="str">
        <f t="shared" si="527"/>
        <v/>
      </c>
      <c r="CH68" s="218" t="str">
        <f t="shared" si="527"/>
        <v/>
      </c>
      <c r="CI68" s="218" t="str">
        <f t="shared" si="527"/>
        <v/>
      </c>
      <c r="CJ68" s="218" t="str">
        <f t="shared" si="527"/>
        <v/>
      </c>
      <c r="CK68" s="218" t="str">
        <f t="shared" si="527"/>
        <v/>
      </c>
      <c r="CL68" s="218" t="str">
        <f t="shared" si="527"/>
        <v/>
      </c>
      <c r="CM68" s="218" t="str">
        <f t="shared" si="527"/>
        <v/>
      </c>
      <c r="CN68" s="218" t="str">
        <f t="shared" si="527"/>
        <v/>
      </c>
      <c r="CO68" s="218" t="str">
        <f t="shared" si="527"/>
        <v/>
      </c>
      <c r="CP68" s="218" t="str">
        <f t="shared" si="527"/>
        <v/>
      </c>
      <c r="CQ68" s="218" t="str">
        <f t="shared" si="527"/>
        <v/>
      </c>
      <c r="CR68" s="218" t="str">
        <f t="shared" si="527"/>
        <v/>
      </c>
      <c r="CS68" s="218" t="str">
        <f t="shared" si="527"/>
        <v/>
      </c>
      <c r="CT68" s="218" t="str">
        <f t="shared" si="527"/>
        <v/>
      </c>
      <c r="CU68" s="218" t="str">
        <f t="shared" si="527"/>
        <v/>
      </c>
      <c r="CV68" s="218" t="str">
        <f t="shared" si="527"/>
        <v/>
      </c>
      <c r="CW68" s="218" t="str">
        <f t="shared" si="527"/>
        <v/>
      </c>
      <c r="CX68" s="218" t="str">
        <f t="shared" si="527"/>
        <v/>
      </c>
      <c r="CY68" s="218" t="str">
        <f t="shared" si="527"/>
        <v/>
      </c>
      <c r="CZ68" s="218" t="str">
        <f t="shared" si="527"/>
        <v/>
      </c>
      <c r="DA68" s="218" t="str">
        <f t="shared" si="527"/>
        <v/>
      </c>
      <c r="DB68" s="218" t="str">
        <f t="shared" si="527"/>
        <v/>
      </c>
      <c r="DC68" s="218" t="str">
        <f t="shared" si="527"/>
        <v/>
      </c>
      <c r="DD68" s="218" t="str">
        <f t="shared" si="527"/>
        <v/>
      </c>
      <c r="DE68" s="218" t="str">
        <f t="shared" si="527"/>
        <v/>
      </c>
      <c r="DF68" s="218" t="str">
        <f t="shared" si="527"/>
        <v/>
      </c>
      <c r="DG68" s="218" t="str">
        <f t="shared" si="527"/>
        <v/>
      </c>
      <c r="DH68" s="218" t="str">
        <f t="shared" si="527"/>
        <v/>
      </c>
      <c r="DI68" s="218" t="str">
        <f t="shared" si="527"/>
        <v/>
      </c>
      <c r="DJ68" s="218" t="str">
        <f t="shared" si="527"/>
        <v/>
      </c>
      <c r="DK68" s="218" t="str">
        <f t="shared" si="527"/>
        <v/>
      </c>
      <c r="DL68" s="218" t="str">
        <f t="shared" si="527"/>
        <v/>
      </c>
      <c r="DM68" s="218" t="str">
        <f t="shared" si="527"/>
        <v/>
      </c>
      <c r="DN68" s="218" t="str">
        <f t="shared" si="527"/>
        <v/>
      </c>
      <c r="DO68" s="218" t="str">
        <f t="shared" si="527"/>
        <v/>
      </c>
      <c r="DP68" s="218" t="str">
        <f t="shared" si="527"/>
        <v/>
      </c>
      <c r="DQ68" s="218" t="str">
        <f t="shared" si="527"/>
        <v/>
      </c>
      <c r="DR68" s="218" t="str">
        <f t="shared" si="527"/>
        <v/>
      </c>
      <c r="DS68" s="218" t="str">
        <f t="shared" si="527"/>
        <v/>
      </c>
      <c r="DT68" s="218" t="str">
        <f t="shared" si="527"/>
        <v/>
      </c>
      <c r="DU68" s="218" t="str">
        <f t="shared" si="527"/>
        <v/>
      </c>
      <c r="DV68" s="218" t="str">
        <f t="shared" ref="DV68:EK68" si="528">IF(SUM(DV226,DV383,DV540,DV697,DV854)=0,"",SUM(DV226,DV383,DV540,DV697,DV854))</f>
        <v/>
      </c>
      <c r="DW68" s="218" t="str">
        <f t="shared" si="528"/>
        <v/>
      </c>
      <c r="DX68" s="218" t="str">
        <f t="shared" si="528"/>
        <v/>
      </c>
      <c r="DY68" s="218" t="str">
        <f t="shared" si="528"/>
        <v/>
      </c>
      <c r="DZ68" s="218" t="str">
        <f t="shared" si="528"/>
        <v/>
      </c>
      <c r="EA68" s="218" t="str">
        <f t="shared" si="528"/>
        <v/>
      </c>
      <c r="EB68" s="218" t="str">
        <f t="shared" si="528"/>
        <v/>
      </c>
      <c r="EC68" s="218" t="str">
        <f t="shared" si="528"/>
        <v/>
      </c>
      <c r="ED68" s="218" t="str">
        <f t="shared" si="528"/>
        <v/>
      </c>
      <c r="EE68" s="218" t="str">
        <f t="shared" si="528"/>
        <v/>
      </c>
      <c r="EF68" s="218" t="str">
        <f t="shared" si="528"/>
        <v/>
      </c>
      <c r="EG68" s="218" t="str">
        <f t="shared" si="528"/>
        <v/>
      </c>
      <c r="EH68" s="218" t="str">
        <f t="shared" si="528"/>
        <v/>
      </c>
      <c r="EI68" s="218" t="str">
        <f t="shared" si="528"/>
        <v/>
      </c>
      <c r="EJ68" s="218" t="str">
        <f t="shared" si="528"/>
        <v/>
      </c>
      <c r="EK68" s="218" t="str">
        <f t="shared" si="528"/>
        <v/>
      </c>
      <c r="EL68" s="218" t="str">
        <f t="shared" ref="EL68:FK68" si="529">IF(SUM(EL226,EL383,EL540,EL697,EL854)=0,"",SUM(EL226,EL383,EL540,EL697,EL854))</f>
        <v/>
      </c>
      <c r="EM68" s="218" t="str">
        <f t="shared" si="529"/>
        <v/>
      </c>
      <c r="EN68" s="218" t="str">
        <f t="shared" si="529"/>
        <v/>
      </c>
      <c r="EO68" s="218" t="str">
        <f t="shared" si="529"/>
        <v/>
      </c>
      <c r="EP68" s="218" t="str">
        <f t="shared" si="529"/>
        <v/>
      </c>
      <c r="EQ68" s="218" t="str">
        <f t="shared" si="529"/>
        <v/>
      </c>
      <c r="ER68" s="218" t="str">
        <f t="shared" si="529"/>
        <v/>
      </c>
      <c r="ES68" s="218" t="str">
        <f t="shared" si="529"/>
        <v/>
      </c>
      <c r="ET68" s="218" t="str">
        <f t="shared" si="529"/>
        <v/>
      </c>
      <c r="EU68" s="218" t="str">
        <f t="shared" si="529"/>
        <v/>
      </c>
      <c r="EV68" s="218" t="str">
        <f t="shared" si="529"/>
        <v/>
      </c>
      <c r="EW68" s="218" t="str">
        <f t="shared" si="529"/>
        <v/>
      </c>
      <c r="EX68" s="218" t="str">
        <f t="shared" si="529"/>
        <v/>
      </c>
      <c r="EY68" s="218" t="str">
        <f t="shared" si="529"/>
        <v/>
      </c>
      <c r="EZ68" s="218" t="str">
        <f t="shared" si="529"/>
        <v/>
      </c>
      <c r="FA68" s="218" t="str">
        <f t="shared" si="529"/>
        <v/>
      </c>
      <c r="FB68" s="218" t="str">
        <f t="shared" si="529"/>
        <v/>
      </c>
      <c r="FC68" s="218" t="str">
        <f t="shared" si="529"/>
        <v/>
      </c>
      <c r="FD68" s="218" t="str">
        <f t="shared" si="529"/>
        <v/>
      </c>
      <c r="FE68" s="218" t="str">
        <f t="shared" si="529"/>
        <v/>
      </c>
      <c r="FF68" s="218" t="str">
        <f t="shared" si="529"/>
        <v/>
      </c>
      <c r="FG68" s="218" t="str">
        <f t="shared" si="529"/>
        <v/>
      </c>
      <c r="FH68" s="218" t="str">
        <f t="shared" si="529"/>
        <v/>
      </c>
      <c r="FI68" s="218" t="str">
        <f t="shared" si="529"/>
        <v/>
      </c>
      <c r="FJ68" s="218" t="str">
        <f t="shared" si="529"/>
        <v/>
      </c>
      <c r="FK68" s="218" t="str">
        <f t="shared" si="529"/>
        <v/>
      </c>
      <c r="FL68" s="218" t="str">
        <f t="shared" ref="FL68:HN68" si="530">IF(SUM(FL226,FL383,FL540,FL697,FL854)=0,"",SUM(FL226,FL383,FL540,FL697,FL854))</f>
        <v/>
      </c>
      <c r="FM68" s="218" t="str">
        <f t="shared" si="530"/>
        <v/>
      </c>
      <c r="FN68" s="218" t="str">
        <f t="shared" si="530"/>
        <v/>
      </c>
      <c r="FO68" s="218" t="str">
        <f t="shared" si="530"/>
        <v/>
      </c>
      <c r="FP68" s="218" t="str">
        <f t="shared" si="530"/>
        <v/>
      </c>
      <c r="FQ68" s="218" t="str">
        <f t="shared" si="530"/>
        <v/>
      </c>
      <c r="FR68" s="218" t="str">
        <f t="shared" si="530"/>
        <v/>
      </c>
      <c r="FS68" s="218" t="str">
        <f t="shared" si="530"/>
        <v/>
      </c>
      <c r="FT68" s="218" t="str">
        <f t="shared" si="530"/>
        <v/>
      </c>
      <c r="FU68" s="218" t="str">
        <f t="shared" si="530"/>
        <v/>
      </c>
      <c r="FV68" s="218" t="str">
        <f t="shared" si="530"/>
        <v/>
      </c>
      <c r="FW68" s="218" t="str">
        <f t="shared" si="530"/>
        <v/>
      </c>
      <c r="FX68" s="218" t="str">
        <f t="shared" si="530"/>
        <v/>
      </c>
      <c r="FY68" s="218" t="str">
        <f t="shared" si="530"/>
        <v/>
      </c>
      <c r="FZ68" s="218" t="str">
        <f t="shared" si="530"/>
        <v/>
      </c>
      <c r="GA68" s="218" t="str">
        <f t="shared" si="530"/>
        <v/>
      </c>
      <c r="GB68" s="218" t="str">
        <f t="shared" si="530"/>
        <v/>
      </c>
      <c r="GC68" s="218" t="str">
        <f t="shared" si="530"/>
        <v/>
      </c>
      <c r="GD68" s="218" t="str">
        <f t="shared" si="530"/>
        <v/>
      </c>
      <c r="GE68" s="218" t="str">
        <f t="shared" si="530"/>
        <v/>
      </c>
      <c r="GF68" s="218" t="str">
        <f t="shared" si="530"/>
        <v/>
      </c>
      <c r="GG68" s="218" t="str">
        <f t="shared" si="530"/>
        <v/>
      </c>
      <c r="GH68" s="218" t="str">
        <f t="shared" si="530"/>
        <v/>
      </c>
      <c r="GI68" s="218" t="str">
        <f t="shared" si="530"/>
        <v/>
      </c>
      <c r="GJ68" s="218" t="str">
        <f t="shared" si="530"/>
        <v/>
      </c>
      <c r="GK68" s="218" t="str">
        <f t="shared" si="530"/>
        <v/>
      </c>
      <c r="GL68" s="218" t="str">
        <f t="shared" si="530"/>
        <v/>
      </c>
      <c r="GM68" s="218" t="str">
        <f t="shared" si="530"/>
        <v/>
      </c>
      <c r="GN68" s="218" t="str">
        <f t="shared" si="530"/>
        <v/>
      </c>
      <c r="GO68" s="218" t="str">
        <f t="shared" si="530"/>
        <v/>
      </c>
      <c r="GP68" s="218" t="str">
        <f t="shared" si="530"/>
        <v/>
      </c>
      <c r="GQ68" s="218" t="str">
        <f t="shared" si="530"/>
        <v/>
      </c>
      <c r="GR68" s="218" t="str">
        <f t="shared" si="530"/>
        <v/>
      </c>
      <c r="GS68" s="218" t="str">
        <f t="shared" si="530"/>
        <v/>
      </c>
      <c r="GT68" s="218" t="str">
        <f t="shared" si="530"/>
        <v/>
      </c>
      <c r="GU68" s="218" t="str">
        <f t="shared" si="530"/>
        <v/>
      </c>
      <c r="GV68" s="218" t="str">
        <f t="shared" si="530"/>
        <v/>
      </c>
      <c r="GW68" s="218" t="str">
        <f t="shared" si="530"/>
        <v/>
      </c>
      <c r="GX68" s="218" t="str">
        <f t="shared" si="530"/>
        <v/>
      </c>
      <c r="GY68" s="218" t="str">
        <f t="shared" si="530"/>
        <v/>
      </c>
      <c r="GZ68" s="218" t="str">
        <f t="shared" si="530"/>
        <v/>
      </c>
      <c r="HA68" s="218" t="str">
        <f t="shared" si="530"/>
        <v/>
      </c>
      <c r="HB68" s="218" t="str">
        <f t="shared" si="530"/>
        <v/>
      </c>
      <c r="HC68" s="218" t="str">
        <f t="shared" si="530"/>
        <v/>
      </c>
      <c r="HD68" s="218" t="str">
        <f t="shared" si="530"/>
        <v/>
      </c>
      <c r="HE68" s="218" t="str">
        <f t="shared" si="530"/>
        <v/>
      </c>
      <c r="HF68" s="218" t="str">
        <f t="shared" si="530"/>
        <v/>
      </c>
      <c r="HG68" s="218" t="str">
        <f t="shared" si="530"/>
        <v/>
      </c>
      <c r="HH68" s="218" t="str">
        <f t="shared" si="530"/>
        <v/>
      </c>
      <c r="HI68" s="218" t="str">
        <f t="shared" si="530"/>
        <v/>
      </c>
      <c r="HJ68" s="218" t="str">
        <f t="shared" si="530"/>
        <v/>
      </c>
      <c r="HK68" s="218" t="str">
        <f t="shared" si="530"/>
        <v/>
      </c>
      <c r="HL68" s="218" t="str">
        <f t="shared" si="530"/>
        <v/>
      </c>
      <c r="HM68" s="218" t="str">
        <f t="shared" si="530"/>
        <v/>
      </c>
      <c r="HN68" s="218" t="str">
        <f t="shared" si="530"/>
        <v/>
      </c>
      <c r="HO68" s="218" t="str">
        <f t="shared" ref="HO68:HQ68" si="531">IF(SUM(HO226,HO383,HO540,HO697,HO854)=0,"",SUM(HO226,HO383,HO540,HO697,HO854))</f>
        <v/>
      </c>
      <c r="HP68" s="218" t="str">
        <f t="shared" si="531"/>
        <v/>
      </c>
      <c r="HQ68" s="218" t="str">
        <f t="shared" si="531"/>
        <v/>
      </c>
    </row>
    <row r="69" spans="1:225" s="73" customFormat="1" ht="18" hidden="1" customHeight="1" x14ac:dyDescent="0.25">
      <c r="A69" s="223" t="str">
        <f t="shared" ref="A69:B69" si="532">IF(A227="","",A227)</f>
        <v/>
      </c>
      <c r="B69" s="173" t="str">
        <f t="shared" si="532"/>
        <v/>
      </c>
      <c r="C69" s="218">
        <f t="shared" si="277"/>
        <v>0</v>
      </c>
      <c r="D69" s="218">
        <f t="shared" si="278"/>
        <v>0</v>
      </c>
      <c r="E69" s="219">
        <f t="shared" ref="E69:F69" si="533">IFERROR(AVERAGE(E227,E384,E541,E698,E855),"")</f>
        <v>0</v>
      </c>
      <c r="F69" s="219">
        <f t="shared" si="533"/>
        <v>0</v>
      </c>
      <c r="G69" s="176" t="str">
        <f t="shared" si="507"/>
        <v/>
      </c>
      <c r="H69" s="176" t="str">
        <f t="shared" si="507"/>
        <v/>
      </c>
      <c r="I69" s="226" t="str">
        <f t="shared" si="507"/>
        <v/>
      </c>
      <c r="J69" s="226" t="str">
        <f t="shared" si="507"/>
        <v/>
      </c>
      <c r="K69" s="227" t="str">
        <f t="shared" si="508"/>
        <v/>
      </c>
      <c r="L69" s="227">
        <f t="shared" si="508"/>
        <v>1</v>
      </c>
      <c r="M69" s="226" t="str">
        <f t="shared" si="509"/>
        <v/>
      </c>
      <c r="N69" s="226" t="str">
        <f t="shared" si="509"/>
        <v/>
      </c>
      <c r="O69" s="491"/>
      <c r="P69" s="218" t="str">
        <f t="shared" ref="P69:BI69" si="534">IF(SUM(P227,P384,P541,P698,P855)=0,"",SUM(P227,P384,P541,P698,P855))</f>
        <v/>
      </c>
      <c r="Q69" s="218" t="str">
        <f t="shared" si="534"/>
        <v/>
      </c>
      <c r="R69" s="218" t="str">
        <f t="shared" si="534"/>
        <v/>
      </c>
      <c r="S69" s="218" t="str">
        <f t="shared" si="534"/>
        <v/>
      </c>
      <c r="T69" s="218" t="str">
        <f t="shared" si="534"/>
        <v/>
      </c>
      <c r="U69" s="218" t="str">
        <f t="shared" si="534"/>
        <v/>
      </c>
      <c r="V69" s="218" t="str">
        <f t="shared" si="534"/>
        <v/>
      </c>
      <c r="W69" s="218" t="str">
        <f t="shared" si="534"/>
        <v/>
      </c>
      <c r="X69" s="218" t="str">
        <f t="shared" si="534"/>
        <v/>
      </c>
      <c r="Y69" s="218" t="str">
        <f t="shared" si="534"/>
        <v/>
      </c>
      <c r="Z69" s="218" t="str">
        <f t="shared" si="534"/>
        <v/>
      </c>
      <c r="AA69" s="218" t="str">
        <f t="shared" si="534"/>
        <v/>
      </c>
      <c r="AB69" s="218" t="str">
        <f t="shared" si="534"/>
        <v/>
      </c>
      <c r="AC69" s="218" t="str">
        <f t="shared" si="534"/>
        <v/>
      </c>
      <c r="AD69" s="218" t="str">
        <f t="shared" si="534"/>
        <v/>
      </c>
      <c r="AE69" s="218" t="str">
        <f t="shared" si="534"/>
        <v/>
      </c>
      <c r="AF69" s="218" t="str">
        <f t="shared" si="534"/>
        <v/>
      </c>
      <c r="AG69" s="218" t="str">
        <f t="shared" si="534"/>
        <v/>
      </c>
      <c r="AH69" s="218" t="str">
        <f t="shared" si="534"/>
        <v/>
      </c>
      <c r="AI69" s="218" t="str">
        <f t="shared" si="534"/>
        <v/>
      </c>
      <c r="AJ69" s="218" t="str">
        <f t="shared" si="534"/>
        <v/>
      </c>
      <c r="AK69" s="218" t="str">
        <f t="shared" si="534"/>
        <v/>
      </c>
      <c r="AL69" s="218" t="str">
        <f t="shared" si="534"/>
        <v/>
      </c>
      <c r="AM69" s="218" t="str">
        <f t="shared" si="534"/>
        <v/>
      </c>
      <c r="AN69" s="218" t="str">
        <f t="shared" si="534"/>
        <v/>
      </c>
      <c r="AO69" s="218" t="str">
        <f t="shared" si="534"/>
        <v/>
      </c>
      <c r="AP69" s="218" t="str">
        <f t="shared" si="534"/>
        <v/>
      </c>
      <c r="AQ69" s="218" t="str">
        <f t="shared" si="534"/>
        <v/>
      </c>
      <c r="AR69" s="218" t="str">
        <f t="shared" si="534"/>
        <v/>
      </c>
      <c r="AS69" s="218" t="str">
        <f t="shared" si="534"/>
        <v/>
      </c>
      <c r="AT69" s="218" t="str">
        <f t="shared" si="534"/>
        <v/>
      </c>
      <c r="AU69" s="218" t="str">
        <f t="shared" si="534"/>
        <v/>
      </c>
      <c r="AV69" s="218" t="str">
        <f t="shared" si="534"/>
        <v/>
      </c>
      <c r="AW69" s="218" t="str">
        <f t="shared" si="534"/>
        <v/>
      </c>
      <c r="AX69" s="218" t="str">
        <f t="shared" si="534"/>
        <v/>
      </c>
      <c r="AY69" s="218" t="str">
        <f t="shared" si="534"/>
        <v/>
      </c>
      <c r="AZ69" s="218" t="str">
        <f t="shared" si="534"/>
        <v/>
      </c>
      <c r="BA69" s="218" t="str">
        <f t="shared" si="534"/>
        <v/>
      </c>
      <c r="BB69" s="218" t="str">
        <f t="shared" si="534"/>
        <v/>
      </c>
      <c r="BC69" s="218" t="str">
        <f t="shared" si="534"/>
        <v/>
      </c>
      <c r="BD69" s="218" t="str">
        <f t="shared" si="534"/>
        <v/>
      </c>
      <c r="BE69" s="218" t="str">
        <f t="shared" si="534"/>
        <v/>
      </c>
      <c r="BF69" s="218" t="str">
        <f t="shared" si="534"/>
        <v/>
      </c>
      <c r="BG69" s="218" t="str">
        <f t="shared" si="534"/>
        <v/>
      </c>
      <c r="BH69" s="218" t="str">
        <f t="shared" si="534"/>
        <v/>
      </c>
      <c r="BI69" s="218" t="str">
        <f t="shared" si="534"/>
        <v/>
      </c>
      <c r="BJ69" s="218" t="str">
        <f t="shared" ref="BJ69:DU69" si="535">IF(SUM(BJ227,BJ384,BJ541,BJ698,BJ855)=0,"",SUM(BJ227,BJ384,BJ541,BJ698,BJ855))</f>
        <v/>
      </c>
      <c r="BK69" s="218" t="str">
        <f t="shared" si="535"/>
        <v/>
      </c>
      <c r="BL69" s="218" t="str">
        <f t="shared" si="535"/>
        <v/>
      </c>
      <c r="BM69" s="218" t="str">
        <f t="shared" si="535"/>
        <v/>
      </c>
      <c r="BN69" s="218" t="str">
        <f t="shared" si="535"/>
        <v/>
      </c>
      <c r="BO69" s="218" t="str">
        <f t="shared" si="535"/>
        <v/>
      </c>
      <c r="BP69" s="218" t="str">
        <f t="shared" si="535"/>
        <v/>
      </c>
      <c r="BQ69" s="218" t="str">
        <f t="shared" si="535"/>
        <v/>
      </c>
      <c r="BR69" s="218" t="str">
        <f t="shared" si="535"/>
        <v/>
      </c>
      <c r="BS69" s="218" t="str">
        <f t="shared" si="535"/>
        <v/>
      </c>
      <c r="BT69" s="218" t="str">
        <f t="shared" si="535"/>
        <v/>
      </c>
      <c r="BU69" s="218" t="str">
        <f t="shared" si="535"/>
        <v/>
      </c>
      <c r="BV69" s="218" t="str">
        <f t="shared" si="535"/>
        <v/>
      </c>
      <c r="BW69" s="218" t="str">
        <f t="shared" si="535"/>
        <v/>
      </c>
      <c r="BX69" s="218" t="str">
        <f t="shared" si="535"/>
        <v/>
      </c>
      <c r="BY69" s="218" t="str">
        <f t="shared" si="535"/>
        <v/>
      </c>
      <c r="BZ69" s="218" t="str">
        <f t="shared" si="535"/>
        <v/>
      </c>
      <c r="CA69" s="218" t="str">
        <f t="shared" si="535"/>
        <v/>
      </c>
      <c r="CB69" s="218" t="str">
        <f t="shared" si="535"/>
        <v/>
      </c>
      <c r="CC69" s="218" t="str">
        <f t="shared" si="535"/>
        <v/>
      </c>
      <c r="CD69" s="218" t="str">
        <f t="shared" si="535"/>
        <v/>
      </c>
      <c r="CE69" s="218" t="str">
        <f t="shared" si="535"/>
        <v/>
      </c>
      <c r="CF69" s="218" t="str">
        <f t="shared" si="535"/>
        <v/>
      </c>
      <c r="CG69" s="218" t="str">
        <f t="shared" si="535"/>
        <v/>
      </c>
      <c r="CH69" s="218" t="str">
        <f t="shared" si="535"/>
        <v/>
      </c>
      <c r="CI69" s="218" t="str">
        <f t="shared" si="535"/>
        <v/>
      </c>
      <c r="CJ69" s="218" t="str">
        <f t="shared" si="535"/>
        <v/>
      </c>
      <c r="CK69" s="218" t="str">
        <f t="shared" si="535"/>
        <v/>
      </c>
      <c r="CL69" s="218" t="str">
        <f t="shared" si="535"/>
        <v/>
      </c>
      <c r="CM69" s="218" t="str">
        <f t="shared" si="535"/>
        <v/>
      </c>
      <c r="CN69" s="218" t="str">
        <f t="shared" si="535"/>
        <v/>
      </c>
      <c r="CO69" s="218" t="str">
        <f t="shared" si="535"/>
        <v/>
      </c>
      <c r="CP69" s="218" t="str">
        <f t="shared" si="535"/>
        <v/>
      </c>
      <c r="CQ69" s="218" t="str">
        <f t="shared" si="535"/>
        <v/>
      </c>
      <c r="CR69" s="218" t="str">
        <f t="shared" si="535"/>
        <v/>
      </c>
      <c r="CS69" s="218" t="str">
        <f t="shared" si="535"/>
        <v/>
      </c>
      <c r="CT69" s="218" t="str">
        <f t="shared" si="535"/>
        <v/>
      </c>
      <c r="CU69" s="218" t="str">
        <f t="shared" si="535"/>
        <v/>
      </c>
      <c r="CV69" s="218" t="str">
        <f t="shared" si="535"/>
        <v/>
      </c>
      <c r="CW69" s="218" t="str">
        <f t="shared" si="535"/>
        <v/>
      </c>
      <c r="CX69" s="218" t="str">
        <f t="shared" si="535"/>
        <v/>
      </c>
      <c r="CY69" s="218" t="str">
        <f t="shared" si="535"/>
        <v/>
      </c>
      <c r="CZ69" s="218" t="str">
        <f t="shared" si="535"/>
        <v/>
      </c>
      <c r="DA69" s="218" t="str">
        <f t="shared" si="535"/>
        <v/>
      </c>
      <c r="DB69" s="218" t="str">
        <f t="shared" si="535"/>
        <v/>
      </c>
      <c r="DC69" s="218" t="str">
        <f t="shared" si="535"/>
        <v/>
      </c>
      <c r="DD69" s="218" t="str">
        <f t="shared" si="535"/>
        <v/>
      </c>
      <c r="DE69" s="218" t="str">
        <f t="shared" si="535"/>
        <v/>
      </c>
      <c r="DF69" s="218" t="str">
        <f t="shared" si="535"/>
        <v/>
      </c>
      <c r="DG69" s="218" t="str">
        <f t="shared" si="535"/>
        <v/>
      </c>
      <c r="DH69" s="218" t="str">
        <f t="shared" si="535"/>
        <v/>
      </c>
      <c r="DI69" s="218" t="str">
        <f t="shared" si="535"/>
        <v/>
      </c>
      <c r="DJ69" s="218" t="str">
        <f t="shared" si="535"/>
        <v/>
      </c>
      <c r="DK69" s="218" t="str">
        <f t="shared" si="535"/>
        <v/>
      </c>
      <c r="DL69" s="218" t="str">
        <f t="shared" si="535"/>
        <v/>
      </c>
      <c r="DM69" s="218" t="str">
        <f t="shared" si="535"/>
        <v/>
      </c>
      <c r="DN69" s="218" t="str">
        <f t="shared" si="535"/>
        <v/>
      </c>
      <c r="DO69" s="218" t="str">
        <f t="shared" si="535"/>
        <v/>
      </c>
      <c r="DP69" s="218" t="str">
        <f t="shared" si="535"/>
        <v/>
      </c>
      <c r="DQ69" s="218" t="str">
        <f t="shared" si="535"/>
        <v/>
      </c>
      <c r="DR69" s="218" t="str">
        <f t="shared" si="535"/>
        <v/>
      </c>
      <c r="DS69" s="218" t="str">
        <f t="shared" si="535"/>
        <v/>
      </c>
      <c r="DT69" s="218" t="str">
        <f t="shared" si="535"/>
        <v/>
      </c>
      <c r="DU69" s="218" t="str">
        <f t="shared" si="535"/>
        <v/>
      </c>
      <c r="DV69" s="218" t="str">
        <f t="shared" ref="DV69:EK69" si="536">IF(SUM(DV227,DV384,DV541,DV698,DV855)=0,"",SUM(DV227,DV384,DV541,DV698,DV855))</f>
        <v/>
      </c>
      <c r="DW69" s="218" t="str">
        <f t="shared" si="536"/>
        <v/>
      </c>
      <c r="DX69" s="218" t="str">
        <f t="shared" si="536"/>
        <v/>
      </c>
      <c r="DY69" s="218" t="str">
        <f t="shared" si="536"/>
        <v/>
      </c>
      <c r="DZ69" s="218" t="str">
        <f t="shared" si="536"/>
        <v/>
      </c>
      <c r="EA69" s="218" t="str">
        <f t="shared" si="536"/>
        <v/>
      </c>
      <c r="EB69" s="218" t="str">
        <f t="shared" si="536"/>
        <v/>
      </c>
      <c r="EC69" s="218" t="str">
        <f t="shared" si="536"/>
        <v/>
      </c>
      <c r="ED69" s="218" t="str">
        <f t="shared" si="536"/>
        <v/>
      </c>
      <c r="EE69" s="218" t="str">
        <f t="shared" si="536"/>
        <v/>
      </c>
      <c r="EF69" s="218" t="str">
        <f t="shared" si="536"/>
        <v/>
      </c>
      <c r="EG69" s="218" t="str">
        <f t="shared" si="536"/>
        <v/>
      </c>
      <c r="EH69" s="218" t="str">
        <f t="shared" si="536"/>
        <v/>
      </c>
      <c r="EI69" s="218" t="str">
        <f t="shared" si="536"/>
        <v/>
      </c>
      <c r="EJ69" s="218" t="str">
        <f t="shared" si="536"/>
        <v/>
      </c>
      <c r="EK69" s="218" t="str">
        <f t="shared" si="536"/>
        <v/>
      </c>
      <c r="EL69" s="218" t="str">
        <f t="shared" ref="EL69:FK69" si="537">IF(SUM(EL227,EL384,EL541,EL698,EL855)=0,"",SUM(EL227,EL384,EL541,EL698,EL855))</f>
        <v/>
      </c>
      <c r="EM69" s="218" t="str">
        <f t="shared" si="537"/>
        <v/>
      </c>
      <c r="EN69" s="218" t="str">
        <f t="shared" si="537"/>
        <v/>
      </c>
      <c r="EO69" s="218" t="str">
        <f t="shared" si="537"/>
        <v/>
      </c>
      <c r="EP69" s="218" t="str">
        <f t="shared" si="537"/>
        <v/>
      </c>
      <c r="EQ69" s="218" t="str">
        <f t="shared" si="537"/>
        <v/>
      </c>
      <c r="ER69" s="218" t="str">
        <f t="shared" si="537"/>
        <v/>
      </c>
      <c r="ES69" s="218" t="str">
        <f t="shared" si="537"/>
        <v/>
      </c>
      <c r="ET69" s="218" t="str">
        <f t="shared" si="537"/>
        <v/>
      </c>
      <c r="EU69" s="218" t="str">
        <f t="shared" si="537"/>
        <v/>
      </c>
      <c r="EV69" s="218" t="str">
        <f t="shared" si="537"/>
        <v/>
      </c>
      <c r="EW69" s="218" t="str">
        <f t="shared" si="537"/>
        <v/>
      </c>
      <c r="EX69" s="218" t="str">
        <f t="shared" si="537"/>
        <v/>
      </c>
      <c r="EY69" s="218" t="str">
        <f t="shared" si="537"/>
        <v/>
      </c>
      <c r="EZ69" s="218" t="str">
        <f t="shared" si="537"/>
        <v/>
      </c>
      <c r="FA69" s="218" t="str">
        <f t="shared" si="537"/>
        <v/>
      </c>
      <c r="FB69" s="218" t="str">
        <f t="shared" si="537"/>
        <v/>
      </c>
      <c r="FC69" s="218" t="str">
        <f t="shared" si="537"/>
        <v/>
      </c>
      <c r="FD69" s="218" t="str">
        <f t="shared" si="537"/>
        <v/>
      </c>
      <c r="FE69" s="218" t="str">
        <f t="shared" si="537"/>
        <v/>
      </c>
      <c r="FF69" s="218" t="str">
        <f t="shared" si="537"/>
        <v/>
      </c>
      <c r="FG69" s="218" t="str">
        <f t="shared" si="537"/>
        <v/>
      </c>
      <c r="FH69" s="218" t="str">
        <f t="shared" si="537"/>
        <v/>
      </c>
      <c r="FI69" s="218" t="str">
        <f t="shared" si="537"/>
        <v/>
      </c>
      <c r="FJ69" s="218" t="str">
        <f t="shared" si="537"/>
        <v/>
      </c>
      <c r="FK69" s="218" t="str">
        <f t="shared" si="537"/>
        <v/>
      </c>
      <c r="FL69" s="218" t="str">
        <f t="shared" ref="FL69:HN69" si="538">IF(SUM(FL227,FL384,FL541,FL698,FL855)=0,"",SUM(FL227,FL384,FL541,FL698,FL855))</f>
        <v/>
      </c>
      <c r="FM69" s="218" t="str">
        <f t="shared" si="538"/>
        <v/>
      </c>
      <c r="FN69" s="218" t="str">
        <f t="shared" si="538"/>
        <v/>
      </c>
      <c r="FO69" s="218" t="str">
        <f t="shared" si="538"/>
        <v/>
      </c>
      <c r="FP69" s="218" t="str">
        <f t="shared" si="538"/>
        <v/>
      </c>
      <c r="FQ69" s="218" t="str">
        <f t="shared" si="538"/>
        <v/>
      </c>
      <c r="FR69" s="218" t="str">
        <f t="shared" si="538"/>
        <v/>
      </c>
      <c r="FS69" s="218" t="str">
        <f t="shared" si="538"/>
        <v/>
      </c>
      <c r="FT69" s="218" t="str">
        <f t="shared" si="538"/>
        <v/>
      </c>
      <c r="FU69" s="218" t="str">
        <f t="shared" si="538"/>
        <v/>
      </c>
      <c r="FV69" s="218" t="str">
        <f t="shared" si="538"/>
        <v/>
      </c>
      <c r="FW69" s="218" t="str">
        <f t="shared" si="538"/>
        <v/>
      </c>
      <c r="FX69" s="218" t="str">
        <f t="shared" si="538"/>
        <v/>
      </c>
      <c r="FY69" s="218" t="str">
        <f t="shared" si="538"/>
        <v/>
      </c>
      <c r="FZ69" s="218" t="str">
        <f t="shared" si="538"/>
        <v/>
      </c>
      <c r="GA69" s="218" t="str">
        <f t="shared" si="538"/>
        <v/>
      </c>
      <c r="GB69" s="218" t="str">
        <f t="shared" si="538"/>
        <v/>
      </c>
      <c r="GC69" s="218" t="str">
        <f t="shared" si="538"/>
        <v/>
      </c>
      <c r="GD69" s="218" t="str">
        <f t="shared" si="538"/>
        <v/>
      </c>
      <c r="GE69" s="218" t="str">
        <f t="shared" si="538"/>
        <v/>
      </c>
      <c r="GF69" s="218" t="str">
        <f t="shared" si="538"/>
        <v/>
      </c>
      <c r="GG69" s="218" t="str">
        <f t="shared" si="538"/>
        <v/>
      </c>
      <c r="GH69" s="218" t="str">
        <f t="shared" si="538"/>
        <v/>
      </c>
      <c r="GI69" s="218" t="str">
        <f t="shared" si="538"/>
        <v/>
      </c>
      <c r="GJ69" s="218" t="str">
        <f t="shared" si="538"/>
        <v/>
      </c>
      <c r="GK69" s="218" t="str">
        <f t="shared" si="538"/>
        <v/>
      </c>
      <c r="GL69" s="218" t="str">
        <f t="shared" si="538"/>
        <v/>
      </c>
      <c r="GM69" s="218" t="str">
        <f t="shared" si="538"/>
        <v/>
      </c>
      <c r="GN69" s="218" t="str">
        <f t="shared" si="538"/>
        <v/>
      </c>
      <c r="GO69" s="218" t="str">
        <f t="shared" si="538"/>
        <v/>
      </c>
      <c r="GP69" s="218" t="str">
        <f t="shared" si="538"/>
        <v/>
      </c>
      <c r="GQ69" s="218" t="str">
        <f t="shared" si="538"/>
        <v/>
      </c>
      <c r="GR69" s="218" t="str">
        <f t="shared" si="538"/>
        <v/>
      </c>
      <c r="GS69" s="218" t="str">
        <f t="shared" si="538"/>
        <v/>
      </c>
      <c r="GT69" s="218" t="str">
        <f t="shared" si="538"/>
        <v/>
      </c>
      <c r="GU69" s="218" t="str">
        <f t="shared" si="538"/>
        <v/>
      </c>
      <c r="GV69" s="218" t="str">
        <f t="shared" si="538"/>
        <v/>
      </c>
      <c r="GW69" s="218" t="str">
        <f t="shared" si="538"/>
        <v/>
      </c>
      <c r="GX69" s="218" t="str">
        <f t="shared" si="538"/>
        <v/>
      </c>
      <c r="GY69" s="218" t="str">
        <f t="shared" si="538"/>
        <v/>
      </c>
      <c r="GZ69" s="218" t="str">
        <f t="shared" si="538"/>
        <v/>
      </c>
      <c r="HA69" s="218" t="str">
        <f t="shared" si="538"/>
        <v/>
      </c>
      <c r="HB69" s="218" t="str">
        <f t="shared" si="538"/>
        <v/>
      </c>
      <c r="HC69" s="218" t="str">
        <f t="shared" si="538"/>
        <v/>
      </c>
      <c r="HD69" s="218" t="str">
        <f t="shared" si="538"/>
        <v/>
      </c>
      <c r="HE69" s="218" t="str">
        <f t="shared" si="538"/>
        <v/>
      </c>
      <c r="HF69" s="218" t="str">
        <f t="shared" si="538"/>
        <v/>
      </c>
      <c r="HG69" s="218" t="str">
        <f t="shared" si="538"/>
        <v/>
      </c>
      <c r="HH69" s="218" t="str">
        <f t="shared" si="538"/>
        <v/>
      </c>
      <c r="HI69" s="218" t="str">
        <f t="shared" si="538"/>
        <v/>
      </c>
      <c r="HJ69" s="218" t="str">
        <f t="shared" si="538"/>
        <v/>
      </c>
      <c r="HK69" s="218" t="str">
        <f t="shared" si="538"/>
        <v/>
      </c>
      <c r="HL69" s="218" t="str">
        <f t="shared" si="538"/>
        <v/>
      </c>
      <c r="HM69" s="218" t="str">
        <f t="shared" si="538"/>
        <v/>
      </c>
      <c r="HN69" s="218" t="str">
        <f t="shared" si="538"/>
        <v/>
      </c>
      <c r="HO69" s="218" t="str">
        <f t="shared" ref="HO69:HQ69" si="539">IF(SUM(HO227,HO384,HO541,HO698,HO855)=0,"",SUM(HO227,HO384,HO541,HO698,HO855))</f>
        <v/>
      </c>
      <c r="HP69" s="218" t="str">
        <f t="shared" si="539"/>
        <v/>
      </c>
      <c r="HQ69" s="218" t="str">
        <f t="shared" si="539"/>
        <v/>
      </c>
    </row>
    <row r="70" spans="1:225" s="73" customFormat="1" ht="18" hidden="1" customHeight="1" x14ac:dyDescent="0.25">
      <c r="A70" s="223" t="str">
        <f t="shared" ref="A70:B70" si="540">IF(A228="","",A228)</f>
        <v/>
      </c>
      <c r="B70" s="173" t="str">
        <f t="shared" si="540"/>
        <v/>
      </c>
      <c r="C70" s="218">
        <f t="shared" ref="C70" si="541">SUM(C228,C385,C542,C699,C856)</f>
        <v>0</v>
      </c>
      <c r="D70" s="218">
        <f t="shared" ref="D70" si="542">IFERROR(SUM(D228,D385,D542,D699,D856),"")</f>
        <v>0</v>
      </c>
      <c r="E70" s="219">
        <f t="shared" ref="E70:F70" si="543">IFERROR(AVERAGE(E228,E385,E542,E699,E856),"")</f>
        <v>0</v>
      </c>
      <c r="F70" s="219">
        <f t="shared" si="543"/>
        <v>0</v>
      </c>
      <c r="G70" s="176" t="str">
        <f t="shared" si="507"/>
        <v/>
      </c>
      <c r="H70" s="176" t="str">
        <f t="shared" si="507"/>
        <v/>
      </c>
      <c r="I70" s="226" t="str">
        <f t="shared" si="507"/>
        <v/>
      </c>
      <c r="J70" s="226" t="str">
        <f t="shared" si="507"/>
        <v/>
      </c>
      <c r="K70" s="227" t="str">
        <f t="shared" si="508"/>
        <v/>
      </c>
      <c r="L70" s="227">
        <f t="shared" si="508"/>
        <v>1</v>
      </c>
      <c r="M70" s="226" t="str">
        <f t="shared" si="509"/>
        <v/>
      </c>
      <c r="N70" s="226" t="str">
        <f t="shared" si="509"/>
        <v/>
      </c>
      <c r="O70" s="491"/>
      <c r="P70" s="218" t="str">
        <f t="shared" ref="P70:BI70" si="544">IF(SUM(P228,P385,P542,P699,P856)=0,"",SUM(P228,P385,P542,P699,P856))</f>
        <v/>
      </c>
      <c r="Q70" s="218" t="str">
        <f t="shared" si="544"/>
        <v/>
      </c>
      <c r="R70" s="218" t="str">
        <f t="shared" si="544"/>
        <v/>
      </c>
      <c r="S70" s="218" t="str">
        <f t="shared" si="544"/>
        <v/>
      </c>
      <c r="T70" s="218" t="str">
        <f t="shared" si="544"/>
        <v/>
      </c>
      <c r="U70" s="218" t="str">
        <f t="shared" si="544"/>
        <v/>
      </c>
      <c r="V70" s="218" t="str">
        <f t="shared" si="544"/>
        <v/>
      </c>
      <c r="W70" s="218" t="str">
        <f t="shared" si="544"/>
        <v/>
      </c>
      <c r="X70" s="218" t="str">
        <f t="shared" si="544"/>
        <v/>
      </c>
      <c r="Y70" s="218" t="str">
        <f t="shared" si="544"/>
        <v/>
      </c>
      <c r="Z70" s="218" t="str">
        <f t="shared" si="544"/>
        <v/>
      </c>
      <c r="AA70" s="218" t="str">
        <f t="shared" si="544"/>
        <v/>
      </c>
      <c r="AB70" s="218" t="str">
        <f t="shared" si="544"/>
        <v/>
      </c>
      <c r="AC70" s="218" t="str">
        <f t="shared" si="544"/>
        <v/>
      </c>
      <c r="AD70" s="218" t="str">
        <f t="shared" si="544"/>
        <v/>
      </c>
      <c r="AE70" s="218" t="str">
        <f t="shared" si="544"/>
        <v/>
      </c>
      <c r="AF70" s="218" t="str">
        <f t="shared" si="544"/>
        <v/>
      </c>
      <c r="AG70" s="218" t="str">
        <f t="shared" si="544"/>
        <v/>
      </c>
      <c r="AH70" s="218" t="str">
        <f t="shared" si="544"/>
        <v/>
      </c>
      <c r="AI70" s="218" t="str">
        <f t="shared" si="544"/>
        <v/>
      </c>
      <c r="AJ70" s="218" t="str">
        <f t="shared" si="544"/>
        <v/>
      </c>
      <c r="AK70" s="218" t="str">
        <f t="shared" si="544"/>
        <v/>
      </c>
      <c r="AL70" s="218" t="str">
        <f t="shared" si="544"/>
        <v/>
      </c>
      <c r="AM70" s="218" t="str">
        <f t="shared" si="544"/>
        <v/>
      </c>
      <c r="AN70" s="218" t="str">
        <f t="shared" si="544"/>
        <v/>
      </c>
      <c r="AO70" s="218" t="str">
        <f t="shared" si="544"/>
        <v/>
      </c>
      <c r="AP70" s="218" t="str">
        <f t="shared" si="544"/>
        <v/>
      </c>
      <c r="AQ70" s="218" t="str">
        <f t="shared" si="544"/>
        <v/>
      </c>
      <c r="AR70" s="218" t="str">
        <f t="shared" si="544"/>
        <v/>
      </c>
      <c r="AS70" s="218" t="str">
        <f t="shared" si="544"/>
        <v/>
      </c>
      <c r="AT70" s="218" t="str">
        <f t="shared" si="544"/>
        <v/>
      </c>
      <c r="AU70" s="218" t="str">
        <f t="shared" si="544"/>
        <v/>
      </c>
      <c r="AV70" s="218" t="str">
        <f t="shared" si="544"/>
        <v/>
      </c>
      <c r="AW70" s="218" t="str">
        <f t="shared" si="544"/>
        <v/>
      </c>
      <c r="AX70" s="218" t="str">
        <f t="shared" si="544"/>
        <v/>
      </c>
      <c r="AY70" s="218" t="str">
        <f t="shared" si="544"/>
        <v/>
      </c>
      <c r="AZ70" s="218" t="str">
        <f t="shared" si="544"/>
        <v/>
      </c>
      <c r="BA70" s="218" t="str">
        <f t="shared" si="544"/>
        <v/>
      </c>
      <c r="BB70" s="218" t="str">
        <f t="shared" si="544"/>
        <v/>
      </c>
      <c r="BC70" s="218" t="str">
        <f t="shared" si="544"/>
        <v/>
      </c>
      <c r="BD70" s="218" t="str">
        <f t="shared" si="544"/>
        <v/>
      </c>
      <c r="BE70" s="218" t="str">
        <f t="shared" si="544"/>
        <v/>
      </c>
      <c r="BF70" s="218" t="str">
        <f t="shared" si="544"/>
        <v/>
      </c>
      <c r="BG70" s="218" t="str">
        <f t="shared" si="544"/>
        <v/>
      </c>
      <c r="BH70" s="218" t="str">
        <f t="shared" si="544"/>
        <v/>
      </c>
      <c r="BI70" s="218" t="str">
        <f t="shared" si="544"/>
        <v/>
      </c>
      <c r="BJ70" s="218" t="str">
        <f t="shared" ref="BJ70:DU70" si="545">IF(SUM(BJ228,BJ385,BJ542,BJ699,BJ856)=0,"",SUM(BJ228,BJ385,BJ542,BJ699,BJ856))</f>
        <v/>
      </c>
      <c r="BK70" s="218" t="str">
        <f t="shared" si="545"/>
        <v/>
      </c>
      <c r="BL70" s="218" t="str">
        <f t="shared" si="545"/>
        <v/>
      </c>
      <c r="BM70" s="218" t="str">
        <f t="shared" si="545"/>
        <v/>
      </c>
      <c r="BN70" s="218" t="str">
        <f t="shared" si="545"/>
        <v/>
      </c>
      <c r="BO70" s="218" t="str">
        <f t="shared" si="545"/>
        <v/>
      </c>
      <c r="BP70" s="218" t="str">
        <f t="shared" si="545"/>
        <v/>
      </c>
      <c r="BQ70" s="218" t="str">
        <f t="shared" si="545"/>
        <v/>
      </c>
      <c r="BR70" s="218" t="str">
        <f t="shared" si="545"/>
        <v/>
      </c>
      <c r="BS70" s="218" t="str">
        <f t="shared" si="545"/>
        <v/>
      </c>
      <c r="BT70" s="218" t="str">
        <f t="shared" si="545"/>
        <v/>
      </c>
      <c r="BU70" s="218" t="str">
        <f t="shared" si="545"/>
        <v/>
      </c>
      <c r="BV70" s="218" t="str">
        <f t="shared" si="545"/>
        <v/>
      </c>
      <c r="BW70" s="218" t="str">
        <f t="shared" si="545"/>
        <v/>
      </c>
      <c r="BX70" s="218" t="str">
        <f t="shared" si="545"/>
        <v/>
      </c>
      <c r="BY70" s="218" t="str">
        <f t="shared" si="545"/>
        <v/>
      </c>
      <c r="BZ70" s="218" t="str">
        <f t="shared" si="545"/>
        <v/>
      </c>
      <c r="CA70" s="218" t="str">
        <f t="shared" si="545"/>
        <v/>
      </c>
      <c r="CB70" s="218" t="str">
        <f t="shared" si="545"/>
        <v/>
      </c>
      <c r="CC70" s="218" t="str">
        <f t="shared" si="545"/>
        <v/>
      </c>
      <c r="CD70" s="218" t="str">
        <f t="shared" si="545"/>
        <v/>
      </c>
      <c r="CE70" s="218" t="str">
        <f t="shared" si="545"/>
        <v/>
      </c>
      <c r="CF70" s="218" t="str">
        <f t="shared" si="545"/>
        <v/>
      </c>
      <c r="CG70" s="218" t="str">
        <f t="shared" si="545"/>
        <v/>
      </c>
      <c r="CH70" s="218" t="str">
        <f t="shared" si="545"/>
        <v/>
      </c>
      <c r="CI70" s="218" t="str">
        <f t="shared" si="545"/>
        <v/>
      </c>
      <c r="CJ70" s="218" t="str">
        <f t="shared" si="545"/>
        <v/>
      </c>
      <c r="CK70" s="218" t="str">
        <f t="shared" si="545"/>
        <v/>
      </c>
      <c r="CL70" s="218" t="str">
        <f t="shared" si="545"/>
        <v/>
      </c>
      <c r="CM70" s="218" t="str">
        <f t="shared" si="545"/>
        <v/>
      </c>
      <c r="CN70" s="218" t="str">
        <f t="shared" si="545"/>
        <v/>
      </c>
      <c r="CO70" s="218" t="str">
        <f t="shared" si="545"/>
        <v/>
      </c>
      <c r="CP70" s="218" t="str">
        <f t="shared" si="545"/>
        <v/>
      </c>
      <c r="CQ70" s="218" t="str">
        <f t="shared" si="545"/>
        <v/>
      </c>
      <c r="CR70" s="218" t="str">
        <f t="shared" si="545"/>
        <v/>
      </c>
      <c r="CS70" s="218" t="str">
        <f t="shared" si="545"/>
        <v/>
      </c>
      <c r="CT70" s="218" t="str">
        <f t="shared" si="545"/>
        <v/>
      </c>
      <c r="CU70" s="218" t="str">
        <f t="shared" si="545"/>
        <v/>
      </c>
      <c r="CV70" s="218" t="str">
        <f t="shared" si="545"/>
        <v/>
      </c>
      <c r="CW70" s="218" t="str">
        <f t="shared" si="545"/>
        <v/>
      </c>
      <c r="CX70" s="218" t="str">
        <f t="shared" si="545"/>
        <v/>
      </c>
      <c r="CY70" s="218" t="str">
        <f t="shared" si="545"/>
        <v/>
      </c>
      <c r="CZ70" s="218" t="str">
        <f t="shared" si="545"/>
        <v/>
      </c>
      <c r="DA70" s="218" t="str">
        <f t="shared" si="545"/>
        <v/>
      </c>
      <c r="DB70" s="218" t="str">
        <f t="shared" si="545"/>
        <v/>
      </c>
      <c r="DC70" s="218" t="str">
        <f t="shared" si="545"/>
        <v/>
      </c>
      <c r="DD70" s="218" t="str">
        <f t="shared" si="545"/>
        <v/>
      </c>
      <c r="DE70" s="218" t="str">
        <f t="shared" si="545"/>
        <v/>
      </c>
      <c r="DF70" s="218" t="str">
        <f t="shared" si="545"/>
        <v/>
      </c>
      <c r="DG70" s="218" t="str">
        <f t="shared" si="545"/>
        <v/>
      </c>
      <c r="DH70" s="218" t="str">
        <f t="shared" si="545"/>
        <v/>
      </c>
      <c r="DI70" s="218" t="str">
        <f t="shared" si="545"/>
        <v/>
      </c>
      <c r="DJ70" s="218" t="str">
        <f t="shared" si="545"/>
        <v/>
      </c>
      <c r="DK70" s="218" t="str">
        <f t="shared" si="545"/>
        <v/>
      </c>
      <c r="DL70" s="218" t="str">
        <f t="shared" si="545"/>
        <v/>
      </c>
      <c r="DM70" s="218" t="str">
        <f t="shared" si="545"/>
        <v/>
      </c>
      <c r="DN70" s="218" t="str">
        <f t="shared" si="545"/>
        <v/>
      </c>
      <c r="DO70" s="218" t="str">
        <f t="shared" si="545"/>
        <v/>
      </c>
      <c r="DP70" s="218" t="str">
        <f t="shared" si="545"/>
        <v/>
      </c>
      <c r="DQ70" s="218" t="str">
        <f t="shared" si="545"/>
        <v/>
      </c>
      <c r="DR70" s="218" t="str">
        <f t="shared" si="545"/>
        <v/>
      </c>
      <c r="DS70" s="218" t="str">
        <f t="shared" si="545"/>
        <v/>
      </c>
      <c r="DT70" s="218" t="str">
        <f t="shared" si="545"/>
        <v/>
      </c>
      <c r="DU70" s="218" t="str">
        <f t="shared" si="545"/>
        <v/>
      </c>
      <c r="DV70" s="218" t="str">
        <f t="shared" ref="DV70:EK70" si="546">IF(SUM(DV228,DV385,DV542,DV699,DV856)=0,"",SUM(DV228,DV385,DV542,DV699,DV856))</f>
        <v/>
      </c>
      <c r="DW70" s="218" t="str">
        <f t="shared" si="546"/>
        <v/>
      </c>
      <c r="DX70" s="218" t="str">
        <f t="shared" si="546"/>
        <v/>
      </c>
      <c r="DY70" s="218" t="str">
        <f t="shared" si="546"/>
        <v/>
      </c>
      <c r="DZ70" s="218" t="str">
        <f t="shared" si="546"/>
        <v/>
      </c>
      <c r="EA70" s="218" t="str">
        <f t="shared" si="546"/>
        <v/>
      </c>
      <c r="EB70" s="218" t="str">
        <f t="shared" si="546"/>
        <v/>
      </c>
      <c r="EC70" s="218" t="str">
        <f t="shared" si="546"/>
        <v/>
      </c>
      <c r="ED70" s="218" t="str">
        <f t="shared" si="546"/>
        <v/>
      </c>
      <c r="EE70" s="218" t="str">
        <f t="shared" si="546"/>
        <v/>
      </c>
      <c r="EF70" s="218" t="str">
        <f t="shared" si="546"/>
        <v/>
      </c>
      <c r="EG70" s="218" t="str">
        <f t="shared" si="546"/>
        <v/>
      </c>
      <c r="EH70" s="218" t="str">
        <f t="shared" si="546"/>
        <v/>
      </c>
      <c r="EI70" s="218" t="str">
        <f t="shared" si="546"/>
        <v/>
      </c>
      <c r="EJ70" s="218" t="str">
        <f t="shared" si="546"/>
        <v/>
      </c>
      <c r="EK70" s="218" t="str">
        <f t="shared" si="546"/>
        <v/>
      </c>
      <c r="EL70" s="218" t="str">
        <f t="shared" ref="EL70:FK70" si="547">IF(SUM(EL228,EL385,EL542,EL699,EL856)=0,"",SUM(EL228,EL385,EL542,EL699,EL856))</f>
        <v/>
      </c>
      <c r="EM70" s="218" t="str">
        <f t="shared" si="547"/>
        <v/>
      </c>
      <c r="EN70" s="218" t="str">
        <f t="shared" si="547"/>
        <v/>
      </c>
      <c r="EO70" s="218" t="str">
        <f t="shared" si="547"/>
        <v/>
      </c>
      <c r="EP70" s="218" t="str">
        <f t="shared" si="547"/>
        <v/>
      </c>
      <c r="EQ70" s="218" t="str">
        <f t="shared" si="547"/>
        <v/>
      </c>
      <c r="ER70" s="218" t="str">
        <f t="shared" si="547"/>
        <v/>
      </c>
      <c r="ES70" s="218" t="str">
        <f t="shared" si="547"/>
        <v/>
      </c>
      <c r="ET70" s="218" t="str">
        <f t="shared" si="547"/>
        <v/>
      </c>
      <c r="EU70" s="218" t="str">
        <f t="shared" si="547"/>
        <v/>
      </c>
      <c r="EV70" s="218" t="str">
        <f t="shared" si="547"/>
        <v/>
      </c>
      <c r="EW70" s="218" t="str">
        <f t="shared" si="547"/>
        <v/>
      </c>
      <c r="EX70" s="218" t="str">
        <f t="shared" si="547"/>
        <v/>
      </c>
      <c r="EY70" s="218" t="str">
        <f t="shared" si="547"/>
        <v/>
      </c>
      <c r="EZ70" s="218" t="str">
        <f t="shared" si="547"/>
        <v/>
      </c>
      <c r="FA70" s="218" t="str">
        <f t="shared" si="547"/>
        <v/>
      </c>
      <c r="FB70" s="218" t="str">
        <f t="shared" si="547"/>
        <v/>
      </c>
      <c r="FC70" s="218" t="str">
        <f t="shared" si="547"/>
        <v/>
      </c>
      <c r="FD70" s="218" t="str">
        <f t="shared" si="547"/>
        <v/>
      </c>
      <c r="FE70" s="218" t="str">
        <f t="shared" si="547"/>
        <v/>
      </c>
      <c r="FF70" s="218" t="str">
        <f t="shared" si="547"/>
        <v/>
      </c>
      <c r="FG70" s="218" t="str">
        <f t="shared" si="547"/>
        <v/>
      </c>
      <c r="FH70" s="218" t="str">
        <f t="shared" si="547"/>
        <v/>
      </c>
      <c r="FI70" s="218" t="str">
        <f t="shared" si="547"/>
        <v/>
      </c>
      <c r="FJ70" s="218" t="str">
        <f t="shared" si="547"/>
        <v/>
      </c>
      <c r="FK70" s="218" t="str">
        <f t="shared" si="547"/>
        <v/>
      </c>
      <c r="FL70" s="218" t="str">
        <f t="shared" ref="FL70:HN70" si="548">IF(SUM(FL228,FL385,FL542,FL699,FL856)=0,"",SUM(FL228,FL385,FL542,FL699,FL856))</f>
        <v/>
      </c>
      <c r="FM70" s="218" t="str">
        <f t="shared" si="548"/>
        <v/>
      </c>
      <c r="FN70" s="218" t="str">
        <f t="shared" si="548"/>
        <v/>
      </c>
      <c r="FO70" s="218" t="str">
        <f t="shared" si="548"/>
        <v/>
      </c>
      <c r="FP70" s="218" t="str">
        <f t="shared" si="548"/>
        <v/>
      </c>
      <c r="FQ70" s="218" t="str">
        <f t="shared" si="548"/>
        <v/>
      </c>
      <c r="FR70" s="218" t="str">
        <f t="shared" si="548"/>
        <v/>
      </c>
      <c r="FS70" s="218" t="str">
        <f t="shared" si="548"/>
        <v/>
      </c>
      <c r="FT70" s="218" t="str">
        <f t="shared" si="548"/>
        <v/>
      </c>
      <c r="FU70" s="218" t="str">
        <f t="shared" si="548"/>
        <v/>
      </c>
      <c r="FV70" s="218" t="str">
        <f t="shared" si="548"/>
        <v/>
      </c>
      <c r="FW70" s="218" t="str">
        <f t="shared" si="548"/>
        <v/>
      </c>
      <c r="FX70" s="218" t="str">
        <f t="shared" si="548"/>
        <v/>
      </c>
      <c r="FY70" s="218" t="str">
        <f t="shared" si="548"/>
        <v/>
      </c>
      <c r="FZ70" s="218" t="str">
        <f t="shared" si="548"/>
        <v/>
      </c>
      <c r="GA70" s="218" t="str">
        <f t="shared" si="548"/>
        <v/>
      </c>
      <c r="GB70" s="218" t="str">
        <f t="shared" si="548"/>
        <v/>
      </c>
      <c r="GC70" s="218" t="str">
        <f t="shared" si="548"/>
        <v/>
      </c>
      <c r="GD70" s="218" t="str">
        <f t="shared" si="548"/>
        <v/>
      </c>
      <c r="GE70" s="218" t="str">
        <f t="shared" si="548"/>
        <v/>
      </c>
      <c r="GF70" s="218" t="str">
        <f t="shared" si="548"/>
        <v/>
      </c>
      <c r="GG70" s="218" t="str">
        <f t="shared" si="548"/>
        <v/>
      </c>
      <c r="GH70" s="218" t="str">
        <f t="shared" si="548"/>
        <v/>
      </c>
      <c r="GI70" s="218" t="str">
        <f t="shared" si="548"/>
        <v/>
      </c>
      <c r="GJ70" s="218" t="str">
        <f t="shared" si="548"/>
        <v/>
      </c>
      <c r="GK70" s="218" t="str">
        <f t="shared" si="548"/>
        <v/>
      </c>
      <c r="GL70" s="218" t="str">
        <f t="shared" si="548"/>
        <v/>
      </c>
      <c r="GM70" s="218" t="str">
        <f t="shared" si="548"/>
        <v/>
      </c>
      <c r="GN70" s="218" t="str">
        <f t="shared" si="548"/>
        <v/>
      </c>
      <c r="GO70" s="218" t="str">
        <f t="shared" si="548"/>
        <v/>
      </c>
      <c r="GP70" s="218" t="str">
        <f t="shared" si="548"/>
        <v/>
      </c>
      <c r="GQ70" s="218" t="str">
        <f t="shared" si="548"/>
        <v/>
      </c>
      <c r="GR70" s="218" t="str">
        <f t="shared" si="548"/>
        <v/>
      </c>
      <c r="GS70" s="218" t="str">
        <f t="shared" si="548"/>
        <v/>
      </c>
      <c r="GT70" s="218" t="str">
        <f t="shared" si="548"/>
        <v/>
      </c>
      <c r="GU70" s="218" t="str">
        <f t="shared" si="548"/>
        <v/>
      </c>
      <c r="GV70" s="218" t="str">
        <f t="shared" si="548"/>
        <v/>
      </c>
      <c r="GW70" s="218" t="str">
        <f t="shared" si="548"/>
        <v/>
      </c>
      <c r="GX70" s="218" t="str">
        <f t="shared" si="548"/>
        <v/>
      </c>
      <c r="GY70" s="218" t="str">
        <f t="shared" si="548"/>
        <v/>
      </c>
      <c r="GZ70" s="218" t="str">
        <f t="shared" si="548"/>
        <v/>
      </c>
      <c r="HA70" s="218" t="str">
        <f t="shared" si="548"/>
        <v/>
      </c>
      <c r="HB70" s="218" t="str">
        <f t="shared" si="548"/>
        <v/>
      </c>
      <c r="HC70" s="218" t="str">
        <f t="shared" si="548"/>
        <v/>
      </c>
      <c r="HD70" s="218" t="str">
        <f t="shared" si="548"/>
        <v/>
      </c>
      <c r="HE70" s="218" t="str">
        <f t="shared" si="548"/>
        <v/>
      </c>
      <c r="HF70" s="218" t="str">
        <f t="shared" si="548"/>
        <v/>
      </c>
      <c r="HG70" s="218" t="str">
        <f t="shared" si="548"/>
        <v/>
      </c>
      <c r="HH70" s="218" t="str">
        <f t="shared" si="548"/>
        <v/>
      </c>
      <c r="HI70" s="218" t="str">
        <f t="shared" si="548"/>
        <v/>
      </c>
      <c r="HJ70" s="218" t="str">
        <f t="shared" si="548"/>
        <v/>
      </c>
      <c r="HK70" s="218" t="str">
        <f t="shared" si="548"/>
        <v/>
      </c>
      <c r="HL70" s="218" t="str">
        <f t="shared" si="548"/>
        <v/>
      </c>
      <c r="HM70" s="218" t="str">
        <f t="shared" si="548"/>
        <v/>
      </c>
      <c r="HN70" s="218" t="str">
        <f t="shared" si="548"/>
        <v/>
      </c>
      <c r="HO70" s="218" t="str">
        <f t="shared" ref="HO70:HQ70" si="549">IF(SUM(HO228,HO385,HO542,HO699,HO856)=0,"",SUM(HO228,HO385,HO542,HO699,HO856))</f>
        <v/>
      </c>
      <c r="HP70" s="218" t="str">
        <f t="shared" si="549"/>
        <v/>
      </c>
      <c r="HQ70" s="218" t="str">
        <f t="shared" si="549"/>
        <v/>
      </c>
    </row>
    <row r="71" spans="1:225" s="73" customFormat="1" ht="18" hidden="1" customHeight="1" x14ac:dyDescent="0.25">
      <c r="A71" s="223" t="str">
        <f t="shared" ref="A71:B71" si="550">IF(A229="","",A229)</f>
        <v/>
      </c>
      <c r="B71" s="173" t="str">
        <f t="shared" si="550"/>
        <v/>
      </c>
      <c r="C71" s="218">
        <f t="shared" ref="C71:C75" si="551">SUM(C229,C386,C543,C700,C857)</f>
        <v>0</v>
      </c>
      <c r="D71" s="218">
        <f t="shared" ref="D71:D134" si="552">IFERROR(SUM(D229,D386,D543,D700,D857),"")</f>
        <v>0</v>
      </c>
      <c r="E71" s="219">
        <f t="shared" ref="E71:F71" si="553">IFERROR(AVERAGE(E229,E386,E543,E700,E857),"")</f>
        <v>0</v>
      </c>
      <c r="F71" s="219">
        <f t="shared" si="553"/>
        <v>0</v>
      </c>
      <c r="G71" s="176" t="str">
        <f t="shared" si="507"/>
        <v/>
      </c>
      <c r="H71" s="176" t="str">
        <f t="shared" si="507"/>
        <v/>
      </c>
      <c r="I71" s="226" t="str">
        <f t="shared" si="507"/>
        <v/>
      </c>
      <c r="J71" s="226" t="str">
        <f t="shared" si="507"/>
        <v/>
      </c>
      <c r="K71" s="227" t="str">
        <f t="shared" si="508"/>
        <v/>
      </c>
      <c r="L71" s="227">
        <f t="shared" si="508"/>
        <v>1</v>
      </c>
      <c r="M71" s="226" t="str">
        <f t="shared" si="509"/>
        <v/>
      </c>
      <c r="N71" s="226" t="str">
        <f t="shared" si="509"/>
        <v/>
      </c>
      <c r="O71" s="491"/>
      <c r="P71" s="218" t="str">
        <f t="shared" ref="P71:BI71" si="554">IF(SUM(P229,P386,P543,P700,P857)=0,"",SUM(P229,P386,P543,P700,P857))</f>
        <v/>
      </c>
      <c r="Q71" s="218" t="str">
        <f t="shared" si="554"/>
        <v/>
      </c>
      <c r="R71" s="218" t="str">
        <f t="shared" si="554"/>
        <v/>
      </c>
      <c r="S71" s="218" t="str">
        <f t="shared" si="554"/>
        <v/>
      </c>
      <c r="T71" s="218" t="str">
        <f t="shared" si="554"/>
        <v/>
      </c>
      <c r="U71" s="218" t="str">
        <f t="shared" si="554"/>
        <v/>
      </c>
      <c r="V71" s="218" t="str">
        <f t="shared" si="554"/>
        <v/>
      </c>
      <c r="W71" s="218" t="str">
        <f t="shared" si="554"/>
        <v/>
      </c>
      <c r="X71" s="218" t="str">
        <f t="shared" si="554"/>
        <v/>
      </c>
      <c r="Y71" s="218" t="str">
        <f t="shared" si="554"/>
        <v/>
      </c>
      <c r="Z71" s="218" t="str">
        <f t="shared" si="554"/>
        <v/>
      </c>
      <c r="AA71" s="218" t="str">
        <f t="shared" si="554"/>
        <v/>
      </c>
      <c r="AB71" s="218" t="str">
        <f t="shared" si="554"/>
        <v/>
      </c>
      <c r="AC71" s="218" t="str">
        <f t="shared" si="554"/>
        <v/>
      </c>
      <c r="AD71" s="218" t="str">
        <f t="shared" si="554"/>
        <v/>
      </c>
      <c r="AE71" s="218" t="str">
        <f t="shared" si="554"/>
        <v/>
      </c>
      <c r="AF71" s="218" t="str">
        <f t="shared" si="554"/>
        <v/>
      </c>
      <c r="AG71" s="218" t="str">
        <f t="shared" si="554"/>
        <v/>
      </c>
      <c r="AH71" s="218" t="str">
        <f t="shared" si="554"/>
        <v/>
      </c>
      <c r="AI71" s="218" t="str">
        <f t="shared" si="554"/>
        <v/>
      </c>
      <c r="AJ71" s="218" t="str">
        <f t="shared" si="554"/>
        <v/>
      </c>
      <c r="AK71" s="218" t="str">
        <f t="shared" si="554"/>
        <v/>
      </c>
      <c r="AL71" s="218" t="str">
        <f t="shared" si="554"/>
        <v/>
      </c>
      <c r="AM71" s="218" t="str">
        <f t="shared" si="554"/>
        <v/>
      </c>
      <c r="AN71" s="218" t="str">
        <f t="shared" si="554"/>
        <v/>
      </c>
      <c r="AO71" s="218" t="str">
        <f t="shared" si="554"/>
        <v/>
      </c>
      <c r="AP71" s="218" t="str">
        <f t="shared" si="554"/>
        <v/>
      </c>
      <c r="AQ71" s="218" t="str">
        <f t="shared" si="554"/>
        <v/>
      </c>
      <c r="AR71" s="218" t="str">
        <f t="shared" si="554"/>
        <v/>
      </c>
      <c r="AS71" s="218" t="str">
        <f t="shared" si="554"/>
        <v/>
      </c>
      <c r="AT71" s="218" t="str">
        <f t="shared" si="554"/>
        <v/>
      </c>
      <c r="AU71" s="218" t="str">
        <f t="shared" si="554"/>
        <v/>
      </c>
      <c r="AV71" s="218" t="str">
        <f t="shared" si="554"/>
        <v/>
      </c>
      <c r="AW71" s="218" t="str">
        <f t="shared" si="554"/>
        <v/>
      </c>
      <c r="AX71" s="218" t="str">
        <f t="shared" si="554"/>
        <v/>
      </c>
      <c r="AY71" s="218" t="str">
        <f t="shared" si="554"/>
        <v/>
      </c>
      <c r="AZ71" s="218" t="str">
        <f t="shared" si="554"/>
        <v/>
      </c>
      <c r="BA71" s="218" t="str">
        <f t="shared" si="554"/>
        <v/>
      </c>
      <c r="BB71" s="218" t="str">
        <f t="shared" si="554"/>
        <v/>
      </c>
      <c r="BC71" s="218" t="str">
        <f t="shared" si="554"/>
        <v/>
      </c>
      <c r="BD71" s="218" t="str">
        <f t="shared" si="554"/>
        <v/>
      </c>
      <c r="BE71" s="218" t="str">
        <f t="shared" si="554"/>
        <v/>
      </c>
      <c r="BF71" s="218" t="str">
        <f t="shared" si="554"/>
        <v/>
      </c>
      <c r="BG71" s="218" t="str">
        <f t="shared" si="554"/>
        <v/>
      </c>
      <c r="BH71" s="218" t="str">
        <f t="shared" si="554"/>
        <v/>
      </c>
      <c r="BI71" s="218" t="str">
        <f t="shared" si="554"/>
        <v/>
      </c>
      <c r="BJ71" s="218" t="str">
        <f t="shared" ref="BJ71:DU71" si="555">IF(SUM(BJ229,BJ386,BJ543,BJ700,BJ857)=0,"",SUM(BJ229,BJ386,BJ543,BJ700,BJ857))</f>
        <v/>
      </c>
      <c r="BK71" s="218" t="str">
        <f t="shared" si="555"/>
        <v/>
      </c>
      <c r="BL71" s="218" t="str">
        <f t="shared" si="555"/>
        <v/>
      </c>
      <c r="BM71" s="218" t="str">
        <f t="shared" si="555"/>
        <v/>
      </c>
      <c r="BN71" s="218" t="str">
        <f t="shared" si="555"/>
        <v/>
      </c>
      <c r="BO71" s="218" t="str">
        <f t="shared" si="555"/>
        <v/>
      </c>
      <c r="BP71" s="218" t="str">
        <f t="shared" si="555"/>
        <v/>
      </c>
      <c r="BQ71" s="218" t="str">
        <f t="shared" si="555"/>
        <v/>
      </c>
      <c r="BR71" s="218" t="str">
        <f t="shared" si="555"/>
        <v/>
      </c>
      <c r="BS71" s="218" t="str">
        <f t="shared" si="555"/>
        <v/>
      </c>
      <c r="BT71" s="218" t="str">
        <f t="shared" si="555"/>
        <v/>
      </c>
      <c r="BU71" s="218" t="str">
        <f t="shared" si="555"/>
        <v/>
      </c>
      <c r="BV71" s="218" t="str">
        <f t="shared" si="555"/>
        <v/>
      </c>
      <c r="BW71" s="218" t="str">
        <f t="shared" si="555"/>
        <v/>
      </c>
      <c r="BX71" s="218" t="str">
        <f t="shared" si="555"/>
        <v/>
      </c>
      <c r="BY71" s="218" t="str">
        <f t="shared" si="555"/>
        <v/>
      </c>
      <c r="BZ71" s="218" t="str">
        <f t="shared" si="555"/>
        <v/>
      </c>
      <c r="CA71" s="218" t="str">
        <f t="shared" si="555"/>
        <v/>
      </c>
      <c r="CB71" s="218" t="str">
        <f t="shared" si="555"/>
        <v/>
      </c>
      <c r="CC71" s="218" t="str">
        <f t="shared" si="555"/>
        <v/>
      </c>
      <c r="CD71" s="218" t="str">
        <f t="shared" si="555"/>
        <v/>
      </c>
      <c r="CE71" s="218" t="str">
        <f t="shared" si="555"/>
        <v/>
      </c>
      <c r="CF71" s="218" t="str">
        <f t="shared" si="555"/>
        <v/>
      </c>
      <c r="CG71" s="218" t="str">
        <f t="shared" si="555"/>
        <v/>
      </c>
      <c r="CH71" s="218" t="str">
        <f t="shared" si="555"/>
        <v/>
      </c>
      <c r="CI71" s="218" t="str">
        <f t="shared" si="555"/>
        <v/>
      </c>
      <c r="CJ71" s="218" t="str">
        <f t="shared" si="555"/>
        <v/>
      </c>
      <c r="CK71" s="218" t="str">
        <f t="shared" si="555"/>
        <v/>
      </c>
      <c r="CL71" s="218" t="str">
        <f t="shared" si="555"/>
        <v/>
      </c>
      <c r="CM71" s="218" t="str">
        <f t="shared" si="555"/>
        <v/>
      </c>
      <c r="CN71" s="218" t="str">
        <f t="shared" si="555"/>
        <v/>
      </c>
      <c r="CO71" s="218" t="str">
        <f t="shared" si="555"/>
        <v/>
      </c>
      <c r="CP71" s="218" t="str">
        <f t="shared" si="555"/>
        <v/>
      </c>
      <c r="CQ71" s="218" t="str">
        <f t="shared" si="555"/>
        <v/>
      </c>
      <c r="CR71" s="218" t="str">
        <f t="shared" si="555"/>
        <v/>
      </c>
      <c r="CS71" s="218" t="str">
        <f t="shared" si="555"/>
        <v/>
      </c>
      <c r="CT71" s="218" t="str">
        <f t="shared" si="555"/>
        <v/>
      </c>
      <c r="CU71" s="218" t="str">
        <f t="shared" si="555"/>
        <v/>
      </c>
      <c r="CV71" s="218" t="str">
        <f t="shared" si="555"/>
        <v/>
      </c>
      <c r="CW71" s="218" t="str">
        <f t="shared" si="555"/>
        <v/>
      </c>
      <c r="CX71" s="218" t="str">
        <f t="shared" si="555"/>
        <v/>
      </c>
      <c r="CY71" s="218" t="str">
        <f t="shared" si="555"/>
        <v/>
      </c>
      <c r="CZ71" s="218" t="str">
        <f t="shared" si="555"/>
        <v/>
      </c>
      <c r="DA71" s="218" t="str">
        <f t="shared" si="555"/>
        <v/>
      </c>
      <c r="DB71" s="218" t="str">
        <f t="shared" si="555"/>
        <v/>
      </c>
      <c r="DC71" s="218" t="str">
        <f t="shared" si="555"/>
        <v/>
      </c>
      <c r="DD71" s="218" t="str">
        <f t="shared" si="555"/>
        <v/>
      </c>
      <c r="DE71" s="218" t="str">
        <f t="shared" si="555"/>
        <v/>
      </c>
      <c r="DF71" s="218" t="str">
        <f t="shared" si="555"/>
        <v/>
      </c>
      <c r="DG71" s="218" t="str">
        <f t="shared" si="555"/>
        <v/>
      </c>
      <c r="DH71" s="218" t="str">
        <f t="shared" si="555"/>
        <v/>
      </c>
      <c r="DI71" s="218" t="str">
        <f t="shared" si="555"/>
        <v/>
      </c>
      <c r="DJ71" s="218" t="str">
        <f t="shared" si="555"/>
        <v/>
      </c>
      <c r="DK71" s="218" t="str">
        <f t="shared" si="555"/>
        <v/>
      </c>
      <c r="DL71" s="218" t="str">
        <f t="shared" si="555"/>
        <v/>
      </c>
      <c r="DM71" s="218" t="str">
        <f t="shared" si="555"/>
        <v/>
      </c>
      <c r="DN71" s="218" t="str">
        <f t="shared" si="555"/>
        <v/>
      </c>
      <c r="DO71" s="218" t="str">
        <f t="shared" si="555"/>
        <v/>
      </c>
      <c r="DP71" s="218" t="str">
        <f t="shared" si="555"/>
        <v/>
      </c>
      <c r="DQ71" s="218" t="str">
        <f t="shared" si="555"/>
        <v/>
      </c>
      <c r="DR71" s="218" t="str">
        <f t="shared" si="555"/>
        <v/>
      </c>
      <c r="DS71" s="218" t="str">
        <f t="shared" si="555"/>
        <v/>
      </c>
      <c r="DT71" s="218" t="str">
        <f t="shared" si="555"/>
        <v/>
      </c>
      <c r="DU71" s="218" t="str">
        <f t="shared" si="555"/>
        <v/>
      </c>
      <c r="DV71" s="218" t="str">
        <f t="shared" ref="DV71:EK71" si="556">IF(SUM(DV229,DV386,DV543,DV700,DV857)=0,"",SUM(DV229,DV386,DV543,DV700,DV857))</f>
        <v/>
      </c>
      <c r="DW71" s="218" t="str">
        <f t="shared" si="556"/>
        <v/>
      </c>
      <c r="DX71" s="218" t="str">
        <f t="shared" si="556"/>
        <v/>
      </c>
      <c r="DY71" s="218" t="str">
        <f t="shared" si="556"/>
        <v/>
      </c>
      <c r="DZ71" s="218" t="str">
        <f t="shared" si="556"/>
        <v/>
      </c>
      <c r="EA71" s="218" t="str">
        <f t="shared" si="556"/>
        <v/>
      </c>
      <c r="EB71" s="218" t="str">
        <f t="shared" si="556"/>
        <v/>
      </c>
      <c r="EC71" s="218" t="str">
        <f t="shared" si="556"/>
        <v/>
      </c>
      <c r="ED71" s="218" t="str">
        <f t="shared" si="556"/>
        <v/>
      </c>
      <c r="EE71" s="218" t="str">
        <f t="shared" si="556"/>
        <v/>
      </c>
      <c r="EF71" s="218" t="str">
        <f t="shared" si="556"/>
        <v/>
      </c>
      <c r="EG71" s="218" t="str">
        <f t="shared" si="556"/>
        <v/>
      </c>
      <c r="EH71" s="218" t="str">
        <f t="shared" si="556"/>
        <v/>
      </c>
      <c r="EI71" s="218" t="str">
        <f t="shared" si="556"/>
        <v/>
      </c>
      <c r="EJ71" s="218" t="str">
        <f t="shared" si="556"/>
        <v/>
      </c>
      <c r="EK71" s="218" t="str">
        <f t="shared" si="556"/>
        <v/>
      </c>
      <c r="EL71" s="218" t="str">
        <f t="shared" ref="EL71:FK71" si="557">IF(SUM(EL229,EL386,EL543,EL700,EL857)=0,"",SUM(EL229,EL386,EL543,EL700,EL857))</f>
        <v/>
      </c>
      <c r="EM71" s="218" t="str">
        <f t="shared" si="557"/>
        <v/>
      </c>
      <c r="EN71" s="218" t="str">
        <f t="shared" si="557"/>
        <v/>
      </c>
      <c r="EO71" s="218" t="str">
        <f t="shared" si="557"/>
        <v/>
      </c>
      <c r="EP71" s="218" t="str">
        <f t="shared" si="557"/>
        <v/>
      </c>
      <c r="EQ71" s="218" t="str">
        <f t="shared" si="557"/>
        <v/>
      </c>
      <c r="ER71" s="218" t="str">
        <f t="shared" si="557"/>
        <v/>
      </c>
      <c r="ES71" s="218" t="str">
        <f t="shared" si="557"/>
        <v/>
      </c>
      <c r="ET71" s="218" t="str">
        <f t="shared" si="557"/>
        <v/>
      </c>
      <c r="EU71" s="218" t="str">
        <f t="shared" si="557"/>
        <v/>
      </c>
      <c r="EV71" s="218" t="str">
        <f t="shared" si="557"/>
        <v/>
      </c>
      <c r="EW71" s="218" t="str">
        <f t="shared" si="557"/>
        <v/>
      </c>
      <c r="EX71" s="218" t="str">
        <f t="shared" si="557"/>
        <v/>
      </c>
      <c r="EY71" s="218" t="str">
        <f t="shared" si="557"/>
        <v/>
      </c>
      <c r="EZ71" s="218" t="str">
        <f t="shared" si="557"/>
        <v/>
      </c>
      <c r="FA71" s="218" t="str">
        <f t="shared" si="557"/>
        <v/>
      </c>
      <c r="FB71" s="218" t="str">
        <f t="shared" si="557"/>
        <v/>
      </c>
      <c r="FC71" s="218" t="str">
        <f t="shared" si="557"/>
        <v/>
      </c>
      <c r="FD71" s="218" t="str">
        <f t="shared" si="557"/>
        <v/>
      </c>
      <c r="FE71" s="218" t="str">
        <f t="shared" si="557"/>
        <v/>
      </c>
      <c r="FF71" s="218" t="str">
        <f t="shared" si="557"/>
        <v/>
      </c>
      <c r="FG71" s="218" t="str">
        <f t="shared" si="557"/>
        <v/>
      </c>
      <c r="FH71" s="218" t="str">
        <f t="shared" si="557"/>
        <v/>
      </c>
      <c r="FI71" s="218" t="str">
        <f t="shared" si="557"/>
        <v/>
      </c>
      <c r="FJ71" s="218" t="str">
        <f t="shared" si="557"/>
        <v/>
      </c>
      <c r="FK71" s="218" t="str">
        <f t="shared" si="557"/>
        <v/>
      </c>
      <c r="FL71" s="218" t="str">
        <f t="shared" ref="FL71:HN71" si="558">IF(SUM(FL229,FL386,FL543,FL700,FL857)=0,"",SUM(FL229,FL386,FL543,FL700,FL857))</f>
        <v/>
      </c>
      <c r="FM71" s="218" t="str">
        <f t="shared" si="558"/>
        <v/>
      </c>
      <c r="FN71" s="218" t="str">
        <f t="shared" si="558"/>
        <v/>
      </c>
      <c r="FO71" s="218" t="str">
        <f t="shared" si="558"/>
        <v/>
      </c>
      <c r="FP71" s="218" t="str">
        <f t="shared" si="558"/>
        <v/>
      </c>
      <c r="FQ71" s="218" t="str">
        <f t="shared" si="558"/>
        <v/>
      </c>
      <c r="FR71" s="218" t="str">
        <f t="shared" si="558"/>
        <v/>
      </c>
      <c r="FS71" s="218" t="str">
        <f t="shared" si="558"/>
        <v/>
      </c>
      <c r="FT71" s="218" t="str">
        <f t="shared" si="558"/>
        <v/>
      </c>
      <c r="FU71" s="218" t="str">
        <f t="shared" si="558"/>
        <v/>
      </c>
      <c r="FV71" s="218" t="str">
        <f t="shared" si="558"/>
        <v/>
      </c>
      <c r="FW71" s="218" t="str">
        <f t="shared" si="558"/>
        <v/>
      </c>
      <c r="FX71" s="218" t="str">
        <f t="shared" si="558"/>
        <v/>
      </c>
      <c r="FY71" s="218" t="str">
        <f t="shared" si="558"/>
        <v/>
      </c>
      <c r="FZ71" s="218" t="str">
        <f t="shared" si="558"/>
        <v/>
      </c>
      <c r="GA71" s="218" t="str">
        <f t="shared" si="558"/>
        <v/>
      </c>
      <c r="GB71" s="218" t="str">
        <f t="shared" si="558"/>
        <v/>
      </c>
      <c r="GC71" s="218" t="str">
        <f t="shared" si="558"/>
        <v/>
      </c>
      <c r="GD71" s="218" t="str">
        <f t="shared" si="558"/>
        <v/>
      </c>
      <c r="GE71" s="218" t="str">
        <f t="shared" si="558"/>
        <v/>
      </c>
      <c r="GF71" s="218" t="str">
        <f t="shared" si="558"/>
        <v/>
      </c>
      <c r="GG71" s="218" t="str">
        <f t="shared" si="558"/>
        <v/>
      </c>
      <c r="GH71" s="218" t="str">
        <f t="shared" si="558"/>
        <v/>
      </c>
      <c r="GI71" s="218" t="str">
        <f t="shared" si="558"/>
        <v/>
      </c>
      <c r="GJ71" s="218" t="str">
        <f t="shared" si="558"/>
        <v/>
      </c>
      <c r="GK71" s="218" t="str">
        <f t="shared" si="558"/>
        <v/>
      </c>
      <c r="GL71" s="218" t="str">
        <f t="shared" si="558"/>
        <v/>
      </c>
      <c r="GM71" s="218" t="str">
        <f t="shared" si="558"/>
        <v/>
      </c>
      <c r="GN71" s="218" t="str">
        <f t="shared" si="558"/>
        <v/>
      </c>
      <c r="GO71" s="218" t="str">
        <f t="shared" si="558"/>
        <v/>
      </c>
      <c r="GP71" s="218" t="str">
        <f t="shared" si="558"/>
        <v/>
      </c>
      <c r="GQ71" s="218" t="str">
        <f t="shared" si="558"/>
        <v/>
      </c>
      <c r="GR71" s="218" t="str">
        <f t="shared" si="558"/>
        <v/>
      </c>
      <c r="GS71" s="218" t="str">
        <f t="shared" si="558"/>
        <v/>
      </c>
      <c r="GT71" s="218" t="str">
        <f t="shared" si="558"/>
        <v/>
      </c>
      <c r="GU71" s="218" t="str">
        <f t="shared" si="558"/>
        <v/>
      </c>
      <c r="GV71" s="218" t="str">
        <f t="shared" si="558"/>
        <v/>
      </c>
      <c r="GW71" s="218" t="str">
        <f t="shared" si="558"/>
        <v/>
      </c>
      <c r="GX71" s="218" t="str">
        <f t="shared" si="558"/>
        <v/>
      </c>
      <c r="GY71" s="218" t="str">
        <f t="shared" si="558"/>
        <v/>
      </c>
      <c r="GZ71" s="218" t="str">
        <f t="shared" si="558"/>
        <v/>
      </c>
      <c r="HA71" s="218" t="str">
        <f t="shared" si="558"/>
        <v/>
      </c>
      <c r="HB71" s="218" t="str">
        <f t="shared" si="558"/>
        <v/>
      </c>
      <c r="HC71" s="218" t="str">
        <f t="shared" si="558"/>
        <v/>
      </c>
      <c r="HD71" s="218" t="str">
        <f t="shared" si="558"/>
        <v/>
      </c>
      <c r="HE71" s="218" t="str">
        <f t="shared" si="558"/>
        <v/>
      </c>
      <c r="HF71" s="218" t="str">
        <f t="shared" si="558"/>
        <v/>
      </c>
      <c r="HG71" s="218" t="str">
        <f t="shared" si="558"/>
        <v/>
      </c>
      <c r="HH71" s="218" t="str">
        <f t="shared" si="558"/>
        <v/>
      </c>
      <c r="HI71" s="218" t="str">
        <f t="shared" si="558"/>
        <v/>
      </c>
      <c r="HJ71" s="218" t="str">
        <f t="shared" si="558"/>
        <v/>
      </c>
      <c r="HK71" s="218" t="str">
        <f t="shared" si="558"/>
        <v/>
      </c>
      <c r="HL71" s="218" t="str">
        <f t="shared" si="558"/>
        <v/>
      </c>
      <c r="HM71" s="218" t="str">
        <f t="shared" si="558"/>
        <v/>
      </c>
      <c r="HN71" s="218" t="str">
        <f t="shared" si="558"/>
        <v/>
      </c>
      <c r="HO71" s="218" t="str">
        <f t="shared" ref="HO71:HQ71" si="559">IF(SUM(HO229,HO386,HO543,HO700,HO857)=0,"",SUM(HO229,HO386,HO543,HO700,HO857))</f>
        <v/>
      </c>
      <c r="HP71" s="218" t="str">
        <f t="shared" si="559"/>
        <v/>
      </c>
      <c r="HQ71" s="218" t="str">
        <f t="shared" si="559"/>
        <v/>
      </c>
    </row>
    <row r="72" spans="1:225" s="73" customFormat="1" ht="18" hidden="1" customHeight="1" x14ac:dyDescent="0.25">
      <c r="A72" s="223" t="str">
        <f t="shared" ref="A72:B72" si="560">IF(A230="","",A230)</f>
        <v/>
      </c>
      <c r="B72" s="173" t="str">
        <f t="shared" si="560"/>
        <v/>
      </c>
      <c r="C72" s="218">
        <f t="shared" si="551"/>
        <v>0</v>
      </c>
      <c r="D72" s="218">
        <f t="shared" si="552"/>
        <v>0</v>
      </c>
      <c r="E72" s="219">
        <f t="shared" ref="E72:F72" si="561">IFERROR(AVERAGE(E230,E387,E544,E701,E858),"")</f>
        <v>0</v>
      </c>
      <c r="F72" s="219">
        <f t="shared" si="561"/>
        <v>0</v>
      </c>
      <c r="G72" s="176" t="str">
        <f t="shared" si="507"/>
        <v/>
      </c>
      <c r="H72" s="176" t="str">
        <f t="shared" si="507"/>
        <v/>
      </c>
      <c r="I72" s="226" t="str">
        <f t="shared" si="507"/>
        <v/>
      </c>
      <c r="J72" s="226" t="str">
        <f t="shared" si="507"/>
        <v/>
      </c>
      <c r="K72" s="227" t="str">
        <f t="shared" si="508"/>
        <v/>
      </c>
      <c r="L72" s="227">
        <f t="shared" si="508"/>
        <v>1</v>
      </c>
      <c r="M72" s="226" t="str">
        <f t="shared" si="509"/>
        <v/>
      </c>
      <c r="N72" s="226" t="str">
        <f t="shared" si="509"/>
        <v/>
      </c>
      <c r="O72" s="491"/>
      <c r="P72" s="218" t="str">
        <f t="shared" ref="P72:BI72" si="562">IF(SUM(P230,P387,P544,P701,P858)=0,"",SUM(P230,P387,P544,P701,P858))</f>
        <v/>
      </c>
      <c r="Q72" s="218" t="str">
        <f t="shared" si="562"/>
        <v/>
      </c>
      <c r="R72" s="218" t="str">
        <f t="shared" si="562"/>
        <v/>
      </c>
      <c r="S72" s="218" t="str">
        <f t="shared" si="562"/>
        <v/>
      </c>
      <c r="T72" s="218" t="str">
        <f t="shared" si="562"/>
        <v/>
      </c>
      <c r="U72" s="218" t="str">
        <f t="shared" si="562"/>
        <v/>
      </c>
      <c r="V72" s="218" t="str">
        <f t="shared" si="562"/>
        <v/>
      </c>
      <c r="W72" s="218" t="str">
        <f t="shared" si="562"/>
        <v/>
      </c>
      <c r="X72" s="218" t="str">
        <f t="shared" si="562"/>
        <v/>
      </c>
      <c r="Y72" s="218" t="str">
        <f t="shared" si="562"/>
        <v/>
      </c>
      <c r="Z72" s="218" t="str">
        <f t="shared" si="562"/>
        <v/>
      </c>
      <c r="AA72" s="218" t="str">
        <f t="shared" si="562"/>
        <v/>
      </c>
      <c r="AB72" s="218" t="str">
        <f t="shared" si="562"/>
        <v/>
      </c>
      <c r="AC72" s="218" t="str">
        <f t="shared" si="562"/>
        <v/>
      </c>
      <c r="AD72" s="218" t="str">
        <f t="shared" si="562"/>
        <v/>
      </c>
      <c r="AE72" s="218" t="str">
        <f t="shared" si="562"/>
        <v/>
      </c>
      <c r="AF72" s="218" t="str">
        <f t="shared" si="562"/>
        <v/>
      </c>
      <c r="AG72" s="218" t="str">
        <f t="shared" si="562"/>
        <v/>
      </c>
      <c r="AH72" s="218" t="str">
        <f t="shared" si="562"/>
        <v/>
      </c>
      <c r="AI72" s="218" t="str">
        <f t="shared" si="562"/>
        <v/>
      </c>
      <c r="AJ72" s="218" t="str">
        <f t="shared" si="562"/>
        <v/>
      </c>
      <c r="AK72" s="218" t="str">
        <f t="shared" si="562"/>
        <v/>
      </c>
      <c r="AL72" s="218" t="str">
        <f t="shared" si="562"/>
        <v/>
      </c>
      <c r="AM72" s="218" t="str">
        <f t="shared" si="562"/>
        <v/>
      </c>
      <c r="AN72" s="218" t="str">
        <f t="shared" si="562"/>
        <v/>
      </c>
      <c r="AO72" s="218" t="str">
        <f t="shared" si="562"/>
        <v/>
      </c>
      <c r="AP72" s="218" t="str">
        <f t="shared" si="562"/>
        <v/>
      </c>
      <c r="AQ72" s="218" t="str">
        <f t="shared" si="562"/>
        <v/>
      </c>
      <c r="AR72" s="218" t="str">
        <f t="shared" si="562"/>
        <v/>
      </c>
      <c r="AS72" s="218" t="str">
        <f t="shared" si="562"/>
        <v/>
      </c>
      <c r="AT72" s="218" t="str">
        <f t="shared" si="562"/>
        <v/>
      </c>
      <c r="AU72" s="218" t="str">
        <f t="shared" si="562"/>
        <v/>
      </c>
      <c r="AV72" s="218" t="str">
        <f t="shared" si="562"/>
        <v/>
      </c>
      <c r="AW72" s="218" t="str">
        <f t="shared" si="562"/>
        <v/>
      </c>
      <c r="AX72" s="218" t="str">
        <f t="shared" si="562"/>
        <v/>
      </c>
      <c r="AY72" s="218" t="str">
        <f t="shared" si="562"/>
        <v/>
      </c>
      <c r="AZ72" s="218" t="str">
        <f t="shared" si="562"/>
        <v/>
      </c>
      <c r="BA72" s="218" t="str">
        <f t="shared" si="562"/>
        <v/>
      </c>
      <c r="BB72" s="218" t="str">
        <f t="shared" si="562"/>
        <v/>
      </c>
      <c r="BC72" s="218" t="str">
        <f t="shared" si="562"/>
        <v/>
      </c>
      <c r="BD72" s="218" t="str">
        <f t="shared" si="562"/>
        <v/>
      </c>
      <c r="BE72" s="218" t="str">
        <f t="shared" si="562"/>
        <v/>
      </c>
      <c r="BF72" s="218" t="str">
        <f t="shared" si="562"/>
        <v/>
      </c>
      <c r="BG72" s="218" t="str">
        <f t="shared" si="562"/>
        <v/>
      </c>
      <c r="BH72" s="218" t="str">
        <f t="shared" si="562"/>
        <v/>
      </c>
      <c r="BI72" s="218" t="str">
        <f t="shared" si="562"/>
        <v/>
      </c>
      <c r="BJ72" s="218" t="str">
        <f t="shared" ref="BJ72:DU72" si="563">IF(SUM(BJ230,BJ387,BJ544,BJ701,BJ858)=0,"",SUM(BJ230,BJ387,BJ544,BJ701,BJ858))</f>
        <v/>
      </c>
      <c r="BK72" s="218" t="str">
        <f t="shared" si="563"/>
        <v/>
      </c>
      <c r="BL72" s="218" t="str">
        <f t="shared" si="563"/>
        <v/>
      </c>
      <c r="BM72" s="218" t="str">
        <f t="shared" si="563"/>
        <v/>
      </c>
      <c r="BN72" s="218" t="str">
        <f t="shared" si="563"/>
        <v/>
      </c>
      <c r="BO72" s="218" t="str">
        <f t="shared" si="563"/>
        <v/>
      </c>
      <c r="BP72" s="218" t="str">
        <f t="shared" si="563"/>
        <v/>
      </c>
      <c r="BQ72" s="218" t="str">
        <f t="shared" si="563"/>
        <v/>
      </c>
      <c r="BR72" s="218" t="str">
        <f t="shared" si="563"/>
        <v/>
      </c>
      <c r="BS72" s="218" t="str">
        <f t="shared" si="563"/>
        <v/>
      </c>
      <c r="BT72" s="218" t="str">
        <f t="shared" si="563"/>
        <v/>
      </c>
      <c r="BU72" s="218" t="str">
        <f t="shared" si="563"/>
        <v/>
      </c>
      <c r="BV72" s="218" t="str">
        <f t="shared" si="563"/>
        <v/>
      </c>
      <c r="BW72" s="218" t="str">
        <f t="shared" si="563"/>
        <v/>
      </c>
      <c r="BX72" s="218" t="str">
        <f t="shared" si="563"/>
        <v/>
      </c>
      <c r="BY72" s="218" t="str">
        <f t="shared" si="563"/>
        <v/>
      </c>
      <c r="BZ72" s="218" t="str">
        <f t="shared" si="563"/>
        <v/>
      </c>
      <c r="CA72" s="218" t="str">
        <f t="shared" si="563"/>
        <v/>
      </c>
      <c r="CB72" s="218" t="str">
        <f t="shared" si="563"/>
        <v/>
      </c>
      <c r="CC72" s="218" t="str">
        <f t="shared" si="563"/>
        <v/>
      </c>
      <c r="CD72" s="218" t="str">
        <f t="shared" si="563"/>
        <v/>
      </c>
      <c r="CE72" s="218" t="str">
        <f t="shared" si="563"/>
        <v/>
      </c>
      <c r="CF72" s="218" t="str">
        <f t="shared" si="563"/>
        <v/>
      </c>
      <c r="CG72" s="218" t="str">
        <f t="shared" si="563"/>
        <v/>
      </c>
      <c r="CH72" s="218" t="str">
        <f t="shared" si="563"/>
        <v/>
      </c>
      <c r="CI72" s="218" t="str">
        <f t="shared" si="563"/>
        <v/>
      </c>
      <c r="CJ72" s="218" t="str">
        <f t="shared" si="563"/>
        <v/>
      </c>
      <c r="CK72" s="218" t="str">
        <f t="shared" si="563"/>
        <v/>
      </c>
      <c r="CL72" s="218" t="str">
        <f t="shared" si="563"/>
        <v/>
      </c>
      <c r="CM72" s="218" t="str">
        <f t="shared" si="563"/>
        <v/>
      </c>
      <c r="CN72" s="218" t="str">
        <f t="shared" si="563"/>
        <v/>
      </c>
      <c r="CO72" s="218" t="str">
        <f t="shared" si="563"/>
        <v/>
      </c>
      <c r="CP72" s="218" t="str">
        <f t="shared" si="563"/>
        <v/>
      </c>
      <c r="CQ72" s="218" t="str">
        <f t="shared" si="563"/>
        <v/>
      </c>
      <c r="CR72" s="218" t="str">
        <f t="shared" si="563"/>
        <v/>
      </c>
      <c r="CS72" s="218" t="str">
        <f t="shared" si="563"/>
        <v/>
      </c>
      <c r="CT72" s="218" t="str">
        <f t="shared" si="563"/>
        <v/>
      </c>
      <c r="CU72" s="218" t="str">
        <f t="shared" si="563"/>
        <v/>
      </c>
      <c r="CV72" s="218" t="str">
        <f t="shared" si="563"/>
        <v/>
      </c>
      <c r="CW72" s="218" t="str">
        <f t="shared" si="563"/>
        <v/>
      </c>
      <c r="CX72" s="218" t="str">
        <f t="shared" si="563"/>
        <v/>
      </c>
      <c r="CY72" s="218" t="str">
        <f t="shared" si="563"/>
        <v/>
      </c>
      <c r="CZ72" s="218" t="str">
        <f t="shared" si="563"/>
        <v/>
      </c>
      <c r="DA72" s="218" t="str">
        <f t="shared" si="563"/>
        <v/>
      </c>
      <c r="DB72" s="218" t="str">
        <f t="shared" si="563"/>
        <v/>
      </c>
      <c r="DC72" s="218" t="str">
        <f t="shared" si="563"/>
        <v/>
      </c>
      <c r="DD72" s="218" t="str">
        <f t="shared" si="563"/>
        <v/>
      </c>
      <c r="DE72" s="218" t="str">
        <f t="shared" si="563"/>
        <v/>
      </c>
      <c r="DF72" s="218" t="str">
        <f t="shared" si="563"/>
        <v/>
      </c>
      <c r="DG72" s="218" t="str">
        <f t="shared" si="563"/>
        <v/>
      </c>
      <c r="DH72" s="218" t="str">
        <f t="shared" si="563"/>
        <v/>
      </c>
      <c r="DI72" s="218" t="str">
        <f t="shared" si="563"/>
        <v/>
      </c>
      <c r="DJ72" s="218" t="str">
        <f t="shared" si="563"/>
        <v/>
      </c>
      <c r="DK72" s="218" t="str">
        <f t="shared" si="563"/>
        <v/>
      </c>
      <c r="DL72" s="218" t="str">
        <f t="shared" si="563"/>
        <v/>
      </c>
      <c r="DM72" s="218" t="str">
        <f t="shared" si="563"/>
        <v/>
      </c>
      <c r="DN72" s="218" t="str">
        <f t="shared" si="563"/>
        <v/>
      </c>
      <c r="DO72" s="218" t="str">
        <f t="shared" si="563"/>
        <v/>
      </c>
      <c r="DP72" s="218" t="str">
        <f t="shared" si="563"/>
        <v/>
      </c>
      <c r="DQ72" s="218" t="str">
        <f t="shared" si="563"/>
        <v/>
      </c>
      <c r="DR72" s="218" t="str">
        <f t="shared" si="563"/>
        <v/>
      </c>
      <c r="DS72" s="218" t="str">
        <f t="shared" si="563"/>
        <v/>
      </c>
      <c r="DT72" s="218" t="str">
        <f t="shared" si="563"/>
        <v/>
      </c>
      <c r="DU72" s="218" t="str">
        <f t="shared" si="563"/>
        <v/>
      </c>
      <c r="DV72" s="218" t="str">
        <f t="shared" ref="DV72:EK72" si="564">IF(SUM(DV230,DV387,DV544,DV701,DV858)=0,"",SUM(DV230,DV387,DV544,DV701,DV858))</f>
        <v/>
      </c>
      <c r="DW72" s="218" t="str">
        <f t="shared" si="564"/>
        <v/>
      </c>
      <c r="DX72" s="218" t="str">
        <f t="shared" si="564"/>
        <v/>
      </c>
      <c r="DY72" s="218" t="str">
        <f t="shared" si="564"/>
        <v/>
      </c>
      <c r="DZ72" s="218" t="str">
        <f t="shared" si="564"/>
        <v/>
      </c>
      <c r="EA72" s="218" t="str">
        <f t="shared" si="564"/>
        <v/>
      </c>
      <c r="EB72" s="218" t="str">
        <f t="shared" si="564"/>
        <v/>
      </c>
      <c r="EC72" s="218" t="str">
        <f t="shared" si="564"/>
        <v/>
      </c>
      <c r="ED72" s="218" t="str">
        <f t="shared" si="564"/>
        <v/>
      </c>
      <c r="EE72" s="218" t="str">
        <f t="shared" si="564"/>
        <v/>
      </c>
      <c r="EF72" s="218" t="str">
        <f t="shared" si="564"/>
        <v/>
      </c>
      <c r="EG72" s="218" t="str">
        <f t="shared" si="564"/>
        <v/>
      </c>
      <c r="EH72" s="218" t="str">
        <f t="shared" si="564"/>
        <v/>
      </c>
      <c r="EI72" s="218" t="str">
        <f t="shared" si="564"/>
        <v/>
      </c>
      <c r="EJ72" s="218" t="str">
        <f t="shared" si="564"/>
        <v/>
      </c>
      <c r="EK72" s="218" t="str">
        <f t="shared" si="564"/>
        <v/>
      </c>
      <c r="EL72" s="218" t="str">
        <f t="shared" ref="EL72:FK72" si="565">IF(SUM(EL230,EL387,EL544,EL701,EL858)=0,"",SUM(EL230,EL387,EL544,EL701,EL858))</f>
        <v/>
      </c>
      <c r="EM72" s="218" t="str">
        <f t="shared" si="565"/>
        <v/>
      </c>
      <c r="EN72" s="218" t="str">
        <f t="shared" si="565"/>
        <v/>
      </c>
      <c r="EO72" s="218" t="str">
        <f t="shared" si="565"/>
        <v/>
      </c>
      <c r="EP72" s="218" t="str">
        <f t="shared" si="565"/>
        <v/>
      </c>
      <c r="EQ72" s="218" t="str">
        <f t="shared" si="565"/>
        <v/>
      </c>
      <c r="ER72" s="218" t="str">
        <f t="shared" si="565"/>
        <v/>
      </c>
      <c r="ES72" s="218" t="str">
        <f t="shared" si="565"/>
        <v/>
      </c>
      <c r="ET72" s="218" t="str">
        <f t="shared" si="565"/>
        <v/>
      </c>
      <c r="EU72" s="218" t="str">
        <f t="shared" si="565"/>
        <v/>
      </c>
      <c r="EV72" s="218" t="str">
        <f t="shared" si="565"/>
        <v/>
      </c>
      <c r="EW72" s="218" t="str">
        <f t="shared" si="565"/>
        <v/>
      </c>
      <c r="EX72" s="218" t="str">
        <f t="shared" si="565"/>
        <v/>
      </c>
      <c r="EY72" s="218" t="str">
        <f t="shared" si="565"/>
        <v/>
      </c>
      <c r="EZ72" s="218" t="str">
        <f t="shared" si="565"/>
        <v/>
      </c>
      <c r="FA72" s="218" t="str">
        <f t="shared" si="565"/>
        <v/>
      </c>
      <c r="FB72" s="218" t="str">
        <f t="shared" si="565"/>
        <v/>
      </c>
      <c r="FC72" s="218" t="str">
        <f t="shared" si="565"/>
        <v/>
      </c>
      <c r="FD72" s="218" t="str">
        <f t="shared" si="565"/>
        <v/>
      </c>
      <c r="FE72" s="218" t="str">
        <f t="shared" si="565"/>
        <v/>
      </c>
      <c r="FF72" s="218" t="str">
        <f t="shared" si="565"/>
        <v/>
      </c>
      <c r="FG72" s="218" t="str">
        <f t="shared" si="565"/>
        <v/>
      </c>
      <c r="FH72" s="218" t="str">
        <f t="shared" si="565"/>
        <v/>
      </c>
      <c r="FI72" s="218" t="str">
        <f t="shared" si="565"/>
        <v/>
      </c>
      <c r="FJ72" s="218" t="str">
        <f t="shared" si="565"/>
        <v/>
      </c>
      <c r="FK72" s="218" t="str">
        <f t="shared" si="565"/>
        <v/>
      </c>
      <c r="FL72" s="218" t="str">
        <f t="shared" ref="FL72:HN72" si="566">IF(SUM(FL230,FL387,FL544,FL701,FL858)=0,"",SUM(FL230,FL387,FL544,FL701,FL858))</f>
        <v/>
      </c>
      <c r="FM72" s="218" t="str">
        <f t="shared" si="566"/>
        <v/>
      </c>
      <c r="FN72" s="218" t="str">
        <f t="shared" si="566"/>
        <v/>
      </c>
      <c r="FO72" s="218" t="str">
        <f t="shared" si="566"/>
        <v/>
      </c>
      <c r="FP72" s="218" t="str">
        <f t="shared" si="566"/>
        <v/>
      </c>
      <c r="FQ72" s="218" t="str">
        <f t="shared" si="566"/>
        <v/>
      </c>
      <c r="FR72" s="218" t="str">
        <f t="shared" si="566"/>
        <v/>
      </c>
      <c r="FS72" s="218" t="str">
        <f t="shared" si="566"/>
        <v/>
      </c>
      <c r="FT72" s="218" t="str">
        <f t="shared" si="566"/>
        <v/>
      </c>
      <c r="FU72" s="218" t="str">
        <f t="shared" si="566"/>
        <v/>
      </c>
      <c r="FV72" s="218" t="str">
        <f t="shared" si="566"/>
        <v/>
      </c>
      <c r="FW72" s="218" t="str">
        <f t="shared" si="566"/>
        <v/>
      </c>
      <c r="FX72" s="218" t="str">
        <f t="shared" si="566"/>
        <v/>
      </c>
      <c r="FY72" s="218" t="str">
        <f t="shared" si="566"/>
        <v/>
      </c>
      <c r="FZ72" s="218" t="str">
        <f t="shared" si="566"/>
        <v/>
      </c>
      <c r="GA72" s="218" t="str">
        <f t="shared" si="566"/>
        <v/>
      </c>
      <c r="GB72" s="218" t="str">
        <f t="shared" si="566"/>
        <v/>
      </c>
      <c r="GC72" s="218" t="str">
        <f t="shared" si="566"/>
        <v/>
      </c>
      <c r="GD72" s="218" t="str">
        <f t="shared" si="566"/>
        <v/>
      </c>
      <c r="GE72" s="218" t="str">
        <f t="shared" si="566"/>
        <v/>
      </c>
      <c r="GF72" s="218" t="str">
        <f t="shared" si="566"/>
        <v/>
      </c>
      <c r="GG72" s="218" t="str">
        <f t="shared" si="566"/>
        <v/>
      </c>
      <c r="GH72" s="218" t="str">
        <f t="shared" si="566"/>
        <v/>
      </c>
      <c r="GI72" s="218" t="str">
        <f t="shared" si="566"/>
        <v/>
      </c>
      <c r="GJ72" s="218" t="str">
        <f t="shared" si="566"/>
        <v/>
      </c>
      <c r="GK72" s="218" t="str">
        <f t="shared" si="566"/>
        <v/>
      </c>
      <c r="GL72" s="218" t="str">
        <f t="shared" si="566"/>
        <v/>
      </c>
      <c r="GM72" s="218" t="str">
        <f t="shared" si="566"/>
        <v/>
      </c>
      <c r="GN72" s="218" t="str">
        <f t="shared" si="566"/>
        <v/>
      </c>
      <c r="GO72" s="218" t="str">
        <f t="shared" si="566"/>
        <v/>
      </c>
      <c r="GP72" s="218" t="str">
        <f t="shared" si="566"/>
        <v/>
      </c>
      <c r="GQ72" s="218" t="str">
        <f t="shared" si="566"/>
        <v/>
      </c>
      <c r="GR72" s="218" t="str">
        <f t="shared" si="566"/>
        <v/>
      </c>
      <c r="GS72" s="218" t="str">
        <f t="shared" si="566"/>
        <v/>
      </c>
      <c r="GT72" s="218" t="str">
        <f t="shared" si="566"/>
        <v/>
      </c>
      <c r="GU72" s="218" t="str">
        <f t="shared" si="566"/>
        <v/>
      </c>
      <c r="GV72" s="218" t="str">
        <f t="shared" si="566"/>
        <v/>
      </c>
      <c r="GW72" s="218" t="str">
        <f t="shared" si="566"/>
        <v/>
      </c>
      <c r="GX72" s="218" t="str">
        <f t="shared" si="566"/>
        <v/>
      </c>
      <c r="GY72" s="218" t="str">
        <f t="shared" si="566"/>
        <v/>
      </c>
      <c r="GZ72" s="218" t="str">
        <f t="shared" si="566"/>
        <v/>
      </c>
      <c r="HA72" s="218" t="str">
        <f t="shared" si="566"/>
        <v/>
      </c>
      <c r="HB72" s="218" t="str">
        <f t="shared" si="566"/>
        <v/>
      </c>
      <c r="HC72" s="218" t="str">
        <f t="shared" si="566"/>
        <v/>
      </c>
      <c r="HD72" s="218" t="str">
        <f t="shared" si="566"/>
        <v/>
      </c>
      <c r="HE72" s="218" t="str">
        <f t="shared" si="566"/>
        <v/>
      </c>
      <c r="HF72" s="218" t="str">
        <f t="shared" si="566"/>
        <v/>
      </c>
      <c r="HG72" s="218" t="str">
        <f t="shared" si="566"/>
        <v/>
      </c>
      <c r="HH72" s="218" t="str">
        <f t="shared" si="566"/>
        <v/>
      </c>
      <c r="HI72" s="218" t="str">
        <f t="shared" si="566"/>
        <v/>
      </c>
      <c r="HJ72" s="218" t="str">
        <f t="shared" si="566"/>
        <v/>
      </c>
      <c r="HK72" s="218" t="str">
        <f t="shared" si="566"/>
        <v/>
      </c>
      <c r="HL72" s="218" t="str">
        <f t="shared" si="566"/>
        <v/>
      </c>
      <c r="HM72" s="218" t="str">
        <f t="shared" si="566"/>
        <v/>
      </c>
      <c r="HN72" s="218" t="str">
        <f t="shared" si="566"/>
        <v/>
      </c>
      <c r="HO72" s="218" t="str">
        <f t="shared" ref="HO72:HQ72" si="567">IF(SUM(HO230,HO387,HO544,HO701,HO858)=0,"",SUM(HO230,HO387,HO544,HO701,HO858))</f>
        <v/>
      </c>
      <c r="HP72" s="218" t="str">
        <f t="shared" si="567"/>
        <v/>
      </c>
      <c r="HQ72" s="218" t="str">
        <f t="shared" si="567"/>
        <v/>
      </c>
    </row>
    <row r="73" spans="1:225" s="73" customFormat="1" ht="18" hidden="1" customHeight="1" x14ac:dyDescent="0.25">
      <c r="A73" s="223" t="str">
        <f t="shared" ref="A73:B73" si="568">IF(A231="","",A231)</f>
        <v/>
      </c>
      <c r="B73" s="173" t="str">
        <f t="shared" si="568"/>
        <v/>
      </c>
      <c r="C73" s="218">
        <f t="shared" si="551"/>
        <v>0</v>
      </c>
      <c r="D73" s="218">
        <f t="shared" si="552"/>
        <v>0</v>
      </c>
      <c r="E73" s="219">
        <f t="shared" ref="E73:F73" si="569">IFERROR(AVERAGE(E231,E388,E545,E702,E859),"")</f>
        <v>0</v>
      </c>
      <c r="F73" s="219">
        <f t="shared" si="569"/>
        <v>0</v>
      </c>
      <c r="G73" s="176" t="str">
        <f t="shared" si="507"/>
        <v/>
      </c>
      <c r="H73" s="176" t="str">
        <f t="shared" si="507"/>
        <v/>
      </c>
      <c r="I73" s="226" t="str">
        <f t="shared" si="507"/>
        <v/>
      </c>
      <c r="J73" s="226" t="str">
        <f t="shared" si="507"/>
        <v/>
      </c>
      <c r="K73" s="227" t="str">
        <f t="shared" si="508"/>
        <v/>
      </c>
      <c r="L73" s="227">
        <f t="shared" si="508"/>
        <v>1</v>
      </c>
      <c r="M73" s="226" t="str">
        <f t="shared" si="509"/>
        <v/>
      </c>
      <c r="N73" s="226" t="str">
        <f t="shared" si="509"/>
        <v/>
      </c>
      <c r="O73" s="491"/>
      <c r="P73" s="218" t="str">
        <f t="shared" ref="P73:BI73" si="570">IF(SUM(P231,P388,P545,P702,P859)=0,"",SUM(P231,P388,P545,P702,P859))</f>
        <v/>
      </c>
      <c r="Q73" s="218" t="str">
        <f t="shared" si="570"/>
        <v/>
      </c>
      <c r="R73" s="218" t="str">
        <f t="shared" si="570"/>
        <v/>
      </c>
      <c r="S73" s="218" t="str">
        <f t="shared" si="570"/>
        <v/>
      </c>
      <c r="T73" s="218" t="str">
        <f t="shared" si="570"/>
        <v/>
      </c>
      <c r="U73" s="218" t="str">
        <f t="shared" si="570"/>
        <v/>
      </c>
      <c r="V73" s="218" t="str">
        <f t="shared" si="570"/>
        <v/>
      </c>
      <c r="W73" s="218" t="str">
        <f t="shared" si="570"/>
        <v/>
      </c>
      <c r="X73" s="218" t="str">
        <f t="shared" si="570"/>
        <v/>
      </c>
      <c r="Y73" s="218" t="str">
        <f t="shared" si="570"/>
        <v/>
      </c>
      <c r="Z73" s="218" t="str">
        <f t="shared" si="570"/>
        <v/>
      </c>
      <c r="AA73" s="218" t="str">
        <f t="shared" si="570"/>
        <v/>
      </c>
      <c r="AB73" s="218" t="str">
        <f t="shared" si="570"/>
        <v/>
      </c>
      <c r="AC73" s="218" t="str">
        <f t="shared" si="570"/>
        <v/>
      </c>
      <c r="AD73" s="218" t="str">
        <f t="shared" si="570"/>
        <v/>
      </c>
      <c r="AE73" s="218" t="str">
        <f t="shared" si="570"/>
        <v/>
      </c>
      <c r="AF73" s="218" t="str">
        <f t="shared" si="570"/>
        <v/>
      </c>
      <c r="AG73" s="218" t="str">
        <f t="shared" si="570"/>
        <v/>
      </c>
      <c r="AH73" s="218" t="str">
        <f t="shared" si="570"/>
        <v/>
      </c>
      <c r="AI73" s="218" t="str">
        <f t="shared" si="570"/>
        <v/>
      </c>
      <c r="AJ73" s="218" t="str">
        <f t="shared" si="570"/>
        <v/>
      </c>
      <c r="AK73" s="218" t="str">
        <f t="shared" si="570"/>
        <v/>
      </c>
      <c r="AL73" s="218" t="str">
        <f t="shared" si="570"/>
        <v/>
      </c>
      <c r="AM73" s="218" t="str">
        <f t="shared" si="570"/>
        <v/>
      </c>
      <c r="AN73" s="218" t="str">
        <f t="shared" si="570"/>
        <v/>
      </c>
      <c r="AO73" s="218" t="str">
        <f t="shared" si="570"/>
        <v/>
      </c>
      <c r="AP73" s="218" t="str">
        <f t="shared" si="570"/>
        <v/>
      </c>
      <c r="AQ73" s="218" t="str">
        <f t="shared" si="570"/>
        <v/>
      </c>
      <c r="AR73" s="218" t="str">
        <f t="shared" si="570"/>
        <v/>
      </c>
      <c r="AS73" s="218" t="str">
        <f t="shared" si="570"/>
        <v/>
      </c>
      <c r="AT73" s="218" t="str">
        <f t="shared" si="570"/>
        <v/>
      </c>
      <c r="AU73" s="218" t="str">
        <f t="shared" si="570"/>
        <v/>
      </c>
      <c r="AV73" s="218" t="str">
        <f t="shared" si="570"/>
        <v/>
      </c>
      <c r="AW73" s="218" t="str">
        <f t="shared" si="570"/>
        <v/>
      </c>
      <c r="AX73" s="218" t="str">
        <f t="shared" si="570"/>
        <v/>
      </c>
      <c r="AY73" s="218" t="str">
        <f t="shared" si="570"/>
        <v/>
      </c>
      <c r="AZ73" s="218" t="str">
        <f t="shared" si="570"/>
        <v/>
      </c>
      <c r="BA73" s="218" t="str">
        <f t="shared" si="570"/>
        <v/>
      </c>
      <c r="BB73" s="218" t="str">
        <f t="shared" si="570"/>
        <v/>
      </c>
      <c r="BC73" s="218" t="str">
        <f t="shared" si="570"/>
        <v/>
      </c>
      <c r="BD73" s="218" t="str">
        <f t="shared" si="570"/>
        <v/>
      </c>
      <c r="BE73" s="218" t="str">
        <f t="shared" si="570"/>
        <v/>
      </c>
      <c r="BF73" s="218" t="str">
        <f t="shared" si="570"/>
        <v/>
      </c>
      <c r="BG73" s="218" t="str">
        <f t="shared" si="570"/>
        <v/>
      </c>
      <c r="BH73" s="218" t="str">
        <f t="shared" si="570"/>
        <v/>
      </c>
      <c r="BI73" s="218" t="str">
        <f t="shared" si="570"/>
        <v/>
      </c>
      <c r="BJ73" s="218" t="str">
        <f t="shared" ref="BJ73:DU73" si="571">IF(SUM(BJ231,BJ388,BJ545,BJ702,BJ859)=0,"",SUM(BJ231,BJ388,BJ545,BJ702,BJ859))</f>
        <v/>
      </c>
      <c r="BK73" s="218" t="str">
        <f t="shared" si="571"/>
        <v/>
      </c>
      <c r="BL73" s="218" t="str">
        <f t="shared" si="571"/>
        <v/>
      </c>
      <c r="BM73" s="218" t="str">
        <f t="shared" si="571"/>
        <v/>
      </c>
      <c r="BN73" s="218" t="str">
        <f t="shared" si="571"/>
        <v/>
      </c>
      <c r="BO73" s="218" t="str">
        <f t="shared" si="571"/>
        <v/>
      </c>
      <c r="BP73" s="218" t="str">
        <f t="shared" si="571"/>
        <v/>
      </c>
      <c r="BQ73" s="218" t="str">
        <f t="shared" si="571"/>
        <v/>
      </c>
      <c r="BR73" s="218" t="str">
        <f t="shared" si="571"/>
        <v/>
      </c>
      <c r="BS73" s="218" t="str">
        <f t="shared" si="571"/>
        <v/>
      </c>
      <c r="BT73" s="218" t="str">
        <f t="shared" si="571"/>
        <v/>
      </c>
      <c r="BU73" s="218" t="str">
        <f t="shared" si="571"/>
        <v/>
      </c>
      <c r="BV73" s="218" t="str">
        <f t="shared" si="571"/>
        <v/>
      </c>
      <c r="BW73" s="218" t="str">
        <f t="shared" si="571"/>
        <v/>
      </c>
      <c r="BX73" s="218" t="str">
        <f t="shared" si="571"/>
        <v/>
      </c>
      <c r="BY73" s="218" t="str">
        <f t="shared" si="571"/>
        <v/>
      </c>
      <c r="BZ73" s="218" t="str">
        <f t="shared" si="571"/>
        <v/>
      </c>
      <c r="CA73" s="218" t="str">
        <f t="shared" si="571"/>
        <v/>
      </c>
      <c r="CB73" s="218" t="str">
        <f t="shared" si="571"/>
        <v/>
      </c>
      <c r="CC73" s="218" t="str">
        <f t="shared" si="571"/>
        <v/>
      </c>
      <c r="CD73" s="218" t="str">
        <f t="shared" si="571"/>
        <v/>
      </c>
      <c r="CE73" s="218" t="str">
        <f t="shared" si="571"/>
        <v/>
      </c>
      <c r="CF73" s="218" t="str">
        <f t="shared" si="571"/>
        <v/>
      </c>
      <c r="CG73" s="218" t="str">
        <f t="shared" si="571"/>
        <v/>
      </c>
      <c r="CH73" s="218" t="str">
        <f t="shared" si="571"/>
        <v/>
      </c>
      <c r="CI73" s="218" t="str">
        <f t="shared" si="571"/>
        <v/>
      </c>
      <c r="CJ73" s="218" t="str">
        <f t="shared" si="571"/>
        <v/>
      </c>
      <c r="CK73" s="218" t="str">
        <f t="shared" si="571"/>
        <v/>
      </c>
      <c r="CL73" s="218" t="str">
        <f t="shared" si="571"/>
        <v/>
      </c>
      <c r="CM73" s="218" t="str">
        <f t="shared" si="571"/>
        <v/>
      </c>
      <c r="CN73" s="218" t="str">
        <f t="shared" si="571"/>
        <v/>
      </c>
      <c r="CO73" s="218" t="str">
        <f t="shared" si="571"/>
        <v/>
      </c>
      <c r="CP73" s="218" t="str">
        <f t="shared" si="571"/>
        <v/>
      </c>
      <c r="CQ73" s="218" t="str">
        <f t="shared" si="571"/>
        <v/>
      </c>
      <c r="CR73" s="218" t="str">
        <f t="shared" si="571"/>
        <v/>
      </c>
      <c r="CS73" s="218" t="str">
        <f t="shared" si="571"/>
        <v/>
      </c>
      <c r="CT73" s="218" t="str">
        <f t="shared" si="571"/>
        <v/>
      </c>
      <c r="CU73" s="218" t="str">
        <f t="shared" si="571"/>
        <v/>
      </c>
      <c r="CV73" s="218" t="str">
        <f t="shared" si="571"/>
        <v/>
      </c>
      <c r="CW73" s="218" t="str">
        <f t="shared" si="571"/>
        <v/>
      </c>
      <c r="CX73" s="218" t="str">
        <f t="shared" si="571"/>
        <v/>
      </c>
      <c r="CY73" s="218" t="str">
        <f t="shared" si="571"/>
        <v/>
      </c>
      <c r="CZ73" s="218" t="str">
        <f t="shared" si="571"/>
        <v/>
      </c>
      <c r="DA73" s="218" t="str">
        <f t="shared" si="571"/>
        <v/>
      </c>
      <c r="DB73" s="218" t="str">
        <f t="shared" si="571"/>
        <v/>
      </c>
      <c r="DC73" s="218" t="str">
        <f t="shared" si="571"/>
        <v/>
      </c>
      <c r="DD73" s="218" t="str">
        <f t="shared" si="571"/>
        <v/>
      </c>
      <c r="DE73" s="218" t="str">
        <f t="shared" si="571"/>
        <v/>
      </c>
      <c r="DF73" s="218" t="str">
        <f t="shared" si="571"/>
        <v/>
      </c>
      <c r="DG73" s="218" t="str">
        <f t="shared" si="571"/>
        <v/>
      </c>
      <c r="DH73" s="218" t="str">
        <f t="shared" si="571"/>
        <v/>
      </c>
      <c r="DI73" s="218" t="str">
        <f t="shared" si="571"/>
        <v/>
      </c>
      <c r="DJ73" s="218" t="str">
        <f t="shared" si="571"/>
        <v/>
      </c>
      <c r="DK73" s="218" t="str">
        <f t="shared" si="571"/>
        <v/>
      </c>
      <c r="DL73" s="218" t="str">
        <f t="shared" si="571"/>
        <v/>
      </c>
      <c r="DM73" s="218" t="str">
        <f t="shared" si="571"/>
        <v/>
      </c>
      <c r="DN73" s="218" t="str">
        <f t="shared" si="571"/>
        <v/>
      </c>
      <c r="DO73" s="218" t="str">
        <f t="shared" si="571"/>
        <v/>
      </c>
      <c r="DP73" s="218" t="str">
        <f t="shared" si="571"/>
        <v/>
      </c>
      <c r="DQ73" s="218" t="str">
        <f t="shared" si="571"/>
        <v/>
      </c>
      <c r="DR73" s="218" t="str">
        <f t="shared" si="571"/>
        <v/>
      </c>
      <c r="DS73" s="218" t="str">
        <f t="shared" si="571"/>
        <v/>
      </c>
      <c r="DT73" s="218" t="str">
        <f t="shared" si="571"/>
        <v/>
      </c>
      <c r="DU73" s="218" t="str">
        <f t="shared" si="571"/>
        <v/>
      </c>
      <c r="DV73" s="218" t="str">
        <f t="shared" ref="DV73:EK73" si="572">IF(SUM(DV231,DV388,DV545,DV702,DV859)=0,"",SUM(DV231,DV388,DV545,DV702,DV859))</f>
        <v/>
      </c>
      <c r="DW73" s="218" t="str">
        <f t="shared" si="572"/>
        <v/>
      </c>
      <c r="DX73" s="218" t="str">
        <f t="shared" si="572"/>
        <v/>
      </c>
      <c r="DY73" s="218" t="str">
        <f t="shared" si="572"/>
        <v/>
      </c>
      <c r="DZ73" s="218" t="str">
        <f t="shared" si="572"/>
        <v/>
      </c>
      <c r="EA73" s="218" t="str">
        <f t="shared" si="572"/>
        <v/>
      </c>
      <c r="EB73" s="218" t="str">
        <f t="shared" si="572"/>
        <v/>
      </c>
      <c r="EC73" s="218" t="str">
        <f t="shared" si="572"/>
        <v/>
      </c>
      <c r="ED73" s="218" t="str">
        <f t="shared" si="572"/>
        <v/>
      </c>
      <c r="EE73" s="218" t="str">
        <f t="shared" si="572"/>
        <v/>
      </c>
      <c r="EF73" s="218" t="str">
        <f t="shared" si="572"/>
        <v/>
      </c>
      <c r="EG73" s="218" t="str">
        <f t="shared" si="572"/>
        <v/>
      </c>
      <c r="EH73" s="218" t="str">
        <f t="shared" si="572"/>
        <v/>
      </c>
      <c r="EI73" s="218" t="str">
        <f t="shared" si="572"/>
        <v/>
      </c>
      <c r="EJ73" s="218" t="str">
        <f t="shared" si="572"/>
        <v/>
      </c>
      <c r="EK73" s="218" t="str">
        <f t="shared" si="572"/>
        <v/>
      </c>
      <c r="EL73" s="218" t="str">
        <f t="shared" ref="EL73:FK73" si="573">IF(SUM(EL231,EL388,EL545,EL702,EL859)=0,"",SUM(EL231,EL388,EL545,EL702,EL859))</f>
        <v/>
      </c>
      <c r="EM73" s="218" t="str">
        <f t="shared" si="573"/>
        <v/>
      </c>
      <c r="EN73" s="218" t="str">
        <f t="shared" si="573"/>
        <v/>
      </c>
      <c r="EO73" s="218" t="str">
        <f t="shared" si="573"/>
        <v/>
      </c>
      <c r="EP73" s="218" t="str">
        <f t="shared" si="573"/>
        <v/>
      </c>
      <c r="EQ73" s="218" t="str">
        <f t="shared" si="573"/>
        <v/>
      </c>
      <c r="ER73" s="218" t="str">
        <f t="shared" si="573"/>
        <v/>
      </c>
      <c r="ES73" s="218" t="str">
        <f t="shared" si="573"/>
        <v/>
      </c>
      <c r="ET73" s="218" t="str">
        <f t="shared" si="573"/>
        <v/>
      </c>
      <c r="EU73" s="218" t="str">
        <f t="shared" si="573"/>
        <v/>
      </c>
      <c r="EV73" s="218" t="str">
        <f t="shared" si="573"/>
        <v/>
      </c>
      <c r="EW73" s="218" t="str">
        <f t="shared" si="573"/>
        <v/>
      </c>
      <c r="EX73" s="218" t="str">
        <f t="shared" si="573"/>
        <v/>
      </c>
      <c r="EY73" s="218" t="str">
        <f t="shared" si="573"/>
        <v/>
      </c>
      <c r="EZ73" s="218" t="str">
        <f t="shared" si="573"/>
        <v/>
      </c>
      <c r="FA73" s="218" t="str">
        <f t="shared" si="573"/>
        <v/>
      </c>
      <c r="FB73" s="218" t="str">
        <f t="shared" si="573"/>
        <v/>
      </c>
      <c r="FC73" s="218" t="str">
        <f t="shared" si="573"/>
        <v/>
      </c>
      <c r="FD73" s="218" t="str">
        <f t="shared" si="573"/>
        <v/>
      </c>
      <c r="FE73" s="218" t="str">
        <f t="shared" si="573"/>
        <v/>
      </c>
      <c r="FF73" s="218" t="str">
        <f t="shared" si="573"/>
        <v/>
      </c>
      <c r="FG73" s="218" t="str">
        <f t="shared" si="573"/>
        <v/>
      </c>
      <c r="FH73" s="218" t="str">
        <f t="shared" si="573"/>
        <v/>
      </c>
      <c r="FI73" s="218" t="str">
        <f t="shared" si="573"/>
        <v/>
      </c>
      <c r="FJ73" s="218" t="str">
        <f t="shared" si="573"/>
        <v/>
      </c>
      <c r="FK73" s="218" t="str">
        <f t="shared" si="573"/>
        <v/>
      </c>
      <c r="FL73" s="218" t="str">
        <f t="shared" ref="FL73:HN73" si="574">IF(SUM(FL231,FL388,FL545,FL702,FL859)=0,"",SUM(FL231,FL388,FL545,FL702,FL859))</f>
        <v/>
      </c>
      <c r="FM73" s="218" t="str">
        <f t="shared" si="574"/>
        <v/>
      </c>
      <c r="FN73" s="218" t="str">
        <f t="shared" si="574"/>
        <v/>
      </c>
      <c r="FO73" s="218" t="str">
        <f t="shared" si="574"/>
        <v/>
      </c>
      <c r="FP73" s="218" t="str">
        <f t="shared" si="574"/>
        <v/>
      </c>
      <c r="FQ73" s="218" t="str">
        <f t="shared" si="574"/>
        <v/>
      </c>
      <c r="FR73" s="218" t="str">
        <f t="shared" si="574"/>
        <v/>
      </c>
      <c r="FS73" s="218" t="str">
        <f t="shared" si="574"/>
        <v/>
      </c>
      <c r="FT73" s="218" t="str">
        <f t="shared" si="574"/>
        <v/>
      </c>
      <c r="FU73" s="218" t="str">
        <f t="shared" si="574"/>
        <v/>
      </c>
      <c r="FV73" s="218" t="str">
        <f t="shared" si="574"/>
        <v/>
      </c>
      <c r="FW73" s="218" t="str">
        <f t="shared" si="574"/>
        <v/>
      </c>
      <c r="FX73" s="218" t="str">
        <f t="shared" si="574"/>
        <v/>
      </c>
      <c r="FY73" s="218" t="str">
        <f t="shared" si="574"/>
        <v/>
      </c>
      <c r="FZ73" s="218" t="str">
        <f t="shared" si="574"/>
        <v/>
      </c>
      <c r="GA73" s="218" t="str">
        <f t="shared" si="574"/>
        <v/>
      </c>
      <c r="GB73" s="218" t="str">
        <f t="shared" si="574"/>
        <v/>
      </c>
      <c r="GC73" s="218" t="str">
        <f t="shared" si="574"/>
        <v/>
      </c>
      <c r="GD73" s="218" t="str">
        <f t="shared" si="574"/>
        <v/>
      </c>
      <c r="GE73" s="218" t="str">
        <f t="shared" si="574"/>
        <v/>
      </c>
      <c r="GF73" s="218" t="str">
        <f t="shared" si="574"/>
        <v/>
      </c>
      <c r="GG73" s="218" t="str">
        <f t="shared" si="574"/>
        <v/>
      </c>
      <c r="GH73" s="218" t="str">
        <f t="shared" si="574"/>
        <v/>
      </c>
      <c r="GI73" s="218" t="str">
        <f t="shared" si="574"/>
        <v/>
      </c>
      <c r="GJ73" s="218" t="str">
        <f t="shared" si="574"/>
        <v/>
      </c>
      <c r="GK73" s="218" t="str">
        <f t="shared" si="574"/>
        <v/>
      </c>
      <c r="GL73" s="218" t="str">
        <f t="shared" si="574"/>
        <v/>
      </c>
      <c r="GM73" s="218" t="str">
        <f t="shared" si="574"/>
        <v/>
      </c>
      <c r="GN73" s="218" t="str">
        <f t="shared" si="574"/>
        <v/>
      </c>
      <c r="GO73" s="218" t="str">
        <f t="shared" si="574"/>
        <v/>
      </c>
      <c r="GP73" s="218" t="str">
        <f t="shared" si="574"/>
        <v/>
      </c>
      <c r="GQ73" s="218" t="str">
        <f t="shared" si="574"/>
        <v/>
      </c>
      <c r="GR73" s="218" t="str">
        <f t="shared" si="574"/>
        <v/>
      </c>
      <c r="GS73" s="218" t="str">
        <f t="shared" si="574"/>
        <v/>
      </c>
      <c r="GT73" s="218" t="str">
        <f t="shared" si="574"/>
        <v/>
      </c>
      <c r="GU73" s="218" t="str">
        <f t="shared" si="574"/>
        <v/>
      </c>
      <c r="GV73" s="218" t="str">
        <f t="shared" si="574"/>
        <v/>
      </c>
      <c r="GW73" s="218" t="str">
        <f t="shared" si="574"/>
        <v/>
      </c>
      <c r="GX73" s="218" t="str">
        <f t="shared" si="574"/>
        <v/>
      </c>
      <c r="GY73" s="218" t="str">
        <f t="shared" si="574"/>
        <v/>
      </c>
      <c r="GZ73" s="218" t="str">
        <f t="shared" si="574"/>
        <v/>
      </c>
      <c r="HA73" s="218" t="str">
        <f t="shared" si="574"/>
        <v/>
      </c>
      <c r="HB73" s="218" t="str">
        <f t="shared" si="574"/>
        <v/>
      </c>
      <c r="HC73" s="218" t="str">
        <f t="shared" si="574"/>
        <v/>
      </c>
      <c r="HD73" s="218" t="str">
        <f t="shared" si="574"/>
        <v/>
      </c>
      <c r="HE73" s="218" t="str">
        <f t="shared" si="574"/>
        <v/>
      </c>
      <c r="HF73" s="218" t="str">
        <f t="shared" si="574"/>
        <v/>
      </c>
      <c r="HG73" s="218" t="str">
        <f t="shared" si="574"/>
        <v/>
      </c>
      <c r="HH73" s="218" t="str">
        <f t="shared" si="574"/>
        <v/>
      </c>
      <c r="HI73" s="218" t="str">
        <f t="shared" si="574"/>
        <v/>
      </c>
      <c r="HJ73" s="218" t="str">
        <f t="shared" si="574"/>
        <v/>
      </c>
      <c r="HK73" s="218" t="str">
        <f t="shared" si="574"/>
        <v/>
      </c>
      <c r="HL73" s="218" t="str">
        <f t="shared" si="574"/>
        <v/>
      </c>
      <c r="HM73" s="218" t="str">
        <f t="shared" si="574"/>
        <v/>
      </c>
      <c r="HN73" s="218" t="str">
        <f t="shared" si="574"/>
        <v/>
      </c>
      <c r="HO73" s="218" t="str">
        <f t="shared" ref="HO73:HQ73" si="575">IF(SUM(HO231,HO388,HO545,HO702,HO859)=0,"",SUM(HO231,HO388,HO545,HO702,HO859))</f>
        <v/>
      </c>
      <c r="HP73" s="218" t="str">
        <f t="shared" si="575"/>
        <v/>
      </c>
      <c r="HQ73" s="218" t="str">
        <f t="shared" si="575"/>
        <v/>
      </c>
    </row>
    <row r="74" spans="1:225" s="73" customFormat="1" ht="18" hidden="1" customHeight="1" x14ac:dyDescent="0.25">
      <c r="A74" s="223" t="str">
        <f t="shared" ref="A74:B74" si="576">IF(A232="","",A232)</f>
        <v/>
      </c>
      <c r="B74" s="173" t="str">
        <f t="shared" si="576"/>
        <v/>
      </c>
      <c r="C74" s="218">
        <f t="shared" si="551"/>
        <v>0</v>
      </c>
      <c r="D74" s="218">
        <f t="shared" si="552"/>
        <v>0</v>
      </c>
      <c r="E74" s="219">
        <f t="shared" ref="E74:F74" si="577">IFERROR(AVERAGE(E232,E389,E546,E703,E860),"")</f>
        <v>0</v>
      </c>
      <c r="F74" s="219">
        <f t="shared" si="577"/>
        <v>0</v>
      </c>
      <c r="G74" s="176" t="str">
        <f t="shared" si="507"/>
        <v/>
      </c>
      <c r="H74" s="176" t="str">
        <f t="shared" si="507"/>
        <v/>
      </c>
      <c r="I74" s="226" t="str">
        <f t="shared" si="507"/>
        <v/>
      </c>
      <c r="J74" s="226" t="str">
        <f t="shared" si="507"/>
        <v/>
      </c>
      <c r="K74" s="227" t="str">
        <f t="shared" si="508"/>
        <v/>
      </c>
      <c r="L74" s="227">
        <f t="shared" si="508"/>
        <v>1</v>
      </c>
      <c r="M74" s="226" t="str">
        <f t="shared" si="509"/>
        <v/>
      </c>
      <c r="N74" s="226" t="str">
        <f t="shared" si="509"/>
        <v/>
      </c>
      <c r="O74" s="491"/>
      <c r="P74" s="218" t="str">
        <f t="shared" ref="P74:BI74" si="578">IF(SUM(P232,P389,P546,P703,P860)=0,"",SUM(P232,P389,P546,P703,P860))</f>
        <v/>
      </c>
      <c r="Q74" s="218" t="str">
        <f t="shared" si="578"/>
        <v/>
      </c>
      <c r="R74" s="218" t="str">
        <f t="shared" si="578"/>
        <v/>
      </c>
      <c r="S74" s="218" t="str">
        <f t="shared" si="578"/>
        <v/>
      </c>
      <c r="T74" s="218" t="str">
        <f t="shared" si="578"/>
        <v/>
      </c>
      <c r="U74" s="218" t="str">
        <f t="shared" si="578"/>
        <v/>
      </c>
      <c r="V74" s="218" t="str">
        <f t="shared" si="578"/>
        <v/>
      </c>
      <c r="W74" s="218" t="str">
        <f t="shared" si="578"/>
        <v/>
      </c>
      <c r="X74" s="218" t="str">
        <f t="shared" si="578"/>
        <v/>
      </c>
      <c r="Y74" s="218" t="str">
        <f t="shared" si="578"/>
        <v/>
      </c>
      <c r="Z74" s="218" t="str">
        <f t="shared" si="578"/>
        <v/>
      </c>
      <c r="AA74" s="218" t="str">
        <f t="shared" si="578"/>
        <v/>
      </c>
      <c r="AB74" s="218" t="str">
        <f t="shared" si="578"/>
        <v/>
      </c>
      <c r="AC74" s="218" t="str">
        <f t="shared" si="578"/>
        <v/>
      </c>
      <c r="AD74" s="218" t="str">
        <f t="shared" si="578"/>
        <v/>
      </c>
      <c r="AE74" s="218" t="str">
        <f t="shared" si="578"/>
        <v/>
      </c>
      <c r="AF74" s="218" t="str">
        <f t="shared" si="578"/>
        <v/>
      </c>
      <c r="AG74" s="218" t="str">
        <f t="shared" si="578"/>
        <v/>
      </c>
      <c r="AH74" s="218" t="str">
        <f t="shared" si="578"/>
        <v/>
      </c>
      <c r="AI74" s="218" t="str">
        <f t="shared" si="578"/>
        <v/>
      </c>
      <c r="AJ74" s="218" t="str">
        <f t="shared" si="578"/>
        <v/>
      </c>
      <c r="AK74" s="218" t="str">
        <f t="shared" si="578"/>
        <v/>
      </c>
      <c r="AL74" s="218" t="str">
        <f t="shared" si="578"/>
        <v/>
      </c>
      <c r="AM74" s="218" t="str">
        <f t="shared" si="578"/>
        <v/>
      </c>
      <c r="AN74" s="218" t="str">
        <f t="shared" si="578"/>
        <v/>
      </c>
      <c r="AO74" s="218" t="str">
        <f t="shared" si="578"/>
        <v/>
      </c>
      <c r="AP74" s="218" t="str">
        <f t="shared" si="578"/>
        <v/>
      </c>
      <c r="AQ74" s="218" t="str">
        <f t="shared" si="578"/>
        <v/>
      </c>
      <c r="AR74" s="218" t="str">
        <f t="shared" si="578"/>
        <v/>
      </c>
      <c r="AS74" s="218" t="str">
        <f t="shared" si="578"/>
        <v/>
      </c>
      <c r="AT74" s="218" t="str">
        <f t="shared" si="578"/>
        <v/>
      </c>
      <c r="AU74" s="218" t="str">
        <f t="shared" si="578"/>
        <v/>
      </c>
      <c r="AV74" s="218" t="str">
        <f t="shared" si="578"/>
        <v/>
      </c>
      <c r="AW74" s="218" t="str">
        <f t="shared" si="578"/>
        <v/>
      </c>
      <c r="AX74" s="218" t="str">
        <f t="shared" si="578"/>
        <v/>
      </c>
      <c r="AY74" s="218" t="str">
        <f t="shared" si="578"/>
        <v/>
      </c>
      <c r="AZ74" s="218" t="str">
        <f t="shared" si="578"/>
        <v/>
      </c>
      <c r="BA74" s="218" t="str">
        <f t="shared" si="578"/>
        <v/>
      </c>
      <c r="BB74" s="218" t="str">
        <f t="shared" si="578"/>
        <v/>
      </c>
      <c r="BC74" s="218" t="str">
        <f t="shared" si="578"/>
        <v/>
      </c>
      <c r="BD74" s="218" t="str">
        <f t="shared" si="578"/>
        <v/>
      </c>
      <c r="BE74" s="218" t="str">
        <f t="shared" si="578"/>
        <v/>
      </c>
      <c r="BF74" s="218" t="str">
        <f t="shared" si="578"/>
        <v/>
      </c>
      <c r="BG74" s="218" t="str">
        <f t="shared" si="578"/>
        <v/>
      </c>
      <c r="BH74" s="218" t="str">
        <f t="shared" si="578"/>
        <v/>
      </c>
      <c r="BI74" s="218" t="str">
        <f t="shared" si="578"/>
        <v/>
      </c>
      <c r="BJ74" s="218" t="str">
        <f t="shared" ref="BJ74:DU74" si="579">IF(SUM(BJ232,BJ389,BJ546,BJ703,BJ860)=0,"",SUM(BJ232,BJ389,BJ546,BJ703,BJ860))</f>
        <v/>
      </c>
      <c r="BK74" s="218" t="str">
        <f t="shared" si="579"/>
        <v/>
      </c>
      <c r="BL74" s="218" t="str">
        <f t="shared" si="579"/>
        <v/>
      </c>
      <c r="BM74" s="218" t="str">
        <f t="shared" si="579"/>
        <v/>
      </c>
      <c r="BN74" s="218" t="str">
        <f t="shared" si="579"/>
        <v/>
      </c>
      <c r="BO74" s="218" t="str">
        <f t="shared" si="579"/>
        <v/>
      </c>
      <c r="BP74" s="218" t="str">
        <f t="shared" si="579"/>
        <v/>
      </c>
      <c r="BQ74" s="218" t="str">
        <f t="shared" si="579"/>
        <v/>
      </c>
      <c r="BR74" s="218" t="str">
        <f t="shared" si="579"/>
        <v/>
      </c>
      <c r="BS74" s="218" t="str">
        <f t="shared" si="579"/>
        <v/>
      </c>
      <c r="BT74" s="218" t="str">
        <f t="shared" si="579"/>
        <v/>
      </c>
      <c r="BU74" s="218" t="str">
        <f t="shared" si="579"/>
        <v/>
      </c>
      <c r="BV74" s="218" t="str">
        <f t="shared" si="579"/>
        <v/>
      </c>
      <c r="BW74" s="218" t="str">
        <f t="shared" si="579"/>
        <v/>
      </c>
      <c r="BX74" s="218" t="str">
        <f t="shared" si="579"/>
        <v/>
      </c>
      <c r="BY74" s="218" t="str">
        <f t="shared" si="579"/>
        <v/>
      </c>
      <c r="BZ74" s="218" t="str">
        <f t="shared" si="579"/>
        <v/>
      </c>
      <c r="CA74" s="218" t="str">
        <f t="shared" si="579"/>
        <v/>
      </c>
      <c r="CB74" s="218" t="str">
        <f t="shared" si="579"/>
        <v/>
      </c>
      <c r="CC74" s="218" t="str">
        <f t="shared" si="579"/>
        <v/>
      </c>
      <c r="CD74" s="218" t="str">
        <f t="shared" si="579"/>
        <v/>
      </c>
      <c r="CE74" s="218" t="str">
        <f t="shared" si="579"/>
        <v/>
      </c>
      <c r="CF74" s="218" t="str">
        <f t="shared" si="579"/>
        <v/>
      </c>
      <c r="CG74" s="218" t="str">
        <f t="shared" si="579"/>
        <v/>
      </c>
      <c r="CH74" s="218" t="str">
        <f t="shared" si="579"/>
        <v/>
      </c>
      <c r="CI74" s="218" t="str">
        <f t="shared" si="579"/>
        <v/>
      </c>
      <c r="CJ74" s="218" t="str">
        <f t="shared" si="579"/>
        <v/>
      </c>
      <c r="CK74" s="218" t="str">
        <f t="shared" si="579"/>
        <v/>
      </c>
      <c r="CL74" s="218" t="str">
        <f t="shared" si="579"/>
        <v/>
      </c>
      <c r="CM74" s="218" t="str">
        <f t="shared" si="579"/>
        <v/>
      </c>
      <c r="CN74" s="218" t="str">
        <f t="shared" si="579"/>
        <v/>
      </c>
      <c r="CO74" s="218" t="str">
        <f t="shared" si="579"/>
        <v/>
      </c>
      <c r="CP74" s="218" t="str">
        <f t="shared" si="579"/>
        <v/>
      </c>
      <c r="CQ74" s="218" t="str">
        <f t="shared" si="579"/>
        <v/>
      </c>
      <c r="CR74" s="218" t="str">
        <f t="shared" si="579"/>
        <v/>
      </c>
      <c r="CS74" s="218" t="str">
        <f t="shared" si="579"/>
        <v/>
      </c>
      <c r="CT74" s="218" t="str">
        <f t="shared" si="579"/>
        <v/>
      </c>
      <c r="CU74" s="218" t="str">
        <f t="shared" si="579"/>
        <v/>
      </c>
      <c r="CV74" s="218" t="str">
        <f t="shared" si="579"/>
        <v/>
      </c>
      <c r="CW74" s="218" t="str">
        <f t="shared" si="579"/>
        <v/>
      </c>
      <c r="CX74" s="218" t="str">
        <f t="shared" si="579"/>
        <v/>
      </c>
      <c r="CY74" s="218" t="str">
        <f t="shared" si="579"/>
        <v/>
      </c>
      <c r="CZ74" s="218" t="str">
        <f t="shared" si="579"/>
        <v/>
      </c>
      <c r="DA74" s="218" t="str">
        <f t="shared" si="579"/>
        <v/>
      </c>
      <c r="DB74" s="218" t="str">
        <f t="shared" si="579"/>
        <v/>
      </c>
      <c r="DC74" s="218" t="str">
        <f t="shared" si="579"/>
        <v/>
      </c>
      <c r="DD74" s="218" t="str">
        <f t="shared" si="579"/>
        <v/>
      </c>
      <c r="DE74" s="218" t="str">
        <f t="shared" si="579"/>
        <v/>
      </c>
      <c r="DF74" s="218" t="str">
        <f t="shared" si="579"/>
        <v/>
      </c>
      <c r="DG74" s="218" t="str">
        <f t="shared" si="579"/>
        <v/>
      </c>
      <c r="DH74" s="218" t="str">
        <f t="shared" si="579"/>
        <v/>
      </c>
      <c r="DI74" s="218" t="str">
        <f t="shared" si="579"/>
        <v/>
      </c>
      <c r="DJ74" s="218" t="str">
        <f t="shared" si="579"/>
        <v/>
      </c>
      <c r="DK74" s="218" t="str">
        <f t="shared" si="579"/>
        <v/>
      </c>
      <c r="DL74" s="218" t="str">
        <f t="shared" si="579"/>
        <v/>
      </c>
      <c r="DM74" s="218" t="str">
        <f t="shared" si="579"/>
        <v/>
      </c>
      <c r="DN74" s="218" t="str">
        <f t="shared" si="579"/>
        <v/>
      </c>
      <c r="DO74" s="218" t="str">
        <f t="shared" si="579"/>
        <v/>
      </c>
      <c r="DP74" s="218" t="str">
        <f t="shared" si="579"/>
        <v/>
      </c>
      <c r="DQ74" s="218" t="str">
        <f t="shared" si="579"/>
        <v/>
      </c>
      <c r="DR74" s="218" t="str">
        <f t="shared" si="579"/>
        <v/>
      </c>
      <c r="DS74" s="218" t="str">
        <f t="shared" si="579"/>
        <v/>
      </c>
      <c r="DT74" s="218" t="str">
        <f t="shared" si="579"/>
        <v/>
      </c>
      <c r="DU74" s="218" t="str">
        <f t="shared" si="579"/>
        <v/>
      </c>
      <c r="DV74" s="218" t="str">
        <f t="shared" ref="DV74:EK74" si="580">IF(SUM(DV232,DV389,DV546,DV703,DV860)=0,"",SUM(DV232,DV389,DV546,DV703,DV860))</f>
        <v/>
      </c>
      <c r="DW74" s="218" t="str">
        <f t="shared" si="580"/>
        <v/>
      </c>
      <c r="DX74" s="218" t="str">
        <f t="shared" si="580"/>
        <v/>
      </c>
      <c r="DY74" s="218" t="str">
        <f t="shared" si="580"/>
        <v/>
      </c>
      <c r="DZ74" s="218" t="str">
        <f t="shared" si="580"/>
        <v/>
      </c>
      <c r="EA74" s="218" t="str">
        <f t="shared" si="580"/>
        <v/>
      </c>
      <c r="EB74" s="218" t="str">
        <f t="shared" si="580"/>
        <v/>
      </c>
      <c r="EC74" s="218" t="str">
        <f t="shared" si="580"/>
        <v/>
      </c>
      <c r="ED74" s="218" t="str">
        <f t="shared" si="580"/>
        <v/>
      </c>
      <c r="EE74" s="218" t="str">
        <f t="shared" si="580"/>
        <v/>
      </c>
      <c r="EF74" s="218" t="str">
        <f t="shared" si="580"/>
        <v/>
      </c>
      <c r="EG74" s="218" t="str">
        <f t="shared" si="580"/>
        <v/>
      </c>
      <c r="EH74" s="218" t="str">
        <f t="shared" si="580"/>
        <v/>
      </c>
      <c r="EI74" s="218" t="str">
        <f t="shared" si="580"/>
        <v/>
      </c>
      <c r="EJ74" s="218" t="str">
        <f t="shared" si="580"/>
        <v/>
      </c>
      <c r="EK74" s="218" t="str">
        <f t="shared" si="580"/>
        <v/>
      </c>
      <c r="EL74" s="218" t="str">
        <f t="shared" ref="EL74:FK74" si="581">IF(SUM(EL232,EL389,EL546,EL703,EL860)=0,"",SUM(EL232,EL389,EL546,EL703,EL860))</f>
        <v/>
      </c>
      <c r="EM74" s="218" t="str">
        <f t="shared" si="581"/>
        <v/>
      </c>
      <c r="EN74" s="218" t="str">
        <f t="shared" si="581"/>
        <v/>
      </c>
      <c r="EO74" s="218" t="str">
        <f t="shared" si="581"/>
        <v/>
      </c>
      <c r="EP74" s="218" t="str">
        <f t="shared" si="581"/>
        <v/>
      </c>
      <c r="EQ74" s="218" t="str">
        <f t="shared" si="581"/>
        <v/>
      </c>
      <c r="ER74" s="218" t="str">
        <f t="shared" si="581"/>
        <v/>
      </c>
      <c r="ES74" s="218" t="str">
        <f t="shared" si="581"/>
        <v/>
      </c>
      <c r="ET74" s="218" t="str">
        <f t="shared" si="581"/>
        <v/>
      </c>
      <c r="EU74" s="218" t="str">
        <f t="shared" si="581"/>
        <v/>
      </c>
      <c r="EV74" s="218" t="str">
        <f t="shared" si="581"/>
        <v/>
      </c>
      <c r="EW74" s="218" t="str">
        <f t="shared" si="581"/>
        <v/>
      </c>
      <c r="EX74" s="218" t="str">
        <f t="shared" si="581"/>
        <v/>
      </c>
      <c r="EY74" s="218" t="str">
        <f t="shared" si="581"/>
        <v/>
      </c>
      <c r="EZ74" s="218" t="str">
        <f t="shared" si="581"/>
        <v/>
      </c>
      <c r="FA74" s="218" t="str">
        <f t="shared" si="581"/>
        <v/>
      </c>
      <c r="FB74" s="218" t="str">
        <f t="shared" si="581"/>
        <v/>
      </c>
      <c r="FC74" s="218" t="str">
        <f t="shared" si="581"/>
        <v/>
      </c>
      <c r="FD74" s="218" t="str">
        <f t="shared" si="581"/>
        <v/>
      </c>
      <c r="FE74" s="218" t="str">
        <f t="shared" si="581"/>
        <v/>
      </c>
      <c r="FF74" s="218" t="str">
        <f t="shared" si="581"/>
        <v/>
      </c>
      <c r="FG74" s="218" t="str">
        <f t="shared" si="581"/>
        <v/>
      </c>
      <c r="FH74" s="218" t="str">
        <f t="shared" si="581"/>
        <v/>
      </c>
      <c r="FI74" s="218" t="str">
        <f t="shared" si="581"/>
        <v/>
      </c>
      <c r="FJ74" s="218" t="str">
        <f t="shared" si="581"/>
        <v/>
      </c>
      <c r="FK74" s="218" t="str">
        <f t="shared" si="581"/>
        <v/>
      </c>
      <c r="FL74" s="218" t="str">
        <f t="shared" ref="FL74:HN74" si="582">IF(SUM(FL232,FL389,FL546,FL703,FL860)=0,"",SUM(FL232,FL389,FL546,FL703,FL860))</f>
        <v/>
      </c>
      <c r="FM74" s="218" t="str">
        <f t="shared" si="582"/>
        <v/>
      </c>
      <c r="FN74" s="218" t="str">
        <f t="shared" si="582"/>
        <v/>
      </c>
      <c r="FO74" s="218" t="str">
        <f t="shared" si="582"/>
        <v/>
      </c>
      <c r="FP74" s="218" t="str">
        <f t="shared" si="582"/>
        <v/>
      </c>
      <c r="FQ74" s="218" t="str">
        <f t="shared" si="582"/>
        <v/>
      </c>
      <c r="FR74" s="218" t="str">
        <f t="shared" si="582"/>
        <v/>
      </c>
      <c r="FS74" s="218" t="str">
        <f t="shared" si="582"/>
        <v/>
      </c>
      <c r="FT74" s="218" t="str">
        <f t="shared" si="582"/>
        <v/>
      </c>
      <c r="FU74" s="218" t="str">
        <f t="shared" si="582"/>
        <v/>
      </c>
      <c r="FV74" s="218" t="str">
        <f t="shared" si="582"/>
        <v/>
      </c>
      <c r="FW74" s="218" t="str">
        <f t="shared" si="582"/>
        <v/>
      </c>
      <c r="FX74" s="218" t="str">
        <f t="shared" si="582"/>
        <v/>
      </c>
      <c r="FY74" s="218" t="str">
        <f t="shared" si="582"/>
        <v/>
      </c>
      <c r="FZ74" s="218" t="str">
        <f t="shared" si="582"/>
        <v/>
      </c>
      <c r="GA74" s="218" t="str">
        <f t="shared" si="582"/>
        <v/>
      </c>
      <c r="GB74" s="218" t="str">
        <f t="shared" si="582"/>
        <v/>
      </c>
      <c r="GC74" s="218" t="str">
        <f t="shared" si="582"/>
        <v/>
      </c>
      <c r="GD74" s="218" t="str">
        <f t="shared" si="582"/>
        <v/>
      </c>
      <c r="GE74" s="218" t="str">
        <f t="shared" si="582"/>
        <v/>
      </c>
      <c r="GF74" s="218" t="str">
        <f t="shared" si="582"/>
        <v/>
      </c>
      <c r="GG74" s="218" t="str">
        <f t="shared" si="582"/>
        <v/>
      </c>
      <c r="GH74" s="218" t="str">
        <f t="shared" si="582"/>
        <v/>
      </c>
      <c r="GI74" s="218" t="str">
        <f t="shared" si="582"/>
        <v/>
      </c>
      <c r="GJ74" s="218" t="str">
        <f t="shared" si="582"/>
        <v/>
      </c>
      <c r="GK74" s="218" t="str">
        <f t="shared" si="582"/>
        <v/>
      </c>
      <c r="GL74" s="218" t="str">
        <f t="shared" si="582"/>
        <v/>
      </c>
      <c r="GM74" s="218" t="str">
        <f t="shared" si="582"/>
        <v/>
      </c>
      <c r="GN74" s="218" t="str">
        <f t="shared" si="582"/>
        <v/>
      </c>
      <c r="GO74" s="218" t="str">
        <f t="shared" si="582"/>
        <v/>
      </c>
      <c r="GP74" s="218" t="str">
        <f t="shared" si="582"/>
        <v/>
      </c>
      <c r="GQ74" s="218" t="str">
        <f t="shared" si="582"/>
        <v/>
      </c>
      <c r="GR74" s="218" t="str">
        <f t="shared" si="582"/>
        <v/>
      </c>
      <c r="GS74" s="218" t="str">
        <f t="shared" si="582"/>
        <v/>
      </c>
      <c r="GT74" s="218" t="str">
        <f t="shared" si="582"/>
        <v/>
      </c>
      <c r="GU74" s="218" t="str">
        <f t="shared" si="582"/>
        <v/>
      </c>
      <c r="GV74" s="218" t="str">
        <f t="shared" si="582"/>
        <v/>
      </c>
      <c r="GW74" s="218" t="str">
        <f t="shared" si="582"/>
        <v/>
      </c>
      <c r="GX74" s="218" t="str">
        <f t="shared" si="582"/>
        <v/>
      </c>
      <c r="GY74" s="218" t="str">
        <f t="shared" si="582"/>
        <v/>
      </c>
      <c r="GZ74" s="218" t="str">
        <f t="shared" si="582"/>
        <v/>
      </c>
      <c r="HA74" s="218" t="str">
        <f t="shared" si="582"/>
        <v/>
      </c>
      <c r="HB74" s="218" t="str">
        <f t="shared" si="582"/>
        <v/>
      </c>
      <c r="HC74" s="218" t="str">
        <f t="shared" si="582"/>
        <v/>
      </c>
      <c r="HD74" s="218" t="str">
        <f t="shared" si="582"/>
        <v/>
      </c>
      <c r="HE74" s="218" t="str">
        <f t="shared" si="582"/>
        <v/>
      </c>
      <c r="HF74" s="218" t="str">
        <f t="shared" si="582"/>
        <v/>
      </c>
      <c r="HG74" s="218" t="str">
        <f t="shared" si="582"/>
        <v/>
      </c>
      <c r="HH74" s="218" t="str">
        <f t="shared" si="582"/>
        <v/>
      </c>
      <c r="HI74" s="218" t="str">
        <f t="shared" si="582"/>
        <v/>
      </c>
      <c r="HJ74" s="218" t="str">
        <f t="shared" si="582"/>
        <v/>
      </c>
      <c r="HK74" s="218" t="str">
        <f t="shared" si="582"/>
        <v/>
      </c>
      <c r="HL74" s="218" t="str">
        <f t="shared" si="582"/>
        <v/>
      </c>
      <c r="HM74" s="218" t="str">
        <f t="shared" si="582"/>
        <v/>
      </c>
      <c r="HN74" s="218" t="str">
        <f t="shared" si="582"/>
        <v/>
      </c>
      <c r="HO74" s="218" t="str">
        <f t="shared" ref="HO74:HQ74" si="583">IF(SUM(HO232,HO389,HO546,HO703,HO860)=0,"",SUM(HO232,HO389,HO546,HO703,HO860))</f>
        <v/>
      </c>
      <c r="HP74" s="218" t="str">
        <f t="shared" si="583"/>
        <v/>
      </c>
      <c r="HQ74" s="218" t="str">
        <f t="shared" si="583"/>
        <v/>
      </c>
    </row>
    <row r="75" spans="1:225" s="73" customFormat="1" ht="18" hidden="1" customHeight="1" x14ac:dyDescent="0.25">
      <c r="A75" s="223" t="str">
        <f t="shared" ref="A75:B75" si="584">IF(A233="","",A233)</f>
        <v/>
      </c>
      <c r="B75" s="173" t="str">
        <f t="shared" si="584"/>
        <v/>
      </c>
      <c r="C75" s="218">
        <f t="shared" si="551"/>
        <v>0</v>
      </c>
      <c r="D75" s="218">
        <f t="shared" si="552"/>
        <v>0</v>
      </c>
      <c r="E75" s="219">
        <f t="shared" ref="E75:F75" si="585">IFERROR(AVERAGE(E233,E390,E547,E704,E861),"")</f>
        <v>0</v>
      </c>
      <c r="F75" s="219">
        <f t="shared" si="585"/>
        <v>0</v>
      </c>
      <c r="G75" s="176" t="str">
        <f t="shared" si="507"/>
        <v/>
      </c>
      <c r="H75" s="176" t="str">
        <f t="shared" si="507"/>
        <v/>
      </c>
      <c r="I75" s="226" t="str">
        <f t="shared" si="507"/>
        <v/>
      </c>
      <c r="J75" s="226" t="str">
        <f t="shared" si="507"/>
        <v/>
      </c>
      <c r="K75" s="227" t="str">
        <f t="shared" si="508"/>
        <v/>
      </c>
      <c r="L75" s="227">
        <f t="shared" si="508"/>
        <v>1</v>
      </c>
      <c r="M75" s="226" t="str">
        <f t="shared" si="509"/>
        <v/>
      </c>
      <c r="N75" s="226" t="str">
        <f t="shared" si="509"/>
        <v/>
      </c>
      <c r="O75" s="491"/>
      <c r="P75" s="218" t="str">
        <f t="shared" ref="P75:BI75" si="586">IF(SUM(P233,P390,P547,P704,P861)=0,"",SUM(P233,P390,P547,P704,P861))</f>
        <v/>
      </c>
      <c r="Q75" s="218" t="str">
        <f t="shared" si="586"/>
        <v/>
      </c>
      <c r="R75" s="218" t="str">
        <f t="shared" si="586"/>
        <v/>
      </c>
      <c r="S75" s="218" t="str">
        <f t="shared" si="586"/>
        <v/>
      </c>
      <c r="T75" s="218" t="str">
        <f t="shared" si="586"/>
        <v/>
      </c>
      <c r="U75" s="218" t="str">
        <f t="shared" si="586"/>
        <v/>
      </c>
      <c r="V75" s="218" t="str">
        <f t="shared" si="586"/>
        <v/>
      </c>
      <c r="W75" s="218" t="str">
        <f t="shared" si="586"/>
        <v/>
      </c>
      <c r="X75" s="218" t="str">
        <f t="shared" si="586"/>
        <v/>
      </c>
      <c r="Y75" s="218" t="str">
        <f t="shared" si="586"/>
        <v/>
      </c>
      <c r="Z75" s="218" t="str">
        <f t="shared" si="586"/>
        <v/>
      </c>
      <c r="AA75" s="218" t="str">
        <f t="shared" si="586"/>
        <v/>
      </c>
      <c r="AB75" s="218" t="str">
        <f t="shared" si="586"/>
        <v/>
      </c>
      <c r="AC75" s="218" t="str">
        <f t="shared" si="586"/>
        <v/>
      </c>
      <c r="AD75" s="218" t="str">
        <f t="shared" si="586"/>
        <v/>
      </c>
      <c r="AE75" s="218" t="str">
        <f t="shared" si="586"/>
        <v/>
      </c>
      <c r="AF75" s="218" t="str">
        <f t="shared" si="586"/>
        <v/>
      </c>
      <c r="AG75" s="218" t="str">
        <f t="shared" si="586"/>
        <v/>
      </c>
      <c r="AH75" s="218" t="str">
        <f t="shared" si="586"/>
        <v/>
      </c>
      <c r="AI75" s="218" t="str">
        <f t="shared" si="586"/>
        <v/>
      </c>
      <c r="AJ75" s="218" t="str">
        <f t="shared" si="586"/>
        <v/>
      </c>
      <c r="AK75" s="218" t="str">
        <f t="shared" si="586"/>
        <v/>
      </c>
      <c r="AL75" s="218" t="str">
        <f t="shared" si="586"/>
        <v/>
      </c>
      <c r="AM75" s="218" t="str">
        <f t="shared" si="586"/>
        <v/>
      </c>
      <c r="AN75" s="218" t="str">
        <f t="shared" si="586"/>
        <v/>
      </c>
      <c r="AO75" s="218" t="str">
        <f t="shared" si="586"/>
        <v/>
      </c>
      <c r="AP75" s="218" t="str">
        <f t="shared" si="586"/>
        <v/>
      </c>
      <c r="AQ75" s="218" t="str">
        <f t="shared" si="586"/>
        <v/>
      </c>
      <c r="AR75" s="218" t="str">
        <f t="shared" si="586"/>
        <v/>
      </c>
      <c r="AS75" s="218" t="str">
        <f t="shared" si="586"/>
        <v/>
      </c>
      <c r="AT75" s="218" t="str">
        <f t="shared" si="586"/>
        <v/>
      </c>
      <c r="AU75" s="218" t="str">
        <f t="shared" si="586"/>
        <v/>
      </c>
      <c r="AV75" s="218" t="str">
        <f t="shared" si="586"/>
        <v/>
      </c>
      <c r="AW75" s="218" t="str">
        <f t="shared" si="586"/>
        <v/>
      </c>
      <c r="AX75" s="218" t="str">
        <f t="shared" si="586"/>
        <v/>
      </c>
      <c r="AY75" s="218" t="str">
        <f t="shared" si="586"/>
        <v/>
      </c>
      <c r="AZ75" s="218" t="str">
        <f t="shared" si="586"/>
        <v/>
      </c>
      <c r="BA75" s="218" t="str">
        <f t="shared" si="586"/>
        <v/>
      </c>
      <c r="BB75" s="218" t="str">
        <f t="shared" si="586"/>
        <v/>
      </c>
      <c r="BC75" s="218" t="str">
        <f t="shared" si="586"/>
        <v/>
      </c>
      <c r="BD75" s="218" t="str">
        <f t="shared" si="586"/>
        <v/>
      </c>
      <c r="BE75" s="218" t="str">
        <f t="shared" si="586"/>
        <v/>
      </c>
      <c r="BF75" s="218" t="str">
        <f t="shared" si="586"/>
        <v/>
      </c>
      <c r="BG75" s="218" t="str">
        <f t="shared" si="586"/>
        <v/>
      </c>
      <c r="BH75" s="218" t="str">
        <f t="shared" si="586"/>
        <v/>
      </c>
      <c r="BI75" s="218" t="str">
        <f t="shared" si="586"/>
        <v/>
      </c>
      <c r="BJ75" s="218" t="str">
        <f t="shared" ref="BJ75:DU75" si="587">IF(SUM(BJ233,BJ390,BJ547,BJ704,BJ861)=0,"",SUM(BJ233,BJ390,BJ547,BJ704,BJ861))</f>
        <v/>
      </c>
      <c r="BK75" s="218" t="str">
        <f t="shared" si="587"/>
        <v/>
      </c>
      <c r="BL75" s="218" t="str">
        <f t="shared" si="587"/>
        <v/>
      </c>
      <c r="BM75" s="218" t="str">
        <f t="shared" si="587"/>
        <v/>
      </c>
      <c r="BN75" s="218" t="str">
        <f t="shared" si="587"/>
        <v/>
      </c>
      <c r="BO75" s="218" t="str">
        <f t="shared" si="587"/>
        <v/>
      </c>
      <c r="BP75" s="218" t="str">
        <f t="shared" si="587"/>
        <v/>
      </c>
      <c r="BQ75" s="218" t="str">
        <f t="shared" si="587"/>
        <v/>
      </c>
      <c r="BR75" s="218" t="str">
        <f t="shared" si="587"/>
        <v/>
      </c>
      <c r="BS75" s="218" t="str">
        <f t="shared" si="587"/>
        <v/>
      </c>
      <c r="BT75" s="218" t="str">
        <f t="shared" si="587"/>
        <v/>
      </c>
      <c r="BU75" s="218" t="str">
        <f t="shared" si="587"/>
        <v/>
      </c>
      <c r="BV75" s="218" t="str">
        <f t="shared" si="587"/>
        <v/>
      </c>
      <c r="BW75" s="218" t="str">
        <f t="shared" si="587"/>
        <v/>
      </c>
      <c r="BX75" s="218" t="str">
        <f t="shared" si="587"/>
        <v/>
      </c>
      <c r="BY75" s="218" t="str">
        <f t="shared" si="587"/>
        <v/>
      </c>
      <c r="BZ75" s="218" t="str">
        <f t="shared" si="587"/>
        <v/>
      </c>
      <c r="CA75" s="218" t="str">
        <f t="shared" si="587"/>
        <v/>
      </c>
      <c r="CB75" s="218" t="str">
        <f t="shared" si="587"/>
        <v/>
      </c>
      <c r="CC75" s="218" t="str">
        <f t="shared" si="587"/>
        <v/>
      </c>
      <c r="CD75" s="218" t="str">
        <f t="shared" si="587"/>
        <v/>
      </c>
      <c r="CE75" s="218" t="str">
        <f t="shared" si="587"/>
        <v/>
      </c>
      <c r="CF75" s="218" t="str">
        <f t="shared" si="587"/>
        <v/>
      </c>
      <c r="CG75" s="218" t="str">
        <f t="shared" si="587"/>
        <v/>
      </c>
      <c r="CH75" s="218" t="str">
        <f t="shared" si="587"/>
        <v/>
      </c>
      <c r="CI75" s="218" t="str">
        <f t="shared" si="587"/>
        <v/>
      </c>
      <c r="CJ75" s="218" t="str">
        <f t="shared" si="587"/>
        <v/>
      </c>
      <c r="CK75" s="218" t="str">
        <f t="shared" si="587"/>
        <v/>
      </c>
      <c r="CL75" s="218" t="str">
        <f t="shared" si="587"/>
        <v/>
      </c>
      <c r="CM75" s="218" t="str">
        <f t="shared" si="587"/>
        <v/>
      </c>
      <c r="CN75" s="218" t="str">
        <f t="shared" si="587"/>
        <v/>
      </c>
      <c r="CO75" s="218" t="str">
        <f t="shared" si="587"/>
        <v/>
      </c>
      <c r="CP75" s="218" t="str">
        <f t="shared" si="587"/>
        <v/>
      </c>
      <c r="CQ75" s="218" t="str">
        <f t="shared" si="587"/>
        <v/>
      </c>
      <c r="CR75" s="218" t="str">
        <f t="shared" si="587"/>
        <v/>
      </c>
      <c r="CS75" s="218" t="str">
        <f t="shared" si="587"/>
        <v/>
      </c>
      <c r="CT75" s="218" t="str">
        <f t="shared" si="587"/>
        <v/>
      </c>
      <c r="CU75" s="218" t="str">
        <f t="shared" si="587"/>
        <v/>
      </c>
      <c r="CV75" s="218" t="str">
        <f t="shared" si="587"/>
        <v/>
      </c>
      <c r="CW75" s="218" t="str">
        <f t="shared" si="587"/>
        <v/>
      </c>
      <c r="CX75" s="218" t="str">
        <f t="shared" si="587"/>
        <v/>
      </c>
      <c r="CY75" s="218" t="str">
        <f t="shared" si="587"/>
        <v/>
      </c>
      <c r="CZ75" s="218" t="str">
        <f t="shared" si="587"/>
        <v/>
      </c>
      <c r="DA75" s="218" t="str">
        <f t="shared" si="587"/>
        <v/>
      </c>
      <c r="DB75" s="218" t="str">
        <f t="shared" si="587"/>
        <v/>
      </c>
      <c r="DC75" s="218" t="str">
        <f t="shared" si="587"/>
        <v/>
      </c>
      <c r="DD75" s="218" t="str">
        <f t="shared" si="587"/>
        <v/>
      </c>
      <c r="DE75" s="218" t="str">
        <f t="shared" si="587"/>
        <v/>
      </c>
      <c r="DF75" s="218" t="str">
        <f t="shared" si="587"/>
        <v/>
      </c>
      <c r="DG75" s="218" t="str">
        <f t="shared" si="587"/>
        <v/>
      </c>
      <c r="DH75" s="218" t="str">
        <f t="shared" si="587"/>
        <v/>
      </c>
      <c r="DI75" s="218" t="str">
        <f t="shared" si="587"/>
        <v/>
      </c>
      <c r="DJ75" s="218" t="str">
        <f t="shared" si="587"/>
        <v/>
      </c>
      <c r="DK75" s="218" t="str">
        <f t="shared" si="587"/>
        <v/>
      </c>
      <c r="DL75" s="218" t="str">
        <f t="shared" si="587"/>
        <v/>
      </c>
      <c r="DM75" s="218" t="str">
        <f t="shared" si="587"/>
        <v/>
      </c>
      <c r="DN75" s="218" t="str">
        <f t="shared" si="587"/>
        <v/>
      </c>
      <c r="DO75" s="218" t="str">
        <f t="shared" si="587"/>
        <v/>
      </c>
      <c r="DP75" s="218" t="str">
        <f t="shared" si="587"/>
        <v/>
      </c>
      <c r="DQ75" s="218" t="str">
        <f t="shared" si="587"/>
        <v/>
      </c>
      <c r="DR75" s="218" t="str">
        <f t="shared" si="587"/>
        <v/>
      </c>
      <c r="DS75" s="218" t="str">
        <f t="shared" si="587"/>
        <v/>
      </c>
      <c r="DT75" s="218" t="str">
        <f t="shared" si="587"/>
        <v/>
      </c>
      <c r="DU75" s="218" t="str">
        <f t="shared" si="587"/>
        <v/>
      </c>
      <c r="DV75" s="218" t="str">
        <f t="shared" ref="DV75:EK75" si="588">IF(SUM(DV233,DV390,DV547,DV704,DV861)=0,"",SUM(DV233,DV390,DV547,DV704,DV861))</f>
        <v/>
      </c>
      <c r="DW75" s="218" t="str">
        <f t="shared" si="588"/>
        <v/>
      </c>
      <c r="DX75" s="218" t="str">
        <f t="shared" si="588"/>
        <v/>
      </c>
      <c r="DY75" s="218" t="str">
        <f t="shared" si="588"/>
        <v/>
      </c>
      <c r="DZ75" s="218" t="str">
        <f t="shared" si="588"/>
        <v/>
      </c>
      <c r="EA75" s="218" t="str">
        <f t="shared" si="588"/>
        <v/>
      </c>
      <c r="EB75" s="218" t="str">
        <f t="shared" si="588"/>
        <v/>
      </c>
      <c r="EC75" s="218" t="str">
        <f t="shared" si="588"/>
        <v/>
      </c>
      <c r="ED75" s="218" t="str">
        <f t="shared" si="588"/>
        <v/>
      </c>
      <c r="EE75" s="218" t="str">
        <f t="shared" si="588"/>
        <v/>
      </c>
      <c r="EF75" s="218" t="str">
        <f t="shared" si="588"/>
        <v/>
      </c>
      <c r="EG75" s="218" t="str">
        <f t="shared" si="588"/>
        <v/>
      </c>
      <c r="EH75" s="218" t="str">
        <f t="shared" si="588"/>
        <v/>
      </c>
      <c r="EI75" s="218" t="str">
        <f t="shared" si="588"/>
        <v/>
      </c>
      <c r="EJ75" s="218" t="str">
        <f t="shared" si="588"/>
        <v/>
      </c>
      <c r="EK75" s="218" t="str">
        <f t="shared" si="588"/>
        <v/>
      </c>
      <c r="EL75" s="218" t="str">
        <f t="shared" ref="EL75:FK75" si="589">IF(SUM(EL233,EL390,EL547,EL704,EL861)=0,"",SUM(EL233,EL390,EL547,EL704,EL861))</f>
        <v/>
      </c>
      <c r="EM75" s="218" t="str">
        <f t="shared" si="589"/>
        <v/>
      </c>
      <c r="EN75" s="218" t="str">
        <f t="shared" si="589"/>
        <v/>
      </c>
      <c r="EO75" s="218" t="str">
        <f t="shared" si="589"/>
        <v/>
      </c>
      <c r="EP75" s="218" t="str">
        <f t="shared" si="589"/>
        <v/>
      </c>
      <c r="EQ75" s="218" t="str">
        <f t="shared" si="589"/>
        <v/>
      </c>
      <c r="ER75" s="218" t="str">
        <f t="shared" si="589"/>
        <v/>
      </c>
      <c r="ES75" s="218" t="str">
        <f t="shared" si="589"/>
        <v/>
      </c>
      <c r="ET75" s="218" t="str">
        <f t="shared" si="589"/>
        <v/>
      </c>
      <c r="EU75" s="218" t="str">
        <f t="shared" si="589"/>
        <v/>
      </c>
      <c r="EV75" s="218" t="str">
        <f t="shared" si="589"/>
        <v/>
      </c>
      <c r="EW75" s="218" t="str">
        <f t="shared" si="589"/>
        <v/>
      </c>
      <c r="EX75" s="218" t="str">
        <f t="shared" si="589"/>
        <v/>
      </c>
      <c r="EY75" s="218" t="str">
        <f t="shared" si="589"/>
        <v/>
      </c>
      <c r="EZ75" s="218" t="str">
        <f t="shared" si="589"/>
        <v/>
      </c>
      <c r="FA75" s="218" t="str">
        <f t="shared" si="589"/>
        <v/>
      </c>
      <c r="FB75" s="218" t="str">
        <f t="shared" si="589"/>
        <v/>
      </c>
      <c r="FC75" s="218" t="str">
        <f t="shared" si="589"/>
        <v/>
      </c>
      <c r="FD75" s="218" t="str">
        <f t="shared" si="589"/>
        <v/>
      </c>
      <c r="FE75" s="218" t="str">
        <f t="shared" si="589"/>
        <v/>
      </c>
      <c r="FF75" s="218" t="str">
        <f t="shared" si="589"/>
        <v/>
      </c>
      <c r="FG75" s="218" t="str">
        <f t="shared" si="589"/>
        <v/>
      </c>
      <c r="FH75" s="218" t="str">
        <f t="shared" si="589"/>
        <v/>
      </c>
      <c r="FI75" s="218" t="str">
        <f t="shared" si="589"/>
        <v/>
      </c>
      <c r="FJ75" s="218" t="str">
        <f t="shared" si="589"/>
        <v/>
      </c>
      <c r="FK75" s="218" t="str">
        <f t="shared" si="589"/>
        <v/>
      </c>
      <c r="FL75" s="218" t="str">
        <f t="shared" ref="FL75:HN75" si="590">IF(SUM(FL233,FL390,FL547,FL704,FL861)=0,"",SUM(FL233,FL390,FL547,FL704,FL861))</f>
        <v/>
      </c>
      <c r="FM75" s="218" t="str">
        <f t="shared" si="590"/>
        <v/>
      </c>
      <c r="FN75" s="218" t="str">
        <f t="shared" si="590"/>
        <v/>
      </c>
      <c r="FO75" s="218" t="str">
        <f t="shared" si="590"/>
        <v/>
      </c>
      <c r="FP75" s="218" t="str">
        <f t="shared" si="590"/>
        <v/>
      </c>
      <c r="FQ75" s="218" t="str">
        <f t="shared" si="590"/>
        <v/>
      </c>
      <c r="FR75" s="218" t="str">
        <f t="shared" si="590"/>
        <v/>
      </c>
      <c r="FS75" s="218" t="str">
        <f t="shared" si="590"/>
        <v/>
      </c>
      <c r="FT75" s="218" t="str">
        <f t="shared" si="590"/>
        <v/>
      </c>
      <c r="FU75" s="218" t="str">
        <f t="shared" si="590"/>
        <v/>
      </c>
      <c r="FV75" s="218" t="str">
        <f t="shared" si="590"/>
        <v/>
      </c>
      <c r="FW75" s="218" t="str">
        <f t="shared" si="590"/>
        <v/>
      </c>
      <c r="FX75" s="218" t="str">
        <f t="shared" si="590"/>
        <v/>
      </c>
      <c r="FY75" s="218" t="str">
        <f t="shared" si="590"/>
        <v/>
      </c>
      <c r="FZ75" s="218" t="str">
        <f t="shared" si="590"/>
        <v/>
      </c>
      <c r="GA75" s="218" t="str">
        <f t="shared" si="590"/>
        <v/>
      </c>
      <c r="GB75" s="218" t="str">
        <f t="shared" si="590"/>
        <v/>
      </c>
      <c r="GC75" s="218" t="str">
        <f t="shared" si="590"/>
        <v/>
      </c>
      <c r="GD75" s="218" t="str">
        <f t="shared" si="590"/>
        <v/>
      </c>
      <c r="GE75" s="218" t="str">
        <f t="shared" si="590"/>
        <v/>
      </c>
      <c r="GF75" s="218" t="str">
        <f t="shared" si="590"/>
        <v/>
      </c>
      <c r="GG75" s="218" t="str">
        <f t="shared" si="590"/>
        <v/>
      </c>
      <c r="GH75" s="218" t="str">
        <f t="shared" si="590"/>
        <v/>
      </c>
      <c r="GI75" s="218" t="str">
        <f t="shared" si="590"/>
        <v/>
      </c>
      <c r="GJ75" s="218" t="str">
        <f t="shared" si="590"/>
        <v/>
      </c>
      <c r="GK75" s="218" t="str">
        <f t="shared" si="590"/>
        <v/>
      </c>
      <c r="GL75" s="218" t="str">
        <f t="shared" si="590"/>
        <v/>
      </c>
      <c r="GM75" s="218" t="str">
        <f t="shared" si="590"/>
        <v/>
      </c>
      <c r="GN75" s="218" t="str">
        <f t="shared" si="590"/>
        <v/>
      </c>
      <c r="GO75" s="218" t="str">
        <f t="shared" si="590"/>
        <v/>
      </c>
      <c r="GP75" s="218" t="str">
        <f t="shared" si="590"/>
        <v/>
      </c>
      <c r="GQ75" s="218" t="str">
        <f t="shared" si="590"/>
        <v/>
      </c>
      <c r="GR75" s="218" t="str">
        <f t="shared" si="590"/>
        <v/>
      </c>
      <c r="GS75" s="218" t="str">
        <f t="shared" si="590"/>
        <v/>
      </c>
      <c r="GT75" s="218" t="str">
        <f t="shared" si="590"/>
        <v/>
      </c>
      <c r="GU75" s="218" t="str">
        <f t="shared" si="590"/>
        <v/>
      </c>
      <c r="GV75" s="218" t="str">
        <f t="shared" si="590"/>
        <v/>
      </c>
      <c r="GW75" s="218" t="str">
        <f t="shared" si="590"/>
        <v/>
      </c>
      <c r="GX75" s="218" t="str">
        <f t="shared" si="590"/>
        <v/>
      </c>
      <c r="GY75" s="218" t="str">
        <f t="shared" si="590"/>
        <v/>
      </c>
      <c r="GZ75" s="218" t="str">
        <f t="shared" si="590"/>
        <v/>
      </c>
      <c r="HA75" s="218" t="str">
        <f t="shared" si="590"/>
        <v/>
      </c>
      <c r="HB75" s="218" t="str">
        <f t="shared" si="590"/>
        <v/>
      </c>
      <c r="HC75" s="218" t="str">
        <f t="shared" si="590"/>
        <v/>
      </c>
      <c r="HD75" s="218" t="str">
        <f t="shared" si="590"/>
        <v/>
      </c>
      <c r="HE75" s="218" t="str">
        <f t="shared" si="590"/>
        <v/>
      </c>
      <c r="HF75" s="218" t="str">
        <f t="shared" si="590"/>
        <v/>
      </c>
      <c r="HG75" s="218" t="str">
        <f t="shared" si="590"/>
        <v/>
      </c>
      <c r="HH75" s="218" t="str">
        <f t="shared" si="590"/>
        <v/>
      </c>
      <c r="HI75" s="218" t="str">
        <f t="shared" si="590"/>
        <v/>
      </c>
      <c r="HJ75" s="218" t="str">
        <f t="shared" si="590"/>
        <v/>
      </c>
      <c r="HK75" s="218" t="str">
        <f t="shared" si="590"/>
        <v/>
      </c>
      <c r="HL75" s="218" t="str">
        <f t="shared" si="590"/>
        <v/>
      </c>
      <c r="HM75" s="218" t="str">
        <f t="shared" si="590"/>
        <v/>
      </c>
      <c r="HN75" s="218" t="str">
        <f t="shared" si="590"/>
        <v/>
      </c>
      <c r="HO75" s="218" t="str">
        <f t="shared" ref="HO75:HQ75" si="591">IF(SUM(HO233,HO390,HO547,HO704,HO861)=0,"",SUM(HO233,HO390,HO547,HO704,HO861))</f>
        <v/>
      </c>
      <c r="HP75" s="218" t="str">
        <f t="shared" si="591"/>
        <v/>
      </c>
      <c r="HQ75" s="218" t="str">
        <f t="shared" si="591"/>
        <v/>
      </c>
    </row>
    <row r="76" spans="1:225" s="73" customFormat="1" ht="18" hidden="1" customHeight="1" x14ac:dyDescent="0.25">
      <c r="A76" s="223" t="str">
        <f t="shared" ref="A76:B76" si="592">IF(A234="","",A234)</f>
        <v/>
      </c>
      <c r="B76" s="173" t="str">
        <f t="shared" si="592"/>
        <v/>
      </c>
      <c r="C76" s="218">
        <f>SUM(C234,C391,C548,C705,C862)</f>
        <v>0</v>
      </c>
      <c r="D76" s="218">
        <f t="shared" si="552"/>
        <v>0</v>
      </c>
      <c r="E76" s="219">
        <f t="shared" ref="E76:F76" si="593">IFERROR(AVERAGE(E234,E391,E548,E705,E862),"")</f>
        <v>0</v>
      </c>
      <c r="F76" s="219">
        <f t="shared" si="593"/>
        <v>0</v>
      </c>
      <c r="G76" s="176" t="str">
        <f t="shared" si="507"/>
        <v/>
      </c>
      <c r="H76" s="176" t="str">
        <f t="shared" si="507"/>
        <v/>
      </c>
      <c r="I76" s="226" t="str">
        <f t="shared" si="507"/>
        <v/>
      </c>
      <c r="J76" s="226" t="str">
        <f t="shared" si="507"/>
        <v/>
      </c>
      <c r="K76" s="227" t="str">
        <f t="shared" si="508"/>
        <v/>
      </c>
      <c r="L76" s="227">
        <f t="shared" si="508"/>
        <v>1</v>
      </c>
      <c r="M76" s="226" t="str">
        <f t="shared" si="509"/>
        <v/>
      </c>
      <c r="N76" s="226" t="str">
        <f t="shared" si="509"/>
        <v/>
      </c>
      <c r="O76" s="491"/>
      <c r="P76" s="218" t="str">
        <f t="shared" ref="P76:BI76" si="594">IF(SUM(P234,P391,P548,P705,P862)=0,"",SUM(P234,P391,P548,P705,P862))</f>
        <v/>
      </c>
      <c r="Q76" s="218" t="str">
        <f t="shared" si="594"/>
        <v/>
      </c>
      <c r="R76" s="218" t="str">
        <f t="shared" si="594"/>
        <v/>
      </c>
      <c r="S76" s="218" t="str">
        <f t="shared" si="594"/>
        <v/>
      </c>
      <c r="T76" s="218" t="str">
        <f t="shared" si="594"/>
        <v/>
      </c>
      <c r="U76" s="218" t="str">
        <f t="shared" si="594"/>
        <v/>
      </c>
      <c r="V76" s="218" t="str">
        <f t="shared" si="594"/>
        <v/>
      </c>
      <c r="W76" s="218" t="str">
        <f t="shared" si="594"/>
        <v/>
      </c>
      <c r="X76" s="218" t="str">
        <f t="shared" si="594"/>
        <v/>
      </c>
      <c r="Y76" s="218" t="str">
        <f t="shared" si="594"/>
        <v/>
      </c>
      <c r="Z76" s="218" t="str">
        <f t="shared" si="594"/>
        <v/>
      </c>
      <c r="AA76" s="218" t="str">
        <f t="shared" si="594"/>
        <v/>
      </c>
      <c r="AB76" s="218" t="str">
        <f t="shared" si="594"/>
        <v/>
      </c>
      <c r="AC76" s="218" t="str">
        <f t="shared" si="594"/>
        <v/>
      </c>
      <c r="AD76" s="218" t="str">
        <f t="shared" si="594"/>
        <v/>
      </c>
      <c r="AE76" s="218" t="str">
        <f t="shared" si="594"/>
        <v/>
      </c>
      <c r="AF76" s="218" t="str">
        <f t="shared" si="594"/>
        <v/>
      </c>
      <c r="AG76" s="218" t="str">
        <f t="shared" si="594"/>
        <v/>
      </c>
      <c r="AH76" s="218" t="str">
        <f t="shared" si="594"/>
        <v/>
      </c>
      <c r="AI76" s="218" t="str">
        <f t="shared" si="594"/>
        <v/>
      </c>
      <c r="AJ76" s="218" t="str">
        <f t="shared" si="594"/>
        <v/>
      </c>
      <c r="AK76" s="218" t="str">
        <f t="shared" si="594"/>
        <v/>
      </c>
      <c r="AL76" s="218" t="str">
        <f t="shared" si="594"/>
        <v/>
      </c>
      <c r="AM76" s="218" t="str">
        <f t="shared" si="594"/>
        <v/>
      </c>
      <c r="AN76" s="218" t="str">
        <f t="shared" si="594"/>
        <v/>
      </c>
      <c r="AO76" s="218" t="str">
        <f t="shared" si="594"/>
        <v/>
      </c>
      <c r="AP76" s="218" t="str">
        <f t="shared" si="594"/>
        <v/>
      </c>
      <c r="AQ76" s="218" t="str">
        <f t="shared" si="594"/>
        <v/>
      </c>
      <c r="AR76" s="218" t="str">
        <f t="shared" si="594"/>
        <v/>
      </c>
      <c r="AS76" s="218" t="str">
        <f t="shared" si="594"/>
        <v/>
      </c>
      <c r="AT76" s="218" t="str">
        <f t="shared" si="594"/>
        <v/>
      </c>
      <c r="AU76" s="218" t="str">
        <f t="shared" si="594"/>
        <v/>
      </c>
      <c r="AV76" s="218" t="str">
        <f t="shared" si="594"/>
        <v/>
      </c>
      <c r="AW76" s="218" t="str">
        <f t="shared" si="594"/>
        <v/>
      </c>
      <c r="AX76" s="218" t="str">
        <f t="shared" si="594"/>
        <v/>
      </c>
      <c r="AY76" s="218" t="str">
        <f t="shared" si="594"/>
        <v/>
      </c>
      <c r="AZ76" s="218" t="str">
        <f t="shared" si="594"/>
        <v/>
      </c>
      <c r="BA76" s="218" t="str">
        <f t="shared" si="594"/>
        <v/>
      </c>
      <c r="BB76" s="218" t="str">
        <f t="shared" si="594"/>
        <v/>
      </c>
      <c r="BC76" s="218" t="str">
        <f t="shared" si="594"/>
        <v/>
      </c>
      <c r="BD76" s="218" t="str">
        <f t="shared" si="594"/>
        <v/>
      </c>
      <c r="BE76" s="218" t="str">
        <f t="shared" si="594"/>
        <v/>
      </c>
      <c r="BF76" s="218" t="str">
        <f t="shared" si="594"/>
        <v/>
      </c>
      <c r="BG76" s="218" t="str">
        <f t="shared" si="594"/>
        <v/>
      </c>
      <c r="BH76" s="218" t="str">
        <f t="shared" si="594"/>
        <v/>
      </c>
      <c r="BI76" s="218" t="str">
        <f t="shared" si="594"/>
        <v/>
      </c>
      <c r="BJ76" s="218" t="str">
        <f t="shared" ref="BJ76:DU76" si="595">IF(SUM(BJ234,BJ391,BJ548,BJ705,BJ862)=0,"",SUM(BJ234,BJ391,BJ548,BJ705,BJ862))</f>
        <v/>
      </c>
      <c r="BK76" s="218" t="str">
        <f t="shared" si="595"/>
        <v/>
      </c>
      <c r="BL76" s="218" t="str">
        <f t="shared" si="595"/>
        <v/>
      </c>
      <c r="BM76" s="218" t="str">
        <f t="shared" si="595"/>
        <v/>
      </c>
      <c r="BN76" s="218" t="str">
        <f t="shared" si="595"/>
        <v/>
      </c>
      <c r="BO76" s="218" t="str">
        <f t="shared" si="595"/>
        <v/>
      </c>
      <c r="BP76" s="218" t="str">
        <f t="shared" si="595"/>
        <v/>
      </c>
      <c r="BQ76" s="218" t="str">
        <f t="shared" si="595"/>
        <v/>
      </c>
      <c r="BR76" s="218" t="str">
        <f t="shared" si="595"/>
        <v/>
      </c>
      <c r="BS76" s="218" t="str">
        <f t="shared" si="595"/>
        <v/>
      </c>
      <c r="BT76" s="218" t="str">
        <f t="shared" si="595"/>
        <v/>
      </c>
      <c r="BU76" s="218" t="str">
        <f t="shared" si="595"/>
        <v/>
      </c>
      <c r="BV76" s="218" t="str">
        <f t="shared" si="595"/>
        <v/>
      </c>
      <c r="BW76" s="218" t="str">
        <f t="shared" si="595"/>
        <v/>
      </c>
      <c r="BX76" s="218" t="str">
        <f t="shared" si="595"/>
        <v/>
      </c>
      <c r="BY76" s="218" t="str">
        <f t="shared" si="595"/>
        <v/>
      </c>
      <c r="BZ76" s="218" t="str">
        <f t="shared" si="595"/>
        <v/>
      </c>
      <c r="CA76" s="218" t="str">
        <f t="shared" si="595"/>
        <v/>
      </c>
      <c r="CB76" s="218" t="str">
        <f t="shared" si="595"/>
        <v/>
      </c>
      <c r="CC76" s="218" t="str">
        <f t="shared" si="595"/>
        <v/>
      </c>
      <c r="CD76" s="218" t="str">
        <f t="shared" si="595"/>
        <v/>
      </c>
      <c r="CE76" s="218" t="str">
        <f t="shared" si="595"/>
        <v/>
      </c>
      <c r="CF76" s="218" t="str">
        <f t="shared" si="595"/>
        <v/>
      </c>
      <c r="CG76" s="218" t="str">
        <f t="shared" si="595"/>
        <v/>
      </c>
      <c r="CH76" s="218" t="str">
        <f t="shared" si="595"/>
        <v/>
      </c>
      <c r="CI76" s="218" t="str">
        <f t="shared" si="595"/>
        <v/>
      </c>
      <c r="CJ76" s="218" t="str">
        <f t="shared" si="595"/>
        <v/>
      </c>
      <c r="CK76" s="218" t="str">
        <f t="shared" si="595"/>
        <v/>
      </c>
      <c r="CL76" s="218" t="str">
        <f t="shared" si="595"/>
        <v/>
      </c>
      <c r="CM76" s="218" t="str">
        <f t="shared" si="595"/>
        <v/>
      </c>
      <c r="CN76" s="218" t="str">
        <f t="shared" si="595"/>
        <v/>
      </c>
      <c r="CO76" s="218" t="str">
        <f t="shared" si="595"/>
        <v/>
      </c>
      <c r="CP76" s="218" t="str">
        <f t="shared" si="595"/>
        <v/>
      </c>
      <c r="CQ76" s="218" t="str">
        <f t="shared" si="595"/>
        <v/>
      </c>
      <c r="CR76" s="218" t="str">
        <f t="shared" si="595"/>
        <v/>
      </c>
      <c r="CS76" s="218" t="str">
        <f t="shared" si="595"/>
        <v/>
      </c>
      <c r="CT76" s="218" t="str">
        <f t="shared" si="595"/>
        <v/>
      </c>
      <c r="CU76" s="218" t="str">
        <f t="shared" si="595"/>
        <v/>
      </c>
      <c r="CV76" s="218" t="str">
        <f t="shared" si="595"/>
        <v/>
      </c>
      <c r="CW76" s="218" t="str">
        <f t="shared" si="595"/>
        <v/>
      </c>
      <c r="CX76" s="218" t="str">
        <f t="shared" si="595"/>
        <v/>
      </c>
      <c r="CY76" s="218" t="str">
        <f t="shared" si="595"/>
        <v/>
      </c>
      <c r="CZ76" s="218" t="str">
        <f t="shared" si="595"/>
        <v/>
      </c>
      <c r="DA76" s="218" t="str">
        <f t="shared" si="595"/>
        <v/>
      </c>
      <c r="DB76" s="218" t="str">
        <f t="shared" si="595"/>
        <v/>
      </c>
      <c r="DC76" s="218" t="str">
        <f t="shared" si="595"/>
        <v/>
      </c>
      <c r="DD76" s="218" t="str">
        <f t="shared" si="595"/>
        <v/>
      </c>
      <c r="DE76" s="218" t="str">
        <f t="shared" si="595"/>
        <v/>
      </c>
      <c r="DF76" s="218" t="str">
        <f t="shared" si="595"/>
        <v/>
      </c>
      <c r="DG76" s="218" t="str">
        <f t="shared" si="595"/>
        <v/>
      </c>
      <c r="DH76" s="218" t="str">
        <f t="shared" si="595"/>
        <v/>
      </c>
      <c r="DI76" s="218" t="str">
        <f t="shared" si="595"/>
        <v/>
      </c>
      <c r="DJ76" s="218" t="str">
        <f t="shared" si="595"/>
        <v/>
      </c>
      <c r="DK76" s="218" t="str">
        <f t="shared" si="595"/>
        <v/>
      </c>
      <c r="DL76" s="218" t="str">
        <f t="shared" si="595"/>
        <v/>
      </c>
      <c r="DM76" s="218" t="str">
        <f t="shared" si="595"/>
        <v/>
      </c>
      <c r="DN76" s="218" t="str">
        <f t="shared" si="595"/>
        <v/>
      </c>
      <c r="DO76" s="218" t="str">
        <f t="shared" si="595"/>
        <v/>
      </c>
      <c r="DP76" s="218" t="str">
        <f t="shared" si="595"/>
        <v/>
      </c>
      <c r="DQ76" s="218" t="str">
        <f t="shared" si="595"/>
        <v/>
      </c>
      <c r="DR76" s="218" t="str">
        <f t="shared" si="595"/>
        <v/>
      </c>
      <c r="DS76" s="218" t="str">
        <f t="shared" si="595"/>
        <v/>
      </c>
      <c r="DT76" s="218" t="str">
        <f t="shared" si="595"/>
        <v/>
      </c>
      <c r="DU76" s="218" t="str">
        <f t="shared" si="595"/>
        <v/>
      </c>
      <c r="DV76" s="218" t="str">
        <f t="shared" ref="DV76:EK76" si="596">IF(SUM(DV234,DV391,DV548,DV705,DV862)=0,"",SUM(DV234,DV391,DV548,DV705,DV862))</f>
        <v/>
      </c>
      <c r="DW76" s="218" t="str">
        <f t="shared" si="596"/>
        <v/>
      </c>
      <c r="DX76" s="218" t="str">
        <f t="shared" si="596"/>
        <v/>
      </c>
      <c r="DY76" s="218" t="str">
        <f t="shared" si="596"/>
        <v/>
      </c>
      <c r="DZ76" s="218" t="str">
        <f t="shared" si="596"/>
        <v/>
      </c>
      <c r="EA76" s="218" t="str">
        <f t="shared" si="596"/>
        <v/>
      </c>
      <c r="EB76" s="218" t="str">
        <f t="shared" si="596"/>
        <v/>
      </c>
      <c r="EC76" s="218" t="str">
        <f t="shared" si="596"/>
        <v/>
      </c>
      <c r="ED76" s="218" t="str">
        <f t="shared" si="596"/>
        <v/>
      </c>
      <c r="EE76" s="218" t="str">
        <f t="shared" si="596"/>
        <v/>
      </c>
      <c r="EF76" s="218" t="str">
        <f t="shared" si="596"/>
        <v/>
      </c>
      <c r="EG76" s="218" t="str">
        <f t="shared" si="596"/>
        <v/>
      </c>
      <c r="EH76" s="218" t="str">
        <f t="shared" si="596"/>
        <v/>
      </c>
      <c r="EI76" s="218" t="str">
        <f t="shared" si="596"/>
        <v/>
      </c>
      <c r="EJ76" s="218" t="str">
        <f t="shared" si="596"/>
        <v/>
      </c>
      <c r="EK76" s="218" t="str">
        <f t="shared" si="596"/>
        <v/>
      </c>
      <c r="EL76" s="218" t="str">
        <f t="shared" ref="EL76:FK76" si="597">IF(SUM(EL234,EL391,EL548,EL705,EL862)=0,"",SUM(EL234,EL391,EL548,EL705,EL862))</f>
        <v/>
      </c>
      <c r="EM76" s="218" t="str">
        <f t="shared" si="597"/>
        <v/>
      </c>
      <c r="EN76" s="218" t="str">
        <f t="shared" si="597"/>
        <v/>
      </c>
      <c r="EO76" s="218" t="str">
        <f t="shared" si="597"/>
        <v/>
      </c>
      <c r="EP76" s="218" t="str">
        <f t="shared" si="597"/>
        <v/>
      </c>
      <c r="EQ76" s="218" t="str">
        <f t="shared" si="597"/>
        <v/>
      </c>
      <c r="ER76" s="218" t="str">
        <f t="shared" si="597"/>
        <v/>
      </c>
      <c r="ES76" s="218" t="str">
        <f t="shared" si="597"/>
        <v/>
      </c>
      <c r="ET76" s="218" t="str">
        <f t="shared" si="597"/>
        <v/>
      </c>
      <c r="EU76" s="218" t="str">
        <f t="shared" si="597"/>
        <v/>
      </c>
      <c r="EV76" s="218" t="str">
        <f t="shared" si="597"/>
        <v/>
      </c>
      <c r="EW76" s="218" t="str">
        <f t="shared" si="597"/>
        <v/>
      </c>
      <c r="EX76" s="218" t="str">
        <f t="shared" si="597"/>
        <v/>
      </c>
      <c r="EY76" s="218" t="str">
        <f t="shared" si="597"/>
        <v/>
      </c>
      <c r="EZ76" s="218" t="str">
        <f t="shared" si="597"/>
        <v/>
      </c>
      <c r="FA76" s="218" t="str">
        <f t="shared" si="597"/>
        <v/>
      </c>
      <c r="FB76" s="218" t="str">
        <f t="shared" si="597"/>
        <v/>
      </c>
      <c r="FC76" s="218" t="str">
        <f t="shared" si="597"/>
        <v/>
      </c>
      <c r="FD76" s="218" t="str">
        <f t="shared" si="597"/>
        <v/>
      </c>
      <c r="FE76" s="218" t="str">
        <f t="shared" si="597"/>
        <v/>
      </c>
      <c r="FF76" s="218" t="str">
        <f t="shared" si="597"/>
        <v/>
      </c>
      <c r="FG76" s="218" t="str">
        <f t="shared" si="597"/>
        <v/>
      </c>
      <c r="FH76" s="218" t="str">
        <f t="shared" si="597"/>
        <v/>
      </c>
      <c r="FI76" s="218" t="str">
        <f t="shared" si="597"/>
        <v/>
      </c>
      <c r="FJ76" s="218" t="str">
        <f t="shared" si="597"/>
        <v/>
      </c>
      <c r="FK76" s="218" t="str">
        <f t="shared" si="597"/>
        <v/>
      </c>
      <c r="FL76" s="218" t="str">
        <f t="shared" ref="FL76:HN76" si="598">IF(SUM(FL234,FL391,FL548,FL705,FL862)=0,"",SUM(FL234,FL391,FL548,FL705,FL862))</f>
        <v/>
      </c>
      <c r="FM76" s="218" t="str">
        <f t="shared" si="598"/>
        <v/>
      </c>
      <c r="FN76" s="218" t="str">
        <f t="shared" si="598"/>
        <v/>
      </c>
      <c r="FO76" s="218" t="str">
        <f t="shared" si="598"/>
        <v/>
      </c>
      <c r="FP76" s="218" t="str">
        <f t="shared" si="598"/>
        <v/>
      </c>
      <c r="FQ76" s="218" t="str">
        <f t="shared" si="598"/>
        <v/>
      </c>
      <c r="FR76" s="218" t="str">
        <f t="shared" si="598"/>
        <v/>
      </c>
      <c r="FS76" s="218" t="str">
        <f t="shared" si="598"/>
        <v/>
      </c>
      <c r="FT76" s="218" t="str">
        <f t="shared" si="598"/>
        <v/>
      </c>
      <c r="FU76" s="218" t="str">
        <f t="shared" si="598"/>
        <v/>
      </c>
      <c r="FV76" s="218" t="str">
        <f t="shared" si="598"/>
        <v/>
      </c>
      <c r="FW76" s="218" t="str">
        <f t="shared" si="598"/>
        <v/>
      </c>
      <c r="FX76" s="218" t="str">
        <f t="shared" si="598"/>
        <v/>
      </c>
      <c r="FY76" s="218" t="str">
        <f t="shared" si="598"/>
        <v/>
      </c>
      <c r="FZ76" s="218" t="str">
        <f t="shared" si="598"/>
        <v/>
      </c>
      <c r="GA76" s="218" t="str">
        <f t="shared" si="598"/>
        <v/>
      </c>
      <c r="GB76" s="218" t="str">
        <f t="shared" si="598"/>
        <v/>
      </c>
      <c r="GC76" s="218" t="str">
        <f t="shared" si="598"/>
        <v/>
      </c>
      <c r="GD76" s="218" t="str">
        <f t="shared" si="598"/>
        <v/>
      </c>
      <c r="GE76" s="218" t="str">
        <f t="shared" si="598"/>
        <v/>
      </c>
      <c r="GF76" s="218" t="str">
        <f t="shared" si="598"/>
        <v/>
      </c>
      <c r="GG76" s="218" t="str">
        <f t="shared" si="598"/>
        <v/>
      </c>
      <c r="GH76" s="218" t="str">
        <f t="shared" si="598"/>
        <v/>
      </c>
      <c r="GI76" s="218" t="str">
        <f t="shared" si="598"/>
        <v/>
      </c>
      <c r="GJ76" s="218" t="str">
        <f t="shared" si="598"/>
        <v/>
      </c>
      <c r="GK76" s="218" t="str">
        <f t="shared" si="598"/>
        <v/>
      </c>
      <c r="GL76" s="218" t="str">
        <f t="shared" si="598"/>
        <v/>
      </c>
      <c r="GM76" s="218" t="str">
        <f t="shared" si="598"/>
        <v/>
      </c>
      <c r="GN76" s="218" t="str">
        <f t="shared" si="598"/>
        <v/>
      </c>
      <c r="GO76" s="218" t="str">
        <f t="shared" si="598"/>
        <v/>
      </c>
      <c r="GP76" s="218" t="str">
        <f t="shared" si="598"/>
        <v/>
      </c>
      <c r="GQ76" s="218" t="str">
        <f t="shared" si="598"/>
        <v/>
      </c>
      <c r="GR76" s="218" t="str">
        <f t="shared" si="598"/>
        <v/>
      </c>
      <c r="GS76" s="218" t="str">
        <f t="shared" si="598"/>
        <v/>
      </c>
      <c r="GT76" s="218" t="str">
        <f t="shared" si="598"/>
        <v/>
      </c>
      <c r="GU76" s="218" t="str">
        <f t="shared" si="598"/>
        <v/>
      </c>
      <c r="GV76" s="218" t="str">
        <f t="shared" si="598"/>
        <v/>
      </c>
      <c r="GW76" s="218" t="str">
        <f t="shared" si="598"/>
        <v/>
      </c>
      <c r="GX76" s="218" t="str">
        <f t="shared" si="598"/>
        <v/>
      </c>
      <c r="GY76" s="218" t="str">
        <f t="shared" si="598"/>
        <v/>
      </c>
      <c r="GZ76" s="218" t="str">
        <f t="shared" si="598"/>
        <v/>
      </c>
      <c r="HA76" s="218" t="str">
        <f t="shared" si="598"/>
        <v/>
      </c>
      <c r="HB76" s="218" t="str">
        <f t="shared" si="598"/>
        <v/>
      </c>
      <c r="HC76" s="218" t="str">
        <f t="shared" si="598"/>
        <v/>
      </c>
      <c r="HD76" s="218" t="str">
        <f t="shared" si="598"/>
        <v/>
      </c>
      <c r="HE76" s="218" t="str">
        <f t="shared" si="598"/>
        <v/>
      </c>
      <c r="HF76" s="218" t="str">
        <f t="shared" si="598"/>
        <v/>
      </c>
      <c r="HG76" s="218" t="str">
        <f t="shared" si="598"/>
        <v/>
      </c>
      <c r="HH76" s="218" t="str">
        <f t="shared" si="598"/>
        <v/>
      </c>
      <c r="HI76" s="218" t="str">
        <f t="shared" si="598"/>
        <v/>
      </c>
      <c r="HJ76" s="218" t="str">
        <f t="shared" si="598"/>
        <v/>
      </c>
      <c r="HK76" s="218" t="str">
        <f t="shared" si="598"/>
        <v/>
      </c>
      <c r="HL76" s="218" t="str">
        <f t="shared" si="598"/>
        <v/>
      </c>
      <c r="HM76" s="218" t="str">
        <f t="shared" si="598"/>
        <v/>
      </c>
      <c r="HN76" s="218" t="str">
        <f t="shared" si="598"/>
        <v/>
      </c>
      <c r="HO76" s="218" t="str">
        <f t="shared" ref="HO76:HQ76" si="599">IF(SUM(HO234,HO391,HO548,HO705,HO862)=0,"",SUM(HO234,HO391,HO548,HO705,HO862))</f>
        <v/>
      </c>
      <c r="HP76" s="218" t="str">
        <f t="shared" si="599"/>
        <v/>
      </c>
      <c r="HQ76" s="218" t="str">
        <f t="shared" si="599"/>
        <v/>
      </c>
    </row>
    <row r="77" spans="1:225" s="73" customFormat="1" ht="18" hidden="1" customHeight="1" x14ac:dyDescent="0.25">
      <c r="A77" s="223" t="str">
        <f t="shared" ref="A77:B77" si="600">IF(A235="","",A235)</f>
        <v/>
      </c>
      <c r="B77" s="173" t="str">
        <f t="shared" si="600"/>
        <v/>
      </c>
      <c r="C77" s="218">
        <f t="shared" ref="C77:C104" si="601">SUM(C235,C392,C549,C706,C863)</f>
        <v>0</v>
      </c>
      <c r="D77" s="218">
        <f t="shared" si="552"/>
        <v>0</v>
      </c>
      <c r="E77" s="219">
        <f t="shared" ref="E77:F77" si="602">IFERROR(AVERAGE(E235,E392,E549,E706,E863),"")</f>
        <v>0</v>
      </c>
      <c r="F77" s="219">
        <f t="shared" si="602"/>
        <v>0</v>
      </c>
      <c r="G77" s="176" t="str">
        <f t="shared" si="507"/>
        <v/>
      </c>
      <c r="H77" s="176" t="str">
        <f t="shared" si="507"/>
        <v/>
      </c>
      <c r="I77" s="226" t="str">
        <f t="shared" si="507"/>
        <v/>
      </c>
      <c r="J77" s="226" t="str">
        <f t="shared" si="507"/>
        <v/>
      </c>
      <c r="K77" s="227" t="str">
        <f t="shared" si="508"/>
        <v/>
      </c>
      <c r="L77" s="227">
        <f t="shared" si="508"/>
        <v>1</v>
      </c>
      <c r="M77" s="226" t="str">
        <f t="shared" si="509"/>
        <v/>
      </c>
      <c r="N77" s="226" t="str">
        <f t="shared" si="509"/>
        <v/>
      </c>
      <c r="O77" s="491"/>
      <c r="P77" s="218" t="str">
        <f t="shared" ref="P77:BI77" si="603">IF(SUM(P235,P392,P549,P706,P863)=0,"",SUM(P235,P392,P549,P706,P863))</f>
        <v/>
      </c>
      <c r="Q77" s="218" t="str">
        <f t="shared" si="603"/>
        <v/>
      </c>
      <c r="R77" s="218" t="str">
        <f t="shared" si="603"/>
        <v/>
      </c>
      <c r="S77" s="218" t="str">
        <f t="shared" si="603"/>
        <v/>
      </c>
      <c r="T77" s="218" t="str">
        <f t="shared" si="603"/>
        <v/>
      </c>
      <c r="U77" s="218" t="str">
        <f t="shared" si="603"/>
        <v/>
      </c>
      <c r="V77" s="218" t="str">
        <f t="shared" si="603"/>
        <v/>
      </c>
      <c r="W77" s="218" t="str">
        <f t="shared" si="603"/>
        <v/>
      </c>
      <c r="X77" s="218" t="str">
        <f t="shared" si="603"/>
        <v/>
      </c>
      <c r="Y77" s="218" t="str">
        <f t="shared" si="603"/>
        <v/>
      </c>
      <c r="Z77" s="218" t="str">
        <f t="shared" si="603"/>
        <v/>
      </c>
      <c r="AA77" s="218" t="str">
        <f t="shared" si="603"/>
        <v/>
      </c>
      <c r="AB77" s="218" t="str">
        <f t="shared" si="603"/>
        <v/>
      </c>
      <c r="AC77" s="218" t="str">
        <f t="shared" si="603"/>
        <v/>
      </c>
      <c r="AD77" s="218" t="str">
        <f t="shared" si="603"/>
        <v/>
      </c>
      <c r="AE77" s="218" t="str">
        <f t="shared" si="603"/>
        <v/>
      </c>
      <c r="AF77" s="218" t="str">
        <f t="shared" si="603"/>
        <v/>
      </c>
      <c r="AG77" s="218" t="str">
        <f t="shared" si="603"/>
        <v/>
      </c>
      <c r="AH77" s="218" t="str">
        <f t="shared" si="603"/>
        <v/>
      </c>
      <c r="AI77" s="218" t="str">
        <f t="shared" si="603"/>
        <v/>
      </c>
      <c r="AJ77" s="218" t="str">
        <f t="shared" si="603"/>
        <v/>
      </c>
      <c r="AK77" s="218" t="str">
        <f t="shared" si="603"/>
        <v/>
      </c>
      <c r="AL77" s="218" t="str">
        <f t="shared" si="603"/>
        <v/>
      </c>
      <c r="AM77" s="218" t="str">
        <f t="shared" si="603"/>
        <v/>
      </c>
      <c r="AN77" s="218" t="str">
        <f t="shared" si="603"/>
        <v/>
      </c>
      <c r="AO77" s="218" t="str">
        <f t="shared" si="603"/>
        <v/>
      </c>
      <c r="AP77" s="218" t="str">
        <f t="shared" si="603"/>
        <v/>
      </c>
      <c r="AQ77" s="218" t="str">
        <f t="shared" si="603"/>
        <v/>
      </c>
      <c r="AR77" s="218" t="str">
        <f t="shared" si="603"/>
        <v/>
      </c>
      <c r="AS77" s="218" t="str">
        <f t="shared" si="603"/>
        <v/>
      </c>
      <c r="AT77" s="218" t="str">
        <f t="shared" si="603"/>
        <v/>
      </c>
      <c r="AU77" s="218" t="str">
        <f t="shared" si="603"/>
        <v/>
      </c>
      <c r="AV77" s="218" t="str">
        <f t="shared" si="603"/>
        <v/>
      </c>
      <c r="AW77" s="218" t="str">
        <f t="shared" si="603"/>
        <v/>
      </c>
      <c r="AX77" s="218" t="str">
        <f t="shared" si="603"/>
        <v/>
      </c>
      <c r="AY77" s="218" t="str">
        <f t="shared" si="603"/>
        <v/>
      </c>
      <c r="AZ77" s="218" t="str">
        <f t="shared" si="603"/>
        <v/>
      </c>
      <c r="BA77" s="218" t="str">
        <f t="shared" si="603"/>
        <v/>
      </c>
      <c r="BB77" s="218" t="str">
        <f t="shared" si="603"/>
        <v/>
      </c>
      <c r="BC77" s="218" t="str">
        <f t="shared" si="603"/>
        <v/>
      </c>
      <c r="BD77" s="218" t="str">
        <f t="shared" si="603"/>
        <v/>
      </c>
      <c r="BE77" s="218" t="str">
        <f t="shared" si="603"/>
        <v/>
      </c>
      <c r="BF77" s="218" t="str">
        <f t="shared" si="603"/>
        <v/>
      </c>
      <c r="BG77" s="218" t="str">
        <f t="shared" si="603"/>
        <v/>
      </c>
      <c r="BH77" s="218" t="str">
        <f t="shared" si="603"/>
        <v/>
      </c>
      <c r="BI77" s="218" t="str">
        <f t="shared" si="603"/>
        <v/>
      </c>
      <c r="BJ77" s="218" t="str">
        <f t="shared" ref="BJ77:DU77" si="604">IF(SUM(BJ235,BJ392,BJ549,BJ706,BJ863)=0,"",SUM(BJ235,BJ392,BJ549,BJ706,BJ863))</f>
        <v/>
      </c>
      <c r="BK77" s="218" t="str">
        <f t="shared" si="604"/>
        <v/>
      </c>
      <c r="BL77" s="218" t="str">
        <f t="shared" si="604"/>
        <v/>
      </c>
      <c r="BM77" s="218" t="str">
        <f t="shared" si="604"/>
        <v/>
      </c>
      <c r="BN77" s="218" t="str">
        <f t="shared" si="604"/>
        <v/>
      </c>
      <c r="BO77" s="218" t="str">
        <f t="shared" si="604"/>
        <v/>
      </c>
      <c r="BP77" s="218" t="str">
        <f t="shared" si="604"/>
        <v/>
      </c>
      <c r="BQ77" s="218" t="str">
        <f t="shared" si="604"/>
        <v/>
      </c>
      <c r="BR77" s="218" t="str">
        <f t="shared" si="604"/>
        <v/>
      </c>
      <c r="BS77" s="218" t="str">
        <f t="shared" si="604"/>
        <v/>
      </c>
      <c r="BT77" s="218" t="str">
        <f t="shared" si="604"/>
        <v/>
      </c>
      <c r="BU77" s="218" t="str">
        <f t="shared" si="604"/>
        <v/>
      </c>
      <c r="BV77" s="218" t="str">
        <f t="shared" si="604"/>
        <v/>
      </c>
      <c r="BW77" s="218" t="str">
        <f t="shared" si="604"/>
        <v/>
      </c>
      <c r="BX77" s="218" t="str">
        <f t="shared" si="604"/>
        <v/>
      </c>
      <c r="BY77" s="218" t="str">
        <f t="shared" si="604"/>
        <v/>
      </c>
      <c r="BZ77" s="218" t="str">
        <f t="shared" si="604"/>
        <v/>
      </c>
      <c r="CA77" s="218" t="str">
        <f t="shared" si="604"/>
        <v/>
      </c>
      <c r="CB77" s="218" t="str">
        <f t="shared" si="604"/>
        <v/>
      </c>
      <c r="CC77" s="218" t="str">
        <f t="shared" si="604"/>
        <v/>
      </c>
      <c r="CD77" s="218" t="str">
        <f t="shared" si="604"/>
        <v/>
      </c>
      <c r="CE77" s="218" t="str">
        <f t="shared" si="604"/>
        <v/>
      </c>
      <c r="CF77" s="218" t="str">
        <f t="shared" si="604"/>
        <v/>
      </c>
      <c r="CG77" s="218" t="str">
        <f t="shared" si="604"/>
        <v/>
      </c>
      <c r="CH77" s="218" t="str">
        <f t="shared" si="604"/>
        <v/>
      </c>
      <c r="CI77" s="218" t="str">
        <f t="shared" si="604"/>
        <v/>
      </c>
      <c r="CJ77" s="218" t="str">
        <f t="shared" si="604"/>
        <v/>
      </c>
      <c r="CK77" s="218" t="str">
        <f t="shared" si="604"/>
        <v/>
      </c>
      <c r="CL77" s="218" t="str">
        <f t="shared" si="604"/>
        <v/>
      </c>
      <c r="CM77" s="218" t="str">
        <f t="shared" si="604"/>
        <v/>
      </c>
      <c r="CN77" s="218" t="str">
        <f t="shared" si="604"/>
        <v/>
      </c>
      <c r="CO77" s="218" t="str">
        <f t="shared" si="604"/>
        <v/>
      </c>
      <c r="CP77" s="218" t="str">
        <f t="shared" si="604"/>
        <v/>
      </c>
      <c r="CQ77" s="218" t="str">
        <f t="shared" si="604"/>
        <v/>
      </c>
      <c r="CR77" s="218" t="str">
        <f t="shared" si="604"/>
        <v/>
      </c>
      <c r="CS77" s="218" t="str">
        <f t="shared" si="604"/>
        <v/>
      </c>
      <c r="CT77" s="218" t="str">
        <f t="shared" si="604"/>
        <v/>
      </c>
      <c r="CU77" s="218" t="str">
        <f t="shared" si="604"/>
        <v/>
      </c>
      <c r="CV77" s="218" t="str">
        <f t="shared" si="604"/>
        <v/>
      </c>
      <c r="CW77" s="218" t="str">
        <f t="shared" si="604"/>
        <v/>
      </c>
      <c r="CX77" s="218" t="str">
        <f t="shared" si="604"/>
        <v/>
      </c>
      <c r="CY77" s="218" t="str">
        <f t="shared" si="604"/>
        <v/>
      </c>
      <c r="CZ77" s="218" t="str">
        <f t="shared" si="604"/>
        <v/>
      </c>
      <c r="DA77" s="218" t="str">
        <f t="shared" si="604"/>
        <v/>
      </c>
      <c r="DB77" s="218" t="str">
        <f t="shared" si="604"/>
        <v/>
      </c>
      <c r="DC77" s="218" t="str">
        <f t="shared" si="604"/>
        <v/>
      </c>
      <c r="DD77" s="218" t="str">
        <f t="shared" si="604"/>
        <v/>
      </c>
      <c r="DE77" s="218" t="str">
        <f t="shared" si="604"/>
        <v/>
      </c>
      <c r="DF77" s="218" t="str">
        <f t="shared" si="604"/>
        <v/>
      </c>
      <c r="DG77" s="218" t="str">
        <f t="shared" si="604"/>
        <v/>
      </c>
      <c r="DH77" s="218" t="str">
        <f t="shared" si="604"/>
        <v/>
      </c>
      <c r="DI77" s="218" t="str">
        <f t="shared" si="604"/>
        <v/>
      </c>
      <c r="DJ77" s="218" t="str">
        <f t="shared" si="604"/>
        <v/>
      </c>
      <c r="DK77" s="218" t="str">
        <f t="shared" si="604"/>
        <v/>
      </c>
      <c r="DL77" s="218" t="str">
        <f t="shared" si="604"/>
        <v/>
      </c>
      <c r="DM77" s="218" t="str">
        <f t="shared" si="604"/>
        <v/>
      </c>
      <c r="DN77" s="218" t="str">
        <f t="shared" si="604"/>
        <v/>
      </c>
      <c r="DO77" s="218" t="str">
        <f t="shared" si="604"/>
        <v/>
      </c>
      <c r="DP77" s="218" t="str">
        <f t="shared" si="604"/>
        <v/>
      </c>
      <c r="DQ77" s="218" t="str">
        <f t="shared" si="604"/>
        <v/>
      </c>
      <c r="DR77" s="218" t="str">
        <f t="shared" si="604"/>
        <v/>
      </c>
      <c r="DS77" s="218" t="str">
        <f t="shared" si="604"/>
        <v/>
      </c>
      <c r="DT77" s="218" t="str">
        <f t="shared" si="604"/>
        <v/>
      </c>
      <c r="DU77" s="218" t="str">
        <f t="shared" si="604"/>
        <v/>
      </c>
      <c r="DV77" s="218" t="str">
        <f t="shared" ref="DV77:EK77" si="605">IF(SUM(DV235,DV392,DV549,DV706,DV863)=0,"",SUM(DV235,DV392,DV549,DV706,DV863))</f>
        <v/>
      </c>
      <c r="DW77" s="218" t="str">
        <f t="shared" si="605"/>
        <v/>
      </c>
      <c r="DX77" s="218" t="str">
        <f t="shared" si="605"/>
        <v/>
      </c>
      <c r="DY77" s="218" t="str">
        <f t="shared" si="605"/>
        <v/>
      </c>
      <c r="DZ77" s="218" t="str">
        <f t="shared" si="605"/>
        <v/>
      </c>
      <c r="EA77" s="218" t="str">
        <f t="shared" si="605"/>
        <v/>
      </c>
      <c r="EB77" s="218" t="str">
        <f t="shared" si="605"/>
        <v/>
      </c>
      <c r="EC77" s="218" t="str">
        <f t="shared" si="605"/>
        <v/>
      </c>
      <c r="ED77" s="218" t="str">
        <f t="shared" si="605"/>
        <v/>
      </c>
      <c r="EE77" s="218" t="str">
        <f t="shared" si="605"/>
        <v/>
      </c>
      <c r="EF77" s="218" t="str">
        <f t="shared" si="605"/>
        <v/>
      </c>
      <c r="EG77" s="218" t="str">
        <f t="shared" si="605"/>
        <v/>
      </c>
      <c r="EH77" s="218" t="str">
        <f t="shared" si="605"/>
        <v/>
      </c>
      <c r="EI77" s="218" t="str">
        <f t="shared" si="605"/>
        <v/>
      </c>
      <c r="EJ77" s="218" t="str">
        <f t="shared" si="605"/>
        <v/>
      </c>
      <c r="EK77" s="218" t="str">
        <f t="shared" si="605"/>
        <v/>
      </c>
      <c r="EL77" s="218" t="str">
        <f t="shared" ref="EL77:FK77" si="606">IF(SUM(EL235,EL392,EL549,EL706,EL863)=0,"",SUM(EL235,EL392,EL549,EL706,EL863))</f>
        <v/>
      </c>
      <c r="EM77" s="218" t="str">
        <f t="shared" si="606"/>
        <v/>
      </c>
      <c r="EN77" s="218" t="str">
        <f t="shared" si="606"/>
        <v/>
      </c>
      <c r="EO77" s="218" t="str">
        <f t="shared" si="606"/>
        <v/>
      </c>
      <c r="EP77" s="218" t="str">
        <f t="shared" si="606"/>
        <v/>
      </c>
      <c r="EQ77" s="218" t="str">
        <f t="shared" si="606"/>
        <v/>
      </c>
      <c r="ER77" s="218" t="str">
        <f t="shared" si="606"/>
        <v/>
      </c>
      <c r="ES77" s="218" t="str">
        <f t="shared" si="606"/>
        <v/>
      </c>
      <c r="ET77" s="218" t="str">
        <f t="shared" si="606"/>
        <v/>
      </c>
      <c r="EU77" s="218" t="str">
        <f t="shared" si="606"/>
        <v/>
      </c>
      <c r="EV77" s="218" t="str">
        <f t="shared" si="606"/>
        <v/>
      </c>
      <c r="EW77" s="218" t="str">
        <f t="shared" si="606"/>
        <v/>
      </c>
      <c r="EX77" s="218" t="str">
        <f t="shared" si="606"/>
        <v/>
      </c>
      <c r="EY77" s="218" t="str">
        <f t="shared" si="606"/>
        <v/>
      </c>
      <c r="EZ77" s="218" t="str">
        <f t="shared" si="606"/>
        <v/>
      </c>
      <c r="FA77" s="218" t="str">
        <f t="shared" si="606"/>
        <v/>
      </c>
      <c r="FB77" s="218" t="str">
        <f t="shared" si="606"/>
        <v/>
      </c>
      <c r="FC77" s="218" t="str">
        <f t="shared" si="606"/>
        <v/>
      </c>
      <c r="FD77" s="218" t="str">
        <f t="shared" si="606"/>
        <v/>
      </c>
      <c r="FE77" s="218" t="str">
        <f t="shared" si="606"/>
        <v/>
      </c>
      <c r="FF77" s="218" t="str">
        <f t="shared" si="606"/>
        <v/>
      </c>
      <c r="FG77" s="218" t="str">
        <f t="shared" si="606"/>
        <v/>
      </c>
      <c r="FH77" s="218" t="str">
        <f t="shared" si="606"/>
        <v/>
      </c>
      <c r="FI77" s="218" t="str">
        <f t="shared" si="606"/>
        <v/>
      </c>
      <c r="FJ77" s="218" t="str">
        <f t="shared" si="606"/>
        <v/>
      </c>
      <c r="FK77" s="218" t="str">
        <f t="shared" si="606"/>
        <v/>
      </c>
      <c r="FL77" s="218" t="str">
        <f t="shared" ref="FL77:HN77" si="607">IF(SUM(FL235,FL392,FL549,FL706,FL863)=0,"",SUM(FL235,FL392,FL549,FL706,FL863))</f>
        <v/>
      </c>
      <c r="FM77" s="218" t="str">
        <f t="shared" si="607"/>
        <v/>
      </c>
      <c r="FN77" s="218" t="str">
        <f t="shared" si="607"/>
        <v/>
      </c>
      <c r="FO77" s="218" t="str">
        <f t="shared" si="607"/>
        <v/>
      </c>
      <c r="FP77" s="218" t="str">
        <f t="shared" si="607"/>
        <v/>
      </c>
      <c r="FQ77" s="218" t="str">
        <f t="shared" si="607"/>
        <v/>
      </c>
      <c r="FR77" s="218" t="str">
        <f t="shared" si="607"/>
        <v/>
      </c>
      <c r="FS77" s="218" t="str">
        <f t="shared" si="607"/>
        <v/>
      </c>
      <c r="FT77" s="218" t="str">
        <f t="shared" si="607"/>
        <v/>
      </c>
      <c r="FU77" s="218" t="str">
        <f t="shared" si="607"/>
        <v/>
      </c>
      <c r="FV77" s="218" t="str">
        <f t="shared" si="607"/>
        <v/>
      </c>
      <c r="FW77" s="218" t="str">
        <f t="shared" si="607"/>
        <v/>
      </c>
      <c r="FX77" s="218" t="str">
        <f t="shared" si="607"/>
        <v/>
      </c>
      <c r="FY77" s="218" t="str">
        <f t="shared" si="607"/>
        <v/>
      </c>
      <c r="FZ77" s="218" t="str">
        <f t="shared" si="607"/>
        <v/>
      </c>
      <c r="GA77" s="218" t="str">
        <f t="shared" si="607"/>
        <v/>
      </c>
      <c r="GB77" s="218" t="str">
        <f t="shared" si="607"/>
        <v/>
      </c>
      <c r="GC77" s="218" t="str">
        <f t="shared" si="607"/>
        <v/>
      </c>
      <c r="GD77" s="218" t="str">
        <f t="shared" si="607"/>
        <v/>
      </c>
      <c r="GE77" s="218" t="str">
        <f t="shared" si="607"/>
        <v/>
      </c>
      <c r="GF77" s="218" t="str">
        <f t="shared" si="607"/>
        <v/>
      </c>
      <c r="GG77" s="218" t="str">
        <f t="shared" si="607"/>
        <v/>
      </c>
      <c r="GH77" s="218" t="str">
        <f t="shared" si="607"/>
        <v/>
      </c>
      <c r="GI77" s="218" t="str">
        <f t="shared" si="607"/>
        <v/>
      </c>
      <c r="GJ77" s="218" t="str">
        <f t="shared" si="607"/>
        <v/>
      </c>
      <c r="GK77" s="218" t="str">
        <f t="shared" si="607"/>
        <v/>
      </c>
      <c r="GL77" s="218" t="str">
        <f t="shared" si="607"/>
        <v/>
      </c>
      <c r="GM77" s="218" t="str">
        <f t="shared" si="607"/>
        <v/>
      </c>
      <c r="GN77" s="218" t="str">
        <f t="shared" si="607"/>
        <v/>
      </c>
      <c r="GO77" s="218" t="str">
        <f t="shared" si="607"/>
        <v/>
      </c>
      <c r="GP77" s="218" t="str">
        <f t="shared" si="607"/>
        <v/>
      </c>
      <c r="GQ77" s="218" t="str">
        <f t="shared" si="607"/>
        <v/>
      </c>
      <c r="GR77" s="218" t="str">
        <f t="shared" si="607"/>
        <v/>
      </c>
      <c r="GS77" s="218" t="str">
        <f t="shared" si="607"/>
        <v/>
      </c>
      <c r="GT77" s="218" t="str">
        <f t="shared" si="607"/>
        <v/>
      </c>
      <c r="GU77" s="218" t="str">
        <f t="shared" si="607"/>
        <v/>
      </c>
      <c r="GV77" s="218" t="str">
        <f t="shared" si="607"/>
        <v/>
      </c>
      <c r="GW77" s="218" t="str">
        <f t="shared" si="607"/>
        <v/>
      </c>
      <c r="GX77" s="218" t="str">
        <f t="shared" si="607"/>
        <v/>
      </c>
      <c r="GY77" s="218" t="str">
        <f t="shared" si="607"/>
        <v/>
      </c>
      <c r="GZ77" s="218" t="str">
        <f t="shared" si="607"/>
        <v/>
      </c>
      <c r="HA77" s="218" t="str">
        <f t="shared" si="607"/>
        <v/>
      </c>
      <c r="HB77" s="218" t="str">
        <f t="shared" si="607"/>
        <v/>
      </c>
      <c r="HC77" s="218" t="str">
        <f t="shared" si="607"/>
        <v/>
      </c>
      <c r="HD77" s="218" t="str">
        <f t="shared" si="607"/>
        <v/>
      </c>
      <c r="HE77" s="218" t="str">
        <f t="shared" si="607"/>
        <v/>
      </c>
      <c r="HF77" s="218" t="str">
        <f t="shared" si="607"/>
        <v/>
      </c>
      <c r="HG77" s="218" t="str">
        <f t="shared" si="607"/>
        <v/>
      </c>
      <c r="HH77" s="218" t="str">
        <f t="shared" si="607"/>
        <v/>
      </c>
      <c r="HI77" s="218" t="str">
        <f t="shared" si="607"/>
        <v/>
      </c>
      <c r="HJ77" s="218" t="str">
        <f t="shared" si="607"/>
        <v/>
      </c>
      <c r="HK77" s="218" t="str">
        <f t="shared" si="607"/>
        <v/>
      </c>
      <c r="HL77" s="218" t="str">
        <f t="shared" si="607"/>
        <v/>
      </c>
      <c r="HM77" s="218" t="str">
        <f t="shared" si="607"/>
        <v/>
      </c>
      <c r="HN77" s="218" t="str">
        <f t="shared" si="607"/>
        <v/>
      </c>
      <c r="HO77" s="218" t="str">
        <f t="shared" ref="HO77:HQ77" si="608">IF(SUM(HO235,HO392,HO549,HO706,HO863)=0,"",SUM(HO235,HO392,HO549,HO706,HO863))</f>
        <v/>
      </c>
      <c r="HP77" s="218" t="str">
        <f t="shared" si="608"/>
        <v/>
      </c>
      <c r="HQ77" s="218" t="str">
        <f t="shared" si="608"/>
        <v/>
      </c>
    </row>
    <row r="78" spans="1:225" s="73" customFormat="1" ht="18" hidden="1" customHeight="1" x14ac:dyDescent="0.25">
      <c r="A78" s="223" t="str">
        <f t="shared" ref="A78:B78" si="609">IF(A236="","",A236)</f>
        <v/>
      </c>
      <c r="B78" s="173" t="str">
        <f t="shared" si="609"/>
        <v/>
      </c>
      <c r="C78" s="218">
        <f t="shared" si="601"/>
        <v>0</v>
      </c>
      <c r="D78" s="218">
        <f t="shared" si="552"/>
        <v>0</v>
      </c>
      <c r="E78" s="219">
        <f t="shared" ref="E78:F78" si="610">IFERROR(AVERAGE(E236,E393,E550,E707,E864),"")</f>
        <v>0</v>
      </c>
      <c r="F78" s="219">
        <f t="shared" si="610"/>
        <v>0</v>
      </c>
      <c r="G78" s="176" t="str">
        <f t="shared" si="507"/>
        <v/>
      </c>
      <c r="H78" s="176" t="str">
        <f t="shared" si="507"/>
        <v/>
      </c>
      <c r="I78" s="226" t="str">
        <f t="shared" si="507"/>
        <v/>
      </c>
      <c r="J78" s="226" t="str">
        <f t="shared" si="507"/>
        <v/>
      </c>
      <c r="K78" s="227" t="str">
        <f t="shared" si="508"/>
        <v/>
      </c>
      <c r="L78" s="227">
        <f t="shared" si="508"/>
        <v>1</v>
      </c>
      <c r="M78" s="226" t="str">
        <f t="shared" si="509"/>
        <v/>
      </c>
      <c r="N78" s="226" t="str">
        <f t="shared" si="509"/>
        <v/>
      </c>
      <c r="O78" s="491"/>
      <c r="P78" s="218" t="str">
        <f t="shared" ref="P78:BI78" si="611">IF(SUM(P236,P393,P550,P707,P864)=0,"",SUM(P236,P393,P550,P707,P864))</f>
        <v/>
      </c>
      <c r="Q78" s="218" t="str">
        <f t="shared" si="611"/>
        <v/>
      </c>
      <c r="R78" s="218" t="str">
        <f t="shared" si="611"/>
        <v/>
      </c>
      <c r="S78" s="218" t="str">
        <f t="shared" si="611"/>
        <v/>
      </c>
      <c r="T78" s="218" t="str">
        <f t="shared" si="611"/>
        <v/>
      </c>
      <c r="U78" s="218" t="str">
        <f t="shared" si="611"/>
        <v/>
      </c>
      <c r="V78" s="218" t="str">
        <f t="shared" si="611"/>
        <v/>
      </c>
      <c r="W78" s="218" t="str">
        <f t="shared" si="611"/>
        <v/>
      </c>
      <c r="X78" s="218" t="str">
        <f t="shared" si="611"/>
        <v/>
      </c>
      <c r="Y78" s="218" t="str">
        <f t="shared" si="611"/>
        <v/>
      </c>
      <c r="Z78" s="218" t="str">
        <f t="shared" si="611"/>
        <v/>
      </c>
      <c r="AA78" s="218" t="str">
        <f t="shared" si="611"/>
        <v/>
      </c>
      <c r="AB78" s="218" t="str">
        <f t="shared" si="611"/>
        <v/>
      </c>
      <c r="AC78" s="218" t="str">
        <f t="shared" si="611"/>
        <v/>
      </c>
      <c r="AD78" s="218" t="str">
        <f t="shared" si="611"/>
        <v/>
      </c>
      <c r="AE78" s="218" t="str">
        <f t="shared" si="611"/>
        <v/>
      </c>
      <c r="AF78" s="218" t="str">
        <f t="shared" si="611"/>
        <v/>
      </c>
      <c r="AG78" s="218" t="str">
        <f t="shared" si="611"/>
        <v/>
      </c>
      <c r="AH78" s="218" t="str">
        <f t="shared" si="611"/>
        <v/>
      </c>
      <c r="AI78" s="218" t="str">
        <f t="shared" si="611"/>
        <v/>
      </c>
      <c r="AJ78" s="218" t="str">
        <f t="shared" si="611"/>
        <v/>
      </c>
      <c r="AK78" s="218" t="str">
        <f t="shared" si="611"/>
        <v/>
      </c>
      <c r="AL78" s="218" t="str">
        <f t="shared" si="611"/>
        <v/>
      </c>
      <c r="AM78" s="218" t="str">
        <f t="shared" si="611"/>
        <v/>
      </c>
      <c r="AN78" s="218" t="str">
        <f t="shared" si="611"/>
        <v/>
      </c>
      <c r="AO78" s="218" t="str">
        <f t="shared" si="611"/>
        <v/>
      </c>
      <c r="AP78" s="218" t="str">
        <f t="shared" si="611"/>
        <v/>
      </c>
      <c r="AQ78" s="218" t="str">
        <f t="shared" si="611"/>
        <v/>
      </c>
      <c r="AR78" s="218" t="str">
        <f t="shared" si="611"/>
        <v/>
      </c>
      <c r="AS78" s="218" t="str">
        <f t="shared" si="611"/>
        <v/>
      </c>
      <c r="AT78" s="218" t="str">
        <f t="shared" si="611"/>
        <v/>
      </c>
      <c r="AU78" s="218" t="str">
        <f t="shared" si="611"/>
        <v/>
      </c>
      <c r="AV78" s="218" t="str">
        <f t="shared" si="611"/>
        <v/>
      </c>
      <c r="AW78" s="218" t="str">
        <f t="shared" si="611"/>
        <v/>
      </c>
      <c r="AX78" s="218" t="str">
        <f t="shared" si="611"/>
        <v/>
      </c>
      <c r="AY78" s="218" t="str">
        <f t="shared" si="611"/>
        <v/>
      </c>
      <c r="AZ78" s="218" t="str">
        <f t="shared" si="611"/>
        <v/>
      </c>
      <c r="BA78" s="218" t="str">
        <f t="shared" si="611"/>
        <v/>
      </c>
      <c r="BB78" s="218" t="str">
        <f t="shared" si="611"/>
        <v/>
      </c>
      <c r="BC78" s="218" t="str">
        <f t="shared" si="611"/>
        <v/>
      </c>
      <c r="BD78" s="218" t="str">
        <f t="shared" si="611"/>
        <v/>
      </c>
      <c r="BE78" s="218" t="str">
        <f t="shared" si="611"/>
        <v/>
      </c>
      <c r="BF78" s="218" t="str">
        <f t="shared" si="611"/>
        <v/>
      </c>
      <c r="BG78" s="218" t="str">
        <f t="shared" si="611"/>
        <v/>
      </c>
      <c r="BH78" s="218" t="str">
        <f t="shared" si="611"/>
        <v/>
      </c>
      <c r="BI78" s="218" t="str">
        <f t="shared" si="611"/>
        <v/>
      </c>
      <c r="BJ78" s="218" t="str">
        <f t="shared" ref="BJ78:DU78" si="612">IF(SUM(BJ236,BJ393,BJ550,BJ707,BJ864)=0,"",SUM(BJ236,BJ393,BJ550,BJ707,BJ864))</f>
        <v/>
      </c>
      <c r="BK78" s="218" t="str">
        <f t="shared" si="612"/>
        <v/>
      </c>
      <c r="BL78" s="218" t="str">
        <f t="shared" si="612"/>
        <v/>
      </c>
      <c r="BM78" s="218" t="str">
        <f t="shared" si="612"/>
        <v/>
      </c>
      <c r="BN78" s="218" t="str">
        <f t="shared" si="612"/>
        <v/>
      </c>
      <c r="BO78" s="218" t="str">
        <f t="shared" si="612"/>
        <v/>
      </c>
      <c r="BP78" s="218" t="str">
        <f t="shared" si="612"/>
        <v/>
      </c>
      <c r="BQ78" s="218" t="str">
        <f t="shared" si="612"/>
        <v/>
      </c>
      <c r="BR78" s="218" t="str">
        <f t="shared" si="612"/>
        <v/>
      </c>
      <c r="BS78" s="218" t="str">
        <f t="shared" si="612"/>
        <v/>
      </c>
      <c r="BT78" s="218" t="str">
        <f t="shared" si="612"/>
        <v/>
      </c>
      <c r="BU78" s="218" t="str">
        <f t="shared" si="612"/>
        <v/>
      </c>
      <c r="BV78" s="218" t="str">
        <f t="shared" si="612"/>
        <v/>
      </c>
      <c r="BW78" s="218" t="str">
        <f t="shared" si="612"/>
        <v/>
      </c>
      <c r="BX78" s="218" t="str">
        <f t="shared" si="612"/>
        <v/>
      </c>
      <c r="BY78" s="218" t="str">
        <f t="shared" si="612"/>
        <v/>
      </c>
      <c r="BZ78" s="218" t="str">
        <f t="shared" si="612"/>
        <v/>
      </c>
      <c r="CA78" s="218" t="str">
        <f t="shared" si="612"/>
        <v/>
      </c>
      <c r="CB78" s="218" t="str">
        <f t="shared" si="612"/>
        <v/>
      </c>
      <c r="CC78" s="218" t="str">
        <f t="shared" si="612"/>
        <v/>
      </c>
      <c r="CD78" s="218" t="str">
        <f t="shared" si="612"/>
        <v/>
      </c>
      <c r="CE78" s="218" t="str">
        <f t="shared" si="612"/>
        <v/>
      </c>
      <c r="CF78" s="218" t="str">
        <f t="shared" si="612"/>
        <v/>
      </c>
      <c r="CG78" s="218" t="str">
        <f t="shared" si="612"/>
        <v/>
      </c>
      <c r="CH78" s="218" t="str">
        <f t="shared" si="612"/>
        <v/>
      </c>
      <c r="CI78" s="218" t="str">
        <f t="shared" si="612"/>
        <v/>
      </c>
      <c r="CJ78" s="218" t="str">
        <f t="shared" si="612"/>
        <v/>
      </c>
      <c r="CK78" s="218" t="str">
        <f t="shared" si="612"/>
        <v/>
      </c>
      <c r="CL78" s="218" t="str">
        <f t="shared" si="612"/>
        <v/>
      </c>
      <c r="CM78" s="218" t="str">
        <f t="shared" si="612"/>
        <v/>
      </c>
      <c r="CN78" s="218" t="str">
        <f t="shared" si="612"/>
        <v/>
      </c>
      <c r="CO78" s="218" t="str">
        <f t="shared" si="612"/>
        <v/>
      </c>
      <c r="CP78" s="218" t="str">
        <f t="shared" si="612"/>
        <v/>
      </c>
      <c r="CQ78" s="218" t="str">
        <f t="shared" si="612"/>
        <v/>
      </c>
      <c r="CR78" s="218" t="str">
        <f t="shared" si="612"/>
        <v/>
      </c>
      <c r="CS78" s="218" t="str">
        <f t="shared" si="612"/>
        <v/>
      </c>
      <c r="CT78" s="218" t="str">
        <f t="shared" si="612"/>
        <v/>
      </c>
      <c r="CU78" s="218" t="str">
        <f t="shared" si="612"/>
        <v/>
      </c>
      <c r="CV78" s="218" t="str">
        <f t="shared" si="612"/>
        <v/>
      </c>
      <c r="CW78" s="218" t="str">
        <f t="shared" si="612"/>
        <v/>
      </c>
      <c r="CX78" s="218" t="str">
        <f t="shared" si="612"/>
        <v/>
      </c>
      <c r="CY78" s="218" t="str">
        <f t="shared" si="612"/>
        <v/>
      </c>
      <c r="CZ78" s="218" t="str">
        <f t="shared" si="612"/>
        <v/>
      </c>
      <c r="DA78" s="218" t="str">
        <f t="shared" si="612"/>
        <v/>
      </c>
      <c r="DB78" s="218" t="str">
        <f t="shared" si="612"/>
        <v/>
      </c>
      <c r="DC78" s="218" t="str">
        <f t="shared" si="612"/>
        <v/>
      </c>
      <c r="DD78" s="218" t="str">
        <f t="shared" si="612"/>
        <v/>
      </c>
      <c r="DE78" s="218" t="str">
        <f t="shared" si="612"/>
        <v/>
      </c>
      <c r="DF78" s="218" t="str">
        <f t="shared" si="612"/>
        <v/>
      </c>
      <c r="DG78" s="218" t="str">
        <f t="shared" si="612"/>
        <v/>
      </c>
      <c r="DH78" s="218" t="str">
        <f t="shared" si="612"/>
        <v/>
      </c>
      <c r="DI78" s="218" t="str">
        <f t="shared" si="612"/>
        <v/>
      </c>
      <c r="DJ78" s="218" t="str">
        <f t="shared" si="612"/>
        <v/>
      </c>
      <c r="DK78" s="218" t="str">
        <f t="shared" si="612"/>
        <v/>
      </c>
      <c r="DL78" s="218" t="str">
        <f t="shared" si="612"/>
        <v/>
      </c>
      <c r="DM78" s="218" t="str">
        <f t="shared" si="612"/>
        <v/>
      </c>
      <c r="DN78" s="218" t="str">
        <f t="shared" si="612"/>
        <v/>
      </c>
      <c r="DO78" s="218" t="str">
        <f t="shared" si="612"/>
        <v/>
      </c>
      <c r="DP78" s="218" t="str">
        <f t="shared" si="612"/>
        <v/>
      </c>
      <c r="DQ78" s="218" t="str">
        <f t="shared" si="612"/>
        <v/>
      </c>
      <c r="DR78" s="218" t="str">
        <f t="shared" si="612"/>
        <v/>
      </c>
      <c r="DS78" s="218" t="str">
        <f t="shared" si="612"/>
        <v/>
      </c>
      <c r="DT78" s="218" t="str">
        <f t="shared" si="612"/>
        <v/>
      </c>
      <c r="DU78" s="218" t="str">
        <f t="shared" si="612"/>
        <v/>
      </c>
      <c r="DV78" s="218" t="str">
        <f t="shared" ref="DV78:EK78" si="613">IF(SUM(DV236,DV393,DV550,DV707,DV864)=0,"",SUM(DV236,DV393,DV550,DV707,DV864))</f>
        <v/>
      </c>
      <c r="DW78" s="218" t="str">
        <f t="shared" si="613"/>
        <v/>
      </c>
      <c r="DX78" s="218" t="str">
        <f t="shared" si="613"/>
        <v/>
      </c>
      <c r="DY78" s="218" t="str">
        <f t="shared" si="613"/>
        <v/>
      </c>
      <c r="DZ78" s="218" t="str">
        <f t="shared" si="613"/>
        <v/>
      </c>
      <c r="EA78" s="218" t="str">
        <f t="shared" si="613"/>
        <v/>
      </c>
      <c r="EB78" s="218" t="str">
        <f t="shared" si="613"/>
        <v/>
      </c>
      <c r="EC78" s="218" t="str">
        <f t="shared" si="613"/>
        <v/>
      </c>
      <c r="ED78" s="218" t="str">
        <f t="shared" si="613"/>
        <v/>
      </c>
      <c r="EE78" s="218" t="str">
        <f t="shared" si="613"/>
        <v/>
      </c>
      <c r="EF78" s="218" t="str">
        <f t="shared" si="613"/>
        <v/>
      </c>
      <c r="EG78" s="218" t="str">
        <f t="shared" si="613"/>
        <v/>
      </c>
      <c r="EH78" s="218" t="str">
        <f t="shared" si="613"/>
        <v/>
      </c>
      <c r="EI78" s="218" t="str">
        <f t="shared" si="613"/>
        <v/>
      </c>
      <c r="EJ78" s="218" t="str">
        <f t="shared" si="613"/>
        <v/>
      </c>
      <c r="EK78" s="218" t="str">
        <f t="shared" si="613"/>
        <v/>
      </c>
      <c r="EL78" s="218" t="str">
        <f t="shared" ref="EL78:FK78" si="614">IF(SUM(EL236,EL393,EL550,EL707,EL864)=0,"",SUM(EL236,EL393,EL550,EL707,EL864))</f>
        <v/>
      </c>
      <c r="EM78" s="218" t="str">
        <f t="shared" si="614"/>
        <v/>
      </c>
      <c r="EN78" s="218" t="str">
        <f t="shared" si="614"/>
        <v/>
      </c>
      <c r="EO78" s="218" t="str">
        <f t="shared" si="614"/>
        <v/>
      </c>
      <c r="EP78" s="218" t="str">
        <f t="shared" si="614"/>
        <v/>
      </c>
      <c r="EQ78" s="218" t="str">
        <f t="shared" si="614"/>
        <v/>
      </c>
      <c r="ER78" s="218" t="str">
        <f t="shared" si="614"/>
        <v/>
      </c>
      <c r="ES78" s="218" t="str">
        <f t="shared" si="614"/>
        <v/>
      </c>
      <c r="ET78" s="218" t="str">
        <f t="shared" si="614"/>
        <v/>
      </c>
      <c r="EU78" s="218" t="str">
        <f t="shared" si="614"/>
        <v/>
      </c>
      <c r="EV78" s="218" t="str">
        <f t="shared" si="614"/>
        <v/>
      </c>
      <c r="EW78" s="218" t="str">
        <f t="shared" si="614"/>
        <v/>
      </c>
      <c r="EX78" s="218" t="str">
        <f t="shared" si="614"/>
        <v/>
      </c>
      <c r="EY78" s="218" t="str">
        <f t="shared" si="614"/>
        <v/>
      </c>
      <c r="EZ78" s="218" t="str">
        <f t="shared" si="614"/>
        <v/>
      </c>
      <c r="FA78" s="218" t="str">
        <f t="shared" si="614"/>
        <v/>
      </c>
      <c r="FB78" s="218" t="str">
        <f t="shared" si="614"/>
        <v/>
      </c>
      <c r="FC78" s="218" t="str">
        <f t="shared" si="614"/>
        <v/>
      </c>
      <c r="FD78" s="218" t="str">
        <f t="shared" si="614"/>
        <v/>
      </c>
      <c r="FE78" s="218" t="str">
        <f t="shared" si="614"/>
        <v/>
      </c>
      <c r="FF78" s="218" t="str">
        <f t="shared" si="614"/>
        <v/>
      </c>
      <c r="FG78" s="218" t="str">
        <f t="shared" si="614"/>
        <v/>
      </c>
      <c r="FH78" s="218" t="str">
        <f t="shared" si="614"/>
        <v/>
      </c>
      <c r="FI78" s="218" t="str">
        <f t="shared" si="614"/>
        <v/>
      </c>
      <c r="FJ78" s="218" t="str">
        <f t="shared" si="614"/>
        <v/>
      </c>
      <c r="FK78" s="218" t="str">
        <f t="shared" si="614"/>
        <v/>
      </c>
      <c r="FL78" s="218" t="str">
        <f t="shared" ref="FL78:HN78" si="615">IF(SUM(FL236,FL393,FL550,FL707,FL864)=0,"",SUM(FL236,FL393,FL550,FL707,FL864))</f>
        <v/>
      </c>
      <c r="FM78" s="218" t="str">
        <f t="shared" si="615"/>
        <v/>
      </c>
      <c r="FN78" s="218" t="str">
        <f t="shared" si="615"/>
        <v/>
      </c>
      <c r="FO78" s="218" t="str">
        <f t="shared" si="615"/>
        <v/>
      </c>
      <c r="FP78" s="218" t="str">
        <f t="shared" si="615"/>
        <v/>
      </c>
      <c r="FQ78" s="218" t="str">
        <f t="shared" si="615"/>
        <v/>
      </c>
      <c r="FR78" s="218" t="str">
        <f t="shared" si="615"/>
        <v/>
      </c>
      <c r="FS78" s="218" t="str">
        <f t="shared" si="615"/>
        <v/>
      </c>
      <c r="FT78" s="218" t="str">
        <f t="shared" si="615"/>
        <v/>
      </c>
      <c r="FU78" s="218" t="str">
        <f t="shared" si="615"/>
        <v/>
      </c>
      <c r="FV78" s="218" t="str">
        <f t="shared" si="615"/>
        <v/>
      </c>
      <c r="FW78" s="218" t="str">
        <f t="shared" si="615"/>
        <v/>
      </c>
      <c r="FX78" s="218" t="str">
        <f t="shared" si="615"/>
        <v/>
      </c>
      <c r="FY78" s="218" t="str">
        <f t="shared" si="615"/>
        <v/>
      </c>
      <c r="FZ78" s="218" t="str">
        <f t="shared" si="615"/>
        <v/>
      </c>
      <c r="GA78" s="218" t="str">
        <f t="shared" si="615"/>
        <v/>
      </c>
      <c r="GB78" s="218" t="str">
        <f t="shared" si="615"/>
        <v/>
      </c>
      <c r="GC78" s="218" t="str">
        <f t="shared" si="615"/>
        <v/>
      </c>
      <c r="GD78" s="218" t="str">
        <f t="shared" si="615"/>
        <v/>
      </c>
      <c r="GE78" s="218" t="str">
        <f t="shared" si="615"/>
        <v/>
      </c>
      <c r="GF78" s="218" t="str">
        <f t="shared" si="615"/>
        <v/>
      </c>
      <c r="GG78" s="218" t="str">
        <f t="shared" si="615"/>
        <v/>
      </c>
      <c r="GH78" s="218" t="str">
        <f t="shared" si="615"/>
        <v/>
      </c>
      <c r="GI78" s="218" t="str">
        <f t="shared" si="615"/>
        <v/>
      </c>
      <c r="GJ78" s="218" t="str">
        <f t="shared" si="615"/>
        <v/>
      </c>
      <c r="GK78" s="218" t="str">
        <f t="shared" si="615"/>
        <v/>
      </c>
      <c r="GL78" s="218" t="str">
        <f t="shared" si="615"/>
        <v/>
      </c>
      <c r="GM78" s="218" t="str">
        <f t="shared" si="615"/>
        <v/>
      </c>
      <c r="GN78" s="218" t="str">
        <f t="shared" si="615"/>
        <v/>
      </c>
      <c r="GO78" s="218" t="str">
        <f t="shared" si="615"/>
        <v/>
      </c>
      <c r="GP78" s="218" t="str">
        <f t="shared" si="615"/>
        <v/>
      </c>
      <c r="GQ78" s="218" t="str">
        <f t="shared" si="615"/>
        <v/>
      </c>
      <c r="GR78" s="218" t="str">
        <f t="shared" si="615"/>
        <v/>
      </c>
      <c r="GS78" s="218" t="str">
        <f t="shared" si="615"/>
        <v/>
      </c>
      <c r="GT78" s="218" t="str">
        <f t="shared" si="615"/>
        <v/>
      </c>
      <c r="GU78" s="218" t="str">
        <f t="shared" si="615"/>
        <v/>
      </c>
      <c r="GV78" s="218" t="str">
        <f t="shared" si="615"/>
        <v/>
      </c>
      <c r="GW78" s="218" t="str">
        <f t="shared" si="615"/>
        <v/>
      </c>
      <c r="GX78" s="218" t="str">
        <f t="shared" si="615"/>
        <v/>
      </c>
      <c r="GY78" s="218" t="str">
        <f t="shared" si="615"/>
        <v/>
      </c>
      <c r="GZ78" s="218" t="str">
        <f t="shared" si="615"/>
        <v/>
      </c>
      <c r="HA78" s="218" t="str">
        <f t="shared" si="615"/>
        <v/>
      </c>
      <c r="HB78" s="218" t="str">
        <f t="shared" si="615"/>
        <v/>
      </c>
      <c r="HC78" s="218" t="str">
        <f t="shared" si="615"/>
        <v/>
      </c>
      <c r="HD78" s="218" t="str">
        <f t="shared" si="615"/>
        <v/>
      </c>
      <c r="HE78" s="218" t="str">
        <f t="shared" si="615"/>
        <v/>
      </c>
      <c r="HF78" s="218" t="str">
        <f t="shared" si="615"/>
        <v/>
      </c>
      <c r="HG78" s="218" t="str">
        <f t="shared" si="615"/>
        <v/>
      </c>
      <c r="HH78" s="218" t="str">
        <f t="shared" si="615"/>
        <v/>
      </c>
      <c r="HI78" s="218" t="str">
        <f t="shared" si="615"/>
        <v/>
      </c>
      <c r="HJ78" s="218" t="str">
        <f t="shared" si="615"/>
        <v/>
      </c>
      <c r="HK78" s="218" t="str">
        <f t="shared" si="615"/>
        <v/>
      </c>
      <c r="HL78" s="218" t="str">
        <f t="shared" si="615"/>
        <v/>
      </c>
      <c r="HM78" s="218" t="str">
        <f t="shared" si="615"/>
        <v/>
      </c>
      <c r="HN78" s="218" t="str">
        <f t="shared" si="615"/>
        <v/>
      </c>
      <c r="HO78" s="218" t="str">
        <f t="shared" ref="HO78:HQ78" si="616">IF(SUM(HO236,HO393,HO550,HO707,HO864)=0,"",SUM(HO236,HO393,HO550,HO707,HO864))</f>
        <v/>
      </c>
      <c r="HP78" s="218" t="str">
        <f t="shared" si="616"/>
        <v/>
      </c>
      <c r="HQ78" s="218" t="str">
        <f t="shared" si="616"/>
        <v/>
      </c>
    </row>
    <row r="79" spans="1:225" s="73" customFormat="1" ht="18" hidden="1" customHeight="1" x14ac:dyDescent="0.25">
      <c r="A79" s="223" t="str">
        <f t="shared" ref="A79:B79" si="617">IF(A237="","",A237)</f>
        <v/>
      </c>
      <c r="B79" s="173" t="str">
        <f t="shared" si="617"/>
        <v/>
      </c>
      <c r="C79" s="218">
        <f t="shared" si="601"/>
        <v>0</v>
      </c>
      <c r="D79" s="218">
        <f t="shared" si="552"/>
        <v>0</v>
      </c>
      <c r="E79" s="219">
        <f t="shared" ref="E79:F79" si="618">IFERROR(AVERAGE(E237,E394,E551,E708,E865),"")</f>
        <v>0</v>
      </c>
      <c r="F79" s="219">
        <f t="shared" si="618"/>
        <v>0</v>
      </c>
      <c r="G79" s="176" t="str">
        <f t="shared" si="507"/>
        <v/>
      </c>
      <c r="H79" s="176" t="str">
        <f t="shared" si="507"/>
        <v/>
      </c>
      <c r="I79" s="226" t="str">
        <f t="shared" si="507"/>
        <v/>
      </c>
      <c r="J79" s="226" t="str">
        <f t="shared" si="507"/>
        <v/>
      </c>
      <c r="K79" s="227" t="str">
        <f t="shared" si="508"/>
        <v/>
      </c>
      <c r="L79" s="227">
        <f t="shared" si="508"/>
        <v>1</v>
      </c>
      <c r="M79" s="226" t="str">
        <f t="shared" si="509"/>
        <v/>
      </c>
      <c r="N79" s="226" t="str">
        <f t="shared" si="509"/>
        <v/>
      </c>
      <c r="O79" s="491"/>
      <c r="P79" s="218" t="str">
        <f t="shared" ref="P79:BI79" si="619">IF(SUM(P237,P394,P551,P708,P865)=0,"",SUM(P237,P394,P551,P708,P865))</f>
        <v/>
      </c>
      <c r="Q79" s="218" t="str">
        <f t="shared" si="619"/>
        <v/>
      </c>
      <c r="R79" s="218" t="str">
        <f t="shared" si="619"/>
        <v/>
      </c>
      <c r="S79" s="218" t="str">
        <f t="shared" si="619"/>
        <v/>
      </c>
      <c r="T79" s="218" t="str">
        <f t="shared" si="619"/>
        <v/>
      </c>
      <c r="U79" s="218" t="str">
        <f t="shared" si="619"/>
        <v/>
      </c>
      <c r="V79" s="218" t="str">
        <f t="shared" si="619"/>
        <v/>
      </c>
      <c r="W79" s="218" t="str">
        <f t="shared" si="619"/>
        <v/>
      </c>
      <c r="X79" s="218" t="str">
        <f t="shared" si="619"/>
        <v/>
      </c>
      <c r="Y79" s="218" t="str">
        <f t="shared" si="619"/>
        <v/>
      </c>
      <c r="Z79" s="218" t="str">
        <f t="shared" si="619"/>
        <v/>
      </c>
      <c r="AA79" s="218" t="str">
        <f t="shared" si="619"/>
        <v/>
      </c>
      <c r="AB79" s="218" t="str">
        <f t="shared" si="619"/>
        <v/>
      </c>
      <c r="AC79" s="218" t="str">
        <f t="shared" si="619"/>
        <v/>
      </c>
      <c r="AD79" s="218" t="str">
        <f t="shared" si="619"/>
        <v/>
      </c>
      <c r="AE79" s="218" t="str">
        <f t="shared" si="619"/>
        <v/>
      </c>
      <c r="AF79" s="218" t="str">
        <f t="shared" si="619"/>
        <v/>
      </c>
      <c r="AG79" s="218" t="str">
        <f t="shared" si="619"/>
        <v/>
      </c>
      <c r="AH79" s="218" t="str">
        <f t="shared" si="619"/>
        <v/>
      </c>
      <c r="AI79" s="218" t="str">
        <f t="shared" si="619"/>
        <v/>
      </c>
      <c r="AJ79" s="218" t="str">
        <f t="shared" si="619"/>
        <v/>
      </c>
      <c r="AK79" s="218" t="str">
        <f t="shared" si="619"/>
        <v/>
      </c>
      <c r="AL79" s="218" t="str">
        <f t="shared" si="619"/>
        <v/>
      </c>
      <c r="AM79" s="218" t="str">
        <f t="shared" si="619"/>
        <v/>
      </c>
      <c r="AN79" s="218" t="str">
        <f t="shared" si="619"/>
        <v/>
      </c>
      <c r="AO79" s="218" t="str">
        <f t="shared" si="619"/>
        <v/>
      </c>
      <c r="AP79" s="218" t="str">
        <f t="shared" si="619"/>
        <v/>
      </c>
      <c r="AQ79" s="218" t="str">
        <f t="shared" si="619"/>
        <v/>
      </c>
      <c r="AR79" s="218" t="str">
        <f t="shared" si="619"/>
        <v/>
      </c>
      <c r="AS79" s="218" t="str">
        <f t="shared" si="619"/>
        <v/>
      </c>
      <c r="AT79" s="218" t="str">
        <f t="shared" si="619"/>
        <v/>
      </c>
      <c r="AU79" s="218" t="str">
        <f t="shared" si="619"/>
        <v/>
      </c>
      <c r="AV79" s="218" t="str">
        <f t="shared" si="619"/>
        <v/>
      </c>
      <c r="AW79" s="218" t="str">
        <f t="shared" si="619"/>
        <v/>
      </c>
      <c r="AX79" s="218" t="str">
        <f t="shared" si="619"/>
        <v/>
      </c>
      <c r="AY79" s="218" t="str">
        <f t="shared" si="619"/>
        <v/>
      </c>
      <c r="AZ79" s="218" t="str">
        <f t="shared" si="619"/>
        <v/>
      </c>
      <c r="BA79" s="218" t="str">
        <f t="shared" si="619"/>
        <v/>
      </c>
      <c r="BB79" s="218" t="str">
        <f t="shared" si="619"/>
        <v/>
      </c>
      <c r="BC79" s="218" t="str">
        <f t="shared" si="619"/>
        <v/>
      </c>
      <c r="BD79" s="218" t="str">
        <f t="shared" si="619"/>
        <v/>
      </c>
      <c r="BE79" s="218" t="str">
        <f t="shared" si="619"/>
        <v/>
      </c>
      <c r="BF79" s="218" t="str">
        <f t="shared" si="619"/>
        <v/>
      </c>
      <c r="BG79" s="218" t="str">
        <f t="shared" si="619"/>
        <v/>
      </c>
      <c r="BH79" s="218" t="str">
        <f t="shared" si="619"/>
        <v/>
      </c>
      <c r="BI79" s="218" t="str">
        <f t="shared" si="619"/>
        <v/>
      </c>
      <c r="BJ79" s="218" t="str">
        <f t="shared" ref="BJ79:DU79" si="620">IF(SUM(BJ237,BJ394,BJ551,BJ708,BJ865)=0,"",SUM(BJ237,BJ394,BJ551,BJ708,BJ865))</f>
        <v/>
      </c>
      <c r="BK79" s="218" t="str">
        <f t="shared" si="620"/>
        <v/>
      </c>
      <c r="BL79" s="218" t="str">
        <f t="shared" si="620"/>
        <v/>
      </c>
      <c r="BM79" s="218" t="str">
        <f t="shared" si="620"/>
        <v/>
      </c>
      <c r="BN79" s="218" t="str">
        <f t="shared" si="620"/>
        <v/>
      </c>
      <c r="BO79" s="218" t="str">
        <f t="shared" si="620"/>
        <v/>
      </c>
      <c r="BP79" s="218" t="str">
        <f t="shared" si="620"/>
        <v/>
      </c>
      <c r="BQ79" s="218" t="str">
        <f t="shared" si="620"/>
        <v/>
      </c>
      <c r="BR79" s="218" t="str">
        <f t="shared" si="620"/>
        <v/>
      </c>
      <c r="BS79" s="218" t="str">
        <f t="shared" si="620"/>
        <v/>
      </c>
      <c r="BT79" s="218" t="str">
        <f t="shared" si="620"/>
        <v/>
      </c>
      <c r="BU79" s="218" t="str">
        <f t="shared" si="620"/>
        <v/>
      </c>
      <c r="BV79" s="218" t="str">
        <f t="shared" si="620"/>
        <v/>
      </c>
      <c r="BW79" s="218" t="str">
        <f t="shared" si="620"/>
        <v/>
      </c>
      <c r="BX79" s="218" t="str">
        <f t="shared" si="620"/>
        <v/>
      </c>
      <c r="BY79" s="218" t="str">
        <f t="shared" si="620"/>
        <v/>
      </c>
      <c r="BZ79" s="218" t="str">
        <f t="shared" si="620"/>
        <v/>
      </c>
      <c r="CA79" s="218" t="str">
        <f t="shared" si="620"/>
        <v/>
      </c>
      <c r="CB79" s="218" t="str">
        <f t="shared" si="620"/>
        <v/>
      </c>
      <c r="CC79" s="218" t="str">
        <f t="shared" si="620"/>
        <v/>
      </c>
      <c r="CD79" s="218" t="str">
        <f t="shared" si="620"/>
        <v/>
      </c>
      <c r="CE79" s="218" t="str">
        <f t="shared" si="620"/>
        <v/>
      </c>
      <c r="CF79" s="218" t="str">
        <f t="shared" si="620"/>
        <v/>
      </c>
      <c r="CG79" s="218" t="str">
        <f t="shared" si="620"/>
        <v/>
      </c>
      <c r="CH79" s="218" t="str">
        <f t="shared" si="620"/>
        <v/>
      </c>
      <c r="CI79" s="218" t="str">
        <f t="shared" si="620"/>
        <v/>
      </c>
      <c r="CJ79" s="218" t="str">
        <f t="shared" si="620"/>
        <v/>
      </c>
      <c r="CK79" s="218" t="str">
        <f t="shared" si="620"/>
        <v/>
      </c>
      <c r="CL79" s="218" t="str">
        <f t="shared" si="620"/>
        <v/>
      </c>
      <c r="CM79" s="218" t="str">
        <f t="shared" si="620"/>
        <v/>
      </c>
      <c r="CN79" s="218" t="str">
        <f t="shared" si="620"/>
        <v/>
      </c>
      <c r="CO79" s="218" t="str">
        <f t="shared" si="620"/>
        <v/>
      </c>
      <c r="CP79" s="218" t="str">
        <f t="shared" si="620"/>
        <v/>
      </c>
      <c r="CQ79" s="218" t="str">
        <f t="shared" si="620"/>
        <v/>
      </c>
      <c r="CR79" s="218" t="str">
        <f t="shared" si="620"/>
        <v/>
      </c>
      <c r="CS79" s="218" t="str">
        <f t="shared" si="620"/>
        <v/>
      </c>
      <c r="CT79" s="218" t="str">
        <f t="shared" si="620"/>
        <v/>
      </c>
      <c r="CU79" s="218" t="str">
        <f t="shared" si="620"/>
        <v/>
      </c>
      <c r="CV79" s="218" t="str">
        <f t="shared" si="620"/>
        <v/>
      </c>
      <c r="CW79" s="218" t="str">
        <f t="shared" si="620"/>
        <v/>
      </c>
      <c r="CX79" s="218" t="str">
        <f t="shared" si="620"/>
        <v/>
      </c>
      <c r="CY79" s="218" t="str">
        <f t="shared" si="620"/>
        <v/>
      </c>
      <c r="CZ79" s="218" t="str">
        <f t="shared" si="620"/>
        <v/>
      </c>
      <c r="DA79" s="218" t="str">
        <f t="shared" si="620"/>
        <v/>
      </c>
      <c r="DB79" s="218" t="str">
        <f t="shared" si="620"/>
        <v/>
      </c>
      <c r="DC79" s="218" t="str">
        <f t="shared" si="620"/>
        <v/>
      </c>
      <c r="DD79" s="218" t="str">
        <f t="shared" si="620"/>
        <v/>
      </c>
      <c r="DE79" s="218" t="str">
        <f t="shared" si="620"/>
        <v/>
      </c>
      <c r="DF79" s="218" t="str">
        <f t="shared" si="620"/>
        <v/>
      </c>
      <c r="DG79" s="218" t="str">
        <f t="shared" si="620"/>
        <v/>
      </c>
      <c r="DH79" s="218" t="str">
        <f t="shared" si="620"/>
        <v/>
      </c>
      <c r="DI79" s="218" t="str">
        <f t="shared" si="620"/>
        <v/>
      </c>
      <c r="DJ79" s="218" t="str">
        <f t="shared" si="620"/>
        <v/>
      </c>
      <c r="DK79" s="218" t="str">
        <f t="shared" si="620"/>
        <v/>
      </c>
      <c r="DL79" s="218" t="str">
        <f t="shared" si="620"/>
        <v/>
      </c>
      <c r="DM79" s="218" t="str">
        <f t="shared" si="620"/>
        <v/>
      </c>
      <c r="DN79" s="218" t="str">
        <f t="shared" si="620"/>
        <v/>
      </c>
      <c r="DO79" s="218" t="str">
        <f t="shared" si="620"/>
        <v/>
      </c>
      <c r="DP79" s="218" t="str">
        <f t="shared" si="620"/>
        <v/>
      </c>
      <c r="DQ79" s="218" t="str">
        <f t="shared" si="620"/>
        <v/>
      </c>
      <c r="DR79" s="218" t="str">
        <f t="shared" si="620"/>
        <v/>
      </c>
      <c r="DS79" s="218" t="str">
        <f t="shared" si="620"/>
        <v/>
      </c>
      <c r="DT79" s="218" t="str">
        <f t="shared" si="620"/>
        <v/>
      </c>
      <c r="DU79" s="218" t="str">
        <f t="shared" si="620"/>
        <v/>
      </c>
      <c r="DV79" s="218" t="str">
        <f t="shared" ref="DV79:EK79" si="621">IF(SUM(DV237,DV394,DV551,DV708,DV865)=0,"",SUM(DV237,DV394,DV551,DV708,DV865))</f>
        <v/>
      </c>
      <c r="DW79" s="218" t="str">
        <f t="shared" si="621"/>
        <v/>
      </c>
      <c r="DX79" s="218" t="str">
        <f t="shared" si="621"/>
        <v/>
      </c>
      <c r="DY79" s="218" t="str">
        <f t="shared" si="621"/>
        <v/>
      </c>
      <c r="DZ79" s="218" t="str">
        <f t="shared" si="621"/>
        <v/>
      </c>
      <c r="EA79" s="218" t="str">
        <f t="shared" si="621"/>
        <v/>
      </c>
      <c r="EB79" s="218" t="str">
        <f t="shared" si="621"/>
        <v/>
      </c>
      <c r="EC79" s="218" t="str">
        <f t="shared" si="621"/>
        <v/>
      </c>
      <c r="ED79" s="218" t="str">
        <f t="shared" si="621"/>
        <v/>
      </c>
      <c r="EE79" s="218" t="str">
        <f t="shared" si="621"/>
        <v/>
      </c>
      <c r="EF79" s="218" t="str">
        <f t="shared" si="621"/>
        <v/>
      </c>
      <c r="EG79" s="218" t="str">
        <f t="shared" si="621"/>
        <v/>
      </c>
      <c r="EH79" s="218" t="str">
        <f t="shared" si="621"/>
        <v/>
      </c>
      <c r="EI79" s="218" t="str">
        <f t="shared" si="621"/>
        <v/>
      </c>
      <c r="EJ79" s="218" t="str">
        <f t="shared" si="621"/>
        <v/>
      </c>
      <c r="EK79" s="218" t="str">
        <f t="shared" si="621"/>
        <v/>
      </c>
      <c r="EL79" s="218" t="str">
        <f t="shared" ref="EL79:FK79" si="622">IF(SUM(EL237,EL394,EL551,EL708,EL865)=0,"",SUM(EL237,EL394,EL551,EL708,EL865))</f>
        <v/>
      </c>
      <c r="EM79" s="218" t="str">
        <f t="shared" si="622"/>
        <v/>
      </c>
      <c r="EN79" s="218" t="str">
        <f t="shared" si="622"/>
        <v/>
      </c>
      <c r="EO79" s="218" t="str">
        <f t="shared" si="622"/>
        <v/>
      </c>
      <c r="EP79" s="218" t="str">
        <f t="shared" si="622"/>
        <v/>
      </c>
      <c r="EQ79" s="218" t="str">
        <f t="shared" si="622"/>
        <v/>
      </c>
      <c r="ER79" s="218" t="str">
        <f t="shared" si="622"/>
        <v/>
      </c>
      <c r="ES79" s="218" t="str">
        <f t="shared" si="622"/>
        <v/>
      </c>
      <c r="ET79" s="218" t="str">
        <f t="shared" si="622"/>
        <v/>
      </c>
      <c r="EU79" s="218" t="str">
        <f t="shared" si="622"/>
        <v/>
      </c>
      <c r="EV79" s="218" t="str">
        <f t="shared" si="622"/>
        <v/>
      </c>
      <c r="EW79" s="218" t="str">
        <f t="shared" si="622"/>
        <v/>
      </c>
      <c r="EX79" s="218" t="str">
        <f t="shared" si="622"/>
        <v/>
      </c>
      <c r="EY79" s="218" t="str">
        <f t="shared" si="622"/>
        <v/>
      </c>
      <c r="EZ79" s="218" t="str">
        <f t="shared" si="622"/>
        <v/>
      </c>
      <c r="FA79" s="218" t="str">
        <f t="shared" si="622"/>
        <v/>
      </c>
      <c r="FB79" s="218" t="str">
        <f t="shared" si="622"/>
        <v/>
      </c>
      <c r="FC79" s="218" t="str">
        <f t="shared" si="622"/>
        <v/>
      </c>
      <c r="FD79" s="218" t="str">
        <f t="shared" si="622"/>
        <v/>
      </c>
      <c r="FE79" s="218" t="str">
        <f t="shared" si="622"/>
        <v/>
      </c>
      <c r="FF79" s="218" t="str">
        <f t="shared" si="622"/>
        <v/>
      </c>
      <c r="FG79" s="218" t="str">
        <f t="shared" si="622"/>
        <v/>
      </c>
      <c r="FH79" s="218" t="str">
        <f t="shared" si="622"/>
        <v/>
      </c>
      <c r="FI79" s="218" t="str">
        <f t="shared" si="622"/>
        <v/>
      </c>
      <c r="FJ79" s="218" t="str">
        <f t="shared" si="622"/>
        <v/>
      </c>
      <c r="FK79" s="218" t="str">
        <f t="shared" si="622"/>
        <v/>
      </c>
      <c r="FL79" s="218" t="str">
        <f t="shared" ref="FL79:HN79" si="623">IF(SUM(FL237,FL394,FL551,FL708,FL865)=0,"",SUM(FL237,FL394,FL551,FL708,FL865))</f>
        <v/>
      </c>
      <c r="FM79" s="218" t="str">
        <f t="shared" si="623"/>
        <v/>
      </c>
      <c r="FN79" s="218" t="str">
        <f t="shared" si="623"/>
        <v/>
      </c>
      <c r="FO79" s="218" t="str">
        <f t="shared" si="623"/>
        <v/>
      </c>
      <c r="FP79" s="218" t="str">
        <f t="shared" si="623"/>
        <v/>
      </c>
      <c r="FQ79" s="218" t="str">
        <f t="shared" si="623"/>
        <v/>
      </c>
      <c r="FR79" s="218" t="str">
        <f t="shared" si="623"/>
        <v/>
      </c>
      <c r="FS79" s="218" t="str">
        <f t="shared" si="623"/>
        <v/>
      </c>
      <c r="FT79" s="218" t="str">
        <f t="shared" si="623"/>
        <v/>
      </c>
      <c r="FU79" s="218" t="str">
        <f t="shared" si="623"/>
        <v/>
      </c>
      <c r="FV79" s="218" t="str">
        <f t="shared" si="623"/>
        <v/>
      </c>
      <c r="FW79" s="218" t="str">
        <f t="shared" si="623"/>
        <v/>
      </c>
      <c r="FX79" s="218" t="str">
        <f t="shared" si="623"/>
        <v/>
      </c>
      <c r="FY79" s="218" t="str">
        <f t="shared" si="623"/>
        <v/>
      </c>
      <c r="FZ79" s="218" t="str">
        <f t="shared" si="623"/>
        <v/>
      </c>
      <c r="GA79" s="218" t="str">
        <f t="shared" si="623"/>
        <v/>
      </c>
      <c r="GB79" s="218" t="str">
        <f t="shared" si="623"/>
        <v/>
      </c>
      <c r="GC79" s="218" t="str">
        <f t="shared" si="623"/>
        <v/>
      </c>
      <c r="GD79" s="218" t="str">
        <f t="shared" si="623"/>
        <v/>
      </c>
      <c r="GE79" s="218" t="str">
        <f t="shared" si="623"/>
        <v/>
      </c>
      <c r="GF79" s="218" t="str">
        <f t="shared" si="623"/>
        <v/>
      </c>
      <c r="GG79" s="218" t="str">
        <f t="shared" si="623"/>
        <v/>
      </c>
      <c r="GH79" s="218" t="str">
        <f t="shared" si="623"/>
        <v/>
      </c>
      <c r="GI79" s="218" t="str">
        <f t="shared" si="623"/>
        <v/>
      </c>
      <c r="GJ79" s="218" t="str">
        <f t="shared" si="623"/>
        <v/>
      </c>
      <c r="GK79" s="218" t="str">
        <f t="shared" si="623"/>
        <v/>
      </c>
      <c r="GL79" s="218" t="str">
        <f t="shared" si="623"/>
        <v/>
      </c>
      <c r="GM79" s="218" t="str">
        <f t="shared" si="623"/>
        <v/>
      </c>
      <c r="GN79" s="218" t="str">
        <f t="shared" si="623"/>
        <v/>
      </c>
      <c r="GO79" s="218" t="str">
        <f t="shared" si="623"/>
        <v/>
      </c>
      <c r="GP79" s="218" t="str">
        <f t="shared" si="623"/>
        <v/>
      </c>
      <c r="GQ79" s="218" t="str">
        <f t="shared" si="623"/>
        <v/>
      </c>
      <c r="GR79" s="218" t="str">
        <f t="shared" si="623"/>
        <v/>
      </c>
      <c r="GS79" s="218" t="str">
        <f t="shared" si="623"/>
        <v/>
      </c>
      <c r="GT79" s="218" t="str">
        <f t="shared" si="623"/>
        <v/>
      </c>
      <c r="GU79" s="218" t="str">
        <f t="shared" si="623"/>
        <v/>
      </c>
      <c r="GV79" s="218" t="str">
        <f t="shared" si="623"/>
        <v/>
      </c>
      <c r="GW79" s="218" t="str">
        <f t="shared" si="623"/>
        <v/>
      </c>
      <c r="GX79" s="218" t="str">
        <f t="shared" si="623"/>
        <v/>
      </c>
      <c r="GY79" s="218" t="str">
        <f t="shared" si="623"/>
        <v/>
      </c>
      <c r="GZ79" s="218" t="str">
        <f t="shared" si="623"/>
        <v/>
      </c>
      <c r="HA79" s="218" t="str">
        <f t="shared" si="623"/>
        <v/>
      </c>
      <c r="HB79" s="218" t="str">
        <f t="shared" si="623"/>
        <v/>
      </c>
      <c r="HC79" s="218" t="str">
        <f t="shared" si="623"/>
        <v/>
      </c>
      <c r="HD79" s="218" t="str">
        <f t="shared" si="623"/>
        <v/>
      </c>
      <c r="HE79" s="218" t="str">
        <f t="shared" si="623"/>
        <v/>
      </c>
      <c r="HF79" s="218" t="str">
        <f t="shared" si="623"/>
        <v/>
      </c>
      <c r="HG79" s="218" t="str">
        <f t="shared" si="623"/>
        <v/>
      </c>
      <c r="HH79" s="218" t="str">
        <f t="shared" si="623"/>
        <v/>
      </c>
      <c r="HI79" s="218" t="str">
        <f t="shared" si="623"/>
        <v/>
      </c>
      <c r="HJ79" s="218" t="str">
        <f t="shared" si="623"/>
        <v/>
      </c>
      <c r="HK79" s="218" t="str">
        <f t="shared" si="623"/>
        <v/>
      </c>
      <c r="HL79" s="218" t="str">
        <f t="shared" si="623"/>
        <v/>
      </c>
      <c r="HM79" s="218" t="str">
        <f t="shared" si="623"/>
        <v/>
      </c>
      <c r="HN79" s="218" t="str">
        <f t="shared" si="623"/>
        <v/>
      </c>
      <c r="HO79" s="218" t="str">
        <f t="shared" ref="HO79:HQ79" si="624">IF(SUM(HO237,HO394,HO551,HO708,HO865)=0,"",SUM(HO237,HO394,HO551,HO708,HO865))</f>
        <v/>
      </c>
      <c r="HP79" s="218" t="str">
        <f t="shared" si="624"/>
        <v/>
      </c>
      <c r="HQ79" s="218" t="str">
        <f t="shared" si="624"/>
        <v/>
      </c>
    </row>
    <row r="80" spans="1:225" s="73" customFormat="1" ht="18" hidden="1" customHeight="1" x14ac:dyDescent="0.25">
      <c r="A80" s="223" t="str">
        <f t="shared" ref="A80:B80" si="625">IF(A238="","",A238)</f>
        <v/>
      </c>
      <c r="B80" s="173" t="str">
        <f t="shared" si="625"/>
        <v/>
      </c>
      <c r="C80" s="218">
        <f t="shared" si="601"/>
        <v>0</v>
      </c>
      <c r="D80" s="218">
        <f t="shared" si="552"/>
        <v>0</v>
      </c>
      <c r="E80" s="219">
        <f t="shared" ref="E80:F80" si="626">IFERROR(AVERAGE(E238,E395,E552,E709,E866),"")</f>
        <v>0</v>
      </c>
      <c r="F80" s="219">
        <f t="shared" si="626"/>
        <v>0</v>
      </c>
      <c r="G80" s="176" t="str">
        <f t="shared" si="507"/>
        <v/>
      </c>
      <c r="H80" s="176" t="str">
        <f t="shared" si="507"/>
        <v/>
      </c>
      <c r="I80" s="226" t="str">
        <f t="shared" si="507"/>
        <v/>
      </c>
      <c r="J80" s="226" t="str">
        <f t="shared" si="507"/>
        <v/>
      </c>
      <c r="K80" s="227" t="str">
        <f t="shared" si="508"/>
        <v/>
      </c>
      <c r="L80" s="227">
        <f t="shared" si="508"/>
        <v>1</v>
      </c>
      <c r="M80" s="226" t="str">
        <f t="shared" si="509"/>
        <v/>
      </c>
      <c r="N80" s="226" t="str">
        <f t="shared" si="509"/>
        <v/>
      </c>
      <c r="O80" s="491"/>
      <c r="P80" s="218" t="str">
        <f t="shared" ref="P80:BI80" si="627">IF(SUM(P238,P395,P552,P709,P866)=0,"",SUM(P238,P395,P552,P709,P866))</f>
        <v/>
      </c>
      <c r="Q80" s="218" t="str">
        <f t="shared" si="627"/>
        <v/>
      </c>
      <c r="R80" s="218" t="str">
        <f t="shared" si="627"/>
        <v/>
      </c>
      <c r="S80" s="218" t="str">
        <f t="shared" si="627"/>
        <v/>
      </c>
      <c r="T80" s="218" t="str">
        <f t="shared" si="627"/>
        <v/>
      </c>
      <c r="U80" s="218" t="str">
        <f t="shared" si="627"/>
        <v/>
      </c>
      <c r="V80" s="218" t="str">
        <f t="shared" si="627"/>
        <v/>
      </c>
      <c r="W80" s="218" t="str">
        <f t="shared" si="627"/>
        <v/>
      </c>
      <c r="X80" s="218" t="str">
        <f t="shared" si="627"/>
        <v/>
      </c>
      <c r="Y80" s="218" t="str">
        <f t="shared" si="627"/>
        <v/>
      </c>
      <c r="Z80" s="218" t="str">
        <f t="shared" si="627"/>
        <v/>
      </c>
      <c r="AA80" s="218" t="str">
        <f t="shared" si="627"/>
        <v/>
      </c>
      <c r="AB80" s="218" t="str">
        <f t="shared" si="627"/>
        <v/>
      </c>
      <c r="AC80" s="218" t="str">
        <f t="shared" si="627"/>
        <v/>
      </c>
      <c r="AD80" s="218" t="str">
        <f t="shared" si="627"/>
        <v/>
      </c>
      <c r="AE80" s="218" t="str">
        <f t="shared" si="627"/>
        <v/>
      </c>
      <c r="AF80" s="218" t="str">
        <f t="shared" si="627"/>
        <v/>
      </c>
      <c r="AG80" s="218" t="str">
        <f t="shared" si="627"/>
        <v/>
      </c>
      <c r="AH80" s="218" t="str">
        <f t="shared" si="627"/>
        <v/>
      </c>
      <c r="AI80" s="218" t="str">
        <f t="shared" si="627"/>
        <v/>
      </c>
      <c r="AJ80" s="218" t="str">
        <f t="shared" si="627"/>
        <v/>
      </c>
      <c r="AK80" s="218" t="str">
        <f t="shared" si="627"/>
        <v/>
      </c>
      <c r="AL80" s="218" t="str">
        <f t="shared" si="627"/>
        <v/>
      </c>
      <c r="AM80" s="218" t="str">
        <f t="shared" si="627"/>
        <v/>
      </c>
      <c r="AN80" s="218" t="str">
        <f t="shared" si="627"/>
        <v/>
      </c>
      <c r="AO80" s="218" t="str">
        <f t="shared" si="627"/>
        <v/>
      </c>
      <c r="AP80" s="218" t="str">
        <f t="shared" si="627"/>
        <v/>
      </c>
      <c r="AQ80" s="218" t="str">
        <f t="shared" si="627"/>
        <v/>
      </c>
      <c r="AR80" s="218" t="str">
        <f t="shared" si="627"/>
        <v/>
      </c>
      <c r="AS80" s="218" t="str">
        <f t="shared" si="627"/>
        <v/>
      </c>
      <c r="AT80" s="218" t="str">
        <f t="shared" si="627"/>
        <v/>
      </c>
      <c r="AU80" s="218" t="str">
        <f t="shared" si="627"/>
        <v/>
      </c>
      <c r="AV80" s="218" t="str">
        <f t="shared" si="627"/>
        <v/>
      </c>
      <c r="AW80" s="218" t="str">
        <f t="shared" si="627"/>
        <v/>
      </c>
      <c r="AX80" s="218" t="str">
        <f t="shared" si="627"/>
        <v/>
      </c>
      <c r="AY80" s="218" t="str">
        <f t="shared" si="627"/>
        <v/>
      </c>
      <c r="AZ80" s="218" t="str">
        <f t="shared" si="627"/>
        <v/>
      </c>
      <c r="BA80" s="218" t="str">
        <f t="shared" si="627"/>
        <v/>
      </c>
      <c r="BB80" s="218" t="str">
        <f t="shared" si="627"/>
        <v/>
      </c>
      <c r="BC80" s="218" t="str">
        <f t="shared" si="627"/>
        <v/>
      </c>
      <c r="BD80" s="218" t="str">
        <f t="shared" si="627"/>
        <v/>
      </c>
      <c r="BE80" s="218" t="str">
        <f t="shared" si="627"/>
        <v/>
      </c>
      <c r="BF80" s="218" t="str">
        <f t="shared" si="627"/>
        <v/>
      </c>
      <c r="BG80" s="218" t="str">
        <f t="shared" si="627"/>
        <v/>
      </c>
      <c r="BH80" s="218" t="str">
        <f t="shared" si="627"/>
        <v/>
      </c>
      <c r="BI80" s="218" t="str">
        <f t="shared" si="627"/>
        <v/>
      </c>
      <c r="BJ80" s="218" t="str">
        <f t="shared" ref="BJ80:DU80" si="628">IF(SUM(BJ238,BJ395,BJ552,BJ709,BJ866)=0,"",SUM(BJ238,BJ395,BJ552,BJ709,BJ866))</f>
        <v/>
      </c>
      <c r="BK80" s="218" t="str">
        <f t="shared" si="628"/>
        <v/>
      </c>
      <c r="BL80" s="218" t="str">
        <f t="shared" si="628"/>
        <v/>
      </c>
      <c r="BM80" s="218" t="str">
        <f t="shared" si="628"/>
        <v/>
      </c>
      <c r="BN80" s="218" t="str">
        <f t="shared" si="628"/>
        <v/>
      </c>
      <c r="BO80" s="218" t="str">
        <f t="shared" si="628"/>
        <v/>
      </c>
      <c r="BP80" s="218" t="str">
        <f t="shared" si="628"/>
        <v/>
      </c>
      <c r="BQ80" s="218" t="str">
        <f t="shared" si="628"/>
        <v/>
      </c>
      <c r="BR80" s="218" t="str">
        <f t="shared" si="628"/>
        <v/>
      </c>
      <c r="BS80" s="218" t="str">
        <f t="shared" si="628"/>
        <v/>
      </c>
      <c r="BT80" s="218" t="str">
        <f t="shared" si="628"/>
        <v/>
      </c>
      <c r="BU80" s="218" t="str">
        <f t="shared" si="628"/>
        <v/>
      </c>
      <c r="BV80" s="218" t="str">
        <f t="shared" si="628"/>
        <v/>
      </c>
      <c r="BW80" s="218" t="str">
        <f t="shared" si="628"/>
        <v/>
      </c>
      <c r="BX80" s="218" t="str">
        <f t="shared" si="628"/>
        <v/>
      </c>
      <c r="BY80" s="218" t="str">
        <f t="shared" si="628"/>
        <v/>
      </c>
      <c r="BZ80" s="218" t="str">
        <f t="shared" si="628"/>
        <v/>
      </c>
      <c r="CA80" s="218" t="str">
        <f t="shared" si="628"/>
        <v/>
      </c>
      <c r="CB80" s="218" t="str">
        <f t="shared" si="628"/>
        <v/>
      </c>
      <c r="CC80" s="218" t="str">
        <f t="shared" si="628"/>
        <v/>
      </c>
      <c r="CD80" s="218" t="str">
        <f t="shared" si="628"/>
        <v/>
      </c>
      <c r="CE80" s="218" t="str">
        <f t="shared" si="628"/>
        <v/>
      </c>
      <c r="CF80" s="218" t="str">
        <f t="shared" si="628"/>
        <v/>
      </c>
      <c r="CG80" s="218" t="str">
        <f t="shared" si="628"/>
        <v/>
      </c>
      <c r="CH80" s="218" t="str">
        <f t="shared" si="628"/>
        <v/>
      </c>
      <c r="CI80" s="218" t="str">
        <f t="shared" si="628"/>
        <v/>
      </c>
      <c r="CJ80" s="218" t="str">
        <f t="shared" si="628"/>
        <v/>
      </c>
      <c r="CK80" s="218" t="str">
        <f t="shared" si="628"/>
        <v/>
      </c>
      <c r="CL80" s="218" t="str">
        <f t="shared" si="628"/>
        <v/>
      </c>
      <c r="CM80" s="218" t="str">
        <f t="shared" si="628"/>
        <v/>
      </c>
      <c r="CN80" s="218" t="str">
        <f t="shared" si="628"/>
        <v/>
      </c>
      <c r="CO80" s="218" t="str">
        <f t="shared" si="628"/>
        <v/>
      </c>
      <c r="CP80" s="218" t="str">
        <f t="shared" si="628"/>
        <v/>
      </c>
      <c r="CQ80" s="218" t="str">
        <f t="shared" si="628"/>
        <v/>
      </c>
      <c r="CR80" s="218" t="str">
        <f t="shared" si="628"/>
        <v/>
      </c>
      <c r="CS80" s="218" t="str">
        <f t="shared" si="628"/>
        <v/>
      </c>
      <c r="CT80" s="218" t="str">
        <f t="shared" si="628"/>
        <v/>
      </c>
      <c r="CU80" s="218" t="str">
        <f t="shared" si="628"/>
        <v/>
      </c>
      <c r="CV80" s="218" t="str">
        <f t="shared" si="628"/>
        <v/>
      </c>
      <c r="CW80" s="218" t="str">
        <f t="shared" si="628"/>
        <v/>
      </c>
      <c r="CX80" s="218" t="str">
        <f t="shared" si="628"/>
        <v/>
      </c>
      <c r="CY80" s="218" t="str">
        <f t="shared" si="628"/>
        <v/>
      </c>
      <c r="CZ80" s="218" t="str">
        <f t="shared" si="628"/>
        <v/>
      </c>
      <c r="DA80" s="218" t="str">
        <f t="shared" si="628"/>
        <v/>
      </c>
      <c r="DB80" s="218" t="str">
        <f t="shared" si="628"/>
        <v/>
      </c>
      <c r="DC80" s="218" t="str">
        <f t="shared" si="628"/>
        <v/>
      </c>
      <c r="DD80" s="218" t="str">
        <f t="shared" si="628"/>
        <v/>
      </c>
      <c r="DE80" s="218" t="str">
        <f t="shared" si="628"/>
        <v/>
      </c>
      <c r="DF80" s="218" t="str">
        <f t="shared" si="628"/>
        <v/>
      </c>
      <c r="DG80" s="218" t="str">
        <f t="shared" si="628"/>
        <v/>
      </c>
      <c r="DH80" s="218" t="str">
        <f t="shared" si="628"/>
        <v/>
      </c>
      <c r="DI80" s="218" t="str">
        <f t="shared" si="628"/>
        <v/>
      </c>
      <c r="DJ80" s="218" t="str">
        <f t="shared" si="628"/>
        <v/>
      </c>
      <c r="DK80" s="218" t="str">
        <f t="shared" si="628"/>
        <v/>
      </c>
      <c r="DL80" s="218" t="str">
        <f t="shared" si="628"/>
        <v/>
      </c>
      <c r="DM80" s="218" t="str">
        <f t="shared" si="628"/>
        <v/>
      </c>
      <c r="DN80" s="218" t="str">
        <f t="shared" si="628"/>
        <v/>
      </c>
      <c r="DO80" s="218" t="str">
        <f t="shared" si="628"/>
        <v/>
      </c>
      <c r="DP80" s="218" t="str">
        <f t="shared" si="628"/>
        <v/>
      </c>
      <c r="DQ80" s="218" t="str">
        <f t="shared" si="628"/>
        <v/>
      </c>
      <c r="DR80" s="218" t="str">
        <f t="shared" si="628"/>
        <v/>
      </c>
      <c r="DS80" s="218" t="str">
        <f t="shared" si="628"/>
        <v/>
      </c>
      <c r="DT80" s="218" t="str">
        <f t="shared" si="628"/>
        <v/>
      </c>
      <c r="DU80" s="218" t="str">
        <f t="shared" si="628"/>
        <v/>
      </c>
      <c r="DV80" s="218" t="str">
        <f t="shared" ref="DV80:EK80" si="629">IF(SUM(DV238,DV395,DV552,DV709,DV866)=0,"",SUM(DV238,DV395,DV552,DV709,DV866))</f>
        <v/>
      </c>
      <c r="DW80" s="218" t="str">
        <f t="shared" si="629"/>
        <v/>
      </c>
      <c r="DX80" s="218" t="str">
        <f t="shared" si="629"/>
        <v/>
      </c>
      <c r="DY80" s="218" t="str">
        <f t="shared" si="629"/>
        <v/>
      </c>
      <c r="DZ80" s="218" t="str">
        <f t="shared" si="629"/>
        <v/>
      </c>
      <c r="EA80" s="218" t="str">
        <f t="shared" si="629"/>
        <v/>
      </c>
      <c r="EB80" s="218" t="str">
        <f t="shared" si="629"/>
        <v/>
      </c>
      <c r="EC80" s="218" t="str">
        <f t="shared" si="629"/>
        <v/>
      </c>
      <c r="ED80" s="218" t="str">
        <f t="shared" si="629"/>
        <v/>
      </c>
      <c r="EE80" s="218" t="str">
        <f t="shared" si="629"/>
        <v/>
      </c>
      <c r="EF80" s="218" t="str">
        <f t="shared" si="629"/>
        <v/>
      </c>
      <c r="EG80" s="218" t="str">
        <f t="shared" si="629"/>
        <v/>
      </c>
      <c r="EH80" s="218" t="str">
        <f t="shared" si="629"/>
        <v/>
      </c>
      <c r="EI80" s="218" t="str">
        <f t="shared" si="629"/>
        <v/>
      </c>
      <c r="EJ80" s="218" t="str">
        <f t="shared" si="629"/>
        <v/>
      </c>
      <c r="EK80" s="218" t="str">
        <f t="shared" si="629"/>
        <v/>
      </c>
      <c r="EL80" s="218" t="str">
        <f t="shared" ref="EL80:FK80" si="630">IF(SUM(EL238,EL395,EL552,EL709,EL866)=0,"",SUM(EL238,EL395,EL552,EL709,EL866))</f>
        <v/>
      </c>
      <c r="EM80" s="218" t="str">
        <f t="shared" si="630"/>
        <v/>
      </c>
      <c r="EN80" s="218" t="str">
        <f t="shared" si="630"/>
        <v/>
      </c>
      <c r="EO80" s="218" t="str">
        <f t="shared" si="630"/>
        <v/>
      </c>
      <c r="EP80" s="218" t="str">
        <f t="shared" si="630"/>
        <v/>
      </c>
      <c r="EQ80" s="218" t="str">
        <f t="shared" si="630"/>
        <v/>
      </c>
      <c r="ER80" s="218" t="str">
        <f t="shared" si="630"/>
        <v/>
      </c>
      <c r="ES80" s="218" t="str">
        <f t="shared" si="630"/>
        <v/>
      </c>
      <c r="ET80" s="218" t="str">
        <f t="shared" si="630"/>
        <v/>
      </c>
      <c r="EU80" s="218" t="str">
        <f t="shared" si="630"/>
        <v/>
      </c>
      <c r="EV80" s="218" t="str">
        <f t="shared" si="630"/>
        <v/>
      </c>
      <c r="EW80" s="218" t="str">
        <f t="shared" si="630"/>
        <v/>
      </c>
      <c r="EX80" s="218" t="str">
        <f t="shared" si="630"/>
        <v/>
      </c>
      <c r="EY80" s="218" t="str">
        <f t="shared" si="630"/>
        <v/>
      </c>
      <c r="EZ80" s="218" t="str">
        <f t="shared" si="630"/>
        <v/>
      </c>
      <c r="FA80" s="218" t="str">
        <f t="shared" si="630"/>
        <v/>
      </c>
      <c r="FB80" s="218" t="str">
        <f t="shared" si="630"/>
        <v/>
      </c>
      <c r="FC80" s="218" t="str">
        <f t="shared" si="630"/>
        <v/>
      </c>
      <c r="FD80" s="218" t="str">
        <f t="shared" si="630"/>
        <v/>
      </c>
      <c r="FE80" s="218" t="str">
        <f t="shared" si="630"/>
        <v/>
      </c>
      <c r="FF80" s="218" t="str">
        <f t="shared" si="630"/>
        <v/>
      </c>
      <c r="FG80" s="218" t="str">
        <f t="shared" si="630"/>
        <v/>
      </c>
      <c r="FH80" s="218" t="str">
        <f t="shared" si="630"/>
        <v/>
      </c>
      <c r="FI80" s="218" t="str">
        <f t="shared" si="630"/>
        <v/>
      </c>
      <c r="FJ80" s="218" t="str">
        <f t="shared" si="630"/>
        <v/>
      </c>
      <c r="FK80" s="218" t="str">
        <f t="shared" si="630"/>
        <v/>
      </c>
      <c r="FL80" s="218" t="str">
        <f t="shared" ref="FL80:HM80" si="631">IF(SUM(FL238,FL395,FL552,FL709,FL866)=0,"",SUM(FL238,FL395,FL552,FL709,FL866))</f>
        <v/>
      </c>
      <c r="FM80" s="218" t="str">
        <f t="shared" si="631"/>
        <v/>
      </c>
      <c r="FN80" s="218" t="str">
        <f t="shared" si="631"/>
        <v/>
      </c>
      <c r="FO80" s="218" t="str">
        <f t="shared" si="631"/>
        <v/>
      </c>
      <c r="FP80" s="218" t="str">
        <f t="shared" si="631"/>
        <v/>
      </c>
      <c r="FQ80" s="218" t="str">
        <f t="shared" si="631"/>
        <v/>
      </c>
      <c r="FR80" s="218" t="str">
        <f t="shared" si="631"/>
        <v/>
      </c>
      <c r="FS80" s="218" t="str">
        <f t="shared" si="631"/>
        <v/>
      </c>
      <c r="FT80" s="218" t="str">
        <f t="shared" si="631"/>
        <v/>
      </c>
      <c r="FU80" s="218" t="str">
        <f t="shared" si="631"/>
        <v/>
      </c>
      <c r="FV80" s="218" t="str">
        <f t="shared" si="631"/>
        <v/>
      </c>
      <c r="FW80" s="218" t="str">
        <f t="shared" si="631"/>
        <v/>
      </c>
      <c r="FX80" s="218" t="str">
        <f t="shared" si="631"/>
        <v/>
      </c>
      <c r="FY80" s="218" t="str">
        <f t="shared" si="631"/>
        <v/>
      </c>
      <c r="FZ80" s="218" t="str">
        <f t="shared" si="631"/>
        <v/>
      </c>
      <c r="GA80" s="218" t="str">
        <f t="shared" si="631"/>
        <v/>
      </c>
      <c r="GB80" s="218" t="str">
        <f t="shared" si="631"/>
        <v/>
      </c>
      <c r="GC80" s="218" t="str">
        <f t="shared" si="631"/>
        <v/>
      </c>
      <c r="GD80" s="218" t="str">
        <f t="shared" si="631"/>
        <v/>
      </c>
      <c r="GE80" s="218" t="str">
        <f t="shared" si="631"/>
        <v/>
      </c>
      <c r="GF80" s="218" t="str">
        <f t="shared" si="631"/>
        <v/>
      </c>
      <c r="GG80" s="218" t="str">
        <f t="shared" si="631"/>
        <v/>
      </c>
      <c r="GH80" s="218" t="str">
        <f t="shared" si="631"/>
        <v/>
      </c>
      <c r="GI80" s="218" t="str">
        <f t="shared" si="631"/>
        <v/>
      </c>
      <c r="GJ80" s="218" t="str">
        <f t="shared" si="631"/>
        <v/>
      </c>
      <c r="GK80" s="218" t="str">
        <f t="shared" si="631"/>
        <v/>
      </c>
      <c r="GL80" s="218" t="str">
        <f t="shared" si="631"/>
        <v/>
      </c>
      <c r="GM80" s="218" t="str">
        <f t="shared" si="631"/>
        <v/>
      </c>
      <c r="GN80" s="218" t="str">
        <f t="shared" si="631"/>
        <v/>
      </c>
      <c r="GO80" s="218" t="str">
        <f t="shared" si="631"/>
        <v/>
      </c>
      <c r="GP80" s="218" t="str">
        <f t="shared" si="631"/>
        <v/>
      </c>
      <c r="GQ80" s="218" t="str">
        <f t="shared" si="631"/>
        <v/>
      </c>
      <c r="GR80" s="218" t="str">
        <f t="shared" si="631"/>
        <v/>
      </c>
      <c r="GS80" s="218" t="str">
        <f t="shared" si="631"/>
        <v/>
      </c>
      <c r="GT80" s="218" t="str">
        <f t="shared" si="631"/>
        <v/>
      </c>
      <c r="GU80" s="218" t="str">
        <f t="shared" si="631"/>
        <v/>
      </c>
      <c r="GV80" s="218" t="str">
        <f t="shared" si="631"/>
        <v/>
      </c>
      <c r="GW80" s="218" t="str">
        <f t="shared" si="631"/>
        <v/>
      </c>
      <c r="GX80" s="218" t="str">
        <f t="shared" si="631"/>
        <v/>
      </c>
      <c r="GY80" s="218" t="str">
        <f t="shared" si="631"/>
        <v/>
      </c>
      <c r="GZ80" s="218" t="str">
        <f t="shared" si="631"/>
        <v/>
      </c>
      <c r="HA80" s="218" t="str">
        <f t="shared" si="631"/>
        <v/>
      </c>
      <c r="HB80" s="218" t="str">
        <f t="shared" si="631"/>
        <v/>
      </c>
      <c r="HC80" s="218" t="str">
        <f t="shared" si="631"/>
        <v/>
      </c>
      <c r="HD80" s="218" t="str">
        <f t="shared" si="631"/>
        <v/>
      </c>
      <c r="HE80" s="218" t="str">
        <f t="shared" si="631"/>
        <v/>
      </c>
      <c r="HF80" s="218" t="str">
        <f t="shared" si="631"/>
        <v/>
      </c>
      <c r="HG80" s="218" t="str">
        <f t="shared" si="631"/>
        <v/>
      </c>
      <c r="HH80" s="218" t="str">
        <f t="shared" si="631"/>
        <v/>
      </c>
      <c r="HI80" s="218" t="str">
        <f t="shared" si="631"/>
        <v/>
      </c>
      <c r="HJ80" s="218" t="str">
        <f t="shared" si="631"/>
        <v/>
      </c>
      <c r="HK80" s="218" t="str">
        <f t="shared" si="631"/>
        <v/>
      </c>
      <c r="HL80" s="218" t="str">
        <f t="shared" si="631"/>
        <v/>
      </c>
      <c r="HM80" s="218" t="str">
        <f t="shared" si="631"/>
        <v/>
      </c>
      <c r="HN80" s="218" t="str">
        <f>IF(SUM(HN238,HN395,HN552,HN709,HN866)=0,"",SUM(HN238,HN395,HN552,HN709,HN866))</f>
        <v/>
      </c>
      <c r="HO80" s="218" t="str">
        <f t="shared" ref="HO80:HQ80" si="632">IF(SUM(HO238,HO395,HO552,HO709,HO866)=0,"",SUM(HO238,HO395,HO552,HO709,HO866))</f>
        <v/>
      </c>
      <c r="HP80" s="218" t="str">
        <f t="shared" si="632"/>
        <v/>
      </c>
      <c r="HQ80" s="218" t="str">
        <f t="shared" si="632"/>
        <v/>
      </c>
    </row>
    <row r="81" spans="1:225" s="73" customFormat="1" ht="18" hidden="1" customHeight="1" x14ac:dyDescent="0.25">
      <c r="A81" s="223" t="str">
        <f t="shared" ref="A81:B81" si="633">IF(A239="","",A239)</f>
        <v/>
      </c>
      <c r="B81" s="173" t="str">
        <f t="shared" si="633"/>
        <v/>
      </c>
      <c r="C81" s="218">
        <f t="shared" si="601"/>
        <v>0</v>
      </c>
      <c r="D81" s="218">
        <f t="shared" si="552"/>
        <v>0</v>
      </c>
      <c r="E81" s="219">
        <f t="shared" ref="E81:F81" si="634">IFERROR(AVERAGE(E239,E396,E553,E710,E867),"")</f>
        <v>0</v>
      </c>
      <c r="F81" s="219">
        <f t="shared" si="634"/>
        <v>0</v>
      </c>
      <c r="G81" s="176" t="str">
        <f t="shared" si="507"/>
        <v/>
      </c>
      <c r="H81" s="176" t="str">
        <f t="shared" si="507"/>
        <v/>
      </c>
      <c r="I81" s="226" t="str">
        <f t="shared" si="507"/>
        <v/>
      </c>
      <c r="J81" s="226" t="str">
        <f t="shared" si="507"/>
        <v/>
      </c>
      <c r="K81" s="227" t="str">
        <f t="shared" si="508"/>
        <v/>
      </c>
      <c r="L81" s="227">
        <f t="shared" si="508"/>
        <v>1</v>
      </c>
      <c r="M81" s="226" t="str">
        <f t="shared" si="509"/>
        <v/>
      </c>
      <c r="N81" s="226" t="str">
        <f t="shared" si="509"/>
        <v/>
      </c>
      <c r="O81" s="491"/>
      <c r="P81" s="218" t="str">
        <f t="shared" ref="P81:BI81" si="635">IF(SUM(P239,P396,P553,P710,P867)=0,"",SUM(P239,P396,P553,P710,P867))</f>
        <v/>
      </c>
      <c r="Q81" s="218" t="str">
        <f t="shared" si="635"/>
        <v/>
      </c>
      <c r="R81" s="218" t="str">
        <f t="shared" si="635"/>
        <v/>
      </c>
      <c r="S81" s="218" t="str">
        <f t="shared" si="635"/>
        <v/>
      </c>
      <c r="T81" s="218" t="str">
        <f t="shared" si="635"/>
        <v/>
      </c>
      <c r="U81" s="218" t="str">
        <f t="shared" si="635"/>
        <v/>
      </c>
      <c r="V81" s="218" t="str">
        <f t="shared" si="635"/>
        <v/>
      </c>
      <c r="W81" s="218" t="str">
        <f t="shared" si="635"/>
        <v/>
      </c>
      <c r="X81" s="218" t="str">
        <f t="shared" si="635"/>
        <v/>
      </c>
      <c r="Y81" s="218" t="str">
        <f t="shared" si="635"/>
        <v/>
      </c>
      <c r="Z81" s="218" t="str">
        <f t="shared" si="635"/>
        <v/>
      </c>
      <c r="AA81" s="218" t="str">
        <f t="shared" si="635"/>
        <v/>
      </c>
      <c r="AB81" s="218" t="str">
        <f t="shared" si="635"/>
        <v/>
      </c>
      <c r="AC81" s="218" t="str">
        <f t="shared" si="635"/>
        <v/>
      </c>
      <c r="AD81" s="218" t="str">
        <f t="shared" si="635"/>
        <v/>
      </c>
      <c r="AE81" s="218" t="str">
        <f t="shared" si="635"/>
        <v/>
      </c>
      <c r="AF81" s="218" t="str">
        <f t="shared" si="635"/>
        <v/>
      </c>
      <c r="AG81" s="218" t="str">
        <f t="shared" si="635"/>
        <v/>
      </c>
      <c r="AH81" s="218" t="str">
        <f t="shared" si="635"/>
        <v/>
      </c>
      <c r="AI81" s="218" t="str">
        <f t="shared" si="635"/>
        <v/>
      </c>
      <c r="AJ81" s="218" t="str">
        <f t="shared" si="635"/>
        <v/>
      </c>
      <c r="AK81" s="218" t="str">
        <f t="shared" si="635"/>
        <v/>
      </c>
      <c r="AL81" s="218" t="str">
        <f t="shared" si="635"/>
        <v/>
      </c>
      <c r="AM81" s="218" t="str">
        <f t="shared" si="635"/>
        <v/>
      </c>
      <c r="AN81" s="218" t="str">
        <f t="shared" si="635"/>
        <v/>
      </c>
      <c r="AO81" s="218" t="str">
        <f t="shared" si="635"/>
        <v/>
      </c>
      <c r="AP81" s="218" t="str">
        <f t="shared" si="635"/>
        <v/>
      </c>
      <c r="AQ81" s="218" t="str">
        <f t="shared" si="635"/>
        <v/>
      </c>
      <c r="AR81" s="218" t="str">
        <f t="shared" si="635"/>
        <v/>
      </c>
      <c r="AS81" s="218" t="str">
        <f t="shared" si="635"/>
        <v/>
      </c>
      <c r="AT81" s="218" t="str">
        <f t="shared" si="635"/>
        <v/>
      </c>
      <c r="AU81" s="218" t="str">
        <f t="shared" si="635"/>
        <v/>
      </c>
      <c r="AV81" s="218" t="str">
        <f t="shared" si="635"/>
        <v/>
      </c>
      <c r="AW81" s="218" t="str">
        <f t="shared" si="635"/>
        <v/>
      </c>
      <c r="AX81" s="218" t="str">
        <f t="shared" si="635"/>
        <v/>
      </c>
      <c r="AY81" s="218" t="str">
        <f t="shared" si="635"/>
        <v/>
      </c>
      <c r="AZ81" s="218" t="str">
        <f t="shared" si="635"/>
        <v/>
      </c>
      <c r="BA81" s="218" t="str">
        <f t="shared" si="635"/>
        <v/>
      </c>
      <c r="BB81" s="218" t="str">
        <f t="shared" si="635"/>
        <v/>
      </c>
      <c r="BC81" s="218" t="str">
        <f t="shared" si="635"/>
        <v/>
      </c>
      <c r="BD81" s="218" t="str">
        <f t="shared" si="635"/>
        <v/>
      </c>
      <c r="BE81" s="218" t="str">
        <f t="shared" si="635"/>
        <v/>
      </c>
      <c r="BF81" s="218" t="str">
        <f t="shared" si="635"/>
        <v/>
      </c>
      <c r="BG81" s="218" t="str">
        <f t="shared" si="635"/>
        <v/>
      </c>
      <c r="BH81" s="218" t="str">
        <f t="shared" si="635"/>
        <v/>
      </c>
      <c r="BI81" s="218" t="str">
        <f t="shared" si="635"/>
        <v/>
      </c>
      <c r="BJ81" s="218" t="str">
        <f t="shared" ref="BJ81:DU81" si="636">IF(SUM(BJ239,BJ396,BJ553,BJ710,BJ867)=0,"",SUM(BJ239,BJ396,BJ553,BJ710,BJ867))</f>
        <v/>
      </c>
      <c r="BK81" s="218" t="str">
        <f t="shared" si="636"/>
        <v/>
      </c>
      <c r="BL81" s="218" t="str">
        <f t="shared" si="636"/>
        <v/>
      </c>
      <c r="BM81" s="218" t="str">
        <f t="shared" si="636"/>
        <v/>
      </c>
      <c r="BN81" s="218" t="str">
        <f t="shared" si="636"/>
        <v/>
      </c>
      <c r="BO81" s="218" t="str">
        <f t="shared" si="636"/>
        <v/>
      </c>
      <c r="BP81" s="218" t="str">
        <f t="shared" si="636"/>
        <v/>
      </c>
      <c r="BQ81" s="218" t="str">
        <f t="shared" si="636"/>
        <v/>
      </c>
      <c r="BR81" s="218" t="str">
        <f t="shared" si="636"/>
        <v/>
      </c>
      <c r="BS81" s="218" t="str">
        <f t="shared" si="636"/>
        <v/>
      </c>
      <c r="BT81" s="218" t="str">
        <f t="shared" si="636"/>
        <v/>
      </c>
      <c r="BU81" s="218" t="str">
        <f t="shared" si="636"/>
        <v/>
      </c>
      <c r="BV81" s="218" t="str">
        <f t="shared" si="636"/>
        <v/>
      </c>
      <c r="BW81" s="218" t="str">
        <f t="shared" si="636"/>
        <v/>
      </c>
      <c r="BX81" s="218" t="str">
        <f t="shared" si="636"/>
        <v/>
      </c>
      <c r="BY81" s="218" t="str">
        <f t="shared" si="636"/>
        <v/>
      </c>
      <c r="BZ81" s="218" t="str">
        <f t="shared" si="636"/>
        <v/>
      </c>
      <c r="CA81" s="218" t="str">
        <f t="shared" si="636"/>
        <v/>
      </c>
      <c r="CB81" s="218" t="str">
        <f t="shared" si="636"/>
        <v/>
      </c>
      <c r="CC81" s="218" t="str">
        <f t="shared" si="636"/>
        <v/>
      </c>
      <c r="CD81" s="218" t="str">
        <f t="shared" si="636"/>
        <v/>
      </c>
      <c r="CE81" s="218" t="str">
        <f t="shared" si="636"/>
        <v/>
      </c>
      <c r="CF81" s="218" t="str">
        <f t="shared" si="636"/>
        <v/>
      </c>
      <c r="CG81" s="218" t="str">
        <f t="shared" si="636"/>
        <v/>
      </c>
      <c r="CH81" s="218" t="str">
        <f t="shared" si="636"/>
        <v/>
      </c>
      <c r="CI81" s="218" t="str">
        <f t="shared" si="636"/>
        <v/>
      </c>
      <c r="CJ81" s="218" t="str">
        <f t="shared" si="636"/>
        <v/>
      </c>
      <c r="CK81" s="218" t="str">
        <f t="shared" si="636"/>
        <v/>
      </c>
      <c r="CL81" s="218" t="str">
        <f t="shared" si="636"/>
        <v/>
      </c>
      <c r="CM81" s="218" t="str">
        <f t="shared" si="636"/>
        <v/>
      </c>
      <c r="CN81" s="218" t="str">
        <f t="shared" si="636"/>
        <v/>
      </c>
      <c r="CO81" s="218" t="str">
        <f t="shared" si="636"/>
        <v/>
      </c>
      <c r="CP81" s="218" t="str">
        <f t="shared" si="636"/>
        <v/>
      </c>
      <c r="CQ81" s="218" t="str">
        <f t="shared" si="636"/>
        <v/>
      </c>
      <c r="CR81" s="218" t="str">
        <f t="shared" si="636"/>
        <v/>
      </c>
      <c r="CS81" s="218" t="str">
        <f t="shared" si="636"/>
        <v/>
      </c>
      <c r="CT81" s="218" t="str">
        <f t="shared" si="636"/>
        <v/>
      </c>
      <c r="CU81" s="218" t="str">
        <f t="shared" si="636"/>
        <v/>
      </c>
      <c r="CV81" s="218" t="str">
        <f t="shared" si="636"/>
        <v/>
      </c>
      <c r="CW81" s="218" t="str">
        <f t="shared" si="636"/>
        <v/>
      </c>
      <c r="CX81" s="218" t="str">
        <f t="shared" si="636"/>
        <v/>
      </c>
      <c r="CY81" s="218" t="str">
        <f t="shared" si="636"/>
        <v/>
      </c>
      <c r="CZ81" s="218" t="str">
        <f t="shared" si="636"/>
        <v/>
      </c>
      <c r="DA81" s="218" t="str">
        <f t="shared" si="636"/>
        <v/>
      </c>
      <c r="DB81" s="218" t="str">
        <f t="shared" si="636"/>
        <v/>
      </c>
      <c r="DC81" s="218" t="str">
        <f t="shared" si="636"/>
        <v/>
      </c>
      <c r="DD81" s="218" t="str">
        <f t="shared" si="636"/>
        <v/>
      </c>
      <c r="DE81" s="218" t="str">
        <f t="shared" si="636"/>
        <v/>
      </c>
      <c r="DF81" s="218" t="str">
        <f t="shared" si="636"/>
        <v/>
      </c>
      <c r="DG81" s="218" t="str">
        <f t="shared" si="636"/>
        <v/>
      </c>
      <c r="DH81" s="218" t="str">
        <f t="shared" si="636"/>
        <v/>
      </c>
      <c r="DI81" s="218" t="str">
        <f t="shared" si="636"/>
        <v/>
      </c>
      <c r="DJ81" s="218" t="str">
        <f t="shared" si="636"/>
        <v/>
      </c>
      <c r="DK81" s="218" t="str">
        <f t="shared" si="636"/>
        <v/>
      </c>
      <c r="DL81" s="218" t="str">
        <f t="shared" si="636"/>
        <v/>
      </c>
      <c r="DM81" s="218" t="str">
        <f t="shared" si="636"/>
        <v/>
      </c>
      <c r="DN81" s="218" t="str">
        <f t="shared" si="636"/>
        <v/>
      </c>
      <c r="DO81" s="218" t="str">
        <f t="shared" si="636"/>
        <v/>
      </c>
      <c r="DP81" s="218" t="str">
        <f t="shared" si="636"/>
        <v/>
      </c>
      <c r="DQ81" s="218" t="str">
        <f t="shared" si="636"/>
        <v/>
      </c>
      <c r="DR81" s="218" t="str">
        <f t="shared" si="636"/>
        <v/>
      </c>
      <c r="DS81" s="218" t="str">
        <f t="shared" si="636"/>
        <v/>
      </c>
      <c r="DT81" s="218" t="str">
        <f t="shared" si="636"/>
        <v/>
      </c>
      <c r="DU81" s="218" t="str">
        <f t="shared" si="636"/>
        <v/>
      </c>
      <c r="DV81" s="218" t="str">
        <f t="shared" ref="DV81:EK81" si="637">IF(SUM(DV239,DV396,DV553,DV710,DV867)=0,"",SUM(DV239,DV396,DV553,DV710,DV867))</f>
        <v/>
      </c>
      <c r="DW81" s="218" t="str">
        <f t="shared" si="637"/>
        <v/>
      </c>
      <c r="DX81" s="218" t="str">
        <f t="shared" si="637"/>
        <v/>
      </c>
      <c r="DY81" s="218" t="str">
        <f t="shared" si="637"/>
        <v/>
      </c>
      <c r="DZ81" s="218" t="str">
        <f t="shared" si="637"/>
        <v/>
      </c>
      <c r="EA81" s="218" t="str">
        <f t="shared" si="637"/>
        <v/>
      </c>
      <c r="EB81" s="218" t="str">
        <f t="shared" si="637"/>
        <v/>
      </c>
      <c r="EC81" s="218" t="str">
        <f t="shared" si="637"/>
        <v/>
      </c>
      <c r="ED81" s="218" t="str">
        <f t="shared" si="637"/>
        <v/>
      </c>
      <c r="EE81" s="218" t="str">
        <f t="shared" si="637"/>
        <v/>
      </c>
      <c r="EF81" s="218" t="str">
        <f t="shared" si="637"/>
        <v/>
      </c>
      <c r="EG81" s="218" t="str">
        <f t="shared" si="637"/>
        <v/>
      </c>
      <c r="EH81" s="218" t="str">
        <f t="shared" si="637"/>
        <v/>
      </c>
      <c r="EI81" s="218" t="str">
        <f t="shared" si="637"/>
        <v/>
      </c>
      <c r="EJ81" s="218" t="str">
        <f t="shared" si="637"/>
        <v/>
      </c>
      <c r="EK81" s="218" t="str">
        <f t="shared" si="637"/>
        <v/>
      </c>
      <c r="EL81" s="218" t="str">
        <f t="shared" ref="EL81:FK81" si="638">IF(SUM(EL239,EL396,EL553,EL710,EL867)=0,"",SUM(EL239,EL396,EL553,EL710,EL867))</f>
        <v/>
      </c>
      <c r="EM81" s="218" t="str">
        <f t="shared" si="638"/>
        <v/>
      </c>
      <c r="EN81" s="218" t="str">
        <f t="shared" si="638"/>
        <v/>
      </c>
      <c r="EO81" s="218" t="str">
        <f t="shared" si="638"/>
        <v/>
      </c>
      <c r="EP81" s="218" t="str">
        <f t="shared" si="638"/>
        <v/>
      </c>
      <c r="EQ81" s="218" t="str">
        <f t="shared" si="638"/>
        <v/>
      </c>
      <c r="ER81" s="218" t="str">
        <f t="shared" si="638"/>
        <v/>
      </c>
      <c r="ES81" s="218" t="str">
        <f t="shared" si="638"/>
        <v/>
      </c>
      <c r="ET81" s="218" t="str">
        <f t="shared" si="638"/>
        <v/>
      </c>
      <c r="EU81" s="218" t="str">
        <f t="shared" si="638"/>
        <v/>
      </c>
      <c r="EV81" s="218" t="str">
        <f t="shared" si="638"/>
        <v/>
      </c>
      <c r="EW81" s="218" t="str">
        <f t="shared" si="638"/>
        <v/>
      </c>
      <c r="EX81" s="218" t="str">
        <f t="shared" si="638"/>
        <v/>
      </c>
      <c r="EY81" s="218" t="str">
        <f t="shared" si="638"/>
        <v/>
      </c>
      <c r="EZ81" s="218" t="str">
        <f t="shared" si="638"/>
        <v/>
      </c>
      <c r="FA81" s="218" t="str">
        <f t="shared" si="638"/>
        <v/>
      </c>
      <c r="FB81" s="218" t="str">
        <f t="shared" si="638"/>
        <v/>
      </c>
      <c r="FC81" s="218" t="str">
        <f t="shared" si="638"/>
        <v/>
      </c>
      <c r="FD81" s="218" t="str">
        <f t="shared" si="638"/>
        <v/>
      </c>
      <c r="FE81" s="218" t="str">
        <f t="shared" si="638"/>
        <v/>
      </c>
      <c r="FF81" s="218" t="str">
        <f t="shared" si="638"/>
        <v/>
      </c>
      <c r="FG81" s="218" t="str">
        <f t="shared" si="638"/>
        <v/>
      </c>
      <c r="FH81" s="218" t="str">
        <f t="shared" si="638"/>
        <v/>
      </c>
      <c r="FI81" s="218" t="str">
        <f t="shared" si="638"/>
        <v/>
      </c>
      <c r="FJ81" s="218" t="str">
        <f t="shared" si="638"/>
        <v/>
      </c>
      <c r="FK81" s="218" t="str">
        <f t="shared" si="638"/>
        <v/>
      </c>
      <c r="FL81" s="218" t="str">
        <f t="shared" ref="FL81:HN81" si="639">IF(SUM(FL239,FL396,FL553,FL710,FL867)=0,"",SUM(FL239,FL396,FL553,FL710,FL867))</f>
        <v/>
      </c>
      <c r="FM81" s="218" t="str">
        <f t="shared" si="639"/>
        <v/>
      </c>
      <c r="FN81" s="218" t="str">
        <f t="shared" si="639"/>
        <v/>
      </c>
      <c r="FO81" s="218" t="str">
        <f t="shared" si="639"/>
        <v/>
      </c>
      <c r="FP81" s="218" t="str">
        <f t="shared" si="639"/>
        <v/>
      </c>
      <c r="FQ81" s="218" t="str">
        <f t="shared" si="639"/>
        <v/>
      </c>
      <c r="FR81" s="218" t="str">
        <f t="shared" si="639"/>
        <v/>
      </c>
      <c r="FS81" s="218" t="str">
        <f t="shared" si="639"/>
        <v/>
      </c>
      <c r="FT81" s="218" t="str">
        <f t="shared" si="639"/>
        <v/>
      </c>
      <c r="FU81" s="218" t="str">
        <f t="shared" si="639"/>
        <v/>
      </c>
      <c r="FV81" s="218" t="str">
        <f t="shared" si="639"/>
        <v/>
      </c>
      <c r="FW81" s="218" t="str">
        <f t="shared" si="639"/>
        <v/>
      </c>
      <c r="FX81" s="218" t="str">
        <f t="shared" si="639"/>
        <v/>
      </c>
      <c r="FY81" s="218" t="str">
        <f t="shared" si="639"/>
        <v/>
      </c>
      <c r="FZ81" s="218" t="str">
        <f t="shared" si="639"/>
        <v/>
      </c>
      <c r="GA81" s="218" t="str">
        <f t="shared" si="639"/>
        <v/>
      </c>
      <c r="GB81" s="218" t="str">
        <f t="shared" si="639"/>
        <v/>
      </c>
      <c r="GC81" s="218" t="str">
        <f t="shared" si="639"/>
        <v/>
      </c>
      <c r="GD81" s="218" t="str">
        <f t="shared" si="639"/>
        <v/>
      </c>
      <c r="GE81" s="218" t="str">
        <f t="shared" si="639"/>
        <v/>
      </c>
      <c r="GF81" s="218" t="str">
        <f t="shared" si="639"/>
        <v/>
      </c>
      <c r="GG81" s="218" t="str">
        <f t="shared" si="639"/>
        <v/>
      </c>
      <c r="GH81" s="218" t="str">
        <f t="shared" si="639"/>
        <v/>
      </c>
      <c r="GI81" s="218" t="str">
        <f t="shared" si="639"/>
        <v/>
      </c>
      <c r="GJ81" s="218" t="str">
        <f t="shared" si="639"/>
        <v/>
      </c>
      <c r="GK81" s="218" t="str">
        <f t="shared" si="639"/>
        <v/>
      </c>
      <c r="GL81" s="218" t="str">
        <f t="shared" si="639"/>
        <v/>
      </c>
      <c r="GM81" s="218" t="str">
        <f t="shared" si="639"/>
        <v/>
      </c>
      <c r="GN81" s="218" t="str">
        <f t="shared" si="639"/>
        <v/>
      </c>
      <c r="GO81" s="218" t="str">
        <f t="shared" si="639"/>
        <v/>
      </c>
      <c r="GP81" s="218" t="str">
        <f t="shared" si="639"/>
        <v/>
      </c>
      <c r="GQ81" s="218" t="str">
        <f t="shared" si="639"/>
        <v/>
      </c>
      <c r="GR81" s="218" t="str">
        <f t="shared" si="639"/>
        <v/>
      </c>
      <c r="GS81" s="218" t="str">
        <f t="shared" si="639"/>
        <v/>
      </c>
      <c r="GT81" s="218" t="str">
        <f t="shared" si="639"/>
        <v/>
      </c>
      <c r="GU81" s="218" t="str">
        <f t="shared" si="639"/>
        <v/>
      </c>
      <c r="GV81" s="218" t="str">
        <f t="shared" si="639"/>
        <v/>
      </c>
      <c r="GW81" s="218" t="str">
        <f t="shared" si="639"/>
        <v/>
      </c>
      <c r="GX81" s="218" t="str">
        <f t="shared" si="639"/>
        <v/>
      </c>
      <c r="GY81" s="218" t="str">
        <f t="shared" si="639"/>
        <v/>
      </c>
      <c r="GZ81" s="218" t="str">
        <f t="shared" si="639"/>
        <v/>
      </c>
      <c r="HA81" s="218" t="str">
        <f t="shared" si="639"/>
        <v/>
      </c>
      <c r="HB81" s="218" t="str">
        <f t="shared" si="639"/>
        <v/>
      </c>
      <c r="HC81" s="218" t="str">
        <f t="shared" si="639"/>
        <v/>
      </c>
      <c r="HD81" s="218" t="str">
        <f t="shared" si="639"/>
        <v/>
      </c>
      <c r="HE81" s="218" t="str">
        <f t="shared" si="639"/>
        <v/>
      </c>
      <c r="HF81" s="218" t="str">
        <f t="shared" si="639"/>
        <v/>
      </c>
      <c r="HG81" s="218" t="str">
        <f t="shared" si="639"/>
        <v/>
      </c>
      <c r="HH81" s="218" t="str">
        <f t="shared" si="639"/>
        <v/>
      </c>
      <c r="HI81" s="218" t="str">
        <f t="shared" si="639"/>
        <v/>
      </c>
      <c r="HJ81" s="218" t="str">
        <f t="shared" si="639"/>
        <v/>
      </c>
      <c r="HK81" s="218" t="str">
        <f t="shared" si="639"/>
        <v/>
      </c>
      <c r="HL81" s="218" t="str">
        <f t="shared" si="639"/>
        <v/>
      </c>
      <c r="HM81" s="218" t="str">
        <f t="shared" si="639"/>
        <v/>
      </c>
      <c r="HN81" s="218" t="str">
        <f t="shared" si="639"/>
        <v/>
      </c>
      <c r="HO81" s="218" t="str">
        <f t="shared" ref="HO81:HQ81" si="640">IF(SUM(HO239,HO396,HO553,HO710,HO867)=0,"",SUM(HO239,HO396,HO553,HO710,HO867))</f>
        <v/>
      </c>
      <c r="HP81" s="218" t="str">
        <f t="shared" si="640"/>
        <v/>
      </c>
      <c r="HQ81" s="218" t="str">
        <f t="shared" si="640"/>
        <v/>
      </c>
    </row>
    <row r="82" spans="1:225" s="73" customFormat="1" ht="18" hidden="1" customHeight="1" x14ac:dyDescent="0.25">
      <c r="A82" s="223" t="str">
        <f t="shared" ref="A82:B82" si="641">IF(A240="","",A240)</f>
        <v/>
      </c>
      <c r="B82" s="173" t="str">
        <f t="shared" si="641"/>
        <v/>
      </c>
      <c r="C82" s="218">
        <f t="shared" si="601"/>
        <v>0</v>
      </c>
      <c r="D82" s="218">
        <f t="shared" si="552"/>
        <v>0</v>
      </c>
      <c r="E82" s="219">
        <f t="shared" ref="E82:F82" si="642">IFERROR(AVERAGE(E240,E397,E554,E711,E868),"")</f>
        <v>0</v>
      </c>
      <c r="F82" s="219">
        <f t="shared" si="642"/>
        <v>0</v>
      </c>
      <c r="G82" s="176" t="str">
        <f t="shared" si="507"/>
        <v/>
      </c>
      <c r="H82" s="176" t="str">
        <f t="shared" si="507"/>
        <v/>
      </c>
      <c r="I82" s="226" t="str">
        <f t="shared" si="507"/>
        <v/>
      </c>
      <c r="J82" s="226" t="str">
        <f t="shared" si="507"/>
        <v/>
      </c>
      <c r="K82" s="227" t="str">
        <f t="shared" si="508"/>
        <v/>
      </c>
      <c r="L82" s="227">
        <f t="shared" si="508"/>
        <v>1</v>
      </c>
      <c r="M82" s="226" t="str">
        <f t="shared" si="509"/>
        <v/>
      </c>
      <c r="N82" s="226" t="str">
        <f t="shared" si="509"/>
        <v/>
      </c>
      <c r="O82" s="491"/>
      <c r="P82" s="218" t="str">
        <f t="shared" ref="P82:BI82" si="643">IF(SUM(P240,P397,P554,P711,P868)=0,"",SUM(P240,P397,P554,P711,P868))</f>
        <v/>
      </c>
      <c r="Q82" s="218" t="str">
        <f t="shared" si="643"/>
        <v/>
      </c>
      <c r="R82" s="218" t="str">
        <f t="shared" si="643"/>
        <v/>
      </c>
      <c r="S82" s="218" t="str">
        <f t="shared" si="643"/>
        <v/>
      </c>
      <c r="T82" s="218" t="str">
        <f t="shared" si="643"/>
        <v/>
      </c>
      <c r="U82" s="218" t="str">
        <f t="shared" si="643"/>
        <v/>
      </c>
      <c r="V82" s="218" t="str">
        <f t="shared" si="643"/>
        <v/>
      </c>
      <c r="W82" s="218" t="str">
        <f t="shared" si="643"/>
        <v/>
      </c>
      <c r="X82" s="218" t="str">
        <f t="shared" si="643"/>
        <v/>
      </c>
      <c r="Y82" s="218" t="str">
        <f t="shared" si="643"/>
        <v/>
      </c>
      <c r="Z82" s="218" t="str">
        <f t="shared" si="643"/>
        <v/>
      </c>
      <c r="AA82" s="218" t="str">
        <f t="shared" si="643"/>
        <v/>
      </c>
      <c r="AB82" s="218" t="str">
        <f t="shared" si="643"/>
        <v/>
      </c>
      <c r="AC82" s="218" t="str">
        <f t="shared" si="643"/>
        <v/>
      </c>
      <c r="AD82" s="218" t="str">
        <f t="shared" si="643"/>
        <v/>
      </c>
      <c r="AE82" s="218" t="str">
        <f t="shared" si="643"/>
        <v/>
      </c>
      <c r="AF82" s="218" t="str">
        <f t="shared" si="643"/>
        <v/>
      </c>
      <c r="AG82" s="218" t="str">
        <f t="shared" si="643"/>
        <v/>
      </c>
      <c r="AH82" s="218" t="str">
        <f t="shared" si="643"/>
        <v/>
      </c>
      <c r="AI82" s="218" t="str">
        <f t="shared" si="643"/>
        <v/>
      </c>
      <c r="AJ82" s="218" t="str">
        <f t="shared" si="643"/>
        <v/>
      </c>
      <c r="AK82" s="218" t="str">
        <f t="shared" si="643"/>
        <v/>
      </c>
      <c r="AL82" s="218" t="str">
        <f t="shared" si="643"/>
        <v/>
      </c>
      <c r="AM82" s="218" t="str">
        <f t="shared" si="643"/>
        <v/>
      </c>
      <c r="AN82" s="218" t="str">
        <f t="shared" si="643"/>
        <v/>
      </c>
      <c r="AO82" s="218" t="str">
        <f t="shared" si="643"/>
        <v/>
      </c>
      <c r="AP82" s="218" t="str">
        <f t="shared" si="643"/>
        <v/>
      </c>
      <c r="AQ82" s="218" t="str">
        <f t="shared" si="643"/>
        <v/>
      </c>
      <c r="AR82" s="218" t="str">
        <f t="shared" si="643"/>
        <v/>
      </c>
      <c r="AS82" s="218" t="str">
        <f t="shared" si="643"/>
        <v/>
      </c>
      <c r="AT82" s="218" t="str">
        <f t="shared" si="643"/>
        <v/>
      </c>
      <c r="AU82" s="218" t="str">
        <f t="shared" si="643"/>
        <v/>
      </c>
      <c r="AV82" s="218" t="str">
        <f t="shared" si="643"/>
        <v/>
      </c>
      <c r="AW82" s="218" t="str">
        <f t="shared" si="643"/>
        <v/>
      </c>
      <c r="AX82" s="218" t="str">
        <f t="shared" si="643"/>
        <v/>
      </c>
      <c r="AY82" s="218" t="str">
        <f t="shared" si="643"/>
        <v/>
      </c>
      <c r="AZ82" s="218" t="str">
        <f t="shared" si="643"/>
        <v/>
      </c>
      <c r="BA82" s="218" t="str">
        <f t="shared" si="643"/>
        <v/>
      </c>
      <c r="BB82" s="218" t="str">
        <f t="shared" si="643"/>
        <v/>
      </c>
      <c r="BC82" s="218" t="str">
        <f t="shared" si="643"/>
        <v/>
      </c>
      <c r="BD82" s="218" t="str">
        <f t="shared" si="643"/>
        <v/>
      </c>
      <c r="BE82" s="218" t="str">
        <f t="shared" si="643"/>
        <v/>
      </c>
      <c r="BF82" s="218" t="str">
        <f t="shared" si="643"/>
        <v/>
      </c>
      <c r="BG82" s="218" t="str">
        <f t="shared" si="643"/>
        <v/>
      </c>
      <c r="BH82" s="218" t="str">
        <f t="shared" si="643"/>
        <v/>
      </c>
      <c r="BI82" s="218" t="str">
        <f t="shared" si="643"/>
        <v/>
      </c>
      <c r="BJ82" s="218" t="str">
        <f t="shared" ref="BJ82:DU82" si="644">IF(SUM(BJ240,BJ397,BJ554,BJ711,BJ868)=0,"",SUM(BJ240,BJ397,BJ554,BJ711,BJ868))</f>
        <v/>
      </c>
      <c r="BK82" s="218" t="str">
        <f t="shared" si="644"/>
        <v/>
      </c>
      <c r="BL82" s="218" t="str">
        <f t="shared" si="644"/>
        <v/>
      </c>
      <c r="BM82" s="218" t="str">
        <f t="shared" si="644"/>
        <v/>
      </c>
      <c r="BN82" s="218" t="str">
        <f t="shared" si="644"/>
        <v/>
      </c>
      <c r="BO82" s="218" t="str">
        <f t="shared" si="644"/>
        <v/>
      </c>
      <c r="BP82" s="218" t="str">
        <f t="shared" si="644"/>
        <v/>
      </c>
      <c r="BQ82" s="218" t="str">
        <f t="shared" si="644"/>
        <v/>
      </c>
      <c r="BR82" s="218" t="str">
        <f t="shared" si="644"/>
        <v/>
      </c>
      <c r="BS82" s="218" t="str">
        <f t="shared" si="644"/>
        <v/>
      </c>
      <c r="BT82" s="218" t="str">
        <f t="shared" si="644"/>
        <v/>
      </c>
      <c r="BU82" s="218" t="str">
        <f t="shared" si="644"/>
        <v/>
      </c>
      <c r="BV82" s="218" t="str">
        <f t="shared" si="644"/>
        <v/>
      </c>
      <c r="BW82" s="218" t="str">
        <f t="shared" si="644"/>
        <v/>
      </c>
      <c r="BX82" s="218" t="str">
        <f t="shared" si="644"/>
        <v/>
      </c>
      <c r="BY82" s="218" t="str">
        <f t="shared" si="644"/>
        <v/>
      </c>
      <c r="BZ82" s="218" t="str">
        <f t="shared" si="644"/>
        <v/>
      </c>
      <c r="CA82" s="218" t="str">
        <f t="shared" si="644"/>
        <v/>
      </c>
      <c r="CB82" s="218" t="str">
        <f t="shared" si="644"/>
        <v/>
      </c>
      <c r="CC82" s="218" t="str">
        <f t="shared" si="644"/>
        <v/>
      </c>
      <c r="CD82" s="218" t="str">
        <f t="shared" si="644"/>
        <v/>
      </c>
      <c r="CE82" s="218" t="str">
        <f t="shared" si="644"/>
        <v/>
      </c>
      <c r="CF82" s="218" t="str">
        <f t="shared" si="644"/>
        <v/>
      </c>
      <c r="CG82" s="218" t="str">
        <f t="shared" si="644"/>
        <v/>
      </c>
      <c r="CH82" s="218" t="str">
        <f t="shared" si="644"/>
        <v/>
      </c>
      <c r="CI82" s="218" t="str">
        <f t="shared" si="644"/>
        <v/>
      </c>
      <c r="CJ82" s="218" t="str">
        <f t="shared" si="644"/>
        <v/>
      </c>
      <c r="CK82" s="218" t="str">
        <f t="shared" si="644"/>
        <v/>
      </c>
      <c r="CL82" s="218" t="str">
        <f t="shared" si="644"/>
        <v/>
      </c>
      <c r="CM82" s="218" t="str">
        <f t="shared" si="644"/>
        <v/>
      </c>
      <c r="CN82" s="218" t="str">
        <f t="shared" si="644"/>
        <v/>
      </c>
      <c r="CO82" s="218" t="str">
        <f t="shared" si="644"/>
        <v/>
      </c>
      <c r="CP82" s="218" t="str">
        <f t="shared" si="644"/>
        <v/>
      </c>
      <c r="CQ82" s="218" t="str">
        <f t="shared" si="644"/>
        <v/>
      </c>
      <c r="CR82" s="218" t="str">
        <f t="shared" si="644"/>
        <v/>
      </c>
      <c r="CS82" s="218" t="str">
        <f t="shared" si="644"/>
        <v/>
      </c>
      <c r="CT82" s="218" t="str">
        <f t="shared" si="644"/>
        <v/>
      </c>
      <c r="CU82" s="218" t="str">
        <f t="shared" si="644"/>
        <v/>
      </c>
      <c r="CV82" s="218" t="str">
        <f t="shared" si="644"/>
        <v/>
      </c>
      <c r="CW82" s="218" t="str">
        <f t="shared" si="644"/>
        <v/>
      </c>
      <c r="CX82" s="218" t="str">
        <f t="shared" si="644"/>
        <v/>
      </c>
      <c r="CY82" s="218" t="str">
        <f t="shared" si="644"/>
        <v/>
      </c>
      <c r="CZ82" s="218" t="str">
        <f t="shared" si="644"/>
        <v/>
      </c>
      <c r="DA82" s="218" t="str">
        <f t="shared" si="644"/>
        <v/>
      </c>
      <c r="DB82" s="218" t="str">
        <f t="shared" si="644"/>
        <v/>
      </c>
      <c r="DC82" s="218" t="str">
        <f t="shared" si="644"/>
        <v/>
      </c>
      <c r="DD82" s="218" t="str">
        <f t="shared" si="644"/>
        <v/>
      </c>
      <c r="DE82" s="218" t="str">
        <f t="shared" si="644"/>
        <v/>
      </c>
      <c r="DF82" s="218" t="str">
        <f t="shared" si="644"/>
        <v/>
      </c>
      <c r="DG82" s="218" t="str">
        <f t="shared" si="644"/>
        <v/>
      </c>
      <c r="DH82" s="218" t="str">
        <f t="shared" si="644"/>
        <v/>
      </c>
      <c r="DI82" s="218" t="str">
        <f t="shared" si="644"/>
        <v/>
      </c>
      <c r="DJ82" s="218" t="str">
        <f t="shared" si="644"/>
        <v/>
      </c>
      <c r="DK82" s="218" t="str">
        <f t="shared" si="644"/>
        <v/>
      </c>
      <c r="DL82" s="218" t="str">
        <f t="shared" si="644"/>
        <v/>
      </c>
      <c r="DM82" s="218" t="str">
        <f t="shared" si="644"/>
        <v/>
      </c>
      <c r="DN82" s="218" t="str">
        <f t="shared" si="644"/>
        <v/>
      </c>
      <c r="DO82" s="218" t="str">
        <f t="shared" si="644"/>
        <v/>
      </c>
      <c r="DP82" s="218" t="str">
        <f t="shared" si="644"/>
        <v/>
      </c>
      <c r="DQ82" s="218" t="str">
        <f t="shared" si="644"/>
        <v/>
      </c>
      <c r="DR82" s="218" t="str">
        <f t="shared" si="644"/>
        <v/>
      </c>
      <c r="DS82" s="218" t="str">
        <f t="shared" si="644"/>
        <v/>
      </c>
      <c r="DT82" s="218" t="str">
        <f t="shared" si="644"/>
        <v/>
      </c>
      <c r="DU82" s="218" t="str">
        <f t="shared" si="644"/>
        <v/>
      </c>
      <c r="DV82" s="218" t="str">
        <f t="shared" ref="DV82:EK82" si="645">IF(SUM(DV240,DV397,DV554,DV711,DV868)=0,"",SUM(DV240,DV397,DV554,DV711,DV868))</f>
        <v/>
      </c>
      <c r="DW82" s="218" t="str">
        <f t="shared" si="645"/>
        <v/>
      </c>
      <c r="DX82" s="218" t="str">
        <f t="shared" si="645"/>
        <v/>
      </c>
      <c r="DY82" s="218" t="str">
        <f t="shared" si="645"/>
        <v/>
      </c>
      <c r="DZ82" s="218" t="str">
        <f t="shared" si="645"/>
        <v/>
      </c>
      <c r="EA82" s="218" t="str">
        <f t="shared" si="645"/>
        <v/>
      </c>
      <c r="EB82" s="218" t="str">
        <f t="shared" si="645"/>
        <v/>
      </c>
      <c r="EC82" s="218" t="str">
        <f t="shared" si="645"/>
        <v/>
      </c>
      <c r="ED82" s="218" t="str">
        <f t="shared" si="645"/>
        <v/>
      </c>
      <c r="EE82" s="218" t="str">
        <f t="shared" si="645"/>
        <v/>
      </c>
      <c r="EF82" s="218" t="str">
        <f t="shared" si="645"/>
        <v/>
      </c>
      <c r="EG82" s="218" t="str">
        <f t="shared" si="645"/>
        <v/>
      </c>
      <c r="EH82" s="218" t="str">
        <f t="shared" si="645"/>
        <v/>
      </c>
      <c r="EI82" s="218" t="str">
        <f t="shared" si="645"/>
        <v/>
      </c>
      <c r="EJ82" s="218" t="str">
        <f t="shared" si="645"/>
        <v/>
      </c>
      <c r="EK82" s="218" t="str">
        <f t="shared" si="645"/>
        <v/>
      </c>
      <c r="EL82" s="218" t="str">
        <f t="shared" ref="EL82:FK82" si="646">IF(SUM(EL240,EL397,EL554,EL711,EL868)=0,"",SUM(EL240,EL397,EL554,EL711,EL868))</f>
        <v/>
      </c>
      <c r="EM82" s="218" t="str">
        <f t="shared" si="646"/>
        <v/>
      </c>
      <c r="EN82" s="218" t="str">
        <f t="shared" si="646"/>
        <v/>
      </c>
      <c r="EO82" s="218" t="str">
        <f t="shared" si="646"/>
        <v/>
      </c>
      <c r="EP82" s="218" t="str">
        <f t="shared" si="646"/>
        <v/>
      </c>
      <c r="EQ82" s="218" t="str">
        <f t="shared" si="646"/>
        <v/>
      </c>
      <c r="ER82" s="218" t="str">
        <f t="shared" si="646"/>
        <v/>
      </c>
      <c r="ES82" s="218" t="str">
        <f t="shared" si="646"/>
        <v/>
      </c>
      <c r="ET82" s="218" t="str">
        <f t="shared" si="646"/>
        <v/>
      </c>
      <c r="EU82" s="218" t="str">
        <f t="shared" si="646"/>
        <v/>
      </c>
      <c r="EV82" s="218" t="str">
        <f t="shared" si="646"/>
        <v/>
      </c>
      <c r="EW82" s="218" t="str">
        <f t="shared" si="646"/>
        <v/>
      </c>
      <c r="EX82" s="218" t="str">
        <f t="shared" si="646"/>
        <v/>
      </c>
      <c r="EY82" s="218" t="str">
        <f t="shared" si="646"/>
        <v/>
      </c>
      <c r="EZ82" s="218" t="str">
        <f t="shared" si="646"/>
        <v/>
      </c>
      <c r="FA82" s="218" t="str">
        <f t="shared" si="646"/>
        <v/>
      </c>
      <c r="FB82" s="218" t="str">
        <f t="shared" si="646"/>
        <v/>
      </c>
      <c r="FC82" s="218" t="str">
        <f t="shared" si="646"/>
        <v/>
      </c>
      <c r="FD82" s="218" t="str">
        <f t="shared" si="646"/>
        <v/>
      </c>
      <c r="FE82" s="218" t="str">
        <f t="shared" si="646"/>
        <v/>
      </c>
      <c r="FF82" s="218" t="str">
        <f t="shared" si="646"/>
        <v/>
      </c>
      <c r="FG82" s="218" t="str">
        <f t="shared" si="646"/>
        <v/>
      </c>
      <c r="FH82" s="218" t="str">
        <f t="shared" si="646"/>
        <v/>
      </c>
      <c r="FI82" s="218" t="str">
        <f t="shared" si="646"/>
        <v/>
      </c>
      <c r="FJ82" s="218" t="str">
        <f t="shared" si="646"/>
        <v/>
      </c>
      <c r="FK82" s="218" t="str">
        <f t="shared" si="646"/>
        <v/>
      </c>
      <c r="FL82" s="218" t="str">
        <f t="shared" ref="FL82:HN82" si="647">IF(SUM(FL240,FL397,FL554,FL711,FL868)=0,"",SUM(FL240,FL397,FL554,FL711,FL868))</f>
        <v/>
      </c>
      <c r="FM82" s="218" t="str">
        <f t="shared" si="647"/>
        <v/>
      </c>
      <c r="FN82" s="218" t="str">
        <f t="shared" si="647"/>
        <v/>
      </c>
      <c r="FO82" s="218" t="str">
        <f t="shared" si="647"/>
        <v/>
      </c>
      <c r="FP82" s="218" t="str">
        <f t="shared" si="647"/>
        <v/>
      </c>
      <c r="FQ82" s="218" t="str">
        <f t="shared" si="647"/>
        <v/>
      </c>
      <c r="FR82" s="218" t="str">
        <f t="shared" si="647"/>
        <v/>
      </c>
      <c r="FS82" s="218" t="str">
        <f t="shared" si="647"/>
        <v/>
      </c>
      <c r="FT82" s="218" t="str">
        <f t="shared" si="647"/>
        <v/>
      </c>
      <c r="FU82" s="218" t="str">
        <f t="shared" si="647"/>
        <v/>
      </c>
      <c r="FV82" s="218" t="str">
        <f t="shared" si="647"/>
        <v/>
      </c>
      <c r="FW82" s="218" t="str">
        <f t="shared" si="647"/>
        <v/>
      </c>
      <c r="FX82" s="218" t="str">
        <f t="shared" si="647"/>
        <v/>
      </c>
      <c r="FY82" s="218" t="str">
        <f t="shared" si="647"/>
        <v/>
      </c>
      <c r="FZ82" s="218" t="str">
        <f t="shared" si="647"/>
        <v/>
      </c>
      <c r="GA82" s="218" t="str">
        <f t="shared" si="647"/>
        <v/>
      </c>
      <c r="GB82" s="218" t="str">
        <f t="shared" si="647"/>
        <v/>
      </c>
      <c r="GC82" s="218" t="str">
        <f t="shared" si="647"/>
        <v/>
      </c>
      <c r="GD82" s="218" t="str">
        <f t="shared" si="647"/>
        <v/>
      </c>
      <c r="GE82" s="218" t="str">
        <f t="shared" si="647"/>
        <v/>
      </c>
      <c r="GF82" s="218" t="str">
        <f t="shared" si="647"/>
        <v/>
      </c>
      <c r="GG82" s="218" t="str">
        <f t="shared" si="647"/>
        <v/>
      </c>
      <c r="GH82" s="218" t="str">
        <f t="shared" si="647"/>
        <v/>
      </c>
      <c r="GI82" s="218" t="str">
        <f t="shared" si="647"/>
        <v/>
      </c>
      <c r="GJ82" s="218" t="str">
        <f t="shared" si="647"/>
        <v/>
      </c>
      <c r="GK82" s="218" t="str">
        <f t="shared" si="647"/>
        <v/>
      </c>
      <c r="GL82" s="218" t="str">
        <f t="shared" si="647"/>
        <v/>
      </c>
      <c r="GM82" s="218" t="str">
        <f t="shared" si="647"/>
        <v/>
      </c>
      <c r="GN82" s="218" t="str">
        <f t="shared" si="647"/>
        <v/>
      </c>
      <c r="GO82" s="218" t="str">
        <f t="shared" si="647"/>
        <v/>
      </c>
      <c r="GP82" s="218" t="str">
        <f t="shared" si="647"/>
        <v/>
      </c>
      <c r="GQ82" s="218" t="str">
        <f t="shared" si="647"/>
        <v/>
      </c>
      <c r="GR82" s="218" t="str">
        <f t="shared" si="647"/>
        <v/>
      </c>
      <c r="GS82" s="218" t="str">
        <f t="shared" si="647"/>
        <v/>
      </c>
      <c r="GT82" s="218" t="str">
        <f t="shared" si="647"/>
        <v/>
      </c>
      <c r="GU82" s="218" t="str">
        <f t="shared" si="647"/>
        <v/>
      </c>
      <c r="GV82" s="218" t="str">
        <f t="shared" si="647"/>
        <v/>
      </c>
      <c r="GW82" s="218" t="str">
        <f t="shared" si="647"/>
        <v/>
      </c>
      <c r="GX82" s="218" t="str">
        <f t="shared" si="647"/>
        <v/>
      </c>
      <c r="GY82" s="218" t="str">
        <f t="shared" si="647"/>
        <v/>
      </c>
      <c r="GZ82" s="218" t="str">
        <f t="shared" si="647"/>
        <v/>
      </c>
      <c r="HA82" s="218" t="str">
        <f t="shared" si="647"/>
        <v/>
      </c>
      <c r="HB82" s="218" t="str">
        <f t="shared" si="647"/>
        <v/>
      </c>
      <c r="HC82" s="218" t="str">
        <f t="shared" si="647"/>
        <v/>
      </c>
      <c r="HD82" s="218" t="str">
        <f t="shared" si="647"/>
        <v/>
      </c>
      <c r="HE82" s="218" t="str">
        <f t="shared" si="647"/>
        <v/>
      </c>
      <c r="HF82" s="218" t="str">
        <f t="shared" si="647"/>
        <v/>
      </c>
      <c r="HG82" s="218" t="str">
        <f t="shared" si="647"/>
        <v/>
      </c>
      <c r="HH82" s="218" t="str">
        <f t="shared" si="647"/>
        <v/>
      </c>
      <c r="HI82" s="218" t="str">
        <f t="shared" si="647"/>
        <v/>
      </c>
      <c r="HJ82" s="218" t="str">
        <f t="shared" si="647"/>
        <v/>
      </c>
      <c r="HK82" s="218" t="str">
        <f t="shared" si="647"/>
        <v/>
      </c>
      <c r="HL82" s="218" t="str">
        <f t="shared" si="647"/>
        <v/>
      </c>
      <c r="HM82" s="218" t="str">
        <f t="shared" si="647"/>
        <v/>
      </c>
      <c r="HN82" s="218" t="str">
        <f t="shared" si="647"/>
        <v/>
      </c>
      <c r="HO82" s="218" t="str">
        <f t="shared" ref="HO82:HQ82" si="648">IF(SUM(HO240,HO397,HO554,HO711,HO868)=0,"",SUM(HO240,HO397,HO554,HO711,HO868))</f>
        <v/>
      </c>
      <c r="HP82" s="218" t="str">
        <f t="shared" si="648"/>
        <v/>
      </c>
      <c r="HQ82" s="218" t="str">
        <f t="shared" si="648"/>
        <v/>
      </c>
    </row>
    <row r="83" spans="1:225" s="73" customFormat="1" ht="18" hidden="1" customHeight="1" x14ac:dyDescent="0.25">
      <c r="A83" s="223" t="str">
        <f t="shared" ref="A83:B83" si="649">IF(A241="","",A241)</f>
        <v/>
      </c>
      <c r="B83" s="173" t="str">
        <f t="shared" si="649"/>
        <v/>
      </c>
      <c r="C83" s="218">
        <f t="shared" si="601"/>
        <v>0</v>
      </c>
      <c r="D83" s="218">
        <f t="shared" si="552"/>
        <v>0</v>
      </c>
      <c r="E83" s="219">
        <f t="shared" ref="E83:F83" si="650">IFERROR(AVERAGE(E241,E398,E555,E712,E869),"")</f>
        <v>0</v>
      </c>
      <c r="F83" s="219">
        <f t="shared" si="650"/>
        <v>0</v>
      </c>
      <c r="G83" s="176" t="str">
        <f t="shared" si="507"/>
        <v/>
      </c>
      <c r="H83" s="176" t="str">
        <f t="shared" si="507"/>
        <v/>
      </c>
      <c r="I83" s="226" t="str">
        <f t="shared" si="507"/>
        <v/>
      </c>
      <c r="J83" s="226" t="str">
        <f t="shared" si="507"/>
        <v/>
      </c>
      <c r="K83" s="227" t="str">
        <f t="shared" si="508"/>
        <v/>
      </c>
      <c r="L83" s="227">
        <f t="shared" si="508"/>
        <v>1</v>
      </c>
      <c r="M83" s="226" t="str">
        <f t="shared" si="509"/>
        <v/>
      </c>
      <c r="N83" s="226" t="str">
        <f t="shared" si="509"/>
        <v/>
      </c>
      <c r="O83" s="491"/>
      <c r="P83" s="218" t="str">
        <f t="shared" ref="P83:BI83" si="651">IF(SUM(P241,P398,P555,P712,P869)=0,"",SUM(P241,P398,P555,P712,P869))</f>
        <v/>
      </c>
      <c r="Q83" s="218" t="str">
        <f t="shared" si="651"/>
        <v/>
      </c>
      <c r="R83" s="218" t="str">
        <f t="shared" si="651"/>
        <v/>
      </c>
      <c r="S83" s="218" t="str">
        <f t="shared" si="651"/>
        <v/>
      </c>
      <c r="T83" s="218" t="str">
        <f t="shared" si="651"/>
        <v/>
      </c>
      <c r="U83" s="218" t="str">
        <f t="shared" si="651"/>
        <v/>
      </c>
      <c r="V83" s="218" t="str">
        <f t="shared" si="651"/>
        <v/>
      </c>
      <c r="W83" s="218" t="str">
        <f t="shared" si="651"/>
        <v/>
      </c>
      <c r="X83" s="218" t="str">
        <f t="shared" si="651"/>
        <v/>
      </c>
      <c r="Y83" s="218" t="str">
        <f t="shared" si="651"/>
        <v/>
      </c>
      <c r="Z83" s="218" t="str">
        <f t="shared" si="651"/>
        <v/>
      </c>
      <c r="AA83" s="218" t="str">
        <f t="shared" si="651"/>
        <v/>
      </c>
      <c r="AB83" s="218" t="str">
        <f t="shared" si="651"/>
        <v/>
      </c>
      <c r="AC83" s="218" t="str">
        <f t="shared" si="651"/>
        <v/>
      </c>
      <c r="AD83" s="218" t="str">
        <f t="shared" si="651"/>
        <v/>
      </c>
      <c r="AE83" s="218" t="str">
        <f t="shared" si="651"/>
        <v/>
      </c>
      <c r="AF83" s="218" t="str">
        <f t="shared" si="651"/>
        <v/>
      </c>
      <c r="AG83" s="218" t="str">
        <f t="shared" si="651"/>
        <v/>
      </c>
      <c r="AH83" s="218" t="str">
        <f t="shared" si="651"/>
        <v/>
      </c>
      <c r="AI83" s="218" t="str">
        <f t="shared" si="651"/>
        <v/>
      </c>
      <c r="AJ83" s="218" t="str">
        <f t="shared" si="651"/>
        <v/>
      </c>
      <c r="AK83" s="218" t="str">
        <f t="shared" si="651"/>
        <v/>
      </c>
      <c r="AL83" s="218" t="str">
        <f t="shared" si="651"/>
        <v/>
      </c>
      <c r="AM83" s="218" t="str">
        <f t="shared" si="651"/>
        <v/>
      </c>
      <c r="AN83" s="218" t="str">
        <f t="shared" si="651"/>
        <v/>
      </c>
      <c r="AO83" s="218" t="str">
        <f t="shared" si="651"/>
        <v/>
      </c>
      <c r="AP83" s="218" t="str">
        <f t="shared" si="651"/>
        <v/>
      </c>
      <c r="AQ83" s="218" t="str">
        <f t="shared" si="651"/>
        <v/>
      </c>
      <c r="AR83" s="218" t="str">
        <f t="shared" si="651"/>
        <v/>
      </c>
      <c r="AS83" s="218" t="str">
        <f t="shared" si="651"/>
        <v/>
      </c>
      <c r="AT83" s="218" t="str">
        <f t="shared" si="651"/>
        <v/>
      </c>
      <c r="AU83" s="218" t="str">
        <f t="shared" si="651"/>
        <v/>
      </c>
      <c r="AV83" s="218" t="str">
        <f t="shared" si="651"/>
        <v/>
      </c>
      <c r="AW83" s="218" t="str">
        <f t="shared" si="651"/>
        <v/>
      </c>
      <c r="AX83" s="218" t="str">
        <f t="shared" si="651"/>
        <v/>
      </c>
      <c r="AY83" s="218" t="str">
        <f t="shared" si="651"/>
        <v/>
      </c>
      <c r="AZ83" s="218" t="str">
        <f t="shared" si="651"/>
        <v/>
      </c>
      <c r="BA83" s="218" t="str">
        <f t="shared" si="651"/>
        <v/>
      </c>
      <c r="BB83" s="218" t="str">
        <f t="shared" si="651"/>
        <v/>
      </c>
      <c r="BC83" s="218" t="str">
        <f t="shared" si="651"/>
        <v/>
      </c>
      <c r="BD83" s="218" t="str">
        <f t="shared" si="651"/>
        <v/>
      </c>
      <c r="BE83" s="218" t="str">
        <f t="shared" si="651"/>
        <v/>
      </c>
      <c r="BF83" s="218" t="str">
        <f t="shared" si="651"/>
        <v/>
      </c>
      <c r="BG83" s="218" t="str">
        <f t="shared" si="651"/>
        <v/>
      </c>
      <c r="BH83" s="218" t="str">
        <f t="shared" si="651"/>
        <v/>
      </c>
      <c r="BI83" s="218" t="str">
        <f t="shared" si="651"/>
        <v/>
      </c>
      <c r="BJ83" s="218" t="str">
        <f t="shared" ref="BJ83:DU83" si="652">IF(SUM(BJ241,BJ398,BJ555,BJ712,BJ869)=0,"",SUM(BJ241,BJ398,BJ555,BJ712,BJ869))</f>
        <v/>
      </c>
      <c r="BK83" s="218" t="str">
        <f t="shared" si="652"/>
        <v/>
      </c>
      <c r="BL83" s="218" t="str">
        <f t="shared" si="652"/>
        <v/>
      </c>
      <c r="BM83" s="218" t="str">
        <f t="shared" si="652"/>
        <v/>
      </c>
      <c r="BN83" s="218" t="str">
        <f t="shared" si="652"/>
        <v/>
      </c>
      <c r="BO83" s="218" t="str">
        <f t="shared" si="652"/>
        <v/>
      </c>
      <c r="BP83" s="218" t="str">
        <f t="shared" si="652"/>
        <v/>
      </c>
      <c r="BQ83" s="218" t="str">
        <f t="shared" si="652"/>
        <v/>
      </c>
      <c r="BR83" s="218" t="str">
        <f t="shared" si="652"/>
        <v/>
      </c>
      <c r="BS83" s="218" t="str">
        <f t="shared" si="652"/>
        <v/>
      </c>
      <c r="BT83" s="218" t="str">
        <f t="shared" si="652"/>
        <v/>
      </c>
      <c r="BU83" s="218" t="str">
        <f t="shared" si="652"/>
        <v/>
      </c>
      <c r="BV83" s="218" t="str">
        <f t="shared" si="652"/>
        <v/>
      </c>
      <c r="BW83" s="218" t="str">
        <f t="shared" si="652"/>
        <v/>
      </c>
      <c r="BX83" s="218" t="str">
        <f t="shared" si="652"/>
        <v/>
      </c>
      <c r="BY83" s="218" t="str">
        <f t="shared" si="652"/>
        <v/>
      </c>
      <c r="BZ83" s="218" t="str">
        <f t="shared" si="652"/>
        <v/>
      </c>
      <c r="CA83" s="218" t="str">
        <f t="shared" si="652"/>
        <v/>
      </c>
      <c r="CB83" s="218" t="str">
        <f t="shared" si="652"/>
        <v/>
      </c>
      <c r="CC83" s="218" t="str">
        <f t="shared" si="652"/>
        <v/>
      </c>
      <c r="CD83" s="218" t="str">
        <f t="shared" si="652"/>
        <v/>
      </c>
      <c r="CE83" s="218" t="str">
        <f t="shared" si="652"/>
        <v/>
      </c>
      <c r="CF83" s="218" t="str">
        <f t="shared" si="652"/>
        <v/>
      </c>
      <c r="CG83" s="218" t="str">
        <f t="shared" si="652"/>
        <v/>
      </c>
      <c r="CH83" s="218" t="str">
        <f t="shared" si="652"/>
        <v/>
      </c>
      <c r="CI83" s="218" t="str">
        <f t="shared" si="652"/>
        <v/>
      </c>
      <c r="CJ83" s="218" t="str">
        <f t="shared" si="652"/>
        <v/>
      </c>
      <c r="CK83" s="218" t="str">
        <f t="shared" si="652"/>
        <v/>
      </c>
      <c r="CL83" s="218" t="str">
        <f t="shared" si="652"/>
        <v/>
      </c>
      <c r="CM83" s="218" t="str">
        <f t="shared" si="652"/>
        <v/>
      </c>
      <c r="CN83" s="218" t="str">
        <f t="shared" si="652"/>
        <v/>
      </c>
      <c r="CO83" s="218" t="str">
        <f t="shared" si="652"/>
        <v/>
      </c>
      <c r="CP83" s="218" t="str">
        <f t="shared" si="652"/>
        <v/>
      </c>
      <c r="CQ83" s="218" t="str">
        <f t="shared" si="652"/>
        <v/>
      </c>
      <c r="CR83" s="218" t="str">
        <f t="shared" si="652"/>
        <v/>
      </c>
      <c r="CS83" s="218" t="str">
        <f t="shared" si="652"/>
        <v/>
      </c>
      <c r="CT83" s="218" t="str">
        <f t="shared" si="652"/>
        <v/>
      </c>
      <c r="CU83" s="218" t="str">
        <f t="shared" si="652"/>
        <v/>
      </c>
      <c r="CV83" s="218" t="str">
        <f t="shared" si="652"/>
        <v/>
      </c>
      <c r="CW83" s="218" t="str">
        <f t="shared" si="652"/>
        <v/>
      </c>
      <c r="CX83" s="218" t="str">
        <f t="shared" si="652"/>
        <v/>
      </c>
      <c r="CY83" s="218" t="str">
        <f t="shared" si="652"/>
        <v/>
      </c>
      <c r="CZ83" s="218" t="str">
        <f t="shared" si="652"/>
        <v/>
      </c>
      <c r="DA83" s="218" t="str">
        <f t="shared" si="652"/>
        <v/>
      </c>
      <c r="DB83" s="218" t="str">
        <f t="shared" si="652"/>
        <v/>
      </c>
      <c r="DC83" s="218" t="str">
        <f t="shared" si="652"/>
        <v/>
      </c>
      <c r="DD83" s="218" t="str">
        <f t="shared" si="652"/>
        <v/>
      </c>
      <c r="DE83" s="218" t="str">
        <f t="shared" si="652"/>
        <v/>
      </c>
      <c r="DF83" s="218" t="str">
        <f t="shared" si="652"/>
        <v/>
      </c>
      <c r="DG83" s="218" t="str">
        <f t="shared" si="652"/>
        <v/>
      </c>
      <c r="DH83" s="218" t="str">
        <f t="shared" si="652"/>
        <v/>
      </c>
      <c r="DI83" s="218" t="str">
        <f t="shared" si="652"/>
        <v/>
      </c>
      <c r="DJ83" s="218" t="str">
        <f t="shared" si="652"/>
        <v/>
      </c>
      <c r="DK83" s="218" t="str">
        <f t="shared" si="652"/>
        <v/>
      </c>
      <c r="DL83" s="218" t="str">
        <f t="shared" si="652"/>
        <v/>
      </c>
      <c r="DM83" s="218" t="str">
        <f t="shared" si="652"/>
        <v/>
      </c>
      <c r="DN83" s="218" t="str">
        <f t="shared" si="652"/>
        <v/>
      </c>
      <c r="DO83" s="218" t="str">
        <f t="shared" si="652"/>
        <v/>
      </c>
      <c r="DP83" s="218" t="str">
        <f t="shared" si="652"/>
        <v/>
      </c>
      <c r="DQ83" s="218" t="str">
        <f t="shared" si="652"/>
        <v/>
      </c>
      <c r="DR83" s="218" t="str">
        <f t="shared" si="652"/>
        <v/>
      </c>
      <c r="DS83" s="218" t="str">
        <f t="shared" si="652"/>
        <v/>
      </c>
      <c r="DT83" s="218" t="str">
        <f t="shared" si="652"/>
        <v/>
      </c>
      <c r="DU83" s="218" t="str">
        <f t="shared" si="652"/>
        <v/>
      </c>
      <c r="DV83" s="218" t="str">
        <f t="shared" ref="DV83:EK83" si="653">IF(SUM(DV241,DV398,DV555,DV712,DV869)=0,"",SUM(DV241,DV398,DV555,DV712,DV869))</f>
        <v/>
      </c>
      <c r="DW83" s="218" t="str">
        <f t="shared" si="653"/>
        <v/>
      </c>
      <c r="DX83" s="218" t="str">
        <f t="shared" si="653"/>
        <v/>
      </c>
      <c r="DY83" s="218" t="str">
        <f t="shared" si="653"/>
        <v/>
      </c>
      <c r="DZ83" s="218" t="str">
        <f t="shared" si="653"/>
        <v/>
      </c>
      <c r="EA83" s="218" t="str">
        <f t="shared" si="653"/>
        <v/>
      </c>
      <c r="EB83" s="218" t="str">
        <f t="shared" si="653"/>
        <v/>
      </c>
      <c r="EC83" s="218" t="str">
        <f t="shared" si="653"/>
        <v/>
      </c>
      <c r="ED83" s="218" t="str">
        <f t="shared" si="653"/>
        <v/>
      </c>
      <c r="EE83" s="218" t="str">
        <f t="shared" si="653"/>
        <v/>
      </c>
      <c r="EF83" s="218" t="str">
        <f t="shared" si="653"/>
        <v/>
      </c>
      <c r="EG83" s="218" t="str">
        <f t="shared" si="653"/>
        <v/>
      </c>
      <c r="EH83" s="218" t="str">
        <f t="shared" si="653"/>
        <v/>
      </c>
      <c r="EI83" s="218" t="str">
        <f t="shared" si="653"/>
        <v/>
      </c>
      <c r="EJ83" s="218" t="str">
        <f t="shared" si="653"/>
        <v/>
      </c>
      <c r="EK83" s="218" t="str">
        <f t="shared" si="653"/>
        <v/>
      </c>
      <c r="EL83" s="218" t="str">
        <f t="shared" ref="EL83:FK83" si="654">IF(SUM(EL241,EL398,EL555,EL712,EL869)=0,"",SUM(EL241,EL398,EL555,EL712,EL869))</f>
        <v/>
      </c>
      <c r="EM83" s="218" t="str">
        <f t="shared" si="654"/>
        <v/>
      </c>
      <c r="EN83" s="218" t="str">
        <f t="shared" si="654"/>
        <v/>
      </c>
      <c r="EO83" s="218" t="str">
        <f t="shared" si="654"/>
        <v/>
      </c>
      <c r="EP83" s="218" t="str">
        <f t="shared" si="654"/>
        <v/>
      </c>
      <c r="EQ83" s="218" t="str">
        <f t="shared" si="654"/>
        <v/>
      </c>
      <c r="ER83" s="218" t="str">
        <f t="shared" si="654"/>
        <v/>
      </c>
      <c r="ES83" s="218" t="str">
        <f t="shared" si="654"/>
        <v/>
      </c>
      <c r="ET83" s="218" t="str">
        <f t="shared" si="654"/>
        <v/>
      </c>
      <c r="EU83" s="218" t="str">
        <f t="shared" si="654"/>
        <v/>
      </c>
      <c r="EV83" s="218" t="str">
        <f t="shared" si="654"/>
        <v/>
      </c>
      <c r="EW83" s="218" t="str">
        <f t="shared" si="654"/>
        <v/>
      </c>
      <c r="EX83" s="218" t="str">
        <f t="shared" si="654"/>
        <v/>
      </c>
      <c r="EY83" s="218" t="str">
        <f t="shared" si="654"/>
        <v/>
      </c>
      <c r="EZ83" s="218" t="str">
        <f t="shared" si="654"/>
        <v/>
      </c>
      <c r="FA83" s="218" t="str">
        <f t="shared" si="654"/>
        <v/>
      </c>
      <c r="FB83" s="218" t="str">
        <f t="shared" si="654"/>
        <v/>
      </c>
      <c r="FC83" s="218" t="str">
        <f t="shared" si="654"/>
        <v/>
      </c>
      <c r="FD83" s="218" t="str">
        <f t="shared" si="654"/>
        <v/>
      </c>
      <c r="FE83" s="218" t="str">
        <f t="shared" si="654"/>
        <v/>
      </c>
      <c r="FF83" s="218" t="str">
        <f t="shared" si="654"/>
        <v/>
      </c>
      <c r="FG83" s="218" t="str">
        <f t="shared" si="654"/>
        <v/>
      </c>
      <c r="FH83" s="218" t="str">
        <f t="shared" si="654"/>
        <v/>
      </c>
      <c r="FI83" s="218" t="str">
        <f t="shared" si="654"/>
        <v/>
      </c>
      <c r="FJ83" s="218" t="str">
        <f t="shared" si="654"/>
        <v/>
      </c>
      <c r="FK83" s="218" t="str">
        <f t="shared" si="654"/>
        <v/>
      </c>
      <c r="FL83" s="218" t="str">
        <f t="shared" ref="FL83:HN83" si="655">IF(SUM(FL241,FL398,FL555,FL712,FL869)=0,"",SUM(FL241,FL398,FL555,FL712,FL869))</f>
        <v/>
      </c>
      <c r="FM83" s="218" t="str">
        <f t="shared" si="655"/>
        <v/>
      </c>
      <c r="FN83" s="218" t="str">
        <f t="shared" si="655"/>
        <v/>
      </c>
      <c r="FO83" s="218" t="str">
        <f t="shared" si="655"/>
        <v/>
      </c>
      <c r="FP83" s="218" t="str">
        <f t="shared" si="655"/>
        <v/>
      </c>
      <c r="FQ83" s="218" t="str">
        <f t="shared" si="655"/>
        <v/>
      </c>
      <c r="FR83" s="218" t="str">
        <f t="shared" si="655"/>
        <v/>
      </c>
      <c r="FS83" s="218" t="str">
        <f t="shared" si="655"/>
        <v/>
      </c>
      <c r="FT83" s="218" t="str">
        <f t="shared" si="655"/>
        <v/>
      </c>
      <c r="FU83" s="218" t="str">
        <f t="shared" si="655"/>
        <v/>
      </c>
      <c r="FV83" s="218" t="str">
        <f t="shared" si="655"/>
        <v/>
      </c>
      <c r="FW83" s="218" t="str">
        <f t="shared" si="655"/>
        <v/>
      </c>
      <c r="FX83" s="218" t="str">
        <f t="shared" si="655"/>
        <v/>
      </c>
      <c r="FY83" s="218" t="str">
        <f t="shared" si="655"/>
        <v/>
      </c>
      <c r="FZ83" s="218" t="str">
        <f t="shared" si="655"/>
        <v/>
      </c>
      <c r="GA83" s="218" t="str">
        <f t="shared" si="655"/>
        <v/>
      </c>
      <c r="GB83" s="218" t="str">
        <f t="shared" si="655"/>
        <v/>
      </c>
      <c r="GC83" s="218" t="str">
        <f t="shared" si="655"/>
        <v/>
      </c>
      <c r="GD83" s="218" t="str">
        <f t="shared" si="655"/>
        <v/>
      </c>
      <c r="GE83" s="218" t="str">
        <f t="shared" si="655"/>
        <v/>
      </c>
      <c r="GF83" s="218" t="str">
        <f t="shared" si="655"/>
        <v/>
      </c>
      <c r="GG83" s="218" t="str">
        <f t="shared" si="655"/>
        <v/>
      </c>
      <c r="GH83" s="218" t="str">
        <f t="shared" si="655"/>
        <v/>
      </c>
      <c r="GI83" s="218" t="str">
        <f t="shared" si="655"/>
        <v/>
      </c>
      <c r="GJ83" s="218" t="str">
        <f t="shared" si="655"/>
        <v/>
      </c>
      <c r="GK83" s="218" t="str">
        <f t="shared" si="655"/>
        <v/>
      </c>
      <c r="GL83" s="218" t="str">
        <f t="shared" si="655"/>
        <v/>
      </c>
      <c r="GM83" s="218" t="str">
        <f t="shared" si="655"/>
        <v/>
      </c>
      <c r="GN83" s="218" t="str">
        <f t="shared" si="655"/>
        <v/>
      </c>
      <c r="GO83" s="218" t="str">
        <f t="shared" si="655"/>
        <v/>
      </c>
      <c r="GP83" s="218" t="str">
        <f t="shared" si="655"/>
        <v/>
      </c>
      <c r="GQ83" s="218" t="str">
        <f t="shared" si="655"/>
        <v/>
      </c>
      <c r="GR83" s="218" t="str">
        <f t="shared" si="655"/>
        <v/>
      </c>
      <c r="GS83" s="218" t="str">
        <f t="shared" si="655"/>
        <v/>
      </c>
      <c r="GT83" s="218" t="str">
        <f t="shared" si="655"/>
        <v/>
      </c>
      <c r="GU83" s="218" t="str">
        <f t="shared" si="655"/>
        <v/>
      </c>
      <c r="GV83" s="218" t="str">
        <f t="shared" si="655"/>
        <v/>
      </c>
      <c r="GW83" s="218" t="str">
        <f t="shared" si="655"/>
        <v/>
      </c>
      <c r="GX83" s="218" t="str">
        <f t="shared" si="655"/>
        <v/>
      </c>
      <c r="GY83" s="218" t="str">
        <f t="shared" si="655"/>
        <v/>
      </c>
      <c r="GZ83" s="218" t="str">
        <f t="shared" si="655"/>
        <v/>
      </c>
      <c r="HA83" s="218" t="str">
        <f t="shared" si="655"/>
        <v/>
      </c>
      <c r="HB83" s="218" t="str">
        <f t="shared" si="655"/>
        <v/>
      </c>
      <c r="HC83" s="218" t="str">
        <f t="shared" si="655"/>
        <v/>
      </c>
      <c r="HD83" s="218" t="str">
        <f t="shared" si="655"/>
        <v/>
      </c>
      <c r="HE83" s="218" t="str">
        <f t="shared" si="655"/>
        <v/>
      </c>
      <c r="HF83" s="218" t="str">
        <f t="shared" si="655"/>
        <v/>
      </c>
      <c r="HG83" s="218" t="str">
        <f t="shared" si="655"/>
        <v/>
      </c>
      <c r="HH83" s="218" t="str">
        <f t="shared" si="655"/>
        <v/>
      </c>
      <c r="HI83" s="218" t="str">
        <f t="shared" si="655"/>
        <v/>
      </c>
      <c r="HJ83" s="218" t="str">
        <f t="shared" si="655"/>
        <v/>
      </c>
      <c r="HK83" s="218" t="str">
        <f t="shared" si="655"/>
        <v/>
      </c>
      <c r="HL83" s="218" t="str">
        <f t="shared" si="655"/>
        <v/>
      </c>
      <c r="HM83" s="218" t="str">
        <f t="shared" si="655"/>
        <v/>
      </c>
      <c r="HN83" s="218" t="str">
        <f t="shared" si="655"/>
        <v/>
      </c>
      <c r="HO83" s="218" t="str">
        <f t="shared" ref="HO83:HQ83" si="656">IF(SUM(HO241,HO398,HO555,HO712,HO869)=0,"",SUM(HO241,HO398,HO555,HO712,HO869))</f>
        <v/>
      </c>
      <c r="HP83" s="218" t="str">
        <f t="shared" si="656"/>
        <v/>
      </c>
      <c r="HQ83" s="218" t="str">
        <f t="shared" si="656"/>
        <v/>
      </c>
    </row>
    <row r="84" spans="1:225" s="73" customFormat="1" ht="18" hidden="1" customHeight="1" x14ac:dyDescent="0.25">
      <c r="A84" s="223" t="str">
        <f t="shared" ref="A84:B84" si="657">IF(A242="","",A242)</f>
        <v/>
      </c>
      <c r="B84" s="173" t="str">
        <f t="shared" si="657"/>
        <v/>
      </c>
      <c r="C84" s="218">
        <f t="shared" si="601"/>
        <v>0</v>
      </c>
      <c r="D84" s="218">
        <f t="shared" si="552"/>
        <v>0</v>
      </c>
      <c r="E84" s="219">
        <f t="shared" ref="E84:F84" si="658">IFERROR(AVERAGE(E242,E399,E556,E713,E870),"")</f>
        <v>0</v>
      </c>
      <c r="F84" s="219">
        <f t="shared" si="658"/>
        <v>0</v>
      </c>
      <c r="G84" s="176" t="str">
        <f t="shared" si="507"/>
        <v/>
      </c>
      <c r="H84" s="176" t="str">
        <f t="shared" si="507"/>
        <v/>
      </c>
      <c r="I84" s="226" t="str">
        <f t="shared" si="507"/>
        <v/>
      </c>
      <c r="J84" s="226" t="str">
        <f t="shared" si="507"/>
        <v/>
      </c>
      <c r="K84" s="227" t="str">
        <f t="shared" si="508"/>
        <v/>
      </c>
      <c r="L84" s="227">
        <f t="shared" si="508"/>
        <v>1</v>
      </c>
      <c r="M84" s="226" t="str">
        <f t="shared" si="509"/>
        <v/>
      </c>
      <c r="N84" s="226" t="str">
        <f t="shared" si="509"/>
        <v/>
      </c>
      <c r="O84" s="491"/>
      <c r="P84" s="218" t="str">
        <f t="shared" ref="P84:BI84" si="659">IF(SUM(P242,P399,P556,P713,P870)=0,"",SUM(P242,P399,P556,P713,P870))</f>
        <v/>
      </c>
      <c r="Q84" s="218" t="str">
        <f t="shared" si="659"/>
        <v/>
      </c>
      <c r="R84" s="218" t="str">
        <f t="shared" si="659"/>
        <v/>
      </c>
      <c r="S84" s="218" t="str">
        <f t="shared" si="659"/>
        <v/>
      </c>
      <c r="T84" s="218" t="str">
        <f t="shared" si="659"/>
        <v/>
      </c>
      <c r="U84" s="218" t="str">
        <f t="shared" si="659"/>
        <v/>
      </c>
      <c r="V84" s="218" t="str">
        <f t="shared" si="659"/>
        <v/>
      </c>
      <c r="W84" s="218" t="str">
        <f t="shared" si="659"/>
        <v/>
      </c>
      <c r="X84" s="218" t="str">
        <f t="shared" si="659"/>
        <v/>
      </c>
      <c r="Y84" s="218" t="str">
        <f t="shared" si="659"/>
        <v/>
      </c>
      <c r="Z84" s="218" t="str">
        <f t="shared" si="659"/>
        <v/>
      </c>
      <c r="AA84" s="218" t="str">
        <f t="shared" si="659"/>
        <v/>
      </c>
      <c r="AB84" s="218" t="str">
        <f t="shared" si="659"/>
        <v/>
      </c>
      <c r="AC84" s="218" t="str">
        <f t="shared" si="659"/>
        <v/>
      </c>
      <c r="AD84" s="218" t="str">
        <f t="shared" si="659"/>
        <v/>
      </c>
      <c r="AE84" s="218" t="str">
        <f t="shared" si="659"/>
        <v/>
      </c>
      <c r="AF84" s="218" t="str">
        <f t="shared" si="659"/>
        <v/>
      </c>
      <c r="AG84" s="218" t="str">
        <f t="shared" si="659"/>
        <v/>
      </c>
      <c r="AH84" s="218" t="str">
        <f t="shared" si="659"/>
        <v/>
      </c>
      <c r="AI84" s="218" t="str">
        <f t="shared" si="659"/>
        <v/>
      </c>
      <c r="AJ84" s="218" t="str">
        <f t="shared" si="659"/>
        <v/>
      </c>
      <c r="AK84" s="218" t="str">
        <f t="shared" si="659"/>
        <v/>
      </c>
      <c r="AL84" s="218" t="str">
        <f t="shared" si="659"/>
        <v/>
      </c>
      <c r="AM84" s="218" t="str">
        <f t="shared" si="659"/>
        <v/>
      </c>
      <c r="AN84" s="218" t="str">
        <f t="shared" si="659"/>
        <v/>
      </c>
      <c r="AO84" s="218" t="str">
        <f t="shared" si="659"/>
        <v/>
      </c>
      <c r="AP84" s="218" t="str">
        <f t="shared" si="659"/>
        <v/>
      </c>
      <c r="AQ84" s="218" t="str">
        <f t="shared" si="659"/>
        <v/>
      </c>
      <c r="AR84" s="218" t="str">
        <f t="shared" si="659"/>
        <v/>
      </c>
      <c r="AS84" s="218" t="str">
        <f t="shared" si="659"/>
        <v/>
      </c>
      <c r="AT84" s="218" t="str">
        <f t="shared" si="659"/>
        <v/>
      </c>
      <c r="AU84" s="218" t="str">
        <f t="shared" si="659"/>
        <v/>
      </c>
      <c r="AV84" s="218" t="str">
        <f t="shared" si="659"/>
        <v/>
      </c>
      <c r="AW84" s="218" t="str">
        <f t="shared" si="659"/>
        <v/>
      </c>
      <c r="AX84" s="218" t="str">
        <f t="shared" si="659"/>
        <v/>
      </c>
      <c r="AY84" s="218" t="str">
        <f t="shared" si="659"/>
        <v/>
      </c>
      <c r="AZ84" s="218" t="str">
        <f t="shared" si="659"/>
        <v/>
      </c>
      <c r="BA84" s="218" t="str">
        <f t="shared" si="659"/>
        <v/>
      </c>
      <c r="BB84" s="218" t="str">
        <f t="shared" si="659"/>
        <v/>
      </c>
      <c r="BC84" s="218" t="str">
        <f t="shared" si="659"/>
        <v/>
      </c>
      <c r="BD84" s="218" t="str">
        <f t="shared" si="659"/>
        <v/>
      </c>
      <c r="BE84" s="218" t="str">
        <f t="shared" si="659"/>
        <v/>
      </c>
      <c r="BF84" s="218" t="str">
        <f t="shared" si="659"/>
        <v/>
      </c>
      <c r="BG84" s="218" t="str">
        <f t="shared" si="659"/>
        <v/>
      </c>
      <c r="BH84" s="218" t="str">
        <f t="shared" si="659"/>
        <v/>
      </c>
      <c r="BI84" s="218" t="str">
        <f t="shared" si="659"/>
        <v/>
      </c>
      <c r="BJ84" s="218" t="str">
        <f t="shared" ref="BJ84:DU84" si="660">IF(SUM(BJ242,BJ399,BJ556,BJ713,BJ870)=0,"",SUM(BJ242,BJ399,BJ556,BJ713,BJ870))</f>
        <v/>
      </c>
      <c r="BK84" s="218" t="str">
        <f t="shared" si="660"/>
        <v/>
      </c>
      <c r="BL84" s="218" t="str">
        <f t="shared" si="660"/>
        <v/>
      </c>
      <c r="BM84" s="218" t="str">
        <f t="shared" si="660"/>
        <v/>
      </c>
      <c r="BN84" s="218" t="str">
        <f t="shared" si="660"/>
        <v/>
      </c>
      <c r="BO84" s="218" t="str">
        <f t="shared" si="660"/>
        <v/>
      </c>
      <c r="BP84" s="218" t="str">
        <f t="shared" si="660"/>
        <v/>
      </c>
      <c r="BQ84" s="218" t="str">
        <f t="shared" si="660"/>
        <v/>
      </c>
      <c r="BR84" s="218" t="str">
        <f t="shared" si="660"/>
        <v/>
      </c>
      <c r="BS84" s="218" t="str">
        <f t="shared" si="660"/>
        <v/>
      </c>
      <c r="BT84" s="218" t="str">
        <f t="shared" si="660"/>
        <v/>
      </c>
      <c r="BU84" s="218" t="str">
        <f t="shared" si="660"/>
        <v/>
      </c>
      <c r="BV84" s="218" t="str">
        <f t="shared" si="660"/>
        <v/>
      </c>
      <c r="BW84" s="218" t="str">
        <f t="shared" si="660"/>
        <v/>
      </c>
      <c r="BX84" s="218" t="str">
        <f t="shared" si="660"/>
        <v/>
      </c>
      <c r="BY84" s="218" t="str">
        <f t="shared" si="660"/>
        <v/>
      </c>
      <c r="BZ84" s="218" t="str">
        <f t="shared" si="660"/>
        <v/>
      </c>
      <c r="CA84" s="218" t="str">
        <f t="shared" si="660"/>
        <v/>
      </c>
      <c r="CB84" s="218" t="str">
        <f t="shared" si="660"/>
        <v/>
      </c>
      <c r="CC84" s="218" t="str">
        <f t="shared" si="660"/>
        <v/>
      </c>
      <c r="CD84" s="218" t="str">
        <f t="shared" si="660"/>
        <v/>
      </c>
      <c r="CE84" s="218" t="str">
        <f t="shared" si="660"/>
        <v/>
      </c>
      <c r="CF84" s="218" t="str">
        <f t="shared" si="660"/>
        <v/>
      </c>
      <c r="CG84" s="218" t="str">
        <f t="shared" si="660"/>
        <v/>
      </c>
      <c r="CH84" s="218" t="str">
        <f t="shared" si="660"/>
        <v/>
      </c>
      <c r="CI84" s="218" t="str">
        <f t="shared" si="660"/>
        <v/>
      </c>
      <c r="CJ84" s="218" t="str">
        <f t="shared" si="660"/>
        <v/>
      </c>
      <c r="CK84" s="218" t="str">
        <f t="shared" si="660"/>
        <v/>
      </c>
      <c r="CL84" s="218" t="str">
        <f t="shared" si="660"/>
        <v/>
      </c>
      <c r="CM84" s="218" t="str">
        <f t="shared" si="660"/>
        <v/>
      </c>
      <c r="CN84" s="218" t="str">
        <f t="shared" si="660"/>
        <v/>
      </c>
      <c r="CO84" s="218" t="str">
        <f t="shared" si="660"/>
        <v/>
      </c>
      <c r="CP84" s="218" t="str">
        <f t="shared" si="660"/>
        <v/>
      </c>
      <c r="CQ84" s="218" t="str">
        <f t="shared" si="660"/>
        <v/>
      </c>
      <c r="CR84" s="218" t="str">
        <f t="shared" si="660"/>
        <v/>
      </c>
      <c r="CS84" s="218" t="str">
        <f t="shared" si="660"/>
        <v/>
      </c>
      <c r="CT84" s="218" t="str">
        <f t="shared" si="660"/>
        <v/>
      </c>
      <c r="CU84" s="218" t="str">
        <f t="shared" si="660"/>
        <v/>
      </c>
      <c r="CV84" s="218" t="str">
        <f t="shared" si="660"/>
        <v/>
      </c>
      <c r="CW84" s="218" t="str">
        <f t="shared" si="660"/>
        <v/>
      </c>
      <c r="CX84" s="218" t="str">
        <f t="shared" si="660"/>
        <v/>
      </c>
      <c r="CY84" s="218" t="str">
        <f t="shared" si="660"/>
        <v/>
      </c>
      <c r="CZ84" s="218" t="str">
        <f t="shared" si="660"/>
        <v/>
      </c>
      <c r="DA84" s="218" t="str">
        <f t="shared" si="660"/>
        <v/>
      </c>
      <c r="DB84" s="218" t="str">
        <f t="shared" si="660"/>
        <v/>
      </c>
      <c r="DC84" s="218" t="str">
        <f t="shared" si="660"/>
        <v/>
      </c>
      <c r="DD84" s="218" t="str">
        <f t="shared" si="660"/>
        <v/>
      </c>
      <c r="DE84" s="218" t="str">
        <f t="shared" si="660"/>
        <v/>
      </c>
      <c r="DF84" s="218" t="str">
        <f t="shared" si="660"/>
        <v/>
      </c>
      <c r="DG84" s="218" t="str">
        <f t="shared" si="660"/>
        <v/>
      </c>
      <c r="DH84" s="218" t="str">
        <f t="shared" si="660"/>
        <v/>
      </c>
      <c r="DI84" s="218" t="str">
        <f t="shared" si="660"/>
        <v/>
      </c>
      <c r="DJ84" s="218" t="str">
        <f t="shared" si="660"/>
        <v/>
      </c>
      <c r="DK84" s="218" t="str">
        <f t="shared" si="660"/>
        <v/>
      </c>
      <c r="DL84" s="218" t="str">
        <f t="shared" si="660"/>
        <v/>
      </c>
      <c r="DM84" s="218" t="str">
        <f t="shared" si="660"/>
        <v/>
      </c>
      <c r="DN84" s="218" t="str">
        <f t="shared" si="660"/>
        <v/>
      </c>
      <c r="DO84" s="218" t="str">
        <f t="shared" si="660"/>
        <v/>
      </c>
      <c r="DP84" s="218" t="str">
        <f t="shared" si="660"/>
        <v/>
      </c>
      <c r="DQ84" s="218" t="str">
        <f t="shared" si="660"/>
        <v/>
      </c>
      <c r="DR84" s="218" t="str">
        <f t="shared" si="660"/>
        <v/>
      </c>
      <c r="DS84" s="218" t="str">
        <f t="shared" si="660"/>
        <v/>
      </c>
      <c r="DT84" s="218" t="str">
        <f t="shared" si="660"/>
        <v/>
      </c>
      <c r="DU84" s="218" t="str">
        <f t="shared" si="660"/>
        <v/>
      </c>
      <c r="DV84" s="218" t="str">
        <f t="shared" ref="DV84:EK84" si="661">IF(SUM(DV242,DV399,DV556,DV713,DV870)=0,"",SUM(DV242,DV399,DV556,DV713,DV870))</f>
        <v/>
      </c>
      <c r="DW84" s="218" t="str">
        <f t="shared" si="661"/>
        <v/>
      </c>
      <c r="DX84" s="218" t="str">
        <f t="shared" si="661"/>
        <v/>
      </c>
      <c r="DY84" s="218" t="str">
        <f t="shared" si="661"/>
        <v/>
      </c>
      <c r="DZ84" s="218" t="str">
        <f t="shared" si="661"/>
        <v/>
      </c>
      <c r="EA84" s="218" t="str">
        <f t="shared" si="661"/>
        <v/>
      </c>
      <c r="EB84" s="218" t="str">
        <f t="shared" si="661"/>
        <v/>
      </c>
      <c r="EC84" s="218" t="str">
        <f t="shared" si="661"/>
        <v/>
      </c>
      <c r="ED84" s="218" t="str">
        <f t="shared" si="661"/>
        <v/>
      </c>
      <c r="EE84" s="218" t="str">
        <f t="shared" si="661"/>
        <v/>
      </c>
      <c r="EF84" s="218" t="str">
        <f t="shared" si="661"/>
        <v/>
      </c>
      <c r="EG84" s="218" t="str">
        <f t="shared" si="661"/>
        <v/>
      </c>
      <c r="EH84" s="218" t="str">
        <f t="shared" si="661"/>
        <v/>
      </c>
      <c r="EI84" s="218" t="str">
        <f t="shared" si="661"/>
        <v/>
      </c>
      <c r="EJ84" s="218" t="str">
        <f t="shared" si="661"/>
        <v/>
      </c>
      <c r="EK84" s="218" t="str">
        <f t="shared" si="661"/>
        <v/>
      </c>
      <c r="EL84" s="218" t="str">
        <f t="shared" ref="EL84:FK84" si="662">IF(SUM(EL242,EL399,EL556,EL713,EL870)=0,"",SUM(EL242,EL399,EL556,EL713,EL870))</f>
        <v/>
      </c>
      <c r="EM84" s="218" t="str">
        <f t="shared" si="662"/>
        <v/>
      </c>
      <c r="EN84" s="218" t="str">
        <f t="shared" si="662"/>
        <v/>
      </c>
      <c r="EO84" s="218" t="str">
        <f t="shared" si="662"/>
        <v/>
      </c>
      <c r="EP84" s="218" t="str">
        <f t="shared" si="662"/>
        <v/>
      </c>
      <c r="EQ84" s="218" t="str">
        <f t="shared" si="662"/>
        <v/>
      </c>
      <c r="ER84" s="218" t="str">
        <f t="shared" si="662"/>
        <v/>
      </c>
      <c r="ES84" s="218" t="str">
        <f t="shared" si="662"/>
        <v/>
      </c>
      <c r="ET84" s="218" t="str">
        <f t="shared" si="662"/>
        <v/>
      </c>
      <c r="EU84" s="218" t="str">
        <f t="shared" si="662"/>
        <v/>
      </c>
      <c r="EV84" s="218" t="str">
        <f t="shared" si="662"/>
        <v/>
      </c>
      <c r="EW84" s="218" t="str">
        <f t="shared" si="662"/>
        <v/>
      </c>
      <c r="EX84" s="218" t="str">
        <f t="shared" si="662"/>
        <v/>
      </c>
      <c r="EY84" s="218" t="str">
        <f t="shared" si="662"/>
        <v/>
      </c>
      <c r="EZ84" s="218" t="str">
        <f t="shared" si="662"/>
        <v/>
      </c>
      <c r="FA84" s="218" t="str">
        <f t="shared" si="662"/>
        <v/>
      </c>
      <c r="FB84" s="218" t="str">
        <f t="shared" si="662"/>
        <v/>
      </c>
      <c r="FC84" s="218" t="str">
        <f t="shared" si="662"/>
        <v/>
      </c>
      <c r="FD84" s="218" t="str">
        <f t="shared" si="662"/>
        <v/>
      </c>
      <c r="FE84" s="218" t="str">
        <f t="shared" si="662"/>
        <v/>
      </c>
      <c r="FF84" s="218" t="str">
        <f t="shared" si="662"/>
        <v/>
      </c>
      <c r="FG84" s="218" t="str">
        <f t="shared" si="662"/>
        <v/>
      </c>
      <c r="FH84" s="218" t="str">
        <f t="shared" si="662"/>
        <v/>
      </c>
      <c r="FI84" s="218" t="str">
        <f t="shared" si="662"/>
        <v/>
      </c>
      <c r="FJ84" s="218" t="str">
        <f t="shared" si="662"/>
        <v/>
      </c>
      <c r="FK84" s="218" t="str">
        <f t="shared" si="662"/>
        <v/>
      </c>
      <c r="FL84" s="218" t="str">
        <f t="shared" ref="FL84:HN84" si="663">IF(SUM(FL242,FL399,FL556,FL713,FL870)=0,"",SUM(FL242,FL399,FL556,FL713,FL870))</f>
        <v/>
      </c>
      <c r="FM84" s="218" t="str">
        <f t="shared" si="663"/>
        <v/>
      </c>
      <c r="FN84" s="218" t="str">
        <f t="shared" si="663"/>
        <v/>
      </c>
      <c r="FO84" s="218" t="str">
        <f t="shared" si="663"/>
        <v/>
      </c>
      <c r="FP84" s="218" t="str">
        <f t="shared" si="663"/>
        <v/>
      </c>
      <c r="FQ84" s="218" t="str">
        <f t="shared" si="663"/>
        <v/>
      </c>
      <c r="FR84" s="218" t="str">
        <f t="shared" si="663"/>
        <v/>
      </c>
      <c r="FS84" s="218" t="str">
        <f t="shared" si="663"/>
        <v/>
      </c>
      <c r="FT84" s="218" t="str">
        <f t="shared" si="663"/>
        <v/>
      </c>
      <c r="FU84" s="218" t="str">
        <f t="shared" si="663"/>
        <v/>
      </c>
      <c r="FV84" s="218" t="str">
        <f t="shared" si="663"/>
        <v/>
      </c>
      <c r="FW84" s="218" t="str">
        <f t="shared" si="663"/>
        <v/>
      </c>
      <c r="FX84" s="218" t="str">
        <f t="shared" si="663"/>
        <v/>
      </c>
      <c r="FY84" s="218" t="str">
        <f t="shared" si="663"/>
        <v/>
      </c>
      <c r="FZ84" s="218" t="str">
        <f t="shared" si="663"/>
        <v/>
      </c>
      <c r="GA84" s="218" t="str">
        <f t="shared" si="663"/>
        <v/>
      </c>
      <c r="GB84" s="218" t="str">
        <f t="shared" si="663"/>
        <v/>
      </c>
      <c r="GC84" s="218" t="str">
        <f t="shared" si="663"/>
        <v/>
      </c>
      <c r="GD84" s="218" t="str">
        <f t="shared" si="663"/>
        <v/>
      </c>
      <c r="GE84" s="218" t="str">
        <f t="shared" si="663"/>
        <v/>
      </c>
      <c r="GF84" s="218" t="str">
        <f t="shared" si="663"/>
        <v/>
      </c>
      <c r="GG84" s="218" t="str">
        <f t="shared" si="663"/>
        <v/>
      </c>
      <c r="GH84" s="218" t="str">
        <f t="shared" si="663"/>
        <v/>
      </c>
      <c r="GI84" s="218" t="str">
        <f t="shared" si="663"/>
        <v/>
      </c>
      <c r="GJ84" s="218" t="str">
        <f t="shared" si="663"/>
        <v/>
      </c>
      <c r="GK84" s="218" t="str">
        <f t="shared" si="663"/>
        <v/>
      </c>
      <c r="GL84" s="218" t="str">
        <f t="shared" si="663"/>
        <v/>
      </c>
      <c r="GM84" s="218" t="str">
        <f t="shared" si="663"/>
        <v/>
      </c>
      <c r="GN84" s="218" t="str">
        <f t="shared" si="663"/>
        <v/>
      </c>
      <c r="GO84" s="218" t="str">
        <f t="shared" si="663"/>
        <v/>
      </c>
      <c r="GP84" s="218" t="str">
        <f t="shared" si="663"/>
        <v/>
      </c>
      <c r="GQ84" s="218" t="str">
        <f t="shared" si="663"/>
        <v/>
      </c>
      <c r="GR84" s="218" t="str">
        <f t="shared" si="663"/>
        <v/>
      </c>
      <c r="GS84" s="218" t="str">
        <f t="shared" si="663"/>
        <v/>
      </c>
      <c r="GT84" s="218" t="str">
        <f t="shared" si="663"/>
        <v/>
      </c>
      <c r="GU84" s="218" t="str">
        <f t="shared" si="663"/>
        <v/>
      </c>
      <c r="GV84" s="218" t="str">
        <f t="shared" si="663"/>
        <v/>
      </c>
      <c r="GW84" s="218" t="str">
        <f t="shared" si="663"/>
        <v/>
      </c>
      <c r="GX84" s="218" t="str">
        <f t="shared" si="663"/>
        <v/>
      </c>
      <c r="GY84" s="218" t="str">
        <f t="shared" si="663"/>
        <v/>
      </c>
      <c r="GZ84" s="218" t="str">
        <f t="shared" si="663"/>
        <v/>
      </c>
      <c r="HA84" s="218" t="str">
        <f t="shared" si="663"/>
        <v/>
      </c>
      <c r="HB84" s="218" t="str">
        <f t="shared" si="663"/>
        <v/>
      </c>
      <c r="HC84" s="218" t="str">
        <f t="shared" si="663"/>
        <v/>
      </c>
      <c r="HD84" s="218" t="str">
        <f t="shared" si="663"/>
        <v/>
      </c>
      <c r="HE84" s="218" t="str">
        <f t="shared" si="663"/>
        <v/>
      </c>
      <c r="HF84" s="218" t="str">
        <f t="shared" si="663"/>
        <v/>
      </c>
      <c r="HG84" s="218" t="str">
        <f t="shared" si="663"/>
        <v/>
      </c>
      <c r="HH84" s="218" t="str">
        <f t="shared" si="663"/>
        <v/>
      </c>
      <c r="HI84" s="218" t="str">
        <f t="shared" si="663"/>
        <v/>
      </c>
      <c r="HJ84" s="218" t="str">
        <f t="shared" si="663"/>
        <v/>
      </c>
      <c r="HK84" s="218" t="str">
        <f t="shared" si="663"/>
        <v/>
      </c>
      <c r="HL84" s="218" t="str">
        <f t="shared" si="663"/>
        <v/>
      </c>
      <c r="HM84" s="218" t="str">
        <f t="shared" si="663"/>
        <v/>
      </c>
      <c r="HN84" s="218" t="str">
        <f t="shared" si="663"/>
        <v/>
      </c>
      <c r="HO84" s="218" t="str">
        <f t="shared" ref="HO84:HQ84" si="664">IF(SUM(HO242,HO399,HO556,HO713,HO870)=0,"",SUM(HO242,HO399,HO556,HO713,HO870))</f>
        <v/>
      </c>
      <c r="HP84" s="218" t="str">
        <f t="shared" si="664"/>
        <v/>
      </c>
      <c r="HQ84" s="218" t="str">
        <f t="shared" si="664"/>
        <v/>
      </c>
    </row>
    <row r="85" spans="1:225" s="73" customFormat="1" ht="18" hidden="1" customHeight="1" x14ac:dyDescent="0.25">
      <c r="A85" s="223" t="str">
        <f t="shared" ref="A85:B85" si="665">IF(A243="","",A243)</f>
        <v/>
      </c>
      <c r="B85" s="173" t="str">
        <f t="shared" si="665"/>
        <v/>
      </c>
      <c r="C85" s="218">
        <f t="shared" si="601"/>
        <v>0</v>
      </c>
      <c r="D85" s="218">
        <f t="shared" si="552"/>
        <v>0</v>
      </c>
      <c r="E85" s="219">
        <f t="shared" ref="E85:F85" si="666">IFERROR(AVERAGE(E243,E400,E557,E714,E871),"")</f>
        <v>0</v>
      </c>
      <c r="F85" s="219">
        <f t="shared" si="666"/>
        <v>0</v>
      </c>
      <c r="G85" s="176" t="str">
        <f t="shared" si="507"/>
        <v/>
      </c>
      <c r="H85" s="176" t="str">
        <f t="shared" si="507"/>
        <v/>
      </c>
      <c r="I85" s="226" t="str">
        <f t="shared" si="507"/>
        <v/>
      </c>
      <c r="J85" s="226" t="str">
        <f t="shared" si="507"/>
        <v/>
      </c>
      <c r="K85" s="227" t="str">
        <f t="shared" si="508"/>
        <v/>
      </c>
      <c r="L85" s="227">
        <f t="shared" si="508"/>
        <v>1</v>
      </c>
      <c r="M85" s="226" t="str">
        <f t="shared" si="509"/>
        <v/>
      </c>
      <c r="N85" s="226" t="str">
        <f t="shared" si="509"/>
        <v/>
      </c>
      <c r="O85" s="491"/>
      <c r="P85" s="218" t="str">
        <f t="shared" ref="P85:BI85" si="667">IF(SUM(P243,P400,P557,P714,P871)=0,"",SUM(P243,P400,P557,P714,P871))</f>
        <v/>
      </c>
      <c r="Q85" s="218" t="str">
        <f t="shared" si="667"/>
        <v/>
      </c>
      <c r="R85" s="218" t="str">
        <f t="shared" si="667"/>
        <v/>
      </c>
      <c r="S85" s="218" t="str">
        <f t="shared" si="667"/>
        <v/>
      </c>
      <c r="T85" s="218" t="str">
        <f t="shared" si="667"/>
        <v/>
      </c>
      <c r="U85" s="218" t="str">
        <f t="shared" si="667"/>
        <v/>
      </c>
      <c r="V85" s="218" t="str">
        <f t="shared" si="667"/>
        <v/>
      </c>
      <c r="W85" s="218" t="str">
        <f t="shared" si="667"/>
        <v/>
      </c>
      <c r="X85" s="218" t="str">
        <f t="shared" si="667"/>
        <v/>
      </c>
      <c r="Y85" s="218" t="str">
        <f t="shared" si="667"/>
        <v/>
      </c>
      <c r="Z85" s="218" t="str">
        <f t="shared" si="667"/>
        <v/>
      </c>
      <c r="AA85" s="218" t="str">
        <f t="shared" si="667"/>
        <v/>
      </c>
      <c r="AB85" s="218" t="str">
        <f t="shared" si="667"/>
        <v/>
      </c>
      <c r="AC85" s="218" t="str">
        <f t="shared" si="667"/>
        <v/>
      </c>
      <c r="AD85" s="218" t="str">
        <f t="shared" si="667"/>
        <v/>
      </c>
      <c r="AE85" s="218" t="str">
        <f t="shared" si="667"/>
        <v/>
      </c>
      <c r="AF85" s="218" t="str">
        <f t="shared" si="667"/>
        <v/>
      </c>
      <c r="AG85" s="218" t="str">
        <f t="shared" si="667"/>
        <v/>
      </c>
      <c r="AH85" s="218" t="str">
        <f t="shared" si="667"/>
        <v/>
      </c>
      <c r="AI85" s="218" t="str">
        <f t="shared" si="667"/>
        <v/>
      </c>
      <c r="AJ85" s="218" t="str">
        <f t="shared" si="667"/>
        <v/>
      </c>
      <c r="AK85" s="218" t="str">
        <f t="shared" si="667"/>
        <v/>
      </c>
      <c r="AL85" s="218" t="str">
        <f t="shared" si="667"/>
        <v/>
      </c>
      <c r="AM85" s="218" t="str">
        <f t="shared" si="667"/>
        <v/>
      </c>
      <c r="AN85" s="218" t="str">
        <f t="shared" si="667"/>
        <v/>
      </c>
      <c r="AO85" s="218" t="str">
        <f t="shared" si="667"/>
        <v/>
      </c>
      <c r="AP85" s="218" t="str">
        <f t="shared" si="667"/>
        <v/>
      </c>
      <c r="AQ85" s="218" t="str">
        <f t="shared" si="667"/>
        <v/>
      </c>
      <c r="AR85" s="218" t="str">
        <f t="shared" si="667"/>
        <v/>
      </c>
      <c r="AS85" s="218" t="str">
        <f t="shared" si="667"/>
        <v/>
      </c>
      <c r="AT85" s="218" t="str">
        <f t="shared" si="667"/>
        <v/>
      </c>
      <c r="AU85" s="218" t="str">
        <f t="shared" si="667"/>
        <v/>
      </c>
      <c r="AV85" s="218" t="str">
        <f t="shared" si="667"/>
        <v/>
      </c>
      <c r="AW85" s="218" t="str">
        <f t="shared" si="667"/>
        <v/>
      </c>
      <c r="AX85" s="218" t="str">
        <f t="shared" si="667"/>
        <v/>
      </c>
      <c r="AY85" s="218" t="str">
        <f t="shared" si="667"/>
        <v/>
      </c>
      <c r="AZ85" s="218" t="str">
        <f t="shared" si="667"/>
        <v/>
      </c>
      <c r="BA85" s="218" t="str">
        <f t="shared" si="667"/>
        <v/>
      </c>
      <c r="BB85" s="218" t="str">
        <f t="shared" si="667"/>
        <v/>
      </c>
      <c r="BC85" s="218" t="str">
        <f t="shared" si="667"/>
        <v/>
      </c>
      <c r="BD85" s="218" t="str">
        <f t="shared" si="667"/>
        <v/>
      </c>
      <c r="BE85" s="218" t="str">
        <f t="shared" si="667"/>
        <v/>
      </c>
      <c r="BF85" s="218" t="str">
        <f t="shared" si="667"/>
        <v/>
      </c>
      <c r="BG85" s="218" t="str">
        <f t="shared" si="667"/>
        <v/>
      </c>
      <c r="BH85" s="218" t="str">
        <f t="shared" si="667"/>
        <v/>
      </c>
      <c r="BI85" s="218" t="str">
        <f t="shared" si="667"/>
        <v/>
      </c>
      <c r="BJ85" s="218" t="str">
        <f t="shared" ref="BJ85:DU85" si="668">IF(SUM(BJ243,BJ400,BJ557,BJ714,BJ871)=0,"",SUM(BJ243,BJ400,BJ557,BJ714,BJ871))</f>
        <v/>
      </c>
      <c r="BK85" s="218" t="str">
        <f t="shared" si="668"/>
        <v/>
      </c>
      <c r="BL85" s="218" t="str">
        <f t="shared" si="668"/>
        <v/>
      </c>
      <c r="BM85" s="218" t="str">
        <f t="shared" si="668"/>
        <v/>
      </c>
      <c r="BN85" s="218" t="str">
        <f t="shared" si="668"/>
        <v/>
      </c>
      <c r="BO85" s="218" t="str">
        <f t="shared" si="668"/>
        <v/>
      </c>
      <c r="BP85" s="218" t="str">
        <f t="shared" si="668"/>
        <v/>
      </c>
      <c r="BQ85" s="218" t="str">
        <f t="shared" si="668"/>
        <v/>
      </c>
      <c r="BR85" s="218" t="str">
        <f t="shared" si="668"/>
        <v/>
      </c>
      <c r="BS85" s="218" t="str">
        <f t="shared" si="668"/>
        <v/>
      </c>
      <c r="BT85" s="218" t="str">
        <f t="shared" si="668"/>
        <v/>
      </c>
      <c r="BU85" s="218" t="str">
        <f t="shared" si="668"/>
        <v/>
      </c>
      <c r="BV85" s="218" t="str">
        <f t="shared" si="668"/>
        <v/>
      </c>
      <c r="BW85" s="218" t="str">
        <f t="shared" si="668"/>
        <v/>
      </c>
      <c r="BX85" s="218" t="str">
        <f t="shared" si="668"/>
        <v/>
      </c>
      <c r="BY85" s="218" t="str">
        <f t="shared" si="668"/>
        <v/>
      </c>
      <c r="BZ85" s="218" t="str">
        <f t="shared" si="668"/>
        <v/>
      </c>
      <c r="CA85" s="218" t="str">
        <f t="shared" si="668"/>
        <v/>
      </c>
      <c r="CB85" s="218" t="str">
        <f t="shared" si="668"/>
        <v/>
      </c>
      <c r="CC85" s="218" t="str">
        <f t="shared" si="668"/>
        <v/>
      </c>
      <c r="CD85" s="218" t="str">
        <f t="shared" si="668"/>
        <v/>
      </c>
      <c r="CE85" s="218" t="str">
        <f t="shared" si="668"/>
        <v/>
      </c>
      <c r="CF85" s="218" t="str">
        <f t="shared" si="668"/>
        <v/>
      </c>
      <c r="CG85" s="218" t="str">
        <f t="shared" si="668"/>
        <v/>
      </c>
      <c r="CH85" s="218" t="str">
        <f t="shared" si="668"/>
        <v/>
      </c>
      <c r="CI85" s="218" t="str">
        <f t="shared" si="668"/>
        <v/>
      </c>
      <c r="CJ85" s="218" t="str">
        <f t="shared" si="668"/>
        <v/>
      </c>
      <c r="CK85" s="218" t="str">
        <f t="shared" si="668"/>
        <v/>
      </c>
      <c r="CL85" s="218" t="str">
        <f t="shared" si="668"/>
        <v/>
      </c>
      <c r="CM85" s="218" t="str">
        <f t="shared" si="668"/>
        <v/>
      </c>
      <c r="CN85" s="218" t="str">
        <f t="shared" si="668"/>
        <v/>
      </c>
      <c r="CO85" s="218" t="str">
        <f t="shared" si="668"/>
        <v/>
      </c>
      <c r="CP85" s="218" t="str">
        <f t="shared" si="668"/>
        <v/>
      </c>
      <c r="CQ85" s="218" t="str">
        <f t="shared" si="668"/>
        <v/>
      </c>
      <c r="CR85" s="218" t="str">
        <f t="shared" si="668"/>
        <v/>
      </c>
      <c r="CS85" s="218" t="str">
        <f t="shared" si="668"/>
        <v/>
      </c>
      <c r="CT85" s="218" t="str">
        <f t="shared" si="668"/>
        <v/>
      </c>
      <c r="CU85" s="218" t="str">
        <f t="shared" si="668"/>
        <v/>
      </c>
      <c r="CV85" s="218" t="str">
        <f t="shared" si="668"/>
        <v/>
      </c>
      <c r="CW85" s="218" t="str">
        <f t="shared" si="668"/>
        <v/>
      </c>
      <c r="CX85" s="218" t="str">
        <f t="shared" si="668"/>
        <v/>
      </c>
      <c r="CY85" s="218" t="str">
        <f t="shared" si="668"/>
        <v/>
      </c>
      <c r="CZ85" s="218" t="str">
        <f t="shared" si="668"/>
        <v/>
      </c>
      <c r="DA85" s="218" t="str">
        <f t="shared" si="668"/>
        <v/>
      </c>
      <c r="DB85" s="218" t="str">
        <f t="shared" si="668"/>
        <v/>
      </c>
      <c r="DC85" s="218" t="str">
        <f t="shared" si="668"/>
        <v/>
      </c>
      <c r="DD85" s="218" t="str">
        <f t="shared" si="668"/>
        <v/>
      </c>
      <c r="DE85" s="218" t="str">
        <f t="shared" si="668"/>
        <v/>
      </c>
      <c r="DF85" s="218" t="str">
        <f t="shared" si="668"/>
        <v/>
      </c>
      <c r="DG85" s="218" t="str">
        <f t="shared" si="668"/>
        <v/>
      </c>
      <c r="DH85" s="218" t="str">
        <f t="shared" si="668"/>
        <v/>
      </c>
      <c r="DI85" s="218" t="str">
        <f t="shared" si="668"/>
        <v/>
      </c>
      <c r="DJ85" s="218" t="str">
        <f t="shared" si="668"/>
        <v/>
      </c>
      <c r="DK85" s="218" t="str">
        <f t="shared" si="668"/>
        <v/>
      </c>
      <c r="DL85" s="218" t="str">
        <f t="shared" si="668"/>
        <v/>
      </c>
      <c r="DM85" s="218" t="str">
        <f t="shared" si="668"/>
        <v/>
      </c>
      <c r="DN85" s="218" t="str">
        <f t="shared" si="668"/>
        <v/>
      </c>
      <c r="DO85" s="218" t="str">
        <f t="shared" si="668"/>
        <v/>
      </c>
      <c r="DP85" s="218" t="str">
        <f t="shared" si="668"/>
        <v/>
      </c>
      <c r="DQ85" s="218" t="str">
        <f t="shared" si="668"/>
        <v/>
      </c>
      <c r="DR85" s="218" t="str">
        <f t="shared" si="668"/>
        <v/>
      </c>
      <c r="DS85" s="218" t="str">
        <f t="shared" si="668"/>
        <v/>
      </c>
      <c r="DT85" s="218" t="str">
        <f t="shared" si="668"/>
        <v/>
      </c>
      <c r="DU85" s="218" t="str">
        <f t="shared" si="668"/>
        <v/>
      </c>
      <c r="DV85" s="218" t="str">
        <f t="shared" ref="DV85:EK85" si="669">IF(SUM(DV243,DV400,DV557,DV714,DV871)=0,"",SUM(DV243,DV400,DV557,DV714,DV871))</f>
        <v/>
      </c>
      <c r="DW85" s="218" t="str">
        <f t="shared" si="669"/>
        <v/>
      </c>
      <c r="DX85" s="218" t="str">
        <f t="shared" si="669"/>
        <v/>
      </c>
      <c r="DY85" s="218" t="str">
        <f t="shared" si="669"/>
        <v/>
      </c>
      <c r="DZ85" s="218" t="str">
        <f t="shared" si="669"/>
        <v/>
      </c>
      <c r="EA85" s="218" t="str">
        <f t="shared" si="669"/>
        <v/>
      </c>
      <c r="EB85" s="218" t="str">
        <f t="shared" si="669"/>
        <v/>
      </c>
      <c r="EC85" s="218" t="str">
        <f t="shared" si="669"/>
        <v/>
      </c>
      <c r="ED85" s="218" t="str">
        <f t="shared" si="669"/>
        <v/>
      </c>
      <c r="EE85" s="218" t="str">
        <f t="shared" si="669"/>
        <v/>
      </c>
      <c r="EF85" s="218" t="str">
        <f t="shared" si="669"/>
        <v/>
      </c>
      <c r="EG85" s="218" t="str">
        <f t="shared" si="669"/>
        <v/>
      </c>
      <c r="EH85" s="218" t="str">
        <f t="shared" si="669"/>
        <v/>
      </c>
      <c r="EI85" s="218" t="str">
        <f t="shared" si="669"/>
        <v/>
      </c>
      <c r="EJ85" s="218" t="str">
        <f t="shared" si="669"/>
        <v/>
      </c>
      <c r="EK85" s="218" t="str">
        <f t="shared" si="669"/>
        <v/>
      </c>
      <c r="EL85" s="218" t="str">
        <f t="shared" ref="EL85:FK85" si="670">IF(SUM(EL243,EL400,EL557,EL714,EL871)=0,"",SUM(EL243,EL400,EL557,EL714,EL871))</f>
        <v/>
      </c>
      <c r="EM85" s="218" t="str">
        <f t="shared" si="670"/>
        <v/>
      </c>
      <c r="EN85" s="218" t="str">
        <f t="shared" si="670"/>
        <v/>
      </c>
      <c r="EO85" s="218" t="str">
        <f t="shared" si="670"/>
        <v/>
      </c>
      <c r="EP85" s="218" t="str">
        <f t="shared" si="670"/>
        <v/>
      </c>
      <c r="EQ85" s="218" t="str">
        <f t="shared" si="670"/>
        <v/>
      </c>
      <c r="ER85" s="218" t="str">
        <f t="shared" si="670"/>
        <v/>
      </c>
      <c r="ES85" s="218" t="str">
        <f t="shared" si="670"/>
        <v/>
      </c>
      <c r="ET85" s="218" t="str">
        <f t="shared" si="670"/>
        <v/>
      </c>
      <c r="EU85" s="218" t="str">
        <f t="shared" si="670"/>
        <v/>
      </c>
      <c r="EV85" s="218" t="str">
        <f t="shared" si="670"/>
        <v/>
      </c>
      <c r="EW85" s="218" t="str">
        <f t="shared" si="670"/>
        <v/>
      </c>
      <c r="EX85" s="218" t="str">
        <f t="shared" si="670"/>
        <v/>
      </c>
      <c r="EY85" s="218" t="str">
        <f t="shared" si="670"/>
        <v/>
      </c>
      <c r="EZ85" s="218" t="str">
        <f t="shared" si="670"/>
        <v/>
      </c>
      <c r="FA85" s="218" t="str">
        <f t="shared" si="670"/>
        <v/>
      </c>
      <c r="FB85" s="218" t="str">
        <f t="shared" si="670"/>
        <v/>
      </c>
      <c r="FC85" s="218" t="str">
        <f t="shared" si="670"/>
        <v/>
      </c>
      <c r="FD85" s="218" t="str">
        <f t="shared" si="670"/>
        <v/>
      </c>
      <c r="FE85" s="218" t="str">
        <f t="shared" si="670"/>
        <v/>
      </c>
      <c r="FF85" s="218" t="str">
        <f t="shared" si="670"/>
        <v/>
      </c>
      <c r="FG85" s="218" t="str">
        <f t="shared" si="670"/>
        <v/>
      </c>
      <c r="FH85" s="218" t="str">
        <f t="shared" si="670"/>
        <v/>
      </c>
      <c r="FI85" s="218" t="str">
        <f t="shared" si="670"/>
        <v/>
      </c>
      <c r="FJ85" s="218" t="str">
        <f t="shared" si="670"/>
        <v/>
      </c>
      <c r="FK85" s="218" t="str">
        <f t="shared" si="670"/>
        <v/>
      </c>
      <c r="FL85" s="218" t="str">
        <f t="shared" ref="FL85:HN85" si="671">IF(SUM(FL243,FL400,FL557,FL714,FL871)=0,"",SUM(FL243,FL400,FL557,FL714,FL871))</f>
        <v/>
      </c>
      <c r="FM85" s="218" t="str">
        <f t="shared" si="671"/>
        <v/>
      </c>
      <c r="FN85" s="218" t="str">
        <f t="shared" si="671"/>
        <v/>
      </c>
      <c r="FO85" s="218" t="str">
        <f t="shared" si="671"/>
        <v/>
      </c>
      <c r="FP85" s="218" t="str">
        <f t="shared" si="671"/>
        <v/>
      </c>
      <c r="FQ85" s="218" t="str">
        <f t="shared" si="671"/>
        <v/>
      </c>
      <c r="FR85" s="218" t="str">
        <f t="shared" si="671"/>
        <v/>
      </c>
      <c r="FS85" s="218" t="str">
        <f t="shared" si="671"/>
        <v/>
      </c>
      <c r="FT85" s="218" t="str">
        <f t="shared" si="671"/>
        <v/>
      </c>
      <c r="FU85" s="218" t="str">
        <f t="shared" si="671"/>
        <v/>
      </c>
      <c r="FV85" s="218" t="str">
        <f t="shared" si="671"/>
        <v/>
      </c>
      <c r="FW85" s="218" t="str">
        <f t="shared" si="671"/>
        <v/>
      </c>
      <c r="FX85" s="218" t="str">
        <f t="shared" si="671"/>
        <v/>
      </c>
      <c r="FY85" s="218" t="str">
        <f t="shared" si="671"/>
        <v/>
      </c>
      <c r="FZ85" s="218" t="str">
        <f t="shared" si="671"/>
        <v/>
      </c>
      <c r="GA85" s="218" t="str">
        <f t="shared" si="671"/>
        <v/>
      </c>
      <c r="GB85" s="218" t="str">
        <f t="shared" si="671"/>
        <v/>
      </c>
      <c r="GC85" s="218" t="str">
        <f t="shared" si="671"/>
        <v/>
      </c>
      <c r="GD85" s="218" t="str">
        <f t="shared" si="671"/>
        <v/>
      </c>
      <c r="GE85" s="218" t="str">
        <f t="shared" si="671"/>
        <v/>
      </c>
      <c r="GF85" s="218" t="str">
        <f t="shared" si="671"/>
        <v/>
      </c>
      <c r="GG85" s="218" t="str">
        <f t="shared" si="671"/>
        <v/>
      </c>
      <c r="GH85" s="218" t="str">
        <f t="shared" si="671"/>
        <v/>
      </c>
      <c r="GI85" s="218" t="str">
        <f t="shared" si="671"/>
        <v/>
      </c>
      <c r="GJ85" s="218" t="str">
        <f t="shared" si="671"/>
        <v/>
      </c>
      <c r="GK85" s="218" t="str">
        <f t="shared" si="671"/>
        <v/>
      </c>
      <c r="GL85" s="218" t="str">
        <f t="shared" si="671"/>
        <v/>
      </c>
      <c r="GM85" s="218" t="str">
        <f t="shared" si="671"/>
        <v/>
      </c>
      <c r="GN85" s="218" t="str">
        <f t="shared" si="671"/>
        <v/>
      </c>
      <c r="GO85" s="218" t="str">
        <f t="shared" si="671"/>
        <v/>
      </c>
      <c r="GP85" s="218" t="str">
        <f t="shared" si="671"/>
        <v/>
      </c>
      <c r="GQ85" s="218" t="str">
        <f t="shared" si="671"/>
        <v/>
      </c>
      <c r="GR85" s="218" t="str">
        <f t="shared" si="671"/>
        <v/>
      </c>
      <c r="GS85" s="218" t="str">
        <f t="shared" si="671"/>
        <v/>
      </c>
      <c r="GT85" s="218" t="str">
        <f t="shared" si="671"/>
        <v/>
      </c>
      <c r="GU85" s="218" t="str">
        <f t="shared" si="671"/>
        <v/>
      </c>
      <c r="GV85" s="218" t="str">
        <f t="shared" si="671"/>
        <v/>
      </c>
      <c r="GW85" s="218" t="str">
        <f t="shared" si="671"/>
        <v/>
      </c>
      <c r="GX85" s="218" t="str">
        <f t="shared" si="671"/>
        <v/>
      </c>
      <c r="GY85" s="218" t="str">
        <f t="shared" si="671"/>
        <v/>
      </c>
      <c r="GZ85" s="218" t="str">
        <f t="shared" si="671"/>
        <v/>
      </c>
      <c r="HA85" s="218" t="str">
        <f t="shared" si="671"/>
        <v/>
      </c>
      <c r="HB85" s="218" t="str">
        <f t="shared" si="671"/>
        <v/>
      </c>
      <c r="HC85" s="218" t="str">
        <f t="shared" si="671"/>
        <v/>
      </c>
      <c r="HD85" s="218" t="str">
        <f t="shared" si="671"/>
        <v/>
      </c>
      <c r="HE85" s="218" t="str">
        <f t="shared" si="671"/>
        <v/>
      </c>
      <c r="HF85" s="218" t="str">
        <f t="shared" si="671"/>
        <v/>
      </c>
      <c r="HG85" s="218" t="str">
        <f t="shared" si="671"/>
        <v/>
      </c>
      <c r="HH85" s="218" t="str">
        <f t="shared" si="671"/>
        <v/>
      </c>
      <c r="HI85" s="218" t="str">
        <f t="shared" si="671"/>
        <v/>
      </c>
      <c r="HJ85" s="218" t="str">
        <f t="shared" si="671"/>
        <v/>
      </c>
      <c r="HK85" s="218" t="str">
        <f t="shared" si="671"/>
        <v/>
      </c>
      <c r="HL85" s="218" t="str">
        <f t="shared" si="671"/>
        <v/>
      </c>
      <c r="HM85" s="218" t="str">
        <f t="shared" si="671"/>
        <v/>
      </c>
      <c r="HN85" s="218" t="str">
        <f t="shared" si="671"/>
        <v/>
      </c>
      <c r="HO85" s="218" t="str">
        <f t="shared" ref="HO85:HQ85" si="672">IF(SUM(HO243,HO400,HO557,HO714,HO871)=0,"",SUM(HO243,HO400,HO557,HO714,HO871))</f>
        <v/>
      </c>
      <c r="HP85" s="218" t="str">
        <f t="shared" si="672"/>
        <v/>
      </c>
      <c r="HQ85" s="218" t="str">
        <f t="shared" si="672"/>
        <v/>
      </c>
    </row>
    <row r="86" spans="1:225" s="73" customFormat="1" ht="18" hidden="1" customHeight="1" x14ac:dyDescent="0.25">
      <c r="A86" s="223" t="str">
        <f t="shared" ref="A86:B86" si="673">IF(A244="","",A244)</f>
        <v/>
      </c>
      <c r="B86" s="173" t="str">
        <f t="shared" si="673"/>
        <v/>
      </c>
      <c r="C86" s="218">
        <f t="shared" si="601"/>
        <v>0</v>
      </c>
      <c r="D86" s="218">
        <f t="shared" si="552"/>
        <v>0</v>
      </c>
      <c r="E86" s="219">
        <f t="shared" ref="E86:F86" si="674">IFERROR(AVERAGE(E244,E401,E558,E715,E872),"")</f>
        <v>0</v>
      </c>
      <c r="F86" s="219">
        <f t="shared" si="674"/>
        <v>0</v>
      </c>
      <c r="G86" s="176" t="str">
        <f t="shared" ref="G86:J105" si="675">IF(SUM(G244,G401,G558,G715,G872)=0,"",SUM(G244,G401,G558,G715,G872))</f>
        <v/>
      </c>
      <c r="H86" s="176" t="str">
        <f t="shared" si="675"/>
        <v/>
      </c>
      <c r="I86" s="226" t="str">
        <f t="shared" si="675"/>
        <v/>
      </c>
      <c r="J86" s="226" t="str">
        <f t="shared" si="675"/>
        <v/>
      </c>
      <c r="K86" s="227" t="str">
        <f t="shared" ref="K86:L105" si="676">IF(SUM(K244,K401,K558,K715,K872)=0,"",AVERAGE(K244,K401,K558,K715,K872))</f>
        <v/>
      </c>
      <c r="L86" s="227">
        <f t="shared" si="676"/>
        <v>1</v>
      </c>
      <c r="M86" s="226" t="str">
        <f t="shared" ref="M86:N105" si="677">IF(SUM(M244,M401,M558,M715,M872)=0,"",SUM(M244,M401,M558,M715,M872))</f>
        <v/>
      </c>
      <c r="N86" s="226" t="str">
        <f t="shared" si="677"/>
        <v/>
      </c>
      <c r="O86" s="491"/>
      <c r="P86" s="218" t="str">
        <f t="shared" ref="P86:BI86" si="678">IF(SUM(P244,P401,P558,P715,P872)=0,"",SUM(P244,P401,P558,P715,P872))</f>
        <v/>
      </c>
      <c r="Q86" s="218" t="str">
        <f t="shared" si="678"/>
        <v/>
      </c>
      <c r="R86" s="218" t="str">
        <f t="shared" si="678"/>
        <v/>
      </c>
      <c r="S86" s="218" t="str">
        <f t="shared" si="678"/>
        <v/>
      </c>
      <c r="T86" s="218" t="str">
        <f t="shared" si="678"/>
        <v/>
      </c>
      <c r="U86" s="218" t="str">
        <f t="shared" si="678"/>
        <v/>
      </c>
      <c r="V86" s="218" t="str">
        <f t="shared" si="678"/>
        <v/>
      </c>
      <c r="W86" s="218" t="str">
        <f t="shared" si="678"/>
        <v/>
      </c>
      <c r="X86" s="218" t="str">
        <f t="shared" si="678"/>
        <v/>
      </c>
      <c r="Y86" s="218" t="str">
        <f t="shared" si="678"/>
        <v/>
      </c>
      <c r="Z86" s="218" t="str">
        <f t="shared" si="678"/>
        <v/>
      </c>
      <c r="AA86" s="218" t="str">
        <f t="shared" si="678"/>
        <v/>
      </c>
      <c r="AB86" s="218" t="str">
        <f t="shared" si="678"/>
        <v/>
      </c>
      <c r="AC86" s="218" t="str">
        <f t="shared" si="678"/>
        <v/>
      </c>
      <c r="AD86" s="218" t="str">
        <f t="shared" si="678"/>
        <v/>
      </c>
      <c r="AE86" s="218" t="str">
        <f t="shared" si="678"/>
        <v/>
      </c>
      <c r="AF86" s="218" t="str">
        <f t="shared" si="678"/>
        <v/>
      </c>
      <c r="AG86" s="218" t="str">
        <f t="shared" si="678"/>
        <v/>
      </c>
      <c r="AH86" s="218" t="str">
        <f t="shared" si="678"/>
        <v/>
      </c>
      <c r="AI86" s="218" t="str">
        <f t="shared" si="678"/>
        <v/>
      </c>
      <c r="AJ86" s="218" t="str">
        <f t="shared" si="678"/>
        <v/>
      </c>
      <c r="AK86" s="218" t="str">
        <f t="shared" si="678"/>
        <v/>
      </c>
      <c r="AL86" s="218" t="str">
        <f t="shared" si="678"/>
        <v/>
      </c>
      <c r="AM86" s="218" t="str">
        <f t="shared" si="678"/>
        <v/>
      </c>
      <c r="AN86" s="218" t="str">
        <f t="shared" si="678"/>
        <v/>
      </c>
      <c r="AO86" s="218" t="str">
        <f t="shared" si="678"/>
        <v/>
      </c>
      <c r="AP86" s="218" t="str">
        <f t="shared" si="678"/>
        <v/>
      </c>
      <c r="AQ86" s="218" t="str">
        <f t="shared" si="678"/>
        <v/>
      </c>
      <c r="AR86" s="218" t="str">
        <f t="shared" si="678"/>
        <v/>
      </c>
      <c r="AS86" s="218" t="str">
        <f t="shared" si="678"/>
        <v/>
      </c>
      <c r="AT86" s="218" t="str">
        <f t="shared" si="678"/>
        <v/>
      </c>
      <c r="AU86" s="218" t="str">
        <f t="shared" si="678"/>
        <v/>
      </c>
      <c r="AV86" s="218" t="str">
        <f t="shared" si="678"/>
        <v/>
      </c>
      <c r="AW86" s="218" t="str">
        <f t="shared" si="678"/>
        <v/>
      </c>
      <c r="AX86" s="218" t="str">
        <f t="shared" si="678"/>
        <v/>
      </c>
      <c r="AY86" s="218" t="str">
        <f t="shared" si="678"/>
        <v/>
      </c>
      <c r="AZ86" s="218" t="str">
        <f t="shared" si="678"/>
        <v/>
      </c>
      <c r="BA86" s="218" t="str">
        <f t="shared" si="678"/>
        <v/>
      </c>
      <c r="BB86" s="218" t="str">
        <f t="shared" si="678"/>
        <v/>
      </c>
      <c r="BC86" s="218" t="str">
        <f t="shared" si="678"/>
        <v/>
      </c>
      <c r="BD86" s="218" t="str">
        <f t="shared" si="678"/>
        <v/>
      </c>
      <c r="BE86" s="218" t="str">
        <f t="shared" si="678"/>
        <v/>
      </c>
      <c r="BF86" s="218" t="str">
        <f t="shared" si="678"/>
        <v/>
      </c>
      <c r="BG86" s="218" t="str">
        <f t="shared" si="678"/>
        <v/>
      </c>
      <c r="BH86" s="218" t="str">
        <f t="shared" si="678"/>
        <v/>
      </c>
      <c r="BI86" s="218" t="str">
        <f t="shared" si="678"/>
        <v/>
      </c>
      <c r="BJ86" s="218" t="str">
        <f t="shared" ref="BJ86:DU86" si="679">IF(SUM(BJ244,BJ401,BJ558,BJ715,BJ872)=0,"",SUM(BJ244,BJ401,BJ558,BJ715,BJ872))</f>
        <v/>
      </c>
      <c r="BK86" s="218" t="str">
        <f t="shared" si="679"/>
        <v/>
      </c>
      <c r="BL86" s="218" t="str">
        <f t="shared" si="679"/>
        <v/>
      </c>
      <c r="BM86" s="218" t="str">
        <f t="shared" si="679"/>
        <v/>
      </c>
      <c r="BN86" s="218" t="str">
        <f t="shared" si="679"/>
        <v/>
      </c>
      <c r="BO86" s="218" t="str">
        <f t="shared" si="679"/>
        <v/>
      </c>
      <c r="BP86" s="218" t="str">
        <f t="shared" si="679"/>
        <v/>
      </c>
      <c r="BQ86" s="218" t="str">
        <f t="shared" si="679"/>
        <v/>
      </c>
      <c r="BR86" s="218" t="str">
        <f t="shared" si="679"/>
        <v/>
      </c>
      <c r="BS86" s="218" t="str">
        <f t="shared" si="679"/>
        <v/>
      </c>
      <c r="BT86" s="218" t="str">
        <f t="shared" si="679"/>
        <v/>
      </c>
      <c r="BU86" s="218" t="str">
        <f t="shared" si="679"/>
        <v/>
      </c>
      <c r="BV86" s="218" t="str">
        <f t="shared" si="679"/>
        <v/>
      </c>
      <c r="BW86" s="218" t="str">
        <f t="shared" si="679"/>
        <v/>
      </c>
      <c r="BX86" s="218" t="str">
        <f t="shared" si="679"/>
        <v/>
      </c>
      <c r="BY86" s="218" t="str">
        <f t="shared" si="679"/>
        <v/>
      </c>
      <c r="BZ86" s="218" t="str">
        <f t="shared" si="679"/>
        <v/>
      </c>
      <c r="CA86" s="218" t="str">
        <f t="shared" si="679"/>
        <v/>
      </c>
      <c r="CB86" s="218" t="str">
        <f t="shared" si="679"/>
        <v/>
      </c>
      <c r="CC86" s="218" t="str">
        <f t="shared" si="679"/>
        <v/>
      </c>
      <c r="CD86" s="218" t="str">
        <f t="shared" si="679"/>
        <v/>
      </c>
      <c r="CE86" s="218" t="str">
        <f t="shared" si="679"/>
        <v/>
      </c>
      <c r="CF86" s="218" t="str">
        <f t="shared" si="679"/>
        <v/>
      </c>
      <c r="CG86" s="218" t="str">
        <f t="shared" si="679"/>
        <v/>
      </c>
      <c r="CH86" s="218" t="str">
        <f t="shared" si="679"/>
        <v/>
      </c>
      <c r="CI86" s="218" t="str">
        <f t="shared" si="679"/>
        <v/>
      </c>
      <c r="CJ86" s="218" t="str">
        <f t="shared" si="679"/>
        <v/>
      </c>
      <c r="CK86" s="218" t="str">
        <f t="shared" si="679"/>
        <v/>
      </c>
      <c r="CL86" s="218" t="str">
        <f t="shared" si="679"/>
        <v/>
      </c>
      <c r="CM86" s="218" t="str">
        <f t="shared" si="679"/>
        <v/>
      </c>
      <c r="CN86" s="218" t="str">
        <f t="shared" si="679"/>
        <v/>
      </c>
      <c r="CO86" s="218" t="str">
        <f t="shared" si="679"/>
        <v/>
      </c>
      <c r="CP86" s="218" t="str">
        <f t="shared" si="679"/>
        <v/>
      </c>
      <c r="CQ86" s="218" t="str">
        <f t="shared" si="679"/>
        <v/>
      </c>
      <c r="CR86" s="218" t="str">
        <f t="shared" si="679"/>
        <v/>
      </c>
      <c r="CS86" s="218" t="str">
        <f t="shared" si="679"/>
        <v/>
      </c>
      <c r="CT86" s="218" t="str">
        <f t="shared" si="679"/>
        <v/>
      </c>
      <c r="CU86" s="218" t="str">
        <f t="shared" si="679"/>
        <v/>
      </c>
      <c r="CV86" s="218" t="str">
        <f t="shared" si="679"/>
        <v/>
      </c>
      <c r="CW86" s="218" t="str">
        <f t="shared" si="679"/>
        <v/>
      </c>
      <c r="CX86" s="218" t="str">
        <f t="shared" si="679"/>
        <v/>
      </c>
      <c r="CY86" s="218" t="str">
        <f t="shared" si="679"/>
        <v/>
      </c>
      <c r="CZ86" s="218" t="str">
        <f t="shared" si="679"/>
        <v/>
      </c>
      <c r="DA86" s="218" t="str">
        <f t="shared" si="679"/>
        <v/>
      </c>
      <c r="DB86" s="218" t="str">
        <f t="shared" si="679"/>
        <v/>
      </c>
      <c r="DC86" s="218" t="str">
        <f t="shared" si="679"/>
        <v/>
      </c>
      <c r="DD86" s="218" t="str">
        <f t="shared" si="679"/>
        <v/>
      </c>
      <c r="DE86" s="218" t="str">
        <f t="shared" si="679"/>
        <v/>
      </c>
      <c r="DF86" s="218" t="str">
        <f t="shared" si="679"/>
        <v/>
      </c>
      <c r="DG86" s="218" t="str">
        <f t="shared" si="679"/>
        <v/>
      </c>
      <c r="DH86" s="218" t="str">
        <f t="shared" si="679"/>
        <v/>
      </c>
      <c r="DI86" s="218" t="str">
        <f t="shared" si="679"/>
        <v/>
      </c>
      <c r="DJ86" s="218" t="str">
        <f t="shared" si="679"/>
        <v/>
      </c>
      <c r="DK86" s="218" t="str">
        <f t="shared" si="679"/>
        <v/>
      </c>
      <c r="DL86" s="218" t="str">
        <f t="shared" si="679"/>
        <v/>
      </c>
      <c r="DM86" s="218" t="str">
        <f t="shared" si="679"/>
        <v/>
      </c>
      <c r="DN86" s="218" t="str">
        <f t="shared" si="679"/>
        <v/>
      </c>
      <c r="DO86" s="218" t="str">
        <f t="shared" si="679"/>
        <v/>
      </c>
      <c r="DP86" s="218" t="str">
        <f t="shared" si="679"/>
        <v/>
      </c>
      <c r="DQ86" s="218" t="str">
        <f t="shared" si="679"/>
        <v/>
      </c>
      <c r="DR86" s="218" t="str">
        <f t="shared" si="679"/>
        <v/>
      </c>
      <c r="DS86" s="218" t="str">
        <f t="shared" si="679"/>
        <v/>
      </c>
      <c r="DT86" s="218" t="str">
        <f t="shared" si="679"/>
        <v/>
      </c>
      <c r="DU86" s="218" t="str">
        <f t="shared" si="679"/>
        <v/>
      </c>
      <c r="DV86" s="218" t="str">
        <f t="shared" ref="DV86:EK86" si="680">IF(SUM(DV244,DV401,DV558,DV715,DV872)=0,"",SUM(DV244,DV401,DV558,DV715,DV872))</f>
        <v/>
      </c>
      <c r="DW86" s="218" t="str">
        <f t="shared" si="680"/>
        <v/>
      </c>
      <c r="DX86" s="218" t="str">
        <f t="shared" si="680"/>
        <v/>
      </c>
      <c r="DY86" s="218" t="str">
        <f t="shared" si="680"/>
        <v/>
      </c>
      <c r="DZ86" s="218" t="str">
        <f t="shared" si="680"/>
        <v/>
      </c>
      <c r="EA86" s="218" t="str">
        <f t="shared" si="680"/>
        <v/>
      </c>
      <c r="EB86" s="218" t="str">
        <f t="shared" si="680"/>
        <v/>
      </c>
      <c r="EC86" s="218" t="str">
        <f t="shared" si="680"/>
        <v/>
      </c>
      <c r="ED86" s="218" t="str">
        <f t="shared" si="680"/>
        <v/>
      </c>
      <c r="EE86" s="218" t="str">
        <f t="shared" si="680"/>
        <v/>
      </c>
      <c r="EF86" s="218" t="str">
        <f t="shared" si="680"/>
        <v/>
      </c>
      <c r="EG86" s="218" t="str">
        <f t="shared" si="680"/>
        <v/>
      </c>
      <c r="EH86" s="218" t="str">
        <f t="shared" si="680"/>
        <v/>
      </c>
      <c r="EI86" s="218" t="str">
        <f t="shared" si="680"/>
        <v/>
      </c>
      <c r="EJ86" s="218" t="str">
        <f t="shared" si="680"/>
        <v/>
      </c>
      <c r="EK86" s="218" t="str">
        <f t="shared" si="680"/>
        <v/>
      </c>
      <c r="EL86" s="218" t="str">
        <f t="shared" ref="EL86:FK86" si="681">IF(SUM(EL244,EL401,EL558,EL715,EL872)=0,"",SUM(EL244,EL401,EL558,EL715,EL872))</f>
        <v/>
      </c>
      <c r="EM86" s="218" t="str">
        <f t="shared" si="681"/>
        <v/>
      </c>
      <c r="EN86" s="218" t="str">
        <f t="shared" si="681"/>
        <v/>
      </c>
      <c r="EO86" s="218" t="str">
        <f t="shared" si="681"/>
        <v/>
      </c>
      <c r="EP86" s="218" t="str">
        <f t="shared" si="681"/>
        <v/>
      </c>
      <c r="EQ86" s="218" t="str">
        <f t="shared" si="681"/>
        <v/>
      </c>
      <c r="ER86" s="218" t="str">
        <f t="shared" si="681"/>
        <v/>
      </c>
      <c r="ES86" s="218" t="str">
        <f t="shared" si="681"/>
        <v/>
      </c>
      <c r="ET86" s="218" t="str">
        <f t="shared" si="681"/>
        <v/>
      </c>
      <c r="EU86" s="218" t="str">
        <f t="shared" si="681"/>
        <v/>
      </c>
      <c r="EV86" s="218" t="str">
        <f t="shared" si="681"/>
        <v/>
      </c>
      <c r="EW86" s="218" t="str">
        <f t="shared" si="681"/>
        <v/>
      </c>
      <c r="EX86" s="218" t="str">
        <f t="shared" si="681"/>
        <v/>
      </c>
      <c r="EY86" s="218" t="str">
        <f t="shared" si="681"/>
        <v/>
      </c>
      <c r="EZ86" s="218" t="str">
        <f t="shared" si="681"/>
        <v/>
      </c>
      <c r="FA86" s="218" t="str">
        <f t="shared" si="681"/>
        <v/>
      </c>
      <c r="FB86" s="218" t="str">
        <f t="shared" si="681"/>
        <v/>
      </c>
      <c r="FC86" s="218" t="str">
        <f t="shared" si="681"/>
        <v/>
      </c>
      <c r="FD86" s="218" t="str">
        <f t="shared" si="681"/>
        <v/>
      </c>
      <c r="FE86" s="218" t="str">
        <f t="shared" si="681"/>
        <v/>
      </c>
      <c r="FF86" s="218" t="str">
        <f t="shared" si="681"/>
        <v/>
      </c>
      <c r="FG86" s="218" t="str">
        <f t="shared" si="681"/>
        <v/>
      </c>
      <c r="FH86" s="218" t="str">
        <f t="shared" si="681"/>
        <v/>
      </c>
      <c r="FI86" s="218" t="str">
        <f t="shared" si="681"/>
        <v/>
      </c>
      <c r="FJ86" s="218" t="str">
        <f t="shared" si="681"/>
        <v/>
      </c>
      <c r="FK86" s="218" t="str">
        <f t="shared" si="681"/>
        <v/>
      </c>
      <c r="FL86" s="218" t="str">
        <f t="shared" ref="FL86:HN86" si="682">IF(SUM(FL244,FL401,FL558,FL715,FL872)=0,"",SUM(FL244,FL401,FL558,FL715,FL872))</f>
        <v/>
      </c>
      <c r="FM86" s="218" t="str">
        <f t="shared" si="682"/>
        <v/>
      </c>
      <c r="FN86" s="218" t="str">
        <f t="shared" si="682"/>
        <v/>
      </c>
      <c r="FO86" s="218" t="str">
        <f t="shared" si="682"/>
        <v/>
      </c>
      <c r="FP86" s="218" t="str">
        <f t="shared" si="682"/>
        <v/>
      </c>
      <c r="FQ86" s="218" t="str">
        <f t="shared" si="682"/>
        <v/>
      </c>
      <c r="FR86" s="218" t="str">
        <f t="shared" si="682"/>
        <v/>
      </c>
      <c r="FS86" s="218" t="str">
        <f t="shared" si="682"/>
        <v/>
      </c>
      <c r="FT86" s="218" t="str">
        <f t="shared" si="682"/>
        <v/>
      </c>
      <c r="FU86" s="218" t="str">
        <f t="shared" si="682"/>
        <v/>
      </c>
      <c r="FV86" s="218" t="str">
        <f t="shared" si="682"/>
        <v/>
      </c>
      <c r="FW86" s="218" t="str">
        <f t="shared" si="682"/>
        <v/>
      </c>
      <c r="FX86" s="218" t="str">
        <f t="shared" si="682"/>
        <v/>
      </c>
      <c r="FY86" s="218" t="str">
        <f t="shared" si="682"/>
        <v/>
      </c>
      <c r="FZ86" s="218" t="str">
        <f t="shared" si="682"/>
        <v/>
      </c>
      <c r="GA86" s="218" t="str">
        <f t="shared" si="682"/>
        <v/>
      </c>
      <c r="GB86" s="218" t="str">
        <f t="shared" si="682"/>
        <v/>
      </c>
      <c r="GC86" s="218" t="str">
        <f t="shared" si="682"/>
        <v/>
      </c>
      <c r="GD86" s="218" t="str">
        <f t="shared" si="682"/>
        <v/>
      </c>
      <c r="GE86" s="218" t="str">
        <f t="shared" si="682"/>
        <v/>
      </c>
      <c r="GF86" s="218" t="str">
        <f t="shared" si="682"/>
        <v/>
      </c>
      <c r="GG86" s="218" t="str">
        <f t="shared" si="682"/>
        <v/>
      </c>
      <c r="GH86" s="218" t="str">
        <f t="shared" si="682"/>
        <v/>
      </c>
      <c r="GI86" s="218" t="str">
        <f t="shared" si="682"/>
        <v/>
      </c>
      <c r="GJ86" s="218" t="str">
        <f t="shared" si="682"/>
        <v/>
      </c>
      <c r="GK86" s="218" t="str">
        <f t="shared" si="682"/>
        <v/>
      </c>
      <c r="GL86" s="218" t="str">
        <f t="shared" si="682"/>
        <v/>
      </c>
      <c r="GM86" s="218" t="str">
        <f t="shared" si="682"/>
        <v/>
      </c>
      <c r="GN86" s="218" t="str">
        <f t="shared" si="682"/>
        <v/>
      </c>
      <c r="GO86" s="218" t="str">
        <f t="shared" si="682"/>
        <v/>
      </c>
      <c r="GP86" s="218" t="str">
        <f t="shared" si="682"/>
        <v/>
      </c>
      <c r="GQ86" s="218" t="str">
        <f t="shared" si="682"/>
        <v/>
      </c>
      <c r="GR86" s="218" t="str">
        <f t="shared" si="682"/>
        <v/>
      </c>
      <c r="GS86" s="218" t="str">
        <f t="shared" si="682"/>
        <v/>
      </c>
      <c r="GT86" s="218" t="str">
        <f t="shared" si="682"/>
        <v/>
      </c>
      <c r="GU86" s="218" t="str">
        <f t="shared" si="682"/>
        <v/>
      </c>
      <c r="GV86" s="218" t="str">
        <f t="shared" si="682"/>
        <v/>
      </c>
      <c r="GW86" s="218" t="str">
        <f t="shared" si="682"/>
        <v/>
      </c>
      <c r="GX86" s="218" t="str">
        <f t="shared" si="682"/>
        <v/>
      </c>
      <c r="GY86" s="218" t="str">
        <f t="shared" si="682"/>
        <v/>
      </c>
      <c r="GZ86" s="218" t="str">
        <f t="shared" si="682"/>
        <v/>
      </c>
      <c r="HA86" s="218" t="str">
        <f t="shared" si="682"/>
        <v/>
      </c>
      <c r="HB86" s="218" t="str">
        <f t="shared" si="682"/>
        <v/>
      </c>
      <c r="HC86" s="218" t="str">
        <f t="shared" si="682"/>
        <v/>
      </c>
      <c r="HD86" s="218" t="str">
        <f t="shared" si="682"/>
        <v/>
      </c>
      <c r="HE86" s="218" t="str">
        <f t="shared" si="682"/>
        <v/>
      </c>
      <c r="HF86" s="218" t="str">
        <f t="shared" si="682"/>
        <v/>
      </c>
      <c r="HG86" s="218" t="str">
        <f t="shared" si="682"/>
        <v/>
      </c>
      <c r="HH86" s="218" t="str">
        <f t="shared" si="682"/>
        <v/>
      </c>
      <c r="HI86" s="218" t="str">
        <f t="shared" si="682"/>
        <v/>
      </c>
      <c r="HJ86" s="218" t="str">
        <f t="shared" si="682"/>
        <v/>
      </c>
      <c r="HK86" s="218" t="str">
        <f t="shared" si="682"/>
        <v/>
      </c>
      <c r="HL86" s="218" t="str">
        <f t="shared" si="682"/>
        <v/>
      </c>
      <c r="HM86" s="218" t="str">
        <f t="shared" si="682"/>
        <v/>
      </c>
      <c r="HN86" s="218" t="str">
        <f t="shared" si="682"/>
        <v/>
      </c>
      <c r="HO86" s="218" t="str">
        <f t="shared" ref="HO86:HQ86" si="683">IF(SUM(HO244,HO401,HO558,HO715,HO872)=0,"",SUM(HO244,HO401,HO558,HO715,HO872))</f>
        <v/>
      </c>
      <c r="HP86" s="218" t="str">
        <f t="shared" si="683"/>
        <v/>
      </c>
      <c r="HQ86" s="218" t="str">
        <f t="shared" si="683"/>
        <v/>
      </c>
    </row>
    <row r="87" spans="1:225" s="73" customFormat="1" ht="18" hidden="1" customHeight="1" x14ac:dyDescent="0.25">
      <c r="A87" s="223" t="str">
        <f t="shared" ref="A87:B87" si="684">IF(A245="","",A245)</f>
        <v/>
      </c>
      <c r="B87" s="173" t="str">
        <f t="shared" si="684"/>
        <v/>
      </c>
      <c r="C87" s="218">
        <f t="shared" si="601"/>
        <v>0</v>
      </c>
      <c r="D87" s="218">
        <f t="shared" si="552"/>
        <v>0</v>
      </c>
      <c r="E87" s="219">
        <f t="shared" ref="E87:F87" si="685">IFERROR(AVERAGE(E245,E402,E559,E716,E873),"")</f>
        <v>0</v>
      </c>
      <c r="F87" s="219">
        <f t="shared" si="685"/>
        <v>0</v>
      </c>
      <c r="G87" s="176" t="str">
        <f t="shared" si="675"/>
        <v/>
      </c>
      <c r="H87" s="176" t="str">
        <f t="shared" si="675"/>
        <v/>
      </c>
      <c r="I87" s="226" t="str">
        <f t="shared" si="675"/>
        <v/>
      </c>
      <c r="J87" s="226" t="str">
        <f t="shared" si="675"/>
        <v/>
      </c>
      <c r="K87" s="227" t="str">
        <f t="shared" si="676"/>
        <v/>
      </c>
      <c r="L87" s="227">
        <f t="shared" si="676"/>
        <v>1</v>
      </c>
      <c r="M87" s="226" t="str">
        <f t="shared" si="677"/>
        <v/>
      </c>
      <c r="N87" s="226" t="str">
        <f t="shared" si="677"/>
        <v/>
      </c>
      <c r="O87" s="491"/>
      <c r="P87" s="218" t="str">
        <f t="shared" ref="P87:BI87" si="686">IF(SUM(P245,P402,P559,P716,P873)=0,"",SUM(P245,P402,P559,P716,P873))</f>
        <v/>
      </c>
      <c r="Q87" s="218" t="str">
        <f t="shared" si="686"/>
        <v/>
      </c>
      <c r="R87" s="218" t="str">
        <f t="shared" si="686"/>
        <v/>
      </c>
      <c r="S87" s="218" t="str">
        <f t="shared" si="686"/>
        <v/>
      </c>
      <c r="T87" s="218" t="str">
        <f t="shared" si="686"/>
        <v/>
      </c>
      <c r="U87" s="218" t="str">
        <f t="shared" si="686"/>
        <v/>
      </c>
      <c r="V87" s="218" t="str">
        <f t="shared" si="686"/>
        <v/>
      </c>
      <c r="W87" s="218" t="str">
        <f t="shared" si="686"/>
        <v/>
      </c>
      <c r="X87" s="218" t="str">
        <f t="shared" si="686"/>
        <v/>
      </c>
      <c r="Y87" s="218" t="str">
        <f t="shared" si="686"/>
        <v/>
      </c>
      <c r="Z87" s="218" t="str">
        <f t="shared" si="686"/>
        <v/>
      </c>
      <c r="AA87" s="218" t="str">
        <f t="shared" si="686"/>
        <v/>
      </c>
      <c r="AB87" s="218" t="str">
        <f t="shared" si="686"/>
        <v/>
      </c>
      <c r="AC87" s="218" t="str">
        <f t="shared" si="686"/>
        <v/>
      </c>
      <c r="AD87" s="218" t="str">
        <f t="shared" si="686"/>
        <v/>
      </c>
      <c r="AE87" s="218" t="str">
        <f t="shared" si="686"/>
        <v/>
      </c>
      <c r="AF87" s="218" t="str">
        <f t="shared" si="686"/>
        <v/>
      </c>
      <c r="AG87" s="218" t="str">
        <f t="shared" si="686"/>
        <v/>
      </c>
      <c r="AH87" s="218" t="str">
        <f t="shared" si="686"/>
        <v/>
      </c>
      <c r="AI87" s="218" t="str">
        <f t="shared" si="686"/>
        <v/>
      </c>
      <c r="AJ87" s="218" t="str">
        <f t="shared" si="686"/>
        <v/>
      </c>
      <c r="AK87" s="218" t="str">
        <f t="shared" si="686"/>
        <v/>
      </c>
      <c r="AL87" s="218" t="str">
        <f t="shared" si="686"/>
        <v/>
      </c>
      <c r="AM87" s="218" t="str">
        <f t="shared" si="686"/>
        <v/>
      </c>
      <c r="AN87" s="218" t="str">
        <f t="shared" si="686"/>
        <v/>
      </c>
      <c r="AO87" s="218" t="str">
        <f t="shared" si="686"/>
        <v/>
      </c>
      <c r="AP87" s="218" t="str">
        <f t="shared" si="686"/>
        <v/>
      </c>
      <c r="AQ87" s="218" t="str">
        <f t="shared" si="686"/>
        <v/>
      </c>
      <c r="AR87" s="218" t="str">
        <f t="shared" si="686"/>
        <v/>
      </c>
      <c r="AS87" s="218" t="str">
        <f t="shared" si="686"/>
        <v/>
      </c>
      <c r="AT87" s="218" t="str">
        <f t="shared" si="686"/>
        <v/>
      </c>
      <c r="AU87" s="218" t="str">
        <f t="shared" si="686"/>
        <v/>
      </c>
      <c r="AV87" s="218" t="str">
        <f t="shared" si="686"/>
        <v/>
      </c>
      <c r="AW87" s="218" t="str">
        <f t="shared" si="686"/>
        <v/>
      </c>
      <c r="AX87" s="218" t="str">
        <f t="shared" si="686"/>
        <v/>
      </c>
      <c r="AY87" s="218" t="str">
        <f t="shared" si="686"/>
        <v/>
      </c>
      <c r="AZ87" s="218" t="str">
        <f t="shared" si="686"/>
        <v/>
      </c>
      <c r="BA87" s="218" t="str">
        <f t="shared" si="686"/>
        <v/>
      </c>
      <c r="BB87" s="218" t="str">
        <f t="shared" si="686"/>
        <v/>
      </c>
      <c r="BC87" s="218" t="str">
        <f t="shared" si="686"/>
        <v/>
      </c>
      <c r="BD87" s="218" t="str">
        <f t="shared" si="686"/>
        <v/>
      </c>
      <c r="BE87" s="218" t="str">
        <f t="shared" si="686"/>
        <v/>
      </c>
      <c r="BF87" s="218" t="str">
        <f t="shared" si="686"/>
        <v/>
      </c>
      <c r="BG87" s="218" t="str">
        <f t="shared" si="686"/>
        <v/>
      </c>
      <c r="BH87" s="218" t="str">
        <f t="shared" si="686"/>
        <v/>
      </c>
      <c r="BI87" s="218" t="str">
        <f t="shared" si="686"/>
        <v/>
      </c>
      <c r="BJ87" s="218" t="str">
        <f t="shared" ref="BJ87:DU87" si="687">IF(SUM(BJ245,BJ402,BJ559,BJ716,BJ873)=0,"",SUM(BJ245,BJ402,BJ559,BJ716,BJ873))</f>
        <v/>
      </c>
      <c r="BK87" s="218" t="str">
        <f t="shared" si="687"/>
        <v/>
      </c>
      <c r="BL87" s="218" t="str">
        <f t="shared" si="687"/>
        <v/>
      </c>
      <c r="BM87" s="218" t="str">
        <f t="shared" si="687"/>
        <v/>
      </c>
      <c r="BN87" s="218" t="str">
        <f t="shared" si="687"/>
        <v/>
      </c>
      <c r="BO87" s="218" t="str">
        <f t="shared" si="687"/>
        <v/>
      </c>
      <c r="BP87" s="218" t="str">
        <f t="shared" si="687"/>
        <v/>
      </c>
      <c r="BQ87" s="218" t="str">
        <f t="shared" si="687"/>
        <v/>
      </c>
      <c r="BR87" s="218" t="str">
        <f t="shared" si="687"/>
        <v/>
      </c>
      <c r="BS87" s="218" t="str">
        <f t="shared" si="687"/>
        <v/>
      </c>
      <c r="BT87" s="218" t="str">
        <f t="shared" si="687"/>
        <v/>
      </c>
      <c r="BU87" s="218" t="str">
        <f t="shared" si="687"/>
        <v/>
      </c>
      <c r="BV87" s="218" t="str">
        <f t="shared" si="687"/>
        <v/>
      </c>
      <c r="BW87" s="218" t="str">
        <f t="shared" si="687"/>
        <v/>
      </c>
      <c r="BX87" s="218" t="str">
        <f t="shared" si="687"/>
        <v/>
      </c>
      <c r="BY87" s="218" t="str">
        <f t="shared" si="687"/>
        <v/>
      </c>
      <c r="BZ87" s="218" t="str">
        <f t="shared" si="687"/>
        <v/>
      </c>
      <c r="CA87" s="218" t="str">
        <f t="shared" si="687"/>
        <v/>
      </c>
      <c r="CB87" s="218" t="str">
        <f t="shared" si="687"/>
        <v/>
      </c>
      <c r="CC87" s="218" t="str">
        <f t="shared" si="687"/>
        <v/>
      </c>
      <c r="CD87" s="218" t="str">
        <f t="shared" si="687"/>
        <v/>
      </c>
      <c r="CE87" s="218" t="str">
        <f t="shared" si="687"/>
        <v/>
      </c>
      <c r="CF87" s="218" t="str">
        <f t="shared" si="687"/>
        <v/>
      </c>
      <c r="CG87" s="218" t="str">
        <f t="shared" si="687"/>
        <v/>
      </c>
      <c r="CH87" s="218" t="str">
        <f t="shared" si="687"/>
        <v/>
      </c>
      <c r="CI87" s="218" t="str">
        <f t="shared" si="687"/>
        <v/>
      </c>
      <c r="CJ87" s="218" t="str">
        <f t="shared" si="687"/>
        <v/>
      </c>
      <c r="CK87" s="218" t="str">
        <f t="shared" si="687"/>
        <v/>
      </c>
      <c r="CL87" s="218" t="str">
        <f t="shared" si="687"/>
        <v/>
      </c>
      <c r="CM87" s="218" t="str">
        <f t="shared" si="687"/>
        <v/>
      </c>
      <c r="CN87" s="218" t="str">
        <f t="shared" si="687"/>
        <v/>
      </c>
      <c r="CO87" s="218" t="str">
        <f t="shared" si="687"/>
        <v/>
      </c>
      <c r="CP87" s="218" t="str">
        <f t="shared" si="687"/>
        <v/>
      </c>
      <c r="CQ87" s="218" t="str">
        <f t="shared" si="687"/>
        <v/>
      </c>
      <c r="CR87" s="218" t="str">
        <f t="shared" si="687"/>
        <v/>
      </c>
      <c r="CS87" s="218" t="str">
        <f t="shared" si="687"/>
        <v/>
      </c>
      <c r="CT87" s="218" t="str">
        <f t="shared" si="687"/>
        <v/>
      </c>
      <c r="CU87" s="218" t="str">
        <f t="shared" si="687"/>
        <v/>
      </c>
      <c r="CV87" s="218" t="str">
        <f t="shared" si="687"/>
        <v/>
      </c>
      <c r="CW87" s="218" t="str">
        <f t="shared" si="687"/>
        <v/>
      </c>
      <c r="CX87" s="218" t="str">
        <f t="shared" si="687"/>
        <v/>
      </c>
      <c r="CY87" s="218" t="str">
        <f t="shared" si="687"/>
        <v/>
      </c>
      <c r="CZ87" s="218" t="str">
        <f t="shared" si="687"/>
        <v/>
      </c>
      <c r="DA87" s="218" t="str">
        <f t="shared" si="687"/>
        <v/>
      </c>
      <c r="DB87" s="218" t="str">
        <f t="shared" si="687"/>
        <v/>
      </c>
      <c r="DC87" s="218" t="str">
        <f t="shared" si="687"/>
        <v/>
      </c>
      <c r="DD87" s="218" t="str">
        <f t="shared" si="687"/>
        <v/>
      </c>
      <c r="DE87" s="218" t="str">
        <f t="shared" si="687"/>
        <v/>
      </c>
      <c r="DF87" s="218" t="str">
        <f t="shared" si="687"/>
        <v/>
      </c>
      <c r="DG87" s="218" t="str">
        <f t="shared" si="687"/>
        <v/>
      </c>
      <c r="DH87" s="218" t="str">
        <f t="shared" si="687"/>
        <v/>
      </c>
      <c r="DI87" s="218" t="str">
        <f t="shared" si="687"/>
        <v/>
      </c>
      <c r="DJ87" s="218" t="str">
        <f t="shared" si="687"/>
        <v/>
      </c>
      <c r="DK87" s="218" t="str">
        <f t="shared" si="687"/>
        <v/>
      </c>
      <c r="DL87" s="218" t="str">
        <f t="shared" si="687"/>
        <v/>
      </c>
      <c r="DM87" s="218" t="str">
        <f t="shared" si="687"/>
        <v/>
      </c>
      <c r="DN87" s="218" t="str">
        <f t="shared" si="687"/>
        <v/>
      </c>
      <c r="DO87" s="218" t="str">
        <f t="shared" si="687"/>
        <v/>
      </c>
      <c r="DP87" s="218" t="str">
        <f t="shared" si="687"/>
        <v/>
      </c>
      <c r="DQ87" s="218" t="str">
        <f t="shared" si="687"/>
        <v/>
      </c>
      <c r="DR87" s="218" t="str">
        <f t="shared" si="687"/>
        <v/>
      </c>
      <c r="DS87" s="218" t="str">
        <f t="shared" si="687"/>
        <v/>
      </c>
      <c r="DT87" s="218" t="str">
        <f t="shared" si="687"/>
        <v/>
      </c>
      <c r="DU87" s="218" t="str">
        <f t="shared" si="687"/>
        <v/>
      </c>
      <c r="DV87" s="218" t="str">
        <f t="shared" ref="DV87:EK87" si="688">IF(SUM(DV245,DV402,DV559,DV716,DV873)=0,"",SUM(DV245,DV402,DV559,DV716,DV873))</f>
        <v/>
      </c>
      <c r="DW87" s="218" t="str">
        <f t="shared" si="688"/>
        <v/>
      </c>
      <c r="DX87" s="218" t="str">
        <f t="shared" si="688"/>
        <v/>
      </c>
      <c r="DY87" s="218" t="str">
        <f t="shared" si="688"/>
        <v/>
      </c>
      <c r="DZ87" s="218" t="str">
        <f t="shared" si="688"/>
        <v/>
      </c>
      <c r="EA87" s="218" t="str">
        <f t="shared" si="688"/>
        <v/>
      </c>
      <c r="EB87" s="218" t="str">
        <f t="shared" si="688"/>
        <v/>
      </c>
      <c r="EC87" s="218" t="str">
        <f t="shared" si="688"/>
        <v/>
      </c>
      <c r="ED87" s="218" t="str">
        <f t="shared" si="688"/>
        <v/>
      </c>
      <c r="EE87" s="218" t="str">
        <f t="shared" si="688"/>
        <v/>
      </c>
      <c r="EF87" s="218" t="str">
        <f t="shared" si="688"/>
        <v/>
      </c>
      <c r="EG87" s="218" t="str">
        <f t="shared" si="688"/>
        <v/>
      </c>
      <c r="EH87" s="218" t="str">
        <f t="shared" si="688"/>
        <v/>
      </c>
      <c r="EI87" s="218" t="str">
        <f t="shared" si="688"/>
        <v/>
      </c>
      <c r="EJ87" s="218" t="str">
        <f t="shared" si="688"/>
        <v/>
      </c>
      <c r="EK87" s="218" t="str">
        <f t="shared" si="688"/>
        <v/>
      </c>
      <c r="EL87" s="218" t="str">
        <f t="shared" ref="EL87:FK87" si="689">IF(SUM(EL245,EL402,EL559,EL716,EL873)=0,"",SUM(EL245,EL402,EL559,EL716,EL873))</f>
        <v/>
      </c>
      <c r="EM87" s="218" t="str">
        <f t="shared" si="689"/>
        <v/>
      </c>
      <c r="EN87" s="218" t="str">
        <f t="shared" si="689"/>
        <v/>
      </c>
      <c r="EO87" s="218" t="str">
        <f t="shared" si="689"/>
        <v/>
      </c>
      <c r="EP87" s="218" t="str">
        <f t="shared" si="689"/>
        <v/>
      </c>
      <c r="EQ87" s="218" t="str">
        <f t="shared" si="689"/>
        <v/>
      </c>
      <c r="ER87" s="218" t="str">
        <f t="shared" si="689"/>
        <v/>
      </c>
      <c r="ES87" s="218" t="str">
        <f t="shared" si="689"/>
        <v/>
      </c>
      <c r="ET87" s="218" t="str">
        <f t="shared" si="689"/>
        <v/>
      </c>
      <c r="EU87" s="218" t="str">
        <f t="shared" si="689"/>
        <v/>
      </c>
      <c r="EV87" s="218" t="str">
        <f t="shared" si="689"/>
        <v/>
      </c>
      <c r="EW87" s="218" t="str">
        <f t="shared" si="689"/>
        <v/>
      </c>
      <c r="EX87" s="218" t="str">
        <f t="shared" si="689"/>
        <v/>
      </c>
      <c r="EY87" s="218" t="str">
        <f t="shared" si="689"/>
        <v/>
      </c>
      <c r="EZ87" s="218" t="str">
        <f t="shared" si="689"/>
        <v/>
      </c>
      <c r="FA87" s="218" t="str">
        <f t="shared" si="689"/>
        <v/>
      </c>
      <c r="FB87" s="218" t="str">
        <f t="shared" si="689"/>
        <v/>
      </c>
      <c r="FC87" s="218" t="str">
        <f t="shared" si="689"/>
        <v/>
      </c>
      <c r="FD87" s="218" t="str">
        <f t="shared" si="689"/>
        <v/>
      </c>
      <c r="FE87" s="218" t="str">
        <f t="shared" si="689"/>
        <v/>
      </c>
      <c r="FF87" s="218" t="str">
        <f t="shared" si="689"/>
        <v/>
      </c>
      <c r="FG87" s="218" t="str">
        <f t="shared" si="689"/>
        <v/>
      </c>
      <c r="FH87" s="218" t="str">
        <f t="shared" si="689"/>
        <v/>
      </c>
      <c r="FI87" s="218" t="str">
        <f t="shared" si="689"/>
        <v/>
      </c>
      <c r="FJ87" s="218" t="str">
        <f t="shared" si="689"/>
        <v/>
      </c>
      <c r="FK87" s="218" t="str">
        <f t="shared" si="689"/>
        <v/>
      </c>
      <c r="FL87" s="218" t="str">
        <f t="shared" ref="FL87:HN87" si="690">IF(SUM(FL245,FL402,FL559,FL716,FL873)=0,"",SUM(FL245,FL402,FL559,FL716,FL873))</f>
        <v/>
      </c>
      <c r="FM87" s="218" t="str">
        <f t="shared" si="690"/>
        <v/>
      </c>
      <c r="FN87" s="218" t="str">
        <f t="shared" si="690"/>
        <v/>
      </c>
      <c r="FO87" s="218" t="str">
        <f t="shared" si="690"/>
        <v/>
      </c>
      <c r="FP87" s="218" t="str">
        <f t="shared" si="690"/>
        <v/>
      </c>
      <c r="FQ87" s="218" t="str">
        <f t="shared" si="690"/>
        <v/>
      </c>
      <c r="FR87" s="218" t="str">
        <f t="shared" si="690"/>
        <v/>
      </c>
      <c r="FS87" s="218" t="str">
        <f t="shared" si="690"/>
        <v/>
      </c>
      <c r="FT87" s="218" t="str">
        <f t="shared" si="690"/>
        <v/>
      </c>
      <c r="FU87" s="218" t="str">
        <f t="shared" si="690"/>
        <v/>
      </c>
      <c r="FV87" s="218" t="str">
        <f t="shared" si="690"/>
        <v/>
      </c>
      <c r="FW87" s="218" t="str">
        <f t="shared" si="690"/>
        <v/>
      </c>
      <c r="FX87" s="218" t="str">
        <f t="shared" si="690"/>
        <v/>
      </c>
      <c r="FY87" s="218" t="str">
        <f t="shared" si="690"/>
        <v/>
      </c>
      <c r="FZ87" s="218" t="str">
        <f t="shared" si="690"/>
        <v/>
      </c>
      <c r="GA87" s="218" t="str">
        <f t="shared" si="690"/>
        <v/>
      </c>
      <c r="GB87" s="218" t="str">
        <f t="shared" si="690"/>
        <v/>
      </c>
      <c r="GC87" s="218" t="str">
        <f t="shared" si="690"/>
        <v/>
      </c>
      <c r="GD87" s="218" t="str">
        <f t="shared" si="690"/>
        <v/>
      </c>
      <c r="GE87" s="218" t="str">
        <f t="shared" si="690"/>
        <v/>
      </c>
      <c r="GF87" s="218" t="str">
        <f t="shared" si="690"/>
        <v/>
      </c>
      <c r="GG87" s="218" t="str">
        <f t="shared" si="690"/>
        <v/>
      </c>
      <c r="GH87" s="218" t="str">
        <f t="shared" si="690"/>
        <v/>
      </c>
      <c r="GI87" s="218" t="str">
        <f t="shared" si="690"/>
        <v/>
      </c>
      <c r="GJ87" s="218" t="str">
        <f t="shared" si="690"/>
        <v/>
      </c>
      <c r="GK87" s="218" t="str">
        <f t="shared" si="690"/>
        <v/>
      </c>
      <c r="GL87" s="218" t="str">
        <f t="shared" si="690"/>
        <v/>
      </c>
      <c r="GM87" s="218" t="str">
        <f t="shared" si="690"/>
        <v/>
      </c>
      <c r="GN87" s="218" t="str">
        <f t="shared" si="690"/>
        <v/>
      </c>
      <c r="GO87" s="218" t="str">
        <f t="shared" si="690"/>
        <v/>
      </c>
      <c r="GP87" s="218" t="str">
        <f t="shared" si="690"/>
        <v/>
      </c>
      <c r="GQ87" s="218" t="str">
        <f t="shared" si="690"/>
        <v/>
      </c>
      <c r="GR87" s="218" t="str">
        <f t="shared" si="690"/>
        <v/>
      </c>
      <c r="GS87" s="218" t="str">
        <f t="shared" si="690"/>
        <v/>
      </c>
      <c r="GT87" s="218" t="str">
        <f t="shared" si="690"/>
        <v/>
      </c>
      <c r="GU87" s="218" t="str">
        <f t="shared" si="690"/>
        <v/>
      </c>
      <c r="GV87" s="218" t="str">
        <f t="shared" si="690"/>
        <v/>
      </c>
      <c r="GW87" s="218" t="str">
        <f t="shared" si="690"/>
        <v/>
      </c>
      <c r="GX87" s="218" t="str">
        <f t="shared" si="690"/>
        <v/>
      </c>
      <c r="GY87" s="218" t="str">
        <f t="shared" si="690"/>
        <v/>
      </c>
      <c r="GZ87" s="218" t="str">
        <f t="shared" si="690"/>
        <v/>
      </c>
      <c r="HA87" s="218" t="str">
        <f t="shared" si="690"/>
        <v/>
      </c>
      <c r="HB87" s="218" t="str">
        <f t="shared" si="690"/>
        <v/>
      </c>
      <c r="HC87" s="218" t="str">
        <f t="shared" si="690"/>
        <v/>
      </c>
      <c r="HD87" s="218" t="str">
        <f t="shared" si="690"/>
        <v/>
      </c>
      <c r="HE87" s="218" t="str">
        <f t="shared" si="690"/>
        <v/>
      </c>
      <c r="HF87" s="218" t="str">
        <f t="shared" si="690"/>
        <v/>
      </c>
      <c r="HG87" s="218" t="str">
        <f t="shared" si="690"/>
        <v/>
      </c>
      <c r="HH87" s="218" t="str">
        <f t="shared" si="690"/>
        <v/>
      </c>
      <c r="HI87" s="218" t="str">
        <f t="shared" si="690"/>
        <v/>
      </c>
      <c r="HJ87" s="218" t="str">
        <f t="shared" si="690"/>
        <v/>
      </c>
      <c r="HK87" s="218" t="str">
        <f t="shared" si="690"/>
        <v/>
      </c>
      <c r="HL87" s="218" t="str">
        <f t="shared" si="690"/>
        <v/>
      </c>
      <c r="HM87" s="218" t="str">
        <f t="shared" si="690"/>
        <v/>
      </c>
      <c r="HN87" s="218" t="str">
        <f t="shared" si="690"/>
        <v/>
      </c>
      <c r="HO87" s="218" t="str">
        <f t="shared" ref="HO87:HQ87" si="691">IF(SUM(HO245,HO402,HO559,HO716,HO873)=0,"",SUM(HO245,HO402,HO559,HO716,HO873))</f>
        <v/>
      </c>
      <c r="HP87" s="218" t="str">
        <f t="shared" si="691"/>
        <v/>
      </c>
      <c r="HQ87" s="218" t="str">
        <f t="shared" si="691"/>
        <v/>
      </c>
    </row>
    <row r="88" spans="1:225" s="73" customFormat="1" ht="18" hidden="1" customHeight="1" x14ac:dyDescent="0.25">
      <c r="A88" s="223" t="str">
        <f t="shared" ref="A88:B88" si="692">IF(A246="","",A246)</f>
        <v/>
      </c>
      <c r="B88" s="173" t="str">
        <f t="shared" si="692"/>
        <v/>
      </c>
      <c r="C88" s="218">
        <f t="shared" si="601"/>
        <v>0</v>
      </c>
      <c r="D88" s="218">
        <f t="shared" si="552"/>
        <v>0</v>
      </c>
      <c r="E88" s="219">
        <f t="shared" ref="E88:F88" si="693">IFERROR(AVERAGE(E246,E403,E560,E717,E874),"")</f>
        <v>0</v>
      </c>
      <c r="F88" s="219">
        <f t="shared" si="693"/>
        <v>0</v>
      </c>
      <c r="G88" s="176" t="str">
        <f t="shared" si="675"/>
        <v/>
      </c>
      <c r="H88" s="176" t="str">
        <f t="shared" si="675"/>
        <v/>
      </c>
      <c r="I88" s="226" t="str">
        <f t="shared" si="675"/>
        <v/>
      </c>
      <c r="J88" s="226" t="str">
        <f t="shared" si="675"/>
        <v/>
      </c>
      <c r="K88" s="227" t="str">
        <f t="shared" si="676"/>
        <v/>
      </c>
      <c r="L88" s="227">
        <f t="shared" si="676"/>
        <v>1</v>
      </c>
      <c r="M88" s="226" t="str">
        <f t="shared" si="677"/>
        <v/>
      </c>
      <c r="N88" s="226" t="str">
        <f t="shared" si="677"/>
        <v/>
      </c>
      <c r="O88" s="491"/>
      <c r="P88" s="218" t="str">
        <f t="shared" ref="P88:BI88" si="694">IF(SUM(P246,P403,P560,P717,P874)=0,"",SUM(P246,P403,P560,P717,P874))</f>
        <v/>
      </c>
      <c r="Q88" s="218" t="str">
        <f t="shared" si="694"/>
        <v/>
      </c>
      <c r="R88" s="218" t="str">
        <f t="shared" si="694"/>
        <v/>
      </c>
      <c r="S88" s="218" t="str">
        <f t="shared" si="694"/>
        <v/>
      </c>
      <c r="T88" s="218" t="str">
        <f t="shared" si="694"/>
        <v/>
      </c>
      <c r="U88" s="218" t="str">
        <f t="shared" si="694"/>
        <v/>
      </c>
      <c r="V88" s="218" t="str">
        <f t="shared" si="694"/>
        <v/>
      </c>
      <c r="W88" s="218" t="str">
        <f t="shared" si="694"/>
        <v/>
      </c>
      <c r="X88" s="218" t="str">
        <f t="shared" si="694"/>
        <v/>
      </c>
      <c r="Y88" s="218" t="str">
        <f t="shared" si="694"/>
        <v/>
      </c>
      <c r="Z88" s="218" t="str">
        <f t="shared" si="694"/>
        <v/>
      </c>
      <c r="AA88" s="218" t="str">
        <f t="shared" si="694"/>
        <v/>
      </c>
      <c r="AB88" s="218" t="str">
        <f t="shared" si="694"/>
        <v/>
      </c>
      <c r="AC88" s="218" t="str">
        <f t="shared" si="694"/>
        <v/>
      </c>
      <c r="AD88" s="218" t="str">
        <f t="shared" si="694"/>
        <v/>
      </c>
      <c r="AE88" s="218" t="str">
        <f t="shared" si="694"/>
        <v/>
      </c>
      <c r="AF88" s="218" t="str">
        <f t="shared" si="694"/>
        <v/>
      </c>
      <c r="AG88" s="218" t="str">
        <f t="shared" si="694"/>
        <v/>
      </c>
      <c r="AH88" s="218" t="str">
        <f t="shared" si="694"/>
        <v/>
      </c>
      <c r="AI88" s="218" t="str">
        <f t="shared" si="694"/>
        <v/>
      </c>
      <c r="AJ88" s="218" t="str">
        <f t="shared" si="694"/>
        <v/>
      </c>
      <c r="AK88" s="218" t="str">
        <f t="shared" si="694"/>
        <v/>
      </c>
      <c r="AL88" s="218" t="str">
        <f t="shared" si="694"/>
        <v/>
      </c>
      <c r="AM88" s="218" t="str">
        <f t="shared" si="694"/>
        <v/>
      </c>
      <c r="AN88" s="218" t="str">
        <f t="shared" si="694"/>
        <v/>
      </c>
      <c r="AO88" s="218" t="str">
        <f t="shared" si="694"/>
        <v/>
      </c>
      <c r="AP88" s="218" t="str">
        <f t="shared" si="694"/>
        <v/>
      </c>
      <c r="AQ88" s="218" t="str">
        <f t="shared" si="694"/>
        <v/>
      </c>
      <c r="AR88" s="218" t="str">
        <f t="shared" si="694"/>
        <v/>
      </c>
      <c r="AS88" s="218" t="str">
        <f t="shared" si="694"/>
        <v/>
      </c>
      <c r="AT88" s="218" t="str">
        <f t="shared" si="694"/>
        <v/>
      </c>
      <c r="AU88" s="218" t="str">
        <f t="shared" si="694"/>
        <v/>
      </c>
      <c r="AV88" s="218" t="str">
        <f t="shared" si="694"/>
        <v/>
      </c>
      <c r="AW88" s="218" t="str">
        <f t="shared" si="694"/>
        <v/>
      </c>
      <c r="AX88" s="218" t="str">
        <f t="shared" si="694"/>
        <v/>
      </c>
      <c r="AY88" s="218" t="str">
        <f t="shared" si="694"/>
        <v/>
      </c>
      <c r="AZ88" s="218" t="str">
        <f t="shared" si="694"/>
        <v/>
      </c>
      <c r="BA88" s="218" t="str">
        <f t="shared" si="694"/>
        <v/>
      </c>
      <c r="BB88" s="218" t="str">
        <f t="shared" si="694"/>
        <v/>
      </c>
      <c r="BC88" s="218" t="str">
        <f t="shared" si="694"/>
        <v/>
      </c>
      <c r="BD88" s="218" t="str">
        <f t="shared" si="694"/>
        <v/>
      </c>
      <c r="BE88" s="218" t="str">
        <f t="shared" si="694"/>
        <v/>
      </c>
      <c r="BF88" s="218" t="str">
        <f t="shared" si="694"/>
        <v/>
      </c>
      <c r="BG88" s="218" t="str">
        <f t="shared" si="694"/>
        <v/>
      </c>
      <c r="BH88" s="218" t="str">
        <f t="shared" si="694"/>
        <v/>
      </c>
      <c r="BI88" s="218" t="str">
        <f t="shared" si="694"/>
        <v/>
      </c>
      <c r="BJ88" s="218" t="str">
        <f t="shared" ref="BJ88:DU88" si="695">IF(SUM(BJ246,BJ403,BJ560,BJ717,BJ874)=0,"",SUM(BJ246,BJ403,BJ560,BJ717,BJ874))</f>
        <v/>
      </c>
      <c r="BK88" s="218" t="str">
        <f t="shared" si="695"/>
        <v/>
      </c>
      <c r="BL88" s="218" t="str">
        <f t="shared" si="695"/>
        <v/>
      </c>
      <c r="BM88" s="218" t="str">
        <f t="shared" si="695"/>
        <v/>
      </c>
      <c r="BN88" s="218" t="str">
        <f t="shared" si="695"/>
        <v/>
      </c>
      <c r="BO88" s="218" t="str">
        <f t="shared" si="695"/>
        <v/>
      </c>
      <c r="BP88" s="218" t="str">
        <f t="shared" si="695"/>
        <v/>
      </c>
      <c r="BQ88" s="218" t="str">
        <f t="shared" si="695"/>
        <v/>
      </c>
      <c r="BR88" s="218" t="str">
        <f t="shared" si="695"/>
        <v/>
      </c>
      <c r="BS88" s="218" t="str">
        <f t="shared" si="695"/>
        <v/>
      </c>
      <c r="BT88" s="218" t="str">
        <f t="shared" si="695"/>
        <v/>
      </c>
      <c r="BU88" s="218" t="str">
        <f t="shared" si="695"/>
        <v/>
      </c>
      <c r="BV88" s="218" t="str">
        <f t="shared" si="695"/>
        <v/>
      </c>
      <c r="BW88" s="218" t="str">
        <f t="shared" si="695"/>
        <v/>
      </c>
      <c r="BX88" s="218" t="str">
        <f t="shared" si="695"/>
        <v/>
      </c>
      <c r="BY88" s="218" t="str">
        <f t="shared" si="695"/>
        <v/>
      </c>
      <c r="BZ88" s="218" t="str">
        <f t="shared" si="695"/>
        <v/>
      </c>
      <c r="CA88" s="218" t="str">
        <f t="shared" si="695"/>
        <v/>
      </c>
      <c r="CB88" s="218" t="str">
        <f t="shared" si="695"/>
        <v/>
      </c>
      <c r="CC88" s="218" t="str">
        <f t="shared" si="695"/>
        <v/>
      </c>
      <c r="CD88" s="218" t="str">
        <f t="shared" si="695"/>
        <v/>
      </c>
      <c r="CE88" s="218" t="str">
        <f t="shared" si="695"/>
        <v/>
      </c>
      <c r="CF88" s="218" t="str">
        <f t="shared" si="695"/>
        <v/>
      </c>
      <c r="CG88" s="218" t="str">
        <f t="shared" si="695"/>
        <v/>
      </c>
      <c r="CH88" s="218" t="str">
        <f t="shared" si="695"/>
        <v/>
      </c>
      <c r="CI88" s="218" t="str">
        <f t="shared" si="695"/>
        <v/>
      </c>
      <c r="CJ88" s="218" t="str">
        <f t="shared" si="695"/>
        <v/>
      </c>
      <c r="CK88" s="218" t="str">
        <f t="shared" si="695"/>
        <v/>
      </c>
      <c r="CL88" s="218" t="str">
        <f t="shared" si="695"/>
        <v/>
      </c>
      <c r="CM88" s="218" t="str">
        <f t="shared" si="695"/>
        <v/>
      </c>
      <c r="CN88" s="218" t="str">
        <f t="shared" si="695"/>
        <v/>
      </c>
      <c r="CO88" s="218" t="str">
        <f t="shared" si="695"/>
        <v/>
      </c>
      <c r="CP88" s="218" t="str">
        <f t="shared" si="695"/>
        <v/>
      </c>
      <c r="CQ88" s="218" t="str">
        <f t="shared" si="695"/>
        <v/>
      </c>
      <c r="CR88" s="218" t="str">
        <f t="shared" si="695"/>
        <v/>
      </c>
      <c r="CS88" s="218" t="str">
        <f t="shared" si="695"/>
        <v/>
      </c>
      <c r="CT88" s="218" t="str">
        <f t="shared" si="695"/>
        <v/>
      </c>
      <c r="CU88" s="218" t="str">
        <f t="shared" si="695"/>
        <v/>
      </c>
      <c r="CV88" s="218" t="str">
        <f t="shared" si="695"/>
        <v/>
      </c>
      <c r="CW88" s="218" t="str">
        <f t="shared" si="695"/>
        <v/>
      </c>
      <c r="CX88" s="218" t="str">
        <f t="shared" si="695"/>
        <v/>
      </c>
      <c r="CY88" s="218" t="str">
        <f t="shared" si="695"/>
        <v/>
      </c>
      <c r="CZ88" s="218" t="str">
        <f t="shared" si="695"/>
        <v/>
      </c>
      <c r="DA88" s="218" t="str">
        <f t="shared" si="695"/>
        <v/>
      </c>
      <c r="DB88" s="218" t="str">
        <f t="shared" si="695"/>
        <v/>
      </c>
      <c r="DC88" s="218" t="str">
        <f t="shared" si="695"/>
        <v/>
      </c>
      <c r="DD88" s="218" t="str">
        <f t="shared" si="695"/>
        <v/>
      </c>
      <c r="DE88" s="218" t="str">
        <f t="shared" si="695"/>
        <v/>
      </c>
      <c r="DF88" s="218" t="str">
        <f t="shared" si="695"/>
        <v/>
      </c>
      <c r="DG88" s="218" t="str">
        <f t="shared" si="695"/>
        <v/>
      </c>
      <c r="DH88" s="218" t="str">
        <f t="shared" si="695"/>
        <v/>
      </c>
      <c r="DI88" s="218" t="str">
        <f t="shared" si="695"/>
        <v/>
      </c>
      <c r="DJ88" s="218" t="str">
        <f t="shared" si="695"/>
        <v/>
      </c>
      <c r="DK88" s="218" t="str">
        <f t="shared" si="695"/>
        <v/>
      </c>
      <c r="DL88" s="218" t="str">
        <f t="shared" si="695"/>
        <v/>
      </c>
      <c r="DM88" s="218" t="str">
        <f t="shared" si="695"/>
        <v/>
      </c>
      <c r="DN88" s="218" t="str">
        <f t="shared" si="695"/>
        <v/>
      </c>
      <c r="DO88" s="218" t="str">
        <f t="shared" si="695"/>
        <v/>
      </c>
      <c r="DP88" s="218" t="str">
        <f t="shared" si="695"/>
        <v/>
      </c>
      <c r="DQ88" s="218" t="str">
        <f t="shared" si="695"/>
        <v/>
      </c>
      <c r="DR88" s="218" t="str">
        <f t="shared" si="695"/>
        <v/>
      </c>
      <c r="DS88" s="218" t="str">
        <f t="shared" si="695"/>
        <v/>
      </c>
      <c r="DT88" s="218" t="str">
        <f t="shared" si="695"/>
        <v/>
      </c>
      <c r="DU88" s="218" t="str">
        <f t="shared" si="695"/>
        <v/>
      </c>
      <c r="DV88" s="218" t="str">
        <f t="shared" ref="DV88:EK88" si="696">IF(SUM(DV246,DV403,DV560,DV717,DV874)=0,"",SUM(DV246,DV403,DV560,DV717,DV874))</f>
        <v/>
      </c>
      <c r="DW88" s="218" t="str">
        <f t="shared" si="696"/>
        <v/>
      </c>
      <c r="DX88" s="218" t="str">
        <f t="shared" si="696"/>
        <v/>
      </c>
      <c r="DY88" s="218" t="str">
        <f t="shared" si="696"/>
        <v/>
      </c>
      <c r="DZ88" s="218" t="str">
        <f t="shared" si="696"/>
        <v/>
      </c>
      <c r="EA88" s="218" t="str">
        <f t="shared" si="696"/>
        <v/>
      </c>
      <c r="EB88" s="218" t="str">
        <f t="shared" si="696"/>
        <v/>
      </c>
      <c r="EC88" s="218" t="str">
        <f t="shared" si="696"/>
        <v/>
      </c>
      <c r="ED88" s="218" t="str">
        <f t="shared" si="696"/>
        <v/>
      </c>
      <c r="EE88" s="218" t="str">
        <f t="shared" si="696"/>
        <v/>
      </c>
      <c r="EF88" s="218" t="str">
        <f t="shared" si="696"/>
        <v/>
      </c>
      <c r="EG88" s="218" t="str">
        <f t="shared" si="696"/>
        <v/>
      </c>
      <c r="EH88" s="218" t="str">
        <f t="shared" si="696"/>
        <v/>
      </c>
      <c r="EI88" s="218" t="str">
        <f t="shared" si="696"/>
        <v/>
      </c>
      <c r="EJ88" s="218" t="str">
        <f t="shared" si="696"/>
        <v/>
      </c>
      <c r="EK88" s="218" t="str">
        <f t="shared" si="696"/>
        <v/>
      </c>
      <c r="EL88" s="218" t="str">
        <f t="shared" ref="EL88:FK88" si="697">IF(SUM(EL246,EL403,EL560,EL717,EL874)=0,"",SUM(EL246,EL403,EL560,EL717,EL874))</f>
        <v/>
      </c>
      <c r="EM88" s="218" t="str">
        <f t="shared" si="697"/>
        <v/>
      </c>
      <c r="EN88" s="218" t="str">
        <f t="shared" si="697"/>
        <v/>
      </c>
      <c r="EO88" s="218" t="str">
        <f t="shared" si="697"/>
        <v/>
      </c>
      <c r="EP88" s="218" t="str">
        <f t="shared" si="697"/>
        <v/>
      </c>
      <c r="EQ88" s="218" t="str">
        <f t="shared" si="697"/>
        <v/>
      </c>
      <c r="ER88" s="218" t="str">
        <f t="shared" si="697"/>
        <v/>
      </c>
      <c r="ES88" s="218" t="str">
        <f t="shared" si="697"/>
        <v/>
      </c>
      <c r="ET88" s="218" t="str">
        <f t="shared" si="697"/>
        <v/>
      </c>
      <c r="EU88" s="218" t="str">
        <f t="shared" si="697"/>
        <v/>
      </c>
      <c r="EV88" s="218" t="str">
        <f t="shared" si="697"/>
        <v/>
      </c>
      <c r="EW88" s="218" t="str">
        <f t="shared" si="697"/>
        <v/>
      </c>
      <c r="EX88" s="218" t="str">
        <f t="shared" si="697"/>
        <v/>
      </c>
      <c r="EY88" s="218" t="str">
        <f t="shared" si="697"/>
        <v/>
      </c>
      <c r="EZ88" s="218" t="str">
        <f t="shared" si="697"/>
        <v/>
      </c>
      <c r="FA88" s="218" t="str">
        <f t="shared" si="697"/>
        <v/>
      </c>
      <c r="FB88" s="218" t="str">
        <f t="shared" si="697"/>
        <v/>
      </c>
      <c r="FC88" s="218" t="str">
        <f t="shared" si="697"/>
        <v/>
      </c>
      <c r="FD88" s="218" t="str">
        <f t="shared" si="697"/>
        <v/>
      </c>
      <c r="FE88" s="218" t="str">
        <f t="shared" si="697"/>
        <v/>
      </c>
      <c r="FF88" s="218" t="str">
        <f t="shared" si="697"/>
        <v/>
      </c>
      <c r="FG88" s="218" t="str">
        <f t="shared" si="697"/>
        <v/>
      </c>
      <c r="FH88" s="218" t="str">
        <f t="shared" si="697"/>
        <v/>
      </c>
      <c r="FI88" s="218" t="str">
        <f t="shared" si="697"/>
        <v/>
      </c>
      <c r="FJ88" s="218" t="str">
        <f t="shared" si="697"/>
        <v/>
      </c>
      <c r="FK88" s="218" t="str">
        <f t="shared" si="697"/>
        <v/>
      </c>
      <c r="FL88" s="218" t="str">
        <f t="shared" ref="FL88:HN88" si="698">IF(SUM(FL246,FL403,FL560,FL717,FL874)=0,"",SUM(FL246,FL403,FL560,FL717,FL874))</f>
        <v/>
      </c>
      <c r="FM88" s="218" t="str">
        <f t="shared" si="698"/>
        <v/>
      </c>
      <c r="FN88" s="218" t="str">
        <f t="shared" si="698"/>
        <v/>
      </c>
      <c r="FO88" s="218" t="str">
        <f t="shared" si="698"/>
        <v/>
      </c>
      <c r="FP88" s="218" t="str">
        <f t="shared" si="698"/>
        <v/>
      </c>
      <c r="FQ88" s="218" t="str">
        <f t="shared" si="698"/>
        <v/>
      </c>
      <c r="FR88" s="218" t="str">
        <f t="shared" si="698"/>
        <v/>
      </c>
      <c r="FS88" s="218" t="str">
        <f t="shared" si="698"/>
        <v/>
      </c>
      <c r="FT88" s="218" t="str">
        <f t="shared" si="698"/>
        <v/>
      </c>
      <c r="FU88" s="218" t="str">
        <f t="shared" si="698"/>
        <v/>
      </c>
      <c r="FV88" s="218" t="str">
        <f t="shared" si="698"/>
        <v/>
      </c>
      <c r="FW88" s="218" t="str">
        <f t="shared" si="698"/>
        <v/>
      </c>
      <c r="FX88" s="218" t="str">
        <f t="shared" si="698"/>
        <v/>
      </c>
      <c r="FY88" s="218" t="str">
        <f t="shared" si="698"/>
        <v/>
      </c>
      <c r="FZ88" s="218" t="str">
        <f t="shared" si="698"/>
        <v/>
      </c>
      <c r="GA88" s="218" t="str">
        <f t="shared" si="698"/>
        <v/>
      </c>
      <c r="GB88" s="218" t="str">
        <f t="shared" si="698"/>
        <v/>
      </c>
      <c r="GC88" s="218" t="str">
        <f t="shared" si="698"/>
        <v/>
      </c>
      <c r="GD88" s="218" t="str">
        <f t="shared" si="698"/>
        <v/>
      </c>
      <c r="GE88" s="218" t="str">
        <f t="shared" si="698"/>
        <v/>
      </c>
      <c r="GF88" s="218" t="str">
        <f t="shared" si="698"/>
        <v/>
      </c>
      <c r="GG88" s="218" t="str">
        <f t="shared" si="698"/>
        <v/>
      </c>
      <c r="GH88" s="218" t="str">
        <f t="shared" si="698"/>
        <v/>
      </c>
      <c r="GI88" s="218" t="str">
        <f t="shared" si="698"/>
        <v/>
      </c>
      <c r="GJ88" s="218" t="str">
        <f t="shared" si="698"/>
        <v/>
      </c>
      <c r="GK88" s="218" t="str">
        <f t="shared" si="698"/>
        <v/>
      </c>
      <c r="GL88" s="218" t="str">
        <f t="shared" si="698"/>
        <v/>
      </c>
      <c r="GM88" s="218" t="str">
        <f t="shared" si="698"/>
        <v/>
      </c>
      <c r="GN88" s="218" t="str">
        <f t="shared" si="698"/>
        <v/>
      </c>
      <c r="GO88" s="218" t="str">
        <f t="shared" si="698"/>
        <v/>
      </c>
      <c r="GP88" s="218" t="str">
        <f t="shared" si="698"/>
        <v/>
      </c>
      <c r="GQ88" s="218" t="str">
        <f t="shared" si="698"/>
        <v/>
      </c>
      <c r="GR88" s="218" t="str">
        <f t="shared" si="698"/>
        <v/>
      </c>
      <c r="GS88" s="218" t="str">
        <f t="shared" si="698"/>
        <v/>
      </c>
      <c r="GT88" s="218" t="str">
        <f t="shared" si="698"/>
        <v/>
      </c>
      <c r="GU88" s="218" t="str">
        <f t="shared" si="698"/>
        <v/>
      </c>
      <c r="GV88" s="218" t="str">
        <f t="shared" si="698"/>
        <v/>
      </c>
      <c r="GW88" s="218" t="str">
        <f t="shared" si="698"/>
        <v/>
      </c>
      <c r="GX88" s="218" t="str">
        <f t="shared" si="698"/>
        <v/>
      </c>
      <c r="GY88" s="218" t="str">
        <f t="shared" si="698"/>
        <v/>
      </c>
      <c r="GZ88" s="218" t="str">
        <f t="shared" si="698"/>
        <v/>
      </c>
      <c r="HA88" s="218" t="str">
        <f t="shared" si="698"/>
        <v/>
      </c>
      <c r="HB88" s="218" t="str">
        <f t="shared" si="698"/>
        <v/>
      </c>
      <c r="HC88" s="218" t="str">
        <f t="shared" si="698"/>
        <v/>
      </c>
      <c r="HD88" s="218" t="str">
        <f t="shared" si="698"/>
        <v/>
      </c>
      <c r="HE88" s="218" t="str">
        <f t="shared" si="698"/>
        <v/>
      </c>
      <c r="HF88" s="218" t="str">
        <f t="shared" si="698"/>
        <v/>
      </c>
      <c r="HG88" s="218" t="str">
        <f t="shared" si="698"/>
        <v/>
      </c>
      <c r="HH88" s="218" t="str">
        <f t="shared" si="698"/>
        <v/>
      </c>
      <c r="HI88" s="218" t="str">
        <f t="shared" si="698"/>
        <v/>
      </c>
      <c r="HJ88" s="218" t="str">
        <f t="shared" si="698"/>
        <v/>
      </c>
      <c r="HK88" s="218" t="str">
        <f t="shared" si="698"/>
        <v/>
      </c>
      <c r="HL88" s="218" t="str">
        <f t="shared" si="698"/>
        <v/>
      </c>
      <c r="HM88" s="218" t="str">
        <f t="shared" si="698"/>
        <v/>
      </c>
      <c r="HN88" s="218" t="str">
        <f t="shared" si="698"/>
        <v/>
      </c>
      <c r="HO88" s="218" t="str">
        <f t="shared" ref="HO88:HQ88" si="699">IF(SUM(HO246,HO403,HO560,HO717,HO874)=0,"",SUM(HO246,HO403,HO560,HO717,HO874))</f>
        <v/>
      </c>
      <c r="HP88" s="218" t="str">
        <f t="shared" si="699"/>
        <v/>
      </c>
      <c r="HQ88" s="218" t="str">
        <f t="shared" si="699"/>
        <v/>
      </c>
    </row>
    <row r="89" spans="1:225" s="73" customFormat="1" ht="18" hidden="1" customHeight="1" x14ac:dyDescent="0.25">
      <c r="A89" s="223" t="str">
        <f t="shared" ref="A89:B89" si="700">IF(A247="","",A247)</f>
        <v/>
      </c>
      <c r="B89" s="173" t="str">
        <f t="shared" si="700"/>
        <v/>
      </c>
      <c r="C89" s="218">
        <f t="shared" si="601"/>
        <v>0</v>
      </c>
      <c r="D89" s="218">
        <f t="shared" si="552"/>
        <v>0</v>
      </c>
      <c r="E89" s="219">
        <f t="shared" ref="E89:F89" si="701">IFERROR(AVERAGE(E247,E404,E561,E718,E875),"")</f>
        <v>0</v>
      </c>
      <c r="F89" s="219">
        <f t="shared" si="701"/>
        <v>0</v>
      </c>
      <c r="G89" s="176" t="str">
        <f t="shared" si="675"/>
        <v/>
      </c>
      <c r="H89" s="176" t="str">
        <f t="shared" si="675"/>
        <v/>
      </c>
      <c r="I89" s="226" t="str">
        <f t="shared" si="675"/>
        <v/>
      </c>
      <c r="J89" s="226" t="str">
        <f t="shared" si="675"/>
        <v/>
      </c>
      <c r="K89" s="227" t="str">
        <f t="shared" si="676"/>
        <v/>
      </c>
      <c r="L89" s="227">
        <f t="shared" si="676"/>
        <v>1</v>
      </c>
      <c r="M89" s="226" t="str">
        <f t="shared" si="677"/>
        <v/>
      </c>
      <c r="N89" s="226" t="str">
        <f t="shared" si="677"/>
        <v/>
      </c>
      <c r="O89" s="491"/>
      <c r="P89" s="218" t="str">
        <f t="shared" ref="P89:BI89" si="702">IF(SUM(P247,P404,P561,P718,P875)=0,"",SUM(P247,P404,P561,P718,P875))</f>
        <v/>
      </c>
      <c r="Q89" s="218" t="str">
        <f t="shared" si="702"/>
        <v/>
      </c>
      <c r="R89" s="218" t="str">
        <f t="shared" si="702"/>
        <v/>
      </c>
      <c r="S89" s="218" t="str">
        <f t="shared" si="702"/>
        <v/>
      </c>
      <c r="T89" s="218" t="str">
        <f t="shared" si="702"/>
        <v/>
      </c>
      <c r="U89" s="218" t="str">
        <f t="shared" si="702"/>
        <v/>
      </c>
      <c r="V89" s="218" t="str">
        <f t="shared" si="702"/>
        <v/>
      </c>
      <c r="W89" s="218" t="str">
        <f t="shared" si="702"/>
        <v/>
      </c>
      <c r="X89" s="218" t="str">
        <f t="shared" si="702"/>
        <v/>
      </c>
      <c r="Y89" s="218" t="str">
        <f t="shared" si="702"/>
        <v/>
      </c>
      <c r="Z89" s="218" t="str">
        <f t="shared" si="702"/>
        <v/>
      </c>
      <c r="AA89" s="218" t="str">
        <f t="shared" si="702"/>
        <v/>
      </c>
      <c r="AB89" s="218" t="str">
        <f t="shared" si="702"/>
        <v/>
      </c>
      <c r="AC89" s="218" t="str">
        <f t="shared" si="702"/>
        <v/>
      </c>
      <c r="AD89" s="218" t="str">
        <f t="shared" si="702"/>
        <v/>
      </c>
      <c r="AE89" s="218" t="str">
        <f t="shared" si="702"/>
        <v/>
      </c>
      <c r="AF89" s="218" t="str">
        <f t="shared" si="702"/>
        <v/>
      </c>
      <c r="AG89" s="218" t="str">
        <f t="shared" si="702"/>
        <v/>
      </c>
      <c r="AH89" s="218" t="str">
        <f t="shared" si="702"/>
        <v/>
      </c>
      <c r="AI89" s="218" t="str">
        <f t="shared" si="702"/>
        <v/>
      </c>
      <c r="AJ89" s="218" t="str">
        <f t="shared" si="702"/>
        <v/>
      </c>
      <c r="AK89" s="218" t="str">
        <f t="shared" si="702"/>
        <v/>
      </c>
      <c r="AL89" s="218" t="str">
        <f t="shared" si="702"/>
        <v/>
      </c>
      <c r="AM89" s="218" t="str">
        <f t="shared" si="702"/>
        <v/>
      </c>
      <c r="AN89" s="218" t="str">
        <f t="shared" si="702"/>
        <v/>
      </c>
      <c r="AO89" s="218" t="str">
        <f t="shared" si="702"/>
        <v/>
      </c>
      <c r="AP89" s="218" t="str">
        <f t="shared" si="702"/>
        <v/>
      </c>
      <c r="AQ89" s="218" t="str">
        <f t="shared" si="702"/>
        <v/>
      </c>
      <c r="AR89" s="218" t="str">
        <f t="shared" si="702"/>
        <v/>
      </c>
      <c r="AS89" s="218" t="str">
        <f t="shared" si="702"/>
        <v/>
      </c>
      <c r="AT89" s="218" t="str">
        <f t="shared" si="702"/>
        <v/>
      </c>
      <c r="AU89" s="218" t="str">
        <f t="shared" si="702"/>
        <v/>
      </c>
      <c r="AV89" s="218" t="str">
        <f t="shared" si="702"/>
        <v/>
      </c>
      <c r="AW89" s="218" t="str">
        <f t="shared" si="702"/>
        <v/>
      </c>
      <c r="AX89" s="218" t="str">
        <f t="shared" si="702"/>
        <v/>
      </c>
      <c r="AY89" s="218" t="str">
        <f t="shared" si="702"/>
        <v/>
      </c>
      <c r="AZ89" s="218" t="str">
        <f t="shared" si="702"/>
        <v/>
      </c>
      <c r="BA89" s="218" t="str">
        <f t="shared" si="702"/>
        <v/>
      </c>
      <c r="BB89" s="218" t="str">
        <f t="shared" si="702"/>
        <v/>
      </c>
      <c r="BC89" s="218" t="str">
        <f t="shared" si="702"/>
        <v/>
      </c>
      <c r="BD89" s="218" t="str">
        <f t="shared" si="702"/>
        <v/>
      </c>
      <c r="BE89" s="218" t="str">
        <f t="shared" si="702"/>
        <v/>
      </c>
      <c r="BF89" s="218" t="str">
        <f t="shared" si="702"/>
        <v/>
      </c>
      <c r="BG89" s="218" t="str">
        <f t="shared" si="702"/>
        <v/>
      </c>
      <c r="BH89" s="218" t="str">
        <f t="shared" si="702"/>
        <v/>
      </c>
      <c r="BI89" s="218" t="str">
        <f t="shared" si="702"/>
        <v/>
      </c>
      <c r="BJ89" s="218" t="str">
        <f t="shared" ref="BJ89:DU89" si="703">IF(SUM(BJ247,BJ404,BJ561,BJ718,BJ875)=0,"",SUM(BJ247,BJ404,BJ561,BJ718,BJ875))</f>
        <v/>
      </c>
      <c r="BK89" s="218" t="str">
        <f t="shared" si="703"/>
        <v/>
      </c>
      <c r="BL89" s="218" t="str">
        <f t="shared" si="703"/>
        <v/>
      </c>
      <c r="BM89" s="218" t="str">
        <f t="shared" si="703"/>
        <v/>
      </c>
      <c r="BN89" s="218" t="str">
        <f t="shared" si="703"/>
        <v/>
      </c>
      <c r="BO89" s="218" t="str">
        <f t="shared" si="703"/>
        <v/>
      </c>
      <c r="BP89" s="218" t="str">
        <f t="shared" si="703"/>
        <v/>
      </c>
      <c r="BQ89" s="218" t="str">
        <f t="shared" si="703"/>
        <v/>
      </c>
      <c r="BR89" s="218" t="str">
        <f t="shared" si="703"/>
        <v/>
      </c>
      <c r="BS89" s="218" t="str">
        <f t="shared" si="703"/>
        <v/>
      </c>
      <c r="BT89" s="218" t="str">
        <f t="shared" si="703"/>
        <v/>
      </c>
      <c r="BU89" s="218" t="str">
        <f t="shared" si="703"/>
        <v/>
      </c>
      <c r="BV89" s="218" t="str">
        <f t="shared" si="703"/>
        <v/>
      </c>
      <c r="BW89" s="218" t="str">
        <f t="shared" si="703"/>
        <v/>
      </c>
      <c r="BX89" s="218" t="str">
        <f t="shared" si="703"/>
        <v/>
      </c>
      <c r="BY89" s="218" t="str">
        <f t="shared" si="703"/>
        <v/>
      </c>
      <c r="BZ89" s="218" t="str">
        <f t="shared" si="703"/>
        <v/>
      </c>
      <c r="CA89" s="218" t="str">
        <f t="shared" si="703"/>
        <v/>
      </c>
      <c r="CB89" s="218" t="str">
        <f t="shared" si="703"/>
        <v/>
      </c>
      <c r="CC89" s="218" t="str">
        <f t="shared" si="703"/>
        <v/>
      </c>
      <c r="CD89" s="218" t="str">
        <f t="shared" si="703"/>
        <v/>
      </c>
      <c r="CE89" s="218" t="str">
        <f t="shared" si="703"/>
        <v/>
      </c>
      <c r="CF89" s="218" t="str">
        <f t="shared" si="703"/>
        <v/>
      </c>
      <c r="CG89" s="218" t="str">
        <f t="shared" si="703"/>
        <v/>
      </c>
      <c r="CH89" s="218" t="str">
        <f t="shared" si="703"/>
        <v/>
      </c>
      <c r="CI89" s="218" t="str">
        <f t="shared" si="703"/>
        <v/>
      </c>
      <c r="CJ89" s="218" t="str">
        <f t="shared" si="703"/>
        <v/>
      </c>
      <c r="CK89" s="218" t="str">
        <f t="shared" si="703"/>
        <v/>
      </c>
      <c r="CL89" s="218" t="str">
        <f t="shared" si="703"/>
        <v/>
      </c>
      <c r="CM89" s="218" t="str">
        <f t="shared" si="703"/>
        <v/>
      </c>
      <c r="CN89" s="218" t="str">
        <f t="shared" si="703"/>
        <v/>
      </c>
      <c r="CO89" s="218" t="str">
        <f t="shared" si="703"/>
        <v/>
      </c>
      <c r="CP89" s="218" t="str">
        <f t="shared" si="703"/>
        <v/>
      </c>
      <c r="CQ89" s="218" t="str">
        <f t="shared" si="703"/>
        <v/>
      </c>
      <c r="CR89" s="218" t="str">
        <f t="shared" si="703"/>
        <v/>
      </c>
      <c r="CS89" s="218" t="str">
        <f t="shared" si="703"/>
        <v/>
      </c>
      <c r="CT89" s="218" t="str">
        <f t="shared" si="703"/>
        <v/>
      </c>
      <c r="CU89" s="218" t="str">
        <f t="shared" si="703"/>
        <v/>
      </c>
      <c r="CV89" s="218" t="str">
        <f t="shared" si="703"/>
        <v/>
      </c>
      <c r="CW89" s="218" t="str">
        <f t="shared" si="703"/>
        <v/>
      </c>
      <c r="CX89" s="218" t="str">
        <f t="shared" si="703"/>
        <v/>
      </c>
      <c r="CY89" s="218" t="str">
        <f t="shared" si="703"/>
        <v/>
      </c>
      <c r="CZ89" s="218" t="str">
        <f t="shared" si="703"/>
        <v/>
      </c>
      <c r="DA89" s="218" t="str">
        <f t="shared" si="703"/>
        <v/>
      </c>
      <c r="DB89" s="218" t="str">
        <f t="shared" si="703"/>
        <v/>
      </c>
      <c r="DC89" s="218" t="str">
        <f t="shared" si="703"/>
        <v/>
      </c>
      <c r="DD89" s="218" t="str">
        <f t="shared" si="703"/>
        <v/>
      </c>
      <c r="DE89" s="218" t="str">
        <f t="shared" si="703"/>
        <v/>
      </c>
      <c r="DF89" s="218" t="str">
        <f t="shared" si="703"/>
        <v/>
      </c>
      <c r="DG89" s="218" t="str">
        <f t="shared" si="703"/>
        <v/>
      </c>
      <c r="DH89" s="218" t="str">
        <f t="shared" si="703"/>
        <v/>
      </c>
      <c r="DI89" s="218" t="str">
        <f t="shared" si="703"/>
        <v/>
      </c>
      <c r="DJ89" s="218" t="str">
        <f t="shared" si="703"/>
        <v/>
      </c>
      <c r="DK89" s="218" t="str">
        <f t="shared" si="703"/>
        <v/>
      </c>
      <c r="DL89" s="218" t="str">
        <f t="shared" si="703"/>
        <v/>
      </c>
      <c r="DM89" s="218" t="str">
        <f t="shared" si="703"/>
        <v/>
      </c>
      <c r="DN89" s="218" t="str">
        <f t="shared" si="703"/>
        <v/>
      </c>
      <c r="DO89" s="218" t="str">
        <f t="shared" si="703"/>
        <v/>
      </c>
      <c r="DP89" s="218" t="str">
        <f t="shared" si="703"/>
        <v/>
      </c>
      <c r="DQ89" s="218" t="str">
        <f t="shared" si="703"/>
        <v/>
      </c>
      <c r="DR89" s="218" t="str">
        <f t="shared" si="703"/>
        <v/>
      </c>
      <c r="DS89" s="218" t="str">
        <f t="shared" si="703"/>
        <v/>
      </c>
      <c r="DT89" s="218" t="str">
        <f t="shared" si="703"/>
        <v/>
      </c>
      <c r="DU89" s="218" t="str">
        <f t="shared" si="703"/>
        <v/>
      </c>
      <c r="DV89" s="218" t="str">
        <f t="shared" ref="DV89:EK89" si="704">IF(SUM(DV247,DV404,DV561,DV718,DV875)=0,"",SUM(DV247,DV404,DV561,DV718,DV875))</f>
        <v/>
      </c>
      <c r="DW89" s="218" t="str">
        <f t="shared" si="704"/>
        <v/>
      </c>
      <c r="DX89" s="218" t="str">
        <f t="shared" si="704"/>
        <v/>
      </c>
      <c r="DY89" s="218" t="str">
        <f t="shared" si="704"/>
        <v/>
      </c>
      <c r="DZ89" s="218" t="str">
        <f t="shared" si="704"/>
        <v/>
      </c>
      <c r="EA89" s="218" t="str">
        <f t="shared" si="704"/>
        <v/>
      </c>
      <c r="EB89" s="218" t="str">
        <f t="shared" si="704"/>
        <v/>
      </c>
      <c r="EC89" s="218" t="str">
        <f t="shared" si="704"/>
        <v/>
      </c>
      <c r="ED89" s="218" t="str">
        <f t="shared" si="704"/>
        <v/>
      </c>
      <c r="EE89" s="218" t="str">
        <f t="shared" si="704"/>
        <v/>
      </c>
      <c r="EF89" s="218" t="str">
        <f t="shared" si="704"/>
        <v/>
      </c>
      <c r="EG89" s="218" t="str">
        <f t="shared" si="704"/>
        <v/>
      </c>
      <c r="EH89" s="218" t="str">
        <f t="shared" si="704"/>
        <v/>
      </c>
      <c r="EI89" s="218" t="str">
        <f t="shared" si="704"/>
        <v/>
      </c>
      <c r="EJ89" s="218" t="str">
        <f t="shared" si="704"/>
        <v/>
      </c>
      <c r="EK89" s="218" t="str">
        <f t="shared" si="704"/>
        <v/>
      </c>
      <c r="EL89" s="218" t="str">
        <f t="shared" ref="EL89:FK89" si="705">IF(SUM(EL247,EL404,EL561,EL718,EL875)=0,"",SUM(EL247,EL404,EL561,EL718,EL875))</f>
        <v/>
      </c>
      <c r="EM89" s="218" t="str">
        <f t="shared" si="705"/>
        <v/>
      </c>
      <c r="EN89" s="218" t="str">
        <f t="shared" si="705"/>
        <v/>
      </c>
      <c r="EO89" s="218" t="str">
        <f t="shared" si="705"/>
        <v/>
      </c>
      <c r="EP89" s="218" t="str">
        <f t="shared" si="705"/>
        <v/>
      </c>
      <c r="EQ89" s="218" t="str">
        <f t="shared" si="705"/>
        <v/>
      </c>
      <c r="ER89" s="218" t="str">
        <f t="shared" si="705"/>
        <v/>
      </c>
      <c r="ES89" s="218" t="str">
        <f t="shared" si="705"/>
        <v/>
      </c>
      <c r="ET89" s="218" t="str">
        <f t="shared" si="705"/>
        <v/>
      </c>
      <c r="EU89" s="218" t="str">
        <f t="shared" si="705"/>
        <v/>
      </c>
      <c r="EV89" s="218" t="str">
        <f t="shared" si="705"/>
        <v/>
      </c>
      <c r="EW89" s="218" t="str">
        <f t="shared" si="705"/>
        <v/>
      </c>
      <c r="EX89" s="218" t="str">
        <f t="shared" si="705"/>
        <v/>
      </c>
      <c r="EY89" s="218" t="str">
        <f t="shared" si="705"/>
        <v/>
      </c>
      <c r="EZ89" s="218" t="str">
        <f t="shared" si="705"/>
        <v/>
      </c>
      <c r="FA89" s="218" t="str">
        <f t="shared" si="705"/>
        <v/>
      </c>
      <c r="FB89" s="218" t="str">
        <f t="shared" si="705"/>
        <v/>
      </c>
      <c r="FC89" s="218" t="str">
        <f t="shared" si="705"/>
        <v/>
      </c>
      <c r="FD89" s="218" t="str">
        <f t="shared" si="705"/>
        <v/>
      </c>
      <c r="FE89" s="218" t="str">
        <f t="shared" si="705"/>
        <v/>
      </c>
      <c r="FF89" s="218" t="str">
        <f t="shared" si="705"/>
        <v/>
      </c>
      <c r="FG89" s="218" t="str">
        <f t="shared" si="705"/>
        <v/>
      </c>
      <c r="FH89" s="218" t="str">
        <f t="shared" si="705"/>
        <v/>
      </c>
      <c r="FI89" s="218" t="str">
        <f t="shared" si="705"/>
        <v/>
      </c>
      <c r="FJ89" s="218" t="str">
        <f t="shared" si="705"/>
        <v/>
      </c>
      <c r="FK89" s="218" t="str">
        <f t="shared" si="705"/>
        <v/>
      </c>
      <c r="FL89" s="218" t="str">
        <f t="shared" ref="FL89:HN89" si="706">IF(SUM(FL247,FL404,FL561,FL718,FL875)=0,"",SUM(FL247,FL404,FL561,FL718,FL875))</f>
        <v/>
      </c>
      <c r="FM89" s="218" t="str">
        <f t="shared" si="706"/>
        <v/>
      </c>
      <c r="FN89" s="218" t="str">
        <f t="shared" si="706"/>
        <v/>
      </c>
      <c r="FO89" s="218" t="str">
        <f t="shared" si="706"/>
        <v/>
      </c>
      <c r="FP89" s="218" t="str">
        <f t="shared" si="706"/>
        <v/>
      </c>
      <c r="FQ89" s="218" t="str">
        <f t="shared" si="706"/>
        <v/>
      </c>
      <c r="FR89" s="218" t="str">
        <f t="shared" si="706"/>
        <v/>
      </c>
      <c r="FS89" s="218" t="str">
        <f t="shared" si="706"/>
        <v/>
      </c>
      <c r="FT89" s="218" t="str">
        <f t="shared" si="706"/>
        <v/>
      </c>
      <c r="FU89" s="218" t="str">
        <f t="shared" si="706"/>
        <v/>
      </c>
      <c r="FV89" s="218" t="str">
        <f t="shared" si="706"/>
        <v/>
      </c>
      <c r="FW89" s="218" t="str">
        <f t="shared" si="706"/>
        <v/>
      </c>
      <c r="FX89" s="218" t="str">
        <f t="shared" si="706"/>
        <v/>
      </c>
      <c r="FY89" s="218" t="str">
        <f t="shared" si="706"/>
        <v/>
      </c>
      <c r="FZ89" s="218" t="str">
        <f t="shared" si="706"/>
        <v/>
      </c>
      <c r="GA89" s="218" t="str">
        <f t="shared" si="706"/>
        <v/>
      </c>
      <c r="GB89" s="218" t="str">
        <f t="shared" si="706"/>
        <v/>
      </c>
      <c r="GC89" s="218" t="str">
        <f t="shared" si="706"/>
        <v/>
      </c>
      <c r="GD89" s="218" t="str">
        <f t="shared" si="706"/>
        <v/>
      </c>
      <c r="GE89" s="218" t="str">
        <f t="shared" si="706"/>
        <v/>
      </c>
      <c r="GF89" s="218" t="str">
        <f t="shared" si="706"/>
        <v/>
      </c>
      <c r="GG89" s="218" t="str">
        <f t="shared" si="706"/>
        <v/>
      </c>
      <c r="GH89" s="218" t="str">
        <f t="shared" si="706"/>
        <v/>
      </c>
      <c r="GI89" s="218" t="str">
        <f t="shared" si="706"/>
        <v/>
      </c>
      <c r="GJ89" s="218" t="str">
        <f t="shared" si="706"/>
        <v/>
      </c>
      <c r="GK89" s="218" t="str">
        <f t="shared" si="706"/>
        <v/>
      </c>
      <c r="GL89" s="218" t="str">
        <f t="shared" si="706"/>
        <v/>
      </c>
      <c r="GM89" s="218" t="str">
        <f t="shared" si="706"/>
        <v/>
      </c>
      <c r="GN89" s="218" t="str">
        <f t="shared" si="706"/>
        <v/>
      </c>
      <c r="GO89" s="218" t="str">
        <f t="shared" si="706"/>
        <v/>
      </c>
      <c r="GP89" s="218" t="str">
        <f t="shared" si="706"/>
        <v/>
      </c>
      <c r="GQ89" s="218" t="str">
        <f t="shared" si="706"/>
        <v/>
      </c>
      <c r="GR89" s="218" t="str">
        <f t="shared" si="706"/>
        <v/>
      </c>
      <c r="GS89" s="218" t="str">
        <f t="shared" si="706"/>
        <v/>
      </c>
      <c r="GT89" s="218" t="str">
        <f t="shared" si="706"/>
        <v/>
      </c>
      <c r="GU89" s="218" t="str">
        <f t="shared" si="706"/>
        <v/>
      </c>
      <c r="GV89" s="218" t="str">
        <f t="shared" si="706"/>
        <v/>
      </c>
      <c r="GW89" s="218" t="str">
        <f t="shared" si="706"/>
        <v/>
      </c>
      <c r="GX89" s="218" t="str">
        <f t="shared" si="706"/>
        <v/>
      </c>
      <c r="GY89" s="218" t="str">
        <f t="shared" si="706"/>
        <v/>
      </c>
      <c r="GZ89" s="218" t="str">
        <f t="shared" si="706"/>
        <v/>
      </c>
      <c r="HA89" s="218" t="str">
        <f t="shared" si="706"/>
        <v/>
      </c>
      <c r="HB89" s="218" t="str">
        <f t="shared" si="706"/>
        <v/>
      </c>
      <c r="HC89" s="218" t="str">
        <f t="shared" si="706"/>
        <v/>
      </c>
      <c r="HD89" s="218" t="str">
        <f t="shared" si="706"/>
        <v/>
      </c>
      <c r="HE89" s="218" t="str">
        <f t="shared" si="706"/>
        <v/>
      </c>
      <c r="HF89" s="218" t="str">
        <f t="shared" si="706"/>
        <v/>
      </c>
      <c r="HG89" s="218" t="str">
        <f t="shared" si="706"/>
        <v/>
      </c>
      <c r="HH89" s="218" t="str">
        <f t="shared" si="706"/>
        <v/>
      </c>
      <c r="HI89" s="218" t="str">
        <f t="shared" si="706"/>
        <v/>
      </c>
      <c r="HJ89" s="218" t="str">
        <f t="shared" si="706"/>
        <v/>
      </c>
      <c r="HK89" s="218" t="str">
        <f t="shared" si="706"/>
        <v/>
      </c>
      <c r="HL89" s="218" t="str">
        <f t="shared" si="706"/>
        <v/>
      </c>
      <c r="HM89" s="218" t="str">
        <f t="shared" si="706"/>
        <v/>
      </c>
      <c r="HN89" s="218" t="str">
        <f t="shared" si="706"/>
        <v/>
      </c>
      <c r="HO89" s="218" t="str">
        <f t="shared" ref="HO89:HQ89" si="707">IF(SUM(HO247,HO404,HO561,HO718,HO875)=0,"",SUM(HO247,HO404,HO561,HO718,HO875))</f>
        <v/>
      </c>
      <c r="HP89" s="218" t="str">
        <f t="shared" si="707"/>
        <v/>
      </c>
      <c r="HQ89" s="218" t="str">
        <f t="shared" si="707"/>
        <v/>
      </c>
    </row>
    <row r="90" spans="1:225" s="73" customFormat="1" ht="18" hidden="1" customHeight="1" x14ac:dyDescent="0.25">
      <c r="A90" s="223" t="str">
        <f t="shared" ref="A90:B90" si="708">IF(A248="","",A248)</f>
        <v/>
      </c>
      <c r="B90" s="173" t="str">
        <f t="shared" si="708"/>
        <v/>
      </c>
      <c r="C90" s="218">
        <f t="shared" si="601"/>
        <v>0</v>
      </c>
      <c r="D90" s="218">
        <f t="shared" si="552"/>
        <v>0</v>
      </c>
      <c r="E90" s="219">
        <f t="shared" ref="E90:F90" si="709">IFERROR(AVERAGE(E248,E405,E562,E719,E876),"")</f>
        <v>0</v>
      </c>
      <c r="F90" s="219">
        <f t="shared" si="709"/>
        <v>0</v>
      </c>
      <c r="G90" s="176" t="str">
        <f t="shared" si="675"/>
        <v/>
      </c>
      <c r="H90" s="176" t="str">
        <f t="shared" si="675"/>
        <v/>
      </c>
      <c r="I90" s="226" t="str">
        <f t="shared" si="675"/>
        <v/>
      </c>
      <c r="J90" s="226" t="str">
        <f t="shared" si="675"/>
        <v/>
      </c>
      <c r="K90" s="227" t="str">
        <f t="shared" si="676"/>
        <v/>
      </c>
      <c r="L90" s="227">
        <f t="shared" si="676"/>
        <v>1</v>
      </c>
      <c r="M90" s="226" t="str">
        <f t="shared" si="677"/>
        <v/>
      </c>
      <c r="N90" s="226" t="str">
        <f t="shared" si="677"/>
        <v/>
      </c>
      <c r="O90" s="491"/>
      <c r="P90" s="218" t="str">
        <f t="shared" ref="P90:BI90" si="710">IF(SUM(P248,P405,P562,P719,P876)=0,"",SUM(P248,P405,P562,P719,P876))</f>
        <v/>
      </c>
      <c r="Q90" s="218" t="str">
        <f t="shared" si="710"/>
        <v/>
      </c>
      <c r="R90" s="218" t="str">
        <f t="shared" si="710"/>
        <v/>
      </c>
      <c r="S90" s="218" t="str">
        <f t="shared" si="710"/>
        <v/>
      </c>
      <c r="T90" s="218" t="str">
        <f t="shared" si="710"/>
        <v/>
      </c>
      <c r="U90" s="218" t="str">
        <f t="shared" si="710"/>
        <v/>
      </c>
      <c r="V90" s="218" t="str">
        <f t="shared" si="710"/>
        <v/>
      </c>
      <c r="W90" s="218" t="str">
        <f t="shared" si="710"/>
        <v/>
      </c>
      <c r="X90" s="218" t="str">
        <f t="shared" si="710"/>
        <v/>
      </c>
      <c r="Y90" s="218" t="str">
        <f t="shared" si="710"/>
        <v/>
      </c>
      <c r="Z90" s="218" t="str">
        <f t="shared" si="710"/>
        <v/>
      </c>
      <c r="AA90" s="218" t="str">
        <f t="shared" si="710"/>
        <v/>
      </c>
      <c r="AB90" s="218" t="str">
        <f t="shared" si="710"/>
        <v/>
      </c>
      <c r="AC90" s="218" t="str">
        <f t="shared" si="710"/>
        <v/>
      </c>
      <c r="AD90" s="218" t="str">
        <f t="shared" si="710"/>
        <v/>
      </c>
      <c r="AE90" s="218" t="str">
        <f t="shared" si="710"/>
        <v/>
      </c>
      <c r="AF90" s="218" t="str">
        <f t="shared" si="710"/>
        <v/>
      </c>
      <c r="AG90" s="218" t="str">
        <f t="shared" si="710"/>
        <v/>
      </c>
      <c r="AH90" s="218" t="str">
        <f t="shared" si="710"/>
        <v/>
      </c>
      <c r="AI90" s="218" t="str">
        <f t="shared" si="710"/>
        <v/>
      </c>
      <c r="AJ90" s="218" t="str">
        <f t="shared" si="710"/>
        <v/>
      </c>
      <c r="AK90" s="218" t="str">
        <f t="shared" si="710"/>
        <v/>
      </c>
      <c r="AL90" s="218" t="str">
        <f t="shared" si="710"/>
        <v/>
      </c>
      <c r="AM90" s="218" t="str">
        <f t="shared" si="710"/>
        <v/>
      </c>
      <c r="AN90" s="218" t="str">
        <f t="shared" si="710"/>
        <v/>
      </c>
      <c r="AO90" s="218" t="str">
        <f t="shared" si="710"/>
        <v/>
      </c>
      <c r="AP90" s="218" t="str">
        <f t="shared" si="710"/>
        <v/>
      </c>
      <c r="AQ90" s="218" t="str">
        <f t="shared" si="710"/>
        <v/>
      </c>
      <c r="AR90" s="218" t="str">
        <f t="shared" si="710"/>
        <v/>
      </c>
      <c r="AS90" s="218" t="str">
        <f t="shared" si="710"/>
        <v/>
      </c>
      <c r="AT90" s="218" t="str">
        <f t="shared" si="710"/>
        <v/>
      </c>
      <c r="AU90" s="218" t="str">
        <f t="shared" si="710"/>
        <v/>
      </c>
      <c r="AV90" s="218" t="str">
        <f t="shared" si="710"/>
        <v/>
      </c>
      <c r="AW90" s="218" t="str">
        <f t="shared" si="710"/>
        <v/>
      </c>
      <c r="AX90" s="218" t="str">
        <f t="shared" si="710"/>
        <v/>
      </c>
      <c r="AY90" s="218" t="str">
        <f t="shared" si="710"/>
        <v/>
      </c>
      <c r="AZ90" s="218" t="str">
        <f t="shared" si="710"/>
        <v/>
      </c>
      <c r="BA90" s="218" t="str">
        <f t="shared" si="710"/>
        <v/>
      </c>
      <c r="BB90" s="218" t="str">
        <f t="shared" si="710"/>
        <v/>
      </c>
      <c r="BC90" s="218" t="str">
        <f t="shared" si="710"/>
        <v/>
      </c>
      <c r="BD90" s="218" t="str">
        <f t="shared" si="710"/>
        <v/>
      </c>
      <c r="BE90" s="218" t="str">
        <f t="shared" si="710"/>
        <v/>
      </c>
      <c r="BF90" s="218" t="str">
        <f t="shared" si="710"/>
        <v/>
      </c>
      <c r="BG90" s="218" t="str">
        <f t="shared" si="710"/>
        <v/>
      </c>
      <c r="BH90" s="218" t="str">
        <f t="shared" si="710"/>
        <v/>
      </c>
      <c r="BI90" s="218" t="str">
        <f t="shared" si="710"/>
        <v/>
      </c>
      <c r="BJ90" s="218" t="str">
        <f t="shared" ref="BJ90:DU90" si="711">IF(SUM(BJ248,BJ405,BJ562,BJ719,BJ876)=0,"",SUM(BJ248,BJ405,BJ562,BJ719,BJ876))</f>
        <v/>
      </c>
      <c r="BK90" s="218" t="str">
        <f t="shared" si="711"/>
        <v/>
      </c>
      <c r="BL90" s="218" t="str">
        <f t="shared" si="711"/>
        <v/>
      </c>
      <c r="BM90" s="218" t="str">
        <f t="shared" si="711"/>
        <v/>
      </c>
      <c r="BN90" s="218" t="str">
        <f t="shared" si="711"/>
        <v/>
      </c>
      <c r="BO90" s="218" t="str">
        <f t="shared" si="711"/>
        <v/>
      </c>
      <c r="BP90" s="218" t="str">
        <f t="shared" si="711"/>
        <v/>
      </c>
      <c r="BQ90" s="218" t="str">
        <f t="shared" si="711"/>
        <v/>
      </c>
      <c r="BR90" s="218" t="str">
        <f t="shared" si="711"/>
        <v/>
      </c>
      <c r="BS90" s="218" t="str">
        <f t="shared" si="711"/>
        <v/>
      </c>
      <c r="BT90" s="218" t="str">
        <f t="shared" si="711"/>
        <v/>
      </c>
      <c r="BU90" s="218" t="str">
        <f t="shared" si="711"/>
        <v/>
      </c>
      <c r="BV90" s="218" t="str">
        <f t="shared" si="711"/>
        <v/>
      </c>
      <c r="BW90" s="218" t="str">
        <f t="shared" si="711"/>
        <v/>
      </c>
      <c r="BX90" s="218" t="str">
        <f t="shared" si="711"/>
        <v/>
      </c>
      <c r="BY90" s="218" t="str">
        <f t="shared" si="711"/>
        <v/>
      </c>
      <c r="BZ90" s="218" t="str">
        <f t="shared" si="711"/>
        <v/>
      </c>
      <c r="CA90" s="218" t="str">
        <f t="shared" si="711"/>
        <v/>
      </c>
      <c r="CB90" s="218" t="str">
        <f t="shared" si="711"/>
        <v/>
      </c>
      <c r="CC90" s="218" t="str">
        <f t="shared" si="711"/>
        <v/>
      </c>
      <c r="CD90" s="218" t="str">
        <f t="shared" si="711"/>
        <v/>
      </c>
      <c r="CE90" s="218" t="str">
        <f t="shared" si="711"/>
        <v/>
      </c>
      <c r="CF90" s="218" t="str">
        <f t="shared" si="711"/>
        <v/>
      </c>
      <c r="CG90" s="218" t="str">
        <f t="shared" si="711"/>
        <v/>
      </c>
      <c r="CH90" s="218" t="str">
        <f t="shared" si="711"/>
        <v/>
      </c>
      <c r="CI90" s="218" t="str">
        <f t="shared" si="711"/>
        <v/>
      </c>
      <c r="CJ90" s="218" t="str">
        <f t="shared" si="711"/>
        <v/>
      </c>
      <c r="CK90" s="218" t="str">
        <f t="shared" si="711"/>
        <v/>
      </c>
      <c r="CL90" s="218" t="str">
        <f t="shared" si="711"/>
        <v/>
      </c>
      <c r="CM90" s="218" t="str">
        <f t="shared" si="711"/>
        <v/>
      </c>
      <c r="CN90" s="218" t="str">
        <f t="shared" si="711"/>
        <v/>
      </c>
      <c r="CO90" s="218" t="str">
        <f t="shared" si="711"/>
        <v/>
      </c>
      <c r="CP90" s="218" t="str">
        <f t="shared" si="711"/>
        <v/>
      </c>
      <c r="CQ90" s="218" t="str">
        <f t="shared" si="711"/>
        <v/>
      </c>
      <c r="CR90" s="218" t="str">
        <f t="shared" si="711"/>
        <v/>
      </c>
      <c r="CS90" s="218" t="str">
        <f t="shared" si="711"/>
        <v/>
      </c>
      <c r="CT90" s="218" t="str">
        <f t="shared" si="711"/>
        <v/>
      </c>
      <c r="CU90" s="218" t="str">
        <f t="shared" si="711"/>
        <v/>
      </c>
      <c r="CV90" s="218" t="str">
        <f t="shared" si="711"/>
        <v/>
      </c>
      <c r="CW90" s="218" t="str">
        <f t="shared" si="711"/>
        <v/>
      </c>
      <c r="CX90" s="218" t="str">
        <f t="shared" si="711"/>
        <v/>
      </c>
      <c r="CY90" s="218" t="str">
        <f t="shared" si="711"/>
        <v/>
      </c>
      <c r="CZ90" s="218" t="str">
        <f t="shared" si="711"/>
        <v/>
      </c>
      <c r="DA90" s="218" t="str">
        <f t="shared" si="711"/>
        <v/>
      </c>
      <c r="DB90" s="218" t="str">
        <f t="shared" si="711"/>
        <v/>
      </c>
      <c r="DC90" s="218" t="str">
        <f t="shared" si="711"/>
        <v/>
      </c>
      <c r="DD90" s="218" t="str">
        <f t="shared" si="711"/>
        <v/>
      </c>
      <c r="DE90" s="218" t="str">
        <f t="shared" si="711"/>
        <v/>
      </c>
      <c r="DF90" s="218" t="str">
        <f t="shared" si="711"/>
        <v/>
      </c>
      <c r="DG90" s="218" t="str">
        <f t="shared" si="711"/>
        <v/>
      </c>
      <c r="DH90" s="218" t="str">
        <f t="shared" si="711"/>
        <v/>
      </c>
      <c r="DI90" s="218" t="str">
        <f t="shared" si="711"/>
        <v/>
      </c>
      <c r="DJ90" s="218" t="str">
        <f t="shared" si="711"/>
        <v/>
      </c>
      <c r="DK90" s="218" t="str">
        <f t="shared" si="711"/>
        <v/>
      </c>
      <c r="DL90" s="218" t="str">
        <f t="shared" si="711"/>
        <v/>
      </c>
      <c r="DM90" s="218" t="str">
        <f t="shared" si="711"/>
        <v/>
      </c>
      <c r="DN90" s="218" t="str">
        <f t="shared" si="711"/>
        <v/>
      </c>
      <c r="DO90" s="218" t="str">
        <f t="shared" si="711"/>
        <v/>
      </c>
      <c r="DP90" s="218" t="str">
        <f t="shared" si="711"/>
        <v/>
      </c>
      <c r="DQ90" s="218" t="str">
        <f t="shared" si="711"/>
        <v/>
      </c>
      <c r="DR90" s="218" t="str">
        <f t="shared" si="711"/>
        <v/>
      </c>
      <c r="DS90" s="218" t="str">
        <f t="shared" si="711"/>
        <v/>
      </c>
      <c r="DT90" s="218" t="str">
        <f t="shared" si="711"/>
        <v/>
      </c>
      <c r="DU90" s="218" t="str">
        <f t="shared" si="711"/>
        <v/>
      </c>
      <c r="DV90" s="218" t="str">
        <f t="shared" ref="DV90:EK90" si="712">IF(SUM(DV248,DV405,DV562,DV719,DV876)=0,"",SUM(DV248,DV405,DV562,DV719,DV876))</f>
        <v/>
      </c>
      <c r="DW90" s="218" t="str">
        <f t="shared" si="712"/>
        <v/>
      </c>
      <c r="DX90" s="218" t="str">
        <f t="shared" si="712"/>
        <v/>
      </c>
      <c r="DY90" s="218" t="str">
        <f t="shared" si="712"/>
        <v/>
      </c>
      <c r="DZ90" s="218" t="str">
        <f t="shared" si="712"/>
        <v/>
      </c>
      <c r="EA90" s="218" t="str">
        <f t="shared" si="712"/>
        <v/>
      </c>
      <c r="EB90" s="218" t="str">
        <f t="shared" si="712"/>
        <v/>
      </c>
      <c r="EC90" s="218" t="str">
        <f t="shared" si="712"/>
        <v/>
      </c>
      <c r="ED90" s="218" t="str">
        <f t="shared" si="712"/>
        <v/>
      </c>
      <c r="EE90" s="218" t="str">
        <f t="shared" si="712"/>
        <v/>
      </c>
      <c r="EF90" s="218" t="str">
        <f t="shared" si="712"/>
        <v/>
      </c>
      <c r="EG90" s="218" t="str">
        <f t="shared" si="712"/>
        <v/>
      </c>
      <c r="EH90" s="218" t="str">
        <f t="shared" si="712"/>
        <v/>
      </c>
      <c r="EI90" s="218" t="str">
        <f t="shared" si="712"/>
        <v/>
      </c>
      <c r="EJ90" s="218" t="str">
        <f t="shared" si="712"/>
        <v/>
      </c>
      <c r="EK90" s="218" t="str">
        <f t="shared" si="712"/>
        <v/>
      </c>
      <c r="EL90" s="218" t="str">
        <f t="shared" ref="EL90:FK90" si="713">IF(SUM(EL248,EL405,EL562,EL719,EL876)=0,"",SUM(EL248,EL405,EL562,EL719,EL876))</f>
        <v/>
      </c>
      <c r="EM90" s="218" t="str">
        <f t="shared" si="713"/>
        <v/>
      </c>
      <c r="EN90" s="218" t="str">
        <f t="shared" si="713"/>
        <v/>
      </c>
      <c r="EO90" s="218" t="str">
        <f t="shared" si="713"/>
        <v/>
      </c>
      <c r="EP90" s="218" t="str">
        <f t="shared" si="713"/>
        <v/>
      </c>
      <c r="EQ90" s="218" t="str">
        <f t="shared" si="713"/>
        <v/>
      </c>
      <c r="ER90" s="218" t="str">
        <f t="shared" si="713"/>
        <v/>
      </c>
      <c r="ES90" s="218" t="str">
        <f t="shared" si="713"/>
        <v/>
      </c>
      <c r="ET90" s="218" t="str">
        <f t="shared" si="713"/>
        <v/>
      </c>
      <c r="EU90" s="218" t="str">
        <f t="shared" si="713"/>
        <v/>
      </c>
      <c r="EV90" s="218" t="str">
        <f t="shared" si="713"/>
        <v/>
      </c>
      <c r="EW90" s="218" t="str">
        <f t="shared" si="713"/>
        <v/>
      </c>
      <c r="EX90" s="218" t="str">
        <f t="shared" si="713"/>
        <v/>
      </c>
      <c r="EY90" s="218" t="str">
        <f t="shared" si="713"/>
        <v/>
      </c>
      <c r="EZ90" s="218" t="str">
        <f t="shared" si="713"/>
        <v/>
      </c>
      <c r="FA90" s="218" t="str">
        <f t="shared" si="713"/>
        <v/>
      </c>
      <c r="FB90" s="218" t="str">
        <f t="shared" si="713"/>
        <v/>
      </c>
      <c r="FC90" s="218" t="str">
        <f t="shared" si="713"/>
        <v/>
      </c>
      <c r="FD90" s="218" t="str">
        <f t="shared" si="713"/>
        <v/>
      </c>
      <c r="FE90" s="218" t="str">
        <f t="shared" si="713"/>
        <v/>
      </c>
      <c r="FF90" s="218" t="str">
        <f t="shared" si="713"/>
        <v/>
      </c>
      <c r="FG90" s="218" t="str">
        <f t="shared" si="713"/>
        <v/>
      </c>
      <c r="FH90" s="218" t="str">
        <f t="shared" si="713"/>
        <v/>
      </c>
      <c r="FI90" s="218" t="str">
        <f t="shared" si="713"/>
        <v/>
      </c>
      <c r="FJ90" s="218" t="str">
        <f t="shared" si="713"/>
        <v/>
      </c>
      <c r="FK90" s="218" t="str">
        <f t="shared" si="713"/>
        <v/>
      </c>
      <c r="FL90" s="218" t="str">
        <f t="shared" ref="FL90:HN90" si="714">IF(SUM(FL248,FL405,FL562,FL719,FL876)=0,"",SUM(FL248,FL405,FL562,FL719,FL876))</f>
        <v/>
      </c>
      <c r="FM90" s="218" t="str">
        <f t="shared" si="714"/>
        <v/>
      </c>
      <c r="FN90" s="218" t="str">
        <f t="shared" si="714"/>
        <v/>
      </c>
      <c r="FO90" s="218" t="str">
        <f t="shared" si="714"/>
        <v/>
      </c>
      <c r="FP90" s="218" t="str">
        <f t="shared" si="714"/>
        <v/>
      </c>
      <c r="FQ90" s="218" t="str">
        <f t="shared" si="714"/>
        <v/>
      </c>
      <c r="FR90" s="218" t="str">
        <f t="shared" si="714"/>
        <v/>
      </c>
      <c r="FS90" s="218" t="str">
        <f t="shared" si="714"/>
        <v/>
      </c>
      <c r="FT90" s="218" t="str">
        <f t="shared" si="714"/>
        <v/>
      </c>
      <c r="FU90" s="218" t="str">
        <f t="shared" si="714"/>
        <v/>
      </c>
      <c r="FV90" s="218" t="str">
        <f t="shared" si="714"/>
        <v/>
      </c>
      <c r="FW90" s="218" t="str">
        <f t="shared" si="714"/>
        <v/>
      </c>
      <c r="FX90" s="218" t="str">
        <f t="shared" si="714"/>
        <v/>
      </c>
      <c r="FY90" s="218" t="str">
        <f t="shared" si="714"/>
        <v/>
      </c>
      <c r="FZ90" s="218" t="str">
        <f t="shared" si="714"/>
        <v/>
      </c>
      <c r="GA90" s="218" t="str">
        <f t="shared" si="714"/>
        <v/>
      </c>
      <c r="GB90" s="218" t="str">
        <f t="shared" si="714"/>
        <v/>
      </c>
      <c r="GC90" s="218" t="str">
        <f t="shared" si="714"/>
        <v/>
      </c>
      <c r="GD90" s="218" t="str">
        <f t="shared" si="714"/>
        <v/>
      </c>
      <c r="GE90" s="218" t="str">
        <f t="shared" si="714"/>
        <v/>
      </c>
      <c r="GF90" s="218" t="str">
        <f t="shared" si="714"/>
        <v/>
      </c>
      <c r="GG90" s="218" t="str">
        <f t="shared" si="714"/>
        <v/>
      </c>
      <c r="GH90" s="218" t="str">
        <f t="shared" si="714"/>
        <v/>
      </c>
      <c r="GI90" s="218" t="str">
        <f t="shared" si="714"/>
        <v/>
      </c>
      <c r="GJ90" s="218" t="str">
        <f t="shared" si="714"/>
        <v/>
      </c>
      <c r="GK90" s="218" t="str">
        <f t="shared" si="714"/>
        <v/>
      </c>
      <c r="GL90" s="218" t="str">
        <f t="shared" si="714"/>
        <v/>
      </c>
      <c r="GM90" s="218" t="str">
        <f t="shared" si="714"/>
        <v/>
      </c>
      <c r="GN90" s="218" t="str">
        <f t="shared" si="714"/>
        <v/>
      </c>
      <c r="GO90" s="218" t="str">
        <f t="shared" si="714"/>
        <v/>
      </c>
      <c r="GP90" s="218" t="str">
        <f t="shared" si="714"/>
        <v/>
      </c>
      <c r="GQ90" s="218" t="str">
        <f t="shared" si="714"/>
        <v/>
      </c>
      <c r="GR90" s="218" t="str">
        <f t="shared" si="714"/>
        <v/>
      </c>
      <c r="GS90" s="218" t="str">
        <f t="shared" si="714"/>
        <v/>
      </c>
      <c r="GT90" s="218" t="str">
        <f t="shared" si="714"/>
        <v/>
      </c>
      <c r="GU90" s="218" t="str">
        <f t="shared" si="714"/>
        <v/>
      </c>
      <c r="GV90" s="218" t="str">
        <f t="shared" si="714"/>
        <v/>
      </c>
      <c r="GW90" s="218" t="str">
        <f t="shared" si="714"/>
        <v/>
      </c>
      <c r="GX90" s="218" t="str">
        <f t="shared" si="714"/>
        <v/>
      </c>
      <c r="GY90" s="218" t="str">
        <f t="shared" si="714"/>
        <v/>
      </c>
      <c r="GZ90" s="218" t="str">
        <f t="shared" si="714"/>
        <v/>
      </c>
      <c r="HA90" s="218" t="str">
        <f t="shared" si="714"/>
        <v/>
      </c>
      <c r="HB90" s="218" t="str">
        <f t="shared" si="714"/>
        <v/>
      </c>
      <c r="HC90" s="218" t="str">
        <f t="shared" si="714"/>
        <v/>
      </c>
      <c r="HD90" s="218" t="str">
        <f t="shared" si="714"/>
        <v/>
      </c>
      <c r="HE90" s="218" t="str">
        <f t="shared" si="714"/>
        <v/>
      </c>
      <c r="HF90" s="218" t="str">
        <f t="shared" si="714"/>
        <v/>
      </c>
      <c r="HG90" s="218" t="str">
        <f t="shared" si="714"/>
        <v/>
      </c>
      <c r="HH90" s="218" t="str">
        <f t="shared" si="714"/>
        <v/>
      </c>
      <c r="HI90" s="218" t="str">
        <f t="shared" si="714"/>
        <v/>
      </c>
      <c r="HJ90" s="218" t="str">
        <f t="shared" si="714"/>
        <v/>
      </c>
      <c r="HK90" s="218" t="str">
        <f t="shared" si="714"/>
        <v/>
      </c>
      <c r="HL90" s="218" t="str">
        <f t="shared" si="714"/>
        <v/>
      </c>
      <c r="HM90" s="218" t="str">
        <f t="shared" si="714"/>
        <v/>
      </c>
      <c r="HN90" s="218" t="str">
        <f t="shared" si="714"/>
        <v/>
      </c>
      <c r="HO90" s="218" t="str">
        <f t="shared" ref="HO90:HQ90" si="715">IF(SUM(HO248,HO405,HO562,HO719,HO876)=0,"",SUM(HO248,HO405,HO562,HO719,HO876))</f>
        <v/>
      </c>
      <c r="HP90" s="218" t="str">
        <f t="shared" si="715"/>
        <v/>
      </c>
      <c r="HQ90" s="218" t="str">
        <f t="shared" si="715"/>
        <v/>
      </c>
    </row>
    <row r="91" spans="1:225" s="73" customFormat="1" ht="18" hidden="1" customHeight="1" x14ac:dyDescent="0.25">
      <c r="A91" s="223" t="str">
        <f t="shared" ref="A91:B91" si="716">IF(A249="","",A249)</f>
        <v/>
      </c>
      <c r="B91" s="173" t="str">
        <f t="shared" si="716"/>
        <v/>
      </c>
      <c r="C91" s="218">
        <f t="shared" si="601"/>
        <v>0</v>
      </c>
      <c r="D91" s="218">
        <f t="shared" si="552"/>
        <v>0</v>
      </c>
      <c r="E91" s="219">
        <f t="shared" ref="E91:F91" si="717">IFERROR(AVERAGE(E249,E406,E563,E720,E877),"")</f>
        <v>0</v>
      </c>
      <c r="F91" s="219">
        <f t="shared" si="717"/>
        <v>0</v>
      </c>
      <c r="G91" s="176" t="str">
        <f t="shared" si="675"/>
        <v/>
      </c>
      <c r="H91" s="176" t="str">
        <f t="shared" si="675"/>
        <v/>
      </c>
      <c r="I91" s="226" t="str">
        <f t="shared" si="675"/>
        <v/>
      </c>
      <c r="J91" s="226" t="str">
        <f t="shared" si="675"/>
        <v/>
      </c>
      <c r="K91" s="227" t="str">
        <f t="shared" si="676"/>
        <v/>
      </c>
      <c r="L91" s="227">
        <f t="shared" si="676"/>
        <v>1</v>
      </c>
      <c r="M91" s="226" t="str">
        <f t="shared" si="677"/>
        <v/>
      </c>
      <c r="N91" s="226" t="str">
        <f t="shared" si="677"/>
        <v/>
      </c>
      <c r="O91" s="491"/>
      <c r="P91" s="218" t="str">
        <f t="shared" ref="P91:BI91" si="718">IF(SUM(P249,P406,P563,P720,P877)=0,"",SUM(P249,P406,P563,P720,P877))</f>
        <v/>
      </c>
      <c r="Q91" s="218" t="str">
        <f t="shared" si="718"/>
        <v/>
      </c>
      <c r="R91" s="218" t="str">
        <f t="shared" si="718"/>
        <v/>
      </c>
      <c r="S91" s="218" t="str">
        <f t="shared" si="718"/>
        <v/>
      </c>
      <c r="T91" s="218" t="str">
        <f t="shared" si="718"/>
        <v/>
      </c>
      <c r="U91" s="218" t="str">
        <f t="shared" si="718"/>
        <v/>
      </c>
      <c r="V91" s="218" t="str">
        <f t="shared" si="718"/>
        <v/>
      </c>
      <c r="W91" s="218" t="str">
        <f t="shared" si="718"/>
        <v/>
      </c>
      <c r="X91" s="218" t="str">
        <f t="shared" si="718"/>
        <v/>
      </c>
      <c r="Y91" s="218" t="str">
        <f t="shared" si="718"/>
        <v/>
      </c>
      <c r="Z91" s="218" t="str">
        <f t="shared" si="718"/>
        <v/>
      </c>
      <c r="AA91" s="218" t="str">
        <f t="shared" si="718"/>
        <v/>
      </c>
      <c r="AB91" s="218" t="str">
        <f t="shared" si="718"/>
        <v/>
      </c>
      <c r="AC91" s="218" t="str">
        <f t="shared" si="718"/>
        <v/>
      </c>
      <c r="AD91" s="218" t="str">
        <f t="shared" si="718"/>
        <v/>
      </c>
      <c r="AE91" s="218" t="str">
        <f t="shared" si="718"/>
        <v/>
      </c>
      <c r="AF91" s="218" t="str">
        <f t="shared" si="718"/>
        <v/>
      </c>
      <c r="AG91" s="218" t="str">
        <f t="shared" si="718"/>
        <v/>
      </c>
      <c r="AH91" s="218" t="str">
        <f t="shared" si="718"/>
        <v/>
      </c>
      <c r="AI91" s="218" t="str">
        <f t="shared" si="718"/>
        <v/>
      </c>
      <c r="AJ91" s="218" t="str">
        <f t="shared" si="718"/>
        <v/>
      </c>
      <c r="AK91" s="218" t="str">
        <f t="shared" si="718"/>
        <v/>
      </c>
      <c r="AL91" s="218" t="str">
        <f t="shared" si="718"/>
        <v/>
      </c>
      <c r="AM91" s="218" t="str">
        <f t="shared" si="718"/>
        <v/>
      </c>
      <c r="AN91" s="218" t="str">
        <f t="shared" si="718"/>
        <v/>
      </c>
      <c r="AO91" s="218" t="str">
        <f t="shared" si="718"/>
        <v/>
      </c>
      <c r="AP91" s="218" t="str">
        <f t="shared" si="718"/>
        <v/>
      </c>
      <c r="AQ91" s="218" t="str">
        <f t="shared" si="718"/>
        <v/>
      </c>
      <c r="AR91" s="218" t="str">
        <f t="shared" si="718"/>
        <v/>
      </c>
      <c r="AS91" s="218" t="str">
        <f t="shared" si="718"/>
        <v/>
      </c>
      <c r="AT91" s="218" t="str">
        <f t="shared" si="718"/>
        <v/>
      </c>
      <c r="AU91" s="218" t="str">
        <f t="shared" si="718"/>
        <v/>
      </c>
      <c r="AV91" s="218" t="str">
        <f t="shared" si="718"/>
        <v/>
      </c>
      <c r="AW91" s="218" t="str">
        <f t="shared" si="718"/>
        <v/>
      </c>
      <c r="AX91" s="218" t="str">
        <f t="shared" si="718"/>
        <v/>
      </c>
      <c r="AY91" s="218" t="str">
        <f t="shared" si="718"/>
        <v/>
      </c>
      <c r="AZ91" s="218" t="str">
        <f t="shared" si="718"/>
        <v/>
      </c>
      <c r="BA91" s="218" t="str">
        <f t="shared" si="718"/>
        <v/>
      </c>
      <c r="BB91" s="218" t="str">
        <f t="shared" si="718"/>
        <v/>
      </c>
      <c r="BC91" s="218" t="str">
        <f t="shared" si="718"/>
        <v/>
      </c>
      <c r="BD91" s="218" t="str">
        <f t="shared" si="718"/>
        <v/>
      </c>
      <c r="BE91" s="218" t="str">
        <f t="shared" si="718"/>
        <v/>
      </c>
      <c r="BF91" s="218" t="str">
        <f t="shared" si="718"/>
        <v/>
      </c>
      <c r="BG91" s="218" t="str">
        <f t="shared" si="718"/>
        <v/>
      </c>
      <c r="BH91" s="218" t="str">
        <f t="shared" si="718"/>
        <v/>
      </c>
      <c r="BI91" s="218" t="str">
        <f t="shared" si="718"/>
        <v/>
      </c>
      <c r="BJ91" s="218" t="str">
        <f t="shared" ref="BJ91:DU91" si="719">IF(SUM(BJ249,BJ406,BJ563,BJ720,BJ877)=0,"",SUM(BJ249,BJ406,BJ563,BJ720,BJ877))</f>
        <v/>
      </c>
      <c r="BK91" s="218" t="str">
        <f t="shared" si="719"/>
        <v/>
      </c>
      <c r="BL91" s="218" t="str">
        <f t="shared" si="719"/>
        <v/>
      </c>
      <c r="BM91" s="218" t="str">
        <f t="shared" si="719"/>
        <v/>
      </c>
      <c r="BN91" s="218" t="str">
        <f t="shared" si="719"/>
        <v/>
      </c>
      <c r="BO91" s="218" t="str">
        <f t="shared" si="719"/>
        <v/>
      </c>
      <c r="BP91" s="218" t="str">
        <f t="shared" si="719"/>
        <v/>
      </c>
      <c r="BQ91" s="218" t="str">
        <f t="shared" si="719"/>
        <v/>
      </c>
      <c r="BR91" s="218" t="str">
        <f t="shared" si="719"/>
        <v/>
      </c>
      <c r="BS91" s="218" t="str">
        <f t="shared" si="719"/>
        <v/>
      </c>
      <c r="BT91" s="218" t="str">
        <f t="shared" si="719"/>
        <v/>
      </c>
      <c r="BU91" s="218" t="str">
        <f t="shared" si="719"/>
        <v/>
      </c>
      <c r="BV91" s="218" t="str">
        <f t="shared" si="719"/>
        <v/>
      </c>
      <c r="BW91" s="218" t="str">
        <f t="shared" si="719"/>
        <v/>
      </c>
      <c r="BX91" s="218" t="str">
        <f t="shared" si="719"/>
        <v/>
      </c>
      <c r="BY91" s="218" t="str">
        <f t="shared" si="719"/>
        <v/>
      </c>
      <c r="BZ91" s="218" t="str">
        <f t="shared" si="719"/>
        <v/>
      </c>
      <c r="CA91" s="218" t="str">
        <f t="shared" si="719"/>
        <v/>
      </c>
      <c r="CB91" s="218" t="str">
        <f t="shared" si="719"/>
        <v/>
      </c>
      <c r="CC91" s="218" t="str">
        <f t="shared" si="719"/>
        <v/>
      </c>
      <c r="CD91" s="218" t="str">
        <f t="shared" si="719"/>
        <v/>
      </c>
      <c r="CE91" s="218" t="str">
        <f t="shared" si="719"/>
        <v/>
      </c>
      <c r="CF91" s="218" t="str">
        <f t="shared" si="719"/>
        <v/>
      </c>
      <c r="CG91" s="218" t="str">
        <f t="shared" si="719"/>
        <v/>
      </c>
      <c r="CH91" s="218" t="str">
        <f t="shared" si="719"/>
        <v/>
      </c>
      <c r="CI91" s="218" t="str">
        <f t="shared" si="719"/>
        <v/>
      </c>
      <c r="CJ91" s="218" t="str">
        <f t="shared" si="719"/>
        <v/>
      </c>
      <c r="CK91" s="218" t="str">
        <f t="shared" si="719"/>
        <v/>
      </c>
      <c r="CL91" s="218" t="str">
        <f t="shared" si="719"/>
        <v/>
      </c>
      <c r="CM91" s="218" t="str">
        <f t="shared" si="719"/>
        <v/>
      </c>
      <c r="CN91" s="218" t="str">
        <f t="shared" si="719"/>
        <v/>
      </c>
      <c r="CO91" s="218" t="str">
        <f t="shared" si="719"/>
        <v/>
      </c>
      <c r="CP91" s="218" t="str">
        <f t="shared" si="719"/>
        <v/>
      </c>
      <c r="CQ91" s="218" t="str">
        <f t="shared" si="719"/>
        <v/>
      </c>
      <c r="CR91" s="218" t="str">
        <f t="shared" si="719"/>
        <v/>
      </c>
      <c r="CS91" s="218" t="str">
        <f t="shared" si="719"/>
        <v/>
      </c>
      <c r="CT91" s="218" t="str">
        <f t="shared" si="719"/>
        <v/>
      </c>
      <c r="CU91" s="218" t="str">
        <f t="shared" si="719"/>
        <v/>
      </c>
      <c r="CV91" s="218" t="str">
        <f t="shared" si="719"/>
        <v/>
      </c>
      <c r="CW91" s="218" t="str">
        <f t="shared" si="719"/>
        <v/>
      </c>
      <c r="CX91" s="218" t="str">
        <f t="shared" si="719"/>
        <v/>
      </c>
      <c r="CY91" s="218" t="str">
        <f t="shared" si="719"/>
        <v/>
      </c>
      <c r="CZ91" s="218" t="str">
        <f t="shared" si="719"/>
        <v/>
      </c>
      <c r="DA91" s="218" t="str">
        <f t="shared" si="719"/>
        <v/>
      </c>
      <c r="DB91" s="218" t="str">
        <f t="shared" si="719"/>
        <v/>
      </c>
      <c r="DC91" s="218" t="str">
        <f t="shared" si="719"/>
        <v/>
      </c>
      <c r="DD91" s="218" t="str">
        <f t="shared" si="719"/>
        <v/>
      </c>
      <c r="DE91" s="218" t="str">
        <f t="shared" si="719"/>
        <v/>
      </c>
      <c r="DF91" s="218" t="str">
        <f t="shared" si="719"/>
        <v/>
      </c>
      <c r="DG91" s="218" t="str">
        <f t="shared" si="719"/>
        <v/>
      </c>
      <c r="DH91" s="218" t="str">
        <f t="shared" si="719"/>
        <v/>
      </c>
      <c r="DI91" s="218" t="str">
        <f t="shared" si="719"/>
        <v/>
      </c>
      <c r="DJ91" s="218" t="str">
        <f t="shared" si="719"/>
        <v/>
      </c>
      <c r="DK91" s="218" t="str">
        <f t="shared" si="719"/>
        <v/>
      </c>
      <c r="DL91" s="218" t="str">
        <f t="shared" si="719"/>
        <v/>
      </c>
      <c r="DM91" s="218" t="str">
        <f t="shared" si="719"/>
        <v/>
      </c>
      <c r="DN91" s="218" t="str">
        <f t="shared" si="719"/>
        <v/>
      </c>
      <c r="DO91" s="218" t="str">
        <f t="shared" si="719"/>
        <v/>
      </c>
      <c r="DP91" s="218" t="str">
        <f t="shared" si="719"/>
        <v/>
      </c>
      <c r="DQ91" s="218" t="str">
        <f t="shared" si="719"/>
        <v/>
      </c>
      <c r="DR91" s="218" t="str">
        <f t="shared" si="719"/>
        <v/>
      </c>
      <c r="DS91" s="218" t="str">
        <f t="shared" si="719"/>
        <v/>
      </c>
      <c r="DT91" s="218" t="str">
        <f t="shared" si="719"/>
        <v/>
      </c>
      <c r="DU91" s="218" t="str">
        <f t="shared" si="719"/>
        <v/>
      </c>
      <c r="DV91" s="218" t="str">
        <f t="shared" ref="DV91:EK91" si="720">IF(SUM(DV249,DV406,DV563,DV720,DV877)=0,"",SUM(DV249,DV406,DV563,DV720,DV877))</f>
        <v/>
      </c>
      <c r="DW91" s="218" t="str">
        <f t="shared" si="720"/>
        <v/>
      </c>
      <c r="DX91" s="218" t="str">
        <f t="shared" si="720"/>
        <v/>
      </c>
      <c r="DY91" s="218" t="str">
        <f t="shared" si="720"/>
        <v/>
      </c>
      <c r="DZ91" s="218" t="str">
        <f t="shared" si="720"/>
        <v/>
      </c>
      <c r="EA91" s="218" t="str">
        <f t="shared" si="720"/>
        <v/>
      </c>
      <c r="EB91" s="218" t="str">
        <f t="shared" si="720"/>
        <v/>
      </c>
      <c r="EC91" s="218" t="str">
        <f t="shared" si="720"/>
        <v/>
      </c>
      <c r="ED91" s="218" t="str">
        <f t="shared" si="720"/>
        <v/>
      </c>
      <c r="EE91" s="218" t="str">
        <f t="shared" si="720"/>
        <v/>
      </c>
      <c r="EF91" s="218" t="str">
        <f t="shared" si="720"/>
        <v/>
      </c>
      <c r="EG91" s="218" t="str">
        <f t="shared" si="720"/>
        <v/>
      </c>
      <c r="EH91" s="218" t="str">
        <f t="shared" si="720"/>
        <v/>
      </c>
      <c r="EI91" s="218" t="str">
        <f t="shared" si="720"/>
        <v/>
      </c>
      <c r="EJ91" s="218" t="str">
        <f t="shared" si="720"/>
        <v/>
      </c>
      <c r="EK91" s="218" t="str">
        <f t="shared" si="720"/>
        <v/>
      </c>
      <c r="EL91" s="218" t="str">
        <f t="shared" ref="EL91:FK91" si="721">IF(SUM(EL249,EL406,EL563,EL720,EL877)=0,"",SUM(EL249,EL406,EL563,EL720,EL877))</f>
        <v/>
      </c>
      <c r="EM91" s="218" t="str">
        <f t="shared" si="721"/>
        <v/>
      </c>
      <c r="EN91" s="218" t="str">
        <f t="shared" si="721"/>
        <v/>
      </c>
      <c r="EO91" s="218" t="str">
        <f t="shared" si="721"/>
        <v/>
      </c>
      <c r="EP91" s="218" t="str">
        <f t="shared" si="721"/>
        <v/>
      </c>
      <c r="EQ91" s="218" t="str">
        <f t="shared" si="721"/>
        <v/>
      </c>
      <c r="ER91" s="218" t="str">
        <f t="shared" si="721"/>
        <v/>
      </c>
      <c r="ES91" s="218" t="str">
        <f t="shared" si="721"/>
        <v/>
      </c>
      <c r="ET91" s="218" t="str">
        <f t="shared" si="721"/>
        <v/>
      </c>
      <c r="EU91" s="218" t="str">
        <f t="shared" si="721"/>
        <v/>
      </c>
      <c r="EV91" s="218" t="str">
        <f t="shared" si="721"/>
        <v/>
      </c>
      <c r="EW91" s="218" t="str">
        <f t="shared" si="721"/>
        <v/>
      </c>
      <c r="EX91" s="218" t="str">
        <f t="shared" si="721"/>
        <v/>
      </c>
      <c r="EY91" s="218" t="str">
        <f t="shared" si="721"/>
        <v/>
      </c>
      <c r="EZ91" s="218" t="str">
        <f t="shared" si="721"/>
        <v/>
      </c>
      <c r="FA91" s="218" t="str">
        <f t="shared" si="721"/>
        <v/>
      </c>
      <c r="FB91" s="218" t="str">
        <f t="shared" si="721"/>
        <v/>
      </c>
      <c r="FC91" s="218" t="str">
        <f t="shared" si="721"/>
        <v/>
      </c>
      <c r="FD91" s="218" t="str">
        <f t="shared" si="721"/>
        <v/>
      </c>
      <c r="FE91" s="218" t="str">
        <f t="shared" si="721"/>
        <v/>
      </c>
      <c r="FF91" s="218" t="str">
        <f t="shared" si="721"/>
        <v/>
      </c>
      <c r="FG91" s="218" t="str">
        <f t="shared" si="721"/>
        <v/>
      </c>
      <c r="FH91" s="218" t="str">
        <f t="shared" si="721"/>
        <v/>
      </c>
      <c r="FI91" s="218" t="str">
        <f t="shared" si="721"/>
        <v/>
      </c>
      <c r="FJ91" s="218" t="str">
        <f t="shared" si="721"/>
        <v/>
      </c>
      <c r="FK91" s="218" t="str">
        <f t="shared" si="721"/>
        <v/>
      </c>
      <c r="FL91" s="218" t="str">
        <f t="shared" ref="FL91:HN91" si="722">IF(SUM(FL249,FL406,FL563,FL720,FL877)=0,"",SUM(FL249,FL406,FL563,FL720,FL877))</f>
        <v/>
      </c>
      <c r="FM91" s="218" t="str">
        <f t="shared" si="722"/>
        <v/>
      </c>
      <c r="FN91" s="218" t="str">
        <f t="shared" si="722"/>
        <v/>
      </c>
      <c r="FO91" s="218" t="str">
        <f t="shared" si="722"/>
        <v/>
      </c>
      <c r="FP91" s="218" t="str">
        <f t="shared" si="722"/>
        <v/>
      </c>
      <c r="FQ91" s="218" t="str">
        <f t="shared" si="722"/>
        <v/>
      </c>
      <c r="FR91" s="218" t="str">
        <f t="shared" si="722"/>
        <v/>
      </c>
      <c r="FS91" s="218" t="str">
        <f t="shared" si="722"/>
        <v/>
      </c>
      <c r="FT91" s="218" t="str">
        <f t="shared" si="722"/>
        <v/>
      </c>
      <c r="FU91" s="218" t="str">
        <f t="shared" si="722"/>
        <v/>
      </c>
      <c r="FV91" s="218" t="str">
        <f t="shared" si="722"/>
        <v/>
      </c>
      <c r="FW91" s="218" t="str">
        <f t="shared" si="722"/>
        <v/>
      </c>
      <c r="FX91" s="218" t="str">
        <f t="shared" si="722"/>
        <v/>
      </c>
      <c r="FY91" s="218" t="str">
        <f t="shared" si="722"/>
        <v/>
      </c>
      <c r="FZ91" s="218" t="str">
        <f t="shared" si="722"/>
        <v/>
      </c>
      <c r="GA91" s="218" t="str">
        <f t="shared" si="722"/>
        <v/>
      </c>
      <c r="GB91" s="218" t="str">
        <f t="shared" si="722"/>
        <v/>
      </c>
      <c r="GC91" s="218" t="str">
        <f t="shared" si="722"/>
        <v/>
      </c>
      <c r="GD91" s="218" t="str">
        <f t="shared" si="722"/>
        <v/>
      </c>
      <c r="GE91" s="218" t="str">
        <f t="shared" si="722"/>
        <v/>
      </c>
      <c r="GF91" s="218" t="str">
        <f t="shared" si="722"/>
        <v/>
      </c>
      <c r="GG91" s="218" t="str">
        <f t="shared" si="722"/>
        <v/>
      </c>
      <c r="GH91" s="218" t="str">
        <f t="shared" si="722"/>
        <v/>
      </c>
      <c r="GI91" s="218" t="str">
        <f t="shared" si="722"/>
        <v/>
      </c>
      <c r="GJ91" s="218" t="str">
        <f t="shared" si="722"/>
        <v/>
      </c>
      <c r="GK91" s="218" t="str">
        <f t="shared" si="722"/>
        <v/>
      </c>
      <c r="GL91" s="218" t="str">
        <f t="shared" si="722"/>
        <v/>
      </c>
      <c r="GM91" s="218" t="str">
        <f t="shared" si="722"/>
        <v/>
      </c>
      <c r="GN91" s="218" t="str">
        <f t="shared" si="722"/>
        <v/>
      </c>
      <c r="GO91" s="218" t="str">
        <f t="shared" si="722"/>
        <v/>
      </c>
      <c r="GP91" s="218" t="str">
        <f t="shared" si="722"/>
        <v/>
      </c>
      <c r="GQ91" s="218" t="str">
        <f t="shared" si="722"/>
        <v/>
      </c>
      <c r="GR91" s="218" t="str">
        <f t="shared" si="722"/>
        <v/>
      </c>
      <c r="GS91" s="218" t="str">
        <f t="shared" si="722"/>
        <v/>
      </c>
      <c r="GT91" s="218" t="str">
        <f t="shared" si="722"/>
        <v/>
      </c>
      <c r="GU91" s="218" t="str">
        <f t="shared" si="722"/>
        <v/>
      </c>
      <c r="GV91" s="218" t="str">
        <f t="shared" si="722"/>
        <v/>
      </c>
      <c r="GW91" s="218" t="str">
        <f t="shared" si="722"/>
        <v/>
      </c>
      <c r="GX91" s="218" t="str">
        <f t="shared" si="722"/>
        <v/>
      </c>
      <c r="GY91" s="218" t="str">
        <f t="shared" si="722"/>
        <v/>
      </c>
      <c r="GZ91" s="218" t="str">
        <f t="shared" si="722"/>
        <v/>
      </c>
      <c r="HA91" s="218" t="str">
        <f t="shared" si="722"/>
        <v/>
      </c>
      <c r="HB91" s="218" t="str">
        <f t="shared" si="722"/>
        <v/>
      </c>
      <c r="HC91" s="218" t="str">
        <f t="shared" si="722"/>
        <v/>
      </c>
      <c r="HD91" s="218" t="str">
        <f t="shared" si="722"/>
        <v/>
      </c>
      <c r="HE91" s="218" t="str">
        <f t="shared" si="722"/>
        <v/>
      </c>
      <c r="HF91" s="218" t="str">
        <f t="shared" si="722"/>
        <v/>
      </c>
      <c r="HG91" s="218" t="str">
        <f t="shared" si="722"/>
        <v/>
      </c>
      <c r="HH91" s="218" t="str">
        <f t="shared" si="722"/>
        <v/>
      </c>
      <c r="HI91" s="218" t="str">
        <f t="shared" si="722"/>
        <v/>
      </c>
      <c r="HJ91" s="218" t="str">
        <f t="shared" si="722"/>
        <v/>
      </c>
      <c r="HK91" s="218" t="str">
        <f t="shared" si="722"/>
        <v/>
      </c>
      <c r="HL91" s="218" t="str">
        <f t="shared" si="722"/>
        <v/>
      </c>
      <c r="HM91" s="218" t="str">
        <f t="shared" si="722"/>
        <v/>
      </c>
      <c r="HN91" s="218" t="str">
        <f t="shared" si="722"/>
        <v/>
      </c>
      <c r="HO91" s="218" t="str">
        <f t="shared" ref="HO91:HQ91" si="723">IF(SUM(HO249,HO406,HO563,HO720,HO877)=0,"",SUM(HO249,HO406,HO563,HO720,HO877))</f>
        <v/>
      </c>
      <c r="HP91" s="218" t="str">
        <f t="shared" si="723"/>
        <v/>
      </c>
      <c r="HQ91" s="218" t="str">
        <f t="shared" si="723"/>
        <v/>
      </c>
    </row>
    <row r="92" spans="1:225" s="73" customFormat="1" ht="18" hidden="1" customHeight="1" x14ac:dyDescent="0.25">
      <c r="A92" s="223" t="str">
        <f t="shared" ref="A92:B92" si="724">IF(A250="","",A250)</f>
        <v/>
      </c>
      <c r="B92" s="173" t="str">
        <f t="shared" si="724"/>
        <v/>
      </c>
      <c r="C92" s="218">
        <f t="shared" si="601"/>
        <v>0</v>
      </c>
      <c r="D92" s="218">
        <f t="shared" si="552"/>
        <v>0</v>
      </c>
      <c r="E92" s="219">
        <f t="shared" ref="E92:F92" si="725">IFERROR(AVERAGE(E250,E407,E564,E721,E878),"")</f>
        <v>0</v>
      </c>
      <c r="F92" s="219">
        <f t="shared" si="725"/>
        <v>0</v>
      </c>
      <c r="G92" s="176" t="str">
        <f t="shared" si="675"/>
        <v/>
      </c>
      <c r="H92" s="176" t="str">
        <f t="shared" si="675"/>
        <v/>
      </c>
      <c r="I92" s="226" t="str">
        <f t="shared" si="675"/>
        <v/>
      </c>
      <c r="J92" s="226" t="str">
        <f t="shared" si="675"/>
        <v/>
      </c>
      <c r="K92" s="227" t="str">
        <f t="shared" si="676"/>
        <v/>
      </c>
      <c r="L92" s="227">
        <f t="shared" si="676"/>
        <v>1</v>
      </c>
      <c r="M92" s="226" t="str">
        <f t="shared" si="677"/>
        <v/>
      </c>
      <c r="N92" s="226" t="str">
        <f t="shared" si="677"/>
        <v/>
      </c>
      <c r="O92" s="491"/>
      <c r="P92" s="218" t="str">
        <f t="shared" ref="P92:BI92" si="726">IF(SUM(P250,P407,P564,P721,P878)=0,"",SUM(P250,P407,P564,P721,P878))</f>
        <v/>
      </c>
      <c r="Q92" s="218" t="str">
        <f t="shared" si="726"/>
        <v/>
      </c>
      <c r="R92" s="218" t="str">
        <f t="shared" si="726"/>
        <v/>
      </c>
      <c r="S92" s="218" t="str">
        <f t="shared" si="726"/>
        <v/>
      </c>
      <c r="T92" s="218" t="str">
        <f t="shared" si="726"/>
        <v/>
      </c>
      <c r="U92" s="218" t="str">
        <f t="shared" si="726"/>
        <v/>
      </c>
      <c r="V92" s="218" t="str">
        <f t="shared" si="726"/>
        <v/>
      </c>
      <c r="W92" s="218" t="str">
        <f t="shared" si="726"/>
        <v/>
      </c>
      <c r="X92" s="218" t="str">
        <f t="shared" si="726"/>
        <v/>
      </c>
      <c r="Y92" s="218" t="str">
        <f t="shared" si="726"/>
        <v/>
      </c>
      <c r="Z92" s="218" t="str">
        <f t="shared" si="726"/>
        <v/>
      </c>
      <c r="AA92" s="218" t="str">
        <f t="shared" si="726"/>
        <v/>
      </c>
      <c r="AB92" s="218" t="str">
        <f t="shared" si="726"/>
        <v/>
      </c>
      <c r="AC92" s="218" t="str">
        <f t="shared" si="726"/>
        <v/>
      </c>
      <c r="AD92" s="218" t="str">
        <f t="shared" si="726"/>
        <v/>
      </c>
      <c r="AE92" s="218" t="str">
        <f t="shared" si="726"/>
        <v/>
      </c>
      <c r="AF92" s="218" t="str">
        <f t="shared" si="726"/>
        <v/>
      </c>
      <c r="AG92" s="218" t="str">
        <f t="shared" si="726"/>
        <v/>
      </c>
      <c r="AH92" s="218" t="str">
        <f t="shared" si="726"/>
        <v/>
      </c>
      <c r="AI92" s="218" t="str">
        <f t="shared" si="726"/>
        <v/>
      </c>
      <c r="AJ92" s="218" t="str">
        <f t="shared" si="726"/>
        <v/>
      </c>
      <c r="AK92" s="218" t="str">
        <f t="shared" si="726"/>
        <v/>
      </c>
      <c r="AL92" s="218" t="str">
        <f t="shared" si="726"/>
        <v/>
      </c>
      <c r="AM92" s="218" t="str">
        <f t="shared" si="726"/>
        <v/>
      </c>
      <c r="AN92" s="218" t="str">
        <f t="shared" si="726"/>
        <v/>
      </c>
      <c r="AO92" s="218" t="str">
        <f t="shared" si="726"/>
        <v/>
      </c>
      <c r="AP92" s="218" t="str">
        <f t="shared" si="726"/>
        <v/>
      </c>
      <c r="AQ92" s="218" t="str">
        <f t="shared" si="726"/>
        <v/>
      </c>
      <c r="AR92" s="218" t="str">
        <f t="shared" si="726"/>
        <v/>
      </c>
      <c r="AS92" s="218" t="str">
        <f t="shared" si="726"/>
        <v/>
      </c>
      <c r="AT92" s="218" t="str">
        <f t="shared" si="726"/>
        <v/>
      </c>
      <c r="AU92" s="218" t="str">
        <f t="shared" si="726"/>
        <v/>
      </c>
      <c r="AV92" s="218" t="str">
        <f t="shared" si="726"/>
        <v/>
      </c>
      <c r="AW92" s="218" t="str">
        <f t="shared" si="726"/>
        <v/>
      </c>
      <c r="AX92" s="218" t="str">
        <f t="shared" si="726"/>
        <v/>
      </c>
      <c r="AY92" s="218" t="str">
        <f t="shared" si="726"/>
        <v/>
      </c>
      <c r="AZ92" s="218" t="str">
        <f t="shared" si="726"/>
        <v/>
      </c>
      <c r="BA92" s="218" t="str">
        <f t="shared" si="726"/>
        <v/>
      </c>
      <c r="BB92" s="218" t="str">
        <f t="shared" si="726"/>
        <v/>
      </c>
      <c r="BC92" s="218" t="str">
        <f t="shared" si="726"/>
        <v/>
      </c>
      <c r="BD92" s="218" t="str">
        <f t="shared" si="726"/>
        <v/>
      </c>
      <c r="BE92" s="218" t="str">
        <f t="shared" si="726"/>
        <v/>
      </c>
      <c r="BF92" s="218" t="str">
        <f t="shared" si="726"/>
        <v/>
      </c>
      <c r="BG92" s="218" t="str">
        <f t="shared" si="726"/>
        <v/>
      </c>
      <c r="BH92" s="218" t="str">
        <f t="shared" si="726"/>
        <v/>
      </c>
      <c r="BI92" s="218" t="str">
        <f t="shared" si="726"/>
        <v/>
      </c>
      <c r="BJ92" s="218" t="str">
        <f t="shared" ref="BJ92:DU92" si="727">IF(SUM(BJ250,BJ407,BJ564,BJ721,BJ878)=0,"",SUM(BJ250,BJ407,BJ564,BJ721,BJ878))</f>
        <v/>
      </c>
      <c r="BK92" s="218" t="str">
        <f t="shared" si="727"/>
        <v/>
      </c>
      <c r="BL92" s="218" t="str">
        <f t="shared" si="727"/>
        <v/>
      </c>
      <c r="BM92" s="218" t="str">
        <f t="shared" si="727"/>
        <v/>
      </c>
      <c r="BN92" s="218" t="str">
        <f t="shared" si="727"/>
        <v/>
      </c>
      <c r="BO92" s="218" t="str">
        <f t="shared" si="727"/>
        <v/>
      </c>
      <c r="BP92" s="218" t="str">
        <f t="shared" si="727"/>
        <v/>
      </c>
      <c r="BQ92" s="218" t="str">
        <f t="shared" si="727"/>
        <v/>
      </c>
      <c r="BR92" s="218" t="str">
        <f t="shared" si="727"/>
        <v/>
      </c>
      <c r="BS92" s="218" t="str">
        <f t="shared" si="727"/>
        <v/>
      </c>
      <c r="BT92" s="218" t="str">
        <f t="shared" si="727"/>
        <v/>
      </c>
      <c r="BU92" s="218" t="str">
        <f t="shared" si="727"/>
        <v/>
      </c>
      <c r="BV92" s="218" t="str">
        <f t="shared" si="727"/>
        <v/>
      </c>
      <c r="BW92" s="218" t="str">
        <f t="shared" si="727"/>
        <v/>
      </c>
      <c r="BX92" s="218" t="str">
        <f t="shared" si="727"/>
        <v/>
      </c>
      <c r="BY92" s="218" t="str">
        <f t="shared" si="727"/>
        <v/>
      </c>
      <c r="BZ92" s="218" t="str">
        <f t="shared" si="727"/>
        <v/>
      </c>
      <c r="CA92" s="218" t="str">
        <f t="shared" si="727"/>
        <v/>
      </c>
      <c r="CB92" s="218" t="str">
        <f t="shared" si="727"/>
        <v/>
      </c>
      <c r="CC92" s="218" t="str">
        <f t="shared" si="727"/>
        <v/>
      </c>
      <c r="CD92" s="218" t="str">
        <f t="shared" si="727"/>
        <v/>
      </c>
      <c r="CE92" s="218" t="str">
        <f t="shared" si="727"/>
        <v/>
      </c>
      <c r="CF92" s="218" t="str">
        <f t="shared" si="727"/>
        <v/>
      </c>
      <c r="CG92" s="218" t="str">
        <f t="shared" si="727"/>
        <v/>
      </c>
      <c r="CH92" s="218" t="str">
        <f t="shared" si="727"/>
        <v/>
      </c>
      <c r="CI92" s="218" t="str">
        <f t="shared" si="727"/>
        <v/>
      </c>
      <c r="CJ92" s="218" t="str">
        <f t="shared" si="727"/>
        <v/>
      </c>
      <c r="CK92" s="218" t="str">
        <f t="shared" si="727"/>
        <v/>
      </c>
      <c r="CL92" s="218" t="str">
        <f t="shared" si="727"/>
        <v/>
      </c>
      <c r="CM92" s="218" t="str">
        <f t="shared" si="727"/>
        <v/>
      </c>
      <c r="CN92" s="218" t="str">
        <f t="shared" si="727"/>
        <v/>
      </c>
      <c r="CO92" s="218" t="str">
        <f t="shared" si="727"/>
        <v/>
      </c>
      <c r="CP92" s="218" t="str">
        <f t="shared" si="727"/>
        <v/>
      </c>
      <c r="CQ92" s="218" t="str">
        <f t="shared" si="727"/>
        <v/>
      </c>
      <c r="CR92" s="218" t="str">
        <f t="shared" si="727"/>
        <v/>
      </c>
      <c r="CS92" s="218" t="str">
        <f t="shared" si="727"/>
        <v/>
      </c>
      <c r="CT92" s="218" t="str">
        <f t="shared" si="727"/>
        <v/>
      </c>
      <c r="CU92" s="218" t="str">
        <f t="shared" si="727"/>
        <v/>
      </c>
      <c r="CV92" s="218" t="str">
        <f t="shared" si="727"/>
        <v/>
      </c>
      <c r="CW92" s="218" t="str">
        <f t="shared" si="727"/>
        <v/>
      </c>
      <c r="CX92" s="218" t="str">
        <f t="shared" si="727"/>
        <v/>
      </c>
      <c r="CY92" s="218" t="str">
        <f t="shared" si="727"/>
        <v/>
      </c>
      <c r="CZ92" s="218" t="str">
        <f t="shared" si="727"/>
        <v/>
      </c>
      <c r="DA92" s="218" t="str">
        <f t="shared" si="727"/>
        <v/>
      </c>
      <c r="DB92" s="218" t="str">
        <f t="shared" si="727"/>
        <v/>
      </c>
      <c r="DC92" s="218" t="str">
        <f t="shared" si="727"/>
        <v/>
      </c>
      <c r="DD92" s="218" t="str">
        <f t="shared" si="727"/>
        <v/>
      </c>
      <c r="DE92" s="218" t="str">
        <f t="shared" si="727"/>
        <v/>
      </c>
      <c r="DF92" s="218" t="str">
        <f t="shared" si="727"/>
        <v/>
      </c>
      <c r="DG92" s="218" t="str">
        <f t="shared" si="727"/>
        <v/>
      </c>
      <c r="DH92" s="218" t="str">
        <f t="shared" si="727"/>
        <v/>
      </c>
      <c r="DI92" s="218" t="str">
        <f t="shared" si="727"/>
        <v/>
      </c>
      <c r="DJ92" s="218" t="str">
        <f t="shared" si="727"/>
        <v/>
      </c>
      <c r="DK92" s="218" t="str">
        <f t="shared" si="727"/>
        <v/>
      </c>
      <c r="DL92" s="218" t="str">
        <f t="shared" si="727"/>
        <v/>
      </c>
      <c r="DM92" s="218" t="str">
        <f t="shared" si="727"/>
        <v/>
      </c>
      <c r="DN92" s="218" t="str">
        <f t="shared" si="727"/>
        <v/>
      </c>
      <c r="DO92" s="218" t="str">
        <f t="shared" si="727"/>
        <v/>
      </c>
      <c r="DP92" s="218" t="str">
        <f t="shared" si="727"/>
        <v/>
      </c>
      <c r="DQ92" s="218" t="str">
        <f t="shared" si="727"/>
        <v/>
      </c>
      <c r="DR92" s="218" t="str">
        <f t="shared" si="727"/>
        <v/>
      </c>
      <c r="DS92" s="218" t="str">
        <f t="shared" si="727"/>
        <v/>
      </c>
      <c r="DT92" s="218" t="str">
        <f t="shared" si="727"/>
        <v/>
      </c>
      <c r="DU92" s="218" t="str">
        <f t="shared" si="727"/>
        <v/>
      </c>
      <c r="DV92" s="218" t="str">
        <f t="shared" ref="DV92:EK92" si="728">IF(SUM(DV250,DV407,DV564,DV721,DV878)=0,"",SUM(DV250,DV407,DV564,DV721,DV878))</f>
        <v/>
      </c>
      <c r="DW92" s="218" t="str">
        <f t="shared" si="728"/>
        <v/>
      </c>
      <c r="DX92" s="218" t="str">
        <f t="shared" si="728"/>
        <v/>
      </c>
      <c r="DY92" s="218" t="str">
        <f t="shared" si="728"/>
        <v/>
      </c>
      <c r="DZ92" s="218" t="str">
        <f t="shared" si="728"/>
        <v/>
      </c>
      <c r="EA92" s="218" t="str">
        <f t="shared" si="728"/>
        <v/>
      </c>
      <c r="EB92" s="218" t="str">
        <f t="shared" si="728"/>
        <v/>
      </c>
      <c r="EC92" s="218" t="str">
        <f t="shared" si="728"/>
        <v/>
      </c>
      <c r="ED92" s="218" t="str">
        <f t="shared" si="728"/>
        <v/>
      </c>
      <c r="EE92" s="218" t="str">
        <f t="shared" si="728"/>
        <v/>
      </c>
      <c r="EF92" s="218" t="str">
        <f t="shared" si="728"/>
        <v/>
      </c>
      <c r="EG92" s="218" t="str">
        <f t="shared" si="728"/>
        <v/>
      </c>
      <c r="EH92" s="218" t="str">
        <f t="shared" si="728"/>
        <v/>
      </c>
      <c r="EI92" s="218" t="str">
        <f t="shared" si="728"/>
        <v/>
      </c>
      <c r="EJ92" s="218" t="str">
        <f t="shared" si="728"/>
        <v/>
      </c>
      <c r="EK92" s="218" t="str">
        <f t="shared" si="728"/>
        <v/>
      </c>
      <c r="EL92" s="218" t="str">
        <f t="shared" ref="EL92:FK92" si="729">IF(SUM(EL250,EL407,EL564,EL721,EL878)=0,"",SUM(EL250,EL407,EL564,EL721,EL878))</f>
        <v/>
      </c>
      <c r="EM92" s="218" t="str">
        <f t="shared" si="729"/>
        <v/>
      </c>
      <c r="EN92" s="218" t="str">
        <f t="shared" si="729"/>
        <v/>
      </c>
      <c r="EO92" s="218" t="str">
        <f t="shared" si="729"/>
        <v/>
      </c>
      <c r="EP92" s="218" t="str">
        <f t="shared" si="729"/>
        <v/>
      </c>
      <c r="EQ92" s="218" t="str">
        <f t="shared" si="729"/>
        <v/>
      </c>
      <c r="ER92" s="218" t="str">
        <f t="shared" si="729"/>
        <v/>
      </c>
      <c r="ES92" s="218" t="str">
        <f t="shared" si="729"/>
        <v/>
      </c>
      <c r="ET92" s="218" t="str">
        <f t="shared" si="729"/>
        <v/>
      </c>
      <c r="EU92" s="218" t="str">
        <f t="shared" si="729"/>
        <v/>
      </c>
      <c r="EV92" s="218" t="str">
        <f t="shared" si="729"/>
        <v/>
      </c>
      <c r="EW92" s="218" t="str">
        <f t="shared" si="729"/>
        <v/>
      </c>
      <c r="EX92" s="218" t="str">
        <f t="shared" si="729"/>
        <v/>
      </c>
      <c r="EY92" s="218" t="str">
        <f t="shared" si="729"/>
        <v/>
      </c>
      <c r="EZ92" s="218" t="str">
        <f t="shared" si="729"/>
        <v/>
      </c>
      <c r="FA92" s="218" t="str">
        <f t="shared" si="729"/>
        <v/>
      </c>
      <c r="FB92" s="218" t="str">
        <f t="shared" si="729"/>
        <v/>
      </c>
      <c r="FC92" s="218" t="str">
        <f t="shared" si="729"/>
        <v/>
      </c>
      <c r="FD92" s="218" t="str">
        <f t="shared" si="729"/>
        <v/>
      </c>
      <c r="FE92" s="218" t="str">
        <f t="shared" si="729"/>
        <v/>
      </c>
      <c r="FF92" s="218" t="str">
        <f t="shared" si="729"/>
        <v/>
      </c>
      <c r="FG92" s="218" t="str">
        <f t="shared" si="729"/>
        <v/>
      </c>
      <c r="FH92" s="218" t="str">
        <f t="shared" si="729"/>
        <v/>
      </c>
      <c r="FI92" s="218" t="str">
        <f t="shared" si="729"/>
        <v/>
      </c>
      <c r="FJ92" s="218" t="str">
        <f t="shared" si="729"/>
        <v/>
      </c>
      <c r="FK92" s="218" t="str">
        <f t="shared" si="729"/>
        <v/>
      </c>
      <c r="FL92" s="218" t="str">
        <f t="shared" ref="FL92:HN92" si="730">IF(SUM(FL250,FL407,FL564,FL721,FL878)=0,"",SUM(FL250,FL407,FL564,FL721,FL878))</f>
        <v/>
      </c>
      <c r="FM92" s="218" t="str">
        <f t="shared" si="730"/>
        <v/>
      </c>
      <c r="FN92" s="218" t="str">
        <f t="shared" si="730"/>
        <v/>
      </c>
      <c r="FO92" s="218" t="str">
        <f t="shared" si="730"/>
        <v/>
      </c>
      <c r="FP92" s="218" t="str">
        <f t="shared" si="730"/>
        <v/>
      </c>
      <c r="FQ92" s="218" t="str">
        <f t="shared" si="730"/>
        <v/>
      </c>
      <c r="FR92" s="218" t="str">
        <f t="shared" si="730"/>
        <v/>
      </c>
      <c r="FS92" s="218" t="str">
        <f t="shared" si="730"/>
        <v/>
      </c>
      <c r="FT92" s="218" t="str">
        <f t="shared" si="730"/>
        <v/>
      </c>
      <c r="FU92" s="218" t="str">
        <f t="shared" si="730"/>
        <v/>
      </c>
      <c r="FV92" s="218" t="str">
        <f t="shared" si="730"/>
        <v/>
      </c>
      <c r="FW92" s="218" t="str">
        <f t="shared" si="730"/>
        <v/>
      </c>
      <c r="FX92" s="218" t="str">
        <f t="shared" si="730"/>
        <v/>
      </c>
      <c r="FY92" s="218" t="str">
        <f t="shared" si="730"/>
        <v/>
      </c>
      <c r="FZ92" s="218" t="str">
        <f t="shared" si="730"/>
        <v/>
      </c>
      <c r="GA92" s="218" t="str">
        <f t="shared" si="730"/>
        <v/>
      </c>
      <c r="GB92" s="218" t="str">
        <f t="shared" si="730"/>
        <v/>
      </c>
      <c r="GC92" s="218" t="str">
        <f t="shared" si="730"/>
        <v/>
      </c>
      <c r="GD92" s="218" t="str">
        <f t="shared" si="730"/>
        <v/>
      </c>
      <c r="GE92" s="218" t="str">
        <f t="shared" si="730"/>
        <v/>
      </c>
      <c r="GF92" s="218" t="str">
        <f t="shared" si="730"/>
        <v/>
      </c>
      <c r="GG92" s="218" t="str">
        <f t="shared" si="730"/>
        <v/>
      </c>
      <c r="GH92" s="218" t="str">
        <f t="shared" si="730"/>
        <v/>
      </c>
      <c r="GI92" s="218" t="str">
        <f t="shared" si="730"/>
        <v/>
      </c>
      <c r="GJ92" s="218" t="str">
        <f t="shared" si="730"/>
        <v/>
      </c>
      <c r="GK92" s="218" t="str">
        <f t="shared" si="730"/>
        <v/>
      </c>
      <c r="GL92" s="218" t="str">
        <f t="shared" si="730"/>
        <v/>
      </c>
      <c r="GM92" s="218" t="str">
        <f t="shared" si="730"/>
        <v/>
      </c>
      <c r="GN92" s="218" t="str">
        <f t="shared" si="730"/>
        <v/>
      </c>
      <c r="GO92" s="218" t="str">
        <f t="shared" si="730"/>
        <v/>
      </c>
      <c r="GP92" s="218" t="str">
        <f t="shared" si="730"/>
        <v/>
      </c>
      <c r="GQ92" s="218" t="str">
        <f t="shared" si="730"/>
        <v/>
      </c>
      <c r="GR92" s="218" t="str">
        <f t="shared" si="730"/>
        <v/>
      </c>
      <c r="GS92" s="218" t="str">
        <f t="shared" si="730"/>
        <v/>
      </c>
      <c r="GT92" s="218" t="str">
        <f t="shared" si="730"/>
        <v/>
      </c>
      <c r="GU92" s="218" t="str">
        <f t="shared" si="730"/>
        <v/>
      </c>
      <c r="GV92" s="218" t="str">
        <f t="shared" si="730"/>
        <v/>
      </c>
      <c r="GW92" s="218" t="str">
        <f t="shared" si="730"/>
        <v/>
      </c>
      <c r="GX92" s="218" t="str">
        <f t="shared" si="730"/>
        <v/>
      </c>
      <c r="GY92" s="218" t="str">
        <f t="shared" si="730"/>
        <v/>
      </c>
      <c r="GZ92" s="218" t="str">
        <f t="shared" si="730"/>
        <v/>
      </c>
      <c r="HA92" s="218" t="str">
        <f t="shared" si="730"/>
        <v/>
      </c>
      <c r="HB92" s="218" t="str">
        <f t="shared" si="730"/>
        <v/>
      </c>
      <c r="HC92" s="218" t="str">
        <f t="shared" si="730"/>
        <v/>
      </c>
      <c r="HD92" s="218" t="str">
        <f t="shared" si="730"/>
        <v/>
      </c>
      <c r="HE92" s="218" t="str">
        <f t="shared" si="730"/>
        <v/>
      </c>
      <c r="HF92" s="218" t="str">
        <f t="shared" si="730"/>
        <v/>
      </c>
      <c r="HG92" s="218" t="str">
        <f t="shared" si="730"/>
        <v/>
      </c>
      <c r="HH92" s="218" t="str">
        <f t="shared" si="730"/>
        <v/>
      </c>
      <c r="HI92" s="218" t="str">
        <f t="shared" si="730"/>
        <v/>
      </c>
      <c r="HJ92" s="218" t="str">
        <f t="shared" si="730"/>
        <v/>
      </c>
      <c r="HK92" s="218" t="str">
        <f t="shared" si="730"/>
        <v/>
      </c>
      <c r="HL92" s="218" t="str">
        <f t="shared" si="730"/>
        <v/>
      </c>
      <c r="HM92" s="218" t="str">
        <f t="shared" si="730"/>
        <v/>
      </c>
      <c r="HN92" s="218" t="str">
        <f t="shared" si="730"/>
        <v/>
      </c>
      <c r="HO92" s="218" t="str">
        <f t="shared" ref="HO92:HQ92" si="731">IF(SUM(HO250,HO407,HO564,HO721,HO878)=0,"",SUM(HO250,HO407,HO564,HO721,HO878))</f>
        <v/>
      </c>
      <c r="HP92" s="218" t="str">
        <f t="shared" si="731"/>
        <v/>
      </c>
      <c r="HQ92" s="218" t="str">
        <f t="shared" si="731"/>
        <v/>
      </c>
    </row>
    <row r="93" spans="1:225" s="73" customFormat="1" ht="18" hidden="1" customHeight="1" x14ac:dyDescent="0.25">
      <c r="A93" s="223" t="str">
        <f t="shared" ref="A93:B93" si="732">IF(A251="","",A251)</f>
        <v/>
      </c>
      <c r="B93" s="173" t="str">
        <f t="shared" si="732"/>
        <v/>
      </c>
      <c r="C93" s="218">
        <f t="shared" si="601"/>
        <v>0</v>
      </c>
      <c r="D93" s="218">
        <f t="shared" si="552"/>
        <v>0</v>
      </c>
      <c r="E93" s="219">
        <f t="shared" ref="E93:F93" si="733">IFERROR(AVERAGE(E251,E408,E565,E722,E879),"")</f>
        <v>0</v>
      </c>
      <c r="F93" s="219">
        <f t="shared" si="733"/>
        <v>0</v>
      </c>
      <c r="G93" s="176" t="str">
        <f t="shared" si="675"/>
        <v/>
      </c>
      <c r="H93" s="176" t="str">
        <f t="shared" si="675"/>
        <v/>
      </c>
      <c r="I93" s="226" t="str">
        <f t="shared" si="675"/>
        <v/>
      </c>
      <c r="J93" s="226" t="str">
        <f t="shared" si="675"/>
        <v/>
      </c>
      <c r="K93" s="227" t="str">
        <f t="shared" si="676"/>
        <v/>
      </c>
      <c r="L93" s="227">
        <f t="shared" si="676"/>
        <v>1</v>
      </c>
      <c r="M93" s="226" t="str">
        <f t="shared" si="677"/>
        <v/>
      </c>
      <c r="N93" s="226" t="str">
        <f t="shared" si="677"/>
        <v/>
      </c>
      <c r="O93" s="491"/>
      <c r="P93" s="218" t="str">
        <f t="shared" ref="P93:BI93" si="734">IF(SUM(P251,P408,P565,P722,P879)=0,"",SUM(P251,P408,P565,P722,P879))</f>
        <v/>
      </c>
      <c r="Q93" s="218" t="str">
        <f t="shared" si="734"/>
        <v/>
      </c>
      <c r="R93" s="218" t="str">
        <f t="shared" si="734"/>
        <v/>
      </c>
      <c r="S93" s="218" t="str">
        <f t="shared" si="734"/>
        <v/>
      </c>
      <c r="T93" s="218" t="str">
        <f t="shared" si="734"/>
        <v/>
      </c>
      <c r="U93" s="218" t="str">
        <f t="shared" si="734"/>
        <v/>
      </c>
      <c r="V93" s="218" t="str">
        <f t="shared" si="734"/>
        <v/>
      </c>
      <c r="W93" s="218" t="str">
        <f t="shared" si="734"/>
        <v/>
      </c>
      <c r="X93" s="218" t="str">
        <f t="shared" si="734"/>
        <v/>
      </c>
      <c r="Y93" s="218" t="str">
        <f t="shared" si="734"/>
        <v/>
      </c>
      <c r="Z93" s="218" t="str">
        <f t="shared" si="734"/>
        <v/>
      </c>
      <c r="AA93" s="218" t="str">
        <f t="shared" si="734"/>
        <v/>
      </c>
      <c r="AB93" s="218" t="str">
        <f t="shared" si="734"/>
        <v/>
      </c>
      <c r="AC93" s="218" t="str">
        <f t="shared" si="734"/>
        <v/>
      </c>
      <c r="AD93" s="218" t="str">
        <f t="shared" si="734"/>
        <v/>
      </c>
      <c r="AE93" s="218" t="str">
        <f t="shared" si="734"/>
        <v/>
      </c>
      <c r="AF93" s="218" t="str">
        <f t="shared" si="734"/>
        <v/>
      </c>
      <c r="AG93" s="218" t="str">
        <f t="shared" si="734"/>
        <v/>
      </c>
      <c r="AH93" s="218" t="str">
        <f t="shared" si="734"/>
        <v/>
      </c>
      <c r="AI93" s="218" t="str">
        <f t="shared" si="734"/>
        <v/>
      </c>
      <c r="AJ93" s="218" t="str">
        <f t="shared" si="734"/>
        <v/>
      </c>
      <c r="AK93" s="218" t="str">
        <f t="shared" si="734"/>
        <v/>
      </c>
      <c r="AL93" s="218" t="str">
        <f t="shared" si="734"/>
        <v/>
      </c>
      <c r="AM93" s="218" t="str">
        <f t="shared" si="734"/>
        <v/>
      </c>
      <c r="AN93" s="218" t="str">
        <f t="shared" si="734"/>
        <v/>
      </c>
      <c r="AO93" s="218" t="str">
        <f t="shared" si="734"/>
        <v/>
      </c>
      <c r="AP93" s="218" t="str">
        <f t="shared" si="734"/>
        <v/>
      </c>
      <c r="AQ93" s="218" t="str">
        <f t="shared" si="734"/>
        <v/>
      </c>
      <c r="AR93" s="218" t="str">
        <f t="shared" si="734"/>
        <v/>
      </c>
      <c r="AS93" s="218" t="str">
        <f t="shared" si="734"/>
        <v/>
      </c>
      <c r="AT93" s="218" t="str">
        <f t="shared" si="734"/>
        <v/>
      </c>
      <c r="AU93" s="218" t="str">
        <f t="shared" si="734"/>
        <v/>
      </c>
      <c r="AV93" s="218" t="str">
        <f t="shared" si="734"/>
        <v/>
      </c>
      <c r="AW93" s="218" t="str">
        <f t="shared" si="734"/>
        <v/>
      </c>
      <c r="AX93" s="218" t="str">
        <f t="shared" si="734"/>
        <v/>
      </c>
      <c r="AY93" s="218" t="str">
        <f t="shared" si="734"/>
        <v/>
      </c>
      <c r="AZ93" s="218" t="str">
        <f t="shared" si="734"/>
        <v/>
      </c>
      <c r="BA93" s="218" t="str">
        <f t="shared" si="734"/>
        <v/>
      </c>
      <c r="BB93" s="218" t="str">
        <f t="shared" si="734"/>
        <v/>
      </c>
      <c r="BC93" s="218" t="str">
        <f t="shared" si="734"/>
        <v/>
      </c>
      <c r="BD93" s="218" t="str">
        <f t="shared" si="734"/>
        <v/>
      </c>
      <c r="BE93" s="218" t="str">
        <f t="shared" si="734"/>
        <v/>
      </c>
      <c r="BF93" s="218" t="str">
        <f t="shared" si="734"/>
        <v/>
      </c>
      <c r="BG93" s="218" t="str">
        <f t="shared" si="734"/>
        <v/>
      </c>
      <c r="BH93" s="218" t="str">
        <f t="shared" si="734"/>
        <v/>
      </c>
      <c r="BI93" s="218" t="str">
        <f t="shared" si="734"/>
        <v/>
      </c>
      <c r="BJ93" s="218" t="str">
        <f t="shared" ref="BJ93:DU93" si="735">IF(SUM(BJ251,BJ408,BJ565,BJ722,BJ879)=0,"",SUM(BJ251,BJ408,BJ565,BJ722,BJ879))</f>
        <v/>
      </c>
      <c r="BK93" s="218" t="str">
        <f t="shared" si="735"/>
        <v/>
      </c>
      <c r="BL93" s="218" t="str">
        <f t="shared" si="735"/>
        <v/>
      </c>
      <c r="BM93" s="218" t="str">
        <f t="shared" si="735"/>
        <v/>
      </c>
      <c r="BN93" s="218" t="str">
        <f t="shared" si="735"/>
        <v/>
      </c>
      <c r="BO93" s="218" t="str">
        <f t="shared" si="735"/>
        <v/>
      </c>
      <c r="BP93" s="218" t="str">
        <f t="shared" si="735"/>
        <v/>
      </c>
      <c r="BQ93" s="218" t="str">
        <f t="shared" si="735"/>
        <v/>
      </c>
      <c r="BR93" s="218" t="str">
        <f t="shared" si="735"/>
        <v/>
      </c>
      <c r="BS93" s="218" t="str">
        <f t="shared" si="735"/>
        <v/>
      </c>
      <c r="BT93" s="218" t="str">
        <f t="shared" si="735"/>
        <v/>
      </c>
      <c r="BU93" s="218" t="str">
        <f t="shared" si="735"/>
        <v/>
      </c>
      <c r="BV93" s="218" t="str">
        <f t="shared" si="735"/>
        <v/>
      </c>
      <c r="BW93" s="218" t="str">
        <f t="shared" si="735"/>
        <v/>
      </c>
      <c r="BX93" s="218" t="str">
        <f t="shared" si="735"/>
        <v/>
      </c>
      <c r="BY93" s="218" t="str">
        <f t="shared" si="735"/>
        <v/>
      </c>
      <c r="BZ93" s="218" t="str">
        <f t="shared" si="735"/>
        <v/>
      </c>
      <c r="CA93" s="218" t="str">
        <f t="shared" si="735"/>
        <v/>
      </c>
      <c r="CB93" s="218" t="str">
        <f t="shared" si="735"/>
        <v/>
      </c>
      <c r="CC93" s="218" t="str">
        <f t="shared" si="735"/>
        <v/>
      </c>
      <c r="CD93" s="218" t="str">
        <f t="shared" si="735"/>
        <v/>
      </c>
      <c r="CE93" s="218" t="str">
        <f t="shared" si="735"/>
        <v/>
      </c>
      <c r="CF93" s="218" t="str">
        <f t="shared" si="735"/>
        <v/>
      </c>
      <c r="CG93" s="218" t="str">
        <f t="shared" si="735"/>
        <v/>
      </c>
      <c r="CH93" s="218" t="str">
        <f t="shared" si="735"/>
        <v/>
      </c>
      <c r="CI93" s="218" t="str">
        <f t="shared" si="735"/>
        <v/>
      </c>
      <c r="CJ93" s="218" t="str">
        <f t="shared" si="735"/>
        <v/>
      </c>
      <c r="CK93" s="218" t="str">
        <f t="shared" si="735"/>
        <v/>
      </c>
      <c r="CL93" s="218" t="str">
        <f t="shared" si="735"/>
        <v/>
      </c>
      <c r="CM93" s="218" t="str">
        <f t="shared" si="735"/>
        <v/>
      </c>
      <c r="CN93" s="218" t="str">
        <f t="shared" si="735"/>
        <v/>
      </c>
      <c r="CO93" s="218" t="str">
        <f t="shared" si="735"/>
        <v/>
      </c>
      <c r="CP93" s="218" t="str">
        <f t="shared" si="735"/>
        <v/>
      </c>
      <c r="CQ93" s="218" t="str">
        <f t="shared" si="735"/>
        <v/>
      </c>
      <c r="CR93" s="218" t="str">
        <f t="shared" si="735"/>
        <v/>
      </c>
      <c r="CS93" s="218" t="str">
        <f t="shared" si="735"/>
        <v/>
      </c>
      <c r="CT93" s="218" t="str">
        <f t="shared" si="735"/>
        <v/>
      </c>
      <c r="CU93" s="218" t="str">
        <f t="shared" si="735"/>
        <v/>
      </c>
      <c r="CV93" s="218" t="str">
        <f t="shared" si="735"/>
        <v/>
      </c>
      <c r="CW93" s="218" t="str">
        <f t="shared" si="735"/>
        <v/>
      </c>
      <c r="CX93" s="218" t="str">
        <f t="shared" si="735"/>
        <v/>
      </c>
      <c r="CY93" s="218" t="str">
        <f t="shared" si="735"/>
        <v/>
      </c>
      <c r="CZ93" s="218" t="str">
        <f t="shared" si="735"/>
        <v/>
      </c>
      <c r="DA93" s="218" t="str">
        <f t="shared" si="735"/>
        <v/>
      </c>
      <c r="DB93" s="218" t="str">
        <f t="shared" si="735"/>
        <v/>
      </c>
      <c r="DC93" s="218" t="str">
        <f t="shared" si="735"/>
        <v/>
      </c>
      <c r="DD93" s="218" t="str">
        <f t="shared" si="735"/>
        <v/>
      </c>
      <c r="DE93" s="218" t="str">
        <f t="shared" si="735"/>
        <v/>
      </c>
      <c r="DF93" s="218" t="str">
        <f t="shared" si="735"/>
        <v/>
      </c>
      <c r="DG93" s="218" t="str">
        <f t="shared" si="735"/>
        <v/>
      </c>
      <c r="DH93" s="218" t="str">
        <f t="shared" si="735"/>
        <v/>
      </c>
      <c r="DI93" s="218" t="str">
        <f t="shared" si="735"/>
        <v/>
      </c>
      <c r="DJ93" s="218" t="str">
        <f t="shared" si="735"/>
        <v/>
      </c>
      <c r="DK93" s="218" t="str">
        <f t="shared" si="735"/>
        <v/>
      </c>
      <c r="DL93" s="218" t="str">
        <f t="shared" si="735"/>
        <v/>
      </c>
      <c r="DM93" s="218" t="str">
        <f t="shared" si="735"/>
        <v/>
      </c>
      <c r="DN93" s="218" t="str">
        <f t="shared" si="735"/>
        <v/>
      </c>
      <c r="DO93" s="218" t="str">
        <f t="shared" si="735"/>
        <v/>
      </c>
      <c r="DP93" s="218" t="str">
        <f t="shared" si="735"/>
        <v/>
      </c>
      <c r="DQ93" s="218" t="str">
        <f t="shared" si="735"/>
        <v/>
      </c>
      <c r="DR93" s="218" t="str">
        <f t="shared" si="735"/>
        <v/>
      </c>
      <c r="DS93" s="218" t="str">
        <f t="shared" si="735"/>
        <v/>
      </c>
      <c r="DT93" s="218" t="str">
        <f t="shared" si="735"/>
        <v/>
      </c>
      <c r="DU93" s="218" t="str">
        <f t="shared" si="735"/>
        <v/>
      </c>
      <c r="DV93" s="218" t="str">
        <f t="shared" ref="DV93:EK93" si="736">IF(SUM(DV251,DV408,DV565,DV722,DV879)=0,"",SUM(DV251,DV408,DV565,DV722,DV879))</f>
        <v/>
      </c>
      <c r="DW93" s="218" t="str">
        <f t="shared" si="736"/>
        <v/>
      </c>
      <c r="DX93" s="218" t="str">
        <f t="shared" si="736"/>
        <v/>
      </c>
      <c r="DY93" s="218" t="str">
        <f t="shared" si="736"/>
        <v/>
      </c>
      <c r="DZ93" s="218" t="str">
        <f t="shared" si="736"/>
        <v/>
      </c>
      <c r="EA93" s="218" t="str">
        <f t="shared" si="736"/>
        <v/>
      </c>
      <c r="EB93" s="218" t="str">
        <f t="shared" si="736"/>
        <v/>
      </c>
      <c r="EC93" s="218" t="str">
        <f t="shared" si="736"/>
        <v/>
      </c>
      <c r="ED93" s="218" t="str">
        <f t="shared" si="736"/>
        <v/>
      </c>
      <c r="EE93" s="218" t="str">
        <f t="shared" si="736"/>
        <v/>
      </c>
      <c r="EF93" s="218" t="str">
        <f t="shared" si="736"/>
        <v/>
      </c>
      <c r="EG93" s="218" t="str">
        <f t="shared" si="736"/>
        <v/>
      </c>
      <c r="EH93" s="218" t="str">
        <f t="shared" si="736"/>
        <v/>
      </c>
      <c r="EI93" s="218" t="str">
        <f t="shared" si="736"/>
        <v/>
      </c>
      <c r="EJ93" s="218" t="str">
        <f t="shared" si="736"/>
        <v/>
      </c>
      <c r="EK93" s="218" t="str">
        <f t="shared" si="736"/>
        <v/>
      </c>
      <c r="EL93" s="218" t="str">
        <f t="shared" ref="EL93:FK93" si="737">IF(SUM(EL251,EL408,EL565,EL722,EL879)=0,"",SUM(EL251,EL408,EL565,EL722,EL879))</f>
        <v/>
      </c>
      <c r="EM93" s="218" t="str">
        <f t="shared" si="737"/>
        <v/>
      </c>
      <c r="EN93" s="218" t="str">
        <f t="shared" si="737"/>
        <v/>
      </c>
      <c r="EO93" s="218" t="str">
        <f t="shared" si="737"/>
        <v/>
      </c>
      <c r="EP93" s="218" t="str">
        <f t="shared" si="737"/>
        <v/>
      </c>
      <c r="EQ93" s="218" t="str">
        <f t="shared" si="737"/>
        <v/>
      </c>
      <c r="ER93" s="218" t="str">
        <f t="shared" si="737"/>
        <v/>
      </c>
      <c r="ES93" s="218" t="str">
        <f t="shared" si="737"/>
        <v/>
      </c>
      <c r="ET93" s="218" t="str">
        <f t="shared" si="737"/>
        <v/>
      </c>
      <c r="EU93" s="218" t="str">
        <f t="shared" si="737"/>
        <v/>
      </c>
      <c r="EV93" s="218" t="str">
        <f t="shared" si="737"/>
        <v/>
      </c>
      <c r="EW93" s="218" t="str">
        <f t="shared" si="737"/>
        <v/>
      </c>
      <c r="EX93" s="218" t="str">
        <f t="shared" si="737"/>
        <v/>
      </c>
      <c r="EY93" s="218" t="str">
        <f t="shared" si="737"/>
        <v/>
      </c>
      <c r="EZ93" s="218" t="str">
        <f t="shared" si="737"/>
        <v/>
      </c>
      <c r="FA93" s="218" t="str">
        <f t="shared" si="737"/>
        <v/>
      </c>
      <c r="FB93" s="218" t="str">
        <f t="shared" si="737"/>
        <v/>
      </c>
      <c r="FC93" s="218" t="str">
        <f t="shared" si="737"/>
        <v/>
      </c>
      <c r="FD93" s="218" t="str">
        <f t="shared" si="737"/>
        <v/>
      </c>
      <c r="FE93" s="218" t="str">
        <f t="shared" si="737"/>
        <v/>
      </c>
      <c r="FF93" s="218" t="str">
        <f t="shared" si="737"/>
        <v/>
      </c>
      <c r="FG93" s="218" t="str">
        <f t="shared" si="737"/>
        <v/>
      </c>
      <c r="FH93" s="218" t="str">
        <f t="shared" si="737"/>
        <v/>
      </c>
      <c r="FI93" s="218" t="str">
        <f t="shared" si="737"/>
        <v/>
      </c>
      <c r="FJ93" s="218" t="str">
        <f t="shared" si="737"/>
        <v/>
      </c>
      <c r="FK93" s="218" t="str">
        <f t="shared" si="737"/>
        <v/>
      </c>
      <c r="FL93" s="218" t="str">
        <f t="shared" ref="FL93:HN93" si="738">IF(SUM(FL251,FL408,FL565,FL722,FL879)=0,"",SUM(FL251,FL408,FL565,FL722,FL879))</f>
        <v/>
      </c>
      <c r="FM93" s="218" t="str">
        <f t="shared" si="738"/>
        <v/>
      </c>
      <c r="FN93" s="218" t="str">
        <f t="shared" si="738"/>
        <v/>
      </c>
      <c r="FO93" s="218" t="str">
        <f t="shared" si="738"/>
        <v/>
      </c>
      <c r="FP93" s="218" t="str">
        <f t="shared" si="738"/>
        <v/>
      </c>
      <c r="FQ93" s="218" t="str">
        <f t="shared" si="738"/>
        <v/>
      </c>
      <c r="FR93" s="218" t="str">
        <f t="shared" si="738"/>
        <v/>
      </c>
      <c r="FS93" s="218" t="str">
        <f t="shared" si="738"/>
        <v/>
      </c>
      <c r="FT93" s="218" t="str">
        <f t="shared" si="738"/>
        <v/>
      </c>
      <c r="FU93" s="218" t="str">
        <f t="shared" si="738"/>
        <v/>
      </c>
      <c r="FV93" s="218" t="str">
        <f t="shared" si="738"/>
        <v/>
      </c>
      <c r="FW93" s="218" t="str">
        <f t="shared" si="738"/>
        <v/>
      </c>
      <c r="FX93" s="218" t="str">
        <f t="shared" si="738"/>
        <v/>
      </c>
      <c r="FY93" s="218" t="str">
        <f t="shared" si="738"/>
        <v/>
      </c>
      <c r="FZ93" s="218" t="str">
        <f t="shared" si="738"/>
        <v/>
      </c>
      <c r="GA93" s="218" t="str">
        <f t="shared" si="738"/>
        <v/>
      </c>
      <c r="GB93" s="218" t="str">
        <f t="shared" si="738"/>
        <v/>
      </c>
      <c r="GC93" s="218" t="str">
        <f t="shared" si="738"/>
        <v/>
      </c>
      <c r="GD93" s="218" t="str">
        <f t="shared" si="738"/>
        <v/>
      </c>
      <c r="GE93" s="218" t="str">
        <f t="shared" si="738"/>
        <v/>
      </c>
      <c r="GF93" s="218" t="str">
        <f t="shared" si="738"/>
        <v/>
      </c>
      <c r="GG93" s="218" t="str">
        <f t="shared" si="738"/>
        <v/>
      </c>
      <c r="GH93" s="218" t="str">
        <f t="shared" si="738"/>
        <v/>
      </c>
      <c r="GI93" s="218" t="str">
        <f t="shared" si="738"/>
        <v/>
      </c>
      <c r="GJ93" s="218" t="str">
        <f t="shared" si="738"/>
        <v/>
      </c>
      <c r="GK93" s="218" t="str">
        <f t="shared" si="738"/>
        <v/>
      </c>
      <c r="GL93" s="218" t="str">
        <f t="shared" si="738"/>
        <v/>
      </c>
      <c r="GM93" s="218" t="str">
        <f t="shared" si="738"/>
        <v/>
      </c>
      <c r="GN93" s="218" t="str">
        <f t="shared" si="738"/>
        <v/>
      </c>
      <c r="GO93" s="218" t="str">
        <f t="shared" si="738"/>
        <v/>
      </c>
      <c r="GP93" s="218" t="str">
        <f t="shared" si="738"/>
        <v/>
      </c>
      <c r="GQ93" s="218" t="str">
        <f t="shared" si="738"/>
        <v/>
      </c>
      <c r="GR93" s="218" t="str">
        <f t="shared" si="738"/>
        <v/>
      </c>
      <c r="GS93" s="218" t="str">
        <f t="shared" si="738"/>
        <v/>
      </c>
      <c r="GT93" s="218" t="str">
        <f t="shared" si="738"/>
        <v/>
      </c>
      <c r="GU93" s="218" t="str">
        <f t="shared" si="738"/>
        <v/>
      </c>
      <c r="GV93" s="218" t="str">
        <f t="shared" si="738"/>
        <v/>
      </c>
      <c r="GW93" s="218" t="str">
        <f t="shared" si="738"/>
        <v/>
      </c>
      <c r="GX93" s="218" t="str">
        <f t="shared" si="738"/>
        <v/>
      </c>
      <c r="GY93" s="218" t="str">
        <f t="shared" si="738"/>
        <v/>
      </c>
      <c r="GZ93" s="218" t="str">
        <f t="shared" si="738"/>
        <v/>
      </c>
      <c r="HA93" s="218" t="str">
        <f t="shared" si="738"/>
        <v/>
      </c>
      <c r="HB93" s="218" t="str">
        <f t="shared" si="738"/>
        <v/>
      </c>
      <c r="HC93" s="218" t="str">
        <f t="shared" si="738"/>
        <v/>
      </c>
      <c r="HD93" s="218" t="str">
        <f t="shared" si="738"/>
        <v/>
      </c>
      <c r="HE93" s="218" t="str">
        <f t="shared" si="738"/>
        <v/>
      </c>
      <c r="HF93" s="218" t="str">
        <f t="shared" si="738"/>
        <v/>
      </c>
      <c r="HG93" s="218" t="str">
        <f t="shared" si="738"/>
        <v/>
      </c>
      <c r="HH93" s="218" t="str">
        <f t="shared" si="738"/>
        <v/>
      </c>
      <c r="HI93" s="218" t="str">
        <f t="shared" si="738"/>
        <v/>
      </c>
      <c r="HJ93" s="218" t="str">
        <f t="shared" si="738"/>
        <v/>
      </c>
      <c r="HK93" s="218" t="str">
        <f t="shared" si="738"/>
        <v/>
      </c>
      <c r="HL93" s="218" t="str">
        <f t="shared" si="738"/>
        <v/>
      </c>
      <c r="HM93" s="218" t="str">
        <f t="shared" si="738"/>
        <v/>
      </c>
      <c r="HN93" s="218" t="str">
        <f t="shared" si="738"/>
        <v/>
      </c>
      <c r="HO93" s="218" t="str">
        <f t="shared" ref="HO93:HQ93" si="739">IF(SUM(HO251,HO408,HO565,HO722,HO879)=0,"",SUM(HO251,HO408,HO565,HO722,HO879))</f>
        <v/>
      </c>
      <c r="HP93" s="218" t="str">
        <f t="shared" si="739"/>
        <v/>
      </c>
      <c r="HQ93" s="218" t="str">
        <f t="shared" si="739"/>
        <v/>
      </c>
    </row>
    <row r="94" spans="1:225" s="73" customFormat="1" ht="18" hidden="1" customHeight="1" x14ac:dyDescent="0.25">
      <c r="A94" s="223" t="str">
        <f t="shared" ref="A94:B94" si="740">IF(A252="","",A252)</f>
        <v/>
      </c>
      <c r="B94" s="173" t="str">
        <f t="shared" si="740"/>
        <v/>
      </c>
      <c r="C94" s="218">
        <f t="shared" si="601"/>
        <v>0</v>
      </c>
      <c r="D94" s="218">
        <f t="shared" si="552"/>
        <v>0</v>
      </c>
      <c r="E94" s="219">
        <f t="shared" ref="E94:F94" si="741">IFERROR(AVERAGE(E252,E409,E566,E723,E880),"")</f>
        <v>0</v>
      </c>
      <c r="F94" s="219">
        <f t="shared" si="741"/>
        <v>0</v>
      </c>
      <c r="G94" s="176" t="str">
        <f t="shared" si="675"/>
        <v/>
      </c>
      <c r="H94" s="176" t="str">
        <f t="shared" si="675"/>
        <v/>
      </c>
      <c r="I94" s="226" t="str">
        <f t="shared" si="675"/>
        <v/>
      </c>
      <c r="J94" s="226" t="str">
        <f t="shared" si="675"/>
        <v/>
      </c>
      <c r="K94" s="227" t="str">
        <f t="shared" si="676"/>
        <v/>
      </c>
      <c r="L94" s="227">
        <f t="shared" si="676"/>
        <v>1</v>
      </c>
      <c r="M94" s="226" t="str">
        <f t="shared" si="677"/>
        <v/>
      </c>
      <c r="N94" s="226" t="str">
        <f t="shared" si="677"/>
        <v/>
      </c>
      <c r="O94" s="491"/>
      <c r="P94" s="218" t="str">
        <f t="shared" ref="P94:BI94" si="742">IF(SUM(P252,P409,P566,P723,P880)=0,"",SUM(P252,P409,P566,P723,P880))</f>
        <v/>
      </c>
      <c r="Q94" s="218" t="str">
        <f t="shared" si="742"/>
        <v/>
      </c>
      <c r="R94" s="218" t="str">
        <f t="shared" si="742"/>
        <v/>
      </c>
      <c r="S94" s="218" t="str">
        <f t="shared" si="742"/>
        <v/>
      </c>
      <c r="T94" s="218" t="str">
        <f t="shared" si="742"/>
        <v/>
      </c>
      <c r="U94" s="218" t="str">
        <f t="shared" si="742"/>
        <v/>
      </c>
      <c r="V94" s="218" t="str">
        <f t="shared" si="742"/>
        <v/>
      </c>
      <c r="W94" s="218" t="str">
        <f t="shared" si="742"/>
        <v/>
      </c>
      <c r="X94" s="218" t="str">
        <f t="shared" si="742"/>
        <v/>
      </c>
      <c r="Y94" s="218" t="str">
        <f t="shared" si="742"/>
        <v/>
      </c>
      <c r="Z94" s="218" t="str">
        <f t="shared" si="742"/>
        <v/>
      </c>
      <c r="AA94" s="218" t="str">
        <f t="shared" si="742"/>
        <v/>
      </c>
      <c r="AB94" s="218" t="str">
        <f t="shared" si="742"/>
        <v/>
      </c>
      <c r="AC94" s="218" t="str">
        <f t="shared" si="742"/>
        <v/>
      </c>
      <c r="AD94" s="218" t="str">
        <f t="shared" si="742"/>
        <v/>
      </c>
      <c r="AE94" s="218" t="str">
        <f t="shared" si="742"/>
        <v/>
      </c>
      <c r="AF94" s="218" t="str">
        <f t="shared" si="742"/>
        <v/>
      </c>
      <c r="AG94" s="218" t="str">
        <f t="shared" si="742"/>
        <v/>
      </c>
      <c r="AH94" s="218" t="str">
        <f t="shared" si="742"/>
        <v/>
      </c>
      <c r="AI94" s="218" t="str">
        <f t="shared" si="742"/>
        <v/>
      </c>
      <c r="AJ94" s="218" t="str">
        <f t="shared" si="742"/>
        <v/>
      </c>
      <c r="AK94" s="218" t="str">
        <f t="shared" si="742"/>
        <v/>
      </c>
      <c r="AL94" s="218" t="str">
        <f t="shared" si="742"/>
        <v/>
      </c>
      <c r="AM94" s="218" t="str">
        <f t="shared" si="742"/>
        <v/>
      </c>
      <c r="AN94" s="218" t="str">
        <f t="shared" si="742"/>
        <v/>
      </c>
      <c r="AO94" s="218" t="str">
        <f t="shared" si="742"/>
        <v/>
      </c>
      <c r="AP94" s="218" t="str">
        <f t="shared" si="742"/>
        <v/>
      </c>
      <c r="AQ94" s="218" t="str">
        <f t="shared" si="742"/>
        <v/>
      </c>
      <c r="AR94" s="218" t="str">
        <f t="shared" si="742"/>
        <v/>
      </c>
      <c r="AS94" s="218" t="str">
        <f t="shared" si="742"/>
        <v/>
      </c>
      <c r="AT94" s="218" t="str">
        <f t="shared" si="742"/>
        <v/>
      </c>
      <c r="AU94" s="218" t="str">
        <f t="shared" si="742"/>
        <v/>
      </c>
      <c r="AV94" s="218" t="str">
        <f t="shared" si="742"/>
        <v/>
      </c>
      <c r="AW94" s="218" t="str">
        <f t="shared" si="742"/>
        <v/>
      </c>
      <c r="AX94" s="218" t="str">
        <f t="shared" si="742"/>
        <v/>
      </c>
      <c r="AY94" s="218" t="str">
        <f t="shared" si="742"/>
        <v/>
      </c>
      <c r="AZ94" s="218" t="str">
        <f t="shared" si="742"/>
        <v/>
      </c>
      <c r="BA94" s="218" t="str">
        <f t="shared" si="742"/>
        <v/>
      </c>
      <c r="BB94" s="218" t="str">
        <f t="shared" si="742"/>
        <v/>
      </c>
      <c r="BC94" s="218" t="str">
        <f t="shared" si="742"/>
        <v/>
      </c>
      <c r="BD94" s="218" t="str">
        <f t="shared" si="742"/>
        <v/>
      </c>
      <c r="BE94" s="218" t="str">
        <f t="shared" si="742"/>
        <v/>
      </c>
      <c r="BF94" s="218" t="str">
        <f t="shared" si="742"/>
        <v/>
      </c>
      <c r="BG94" s="218" t="str">
        <f t="shared" si="742"/>
        <v/>
      </c>
      <c r="BH94" s="218" t="str">
        <f t="shared" si="742"/>
        <v/>
      </c>
      <c r="BI94" s="218" t="str">
        <f t="shared" si="742"/>
        <v/>
      </c>
      <c r="BJ94" s="218" t="str">
        <f t="shared" ref="BJ94:DU94" si="743">IF(SUM(BJ252,BJ409,BJ566,BJ723,BJ880)=0,"",SUM(BJ252,BJ409,BJ566,BJ723,BJ880))</f>
        <v/>
      </c>
      <c r="BK94" s="218" t="str">
        <f t="shared" si="743"/>
        <v/>
      </c>
      <c r="BL94" s="218" t="str">
        <f t="shared" si="743"/>
        <v/>
      </c>
      <c r="BM94" s="218" t="str">
        <f t="shared" si="743"/>
        <v/>
      </c>
      <c r="BN94" s="218" t="str">
        <f t="shared" si="743"/>
        <v/>
      </c>
      <c r="BO94" s="218" t="str">
        <f t="shared" si="743"/>
        <v/>
      </c>
      <c r="BP94" s="218" t="str">
        <f t="shared" si="743"/>
        <v/>
      </c>
      <c r="BQ94" s="218" t="str">
        <f t="shared" si="743"/>
        <v/>
      </c>
      <c r="BR94" s="218" t="str">
        <f t="shared" si="743"/>
        <v/>
      </c>
      <c r="BS94" s="218" t="str">
        <f t="shared" si="743"/>
        <v/>
      </c>
      <c r="BT94" s="218" t="str">
        <f t="shared" si="743"/>
        <v/>
      </c>
      <c r="BU94" s="218" t="str">
        <f t="shared" si="743"/>
        <v/>
      </c>
      <c r="BV94" s="218" t="str">
        <f t="shared" si="743"/>
        <v/>
      </c>
      <c r="BW94" s="218" t="str">
        <f t="shared" si="743"/>
        <v/>
      </c>
      <c r="BX94" s="218" t="str">
        <f t="shared" si="743"/>
        <v/>
      </c>
      <c r="BY94" s="218" t="str">
        <f t="shared" si="743"/>
        <v/>
      </c>
      <c r="BZ94" s="218" t="str">
        <f t="shared" si="743"/>
        <v/>
      </c>
      <c r="CA94" s="218" t="str">
        <f t="shared" si="743"/>
        <v/>
      </c>
      <c r="CB94" s="218" t="str">
        <f t="shared" si="743"/>
        <v/>
      </c>
      <c r="CC94" s="218" t="str">
        <f t="shared" si="743"/>
        <v/>
      </c>
      <c r="CD94" s="218" t="str">
        <f t="shared" si="743"/>
        <v/>
      </c>
      <c r="CE94" s="218" t="str">
        <f t="shared" si="743"/>
        <v/>
      </c>
      <c r="CF94" s="218" t="str">
        <f t="shared" si="743"/>
        <v/>
      </c>
      <c r="CG94" s="218" t="str">
        <f t="shared" si="743"/>
        <v/>
      </c>
      <c r="CH94" s="218" t="str">
        <f t="shared" si="743"/>
        <v/>
      </c>
      <c r="CI94" s="218" t="str">
        <f t="shared" si="743"/>
        <v/>
      </c>
      <c r="CJ94" s="218" t="str">
        <f t="shared" si="743"/>
        <v/>
      </c>
      <c r="CK94" s="218" t="str">
        <f t="shared" si="743"/>
        <v/>
      </c>
      <c r="CL94" s="218" t="str">
        <f t="shared" si="743"/>
        <v/>
      </c>
      <c r="CM94" s="218" t="str">
        <f t="shared" si="743"/>
        <v/>
      </c>
      <c r="CN94" s="218" t="str">
        <f t="shared" si="743"/>
        <v/>
      </c>
      <c r="CO94" s="218" t="str">
        <f t="shared" si="743"/>
        <v/>
      </c>
      <c r="CP94" s="218" t="str">
        <f t="shared" si="743"/>
        <v/>
      </c>
      <c r="CQ94" s="218" t="str">
        <f t="shared" si="743"/>
        <v/>
      </c>
      <c r="CR94" s="218" t="str">
        <f t="shared" si="743"/>
        <v/>
      </c>
      <c r="CS94" s="218" t="str">
        <f t="shared" si="743"/>
        <v/>
      </c>
      <c r="CT94" s="218" t="str">
        <f t="shared" si="743"/>
        <v/>
      </c>
      <c r="CU94" s="218" t="str">
        <f t="shared" si="743"/>
        <v/>
      </c>
      <c r="CV94" s="218" t="str">
        <f t="shared" si="743"/>
        <v/>
      </c>
      <c r="CW94" s="218" t="str">
        <f t="shared" si="743"/>
        <v/>
      </c>
      <c r="CX94" s="218" t="str">
        <f t="shared" si="743"/>
        <v/>
      </c>
      <c r="CY94" s="218" t="str">
        <f t="shared" si="743"/>
        <v/>
      </c>
      <c r="CZ94" s="218" t="str">
        <f t="shared" si="743"/>
        <v/>
      </c>
      <c r="DA94" s="218" t="str">
        <f t="shared" si="743"/>
        <v/>
      </c>
      <c r="DB94" s="218" t="str">
        <f t="shared" si="743"/>
        <v/>
      </c>
      <c r="DC94" s="218" t="str">
        <f t="shared" si="743"/>
        <v/>
      </c>
      <c r="DD94" s="218" t="str">
        <f t="shared" si="743"/>
        <v/>
      </c>
      <c r="DE94" s="218" t="str">
        <f t="shared" si="743"/>
        <v/>
      </c>
      <c r="DF94" s="218" t="str">
        <f t="shared" si="743"/>
        <v/>
      </c>
      <c r="DG94" s="218" t="str">
        <f t="shared" si="743"/>
        <v/>
      </c>
      <c r="DH94" s="218" t="str">
        <f t="shared" si="743"/>
        <v/>
      </c>
      <c r="DI94" s="218" t="str">
        <f t="shared" si="743"/>
        <v/>
      </c>
      <c r="DJ94" s="218" t="str">
        <f t="shared" si="743"/>
        <v/>
      </c>
      <c r="DK94" s="218" t="str">
        <f t="shared" si="743"/>
        <v/>
      </c>
      <c r="DL94" s="218" t="str">
        <f t="shared" si="743"/>
        <v/>
      </c>
      <c r="DM94" s="218" t="str">
        <f t="shared" si="743"/>
        <v/>
      </c>
      <c r="DN94" s="218" t="str">
        <f t="shared" si="743"/>
        <v/>
      </c>
      <c r="DO94" s="218" t="str">
        <f t="shared" si="743"/>
        <v/>
      </c>
      <c r="DP94" s="218" t="str">
        <f t="shared" si="743"/>
        <v/>
      </c>
      <c r="DQ94" s="218" t="str">
        <f t="shared" si="743"/>
        <v/>
      </c>
      <c r="DR94" s="218" t="str">
        <f t="shared" si="743"/>
        <v/>
      </c>
      <c r="DS94" s="218" t="str">
        <f t="shared" si="743"/>
        <v/>
      </c>
      <c r="DT94" s="218" t="str">
        <f t="shared" si="743"/>
        <v/>
      </c>
      <c r="DU94" s="218" t="str">
        <f t="shared" si="743"/>
        <v/>
      </c>
      <c r="DV94" s="218" t="str">
        <f t="shared" ref="DV94:EK94" si="744">IF(SUM(DV252,DV409,DV566,DV723,DV880)=0,"",SUM(DV252,DV409,DV566,DV723,DV880))</f>
        <v/>
      </c>
      <c r="DW94" s="218" t="str">
        <f t="shared" si="744"/>
        <v/>
      </c>
      <c r="DX94" s="218" t="str">
        <f t="shared" si="744"/>
        <v/>
      </c>
      <c r="DY94" s="218" t="str">
        <f t="shared" si="744"/>
        <v/>
      </c>
      <c r="DZ94" s="218" t="str">
        <f t="shared" si="744"/>
        <v/>
      </c>
      <c r="EA94" s="218" t="str">
        <f t="shared" si="744"/>
        <v/>
      </c>
      <c r="EB94" s="218" t="str">
        <f t="shared" si="744"/>
        <v/>
      </c>
      <c r="EC94" s="218" t="str">
        <f t="shared" si="744"/>
        <v/>
      </c>
      <c r="ED94" s="218" t="str">
        <f t="shared" si="744"/>
        <v/>
      </c>
      <c r="EE94" s="218" t="str">
        <f t="shared" si="744"/>
        <v/>
      </c>
      <c r="EF94" s="218" t="str">
        <f t="shared" si="744"/>
        <v/>
      </c>
      <c r="EG94" s="218" t="str">
        <f t="shared" si="744"/>
        <v/>
      </c>
      <c r="EH94" s="218" t="str">
        <f t="shared" si="744"/>
        <v/>
      </c>
      <c r="EI94" s="218" t="str">
        <f t="shared" si="744"/>
        <v/>
      </c>
      <c r="EJ94" s="218" t="str">
        <f t="shared" si="744"/>
        <v/>
      </c>
      <c r="EK94" s="218" t="str">
        <f t="shared" si="744"/>
        <v/>
      </c>
      <c r="EL94" s="218" t="str">
        <f t="shared" ref="EL94:FK94" si="745">IF(SUM(EL252,EL409,EL566,EL723,EL880)=0,"",SUM(EL252,EL409,EL566,EL723,EL880))</f>
        <v/>
      </c>
      <c r="EM94" s="218" t="str">
        <f t="shared" si="745"/>
        <v/>
      </c>
      <c r="EN94" s="218" t="str">
        <f t="shared" si="745"/>
        <v/>
      </c>
      <c r="EO94" s="218" t="str">
        <f t="shared" si="745"/>
        <v/>
      </c>
      <c r="EP94" s="218" t="str">
        <f t="shared" si="745"/>
        <v/>
      </c>
      <c r="EQ94" s="218" t="str">
        <f t="shared" si="745"/>
        <v/>
      </c>
      <c r="ER94" s="218" t="str">
        <f t="shared" si="745"/>
        <v/>
      </c>
      <c r="ES94" s="218" t="str">
        <f t="shared" si="745"/>
        <v/>
      </c>
      <c r="ET94" s="218" t="str">
        <f t="shared" si="745"/>
        <v/>
      </c>
      <c r="EU94" s="218" t="str">
        <f t="shared" si="745"/>
        <v/>
      </c>
      <c r="EV94" s="218" t="str">
        <f t="shared" si="745"/>
        <v/>
      </c>
      <c r="EW94" s="218" t="str">
        <f t="shared" si="745"/>
        <v/>
      </c>
      <c r="EX94" s="218" t="str">
        <f t="shared" si="745"/>
        <v/>
      </c>
      <c r="EY94" s="218" t="str">
        <f t="shared" si="745"/>
        <v/>
      </c>
      <c r="EZ94" s="218" t="str">
        <f t="shared" si="745"/>
        <v/>
      </c>
      <c r="FA94" s="218" t="str">
        <f t="shared" si="745"/>
        <v/>
      </c>
      <c r="FB94" s="218" t="str">
        <f t="shared" si="745"/>
        <v/>
      </c>
      <c r="FC94" s="218" t="str">
        <f t="shared" si="745"/>
        <v/>
      </c>
      <c r="FD94" s="218" t="str">
        <f t="shared" si="745"/>
        <v/>
      </c>
      <c r="FE94" s="218" t="str">
        <f t="shared" si="745"/>
        <v/>
      </c>
      <c r="FF94" s="218" t="str">
        <f t="shared" si="745"/>
        <v/>
      </c>
      <c r="FG94" s="218" t="str">
        <f t="shared" si="745"/>
        <v/>
      </c>
      <c r="FH94" s="218" t="str">
        <f t="shared" si="745"/>
        <v/>
      </c>
      <c r="FI94" s="218" t="str">
        <f t="shared" si="745"/>
        <v/>
      </c>
      <c r="FJ94" s="218" t="str">
        <f t="shared" si="745"/>
        <v/>
      </c>
      <c r="FK94" s="218" t="str">
        <f t="shared" si="745"/>
        <v/>
      </c>
      <c r="FL94" s="218" t="str">
        <f t="shared" ref="FL94:HN94" si="746">IF(SUM(FL252,FL409,FL566,FL723,FL880)=0,"",SUM(FL252,FL409,FL566,FL723,FL880))</f>
        <v/>
      </c>
      <c r="FM94" s="218" t="str">
        <f t="shared" si="746"/>
        <v/>
      </c>
      <c r="FN94" s="218" t="str">
        <f t="shared" si="746"/>
        <v/>
      </c>
      <c r="FO94" s="218" t="str">
        <f t="shared" si="746"/>
        <v/>
      </c>
      <c r="FP94" s="218" t="str">
        <f t="shared" si="746"/>
        <v/>
      </c>
      <c r="FQ94" s="218" t="str">
        <f t="shared" si="746"/>
        <v/>
      </c>
      <c r="FR94" s="218" t="str">
        <f t="shared" si="746"/>
        <v/>
      </c>
      <c r="FS94" s="218" t="str">
        <f t="shared" si="746"/>
        <v/>
      </c>
      <c r="FT94" s="218" t="str">
        <f t="shared" si="746"/>
        <v/>
      </c>
      <c r="FU94" s="218" t="str">
        <f t="shared" si="746"/>
        <v/>
      </c>
      <c r="FV94" s="218" t="str">
        <f t="shared" si="746"/>
        <v/>
      </c>
      <c r="FW94" s="218" t="str">
        <f t="shared" si="746"/>
        <v/>
      </c>
      <c r="FX94" s="218" t="str">
        <f t="shared" si="746"/>
        <v/>
      </c>
      <c r="FY94" s="218" t="str">
        <f t="shared" si="746"/>
        <v/>
      </c>
      <c r="FZ94" s="218" t="str">
        <f t="shared" si="746"/>
        <v/>
      </c>
      <c r="GA94" s="218" t="str">
        <f t="shared" si="746"/>
        <v/>
      </c>
      <c r="GB94" s="218" t="str">
        <f t="shared" si="746"/>
        <v/>
      </c>
      <c r="GC94" s="218" t="str">
        <f t="shared" si="746"/>
        <v/>
      </c>
      <c r="GD94" s="218" t="str">
        <f t="shared" si="746"/>
        <v/>
      </c>
      <c r="GE94" s="218" t="str">
        <f t="shared" si="746"/>
        <v/>
      </c>
      <c r="GF94" s="218" t="str">
        <f t="shared" si="746"/>
        <v/>
      </c>
      <c r="GG94" s="218" t="str">
        <f t="shared" si="746"/>
        <v/>
      </c>
      <c r="GH94" s="218" t="str">
        <f t="shared" si="746"/>
        <v/>
      </c>
      <c r="GI94" s="218" t="str">
        <f t="shared" si="746"/>
        <v/>
      </c>
      <c r="GJ94" s="218" t="str">
        <f t="shared" si="746"/>
        <v/>
      </c>
      <c r="GK94" s="218" t="str">
        <f t="shared" si="746"/>
        <v/>
      </c>
      <c r="GL94" s="218" t="str">
        <f t="shared" si="746"/>
        <v/>
      </c>
      <c r="GM94" s="218" t="str">
        <f t="shared" si="746"/>
        <v/>
      </c>
      <c r="GN94" s="218" t="str">
        <f t="shared" si="746"/>
        <v/>
      </c>
      <c r="GO94" s="218" t="str">
        <f t="shared" si="746"/>
        <v/>
      </c>
      <c r="GP94" s="218" t="str">
        <f t="shared" si="746"/>
        <v/>
      </c>
      <c r="GQ94" s="218" t="str">
        <f t="shared" si="746"/>
        <v/>
      </c>
      <c r="GR94" s="218" t="str">
        <f t="shared" si="746"/>
        <v/>
      </c>
      <c r="GS94" s="218" t="str">
        <f t="shared" si="746"/>
        <v/>
      </c>
      <c r="GT94" s="218" t="str">
        <f t="shared" si="746"/>
        <v/>
      </c>
      <c r="GU94" s="218" t="str">
        <f t="shared" si="746"/>
        <v/>
      </c>
      <c r="GV94" s="218" t="str">
        <f t="shared" si="746"/>
        <v/>
      </c>
      <c r="GW94" s="218" t="str">
        <f t="shared" si="746"/>
        <v/>
      </c>
      <c r="GX94" s="218" t="str">
        <f t="shared" si="746"/>
        <v/>
      </c>
      <c r="GY94" s="218" t="str">
        <f t="shared" si="746"/>
        <v/>
      </c>
      <c r="GZ94" s="218" t="str">
        <f t="shared" si="746"/>
        <v/>
      </c>
      <c r="HA94" s="218" t="str">
        <f t="shared" si="746"/>
        <v/>
      </c>
      <c r="HB94" s="218" t="str">
        <f t="shared" si="746"/>
        <v/>
      </c>
      <c r="HC94" s="218" t="str">
        <f t="shared" si="746"/>
        <v/>
      </c>
      <c r="HD94" s="218" t="str">
        <f t="shared" si="746"/>
        <v/>
      </c>
      <c r="HE94" s="218" t="str">
        <f t="shared" si="746"/>
        <v/>
      </c>
      <c r="HF94" s="218" t="str">
        <f t="shared" si="746"/>
        <v/>
      </c>
      <c r="HG94" s="218" t="str">
        <f t="shared" si="746"/>
        <v/>
      </c>
      <c r="HH94" s="218" t="str">
        <f t="shared" si="746"/>
        <v/>
      </c>
      <c r="HI94" s="218" t="str">
        <f t="shared" si="746"/>
        <v/>
      </c>
      <c r="HJ94" s="218" t="str">
        <f t="shared" si="746"/>
        <v/>
      </c>
      <c r="HK94" s="218" t="str">
        <f t="shared" si="746"/>
        <v/>
      </c>
      <c r="HL94" s="218" t="str">
        <f t="shared" si="746"/>
        <v/>
      </c>
      <c r="HM94" s="218" t="str">
        <f t="shared" si="746"/>
        <v/>
      </c>
      <c r="HN94" s="218" t="str">
        <f t="shared" si="746"/>
        <v/>
      </c>
      <c r="HO94" s="218" t="str">
        <f t="shared" ref="HO94:HQ94" si="747">IF(SUM(HO252,HO409,HO566,HO723,HO880)=0,"",SUM(HO252,HO409,HO566,HO723,HO880))</f>
        <v/>
      </c>
      <c r="HP94" s="218" t="str">
        <f t="shared" si="747"/>
        <v/>
      </c>
      <c r="HQ94" s="218" t="str">
        <f t="shared" si="747"/>
        <v/>
      </c>
    </row>
    <row r="95" spans="1:225" s="73" customFormat="1" ht="18" hidden="1" customHeight="1" x14ac:dyDescent="0.25">
      <c r="A95" s="223" t="str">
        <f t="shared" ref="A95:B95" si="748">IF(A253="","",A253)</f>
        <v/>
      </c>
      <c r="B95" s="173" t="str">
        <f t="shared" si="748"/>
        <v/>
      </c>
      <c r="C95" s="218">
        <f t="shared" si="601"/>
        <v>0</v>
      </c>
      <c r="D95" s="218">
        <f t="shared" si="552"/>
        <v>0</v>
      </c>
      <c r="E95" s="219">
        <f t="shared" ref="E95:F95" si="749">IFERROR(AVERAGE(E253,E410,E567,E724,E881),"")</f>
        <v>0</v>
      </c>
      <c r="F95" s="219">
        <f t="shared" si="749"/>
        <v>0</v>
      </c>
      <c r="G95" s="176" t="str">
        <f t="shared" si="675"/>
        <v/>
      </c>
      <c r="H95" s="176" t="str">
        <f t="shared" si="675"/>
        <v/>
      </c>
      <c r="I95" s="226" t="str">
        <f t="shared" si="675"/>
        <v/>
      </c>
      <c r="J95" s="226" t="str">
        <f t="shared" si="675"/>
        <v/>
      </c>
      <c r="K95" s="227" t="str">
        <f t="shared" si="676"/>
        <v/>
      </c>
      <c r="L95" s="227">
        <f t="shared" si="676"/>
        <v>1</v>
      </c>
      <c r="M95" s="226" t="str">
        <f t="shared" si="677"/>
        <v/>
      </c>
      <c r="N95" s="226" t="str">
        <f t="shared" si="677"/>
        <v/>
      </c>
      <c r="O95" s="491"/>
      <c r="P95" s="218" t="str">
        <f t="shared" ref="P95:BI95" si="750">IF(SUM(P253,P410,P567,P724,P881)=0,"",SUM(P253,P410,P567,P724,P881))</f>
        <v/>
      </c>
      <c r="Q95" s="218" t="str">
        <f t="shared" si="750"/>
        <v/>
      </c>
      <c r="R95" s="218" t="str">
        <f t="shared" si="750"/>
        <v/>
      </c>
      <c r="S95" s="218" t="str">
        <f t="shared" si="750"/>
        <v/>
      </c>
      <c r="T95" s="218" t="str">
        <f t="shared" si="750"/>
        <v/>
      </c>
      <c r="U95" s="218" t="str">
        <f t="shared" si="750"/>
        <v/>
      </c>
      <c r="V95" s="218" t="str">
        <f t="shared" si="750"/>
        <v/>
      </c>
      <c r="W95" s="218" t="str">
        <f t="shared" si="750"/>
        <v/>
      </c>
      <c r="X95" s="218" t="str">
        <f t="shared" si="750"/>
        <v/>
      </c>
      <c r="Y95" s="218" t="str">
        <f t="shared" si="750"/>
        <v/>
      </c>
      <c r="Z95" s="218" t="str">
        <f t="shared" si="750"/>
        <v/>
      </c>
      <c r="AA95" s="218" t="str">
        <f t="shared" si="750"/>
        <v/>
      </c>
      <c r="AB95" s="218" t="str">
        <f t="shared" si="750"/>
        <v/>
      </c>
      <c r="AC95" s="218" t="str">
        <f t="shared" si="750"/>
        <v/>
      </c>
      <c r="AD95" s="218" t="str">
        <f t="shared" si="750"/>
        <v/>
      </c>
      <c r="AE95" s="218" t="str">
        <f t="shared" si="750"/>
        <v/>
      </c>
      <c r="AF95" s="218" t="str">
        <f t="shared" si="750"/>
        <v/>
      </c>
      <c r="AG95" s="218" t="str">
        <f t="shared" si="750"/>
        <v/>
      </c>
      <c r="AH95" s="218" t="str">
        <f t="shared" si="750"/>
        <v/>
      </c>
      <c r="AI95" s="218" t="str">
        <f t="shared" si="750"/>
        <v/>
      </c>
      <c r="AJ95" s="218" t="str">
        <f t="shared" si="750"/>
        <v/>
      </c>
      <c r="AK95" s="218" t="str">
        <f t="shared" si="750"/>
        <v/>
      </c>
      <c r="AL95" s="218" t="str">
        <f t="shared" si="750"/>
        <v/>
      </c>
      <c r="AM95" s="218" t="str">
        <f t="shared" si="750"/>
        <v/>
      </c>
      <c r="AN95" s="218" t="str">
        <f t="shared" si="750"/>
        <v/>
      </c>
      <c r="AO95" s="218" t="str">
        <f t="shared" si="750"/>
        <v/>
      </c>
      <c r="AP95" s="218" t="str">
        <f t="shared" si="750"/>
        <v/>
      </c>
      <c r="AQ95" s="218" t="str">
        <f t="shared" si="750"/>
        <v/>
      </c>
      <c r="AR95" s="218" t="str">
        <f t="shared" si="750"/>
        <v/>
      </c>
      <c r="AS95" s="218" t="str">
        <f t="shared" si="750"/>
        <v/>
      </c>
      <c r="AT95" s="218" t="str">
        <f t="shared" si="750"/>
        <v/>
      </c>
      <c r="AU95" s="218" t="str">
        <f t="shared" si="750"/>
        <v/>
      </c>
      <c r="AV95" s="218" t="str">
        <f t="shared" si="750"/>
        <v/>
      </c>
      <c r="AW95" s="218" t="str">
        <f t="shared" si="750"/>
        <v/>
      </c>
      <c r="AX95" s="218" t="str">
        <f t="shared" si="750"/>
        <v/>
      </c>
      <c r="AY95" s="218" t="str">
        <f t="shared" si="750"/>
        <v/>
      </c>
      <c r="AZ95" s="218" t="str">
        <f t="shared" si="750"/>
        <v/>
      </c>
      <c r="BA95" s="218" t="str">
        <f t="shared" si="750"/>
        <v/>
      </c>
      <c r="BB95" s="218" t="str">
        <f t="shared" si="750"/>
        <v/>
      </c>
      <c r="BC95" s="218" t="str">
        <f t="shared" si="750"/>
        <v/>
      </c>
      <c r="BD95" s="218" t="str">
        <f t="shared" si="750"/>
        <v/>
      </c>
      <c r="BE95" s="218" t="str">
        <f t="shared" si="750"/>
        <v/>
      </c>
      <c r="BF95" s="218" t="str">
        <f t="shared" si="750"/>
        <v/>
      </c>
      <c r="BG95" s="218" t="str">
        <f t="shared" si="750"/>
        <v/>
      </c>
      <c r="BH95" s="218" t="str">
        <f t="shared" si="750"/>
        <v/>
      </c>
      <c r="BI95" s="218" t="str">
        <f t="shared" si="750"/>
        <v/>
      </c>
      <c r="BJ95" s="218" t="str">
        <f t="shared" ref="BJ95:DU95" si="751">IF(SUM(BJ253,BJ410,BJ567,BJ724,BJ881)=0,"",SUM(BJ253,BJ410,BJ567,BJ724,BJ881))</f>
        <v/>
      </c>
      <c r="BK95" s="218" t="str">
        <f t="shared" si="751"/>
        <v/>
      </c>
      <c r="BL95" s="218" t="str">
        <f t="shared" si="751"/>
        <v/>
      </c>
      <c r="BM95" s="218" t="str">
        <f t="shared" si="751"/>
        <v/>
      </c>
      <c r="BN95" s="218" t="str">
        <f t="shared" si="751"/>
        <v/>
      </c>
      <c r="BO95" s="218" t="str">
        <f t="shared" si="751"/>
        <v/>
      </c>
      <c r="BP95" s="218" t="str">
        <f t="shared" si="751"/>
        <v/>
      </c>
      <c r="BQ95" s="218" t="str">
        <f t="shared" si="751"/>
        <v/>
      </c>
      <c r="BR95" s="218" t="str">
        <f t="shared" si="751"/>
        <v/>
      </c>
      <c r="BS95" s="218" t="str">
        <f t="shared" si="751"/>
        <v/>
      </c>
      <c r="BT95" s="218" t="str">
        <f t="shared" si="751"/>
        <v/>
      </c>
      <c r="BU95" s="218" t="str">
        <f t="shared" si="751"/>
        <v/>
      </c>
      <c r="BV95" s="218" t="str">
        <f t="shared" si="751"/>
        <v/>
      </c>
      <c r="BW95" s="218" t="str">
        <f t="shared" si="751"/>
        <v/>
      </c>
      <c r="BX95" s="218" t="str">
        <f t="shared" si="751"/>
        <v/>
      </c>
      <c r="BY95" s="218" t="str">
        <f t="shared" si="751"/>
        <v/>
      </c>
      <c r="BZ95" s="218" t="str">
        <f t="shared" si="751"/>
        <v/>
      </c>
      <c r="CA95" s="218" t="str">
        <f t="shared" si="751"/>
        <v/>
      </c>
      <c r="CB95" s="218" t="str">
        <f t="shared" si="751"/>
        <v/>
      </c>
      <c r="CC95" s="218" t="str">
        <f t="shared" si="751"/>
        <v/>
      </c>
      <c r="CD95" s="218" t="str">
        <f t="shared" si="751"/>
        <v/>
      </c>
      <c r="CE95" s="218" t="str">
        <f t="shared" si="751"/>
        <v/>
      </c>
      <c r="CF95" s="218" t="str">
        <f t="shared" si="751"/>
        <v/>
      </c>
      <c r="CG95" s="218" t="str">
        <f t="shared" si="751"/>
        <v/>
      </c>
      <c r="CH95" s="218" t="str">
        <f t="shared" si="751"/>
        <v/>
      </c>
      <c r="CI95" s="218" t="str">
        <f t="shared" si="751"/>
        <v/>
      </c>
      <c r="CJ95" s="218" t="str">
        <f t="shared" si="751"/>
        <v/>
      </c>
      <c r="CK95" s="218" t="str">
        <f t="shared" si="751"/>
        <v/>
      </c>
      <c r="CL95" s="218" t="str">
        <f t="shared" si="751"/>
        <v/>
      </c>
      <c r="CM95" s="218" t="str">
        <f t="shared" si="751"/>
        <v/>
      </c>
      <c r="CN95" s="218" t="str">
        <f t="shared" si="751"/>
        <v/>
      </c>
      <c r="CO95" s="218" t="str">
        <f t="shared" si="751"/>
        <v/>
      </c>
      <c r="CP95" s="218" t="str">
        <f t="shared" si="751"/>
        <v/>
      </c>
      <c r="CQ95" s="218" t="str">
        <f t="shared" si="751"/>
        <v/>
      </c>
      <c r="CR95" s="218" t="str">
        <f t="shared" si="751"/>
        <v/>
      </c>
      <c r="CS95" s="218" t="str">
        <f t="shared" si="751"/>
        <v/>
      </c>
      <c r="CT95" s="218" t="str">
        <f t="shared" si="751"/>
        <v/>
      </c>
      <c r="CU95" s="218" t="str">
        <f t="shared" si="751"/>
        <v/>
      </c>
      <c r="CV95" s="218" t="str">
        <f t="shared" si="751"/>
        <v/>
      </c>
      <c r="CW95" s="218" t="str">
        <f t="shared" si="751"/>
        <v/>
      </c>
      <c r="CX95" s="218" t="str">
        <f t="shared" si="751"/>
        <v/>
      </c>
      <c r="CY95" s="218" t="str">
        <f t="shared" si="751"/>
        <v/>
      </c>
      <c r="CZ95" s="218" t="str">
        <f t="shared" si="751"/>
        <v/>
      </c>
      <c r="DA95" s="218" t="str">
        <f t="shared" si="751"/>
        <v/>
      </c>
      <c r="DB95" s="218" t="str">
        <f t="shared" si="751"/>
        <v/>
      </c>
      <c r="DC95" s="218" t="str">
        <f t="shared" si="751"/>
        <v/>
      </c>
      <c r="DD95" s="218" t="str">
        <f t="shared" si="751"/>
        <v/>
      </c>
      <c r="DE95" s="218" t="str">
        <f t="shared" si="751"/>
        <v/>
      </c>
      <c r="DF95" s="218" t="str">
        <f t="shared" si="751"/>
        <v/>
      </c>
      <c r="DG95" s="218" t="str">
        <f t="shared" si="751"/>
        <v/>
      </c>
      <c r="DH95" s="218" t="str">
        <f t="shared" si="751"/>
        <v/>
      </c>
      <c r="DI95" s="218" t="str">
        <f t="shared" si="751"/>
        <v/>
      </c>
      <c r="DJ95" s="218" t="str">
        <f t="shared" si="751"/>
        <v/>
      </c>
      <c r="DK95" s="218" t="str">
        <f t="shared" si="751"/>
        <v/>
      </c>
      <c r="DL95" s="218" t="str">
        <f t="shared" si="751"/>
        <v/>
      </c>
      <c r="DM95" s="218" t="str">
        <f t="shared" si="751"/>
        <v/>
      </c>
      <c r="DN95" s="218" t="str">
        <f t="shared" si="751"/>
        <v/>
      </c>
      <c r="DO95" s="218" t="str">
        <f t="shared" si="751"/>
        <v/>
      </c>
      <c r="DP95" s="218" t="str">
        <f t="shared" si="751"/>
        <v/>
      </c>
      <c r="DQ95" s="218" t="str">
        <f t="shared" si="751"/>
        <v/>
      </c>
      <c r="DR95" s="218" t="str">
        <f t="shared" si="751"/>
        <v/>
      </c>
      <c r="DS95" s="218" t="str">
        <f t="shared" si="751"/>
        <v/>
      </c>
      <c r="DT95" s="218" t="str">
        <f t="shared" si="751"/>
        <v/>
      </c>
      <c r="DU95" s="218" t="str">
        <f t="shared" si="751"/>
        <v/>
      </c>
      <c r="DV95" s="218" t="str">
        <f t="shared" ref="DV95:EK95" si="752">IF(SUM(DV253,DV410,DV567,DV724,DV881)=0,"",SUM(DV253,DV410,DV567,DV724,DV881))</f>
        <v/>
      </c>
      <c r="DW95" s="218" t="str">
        <f t="shared" si="752"/>
        <v/>
      </c>
      <c r="DX95" s="218" t="str">
        <f t="shared" si="752"/>
        <v/>
      </c>
      <c r="DY95" s="218" t="str">
        <f t="shared" si="752"/>
        <v/>
      </c>
      <c r="DZ95" s="218" t="str">
        <f t="shared" si="752"/>
        <v/>
      </c>
      <c r="EA95" s="218" t="str">
        <f t="shared" si="752"/>
        <v/>
      </c>
      <c r="EB95" s="218" t="str">
        <f t="shared" si="752"/>
        <v/>
      </c>
      <c r="EC95" s="218" t="str">
        <f t="shared" si="752"/>
        <v/>
      </c>
      <c r="ED95" s="218" t="str">
        <f t="shared" si="752"/>
        <v/>
      </c>
      <c r="EE95" s="218" t="str">
        <f t="shared" si="752"/>
        <v/>
      </c>
      <c r="EF95" s="218" t="str">
        <f t="shared" si="752"/>
        <v/>
      </c>
      <c r="EG95" s="218" t="str">
        <f t="shared" si="752"/>
        <v/>
      </c>
      <c r="EH95" s="218" t="str">
        <f t="shared" si="752"/>
        <v/>
      </c>
      <c r="EI95" s="218" t="str">
        <f t="shared" si="752"/>
        <v/>
      </c>
      <c r="EJ95" s="218" t="str">
        <f t="shared" si="752"/>
        <v/>
      </c>
      <c r="EK95" s="218" t="str">
        <f t="shared" si="752"/>
        <v/>
      </c>
      <c r="EL95" s="218" t="str">
        <f t="shared" ref="EL95:FK95" si="753">IF(SUM(EL253,EL410,EL567,EL724,EL881)=0,"",SUM(EL253,EL410,EL567,EL724,EL881))</f>
        <v/>
      </c>
      <c r="EM95" s="218" t="str">
        <f t="shared" si="753"/>
        <v/>
      </c>
      <c r="EN95" s="218" t="str">
        <f t="shared" si="753"/>
        <v/>
      </c>
      <c r="EO95" s="218" t="str">
        <f t="shared" si="753"/>
        <v/>
      </c>
      <c r="EP95" s="218" t="str">
        <f t="shared" si="753"/>
        <v/>
      </c>
      <c r="EQ95" s="218" t="str">
        <f t="shared" si="753"/>
        <v/>
      </c>
      <c r="ER95" s="218" t="str">
        <f t="shared" si="753"/>
        <v/>
      </c>
      <c r="ES95" s="218" t="str">
        <f t="shared" si="753"/>
        <v/>
      </c>
      <c r="ET95" s="218" t="str">
        <f t="shared" si="753"/>
        <v/>
      </c>
      <c r="EU95" s="218" t="str">
        <f t="shared" si="753"/>
        <v/>
      </c>
      <c r="EV95" s="218" t="str">
        <f t="shared" si="753"/>
        <v/>
      </c>
      <c r="EW95" s="218" t="str">
        <f t="shared" si="753"/>
        <v/>
      </c>
      <c r="EX95" s="218" t="str">
        <f t="shared" si="753"/>
        <v/>
      </c>
      <c r="EY95" s="218" t="str">
        <f t="shared" si="753"/>
        <v/>
      </c>
      <c r="EZ95" s="218" t="str">
        <f t="shared" si="753"/>
        <v/>
      </c>
      <c r="FA95" s="218" t="str">
        <f t="shared" si="753"/>
        <v/>
      </c>
      <c r="FB95" s="218" t="str">
        <f t="shared" si="753"/>
        <v/>
      </c>
      <c r="FC95" s="218" t="str">
        <f t="shared" si="753"/>
        <v/>
      </c>
      <c r="FD95" s="218" t="str">
        <f t="shared" si="753"/>
        <v/>
      </c>
      <c r="FE95" s="218" t="str">
        <f t="shared" si="753"/>
        <v/>
      </c>
      <c r="FF95" s="218" t="str">
        <f t="shared" si="753"/>
        <v/>
      </c>
      <c r="FG95" s="218" t="str">
        <f t="shared" si="753"/>
        <v/>
      </c>
      <c r="FH95" s="218" t="str">
        <f t="shared" si="753"/>
        <v/>
      </c>
      <c r="FI95" s="218" t="str">
        <f t="shared" si="753"/>
        <v/>
      </c>
      <c r="FJ95" s="218" t="str">
        <f t="shared" si="753"/>
        <v/>
      </c>
      <c r="FK95" s="218" t="str">
        <f t="shared" si="753"/>
        <v/>
      </c>
      <c r="FL95" s="218" t="str">
        <f t="shared" ref="FL95:HN95" si="754">IF(SUM(FL253,FL410,FL567,FL724,FL881)=0,"",SUM(FL253,FL410,FL567,FL724,FL881))</f>
        <v/>
      </c>
      <c r="FM95" s="218" t="str">
        <f t="shared" si="754"/>
        <v/>
      </c>
      <c r="FN95" s="218" t="str">
        <f t="shared" si="754"/>
        <v/>
      </c>
      <c r="FO95" s="218" t="str">
        <f t="shared" si="754"/>
        <v/>
      </c>
      <c r="FP95" s="218" t="str">
        <f t="shared" si="754"/>
        <v/>
      </c>
      <c r="FQ95" s="218" t="str">
        <f t="shared" si="754"/>
        <v/>
      </c>
      <c r="FR95" s="218" t="str">
        <f t="shared" si="754"/>
        <v/>
      </c>
      <c r="FS95" s="218" t="str">
        <f t="shared" si="754"/>
        <v/>
      </c>
      <c r="FT95" s="218" t="str">
        <f t="shared" si="754"/>
        <v/>
      </c>
      <c r="FU95" s="218" t="str">
        <f t="shared" si="754"/>
        <v/>
      </c>
      <c r="FV95" s="218" t="str">
        <f t="shared" si="754"/>
        <v/>
      </c>
      <c r="FW95" s="218" t="str">
        <f t="shared" si="754"/>
        <v/>
      </c>
      <c r="FX95" s="218" t="str">
        <f t="shared" si="754"/>
        <v/>
      </c>
      <c r="FY95" s="218" t="str">
        <f t="shared" si="754"/>
        <v/>
      </c>
      <c r="FZ95" s="218" t="str">
        <f t="shared" si="754"/>
        <v/>
      </c>
      <c r="GA95" s="218" t="str">
        <f t="shared" si="754"/>
        <v/>
      </c>
      <c r="GB95" s="218" t="str">
        <f t="shared" si="754"/>
        <v/>
      </c>
      <c r="GC95" s="218" t="str">
        <f t="shared" si="754"/>
        <v/>
      </c>
      <c r="GD95" s="218" t="str">
        <f t="shared" si="754"/>
        <v/>
      </c>
      <c r="GE95" s="218" t="str">
        <f t="shared" si="754"/>
        <v/>
      </c>
      <c r="GF95" s="218" t="str">
        <f t="shared" si="754"/>
        <v/>
      </c>
      <c r="GG95" s="218" t="str">
        <f t="shared" si="754"/>
        <v/>
      </c>
      <c r="GH95" s="218" t="str">
        <f t="shared" si="754"/>
        <v/>
      </c>
      <c r="GI95" s="218" t="str">
        <f t="shared" si="754"/>
        <v/>
      </c>
      <c r="GJ95" s="218" t="str">
        <f t="shared" si="754"/>
        <v/>
      </c>
      <c r="GK95" s="218" t="str">
        <f t="shared" si="754"/>
        <v/>
      </c>
      <c r="GL95" s="218" t="str">
        <f t="shared" si="754"/>
        <v/>
      </c>
      <c r="GM95" s="218" t="str">
        <f t="shared" si="754"/>
        <v/>
      </c>
      <c r="GN95" s="218" t="str">
        <f t="shared" si="754"/>
        <v/>
      </c>
      <c r="GO95" s="218" t="str">
        <f t="shared" si="754"/>
        <v/>
      </c>
      <c r="GP95" s="218" t="str">
        <f t="shared" si="754"/>
        <v/>
      </c>
      <c r="GQ95" s="218" t="str">
        <f t="shared" si="754"/>
        <v/>
      </c>
      <c r="GR95" s="218" t="str">
        <f t="shared" si="754"/>
        <v/>
      </c>
      <c r="GS95" s="218" t="str">
        <f t="shared" si="754"/>
        <v/>
      </c>
      <c r="GT95" s="218" t="str">
        <f t="shared" si="754"/>
        <v/>
      </c>
      <c r="GU95" s="218" t="str">
        <f t="shared" si="754"/>
        <v/>
      </c>
      <c r="GV95" s="218" t="str">
        <f t="shared" si="754"/>
        <v/>
      </c>
      <c r="GW95" s="218" t="str">
        <f t="shared" si="754"/>
        <v/>
      </c>
      <c r="GX95" s="218" t="str">
        <f t="shared" si="754"/>
        <v/>
      </c>
      <c r="GY95" s="218" t="str">
        <f t="shared" si="754"/>
        <v/>
      </c>
      <c r="GZ95" s="218" t="str">
        <f t="shared" si="754"/>
        <v/>
      </c>
      <c r="HA95" s="218" t="str">
        <f t="shared" si="754"/>
        <v/>
      </c>
      <c r="HB95" s="218" t="str">
        <f t="shared" si="754"/>
        <v/>
      </c>
      <c r="HC95" s="218" t="str">
        <f t="shared" si="754"/>
        <v/>
      </c>
      <c r="HD95" s="218" t="str">
        <f t="shared" si="754"/>
        <v/>
      </c>
      <c r="HE95" s="218" t="str">
        <f t="shared" si="754"/>
        <v/>
      </c>
      <c r="HF95" s="218" t="str">
        <f t="shared" si="754"/>
        <v/>
      </c>
      <c r="HG95" s="218" t="str">
        <f t="shared" si="754"/>
        <v/>
      </c>
      <c r="HH95" s="218" t="str">
        <f t="shared" si="754"/>
        <v/>
      </c>
      <c r="HI95" s="218" t="str">
        <f t="shared" si="754"/>
        <v/>
      </c>
      <c r="HJ95" s="218" t="str">
        <f t="shared" si="754"/>
        <v/>
      </c>
      <c r="HK95" s="218" t="str">
        <f t="shared" si="754"/>
        <v/>
      </c>
      <c r="HL95" s="218" t="str">
        <f t="shared" si="754"/>
        <v/>
      </c>
      <c r="HM95" s="218" t="str">
        <f t="shared" si="754"/>
        <v/>
      </c>
      <c r="HN95" s="218" t="str">
        <f t="shared" si="754"/>
        <v/>
      </c>
      <c r="HO95" s="218" t="str">
        <f t="shared" ref="HO95:HQ95" si="755">IF(SUM(HO253,HO410,HO567,HO724,HO881)=0,"",SUM(HO253,HO410,HO567,HO724,HO881))</f>
        <v/>
      </c>
      <c r="HP95" s="218" t="str">
        <f t="shared" si="755"/>
        <v/>
      </c>
      <c r="HQ95" s="218" t="str">
        <f t="shared" si="755"/>
        <v/>
      </c>
    </row>
    <row r="96" spans="1:225" s="73" customFormat="1" ht="18" hidden="1" customHeight="1" x14ac:dyDescent="0.25">
      <c r="A96" s="223" t="str">
        <f t="shared" ref="A96:B96" si="756">IF(A254="","",A254)</f>
        <v/>
      </c>
      <c r="B96" s="173" t="str">
        <f t="shared" si="756"/>
        <v/>
      </c>
      <c r="C96" s="218">
        <f t="shared" si="601"/>
        <v>0</v>
      </c>
      <c r="D96" s="218">
        <f t="shared" si="552"/>
        <v>0</v>
      </c>
      <c r="E96" s="219">
        <f t="shared" ref="E96:F96" si="757">IFERROR(AVERAGE(E254,E411,E568,E725,E882),"")</f>
        <v>0</v>
      </c>
      <c r="F96" s="219">
        <f t="shared" si="757"/>
        <v>0</v>
      </c>
      <c r="G96" s="176" t="str">
        <f t="shared" si="675"/>
        <v/>
      </c>
      <c r="H96" s="176" t="str">
        <f t="shared" si="675"/>
        <v/>
      </c>
      <c r="I96" s="226" t="str">
        <f t="shared" si="675"/>
        <v/>
      </c>
      <c r="J96" s="226" t="str">
        <f t="shared" si="675"/>
        <v/>
      </c>
      <c r="K96" s="227" t="str">
        <f t="shared" si="676"/>
        <v/>
      </c>
      <c r="L96" s="227">
        <f t="shared" si="676"/>
        <v>1</v>
      </c>
      <c r="M96" s="226" t="str">
        <f t="shared" si="677"/>
        <v/>
      </c>
      <c r="N96" s="226" t="str">
        <f t="shared" si="677"/>
        <v/>
      </c>
      <c r="O96" s="491"/>
      <c r="P96" s="218" t="str">
        <f t="shared" ref="P96:BI96" si="758">IF(SUM(P254,P411,P568,P725,P882)=0,"",SUM(P254,P411,P568,P725,P882))</f>
        <v/>
      </c>
      <c r="Q96" s="218" t="str">
        <f t="shared" si="758"/>
        <v/>
      </c>
      <c r="R96" s="218" t="str">
        <f t="shared" si="758"/>
        <v/>
      </c>
      <c r="S96" s="218" t="str">
        <f t="shared" si="758"/>
        <v/>
      </c>
      <c r="T96" s="218" t="str">
        <f t="shared" si="758"/>
        <v/>
      </c>
      <c r="U96" s="218" t="str">
        <f t="shared" si="758"/>
        <v/>
      </c>
      <c r="V96" s="218" t="str">
        <f t="shared" si="758"/>
        <v/>
      </c>
      <c r="W96" s="218" t="str">
        <f t="shared" si="758"/>
        <v/>
      </c>
      <c r="X96" s="218" t="str">
        <f t="shared" si="758"/>
        <v/>
      </c>
      <c r="Y96" s="218" t="str">
        <f t="shared" si="758"/>
        <v/>
      </c>
      <c r="Z96" s="218" t="str">
        <f t="shared" si="758"/>
        <v/>
      </c>
      <c r="AA96" s="218" t="str">
        <f t="shared" si="758"/>
        <v/>
      </c>
      <c r="AB96" s="218" t="str">
        <f t="shared" si="758"/>
        <v/>
      </c>
      <c r="AC96" s="218" t="str">
        <f t="shared" si="758"/>
        <v/>
      </c>
      <c r="AD96" s="218" t="str">
        <f t="shared" si="758"/>
        <v/>
      </c>
      <c r="AE96" s="218" t="str">
        <f t="shared" si="758"/>
        <v/>
      </c>
      <c r="AF96" s="218" t="str">
        <f t="shared" si="758"/>
        <v/>
      </c>
      <c r="AG96" s="218" t="str">
        <f t="shared" si="758"/>
        <v/>
      </c>
      <c r="AH96" s="218" t="str">
        <f t="shared" si="758"/>
        <v/>
      </c>
      <c r="AI96" s="218" t="str">
        <f t="shared" si="758"/>
        <v/>
      </c>
      <c r="AJ96" s="218" t="str">
        <f t="shared" si="758"/>
        <v/>
      </c>
      <c r="AK96" s="218" t="str">
        <f t="shared" si="758"/>
        <v/>
      </c>
      <c r="AL96" s="218" t="str">
        <f t="shared" si="758"/>
        <v/>
      </c>
      <c r="AM96" s="218" t="str">
        <f t="shared" si="758"/>
        <v/>
      </c>
      <c r="AN96" s="218" t="str">
        <f t="shared" si="758"/>
        <v/>
      </c>
      <c r="AO96" s="218" t="str">
        <f t="shared" si="758"/>
        <v/>
      </c>
      <c r="AP96" s="218" t="str">
        <f t="shared" si="758"/>
        <v/>
      </c>
      <c r="AQ96" s="218" t="str">
        <f t="shared" si="758"/>
        <v/>
      </c>
      <c r="AR96" s="218" t="str">
        <f t="shared" si="758"/>
        <v/>
      </c>
      <c r="AS96" s="218" t="str">
        <f t="shared" si="758"/>
        <v/>
      </c>
      <c r="AT96" s="218" t="str">
        <f t="shared" si="758"/>
        <v/>
      </c>
      <c r="AU96" s="218" t="str">
        <f t="shared" si="758"/>
        <v/>
      </c>
      <c r="AV96" s="218" t="str">
        <f t="shared" si="758"/>
        <v/>
      </c>
      <c r="AW96" s="218" t="str">
        <f t="shared" si="758"/>
        <v/>
      </c>
      <c r="AX96" s="218" t="str">
        <f t="shared" si="758"/>
        <v/>
      </c>
      <c r="AY96" s="218" t="str">
        <f t="shared" si="758"/>
        <v/>
      </c>
      <c r="AZ96" s="218" t="str">
        <f t="shared" si="758"/>
        <v/>
      </c>
      <c r="BA96" s="218" t="str">
        <f t="shared" si="758"/>
        <v/>
      </c>
      <c r="BB96" s="218" t="str">
        <f t="shared" si="758"/>
        <v/>
      </c>
      <c r="BC96" s="218" t="str">
        <f t="shared" si="758"/>
        <v/>
      </c>
      <c r="BD96" s="218" t="str">
        <f t="shared" si="758"/>
        <v/>
      </c>
      <c r="BE96" s="218" t="str">
        <f t="shared" si="758"/>
        <v/>
      </c>
      <c r="BF96" s="218" t="str">
        <f t="shared" si="758"/>
        <v/>
      </c>
      <c r="BG96" s="218" t="str">
        <f t="shared" si="758"/>
        <v/>
      </c>
      <c r="BH96" s="218" t="str">
        <f t="shared" si="758"/>
        <v/>
      </c>
      <c r="BI96" s="218" t="str">
        <f t="shared" si="758"/>
        <v/>
      </c>
      <c r="BJ96" s="218" t="str">
        <f t="shared" ref="BJ96:DU96" si="759">IF(SUM(BJ254,BJ411,BJ568,BJ725,BJ882)=0,"",SUM(BJ254,BJ411,BJ568,BJ725,BJ882))</f>
        <v/>
      </c>
      <c r="BK96" s="218" t="str">
        <f t="shared" si="759"/>
        <v/>
      </c>
      <c r="BL96" s="218" t="str">
        <f t="shared" si="759"/>
        <v/>
      </c>
      <c r="BM96" s="218" t="str">
        <f t="shared" si="759"/>
        <v/>
      </c>
      <c r="BN96" s="218" t="str">
        <f t="shared" si="759"/>
        <v/>
      </c>
      <c r="BO96" s="218" t="str">
        <f t="shared" si="759"/>
        <v/>
      </c>
      <c r="BP96" s="218" t="str">
        <f t="shared" si="759"/>
        <v/>
      </c>
      <c r="BQ96" s="218" t="str">
        <f t="shared" si="759"/>
        <v/>
      </c>
      <c r="BR96" s="218" t="str">
        <f t="shared" si="759"/>
        <v/>
      </c>
      <c r="BS96" s="218" t="str">
        <f t="shared" si="759"/>
        <v/>
      </c>
      <c r="BT96" s="218" t="str">
        <f t="shared" si="759"/>
        <v/>
      </c>
      <c r="BU96" s="218" t="str">
        <f t="shared" si="759"/>
        <v/>
      </c>
      <c r="BV96" s="218" t="str">
        <f t="shared" si="759"/>
        <v/>
      </c>
      <c r="BW96" s="218" t="str">
        <f t="shared" si="759"/>
        <v/>
      </c>
      <c r="BX96" s="218" t="str">
        <f t="shared" si="759"/>
        <v/>
      </c>
      <c r="BY96" s="218" t="str">
        <f t="shared" si="759"/>
        <v/>
      </c>
      <c r="BZ96" s="218" t="str">
        <f t="shared" si="759"/>
        <v/>
      </c>
      <c r="CA96" s="218" t="str">
        <f t="shared" si="759"/>
        <v/>
      </c>
      <c r="CB96" s="218" t="str">
        <f t="shared" si="759"/>
        <v/>
      </c>
      <c r="CC96" s="218" t="str">
        <f t="shared" si="759"/>
        <v/>
      </c>
      <c r="CD96" s="218" t="str">
        <f t="shared" si="759"/>
        <v/>
      </c>
      <c r="CE96" s="218" t="str">
        <f t="shared" si="759"/>
        <v/>
      </c>
      <c r="CF96" s="218" t="str">
        <f t="shared" si="759"/>
        <v/>
      </c>
      <c r="CG96" s="218" t="str">
        <f t="shared" si="759"/>
        <v/>
      </c>
      <c r="CH96" s="218" t="str">
        <f t="shared" si="759"/>
        <v/>
      </c>
      <c r="CI96" s="218" t="str">
        <f t="shared" si="759"/>
        <v/>
      </c>
      <c r="CJ96" s="218" t="str">
        <f t="shared" si="759"/>
        <v/>
      </c>
      <c r="CK96" s="218" t="str">
        <f t="shared" si="759"/>
        <v/>
      </c>
      <c r="CL96" s="218" t="str">
        <f t="shared" si="759"/>
        <v/>
      </c>
      <c r="CM96" s="218" t="str">
        <f t="shared" si="759"/>
        <v/>
      </c>
      <c r="CN96" s="218" t="str">
        <f t="shared" si="759"/>
        <v/>
      </c>
      <c r="CO96" s="218" t="str">
        <f t="shared" si="759"/>
        <v/>
      </c>
      <c r="CP96" s="218" t="str">
        <f t="shared" si="759"/>
        <v/>
      </c>
      <c r="CQ96" s="218" t="str">
        <f t="shared" si="759"/>
        <v/>
      </c>
      <c r="CR96" s="218" t="str">
        <f t="shared" si="759"/>
        <v/>
      </c>
      <c r="CS96" s="218" t="str">
        <f t="shared" si="759"/>
        <v/>
      </c>
      <c r="CT96" s="218" t="str">
        <f t="shared" si="759"/>
        <v/>
      </c>
      <c r="CU96" s="218" t="str">
        <f t="shared" si="759"/>
        <v/>
      </c>
      <c r="CV96" s="218" t="str">
        <f t="shared" si="759"/>
        <v/>
      </c>
      <c r="CW96" s="218" t="str">
        <f t="shared" si="759"/>
        <v/>
      </c>
      <c r="CX96" s="218" t="str">
        <f t="shared" si="759"/>
        <v/>
      </c>
      <c r="CY96" s="218" t="str">
        <f t="shared" si="759"/>
        <v/>
      </c>
      <c r="CZ96" s="218" t="str">
        <f t="shared" si="759"/>
        <v/>
      </c>
      <c r="DA96" s="218" t="str">
        <f t="shared" si="759"/>
        <v/>
      </c>
      <c r="DB96" s="218" t="str">
        <f t="shared" si="759"/>
        <v/>
      </c>
      <c r="DC96" s="218" t="str">
        <f t="shared" si="759"/>
        <v/>
      </c>
      <c r="DD96" s="218" t="str">
        <f t="shared" si="759"/>
        <v/>
      </c>
      <c r="DE96" s="218" t="str">
        <f t="shared" si="759"/>
        <v/>
      </c>
      <c r="DF96" s="218" t="str">
        <f t="shared" si="759"/>
        <v/>
      </c>
      <c r="DG96" s="218" t="str">
        <f t="shared" si="759"/>
        <v/>
      </c>
      <c r="DH96" s="218" t="str">
        <f t="shared" si="759"/>
        <v/>
      </c>
      <c r="DI96" s="218" t="str">
        <f t="shared" si="759"/>
        <v/>
      </c>
      <c r="DJ96" s="218" t="str">
        <f t="shared" si="759"/>
        <v/>
      </c>
      <c r="DK96" s="218" t="str">
        <f t="shared" si="759"/>
        <v/>
      </c>
      <c r="DL96" s="218" t="str">
        <f t="shared" si="759"/>
        <v/>
      </c>
      <c r="DM96" s="218" t="str">
        <f t="shared" si="759"/>
        <v/>
      </c>
      <c r="DN96" s="218" t="str">
        <f t="shared" si="759"/>
        <v/>
      </c>
      <c r="DO96" s="218" t="str">
        <f t="shared" si="759"/>
        <v/>
      </c>
      <c r="DP96" s="218" t="str">
        <f t="shared" si="759"/>
        <v/>
      </c>
      <c r="DQ96" s="218" t="str">
        <f t="shared" si="759"/>
        <v/>
      </c>
      <c r="DR96" s="218" t="str">
        <f t="shared" si="759"/>
        <v/>
      </c>
      <c r="DS96" s="218" t="str">
        <f t="shared" si="759"/>
        <v/>
      </c>
      <c r="DT96" s="218" t="str">
        <f t="shared" si="759"/>
        <v/>
      </c>
      <c r="DU96" s="218" t="str">
        <f t="shared" si="759"/>
        <v/>
      </c>
      <c r="DV96" s="218" t="str">
        <f t="shared" ref="DV96:EK96" si="760">IF(SUM(DV254,DV411,DV568,DV725,DV882)=0,"",SUM(DV254,DV411,DV568,DV725,DV882))</f>
        <v/>
      </c>
      <c r="DW96" s="218" t="str">
        <f t="shared" si="760"/>
        <v/>
      </c>
      <c r="DX96" s="218" t="str">
        <f t="shared" si="760"/>
        <v/>
      </c>
      <c r="DY96" s="218" t="str">
        <f t="shared" si="760"/>
        <v/>
      </c>
      <c r="DZ96" s="218" t="str">
        <f t="shared" si="760"/>
        <v/>
      </c>
      <c r="EA96" s="218" t="str">
        <f t="shared" si="760"/>
        <v/>
      </c>
      <c r="EB96" s="218" t="str">
        <f t="shared" si="760"/>
        <v/>
      </c>
      <c r="EC96" s="218" t="str">
        <f t="shared" si="760"/>
        <v/>
      </c>
      <c r="ED96" s="218" t="str">
        <f t="shared" si="760"/>
        <v/>
      </c>
      <c r="EE96" s="218" t="str">
        <f t="shared" si="760"/>
        <v/>
      </c>
      <c r="EF96" s="218" t="str">
        <f t="shared" si="760"/>
        <v/>
      </c>
      <c r="EG96" s="218" t="str">
        <f t="shared" si="760"/>
        <v/>
      </c>
      <c r="EH96" s="218" t="str">
        <f t="shared" si="760"/>
        <v/>
      </c>
      <c r="EI96" s="218" t="str">
        <f t="shared" si="760"/>
        <v/>
      </c>
      <c r="EJ96" s="218" t="str">
        <f t="shared" si="760"/>
        <v/>
      </c>
      <c r="EK96" s="218" t="str">
        <f t="shared" si="760"/>
        <v/>
      </c>
      <c r="EL96" s="218" t="str">
        <f t="shared" ref="EL96:FK96" si="761">IF(SUM(EL254,EL411,EL568,EL725,EL882)=0,"",SUM(EL254,EL411,EL568,EL725,EL882))</f>
        <v/>
      </c>
      <c r="EM96" s="218" t="str">
        <f t="shared" si="761"/>
        <v/>
      </c>
      <c r="EN96" s="218" t="str">
        <f t="shared" si="761"/>
        <v/>
      </c>
      <c r="EO96" s="218" t="str">
        <f t="shared" si="761"/>
        <v/>
      </c>
      <c r="EP96" s="218" t="str">
        <f t="shared" si="761"/>
        <v/>
      </c>
      <c r="EQ96" s="218" t="str">
        <f t="shared" si="761"/>
        <v/>
      </c>
      <c r="ER96" s="218" t="str">
        <f t="shared" si="761"/>
        <v/>
      </c>
      <c r="ES96" s="218" t="str">
        <f t="shared" si="761"/>
        <v/>
      </c>
      <c r="ET96" s="218" t="str">
        <f t="shared" si="761"/>
        <v/>
      </c>
      <c r="EU96" s="218" t="str">
        <f t="shared" si="761"/>
        <v/>
      </c>
      <c r="EV96" s="218" t="str">
        <f t="shared" si="761"/>
        <v/>
      </c>
      <c r="EW96" s="218" t="str">
        <f t="shared" si="761"/>
        <v/>
      </c>
      <c r="EX96" s="218" t="str">
        <f t="shared" si="761"/>
        <v/>
      </c>
      <c r="EY96" s="218" t="str">
        <f t="shared" si="761"/>
        <v/>
      </c>
      <c r="EZ96" s="218" t="str">
        <f t="shared" si="761"/>
        <v/>
      </c>
      <c r="FA96" s="218" t="str">
        <f t="shared" si="761"/>
        <v/>
      </c>
      <c r="FB96" s="218" t="str">
        <f t="shared" si="761"/>
        <v/>
      </c>
      <c r="FC96" s="218" t="str">
        <f t="shared" si="761"/>
        <v/>
      </c>
      <c r="FD96" s="218" t="str">
        <f t="shared" si="761"/>
        <v/>
      </c>
      <c r="FE96" s="218" t="str">
        <f t="shared" si="761"/>
        <v/>
      </c>
      <c r="FF96" s="218" t="str">
        <f t="shared" si="761"/>
        <v/>
      </c>
      <c r="FG96" s="218" t="str">
        <f t="shared" si="761"/>
        <v/>
      </c>
      <c r="FH96" s="218" t="str">
        <f t="shared" si="761"/>
        <v/>
      </c>
      <c r="FI96" s="218" t="str">
        <f t="shared" si="761"/>
        <v/>
      </c>
      <c r="FJ96" s="218" t="str">
        <f t="shared" si="761"/>
        <v/>
      </c>
      <c r="FK96" s="218" t="str">
        <f t="shared" si="761"/>
        <v/>
      </c>
      <c r="FL96" s="218" t="str">
        <f t="shared" ref="FL96:HN96" si="762">IF(SUM(FL254,FL411,FL568,FL725,FL882)=0,"",SUM(FL254,FL411,FL568,FL725,FL882))</f>
        <v/>
      </c>
      <c r="FM96" s="218" t="str">
        <f t="shared" si="762"/>
        <v/>
      </c>
      <c r="FN96" s="218" t="str">
        <f t="shared" si="762"/>
        <v/>
      </c>
      <c r="FO96" s="218" t="str">
        <f t="shared" si="762"/>
        <v/>
      </c>
      <c r="FP96" s="218" t="str">
        <f t="shared" si="762"/>
        <v/>
      </c>
      <c r="FQ96" s="218" t="str">
        <f t="shared" si="762"/>
        <v/>
      </c>
      <c r="FR96" s="218" t="str">
        <f t="shared" si="762"/>
        <v/>
      </c>
      <c r="FS96" s="218" t="str">
        <f t="shared" si="762"/>
        <v/>
      </c>
      <c r="FT96" s="218" t="str">
        <f t="shared" si="762"/>
        <v/>
      </c>
      <c r="FU96" s="218" t="str">
        <f t="shared" si="762"/>
        <v/>
      </c>
      <c r="FV96" s="218" t="str">
        <f t="shared" si="762"/>
        <v/>
      </c>
      <c r="FW96" s="218" t="str">
        <f t="shared" si="762"/>
        <v/>
      </c>
      <c r="FX96" s="218" t="str">
        <f t="shared" si="762"/>
        <v/>
      </c>
      <c r="FY96" s="218" t="str">
        <f t="shared" si="762"/>
        <v/>
      </c>
      <c r="FZ96" s="218" t="str">
        <f t="shared" si="762"/>
        <v/>
      </c>
      <c r="GA96" s="218" t="str">
        <f t="shared" si="762"/>
        <v/>
      </c>
      <c r="GB96" s="218" t="str">
        <f t="shared" si="762"/>
        <v/>
      </c>
      <c r="GC96" s="218" t="str">
        <f t="shared" si="762"/>
        <v/>
      </c>
      <c r="GD96" s="218" t="str">
        <f t="shared" si="762"/>
        <v/>
      </c>
      <c r="GE96" s="218" t="str">
        <f t="shared" si="762"/>
        <v/>
      </c>
      <c r="GF96" s="218" t="str">
        <f t="shared" si="762"/>
        <v/>
      </c>
      <c r="GG96" s="218" t="str">
        <f t="shared" si="762"/>
        <v/>
      </c>
      <c r="GH96" s="218" t="str">
        <f t="shared" si="762"/>
        <v/>
      </c>
      <c r="GI96" s="218" t="str">
        <f t="shared" si="762"/>
        <v/>
      </c>
      <c r="GJ96" s="218" t="str">
        <f t="shared" si="762"/>
        <v/>
      </c>
      <c r="GK96" s="218" t="str">
        <f t="shared" si="762"/>
        <v/>
      </c>
      <c r="GL96" s="218" t="str">
        <f t="shared" si="762"/>
        <v/>
      </c>
      <c r="GM96" s="218" t="str">
        <f t="shared" si="762"/>
        <v/>
      </c>
      <c r="GN96" s="218" t="str">
        <f t="shared" si="762"/>
        <v/>
      </c>
      <c r="GO96" s="218" t="str">
        <f t="shared" si="762"/>
        <v/>
      </c>
      <c r="GP96" s="218" t="str">
        <f t="shared" si="762"/>
        <v/>
      </c>
      <c r="GQ96" s="218" t="str">
        <f t="shared" si="762"/>
        <v/>
      </c>
      <c r="GR96" s="218" t="str">
        <f t="shared" si="762"/>
        <v/>
      </c>
      <c r="GS96" s="218" t="str">
        <f t="shared" si="762"/>
        <v/>
      </c>
      <c r="GT96" s="218" t="str">
        <f t="shared" si="762"/>
        <v/>
      </c>
      <c r="GU96" s="218" t="str">
        <f t="shared" si="762"/>
        <v/>
      </c>
      <c r="GV96" s="218" t="str">
        <f t="shared" si="762"/>
        <v/>
      </c>
      <c r="GW96" s="218" t="str">
        <f t="shared" si="762"/>
        <v/>
      </c>
      <c r="GX96" s="218" t="str">
        <f t="shared" si="762"/>
        <v/>
      </c>
      <c r="GY96" s="218" t="str">
        <f t="shared" si="762"/>
        <v/>
      </c>
      <c r="GZ96" s="218" t="str">
        <f t="shared" si="762"/>
        <v/>
      </c>
      <c r="HA96" s="218" t="str">
        <f t="shared" si="762"/>
        <v/>
      </c>
      <c r="HB96" s="218" t="str">
        <f t="shared" si="762"/>
        <v/>
      </c>
      <c r="HC96" s="218" t="str">
        <f t="shared" si="762"/>
        <v/>
      </c>
      <c r="HD96" s="218" t="str">
        <f t="shared" si="762"/>
        <v/>
      </c>
      <c r="HE96" s="218" t="str">
        <f t="shared" si="762"/>
        <v/>
      </c>
      <c r="HF96" s="218" t="str">
        <f t="shared" si="762"/>
        <v/>
      </c>
      <c r="HG96" s="218" t="str">
        <f t="shared" si="762"/>
        <v/>
      </c>
      <c r="HH96" s="218" t="str">
        <f t="shared" si="762"/>
        <v/>
      </c>
      <c r="HI96" s="218" t="str">
        <f t="shared" si="762"/>
        <v/>
      </c>
      <c r="HJ96" s="218" t="str">
        <f t="shared" si="762"/>
        <v/>
      </c>
      <c r="HK96" s="218" t="str">
        <f t="shared" si="762"/>
        <v/>
      </c>
      <c r="HL96" s="218" t="str">
        <f t="shared" si="762"/>
        <v/>
      </c>
      <c r="HM96" s="218" t="str">
        <f t="shared" si="762"/>
        <v/>
      </c>
      <c r="HN96" s="218" t="str">
        <f t="shared" si="762"/>
        <v/>
      </c>
      <c r="HO96" s="218" t="str">
        <f t="shared" ref="HO96:HQ96" si="763">IF(SUM(HO254,HO411,HO568,HO725,HO882)=0,"",SUM(HO254,HO411,HO568,HO725,HO882))</f>
        <v/>
      </c>
      <c r="HP96" s="218" t="str">
        <f t="shared" si="763"/>
        <v/>
      </c>
      <c r="HQ96" s="218" t="str">
        <f t="shared" si="763"/>
        <v/>
      </c>
    </row>
    <row r="97" spans="1:225" s="73" customFormat="1" ht="18" hidden="1" customHeight="1" x14ac:dyDescent="0.25">
      <c r="A97" s="223" t="str">
        <f t="shared" ref="A97:B97" si="764">IF(A255="","",A255)</f>
        <v/>
      </c>
      <c r="B97" s="173" t="str">
        <f t="shared" si="764"/>
        <v/>
      </c>
      <c r="C97" s="218">
        <f t="shared" si="601"/>
        <v>0</v>
      </c>
      <c r="D97" s="218">
        <f t="shared" si="552"/>
        <v>0</v>
      </c>
      <c r="E97" s="219">
        <f t="shared" ref="E97:F97" si="765">IFERROR(AVERAGE(E255,E412,E569,E726,E883),"")</f>
        <v>0</v>
      </c>
      <c r="F97" s="219">
        <f t="shared" si="765"/>
        <v>0</v>
      </c>
      <c r="G97" s="176" t="str">
        <f t="shared" si="675"/>
        <v/>
      </c>
      <c r="H97" s="176" t="str">
        <f t="shared" si="675"/>
        <v/>
      </c>
      <c r="I97" s="226" t="str">
        <f t="shared" si="675"/>
        <v/>
      </c>
      <c r="J97" s="226" t="str">
        <f t="shared" si="675"/>
        <v/>
      </c>
      <c r="K97" s="227" t="str">
        <f t="shared" si="676"/>
        <v/>
      </c>
      <c r="L97" s="227">
        <f t="shared" si="676"/>
        <v>1</v>
      </c>
      <c r="M97" s="226" t="str">
        <f t="shared" si="677"/>
        <v/>
      </c>
      <c r="N97" s="226" t="str">
        <f t="shared" si="677"/>
        <v/>
      </c>
      <c r="O97" s="491"/>
      <c r="P97" s="218" t="str">
        <f t="shared" ref="P97:BI97" si="766">IF(SUM(P255,P412,P569,P726,P883)=0,"",SUM(P255,P412,P569,P726,P883))</f>
        <v/>
      </c>
      <c r="Q97" s="218" t="str">
        <f t="shared" si="766"/>
        <v/>
      </c>
      <c r="R97" s="218" t="str">
        <f t="shared" si="766"/>
        <v/>
      </c>
      <c r="S97" s="218" t="str">
        <f t="shared" si="766"/>
        <v/>
      </c>
      <c r="T97" s="218" t="str">
        <f t="shared" si="766"/>
        <v/>
      </c>
      <c r="U97" s="218" t="str">
        <f t="shared" si="766"/>
        <v/>
      </c>
      <c r="V97" s="218" t="str">
        <f t="shared" si="766"/>
        <v/>
      </c>
      <c r="W97" s="218" t="str">
        <f t="shared" si="766"/>
        <v/>
      </c>
      <c r="X97" s="218" t="str">
        <f t="shared" si="766"/>
        <v/>
      </c>
      <c r="Y97" s="218" t="str">
        <f t="shared" si="766"/>
        <v/>
      </c>
      <c r="Z97" s="218" t="str">
        <f t="shared" si="766"/>
        <v/>
      </c>
      <c r="AA97" s="218" t="str">
        <f t="shared" si="766"/>
        <v/>
      </c>
      <c r="AB97" s="218" t="str">
        <f t="shared" si="766"/>
        <v/>
      </c>
      <c r="AC97" s="218" t="str">
        <f t="shared" si="766"/>
        <v/>
      </c>
      <c r="AD97" s="218" t="str">
        <f t="shared" si="766"/>
        <v/>
      </c>
      <c r="AE97" s="218" t="str">
        <f t="shared" si="766"/>
        <v/>
      </c>
      <c r="AF97" s="218" t="str">
        <f t="shared" si="766"/>
        <v/>
      </c>
      <c r="AG97" s="218" t="str">
        <f t="shared" si="766"/>
        <v/>
      </c>
      <c r="AH97" s="218" t="str">
        <f t="shared" si="766"/>
        <v/>
      </c>
      <c r="AI97" s="218" t="str">
        <f t="shared" si="766"/>
        <v/>
      </c>
      <c r="AJ97" s="218" t="str">
        <f t="shared" si="766"/>
        <v/>
      </c>
      <c r="AK97" s="218" t="str">
        <f t="shared" si="766"/>
        <v/>
      </c>
      <c r="AL97" s="218" t="str">
        <f t="shared" si="766"/>
        <v/>
      </c>
      <c r="AM97" s="218" t="str">
        <f t="shared" si="766"/>
        <v/>
      </c>
      <c r="AN97" s="218" t="str">
        <f t="shared" si="766"/>
        <v/>
      </c>
      <c r="AO97" s="218" t="str">
        <f t="shared" si="766"/>
        <v/>
      </c>
      <c r="AP97" s="218" t="str">
        <f t="shared" si="766"/>
        <v/>
      </c>
      <c r="AQ97" s="218" t="str">
        <f t="shared" si="766"/>
        <v/>
      </c>
      <c r="AR97" s="218" t="str">
        <f t="shared" si="766"/>
        <v/>
      </c>
      <c r="AS97" s="218" t="str">
        <f t="shared" si="766"/>
        <v/>
      </c>
      <c r="AT97" s="218" t="str">
        <f t="shared" si="766"/>
        <v/>
      </c>
      <c r="AU97" s="218" t="str">
        <f t="shared" si="766"/>
        <v/>
      </c>
      <c r="AV97" s="218" t="str">
        <f t="shared" si="766"/>
        <v/>
      </c>
      <c r="AW97" s="218" t="str">
        <f t="shared" si="766"/>
        <v/>
      </c>
      <c r="AX97" s="218" t="str">
        <f t="shared" si="766"/>
        <v/>
      </c>
      <c r="AY97" s="218" t="str">
        <f t="shared" si="766"/>
        <v/>
      </c>
      <c r="AZ97" s="218" t="str">
        <f t="shared" si="766"/>
        <v/>
      </c>
      <c r="BA97" s="218" t="str">
        <f t="shared" si="766"/>
        <v/>
      </c>
      <c r="BB97" s="218" t="str">
        <f t="shared" si="766"/>
        <v/>
      </c>
      <c r="BC97" s="218" t="str">
        <f t="shared" si="766"/>
        <v/>
      </c>
      <c r="BD97" s="218" t="str">
        <f t="shared" si="766"/>
        <v/>
      </c>
      <c r="BE97" s="218" t="str">
        <f t="shared" si="766"/>
        <v/>
      </c>
      <c r="BF97" s="218" t="str">
        <f t="shared" si="766"/>
        <v/>
      </c>
      <c r="BG97" s="218" t="str">
        <f t="shared" si="766"/>
        <v/>
      </c>
      <c r="BH97" s="218" t="str">
        <f t="shared" si="766"/>
        <v/>
      </c>
      <c r="BI97" s="218" t="str">
        <f t="shared" si="766"/>
        <v/>
      </c>
      <c r="BJ97" s="218" t="str">
        <f t="shared" ref="BJ97:DU97" si="767">IF(SUM(BJ255,BJ412,BJ569,BJ726,BJ883)=0,"",SUM(BJ255,BJ412,BJ569,BJ726,BJ883))</f>
        <v/>
      </c>
      <c r="BK97" s="218" t="str">
        <f t="shared" si="767"/>
        <v/>
      </c>
      <c r="BL97" s="218" t="str">
        <f t="shared" si="767"/>
        <v/>
      </c>
      <c r="BM97" s="218" t="str">
        <f t="shared" si="767"/>
        <v/>
      </c>
      <c r="BN97" s="218" t="str">
        <f t="shared" si="767"/>
        <v/>
      </c>
      <c r="BO97" s="218" t="str">
        <f t="shared" si="767"/>
        <v/>
      </c>
      <c r="BP97" s="218" t="str">
        <f t="shared" si="767"/>
        <v/>
      </c>
      <c r="BQ97" s="218" t="str">
        <f t="shared" si="767"/>
        <v/>
      </c>
      <c r="BR97" s="218" t="str">
        <f t="shared" si="767"/>
        <v/>
      </c>
      <c r="BS97" s="218" t="str">
        <f t="shared" si="767"/>
        <v/>
      </c>
      <c r="BT97" s="218" t="str">
        <f t="shared" si="767"/>
        <v/>
      </c>
      <c r="BU97" s="218" t="str">
        <f t="shared" si="767"/>
        <v/>
      </c>
      <c r="BV97" s="218" t="str">
        <f t="shared" si="767"/>
        <v/>
      </c>
      <c r="BW97" s="218" t="str">
        <f t="shared" si="767"/>
        <v/>
      </c>
      <c r="BX97" s="218" t="str">
        <f t="shared" si="767"/>
        <v/>
      </c>
      <c r="BY97" s="218" t="str">
        <f t="shared" si="767"/>
        <v/>
      </c>
      <c r="BZ97" s="218" t="str">
        <f t="shared" si="767"/>
        <v/>
      </c>
      <c r="CA97" s="218" t="str">
        <f t="shared" si="767"/>
        <v/>
      </c>
      <c r="CB97" s="218" t="str">
        <f t="shared" si="767"/>
        <v/>
      </c>
      <c r="CC97" s="218" t="str">
        <f t="shared" si="767"/>
        <v/>
      </c>
      <c r="CD97" s="218" t="str">
        <f t="shared" si="767"/>
        <v/>
      </c>
      <c r="CE97" s="218" t="str">
        <f t="shared" si="767"/>
        <v/>
      </c>
      <c r="CF97" s="218" t="str">
        <f t="shared" si="767"/>
        <v/>
      </c>
      <c r="CG97" s="218" t="str">
        <f t="shared" si="767"/>
        <v/>
      </c>
      <c r="CH97" s="218" t="str">
        <f t="shared" si="767"/>
        <v/>
      </c>
      <c r="CI97" s="218" t="str">
        <f t="shared" si="767"/>
        <v/>
      </c>
      <c r="CJ97" s="218" t="str">
        <f t="shared" si="767"/>
        <v/>
      </c>
      <c r="CK97" s="218" t="str">
        <f t="shared" si="767"/>
        <v/>
      </c>
      <c r="CL97" s="218" t="str">
        <f t="shared" si="767"/>
        <v/>
      </c>
      <c r="CM97" s="218" t="str">
        <f t="shared" si="767"/>
        <v/>
      </c>
      <c r="CN97" s="218" t="str">
        <f t="shared" si="767"/>
        <v/>
      </c>
      <c r="CO97" s="218" t="str">
        <f t="shared" si="767"/>
        <v/>
      </c>
      <c r="CP97" s="218" t="str">
        <f t="shared" si="767"/>
        <v/>
      </c>
      <c r="CQ97" s="218" t="str">
        <f t="shared" si="767"/>
        <v/>
      </c>
      <c r="CR97" s="218" t="str">
        <f t="shared" si="767"/>
        <v/>
      </c>
      <c r="CS97" s="218" t="str">
        <f t="shared" si="767"/>
        <v/>
      </c>
      <c r="CT97" s="218" t="str">
        <f t="shared" si="767"/>
        <v/>
      </c>
      <c r="CU97" s="218" t="str">
        <f t="shared" si="767"/>
        <v/>
      </c>
      <c r="CV97" s="218" t="str">
        <f t="shared" si="767"/>
        <v/>
      </c>
      <c r="CW97" s="218" t="str">
        <f t="shared" si="767"/>
        <v/>
      </c>
      <c r="CX97" s="218" t="str">
        <f t="shared" si="767"/>
        <v/>
      </c>
      <c r="CY97" s="218" t="str">
        <f t="shared" si="767"/>
        <v/>
      </c>
      <c r="CZ97" s="218" t="str">
        <f t="shared" si="767"/>
        <v/>
      </c>
      <c r="DA97" s="218" t="str">
        <f t="shared" si="767"/>
        <v/>
      </c>
      <c r="DB97" s="218" t="str">
        <f t="shared" si="767"/>
        <v/>
      </c>
      <c r="DC97" s="218" t="str">
        <f t="shared" si="767"/>
        <v/>
      </c>
      <c r="DD97" s="218" t="str">
        <f t="shared" si="767"/>
        <v/>
      </c>
      <c r="DE97" s="218" t="str">
        <f t="shared" si="767"/>
        <v/>
      </c>
      <c r="DF97" s="218" t="str">
        <f t="shared" si="767"/>
        <v/>
      </c>
      <c r="DG97" s="218" t="str">
        <f t="shared" si="767"/>
        <v/>
      </c>
      <c r="DH97" s="218" t="str">
        <f t="shared" si="767"/>
        <v/>
      </c>
      <c r="DI97" s="218" t="str">
        <f t="shared" si="767"/>
        <v/>
      </c>
      <c r="DJ97" s="218" t="str">
        <f t="shared" si="767"/>
        <v/>
      </c>
      <c r="DK97" s="218" t="str">
        <f t="shared" si="767"/>
        <v/>
      </c>
      <c r="DL97" s="218" t="str">
        <f t="shared" si="767"/>
        <v/>
      </c>
      <c r="DM97" s="218" t="str">
        <f t="shared" si="767"/>
        <v/>
      </c>
      <c r="DN97" s="218" t="str">
        <f t="shared" si="767"/>
        <v/>
      </c>
      <c r="DO97" s="218" t="str">
        <f t="shared" si="767"/>
        <v/>
      </c>
      <c r="DP97" s="218" t="str">
        <f t="shared" si="767"/>
        <v/>
      </c>
      <c r="DQ97" s="218" t="str">
        <f t="shared" si="767"/>
        <v/>
      </c>
      <c r="DR97" s="218" t="str">
        <f t="shared" si="767"/>
        <v/>
      </c>
      <c r="DS97" s="218" t="str">
        <f t="shared" si="767"/>
        <v/>
      </c>
      <c r="DT97" s="218" t="str">
        <f t="shared" si="767"/>
        <v/>
      </c>
      <c r="DU97" s="218" t="str">
        <f t="shared" si="767"/>
        <v/>
      </c>
      <c r="DV97" s="218" t="str">
        <f t="shared" ref="DV97:EK97" si="768">IF(SUM(DV255,DV412,DV569,DV726,DV883)=0,"",SUM(DV255,DV412,DV569,DV726,DV883))</f>
        <v/>
      </c>
      <c r="DW97" s="218" t="str">
        <f t="shared" si="768"/>
        <v/>
      </c>
      <c r="DX97" s="218" t="str">
        <f t="shared" si="768"/>
        <v/>
      </c>
      <c r="DY97" s="218" t="str">
        <f t="shared" si="768"/>
        <v/>
      </c>
      <c r="DZ97" s="218" t="str">
        <f t="shared" si="768"/>
        <v/>
      </c>
      <c r="EA97" s="218" t="str">
        <f t="shared" si="768"/>
        <v/>
      </c>
      <c r="EB97" s="218" t="str">
        <f t="shared" si="768"/>
        <v/>
      </c>
      <c r="EC97" s="218" t="str">
        <f t="shared" si="768"/>
        <v/>
      </c>
      <c r="ED97" s="218" t="str">
        <f t="shared" si="768"/>
        <v/>
      </c>
      <c r="EE97" s="218" t="str">
        <f t="shared" si="768"/>
        <v/>
      </c>
      <c r="EF97" s="218" t="str">
        <f t="shared" si="768"/>
        <v/>
      </c>
      <c r="EG97" s="218" t="str">
        <f t="shared" si="768"/>
        <v/>
      </c>
      <c r="EH97" s="218" t="str">
        <f t="shared" si="768"/>
        <v/>
      </c>
      <c r="EI97" s="218" t="str">
        <f t="shared" si="768"/>
        <v/>
      </c>
      <c r="EJ97" s="218" t="str">
        <f t="shared" si="768"/>
        <v/>
      </c>
      <c r="EK97" s="218" t="str">
        <f t="shared" si="768"/>
        <v/>
      </c>
      <c r="EL97" s="218" t="str">
        <f t="shared" ref="EL97:FK97" si="769">IF(SUM(EL255,EL412,EL569,EL726,EL883)=0,"",SUM(EL255,EL412,EL569,EL726,EL883))</f>
        <v/>
      </c>
      <c r="EM97" s="218" t="str">
        <f t="shared" si="769"/>
        <v/>
      </c>
      <c r="EN97" s="218" t="str">
        <f t="shared" si="769"/>
        <v/>
      </c>
      <c r="EO97" s="218" t="str">
        <f t="shared" si="769"/>
        <v/>
      </c>
      <c r="EP97" s="218" t="str">
        <f t="shared" si="769"/>
        <v/>
      </c>
      <c r="EQ97" s="218" t="str">
        <f t="shared" si="769"/>
        <v/>
      </c>
      <c r="ER97" s="218" t="str">
        <f t="shared" si="769"/>
        <v/>
      </c>
      <c r="ES97" s="218" t="str">
        <f t="shared" si="769"/>
        <v/>
      </c>
      <c r="ET97" s="218" t="str">
        <f t="shared" si="769"/>
        <v/>
      </c>
      <c r="EU97" s="218" t="str">
        <f t="shared" si="769"/>
        <v/>
      </c>
      <c r="EV97" s="218" t="str">
        <f t="shared" si="769"/>
        <v/>
      </c>
      <c r="EW97" s="218" t="str">
        <f t="shared" si="769"/>
        <v/>
      </c>
      <c r="EX97" s="218" t="str">
        <f t="shared" si="769"/>
        <v/>
      </c>
      <c r="EY97" s="218" t="str">
        <f t="shared" si="769"/>
        <v/>
      </c>
      <c r="EZ97" s="218" t="str">
        <f t="shared" si="769"/>
        <v/>
      </c>
      <c r="FA97" s="218" t="str">
        <f t="shared" si="769"/>
        <v/>
      </c>
      <c r="FB97" s="218" t="str">
        <f t="shared" si="769"/>
        <v/>
      </c>
      <c r="FC97" s="218" t="str">
        <f t="shared" si="769"/>
        <v/>
      </c>
      <c r="FD97" s="218" t="str">
        <f t="shared" si="769"/>
        <v/>
      </c>
      <c r="FE97" s="218" t="str">
        <f t="shared" si="769"/>
        <v/>
      </c>
      <c r="FF97" s="218" t="str">
        <f t="shared" si="769"/>
        <v/>
      </c>
      <c r="FG97" s="218" t="str">
        <f t="shared" si="769"/>
        <v/>
      </c>
      <c r="FH97" s="218" t="str">
        <f t="shared" si="769"/>
        <v/>
      </c>
      <c r="FI97" s="218" t="str">
        <f t="shared" si="769"/>
        <v/>
      </c>
      <c r="FJ97" s="218" t="str">
        <f t="shared" si="769"/>
        <v/>
      </c>
      <c r="FK97" s="218" t="str">
        <f t="shared" si="769"/>
        <v/>
      </c>
      <c r="FL97" s="218" t="str">
        <f t="shared" ref="FL97:HN97" si="770">IF(SUM(FL255,FL412,FL569,FL726,FL883)=0,"",SUM(FL255,FL412,FL569,FL726,FL883))</f>
        <v/>
      </c>
      <c r="FM97" s="218" t="str">
        <f t="shared" si="770"/>
        <v/>
      </c>
      <c r="FN97" s="218" t="str">
        <f t="shared" si="770"/>
        <v/>
      </c>
      <c r="FO97" s="218" t="str">
        <f t="shared" si="770"/>
        <v/>
      </c>
      <c r="FP97" s="218" t="str">
        <f t="shared" si="770"/>
        <v/>
      </c>
      <c r="FQ97" s="218" t="str">
        <f t="shared" si="770"/>
        <v/>
      </c>
      <c r="FR97" s="218" t="str">
        <f t="shared" si="770"/>
        <v/>
      </c>
      <c r="FS97" s="218" t="str">
        <f t="shared" si="770"/>
        <v/>
      </c>
      <c r="FT97" s="218" t="str">
        <f t="shared" si="770"/>
        <v/>
      </c>
      <c r="FU97" s="218" t="str">
        <f t="shared" si="770"/>
        <v/>
      </c>
      <c r="FV97" s="218" t="str">
        <f t="shared" si="770"/>
        <v/>
      </c>
      <c r="FW97" s="218" t="str">
        <f t="shared" si="770"/>
        <v/>
      </c>
      <c r="FX97" s="218" t="str">
        <f t="shared" si="770"/>
        <v/>
      </c>
      <c r="FY97" s="218" t="str">
        <f t="shared" si="770"/>
        <v/>
      </c>
      <c r="FZ97" s="218" t="str">
        <f t="shared" si="770"/>
        <v/>
      </c>
      <c r="GA97" s="218" t="str">
        <f t="shared" si="770"/>
        <v/>
      </c>
      <c r="GB97" s="218" t="str">
        <f t="shared" si="770"/>
        <v/>
      </c>
      <c r="GC97" s="218" t="str">
        <f t="shared" si="770"/>
        <v/>
      </c>
      <c r="GD97" s="218" t="str">
        <f t="shared" si="770"/>
        <v/>
      </c>
      <c r="GE97" s="218" t="str">
        <f t="shared" si="770"/>
        <v/>
      </c>
      <c r="GF97" s="218" t="str">
        <f t="shared" si="770"/>
        <v/>
      </c>
      <c r="GG97" s="218" t="str">
        <f t="shared" si="770"/>
        <v/>
      </c>
      <c r="GH97" s="218" t="str">
        <f t="shared" si="770"/>
        <v/>
      </c>
      <c r="GI97" s="218" t="str">
        <f t="shared" si="770"/>
        <v/>
      </c>
      <c r="GJ97" s="218" t="str">
        <f t="shared" si="770"/>
        <v/>
      </c>
      <c r="GK97" s="218" t="str">
        <f t="shared" si="770"/>
        <v/>
      </c>
      <c r="GL97" s="218" t="str">
        <f t="shared" si="770"/>
        <v/>
      </c>
      <c r="GM97" s="218" t="str">
        <f t="shared" si="770"/>
        <v/>
      </c>
      <c r="GN97" s="218" t="str">
        <f t="shared" si="770"/>
        <v/>
      </c>
      <c r="GO97" s="218" t="str">
        <f t="shared" si="770"/>
        <v/>
      </c>
      <c r="GP97" s="218" t="str">
        <f t="shared" si="770"/>
        <v/>
      </c>
      <c r="GQ97" s="218" t="str">
        <f t="shared" si="770"/>
        <v/>
      </c>
      <c r="GR97" s="218" t="str">
        <f t="shared" si="770"/>
        <v/>
      </c>
      <c r="GS97" s="218" t="str">
        <f t="shared" si="770"/>
        <v/>
      </c>
      <c r="GT97" s="218" t="str">
        <f t="shared" si="770"/>
        <v/>
      </c>
      <c r="GU97" s="218" t="str">
        <f t="shared" si="770"/>
        <v/>
      </c>
      <c r="GV97" s="218" t="str">
        <f t="shared" si="770"/>
        <v/>
      </c>
      <c r="GW97" s="218" t="str">
        <f t="shared" si="770"/>
        <v/>
      </c>
      <c r="GX97" s="218" t="str">
        <f t="shared" si="770"/>
        <v/>
      </c>
      <c r="GY97" s="218" t="str">
        <f t="shared" si="770"/>
        <v/>
      </c>
      <c r="GZ97" s="218" t="str">
        <f t="shared" si="770"/>
        <v/>
      </c>
      <c r="HA97" s="218" t="str">
        <f t="shared" si="770"/>
        <v/>
      </c>
      <c r="HB97" s="218" t="str">
        <f t="shared" si="770"/>
        <v/>
      </c>
      <c r="HC97" s="218" t="str">
        <f t="shared" si="770"/>
        <v/>
      </c>
      <c r="HD97" s="218" t="str">
        <f t="shared" si="770"/>
        <v/>
      </c>
      <c r="HE97" s="218" t="str">
        <f t="shared" si="770"/>
        <v/>
      </c>
      <c r="HF97" s="218" t="str">
        <f t="shared" si="770"/>
        <v/>
      </c>
      <c r="HG97" s="218" t="str">
        <f t="shared" si="770"/>
        <v/>
      </c>
      <c r="HH97" s="218" t="str">
        <f t="shared" si="770"/>
        <v/>
      </c>
      <c r="HI97" s="218" t="str">
        <f t="shared" si="770"/>
        <v/>
      </c>
      <c r="HJ97" s="218" t="str">
        <f t="shared" si="770"/>
        <v/>
      </c>
      <c r="HK97" s="218" t="str">
        <f t="shared" si="770"/>
        <v/>
      </c>
      <c r="HL97" s="218" t="str">
        <f t="shared" si="770"/>
        <v/>
      </c>
      <c r="HM97" s="218" t="str">
        <f t="shared" si="770"/>
        <v/>
      </c>
      <c r="HN97" s="218" t="str">
        <f t="shared" si="770"/>
        <v/>
      </c>
      <c r="HO97" s="218" t="str">
        <f t="shared" ref="HO97:HQ97" si="771">IF(SUM(HO255,HO412,HO569,HO726,HO883)=0,"",SUM(HO255,HO412,HO569,HO726,HO883))</f>
        <v/>
      </c>
      <c r="HP97" s="218" t="str">
        <f t="shared" si="771"/>
        <v/>
      </c>
      <c r="HQ97" s="218" t="str">
        <f t="shared" si="771"/>
        <v/>
      </c>
    </row>
    <row r="98" spans="1:225" s="73" customFormat="1" ht="18" hidden="1" customHeight="1" x14ac:dyDescent="0.25">
      <c r="A98" s="223" t="str">
        <f t="shared" ref="A98:B98" si="772">IF(A256="","",A256)</f>
        <v/>
      </c>
      <c r="B98" s="173" t="str">
        <f t="shared" si="772"/>
        <v/>
      </c>
      <c r="C98" s="218">
        <f t="shared" si="601"/>
        <v>0</v>
      </c>
      <c r="D98" s="218">
        <f t="shared" si="552"/>
        <v>0</v>
      </c>
      <c r="E98" s="219">
        <f t="shared" ref="E98:F98" si="773">IFERROR(AVERAGE(E256,E413,E570,E727,E884),"")</f>
        <v>0</v>
      </c>
      <c r="F98" s="219">
        <f t="shared" si="773"/>
        <v>0</v>
      </c>
      <c r="G98" s="176" t="str">
        <f t="shared" si="675"/>
        <v/>
      </c>
      <c r="H98" s="176" t="str">
        <f t="shared" si="675"/>
        <v/>
      </c>
      <c r="I98" s="226" t="str">
        <f t="shared" si="675"/>
        <v/>
      </c>
      <c r="J98" s="226" t="str">
        <f t="shared" si="675"/>
        <v/>
      </c>
      <c r="K98" s="227" t="str">
        <f t="shared" si="676"/>
        <v/>
      </c>
      <c r="L98" s="227">
        <f t="shared" si="676"/>
        <v>1</v>
      </c>
      <c r="M98" s="226" t="str">
        <f t="shared" si="677"/>
        <v/>
      </c>
      <c r="N98" s="226" t="str">
        <f t="shared" si="677"/>
        <v/>
      </c>
      <c r="O98" s="491"/>
      <c r="P98" s="218" t="str">
        <f t="shared" ref="P98:BI98" si="774">IF(SUM(P256,P413,P570,P727,P884)=0,"",SUM(P256,P413,P570,P727,P884))</f>
        <v/>
      </c>
      <c r="Q98" s="218" t="str">
        <f t="shared" si="774"/>
        <v/>
      </c>
      <c r="R98" s="218" t="str">
        <f t="shared" si="774"/>
        <v/>
      </c>
      <c r="S98" s="218" t="str">
        <f t="shared" si="774"/>
        <v/>
      </c>
      <c r="T98" s="218" t="str">
        <f t="shared" si="774"/>
        <v/>
      </c>
      <c r="U98" s="218" t="str">
        <f t="shared" si="774"/>
        <v/>
      </c>
      <c r="V98" s="218" t="str">
        <f t="shared" si="774"/>
        <v/>
      </c>
      <c r="W98" s="218" t="str">
        <f t="shared" si="774"/>
        <v/>
      </c>
      <c r="X98" s="218" t="str">
        <f t="shared" si="774"/>
        <v/>
      </c>
      <c r="Y98" s="218" t="str">
        <f t="shared" si="774"/>
        <v/>
      </c>
      <c r="Z98" s="218" t="str">
        <f t="shared" si="774"/>
        <v/>
      </c>
      <c r="AA98" s="218" t="str">
        <f t="shared" si="774"/>
        <v/>
      </c>
      <c r="AB98" s="218" t="str">
        <f t="shared" si="774"/>
        <v/>
      </c>
      <c r="AC98" s="218" t="str">
        <f t="shared" si="774"/>
        <v/>
      </c>
      <c r="AD98" s="218" t="str">
        <f t="shared" si="774"/>
        <v/>
      </c>
      <c r="AE98" s="218" t="str">
        <f t="shared" si="774"/>
        <v/>
      </c>
      <c r="AF98" s="218" t="str">
        <f t="shared" si="774"/>
        <v/>
      </c>
      <c r="AG98" s="218" t="str">
        <f t="shared" si="774"/>
        <v/>
      </c>
      <c r="AH98" s="218" t="str">
        <f t="shared" si="774"/>
        <v/>
      </c>
      <c r="AI98" s="218" t="str">
        <f t="shared" si="774"/>
        <v/>
      </c>
      <c r="AJ98" s="218" t="str">
        <f t="shared" si="774"/>
        <v/>
      </c>
      <c r="AK98" s="218" t="str">
        <f t="shared" si="774"/>
        <v/>
      </c>
      <c r="AL98" s="218" t="str">
        <f t="shared" si="774"/>
        <v/>
      </c>
      <c r="AM98" s="218" t="str">
        <f t="shared" si="774"/>
        <v/>
      </c>
      <c r="AN98" s="218" t="str">
        <f t="shared" si="774"/>
        <v/>
      </c>
      <c r="AO98" s="218" t="str">
        <f t="shared" si="774"/>
        <v/>
      </c>
      <c r="AP98" s="218" t="str">
        <f t="shared" si="774"/>
        <v/>
      </c>
      <c r="AQ98" s="218" t="str">
        <f t="shared" si="774"/>
        <v/>
      </c>
      <c r="AR98" s="218" t="str">
        <f t="shared" si="774"/>
        <v/>
      </c>
      <c r="AS98" s="218" t="str">
        <f t="shared" si="774"/>
        <v/>
      </c>
      <c r="AT98" s="218" t="str">
        <f t="shared" si="774"/>
        <v/>
      </c>
      <c r="AU98" s="218" t="str">
        <f t="shared" si="774"/>
        <v/>
      </c>
      <c r="AV98" s="218" t="str">
        <f t="shared" si="774"/>
        <v/>
      </c>
      <c r="AW98" s="218" t="str">
        <f t="shared" si="774"/>
        <v/>
      </c>
      <c r="AX98" s="218" t="str">
        <f t="shared" si="774"/>
        <v/>
      </c>
      <c r="AY98" s="218" t="str">
        <f t="shared" si="774"/>
        <v/>
      </c>
      <c r="AZ98" s="218" t="str">
        <f t="shared" si="774"/>
        <v/>
      </c>
      <c r="BA98" s="218" t="str">
        <f t="shared" si="774"/>
        <v/>
      </c>
      <c r="BB98" s="218" t="str">
        <f t="shared" si="774"/>
        <v/>
      </c>
      <c r="BC98" s="218" t="str">
        <f t="shared" si="774"/>
        <v/>
      </c>
      <c r="BD98" s="218" t="str">
        <f t="shared" si="774"/>
        <v/>
      </c>
      <c r="BE98" s="218" t="str">
        <f t="shared" si="774"/>
        <v/>
      </c>
      <c r="BF98" s="218" t="str">
        <f t="shared" si="774"/>
        <v/>
      </c>
      <c r="BG98" s="218" t="str">
        <f t="shared" si="774"/>
        <v/>
      </c>
      <c r="BH98" s="218" t="str">
        <f t="shared" si="774"/>
        <v/>
      </c>
      <c r="BI98" s="218" t="str">
        <f t="shared" si="774"/>
        <v/>
      </c>
      <c r="BJ98" s="218" t="str">
        <f t="shared" ref="BJ98:DU98" si="775">IF(SUM(BJ256,BJ413,BJ570,BJ727,BJ884)=0,"",SUM(BJ256,BJ413,BJ570,BJ727,BJ884))</f>
        <v/>
      </c>
      <c r="BK98" s="218" t="str">
        <f t="shared" si="775"/>
        <v/>
      </c>
      <c r="BL98" s="218" t="str">
        <f t="shared" si="775"/>
        <v/>
      </c>
      <c r="BM98" s="218" t="str">
        <f t="shared" si="775"/>
        <v/>
      </c>
      <c r="BN98" s="218" t="str">
        <f t="shared" si="775"/>
        <v/>
      </c>
      <c r="BO98" s="218" t="str">
        <f t="shared" si="775"/>
        <v/>
      </c>
      <c r="BP98" s="218" t="str">
        <f t="shared" si="775"/>
        <v/>
      </c>
      <c r="BQ98" s="218" t="str">
        <f t="shared" si="775"/>
        <v/>
      </c>
      <c r="BR98" s="218" t="str">
        <f t="shared" si="775"/>
        <v/>
      </c>
      <c r="BS98" s="218" t="str">
        <f t="shared" si="775"/>
        <v/>
      </c>
      <c r="BT98" s="218" t="str">
        <f t="shared" si="775"/>
        <v/>
      </c>
      <c r="BU98" s="218" t="str">
        <f t="shared" si="775"/>
        <v/>
      </c>
      <c r="BV98" s="218" t="str">
        <f t="shared" si="775"/>
        <v/>
      </c>
      <c r="BW98" s="218" t="str">
        <f t="shared" si="775"/>
        <v/>
      </c>
      <c r="BX98" s="218" t="str">
        <f t="shared" si="775"/>
        <v/>
      </c>
      <c r="BY98" s="218" t="str">
        <f t="shared" si="775"/>
        <v/>
      </c>
      <c r="BZ98" s="218" t="str">
        <f t="shared" si="775"/>
        <v/>
      </c>
      <c r="CA98" s="218" t="str">
        <f t="shared" si="775"/>
        <v/>
      </c>
      <c r="CB98" s="218" t="str">
        <f t="shared" si="775"/>
        <v/>
      </c>
      <c r="CC98" s="218" t="str">
        <f t="shared" si="775"/>
        <v/>
      </c>
      <c r="CD98" s="218" t="str">
        <f t="shared" si="775"/>
        <v/>
      </c>
      <c r="CE98" s="218" t="str">
        <f t="shared" si="775"/>
        <v/>
      </c>
      <c r="CF98" s="218" t="str">
        <f t="shared" si="775"/>
        <v/>
      </c>
      <c r="CG98" s="218" t="str">
        <f t="shared" si="775"/>
        <v/>
      </c>
      <c r="CH98" s="218" t="str">
        <f t="shared" si="775"/>
        <v/>
      </c>
      <c r="CI98" s="218" t="str">
        <f t="shared" si="775"/>
        <v/>
      </c>
      <c r="CJ98" s="218" t="str">
        <f t="shared" si="775"/>
        <v/>
      </c>
      <c r="CK98" s="218" t="str">
        <f t="shared" si="775"/>
        <v/>
      </c>
      <c r="CL98" s="218" t="str">
        <f t="shared" si="775"/>
        <v/>
      </c>
      <c r="CM98" s="218" t="str">
        <f t="shared" si="775"/>
        <v/>
      </c>
      <c r="CN98" s="218" t="str">
        <f t="shared" si="775"/>
        <v/>
      </c>
      <c r="CO98" s="218" t="str">
        <f t="shared" si="775"/>
        <v/>
      </c>
      <c r="CP98" s="218" t="str">
        <f t="shared" si="775"/>
        <v/>
      </c>
      <c r="CQ98" s="218" t="str">
        <f t="shared" si="775"/>
        <v/>
      </c>
      <c r="CR98" s="218" t="str">
        <f t="shared" si="775"/>
        <v/>
      </c>
      <c r="CS98" s="218" t="str">
        <f t="shared" si="775"/>
        <v/>
      </c>
      <c r="CT98" s="218" t="str">
        <f t="shared" si="775"/>
        <v/>
      </c>
      <c r="CU98" s="218" t="str">
        <f t="shared" si="775"/>
        <v/>
      </c>
      <c r="CV98" s="218" t="str">
        <f t="shared" si="775"/>
        <v/>
      </c>
      <c r="CW98" s="218" t="str">
        <f t="shared" si="775"/>
        <v/>
      </c>
      <c r="CX98" s="218" t="str">
        <f t="shared" si="775"/>
        <v/>
      </c>
      <c r="CY98" s="218" t="str">
        <f t="shared" si="775"/>
        <v/>
      </c>
      <c r="CZ98" s="218" t="str">
        <f t="shared" si="775"/>
        <v/>
      </c>
      <c r="DA98" s="218" t="str">
        <f t="shared" si="775"/>
        <v/>
      </c>
      <c r="DB98" s="218" t="str">
        <f t="shared" si="775"/>
        <v/>
      </c>
      <c r="DC98" s="218" t="str">
        <f t="shared" si="775"/>
        <v/>
      </c>
      <c r="DD98" s="218" t="str">
        <f t="shared" si="775"/>
        <v/>
      </c>
      <c r="DE98" s="218" t="str">
        <f t="shared" si="775"/>
        <v/>
      </c>
      <c r="DF98" s="218" t="str">
        <f t="shared" si="775"/>
        <v/>
      </c>
      <c r="DG98" s="218" t="str">
        <f t="shared" si="775"/>
        <v/>
      </c>
      <c r="DH98" s="218" t="str">
        <f t="shared" si="775"/>
        <v/>
      </c>
      <c r="DI98" s="218" t="str">
        <f t="shared" si="775"/>
        <v/>
      </c>
      <c r="DJ98" s="218" t="str">
        <f t="shared" si="775"/>
        <v/>
      </c>
      <c r="DK98" s="218" t="str">
        <f t="shared" si="775"/>
        <v/>
      </c>
      <c r="DL98" s="218" t="str">
        <f t="shared" si="775"/>
        <v/>
      </c>
      <c r="DM98" s="218" t="str">
        <f t="shared" si="775"/>
        <v/>
      </c>
      <c r="DN98" s="218" t="str">
        <f t="shared" si="775"/>
        <v/>
      </c>
      <c r="DO98" s="218" t="str">
        <f t="shared" si="775"/>
        <v/>
      </c>
      <c r="DP98" s="218" t="str">
        <f t="shared" si="775"/>
        <v/>
      </c>
      <c r="DQ98" s="218" t="str">
        <f t="shared" si="775"/>
        <v/>
      </c>
      <c r="DR98" s="218" t="str">
        <f t="shared" si="775"/>
        <v/>
      </c>
      <c r="DS98" s="218" t="str">
        <f t="shared" si="775"/>
        <v/>
      </c>
      <c r="DT98" s="218" t="str">
        <f t="shared" si="775"/>
        <v/>
      </c>
      <c r="DU98" s="218" t="str">
        <f t="shared" si="775"/>
        <v/>
      </c>
      <c r="DV98" s="218" t="str">
        <f t="shared" ref="DV98:EK98" si="776">IF(SUM(DV256,DV413,DV570,DV727,DV884)=0,"",SUM(DV256,DV413,DV570,DV727,DV884))</f>
        <v/>
      </c>
      <c r="DW98" s="218" t="str">
        <f t="shared" si="776"/>
        <v/>
      </c>
      <c r="DX98" s="218" t="str">
        <f t="shared" si="776"/>
        <v/>
      </c>
      <c r="DY98" s="218" t="str">
        <f t="shared" si="776"/>
        <v/>
      </c>
      <c r="DZ98" s="218" t="str">
        <f t="shared" si="776"/>
        <v/>
      </c>
      <c r="EA98" s="218" t="str">
        <f t="shared" si="776"/>
        <v/>
      </c>
      <c r="EB98" s="218" t="str">
        <f t="shared" si="776"/>
        <v/>
      </c>
      <c r="EC98" s="218" t="str">
        <f t="shared" si="776"/>
        <v/>
      </c>
      <c r="ED98" s="218" t="str">
        <f t="shared" si="776"/>
        <v/>
      </c>
      <c r="EE98" s="218" t="str">
        <f t="shared" si="776"/>
        <v/>
      </c>
      <c r="EF98" s="218" t="str">
        <f t="shared" si="776"/>
        <v/>
      </c>
      <c r="EG98" s="218" t="str">
        <f t="shared" si="776"/>
        <v/>
      </c>
      <c r="EH98" s="218" t="str">
        <f t="shared" si="776"/>
        <v/>
      </c>
      <c r="EI98" s="218" t="str">
        <f t="shared" si="776"/>
        <v/>
      </c>
      <c r="EJ98" s="218" t="str">
        <f t="shared" si="776"/>
        <v/>
      </c>
      <c r="EK98" s="218" t="str">
        <f t="shared" si="776"/>
        <v/>
      </c>
      <c r="EL98" s="218" t="str">
        <f t="shared" ref="EL98:FK98" si="777">IF(SUM(EL256,EL413,EL570,EL727,EL884)=0,"",SUM(EL256,EL413,EL570,EL727,EL884))</f>
        <v/>
      </c>
      <c r="EM98" s="218" t="str">
        <f t="shared" si="777"/>
        <v/>
      </c>
      <c r="EN98" s="218" t="str">
        <f t="shared" si="777"/>
        <v/>
      </c>
      <c r="EO98" s="218" t="str">
        <f t="shared" si="777"/>
        <v/>
      </c>
      <c r="EP98" s="218" t="str">
        <f t="shared" si="777"/>
        <v/>
      </c>
      <c r="EQ98" s="218" t="str">
        <f t="shared" si="777"/>
        <v/>
      </c>
      <c r="ER98" s="218" t="str">
        <f t="shared" si="777"/>
        <v/>
      </c>
      <c r="ES98" s="218" t="str">
        <f t="shared" si="777"/>
        <v/>
      </c>
      <c r="ET98" s="218" t="str">
        <f t="shared" si="777"/>
        <v/>
      </c>
      <c r="EU98" s="218" t="str">
        <f t="shared" si="777"/>
        <v/>
      </c>
      <c r="EV98" s="218" t="str">
        <f t="shared" si="777"/>
        <v/>
      </c>
      <c r="EW98" s="218" t="str">
        <f t="shared" si="777"/>
        <v/>
      </c>
      <c r="EX98" s="218" t="str">
        <f t="shared" si="777"/>
        <v/>
      </c>
      <c r="EY98" s="218" t="str">
        <f t="shared" si="777"/>
        <v/>
      </c>
      <c r="EZ98" s="218" t="str">
        <f t="shared" si="777"/>
        <v/>
      </c>
      <c r="FA98" s="218" t="str">
        <f t="shared" si="777"/>
        <v/>
      </c>
      <c r="FB98" s="218" t="str">
        <f t="shared" si="777"/>
        <v/>
      </c>
      <c r="FC98" s="218" t="str">
        <f t="shared" si="777"/>
        <v/>
      </c>
      <c r="FD98" s="218" t="str">
        <f t="shared" si="777"/>
        <v/>
      </c>
      <c r="FE98" s="218" t="str">
        <f t="shared" si="777"/>
        <v/>
      </c>
      <c r="FF98" s="218" t="str">
        <f t="shared" si="777"/>
        <v/>
      </c>
      <c r="FG98" s="218" t="str">
        <f t="shared" si="777"/>
        <v/>
      </c>
      <c r="FH98" s="218" t="str">
        <f t="shared" si="777"/>
        <v/>
      </c>
      <c r="FI98" s="218" t="str">
        <f t="shared" si="777"/>
        <v/>
      </c>
      <c r="FJ98" s="218" t="str">
        <f t="shared" si="777"/>
        <v/>
      </c>
      <c r="FK98" s="218" t="str">
        <f t="shared" si="777"/>
        <v/>
      </c>
      <c r="FL98" s="218" t="str">
        <f t="shared" ref="FL98:HN98" si="778">IF(SUM(FL256,FL413,FL570,FL727,FL884)=0,"",SUM(FL256,FL413,FL570,FL727,FL884))</f>
        <v/>
      </c>
      <c r="FM98" s="218" t="str">
        <f t="shared" si="778"/>
        <v/>
      </c>
      <c r="FN98" s="218" t="str">
        <f t="shared" si="778"/>
        <v/>
      </c>
      <c r="FO98" s="218" t="str">
        <f t="shared" si="778"/>
        <v/>
      </c>
      <c r="FP98" s="218" t="str">
        <f t="shared" si="778"/>
        <v/>
      </c>
      <c r="FQ98" s="218" t="str">
        <f t="shared" si="778"/>
        <v/>
      </c>
      <c r="FR98" s="218" t="str">
        <f t="shared" si="778"/>
        <v/>
      </c>
      <c r="FS98" s="218" t="str">
        <f t="shared" si="778"/>
        <v/>
      </c>
      <c r="FT98" s="218" t="str">
        <f t="shared" si="778"/>
        <v/>
      </c>
      <c r="FU98" s="218" t="str">
        <f t="shared" si="778"/>
        <v/>
      </c>
      <c r="FV98" s="218" t="str">
        <f t="shared" si="778"/>
        <v/>
      </c>
      <c r="FW98" s="218" t="str">
        <f t="shared" si="778"/>
        <v/>
      </c>
      <c r="FX98" s="218" t="str">
        <f t="shared" si="778"/>
        <v/>
      </c>
      <c r="FY98" s="218" t="str">
        <f t="shared" si="778"/>
        <v/>
      </c>
      <c r="FZ98" s="218" t="str">
        <f t="shared" si="778"/>
        <v/>
      </c>
      <c r="GA98" s="218" t="str">
        <f t="shared" si="778"/>
        <v/>
      </c>
      <c r="GB98" s="218" t="str">
        <f t="shared" si="778"/>
        <v/>
      </c>
      <c r="GC98" s="218" t="str">
        <f t="shared" si="778"/>
        <v/>
      </c>
      <c r="GD98" s="218" t="str">
        <f t="shared" si="778"/>
        <v/>
      </c>
      <c r="GE98" s="218" t="str">
        <f t="shared" si="778"/>
        <v/>
      </c>
      <c r="GF98" s="218" t="str">
        <f t="shared" si="778"/>
        <v/>
      </c>
      <c r="GG98" s="218" t="str">
        <f t="shared" si="778"/>
        <v/>
      </c>
      <c r="GH98" s="218" t="str">
        <f t="shared" si="778"/>
        <v/>
      </c>
      <c r="GI98" s="218" t="str">
        <f t="shared" si="778"/>
        <v/>
      </c>
      <c r="GJ98" s="218" t="str">
        <f t="shared" si="778"/>
        <v/>
      </c>
      <c r="GK98" s="218" t="str">
        <f t="shared" si="778"/>
        <v/>
      </c>
      <c r="GL98" s="218" t="str">
        <f t="shared" si="778"/>
        <v/>
      </c>
      <c r="GM98" s="218" t="str">
        <f t="shared" si="778"/>
        <v/>
      </c>
      <c r="GN98" s="218" t="str">
        <f t="shared" si="778"/>
        <v/>
      </c>
      <c r="GO98" s="218" t="str">
        <f t="shared" si="778"/>
        <v/>
      </c>
      <c r="GP98" s="218" t="str">
        <f t="shared" si="778"/>
        <v/>
      </c>
      <c r="GQ98" s="218" t="str">
        <f t="shared" si="778"/>
        <v/>
      </c>
      <c r="GR98" s="218" t="str">
        <f t="shared" si="778"/>
        <v/>
      </c>
      <c r="GS98" s="218" t="str">
        <f t="shared" si="778"/>
        <v/>
      </c>
      <c r="GT98" s="218" t="str">
        <f t="shared" si="778"/>
        <v/>
      </c>
      <c r="GU98" s="218" t="str">
        <f t="shared" si="778"/>
        <v/>
      </c>
      <c r="GV98" s="218" t="str">
        <f t="shared" si="778"/>
        <v/>
      </c>
      <c r="GW98" s="218" t="str">
        <f t="shared" si="778"/>
        <v/>
      </c>
      <c r="GX98" s="218" t="str">
        <f t="shared" si="778"/>
        <v/>
      </c>
      <c r="GY98" s="218" t="str">
        <f t="shared" si="778"/>
        <v/>
      </c>
      <c r="GZ98" s="218" t="str">
        <f t="shared" si="778"/>
        <v/>
      </c>
      <c r="HA98" s="218" t="str">
        <f t="shared" si="778"/>
        <v/>
      </c>
      <c r="HB98" s="218" t="str">
        <f t="shared" si="778"/>
        <v/>
      </c>
      <c r="HC98" s="218" t="str">
        <f t="shared" si="778"/>
        <v/>
      </c>
      <c r="HD98" s="218" t="str">
        <f t="shared" si="778"/>
        <v/>
      </c>
      <c r="HE98" s="218" t="str">
        <f t="shared" si="778"/>
        <v/>
      </c>
      <c r="HF98" s="218" t="str">
        <f t="shared" si="778"/>
        <v/>
      </c>
      <c r="HG98" s="218" t="str">
        <f t="shared" si="778"/>
        <v/>
      </c>
      <c r="HH98" s="218" t="str">
        <f t="shared" si="778"/>
        <v/>
      </c>
      <c r="HI98" s="218" t="str">
        <f t="shared" si="778"/>
        <v/>
      </c>
      <c r="HJ98" s="218" t="str">
        <f t="shared" si="778"/>
        <v/>
      </c>
      <c r="HK98" s="218" t="str">
        <f t="shared" si="778"/>
        <v/>
      </c>
      <c r="HL98" s="218" t="str">
        <f t="shared" si="778"/>
        <v/>
      </c>
      <c r="HM98" s="218" t="str">
        <f t="shared" si="778"/>
        <v/>
      </c>
      <c r="HN98" s="218" t="str">
        <f t="shared" si="778"/>
        <v/>
      </c>
      <c r="HO98" s="218" t="str">
        <f t="shared" ref="HO98:HQ98" si="779">IF(SUM(HO256,HO413,HO570,HO727,HO884)=0,"",SUM(HO256,HO413,HO570,HO727,HO884))</f>
        <v/>
      </c>
      <c r="HP98" s="218" t="str">
        <f t="shared" si="779"/>
        <v/>
      </c>
      <c r="HQ98" s="218" t="str">
        <f t="shared" si="779"/>
        <v/>
      </c>
    </row>
    <row r="99" spans="1:225" s="73" customFormat="1" ht="18" hidden="1" customHeight="1" x14ac:dyDescent="0.25">
      <c r="A99" s="223" t="str">
        <f t="shared" ref="A99:B99" si="780">IF(A257="","",A257)</f>
        <v/>
      </c>
      <c r="B99" s="173" t="str">
        <f t="shared" si="780"/>
        <v/>
      </c>
      <c r="C99" s="218">
        <f t="shared" si="601"/>
        <v>0</v>
      </c>
      <c r="D99" s="218">
        <f t="shared" si="552"/>
        <v>0</v>
      </c>
      <c r="E99" s="219">
        <f t="shared" ref="E99:F99" si="781">IFERROR(AVERAGE(E257,E414,E571,E728,E885),"")</f>
        <v>0</v>
      </c>
      <c r="F99" s="219">
        <f t="shared" si="781"/>
        <v>0</v>
      </c>
      <c r="G99" s="176" t="str">
        <f t="shared" si="675"/>
        <v/>
      </c>
      <c r="H99" s="176" t="str">
        <f t="shared" si="675"/>
        <v/>
      </c>
      <c r="I99" s="226" t="str">
        <f t="shared" si="675"/>
        <v/>
      </c>
      <c r="J99" s="226" t="str">
        <f t="shared" si="675"/>
        <v/>
      </c>
      <c r="K99" s="227" t="str">
        <f t="shared" si="676"/>
        <v/>
      </c>
      <c r="L99" s="227">
        <f t="shared" si="676"/>
        <v>1</v>
      </c>
      <c r="M99" s="226" t="str">
        <f t="shared" si="677"/>
        <v/>
      </c>
      <c r="N99" s="226" t="str">
        <f t="shared" si="677"/>
        <v/>
      </c>
      <c r="O99" s="491"/>
      <c r="P99" s="218" t="str">
        <f t="shared" ref="P99:BI99" si="782">IF(SUM(P257,P414,P571,P728,P885)=0,"",SUM(P257,P414,P571,P728,P885))</f>
        <v/>
      </c>
      <c r="Q99" s="218" t="str">
        <f t="shared" si="782"/>
        <v/>
      </c>
      <c r="R99" s="218" t="str">
        <f t="shared" si="782"/>
        <v/>
      </c>
      <c r="S99" s="218" t="str">
        <f t="shared" si="782"/>
        <v/>
      </c>
      <c r="T99" s="218" t="str">
        <f t="shared" si="782"/>
        <v/>
      </c>
      <c r="U99" s="218" t="str">
        <f t="shared" si="782"/>
        <v/>
      </c>
      <c r="V99" s="218" t="str">
        <f t="shared" si="782"/>
        <v/>
      </c>
      <c r="W99" s="218" t="str">
        <f t="shared" si="782"/>
        <v/>
      </c>
      <c r="X99" s="218" t="str">
        <f t="shared" si="782"/>
        <v/>
      </c>
      <c r="Y99" s="218" t="str">
        <f t="shared" si="782"/>
        <v/>
      </c>
      <c r="Z99" s="218" t="str">
        <f t="shared" si="782"/>
        <v/>
      </c>
      <c r="AA99" s="218" t="str">
        <f t="shared" si="782"/>
        <v/>
      </c>
      <c r="AB99" s="218" t="str">
        <f t="shared" si="782"/>
        <v/>
      </c>
      <c r="AC99" s="218" t="str">
        <f t="shared" si="782"/>
        <v/>
      </c>
      <c r="AD99" s="218" t="str">
        <f t="shared" si="782"/>
        <v/>
      </c>
      <c r="AE99" s="218" t="str">
        <f t="shared" si="782"/>
        <v/>
      </c>
      <c r="AF99" s="218" t="str">
        <f t="shared" si="782"/>
        <v/>
      </c>
      <c r="AG99" s="218" t="str">
        <f t="shared" si="782"/>
        <v/>
      </c>
      <c r="AH99" s="218" t="str">
        <f t="shared" si="782"/>
        <v/>
      </c>
      <c r="AI99" s="218" t="str">
        <f t="shared" si="782"/>
        <v/>
      </c>
      <c r="AJ99" s="218" t="str">
        <f t="shared" si="782"/>
        <v/>
      </c>
      <c r="AK99" s="218" t="str">
        <f t="shared" si="782"/>
        <v/>
      </c>
      <c r="AL99" s="218" t="str">
        <f t="shared" si="782"/>
        <v/>
      </c>
      <c r="AM99" s="218" t="str">
        <f t="shared" si="782"/>
        <v/>
      </c>
      <c r="AN99" s="218" t="str">
        <f t="shared" si="782"/>
        <v/>
      </c>
      <c r="AO99" s="218" t="str">
        <f t="shared" si="782"/>
        <v/>
      </c>
      <c r="AP99" s="218" t="str">
        <f t="shared" si="782"/>
        <v/>
      </c>
      <c r="AQ99" s="218" t="str">
        <f t="shared" si="782"/>
        <v/>
      </c>
      <c r="AR99" s="218" t="str">
        <f t="shared" si="782"/>
        <v/>
      </c>
      <c r="AS99" s="218" t="str">
        <f t="shared" si="782"/>
        <v/>
      </c>
      <c r="AT99" s="218" t="str">
        <f t="shared" si="782"/>
        <v/>
      </c>
      <c r="AU99" s="218" t="str">
        <f t="shared" si="782"/>
        <v/>
      </c>
      <c r="AV99" s="218" t="str">
        <f t="shared" si="782"/>
        <v/>
      </c>
      <c r="AW99" s="218" t="str">
        <f t="shared" si="782"/>
        <v/>
      </c>
      <c r="AX99" s="218" t="str">
        <f t="shared" si="782"/>
        <v/>
      </c>
      <c r="AY99" s="218" t="str">
        <f t="shared" si="782"/>
        <v/>
      </c>
      <c r="AZ99" s="218" t="str">
        <f t="shared" si="782"/>
        <v/>
      </c>
      <c r="BA99" s="218" t="str">
        <f t="shared" si="782"/>
        <v/>
      </c>
      <c r="BB99" s="218" t="str">
        <f t="shared" si="782"/>
        <v/>
      </c>
      <c r="BC99" s="218" t="str">
        <f t="shared" si="782"/>
        <v/>
      </c>
      <c r="BD99" s="218" t="str">
        <f t="shared" si="782"/>
        <v/>
      </c>
      <c r="BE99" s="218" t="str">
        <f t="shared" si="782"/>
        <v/>
      </c>
      <c r="BF99" s="218" t="str">
        <f t="shared" si="782"/>
        <v/>
      </c>
      <c r="BG99" s="218" t="str">
        <f t="shared" si="782"/>
        <v/>
      </c>
      <c r="BH99" s="218" t="str">
        <f t="shared" si="782"/>
        <v/>
      </c>
      <c r="BI99" s="218" t="str">
        <f t="shared" si="782"/>
        <v/>
      </c>
      <c r="BJ99" s="218" t="str">
        <f t="shared" ref="BJ99:DU99" si="783">IF(SUM(BJ257,BJ414,BJ571,BJ728,BJ885)=0,"",SUM(BJ257,BJ414,BJ571,BJ728,BJ885))</f>
        <v/>
      </c>
      <c r="BK99" s="218" t="str">
        <f t="shared" si="783"/>
        <v/>
      </c>
      <c r="BL99" s="218" t="str">
        <f t="shared" si="783"/>
        <v/>
      </c>
      <c r="BM99" s="218" t="str">
        <f t="shared" si="783"/>
        <v/>
      </c>
      <c r="BN99" s="218" t="str">
        <f t="shared" si="783"/>
        <v/>
      </c>
      <c r="BO99" s="218" t="str">
        <f t="shared" si="783"/>
        <v/>
      </c>
      <c r="BP99" s="218" t="str">
        <f t="shared" si="783"/>
        <v/>
      </c>
      <c r="BQ99" s="218" t="str">
        <f t="shared" si="783"/>
        <v/>
      </c>
      <c r="BR99" s="218" t="str">
        <f t="shared" si="783"/>
        <v/>
      </c>
      <c r="BS99" s="218" t="str">
        <f t="shared" si="783"/>
        <v/>
      </c>
      <c r="BT99" s="218" t="str">
        <f t="shared" si="783"/>
        <v/>
      </c>
      <c r="BU99" s="218" t="str">
        <f t="shared" si="783"/>
        <v/>
      </c>
      <c r="BV99" s="218" t="str">
        <f t="shared" si="783"/>
        <v/>
      </c>
      <c r="BW99" s="218" t="str">
        <f t="shared" si="783"/>
        <v/>
      </c>
      <c r="BX99" s="218" t="str">
        <f t="shared" si="783"/>
        <v/>
      </c>
      <c r="BY99" s="218" t="str">
        <f t="shared" si="783"/>
        <v/>
      </c>
      <c r="BZ99" s="218" t="str">
        <f t="shared" si="783"/>
        <v/>
      </c>
      <c r="CA99" s="218" t="str">
        <f t="shared" si="783"/>
        <v/>
      </c>
      <c r="CB99" s="218" t="str">
        <f t="shared" si="783"/>
        <v/>
      </c>
      <c r="CC99" s="218" t="str">
        <f t="shared" si="783"/>
        <v/>
      </c>
      <c r="CD99" s="218" t="str">
        <f t="shared" si="783"/>
        <v/>
      </c>
      <c r="CE99" s="218" t="str">
        <f t="shared" si="783"/>
        <v/>
      </c>
      <c r="CF99" s="218" t="str">
        <f t="shared" si="783"/>
        <v/>
      </c>
      <c r="CG99" s="218" t="str">
        <f t="shared" si="783"/>
        <v/>
      </c>
      <c r="CH99" s="218" t="str">
        <f t="shared" si="783"/>
        <v/>
      </c>
      <c r="CI99" s="218" t="str">
        <f t="shared" si="783"/>
        <v/>
      </c>
      <c r="CJ99" s="218" t="str">
        <f t="shared" si="783"/>
        <v/>
      </c>
      <c r="CK99" s="218" t="str">
        <f t="shared" si="783"/>
        <v/>
      </c>
      <c r="CL99" s="218" t="str">
        <f t="shared" si="783"/>
        <v/>
      </c>
      <c r="CM99" s="218" t="str">
        <f t="shared" si="783"/>
        <v/>
      </c>
      <c r="CN99" s="218" t="str">
        <f t="shared" si="783"/>
        <v/>
      </c>
      <c r="CO99" s="218" t="str">
        <f t="shared" si="783"/>
        <v/>
      </c>
      <c r="CP99" s="218" t="str">
        <f t="shared" si="783"/>
        <v/>
      </c>
      <c r="CQ99" s="218" t="str">
        <f t="shared" si="783"/>
        <v/>
      </c>
      <c r="CR99" s="218" t="str">
        <f t="shared" si="783"/>
        <v/>
      </c>
      <c r="CS99" s="218" t="str">
        <f t="shared" si="783"/>
        <v/>
      </c>
      <c r="CT99" s="218" t="str">
        <f t="shared" si="783"/>
        <v/>
      </c>
      <c r="CU99" s="218" t="str">
        <f t="shared" si="783"/>
        <v/>
      </c>
      <c r="CV99" s="218" t="str">
        <f t="shared" si="783"/>
        <v/>
      </c>
      <c r="CW99" s="218" t="str">
        <f t="shared" si="783"/>
        <v/>
      </c>
      <c r="CX99" s="218" t="str">
        <f t="shared" si="783"/>
        <v/>
      </c>
      <c r="CY99" s="218" t="str">
        <f t="shared" si="783"/>
        <v/>
      </c>
      <c r="CZ99" s="218" t="str">
        <f t="shared" si="783"/>
        <v/>
      </c>
      <c r="DA99" s="218" t="str">
        <f t="shared" si="783"/>
        <v/>
      </c>
      <c r="DB99" s="218" t="str">
        <f t="shared" si="783"/>
        <v/>
      </c>
      <c r="DC99" s="218" t="str">
        <f t="shared" si="783"/>
        <v/>
      </c>
      <c r="DD99" s="218" t="str">
        <f t="shared" si="783"/>
        <v/>
      </c>
      <c r="DE99" s="218" t="str">
        <f t="shared" si="783"/>
        <v/>
      </c>
      <c r="DF99" s="218" t="str">
        <f t="shared" si="783"/>
        <v/>
      </c>
      <c r="DG99" s="218" t="str">
        <f t="shared" si="783"/>
        <v/>
      </c>
      <c r="DH99" s="218" t="str">
        <f t="shared" si="783"/>
        <v/>
      </c>
      <c r="DI99" s="218" t="str">
        <f t="shared" si="783"/>
        <v/>
      </c>
      <c r="DJ99" s="218" t="str">
        <f t="shared" si="783"/>
        <v/>
      </c>
      <c r="DK99" s="218" t="str">
        <f t="shared" si="783"/>
        <v/>
      </c>
      <c r="DL99" s="218" t="str">
        <f t="shared" si="783"/>
        <v/>
      </c>
      <c r="DM99" s="218" t="str">
        <f t="shared" si="783"/>
        <v/>
      </c>
      <c r="DN99" s="218" t="str">
        <f t="shared" si="783"/>
        <v/>
      </c>
      <c r="DO99" s="218" t="str">
        <f t="shared" si="783"/>
        <v/>
      </c>
      <c r="DP99" s="218" t="str">
        <f t="shared" si="783"/>
        <v/>
      </c>
      <c r="DQ99" s="218" t="str">
        <f t="shared" si="783"/>
        <v/>
      </c>
      <c r="DR99" s="218" t="str">
        <f t="shared" si="783"/>
        <v/>
      </c>
      <c r="DS99" s="218" t="str">
        <f t="shared" si="783"/>
        <v/>
      </c>
      <c r="DT99" s="218" t="str">
        <f t="shared" si="783"/>
        <v/>
      </c>
      <c r="DU99" s="218" t="str">
        <f t="shared" si="783"/>
        <v/>
      </c>
      <c r="DV99" s="218" t="str">
        <f t="shared" ref="DV99:EK99" si="784">IF(SUM(DV257,DV414,DV571,DV728,DV885)=0,"",SUM(DV257,DV414,DV571,DV728,DV885))</f>
        <v/>
      </c>
      <c r="DW99" s="218" t="str">
        <f t="shared" si="784"/>
        <v/>
      </c>
      <c r="DX99" s="218" t="str">
        <f t="shared" si="784"/>
        <v/>
      </c>
      <c r="DY99" s="218" t="str">
        <f t="shared" si="784"/>
        <v/>
      </c>
      <c r="DZ99" s="218" t="str">
        <f t="shared" si="784"/>
        <v/>
      </c>
      <c r="EA99" s="218" t="str">
        <f t="shared" si="784"/>
        <v/>
      </c>
      <c r="EB99" s="218" t="str">
        <f t="shared" si="784"/>
        <v/>
      </c>
      <c r="EC99" s="218" t="str">
        <f t="shared" si="784"/>
        <v/>
      </c>
      <c r="ED99" s="218" t="str">
        <f t="shared" si="784"/>
        <v/>
      </c>
      <c r="EE99" s="218" t="str">
        <f t="shared" si="784"/>
        <v/>
      </c>
      <c r="EF99" s="218" t="str">
        <f t="shared" si="784"/>
        <v/>
      </c>
      <c r="EG99" s="218" t="str">
        <f t="shared" si="784"/>
        <v/>
      </c>
      <c r="EH99" s="218" t="str">
        <f t="shared" si="784"/>
        <v/>
      </c>
      <c r="EI99" s="218" t="str">
        <f t="shared" si="784"/>
        <v/>
      </c>
      <c r="EJ99" s="218" t="str">
        <f t="shared" si="784"/>
        <v/>
      </c>
      <c r="EK99" s="218" t="str">
        <f t="shared" si="784"/>
        <v/>
      </c>
      <c r="EL99" s="218" t="str">
        <f t="shared" ref="EL99:FK99" si="785">IF(SUM(EL257,EL414,EL571,EL728,EL885)=0,"",SUM(EL257,EL414,EL571,EL728,EL885))</f>
        <v/>
      </c>
      <c r="EM99" s="218" t="str">
        <f t="shared" si="785"/>
        <v/>
      </c>
      <c r="EN99" s="218" t="str">
        <f t="shared" si="785"/>
        <v/>
      </c>
      <c r="EO99" s="218" t="str">
        <f t="shared" si="785"/>
        <v/>
      </c>
      <c r="EP99" s="218" t="str">
        <f t="shared" si="785"/>
        <v/>
      </c>
      <c r="EQ99" s="218" t="str">
        <f t="shared" si="785"/>
        <v/>
      </c>
      <c r="ER99" s="218" t="str">
        <f t="shared" si="785"/>
        <v/>
      </c>
      <c r="ES99" s="218" t="str">
        <f t="shared" si="785"/>
        <v/>
      </c>
      <c r="ET99" s="218" t="str">
        <f t="shared" si="785"/>
        <v/>
      </c>
      <c r="EU99" s="218" t="str">
        <f t="shared" si="785"/>
        <v/>
      </c>
      <c r="EV99" s="218" t="str">
        <f t="shared" si="785"/>
        <v/>
      </c>
      <c r="EW99" s="218" t="str">
        <f t="shared" si="785"/>
        <v/>
      </c>
      <c r="EX99" s="218" t="str">
        <f t="shared" si="785"/>
        <v/>
      </c>
      <c r="EY99" s="218" t="str">
        <f t="shared" si="785"/>
        <v/>
      </c>
      <c r="EZ99" s="218" t="str">
        <f t="shared" si="785"/>
        <v/>
      </c>
      <c r="FA99" s="218" t="str">
        <f t="shared" si="785"/>
        <v/>
      </c>
      <c r="FB99" s="218" t="str">
        <f t="shared" si="785"/>
        <v/>
      </c>
      <c r="FC99" s="218" t="str">
        <f t="shared" si="785"/>
        <v/>
      </c>
      <c r="FD99" s="218" t="str">
        <f t="shared" si="785"/>
        <v/>
      </c>
      <c r="FE99" s="218" t="str">
        <f t="shared" si="785"/>
        <v/>
      </c>
      <c r="FF99" s="218" t="str">
        <f t="shared" si="785"/>
        <v/>
      </c>
      <c r="FG99" s="218" t="str">
        <f t="shared" si="785"/>
        <v/>
      </c>
      <c r="FH99" s="218" t="str">
        <f t="shared" si="785"/>
        <v/>
      </c>
      <c r="FI99" s="218" t="str">
        <f t="shared" si="785"/>
        <v/>
      </c>
      <c r="FJ99" s="218" t="str">
        <f t="shared" si="785"/>
        <v/>
      </c>
      <c r="FK99" s="218" t="str">
        <f t="shared" si="785"/>
        <v/>
      </c>
      <c r="FL99" s="218" t="str">
        <f t="shared" ref="FL99:HN99" si="786">IF(SUM(FL257,FL414,FL571,FL728,FL885)=0,"",SUM(FL257,FL414,FL571,FL728,FL885))</f>
        <v/>
      </c>
      <c r="FM99" s="218" t="str">
        <f t="shared" si="786"/>
        <v/>
      </c>
      <c r="FN99" s="218" t="str">
        <f t="shared" si="786"/>
        <v/>
      </c>
      <c r="FO99" s="218" t="str">
        <f t="shared" si="786"/>
        <v/>
      </c>
      <c r="FP99" s="218" t="str">
        <f t="shared" si="786"/>
        <v/>
      </c>
      <c r="FQ99" s="218" t="str">
        <f t="shared" si="786"/>
        <v/>
      </c>
      <c r="FR99" s="218" t="str">
        <f t="shared" si="786"/>
        <v/>
      </c>
      <c r="FS99" s="218" t="str">
        <f t="shared" si="786"/>
        <v/>
      </c>
      <c r="FT99" s="218" t="str">
        <f t="shared" si="786"/>
        <v/>
      </c>
      <c r="FU99" s="218" t="str">
        <f t="shared" si="786"/>
        <v/>
      </c>
      <c r="FV99" s="218" t="str">
        <f t="shared" si="786"/>
        <v/>
      </c>
      <c r="FW99" s="218" t="str">
        <f t="shared" si="786"/>
        <v/>
      </c>
      <c r="FX99" s="218" t="str">
        <f t="shared" si="786"/>
        <v/>
      </c>
      <c r="FY99" s="218" t="str">
        <f t="shared" si="786"/>
        <v/>
      </c>
      <c r="FZ99" s="218" t="str">
        <f t="shared" si="786"/>
        <v/>
      </c>
      <c r="GA99" s="218" t="str">
        <f t="shared" si="786"/>
        <v/>
      </c>
      <c r="GB99" s="218" t="str">
        <f t="shared" si="786"/>
        <v/>
      </c>
      <c r="GC99" s="218" t="str">
        <f t="shared" si="786"/>
        <v/>
      </c>
      <c r="GD99" s="218" t="str">
        <f t="shared" si="786"/>
        <v/>
      </c>
      <c r="GE99" s="218" t="str">
        <f t="shared" si="786"/>
        <v/>
      </c>
      <c r="GF99" s="218" t="str">
        <f t="shared" si="786"/>
        <v/>
      </c>
      <c r="GG99" s="218" t="str">
        <f t="shared" si="786"/>
        <v/>
      </c>
      <c r="GH99" s="218" t="str">
        <f t="shared" si="786"/>
        <v/>
      </c>
      <c r="GI99" s="218" t="str">
        <f t="shared" si="786"/>
        <v/>
      </c>
      <c r="GJ99" s="218" t="str">
        <f t="shared" si="786"/>
        <v/>
      </c>
      <c r="GK99" s="218" t="str">
        <f t="shared" si="786"/>
        <v/>
      </c>
      <c r="GL99" s="218" t="str">
        <f t="shared" si="786"/>
        <v/>
      </c>
      <c r="GM99" s="218" t="str">
        <f t="shared" si="786"/>
        <v/>
      </c>
      <c r="GN99" s="218" t="str">
        <f t="shared" si="786"/>
        <v/>
      </c>
      <c r="GO99" s="218" t="str">
        <f t="shared" si="786"/>
        <v/>
      </c>
      <c r="GP99" s="218" t="str">
        <f t="shared" si="786"/>
        <v/>
      </c>
      <c r="GQ99" s="218" t="str">
        <f t="shared" si="786"/>
        <v/>
      </c>
      <c r="GR99" s="218" t="str">
        <f t="shared" si="786"/>
        <v/>
      </c>
      <c r="GS99" s="218" t="str">
        <f t="shared" si="786"/>
        <v/>
      </c>
      <c r="GT99" s="218" t="str">
        <f t="shared" si="786"/>
        <v/>
      </c>
      <c r="GU99" s="218" t="str">
        <f t="shared" si="786"/>
        <v/>
      </c>
      <c r="GV99" s="218" t="str">
        <f t="shared" si="786"/>
        <v/>
      </c>
      <c r="GW99" s="218" t="str">
        <f t="shared" si="786"/>
        <v/>
      </c>
      <c r="GX99" s="218" t="str">
        <f t="shared" si="786"/>
        <v/>
      </c>
      <c r="GY99" s="218" t="str">
        <f t="shared" si="786"/>
        <v/>
      </c>
      <c r="GZ99" s="218" t="str">
        <f t="shared" si="786"/>
        <v/>
      </c>
      <c r="HA99" s="218" t="str">
        <f t="shared" si="786"/>
        <v/>
      </c>
      <c r="HB99" s="218" t="str">
        <f t="shared" si="786"/>
        <v/>
      </c>
      <c r="HC99" s="218" t="str">
        <f t="shared" si="786"/>
        <v/>
      </c>
      <c r="HD99" s="218" t="str">
        <f t="shared" si="786"/>
        <v/>
      </c>
      <c r="HE99" s="218" t="str">
        <f t="shared" si="786"/>
        <v/>
      </c>
      <c r="HF99" s="218" t="str">
        <f t="shared" si="786"/>
        <v/>
      </c>
      <c r="HG99" s="218" t="str">
        <f t="shared" si="786"/>
        <v/>
      </c>
      <c r="HH99" s="218" t="str">
        <f t="shared" si="786"/>
        <v/>
      </c>
      <c r="HI99" s="218" t="str">
        <f t="shared" si="786"/>
        <v/>
      </c>
      <c r="HJ99" s="218" t="str">
        <f t="shared" si="786"/>
        <v/>
      </c>
      <c r="HK99" s="218" t="str">
        <f t="shared" si="786"/>
        <v/>
      </c>
      <c r="HL99" s="218" t="str">
        <f t="shared" si="786"/>
        <v/>
      </c>
      <c r="HM99" s="218" t="str">
        <f t="shared" si="786"/>
        <v/>
      </c>
      <c r="HN99" s="218" t="str">
        <f t="shared" si="786"/>
        <v/>
      </c>
      <c r="HO99" s="218" t="str">
        <f t="shared" ref="HO99:HQ99" si="787">IF(SUM(HO257,HO414,HO571,HO728,HO885)=0,"",SUM(HO257,HO414,HO571,HO728,HO885))</f>
        <v/>
      </c>
      <c r="HP99" s="218" t="str">
        <f t="shared" si="787"/>
        <v/>
      </c>
      <c r="HQ99" s="218" t="str">
        <f t="shared" si="787"/>
        <v/>
      </c>
    </row>
    <row r="100" spans="1:225" s="73" customFormat="1" ht="18" hidden="1" customHeight="1" x14ac:dyDescent="0.25">
      <c r="A100" s="223" t="str">
        <f t="shared" ref="A100:B100" si="788">IF(A258="","",A258)</f>
        <v/>
      </c>
      <c r="B100" s="173" t="str">
        <f t="shared" si="788"/>
        <v/>
      </c>
      <c r="C100" s="218">
        <f t="shared" si="601"/>
        <v>0</v>
      </c>
      <c r="D100" s="218">
        <f t="shared" si="552"/>
        <v>0</v>
      </c>
      <c r="E100" s="219">
        <f t="shared" ref="E100:F100" si="789">IFERROR(AVERAGE(E258,E415,E572,E729,E886),"")</f>
        <v>0</v>
      </c>
      <c r="F100" s="219">
        <f t="shared" si="789"/>
        <v>0</v>
      </c>
      <c r="G100" s="176" t="str">
        <f t="shared" si="675"/>
        <v/>
      </c>
      <c r="H100" s="176" t="str">
        <f t="shared" si="675"/>
        <v/>
      </c>
      <c r="I100" s="226" t="str">
        <f t="shared" si="675"/>
        <v/>
      </c>
      <c r="J100" s="226" t="str">
        <f t="shared" si="675"/>
        <v/>
      </c>
      <c r="K100" s="227" t="str">
        <f t="shared" si="676"/>
        <v/>
      </c>
      <c r="L100" s="227">
        <f t="shared" si="676"/>
        <v>1</v>
      </c>
      <c r="M100" s="226" t="str">
        <f t="shared" si="677"/>
        <v/>
      </c>
      <c r="N100" s="226" t="str">
        <f t="shared" si="677"/>
        <v/>
      </c>
      <c r="O100" s="491"/>
      <c r="P100" s="218" t="str">
        <f t="shared" ref="P100:BI100" si="790">IF(SUM(P258,P415,P572,P729,P886)=0,"",SUM(P258,P415,P572,P729,P886))</f>
        <v/>
      </c>
      <c r="Q100" s="218" t="str">
        <f t="shared" si="790"/>
        <v/>
      </c>
      <c r="R100" s="218" t="str">
        <f t="shared" si="790"/>
        <v/>
      </c>
      <c r="S100" s="218" t="str">
        <f t="shared" si="790"/>
        <v/>
      </c>
      <c r="T100" s="218" t="str">
        <f t="shared" si="790"/>
        <v/>
      </c>
      <c r="U100" s="218" t="str">
        <f t="shared" si="790"/>
        <v/>
      </c>
      <c r="V100" s="218" t="str">
        <f t="shared" si="790"/>
        <v/>
      </c>
      <c r="W100" s="218" t="str">
        <f t="shared" si="790"/>
        <v/>
      </c>
      <c r="X100" s="218" t="str">
        <f t="shared" si="790"/>
        <v/>
      </c>
      <c r="Y100" s="218" t="str">
        <f t="shared" si="790"/>
        <v/>
      </c>
      <c r="Z100" s="218" t="str">
        <f t="shared" si="790"/>
        <v/>
      </c>
      <c r="AA100" s="218" t="str">
        <f t="shared" si="790"/>
        <v/>
      </c>
      <c r="AB100" s="218" t="str">
        <f t="shared" si="790"/>
        <v/>
      </c>
      <c r="AC100" s="218" t="str">
        <f t="shared" si="790"/>
        <v/>
      </c>
      <c r="AD100" s="218" t="str">
        <f t="shared" si="790"/>
        <v/>
      </c>
      <c r="AE100" s="218" t="str">
        <f t="shared" si="790"/>
        <v/>
      </c>
      <c r="AF100" s="218" t="str">
        <f t="shared" si="790"/>
        <v/>
      </c>
      <c r="AG100" s="218" t="str">
        <f t="shared" si="790"/>
        <v/>
      </c>
      <c r="AH100" s="218" t="str">
        <f t="shared" si="790"/>
        <v/>
      </c>
      <c r="AI100" s="218" t="str">
        <f t="shared" si="790"/>
        <v/>
      </c>
      <c r="AJ100" s="218" t="str">
        <f t="shared" si="790"/>
        <v/>
      </c>
      <c r="AK100" s="218" t="str">
        <f t="shared" si="790"/>
        <v/>
      </c>
      <c r="AL100" s="218" t="str">
        <f t="shared" si="790"/>
        <v/>
      </c>
      <c r="AM100" s="218" t="str">
        <f t="shared" si="790"/>
        <v/>
      </c>
      <c r="AN100" s="218" t="str">
        <f t="shared" si="790"/>
        <v/>
      </c>
      <c r="AO100" s="218" t="str">
        <f t="shared" si="790"/>
        <v/>
      </c>
      <c r="AP100" s="218" t="str">
        <f t="shared" si="790"/>
        <v/>
      </c>
      <c r="AQ100" s="218" t="str">
        <f t="shared" si="790"/>
        <v/>
      </c>
      <c r="AR100" s="218" t="str">
        <f t="shared" si="790"/>
        <v/>
      </c>
      <c r="AS100" s="218" t="str">
        <f t="shared" si="790"/>
        <v/>
      </c>
      <c r="AT100" s="218" t="str">
        <f t="shared" si="790"/>
        <v/>
      </c>
      <c r="AU100" s="218" t="str">
        <f t="shared" si="790"/>
        <v/>
      </c>
      <c r="AV100" s="218" t="str">
        <f t="shared" si="790"/>
        <v/>
      </c>
      <c r="AW100" s="218" t="str">
        <f t="shared" si="790"/>
        <v/>
      </c>
      <c r="AX100" s="218" t="str">
        <f t="shared" si="790"/>
        <v/>
      </c>
      <c r="AY100" s="218" t="str">
        <f t="shared" si="790"/>
        <v/>
      </c>
      <c r="AZ100" s="218" t="str">
        <f t="shared" si="790"/>
        <v/>
      </c>
      <c r="BA100" s="218" t="str">
        <f t="shared" si="790"/>
        <v/>
      </c>
      <c r="BB100" s="218" t="str">
        <f t="shared" si="790"/>
        <v/>
      </c>
      <c r="BC100" s="218" t="str">
        <f t="shared" si="790"/>
        <v/>
      </c>
      <c r="BD100" s="218" t="str">
        <f t="shared" si="790"/>
        <v/>
      </c>
      <c r="BE100" s="218" t="str">
        <f t="shared" si="790"/>
        <v/>
      </c>
      <c r="BF100" s="218" t="str">
        <f t="shared" si="790"/>
        <v/>
      </c>
      <c r="BG100" s="218" t="str">
        <f t="shared" si="790"/>
        <v/>
      </c>
      <c r="BH100" s="218" t="str">
        <f t="shared" si="790"/>
        <v/>
      </c>
      <c r="BI100" s="218" t="str">
        <f t="shared" si="790"/>
        <v/>
      </c>
      <c r="BJ100" s="218" t="str">
        <f t="shared" ref="BJ100:DU100" si="791">IF(SUM(BJ258,BJ415,BJ572,BJ729,BJ886)=0,"",SUM(BJ258,BJ415,BJ572,BJ729,BJ886))</f>
        <v/>
      </c>
      <c r="BK100" s="218" t="str">
        <f t="shared" si="791"/>
        <v/>
      </c>
      <c r="BL100" s="218" t="str">
        <f t="shared" si="791"/>
        <v/>
      </c>
      <c r="BM100" s="218" t="str">
        <f t="shared" si="791"/>
        <v/>
      </c>
      <c r="BN100" s="218" t="str">
        <f t="shared" si="791"/>
        <v/>
      </c>
      <c r="BO100" s="218" t="str">
        <f t="shared" si="791"/>
        <v/>
      </c>
      <c r="BP100" s="218" t="str">
        <f t="shared" si="791"/>
        <v/>
      </c>
      <c r="BQ100" s="218" t="str">
        <f t="shared" si="791"/>
        <v/>
      </c>
      <c r="BR100" s="218" t="str">
        <f t="shared" si="791"/>
        <v/>
      </c>
      <c r="BS100" s="218" t="str">
        <f t="shared" si="791"/>
        <v/>
      </c>
      <c r="BT100" s="218" t="str">
        <f t="shared" si="791"/>
        <v/>
      </c>
      <c r="BU100" s="218" t="str">
        <f t="shared" si="791"/>
        <v/>
      </c>
      <c r="BV100" s="218" t="str">
        <f t="shared" si="791"/>
        <v/>
      </c>
      <c r="BW100" s="218" t="str">
        <f t="shared" si="791"/>
        <v/>
      </c>
      <c r="BX100" s="218" t="str">
        <f t="shared" si="791"/>
        <v/>
      </c>
      <c r="BY100" s="218" t="str">
        <f t="shared" si="791"/>
        <v/>
      </c>
      <c r="BZ100" s="218" t="str">
        <f t="shared" si="791"/>
        <v/>
      </c>
      <c r="CA100" s="218" t="str">
        <f t="shared" si="791"/>
        <v/>
      </c>
      <c r="CB100" s="218" t="str">
        <f t="shared" si="791"/>
        <v/>
      </c>
      <c r="CC100" s="218" t="str">
        <f t="shared" si="791"/>
        <v/>
      </c>
      <c r="CD100" s="218" t="str">
        <f t="shared" si="791"/>
        <v/>
      </c>
      <c r="CE100" s="218" t="str">
        <f t="shared" si="791"/>
        <v/>
      </c>
      <c r="CF100" s="218" t="str">
        <f t="shared" si="791"/>
        <v/>
      </c>
      <c r="CG100" s="218" t="str">
        <f t="shared" si="791"/>
        <v/>
      </c>
      <c r="CH100" s="218" t="str">
        <f t="shared" si="791"/>
        <v/>
      </c>
      <c r="CI100" s="218" t="str">
        <f t="shared" si="791"/>
        <v/>
      </c>
      <c r="CJ100" s="218" t="str">
        <f t="shared" si="791"/>
        <v/>
      </c>
      <c r="CK100" s="218" t="str">
        <f t="shared" si="791"/>
        <v/>
      </c>
      <c r="CL100" s="218" t="str">
        <f t="shared" si="791"/>
        <v/>
      </c>
      <c r="CM100" s="218" t="str">
        <f t="shared" si="791"/>
        <v/>
      </c>
      <c r="CN100" s="218" t="str">
        <f t="shared" si="791"/>
        <v/>
      </c>
      <c r="CO100" s="218" t="str">
        <f t="shared" si="791"/>
        <v/>
      </c>
      <c r="CP100" s="218" t="str">
        <f t="shared" si="791"/>
        <v/>
      </c>
      <c r="CQ100" s="218" t="str">
        <f t="shared" si="791"/>
        <v/>
      </c>
      <c r="CR100" s="218" t="str">
        <f t="shared" si="791"/>
        <v/>
      </c>
      <c r="CS100" s="218" t="str">
        <f t="shared" si="791"/>
        <v/>
      </c>
      <c r="CT100" s="218" t="str">
        <f t="shared" si="791"/>
        <v/>
      </c>
      <c r="CU100" s="218" t="str">
        <f t="shared" si="791"/>
        <v/>
      </c>
      <c r="CV100" s="218" t="str">
        <f t="shared" si="791"/>
        <v/>
      </c>
      <c r="CW100" s="218" t="str">
        <f t="shared" si="791"/>
        <v/>
      </c>
      <c r="CX100" s="218" t="str">
        <f t="shared" si="791"/>
        <v/>
      </c>
      <c r="CY100" s="218" t="str">
        <f t="shared" si="791"/>
        <v/>
      </c>
      <c r="CZ100" s="218" t="str">
        <f t="shared" si="791"/>
        <v/>
      </c>
      <c r="DA100" s="218" t="str">
        <f t="shared" si="791"/>
        <v/>
      </c>
      <c r="DB100" s="218" t="str">
        <f t="shared" si="791"/>
        <v/>
      </c>
      <c r="DC100" s="218" t="str">
        <f t="shared" si="791"/>
        <v/>
      </c>
      <c r="DD100" s="218" t="str">
        <f t="shared" si="791"/>
        <v/>
      </c>
      <c r="DE100" s="218" t="str">
        <f t="shared" si="791"/>
        <v/>
      </c>
      <c r="DF100" s="218" t="str">
        <f t="shared" si="791"/>
        <v/>
      </c>
      <c r="DG100" s="218" t="str">
        <f t="shared" si="791"/>
        <v/>
      </c>
      <c r="DH100" s="218" t="str">
        <f t="shared" si="791"/>
        <v/>
      </c>
      <c r="DI100" s="218" t="str">
        <f t="shared" si="791"/>
        <v/>
      </c>
      <c r="DJ100" s="218" t="str">
        <f t="shared" si="791"/>
        <v/>
      </c>
      <c r="DK100" s="218" t="str">
        <f t="shared" si="791"/>
        <v/>
      </c>
      <c r="DL100" s="218" t="str">
        <f t="shared" si="791"/>
        <v/>
      </c>
      <c r="DM100" s="218" t="str">
        <f t="shared" si="791"/>
        <v/>
      </c>
      <c r="DN100" s="218" t="str">
        <f t="shared" si="791"/>
        <v/>
      </c>
      <c r="DO100" s="218" t="str">
        <f t="shared" si="791"/>
        <v/>
      </c>
      <c r="DP100" s="218" t="str">
        <f t="shared" si="791"/>
        <v/>
      </c>
      <c r="DQ100" s="218" t="str">
        <f t="shared" si="791"/>
        <v/>
      </c>
      <c r="DR100" s="218" t="str">
        <f t="shared" si="791"/>
        <v/>
      </c>
      <c r="DS100" s="218" t="str">
        <f t="shared" si="791"/>
        <v/>
      </c>
      <c r="DT100" s="218" t="str">
        <f t="shared" si="791"/>
        <v/>
      </c>
      <c r="DU100" s="218" t="str">
        <f t="shared" si="791"/>
        <v/>
      </c>
      <c r="DV100" s="218" t="str">
        <f t="shared" ref="DV100:EK100" si="792">IF(SUM(DV258,DV415,DV572,DV729,DV886)=0,"",SUM(DV258,DV415,DV572,DV729,DV886))</f>
        <v/>
      </c>
      <c r="DW100" s="218" t="str">
        <f t="shared" si="792"/>
        <v/>
      </c>
      <c r="DX100" s="218" t="str">
        <f t="shared" si="792"/>
        <v/>
      </c>
      <c r="DY100" s="218" t="str">
        <f t="shared" si="792"/>
        <v/>
      </c>
      <c r="DZ100" s="218" t="str">
        <f t="shared" si="792"/>
        <v/>
      </c>
      <c r="EA100" s="218" t="str">
        <f t="shared" si="792"/>
        <v/>
      </c>
      <c r="EB100" s="218" t="str">
        <f t="shared" si="792"/>
        <v/>
      </c>
      <c r="EC100" s="218" t="str">
        <f t="shared" si="792"/>
        <v/>
      </c>
      <c r="ED100" s="218" t="str">
        <f t="shared" si="792"/>
        <v/>
      </c>
      <c r="EE100" s="218" t="str">
        <f t="shared" si="792"/>
        <v/>
      </c>
      <c r="EF100" s="218" t="str">
        <f t="shared" si="792"/>
        <v/>
      </c>
      <c r="EG100" s="218" t="str">
        <f t="shared" si="792"/>
        <v/>
      </c>
      <c r="EH100" s="218" t="str">
        <f t="shared" si="792"/>
        <v/>
      </c>
      <c r="EI100" s="218" t="str">
        <f t="shared" si="792"/>
        <v/>
      </c>
      <c r="EJ100" s="218" t="str">
        <f t="shared" si="792"/>
        <v/>
      </c>
      <c r="EK100" s="218" t="str">
        <f t="shared" si="792"/>
        <v/>
      </c>
      <c r="EL100" s="218" t="str">
        <f t="shared" ref="EL100:FK100" si="793">IF(SUM(EL258,EL415,EL572,EL729,EL886)=0,"",SUM(EL258,EL415,EL572,EL729,EL886))</f>
        <v/>
      </c>
      <c r="EM100" s="218" t="str">
        <f t="shared" si="793"/>
        <v/>
      </c>
      <c r="EN100" s="218" t="str">
        <f t="shared" si="793"/>
        <v/>
      </c>
      <c r="EO100" s="218" t="str">
        <f t="shared" si="793"/>
        <v/>
      </c>
      <c r="EP100" s="218" t="str">
        <f t="shared" si="793"/>
        <v/>
      </c>
      <c r="EQ100" s="218" t="str">
        <f t="shared" si="793"/>
        <v/>
      </c>
      <c r="ER100" s="218" t="str">
        <f t="shared" si="793"/>
        <v/>
      </c>
      <c r="ES100" s="218" t="str">
        <f t="shared" si="793"/>
        <v/>
      </c>
      <c r="ET100" s="218" t="str">
        <f t="shared" si="793"/>
        <v/>
      </c>
      <c r="EU100" s="218" t="str">
        <f t="shared" si="793"/>
        <v/>
      </c>
      <c r="EV100" s="218" t="str">
        <f t="shared" si="793"/>
        <v/>
      </c>
      <c r="EW100" s="218" t="str">
        <f t="shared" si="793"/>
        <v/>
      </c>
      <c r="EX100" s="218" t="str">
        <f t="shared" si="793"/>
        <v/>
      </c>
      <c r="EY100" s="218" t="str">
        <f t="shared" si="793"/>
        <v/>
      </c>
      <c r="EZ100" s="218" t="str">
        <f t="shared" si="793"/>
        <v/>
      </c>
      <c r="FA100" s="218" t="str">
        <f t="shared" si="793"/>
        <v/>
      </c>
      <c r="FB100" s="218" t="str">
        <f t="shared" si="793"/>
        <v/>
      </c>
      <c r="FC100" s="218" t="str">
        <f t="shared" si="793"/>
        <v/>
      </c>
      <c r="FD100" s="218" t="str">
        <f t="shared" si="793"/>
        <v/>
      </c>
      <c r="FE100" s="218" t="str">
        <f t="shared" si="793"/>
        <v/>
      </c>
      <c r="FF100" s="218" t="str">
        <f t="shared" si="793"/>
        <v/>
      </c>
      <c r="FG100" s="218" t="str">
        <f t="shared" si="793"/>
        <v/>
      </c>
      <c r="FH100" s="218" t="str">
        <f t="shared" si="793"/>
        <v/>
      </c>
      <c r="FI100" s="218" t="str">
        <f t="shared" si="793"/>
        <v/>
      </c>
      <c r="FJ100" s="218" t="str">
        <f t="shared" si="793"/>
        <v/>
      </c>
      <c r="FK100" s="218" t="str">
        <f t="shared" si="793"/>
        <v/>
      </c>
      <c r="FL100" s="218" t="str">
        <f t="shared" ref="FL100:HN100" si="794">IF(SUM(FL258,FL415,FL572,FL729,FL886)=0,"",SUM(FL258,FL415,FL572,FL729,FL886))</f>
        <v/>
      </c>
      <c r="FM100" s="218" t="str">
        <f t="shared" si="794"/>
        <v/>
      </c>
      <c r="FN100" s="218" t="str">
        <f t="shared" si="794"/>
        <v/>
      </c>
      <c r="FO100" s="218" t="str">
        <f t="shared" si="794"/>
        <v/>
      </c>
      <c r="FP100" s="218" t="str">
        <f t="shared" si="794"/>
        <v/>
      </c>
      <c r="FQ100" s="218" t="str">
        <f t="shared" si="794"/>
        <v/>
      </c>
      <c r="FR100" s="218" t="str">
        <f t="shared" si="794"/>
        <v/>
      </c>
      <c r="FS100" s="218" t="str">
        <f t="shared" si="794"/>
        <v/>
      </c>
      <c r="FT100" s="218" t="str">
        <f t="shared" si="794"/>
        <v/>
      </c>
      <c r="FU100" s="218" t="str">
        <f t="shared" si="794"/>
        <v/>
      </c>
      <c r="FV100" s="218" t="str">
        <f t="shared" si="794"/>
        <v/>
      </c>
      <c r="FW100" s="218" t="str">
        <f t="shared" si="794"/>
        <v/>
      </c>
      <c r="FX100" s="218" t="str">
        <f t="shared" si="794"/>
        <v/>
      </c>
      <c r="FY100" s="218" t="str">
        <f t="shared" si="794"/>
        <v/>
      </c>
      <c r="FZ100" s="218" t="str">
        <f t="shared" si="794"/>
        <v/>
      </c>
      <c r="GA100" s="218" t="str">
        <f t="shared" si="794"/>
        <v/>
      </c>
      <c r="GB100" s="218" t="str">
        <f t="shared" si="794"/>
        <v/>
      </c>
      <c r="GC100" s="218" t="str">
        <f t="shared" si="794"/>
        <v/>
      </c>
      <c r="GD100" s="218" t="str">
        <f t="shared" si="794"/>
        <v/>
      </c>
      <c r="GE100" s="218" t="str">
        <f t="shared" si="794"/>
        <v/>
      </c>
      <c r="GF100" s="218" t="str">
        <f t="shared" si="794"/>
        <v/>
      </c>
      <c r="GG100" s="218" t="str">
        <f t="shared" si="794"/>
        <v/>
      </c>
      <c r="GH100" s="218" t="str">
        <f t="shared" si="794"/>
        <v/>
      </c>
      <c r="GI100" s="218" t="str">
        <f t="shared" si="794"/>
        <v/>
      </c>
      <c r="GJ100" s="218" t="str">
        <f t="shared" si="794"/>
        <v/>
      </c>
      <c r="GK100" s="218" t="str">
        <f t="shared" si="794"/>
        <v/>
      </c>
      <c r="GL100" s="218" t="str">
        <f t="shared" si="794"/>
        <v/>
      </c>
      <c r="GM100" s="218" t="str">
        <f t="shared" si="794"/>
        <v/>
      </c>
      <c r="GN100" s="218" t="str">
        <f t="shared" si="794"/>
        <v/>
      </c>
      <c r="GO100" s="218" t="str">
        <f t="shared" si="794"/>
        <v/>
      </c>
      <c r="GP100" s="218" t="str">
        <f t="shared" si="794"/>
        <v/>
      </c>
      <c r="GQ100" s="218" t="str">
        <f t="shared" si="794"/>
        <v/>
      </c>
      <c r="GR100" s="218" t="str">
        <f t="shared" si="794"/>
        <v/>
      </c>
      <c r="GS100" s="218" t="str">
        <f t="shared" si="794"/>
        <v/>
      </c>
      <c r="GT100" s="218" t="str">
        <f t="shared" si="794"/>
        <v/>
      </c>
      <c r="GU100" s="218" t="str">
        <f t="shared" si="794"/>
        <v/>
      </c>
      <c r="GV100" s="218" t="str">
        <f t="shared" si="794"/>
        <v/>
      </c>
      <c r="GW100" s="218" t="str">
        <f t="shared" si="794"/>
        <v/>
      </c>
      <c r="GX100" s="218" t="str">
        <f t="shared" si="794"/>
        <v/>
      </c>
      <c r="GY100" s="218" t="str">
        <f t="shared" si="794"/>
        <v/>
      </c>
      <c r="GZ100" s="218" t="str">
        <f t="shared" si="794"/>
        <v/>
      </c>
      <c r="HA100" s="218" t="str">
        <f t="shared" si="794"/>
        <v/>
      </c>
      <c r="HB100" s="218" t="str">
        <f t="shared" si="794"/>
        <v/>
      </c>
      <c r="HC100" s="218" t="str">
        <f t="shared" si="794"/>
        <v/>
      </c>
      <c r="HD100" s="218" t="str">
        <f t="shared" si="794"/>
        <v/>
      </c>
      <c r="HE100" s="218" t="str">
        <f t="shared" si="794"/>
        <v/>
      </c>
      <c r="HF100" s="218" t="str">
        <f t="shared" si="794"/>
        <v/>
      </c>
      <c r="HG100" s="218" t="str">
        <f t="shared" si="794"/>
        <v/>
      </c>
      <c r="HH100" s="218" t="str">
        <f t="shared" si="794"/>
        <v/>
      </c>
      <c r="HI100" s="218" t="str">
        <f t="shared" si="794"/>
        <v/>
      </c>
      <c r="HJ100" s="218" t="str">
        <f t="shared" si="794"/>
        <v/>
      </c>
      <c r="HK100" s="218" t="str">
        <f t="shared" si="794"/>
        <v/>
      </c>
      <c r="HL100" s="218" t="str">
        <f t="shared" si="794"/>
        <v/>
      </c>
      <c r="HM100" s="218" t="str">
        <f t="shared" si="794"/>
        <v/>
      </c>
      <c r="HN100" s="218" t="str">
        <f t="shared" si="794"/>
        <v/>
      </c>
      <c r="HO100" s="218" t="str">
        <f t="shared" ref="HO100:HQ100" si="795">IF(SUM(HO258,HO415,HO572,HO729,HO886)=0,"",SUM(HO258,HO415,HO572,HO729,HO886))</f>
        <v/>
      </c>
      <c r="HP100" s="218" t="str">
        <f t="shared" si="795"/>
        <v/>
      </c>
      <c r="HQ100" s="218" t="str">
        <f t="shared" si="795"/>
        <v/>
      </c>
    </row>
    <row r="101" spans="1:225" s="73" customFormat="1" ht="18" hidden="1" customHeight="1" x14ac:dyDescent="0.25">
      <c r="A101" s="223" t="str">
        <f t="shared" ref="A101:B101" si="796">IF(A259="","",A259)</f>
        <v/>
      </c>
      <c r="B101" s="173" t="str">
        <f t="shared" si="796"/>
        <v/>
      </c>
      <c r="C101" s="218">
        <f t="shared" si="601"/>
        <v>0</v>
      </c>
      <c r="D101" s="218">
        <f t="shared" si="552"/>
        <v>0</v>
      </c>
      <c r="E101" s="219">
        <f t="shared" ref="E101:F101" si="797">IFERROR(AVERAGE(E259,E416,E573,E730,E887),"")</f>
        <v>0</v>
      </c>
      <c r="F101" s="219">
        <f t="shared" si="797"/>
        <v>0</v>
      </c>
      <c r="G101" s="176" t="str">
        <f t="shared" si="675"/>
        <v/>
      </c>
      <c r="H101" s="176" t="str">
        <f t="shared" si="675"/>
        <v/>
      </c>
      <c r="I101" s="226" t="str">
        <f t="shared" si="675"/>
        <v/>
      </c>
      <c r="J101" s="226" t="str">
        <f t="shared" si="675"/>
        <v/>
      </c>
      <c r="K101" s="227" t="str">
        <f t="shared" si="676"/>
        <v/>
      </c>
      <c r="L101" s="227">
        <f t="shared" si="676"/>
        <v>1</v>
      </c>
      <c r="M101" s="226" t="str">
        <f t="shared" si="677"/>
        <v/>
      </c>
      <c r="N101" s="226" t="str">
        <f t="shared" si="677"/>
        <v/>
      </c>
      <c r="O101" s="491"/>
      <c r="P101" s="218" t="str">
        <f t="shared" ref="P101:BI101" si="798">IF(SUM(P259,P416,P573,P730,P887)=0,"",SUM(P259,P416,P573,P730,P887))</f>
        <v/>
      </c>
      <c r="Q101" s="218" t="str">
        <f t="shared" si="798"/>
        <v/>
      </c>
      <c r="R101" s="218" t="str">
        <f t="shared" si="798"/>
        <v/>
      </c>
      <c r="S101" s="218" t="str">
        <f t="shared" si="798"/>
        <v/>
      </c>
      <c r="T101" s="218" t="str">
        <f t="shared" si="798"/>
        <v/>
      </c>
      <c r="U101" s="218" t="str">
        <f t="shared" si="798"/>
        <v/>
      </c>
      <c r="V101" s="218" t="str">
        <f t="shared" si="798"/>
        <v/>
      </c>
      <c r="W101" s="218" t="str">
        <f t="shared" si="798"/>
        <v/>
      </c>
      <c r="X101" s="218" t="str">
        <f t="shared" si="798"/>
        <v/>
      </c>
      <c r="Y101" s="218" t="str">
        <f t="shared" si="798"/>
        <v/>
      </c>
      <c r="Z101" s="218" t="str">
        <f t="shared" si="798"/>
        <v/>
      </c>
      <c r="AA101" s="218" t="str">
        <f t="shared" si="798"/>
        <v/>
      </c>
      <c r="AB101" s="218" t="str">
        <f t="shared" si="798"/>
        <v/>
      </c>
      <c r="AC101" s="218" t="str">
        <f t="shared" si="798"/>
        <v/>
      </c>
      <c r="AD101" s="218" t="str">
        <f t="shared" si="798"/>
        <v/>
      </c>
      <c r="AE101" s="218" t="str">
        <f t="shared" si="798"/>
        <v/>
      </c>
      <c r="AF101" s="218" t="str">
        <f t="shared" si="798"/>
        <v/>
      </c>
      <c r="AG101" s="218" t="str">
        <f t="shared" si="798"/>
        <v/>
      </c>
      <c r="AH101" s="218" t="str">
        <f t="shared" si="798"/>
        <v/>
      </c>
      <c r="AI101" s="218" t="str">
        <f t="shared" si="798"/>
        <v/>
      </c>
      <c r="AJ101" s="218" t="str">
        <f t="shared" si="798"/>
        <v/>
      </c>
      <c r="AK101" s="218" t="str">
        <f t="shared" si="798"/>
        <v/>
      </c>
      <c r="AL101" s="218" t="str">
        <f t="shared" si="798"/>
        <v/>
      </c>
      <c r="AM101" s="218" t="str">
        <f t="shared" si="798"/>
        <v/>
      </c>
      <c r="AN101" s="218" t="str">
        <f t="shared" si="798"/>
        <v/>
      </c>
      <c r="AO101" s="218" t="str">
        <f t="shared" si="798"/>
        <v/>
      </c>
      <c r="AP101" s="218" t="str">
        <f t="shared" si="798"/>
        <v/>
      </c>
      <c r="AQ101" s="218" t="str">
        <f t="shared" si="798"/>
        <v/>
      </c>
      <c r="AR101" s="218" t="str">
        <f t="shared" si="798"/>
        <v/>
      </c>
      <c r="AS101" s="218" t="str">
        <f t="shared" si="798"/>
        <v/>
      </c>
      <c r="AT101" s="218" t="str">
        <f t="shared" si="798"/>
        <v/>
      </c>
      <c r="AU101" s="218" t="str">
        <f t="shared" si="798"/>
        <v/>
      </c>
      <c r="AV101" s="218" t="str">
        <f t="shared" si="798"/>
        <v/>
      </c>
      <c r="AW101" s="218" t="str">
        <f t="shared" si="798"/>
        <v/>
      </c>
      <c r="AX101" s="218" t="str">
        <f t="shared" si="798"/>
        <v/>
      </c>
      <c r="AY101" s="218" t="str">
        <f t="shared" si="798"/>
        <v/>
      </c>
      <c r="AZ101" s="218" t="str">
        <f t="shared" si="798"/>
        <v/>
      </c>
      <c r="BA101" s="218" t="str">
        <f t="shared" si="798"/>
        <v/>
      </c>
      <c r="BB101" s="218" t="str">
        <f t="shared" si="798"/>
        <v/>
      </c>
      <c r="BC101" s="218" t="str">
        <f t="shared" si="798"/>
        <v/>
      </c>
      <c r="BD101" s="218" t="str">
        <f t="shared" si="798"/>
        <v/>
      </c>
      <c r="BE101" s="218" t="str">
        <f t="shared" si="798"/>
        <v/>
      </c>
      <c r="BF101" s="218" t="str">
        <f t="shared" si="798"/>
        <v/>
      </c>
      <c r="BG101" s="218" t="str">
        <f t="shared" si="798"/>
        <v/>
      </c>
      <c r="BH101" s="218" t="str">
        <f t="shared" si="798"/>
        <v/>
      </c>
      <c r="BI101" s="218" t="str">
        <f t="shared" si="798"/>
        <v/>
      </c>
      <c r="BJ101" s="218" t="str">
        <f t="shared" ref="BJ101:DU101" si="799">IF(SUM(BJ259,BJ416,BJ573,BJ730,BJ887)=0,"",SUM(BJ259,BJ416,BJ573,BJ730,BJ887))</f>
        <v/>
      </c>
      <c r="BK101" s="218" t="str">
        <f t="shared" si="799"/>
        <v/>
      </c>
      <c r="BL101" s="218" t="str">
        <f t="shared" si="799"/>
        <v/>
      </c>
      <c r="BM101" s="218" t="str">
        <f t="shared" si="799"/>
        <v/>
      </c>
      <c r="BN101" s="218" t="str">
        <f t="shared" si="799"/>
        <v/>
      </c>
      <c r="BO101" s="218" t="str">
        <f t="shared" si="799"/>
        <v/>
      </c>
      <c r="BP101" s="218" t="str">
        <f t="shared" si="799"/>
        <v/>
      </c>
      <c r="BQ101" s="218" t="str">
        <f t="shared" si="799"/>
        <v/>
      </c>
      <c r="BR101" s="218" t="str">
        <f t="shared" si="799"/>
        <v/>
      </c>
      <c r="BS101" s="218" t="str">
        <f t="shared" si="799"/>
        <v/>
      </c>
      <c r="BT101" s="218" t="str">
        <f t="shared" si="799"/>
        <v/>
      </c>
      <c r="BU101" s="218" t="str">
        <f t="shared" si="799"/>
        <v/>
      </c>
      <c r="BV101" s="218" t="str">
        <f t="shared" si="799"/>
        <v/>
      </c>
      <c r="BW101" s="218" t="str">
        <f t="shared" si="799"/>
        <v/>
      </c>
      <c r="BX101" s="218" t="str">
        <f t="shared" si="799"/>
        <v/>
      </c>
      <c r="BY101" s="218" t="str">
        <f t="shared" si="799"/>
        <v/>
      </c>
      <c r="BZ101" s="218" t="str">
        <f t="shared" si="799"/>
        <v/>
      </c>
      <c r="CA101" s="218" t="str">
        <f t="shared" si="799"/>
        <v/>
      </c>
      <c r="CB101" s="218" t="str">
        <f t="shared" si="799"/>
        <v/>
      </c>
      <c r="CC101" s="218" t="str">
        <f t="shared" si="799"/>
        <v/>
      </c>
      <c r="CD101" s="218" t="str">
        <f t="shared" si="799"/>
        <v/>
      </c>
      <c r="CE101" s="218" t="str">
        <f t="shared" si="799"/>
        <v/>
      </c>
      <c r="CF101" s="218" t="str">
        <f t="shared" si="799"/>
        <v/>
      </c>
      <c r="CG101" s="218" t="str">
        <f t="shared" si="799"/>
        <v/>
      </c>
      <c r="CH101" s="218" t="str">
        <f t="shared" si="799"/>
        <v/>
      </c>
      <c r="CI101" s="218" t="str">
        <f t="shared" si="799"/>
        <v/>
      </c>
      <c r="CJ101" s="218" t="str">
        <f t="shared" si="799"/>
        <v/>
      </c>
      <c r="CK101" s="218" t="str">
        <f t="shared" si="799"/>
        <v/>
      </c>
      <c r="CL101" s="218" t="str">
        <f t="shared" si="799"/>
        <v/>
      </c>
      <c r="CM101" s="218" t="str">
        <f t="shared" si="799"/>
        <v/>
      </c>
      <c r="CN101" s="218" t="str">
        <f t="shared" si="799"/>
        <v/>
      </c>
      <c r="CO101" s="218" t="str">
        <f t="shared" si="799"/>
        <v/>
      </c>
      <c r="CP101" s="218" t="str">
        <f t="shared" si="799"/>
        <v/>
      </c>
      <c r="CQ101" s="218" t="str">
        <f t="shared" si="799"/>
        <v/>
      </c>
      <c r="CR101" s="218" t="str">
        <f t="shared" si="799"/>
        <v/>
      </c>
      <c r="CS101" s="218" t="str">
        <f t="shared" si="799"/>
        <v/>
      </c>
      <c r="CT101" s="218" t="str">
        <f t="shared" si="799"/>
        <v/>
      </c>
      <c r="CU101" s="218" t="str">
        <f t="shared" si="799"/>
        <v/>
      </c>
      <c r="CV101" s="218" t="str">
        <f t="shared" si="799"/>
        <v/>
      </c>
      <c r="CW101" s="218" t="str">
        <f t="shared" si="799"/>
        <v/>
      </c>
      <c r="CX101" s="218" t="str">
        <f t="shared" si="799"/>
        <v/>
      </c>
      <c r="CY101" s="218" t="str">
        <f t="shared" si="799"/>
        <v/>
      </c>
      <c r="CZ101" s="218" t="str">
        <f t="shared" si="799"/>
        <v/>
      </c>
      <c r="DA101" s="218" t="str">
        <f t="shared" si="799"/>
        <v/>
      </c>
      <c r="DB101" s="218" t="str">
        <f t="shared" si="799"/>
        <v/>
      </c>
      <c r="DC101" s="218" t="str">
        <f t="shared" si="799"/>
        <v/>
      </c>
      <c r="DD101" s="218" t="str">
        <f t="shared" si="799"/>
        <v/>
      </c>
      <c r="DE101" s="218" t="str">
        <f t="shared" si="799"/>
        <v/>
      </c>
      <c r="DF101" s="218" t="str">
        <f t="shared" si="799"/>
        <v/>
      </c>
      <c r="DG101" s="218" t="str">
        <f t="shared" si="799"/>
        <v/>
      </c>
      <c r="DH101" s="218" t="str">
        <f t="shared" si="799"/>
        <v/>
      </c>
      <c r="DI101" s="218" t="str">
        <f t="shared" si="799"/>
        <v/>
      </c>
      <c r="DJ101" s="218" t="str">
        <f t="shared" si="799"/>
        <v/>
      </c>
      <c r="DK101" s="218" t="str">
        <f t="shared" si="799"/>
        <v/>
      </c>
      <c r="DL101" s="218" t="str">
        <f t="shared" si="799"/>
        <v/>
      </c>
      <c r="DM101" s="218" t="str">
        <f t="shared" si="799"/>
        <v/>
      </c>
      <c r="DN101" s="218" t="str">
        <f t="shared" si="799"/>
        <v/>
      </c>
      <c r="DO101" s="218" t="str">
        <f t="shared" si="799"/>
        <v/>
      </c>
      <c r="DP101" s="218" t="str">
        <f t="shared" si="799"/>
        <v/>
      </c>
      <c r="DQ101" s="218" t="str">
        <f t="shared" si="799"/>
        <v/>
      </c>
      <c r="DR101" s="218" t="str">
        <f t="shared" si="799"/>
        <v/>
      </c>
      <c r="DS101" s="218" t="str">
        <f t="shared" si="799"/>
        <v/>
      </c>
      <c r="DT101" s="218" t="str">
        <f t="shared" si="799"/>
        <v/>
      </c>
      <c r="DU101" s="218" t="str">
        <f t="shared" si="799"/>
        <v/>
      </c>
      <c r="DV101" s="218" t="str">
        <f t="shared" ref="DV101:EK101" si="800">IF(SUM(DV259,DV416,DV573,DV730,DV887)=0,"",SUM(DV259,DV416,DV573,DV730,DV887))</f>
        <v/>
      </c>
      <c r="DW101" s="218" t="str">
        <f t="shared" si="800"/>
        <v/>
      </c>
      <c r="DX101" s="218" t="str">
        <f t="shared" si="800"/>
        <v/>
      </c>
      <c r="DY101" s="218" t="str">
        <f t="shared" si="800"/>
        <v/>
      </c>
      <c r="DZ101" s="218" t="str">
        <f t="shared" si="800"/>
        <v/>
      </c>
      <c r="EA101" s="218" t="str">
        <f t="shared" si="800"/>
        <v/>
      </c>
      <c r="EB101" s="218" t="str">
        <f t="shared" si="800"/>
        <v/>
      </c>
      <c r="EC101" s="218" t="str">
        <f t="shared" si="800"/>
        <v/>
      </c>
      <c r="ED101" s="218" t="str">
        <f t="shared" si="800"/>
        <v/>
      </c>
      <c r="EE101" s="218" t="str">
        <f t="shared" si="800"/>
        <v/>
      </c>
      <c r="EF101" s="218" t="str">
        <f t="shared" si="800"/>
        <v/>
      </c>
      <c r="EG101" s="218" t="str">
        <f t="shared" si="800"/>
        <v/>
      </c>
      <c r="EH101" s="218" t="str">
        <f t="shared" si="800"/>
        <v/>
      </c>
      <c r="EI101" s="218" t="str">
        <f t="shared" si="800"/>
        <v/>
      </c>
      <c r="EJ101" s="218" t="str">
        <f t="shared" si="800"/>
        <v/>
      </c>
      <c r="EK101" s="218" t="str">
        <f t="shared" si="800"/>
        <v/>
      </c>
      <c r="EL101" s="218" t="str">
        <f t="shared" ref="EL101:FK101" si="801">IF(SUM(EL259,EL416,EL573,EL730,EL887)=0,"",SUM(EL259,EL416,EL573,EL730,EL887))</f>
        <v/>
      </c>
      <c r="EM101" s="218" t="str">
        <f t="shared" si="801"/>
        <v/>
      </c>
      <c r="EN101" s="218" t="str">
        <f t="shared" si="801"/>
        <v/>
      </c>
      <c r="EO101" s="218" t="str">
        <f t="shared" si="801"/>
        <v/>
      </c>
      <c r="EP101" s="218" t="str">
        <f t="shared" si="801"/>
        <v/>
      </c>
      <c r="EQ101" s="218" t="str">
        <f t="shared" si="801"/>
        <v/>
      </c>
      <c r="ER101" s="218" t="str">
        <f t="shared" si="801"/>
        <v/>
      </c>
      <c r="ES101" s="218" t="str">
        <f t="shared" si="801"/>
        <v/>
      </c>
      <c r="ET101" s="218" t="str">
        <f t="shared" si="801"/>
        <v/>
      </c>
      <c r="EU101" s="218" t="str">
        <f t="shared" si="801"/>
        <v/>
      </c>
      <c r="EV101" s="218" t="str">
        <f t="shared" si="801"/>
        <v/>
      </c>
      <c r="EW101" s="218" t="str">
        <f t="shared" si="801"/>
        <v/>
      </c>
      <c r="EX101" s="218" t="str">
        <f t="shared" si="801"/>
        <v/>
      </c>
      <c r="EY101" s="218" t="str">
        <f t="shared" si="801"/>
        <v/>
      </c>
      <c r="EZ101" s="218" t="str">
        <f t="shared" si="801"/>
        <v/>
      </c>
      <c r="FA101" s="218" t="str">
        <f t="shared" si="801"/>
        <v/>
      </c>
      <c r="FB101" s="218" t="str">
        <f t="shared" si="801"/>
        <v/>
      </c>
      <c r="FC101" s="218" t="str">
        <f t="shared" si="801"/>
        <v/>
      </c>
      <c r="FD101" s="218" t="str">
        <f t="shared" si="801"/>
        <v/>
      </c>
      <c r="FE101" s="218" t="str">
        <f t="shared" si="801"/>
        <v/>
      </c>
      <c r="FF101" s="218" t="str">
        <f t="shared" si="801"/>
        <v/>
      </c>
      <c r="FG101" s="218" t="str">
        <f t="shared" si="801"/>
        <v/>
      </c>
      <c r="FH101" s="218" t="str">
        <f t="shared" si="801"/>
        <v/>
      </c>
      <c r="FI101" s="218" t="str">
        <f t="shared" si="801"/>
        <v/>
      </c>
      <c r="FJ101" s="218" t="str">
        <f t="shared" si="801"/>
        <v/>
      </c>
      <c r="FK101" s="218" t="str">
        <f t="shared" si="801"/>
        <v/>
      </c>
      <c r="FL101" s="218" t="str">
        <f t="shared" ref="FL101:HN101" si="802">IF(SUM(FL259,FL416,FL573,FL730,FL887)=0,"",SUM(FL259,FL416,FL573,FL730,FL887))</f>
        <v/>
      </c>
      <c r="FM101" s="218" t="str">
        <f t="shared" si="802"/>
        <v/>
      </c>
      <c r="FN101" s="218" t="str">
        <f t="shared" si="802"/>
        <v/>
      </c>
      <c r="FO101" s="218" t="str">
        <f t="shared" si="802"/>
        <v/>
      </c>
      <c r="FP101" s="218" t="str">
        <f t="shared" si="802"/>
        <v/>
      </c>
      <c r="FQ101" s="218" t="str">
        <f t="shared" si="802"/>
        <v/>
      </c>
      <c r="FR101" s="218" t="str">
        <f t="shared" si="802"/>
        <v/>
      </c>
      <c r="FS101" s="218" t="str">
        <f t="shared" si="802"/>
        <v/>
      </c>
      <c r="FT101" s="218" t="str">
        <f t="shared" si="802"/>
        <v/>
      </c>
      <c r="FU101" s="218" t="str">
        <f t="shared" si="802"/>
        <v/>
      </c>
      <c r="FV101" s="218" t="str">
        <f t="shared" si="802"/>
        <v/>
      </c>
      <c r="FW101" s="218" t="str">
        <f t="shared" si="802"/>
        <v/>
      </c>
      <c r="FX101" s="218" t="str">
        <f t="shared" si="802"/>
        <v/>
      </c>
      <c r="FY101" s="218" t="str">
        <f t="shared" si="802"/>
        <v/>
      </c>
      <c r="FZ101" s="218" t="str">
        <f t="shared" si="802"/>
        <v/>
      </c>
      <c r="GA101" s="218" t="str">
        <f t="shared" si="802"/>
        <v/>
      </c>
      <c r="GB101" s="218" t="str">
        <f t="shared" si="802"/>
        <v/>
      </c>
      <c r="GC101" s="218" t="str">
        <f t="shared" si="802"/>
        <v/>
      </c>
      <c r="GD101" s="218" t="str">
        <f t="shared" si="802"/>
        <v/>
      </c>
      <c r="GE101" s="218" t="str">
        <f t="shared" si="802"/>
        <v/>
      </c>
      <c r="GF101" s="218" t="str">
        <f t="shared" si="802"/>
        <v/>
      </c>
      <c r="GG101" s="218" t="str">
        <f t="shared" si="802"/>
        <v/>
      </c>
      <c r="GH101" s="218" t="str">
        <f t="shared" si="802"/>
        <v/>
      </c>
      <c r="GI101" s="218" t="str">
        <f t="shared" si="802"/>
        <v/>
      </c>
      <c r="GJ101" s="218" t="str">
        <f t="shared" si="802"/>
        <v/>
      </c>
      <c r="GK101" s="218" t="str">
        <f t="shared" si="802"/>
        <v/>
      </c>
      <c r="GL101" s="218" t="str">
        <f t="shared" si="802"/>
        <v/>
      </c>
      <c r="GM101" s="218" t="str">
        <f t="shared" si="802"/>
        <v/>
      </c>
      <c r="GN101" s="218" t="str">
        <f t="shared" si="802"/>
        <v/>
      </c>
      <c r="GO101" s="218" t="str">
        <f t="shared" si="802"/>
        <v/>
      </c>
      <c r="GP101" s="218" t="str">
        <f t="shared" si="802"/>
        <v/>
      </c>
      <c r="GQ101" s="218" t="str">
        <f t="shared" si="802"/>
        <v/>
      </c>
      <c r="GR101" s="218" t="str">
        <f t="shared" si="802"/>
        <v/>
      </c>
      <c r="GS101" s="218" t="str">
        <f t="shared" si="802"/>
        <v/>
      </c>
      <c r="GT101" s="218" t="str">
        <f t="shared" si="802"/>
        <v/>
      </c>
      <c r="GU101" s="218" t="str">
        <f t="shared" si="802"/>
        <v/>
      </c>
      <c r="GV101" s="218" t="str">
        <f t="shared" si="802"/>
        <v/>
      </c>
      <c r="GW101" s="218" t="str">
        <f t="shared" si="802"/>
        <v/>
      </c>
      <c r="GX101" s="218" t="str">
        <f t="shared" si="802"/>
        <v/>
      </c>
      <c r="GY101" s="218" t="str">
        <f t="shared" si="802"/>
        <v/>
      </c>
      <c r="GZ101" s="218" t="str">
        <f t="shared" si="802"/>
        <v/>
      </c>
      <c r="HA101" s="218" t="str">
        <f t="shared" si="802"/>
        <v/>
      </c>
      <c r="HB101" s="218" t="str">
        <f t="shared" si="802"/>
        <v/>
      </c>
      <c r="HC101" s="218" t="str">
        <f t="shared" si="802"/>
        <v/>
      </c>
      <c r="HD101" s="218" t="str">
        <f t="shared" si="802"/>
        <v/>
      </c>
      <c r="HE101" s="218" t="str">
        <f t="shared" si="802"/>
        <v/>
      </c>
      <c r="HF101" s="218" t="str">
        <f t="shared" si="802"/>
        <v/>
      </c>
      <c r="HG101" s="218" t="str">
        <f t="shared" si="802"/>
        <v/>
      </c>
      <c r="HH101" s="218" t="str">
        <f t="shared" si="802"/>
        <v/>
      </c>
      <c r="HI101" s="218" t="str">
        <f t="shared" si="802"/>
        <v/>
      </c>
      <c r="HJ101" s="218" t="str">
        <f t="shared" si="802"/>
        <v/>
      </c>
      <c r="HK101" s="218" t="str">
        <f t="shared" si="802"/>
        <v/>
      </c>
      <c r="HL101" s="218" t="str">
        <f t="shared" si="802"/>
        <v/>
      </c>
      <c r="HM101" s="218" t="str">
        <f t="shared" si="802"/>
        <v/>
      </c>
      <c r="HN101" s="218" t="str">
        <f t="shared" si="802"/>
        <v/>
      </c>
      <c r="HO101" s="218" t="str">
        <f t="shared" ref="HO101:HQ101" si="803">IF(SUM(HO259,HO416,HO573,HO730,HO887)=0,"",SUM(HO259,HO416,HO573,HO730,HO887))</f>
        <v/>
      </c>
      <c r="HP101" s="218" t="str">
        <f t="shared" si="803"/>
        <v/>
      </c>
      <c r="HQ101" s="218" t="str">
        <f t="shared" si="803"/>
        <v/>
      </c>
    </row>
    <row r="102" spans="1:225" s="73" customFormat="1" ht="18" hidden="1" customHeight="1" x14ac:dyDescent="0.25">
      <c r="A102" s="223" t="str">
        <f t="shared" ref="A102:B102" si="804">IF(A260="","",A260)</f>
        <v/>
      </c>
      <c r="B102" s="173" t="str">
        <f t="shared" si="804"/>
        <v/>
      </c>
      <c r="C102" s="218">
        <f t="shared" si="601"/>
        <v>0</v>
      </c>
      <c r="D102" s="218">
        <f t="shared" si="552"/>
        <v>0</v>
      </c>
      <c r="E102" s="219">
        <f t="shared" ref="E102:F102" si="805">IFERROR(AVERAGE(E260,E417,E574,E731,E888),"")</f>
        <v>0</v>
      </c>
      <c r="F102" s="219">
        <f t="shared" si="805"/>
        <v>0</v>
      </c>
      <c r="G102" s="176" t="str">
        <f t="shared" si="675"/>
        <v/>
      </c>
      <c r="H102" s="176" t="str">
        <f t="shared" si="675"/>
        <v/>
      </c>
      <c r="I102" s="226" t="str">
        <f t="shared" si="675"/>
        <v/>
      </c>
      <c r="J102" s="226" t="str">
        <f t="shared" si="675"/>
        <v/>
      </c>
      <c r="K102" s="227" t="str">
        <f t="shared" si="676"/>
        <v/>
      </c>
      <c r="L102" s="227">
        <f t="shared" si="676"/>
        <v>1</v>
      </c>
      <c r="M102" s="226" t="str">
        <f t="shared" si="677"/>
        <v/>
      </c>
      <c r="N102" s="226" t="str">
        <f t="shared" si="677"/>
        <v/>
      </c>
      <c r="O102" s="491"/>
      <c r="P102" s="218" t="str">
        <f t="shared" ref="P102:BI102" si="806">IF(SUM(P260,P417,P574,P731,P888)=0,"",SUM(P260,P417,P574,P731,P888))</f>
        <v/>
      </c>
      <c r="Q102" s="218" t="str">
        <f t="shared" si="806"/>
        <v/>
      </c>
      <c r="R102" s="218" t="str">
        <f t="shared" si="806"/>
        <v/>
      </c>
      <c r="S102" s="218" t="str">
        <f t="shared" si="806"/>
        <v/>
      </c>
      <c r="T102" s="218" t="str">
        <f t="shared" si="806"/>
        <v/>
      </c>
      <c r="U102" s="218" t="str">
        <f t="shared" si="806"/>
        <v/>
      </c>
      <c r="V102" s="218" t="str">
        <f t="shared" si="806"/>
        <v/>
      </c>
      <c r="W102" s="218" t="str">
        <f t="shared" si="806"/>
        <v/>
      </c>
      <c r="X102" s="218" t="str">
        <f t="shared" si="806"/>
        <v/>
      </c>
      <c r="Y102" s="218" t="str">
        <f t="shared" si="806"/>
        <v/>
      </c>
      <c r="Z102" s="218" t="str">
        <f t="shared" si="806"/>
        <v/>
      </c>
      <c r="AA102" s="218" t="str">
        <f t="shared" si="806"/>
        <v/>
      </c>
      <c r="AB102" s="218" t="str">
        <f t="shared" si="806"/>
        <v/>
      </c>
      <c r="AC102" s="218" t="str">
        <f t="shared" si="806"/>
        <v/>
      </c>
      <c r="AD102" s="218" t="str">
        <f t="shared" si="806"/>
        <v/>
      </c>
      <c r="AE102" s="218" t="str">
        <f t="shared" si="806"/>
        <v/>
      </c>
      <c r="AF102" s="218" t="str">
        <f t="shared" si="806"/>
        <v/>
      </c>
      <c r="AG102" s="218" t="str">
        <f t="shared" si="806"/>
        <v/>
      </c>
      <c r="AH102" s="218" t="str">
        <f t="shared" si="806"/>
        <v/>
      </c>
      <c r="AI102" s="218" t="str">
        <f t="shared" si="806"/>
        <v/>
      </c>
      <c r="AJ102" s="218" t="str">
        <f t="shared" si="806"/>
        <v/>
      </c>
      <c r="AK102" s="218" t="str">
        <f t="shared" si="806"/>
        <v/>
      </c>
      <c r="AL102" s="218" t="str">
        <f t="shared" si="806"/>
        <v/>
      </c>
      <c r="AM102" s="218" t="str">
        <f t="shared" si="806"/>
        <v/>
      </c>
      <c r="AN102" s="218" t="str">
        <f t="shared" si="806"/>
        <v/>
      </c>
      <c r="AO102" s="218" t="str">
        <f t="shared" si="806"/>
        <v/>
      </c>
      <c r="AP102" s="218" t="str">
        <f t="shared" si="806"/>
        <v/>
      </c>
      <c r="AQ102" s="218" t="str">
        <f t="shared" si="806"/>
        <v/>
      </c>
      <c r="AR102" s="218" t="str">
        <f t="shared" si="806"/>
        <v/>
      </c>
      <c r="AS102" s="218" t="str">
        <f t="shared" si="806"/>
        <v/>
      </c>
      <c r="AT102" s="218" t="str">
        <f t="shared" si="806"/>
        <v/>
      </c>
      <c r="AU102" s="218" t="str">
        <f t="shared" si="806"/>
        <v/>
      </c>
      <c r="AV102" s="218" t="str">
        <f t="shared" si="806"/>
        <v/>
      </c>
      <c r="AW102" s="218" t="str">
        <f t="shared" si="806"/>
        <v/>
      </c>
      <c r="AX102" s="218" t="str">
        <f t="shared" si="806"/>
        <v/>
      </c>
      <c r="AY102" s="218" t="str">
        <f t="shared" si="806"/>
        <v/>
      </c>
      <c r="AZ102" s="218" t="str">
        <f t="shared" si="806"/>
        <v/>
      </c>
      <c r="BA102" s="218" t="str">
        <f t="shared" si="806"/>
        <v/>
      </c>
      <c r="BB102" s="218" t="str">
        <f t="shared" si="806"/>
        <v/>
      </c>
      <c r="BC102" s="218" t="str">
        <f t="shared" si="806"/>
        <v/>
      </c>
      <c r="BD102" s="218" t="str">
        <f t="shared" si="806"/>
        <v/>
      </c>
      <c r="BE102" s="218" t="str">
        <f t="shared" si="806"/>
        <v/>
      </c>
      <c r="BF102" s="218" t="str">
        <f t="shared" si="806"/>
        <v/>
      </c>
      <c r="BG102" s="218" t="str">
        <f t="shared" si="806"/>
        <v/>
      </c>
      <c r="BH102" s="218" t="str">
        <f t="shared" si="806"/>
        <v/>
      </c>
      <c r="BI102" s="218" t="str">
        <f t="shared" si="806"/>
        <v/>
      </c>
      <c r="BJ102" s="218" t="str">
        <f t="shared" ref="BJ102:DU102" si="807">IF(SUM(BJ260,BJ417,BJ574,BJ731,BJ888)=0,"",SUM(BJ260,BJ417,BJ574,BJ731,BJ888))</f>
        <v/>
      </c>
      <c r="BK102" s="218" t="str">
        <f t="shared" si="807"/>
        <v/>
      </c>
      <c r="BL102" s="218" t="str">
        <f t="shared" si="807"/>
        <v/>
      </c>
      <c r="BM102" s="218" t="str">
        <f t="shared" si="807"/>
        <v/>
      </c>
      <c r="BN102" s="218" t="str">
        <f t="shared" si="807"/>
        <v/>
      </c>
      <c r="BO102" s="218" t="str">
        <f t="shared" si="807"/>
        <v/>
      </c>
      <c r="BP102" s="218" t="str">
        <f t="shared" si="807"/>
        <v/>
      </c>
      <c r="BQ102" s="218" t="str">
        <f t="shared" si="807"/>
        <v/>
      </c>
      <c r="BR102" s="218" t="str">
        <f t="shared" si="807"/>
        <v/>
      </c>
      <c r="BS102" s="218" t="str">
        <f t="shared" si="807"/>
        <v/>
      </c>
      <c r="BT102" s="218" t="str">
        <f t="shared" si="807"/>
        <v/>
      </c>
      <c r="BU102" s="218" t="str">
        <f t="shared" si="807"/>
        <v/>
      </c>
      <c r="BV102" s="218" t="str">
        <f t="shared" si="807"/>
        <v/>
      </c>
      <c r="BW102" s="218" t="str">
        <f t="shared" si="807"/>
        <v/>
      </c>
      <c r="BX102" s="218" t="str">
        <f t="shared" si="807"/>
        <v/>
      </c>
      <c r="BY102" s="218" t="str">
        <f t="shared" si="807"/>
        <v/>
      </c>
      <c r="BZ102" s="218" t="str">
        <f t="shared" si="807"/>
        <v/>
      </c>
      <c r="CA102" s="218" t="str">
        <f t="shared" si="807"/>
        <v/>
      </c>
      <c r="CB102" s="218" t="str">
        <f t="shared" si="807"/>
        <v/>
      </c>
      <c r="CC102" s="218" t="str">
        <f t="shared" si="807"/>
        <v/>
      </c>
      <c r="CD102" s="218" t="str">
        <f t="shared" si="807"/>
        <v/>
      </c>
      <c r="CE102" s="218" t="str">
        <f t="shared" si="807"/>
        <v/>
      </c>
      <c r="CF102" s="218" t="str">
        <f t="shared" si="807"/>
        <v/>
      </c>
      <c r="CG102" s="218" t="str">
        <f t="shared" si="807"/>
        <v/>
      </c>
      <c r="CH102" s="218" t="str">
        <f t="shared" si="807"/>
        <v/>
      </c>
      <c r="CI102" s="218" t="str">
        <f t="shared" si="807"/>
        <v/>
      </c>
      <c r="CJ102" s="218" t="str">
        <f t="shared" si="807"/>
        <v/>
      </c>
      <c r="CK102" s="218" t="str">
        <f t="shared" si="807"/>
        <v/>
      </c>
      <c r="CL102" s="218" t="str">
        <f t="shared" si="807"/>
        <v/>
      </c>
      <c r="CM102" s="218" t="str">
        <f t="shared" si="807"/>
        <v/>
      </c>
      <c r="CN102" s="218" t="str">
        <f t="shared" si="807"/>
        <v/>
      </c>
      <c r="CO102" s="218" t="str">
        <f t="shared" si="807"/>
        <v/>
      </c>
      <c r="CP102" s="218" t="str">
        <f t="shared" si="807"/>
        <v/>
      </c>
      <c r="CQ102" s="218" t="str">
        <f t="shared" si="807"/>
        <v/>
      </c>
      <c r="CR102" s="218" t="str">
        <f t="shared" si="807"/>
        <v/>
      </c>
      <c r="CS102" s="218" t="str">
        <f t="shared" si="807"/>
        <v/>
      </c>
      <c r="CT102" s="218" t="str">
        <f t="shared" si="807"/>
        <v/>
      </c>
      <c r="CU102" s="218" t="str">
        <f t="shared" si="807"/>
        <v/>
      </c>
      <c r="CV102" s="218" t="str">
        <f t="shared" si="807"/>
        <v/>
      </c>
      <c r="CW102" s="218" t="str">
        <f t="shared" si="807"/>
        <v/>
      </c>
      <c r="CX102" s="218" t="str">
        <f t="shared" si="807"/>
        <v/>
      </c>
      <c r="CY102" s="218" t="str">
        <f t="shared" si="807"/>
        <v/>
      </c>
      <c r="CZ102" s="218" t="str">
        <f t="shared" si="807"/>
        <v/>
      </c>
      <c r="DA102" s="218" t="str">
        <f t="shared" si="807"/>
        <v/>
      </c>
      <c r="DB102" s="218" t="str">
        <f t="shared" si="807"/>
        <v/>
      </c>
      <c r="DC102" s="218" t="str">
        <f t="shared" si="807"/>
        <v/>
      </c>
      <c r="DD102" s="218" t="str">
        <f t="shared" si="807"/>
        <v/>
      </c>
      <c r="DE102" s="218" t="str">
        <f t="shared" si="807"/>
        <v/>
      </c>
      <c r="DF102" s="218" t="str">
        <f t="shared" si="807"/>
        <v/>
      </c>
      <c r="DG102" s="218" t="str">
        <f t="shared" si="807"/>
        <v/>
      </c>
      <c r="DH102" s="218" t="str">
        <f t="shared" si="807"/>
        <v/>
      </c>
      <c r="DI102" s="218" t="str">
        <f t="shared" si="807"/>
        <v/>
      </c>
      <c r="DJ102" s="218" t="str">
        <f t="shared" si="807"/>
        <v/>
      </c>
      <c r="DK102" s="218" t="str">
        <f t="shared" si="807"/>
        <v/>
      </c>
      <c r="DL102" s="218" t="str">
        <f t="shared" si="807"/>
        <v/>
      </c>
      <c r="DM102" s="218" t="str">
        <f t="shared" si="807"/>
        <v/>
      </c>
      <c r="DN102" s="218" t="str">
        <f t="shared" si="807"/>
        <v/>
      </c>
      <c r="DO102" s="218" t="str">
        <f t="shared" si="807"/>
        <v/>
      </c>
      <c r="DP102" s="218" t="str">
        <f t="shared" si="807"/>
        <v/>
      </c>
      <c r="DQ102" s="218" t="str">
        <f t="shared" si="807"/>
        <v/>
      </c>
      <c r="DR102" s="218" t="str">
        <f t="shared" si="807"/>
        <v/>
      </c>
      <c r="DS102" s="218" t="str">
        <f t="shared" si="807"/>
        <v/>
      </c>
      <c r="DT102" s="218" t="str">
        <f t="shared" si="807"/>
        <v/>
      </c>
      <c r="DU102" s="218" t="str">
        <f t="shared" si="807"/>
        <v/>
      </c>
      <c r="DV102" s="218" t="str">
        <f t="shared" ref="DV102:EK102" si="808">IF(SUM(DV260,DV417,DV574,DV731,DV888)=0,"",SUM(DV260,DV417,DV574,DV731,DV888))</f>
        <v/>
      </c>
      <c r="DW102" s="218" t="str">
        <f t="shared" si="808"/>
        <v/>
      </c>
      <c r="DX102" s="218" t="str">
        <f t="shared" si="808"/>
        <v/>
      </c>
      <c r="DY102" s="218" t="str">
        <f t="shared" si="808"/>
        <v/>
      </c>
      <c r="DZ102" s="218" t="str">
        <f t="shared" si="808"/>
        <v/>
      </c>
      <c r="EA102" s="218" t="str">
        <f t="shared" si="808"/>
        <v/>
      </c>
      <c r="EB102" s="218" t="str">
        <f t="shared" si="808"/>
        <v/>
      </c>
      <c r="EC102" s="218" t="str">
        <f t="shared" si="808"/>
        <v/>
      </c>
      <c r="ED102" s="218" t="str">
        <f t="shared" si="808"/>
        <v/>
      </c>
      <c r="EE102" s="218" t="str">
        <f t="shared" si="808"/>
        <v/>
      </c>
      <c r="EF102" s="218" t="str">
        <f t="shared" si="808"/>
        <v/>
      </c>
      <c r="EG102" s="218" t="str">
        <f t="shared" si="808"/>
        <v/>
      </c>
      <c r="EH102" s="218" t="str">
        <f t="shared" si="808"/>
        <v/>
      </c>
      <c r="EI102" s="218" t="str">
        <f t="shared" si="808"/>
        <v/>
      </c>
      <c r="EJ102" s="218" t="str">
        <f t="shared" si="808"/>
        <v/>
      </c>
      <c r="EK102" s="218" t="str">
        <f t="shared" si="808"/>
        <v/>
      </c>
      <c r="EL102" s="218" t="str">
        <f t="shared" ref="EL102:FK102" si="809">IF(SUM(EL260,EL417,EL574,EL731,EL888)=0,"",SUM(EL260,EL417,EL574,EL731,EL888))</f>
        <v/>
      </c>
      <c r="EM102" s="218" t="str">
        <f t="shared" si="809"/>
        <v/>
      </c>
      <c r="EN102" s="218" t="str">
        <f t="shared" si="809"/>
        <v/>
      </c>
      <c r="EO102" s="218" t="str">
        <f t="shared" si="809"/>
        <v/>
      </c>
      <c r="EP102" s="218" t="str">
        <f t="shared" si="809"/>
        <v/>
      </c>
      <c r="EQ102" s="218" t="str">
        <f t="shared" si="809"/>
        <v/>
      </c>
      <c r="ER102" s="218" t="str">
        <f t="shared" si="809"/>
        <v/>
      </c>
      <c r="ES102" s="218" t="str">
        <f t="shared" si="809"/>
        <v/>
      </c>
      <c r="ET102" s="218" t="str">
        <f t="shared" si="809"/>
        <v/>
      </c>
      <c r="EU102" s="218" t="str">
        <f t="shared" si="809"/>
        <v/>
      </c>
      <c r="EV102" s="218" t="str">
        <f t="shared" si="809"/>
        <v/>
      </c>
      <c r="EW102" s="218" t="str">
        <f t="shared" si="809"/>
        <v/>
      </c>
      <c r="EX102" s="218" t="str">
        <f t="shared" si="809"/>
        <v/>
      </c>
      <c r="EY102" s="218" t="str">
        <f t="shared" si="809"/>
        <v/>
      </c>
      <c r="EZ102" s="218" t="str">
        <f t="shared" si="809"/>
        <v/>
      </c>
      <c r="FA102" s="218" t="str">
        <f t="shared" si="809"/>
        <v/>
      </c>
      <c r="FB102" s="218" t="str">
        <f t="shared" si="809"/>
        <v/>
      </c>
      <c r="FC102" s="218" t="str">
        <f t="shared" si="809"/>
        <v/>
      </c>
      <c r="FD102" s="218" t="str">
        <f t="shared" si="809"/>
        <v/>
      </c>
      <c r="FE102" s="218" t="str">
        <f t="shared" si="809"/>
        <v/>
      </c>
      <c r="FF102" s="218" t="str">
        <f t="shared" si="809"/>
        <v/>
      </c>
      <c r="FG102" s="218" t="str">
        <f t="shared" si="809"/>
        <v/>
      </c>
      <c r="FH102" s="218" t="str">
        <f t="shared" si="809"/>
        <v/>
      </c>
      <c r="FI102" s="218" t="str">
        <f t="shared" si="809"/>
        <v/>
      </c>
      <c r="FJ102" s="218" t="str">
        <f t="shared" si="809"/>
        <v/>
      </c>
      <c r="FK102" s="218" t="str">
        <f t="shared" si="809"/>
        <v/>
      </c>
      <c r="FL102" s="218" t="str">
        <f t="shared" ref="FL102:HN102" si="810">IF(SUM(FL260,FL417,FL574,FL731,FL888)=0,"",SUM(FL260,FL417,FL574,FL731,FL888))</f>
        <v/>
      </c>
      <c r="FM102" s="218" t="str">
        <f t="shared" si="810"/>
        <v/>
      </c>
      <c r="FN102" s="218" t="str">
        <f t="shared" si="810"/>
        <v/>
      </c>
      <c r="FO102" s="218" t="str">
        <f t="shared" si="810"/>
        <v/>
      </c>
      <c r="FP102" s="218" t="str">
        <f t="shared" si="810"/>
        <v/>
      </c>
      <c r="FQ102" s="218" t="str">
        <f t="shared" si="810"/>
        <v/>
      </c>
      <c r="FR102" s="218" t="str">
        <f t="shared" si="810"/>
        <v/>
      </c>
      <c r="FS102" s="218" t="str">
        <f t="shared" si="810"/>
        <v/>
      </c>
      <c r="FT102" s="218" t="str">
        <f t="shared" si="810"/>
        <v/>
      </c>
      <c r="FU102" s="218" t="str">
        <f t="shared" si="810"/>
        <v/>
      </c>
      <c r="FV102" s="218" t="str">
        <f t="shared" si="810"/>
        <v/>
      </c>
      <c r="FW102" s="218" t="str">
        <f t="shared" si="810"/>
        <v/>
      </c>
      <c r="FX102" s="218" t="str">
        <f t="shared" si="810"/>
        <v/>
      </c>
      <c r="FY102" s="218" t="str">
        <f t="shared" si="810"/>
        <v/>
      </c>
      <c r="FZ102" s="218" t="str">
        <f t="shared" si="810"/>
        <v/>
      </c>
      <c r="GA102" s="218" t="str">
        <f t="shared" si="810"/>
        <v/>
      </c>
      <c r="GB102" s="218" t="str">
        <f t="shared" si="810"/>
        <v/>
      </c>
      <c r="GC102" s="218" t="str">
        <f t="shared" si="810"/>
        <v/>
      </c>
      <c r="GD102" s="218" t="str">
        <f t="shared" si="810"/>
        <v/>
      </c>
      <c r="GE102" s="218" t="str">
        <f t="shared" si="810"/>
        <v/>
      </c>
      <c r="GF102" s="218" t="str">
        <f t="shared" si="810"/>
        <v/>
      </c>
      <c r="GG102" s="218" t="str">
        <f t="shared" si="810"/>
        <v/>
      </c>
      <c r="GH102" s="218" t="str">
        <f t="shared" si="810"/>
        <v/>
      </c>
      <c r="GI102" s="218" t="str">
        <f t="shared" si="810"/>
        <v/>
      </c>
      <c r="GJ102" s="218" t="str">
        <f t="shared" si="810"/>
        <v/>
      </c>
      <c r="GK102" s="218" t="str">
        <f t="shared" si="810"/>
        <v/>
      </c>
      <c r="GL102" s="218" t="str">
        <f t="shared" si="810"/>
        <v/>
      </c>
      <c r="GM102" s="218" t="str">
        <f t="shared" si="810"/>
        <v/>
      </c>
      <c r="GN102" s="218" t="str">
        <f t="shared" si="810"/>
        <v/>
      </c>
      <c r="GO102" s="218" t="str">
        <f t="shared" si="810"/>
        <v/>
      </c>
      <c r="GP102" s="218" t="str">
        <f t="shared" si="810"/>
        <v/>
      </c>
      <c r="GQ102" s="218" t="str">
        <f t="shared" si="810"/>
        <v/>
      </c>
      <c r="GR102" s="218" t="str">
        <f t="shared" si="810"/>
        <v/>
      </c>
      <c r="GS102" s="218" t="str">
        <f t="shared" si="810"/>
        <v/>
      </c>
      <c r="GT102" s="218" t="str">
        <f t="shared" si="810"/>
        <v/>
      </c>
      <c r="GU102" s="218" t="str">
        <f t="shared" si="810"/>
        <v/>
      </c>
      <c r="GV102" s="218" t="str">
        <f t="shared" si="810"/>
        <v/>
      </c>
      <c r="GW102" s="218" t="str">
        <f t="shared" si="810"/>
        <v/>
      </c>
      <c r="GX102" s="218" t="str">
        <f t="shared" si="810"/>
        <v/>
      </c>
      <c r="GY102" s="218" t="str">
        <f t="shared" si="810"/>
        <v/>
      </c>
      <c r="GZ102" s="218" t="str">
        <f t="shared" si="810"/>
        <v/>
      </c>
      <c r="HA102" s="218" t="str">
        <f t="shared" si="810"/>
        <v/>
      </c>
      <c r="HB102" s="218" t="str">
        <f t="shared" si="810"/>
        <v/>
      </c>
      <c r="HC102" s="218" t="str">
        <f t="shared" si="810"/>
        <v/>
      </c>
      <c r="HD102" s="218" t="str">
        <f t="shared" si="810"/>
        <v/>
      </c>
      <c r="HE102" s="218" t="str">
        <f t="shared" si="810"/>
        <v/>
      </c>
      <c r="HF102" s="218" t="str">
        <f t="shared" si="810"/>
        <v/>
      </c>
      <c r="HG102" s="218" t="str">
        <f t="shared" si="810"/>
        <v/>
      </c>
      <c r="HH102" s="218" t="str">
        <f t="shared" si="810"/>
        <v/>
      </c>
      <c r="HI102" s="218" t="str">
        <f t="shared" si="810"/>
        <v/>
      </c>
      <c r="HJ102" s="218" t="str">
        <f t="shared" si="810"/>
        <v/>
      </c>
      <c r="HK102" s="218" t="str">
        <f t="shared" si="810"/>
        <v/>
      </c>
      <c r="HL102" s="218" t="str">
        <f t="shared" si="810"/>
        <v/>
      </c>
      <c r="HM102" s="218" t="str">
        <f t="shared" si="810"/>
        <v/>
      </c>
      <c r="HN102" s="218" t="str">
        <f t="shared" si="810"/>
        <v/>
      </c>
      <c r="HO102" s="218" t="str">
        <f t="shared" ref="HO102:HQ102" si="811">IF(SUM(HO260,HO417,HO574,HO731,HO888)=0,"",SUM(HO260,HO417,HO574,HO731,HO888))</f>
        <v/>
      </c>
      <c r="HP102" s="218" t="str">
        <f t="shared" si="811"/>
        <v/>
      </c>
      <c r="HQ102" s="218" t="str">
        <f t="shared" si="811"/>
        <v/>
      </c>
    </row>
    <row r="103" spans="1:225" s="73" customFormat="1" ht="18" hidden="1" customHeight="1" x14ac:dyDescent="0.25">
      <c r="A103" s="223" t="str">
        <f t="shared" ref="A103:B103" si="812">IF(A261="","",A261)</f>
        <v/>
      </c>
      <c r="B103" s="173" t="str">
        <f t="shared" si="812"/>
        <v/>
      </c>
      <c r="C103" s="218">
        <f t="shared" si="601"/>
        <v>0</v>
      </c>
      <c r="D103" s="218">
        <f t="shared" si="552"/>
        <v>0</v>
      </c>
      <c r="E103" s="219">
        <f t="shared" ref="E103:F103" si="813">IFERROR(AVERAGE(E261,E418,E575,E732,E889),"")</f>
        <v>0</v>
      </c>
      <c r="F103" s="219">
        <f t="shared" si="813"/>
        <v>0</v>
      </c>
      <c r="G103" s="176" t="str">
        <f t="shared" si="675"/>
        <v/>
      </c>
      <c r="H103" s="176" t="str">
        <f t="shared" si="675"/>
        <v/>
      </c>
      <c r="I103" s="226" t="str">
        <f t="shared" si="675"/>
        <v/>
      </c>
      <c r="J103" s="226" t="str">
        <f t="shared" si="675"/>
        <v/>
      </c>
      <c r="K103" s="227" t="str">
        <f t="shared" si="676"/>
        <v/>
      </c>
      <c r="L103" s="227">
        <f t="shared" si="676"/>
        <v>1</v>
      </c>
      <c r="M103" s="226" t="str">
        <f t="shared" si="677"/>
        <v/>
      </c>
      <c r="N103" s="226" t="str">
        <f t="shared" si="677"/>
        <v/>
      </c>
      <c r="O103" s="491"/>
      <c r="P103" s="218" t="str">
        <f t="shared" ref="P103:BI103" si="814">IF(SUM(P261,P418,P575,P732,P889)=0,"",SUM(P261,P418,P575,P732,P889))</f>
        <v/>
      </c>
      <c r="Q103" s="218" t="str">
        <f t="shared" si="814"/>
        <v/>
      </c>
      <c r="R103" s="218" t="str">
        <f t="shared" si="814"/>
        <v/>
      </c>
      <c r="S103" s="218" t="str">
        <f t="shared" si="814"/>
        <v/>
      </c>
      <c r="T103" s="218" t="str">
        <f t="shared" si="814"/>
        <v/>
      </c>
      <c r="U103" s="218" t="str">
        <f t="shared" si="814"/>
        <v/>
      </c>
      <c r="V103" s="218" t="str">
        <f t="shared" si="814"/>
        <v/>
      </c>
      <c r="W103" s="218" t="str">
        <f t="shared" si="814"/>
        <v/>
      </c>
      <c r="X103" s="218" t="str">
        <f t="shared" si="814"/>
        <v/>
      </c>
      <c r="Y103" s="218" t="str">
        <f t="shared" si="814"/>
        <v/>
      </c>
      <c r="Z103" s="218" t="str">
        <f t="shared" si="814"/>
        <v/>
      </c>
      <c r="AA103" s="218" t="str">
        <f t="shared" si="814"/>
        <v/>
      </c>
      <c r="AB103" s="218" t="str">
        <f t="shared" si="814"/>
        <v/>
      </c>
      <c r="AC103" s="218" t="str">
        <f t="shared" si="814"/>
        <v/>
      </c>
      <c r="AD103" s="218" t="str">
        <f t="shared" si="814"/>
        <v/>
      </c>
      <c r="AE103" s="218" t="str">
        <f t="shared" si="814"/>
        <v/>
      </c>
      <c r="AF103" s="218" t="str">
        <f t="shared" si="814"/>
        <v/>
      </c>
      <c r="AG103" s="218" t="str">
        <f t="shared" si="814"/>
        <v/>
      </c>
      <c r="AH103" s="218" t="str">
        <f t="shared" si="814"/>
        <v/>
      </c>
      <c r="AI103" s="218" t="str">
        <f t="shared" si="814"/>
        <v/>
      </c>
      <c r="AJ103" s="218" t="str">
        <f t="shared" si="814"/>
        <v/>
      </c>
      <c r="AK103" s="218" t="str">
        <f t="shared" si="814"/>
        <v/>
      </c>
      <c r="AL103" s="218" t="str">
        <f t="shared" si="814"/>
        <v/>
      </c>
      <c r="AM103" s="218" t="str">
        <f t="shared" si="814"/>
        <v/>
      </c>
      <c r="AN103" s="218" t="str">
        <f t="shared" si="814"/>
        <v/>
      </c>
      <c r="AO103" s="218" t="str">
        <f t="shared" si="814"/>
        <v/>
      </c>
      <c r="AP103" s="218" t="str">
        <f t="shared" si="814"/>
        <v/>
      </c>
      <c r="AQ103" s="218" t="str">
        <f t="shared" si="814"/>
        <v/>
      </c>
      <c r="AR103" s="218" t="str">
        <f t="shared" si="814"/>
        <v/>
      </c>
      <c r="AS103" s="218" t="str">
        <f t="shared" si="814"/>
        <v/>
      </c>
      <c r="AT103" s="218" t="str">
        <f t="shared" si="814"/>
        <v/>
      </c>
      <c r="AU103" s="218" t="str">
        <f t="shared" si="814"/>
        <v/>
      </c>
      <c r="AV103" s="218" t="str">
        <f t="shared" si="814"/>
        <v/>
      </c>
      <c r="AW103" s="218" t="str">
        <f t="shared" si="814"/>
        <v/>
      </c>
      <c r="AX103" s="218" t="str">
        <f t="shared" si="814"/>
        <v/>
      </c>
      <c r="AY103" s="218" t="str">
        <f t="shared" si="814"/>
        <v/>
      </c>
      <c r="AZ103" s="218" t="str">
        <f t="shared" si="814"/>
        <v/>
      </c>
      <c r="BA103" s="218" t="str">
        <f t="shared" si="814"/>
        <v/>
      </c>
      <c r="BB103" s="218" t="str">
        <f t="shared" si="814"/>
        <v/>
      </c>
      <c r="BC103" s="218" t="str">
        <f t="shared" si="814"/>
        <v/>
      </c>
      <c r="BD103" s="218" t="str">
        <f t="shared" si="814"/>
        <v/>
      </c>
      <c r="BE103" s="218" t="str">
        <f t="shared" si="814"/>
        <v/>
      </c>
      <c r="BF103" s="218" t="str">
        <f t="shared" si="814"/>
        <v/>
      </c>
      <c r="BG103" s="218" t="str">
        <f t="shared" si="814"/>
        <v/>
      </c>
      <c r="BH103" s="218" t="str">
        <f t="shared" si="814"/>
        <v/>
      </c>
      <c r="BI103" s="218" t="str">
        <f t="shared" si="814"/>
        <v/>
      </c>
      <c r="BJ103" s="218" t="str">
        <f t="shared" ref="BJ103:DU103" si="815">IF(SUM(BJ261,BJ418,BJ575,BJ732,BJ889)=0,"",SUM(BJ261,BJ418,BJ575,BJ732,BJ889))</f>
        <v/>
      </c>
      <c r="BK103" s="218" t="str">
        <f t="shared" si="815"/>
        <v/>
      </c>
      <c r="BL103" s="218" t="str">
        <f t="shared" si="815"/>
        <v/>
      </c>
      <c r="BM103" s="218" t="str">
        <f t="shared" si="815"/>
        <v/>
      </c>
      <c r="BN103" s="218" t="str">
        <f t="shared" si="815"/>
        <v/>
      </c>
      <c r="BO103" s="218" t="str">
        <f t="shared" si="815"/>
        <v/>
      </c>
      <c r="BP103" s="218" t="str">
        <f t="shared" si="815"/>
        <v/>
      </c>
      <c r="BQ103" s="218" t="str">
        <f t="shared" si="815"/>
        <v/>
      </c>
      <c r="BR103" s="218" t="str">
        <f t="shared" si="815"/>
        <v/>
      </c>
      <c r="BS103" s="218" t="str">
        <f t="shared" si="815"/>
        <v/>
      </c>
      <c r="BT103" s="218" t="str">
        <f t="shared" si="815"/>
        <v/>
      </c>
      <c r="BU103" s="218" t="str">
        <f t="shared" si="815"/>
        <v/>
      </c>
      <c r="BV103" s="218" t="str">
        <f t="shared" si="815"/>
        <v/>
      </c>
      <c r="BW103" s="218" t="str">
        <f t="shared" si="815"/>
        <v/>
      </c>
      <c r="BX103" s="218" t="str">
        <f t="shared" si="815"/>
        <v/>
      </c>
      <c r="BY103" s="218" t="str">
        <f t="shared" si="815"/>
        <v/>
      </c>
      <c r="BZ103" s="218" t="str">
        <f t="shared" si="815"/>
        <v/>
      </c>
      <c r="CA103" s="218" t="str">
        <f t="shared" si="815"/>
        <v/>
      </c>
      <c r="CB103" s="218" t="str">
        <f t="shared" si="815"/>
        <v/>
      </c>
      <c r="CC103" s="218" t="str">
        <f t="shared" si="815"/>
        <v/>
      </c>
      <c r="CD103" s="218" t="str">
        <f t="shared" si="815"/>
        <v/>
      </c>
      <c r="CE103" s="218" t="str">
        <f t="shared" si="815"/>
        <v/>
      </c>
      <c r="CF103" s="218" t="str">
        <f t="shared" si="815"/>
        <v/>
      </c>
      <c r="CG103" s="218" t="str">
        <f t="shared" si="815"/>
        <v/>
      </c>
      <c r="CH103" s="218" t="str">
        <f t="shared" si="815"/>
        <v/>
      </c>
      <c r="CI103" s="218" t="str">
        <f t="shared" si="815"/>
        <v/>
      </c>
      <c r="CJ103" s="218" t="str">
        <f t="shared" si="815"/>
        <v/>
      </c>
      <c r="CK103" s="218" t="str">
        <f t="shared" si="815"/>
        <v/>
      </c>
      <c r="CL103" s="218" t="str">
        <f t="shared" si="815"/>
        <v/>
      </c>
      <c r="CM103" s="218" t="str">
        <f t="shared" si="815"/>
        <v/>
      </c>
      <c r="CN103" s="218" t="str">
        <f t="shared" si="815"/>
        <v/>
      </c>
      <c r="CO103" s="218" t="str">
        <f t="shared" si="815"/>
        <v/>
      </c>
      <c r="CP103" s="218" t="str">
        <f t="shared" si="815"/>
        <v/>
      </c>
      <c r="CQ103" s="218" t="str">
        <f t="shared" si="815"/>
        <v/>
      </c>
      <c r="CR103" s="218" t="str">
        <f t="shared" si="815"/>
        <v/>
      </c>
      <c r="CS103" s="218" t="str">
        <f t="shared" si="815"/>
        <v/>
      </c>
      <c r="CT103" s="218" t="str">
        <f t="shared" si="815"/>
        <v/>
      </c>
      <c r="CU103" s="218" t="str">
        <f t="shared" si="815"/>
        <v/>
      </c>
      <c r="CV103" s="218" t="str">
        <f t="shared" si="815"/>
        <v/>
      </c>
      <c r="CW103" s="218" t="str">
        <f t="shared" si="815"/>
        <v/>
      </c>
      <c r="CX103" s="218" t="str">
        <f t="shared" si="815"/>
        <v/>
      </c>
      <c r="CY103" s="218" t="str">
        <f t="shared" si="815"/>
        <v/>
      </c>
      <c r="CZ103" s="218" t="str">
        <f t="shared" si="815"/>
        <v/>
      </c>
      <c r="DA103" s="218" t="str">
        <f t="shared" si="815"/>
        <v/>
      </c>
      <c r="DB103" s="218" t="str">
        <f t="shared" si="815"/>
        <v/>
      </c>
      <c r="DC103" s="218" t="str">
        <f t="shared" si="815"/>
        <v/>
      </c>
      <c r="DD103" s="218" t="str">
        <f t="shared" si="815"/>
        <v/>
      </c>
      <c r="DE103" s="218" t="str">
        <f t="shared" si="815"/>
        <v/>
      </c>
      <c r="DF103" s="218" t="str">
        <f t="shared" si="815"/>
        <v/>
      </c>
      <c r="DG103" s="218" t="str">
        <f t="shared" si="815"/>
        <v/>
      </c>
      <c r="DH103" s="218" t="str">
        <f t="shared" si="815"/>
        <v/>
      </c>
      <c r="DI103" s="218" t="str">
        <f t="shared" si="815"/>
        <v/>
      </c>
      <c r="DJ103" s="218" t="str">
        <f t="shared" si="815"/>
        <v/>
      </c>
      <c r="DK103" s="218" t="str">
        <f t="shared" si="815"/>
        <v/>
      </c>
      <c r="DL103" s="218" t="str">
        <f t="shared" si="815"/>
        <v/>
      </c>
      <c r="DM103" s="218" t="str">
        <f t="shared" si="815"/>
        <v/>
      </c>
      <c r="DN103" s="218" t="str">
        <f t="shared" si="815"/>
        <v/>
      </c>
      <c r="DO103" s="218" t="str">
        <f t="shared" si="815"/>
        <v/>
      </c>
      <c r="DP103" s="218" t="str">
        <f t="shared" si="815"/>
        <v/>
      </c>
      <c r="DQ103" s="218" t="str">
        <f t="shared" si="815"/>
        <v/>
      </c>
      <c r="DR103" s="218" t="str">
        <f t="shared" si="815"/>
        <v/>
      </c>
      <c r="DS103" s="218" t="str">
        <f t="shared" si="815"/>
        <v/>
      </c>
      <c r="DT103" s="218" t="str">
        <f t="shared" si="815"/>
        <v/>
      </c>
      <c r="DU103" s="218" t="str">
        <f t="shared" si="815"/>
        <v/>
      </c>
      <c r="DV103" s="218" t="str">
        <f t="shared" ref="DV103:EK103" si="816">IF(SUM(DV261,DV418,DV575,DV732,DV889)=0,"",SUM(DV261,DV418,DV575,DV732,DV889))</f>
        <v/>
      </c>
      <c r="DW103" s="218" t="str">
        <f t="shared" si="816"/>
        <v/>
      </c>
      <c r="DX103" s="218" t="str">
        <f t="shared" si="816"/>
        <v/>
      </c>
      <c r="DY103" s="218" t="str">
        <f t="shared" si="816"/>
        <v/>
      </c>
      <c r="DZ103" s="218" t="str">
        <f t="shared" si="816"/>
        <v/>
      </c>
      <c r="EA103" s="218" t="str">
        <f t="shared" si="816"/>
        <v/>
      </c>
      <c r="EB103" s="218" t="str">
        <f t="shared" si="816"/>
        <v/>
      </c>
      <c r="EC103" s="218" t="str">
        <f t="shared" si="816"/>
        <v/>
      </c>
      <c r="ED103" s="218" t="str">
        <f t="shared" si="816"/>
        <v/>
      </c>
      <c r="EE103" s="218" t="str">
        <f t="shared" si="816"/>
        <v/>
      </c>
      <c r="EF103" s="218" t="str">
        <f t="shared" si="816"/>
        <v/>
      </c>
      <c r="EG103" s="218" t="str">
        <f t="shared" si="816"/>
        <v/>
      </c>
      <c r="EH103" s="218" t="str">
        <f t="shared" si="816"/>
        <v/>
      </c>
      <c r="EI103" s="218" t="str">
        <f t="shared" si="816"/>
        <v/>
      </c>
      <c r="EJ103" s="218" t="str">
        <f t="shared" si="816"/>
        <v/>
      </c>
      <c r="EK103" s="218" t="str">
        <f t="shared" si="816"/>
        <v/>
      </c>
      <c r="EL103" s="218" t="str">
        <f t="shared" ref="EL103:FK103" si="817">IF(SUM(EL261,EL418,EL575,EL732,EL889)=0,"",SUM(EL261,EL418,EL575,EL732,EL889))</f>
        <v/>
      </c>
      <c r="EM103" s="218" t="str">
        <f t="shared" si="817"/>
        <v/>
      </c>
      <c r="EN103" s="218" t="str">
        <f t="shared" si="817"/>
        <v/>
      </c>
      <c r="EO103" s="218" t="str">
        <f t="shared" si="817"/>
        <v/>
      </c>
      <c r="EP103" s="218" t="str">
        <f t="shared" si="817"/>
        <v/>
      </c>
      <c r="EQ103" s="218" t="str">
        <f t="shared" si="817"/>
        <v/>
      </c>
      <c r="ER103" s="218" t="str">
        <f t="shared" si="817"/>
        <v/>
      </c>
      <c r="ES103" s="218" t="str">
        <f t="shared" si="817"/>
        <v/>
      </c>
      <c r="ET103" s="218" t="str">
        <f t="shared" si="817"/>
        <v/>
      </c>
      <c r="EU103" s="218" t="str">
        <f t="shared" si="817"/>
        <v/>
      </c>
      <c r="EV103" s="218" t="str">
        <f t="shared" si="817"/>
        <v/>
      </c>
      <c r="EW103" s="218" t="str">
        <f t="shared" si="817"/>
        <v/>
      </c>
      <c r="EX103" s="218" t="str">
        <f t="shared" si="817"/>
        <v/>
      </c>
      <c r="EY103" s="218" t="str">
        <f t="shared" si="817"/>
        <v/>
      </c>
      <c r="EZ103" s="218" t="str">
        <f t="shared" si="817"/>
        <v/>
      </c>
      <c r="FA103" s="218" t="str">
        <f t="shared" si="817"/>
        <v/>
      </c>
      <c r="FB103" s="218" t="str">
        <f t="shared" si="817"/>
        <v/>
      </c>
      <c r="FC103" s="218" t="str">
        <f t="shared" si="817"/>
        <v/>
      </c>
      <c r="FD103" s="218" t="str">
        <f t="shared" si="817"/>
        <v/>
      </c>
      <c r="FE103" s="218" t="str">
        <f t="shared" si="817"/>
        <v/>
      </c>
      <c r="FF103" s="218" t="str">
        <f t="shared" si="817"/>
        <v/>
      </c>
      <c r="FG103" s="218" t="str">
        <f t="shared" si="817"/>
        <v/>
      </c>
      <c r="FH103" s="218" t="str">
        <f t="shared" si="817"/>
        <v/>
      </c>
      <c r="FI103" s="218" t="str">
        <f t="shared" si="817"/>
        <v/>
      </c>
      <c r="FJ103" s="218" t="str">
        <f t="shared" si="817"/>
        <v/>
      </c>
      <c r="FK103" s="218" t="str">
        <f t="shared" si="817"/>
        <v/>
      </c>
      <c r="FL103" s="218" t="str">
        <f t="shared" ref="FL103:HN103" si="818">IF(SUM(FL261,FL418,FL575,FL732,FL889)=0,"",SUM(FL261,FL418,FL575,FL732,FL889))</f>
        <v/>
      </c>
      <c r="FM103" s="218" t="str">
        <f t="shared" si="818"/>
        <v/>
      </c>
      <c r="FN103" s="218" t="str">
        <f t="shared" si="818"/>
        <v/>
      </c>
      <c r="FO103" s="218" t="str">
        <f t="shared" si="818"/>
        <v/>
      </c>
      <c r="FP103" s="218" t="str">
        <f t="shared" si="818"/>
        <v/>
      </c>
      <c r="FQ103" s="218" t="str">
        <f t="shared" si="818"/>
        <v/>
      </c>
      <c r="FR103" s="218" t="str">
        <f t="shared" si="818"/>
        <v/>
      </c>
      <c r="FS103" s="218" t="str">
        <f t="shared" si="818"/>
        <v/>
      </c>
      <c r="FT103" s="218" t="str">
        <f t="shared" si="818"/>
        <v/>
      </c>
      <c r="FU103" s="218" t="str">
        <f t="shared" si="818"/>
        <v/>
      </c>
      <c r="FV103" s="218" t="str">
        <f t="shared" si="818"/>
        <v/>
      </c>
      <c r="FW103" s="218" t="str">
        <f t="shared" si="818"/>
        <v/>
      </c>
      <c r="FX103" s="218" t="str">
        <f t="shared" si="818"/>
        <v/>
      </c>
      <c r="FY103" s="218" t="str">
        <f t="shared" si="818"/>
        <v/>
      </c>
      <c r="FZ103" s="218" t="str">
        <f t="shared" si="818"/>
        <v/>
      </c>
      <c r="GA103" s="218" t="str">
        <f t="shared" si="818"/>
        <v/>
      </c>
      <c r="GB103" s="218" t="str">
        <f t="shared" si="818"/>
        <v/>
      </c>
      <c r="GC103" s="218" t="str">
        <f t="shared" si="818"/>
        <v/>
      </c>
      <c r="GD103" s="218" t="str">
        <f t="shared" si="818"/>
        <v/>
      </c>
      <c r="GE103" s="218" t="str">
        <f t="shared" si="818"/>
        <v/>
      </c>
      <c r="GF103" s="218" t="str">
        <f t="shared" si="818"/>
        <v/>
      </c>
      <c r="GG103" s="218" t="str">
        <f t="shared" si="818"/>
        <v/>
      </c>
      <c r="GH103" s="218" t="str">
        <f t="shared" si="818"/>
        <v/>
      </c>
      <c r="GI103" s="218" t="str">
        <f t="shared" si="818"/>
        <v/>
      </c>
      <c r="GJ103" s="218" t="str">
        <f t="shared" si="818"/>
        <v/>
      </c>
      <c r="GK103" s="218" t="str">
        <f t="shared" si="818"/>
        <v/>
      </c>
      <c r="GL103" s="218" t="str">
        <f t="shared" si="818"/>
        <v/>
      </c>
      <c r="GM103" s="218" t="str">
        <f t="shared" si="818"/>
        <v/>
      </c>
      <c r="GN103" s="218" t="str">
        <f t="shared" si="818"/>
        <v/>
      </c>
      <c r="GO103" s="218" t="str">
        <f t="shared" si="818"/>
        <v/>
      </c>
      <c r="GP103" s="218" t="str">
        <f t="shared" si="818"/>
        <v/>
      </c>
      <c r="GQ103" s="218" t="str">
        <f t="shared" si="818"/>
        <v/>
      </c>
      <c r="GR103" s="218" t="str">
        <f t="shared" si="818"/>
        <v/>
      </c>
      <c r="GS103" s="218" t="str">
        <f t="shared" si="818"/>
        <v/>
      </c>
      <c r="GT103" s="218" t="str">
        <f t="shared" si="818"/>
        <v/>
      </c>
      <c r="GU103" s="218" t="str">
        <f t="shared" si="818"/>
        <v/>
      </c>
      <c r="GV103" s="218" t="str">
        <f t="shared" si="818"/>
        <v/>
      </c>
      <c r="GW103" s="218" t="str">
        <f t="shared" si="818"/>
        <v/>
      </c>
      <c r="GX103" s="218" t="str">
        <f t="shared" si="818"/>
        <v/>
      </c>
      <c r="GY103" s="218" t="str">
        <f t="shared" si="818"/>
        <v/>
      </c>
      <c r="GZ103" s="218" t="str">
        <f t="shared" si="818"/>
        <v/>
      </c>
      <c r="HA103" s="218" t="str">
        <f t="shared" si="818"/>
        <v/>
      </c>
      <c r="HB103" s="218" t="str">
        <f t="shared" si="818"/>
        <v/>
      </c>
      <c r="HC103" s="218" t="str">
        <f t="shared" si="818"/>
        <v/>
      </c>
      <c r="HD103" s="218" t="str">
        <f t="shared" si="818"/>
        <v/>
      </c>
      <c r="HE103" s="218" t="str">
        <f t="shared" si="818"/>
        <v/>
      </c>
      <c r="HF103" s="218" t="str">
        <f t="shared" si="818"/>
        <v/>
      </c>
      <c r="HG103" s="218" t="str">
        <f t="shared" si="818"/>
        <v/>
      </c>
      <c r="HH103" s="218" t="str">
        <f t="shared" si="818"/>
        <v/>
      </c>
      <c r="HI103" s="218" t="str">
        <f t="shared" si="818"/>
        <v/>
      </c>
      <c r="HJ103" s="218" t="str">
        <f t="shared" si="818"/>
        <v/>
      </c>
      <c r="HK103" s="218" t="str">
        <f t="shared" si="818"/>
        <v/>
      </c>
      <c r="HL103" s="218" t="str">
        <f t="shared" si="818"/>
        <v/>
      </c>
      <c r="HM103" s="218" t="str">
        <f t="shared" si="818"/>
        <v/>
      </c>
      <c r="HN103" s="218" t="str">
        <f t="shared" si="818"/>
        <v/>
      </c>
      <c r="HO103" s="218" t="str">
        <f t="shared" ref="HO103:HQ103" si="819">IF(SUM(HO261,HO418,HO575,HO732,HO889)=0,"",SUM(HO261,HO418,HO575,HO732,HO889))</f>
        <v/>
      </c>
      <c r="HP103" s="218" t="str">
        <f t="shared" si="819"/>
        <v/>
      </c>
      <c r="HQ103" s="218" t="str">
        <f t="shared" si="819"/>
        <v/>
      </c>
    </row>
    <row r="104" spans="1:225" s="73" customFormat="1" ht="18" hidden="1" customHeight="1" x14ac:dyDescent="0.25">
      <c r="A104" s="223" t="str">
        <f t="shared" ref="A104:B104" si="820">IF(A262="","",A262)</f>
        <v/>
      </c>
      <c r="B104" s="173" t="str">
        <f t="shared" si="820"/>
        <v/>
      </c>
      <c r="C104" s="218">
        <f t="shared" si="601"/>
        <v>0</v>
      </c>
      <c r="D104" s="218">
        <f t="shared" si="552"/>
        <v>0</v>
      </c>
      <c r="E104" s="219">
        <f t="shared" ref="E104:F104" si="821">IFERROR(AVERAGE(E262,E419,E576,E733,E890),"")</f>
        <v>0</v>
      </c>
      <c r="F104" s="219">
        <f t="shared" si="821"/>
        <v>0</v>
      </c>
      <c r="G104" s="176" t="str">
        <f t="shared" si="675"/>
        <v/>
      </c>
      <c r="H104" s="176" t="str">
        <f t="shared" si="675"/>
        <v/>
      </c>
      <c r="I104" s="226" t="str">
        <f t="shared" si="675"/>
        <v/>
      </c>
      <c r="J104" s="226" t="str">
        <f t="shared" si="675"/>
        <v/>
      </c>
      <c r="K104" s="227" t="str">
        <f t="shared" si="676"/>
        <v/>
      </c>
      <c r="L104" s="227">
        <f t="shared" si="676"/>
        <v>1</v>
      </c>
      <c r="M104" s="226" t="str">
        <f t="shared" si="677"/>
        <v/>
      </c>
      <c r="N104" s="226" t="str">
        <f t="shared" si="677"/>
        <v/>
      </c>
      <c r="O104" s="491"/>
      <c r="P104" s="218" t="str">
        <f t="shared" ref="P104:BI104" si="822">IF(SUM(P262,P419,P576,P733,P890)=0,"",SUM(P262,P419,P576,P733,P890))</f>
        <v/>
      </c>
      <c r="Q104" s="218" t="str">
        <f t="shared" si="822"/>
        <v/>
      </c>
      <c r="R104" s="218" t="str">
        <f t="shared" si="822"/>
        <v/>
      </c>
      <c r="S104" s="218" t="str">
        <f t="shared" si="822"/>
        <v/>
      </c>
      <c r="T104" s="218" t="str">
        <f t="shared" si="822"/>
        <v/>
      </c>
      <c r="U104" s="218" t="str">
        <f t="shared" si="822"/>
        <v/>
      </c>
      <c r="V104" s="218" t="str">
        <f t="shared" si="822"/>
        <v/>
      </c>
      <c r="W104" s="218" t="str">
        <f t="shared" si="822"/>
        <v/>
      </c>
      <c r="X104" s="218" t="str">
        <f t="shared" si="822"/>
        <v/>
      </c>
      <c r="Y104" s="218" t="str">
        <f t="shared" si="822"/>
        <v/>
      </c>
      <c r="Z104" s="218" t="str">
        <f t="shared" si="822"/>
        <v/>
      </c>
      <c r="AA104" s="218" t="str">
        <f t="shared" si="822"/>
        <v/>
      </c>
      <c r="AB104" s="218" t="str">
        <f t="shared" si="822"/>
        <v/>
      </c>
      <c r="AC104" s="218" t="str">
        <f t="shared" si="822"/>
        <v/>
      </c>
      <c r="AD104" s="218" t="str">
        <f t="shared" si="822"/>
        <v/>
      </c>
      <c r="AE104" s="218" t="str">
        <f t="shared" si="822"/>
        <v/>
      </c>
      <c r="AF104" s="218" t="str">
        <f t="shared" si="822"/>
        <v/>
      </c>
      <c r="AG104" s="218" t="str">
        <f t="shared" si="822"/>
        <v/>
      </c>
      <c r="AH104" s="218" t="str">
        <f t="shared" si="822"/>
        <v/>
      </c>
      <c r="AI104" s="218" t="str">
        <f t="shared" si="822"/>
        <v/>
      </c>
      <c r="AJ104" s="218" t="str">
        <f t="shared" si="822"/>
        <v/>
      </c>
      <c r="AK104" s="218" t="str">
        <f t="shared" si="822"/>
        <v/>
      </c>
      <c r="AL104" s="218" t="str">
        <f t="shared" si="822"/>
        <v/>
      </c>
      <c r="AM104" s="218" t="str">
        <f t="shared" si="822"/>
        <v/>
      </c>
      <c r="AN104" s="218" t="str">
        <f t="shared" si="822"/>
        <v/>
      </c>
      <c r="AO104" s="218" t="str">
        <f t="shared" si="822"/>
        <v/>
      </c>
      <c r="AP104" s="218" t="str">
        <f t="shared" si="822"/>
        <v/>
      </c>
      <c r="AQ104" s="218" t="str">
        <f t="shared" si="822"/>
        <v/>
      </c>
      <c r="AR104" s="218" t="str">
        <f t="shared" si="822"/>
        <v/>
      </c>
      <c r="AS104" s="218" t="str">
        <f t="shared" si="822"/>
        <v/>
      </c>
      <c r="AT104" s="218" t="str">
        <f t="shared" si="822"/>
        <v/>
      </c>
      <c r="AU104" s="218" t="str">
        <f t="shared" si="822"/>
        <v/>
      </c>
      <c r="AV104" s="218" t="str">
        <f t="shared" si="822"/>
        <v/>
      </c>
      <c r="AW104" s="218" t="str">
        <f t="shared" si="822"/>
        <v/>
      </c>
      <c r="AX104" s="218" t="str">
        <f t="shared" si="822"/>
        <v/>
      </c>
      <c r="AY104" s="218" t="str">
        <f t="shared" si="822"/>
        <v/>
      </c>
      <c r="AZ104" s="218" t="str">
        <f t="shared" si="822"/>
        <v/>
      </c>
      <c r="BA104" s="218" t="str">
        <f t="shared" si="822"/>
        <v/>
      </c>
      <c r="BB104" s="218" t="str">
        <f t="shared" si="822"/>
        <v/>
      </c>
      <c r="BC104" s="218" t="str">
        <f t="shared" si="822"/>
        <v/>
      </c>
      <c r="BD104" s="218" t="str">
        <f t="shared" si="822"/>
        <v/>
      </c>
      <c r="BE104" s="218" t="str">
        <f t="shared" si="822"/>
        <v/>
      </c>
      <c r="BF104" s="218" t="str">
        <f t="shared" si="822"/>
        <v/>
      </c>
      <c r="BG104" s="218" t="str">
        <f t="shared" si="822"/>
        <v/>
      </c>
      <c r="BH104" s="218" t="str">
        <f t="shared" si="822"/>
        <v/>
      </c>
      <c r="BI104" s="218" t="str">
        <f t="shared" si="822"/>
        <v/>
      </c>
      <c r="BJ104" s="218" t="str">
        <f t="shared" ref="BJ104:DU104" si="823">IF(SUM(BJ262,BJ419,BJ576,BJ733,BJ890)=0,"",SUM(BJ262,BJ419,BJ576,BJ733,BJ890))</f>
        <v/>
      </c>
      <c r="BK104" s="218" t="str">
        <f t="shared" si="823"/>
        <v/>
      </c>
      <c r="BL104" s="218" t="str">
        <f t="shared" si="823"/>
        <v/>
      </c>
      <c r="BM104" s="218" t="str">
        <f t="shared" si="823"/>
        <v/>
      </c>
      <c r="BN104" s="218" t="str">
        <f t="shared" si="823"/>
        <v/>
      </c>
      <c r="BO104" s="218" t="str">
        <f t="shared" si="823"/>
        <v/>
      </c>
      <c r="BP104" s="218" t="str">
        <f t="shared" si="823"/>
        <v/>
      </c>
      <c r="BQ104" s="218" t="str">
        <f t="shared" si="823"/>
        <v/>
      </c>
      <c r="BR104" s="218" t="str">
        <f t="shared" si="823"/>
        <v/>
      </c>
      <c r="BS104" s="218" t="str">
        <f t="shared" si="823"/>
        <v/>
      </c>
      <c r="BT104" s="218" t="str">
        <f t="shared" si="823"/>
        <v/>
      </c>
      <c r="BU104" s="218" t="str">
        <f t="shared" si="823"/>
        <v/>
      </c>
      <c r="BV104" s="218" t="str">
        <f t="shared" si="823"/>
        <v/>
      </c>
      <c r="BW104" s="218" t="str">
        <f t="shared" si="823"/>
        <v/>
      </c>
      <c r="BX104" s="218" t="str">
        <f t="shared" si="823"/>
        <v/>
      </c>
      <c r="BY104" s="218" t="str">
        <f t="shared" si="823"/>
        <v/>
      </c>
      <c r="BZ104" s="218" t="str">
        <f t="shared" si="823"/>
        <v/>
      </c>
      <c r="CA104" s="218" t="str">
        <f t="shared" si="823"/>
        <v/>
      </c>
      <c r="CB104" s="218" t="str">
        <f t="shared" si="823"/>
        <v/>
      </c>
      <c r="CC104" s="218" t="str">
        <f t="shared" si="823"/>
        <v/>
      </c>
      <c r="CD104" s="218" t="str">
        <f t="shared" si="823"/>
        <v/>
      </c>
      <c r="CE104" s="218" t="str">
        <f t="shared" si="823"/>
        <v/>
      </c>
      <c r="CF104" s="218" t="str">
        <f t="shared" si="823"/>
        <v/>
      </c>
      <c r="CG104" s="218" t="str">
        <f t="shared" si="823"/>
        <v/>
      </c>
      <c r="CH104" s="218" t="str">
        <f t="shared" si="823"/>
        <v/>
      </c>
      <c r="CI104" s="218" t="str">
        <f t="shared" si="823"/>
        <v/>
      </c>
      <c r="CJ104" s="218" t="str">
        <f t="shared" si="823"/>
        <v/>
      </c>
      <c r="CK104" s="218" t="str">
        <f t="shared" si="823"/>
        <v/>
      </c>
      <c r="CL104" s="218" t="str">
        <f t="shared" si="823"/>
        <v/>
      </c>
      <c r="CM104" s="218" t="str">
        <f t="shared" si="823"/>
        <v/>
      </c>
      <c r="CN104" s="218" t="str">
        <f t="shared" si="823"/>
        <v/>
      </c>
      <c r="CO104" s="218" t="str">
        <f t="shared" si="823"/>
        <v/>
      </c>
      <c r="CP104" s="218" t="str">
        <f t="shared" si="823"/>
        <v/>
      </c>
      <c r="CQ104" s="218" t="str">
        <f t="shared" si="823"/>
        <v/>
      </c>
      <c r="CR104" s="218" t="str">
        <f t="shared" si="823"/>
        <v/>
      </c>
      <c r="CS104" s="218" t="str">
        <f t="shared" si="823"/>
        <v/>
      </c>
      <c r="CT104" s="218" t="str">
        <f t="shared" si="823"/>
        <v/>
      </c>
      <c r="CU104" s="218" t="str">
        <f t="shared" si="823"/>
        <v/>
      </c>
      <c r="CV104" s="218" t="str">
        <f t="shared" si="823"/>
        <v/>
      </c>
      <c r="CW104" s="218" t="str">
        <f t="shared" si="823"/>
        <v/>
      </c>
      <c r="CX104" s="218" t="str">
        <f t="shared" si="823"/>
        <v/>
      </c>
      <c r="CY104" s="218" t="str">
        <f t="shared" si="823"/>
        <v/>
      </c>
      <c r="CZ104" s="218" t="str">
        <f t="shared" si="823"/>
        <v/>
      </c>
      <c r="DA104" s="218" t="str">
        <f t="shared" si="823"/>
        <v/>
      </c>
      <c r="DB104" s="218" t="str">
        <f t="shared" si="823"/>
        <v/>
      </c>
      <c r="DC104" s="218" t="str">
        <f t="shared" si="823"/>
        <v/>
      </c>
      <c r="DD104" s="218" t="str">
        <f t="shared" si="823"/>
        <v/>
      </c>
      <c r="DE104" s="218" t="str">
        <f t="shared" si="823"/>
        <v/>
      </c>
      <c r="DF104" s="218" t="str">
        <f t="shared" si="823"/>
        <v/>
      </c>
      <c r="DG104" s="218" t="str">
        <f t="shared" si="823"/>
        <v/>
      </c>
      <c r="DH104" s="218" t="str">
        <f t="shared" si="823"/>
        <v/>
      </c>
      <c r="DI104" s="218" t="str">
        <f t="shared" si="823"/>
        <v/>
      </c>
      <c r="DJ104" s="218" t="str">
        <f t="shared" si="823"/>
        <v/>
      </c>
      <c r="DK104" s="218" t="str">
        <f t="shared" si="823"/>
        <v/>
      </c>
      <c r="DL104" s="218" t="str">
        <f t="shared" si="823"/>
        <v/>
      </c>
      <c r="DM104" s="218" t="str">
        <f t="shared" si="823"/>
        <v/>
      </c>
      <c r="DN104" s="218" t="str">
        <f t="shared" si="823"/>
        <v/>
      </c>
      <c r="DO104" s="218" t="str">
        <f t="shared" si="823"/>
        <v/>
      </c>
      <c r="DP104" s="218" t="str">
        <f t="shared" si="823"/>
        <v/>
      </c>
      <c r="DQ104" s="218" t="str">
        <f t="shared" si="823"/>
        <v/>
      </c>
      <c r="DR104" s="218" t="str">
        <f t="shared" si="823"/>
        <v/>
      </c>
      <c r="DS104" s="218" t="str">
        <f t="shared" si="823"/>
        <v/>
      </c>
      <c r="DT104" s="218" t="str">
        <f t="shared" si="823"/>
        <v/>
      </c>
      <c r="DU104" s="218" t="str">
        <f t="shared" si="823"/>
        <v/>
      </c>
      <c r="DV104" s="218" t="str">
        <f t="shared" ref="DV104:EK104" si="824">IF(SUM(DV262,DV419,DV576,DV733,DV890)=0,"",SUM(DV262,DV419,DV576,DV733,DV890))</f>
        <v/>
      </c>
      <c r="DW104" s="218" t="str">
        <f t="shared" si="824"/>
        <v/>
      </c>
      <c r="DX104" s="218" t="str">
        <f t="shared" si="824"/>
        <v/>
      </c>
      <c r="DY104" s="218" t="str">
        <f t="shared" si="824"/>
        <v/>
      </c>
      <c r="DZ104" s="218" t="str">
        <f t="shared" si="824"/>
        <v/>
      </c>
      <c r="EA104" s="218" t="str">
        <f t="shared" si="824"/>
        <v/>
      </c>
      <c r="EB104" s="218" t="str">
        <f t="shared" si="824"/>
        <v/>
      </c>
      <c r="EC104" s="218" t="str">
        <f t="shared" si="824"/>
        <v/>
      </c>
      <c r="ED104" s="218" t="str">
        <f t="shared" si="824"/>
        <v/>
      </c>
      <c r="EE104" s="218" t="str">
        <f t="shared" si="824"/>
        <v/>
      </c>
      <c r="EF104" s="218" t="str">
        <f t="shared" si="824"/>
        <v/>
      </c>
      <c r="EG104" s="218" t="str">
        <f t="shared" si="824"/>
        <v/>
      </c>
      <c r="EH104" s="218" t="str">
        <f t="shared" si="824"/>
        <v/>
      </c>
      <c r="EI104" s="218" t="str">
        <f t="shared" si="824"/>
        <v/>
      </c>
      <c r="EJ104" s="218" t="str">
        <f t="shared" si="824"/>
        <v/>
      </c>
      <c r="EK104" s="218" t="str">
        <f t="shared" si="824"/>
        <v/>
      </c>
      <c r="EL104" s="218" t="str">
        <f t="shared" ref="EL104:FK104" si="825">IF(SUM(EL262,EL419,EL576,EL733,EL890)=0,"",SUM(EL262,EL419,EL576,EL733,EL890))</f>
        <v/>
      </c>
      <c r="EM104" s="218" t="str">
        <f t="shared" si="825"/>
        <v/>
      </c>
      <c r="EN104" s="218" t="str">
        <f t="shared" si="825"/>
        <v/>
      </c>
      <c r="EO104" s="218" t="str">
        <f t="shared" si="825"/>
        <v/>
      </c>
      <c r="EP104" s="218" t="str">
        <f t="shared" si="825"/>
        <v/>
      </c>
      <c r="EQ104" s="218" t="str">
        <f t="shared" si="825"/>
        <v/>
      </c>
      <c r="ER104" s="218" t="str">
        <f t="shared" si="825"/>
        <v/>
      </c>
      <c r="ES104" s="218" t="str">
        <f t="shared" si="825"/>
        <v/>
      </c>
      <c r="ET104" s="218" t="str">
        <f t="shared" si="825"/>
        <v/>
      </c>
      <c r="EU104" s="218" t="str">
        <f t="shared" si="825"/>
        <v/>
      </c>
      <c r="EV104" s="218" t="str">
        <f t="shared" si="825"/>
        <v/>
      </c>
      <c r="EW104" s="218" t="str">
        <f t="shared" si="825"/>
        <v/>
      </c>
      <c r="EX104" s="218" t="str">
        <f t="shared" si="825"/>
        <v/>
      </c>
      <c r="EY104" s="218" t="str">
        <f t="shared" si="825"/>
        <v/>
      </c>
      <c r="EZ104" s="218" t="str">
        <f t="shared" si="825"/>
        <v/>
      </c>
      <c r="FA104" s="218" t="str">
        <f t="shared" si="825"/>
        <v/>
      </c>
      <c r="FB104" s="218" t="str">
        <f t="shared" si="825"/>
        <v/>
      </c>
      <c r="FC104" s="218" t="str">
        <f t="shared" si="825"/>
        <v/>
      </c>
      <c r="FD104" s="218" t="str">
        <f t="shared" si="825"/>
        <v/>
      </c>
      <c r="FE104" s="218" t="str">
        <f t="shared" si="825"/>
        <v/>
      </c>
      <c r="FF104" s="218" t="str">
        <f t="shared" si="825"/>
        <v/>
      </c>
      <c r="FG104" s="218" t="str">
        <f t="shared" si="825"/>
        <v/>
      </c>
      <c r="FH104" s="218" t="str">
        <f t="shared" si="825"/>
        <v/>
      </c>
      <c r="FI104" s="218" t="str">
        <f t="shared" si="825"/>
        <v/>
      </c>
      <c r="FJ104" s="218" t="str">
        <f t="shared" si="825"/>
        <v/>
      </c>
      <c r="FK104" s="218" t="str">
        <f t="shared" si="825"/>
        <v/>
      </c>
      <c r="FL104" s="218" t="str">
        <f t="shared" ref="FL104:HN104" si="826">IF(SUM(FL262,FL419,FL576,FL733,FL890)=0,"",SUM(FL262,FL419,FL576,FL733,FL890))</f>
        <v/>
      </c>
      <c r="FM104" s="218" t="str">
        <f t="shared" si="826"/>
        <v/>
      </c>
      <c r="FN104" s="218" t="str">
        <f t="shared" si="826"/>
        <v/>
      </c>
      <c r="FO104" s="218" t="str">
        <f t="shared" si="826"/>
        <v/>
      </c>
      <c r="FP104" s="218" t="str">
        <f t="shared" si="826"/>
        <v/>
      </c>
      <c r="FQ104" s="218" t="str">
        <f t="shared" si="826"/>
        <v/>
      </c>
      <c r="FR104" s="218" t="str">
        <f t="shared" si="826"/>
        <v/>
      </c>
      <c r="FS104" s="218" t="str">
        <f t="shared" si="826"/>
        <v/>
      </c>
      <c r="FT104" s="218" t="str">
        <f t="shared" si="826"/>
        <v/>
      </c>
      <c r="FU104" s="218" t="str">
        <f t="shared" si="826"/>
        <v/>
      </c>
      <c r="FV104" s="218" t="str">
        <f t="shared" si="826"/>
        <v/>
      </c>
      <c r="FW104" s="218" t="str">
        <f t="shared" si="826"/>
        <v/>
      </c>
      <c r="FX104" s="218" t="str">
        <f t="shared" si="826"/>
        <v/>
      </c>
      <c r="FY104" s="218" t="str">
        <f t="shared" si="826"/>
        <v/>
      </c>
      <c r="FZ104" s="218" t="str">
        <f t="shared" si="826"/>
        <v/>
      </c>
      <c r="GA104" s="218" t="str">
        <f t="shared" si="826"/>
        <v/>
      </c>
      <c r="GB104" s="218" t="str">
        <f t="shared" si="826"/>
        <v/>
      </c>
      <c r="GC104" s="218" t="str">
        <f t="shared" si="826"/>
        <v/>
      </c>
      <c r="GD104" s="218" t="str">
        <f t="shared" si="826"/>
        <v/>
      </c>
      <c r="GE104" s="218" t="str">
        <f t="shared" si="826"/>
        <v/>
      </c>
      <c r="GF104" s="218" t="str">
        <f t="shared" si="826"/>
        <v/>
      </c>
      <c r="GG104" s="218" t="str">
        <f t="shared" si="826"/>
        <v/>
      </c>
      <c r="GH104" s="218" t="str">
        <f t="shared" si="826"/>
        <v/>
      </c>
      <c r="GI104" s="218" t="str">
        <f t="shared" si="826"/>
        <v/>
      </c>
      <c r="GJ104" s="218" t="str">
        <f t="shared" si="826"/>
        <v/>
      </c>
      <c r="GK104" s="218" t="str">
        <f t="shared" si="826"/>
        <v/>
      </c>
      <c r="GL104" s="218" t="str">
        <f t="shared" si="826"/>
        <v/>
      </c>
      <c r="GM104" s="218" t="str">
        <f t="shared" si="826"/>
        <v/>
      </c>
      <c r="GN104" s="218" t="str">
        <f t="shared" si="826"/>
        <v/>
      </c>
      <c r="GO104" s="218" t="str">
        <f t="shared" si="826"/>
        <v/>
      </c>
      <c r="GP104" s="218" t="str">
        <f t="shared" si="826"/>
        <v/>
      </c>
      <c r="GQ104" s="218" t="str">
        <f t="shared" si="826"/>
        <v/>
      </c>
      <c r="GR104" s="218" t="str">
        <f t="shared" si="826"/>
        <v/>
      </c>
      <c r="GS104" s="218" t="str">
        <f t="shared" si="826"/>
        <v/>
      </c>
      <c r="GT104" s="218" t="str">
        <f t="shared" si="826"/>
        <v/>
      </c>
      <c r="GU104" s="218" t="str">
        <f t="shared" si="826"/>
        <v/>
      </c>
      <c r="GV104" s="218" t="str">
        <f t="shared" si="826"/>
        <v/>
      </c>
      <c r="GW104" s="218" t="str">
        <f t="shared" si="826"/>
        <v/>
      </c>
      <c r="GX104" s="218" t="str">
        <f t="shared" si="826"/>
        <v/>
      </c>
      <c r="GY104" s="218" t="str">
        <f t="shared" si="826"/>
        <v/>
      </c>
      <c r="GZ104" s="218" t="str">
        <f t="shared" si="826"/>
        <v/>
      </c>
      <c r="HA104" s="218" t="str">
        <f t="shared" si="826"/>
        <v/>
      </c>
      <c r="HB104" s="218" t="str">
        <f t="shared" si="826"/>
        <v/>
      </c>
      <c r="HC104" s="218" t="str">
        <f t="shared" si="826"/>
        <v/>
      </c>
      <c r="HD104" s="218" t="str">
        <f t="shared" si="826"/>
        <v/>
      </c>
      <c r="HE104" s="218" t="str">
        <f t="shared" si="826"/>
        <v/>
      </c>
      <c r="HF104" s="218" t="str">
        <f t="shared" si="826"/>
        <v/>
      </c>
      <c r="HG104" s="218" t="str">
        <f t="shared" si="826"/>
        <v/>
      </c>
      <c r="HH104" s="218" t="str">
        <f t="shared" si="826"/>
        <v/>
      </c>
      <c r="HI104" s="218" t="str">
        <f t="shared" si="826"/>
        <v/>
      </c>
      <c r="HJ104" s="218" t="str">
        <f t="shared" si="826"/>
        <v/>
      </c>
      <c r="HK104" s="218" t="str">
        <f t="shared" si="826"/>
        <v/>
      </c>
      <c r="HL104" s="218" t="str">
        <f t="shared" si="826"/>
        <v/>
      </c>
      <c r="HM104" s="218" t="str">
        <f t="shared" si="826"/>
        <v/>
      </c>
      <c r="HN104" s="218" t="str">
        <f t="shared" si="826"/>
        <v/>
      </c>
      <c r="HO104" s="218" t="str">
        <f t="shared" ref="HO104:HQ104" si="827">IF(SUM(HO262,HO419,HO576,HO733,HO890)=0,"",SUM(HO262,HO419,HO576,HO733,HO890))</f>
        <v/>
      </c>
      <c r="HP104" s="218" t="str">
        <f t="shared" si="827"/>
        <v/>
      </c>
      <c r="HQ104" s="218" t="str">
        <f t="shared" si="827"/>
        <v/>
      </c>
    </row>
    <row r="105" spans="1:225" s="73" customFormat="1" ht="18" hidden="1" customHeight="1" x14ac:dyDescent="0.25">
      <c r="A105" s="223" t="str">
        <f t="shared" ref="A105:B105" si="828">IF(A263="","",A263)</f>
        <v/>
      </c>
      <c r="B105" s="173" t="str">
        <f t="shared" si="828"/>
        <v/>
      </c>
      <c r="C105" s="218">
        <f>SUM(C263,C420,C577,C734,C891)</f>
        <v>0</v>
      </c>
      <c r="D105" s="218">
        <f t="shared" si="552"/>
        <v>0</v>
      </c>
      <c r="E105" s="219">
        <f t="shared" ref="E105:F105" si="829">IFERROR(AVERAGE(E263,E420,E577,E734,E891),"")</f>
        <v>0</v>
      </c>
      <c r="F105" s="219">
        <f t="shared" si="829"/>
        <v>0</v>
      </c>
      <c r="G105" s="176" t="str">
        <f t="shared" si="675"/>
        <v/>
      </c>
      <c r="H105" s="176" t="str">
        <f t="shared" si="675"/>
        <v/>
      </c>
      <c r="I105" s="226" t="str">
        <f t="shared" si="675"/>
        <v/>
      </c>
      <c r="J105" s="226" t="str">
        <f t="shared" si="675"/>
        <v/>
      </c>
      <c r="K105" s="227" t="str">
        <f t="shared" si="676"/>
        <v/>
      </c>
      <c r="L105" s="227">
        <f t="shared" si="676"/>
        <v>1</v>
      </c>
      <c r="M105" s="226" t="str">
        <f t="shared" si="677"/>
        <v/>
      </c>
      <c r="N105" s="226" t="str">
        <f t="shared" si="677"/>
        <v/>
      </c>
      <c r="O105" s="491"/>
      <c r="P105" s="218" t="str">
        <f t="shared" ref="P105:BI105" si="830">IF(SUM(P263,P420,P577,P734,P891)=0,"",SUM(P263,P420,P577,P734,P891))</f>
        <v/>
      </c>
      <c r="Q105" s="218" t="str">
        <f t="shared" si="830"/>
        <v/>
      </c>
      <c r="R105" s="218" t="str">
        <f t="shared" si="830"/>
        <v/>
      </c>
      <c r="S105" s="218" t="str">
        <f t="shared" si="830"/>
        <v/>
      </c>
      <c r="T105" s="218" t="str">
        <f t="shared" si="830"/>
        <v/>
      </c>
      <c r="U105" s="218" t="str">
        <f t="shared" si="830"/>
        <v/>
      </c>
      <c r="V105" s="218" t="str">
        <f t="shared" si="830"/>
        <v/>
      </c>
      <c r="W105" s="218" t="str">
        <f t="shared" si="830"/>
        <v/>
      </c>
      <c r="X105" s="218" t="str">
        <f t="shared" si="830"/>
        <v/>
      </c>
      <c r="Y105" s="218" t="str">
        <f t="shared" si="830"/>
        <v/>
      </c>
      <c r="Z105" s="218" t="str">
        <f t="shared" si="830"/>
        <v/>
      </c>
      <c r="AA105" s="218" t="str">
        <f t="shared" si="830"/>
        <v/>
      </c>
      <c r="AB105" s="218" t="str">
        <f t="shared" si="830"/>
        <v/>
      </c>
      <c r="AC105" s="218" t="str">
        <f t="shared" si="830"/>
        <v/>
      </c>
      <c r="AD105" s="218" t="str">
        <f t="shared" si="830"/>
        <v/>
      </c>
      <c r="AE105" s="218" t="str">
        <f t="shared" si="830"/>
        <v/>
      </c>
      <c r="AF105" s="218" t="str">
        <f t="shared" si="830"/>
        <v/>
      </c>
      <c r="AG105" s="218" t="str">
        <f t="shared" si="830"/>
        <v/>
      </c>
      <c r="AH105" s="218" t="str">
        <f t="shared" si="830"/>
        <v/>
      </c>
      <c r="AI105" s="218" t="str">
        <f t="shared" si="830"/>
        <v/>
      </c>
      <c r="AJ105" s="218" t="str">
        <f t="shared" si="830"/>
        <v/>
      </c>
      <c r="AK105" s="218" t="str">
        <f t="shared" si="830"/>
        <v/>
      </c>
      <c r="AL105" s="218" t="str">
        <f t="shared" si="830"/>
        <v/>
      </c>
      <c r="AM105" s="218" t="str">
        <f t="shared" si="830"/>
        <v/>
      </c>
      <c r="AN105" s="218" t="str">
        <f t="shared" si="830"/>
        <v/>
      </c>
      <c r="AO105" s="218" t="str">
        <f t="shared" si="830"/>
        <v/>
      </c>
      <c r="AP105" s="218" t="str">
        <f t="shared" si="830"/>
        <v/>
      </c>
      <c r="AQ105" s="218" t="str">
        <f t="shared" si="830"/>
        <v/>
      </c>
      <c r="AR105" s="218" t="str">
        <f t="shared" si="830"/>
        <v/>
      </c>
      <c r="AS105" s="218" t="str">
        <f t="shared" si="830"/>
        <v/>
      </c>
      <c r="AT105" s="218" t="str">
        <f t="shared" si="830"/>
        <v/>
      </c>
      <c r="AU105" s="218" t="str">
        <f t="shared" si="830"/>
        <v/>
      </c>
      <c r="AV105" s="218" t="str">
        <f t="shared" si="830"/>
        <v/>
      </c>
      <c r="AW105" s="218" t="str">
        <f t="shared" si="830"/>
        <v/>
      </c>
      <c r="AX105" s="218" t="str">
        <f t="shared" si="830"/>
        <v/>
      </c>
      <c r="AY105" s="218" t="str">
        <f t="shared" si="830"/>
        <v/>
      </c>
      <c r="AZ105" s="218" t="str">
        <f t="shared" si="830"/>
        <v/>
      </c>
      <c r="BA105" s="218" t="str">
        <f t="shared" si="830"/>
        <v/>
      </c>
      <c r="BB105" s="218" t="str">
        <f t="shared" si="830"/>
        <v/>
      </c>
      <c r="BC105" s="218" t="str">
        <f t="shared" si="830"/>
        <v/>
      </c>
      <c r="BD105" s="218" t="str">
        <f t="shared" si="830"/>
        <v/>
      </c>
      <c r="BE105" s="218" t="str">
        <f t="shared" si="830"/>
        <v/>
      </c>
      <c r="BF105" s="218" t="str">
        <f t="shared" si="830"/>
        <v/>
      </c>
      <c r="BG105" s="218" t="str">
        <f t="shared" si="830"/>
        <v/>
      </c>
      <c r="BH105" s="218" t="str">
        <f t="shared" si="830"/>
        <v/>
      </c>
      <c r="BI105" s="218" t="str">
        <f t="shared" si="830"/>
        <v/>
      </c>
      <c r="BJ105" s="218" t="str">
        <f t="shared" ref="BJ105:DU105" si="831">IF(SUM(BJ263,BJ420,BJ577,BJ734,BJ891)=0,"",SUM(BJ263,BJ420,BJ577,BJ734,BJ891))</f>
        <v/>
      </c>
      <c r="BK105" s="218" t="str">
        <f t="shared" si="831"/>
        <v/>
      </c>
      <c r="BL105" s="218" t="str">
        <f t="shared" si="831"/>
        <v/>
      </c>
      <c r="BM105" s="218" t="str">
        <f t="shared" si="831"/>
        <v/>
      </c>
      <c r="BN105" s="218" t="str">
        <f t="shared" si="831"/>
        <v/>
      </c>
      <c r="BO105" s="218" t="str">
        <f t="shared" si="831"/>
        <v/>
      </c>
      <c r="BP105" s="218" t="str">
        <f t="shared" si="831"/>
        <v/>
      </c>
      <c r="BQ105" s="218" t="str">
        <f t="shared" si="831"/>
        <v/>
      </c>
      <c r="BR105" s="218" t="str">
        <f t="shared" si="831"/>
        <v/>
      </c>
      <c r="BS105" s="218" t="str">
        <f t="shared" si="831"/>
        <v/>
      </c>
      <c r="BT105" s="218" t="str">
        <f t="shared" si="831"/>
        <v/>
      </c>
      <c r="BU105" s="218" t="str">
        <f t="shared" si="831"/>
        <v/>
      </c>
      <c r="BV105" s="218" t="str">
        <f t="shared" si="831"/>
        <v/>
      </c>
      <c r="BW105" s="218" t="str">
        <f t="shared" si="831"/>
        <v/>
      </c>
      <c r="BX105" s="218" t="str">
        <f t="shared" si="831"/>
        <v/>
      </c>
      <c r="BY105" s="218" t="str">
        <f t="shared" si="831"/>
        <v/>
      </c>
      <c r="BZ105" s="218" t="str">
        <f t="shared" si="831"/>
        <v/>
      </c>
      <c r="CA105" s="218" t="str">
        <f t="shared" si="831"/>
        <v/>
      </c>
      <c r="CB105" s="218" t="str">
        <f t="shared" si="831"/>
        <v/>
      </c>
      <c r="CC105" s="218" t="str">
        <f t="shared" si="831"/>
        <v/>
      </c>
      <c r="CD105" s="218" t="str">
        <f t="shared" si="831"/>
        <v/>
      </c>
      <c r="CE105" s="218" t="str">
        <f t="shared" si="831"/>
        <v/>
      </c>
      <c r="CF105" s="218" t="str">
        <f t="shared" si="831"/>
        <v/>
      </c>
      <c r="CG105" s="218" t="str">
        <f t="shared" si="831"/>
        <v/>
      </c>
      <c r="CH105" s="218" t="str">
        <f t="shared" si="831"/>
        <v/>
      </c>
      <c r="CI105" s="218" t="str">
        <f t="shared" si="831"/>
        <v/>
      </c>
      <c r="CJ105" s="218" t="str">
        <f t="shared" si="831"/>
        <v/>
      </c>
      <c r="CK105" s="218" t="str">
        <f t="shared" si="831"/>
        <v/>
      </c>
      <c r="CL105" s="218" t="str">
        <f t="shared" si="831"/>
        <v/>
      </c>
      <c r="CM105" s="218" t="str">
        <f t="shared" si="831"/>
        <v/>
      </c>
      <c r="CN105" s="218" t="str">
        <f t="shared" si="831"/>
        <v/>
      </c>
      <c r="CO105" s="218" t="str">
        <f t="shared" si="831"/>
        <v/>
      </c>
      <c r="CP105" s="218" t="str">
        <f t="shared" si="831"/>
        <v/>
      </c>
      <c r="CQ105" s="218" t="str">
        <f t="shared" si="831"/>
        <v/>
      </c>
      <c r="CR105" s="218" t="str">
        <f t="shared" si="831"/>
        <v/>
      </c>
      <c r="CS105" s="218" t="str">
        <f t="shared" si="831"/>
        <v/>
      </c>
      <c r="CT105" s="218" t="str">
        <f t="shared" si="831"/>
        <v/>
      </c>
      <c r="CU105" s="218" t="str">
        <f t="shared" si="831"/>
        <v/>
      </c>
      <c r="CV105" s="218" t="str">
        <f t="shared" si="831"/>
        <v/>
      </c>
      <c r="CW105" s="218" t="str">
        <f t="shared" si="831"/>
        <v/>
      </c>
      <c r="CX105" s="218" t="str">
        <f t="shared" si="831"/>
        <v/>
      </c>
      <c r="CY105" s="218" t="str">
        <f t="shared" si="831"/>
        <v/>
      </c>
      <c r="CZ105" s="218" t="str">
        <f t="shared" si="831"/>
        <v/>
      </c>
      <c r="DA105" s="218" t="str">
        <f t="shared" si="831"/>
        <v/>
      </c>
      <c r="DB105" s="218" t="str">
        <f t="shared" si="831"/>
        <v/>
      </c>
      <c r="DC105" s="218" t="str">
        <f t="shared" si="831"/>
        <v/>
      </c>
      <c r="DD105" s="218" t="str">
        <f t="shared" si="831"/>
        <v/>
      </c>
      <c r="DE105" s="218" t="str">
        <f t="shared" si="831"/>
        <v/>
      </c>
      <c r="DF105" s="218" t="str">
        <f t="shared" si="831"/>
        <v/>
      </c>
      <c r="DG105" s="218" t="str">
        <f t="shared" si="831"/>
        <v/>
      </c>
      <c r="DH105" s="218" t="str">
        <f t="shared" si="831"/>
        <v/>
      </c>
      <c r="DI105" s="218" t="str">
        <f t="shared" si="831"/>
        <v/>
      </c>
      <c r="DJ105" s="218" t="str">
        <f t="shared" si="831"/>
        <v/>
      </c>
      <c r="DK105" s="218" t="str">
        <f t="shared" si="831"/>
        <v/>
      </c>
      <c r="DL105" s="218" t="str">
        <f t="shared" si="831"/>
        <v/>
      </c>
      <c r="DM105" s="218" t="str">
        <f t="shared" si="831"/>
        <v/>
      </c>
      <c r="DN105" s="218" t="str">
        <f t="shared" si="831"/>
        <v/>
      </c>
      <c r="DO105" s="218" t="str">
        <f t="shared" si="831"/>
        <v/>
      </c>
      <c r="DP105" s="218" t="str">
        <f t="shared" si="831"/>
        <v/>
      </c>
      <c r="DQ105" s="218" t="str">
        <f t="shared" si="831"/>
        <v/>
      </c>
      <c r="DR105" s="218" t="str">
        <f t="shared" si="831"/>
        <v/>
      </c>
      <c r="DS105" s="218" t="str">
        <f t="shared" si="831"/>
        <v/>
      </c>
      <c r="DT105" s="218" t="str">
        <f t="shared" si="831"/>
        <v/>
      </c>
      <c r="DU105" s="218" t="str">
        <f t="shared" si="831"/>
        <v/>
      </c>
      <c r="DV105" s="218" t="str">
        <f t="shared" ref="DV105:EK105" si="832">IF(SUM(DV263,DV420,DV577,DV734,DV891)=0,"",SUM(DV263,DV420,DV577,DV734,DV891))</f>
        <v/>
      </c>
      <c r="DW105" s="218" t="str">
        <f t="shared" si="832"/>
        <v/>
      </c>
      <c r="DX105" s="218" t="str">
        <f t="shared" si="832"/>
        <v/>
      </c>
      <c r="DY105" s="218" t="str">
        <f t="shared" si="832"/>
        <v/>
      </c>
      <c r="DZ105" s="218" t="str">
        <f t="shared" si="832"/>
        <v/>
      </c>
      <c r="EA105" s="218" t="str">
        <f t="shared" si="832"/>
        <v/>
      </c>
      <c r="EB105" s="218" t="str">
        <f t="shared" si="832"/>
        <v/>
      </c>
      <c r="EC105" s="218" t="str">
        <f t="shared" si="832"/>
        <v/>
      </c>
      <c r="ED105" s="218" t="str">
        <f t="shared" si="832"/>
        <v/>
      </c>
      <c r="EE105" s="218" t="str">
        <f t="shared" si="832"/>
        <v/>
      </c>
      <c r="EF105" s="218" t="str">
        <f t="shared" si="832"/>
        <v/>
      </c>
      <c r="EG105" s="218" t="str">
        <f t="shared" si="832"/>
        <v/>
      </c>
      <c r="EH105" s="218" t="str">
        <f t="shared" si="832"/>
        <v/>
      </c>
      <c r="EI105" s="218" t="str">
        <f t="shared" si="832"/>
        <v/>
      </c>
      <c r="EJ105" s="218" t="str">
        <f t="shared" si="832"/>
        <v/>
      </c>
      <c r="EK105" s="218" t="str">
        <f t="shared" si="832"/>
        <v/>
      </c>
      <c r="EL105" s="218" t="str">
        <f t="shared" ref="EL105:FK105" si="833">IF(SUM(EL263,EL420,EL577,EL734,EL891)=0,"",SUM(EL263,EL420,EL577,EL734,EL891))</f>
        <v/>
      </c>
      <c r="EM105" s="218" t="str">
        <f t="shared" si="833"/>
        <v/>
      </c>
      <c r="EN105" s="218" t="str">
        <f t="shared" si="833"/>
        <v/>
      </c>
      <c r="EO105" s="218" t="str">
        <f t="shared" si="833"/>
        <v/>
      </c>
      <c r="EP105" s="218" t="str">
        <f t="shared" si="833"/>
        <v/>
      </c>
      <c r="EQ105" s="218" t="str">
        <f t="shared" si="833"/>
        <v/>
      </c>
      <c r="ER105" s="218" t="str">
        <f t="shared" si="833"/>
        <v/>
      </c>
      <c r="ES105" s="218" t="str">
        <f t="shared" si="833"/>
        <v/>
      </c>
      <c r="ET105" s="218" t="str">
        <f t="shared" si="833"/>
        <v/>
      </c>
      <c r="EU105" s="218" t="str">
        <f t="shared" si="833"/>
        <v/>
      </c>
      <c r="EV105" s="218" t="str">
        <f t="shared" si="833"/>
        <v/>
      </c>
      <c r="EW105" s="218" t="str">
        <f t="shared" si="833"/>
        <v/>
      </c>
      <c r="EX105" s="218" t="str">
        <f t="shared" si="833"/>
        <v/>
      </c>
      <c r="EY105" s="218" t="str">
        <f t="shared" si="833"/>
        <v/>
      </c>
      <c r="EZ105" s="218" t="str">
        <f t="shared" si="833"/>
        <v/>
      </c>
      <c r="FA105" s="218" t="str">
        <f t="shared" si="833"/>
        <v/>
      </c>
      <c r="FB105" s="218" t="str">
        <f t="shared" si="833"/>
        <v/>
      </c>
      <c r="FC105" s="218" t="str">
        <f t="shared" si="833"/>
        <v/>
      </c>
      <c r="FD105" s="218" t="str">
        <f t="shared" si="833"/>
        <v/>
      </c>
      <c r="FE105" s="218" t="str">
        <f t="shared" si="833"/>
        <v/>
      </c>
      <c r="FF105" s="218" t="str">
        <f t="shared" si="833"/>
        <v/>
      </c>
      <c r="FG105" s="218" t="str">
        <f t="shared" si="833"/>
        <v/>
      </c>
      <c r="FH105" s="218" t="str">
        <f t="shared" si="833"/>
        <v/>
      </c>
      <c r="FI105" s="218" t="str">
        <f t="shared" si="833"/>
        <v/>
      </c>
      <c r="FJ105" s="218" t="str">
        <f t="shared" si="833"/>
        <v/>
      </c>
      <c r="FK105" s="218" t="str">
        <f t="shared" si="833"/>
        <v/>
      </c>
      <c r="FL105" s="218" t="str">
        <f t="shared" ref="FL105:HN105" si="834">IF(SUM(FL263,FL420,FL577,FL734,FL891)=0,"",SUM(FL263,FL420,FL577,FL734,FL891))</f>
        <v/>
      </c>
      <c r="FM105" s="218" t="str">
        <f t="shared" si="834"/>
        <v/>
      </c>
      <c r="FN105" s="218" t="str">
        <f t="shared" si="834"/>
        <v/>
      </c>
      <c r="FO105" s="218" t="str">
        <f t="shared" si="834"/>
        <v/>
      </c>
      <c r="FP105" s="218" t="str">
        <f t="shared" si="834"/>
        <v/>
      </c>
      <c r="FQ105" s="218" t="str">
        <f t="shared" si="834"/>
        <v/>
      </c>
      <c r="FR105" s="218" t="str">
        <f t="shared" si="834"/>
        <v/>
      </c>
      <c r="FS105" s="218" t="str">
        <f t="shared" si="834"/>
        <v/>
      </c>
      <c r="FT105" s="218" t="str">
        <f t="shared" si="834"/>
        <v/>
      </c>
      <c r="FU105" s="218" t="str">
        <f t="shared" si="834"/>
        <v/>
      </c>
      <c r="FV105" s="218" t="str">
        <f t="shared" si="834"/>
        <v/>
      </c>
      <c r="FW105" s="218" t="str">
        <f t="shared" si="834"/>
        <v/>
      </c>
      <c r="FX105" s="218" t="str">
        <f t="shared" si="834"/>
        <v/>
      </c>
      <c r="FY105" s="218" t="str">
        <f t="shared" si="834"/>
        <v/>
      </c>
      <c r="FZ105" s="218" t="str">
        <f t="shared" si="834"/>
        <v/>
      </c>
      <c r="GA105" s="218" t="str">
        <f t="shared" si="834"/>
        <v/>
      </c>
      <c r="GB105" s="218" t="str">
        <f t="shared" si="834"/>
        <v/>
      </c>
      <c r="GC105" s="218" t="str">
        <f t="shared" si="834"/>
        <v/>
      </c>
      <c r="GD105" s="218" t="str">
        <f t="shared" si="834"/>
        <v/>
      </c>
      <c r="GE105" s="218" t="str">
        <f t="shared" si="834"/>
        <v/>
      </c>
      <c r="GF105" s="218" t="str">
        <f t="shared" si="834"/>
        <v/>
      </c>
      <c r="GG105" s="218" t="str">
        <f t="shared" si="834"/>
        <v/>
      </c>
      <c r="GH105" s="218" t="str">
        <f t="shared" si="834"/>
        <v/>
      </c>
      <c r="GI105" s="218" t="str">
        <f t="shared" si="834"/>
        <v/>
      </c>
      <c r="GJ105" s="218" t="str">
        <f t="shared" si="834"/>
        <v/>
      </c>
      <c r="GK105" s="218" t="str">
        <f t="shared" si="834"/>
        <v/>
      </c>
      <c r="GL105" s="218" t="str">
        <f t="shared" si="834"/>
        <v/>
      </c>
      <c r="GM105" s="218" t="str">
        <f t="shared" si="834"/>
        <v/>
      </c>
      <c r="GN105" s="218" t="str">
        <f t="shared" si="834"/>
        <v/>
      </c>
      <c r="GO105" s="218" t="str">
        <f t="shared" si="834"/>
        <v/>
      </c>
      <c r="GP105" s="218" t="str">
        <f t="shared" si="834"/>
        <v/>
      </c>
      <c r="GQ105" s="218" t="str">
        <f t="shared" si="834"/>
        <v/>
      </c>
      <c r="GR105" s="218" t="str">
        <f t="shared" si="834"/>
        <v/>
      </c>
      <c r="GS105" s="218" t="str">
        <f t="shared" si="834"/>
        <v/>
      </c>
      <c r="GT105" s="218" t="str">
        <f t="shared" si="834"/>
        <v/>
      </c>
      <c r="GU105" s="218" t="str">
        <f t="shared" si="834"/>
        <v/>
      </c>
      <c r="GV105" s="218" t="str">
        <f t="shared" si="834"/>
        <v/>
      </c>
      <c r="GW105" s="218" t="str">
        <f t="shared" si="834"/>
        <v/>
      </c>
      <c r="GX105" s="218" t="str">
        <f t="shared" si="834"/>
        <v/>
      </c>
      <c r="GY105" s="218" t="str">
        <f t="shared" si="834"/>
        <v/>
      </c>
      <c r="GZ105" s="218" t="str">
        <f t="shared" si="834"/>
        <v/>
      </c>
      <c r="HA105" s="218" t="str">
        <f t="shared" si="834"/>
        <v/>
      </c>
      <c r="HB105" s="218" t="str">
        <f t="shared" si="834"/>
        <v/>
      </c>
      <c r="HC105" s="218" t="str">
        <f t="shared" si="834"/>
        <v/>
      </c>
      <c r="HD105" s="218" t="str">
        <f t="shared" si="834"/>
        <v/>
      </c>
      <c r="HE105" s="218" t="str">
        <f t="shared" si="834"/>
        <v/>
      </c>
      <c r="HF105" s="218" t="str">
        <f t="shared" si="834"/>
        <v/>
      </c>
      <c r="HG105" s="218" t="str">
        <f t="shared" si="834"/>
        <v/>
      </c>
      <c r="HH105" s="218" t="str">
        <f t="shared" si="834"/>
        <v/>
      </c>
      <c r="HI105" s="218" t="str">
        <f t="shared" si="834"/>
        <v/>
      </c>
      <c r="HJ105" s="218" t="str">
        <f t="shared" si="834"/>
        <v/>
      </c>
      <c r="HK105" s="218" t="str">
        <f t="shared" si="834"/>
        <v/>
      </c>
      <c r="HL105" s="218" t="str">
        <f t="shared" si="834"/>
        <v/>
      </c>
      <c r="HM105" s="218" t="str">
        <f t="shared" si="834"/>
        <v/>
      </c>
      <c r="HN105" s="218" t="str">
        <f t="shared" si="834"/>
        <v/>
      </c>
      <c r="HO105" s="218" t="str">
        <f t="shared" ref="HO105:HQ105" si="835">IF(SUM(HO263,HO420,HO577,HO734,HO891)=0,"",SUM(HO263,HO420,HO577,HO734,HO891))</f>
        <v/>
      </c>
      <c r="HP105" s="218" t="str">
        <f t="shared" si="835"/>
        <v/>
      </c>
      <c r="HQ105" s="218" t="str">
        <f t="shared" si="835"/>
        <v/>
      </c>
    </row>
    <row r="106" spans="1:225" s="73" customFormat="1" ht="18" hidden="1" customHeight="1" x14ac:dyDescent="0.25">
      <c r="A106" s="223" t="str">
        <f t="shared" ref="A106:B106" si="836">IF(A264="","",A264)</f>
        <v/>
      </c>
      <c r="B106" s="173" t="str">
        <f t="shared" si="836"/>
        <v/>
      </c>
      <c r="C106" s="218">
        <f t="shared" ref="C106:C129" si="837">SUM(C264,C421,C578,C735,C892)</f>
        <v>0</v>
      </c>
      <c r="D106" s="218">
        <f t="shared" si="552"/>
        <v>0</v>
      </c>
      <c r="E106" s="219">
        <f t="shared" ref="E106:F106" si="838">IFERROR(AVERAGE(E264,E421,E578,E735,E892),"")</f>
        <v>0</v>
      </c>
      <c r="F106" s="219">
        <f t="shared" si="838"/>
        <v>0</v>
      </c>
      <c r="G106" s="176" t="str">
        <f t="shared" ref="G106:J125" si="839">IF(SUM(G264,G421,G578,G735,G892)=0,"",SUM(G264,G421,G578,G735,G892))</f>
        <v/>
      </c>
      <c r="H106" s="176" t="str">
        <f t="shared" si="839"/>
        <v/>
      </c>
      <c r="I106" s="226" t="str">
        <f t="shared" si="839"/>
        <v/>
      </c>
      <c r="J106" s="226" t="str">
        <f t="shared" si="839"/>
        <v/>
      </c>
      <c r="K106" s="227" t="str">
        <f t="shared" ref="K106:L125" si="840">IF(SUM(K264,K421,K578,K735,K892)=0,"",AVERAGE(K264,K421,K578,K735,K892))</f>
        <v/>
      </c>
      <c r="L106" s="227">
        <f t="shared" si="840"/>
        <v>1</v>
      </c>
      <c r="M106" s="226" t="str">
        <f t="shared" ref="M106:N125" si="841">IF(SUM(M264,M421,M578,M735,M892)=0,"",SUM(M264,M421,M578,M735,M892))</f>
        <v/>
      </c>
      <c r="N106" s="226" t="str">
        <f t="shared" si="841"/>
        <v/>
      </c>
      <c r="O106" s="491"/>
      <c r="P106" s="218" t="str">
        <f t="shared" ref="P106:BI106" si="842">IF(SUM(P264,P421,P578,P735,P892)=0,"",SUM(P264,P421,P578,P735,P892))</f>
        <v/>
      </c>
      <c r="Q106" s="218" t="str">
        <f t="shared" si="842"/>
        <v/>
      </c>
      <c r="R106" s="218" t="str">
        <f t="shared" si="842"/>
        <v/>
      </c>
      <c r="S106" s="218" t="str">
        <f t="shared" si="842"/>
        <v/>
      </c>
      <c r="T106" s="218" t="str">
        <f t="shared" si="842"/>
        <v/>
      </c>
      <c r="U106" s="218" t="str">
        <f t="shared" si="842"/>
        <v/>
      </c>
      <c r="V106" s="218" t="str">
        <f t="shared" si="842"/>
        <v/>
      </c>
      <c r="W106" s="218" t="str">
        <f t="shared" si="842"/>
        <v/>
      </c>
      <c r="X106" s="218" t="str">
        <f t="shared" si="842"/>
        <v/>
      </c>
      <c r="Y106" s="218" t="str">
        <f t="shared" si="842"/>
        <v/>
      </c>
      <c r="Z106" s="218" t="str">
        <f t="shared" si="842"/>
        <v/>
      </c>
      <c r="AA106" s="218" t="str">
        <f t="shared" si="842"/>
        <v/>
      </c>
      <c r="AB106" s="218" t="str">
        <f t="shared" si="842"/>
        <v/>
      </c>
      <c r="AC106" s="218" t="str">
        <f t="shared" si="842"/>
        <v/>
      </c>
      <c r="AD106" s="218" t="str">
        <f t="shared" si="842"/>
        <v/>
      </c>
      <c r="AE106" s="218" t="str">
        <f t="shared" si="842"/>
        <v/>
      </c>
      <c r="AF106" s="218" t="str">
        <f t="shared" si="842"/>
        <v/>
      </c>
      <c r="AG106" s="218" t="str">
        <f t="shared" si="842"/>
        <v/>
      </c>
      <c r="AH106" s="218" t="str">
        <f t="shared" si="842"/>
        <v/>
      </c>
      <c r="AI106" s="218" t="str">
        <f t="shared" si="842"/>
        <v/>
      </c>
      <c r="AJ106" s="218" t="str">
        <f t="shared" si="842"/>
        <v/>
      </c>
      <c r="AK106" s="218" t="str">
        <f t="shared" si="842"/>
        <v/>
      </c>
      <c r="AL106" s="218" t="str">
        <f t="shared" si="842"/>
        <v/>
      </c>
      <c r="AM106" s="218" t="str">
        <f t="shared" si="842"/>
        <v/>
      </c>
      <c r="AN106" s="218" t="str">
        <f t="shared" si="842"/>
        <v/>
      </c>
      <c r="AO106" s="218" t="str">
        <f t="shared" si="842"/>
        <v/>
      </c>
      <c r="AP106" s="218" t="str">
        <f t="shared" si="842"/>
        <v/>
      </c>
      <c r="AQ106" s="218" t="str">
        <f t="shared" si="842"/>
        <v/>
      </c>
      <c r="AR106" s="218" t="str">
        <f t="shared" si="842"/>
        <v/>
      </c>
      <c r="AS106" s="218" t="str">
        <f t="shared" si="842"/>
        <v/>
      </c>
      <c r="AT106" s="218" t="str">
        <f t="shared" si="842"/>
        <v/>
      </c>
      <c r="AU106" s="218" t="str">
        <f t="shared" si="842"/>
        <v/>
      </c>
      <c r="AV106" s="218" t="str">
        <f t="shared" si="842"/>
        <v/>
      </c>
      <c r="AW106" s="218" t="str">
        <f t="shared" si="842"/>
        <v/>
      </c>
      <c r="AX106" s="218" t="str">
        <f t="shared" si="842"/>
        <v/>
      </c>
      <c r="AY106" s="218" t="str">
        <f t="shared" si="842"/>
        <v/>
      </c>
      <c r="AZ106" s="218" t="str">
        <f t="shared" si="842"/>
        <v/>
      </c>
      <c r="BA106" s="218" t="str">
        <f t="shared" si="842"/>
        <v/>
      </c>
      <c r="BB106" s="218" t="str">
        <f t="shared" si="842"/>
        <v/>
      </c>
      <c r="BC106" s="218" t="str">
        <f t="shared" si="842"/>
        <v/>
      </c>
      <c r="BD106" s="218" t="str">
        <f t="shared" si="842"/>
        <v/>
      </c>
      <c r="BE106" s="218" t="str">
        <f t="shared" si="842"/>
        <v/>
      </c>
      <c r="BF106" s="218" t="str">
        <f t="shared" si="842"/>
        <v/>
      </c>
      <c r="BG106" s="218" t="str">
        <f t="shared" si="842"/>
        <v/>
      </c>
      <c r="BH106" s="218" t="str">
        <f t="shared" si="842"/>
        <v/>
      </c>
      <c r="BI106" s="218" t="str">
        <f t="shared" si="842"/>
        <v/>
      </c>
      <c r="BJ106" s="218" t="str">
        <f t="shared" ref="BJ106:DU106" si="843">IF(SUM(BJ264,BJ421,BJ578,BJ735,BJ892)=0,"",SUM(BJ264,BJ421,BJ578,BJ735,BJ892))</f>
        <v/>
      </c>
      <c r="BK106" s="218" t="str">
        <f t="shared" si="843"/>
        <v/>
      </c>
      <c r="BL106" s="218" t="str">
        <f t="shared" si="843"/>
        <v/>
      </c>
      <c r="BM106" s="218" t="str">
        <f t="shared" si="843"/>
        <v/>
      </c>
      <c r="BN106" s="218" t="str">
        <f t="shared" si="843"/>
        <v/>
      </c>
      <c r="BO106" s="218" t="str">
        <f t="shared" si="843"/>
        <v/>
      </c>
      <c r="BP106" s="218" t="str">
        <f t="shared" si="843"/>
        <v/>
      </c>
      <c r="BQ106" s="218" t="str">
        <f t="shared" si="843"/>
        <v/>
      </c>
      <c r="BR106" s="218" t="str">
        <f t="shared" si="843"/>
        <v/>
      </c>
      <c r="BS106" s="218" t="str">
        <f t="shared" si="843"/>
        <v/>
      </c>
      <c r="BT106" s="218" t="str">
        <f t="shared" si="843"/>
        <v/>
      </c>
      <c r="BU106" s="218" t="str">
        <f t="shared" si="843"/>
        <v/>
      </c>
      <c r="BV106" s="218" t="str">
        <f t="shared" si="843"/>
        <v/>
      </c>
      <c r="BW106" s="218" t="str">
        <f t="shared" si="843"/>
        <v/>
      </c>
      <c r="BX106" s="218" t="str">
        <f t="shared" si="843"/>
        <v/>
      </c>
      <c r="BY106" s="218" t="str">
        <f t="shared" si="843"/>
        <v/>
      </c>
      <c r="BZ106" s="218" t="str">
        <f t="shared" si="843"/>
        <v/>
      </c>
      <c r="CA106" s="218" t="str">
        <f t="shared" si="843"/>
        <v/>
      </c>
      <c r="CB106" s="218" t="str">
        <f t="shared" si="843"/>
        <v/>
      </c>
      <c r="CC106" s="218" t="str">
        <f t="shared" si="843"/>
        <v/>
      </c>
      <c r="CD106" s="218" t="str">
        <f t="shared" si="843"/>
        <v/>
      </c>
      <c r="CE106" s="218" t="str">
        <f t="shared" si="843"/>
        <v/>
      </c>
      <c r="CF106" s="218" t="str">
        <f t="shared" si="843"/>
        <v/>
      </c>
      <c r="CG106" s="218" t="str">
        <f t="shared" si="843"/>
        <v/>
      </c>
      <c r="CH106" s="218" t="str">
        <f t="shared" si="843"/>
        <v/>
      </c>
      <c r="CI106" s="218" t="str">
        <f t="shared" si="843"/>
        <v/>
      </c>
      <c r="CJ106" s="218" t="str">
        <f t="shared" si="843"/>
        <v/>
      </c>
      <c r="CK106" s="218" t="str">
        <f t="shared" si="843"/>
        <v/>
      </c>
      <c r="CL106" s="218" t="str">
        <f t="shared" si="843"/>
        <v/>
      </c>
      <c r="CM106" s="218" t="str">
        <f t="shared" si="843"/>
        <v/>
      </c>
      <c r="CN106" s="218" t="str">
        <f t="shared" si="843"/>
        <v/>
      </c>
      <c r="CO106" s="218" t="str">
        <f t="shared" si="843"/>
        <v/>
      </c>
      <c r="CP106" s="218" t="str">
        <f t="shared" si="843"/>
        <v/>
      </c>
      <c r="CQ106" s="218" t="str">
        <f t="shared" si="843"/>
        <v/>
      </c>
      <c r="CR106" s="218" t="str">
        <f t="shared" si="843"/>
        <v/>
      </c>
      <c r="CS106" s="218" t="str">
        <f t="shared" si="843"/>
        <v/>
      </c>
      <c r="CT106" s="218" t="str">
        <f t="shared" si="843"/>
        <v/>
      </c>
      <c r="CU106" s="218" t="str">
        <f t="shared" si="843"/>
        <v/>
      </c>
      <c r="CV106" s="218" t="str">
        <f t="shared" si="843"/>
        <v/>
      </c>
      <c r="CW106" s="218" t="str">
        <f t="shared" si="843"/>
        <v/>
      </c>
      <c r="CX106" s="218" t="str">
        <f t="shared" si="843"/>
        <v/>
      </c>
      <c r="CY106" s="218" t="str">
        <f t="shared" si="843"/>
        <v/>
      </c>
      <c r="CZ106" s="218" t="str">
        <f t="shared" si="843"/>
        <v/>
      </c>
      <c r="DA106" s="218" t="str">
        <f t="shared" si="843"/>
        <v/>
      </c>
      <c r="DB106" s="218" t="str">
        <f t="shared" si="843"/>
        <v/>
      </c>
      <c r="DC106" s="218" t="str">
        <f t="shared" si="843"/>
        <v/>
      </c>
      <c r="DD106" s="218" t="str">
        <f t="shared" si="843"/>
        <v/>
      </c>
      <c r="DE106" s="218" t="str">
        <f t="shared" si="843"/>
        <v/>
      </c>
      <c r="DF106" s="218" t="str">
        <f t="shared" si="843"/>
        <v/>
      </c>
      <c r="DG106" s="218" t="str">
        <f t="shared" si="843"/>
        <v/>
      </c>
      <c r="DH106" s="218" t="str">
        <f t="shared" si="843"/>
        <v/>
      </c>
      <c r="DI106" s="218" t="str">
        <f t="shared" si="843"/>
        <v/>
      </c>
      <c r="DJ106" s="218" t="str">
        <f t="shared" si="843"/>
        <v/>
      </c>
      <c r="DK106" s="218" t="str">
        <f t="shared" si="843"/>
        <v/>
      </c>
      <c r="DL106" s="218" t="str">
        <f t="shared" si="843"/>
        <v/>
      </c>
      <c r="DM106" s="218" t="str">
        <f t="shared" si="843"/>
        <v/>
      </c>
      <c r="DN106" s="218" t="str">
        <f t="shared" si="843"/>
        <v/>
      </c>
      <c r="DO106" s="218" t="str">
        <f t="shared" si="843"/>
        <v/>
      </c>
      <c r="DP106" s="218" t="str">
        <f t="shared" si="843"/>
        <v/>
      </c>
      <c r="DQ106" s="218" t="str">
        <f t="shared" si="843"/>
        <v/>
      </c>
      <c r="DR106" s="218" t="str">
        <f t="shared" si="843"/>
        <v/>
      </c>
      <c r="DS106" s="218" t="str">
        <f t="shared" si="843"/>
        <v/>
      </c>
      <c r="DT106" s="218" t="str">
        <f t="shared" si="843"/>
        <v/>
      </c>
      <c r="DU106" s="218" t="str">
        <f t="shared" si="843"/>
        <v/>
      </c>
      <c r="DV106" s="218" t="str">
        <f t="shared" ref="DV106:EK106" si="844">IF(SUM(DV264,DV421,DV578,DV735,DV892)=0,"",SUM(DV264,DV421,DV578,DV735,DV892))</f>
        <v/>
      </c>
      <c r="DW106" s="218" t="str">
        <f t="shared" si="844"/>
        <v/>
      </c>
      <c r="DX106" s="218" t="str">
        <f t="shared" si="844"/>
        <v/>
      </c>
      <c r="DY106" s="218" t="str">
        <f t="shared" si="844"/>
        <v/>
      </c>
      <c r="DZ106" s="218" t="str">
        <f t="shared" si="844"/>
        <v/>
      </c>
      <c r="EA106" s="218" t="str">
        <f t="shared" si="844"/>
        <v/>
      </c>
      <c r="EB106" s="218" t="str">
        <f t="shared" si="844"/>
        <v/>
      </c>
      <c r="EC106" s="218" t="str">
        <f t="shared" si="844"/>
        <v/>
      </c>
      <c r="ED106" s="218" t="str">
        <f t="shared" si="844"/>
        <v/>
      </c>
      <c r="EE106" s="218" t="str">
        <f t="shared" si="844"/>
        <v/>
      </c>
      <c r="EF106" s="218" t="str">
        <f t="shared" si="844"/>
        <v/>
      </c>
      <c r="EG106" s="218" t="str">
        <f t="shared" si="844"/>
        <v/>
      </c>
      <c r="EH106" s="218" t="str">
        <f t="shared" si="844"/>
        <v/>
      </c>
      <c r="EI106" s="218" t="str">
        <f t="shared" si="844"/>
        <v/>
      </c>
      <c r="EJ106" s="218" t="str">
        <f t="shared" si="844"/>
        <v/>
      </c>
      <c r="EK106" s="218" t="str">
        <f t="shared" si="844"/>
        <v/>
      </c>
      <c r="EL106" s="218" t="str">
        <f t="shared" ref="EL106:FK106" si="845">IF(SUM(EL264,EL421,EL578,EL735,EL892)=0,"",SUM(EL264,EL421,EL578,EL735,EL892))</f>
        <v/>
      </c>
      <c r="EM106" s="218" t="str">
        <f t="shared" si="845"/>
        <v/>
      </c>
      <c r="EN106" s="218" t="str">
        <f t="shared" si="845"/>
        <v/>
      </c>
      <c r="EO106" s="218" t="str">
        <f t="shared" si="845"/>
        <v/>
      </c>
      <c r="EP106" s="218" t="str">
        <f t="shared" si="845"/>
        <v/>
      </c>
      <c r="EQ106" s="218" t="str">
        <f t="shared" si="845"/>
        <v/>
      </c>
      <c r="ER106" s="218" t="str">
        <f t="shared" si="845"/>
        <v/>
      </c>
      <c r="ES106" s="218" t="str">
        <f t="shared" si="845"/>
        <v/>
      </c>
      <c r="ET106" s="218" t="str">
        <f t="shared" si="845"/>
        <v/>
      </c>
      <c r="EU106" s="218" t="str">
        <f t="shared" si="845"/>
        <v/>
      </c>
      <c r="EV106" s="218" t="str">
        <f t="shared" si="845"/>
        <v/>
      </c>
      <c r="EW106" s="218" t="str">
        <f t="shared" si="845"/>
        <v/>
      </c>
      <c r="EX106" s="218" t="str">
        <f t="shared" si="845"/>
        <v/>
      </c>
      <c r="EY106" s="218" t="str">
        <f t="shared" si="845"/>
        <v/>
      </c>
      <c r="EZ106" s="218" t="str">
        <f t="shared" si="845"/>
        <v/>
      </c>
      <c r="FA106" s="218" t="str">
        <f t="shared" si="845"/>
        <v/>
      </c>
      <c r="FB106" s="218" t="str">
        <f t="shared" si="845"/>
        <v/>
      </c>
      <c r="FC106" s="218" t="str">
        <f t="shared" si="845"/>
        <v/>
      </c>
      <c r="FD106" s="218" t="str">
        <f t="shared" si="845"/>
        <v/>
      </c>
      <c r="FE106" s="218" t="str">
        <f t="shared" si="845"/>
        <v/>
      </c>
      <c r="FF106" s="218" t="str">
        <f t="shared" si="845"/>
        <v/>
      </c>
      <c r="FG106" s="218" t="str">
        <f t="shared" si="845"/>
        <v/>
      </c>
      <c r="FH106" s="218" t="str">
        <f t="shared" si="845"/>
        <v/>
      </c>
      <c r="FI106" s="218" t="str">
        <f t="shared" si="845"/>
        <v/>
      </c>
      <c r="FJ106" s="218" t="str">
        <f t="shared" si="845"/>
        <v/>
      </c>
      <c r="FK106" s="218" t="str">
        <f t="shared" si="845"/>
        <v/>
      </c>
      <c r="FL106" s="218" t="str">
        <f t="shared" ref="FL106:HN106" si="846">IF(SUM(FL264,FL421,FL578,FL735,FL892)=0,"",SUM(FL264,FL421,FL578,FL735,FL892))</f>
        <v/>
      </c>
      <c r="FM106" s="218" t="str">
        <f t="shared" si="846"/>
        <v/>
      </c>
      <c r="FN106" s="218" t="str">
        <f t="shared" si="846"/>
        <v/>
      </c>
      <c r="FO106" s="218" t="str">
        <f t="shared" si="846"/>
        <v/>
      </c>
      <c r="FP106" s="218" t="str">
        <f t="shared" si="846"/>
        <v/>
      </c>
      <c r="FQ106" s="218" t="str">
        <f t="shared" si="846"/>
        <v/>
      </c>
      <c r="FR106" s="218" t="str">
        <f t="shared" si="846"/>
        <v/>
      </c>
      <c r="FS106" s="218" t="str">
        <f t="shared" si="846"/>
        <v/>
      </c>
      <c r="FT106" s="218" t="str">
        <f t="shared" si="846"/>
        <v/>
      </c>
      <c r="FU106" s="218" t="str">
        <f t="shared" si="846"/>
        <v/>
      </c>
      <c r="FV106" s="218" t="str">
        <f t="shared" si="846"/>
        <v/>
      </c>
      <c r="FW106" s="218" t="str">
        <f t="shared" si="846"/>
        <v/>
      </c>
      <c r="FX106" s="218" t="str">
        <f t="shared" si="846"/>
        <v/>
      </c>
      <c r="FY106" s="218" t="str">
        <f t="shared" si="846"/>
        <v/>
      </c>
      <c r="FZ106" s="218" t="str">
        <f t="shared" si="846"/>
        <v/>
      </c>
      <c r="GA106" s="218" t="str">
        <f t="shared" si="846"/>
        <v/>
      </c>
      <c r="GB106" s="218" t="str">
        <f t="shared" si="846"/>
        <v/>
      </c>
      <c r="GC106" s="218" t="str">
        <f t="shared" si="846"/>
        <v/>
      </c>
      <c r="GD106" s="218" t="str">
        <f t="shared" si="846"/>
        <v/>
      </c>
      <c r="GE106" s="218" t="str">
        <f t="shared" si="846"/>
        <v/>
      </c>
      <c r="GF106" s="218" t="str">
        <f t="shared" si="846"/>
        <v/>
      </c>
      <c r="GG106" s="218" t="str">
        <f t="shared" si="846"/>
        <v/>
      </c>
      <c r="GH106" s="218" t="str">
        <f t="shared" si="846"/>
        <v/>
      </c>
      <c r="GI106" s="218" t="str">
        <f t="shared" si="846"/>
        <v/>
      </c>
      <c r="GJ106" s="218" t="str">
        <f t="shared" si="846"/>
        <v/>
      </c>
      <c r="GK106" s="218" t="str">
        <f t="shared" si="846"/>
        <v/>
      </c>
      <c r="GL106" s="218" t="str">
        <f t="shared" si="846"/>
        <v/>
      </c>
      <c r="GM106" s="218" t="str">
        <f t="shared" si="846"/>
        <v/>
      </c>
      <c r="GN106" s="218" t="str">
        <f t="shared" si="846"/>
        <v/>
      </c>
      <c r="GO106" s="218" t="str">
        <f t="shared" si="846"/>
        <v/>
      </c>
      <c r="GP106" s="218" t="str">
        <f t="shared" si="846"/>
        <v/>
      </c>
      <c r="GQ106" s="218" t="str">
        <f t="shared" si="846"/>
        <v/>
      </c>
      <c r="GR106" s="218" t="str">
        <f t="shared" si="846"/>
        <v/>
      </c>
      <c r="GS106" s="218" t="str">
        <f t="shared" si="846"/>
        <v/>
      </c>
      <c r="GT106" s="218" t="str">
        <f t="shared" si="846"/>
        <v/>
      </c>
      <c r="GU106" s="218" t="str">
        <f t="shared" si="846"/>
        <v/>
      </c>
      <c r="GV106" s="218" t="str">
        <f t="shared" si="846"/>
        <v/>
      </c>
      <c r="GW106" s="218" t="str">
        <f t="shared" si="846"/>
        <v/>
      </c>
      <c r="GX106" s="218" t="str">
        <f t="shared" si="846"/>
        <v/>
      </c>
      <c r="GY106" s="218" t="str">
        <f t="shared" si="846"/>
        <v/>
      </c>
      <c r="GZ106" s="218" t="str">
        <f t="shared" si="846"/>
        <v/>
      </c>
      <c r="HA106" s="218" t="str">
        <f t="shared" si="846"/>
        <v/>
      </c>
      <c r="HB106" s="218" t="str">
        <f t="shared" si="846"/>
        <v/>
      </c>
      <c r="HC106" s="218" t="str">
        <f t="shared" si="846"/>
        <v/>
      </c>
      <c r="HD106" s="218" t="str">
        <f t="shared" si="846"/>
        <v/>
      </c>
      <c r="HE106" s="218" t="str">
        <f t="shared" si="846"/>
        <v/>
      </c>
      <c r="HF106" s="218" t="str">
        <f t="shared" si="846"/>
        <v/>
      </c>
      <c r="HG106" s="218" t="str">
        <f t="shared" si="846"/>
        <v/>
      </c>
      <c r="HH106" s="218" t="str">
        <f t="shared" si="846"/>
        <v/>
      </c>
      <c r="HI106" s="218" t="str">
        <f t="shared" si="846"/>
        <v/>
      </c>
      <c r="HJ106" s="218" t="str">
        <f t="shared" si="846"/>
        <v/>
      </c>
      <c r="HK106" s="218" t="str">
        <f t="shared" si="846"/>
        <v/>
      </c>
      <c r="HL106" s="218" t="str">
        <f t="shared" si="846"/>
        <v/>
      </c>
      <c r="HM106" s="218" t="str">
        <f t="shared" si="846"/>
        <v/>
      </c>
      <c r="HN106" s="218" t="str">
        <f t="shared" si="846"/>
        <v/>
      </c>
      <c r="HO106" s="218" t="str">
        <f t="shared" ref="HO106:HQ106" si="847">IF(SUM(HO264,HO421,HO578,HO735,HO892)=0,"",SUM(HO264,HO421,HO578,HO735,HO892))</f>
        <v/>
      </c>
      <c r="HP106" s="218" t="str">
        <f t="shared" si="847"/>
        <v/>
      </c>
      <c r="HQ106" s="218" t="str">
        <f t="shared" si="847"/>
        <v/>
      </c>
    </row>
    <row r="107" spans="1:225" s="73" customFormat="1" ht="18" hidden="1" customHeight="1" x14ac:dyDescent="0.25">
      <c r="A107" s="223" t="str">
        <f t="shared" ref="A107:B107" si="848">IF(A265="","",A265)</f>
        <v/>
      </c>
      <c r="B107" s="173" t="str">
        <f t="shared" si="848"/>
        <v/>
      </c>
      <c r="C107" s="218">
        <f t="shared" si="837"/>
        <v>0</v>
      </c>
      <c r="D107" s="218">
        <f t="shared" si="552"/>
        <v>0</v>
      </c>
      <c r="E107" s="219">
        <f t="shared" ref="E107:F107" si="849">IFERROR(AVERAGE(E265,E422,E579,E736,E893),"")</f>
        <v>0</v>
      </c>
      <c r="F107" s="219">
        <f t="shared" si="849"/>
        <v>0</v>
      </c>
      <c r="G107" s="176" t="str">
        <f t="shared" si="839"/>
        <v/>
      </c>
      <c r="H107" s="176" t="str">
        <f t="shared" si="839"/>
        <v/>
      </c>
      <c r="I107" s="226" t="str">
        <f t="shared" si="839"/>
        <v/>
      </c>
      <c r="J107" s="226" t="str">
        <f t="shared" si="839"/>
        <v/>
      </c>
      <c r="K107" s="227" t="str">
        <f t="shared" si="840"/>
        <v/>
      </c>
      <c r="L107" s="227">
        <f t="shared" si="840"/>
        <v>1</v>
      </c>
      <c r="M107" s="226" t="str">
        <f t="shared" si="841"/>
        <v/>
      </c>
      <c r="N107" s="226" t="str">
        <f t="shared" si="841"/>
        <v/>
      </c>
      <c r="O107" s="491"/>
      <c r="P107" s="218" t="str">
        <f t="shared" ref="P107:BI107" si="850">IF(SUM(P265,P422,P579,P736,P893)=0,"",SUM(P265,P422,P579,P736,P893))</f>
        <v/>
      </c>
      <c r="Q107" s="218" t="str">
        <f t="shared" si="850"/>
        <v/>
      </c>
      <c r="R107" s="218" t="str">
        <f t="shared" si="850"/>
        <v/>
      </c>
      <c r="S107" s="218" t="str">
        <f t="shared" si="850"/>
        <v/>
      </c>
      <c r="T107" s="218" t="str">
        <f t="shared" si="850"/>
        <v/>
      </c>
      <c r="U107" s="218" t="str">
        <f t="shared" si="850"/>
        <v/>
      </c>
      <c r="V107" s="218" t="str">
        <f t="shared" si="850"/>
        <v/>
      </c>
      <c r="W107" s="218" t="str">
        <f t="shared" si="850"/>
        <v/>
      </c>
      <c r="X107" s="218" t="str">
        <f t="shared" si="850"/>
        <v/>
      </c>
      <c r="Y107" s="218" t="str">
        <f t="shared" si="850"/>
        <v/>
      </c>
      <c r="Z107" s="218" t="str">
        <f t="shared" si="850"/>
        <v/>
      </c>
      <c r="AA107" s="218" t="str">
        <f t="shared" si="850"/>
        <v/>
      </c>
      <c r="AB107" s="218" t="str">
        <f t="shared" si="850"/>
        <v/>
      </c>
      <c r="AC107" s="218" t="str">
        <f t="shared" si="850"/>
        <v/>
      </c>
      <c r="AD107" s="218" t="str">
        <f t="shared" si="850"/>
        <v/>
      </c>
      <c r="AE107" s="218" t="str">
        <f t="shared" si="850"/>
        <v/>
      </c>
      <c r="AF107" s="218" t="str">
        <f t="shared" si="850"/>
        <v/>
      </c>
      <c r="AG107" s="218" t="str">
        <f t="shared" si="850"/>
        <v/>
      </c>
      <c r="AH107" s="218" t="str">
        <f t="shared" si="850"/>
        <v/>
      </c>
      <c r="AI107" s="218" t="str">
        <f t="shared" si="850"/>
        <v/>
      </c>
      <c r="AJ107" s="218" t="str">
        <f t="shared" si="850"/>
        <v/>
      </c>
      <c r="AK107" s="218" t="str">
        <f t="shared" si="850"/>
        <v/>
      </c>
      <c r="AL107" s="218" t="str">
        <f t="shared" si="850"/>
        <v/>
      </c>
      <c r="AM107" s="218" t="str">
        <f t="shared" si="850"/>
        <v/>
      </c>
      <c r="AN107" s="218" t="str">
        <f t="shared" si="850"/>
        <v/>
      </c>
      <c r="AO107" s="218" t="str">
        <f t="shared" si="850"/>
        <v/>
      </c>
      <c r="AP107" s="218" t="str">
        <f t="shared" si="850"/>
        <v/>
      </c>
      <c r="AQ107" s="218" t="str">
        <f t="shared" si="850"/>
        <v/>
      </c>
      <c r="AR107" s="218" t="str">
        <f t="shared" si="850"/>
        <v/>
      </c>
      <c r="AS107" s="218" t="str">
        <f t="shared" si="850"/>
        <v/>
      </c>
      <c r="AT107" s="218" t="str">
        <f t="shared" si="850"/>
        <v/>
      </c>
      <c r="AU107" s="218" t="str">
        <f t="shared" si="850"/>
        <v/>
      </c>
      <c r="AV107" s="218" t="str">
        <f t="shared" si="850"/>
        <v/>
      </c>
      <c r="AW107" s="218" t="str">
        <f t="shared" si="850"/>
        <v/>
      </c>
      <c r="AX107" s="218" t="str">
        <f t="shared" si="850"/>
        <v/>
      </c>
      <c r="AY107" s="218" t="str">
        <f t="shared" si="850"/>
        <v/>
      </c>
      <c r="AZ107" s="218" t="str">
        <f t="shared" si="850"/>
        <v/>
      </c>
      <c r="BA107" s="218" t="str">
        <f t="shared" si="850"/>
        <v/>
      </c>
      <c r="BB107" s="218" t="str">
        <f t="shared" si="850"/>
        <v/>
      </c>
      <c r="BC107" s="218" t="str">
        <f t="shared" si="850"/>
        <v/>
      </c>
      <c r="BD107" s="218" t="str">
        <f t="shared" si="850"/>
        <v/>
      </c>
      <c r="BE107" s="218" t="str">
        <f t="shared" si="850"/>
        <v/>
      </c>
      <c r="BF107" s="218" t="str">
        <f t="shared" si="850"/>
        <v/>
      </c>
      <c r="BG107" s="218" t="str">
        <f t="shared" si="850"/>
        <v/>
      </c>
      <c r="BH107" s="218" t="str">
        <f t="shared" si="850"/>
        <v/>
      </c>
      <c r="BI107" s="218" t="str">
        <f t="shared" si="850"/>
        <v/>
      </c>
      <c r="BJ107" s="218" t="str">
        <f t="shared" ref="BJ107:DU107" si="851">IF(SUM(BJ265,BJ422,BJ579,BJ736,BJ893)=0,"",SUM(BJ265,BJ422,BJ579,BJ736,BJ893))</f>
        <v/>
      </c>
      <c r="BK107" s="218" t="str">
        <f t="shared" si="851"/>
        <v/>
      </c>
      <c r="BL107" s="218" t="str">
        <f t="shared" si="851"/>
        <v/>
      </c>
      <c r="BM107" s="218" t="str">
        <f t="shared" si="851"/>
        <v/>
      </c>
      <c r="BN107" s="218" t="str">
        <f t="shared" si="851"/>
        <v/>
      </c>
      <c r="BO107" s="218" t="str">
        <f t="shared" si="851"/>
        <v/>
      </c>
      <c r="BP107" s="218" t="str">
        <f t="shared" si="851"/>
        <v/>
      </c>
      <c r="BQ107" s="218" t="str">
        <f t="shared" si="851"/>
        <v/>
      </c>
      <c r="BR107" s="218" t="str">
        <f t="shared" si="851"/>
        <v/>
      </c>
      <c r="BS107" s="218" t="str">
        <f t="shared" si="851"/>
        <v/>
      </c>
      <c r="BT107" s="218" t="str">
        <f t="shared" si="851"/>
        <v/>
      </c>
      <c r="BU107" s="218" t="str">
        <f t="shared" si="851"/>
        <v/>
      </c>
      <c r="BV107" s="218" t="str">
        <f t="shared" si="851"/>
        <v/>
      </c>
      <c r="BW107" s="218" t="str">
        <f t="shared" si="851"/>
        <v/>
      </c>
      <c r="BX107" s="218" t="str">
        <f t="shared" si="851"/>
        <v/>
      </c>
      <c r="BY107" s="218" t="str">
        <f t="shared" si="851"/>
        <v/>
      </c>
      <c r="BZ107" s="218" t="str">
        <f t="shared" si="851"/>
        <v/>
      </c>
      <c r="CA107" s="218" t="str">
        <f t="shared" si="851"/>
        <v/>
      </c>
      <c r="CB107" s="218" t="str">
        <f t="shared" si="851"/>
        <v/>
      </c>
      <c r="CC107" s="218" t="str">
        <f t="shared" si="851"/>
        <v/>
      </c>
      <c r="CD107" s="218" t="str">
        <f t="shared" si="851"/>
        <v/>
      </c>
      <c r="CE107" s="218" t="str">
        <f t="shared" si="851"/>
        <v/>
      </c>
      <c r="CF107" s="218" t="str">
        <f t="shared" si="851"/>
        <v/>
      </c>
      <c r="CG107" s="218" t="str">
        <f t="shared" si="851"/>
        <v/>
      </c>
      <c r="CH107" s="218" t="str">
        <f t="shared" si="851"/>
        <v/>
      </c>
      <c r="CI107" s="218" t="str">
        <f t="shared" si="851"/>
        <v/>
      </c>
      <c r="CJ107" s="218" t="str">
        <f t="shared" si="851"/>
        <v/>
      </c>
      <c r="CK107" s="218" t="str">
        <f t="shared" si="851"/>
        <v/>
      </c>
      <c r="CL107" s="218" t="str">
        <f t="shared" si="851"/>
        <v/>
      </c>
      <c r="CM107" s="218" t="str">
        <f t="shared" si="851"/>
        <v/>
      </c>
      <c r="CN107" s="218" t="str">
        <f t="shared" si="851"/>
        <v/>
      </c>
      <c r="CO107" s="218" t="str">
        <f t="shared" si="851"/>
        <v/>
      </c>
      <c r="CP107" s="218" t="str">
        <f t="shared" si="851"/>
        <v/>
      </c>
      <c r="CQ107" s="218" t="str">
        <f t="shared" si="851"/>
        <v/>
      </c>
      <c r="CR107" s="218" t="str">
        <f t="shared" si="851"/>
        <v/>
      </c>
      <c r="CS107" s="218" t="str">
        <f t="shared" si="851"/>
        <v/>
      </c>
      <c r="CT107" s="218" t="str">
        <f t="shared" si="851"/>
        <v/>
      </c>
      <c r="CU107" s="218" t="str">
        <f t="shared" si="851"/>
        <v/>
      </c>
      <c r="CV107" s="218" t="str">
        <f t="shared" si="851"/>
        <v/>
      </c>
      <c r="CW107" s="218" t="str">
        <f t="shared" si="851"/>
        <v/>
      </c>
      <c r="CX107" s="218" t="str">
        <f t="shared" si="851"/>
        <v/>
      </c>
      <c r="CY107" s="218" t="str">
        <f t="shared" si="851"/>
        <v/>
      </c>
      <c r="CZ107" s="218" t="str">
        <f t="shared" si="851"/>
        <v/>
      </c>
      <c r="DA107" s="218" t="str">
        <f t="shared" si="851"/>
        <v/>
      </c>
      <c r="DB107" s="218" t="str">
        <f t="shared" si="851"/>
        <v/>
      </c>
      <c r="DC107" s="218" t="str">
        <f t="shared" si="851"/>
        <v/>
      </c>
      <c r="DD107" s="218" t="str">
        <f t="shared" si="851"/>
        <v/>
      </c>
      <c r="DE107" s="218" t="str">
        <f t="shared" si="851"/>
        <v/>
      </c>
      <c r="DF107" s="218" t="str">
        <f t="shared" si="851"/>
        <v/>
      </c>
      <c r="DG107" s="218" t="str">
        <f t="shared" si="851"/>
        <v/>
      </c>
      <c r="DH107" s="218" t="str">
        <f t="shared" si="851"/>
        <v/>
      </c>
      <c r="DI107" s="218" t="str">
        <f t="shared" si="851"/>
        <v/>
      </c>
      <c r="DJ107" s="218" t="str">
        <f t="shared" si="851"/>
        <v/>
      </c>
      <c r="DK107" s="218" t="str">
        <f t="shared" si="851"/>
        <v/>
      </c>
      <c r="DL107" s="218" t="str">
        <f t="shared" si="851"/>
        <v/>
      </c>
      <c r="DM107" s="218" t="str">
        <f t="shared" si="851"/>
        <v/>
      </c>
      <c r="DN107" s="218" t="str">
        <f t="shared" si="851"/>
        <v/>
      </c>
      <c r="DO107" s="218" t="str">
        <f t="shared" si="851"/>
        <v/>
      </c>
      <c r="DP107" s="218" t="str">
        <f t="shared" si="851"/>
        <v/>
      </c>
      <c r="DQ107" s="218" t="str">
        <f t="shared" si="851"/>
        <v/>
      </c>
      <c r="DR107" s="218" t="str">
        <f t="shared" si="851"/>
        <v/>
      </c>
      <c r="DS107" s="218" t="str">
        <f t="shared" si="851"/>
        <v/>
      </c>
      <c r="DT107" s="218" t="str">
        <f t="shared" si="851"/>
        <v/>
      </c>
      <c r="DU107" s="218" t="str">
        <f t="shared" si="851"/>
        <v/>
      </c>
      <c r="DV107" s="218" t="str">
        <f t="shared" ref="DV107:EK107" si="852">IF(SUM(DV265,DV422,DV579,DV736,DV893)=0,"",SUM(DV265,DV422,DV579,DV736,DV893))</f>
        <v/>
      </c>
      <c r="DW107" s="218" t="str">
        <f t="shared" si="852"/>
        <v/>
      </c>
      <c r="DX107" s="218" t="str">
        <f t="shared" si="852"/>
        <v/>
      </c>
      <c r="DY107" s="218" t="str">
        <f t="shared" si="852"/>
        <v/>
      </c>
      <c r="DZ107" s="218" t="str">
        <f t="shared" si="852"/>
        <v/>
      </c>
      <c r="EA107" s="218" t="str">
        <f t="shared" si="852"/>
        <v/>
      </c>
      <c r="EB107" s="218" t="str">
        <f t="shared" si="852"/>
        <v/>
      </c>
      <c r="EC107" s="218" t="str">
        <f t="shared" si="852"/>
        <v/>
      </c>
      <c r="ED107" s="218" t="str">
        <f t="shared" si="852"/>
        <v/>
      </c>
      <c r="EE107" s="218" t="str">
        <f t="shared" si="852"/>
        <v/>
      </c>
      <c r="EF107" s="218" t="str">
        <f t="shared" si="852"/>
        <v/>
      </c>
      <c r="EG107" s="218" t="str">
        <f t="shared" si="852"/>
        <v/>
      </c>
      <c r="EH107" s="218" t="str">
        <f t="shared" si="852"/>
        <v/>
      </c>
      <c r="EI107" s="218" t="str">
        <f t="shared" si="852"/>
        <v/>
      </c>
      <c r="EJ107" s="218" t="str">
        <f t="shared" si="852"/>
        <v/>
      </c>
      <c r="EK107" s="218" t="str">
        <f t="shared" si="852"/>
        <v/>
      </c>
      <c r="EL107" s="218" t="str">
        <f t="shared" ref="EL107:FK107" si="853">IF(SUM(EL265,EL422,EL579,EL736,EL893)=0,"",SUM(EL265,EL422,EL579,EL736,EL893))</f>
        <v/>
      </c>
      <c r="EM107" s="218" t="str">
        <f t="shared" si="853"/>
        <v/>
      </c>
      <c r="EN107" s="218" t="str">
        <f t="shared" si="853"/>
        <v/>
      </c>
      <c r="EO107" s="218" t="str">
        <f t="shared" si="853"/>
        <v/>
      </c>
      <c r="EP107" s="218" t="str">
        <f t="shared" si="853"/>
        <v/>
      </c>
      <c r="EQ107" s="218" t="str">
        <f t="shared" si="853"/>
        <v/>
      </c>
      <c r="ER107" s="218" t="str">
        <f t="shared" si="853"/>
        <v/>
      </c>
      <c r="ES107" s="218" t="str">
        <f t="shared" si="853"/>
        <v/>
      </c>
      <c r="ET107" s="218" t="str">
        <f t="shared" si="853"/>
        <v/>
      </c>
      <c r="EU107" s="218" t="str">
        <f t="shared" si="853"/>
        <v/>
      </c>
      <c r="EV107" s="218" t="str">
        <f t="shared" si="853"/>
        <v/>
      </c>
      <c r="EW107" s="218" t="str">
        <f t="shared" si="853"/>
        <v/>
      </c>
      <c r="EX107" s="218" t="str">
        <f t="shared" si="853"/>
        <v/>
      </c>
      <c r="EY107" s="218" t="str">
        <f t="shared" si="853"/>
        <v/>
      </c>
      <c r="EZ107" s="218" t="str">
        <f t="shared" si="853"/>
        <v/>
      </c>
      <c r="FA107" s="218" t="str">
        <f t="shared" si="853"/>
        <v/>
      </c>
      <c r="FB107" s="218" t="str">
        <f t="shared" si="853"/>
        <v/>
      </c>
      <c r="FC107" s="218" t="str">
        <f t="shared" si="853"/>
        <v/>
      </c>
      <c r="FD107" s="218" t="str">
        <f t="shared" si="853"/>
        <v/>
      </c>
      <c r="FE107" s="218" t="str">
        <f t="shared" si="853"/>
        <v/>
      </c>
      <c r="FF107" s="218" t="str">
        <f t="shared" si="853"/>
        <v/>
      </c>
      <c r="FG107" s="218" t="str">
        <f t="shared" si="853"/>
        <v/>
      </c>
      <c r="FH107" s="218" t="str">
        <f t="shared" si="853"/>
        <v/>
      </c>
      <c r="FI107" s="218" t="str">
        <f t="shared" si="853"/>
        <v/>
      </c>
      <c r="FJ107" s="218" t="str">
        <f t="shared" si="853"/>
        <v/>
      </c>
      <c r="FK107" s="218" t="str">
        <f t="shared" si="853"/>
        <v/>
      </c>
      <c r="FL107" s="218" t="str">
        <f t="shared" ref="FL107:HN107" si="854">IF(SUM(FL265,FL422,FL579,FL736,FL893)=0,"",SUM(FL265,FL422,FL579,FL736,FL893))</f>
        <v/>
      </c>
      <c r="FM107" s="218" t="str">
        <f t="shared" si="854"/>
        <v/>
      </c>
      <c r="FN107" s="218" t="str">
        <f t="shared" si="854"/>
        <v/>
      </c>
      <c r="FO107" s="218" t="str">
        <f t="shared" si="854"/>
        <v/>
      </c>
      <c r="FP107" s="218" t="str">
        <f t="shared" si="854"/>
        <v/>
      </c>
      <c r="FQ107" s="218" t="str">
        <f t="shared" si="854"/>
        <v/>
      </c>
      <c r="FR107" s="218" t="str">
        <f t="shared" si="854"/>
        <v/>
      </c>
      <c r="FS107" s="218" t="str">
        <f t="shared" si="854"/>
        <v/>
      </c>
      <c r="FT107" s="218" t="str">
        <f t="shared" si="854"/>
        <v/>
      </c>
      <c r="FU107" s="218" t="str">
        <f t="shared" si="854"/>
        <v/>
      </c>
      <c r="FV107" s="218" t="str">
        <f t="shared" si="854"/>
        <v/>
      </c>
      <c r="FW107" s="218" t="str">
        <f t="shared" si="854"/>
        <v/>
      </c>
      <c r="FX107" s="218" t="str">
        <f t="shared" si="854"/>
        <v/>
      </c>
      <c r="FY107" s="218" t="str">
        <f t="shared" si="854"/>
        <v/>
      </c>
      <c r="FZ107" s="218" t="str">
        <f t="shared" si="854"/>
        <v/>
      </c>
      <c r="GA107" s="218" t="str">
        <f t="shared" si="854"/>
        <v/>
      </c>
      <c r="GB107" s="218" t="str">
        <f t="shared" si="854"/>
        <v/>
      </c>
      <c r="GC107" s="218" t="str">
        <f t="shared" si="854"/>
        <v/>
      </c>
      <c r="GD107" s="218" t="str">
        <f t="shared" si="854"/>
        <v/>
      </c>
      <c r="GE107" s="218" t="str">
        <f t="shared" si="854"/>
        <v/>
      </c>
      <c r="GF107" s="218" t="str">
        <f t="shared" si="854"/>
        <v/>
      </c>
      <c r="GG107" s="218" t="str">
        <f t="shared" si="854"/>
        <v/>
      </c>
      <c r="GH107" s="218" t="str">
        <f t="shared" si="854"/>
        <v/>
      </c>
      <c r="GI107" s="218" t="str">
        <f t="shared" si="854"/>
        <v/>
      </c>
      <c r="GJ107" s="218" t="str">
        <f t="shared" si="854"/>
        <v/>
      </c>
      <c r="GK107" s="218" t="str">
        <f t="shared" si="854"/>
        <v/>
      </c>
      <c r="GL107" s="218" t="str">
        <f t="shared" si="854"/>
        <v/>
      </c>
      <c r="GM107" s="218" t="str">
        <f t="shared" si="854"/>
        <v/>
      </c>
      <c r="GN107" s="218" t="str">
        <f t="shared" si="854"/>
        <v/>
      </c>
      <c r="GO107" s="218" t="str">
        <f t="shared" si="854"/>
        <v/>
      </c>
      <c r="GP107" s="218" t="str">
        <f t="shared" si="854"/>
        <v/>
      </c>
      <c r="GQ107" s="218" t="str">
        <f t="shared" si="854"/>
        <v/>
      </c>
      <c r="GR107" s="218" t="str">
        <f t="shared" si="854"/>
        <v/>
      </c>
      <c r="GS107" s="218" t="str">
        <f t="shared" si="854"/>
        <v/>
      </c>
      <c r="GT107" s="218" t="str">
        <f t="shared" si="854"/>
        <v/>
      </c>
      <c r="GU107" s="218" t="str">
        <f t="shared" si="854"/>
        <v/>
      </c>
      <c r="GV107" s="218" t="str">
        <f t="shared" si="854"/>
        <v/>
      </c>
      <c r="GW107" s="218" t="str">
        <f t="shared" si="854"/>
        <v/>
      </c>
      <c r="GX107" s="218" t="str">
        <f t="shared" si="854"/>
        <v/>
      </c>
      <c r="GY107" s="218" t="str">
        <f t="shared" si="854"/>
        <v/>
      </c>
      <c r="GZ107" s="218" t="str">
        <f t="shared" si="854"/>
        <v/>
      </c>
      <c r="HA107" s="218" t="str">
        <f t="shared" si="854"/>
        <v/>
      </c>
      <c r="HB107" s="218" t="str">
        <f t="shared" si="854"/>
        <v/>
      </c>
      <c r="HC107" s="218" t="str">
        <f t="shared" si="854"/>
        <v/>
      </c>
      <c r="HD107" s="218" t="str">
        <f t="shared" si="854"/>
        <v/>
      </c>
      <c r="HE107" s="218" t="str">
        <f t="shared" si="854"/>
        <v/>
      </c>
      <c r="HF107" s="218" t="str">
        <f t="shared" si="854"/>
        <v/>
      </c>
      <c r="HG107" s="218" t="str">
        <f t="shared" si="854"/>
        <v/>
      </c>
      <c r="HH107" s="218" t="str">
        <f t="shared" si="854"/>
        <v/>
      </c>
      <c r="HI107" s="218" t="str">
        <f t="shared" si="854"/>
        <v/>
      </c>
      <c r="HJ107" s="218" t="str">
        <f t="shared" si="854"/>
        <v/>
      </c>
      <c r="HK107" s="218" t="str">
        <f t="shared" si="854"/>
        <v/>
      </c>
      <c r="HL107" s="218" t="str">
        <f t="shared" si="854"/>
        <v/>
      </c>
      <c r="HM107" s="218" t="str">
        <f t="shared" si="854"/>
        <v/>
      </c>
      <c r="HN107" s="218" t="str">
        <f t="shared" si="854"/>
        <v/>
      </c>
      <c r="HO107" s="218" t="str">
        <f t="shared" ref="HO107:HQ107" si="855">IF(SUM(HO265,HO422,HO579,HO736,HO893)=0,"",SUM(HO265,HO422,HO579,HO736,HO893))</f>
        <v/>
      </c>
      <c r="HP107" s="218" t="str">
        <f t="shared" si="855"/>
        <v/>
      </c>
      <c r="HQ107" s="218" t="str">
        <f t="shared" si="855"/>
        <v/>
      </c>
    </row>
    <row r="108" spans="1:225" s="73" customFormat="1" ht="18" hidden="1" customHeight="1" x14ac:dyDescent="0.25">
      <c r="A108" s="223" t="str">
        <f t="shared" ref="A108:B108" si="856">IF(A266="","",A266)</f>
        <v/>
      </c>
      <c r="B108" s="173" t="str">
        <f t="shared" si="856"/>
        <v/>
      </c>
      <c r="C108" s="218">
        <f t="shared" si="837"/>
        <v>0</v>
      </c>
      <c r="D108" s="218">
        <f t="shared" si="552"/>
        <v>0</v>
      </c>
      <c r="E108" s="219">
        <f t="shared" ref="E108:F108" si="857">IFERROR(AVERAGE(E266,E423,E580,E737,E894),"")</f>
        <v>0</v>
      </c>
      <c r="F108" s="219">
        <f t="shared" si="857"/>
        <v>0</v>
      </c>
      <c r="G108" s="176" t="str">
        <f t="shared" si="839"/>
        <v/>
      </c>
      <c r="H108" s="176" t="str">
        <f t="shared" si="839"/>
        <v/>
      </c>
      <c r="I108" s="226" t="str">
        <f t="shared" si="839"/>
        <v/>
      </c>
      <c r="J108" s="226" t="str">
        <f t="shared" si="839"/>
        <v/>
      </c>
      <c r="K108" s="227" t="str">
        <f t="shared" si="840"/>
        <v/>
      </c>
      <c r="L108" s="227">
        <f t="shared" si="840"/>
        <v>1</v>
      </c>
      <c r="M108" s="226" t="str">
        <f t="shared" si="841"/>
        <v/>
      </c>
      <c r="N108" s="226" t="str">
        <f t="shared" si="841"/>
        <v/>
      </c>
      <c r="O108" s="491"/>
      <c r="P108" s="218" t="str">
        <f t="shared" ref="P108:BI108" si="858">IF(SUM(P266,P423,P580,P737,P894)=0,"",SUM(P266,P423,P580,P737,P894))</f>
        <v/>
      </c>
      <c r="Q108" s="218" t="str">
        <f t="shared" si="858"/>
        <v/>
      </c>
      <c r="R108" s="218" t="str">
        <f t="shared" si="858"/>
        <v/>
      </c>
      <c r="S108" s="218" t="str">
        <f t="shared" si="858"/>
        <v/>
      </c>
      <c r="T108" s="218" t="str">
        <f t="shared" si="858"/>
        <v/>
      </c>
      <c r="U108" s="218" t="str">
        <f t="shared" si="858"/>
        <v/>
      </c>
      <c r="V108" s="218" t="str">
        <f t="shared" si="858"/>
        <v/>
      </c>
      <c r="W108" s="218" t="str">
        <f t="shared" si="858"/>
        <v/>
      </c>
      <c r="X108" s="218" t="str">
        <f t="shared" si="858"/>
        <v/>
      </c>
      <c r="Y108" s="218" t="str">
        <f t="shared" si="858"/>
        <v/>
      </c>
      <c r="Z108" s="218" t="str">
        <f t="shared" si="858"/>
        <v/>
      </c>
      <c r="AA108" s="218" t="str">
        <f t="shared" si="858"/>
        <v/>
      </c>
      <c r="AB108" s="218" t="str">
        <f t="shared" si="858"/>
        <v/>
      </c>
      <c r="AC108" s="218" t="str">
        <f t="shared" si="858"/>
        <v/>
      </c>
      <c r="AD108" s="218" t="str">
        <f t="shared" si="858"/>
        <v/>
      </c>
      <c r="AE108" s="218" t="str">
        <f t="shared" si="858"/>
        <v/>
      </c>
      <c r="AF108" s="218" t="str">
        <f t="shared" si="858"/>
        <v/>
      </c>
      <c r="AG108" s="218" t="str">
        <f t="shared" si="858"/>
        <v/>
      </c>
      <c r="AH108" s="218" t="str">
        <f t="shared" si="858"/>
        <v/>
      </c>
      <c r="AI108" s="218" t="str">
        <f t="shared" si="858"/>
        <v/>
      </c>
      <c r="AJ108" s="218" t="str">
        <f t="shared" si="858"/>
        <v/>
      </c>
      <c r="AK108" s="218" t="str">
        <f t="shared" si="858"/>
        <v/>
      </c>
      <c r="AL108" s="218" t="str">
        <f t="shared" si="858"/>
        <v/>
      </c>
      <c r="AM108" s="218" t="str">
        <f t="shared" si="858"/>
        <v/>
      </c>
      <c r="AN108" s="218" t="str">
        <f t="shared" si="858"/>
        <v/>
      </c>
      <c r="AO108" s="218" t="str">
        <f t="shared" si="858"/>
        <v/>
      </c>
      <c r="AP108" s="218" t="str">
        <f t="shared" si="858"/>
        <v/>
      </c>
      <c r="AQ108" s="218" t="str">
        <f t="shared" si="858"/>
        <v/>
      </c>
      <c r="AR108" s="218" t="str">
        <f t="shared" si="858"/>
        <v/>
      </c>
      <c r="AS108" s="218" t="str">
        <f t="shared" si="858"/>
        <v/>
      </c>
      <c r="AT108" s="218" t="str">
        <f t="shared" si="858"/>
        <v/>
      </c>
      <c r="AU108" s="218" t="str">
        <f t="shared" si="858"/>
        <v/>
      </c>
      <c r="AV108" s="218" t="str">
        <f t="shared" si="858"/>
        <v/>
      </c>
      <c r="AW108" s="218" t="str">
        <f t="shared" si="858"/>
        <v/>
      </c>
      <c r="AX108" s="218" t="str">
        <f t="shared" si="858"/>
        <v/>
      </c>
      <c r="AY108" s="218" t="str">
        <f t="shared" si="858"/>
        <v/>
      </c>
      <c r="AZ108" s="218" t="str">
        <f t="shared" si="858"/>
        <v/>
      </c>
      <c r="BA108" s="218" t="str">
        <f t="shared" si="858"/>
        <v/>
      </c>
      <c r="BB108" s="218" t="str">
        <f t="shared" si="858"/>
        <v/>
      </c>
      <c r="BC108" s="218" t="str">
        <f t="shared" si="858"/>
        <v/>
      </c>
      <c r="BD108" s="218" t="str">
        <f t="shared" si="858"/>
        <v/>
      </c>
      <c r="BE108" s="218" t="str">
        <f t="shared" si="858"/>
        <v/>
      </c>
      <c r="BF108" s="218" t="str">
        <f t="shared" si="858"/>
        <v/>
      </c>
      <c r="BG108" s="218" t="str">
        <f t="shared" si="858"/>
        <v/>
      </c>
      <c r="BH108" s="218" t="str">
        <f t="shared" si="858"/>
        <v/>
      </c>
      <c r="BI108" s="218" t="str">
        <f t="shared" si="858"/>
        <v/>
      </c>
      <c r="BJ108" s="218" t="str">
        <f t="shared" ref="BJ108:DU108" si="859">IF(SUM(BJ266,BJ423,BJ580,BJ737,BJ894)=0,"",SUM(BJ266,BJ423,BJ580,BJ737,BJ894))</f>
        <v/>
      </c>
      <c r="BK108" s="218" t="str">
        <f t="shared" si="859"/>
        <v/>
      </c>
      <c r="BL108" s="218" t="str">
        <f t="shared" si="859"/>
        <v/>
      </c>
      <c r="BM108" s="218" t="str">
        <f t="shared" si="859"/>
        <v/>
      </c>
      <c r="BN108" s="218" t="str">
        <f t="shared" si="859"/>
        <v/>
      </c>
      <c r="BO108" s="218" t="str">
        <f t="shared" si="859"/>
        <v/>
      </c>
      <c r="BP108" s="218" t="str">
        <f t="shared" si="859"/>
        <v/>
      </c>
      <c r="BQ108" s="218" t="str">
        <f t="shared" si="859"/>
        <v/>
      </c>
      <c r="BR108" s="218" t="str">
        <f t="shared" si="859"/>
        <v/>
      </c>
      <c r="BS108" s="218" t="str">
        <f t="shared" si="859"/>
        <v/>
      </c>
      <c r="BT108" s="218" t="str">
        <f t="shared" si="859"/>
        <v/>
      </c>
      <c r="BU108" s="218" t="str">
        <f t="shared" si="859"/>
        <v/>
      </c>
      <c r="BV108" s="218" t="str">
        <f t="shared" si="859"/>
        <v/>
      </c>
      <c r="BW108" s="218" t="str">
        <f t="shared" si="859"/>
        <v/>
      </c>
      <c r="BX108" s="218" t="str">
        <f t="shared" si="859"/>
        <v/>
      </c>
      <c r="BY108" s="218" t="str">
        <f t="shared" si="859"/>
        <v/>
      </c>
      <c r="BZ108" s="218" t="str">
        <f t="shared" si="859"/>
        <v/>
      </c>
      <c r="CA108" s="218" t="str">
        <f t="shared" si="859"/>
        <v/>
      </c>
      <c r="CB108" s="218" t="str">
        <f t="shared" si="859"/>
        <v/>
      </c>
      <c r="CC108" s="218" t="str">
        <f t="shared" si="859"/>
        <v/>
      </c>
      <c r="CD108" s="218" t="str">
        <f t="shared" si="859"/>
        <v/>
      </c>
      <c r="CE108" s="218" t="str">
        <f t="shared" si="859"/>
        <v/>
      </c>
      <c r="CF108" s="218" t="str">
        <f t="shared" si="859"/>
        <v/>
      </c>
      <c r="CG108" s="218" t="str">
        <f t="shared" si="859"/>
        <v/>
      </c>
      <c r="CH108" s="218" t="str">
        <f t="shared" si="859"/>
        <v/>
      </c>
      <c r="CI108" s="218" t="str">
        <f t="shared" si="859"/>
        <v/>
      </c>
      <c r="CJ108" s="218" t="str">
        <f t="shared" si="859"/>
        <v/>
      </c>
      <c r="CK108" s="218" t="str">
        <f t="shared" si="859"/>
        <v/>
      </c>
      <c r="CL108" s="218" t="str">
        <f t="shared" si="859"/>
        <v/>
      </c>
      <c r="CM108" s="218" t="str">
        <f t="shared" si="859"/>
        <v/>
      </c>
      <c r="CN108" s="218" t="str">
        <f t="shared" si="859"/>
        <v/>
      </c>
      <c r="CO108" s="218" t="str">
        <f t="shared" si="859"/>
        <v/>
      </c>
      <c r="CP108" s="218" t="str">
        <f t="shared" si="859"/>
        <v/>
      </c>
      <c r="CQ108" s="218" t="str">
        <f t="shared" si="859"/>
        <v/>
      </c>
      <c r="CR108" s="218" t="str">
        <f t="shared" si="859"/>
        <v/>
      </c>
      <c r="CS108" s="218" t="str">
        <f t="shared" si="859"/>
        <v/>
      </c>
      <c r="CT108" s="218" t="str">
        <f t="shared" si="859"/>
        <v/>
      </c>
      <c r="CU108" s="218" t="str">
        <f t="shared" si="859"/>
        <v/>
      </c>
      <c r="CV108" s="218" t="str">
        <f t="shared" si="859"/>
        <v/>
      </c>
      <c r="CW108" s="218" t="str">
        <f t="shared" si="859"/>
        <v/>
      </c>
      <c r="CX108" s="218" t="str">
        <f t="shared" si="859"/>
        <v/>
      </c>
      <c r="CY108" s="218" t="str">
        <f t="shared" si="859"/>
        <v/>
      </c>
      <c r="CZ108" s="218" t="str">
        <f t="shared" si="859"/>
        <v/>
      </c>
      <c r="DA108" s="218" t="str">
        <f t="shared" si="859"/>
        <v/>
      </c>
      <c r="DB108" s="218" t="str">
        <f t="shared" si="859"/>
        <v/>
      </c>
      <c r="DC108" s="218" t="str">
        <f t="shared" si="859"/>
        <v/>
      </c>
      <c r="DD108" s="218" t="str">
        <f t="shared" si="859"/>
        <v/>
      </c>
      <c r="DE108" s="218" t="str">
        <f t="shared" si="859"/>
        <v/>
      </c>
      <c r="DF108" s="218" t="str">
        <f t="shared" si="859"/>
        <v/>
      </c>
      <c r="DG108" s="218" t="str">
        <f t="shared" si="859"/>
        <v/>
      </c>
      <c r="DH108" s="218" t="str">
        <f t="shared" si="859"/>
        <v/>
      </c>
      <c r="DI108" s="218" t="str">
        <f t="shared" si="859"/>
        <v/>
      </c>
      <c r="DJ108" s="218" t="str">
        <f t="shared" si="859"/>
        <v/>
      </c>
      <c r="DK108" s="218" t="str">
        <f t="shared" si="859"/>
        <v/>
      </c>
      <c r="DL108" s="218" t="str">
        <f t="shared" si="859"/>
        <v/>
      </c>
      <c r="DM108" s="218" t="str">
        <f t="shared" si="859"/>
        <v/>
      </c>
      <c r="DN108" s="218" t="str">
        <f t="shared" si="859"/>
        <v/>
      </c>
      <c r="DO108" s="218" t="str">
        <f t="shared" si="859"/>
        <v/>
      </c>
      <c r="DP108" s="218" t="str">
        <f t="shared" si="859"/>
        <v/>
      </c>
      <c r="DQ108" s="218" t="str">
        <f t="shared" si="859"/>
        <v/>
      </c>
      <c r="DR108" s="218" t="str">
        <f t="shared" si="859"/>
        <v/>
      </c>
      <c r="DS108" s="218" t="str">
        <f t="shared" si="859"/>
        <v/>
      </c>
      <c r="DT108" s="218" t="str">
        <f t="shared" si="859"/>
        <v/>
      </c>
      <c r="DU108" s="218" t="str">
        <f t="shared" si="859"/>
        <v/>
      </c>
      <c r="DV108" s="218" t="str">
        <f t="shared" ref="DV108:EK108" si="860">IF(SUM(DV266,DV423,DV580,DV737,DV894)=0,"",SUM(DV266,DV423,DV580,DV737,DV894))</f>
        <v/>
      </c>
      <c r="DW108" s="218" t="str">
        <f t="shared" si="860"/>
        <v/>
      </c>
      <c r="DX108" s="218" t="str">
        <f t="shared" si="860"/>
        <v/>
      </c>
      <c r="DY108" s="218" t="str">
        <f t="shared" si="860"/>
        <v/>
      </c>
      <c r="DZ108" s="218" t="str">
        <f t="shared" si="860"/>
        <v/>
      </c>
      <c r="EA108" s="218" t="str">
        <f t="shared" si="860"/>
        <v/>
      </c>
      <c r="EB108" s="218" t="str">
        <f t="shared" si="860"/>
        <v/>
      </c>
      <c r="EC108" s="218" t="str">
        <f t="shared" si="860"/>
        <v/>
      </c>
      <c r="ED108" s="218" t="str">
        <f t="shared" si="860"/>
        <v/>
      </c>
      <c r="EE108" s="218" t="str">
        <f t="shared" si="860"/>
        <v/>
      </c>
      <c r="EF108" s="218" t="str">
        <f t="shared" si="860"/>
        <v/>
      </c>
      <c r="EG108" s="218" t="str">
        <f t="shared" si="860"/>
        <v/>
      </c>
      <c r="EH108" s="218" t="str">
        <f t="shared" si="860"/>
        <v/>
      </c>
      <c r="EI108" s="218" t="str">
        <f t="shared" si="860"/>
        <v/>
      </c>
      <c r="EJ108" s="218" t="str">
        <f t="shared" si="860"/>
        <v/>
      </c>
      <c r="EK108" s="218" t="str">
        <f t="shared" si="860"/>
        <v/>
      </c>
      <c r="EL108" s="218" t="str">
        <f t="shared" ref="EL108:FK108" si="861">IF(SUM(EL266,EL423,EL580,EL737,EL894)=0,"",SUM(EL266,EL423,EL580,EL737,EL894))</f>
        <v/>
      </c>
      <c r="EM108" s="218" t="str">
        <f t="shared" si="861"/>
        <v/>
      </c>
      <c r="EN108" s="218" t="str">
        <f t="shared" si="861"/>
        <v/>
      </c>
      <c r="EO108" s="218" t="str">
        <f t="shared" si="861"/>
        <v/>
      </c>
      <c r="EP108" s="218" t="str">
        <f t="shared" si="861"/>
        <v/>
      </c>
      <c r="EQ108" s="218" t="str">
        <f t="shared" si="861"/>
        <v/>
      </c>
      <c r="ER108" s="218" t="str">
        <f t="shared" si="861"/>
        <v/>
      </c>
      <c r="ES108" s="218" t="str">
        <f t="shared" si="861"/>
        <v/>
      </c>
      <c r="ET108" s="218" t="str">
        <f t="shared" si="861"/>
        <v/>
      </c>
      <c r="EU108" s="218" t="str">
        <f t="shared" si="861"/>
        <v/>
      </c>
      <c r="EV108" s="218" t="str">
        <f t="shared" si="861"/>
        <v/>
      </c>
      <c r="EW108" s="218" t="str">
        <f t="shared" si="861"/>
        <v/>
      </c>
      <c r="EX108" s="218" t="str">
        <f t="shared" si="861"/>
        <v/>
      </c>
      <c r="EY108" s="218" t="str">
        <f t="shared" si="861"/>
        <v/>
      </c>
      <c r="EZ108" s="218" t="str">
        <f t="shared" si="861"/>
        <v/>
      </c>
      <c r="FA108" s="218" t="str">
        <f t="shared" si="861"/>
        <v/>
      </c>
      <c r="FB108" s="218" t="str">
        <f t="shared" si="861"/>
        <v/>
      </c>
      <c r="FC108" s="218" t="str">
        <f t="shared" si="861"/>
        <v/>
      </c>
      <c r="FD108" s="218" t="str">
        <f t="shared" si="861"/>
        <v/>
      </c>
      <c r="FE108" s="218" t="str">
        <f t="shared" si="861"/>
        <v/>
      </c>
      <c r="FF108" s="218" t="str">
        <f t="shared" si="861"/>
        <v/>
      </c>
      <c r="FG108" s="218" t="str">
        <f t="shared" si="861"/>
        <v/>
      </c>
      <c r="FH108" s="218" t="str">
        <f t="shared" si="861"/>
        <v/>
      </c>
      <c r="FI108" s="218" t="str">
        <f t="shared" si="861"/>
        <v/>
      </c>
      <c r="FJ108" s="218" t="str">
        <f t="shared" si="861"/>
        <v/>
      </c>
      <c r="FK108" s="218" t="str">
        <f t="shared" si="861"/>
        <v/>
      </c>
      <c r="FL108" s="218" t="str">
        <f t="shared" ref="FL108:HN108" si="862">IF(SUM(FL266,FL423,FL580,FL737,FL894)=0,"",SUM(FL266,FL423,FL580,FL737,FL894))</f>
        <v/>
      </c>
      <c r="FM108" s="218" t="str">
        <f t="shared" si="862"/>
        <v/>
      </c>
      <c r="FN108" s="218" t="str">
        <f t="shared" si="862"/>
        <v/>
      </c>
      <c r="FO108" s="218" t="str">
        <f t="shared" si="862"/>
        <v/>
      </c>
      <c r="FP108" s="218" t="str">
        <f t="shared" si="862"/>
        <v/>
      </c>
      <c r="FQ108" s="218" t="str">
        <f t="shared" si="862"/>
        <v/>
      </c>
      <c r="FR108" s="218" t="str">
        <f t="shared" si="862"/>
        <v/>
      </c>
      <c r="FS108" s="218" t="str">
        <f t="shared" si="862"/>
        <v/>
      </c>
      <c r="FT108" s="218" t="str">
        <f t="shared" si="862"/>
        <v/>
      </c>
      <c r="FU108" s="218" t="str">
        <f t="shared" si="862"/>
        <v/>
      </c>
      <c r="FV108" s="218" t="str">
        <f t="shared" si="862"/>
        <v/>
      </c>
      <c r="FW108" s="218" t="str">
        <f t="shared" si="862"/>
        <v/>
      </c>
      <c r="FX108" s="218" t="str">
        <f t="shared" si="862"/>
        <v/>
      </c>
      <c r="FY108" s="218" t="str">
        <f t="shared" si="862"/>
        <v/>
      </c>
      <c r="FZ108" s="218" t="str">
        <f t="shared" si="862"/>
        <v/>
      </c>
      <c r="GA108" s="218" t="str">
        <f t="shared" si="862"/>
        <v/>
      </c>
      <c r="GB108" s="218" t="str">
        <f t="shared" si="862"/>
        <v/>
      </c>
      <c r="GC108" s="218" t="str">
        <f t="shared" si="862"/>
        <v/>
      </c>
      <c r="GD108" s="218" t="str">
        <f t="shared" si="862"/>
        <v/>
      </c>
      <c r="GE108" s="218" t="str">
        <f t="shared" si="862"/>
        <v/>
      </c>
      <c r="GF108" s="218" t="str">
        <f t="shared" si="862"/>
        <v/>
      </c>
      <c r="GG108" s="218" t="str">
        <f t="shared" si="862"/>
        <v/>
      </c>
      <c r="GH108" s="218" t="str">
        <f t="shared" si="862"/>
        <v/>
      </c>
      <c r="GI108" s="218" t="str">
        <f t="shared" si="862"/>
        <v/>
      </c>
      <c r="GJ108" s="218" t="str">
        <f t="shared" si="862"/>
        <v/>
      </c>
      <c r="GK108" s="218" t="str">
        <f t="shared" si="862"/>
        <v/>
      </c>
      <c r="GL108" s="218" t="str">
        <f t="shared" si="862"/>
        <v/>
      </c>
      <c r="GM108" s="218" t="str">
        <f t="shared" si="862"/>
        <v/>
      </c>
      <c r="GN108" s="218" t="str">
        <f t="shared" si="862"/>
        <v/>
      </c>
      <c r="GO108" s="218" t="str">
        <f t="shared" si="862"/>
        <v/>
      </c>
      <c r="GP108" s="218" t="str">
        <f t="shared" si="862"/>
        <v/>
      </c>
      <c r="GQ108" s="218" t="str">
        <f t="shared" si="862"/>
        <v/>
      </c>
      <c r="GR108" s="218" t="str">
        <f t="shared" si="862"/>
        <v/>
      </c>
      <c r="GS108" s="218" t="str">
        <f t="shared" si="862"/>
        <v/>
      </c>
      <c r="GT108" s="218" t="str">
        <f t="shared" si="862"/>
        <v/>
      </c>
      <c r="GU108" s="218" t="str">
        <f t="shared" si="862"/>
        <v/>
      </c>
      <c r="GV108" s="218" t="str">
        <f t="shared" si="862"/>
        <v/>
      </c>
      <c r="GW108" s="218" t="str">
        <f t="shared" si="862"/>
        <v/>
      </c>
      <c r="GX108" s="218" t="str">
        <f t="shared" si="862"/>
        <v/>
      </c>
      <c r="GY108" s="218" t="str">
        <f t="shared" si="862"/>
        <v/>
      </c>
      <c r="GZ108" s="218" t="str">
        <f t="shared" si="862"/>
        <v/>
      </c>
      <c r="HA108" s="218" t="str">
        <f t="shared" si="862"/>
        <v/>
      </c>
      <c r="HB108" s="218" t="str">
        <f t="shared" si="862"/>
        <v/>
      </c>
      <c r="HC108" s="218" t="str">
        <f t="shared" si="862"/>
        <v/>
      </c>
      <c r="HD108" s="218" t="str">
        <f t="shared" si="862"/>
        <v/>
      </c>
      <c r="HE108" s="218" t="str">
        <f t="shared" si="862"/>
        <v/>
      </c>
      <c r="HF108" s="218" t="str">
        <f t="shared" si="862"/>
        <v/>
      </c>
      <c r="HG108" s="218" t="str">
        <f t="shared" si="862"/>
        <v/>
      </c>
      <c r="HH108" s="218" t="str">
        <f t="shared" si="862"/>
        <v/>
      </c>
      <c r="HI108" s="218" t="str">
        <f t="shared" si="862"/>
        <v/>
      </c>
      <c r="HJ108" s="218" t="str">
        <f t="shared" si="862"/>
        <v/>
      </c>
      <c r="HK108" s="218" t="str">
        <f t="shared" si="862"/>
        <v/>
      </c>
      <c r="HL108" s="218" t="str">
        <f t="shared" si="862"/>
        <v/>
      </c>
      <c r="HM108" s="218" t="str">
        <f t="shared" si="862"/>
        <v/>
      </c>
      <c r="HN108" s="218" t="str">
        <f t="shared" si="862"/>
        <v/>
      </c>
      <c r="HO108" s="218" t="str">
        <f t="shared" ref="HO108:HQ108" si="863">IF(SUM(HO266,HO423,HO580,HO737,HO894)=0,"",SUM(HO266,HO423,HO580,HO737,HO894))</f>
        <v/>
      </c>
      <c r="HP108" s="218" t="str">
        <f t="shared" si="863"/>
        <v/>
      </c>
      <c r="HQ108" s="218" t="str">
        <f t="shared" si="863"/>
        <v/>
      </c>
    </row>
    <row r="109" spans="1:225" s="73" customFormat="1" ht="18" hidden="1" customHeight="1" x14ac:dyDescent="0.25">
      <c r="A109" s="223" t="str">
        <f t="shared" ref="A109:B109" si="864">IF(A267="","",A267)</f>
        <v/>
      </c>
      <c r="B109" s="173" t="str">
        <f t="shared" si="864"/>
        <v/>
      </c>
      <c r="C109" s="218">
        <f t="shared" si="837"/>
        <v>0</v>
      </c>
      <c r="D109" s="218">
        <f t="shared" si="552"/>
        <v>0</v>
      </c>
      <c r="E109" s="219">
        <f t="shared" ref="E109:F109" si="865">IFERROR(AVERAGE(E267,E424,E581,E738,E895),"")</f>
        <v>0</v>
      </c>
      <c r="F109" s="219">
        <f t="shared" si="865"/>
        <v>0</v>
      </c>
      <c r="G109" s="176" t="str">
        <f t="shared" si="839"/>
        <v/>
      </c>
      <c r="H109" s="176" t="str">
        <f t="shared" si="839"/>
        <v/>
      </c>
      <c r="I109" s="226" t="str">
        <f t="shared" si="839"/>
        <v/>
      </c>
      <c r="J109" s="226" t="str">
        <f t="shared" si="839"/>
        <v/>
      </c>
      <c r="K109" s="227" t="str">
        <f t="shared" si="840"/>
        <v/>
      </c>
      <c r="L109" s="227">
        <f t="shared" si="840"/>
        <v>1</v>
      </c>
      <c r="M109" s="226" t="str">
        <f t="shared" si="841"/>
        <v/>
      </c>
      <c r="N109" s="226" t="str">
        <f t="shared" si="841"/>
        <v/>
      </c>
      <c r="O109" s="491"/>
      <c r="P109" s="218" t="str">
        <f t="shared" ref="P109:BI109" si="866">IF(SUM(P267,P424,P581,P738,P895)=0,"",SUM(P267,P424,P581,P738,P895))</f>
        <v/>
      </c>
      <c r="Q109" s="218" t="str">
        <f t="shared" si="866"/>
        <v/>
      </c>
      <c r="R109" s="218" t="str">
        <f t="shared" si="866"/>
        <v/>
      </c>
      <c r="S109" s="218" t="str">
        <f t="shared" si="866"/>
        <v/>
      </c>
      <c r="T109" s="218" t="str">
        <f t="shared" si="866"/>
        <v/>
      </c>
      <c r="U109" s="218" t="str">
        <f t="shared" si="866"/>
        <v/>
      </c>
      <c r="V109" s="218" t="str">
        <f t="shared" si="866"/>
        <v/>
      </c>
      <c r="W109" s="218" t="str">
        <f t="shared" si="866"/>
        <v/>
      </c>
      <c r="X109" s="218" t="str">
        <f t="shared" si="866"/>
        <v/>
      </c>
      <c r="Y109" s="218" t="str">
        <f t="shared" si="866"/>
        <v/>
      </c>
      <c r="Z109" s="218" t="str">
        <f t="shared" si="866"/>
        <v/>
      </c>
      <c r="AA109" s="218" t="str">
        <f t="shared" si="866"/>
        <v/>
      </c>
      <c r="AB109" s="218" t="str">
        <f t="shared" si="866"/>
        <v/>
      </c>
      <c r="AC109" s="218" t="str">
        <f t="shared" si="866"/>
        <v/>
      </c>
      <c r="AD109" s="218" t="str">
        <f t="shared" si="866"/>
        <v/>
      </c>
      <c r="AE109" s="218" t="str">
        <f t="shared" si="866"/>
        <v/>
      </c>
      <c r="AF109" s="218" t="str">
        <f t="shared" si="866"/>
        <v/>
      </c>
      <c r="AG109" s="218" t="str">
        <f t="shared" si="866"/>
        <v/>
      </c>
      <c r="AH109" s="218" t="str">
        <f t="shared" si="866"/>
        <v/>
      </c>
      <c r="AI109" s="218" t="str">
        <f t="shared" si="866"/>
        <v/>
      </c>
      <c r="AJ109" s="218" t="str">
        <f t="shared" si="866"/>
        <v/>
      </c>
      <c r="AK109" s="218" t="str">
        <f t="shared" si="866"/>
        <v/>
      </c>
      <c r="AL109" s="218" t="str">
        <f t="shared" si="866"/>
        <v/>
      </c>
      <c r="AM109" s="218" t="str">
        <f t="shared" si="866"/>
        <v/>
      </c>
      <c r="AN109" s="218" t="str">
        <f t="shared" si="866"/>
        <v/>
      </c>
      <c r="AO109" s="218" t="str">
        <f t="shared" si="866"/>
        <v/>
      </c>
      <c r="AP109" s="218" t="str">
        <f t="shared" si="866"/>
        <v/>
      </c>
      <c r="AQ109" s="218" t="str">
        <f t="shared" si="866"/>
        <v/>
      </c>
      <c r="AR109" s="218" t="str">
        <f t="shared" si="866"/>
        <v/>
      </c>
      <c r="AS109" s="218" t="str">
        <f t="shared" si="866"/>
        <v/>
      </c>
      <c r="AT109" s="218" t="str">
        <f t="shared" si="866"/>
        <v/>
      </c>
      <c r="AU109" s="218" t="str">
        <f t="shared" si="866"/>
        <v/>
      </c>
      <c r="AV109" s="218" t="str">
        <f t="shared" si="866"/>
        <v/>
      </c>
      <c r="AW109" s="218" t="str">
        <f t="shared" si="866"/>
        <v/>
      </c>
      <c r="AX109" s="218" t="str">
        <f t="shared" si="866"/>
        <v/>
      </c>
      <c r="AY109" s="218" t="str">
        <f t="shared" si="866"/>
        <v/>
      </c>
      <c r="AZ109" s="218" t="str">
        <f t="shared" si="866"/>
        <v/>
      </c>
      <c r="BA109" s="218" t="str">
        <f t="shared" si="866"/>
        <v/>
      </c>
      <c r="BB109" s="218" t="str">
        <f t="shared" si="866"/>
        <v/>
      </c>
      <c r="BC109" s="218" t="str">
        <f t="shared" si="866"/>
        <v/>
      </c>
      <c r="BD109" s="218" t="str">
        <f t="shared" si="866"/>
        <v/>
      </c>
      <c r="BE109" s="218" t="str">
        <f t="shared" si="866"/>
        <v/>
      </c>
      <c r="BF109" s="218" t="str">
        <f t="shared" si="866"/>
        <v/>
      </c>
      <c r="BG109" s="218" t="str">
        <f t="shared" si="866"/>
        <v/>
      </c>
      <c r="BH109" s="218" t="str">
        <f t="shared" si="866"/>
        <v/>
      </c>
      <c r="BI109" s="218" t="str">
        <f t="shared" si="866"/>
        <v/>
      </c>
      <c r="BJ109" s="218" t="str">
        <f t="shared" ref="BJ109:DU109" si="867">IF(SUM(BJ267,BJ424,BJ581,BJ738,BJ895)=0,"",SUM(BJ267,BJ424,BJ581,BJ738,BJ895))</f>
        <v/>
      </c>
      <c r="BK109" s="218" t="str">
        <f t="shared" si="867"/>
        <v/>
      </c>
      <c r="BL109" s="218" t="str">
        <f t="shared" si="867"/>
        <v/>
      </c>
      <c r="BM109" s="218" t="str">
        <f t="shared" si="867"/>
        <v/>
      </c>
      <c r="BN109" s="218" t="str">
        <f t="shared" si="867"/>
        <v/>
      </c>
      <c r="BO109" s="218" t="str">
        <f t="shared" si="867"/>
        <v/>
      </c>
      <c r="BP109" s="218" t="str">
        <f t="shared" si="867"/>
        <v/>
      </c>
      <c r="BQ109" s="218" t="str">
        <f t="shared" si="867"/>
        <v/>
      </c>
      <c r="BR109" s="218" t="str">
        <f t="shared" si="867"/>
        <v/>
      </c>
      <c r="BS109" s="218" t="str">
        <f t="shared" si="867"/>
        <v/>
      </c>
      <c r="BT109" s="218" t="str">
        <f t="shared" si="867"/>
        <v/>
      </c>
      <c r="BU109" s="218" t="str">
        <f t="shared" si="867"/>
        <v/>
      </c>
      <c r="BV109" s="218" t="str">
        <f t="shared" si="867"/>
        <v/>
      </c>
      <c r="BW109" s="218" t="str">
        <f t="shared" si="867"/>
        <v/>
      </c>
      <c r="BX109" s="218" t="str">
        <f t="shared" si="867"/>
        <v/>
      </c>
      <c r="BY109" s="218" t="str">
        <f t="shared" si="867"/>
        <v/>
      </c>
      <c r="BZ109" s="218" t="str">
        <f t="shared" si="867"/>
        <v/>
      </c>
      <c r="CA109" s="218" t="str">
        <f t="shared" si="867"/>
        <v/>
      </c>
      <c r="CB109" s="218" t="str">
        <f t="shared" si="867"/>
        <v/>
      </c>
      <c r="CC109" s="218" t="str">
        <f t="shared" si="867"/>
        <v/>
      </c>
      <c r="CD109" s="218" t="str">
        <f t="shared" si="867"/>
        <v/>
      </c>
      <c r="CE109" s="218" t="str">
        <f t="shared" si="867"/>
        <v/>
      </c>
      <c r="CF109" s="218" t="str">
        <f t="shared" si="867"/>
        <v/>
      </c>
      <c r="CG109" s="218" t="str">
        <f t="shared" si="867"/>
        <v/>
      </c>
      <c r="CH109" s="218" t="str">
        <f t="shared" si="867"/>
        <v/>
      </c>
      <c r="CI109" s="218" t="str">
        <f t="shared" si="867"/>
        <v/>
      </c>
      <c r="CJ109" s="218" t="str">
        <f t="shared" si="867"/>
        <v/>
      </c>
      <c r="CK109" s="218" t="str">
        <f t="shared" si="867"/>
        <v/>
      </c>
      <c r="CL109" s="218" t="str">
        <f t="shared" si="867"/>
        <v/>
      </c>
      <c r="CM109" s="218" t="str">
        <f t="shared" si="867"/>
        <v/>
      </c>
      <c r="CN109" s="218" t="str">
        <f t="shared" si="867"/>
        <v/>
      </c>
      <c r="CO109" s="218" t="str">
        <f t="shared" si="867"/>
        <v/>
      </c>
      <c r="CP109" s="218" t="str">
        <f t="shared" si="867"/>
        <v/>
      </c>
      <c r="CQ109" s="218" t="str">
        <f t="shared" si="867"/>
        <v/>
      </c>
      <c r="CR109" s="218" t="str">
        <f t="shared" si="867"/>
        <v/>
      </c>
      <c r="CS109" s="218" t="str">
        <f t="shared" si="867"/>
        <v/>
      </c>
      <c r="CT109" s="218" t="str">
        <f t="shared" si="867"/>
        <v/>
      </c>
      <c r="CU109" s="218" t="str">
        <f t="shared" si="867"/>
        <v/>
      </c>
      <c r="CV109" s="218" t="str">
        <f t="shared" si="867"/>
        <v/>
      </c>
      <c r="CW109" s="218" t="str">
        <f t="shared" si="867"/>
        <v/>
      </c>
      <c r="CX109" s="218" t="str">
        <f t="shared" si="867"/>
        <v/>
      </c>
      <c r="CY109" s="218" t="str">
        <f t="shared" si="867"/>
        <v/>
      </c>
      <c r="CZ109" s="218" t="str">
        <f t="shared" si="867"/>
        <v/>
      </c>
      <c r="DA109" s="218" t="str">
        <f t="shared" si="867"/>
        <v/>
      </c>
      <c r="DB109" s="218" t="str">
        <f t="shared" si="867"/>
        <v/>
      </c>
      <c r="DC109" s="218" t="str">
        <f t="shared" si="867"/>
        <v/>
      </c>
      <c r="DD109" s="218" t="str">
        <f t="shared" si="867"/>
        <v/>
      </c>
      <c r="DE109" s="218" t="str">
        <f t="shared" si="867"/>
        <v/>
      </c>
      <c r="DF109" s="218" t="str">
        <f t="shared" si="867"/>
        <v/>
      </c>
      <c r="DG109" s="218" t="str">
        <f t="shared" si="867"/>
        <v/>
      </c>
      <c r="DH109" s="218" t="str">
        <f t="shared" si="867"/>
        <v/>
      </c>
      <c r="DI109" s="218" t="str">
        <f t="shared" si="867"/>
        <v/>
      </c>
      <c r="DJ109" s="218" t="str">
        <f t="shared" si="867"/>
        <v/>
      </c>
      <c r="DK109" s="218" t="str">
        <f t="shared" si="867"/>
        <v/>
      </c>
      <c r="DL109" s="218" t="str">
        <f t="shared" si="867"/>
        <v/>
      </c>
      <c r="DM109" s="218" t="str">
        <f t="shared" si="867"/>
        <v/>
      </c>
      <c r="DN109" s="218" t="str">
        <f t="shared" si="867"/>
        <v/>
      </c>
      <c r="DO109" s="218" t="str">
        <f t="shared" si="867"/>
        <v/>
      </c>
      <c r="DP109" s="218" t="str">
        <f t="shared" si="867"/>
        <v/>
      </c>
      <c r="DQ109" s="218" t="str">
        <f t="shared" si="867"/>
        <v/>
      </c>
      <c r="DR109" s="218" t="str">
        <f t="shared" si="867"/>
        <v/>
      </c>
      <c r="DS109" s="218" t="str">
        <f t="shared" si="867"/>
        <v/>
      </c>
      <c r="DT109" s="218" t="str">
        <f t="shared" si="867"/>
        <v/>
      </c>
      <c r="DU109" s="218" t="str">
        <f t="shared" si="867"/>
        <v/>
      </c>
      <c r="DV109" s="218" t="str">
        <f t="shared" ref="DV109:EK109" si="868">IF(SUM(DV267,DV424,DV581,DV738,DV895)=0,"",SUM(DV267,DV424,DV581,DV738,DV895))</f>
        <v/>
      </c>
      <c r="DW109" s="218" t="str">
        <f t="shared" si="868"/>
        <v/>
      </c>
      <c r="DX109" s="218" t="str">
        <f t="shared" si="868"/>
        <v/>
      </c>
      <c r="DY109" s="218" t="str">
        <f t="shared" si="868"/>
        <v/>
      </c>
      <c r="DZ109" s="218" t="str">
        <f t="shared" si="868"/>
        <v/>
      </c>
      <c r="EA109" s="218" t="str">
        <f t="shared" si="868"/>
        <v/>
      </c>
      <c r="EB109" s="218" t="str">
        <f t="shared" si="868"/>
        <v/>
      </c>
      <c r="EC109" s="218" t="str">
        <f t="shared" si="868"/>
        <v/>
      </c>
      <c r="ED109" s="218" t="str">
        <f t="shared" si="868"/>
        <v/>
      </c>
      <c r="EE109" s="218" t="str">
        <f t="shared" si="868"/>
        <v/>
      </c>
      <c r="EF109" s="218" t="str">
        <f t="shared" si="868"/>
        <v/>
      </c>
      <c r="EG109" s="218" t="str">
        <f t="shared" si="868"/>
        <v/>
      </c>
      <c r="EH109" s="218" t="str">
        <f t="shared" si="868"/>
        <v/>
      </c>
      <c r="EI109" s="218" t="str">
        <f t="shared" si="868"/>
        <v/>
      </c>
      <c r="EJ109" s="218" t="str">
        <f t="shared" si="868"/>
        <v/>
      </c>
      <c r="EK109" s="218" t="str">
        <f t="shared" si="868"/>
        <v/>
      </c>
      <c r="EL109" s="218" t="str">
        <f t="shared" ref="EL109:FK109" si="869">IF(SUM(EL267,EL424,EL581,EL738,EL895)=0,"",SUM(EL267,EL424,EL581,EL738,EL895))</f>
        <v/>
      </c>
      <c r="EM109" s="218" t="str">
        <f t="shared" si="869"/>
        <v/>
      </c>
      <c r="EN109" s="218" t="str">
        <f t="shared" si="869"/>
        <v/>
      </c>
      <c r="EO109" s="218" t="str">
        <f t="shared" si="869"/>
        <v/>
      </c>
      <c r="EP109" s="218" t="str">
        <f t="shared" si="869"/>
        <v/>
      </c>
      <c r="EQ109" s="218" t="str">
        <f t="shared" si="869"/>
        <v/>
      </c>
      <c r="ER109" s="218" t="str">
        <f t="shared" si="869"/>
        <v/>
      </c>
      <c r="ES109" s="218" t="str">
        <f t="shared" si="869"/>
        <v/>
      </c>
      <c r="ET109" s="218" t="str">
        <f t="shared" si="869"/>
        <v/>
      </c>
      <c r="EU109" s="218" t="str">
        <f t="shared" si="869"/>
        <v/>
      </c>
      <c r="EV109" s="218" t="str">
        <f t="shared" si="869"/>
        <v/>
      </c>
      <c r="EW109" s="218" t="str">
        <f t="shared" si="869"/>
        <v/>
      </c>
      <c r="EX109" s="218" t="str">
        <f t="shared" si="869"/>
        <v/>
      </c>
      <c r="EY109" s="218" t="str">
        <f t="shared" si="869"/>
        <v/>
      </c>
      <c r="EZ109" s="218" t="str">
        <f t="shared" si="869"/>
        <v/>
      </c>
      <c r="FA109" s="218" t="str">
        <f t="shared" si="869"/>
        <v/>
      </c>
      <c r="FB109" s="218" t="str">
        <f t="shared" si="869"/>
        <v/>
      </c>
      <c r="FC109" s="218" t="str">
        <f t="shared" si="869"/>
        <v/>
      </c>
      <c r="FD109" s="218" t="str">
        <f t="shared" si="869"/>
        <v/>
      </c>
      <c r="FE109" s="218" t="str">
        <f t="shared" si="869"/>
        <v/>
      </c>
      <c r="FF109" s="218" t="str">
        <f t="shared" si="869"/>
        <v/>
      </c>
      <c r="FG109" s="218" t="str">
        <f t="shared" si="869"/>
        <v/>
      </c>
      <c r="FH109" s="218" t="str">
        <f t="shared" si="869"/>
        <v/>
      </c>
      <c r="FI109" s="218" t="str">
        <f t="shared" si="869"/>
        <v/>
      </c>
      <c r="FJ109" s="218" t="str">
        <f t="shared" si="869"/>
        <v/>
      </c>
      <c r="FK109" s="218" t="str">
        <f t="shared" si="869"/>
        <v/>
      </c>
      <c r="FL109" s="218" t="str">
        <f t="shared" ref="FL109:HN109" si="870">IF(SUM(FL267,FL424,FL581,FL738,FL895)=0,"",SUM(FL267,FL424,FL581,FL738,FL895))</f>
        <v/>
      </c>
      <c r="FM109" s="218" t="str">
        <f t="shared" si="870"/>
        <v/>
      </c>
      <c r="FN109" s="218" t="str">
        <f t="shared" si="870"/>
        <v/>
      </c>
      <c r="FO109" s="218" t="str">
        <f t="shared" si="870"/>
        <v/>
      </c>
      <c r="FP109" s="218" t="str">
        <f t="shared" si="870"/>
        <v/>
      </c>
      <c r="FQ109" s="218" t="str">
        <f t="shared" si="870"/>
        <v/>
      </c>
      <c r="FR109" s="218" t="str">
        <f t="shared" si="870"/>
        <v/>
      </c>
      <c r="FS109" s="218" t="str">
        <f t="shared" si="870"/>
        <v/>
      </c>
      <c r="FT109" s="218" t="str">
        <f t="shared" si="870"/>
        <v/>
      </c>
      <c r="FU109" s="218" t="str">
        <f t="shared" si="870"/>
        <v/>
      </c>
      <c r="FV109" s="218" t="str">
        <f t="shared" si="870"/>
        <v/>
      </c>
      <c r="FW109" s="218" t="str">
        <f t="shared" si="870"/>
        <v/>
      </c>
      <c r="FX109" s="218" t="str">
        <f t="shared" si="870"/>
        <v/>
      </c>
      <c r="FY109" s="218" t="str">
        <f t="shared" si="870"/>
        <v/>
      </c>
      <c r="FZ109" s="218" t="str">
        <f t="shared" si="870"/>
        <v/>
      </c>
      <c r="GA109" s="218" t="str">
        <f t="shared" si="870"/>
        <v/>
      </c>
      <c r="GB109" s="218" t="str">
        <f t="shared" si="870"/>
        <v/>
      </c>
      <c r="GC109" s="218" t="str">
        <f t="shared" si="870"/>
        <v/>
      </c>
      <c r="GD109" s="218" t="str">
        <f t="shared" si="870"/>
        <v/>
      </c>
      <c r="GE109" s="218" t="str">
        <f t="shared" si="870"/>
        <v/>
      </c>
      <c r="GF109" s="218" t="str">
        <f t="shared" si="870"/>
        <v/>
      </c>
      <c r="GG109" s="218" t="str">
        <f t="shared" si="870"/>
        <v/>
      </c>
      <c r="GH109" s="218" t="str">
        <f t="shared" si="870"/>
        <v/>
      </c>
      <c r="GI109" s="218" t="str">
        <f t="shared" si="870"/>
        <v/>
      </c>
      <c r="GJ109" s="218" t="str">
        <f t="shared" si="870"/>
        <v/>
      </c>
      <c r="GK109" s="218" t="str">
        <f t="shared" si="870"/>
        <v/>
      </c>
      <c r="GL109" s="218" t="str">
        <f t="shared" si="870"/>
        <v/>
      </c>
      <c r="GM109" s="218" t="str">
        <f t="shared" si="870"/>
        <v/>
      </c>
      <c r="GN109" s="218" t="str">
        <f t="shared" si="870"/>
        <v/>
      </c>
      <c r="GO109" s="218" t="str">
        <f t="shared" si="870"/>
        <v/>
      </c>
      <c r="GP109" s="218" t="str">
        <f t="shared" si="870"/>
        <v/>
      </c>
      <c r="GQ109" s="218" t="str">
        <f t="shared" si="870"/>
        <v/>
      </c>
      <c r="GR109" s="218" t="str">
        <f t="shared" si="870"/>
        <v/>
      </c>
      <c r="GS109" s="218" t="str">
        <f t="shared" si="870"/>
        <v/>
      </c>
      <c r="GT109" s="218" t="str">
        <f t="shared" si="870"/>
        <v/>
      </c>
      <c r="GU109" s="218" t="str">
        <f t="shared" si="870"/>
        <v/>
      </c>
      <c r="GV109" s="218" t="str">
        <f t="shared" si="870"/>
        <v/>
      </c>
      <c r="GW109" s="218" t="str">
        <f t="shared" si="870"/>
        <v/>
      </c>
      <c r="GX109" s="218" t="str">
        <f t="shared" si="870"/>
        <v/>
      </c>
      <c r="GY109" s="218" t="str">
        <f t="shared" si="870"/>
        <v/>
      </c>
      <c r="GZ109" s="218" t="str">
        <f t="shared" si="870"/>
        <v/>
      </c>
      <c r="HA109" s="218" t="str">
        <f t="shared" si="870"/>
        <v/>
      </c>
      <c r="HB109" s="218" t="str">
        <f t="shared" si="870"/>
        <v/>
      </c>
      <c r="HC109" s="218" t="str">
        <f t="shared" si="870"/>
        <v/>
      </c>
      <c r="HD109" s="218" t="str">
        <f t="shared" si="870"/>
        <v/>
      </c>
      <c r="HE109" s="218" t="str">
        <f t="shared" si="870"/>
        <v/>
      </c>
      <c r="HF109" s="218" t="str">
        <f t="shared" si="870"/>
        <v/>
      </c>
      <c r="HG109" s="218" t="str">
        <f t="shared" si="870"/>
        <v/>
      </c>
      <c r="HH109" s="218" t="str">
        <f t="shared" si="870"/>
        <v/>
      </c>
      <c r="HI109" s="218" t="str">
        <f t="shared" si="870"/>
        <v/>
      </c>
      <c r="HJ109" s="218" t="str">
        <f t="shared" si="870"/>
        <v/>
      </c>
      <c r="HK109" s="218" t="str">
        <f t="shared" si="870"/>
        <v/>
      </c>
      <c r="HL109" s="218" t="str">
        <f t="shared" si="870"/>
        <v/>
      </c>
      <c r="HM109" s="218" t="str">
        <f t="shared" si="870"/>
        <v/>
      </c>
      <c r="HN109" s="218" t="str">
        <f t="shared" si="870"/>
        <v/>
      </c>
      <c r="HO109" s="218" t="str">
        <f t="shared" ref="HO109:HQ109" si="871">IF(SUM(HO267,HO424,HO581,HO738,HO895)=0,"",SUM(HO267,HO424,HO581,HO738,HO895))</f>
        <v/>
      </c>
      <c r="HP109" s="218" t="str">
        <f t="shared" si="871"/>
        <v/>
      </c>
      <c r="HQ109" s="218" t="str">
        <f t="shared" si="871"/>
        <v/>
      </c>
    </row>
    <row r="110" spans="1:225" s="73" customFormat="1" ht="18" hidden="1" customHeight="1" x14ac:dyDescent="0.25">
      <c r="A110" s="223" t="str">
        <f t="shared" ref="A110:B110" si="872">IF(A268="","",A268)</f>
        <v/>
      </c>
      <c r="B110" s="173" t="str">
        <f t="shared" si="872"/>
        <v/>
      </c>
      <c r="C110" s="218">
        <f t="shared" si="837"/>
        <v>0</v>
      </c>
      <c r="D110" s="218">
        <f t="shared" si="552"/>
        <v>0</v>
      </c>
      <c r="E110" s="219">
        <f t="shared" ref="E110:F110" si="873">IFERROR(AVERAGE(E268,E425,E582,E739,E896),"")</f>
        <v>0</v>
      </c>
      <c r="F110" s="219">
        <f t="shared" si="873"/>
        <v>0</v>
      </c>
      <c r="G110" s="176" t="str">
        <f t="shared" si="839"/>
        <v/>
      </c>
      <c r="H110" s="176" t="str">
        <f t="shared" si="839"/>
        <v/>
      </c>
      <c r="I110" s="226" t="str">
        <f t="shared" si="839"/>
        <v/>
      </c>
      <c r="J110" s="226" t="str">
        <f t="shared" si="839"/>
        <v/>
      </c>
      <c r="K110" s="227" t="str">
        <f t="shared" si="840"/>
        <v/>
      </c>
      <c r="L110" s="227">
        <f t="shared" si="840"/>
        <v>1</v>
      </c>
      <c r="M110" s="226" t="str">
        <f t="shared" si="841"/>
        <v/>
      </c>
      <c r="N110" s="226" t="str">
        <f t="shared" si="841"/>
        <v/>
      </c>
      <c r="O110" s="491"/>
      <c r="P110" s="218" t="str">
        <f t="shared" ref="P110:BI110" si="874">IF(SUM(P268,P425,P582,P739,P896)=0,"",SUM(P268,P425,P582,P739,P896))</f>
        <v/>
      </c>
      <c r="Q110" s="218" t="str">
        <f t="shared" si="874"/>
        <v/>
      </c>
      <c r="R110" s="218" t="str">
        <f t="shared" si="874"/>
        <v/>
      </c>
      <c r="S110" s="218" t="str">
        <f t="shared" si="874"/>
        <v/>
      </c>
      <c r="T110" s="218" t="str">
        <f t="shared" si="874"/>
        <v/>
      </c>
      <c r="U110" s="218" t="str">
        <f t="shared" si="874"/>
        <v/>
      </c>
      <c r="V110" s="218" t="str">
        <f t="shared" si="874"/>
        <v/>
      </c>
      <c r="W110" s="218" t="str">
        <f t="shared" si="874"/>
        <v/>
      </c>
      <c r="X110" s="218" t="str">
        <f t="shared" si="874"/>
        <v/>
      </c>
      <c r="Y110" s="218" t="str">
        <f t="shared" si="874"/>
        <v/>
      </c>
      <c r="Z110" s="218" t="str">
        <f t="shared" si="874"/>
        <v/>
      </c>
      <c r="AA110" s="218" t="str">
        <f t="shared" si="874"/>
        <v/>
      </c>
      <c r="AB110" s="218" t="str">
        <f t="shared" si="874"/>
        <v/>
      </c>
      <c r="AC110" s="218" t="str">
        <f t="shared" si="874"/>
        <v/>
      </c>
      <c r="AD110" s="218" t="str">
        <f t="shared" si="874"/>
        <v/>
      </c>
      <c r="AE110" s="218" t="str">
        <f t="shared" si="874"/>
        <v/>
      </c>
      <c r="AF110" s="218" t="str">
        <f t="shared" si="874"/>
        <v/>
      </c>
      <c r="AG110" s="218" t="str">
        <f t="shared" si="874"/>
        <v/>
      </c>
      <c r="AH110" s="218" t="str">
        <f t="shared" si="874"/>
        <v/>
      </c>
      <c r="AI110" s="218" t="str">
        <f t="shared" si="874"/>
        <v/>
      </c>
      <c r="AJ110" s="218" t="str">
        <f t="shared" si="874"/>
        <v/>
      </c>
      <c r="AK110" s="218" t="str">
        <f t="shared" si="874"/>
        <v/>
      </c>
      <c r="AL110" s="218" t="str">
        <f t="shared" si="874"/>
        <v/>
      </c>
      <c r="AM110" s="218" t="str">
        <f t="shared" si="874"/>
        <v/>
      </c>
      <c r="AN110" s="218" t="str">
        <f t="shared" si="874"/>
        <v/>
      </c>
      <c r="AO110" s="218" t="str">
        <f t="shared" si="874"/>
        <v/>
      </c>
      <c r="AP110" s="218" t="str">
        <f t="shared" si="874"/>
        <v/>
      </c>
      <c r="AQ110" s="218" t="str">
        <f t="shared" si="874"/>
        <v/>
      </c>
      <c r="AR110" s="218" t="str">
        <f t="shared" si="874"/>
        <v/>
      </c>
      <c r="AS110" s="218" t="str">
        <f t="shared" si="874"/>
        <v/>
      </c>
      <c r="AT110" s="218" t="str">
        <f t="shared" si="874"/>
        <v/>
      </c>
      <c r="AU110" s="218" t="str">
        <f t="shared" si="874"/>
        <v/>
      </c>
      <c r="AV110" s="218" t="str">
        <f t="shared" si="874"/>
        <v/>
      </c>
      <c r="AW110" s="218" t="str">
        <f t="shared" si="874"/>
        <v/>
      </c>
      <c r="AX110" s="218" t="str">
        <f t="shared" si="874"/>
        <v/>
      </c>
      <c r="AY110" s="218" t="str">
        <f t="shared" si="874"/>
        <v/>
      </c>
      <c r="AZ110" s="218" t="str">
        <f t="shared" si="874"/>
        <v/>
      </c>
      <c r="BA110" s="218" t="str">
        <f t="shared" si="874"/>
        <v/>
      </c>
      <c r="BB110" s="218" t="str">
        <f t="shared" si="874"/>
        <v/>
      </c>
      <c r="BC110" s="218" t="str">
        <f t="shared" si="874"/>
        <v/>
      </c>
      <c r="BD110" s="218" t="str">
        <f t="shared" si="874"/>
        <v/>
      </c>
      <c r="BE110" s="218" t="str">
        <f t="shared" si="874"/>
        <v/>
      </c>
      <c r="BF110" s="218" t="str">
        <f t="shared" si="874"/>
        <v/>
      </c>
      <c r="BG110" s="218" t="str">
        <f t="shared" si="874"/>
        <v/>
      </c>
      <c r="BH110" s="218" t="str">
        <f t="shared" si="874"/>
        <v/>
      </c>
      <c r="BI110" s="218" t="str">
        <f t="shared" si="874"/>
        <v/>
      </c>
      <c r="BJ110" s="218" t="str">
        <f t="shared" ref="BJ110:DU110" si="875">IF(SUM(BJ268,BJ425,BJ582,BJ739,BJ896)=0,"",SUM(BJ268,BJ425,BJ582,BJ739,BJ896))</f>
        <v/>
      </c>
      <c r="BK110" s="218" t="str">
        <f t="shared" si="875"/>
        <v/>
      </c>
      <c r="BL110" s="218" t="str">
        <f t="shared" si="875"/>
        <v/>
      </c>
      <c r="BM110" s="218" t="str">
        <f t="shared" si="875"/>
        <v/>
      </c>
      <c r="BN110" s="218" t="str">
        <f t="shared" si="875"/>
        <v/>
      </c>
      <c r="BO110" s="218" t="str">
        <f t="shared" si="875"/>
        <v/>
      </c>
      <c r="BP110" s="218" t="str">
        <f t="shared" si="875"/>
        <v/>
      </c>
      <c r="BQ110" s="218" t="str">
        <f t="shared" si="875"/>
        <v/>
      </c>
      <c r="BR110" s="218" t="str">
        <f t="shared" si="875"/>
        <v/>
      </c>
      <c r="BS110" s="218" t="str">
        <f t="shared" si="875"/>
        <v/>
      </c>
      <c r="BT110" s="218" t="str">
        <f t="shared" si="875"/>
        <v/>
      </c>
      <c r="BU110" s="218" t="str">
        <f t="shared" si="875"/>
        <v/>
      </c>
      <c r="BV110" s="218" t="str">
        <f t="shared" si="875"/>
        <v/>
      </c>
      <c r="BW110" s="218" t="str">
        <f t="shared" si="875"/>
        <v/>
      </c>
      <c r="BX110" s="218" t="str">
        <f t="shared" si="875"/>
        <v/>
      </c>
      <c r="BY110" s="218" t="str">
        <f t="shared" si="875"/>
        <v/>
      </c>
      <c r="BZ110" s="218" t="str">
        <f t="shared" si="875"/>
        <v/>
      </c>
      <c r="CA110" s="218" t="str">
        <f t="shared" si="875"/>
        <v/>
      </c>
      <c r="CB110" s="218" t="str">
        <f t="shared" si="875"/>
        <v/>
      </c>
      <c r="CC110" s="218" t="str">
        <f t="shared" si="875"/>
        <v/>
      </c>
      <c r="CD110" s="218" t="str">
        <f t="shared" si="875"/>
        <v/>
      </c>
      <c r="CE110" s="218" t="str">
        <f t="shared" si="875"/>
        <v/>
      </c>
      <c r="CF110" s="218" t="str">
        <f t="shared" si="875"/>
        <v/>
      </c>
      <c r="CG110" s="218" t="str">
        <f t="shared" si="875"/>
        <v/>
      </c>
      <c r="CH110" s="218" t="str">
        <f t="shared" si="875"/>
        <v/>
      </c>
      <c r="CI110" s="218" t="str">
        <f t="shared" si="875"/>
        <v/>
      </c>
      <c r="CJ110" s="218" t="str">
        <f t="shared" si="875"/>
        <v/>
      </c>
      <c r="CK110" s="218" t="str">
        <f t="shared" si="875"/>
        <v/>
      </c>
      <c r="CL110" s="218" t="str">
        <f t="shared" si="875"/>
        <v/>
      </c>
      <c r="CM110" s="218" t="str">
        <f t="shared" si="875"/>
        <v/>
      </c>
      <c r="CN110" s="218" t="str">
        <f t="shared" si="875"/>
        <v/>
      </c>
      <c r="CO110" s="218" t="str">
        <f t="shared" si="875"/>
        <v/>
      </c>
      <c r="CP110" s="218" t="str">
        <f t="shared" si="875"/>
        <v/>
      </c>
      <c r="CQ110" s="218" t="str">
        <f t="shared" si="875"/>
        <v/>
      </c>
      <c r="CR110" s="218" t="str">
        <f t="shared" si="875"/>
        <v/>
      </c>
      <c r="CS110" s="218" t="str">
        <f t="shared" si="875"/>
        <v/>
      </c>
      <c r="CT110" s="218" t="str">
        <f t="shared" si="875"/>
        <v/>
      </c>
      <c r="CU110" s="218" t="str">
        <f t="shared" si="875"/>
        <v/>
      </c>
      <c r="CV110" s="218" t="str">
        <f t="shared" si="875"/>
        <v/>
      </c>
      <c r="CW110" s="218" t="str">
        <f t="shared" si="875"/>
        <v/>
      </c>
      <c r="CX110" s="218" t="str">
        <f t="shared" si="875"/>
        <v/>
      </c>
      <c r="CY110" s="218" t="str">
        <f t="shared" si="875"/>
        <v/>
      </c>
      <c r="CZ110" s="218" t="str">
        <f t="shared" si="875"/>
        <v/>
      </c>
      <c r="DA110" s="218" t="str">
        <f t="shared" si="875"/>
        <v/>
      </c>
      <c r="DB110" s="218" t="str">
        <f t="shared" si="875"/>
        <v/>
      </c>
      <c r="DC110" s="218" t="str">
        <f t="shared" si="875"/>
        <v/>
      </c>
      <c r="DD110" s="218" t="str">
        <f t="shared" si="875"/>
        <v/>
      </c>
      <c r="DE110" s="218" t="str">
        <f t="shared" si="875"/>
        <v/>
      </c>
      <c r="DF110" s="218" t="str">
        <f t="shared" si="875"/>
        <v/>
      </c>
      <c r="DG110" s="218" t="str">
        <f t="shared" si="875"/>
        <v/>
      </c>
      <c r="DH110" s="218" t="str">
        <f t="shared" si="875"/>
        <v/>
      </c>
      <c r="DI110" s="218" t="str">
        <f t="shared" si="875"/>
        <v/>
      </c>
      <c r="DJ110" s="218" t="str">
        <f t="shared" si="875"/>
        <v/>
      </c>
      <c r="DK110" s="218" t="str">
        <f t="shared" si="875"/>
        <v/>
      </c>
      <c r="DL110" s="218" t="str">
        <f t="shared" si="875"/>
        <v/>
      </c>
      <c r="DM110" s="218" t="str">
        <f t="shared" si="875"/>
        <v/>
      </c>
      <c r="DN110" s="218" t="str">
        <f t="shared" si="875"/>
        <v/>
      </c>
      <c r="DO110" s="218" t="str">
        <f t="shared" si="875"/>
        <v/>
      </c>
      <c r="DP110" s="218" t="str">
        <f t="shared" si="875"/>
        <v/>
      </c>
      <c r="DQ110" s="218" t="str">
        <f t="shared" si="875"/>
        <v/>
      </c>
      <c r="DR110" s="218" t="str">
        <f t="shared" si="875"/>
        <v/>
      </c>
      <c r="DS110" s="218" t="str">
        <f t="shared" si="875"/>
        <v/>
      </c>
      <c r="DT110" s="218" t="str">
        <f t="shared" si="875"/>
        <v/>
      </c>
      <c r="DU110" s="218" t="str">
        <f t="shared" si="875"/>
        <v/>
      </c>
      <c r="DV110" s="218" t="str">
        <f t="shared" ref="DV110:EK110" si="876">IF(SUM(DV268,DV425,DV582,DV739,DV896)=0,"",SUM(DV268,DV425,DV582,DV739,DV896))</f>
        <v/>
      </c>
      <c r="DW110" s="218" t="str">
        <f t="shared" si="876"/>
        <v/>
      </c>
      <c r="DX110" s="218" t="str">
        <f t="shared" si="876"/>
        <v/>
      </c>
      <c r="DY110" s="218" t="str">
        <f t="shared" si="876"/>
        <v/>
      </c>
      <c r="DZ110" s="218" t="str">
        <f t="shared" si="876"/>
        <v/>
      </c>
      <c r="EA110" s="218" t="str">
        <f t="shared" si="876"/>
        <v/>
      </c>
      <c r="EB110" s="218" t="str">
        <f t="shared" si="876"/>
        <v/>
      </c>
      <c r="EC110" s="218" t="str">
        <f t="shared" si="876"/>
        <v/>
      </c>
      <c r="ED110" s="218" t="str">
        <f t="shared" si="876"/>
        <v/>
      </c>
      <c r="EE110" s="218" t="str">
        <f t="shared" si="876"/>
        <v/>
      </c>
      <c r="EF110" s="218" t="str">
        <f t="shared" si="876"/>
        <v/>
      </c>
      <c r="EG110" s="218" t="str">
        <f t="shared" si="876"/>
        <v/>
      </c>
      <c r="EH110" s="218" t="str">
        <f t="shared" si="876"/>
        <v/>
      </c>
      <c r="EI110" s="218" t="str">
        <f t="shared" si="876"/>
        <v/>
      </c>
      <c r="EJ110" s="218" t="str">
        <f t="shared" si="876"/>
        <v/>
      </c>
      <c r="EK110" s="218" t="str">
        <f t="shared" si="876"/>
        <v/>
      </c>
      <c r="EL110" s="218" t="str">
        <f t="shared" ref="EL110:FK110" si="877">IF(SUM(EL268,EL425,EL582,EL739,EL896)=0,"",SUM(EL268,EL425,EL582,EL739,EL896))</f>
        <v/>
      </c>
      <c r="EM110" s="218" t="str">
        <f t="shared" si="877"/>
        <v/>
      </c>
      <c r="EN110" s="218" t="str">
        <f t="shared" si="877"/>
        <v/>
      </c>
      <c r="EO110" s="218" t="str">
        <f t="shared" si="877"/>
        <v/>
      </c>
      <c r="EP110" s="218" t="str">
        <f t="shared" si="877"/>
        <v/>
      </c>
      <c r="EQ110" s="218" t="str">
        <f t="shared" si="877"/>
        <v/>
      </c>
      <c r="ER110" s="218" t="str">
        <f t="shared" si="877"/>
        <v/>
      </c>
      <c r="ES110" s="218" t="str">
        <f t="shared" si="877"/>
        <v/>
      </c>
      <c r="ET110" s="218" t="str">
        <f t="shared" si="877"/>
        <v/>
      </c>
      <c r="EU110" s="218" t="str">
        <f t="shared" si="877"/>
        <v/>
      </c>
      <c r="EV110" s="218" t="str">
        <f t="shared" si="877"/>
        <v/>
      </c>
      <c r="EW110" s="218" t="str">
        <f t="shared" si="877"/>
        <v/>
      </c>
      <c r="EX110" s="218" t="str">
        <f t="shared" si="877"/>
        <v/>
      </c>
      <c r="EY110" s="218" t="str">
        <f t="shared" si="877"/>
        <v/>
      </c>
      <c r="EZ110" s="218" t="str">
        <f t="shared" si="877"/>
        <v/>
      </c>
      <c r="FA110" s="218" t="str">
        <f t="shared" si="877"/>
        <v/>
      </c>
      <c r="FB110" s="218" t="str">
        <f t="shared" si="877"/>
        <v/>
      </c>
      <c r="FC110" s="218" t="str">
        <f t="shared" si="877"/>
        <v/>
      </c>
      <c r="FD110" s="218" t="str">
        <f t="shared" si="877"/>
        <v/>
      </c>
      <c r="FE110" s="218" t="str">
        <f t="shared" si="877"/>
        <v/>
      </c>
      <c r="FF110" s="218" t="str">
        <f t="shared" si="877"/>
        <v/>
      </c>
      <c r="FG110" s="218" t="str">
        <f t="shared" si="877"/>
        <v/>
      </c>
      <c r="FH110" s="218" t="str">
        <f t="shared" si="877"/>
        <v/>
      </c>
      <c r="FI110" s="218" t="str">
        <f t="shared" si="877"/>
        <v/>
      </c>
      <c r="FJ110" s="218" t="str">
        <f t="shared" si="877"/>
        <v/>
      </c>
      <c r="FK110" s="218" t="str">
        <f t="shared" si="877"/>
        <v/>
      </c>
      <c r="FL110" s="218" t="str">
        <f t="shared" ref="FL110:HN110" si="878">IF(SUM(FL268,FL425,FL582,FL739,FL896)=0,"",SUM(FL268,FL425,FL582,FL739,FL896))</f>
        <v/>
      </c>
      <c r="FM110" s="218" t="str">
        <f t="shared" si="878"/>
        <v/>
      </c>
      <c r="FN110" s="218" t="str">
        <f t="shared" si="878"/>
        <v/>
      </c>
      <c r="FO110" s="218" t="str">
        <f t="shared" si="878"/>
        <v/>
      </c>
      <c r="FP110" s="218" t="str">
        <f t="shared" si="878"/>
        <v/>
      </c>
      <c r="FQ110" s="218" t="str">
        <f t="shared" si="878"/>
        <v/>
      </c>
      <c r="FR110" s="218" t="str">
        <f t="shared" si="878"/>
        <v/>
      </c>
      <c r="FS110" s="218" t="str">
        <f t="shared" si="878"/>
        <v/>
      </c>
      <c r="FT110" s="218" t="str">
        <f t="shared" si="878"/>
        <v/>
      </c>
      <c r="FU110" s="218" t="str">
        <f t="shared" si="878"/>
        <v/>
      </c>
      <c r="FV110" s="218" t="str">
        <f t="shared" si="878"/>
        <v/>
      </c>
      <c r="FW110" s="218" t="str">
        <f t="shared" si="878"/>
        <v/>
      </c>
      <c r="FX110" s="218" t="str">
        <f t="shared" si="878"/>
        <v/>
      </c>
      <c r="FY110" s="218" t="str">
        <f t="shared" si="878"/>
        <v/>
      </c>
      <c r="FZ110" s="218" t="str">
        <f t="shared" si="878"/>
        <v/>
      </c>
      <c r="GA110" s="218" t="str">
        <f t="shared" si="878"/>
        <v/>
      </c>
      <c r="GB110" s="218" t="str">
        <f t="shared" si="878"/>
        <v/>
      </c>
      <c r="GC110" s="218" t="str">
        <f t="shared" si="878"/>
        <v/>
      </c>
      <c r="GD110" s="218" t="str">
        <f t="shared" si="878"/>
        <v/>
      </c>
      <c r="GE110" s="218" t="str">
        <f t="shared" si="878"/>
        <v/>
      </c>
      <c r="GF110" s="218" t="str">
        <f t="shared" si="878"/>
        <v/>
      </c>
      <c r="GG110" s="218" t="str">
        <f t="shared" si="878"/>
        <v/>
      </c>
      <c r="GH110" s="218" t="str">
        <f t="shared" si="878"/>
        <v/>
      </c>
      <c r="GI110" s="218" t="str">
        <f t="shared" si="878"/>
        <v/>
      </c>
      <c r="GJ110" s="218" t="str">
        <f t="shared" si="878"/>
        <v/>
      </c>
      <c r="GK110" s="218" t="str">
        <f t="shared" si="878"/>
        <v/>
      </c>
      <c r="GL110" s="218" t="str">
        <f t="shared" si="878"/>
        <v/>
      </c>
      <c r="GM110" s="218" t="str">
        <f t="shared" si="878"/>
        <v/>
      </c>
      <c r="GN110" s="218" t="str">
        <f t="shared" si="878"/>
        <v/>
      </c>
      <c r="GO110" s="218" t="str">
        <f t="shared" si="878"/>
        <v/>
      </c>
      <c r="GP110" s="218" t="str">
        <f t="shared" si="878"/>
        <v/>
      </c>
      <c r="GQ110" s="218" t="str">
        <f t="shared" si="878"/>
        <v/>
      </c>
      <c r="GR110" s="218" t="str">
        <f t="shared" si="878"/>
        <v/>
      </c>
      <c r="GS110" s="218" t="str">
        <f t="shared" si="878"/>
        <v/>
      </c>
      <c r="GT110" s="218" t="str">
        <f t="shared" si="878"/>
        <v/>
      </c>
      <c r="GU110" s="218" t="str">
        <f t="shared" si="878"/>
        <v/>
      </c>
      <c r="GV110" s="218" t="str">
        <f t="shared" si="878"/>
        <v/>
      </c>
      <c r="GW110" s="218" t="str">
        <f t="shared" si="878"/>
        <v/>
      </c>
      <c r="GX110" s="218" t="str">
        <f t="shared" si="878"/>
        <v/>
      </c>
      <c r="GY110" s="218" t="str">
        <f t="shared" si="878"/>
        <v/>
      </c>
      <c r="GZ110" s="218" t="str">
        <f t="shared" si="878"/>
        <v/>
      </c>
      <c r="HA110" s="218" t="str">
        <f t="shared" si="878"/>
        <v/>
      </c>
      <c r="HB110" s="218" t="str">
        <f t="shared" si="878"/>
        <v/>
      </c>
      <c r="HC110" s="218" t="str">
        <f t="shared" si="878"/>
        <v/>
      </c>
      <c r="HD110" s="218" t="str">
        <f t="shared" si="878"/>
        <v/>
      </c>
      <c r="HE110" s="218" t="str">
        <f t="shared" si="878"/>
        <v/>
      </c>
      <c r="HF110" s="218" t="str">
        <f t="shared" si="878"/>
        <v/>
      </c>
      <c r="HG110" s="218" t="str">
        <f t="shared" si="878"/>
        <v/>
      </c>
      <c r="HH110" s="218" t="str">
        <f t="shared" si="878"/>
        <v/>
      </c>
      <c r="HI110" s="218" t="str">
        <f t="shared" si="878"/>
        <v/>
      </c>
      <c r="HJ110" s="218" t="str">
        <f t="shared" si="878"/>
        <v/>
      </c>
      <c r="HK110" s="218" t="str">
        <f t="shared" si="878"/>
        <v/>
      </c>
      <c r="HL110" s="218" t="str">
        <f t="shared" si="878"/>
        <v/>
      </c>
      <c r="HM110" s="218" t="str">
        <f t="shared" si="878"/>
        <v/>
      </c>
      <c r="HN110" s="218" t="str">
        <f t="shared" si="878"/>
        <v/>
      </c>
      <c r="HO110" s="218" t="str">
        <f t="shared" ref="HO110:HQ110" si="879">IF(SUM(HO268,HO425,HO582,HO739,HO896)=0,"",SUM(HO268,HO425,HO582,HO739,HO896))</f>
        <v/>
      </c>
      <c r="HP110" s="218" t="str">
        <f t="shared" si="879"/>
        <v/>
      </c>
      <c r="HQ110" s="218" t="str">
        <f t="shared" si="879"/>
        <v/>
      </c>
    </row>
    <row r="111" spans="1:225" s="73" customFormat="1" ht="18" hidden="1" customHeight="1" x14ac:dyDescent="0.25">
      <c r="A111" s="223" t="str">
        <f t="shared" ref="A111:B111" si="880">IF(A269="","",A269)</f>
        <v/>
      </c>
      <c r="B111" s="173" t="str">
        <f t="shared" si="880"/>
        <v/>
      </c>
      <c r="C111" s="218">
        <f t="shared" si="837"/>
        <v>0</v>
      </c>
      <c r="D111" s="218">
        <f t="shared" si="552"/>
        <v>0</v>
      </c>
      <c r="E111" s="219">
        <f t="shared" ref="E111:F111" si="881">IFERROR(AVERAGE(E269,E426,E583,E740,E897),"")</f>
        <v>0</v>
      </c>
      <c r="F111" s="219">
        <f t="shared" si="881"/>
        <v>0</v>
      </c>
      <c r="G111" s="176" t="str">
        <f t="shared" si="839"/>
        <v/>
      </c>
      <c r="H111" s="176" t="str">
        <f t="shared" si="839"/>
        <v/>
      </c>
      <c r="I111" s="226" t="str">
        <f t="shared" si="839"/>
        <v/>
      </c>
      <c r="J111" s="226" t="str">
        <f t="shared" si="839"/>
        <v/>
      </c>
      <c r="K111" s="227" t="str">
        <f t="shared" si="840"/>
        <v/>
      </c>
      <c r="L111" s="227">
        <f t="shared" si="840"/>
        <v>1</v>
      </c>
      <c r="M111" s="226" t="str">
        <f t="shared" si="841"/>
        <v/>
      </c>
      <c r="N111" s="226" t="str">
        <f t="shared" si="841"/>
        <v/>
      </c>
      <c r="O111" s="491"/>
      <c r="P111" s="218" t="str">
        <f t="shared" ref="P111:BI111" si="882">IF(SUM(P269,P426,P583,P740,P897)=0,"",SUM(P269,P426,P583,P740,P897))</f>
        <v/>
      </c>
      <c r="Q111" s="218" t="str">
        <f t="shared" si="882"/>
        <v/>
      </c>
      <c r="R111" s="218" t="str">
        <f t="shared" si="882"/>
        <v/>
      </c>
      <c r="S111" s="218" t="str">
        <f t="shared" si="882"/>
        <v/>
      </c>
      <c r="T111" s="218" t="str">
        <f t="shared" si="882"/>
        <v/>
      </c>
      <c r="U111" s="218" t="str">
        <f t="shared" si="882"/>
        <v/>
      </c>
      <c r="V111" s="218" t="str">
        <f t="shared" si="882"/>
        <v/>
      </c>
      <c r="W111" s="218" t="str">
        <f t="shared" si="882"/>
        <v/>
      </c>
      <c r="X111" s="218" t="str">
        <f t="shared" si="882"/>
        <v/>
      </c>
      <c r="Y111" s="218" t="str">
        <f t="shared" si="882"/>
        <v/>
      </c>
      <c r="Z111" s="218" t="str">
        <f t="shared" si="882"/>
        <v/>
      </c>
      <c r="AA111" s="218" t="str">
        <f t="shared" si="882"/>
        <v/>
      </c>
      <c r="AB111" s="218" t="str">
        <f t="shared" si="882"/>
        <v/>
      </c>
      <c r="AC111" s="218" t="str">
        <f t="shared" si="882"/>
        <v/>
      </c>
      <c r="AD111" s="218" t="str">
        <f t="shared" si="882"/>
        <v/>
      </c>
      <c r="AE111" s="218" t="str">
        <f t="shared" si="882"/>
        <v/>
      </c>
      <c r="AF111" s="218" t="str">
        <f t="shared" si="882"/>
        <v/>
      </c>
      <c r="AG111" s="218" t="str">
        <f t="shared" si="882"/>
        <v/>
      </c>
      <c r="AH111" s="218" t="str">
        <f t="shared" si="882"/>
        <v/>
      </c>
      <c r="AI111" s="218" t="str">
        <f t="shared" si="882"/>
        <v/>
      </c>
      <c r="AJ111" s="218" t="str">
        <f t="shared" si="882"/>
        <v/>
      </c>
      <c r="AK111" s="218" t="str">
        <f t="shared" si="882"/>
        <v/>
      </c>
      <c r="AL111" s="218" t="str">
        <f t="shared" si="882"/>
        <v/>
      </c>
      <c r="AM111" s="218" t="str">
        <f t="shared" si="882"/>
        <v/>
      </c>
      <c r="AN111" s="218" t="str">
        <f t="shared" si="882"/>
        <v/>
      </c>
      <c r="AO111" s="218" t="str">
        <f t="shared" si="882"/>
        <v/>
      </c>
      <c r="AP111" s="218" t="str">
        <f t="shared" si="882"/>
        <v/>
      </c>
      <c r="AQ111" s="218" t="str">
        <f t="shared" si="882"/>
        <v/>
      </c>
      <c r="AR111" s="218" t="str">
        <f t="shared" si="882"/>
        <v/>
      </c>
      <c r="AS111" s="218" t="str">
        <f t="shared" si="882"/>
        <v/>
      </c>
      <c r="AT111" s="218" t="str">
        <f t="shared" si="882"/>
        <v/>
      </c>
      <c r="AU111" s="218" t="str">
        <f t="shared" si="882"/>
        <v/>
      </c>
      <c r="AV111" s="218" t="str">
        <f t="shared" si="882"/>
        <v/>
      </c>
      <c r="AW111" s="218" t="str">
        <f t="shared" si="882"/>
        <v/>
      </c>
      <c r="AX111" s="218" t="str">
        <f t="shared" si="882"/>
        <v/>
      </c>
      <c r="AY111" s="218" t="str">
        <f t="shared" si="882"/>
        <v/>
      </c>
      <c r="AZ111" s="218" t="str">
        <f t="shared" si="882"/>
        <v/>
      </c>
      <c r="BA111" s="218" t="str">
        <f t="shared" si="882"/>
        <v/>
      </c>
      <c r="BB111" s="218" t="str">
        <f t="shared" si="882"/>
        <v/>
      </c>
      <c r="BC111" s="218" t="str">
        <f t="shared" si="882"/>
        <v/>
      </c>
      <c r="BD111" s="218" t="str">
        <f t="shared" si="882"/>
        <v/>
      </c>
      <c r="BE111" s="218" t="str">
        <f t="shared" si="882"/>
        <v/>
      </c>
      <c r="BF111" s="218" t="str">
        <f t="shared" si="882"/>
        <v/>
      </c>
      <c r="BG111" s="218" t="str">
        <f t="shared" si="882"/>
        <v/>
      </c>
      <c r="BH111" s="218" t="str">
        <f t="shared" si="882"/>
        <v/>
      </c>
      <c r="BI111" s="218" t="str">
        <f t="shared" si="882"/>
        <v/>
      </c>
      <c r="BJ111" s="218" t="str">
        <f t="shared" ref="BJ111:DU111" si="883">IF(SUM(BJ269,BJ426,BJ583,BJ740,BJ897)=0,"",SUM(BJ269,BJ426,BJ583,BJ740,BJ897))</f>
        <v/>
      </c>
      <c r="BK111" s="218" t="str">
        <f t="shared" si="883"/>
        <v/>
      </c>
      <c r="BL111" s="218" t="str">
        <f t="shared" si="883"/>
        <v/>
      </c>
      <c r="BM111" s="218" t="str">
        <f t="shared" si="883"/>
        <v/>
      </c>
      <c r="BN111" s="218" t="str">
        <f t="shared" si="883"/>
        <v/>
      </c>
      <c r="BO111" s="218" t="str">
        <f t="shared" si="883"/>
        <v/>
      </c>
      <c r="BP111" s="218" t="str">
        <f t="shared" si="883"/>
        <v/>
      </c>
      <c r="BQ111" s="218" t="str">
        <f t="shared" si="883"/>
        <v/>
      </c>
      <c r="BR111" s="218" t="str">
        <f t="shared" si="883"/>
        <v/>
      </c>
      <c r="BS111" s="218" t="str">
        <f t="shared" si="883"/>
        <v/>
      </c>
      <c r="BT111" s="218" t="str">
        <f t="shared" si="883"/>
        <v/>
      </c>
      <c r="BU111" s="218" t="str">
        <f t="shared" si="883"/>
        <v/>
      </c>
      <c r="BV111" s="218" t="str">
        <f t="shared" si="883"/>
        <v/>
      </c>
      <c r="BW111" s="218" t="str">
        <f t="shared" si="883"/>
        <v/>
      </c>
      <c r="BX111" s="218" t="str">
        <f t="shared" si="883"/>
        <v/>
      </c>
      <c r="BY111" s="218" t="str">
        <f t="shared" si="883"/>
        <v/>
      </c>
      <c r="BZ111" s="218" t="str">
        <f t="shared" si="883"/>
        <v/>
      </c>
      <c r="CA111" s="218" t="str">
        <f t="shared" si="883"/>
        <v/>
      </c>
      <c r="CB111" s="218" t="str">
        <f t="shared" si="883"/>
        <v/>
      </c>
      <c r="CC111" s="218" t="str">
        <f t="shared" si="883"/>
        <v/>
      </c>
      <c r="CD111" s="218" t="str">
        <f t="shared" si="883"/>
        <v/>
      </c>
      <c r="CE111" s="218" t="str">
        <f t="shared" si="883"/>
        <v/>
      </c>
      <c r="CF111" s="218" t="str">
        <f t="shared" si="883"/>
        <v/>
      </c>
      <c r="CG111" s="218" t="str">
        <f t="shared" si="883"/>
        <v/>
      </c>
      <c r="CH111" s="218" t="str">
        <f t="shared" si="883"/>
        <v/>
      </c>
      <c r="CI111" s="218" t="str">
        <f t="shared" si="883"/>
        <v/>
      </c>
      <c r="CJ111" s="218" t="str">
        <f t="shared" si="883"/>
        <v/>
      </c>
      <c r="CK111" s="218" t="str">
        <f t="shared" si="883"/>
        <v/>
      </c>
      <c r="CL111" s="218" t="str">
        <f t="shared" si="883"/>
        <v/>
      </c>
      <c r="CM111" s="218" t="str">
        <f t="shared" si="883"/>
        <v/>
      </c>
      <c r="CN111" s="218" t="str">
        <f t="shared" si="883"/>
        <v/>
      </c>
      <c r="CO111" s="218" t="str">
        <f t="shared" si="883"/>
        <v/>
      </c>
      <c r="CP111" s="218" t="str">
        <f t="shared" si="883"/>
        <v/>
      </c>
      <c r="CQ111" s="218" t="str">
        <f t="shared" si="883"/>
        <v/>
      </c>
      <c r="CR111" s="218" t="str">
        <f t="shared" si="883"/>
        <v/>
      </c>
      <c r="CS111" s="218" t="str">
        <f t="shared" si="883"/>
        <v/>
      </c>
      <c r="CT111" s="218" t="str">
        <f t="shared" si="883"/>
        <v/>
      </c>
      <c r="CU111" s="218" t="str">
        <f t="shared" si="883"/>
        <v/>
      </c>
      <c r="CV111" s="218" t="str">
        <f t="shared" si="883"/>
        <v/>
      </c>
      <c r="CW111" s="218" t="str">
        <f t="shared" si="883"/>
        <v/>
      </c>
      <c r="CX111" s="218" t="str">
        <f t="shared" si="883"/>
        <v/>
      </c>
      <c r="CY111" s="218" t="str">
        <f t="shared" si="883"/>
        <v/>
      </c>
      <c r="CZ111" s="218" t="str">
        <f t="shared" si="883"/>
        <v/>
      </c>
      <c r="DA111" s="218" t="str">
        <f t="shared" si="883"/>
        <v/>
      </c>
      <c r="DB111" s="218" t="str">
        <f t="shared" si="883"/>
        <v/>
      </c>
      <c r="DC111" s="218" t="str">
        <f t="shared" si="883"/>
        <v/>
      </c>
      <c r="DD111" s="218" t="str">
        <f t="shared" si="883"/>
        <v/>
      </c>
      <c r="DE111" s="218" t="str">
        <f t="shared" si="883"/>
        <v/>
      </c>
      <c r="DF111" s="218" t="str">
        <f t="shared" si="883"/>
        <v/>
      </c>
      <c r="DG111" s="218" t="str">
        <f t="shared" si="883"/>
        <v/>
      </c>
      <c r="DH111" s="218" t="str">
        <f t="shared" si="883"/>
        <v/>
      </c>
      <c r="DI111" s="218" t="str">
        <f t="shared" si="883"/>
        <v/>
      </c>
      <c r="DJ111" s="218" t="str">
        <f t="shared" si="883"/>
        <v/>
      </c>
      <c r="DK111" s="218" t="str">
        <f t="shared" si="883"/>
        <v/>
      </c>
      <c r="DL111" s="218" t="str">
        <f t="shared" si="883"/>
        <v/>
      </c>
      <c r="DM111" s="218" t="str">
        <f t="shared" si="883"/>
        <v/>
      </c>
      <c r="DN111" s="218" t="str">
        <f t="shared" si="883"/>
        <v/>
      </c>
      <c r="DO111" s="218" t="str">
        <f t="shared" si="883"/>
        <v/>
      </c>
      <c r="DP111" s="218" t="str">
        <f t="shared" si="883"/>
        <v/>
      </c>
      <c r="DQ111" s="218" t="str">
        <f t="shared" si="883"/>
        <v/>
      </c>
      <c r="DR111" s="218" t="str">
        <f t="shared" si="883"/>
        <v/>
      </c>
      <c r="DS111" s="218" t="str">
        <f t="shared" si="883"/>
        <v/>
      </c>
      <c r="DT111" s="218" t="str">
        <f t="shared" si="883"/>
        <v/>
      </c>
      <c r="DU111" s="218" t="str">
        <f t="shared" si="883"/>
        <v/>
      </c>
      <c r="DV111" s="218" t="str">
        <f t="shared" ref="DV111:EK111" si="884">IF(SUM(DV269,DV426,DV583,DV740,DV897)=0,"",SUM(DV269,DV426,DV583,DV740,DV897))</f>
        <v/>
      </c>
      <c r="DW111" s="218" t="str">
        <f t="shared" si="884"/>
        <v/>
      </c>
      <c r="DX111" s="218" t="str">
        <f t="shared" si="884"/>
        <v/>
      </c>
      <c r="DY111" s="218" t="str">
        <f t="shared" si="884"/>
        <v/>
      </c>
      <c r="DZ111" s="218" t="str">
        <f t="shared" si="884"/>
        <v/>
      </c>
      <c r="EA111" s="218" t="str">
        <f t="shared" si="884"/>
        <v/>
      </c>
      <c r="EB111" s="218" t="str">
        <f t="shared" si="884"/>
        <v/>
      </c>
      <c r="EC111" s="218" t="str">
        <f t="shared" si="884"/>
        <v/>
      </c>
      <c r="ED111" s="218" t="str">
        <f t="shared" si="884"/>
        <v/>
      </c>
      <c r="EE111" s="218" t="str">
        <f t="shared" si="884"/>
        <v/>
      </c>
      <c r="EF111" s="218" t="str">
        <f t="shared" si="884"/>
        <v/>
      </c>
      <c r="EG111" s="218" t="str">
        <f t="shared" si="884"/>
        <v/>
      </c>
      <c r="EH111" s="218" t="str">
        <f t="shared" si="884"/>
        <v/>
      </c>
      <c r="EI111" s="218" t="str">
        <f t="shared" si="884"/>
        <v/>
      </c>
      <c r="EJ111" s="218" t="str">
        <f t="shared" si="884"/>
        <v/>
      </c>
      <c r="EK111" s="218" t="str">
        <f t="shared" si="884"/>
        <v/>
      </c>
      <c r="EL111" s="218" t="str">
        <f t="shared" ref="EL111:FK111" si="885">IF(SUM(EL269,EL426,EL583,EL740,EL897)=0,"",SUM(EL269,EL426,EL583,EL740,EL897))</f>
        <v/>
      </c>
      <c r="EM111" s="218" t="str">
        <f t="shared" si="885"/>
        <v/>
      </c>
      <c r="EN111" s="218" t="str">
        <f t="shared" si="885"/>
        <v/>
      </c>
      <c r="EO111" s="218" t="str">
        <f t="shared" si="885"/>
        <v/>
      </c>
      <c r="EP111" s="218" t="str">
        <f t="shared" si="885"/>
        <v/>
      </c>
      <c r="EQ111" s="218" t="str">
        <f t="shared" si="885"/>
        <v/>
      </c>
      <c r="ER111" s="218" t="str">
        <f t="shared" si="885"/>
        <v/>
      </c>
      <c r="ES111" s="218" t="str">
        <f t="shared" si="885"/>
        <v/>
      </c>
      <c r="ET111" s="218" t="str">
        <f t="shared" si="885"/>
        <v/>
      </c>
      <c r="EU111" s="218" t="str">
        <f t="shared" si="885"/>
        <v/>
      </c>
      <c r="EV111" s="218" t="str">
        <f t="shared" si="885"/>
        <v/>
      </c>
      <c r="EW111" s="218" t="str">
        <f t="shared" si="885"/>
        <v/>
      </c>
      <c r="EX111" s="218" t="str">
        <f t="shared" si="885"/>
        <v/>
      </c>
      <c r="EY111" s="218" t="str">
        <f t="shared" si="885"/>
        <v/>
      </c>
      <c r="EZ111" s="218" t="str">
        <f t="shared" si="885"/>
        <v/>
      </c>
      <c r="FA111" s="218" t="str">
        <f t="shared" si="885"/>
        <v/>
      </c>
      <c r="FB111" s="218" t="str">
        <f t="shared" si="885"/>
        <v/>
      </c>
      <c r="FC111" s="218" t="str">
        <f t="shared" si="885"/>
        <v/>
      </c>
      <c r="FD111" s="218" t="str">
        <f t="shared" si="885"/>
        <v/>
      </c>
      <c r="FE111" s="218" t="str">
        <f t="shared" si="885"/>
        <v/>
      </c>
      <c r="FF111" s="218" t="str">
        <f t="shared" si="885"/>
        <v/>
      </c>
      <c r="FG111" s="218" t="str">
        <f t="shared" si="885"/>
        <v/>
      </c>
      <c r="FH111" s="218" t="str">
        <f t="shared" si="885"/>
        <v/>
      </c>
      <c r="FI111" s="218" t="str">
        <f t="shared" si="885"/>
        <v/>
      </c>
      <c r="FJ111" s="218" t="str">
        <f t="shared" si="885"/>
        <v/>
      </c>
      <c r="FK111" s="218" t="str">
        <f t="shared" si="885"/>
        <v/>
      </c>
      <c r="FL111" s="218" t="str">
        <f t="shared" ref="FL111:HN111" si="886">IF(SUM(FL269,FL426,FL583,FL740,FL897)=0,"",SUM(FL269,FL426,FL583,FL740,FL897))</f>
        <v/>
      </c>
      <c r="FM111" s="218" t="str">
        <f t="shared" si="886"/>
        <v/>
      </c>
      <c r="FN111" s="218" t="str">
        <f t="shared" si="886"/>
        <v/>
      </c>
      <c r="FO111" s="218" t="str">
        <f t="shared" si="886"/>
        <v/>
      </c>
      <c r="FP111" s="218" t="str">
        <f t="shared" si="886"/>
        <v/>
      </c>
      <c r="FQ111" s="218" t="str">
        <f t="shared" si="886"/>
        <v/>
      </c>
      <c r="FR111" s="218" t="str">
        <f t="shared" si="886"/>
        <v/>
      </c>
      <c r="FS111" s="218" t="str">
        <f t="shared" si="886"/>
        <v/>
      </c>
      <c r="FT111" s="218" t="str">
        <f t="shared" si="886"/>
        <v/>
      </c>
      <c r="FU111" s="218" t="str">
        <f t="shared" si="886"/>
        <v/>
      </c>
      <c r="FV111" s="218" t="str">
        <f t="shared" si="886"/>
        <v/>
      </c>
      <c r="FW111" s="218" t="str">
        <f t="shared" si="886"/>
        <v/>
      </c>
      <c r="FX111" s="218" t="str">
        <f t="shared" si="886"/>
        <v/>
      </c>
      <c r="FY111" s="218" t="str">
        <f t="shared" si="886"/>
        <v/>
      </c>
      <c r="FZ111" s="218" t="str">
        <f t="shared" si="886"/>
        <v/>
      </c>
      <c r="GA111" s="218" t="str">
        <f t="shared" si="886"/>
        <v/>
      </c>
      <c r="GB111" s="218" t="str">
        <f t="shared" si="886"/>
        <v/>
      </c>
      <c r="GC111" s="218" t="str">
        <f t="shared" si="886"/>
        <v/>
      </c>
      <c r="GD111" s="218" t="str">
        <f t="shared" si="886"/>
        <v/>
      </c>
      <c r="GE111" s="218" t="str">
        <f t="shared" si="886"/>
        <v/>
      </c>
      <c r="GF111" s="218" t="str">
        <f t="shared" si="886"/>
        <v/>
      </c>
      <c r="GG111" s="218" t="str">
        <f t="shared" si="886"/>
        <v/>
      </c>
      <c r="GH111" s="218" t="str">
        <f t="shared" si="886"/>
        <v/>
      </c>
      <c r="GI111" s="218" t="str">
        <f t="shared" si="886"/>
        <v/>
      </c>
      <c r="GJ111" s="218" t="str">
        <f t="shared" si="886"/>
        <v/>
      </c>
      <c r="GK111" s="218" t="str">
        <f t="shared" si="886"/>
        <v/>
      </c>
      <c r="GL111" s="218" t="str">
        <f t="shared" si="886"/>
        <v/>
      </c>
      <c r="GM111" s="218" t="str">
        <f t="shared" si="886"/>
        <v/>
      </c>
      <c r="GN111" s="218" t="str">
        <f t="shared" si="886"/>
        <v/>
      </c>
      <c r="GO111" s="218" t="str">
        <f t="shared" si="886"/>
        <v/>
      </c>
      <c r="GP111" s="218" t="str">
        <f t="shared" si="886"/>
        <v/>
      </c>
      <c r="GQ111" s="218" t="str">
        <f t="shared" si="886"/>
        <v/>
      </c>
      <c r="GR111" s="218" t="str">
        <f t="shared" si="886"/>
        <v/>
      </c>
      <c r="GS111" s="218" t="str">
        <f t="shared" si="886"/>
        <v/>
      </c>
      <c r="GT111" s="218" t="str">
        <f t="shared" si="886"/>
        <v/>
      </c>
      <c r="GU111" s="218" t="str">
        <f t="shared" si="886"/>
        <v/>
      </c>
      <c r="GV111" s="218" t="str">
        <f t="shared" si="886"/>
        <v/>
      </c>
      <c r="GW111" s="218" t="str">
        <f t="shared" si="886"/>
        <v/>
      </c>
      <c r="GX111" s="218" t="str">
        <f t="shared" si="886"/>
        <v/>
      </c>
      <c r="GY111" s="218" t="str">
        <f t="shared" si="886"/>
        <v/>
      </c>
      <c r="GZ111" s="218" t="str">
        <f t="shared" si="886"/>
        <v/>
      </c>
      <c r="HA111" s="218" t="str">
        <f t="shared" si="886"/>
        <v/>
      </c>
      <c r="HB111" s="218" t="str">
        <f t="shared" si="886"/>
        <v/>
      </c>
      <c r="HC111" s="218" t="str">
        <f t="shared" si="886"/>
        <v/>
      </c>
      <c r="HD111" s="218" t="str">
        <f t="shared" si="886"/>
        <v/>
      </c>
      <c r="HE111" s="218" t="str">
        <f t="shared" si="886"/>
        <v/>
      </c>
      <c r="HF111" s="218" t="str">
        <f t="shared" si="886"/>
        <v/>
      </c>
      <c r="HG111" s="218" t="str">
        <f t="shared" si="886"/>
        <v/>
      </c>
      <c r="HH111" s="218" t="str">
        <f t="shared" si="886"/>
        <v/>
      </c>
      <c r="HI111" s="218" t="str">
        <f t="shared" si="886"/>
        <v/>
      </c>
      <c r="HJ111" s="218" t="str">
        <f t="shared" si="886"/>
        <v/>
      </c>
      <c r="HK111" s="218" t="str">
        <f t="shared" si="886"/>
        <v/>
      </c>
      <c r="HL111" s="218" t="str">
        <f t="shared" si="886"/>
        <v/>
      </c>
      <c r="HM111" s="218" t="str">
        <f t="shared" si="886"/>
        <v/>
      </c>
      <c r="HN111" s="218" t="str">
        <f t="shared" si="886"/>
        <v/>
      </c>
      <c r="HO111" s="218" t="str">
        <f t="shared" ref="HO111:HQ111" si="887">IF(SUM(HO269,HO426,HO583,HO740,HO897)=0,"",SUM(HO269,HO426,HO583,HO740,HO897))</f>
        <v/>
      </c>
      <c r="HP111" s="218" t="str">
        <f t="shared" si="887"/>
        <v/>
      </c>
      <c r="HQ111" s="218" t="str">
        <f t="shared" si="887"/>
        <v/>
      </c>
    </row>
    <row r="112" spans="1:225" s="73" customFormat="1" ht="18" hidden="1" customHeight="1" x14ac:dyDescent="0.25">
      <c r="A112" s="223" t="str">
        <f t="shared" ref="A112:B112" si="888">IF(A270="","",A270)</f>
        <v/>
      </c>
      <c r="B112" s="173" t="str">
        <f t="shared" si="888"/>
        <v/>
      </c>
      <c r="C112" s="218">
        <f t="shared" si="837"/>
        <v>0</v>
      </c>
      <c r="D112" s="218">
        <f t="shared" si="552"/>
        <v>0</v>
      </c>
      <c r="E112" s="219">
        <f t="shared" ref="E112:F112" si="889">IFERROR(AVERAGE(E270,E427,E584,E741,E898),"")</f>
        <v>0</v>
      </c>
      <c r="F112" s="219">
        <f t="shared" si="889"/>
        <v>0</v>
      </c>
      <c r="G112" s="176" t="str">
        <f t="shared" si="839"/>
        <v/>
      </c>
      <c r="H112" s="176" t="str">
        <f t="shared" si="839"/>
        <v/>
      </c>
      <c r="I112" s="226" t="str">
        <f t="shared" si="839"/>
        <v/>
      </c>
      <c r="J112" s="226" t="str">
        <f t="shared" si="839"/>
        <v/>
      </c>
      <c r="K112" s="227" t="str">
        <f t="shared" si="840"/>
        <v/>
      </c>
      <c r="L112" s="227">
        <f t="shared" si="840"/>
        <v>1</v>
      </c>
      <c r="M112" s="226" t="str">
        <f t="shared" si="841"/>
        <v/>
      </c>
      <c r="N112" s="226" t="str">
        <f t="shared" si="841"/>
        <v/>
      </c>
      <c r="O112" s="491"/>
      <c r="P112" s="218" t="str">
        <f t="shared" ref="P112:BI112" si="890">IF(SUM(P270,P427,P584,P741,P898)=0,"",SUM(P270,P427,P584,P741,P898))</f>
        <v/>
      </c>
      <c r="Q112" s="218" t="str">
        <f t="shared" si="890"/>
        <v/>
      </c>
      <c r="R112" s="218" t="str">
        <f t="shared" si="890"/>
        <v/>
      </c>
      <c r="S112" s="218" t="str">
        <f t="shared" si="890"/>
        <v/>
      </c>
      <c r="T112" s="218" t="str">
        <f t="shared" si="890"/>
        <v/>
      </c>
      <c r="U112" s="218" t="str">
        <f t="shared" si="890"/>
        <v/>
      </c>
      <c r="V112" s="218" t="str">
        <f t="shared" si="890"/>
        <v/>
      </c>
      <c r="W112" s="218" t="str">
        <f t="shared" si="890"/>
        <v/>
      </c>
      <c r="X112" s="218" t="str">
        <f t="shared" si="890"/>
        <v/>
      </c>
      <c r="Y112" s="218" t="str">
        <f t="shared" si="890"/>
        <v/>
      </c>
      <c r="Z112" s="218" t="str">
        <f t="shared" si="890"/>
        <v/>
      </c>
      <c r="AA112" s="218" t="str">
        <f t="shared" si="890"/>
        <v/>
      </c>
      <c r="AB112" s="218" t="str">
        <f t="shared" si="890"/>
        <v/>
      </c>
      <c r="AC112" s="218" t="str">
        <f t="shared" si="890"/>
        <v/>
      </c>
      <c r="AD112" s="218" t="str">
        <f t="shared" si="890"/>
        <v/>
      </c>
      <c r="AE112" s="218" t="str">
        <f t="shared" si="890"/>
        <v/>
      </c>
      <c r="AF112" s="218" t="str">
        <f t="shared" si="890"/>
        <v/>
      </c>
      <c r="AG112" s="218" t="str">
        <f t="shared" si="890"/>
        <v/>
      </c>
      <c r="AH112" s="218" t="str">
        <f t="shared" si="890"/>
        <v/>
      </c>
      <c r="AI112" s="218" t="str">
        <f t="shared" si="890"/>
        <v/>
      </c>
      <c r="AJ112" s="218" t="str">
        <f t="shared" si="890"/>
        <v/>
      </c>
      <c r="AK112" s="218" t="str">
        <f t="shared" si="890"/>
        <v/>
      </c>
      <c r="AL112" s="218" t="str">
        <f t="shared" si="890"/>
        <v/>
      </c>
      <c r="AM112" s="218" t="str">
        <f t="shared" si="890"/>
        <v/>
      </c>
      <c r="AN112" s="218" t="str">
        <f t="shared" si="890"/>
        <v/>
      </c>
      <c r="AO112" s="218" t="str">
        <f t="shared" si="890"/>
        <v/>
      </c>
      <c r="AP112" s="218" t="str">
        <f t="shared" si="890"/>
        <v/>
      </c>
      <c r="AQ112" s="218" t="str">
        <f t="shared" si="890"/>
        <v/>
      </c>
      <c r="AR112" s="218" t="str">
        <f t="shared" si="890"/>
        <v/>
      </c>
      <c r="AS112" s="218" t="str">
        <f t="shared" si="890"/>
        <v/>
      </c>
      <c r="AT112" s="218" t="str">
        <f t="shared" si="890"/>
        <v/>
      </c>
      <c r="AU112" s="218" t="str">
        <f t="shared" si="890"/>
        <v/>
      </c>
      <c r="AV112" s="218" t="str">
        <f t="shared" si="890"/>
        <v/>
      </c>
      <c r="AW112" s="218" t="str">
        <f t="shared" si="890"/>
        <v/>
      </c>
      <c r="AX112" s="218" t="str">
        <f t="shared" si="890"/>
        <v/>
      </c>
      <c r="AY112" s="218" t="str">
        <f t="shared" si="890"/>
        <v/>
      </c>
      <c r="AZ112" s="218" t="str">
        <f t="shared" si="890"/>
        <v/>
      </c>
      <c r="BA112" s="218" t="str">
        <f t="shared" si="890"/>
        <v/>
      </c>
      <c r="BB112" s="218" t="str">
        <f t="shared" si="890"/>
        <v/>
      </c>
      <c r="BC112" s="218" t="str">
        <f t="shared" si="890"/>
        <v/>
      </c>
      <c r="BD112" s="218" t="str">
        <f t="shared" si="890"/>
        <v/>
      </c>
      <c r="BE112" s="218" t="str">
        <f t="shared" si="890"/>
        <v/>
      </c>
      <c r="BF112" s="218" t="str">
        <f t="shared" si="890"/>
        <v/>
      </c>
      <c r="BG112" s="218" t="str">
        <f t="shared" si="890"/>
        <v/>
      </c>
      <c r="BH112" s="218" t="str">
        <f t="shared" si="890"/>
        <v/>
      </c>
      <c r="BI112" s="218" t="str">
        <f t="shared" si="890"/>
        <v/>
      </c>
      <c r="BJ112" s="218" t="str">
        <f t="shared" ref="BJ112:DU112" si="891">IF(SUM(BJ270,BJ427,BJ584,BJ741,BJ898)=0,"",SUM(BJ270,BJ427,BJ584,BJ741,BJ898))</f>
        <v/>
      </c>
      <c r="BK112" s="218" t="str">
        <f t="shared" si="891"/>
        <v/>
      </c>
      <c r="BL112" s="218" t="str">
        <f t="shared" si="891"/>
        <v/>
      </c>
      <c r="BM112" s="218" t="str">
        <f t="shared" si="891"/>
        <v/>
      </c>
      <c r="BN112" s="218" t="str">
        <f t="shared" si="891"/>
        <v/>
      </c>
      <c r="BO112" s="218" t="str">
        <f t="shared" si="891"/>
        <v/>
      </c>
      <c r="BP112" s="218" t="str">
        <f t="shared" si="891"/>
        <v/>
      </c>
      <c r="BQ112" s="218" t="str">
        <f t="shared" si="891"/>
        <v/>
      </c>
      <c r="BR112" s="218" t="str">
        <f t="shared" si="891"/>
        <v/>
      </c>
      <c r="BS112" s="218" t="str">
        <f t="shared" si="891"/>
        <v/>
      </c>
      <c r="BT112" s="218" t="str">
        <f t="shared" si="891"/>
        <v/>
      </c>
      <c r="BU112" s="218" t="str">
        <f t="shared" si="891"/>
        <v/>
      </c>
      <c r="BV112" s="218" t="str">
        <f t="shared" si="891"/>
        <v/>
      </c>
      <c r="BW112" s="218" t="str">
        <f t="shared" si="891"/>
        <v/>
      </c>
      <c r="BX112" s="218" t="str">
        <f t="shared" si="891"/>
        <v/>
      </c>
      <c r="BY112" s="218" t="str">
        <f t="shared" si="891"/>
        <v/>
      </c>
      <c r="BZ112" s="218" t="str">
        <f t="shared" si="891"/>
        <v/>
      </c>
      <c r="CA112" s="218" t="str">
        <f t="shared" si="891"/>
        <v/>
      </c>
      <c r="CB112" s="218" t="str">
        <f t="shared" si="891"/>
        <v/>
      </c>
      <c r="CC112" s="218" t="str">
        <f t="shared" si="891"/>
        <v/>
      </c>
      <c r="CD112" s="218" t="str">
        <f t="shared" si="891"/>
        <v/>
      </c>
      <c r="CE112" s="218" t="str">
        <f t="shared" si="891"/>
        <v/>
      </c>
      <c r="CF112" s="218" t="str">
        <f t="shared" si="891"/>
        <v/>
      </c>
      <c r="CG112" s="218" t="str">
        <f t="shared" si="891"/>
        <v/>
      </c>
      <c r="CH112" s="218" t="str">
        <f t="shared" si="891"/>
        <v/>
      </c>
      <c r="CI112" s="218" t="str">
        <f t="shared" si="891"/>
        <v/>
      </c>
      <c r="CJ112" s="218" t="str">
        <f t="shared" si="891"/>
        <v/>
      </c>
      <c r="CK112" s="218" t="str">
        <f t="shared" si="891"/>
        <v/>
      </c>
      <c r="CL112" s="218" t="str">
        <f t="shared" si="891"/>
        <v/>
      </c>
      <c r="CM112" s="218" t="str">
        <f t="shared" si="891"/>
        <v/>
      </c>
      <c r="CN112" s="218" t="str">
        <f t="shared" si="891"/>
        <v/>
      </c>
      <c r="CO112" s="218" t="str">
        <f t="shared" si="891"/>
        <v/>
      </c>
      <c r="CP112" s="218" t="str">
        <f t="shared" si="891"/>
        <v/>
      </c>
      <c r="CQ112" s="218" t="str">
        <f t="shared" si="891"/>
        <v/>
      </c>
      <c r="CR112" s="218" t="str">
        <f t="shared" si="891"/>
        <v/>
      </c>
      <c r="CS112" s="218" t="str">
        <f t="shared" si="891"/>
        <v/>
      </c>
      <c r="CT112" s="218" t="str">
        <f t="shared" si="891"/>
        <v/>
      </c>
      <c r="CU112" s="218" t="str">
        <f t="shared" si="891"/>
        <v/>
      </c>
      <c r="CV112" s="218" t="str">
        <f t="shared" si="891"/>
        <v/>
      </c>
      <c r="CW112" s="218" t="str">
        <f t="shared" si="891"/>
        <v/>
      </c>
      <c r="CX112" s="218" t="str">
        <f t="shared" si="891"/>
        <v/>
      </c>
      <c r="CY112" s="218" t="str">
        <f t="shared" si="891"/>
        <v/>
      </c>
      <c r="CZ112" s="218" t="str">
        <f t="shared" si="891"/>
        <v/>
      </c>
      <c r="DA112" s="218" t="str">
        <f t="shared" si="891"/>
        <v/>
      </c>
      <c r="DB112" s="218" t="str">
        <f t="shared" si="891"/>
        <v/>
      </c>
      <c r="DC112" s="218" t="str">
        <f t="shared" si="891"/>
        <v/>
      </c>
      <c r="DD112" s="218" t="str">
        <f t="shared" si="891"/>
        <v/>
      </c>
      <c r="DE112" s="218" t="str">
        <f t="shared" si="891"/>
        <v/>
      </c>
      <c r="DF112" s="218" t="str">
        <f t="shared" si="891"/>
        <v/>
      </c>
      <c r="DG112" s="218" t="str">
        <f t="shared" si="891"/>
        <v/>
      </c>
      <c r="DH112" s="218" t="str">
        <f t="shared" si="891"/>
        <v/>
      </c>
      <c r="DI112" s="218" t="str">
        <f t="shared" si="891"/>
        <v/>
      </c>
      <c r="DJ112" s="218" t="str">
        <f t="shared" si="891"/>
        <v/>
      </c>
      <c r="DK112" s="218" t="str">
        <f t="shared" si="891"/>
        <v/>
      </c>
      <c r="DL112" s="218" t="str">
        <f t="shared" si="891"/>
        <v/>
      </c>
      <c r="DM112" s="218" t="str">
        <f t="shared" si="891"/>
        <v/>
      </c>
      <c r="DN112" s="218" t="str">
        <f t="shared" si="891"/>
        <v/>
      </c>
      <c r="DO112" s="218" t="str">
        <f t="shared" si="891"/>
        <v/>
      </c>
      <c r="DP112" s="218" t="str">
        <f t="shared" si="891"/>
        <v/>
      </c>
      <c r="DQ112" s="218" t="str">
        <f t="shared" si="891"/>
        <v/>
      </c>
      <c r="DR112" s="218" t="str">
        <f t="shared" si="891"/>
        <v/>
      </c>
      <c r="DS112" s="218" t="str">
        <f t="shared" si="891"/>
        <v/>
      </c>
      <c r="DT112" s="218" t="str">
        <f t="shared" si="891"/>
        <v/>
      </c>
      <c r="DU112" s="218" t="str">
        <f t="shared" si="891"/>
        <v/>
      </c>
      <c r="DV112" s="218" t="str">
        <f t="shared" ref="DV112:EK112" si="892">IF(SUM(DV270,DV427,DV584,DV741,DV898)=0,"",SUM(DV270,DV427,DV584,DV741,DV898))</f>
        <v/>
      </c>
      <c r="DW112" s="218" t="str">
        <f t="shared" si="892"/>
        <v/>
      </c>
      <c r="DX112" s="218" t="str">
        <f t="shared" si="892"/>
        <v/>
      </c>
      <c r="DY112" s="218" t="str">
        <f t="shared" si="892"/>
        <v/>
      </c>
      <c r="DZ112" s="218" t="str">
        <f t="shared" si="892"/>
        <v/>
      </c>
      <c r="EA112" s="218" t="str">
        <f t="shared" si="892"/>
        <v/>
      </c>
      <c r="EB112" s="218" t="str">
        <f t="shared" si="892"/>
        <v/>
      </c>
      <c r="EC112" s="218" t="str">
        <f t="shared" si="892"/>
        <v/>
      </c>
      <c r="ED112" s="218" t="str">
        <f t="shared" si="892"/>
        <v/>
      </c>
      <c r="EE112" s="218" t="str">
        <f t="shared" si="892"/>
        <v/>
      </c>
      <c r="EF112" s="218" t="str">
        <f t="shared" si="892"/>
        <v/>
      </c>
      <c r="EG112" s="218" t="str">
        <f t="shared" si="892"/>
        <v/>
      </c>
      <c r="EH112" s="218" t="str">
        <f t="shared" si="892"/>
        <v/>
      </c>
      <c r="EI112" s="218" t="str">
        <f t="shared" si="892"/>
        <v/>
      </c>
      <c r="EJ112" s="218" t="str">
        <f t="shared" si="892"/>
        <v/>
      </c>
      <c r="EK112" s="218" t="str">
        <f t="shared" si="892"/>
        <v/>
      </c>
      <c r="EL112" s="218" t="str">
        <f t="shared" ref="EL112:FK112" si="893">IF(SUM(EL270,EL427,EL584,EL741,EL898)=0,"",SUM(EL270,EL427,EL584,EL741,EL898))</f>
        <v/>
      </c>
      <c r="EM112" s="218" t="str">
        <f t="shared" si="893"/>
        <v/>
      </c>
      <c r="EN112" s="218" t="str">
        <f t="shared" si="893"/>
        <v/>
      </c>
      <c r="EO112" s="218" t="str">
        <f t="shared" si="893"/>
        <v/>
      </c>
      <c r="EP112" s="218" t="str">
        <f t="shared" si="893"/>
        <v/>
      </c>
      <c r="EQ112" s="218" t="str">
        <f t="shared" si="893"/>
        <v/>
      </c>
      <c r="ER112" s="218" t="str">
        <f t="shared" si="893"/>
        <v/>
      </c>
      <c r="ES112" s="218" t="str">
        <f t="shared" si="893"/>
        <v/>
      </c>
      <c r="ET112" s="218" t="str">
        <f t="shared" si="893"/>
        <v/>
      </c>
      <c r="EU112" s="218" t="str">
        <f t="shared" si="893"/>
        <v/>
      </c>
      <c r="EV112" s="218" t="str">
        <f t="shared" si="893"/>
        <v/>
      </c>
      <c r="EW112" s="218" t="str">
        <f t="shared" si="893"/>
        <v/>
      </c>
      <c r="EX112" s="218" t="str">
        <f t="shared" si="893"/>
        <v/>
      </c>
      <c r="EY112" s="218" t="str">
        <f t="shared" si="893"/>
        <v/>
      </c>
      <c r="EZ112" s="218" t="str">
        <f t="shared" si="893"/>
        <v/>
      </c>
      <c r="FA112" s="218" t="str">
        <f t="shared" si="893"/>
        <v/>
      </c>
      <c r="FB112" s="218" t="str">
        <f t="shared" si="893"/>
        <v/>
      </c>
      <c r="FC112" s="218" t="str">
        <f t="shared" si="893"/>
        <v/>
      </c>
      <c r="FD112" s="218" t="str">
        <f t="shared" si="893"/>
        <v/>
      </c>
      <c r="FE112" s="218" t="str">
        <f t="shared" si="893"/>
        <v/>
      </c>
      <c r="FF112" s="218" t="str">
        <f t="shared" si="893"/>
        <v/>
      </c>
      <c r="FG112" s="218" t="str">
        <f t="shared" si="893"/>
        <v/>
      </c>
      <c r="FH112" s="218" t="str">
        <f t="shared" si="893"/>
        <v/>
      </c>
      <c r="FI112" s="218" t="str">
        <f t="shared" si="893"/>
        <v/>
      </c>
      <c r="FJ112" s="218" t="str">
        <f t="shared" si="893"/>
        <v/>
      </c>
      <c r="FK112" s="218" t="str">
        <f t="shared" si="893"/>
        <v/>
      </c>
      <c r="FL112" s="218" t="str">
        <f t="shared" ref="FL112:HN112" si="894">IF(SUM(FL270,FL427,FL584,FL741,FL898)=0,"",SUM(FL270,FL427,FL584,FL741,FL898))</f>
        <v/>
      </c>
      <c r="FM112" s="218" t="str">
        <f t="shared" si="894"/>
        <v/>
      </c>
      <c r="FN112" s="218" t="str">
        <f t="shared" si="894"/>
        <v/>
      </c>
      <c r="FO112" s="218" t="str">
        <f t="shared" si="894"/>
        <v/>
      </c>
      <c r="FP112" s="218" t="str">
        <f t="shared" si="894"/>
        <v/>
      </c>
      <c r="FQ112" s="218" t="str">
        <f t="shared" si="894"/>
        <v/>
      </c>
      <c r="FR112" s="218" t="str">
        <f t="shared" si="894"/>
        <v/>
      </c>
      <c r="FS112" s="218" t="str">
        <f t="shared" si="894"/>
        <v/>
      </c>
      <c r="FT112" s="218" t="str">
        <f t="shared" si="894"/>
        <v/>
      </c>
      <c r="FU112" s="218" t="str">
        <f t="shared" si="894"/>
        <v/>
      </c>
      <c r="FV112" s="218" t="str">
        <f t="shared" si="894"/>
        <v/>
      </c>
      <c r="FW112" s="218" t="str">
        <f t="shared" si="894"/>
        <v/>
      </c>
      <c r="FX112" s="218" t="str">
        <f t="shared" si="894"/>
        <v/>
      </c>
      <c r="FY112" s="218" t="str">
        <f t="shared" si="894"/>
        <v/>
      </c>
      <c r="FZ112" s="218" t="str">
        <f t="shared" si="894"/>
        <v/>
      </c>
      <c r="GA112" s="218" t="str">
        <f t="shared" si="894"/>
        <v/>
      </c>
      <c r="GB112" s="218" t="str">
        <f t="shared" si="894"/>
        <v/>
      </c>
      <c r="GC112" s="218" t="str">
        <f t="shared" si="894"/>
        <v/>
      </c>
      <c r="GD112" s="218" t="str">
        <f t="shared" si="894"/>
        <v/>
      </c>
      <c r="GE112" s="218" t="str">
        <f t="shared" si="894"/>
        <v/>
      </c>
      <c r="GF112" s="218" t="str">
        <f t="shared" si="894"/>
        <v/>
      </c>
      <c r="GG112" s="218" t="str">
        <f t="shared" si="894"/>
        <v/>
      </c>
      <c r="GH112" s="218" t="str">
        <f t="shared" si="894"/>
        <v/>
      </c>
      <c r="GI112" s="218" t="str">
        <f t="shared" si="894"/>
        <v/>
      </c>
      <c r="GJ112" s="218" t="str">
        <f t="shared" si="894"/>
        <v/>
      </c>
      <c r="GK112" s="218" t="str">
        <f t="shared" si="894"/>
        <v/>
      </c>
      <c r="GL112" s="218" t="str">
        <f t="shared" si="894"/>
        <v/>
      </c>
      <c r="GM112" s="218" t="str">
        <f t="shared" si="894"/>
        <v/>
      </c>
      <c r="GN112" s="218" t="str">
        <f t="shared" si="894"/>
        <v/>
      </c>
      <c r="GO112" s="218" t="str">
        <f t="shared" si="894"/>
        <v/>
      </c>
      <c r="GP112" s="218" t="str">
        <f t="shared" si="894"/>
        <v/>
      </c>
      <c r="GQ112" s="218" t="str">
        <f t="shared" si="894"/>
        <v/>
      </c>
      <c r="GR112" s="218" t="str">
        <f t="shared" si="894"/>
        <v/>
      </c>
      <c r="GS112" s="218" t="str">
        <f t="shared" si="894"/>
        <v/>
      </c>
      <c r="GT112" s="218" t="str">
        <f t="shared" si="894"/>
        <v/>
      </c>
      <c r="GU112" s="218" t="str">
        <f t="shared" si="894"/>
        <v/>
      </c>
      <c r="GV112" s="218" t="str">
        <f t="shared" si="894"/>
        <v/>
      </c>
      <c r="GW112" s="218" t="str">
        <f t="shared" si="894"/>
        <v/>
      </c>
      <c r="GX112" s="218" t="str">
        <f t="shared" si="894"/>
        <v/>
      </c>
      <c r="GY112" s="218" t="str">
        <f t="shared" si="894"/>
        <v/>
      </c>
      <c r="GZ112" s="218" t="str">
        <f t="shared" si="894"/>
        <v/>
      </c>
      <c r="HA112" s="218" t="str">
        <f t="shared" si="894"/>
        <v/>
      </c>
      <c r="HB112" s="218" t="str">
        <f t="shared" si="894"/>
        <v/>
      </c>
      <c r="HC112" s="218" t="str">
        <f t="shared" si="894"/>
        <v/>
      </c>
      <c r="HD112" s="218" t="str">
        <f t="shared" si="894"/>
        <v/>
      </c>
      <c r="HE112" s="218" t="str">
        <f t="shared" si="894"/>
        <v/>
      </c>
      <c r="HF112" s="218" t="str">
        <f t="shared" si="894"/>
        <v/>
      </c>
      <c r="HG112" s="218" t="str">
        <f t="shared" si="894"/>
        <v/>
      </c>
      <c r="HH112" s="218" t="str">
        <f t="shared" si="894"/>
        <v/>
      </c>
      <c r="HI112" s="218" t="str">
        <f t="shared" si="894"/>
        <v/>
      </c>
      <c r="HJ112" s="218" t="str">
        <f t="shared" si="894"/>
        <v/>
      </c>
      <c r="HK112" s="218" t="str">
        <f t="shared" si="894"/>
        <v/>
      </c>
      <c r="HL112" s="218" t="str">
        <f t="shared" si="894"/>
        <v/>
      </c>
      <c r="HM112" s="218" t="str">
        <f t="shared" si="894"/>
        <v/>
      </c>
      <c r="HN112" s="218" t="str">
        <f t="shared" si="894"/>
        <v/>
      </c>
      <c r="HO112" s="218" t="str">
        <f t="shared" ref="HO112:HQ112" si="895">IF(SUM(HO270,HO427,HO584,HO741,HO898)=0,"",SUM(HO270,HO427,HO584,HO741,HO898))</f>
        <v/>
      </c>
      <c r="HP112" s="218" t="str">
        <f t="shared" si="895"/>
        <v/>
      </c>
      <c r="HQ112" s="218" t="str">
        <f t="shared" si="895"/>
        <v/>
      </c>
    </row>
    <row r="113" spans="1:225" s="73" customFormat="1" ht="18" hidden="1" customHeight="1" x14ac:dyDescent="0.25">
      <c r="A113" s="223" t="str">
        <f t="shared" ref="A113:B113" si="896">IF(A271="","",A271)</f>
        <v/>
      </c>
      <c r="B113" s="173" t="str">
        <f t="shared" si="896"/>
        <v/>
      </c>
      <c r="C113" s="218">
        <f t="shared" si="837"/>
        <v>0</v>
      </c>
      <c r="D113" s="218">
        <f t="shared" si="552"/>
        <v>0</v>
      </c>
      <c r="E113" s="219">
        <f t="shared" ref="E113:F113" si="897">IFERROR(AVERAGE(E271,E428,E585,E742,E899),"")</f>
        <v>0</v>
      </c>
      <c r="F113" s="219">
        <f t="shared" si="897"/>
        <v>0</v>
      </c>
      <c r="G113" s="176" t="str">
        <f t="shared" si="839"/>
        <v/>
      </c>
      <c r="H113" s="176" t="str">
        <f t="shared" si="839"/>
        <v/>
      </c>
      <c r="I113" s="226" t="str">
        <f t="shared" si="839"/>
        <v/>
      </c>
      <c r="J113" s="226" t="str">
        <f t="shared" si="839"/>
        <v/>
      </c>
      <c r="K113" s="227" t="str">
        <f t="shared" si="840"/>
        <v/>
      </c>
      <c r="L113" s="227">
        <f t="shared" si="840"/>
        <v>1</v>
      </c>
      <c r="M113" s="226" t="str">
        <f t="shared" si="841"/>
        <v/>
      </c>
      <c r="N113" s="226" t="str">
        <f t="shared" si="841"/>
        <v/>
      </c>
      <c r="O113" s="491"/>
      <c r="P113" s="218" t="str">
        <f t="shared" ref="P113:BI113" si="898">IF(SUM(P271,P428,P585,P742,P899)=0,"",SUM(P271,P428,P585,P742,P899))</f>
        <v/>
      </c>
      <c r="Q113" s="218" t="str">
        <f t="shared" si="898"/>
        <v/>
      </c>
      <c r="R113" s="218" t="str">
        <f t="shared" si="898"/>
        <v/>
      </c>
      <c r="S113" s="218" t="str">
        <f t="shared" si="898"/>
        <v/>
      </c>
      <c r="T113" s="218" t="str">
        <f t="shared" si="898"/>
        <v/>
      </c>
      <c r="U113" s="218" t="str">
        <f t="shared" si="898"/>
        <v/>
      </c>
      <c r="V113" s="218" t="str">
        <f t="shared" si="898"/>
        <v/>
      </c>
      <c r="W113" s="218" t="str">
        <f t="shared" si="898"/>
        <v/>
      </c>
      <c r="X113" s="218" t="str">
        <f t="shared" si="898"/>
        <v/>
      </c>
      <c r="Y113" s="218" t="str">
        <f t="shared" si="898"/>
        <v/>
      </c>
      <c r="Z113" s="218" t="str">
        <f t="shared" si="898"/>
        <v/>
      </c>
      <c r="AA113" s="218" t="str">
        <f t="shared" si="898"/>
        <v/>
      </c>
      <c r="AB113" s="218" t="str">
        <f t="shared" si="898"/>
        <v/>
      </c>
      <c r="AC113" s="218" t="str">
        <f t="shared" si="898"/>
        <v/>
      </c>
      <c r="AD113" s="218" t="str">
        <f t="shared" si="898"/>
        <v/>
      </c>
      <c r="AE113" s="218" t="str">
        <f t="shared" si="898"/>
        <v/>
      </c>
      <c r="AF113" s="218" t="str">
        <f t="shared" si="898"/>
        <v/>
      </c>
      <c r="AG113" s="218" t="str">
        <f t="shared" si="898"/>
        <v/>
      </c>
      <c r="AH113" s="218" t="str">
        <f t="shared" si="898"/>
        <v/>
      </c>
      <c r="AI113" s="218" t="str">
        <f t="shared" si="898"/>
        <v/>
      </c>
      <c r="AJ113" s="218" t="str">
        <f t="shared" si="898"/>
        <v/>
      </c>
      <c r="AK113" s="218" t="str">
        <f t="shared" si="898"/>
        <v/>
      </c>
      <c r="AL113" s="218" t="str">
        <f t="shared" si="898"/>
        <v/>
      </c>
      <c r="AM113" s="218" t="str">
        <f t="shared" si="898"/>
        <v/>
      </c>
      <c r="AN113" s="218" t="str">
        <f t="shared" si="898"/>
        <v/>
      </c>
      <c r="AO113" s="218" t="str">
        <f t="shared" si="898"/>
        <v/>
      </c>
      <c r="AP113" s="218" t="str">
        <f t="shared" si="898"/>
        <v/>
      </c>
      <c r="AQ113" s="218" t="str">
        <f t="shared" si="898"/>
        <v/>
      </c>
      <c r="AR113" s="218" t="str">
        <f t="shared" si="898"/>
        <v/>
      </c>
      <c r="AS113" s="218" t="str">
        <f t="shared" si="898"/>
        <v/>
      </c>
      <c r="AT113" s="218" t="str">
        <f t="shared" si="898"/>
        <v/>
      </c>
      <c r="AU113" s="218" t="str">
        <f t="shared" si="898"/>
        <v/>
      </c>
      <c r="AV113" s="218" t="str">
        <f t="shared" si="898"/>
        <v/>
      </c>
      <c r="AW113" s="218" t="str">
        <f t="shared" si="898"/>
        <v/>
      </c>
      <c r="AX113" s="218" t="str">
        <f t="shared" si="898"/>
        <v/>
      </c>
      <c r="AY113" s="218" t="str">
        <f t="shared" si="898"/>
        <v/>
      </c>
      <c r="AZ113" s="218" t="str">
        <f t="shared" si="898"/>
        <v/>
      </c>
      <c r="BA113" s="218" t="str">
        <f t="shared" si="898"/>
        <v/>
      </c>
      <c r="BB113" s="218" t="str">
        <f t="shared" si="898"/>
        <v/>
      </c>
      <c r="BC113" s="218" t="str">
        <f t="shared" si="898"/>
        <v/>
      </c>
      <c r="BD113" s="218" t="str">
        <f t="shared" si="898"/>
        <v/>
      </c>
      <c r="BE113" s="218" t="str">
        <f t="shared" si="898"/>
        <v/>
      </c>
      <c r="BF113" s="218" t="str">
        <f t="shared" si="898"/>
        <v/>
      </c>
      <c r="BG113" s="218" t="str">
        <f t="shared" si="898"/>
        <v/>
      </c>
      <c r="BH113" s="218" t="str">
        <f t="shared" si="898"/>
        <v/>
      </c>
      <c r="BI113" s="218" t="str">
        <f t="shared" si="898"/>
        <v/>
      </c>
      <c r="BJ113" s="218" t="str">
        <f t="shared" ref="BJ113:DU113" si="899">IF(SUM(BJ271,BJ428,BJ585,BJ742,BJ899)=0,"",SUM(BJ271,BJ428,BJ585,BJ742,BJ899))</f>
        <v/>
      </c>
      <c r="BK113" s="218" t="str">
        <f t="shared" si="899"/>
        <v/>
      </c>
      <c r="BL113" s="218" t="str">
        <f t="shared" si="899"/>
        <v/>
      </c>
      <c r="BM113" s="218" t="str">
        <f t="shared" si="899"/>
        <v/>
      </c>
      <c r="BN113" s="218" t="str">
        <f t="shared" si="899"/>
        <v/>
      </c>
      <c r="BO113" s="218" t="str">
        <f t="shared" si="899"/>
        <v/>
      </c>
      <c r="BP113" s="218" t="str">
        <f t="shared" si="899"/>
        <v/>
      </c>
      <c r="BQ113" s="218" t="str">
        <f t="shared" si="899"/>
        <v/>
      </c>
      <c r="BR113" s="218" t="str">
        <f t="shared" si="899"/>
        <v/>
      </c>
      <c r="BS113" s="218" t="str">
        <f t="shared" si="899"/>
        <v/>
      </c>
      <c r="BT113" s="218" t="str">
        <f t="shared" si="899"/>
        <v/>
      </c>
      <c r="BU113" s="218" t="str">
        <f t="shared" si="899"/>
        <v/>
      </c>
      <c r="BV113" s="218" t="str">
        <f t="shared" si="899"/>
        <v/>
      </c>
      <c r="BW113" s="218" t="str">
        <f t="shared" si="899"/>
        <v/>
      </c>
      <c r="BX113" s="218" t="str">
        <f t="shared" si="899"/>
        <v/>
      </c>
      <c r="BY113" s="218" t="str">
        <f t="shared" si="899"/>
        <v/>
      </c>
      <c r="BZ113" s="218" t="str">
        <f t="shared" si="899"/>
        <v/>
      </c>
      <c r="CA113" s="218" t="str">
        <f t="shared" si="899"/>
        <v/>
      </c>
      <c r="CB113" s="218" t="str">
        <f t="shared" si="899"/>
        <v/>
      </c>
      <c r="CC113" s="218" t="str">
        <f t="shared" si="899"/>
        <v/>
      </c>
      <c r="CD113" s="218" t="str">
        <f t="shared" si="899"/>
        <v/>
      </c>
      <c r="CE113" s="218" t="str">
        <f t="shared" si="899"/>
        <v/>
      </c>
      <c r="CF113" s="218" t="str">
        <f t="shared" si="899"/>
        <v/>
      </c>
      <c r="CG113" s="218" t="str">
        <f t="shared" si="899"/>
        <v/>
      </c>
      <c r="CH113" s="218" t="str">
        <f t="shared" si="899"/>
        <v/>
      </c>
      <c r="CI113" s="218" t="str">
        <f t="shared" si="899"/>
        <v/>
      </c>
      <c r="CJ113" s="218" t="str">
        <f t="shared" si="899"/>
        <v/>
      </c>
      <c r="CK113" s="218" t="str">
        <f t="shared" si="899"/>
        <v/>
      </c>
      <c r="CL113" s="218" t="str">
        <f t="shared" si="899"/>
        <v/>
      </c>
      <c r="CM113" s="218" t="str">
        <f t="shared" si="899"/>
        <v/>
      </c>
      <c r="CN113" s="218" t="str">
        <f t="shared" si="899"/>
        <v/>
      </c>
      <c r="CO113" s="218" t="str">
        <f t="shared" si="899"/>
        <v/>
      </c>
      <c r="CP113" s="218" t="str">
        <f t="shared" si="899"/>
        <v/>
      </c>
      <c r="CQ113" s="218" t="str">
        <f t="shared" si="899"/>
        <v/>
      </c>
      <c r="CR113" s="218" t="str">
        <f t="shared" si="899"/>
        <v/>
      </c>
      <c r="CS113" s="218" t="str">
        <f t="shared" si="899"/>
        <v/>
      </c>
      <c r="CT113" s="218" t="str">
        <f t="shared" si="899"/>
        <v/>
      </c>
      <c r="CU113" s="218" t="str">
        <f t="shared" si="899"/>
        <v/>
      </c>
      <c r="CV113" s="218" t="str">
        <f t="shared" si="899"/>
        <v/>
      </c>
      <c r="CW113" s="218" t="str">
        <f t="shared" si="899"/>
        <v/>
      </c>
      <c r="CX113" s="218" t="str">
        <f t="shared" si="899"/>
        <v/>
      </c>
      <c r="CY113" s="218" t="str">
        <f t="shared" si="899"/>
        <v/>
      </c>
      <c r="CZ113" s="218" t="str">
        <f t="shared" si="899"/>
        <v/>
      </c>
      <c r="DA113" s="218" t="str">
        <f t="shared" si="899"/>
        <v/>
      </c>
      <c r="DB113" s="218" t="str">
        <f t="shared" si="899"/>
        <v/>
      </c>
      <c r="DC113" s="218" t="str">
        <f t="shared" si="899"/>
        <v/>
      </c>
      <c r="DD113" s="218" t="str">
        <f t="shared" si="899"/>
        <v/>
      </c>
      <c r="DE113" s="218" t="str">
        <f t="shared" si="899"/>
        <v/>
      </c>
      <c r="DF113" s="218" t="str">
        <f t="shared" si="899"/>
        <v/>
      </c>
      <c r="DG113" s="218" t="str">
        <f t="shared" si="899"/>
        <v/>
      </c>
      <c r="DH113" s="218" t="str">
        <f t="shared" si="899"/>
        <v/>
      </c>
      <c r="DI113" s="218" t="str">
        <f t="shared" si="899"/>
        <v/>
      </c>
      <c r="DJ113" s="218" t="str">
        <f t="shared" si="899"/>
        <v/>
      </c>
      <c r="DK113" s="218" t="str">
        <f t="shared" si="899"/>
        <v/>
      </c>
      <c r="DL113" s="218" t="str">
        <f t="shared" si="899"/>
        <v/>
      </c>
      <c r="DM113" s="218" t="str">
        <f t="shared" si="899"/>
        <v/>
      </c>
      <c r="DN113" s="218" t="str">
        <f t="shared" si="899"/>
        <v/>
      </c>
      <c r="DO113" s="218" t="str">
        <f t="shared" si="899"/>
        <v/>
      </c>
      <c r="DP113" s="218" t="str">
        <f t="shared" si="899"/>
        <v/>
      </c>
      <c r="DQ113" s="218" t="str">
        <f t="shared" si="899"/>
        <v/>
      </c>
      <c r="DR113" s="218" t="str">
        <f t="shared" si="899"/>
        <v/>
      </c>
      <c r="DS113" s="218" t="str">
        <f t="shared" si="899"/>
        <v/>
      </c>
      <c r="DT113" s="218" t="str">
        <f t="shared" si="899"/>
        <v/>
      </c>
      <c r="DU113" s="218" t="str">
        <f t="shared" si="899"/>
        <v/>
      </c>
      <c r="DV113" s="218" t="str">
        <f t="shared" ref="DV113:EK113" si="900">IF(SUM(DV271,DV428,DV585,DV742,DV899)=0,"",SUM(DV271,DV428,DV585,DV742,DV899))</f>
        <v/>
      </c>
      <c r="DW113" s="218" t="str">
        <f t="shared" si="900"/>
        <v/>
      </c>
      <c r="DX113" s="218" t="str">
        <f t="shared" si="900"/>
        <v/>
      </c>
      <c r="DY113" s="218" t="str">
        <f t="shared" si="900"/>
        <v/>
      </c>
      <c r="DZ113" s="218" t="str">
        <f t="shared" si="900"/>
        <v/>
      </c>
      <c r="EA113" s="218" t="str">
        <f t="shared" si="900"/>
        <v/>
      </c>
      <c r="EB113" s="218" t="str">
        <f t="shared" si="900"/>
        <v/>
      </c>
      <c r="EC113" s="218" t="str">
        <f t="shared" si="900"/>
        <v/>
      </c>
      <c r="ED113" s="218" t="str">
        <f t="shared" si="900"/>
        <v/>
      </c>
      <c r="EE113" s="218" t="str">
        <f t="shared" si="900"/>
        <v/>
      </c>
      <c r="EF113" s="218" t="str">
        <f t="shared" si="900"/>
        <v/>
      </c>
      <c r="EG113" s="218" t="str">
        <f t="shared" si="900"/>
        <v/>
      </c>
      <c r="EH113" s="218" t="str">
        <f t="shared" si="900"/>
        <v/>
      </c>
      <c r="EI113" s="218" t="str">
        <f t="shared" si="900"/>
        <v/>
      </c>
      <c r="EJ113" s="218" t="str">
        <f t="shared" si="900"/>
        <v/>
      </c>
      <c r="EK113" s="218" t="str">
        <f t="shared" si="900"/>
        <v/>
      </c>
      <c r="EL113" s="218" t="str">
        <f t="shared" ref="EL113:FK113" si="901">IF(SUM(EL271,EL428,EL585,EL742,EL899)=0,"",SUM(EL271,EL428,EL585,EL742,EL899))</f>
        <v/>
      </c>
      <c r="EM113" s="218" t="str">
        <f t="shared" si="901"/>
        <v/>
      </c>
      <c r="EN113" s="218" t="str">
        <f t="shared" si="901"/>
        <v/>
      </c>
      <c r="EO113" s="218" t="str">
        <f t="shared" si="901"/>
        <v/>
      </c>
      <c r="EP113" s="218" t="str">
        <f t="shared" si="901"/>
        <v/>
      </c>
      <c r="EQ113" s="218" t="str">
        <f t="shared" si="901"/>
        <v/>
      </c>
      <c r="ER113" s="218" t="str">
        <f t="shared" si="901"/>
        <v/>
      </c>
      <c r="ES113" s="218" t="str">
        <f t="shared" si="901"/>
        <v/>
      </c>
      <c r="ET113" s="218" t="str">
        <f t="shared" si="901"/>
        <v/>
      </c>
      <c r="EU113" s="218" t="str">
        <f t="shared" si="901"/>
        <v/>
      </c>
      <c r="EV113" s="218" t="str">
        <f t="shared" si="901"/>
        <v/>
      </c>
      <c r="EW113" s="218" t="str">
        <f t="shared" si="901"/>
        <v/>
      </c>
      <c r="EX113" s="218" t="str">
        <f t="shared" si="901"/>
        <v/>
      </c>
      <c r="EY113" s="218" t="str">
        <f t="shared" si="901"/>
        <v/>
      </c>
      <c r="EZ113" s="218" t="str">
        <f t="shared" si="901"/>
        <v/>
      </c>
      <c r="FA113" s="218" t="str">
        <f t="shared" si="901"/>
        <v/>
      </c>
      <c r="FB113" s="218" t="str">
        <f t="shared" si="901"/>
        <v/>
      </c>
      <c r="FC113" s="218" t="str">
        <f t="shared" si="901"/>
        <v/>
      </c>
      <c r="FD113" s="218" t="str">
        <f t="shared" si="901"/>
        <v/>
      </c>
      <c r="FE113" s="218" t="str">
        <f t="shared" si="901"/>
        <v/>
      </c>
      <c r="FF113" s="218" t="str">
        <f t="shared" si="901"/>
        <v/>
      </c>
      <c r="FG113" s="218" t="str">
        <f t="shared" si="901"/>
        <v/>
      </c>
      <c r="FH113" s="218" t="str">
        <f t="shared" si="901"/>
        <v/>
      </c>
      <c r="FI113" s="218" t="str">
        <f t="shared" si="901"/>
        <v/>
      </c>
      <c r="FJ113" s="218" t="str">
        <f t="shared" si="901"/>
        <v/>
      </c>
      <c r="FK113" s="218" t="str">
        <f t="shared" si="901"/>
        <v/>
      </c>
      <c r="FL113" s="218" t="str">
        <f t="shared" ref="FL113:HN113" si="902">IF(SUM(FL271,FL428,FL585,FL742,FL899)=0,"",SUM(FL271,FL428,FL585,FL742,FL899))</f>
        <v/>
      </c>
      <c r="FM113" s="218" t="str">
        <f t="shared" si="902"/>
        <v/>
      </c>
      <c r="FN113" s="218" t="str">
        <f t="shared" si="902"/>
        <v/>
      </c>
      <c r="FO113" s="218" t="str">
        <f t="shared" si="902"/>
        <v/>
      </c>
      <c r="FP113" s="218" t="str">
        <f t="shared" si="902"/>
        <v/>
      </c>
      <c r="FQ113" s="218" t="str">
        <f t="shared" si="902"/>
        <v/>
      </c>
      <c r="FR113" s="218" t="str">
        <f t="shared" si="902"/>
        <v/>
      </c>
      <c r="FS113" s="218" t="str">
        <f t="shared" si="902"/>
        <v/>
      </c>
      <c r="FT113" s="218" t="str">
        <f t="shared" si="902"/>
        <v/>
      </c>
      <c r="FU113" s="218" t="str">
        <f t="shared" si="902"/>
        <v/>
      </c>
      <c r="FV113" s="218" t="str">
        <f t="shared" si="902"/>
        <v/>
      </c>
      <c r="FW113" s="218" t="str">
        <f t="shared" si="902"/>
        <v/>
      </c>
      <c r="FX113" s="218" t="str">
        <f t="shared" si="902"/>
        <v/>
      </c>
      <c r="FY113" s="218" t="str">
        <f t="shared" si="902"/>
        <v/>
      </c>
      <c r="FZ113" s="218" t="str">
        <f t="shared" si="902"/>
        <v/>
      </c>
      <c r="GA113" s="218" t="str">
        <f t="shared" si="902"/>
        <v/>
      </c>
      <c r="GB113" s="218" t="str">
        <f t="shared" si="902"/>
        <v/>
      </c>
      <c r="GC113" s="218" t="str">
        <f t="shared" si="902"/>
        <v/>
      </c>
      <c r="GD113" s="218" t="str">
        <f t="shared" si="902"/>
        <v/>
      </c>
      <c r="GE113" s="218" t="str">
        <f t="shared" si="902"/>
        <v/>
      </c>
      <c r="GF113" s="218" t="str">
        <f t="shared" si="902"/>
        <v/>
      </c>
      <c r="GG113" s="218" t="str">
        <f t="shared" si="902"/>
        <v/>
      </c>
      <c r="GH113" s="218" t="str">
        <f t="shared" si="902"/>
        <v/>
      </c>
      <c r="GI113" s="218" t="str">
        <f t="shared" si="902"/>
        <v/>
      </c>
      <c r="GJ113" s="218" t="str">
        <f t="shared" si="902"/>
        <v/>
      </c>
      <c r="GK113" s="218" t="str">
        <f t="shared" si="902"/>
        <v/>
      </c>
      <c r="GL113" s="218" t="str">
        <f t="shared" si="902"/>
        <v/>
      </c>
      <c r="GM113" s="218" t="str">
        <f t="shared" si="902"/>
        <v/>
      </c>
      <c r="GN113" s="218" t="str">
        <f t="shared" si="902"/>
        <v/>
      </c>
      <c r="GO113" s="218" t="str">
        <f t="shared" si="902"/>
        <v/>
      </c>
      <c r="GP113" s="218" t="str">
        <f t="shared" si="902"/>
        <v/>
      </c>
      <c r="GQ113" s="218" t="str">
        <f t="shared" si="902"/>
        <v/>
      </c>
      <c r="GR113" s="218" t="str">
        <f t="shared" si="902"/>
        <v/>
      </c>
      <c r="GS113" s="218" t="str">
        <f t="shared" si="902"/>
        <v/>
      </c>
      <c r="GT113" s="218" t="str">
        <f t="shared" si="902"/>
        <v/>
      </c>
      <c r="GU113" s="218" t="str">
        <f t="shared" si="902"/>
        <v/>
      </c>
      <c r="GV113" s="218" t="str">
        <f t="shared" si="902"/>
        <v/>
      </c>
      <c r="GW113" s="218" t="str">
        <f t="shared" si="902"/>
        <v/>
      </c>
      <c r="GX113" s="218" t="str">
        <f t="shared" si="902"/>
        <v/>
      </c>
      <c r="GY113" s="218" t="str">
        <f t="shared" si="902"/>
        <v/>
      </c>
      <c r="GZ113" s="218" t="str">
        <f t="shared" si="902"/>
        <v/>
      </c>
      <c r="HA113" s="218" t="str">
        <f t="shared" si="902"/>
        <v/>
      </c>
      <c r="HB113" s="218" t="str">
        <f t="shared" si="902"/>
        <v/>
      </c>
      <c r="HC113" s="218" t="str">
        <f t="shared" si="902"/>
        <v/>
      </c>
      <c r="HD113" s="218" t="str">
        <f t="shared" si="902"/>
        <v/>
      </c>
      <c r="HE113" s="218" t="str">
        <f t="shared" si="902"/>
        <v/>
      </c>
      <c r="HF113" s="218" t="str">
        <f t="shared" si="902"/>
        <v/>
      </c>
      <c r="HG113" s="218" t="str">
        <f t="shared" si="902"/>
        <v/>
      </c>
      <c r="HH113" s="218" t="str">
        <f t="shared" si="902"/>
        <v/>
      </c>
      <c r="HI113" s="218" t="str">
        <f t="shared" si="902"/>
        <v/>
      </c>
      <c r="HJ113" s="218" t="str">
        <f t="shared" si="902"/>
        <v/>
      </c>
      <c r="HK113" s="218" t="str">
        <f t="shared" si="902"/>
        <v/>
      </c>
      <c r="HL113" s="218" t="str">
        <f t="shared" si="902"/>
        <v/>
      </c>
      <c r="HM113" s="218" t="str">
        <f t="shared" si="902"/>
        <v/>
      </c>
      <c r="HN113" s="218" t="str">
        <f t="shared" si="902"/>
        <v/>
      </c>
      <c r="HO113" s="218" t="str">
        <f t="shared" ref="HO113:HQ113" si="903">IF(SUM(HO271,HO428,HO585,HO742,HO899)=0,"",SUM(HO271,HO428,HO585,HO742,HO899))</f>
        <v/>
      </c>
      <c r="HP113" s="218" t="str">
        <f t="shared" si="903"/>
        <v/>
      </c>
      <c r="HQ113" s="218" t="str">
        <f t="shared" si="903"/>
        <v/>
      </c>
    </row>
    <row r="114" spans="1:225" s="73" customFormat="1" ht="18" hidden="1" customHeight="1" x14ac:dyDescent="0.25">
      <c r="A114" s="223" t="str">
        <f t="shared" ref="A114:B114" si="904">IF(A272="","",A272)</f>
        <v/>
      </c>
      <c r="B114" s="173" t="str">
        <f t="shared" si="904"/>
        <v/>
      </c>
      <c r="C114" s="218">
        <f t="shared" si="837"/>
        <v>0</v>
      </c>
      <c r="D114" s="218">
        <f t="shared" si="552"/>
        <v>0</v>
      </c>
      <c r="E114" s="219">
        <f t="shared" ref="E114:F114" si="905">IFERROR(AVERAGE(E272,E429,E586,E743,E900),"")</f>
        <v>0</v>
      </c>
      <c r="F114" s="219">
        <f t="shared" si="905"/>
        <v>0</v>
      </c>
      <c r="G114" s="176" t="str">
        <f t="shared" si="839"/>
        <v/>
      </c>
      <c r="H114" s="176" t="str">
        <f t="shared" si="839"/>
        <v/>
      </c>
      <c r="I114" s="226" t="str">
        <f t="shared" si="839"/>
        <v/>
      </c>
      <c r="J114" s="226" t="str">
        <f t="shared" si="839"/>
        <v/>
      </c>
      <c r="K114" s="227" t="str">
        <f t="shared" si="840"/>
        <v/>
      </c>
      <c r="L114" s="227">
        <f t="shared" si="840"/>
        <v>1</v>
      </c>
      <c r="M114" s="226" t="str">
        <f t="shared" si="841"/>
        <v/>
      </c>
      <c r="N114" s="226" t="str">
        <f t="shared" si="841"/>
        <v/>
      </c>
      <c r="O114" s="491"/>
      <c r="P114" s="218" t="str">
        <f t="shared" ref="P114:BI114" si="906">IF(SUM(P272,P429,P586,P743,P900)=0,"",SUM(P272,P429,P586,P743,P900))</f>
        <v/>
      </c>
      <c r="Q114" s="218" t="str">
        <f t="shared" si="906"/>
        <v/>
      </c>
      <c r="R114" s="218" t="str">
        <f t="shared" si="906"/>
        <v/>
      </c>
      <c r="S114" s="218" t="str">
        <f t="shared" si="906"/>
        <v/>
      </c>
      <c r="T114" s="218" t="str">
        <f t="shared" si="906"/>
        <v/>
      </c>
      <c r="U114" s="218" t="str">
        <f t="shared" si="906"/>
        <v/>
      </c>
      <c r="V114" s="218" t="str">
        <f t="shared" si="906"/>
        <v/>
      </c>
      <c r="W114" s="218" t="str">
        <f t="shared" si="906"/>
        <v/>
      </c>
      <c r="X114" s="218" t="str">
        <f t="shared" si="906"/>
        <v/>
      </c>
      <c r="Y114" s="218" t="str">
        <f t="shared" si="906"/>
        <v/>
      </c>
      <c r="Z114" s="218" t="str">
        <f t="shared" si="906"/>
        <v/>
      </c>
      <c r="AA114" s="218" t="str">
        <f t="shared" si="906"/>
        <v/>
      </c>
      <c r="AB114" s="218" t="str">
        <f t="shared" si="906"/>
        <v/>
      </c>
      <c r="AC114" s="218" t="str">
        <f t="shared" si="906"/>
        <v/>
      </c>
      <c r="AD114" s="218" t="str">
        <f t="shared" si="906"/>
        <v/>
      </c>
      <c r="AE114" s="218" t="str">
        <f t="shared" si="906"/>
        <v/>
      </c>
      <c r="AF114" s="218" t="str">
        <f t="shared" si="906"/>
        <v/>
      </c>
      <c r="AG114" s="218" t="str">
        <f t="shared" si="906"/>
        <v/>
      </c>
      <c r="AH114" s="218" t="str">
        <f t="shared" si="906"/>
        <v/>
      </c>
      <c r="AI114" s="218" t="str">
        <f t="shared" si="906"/>
        <v/>
      </c>
      <c r="AJ114" s="218" t="str">
        <f t="shared" si="906"/>
        <v/>
      </c>
      <c r="AK114" s="218" t="str">
        <f t="shared" si="906"/>
        <v/>
      </c>
      <c r="AL114" s="218" t="str">
        <f t="shared" si="906"/>
        <v/>
      </c>
      <c r="AM114" s="218" t="str">
        <f t="shared" si="906"/>
        <v/>
      </c>
      <c r="AN114" s="218" t="str">
        <f t="shared" si="906"/>
        <v/>
      </c>
      <c r="AO114" s="218" t="str">
        <f t="shared" si="906"/>
        <v/>
      </c>
      <c r="AP114" s="218" t="str">
        <f t="shared" si="906"/>
        <v/>
      </c>
      <c r="AQ114" s="218" t="str">
        <f t="shared" si="906"/>
        <v/>
      </c>
      <c r="AR114" s="218" t="str">
        <f t="shared" si="906"/>
        <v/>
      </c>
      <c r="AS114" s="218" t="str">
        <f t="shared" si="906"/>
        <v/>
      </c>
      <c r="AT114" s="218" t="str">
        <f t="shared" si="906"/>
        <v/>
      </c>
      <c r="AU114" s="218" t="str">
        <f t="shared" si="906"/>
        <v/>
      </c>
      <c r="AV114" s="218" t="str">
        <f t="shared" si="906"/>
        <v/>
      </c>
      <c r="AW114" s="218" t="str">
        <f t="shared" si="906"/>
        <v/>
      </c>
      <c r="AX114" s="218" t="str">
        <f t="shared" si="906"/>
        <v/>
      </c>
      <c r="AY114" s="218" t="str">
        <f t="shared" si="906"/>
        <v/>
      </c>
      <c r="AZ114" s="218" t="str">
        <f t="shared" si="906"/>
        <v/>
      </c>
      <c r="BA114" s="218" t="str">
        <f t="shared" si="906"/>
        <v/>
      </c>
      <c r="BB114" s="218" t="str">
        <f t="shared" si="906"/>
        <v/>
      </c>
      <c r="BC114" s="218" t="str">
        <f t="shared" si="906"/>
        <v/>
      </c>
      <c r="BD114" s="218" t="str">
        <f t="shared" si="906"/>
        <v/>
      </c>
      <c r="BE114" s="218" t="str">
        <f t="shared" si="906"/>
        <v/>
      </c>
      <c r="BF114" s="218" t="str">
        <f t="shared" si="906"/>
        <v/>
      </c>
      <c r="BG114" s="218" t="str">
        <f t="shared" si="906"/>
        <v/>
      </c>
      <c r="BH114" s="218" t="str">
        <f t="shared" si="906"/>
        <v/>
      </c>
      <c r="BI114" s="218" t="str">
        <f t="shared" si="906"/>
        <v/>
      </c>
      <c r="BJ114" s="218" t="str">
        <f t="shared" ref="BJ114:DU114" si="907">IF(SUM(BJ272,BJ429,BJ586,BJ743,BJ900)=0,"",SUM(BJ272,BJ429,BJ586,BJ743,BJ900))</f>
        <v/>
      </c>
      <c r="BK114" s="218" t="str">
        <f t="shared" si="907"/>
        <v/>
      </c>
      <c r="BL114" s="218" t="str">
        <f t="shared" si="907"/>
        <v/>
      </c>
      <c r="BM114" s="218" t="str">
        <f t="shared" si="907"/>
        <v/>
      </c>
      <c r="BN114" s="218" t="str">
        <f t="shared" si="907"/>
        <v/>
      </c>
      <c r="BO114" s="218" t="str">
        <f t="shared" si="907"/>
        <v/>
      </c>
      <c r="BP114" s="218" t="str">
        <f t="shared" si="907"/>
        <v/>
      </c>
      <c r="BQ114" s="218" t="str">
        <f t="shared" si="907"/>
        <v/>
      </c>
      <c r="BR114" s="218" t="str">
        <f t="shared" si="907"/>
        <v/>
      </c>
      <c r="BS114" s="218" t="str">
        <f t="shared" si="907"/>
        <v/>
      </c>
      <c r="BT114" s="218" t="str">
        <f t="shared" si="907"/>
        <v/>
      </c>
      <c r="BU114" s="218" t="str">
        <f t="shared" si="907"/>
        <v/>
      </c>
      <c r="BV114" s="218" t="str">
        <f t="shared" si="907"/>
        <v/>
      </c>
      <c r="BW114" s="218" t="str">
        <f t="shared" si="907"/>
        <v/>
      </c>
      <c r="BX114" s="218" t="str">
        <f t="shared" si="907"/>
        <v/>
      </c>
      <c r="BY114" s="218" t="str">
        <f t="shared" si="907"/>
        <v/>
      </c>
      <c r="BZ114" s="218" t="str">
        <f t="shared" si="907"/>
        <v/>
      </c>
      <c r="CA114" s="218" t="str">
        <f t="shared" si="907"/>
        <v/>
      </c>
      <c r="CB114" s="218" t="str">
        <f t="shared" si="907"/>
        <v/>
      </c>
      <c r="CC114" s="218" t="str">
        <f t="shared" si="907"/>
        <v/>
      </c>
      <c r="CD114" s="218" t="str">
        <f t="shared" si="907"/>
        <v/>
      </c>
      <c r="CE114" s="218" t="str">
        <f t="shared" si="907"/>
        <v/>
      </c>
      <c r="CF114" s="218" t="str">
        <f t="shared" si="907"/>
        <v/>
      </c>
      <c r="CG114" s="218" t="str">
        <f t="shared" si="907"/>
        <v/>
      </c>
      <c r="CH114" s="218" t="str">
        <f t="shared" si="907"/>
        <v/>
      </c>
      <c r="CI114" s="218" t="str">
        <f t="shared" si="907"/>
        <v/>
      </c>
      <c r="CJ114" s="218" t="str">
        <f t="shared" si="907"/>
        <v/>
      </c>
      <c r="CK114" s="218" t="str">
        <f t="shared" si="907"/>
        <v/>
      </c>
      <c r="CL114" s="218" t="str">
        <f t="shared" si="907"/>
        <v/>
      </c>
      <c r="CM114" s="218" t="str">
        <f t="shared" si="907"/>
        <v/>
      </c>
      <c r="CN114" s="218" t="str">
        <f t="shared" si="907"/>
        <v/>
      </c>
      <c r="CO114" s="218" t="str">
        <f t="shared" si="907"/>
        <v/>
      </c>
      <c r="CP114" s="218" t="str">
        <f t="shared" si="907"/>
        <v/>
      </c>
      <c r="CQ114" s="218" t="str">
        <f t="shared" si="907"/>
        <v/>
      </c>
      <c r="CR114" s="218" t="str">
        <f t="shared" si="907"/>
        <v/>
      </c>
      <c r="CS114" s="218" t="str">
        <f t="shared" si="907"/>
        <v/>
      </c>
      <c r="CT114" s="218" t="str">
        <f t="shared" si="907"/>
        <v/>
      </c>
      <c r="CU114" s="218" t="str">
        <f t="shared" si="907"/>
        <v/>
      </c>
      <c r="CV114" s="218" t="str">
        <f t="shared" si="907"/>
        <v/>
      </c>
      <c r="CW114" s="218" t="str">
        <f t="shared" si="907"/>
        <v/>
      </c>
      <c r="CX114" s="218" t="str">
        <f t="shared" si="907"/>
        <v/>
      </c>
      <c r="CY114" s="218" t="str">
        <f t="shared" si="907"/>
        <v/>
      </c>
      <c r="CZ114" s="218" t="str">
        <f t="shared" si="907"/>
        <v/>
      </c>
      <c r="DA114" s="218" t="str">
        <f t="shared" si="907"/>
        <v/>
      </c>
      <c r="DB114" s="218" t="str">
        <f t="shared" si="907"/>
        <v/>
      </c>
      <c r="DC114" s="218" t="str">
        <f t="shared" si="907"/>
        <v/>
      </c>
      <c r="DD114" s="218" t="str">
        <f t="shared" si="907"/>
        <v/>
      </c>
      <c r="DE114" s="218" t="str">
        <f t="shared" si="907"/>
        <v/>
      </c>
      <c r="DF114" s="218" t="str">
        <f t="shared" si="907"/>
        <v/>
      </c>
      <c r="DG114" s="218" t="str">
        <f t="shared" si="907"/>
        <v/>
      </c>
      <c r="DH114" s="218" t="str">
        <f t="shared" si="907"/>
        <v/>
      </c>
      <c r="DI114" s="218" t="str">
        <f t="shared" si="907"/>
        <v/>
      </c>
      <c r="DJ114" s="218" t="str">
        <f t="shared" si="907"/>
        <v/>
      </c>
      <c r="DK114" s="218" t="str">
        <f t="shared" si="907"/>
        <v/>
      </c>
      <c r="DL114" s="218" t="str">
        <f t="shared" si="907"/>
        <v/>
      </c>
      <c r="DM114" s="218" t="str">
        <f t="shared" si="907"/>
        <v/>
      </c>
      <c r="DN114" s="218" t="str">
        <f t="shared" si="907"/>
        <v/>
      </c>
      <c r="DO114" s="218" t="str">
        <f t="shared" si="907"/>
        <v/>
      </c>
      <c r="DP114" s="218" t="str">
        <f t="shared" si="907"/>
        <v/>
      </c>
      <c r="DQ114" s="218" t="str">
        <f t="shared" si="907"/>
        <v/>
      </c>
      <c r="DR114" s="218" t="str">
        <f t="shared" si="907"/>
        <v/>
      </c>
      <c r="DS114" s="218" t="str">
        <f t="shared" si="907"/>
        <v/>
      </c>
      <c r="DT114" s="218" t="str">
        <f t="shared" si="907"/>
        <v/>
      </c>
      <c r="DU114" s="218" t="str">
        <f t="shared" si="907"/>
        <v/>
      </c>
      <c r="DV114" s="218" t="str">
        <f t="shared" ref="DV114:EK114" si="908">IF(SUM(DV272,DV429,DV586,DV743,DV900)=0,"",SUM(DV272,DV429,DV586,DV743,DV900))</f>
        <v/>
      </c>
      <c r="DW114" s="218" t="str">
        <f t="shared" si="908"/>
        <v/>
      </c>
      <c r="DX114" s="218" t="str">
        <f t="shared" si="908"/>
        <v/>
      </c>
      <c r="DY114" s="218" t="str">
        <f t="shared" si="908"/>
        <v/>
      </c>
      <c r="DZ114" s="218" t="str">
        <f t="shared" si="908"/>
        <v/>
      </c>
      <c r="EA114" s="218" t="str">
        <f t="shared" si="908"/>
        <v/>
      </c>
      <c r="EB114" s="218" t="str">
        <f t="shared" si="908"/>
        <v/>
      </c>
      <c r="EC114" s="218" t="str">
        <f t="shared" si="908"/>
        <v/>
      </c>
      <c r="ED114" s="218" t="str">
        <f t="shared" si="908"/>
        <v/>
      </c>
      <c r="EE114" s="218" t="str">
        <f t="shared" si="908"/>
        <v/>
      </c>
      <c r="EF114" s="218" t="str">
        <f t="shared" si="908"/>
        <v/>
      </c>
      <c r="EG114" s="218" t="str">
        <f t="shared" si="908"/>
        <v/>
      </c>
      <c r="EH114" s="218" t="str">
        <f t="shared" si="908"/>
        <v/>
      </c>
      <c r="EI114" s="218" t="str">
        <f t="shared" si="908"/>
        <v/>
      </c>
      <c r="EJ114" s="218" t="str">
        <f t="shared" si="908"/>
        <v/>
      </c>
      <c r="EK114" s="218" t="str">
        <f t="shared" si="908"/>
        <v/>
      </c>
      <c r="EL114" s="218" t="str">
        <f t="shared" ref="EL114:FK114" si="909">IF(SUM(EL272,EL429,EL586,EL743,EL900)=0,"",SUM(EL272,EL429,EL586,EL743,EL900))</f>
        <v/>
      </c>
      <c r="EM114" s="218" t="str">
        <f t="shared" si="909"/>
        <v/>
      </c>
      <c r="EN114" s="218" t="str">
        <f t="shared" si="909"/>
        <v/>
      </c>
      <c r="EO114" s="218" t="str">
        <f t="shared" si="909"/>
        <v/>
      </c>
      <c r="EP114" s="218" t="str">
        <f t="shared" si="909"/>
        <v/>
      </c>
      <c r="EQ114" s="218" t="str">
        <f t="shared" si="909"/>
        <v/>
      </c>
      <c r="ER114" s="218" t="str">
        <f t="shared" si="909"/>
        <v/>
      </c>
      <c r="ES114" s="218" t="str">
        <f t="shared" si="909"/>
        <v/>
      </c>
      <c r="ET114" s="218" t="str">
        <f t="shared" si="909"/>
        <v/>
      </c>
      <c r="EU114" s="218" t="str">
        <f t="shared" si="909"/>
        <v/>
      </c>
      <c r="EV114" s="218" t="str">
        <f t="shared" si="909"/>
        <v/>
      </c>
      <c r="EW114" s="218" t="str">
        <f t="shared" si="909"/>
        <v/>
      </c>
      <c r="EX114" s="218" t="str">
        <f t="shared" si="909"/>
        <v/>
      </c>
      <c r="EY114" s="218" t="str">
        <f t="shared" si="909"/>
        <v/>
      </c>
      <c r="EZ114" s="218" t="str">
        <f t="shared" si="909"/>
        <v/>
      </c>
      <c r="FA114" s="218" t="str">
        <f t="shared" si="909"/>
        <v/>
      </c>
      <c r="FB114" s="218" t="str">
        <f t="shared" si="909"/>
        <v/>
      </c>
      <c r="FC114" s="218" t="str">
        <f t="shared" si="909"/>
        <v/>
      </c>
      <c r="FD114" s="218" t="str">
        <f t="shared" si="909"/>
        <v/>
      </c>
      <c r="FE114" s="218" t="str">
        <f t="shared" si="909"/>
        <v/>
      </c>
      <c r="FF114" s="218" t="str">
        <f t="shared" si="909"/>
        <v/>
      </c>
      <c r="FG114" s="218" t="str">
        <f t="shared" si="909"/>
        <v/>
      </c>
      <c r="FH114" s="218" t="str">
        <f t="shared" si="909"/>
        <v/>
      </c>
      <c r="FI114" s="218" t="str">
        <f t="shared" si="909"/>
        <v/>
      </c>
      <c r="FJ114" s="218" t="str">
        <f t="shared" si="909"/>
        <v/>
      </c>
      <c r="FK114" s="218" t="str">
        <f t="shared" si="909"/>
        <v/>
      </c>
      <c r="FL114" s="218" t="str">
        <f t="shared" ref="FL114:HN114" si="910">IF(SUM(FL272,FL429,FL586,FL743,FL900)=0,"",SUM(FL272,FL429,FL586,FL743,FL900))</f>
        <v/>
      </c>
      <c r="FM114" s="218" t="str">
        <f t="shared" si="910"/>
        <v/>
      </c>
      <c r="FN114" s="218" t="str">
        <f t="shared" si="910"/>
        <v/>
      </c>
      <c r="FO114" s="218" t="str">
        <f t="shared" si="910"/>
        <v/>
      </c>
      <c r="FP114" s="218" t="str">
        <f t="shared" si="910"/>
        <v/>
      </c>
      <c r="FQ114" s="218" t="str">
        <f t="shared" si="910"/>
        <v/>
      </c>
      <c r="FR114" s="218" t="str">
        <f t="shared" si="910"/>
        <v/>
      </c>
      <c r="FS114" s="218" t="str">
        <f t="shared" si="910"/>
        <v/>
      </c>
      <c r="FT114" s="218" t="str">
        <f t="shared" si="910"/>
        <v/>
      </c>
      <c r="FU114" s="218" t="str">
        <f t="shared" si="910"/>
        <v/>
      </c>
      <c r="FV114" s="218" t="str">
        <f t="shared" si="910"/>
        <v/>
      </c>
      <c r="FW114" s="218" t="str">
        <f t="shared" si="910"/>
        <v/>
      </c>
      <c r="FX114" s="218" t="str">
        <f t="shared" si="910"/>
        <v/>
      </c>
      <c r="FY114" s="218" t="str">
        <f t="shared" si="910"/>
        <v/>
      </c>
      <c r="FZ114" s="218" t="str">
        <f t="shared" si="910"/>
        <v/>
      </c>
      <c r="GA114" s="218" t="str">
        <f t="shared" si="910"/>
        <v/>
      </c>
      <c r="GB114" s="218" t="str">
        <f t="shared" si="910"/>
        <v/>
      </c>
      <c r="GC114" s="218" t="str">
        <f t="shared" si="910"/>
        <v/>
      </c>
      <c r="GD114" s="218" t="str">
        <f t="shared" si="910"/>
        <v/>
      </c>
      <c r="GE114" s="218" t="str">
        <f t="shared" si="910"/>
        <v/>
      </c>
      <c r="GF114" s="218" t="str">
        <f t="shared" si="910"/>
        <v/>
      </c>
      <c r="GG114" s="218" t="str">
        <f t="shared" si="910"/>
        <v/>
      </c>
      <c r="GH114" s="218" t="str">
        <f t="shared" si="910"/>
        <v/>
      </c>
      <c r="GI114" s="218" t="str">
        <f t="shared" si="910"/>
        <v/>
      </c>
      <c r="GJ114" s="218" t="str">
        <f t="shared" si="910"/>
        <v/>
      </c>
      <c r="GK114" s="218" t="str">
        <f t="shared" si="910"/>
        <v/>
      </c>
      <c r="GL114" s="218" t="str">
        <f t="shared" si="910"/>
        <v/>
      </c>
      <c r="GM114" s="218" t="str">
        <f t="shared" si="910"/>
        <v/>
      </c>
      <c r="GN114" s="218" t="str">
        <f t="shared" si="910"/>
        <v/>
      </c>
      <c r="GO114" s="218" t="str">
        <f t="shared" si="910"/>
        <v/>
      </c>
      <c r="GP114" s="218" t="str">
        <f t="shared" si="910"/>
        <v/>
      </c>
      <c r="GQ114" s="218" t="str">
        <f t="shared" si="910"/>
        <v/>
      </c>
      <c r="GR114" s="218" t="str">
        <f t="shared" si="910"/>
        <v/>
      </c>
      <c r="GS114" s="218" t="str">
        <f t="shared" si="910"/>
        <v/>
      </c>
      <c r="GT114" s="218" t="str">
        <f t="shared" si="910"/>
        <v/>
      </c>
      <c r="GU114" s="218" t="str">
        <f t="shared" si="910"/>
        <v/>
      </c>
      <c r="GV114" s="218" t="str">
        <f t="shared" si="910"/>
        <v/>
      </c>
      <c r="GW114" s="218" t="str">
        <f t="shared" si="910"/>
        <v/>
      </c>
      <c r="GX114" s="218" t="str">
        <f t="shared" si="910"/>
        <v/>
      </c>
      <c r="GY114" s="218" t="str">
        <f t="shared" si="910"/>
        <v/>
      </c>
      <c r="GZ114" s="218" t="str">
        <f t="shared" si="910"/>
        <v/>
      </c>
      <c r="HA114" s="218" t="str">
        <f t="shared" si="910"/>
        <v/>
      </c>
      <c r="HB114" s="218" t="str">
        <f t="shared" si="910"/>
        <v/>
      </c>
      <c r="HC114" s="218" t="str">
        <f t="shared" si="910"/>
        <v/>
      </c>
      <c r="HD114" s="218" t="str">
        <f t="shared" si="910"/>
        <v/>
      </c>
      <c r="HE114" s="218" t="str">
        <f t="shared" si="910"/>
        <v/>
      </c>
      <c r="HF114" s="218" t="str">
        <f t="shared" si="910"/>
        <v/>
      </c>
      <c r="HG114" s="218" t="str">
        <f t="shared" si="910"/>
        <v/>
      </c>
      <c r="HH114" s="218" t="str">
        <f t="shared" si="910"/>
        <v/>
      </c>
      <c r="HI114" s="218" t="str">
        <f t="shared" si="910"/>
        <v/>
      </c>
      <c r="HJ114" s="218" t="str">
        <f t="shared" si="910"/>
        <v/>
      </c>
      <c r="HK114" s="218" t="str">
        <f t="shared" si="910"/>
        <v/>
      </c>
      <c r="HL114" s="218" t="str">
        <f t="shared" si="910"/>
        <v/>
      </c>
      <c r="HM114" s="218" t="str">
        <f t="shared" si="910"/>
        <v/>
      </c>
      <c r="HN114" s="218" t="str">
        <f t="shared" si="910"/>
        <v/>
      </c>
      <c r="HO114" s="218" t="str">
        <f t="shared" ref="HO114:HQ114" si="911">IF(SUM(HO272,HO429,HO586,HO743,HO900)=0,"",SUM(HO272,HO429,HO586,HO743,HO900))</f>
        <v/>
      </c>
      <c r="HP114" s="218" t="str">
        <f t="shared" si="911"/>
        <v/>
      </c>
      <c r="HQ114" s="218" t="str">
        <f t="shared" si="911"/>
        <v/>
      </c>
    </row>
    <row r="115" spans="1:225" s="73" customFormat="1" ht="18" hidden="1" customHeight="1" x14ac:dyDescent="0.25">
      <c r="A115" s="223" t="str">
        <f t="shared" ref="A115:B115" si="912">IF(A273="","",A273)</f>
        <v/>
      </c>
      <c r="B115" s="173" t="str">
        <f t="shared" si="912"/>
        <v/>
      </c>
      <c r="C115" s="218">
        <f t="shared" si="837"/>
        <v>0</v>
      </c>
      <c r="D115" s="218">
        <f t="shared" si="552"/>
        <v>0</v>
      </c>
      <c r="E115" s="219">
        <f t="shared" ref="E115:F115" si="913">IFERROR(AVERAGE(E273,E430,E587,E744,E901),"")</f>
        <v>0</v>
      </c>
      <c r="F115" s="219">
        <f t="shared" si="913"/>
        <v>0</v>
      </c>
      <c r="G115" s="176" t="str">
        <f t="shared" si="839"/>
        <v/>
      </c>
      <c r="H115" s="176" t="str">
        <f t="shared" si="839"/>
        <v/>
      </c>
      <c r="I115" s="226" t="str">
        <f t="shared" si="839"/>
        <v/>
      </c>
      <c r="J115" s="226" t="str">
        <f t="shared" si="839"/>
        <v/>
      </c>
      <c r="K115" s="227" t="str">
        <f t="shared" si="840"/>
        <v/>
      </c>
      <c r="L115" s="227">
        <f t="shared" si="840"/>
        <v>1</v>
      </c>
      <c r="M115" s="226" t="str">
        <f t="shared" si="841"/>
        <v/>
      </c>
      <c r="N115" s="226" t="str">
        <f t="shared" si="841"/>
        <v/>
      </c>
      <c r="O115" s="491"/>
      <c r="P115" s="218" t="str">
        <f t="shared" ref="P115:BI115" si="914">IF(SUM(P273,P430,P587,P744,P901)=0,"",SUM(P273,P430,P587,P744,P901))</f>
        <v/>
      </c>
      <c r="Q115" s="218" t="str">
        <f t="shared" si="914"/>
        <v/>
      </c>
      <c r="R115" s="218" t="str">
        <f t="shared" si="914"/>
        <v/>
      </c>
      <c r="S115" s="218" t="str">
        <f t="shared" si="914"/>
        <v/>
      </c>
      <c r="T115" s="218" t="str">
        <f t="shared" si="914"/>
        <v/>
      </c>
      <c r="U115" s="218" t="str">
        <f t="shared" si="914"/>
        <v/>
      </c>
      <c r="V115" s="218" t="str">
        <f t="shared" si="914"/>
        <v/>
      </c>
      <c r="W115" s="218" t="str">
        <f t="shared" si="914"/>
        <v/>
      </c>
      <c r="X115" s="218" t="str">
        <f t="shared" si="914"/>
        <v/>
      </c>
      <c r="Y115" s="218" t="str">
        <f t="shared" si="914"/>
        <v/>
      </c>
      <c r="Z115" s="218" t="str">
        <f t="shared" si="914"/>
        <v/>
      </c>
      <c r="AA115" s="218" t="str">
        <f t="shared" si="914"/>
        <v/>
      </c>
      <c r="AB115" s="218" t="str">
        <f t="shared" si="914"/>
        <v/>
      </c>
      <c r="AC115" s="218" t="str">
        <f t="shared" si="914"/>
        <v/>
      </c>
      <c r="AD115" s="218" t="str">
        <f t="shared" si="914"/>
        <v/>
      </c>
      <c r="AE115" s="218" t="str">
        <f t="shared" si="914"/>
        <v/>
      </c>
      <c r="AF115" s="218" t="str">
        <f t="shared" si="914"/>
        <v/>
      </c>
      <c r="AG115" s="218" t="str">
        <f t="shared" si="914"/>
        <v/>
      </c>
      <c r="AH115" s="218" t="str">
        <f t="shared" si="914"/>
        <v/>
      </c>
      <c r="AI115" s="218" t="str">
        <f t="shared" si="914"/>
        <v/>
      </c>
      <c r="AJ115" s="218" t="str">
        <f t="shared" si="914"/>
        <v/>
      </c>
      <c r="AK115" s="218" t="str">
        <f t="shared" si="914"/>
        <v/>
      </c>
      <c r="AL115" s="218" t="str">
        <f t="shared" si="914"/>
        <v/>
      </c>
      <c r="AM115" s="218" t="str">
        <f t="shared" si="914"/>
        <v/>
      </c>
      <c r="AN115" s="218" t="str">
        <f t="shared" si="914"/>
        <v/>
      </c>
      <c r="AO115" s="218" t="str">
        <f t="shared" si="914"/>
        <v/>
      </c>
      <c r="AP115" s="218" t="str">
        <f t="shared" si="914"/>
        <v/>
      </c>
      <c r="AQ115" s="218" t="str">
        <f t="shared" si="914"/>
        <v/>
      </c>
      <c r="AR115" s="218" t="str">
        <f t="shared" si="914"/>
        <v/>
      </c>
      <c r="AS115" s="218" t="str">
        <f t="shared" si="914"/>
        <v/>
      </c>
      <c r="AT115" s="218" t="str">
        <f t="shared" si="914"/>
        <v/>
      </c>
      <c r="AU115" s="218" t="str">
        <f t="shared" si="914"/>
        <v/>
      </c>
      <c r="AV115" s="218" t="str">
        <f t="shared" si="914"/>
        <v/>
      </c>
      <c r="AW115" s="218" t="str">
        <f t="shared" si="914"/>
        <v/>
      </c>
      <c r="AX115" s="218" t="str">
        <f t="shared" si="914"/>
        <v/>
      </c>
      <c r="AY115" s="218" t="str">
        <f t="shared" si="914"/>
        <v/>
      </c>
      <c r="AZ115" s="218" t="str">
        <f t="shared" si="914"/>
        <v/>
      </c>
      <c r="BA115" s="218" t="str">
        <f t="shared" si="914"/>
        <v/>
      </c>
      <c r="BB115" s="218" t="str">
        <f t="shared" si="914"/>
        <v/>
      </c>
      <c r="BC115" s="218" t="str">
        <f t="shared" si="914"/>
        <v/>
      </c>
      <c r="BD115" s="218" t="str">
        <f t="shared" si="914"/>
        <v/>
      </c>
      <c r="BE115" s="218" t="str">
        <f t="shared" si="914"/>
        <v/>
      </c>
      <c r="BF115" s="218" t="str">
        <f t="shared" si="914"/>
        <v/>
      </c>
      <c r="BG115" s="218" t="str">
        <f t="shared" si="914"/>
        <v/>
      </c>
      <c r="BH115" s="218" t="str">
        <f t="shared" si="914"/>
        <v/>
      </c>
      <c r="BI115" s="218" t="str">
        <f t="shared" si="914"/>
        <v/>
      </c>
      <c r="BJ115" s="218" t="str">
        <f t="shared" ref="BJ115:DU115" si="915">IF(SUM(BJ273,BJ430,BJ587,BJ744,BJ901)=0,"",SUM(BJ273,BJ430,BJ587,BJ744,BJ901))</f>
        <v/>
      </c>
      <c r="BK115" s="218" t="str">
        <f t="shared" si="915"/>
        <v/>
      </c>
      <c r="BL115" s="218" t="str">
        <f t="shared" si="915"/>
        <v/>
      </c>
      <c r="BM115" s="218" t="str">
        <f t="shared" si="915"/>
        <v/>
      </c>
      <c r="BN115" s="218" t="str">
        <f t="shared" si="915"/>
        <v/>
      </c>
      <c r="BO115" s="218" t="str">
        <f t="shared" si="915"/>
        <v/>
      </c>
      <c r="BP115" s="218" t="str">
        <f t="shared" si="915"/>
        <v/>
      </c>
      <c r="BQ115" s="218" t="str">
        <f t="shared" si="915"/>
        <v/>
      </c>
      <c r="BR115" s="218" t="str">
        <f t="shared" si="915"/>
        <v/>
      </c>
      <c r="BS115" s="218" t="str">
        <f t="shared" si="915"/>
        <v/>
      </c>
      <c r="BT115" s="218" t="str">
        <f t="shared" si="915"/>
        <v/>
      </c>
      <c r="BU115" s="218" t="str">
        <f t="shared" si="915"/>
        <v/>
      </c>
      <c r="BV115" s="218" t="str">
        <f t="shared" si="915"/>
        <v/>
      </c>
      <c r="BW115" s="218" t="str">
        <f t="shared" si="915"/>
        <v/>
      </c>
      <c r="BX115" s="218" t="str">
        <f t="shared" si="915"/>
        <v/>
      </c>
      <c r="BY115" s="218" t="str">
        <f t="shared" si="915"/>
        <v/>
      </c>
      <c r="BZ115" s="218" t="str">
        <f t="shared" si="915"/>
        <v/>
      </c>
      <c r="CA115" s="218" t="str">
        <f t="shared" si="915"/>
        <v/>
      </c>
      <c r="CB115" s="218" t="str">
        <f t="shared" si="915"/>
        <v/>
      </c>
      <c r="CC115" s="218" t="str">
        <f t="shared" si="915"/>
        <v/>
      </c>
      <c r="CD115" s="218" t="str">
        <f t="shared" si="915"/>
        <v/>
      </c>
      <c r="CE115" s="218" t="str">
        <f t="shared" si="915"/>
        <v/>
      </c>
      <c r="CF115" s="218" t="str">
        <f t="shared" si="915"/>
        <v/>
      </c>
      <c r="CG115" s="218" t="str">
        <f t="shared" si="915"/>
        <v/>
      </c>
      <c r="CH115" s="218" t="str">
        <f t="shared" si="915"/>
        <v/>
      </c>
      <c r="CI115" s="218" t="str">
        <f t="shared" si="915"/>
        <v/>
      </c>
      <c r="CJ115" s="218" t="str">
        <f t="shared" si="915"/>
        <v/>
      </c>
      <c r="CK115" s="218" t="str">
        <f t="shared" si="915"/>
        <v/>
      </c>
      <c r="CL115" s="218" t="str">
        <f t="shared" si="915"/>
        <v/>
      </c>
      <c r="CM115" s="218" t="str">
        <f t="shared" si="915"/>
        <v/>
      </c>
      <c r="CN115" s="218" t="str">
        <f t="shared" si="915"/>
        <v/>
      </c>
      <c r="CO115" s="218" t="str">
        <f t="shared" si="915"/>
        <v/>
      </c>
      <c r="CP115" s="218" t="str">
        <f t="shared" si="915"/>
        <v/>
      </c>
      <c r="CQ115" s="218" t="str">
        <f t="shared" si="915"/>
        <v/>
      </c>
      <c r="CR115" s="218" t="str">
        <f t="shared" si="915"/>
        <v/>
      </c>
      <c r="CS115" s="218" t="str">
        <f t="shared" si="915"/>
        <v/>
      </c>
      <c r="CT115" s="218" t="str">
        <f t="shared" si="915"/>
        <v/>
      </c>
      <c r="CU115" s="218" t="str">
        <f t="shared" si="915"/>
        <v/>
      </c>
      <c r="CV115" s="218" t="str">
        <f t="shared" si="915"/>
        <v/>
      </c>
      <c r="CW115" s="218" t="str">
        <f t="shared" si="915"/>
        <v/>
      </c>
      <c r="CX115" s="218" t="str">
        <f t="shared" si="915"/>
        <v/>
      </c>
      <c r="CY115" s="218" t="str">
        <f t="shared" si="915"/>
        <v/>
      </c>
      <c r="CZ115" s="218" t="str">
        <f t="shared" si="915"/>
        <v/>
      </c>
      <c r="DA115" s="218" t="str">
        <f t="shared" si="915"/>
        <v/>
      </c>
      <c r="DB115" s="218" t="str">
        <f t="shared" si="915"/>
        <v/>
      </c>
      <c r="DC115" s="218" t="str">
        <f t="shared" si="915"/>
        <v/>
      </c>
      <c r="DD115" s="218" t="str">
        <f t="shared" si="915"/>
        <v/>
      </c>
      <c r="DE115" s="218" t="str">
        <f t="shared" si="915"/>
        <v/>
      </c>
      <c r="DF115" s="218" t="str">
        <f t="shared" si="915"/>
        <v/>
      </c>
      <c r="DG115" s="218" t="str">
        <f t="shared" si="915"/>
        <v/>
      </c>
      <c r="DH115" s="218" t="str">
        <f t="shared" si="915"/>
        <v/>
      </c>
      <c r="DI115" s="218" t="str">
        <f t="shared" si="915"/>
        <v/>
      </c>
      <c r="DJ115" s="218" t="str">
        <f t="shared" si="915"/>
        <v/>
      </c>
      <c r="DK115" s="218" t="str">
        <f t="shared" si="915"/>
        <v/>
      </c>
      <c r="DL115" s="218" t="str">
        <f t="shared" si="915"/>
        <v/>
      </c>
      <c r="DM115" s="218" t="str">
        <f t="shared" si="915"/>
        <v/>
      </c>
      <c r="DN115" s="218" t="str">
        <f t="shared" si="915"/>
        <v/>
      </c>
      <c r="DO115" s="218" t="str">
        <f t="shared" si="915"/>
        <v/>
      </c>
      <c r="DP115" s="218" t="str">
        <f t="shared" si="915"/>
        <v/>
      </c>
      <c r="DQ115" s="218" t="str">
        <f t="shared" si="915"/>
        <v/>
      </c>
      <c r="DR115" s="218" t="str">
        <f t="shared" si="915"/>
        <v/>
      </c>
      <c r="DS115" s="218" t="str">
        <f t="shared" si="915"/>
        <v/>
      </c>
      <c r="DT115" s="218" t="str">
        <f t="shared" si="915"/>
        <v/>
      </c>
      <c r="DU115" s="218" t="str">
        <f t="shared" si="915"/>
        <v/>
      </c>
      <c r="DV115" s="218" t="str">
        <f t="shared" ref="DV115:EK115" si="916">IF(SUM(DV273,DV430,DV587,DV744,DV901)=0,"",SUM(DV273,DV430,DV587,DV744,DV901))</f>
        <v/>
      </c>
      <c r="DW115" s="218" t="str">
        <f t="shared" si="916"/>
        <v/>
      </c>
      <c r="DX115" s="218" t="str">
        <f t="shared" si="916"/>
        <v/>
      </c>
      <c r="DY115" s="218" t="str">
        <f t="shared" si="916"/>
        <v/>
      </c>
      <c r="DZ115" s="218" t="str">
        <f t="shared" si="916"/>
        <v/>
      </c>
      <c r="EA115" s="218" t="str">
        <f t="shared" si="916"/>
        <v/>
      </c>
      <c r="EB115" s="218" t="str">
        <f t="shared" si="916"/>
        <v/>
      </c>
      <c r="EC115" s="218" t="str">
        <f t="shared" si="916"/>
        <v/>
      </c>
      <c r="ED115" s="218" t="str">
        <f t="shared" si="916"/>
        <v/>
      </c>
      <c r="EE115" s="218" t="str">
        <f t="shared" si="916"/>
        <v/>
      </c>
      <c r="EF115" s="218" t="str">
        <f t="shared" si="916"/>
        <v/>
      </c>
      <c r="EG115" s="218" t="str">
        <f t="shared" si="916"/>
        <v/>
      </c>
      <c r="EH115" s="218" t="str">
        <f t="shared" si="916"/>
        <v/>
      </c>
      <c r="EI115" s="218" t="str">
        <f t="shared" si="916"/>
        <v/>
      </c>
      <c r="EJ115" s="218" t="str">
        <f t="shared" si="916"/>
        <v/>
      </c>
      <c r="EK115" s="218" t="str">
        <f t="shared" si="916"/>
        <v/>
      </c>
      <c r="EL115" s="218" t="str">
        <f t="shared" ref="EL115:FJ115" si="917">IF(SUM(EL273,EL430,EL587,EL744,EL901)=0,"",SUM(EL273,EL430,EL587,EL744,EL901))</f>
        <v/>
      </c>
      <c r="EM115" s="218" t="str">
        <f t="shared" si="917"/>
        <v/>
      </c>
      <c r="EN115" s="218" t="str">
        <f t="shared" si="917"/>
        <v/>
      </c>
      <c r="EO115" s="218" t="str">
        <f t="shared" si="917"/>
        <v/>
      </c>
      <c r="EP115" s="218" t="str">
        <f t="shared" si="917"/>
        <v/>
      </c>
      <c r="EQ115" s="218" t="str">
        <f t="shared" si="917"/>
        <v/>
      </c>
      <c r="ER115" s="218" t="str">
        <f t="shared" si="917"/>
        <v/>
      </c>
      <c r="ES115" s="218" t="str">
        <f t="shared" si="917"/>
        <v/>
      </c>
      <c r="ET115" s="218" t="str">
        <f t="shared" si="917"/>
        <v/>
      </c>
      <c r="EU115" s="218" t="str">
        <f t="shared" si="917"/>
        <v/>
      </c>
      <c r="EV115" s="218" t="str">
        <f t="shared" si="917"/>
        <v/>
      </c>
      <c r="EW115" s="218" t="str">
        <f t="shared" si="917"/>
        <v/>
      </c>
      <c r="EX115" s="218" t="str">
        <f t="shared" si="917"/>
        <v/>
      </c>
      <c r="EY115" s="218" t="str">
        <f t="shared" si="917"/>
        <v/>
      </c>
      <c r="EZ115" s="218" t="str">
        <f t="shared" si="917"/>
        <v/>
      </c>
      <c r="FA115" s="218" t="str">
        <f t="shared" si="917"/>
        <v/>
      </c>
      <c r="FB115" s="218" t="str">
        <f t="shared" si="917"/>
        <v/>
      </c>
      <c r="FC115" s="218" t="str">
        <f t="shared" si="917"/>
        <v/>
      </c>
      <c r="FD115" s="218" t="str">
        <f t="shared" si="917"/>
        <v/>
      </c>
      <c r="FE115" s="218" t="str">
        <f t="shared" si="917"/>
        <v/>
      </c>
      <c r="FF115" s="218" t="str">
        <f t="shared" si="917"/>
        <v/>
      </c>
      <c r="FG115" s="218" t="str">
        <f t="shared" si="917"/>
        <v/>
      </c>
      <c r="FH115" s="218" t="str">
        <f t="shared" si="917"/>
        <v/>
      </c>
      <c r="FI115" s="218" t="str">
        <f t="shared" si="917"/>
        <v/>
      </c>
      <c r="FJ115" s="218" t="str">
        <f t="shared" si="917"/>
        <v/>
      </c>
      <c r="FK115" s="218" t="str">
        <f>IF(SUM(FK273,FK430,FK587,FK744,FK901)=0,"",SUM(FK273,FK430,FK587,FK744,FK901))</f>
        <v/>
      </c>
      <c r="FL115" s="218" t="str">
        <f t="shared" ref="FL115:HN115" si="918">IF(SUM(FL273,FL430,FL587,FL744,FL901)=0,"",SUM(FL273,FL430,FL587,FL744,FL901))</f>
        <v/>
      </c>
      <c r="FM115" s="218" t="str">
        <f t="shared" si="918"/>
        <v/>
      </c>
      <c r="FN115" s="218" t="str">
        <f t="shared" si="918"/>
        <v/>
      </c>
      <c r="FO115" s="218" t="str">
        <f t="shared" si="918"/>
        <v/>
      </c>
      <c r="FP115" s="218" t="str">
        <f t="shared" si="918"/>
        <v/>
      </c>
      <c r="FQ115" s="218" t="str">
        <f t="shared" si="918"/>
        <v/>
      </c>
      <c r="FR115" s="218" t="str">
        <f t="shared" si="918"/>
        <v/>
      </c>
      <c r="FS115" s="218" t="str">
        <f t="shared" si="918"/>
        <v/>
      </c>
      <c r="FT115" s="218" t="str">
        <f t="shared" si="918"/>
        <v/>
      </c>
      <c r="FU115" s="218" t="str">
        <f t="shared" si="918"/>
        <v/>
      </c>
      <c r="FV115" s="218" t="str">
        <f t="shared" si="918"/>
        <v/>
      </c>
      <c r="FW115" s="218" t="str">
        <f t="shared" si="918"/>
        <v/>
      </c>
      <c r="FX115" s="218" t="str">
        <f t="shared" si="918"/>
        <v/>
      </c>
      <c r="FY115" s="218" t="str">
        <f t="shared" si="918"/>
        <v/>
      </c>
      <c r="FZ115" s="218" t="str">
        <f t="shared" si="918"/>
        <v/>
      </c>
      <c r="GA115" s="218" t="str">
        <f t="shared" si="918"/>
        <v/>
      </c>
      <c r="GB115" s="218" t="str">
        <f t="shared" si="918"/>
        <v/>
      </c>
      <c r="GC115" s="218" t="str">
        <f t="shared" si="918"/>
        <v/>
      </c>
      <c r="GD115" s="218" t="str">
        <f t="shared" si="918"/>
        <v/>
      </c>
      <c r="GE115" s="218" t="str">
        <f t="shared" si="918"/>
        <v/>
      </c>
      <c r="GF115" s="218" t="str">
        <f t="shared" si="918"/>
        <v/>
      </c>
      <c r="GG115" s="218" t="str">
        <f t="shared" si="918"/>
        <v/>
      </c>
      <c r="GH115" s="218" t="str">
        <f t="shared" si="918"/>
        <v/>
      </c>
      <c r="GI115" s="218" t="str">
        <f t="shared" si="918"/>
        <v/>
      </c>
      <c r="GJ115" s="218" t="str">
        <f t="shared" si="918"/>
        <v/>
      </c>
      <c r="GK115" s="218" t="str">
        <f t="shared" si="918"/>
        <v/>
      </c>
      <c r="GL115" s="218" t="str">
        <f t="shared" si="918"/>
        <v/>
      </c>
      <c r="GM115" s="218" t="str">
        <f t="shared" si="918"/>
        <v/>
      </c>
      <c r="GN115" s="218" t="str">
        <f t="shared" si="918"/>
        <v/>
      </c>
      <c r="GO115" s="218" t="str">
        <f t="shared" si="918"/>
        <v/>
      </c>
      <c r="GP115" s="218" t="str">
        <f t="shared" si="918"/>
        <v/>
      </c>
      <c r="GQ115" s="218" t="str">
        <f t="shared" si="918"/>
        <v/>
      </c>
      <c r="GR115" s="218" t="str">
        <f t="shared" si="918"/>
        <v/>
      </c>
      <c r="GS115" s="218" t="str">
        <f t="shared" si="918"/>
        <v/>
      </c>
      <c r="GT115" s="218" t="str">
        <f t="shared" si="918"/>
        <v/>
      </c>
      <c r="GU115" s="218" t="str">
        <f t="shared" si="918"/>
        <v/>
      </c>
      <c r="GV115" s="218" t="str">
        <f t="shared" si="918"/>
        <v/>
      </c>
      <c r="GW115" s="218" t="str">
        <f t="shared" si="918"/>
        <v/>
      </c>
      <c r="GX115" s="218" t="str">
        <f t="shared" si="918"/>
        <v/>
      </c>
      <c r="GY115" s="218" t="str">
        <f t="shared" si="918"/>
        <v/>
      </c>
      <c r="GZ115" s="218" t="str">
        <f t="shared" si="918"/>
        <v/>
      </c>
      <c r="HA115" s="218" t="str">
        <f t="shared" si="918"/>
        <v/>
      </c>
      <c r="HB115" s="218" t="str">
        <f t="shared" si="918"/>
        <v/>
      </c>
      <c r="HC115" s="218" t="str">
        <f t="shared" si="918"/>
        <v/>
      </c>
      <c r="HD115" s="218" t="str">
        <f t="shared" si="918"/>
        <v/>
      </c>
      <c r="HE115" s="218" t="str">
        <f t="shared" si="918"/>
        <v/>
      </c>
      <c r="HF115" s="218" t="str">
        <f t="shared" si="918"/>
        <v/>
      </c>
      <c r="HG115" s="218" t="str">
        <f t="shared" si="918"/>
        <v/>
      </c>
      <c r="HH115" s="218" t="str">
        <f t="shared" si="918"/>
        <v/>
      </c>
      <c r="HI115" s="218" t="str">
        <f t="shared" si="918"/>
        <v/>
      </c>
      <c r="HJ115" s="218" t="str">
        <f t="shared" si="918"/>
        <v/>
      </c>
      <c r="HK115" s="218" t="str">
        <f t="shared" si="918"/>
        <v/>
      </c>
      <c r="HL115" s="218" t="str">
        <f t="shared" si="918"/>
        <v/>
      </c>
      <c r="HM115" s="218" t="str">
        <f t="shared" si="918"/>
        <v/>
      </c>
      <c r="HN115" s="218" t="str">
        <f t="shared" si="918"/>
        <v/>
      </c>
      <c r="HO115" s="218" t="str">
        <f t="shared" ref="HO115:HQ115" si="919">IF(SUM(HO273,HO430,HO587,HO744,HO901)=0,"",SUM(HO273,HO430,HO587,HO744,HO901))</f>
        <v/>
      </c>
      <c r="HP115" s="218" t="str">
        <f t="shared" si="919"/>
        <v/>
      </c>
      <c r="HQ115" s="218" t="str">
        <f t="shared" si="919"/>
        <v/>
      </c>
    </row>
    <row r="116" spans="1:225" s="73" customFormat="1" ht="18" hidden="1" customHeight="1" x14ac:dyDescent="0.25">
      <c r="A116" s="223" t="str">
        <f t="shared" ref="A116:B116" si="920">IF(A274="","",A274)</f>
        <v/>
      </c>
      <c r="B116" s="173" t="str">
        <f t="shared" si="920"/>
        <v/>
      </c>
      <c r="C116" s="218">
        <f t="shared" si="837"/>
        <v>0</v>
      </c>
      <c r="D116" s="218">
        <f t="shared" si="552"/>
        <v>0</v>
      </c>
      <c r="E116" s="219">
        <f t="shared" ref="E116:F116" si="921">IFERROR(AVERAGE(E274,E431,E588,E745,E902),"")</f>
        <v>0</v>
      </c>
      <c r="F116" s="219">
        <f t="shared" si="921"/>
        <v>0</v>
      </c>
      <c r="G116" s="176" t="str">
        <f t="shared" si="839"/>
        <v/>
      </c>
      <c r="H116" s="176" t="str">
        <f t="shared" si="839"/>
        <v/>
      </c>
      <c r="I116" s="226" t="str">
        <f t="shared" si="839"/>
        <v/>
      </c>
      <c r="J116" s="226" t="str">
        <f t="shared" si="839"/>
        <v/>
      </c>
      <c r="K116" s="227" t="str">
        <f t="shared" si="840"/>
        <v/>
      </c>
      <c r="L116" s="227">
        <f t="shared" si="840"/>
        <v>1</v>
      </c>
      <c r="M116" s="226" t="str">
        <f t="shared" si="841"/>
        <v/>
      </c>
      <c r="N116" s="226" t="str">
        <f t="shared" si="841"/>
        <v/>
      </c>
      <c r="O116" s="491"/>
      <c r="P116" s="218" t="str">
        <f t="shared" ref="P116:BI116" si="922">IF(SUM(P274,P431,P588,P745,P902)=0,"",SUM(P274,P431,P588,P745,P902))</f>
        <v/>
      </c>
      <c r="Q116" s="218" t="str">
        <f t="shared" si="922"/>
        <v/>
      </c>
      <c r="R116" s="218" t="str">
        <f t="shared" si="922"/>
        <v/>
      </c>
      <c r="S116" s="218" t="str">
        <f t="shared" si="922"/>
        <v/>
      </c>
      <c r="T116" s="218" t="str">
        <f t="shared" si="922"/>
        <v/>
      </c>
      <c r="U116" s="218" t="str">
        <f t="shared" si="922"/>
        <v/>
      </c>
      <c r="V116" s="218" t="str">
        <f t="shared" si="922"/>
        <v/>
      </c>
      <c r="W116" s="218" t="str">
        <f t="shared" si="922"/>
        <v/>
      </c>
      <c r="X116" s="218" t="str">
        <f t="shared" si="922"/>
        <v/>
      </c>
      <c r="Y116" s="218" t="str">
        <f t="shared" si="922"/>
        <v/>
      </c>
      <c r="Z116" s="218" t="str">
        <f t="shared" si="922"/>
        <v/>
      </c>
      <c r="AA116" s="218" t="str">
        <f t="shared" si="922"/>
        <v/>
      </c>
      <c r="AB116" s="218" t="str">
        <f t="shared" si="922"/>
        <v/>
      </c>
      <c r="AC116" s="218" t="str">
        <f t="shared" si="922"/>
        <v/>
      </c>
      <c r="AD116" s="218" t="str">
        <f t="shared" si="922"/>
        <v/>
      </c>
      <c r="AE116" s="218" t="str">
        <f t="shared" si="922"/>
        <v/>
      </c>
      <c r="AF116" s="218" t="str">
        <f t="shared" si="922"/>
        <v/>
      </c>
      <c r="AG116" s="218" t="str">
        <f t="shared" si="922"/>
        <v/>
      </c>
      <c r="AH116" s="218" t="str">
        <f t="shared" si="922"/>
        <v/>
      </c>
      <c r="AI116" s="218" t="str">
        <f t="shared" si="922"/>
        <v/>
      </c>
      <c r="AJ116" s="218" t="str">
        <f t="shared" si="922"/>
        <v/>
      </c>
      <c r="AK116" s="218" t="str">
        <f t="shared" si="922"/>
        <v/>
      </c>
      <c r="AL116" s="218" t="str">
        <f t="shared" si="922"/>
        <v/>
      </c>
      <c r="AM116" s="218" t="str">
        <f t="shared" si="922"/>
        <v/>
      </c>
      <c r="AN116" s="218" t="str">
        <f t="shared" si="922"/>
        <v/>
      </c>
      <c r="AO116" s="218" t="str">
        <f t="shared" si="922"/>
        <v/>
      </c>
      <c r="AP116" s="218" t="str">
        <f t="shared" si="922"/>
        <v/>
      </c>
      <c r="AQ116" s="218" t="str">
        <f t="shared" si="922"/>
        <v/>
      </c>
      <c r="AR116" s="218" t="str">
        <f t="shared" si="922"/>
        <v/>
      </c>
      <c r="AS116" s="218" t="str">
        <f t="shared" si="922"/>
        <v/>
      </c>
      <c r="AT116" s="218" t="str">
        <f t="shared" si="922"/>
        <v/>
      </c>
      <c r="AU116" s="218" t="str">
        <f t="shared" si="922"/>
        <v/>
      </c>
      <c r="AV116" s="218" t="str">
        <f t="shared" si="922"/>
        <v/>
      </c>
      <c r="AW116" s="218" t="str">
        <f t="shared" si="922"/>
        <v/>
      </c>
      <c r="AX116" s="218" t="str">
        <f t="shared" si="922"/>
        <v/>
      </c>
      <c r="AY116" s="218" t="str">
        <f t="shared" si="922"/>
        <v/>
      </c>
      <c r="AZ116" s="218" t="str">
        <f t="shared" si="922"/>
        <v/>
      </c>
      <c r="BA116" s="218" t="str">
        <f t="shared" si="922"/>
        <v/>
      </c>
      <c r="BB116" s="218" t="str">
        <f t="shared" si="922"/>
        <v/>
      </c>
      <c r="BC116" s="218" t="str">
        <f t="shared" si="922"/>
        <v/>
      </c>
      <c r="BD116" s="218" t="str">
        <f t="shared" si="922"/>
        <v/>
      </c>
      <c r="BE116" s="218" t="str">
        <f t="shared" si="922"/>
        <v/>
      </c>
      <c r="BF116" s="218" t="str">
        <f t="shared" si="922"/>
        <v/>
      </c>
      <c r="BG116" s="218" t="str">
        <f t="shared" si="922"/>
        <v/>
      </c>
      <c r="BH116" s="218" t="str">
        <f t="shared" si="922"/>
        <v/>
      </c>
      <c r="BI116" s="218" t="str">
        <f t="shared" si="922"/>
        <v/>
      </c>
      <c r="BJ116" s="218" t="str">
        <f t="shared" ref="BJ116:DU116" si="923">IF(SUM(BJ274,BJ431,BJ588,BJ745,BJ902)=0,"",SUM(BJ274,BJ431,BJ588,BJ745,BJ902))</f>
        <v/>
      </c>
      <c r="BK116" s="218" t="str">
        <f t="shared" si="923"/>
        <v/>
      </c>
      <c r="BL116" s="218" t="str">
        <f t="shared" si="923"/>
        <v/>
      </c>
      <c r="BM116" s="218" t="str">
        <f t="shared" si="923"/>
        <v/>
      </c>
      <c r="BN116" s="218" t="str">
        <f t="shared" si="923"/>
        <v/>
      </c>
      <c r="BO116" s="218" t="str">
        <f t="shared" si="923"/>
        <v/>
      </c>
      <c r="BP116" s="218" t="str">
        <f t="shared" si="923"/>
        <v/>
      </c>
      <c r="BQ116" s="218" t="str">
        <f t="shared" si="923"/>
        <v/>
      </c>
      <c r="BR116" s="218" t="str">
        <f t="shared" si="923"/>
        <v/>
      </c>
      <c r="BS116" s="218" t="str">
        <f t="shared" si="923"/>
        <v/>
      </c>
      <c r="BT116" s="218" t="str">
        <f t="shared" si="923"/>
        <v/>
      </c>
      <c r="BU116" s="218" t="str">
        <f t="shared" si="923"/>
        <v/>
      </c>
      <c r="BV116" s="218" t="str">
        <f t="shared" si="923"/>
        <v/>
      </c>
      <c r="BW116" s="218" t="str">
        <f t="shared" si="923"/>
        <v/>
      </c>
      <c r="BX116" s="218" t="str">
        <f t="shared" si="923"/>
        <v/>
      </c>
      <c r="BY116" s="218" t="str">
        <f t="shared" si="923"/>
        <v/>
      </c>
      <c r="BZ116" s="218" t="str">
        <f t="shared" si="923"/>
        <v/>
      </c>
      <c r="CA116" s="218" t="str">
        <f t="shared" si="923"/>
        <v/>
      </c>
      <c r="CB116" s="218" t="str">
        <f t="shared" si="923"/>
        <v/>
      </c>
      <c r="CC116" s="218" t="str">
        <f t="shared" si="923"/>
        <v/>
      </c>
      <c r="CD116" s="218" t="str">
        <f t="shared" si="923"/>
        <v/>
      </c>
      <c r="CE116" s="218" t="str">
        <f t="shared" si="923"/>
        <v/>
      </c>
      <c r="CF116" s="218" t="str">
        <f t="shared" si="923"/>
        <v/>
      </c>
      <c r="CG116" s="218" t="str">
        <f t="shared" si="923"/>
        <v/>
      </c>
      <c r="CH116" s="218" t="str">
        <f t="shared" si="923"/>
        <v/>
      </c>
      <c r="CI116" s="218" t="str">
        <f t="shared" si="923"/>
        <v/>
      </c>
      <c r="CJ116" s="218" t="str">
        <f t="shared" si="923"/>
        <v/>
      </c>
      <c r="CK116" s="218" t="str">
        <f t="shared" si="923"/>
        <v/>
      </c>
      <c r="CL116" s="218" t="str">
        <f t="shared" si="923"/>
        <v/>
      </c>
      <c r="CM116" s="218" t="str">
        <f t="shared" si="923"/>
        <v/>
      </c>
      <c r="CN116" s="218" t="str">
        <f t="shared" si="923"/>
        <v/>
      </c>
      <c r="CO116" s="218" t="str">
        <f t="shared" si="923"/>
        <v/>
      </c>
      <c r="CP116" s="218" t="str">
        <f t="shared" si="923"/>
        <v/>
      </c>
      <c r="CQ116" s="218" t="str">
        <f t="shared" si="923"/>
        <v/>
      </c>
      <c r="CR116" s="218" t="str">
        <f t="shared" si="923"/>
        <v/>
      </c>
      <c r="CS116" s="218" t="str">
        <f t="shared" si="923"/>
        <v/>
      </c>
      <c r="CT116" s="218" t="str">
        <f t="shared" si="923"/>
        <v/>
      </c>
      <c r="CU116" s="218" t="str">
        <f t="shared" si="923"/>
        <v/>
      </c>
      <c r="CV116" s="218" t="str">
        <f t="shared" si="923"/>
        <v/>
      </c>
      <c r="CW116" s="218" t="str">
        <f t="shared" si="923"/>
        <v/>
      </c>
      <c r="CX116" s="218" t="str">
        <f t="shared" si="923"/>
        <v/>
      </c>
      <c r="CY116" s="218" t="str">
        <f t="shared" si="923"/>
        <v/>
      </c>
      <c r="CZ116" s="218" t="str">
        <f t="shared" si="923"/>
        <v/>
      </c>
      <c r="DA116" s="218" t="str">
        <f t="shared" si="923"/>
        <v/>
      </c>
      <c r="DB116" s="218" t="str">
        <f t="shared" si="923"/>
        <v/>
      </c>
      <c r="DC116" s="218" t="str">
        <f t="shared" si="923"/>
        <v/>
      </c>
      <c r="DD116" s="218" t="str">
        <f t="shared" si="923"/>
        <v/>
      </c>
      <c r="DE116" s="218" t="str">
        <f t="shared" si="923"/>
        <v/>
      </c>
      <c r="DF116" s="218" t="str">
        <f t="shared" si="923"/>
        <v/>
      </c>
      <c r="DG116" s="218" t="str">
        <f t="shared" si="923"/>
        <v/>
      </c>
      <c r="DH116" s="218" t="str">
        <f t="shared" si="923"/>
        <v/>
      </c>
      <c r="DI116" s="218" t="str">
        <f t="shared" si="923"/>
        <v/>
      </c>
      <c r="DJ116" s="218" t="str">
        <f t="shared" si="923"/>
        <v/>
      </c>
      <c r="DK116" s="218" t="str">
        <f t="shared" si="923"/>
        <v/>
      </c>
      <c r="DL116" s="218" t="str">
        <f t="shared" si="923"/>
        <v/>
      </c>
      <c r="DM116" s="218" t="str">
        <f t="shared" si="923"/>
        <v/>
      </c>
      <c r="DN116" s="218" t="str">
        <f t="shared" si="923"/>
        <v/>
      </c>
      <c r="DO116" s="218" t="str">
        <f t="shared" si="923"/>
        <v/>
      </c>
      <c r="DP116" s="218" t="str">
        <f t="shared" si="923"/>
        <v/>
      </c>
      <c r="DQ116" s="218" t="str">
        <f t="shared" si="923"/>
        <v/>
      </c>
      <c r="DR116" s="218" t="str">
        <f t="shared" si="923"/>
        <v/>
      </c>
      <c r="DS116" s="218" t="str">
        <f t="shared" si="923"/>
        <v/>
      </c>
      <c r="DT116" s="218" t="str">
        <f t="shared" si="923"/>
        <v/>
      </c>
      <c r="DU116" s="218" t="str">
        <f t="shared" si="923"/>
        <v/>
      </c>
      <c r="DV116" s="218" t="str">
        <f t="shared" ref="DV116:EK116" si="924">IF(SUM(DV274,DV431,DV588,DV745,DV902)=0,"",SUM(DV274,DV431,DV588,DV745,DV902))</f>
        <v/>
      </c>
      <c r="DW116" s="218" t="str">
        <f t="shared" si="924"/>
        <v/>
      </c>
      <c r="DX116" s="218" t="str">
        <f t="shared" si="924"/>
        <v/>
      </c>
      <c r="DY116" s="218" t="str">
        <f t="shared" si="924"/>
        <v/>
      </c>
      <c r="DZ116" s="218" t="str">
        <f t="shared" si="924"/>
        <v/>
      </c>
      <c r="EA116" s="218" t="str">
        <f t="shared" si="924"/>
        <v/>
      </c>
      <c r="EB116" s="218" t="str">
        <f t="shared" si="924"/>
        <v/>
      </c>
      <c r="EC116" s="218" t="str">
        <f t="shared" si="924"/>
        <v/>
      </c>
      <c r="ED116" s="218" t="str">
        <f t="shared" si="924"/>
        <v/>
      </c>
      <c r="EE116" s="218" t="str">
        <f t="shared" si="924"/>
        <v/>
      </c>
      <c r="EF116" s="218" t="str">
        <f t="shared" si="924"/>
        <v/>
      </c>
      <c r="EG116" s="218" t="str">
        <f t="shared" si="924"/>
        <v/>
      </c>
      <c r="EH116" s="218" t="str">
        <f t="shared" si="924"/>
        <v/>
      </c>
      <c r="EI116" s="218" t="str">
        <f t="shared" si="924"/>
        <v/>
      </c>
      <c r="EJ116" s="218" t="str">
        <f t="shared" si="924"/>
        <v/>
      </c>
      <c r="EK116" s="218" t="str">
        <f t="shared" si="924"/>
        <v/>
      </c>
      <c r="EL116" s="218" t="str">
        <f t="shared" ref="EL116:FK116" si="925">IF(SUM(EL274,EL431,EL588,EL745,EL902)=0,"",SUM(EL274,EL431,EL588,EL745,EL902))</f>
        <v/>
      </c>
      <c r="EM116" s="218" t="str">
        <f t="shared" si="925"/>
        <v/>
      </c>
      <c r="EN116" s="218" t="str">
        <f t="shared" si="925"/>
        <v/>
      </c>
      <c r="EO116" s="218" t="str">
        <f t="shared" si="925"/>
        <v/>
      </c>
      <c r="EP116" s="218" t="str">
        <f t="shared" si="925"/>
        <v/>
      </c>
      <c r="EQ116" s="218" t="str">
        <f t="shared" si="925"/>
        <v/>
      </c>
      <c r="ER116" s="218" t="str">
        <f t="shared" si="925"/>
        <v/>
      </c>
      <c r="ES116" s="218" t="str">
        <f t="shared" si="925"/>
        <v/>
      </c>
      <c r="ET116" s="218" t="str">
        <f t="shared" si="925"/>
        <v/>
      </c>
      <c r="EU116" s="218" t="str">
        <f t="shared" si="925"/>
        <v/>
      </c>
      <c r="EV116" s="218" t="str">
        <f t="shared" si="925"/>
        <v/>
      </c>
      <c r="EW116" s="218" t="str">
        <f t="shared" si="925"/>
        <v/>
      </c>
      <c r="EX116" s="218" t="str">
        <f t="shared" si="925"/>
        <v/>
      </c>
      <c r="EY116" s="218" t="str">
        <f t="shared" si="925"/>
        <v/>
      </c>
      <c r="EZ116" s="218" t="str">
        <f t="shared" si="925"/>
        <v/>
      </c>
      <c r="FA116" s="218" t="str">
        <f t="shared" si="925"/>
        <v/>
      </c>
      <c r="FB116" s="218" t="str">
        <f t="shared" si="925"/>
        <v/>
      </c>
      <c r="FC116" s="218" t="str">
        <f t="shared" si="925"/>
        <v/>
      </c>
      <c r="FD116" s="218" t="str">
        <f t="shared" si="925"/>
        <v/>
      </c>
      <c r="FE116" s="218" t="str">
        <f t="shared" si="925"/>
        <v/>
      </c>
      <c r="FF116" s="218" t="str">
        <f t="shared" si="925"/>
        <v/>
      </c>
      <c r="FG116" s="218" t="str">
        <f t="shared" si="925"/>
        <v/>
      </c>
      <c r="FH116" s="218" t="str">
        <f t="shared" si="925"/>
        <v/>
      </c>
      <c r="FI116" s="218" t="str">
        <f t="shared" si="925"/>
        <v/>
      </c>
      <c r="FJ116" s="218" t="str">
        <f t="shared" si="925"/>
        <v/>
      </c>
      <c r="FK116" s="218" t="str">
        <f t="shared" si="925"/>
        <v/>
      </c>
      <c r="FL116" s="218" t="str">
        <f t="shared" ref="FL116:HN116" si="926">IF(SUM(FL274,FL431,FL588,FL745,FL902)=0,"",SUM(FL274,FL431,FL588,FL745,FL902))</f>
        <v/>
      </c>
      <c r="FM116" s="218" t="str">
        <f t="shared" si="926"/>
        <v/>
      </c>
      <c r="FN116" s="218" t="str">
        <f t="shared" si="926"/>
        <v/>
      </c>
      <c r="FO116" s="218" t="str">
        <f t="shared" si="926"/>
        <v/>
      </c>
      <c r="FP116" s="218" t="str">
        <f t="shared" si="926"/>
        <v/>
      </c>
      <c r="FQ116" s="218" t="str">
        <f t="shared" si="926"/>
        <v/>
      </c>
      <c r="FR116" s="218" t="str">
        <f t="shared" si="926"/>
        <v/>
      </c>
      <c r="FS116" s="218" t="str">
        <f t="shared" si="926"/>
        <v/>
      </c>
      <c r="FT116" s="218" t="str">
        <f t="shared" si="926"/>
        <v/>
      </c>
      <c r="FU116" s="218" t="str">
        <f t="shared" si="926"/>
        <v/>
      </c>
      <c r="FV116" s="218" t="str">
        <f t="shared" si="926"/>
        <v/>
      </c>
      <c r="FW116" s="218" t="str">
        <f t="shared" si="926"/>
        <v/>
      </c>
      <c r="FX116" s="218" t="str">
        <f t="shared" si="926"/>
        <v/>
      </c>
      <c r="FY116" s="218" t="str">
        <f t="shared" si="926"/>
        <v/>
      </c>
      <c r="FZ116" s="218" t="str">
        <f t="shared" si="926"/>
        <v/>
      </c>
      <c r="GA116" s="218" t="str">
        <f t="shared" si="926"/>
        <v/>
      </c>
      <c r="GB116" s="218" t="str">
        <f t="shared" si="926"/>
        <v/>
      </c>
      <c r="GC116" s="218" t="str">
        <f t="shared" si="926"/>
        <v/>
      </c>
      <c r="GD116" s="218" t="str">
        <f t="shared" si="926"/>
        <v/>
      </c>
      <c r="GE116" s="218" t="str">
        <f t="shared" si="926"/>
        <v/>
      </c>
      <c r="GF116" s="218" t="str">
        <f t="shared" si="926"/>
        <v/>
      </c>
      <c r="GG116" s="218" t="str">
        <f t="shared" si="926"/>
        <v/>
      </c>
      <c r="GH116" s="218" t="str">
        <f t="shared" si="926"/>
        <v/>
      </c>
      <c r="GI116" s="218" t="str">
        <f t="shared" si="926"/>
        <v/>
      </c>
      <c r="GJ116" s="218" t="str">
        <f t="shared" si="926"/>
        <v/>
      </c>
      <c r="GK116" s="218" t="str">
        <f t="shared" si="926"/>
        <v/>
      </c>
      <c r="GL116" s="218" t="str">
        <f t="shared" si="926"/>
        <v/>
      </c>
      <c r="GM116" s="218" t="str">
        <f t="shared" si="926"/>
        <v/>
      </c>
      <c r="GN116" s="218" t="str">
        <f t="shared" si="926"/>
        <v/>
      </c>
      <c r="GO116" s="218" t="str">
        <f t="shared" si="926"/>
        <v/>
      </c>
      <c r="GP116" s="218" t="str">
        <f t="shared" si="926"/>
        <v/>
      </c>
      <c r="GQ116" s="218" t="str">
        <f t="shared" si="926"/>
        <v/>
      </c>
      <c r="GR116" s="218" t="str">
        <f t="shared" si="926"/>
        <v/>
      </c>
      <c r="GS116" s="218" t="str">
        <f t="shared" si="926"/>
        <v/>
      </c>
      <c r="GT116" s="218" t="str">
        <f t="shared" si="926"/>
        <v/>
      </c>
      <c r="GU116" s="218" t="str">
        <f t="shared" si="926"/>
        <v/>
      </c>
      <c r="GV116" s="218" t="str">
        <f t="shared" si="926"/>
        <v/>
      </c>
      <c r="GW116" s="218" t="str">
        <f t="shared" si="926"/>
        <v/>
      </c>
      <c r="GX116" s="218" t="str">
        <f t="shared" si="926"/>
        <v/>
      </c>
      <c r="GY116" s="218" t="str">
        <f t="shared" si="926"/>
        <v/>
      </c>
      <c r="GZ116" s="218" t="str">
        <f t="shared" si="926"/>
        <v/>
      </c>
      <c r="HA116" s="218" t="str">
        <f t="shared" si="926"/>
        <v/>
      </c>
      <c r="HB116" s="218" t="str">
        <f t="shared" si="926"/>
        <v/>
      </c>
      <c r="HC116" s="218" t="str">
        <f t="shared" si="926"/>
        <v/>
      </c>
      <c r="HD116" s="218" t="str">
        <f t="shared" si="926"/>
        <v/>
      </c>
      <c r="HE116" s="218" t="str">
        <f t="shared" si="926"/>
        <v/>
      </c>
      <c r="HF116" s="218" t="str">
        <f t="shared" si="926"/>
        <v/>
      </c>
      <c r="HG116" s="218" t="str">
        <f t="shared" si="926"/>
        <v/>
      </c>
      <c r="HH116" s="218" t="str">
        <f t="shared" si="926"/>
        <v/>
      </c>
      <c r="HI116" s="218" t="str">
        <f t="shared" si="926"/>
        <v/>
      </c>
      <c r="HJ116" s="218" t="str">
        <f t="shared" si="926"/>
        <v/>
      </c>
      <c r="HK116" s="218" t="str">
        <f t="shared" si="926"/>
        <v/>
      </c>
      <c r="HL116" s="218" t="str">
        <f t="shared" si="926"/>
        <v/>
      </c>
      <c r="HM116" s="218" t="str">
        <f t="shared" si="926"/>
        <v/>
      </c>
      <c r="HN116" s="218" t="str">
        <f t="shared" si="926"/>
        <v/>
      </c>
      <c r="HO116" s="218" t="str">
        <f t="shared" ref="HO116:HQ116" si="927">IF(SUM(HO274,HO431,HO588,HO745,HO902)=0,"",SUM(HO274,HO431,HO588,HO745,HO902))</f>
        <v/>
      </c>
      <c r="HP116" s="218" t="str">
        <f t="shared" si="927"/>
        <v/>
      </c>
      <c r="HQ116" s="218" t="str">
        <f t="shared" si="927"/>
        <v/>
      </c>
    </row>
    <row r="117" spans="1:225" s="73" customFormat="1" ht="18" hidden="1" customHeight="1" x14ac:dyDescent="0.25">
      <c r="A117" s="223" t="str">
        <f t="shared" ref="A117:B117" si="928">IF(A275="","",A275)</f>
        <v/>
      </c>
      <c r="B117" s="173" t="str">
        <f t="shared" si="928"/>
        <v/>
      </c>
      <c r="C117" s="218">
        <f t="shared" si="837"/>
        <v>0</v>
      </c>
      <c r="D117" s="218">
        <f t="shared" si="552"/>
        <v>0</v>
      </c>
      <c r="E117" s="219">
        <f t="shared" ref="E117:F117" si="929">IFERROR(AVERAGE(E275,E432,E589,E746,E903),"")</f>
        <v>0</v>
      </c>
      <c r="F117" s="219">
        <f t="shared" si="929"/>
        <v>0</v>
      </c>
      <c r="G117" s="176" t="str">
        <f t="shared" si="839"/>
        <v/>
      </c>
      <c r="H117" s="176" t="str">
        <f t="shared" si="839"/>
        <v/>
      </c>
      <c r="I117" s="226" t="str">
        <f t="shared" si="839"/>
        <v/>
      </c>
      <c r="J117" s="226" t="str">
        <f t="shared" si="839"/>
        <v/>
      </c>
      <c r="K117" s="227" t="str">
        <f t="shared" si="840"/>
        <v/>
      </c>
      <c r="L117" s="227">
        <f t="shared" si="840"/>
        <v>1</v>
      </c>
      <c r="M117" s="226" t="str">
        <f t="shared" si="841"/>
        <v/>
      </c>
      <c r="N117" s="226" t="str">
        <f t="shared" si="841"/>
        <v/>
      </c>
      <c r="O117" s="491"/>
      <c r="P117" s="218" t="str">
        <f t="shared" ref="P117:BI117" si="930">IF(SUM(P275,P432,P589,P746,P903)=0,"",SUM(P275,P432,P589,P746,P903))</f>
        <v/>
      </c>
      <c r="Q117" s="218" t="str">
        <f t="shared" si="930"/>
        <v/>
      </c>
      <c r="R117" s="218" t="str">
        <f t="shared" si="930"/>
        <v/>
      </c>
      <c r="S117" s="218" t="str">
        <f t="shared" si="930"/>
        <v/>
      </c>
      <c r="T117" s="218" t="str">
        <f t="shared" si="930"/>
        <v/>
      </c>
      <c r="U117" s="218" t="str">
        <f t="shared" si="930"/>
        <v/>
      </c>
      <c r="V117" s="218" t="str">
        <f t="shared" si="930"/>
        <v/>
      </c>
      <c r="W117" s="218" t="str">
        <f t="shared" si="930"/>
        <v/>
      </c>
      <c r="X117" s="218" t="str">
        <f t="shared" si="930"/>
        <v/>
      </c>
      <c r="Y117" s="218" t="str">
        <f t="shared" si="930"/>
        <v/>
      </c>
      <c r="Z117" s="218" t="str">
        <f t="shared" si="930"/>
        <v/>
      </c>
      <c r="AA117" s="218" t="str">
        <f t="shared" si="930"/>
        <v/>
      </c>
      <c r="AB117" s="218" t="str">
        <f t="shared" si="930"/>
        <v/>
      </c>
      <c r="AC117" s="218" t="str">
        <f t="shared" si="930"/>
        <v/>
      </c>
      <c r="AD117" s="218" t="str">
        <f t="shared" si="930"/>
        <v/>
      </c>
      <c r="AE117" s="218" t="str">
        <f t="shared" si="930"/>
        <v/>
      </c>
      <c r="AF117" s="218" t="str">
        <f t="shared" si="930"/>
        <v/>
      </c>
      <c r="AG117" s="218" t="str">
        <f t="shared" si="930"/>
        <v/>
      </c>
      <c r="AH117" s="218" t="str">
        <f t="shared" si="930"/>
        <v/>
      </c>
      <c r="AI117" s="218" t="str">
        <f t="shared" si="930"/>
        <v/>
      </c>
      <c r="AJ117" s="218" t="str">
        <f t="shared" si="930"/>
        <v/>
      </c>
      <c r="AK117" s="218" t="str">
        <f t="shared" si="930"/>
        <v/>
      </c>
      <c r="AL117" s="218" t="str">
        <f t="shared" si="930"/>
        <v/>
      </c>
      <c r="AM117" s="218" t="str">
        <f t="shared" si="930"/>
        <v/>
      </c>
      <c r="AN117" s="218" t="str">
        <f t="shared" si="930"/>
        <v/>
      </c>
      <c r="AO117" s="218" t="str">
        <f t="shared" si="930"/>
        <v/>
      </c>
      <c r="AP117" s="218" t="str">
        <f t="shared" si="930"/>
        <v/>
      </c>
      <c r="AQ117" s="218" t="str">
        <f t="shared" si="930"/>
        <v/>
      </c>
      <c r="AR117" s="218" t="str">
        <f t="shared" si="930"/>
        <v/>
      </c>
      <c r="AS117" s="218" t="str">
        <f t="shared" si="930"/>
        <v/>
      </c>
      <c r="AT117" s="218" t="str">
        <f t="shared" si="930"/>
        <v/>
      </c>
      <c r="AU117" s="218" t="str">
        <f t="shared" si="930"/>
        <v/>
      </c>
      <c r="AV117" s="218" t="str">
        <f t="shared" si="930"/>
        <v/>
      </c>
      <c r="AW117" s="218" t="str">
        <f t="shared" si="930"/>
        <v/>
      </c>
      <c r="AX117" s="218" t="str">
        <f t="shared" si="930"/>
        <v/>
      </c>
      <c r="AY117" s="218" t="str">
        <f t="shared" si="930"/>
        <v/>
      </c>
      <c r="AZ117" s="218" t="str">
        <f t="shared" si="930"/>
        <v/>
      </c>
      <c r="BA117" s="218" t="str">
        <f t="shared" si="930"/>
        <v/>
      </c>
      <c r="BB117" s="218" t="str">
        <f t="shared" si="930"/>
        <v/>
      </c>
      <c r="BC117" s="218" t="str">
        <f t="shared" si="930"/>
        <v/>
      </c>
      <c r="BD117" s="218" t="str">
        <f t="shared" si="930"/>
        <v/>
      </c>
      <c r="BE117" s="218" t="str">
        <f t="shared" si="930"/>
        <v/>
      </c>
      <c r="BF117" s="218" t="str">
        <f t="shared" si="930"/>
        <v/>
      </c>
      <c r="BG117" s="218" t="str">
        <f t="shared" si="930"/>
        <v/>
      </c>
      <c r="BH117" s="218" t="str">
        <f t="shared" si="930"/>
        <v/>
      </c>
      <c r="BI117" s="218" t="str">
        <f t="shared" si="930"/>
        <v/>
      </c>
      <c r="BJ117" s="218" t="str">
        <f t="shared" ref="BJ117:DU117" si="931">IF(SUM(BJ275,BJ432,BJ589,BJ746,BJ903)=0,"",SUM(BJ275,BJ432,BJ589,BJ746,BJ903))</f>
        <v/>
      </c>
      <c r="BK117" s="218" t="str">
        <f t="shared" si="931"/>
        <v/>
      </c>
      <c r="BL117" s="218" t="str">
        <f t="shared" si="931"/>
        <v/>
      </c>
      <c r="BM117" s="218" t="str">
        <f t="shared" si="931"/>
        <v/>
      </c>
      <c r="BN117" s="218" t="str">
        <f t="shared" si="931"/>
        <v/>
      </c>
      <c r="BO117" s="218" t="str">
        <f t="shared" si="931"/>
        <v/>
      </c>
      <c r="BP117" s="218" t="str">
        <f t="shared" si="931"/>
        <v/>
      </c>
      <c r="BQ117" s="218" t="str">
        <f t="shared" si="931"/>
        <v/>
      </c>
      <c r="BR117" s="218" t="str">
        <f t="shared" si="931"/>
        <v/>
      </c>
      <c r="BS117" s="218" t="str">
        <f t="shared" si="931"/>
        <v/>
      </c>
      <c r="BT117" s="218" t="str">
        <f t="shared" si="931"/>
        <v/>
      </c>
      <c r="BU117" s="218" t="str">
        <f t="shared" si="931"/>
        <v/>
      </c>
      <c r="BV117" s="218" t="str">
        <f t="shared" si="931"/>
        <v/>
      </c>
      <c r="BW117" s="218" t="str">
        <f t="shared" si="931"/>
        <v/>
      </c>
      <c r="BX117" s="218" t="str">
        <f t="shared" si="931"/>
        <v/>
      </c>
      <c r="BY117" s="218" t="str">
        <f t="shared" si="931"/>
        <v/>
      </c>
      <c r="BZ117" s="218" t="str">
        <f t="shared" si="931"/>
        <v/>
      </c>
      <c r="CA117" s="218" t="str">
        <f t="shared" si="931"/>
        <v/>
      </c>
      <c r="CB117" s="218" t="str">
        <f t="shared" si="931"/>
        <v/>
      </c>
      <c r="CC117" s="218" t="str">
        <f t="shared" si="931"/>
        <v/>
      </c>
      <c r="CD117" s="218" t="str">
        <f t="shared" si="931"/>
        <v/>
      </c>
      <c r="CE117" s="218" t="str">
        <f t="shared" si="931"/>
        <v/>
      </c>
      <c r="CF117" s="218" t="str">
        <f t="shared" si="931"/>
        <v/>
      </c>
      <c r="CG117" s="218" t="str">
        <f t="shared" si="931"/>
        <v/>
      </c>
      <c r="CH117" s="218" t="str">
        <f t="shared" si="931"/>
        <v/>
      </c>
      <c r="CI117" s="218" t="str">
        <f t="shared" si="931"/>
        <v/>
      </c>
      <c r="CJ117" s="218" t="str">
        <f t="shared" si="931"/>
        <v/>
      </c>
      <c r="CK117" s="218" t="str">
        <f t="shared" si="931"/>
        <v/>
      </c>
      <c r="CL117" s="218" t="str">
        <f t="shared" si="931"/>
        <v/>
      </c>
      <c r="CM117" s="218" t="str">
        <f t="shared" si="931"/>
        <v/>
      </c>
      <c r="CN117" s="218" t="str">
        <f t="shared" si="931"/>
        <v/>
      </c>
      <c r="CO117" s="218" t="str">
        <f t="shared" si="931"/>
        <v/>
      </c>
      <c r="CP117" s="218" t="str">
        <f t="shared" si="931"/>
        <v/>
      </c>
      <c r="CQ117" s="218" t="str">
        <f t="shared" si="931"/>
        <v/>
      </c>
      <c r="CR117" s="218" t="str">
        <f t="shared" si="931"/>
        <v/>
      </c>
      <c r="CS117" s="218" t="str">
        <f t="shared" si="931"/>
        <v/>
      </c>
      <c r="CT117" s="218" t="str">
        <f t="shared" si="931"/>
        <v/>
      </c>
      <c r="CU117" s="218" t="str">
        <f t="shared" si="931"/>
        <v/>
      </c>
      <c r="CV117" s="218" t="str">
        <f t="shared" si="931"/>
        <v/>
      </c>
      <c r="CW117" s="218" t="str">
        <f t="shared" si="931"/>
        <v/>
      </c>
      <c r="CX117" s="218" t="str">
        <f t="shared" si="931"/>
        <v/>
      </c>
      <c r="CY117" s="218" t="str">
        <f t="shared" si="931"/>
        <v/>
      </c>
      <c r="CZ117" s="218" t="str">
        <f t="shared" si="931"/>
        <v/>
      </c>
      <c r="DA117" s="218" t="str">
        <f t="shared" si="931"/>
        <v/>
      </c>
      <c r="DB117" s="218" t="str">
        <f t="shared" si="931"/>
        <v/>
      </c>
      <c r="DC117" s="218" t="str">
        <f t="shared" si="931"/>
        <v/>
      </c>
      <c r="DD117" s="218" t="str">
        <f t="shared" si="931"/>
        <v/>
      </c>
      <c r="DE117" s="218" t="str">
        <f t="shared" si="931"/>
        <v/>
      </c>
      <c r="DF117" s="218" t="str">
        <f t="shared" si="931"/>
        <v/>
      </c>
      <c r="DG117" s="218" t="str">
        <f t="shared" si="931"/>
        <v/>
      </c>
      <c r="DH117" s="218" t="str">
        <f t="shared" si="931"/>
        <v/>
      </c>
      <c r="DI117" s="218" t="str">
        <f t="shared" si="931"/>
        <v/>
      </c>
      <c r="DJ117" s="218" t="str">
        <f t="shared" si="931"/>
        <v/>
      </c>
      <c r="DK117" s="218" t="str">
        <f t="shared" si="931"/>
        <v/>
      </c>
      <c r="DL117" s="218" t="str">
        <f t="shared" si="931"/>
        <v/>
      </c>
      <c r="DM117" s="218" t="str">
        <f t="shared" si="931"/>
        <v/>
      </c>
      <c r="DN117" s="218" t="str">
        <f t="shared" si="931"/>
        <v/>
      </c>
      <c r="DO117" s="218" t="str">
        <f t="shared" si="931"/>
        <v/>
      </c>
      <c r="DP117" s="218" t="str">
        <f t="shared" si="931"/>
        <v/>
      </c>
      <c r="DQ117" s="218" t="str">
        <f t="shared" si="931"/>
        <v/>
      </c>
      <c r="DR117" s="218" t="str">
        <f t="shared" si="931"/>
        <v/>
      </c>
      <c r="DS117" s="218" t="str">
        <f t="shared" si="931"/>
        <v/>
      </c>
      <c r="DT117" s="218" t="str">
        <f t="shared" si="931"/>
        <v/>
      </c>
      <c r="DU117" s="218" t="str">
        <f t="shared" si="931"/>
        <v/>
      </c>
      <c r="DV117" s="218" t="str">
        <f t="shared" ref="DV117:EK117" si="932">IF(SUM(DV275,DV432,DV589,DV746,DV903)=0,"",SUM(DV275,DV432,DV589,DV746,DV903))</f>
        <v/>
      </c>
      <c r="DW117" s="218" t="str">
        <f t="shared" si="932"/>
        <v/>
      </c>
      <c r="DX117" s="218" t="str">
        <f t="shared" si="932"/>
        <v/>
      </c>
      <c r="DY117" s="218" t="str">
        <f t="shared" si="932"/>
        <v/>
      </c>
      <c r="DZ117" s="218" t="str">
        <f t="shared" si="932"/>
        <v/>
      </c>
      <c r="EA117" s="218" t="str">
        <f t="shared" si="932"/>
        <v/>
      </c>
      <c r="EB117" s="218" t="str">
        <f t="shared" si="932"/>
        <v/>
      </c>
      <c r="EC117" s="218" t="str">
        <f t="shared" si="932"/>
        <v/>
      </c>
      <c r="ED117" s="218" t="str">
        <f t="shared" si="932"/>
        <v/>
      </c>
      <c r="EE117" s="218" t="str">
        <f t="shared" si="932"/>
        <v/>
      </c>
      <c r="EF117" s="218" t="str">
        <f t="shared" si="932"/>
        <v/>
      </c>
      <c r="EG117" s="218" t="str">
        <f t="shared" si="932"/>
        <v/>
      </c>
      <c r="EH117" s="218" t="str">
        <f t="shared" si="932"/>
        <v/>
      </c>
      <c r="EI117" s="218" t="str">
        <f t="shared" si="932"/>
        <v/>
      </c>
      <c r="EJ117" s="218" t="str">
        <f t="shared" si="932"/>
        <v/>
      </c>
      <c r="EK117" s="218" t="str">
        <f t="shared" si="932"/>
        <v/>
      </c>
      <c r="EL117" s="218" t="str">
        <f t="shared" ref="EL117:FK117" si="933">IF(SUM(EL275,EL432,EL589,EL746,EL903)=0,"",SUM(EL275,EL432,EL589,EL746,EL903))</f>
        <v/>
      </c>
      <c r="EM117" s="218" t="str">
        <f t="shared" si="933"/>
        <v/>
      </c>
      <c r="EN117" s="218" t="str">
        <f t="shared" si="933"/>
        <v/>
      </c>
      <c r="EO117" s="218" t="str">
        <f t="shared" si="933"/>
        <v/>
      </c>
      <c r="EP117" s="218" t="str">
        <f t="shared" si="933"/>
        <v/>
      </c>
      <c r="EQ117" s="218" t="str">
        <f t="shared" si="933"/>
        <v/>
      </c>
      <c r="ER117" s="218" t="str">
        <f t="shared" si="933"/>
        <v/>
      </c>
      <c r="ES117" s="218" t="str">
        <f t="shared" si="933"/>
        <v/>
      </c>
      <c r="ET117" s="218" t="str">
        <f t="shared" si="933"/>
        <v/>
      </c>
      <c r="EU117" s="218" t="str">
        <f t="shared" si="933"/>
        <v/>
      </c>
      <c r="EV117" s="218" t="str">
        <f t="shared" si="933"/>
        <v/>
      </c>
      <c r="EW117" s="218" t="str">
        <f t="shared" si="933"/>
        <v/>
      </c>
      <c r="EX117" s="218" t="str">
        <f t="shared" si="933"/>
        <v/>
      </c>
      <c r="EY117" s="218" t="str">
        <f t="shared" si="933"/>
        <v/>
      </c>
      <c r="EZ117" s="218" t="str">
        <f t="shared" si="933"/>
        <v/>
      </c>
      <c r="FA117" s="218" t="str">
        <f t="shared" si="933"/>
        <v/>
      </c>
      <c r="FB117" s="218" t="str">
        <f t="shared" si="933"/>
        <v/>
      </c>
      <c r="FC117" s="218" t="str">
        <f t="shared" si="933"/>
        <v/>
      </c>
      <c r="FD117" s="218" t="str">
        <f t="shared" si="933"/>
        <v/>
      </c>
      <c r="FE117" s="218" t="str">
        <f t="shared" si="933"/>
        <v/>
      </c>
      <c r="FF117" s="218" t="str">
        <f t="shared" si="933"/>
        <v/>
      </c>
      <c r="FG117" s="218" t="str">
        <f t="shared" si="933"/>
        <v/>
      </c>
      <c r="FH117" s="218" t="str">
        <f t="shared" si="933"/>
        <v/>
      </c>
      <c r="FI117" s="218" t="str">
        <f t="shared" si="933"/>
        <v/>
      </c>
      <c r="FJ117" s="218" t="str">
        <f t="shared" si="933"/>
        <v/>
      </c>
      <c r="FK117" s="218" t="str">
        <f t="shared" si="933"/>
        <v/>
      </c>
      <c r="FL117" s="218" t="str">
        <f t="shared" ref="FL117:HN117" si="934">IF(SUM(FL275,FL432,FL589,FL746,FL903)=0,"",SUM(FL275,FL432,FL589,FL746,FL903))</f>
        <v/>
      </c>
      <c r="FM117" s="218" t="str">
        <f t="shared" si="934"/>
        <v/>
      </c>
      <c r="FN117" s="218" t="str">
        <f t="shared" si="934"/>
        <v/>
      </c>
      <c r="FO117" s="218" t="str">
        <f t="shared" si="934"/>
        <v/>
      </c>
      <c r="FP117" s="218" t="str">
        <f t="shared" si="934"/>
        <v/>
      </c>
      <c r="FQ117" s="218" t="str">
        <f t="shared" si="934"/>
        <v/>
      </c>
      <c r="FR117" s="218" t="str">
        <f t="shared" si="934"/>
        <v/>
      </c>
      <c r="FS117" s="218" t="str">
        <f t="shared" si="934"/>
        <v/>
      </c>
      <c r="FT117" s="218" t="str">
        <f t="shared" si="934"/>
        <v/>
      </c>
      <c r="FU117" s="218" t="str">
        <f t="shared" si="934"/>
        <v/>
      </c>
      <c r="FV117" s="218" t="str">
        <f t="shared" si="934"/>
        <v/>
      </c>
      <c r="FW117" s="218" t="str">
        <f t="shared" si="934"/>
        <v/>
      </c>
      <c r="FX117" s="218" t="str">
        <f t="shared" si="934"/>
        <v/>
      </c>
      <c r="FY117" s="218" t="str">
        <f t="shared" si="934"/>
        <v/>
      </c>
      <c r="FZ117" s="218" t="str">
        <f t="shared" si="934"/>
        <v/>
      </c>
      <c r="GA117" s="218" t="str">
        <f t="shared" si="934"/>
        <v/>
      </c>
      <c r="GB117" s="218" t="str">
        <f t="shared" si="934"/>
        <v/>
      </c>
      <c r="GC117" s="218" t="str">
        <f t="shared" si="934"/>
        <v/>
      </c>
      <c r="GD117" s="218" t="str">
        <f t="shared" si="934"/>
        <v/>
      </c>
      <c r="GE117" s="218" t="str">
        <f t="shared" si="934"/>
        <v/>
      </c>
      <c r="GF117" s="218" t="str">
        <f t="shared" si="934"/>
        <v/>
      </c>
      <c r="GG117" s="218" t="str">
        <f t="shared" si="934"/>
        <v/>
      </c>
      <c r="GH117" s="218" t="str">
        <f t="shared" si="934"/>
        <v/>
      </c>
      <c r="GI117" s="218" t="str">
        <f t="shared" si="934"/>
        <v/>
      </c>
      <c r="GJ117" s="218" t="str">
        <f t="shared" si="934"/>
        <v/>
      </c>
      <c r="GK117" s="218" t="str">
        <f t="shared" si="934"/>
        <v/>
      </c>
      <c r="GL117" s="218" t="str">
        <f t="shared" si="934"/>
        <v/>
      </c>
      <c r="GM117" s="218" t="str">
        <f t="shared" si="934"/>
        <v/>
      </c>
      <c r="GN117" s="218" t="str">
        <f t="shared" si="934"/>
        <v/>
      </c>
      <c r="GO117" s="218" t="str">
        <f t="shared" si="934"/>
        <v/>
      </c>
      <c r="GP117" s="218" t="str">
        <f t="shared" si="934"/>
        <v/>
      </c>
      <c r="GQ117" s="218" t="str">
        <f t="shared" si="934"/>
        <v/>
      </c>
      <c r="GR117" s="218" t="str">
        <f t="shared" si="934"/>
        <v/>
      </c>
      <c r="GS117" s="218" t="str">
        <f t="shared" si="934"/>
        <v/>
      </c>
      <c r="GT117" s="218" t="str">
        <f t="shared" si="934"/>
        <v/>
      </c>
      <c r="GU117" s="218" t="str">
        <f t="shared" si="934"/>
        <v/>
      </c>
      <c r="GV117" s="218" t="str">
        <f t="shared" si="934"/>
        <v/>
      </c>
      <c r="GW117" s="218" t="str">
        <f t="shared" si="934"/>
        <v/>
      </c>
      <c r="GX117" s="218" t="str">
        <f t="shared" si="934"/>
        <v/>
      </c>
      <c r="GY117" s="218" t="str">
        <f t="shared" si="934"/>
        <v/>
      </c>
      <c r="GZ117" s="218" t="str">
        <f t="shared" si="934"/>
        <v/>
      </c>
      <c r="HA117" s="218" t="str">
        <f t="shared" si="934"/>
        <v/>
      </c>
      <c r="HB117" s="218" t="str">
        <f t="shared" si="934"/>
        <v/>
      </c>
      <c r="HC117" s="218" t="str">
        <f t="shared" si="934"/>
        <v/>
      </c>
      <c r="HD117" s="218" t="str">
        <f t="shared" si="934"/>
        <v/>
      </c>
      <c r="HE117" s="218" t="str">
        <f t="shared" si="934"/>
        <v/>
      </c>
      <c r="HF117" s="218" t="str">
        <f t="shared" si="934"/>
        <v/>
      </c>
      <c r="HG117" s="218" t="str">
        <f t="shared" si="934"/>
        <v/>
      </c>
      <c r="HH117" s="218" t="str">
        <f t="shared" si="934"/>
        <v/>
      </c>
      <c r="HI117" s="218" t="str">
        <f t="shared" si="934"/>
        <v/>
      </c>
      <c r="HJ117" s="218" t="str">
        <f t="shared" si="934"/>
        <v/>
      </c>
      <c r="HK117" s="218" t="str">
        <f t="shared" si="934"/>
        <v/>
      </c>
      <c r="HL117" s="218" t="str">
        <f t="shared" si="934"/>
        <v/>
      </c>
      <c r="HM117" s="218" t="str">
        <f t="shared" si="934"/>
        <v/>
      </c>
      <c r="HN117" s="218" t="str">
        <f t="shared" si="934"/>
        <v/>
      </c>
      <c r="HO117" s="218" t="str">
        <f t="shared" ref="HO117:HQ117" si="935">IF(SUM(HO275,HO432,HO589,HO746,HO903)=0,"",SUM(HO275,HO432,HO589,HO746,HO903))</f>
        <v/>
      </c>
      <c r="HP117" s="218" t="str">
        <f t="shared" si="935"/>
        <v/>
      </c>
      <c r="HQ117" s="218" t="str">
        <f t="shared" si="935"/>
        <v/>
      </c>
    </row>
    <row r="118" spans="1:225" s="73" customFormat="1" ht="18" hidden="1" customHeight="1" x14ac:dyDescent="0.25">
      <c r="A118" s="223" t="str">
        <f t="shared" ref="A118:B118" si="936">IF(A276="","",A276)</f>
        <v/>
      </c>
      <c r="B118" s="173" t="str">
        <f t="shared" si="936"/>
        <v/>
      </c>
      <c r="C118" s="218">
        <f t="shared" si="837"/>
        <v>0</v>
      </c>
      <c r="D118" s="218">
        <f t="shared" si="552"/>
        <v>0</v>
      </c>
      <c r="E118" s="219">
        <f t="shared" ref="E118:F118" si="937">IFERROR(AVERAGE(E276,E433,E590,E747,E904),"")</f>
        <v>0</v>
      </c>
      <c r="F118" s="219">
        <f t="shared" si="937"/>
        <v>0</v>
      </c>
      <c r="G118" s="176" t="str">
        <f t="shared" si="839"/>
        <v/>
      </c>
      <c r="H118" s="176" t="str">
        <f t="shared" si="839"/>
        <v/>
      </c>
      <c r="I118" s="226" t="str">
        <f t="shared" si="839"/>
        <v/>
      </c>
      <c r="J118" s="226" t="str">
        <f t="shared" si="839"/>
        <v/>
      </c>
      <c r="K118" s="227" t="str">
        <f t="shared" si="840"/>
        <v/>
      </c>
      <c r="L118" s="227">
        <f t="shared" si="840"/>
        <v>1</v>
      </c>
      <c r="M118" s="226" t="str">
        <f t="shared" si="841"/>
        <v/>
      </c>
      <c r="N118" s="226" t="str">
        <f t="shared" si="841"/>
        <v/>
      </c>
      <c r="O118" s="491"/>
      <c r="P118" s="218" t="str">
        <f t="shared" ref="P118:BI118" si="938">IF(SUM(P276,P433,P590,P747,P904)=0,"",SUM(P276,P433,P590,P747,P904))</f>
        <v/>
      </c>
      <c r="Q118" s="218" t="str">
        <f t="shared" si="938"/>
        <v/>
      </c>
      <c r="R118" s="218" t="str">
        <f t="shared" si="938"/>
        <v/>
      </c>
      <c r="S118" s="218" t="str">
        <f t="shared" si="938"/>
        <v/>
      </c>
      <c r="T118" s="218" t="str">
        <f t="shared" si="938"/>
        <v/>
      </c>
      <c r="U118" s="218" t="str">
        <f t="shared" si="938"/>
        <v/>
      </c>
      <c r="V118" s="218" t="str">
        <f t="shared" si="938"/>
        <v/>
      </c>
      <c r="W118" s="218" t="str">
        <f t="shared" si="938"/>
        <v/>
      </c>
      <c r="X118" s="218" t="str">
        <f t="shared" si="938"/>
        <v/>
      </c>
      <c r="Y118" s="218" t="str">
        <f t="shared" si="938"/>
        <v/>
      </c>
      <c r="Z118" s="218" t="str">
        <f t="shared" si="938"/>
        <v/>
      </c>
      <c r="AA118" s="218" t="str">
        <f t="shared" si="938"/>
        <v/>
      </c>
      <c r="AB118" s="218" t="str">
        <f t="shared" si="938"/>
        <v/>
      </c>
      <c r="AC118" s="218" t="str">
        <f t="shared" si="938"/>
        <v/>
      </c>
      <c r="AD118" s="218" t="str">
        <f t="shared" si="938"/>
        <v/>
      </c>
      <c r="AE118" s="218" t="str">
        <f t="shared" si="938"/>
        <v/>
      </c>
      <c r="AF118" s="218" t="str">
        <f t="shared" si="938"/>
        <v/>
      </c>
      <c r="AG118" s="218" t="str">
        <f t="shared" si="938"/>
        <v/>
      </c>
      <c r="AH118" s="218" t="str">
        <f t="shared" si="938"/>
        <v/>
      </c>
      <c r="AI118" s="218" t="str">
        <f t="shared" si="938"/>
        <v/>
      </c>
      <c r="AJ118" s="218" t="str">
        <f t="shared" si="938"/>
        <v/>
      </c>
      <c r="AK118" s="218" t="str">
        <f t="shared" si="938"/>
        <v/>
      </c>
      <c r="AL118" s="218" t="str">
        <f t="shared" si="938"/>
        <v/>
      </c>
      <c r="AM118" s="218" t="str">
        <f t="shared" si="938"/>
        <v/>
      </c>
      <c r="AN118" s="218" t="str">
        <f t="shared" si="938"/>
        <v/>
      </c>
      <c r="AO118" s="218" t="str">
        <f t="shared" si="938"/>
        <v/>
      </c>
      <c r="AP118" s="218" t="str">
        <f t="shared" si="938"/>
        <v/>
      </c>
      <c r="AQ118" s="218" t="str">
        <f t="shared" si="938"/>
        <v/>
      </c>
      <c r="AR118" s="218" t="str">
        <f t="shared" si="938"/>
        <v/>
      </c>
      <c r="AS118" s="218" t="str">
        <f t="shared" si="938"/>
        <v/>
      </c>
      <c r="AT118" s="218" t="str">
        <f t="shared" si="938"/>
        <v/>
      </c>
      <c r="AU118" s="218" t="str">
        <f t="shared" si="938"/>
        <v/>
      </c>
      <c r="AV118" s="218" t="str">
        <f t="shared" si="938"/>
        <v/>
      </c>
      <c r="AW118" s="218" t="str">
        <f t="shared" si="938"/>
        <v/>
      </c>
      <c r="AX118" s="218" t="str">
        <f t="shared" si="938"/>
        <v/>
      </c>
      <c r="AY118" s="218" t="str">
        <f t="shared" si="938"/>
        <v/>
      </c>
      <c r="AZ118" s="218" t="str">
        <f t="shared" si="938"/>
        <v/>
      </c>
      <c r="BA118" s="218" t="str">
        <f t="shared" si="938"/>
        <v/>
      </c>
      <c r="BB118" s="218" t="str">
        <f t="shared" si="938"/>
        <v/>
      </c>
      <c r="BC118" s="218" t="str">
        <f t="shared" si="938"/>
        <v/>
      </c>
      <c r="BD118" s="218" t="str">
        <f t="shared" si="938"/>
        <v/>
      </c>
      <c r="BE118" s="218" t="str">
        <f t="shared" si="938"/>
        <v/>
      </c>
      <c r="BF118" s="218" t="str">
        <f t="shared" si="938"/>
        <v/>
      </c>
      <c r="BG118" s="218" t="str">
        <f t="shared" si="938"/>
        <v/>
      </c>
      <c r="BH118" s="218" t="str">
        <f t="shared" si="938"/>
        <v/>
      </c>
      <c r="BI118" s="218" t="str">
        <f t="shared" si="938"/>
        <v/>
      </c>
      <c r="BJ118" s="218" t="str">
        <f t="shared" ref="BJ118:DU118" si="939">IF(SUM(BJ276,BJ433,BJ590,BJ747,BJ904)=0,"",SUM(BJ276,BJ433,BJ590,BJ747,BJ904))</f>
        <v/>
      </c>
      <c r="BK118" s="218" t="str">
        <f t="shared" si="939"/>
        <v/>
      </c>
      <c r="BL118" s="218" t="str">
        <f t="shared" si="939"/>
        <v/>
      </c>
      <c r="BM118" s="218" t="str">
        <f t="shared" si="939"/>
        <v/>
      </c>
      <c r="BN118" s="218" t="str">
        <f t="shared" si="939"/>
        <v/>
      </c>
      <c r="BO118" s="218" t="str">
        <f t="shared" si="939"/>
        <v/>
      </c>
      <c r="BP118" s="218" t="str">
        <f t="shared" si="939"/>
        <v/>
      </c>
      <c r="BQ118" s="218" t="str">
        <f t="shared" si="939"/>
        <v/>
      </c>
      <c r="BR118" s="218" t="str">
        <f t="shared" si="939"/>
        <v/>
      </c>
      <c r="BS118" s="218" t="str">
        <f t="shared" si="939"/>
        <v/>
      </c>
      <c r="BT118" s="218" t="str">
        <f t="shared" si="939"/>
        <v/>
      </c>
      <c r="BU118" s="218" t="str">
        <f t="shared" si="939"/>
        <v/>
      </c>
      <c r="BV118" s="218" t="str">
        <f t="shared" si="939"/>
        <v/>
      </c>
      <c r="BW118" s="218" t="str">
        <f t="shared" si="939"/>
        <v/>
      </c>
      <c r="BX118" s="218" t="str">
        <f t="shared" si="939"/>
        <v/>
      </c>
      <c r="BY118" s="218" t="str">
        <f t="shared" si="939"/>
        <v/>
      </c>
      <c r="BZ118" s="218" t="str">
        <f t="shared" si="939"/>
        <v/>
      </c>
      <c r="CA118" s="218" t="str">
        <f t="shared" si="939"/>
        <v/>
      </c>
      <c r="CB118" s="218" t="str">
        <f t="shared" si="939"/>
        <v/>
      </c>
      <c r="CC118" s="218" t="str">
        <f t="shared" si="939"/>
        <v/>
      </c>
      <c r="CD118" s="218" t="str">
        <f t="shared" si="939"/>
        <v/>
      </c>
      <c r="CE118" s="218" t="str">
        <f t="shared" si="939"/>
        <v/>
      </c>
      <c r="CF118" s="218" t="str">
        <f t="shared" si="939"/>
        <v/>
      </c>
      <c r="CG118" s="218" t="str">
        <f t="shared" si="939"/>
        <v/>
      </c>
      <c r="CH118" s="218" t="str">
        <f t="shared" si="939"/>
        <v/>
      </c>
      <c r="CI118" s="218" t="str">
        <f t="shared" si="939"/>
        <v/>
      </c>
      <c r="CJ118" s="218" t="str">
        <f t="shared" si="939"/>
        <v/>
      </c>
      <c r="CK118" s="218" t="str">
        <f t="shared" si="939"/>
        <v/>
      </c>
      <c r="CL118" s="218" t="str">
        <f t="shared" si="939"/>
        <v/>
      </c>
      <c r="CM118" s="218" t="str">
        <f t="shared" si="939"/>
        <v/>
      </c>
      <c r="CN118" s="218" t="str">
        <f t="shared" si="939"/>
        <v/>
      </c>
      <c r="CO118" s="218" t="str">
        <f t="shared" si="939"/>
        <v/>
      </c>
      <c r="CP118" s="218" t="str">
        <f t="shared" si="939"/>
        <v/>
      </c>
      <c r="CQ118" s="218" t="str">
        <f t="shared" si="939"/>
        <v/>
      </c>
      <c r="CR118" s="218" t="str">
        <f t="shared" si="939"/>
        <v/>
      </c>
      <c r="CS118" s="218" t="str">
        <f t="shared" si="939"/>
        <v/>
      </c>
      <c r="CT118" s="218" t="str">
        <f t="shared" si="939"/>
        <v/>
      </c>
      <c r="CU118" s="218" t="str">
        <f t="shared" si="939"/>
        <v/>
      </c>
      <c r="CV118" s="218" t="str">
        <f t="shared" si="939"/>
        <v/>
      </c>
      <c r="CW118" s="218" t="str">
        <f t="shared" si="939"/>
        <v/>
      </c>
      <c r="CX118" s="218" t="str">
        <f t="shared" si="939"/>
        <v/>
      </c>
      <c r="CY118" s="218" t="str">
        <f t="shared" si="939"/>
        <v/>
      </c>
      <c r="CZ118" s="218" t="str">
        <f t="shared" si="939"/>
        <v/>
      </c>
      <c r="DA118" s="218" t="str">
        <f t="shared" si="939"/>
        <v/>
      </c>
      <c r="DB118" s="218" t="str">
        <f t="shared" si="939"/>
        <v/>
      </c>
      <c r="DC118" s="218" t="str">
        <f t="shared" si="939"/>
        <v/>
      </c>
      <c r="DD118" s="218" t="str">
        <f t="shared" si="939"/>
        <v/>
      </c>
      <c r="DE118" s="218" t="str">
        <f t="shared" si="939"/>
        <v/>
      </c>
      <c r="DF118" s="218" t="str">
        <f t="shared" si="939"/>
        <v/>
      </c>
      <c r="DG118" s="218" t="str">
        <f t="shared" si="939"/>
        <v/>
      </c>
      <c r="DH118" s="218" t="str">
        <f t="shared" si="939"/>
        <v/>
      </c>
      <c r="DI118" s="218" t="str">
        <f t="shared" si="939"/>
        <v/>
      </c>
      <c r="DJ118" s="218" t="str">
        <f t="shared" si="939"/>
        <v/>
      </c>
      <c r="DK118" s="218" t="str">
        <f t="shared" si="939"/>
        <v/>
      </c>
      <c r="DL118" s="218" t="str">
        <f t="shared" si="939"/>
        <v/>
      </c>
      <c r="DM118" s="218" t="str">
        <f t="shared" si="939"/>
        <v/>
      </c>
      <c r="DN118" s="218" t="str">
        <f t="shared" si="939"/>
        <v/>
      </c>
      <c r="DO118" s="218" t="str">
        <f t="shared" si="939"/>
        <v/>
      </c>
      <c r="DP118" s="218" t="str">
        <f t="shared" si="939"/>
        <v/>
      </c>
      <c r="DQ118" s="218" t="str">
        <f t="shared" si="939"/>
        <v/>
      </c>
      <c r="DR118" s="218" t="str">
        <f t="shared" si="939"/>
        <v/>
      </c>
      <c r="DS118" s="218" t="str">
        <f t="shared" si="939"/>
        <v/>
      </c>
      <c r="DT118" s="218" t="str">
        <f t="shared" si="939"/>
        <v/>
      </c>
      <c r="DU118" s="218" t="str">
        <f t="shared" si="939"/>
        <v/>
      </c>
      <c r="DV118" s="218" t="str">
        <f t="shared" ref="DV118:EK118" si="940">IF(SUM(DV276,DV433,DV590,DV747,DV904)=0,"",SUM(DV276,DV433,DV590,DV747,DV904))</f>
        <v/>
      </c>
      <c r="DW118" s="218" t="str">
        <f t="shared" si="940"/>
        <v/>
      </c>
      <c r="DX118" s="218" t="str">
        <f t="shared" si="940"/>
        <v/>
      </c>
      <c r="DY118" s="218" t="str">
        <f t="shared" si="940"/>
        <v/>
      </c>
      <c r="DZ118" s="218" t="str">
        <f t="shared" si="940"/>
        <v/>
      </c>
      <c r="EA118" s="218" t="str">
        <f t="shared" si="940"/>
        <v/>
      </c>
      <c r="EB118" s="218" t="str">
        <f t="shared" si="940"/>
        <v/>
      </c>
      <c r="EC118" s="218" t="str">
        <f t="shared" si="940"/>
        <v/>
      </c>
      <c r="ED118" s="218" t="str">
        <f t="shared" si="940"/>
        <v/>
      </c>
      <c r="EE118" s="218" t="str">
        <f t="shared" si="940"/>
        <v/>
      </c>
      <c r="EF118" s="218" t="str">
        <f t="shared" si="940"/>
        <v/>
      </c>
      <c r="EG118" s="218" t="str">
        <f t="shared" si="940"/>
        <v/>
      </c>
      <c r="EH118" s="218" t="str">
        <f t="shared" si="940"/>
        <v/>
      </c>
      <c r="EI118" s="218" t="str">
        <f t="shared" si="940"/>
        <v/>
      </c>
      <c r="EJ118" s="218" t="str">
        <f t="shared" si="940"/>
        <v/>
      </c>
      <c r="EK118" s="218" t="str">
        <f t="shared" si="940"/>
        <v/>
      </c>
      <c r="EL118" s="218" t="str">
        <f t="shared" ref="EL118:FK118" si="941">IF(SUM(EL276,EL433,EL590,EL747,EL904)=0,"",SUM(EL276,EL433,EL590,EL747,EL904))</f>
        <v/>
      </c>
      <c r="EM118" s="218" t="str">
        <f t="shared" si="941"/>
        <v/>
      </c>
      <c r="EN118" s="218" t="str">
        <f t="shared" si="941"/>
        <v/>
      </c>
      <c r="EO118" s="218" t="str">
        <f t="shared" si="941"/>
        <v/>
      </c>
      <c r="EP118" s="218" t="str">
        <f t="shared" si="941"/>
        <v/>
      </c>
      <c r="EQ118" s="218" t="str">
        <f t="shared" si="941"/>
        <v/>
      </c>
      <c r="ER118" s="218" t="str">
        <f t="shared" si="941"/>
        <v/>
      </c>
      <c r="ES118" s="218" t="str">
        <f t="shared" si="941"/>
        <v/>
      </c>
      <c r="ET118" s="218" t="str">
        <f t="shared" si="941"/>
        <v/>
      </c>
      <c r="EU118" s="218" t="str">
        <f t="shared" si="941"/>
        <v/>
      </c>
      <c r="EV118" s="218" t="str">
        <f t="shared" si="941"/>
        <v/>
      </c>
      <c r="EW118" s="218" t="str">
        <f t="shared" si="941"/>
        <v/>
      </c>
      <c r="EX118" s="218" t="str">
        <f t="shared" si="941"/>
        <v/>
      </c>
      <c r="EY118" s="218" t="str">
        <f t="shared" si="941"/>
        <v/>
      </c>
      <c r="EZ118" s="218" t="str">
        <f t="shared" si="941"/>
        <v/>
      </c>
      <c r="FA118" s="218" t="str">
        <f t="shared" si="941"/>
        <v/>
      </c>
      <c r="FB118" s="218" t="str">
        <f t="shared" si="941"/>
        <v/>
      </c>
      <c r="FC118" s="218" t="str">
        <f t="shared" si="941"/>
        <v/>
      </c>
      <c r="FD118" s="218" t="str">
        <f t="shared" si="941"/>
        <v/>
      </c>
      <c r="FE118" s="218" t="str">
        <f t="shared" si="941"/>
        <v/>
      </c>
      <c r="FF118" s="218" t="str">
        <f t="shared" si="941"/>
        <v/>
      </c>
      <c r="FG118" s="218" t="str">
        <f t="shared" si="941"/>
        <v/>
      </c>
      <c r="FH118" s="218" t="str">
        <f t="shared" si="941"/>
        <v/>
      </c>
      <c r="FI118" s="218" t="str">
        <f t="shared" si="941"/>
        <v/>
      </c>
      <c r="FJ118" s="218" t="str">
        <f t="shared" si="941"/>
        <v/>
      </c>
      <c r="FK118" s="218" t="str">
        <f t="shared" si="941"/>
        <v/>
      </c>
      <c r="FL118" s="218" t="str">
        <f t="shared" ref="FL118:HN118" si="942">IF(SUM(FL276,FL433,FL590,FL747,FL904)=0,"",SUM(FL276,FL433,FL590,FL747,FL904))</f>
        <v/>
      </c>
      <c r="FM118" s="218" t="str">
        <f t="shared" si="942"/>
        <v/>
      </c>
      <c r="FN118" s="218" t="str">
        <f t="shared" si="942"/>
        <v/>
      </c>
      <c r="FO118" s="218" t="str">
        <f t="shared" si="942"/>
        <v/>
      </c>
      <c r="FP118" s="218" t="str">
        <f t="shared" si="942"/>
        <v/>
      </c>
      <c r="FQ118" s="218" t="str">
        <f t="shared" si="942"/>
        <v/>
      </c>
      <c r="FR118" s="218" t="str">
        <f t="shared" si="942"/>
        <v/>
      </c>
      <c r="FS118" s="218" t="str">
        <f t="shared" si="942"/>
        <v/>
      </c>
      <c r="FT118" s="218" t="str">
        <f t="shared" si="942"/>
        <v/>
      </c>
      <c r="FU118" s="218" t="str">
        <f t="shared" si="942"/>
        <v/>
      </c>
      <c r="FV118" s="218" t="str">
        <f t="shared" si="942"/>
        <v/>
      </c>
      <c r="FW118" s="218" t="str">
        <f t="shared" si="942"/>
        <v/>
      </c>
      <c r="FX118" s="218" t="str">
        <f t="shared" si="942"/>
        <v/>
      </c>
      <c r="FY118" s="218" t="str">
        <f t="shared" si="942"/>
        <v/>
      </c>
      <c r="FZ118" s="218" t="str">
        <f t="shared" si="942"/>
        <v/>
      </c>
      <c r="GA118" s="218" t="str">
        <f t="shared" si="942"/>
        <v/>
      </c>
      <c r="GB118" s="218" t="str">
        <f t="shared" si="942"/>
        <v/>
      </c>
      <c r="GC118" s="218" t="str">
        <f t="shared" si="942"/>
        <v/>
      </c>
      <c r="GD118" s="218" t="str">
        <f t="shared" si="942"/>
        <v/>
      </c>
      <c r="GE118" s="218" t="str">
        <f t="shared" si="942"/>
        <v/>
      </c>
      <c r="GF118" s="218" t="str">
        <f t="shared" si="942"/>
        <v/>
      </c>
      <c r="GG118" s="218" t="str">
        <f t="shared" si="942"/>
        <v/>
      </c>
      <c r="GH118" s="218" t="str">
        <f t="shared" si="942"/>
        <v/>
      </c>
      <c r="GI118" s="218" t="str">
        <f t="shared" si="942"/>
        <v/>
      </c>
      <c r="GJ118" s="218" t="str">
        <f t="shared" si="942"/>
        <v/>
      </c>
      <c r="GK118" s="218" t="str">
        <f t="shared" si="942"/>
        <v/>
      </c>
      <c r="GL118" s="218" t="str">
        <f t="shared" si="942"/>
        <v/>
      </c>
      <c r="GM118" s="218" t="str">
        <f t="shared" si="942"/>
        <v/>
      </c>
      <c r="GN118" s="218" t="str">
        <f t="shared" si="942"/>
        <v/>
      </c>
      <c r="GO118" s="218" t="str">
        <f t="shared" si="942"/>
        <v/>
      </c>
      <c r="GP118" s="218" t="str">
        <f t="shared" si="942"/>
        <v/>
      </c>
      <c r="GQ118" s="218" t="str">
        <f t="shared" si="942"/>
        <v/>
      </c>
      <c r="GR118" s="218" t="str">
        <f t="shared" si="942"/>
        <v/>
      </c>
      <c r="GS118" s="218" t="str">
        <f t="shared" si="942"/>
        <v/>
      </c>
      <c r="GT118" s="218" t="str">
        <f t="shared" si="942"/>
        <v/>
      </c>
      <c r="GU118" s="218" t="str">
        <f t="shared" si="942"/>
        <v/>
      </c>
      <c r="GV118" s="218" t="str">
        <f t="shared" si="942"/>
        <v/>
      </c>
      <c r="GW118" s="218" t="str">
        <f t="shared" si="942"/>
        <v/>
      </c>
      <c r="GX118" s="218" t="str">
        <f t="shared" si="942"/>
        <v/>
      </c>
      <c r="GY118" s="218" t="str">
        <f t="shared" si="942"/>
        <v/>
      </c>
      <c r="GZ118" s="218" t="str">
        <f t="shared" si="942"/>
        <v/>
      </c>
      <c r="HA118" s="218" t="str">
        <f t="shared" si="942"/>
        <v/>
      </c>
      <c r="HB118" s="218" t="str">
        <f t="shared" si="942"/>
        <v/>
      </c>
      <c r="HC118" s="218" t="str">
        <f t="shared" si="942"/>
        <v/>
      </c>
      <c r="HD118" s="218" t="str">
        <f t="shared" si="942"/>
        <v/>
      </c>
      <c r="HE118" s="218" t="str">
        <f t="shared" si="942"/>
        <v/>
      </c>
      <c r="HF118" s="218" t="str">
        <f t="shared" si="942"/>
        <v/>
      </c>
      <c r="HG118" s="218" t="str">
        <f t="shared" si="942"/>
        <v/>
      </c>
      <c r="HH118" s="218" t="str">
        <f t="shared" si="942"/>
        <v/>
      </c>
      <c r="HI118" s="218" t="str">
        <f t="shared" si="942"/>
        <v/>
      </c>
      <c r="HJ118" s="218" t="str">
        <f t="shared" si="942"/>
        <v/>
      </c>
      <c r="HK118" s="218" t="str">
        <f t="shared" si="942"/>
        <v/>
      </c>
      <c r="HL118" s="218" t="str">
        <f t="shared" si="942"/>
        <v/>
      </c>
      <c r="HM118" s="218" t="str">
        <f t="shared" si="942"/>
        <v/>
      </c>
      <c r="HN118" s="218" t="str">
        <f t="shared" si="942"/>
        <v/>
      </c>
      <c r="HO118" s="218" t="str">
        <f t="shared" ref="HO118:HQ118" si="943">IF(SUM(HO276,HO433,HO590,HO747,HO904)=0,"",SUM(HO276,HO433,HO590,HO747,HO904))</f>
        <v/>
      </c>
      <c r="HP118" s="218" t="str">
        <f t="shared" si="943"/>
        <v/>
      </c>
      <c r="HQ118" s="218" t="str">
        <f t="shared" si="943"/>
        <v/>
      </c>
    </row>
    <row r="119" spans="1:225" s="73" customFormat="1" ht="18" hidden="1" customHeight="1" x14ac:dyDescent="0.25">
      <c r="A119" s="223" t="str">
        <f t="shared" ref="A119:B119" si="944">IF(A277="","",A277)</f>
        <v/>
      </c>
      <c r="B119" s="173" t="str">
        <f t="shared" si="944"/>
        <v/>
      </c>
      <c r="C119" s="218">
        <f t="shared" si="837"/>
        <v>0</v>
      </c>
      <c r="D119" s="218">
        <f t="shared" si="552"/>
        <v>0</v>
      </c>
      <c r="E119" s="219">
        <f t="shared" ref="E119:F119" si="945">IFERROR(AVERAGE(E277,E434,E591,E748,E905),"")</f>
        <v>0</v>
      </c>
      <c r="F119" s="219">
        <f t="shared" si="945"/>
        <v>0</v>
      </c>
      <c r="G119" s="176" t="str">
        <f t="shared" si="839"/>
        <v/>
      </c>
      <c r="H119" s="176" t="str">
        <f t="shared" si="839"/>
        <v/>
      </c>
      <c r="I119" s="226" t="str">
        <f t="shared" si="839"/>
        <v/>
      </c>
      <c r="J119" s="226" t="str">
        <f t="shared" si="839"/>
        <v/>
      </c>
      <c r="K119" s="227" t="str">
        <f t="shared" si="840"/>
        <v/>
      </c>
      <c r="L119" s="227">
        <f t="shared" si="840"/>
        <v>1</v>
      </c>
      <c r="M119" s="226" t="str">
        <f t="shared" si="841"/>
        <v/>
      </c>
      <c r="N119" s="226" t="str">
        <f t="shared" si="841"/>
        <v/>
      </c>
      <c r="O119" s="491"/>
      <c r="P119" s="218" t="str">
        <f t="shared" ref="P119:BI119" si="946">IF(SUM(P277,P434,P591,P748,P905)=0,"",SUM(P277,P434,P591,P748,P905))</f>
        <v/>
      </c>
      <c r="Q119" s="218" t="str">
        <f t="shared" si="946"/>
        <v/>
      </c>
      <c r="R119" s="218" t="str">
        <f t="shared" si="946"/>
        <v/>
      </c>
      <c r="S119" s="218" t="str">
        <f t="shared" si="946"/>
        <v/>
      </c>
      <c r="T119" s="218" t="str">
        <f t="shared" si="946"/>
        <v/>
      </c>
      <c r="U119" s="218" t="str">
        <f t="shared" si="946"/>
        <v/>
      </c>
      <c r="V119" s="218" t="str">
        <f t="shared" si="946"/>
        <v/>
      </c>
      <c r="W119" s="218" t="str">
        <f t="shared" si="946"/>
        <v/>
      </c>
      <c r="X119" s="218" t="str">
        <f t="shared" si="946"/>
        <v/>
      </c>
      <c r="Y119" s="218" t="str">
        <f t="shared" si="946"/>
        <v/>
      </c>
      <c r="Z119" s="218" t="str">
        <f t="shared" si="946"/>
        <v/>
      </c>
      <c r="AA119" s="218" t="str">
        <f t="shared" si="946"/>
        <v/>
      </c>
      <c r="AB119" s="218" t="str">
        <f t="shared" si="946"/>
        <v/>
      </c>
      <c r="AC119" s="218" t="str">
        <f t="shared" si="946"/>
        <v/>
      </c>
      <c r="AD119" s="218" t="str">
        <f t="shared" si="946"/>
        <v/>
      </c>
      <c r="AE119" s="218" t="str">
        <f t="shared" si="946"/>
        <v/>
      </c>
      <c r="AF119" s="218" t="str">
        <f t="shared" si="946"/>
        <v/>
      </c>
      <c r="AG119" s="218" t="str">
        <f t="shared" si="946"/>
        <v/>
      </c>
      <c r="AH119" s="218" t="str">
        <f t="shared" si="946"/>
        <v/>
      </c>
      <c r="AI119" s="218" t="str">
        <f t="shared" si="946"/>
        <v/>
      </c>
      <c r="AJ119" s="218" t="str">
        <f t="shared" si="946"/>
        <v/>
      </c>
      <c r="AK119" s="218" t="str">
        <f t="shared" si="946"/>
        <v/>
      </c>
      <c r="AL119" s="218" t="str">
        <f t="shared" si="946"/>
        <v/>
      </c>
      <c r="AM119" s="218" t="str">
        <f t="shared" si="946"/>
        <v/>
      </c>
      <c r="AN119" s="218" t="str">
        <f t="shared" si="946"/>
        <v/>
      </c>
      <c r="AO119" s="218" t="str">
        <f t="shared" si="946"/>
        <v/>
      </c>
      <c r="AP119" s="218" t="str">
        <f t="shared" si="946"/>
        <v/>
      </c>
      <c r="AQ119" s="218" t="str">
        <f t="shared" si="946"/>
        <v/>
      </c>
      <c r="AR119" s="218" t="str">
        <f t="shared" si="946"/>
        <v/>
      </c>
      <c r="AS119" s="218" t="str">
        <f t="shared" si="946"/>
        <v/>
      </c>
      <c r="AT119" s="218" t="str">
        <f t="shared" si="946"/>
        <v/>
      </c>
      <c r="AU119" s="218" t="str">
        <f t="shared" si="946"/>
        <v/>
      </c>
      <c r="AV119" s="218" t="str">
        <f t="shared" si="946"/>
        <v/>
      </c>
      <c r="AW119" s="218" t="str">
        <f t="shared" si="946"/>
        <v/>
      </c>
      <c r="AX119" s="218" t="str">
        <f t="shared" si="946"/>
        <v/>
      </c>
      <c r="AY119" s="218" t="str">
        <f t="shared" si="946"/>
        <v/>
      </c>
      <c r="AZ119" s="218" t="str">
        <f t="shared" si="946"/>
        <v/>
      </c>
      <c r="BA119" s="218" t="str">
        <f t="shared" si="946"/>
        <v/>
      </c>
      <c r="BB119" s="218" t="str">
        <f t="shared" si="946"/>
        <v/>
      </c>
      <c r="BC119" s="218" t="str">
        <f t="shared" si="946"/>
        <v/>
      </c>
      <c r="BD119" s="218" t="str">
        <f t="shared" si="946"/>
        <v/>
      </c>
      <c r="BE119" s="218" t="str">
        <f t="shared" si="946"/>
        <v/>
      </c>
      <c r="BF119" s="218" t="str">
        <f t="shared" si="946"/>
        <v/>
      </c>
      <c r="BG119" s="218" t="str">
        <f t="shared" si="946"/>
        <v/>
      </c>
      <c r="BH119" s="218" t="str">
        <f t="shared" si="946"/>
        <v/>
      </c>
      <c r="BI119" s="218" t="str">
        <f t="shared" si="946"/>
        <v/>
      </c>
      <c r="BJ119" s="218" t="str">
        <f t="shared" ref="BJ119:DU119" si="947">IF(SUM(BJ277,BJ434,BJ591,BJ748,BJ905)=0,"",SUM(BJ277,BJ434,BJ591,BJ748,BJ905))</f>
        <v/>
      </c>
      <c r="BK119" s="218" t="str">
        <f t="shared" si="947"/>
        <v/>
      </c>
      <c r="BL119" s="218" t="str">
        <f t="shared" si="947"/>
        <v/>
      </c>
      <c r="BM119" s="218" t="str">
        <f t="shared" si="947"/>
        <v/>
      </c>
      <c r="BN119" s="218" t="str">
        <f t="shared" si="947"/>
        <v/>
      </c>
      <c r="BO119" s="218" t="str">
        <f t="shared" si="947"/>
        <v/>
      </c>
      <c r="BP119" s="218" t="str">
        <f t="shared" si="947"/>
        <v/>
      </c>
      <c r="BQ119" s="218" t="str">
        <f t="shared" si="947"/>
        <v/>
      </c>
      <c r="BR119" s="218" t="str">
        <f t="shared" si="947"/>
        <v/>
      </c>
      <c r="BS119" s="218" t="str">
        <f t="shared" si="947"/>
        <v/>
      </c>
      <c r="BT119" s="218" t="str">
        <f t="shared" si="947"/>
        <v/>
      </c>
      <c r="BU119" s="218" t="str">
        <f t="shared" si="947"/>
        <v/>
      </c>
      <c r="BV119" s="218" t="str">
        <f t="shared" si="947"/>
        <v/>
      </c>
      <c r="BW119" s="218" t="str">
        <f t="shared" si="947"/>
        <v/>
      </c>
      <c r="BX119" s="218" t="str">
        <f t="shared" si="947"/>
        <v/>
      </c>
      <c r="BY119" s="218" t="str">
        <f t="shared" si="947"/>
        <v/>
      </c>
      <c r="BZ119" s="218" t="str">
        <f t="shared" si="947"/>
        <v/>
      </c>
      <c r="CA119" s="218" t="str">
        <f t="shared" si="947"/>
        <v/>
      </c>
      <c r="CB119" s="218" t="str">
        <f t="shared" si="947"/>
        <v/>
      </c>
      <c r="CC119" s="218" t="str">
        <f t="shared" si="947"/>
        <v/>
      </c>
      <c r="CD119" s="218" t="str">
        <f t="shared" si="947"/>
        <v/>
      </c>
      <c r="CE119" s="218" t="str">
        <f t="shared" si="947"/>
        <v/>
      </c>
      <c r="CF119" s="218" t="str">
        <f t="shared" si="947"/>
        <v/>
      </c>
      <c r="CG119" s="218" t="str">
        <f t="shared" si="947"/>
        <v/>
      </c>
      <c r="CH119" s="218" t="str">
        <f t="shared" si="947"/>
        <v/>
      </c>
      <c r="CI119" s="218" t="str">
        <f t="shared" si="947"/>
        <v/>
      </c>
      <c r="CJ119" s="218" t="str">
        <f t="shared" si="947"/>
        <v/>
      </c>
      <c r="CK119" s="218" t="str">
        <f t="shared" si="947"/>
        <v/>
      </c>
      <c r="CL119" s="218" t="str">
        <f t="shared" si="947"/>
        <v/>
      </c>
      <c r="CM119" s="218" t="str">
        <f t="shared" si="947"/>
        <v/>
      </c>
      <c r="CN119" s="218" t="str">
        <f t="shared" si="947"/>
        <v/>
      </c>
      <c r="CO119" s="218" t="str">
        <f t="shared" si="947"/>
        <v/>
      </c>
      <c r="CP119" s="218" t="str">
        <f t="shared" si="947"/>
        <v/>
      </c>
      <c r="CQ119" s="218" t="str">
        <f t="shared" si="947"/>
        <v/>
      </c>
      <c r="CR119" s="218" t="str">
        <f t="shared" si="947"/>
        <v/>
      </c>
      <c r="CS119" s="218" t="str">
        <f t="shared" si="947"/>
        <v/>
      </c>
      <c r="CT119" s="218" t="str">
        <f t="shared" si="947"/>
        <v/>
      </c>
      <c r="CU119" s="218" t="str">
        <f t="shared" si="947"/>
        <v/>
      </c>
      <c r="CV119" s="218" t="str">
        <f t="shared" si="947"/>
        <v/>
      </c>
      <c r="CW119" s="218" t="str">
        <f t="shared" si="947"/>
        <v/>
      </c>
      <c r="CX119" s="218" t="str">
        <f t="shared" si="947"/>
        <v/>
      </c>
      <c r="CY119" s="218" t="str">
        <f t="shared" si="947"/>
        <v/>
      </c>
      <c r="CZ119" s="218" t="str">
        <f t="shared" si="947"/>
        <v/>
      </c>
      <c r="DA119" s="218" t="str">
        <f t="shared" si="947"/>
        <v/>
      </c>
      <c r="DB119" s="218" t="str">
        <f t="shared" si="947"/>
        <v/>
      </c>
      <c r="DC119" s="218" t="str">
        <f t="shared" si="947"/>
        <v/>
      </c>
      <c r="DD119" s="218" t="str">
        <f t="shared" si="947"/>
        <v/>
      </c>
      <c r="DE119" s="218" t="str">
        <f t="shared" si="947"/>
        <v/>
      </c>
      <c r="DF119" s="218" t="str">
        <f t="shared" si="947"/>
        <v/>
      </c>
      <c r="DG119" s="218" t="str">
        <f t="shared" si="947"/>
        <v/>
      </c>
      <c r="DH119" s="218" t="str">
        <f t="shared" si="947"/>
        <v/>
      </c>
      <c r="DI119" s="218" t="str">
        <f t="shared" si="947"/>
        <v/>
      </c>
      <c r="DJ119" s="218" t="str">
        <f t="shared" si="947"/>
        <v/>
      </c>
      <c r="DK119" s="218" t="str">
        <f t="shared" si="947"/>
        <v/>
      </c>
      <c r="DL119" s="218" t="str">
        <f t="shared" si="947"/>
        <v/>
      </c>
      <c r="DM119" s="218" t="str">
        <f t="shared" si="947"/>
        <v/>
      </c>
      <c r="DN119" s="218" t="str">
        <f t="shared" si="947"/>
        <v/>
      </c>
      <c r="DO119" s="218" t="str">
        <f t="shared" si="947"/>
        <v/>
      </c>
      <c r="DP119" s="218" t="str">
        <f t="shared" si="947"/>
        <v/>
      </c>
      <c r="DQ119" s="218" t="str">
        <f t="shared" si="947"/>
        <v/>
      </c>
      <c r="DR119" s="218" t="str">
        <f t="shared" si="947"/>
        <v/>
      </c>
      <c r="DS119" s="218" t="str">
        <f t="shared" si="947"/>
        <v/>
      </c>
      <c r="DT119" s="218" t="str">
        <f t="shared" si="947"/>
        <v/>
      </c>
      <c r="DU119" s="218" t="str">
        <f t="shared" si="947"/>
        <v/>
      </c>
      <c r="DV119" s="218" t="str">
        <f t="shared" ref="DV119:EK119" si="948">IF(SUM(DV277,DV434,DV591,DV748,DV905)=0,"",SUM(DV277,DV434,DV591,DV748,DV905))</f>
        <v/>
      </c>
      <c r="DW119" s="218" t="str">
        <f t="shared" si="948"/>
        <v/>
      </c>
      <c r="DX119" s="218" t="str">
        <f t="shared" si="948"/>
        <v/>
      </c>
      <c r="DY119" s="218" t="str">
        <f t="shared" si="948"/>
        <v/>
      </c>
      <c r="DZ119" s="218" t="str">
        <f t="shared" si="948"/>
        <v/>
      </c>
      <c r="EA119" s="218" t="str">
        <f t="shared" si="948"/>
        <v/>
      </c>
      <c r="EB119" s="218" t="str">
        <f t="shared" si="948"/>
        <v/>
      </c>
      <c r="EC119" s="218" t="str">
        <f t="shared" si="948"/>
        <v/>
      </c>
      <c r="ED119" s="218" t="str">
        <f t="shared" si="948"/>
        <v/>
      </c>
      <c r="EE119" s="218" t="str">
        <f t="shared" si="948"/>
        <v/>
      </c>
      <c r="EF119" s="218" t="str">
        <f t="shared" si="948"/>
        <v/>
      </c>
      <c r="EG119" s="218" t="str">
        <f t="shared" si="948"/>
        <v/>
      </c>
      <c r="EH119" s="218" t="str">
        <f t="shared" si="948"/>
        <v/>
      </c>
      <c r="EI119" s="218" t="str">
        <f t="shared" si="948"/>
        <v/>
      </c>
      <c r="EJ119" s="218" t="str">
        <f t="shared" si="948"/>
        <v/>
      </c>
      <c r="EK119" s="218" t="str">
        <f t="shared" si="948"/>
        <v/>
      </c>
      <c r="EL119" s="218" t="str">
        <f t="shared" ref="EL119:FK119" si="949">IF(SUM(EL277,EL434,EL591,EL748,EL905)=0,"",SUM(EL277,EL434,EL591,EL748,EL905))</f>
        <v/>
      </c>
      <c r="EM119" s="218" t="str">
        <f t="shared" si="949"/>
        <v/>
      </c>
      <c r="EN119" s="218" t="str">
        <f t="shared" si="949"/>
        <v/>
      </c>
      <c r="EO119" s="218" t="str">
        <f t="shared" si="949"/>
        <v/>
      </c>
      <c r="EP119" s="218" t="str">
        <f t="shared" si="949"/>
        <v/>
      </c>
      <c r="EQ119" s="218" t="str">
        <f t="shared" si="949"/>
        <v/>
      </c>
      <c r="ER119" s="218" t="str">
        <f t="shared" si="949"/>
        <v/>
      </c>
      <c r="ES119" s="218" t="str">
        <f t="shared" si="949"/>
        <v/>
      </c>
      <c r="ET119" s="218" t="str">
        <f t="shared" si="949"/>
        <v/>
      </c>
      <c r="EU119" s="218" t="str">
        <f t="shared" si="949"/>
        <v/>
      </c>
      <c r="EV119" s="218" t="str">
        <f t="shared" si="949"/>
        <v/>
      </c>
      <c r="EW119" s="218" t="str">
        <f t="shared" si="949"/>
        <v/>
      </c>
      <c r="EX119" s="218" t="str">
        <f t="shared" si="949"/>
        <v/>
      </c>
      <c r="EY119" s="218" t="str">
        <f t="shared" si="949"/>
        <v/>
      </c>
      <c r="EZ119" s="218" t="str">
        <f t="shared" si="949"/>
        <v/>
      </c>
      <c r="FA119" s="218" t="str">
        <f t="shared" si="949"/>
        <v/>
      </c>
      <c r="FB119" s="218" t="str">
        <f t="shared" si="949"/>
        <v/>
      </c>
      <c r="FC119" s="218" t="str">
        <f t="shared" si="949"/>
        <v/>
      </c>
      <c r="FD119" s="218" t="str">
        <f t="shared" si="949"/>
        <v/>
      </c>
      <c r="FE119" s="218" t="str">
        <f t="shared" si="949"/>
        <v/>
      </c>
      <c r="FF119" s="218" t="str">
        <f t="shared" si="949"/>
        <v/>
      </c>
      <c r="FG119" s="218" t="str">
        <f t="shared" si="949"/>
        <v/>
      </c>
      <c r="FH119" s="218" t="str">
        <f t="shared" si="949"/>
        <v/>
      </c>
      <c r="FI119" s="218" t="str">
        <f t="shared" si="949"/>
        <v/>
      </c>
      <c r="FJ119" s="218" t="str">
        <f t="shared" si="949"/>
        <v/>
      </c>
      <c r="FK119" s="218" t="str">
        <f t="shared" si="949"/>
        <v/>
      </c>
      <c r="FL119" s="218" t="str">
        <f t="shared" ref="FL119:HN119" si="950">IF(SUM(FL277,FL434,FL591,FL748,FL905)=0,"",SUM(FL277,FL434,FL591,FL748,FL905))</f>
        <v/>
      </c>
      <c r="FM119" s="218" t="str">
        <f t="shared" si="950"/>
        <v/>
      </c>
      <c r="FN119" s="218" t="str">
        <f t="shared" si="950"/>
        <v/>
      </c>
      <c r="FO119" s="218" t="str">
        <f t="shared" si="950"/>
        <v/>
      </c>
      <c r="FP119" s="218" t="str">
        <f t="shared" si="950"/>
        <v/>
      </c>
      <c r="FQ119" s="218" t="str">
        <f t="shared" si="950"/>
        <v/>
      </c>
      <c r="FR119" s="218" t="str">
        <f t="shared" si="950"/>
        <v/>
      </c>
      <c r="FS119" s="218" t="str">
        <f t="shared" si="950"/>
        <v/>
      </c>
      <c r="FT119" s="218" t="str">
        <f t="shared" si="950"/>
        <v/>
      </c>
      <c r="FU119" s="218" t="str">
        <f t="shared" si="950"/>
        <v/>
      </c>
      <c r="FV119" s="218" t="str">
        <f t="shared" si="950"/>
        <v/>
      </c>
      <c r="FW119" s="218" t="str">
        <f t="shared" si="950"/>
        <v/>
      </c>
      <c r="FX119" s="218" t="str">
        <f t="shared" si="950"/>
        <v/>
      </c>
      <c r="FY119" s="218" t="str">
        <f t="shared" si="950"/>
        <v/>
      </c>
      <c r="FZ119" s="218" t="str">
        <f t="shared" si="950"/>
        <v/>
      </c>
      <c r="GA119" s="218" t="str">
        <f t="shared" si="950"/>
        <v/>
      </c>
      <c r="GB119" s="218" t="str">
        <f t="shared" si="950"/>
        <v/>
      </c>
      <c r="GC119" s="218" t="str">
        <f t="shared" si="950"/>
        <v/>
      </c>
      <c r="GD119" s="218" t="str">
        <f t="shared" si="950"/>
        <v/>
      </c>
      <c r="GE119" s="218" t="str">
        <f t="shared" si="950"/>
        <v/>
      </c>
      <c r="GF119" s="218" t="str">
        <f t="shared" si="950"/>
        <v/>
      </c>
      <c r="GG119" s="218" t="str">
        <f t="shared" si="950"/>
        <v/>
      </c>
      <c r="GH119" s="218" t="str">
        <f t="shared" si="950"/>
        <v/>
      </c>
      <c r="GI119" s="218" t="str">
        <f t="shared" si="950"/>
        <v/>
      </c>
      <c r="GJ119" s="218" t="str">
        <f t="shared" si="950"/>
        <v/>
      </c>
      <c r="GK119" s="218" t="str">
        <f t="shared" si="950"/>
        <v/>
      </c>
      <c r="GL119" s="218" t="str">
        <f t="shared" si="950"/>
        <v/>
      </c>
      <c r="GM119" s="218" t="str">
        <f t="shared" si="950"/>
        <v/>
      </c>
      <c r="GN119" s="218" t="str">
        <f t="shared" si="950"/>
        <v/>
      </c>
      <c r="GO119" s="218" t="str">
        <f t="shared" si="950"/>
        <v/>
      </c>
      <c r="GP119" s="218" t="str">
        <f t="shared" si="950"/>
        <v/>
      </c>
      <c r="GQ119" s="218" t="str">
        <f t="shared" si="950"/>
        <v/>
      </c>
      <c r="GR119" s="218" t="str">
        <f t="shared" si="950"/>
        <v/>
      </c>
      <c r="GS119" s="218" t="str">
        <f t="shared" si="950"/>
        <v/>
      </c>
      <c r="GT119" s="218" t="str">
        <f t="shared" si="950"/>
        <v/>
      </c>
      <c r="GU119" s="218" t="str">
        <f t="shared" si="950"/>
        <v/>
      </c>
      <c r="GV119" s="218" t="str">
        <f t="shared" si="950"/>
        <v/>
      </c>
      <c r="GW119" s="218" t="str">
        <f t="shared" si="950"/>
        <v/>
      </c>
      <c r="GX119" s="218" t="str">
        <f t="shared" si="950"/>
        <v/>
      </c>
      <c r="GY119" s="218" t="str">
        <f t="shared" si="950"/>
        <v/>
      </c>
      <c r="GZ119" s="218" t="str">
        <f t="shared" si="950"/>
        <v/>
      </c>
      <c r="HA119" s="218" t="str">
        <f t="shared" si="950"/>
        <v/>
      </c>
      <c r="HB119" s="218" t="str">
        <f t="shared" si="950"/>
        <v/>
      </c>
      <c r="HC119" s="218" t="str">
        <f t="shared" si="950"/>
        <v/>
      </c>
      <c r="HD119" s="218" t="str">
        <f t="shared" si="950"/>
        <v/>
      </c>
      <c r="HE119" s="218" t="str">
        <f t="shared" si="950"/>
        <v/>
      </c>
      <c r="HF119" s="218" t="str">
        <f t="shared" si="950"/>
        <v/>
      </c>
      <c r="HG119" s="218" t="str">
        <f t="shared" si="950"/>
        <v/>
      </c>
      <c r="HH119" s="218" t="str">
        <f t="shared" si="950"/>
        <v/>
      </c>
      <c r="HI119" s="218" t="str">
        <f t="shared" si="950"/>
        <v/>
      </c>
      <c r="HJ119" s="218" t="str">
        <f t="shared" si="950"/>
        <v/>
      </c>
      <c r="HK119" s="218" t="str">
        <f t="shared" si="950"/>
        <v/>
      </c>
      <c r="HL119" s="218" t="str">
        <f t="shared" si="950"/>
        <v/>
      </c>
      <c r="HM119" s="218" t="str">
        <f t="shared" si="950"/>
        <v/>
      </c>
      <c r="HN119" s="218" t="str">
        <f t="shared" si="950"/>
        <v/>
      </c>
      <c r="HO119" s="218" t="str">
        <f t="shared" ref="HO119:HQ119" si="951">IF(SUM(HO277,HO434,HO591,HO748,HO905)=0,"",SUM(HO277,HO434,HO591,HO748,HO905))</f>
        <v/>
      </c>
      <c r="HP119" s="218" t="str">
        <f t="shared" si="951"/>
        <v/>
      </c>
      <c r="HQ119" s="218" t="str">
        <f t="shared" si="951"/>
        <v/>
      </c>
    </row>
    <row r="120" spans="1:225" s="73" customFormat="1" ht="18" hidden="1" customHeight="1" x14ac:dyDescent="0.25">
      <c r="A120" s="223" t="str">
        <f t="shared" ref="A120:B120" si="952">IF(A278="","",A278)</f>
        <v/>
      </c>
      <c r="B120" s="173" t="str">
        <f t="shared" si="952"/>
        <v/>
      </c>
      <c r="C120" s="218">
        <f t="shared" si="837"/>
        <v>0</v>
      </c>
      <c r="D120" s="218">
        <f t="shared" si="552"/>
        <v>0</v>
      </c>
      <c r="E120" s="219">
        <f t="shared" ref="E120:F120" si="953">IFERROR(AVERAGE(E278,E435,E592,E749,E906),"")</f>
        <v>0</v>
      </c>
      <c r="F120" s="219">
        <f t="shared" si="953"/>
        <v>0</v>
      </c>
      <c r="G120" s="176" t="str">
        <f t="shared" si="839"/>
        <v/>
      </c>
      <c r="H120" s="176" t="str">
        <f t="shared" si="839"/>
        <v/>
      </c>
      <c r="I120" s="226" t="str">
        <f t="shared" si="839"/>
        <v/>
      </c>
      <c r="J120" s="226" t="str">
        <f t="shared" si="839"/>
        <v/>
      </c>
      <c r="K120" s="227" t="str">
        <f t="shared" si="840"/>
        <v/>
      </c>
      <c r="L120" s="227">
        <f t="shared" si="840"/>
        <v>1</v>
      </c>
      <c r="M120" s="226" t="str">
        <f t="shared" si="841"/>
        <v/>
      </c>
      <c r="N120" s="226" t="str">
        <f t="shared" si="841"/>
        <v/>
      </c>
      <c r="O120" s="491"/>
      <c r="P120" s="218" t="str">
        <f t="shared" ref="P120:BI120" si="954">IF(SUM(P278,P435,P592,P749,P906)=0,"",SUM(P278,P435,P592,P749,P906))</f>
        <v/>
      </c>
      <c r="Q120" s="218" t="str">
        <f t="shared" si="954"/>
        <v/>
      </c>
      <c r="R120" s="218" t="str">
        <f t="shared" si="954"/>
        <v/>
      </c>
      <c r="S120" s="218" t="str">
        <f t="shared" si="954"/>
        <v/>
      </c>
      <c r="T120" s="218" t="str">
        <f t="shared" si="954"/>
        <v/>
      </c>
      <c r="U120" s="218" t="str">
        <f t="shared" si="954"/>
        <v/>
      </c>
      <c r="V120" s="218" t="str">
        <f t="shared" si="954"/>
        <v/>
      </c>
      <c r="W120" s="218" t="str">
        <f t="shared" si="954"/>
        <v/>
      </c>
      <c r="X120" s="218" t="str">
        <f t="shared" si="954"/>
        <v/>
      </c>
      <c r="Y120" s="218" t="str">
        <f t="shared" si="954"/>
        <v/>
      </c>
      <c r="Z120" s="218" t="str">
        <f t="shared" si="954"/>
        <v/>
      </c>
      <c r="AA120" s="218" t="str">
        <f t="shared" si="954"/>
        <v/>
      </c>
      <c r="AB120" s="218" t="str">
        <f t="shared" si="954"/>
        <v/>
      </c>
      <c r="AC120" s="218" t="str">
        <f t="shared" si="954"/>
        <v/>
      </c>
      <c r="AD120" s="218" t="str">
        <f t="shared" si="954"/>
        <v/>
      </c>
      <c r="AE120" s="218" t="str">
        <f t="shared" si="954"/>
        <v/>
      </c>
      <c r="AF120" s="218" t="str">
        <f t="shared" si="954"/>
        <v/>
      </c>
      <c r="AG120" s="218" t="str">
        <f t="shared" si="954"/>
        <v/>
      </c>
      <c r="AH120" s="218" t="str">
        <f t="shared" si="954"/>
        <v/>
      </c>
      <c r="AI120" s="218" t="str">
        <f t="shared" si="954"/>
        <v/>
      </c>
      <c r="AJ120" s="218" t="str">
        <f t="shared" si="954"/>
        <v/>
      </c>
      <c r="AK120" s="218" t="str">
        <f t="shared" si="954"/>
        <v/>
      </c>
      <c r="AL120" s="218" t="str">
        <f t="shared" si="954"/>
        <v/>
      </c>
      <c r="AM120" s="218" t="str">
        <f t="shared" si="954"/>
        <v/>
      </c>
      <c r="AN120" s="218" t="str">
        <f t="shared" si="954"/>
        <v/>
      </c>
      <c r="AO120" s="218" t="str">
        <f t="shared" si="954"/>
        <v/>
      </c>
      <c r="AP120" s="218" t="str">
        <f t="shared" si="954"/>
        <v/>
      </c>
      <c r="AQ120" s="218" t="str">
        <f t="shared" si="954"/>
        <v/>
      </c>
      <c r="AR120" s="218" t="str">
        <f t="shared" si="954"/>
        <v/>
      </c>
      <c r="AS120" s="218" t="str">
        <f t="shared" si="954"/>
        <v/>
      </c>
      <c r="AT120" s="218" t="str">
        <f t="shared" si="954"/>
        <v/>
      </c>
      <c r="AU120" s="218" t="str">
        <f t="shared" si="954"/>
        <v/>
      </c>
      <c r="AV120" s="218" t="str">
        <f t="shared" si="954"/>
        <v/>
      </c>
      <c r="AW120" s="218" t="str">
        <f t="shared" si="954"/>
        <v/>
      </c>
      <c r="AX120" s="218" t="str">
        <f t="shared" si="954"/>
        <v/>
      </c>
      <c r="AY120" s="218" t="str">
        <f t="shared" si="954"/>
        <v/>
      </c>
      <c r="AZ120" s="218" t="str">
        <f t="shared" si="954"/>
        <v/>
      </c>
      <c r="BA120" s="218" t="str">
        <f t="shared" si="954"/>
        <v/>
      </c>
      <c r="BB120" s="218" t="str">
        <f t="shared" si="954"/>
        <v/>
      </c>
      <c r="BC120" s="218" t="str">
        <f t="shared" si="954"/>
        <v/>
      </c>
      <c r="BD120" s="218" t="str">
        <f t="shared" si="954"/>
        <v/>
      </c>
      <c r="BE120" s="218" t="str">
        <f t="shared" si="954"/>
        <v/>
      </c>
      <c r="BF120" s="218" t="str">
        <f t="shared" si="954"/>
        <v/>
      </c>
      <c r="BG120" s="218" t="str">
        <f t="shared" si="954"/>
        <v/>
      </c>
      <c r="BH120" s="218" t="str">
        <f t="shared" si="954"/>
        <v/>
      </c>
      <c r="BI120" s="218" t="str">
        <f t="shared" si="954"/>
        <v/>
      </c>
      <c r="BJ120" s="218" t="str">
        <f t="shared" ref="BJ120:DU120" si="955">IF(SUM(BJ278,BJ435,BJ592,BJ749,BJ906)=0,"",SUM(BJ278,BJ435,BJ592,BJ749,BJ906))</f>
        <v/>
      </c>
      <c r="BK120" s="218" t="str">
        <f t="shared" si="955"/>
        <v/>
      </c>
      <c r="BL120" s="218" t="str">
        <f t="shared" si="955"/>
        <v/>
      </c>
      <c r="BM120" s="218" t="str">
        <f t="shared" si="955"/>
        <v/>
      </c>
      <c r="BN120" s="218" t="str">
        <f t="shared" si="955"/>
        <v/>
      </c>
      <c r="BO120" s="218" t="str">
        <f t="shared" si="955"/>
        <v/>
      </c>
      <c r="BP120" s="218" t="str">
        <f t="shared" si="955"/>
        <v/>
      </c>
      <c r="BQ120" s="218" t="str">
        <f t="shared" si="955"/>
        <v/>
      </c>
      <c r="BR120" s="218" t="str">
        <f t="shared" si="955"/>
        <v/>
      </c>
      <c r="BS120" s="218" t="str">
        <f t="shared" si="955"/>
        <v/>
      </c>
      <c r="BT120" s="218" t="str">
        <f t="shared" si="955"/>
        <v/>
      </c>
      <c r="BU120" s="218" t="str">
        <f t="shared" si="955"/>
        <v/>
      </c>
      <c r="BV120" s="218" t="str">
        <f t="shared" si="955"/>
        <v/>
      </c>
      <c r="BW120" s="218" t="str">
        <f t="shared" si="955"/>
        <v/>
      </c>
      <c r="BX120" s="218" t="str">
        <f t="shared" si="955"/>
        <v/>
      </c>
      <c r="BY120" s="218" t="str">
        <f t="shared" si="955"/>
        <v/>
      </c>
      <c r="BZ120" s="218" t="str">
        <f t="shared" si="955"/>
        <v/>
      </c>
      <c r="CA120" s="218" t="str">
        <f t="shared" si="955"/>
        <v/>
      </c>
      <c r="CB120" s="218" t="str">
        <f t="shared" si="955"/>
        <v/>
      </c>
      <c r="CC120" s="218" t="str">
        <f t="shared" si="955"/>
        <v/>
      </c>
      <c r="CD120" s="218" t="str">
        <f t="shared" si="955"/>
        <v/>
      </c>
      <c r="CE120" s="218" t="str">
        <f t="shared" si="955"/>
        <v/>
      </c>
      <c r="CF120" s="218" t="str">
        <f t="shared" si="955"/>
        <v/>
      </c>
      <c r="CG120" s="218" t="str">
        <f t="shared" si="955"/>
        <v/>
      </c>
      <c r="CH120" s="218" t="str">
        <f t="shared" si="955"/>
        <v/>
      </c>
      <c r="CI120" s="218" t="str">
        <f t="shared" si="955"/>
        <v/>
      </c>
      <c r="CJ120" s="218" t="str">
        <f t="shared" si="955"/>
        <v/>
      </c>
      <c r="CK120" s="218" t="str">
        <f t="shared" si="955"/>
        <v/>
      </c>
      <c r="CL120" s="218" t="str">
        <f t="shared" si="955"/>
        <v/>
      </c>
      <c r="CM120" s="218" t="str">
        <f t="shared" si="955"/>
        <v/>
      </c>
      <c r="CN120" s="218" t="str">
        <f t="shared" si="955"/>
        <v/>
      </c>
      <c r="CO120" s="218" t="str">
        <f t="shared" si="955"/>
        <v/>
      </c>
      <c r="CP120" s="218" t="str">
        <f t="shared" si="955"/>
        <v/>
      </c>
      <c r="CQ120" s="218" t="str">
        <f t="shared" si="955"/>
        <v/>
      </c>
      <c r="CR120" s="218" t="str">
        <f t="shared" si="955"/>
        <v/>
      </c>
      <c r="CS120" s="218" t="str">
        <f t="shared" si="955"/>
        <v/>
      </c>
      <c r="CT120" s="218" t="str">
        <f t="shared" si="955"/>
        <v/>
      </c>
      <c r="CU120" s="218" t="str">
        <f t="shared" si="955"/>
        <v/>
      </c>
      <c r="CV120" s="218" t="str">
        <f t="shared" si="955"/>
        <v/>
      </c>
      <c r="CW120" s="218" t="str">
        <f t="shared" si="955"/>
        <v/>
      </c>
      <c r="CX120" s="218" t="str">
        <f t="shared" si="955"/>
        <v/>
      </c>
      <c r="CY120" s="218" t="str">
        <f t="shared" si="955"/>
        <v/>
      </c>
      <c r="CZ120" s="218" t="str">
        <f t="shared" si="955"/>
        <v/>
      </c>
      <c r="DA120" s="218" t="str">
        <f t="shared" si="955"/>
        <v/>
      </c>
      <c r="DB120" s="218" t="str">
        <f t="shared" si="955"/>
        <v/>
      </c>
      <c r="DC120" s="218" t="str">
        <f t="shared" si="955"/>
        <v/>
      </c>
      <c r="DD120" s="218" t="str">
        <f t="shared" si="955"/>
        <v/>
      </c>
      <c r="DE120" s="218" t="str">
        <f t="shared" si="955"/>
        <v/>
      </c>
      <c r="DF120" s="218" t="str">
        <f t="shared" si="955"/>
        <v/>
      </c>
      <c r="DG120" s="218" t="str">
        <f t="shared" si="955"/>
        <v/>
      </c>
      <c r="DH120" s="218" t="str">
        <f t="shared" si="955"/>
        <v/>
      </c>
      <c r="DI120" s="218" t="str">
        <f t="shared" si="955"/>
        <v/>
      </c>
      <c r="DJ120" s="218" t="str">
        <f t="shared" si="955"/>
        <v/>
      </c>
      <c r="DK120" s="218" t="str">
        <f t="shared" si="955"/>
        <v/>
      </c>
      <c r="DL120" s="218" t="str">
        <f t="shared" si="955"/>
        <v/>
      </c>
      <c r="DM120" s="218" t="str">
        <f t="shared" si="955"/>
        <v/>
      </c>
      <c r="DN120" s="218" t="str">
        <f t="shared" si="955"/>
        <v/>
      </c>
      <c r="DO120" s="218" t="str">
        <f t="shared" si="955"/>
        <v/>
      </c>
      <c r="DP120" s="218" t="str">
        <f t="shared" si="955"/>
        <v/>
      </c>
      <c r="DQ120" s="218" t="str">
        <f t="shared" si="955"/>
        <v/>
      </c>
      <c r="DR120" s="218" t="str">
        <f t="shared" si="955"/>
        <v/>
      </c>
      <c r="DS120" s="218" t="str">
        <f t="shared" si="955"/>
        <v/>
      </c>
      <c r="DT120" s="218" t="str">
        <f t="shared" si="955"/>
        <v/>
      </c>
      <c r="DU120" s="218" t="str">
        <f t="shared" si="955"/>
        <v/>
      </c>
      <c r="DV120" s="218" t="str">
        <f t="shared" ref="DV120:EK120" si="956">IF(SUM(DV278,DV435,DV592,DV749,DV906)=0,"",SUM(DV278,DV435,DV592,DV749,DV906))</f>
        <v/>
      </c>
      <c r="DW120" s="218" t="str">
        <f t="shared" si="956"/>
        <v/>
      </c>
      <c r="DX120" s="218" t="str">
        <f t="shared" si="956"/>
        <v/>
      </c>
      <c r="DY120" s="218" t="str">
        <f t="shared" si="956"/>
        <v/>
      </c>
      <c r="DZ120" s="218" t="str">
        <f t="shared" si="956"/>
        <v/>
      </c>
      <c r="EA120" s="218" t="str">
        <f t="shared" si="956"/>
        <v/>
      </c>
      <c r="EB120" s="218" t="str">
        <f t="shared" si="956"/>
        <v/>
      </c>
      <c r="EC120" s="218" t="str">
        <f t="shared" si="956"/>
        <v/>
      </c>
      <c r="ED120" s="218" t="str">
        <f t="shared" si="956"/>
        <v/>
      </c>
      <c r="EE120" s="218" t="str">
        <f t="shared" si="956"/>
        <v/>
      </c>
      <c r="EF120" s="218" t="str">
        <f t="shared" si="956"/>
        <v/>
      </c>
      <c r="EG120" s="218" t="str">
        <f t="shared" si="956"/>
        <v/>
      </c>
      <c r="EH120" s="218" t="str">
        <f t="shared" si="956"/>
        <v/>
      </c>
      <c r="EI120" s="218" t="str">
        <f t="shared" si="956"/>
        <v/>
      </c>
      <c r="EJ120" s="218" t="str">
        <f t="shared" si="956"/>
        <v/>
      </c>
      <c r="EK120" s="218" t="str">
        <f t="shared" si="956"/>
        <v/>
      </c>
      <c r="EL120" s="218" t="str">
        <f t="shared" ref="EL120:FK120" si="957">IF(SUM(EL278,EL435,EL592,EL749,EL906)=0,"",SUM(EL278,EL435,EL592,EL749,EL906))</f>
        <v/>
      </c>
      <c r="EM120" s="218" t="str">
        <f t="shared" si="957"/>
        <v/>
      </c>
      <c r="EN120" s="218" t="str">
        <f t="shared" si="957"/>
        <v/>
      </c>
      <c r="EO120" s="218" t="str">
        <f t="shared" si="957"/>
        <v/>
      </c>
      <c r="EP120" s="218" t="str">
        <f t="shared" si="957"/>
        <v/>
      </c>
      <c r="EQ120" s="218" t="str">
        <f t="shared" si="957"/>
        <v/>
      </c>
      <c r="ER120" s="218" t="str">
        <f t="shared" si="957"/>
        <v/>
      </c>
      <c r="ES120" s="218" t="str">
        <f t="shared" si="957"/>
        <v/>
      </c>
      <c r="ET120" s="218" t="str">
        <f t="shared" si="957"/>
        <v/>
      </c>
      <c r="EU120" s="218" t="str">
        <f t="shared" si="957"/>
        <v/>
      </c>
      <c r="EV120" s="218" t="str">
        <f t="shared" si="957"/>
        <v/>
      </c>
      <c r="EW120" s="218" t="str">
        <f t="shared" si="957"/>
        <v/>
      </c>
      <c r="EX120" s="218" t="str">
        <f t="shared" si="957"/>
        <v/>
      </c>
      <c r="EY120" s="218" t="str">
        <f t="shared" si="957"/>
        <v/>
      </c>
      <c r="EZ120" s="218" t="str">
        <f t="shared" si="957"/>
        <v/>
      </c>
      <c r="FA120" s="218" t="str">
        <f t="shared" si="957"/>
        <v/>
      </c>
      <c r="FB120" s="218" t="str">
        <f t="shared" si="957"/>
        <v/>
      </c>
      <c r="FC120" s="218" t="str">
        <f t="shared" si="957"/>
        <v/>
      </c>
      <c r="FD120" s="218" t="str">
        <f t="shared" si="957"/>
        <v/>
      </c>
      <c r="FE120" s="218" t="str">
        <f t="shared" si="957"/>
        <v/>
      </c>
      <c r="FF120" s="218" t="str">
        <f t="shared" si="957"/>
        <v/>
      </c>
      <c r="FG120" s="218" t="str">
        <f t="shared" si="957"/>
        <v/>
      </c>
      <c r="FH120" s="218" t="str">
        <f t="shared" si="957"/>
        <v/>
      </c>
      <c r="FI120" s="218" t="str">
        <f t="shared" si="957"/>
        <v/>
      </c>
      <c r="FJ120" s="218" t="str">
        <f t="shared" si="957"/>
        <v/>
      </c>
      <c r="FK120" s="218" t="str">
        <f t="shared" si="957"/>
        <v/>
      </c>
      <c r="FL120" s="218" t="str">
        <f t="shared" ref="FL120:HN120" si="958">IF(SUM(FL278,FL435,FL592,FL749,FL906)=0,"",SUM(FL278,FL435,FL592,FL749,FL906))</f>
        <v/>
      </c>
      <c r="FM120" s="218" t="str">
        <f t="shared" si="958"/>
        <v/>
      </c>
      <c r="FN120" s="218" t="str">
        <f t="shared" si="958"/>
        <v/>
      </c>
      <c r="FO120" s="218" t="str">
        <f t="shared" si="958"/>
        <v/>
      </c>
      <c r="FP120" s="218" t="str">
        <f t="shared" si="958"/>
        <v/>
      </c>
      <c r="FQ120" s="218" t="str">
        <f t="shared" si="958"/>
        <v/>
      </c>
      <c r="FR120" s="218" t="str">
        <f t="shared" si="958"/>
        <v/>
      </c>
      <c r="FS120" s="218" t="str">
        <f t="shared" si="958"/>
        <v/>
      </c>
      <c r="FT120" s="218" t="str">
        <f t="shared" si="958"/>
        <v/>
      </c>
      <c r="FU120" s="218" t="str">
        <f t="shared" si="958"/>
        <v/>
      </c>
      <c r="FV120" s="218" t="str">
        <f t="shared" si="958"/>
        <v/>
      </c>
      <c r="FW120" s="218" t="str">
        <f t="shared" si="958"/>
        <v/>
      </c>
      <c r="FX120" s="218" t="str">
        <f t="shared" si="958"/>
        <v/>
      </c>
      <c r="FY120" s="218" t="str">
        <f t="shared" si="958"/>
        <v/>
      </c>
      <c r="FZ120" s="218" t="str">
        <f t="shared" si="958"/>
        <v/>
      </c>
      <c r="GA120" s="218" t="str">
        <f t="shared" si="958"/>
        <v/>
      </c>
      <c r="GB120" s="218" t="str">
        <f t="shared" si="958"/>
        <v/>
      </c>
      <c r="GC120" s="218" t="str">
        <f t="shared" si="958"/>
        <v/>
      </c>
      <c r="GD120" s="218" t="str">
        <f t="shared" si="958"/>
        <v/>
      </c>
      <c r="GE120" s="218" t="str">
        <f t="shared" si="958"/>
        <v/>
      </c>
      <c r="GF120" s="218" t="str">
        <f t="shared" si="958"/>
        <v/>
      </c>
      <c r="GG120" s="218" t="str">
        <f t="shared" si="958"/>
        <v/>
      </c>
      <c r="GH120" s="218" t="str">
        <f t="shared" si="958"/>
        <v/>
      </c>
      <c r="GI120" s="218" t="str">
        <f t="shared" si="958"/>
        <v/>
      </c>
      <c r="GJ120" s="218" t="str">
        <f t="shared" si="958"/>
        <v/>
      </c>
      <c r="GK120" s="218" t="str">
        <f t="shared" si="958"/>
        <v/>
      </c>
      <c r="GL120" s="218" t="str">
        <f t="shared" si="958"/>
        <v/>
      </c>
      <c r="GM120" s="218" t="str">
        <f t="shared" si="958"/>
        <v/>
      </c>
      <c r="GN120" s="218" t="str">
        <f t="shared" si="958"/>
        <v/>
      </c>
      <c r="GO120" s="218" t="str">
        <f t="shared" si="958"/>
        <v/>
      </c>
      <c r="GP120" s="218" t="str">
        <f t="shared" si="958"/>
        <v/>
      </c>
      <c r="GQ120" s="218" t="str">
        <f t="shared" si="958"/>
        <v/>
      </c>
      <c r="GR120" s="218" t="str">
        <f t="shared" si="958"/>
        <v/>
      </c>
      <c r="GS120" s="218" t="str">
        <f t="shared" si="958"/>
        <v/>
      </c>
      <c r="GT120" s="218" t="str">
        <f t="shared" si="958"/>
        <v/>
      </c>
      <c r="GU120" s="218" t="str">
        <f t="shared" si="958"/>
        <v/>
      </c>
      <c r="GV120" s="218" t="str">
        <f t="shared" si="958"/>
        <v/>
      </c>
      <c r="GW120" s="218" t="str">
        <f t="shared" si="958"/>
        <v/>
      </c>
      <c r="GX120" s="218" t="str">
        <f t="shared" si="958"/>
        <v/>
      </c>
      <c r="GY120" s="218" t="str">
        <f t="shared" si="958"/>
        <v/>
      </c>
      <c r="GZ120" s="218" t="str">
        <f t="shared" si="958"/>
        <v/>
      </c>
      <c r="HA120" s="218" t="str">
        <f t="shared" si="958"/>
        <v/>
      </c>
      <c r="HB120" s="218" t="str">
        <f t="shared" si="958"/>
        <v/>
      </c>
      <c r="HC120" s="218" t="str">
        <f t="shared" si="958"/>
        <v/>
      </c>
      <c r="HD120" s="218" t="str">
        <f t="shared" si="958"/>
        <v/>
      </c>
      <c r="HE120" s="218" t="str">
        <f t="shared" si="958"/>
        <v/>
      </c>
      <c r="HF120" s="218" t="str">
        <f t="shared" si="958"/>
        <v/>
      </c>
      <c r="HG120" s="218" t="str">
        <f t="shared" si="958"/>
        <v/>
      </c>
      <c r="HH120" s="218" t="str">
        <f t="shared" si="958"/>
        <v/>
      </c>
      <c r="HI120" s="218" t="str">
        <f t="shared" si="958"/>
        <v/>
      </c>
      <c r="HJ120" s="218" t="str">
        <f t="shared" si="958"/>
        <v/>
      </c>
      <c r="HK120" s="218" t="str">
        <f t="shared" si="958"/>
        <v/>
      </c>
      <c r="HL120" s="218" t="str">
        <f t="shared" si="958"/>
        <v/>
      </c>
      <c r="HM120" s="218" t="str">
        <f t="shared" si="958"/>
        <v/>
      </c>
      <c r="HN120" s="218" t="str">
        <f t="shared" si="958"/>
        <v/>
      </c>
      <c r="HO120" s="218" t="str">
        <f t="shared" ref="HO120:HQ120" si="959">IF(SUM(HO278,HO435,HO592,HO749,HO906)=0,"",SUM(HO278,HO435,HO592,HO749,HO906))</f>
        <v/>
      </c>
      <c r="HP120" s="218" t="str">
        <f t="shared" si="959"/>
        <v/>
      </c>
      <c r="HQ120" s="218" t="str">
        <f t="shared" si="959"/>
        <v/>
      </c>
    </row>
    <row r="121" spans="1:225" s="73" customFormat="1" ht="18" hidden="1" customHeight="1" x14ac:dyDescent="0.25">
      <c r="A121" s="223" t="str">
        <f t="shared" ref="A121:B121" si="960">IF(A279="","",A279)</f>
        <v/>
      </c>
      <c r="B121" s="173" t="str">
        <f t="shared" si="960"/>
        <v/>
      </c>
      <c r="C121" s="218">
        <f t="shared" si="837"/>
        <v>0</v>
      </c>
      <c r="D121" s="218">
        <f t="shared" si="552"/>
        <v>0</v>
      </c>
      <c r="E121" s="219">
        <f t="shared" ref="E121:F121" si="961">IFERROR(AVERAGE(E279,E436,E593,E750,E907),"")</f>
        <v>0</v>
      </c>
      <c r="F121" s="219">
        <f t="shared" si="961"/>
        <v>0</v>
      </c>
      <c r="G121" s="176" t="str">
        <f t="shared" si="839"/>
        <v/>
      </c>
      <c r="H121" s="176" t="str">
        <f t="shared" si="839"/>
        <v/>
      </c>
      <c r="I121" s="226" t="str">
        <f t="shared" si="839"/>
        <v/>
      </c>
      <c r="J121" s="226" t="str">
        <f t="shared" si="839"/>
        <v/>
      </c>
      <c r="K121" s="227" t="str">
        <f t="shared" si="840"/>
        <v/>
      </c>
      <c r="L121" s="227">
        <f t="shared" si="840"/>
        <v>1</v>
      </c>
      <c r="M121" s="226" t="str">
        <f t="shared" si="841"/>
        <v/>
      </c>
      <c r="N121" s="226" t="str">
        <f t="shared" si="841"/>
        <v/>
      </c>
      <c r="O121" s="491"/>
      <c r="P121" s="218" t="str">
        <f t="shared" ref="P121:BI121" si="962">IF(SUM(P279,P436,P593,P750,P907)=0,"",SUM(P279,P436,P593,P750,P907))</f>
        <v/>
      </c>
      <c r="Q121" s="218" t="str">
        <f t="shared" si="962"/>
        <v/>
      </c>
      <c r="R121" s="218" t="str">
        <f t="shared" si="962"/>
        <v/>
      </c>
      <c r="S121" s="218" t="str">
        <f t="shared" si="962"/>
        <v/>
      </c>
      <c r="T121" s="218" t="str">
        <f t="shared" si="962"/>
        <v/>
      </c>
      <c r="U121" s="218" t="str">
        <f t="shared" si="962"/>
        <v/>
      </c>
      <c r="V121" s="218" t="str">
        <f t="shared" si="962"/>
        <v/>
      </c>
      <c r="W121" s="218" t="str">
        <f t="shared" si="962"/>
        <v/>
      </c>
      <c r="X121" s="218" t="str">
        <f t="shared" si="962"/>
        <v/>
      </c>
      <c r="Y121" s="218" t="str">
        <f t="shared" si="962"/>
        <v/>
      </c>
      <c r="Z121" s="218" t="str">
        <f t="shared" si="962"/>
        <v/>
      </c>
      <c r="AA121" s="218" t="str">
        <f t="shared" si="962"/>
        <v/>
      </c>
      <c r="AB121" s="218" t="str">
        <f t="shared" si="962"/>
        <v/>
      </c>
      <c r="AC121" s="218" t="str">
        <f t="shared" si="962"/>
        <v/>
      </c>
      <c r="AD121" s="218" t="str">
        <f t="shared" si="962"/>
        <v/>
      </c>
      <c r="AE121" s="218" t="str">
        <f t="shared" si="962"/>
        <v/>
      </c>
      <c r="AF121" s="218" t="str">
        <f t="shared" si="962"/>
        <v/>
      </c>
      <c r="AG121" s="218" t="str">
        <f t="shared" si="962"/>
        <v/>
      </c>
      <c r="AH121" s="218" t="str">
        <f t="shared" si="962"/>
        <v/>
      </c>
      <c r="AI121" s="218" t="str">
        <f t="shared" si="962"/>
        <v/>
      </c>
      <c r="AJ121" s="218" t="str">
        <f t="shared" si="962"/>
        <v/>
      </c>
      <c r="AK121" s="218" t="str">
        <f t="shared" si="962"/>
        <v/>
      </c>
      <c r="AL121" s="218" t="str">
        <f t="shared" si="962"/>
        <v/>
      </c>
      <c r="AM121" s="218" t="str">
        <f t="shared" si="962"/>
        <v/>
      </c>
      <c r="AN121" s="218" t="str">
        <f t="shared" si="962"/>
        <v/>
      </c>
      <c r="AO121" s="218" t="str">
        <f t="shared" si="962"/>
        <v/>
      </c>
      <c r="AP121" s="218" t="str">
        <f t="shared" si="962"/>
        <v/>
      </c>
      <c r="AQ121" s="218" t="str">
        <f t="shared" si="962"/>
        <v/>
      </c>
      <c r="AR121" s="218" t="str">
        <f t="shared" si="962"/>
        <v/>
      </c>
      <c r="AS121" s="218" t="str">
        <f t="shared" si="962"/>
        <v/>
      </c>
      <c r="AT121" s="218" t="str">
        <f t="shared" si="962"/>
        <v/>
      </c>
      <c r="AU121" s="218" t="str">
        <f t="shared" si="962"/>
        <v/>
      </c>
      <c r="AV121" s="218" t="str">
        <f t="shared" si="962"/>
        <v/>
      </c>
      <c r="AW121" s="218" t="str">
        <f t="shared" si="962"/>
        <v/>
      </c>
      <c r="AX121" s="218" t="str">
        <f t="shared" si="962"/>
        <v/>
      </c>
      <c r="AY121" s="218" t="str">
        <f t="shared" si="962"/>
        <v/>
      </c>
      <c r="AZ121" s="218" t="str">
        <f t="shared" si="962"/>
        <v/>
      </c>
      <c r="BA121" s="218" t="str">
        <f t="shared" si="962"/>
        <v/>
      </c>
      <c r="BB121" s="218" t="str">
        <f t="shared" si="962"/>
        <v/>
      </c>
      <c r="BC121" s="218" t="str">
        <f t="shared" si="962"/>
        <v/>
      </c>
      <c r="BD121" s="218" t="str">
        <f t="shared" si="962"/>
        <v/>
      </c>
      <c r="BE121" s="218" t="str">
        <f t="shared" si="962"/>
        <v/>
      </c>
      <c r="BF121" s="218" t="str">
        <f t="shared" si="962"/>
        <v/>
      </c>
      <c r="BG121" s="218" t="str">
        <f t="shared" si="962"/>
        <v/>
      </c>
      <c r="BH121" s="218" t="str">
        <f t="shared" si="962"/>
        <v/>
      </c>
      <c r="BI121" s="218" t="str">
        <f t="shared" si="962"/>
        <v/>
      </c>
      <c r="BJ121" s="218" t="str">
        <f t="shared" ref="BJ121:DU121" si="963">IF(SUM(BJ279,BJ436,BJ593,BJ750,BJ907)=0,"",SUM(BJ279,BJ436,BJ593,BJ750,BJ907))</f>
        <v/>
      </c>
      <c r="BK121" s="218" t="str">
        <f t="shared" si="963"/>
        <v/>
      </c>
      <c r="BL121" s="218" t="str">
        <f t="shared" si="963"/>
        <v/>
      </c>
      <c r="BM121" s="218" t="str">
        <f t="shared" si="963"/>
        <v/>
      </c>
      <c r="BN121" s="218" t="str">
        <f t="shared" si="963"/>
        <v/>
      </c>
      <c r="BO121" s="218" t="str">
        <f t="shared" si="963"/>
        <v/>
      </c>
      <c r="BP121" s="218" t="str">
        <f t="shared" si="963"/>
        <v/>
      </c>
      <c r="BQ121" s="218" t="str">
        <f t="shared" si="963"/>
        <v/>
      </c>
      <c r="BR121" s="218" t="str">
        <f t="shared" si="963"/>
        <v/>
      </c>
      <c r="BS121" s="218" t="str">
        <f t="shared" si="963"/>
        <v/>
      </c>
      <c r="BT121" s="218" t="str">
        <f t="shared" si="963"/>
        <v/>
      </c>
      <c r="BU121" s="218" t="str">
        <f t="shared" si="963"/>
        <v/>
      </c>
      <c r="BV121" s="218" t="str">
        <f t="shared" si="963"/>
        <v/>
      </c>
      <c r="BW121" s="218" t="str">
        <f t="shared" si="963"/>
        <v/>
      </c>
      <c r="BX121" s="218" t="str">
        <f t="shared" si="963"/>
        <v/>
      </c>
      <c r="BY121" s="218" t="str">
        <f t="shared" si="963"/>
        <v/>
      </c>
      <c r="BZ121" s="218" t="str">
        <f t="shared" si="963"/>
        <v/>
      </c>
      <c r="CA121" s="218" t="str">
        <f t="shared" si="963"/>
        <v/>
      </c>
      <c r="CB121" s="218" t="str">
        <f t="shared" si="963"/>
        <v/>
      </c>
      <c r="CC121" s="218" t="str">
        <f t="shared" si="963"/>
        <v/>
      </c>
      <c r="CD121" s="218" t="str">
        <f t="shared" si="963"/>
        <v/>
      </c>
      <c r="CE121" s="218" t="str">
        <f t="shared" si="963"/>
        <v/>
      </c>
      <c r="CF121" s="218" t="str">
        <f t="shared" si="963"/>
        <v/>
      </c>
      <c r="CG121" s="218" t="str">
        <f t="shared" si="963"/>
        <v/>
      </c>
      <c r="CH121" s="218" t="str">
        <f t="shared" si="963"/>
        <v/>
      </c>
      <c r="CI121" s="218" t="str">
        <f t="shared" si="963"/>
        <v/>
      </c>
      <c r="CJ121" s="218" t="str">
        <f t="shared" si="963"/>
        <v/>
      </c>
      <c r="CK121" s="218" t="str">
        <f t="shared" si="963"/>
        <v/>
      </c>
      <c r="CL121" s="218" t="str">
        <f t="shared" si="963"/>
        <v/>
      </c>
      <c r="CM121" s="218" t="str">
        <f t="shared" si="963"/>
        <v/>
      </c>
      <c r="CN121" s="218" t="str">
        <f t="shared" si="963"/>
        <v/>
      </c>
      <c r="CO121" s="218" t="str">
        <f t="shared" si="963"/>
        <v/>
      </c>
      <c r="CP121" s="218" t="str">
        <f t="shared" si="963"/>
        <v/>
      </c>
      <c r="CQ121" s="218" t="str">
        <f t="shared" si="963"/>
        <v/>
      </c>
      <c r="CR121" s="218" t="str">
        <f t="shared" si="963"/>
        <v/>
      </c>
      <c r="CS121" s="218" t="str">
        <f t="shared" si="963"/>
        <v/>
      </c>
      <c r="CT121" s="218" t="str">
        <f t="shared" si="963"/>
        <v/>
      </c>
      <c r="CU121" s="218" t="str">
        <f t="shared" si="963"/>
        <v/>
      </c>
      <c r="CV121" s="218" t="str">
        <f t="shared" si="963"/>
        <v/>
      </c>
      <c r="CW121" s="218" t="str">
        <f t="shared" si="963"/>
        <v/>
      </c>
      <c r="CX121" s="218" t="str">
        <f t="shared" si="963"/>
        <v/>
      </c>
      <c r="CY121" s="218" t="str">
        <f t="shared" si="963"/>
        <v/>
      </c>
      <c r="CZ121" s="218" t="str">
        <f t="shared" si="963"/>
        <v/>
      </c>
      <c r="DA121" s="218" t="str">
        <f t="shared" si="963"/>
        <v/>
      </c>
      <c r="DB121" s="218" t="str">
        <f t="shared" si="963"/>
        <v/>
      </c>
      <c r="DC121" s="218" t="str">
        <f t="shared" si="963"/>
        <v/>
      </c>
      <c r="DD121" s="218" t="str">
        <f t="shared" si="963"/>
        <v/>
      </c>
      <c r="DE121" s="218" t="str">
        <f t="shared" si="963"/>
        <v/>
      </c>
      <c r="DF121" s="218" t="str">
        <f t="shared" si="963"/>
        <v/>
      </c>
      <c r="DG121" s="218" t="str">
        <f t="shared" si="963"/>
        <v/>
      </c>
      <c r="DH121" s="218" t="str">
        <f t="shared" si="963"/>
        <v/>
      </c>
      <c r="DI121" s="218" t="str">
        <f t="shared" si="963"/>
        <v/>
      </c>
      <c r="DJ121" s="218" t="str">
        <f t="shared" si="963"/>
        <v/>
      </c>
      <c r="DK121" s="218" t="str">
        <f t="shared" si="963"/>
        <v/>
      </c>
      <c r="DL121" s="218" t="str">
        <f t="shared" si="963"/>
        <v/>
      </c>
      <c r="DM121" s="218" t="str">
        <f t="shared" si="963"/>
        <v/>
      </c>
      <c r="DN121" s="218" t="str">
        <f t="shared" si="963"/>
        <v/>
      </c>
      <c r="DO121" s="218" t="str">
        <f t="shared" si="963"/>
        <v/>
      </c>
      <c r="DP121" s="218" t="str">
        <f t="shared" si="963"/>
        <v/>
      </c>
      <c r="DQ121" s="218" t="str">
        <f t="shared" si="963"/>
        <v/>
      </c>
      <c r="DR121" s="218" t="str">
        <f t="shared" si="963"/>
        <v/>
      </c>
      <c r="DS121" s="218" t="str">
        <f t="shared" si="963"/>
        <v/>
      </c>
      <c r="DT121" s="218" t="str">
        <f t="shared" si="963"/>
        <v/>
      </c>
      <c r="DU121" s="218" t="str">
        <f t="shared" si="963"/>
        <v/>
      </c>
      <c r="DV121" s="218" t="str">
        <f t="shared" ref="DV121:EK121" si="964">IF(SUM(DV279,DV436,DV593,DV750,DV907)=0,"",SUM(DV279,DV436,DV593,DV750,DV907))</f>
        <v/>
      </c>
      <c r="DW121" s="218" t="str">
        <f t="shared" si="964"/>
        <v/>
      </c>
      <c r="DX121" s="218" t="str">
        <f t="shared" si="964"/>
        <v/>
      </c>
      <c r="DY121" s="218" t="str">
        <f t="shared" si="964"/>
        <v/>
      </c>
      <c r="DZ121" s="218" t="str">
        <f t="shared" si="964"/>
        <v/>
      </c>
      <c r="EA121" s="218" t="str">
        <f t="shared" si="964"/>
        <v/>
      </c>
      <c r="EB121" s="218" t="str">
        <f t="shared" si="964"/>
        <v/>
      </c>
      <c r="EC121" s="218" t="str">
        <f t="shared" si="964"/>
        <v/>
      </c>
      <c r="ED121" s="218" t="str">
        <f t="shared" si="964"/>
        <v/>
      </c>
      <c r="EE121" s="218" t="str">
        <f t="shared" si="964"/>
        <v/>
      </c>
      <c r="EF121" s="218" t="str">
        <f t="shared" si="964"/>
        <v/>
      </c>
      <c r="EG121" s="218" t="str">
        <f t="shared" si="964"/>
        <v/>
      </c>
      <c r="EH121" s="218" t="str">
        <f t="shared" si="964"/>
        <v/>
      </c>
      <c r="EI121" s="218" t="str">
        <f t="shared" si="964"/>
        <v/>
      </c>
      <c r="EJ121" s="218" t="str">
        <f t="shared" si="964"/>
        <v/>
      </c>
      <c r="EK121" s="218" t="str">
        <f t="shared" si="964"/>
        <v/>
      </c>
      <c r="EL121" s="218" t="str">
        <f t="shared" ref="EL121:FK121" si="965">IF(SUM(EL279,EL436,EL593,EL750,EL907)=0,"",SUM(EL279,EL436,EL593,EL750,EL907))</f>
        <v/>
      </c>
      <c r="EM121" s="218" t="str">
        <f t="shared" si="965"/>
        <v/>
      </c>
      <c r="EN121" s="218" t="str">
        <f t="shared" si="965"/>
        <v/>
      </c>
      <c r="EO121" s="218" t="str">
        <f t="shared" si="965"/>
        <v/>
      </c>
      <c r="EP121" s="218" t="str">
        <f t="shared" si="965"/>
        <v/>
      </c>
      <c r="EQ121" s="218" t="str">
        <f t="shared" si="965"/>
        <v/>
      </c>
      <c r="ER121" s="218" t="str">
        <f t="shared" si="965"/>
        <v/>
      </c>
      <c r="ES121" s="218" t="str">
        <f t="shared" si="965"/>
        <v/>
      </c>
      <c r="ET121" s="218" t="str">
        <f t="shared" si="965"/>
        <v/>
      </c>
      <c r="EU121" s="218" t="str">
        <f t="shared" si="965"/>
        <v/>
      </c>
      <c r="EV121" s="218" t="str">
        <f t="shared" si="965"/>
        <v/>
      </c>
      <c r="EW121" s="218" t="str">
        <f t="shared" si="965"/>
        <v/>
      </c>
      <c r="EX121" s="218" t="str">
        <f t="shared" si="965"/>
        <v/>
      </c>
      <c r="EY121" s="218" t="str">
        <f t="shared" si="965"/>
        <v/>
      </c>
      <c r="EZ121" s="218" t="str">
        <f t="shared" si="965"/>
        <v/>
      </c>
      <c r="FA121" s="218" t="str">
        <f t="shared" si="965"/>
        <v/>
      </c>
      <c r="FB121" s="218" t="str">
        <f t="shared" si="965"/>
        <v/>
      </c>
      <c r="FC121" s="218" t="str">
        <f t="shared" si="965"/>
        <v/>
      </c>
      <c r="FD121" s="218" t="str">
        <f t="shared" si="965"/>
        <v/>
      </c>
      <c r="FE121" s="218" t="str">
        <f t="shared" si="965"/>
        <v/>
      </c>
      <c r="FF121" s="218" t="str">
        <f t="shared" si="965"/>
        <v/>
      </c>
      <c r="FG121" s="218" t="str">
        <f t="shared" si="965"/>
        <v/>
      </c>
      <c r="FH121" s="218" t="str">
        <f t="shared" si="965"/>
        <v/>
      </c>
      <c r="FI121" s="218" t="str">
        <f t="shared" si="965"/>
        <v/>
      </c>
      <c r="FJ121" s="218" t="str">
        <f t="shared" si="965"/>
        <v/>
      </c>
      <c r="FK121" s="218" t="str">
        <f t="shared" si="965"/>
        <v/>
      </c>
      <c r="FL121" s="218" t="str">
        <f t="shared" ref="FL121:HN121" si="966">IF(SUM(FL279,FL436,FL593,FL750,FL907)=0,"",SUM(FL279,FL436,FL593,FL750,FL907))</f>
        <v/>
      </c>
      <c r="FM121" s="218" t="str">
        <f t="shared" si="966"/>
        <v/>
      </c>
      <c r="FN121" s="218" t="str">
        <f t="shared" si="966"/>
        <v/>
      </c>
      <c r="FO121" s="218" t="str">
        <f t="shared" si="966"/>
        <v/>
      </c>
      <c r="FP121" s="218" t="str">
        <f t="shared" si="966"/>
        <v/>
      </c>
      <c r="FQ121" s="218" t="str">
        <f t="shared" si="966"/>
        <v/>
      </c>
      <c r="FR121" s="218" t="str">
        <f t="shared" si="966"/>
        <v/>
      </c>
      <c r="FS121" s="218" t="str">
        <f t="shared" si="966"/>
        <v/>
      </c>
      <c r="FT121" s="218" t="str">
        <f t="shared" si="966"/>
        <v/>
      </c>
      <c r="FU121" s="218" t="str">
        <f t="shared" si="966"/>
        <v/>
      </c>
      <c r="FV121" s="218" t="str">
        <f t="shared" si="966"/>
        <v/>
      </c>
      <c r="FW121" s="218" t="str">
        <f t="shared" si="966"/>
        <v/>
      </c>
      <c r="FX121" s="218" t="str">
        <f t="shared" si="966"/>
        <v/>
      </c>
      <c r="FY121" s="218" t="str">
        <f t="shared" si="966"/>
        <v/>
      </c>
      <c r="FZ121" s="218" t="str">
        <f t="shared" si="966"/>
        <v/>
      </c>
      <c r="GA121" s="218" t="str">
        <f t="shared" si="966"/>
        <v/>
      </c>
      <c r="GB121" s="218" t="str">
        <f t="shared" si="966"/>
        <v/>
      </c>
      <c r="GC121" s="218" t="str">
        <f t="shared" si="966"/>
        <v/>
      </c>
      <c r="GD121" s="218" t="str">
        <f t="shared" si="966"/>
        <v/>
      </c>
      <c r="GE121" s="218" t="str">
        <f t="shared" si="966"/>
        <v/>
      </c>
      <c r="GF121" s="218" t="str">
        <f t="shared" si="966"/>
        <v/>
      </c>
      <c r="GG121" s="218" t="str">
        <f t="shared" si="966"/>
        <v/>
      </c>
      <c r="GH121" s="218" t="str">
        <f t="shared" si="966"/>
        <v/>
      </c>
      <c r="GI121" s="218" t="str">
        <f t="shared" si="966"/>
        <v/>
      </c>
      <c r="GJ121" s="218" t="str">
        <f t="shared" si="966"/>
        <v/>
      </c>
      <c r="GK121" s="218" t="str">
        <f t="shared" si="966"/>
        <v/>
      </c>
      <c r="GL121" s="218" t="str">
        <f t="shared" si="966"/>
        <v/>
      </c>
      <c r="GM121" s="218" t="str">
        <f t="shared" si="966"/>
        <v/>
      </c>
      <c r="GN121" s="218" t="str">
        <f t="shared" si="966"/>
        <v/>
      </c>
      <c r="GO121" s="218" t="str">
        <f t="shared" si="966"/>
        <v/>
      </c>
      <c r="GP121" s="218" t="str">
        <f t="shared" si="966"/>
        <v/>
      </c>
      <c r="GQ121" s="218" t="str">
        <f t="shared" si="966"/>
        <v/>
      </c>
      <c r="GR121" s="218" t="str">
        <f t="shared" si="966"/>
        <v/>
      </c>
      <c r="GS121" s="218" t="str">
        <f t="shared" si="966"/>
        <v/>
      </c>
      <c r="GT121" s="218" t="str">
        <f t="shared" si="966"/>
        <v/>
      </c>
      <c r="GU121" s="218" t="str">
        <f t="shared" si="966"/>
        <v/>
      </c>
      <c r="GV121" s="218" t="str">
        <f t="shared" si="966"/>
        <v/>
      </c>
      <c r="GW121" s="218" t="str">
        <f t="shared" si="966"/>
        <v/>
      </c>
      <c r="GX121" s="218" t="str">
        <f t="shared" si="966"/>
        <v/>
      </c>
      <c r="GY121" s="218" t="str">
        <f t="shared" si="966"/>
        <v/>
      </c>
      <c r="GZ121" s="218" t="str">
        <f t="shared" si="966"/>
        <v/>
      </c>
      <c r="HA121" s="218" t="str">
        <f t="shared" si="966"/>
        <v/>
      </c>
      <c r="HB121" s="218" t="str">
        <f t="shared" si="966"/>
        <v/>
      </c>
      <c r="HC121" s="218" t="str">
        <f t="shared" si="966"/>
        <v/>
      </c>
      <c r="HD121" s="218" t="str">
        <f t="shared" si="966"/>
        <v/>
      </c>
      <c r="HE121" s="218" t="str">
        <f t="shared" si="966"/>
        <v/>
      </c>
      <c r="HF121" s="218" t="str">
        <f t="shared" si="966"/>
        <v/>
      </c>
      <c r="HG121" s="218" t="str">
        <f t="shared" si="966"/>
        <v/>
      </c>
      <c r="HH121" s="218" t="str">
        <f t="shared" si="966"/>
        <v/>
      </c>
      <c r="HI121" s="218" t="str">
        <f t="shared" si="966"/>
        <v/>
      </c>
      <c r="HJ121" s="218" t="str">
        <f t="shared" si="966"/>
        <v/>
      </c>
      <c r="HK121" s="218" t="str">
        <f t="shared" si="966"/>
        <v/>
      </c>
      <c r="HL121" s="218" t="str">
        <f t="shared" si="966"/>
        <v/>
      </c>
      <c r="HM121" s="218" t="str">
        <f t="shared" si="966"/>
        <v/>
      </c>
      <c r="HN121" s="218" t="str">
        <f t="shared" si="966"/>
        <v/>
      </c>
      <c r="HO121" s="218" t="str">
        <f t="shared" ref="HO121:HQ121" si="967">IF(SUM(HO279,HO436,HO593,HO750,HO907)=0,"",SUM(HO279,HO436,HO593,HO750,HO907))</f>
        <v/>
      </c>
      <c r="HP121" s="218" t="str">
        <f t="shared" si="967"/>
        <v/>
      </c>
      <c r="HQ121" s="218" t="str">
        <f t="shared" si="967"/>
        <v/>
      </c>
    </row>
    <row r="122" spans="1:225" s="73" customFormat="1" ht="18" hidden="1" customHeight="1" x14ac:dyDescent="0.25">
      <c r="A122" s="223" t="str">
        <f t="shared" ref="A122:B122" si="968">IF(A280="","",A280)</f>
        <v/>
      </c>
      <c r="B122" s="173" t="str">
        <f t="shared" si="968"/>
        <v/>
      </c>
      <c r="C122" s="218">
        <f t="shared" si="837"/>
        <v>0</v>
      </c>
      <c r="D122" s="218">
        <f t="shared" si="552"/>
        <v>0</v>
      </c>
      <c r="E122" s="219">
        <f t="shared" ref="E122:F122" si="969">IFERROR(AVERAGE(E280,E437,E594,E751,E908),"")</f>
        <v>0</v>
      </c>
      <c r="F122" s="219">
        <f t="shared" si="969"/>
        <v>0</v>
      </c>
      <c r="G122" s="176" t="str">
        <f t="shared" si="839"/>
        <v/>
      </c>
      <c r="H122" s="176" t="str">
        <f t="shared" si="839"/>
        <v/>
      </c>
      <c r="I122" s="226" t="str">
        <f t="shared" si="839"/>
        <v/>
      </c>
      <c r="J122" s="226" t="str">
        <f t="shared" si="839"/>
        <v/>
      </c>
      <c r="K122" s="227" t="str">
        <f t="shared" si="840"/>
        <v/>
      </c>
      <c r="L122" s="227">
        <f t="shared" si="840"/>
        <v>1</v>
      </c>
      <c r="M122" s="226" t="str">
        <f t="shared" si="841"/>
        <v/>
      </c>
      <c r="N122" s="226" t="str">
        <f t="shared" si="841"/>
        <v/>
      </c>
      <c r="O122" s="491"/>
      <c r="P122" s="218" t="str">
        <f t="shared" ref="P122:BI122" si="970">IF(SUM(P280,P437,P594,P751,P908)=0,"",SUM(P280,P437,P594,P751,P908))</f>
        <v/>
      </c>
      <c r="Q122" s="218" t="str">
        <f t="shared" si="970"/>
        <v/>
      </c>
      <c r="R122" s="218" t="str">
        <f t="shared" si="970"/>
        <v/>
      </c>
      <c r="S122" s="218" t="str">
        <f t="shared" si="970"/>
        <v/>
      </c>
      <c r="T122" s="218" t="str">
        <f t="shared" si="970"/>
        <v/>
      </c>
      <c r="U122" s="218" t="str">
        <f t="shared" si="970"/>
        <v/>
      </c>
      <c r="V122" s="218" t="str">
        <f t="shared" si="970"/>
        <v/>
      </c>
      <c r="W122" s="218" t="str">
        <f t="shared" si="970"/>
        <v/>
      </c>
      <c r="X122" s="218" t="str">
        <f t="shared" si="970"/>
        <v/>
      </c>
      <c r="Y122" s="218" t="str">
        <f t="shared" si="970"/>
        <v/>
      </c>
      <c r="Z122" s="218" t="str">
        <f t="shared" si="970"/>
        <v/>
      </c>
      <c r="AA122" s="218" t="str">
        <f t="shared" si="970"/>
        <v/>
      </c>
      <c r="AB122" s="218" t="str">
        <f t="shared" si="970"/>
        <v/>
      </c>
      <c r="AC122" s="218" t="str">
        <f t="shared" si="970"/>
        <v/>
      </c>
      <c r="AD122" s="218" t="str">
        <f t="shared" si="970"/>
        <v/>
      </c>
      <c r="AE122" s="218" t="str">
        <f t="shared" si="970"/>
        <v/>
      </c>
      <c r="AF122" s="218" t="str">
        <f t="shared" si="970"/>
        <v/>
      </c>
      <c r="AG122" s="218" t="str">
        <f t="shared" si="970"/>
        <v/>
      </c>
      <c r="AH122" s="218" t="str">
        <f t="shared" si="970"/>
        <v/>
      </c>
      <c r="AI122" s="218" t="str">
        <f t="shared" si="970"/>
        <v/>
      </c>
      <c r="AJ122" s="218" t="str">
        <f t="shared" si="970"/>
        <v/>
      </c>
      <c r="AK122" s="218" t="str">
        <f t="shared" si="970"/>
        <v/>
      </c>
      <c r="AL122" s="218" t="str">
        <f t="shared" si="970"/>
        <v/>
      </c>
      <c r="AM122" s="218" t="str">
        <f t="shared" si="970"/>
        <v/>
      </c>
      <c r="AN122" s="218" t="str">
        <f t="shared" si="970"/>
        <v/>
      </c>
      <c r="AO122" s="218" t="str">
        <f t="shared" si="970"/>
        <v/>
      </c>
      <c r="AP122" s="218" t="str">
        <f t="shared" si="970"/>
        <v/>
      </c>
      <c r="AQ122" s="218" t="str">
        <f t="shared" si="970"/>
        <v/>
      </c>
      <c r="AR122" s="218" t="str">
        <f t="shared" si="970"/>
        <v/>
      </c>
      <c r="AS122" s="218" t="str">
        <f t="shared" si="970"/>
        <v/>
      </c>
      <c r="AT122" s="218" t="str">
        <f t="shared" si="970"/>
        <v/>
      </c>
      <c r="AU122" s="218" t="str">
        <f t="shared" si="970"/>
        <v/>
      </c>
      <c r="AV122" s="218" t="str">
        <f t="shared" si="970"/>
        <v/>
      </c>
      <c r="AW122" s="218" t="str">
        <f t="shared" si="970"/>
        <v/>
      </c>
      <c r="AX122" s="218" t="str">
        <f t="shared" si="970"/>
        <v/>
      </c>
      <c r="AY122" s="218" t="str">
        <f t="shared" si="970"/>
        <v/>
      </c>
      <c r="AZ122" s="218" t="str">
        <f t="shared" si="970"/>
        <v/>
      </c>
      <c r="BA122" s="218" t="str">
        <f t="shared" si="970"/>
        <v/>
      </c>
      <c r="BB122" s="218" t="str">
        <f t="shared" si="970"/>
        <v/>
      </c>
      <c r="BC122" s="218" t="str">
        <f t="shared" si="970"/>
        <v/>
      </c>
      <c r="BD122" s="218" t="str">
        <f t="shared" si="970"/>
        <v/>
      </c>
      <c r="BE122" s="218" t="str">
        <f t="shared" si="970"/>
        <v/>
      </c>
      <c r="BF122" s="218" t="str">
        <f t="shared" si="970"/>
        <v/>
      </c>
      <c r="BG122" s="218" t="str">
        <f t="shared" si="970"/>
        <v/>
      </c>
      <c r="BH122" s="218" t="str">
        <f t="shared" si="970"/>
        <v/>
      </c>
      <c r="BI122" s="218" t="str">
        <f t="shared" si="970"/>
        <v/>
      </c>
      <c r="BJ122" s="218" t="str">
        <f t="shared" ref="BJ122:DU122" si="971">IF(SUM(BJ280,BJ437,BJ594,BJ751,BJ908)=0,"",SUM(BJ280,BJ437,BJ594,BJ751,BJ908))</f>
        <v/>
      </c>
      <c r="BK122" s="218" t="str">
        <f t="shared" si="971"/>
        <v/>
      </c>
      <c r="BL122" s="218" t="str">
        <f t="shared" si="971"/>
        <v/>
      </c>
      <c r="BM122" s="218" t="str">
        <f t="shared" si="971"/>
        <v/>
      </c>
      <c r="BN122" s="218" t="str">
        <f t="shared" si="971"/>
        <v/>
      </c>
      <c r="BO122" s="218" t="str">
        <f t="shared" si="971"/>
        <v/>
      </c>
      <c r="BP122" s="218" t="str">
        <f t="shared" si="971"/>
        <v/>
      </c>
      <c r="BQ122" s="218" t="str">
        <f t="shared" si="971"/>
        <v/>
      </c>
      <c r="BR122" s="218" t="str">
        <f t="shared" si="971"/>
        <v/>
      </c>
      <c r="BS122" s="218" t="str">
        <f t="shared" si="971"/>
        <v/>
      </c>
      <c r="BT122" s="218" t="str">
        <f t="shared" si="971"/>
        <v/>
      </c>
      <c r="BU122" s="218" t="str">
        <f t="shared" si="971"/>
        <v/>
      </c>
      <c r="BV122" s="218" t="str">
        <f t="shared" si="971"/>
        <v/>
      </c>
      <c r="BW122" s="218" t="str">
        <f t="shared" si="971"/>
        <v/>
      </c>
      <c r="BX122" s="218" t="str">
        <f t="shared" si="971"/>
        <v/>
      </c>
      <c r="BY122" s="218" t="str">
        <f t="shared" si="971"/>
        <v/>
      </c>
      <c r="BZ122" s="218" t="str">
        <f t="shared" si="971"/>
        <v/>
      </c>
      <c r="CA122" s="218" t="str">
        <f t="shared" si="971"/>
        <v/>
      </c>
      <c r="CB122" s="218" t="str">
        <f t="shared" si="971"/>
        <v/>
      </c>
      <c r="CC122" s="218" t="str">
        <f t="shared" si="971"/>
        <v/>
      </c>
      <c r="CD122" s="218" t="str">
        <f t="shared" si="971"/>
        <v/>
      </c>
      <c r="CE122" s="218" t="str">
        <f t="shared" si="971"/>
        <v/>
      </c>
      <c r="CF122" s="218" t="str">
        <f t="shared" si="971"/>
        <v/>
      </c>
      <c r="CG122" s="218" t="str">
        <f t="shared" si="971"/>
        <v/>
      </c>
      <c r="CH122" s="218" t="str">
        <f t="shared" si="971"/>
        <v/>
      </c>
      <c r="CI122" s="218" t="str">
        <f t="shared" si="971"/>
        <v/>
      </c>
      <c r="CJ122" s="218" t="str">
        <f t="shared" si="971"/>
        <v/>
      </c>
      <c r="CK122" s="218" t="str">
        <f t="shared" si="971"/>
        <v/>
      </c>
      <c r="CL122" s="218" t="str">
        <f t="shared" si="971"/>
        <v/>
      </c>
      <c r="CM122" s="218" t="str">
        <f t="shared" si="971"/>
        <v/>
      </c>
      <c r="CN122" s="218" t="str">
        <f t="shared" si="971"/>
        <v/>
      </c>
      <c r="CO122" s="218" t="str">
        <f t="shared" si="971"/>
        <v/>
      </c>
      <c r="CP122" s="218" t="str">
        <f t="shared" si="971"/>
        <v/>
      </c>
      <c r="CQ122" s="218" t="str">
        <f t="shared" si="971"/>
        <v/>
      </c>
      <c r="CR122" s="218" t="str">
        <f t="shared" si="971"/>
        <v/>
      </c>
      <c r="CS122" s="218" t="str">
        <f t="shared" si="971"/>
        <v/>
      </c>
      <c r="CT122" s="218" t="str">
        <f t="shared" si="971"/>
        <v/>
      </c>
      <c r="CU122" s="218" t="str">
        <f t="shared" si="971"/>
        <v/>
      </c>
      <c r="CV122" s="218" t="str">
        <f t="shared" si="971"/>
        <v/>
      </c>
      <c r="CW122" s="218" t="str">
        <f t="shared" si="971"/>
        <v/>
      </c>
      <c r="CX122" s="218" t="str">
        <f t="shared" si="971"/>
        <v/>
      </c>
      <c r="CY122" s="218" t="str">
        <f t="shared" si="971"/>
        <v/>
      </c>
      <c r="CZ122" s="218" t="str">
        <f t="shared" si="971"/>
        <v/>
      </c>
      <c r="DA122" s="218" t="str">
        <f t="shared" si="971"/>
        <v/>
      </c>
      <c r="DB122" s="218" t="str">
        <f t="shared" si="971"/>
        <v/>
      </c>
      <c r="DC122" s="218" t="str">
        <f t="shared" si="971"/>
        <v/>
      </c>
      <c r="DD122" s="218" t="str">
        <f t="shared" si="971"/>
        <v/>
      </c>
      <c r="DE122" s="218" t="str">
        <f t="shared" si="971"/>
        <v/>
      </c>
      <c r="DF122" s="218" t="str">
        <f t="shared" si="971"/>
        <v/>
      </c>
      <c r="DG122" s="218" t="str">
        <f t="shared" si="971"/>
        <v/>
      </c>
      <c r="DH122" s="218" t="str">
        <f t="shared" si="971"/>
        <v/>
      </c>
      <c r="DI122" s="218" t="str">
        <f t="shared" si="971"/>
        <v/>
      </c>
      <c r="DJ122" s="218" t="str">
        <f t="shared" si="971"/>
        <v/>
      </c>
      <c r="DK122" s="218" t="str">
        <f t="shared" si="971"/>
        <v/>
      </c>
      <c r="DL122" s="218" t="str">
        <f t="shared" si="971"/>
        <v/>
      </c>
      <c r="DM122" s="218" t="str">
        <f t="shared" si="971"/>
        <v/>
      </c>
      <c r="DN122" s="218" t="str">
        <f t="shared" si="971"/>
        <v/>
      </c>
      <c r="DO122" s="218" t="str">
        <f t="shared" si="971"/>
        <v/>
      </c>
      <c r="DP122" s="218" t="str">
        <f t="shared" si="971"/>
        <v/>
      </c>
      <c r="DQ122" s="218" t="str">
        <f t="shared" si="971"/>
        <v/>
      </c>
      <c r="DR122" s="218" t="str">
        <f t="shared" si="971"/>
        <v/>
      </c>
      <c r="DS122" s="218" t="str">
        <f t="shared" si="971"/>
        <v/>
      </c>
      <c r="DT122" s="218" t="str">
        <f t="shared" si="971"/>
        <v/>
      </c>
      <c r="DU122" s="218" t="str">
        <f t="shared" si="971"/>
        <v/>
      </c>
      <c r="DV122" s="218" t="str">
        <f t="shared" ref="DV122:EK122" si="972">IF(SUM(DV280,DV437,DV594,DV751,DV908)=0,"",SUM(DV280,DV437,DV594,DV751,DV908))</f>
        <v/>
      </c>
      <c r="DW122" s="218" t="str">
        <f t="shared" si="972"/>
        <v/>
      </c>
      <c r="DX122" s="218" t="str">
        <f t="shared" si="972"/>
        <v/>
      </c>
      <c r="DY122" s="218" t="str">
        <f t="shared" si="972"/>
        <v/>
      </c>
      <c r="DZ122" s="218" t="str">
        <f t="shared" si="972"/>
        <v/>
      </c>
      <c r="EA122" s="218" t="str">
        <f t="shared" si="972"/>
        <v/>
      </c>
      <c r="EB122" s="218" t="str">
        <f t="shared" si="972"/>
        <v/>
      </c>
      <c r="EC122" s="218" t="str">
        <f t="shared" si="972"/>
        <v/>
      </c>
      <c r="ED122" s="218" t="str">
        <f t="shared" si="972"/>
        <v/>
      </c>
      <c r="EE122" s="218" t="str">
        <f t="shared" si="972"/>
        <v/>
      </c>
      <c r="EF122" s="218" t="str">
        <f t="shared" si="972"/>
        <v/>
      </c>
      <c r="EG122" s="218" t="str">
        <f t="shared" si="972"/>
        <v/>
      </c>
      <c r="EH122" s="218" t="str">
        <f t="shared" si="972"/>
        <v/>
      </c>
      <c r="EI122" s="218" t="str">
        <f t="shared" si="972"/>
        <v/>
      </c>
      <c r="EJ122" s="218" t="str">
        <f t="shared" si="972"/>
        <v/>
      </c>
      <c r="EK122" s="218" t="str">
        <f t="shared" si="972"/>
        <v/>
      </c>
      <c r="EL122" s="218" t="str">
        <f t="shared" ref="EL122:FK122" si="973">IF(SUM(EL280,EL437,EL594,EL751,EL908)=0,"",SUM(EL280,EL437,EL594,EL751,EL908))</f>
        <v/>
      </c>
      <c r="EM122" s="218" t="str">
        <f t="shared" si="973"/>
        <v/>
      </c>
      <c r="EN122" s="218" t="str">
        <f t="shared" si="973"/>
        <v/>
      </c>
      <c r="EO122" s="218" t="str">
        <f t="shared" si="973"/>
        <v/>
      </c>
      <c r="EP122" s="218" t="str">
        <f t="shared" si="973"/>
        <v/>
      </c>
      <c r="EQ122" s="218" t="str">
        <f t="shared" si="973"/>
        <v/>
      </c>
      <c r="ER122" s="218" t="str">
        <f t="shared" si="973"/>
        <v/>
      </c>
      <c r="ES122" s="218" t="str">
        <f t="shared" si="973"/>
        <v/>
      </c>
      <c r="ET122" s="218" t="str">
        <f t="shared" si="973"/>
        <v/>
      </c>
      <c r="EU122" s="218" t="str">
        <f t="shared" si="973"/>
        <v/>
      </c>
      <c r="EV122" s="218" t="str">
        <f t="shared" si="973"/>
        <v/>
      </c>
      <c r="EW122" s="218" t="str">
        <f t="shared" si="973"/>
        <v/>
      </c>
      <c r="EX122" s="218" t="str">
        <f t="shared" si="973"/>
        <v/>
      </c>
      <c r="EY122" s="218" t="str">
        <f t="shared" si="973"/>
        <v/>
      </c>
      <c r="EZ122" s="218" t="str">
        <f t="shared" si="973"/>
        <v/>
      </c>
      <c r="FA122" s="218" t="str">
        <f t="shared" si="973"/>
        <v/>
      </c>
      <c r="FB122" s="218" t="str">
        <f t="shared" si="973"/>
        <v/>
      </c>
      <c r="FC122" s="218" t="str">
        <f t="shared" si="973"/>
        <v/>
      </c>
      <c r="FD122" s="218" t="str">
        <f t="shared" si="973"/>
        <v/>
      </c>
      <c r="FE122" s="218" t="str">
        <f t="shared" si="973"/>
        <v/>
      </c>
      <c r="FF122" s="218" t="str">
        <f t="shared" si="973"/>
        <v/>
      </c>
      <c r="FG122" s="218" t="str">
        <f t="shared" si="973"/>
        <v/>
      </c>
      <c r="FH122" s="218" t="str">
        <f t="shared" si="973"/>
        <v/>
      </c>
      <c r="FI122" s="218" t="str">
        <f t="shared" si="973"/>
        <v/>
      </c>
      <c r="FJ122" s="218" t="str">
        <f t="shared" si="973"/>
        <v/>
      </c>
      <c r="FK122" s="218" t="str">
        <f t="shared" si="973"/>
        <v/>
      </c>
      <c r="FL122" s="218" t="str">
        <f t="shared" ref="FL122:HN122" si="974">IF(SUM(FL280,FL437,FL594,FL751,FL908)=0,"",SUM(FL280,FL437,FL594,FL751,FL908))</f>
        <v/>
      </c>
      <c r="FM122" s="218" t="str">
        <f t="shared" si="974"/>
        <v/>
      </c>
      <c r="FN122" s="218" t="str">
        <f t="shared" si="974"/>
        <v/>
      </c>
      <c r="FO122" s="218" t="str">
        <f t="shared" si="974"/>
        <v/>
      </c>
      <c r="FP122" s="218" t="str">
        <f t="shared" si="974"/>
        <v/>
      </c>
      <c r="FQ122" s="218" t="str">
        <f t="shared" si="974"/>
        <v/>
      </c>
      <c r="FR122" s="218" t="str">
        <f t="shared" si="974"/>
        <v/>
      </c>
      <c r="FS122" s="218" t="str">
        <f t="shared" si="974"/>
        <v/>
      </c>
      <c r="FT122" s="218" t="str">
        <f t="shared" si="974"/>
        <v/>
      </c>
      <c r="FU122" s="218" t="str">
        <f t="shared" si="974"/>
        <v/>
      </c>
      <c r="FV122" s="218" t="str">
        <f t="shared" si="974"/>
        <v/>
      </c>
      <c r="FW122" s="218" t="str">
        <f t="shared" si="974"/>
        <v/>
      </c>
      <c r="FX122" s="218" t="str">
        <f t="shared" si="974"/>
        <v/>
      </c>
      <c r="FY122" s="218" t="str">
        <f t="shared" si="974"/>
        <v/>
      </c>
      <c r="FZ122" s="218" t="str">
        <f t="shared" si="974"/>
        <v/>
      </c>
      <c r="GA122" s="218" t="str">
        <f t="shared" si="974"/>
        <v/>
      </c>
      <c r="GB122" s="218" t="str">
        <f t="shared" si="974"/>
        <v/>
      </c>
      <c r="GC122" s="218" t="str">
        <f t="shared" si="974"/>
        <v/>
      </c>
      <c r="GD122" s="218" t="str">
        <f t="shared" si="974"/>
        <v/>
      </c>
      <c r="GE122" s="218" t="str">
        <f t="shared" si="974"/>
        <v/>
      </c>
      <c r="GF122" s="218" t="str">
        <f t="shared" si="974"/>
        <v/>
      </c>
      <c r="GG122" s="218" t="str">
        <f t="shared" si="974"/>
        <v/>
      </c>
      <c r="GH122" s="218" t="str">
        <f t="shared" si="974"/>
        <v/>
      </c>
      <c r="GI122" s="218" t="str">
        <f t="shared" si="974"/>
        <v/>
      </c>
      <c r="GJ122" s="218" t="str">
        <f t="shared" si="974"/>
        <v/>
      </c>
      <c r="GK122" s="218" t="str">
        <f t="shared" si="974"/>
        <v/>
      </c>
      <c r="GL122" s="218" t="str">
        <f t="shared" si="974"/>
        <v/>
      </c>
      <c r="GM122" s="218" t="str">
        <f t="shared" si="974"/>
        <v/>
      </c>
      <c r="GN122" s="218" t="str">
        <f t="shared" si="974"/>
        <v/>
      </c>
      <c r="GO122" s="218" t="str">
        <f t="shared" si="974"/>
        <v/>
      </c>
      <c r="GP122" s="218" t="str">
        <f t="shared" si="974"/>
        <v/>
      </c>
      <c r="GQ122" s="218" t="str">
        <f t="shared" si="974"/>
        <v/>
      </c>
      <c r="GR122" s="218" t="str">
        <f t="shared" si="974"/>
        <v/>
      </c>
      <c r="GS122" s="218" t="str">
        <f t="shared" si="974"/>
        <v/>
      </c>
      <c r="GT122" s="218" t="str">
        <f t="shared" si="974"/>
        <v/>
      </c>
      <c r="GU122" s="218" t="str">
        <f t="shared" si="974"/>
        <v/>
      </c>
      <c r="GV122" s="218" t="str">
        <f t="shared" si="974"/>
        <v/>
      </c>
      <c r="GW122" s="218" t="str">
        <f t="shared" si="974"/>
        <v/>
      </c>
      <c r="GX122" s="218" t="str">
        <f t="shared" si="974"/>
        <v/>
      </c>
      <c r="GY122" s="218" t="str">
        <f t="shared" si="974"/>
        <v/>
      </c>
      <c r="GZ122" s="218" t="str">
        <f t="shared" si="974"/>
        <v/>
      </c>
      <c r="HA122" s="218" t="str">
        <f t="shared" si="974"/>
        <v/>
      </c>
      <c r="HB122" s="218" t="str">
        <f t="shared" si="974"/>
        <v/>
      </c>
      <c r="HC122" s="218" t="str">
        <f t="shared" si="974"/>
        <v/>
      </c>
      <c r="HD122" s="218" t="str">
        <f t="shared" si="974"/>
        <v/>
      </c>
      <c r="HE122" s="218" t="str">
        <f t="shared" si="974"/>
        <v/>
      </c>
      <c r="HF122" s="218" t="str">
        <f t="shared" si="974"/>
        <v/>
      </c>
      <c r="HG122" s="218" t="str">
        <f t="shared" si="974"/>
        <v/>
      </c>
      <c r="HH122" s="218" t="str">
        <f t="shared" si="974"/>
        <v/>
      </c>
      <c r="HI122" s="218" t="str">
        <f t="shared" si="974"/>
        <v/>
      </c>
      <c r="HJ122" s="218" t="str">
        <f t="shared" si="974"/>
        <v/>
      </c>
      <c r="HK122" s="218" t="str">
        <f t="shared" si="974"/>
        <v/>
      </c>
      <c r="HL122" s="218" t="str">
        <f t="shared" si="974"/>
        <v/>
      </c>
      <c r="HM122" s="218" t="str">
        <f t="shared" si="974"/>
        <v/>
      </c>
      <c r="HN122" s="218" t="str">
        <f t="shared" si="974"/>
        <v/>
      </c>
      <c r="HO122" s="218" t="str">
        <f t="shared" ref="HO122:HQ122" si="975">IF(SUM(HO280,HO437,HO594,HO751,HO908)=0,"",SUM(HO280,HO437,HO594,HO751,HO908))</f>
        <v/>
      </c>
      <c r="HP122" s="218" t="str">
        <f t="shared" si="975"/>
        <v/>
      </c>
      <c r="HQ122" s="218" t="str">
        <f t="shared" si="975"/>
        <v/>
      </c>
    </row>
    <row r="123" spans="1:225" s="73" customFormat="1" ht="18" hidden="1" customHeight="1" x14ac:dyDescent="0.25">
      <c r="A123" s="223" t="str">
        <f t="shared" ref="A123:B123" si="976">IF(A281="","",A281)</f>
        <v/>
      </c>
      <c r="B123" s="173" t="str">
        <f t="shared" si="976"/>
        <v/>
      </c>
      <c r="C123" s="218">
        <f t="shared" si="837"/>
        <v>0</v>
      </c>
      <c r="D123" s="218">
        <f t="shared" si="552"/>
        <v>0</v>
      </c>
      <c r="E123" s="219">
        <f t="shared" ref="E123:F123" si="977">IFERROR(AVERAGE(E281,E438,E595,E752,E909),"")</f>
        <v>0</v>
      </c>
      <c r="F123" s="219">
        <f t="shared" si="977"/>
        <v>0</v>
      </c>
      <c r="G123" s="176" t="str">
        <f t="shared" si="839"/>
        <v/>
      </c>
      <c r="H123" s="176" t="str">
        <f t="shared" si="839"/>
        <v/>
      </c>
      <c r="I123" s="226" t="str">
        <f t="shared" si="839"/>
        <v/>
      </c>
      <c r="J123" s="226" t="str">
        <f t="shared" si="839"/>
        <v/>
      </c>
      <c r="K123" s="227" t="str">
        <f t="shared" si="840"/>
        <v/>
      </c>
      <c r="L123" s="227">
        <f t="shared" si="840"/>
        <v>1</v>
      </c>
      <c r="M123" s="226" t="str">
        <f t="shared" si="841"/>
        <v/>
      </c>
      <c r="N123" s="226" t="str">
        <f t="shared" si="841"/>
        <v/>
      </c>
      <c r="O123" s="491"/>
      <c r="P123" s="218" t="str">
        <f t="shared" ref="P123:BI123" si="978">IF(SUM(P281,P438,P595,P752,P909)=0,"",SUM(P281,P438,P595,P752,P909))</f>
        <v/>
      </c>
      <c r="Q123" s="218" t="str">
        <f t="shared" si="978"/>
        <v/>
      </c>
      <c r="R123" s="218" t="str">
        <f t="shared" si="978"/>
        <v/>
      </c>
      <c r="S123" s="218" t="str">
        <f t="shared" si="978"/>
        <v/>
      </c>
      <c r="T123" s="218" t="str">
        <f t="shared" si="978"/>
        <v/>
      </c>
      <c r="U123" s="218" t="str">
        <f t="shared" si="978"/>
        <v/>
      </c>
      <c r="V123" s="218" t="str">
        <f t="shared" si="978"/>
        <v/>
      </c>
      <c r="W123" s="218" t="str">
        <f t="shared" si="978"/>
        <v/>
      </c>
      <c r="X123" s="218" t="str">
        <f t="shared" si="978"/>
        <v/>
      </c>
      <c r="Y123" s="218" t="str">
        <f t="shared" si="978"/>
        <v/>
      </c>
      <c r="Z123" s="218" t="str">
        <f t="shared" si="978"/>
        <v/>
      </c>
      <c r="AA123" s="218" t="str">
        <f t="shared" si="978"/>
        <v/>
      </c>
      <c r="AB123" s="218" t="str">
        <f t="shared" si="978"/>
        <v/>
      </c>
      <c r="AC123" s="218" t="str">
        <f t="shared" si="978"/>
        <v/>
      </c>
      <c r="AD123" s="218" t="str">
        <f t="shared" si="978"/>
        <v/>
      </c>
      <c r="AE123" s="218" t="str">
        <f t="shared" si="978"/>
        <v/>
      </c>
      <c r="AF123" s="218" t="str">
        <f t="shared" si="978"/>
        <v/>
      </c>
      <c r="AG123" s="218" t="str">
        <f t="shared" si="978"/>
        <v/>
      </c>
      <c r="AH123" s="218" t="str">
        <f t="shared" si="978"/>
        <v/>
      </c>
      <c r="AI123" s="218" t="str">
        <f t="shared" si="978"/>
        <v/>
      </c>
      <c r="AJ123" s="218" t="str">
        <f t="shared" si="978"/>
        <v/>
      </c>
      <c r="AK123" s="218" t="str">
        <f t="shared" si="978"/>
        <v/>
      </c>
      <c r="AL123" s="218" t="str">
        <f t="shared" si="978"/>
        <v/>
      </c>
      <c r="AM123" s="218" t="str">
        <f t="shared" si="978"/>
        <v/>
      </c>
      <c r="AN123" s="218" t="str">
        <f t="shared" si="978"/>
        <v/>
      </c>
      <c r="AO123" s="218" t="str">
        <f t="shared" si="978"/>
        <v/>
      </c>
      <c r="AP123" s="218" t="str">
        <f t="shared" si="978"/>
        <v/>
      </c>
      <c r="AQ123" s="218" t="str">
        <f t="shared" si="978"/>
        <v/>
      </c>
      <c r="AR123" s="218" t="str">
        <f t="shared" si="978"/>
        <v/>
      </c>
      <c r="AS123" s="218" t="str">
        <f t="shared" si="978"/>
        <v/>
      </c>
      <c r="AT123" s="218" t="str">
        <f t="shared" si="978"/>
        <v/>
      </c>
      <c r="AU123" s="218" t="str">
        <f t="shared" si="978"/>
        <v/>
      </c>
      <c r="AV123" s="218" t="str">
        <f t="shared" si="978"/>
        <v/>
      </c>
      <c r="AW123" s="218" t="str">
        <f t="shared" si="978"/>
        <v/>
      </c>
      <c r="AX123" s="218" t="str">
        <f t="shared" si="978"/>
        <v/>
      </c>
      <c r="AY123" s="218" t="str">
        <f t="shared" si="978"/>
        <v/>
      </c>
      <c r="AZ123" s="218" t="str">
        <f t="shared" si="978"/>
        <v/>
      </c>
      <c r="BA123" s="218" t="str">
        <f t="shared" si="978"/>
        <v/>
      </c>
      <c r="BB123" s="218" t="str">
        <f t="shared" si="978"/>
        <v/>
      </c>
      <c r="BC123" s="218" t="str">
        <f t="shared" si="978"/>
        <v/>
      </c>
      <c r="BD123" s="218" t="str">
        <f t="shared" si="978"/>
        <v/>
      </c>
      <c r="BE123" s="218" t="str">
        <f t="shared" si="978"/>
        <v/>
      </c>
      <c r="BF123" s="218" t="str">
        <f t="shared" si="978"/>
        <v/>
      </c>
      <c r="BG123" s="218" t="str">
        <f t="shared" si="978"/>
        <v/>
      </c>
      <c r="BH123" s="218" t="str">
        <f t="shared" si="978"/>
        <v/>
      </c>
      <c r="BI123" s="218" t="str">
        <f t="shared" si="978"/>
        <v/>
      </c>
      <c r="BJ123" s="218" t="str">
        <f t="shared" ref="BJ123:DU123" si="979">IF(SUM(BJ281,BJ438,BJ595,BJ752,BJ909)=0,"",SUM(BJ281,BJ438,BJ595,BJ752,BJ909))</f>
        <v/>
      </c>
      <c r="BK123" s="218" t="str">
        <f t="shared" si="979"/>
        <v/>
      </c>
      <c r="BL123" s="218" t="str">
        <f t="shared" si="979"/>
        <v/>
      </c>
      <c r="BM123" s="218" t="str">
        <f t="shared" si="979"/>
        <v/>
      </c>
      <c r="BN123" s="218" t="str">
        <f t="shared" si="979"/>
        <v/>
      </c>
      <c r="BO123" s="218" t="str">
        <f t="shared" si="979"/>
        <v/>
      </c>
      <c r="BP123" s="218" t="str">
        <f t="shared" si="979"/>
        <v/>
      </c>
      <c r="BQ123" s="218" t="str">
        <f t="shared" si="979"/>
        <v/>
      </c>
      <c r="BR123" s="218" t="str">
        <f t="shared" si="979"/>
        <v/>
      </c>
      <c r="BS123" s="218" t="str">
        <f t="shared" si="979"/>
        <v/>
      </c>
      <c r="BT123" s="218" t="str">
        <f t="shared" si="979"/>
        <v/>
      </c>
      <c r="BU123" s="218" t="str">
        <f t="shared" si="979"/>
        <v/>
      </c>
      <c r="BV123" s="218" t="str">
        <f t="shared" si="979"/>
        <v/>
      </c>
      <c r="BW123" s="218" t="str">
        <f t="shared" si="979"/>
        <v/>
      </c>
      <c r="BX123" s="218" t="str">
        <f t="shared" si="979"/>
        <v/>
      </c>
      <c r="BY123" s="218" t="str">
        <f t="shared" si="979"/>
        <v/>
      </c>
      <c r="BZ123" s="218" t="str">
        <f t="shared" si="979"/>
        <v/>
      </c>
      <c r="CA123" s="218" t="str">
        <f t="shared" si="979"/>
        <v/>
      </c>
      <c r="CB123" s="218" t="str">
        <f t="shared" si="979"/>
        <v/>
      </c>
      <c r="CC123" s="218" t="str">
        <f t="shared" si="979"/>
        <v/>
      </c>
      <c r="CD123" s="218" t="str">
        <f t="shared" si="979"/>
        <v/>
      </c>
      <c r="CE123" s="218" t="str">
        <f t="shared" si="979"/>
        <v/>
      </c>
      <c r="CF123" s="218" t="str">
        <f t="shared" si="979"/>
        <v/>
      </c>
      <c r="CG123" s="218" t="str">
        <f t="shared" si="979"/>
        <v/>
      </c>
      <c r="CH123" s="218" t="str">
        <f t="shared" si="979"/>
        <v/>
      </c>
      <c r="CI123" s="218" t="str">
        <f t="shared" si="979"/>
        <v/>
      </c>
      <c r="CJ123" s="218" t="str">
        <f t="shared" si="979"/>
        <v/>
      </c>
      <c r="CK123" s="218" t="str">
        <f t="shared" si="979"/>
        <v/>
      </c>
      <c r="CL123" s="218" t="str">
        <f t="shared" si="979"/>
        <v/>
      </c>
      <c r="CM123" s="218" t="str">
        <f t="shared" si="979"/>
        <v/>
      </c>
      <c r="CN123" s="218" t="str">
        <f t="shared" si="979"/>
        <v/>
      </c>
      <c r="CO123" s="218" t="str">
        <f t="shared" si="979"/>
        <v/>
      </c>
      <c r="CP123" s="218" t="str">
        <f t="shared" si="979"/>
        <v/>
      </c>
      <c r="CQ123" s="218" t="str">
        <f t="shared" si="979"/>
        <v/>
      </c>
      <c r="CR123" s="218" t="str">
        <f t="shared" si="979"/>
        <v/>
      </c>
      <c r="CS123" s="218" t="str">
        <f t="shared" si="979"/>
        <v/>
      </c>
      <c r="CT123" s="218" t="str">
        <f t="shared" si="979"/>
        <v/>
      </c>
      <c r="CU123" s="218" t="str">
        <f t="shared" si="979"/>
        <v/>
      </c>
      <c r="CV123" s="218" t="str">
        <f t="shared" si="979"/>
        <v/>
      </c>
      <c r="CW123" s="218" t="str">
        <f t="shared" si="979"/>
        <v/>
      </c>
      <c r="CX123" s="218" t="str">
        <f t="shared" si="979"/>
        <v/>
      </c>
      <c r="CY123" s="218" t="str">
        <f t="shared" si="979"/>
        <v/>
      </c>
      <c r="CZ123" s="218" t="str">
        <f t="shared" si="979"/>
        <v/>
      </c>
      <c r="DA123" s="218" t="str">
        <f t="shared" si="979"/>
        <v/>
      </c>
      <c r="DB123" s="218" t="str">
        <f t="shared" si="979"/>
        <v/>
      </c>
      <c r="DC123" s="218" t="str">
        <f t="shared" si="979"/>
        <v/>
      </c>
      <c r="DD123" s="218" t="str">
        <f t="shared" si="979"/>
        <v/>
      </c>
      <c r="DE123" s="218" t="str">
        <f t="shared" si="979"/>
        <v/>
      </c>
      <c r="DF123" s="218" t="str">
        <f t="shared" si="979"/>
        <v/>
      </c>
      <c r="DG123" s="218" t="str">
        <f t="shared" si="979"/>
        <v/>
      </c>
      <c r="DH123" s="218" t="str">
        <f t="shared" si="979"/>
        <v/>
      </c>
      <c r="DI123" s="218" t="str">
        <f t="shared" si="979"/>
        <v/>
      </c>
      <c r="DJ123" s="218" t="str">
        <f t="shared" si="979"/>
        <v/>
      </c>
      <c r="DK123" s="218" t="str">
        <f t="shared" si="979"/>
        <v/>
      </c>
      <c r="DL123" s="218" t="str">
        <f t="shared" si="979"/>
        <v/>
      </c>
      <c r="DM123" s="218" t="str">
        <f t="shared" si="979"/>
        <v/>
      </c>
      <c r="DN123" s="218" t="str">
        <f t="shared" si="979"/>
        <v/>
      </c>
      <c r="DO123" s="218" t="str">
        <f t="shared" si="979"/>
        <v/>
      </c>
      <c r="DP123" s="218" t="str">
        <f t="shared" si="979"/>
        <v/>
      </c>
      <c r="DQ123" s="218" t="str">
        <f t="shared" si="979"/>
        <v/>
      </c>
      <c r="DR123" s="218" t="str">
        <f t="shared" si="979"/>
        <v/>
      </c>
      <c r="DS123" s="218" t="str">
        <f t="shared" si="979"/>
        <v/>
      </c>
      <c r="DT123" s="218" t="str">
        <f t="shared" si="979"/>
        <v/>
      </c>
      <c r="DU123" s="218" t="str">
        <f t="shared" si="979"/>
        <v/>
      </c>
      <c r="DV123" s="218" t="str">
        <f t="shared" ref="DV123:EK123" si="980">IF(SUM(DV281,DV438,DV595,DV752,DV909)=0,"",SUM(DV281,DV438,DV595,DV752,DV909))</f>
        <v/>
      </c>
      <c r="DW123" s="218" t="str">
        <f t="shared" si="980"/>
        <v/>
      </c>
      <c r="DX123" s="218" t="str">
        <f t="shared" si="980"/>
        <v/>
      </c>
      <c r="DY123" s="218" t="str">
        <f t="shared" si="980"/>
        <v/>
      </c>
      <c r="DZ123" s="218" t="str">
        <f t="shared" si="980"/>
        <v/>
      </c>
      <c r="EA123" s="218" t="str">
        <f t="shared" si="980"/>
        <v/>
      </c>
      <c r="EB123" s="218" t="str">
        <f t="shared" si="980"/>
        <v/>
      </c>
      <c r="EC123" s="218" t="str">
        <f t="shared" si="980"/>
        <v/>
      </c>
      <c r="ED123" s="218" t="str">
        <f t="shared" si="980"/>
        <v/>
      </c>
      <c r="EE123" s="218" t="str">
        <f t="shared" si="980"/>
        <v/>
      </c>
      <c r="EF123" s="218" t="str">
        <f t="shared" si="980"/>
        <v/>
      </c>
      <c r="EG123" s="218" t="str">
        <f t="shared" si="980"/>
        <v/>
      </c>
      <c r="EH123" s="218" t="str">
        <f t="shared" si="980"/>
        <v/>
      </c>
      <c r="EI123" s="218" t="str">
        <f t="shared" si="980"/>
        <v/>
      </c>
      <c r="EJ123" s="218" t="str">
        <f t="shared" si="980"/>
        <v/>
      </c>
      <c r="EK123" s="218" t="str">
        <f t="shared" si="980"/>
        <v/>
      </c>
      <c r="EL123" s="218" t="str">
        <f t="shared" ref="EL123:FK123" si="981">IF(SUM(EL281,EL438,EL595,EL752,EL909)=0,"",SUM(EL281,EL438,EL595,EL752,EL909))</f>
        <v/>
      </c>
      <c r="EM123" s="218" t="str">
        <f t="shared" si="981"/>
        <v/>
      </c>
      <c r="EN123" s="218" t="str">
        <f t="shared" si="981"/>
        <v/>
      </c>
      <c r="EO123" s="218" t="str">
        <f t="shared" si="981"/>
        <v/>
      </c>
      <c r="EP123" s="218" t="str">
        <f t="shared" si="981"/>
        <v/>
      </c>
      <c r="EQ123" s="218" t="str">
        <f t="shared" si="981"/>
        <v/>
      </c>
      <c r="ER123" s="218" t="str">
        <f t="shared" si="981"/>
        <v/>
      </c>
      <c r="ES123" s="218" t="str">
        <f t="shared" si="981"/>
        <v/>
      </c>
      <c r="ET123" s="218" t="str">
        <f t="shared" si="981"/>
        <v/>
      </c>
      <c r="EU123" s="218" t="str">
        <f t="shared" si="981"/>
        <v/>
      </c>
      <c r="EV123" s="218" t="str">
        <f t="shared" si="981"/>
        <v/>
      </c>
      <c r="EW123" s="218" t="str">
        <f t="shared" si="981"/>
        <v/>
      </c>
      <c r="EX123" s="218" t="str">
        <f t="shared" si="981"/>
        <v/>
      </c>
      <c r="EY123" s="218" t="str">
        <f t="shared" si="981"/>
        <v/>
      </c>
      <c r="EZ123" s="218" t="str">
        <f t="shared" si="981"/>
        <v/>
      </c>
      <c r="FA123" s="218" t="str">
        <f t="shared" si="981"/>
        <v/>
      </c>
      <c r="FB123" s="218" t="str">
        <f t="shared" si="981"/>
        <v/>
      </c>
      <c r="FC123" s="218" t="str">
        <f t="shared" si="981"/>
        <v/>
      </c>
      <c r="FD123" s="218" t="str">
        <f t="shared" si="981"/>
        <v/>
      </c>
      <c r="FE123" s="218" t="str">
        <f t="shared" si="981"/>
        <v/>
      </c>
      <c r="FF123" s="218" t="str">
        <f t="shared" si="981"/>
        <v/>
      </c>
      <c r="FG123" s="218" t="str">
        <f t="shared" si="981"/>
        <v/>
      </c>
      <c r="FH123" s="218" t="str">
        <f t="shared" si="981"/>
        <v/>
      </c>
      <c r="FI123" s="218" t="str">
        <f t="shared" si="981"/>
        <v/>
      </c>
      <c r="FJ123" s="218" t="str">
        <f t="shared" si="981"/>
        <v/>
      </c>
      <c r="FK123" s="218" t="str">
        <f t="shared" si="981"/>
        <v/>
      </c>
      <c r="FL123" s="218" t="str">
        <f t="shared" ref="FL123:HN123" si="982">IF(SUM(FL281,FL438,FL595,FL752,FL909)=0,"",SUM(FL281,FL438,FL595,FL752,FL909))</f>
        <v/>
      </c>
      <c r="FM123" s="218" t="str">
        <f t="shared" si="982"/>
        <v/>
      </c>
      <c r="FN123" s="218" t="str">
        <f t="shared" si="982"/>
        <v/>
      </c>
      <c r="FO123" s="218" t="str">
        <f t="shared" si="982"/>
        <v/>
      </c>
      <c r="FP123" s="218" t="str">
        <f t="shared" si="982"/>
        <v/>
      </c>
      <c r="FQ123" s="218" t="str">
        <f t="shared" si="982"/>
        <v/>
      </c>
      <c r="FR123" s="218" t="str">
        <f t="shared" si="982"/>
        <v/>
      </c>
      <c r="FS123" s="218" t="str">
        <f t="shared" si="982"/>
        <v/>
      </c>
      <c r="FT123" s="218" t="str">
        <f t="shared" si="982"/>
        <v/>
      </c>
      <c r="FU123" s="218" t="str">
        <f t="shared" si="982"/>
        <v/>
      </c>
      <c r="FV123" s="218" t="str">
        <f t="shared" si="982"/>
        <v/>
      </c>
      <c r="FW123" s="218" t="str">
        <f t="shared" si="982"/>
        <v/>
      </c>
      <c r="FX123" s="218" t="str">
        <f t="shared" si="982"/>
        <v/>
      </c>
      <c r="FY123" s="218" t="str">
        <f t="shared" si="982"/>
        <v/>
      </c>
      <c r="FZ123" s="218" t="str">
        <f t="shared" si="982"/>
        <v/>
      </c>
      <c r="GA123" s="218" t="str">
        <f t="shared" si="982"/>
        <v/>
      </c>
      <c r="GB123" s="218" t="str">
        <f t="shared" si="982"/>
        <v/>
      </c>
      <c r="GC123" s="218" t="str">
        <f t="shared" si="982"/>
        <v/>
      </c>
      <c r="GD123" s="218" t="str">
        <f t="shared" si="982"/>
        <v/>
      </c>
      <c r="GE123" s="218" t="str">
        <f t="shared" si="982"/>
        <v/>
      </c>
      <c r="GF123" s="218" t="str">
        <f t="shared" si="982"/>
        <v/>
      </c>
      <c r="GG123" s="218" t="str">
        <f t="shared" si="982"/>
        <v/>
      </c>
      <c r="GH123" s="218" t="str">
        <f t="shared" si="982"/>
        <v/>
      </c>
      <c r="GI123" s="218" t="str">
        <f t="shared" si="982"/>
        <v/>
      </c>
      <c r="GJ123" s="218" t="str">
        <f t="shared" si="982"/>
        <v/>
      </c>
      <c r="GK123" s="218" t="str">
        <f t="shared" si="982"/>
        <v/>
      </c>
      <c r="GL123" s="218" t="str">
        <f t="shared" si="982"/>
        <v/>
      </c>
      <c r="GM123" s="218" t="str">
        <f t="shared" si="982"/>
        <v/>
      </c>
      <c r="GN123" s="218" t="str">
        <f t="shared" si="982"/>
        <v/>
      </c>
      <c r="GO123" s="218" t="str">
        <f t="shared" si="982"/>
        <v/>
      </c>
      <c r="GP123" s="218" t="str">
        <f t="shared" si="982"/>
        <v/>
      </c>
      <c r="GQ123" s="218" t="str">
        <f t="shared" si="982"/>
        <v/>
      </c>
      <c r="GR123" s="218" t="str">
        <f t="shared" si="982"/>
        <v/>
      </c>
      <c r="GS123" s="218" t="str">
        <f t="shared" si="982"/>
        <v/>
      </c>
      <c r="GT123" s="218" t="str">
        <f t="shared" si="982"/>
        <v/>
      </c>
      <c r="GU123" s="218" t="str">
        <f t="shared" si="982"/>
        <v/>
      </c>
      <c r="GV123" s="218" t="str">
        <f t="shared" si="982"/>
        <v/>
      </c>
      <c r="GW123" s="218" t="str">
        <f t="shared" si="982"/>
        <v/>
      </c>
      <c r="GX123" s="218" t="str">
        <f t="shared" si="982"/>
        <v/>
      </c>
      <c r="GY123" s="218" t="str">
        <f t="shared" si="982"/>
        <v/>
      </c>
      <c r="GZ123" s="218" t="str">
        <f t="shared" si="982"/>
        <v/>
      </c>
      <c r="HA123" s="218" t="str">
        <f t="shared" si="982"/>
        <v/>
      </c>
      <c r="HB123" s="218" t="str">
        <f t="shared" si="982"/>
        <v/>
      </c>
      <c r="HC123" s="218" t="str">
        <f t="shared" si="982"/>
        <v/>
      </c>
      <c r="HD123" s="218" t="str">
        <f t="shared" si="982"/>
        <v/>
      </c>
      <c r="HE123" s="218" t="str">
        <f t="shared" si="982"/>
        <v/>
      </c>
      <c r="HF123" s="218" t="str">
        <f t="shared" si="982"/>
        <v/>
      </c>
      <c r="HG123" s="218" t="str">
        <f t="shared" si="982"/>
        <v/>
      </c>
      <c r="HH123" s="218" t="str">
        <f t="shared" si="982"/>
        <v/>
      </c>
      <c r="HI123" s="218" t="str">
        <f t="shared" si="982"/>
        <v/>
      </c>
      <c r="HJ123" s="218" t="str">
        <f t="shared" si="982"/>
        <v/>
      </c>
      <c r="HK123" s="218" t="str">
        <f t="shared" si="982"/>
        <v/>
      </c>
      <c r="HL123" s="218" t="str">
        <f t="shared" si="982"/>
        <v/>
      </c>
      <c r="HM123" s="218" t="str">
        <f t="shared" si="982"/>
        <v/>
      </c>
      <c r="HN123" s="218" t="str">
        <f t="shared" si="982"/>
        <v/>
      </c>
      <c r="HO123" s="218" t="str">
        <f t="shared" ref="HO123:HQ123" si="983">IF(SUM(HO281,HO438,HO595,HO752,HO909)=0,"",SUM(HO281,HO438,HO595,HO752,HO909))</f>
        <v/>
      </c>
      <c r="HP123" s="218" t="str">
        <f t="shared" si="983"/>
        <v/>
      </c>
      <c r="HQ123" s="218" t="str">
        <f t="shared" si="983"/>
        <v/>
      </c>
    </row>
    <row r="124" spans="1:225" s="73" customFormat="1" ht="18" hidden="1" customHeight="1" x14ac:dyDescent="0.25">
      <c r="A124" s="223" t="str">
        <f t="shared" ref="A124:B124" si="984">IF(A282="","",A282)</f>
        <v/>
      </c>
      <c r="B124" s="173" t="str">
        <f t="shared" si="984"/>
        <v/>
      </c>
      <c r="C124" s="218">
        <f t="shared" si="837"/>
        <v>0</v>
      </c>
      <c r="D124" s="218">
        <f t="shared" si="552"/>
        <v>0</v>
      </c>
      <c r="E124" s="219">
        <f t="shared" ref="E124:F124" si="985">IFERROR(AVERAGE(E282,E439,E596,E753,E910),"")</f>
        <v>0</v>
      </c>
      <c r="F124" s="219">
        <f t="shared" si="985"/>
        <v>0</v>
      </c>
      <c r="G124" s="176" t="str">
        <f t="shared" si="839"/>
        <v/>
      </c>
      <c r="H124" s="176" t="str">
        <f t="shared" si="839"/>
        <v/>
      </c>
      <c r="I124" s="226" t="str">
        <f t="shared" si="839"/>
        <v/>
      </c>
      <c r="J124" s="226" t="str">
        <f t="shared" si="839"/>
        <v/>
      </c>
      <c r="K124" s="227" t="str">
        <f t="shared" si="840"/>
        <v/>
      </c>
      <c r="L124" s="227">
        <f t="shared" si="840"/>
        <v>1</v>
      </c>
      <c r="M124" s="226" t="str">
        <f t="shared" si="841"/>
        <v/>
      </c>
      <c r="N124" s="226" t="str">
        <f t="shared" si="841"/>
        <v/>
      </c>
      <c r="O124" s="491"/>
      <c r="P124" s="218" t="str">
        <f t="shared" ref="P124:BI124" si="986">IF(SUM(P282,P439,P596,P753,P910)=0,"",SUM(P282,P439,P596,P753,P910))</f>
        <v/>
      </c>
      <c r="Q124" s="218" t="str">
        <f t="shared" si="986"/>
        <v/>
      </c>
      <c r="R124" s="218" t="str">
        <f t="shared" si="986"/>
        <v/>
      </c>
      <c r="S124" s="218" t="str">
        <f t="shared" si="986"/>
        <v/>
      </c>
      <c r="T124" s="218" t="str">
        <f t="shared" si="986"/>
        <v/>
      </c>
      <c r="U124" s="218" t="str">
        <f t="shared" si="986"/>
        <v/>
      </c>
      <c r="V124" s="218" t="str">
        <f t="shared" si="986"/>
        <v/>
      </c>
      <c r="W124" s="218" t="str">
        <f t="shared" si="986"/>
        <v/>
      </c>
      <c r="X124" s="218" t="str">
        <f t="shared" si="986"/>
        <v/>
      </c>
      <c r="Y124" s="218" t="str">
        <f t="shared" si="986"/>
        <v/>
      </c>
      <c r="Z124" s="218" t="str">
        <f t="shared" si="986"/>
        <v/>
      </c>
      <c r="AA124" s="218" t="str">
        <f t="shared" si="986"/>
        <v/>
      </c>
      <c r="AB124" s="218" t="str">
        <f t="shared" si="986"/>
        <v/>
      </c>
      <c r="AC124" s="218" t="str">
        <f t="shared" si="986"/>
        <v/>
      </c>
      <c r="AD124" s="218" t="str">
        <f t="shared" si="986"/>
        <v/>
      </c>
      <c r="AE124" s="218" t="str">
        <f t="shared" si="986"/>
        <v/>
      </c>
      <c r="AF124" s="218" t="str">
        <f t="shared" si="986"/>
        <v/>
      </c>
      <c r="AG124" s="218" t="str">
        <f t="shared" si="986"/>
        <v/>
      </c>
      <c r="AH124" s="218" t="str">
        <f t="shared" si="986"/>
        <v/>
      </c>
      <c r="AI124" s="218" t="str">
        <f t="shared" si="986"/>
        <v/>
      </c>
      <c r="AJ124" s="218" t="str">
        <f t="shared" si="986"/>
        <v/>
      </c>
      <c r="AK124" s="218" t="str">
        <f t="shared" si="986"/>
        <v/>
      </c>
      <c r="AL124" s="218" t="str">
        <f t="shared" si="986"/>
        <v/>
      </c>
      <c r="AM124" s="218" t="str">
        <f t="shared" si="986"/>
        <v/>
      </c>
      <c r="AN124" s="218" t="str">
        <f t="shared" si="986"/>
        <v/>
      </c>
      <c r="AO124" s="218" t="str">
        <f t="shared" si="986"/>
        <v/>
      </c>
      <c r="AP124" s="218" t="str">
        <f t="shared" si="986"/>
        <v/>
      </c>
      <c r="AQ124" s="218" t="str">
        <f t="shared" si="986"/>
        <v/>
      </c>
      <c r="AR124" s="218" t="str">
        <f t="shared" si="986"/>
        <v/>
      </c>
      <c r="AS124" s="218" t="str">
        <f t="shared" si="986"/>
        <v/>
      </c>
      <c r="AT124" s="218" t="str">
        <f t="shared" si="986"/>
        <v/>
      </c>
      <c r="AU124" s="218" t="str">
        <f t="shared" si="986"/>
        <v/>
      </c>
      <c r="AV124" s="218" t="str">
        <f t="shared" si="986"/>
        <v/>
      </c>
      <c r="AW124" s="218" t="str">
        <f t="shared" si="986"/>
        <v/>
      </c>
      <c r="AX124" s="218" t="str">
        <f t="shared" si="986"/>
        <v/>
      </c>
      <c r="AY124" s="218" t="str">
        <f t="shared" si="986"/>
        <v/>
      </c>
      <c r="AZ124" s="218" t="str">
        <f t="shared" si="986"/>
        <v/>
      </c>
      <c r="BA124" s="218" t="str">
        <f t="shared" si="986"/>
        <v/>
      </c>
      <c r="BB124" s="218" t="str">
        <f t="shared" si="986"/>
        <v/>
      </c>
      <c r="BC124" s="218" t="str">
        <f t="shared" si="986"/>
        <v/>
      </c>
      <c r="BD124" s="218" t="str">
        <f t="shared" si="986"/>
        <v/>
      </c>
      <c r="BE124" s="218" t="str">
        <f t="shared" si="986"/>
        <v/>
      </c>
      <c r="BF124" s="218" t="str">
        <f t="shared" si="986"/>
        <v/>
      </c>
      <c r="BG124" s="218" t="str">
        <f t="shared" si="986"/>
        <v/>
      </c>
      <c r="BH124" s="218" t="str">
        <f t="shared" si="986"/>
        <v/>
      </c>
      <c r="BI124" s="218" t="str">
        <f t="shared" si="986"/>
        <v/>
      </c>
      <c r="BJ124" s="218" t="str">
        <f t="shared" ref="BJ124:DU124" si="987">IF(SUM(BJ282,BJ439,BJ596,BJ753,BJ910)=0,"",SUM(BJ282,BJ439,BJ596,BJ753,BJ910))</f>
        <v/>
      </c>
      <c r="BK124" s="218" t="str">
        <f t="shared" si="987"/>
        <v/>
      </c>
      <c r="BL124" s="218" t="str">
        <f t="shared" si="987"/>
        <v/>
      </c>
      <c r="BM124" s="218" t="str">
        <f t="shared" si="987"/>
        <v/>
      </c>
      <c r="BN124" s="218" t="str">
        <f t="shared" si="987"/>
        <v/>
      </c>
      <c r="BO124" s="218" t="str">
        <f t="shared" si="987"/>
        <v/>
      </c>
      <c r="BP124" s="218" t="str">
        <f t="shared" si="987"/>
        <v/>
      </c>
      <c r="BQ124" s="218" t="str">
        <f t="shared" si="987"/>
        <v/>
      </c>
      <c r="BR124" s="218" t="str">
        <f t="shared" si="987"/>
        <v/>
      </c>
      <c r="BS124" s="218" t="str">
        <f t="shared" si="987"/>
        <v/>
      </c>
      <c r="BT124" s="218" t="str">
        <f t="shared" si="987"/>
        <v/>
      </c>
      <c r="BU124" s="218" t="str">
        <f t="shared" si="987"/>
        <v/>
      </c>
      <c r="BV124" s="218" t="str">
        <f t="shared" si="987"/>
        <v/>
      </c>
      <c r="BW124" s="218" t="str">
        <f t="shared" si="987"/>
        <v/>
      </c>
      <c r="BX124" s="218" t="str">
        <f t="shared" si="987"/>
        <v/>
      </c>
      <c r="BY124" s="218" t="str">
        <f t="shared" si="987"/>
        <v/>
      </c>
      <c r="BZ124" s="218" t="str">
        <f t="shared" si="987"/>
        <v/>
      </c>
      <c r="CA124" s="218" t="str">
        <f t="shared" si="987"/>
        <v/>
      </c>
      <c r="CB124" s="218" t="str">
        <f t="shared" si="987"/>
        <v/>
      </c>
      <c r="CC124" s="218" t="str">
        <f t="shared" si="987"/>
        <v/>
      </c>
      <c r="CD124" s="218" t="str">
        <f t="shared" si="987"/>
        <v/>
      </c>
      <c r="CE124" s="218" t="str">
        <f t="shared" si="987"/>
        <v/>
      </c>
      <c r="CF124" s="218" t="str">
        <f t="shared" si="987"/>
        <v/>
      </c>
      <c r="CG124" s="218" t="str">
        <f t="shared" si="987"/>
        <v/>
      </c>
      <c r="CH124" s="218" t="str">
        <f t="shared" si="987"/>
        <v/>
      </c>
      <c r="CI124" s="218" t="str">
        <f t="shared" si="987"/>
        <v/>
      </c>
      <c r="CJ124" s="218" t="str">
        <f t="shared" si="987"/>
        <v/>
      </c>
      <c r="CK124" s="218" t="str">
        <f t="shared" si="987"/>
        <v/>
      </c>
      <c r="CL124" s="218" t="str">
        <f t="shared" si="987"/>
        <v/>
      </c>
      <c r="CM124" s="218" t="str">
        <f t="shared" si="987"/>
        <v/>
      </c>
      <c r="CN124" s="218" t="str">
        <f t="shared" si="987"/>
        <v/>
      </c>
      <c r="CO124" s="218" t="str">
        <f t="shared" si="987"/>
        <v/>
      </c>
      <c r="CP124" s="218" t="str">
        <f t="shared" si="987"/>
        <v/>
      </c>
      <c r="CQ124" s="218" t="str">
        <f t="shared" si="987"/>
        <v/>
      </c>
      <c r="CR124" s="218" t="str">
        <f t="shared" si="987"/>
        <v/>
      </c>
      <c r="CS124" s="218" t="str">
        <f t="shared" si="987"/>
        <v/>
      </c>
      <c r="CT124" s="218" t="str">
        <f t="shared" si="987"/>
        <v/>
      </c>
      <c r="CU124" s="218" t="str">
        <f t="shared" si="987"/>
        <v/>
      </c>
      <c r="CV124" s="218" t="str">
        <f t="shared" si="987"/>
        <v/>
      </c>
      <c r="CW124" s="218" t="str">
        <f t="shared" si="987"/>
        <v/>
      </c>
      <c r="CX124" s="218" t="str">
        <f t="shared" si="987"/>
        <v/>
      </c>
      <c r="CY124" s="218" t="str">
        <f t="shared" si="987"/>
        <v/>
      </c>
      <c r="CZ124" s="218" t="str">
        <f t="shared" si="987"/>
        <v/>
      </c>
      <c r="DA124" s="218" t="str">
        <f t="shared" si="987"/>
        <v/>
      </c>
      <c r="DB124" s="218" t="str">
        <f t="shared" si="987"/>
        <v/>
      </c>
      <c r="DC124" s="218" t="str">
        <f t="shared" si="987"/>
        <v/>
      </c>
      <c r="DD124" s="218" t="str">
        <f t="shared" si="987"/>
        <v/>
      </c>
      <c r="DE124" s="218" t="str">
        <f t="shared" si="987"/>
        <v/>
      </c>
      <c r="DF124" s="218" t="str">
        <f t="shared" si="987"/>
        <v/>
      </c>
      <c r="DG124" s="218" t="str">
        <f t="shared" si="987"/>
        <v/>
      </c>
      <c r="DH124" s="218" t="str">
        <f t="shared" si="987"/>
        <v/>
      </c>
      <c r="DI124" s="218" t="str">
        <f t="shared" si="987"/>
        <v/>
      </c>
      <c r="DJ124" s="218" t="str">
        <f t="shared" si="987"/>
        <v/>
      </c>
      <c r="DK124" s="218" t="str">
        <f t="shared" si="987"/>
        <v/>
      </c>
      <c r="DL124" s="218" t="str">
        <f t="shared" si="987"/>
        <v/>
      </c>
      <c r="DM124" s="218" t="str">
        <f t="shared" si="987"/>
        <v/>
      </c>
      <c r="DN124" s="218" t="str">
        <f t="shared" si="987"/>
        <v/>
      </c>
      <c r="DO124" s="218" t="str">
        <f t="shared" si="987"/>
        <v/>
      </c>
      <c r="DP124" s="218" t="str">
        <f t="shared" si="987"/>
        <v/>
      </c>
      <c r="DQ124" s="218" t="str">
        <f t="shared" si="987"/>
        <v/>
      </c>
      <c r="DR124" s="218" t="str">
        <f t="shared" si="987"/>
        <v/>
      </c>
      <c r="DS124" s="218" t="str">
        <f t="shared" si="987"/>
        <v/>
      </c>
      <c r="DT124" s="218" t="str">
        <f t="shared" si="987"/>
        <v/>
      </c>
      <c r="DU124" s="218" t="str">
        <f t="shared" si="987"/>
        <v/>
      </c>
      <c r="DV124" s="218" t="str">
        <f t="shared" ref="DV124:EK124" si="988">IF(SUM(DV282,DV439,DV596,DV753,DV910)=0,"",SUM(DV282,DV439,DV596,DV753,DV910))</f>
        <v/>
      </c>
      <c r="DW124" s="218" t="str">
        <f t="shared" si="988"/>
        <v/>
      </c>
      <c r="DX124" s="218" t="str">
        <f t="shared" si="988"/>
        <v/>
      </c>
      <c r="DY124" s="218" t="str">
        <f t="shared" si="988"/>
        <v/>
      </c>
      <c r="DZ124" s="218" t="str">
        <f t="shared" si="988"/>
        <v/>
      </c>
      <c r="EA124" s="218" t="str">
        <f t="shared" si="988"/>
        <v/>
      </c>
      <c r="EB124" s="218" t="str">
        <f t="shared" si="988"/>
        <v/>
      </c>
      <c r="EC124" s="218" t="str">
        <f t="shared" si="988"/>
        <v/>
      </c>
      <c r="ED124" s="218" t="str">
        <f t="shared" si="988"/>
        <v/>
      </c>
      <c r="EE124" s="218" t="str">
        <f t="shared" si="988"/>
        <v/>
      </c>
      <c r="EF124" s="218" t="str">
        <f t="shared" si="988"/>
        <v/>
      </c>
      <c r="EG124" s="218" t="str">
        <f t="shared" si="988"/>
        <v/>
      </c>
      <c r="EH124" s="218" t="str">
        <f t="shared" si="988"/>
        <v/>
      </c>
      <c r="EI124" s="218" t="str">
        <f t="shared" si="988"/>
        <v/>
      </c>
      <c r="EJ124" s="218" t="str">
        <f t="shared" si="988"/>
        <v/>
      </c>
      <c r="EK124" s="218" t="str">
        <f t="shared" si="988"/>
        <v/>
      </c>
      <c r="EL124" s="218" t="str">
        <f t="shared" ref="EL124:FK124" si="989">IF(SUM(EL282,EL439,EL596,EL753,EL910)=0,"",SUM(EL282,EL439,EL596,EL753,EL910))</f>
        <v/>
      </c>
      <c r="EM124" s="218" t="str">
        <f t="shared" si="989"/>
        <v/>
      </c>
      <c r="EN124" s="218" t="str">
        <f t="shared" si="989"/>
        <v/>
      </c>
      <c r="EO124" s="218" t="str">
        <f t="shared" si="989"/>
        <v/>
      </c>
      <c r="EP124" s="218" t="str">
        <f t="shared" si="989"/>
        <v/>
      </c>
      <c r="EQ124" s="218" t="str">
        <f t="shared" si="989"/>
        <v/>
      </c>
      <c r="ER124" s="218" t="str">
        <f t="shared" si="989"/>
        <v/>
      </c>
      <c r="ES124" s="218" t="str">
        <f t="shared" si="989"/>
        <v/>
      </c>
      <c r="ET124" s="218" t="str">
        <f t="shared" si="989"/>
        <v/>
      </c>
      <c r="EU124" s="218" t="str">
        <f t="shared" si="989"/>
        <v/>
      </c>
      <c r="EV124" s="218" t="str">
        <f t="shared" si="989"/>
        <v/>
      </c>
      <c r="EW124" s="218" t="str">
        <f t="shared" si="989"/>
        <v/>
      </c>
      <c r="EX124" s="218" t="str">
        <f t="shared" si="989"/>
        <v/>
      </c>
      <c r="EY124" s="218" t="str">
        <f t="shared" si="989"/>
        <v/>
      </c>
      <c r="EZ124" s="218" t="str">
        <f t="shared" si="989"/>
        <v/>
      </c>
      <c r="FA124" s="218" t="str">
        <f t="shared" si="989"/>
        <v/>
      </c>
      <c r="FB124" s="218" t="str">
        <f t="shared" si="989"/>
        <v/>
      </c>
      <c r="FC124" s="218" t="str">
        <f t="shared" si="989"/>
        <v/>
      </c>
      <c r="FD124" s="218" t="str">
        <f t="shared" si="989"/>
        <v/>
      </c>
      <c r="FE124" s="218" t="str">
        <f t="shared" si="989"/>
        <v/>
      </c>
      <c r="FF124" s="218" t="str">
        <f t="shared" si="989"/>
        <v/>
      </c>
      <c r="FG124" s="218" t="str">
        <f t="shared" si="989"/>
        <v/>
      </c>
      <c r="FH124" s="218" t="str">
        <f t="shared" si="989"/>
        <v/>
      </c>
      <c r="FI124" s="218" t="str">
        <f t="shared" si="989"/>
        <v/>
      </c>
      <c r="FJ124" s="218" t="str">
        <f t="shared" si="989"/>
        <v/>
      </c>
      <c r="FK124" s="218" t="str">
        <f t="shared" si="989"/>
        <v/>
      </c>
      <c r="FL124" s="218" t="str">
        <f t="shared" ref="FL124:HN124" si="990">IF(SUM(FL282,FL439,FL596,FL753,FL910)=0,"",SUM(FL282,FL439,FL596,FL753,FL910))</f>
        <v/>
      </c>
      <c r="FM124" s="218" t="str">
        <f t="shared" si="990"/>
        <v/>
      </c>
      <c r="FN124" s="218" t="str">
        <f t="shared" si="990"/>
        <v/>
      </c>
      <c r="FO124" s="218" t="str">
        <f t="shared" si="990"/>
        <v/>
      </c>
      <c r="FP124" s="218" t="str">
        <f t="shared" si="990"/>
        <v/>
      </c>
      <c r="FQ124" s="218" t="str">
        <f t="shared" si="990"/>
        <v/>
      </c>
      <c r="FR124" s="218" t="str">
        <f t="shared" si="990"/>
        <v/>
      </c>
      <c r="FS124" s="218" t="str">
        <f t="shared" si="990"/>
        <v/>
      </c>
      <c r="FT124" s="218" t="str">
        <f t="shared" si="990"/>
        <v/>
      </c>
      <c r="FU124" s="218" t="str">
        <f t="shared" si="990"/>
        <v/>
      </c>
      <c r="FV124" s="218" t="str">
        <f t="shared" si="990"/>
        <v/>
      </c>
      <c r="FW124" s="218" t="str">
        <f t="shared" si="990"/>
        <v/>
      </c>
      <c r="FX124" s="218" t="str">
        <f t="shared" si="990"/>
        <v/>
      </c>
      <c r="FY124" s="218" t="str">
        <f t="shared" si="990"/>
        <v/>
      </c>
      <c r="FZ124" s="218" t="str">
        <f t="shared" si="990"/>
        <v/>
      </c>
      <c r="GA124" s="218" t="str">
        <f t="shared" si="990"/>
        <v/>
      </c>
      <c r="GB124" s="218" t="str">
        <f t="shared" si="990"/>
        <v/>
      </c>
      <c r="GC124" s="218" t="str">
        <f t="shared" si="990"/>
        <v/>
      </c>
      <c r="GD124" s="218" t="str">
        <f t="shared" si="990"/>
        <v/>
      </c>
      <c r="GE124" s="218" t="str">
        <f t="shared" si="990"/>
        <v/>
      </c>
      <c r="GF124" s="218" t="str">
        <f t="shared" si="990"/>
        <v/>
      </c>
      <c r="GG124" s="218" t="str">
        <f t="shared" si="990"/>
        <v/>
      </c>
      <c r="GH124" s="218" t="str">
        <f t="shared" si="990"/>
        <v/>
      </c>
      <c r="GI124" s="218" t="str">
        <f t="shared" si="990"/>
        <v/>
      </c>
      <c r="GJ124" s="218" t="str">
        <f t="shared" si="990"/>
        <v/>
      </c>
      <c r="GK124" s="218" t="str">
        <f t="shared" si="990"/>
        <v/>
      </c>
      <c r="GL124" s="218" t="str">
        <f t="shared" si="990"/>
        <v/>
      </c>
      <c r="GM124" s="218" t="str">
        <f t="shared" si="990"/>
        <v/>
      </c>
      <c r="GN124" s="218" t="str">
        <f t="shared" si="990"/>
        <v/>
      </c>
      <c r="GO124" s="218" t="str">
        <f t="shared" si="990"/>
        <v/>
      </c>
      <c r="GP124" s="218" t="str">
        <f t="shared" si="990"/>
        <v/>
      </c>
      <c r="GQ124" s="218" t="str">
        <f t="shared" si="990"/>
        <v/>
      </c>
      <c r="GR124" s="218" t="str">
        <f t="shared" si="990"/>
        <v/>
      </c>
      <c r="GS124" s="218" t="str">
        <f t="shared" si="990"/>
        <v/>
      </c>
      <c r="GT124" s="218" t="str">
        <f t="shared" si="990"/>
        <v/>
      </c>
      <c r="GU124" s="218" t="str">
        <f t="shared" si="990"/>
        <v/>
      </c>
      <c r="GV124" s="218" t="str">
        <f t="shared" si="990"/>
        <v/>
      </c>
      <c r="GW124" s="218" t="str">
        <f t="shared" si="990"/>
        <v/>
      </c>
      <c r="GX124" s="218" t="str">
        <f t="shared" si="990"/>
        <v/>
      </c>
      <c r="GY124" s="218" t="str">
        <f t="shared" si="990"/>
        <v/>
      </c>
      <c r="GZ124" s="218" t="str">
        <f t="shared" si="990"/>
        <v/>
      </c>
      <c r="HA124" s="218" t="str">
        <f t="shared" si="990"/>
        <v/>
      </c>
      <c r="HB124" s="218" t="str">
        <f t="shared" si="990"/>
        <v/>
      </c>
      <c r="HC124" s="218" t="str">
        <f t="shared" si="990"/>
        <v/>
      </c>
      <c r="HD124" s="218" t="str">
        <f t="shared" si="990"/>
        <v/>
      </c>
      <c r="HE124" s="218" t="str">
        <f t="shared" si="990"/>
        <v/>
      </c>
      <c r="HF124" s="218" t="str">
        <f t="shared" si="990"/>
        <v/>
      </c>
      <c r="HG124" s="218" t="str">
        <f t="shared" si="990"/>
        <v/>
      </c>
      <c r="HH124" s="218" t="str">
        <f t="shared" si="990"/>
        <v/>
      </c>
      <c r="HI124" s="218" t="str">
        <f t="shared" si="990"/>
        <v/>
      </c>
      <c r="HJ124" s="218" t="str">
        <f t="shared" si="990"/>
        <v/>
      </c>
      <c r="HK124" s="218" t="str">
        <f t="shared" si="990"/>
        <v/>
      </c>
      <c r="HL124" s="218" t="str">
        <f t="shared" si="990"/>
        <v/>
      </c>
      <c r="HM124" s="218" t="str">
        <f t="shared" si="990"/>
        <v/>
      </c>
      <c r="HN124" s="218" t="str">
        <f t="shared" si="990"/>
        <v/>
      </c>
      <c r="HO124" s="218" t="str">
        <f t="shared" ref="HO124:HQ124" si="991">IF(SUM(HO282,HO439,HO596,HO753,HO910)=0,"",SUM(HO282,HO439,HO596,HO753,HO910))</f>
        <v/>
      </c>
      <c r="HP124" s="218" t="str">
        <f t="shared" si="991"/>
        <v/>
      </c>
      <c r="HQ124" s="218" t="str">
        <f t="shared" si="991"/>
        <v/>
      </c>
    </row>
    <row r="125" spans="1:225" s="73" customFormat="1" ht="18" hidden="1" customHeight="1" x14ac:dyDescent="0.25">
      <c r="A125" s="223" t="str">
        <f t="shared" ref="A125:B125" si="992">IF(A283="","",A283)</f>
        <v/>
      </c>
      <c r="B125" s="173" t="str">
        <f t="shared" si="992"/>
        <v/>
      </c>
      <c r="C125" s="218">
        <f t="shared" si="837"/>
        <v>0</v>
      </c>
      <c r="D125" s="218">
        <f t="shared" si="552"/>
        <v>0</v>
      </c>
      <c r="E125" s="219">
        <f t="shared" ref="E125:F125" si="993">IFERROR(AVERAGE(E283,E440,E597,E754,E911),"")</f>
        <v>0</v>
      </c>
      <c r="F125" s="219">
        <f t="shared" si="993"/>
        <v>0</v>
      </c>
      <c r="G125" s="176" t="str">
        <f t="shared" si="839"/>
        <v/>
      </c>
      <c r="H125" s="176" t="str">
        <f t="shared" si="839"/>
        <v/>
      </c>
      <c r="I125" s="226" t="str">
        <f t="shared" si="839"/>
        <v/>
      </c>
      <c r="J125" s="226" t="str">
        <f t="shared" si="839"/>
        <v/>
      </c>
      <c r="K125" s="227" t="str">
        <f t="shared" si="840"/>
        <v/>
      </c>
      <c r="L125" s="227">
        <f t="shared" si="840"/>
        <v>1</v>
      </c>
      <c r="M125" s="226" t="str">
        <f t="shared" si="841"/>
        <v/>
      </c>
      <c r="N125" s="226" t="str">
        <f t="shared" si="841"/>
        <v/>
      </c>
      <c r="O125" s="491"/>
      <c r="P125" s="218" t="str">
        <f t="shared" ref="P125:BI125" si="994">IF(SUM(P283,P440,P597,P754,P911)=0,"",SUM(P283,P440,P597,P754,P911))</f>
        <v/>
      </c>
      <c r="Q125" s="218" t="str">
        <f t="shared" si="994"/>
        <v/>
      </c>
      <c r="R125" s="218" t="str">
        <f t="shared" si="994"/>
        <v/>
      </c>
      <c r="S125" s="218" t="str">
        <f t="shared" si="994"/>
        <v/>
      </c>
      <c r="T125" s="218" t="str">
        <f t="shared" si="994"/>
        <v/>
      </c>
      <c r="U125" s="218" t="str">
        <f t="shared" si="994"/>
        <v/>
      </c>
      <c r="V125" s="218" t="str">
        <f t="shared" si="994"/>
        <v/>
      </c>
      <c r="W125" s="218" t="str">
        <f t="shared" si="994"/>
        <v/>
      </c>
      <c r="X125" s="218" t="str">
        <f t="shared" si="994"/>
        <v/>
      </c>
      <c r="Y125" s="218" t="str">
        <f t="shared" si="994"/>
        <v/>
      </c>
      <c r="Z125" s="218" t="str">
        <f t="shared" si="994"/>
        <v/>
      </c>
      <c r="AA125" s="218" t="str">
        <f t="shared" si="994"/>
        <v/>
      </c>
      <c r="AB125" s="218" t="str">
        <f t="shared" si="994"/>
        <v/>
      </c>
      <c r="AC125" s="218" t="str">
        <f t="shared" si="994"/>
        <v/>
      </c>
      <c r="AD125" s="218" t="str">
        <f t="shared" si="994"/>
        <v/>
      </c>
      <c r="AE125" s="218" t="str">
        <f t="shared" si="994"/>
        <v/>
      </c>
      <c r="AF125" s="218" t="str">
        <f t="shared" si="994"/>
        <v/>
      </c>
      <c r="AG125" s="218" t="str">
        <f t="shared" si="994"/>
        <v/>
      </c>
      <c r="AH125" s="218" t="str">
        <f t="shared" si="994"/>
        <v/>
      </c>
      <c r="AI125" s="218" t="str">
        <f t="shared" si="994"/>
        <v/>
      </c>
      <c r="AJ125" s="218" t="str">
        <f t="shared" si="994"/>
        <v/>
      </c>
      <c r="AK125" s="218" t="str">
        <f t="shared" si="994"/>
        <v/>
      </c>
      <c r="AL125" s="218" t="str">
        <f t="shared" si="994"/>
        <v/>
      </c>
      <c r="AM125" s="218" t="str">
        <f t="shared" si="994"/>
        <v/>
      </c>
      <c r="AN125" s="218" t="str">
        <f t="shared" si="994"/>
        <v/>
      </c>
      <c r="AO125" s="218" t="str">
        <f t="shared" si="994"/>
        <v/>
      </c>
      <c r="AP125" s="218" t="str">
        <f t="shared" si="994"/>
        <v/>
      </c>
      <c r="AQ125" s="218" t="str">
        <f t="shared" si="994"/>
        <v/>
      </c>
      <c r="AR125" s="218" t="str">
        <f t="shared" si="994"/>
        <v/>
      </c>
      <c r="AS125" s="218" t="str">
        <f t="shared" si="994"/>
        <v/>
      </c>
      <c r="AT125" s="218" t="str">
        <f t="shared" si="994"/>
        <v/>
      </c>
      <c r="AU125" s="218" t="str">
        <f t="shared" si="994"/>
        <v/>
      </c>
      <c r="AV125" s="218" t="str">
        <f t="shared" si="994"/>
        <v/>
      </c>
      <c r="AW125" s="218" t="str">
        <f t="shared" si="994"/>
        <v/>
      </c>
      <c r="AX125" s="218" t="str">
        <f t="shared" si="994"/>
        <v/>
      </c>
      <c r="AY125" s="218" t="str">
        <f t="shared" si="994"/>
        <v/>
      </c>
      <c r="AZ125" s="218" t="str">
        <f t="shared" si="994"/>
        <v/>
      </c>
      <c r="BA125" s="218" t="str">
        <f t="shared" si="994"/>
        <v/>
      </c>
      <c r="BB125" s="218" t="str">
        <f t="shared" si="994"/>
        <v/>
      </c>
      <c r="BC125" s="218" t="str">
        <f t="shared" si="994"/>
        <v/>
      </c>
      <c r="BD125" s="218" t="str">
        <f t="shared" si="994"/>
        <v/>
      </c>
      <c r="BE125" s="218" t="str">
        <f t="shared" si="994"/>
        <v/>
      </c>
      <c r="BF125" s="218" t="str">
        <f t="shared" si="994"/>
        <v/>
      </c>
      <c r="BG125" s="218" t="str">
        <f t="shared" si="994"/>
        <v/>
      </c>
      <c r="BH125" s="218" t="str">
        <f t="shared" si="994"/>
        <v/>
      </c>
      <c r="BI125" s="218" t="str">
        <f t="shared" si="994"/>
        <v/>
      </c>
      <c r="BJ125" s="218" t="str">
        <f t="shared" ref="BJ125:DU125" si="995">IF(SUM(BJ283,BJ440,BJ597,BJ754,BJ911)=0,"",SUM(BJ283,BJ440,BJ597,BJ754,BJ911))</f>
        <v/>
      </c>
      <c r="BK125" s="218" t="str">
        <f t="shared" si="995"/>
        <v/>
      </c>
      <c r="BL125" s="218" t="str">
        <f t="shared" si="995"/>
        <v/>
      </c>
      <c r="BM125" s="218" t="str">
        <f t="shared" si="995"/>
        <v/>
      </c>
      <c r="BN125" s="218" t="str">
        <f t="shared" si="995"/>
        <v/>
      </c>
      <c r="BO125" s="218" t="str">
        <f t="shared" si="995"/>
        <v/>
      </c>
      <c r="BP125" s="218" t="str">
        <f t="shared" si="995"/>
        <v/>
      </c>
      <c r="BQ125" s="218" t="str">
        <f t="shared" si="995"/>
        <v/>
      </c>
      <c r="BR125" s="218" t="str">
        <f t="shared" si="995"/>
        <v/>
      </c>
      <c r="BS125" s="218" t="str">
        <f t="shared" si="995"/>
        <v/>
      </c>
      <c r="BT125" s="218" t="str">
        <f t="shared" si="995"/>
        <v/>
      </c>
      <c r="BU125" s="218" t="str">
        <f t="shared" si="995"/>
        <v/>
      </c>
      <c r="BV125" s="218" t="str">
        <f t="shared" si="995"/>
        <v/>
      </c>
      <c r="BW125" s="218" t="str">
        <f t="shared" si="995"/>
        <v/>
      </c>
      <c r="BX125" s="218" t="str">
        <f t="shared" si="995"/>
        <v/>
      </c>
      <c r="BY125" s="218" t="str">
        <f t="shared" si="995"/>
        <v/>
      </c>
      <c r="BZ125" s="218" t="str">
        <f t="shared" si="995"/>
        <v/>
      </c>
      <c r="CA125" s="218" t="str">
        <f t="shared" si="995"/>
        <v/>
      </c>
      <c r="CB125" s="218" t="str">
        <f t="shared" si="995"/>
        <v/>
      </c>
      <c r="CC125" s="218" t="str">
        <f t="shared" si="995"/>
        <v/>
      </c>
      <c r="CD125" s="218" t="str">
        <f t="shared" si="995"/>
        <v/>
      </c>
      <c r="CE125" s="218" t="str">
        <f t="shared" si="995"/>
        <v/>
      </c>
      <c r="CF125" s="218" t="str">
        <f t="shared" si="995"/>
        <v/>
      </c>
      <c r="CG125" s="218" t="str">
        <f t="shared" si="995"/>
        <v/>
      </c>
      <c r="CH125" s="218" t="str">
        <f t="shared" si="995"/>
        <v/>
      </c>
      <c r="CI125" s="218" t="str">
        <f t="shared" si="995"/>
        <v/>
      </c>
      <c r="CJ125" s="218" t="str">
        <f t="shared" si="995"/>
        <v/>
      </c>
      <c r="CK125" s="218" t="str">
        <f t="shared" si="995"/>
        <v/>
      </c>
      <c r="CL125" s="218" t="str">
        <f t="shared" si="995"/>
        <v/>
      </c>
      <c r="CM125" s="218" t="str">
        <f t="shared" si="995"/>
        <v/>
      </c>
      <c r="CN125" s="218" t="str">
        <f t="shared" si="995"/>
        <v/>
      </c>
      <c r="CO125" s="218" t="str">
        <f t="shared" si="995"/>
        <v/>
      </c>
      <c r="CP125" s="218" t="str">
        <f t="shared" si="995"/>
        <v/>
      </c>
      <c r="CQ125" s="218" t="str">
        <f t="shared" si="995"/>
        <v/>
      </c>
      <c r="CR125" s="218" t="str">
        <f t="shared" si="995"/>
        <v/>
      </c>
      <c r="CS125" s="218" t="str">
        <f t="shared" si="995"/>
        <v/>
      </c>
      <c r="CT125" s="218" t="str">
        <f t="shared" si="995"/>
        <v/>
      </c>
      <c r="CU125" s="218" t="str">
        <f t="shared" si="995"/>
        <v/>
      </c>
      <c r="CV125" s="218" t="str">
        <f t="shared" si="995"/>
        <v/>
      </c>
      <c r="CW125" s="218" t="str">
        <f t="shared" si="995"/>
        <v/>
      </c>
      <c r="CX125" s="218" t="str">
        <f t="shared" si="995"/>
        <v/>
      </c>
      <c r="CY125" s="218" t="str">
        <f t="shared" si="995"/>
        <v/>
      </c>
      <c r="CZ125" s="218" t="str">
        <f t="shared" si="995"/>
        <v/>
      </c>
      <c r="DA125" s="218" t="str">
        <f t="shared" si="995"/>
        <v/>
      </c>
      <c r="DB125" s="218" t="str">
        <f t="shared" si="995"/>
        <v/>
      </c>
      <c r="DC125" s="218" t="str">
        <f t="shared" si="995"/>
        <v/>
      </c>
      <c r="DD125" s="218" t="str">
        <f t="shared" si="995"/>
        <v/>
      </c>
      <c r="DE125" s="218" t="str">
        <f t="shared" si="995"/>
        <v/>
      </c>
      <c r="DF125" s="218" t="str">
        <f t="shared" si="995"/>
        <v/>
      </c>
      <c r="DG125" s="218" t="str">
        <f t="shared" si="995"/>
        <v/>
      </c>
      <c r="DH125" s="218" t="str">
        <f t="shared" si="995"/>
        <v/>
      </c>
      <c r="DI125" s="218" t="str">
        <f t="shared" si="995"/>
        <v/>
      </c>
      <c r="DJ125" s="218" t="str">
        <f t="shared" si="995"/>
        <v/>
      </c>
      <c r="DK125" s="218" t="str">
        <f t="shared" si="995"/>
        <v/>
      </c>
      <c r="DL125" s="218" t="str">
        <f t="shared" si="995"/>
        <v/>
      </c>
      <c r="DM125" s="218" t="str">
        <f t="shared" si="995"/>
        <v/>
      </c>
      <c r="DN125" s="218" t="str">
        <f t="shared" si="995"/>
        <v/>
      </c>
      <c r="DO125" s="218" t="str">
        <f t="shared" si="995"/>
        <v/>
      </c>
      <c r="DP125" s="218" t="str">
        <f t="shared" si="995"/>
        <v/>
      </c>
      <c r="DQ125" s="218" t="str">
        <f t="shared" si="995"/>
        <v/>
      </c>
      <c r="DR125" s="218" t="str">
        <f t="shared" si="995"/>
        <v/>
      </c>
      <c r="DS125" s="218" t="str">
        <f t="shared" si="995"/>
        <v/>
      </c>
      <c r="DT125" s="218" t="str">
        <f t="shared" si="995"/>
        <v/>
      </c>
      <c r="DU125" s="218" t="str">
        <f t="shared" si="995"/>
        <v/>
      </c>
      <c r="DV125" s="218" t="str">
        <f t="shared" ref="DV125:EK125" si="996">IF(SUM(DV283,DV440,DV597,DV754,DV911)=0,"",SUM(DV283,DV440,DV597,DV754,DV911))</f>
        <v/>
      </c>
      <c r="DW125" s="218" t="str">
        <f t="shared" si="996"/>
        <v/>
      </c>
      <c r="DX125" s="218" t="str">
        <f t="shared" si="996"/>
        <v/>
      </c>
      <c r="DY125" s="218" t="str">
        <f t="shared" si="996"/>
        <v/>
      </c>
      <c r="DZ125" s="218" t="str">
        <f t="shared" si="996"/>
        <v/>
      </c>
      <c r="EA125" s="218" t="str">
        <f t="shared" si="996"/>
        <v/>
      </c>
      <c r="EB125" s="218" t="str">
        <f t="shared" si="996"/>
        <v/>
      </c>
      <c r="EC125" s="218" t="str">
        <f t="shared" si="996"/>
        <v/>
      </c>
      <c r="ED125" s="218" t="str">
        <f t="shared" si="996"/>
        <v/>
      </c>
      <c r="EE125" s="218" t="str">
        <f t="shared" si="996"/>
        <v/>
      </c>
      <c r="EF125" s="218" t="str">
        <f t="shared" si="996"/>
        <v/>
      </c>
      <c r="EG125" s="218" t="str">
        <f t="shared" si="996"/>
        <v/>
      </c>
      <c r="EH125" s="218" t="str">
        <f t="shared" si="996"/>
        <v/>
      </c>
      <c r="EI125" s="218" t="str">
        <f t="shared" si="996"/>
        <v/>
      </c>
      <c r="EJ125" s="218" t="str">
        <f t="shared" si="996"/>
        <v/>
      </c>
      <c r="EK125" s="218" t="str">
        <f t="shared" si="996"/>
        <v/>
      </c>
      <c r="EL125" s="218" t="str">
        <f t="shared" ref="EL125:FK125" si="997">IF(SUM(EL283,EL440,EL597,EL754,EL911)=0,"",SUM(EL283,EL440,EL597,EL754,EL911))</f>
        <v/>
      </c>
      <c r="EM125" s="218" t="str">
        <f t="shared" si="997"/>
        <v/>
      </c>
      <c r="EN125" s="218" t="str">
        <f t="shared" si="997"/>
        <v/>
      </c>
      <c r="EO125" s="218" t="str">
        <f t="shared" si="997"/>
        <v/>
      </c>
      <c r="EP125" s="218" t="str">
        <f t="shared" si="997"/>
        <v/>
      </c>
      <c r="EQ125" s="218" t="str">
        <f t="shared" si="997"/>
        <v/>
      </c>
      <c r="ER125" s="218" t="str">
        <f t="shared" si="997"/>
        <v/>
      </c>
      <c r="ES125" s="218" t="str">
        <f t="shared" si="997"/>
        <v/>
      </c>
      <c r="ET125" s="218" t="str">
        <f t="shared" si="997"/>
        <v/>
      </c>
      <c r="EU125" s="218" t="str">
        <f t="shared" si="997"/>
        <v/>
      </c>
      <c r="EV125" s="218" t="str">
        <f t="shared" si="997"/>
        <v/>
      </c>
      <c r="EW125" s="218" t="str">
        <f t="shared" si="997"/>
        <v/>
      </c>
      <c r="EX125" s="218" t="str">
        <f t="shared" si="997"/>
        <v/>
      </c>
      <c r="EY125" s="218" t="str">
        <f t="shared" si="997"/>
        <v/>
      </c>
      <c r="EZ125" s="218" t="str">
        <f t="shared" si="997"/>
        <v/>
      </c>
      <c r="FA125" s="218" t="str">
        <f t="shared" si="997"/>
        <v/>
      </c>
      <c r="FB125" s="218" t="str">
        <f t="shared" si="997"/>
        <v/>
      </c>
      <c r="FC125" s="218" t="str">
        <f t="shared" si="997"/>
        <v/>
      </c>
      <c r="FD125" s="218" t="str">
        <f t="shared" si="997"/>
        <v/>
      </c>
      <c r="FE125" s="218" t="str">
        <f t="shared" si="997"/>
        <v/>
      </c>
      <c r="FF125" s="218" t="str">
        <f t="shared" si="997"/>
        <v/>
      </c>
      <c r="FG125" s="218" t="str">
        <f t="shared" si="997"/>
        <v/>
      </c>
      <c r="FH125" s="218" t="str">
        <f t="shared" si="997"/>
        <v/>
      </c>
      <c r="FI125" s="218" t="str">
        <f t="shared" si="997"/>
        <v/>
      </c>
      <c r="FJ125" s="218" t="str">
        <f t="shared" si="997"/>
        <v/>
      </c>
      <c r="FK125" s="218" t="str">
        <f t="shared" si="997"/>
        <v/>
      </c>
      <c r="FL125" s="218" t="str">
        <f t="shared" ref="FL125:HN125" si="998">IF(SUM(FL283,FL440,FL597,FL754,FL911)=0,"",SUM(FL283,FL440,FL597,FL754,FL911))</f>
        <v/>
      </c>
      <c r="FM125" s="218" t="str">
        <f t="shared" si="998"/>
        <v/>
      </c>
      <c r="FN125" s="218" t="str">
        <f t="shared" si="998"/>
        <v/>
      </c>
      <c r="FO125" s="218" t="str">
        <f t="shared" si="998"/>
        <v/>
      </c>
      <c r="FP125" s="218" t="str">
        <f t="shared" si="998"/>
        <v/>
      </c>
      <c r="FQ125" s="218" t="str">
        <f t="shared" si="998"/>
        <v/>
      </c>
      <c r="FR125" s="218" t="str">
        <f t="shared" si="998"/>
        <v/>
      </c>
      <c r="FS125" s="218" t="str">
        <f t="shared" si="998"/>
        <v/>
      </c>
      <c r="FT125" s="218" t="str">
        <f t="shared" si="998"/>
        <v/>
      </c>
      <c r="FU125" s="218" t="str">
        <f t="shared" si="998"/>
        <v/>
      </c>
      <c r="FV125" s="218" t="str">
        <f t="shared" si="998"/>
        <v/>
      </c>
      <c r="FW125" s="218" t="str">
        <f t="shared" si="998"/>
        <v/>
      </c>
      <c r="FX125" s="218" t="str">
        <f t="shared" si="998"/>
        <v/>
      </c>
      <c r="FY125" s="218" t="str">
        <f t="shared" si="998"/>
        <v/>
      </c>
      <c r="FZ125" s="218" t="str">
        <f t="shared" si="998"/>
        <v/>
      </c>
      <c r="GA125" s="218" t="str">
        <f t="shared" si="998"/>
        <v/>
      </c>
      <c r="GB125" s="218" t="str">
        <f t="shared" si="998"/>
        <v/>
      </c>
      <c r="GC125" s="218" t="str">
        <f t="shared" si="998"/>
        <v/>
      </c>
      <c r="GD125" s="218" t="str">
        <f t="shared" si="998"/>
        <v/>
      </c>
      <c r="GE125" s="218" t="str">
        <f t="shared" si="998"/>
        <v/>
      </c>
      <c r="GF125" s="218" t="str">
        <f t="shared" si="998"/>
        <v/>
      </c>
      <c r="GG125" s="218" t="str">
        <f t="shared" si="998"/>
        <v/>
      </c>
      <c r="GH125" s="218" t="str">
        <f t="shared" si="998"/>
        <v/>
      </c>
      <c r="GI125" s="218" t="str">
        <f t="shared" si="998"/>
        <v/>
      </c>
      <c r="GJ125" s="218" t="str">
        <f t="shared" si="998"/>
        <v/>
      </c>
      <c r="GK125" s="218" t="str">
        <f t="shared" si="998"/>
        <v/>
      </c>
      <c r="GL125" s="218" t="str">
        <f t="shared" si="998"/>
        <v/>
      </c>
      <c r="GM125" s="218" t="str">
        <f t="shared" si="998"/>
        <v/>
      </c>
      <c r="GN125" s="218" t="str">
        <f t="shared" si="998"/>
        <v/>
      </c>
      <c r="GO125" s="218" t="str">
        <f t="shared" si="998"/>
        <v/>
      </c>
      <c r="GP125" s="218" t="str">
        <f t="shared" si="998"/>
        <v/>
      </c>
      <c r="GQ125" s="218" t="str">
        <f t="shared" si="998"/>
        <v/>
      </c>
      <c r="GR125" s="218" t="str">
        <f t="shared" si="998"/>
        <v/>
      </c>
      <c r="GS125" s="218" t="str">
        <f t="shared" si="998"/>
        <v/>
      </c>
      <c r="GT125" s="218" t="str">
        <f t="shared" si="998"/>
        <v/>
      </c>
      <c r="GU125" s="218" t="str">
        <f t="shared" si="998"/>
        <v/>
      </c>
      <c r="GV125" s="218" t="str">
        <f t="shared" si="998"/>
        <v/>
      </c>
      <c r="GW125" s="218" t="str">
        <f t="shared" si="998"/>
        <v/>
      </c>
      <c r="GX125" s="218" t="str">
        <f t="shared" si="998"/>
        <v/>
      </c>
      <c r="GY125" s="218" t="str">
        <f t="shared" si="998"/>
        <v/>
      </c>
      <c r="GZ125" s="218" t="str">
        <f t="shared" si="998"/>
        <v/>
      </c>
      <c r="HA125" s="218" t="str">
        <f t="shared" si="998"/>
        <v/>
      </c>
      <c r="HB125" s="218" t="str">
        <f t="shared" si="998"/>
        <v/>
      </c>
      <c r="HC125" s="218" t="str">
        <f t="shared" si="998"/>
        <v/>
      </c>
      <c r="HD125" s="218" t="str">
        <f t="shared" si="998"/>
        <v/>
      </c>
      <c r="HE125" s="218" t="str">
        <f t="shared" si="998"/>
        <v/>
      </c>
      <c r="HF125" s="218" t="str">
        <f t="shared" si="998"/>
        <v/>
      </c>
      <c r="HG125" s="218" t="str">
        <f t="shared" si="998"/>
        <v/>
      </c>
      <c r="HH125" s="218" t="str">
        <f t="shared" si="998"/>
        <v/>
      </c>
      <c r="HI125" s="218" t="str">
        <f t="shared" si="998"/>
        <v/>
      </c>
      <c r="HJ125" s="218" t="str">
        <f t="shared" si="998"/>
        <v/>
      </c>
      <c r="HK125" s="218" t="str">
        <f t="shared" si="998"/>
        <v/>
      </c>
      <c r="HL125" s="218" t="str">
        <f t="shared" si="998"/>
        <v/>
      </c>
      <c r="HM125" s="218" t="str">
        <f t="shared" si="998"/>
        <v/>
      </c>
      <c r="HN125" s="218" t="str">
        <f t="shared" si="998"/>
        <v/>
      </c>
      <c r="HO125" s="218" t="str">
        <f t="shared" ref="HO125:HQ125" si="999">IF(SUM(HO283,HO440,HO597,HO754,HO911)=0,"",SUM(HO283,HO440,HO597,HO754,HO911))</f>
        <v/>
      </c>
      <c r="HP125" s="218" t="str">
        <f t="shared" si="999"/>
        <v/>
      </c>
      <c r="HQ125" s="218" t="str">
        <f t="shared" si="999"/>
        <v/>
      </c>
    </row>
    <row r="126" spans="1:225" s="73" customFormat="1" ht="18" hidden="1" customHeight="1" x14ac:dyDescent="0.25">
      <c r="A126" s="223" t="str">
        <f t="shared" ref="A126:B126" si="1000">IF(A284="","",A284)</f>
        <v/>
      </c>
      <c r="B126" s="173" t="str">
        <f t="shared" si="1000"/>
        <v/>
      </c>
      <c r="C126" s="218">
        <f t="shared" si="837"/>
        <v>0</v>
      </c>
      <c r="D126" s="218">
        <f t="shared" si="552"/>
        <v>0</v>
      </c>
      <c r="E126" s="219">
        <f t="shared" ref="E126:F126" si="1001">IFERROR(AVERAGE(E284,E441,E598,E755,E912),"")</f>
        <v>0</v>
      </c>
      <c r="F126" s="219">
        <f t="shared" si="1001"/>
        <v>0</v>
      </c>
      <c r="G126" s="176" t="str">
        <f t="shared" ref="G126:J145" si="1002">IF(SUM(G284,G441,G598,G755,G912)=0,"",SUM(G284,G441,G598,G755,G912))</f>
        <v/>
      </c>
      <c r="H126" s="176" t="str">
        <f t="shared" si="1002"/>
        <v/>
      </c>
      <c r="I126" s="226" t="str">
        <f t="shared" si="1002"/>
        <v/>
      </c>
      <c r="J126" s="226" t="str">
        <f t="shared" si="1002"/>
        <v/>
      </c>
      <c r="K126" s="227" t="str">
        <f t="shared" ref="K126:L145" si="1003">IF(SUM(K284,K441,K598,K755,K912)=0,"",AVERAGE(K284,K441,K598,K755,K912))</f>
        <v/>
      </c>
      <c r="L126" s="227">
        <f t="shared" si="1003"/>
        <v>1</v>
      </c>
      <c r="M126" s="226" t="str">
        <f t="shared" ref="M126:N145" si="1004">IF(SUM(M284,M441,M598,M755,M912)=0,"",SUM(M284,M441,M598,M755,M912))</f>
        <v/>
      </c>
      <c r="N126" s="226" t="str">
        <f t="shared" si="1004"/>
        <v/>
      </c>
      <c r="O126" s="491"/>
      <c r="P126" s="218" t="str">
        <f t="shared" ref="P126:BI126" si="1005">IF(SUM(P284,P441,P598,P755,P912)=0,"",SUM(P284,P441,P598,P755,P912))</f>
        <v/>
      </c>
      <c r="Q126" s="218" t="str">
        <f t="shared" si="1005"/>
        <v/>
      </c>
      <c r="R126" s="218" t="str">
        <f t="shared" si="1005"/>
        <v/>
      </c>
      <c r="S126" s="218" t="str">
        <f t="shared" si="1005"/>
        <v/>
      </c>
      <c r="T126" s="218" t="str">
        <f t="shared" si="1005"/>
        <v/>
      </c>
      <c r="U126" s="218" t="str">
        <f t="shared" si="1005"/>
        <v/>
      </c>
      <c r="V126" s="218" t="str">
        <f t="shared" si="1005"/>
        <v/>
      </c>
      <c r="W126" s="218" t="str">
        <f t="shared" si="1005"/>
        <v/>
      </c>
      <c r="X126" s="218" t="str">
        <f t="shared" si="1005"/>
        <v/>
      </c>
      <c r="Y126" s="218" t="str">
        <f t="shared" si="1005"/>
        <v/>
      </c>
      <c r="Z126" s="218" t="str">
        <f t="shared" si="1005"/>
        <v/>
      </c>
      <c r="AA126" s="218" t="str">
        <f t="shared" si="1005"/>
        <v/>
      </c>
      <c r="AB126" s="218" t="str">
        <f t="shared" si="1005"/>
        <v/>
      </c>
      <c r="AC126" s="218" t="str">
        <f t="shared" si="1005"/>
        <v/>
      </c>
      <c r="AD126" s="218" t="str">
        <f t="shared" si="1005"/>
        <v/>
      </c>
      <c r="AE126" s="218" t="str">
        <f t="shared" si="1005"/>
        <v/>
      </c>
      <c r="AF126" s="218" t="str">
        <f t="shared" si="1005"/>
        <v/>
      </c>
      <c r="AG126" s="218" t="str">
        <f t="shared" si="1005"/>
        <v/>
      </c>
      <c r="AH126" s="218" t="str">
        <f t="shared" si="1005"/>
        <v/>
      </c>
      <c r="AI126" s="218" t="str">
        <f t="shared" si="1005"/>
        <v/>
      </c>
      <c r="AJ126" s="218" t="str">
        <f t="shared" si="1005"/>
        <v/>
      </c>
      <c r="AK126" s="218" t="str">
        <f t="shared" si="1005"/>
        <v/>
      </c>
      <c r="AL126" s="218" t="str">
        <f t="shared" si="1005"/>
        <v/>
      </c>
      <c r="AM126" s="218" t="str">
        <f t="shared" si="1005"/>
        <v/>
      </c>
      <c r="AN126" s="218" t="str">
        <f t="shared" si="1005"/>
        <v/>
      </c>
      <c r="AO126" s="218" t="str">
        <f t="shared" si="1005"/>
        <v/>
      </c>
      <c r="AP126" s="218" t="str">
        <f t="shared" si="1005"/>
        <v/>
      </c>
      <c r="AQ126" s="218" t="str">
        <f t="shared" si="1005"/>
        <v/>
      </c>
      <c r="AR126" s="218" t="str">
        <f t="shared" si="1005"/>
        <v/>
      </c>
      <c r="AS126" s="218" t="str">
        <f t="shared" si="1005"/>
        <v/>
      </c>
      <c r="AT126" s="218" t="str">
        <f t="shared" si="1005"/>
        <v/>
      </c>
      <c r="AU126" s="218" t="str">
        <f t="shared" si="1005"/>
        <v/>
      </c>
      <c r="AV126" s="218" t="str">
        <f t="shared" si="1005"/>
        <v/>
      </c>
      <c r="AW126" s="218" t="str">
        <f t="shared" si="1005"/>
        <v/>
      </c>
      <c r="AX126" s="218" t="str">
        <f t="shared" si="1005"/>
        <v/>
      </c>
      <c r="AY126" s="218" t="str">
        <f t="shared" si="1005"/>
        <v/>
      </c>
      <c r="AZ126" s="218" t="str">
        <f t="shared" si="1005"/>
        <v/>
      </c>
      <c r="BA126" s="218" t="str">
        <f t="shared" si="1005"/>
        <v/>
      </c>
      <c r="BB126" s="218" t="str">
        <f t="shared" si="1005"/>
        <v/>
      </c>
      <c r="BC126" s="218" t="str">
        <f t="shared" si="1005"/>
        <v/>
      </c>
      <c r="BD126" s="218" t="str">
        <f t="shared" si="1005"/>
        <v/>
      </c>
      <c r="BE126" s="218" t="str">
        <f t="shared" si="1005"/>
        <v/>
      </c>
      <c r="BF126" s="218" t="str">
        <f t="shared" si="1005"/>
        <v/>
      </c>
      <c r="BG126" s="218" t="str">
        <f t="shared" si="1005"/>
        <v/>
      </c>
      <c r="BH126" s="218" t="str">
        <f t="shared" si="1005"/>
        <v/>
      </c>
      <c r="BI126" s="218" t="str">
        <f t="shared" si="1005"/>
        <v/>
      </c>
      <c r="BJ126" s="218" t="str">
        <f t="shared" ref="BJ126:DU126" si="1006">IF(SUM(BJ284,BJ441,BJ598,BJ755,BJ912)=0,"",SUM(BJ284,BJ441,BJ598,BJ755,BJ912))</f>
        <v/>
      </c>
      <c r="BK126" s="218" t="str">
        <f t="shared" si="1006"/>
        <v/>
      </c>
      <c r="BL126" s="218" t="str">
        <f t="shared" si="1006"/>
        <v/>
      </c>
      <c r="BM126" s="218" t="str">
        <f t="shared" si="1006"/>
        <v/>
      </c>
      <c r="BN126" s="218" t="str">
        <f t="shared" si="1006"/>
        <v/>
      </c>
      <c r="BO126" s="218" t="str">
        <f t="shared" si="1006"/>
        <v/>
      </c>
      <c r="BP126" s="218" t="str">
        <f t="shared" si="1006"/>
        <v/>
      </c>
      <c r="BQ126" s="218" t="str">
        <f t="shared" si="1006"/>
        <v/>
      </c>
      <c r="BR126" s="218" t="str">
        <f t="shared" si="1006"/>
        <v/>
      </c>
      <c r="BS126" s="218" t="str">
        <f t="shared" si="1006"/>
        <v/>
      </c>
      <c r="BT126" s="218" t="str">
        <f t="shared" si="1006"/>
        <v/>
      </c>
      <c r="BU126" s="218" t="str">
        <f t="shared" si="1006"/>
        <v/>
      </c>
      <c r="BV126" s="218" t="str">
        <f t="shared" si="1006"/>
        <v/>
      </c>
      <c r="BW126" s="218" t="str">
        <f t="shared" si="1006"/>
        <v/>
      </c>
      <c r="BX126" s="218" t="str">
        <f t="shared" si="1006"/>
        <v/>
      </c>
      <c r="BY126" s="218" t="str">
        <f t="shared" si="1006"/>
        <v/>
      </c>
      <c r="BZ126" s="218" t="str">
        <f t="shared" si="1006"/>
        <v/>
      </c>
      <c r="CA126" s="218" t="str">
        <f t="shared" si="1006"/>
        <v/>
      </c>
      <c r="CB126" s="218" t="str">
        <f t="shared" si="1006"/>
        <v/>
      </c>
      <c r="CC126" s="218" t="str">
        <f t="shared" si="1006"/>
        <v/>
      </c>
      <c r="CD126" s="218" t="str">
        <f t="shared" si="1006"/>
        <v/>
      </c>
      <c r="CE126" s="218" t="str">
        <f t="shared" si="1006"/>
        <v/>
      </c>
      <c r="CF126" s="218" t="str">
        <f t="shared" si="1006"/>
        <v/>
      </c>
      <c r="CG126" s="218" t="str">
        <f t="shared" si="1006"/>
        <v/>
      </c>
      <c r="CH126" s="218" t="str">
        <f t="shared" si="1006"/>
        <v/>
      </c>
      <c r="CI126" s="218" t="str">
        <f t="shared" si="1006"/>
        <v/>
      </c>
      <c r="CJ126" s="218" t="str">
        <f t="shared" si="1006"/>
        <v/>
      </c>
      <c r="CK126" s="218" t="str">
        <f t="shared" si="1006"/>
        <v/>
      </c>
      <c r="CL126" s="218" t="str">
        <f t="shared" si="1006"/>
        <v/>
      </c>
      <c r="CM126" s="218" t="str">
        <f t="shared" si="1006"/>
        <v/>
      </c>
      <c r="CN126" s="218" t="str">
        <f t="shared" si="1006"/>
        <v/>
      </c>
      <c r="CO126" s="218" t="str">
        <f t="shared" si="1006"/>
        <v/>
      </c>
      <c r="CP126" s="218" t="str">
        <f t="shared" si="1006"/>
        <v/>
      </c>
      <c r="CQ126" s="218" t="str">
        <f t="shared" si="1006"/>
        <v/>
      </c>
      <c r="CR126" s="218" t="str">
        <f t="shared" si="1006"/>
        <v/>
      </c>
      <c r="CS126" s="218" t="str">
        <f t="shared" si="1006"/>
        <v/>
      </c>
      <c r="CT126" s="218" t="str">
        <f t="shared" si="1006"/>
        <v/>
      </c>
      <c r="CU126" s="218" t="str">
        <f t="shared" si="1006"/>
        <v/>
      </c>
      <c r="CV126" s="218" t="str">
        <f t="shared" si="1006"/>
        <v/>
      </c>
      <c r="CW126" s="218" t="str">
        <f t="shared" si="1006"/>
        <v/>
      </c>
      <c r="CX126" s="218" t="str">
        <f t="shared" si="1006"/>
        <v/>
      </c>
      <c r="CY126" s="218" t="str">
        <f t="shared" si="1006"/>
        <v/>
      </c>
      <c r="CZ126" s="218" t="str">
        <f t="shared" si="1006"/>
        <v/>
      </c>
      <c r="DA126" s="218" t="str">
        <f t="shared" si="1006"/>
        <v/>
      </c>
      <c r="DB126" s="218" t="str">
        <f t="shared" si="1006"/>
        <v/>
      </c>
      <c r="DC126" s="218" t="str">
        <f t="shared" si="1006"/>
        <v/>
      </c>
      <c r="DD126" s="218" t="str">
        <f t="shared" si="1006"/>
        <v/>
      </c>
      <c r="DE126" s="218" t="str">
        <f t="shared" si="1006"/>
        <v/>
      </c>
      <c r="DF126" s="218" t="str">
        <f t="shared" si="1006"/>
        <v/>
      </c>
      <c r="DG126" s="218" t="str">
        <f t="shared" si="1006"/>
        <v/>
      </c>
      <c r="DH126" s="218" t="str">
        <f t="shared" si="1006"/>
        <v/>
      </c>
      <c r="DI126" s="218" t="str">
        <f t="shared" si="1006"/>
        <v/>
      </c>
      <c r="DJ126" s="218" t="str">
        <f t="shared" si="1006"/>
        <v/>
      </c>
      <c r="DK126" s="218" t="str">
        <f t="shared" si="1006"/>
        <v/>
      </c>
      <c r="DL126" s="218" t="str">
        <f t="shared" si="1006"/>
        <v/>
      </c>
      <c r="DM126" s="218" t="str">
        <f t="shared" si="1006"/>
        <v/>
      </c>
      <c r="DN126" s="218" t="str">
        <f t="shared" si="1006"/>
        <v/>
      </c>
      <c r="DO126" s="218" t="str">
        <f t="shared" si="1006"/>
        <v/>
      </c>
      <c r="DP126" s="218" t="str">
        <f t="shared" si="1006"/>
        <v/>
      </c>
      <c r="DQ126" s="218" t="str">
        <f t="shared" si="1006"/>
        <v/>
      </c>
      <c r="DR126" s="218" t="str">
        <f t="shared" si="1006"/>
        <v/>
      </c>
      <c r="DS126" s="218" t="str">
        <f t="shared" si="1006"/>
        <v/>
      </c>
      <c r="DT126" s="218" t="str">
        <f t="shared" si="1006"/>
        <v/>
      </c>
      <c r="DU126" s="218" t="str">
        <f t="shared" si="1006"/>
        <v/>
      </c>
      <c r="DV126" s="218" t="str">
        <f t="shared" ref="DV126:EK126" si="1007">IF(SUM(DV284,DV441,DV598,DV755,DV912)=0,"",SUM(DV284,DV441,DV598,DV755,DV912))</f>
        <v/>
      </c>
      <c r="DW126" s="218" t="str">
        <f t="shared" si="1007"/>
        <v/>
      </c>
      <c r="DX126" s="218" t="str">
        <f t="shared" si="1007"/>
        <v/>
      </c>
      <c r="DY126" s="218" t="str">
        <f t="shared" si="1007"/>
        <v/>
      </c>
      <c r="DZ126" s="218" t="str">
        <f t="shared" si="1007"/>
        <v/>
      </c>
      <c r="EA126" s="218" t="str">
        <f t="shared" si="1007"/>
        <v/>
      </c>
      <c r="EB126" s="218" t="str">
        <f t="shared" si="1007"/>
        <v/>
      </c>
      <c r="EC126" s="218" t="str">
        <f t="shared" si="1007"/>
        <v/>
      </c>
      <c r="ED126" s="218" t="str">
        <f t="shared" si="1007"/>
        <v/>
      </c>
      <c r="EE126" s="218" t="str">
        <f t="shared" si="1007"/>
        <v/>
      </c>
      <c r="EF126" s="218" t="str">
        <f t="shared" si="1007"/>
        <v/>
      </c>
      <c r="EG126" s="218" t="str">
        <f t="shared" si="1007"/>
        <v/>
      </c>
      <c r="EH126" s="218" t="str">
        <f t="shared" si="1007"/>
        <v/>
      </c>
      <c r="EI126" s="218" t="str">
        <f t="shared" si="1007"/>
        <v/>
      </c>
      <c r="EJ126" s="218" t="str">
        <f t="shared" si="1007"/>
        <v/>
      </c>
      <c r="EK126" s="218" t="str">
        <f t="shared" si="1007"/>
        <v/>
      </c>
      <c r="EL126" s="218" t="str">
        <f t="shared" ref="EL126:FK126" si="1008">IF(SUM(EL284,EL441,EL598,EL755,EL912)=0,"",SUM(EL284,EL441,EL598,EL755,EL912))</f>
        <v/>
      </c>
      <c r="EM126" s="218" t="str">
        <f t="shared" si="1008"/>
        <v/>
      </c>
      <c r="EN126" s="218" t="str">
        <f t="shared" si="1008"/>
        <v/>
      </c>
      <c r="EO126" s="218" t="str">
        <f t="shared" si="1008"/>
        <v/>
      </c>
      <c r="EP126" s="218" t="str">
        <f t="shared" si="1008"/>
        <v/>
      </c>
      <c r="EQ126" s="218" t="str">
        <f t="shared" si="1008"/>
        <v/>
      </c>
      <c r="ER126" s="218" t="str">
        <f t="shared" si="1008"/>
        <v/>
      </c>
      <c r="ES126" s="218" t="str">
        <f t="shared" si="1008"/>
        <v/>
      </c>
      <c r="ET126" s="218" t="str">
        <f t="shared" si="1008"/>
        <v/>
      </c>
      <c r="EU126" s="218" t="str">
        <f t="shared" si="1008"/>
        <v/>
      </c>
      <c r="EV126" s="218" t="str">
        <f t="shared" si="1008"/>
        <v/>
      </c>
      <c r="EW126" s="218" t="str">
        <f t="shared" si="1008"/>
        <v/>
      </c>
      <c r="EX126" s="218" t="str">
        <f t="shared" si="1008"/>
        <v/>
      </c>
      <c r="EY126" s="218" t="str">
        <f t="shared" si="1008"/>
        <v/>
      </c>
      <c r="EZ126" s="218" t="str">
        <f t="shared" si="1008"/>
        <v/>
      </c>
      <c r="FA126" s="218" t="str">
        <f t="shared" si="1008"/>
        <v/>
      </c>
      <c r="FB126" s="218" t="str">
        <f t="shared" si="1008"/>
        <v/>
      </c>
      <c r="FC126" s="218" t="str">
        <f t="shared" si="1008"/>
        <v/>
      </c>
      <c r="FD126" s="218" t="str">
        <f t="shared" si="1008"/>
        <v/>
      </c>
      <c r="FE126" s="218" t="str">
        <f t="shared" si="1008"/>
        <v/>
      </c>
      <c r="FF126" s="218" t="str">
        <f t="shared" si="1008"/>
        <v/>
      </c>
      <c r="FG126" s="218" t="str">
        <f t="shared" si="1008"/>
        <v/>
      </c>
      <c r="FH126" s="218" t="str">
        <f t="shared" si="1008"/>
        <v/>
      </c>
      <c r="FI126" s="218" t="str">
        <f t="shared" si="1008"/>
        <v/>
      </c>
      <c r="FJ126" s="218" t="str">
        <f t="shared" si="1008"/>
        <v/>
      </c>
      <c r="FK126" s="218" t="str">
        <f t="shared" si="1008"/>
        <v/>
      </c>
      <c r="FL126" s="218" t="str">
        <f t="shared" ref="FL126:HN126" si="1009">IF(SUM(FL284,FL441,FL598,FL755,FL912)=0,"",SUM(FL284,FL441,FL598,FL755,FL912))</f>
        <v/>
      </c>
      <c r="FM126" s="218" t="str">
        <f t="shared" si="1009"/>
        <v/>
      </c>
      <c r="FN126" s="218" t="str">
        <f t="shared" si="1009"/>
        <v/>
      </c>
      <c r="FO126" s="218" t="str">
        <f t="shared" si="1009"/>
        <v/>
      </c>
      <c r="FP126" s="218" t="str">
        <f t="shared" si="1009"/>
        <v/>
      </c>
      <c r="FQ126" s="218" t="str">
        <f t="shared" si="1009"/>
        <v/>
      </c>
      <c r="FR126" s="218" t="str">
        <f t="shared" si="1009"/>
        <v/>
      </c>
      <c r="FS126" s="218" t="str">
        <f t="shared" si="1009"/>
        <v/>
      </c>
      <c r="FT126" s="218" t="str">
        <f t="shared" si="1009"/>
        <v/>
      </c>
      <c r="FU126" s="218" t="str">
        <f t="shared" si="1009"/>
        <v/>
      </c>
      <c r="FV126" s="218" t="str">
        <f t="shared" si="1009"/>
        <v/>
      </c>
      <c r="FW126" s="218" t="str">
        <f t="shared" si="1009"/>
        <v/>
      </c>
      <c r="FX126" s="218" t="str">
        <f t="shared" si="1009"/>
        <v/>
      </c>
      <c r="FY126" s="218" t="str">
        <f t="shared" si="1009"/>
        <v/>
      </c>
      <c r="FZ126" s="218" t="str">
        <f t="shared" si="1009"/>
        <v/>
      </c>
      <c r="GA126" s="218" t="str">
        <f t="shared" si="1009"/>
        <v/>
      </c>
      <c r="GB126" s="218" t="str">
        <f t="shared" si="1009"/>
        <v/>
      </c>
      <c r="GC126" s="218" t="str">
        <f t="shared" si="1009"/>
        <v/>
      </c>
      <c r="GD126" s="218" t="str">
        <f t="shared" si="1009"/>
        <v/>
      </c>
      <c r="GE126" s="218" t="str">
        <f t="shared" si="1009"/>
        <v/>
      </c>
      <c r="GF126" s="218" t="str">
        <f t="shared" si="1009"/>
        <v/>
      </c>
      <c r="GG126" s="218" t="str">
        <f t="shared" si="1009"/>
        <v/>
      </c>
      <c r="GH126" s="218" t="str">
        <f t="shared" si="1009"/>
        <v/>
      </c>
      <c r="GI126" s="218" t="str">
        <f t="shared" si="1009"/>
        <v/>
      </c>
      <c r="GJ126" s="218" t="str">
        <f t="shared" si="1009"/>
        <v/>
      </c>
      <c r="GK126" s="218" t="str">
        <f t="shared" si="1009"/>
        <v/>
      </c>
      <c r="GL126" s="218" t="str">
        <f t="shared" si="1009"/>
        <v/>
      </c>
      <c r="GM126" s="218" t="str">
        <f t="shared" si="1009"/>
        <v/>
      </c>
      <c r="GN126" s="218" t="str">
        <f t="shared" si="1009"/>
        <v/>
      </c>
      <c r="GO126" s="218" t="str">
        <f t="shared" si="1009"/>
        <v/>
      </c>
      <c r="GP126" s="218" t="str">
        <f t="shared" si="1009"/>
        <v/>
      </c>
      <c r="GQ126" s="218" t="str">
        <f t="shared" si="1009"/>
        <v/>
      </c>
      <c r="GR126" s="218" t="str">
        <f t="shared" si="1009"/>
        <v/>
      </c>
      <c r="GS126" s="218" t="str">
        <f t="shared" si="1009"/>
        <v/>
      </c>
      <c r="GT126" s="218" t="str">
        <f t="shared" si="1009"/>
        <v/>
      </c>
      <c r="GU126" s="218" t="str">
        <f t="shared" si="1009"/>
        <v/>
      </c>
      <c r="GV126" s="218" t="str">
        <f t="shared" si="1009"/>
        <v/>
      </c>
      <c r="GW126" s="218" t="str">
        <f t="shared" si="1009"/>
        <v/>
      </c>
      <c r="GX126" s="218" t="str">
        <f t="shared" si="1009"/>
        <v/>
      </c>
      <c r="GY126" s="218" t="str">
        <f t="shared" si="1009"/>
        <v/>
      </c>
      <c r="GZ126" s="218" t="str">
        <f t="shared" si="1009"/>
        <v/>
      </c>
      <c r="HA126" s="218" t="str">
        <f t="shared" si="1009"/>
        <v/>
      </c>
      <c r="HB126" s="218" t="str">
        <f t="shared" si="1009"/>
        <v/>
      </c>
      <c r="HC126" s="218" t="str">
        <f t="shared" si="1009"/>
        <v/>
      </c>
      <c r="HD126" s="218" t="str">
        <f t="shared" si="1009"/>
        <v/>
      </c>
      <c r="HE126" s="218" t="str">
        <f t="shared" si="1009"/>
        <v/>
      </c>
      <c r="HF126" s="218" t="str">
        <f t="shared" si="1009"/>
        <v/>
      </c>
      <c r="HG126" s="218" t="str">
        <f t="shared" si="1009"/>
        <v/>
      </c>
      <c r="HH126" s="218" t="str">
        <f t="shared" si="1009"/>
        <v/>
      </c>
      <c r="HI126" s="218" t="str">
        <f t="shared" si="1009"/>
        <v/>
      </c>
      <c r="HJ126" s="218" t="str">
        <f t="shared" si="1009"/>
        <v/>
      </c>
      <c r="HK126" s="218" t="str">
        <f t="shared" si="1009"/>
        <v/>
      </c>
      <c r="HL126" s="218" t="str">
        <f t="shared" si="1009"/>
        <v/>
      </c>
      <c r="HM126" s="218" t="str">
        <f t="shared" si="1009"/>
        <v/>
      </c>
      <c r="HN126" s="218" t="str">
        <f t="shared" si="1009"/>
        <v/>
      </c>
      <c r="HO126" s="218" t="str">
        <f t="shared" ref="HO126:HQ126" si="1010">IF(SUM(HO284,HO441,HO598,HO755,HO912)=0,"",SUM(HO284,HO441,HO598,HO755,HO912))</f>
        <v/>
      </c>
      <c r="HP126" s="218" t="str">
        <f t="shared" si="1010"/>
        <v/>
      </c>
      <c r="HQ126" s="218" t="str">
        <f t="shared" si="1010"/>
        <v/>
      </c>
    </row>
    <row r="127" spans="1:225" s="73" customFormat="1" ht="18" hidden="1" customHeight="1" x14ac:dyDescent="0.25">
      <c r="A127" s="223" t="str">
        <f t="shared" ref="A127:B127" si="1011">IF(A285="","",A285)</f>
        <v/>
      </c>
      <c r="B127" s="173" t="str">
        <f t="shared" si="1011"/>
        <v/>
      </c>
      <c r="C127" s="218">
        <f t="shared" si="837"/>
        <v>0</v>
      </c>
      <c r="D127" s="218">
        <f t="shared" si="552"/>
        <v>0</v>
      </c>
      <c r="E127" s="219">
        <f t="shared" ref="E127:F127" si="1012">IFERROR(AVERAGE(E285,E442,E599,E756,E913),"")</f>
        <v>0</v>
      </c>
      <c r="F127" s="219">
        <f t="shared" si="1012"/>
        <v>0</v>
      </c>
      <c r="G127" s="176" t="str">
        <f t="shared" si="1002"/>
        <v/>
      </c>
      <c r="H127" s="176" t="str">
        <f t="shared" si="1002"/>
        <v/>
      </c>
      <c r="I127" s="226" t="str">
        <f t="shared" si="1002"/>
        <v/>
      </c>
      <c r="J127" s="226" t="str">
        <f t="shared" si="1002"/>
        <v/>
      </c>
      <c r="K127" s="227" t="str">
        <f t="shared" si="1003"/>
        <v/>
      </c>
      <c r="L127" s="227">
        <f t="shared" si="1003"/>
        <v>1</v>
      </c>
      <c r="M127" s="226" t="str">
        <f t="shared" si="1004"/>
        <v/>
      </c>
      <c r="N127" s="226" t="str">
        <f t="shared" si="1004"/>
        <v/>
      </c>
      <c r="O127" s="491"/>
      <c r="P127" s="218" t="str">
        <f t="shared" ref="P127:BI127" si="1013">IF(SUM(P285,P442,P599,P756,P913)=0,"",SUM(P285,P442,P599,P756,P913))</f>
        <v/>
      </c>
      <c r="Q127" s="218" t="str">
        <f t="shared" si="1013"/>
        <v/>
      </c>
      <c r="R127" s="218" t="str">
        <f t="shared" si="1013"/>
        <v/>
      </c>
      <c r="S127" s="218" t="str">
        <f t="shared" si="1013"/>
        <v/>
      </c>
      <c r="T127" s="218" t="str">
        <f t="shared" si="1013"/>
        <v/>
      </c>
      <c r="U127" s="218" t="str">
        <f t="shared" si="1013"/>
        <v/>
      </c>
      <c r="V127" s="218" t="str">
        <f t="shared" si="1013"/>
        <v/>
      </c>
      <c r="W127" s="218" t="str">
        <f t="shared" si="1013"/>
        <v/>
      </c>
      <c r="X127" s="218" t="str">
        <f t="shared" si="1013"/>
        <v/>
      </c>
      <c r="Y127" s="218" t="str">
        <f t="shared" si="1013"/>
        <v/>
      </c>
      <c r="Z127" s="218" t="str">
        <f t="shared" si="1013"/>
        <v/>
      </c>
      <c r="AA127" s="218" t="str">
        <f t="shared" si="1013"/>
        <v/>
      </c>
      <c r="AB127" s="218" t="str">
        <f t="shared" si="1013"/>
        <v/>
      </c>
      <c r="AC127" s="218" t="str">
        <f t="shared" si="1013"/>
        <v/>
      </c>
      <c r="AD127" s="218" t="str">
        <f t="shared" si="1013"/>
        <v/>
      </c>
      <c r="AE127" s="218" t="str">
        <f t="shared" si="1013"/>
        <v/>
      </c>
      <c r="AF127" s="218" t="str">
        <f t="shared" si="1013"/>
        <v/>
      </c>
      <c r="AG127" s="218" t="str">
        <f t="shared" si="1013"/>
        <v/>
      </c>
      <c r="AH127" s="218" t="str">
        <f t="shared" si="1013"/>
        <v/>
      </c>
      <c r="AI127" s="218" t="str">
        <f t="shared" si="1013"/>
        <v/>
      </c>
      <c r="AJ127" s="218" t="str">
        <f t="shared" si="1013"/>
        <v/>
      </c>
      <c r="AK127" s="218" t="str">
        <f t="shared" si="1013"/>
        <v/>
      </c>
      <c r="AL127" s="218" t="str">
        <f t="shared" si="1013"/>
        <v/>
      </c>
      <c r="AM127" s="218" t="str">
        <f t="shared" si="1013"/>
        <v/>
      </c>
      <c r="AN127" s="218" t="str">
        <f t="shared" si="1013"/>
        <v/>
      </c>
      <c r="AO127" s="218" t="str">
        <f t="shared" si="1013"/>
        <v/>
      </c>
      <c r="AP127" s="218" t="str">
        <f t="shared" si="1013"/>
        <v/>
      </c>
      <c r="AQ127" s="218" t="str">
        <f t="shared" si="1013"/>
        <v/>
      </c>
      <c r="AR127" s="218" t="str">
        <f t="shared" si="1013"/>
        <v/>
      </c>
      <c r="AS127" s="218" t="str">
        <f t="shared" si="1013"/>
        <v/>
      </c>
      <c r="AT127" s="218" t="str">
        <f t="shared" si="1013"/>
        <v/>
      </c>
      <c r="AU127" s="218" t="str">
        <f t="shared" si="1013"/>
        <v/>
      </c>
      <c r="AV127" s="218" t="str">
        <f t="shared" si="1013"/>
        <v/>
      </c>
      <c r="AW127" s="218" t="str">
        <f t="shared" si="1013"/>
        <v/>
      </c>
      <c r="AX127" s="218" t="str">
        <f t="shared" si="1013"/>
        <v/>
      </c>
      <c r="AY127" s="218" t="str">
        <f t="shared" si="1013"/>
        <v/>
      </c>
      <c r="AZ127" s="218" t="str">
        <f t="shared" si="1013"/>
        <v/>
      </c>
      <c r="BA127" s="218" t="str">
        <f t="shared" si="1013"/>
        <v/>
      </c>
      <c r="BB127" s="218" t="str">
        <f t="shared" si="1013"/>
        <v/>
      </c>
      <c r="BC127" s="218" t="str">
        <f t="shared" si="1013"/>
        <v/>
      </c>
      <c r="BD127" s="218" t="str">
        <f t="shared" si="1013"/>
        <v/>
      </c>
      <c r="BE127" s="218" t="str">
        <f t="shared" si="1013"/>
        <v/>
      </c>
      <c r="BF127" s="218" t="str">
        <f t="shared" si="1013"/>
        <v/>
      </c>
      <c r="BG127" s="218" t="str">
        <f t="shared" si="1013"/>
        <v/>
      </c>
      <c r="BH127" s="218" t="str">
        <f t="shared" si="1013"/>
        <v/>
      </c>
      <c r="BI127" s="218" t="str">
        <f t="shared" si="1013"/>
        <v/>
      </c>
      <c r="BJ127" s="218" t="str">
        <f t="shared" ref="BJ127:DU127" si="1014">IF(SUM(BJ285,BJ442,BJ599,BJ756,BJ913)=0,"",SUM(BJ285,BJ442,BJ599,BJ756,BJ913))</f>
        <v/>
      </c>
      <c r="BK127" s="218" t="str">
        <f t="shared" si="1014"/>
        <v/>
      </c>
      <c r="BL127" s="218" t="str">
        <f t="shared" si="1014"/>
        <v/>
      </c>
      <c r="BM127" s="218" t="str">
        <f t="shared" si="1014"/>
        <v/>
      </c>
      <c r="BN127" s="218" t="str">
        <f t="shared" si="1014"/>
        <v/>
      </c>
      <c r="BO127" s="218" t="str">
        <f t="shared" si="1014"/>
        <v/>
      </c>
      <c r="BP127" s="218" t="str">
        <f t="shared" si="1014"/>
        <v/>
      </c>
      <c r="BQ127" s="218" t="str">
        <f t="shared" si="1014"/>
        <v/>
      </c>
      <c r="BR127" s="218" t="str">
        <f t="shared" si="1014"/>
        <v/>
      </c>
      <c r="BS127" s="218" t="str">
        <f t="shared" si="1014"/>
        <v/>
      </c>
      <c r="BT127" s="218" t="str">
        <f t="shared" si="1014"/>
        <v/>
      </c>
      <c r="BU127" s="218" t="str">
        <f t="shared" si="1014"/>
        <v/>
      </c>
      <c r="BV127" s="218" t="str">
        <f t="shared" si="1014"/>
        <v/>
      </c>
      <c r="BW127" s="218" t="str">
        <f t="shared" si="1014"/>
        <v/>
      </c>
      <c r="BX127" s="218" t="str">
        <f t="shared" si="1014"/>
        <v/>
      </c>
      <c r="BY127" s="218" t="str">
        <f t="shared" si="1014"/>
        <v/>
      </c>
      <c r="BZ127" s="218" t="str">
        <f t="shared" si="1014"/>
        <v/>
      </c>
      <c r="CA127" s="218" t="str">
        <f t="shared" si="1014"/>
        <v/>
      </c>
      <c r="CB127" s="218" t="str">
        <f t="shared" si="1014"/>
        <v/>
      </c>
      <c r="CC127" s="218" t="str">
        <f t="shared" si="1014"/>
        <v/>
      </c>
      <c r="CD127" s="218" t="str">
        <f t="shared" si="1014"/>
        <v/>
      </c>
      <c r="CE127" s="218" t="str">
        <f t="shared" si="1014"/>
        <v/>
      </c>
      <c r="CF127" s="218" t="str">
        <f t="shared" si="1014"/>
        <v/>
      </c>
      <c r="CG127" s="218" t="str">
        <f t="shared" si="1014"/>
        <v/>
      </c>
      <c r="CH127" s="218" t="str">
        <f t="shared" si="1014"/>
        <v/>
      </c>
      <c r="CI127" s="218" t="str">
        <f t="shared" si="1014"/>
        <v/>
      </c>
      <c r="CJ127" s="218" t="str">
        <f t="shared" si="1014"/>
        <v/>
      </c>
      <c r="CK127" s="218" t="str">
        <f t="shared" si="1014"/>
        <v/>
      </c>
      <c r="CL127" s="218" t="str">
        <f t="shared" si="1014"/>
        <v/>
      </c>
      <c r="CM127" s="218" t="str">
        <f t="shared" si="1014"/>
        <v/>
      </c>
      <c r="CN127" s="218" t="str">
        <f t="shared" si="1014"/>
        <v/>
      </c>
      <c r="CO127" s="218" t="str">
        <f t="shared" si="1014"/>
        <v/>
      </c>
      <c r="CP127" s="218" t="str">
        <f t="shared" si="1014"/>
        <v/>
      </c>
      <c r="CQ127" s="218" t="str">
        <f t="shared" si="1014"/>
        <v/>
      </c>
      <c r="CR127" s="218" t="str">
        <f t="shared" si="1014"/>
        <v/>
      </c>
      <c r="CS127" s="218" t="str">
        <f t="shared" si="1014"/>
        <v/>
      </c>
      <c r="CT127" s="218" t="str">
        <f t="shared" si="1014"/>
        <v/>
      </c>
      <c r="CU127" s="218" t="str">
        <f t="shared" si="1014"/>
        <v/>
      </c>
      <c r="CV127" s="218" t="str">
        <f t="shared" si="1014"/>
        <v/>
      </c>
      <c r="CW127" s="218" t="str">
        <f t="shared" si="1014"/>
        <v/>
      </c>
      <c r="CX127" s="218" t="str">
        <f t="shared" si="1014"/>
        <v/>
      </c>
      <c r="CY127" s="218" t="str">
        <f t="shared" si="1014"/>
        <v/>
      </c>
      <c r="CZ127" s="218" t="str">
        <f t="shared" si="1014"/>
        <v/>
      </c>
      <c r="DA127" s="218" t="str">
        <f t="shared" si="1014"/>
        <v/>
      </c>
      <c r="DB127" s="218" t="str">
        <f t="shared" si="1014"/>
        <v/>
      </c>
      <c r="DC127" s="218" t="str">
        <f t="shared" si="1014"/>
        <v/>
      </c>
      <c r="DD127" s="218" t="str">
        <f t="shared" si="1014"/>
        <v/>
      </c>
      <c r="DE127" s="218" t="str">
        <f t="shared" si="1014"/>
        <v/>
      </c>
      <c r="DF127" s="218" t="str">
        <f t="shared" si="1014"/>
        <v/>
      </c>
      <c r="DG127" s="218" t="str">
        <f t="shared" si="1014"/>
        <v/>
      </c>
      <c r="DH127" s="218" t="str">
        <f t="shared" si="1014"/>
        <v/>
      </c>
      <c r="DI127" s="218" t="str">
        <f t="shared" si="1014"/>
        <v/>
      </c>
      <c r="DJ127" s="218" t="str">
        <f t="shared" si="1014"/>
        <v/>
      </c>
      <c r="DK127" s="218" t="str">
        <f t="shared" si="1014"/>
        <v/>
      </c>
      <c r="DL127" s="218" t="str">
        <f t="shared" si="1014"/>
        <v/>
      </c>
      <c r="DM127" s="218" t="str">
        <f t="shared" si="1014"/>
        <v/>
      </c>
      <c r="DN127" s="218" t="str">
        <f t="shared" si="1014"/>
        <v/>
      </c>
      <c r="DO127" s="218" t="str">
        <f t="shared" si="1014"/>
        <v/>
      </c>
      <c r="DP127" s="218" t="str">
        <f t="shared" si="1014"/>
        <v/>
      </c>
      <c r="DQ127" s="218" t="str">
        <f t="shared" si="1014"/>
        <v/>
      </c>
      <c r="DR127" s="218" t="str">
        <f t="shared" si="1014"/>
        <v/>
      </c>
      <c r="DS127" s="218" t="str">
        <f t="shared" si="1014"/>
        <v/>
      </c>
      <c r="DT127" s="218" t="str">
        <f t="shared" si="1014"/>
        <v/>
      </c>
      <c r="DU127" s="218" t="str">
        <f t="shared" si="1014"/>
        <v/>
      </c>
      <c r="DV127" s="218" t="str">
        <f t="shared" ref="DV127:EK127" si="1015">IF(SUM(DV285,DV442,DV599,DV756,DV913)=0,"",SUM(DV285,DV442,DV599,DV756,DV913))</f>
        <v/>
      </c>
      <c r="DW127" s="218" t="str">
        <f t="shared" si="1015"/>
        <v/>
      </c>
      <c r="DX127" s="218" t="str">
        <f t="shared" si="1015"/>
        <v/>
      </c>
      <c r="DY127" s="218" t="str">
        <f t="shared" si="1015"/>
        <v/>
      </c>
      <c r="DZ127" s="218" t="str">
        <f t="shared" si="1015"/>
        <v/>
      </c>
      <c r="EA127" s="218" t="str">
        <f t="shared" si="1015"/>
        <v/>
      </c>
      <c r="EB127" s="218" t="str">
        <f t="shared" si="1015"/>
        <v/>
      </c>
      <c r="EC127" s="218" t="str">
        <f t="shared" si="1015"/>
        <v/>
      </c>
      <c r="ED127" s="218" t="str">
        <f t="shared" si="1015"/>
        <v/>
      </c>
      <c r="EE127" s="218" t="str">
        <f t="shared" si="1015"/>
        <v/>
      </c>
      <c r="EF127" s="218" t="str">
        <f t="shared" si="1015"/>
        <v/>
      </c>
      <c r="EG127" s="218" t="str">
        <f t="shared" si="1015"/>
        <v/>
      </c>
      <c r="EH127" s="218" t="str">
        <f t="shared" si="1015"/>
        <v/>
      </c>
      <c r="EI127" s="218" t="str">
        <f t="shared" si="1015"/>
        <v/>
      </c>
      <c r="EJ127" s="218" t="str">
        <f t="shared" si="1015"/>
        <v/>
      </c>
      <c r="EK127" s="218" t="str">
        <f t="shared" si="1015"/>
        <v/>
      </c>
      <c r="EL127" s="218" t="str">
        <f t="shared" ref="EL127:FK127" si="1016">IF(SUM(EL285,EL442,EL599,EL756,EL913)=0,"",SUM(EL285,EL442,EL599,EL756,EL913))</f>
        <v/>
      </c>
      <c r="EM127" s="218" t="str">
        <f t="shared" si="1016"/>
        <v/>
      </c>
      <c r="EN127" s="218" t="str">
        <f t="shared" si="1016"/>
        <v/>
      </c>
      <c r="EO127" s="218" t="str">
        <f t="shared" si="1016"/>
        <v/>
      </c>
      <c r="EP127" s="218" t="str">
        <f t="shared" si="1016"/>
        <v/>
      </c>
      <c r="EQ127" s="218" t="str">
        <f t="shared" si="1016"/>
        <v/>
      </c>
      <c r="ER127" s="218" t="str">
        <f t="shared" si="1016"/>
        <v/>
      </c>
      <c r="ES127" s="218" t="str">
        <f t="shared" si="1016"/>
        <v/>
      </c>
      <c r="ET127" s="218" t="str">
        <f t="shared" si="1016"/>
        <v/>
      </c>
      <c r="EU127" s="218" t="str">
        <f t="shared" si="1016"/>
        <v/>
      </c>
      <c r="EV127" s="218" t="str">
        <f t="shared" si="1016"/>
        <v/>
      </c>
      <c r="EW127" s="218" t="str">
        <f t="shared" si="1016"/>
        <v/>
      </c>
      <c r="EX127" s="218" t="str">
        <f t="shared" si="1016"/>
        <v/>
      </c>
      <c r="EY127" s="218" t="str">
        <f t="shared" si="1016"/>
        <v/>
      </c>
      <c r="EZ127" s="218" t="str">
        <f t="shared" si="1016"/>
        <v/>
      </c>
      <c r="FA127" s="218" t="str">
        <f t="shared" si="1016"/>
        <v/>
      </c>
      <c r="FB127" s="218" t="str">
        <f t="shared" si="1016"/>
        <v/>
      </c>
      <c r="FC127" s="218" t="str">
        <f t="shared" si="1016"/>
        <v/>
      </c>
      <c r="FD127" s="218" t="str">
        <f t="shared" si="1016"/>
        <v/>
      </c>
      <c r="FE127" s="218" t="str">
        <f t="shared" si="1016"/>
        <v/>
      </c>
      <c r="FF127" s="218" t="str">
        <f t="shared" si="1016"/>
        <v/>
      </c>
      <c r="FG127" s="218" t="str">
        <f t="shared" si="1016"/>
        <v/>
      </c>
      <c r="FH127" s="218" t="str">
        <f t="shared" si="1016"/>
        <v/>
      </c>
      <c r="FI127" s="218" t="str">
        <f t="shared" si="1016"/>
        <v/>
      </c>
      <c r="FJ127" s="218" t="str">
        <f t="shared" si="1016"/>
        <v/>
      </c>
      <c r="FK127" s="218" t="str">
        <f t="shared" si="1016"/>
        <v/>
      </c>
      <c r="FL127" s="218" t="str">
        <f t="shared" ref="FL127:HN127" si="1017">IF(SUM(FL285,FL442,FL599,FL756,FL913)=0,"",SUM(FL285,FL442,FL599,FL756,FL913))</f>
        <v/>
      </c>
      <c r="FM127" s="218" t="str">
        <f t="shared" si="1017"/>
        <v/>
      </c>
      <c r="FN127" s="218" t="str">
        <f t="shared" si="1017"/>
        <v/>
      </c>
      <c r="FO127" s="218" t="str">
        <f t="shared" si="1017"/>
        <v/>
      </c>
      <c r="FP127" s="218" t="str">
        <f t="shared" si="1017"/>
        <v/>
      </c>
      <c r="FQ127" s="218" t="str">
        <f t="shared" si="1017"/>
        <v/>
      </c>
      <c r="FR127" s="218" t="str">
        <f t="shared" si="1017"/>
        <v/>
      </c>
      <c r="FS127" s="218" t="str">
        <f t="shared" si="1017"/>
        <v/>
      </c>
      <c r="FT127" s="218" t="str">
        <f t="shared" si="1017"/>
        <v/>
      </c>
      <c r="FU127" s="218" t="str">
        <f t="shared" si="1017"/>
        <v/>
      </c>
      <c r="FV127" s="218" t="str">
        <f t="shared" si="1017"/>
        <v/>
      </c>
      <c r="FW127" s="218" t="str">
        <f t="shared" si="1017"/>
        <v/>
      </c>
      <c r="FX127" s="218" t="str">
        <f t="shared" si="1017"/>
        <v/>
      </c>
      <c r="FY127" s="218" t="str">
        <f t="shared" si="1017"/>
        <v/>
      </c>
      <c r="FZ127" s="218" t="str">
        <f t="shared" si="1017"/>
        <v/>
      </c>
      <c r="GA127" s="218" t="str">
        <f t="shared" si="1017"/>
        <v/>
      </c>
      <c r="GB127" s="218" t="str">
        <f t="shared" si="1017"/>
        <v/>
      </c>
      <c r="GC127" s="218" t="str">
        <f t="shared" si="1017"/>
        <v/>
      </c>
      <c r="GD127" s="218" t="str">
        <f t="shared" si="1017"/>
        <v/>
      </c>
      <c r="GE127" s="218" t="str">
        <f t="shared" si="1017"/>
        <v/>
      </c>
      <c r="GF127" s="218" t="str">
        <f t="shared" si="1017"/>
        <v/>
      </c>
      <c r="GG127" s="218" t="str">
        <f t="shared" si="1017"/>
        <v/>
      </c>
      <c r="GH127" s="218" t="str">
        <f t="shared" si="1017"/>
        <v/>
      </c>
      <c r="GI127" s="218" t="str">
        <f t="shared" si="1017"/>
        <v/>
      </c>
      <c r="GJ127" s="218" t="str">
        <f t="shared" si="1017"/>
        <v/>
      </c>
      <c r="GK127" s="218" t="str">
        <f t="shared" si="1017"/>
        <v/>
      </c>
      <c r="GL127" s="218" t="str">
        <f t="shared" si="1017"/>
        <v/>
      </c>
      <c r="GM127" s="218" t="str">
        <f t="shared" si="1017"/>
        <v/>
      </c>
      <c r="GN127" s="218" t="str">
        <f t="shared" si="1017"/>
        <v/>
      </c>
      <c r="GO127" s="218" t="str">
        <f t="shared" si="1017"/>
        <v/>
      </c>
      <c r="GP127" s="218" t="str">
        <f t="shared" si="1017"/>
        <v/>
      </c>
      <c r="GQ127" s="218" t="str">
        <f t="shared" si="1017"/>
        <v/>
      </c>
      <c r="GR127" s="218" t="str">
        <f t="shared" si="1017"/>
        <v/>
      </c>
      <c r="GS127" s="218" t="str">
        <f t="shared" si="1017"/>
        <v/>
      </c>
      <c r="GT127" s="218" t="str">
        <f t="shared" si="1017"/>
        <v/>
      </c>
      <c r="GU127" s="218" t="str">
        <f t="shared" si="1017"/>
        <v/>
      </c>
      <c r="GV127" s="218" t="str">
        <f t="shared" si="1017"/>
        <v/>
      </c>
      <c r="GW127" s="218" t="str">
        <f t="shared" si="1017"/>
        <v/>
      </c>
      <c r="GX127" s="218" t="str">
        <f t="shared" si="1017"/>
        <v/>
      </c>
      <c r="GY127" s="218" t="str">
        <f t="shared" si="1017"/>
        <v/>
      </c>
      <c r="GZ127" s="218" t="str">
        <f t="shared" si="1017"/>
        <v/>
      </c>
      <c r="HA127" s="218" t="str">
        <f t="shared" si="1017"/>
        <v/>
      </c>
      <c r="HB127" s="218" t="str">
        <f t="shared" si="1017"/>
        <v/>
      </c>
      <c r="HC127" s="218" t="str">
        <f t="shared" si="1017"/>
        <v/>
      </c>
      <c r="HD127" s="218" t="str">
        <f t="shared" si="1017"/>
        <v/>
      </c>
      <c r="HE127" s="218" t="str">
        <f t="shared" si="1017"/>
        <v/>
      </c>
      <c r="HF127" s="218" t="str">
        <f t="shared" si="1017"/>
        <v/>
      </c>
      <c r="HG127" s="218" t="str">
        <f t="shared" si="1017"/>
        <v/>
      </c>
      <c r="HH127" s="218" t="str">
        <f t="shared" si="1017"/>
        <v/>
      </c>
      <c r="HI127" s="218" t="str">
        <f t="shared" si="1017"/>
        <v/>
      </c>
      <c r="HJ127" s="218" t="str">
        <f t="shared" si="1017"/>
        <v/>
      </c>
      <c r="HK127" s="218" t="str">
        <f t="shared" si="1017"/>
        <v/>
      </c>
      <c r="HL127" s="218" t="str">
        <f t="shared" si="1017"/>
        <v/>
      </c>
      <c r="HM127" s="218" t="str">
        <f t="shared" si="1017"/>
        <v/>
      </c>
      <c r="HN127" s="218" t="str">
        <f t="shared" si="1017"/>
        <v/>
      </c>
      <c r="HO127" s="218" t="str">
        <f t="shared" ref="HO127:HQ127" si="1018">IF(SUM(HO285,HO442,HO599,HO756,HO913)=0,"",SUM(HO285,HO442,HO599,HO756,HO913))</f>
        <v/>
      </c>
      <c r="HP127" s="218" t="str">
        <f t="shared" si="1018"/>
        <v/>
      </c>
      <c r="HQ127" s="218" t="str">
        <f t="shared" si="1018"/>
        <v/>
      </c>
    </row>
    <row r="128" spans="1:225" s="73" customFormat="1" ht="18" hidden="1" customHeight="1" x14ac:dyDescent="0.25">
      <c r="A128" s="223" t="str">
        <f t="shared" ref="A128:B128" si="1019">IF(A286="","",A286)</f>
        <v/>
      </c>
      <c r="B128" s="173" t="str">
        <f t="shared" si="1019"/>
        <v/>
      </c>
      <c r="C128" s="218">
        <f t="shared" si="837"/>
        <v>0</v>
      </c>
      <c r="D128" s="218">
        <f t="shared" si="552"/>
        <v>0</v>
      </c>
      <c r="E128" s="219">
        <f t="shared" ref="E128:F128" si="1020">IFERROR(AVERAGE(E286,E443,E600,E757,E914),"")</f>
        <v>0</v>
      </c>
      <c r="F128" s="219">
        <f t="shared" si="1020"/>
        <v>0</v>
      </c>
      <c r="G128" s="176" t="str">
        <f t="shared" si="1002"/>
        <v/>
      </c>
      <c r="H128" s="176" t="str">
        <f t="shared" si="1002"/>
        <v/>
      </c>
      <c r="I128" s="226" t="str">
        <f t="shared" si="1002"/>
        <v/>
      </c>
      <c r="J128" s="226" t="str">
        <f t="shared" si="1002"/>
        <v/>
      </c>
      <c r="K128" s="227" t="str">
        <f t="shared" si="1003"/>
        <v/>
      </c>
      <c r="L128" s="227">
        <f t="shared" si="1003"/>
        <v>1</v>
      </c>
      <c r="M128" s="226" t="str">
        <f t="shared" si="1004"/>
        <v/>
      </c>
      <c r="N128" s="226" t="str">
        <f t="shared" si="1004"/>
        <v/>
      </c>
      <c r="O128" s="491"/>
      <c r="P128" s="218" t="str">
        <f t="shared" ref="P128:BI128" si="1021">IF(SUM(P286,P443,P600,P757,P914)=0,"",SUM(P286,P443,P600,P757,P914))</f>
        <v/>
      </c>
      <c r="Q128" s="218" t="str">
        <f t="shared" si="1021"/>
        <v/>
      </c>
      <c r="R128" s="218" t="str">
        <f t="shared" si="1021"/>
        <v/>
      </c>
      <c r="S128" s="218" t="str">
        <f t="shared" si="1021"/>
        <v/>
      </c>
      <c r="T128" s="218" t="str">
        <f t="shared" si="1021"/>
        <v/>
      </c>
      <c r="U128" s="218" t="str">
        <f t="shared" si="1021"/>
        <v/>
      </c>
      <c r="V128" s="218" t="str">
        <f t="shared" si="1021"/>
        <v/>
      </c>
      <c r="W128" s="218" t="str">
        <f t="shared" si="1021"/>
        <v/>
      </c>
      <c r="X128" s="218" t="str">
        <f t="shared" si="1021"/>
        <v/>
      </c>
      <c r="Y128" s="218" t="str">
        <f t="shared" si="1021"/>
        <v/>
      </c>
      <c r="Z128" s="218" t="str">
        <f t="shared" si="1021"/>
        <v/>
      </c>
      <c r="AA128" s="218" t="str">
        <f t="shared" si="1021"/>
        <v/>
      </c>
      <c r="AB128" s="218" t="str">
        <f t="shared" si="1021"/>
        <v/>
      </c>
      <c r="AC128" s="218" t="str">
        <f t="shared" si="1021"/>
        <v/>
      </c>
      <c r="AD128" s="218" t="str">
        <f t="shared" si="1021"/>
        <v/>
      </c>
      <c r="AE128" s="218" t="str">
        <f t="shared" si="1021"/>
        <v/>
      </c>
      <c r="AF128" s="218" t="str">
        <f t="shared" si="1021"/>
        <v/>
      </c>
      <c r="AG128" s="218" t="str">
        <f t="shared" si="1021"/>
        <v/>
      </c>
      <c r="AH128" s="218" t="str">
        <f t="shared" si="1021"/>
        <v/>
      </c>
      <c r="AI128" s="218" t="str">
        <f t="shared" si="1021"/>
        <v/>
      </c>
      <c r="AJ128" s="218" t="str">
        <f t="shared" si="1021"/>
        <v/>
      </c>
      <c r="AK128" s="218" t="str">
        <f t="shared" si="1021"/>
        <v/>
      </c>
      <c r="AL128" s="218" t="str">
        <f t="shared" si="1021"/>
        <v/>
      </c>
      <c r="AM128" s="218" t="str">
        <f t="shared" si="1021"/>
        <v/>
      </c>
      <c r="AN128" s="218" t="str">
        <f t="shared" si="1021"/>
        <v/>
      </c>
      <c r="AO128" s="218" t="str">
        <f t="shared" si="1021"/>
        <v/>
      </c>
      <c r="AP128" s="218" t="str">
        <f t="shared" si="1021"/>
        <v/>
      </c>
      <c r="AQ128" s="218" t="str">
        <f t="shared" si="1021"/>
        <v/>
      </c>
      <c r="AR128" s="218" t="str">
        <f t="shared" si="1021"/>
        <v/>
      </c>
      <c r="AS128" s="218" t="str">
        <f t="shared" si="1021"/>
        <v/>
      </c>
      <c r="AT128" s="218" t="str">
        <f t="shared" si="1021"/>
        <v/>
      </c>
      <c r="AU128" s="218" t="str">
        <f t="shared" si="1021"/>
        <v/>
      </c>
      <c r="AV128" s="218" t="str">
        <f t="shared" si="1021"/>
        <v/>
      </c>
      <c r="AW128" s="218" t="str">
        <f t="shared" si="1021"/>
        <v/>
      </c>
      <c r="AX128" s="218" t="str">
        <f t="shared" si="1021"/>
        <v/>
      </c>
      <c r="AY128" s="218" t="str">
        <f t="shared" si="1021"/>
        <v/>
      </c>
      <c r="AZ128" s="218" t="str">
        <f t="shared" si="1021"/>
        <v/>
      </c>
      <c r="BA128" s="218" t="str">
        <f t="shared" si="1021"/>
        <v/>
      </c>
      <c r="BB128" s="218" t="str">
        <f t="shared" si="1021"/>
        <v/>
      </c>
      <c r="BC128" s="218" t="str">
        <f t="shared" si="1021"/>
        <v/>
      </c>
      <c r="BD128" s="218" t="str">
        <f t="shared" si="1021"/>
        <v/>
      </c>
      <c r="BE128" s="218" t="str">
        <f t="shared" si="1021"/>
        <v/>
      </c>
      <c r="BF128" s="218" t="str">
        <f t="shared" si="1021"/>
        <v/>
      </c>
      <c r="BG128" s="218" t="str">
        <f t="shared" si="1021"/>
        <v/>
      </c>
      <c r="BH128" s="218" t="str">
        <f t="shared" si="1021"/>
        <v/>
      </c>
      <c r="BI128" s="218" t="str">
        <f t="shared" si="1021"/>
        <v/>
      </c>
      <c r="BJ128" s="218" t="str">
        <f t="shared" ref="BJ128:DU128" si="1022">IF(SUM(BJ286,BJ443,BJ600,BJ757,BJ914)=0,"",SUM(BJ286,BJ443,BJ600,BJ757,BJ914))</f>
        <v/>
      </c>
      <c r="BK128" s="218" t="str">
        <f t="shared" si="1022"/>
        <v/>
      </c>
      <c r="BL128" s="218" t="str">
        <f t="shared" si="1022"/>
        <v/>
      </c>
      <c r="BM128" s="218" t="str">
        <f t="shared" si="1022"/>
        <v/>
      </c>
      <c r="BN128" s="218" t="str">
        <f t="shared" si="1022"/>
        <v/>
      </c>
      <c r="BO128" s="218" t="str">
        <f t="shared" si="1022"/>
        <v/>
      </c>
      <c r="BP128" s="218" t="str">
        <f t="shared" si="1022"/>
        <v/>
      </c>
      <c r="BQ128" s="218" t="str">
        <f t="shared" si="1022"/>
        <v/>
      </c>
      <c r="BR128" s="218" t="str">
        <f t="shared" si="1022"/>
        <v/>
      </c>
      <c r="BS128" s="218" t="str">
        <f t="shared" si="1022"/>
        <v/>
      </c>
      <c r="BT128" s="218" t="str">
        <f t="shared" si="1022"/>
        <v/>
      </c>
      <c r="BU128" s="218" t="str">
        <f t="shared" si="1022"/>
        <v/>
      </c>
      <c r="BV128" s="218" t="str">
        <f t="shared" si="1022"/>
        <v/>
      </c>
      <c r="BW128" s="218" t="str">
        <f t="shared" si="1022"/>
        <v/>
      </c>
      <c r="BX128" s="218" t="str">
        <f t="shared" si="1022"/>
        <v/>
      </c>
      <c r="BY128" s="218" t="str">
        <f t="shared" si="1022"/>
        <v/>
      </c>
      <c r="BZ128" s="218" t="str">
        <f t="shared" si="1022"/>
        <v/>
      </c>
      <c r="CA128" s="218" t="str">
        <f t="shared" si="1022"/>
        <v/>
      </c>
      <c r="CB128" s="218" t="str">
        <f t="shared" si="1022"/>
        <v/>
      </c>
      <c r="CC128" s="218" t="str">
        <f t="shared" si="1022"/>
        <v/>
      </c>
      <c r="CD128" s="218" t="str">
        <f t="shared" si="1022"/>
        <v/>
      </c>
      <c r="CE128" s="218" t="str">
        <f t="shared" si="1022"/>
        <v/>
      </c>
      <c r="CF128" s="218" t="str">
        <f t="shared" si="1022"/>
        <v/>
      </c>
      <c r="CG128" s="218" t="str">
        <f t="shared" si="1022"/>
        <v/>
      </c>
      <c r="CH128" s="218" t="str">
        <f t="shared" si="1022"/>
        <v/>
      </c>
      <c r="CI128" s="218" t="str">
        <f t="shared" si="1022"/>
        <v/>
      </c>
      <c r="CJ128" s="218" t="str">
        <f t="shared" si="1022"/>
        <v/>
      </c>
      <c r="CK128" s="218" t="str">
        <f t="shared" si="1022"/>
        <v/>
      </c>
      <c r="CL128" s="218" t="str">
        <f t="shared" si="1022"/>
        <v/>
      </c>
      <c r="CM128" s="218" t="str">
        <f t="shared" si="1022"/>
        <v/>
      </c>
      <c r="CN128" s="218" t="str">
        <f t="shared" si="1022"/>
        <v/>
      </c>
      <c r="CO128" s="218" t="str">
        <f t="shared" si="1022"/>
        <v/>
      </c>
      <c r="CP128" s="218" t="str">
        <f t="shared" si="1022"/>
        <v/>
      </c>
      <c r="CQ128" s="218" t="str">
        <f t="shared" si="1022"/>
        <v/>
      </c>
      <c r="CR128" s="218" t="str">
        <f t="shared" si="1022"/>
        <v/>
      </c>
      <c r="CS128" s="218" t="str">
        <f t="shared" si="1022"/>
        <v/>
      </c>
      <c r="CT128" s="218" t="str">
        <f t="shared" si="1022"/>
        <v/>
      </c>
      <c r="CU128" s="218" t="str">
        <f t="shared" si="1022"/>
        <v/>
      </c>
      <c r="CV128" s="218" t="str">
        <f t="shared" si="1022"/>
        <v/>
      </c>
      <c r="CW128" s="218" t="str">
        <f t="shared" si="1022"/>
        <v/>
      </c>
      <c r="CX128" s="218" t="str">
        <f t="shared" si="1022"/>
        <v/>
      </c>
      <c r="CY128" s="218" t="str">
        <f t="shared" si="1022"/>
        <v/>
      </c>
      <c r="CZ128" s="218" t="str">
        <f t="shared" si="1022"/>
        <v/>
      </c>
      <c r="DA128" s="218" t="str">
        <f t="shared" si="1022"/>
        <v/>
      </c>
      <c r="DB128" s="218" t="str">
        <f t="shared" si="1022"/>
        <v/>
      </c>
      <c r="DC128" s="218" t="str">
        <f t="shared" si="1022"/>
        <v/>
      </c>
      <c r="DD128" s="218" t="str">
        <f t="shared" si="1022"/>
        <v/>
      </c>
      <c r="DE128" s="218" t="str">
        <f t="shared" si="1022"/>
        <v/>
      </c>
      <c r="DF128" s="218" t="str">
        <f t="shared" si="1022"/>
        <v/>
      </c>
      <c r="DG128" s="218" t="str">
        <f t="shared" si="1022"/>
        <v/>
      </c>
      <c r="DH128" s="218" t="str">
        <f t="shared" si="1022"/>
        <v/>
      </c>
      <c r="DI128" s="218" t="str">
        <f t="shared" si="1022"/>
        <v/>
      </c>
      <c r="DJ128" s="218" t="str">
        <f t="shared" si="1022"/>
        <v/>
      </c>
      <c r="DK128" s="218" t="str">
        <f t="shared" si="1022"/>
        <v/>
      </c>
      <c r="DL128" s="218" t="str">
        <f t="shared" si="1022"/>
        <v/>
      </c>
      <c r="DM128" s="218" t="str">
        <f t="shared" si="1022"/>
        <v/>
      </c>
      <c r="DN128" s="218" t="str">
        <f t="shared" si="1022"/>
        <v/>
      </c>
      <c r="DO128" s="218" t="str">
        <f t="shared" si="1022"/>
        <v/>
      </c>
      <c r="DP128" s="218" t="str">
        <f t="shared" si="1022"/>
        <v/>
      </c>
      <c r="DQ128" s="218" t="str">
        <f t="shared" si="1022"/>
        <v/>
      </c>
      <c r="DR128" s="218" t="str">
        <f t="shared" si="1022"/>
        <v/>
      </c>
      <c r="DS128" s="218" t="str">
        <f t="shared" si="1022"/>
        <v/>
      </c>
      <c r="DT128" s="218" t="str">
        <f t="shared" si="1022"/>
        <v/>
      </c>
      <c r="DU128" s="218" t="str">
        <f t="shared" si="1022"/>
        <v/>
      </c>
      <c r="DV128" s="218" t="str">
        <f t="shared" ref="DV128:EK128" si="1023">IF(SUM(DV286,DV443,DV600,DV757,DV914)=0,"",SUM(DV286,DV443,DV600,DV757,DV914))</f>
        <v/>
      </c>
      <c r="DW128" s="218" t="str">
        <f t="shared" si="1023"/>
        <v/>
      </c>
      <c r="DX128" s="218" t="str">
        <f t="shared" si="1023"/>
        <v/>
      </c>
      <c r="DY128" s="218" t="str">
        <f t="shared" si="1023"/>
        <v/>
      </c>
      <c r="DZ128" s="218" t="str">
        <f t="shared" si="1023"/>
        <v/>
      </c>
      <c r="EA128" s="218" t="str">
        <f t="shared" si="1023"/>
        <v/>
      </c>
      <c r="EB128" s="218" t="str">
        <f t="shared" si="1023"/>
        <v/>
      </c>
      <c r="EC128" s="218" t="str">
        <f t="shared" si="1023"/>
        <v/>
      </c>
      <c r="ED128" s="218" t="str">
        <f t="shared" si="1023"/>
        <v/>
      </c>
      <c r="EE128" s="218" t="str">
        <f t="shared" si="1023"/>
        <v/>
      </c>
      <c r="EF128" s="218" t="str">
        <f t="shared" si="1023"/>
        <v/>
      </c>
      <c r="EG128" s="218" t="str">
        <f t="shared" si="1023"/>
        <v/>
      </c>
      <c r="EH128" s="218" t="str">
        <f t="shared" si="1023"/>
        <v/>
      </c>
      <c r="EI128" s="218" t="str">
        <f t="shared" si="1023"/>
        <v/>
      </c>
      <c r="EJ128" s="218" t="str">
        <f t="shared" si="1023"/>
        <v/>
      </c>
      <c r="EK128" s="218" t="str">
        <f t="shared" si="1023"/>
        <v/>
      </c>
      <c r="EL128" s="218" t="str">
        <f t="shared" ref="EL128:FK128" si="1024">IF(SUM(EL286,EL443,EL600,EL757,EL914)=0,"",SUM(EL286,EL443,EL600,EL757,EL914))</f>
        <v/>
      </c>
      <c r="EM128" s="218" t="str">
        <f t="shared" si="1024"/>
        <v/>
      </c>
      <c r="EN128" s="218" t="str">
        <f t="shared" si="1024"/>
        <v/>
      </c>
      <c r="EO128" s="218" t="str">
        <f t="shared" si="1024"/>
        <v/>
      </c>
      <c r="EP128" s="218" t="str">
        <f t="shared" si="1024"/>
        <v/>
      </c>
      <c r="EQ128" s="218" t="str">
        <f t="shared" si="1024"/>
        <v/>
      </c>
      <c r="ER128" s="218" t="str">
        <f t="shared" si="1024"/>
        <v/>
      </c>
      <c r="ES128" s="218" t="str">
        <f t="shared" si="1024"/>
        <v/>
      </c>
      <c r="ET128" s="218" t="str">
        <f t="shared" si="1024"/>
        <v/>
      </c>
      <c r="EU128" s="218" t="str">
        <f t="shared" si="1024"/>
        <v/>
      </c>
      <c r="EV128" s="218" t="str">
        <f t="shared" si="1024"/>
        <v/>
      </c>
      <c r="EW128" s="218" t="str">
        <f t="shared" si="1024"/>
        <v/>
      </c>
      <c r="EX128" s="218" t="str">
        <f t="shared" si="1024"/>
        <v/>
      </c>
      <c r="EY128" s="218" t="str">
        <f t="shared" si="1024"/>
        <v/>
      </c>
      <c r="EZ128" s="218" t="str">
        <f t="shared" si="1024"/>
        <v/>
      </c>
      <c r="FA128" s="218" t="str">
        <f t="shared" si="1024"/>
        <v/>
      </c>
      <c r="FB128" s="218" t="str">
        <f t="shared" si="1024"/>
        <v/>
      </c>
      <c r="FC128" s="218" t="str">
        <f t="shared" si="1024"/>
        <v/>
      </c>
      <c r="FD128" s="218" t="str">
        <f t="shared" si="1024"/>
        <v/>
      </c>
      <c r="FE128" s="218" t="str">
        <f t="shared" si="1024"/>
        <v/>
      </c>
      <c r="FF128" s="218" t="str">
        <f t="shared" si="1024"/>
        <v/>
      </c>
      <c r="FG128" s="218" t="str">
        <f t="shared" si="1024"/>
        <v/>
      </c>
      <c r="FH128" s="218" t="str">
        <f t="shared" si="1024"/>
        <v/>
      </c>
      <c r="FI128" s="218" t="str">
        <f t="shared" si="1024"/>
        <v/>
      </c>
      <c r="FJ128" s="218" t="str">
        <f t="shared" si="1024"/>
        <v/>
      </c>
      <c r="FK128" s="218" t="str">
        <f t="shared" si="1024"/>
        <v/>
      </c>
      <c r="FL128" s="218" t="str">
        <f t="shared" ref="FL128:HN128" si="1025">IF(SUM(FL286,FL443,FL600,FL757,FL914)=0,"",SUM(FL286,FL443,FL600,FL757,FL914))</f>
        <v/>
      </c>
      <c r="FM128" s="218" t="str">
        <f t="shared" si="1025"/>
        <v/>
      </c>
      <c r="FN128" s="218" t="str">
        <f t="shared" si="1025"/>
        <v/>
      </c>
      <c r="FO128" s="218" t="str">
        <f t="shared" si="1025"/>
        <v/>
      </c>
      <c r="FP128" s="218" t="str">
        <f t="shared" si="1025"/>
        <v/>
      </c>
      <c r="FQ128" s="218" t="str">
        <f t="shared" si="1025"/>
        <v/>
      </c>
      <c r="FR128" s="218" t="str">
        <f t="shared" si="1025"/>
        <v/>
      </c>
      <c r="FS128" s="218" t="str">
        <f t="shared" si="1025"/>
        <v/>
      </c>
      <c r="FT128" s="218" t="str">
        <f t="shared" si="1025"/>
        <v/>
      </c>
      <c r="FU128" s="218" t="str">
        <f t="shared" si="1025"/>
        <v/>
      </c>
      <c r="FV128" s="218" t="str">
        <f t="shared" si="1025"/>
        <v/>
      </c>
      <c r="FW128" s="218" t="str">
        <f t="shared" si="1025"/>
        <v/>
      </c>
      <c r="FX128" s="218" t="str">
        <f t="shared" si="1025"/>
        <v/>
      </c>
      <c r="FY128" s="218" t="str">
        <f t="shared" si="1025"/>
        <v/>
      </c>
      <c r="FZ128" s="218" t="str">
        <f t="shared" si="1025"/>
        <v/>
      </c>
      <c r="GA128" s="218" t="str">
        <f t="shared" si="1025"/>
        <v/>
      </c>
      <c r="GB128" s="218" t="str">
        <f t="shared" si="1025"/>
        <v/>
      </c>
      <c r="GC128" s="218" t="str">
        <f t="shared" si="1025"/>
        <v/>
      </c>
      <c r="GD128" s="218" t="str">
        <f t="shared" si="1025"/>
        <v/>
      </c>
      <c r="GE128" s="218" t="str">
        <f t="shared" si="1025"/>
        <v/>
      </c>
      <c r="GF128" s="218" t="str">
        <f t="shared" si="1025"/>
        <v/>
      </c>
      <c r="GG128" s="218" t="str">
        <f t="shared" si="1025"/>
        <v/>
      </c>
      <c r="GH128" s="218" t="str">
        <f t="shared" si="1025"/>
        <v/>
      </c>
      <c r="GI128" s="218" t="str">
        <f t="shared" si="1025"/>
        <v/>
      </c>
      <c r="GJ128" s="218" t="str">
        <f t="shared" si="1025"/>
        <v/>
      </c>
      <c r="GK128" s="218" t="str">
        <f t="shared" si="1025"/>
        <v/>
      </c>
      <c r="GL128" s="218" t="str">
        <f t="shared" si="1025"/>
        <v/>
      </c>
      <c r="GM128" s="218" t="str">
        <f t="shared" si="1025"/>
        <v/>
      </c>
      <c r="GN128" s="218" t="str">
        <f t="shared" si="1025"/>
        <v/>
      </c>
      <c r="GO128" s="218" t="str">
        <f t="shared" si="1025"/>
        <v/>
      </c>
      <c r="GP128" s="218" t="str">
        <f t="shared" si="1025"/>
        <v/>
      </c>
      <c r="GQ128" s="218" t="str">
        <f t="shared" si="1025"/>
        <v/>
      </c>
      <c r="GR128" s="218" t="str">
        <f t="shared" si="1025"/>
        <v/>
      </c>
      <c r="GS128" s="218" t="str">
        <f t="shared" si="1025"/>
        <v/>
      </c>
      <c r="GT128" s="218" t="str">
        <f t="shared" si="1025"/>
        <v/>
      </c>
      <c r="GU128" s="218" t="str">
        <f t="shared" si="1025"/>
        <v/>
      </c>
      <c r="GV128" s="218" t="str">
        <f t="shared" si="1025"/>
        <v/>
      </c>
      <c r="GW128" s="218" t="str">
        <f t="shared" si="1025"/>
        <v/>
      </c>
      <c r="GX128" s="218" t="str">
        <f t="shared" si="1025"/>
        <v/>
      </c>
      <c r="GY128" s="218" t="str">
        <f t="shared" si="1025"/>
        <v/>
      </c>
      <c r="GZ128" s="218" t="str">
        <f t="shared" si="1025"/>
        <v/>
      </c>
      <c r="HA128" s="218" t="str">
        <f t="shared" si="1025"/>
        <v/>
      </c>
      <c r="HB128" s="218" t="str">
        <f t="shared" si="1025"/>
        <v/>
      </c>
      <c r="HC128" s="218" t="str">
        <f t="shared" si="1025"/>
        <v/>
      </c>
      <c r="HD128" s="218" t="str">
        <f t="shared" si="1025"/>
        <v/>
      </c>
      <c r="HE128" s="218" t="str">
        <f t="shared" si="1025"/>
        <v/>
      </c>
      <c r="HF128" s="218" t="str">
        <f t="shared" si="1025"/>
        <v/>
      </c>
      <c r="HG128" s="218" t="str">
        <f t="shared" si="1025"/>
        <v/>
      </c>
      <c r="HH128" s="218" t="str">
        <f t="shared" si="1025"/>
        <v/>
      </c>
      <c r="HI128" s="218" t="str">
        <f t="shared" si="1025"/>
        <v/>
      </c>
      <c r="HJ128" s="218" t="str">
        <f t="shared" si="1025"/>
        <v/>
      </c>
      <c r="HK128" s="218" t="str">
        <f t="shared" si="1025"/>
        <v/>
      </c>
      <c r="HL128" s="218" t="str">
        <f t="shared" si="1025"/>
        <v/>
      </c>
      <c r="HM128" s="218" t="str">
        <f t="shared" si="1025"/>
        <v/>
      </c>
      <c r="HN128" s="218" t="str">
        <f t="shared" si="1025"/>
        <v/>
      </c>
      <c r="HO128" s="218" t="str">
        <f t="shared" ref="HO128:HQ128" si="1026">IF(SUM(HO286,HO443,HO600,HO757,HO914)=0,"",SUM(HO286,HO443,HO600,HO757,HO914))</f>
        <v/>
      </c>
      <c r="HP128" s="218" t="str">
        <f t="shared" si="1026"/>
        <v/>
      </c>
      <c r="HQ128" s="218" t="str">
        <f t="shared" si="1026"/>
        <v/>
      </c>
    </row>
    <row r="129" spans="1:225" s="73" customFormat="1" ht="18" hidden="1" customHeight="1" x14ac:dyDescent="0.25">
      <c r="A129" s="223" t="str">
        <f t="shared" ref="A129:B129" si="1027">IF(A287="","",A287)</f>
        <v/>
      </c>
      <c r="B129" s="173" t="str">
        <f t="shared" si="1027"/>
        <v/>
      </c>
      <c r="C129" s="218">
        <f t="shared" si="837"/>
        <v>0</v>
      </c>
      <c r="D129" s="218">
        <f t="shared" si="552"/>
        <v>0</v>
      </c>
      <c r="E129" s="219">
        <f t="shared" ref="E129:F129" si="1028">IFERROR(AVERAGE(E287,E444,E601,E758,E915),"")</f>
        <v>0</v>
      </c>
      <c r="F129" s="219">
        <f t="shared" si="1028"/>
        <v>0</v>
      </c>
      <c r="G129" s="176" t="str">
        <f t="shared" si="1002"/>
        <v/>
      </c>
      <c r="H129" s="176" t="str">
        <f t="shared" si="1002"/>
        <v/>
      </c>
      <c r="I129" s="226" t="str">
        <f t="shared" si="1002"/>
        <v/>
      </c>
      <c r="J129" s="226" t="str">
        <f t="shared" si="1002"/>
        <v/>
      </c>
      <c r="K129" s="227" t="str">
        <f t="shared" si="1003"/>
        <v/>
      </c>
      <c r="L129" s="227">
        <f t="shared" si="1003"/>
        <v>1</v>
      </c>
      <c r="M129" s="226" t="str">
        <f t="shared" si="1004"/>
        <v/>
      </c>
      <c r="N129" s="226" t="str">
        <f t="shared" si="1004"/>
        <v/>
      </c>
      <c r="O129" s="491"/>
      <c r="P129" s="218" t="str">
        <f t="shared" ref="P129:BI129" si="1029">IF(SUM(P287,P444,P601,P758,P915)=0,"",SUM(P287,P444,P601,P758,P915))</f>
        <v/>
      </c>
      <c r="Q129" s="218" t="str">
        <f t="shared" si="1029"/>
        <v/>
      </c>
      <c r="R129" s="218" t="str">
        <f t="shared" si="1029"/>
        <v/>
      </c>
      <c r="S129" s="218" t="str">
        <f t="shared" si="1029"/>
        <v/>
      </c>
      <c r="T129" s="218" t="str">
        <f t="shared" si="1029"/>
        <v/>
      </c>
      <c r="U129" s="218" t="str">
        <f t="shared" si="1029"/>
        <v/>
      </c>
      <c r="V129" s="218" t="str">
        <f t="shared" si="1029"/>
        <v/>
      </c>
      <c r="W129" s="218" t="str">
        <f t="shared" si="1029"/>
        <v/>
      </c>
      <c r="X129" s="218" t="str">
        <f t="shared" si="1029"/>
        <v/>
      </c>
      <c r="Y129" s="218" t="str">
        <f t="shared" si="1029"/>
        <v/>
      </c>
      <c r="Z129" s="218" t="str">
        <f t="shared" si="1029"/>
        <v/>
      </c>
      <c r="AA129" s="218" t="str">
        <f t="shared" si="1029"/>
        <v/>
      </c>
      <c r="AB129" s="218" t="str">
        <f t="shared" si="1029"/>
        <v/>
      </c>
      <c r="AC129" s="218" t="str">
        <f t="shared" si="1029"/>
        <v/>
      </c>
      <c r="AD129" s="218" t="str">
        <f t="shared" si="1029"/>
        <v/>
      </c>
      <c r="AE129" s="218" t="str">
        <f t="shared" si="1029"/>
        <v/>
      </c>
      <c r="AF129" s="218" t="str">
        <f t="shared" si="1029"/>
        <v/>
      </c>
      <c r="AG129" s="218" t="str">
        <f t="shared" si="1029"/>
        <v/>
      </c>
      <c r="AH129" s="218" t="str">
        <f t="shared" si="1029"/>
        <v/>
      </c>
      <c r="AI129" s="218" t="str">
        <f t="shared" si="1029"/>
        <v/>
      </c>
      <c r="AJ129" s="218" t="str">
        <f t="shared" si="1029"/>
        <v/>
      </c>
      <c r="AK129" s="218" t="str">
        <f t="shared" si="1029"/>
        <v/>
      </c>
      <c r="AL129" s="218" t="str">
        <f t="shared" si="1029"/>
        <v/>
      </c>
      <c r="AM129" s="218" t="str">
        <f t="shared" si="1029"/>
        <v/>
      </c>
      <c r="AN129" s="218" t="str">
        <f t="shared" si="1029"/>
        <v/>
      </c>
      <c r="AO129" s="218" t="str">
        <f t="shared" si="1029"/>
        <v/>
      </c>
      <c r="AP129" s="218" t="str">
        <f t="shared" si="1029"/>
        <v/>
      </c>
      <c r="AQ129" s="218" t="str">
        <f t="shared" si="1029"/>
        <v/>
      </c>
      <c r="AR129" s="218" t="str">
        <f t="shared" si="1029"/>
        <v/>
      </c>
      <c r="AS129" s="218" t="str">
        <f t="shared" si="1029"/>
        <v/>
      </c>
      <c r="AT129" s="218" t="str">
        <f t="shared" si="1029"/>
        <v/>
      </c>
      <c r="AU129" s="218" t="str">
        <f t="shared" si="1029"/>
        <v/>
      </c>
      <c r="AV129" s="218" t="str">
        <f t="shared" si="1029"/>
        <v/>
      </c>
      <c r="AW129" s="218" t="str">
        <f t="shared" si="1029"/>
        <v/>
      </c>
      <c r="AX129" s="218" t="str">
        <f t="shared" si="1029"/>
        <v/>
      </c>
      <c r="AY129" s="218" t="str">
        <f t="shared" si="1029"/>
        <v/>
      </c>
      <c r="AZ129" s="218" t="str">
        <f t="shared" si="1029"/>
        <v/>
      </c>
      <c r="BA129" s="218" t="str">
        <f t="shared" si="1029"/>
        <v/>
      </c>
      <c r="BB129" s="218" t="str">
        <f t="shared" si="1029"/>
        <v/>
      </c>
      <c r="BC129" s="218" t="str">
        <f t="shared" si="1029"/>
        <v/>
      </c>
      <c r="BD129" s="218" t="str">
        <f t="shared" si="1029"/>
        <v/>
      </c>
      <c r="BE129" s="218" t="str">
        <f t="shared" si="1029"/>
        <v/>
      </c>
      <c r="BF129" s="218" t="str">
        <f t="shared" si="1029"/>
        <v/>
      </c>
      <c r="BG129" s="218" t="str">
        <f t="shared" si="1029"/>
        <v/>
      </c>
      <c r="BH129" s="218" t="str">
        <f t="shared" si="1029"/>
        <v/>
      </c>
      <c r="BI129" s="218" t="str">
        <f t="shared" si="1029"/>
        <v/>
      </c>
      <c r="BJ129" s="218" t="str">
        <f t="shared" ref="BJ129:DU129" si="1030">IF(SUM(BJ287,BJ444,BJ601,BJ758,BJ915)=0,"",SUM(BJ287,BJ444,BJ601,BJ758,BJ915))</f>
        <v/>
      </c>
      <c r="BK129" s="218" t="str">
        <f t="shared" si="1030"/>
        <v/>
      </c>
      <c r="BL129" s="218" t="str">
        <f t="shared" si="1030"/>
        <v/>
      </c>
      <c r="BM129" s="218" t="str">
        <f t="shared" si="1030"/>
        <v/>
      </c>
      <c r="BN129" s="218" t="str">
        <f t="shared" si="1030"/>
        <v/>
      </c>
      <c r="BO129" s="218" t="str">
        <f t="shared" si="1030"/>
        <v/>
      </c>
      <c r="BP129" s="218" t="str">
        <f t="shared" si="1030"/>
        <v/>
      </c>
      <c r="BQ129" s="218" t="str">
        <f t="shared" si="1030"/>
        <v/>
      </c>
      <c r="BR129" s="218" t="str">
        <f t="shared" si="1030"/>
        <v/>
      </c>
      <c r="BS129" s="218" t="str">
        <f t="shared" si="1030"/>
        <v/>
      </c>
      <c r="BT129" s="218" t="str">
        <f t="shared" si="1030"/>
        <v/>
      </c>
      <c r="BU129" s="218" t="str">
        <f t="shared" si="1030"/>
        <v/>
      </c>
      <c r="BV129" s="218" t="str">
        <f t="shared" si="1030"/>
        <v/>
      </c>
      <c r="BW129" s="218" t="str">
        <f t="shared" si="1030"/>
        <v/>
      </c>
      <c r="BX129" s="218" t="str">
        <f t="shared" si="1030"/>
        <v/>
      </c>
      <c r="BY129" s="218" t="str">
        <f t="shared" si="1030"/>
        <v/>
      </c>
      <c r="BZ129" s="218" t="str">
        <f t="shared" si="1030"/>
        <v/>
      </c>
      <c r="CA129" s="218" t="str">
        <f t="shared" si="1030"/>
        <v/>
      </c>
      <c r="CB129" s="218" t="str">
        <f t="shared" si="1030"/>
        <v/>
      </c>
      <c r="CC129" s="218" t="str">
        <f t="shared" si="1030"/>
        <v/>
      </c>
      <c r="CD129" s="218" t="str">
        <f t="shared" si="1030"/>
        <v/>
      </c>
      <c r="CE129" s="218" t="str">
        <f t="shared" si="1030"/>
        <v/>
      </c>
      <c r="CF129" s="218" t="str">
        <f t="shared" si="1030"/>
        <v/>
      </c>
      <c r="CG129" s="218" t="str">
        <f t="shared" si="1030"/>
        <v/>
      </c>
      <c r="CH129" s="218" t="str">
        <f t="shared" si="1030"/>
        <v/>
      </c>
      <c r="CI129" s="218" t="str">
        <f t="shared" si="1030"/>
        <v/>
      </c>
      <c r="CJ129" s="218" t="str">
        <f t="shared" si="1030"/>
        <v/>
      </c>
      <c r="CK129" s="218" t="str">
        <f t="shared" si="1030"/>
        <v/>
      </c>
      <c r="CL129" s="218" t="str">
        <f t="shared" si="1030"/>
        <v/>
      </c>
      <c r="CM129" s="218" t="str">
        <f t="shared" si="1030"/>
        <v/>
      </c>
      <c r="CN129" s="218" t="str">
        <f t="shared" si="1030"/>
        <v/>
      </c>
      <c r="CO129" s="218" t="str">
        <f t="shared" si="1030"/>
        <v/>
      </c>
      <c r="CP129" s="218" t="str">
        <f t="shared" si="1030"/>
        <v/>
      </c>
      <c r="CQ129" s="218" t="str">
        <f t="shared" si="1030"/>
        <v/>
      </c>
      <c r="CR129" s="218" t="str">
        <f t="shared" si="1030"/>
        <v/>
      </c>
      <c r="CS129" s="218" t="str">
        <f t="shared" si="1030"/>
        <v/>
      </c>
      <c r="CT129" s="218" t="str">
        <f t="shared" si="1030"/>
        <v/>
      </c>
      <c r="CU129" s="218" t="str">
        <f t="shared" si="1030"/>
        <v/>
      </c>
      <c r="CV129" s="218" t="str">
        <f t="shared" si="1030"/>
        <v/>
      </c>
      <c r="CW129" s="218" t="str">
        <f t="shared" si="1030"/>
        <v/>
      </c>
      <c r="CX129" s="218" t="str">
        <f t="shared" si="1030"/>
        <v/>
      </c>
      <c r="CY129" s="218" t="str">
        <f t="shared" si="1030"/>
        <v/>
      </c>
      <c r="CZ129" s="218" t="str">
        <f t="shared" si="1030"/>
        <v/>
      </c>
      <c r="DA129" s="218" t="str">
        <f t="shared" si="1030"/>
        <v/>
      </c>
      <c r="DB129" s="218" t="str">
        <f t="shared" si="1030"/>
        <v/>
      </c>
      <c r="DC129" s="218" t="str">
        <f t="shared" si="1030"/>
        <v/>
      </c>
      <c r="DD129" s="218" t="str">
        <f t="shared" si="1030"/>
        <v/>
      </c>
      <c r="DE129" s="218" t="str">
        <f t="shared" si="1030"/>
        <v/>
      </c>
      <c r="DF129" s="218" t="str">
        <f t="shared" si="1030"/>
        <v/>
      </c>
      <c r="DG129" s="218" t="str">
        <f t="shared" si="1030"/>
        <v/>
      </c>
      <c r="DH129" s="218" t="str">
        <f t="shared" si="1030"/>
        <v/>
      </c>
      <c r="DI129" s="218" t="str">
        <f t="shared" si="1030"/>
        <v/>
      </c>
      <c r="DJ129" s="218" t="str">
        <f t="shared" si="1030"/>
        <v/>
      </c>
      <c r="DK129" s="218" t="str">
        <f t="shared" si="1030"/>
        <v/>
      </c>
      <c r="DL129" s="218" t="str">
        <f t="shared" si="1030"/>
        <v/>
      </c>
      <c r="DM129" s="218" t="str">
        <f t="shared" si="1030"/>
        <v/>
      </c>
      <c r="DN129" s="218" t="str">
        <f t="shared" si="1030"/>
        <v/>
      </c>
      <c r="DO129" s="218" t="str">
        <f t="shared" si="1030"/>
        <v/>
      </c>
      <c r="DP129" s="218" t="str">
        <f t="shared" si="1030"/>
        <v/>
      </c>
      <c r="DQ129" s="218" t="str">
        <f t="shared" si="1030"/>
        <v/>
      </c>
      <c r="DR129" s="218" t="str">
        <f t="shared" si="1030"/>
        <v/>
      </c>
      <c r="DS129" s="218" t="str">
        <f t="shared" si="1030"/>
        <v/>
      </c>
      <c r="DT129" s="218" t="str">
        <f t="shared" si="1030"/>
        <v/>
      </c>
      <c r="DU129" s="218" t="str">
        <f t="shared" si="1030"/>
        <v/>
      </c>
      <c r="DV129" s="218" t="str">
        <f t="shared" ref="DV129:EK129" si="1031">IF(SUM(DV287,DV444,DV601,DV758,DV915)=0,"",SUM(DV287,DV444,DV601,DV758,DV915))</f>
        <v/>
      </c>
      <c r="DW129" s="218" t="str">
        <f t="shared" si="1031"/>
        <v/>
      </c>
      <c r="DX129" s="218" t="str">
        <f t="shared" si="1031"/>
        <v/>
      </c>
      <c r="DY129" s="218" t="str">
        <f t="shared" si="1031"/>
        <v/>
      </c>
      <c r="DZ129" s="218" t="str">
        <f t="shared" si="1031"/>
        <v/>
      </c>
      <c r="EA129" s="218" t="str">
        <f t="shared" si="1031"/>
        <v/>
      </c>
      <c r="EB129" s="218" t="str">
        <f t="shared" si="1031"/>
        <v/>
      </c>
      <c r="EC129" s="218" t="str">
        <f t="shared" si="1031"/>
        <v/>
      </c>
      <c r="ED129" s="218" t="str">
        <f t="shared" si="1031"/>
        <v/>
      </c>
      <c r="EE129" s="218" t="str">
        <f t="shared" si="1031"/>
        <v/>
      </c>
      <c r="EF129" s="218" t="str">
        <f t="shared" si="1031"/>
        <v/>
      </c>
      <c r="EG129" s="218" t="str">
        <f t="shared" si="1031"/>
        <v/>
      </c>
      <c r="EH129" s="218" t="str">
        <f t="shared" si="1031"/>
        <v/>
      </c>
      <c r="EI129" s="218" t="str">
        <f t="shared" si="1031"/>
        <v/>
      </c>
      <c r="EJ129" s="218" t="str">
        <f t="shared" si="1031"/>
        <v/>
      </c>
      <c r="EK129" s="218" t="str">
        <f t="shared" si="1031"/>
        <v/>
      </c>
      <c r="EL129" s="218" t="str">
        <f t="shared" ref="EL129:FK129" si="1032">IF(SUM(EL287,EL444,EL601,EL758,EL915)=0,"",SUM(EL287,EL444,EL601,EL758,EL915))</f>
        <v/>
      </c>
      <c r="EM129" s="218" t="str">
        <f t="shared" si="1032"/>
        <v/>
      </c>
      <c r="EN129" s="218" t="str">
        <f t="shared" si="1032"/>
        <v/>
      </c>
      <c r="EO129" s="218" t="str">
        <f t="shared" si="1032"/>
        <v/>
      </c>
      <c r="EP129" s="218" t="str">
        <f t="shared" si="1032"/>
        <v/>
      </c>
      <c r="EQ129" s="218" t="str">
        <f t="shared" si="1032"/>
        <v/>
      </c>
      <c r="ER129" s="218" t="str">
        <f t="shared" si="1032"/>
        <v/>
      </c>
      <c r="ES129" s="218" t="str">
        <f t="shared" si="1032"/>
        <v/>
      </c>
      <c r="ET129" s="218" t="str">
        <f t="shared" si="1032"/>
        <v/>
      </c>
      <c r="EU129" s="218" t="str">
        <f t="shared" si="1032"/>
        <v/>
      </c>
      <c r="EV129" s="218" t="str">
        <f t="shared" si="1032"/>
        <v/>
      </c>
      <c r="EW129" s="218" t="str">
        <f t="shared" si="1032"/>
        <v/>
      </c>
      <c r="EX129" s="218" t="str">
        <f t="shared" si="1032"/>
        <v/>
      </c>
      <c r="EY129" s="218" t="str">
        <f t="shared" si="1032"/>
        <v/>
      </c>
      <c r="EZ129" s="218" t="str">
        <f t="shared" si="1032"/>
        <v/>
      </c>
      <c r="FA129" s="218" t="str">
        <f t="shared" si="1032"/>
        <v/>
      </c>
      <c r="FB129" s="218" t="str">
        <f t="shared" si="1032"/>
        <v/>
      </c>
      <c r="FC129" s="218" t="str">
        <f t="shared" si="1032"/>
        <v/>
      </c>
      <c r="FD129" s="218" t="str">
        <f t="shared" si="1032"/>
        <v/>
      </c>
      <c r="FE129" s="218" t="str">
        <f t="shared" si="1032"/>
        <v/>
      </c>
      <c r="FF129" s="218" t="str">
        <f t="shared" si="1032"/>
        <v/>
      </c>
      <c r="FG129" s="218" t="str">
        <f t="shared" si="1032"/>
        <v/>
      </c>
      <c r="FH129" s="218" t="str">
        <f t="shared" si="1032"/>
        <v/>
      </c>
      <c r="FI129" s="218" t="str">
        <f t="shared" si="1032"/>
        <v/>
      </c>
      <c r="FJ129" s="218" t="str">
        <f t="shared" si="1032"/>
        <v/>
      </c>
      <c r="FK129" s="218" t="str">
        <f t="shared" si="1032"/>
        <v/>
      </c>
      <c r="FL129" s="218" t="str">
        <f t="shared" ref="FL129:HN129" si="1033">IF(SUM(FL287,FL444,FL601,FL758,FL915)=0,"",SUM(FL287,FL444,FL601,FL758,FL915))</f>
        <v/>
      </c>
      <c r="FM129" s="218" t="str">
        <f t="shared" si="1033"/>
        <v/>
      </c>
      <c r="FN129" s="218" t="str">
        <f t="shared" si="1033"/>
        <v/>
      </c>
      <c r="FO129" s="218" t="str">
        <f t="shared" si="1033"/>
        <v/>
      </c>
      <c r="FP129" s="218" t="str">
        <f t="shared" si="1033"/>
        <v/>
      </c>
      <c r="FQ129" s="218" t="str">
        <f t="shared" si="1033"/>
        <v/>
      </c>
      <c r="FR129" s="218" t="str">
        <f t="shared" si="1033"/>
        <v/>
      </c>
      <c r="FS129" s="218" t="str">
        <f t="shared" si="1033"/>
        <v/>
      </c>
      <c r="FT129" s="218" t="str">
        <f t="shared" si="1033"/>
        <v/>
      </c>
      <c r="FU129" s="218" t="str">
        <f t="shared" si="1033"/>
        <v/>
      </c>
      <c r="FV129" s="218" t="str">
        <f t="shared" si="1033"/>
        <v/>
      </c>
      <c r="FW129" s="218" t="str">
        <f t="shared" si="1033"/>
        <v/>
      </c>
      <c r="FX129" s="218" t="str">
        <f t="shared" si="1033"/>
        <v/>
      </c>
      <c r="FY129" s="218" t="str">
        <f t="shared" si="1033"/>
        <v/>
      </c>
      <c r="FZ129" s="218" t="str">
        <f t="shared" si="1033"/>
        <v/>
      </c>
      <c r="GA129" s="218" t="str">
        <f t="shared" si="1033"/>
        <v/>
      </c>
      <c r="GB129" s="218" t="str">
        <f t="shared" si="1033"/>
        <v/>
      </c>
      <c r="GC129" s="218" t="str">
        <f t="shared" si="1033"/>
        <v/>
      </c>
      <c r="GD129" s="218" t="str">
        <f t="shared" si="1033"/>
        <v/>
      </c>
      <c r="GE129" s="218" t="str">
        <f t="shared" si="1033"/>
        <v/>
      </c>
      <c r="GF129" s="218" t="str">
        <f t="shared" si="1033"/>
        <v/>
      </c>
      <c r="GG129" s="218" t="str">
        <f t="shared" si="1033"/>
        <v/>
      </c>
      <c r="GH129" s="218" t="str">
        <f t="shared" si="1033"/>
        <v/>
      </c>
      <c r="GI129" s="218" t="str">
        <f t="shared" si="1033"/>
        <v/>
      </c>
      <c r="GJ129" s="218" t="str">
        <f t="shared" si="1033"/>
        <v/>
      </c>
      <c r="GK129" s="218" t="str">
        <f t="shared" si="1033"/>
        <v/>
      </c>
      <c r="GL129" s="218" t="str">
        <f t="shared" si="1033"/>
        <v/>
      </c>
      <c r="GM129" s="218" t="str">
        <f t="shared" si="1033"/>
        <v/>
      </c>
      <c r="GN129" s="218" t="str">
        <f t="shared" si="1033"/>
        <v/>
      </c>
      <c r="GO129" s="218" t="str">
        <f t="shared" si="1033"/>
        <v/>
      </c>
      <c r="GP129" s="218" t="str">
        <f t="shared" si="1033"/>
        <v/>
      </c>
      <c r="GQ129" s="218" t="str">
        <f t="shared" si="1033"/>
        <v/>
      </c>
      <c r="GR129" s="218" t="str">
        <f t="shared" si="1033"/>
        <v/>
      </c>
      <c r="GS129" s="218" t="str">
        <f t="shared" si="1033"/>
        <v/>
      </c>
      <c r="GT129" s="218" t="str">
        <f t="shared" si="1033"/>
        <v/>
      </c>
      <c r="GU129" s="218" t="str">
        <f t="shared" si="1033"/>
        <v/>
      </c>
      <c r="GV129" s="218" t="str">
        <f t="shared" si="1033"/>
        <v/>
      </c>
      <c r="GW129" s="218" t="str">
        <f t="shared" si="1033"/>
        <v/>
      </c>
      <c r="GX129" s="218" t="str">
        <f t="shared" si="1033"/>
        <v/>
      </c>
      <c r="GY129" s="218" t="str">
        <f t="shared" si="1033"/>
        <v/>
      </c>
      <c r="GZ129" s="218" t="str">
        <f t="shared" si="1033"/>
        <v/>
      </c>
      <c r="HA129" s="218" t="str">
        <f t="shared" si="1033"/>
        <v/>
      </c>
      <c r="HB129" s="218" t="str">
        <f t="shared" si="1033"/>
        <v/>
      </c>
      <c r="HC129" s="218" t="str">
        <f t="shared" si="1033"/>
        <v/>
      </c>
      <c r="HD129" s="218" t="str">
        <f t="shared" si="1033"/>
        <v/>
      </c>
      <c r="HE129" s="218" t="str">
        <f t="shared" si="1033"/>
        <v/>
      </c>
      <c r="HF129" s="218" t="str">
        <f t="shared" si="1033"/>
        <v/>
      </c>
      <c r="HG129" s="218" t="str">
        <f t="shared" si="1033"/>
        <v/>
      </c>
      <c r="HH129" s="218" t="str">
        <f t="shared" si="1033"/>
        <v/>
      </c>
      <c r="HI129" s="218" t="str">
        <f t="shared" si="1033"/>
        <v/>
      </c>
      <c r="HJ129" s="218" t="str">
        <f t="shared" si="1033"/>
        <v/>
      </c>
      <c r="HK129" s="218" t="str">
        <f t="shared" si="1033"/>
        <v/>
      </c>
      <c r="HL129" s="218" t="str">
        <f t="shared" si="1033"/>
        <v/>
      </c>
      <c r="HM129" s="218" t="str">
        <f t="shared" si="1033"/>
        <v/>
      </c>
      <c r="HN129" s="218" t="str">
        <f t="shared" si="1033"/>
        <v/>
      </c>
      <c r="HO129" s="218" t="str">
        <f t="shared" ref="HO129:HQ129" si="1034">IF(SUM(HO287,HO444,HO601,HO758,HO915)=0,"",SUM(HO287,HO444,HO601,HO758,HO915))</f>
        <v/>
      </c>
      <c r="HP129" s="218" t="str">
        <f t="shared" si="1034"/>
        <v/>
      </c>
      <c r="HQ129" s="218" t="str">
        <f t="shared" si="1034"/>
        <v/>
      </c>
    </row>
    <row r="130" spans="1:225" s="73" customFormat="1" ht="18" hidden="1" customHeight="1" x14ac:dyDescent="0.25">
      <c r="A130" s="223" t="str">
        <f t="shared" ref="A130:B130" si="1035">IF(A288="","",A288)</f>
        <v/>
      </c>
      <c r="B130" s="173" t="str">
        <f t="shared" si="1035"/>
        <v/>
      </c>
      <c r="C130" s="218">
        <f>SUM(C288,C445,C602,C759,C916)</f>
        <v>0</v>
      </c>
      <c r="D130" s="218">
        <f t="shared" si="552"/>
        <v>0</v>
      </c>
      <c r="E130" s="219">
        <f t="shared" ref="E130:F130" si="1036">IFERROR(AVERAGE(E288,E445,E602,E759,E916),"")</f>
        <v>0</v>
      </c>
      <c r="F130" s="219">
        <f t="shared" si="1036"/>
        <v>0</v>
      </c>
      <c r="G130" s="176" t="str">
        <f t="shared" si="1002"/>
        <v/>
      </c>
      <c r="H130" s="176" t="str">
        <f t="shared" si="1002"/>
        <v/>
      </c>
      <c r="I130" s="226" t="str">
        <f t="shared" si="1002"/>
        <v/>
      </c>
      <c r="J130" s="226" t="str">
        <f t="shared" si="1002"/>
        <v/>
      </c>
      <c r="K130" s="227" t="str">
        <f t="shared" si="1003"/>
        <v/>
      </c>
      <c r="L130" s="227">
        <f t="shared" si="1003"/>
        <v>1</v>
      </c>
      <c r="M130" s="226" t="str">
        <f t="shared" si="1004"/>
        <v/>
      </c>
      <c r="N130" s="226" t="str">
        <f t="shared" si="1004"/>
        <v/>
      </c>
      <c r="O130" s="491"/>
      <c r="P130" s="218" t="str">
        <f t="shared" ref="P130:BI130" si="1037">IF(SUM(P288,P445,P602,P759,P916)=0,"",SUM(P288,P445,P602,P759,P916))</f>
        <v/>
      </c>
      <c r="Q130" s="218" t="str">
        <f t="shared" si="1037"/>
        <v/>
      </c>
      <c r="R130" s="218" t="str">
        <f t="shared" si="1037"/>
        <v/>
      </c>
      <c r="S130" s="218" t="str">
        <f t="shared" si="1037"/>
        <v/>
      </c>
      <c r="T130" s="218" t="str">
        <f t="shared" si="1037"/>
        <v/>
      </c>
      <c r="U130" s="218" t="str">
        <f t="shared" si="1037"/>
        <v/>
      </c>
      <c r="V130" s="218" t="str">
        <f t="shared" si="1037"/>
        <v/>
      </c>
      <c r="W130" s="218" t="str">
        <f t="shared" si="1037"/>
        <v/>
      </c>
      <c r="X130" s="218" t="str">
        <f t="shared" si="1037"/>
        <v/>
      </c>
      <c r="Y130" s="218" t="str">
        <f t="shared" si="1037"/>
        <v/>
      </c>
      <c r="Z130" s="218" t="str">
        <f t="shared" si="1037"/>
        <v/>
      </c>
      <c r="AA130" s="218" t="str">
        <f t="shared" si="1037"/>
        <v/>
      </c>
      <c r="AB130" s="218" t="str">
        <f t="shared" si="1037"/>
        <v/>
      </c>
      <c r="AC130" s="218" t="str">
        <f t="shared" si="1037"/>
        <v/>
      </c>
      <c r="AD130" s="218" t="str">
        <f t="shared" si="1037"/>
        <v/>
      </c>
      <c r="AE130" s="218" t="str">
        <f t="shared" si="1037"/>
        <v/>
      </c>
      <c r="AF130" s="218" t="str">
        <f t="shared" si="1037"/>
        <v/>
      </c>
      <c r="AG130" s="218" t="str">
        <f t="shared" si="1037"/>
        <v/>
      </c>
      <c r="AH130" s="218" t="str">
        <f t="shared" si="1037"/>
        <v/>
      </c>
      <c r="AI130" s="218" t="str">
        <f t="shared" si="1037"/>
        <v/>
      </c>
      <c r="AJ130" s="218" t="str">
        <f t="shared" si="1037"/>
        <v/>
      </c>
      <c r="AK130" s="218" t="str">
        <f t="shared" si="1037"/>
        <v/>
      </c>
      <c r="AL130" s="218" t="str">
        <f t="shared" si="1037"/>
        <v/>
      </c>
      <c r="AM130" s="218" t="str">
        <f t="shared" si="1037"/>
        <v/>
      </c>
      <c r="AN130" s="218" t="str">
        <f t="shared" si="1037"/>
        <v/>
      </c>
      <c r="AO130" s="218" t="str">
        <f t="shared" si="1037"/>
        <v/>
      </c>
      <c r="AP130" s="218" t="str">
        <f t="shared" si="1037"/>
        <v/>
      </c>
      <c r="AQ130" s="218" t="str">
        <f t="shared" si="1037"/>
        <v/>
      </c>
      <c r="AR130" s="218" t="str">
        <f t="shared" si="1037"/>
        <v/>
      </c>
      <c r="AS130" s="218" t="str">
        <f t="shared" si="1037"/>
        <v/>
      </c>
      <c r="AT130" s="218" t="str">
        <f t="shared" si="1037"/>
        <v/>
      </c>
      <c r="AU130" s="218" t="str">
        <f t="shared" si="1037"/>
        <v/>
      </c>
      <c r="AV130" s="218" t="str">
        <f t="shared" si="1037"/>
        <v/>
      </c>
      <c r="AW130" s="218" t="str">
        <f t="shared" si="1037"/>
        <v/>
      </c>
      <c r="AX130" s="218" t="str">
        <f t="shared" si="1037"/>
        <v/>
      </c>
      <c r="AY130" s="218" t="str">
        <f t="shared" si="1037"/>
        <v/>
      </c>
      <c r="AZ130" s="218" t="str">
        <f t="shared" si="1037"/>
        <v/>
      </c>
      <c r="BA130" s="218" t="str">
        <f t="shared" si="1037"/>
        <v/>
      </c>
      <c r="BB130" s="218" t="str">
        <f t="shared" si="1037"/>
        <v/>
      </c>
      <c r="BC130" s="218" t="str">
        <f t="shared" si="1037"/>
        <v/>
      </c>
      <c r="BD130" s="218" t="str">
        <f t="shared" si="1037"/>
        <v/>
      </c>
      <c r="BE130" s="218" t="str">
        <f t="shared" si="1037"/>
        <v/>
      </c>
      <c r="BF130" s="218" t="str">
        <f t="shared" si="1037"/>
        <v/>
      </c>
      <c r="BG130" s="218" t="str">
        <f t="shared" si="1037"/>
        <v/>
      </c>
      <c r="BH130" s="218" t="str">
        <f t="shared" si="1037"/>
        <v/>
      </c>
      <c r="BI130" s="218" t="str">
        <f t="shared" si="1037"/>
        <v/>
      </c>
      <c r="BJ130" s="218" t="str">
        <f t="shared" ref="BJ130:DU130" si="1038">IF(SUM(BJ288,BJ445,BJ602,BJ759,BJ916)=0,"",SUM(BJ288,BJ445,BJ602,BJ759,BJ916))</f>
        <v/>
      </c>
      <c r="BK130" s="218" t="str">
        <f t="shared" si="1038"/>
        <v/>
      </c>
      <c r="BL130" s="218" t="str">
        <f t="shared" si="1038"/>
        <v/>
      </c>
      <c r="BM130" s="218" t="str">
        <f t="shared" si="1038"/>
        <v/>
      </c>
      <c r="BN130" s="218" t="str">
        <f t="shared" si="1038"/>
        <v/>
      </c>
      <c r="BO130" s="218" t="str">
        <f t="shared" si="1038"/>
        <v/>
      </c>
      <c r="BP130" s="218" t="str">
        <f t="shared" si="1038"/>
        <v/>
      </c>
      <c r="BQ130" s="218" t="str">
        <f t="shared" si="1038"/>
        <v/>
      </c>
      <c r="BR130" s="218" t="str">
        <f t="shared" si="1038"/>
        <v/>
      </c>
      <c r="BS130" s="218" t="str">
        <f t="shared" si="1038"/>
        <v/>
      </c>
      <c r="BT130" s="218" t="str">
        <f t="shared" si="1038"/>
        <v/>
      </c>
      <c r="BU130" s="218" t="str">
        <f t="shared" si="1038"/>
        <v/>
      </c>
      <c r="BV130" s="218" t="str">
        <f t="shared" si="1038"/>
        <v/>
      </c>
      <c r="BW130" s="218" t="str">
        <f t="shared" si="1038"/>
        <v/>
      </c>
      <c r="BX130" s="218" t="str">
        <f t="shared" si="1038"/>
        <v/>
      </c>
      <c r="BY130" s="218" t="str">
        <f t="shared" si="1038"/>
        <v/>
      </c>
      <c r="BZ130" s="218" t="str">
        <f t="shared" si="1038"/>
        <v/>
      </c>
      <c r="CA130" s="218" t="str">
        <f t="shared" si="1038"/>
        <v/>
      </c>
      <c r="CB130" s="218" t="str">
        <f t="shared" si="1038"/>
        <v/>
      </c>
      <c r="CC130" s="218" t="str">
        <f t="shared" si="1038"/>
        <v/>
      </c>
      <c r="CD130" s="218" t="str">
        <f t="shared" si="1038"/>
        <v/>
      </c>
      <c r="CE130" s="218" t="str">
        <f t="shared" si="1038"/>
        <v/>
      </c>
      <c r="CF130" s="218" t="str">
        <f t="shared" si="1038"/>
        <v/>
      </c>
      <c r="CG130" s="218" t="str">
        <f t="shared" si="1038"/>
        <v/>
      </c>
      <c r="CH130" s="218" t="str">
        <f t="shared" si="1038"/>
        <v/>
      </c>
      <c r="CI130" s="218" t="str">
        <f t="shared" si="1038"/>
        <v/>
      </c>
      <c r="CJ130" s="218" t="str">
        <f t="shared" si="1038"/>
        <v/>
      </c>
      <c r="CK130" s="218" t="str">
        <f t="shared" si="1038"/>
        <v/>
      </c>
      <c r="CL130" s="218" t="str">
        <f t="shared" si="1038"/>
        <v/>
      </c>
      <c r="CM130" s="218" t="str">
        <f t="shared" si="1038"/>
        <v/>
      </c>
      <c r="CN130" s="218" t="str">
        <f t="shared" si="1038"/>
        <v/>
      </c>
      <c r="CO130" s="218" t="str">
        <f t="shared" si="1038"/>
        <v/>
      </c>
      <c r="CP130" s="218" t="str">
        <f t="shared" si="1038"/>
        <v/>
      </c>
      <c r="CQ130" s="218" t="str">
        <f t="shared" si="1038"/>
        <v/>
      </c>
      <c r="CR130" s="218" t="str">
        <f t="shared" si="1038"/>
        <v/>
      </c>
      <c r="CS130" s="218" t="str">
        <f t="shared" si="1038"/>
        <v/>
      </c>
      <c r="CT130" s="218" t="str">
        <f t="shared" si="1038"/>
        <v/>
      </c>
      <c r="CU130" s="218" t="str">
        <f t="shared" si="1038"/>
        <v/>
      </c>
      <c r="CV130" s="218" t="str">
        <f t="shared" si="1038"/>
        <v/>
      </c>
      <c r="CW130" s="218" t="str">
        <f t="shared" si="1038"/>
        <v/>
      </c>
      <c r="CX130" s="218" t="str">
        <f t="shared" si="1038"/>
        <v/>
      </c>
      <c r="CY130" s="218" t="str">
        <f t="shared" si="1038"/>
        <v/>
      </c>
      <c r="CZ130" s="218" t="str">
        <f t="shared" si="1038"/>
        <v/>
      </c>
      <c r="DA130" s="218" t="str">
        <f t="shared" si="1038"/>
        <v/>
      </c>
      <c r="DB130" s="218" t="str">
        <f t="shared" si="1038"/>
        <v/>
      </c>
      <c r="DC130" s="218" t="str">
        <f t="shared" si="1038"/>
        <v/>
      </c>
      <c r="DD130" s="218" t="str">
        <f t="shared" si="1038"/>
        <v/>
      </c>
      <c r="DE130" s="218" t="str">
        <f t="shared" si="1038"/>
        <v/>
      </c>
      <c r="DF130" s="218" t="str">
        <f t="shared" si="1038"/>
        <v/>
      </c>
      <c r="DG130" s="218" t="str">
        <f t="shared" si="1038"/>
        <v/>
      </c>
      <c r="DH130" s="218" t="str">
        <f t="shared" si="1038"/>
        <v/>
      </c>
      <c r="DI130" s="218" t="str">
        <f t="shared" si="1038"/>
        <v/>
      </c>
      <c r="DJ130" s="218" t="str">
        <f t="shared" si="1038"/>
        <v/>
      </c>
      <c r="DK130" s="218" t="str">
        <f t="shared" si="1038"/>
        <v/>
      </c>
      <c r="DL130" s="218" t="str">
        <f t="shared" si="1038"/>
        <v/>
      </c>
      <c r="DM130" s="218" t="str">
        <f t="shared" si="1038"/>
        <v/>
      </c>
      <c r="DN130" s="218" t="str">
        <f t="shared" si="1038"/>
        <v/>
      </c>
      <c r="DO130" s="218" t="str">
        <f t="shared" si="1038"/>
        <v/>
      </c>
      <c r="DP130" s="218" t="str">
        <f t="shared" si="1038"/>
        <v/>
      </c>
      <c r="DQ130" s="218" t="str">
        <f t="shared" si="1038"/>
        <v/>
      </c>
      <c r="DR130" s="218" t="str">
        <f t="shared" si="1038"/>
        <v/>
      </c>
      <c r="DS130" s="218" t="str">
        <f t="shared" si="1038"/>
        <v/>
      </c>
      <c r="DT130" s="218" t="str">
        <f t="shared" si="1038"/>
        <v/>
      </c>
      <c r="DU130" s="218" t="str">
        <f t="shared" si="1038"/>
        <v/>
      </c>
      <c r="DV130" s="218" t="str">
        <f t="shared" ref="DV130:EK130" si="1039">IF(SUM(DV288,DV445,DV602,DV759,DV916)=0,"",SUM(DV288,DV445,DV602,DV759,DV916))</f>
        <v/>
      </c>
      <c r="DW130" s="218" t="str">
        <f t="shared" si="1039"/>
        <v/>
      </c>
      <c r="DX130" s="218" t="str">
        <f t="shared" si="1039"/>
        <v/>
      </c>
      <c r="DY130" s="218" t="str">
        <f t="shared" si="1039"/>
        <v/>
      </c>
      <c r="DZ130" s="218" t="str">
        <f t="shared" si="1039"/>
        <v/>
      </c>
      <c r="EA130" s="218" t="str">
        <f t="shared" si="1039"/>
        <v/>
      </c>
      <c r="EB130" s="218" t="str">
        <f t="shared" si="1039"/>
        <v/>
      </c>
      <c r="EC130" s="218" t="str">
        <f t="shared" si="1039"/>
        <v/>
      </c>
      <c r="ED130" s="218" t="str">
        <f t="shared" si="1039"/>
        <v/>
      </c>
      <c r="EE130" s="218" t="str">
        <f t="shared" si="1039"/>
        <v/>
      </c>
      <c r="EF130" s="218" t="str">
        <f t="shared" si="1039"/>
        <v/>
      </c>
      <c r="EG130" s="218" t="str">
        <f t="shared" si="1039"/>
        <v/>
      </c>
      <c r="EH130" s="218" t="str">
        <f t="shared" si="1039"/>
        <v/>
      </c>
      <c r="EI130" s="218" t="str">
        <f t="shared" si="1039"/>
        <v/>
      </c>
      <c r="EJ130" s="218" t="str">
        <f t="shared" si="1039"/>
        <v/>
      </c>
      <c r="EK130" s="218" t="str">
        <f t="shared" si="1039"/>
        <v/>
      </c>
      <c r="EL130" s="218" t="str">
        <f t="shared" ref="EL130:FK130" si="1040">IF(SUM(EL288,EL445,EL602,EL759,EL916)=0,"",SUM(EL288,EL445,EL602,EL759,EL916))</f>
        <v/>
      </c>
      <c r="EM130" s="218" t="str">
        <f t="shared" si="1040"/>
        <v/>
      </c>
      <c r="EN130" s="218" t="str">
        <f t="shared" si="1040"/>
        <v/>
      </c>
      <c r="EO130" s="218" t="str">
        <f t="shared" si="1040"/>
        <v/>
      </c>
      <c r="EP130" s="218" t="str">
        <f t="shared" si="1040"/>
        <v/>
      </c>
      <c r="EQ130" s="218" t="str">
        <f t="shared" si="1040"/>
        <v/>
      </c>
      <c r="ER130" s="218" t="str">
        <f t="shared" si="1040"/>
        <v/>
      </c>
      <c r="ES130" s="218" t="str">
        <f t="shared" si="1040"/>
        <v/>
      </c>
      <c r="ET130" s="218" t="str">
        <f t="shared" si="1040"/>
        <v/>
      </c>
      <c r="EU130" s="218" t="str">
        <f t="shared" si="1040"/>
        <v/>
      </c>
      <c r="EV130" s="218" t="str">
        <f t="shared" si="1040"/>
        <v/>
      </c>
      <c r="EW130" s="218" t="str">
        <f t="shared" si="1040"/>
        <v/>
      </c>
      <c r="EX130" s="218" t="str">
        <f t="shared" si="1040"/>
        <v/>
      </c>
      <c r="EY130" s="218" t="str">
        <f t="shared" si="1040"/>
        <v/>
      </c>
      <c r="EZ130" s="218" t="str">
        <f t="shared" si="1040"/>
        <v/>
      </c>
      <c r="FA130" s="218" t="str">
        <f t="shared" si="1040"/>
        <v/>
      </c>
      <c r="FB130" s="218" t="str">
        <f t="shared" si="1040"/>
        <v/>
      </c>
      <c r="FC130" s="218" t="str">
        <f t="shared" si="1040"/>
        <v/>
      </c>
      <c r="FD130" s="218" t="str">
        <f t="shared" si="1040"/>
        <v/>
      </c>
      <c r="FE130" s="218" t="str">
        <f t="shared" si="1040"/>
        <v/>
      </c>
      <c r="FF130" s="218" t="str">
        <f t="shared" si="1040"/>
        <v/>
      </c>
      <c r="FG130" s="218" t="str">
        <f t="shared" si="1040"/>
        <v/>
      </c>
      <c r="FH130" s="218" t="str">
        <f t="shared" si="1040"/>
        <v/>
      </c>
      <c r="FI130" s="218" t="str">
        <f t="shared" si="1040"/>
        <v/>
      </c>
      <c r="FJ130" s="218" t="str">
        <f t="shared" si="1040"/>
        <v/>
      </c>
      <c r="FK130" s="218" t="str">
        <f t="shared" si="1040"/>
        <v/>
      </c>
      <c r="FL130" s="218" t="str">
        <f t="shared" ref="FL130:HN130" si="1041">IF(SUM(FL288,FL445,FL602,FL759,FL916)=0,"",SUM(FL288,FL445,FL602,FL759,FL916))</f>
        <v/>
      </c>
      <c r="FM130" s="218" t="str">
        <f t="shared" si="1041"/>
        <v/>
      </c>
      <c r="FN130" s="218" t="str">
        <f t="shared" si="1041"/>
        <v/>
      </c>
      <c r="FO130" s="218" t="str">
        <f t="shared" si="1041"/>
        <v/>
      </c>
      <c r="FP130" s="218" t="str">
        <f t="shared" si="1041"/>
        <v/>
      </c>
      <c r="FQ130" s="218" t="str">
        <f t="shared" si="1041"/>
        <v/>
      </c>
      <c r="FR130" s="218" t="str">
        <f t="shared" si="1041"/>
        <v/>
      </c>
      <c r="FS130" s="218" t="str">
        <f t="shared" si="1041"/>
        <v/>
      </c>
      <c r="FT130" s="218" t="str">
        <f t="shared" si="1041"/>
        <v/>
      </c>
      <c r="FU130" s="218" t="str">
        <f t="shared" si="1041"/>
        <v/>
      </c>
      <c r="FV130" s="218" t="str">
        <f t="shared" si="1041"/>
        <v/>
      </c>
      <c r="FW130" s="218" t="str">
        <f t="shared" si="1041"/>
        <v/>
      </c>
      <c r="FX130" s="218" t="str">
        <f t="shared" si="1041"/>
        <v/>
      </c>
      <c r="FY130" s="218" t="str">
        <f t="shared" si="1041"/>
        <v/>
      </c>
      <c r="FZ130" s="218" t="str">
        <f t="shared" si="1041"/>
        <v/>
      </c>
      <c r="GA130" s="218" t="str">
        <f t="shared" si="1041"/>
        <v/>
      </c>
      <c r="GB130" s="218" t="str">
        <f t="shared" si="1041"/>
        <v/>
      </c>
      <c r="GC130" s="218" t="str">
        <f t="shared" si="1041"/>
        <v/>
      </c>
      <c r="GD130" s="218" t="str">
        <f t="shared" si="1041"/>
        <v/>
      </c>
      <c r="GE130" s="218" t="str">
        <f t="shared" si="1041"/>
        <v/>
      </c>
      <c r="GF130" s="218" t="str">
        <f t="shared" si="1041"/>
        <v/>
      </c>
      <c r="GG130" s="218" t="str">
        <f t="shared" si="1041"/>
        <v/>
      </c>
      <c r="GH130" s="218" t="str">
        <f t="shared" si="1041"/>
        <v/>
      </c>
      <c r="GI130" s="218" t="str">
        <f t="shared" si="1041"/>
        <v/>
      </c>
      <c r="GJ130" s="218" t="str">
        <f t="shared" si="1041"/>
        <v/>
      </c>
      <c r="GK130" s="218" t="str">
        <f t="shared" si="1041"/>
        <v/>
      </c>
      <c r="GL130" s="218" t="str">
        <f t="shared" si="1041"/>
        <v/>
      </c>
      <c r="GM130" s="218" t="str">
        <f t="shared" si="1041"/>
        <v/>
      </c>
      <c r="GN130" s="218" t="str">
        <f t="shared" si="1041"/>
        <v/>
      </c>
      <c r="GO130" s="218" t="str">
        <f t="shared" si="1041"/>
        <v/>
      </c>
      <c r="GP130" s="218" t="str">
        <f t="shared" si="1041"/>
        <v/>
      </c>
      <c r="GQ130" s="218" t="str">
        <f t="shared" si="1041"/>
        <v/>
      </c>
      <c r="GR130" s="218" t="str">
        <f t="shared" si="1041"/>
        <v/>
      </c>
      <c r="GS130" s="218" t="str">
        <f t="shared" si="1041"/>
        <v/>
      </c>
      <c r="GT130" s="218" t="str">
        <f t="shared" si="1041"/>
        <v/>
      </c>
      <c r="GU130" s="218" t="str">
        <f t="shared" si="1041"/>
        <v/>
      </c>
      <c r="GV130" s="218" t="str">
        <f t="shared" si="1041"/>
        <v/>
      </c>
      <c r="GW130" s="218" t="str">
        <f t="shared" si="1041"/>
        <v/>
      </c>
      <c r="GX130" s="218" t="str">
        <f t="shared" si="1041"/>
        <v/>
      </c>
      <c r="GY130" s="218" t="str">
        <f t="shared" si="1041"/>
        <v/>
      </c>
      <c r="GZ130" s="218" t="str">
        <f t="shared" si="1041"/>
        <v/>
      </c>
      <c r="HA130" s="218" t="str">
        <f t="shared" si="1041"/>
        <v/>
      </c>
      <c r="HB130" s="218" t="str">
        <f t="shared" si="1041"/>
        <v/>
      </c>
      <c r="HC130" s="218" t="str">
        <f t="shared" si="1041"/>
        <v/>
      </c>
      <c r="HD130" s="218" t="str">
        <f t="shared" si="1041"/>
        <v/>
      </c>
      <c r="HE130" s="218" t="str">
        <f t="shared" si="1041"/>
        <v/>
      </c>
      <c r="HF130" s="218" t="str">
        <f t="shared" si="1041"/>
        <v/>
      </c>
      <c r="HG130" s="218" t="str">
        <f t="shared" si="1041"/>
        <v/>
      </c>
      <c r="HH130" s="218" t="str">
        <f t="shared" si="1041"/>
        <v/>
      </c>
      <c r="HI130" s="218" t="str">
        <f t="shared" si="1041"/>
        <v/>
      </c>
      <c r="HJ130" s="218" t="str">
        <f t="shared" si="1041"/>
        <v/>
      </c>
      <c r="HK130" s="218" t="str">
        <f t="shared" si="1041"/>
        <v/>
      </c>
      <c r="HL130" s="218" t="str">
        <f t="shared" si="1041"/>
        <v/>
      </c>
      <c r="HM130" s="218" t="str">
        <f t="shared" si="1041"/>
        <v/>
      </c>
      <c r="HN130" s="218" t="str">
        <f t="shared" si="1041"/>
        <v/>
      </c>
      <c r="HO130" s="218" t="str">
        <f t="shared" ref="HO130:HQ130" si="1042">IF(SUM(HO288,HO445,HO602,HO759,HO916)=0,"",SUM(HO288,HO445,HO602,HO759,HO916))</f>
        <v/>
      </c>
      <c r="HP130" s="218" t="str">
        <f t="shared" si="1042"/>
        <v/>
      </c>
      <c r="HQ130" s="218" t="str">
        <f t="shared" si="1042"/>
        <v/>
      </c>
    </row>
    <row r="131" spans="1:225" s="73" customFormat="1" ht="18" hidden="1" customHeight="1" x14ac:dyDescent="0.25">
      <c r="A131" s="223" t="str">
        <f t="shared" ref="A131:B131" si="1043">IF(A289="","",A289)</f>
        <v/>
      </c>
      <c r="B131" s="173" t="str">
        <f t="shared" si="1043"/>
        <v/>
      </c>
      <c r="C131" s="218">
        <f t="shared" ref="C131:C155" si="1044">SUM(C289,C446,C603,C760,C917)</f>
        <v>0</v>
      </c>
      <c r="D131" s="218">
        <f t="shared" si="552"/>
        <v>0</v>
      </c>
      <c r="E131" s="219">
        <f t="shared" ref="E131:F131" si="1045">IFERROR(AVERAGE(E289,E446,E603,E760,E917),"")</f>
        <v>0</v>
      </c>
      <c r="F131" s="219">
        <f t="shared" si="1045"/>
        <v>0</v>
      </c>
      <c r="G131" s="176" t="str">
        <f t="shared" si="1002"/>
        <v/>
      </c>
      <c r="H131" s="176" t="str">
        <f t="shared" si="1002"/>
        <v/>
      </c>
      <c r="I131" s="226" t="str">
        <f t="shared" si="1002"/>
        <v/>
      </c>
      <c r="J131" s="226" t="str">
        <f t="shared" si="1002"/>
        <v/>
      </c>
      <c r="K131" s="227" t="str">
        <f t="shared" si="1003"/>
        <v/>
      </c>
      <c r="L131" s="227">
        <f t="shared" si="1003"/>
        <v>1</v>
      </c>
      <c r="M131" s="226" t="str">
        <f t="shared" si="1004"/>
        <v/>
      </c>
      <c r="N131" s="226" t="str">
        <f t="shared" si="1004"/>
        <v/>
      </c>
      <c r="O131" s="491"/>
      <c r="P131" s="218" t="str">
        <f t="shared" ref="P131:BI131" si="1046">IF(SUM(P289,P446,P603,P760,P917)=0,"",SUM(P289,P446,P603,P760,P917))</f>
        <v/>
      </c>
      <c r="Q131" s="218" t="str">
        <f t="shared" si="1046"/>
        <v/>
      </c>
      <c r="R131" s="218" t="str">
        <f t="shared" si="1046"/>
        <v/>
      </c>
      <c r="S131" s="218" t="str">
        <f t="shared" si="1046"/>
        <v/>
      </c>
      <c r="T131" s="218" t="str">
        <f t="shared" si="1046"/>
        <v/>
      </c>
      <c r="U131" s="218" t="str">
        <f t="shared" si="1046"/>
        <v/>
      </c>
      <c r="V131" s="218" t="str">
        <f t="shared" si="1046"/>
        <v/>
      </c>
      <c r="W131" s="218" t="str">
        <f t="shared" si="1046"/>
        <v/>
      </c>
      <c r="X131" s="218" t="str">
        <f t="shared" si="1046"/>
        <v/>
      </c>
      <c r="Y131" s="218" t="str">
        <f t="shared" si="1046"/>
        <v/>
      </c>
      <c r="Z131" s="218" t="str">
        <f t="shared" si="1046"/>
        <v/>
      </c>
      <c r="AA131" s="218" t="str">
        <f t="shared" si="1046"/>
        <v/>
      </c>
      <c r="AB131" s="218" t="str">
        <f t="shared" si="1046"/>
        <v/>
      </c>
      <c r="AC131" s="218" t="str">
        <f t="shared" si="1046"/>
        <v/>
      </c>
      <c r="AD131" s="218" t="str">
        <f t="shared" si="1046"/>
        <v/>
      </c>
      <c r="AE131" s="218" t="str">
        <f t="shared" si="1046"/>
        <v/>
      </c>
      <c r="AF131" s="218" t="str">
        <f t="shared" si="1046"/>
        <v/>
      </c>
      <c r="AG131" s="218" t="str">
        <f t="shared" si="1046"/>
        <v/>
      </c>
      <c r="AH131" s="218" t="str">
        <f t="shared" si="1046"/>
        <v/>
      </c>
      <c r="AI131" s="218" t="str">
        <f t="shared" si="1046"/>
        <v/>
      </c>
      <c r="AJ131" s="218" t="str">
        <f t="shared" si="1046"/>
        <v/>
      </c>
      <c r="AK131" s="218" t="str">
        <f t="shared" si="1046"/>
        <v/>
      </c>
      <c r="AL131" s="218" t="str">
        <f t="shared" si="1046"/>
        <v/>
      </c>
      <c r="AM131" s="218" t="str">
        <f t="shared" si="1046"/>
        <v/>
      </c>
      <c r="AN131" s="218" t="str">
        <f t="shared" si="1046"/>
        <v/>
      </c>
      <c r="AO131" s="218" t="str">
        <f t="shared" si="1046"/>
        <v/>
      </c>
      <c r="AP131" s="218" t="str">
        <f t="shared" si="1046"/>
        <v/>
      </c>
      <c r="AQ131" s="218" t="str">
        <f t="shared" si="1046"/>
        <v/>
      </c>
      <c r="AR131" s="218" t="str">
        <f t="shared" si="1046"/>
        <v/>
      </c>
      <c r="AS131" s="218" t="str">
        <f t="shared" si="1046"/>
        <v/>
      </c>
      <c r="AT131" s="218" t="str">
        <f t="shared" si="1046"/>
        <v/>
      </c>
      <c r="AU131" s="218" t="str">
        <f t="shared" si="1046"/>
        <v/>
      </c>
      <c r="AV131" s="218" t="str">
        <f t="shared" si="1046"/>
        <v/>
      </c>
      <c r="AW131" s="218" t="str">
        <f t="shared" si="1046"/>
        <v/>
      </c>
      <c r="AX131" s="218" t="str">
        <f t="shared" si="1046"/>
        <v/>
      </c>
      <c r="AY131" s="218" t="str">
        <f t="shared" si="1046"/>
        <v/>
      </c>
      <c r="AZ131" s="218" t="str">
        <f t="shared" si="1046"/>
        <v/>
      </c>
      <c r="BA131" s="218" t="str">
        <f t="shared" si="1046"/>
        <v/>
      </c>
      <c r="BB131" s="218" t="str">
        <f t="shared" si="1046"/>
        <v/>
      </c>
      <c r="BC131" s="218" t="str">
        <f t="shared" si="1046"/>
        <v/>
      </c>
      <c r="BD131" s="218" t="str">
        <f t="shared" si="1046"/>
        <v/>
      </c>
      <c r="BE131" s="218" t="str">
        <f t="shared" si="1046"/>
        <v/>
      </c>
      <c r="BF131" s="218" t="str">
        <f t="shared" si="1046"/>
        <v/>
      </c>
      <c r="BG131" s="218" t="str">
        <f t="shared" si="1046"/>
        <v/>
      </c>
      <c r="BH131" s="218" t="str">
        <f t="shared" si="1046"/>
        <v/>
      </c>
      <c r="BI131" s="218" t="str">
        <f t="shared" si="1046"/>
        <v/>
      </c>
      <c r="BJ131" s="218" t="str">
        <f t="shared" ref="BJ131:DU131" si="1047">IF(SUM(BJ289,BJ446,BJ603,BJ760,BJ917)=0,"",SUM(BJ289,BJ446,BJ603,BJ760,BJ917))</f>
        <v/>
      </c>
      <c r="BK131" s="218" t="str">
        <f t="shared" si="1047"/>
        <v/>
      </c>
      <c r="BL131" s="218" t="str">
        <f t="shared" si="1047"/>
        <v/>
      </c>
      <c r="BM131" s="218" t="str">
        <f t="shared" si="1047"/>
        <v/>
      </c>
      <c r="BN131" s="218" t="str">
        <f t="shared" si="1047"/>
        <v/>
      </c>
      <c r="BO131" s="218" t="str">
        <f t="shared" si="1047"/>
        <v/>
      </c>
      <c r="BP131" s="218" t="str">
        <f t="shared" si="1047"/>
        <v/>
      </c>
      <c r="BQ131" s="218" t="str">
        <f t="shared" si="1047"/>
        <v/>
      </c>
      <c r="BR131" s="218" t="str">
        <f t="shared" si="1047"/>
        <v/>
      </c>
      <c r="BS131" s="218" t="str">
        <f t="shared" si="1047"/>
        <v/>
      </c>
      <c r="BT131" s="218" t="str">
        <f t="shared" si="1047"/>
        <v/>
      </c>
      <c r="BU131" s="218" t="str">
        <f t="shared" si="1047"/>
        <v/>
      </c>
      <c r="BV131" s="218" t="str">
        <f t="shared" si="1047"/>
        <v/>
      </c>
      <c r="BW131" s="218" t="str">
        <f t="shared" si="1047"/>
        <v/>
      </c>
      <c r="BX131" s="218" t="str">
        <f t="shared" si="1047"/>
        <v/>
      </c>
      <c r="BY131" s="218" t="str">
        <f t="shared" si="1047"/>
        <v/>
      </c>
      <c r="BZ131" s="218" t="str">
        <f t="shared" si="1047"/>
        <v/>
      </c>
      <c r="CA131" s="218" t="str">
        <f t="shared" si="1047"/>
        <v/>
      </c>
      <c r="CB131" s="218" t="str">
        <f t="shared" si="1047"/>
        <v/>
      </c>
      <c r="CC131" s="218" t="str">
        <f t="shared" si="1047"/>
        <v/>
      </c>
      <c r="CD131" s="218" t="str">
        <f t="shared" si="1047"/>
        <v/>
      </c>
      <c r="CE131" s="218" t="str">
        <f t="shared" si="1047"/>
        <v/>
      </c>
      <c r="CF131" s="218" t="str">
        <f t="shared" si="1047"/>
        <v/>
      </c>
      <c r="CG131" s="218" t="str">
        <f t="shared" si="1047"/>
        <v/>
      </c>
      <c r="CH131" s="218" t="str">
        <f t="shared" si="1047"/>
        <v/>
      </c>
      <c r="CI131" s="218" t="str">
        <f t="shared" si="1047"/>
        <v/>
      </c>
      <c r="CJ131" s="218" t="str">
        <f t="shared" si="1047"/>
        <v/>
      </c>
      <c r="CK131" s="218" t="str">
        <f t="shared" si="1047"/>
        <v/>
      </c>
      <c r="CL131" s="218" t="str">
        <f t="shared" si="1047"/>
        <v/>
      </c>
      <c r="CM131" s="218" t="str">
        <f t="shared" si="1047"/>
        <v/>
      </c>
      <c r="CN131" s="218" t="str">
        <f t="shared" si="1047"/>
        <v/>
      </c>
      <c r="CO131" s="218" t="str">
        <f t="shared" si="1047"/>
        <v/>
      </c>
      <c r="CP131" s="218" t="str">
        <f t="shared" si="1047"/>
        <v/>
      </c>
      <c r="CQ131" s="218" t="str">
        <f t="shared" si="1047"/>
        <v/>
      </c>
      <c r="CR131" s="218" t="str">
        <f t="shared" si="1047"/>
        <v/>
      </c>
      <c r="CS131" s="218" t="str">
        <f t="shared" si="1047"/>
        <v/>
      </c>
      <c r="CT131" s="218" t="str">
        <f t="shared" si="1047"/>
        <v/>
      </c>
      <c r="CU131" s="218" t="str">
        <f t="shared" si="1047"/>
        <v/>
      </c>
      <c r="CV131" s="218" t="str">
        <f t="shared" si="1047"/>
        <v/>
      </c>
      <c r="CW131" s="218" t="str">
        <f t="shared" si="1047"/>
        <v/>
      </c>
      <c r="CX131" s="218" t="str">
        <f t="shared" si="1047"/>
        <v/>
      </c>
      <c r="CY131" s="218" t="str">
        <f t="shared" si="1047"/>
        <v/>
      </c>
      <c r="CZ131" s="218" t="str">
        <f t="shared" si="1047"/>
        <v/>
      </c>
      <c r="DA131" s="218" t="str">
        <f t="shared" si="1047"/>
        <v/>
      </c>
      <c r="DB131" s="218" t="str">
        <f t="shared" si="1047"/>
        <v/>
      </c>
      <c r="DC131" s="218" t="str">
        <f t="shared" si="1047"/>
        <v/>
      </c>
      <c r="DD131" s="218" t="str">
        <f t="shared" si="1047"/>
        <v/>
      </c>
      <c r="DE131" s="218" t="str">
        <f t="shared" si="1047"/>
        <v/>
      </c>
      <c r="DF131" s="218" t="str">
        <f t="shared" si="1047"/>
        <v/>
      </c>
      <c r="DG131" s="218" t="str">
        <f t="shared" si="1047"/>
        <v/>
      </c>
      <c r="DH131" s="218" t="str">
        <f t="shared" si="1047"/>
        <v/>
      </c>
      <c r="DI131" s="218" t="str">
        <f t="shared" si="1047"/>
        <v/>
      </c>
      <c r="DJ131" s="218" t="str">
        <f t="shared" si="1047"/>
        <v/>
      </c>
      <c r="DK131" s="218" t="str">
        <f t="shared" si="1047"/>
        <v/>
      </c>
      <c r="DL131" s="218" t="str">
        <f t="shared" si="1047"/>
        <v/>
      </c>
      <c r="DM131" s="218" t="str">
        <f t="shared" si="1047"/>
        <v/>
      </c>
      <c r="DN131" s="218" t="str">
        <f t="shared" si="1047"/>
        <v/>
      </c>
      <c r="DO131" s="218" t="str">
        <f t="shared" si="1047"/>
        <v/>
      </c>
      <c r="DP131" s="218" t="str">
        <f t="shared" si="1047"/>
        <v/>
      </c>
      <c r="DQ131" s="218" t="str">
        <f t="shared" si="1047"/>
        <v/>
      </c>
      <c r="DR131" s="218" t="str">
        <f t="shared" si="1047"/>
        <v/>
      </c>
      <c r="DS131" s="218" t="str">
        <f t="shared" si="1047"/>
        <v/>
      </c>
      <c r="DT131" s="218" t="str">
        <f t="shared" si="1047"/>
        <v/>
      </c>
      <c r="DU131" s="218" t="str">
        <f t="shared" si="1047"/>
        <v/>
      </c>
      <c r="DV131" s="218" t="str">
        <f t="shared" ref="DV131:EK131" si="1048">IF(SUM(DV289,DV446,DV603,DV760,DV917)=0,"",SUM(DV289,DV446,DV603,DV760,DV917))</f>
        <v/>
      </c>
      <c r="DW131" s="218" t="str">
        <f t="shared" si="1048"/>
        <v/>
      </c>
      <c r="DX131" s="218" t="str">
        <f t="shared" si="1048"/>
        <v/>
      </c>
      <c r="DY131" s="218" t="str">
        <f t="shared" si="1048"/>
        <v/>
      </c>
      <c r="DZ131" s="218" t="str">
        <f t="shared" si="1048"/>
        <v/>
      </c>
      <c r="EA131" s="218" t="str">
        <f t="shared" si="1048"/>
        <v/>
      </c>
      <c r="EB131" s="218" t="str">
        <f t="shared" si="1048"/>
        <v/>
      </c>
      <c r="EC131" s="218" t="str">
        <f t="shared" si="1048"/>
        <v/>
      </c>
      <c r="ED131" s="218" t="str">
        <f t="shared" si="1048"/>
        <v/>
      </c>
      <c r="EE131" s="218" t="str">
        <f t="shared" si="1048"/>
        <v/>
      </c>
      <c r="EF131" s="218" t="str">
        <f t="shared" si="1048"/>
        <v/>
      </c>
      <c r="EG131" s="218" t="str">
        <f t="shared" si="1048"/>
        <v/>
      </c>
      <c r="EH131" s="218" t="str">
        <f t="shared" si="1048"/>
        <v/>
      </c>
      <c r="EI131" s="218" t="str">
        <f t="shared" si="1048"/>
        <v/>
      </c>
      <c r="EJ131" s="218" t="str">
        <f t="shared" si="1048"/>
        <v/>
      </c>
      <c r="EK131" s="218" t="str">
        <f t="shared" si="1048"/>
        <v/>
      </c>
      <c r="EL131" s="218" t="str">
        <f t="shared" ref="EL131:FK131" si="1049">IF(SUM(EL289,EL446,EL603,EL760,EL917)=0,"",SUM(EL289,EL446,EL603,EL760,EL917))</f>
        <v/>
      </c>
      <c r="EM131" s="218" t="str">
        <f t="shared" si="1049"/>
        <v/>
      </c>
      <c r="EN131" s="218" t="str">
        <f t="shared" si="1049"/>
        <v/>
      </c>
      <c r="EO131" s="218" t="str">
        <f t="shared" si="1049"/>
        <v/>
      </c>
      <c r="EP131" s="218" t="str">
        <f t="shared" si="1049"/>
        <v/>
      </c>
      <c r="EQ131" s="218" t="str">
        <f t="shared" si="1049"/>
        <v/>
      </c>
      <c r="ER131" s="218" t="str">
        <f t="shared" si="1049"/>
        <v/>
      </c>
      <c r="ES131" s="218" t="str">
        <f t="shared" si="1049"/>
        <v/>
      </c>
      <c r="ET131" s="218" t="str">
        <f t="shared" si="1049"/>
        <v/>
      </c>
      <c r="EU131" s="218" t="str">
        <f t="shared" si="1049"/>
        <v/>
      </c>
      <c r="EV131" s="218" t="str">
        <f t="shared" si="1049"/>
        <v/>
      </c>
      <c r="EW131" s="218" t="str">
        <f t="shared" si="1049"/>
        <v/>
      </c>
      <c r="EX131" s="218" t="str">
        <f t="shared" si="1049"/>
        <v/>
      </c>
      <c r="EY131" s="218" t="str">
        <f t="shared" si="1049"/>
        <v/>
      </c>
      <c r="EZ131" s="218" t="str">
        <f t="shared" si="1049"/>
        <v/>
      </c>
      <c r="FA131" s="218" t="str">
        <f t="shared" si="1049"/>
        <v/>
      </c>
      <c r="FB131" s="218" t="str">
        <f t="shared" si="1049"/>
        <v/>
      </c>
      <c r="FC131" s="218" t="str">
        <f t="shared" si="1049"/>
        <v/>
      </c>
      <c r="FD131" s="218" t="str">
        <f t="shared" si="1049"/>
        <v/>
      </c>
      <c r="FE131" s="218" t="str">
        <f t="shared" si="1049"/>
        <v/>
      </c>
      <c r="FF131" s="218" t="str">
        <f t="shared" si="1049"/>
        <v/>
      </c>
      <c r="FG131" s="218" t="str">
        <f t="shared" si="1049"/>
        <v/>
      </c>
      <c r="FH131" s="218" t="str">
        <f t="shared" si="1049"/>
        <v/>
      </c>
      <c r="FI131" s="218" t="str">
        <f t="shared" si="1049"/>
        <v/>
      </c>
      <c r="FJ131" s="218" t="str">
        <f t="shared" si="1049"/>
        <v/>
      </c>
      <c r="FK131" s="218" t="str">
        <f t="shared" si="1049"/>
        <v/>
      </c>
      <c r="FL131" s="218" t="str">
        <f t="shared" ref="FL131:HN131" si="1050">IF(SUM(FL289,FL446,FL603,FL760,FL917)=0,"",SUM(FL289,FL446,FL603,FL760,FL917))</f>
        <v/>
      </c>
      <c r="FM131" s="218" t="str">
        <f t="shared" si="1050"/>
        <v/>
      </c>
      <c r="FN131" s="218" t="str">
        <f t="shared" si="1050"/>
        <v/>
      </c>
      <c r="FO131" s="218" t="str">
        <f t="shared" si="1050"/>
        <v/>
      </c>
      <c r="FP131" s="218" t="str">
        <f t="shared" si="1050"/>
        <v/>
      </c>
      <c r="FQ131" s="218" t="str">
        <f t="shared" si="1050"/>
        <v/>
      </c>
      <c r="FR131" s="218" t="str">
        <f t="shared" si="1050"/>
        <v/>
      </c>
      <c r="FS131" s="218" t="str">
        <f t="shared" si="1050"/>
        <v/>
      </c>
      <c r="FT131" s="218" t="str">
        <f t="shared" si="1050"/>
        <v/>
      </c>
      <c r="FU131" s="218" t="str">
        <f t="shared" si="1050"/>
        <v/>
      </c>
      <c r="FV131" s="218" t="str">
        <f t="shared" si="1050"/>
        <v/>
      </c>
      <c r="FW131" s="218" t="str">
        <f t="shared" si="1050"/>
        <v/>
      </c>
      <c r="FX131" s="218" t="str">
        <f t="shared" si="1050"/>
        <v/>
      </c>
      <c r="FY131" s="218" t="str">
        <f t="shared" si="1050"/>
        <v/>
      </c>
      <c r="FZ131" s="218" t="str">
        <f t="shared" si="1050"/>
        <v/>
      </c>
      <c r="GA131" s="218" t="str">
        <f t="shared" si="1050"/>
        <v/>
      </c>
      <c r="GB131" s="218" t="str">
        <f t="shared" si="1050"/>
        <v/>
      </c>
      <c r="GC131" s="218" t="str">
        <f t="shared" si="1050"/>
        <v/>
      </c>
      <c r="GD131" s="218" t="str">
        <f t="shared" si="1050"/>
        <v/>
      </c>
      <c r="GE131" s="218" t="str">
        <f t="shared" si="1050"/>
        <v/>
      </c>
      <c r="GF131" s="218" t="str">
        <f t="shared" si="1050"/>
        <v/>
      </c>
      <c r="GG131" s="218" t="str">
        <f t="shared" si="1050"/>
        <v/>
      </c>
      <c r="GH131" s="218" t="str">
        <f t="shared" si="1050"/>
        <v/>
      </c>
      <c r="GI131" s="218" t="str">
        <f t="shared" si="1050"/>
        <v/>
      </c>
      <c r="GJ131" s="218" t="str">
        <f t="shared" si="1050"/>
        <v/>
      </c>
      <c r="GK131" s="218" t="str">
        <f t="shared" si="1050"/>
        <v/>
      </c>
      <c r="GL131" s="218" t="str">
        <f t="shared" si="1050"/>
        <v/>
      </c>
      <c r="GM131" s="218" t="str">
        <f t="shared" si="1050"/>
        <v/>
      </c>
      <c r="GN131" s="218" t="str">
        <f t="shared" si="1050"/>
        <v/>
      </c>
      <c r="GO131" s="218" t="str">
        <f t="shared" si="1050"/>
        <v/>
      </c>
      <c r="GP131" s="218" t="str">
        <f t="shared" si="1050"/>
        <v/>
      </c>
      <c r="GQ131" s="218" t="str">
        <f t="shared" si="1050"/>
        <v/>
      </c>
      <c r="GR131" s="218" t="str">
        <f t="shared" si="1050"/>
        <v/>
      </c>
      <c r="GS131" s="218" t="str">
        <f t="shared" si="1050"/>
        <v/>
      </c>
      <c r="GT131" s="218" t="str">
        <f t="shared" si="1050"/>
        <v/>
      </c>
      <c r="GU131" s="218" t="str">
        <f t="shared" si="1050"/>
        <v/>
      </c>
      <c r="GV131" s="218" t="str">
        <f t="shared" si="1050"/>
        <v/>
      </c>
      <c r="GW131" s="218" t="str">
        <f t="shared" si="1050"/>
        <v/>
      </c>
      <c r="GX131" s="218" t="str">
        <f t="shared" si="1050"/>
        <v/>
      </c>
      <c r="GY131" s="218" t="str">
        <f t="shared" si="1050"/>
        <v/>
      </c>
      <c r="GZ131" s="218" t="str">
        <f t="shared" si="1050"/>
        <v/>
      </c>
      <c r="HA131" s="218" t="str">
        <f t="shared" si="1050"/>
        <v/>
      </c>
      <c r="HB131" s="218" t="str">
        <f t="shared" si="1050"/>
        <v/>
      </c>
      <c r="HC131" s="218" t="str">
        <f t="shared" si="1050"/>
        <v/>
      </c>
      <c r="HD131" s="218" t="str">
        <f t="shared" si="1050"/>
        <v/>
      </c>
      <c r="HE131" s="218" t="str">
        <f t="shared" si="1050"/>
        <v/>
      </c>
      <c r="HF131" s="218" t="str">
        <f t="shared" si="1050"/>
        <v/>
      </c>
      <c r="HG131" s="218" t="str">
        <f t="shared" si="1050"/>
        <v/>
      </c>
      <c r="HH131" s="218" t="str">
        <f t="shared" si="1050"/>
        <v/>
      </c>
      <c r="HI131" s="218" t="str">
        <f t="shared" si="1050"/>
        <v/>
      </c>
      <c r="HJ131" s="218" t="str">
        <f t="shared" si="1050"/>
        <v/>
      </c>
      <c r="HK131" s="218" t="str">
        <f t="shared" si="1050"/>
        <v/>
      </c>
      <c r="HL131" s="218" t="str">
        <f t="shared" si="1050"/>
        <v/>
      </c>
      <c r="HM131" s="218" t="str">
        <f t="shared" si="1050"/>
        <v/>
      </c>
      <c r="HN131" s="218" t="str">
        <f t="shared" si="1050"/>
        <v/>
      </c>
      <c r="HO131" s="218" t="str">
        <f t="shared" ref="HO131:HQ131" si="1051">IF(SUM(HO289,HO446,HO603,HO760,HO917)=0,"",SUM(HO289,HO446,HO603,HO760,HO917))</f>
        <v/>
      </c>
      <c r="HP131" s="218" t="str">
        <f t="shared" si="1051"/>
        <v/>
      </c>
      <c r="HQ131" s="218" t="str">
        <f t="shared" si="1051"/>
        <v/>
      </c>
    </row>
    <row r="132" spans="1:225" s="73" customFormat="1" ht="18" hidden="1" customHeight="1" x14ac:dyDescent="0.25">
      <c r="A132" s="223" t="str">
        <f t="shared" ref="A132:B132" si="1052">IF(A290="","",A290)</f>
        <v/>
      </c>
      <c r="B132" s="173" t="str">
        <f t="shared" si="1052"/>
        <v/>
      </c>
      <c r="C132" s="218">
        <f t="shared" si="1044"/>
        <v>0</v>
      </c>
      <c r="D132" s="218">
        <f t="shared" si="552"/>
        <v>0</v>
      </c>
      <c r="E132" s="219">
        <f t="shared" ref="E132:F132" si="1053">IFERROR(AVERAGE(E290,E447,E604,E761,E918),"")</f>
        <v>0</v>
      </c>
      <c r="F132" s="219">
        <f t="shared" si="1053"/>
        <v>0</v>
      </c>
      <c r="G132" s="176" t="str">
        <f t="shared" si="1002"/>
        <v/>
      </c>
      <c r="H132" s="176" t="str">
        <f t="shared" si="1002"/>
        <v/>
      </c>
      <c r="I132" s="226" t="str">
        <f t="shared" si="1002"/>
        <v/>
      </c>
      <c r="J132" s="226" t="str">
        <f t="shared" si="1002"/>
        <v/>
      </c>
      <c r="K132" s="227" t="str">
        <f t="shared" si="1003"/>
        <v/>
      </c>
      <c r="L132" s="227">
        <f t="shared" si="1003"/>
        <v>1</v>
      </c>
      <c r="M132" s="226" t="str">
        <f t="shared" si="1004"/>
        <v/>
      </c>
      <c r="N132" s="226" t="str">
        <f t="shared" si="1004"/>
        <v/>
      </c>
      <c r="O132" s="491"/>
      <c r="P132" s="218" t="str">
        <f t="shared" ref="P132:BI132" si="1054">IF(SUM(P290,P447,P604,P761,P918)=0,"",SUM(P290,P447,P604,P761,P918))</f>
        <v/>
      </c>
      <c r="Q132" s="218" t="str">
        <f t="shared" si="1054"/>
        <v/>
      </c>
      <c r="R132" s="218" t="str">
        <f t="shared" si="1054"/>
        <v/>
      </c>
      <c r="S132" s="218" t="str">
        <f t="shared" si="1054"/>
        <v/>
      </c>
      <c r="T132" s="218" t="str">
        <f t="shared" si="1054"/>
        <v/>
      </c>
      <c r="U132" s="218" t="str">
        <f t="shared" si="1054"/>
        <v/>
      </c>
      <c r="V132" s="218" t="str">
        <f t="shared" si="1054"/>
        <v/>
      </c>
      <c r="W132" s="218" t="str">
        <f t="shared" si="1054"/>
        <v/>
      </c>
      <c r="X132" s="218" t="str">
        <f t="shared" si="1054"/>
        <v/>
      </c>
      <c r="Y132" s="218" t="str">
        <f t="shared" si="1054"/>
        <v/>
      </c>
      <c r="Z132" s="218" t="str">
        <f t="shared" si="1054"/>
        <v/>
      </c>
      <c r="AA132" s="218" t="str">
        <f t="shared" si="1054"/>
        <v/>
      </c>
      <c r="AB132" s="218" t="str">
        <f t="shared" si="1054"/>
        <v/>
      </c>
      <c r="AC132" s="218" t="str">
        <f t="shared" si="1054"/>
        <v/>
      </c>
      <c r="AD132" s="218" t="str">
        <f t="shared" si="1054"/>
        <v/>
      </c>
      <c r="AE132" s="218" t="str">
        <f t="shared" si="1054"/>
        <v/>
      </c>
      <c r="AF132" s="218" t="str">
        <f t="shared" si="1054"/>
        <v/>
      </c>
      <c r="AG132" s="218" t="str">
        <f t="shared" si="1054"/>
        <v/>
      </c>
      <c r="AH132" s="218" t="str">
        <f t="shared" si="1054"/>
        <v/>
      </c>
      <c r="AI132" s="218" t="str">
        <f t="shared" si="1054"/>
        <v/>
      </c>
      <c r="AJ132" s="218" t="str">
        <f t="shared" si="1054"/>
        <v/>
      </c>
      <c r="AK132" s="218" t="str">
        <f t="shared" si="1054"/>
        <v/>
      </c>
      <c r="AL132" s="218" t="str">
        <f t="shared" si="1054"/>
        <v/>
      </c>
      <c r="AM132" s="218" t="str">
        <f t="shared" si="1054"/>
        <v/>
      </c>
      <c r="AN132" s="218" t="str">
        <f t="shared" si="1054"/>
        <v/>
      </c>
      <c r="AO132" s="218" t="str">
        <f t="shared" si="1054"/>
        <v/>
      </c>
      <c r="AP132" s="218" t="str">
        <f t="shared" si="1054"/>
        <v/>
      </c>
      <c r="AQ132" s="218" t="str">
        <f t="shared" si="1054"/>
        <v/>
      </c>
      <c r="AR132" s="218" t="str">
        <f t="shared" si="1054"/>
        <v/>
      </c>
      <c r="AS132" s="218" t="str">
        <f t="shared" si="1054"/>
        <v/>
      </c>
      <c r="AT132" s="218" t="str">
        <f t="shared" si="1054"/>
        <v/>
      </c>
      <c r="AU132" s="218" t="str">
        <f t="shared" si="1054"/>
        <v/>
      </c>
      <c r="AV132" s="218" t="str">
        <f t="shared" si="1054"/>
        <v/>
      </c>
      <c r="AW132" s="218" t="str">
        <f t="shared" si="1054"/>
        <v/>
      </c>
      <c r="AX132" s="218" t="str">
        <f t="shared" si="1054"/>
        <v/>
      </c>
      <c r="AY132" s="218" t="str">
        <f t="shared" si="1054"/>
        <v/>
      </c>
      <c r="AZ132" s="218" t="str">
        <f t="shared" si="1054"/>
        <v/>
      </c>
      <c r="BA132" s="218" t="str">
        <f t="shared" si="1054"/>
        <v/>
      </c>
      <c r="BB132" s="218" t="str">
        <f t="shared" si="1054"/>
        <v/>
      </c>
      <c r="BC132" s="218" t="str">
        <f t="shared" si="1054"/>
        <v/>
      </c>
      <c r="BD132" s="218" t="str">
        <f t="shared" si="1054"/>
        <v/>
      </c>
      <c r="BE132" s="218" t="str">
        <f t="shared" si="1054"/>
        <v/>
      </c>
      <c r="BF132" s="218" t="str">
        <f t="shared" si="1054"/>
        <v/>
      </c>
      <c r="BG132" s="218" t="str">
        <f t="shared" si="1054"/>
        <v/>
      </c>
      <c r="BH132" s="218" t="str">
        <f t="shared" si="1054"/>
        <v/>
      </c>
      <c r="BI132" s="218" t="str">
        <f t="shared" si="1054"/>
        <v/>
      </c>
      <c r="BJ132" s="218" t="str">
        <f t="shared" ref="BJ132:DU132" si="1055">IF(SUM(BJ290,BJ447,BJ604,BJ761,BJ918)=0,"",SUM(BJ290,BJ447,BJ604,BJ761,BJ918))</f>
        <v/>
      </c>
      <c r="BK132" s="218" t="str">
        <f t="shared" si="1055"/>
        <v/>
      </c>
      <c r="BL132" s="218" t="str">
        <f t="shared" si="1055"/>
        <v/>
      </c>
      <c r="BM132" s="218" t="str">
        <f t="shared" si="1055"/>
        <v/>
      </c>
      <c r="BN132" s="218" t="str">
        <f t="shared" si="1055"/>
        <v/>
      </c>
      <c r="BO132" s="218" t="str">
        <f t="shared" si="1055"/>
        <v/>
      </c>
      <c r="BP132" s="218" t="str">
        <f t="shared" si="1055"/>
        <v/>
      </c>
      <c r="BQ132" s="218" t="str">
        <f t="shared" si="1055"/>
        <v/>
      </c>
      <c r="BR132" s="218" t="str">
        <f t="shared" si="1055"/>
        <v/>
      </c>
      <c r="BS132" s="218" t="str">
        <f t="shared" si="1055"/>
        <v/>
      </c>
      <c r="BT132" s="218" t="str">
        <f t="shared" si="1055"/>
        <v/>
      </c>
      <c r="BU132" s="218" t="str">
        <f t="shared" si="1055"/>
        <v/>
      </c>
      <c r="BV132" s="218" t="str">
        <f t="shared" si="1055"/>
        <v/>
      </c>
      <c r="BW132" s="218" t="str">
        <f t="shared" si="1055"/>
        <v/>
      </c>
      <c r="BX132" s="218" t="str">
        <f t="shared" si="1055"/>
        <v/>
      </c>
      <c r="BY132" s="218" t="str">
        <f t="shared" si="1055"/>
        <v/>
      </c>
      <c r="BZ132" s="218" t="str">
        <f t="shared" si="1055"/>
        <v/>
      </c>
      <c r="CA132" s="218" t="str">
        <f t="shared" si="1055"/>
        <v/>
      </c>
      <c r="CB132" s="218" t="str">
        <f t="shared" si="1055"/>
        <v/>
      </c>
      <c r="CC132" s="218" t="str">
        <f t="shared" si="1055"/>
        <v/>
      </c>
      <c r="CD132" s="218" t="str">
        <f t="shared" si="1055"/>
        <v/>
      </c>
      <c r="CE132" s="218" t="str">
        <f t="shared" si="1055"/>
        <v/>
      </c>
      <c r="CF132" s="218" t="str">
        <f t="shared" si="1055"/>
        <v/>
      </c>
      <c r="CG132" s="218" t="str">
        <f t="shared" si="1055"/>
        <v/>
      </c>
      <c r="CH132" s="218" t="str">
        <f t="shared" si="1055"/>
        <v/>
      </c>
      <c r="CI132" s="218" t="str">
        <f t="shared" si="1055"/>
        <v/>
      </c>
      <c r="CJ132" s="218" t="str">
        <f t="shared" si="1055"/>
        <v/>
      </c>
      <c r="CK132" s="218" t="str">
        <f t="shared" si="1055"/>
        <v/>
      </c>
      <c r="CL132" s="218" t="str">
        <f t="shared" si="1055"/>
        <v/>
      </c>
      <c r="CM132" s="218" t="str">
        <f t="shared" si="1055"/>
        <v/>
      </c>
      <c r="CN132" s="218" t="str">
        <f t="shared" si="1055"/>
        <v/>
      </c>
      <c r="CO132" s="218" t="str">
        <f t="shared" si="1055"/>
        <v/>
      </c>
      <c r="CP132" s="218" t="str">
        <f t="shared" si="1055"/>
        <v/>
      </c>
      <c r="CQ132" s="218" t="str">
        <f t="shared" si="1055"/>
        <v/>
      </c>
      <c r="CR132" s="218" t="str">
        <f t="shared" si="1055"/>
        <v/>
      </c>
      <c r="CS132" s="218" t="str">
        <f t="shared" si="1055"/>
        <v/>
      </c>
      <c r="CT132" s="218" t="str">
        <f t="shared" si="1055"/>
        <v/>
      </c>
      <c r="CU132" s="218" t="str">
        <f t="shared" si="1055"/>
        <v/>
      </c>
      <c r="CV132" s="218" t="str">
        <f t="shared" si="1055"/>
        <v/>
      </c>
      <c r="CW132" s="218" t="str">
        <f t="shared" si="1055"/>
        <v/>
      </c>
      <c r="CX132" s="218" t="str">
        <f t="shared" si="1055"/>
        <v/>
      </c>
      <c r="CY132" s="218" t="str">
        <f t="shared" si="1055"/>
        <v/>
      </c>
      <c r="CZ132" s="218" t="str">
        <f t="shared" si="1055"/>
        <v/>
      </c>
      <c r="DA132" s="218" t="str">
        <f t="shared" si="1055"/>
        <v/>
      </c>
      <c r="DB132" s="218" t="str">
        <f t="shared" si="1055"/>
        <v/>
      </c>
      <c r="DC132" s="218" t="str">
        <f t="shared" si="1055"/>
        <v/>
      </c>
      <c r="DD132" s="218" t="str">
        <f t="shared" si="1055"/>
        <v/>
      </c>
      <c r="DE132" s="218" t="str">
        <f t="shared" si="1055"/>
        <v/>
      </c>
      <c r="DF132" s="218" t="str">
        <f t="shared" si="1055"/>
        <v/>
      </c>
      <c r="DG132" s="218" t="str">
        <f t="shared" si="1055"/>
        <v/>
      </c>
      <c r="DH132" s="218" t="str">
        <f t="shared" si="1055"/>
        <v/>
      </c>
      <c r="DI132" s="218" t="str">
        <f t="shared" si="1055"/>
        <v/>
      </c>
      <c r="DJ132" s="218" t="str">
        <f t="shared" si="1055"/>
        <v/>
      </c>
      <c r="DK132" s="218" t="str">
        <f t="shared" si="1055"/>
        <v/>
      </c>
      <c r="DL132" s="218" t="str">
        <f t="shared" si="1055"/>
        <v/>
      </c>
      <c r="DM132" s="218" t="str">
        <f t="shared" si="1055"/>
        <v/>
      </c>
      <c r="DN132" s="218" t="str">
        <f t="shared" si="1055"/>
        <v/>
      </c>
      <c r="DO132" s="218" t="str">
        <f t="shared" si="1055"/>
        <v/>
      </c>
      <c r="DP132" s="218" t="str">
        <f t="shared" si="1055"/>
        <v/>
      </c>
      <c r="DQ132" s="218" t="str">
        <f t="shared" si="1055"/>
        <v/>
      </c>
      <c r="DR132" s="218" t="str">
        <f t="shared" si="1055"/>
        <v/>
      </c>
      <c r="DS132" s="218" t="str">
        <f t="shared" si="1055"/>
        <v/>
      </c>
      <c r="DT132" s="218" t="str">
        <f t="shared" si="1055"/>
        <v/>
      </c>
      <c r="DU132" s="218" t="str">
        <f t="shared" si="1055"/>
        <v/>
      </c>
      <c r="DV132" s="218" t="str">
        <f t="shared" ref="DV132:EK132" si="1056">IF(SUM(DV290,DV447,DV604,DV761,DV918)=0,"",SUM(DV290,DV447,DV604,DV761,DV918))</f>
        <v/>
      </c>
      <c r="DW132" s="218" t="str">
        <f t="shared" si="1056"/>
        <v/>
      </c>
      <c r="DX132" s="218" t="str">
        <f t="shared" si="1056"/>
        <v/>
      </c>
      <c r="DY132" s="218" t="str">
        <f t="shared" si="1056"/>
        <v/>
      </c>
      <c r="DZ132" s="218" t="str">
        <f t="shared" si="1056"/>
        <v/>
      </c>
      <c r="EA132" s="218" t="str">
        <f t="shared" si="1056"/>
        <v/>
      </c>
      <c r="EB132" s="218" t="str">
        <f t="shared" si="1056"/>
        <v/>
      </c>
      <c r="EC132" s="218" t="str">
        <f t="shared" si="1056"/>
        <v/>
      </c>
      <c r="ED132" s="218" t="str">
        <f t="shared" si="1056"/>
        <v/>
      </c>
      <c r="EE132" s="218" t="str">
        <f t="shared" si="1056"/>
        <v/>
      </c>
      <c r="EF132" s="218" t="str">
        <f t="shared" si="1056"/>
        <v/>
      </c>
      <c r="EG132" s="218" t="str">
        <f t="shared" si="1056"/>
        <v/>
      </c>
      <c r="EH132" s="218" t="str">
        <f t="shared" si="1056"/>
        <v/>
      </c>
      <c r="EI132" s="218" t="str">
        <f t="shared" si="1056"/>
        <v/>
      </c>
      <c r="EJ132" s="218" t="str">
        <f t="shared" si="1056"/>
        <v/>
      </c>
      <c r="EK132" s="218" t="str">
        <f t="shared" si="1056"/>
        <v/>
      </c>
      <c r="EL132" s="218" t="str">
        <f t="shared" ref="EL132:FK132" si="1057">IF(SUM(EL290,EL447,EL604,EL761,EL918)=0,"",SUM(EL290,EL447,EL604,EL761,EL918))</f>
        <v/>
      </c>
      <c r="EM132" s="218" t="str">
        <f t="shared" si="1057"/>
        <v/>
      </c>
      <c r="EN132" s="218" t="str">
        <f t="shared" si="1057"/>
        <v/>
      </c>
      <c r="EO132" s="218" t="str">
        <f t="shared" si="1057"/>
        <v/>
      </c>
      <c r="EP132" s="218" t="str">
        <f t="shared" si="1057"/>
        <v/>
      </c>
      <c r="EQ132" s="218" t="str">
        <f t="shared" si="1057"/>
        <v/>
      </c>
      <c r="ER132" s="218" t="str">
        <f t="shared" si="1057"/>
        <v/>
      </c>
      <c r="ES132" s="218" t="str">
        <f t="shared" si="1057"/>
        <v/>
      </c>
      <c r="ET132" s="218" t="str">
        <f t="shared" si="1057"/>
        <v/>
      </c>
      <c r="EU132" s="218" t="str">
        <f t="shared" si="1057"/>
        <v/>
      </c>
      <c r="EV132" s="218" t="str">
        <f t="shared" si="1057"/>
        <v/>
      </c>
      <c r="EW132" s="218" t="str">
        <f t="shared" si="1057"/>
        <v/>
      </c>
      <c r="EX132" s="218" t="str">
        <f t="shared" si="1057"/>
        <v/>
      </c>
      <c r="EY132" s="218" t="str">
        <f t="shared" si="1057"/>
        <v/>
      </c>
      <c r="EZ132" s="218" t="str">
        <f t="shared" si="1057"/>
        <v/>
      </c>
      <c r="FA132" s="218" t="str">
        <f t="shared" si="1057"/>
        <v/>
      </c>
      <c r="FB132" s="218" t="str">
        <f t="shared" si="1057"/>
        <v/>
      </c>
      <c r="FC132" s="218" t="str">
        <f t="shared" si="1057"/>
        <v/>
      </c>
      <c r="FD132" s="218" t="str">
        <f t="shared" si="1057"/>
        <v/>
      </c>
      <c r="FE132" s="218" t="str">
        <f t="shared" si="1057"/>
        <v/>
      </c>
      <c r="FF132" s="218" t="str">
        <f t="shared" si="1057"/>
        <v/>
      </c>
      <c r="FG132" s="218" t="str">
        <f t="shared" si="1057"/>
        <v/>
      </c>
      <c r="FH132" s="218" t="str">
        <f t="shared" si="1057"/>
        <v/>
      </c>
      <c r="FI132" s="218" t="str">
        <f t="shared" si="1057"/>
        <v/>
      </c>
      <c r="FJ132" s="218" t="str">
        <f t="shared" si="1057"/>
        <v/>
      </c>
      <c r="FK132" s="218" t="str">
        <f t="shared" si="1057"/>
        <v/>
      </c>
      <c r="FL132" s="218" t="str">
        <f t="shared" ref="FL132:HN132" si="1058">IF(SUM(FL290,FL447,FL604,FL761,FL918)=0,"",SUM(FL290,FL447,FL604,FL761,FL918))</f>
        <v/>
      </c>
      <c r="FM132" s="218" t="str">
        <f t="shared" si="1058"/>
        <v/>
      </c>
      <c r="FN132" s="218" t="str">
        <f t="shared" si="1058"/>
        <v/>
      </c>
      <c r="FO132" s="218" t="str">
        <f t="shared" si="1058"/>
        <v/>
      </c>
      <c r="FP132" s="218" t="str">
        <f t="shared" si="1058"/>
        <v/>
      </c>
      <c r="FQ132" s="218" t="str">
        <f t="shared" si="1058"/>
        <v/>
      </c>
      <c r="FR132" s="218" t="str">
        <f t="shared" si="1058"/>
        <v/>
      </c>
      <c r="FS132" s="218" t="str">
        <f t="shared" si="1058"/>
        <v/>
      </c>
      <c r="FT132" s="218" t="str">
        <f t="shared" si="1058"/>
        <v/>
      </c>
      <c r="FU132" s="218" t="str">
        <f t="shared" si="1058"/>
        <v/>
      </c>
      <c r="FV132" s="218" t="str">
        <f t="shared" si="1058"/>
        <v/>
      </c>
      <c r="FW132" s="218" t="str">
        <f t="shared" si="1058"/>
        <v/>
      </c>
      <c r="FX132" s="218" t="str">
        <f t="shared" si="1058"/>
        <v/>
      </c>
      <c r="FY132" s="218" t="str">
        <f t="shared" si="1058"/>
        <v/>
      </c>
      <c r="FZ132" s="218" t="str">
        <f t="shared" si="1058"/>
        <v/>
      </c>
      <c r="GA132" s="218" t="str">
        <f t="shared" si="1058"/>
        <v/>
      </c>
      <c r="GB132" s="218" t="str">
        <f t="shared" si="1058"/>
        <v/>
      </c>
      <c r="GC132" s="218" t="str">
        <f t="shared" si="1058"/>
        <v/>
      </c>
      <c r="GD132" s="218" t="str">
        <f t="shared" si="1058"/>
        <v/>
      </c>
      <c r="GE132" s="218" t="str">
        <f t="shared" si="1058"/>
        <v/>
      </c>
      <c r="GF132" s="218" t="str">
        <f t="shared" si="1058"/>
        <v/>
      </c>
      <c r="GG132" s="218" t="str">
        <f t="shared" si="1058"/>
        <v/>
      </c>
      <c r="GH132" s="218" t="str">
        <f t="shared" si="1058"/>
        <v/>
      </c>
      <c r="GI132" s="218" t="str">
        <f t="shared" si="1058"/>
        <v/>
      </c>
      <c r="GJ132" s="218" t="str">
        <f t="shared" si="1058"/>
        <v/>
      </c>
      <c r="GK132" s="218" t="str">
        <f t="shared" si="1058"/>
        <v/>
      </c>
      <c r="GL132" s="218" t="str">
        <f t="shared" si="1058"/>
        <v/>
      </c>
      <c r="GM132" s="218" t="str">
        <f t="shared" si="1058"/>
        <v/>
      </c>
      <c r="GN132" s="218" t="str">
        <f t="shared" si="1058"/>
        <v/>
      </c>
      <c r="GO132" s="218" t="str">
        <f t="shared" si="1058"/>
        <v/>
      </c>
      <c r="GP132" s="218" t="str">
        <f t="shared" si="1058"/>
        <v/>
      </c>
      <c r="GQ132" s="218" t="str">
        <f t="shared" si="1058"/>
        <v/>
      </c>
      <c r="GR132" s="218" t="str">
        <f t="shared" si="1058"/>
        <v/>
      </c>
      <c r="GS132" s="218" t="str">
        <f t="shared" si="1058"/>
        <v/>
      </c>
      <c r="GT132" s="218" t="str">
        <f t="shared" si="1058"/>
        <v/>
      </c>
      <c r="GU132" s="218" t="str">
        <f t="shared" si="1058"/>
        <v/>
      </c>
      <c r="GV132" s="218" t="str">
        <f t="shared" si="1058"/>
        <v/>
      </c>
      <c r="GW132" s="218" t="str">
        <f t="shared" si="1058"/>
        <v/>
      </c>
      <c r="GX132" s="218" t="str">
        <f t="shared" si="1058"/>
        <v/>
      </c>
      <c r="GY132" s="218" t="str">
        <f t="shared" si="1058"/>
        <v/>
      </c>
      <c r="GZ132" s="218" t="str">
        <f t="shared" si="1058"/>
        <v/>
      </c>
      <c r="HA132" s="218" t="str">
        <f t="shared" si="1058"/>
        <v/>
      </c>
      <c r="HB132" s="218" t="str">
        <f t="shared" si="1058"/>
        <v/>
      </c>
      <c r="HC132" s="218" t="str">
        <f t="shared" si="1058"/>
        <v/>
      </c>
      <c r="HD132" s="218" t="str">
        <f t="shared" si="1058"/>
        <v/>
      </c>
      <c r="HE132" s="218" t="str">
        <f t="shared" si="1058"/>
        <v/>
      </c>
      <c r="HF132" s="218" t="str">
        <f t="shared" si="1058"/>
        <v/>
      </c>
      <c r="HG132" s="218" t="str">
        <f t="shared" si="1058"/>
        <v/>
      </c>
      <c r="HH132" s="218" t="str">
        <f t="shared" si="1058"/>
        <v/>
      </c>
      <c r="HI132" s="218" t="str">
        <f t="shared" si="1058"/>
        <v/>
      </c>
      <c r="HJ132" s="218" t="str">
        <f t="shared" si="1058"/>
        <v/>
      </c>
      <c r="HK132" s="218" t="str">
        <f t="shared" si="1058"/>
        <v/>
      </c>
      <c r="HL132" s="218" t="str">
        <f t="shared" si="1058"/>
        <v/>
      </c>
      <c r="HM132" s="218" t="str">
        <f t="shared" si="1058"/>
        <v/>
      </c>
      <c r="HN132" s="218" t="str">
        <f t="shared" si="1058"/>
        <v/>
      </c>
      <c r="HO132" s="218" t="str">
        <f t="shared" ref="HO132:HQ132" si="1059">IF(SUM(HO290,HO447,HO604,HO761,HO918)=0,"",SUM(HO290,HO447,HO604,HO761,HO918))</f>
        <v/>
      </c>
      <c r="HP132" s="218" t="str">
        <f t="shared" si="1059"/>
        <v/>
      </c>
      <c r="HQ132" s="218" t="str">
        <f t="shared" si="1059"/>
        <v/>
      </c>
    </row>
    <row r="133" spans="1:225" s="73" customFormat="1" ht="18" hidden="1" customHeight="1" x14ac:dyDescent="0.25">
      <c r="A133" s="223" t="str">
        <f t="shared" ref="A133:B133" si="1060">IF(A291="","",A291)</f>
        <v/>
      </c>
      <c r="B133" s="173" t="str">
        <f t="shared" si="1060"/>
        <v/>
      </c>
      <c r="C133" s="218">
        <f t="shared" si="1044"/>
        <v>0</v>
      </c>
      <c r="D133" s="218">
        <f t="shared" si="552"/>
        <v>0</v>
      </c>
      <c r="E133" s="219">
        <f t="shared" ref="E133:F133" si="1061">IFERROR(AVERAGE(E291,E448,E605,E762,E919),"")</f>
        <v>0</v>
      </c>
      <c r="F133" s="219">
        <f t="shared" si="1061"/>
        <v>0</v>
      </c>
      <c r="G133" s="176" t="str">
        <f t="shared" si="1002"/>
        <v/>
      </c>
      <c r="H133" s="176" t="str">
        <f t="shared" si="1002"/>
        <v/>
      </c>
      <c r="I133" s="226" t="str">
        <f t="shared" si="1002"/>
        <v/>
      </c>
      <c r="J133" s="226" t="str">
        <f t="shared" si="1002"/>
        <v/>
      </c>
      <c r="K133" s="227" t="str">
        <f t="shared" si="1003"/>
        <v/>
      </c>
      <c r="L133" s="227">
        <f t="shared" si="1003"/>
        <v>1</v>
      </c>
      <c r="M133" s="226" t="str">
        <f t="shared" si="1004"/>
        <v/>
      </c>
      <c r="N133" s="226" t="str">
        <f t="shared" si="1004"/>
        <v/>
      </c>
      <c r="O133" s="491"/>
      <c r="P133" s="218" t="str">
        <f t="shared" ref="P133:BI133" si="1062">IF(SUM(P291,P448,P605,P762,P919)=0,"",SUM(P291,P448,P605,P762,P919))</f>
        <v/>
      </c>
      <c r="Q133" s="218" t="str">
        <f t="shared" si="1062"/>
        <v/>
      </c>
      <c r="R133" s="218" t="str">
        <f t="shared" si="1062"/>
        <v/>
      </c>
      <c r="S133" s="218" t="str">
        <f t="shared" si="1062"/>
        <v/>
      </c>
      <c r="T133" s="218" t="str">
        <f t="shared" si="1062"/>
        <v/>
      </c>
      <c r="U133" s="218" t="str">
        <f t="shared" si="1062"/>
        <v/>
      </c>
      <c r="V133" s="218" t="str">
        <f t="shared" si="1062"/>
        <v/>
      </c>
      <c r="W133" s="218" t="str">
        <f t="shared" si="1062"/>
        <v/>
      </c>
      <c r="X133" s="218" t="str">
        <f t="shared" si="1062"/>
        <v/>
      </c>
      <c r="Y133" s="218" t="str">
        <f t="shared" si="1062"/>
        <v/>
      </c>
      <c r="Z133" s="218" t="str">
        <f t="shared" si="1062"/>
        <v/>
      </c>
      <c r="AA133" s="218" t="str">
        <f t="shared" si="1062"/>
        <v/>
      </c>
      <c r="AB133" s="218" t="str">
        <f t="shared" si="1062"/>
        <v/>
      </c>
      <c r="AC133" s="218" t="str">
        <f t="shared" si="1062"/>
        <v/>
      </c>
      <c r="AD133" s="218" t="str">
        <f t="shared" si="1062"/>
        <v/>
      </c>
      <c r="AE133" s="218" t="str">
        <f t="shared" si="1062"/>
        <v/>
      </c>
      <c r="AF133" s="218" t="str">
        <f t="shared" si="1062"/>
        <v/>
      </c>
      <c r="AG133" s="218" t="str">
        <f t="shared" si="1062"/>
        <v/>
      </c>
      <c r="AH133" s="218" t="str">
        <f t="shared" si="1062"/>
        <v/>
      </c>
      <c r="AI133" s="218" t="str">
        <f t="shared" si="1062"/>
        <v/>
      </c>
      <c r="AJ133" s="218" t="str">
        <f t="shared" si="1062"/>
        <v/>
      </c>
      <c r="AK133" s="218" t="str">
        <f t="shared" si="1062"/>
        <v/>
      </c>
      <c r="AL133" s="218" t="str">
        <f t="shared" si="1062"/>
        <v/>
      </c>
      <c r="AM133" s="218" t="str">
        <f t="shared" si="1062"/>
        <v/>
      </c>
      <c r="AN133" s="218" t="str">
        <f t="shared" si="1062"/>
        <v/>
      </c>
      <c r="AO133" s="218" t="str">
        <f t="shared" si="1062"/>
        <v/>
      </c>
      <c r="AP133" s="218" t="str">
        <f t="shared" si="1062"/>
        <v/>
      </c>
      <c r="AQ133" s="218" t="str">
        <f t="shared" si="1062"/>
        <v/>
      </c>
      <c r="AR133" s="218" t="str">
        <f t="shared" si="1062"/>
        <v/>
      </c>
      <c r="AS133" s="218" t="str">
        <f t="shared" si="1062"/>
        <v/>
      </c>
      <c r="AT133" s="218" t="str">
        <f t="shared" si="1062"/>
        <v/>
      </c>
      <c r="AU133" s="218" t="str">
        <f t="shared" si="1062"/>
        <v/>
      </c>
      <c r="AV133" s="218" t="str">
        <f t="shared" si="1062"/>
        <v/>
      </c>
      <c r="AW133" s="218" t="str">
        <f t="shared" si="1062"/>
        <v/>
      </c>
      <c r="AX133" s="218" t="str">
        <f t="shared" si="1062"/>
        <v/>
      </c>
      <c r="AY133" s="218" t="str">
        <f t="shared" si="1062"/>
        <v/>
      </c>
      <c r="AZ133" s="218" t="str">
        <f t="shared" si="1062"/>
        <v/>
      </c>
      <c r="BA133" s="218" t="str">
        <f t="shared" si="1062"/>
        <v/>
      </c>
      <c r="BB133" s="218" t="str">
        <f t="shared" si="1062"/>
        <v/>
      </c>
      <c r="BC133" s="218" t="str">
        <f t="shared" si="1062"/>
        <v/>
      </c>
      <c r="BD133" s="218" t="str">
        <f t="shared" si="1062"/>
        <v/>
      </c>
      <c r="BE133" s="218" t="str">
        <f t="shared" si="1062"/>
        <v/>
      </c>
      <c r="BF133" s="218" t="str">
        <f t="shared" si="1062"/>
        <v/>
      </c>
      <c r="BG133" s="218" t="str">
        <f t="shared" si="1062"/>
        <v/>
      </c>
      <c r="BH133" s="218" t="str">
        <f t="shared" si="1062"/>
        <v/>
      </c>
      <c r="BI133" s="218" t="str">
        <f t="shared" si="1062"/>
        <v/>
      </c>
      <c r="BJ133" s="218" t="str">
        <f t="shared" ref="BJ133:DU133" si="1063">IF(SUM(BJ291,BJ448,BJ605,BJ762,BJ919)=0,"",SUM(BJ291,BJ448,BJ605,BJ762,BJ919))</f>
        <v/>
      </c>
      <c r="BK133" s="218" t="str">
        <f t="shared" si="1063"/>
        <v/>
      </c>
      <c r="BL133" s="218" t="str">
        <f t="shared" si="1063"/>
        <v/>
      </c>
      <c r="BM133" s="218" t="str">
        <f t="shared" si="1063"/>
        <v/>
      </c>
      <c r="BN133" s="218" t="str">
        <f t="shared" si="1063"/>
        <v/>
      </c>
      <c r="BO133" s="218" t="str">
        <f t="shared" si="1063"/>
        <v/>
      </c>
      <c r="BP133" s="218" t="str">
        <f t="shared" si="1063"/>
        <v/>
      </c>
      <c r="BQ133" s="218" t="str">
        <f t="shared" si="1063"/>
        <v/>
      </c>
      <c r="BR133" s="218" t="str">
        <f t="shared" si="1063"/>
        <v/>
      </c>
      <c r="BS133" s="218" t="str">
        <f t="shared" si="1063"/>
        <v/>
      </c>
      <c r="BT133" s="218" t="str">
        <f t="shared" si="1063"/>
        <v/>
      </c>
      <c r="BU133" s="218" t="str">
        <f t="shared" si="1063"/>
        <v/>
      </c>
      <c r="BV133" s="218" t="str">
        <f t="shared" si="1063"/>
        <v/>
      </c>
      <c r="BW133" s="218" t="str">
        <f t="shared" si="1063"/>
        <v/>
      </c>
      <c r="BX133" s="218" t="str">
        <f t="shared" si="1063"/>
        <v/>
      </c>
      <c r="BY133" s="218" t="str">
        <f t="shared" si="1063"/>
        <v/>
      </c>
      <c r="BZ133" s="218" t="str">
        <f t="shared" si="1063"/>
        <v/>
      </c>
      <c r="CA133" s="218" t="str">
        <f t="shared" si="1063"/>
        <v/>
      </c>
      <c r="CB133" s="218" t="str">
        <f t="shared" si="1063"/>
        <v/>
      </c>
      <c r="CC133" s="218" t="str">
        <f t="shared" si="1063"/>
        <v/>
      </c>
      <c r="CD133" s="218" t="str">
        <f t="shared" si="1063"/>
        <v/>
      </c>
      <c r="CE133" s="218" t="str">
        <f t="shared" si="1063"/>
        <v/>
      </c>
      <c r="CF133" s="218" t="str">
        <f t="shared" si="1063"/>
        <v/>
      </c>
      <c r="CG133" s="218" t="str">
        <f t="shared" si="1063"/>
        <v/>
      </c>
      <c r="CH133" s="218" t="str">
        <f t="shared" si="1063"/>
        <v/>
      </c>
      <c r="CI133" s="218" t="str">
        <f t="shared" si="1063"/>
        <v/>
      </c>
      <c r="CJ133" s="218" t="str">
        <f t="shared" si="1063"/>
        <v/>
      </c>
      <c r="CK133" s="218" t="str">
        <f t="shared" si="1063"/>
        <v/>
      </c>
      <c r="CL133" s="218" t="str">
        <f t="shared" si="1063"/>
        <v/>
      </c>
      <c r="CM133" s="218" t="str">
        <f t="shared" si="1063"/>
        <v/>
      </c>
      <c r="CN133" s="218" t="str">
        <f t="shared" si="1063"/>
        <v/>
      </c>
      <c r="CO133" s="218" t="str">
        <f t="shared" si="1063"/>
        <v/>
      </c>
      <c r="CP133" s="218" t="str">
        <f t="shared" si="1063"/>
        <v/>
      </c>
      <c r="CQ133" s="218" t="str">
        <f t="shared" si="1063"/>
        <v/>
      </c>
      <c r="CR133" s="218" t="str">
        <f t="shared" si="1063"/>
        <v/>
      </c>
      <c r="CS133" s="218" t="str">
        <f t="shared" si="1063"/>
        <v/>
      </c>
      <c r="CT133" s="218" t="str">
        <f t="shared" si="1063"/>
        <v/>
      </c>
      <c r="CU133" s="218" t="str">
        <f t="shared" si="1063"/>
        <v/>
      </c>
      <c r="CV133" s="218" t="str">
        <f t="shared" si="1063"/>
        <v/>
      </c>
      <c r="CW133" s="218" t="str">
        <f t="shared" si="1063"/>
        <v/>
      </c>
      <c r="CX133" s="218" t="str">
        <f t="shared" si="1063"/>
        <v/>
      </c>
      <c r="CY133" s="218" t="str">
        <f t="shared" si="1063"/>
        <v/>
      </c>
      <c r="CZ133" s="218" t="str">
        <f t="shared" si="1063"/>
        <v/>
      </c>
      <c r="DA133" s="218" t="str">
        <f t="shared" si="1063"/>
        <v/>
      </c>
      <c r="DB133" s="218" t="str">
        <f t="shared" si="1063"/>
        <v/>
      </c>
      <c r="DC133" s="218" t="str">
        <f t="shared" si="1063"/>
        <v/>
      </c>
      <c r="DD133" s="218" t="str">
        <f t="shared" si="1063"/>
        <v/>
      </c>
      <c r="DE133" s="218" t="str">
        <f t="shared" si="1063"/>
        <v/>
      </c>
      <c r="DF133" s="218" t="str">
        <f t="shared" si="1063"/>
        <v/>
      </c>
      <c r="DG133" s="218" t="str">
        <f t="shared" si="1063"/>
        <v/>
      </c>
      <c r="DH133" s="218" t="str">
        <f t="shared" si="1063"/>
        <v/>
      </c>
      <c r="DI133" s="218" t="str">
        <f t="shared" si="1063"/>
        <v/>
      </c>
      <c r="DJ133" s="218" t="str">
        <f t="shared" si="1063"/>
        <v/>
      </c>
      <c r="DK133" s="218" t="str">
        <f t="shared" si="1063"/>
        <v/>
      </c>
      <c r="DL133" s="218" t="str">
        <f t="shared" si="1063"/>
        <v/>
      </c>
      <c r="DM133" s="218" t="str">
        <f t="shared" si="1063"/>
        <v/>
      </c>
      <c r="DN133" s="218" t="str">
        <f t="shared" si="1063"/>
        <v/>
      </c>
      <c r="DO133" s="218" t="str">
        <f t="shared" si="1063"/>
        <v/>
      </c>
      <c r="DP133" s="218" t="str">
        <f t="shared" si="1063"/>
        <v/>
      </c>
      <c r="DQ133" s="218" t="str">
        <f t="shared" si="1063"/>
        <v/>
      </c>
      <c r="DR133" s="218" t="str">
        <f t="shared" si="1063"/>
        <v/>
      </c>
      <c r="DS133" s="218" t="str">
        <f t="shared" si="1063"/>
        <v/>
      </c>
      <c r="DT133" s="218" t="str">
        <f t="shared" si="1063"/>
        <v/>
      </c>
      <c r="DU133" s="218" t="str">
        <f t="shared" si="1063"/>
        <v/>
      </c>
      <c r="DV133" s="218" t="str">
        <f t="shared" ref="DV133:EK133" si="1064">IF(SUM(DV291,DV448,DV605,DV762,DV919)=0,"",SUM(DV291,DV448,DV605,DV762,DV919))</f>
        <v/>
      </c>
      <c r="DW133" s="218" t="str">
        <f t="shared" si="1064"/>
        <v/>
      </c>
      <c r="DX133" s="218" t="str">
        <f t="shared" si="1064"/>
        <v/>
      </c>
      <c r="DY133" s="218" t="str">
        <f t="shared" si="1064"/>
        <v/>
      </c>
      <c r="DZ133" s="218" t="str">
        <f t="shared" si="1064"/>
        <v/>
      </c>
      <c r="EA133" s="218" t="str">
        <f t="shared" si="1064"/>
        <v/>
      </c>
      <c r="EB133" s="218" t="str">
        <f t="shared" si="1064"/>
        <v/>
      </c>
      <c r="EC133" s="218" t="str">
        <f t="shared" si="1064"/>
        <v/>
      </c>
      <c r="ED133" s="218" t="str">
        <f t="shared" si="1064"/>
        <v/>
      </c>
      <c r="EE133" s="218" t="str">
        <f t="shared" si="1064"/>
        <v/>
      </c>
      <c r="EF133" s="218" t="str">
        <f t="shared" si="1064"/>
        <v/>
      </c>
      <c r="EG133" s="218" t="str">
        <f t="shared" si="1064"/>
        <v/>
      </c>
      <c r="EH133" s="218" t="str">
        <f t="shared" si="1064"/>
        <v/>
      </c>
      <c r="EI133" s="218" t="str">
        <f t="shared" si="1064"/>
        <v/>
      </c>
      <c r="EJ133" s="218" t="str">
        <f t="shared" si="1064"/>
        <v/>
      </c>
      <c r="EK133" s="218" t="str">
        <f t="shared" si="1064"/>
        <v/>
      </c>
      <c r="EL133" s="218" t="str">
        <f t="shared" ref="EL133:FK133" si="1065">IF(SUM(EL291,EL448,EL605,EL762,EL919)=0,"",SUM(EL291,EL448,EL605,EL762,EL919))</f>
        <v/>
      </c>
      <c r="EM133" s="218" t="str">
        <f t="shared" si="1065"/>
        <v/>
      </c>
      <c r="EN133" s="218" t="str">
        <f t="shared" si="1065"/>
        <v/>
      </c>
      <c r="EO133" s="218" t="str">
        <f t="shared" si="1065"/>
        <v/>
      </c>
      <c r="EP133" s="218" t="str">
        <f t="shared" si="1065"/>
        <v/>
      </c>
      <c r="EQ133" s="218" t="str">
        <f t="shared" si="1065"/>
        <v/>
      </c>
      <c r="ER133" s="218" t="str">
        <f t="shared" si="1065"/>
        <v/>
      </c>
      <c r="ES133" s="218" t="str">
        <f t="shared" si="1065"/>
        <v/>
      </c>
      <c r="ET133" s="218" t="str">
        <f t="shared" si="1065"/>
        <v/>
      </c>
      <c r="EU133" s="218" t="str">
        <f t="shared" si="1065"/>
        <v/>
      </c>
      <c r="EV133" s="218" t="str">
        <f t="shared" si="1065"/>
        <v/>
      </c>
      <c r="EW133" s="218" t="str">
        <f t="shared" si="1065"/>
        <v/>
      </c>
      <c r="EX133" s="218" t="str">
        <f t="shared" si="1065"/>
        <v/>
      </c>
      <c r="EY133" s="218" t="str">
        <f t="shared" si="1065"/>
        <v/>
      </c>
      <c r="EZ133" s="218" t="str">
        <f t="shared" si="1065"/>
        <v/>
      </c>
      <c r="FA133" s="218" t="str">
        <f t="shared" si="1065"/>
        <v/>
      </c>
      <c r="FB133" s="218" t="str">
        <f t="shared" si="1065"/>
        <v/>
      </c>
      <c r="FC133" s="218" t="str">
        <f t="shared" si="1065"/>
        <v/>
      </c>
      <c r="FD133" s="218" t="str">
        <f t="shared" si="1065"/>
        <v/>
      </c>
      <c r="FE133" s="218" t="str">
        <f t="shared" si="1065"/>
        <v/>
      </c>
      <c r="FF133" s="218" t="str">
        <f t="shared" si="1065"/>
        <v/>
      </c>
      <c r="FG133" s="218" t="str">
        <f t="shared" si="1065"/>
        <v/>
      </c>
      <c r="FH133" s="218" t="str">
        <f t="shared" si="1065"/>
        <v/>
      </c>
      <c r="FI133" s="218" t="str">
        <f t="shared" si="1065"/>
        <v/>
      </c>
      <c r="FJ133" s="218" t="str">
        <f t="shared" si="1065"/>
        <v/>
      </c>
      <c r="FK133" s="218" t="str">
        <f t="shared" si="1065"/>
        <v/>
      </c>
      <c r="FL133" s="218" t="str">
        <f t="shared" ref="FL133:HN133" si="1066">IF(SUM(FL291,FL448,FL605,FL762,FL919)=0,"",SUM(FL291,FL448,FL605,FL762,FL919))</f>
        <v/>
      </c>
      <c r="FM133" s="218" t="str">
        <f t="shared" si="1066"/>
        <v/>
      </c>
      <c r="FN133" s="218" t="str">
        <f t="shared" si="1066"/>
        <v/>
      </c>
      <c r="FO133" s="218" t="str">
        <f t="shared" si="1066"/>
        <v/>
      </c>
      <c r="FP133" s="218" t="str">
        <f t="shared" si="1066"/>
        <v/>
      </c>
      <c r="FQ133" s="218" t="str">
        <f t="shared" si="1066"/>
        <v/>
      </c>
      <c r="FR133" s="218" t="str">
        <f t="shared" si="1066"/>
        <v/>
      </c>
      <c r="FS133" s="218" t="str">
        <f t="shared" si="1066"/>
        <v/>
      </c>
      <c r="FT133" s="218" t="str">
        <f t="shared" si="1066"/>
        <v/>
      </c>
      <c r="FU133" s="218" t="str">
        <f t="shared" si="1066"/>
        <v/>
      </c>
      <c r="FV133" s="218" t="str">
        <f t="shared" si="1066"/>
        <v/>
      </c>
      <c r="FW133" s="218" t="str">
        <f t="shared" si="1066"/>
        <v/>
      </c>
      <c r="FX133" s="218" t="str">
        <f t="shared" si="1066"/>
        <v/>
      </c>
      <c r="FY133" s="218" t="str">
        <f t="shared" si="1066"/>
        <v/>
      </c>
      <c r="FZ133" s="218" t="str">
        <f t="shared" si="1066"/>
        <v/>
      </c>
      <c r="GA133" s="218" t="str">
        <f t="shared" si="1066"/>
        <v/>
      </c>
      <c r="GB133" s="218" t="str">
        <f t="shared" si="1066"/>
        <v/>
      </c>
      <c r="GC133" s="218" t="str">
        <f t="shared" si="1066"/>
        <v/>
      </c>
      <c r="GD133" s="218" t="str">
        <f t="shared" si="1066"/>
        <v/>
      </c>
      <c r="GE133" s="218" t="str">
        <f t="shared" si="1066"/>
        <v/>
      </c>
      <c r="GF133" s="218" t="str">
        <f t="shared" si="1066"/>
        <v/>
      </c>
      <c r="GG133" s="218" t="str">
        <f t="shared" si="1066"/>
        <v/>
      </c>
      <c r="GH133" s="218" t="str">
        <f t="shared" si="1066"/>
        <v/>
      </c>
      <c r="GI133" s="218" t="str">
        <f t="shared" si="1066"/>
        <v/>
      </c>
      <c r="GJ133" s="218" t="str">
        <f t="shared" si="1066"/>
        <v/>
      </c>
      <c r="GK133" s="218" t="str">
        <f t="shared" si="1066"/>
        <v/>
      </c>
      <c r="GL133" s="218" t="str">
        <f t="shared" si="1066"/>
        <v/>
      </c>
      <c r="GM133" s="218" t="str">
        <f t="shared" si="1066"/>
        <v/>
      </c>
      <c r="GN133" s="218" t="str">
        <f t="shared" si="1066"/>
        <v/>
      </c>
      <c r="GO133" s="218" t="str">
        <f t="shared" si="1066"/>
        <v/>
      </c>
      <c r="GP133" s="218" t="str">
        <f t="shared" si="1066"/>
        <v/>
      </c>
      <c r="GQ133" s="218" t="str">
        <f t="shared" si="1066"/>
        <v/>
      </c>
      <c r="GR133" s="218" t="str">
        <f t="shared" si="1066"/>
        <v/>
      </c>
      <c r="GS133" s="218" t="str">
        <f t="shared" si="1066"/>
        <v/>
      </c>
      <c r="GT133" s="218" t="str">
        <f t="shared" si="1066"/>
        <v/>
      </c>
      <c r="GU133" s="218" t="str">
        <f t="shared" si="1066"/>
        <v/>
      </c>
      <c r="GV133" s="218" t="str">
        <f t="shared" si="1066"/>
        <v/>
      </c>
      <c r="GW133" s="218" t="str">
        <f t="shared" si="1066"/>
        <v/>
      </c>
      <c r="GX133" s="218" t="str">
        <f t="shared" si="1066"/>
        <v/>
      </c>
      <c r="GY133" s="218" t="str">
        <f t="shared" si="1066"/>
        <v/>
      </c>
      <c r="GZ133" s="218" t="str">
        <f t="shared" si="1066"/>
        <v/>
      </c>
      <c r="HA133" s="218" t="str">
        <f t="shared" si="1066"/>
        <v/>
      </c>
      <c r="HB133" s="218" t="str">
        <f t="shared" si="1066"/>
        <v/>
      </c>
      <c r="HC133" s="218" t="str">
        <f t="shared" si="1066"/>
        <v/>
      </c>
      <c r="HD133" s="218" t="str">
        <f t="shared" si="1066"/>
        <v/>
      </c>
      <c r="HE133" s="218" t="str">
        <f t="shared" si="1066"/>
        <v/>
      </c>
      <c r="HF133" s="218" t="str">
        <f t="shared" si="1066"/>
        <v/>
      </c>
      <c r="HG133" s="218" t="str">
        <f t="shared" si="1066"/>
        <v/>
      </c>
      <c r="HH133" s="218" t="str">
        <f t="shared" si="1066"/>
        <v/>
      </c>
      <c r="HI133" s="218" t="str">
        <f t="shared" si="1066"/>
        <v/>
      </c>
      <c r="HJ133" s="218" t="str">
        <f t="shared" si="1066"/>
        <v/>
      </c>
      <c r="HK133" s="218" t="str">
        <f t="shared" si="1066"/>
        <v/>
      </c>
      <c r="HL133" s="218" t="str">
        <f t="shared" si="1066"/>
        <v/>
      </c>
      <c r="HM133" s="218" t="str">
        <f t="shared" si="1066"/>
        <v/>
      </c>
      <c r="HN133" s="218" t="str">
        <f t="shared" si="1066"/>
        <v/>
      </c>
      <c r="HO133" s="218" t="str">
        <f t="shared" ref="HO133:HQ133" si="1067">IF(SUM(HO291,HO448,HO605,HO762,HO919)=0,"",SUM(HO291,HO448,HO605,HO762,HO919))</f>
        <v/>
      </c>
      <c r="HP133" s="218" t="str">
        <f t="shared" si="1067"/>
        <v/>
      </c>
      <c r="HQ133" s="218" t="str">
        <f t="shared" si="1067"/>
        <v/>
      </c>
    </row>
    <row r="134" spans="1:225" s="73" customFormat="1" ht="18" hidden="1" customHeight="1" x14ac:dyDescent="0.25">
      <c r="A134" s="223" t="str">
        <f t="shared" ref="A134:B134" si="1068">IF(A292="","",A292)</f>
        <v/>
      </c>
      <c r="B134" s="173" t="str">
        <f t="shared" si="1068"/>
        <v/>
      </c>
      <c r="C134" s="218">
        <f t="shared" si="1044"/>
        <v>0</v>
      </c>
      <c r="D134" s="218">
        <f t="shared" si="552"/>
        <v>0</v>
      </c>
      <c r="E134" s="219">
        <f t="shared" ref="E134:F134" si="1069">IFERROR(AVERAGE(E292,E449,E606,E763,E920),"")</f>
        <v>0</v>
      </c>
      <c r="F134" s="219">
        <f t="shared" si="1069"/>
        <v>0</v>
      </c>
      <c r="G134" s="176" t="str">
        <f t="shared" si="1002"/>
        <v/>
      </c>
      <c r="H134" s="176" t="str">
        <f t="shared" si="1002"/>
        <v/>
      </c>
      <c r="I134" s="226" t="str">
        <f t="shared" si="1002"/>
        <v/>
      </c>
      <c r="J134" s="226" t="str">
        <f t="shared" si="1002"/>
        <v/>
      </c>
      <c r="K134" s="227" t="str">
        <f t="shared" si="1003"/>
        <v/>
      </c>
      <c r="L134" s="227">
        <f t="shared" si="1003"/>
        <v>1</v>
      </c>
      <c r="M134" s="226" t="str">
        <f t="shared" si="1004"/>
        <v/>
      </c>
      <c r="N134" s="226" t="str">
        <f t="shared" si="1004"/>
        <v/>
      </c>
      <c r="O134" s="491"/>
      <c r="P134" s="218" t="str">
        <f t="shared" ref="P134:BI134" si="1070">IF(SUM(P292,P449,P606,P763,P920)=0,"",SUM(P292,P449,P606,P763,P920))</f>
        <v/>
      </c>
      <c r="Q134" s="218" t="str">
        <f t="shared" si="1070"/>
        <v/>
      </c>
      <c r="R134" s="218" t="str">
        <f t="shared" si="1070"/>
        <v/>
      </c>
      <c r="S134" s="218" t="str">
        <f t="shared" si="1070"/>
        <v/>
      </c>
      <c r="T134" s="218" t="str">
        <f t="shared" si="1070"/>
        <v/>
      </c>
      <c r="U134" s="218" t="str">
        <f t="shared" si="1070"/>
        <v/>
      </c>
      <c r="V134" s="218" t="str">
        <f t="shared" si="1070"/>
        <v/>
      </c>
      <c r="W134" s="218" t="str">
        <f t="shared" si="1070"/>
        <v/>
      </c>
      <c r="X134" s="218" t="str">
        <f t="shared" si="1070"/>
        <v/>
      </c>
      <c r="Y134" s="218" t="str">
        <f t="shared" si="1070"/>
        <v/>
      </c>
      <c r="Z134" s="218" t="str">
        <f t="shared" si="1070"/>
        <v/>
      </c>
      <c r="AA134" s="218" t="str">
        <f t="shared" si="1070"/>
        <v/>
      </c>
      <c r="AB134" s="218" t="str">
        <f t="shared" si="1070"/>
        <v/>
      </c>
      <c r="AC134" s="218" t="str">
        <f t="shared" si="1070"/>
        <v/>
      </c>
      <c r="AD134" s="218" t="str">
        <f t="shared" si="1070"/>
        <v/>
      </c>
      <c r="AE134" s="218" t="str">
        <f t="shared" si="1070"/>
        <v/>
      </c>
      <c r="AF134" s="218" t="str">
        <f t="shared" si="1070"/>
        <v/>
      </c>
      <c r="AG134" s="218" t="str">
        <f t="shared" si="1070"/>
        <v/>
      </c>
      <c r="AH134" s="218" t="str">
        <f t="shared" si="1070"/>
        <v/>
      </c>
      <c r="AI134" s="218" t="str">
        <f t="shared" si="1070"/>
        <v/>
      </c>
      <c r="AJ134" s="218" t="str">
        <f t="shared" si="1070"/>
        <v/>
      </c>
      <c r="AK134" s="218" t="str">
        <f t="shared" si="1070"/>
        <v/>
      </c>
      <c r="AL134" s="218" t="str">
        <f t="shared" si="1070"/>
        <v/>
      </c>
      <c r="AM134" s="218" t="str">
        <f t="shared" si="1070"/>
        <v/>
      </c>
      <c r="AN134" s="218" t="str">
        <f t="shared" si="1070"/>
        <v/>
      </c>
      <c r="AO134" s="218" t="str">
        <f t="shared" si="1070"/>
        <v/>
      </c>
      <c r="AP134" s="218" t="str">
        <f t="shared" si="1070"/>
        <v/>
      </c>
      <c r="AQ134" s="218" t="str">
        <f t="shared" si="1070"/>
        <v/>
      </c>
      <c r="AR134" s="218" t="str">
        <f t="shared" si="1070"/>
        <v/>
      </c>
      <c r="AS134" s="218" t="str">
        <f t="shared" si="1070"/>
        <v/>
      </c>
      <c r="AT134" s="218" t="str">
        <f t="shared" si="1070"/>
        <v/>
      </c>
      <c r="AU134" s="218" t="str">
        <f t="shared" si="1070"/>
        <v/>
      </c>
      <c r="AV134" s="218" t="str">
        <f t="shared" si="1070"/>
        <v/>
      </c>
      <c r="AW134" s="218" t="str">
        <f t="shared" si="1070"/>
        <v/>
      </c>
      <c r="AX134" s="218" t="str">
        <f t="shared" si="1070"/>
        <v/>
      </c>
      <c r="AY134" s="218" t="str">
        <f t="shared" si="1070"/>
        <v/>
      </c>
      <c r="AZ134" s="218" t="str">
        <f t="shared" si="1070"/>
        <v/>
      </c>
      <c r="BA134" s="218" t="str">
        <f t="shared" si="1070"/>
        <v/>
      </c>
      <c r="BB134" s="218" t="str">
        <f t="shared" si="1070"/>
        <v/>
      </c>
      <c r="BC134" s="218" t="str">
        <f t="shared" si="1070"/>
        <v/>
      </c>
      <c r="BD134" s="218" t="str">
        <f t="shared" si="1070"/>
        <v/>
      </c>
      <c r="BE134" s="218" t="str">
        <f t="shared" si="1070"/>
        <v/>
      </c>
      <c r="BF134" s="218" t="str">
        <f t="shared" si="1070"/>
        <v/>
      </c>
      <c r="BG134" s="218" t="str">
        <f t="shared" si="1070"/>
        <v/>
      </c>
      <c r="BH134" s="218" t="str">
        <f t="shared" si="1070"/>
        <v/>
      </c>
      <c r="BI134" s="218" t="str">
        <f t="shared" si="1070"/>
        <v/>
      </c>
      <c r="BJ134" s="218" t="str">
        <f t="shared" ref="BJ134:DU134" si="1071">IF(SUM(BJ292,BJ449,BJ606,BJ763,BJ920)=0,"",SUM(BJ292,BJ449,BJ606,BJ763,BJ920))</f>
        <v/>
      </c>
      <c r="BK134" s="218" t="str">
        <f t="shared" si="1071"/>
        <v/>
      </c>
      <c r="BL134" s="218" t="str">
        <f t="shared" si="1071"/>
        <v/>
      </c>
      <c r="BM134" s="218" t="str">
        <f t="shared" si="1071"/>
        <v/>
      </c>
      <c r="BN134" s="218" t="str">
        <f t="shared" si="1071"/>
        <v/>
      </c>
      <c r="BO134" s="218" t="str">
        <f t="shared" si="1071"/>
        <v/>
      </c>
      <c r="BP134" s="218" t="str">
        <f t="shared" si="1071"/>
        <v/>
      </c>
      <c r="BQ134" s="218" t="str">
        <f t="shared" si="1071"/>
        <v/>
      </c>
      <c r="BR134" s="218" t="str">
        <f t="shared" si="1071"/>
        <v/>
      </c>
      <c r="BS134" s="218" t="str">
        <f t="shared" si="1071"/>
        <v/>
      </c>
      <c r="BT134" s="218" t="str">
        <f t="shared" si="1071"/>
        <v/>
      </c>
      <c r="BU134" s="218" t="str">
        <f t="shared" si="1071"/>
        <v/>
      </c>
      <c r="BV134" s="218" t="str">
        <f t="shared" si="1071"/>
        <v/>
      </c>
      <c r="BW134" s="218" t="str">
        <f t="shared" si="1071"/>
        <v/>
      </c>
      <c r="BX134" s="218" t="str">
        <f t="shared" si="1071"/>
        <v/>
      </c>
      <c r="BY134" s="218" t="str">
        <f t="shared" si="1071"/>
        <v/>
      </c>
      <c r="BZ134" s="218" t="str">
        <f t="shared" si="1071"/>
        <v/>
      </c>
      <c r="CA134" s="218" t="str">
        <f t="shared" si="1071"/>
        <v/>
      </c>
      <c r="CB134" s="218" t="str">
        <f t="shared" si="1071"/>
        <v/>
      </c>
      <c r="CC134" s="218" t="str">
        <f t="shared" si="1071"/>
        <v/>
      </c>
      <c r="CD134" s="218" t="str">
        <f t="shared" si="1071"/>
        <v/>
      </c>
      <c r="CE134" s="218" t="str">
        <f t="shared" si="1071"/>
        <v/>
      </c>
      <c r="CF134" s="218" t="str">
        <f t="shared" si="1071"/>
        <v/>
      </c>
      <c r="CG134" s="218" t="str">
        <f t="shared" si="1071"/>
        <v/>
      </c>
      <c r="CH134" s="218" t="str">
        <f t="shared" si="1071"/>
        <v/>
      </c>
      <c r="CI134" s="218" t="str">
        <f t="shared" si="1071"/>
        <v/>
      </c>
      <c r="CJ134" s="218" t="str">
        <f t="shared" si="1071"/>
        <v/>
      </c>
      <c r="CK134" s="218" t="str">
        <f t="shared" si="1071"/>
        <v/>
      </c>
      <c r="CL134" s="218" t="str">
        <f t="shared" si="1071"/>
        <v/>
      </c>
      <c r="CM134" s="218" t="str">
        <f t="shared" si="1071"/>
        <v/>
      </c>
      <c r="CN134" s="218" t="str">
        <f t="shared" si="1071"/>
        <v/>
      </c>
      <c r="CO134" s="218" t="str">
        <f t="shared" si="1071"/>
        <v/>
      </c>
      <c r="CP134" s="218" t="str">
        <f t="shared" si="1071"/>
        <v/>
      </c>
      <c r="CQ134" s="218" t="str">
        <f t="shared" si="1071"/>
        <v/>
      </c>
      <c r="CR134" s="218" t="str">
        <f t="shared" si="1071"/>
        <v/>
      </c>
      <c r="CS134" s="218" t="str">
        <f t="shared" si="1071"/>
        <v/>
      </c>
      <c r="CT134" s="218" t="str">
        <f t="shared" si="1071"/>
        <v/>
      </c>
      <c r="CU134" s="218" t="str">
        <f t="shared" si="1071"/>
        <v/>
      </c>
      <c r="CV134" s="218" t="str">
        <f t="shared" si="1071"/>
        <v/>
      </c>
      <c r="CW134" s="218" t="str">
        <f t="shared" si="1071"/>
        <v/>
      </c>
      <c r="CX134" s="218" t="str">
        <f t="shared" si="1071"/>
        <v/>
      </c>
      <c r="CY134" s="218" t="str">
        <f t="shared" si="1071"/>
        <v/>
      </c>
      <c r="CZ134" s="218" t="str">
        <f t="shared" si="1071"/>
        <v/>
      </c>
      <c r="DA134" s="218" t="str">
        <f t="shared" si="1071"/>
        <v/>
      </c>
      <c r="DB134" s="218" t="str">
        <f t="shared" si="1071"/>
        <v/>
      </c>
      <c r="DC134" s="218" t="str">
        <f t="shared" si="1071"/>
        <v/>
      </c>
      <c r="DD134" s="218" t="str">
        <f t="shared" si="1071"/>
        <v/>
      </c>
      <c r="DE134" s="218" t="str">
        <f t="shared" si="1071"/>
        <v/>
      </c>
      <c r="DF134" s="218" t="str">
        <f t="shared" si="1071"/>
        <v/>
      </c>
      <c r="DG134" s="218" t="str">
        <f t="shared" si="1071"/>
        <v/>
      </c>
      <c r="DH134" s="218" t="str">
        <f t="shared" si="1071"/>
        <v/>
      </c>
      <c r="DI134" s="218" t="str">
        <f t="shared" si="1071"/>
        <v/>
      </c>
      <c r="DJ134" s="218" t="str">
        <f t="shared" si="1071"/>
        <v/>
      </c>
      <c r="DK134" s="218" t="str">
        <f t="shared" si="1071"/>
        <v/>
      </c>
      <c r="DL134" s="218" t="str">
        <f t="shared" si="1071"/>
        <v/>
      </c>
      <c r="DM134" s="218" t="str">
        <f t="shared" si="1071"/>
        <v/>
      </c>
      <c r="DN134" s="218" t="str">
        <f t="shared" si="1071"/>
        <v/>
      </c>
      <c r="DO134" s="218" t="str">
        <f t="shared" si="1071"/>
        <v/>
      </c>
      <c r="DP134" s="218" t="str">
        <f t="shared" si="1071"/>
        <v/>
      </c>
      <c r="DQ134" s="218" t="str">
        <f t="shared" si="1071"/>
        <v/>
      </c>
      <c r="DR134" s="218" t="str">
        <f t="shared" si="1071"/>
        <v/>
      </c>
      <c r="DS134" s="218" t="str">
        <f t="shared" si="1071"/>
        <v/>
      </c>
      <c r="DT134" s="218" t="str">
        <f t="shared" si="1071"/>
        <v/>
      </c>
      <c r="DU134" s="218" t="str">
        <f t="shared" si="1071"/>
        <v/>
      </c>
      <c r="DV134" s="218" t="str">
        <f t="shared" ref="DV134:EK134" si="1072">IF(SUM(DV292,DV449,DV606,DV763,DV920)=0,"",SUM(DV292,DV449,DV606,DV763,DV920))</f>
        <v/>
      </c>
      <c r="DW134" s="218" t="str">
        <f t="shared" si="1072"/>
        <v/>
      </c>
      <c r="DX134" s="218" t="str">
        <f t="shared" si="1072"/>
        <v/>
      </c>
      <c r="DY134" s="218" t="str">
        <f t="shared" si="1072"/>
        <v/>
      </c>
      <c r="DZ134" s="218" t="str">
        <f t="shared" si="1072"/>
        <v/>
      </c>
      <c r="EA134" s="218" t="str">
        <f t="shared" si="1072"/>
        <v/>
      </c>
      <c r="EB134" s="218" t="str">
        <f t="shared" si="1072"/>
        <v/>
      </c>
      <c r="EC134" s="218" t="str">
        <f t="shared" si="1072"/>
        <v/>
      </c>
      <c r="ED134" s="218" t="str">
        <f t="shared" si="1072"/>
        <v/>
      </c>
      <c r="EE134" s="218" t="str">
        <f t="shared" si="1072"/>
        <v/>
      </c>
      <c r="EF134" s="218" t="str">
        <f t="shared" si="1072"/>
        <v/>
      </c>
      <c r="EG134" s="218" t="str">
        <f t="shared" si="1072"/>
        <v/>
      </c>
      <c r="EH134" s="218" t="str">
        <f t="shared" si="1072"/>
        <v/>
      </c>
      <c r="EI134" s="218" t="str">
        <f t="shared" si="1072"/>
        <v/>
      </c>
      <c r="EJ134" s="218" t="str">
        <f t="shared" si="1072"/>
        <v/>
      </c>
      <c r="EK134" s="218" t="str">
        <f t="shared" si="1072"/>
        <v/>
      </c>
      <c r="EL134" s="218" t="str">
        <f t="shared" ref="EL134:FK134" si="1073">IF(SUM(EL292,EL449,EL606,EL763,EL920)=0,"",SUM(EL292,EL449,EL606,EL763,EL920))</f>
        <v/>
      </c>
      <c r="EM134" s="218" t="str">
        <f t="shared" si="1073"/>
        <v/>
      </c>
      <c r="EN134" s="218" t="str">
        <f t="shared" si="1073"/>
        <v/>
      </c>
      <c r="EO134" s="218" t="str">
        <f t="shared" si="1073"/>
        <v/>
      </c>
      <c r="EP134" s="218" t="str">
        <f t="shared" si="1073"/>
        <v/>
      </c>
      <c r="EQ134" s="218" t="str">
        <f t="shared" si="1073"/>
        <v/>
      </c>
      <c r="ER134" s="218" t="str">
        <f t="shared" si="1073"/>
        <v/>
      </c>
      <c r="ES134" s="218" t="str">
        <f t="shared" si="1073"/>
        <v/>
      </c>
      <c r="ET134" s="218" t="str">
        <f t="shared" si="1073"/>
        <v/>
      </c>
      <c r="EU134" s="218" t="str">
        <f t="shared" si="1073"/>
        <v/>
      </c>
      <c r="EV134" s="218" t="str">
        <f t="shared" si="1073"/>
        <v/>
      </c>
      <c r="EW134" s="218" t="str">
        <f t="shared" si="1073"/>
        <v/>
      </c>
      <c r="EX134" s="218" t="str">
        <f t="shared" si="1073"/>
        <v/>
      </c>
      <c r="EY134" s="218" t="str">
        <f t="shared" si="1073"/>
        <v/>
      </c>
      <c r="EZ134" s="218" t="str">
        <f t="shared" si="1073"/>
        <v/>
      </c>
      <c r="FA134" s="218" t="str">
        <f t="shared" si="1073"/>
        <v/>
      </c>
      <c r="FB134" s="218" t="str">
        <f t="shared" si="1073"/>
        <v/>
      </c>
      <c r="FC134" s="218" t="str">
        <f t="shared" si="1073"/>
        <v/>
      </c>
      <c r="FD134" s="218" t="str">
        <f t="shared" si="1073"/>
        <v/>
      </c>
      <c r="FE134" s="218" t="str">
        <f t="shared" si="1073"/>
        <v/>
      </c>
      <c r="FF134" s="218" t="str">
        <f t="shared" si="1073"/>
        <v/>
      </c>
      <c r="FG134" s="218" t="str">
        <f t="shared" si="1073"/>
        <v/>
      </c>
      <c r="FH134" s="218" t="str">
        <f t="shared" si="1073"/>
        <v/>
      </c>
      <c r="FI134" s="218" t="str">
        <f t="shared" si="1073"/>
        <v/>
      </c>
      <c r="FJ134" s="218" t="str">
        <f t="shared" si="1073"/>
        <v/>
      </c>
      <c r="FK134" s="218" t="str">
        <f t="shared" si="1073"/>
        <v/>
      </c>
      <c r="FL134" s="218" t="str">
        <f t="shared" ref="FL134:HN134" si="1074">IF(SUM(FL292,FL449,FL606,FL763,FL920)=0,"",SUM(FL292,FL449,FL606,FL763,FL920))</f>
        <v/>
      </c>
      <c r="FM134" s="218" t="str">
        <f t="shared" si="1074"/>
        <v/>
      </c>
      <c r="FN134" s="218" t="str">
        <f t="shared" si="1074"/>
        <v/>
      </c>
      <c r="FO134" s="218" t="str">
        <f t="shared" si="1074"/>
        <v/>
      </c>
      <c r="FP134" s="218" t="str">
        <f t="shared" si="1074"/>
        <v/>
      </c>
      <c r="FQ134" s="218" t="str">
        <f t="shared" si="1074"/>
        <v/>
      </c>
      <c r="FR134" s="218" t="str">
        <f t="shared" si="1074"/>
        <v/>
      </c>
      <c r="FS134" s="218" t="str">
        <f t="shared" si="1074"/>
        <v/>
      </c>
      <c r="FT134" s="218" t="str">
        <f t="shared" si="1074"/>
        <v/>
      </c>
      <c r="FU134" s="218" t="str">
        <f t="shared" si="1074"/>
        <v/>
      </c>
      <c r="FV134" s="218" t="str">
        <f t="shared" si="1074"/>
        <v/>
      </c>
      <c r="FW134" s="218" t="str">
        <f t="shared" si="1074"/>
        <v/>
      </c>
      <c r="FX134" s="218" t="str">
        <f t="shared" si="1074"/>
        <v/>
      </c>
      <c r="FY134" s="218" t="str">
        <f t="shared" si="1074"/>
        <v/>
      </c>
      <c r="FZ134" s="218" t="str">
        <f t="shared" si="1074"/>
        <v/>
      </c>
      <c r="GA134" s="218" t="str">
        <f t="shared" si="1074"/>
        <v/>
      </c>
      <c r="GB134" s="218" t="str">
        <f t="shared" si="1074"/>
        <v/>
      </c>
      <c r="GC134" s="218" t="str">
        <f t="shared" si="1074"/>
        <v/>
      </c>
      <c r="GD134" s="218" t="str">
        <f t="shared" si="1074"/>
        <v/>
      </c>
      <c r="GE134" s="218" t="str">
        <f t="shared" si="1074"/>
        <v/>
      </c>
      <c r="GF134" s="218" t="str">
        <f t="shared" si="1074"/>
        <v/>
      </c>
      <c r="GG134" s="218" t="str">
        <f t="shared" si="1074"/>
        <v/>
      </c>
      <c r="GH134" s="218" t="str">
        <f t="shared" si="1074"/>
        <v/>
      </c>
      <c r="GI134" s="218" t="str">
        <f t="shared" si="1074"/>
        <v/>
      </c>
      <c r="GJ134" s="218" t="str">
        <f t="shared" si="1074"/>
        <v/>
      </c>
      <c r="GK134" s="218" t="str">
        <f t="shared" si="1074"/>
        <v/>
      </c>
      <c r="GL134" s="218" t="str">
        <f t="shared" si="1074"/>
        <v/>
      </c>
      <c r="GM134" s="218" t="str">
        <f t="shared" si="1074"/>
        <v/>
      </c>
      <c r="GN134" s="218" t="str">
        <f t="shared" si="1074"/>
        <v/>
      </c>
      <c r="GO134" s="218" t="str">
        <f t="shared" si="1074"/>
        <v/>
      </c>
      <c r="GP134" s="218" t="str">
        <f t="shared" si="1074"/>
        <v/>
      </c>
      <c r="GQ134" s="218" t="str">
        <f t="shared" si="1074"/>
        <v/>
      </c>
      <c r="GR134" s="218" t="str">
        <f t="shared" si="1074"/>
        <v/>
      </c>
      <c r="GS134" s="218" t="str">
        <f t="shared" si="1074"/>
        <v/>
      </c>
      <c r="GT134" s="218" t="str">
        <f t="shared" si="1074"/>
        <v/>
      </c>
      <c r="GU134" s="218" t="str">
        <f t="shared" si="1074"/>
        <v/>
      </c>
      <c r="GV134" s="218" t="str">
        <f t="shared" si="1074"/>
        <v/>
      </c>
      <c r="GW134" s="218" t="str">
        <f t="shared" si="1074"/>
        <v/>
      </c>
      <c r="GX134" s="218" t="str">
        <f t="shared" si="1074"/>
        <v/>
      </c>
      <c r="GY134" s="218" t="str">
        <f t="shared" si="1074"/>
        <v/>
      </c>
      <c r="GZ134" s="218" t="str">
        <f t="shared" si="1074"/>
        <v/>
      </c>
      <c r="HA134" s="218" t="str">
        <f t="shared" si="1074"/>
        <v/>
      </c>
      <c r="HB134" s="218" t="str">
        <f t="shared" si="1074"/>
        <v/>
      </c>
      <c r="HC134" s="218" t="str">
        <f t="shared" si="1074"/>
        <v/>
      </c>
      <c r="HD134" s="218" t="str">
        <f t="shared" si="1074"/>
        <v/>
      </c>
      <c r="HE134" s="218" t="str">
        <f t="shared" si="1074"/>
        <v/>
      </c>
      <c r="HF134" s="218" t="str">
        <f t="shared" si="1074"/>
        <v/>
      </c>
      <c r="HG134" s="218" t="str">
        <f t="shared" si="1074"/>
        <v/>
      </c>
      <c r="HH134" s="218" t="str">
        <f t="shared" si="1074"/>
        <v/>
      </c>
      <c r="HI134" s="218" t="str">
        <f t="shared" si="1074"/>
        <v/>
      </c>
      <c r="HJ134" s="218" t="str">
        <f t="shared" si="1074"/>
        <v/>
      </c>
      <c r="HK134" s="218" t="str">
        <f t="shared" si="1074"/>
        <v/>
      </c>
      <c r="HL134" s="218" t="str">
        <f t="shared" si="1074"/>
        <v/>
      </c>
      <c r="HM134" s="218" t="str">
        <f t="shared" si="1074"/>
        <v/>
      </c>
      <c r="HN134" s="218" t="str">
        <f t="shared" si="1074"/>
        <v/>
      </c>
      <c r="HO134" s="218" t="str">
        <f t="shared" ref="HO134:HQ134" si="1075">IF(SUM(HO292,HO449,HO606,HO763,HO920)=0,"",SUM(HO292,HO449,HO606,HO763,HO920))</f>
        <v/>
      </c>
      <c r="HP134" s="218" t="str">
        <f t="shared" si="1075"/>
        <v/>
      </c>
      <c r="HQ134" s="218" t="str">
        <f t="shared" si="1075"/>
        <v/>
      </c>
    </row>
    <row r="135" spans="1:225" s="73" customFormat="1" ht="18" hidden="1" customHeight="1" x14ac:dyDescent="0.25">
      <c r="A135" s="223" t="str">
        <f t="shared" ref="A135:B135" si="1076">IF(A293="","",A293)</f>
        <v/>
      </c>
      <c r="B135" s="173" t="str">
        <f t="shared" si="1076"/>
        <v/>
      </c>
      <c r="C135" s="218">
        <f t="shared" si="1044"/>
        <v>0</v>
      </c>
      <c r="D135" s="218">
        <f t="shared" ref="D135:D155" si="1077">IFERROR(SUM(D293,D450,D607,D764,D921),"")</f>
        <v>0</v>
      </c>
      <c r="E135" s="219">
        <f t="shared" ref="E135:F135" si="1078">IFERROR(AVERAGE(E293,E450,E607,E764,E921),"")</f>
        <v>0</v>
      </c>
      <c r="F135" s="219">
        <f t="shared" si="1078"/>
        <v>0</v>
      </c>
      <c r="G135" s="176" t="str">
        <f t="shared" si="1002"/>
        <v/>
      </c>
      <c r="H135" s="176" t="str">
        <f t="shared" si="1002"/>
        <v/>
      </c>
      <c r="I135" s="226" t="str">
        <f t="shared" si="1002"/>
        <v/>
      </c>
      <c r="J135" s="226" t="str">
        <f t="shared" si="1002"/>
        <v/>
      </c>
      <c r="K135" s="227" t="str">
        <f t="shared" si="1003"/>
        <v/>
      </c>
      <c r="L135" s="227">
        <f t="shared" si="1003"/>
        <v>1</v>
      </c>
      <c r="M135" s="226" t="str">
        <f t="shared" si="1004"/>
        <v/>
      </c>
      <c r="N135" s="226" t="str">
        <f t="shared" si="1004"/>
        <v/>
      </c>
      <c r="O135" s="491"/>
      <c r="P135" s="218" t="str">
        <f t="shared" ref="P135:BI135" si="1079">IF(SUM(P293,P450,P607,P764,P921)=0,"",SUM(P293,P450,P607,P764,P921))</f>
        <v/>
      </c>
      <c r="Q135" s="218" t="str">
        <f t="shared" si="1079"/>
        <v/>
      </c>
      <c r="R135" s="218" t="str">
        <f t="shared" si="1079"/>
        <v/>
      </c>
      <c r="S135" s="218" t="str">
        <f t="shared" si="1079"/>
        <v/>
      </c>
      <c r="T135" s="218" t="str">
        <f t="shared" si="1079"/>
        <v/>
      </c>
      <c r="U135" s="218" t="str">
        <f t="shared" si="1079"/>
        <v/>
      </c>
      <c r="V135" s="218" t="str">
        <f t="shared" si="1079"/>
        <v/>
      </c>
      <c r="W135" s="218" t="str">
        <f t="shared" si="1079"/>
        <v/>
      </c>
      <c r="X135" s="218" t="str">
        <f t="shared" si="1079"/>
        <v/>
      </c>
      <c r="Y135" s="218" t="str">
        <f t="shared" si="1079"/>
        <v/>
      </c>
      <c r="Z135" s="218" t="str">
        <f t="shared" si="1079"/>
        <v/>
      </c>
      <c r="AA135" s="218" t="str">
        <f t="shared" si="1079"/>
        <v/>
      </c>
      <c r="AB135" s="218" t="str">
        <f t="shared" si="1079"/>
        <v/>
      </c>
      <c r="AC135" s="218" t="str">
        <f t="shared" si="1079"/>
        <v/>
      </c>
      <c r="AD135" s="218" t="str">
        <f t="shared" si="1079"/>
        <v/>
      </c>
      <c r="AE135" s="218" t="str">
        <f t="shared" si="1079"/>
        <v/>
      </c>
      <c r="AF135" s="218" t="str">
        <f t="shared" si="1079"/>
        <v/>
      </c>
      <c r="AG135" s="218" t="str">
        <f t="shared" si="1079"/>
        <v/>
      </c>
      <c r="AH135" s="218" t="str">
        <f t="shared" si="1079"/>
        <v/>
      </c>
      <c r="AI135" s="218" t="str">
        <f t="shared" si="1079"/>
        <v/>
      </c>
      <c r="AJ135" s="218" t="str">
        <f t="shared" si="1079"/>
        <v/>
      </c>
      <c r="AK135" s="218" t="str">
        <f t="shared" si="1079"/>
        <v/>
      </c>
      <c r="AL135" s="218" t="str">
        <f t="shared" si="1079"/>
        <v/>
      </c>
      <c r="AM135" s="218" t="str">
        <f t="shared" si="1079"/>
        <v/>
      </c>
      <c r="AN135" s="218" t="str">
        <f t="shared" si="1079"/>
        <v/>
      </c>
      <c r="AO135" s="218" t="str">
        <f t="shared" si="1079"/>
        <v/>
      </c>
      <c r="AP135" s="218" t="str">
        <f t="shared" si="1079"/>
        <v/>
      </c>
      <c r="AQ135" s="218" t="str">
        <f t="shared" si="1079"/>
        <v/>
      </c>
      <c r="AR135" s="218" t="str">
        <f t="shared" si="1079"/>
        <v/>
      </c>
      <c r="AS135" s="218" t="str">
        <f t="shared" si="1079"/>
        <v/>
      </c>
      <c r="AT135" s="218" t="str">
        <f t="shared" si="1079"/>
        <v/>
      </c>
      <c r="AU135" s="218" t="str">
        <f t="shared" si="1079"/>
        <v/>
      </c>
      <c r="AV135" s="218" t="str">
        <f t="shared" si="1079"/>
        <v/>
      </c>
      <c r="AW135" s="218" t="str">
        <f t="shared" si="1079"/>
        <v/>
      </c>
      <c r="AX135" s="218" t="str">
        <f t="shared" si="1079"/>
        <v/>
      </c>
      <c r="AY135" s="218" t="str">
        <f t="shared" si="1079"/>
        <v/>
      </c>
      <c r="AZ135" s="218" t="str">
        <f t="shared" si="1079"/>
        <v/>
      </c>
      <c r="BA135" s="218" t="str">
        <f t="shared" si="1079"/>
        <v/>
      </c>
      <c r="BB135" s="218" t="str">
        <f t="shared" si="1079"/>
        <v/>
      </c>
      <c r="BC135" s="218" t="str">
        <f t="shared" si="1079"/>
        <v/>
      </c>
      <c r="BD135" s="218" t="str">
        <f t="shared" si="1079"/>
        <v/>
      </c>
      <c r="BE135" s="218" t="str">
        <f t="shared" si="1079"/>
        <v/>
      </c>
      <c r="BF135" s="218" t="str">
        <f t="shared" si="1079"/>
        <v/>
      </c>
      <c r="BG135" s="218" t="str">
        <f t="shared" si="1079"/>
        <v/>
      </c>
      <c r="BH135" s="218" t="str">
        <f t="shared" si="1079"/>
        <v/>
      </c>
      <c r="BI135" s="218" t="str">
        <f t="shared" si="1079"/>
        <v/>
      </c>
      <c r="BJ135" s="218" t="str">
        <f t="shared" ref="BJ135:DU135" si="1080">IF(SUM(BJ293,BJ450,BJ607,BJ764,BJ921)=0,"",SUM(BJ293,BJ450,BJ607,BJ764,BJ921))</f>
        <v/>
      </c>
      <c r="BK135" s="218" t="str">
        <f t="shared" si="1080"/>
        <v/>
      </c>
      <c r="BL135" s="218" t="str">
        <f t="shared" si="1080"/>
        <v/>
      </c>
      <c r="BM135" s="218" t="str">
        <f t="shared" si="1080"/>
        <v/>
      </c>
      <c r="BN135" s="218" t="str">
        <f t="shared" si="1080"/>
        <v/>
      </c>
      <c r="BO135" s="218" t="str">
        <f t="shared" si="1080"/>
        <v/>
      </c>
      <c r="BP135" s="218" t="str">
        <f t="shared" si="1080"/>
        <v/>
      </c>
      <c r="BQ135" s="218" t="str">
        <f t="shared" si="1080"/>
        <v/>
      </c>
      <c r="BR135" s="218" t="str">
        <f t="shared" si="1080"/>
        <v/>
      </c>
      <c r="BS135" s="218" t="str">
        <f t="shared" si="1080"/>
        <v/>
      </c>
      <c r="BT135" s="218" t="str">
        <f t="shared" si="1080"/>
        <v/>
      </c>
      <c r="BU135" s="218" t="str">
        <f t="shared" si="1080"/>
        <v/>
      </c>
      <c r="BV135" s="218" t="str">
        <f t="shared" si="1080"/>
        <v/>
      </c>
      <c r="BW135" s="218" t="str">
        <f t="shared" si="1080"/>
        <v/>
      </c>
      <c r="BX135" s="218" t="str">
        <f t="shared" si="1080"/>
        <v/>
      </c>
      <c r="BY135" s="218" t="str">
        <f t="shared" si="1080"/>
        <v/>
      </c>
      <c r="BZ135" s="218" t="str">
        <f t="shared" si="1080"/>
        <v/>
      </c>
      <c r="CA135" s="218" t="str">
        <f t="shared" si="1080"/>
        <v/>
      </c>
      <c r="CB135" s="218" t="str">
        <f t="shared" si="1080"/>
        <v/>
      </c>
      <c r="CC135" s="218" t="str">
        <f t="shared" si="1080"/>
        <v/>
      </c>
      <c r="CD135" s="218" t="str">
        <f t="shared" si="1080"/>
        <v/>
      </c>
      <c r="CE135" s="218" t="str">
        <f t="shared" si="1080"/>
        <v/>
      </c>
      <c r="CF135" s="218" t="str">
        <f t="shared" si="1080"/>
        <v/>
      </c>
      <c r="CG135" s="218" t="str">
        <f t="shared" si="1080"/>
        <v/>
      </c>
      <c r="CH135" s="218" t="str">
        <f t="shared" si="1080"/>
        <v/>
      </c>
      <c r="CI135" s="218" t="str">
        <f t="shared" si="1080"/>
        <v/>
      </c>
      <c r="CJ135" s="218" t="str">
        <f t="shared" si="1080"/>
        <v/>
      </c>
      <c r="CK135" s="218" t="str">
        <f t="shared" si="1080"/>
        <v/>
      </c>
      <c r="CL135" s="218" t="str">
        <f t="shared" si="1080"/>
        <v/>
      </c>
      <c r="CM135" s="218" t="str">
        <f t="shared" si="1080"/>
        <v/>
      </c>
      <c r="CN135" s="218" t="str">
        <f t="shared" si="1080"/>
        <v/>
      </c>
      <c r="CO135" s="218" t="str">
        <f t="shared" si="1080"/>
        <v/>
      </c>
      <c r="CP135" s="218" t="str">
        <f t="shared" si="1080"/>
        <v/>
      </c>
      <c r="CQ135" s="218" t="str">
        <f t="shared" si="1080"/>
        <v/>
      </c>
      <c r="CR135" s="218" t="str">
        <f t="shared" si="1080"/>
        <v/>
      </c>
      <c r="CS135" s="218" t="str">
        <f t="shared" si="1080"/>
        <v/>
      </c>
      <c r="CT135" s="218" t="str">
        <f t="shared" si="1080"/>
        <v/>
      </c>
      <c r="CU135" s="218" t="str">
        <f t="shared" si="1080"/>
        <v/>
      </c>
      <c r="CV135" s="218" t="str">
        <f t="shared" si="1080"/>
        <v/>
      </c>
      <c r="CW135" s="218" t="str">
        <f t="shared" si="1080"/>
        <v/>
      </c>
      <c r="CX135" s="218" t="str">
        <f t="shared" si="1080"/>
        <v/>
      </c>
      <c r="CY135" s="218" t="str">
        <f t="shared" si="1080"/>
        <v/>
      </c>
      <c r="CZ135" s="218" t="str">
        <f t="shared" si="1080"/>
        <v/>
      </c>
      <c r="DA135" s="218" t="str">
        <f t="shared" si="1080"/>
        <v/>
      </c>
      <c r="DB135" s="218" t="str">
        <f t="shared" si="1080"/>
        <v/>
      </c>
      <c r="DC135" s="218" t="str">
        <f t="shared" si="1080"/>
        <v/>
      </c>
      <c r="DD135" s="218" t="str">
        <f t="shared" si="1080"/>
        <v/>
      </c>
      <c r="DE135" s="218" t="str">
        <f t="shared" si="1080"/>
        <v/>
      </c>
      <c r="DF135" s="218" t="str">
        <f t="shared" si="1080"/>
        <v/>
      </c>
      <c r="DG135" s="218" t="str">
        <f t="shared" si="1080"/>
        <v/>
      </c>
      <c r="DH135" s="218" t="str">
        <f t="shared" si="1080"/>
        <v/>
      </c>
      <c r="DI135" s="218" t="str">
        <f t="shared" si="1080"/>
        <v/>
      </c>
      <c r="DJ135" s="218" t="str">
        <f t="shared" si="1080"/>
        <v/>
      </c>
      <c r="DK135" s="218" t="str">
        <f t="shared" si="1080"/>
        <v/>
      </c>
      <c r="DL135" s="218" t="str">
        <f t="shared" si="1080"/>
        <v/>
      </c>
      <c r="DM135" s="218" t="str">
        <f t="shared" si="1080"/>
        <v/>
      </c>
      <c r="DN135" s="218" t="str">
        <f t="shared" si="1080"/>
        <v/>
      </c>
      <c r="DO135" s="218" t="str">
        <f t="shared" si="1080"/>
        <v/>
      </c>
      <c r="DP135" s="218" t="str">
        <f t="shared" si="1080"/>
        <v/>
      </c>
      <c r="DQ135" s="218" t="str">
        <f t="shared" si="1080"/>
        <v/>
      </c>
      <c r="DR135" s="218" t="str">
        <f t="shared" si="1080"/>
        <v/>
      </c>
      <c r="DS135" s="218" t="str">
        <f t="shared" si="1080"/>
        <v/>
      </c>
      <c r="DT135" s="218" t="str">
        <f t="shared" si="1080"/>
        <v/>
      </c>
      <c r="DU135" s="218" t="str">
        <f t="shared" si="1080"/>
        <v/>
      </c>
      <c r="DV135" s="218" t="str">
        <f t="shared" ref="DV135:EK135" si="1081">IF(SUM(DV293,DV450,DV607,DV764,DV921)=0,"",SUM(DV293,DV450,DV607,DV764,DV921))</f>
        <v/>
      </c>
      <c r="DW135" s="218" t="str">
        <f t="shared" si="1081"/>
        <v/>
      </c>
      <c r="DX135" s="218" t="str">
        <f t="shared" si="1081"/>
        <v/>
      </c>
      <c r="DY135" s="218" t="str">
        <f t="shared" si="1081"/>
        <v/>
      </c>
      <c r="DZ135" s="218" t="str">
        <f t="shared" si="1081"/>
        <v/>
      </c>
      <c r="EA135" s="218" t="str">
        <f t="shared" si="1081"/>
        <v/>
      </c>
      <c r="EB135" s="218" t="str">
        <f t="shared" si="1081"/>
        <v/>
      </c>
      <c r="EC135" s="218" t="str">
        <f t="shared" si="1081"/>
        <v/>
      </c>
      <c r="ED135" s="218" t="str">
        <f t="shared" si="1081"/>
        <v/>
      </c>
      <c r="EE135" s="218" t="str">
        <f t="shared" si="1081"/>
        <v/>
      </c>
      <c r="EF135" s="218" t="str">
        <f t="shared" si="1081"/>
        <v/>
      </c>
      <c r="EG135" s="218" t="str">
        <f t="shared" si="1081"/>
        <v/>
      </c>
      <c r="EH135" s="218" t="str">
        <f t="shared" si="1081"/>
        <v/>
      </c>
      <c r="EI135" s="218" t="str">
        <f t="shared" si="1081"/>
        <v/>
      </c>
      <c r="EJ135" s="218" t="str">
        <f t="shared" si="1081"/>
        <v/>
      </c>
      <c r="EK135" s="218" t="str">
        <f t="shared" si="1081"/>
        <v/>
      </c>
      <c r="EL135" s="218" t="str">
        <f t="shared" ref="EL135:FK135" si="1082">IF(SUM(EL293,EL450,EL607,EL764,EL921)=0,"",SUM(EL293,EL450,EL607,EL764,EL921))</f>
        <v/>
      </c>
      <c r="EM135" s="218" t="str">
        <f t="shared" si="1082"/>
        <v/>
      </c>
      <c r="EN135" s="218" t="str">
        <f t="shared" si="1082"/>
        <v/>
      </c>
      <c r="EO135" s="218" t="str">
        <f t="shared" si="1082"/>
        <v/>
      </c>
      <c r="EP135" s="218" t="str">
        <f t="shared" si="1082"/>
        <v/>
      </c>
      <c r="EQ135" s="218" t="str">
        <f t="shared" si="1082"/>
        <v/>
      </c>
      <c r="ER135" s="218" t="str">
        <f t="shared" si="1082"/>
        <v/>
      </c>
      <c r="ES135" s="218" t="str">
        <f t="shared" si="1082"/>
        <v/>
      </c>
      <c r="ET135" s="218" t="str">
        <f t="shared" si="1082"/>
        <v/>
      </c>
      <c r="EU135" s="218" t="str">
        <f t="shared" si="1082"/>
        <v/>
      </c>
      <c r="EV135" s="218" t="str">
        <f t="shared" si="1082"/>
        <v/>
      </c>
      <c r="EW135" s="218" t="str">
        <f t="shared" si="1082"/>
        <v/>
      </c>
      <c r="EX135" s="218" t="str">
        <f t="shared" si="1082"/>
        <v/>
      </c>
      <c r="EY135" s="218" t="str">
        <f t="shared" si="1082"/>
        <v/>
      </c>
      <c r="EZ135" s="218" t="str">
        <f t="shared" si="1082"/>
        <v/>
      </c>
      <c r="FA135" s="218" t="str">
        <f t="shared" si="1082"/>
        <v/>
      </c>
      <c r="FB135" s="218" t="str">
        <f t="shared" si="1082"/>
        <v/>
      </c>
      <c r="FC135" s="218" t="str">
        <f t="shared" si="1082"/>
        <v/>
      </c>
      <c r="FD135" s="218" t="str">
        <f t="shared" si="1082"/>
        <v/>
      </c>
      <c r="FE135" s="218" t="str">
        <f t="shared" si="1082"/>
        <v/>
      </c>
      <c r="FF135" s="218" t="str">
        <f t="shared" si="1082"/>
        <v/>
      </c>
      <c r="FG135" s="218" t="str">
        <f t="shared" si="1082"/>
        <v/>
      </c>
      <c r="FH135" s="218" t="str">
        <f t="shared" si="1082"/>
        <v/>
      </c>
      <c r="FI135" s="218" t="str">
        <f t="shared" si="1082"/>
        <v/>
      </c>
      <c r="FJ135" s="218" t="str">
        <f t="shared" si="1082"/>
        <v/>
      </c>
      <c r="FK135" s="218" t="str">
        <f t="shared" si="1082"/>
        <v/>
      </c>
      <c r="FL135" s="218" t="str">
        <f t="shared" ref="FL135:HN135" si="1083">IF(SUM(FL293,FL450,FL607,FL764,FL921)=0,"",SUM(FL293,FL450,FL607,FL764,FL921))</f>
        <v/>
      </c>
      <c r="FM135" s="218" t="str">
        <f t="shared" si="1083"/>
        <v/>
      </c>
      <c r="FN135" s="218" t="str">
        <f t="shared" si="1083"/>
        <v/>
      </c>
      <c r="FO135" s="218" t="str">
        <f t="shared" si="1083"/>
        <v/>
      </c>
      <c r="FP135" s="218" t="str">
        <f t="shared" si="1083"/>
        <v/>
      </c>
      <c r="FQ135" s="218" t="str">
        <f t="shared" si="1083"/>
        <v/>
      </c>
      <c r="FR135" s="218" t="str">
        <f t="shared" si="1083"/>
        <v/>
      </c>
      <c r="FS135" s="218" t="str">
        <f t="shared" si="1083"/>
        <v/>
      </c>
      <c r="FT135" s="218" t="str">
        <f t="shared" si="1083"/>
        <v/>
      </c>
      <c r="FU135" s="218" t="str">
        <f t="shared" si="1083"/>
        <v/>
      </c>
      <c r="FV135" s="218" t="str">
        <f t="shared" si="1083"/>
        <v/>
      </c>
      <c r="FW135" s="218" t="str">
        <f t="shared" si="1083"/>
        <v/>
      </c>
      <c r="FX135" s="218" t="str">
        <f t="shared" si="1083"/>
        <v/>
      </c>
      <c r="FY135" s="218" t="str">
        <f t="shared" si="1083"/>
        <v/>
      </c>
      <c r="FZ135" s="218" t="str">
        <f t="shared" si="1083"/>
        <v/>
      </c>
      <c r="GA135" s="218" t="str">
        <f t="shared" si="1083"/>
        <v/>
      </c>
      <c r="GB135" s="218" t="str">
        <f t="shared" si="1083"/>
        <v/>
      </c>
      <c r="GC135" s="218" t="str">
        <f t="shared" si="1083"/>
        <v/>
      </c>
      <c r="GD135" s="218" t="str">
        <f t="shared" si="1083"/>
        <v/>
      </c>
      <c r="GE135" s="218" t="str">
        <f t="shared" si="1083"/>
        <v/>
      </c>
      <c r="GF135" s="218" t="str">
        <f t="shared" si="1083"/>
        <v/>
      </c>
      <c r="GG135" s="218" t="str">
        <f t="shared" si="1083"/>
        <v/>
      </c>
      <c r="GH135" s="218" t="str">
        <f t="shared" si="1083"/>
        <v/>
      </c>
      <c r="GI135" s="218" t="str">
        <f t="shared" si="1083"/>
        <v/>
      </c>
      <c r="GJ135" s="218" t="str">
        <f t="shared" si="1083"/>
        <v/>
      </c>
      <c r="GK135" s="218" t="str">
        <f t="shared" si="1083"/>
        <v/>
      </c>
      <c r="GL135" s="218" t="str">
        <f t="shared" si="1083"/>
        <v/>
      </c>
      <c r="GM135" s="218" t="str">
        <f t="shared" si="1083"/>
        <v/>
      </c>
      <c r="GN135" s="218" t="str">
        <f t="shared" si="1083"/>
        <v/>
      </c>
      <c r="GO135" s="218" t="str">
        <f t="shared" si="1083"/>
        <v/>
      </c>
      <c r="GP135" s="218" t="str">
        <f t="shared" si="1083"/>
        <v/>
      </c>
      <c r="GQ135" s="218" t="str">
        <f t="shared" si="1083"/>
        <v/>
      </c>
      <c r="GR135" s="218" t="str">
        <f t="shared" si="1083"/>
        <v/>
      </c>
      <c r="GS135" s="218" t="str">
        <f t="shared" si="1083"/>
        <v/>
      </c>
      <c r="GT135" s="218" t="str">
        <f t="shared" si="1083"/>
        <v/>
      </c>
      <c r="GU135" s="218" t="str">
        <f t="shared" si="1083"/>
        <v/>
      </c>
      <c r="GV135" s="218" t="str">
        <f t="shared" si="1083"/>
        <v/>
      </c>
      <c r="GW135" s="218" t="str">
        <f t="shared" si="1083"/>
        <v/>
      </c>
      <c r="GX135" s="218" t="str">
        <f t="shared" si="1083"/>
        <v/>
      </c>
      <c r="GY135" s="218" t="str">
        <f t="shared" si="1083"/>
        <v/>
      </c>
      <c r="GZ135" s="218" t="str">
        <f t="shared" si="1083"/>
        <v/>
      </c>
      <c r="HA135" s="218" t="str">
        <f t="shared" si="1083"/>
        <v/>
      </c>
      <c r="HB135" s="218" t="str">
        <f t="shared" si="1083"/>
        <v/>
      </c>
      <c r="HC135" s="218" t="str">
        <f t="shared" si="1083"/>
        <v/>
      </c>
      <c r="HD135" s="218" t="str">
        <f t="shared" si="1083"/>
        <v/>
      </c>
      <c r="HE135" s="218" t="str">
        <f t="shared" si="1083"/>
        <v/>
      </c>
      <c r="HF135" s="218" t="str">
        <f t="shared" si="1083"/>
        <v/>
      </c>
      <c r="HG135" s="218" t="str">
        <f t="shared" si="1083"/>
        <v/>
      </c>
      <c r="HH135" s="218" t="str">
        <f t="shared" si="1083"/>
        <v/>
      </c>
      <c r="HI135" s="218" t="str">
        <f t="shared" si="1083"/>
        <v/>
      </c>
      <c r="HJ135" s="218" t="str">
        <f t="shared" si="1083"/>
        <v/>
      </c>
      <c r="HK135" s="218" t="str">
        <f t="shared" si="1083"/>
        <v/>
      </c>
      <c r="HL135" s="218" t="str">
        <f t="shared" si="1083"/>
        <v/>
      </c>
      <c r="HM135" s="218" t="str">
        <f t="shared" si="1083"/>
        <v/>
      </c>
      <c r="HN135" s="218" t="str">
        <f t="shared" si="1083"/>
        <v/>
      </c>
      <c r="HO135" s="218" t="str">
        <f t="shared" ref="HO135:HQ135" si="1084">IF(SUM(HO293,HO450,HO607,HO764,HO921)=0,"",SUM(HO293,HO450,HO607,HO764,HO921))</f>
        <v/>
      </c>
      <c r="HP135" s="218" t="str">
        <f t="shared" si="1084"/>
        <v/>
      </c>
      <c r="HQ135" s="218" t="str">
        <f t="shared" si="1084"/>
        <v/>
      </c>
    </row>
    <row r="136" spans="1:225" s="73" customFormat="1" ht="18" hidden="1" customHeight="1" x14ac:dyDescent="0.25">
      <c r="A136" s="223" t="str">
        <f t="shared" ref="A136:B136" si="1085">IF(A294="","",A294)</f>
        <v/>
      </c>
      <c r="B136" s="173" t="str">
        <f t="shared" si="1085"/>
        <v/>
      </c>
      <c r="C136" s="218">
        <f t="shared" si="1044"/>
        <v>0</v>
      </c>
      <c r="D136" s="218">
        <f t="shared" si="1077"/>
        <v>0</v>
      </c>
      <c r="E136" s="219">
        <f t="shared" ref="E136:F136" si="1086">IFERROR(AVERAGE(E294,E451,E608,E765,E922),"")</f>
        <v>0</v>
      </c>
      <c r="F136" s="219">
        <f t="shared" si="1086"/>
        <v>0</v>
      </c>
      <c r="G136" s="176" t="str">
        <f t="shared" si="1002"/>
        <v/>
      </c>
      <c r="H136" s="176" t="str">
        <f t="shared" si="1002"/>
        <v/>
      </c>
      <c r="I136" s="226" t="str">
        <f t="shared" si="1002"/>
        <v/>
      </c>
      <c r="J136" s="226" t="str">
        <f t="shared" si="1002"/>
        <v/>
      </c>
      <c r="K136" s="227" t="str">
        <f t="shared" si="1003"/>
        <v/>
      </c>
      <c r="L136" s="227">
        <f t="shared" si="1003"/>
        <v>1</v>
      </c>
      <c r="M136" s="226" t="str">
        <f t="shared" si="1004"/>
        <v/>
      </c>
      <c r="N136" s="226" t="str">
        <f t="shared" si="1004"/>
        <v/>
      </c>
      <c r="O136" s="491"/>
      <c r="P136" s="218" t="str">
        <f t="shared" ref="P136:BI136" si="1087">IF(SUM(P294,P451,P608,P765,P922)=0,"",SUM(P294,P451,P608,P765,P922))</f>
        <v/>
      </c>
      <c r="Q136" s="218" t="str">
        <f t="shared" si="1087"/>
        <v/>
      </c>
      <c r="R136" s="218" t="str">
        <f t="shared" si="1087"/>
        <v/>
      </c>
      <c r="S136" s="218" t="str">
        <f t="shared" si="1087"/>
        <v/>
      </c>
      <c r="T136" s="218" t="str">
        <f t="shared" si="1087"/>
        <v/>
      </c>
      <c r="U136" s="218" t="str">
        <f t="shared" si="1087"/>
        <v/>
      </c>
      <c r="V136" s="218" t="str">
        <f t="shared" si="1087"/>
        <v/>
      </c>
      <c r="W136" s="218" t="str">
        <f t="shared" si="1087"/>
        <v/>
      </c>
      <c r="X136" s="218" t="str">
        <f t="shared" si="1087"/>
        <v/>
      </c>
      <c r="Y136" s="218" t="str">
        <f t="shared" si="1087"/>
        <v/>
      </c>
      <c r="Z136" s="218" t="str">
        <f t="shared" si="1087"/>
        <v/>
      </c>
      <c r="AA136" s="218" t="str">
        <f t="shared" si="1087"/>
        <v/>
      </c>
      <c r="AB136" s="218" t="str">
        <f t="shared" si="1087"/>
        <v/>
      </c>
      <c r="AC136" s="218" t="str">
        <f t="shared" si="1087"/>
        <v/>
      </c>
      <c r="AD136" s="218" t="str">
        <f t="shared" si="1087"/>
        <v/>
      </c>
      <c r="AE136" s="218" t="str">
        <f t="shared" si="1087"/>
        <v/>
      </c>
      <c r="AF136" s="218" t="str">
        <f t="shared" si="1087"/>
        <v/>
      </c>
      <c r="AG136" s="218" t="str">
        <f t="shared" si="1087"/>
        <v/>
      </c>
      <c r="AH136" s="218" t="str">
        <f t="shared" si="1087"/>
        <v/>
      </c>
      <c r="AI136" s="218" t="str">
        <f t="shared" si="1087"/>
        <v/>
      </c>
      <c r="AJ136" s="218" t="str">
        <f t="shared" si="1087"/>
        <v/>
      </c>
      <c r="AK136" s="218" t="str">
        <f t="shared" si="1087"/>
        <v/>
      </c>
      <c r="AL136" s="218" t="str">
        <f t="shared" si="1087"/>
        <v/>
      </c>
      <c r="AM136" s="218" t="str">
        <f t="shared" si="1087"/>
        <v/>
      </c>
      <c r="AN136" s="218" t="str">
        <f t="shared" si="1087"/>
        <v/>
      </c>
      <c r="AO136" s="218" t="str">
        <f t="shared" si="1087"/>
        <v/>
      </c>
      <c r="AP136" s="218" t="str">
        <f t="shared" si="1087"/>
        <v/>
      </c>
      <c r="AQ136" s="218" t="str">
        <f t="shared" si="1087"/>
        <v/>
      </c>
      <c r="AR136" s="218" t="str">
        <f t="shared" si="1087"/>
        <v/>
      </c>
      <c r="AS136" s="218" t="str">
        <f t="shared" si="1087"/>
        <v/>
      </c>
      <c r="AT136" s="218" t="str">
        <f t="shared" si="1087"/>
        <v/>
      </c>
      <c r="AU136" s="218" t="str">
        <f t="shared" si="1087"/>
        <v/>
      </c>
      <c r="AV136" s="218" t="str">
        <f t="shared" si="1087"/>
        <v/>
      </c>
      <c r="AW136" s="218" t="str">
        <f t="shared" si="1087"/>
        <v/>
      </c>
      <c r="AX136" s="218" t="str">
        <f t="shared" si="1087"/>
        <v/>
      </c>
      <c r="AY136" s="218" t="str">
        <f t="shared" si="1087"/>
        <v/>
      </c>
      <c r="AZ136" s="218" t="str">
        <f t="shared" si="1087"/>
        <v/>
      </c>
      <c r="BA136" s="218" t="str">
        <f t="shared" si="1087"/>
        <v/>
      </c>
      <c r="BB136" s="218" t="str">
        <f t="shared" si="1087"/>
        <v/>
      </c>
      <c r="BC136" s="218" t="str">
        <f t="shared" si="1087"/>
        <v/>
      </c>
      <c r="BD136" s="218" t="str">
        <f t="shared" si="1087"/>
        <v/>
      </c>
      <c r="BE136" s="218" t="str">
        <f t="shared" si="1087"/>
        <v/>
      </c>
      <c r="BF136" s="218" t="str">
        <f t="shared" si="1087"/>
        <v/>
      </c>
      <c r="BG136" s="218" t="str">
        <f t="shared" si="1087"/>
        <v/>
      </c>
      <c r="BH136" s="218" t="str">
        <f t="shared" si="1087"/>
        <v/>
      </c>
      <c r="BI136" s="218" t="str">
        <f t="shared" si="1087"/>
        <v/>
      </c>
      <c r="BJ136" s="218" t="str">
        <f t="shared" ref="BJ136:DU136" si="1088">IF(SUM(BJ294,BJ451,BJ608,BJ765,BJ922)=0,"",SUM(BJ294,BJ451,BJ608,BJ765,BJ922))</f>
        <v/>
      </c>
      <c r="BK136" s="218" t="str">
        <f t="shared" si="1088"/>
        <v/>
      </c>
      <c r="BL136" s="218" t="str">
        <f t="shared" si="1088"/>
        <v/>
      </c>
      <c r="BM136" s="218" t="str">
        <f t="shared" si="1088"/>
        <v/>
      </c>
      <c r="BN136" s="218" t="str">
        <f t="shared" si="1088"/>
        <v/>
      </c>
      <c r="BO136" s="218" t="str">
        <f t="shared" si="1088"/>
        <v/>
      </c>
      <c r="BP136" s="218" t="str">
        <f t="shared" si="1088"/>
        <v/>
      </c>
      <c r="BQ136" s="218" t="str">
        <f t="shared" si="1088"/>
        <v/>
      </c>
      <c r="BR136" s="218" t="str">
        <f t="shared" si="1088"/>
        <v/>
      </c>
      <c r="BS136" s="218" t="str">
        <f t="shared" si="1088"/>
        <v/>
      </c>
      <c r="BT136" s="218" t="str">
        <f t="shared" si="1088"/>
        <v/>
      </c>
      <c r="BU136" s="218" t="str">
        <f t="shared" si="1088"/>
        <v/>
      </c>
      <c r="BV136" s="218" t="str">
        <f t="shared" si="1088"/>
        <v/>
      </c>
      <c r="BW136" s="218" t="str">
        <f t="shared" si="1088"/>
        <v/>
      </c>
      <c r="BX136" s="218" t="str">
        <f t="shared" si="1088"/>
        <v/>
      </c>
      <c r="BY136" s="218" t="str">
        <f t="shared" si="1088"/>
        <v/>
      </c>
      <c r="BZ136" s="218" t="str">
        <f t="shared" si="1088"/>
        <v/>
      </c>
      <c r="CA136" s="218" t="str">
        <f t="shared" si="1088"/>
        <v/>
      </c>
      <c r="CB136" s="218" t="str">
        <f t="shared" si="1088"/>
        <v/>
      </c>
      <c r="CC136" s="218" t="str">
        <f t="shared" si="1088"/>
        <v/>
      </c>
      <c r="CD136" s="218" t="str">
        <f t="shared" si="1088"/>
        <v/>
      </c>
      <c r="CE136" s="218" t="str">
        <f t="shared" si="1088"/>
        <v/>
      </c>
      <c r="CF136" s="218" t="str">
        <f t="shared" si="1088"/>
        <v/>
      </c>
      <c r="CG136" s="218" t="str">
        <f t="shared" si="1088"/>
        <v/>
      </c>
      <c r="CH136" s="218" t="str">
        <f t="shared" si="1088"/>
        <v/>
      </c>
      <c r="CI136" s="218" t="str">
        <f t="shared" si="1088"/>
        <v/>
      </c>
      <c r="CJ136" s="218" t="str">
        <f t="shared" si="1088"/>
        <v/>
      </c>
      <c r="CK136" s="218" t="str">
        <f t="shared" si="1088"/>
        <v/>
      </c>
      <c r="CL136" s="218" t="str">
        <f t="shared" si="1088"/>
        <v/>
      </c>
      <c r="CM136" s="218" t="str">
        <f t="shared" si="1088"/>
        <v/>
      </c>
      <c r="CN136" s="218" t="str">
        <f t="shared" si="1088"/>
        <v/>
      </c>
      <c r="CO136" s="218" t="str">
        <f t="shared" si="1088"/>
        <v/>
      </c>
      <c r="CP136" s="218" t="str">
        <f t="shared" si="1088"/>
        <v/>
      </c>
      <c r="CQ136" s="218" t="str">
        <f t="shared" si="1088"/>
        <v/>
      </c>
      <c r="CR136" s="218" t="str">
        <f t="shared" si="1088"/>
        <v/>
      </c>
      <c r="CS136" s="218" t="str">
        <f t="shared" si="1088"/>
        <v/>
      </c>
      <c r="CT136" s="218" t="str">
        <f t="shared" si="1088"/>
        <v/>
      </c>
      <c r="CU136" s="218" t="str">
        <f t="shared" si="1088"/>
        <v/>
      </c>
      <c r="CV136" s="218" t="str">
        <f t="shared" si="1088"/>
        <v/>
      </c>
      <c r="CW136" s="218" t="str">
        <f t="shared" si="1088"/>
        <v/>
      </c>
      <c r="CX136" s="218" t="str">
        <f t="shared" si="1088"/>
        <v/>
      </c>
      <c r="CY136" s="218" t="str">
        <f t="shared" si="1088"/>
        <v/>
      </c>
      <c r="CZ136" s="218" t="str">
        <f t="shared" si="1088"/>
        <v/>
      </c>
      <c r="DA136" s="218" t="str">
        <f t="shared" si="1088"/>
        <v/>
      </c>
      <c r="DB136" s="218" t="str">
        <f t="shared" si="1088"/>
        <v/>
      </c>
      <c r="DC136" s="218" t="str">
        <f t="shared" si="1088"/>
        <v/>
      </c>
      <c r="DD136" s="218" t="str">
        <f t="shared" si="1088"/>
        <v/>
      </c>
      <c r="DE136" s="218" t="str">
        <f t="shared" si="1088"/>
        <v/>
      </c>
      <c r="DF136" s="218" t="str">
        <f t="shared" si="1088"/>
        <v/>
      </c>
      <c r="DG136" s="218" t="str">
        <f t="shared" si="1088"/>
        <v/>
      </c>
      <c r="DH136" s="218" t="str">
        <f t="shared" si="1088"/>
        <v/>
      </c>
      <c r="DI136" s="218" t="str">
        <f t="shared" si="1088"/>
        <v/>
      </c>
      <c r="DJ136" s="218" t="str">
        <f t="shared" si="1088"/>
        <v/>
      </c>
      <c r="DK136" s="218" t="str">
        <f t="shared" si="1088"/>
        <v/>
      </c>
      <c r="DL136" s="218" t="str">
        <f t="shared" si="1088"/>
        <v/>
      </c>
      <c r="DM136" s="218" t="str">
        <f t="shared" si="1088"/>
        <v/>
      </c>
      <c r="DN136" s="218" t="str">
        <f t="shared" si="1088"/>
        <v/>
      </c>
      <c r="DO136" s="218" t="str">
        <f t="shared" si="1088"/>
        <v/>
      </c>
      <c r="DP136" s="218" t="str">
        <f t="shared" si="1088"/>
        <v/>
      </c>
      <c r="DQ136" s="218" t="str">
        <f t="shared" si="1088"/>
        <v/>
      </c>
      <c r="DR136" s="218" t="str">
        <f t="shared" si="1088"/>
        <v/>
      </c>
      <c r="DS136" s="218" t="str">
        <f t="shared" si="1088"/>
        <v/>
      </c>
      <c r="DT136" s="218" t="str">
        <f t="shared" si="1088"/>
        <v/>
      </c>
      <c r="DU136" s="218" t="str">
        <f t="shared" si="1088"/>
        <v/>
      </c>
      <c r="DV136" s="218" t="str">
        <f t="shared" ref="DV136:EK136" si="1089">IF(SUM(DV294,DV451,DV608,DV765,DV922)=0,"",SUM(DV294,DV451,DV608,DV765,DV922))</f>
        <v/>
      </c>
      <c r="DW136" s="218" t="str">
        <f t="shared" si="1089"/>
        <v/>
      </c>
      <c r="DX136" s="218" t="str">
        <f t="shared" si="1089"/>
        <v/>
      </c>
      <c r="DY136" s="218" t="str">
        <f t="shared" si="1089"/>
        <v/>
      </c>
      <c r="DZ136" s="218" t="str">
        <f t="shared" si="1089"/>
        <v/>
      </c>
      <c r="EA136" s="218" t="str">
        <f t="shared" si="1089"/>
        <v/>
      </c>
      <c r="EB136" s="218" t="str">
        <f t="shared" si="1089"/>
        <v/>
      </c>
      <c r="EC136" s="218" t="str">
        <f t="shared" si="1089"/>
        <v/>
      </c>
      <c r="ED136" s="218" t="str">
        <f t="shared" si="1089"/>
        <v/>
      </c>
      <c r="EE136" s="218" t="str">
        <f t="shared" si="1089"/>
        <v/>
      </c>
      <c r="EF136" s="218" t="str">
        <f t="shared" si="1089"/>
        <v/>
      </c>
      <c r="EG136" s="218" t="str">
        <f t="shared" si="1089"/>
        <v/>
      </c>
      <c r="EH136" s="218" t="str">
        <f t="shared" si="1089"/>
        <v/>
      </c>
      <c r="EI136" s="218" t="str">
        <f t="shared" si="1089"/>
        <v/>
      </c>
      <c r="EJ136" s="218" t="str">
        <f t="shared" si="1089"/>
        <v/>
      </c>
      <c r="EK136" s="218" t="str">
        <f t="shared" si="1089"/>
        <v/>
      </c>
      <c r="EL136" s="218" t="str">
        <f t="shared" ref="EL136:FK136" si="1090">IF(SUM(EL294,EL451,EL608,EL765,EL922)=0,"",SUM(EL294,EL451,EL608,EL765,EL922))</f>
        <v/>
      </c>
      <c r="EM136" s="218" t="str">
        <f t="shared" si="1090"/>
        <v/>
      </c>
      <c r="EN136" s="218" t="str">
        <f t="shared" si="1090"/>
        <v/>
      </c>
      <c r="EO136" s="218" t="str">
        <f t="shared" si="1090"/>
        <v/>
      </c>
      <c r="EP136" s="218" t="str">
        <f t="shared" si="1090"/>
        <v/>
      </c>
      <c r="EQ136" s="218" t="str">
        <f t="shared" si="1090"/>
        <v/>
      </c>
      <c r="ER136" s="218" t="str">
        <f t="shared" si="1090"/>
        <v/>
      </c>
      <c r="ES136" s="218" t="str">
        <f t="shared" si="1090"/>
        <v/>
      </c>
      <c r="ET136" s="218" t="str">
        <f t="shared" si="1090"/>
        <v/>
      </c>
      <c r="EU136" s="218" t="str">
        <f t="shared" si="1090"/>
        <v/>
      </c>
      <c r="EV136" s="218" t="str">
        <f t="shared" si="1090"/>
        <v/>
      </c>
      <c r="EW136" s="218" t="str">
        <f t="shared" si="1090"/>
        <v/>
      </c>
      <c r="EX136" s="218" t="str">
        <f t="shared" si="1090"/>
        <v/>
      </c>
      <c r="EY136" s="218" t="str">
        <f t="shared" si="1090"/>
        <v/>
      </c>
      <c r="EZ136" s="218" t="str">
        <f t="shared" si="1090"/>
        <v/>
      </c>
      <c r="FA136" s="218" t="str">
        <f t="shared" si="1090"/>
        <v/>
      </c>
      <c r="FB136" s="218" t="str">
        <f t="shared" si="1090"/>
        <v/>
      </c>
      <c r="FC136" s="218" t="str">
        <f t="shared" si="1090"/>
        <v/>
      </c>
      <c r="FD136" s="218" t="str">
        <f t="shared" si="1090"/>
        <v/>
      </c>
      <c r="FE136" s="218" t="str">
        <f t="shared" si="1090"/>
        <v/>
      </c>
      <c r="FF136" s="218" t="str">
        <f t="shared" si="1090"/>
        <v/>
      </c>
      <c r="FG136" s="218" t="str">
        <f t="shared" si="1090"/>
        <v/>
      </c>
      <c r="FH136" s="218" t="str">
        <f t="shared" si="1090"/>
        <v/>
      </c>
      <c r="FI136" s="218" t="str">
        <f t="shared" si="1090"/>
        <v/>
      </c>
      <c r="FJ136" s="218" t="str">
        <f t="shared" si="1090"/>
        <v/>
      </c>
      <c r="FK136" s="218" t="str">
        <f t="shared" si="1090"/>
        <v/>
      </c>
      <c r="FL136" s="218" t="str">
        <f t="shared" ref="FL136:HN136" si="1091">IF(SUM(FL294,FL451,FL608,FL765,FL922)=0,"",SUM(FL294,FL451,FL608,FL765,FL922))</f>
        <v/>
      </c>
      <c r="FM136" s="218" t="str">
        <f t="shared" si="1091"/>
        <v/>
      </c>
      <c r="FN136" s="218" t="str">
        <f t="shared" si="1091"/>
        <v/>
      </c>
      <c r="FO136" s="218" t="str">
        <f t="shared" si="1091"/>
        <v/>
      </c>
      <c r="FP136" s="218" t="str">
        <f t="shared" si="1091"/>
        <v/>
      </c>
      <c r="FQ136" s="218" t="str">
        <f t="shared" si="1091"/>
        <v/>
      </c>
      <c r="FR136" s="218" t="str">
        <f t="shared" si="1091"/>
        <v/>
      </c>
      <c r="FS136" s="218" t="str">
        <f t="shared" si="1091"/>
        <v/>
      </c>
      <c r="FT136" s="218" t="str">
        <f t="shared" si="1091"/>
        <v/>
      </c>
      <c r="FU136" s="218" t="str">
        <f t="shared" si="1091"/>
        <v/>
      </c>
      <c r="FV136" s="218" t="str">
        <f t="shared" si="1091"/>
        <v/>
      </c>
      <c r="FW136" s="218" t="str">
        <f t="shared" si="1091"/>
        <v/>
      </c>
      <c r="FX136" s="218" t="str">
        <f t="shared" si="1091"/>
        <v/>
      </c>
      <c r="FY136" s="218" t="str">
        <f t="shared" si="1091"/>
        <v/>
      </c>
      <c r="FZ136" s="218" t="str">
        <f t="shared" si="1091"/>
        <v/>
      </c>
      <c r="GA136" s="218" t="str">
        <f t="shared" si="1091"/>
        <v/>
      </c>
      <c r="GB136" s="218" t="str">
        <f t="shared" si="1091"/>
        <v/>
      </c>
      <c r="GC136" s="218" t="str">
        <f t="shared" si="1091"/>
        <v/>
      </c>
      <c r="GD136" s="218" t="str">
        <f t="shared" si="1091"/>
        <v/>
      </c>
      <c r="GE136" s="218" t="str">
        <f t="shared" si="1091"/>
        <v/>
      </c>
      <c r="GF136" s="218" t="str">
        <f t="shared" si="1091"/>
        <v/>
      </c>
      <c r="GG136" s="218" t="str">
        <f t="shared" si="1091"/>
        <v/>
      </c>
      <c r="GH136" s="218" t="str">
        <f t="shared" si="1091"/>
        <v/>
      </c>
      <c r="GI136" s="218" t="str">
        <f t="shared" si="1091"/>
        <v/>
      </c>
      <c r="GJ136" s="218" t="str">
        <f t="shared" si="1091"/>
        <v/>
      </c>
      <c r="GK136" s="218" t="str">
        <f t="shared" si="1091"/>
        <v/>
      </c>
      <c r="GL136" s="218" t="str">
        <f t="shared" si="1091"/>
        <v/>
      </c>
      <c r="GM136" s="218" t="str">
        <f t="shared" si="1091"/>
        <v/>
      </c>
      <c r="GN136" s="218" t="str">
        <f t="shared" si="1091"/>
        <v/>
      </c>
      <c r="GO136" s="218" t="str">
        <f t="shared" si="1091"/>
        <v/>
      </c>
      <c r="GP136" s="218" t="str">
        <f t="shared" si="1091"/>
        <v/>
      </c>
      <c r="GQ136" s="218" t="str">
        <f t="shared" si="1091"/>
        <v/>
      </c>
      <c r="GR136" s="218" t="str">
        <f t="shared" si="1091"/>
        <v/>
      </c>
      <c r="GS136" s="218" t="str">
        <f t="shared" si="1091"/>
        <v/>
      </c>
      <c r="GT136" s="218" t="str">
        <f t="shared" si="1091"/>
        <v/>
      </c>
      <c r="GU136" s="218" t="str">
        <f t="shared" si="1091"/>
        <v/>
      </c>
      <c r="GV136" s="218" t="str">
        <f t="shared" si="1091"/>
        <v/>
      </c>
      <c r="GW136" s="218" t="str">
        <f t="shared" si="1091"/>
        <v/>
      </c>
      <c r="GX136" s="218" t="str">
        <f t="shared" si="1091"/>
        <v/>
      </c>
      <c r="GY136" s="218" t="str">
        <f t="shared" si="1091"/>
        <v/>
      </c>
      <c r="GZ136" s="218" t="str">
        <f t="shared" si="1091"/>
        <v/>
      </c>
      <c r="HA136" s="218" t="str">
        <f t="shared" si="1091"/>
        <v/>
      </c>
      <c r="HB136" s="218" t="str">
        <f t="shared" si="1091"/>
        <v/>
      </c>
      <c r="HC136" s="218" t="str">
        <f t="shared" si="1091"/>
        <v/>
      </c>
      <c r="HD136" s="218" t="str">
        <f t="shared" si="1091"/>
        <v/>
      </c>
      <c r="HE136" s="218" t="str">
        <f t="shared" si="1091"/>
        <v/>
      </c>
      <c r="HF136" s="218" t="str">
        <f t="shared" si="1091"/>
        <v/>
      </c>
      <c r="HG136" s="218" t="str">
        <f t="shared" si="1091"/>
        <v/>
      </c>
      <c r="HH136" s="218" t="str">
        <f t="shared" si="1091"/>
        <v/>
      </c>
      <c r="HI136" s="218" t="str">
        <f t="shared" si="1091"/>
        <v/>
      </c>
      <c r="HJ136" s="218" t="str">
        <f t="shared" si="1091"/>
        <v/>
      </c>
      <c r="HK136" s="218" t="str">
        <f t="shared" si="1091"/>
        <v/>
      </c>
      <c r="HL136" s="218" t="str">
        <f t="shared" si="1091"/>
        <v/>
      </c>
      <c r="HM136" s="218" t="str">
        <f t="shared" si="1091"/>
        <v/>
      </c>
      <c r="HN136" s="218" t="str">
        <f t="shared" si="1091"/>
        <v/>
      </c>
      <c r="HO136" s="218" t="str">
        <f t="shared" ref="HO136:HQ136" si="1092">IF(SUM(HO294,HO451,HO608,HO765,HO922)=0,"",SUM(HO294,HO451,HO608,HO765,HO922))</f>
        <v/>
      </c>
      <c r="HP136" s="218" t="str">
        <f t="shared" si="1092"/>
        <v/>
      </c>
      <c r="HQ136" s="218" t="str">
        <f t="shared" si="1092"/>
        <v/>
      </c>
    </row>
    <row r="137" spans="1:225" s="73" customFormat="1" ht="18" hidden="1" customHeight="1" x14ac:dyDescent="0.25">
      <c r="A137" s="223" t="str">
        <f t="shared" ref="A137:B137" si="1093">IF(A295="","",A295)</f>
        <v/>
      </c>
      <c r="B137" s="173" t="str">
        <f t="shared" si="1093"/>
        <v/>
      </c>
      <c r="C137" s="218">
        <f t="shared" si="1044"/>
        <v>0</v>
      </c>
      <c r="D137" s="218">
        <f t="shared" si="1077"/>
        <v>0</v>
      </c>
      <c r="E137" s="219">
        <f t="shared" ref="E137:F137" si="1094">IFERROR(AVERAGE(E295,E452,E609,E766,E923),"")</f>
        <v>0</v>
      </c>
      <c r="F137" s="219">
        <f t="shared" si="1094"/>
        <v>0</v>
      </c>
      <c r="G137" s="176" t="str">
        <f t="shared" si="1002"/>
        <v/>
      </c>
      <c r="H137" s="176" t="str">
        <f t="shared" si="1002"/>
        <v/>
      </c>
      <c r="I137" s="226" t="str">
        <f t="shared" si="1002"/>
        <v/>
      </c>
      <c r="J137" s="226" t="str">
        <f t="shared" si="1002"/>
        <v/>
      </c>
      <c r="K137" s="227" t="str">
        <f t="shared" si="1003"/>
        <v/>
      </c>
      <c r="L137" s="227">
        <f t="shared" si="1003"/>
        <v>1</v>
      </c>
      <c r="M137" s="226" t="str">
        <f t="shared" si="1004"/>
        <v/>
      </c>
      <c r="N137" s="226" t="str">
        <f t="shared" si="1004"/>
        <v/>
      </c>
      <c r="O137" s="491"/>
      <c r="P137" s="218" t="str">
        <f t="shared" ref="P137:BI137" si="1095">IF(SUM(P295,P452,P609,P766,P923)=0,"",SUM(P295,P452,P609,P766,P923))</f>
        <v/>
      </c>
      <c r="Q137" s="218" t="str">
        <f t="shared" si="1095"/>
        <v/>
      </c>
      <c r="R137" s="218" t="str">
        <f t="shared" si="1095"/>
        <v/>
      </c>
      <c r="S137" s="218" t="str">
        <f t="shared" si="1095"/>
        <v/>
      </c>
      <c r="T137" s="218" t="str">
        <f t="shared" si="1095"/>
        <v/>
      </c>
      <c r="U137" s="218" t="str">
        <f t="shared" si="1095"/>
        <v/>
      </c>
      <c r="V137" s="218" t="str">
        <f t="shared" si="1095"/>
        <v/>
      </c>
      <c r="W137" s="218" t="str">
        <f t="shared" si="1095"/>
        <v/>
      </c>
      <c r="X137" s="218" t="str">
        <f t="shared" si="1095"/>
        <v/>
      </c>
      <c r="Y137" s="218" t="str">
        <f t="shared" si="1095"/>
        <v/>
      </c>
      <c r="Z137" s="218" t="str">
        <f t="shared" si="1095"/>
        <v/>
      </c>
      <c r="AA137" s="218" t="str">
        <f t="shared" si="1095"/>
        <v/>
      </c>
      <c r="AB137" s="218" t="str">
        <f t="shared" si="1095"/>
        <v/>
      </c>
      <c r="AC137" s="218" t="str">
        <f t="shared" si="1095"/>
        <v/>
      </c>
      <c r="AD137" s="218" t="str">
        <f t="shared" si="1095"/>
        <v/>
      </c>
      <c r="AE137" s="218" t="str">
        <f t="shared" si="1095"/>
        <v/>
      </c>
      <c r="AF137" s="218" t="str">
        <f t="shared" si="1095"/>
        <v/>
      </c>
      <c r="AG137" s="218" t="str">
        <f t="shared" si="1095"/>
        <v/>
      </c>
      <c r="AH137" s="218" t="str">
        <f t="shared" si="1095"/>
        <v/>
      </c>
      <c r="AI137" s="218" t="str">
        <f t="shared" si="1095"/>
        <v/>
      </c>
      <c r="AJ137" s="218" t="str">
        <f t="shared" si="1095"/>
        <v/>
      </c>
      <c r="AK137" s="218" t="str">
        <f t="shared" si="1095"/>
        <v/>
      </c>
      <c r="AL137" s="218" t="str">
        <f t="shared" si="1095"/>
        <v/>
      </c>
      <c r="AM137" s="218" t="str">
        <f t="shared" si="1095"/>
        <v/>
      </c>
      <c r="AN137" s="218" t="str">
        <f t="shared" si="1095"/>
        <v/>
      </c>
      <c r="AO137" s="218" t="str">
        <f t="shared" si="1095"/>
        <v/>
      </c>
      <c r="AP137" s="218" t="str">
        <f t="shared" si="1095"/>
        <v/>
      </c>
      <c r="AQ137" s="218" t="str">
        <f t="shared" si="1095"/>
        <v/>
      </c>
      <c r="AR137" s="218" t="str">
        <f t="shared" si="1095"/>
        <v/>
      </c>
      <c r="AS137" s="218" t="str">
        <f t="shared" si="1095"/>
        <v/>
      </c>
      <c r="AT137" s="218" t="str">
        <f t="shared" si="1095"/>
        <v/>
      </c>
      <c r="AU137" s="218" t="str">
        <f t="shared" si="1095"/>
        <v/>
      </c>
      <c r="AV137" s="218" t="str">
        <f t="shared" si="1095"/>
        <v/>
      </c>
      <c r="AW137" s="218" t="str">
        <f t="shared" si="1095"/>
        <v/>
      </c>
      <c r="AX137" s="218" t="str">
        <f t="shared" si="1095"/>
        <v/>
      </c>
      <c r="AY137" s="218" t="str">
        <f t="shared" si="1095"/>
        <v/>
      </c>
      <c r="AZ137" s="218" t="str">
        <f t="shared" si="1095"/>
        <v/>
      </c>
      <c r="BA137" s="218" t="str">
        <f t="shared" si="1095"/>
        <v/>
      </c>
      <c r="BB137" s="218" t="str">
        <f t="shared" si="1095"/>
        <v/>
      </c>
      <c r="BC137" s="218" t="str">
        <f t="shared" si="1095"/>
        <v/>
      </c>
      <c r="BD137" s="218" t="str">
        <f t="shared" si="1095"/>
        <v/>
      </c>
      <c r="BE137" s="218" t="str">
        <f t="shared" si="1095"/>
        <v/>
      </c>
      <c r="BF137" s="218" t="str">
        <f t="shared" si="1095"/>
        <v/>
      </c>
      <c r="BG137" s="218" t="str">
        <f t="shared" si="1095"/>
        <v/>
      </c>
      <c r="BH137" s="218" t="str">
        <f t="shared" si="1095"/>
        <v/>
      </c>
      <c r="BI137" s="218" t="str">
        <f t="shared" si="1095"/>
        <v/>
      </c>
      <c r="BJ137" s="218" t="str">
        <f t="shared" ref="BJ137:DU137" si="1096">IF(SUM(BJ295,BJ452,BJ609,BJ766,BJ923)=0,"",SUM(BJ295,BJ452,BJ609,BJ766,BJ923))</f>
        <v/>
      </c>
      <c r="BK137" s="218" t="str">
        <f t="shared" si="1096"/>
        <v/>
      </c>
      <c r="BL137" s="218" t="str">
        <f t="shared" si="1096"/>
        <v/>
      </c>
      <c r="BM137" s="218" t="str">
        <f t="shared" si="1096"/>
        <v/>
      </c>
      <c r="BN137" s="218" t="str">
        <f t="shared" si="1096"/>
        <v/>
      </c>
      <c r="BO137" s="218" t="str">
        <f t="shared" si="1096"/>
        <v/>
      </c>
      <c r="BP137" s="218" t="str">
        <f t="shared" si="1096"/>
        <v/>
      </c>
      <c r="BQ137" s="218" t="str">
        <f t="shared" si="1096"/>
        <v/>
      </c>
      <c r="BR137" s="218" t="str">
        <f t="shared" si="1096"/>
        <v/>
      </c>
      <c r="BS137" s="218" t="str">
        <f t="shared" si="1096"/>
        <v/>
      </c>
      <c r="BT137" s="218" t="str">
        <f t="shared" si="1096"/>
        <v/>
      </c>
      <c r="BU137" s="218" t="str">
        <f t="shared" si="1096"/>
        <v/>
      </c>
      <c r="BV137" s="218" t="str">
        <f t="shared" si="1096"/>
        <v/>
      </c>
      <c r="BW137" s="218" t="str">
        <f t="shared" si="1096"/>
        <v/>
      </c>
      <c r="BX137" s="218" t="str">
        <f t="shared" si="1096"/>
        <v/>
      </c>
      <c r="BY137" s="218" t="str">
        <f t="shared" si="1096"/>
        <v/>
      </c>
      <c r="BZ137" s="218" t="str">
        <f t="shared" si="1096"/>
        <v/>
      </c>
      <c r="CA137" s="218" t="str">
        <f t="shared" si="1096"/>
        <v/>
      </c>
      <c r="CB137" s="218" t="str">
        <f t="shared" si="1096"/>
        <v/>
      </c>
      <c r="CC137" s="218" t="str">
        <f t="shared" si="1096"/>
        <v/>
      </c>
      <c r="CD137" s="218" t="str">
        <f t="shared" si="1096"/>
        <v/>
      </c>
      <c r="CE137" s="218" t="str">
        <f t="shared" si="1096"/>
        <v/>
      </c>
      <c r="CF137" s="218" t="str">
        <f t="shared" si="1096"/>
        <v/>
      </c>
      <c r="CG137" s="218" t="str">
        <f t="shared" si="1096"/>
        <v/>
      </c>
      <c r="CH137" s="218" t="str">
        <f t="shared" si="1096"/>
        <v/>
      </c>
      <c r="CI137" s="218" t="str">
        <f t="shared" si="1096"/>
        <v/>
      </c>
      <c r="CJ137" s="218" t="str">
        <f t="shared" si="1096"/>
        <v/>
      </c>
      <c r="CK137" s="218" t="str">
        <f t="shared" si="1096"/>
        <v/>
      </c>
      <c r="CL137" s="218" t="str">
        <f t="shared" si="1096"/>
        <v/>
      </c>
      <c r="CM137" s="218" t="str">
        <f t="shared" si="1096"/>
        <v/>
      </c>
      <c r="CN137" s="218" t="str">
        <f t="shared" si="1096"/>
        <v/>
      </c>
      <c r="CO137" s="218" t="str">
        <f t="shared" si="1096"/>
        <v/>
      </c>
      <c r="CP137" s="218" t="str">
        <f t="shared" si="1096"/>
        <v/>
      </c>
      <c r="CQ137" s="218" t="str">
        <f t="shared" si="1096"/>
        <v/>
      </c>
      <c r="CR137" s="218" t="str">
        <f t="shared" si="1096"/>
        <v/>
      </c>
      <c r="CS137" s="218" t="str">
        <f t="shared" si="1096"/>
        <v/>
      </c>
      <c r="CT137" s="218" t="str">
        <f t="shared" si="1096"/>
        <v/>
      </c>
      <c r="CU137" s="218" t="str">
        <f t="shared" si="1096"/>
        <v/>
      </c>
      <c r="CV137" s="218" t="str">
        <f t="shared" si="1096"/>
        <v/>
      </c>
      <c r="CW137" s="218" t="str">
        <f t="shared" si="1096"/>
        <v/>
      </c>
      <c r="CX137" s="218" t="str">
        <f t="shared" si="1096"/>
        <v/>
      </c>
      <c r="CY137" s="218" t="str">
        <f t="shared" si="1096"/>
        <v/>
      </c>
      <c r="CZ137" s="218" t="str">
        <f t="shared" si="1096"/>
        <v/>
      </c>
      <c r="DA137" s="218" t="str">
        <f t="shared" si="1096"/>
        <v/>
      </c>
      <c r="DB137" s="218" t="str">
        <f t="shared" si="1096"/>
        <v/>
      </c>
      <c r="DC137" s="218" t="str">
        <f t="shared" si="1096"/>
        <v/>
      </c>
      <c r="DD137" s="218" t="str">
        <f t="shared" si="1096"/>
        <v/>
      </c>
      <c r="DE137" s="218" t="str">
        <f t="shared" si="1096"/>
        <v/>
      </c>
      <c r="DF137" s="218" t="str">
        <f t="shared" si="1096"/>
        <v/>
      </c>
      <c r="DG137" s="218" t="str">
        <f t="shared" si="1096"/>
        <v/>
      </c>
      <c r="DH137" s="218" t="str">
        <f t="shared" si="1096"/>
        <v/>
      </c>
      <c r="DI137" s="218" t="str">
        <f t="shared" si="1096"/>
        <v/>
      </c>
      <c r="DJ137" s="218" t="str">
        <f t="shared" si="1096"/>
        <v/>
      </c>
      <c r="DK137" s="218" t="str">
        <f t="shared" si="1096"/>
        <v/>
      </c>
      <c r="DL137" s="218" t="str">
        <f t="shared" si="1096"/>
        <v/>
      </c>
      <c r="DM137" s="218" t="str">
        <f t="shared" si="1096"/>
        <v/>
      </c>
      <c r="DN137" s="218" t="str">
        <f t="shared" si="1096"/>
        <v/>
      </c>
      <c r="DO137" s="218" t="str">
        <f t="shared" si="1096"/>
        <v/>
      </c>
      <c r="DP137" s="218" t="str">
        <f t="shared" si="1096"/>
        <v/>
      </c>
      <c r="DQ137" s="218" t="str">
        <f t="shared" si="1096"/>
        <v/>
      </c>
      <c r="DR137" s="218" t="str">
        <f t="shared" si="1096"/>
        <v/>
      </c>
      <c r="DS137" s="218" t="str">
        <f t="shared" si="1096"/>
        <v/>
      </c>
      <c r="DT137" s="218" t="str">
        <f t="shared" si="1096"/>
        <v/>
      </c>
      <c r="DU137" s="218" t="str">
        <f t="shared" si="1096"/>
        <v/>
      </c>
      <c r="DV137" s="218" t="str">
        <f t="shared" ref="DV137:EK137" si="1097">IF(SUM(DV295,DV452,DV609,DV766,DV923)=0,"",SUM(DV295,DV452,DV609,DV766,DV923))</f>
        <v/>
      </c>
      <c r="DW137" s="218" t="str">
        <f t="shared" si="1097"/>
        <v/>
      </c>
      <c r="DX137" s="218" t="str">
        <f t="shared" si="1097"/>
        <v/>
      </c>
      <c r="DY137" s="218" t="str">
        <f t="shared" si="1097"/>
        <v/>
      </c>
      <c r="DZ137" s="218" t="str">
        <f t="shared" si="1097"/>
        <v/>
      </c>
      <c r="EA137" s="218" t="str">
        <f t="shared" si="1097"/>
        <v/>
      </c>
      <c r="EB137" s="218" t="str">
        <f t="shared" si="1097"/>
        <v/>
      </c>
      <c r="EC137" s="218" t="str">
        <f t="shared" si="1097"/>
        <v/>
      </c>
      <c r="ED137" s="218" t="str">
        <f t="shared" si="1097"/>
        <v/>
      </c>
      <c r="EE137" s="218" t="str">
        <f t="shared" si="1097"/>
        <v/>
      </c>
      <c r="EF137" s="218" t="str">
        <f t="shared" si="1097"/>
        <v/>
      </c>
      <c r="EG137" s="218" t="str">
        <f t="shared" si="1097"/>
        <v/>
      </c>
      <c r="EH137" s="218" t="str">
        <f t="shared" si="1097"/>
        <v/>
      </c>
      <c r="EI137" s="218" t="str">
        <f t="shared" si="1097"/>
        <v/>
      </c>
      <c r="EJ137" s="218" t="str">
        <f t="shared" si="1097"/>
        <v/>
      </c>
      <c r="EK137" s="218" t="str">
        <f t="shared" si="1097"/>
        <v/>
      </c>
      <c r="EL137" s="218" t="str">
        <f t="shared" ref="EL137:FK137" si="1098">IF(SUM(EL295,EL452,EL609,EL766,EL923)=0,"",SUM(EL295,EL452,EL609,EL766,EL923))</f>
        <v/>
      </c>
      <c r="EM137" s="218" t="str">
        <f t="shared" si="1098"/>
        <v/>
      </c>
      <c r="EN137" s="218" t="str">
        <f t="shared" si="1098"/>
        <v/>
      </c>
      <c r="EO137" s="218" t="str">
        <f t="shared" si="1098"/>
        <v/>
      </c>
      <c r="EP137" s="218" t="str">
        <f t="shared" si="1098"/>
        <v/>
      </c>
      <c r="EQ137" s="218" t="str">
        <f t="shared" si="1098"/>
        <v/>
      </c>
      <c r="ER137" s="218" t="str">
        <f t="shared" si="1098"/>
        <v/>
      </c>
      <c r="ES137" s="218" t="str">
        <f t="shared" si="1098"/>
        <v/>
      </c>
      <c r="ET137" s="218" t="str">
        <f t="shared" si="1098"/>
        <v/>
      </c>
      <c r="EU137" s="218" t="str">
        <f t="shared" si="1098"/>
        <v/>
      </c>
      <c r="EV137" s="218" t="str">
        <f t="shared" si="1098"/>
        <v/>
      </c>
      <c r="EW137" s="218" t="str">
        <f t="shared" si="1098"/>
        <v/>
      </c>
      <c r="EX137" s="218" t="str">
        <f t="shared" si="1098"/>
        <v/>
      </c>
      <c r="EY137" s="218" t="str">
        <f t="shared" si="1098"/>
        <v/>
      </c>
      <c r="EZ137" s="218" t="str">
        <f t="shared" si="1098"/>
        <v/>
      </c>
      <c r="FA137" s="218" t="str">
        <f t="shared" si="1098"/>
        <v/>
      </c>
      <c r="FB137" s="218" t="str">
        <f t="shared" si="1098"/>
        <v/>
      </c>
      <c r="FC137" s="218" t="str">
        <f t="shared" si="1098"/>
        <v/>
      </c>
      <c r="FD137" s="218" t="str">
        <f t="shared" si="1098"/>
        <v/>
      </c>
      <c r="FE137" s="218" t="str">
        <f t="shared" si="1098"/>
        <v/>
      </c>
      <c r="FF137" s="218" t="str">
        <f t="shared" si="1098"/>
        <v/>
      </c>
      <c r="FG137" s="218" t="str">
        <f t="shared" si="1098"/>
        <v/>
      </c>
      <c r="FH137" s="218" t="str">
        <f t="shared" si="1098"/>
        <v/>
      </c>
      <c r="FI137" s="218" t="str">
        <f t="shared" si="1098"/>
        <v/>
      </c>
      <c r="FJ137" s="218" t="str">
        <f t="shared" si="1098"/>
        <v/>
      </c>
      <c r="FK137" s="218" t="str">
        <f t="shared" si="1098"/>
        <v/>
      </c>
      <c r="FL137" s="218" t="str">
        <f t="shared" ref="FL137:HN137" si="1099">IF(SUM(FL295,FL452,FL609,FL766,FL923)=0,"",SUM(FL295,FL452,FL609,FL766,FL923))</f>
        <v/>
      </c>
      <c r="FM137" s="218" t="str">
        <f t="shared" si="1099"/>
        <v/>
      </c>
      <c r="FN137" s="218" t="str">
        <f t="shared" si="1099"/>
        <v/>
      </c>
      <c r="FO137" s="218" t="str">
        <f t="shared" si="1099"/>
        <v/>
      </c>
      <c r="FP137" s="218" t="str">
        <f t="shared" si="1099"/>
        <v/>
      </c>
      <c r="FQ137" s="218" t="str">
        <f t="shared" si="1099"/>
        <v/>
      </c>
      <c r="FR137" s="218" t="str">
        <f t="shared" si="1099"/>
        <v/>
      </c>
      <c r="FS137" s="218" t="str">
        <f t="shared" si="1099"/>
        <v/>
      </c>
      <c r="FT137" s="218" t="str">
        <f t="shared" si="1099"/>
        <v/>
      </c>
      <c r="FU137" s="218" t="str">
        <f t="shared" si="1099"/>
        <v/>
      </c>
      <c r="FV137" s="218" t="str">
        <f t="shared" si="1099"/>
        <v/>
      </c>
      <c r="FW137" s="218" t="str">
        <f t="shared" si="1099"/>
        <v/>
      </c>
      <c r="FX137" s="218" t="str">
        <f t="shared" si="1099"/>
        <v/>
      </c>
      <c r="FY137" s="218" t="str">
        <f t="shared" si="1099"/>
        <v/>
      </c>
      <c r="FZ137" s="218" t="str">
        <f t="shared" si="1099"/>
        <v/>
      </c>
      <c r="GA137" s="218" t="str">
        <f t="shared" si="1099"/>
        <v/>
      </c>
      <c r="GB137" s="218" t="str">
        <f t="shared" si="1099"/>
        <v/>
      </c>
      <c r="GC137" s="218" t="str">
        <f t="shared" si="1099"/>
        <v/>
      </c>
      <c r="GD137" s="218" t="str">
        <f t="shared" si="1099"/>
        <v/>
      </c>
      <c r="GE137" s="218" t="str">
        <f t="shared" si="1099"/>
        <v/>
      </c>
      <c r="GF137" s="218" t="str">
        <f t="shared" si="1099"/>
        <v/>
      </c>
      <c r="GG137" s="218" t="str">
        <f t="shared" si="1099"/>
        <v/>
      </c>
      <c r="GH137" s="218" t="str">
        <f t="shared" si="1099"/>
        <v/>
      </c>
      <c r="GI137" s="218" t="str">
        <f t="shared" si="1099"/>
        <v/>
      </c>
      <c r="GJ137" s="218" t="str">
        <f t="shared" si="1099"/>
        <v/>
      </c>
      <c r="GK137" s="218" t="str">
        <f t="shared" si="1099"/>
        <v/>
      </c>
      <c r="GL137" s="218" t="str">
        <f t="shared" si="1099"/>
        <v/>
      </c>
      <c r="GM137" s="218" t="str">
        <f t="shared" si="1099"/>
        <v/>
      </c>
      <c r="GN137" s="218" t="str">
        <f t="shared" si="1099"/>
        <v/>
      </c>
      <c r="GO137" s="218" t="str">
        <f t="shared" si="1099"/>
        <v/>
      </c>
      <c r="GP137" s="218" t="str">
        <f t="shared" si="1099"/>
        <v/>
      </c>
      <c r="GQ137" s="218" t="str">
        <f t="shared" si="1099"/>
        <v/>
      </c>
      <c r="GR137" s="218" t="str">
        <f t="shared" si="1099"/>
        <v/>
      </c>
      <c r="GS137" s="218" t="str">
        <f t="shared" si="1099"/>
        <v/>
      </c>
      <c r="GT137" s="218" t="str">
        <f t="shared" si="1099"/>
        <v/>
      </c>
      <c r="GU137" s="218" t="str">
        <f t="shared" si="1099"/>
        <v/>
      </c>
      <c r="GV137" s="218" t="str">
        <f t="shared" si="1099"/>
        <v/>
      </c>
      <c r="GW137" s="218" t="str">
        <f t="shared" si="1099"/>
        <v/>
      </c>
      <c r="GX137" s="218" t="str">
        <f t="shared" si="1099"/>
        <v/>
      </c>
      <c r="GY137" s="218" t="str">
        <f t="shared" si="1099"/>
        <v/>
      </c>
      <c r="GZ137" s="218" t="str">
        <f t="shared" si="1099"/>
        <v/>
      </c>
      <c r="HA137" s="218" t="str">
        <f t="shared" si="1099"/>
        <v/>
      </c>
      <c r="HB137" s="218" t="str">
        <f t="shared" si="1099"/>
        <v/>
      </c>
      <c r="HC137" s="218" t="str">
        <f t="shared" si="1099"/>
        <v/>
      </c>
      <c r="HD137" s="218" t="str">
        <f t="shared" si="1099"/>
        <v/>
      </c>
      <c r="HE137" s="218" t="str">
        <f t="shared" si="1099"/>
        <v/>
      </c>
      <c r="HF137" s="218" t="str">
        <f t="shared" si="1099"/>
        <v/>
      </c>
      <c r="HG137" s="218" t="str">
        <f t="shared" si="1099"/>
        <v/>
      </c>
      <c r="HH137" s="218" t="str">
        <f t="shared" si="1099"/>
        <v/>
      </c>
      <c r="HI137" s="218" t="str">
        <f t="shared" si="1099"/>
        <v/>
      </c>
      <c r="HJ137" s="218" t="str">
        <f t="shared" si="1099"/>
        <v/>
      </c>
      <c r="HK137" s="218" t="str">
        <f t="shared" si="1099"/>
        <v/>
      </c>
      <c r="HL137" s="218" t="str">
        <f t="shared" si="1099"/>
        <v/>
      </c>
      <c r="HM137" s="218" t="str">
        <f t="shared" si="1099"/>
        <v/>
      </c>
      <c r="HN137" s="218" t="str">
        <f t="shared" si="1099"/>
        <v/>
      </c>
      <c r="HO137" s="218" t="str">
        <f t="shared" ref="HO137:HQ137" si="1100">IF(SUM(HO295,HO452,HO609,HO766,HO923)=0,"",SUM(HO295,HO452,HO609,HO766,HO923))</f>
        <v/>
      </c>
      <c r="HP137" s="218" t="str">
        <f t="shared" si="1100"/>
        <v/>
      </c>
      <c r="HQ137" s="218" t="str">
        <f t="shared" si="1100"/>
        <v/>
      </c>
    </row>
    <row r="138" spans="1:225" s="73" customFormat="1" ht="18" hidden="1" customHeight="1" x14ac:dyDescent="0.25">
      <c r="A138" s="223" t="str">
        <f t="shared" ref="A138:B138" si="1101">IF(A296="","",A296)</f>
        <v/>
      </c>
      <c r="B138" s="173" t="str">
        <f t="shared" si="1101"/>
        <v/>
      </c>
      <c r="C138" s="218">
        <f t="shared" si="1044"/>
        <v>0</v>
      </c>
      <c r="D138" s="218">
        <f t="shared" si="1077"/>
        <v>0</v>
      </c>
      <c r="E138" s="219">
        <f t="shared" ref="E138:F138" si="1102">IFERROR(AVERAGE(E296,E453,E610,E767,E924),"")</f>
        <v>0</v>
      </c>
      <c r="F138" s="219">
        <f t="shared" si="1102"/>
        <v>0</v>
      </c>
      <c r="G138" s="176" t="str">
        <f t="shared" si="1002"/>
        <v/>
      </c>
      <c r="H138" s="176" t="str">
        <f t="shared" si="1002"/>
        <v/>
      </c>
      <c r="I138" s="226" t="str">
        <f t="shared" si="1002"/>
        <v/>
      </c>
      <c r="J138" s="226" t="str">
        <f t="shared" si="1002"/>
        <v/>
      </c>
      <c r="K138" s="227" t="str">
        <f t="shared" si="1003"/>
        <v/>
      </c>
      <c r="L138" s="227">
        <f t="shared" si="1003"/>
        <v>1</v>
      </c>
      <c r="M138" s="226" t="str">
        <f t="shared" si="1004"/>
        <v/>
      </c>
      <c r="N138" s="226" t="str">
        <f t="shared" si="1004"/>
        <v/>
      </c>
      <c r="O138" s="491"/>
      <c r="P138" s="218" t="str">
        <f t="shared" ref="P138:BI138" si="1103">IF(SUM(P296,P453,P610,P767,P924)=0,"",SUM(P296,P453,P610,P767,P924))</f>
        <v/>
      </c>
      <c r="Q138" s="218" t="str">
        <f t="shared" si="1103"/>
        <v/>
      </c>
      <c r="R138" s="218" t="str">
        <f t="shared" si="1103"/>
        <v/>
      </c>
      <c r="S138" s="218" t="str">
        <f t="shared" si="1103"/>
        <v/>
      </c>
      <c r="T138" s="218" t="str">
        <f t="shared" si="1103"/>
        <v/>
      </c>
      <c r="U138" s="218" t="str">
        <f t="shared" si="1103"/>
        <v/>
      </c>
      <c r="V138" s="218" t="str">
        <f t="shared" si="1103"/>
        <v/>
      </c>
      <c r="W138" s="218" t="str">
        <f t="shared" si="1103"/>
        <v/>
      </c>
      <c r="X138" s="218" t="str">
        <f t="shared" si="1103"/>
        <v/>
      </c>
      <c r="Y138" s="218" t="str">
        <f t="shared" si="1103"/>
        <v/>
      </c>
      <c r="Z138" s="218" t="str">
        <f t="shared" si="1103"/>
        <v/>
      </c>
      <c r="AA138" s="218" t="str">
        <f t="shared" si="1103"/>
        <v/>
      </c>
      <c r="AB138" s="218" t="str">
        <f t="shared" si="1103"/>
        <v/>
      </c>
      <c r="AC138" s="218" t="str">
        <f t="shared" si="1103"/>
        <v/>
      </c>
      <c r="AD138" s="218" t="str">
        <f t="shared" si="1103"/>
        <v/>
      </c>
      <c r="AE138" s="218" t="str">
        <f t="shared" si="1103"/>
        <v/>
      </c>
      <c r="AF138" s="218" t="str">
        <f t="shared" si="1103"/>
        <v/>
      </c>
      <c r="AG138" s="218" t="str">
        <f t="shared" si="1103"/>
        <v/>
      </c>
      <c r="AH138" s="218" t="str">
        <f t="shared" si="1103"/>
        <v/>
      </c>
      <c r="AI138" s="218" t="str">
        <f t="shared" si="1103"/>
        <v/>
      </c>
      <c r="AJ138" s="218" t="str">
        <f t="shared" si="1103"/>
        <v/>
      </c>
      <c r="AK138" s="218" t="str">
        <f t="shared" si="1103"/>
        <v/>
      </c>
      <c r="AL138" s="218" t="str">
        <f t="shared" si="1103"/>
        <v/>
      </c>
      <c r="AM138" s="218" t="str">
        <f t="shared" si="1103"/>
        <v/>
      </c>
      <c r="AN138" s="218" t="str">
        <f t="shared" si="1103"/>
        <v/>
      </c>
      <c r="AO138" s="218" t="str">
        <f t="shared" si="1103"/>
        <v/>
      </c>
      <c r="AP138" s="218" t="str">
        <f t="shared" si="1103"/>
        <v/>
      </c>
      <c r="AQ138" s="218" t="str">
        <f t="shared" si="1103"/>
        <v/>
      </c>
      <c r="AR138" s="218" t="str">
        <f t="shared" si="1103"/>
        <v/>
      </c>
      <c r="AS138" s="218" t="str">
        <f t="shared" si="1103"/>
        <v/>
      </c>
      <c r="AT138" s="218" t="str">
        <f t="shared" si="1103"/>
        <v/>
      </c>
      <c r="AU138" s="218" t="str">
        <f t="shared" si="1103"/>
        <v/>
      </c>
      <c r="AV138" s="218" t="str">
        <f t="shared" si="1103"/>
        <v/>
      </c>
      <c r="AW138" s="218" t="str">
        <f t="shared" si="1103"/>
        <v/>
      </c>
      <c r="AX138" s="218" t="str">
        <f t="shared" si="1103"/>
        <v/>
      </c>
      <c r="AY138" s="218" t="str">
        <f t="shared" si="1103"/>
        <v/>
      </c>
      <c r="AZ138" s="218" t="str">
        <f t="shared" si="1103"/>
        <v/>
      </c>
      <c r="BA138" s="218" t="str">
        <f t="shared" si="1103"/>
        <v/>
      </c>
      <c r="BB138" s="218" t="str">
        <f t="shared" si="1103"/>
        <v/>
      </c>
      <c r="BC138" s="218" t="str">
        <f t="shared" si="1103"/>
        <v/>
      </c>
      <c r="BD138" s="218" t="str">
        <f t="shared" si="1103"/>
        <v/>
      </c>
      <c r="BE138" s="218" t="str">
        <f t="shared" si="1103"/>
        <v/>
      </c>
      <c r="BF138" s="218" t="str">
        <f t="shared" si="1103"/>
        <v/>
      </c>
      <c r="BG138" s="218" t="str">
        <f t="shared" si="1103"/>
        <v/>
      </c>
      <c r="BH138" s="218" t="str">
        <f t="shared" si="1103"/>
        <v/>
      </c>
      <c r="BI138" s="218" t="str">
        <f t="shared" si="1103"/>
        <v/>
      </c>
      <c r="BJ138" s="218" t="str">
        <f t="shared" ref="BJ138:DU138" si="1104">IF(SUM(BJ296,BJ453,BJ610,BJ767,BJ924)=0,"",SUM(BJ296,BJ453,BJ610,BJ767,BJ924))</f>
        <v/>
      </c>
      <c r="BK138" s="218" t="str">
        <f t="shared" si="1104"/>
        <v/>
      </c>
      <c r="BL138" s="218" t="str">
        <f t="shared" si="1104"/>
        <v/>
      </c>
      <c r="BM138" s="218" t="str">
        <f t="shared" si="1104"/>
        <v/>
      </c>
      <c r="BN138" s="218" t="str">
        <f t="shared" si="1104"/>
        <v/>
      </c>
      <c r="BO138" s="218" t="str">
        <f t="shared" si="1104"/>
        <v/>
      </c>
      <c r="BP138" s="218" t="str">
        <f t="shared" si="1104"/>
        <v/>
      </c>
      <c r="BQ138" s="218" t="str">
        <f t="shared" si="1104"/>
        <v/>
      </c>
      <c r="BR138" s="218" t="str">
        <f t="shared" si="1104"/>
        <v/>
      </c>
      <c r="BS138" s="218" t="str">
        <f t="shared" si="1104"/>
        <v/>
      </c>
      <c r="BT138" s="218" t="str">
        <f t="shared" si="1104"/>
        <v/>
      </c>
      <c r="BU138" s="218" t="str">
        <f t="shared" si="1104"/>
        <v/>
      </c>
      <c r="BV138" s="218" t="str">
        <f t="shared" si="1104"/>
        <v/>
      </c>
      <c r="BW138" s="218" t="str">
        <f t="shared" si="1104"/>
        <v/>
      </c>
      <c r="BX138" s="218" t="str">
        <f t="shared" si="1104"/>
        <v/>
      </c>
      <c r="BY138" s="218" t="str">
        <f t="shared" si="1104"/>
        <v/>
      </c>
      <c r="BZ138" s="218" t="str">
        <f t="shared" si="1104"/>
        <v/>
      </c>
      <c r="CA138" s="218" t="str">
        <f t="shared" si="1104"/>
        <v/>
      </c>
      <c r="CB138" s="218" t="str">
        <f t="shared" si="1104"/>
        <v/>
      </c>
      <c r="CC138" s="218" t="str">
        <f t="shared" si="1104"/>
        <v/>
      </c>
      <c r="CD138" s="218" t="str">
        <f t="shared" si="1104"/>
        <v/>
      </c>
      <c r="CE138" s="218" t="str">
        <f t="shared" si="1104"/>
        <v/>
      </c>
      <c r="CF138" s="218" t="str">
        <f t="shared" si="1104"/>
        <v/>
      </c>
      <c r="CG138" s="218" t="str">
        <f t="shared" si="1104"/>
        <v/>
      </c>
      <c r="CH138" s="218" t="str">
        <f t="shared" si="1104"/>
        <v/>
      </c>
      <c r="CI138" s="218" t="str">
        <f t="shared" si="1104"/>
        <v/>
      </c>
      <c r="CJ138" s="218" t="str">
        <f t="shared" si="1104"/>
        <v/>
      </c>
      <c r="CK138" s="218" t="str">
        <f t="shared" si="1104"/>
        <v/>
      </c>
      <c r="CL138" s="218" t="str">
        <f t="shared" si="1104"/>
        <v/>
      </c>
      <c r="CM138" s="218" t="str">
        <f t="shared" si="1104"/>
        <v/>
      </c>
      <c r="CN138" s="218" t="str">
        <f t="shared" si="1104"/>
        <v/>
      </c>
      <c r="CO138" s="218" t="str">
        <f t="shared" si="1104"/>
        <v/>
      </c>
      <c r="CP138" s="218" t="str">
        <f t="shared" si="1104"/>
        <v/>
      </c>
      <c r="CQ138" s="218" t="str">
        <f t="shared" si="1104"/>
        <v/>
      </c>
      <c r="CR138" s="218" t="str">
        <f t="shared" si="1104"/>
        <v/>
      </c>
      <c r="CS138" s="218" t="str">
        <f t="shared" si="1104"/>
        <v/>
      </c>
      <c r="CT138" s="218" t="str">
        <f t="shared" si="1104"/>
        <v/>
      </c>
      <c r="CU138" s="218" t="str">
        <f t="shared" si="1104"/>
        <v/>
      </c>
      <c r="CV138" s="218" t="str">
        <f t="shared" si="1104"/>
        <v/>
      </c>
      <c r="CW138" s="218" t="str">
        <f t="shared" si="1104"/>
        <v/>
      </c>
      <c r="CX138" s="218" t="str">
        <f t="shared" si="1104"/>
        <v/>
      </c>
      <c r="CY138" s="218" t="str">
        <f t="shared" si="1104"/>
        <v/>
      </c>
      <c r="CZ138" s="218" t="str">
        <f t="shared" si="1104"/>
        <v/>
      </c>
      <c r="DA138" s="218" t="str">
        <f t="shared" si="1104"/>
        <v/>
      </c>
      <c r="DB138" s="218" t="str">
        <f t="shared" si="1104"/>
        <v/>
      </c>
      <c r="DC138" s="218" t="str">
        <f t="shared" si="1104"/>
        <v/>
      </c>
      <c r="DD138" s="218" t="str">
        <f t="shared" si="1104"/>
        <v/>
      </c>
      <c r="DE138" s="218" t="str">
        <f t="shared" si="1104"/>
        <v/>
      </c>
      <c r="DF138" s="218" t="str">
        <f t="shared" si="1104"/>
        <v/>
      </c>
      <c r="DG138" s="218" t="str">
        <f t="shared" si="1104"/>
        <v/>
      </c>
      <c r="DH138" s="218" t="str">
        <f t="shared" si="1104"/>
        <v/>
      </c>
      <c r="DI138" s="218" t="str">
        <f t="shared" si="1104"/>
        <v/>
      </c>
      <c r="DJ138" s="218" t="str">
        <f t="shared" si="1104"/>
        <v/>
      </c>
      <c r="DK138" s="218" t="str">
        <f t="shared" si="1104"/>
        <v/>
      </c>
      <c r="DL138" s="218" t="str">
        <f t="shared" si="1104"/>
        <v/>
      </c>
      <c r="DM138" s="218" t="str">
        <f t="shared" si="1104"/>
        <v/>
      </c>
      <c r="DN138" s="218" t="str">
        <f t="shared" si="1104"/>
        <v/>
      </c>
      <c r="DO138" s="218" t="str">
        <f t="shared" si="1104"/>
        <v/>
      </c>
      <c r="DP138" s="218" t="str">
        <f t="shared" si="1104"/>
        <v/>
      </c>
      <c r="DQ138" s="218" t="str">
        <f t="shared" si="1104"/>
        <v/>
      </c>
      <c r="DR138" s="218" t="str">
        <f t="shared" si="1104"/>
        <v/>
      </c>
      <c r="DS138" s="218" t="str">
        <f t="shared" si="1104"/>
        <v/>
      </c>
      <c r="DT138" s="218" t="str">
        <f t="shared" si="1104"/>
        <v/>
      </c>
      <c r="DU138" s="218" t="str">
        <f t="shared" si="1104"/>
        <v/>
      </c>
      <c r="DV138" s="218" t="str">
        <f t="shared" ref="DV138:EK138" si="1105">IF(SUM(DV296,DV453,DV610,DV767,DV924)=0,"",SUM(DV296,DV453,DV610,DV767,DV924))</f>
        <v/>
      </c>
      <c r="DW138" s="218" t="str">
        <f t="shared" si="1105"/>
        <v/>
      </c>
      <c r="DX138" s="218" t="str">
        <f t="shared" si="1105"/>
        <v/>
      </c>
      <c r="DY138" s="218" t="str">
        <f t="shared" si="1105"/>
        <v/>
      </c>
      <c r="DZ138" s="218" t="str">
        <f t="shared" si="1105"/>
        <v/>
      </c>
      <c r="EA138" s="218" t="str">
        <f t="shared" si="1105"/>
        <v/>
      </c>
      <c r="EB138" s="218" t="str">
        <f t="shared" si="1105"/>
        <v/>
      </c>
      <c r="EC138" s="218" t="str">
        <f t="shared" si="1105"/>
        <v/>
      </c>
      <c r="ED138" s="218" t="str">
        <f t="shared" si="1105"/>
        <v/>
      </c>
      <c r="EE138" s="218" t="str">
        <f t="shared" si="1105"/>
        <v/>
      </c>
      <c r="EF138" s="218" t="str">
        <f t="shared" si="1105"/>
        <v/>
      </c>
      <c r="EG138" s="218" t="str">
        <f t="shared" si="1105"/>
        <v/>
      </c>
      <c r="EH138" s="218" t="str">
        <f t="shared" si="1105"/>
        <v/>
      </c>
      <c r="EI138" s="218" t="str">
        <f t="shared" si="1105"/>
        <v/>
      </c>
      <c r="EJ138" s="218" t="str">
        <f t="shared" si="1105"/>
        <v/>
      </c>
      <c r="EK138" s="218" t="str">
        <f t="shared" si="1105"/>
        <v/>
      </c>
      <c r="EL138" s="218" t="str">
        <f t="shared" ref="EL138:FK138" si="1106">IF(SUM(EL296,EL453,EL610,EL767,EL924)=0,"",SUM(EL296,EL453,EL610,EL767,EL924))</f>
        <v/>
      </c>
      <c r="EM138" s="218" t="str">
        <f t="shared" si="1106"/>
        <v/>
      </c>
      <c r="EN138" s="218" t="str">
        <f t="shared" si="1106"/>
        <v/>
      </c>
      <c r="EO138" s="218" t="str">
        <f t="shared" si="1106"/>
        <v/>
      </c>
      <c r="EP138" s="218" t="str">
        <f t="shared" si="1106"/>
        <v/>
      </c>
      <c r="EQ138" s="218" t="str">
        <f t="shared" si="1106"/>
        <v/>
      </c>
      <c r="ER138" s="218" t="str">
        <f t="shared" si="1106"/>
        <v/>
      </c>
      <c r="ES138" s="218" t="str">
        <f t="shared" si="1106"/>
        <v/>
      </c>
      <c r="ET138" s="218" t="str">
        <f t="shared" si="1106"/>
        <v/>
      </c>
      <c r="EU138" s="218" t="str">
        <f t="shared" si="1106"/>
        <v/>
      </c>
      <c r="EV138" s="218" t="str">
        <f t="shared" si="1106"/>
        <v/>
      </c>
      <c r="EW138" s="218" t="str">
        <f t="shared" si="1106"/>
        <v/>
      </c>
      <c r="EX138" s="218" t="str">
        <f t="shared" si="1106"/>
        <v/>
      </c>
      <c r="EY138" s="218" t="str">
        <f t="shared" si="1106"/>
        <v/>
      </c>
      <c r="EZ138" s="218" t="str">
        <f t="shared" si="1106"/>
        <v/>
      </c>
      <c r="FA138" s="218" t="str">
        <f t="shared" si="1106"/>
        <v/>
      </c>
      <c r="FB138" s="218" t="str">
        <f t="shared" si="1106"/>
        <v/>
      </c>
      <c r="FC138" s="218" t="str">
        <f t="shared" si="1106"/>
        <v/>
      </c>
      <c r="FD138" s="218" t="str">
        <f t="shared" si="1106"/>
        <v/>
      </c>
      <c r="FE138" s="218" t="str">
        <f t="shared" si="1106"/>
        <v/>
      </c>
      <c r="FF138" s="218" t="str">
        <f t="shared" si="1106"/>
        <v/>
      </c>
      <c r="FG138" s="218" t="str">
        <f t="shared" si="1106"/>
        <v/>
      </c>
      <c r="FH138" s="218" t="str">
        <f t="shared" si="1106"/>
        <v/>
      </c>
      <c r="FI138" s="218" t="str">
        <f t="shared" si="1106"/>
        <v/>
      </c>
      <c r="FJ138" s="218" t="str">
        <f t="shared" si="1106"/>
        <v/>
      </c>
      <c r="FK138" s="218" t="str">
        <f t="shared" si="1106"/>
        <v/>
      </c>
      <c r="FL138" s="218" t="str">
        <f t="shared" ref="FL138:HN138" si="1107">IF(SUM(FL296,FL453,FL610,FL767,FL924)=0,"",SUM(FL296,FL453,FL610,FL767,FL924))</f>
        <v/>
      </c>
      <c r="FM138" s="218" t="str">
        <f t="shared" si="1107"/>
        <v/>
      </c>
      <c r="FN138" s="218" t="str">
        <f t="shared" si="1107"/>
        <v/>
      </c>
      <c r="FO138" s="218" t="str">
        <f t="shared" si="1107"/>
        <v/>
      </c>
      <c r="FP138" s="218" t="str">
        <f t="shared" si="1107"/>
        <v/>
      </c>
      <c r="FQ138" s="218" t="str">
        <f t="shared" si="1107"/>
        <v/>
      </c>
      <c r="FR138" s="218" t="str">
        <f t="shared" si="1107"/>
        <v/>
      </c>
      <c r="FS138" s="218" t="str">
        <f t="shared" si="1107"/>
        <v/>
      </c>
      <c r="FT138" s="218" t="str">
        <f t="shared" si="1107"/>
        <v/>
      </c>
      <c r="FU138" s="218" t="str">
        <f t="shared" si="1107"/>
        <v/>
      </c>
      <c r="FV138" s="218" t="str">
        <f t="shared" si="1107"/>
        <v/>
      </c>
      <c r="FW138" s="218" t="str">
        <f t="shared" si="1107"/>
        <v/>
      </c>
      <c r="FX138" s="218" t="str">
        <f t="shared" si="1107"/>
        <v/>
      </c>
      <c r="FY138" s="218" t="str">
        <f t="shared" si="1107"/>
        <v/>
      </c>
      <c r="FZ138" s="218" t="str">
        <f t="shared" si="1107"/>
        <v/>
      </c>
      <c r="GA138" s="218" t="str">
        <f t="shared" si="1107"/>
        <v/>
      </c>
      <c r="GB138" s="218" t="str">
        <f t="shared" si="1107"/>
        <v/>
      </c>
      <c r="GC138" s="218" t="str">
        <f t="shared" si="1107"/>
        <v/>
      </c>
      <c r="GD138" s="218" t="str">
        <f t="shared" si="1107"/>
        <v/>
      </c>
      <c r="GE138" s="218" t="str">
        <f t="shared" si="1107"/>
        <v/>
      </c>
      <c r="GF138" s="218" t="str">
        <f t="shared" si="1107"/>
        <v/>
      </c>
      <c r="GG138" s="218" t="str">
        <f t="shared" si="1107"/>
        <v/>
      </c>
      <c r="GH138" s="218" t="str">
        <f t="shared" si="1107"/>
        <v/>
      </c>
      <c r="GI138" s="218" t="str">
        <f t="shared" si="1107"/>
        <v/>
      </c>
      <c r="GJ138" s="218" t="str">
        <f t="shared" si="1107"/>
        <v/>
      </c>
      <c r="GK138" s="218" t="str">
        <f t="shared" si="1107"/>
        <v/>
      </c>
      <c r="GL138" s="218" t="str">
        <f t="shared" si="1107"/>
        <v/>
      </c>
      <c r="GM138" s="218" t="str">
        <f t="shared" si="1107"/>
        <v/>
      </c>
      <c r="GN138" s="218" t="str">
        <f t="shared" si="1107"/>
        <v/>
      </c>
      <c r="GO138" s="218" t="str">
        <f t="shared" si="1107"/>
        <v/>
      </c>
      <c r="GP138" s="218" t="str">
        <f t="shared" si="1107"/>
        <v/>
      </c>
      <c r="GQ138" s="218" t="str">
        <f t="shared" si="1107"/>
        <v/>
      </c>
      <c r="GR138" s="218" t="str">
        <f t="shared" si="1107"/>
        <v/>
      </c>
      <c r="GS138" s="218" t="str">
        <f t="shared" si="1107"/>
        <v/>
      </c>
      <c r="GT138" s="218" t="str">
        <f t="shared" si="1107"/>
        <v/>
      </c>
      <c r="GU138" s="218" t="str">
        <f t="shared" si="1107"/>
        <v/>
      </c>
      <c r="GV138" s="218" t="str">
        <f t="shared" si="1107"/>
        <v/>
      </c>
      <c r="GW138" s="218" t="str">
        <f t="shared" si="1107"/>
        <v/>
      </c>
      <c r="GX138" s="218" t="str">
        <f t="shared" si="1107"/>
        <v/>
      </c>
      <c r="GY138" s="218" t="str">
        <f t="shared" si="1107"/>
        <v/>
      </c>
      <c r="GZ138" s="218" t="str">
        <f t="shared" si="1107"/>
        <v/>
      </c>
      <c r="HA138" s="218" t="str">
        <f t="shared" si="1107"/>
        <v/>
      </c>
      <c r="HB138" s="218" t="str">
        <f t="shared" si="1107"/>
        <v/>
      </c>
      <c r="HC138" s="218" t="str">
        <f t="shared" si="1107"/>
        <v/>
      </c>
      <c r="HD138" s="218" t="str">
        <f t="shared" si="1107"/>
        <v/>
      </c>
      <c r="HE138" s="218" t="str">
        <f t="shared" si="1107"/>
        <v/>
      </c>
      <c r="HF138" s="218" t="str">
        <f t="shared" si="1107"/>
        <v/>
      </c>
      <c r="HG138" s="218" t="str">
        <f t="shared" si="1107"/>
        <v/>
      </c>
      <c r="HH138" s="218" t="str">
        <f t="shared" si="1107"/>
        <v/>
      </c>
      <c r="HI138" s="218" t="str">
        <f t="shared" si="1107"/>
        <v/>
      </c>
      <c r="HJ138" s="218" t="str">
        <f t="shared" si="1107"/>
        <v/>
      </c>
      <c r="HK138" s="218" t="str">
        <f t="shared" si="1107"/>
        <v/>
      </c>
      <c r="HL138" s="218" t="str">
        <f t="shared" si="1107"/>
        <v/>
      </c>
      <c r="HM138" s="218" t="str">
        <f t="shared" si="1107"/>
        <v/>
      </c>
      <c r="HN138" s="218" t="str">
        <f t="shared" si="1107"/>
        <v/>
      </c>
      <c r="HO138" s="218" t="str">
        <f t="shared" ref="HO138:HQ138" si="1108">IF(SUM(HO296,HO453,HO610,HO767,HO924)=0,"",SUM(HO296,HO453,HO610,HO767,HO924))</f>
        <v/>
      </c>
      <c r="HP138" s="218" t="str">
        <f t="shared" si="1108"/>
        <v/>
      </c>
      <c r="HQ138" s="218" t="str">
        <f t="shared" si="1108"/>
        <v/>
      </c>
    </row>
    <row r="139" spans="1:225" s="73" customFormat="1" ht="18" hidden="1" customHeight="1" x14ac:dyDescent="0.25">
      <c r="A139" s="223" t="str">
        <f t="shared" ref="A139:B139" si="1109">IF(A297="","",A297)</f>
        <v/>
      </c>
      <c r="B139" s="173" t="str">
        <f t="shared" si="1109"/>
        <v/>
      </c>
      <c r="C139" s="218">
        <f t="shared" si="1044"/>
        <v>0</v>
      </c>
      <c r="D139" s="218">
        <f t="shared" si="1077"/>
        <v>0</v>
      </c>
      <c r="E139" s="219">
        <f t="shared" ref="E139:F139" si="1110">IFERROR(AVERAGE(E297,E454,E611,E768,E925),"")</f>
        <v>0</v>
      </c>
      <c r="F139" s="219">
        <f t="shared" si="1110"/>
        <v>0</v>
      </c>
      <c r="G139" s="176" t="str">
        <f t="shared" si="1002"/>
        <v/>
      </c>
      <c r="H139" s="176" t="str">
        <f t="shared" si="1002"/>
        <v/>
      </c>
      <c r="I139" s="226" t="str">
        <f t="shared" si="1002"/>
        <v/>
      </c>
      <c r="J139" s="226" t="str">
        <f t="shared" si="1002"/>
        <v/>
      </c>
      <c r="K139" s="227" t="str">
        <f t="shared" si="1003"/>
        <v/>
      </c>
      <c r="L139" s="227">
        <f t="shared" si="1003"/>
        <v>1</v>
      </c>
      <c r="M139" s="226" t="str">
        <f t="shared" si="1004"/>
        <v/>
      </c>
      <c r="N139" s="226" t="str">
        <f t="shared" si="1004"/>
        <v/>
      </c>
      <c r="O139" s="491"/>
      <c r="P139" s="218" t="str">
        <f t="shared" ref="P139:BI139" si="1111">IF(SUM(P297,P454,P611,P768,P925)=0,"",SUM(P297,P454,P611,P768,P925))</f>
        <v/>
      </c>
      <c r="Q139" s="218" t="str">
        <f t="shared" si="1111"/>
        <v/>
      </c>
      <c r="R139" s="218" t="str">
        <f t="shared" si="1111"/>
        <v/>
      </c>
      <c r="S139" s="218" t="str">
        <f t="shared" si="1111"/>
        <v/>
      </c>
      <c r="T139" s="218" t="str">
        <f t="shared" si="1111"/>
        <v/>
      </c>
      <c r="U139" s="218" t="str">
        <f t="shared" si="1111"/>
        <v/>
      </c>
      <c r="V139" s="218" t="str">
        <f t="shared" si="1111"/>
        <v/>
      </c>
      <c r="W139" s="218" t="str">
        <f t="shared" si="1111"/>
        <v/>
      </c>
      <c r="X139" s="218" t="str">
        <f t="shared" si="1111"/>
        <v/>
      </c>
      <c r="Y139" s="218" t="str">
        <f t="shared" si="1111"/>
        <v/>
      </c>
      <c r="Z139" s="218" t="str">
        <f t="shared" si="1111"/>
        <v/>
      </c>
      <c r="AA139" s="218" t="str">
        <f t="shared" si="1111"/>
        <v/>
      </c>
      <c r="AB139" s="218" t="str">
        <f t="shared" si="1111"/>
        <v/>
      </c>
      <c r="AC139" s="218" t="str">
        <f t="shared" si="1111"/>
        <v/>
      </c>
      <c r="AD139" s="218" t="str">
        <f t="shared" si="1111"/>
        <v/>
      </c>
      <c r="AE139" s="218" t="str">
        <f t="shared" si="1111"/>
        <v/>
      </c>
      <c r="AF139" s="218" t="str">
        <f t="shared" si="1111"/>
        <v/>
      </c>
      <c r="AG139" s="218" t="str">
        <f t="shared" si="1111"/>
        <v/>
      </c>
      <c r="AH139" s="218" t="str">
        <f t="shared" si="1111"/>
        <v/>
      </c>
      <c r="AI139" s="218" t="str">
        <f t="shared" si="1111"/>
        <v/>
      </c>
      <c r="AJ139" s="218" t="str">
        <f t="shared" si="1111"/>
        <v/>
      </c>
      <c r="AK139" s="218" t="str">
        <f t="shared" si="1111"/>
        <v/>
      </c>
      <c r="AL139" s="218" t="str">
        <f t="shared" si="1111"/>
        <v/>
      </c>
      <c r="AM139" s="218" t="str">
        <f t="shared" si="1111"/>
        <v/>
      </c>
      <c r="AN139" s="218" t="str">
        <f t="shared" si="1111"/>
        <v/>
      </c>
      <c r="AO139" s="218" t="str">
        <f t="shared" si="1111"/>
        <v/>
      </c>
      <c r="AP139" s="218" t="str">
        <f t="shared" si="1111"/>
        <v/>
      </c>
      <c r="AQ139" s="218" t="str">
        <f t="shared" si="1111"/>
        <v/>
      </c>
      <c r="AR139" s="218" t="str">
        <f t="shared" si="1111"/>
        <v/>
      </c>
      <c r="AS139" s="218" t="str">
        <f t="shared" si="1111"/>
        <v/>
      </c>
      <c r="AT139" s="218" t="str">
        <f t="shared" si="1111"/>
        <v/>
      </c>
      <c r="AU139" s="218" t="str">
        <f t="shared" si="1111"/>
        <v/>
      </c>
      <c r="AV139" s="218" t="str">
        <f t="shared" si="1111"/>
        <v/>
      </c>
      <c r="AW139" s="218" t="str">
        <f t="shared" si="1111"/>
        <v/>
      </c>
      <c r="AX139" s="218" t="str">
        <f t="shared" si="1111"/>
        <v/>
      </c>
      <c r="AY139" s="218" t="str">
        <f t="shared" si="1111"/>
        <v/>
      </c>
      <c r="AZ139" s="218" t="str">
        <f t="shared" si="1111"/>
        <v/>
      </c>
      <c r="BA139" s="218" t="str">
        <f t="shared" si="1111"/>
        <v/>
      </c>
      <c r="BB139" s="218" t="str">
        <f t="shared" si="1111"/>
        <v/>
      </c>
      <c r="BC139" s="218" t="str">
        <f t="shared" si="1111"/>
        <v/>
      </c>
      <c r="BD139" s="218" t="str">
        <f t="shared" si="1111"/>
        <v/>
      </c>
      <c r="BE139" s="218" t="str">
        <f t="shared" si="1111"/>
        <v/>
      </c>
      <c r="BF139" s="218" t="str">
        <f t="shared" si="1111"/>
        <v/>
      </c>
      <c r="BG139" s="218" t="str">
        <f t="shared" si="1111"/>
        <v/>
      </c>
      <c r="BH139" s="218" t="str">
        <f t="shared" si="1111"/>
        <v/>
      </c>
      <c r="BI139" s="218" t="str">
        <f t="shared" si="1111"/>
        <v/>
      </c>
      <c r="BJ139" s="218" t="str">
        <f t="shared" ref="BJ139:DU139" si="1112">IF(SUM(BJ297,BJ454,BJ611,BJ768,BJ925)=0,"",SUM(BJ297,BJ454,BJ611,BJ768,BJ925))</f>
        <v/>
      </c>
      <c r="BK139" s="218" t="str">
        <f t="shared" si="1112"/>
        <v/>
      </c>
      <c r="BL139" s="218" t="str">
        <f t="shared" si="1112"/>
        <v/>
      </c>
      <c r="BM139" s="218" t="str">
        <f t="shared" si="1112"/>
        <v/>
      </c>
      <c r="BN139" s="218" t="str">
        <f t="shared" si="1112"/>
        <v/>
      </c>
      <c r="BO139" s="218" t="str">
        <f t="shared" si="1112"/>
        <v/>
      </c>
      <c r="BP139" s="218" t="str">
        <f t="shared" si="1112"/>
        <v/>
      </c>
      <c r="BQ139" s="218" t="str">
        <f t="shared" si="1112"/>
        <v/>
      </c>
      <c r="BR139" s="218" t="str">
        <f t="shared" si="1112"/>
        <v/>
      </c>
      <c r="BS139" s="218" t="str">
        <f t="shared" si="1112"/>
        <v/>
      </c>
      <c r="BT139" s="218" t="str">
        <f t="shared" si="1112"/>
        <v/>
      </c>
      <c r="BU139" s="218" t="str">
        <f t="shared" si="1112"/>
        <v/>
      </c>
      <c r="BV139" s="218" t="str">
        <f t="shared" si="1112"/>
        <v/>
      </c>
      <c r="BW139" s="218" t="str">
        <f t="shared" si="1112"/>
        <v/>
      </c>
      <c r="BX139" s="218" t="str">
        <f t="shared" si="1112"/>
        <v/>
      </c>
      <c r="BY139" s="218" t="str">
        <f t="shared" si="1112"/>
        <v/>
      </c>
      <c r="BZ139" s="218" t="str">
        <f t="shared" si="1112"/>
        <v/>
      </c>
      <c r="CA139" s="218" t="str">
        <f t="shared" si="1112"/>
        <v/>
      </c>
      <c r="CB139" s="218" t="str">
        <f t="shared" si="1112"/>
        <v/>
      </c>
      <c r="CC139" s="218" t="str">
        <f t="shared" si="1112"/>
        <v/>
      </c>
      <c r="CD139" s="218" t="str">
        <f t="shared" si="1112"/>
        <v/>
      </c>
      <c r="CE139" s="218" t="str">
        <f t="shared" si="1112"/>
        <v/>
      </c>
      <c r="CF139" s="218" t="str">
        <f t="shared" si="1112"/>
        <v/>
      </c>
      <c r="CG139" s="218" t="str">
        <f t="shared" si="1112"/>
        <v/>
      </c>
      <c r="CH139" s="218" t="str">
        <f t="shared" si="1112"/>
        <v/>
      </c>
      <c r="CI139" s="218" t="str">
        <f t="shared" si="1112"/>
        <v/>
      </c>
      <c r="CJ139" s="218" t="str">
        <f t="shared" si="1112"/>
        <v/>
      </c>
      <c r="CK139" s="218" t="str">
        <f t="shared" si="1112"/>
        <v/>
      </c>
      <c r="CL139" s="218" t="str">
        <f t="shared" si="1112"/>
        <v/>
      </c>
      <c r="CM139" s="218" t="str">
        <f t="shared" si="1112"/>
        <v/>
      </c>
      <c r="CN139" s="218" t="str">
        <f t="shared" si="1112"/>
        <v/>
      </c>
      <c r="CO139" s="218" t="str">
        <f t="shared" si="1112"/>
        <v/>
      </c>
      <c r="CP139" s="218" t="str">
        <f t="shared" si="1112"/>
        <v/>
      </c>
      <c r="CQ139" s="218" t="str">
        <f t="shared" si="1112"/>
        <v/>
      </c>
      <c r="CR139" s="218" t="str">
        <f t="shared" si="1112"/>
        <v/>
      </c>
      <c r="CS139" s="218" t="str">
        <f t="shared" si="1112"/>
        <v/>
      </c>
      <c r="CT139" s="218" t="str">
        <f t="shared" si="1112"/>
        <v/>
      </c>
      <c r="CU139" s="218" t="str">
        <f t="shared" si="1112"/>
        <v/>
      </c>
      <c r="CV139" s="218" t="str">
        <f t="shared" si="1112"/>
        <v/>
      </c>
      <c r="CW139" s="218" t="str">
        <f t="shared" si="1112"/>
        <v/>
      </c>
      <c r="CX139" s="218" t="str">
        <f t="shared" si="1112"/>
        <v/>
      </c>
      <c r="CY139" s="218" t="str">
        <f t="shared" si="1112"/>
        <v/>
      </c>
      <c r="CZ139" s="218" t="str">
        <f t="shared" si="1112"/>
        <v/>
      </c>
      <c r="DA139" s="218" t="str">
        <f t="shared" si="1112"/>
        <v/>
      </c>
      <c r="DB139" s="218" t="str">
        <f t="shared" si="1112"/>
        <v/>
      </c>
      <c r="DC139" s="218" t="str">
        <f t="shared" si="1112"/>
        <v/>
      </c>
      <c r="DD139" s="218" t="str">
        <f t="shared" si="1112"/>
        <v/>
      </c>
      <c r="DE139" s="218" t="str">
        <f t="shared" si="1112"/>
        <v/>
      </c>
      <c r="DF139" s="218" t="str">
        <f t="shared" si="1112"/>
        <v/>
      </c>
      <c r="DG139" s="218" t="str">
        <f t="shared" si="1112"/>
        <v/>
      </c>
      <c r="DH139" s="218" t="str">
        <f t="shared" si="1112"/>
        <v/>
      </c>
      <c r="DI139" s="218" t="str">
        <f t="shared" si="1112"/>
        <v/>
      </c>
      <c r="DJ139" s="218" t="str">
        <f t="shared" si="1112"/>
        <v/>
      </c>
      <c r="DK139" s="218" t="str">
        <f t="shared" si="1112"/>
        <v/>
      </c>
      <c r="DL139" s="218" t="str">
        <f t="shared" si="1112"/>
        <v/>
      </c>
      <c r="DM139" s="218" t="str">
        <f t="shared" si="1112"/>
        <v/>
      </c>
      <c r="DN139" s="218" t="str">
        <f t="shared" si="1112"/>
        <v/>
      </c>
      <c r="DO139" s="218" t="str">
        <f t="shared" si="1112"/>
        <v/>
      </c>
      <c r="DP139" s="218" t="str">
        <f t="shared" si="1112"/>
        <v/>
      </c>
      <c r="DQ139" s="218" t="str">
        <f t="shared" si="1112"/>
        <v/>
      </c>
      <c r="DR139" s="218" t="str">
        <f t="shared" si="1112"/>
        <v/>
      </c>
      <c r="DS139" s="218" t="str">
        <f t="shared" si="1112"/>
        <v/>
      </c>
      <c r="DT139" s="218" t="str">
        <f t="shared" si="1112"/>
        <v/>
      </c>
      <c r="DU139" s="218" t="str">
        <f t="shared" si="1112"/>
        <v/>
      </c>
      <c r="DV139" s="218" t="str">
        <f t="shared" ref="DV139:EK139" si="1113">IF(SUM(DV297,DV454,DV611,DV768,DV925)=0,"",SUM(DV297,DV454,DV611,DV768,DV925))</f>
        <v/>
      </c>
      <c r="DW139" s="218" t="str">
        <f t="shared" si="1113"/>
        <v/>
      </c>
      <c r="DX139" s="218" t="str">
        <f t="shared" si="1113"/>
        <v/>
      </c>
      <c r="DY139" s="218" t="str">
        <f t="shared" si="1113"/>
        <v/>
      </c>
      <c r="DZ139" s="218" t="str">
        <f t="shared" si="1113"/>
        <v/>
      </c>
      <c r="EA139" s="218" t="str">
        <f t="shared" si="1113"/>
        <v/>
      </c>
      <c r="EB139" s="218" t="str">
        <f t="shared" si="1113"/>
        <v/>
      </c>
      <c r="EC139" s="218" t="str">
        <f t="shared" si="1113"/>
        <v/>
      </c>
      <c r="ED139" s="218" t="str">
        <f t="shared" si="1113"/>
        <v/>
      </c>
      <c r="EE139" s="218" t="str">
        <f t="shared" si="1113"/>
        <v/>
      </c>
      <c r="EF139" s="218" t="str">
        <f t="shared" si="1113"/>
        <v/>
      </c>
      <c r="EG139" s="218" t="str">
        <f t="shared" si="1113"/>
        <v/>
      </c>
      <c r="EH139" s="218" t="str">
        <f t="shared" si="1113"/>
        <v/>
      </c>
      <c r="EI139" s="218" t="str">
        <f t="shared" si="1113"/>
        <v/>
      </c>
      <c r="EJ139" s="218" t="str">
        <f t="shared" si="1113"/>
        <v/>
      </c>
      <c r="EK139" s="218" t="str">
        <f t="shared" si="1113"/>
        <v/>
      </c>
      <c r="EL139" s="218" t="str">
        <f t="shared" ref="EL139:FK139" si="1114">IF(SUM(EL297,EL454,EL611,EL768,EL925)=0,"",SUM(EL297,EL454,EL611,EL768,EL925))</f>
        <v/>
      </c>
      <c r="EM139" s="218" t="str">
        <f t="shared" si="1114"/>
        <v/>
      </c>
      <c r="EN139" s="218" t="str">
        <f t="shared" si="1114"/>
        <v/>
      </c>
      <c r="EO139" s="218" t="str">
        <f t="shared" si="1114"/>
        <v/>
      </c>
      <c r="EP139" s="218" t="str">
        <f t="shared" si="1114"/>
        <v/>
      </c>
      <c r="EQ139" s="218" t="str">
        <f t="shared" si="1114"/>
        <v/>
      </c>
      <c r="ER139" s="218" t="str">
        <f t="shared" si="1114"/>
        <v/>
      </c>
      <c r="ES139" s="218" t="str">
        <f t="shared" si="1114"/>
        <v/>
      </c>
      <c r="ET139" s="218" t="str">
        <f t="shared" si="1114"/>
        <v/>
      </c>
      <c r="EU139" s="218" t="str">
        <f t="shared" si="1114"/>
        <v/>
      </c>
      <c r="EV139" s="218" t="str">
        <f t="shared" si="1114"/>
        <v/>
      </c>
      <c r="EW139" s="218" t="str">
        <f t="shared" si="1114"/>
        <v/>
      </c>
      <c r="EX139" s="218" t="str">
        <f t="shared" si="1114"/>
        <v/>
      </c>
      <c r="EY139" s="218" t="str">
        <f t="shared" si="1114"/>
        <v/>
      </c>
      <c r="EZ139" s="218" t="str">
        <f t="shared" si="1114"/>
        <v/>
      </c>
      <c r="FA139" s="218" t="str">
        <f t="shared" si="1114"/>
        <v/>
      </c>
      <c r="FB139" s="218" t="str">
        <f t="shared" si="1114"/>
        <v/>
      </c>
      <c r="FC139" s="218" t="str">
        <f t="shared" si="1114"/>
        <v/>
      </c>
      <c r="FD139" s="218" t="str">
        <f t="shared" si="1114"/>
        <v/>
      </c>
      <c r="FE139" s="218" t="str">
        <f t="shared" si="1114"/>
        <v/>
      </c>
      <c r="FF139" s="218" t="str">
        <f t="shared" si="1114"/>
        <v/>
      </c>
      <c r="FG139" s="218" t="str">
        <f t="shared" si="1114"/>
        <v/>
      </c>
      <c r="FH139" s="218" t="str">
        <f t="shared" si="1114"/>
        <v/>
      </c>
      <c r="FI139" s="218" t="str">
        <f t="shared" si="1114"/>
        <v/>
      </c>
      <c r="FJ139" s="218" t="str">
        <f t="shared" si="1114"/>
        <v/>
      </c>
      <c r="FK139" s="218" t="str">
        <f t="shared" si="1114"/>
        <v/>
      </c>
      <c r="FL139" s="218" t="str">
        <f t="shared" ref="FL139:HN139" si="1115">IF(SUM(FL297,FL454,FL611,FL768,FL925)=0,"",SUM(FL297,FL454,FL611,FL768,FL925))</f>
        <v/>
      </c>
      <c r="FM139" s="218" t="str">
        <f t="shared" si="1115"/>
        <v/>
      </c>
      <c r="FN139" s="218" t="str">
        <f t="shared" si="1115"/>
        <v/>
      </c>
      <c r="FO139" s="218" t="str">
        <f t="shared" si="1115"/>
        <v/>
      </c>
      <c r="FP139" s="218" t="str">
        <f t="shared" si="1115"/>
        <v/>
      </c>
      <c r="FQ139" s="218" t="str">
        <f t="shared" si="1115"/>
        <v/>
      </c>
      <c r="FR139" s="218" t="str">
        <f t="shared" si="1115"/>
        <v/>
      </c>
      <c r="FS139" s="218" t="str">
        <f t="shared" si="1115"/>
        <v/>
      </c>
      <c r="FT139" s="218" t="str">
        <f t="shared" si="1115"/>
        <v/>
      </c>
      <c r="FU139" s="218" t="str">
        <f t="shared" si="1115"/>
        <v/>
      </c>
      <c r="FV139" s="218" t="str">
        <f t="shared" si="1115"/>
        <v/>
      </c>
      <c r="FW139" s="218" t="str">
        <f t="shared" si="1115"/>
        <v/>
      </c>
      <c r="FX139" s="218" t="str">
        <f t="shared" si="1115"/>
        <v/>
      </c>
      <c r="FY139" s="218" t="str">
        <f t="shared" si="1115"/>
        <v/>
      </c>
      <c r="FZ139" s="218" t="str">
        <f t="shared" si="1115"/>
        <v/>
      </c>
      <c r="GA139" s="218" t="str">
        <f t="shared" si="1115"/>
        <v/>
      </c>
      <c r="GB139" s="218" t="str">
        <f t="shared" si="1115"/>
        <v/>
      </c>
      <c r="GC139" s="218" t="str">
        <f t="shared" si="1115"/>
        <v/>
      </c>
      <c r="GD139" s="218" t="str">
        <f t="shared" si="1115"/>
        <v/>
      </c>
      <c r="GE139" s="218" t="str">
        <f t="shared" si="1115"/>
        <v/>
      </c>
      <c r="GF139" s="218" t="str">
        <f t="shared" si="1115"/>
        <v/>
      </c>
      <c r="GG139" s="218" t="str">
        <f t="shared" si="1115"/>
        <v/>
      </c>
      <c r="GH139" s="218" t="str">
        <f t="shared" si="1115"/>
        <v/>
      </c>
      <c r="GI139" s="218" t="str">
        <f t="shared" si="1115"/>
        <v/>
      </c>
      <c r="GJ139" s="218" t="str">
        <f t="shared" si="1115"/>
        <v/>
      </c>
      <c r="GK139" s="218" t="str">
        <f t="shared" si="1115"/>
        <v/>
      </c>
      <c r="GL139" s="218" t="str">
        <f t="shared" si="1115"/>
        <v/>
      </c>
      <c r="GM139" s="218" t="str">
        <f t="shared" si="1115"/>
        <v/>
      </c>
      <c r="GN139" s="218" t="str">
        <f t="shared" si="1115"/>
        <v/>
      </c>
      <c r="GO139" s="218" t="str">
        <f t="shared" si="1115"/>
        <v/>
      </c>
      <c r="GP139" s="218" t="str">
        <f t="shared" si="1115"/>
        <v/>
      </c>
      <c r="GQ139" s="218" t="str">
        <f t="shared" si="1115"/>
        <v/>
      </c>
      <c r="GR139" s="218" t="str">
        <f t="shared" si="1115"/>
        <v/>
      </c>
      <c r="GS139" s="218" t="str">
        <f t="shared" si="1115"/>
        <v/>
      </c>
      <c r="GT139" s="218" t="str">
        <f t="shared" si="1115"/>
        <v/>
      </c>
      <c r="GU139" s="218" t="str">
        <f t="shared" si="1115"/>
        <v/>
      </c>
      <c r="GV139" s="218" t="str">
        <f t="shared" si="1115"/>
        <v/>
      </c>
      <c r="GW139" s="218" t="str">
        <f t="shared" si="1115"/>
        <v/>
      </c>
      <c r="GX139" s="218" t="str">
        <f t="shared" si="1115"/>
        <v/>
      </c>
      <c r="GY139" s="218" t="str">
        <f t="shared" si="1115"/>
        <v/>
      </c>
      <c r="GZ139" s="218" t="str">
        <f t="shared" si="1115"/>
        <v/>
      </c>
      <c r="HA139" s="218" t="str">
        <f t="shared" si="1115"/>
        <v/>
      </c>
      <c r="HB139" s="218" t="str">
        <f t="shared" si="1115"/>
        <v/>
      </c>
      <c r="HC139" s="218" t="str">
        <f t="shared" si="1115"/>
        <v/>
      </c>
      <c r="HD139" s="218" t="str">
        <f t="shared" si="1115"/>
        <v/>
      </c>
      <c r="HE139" s="218" t="str">
        <f t="shared" si="1115"/>
        <v/>
      </c>
      <c r="HF139" s="218" t="str">
        <f t="shared" si="1115"/>
        <v/>
      </c>
      <c r="HG139" s="218" t="str">
        <f t="shared" si="1115"/>
        <v/>
      </c>
      <c r="HH139" s="218" t="str">
        <f t="shared" si="1115"/>
        <v/>
      </c>
      <c r="HI139" s="218" t="str">
        <f t="shared" si="1115"/>
        <v/>
      </c>
      <c r="HJ139" s="218" t="str">
        <f t="shared" si="1115"/>
        <v/>
      </c>
      <c r="HK139" s="218" t="str">
        <f t="shared" si="1115"/>
        <v/>
      </c>
      <c r="HL139" s="218" t="str">
        <f t="shared" si="1115"/>
        <v/>
      </c>
      <c r="HM139" s="218" t="str">
        <f t="shared" si="1115"/>
        <v/>
      </c>
      <c r="HN139" s="218" t="str">
        <f t="shared" si="1115"/>
        <v/>
      </c>
      <c r="HO139" s="218" t="str">
        <f t="shared" ref="HO139:HQ139" si="1116">IF(SUM(HO297,HO454,HO611,HO768,HO925)=0,"",SUM(HO297,HO454,HO611,HO768,HO925))</f>
        <v/>
      </c>
      <c r="HP139" s="218" t="str">
        <f t="shared" si="1116"/>
        <v/>
      </c>
      <c r="HQ139" s="218" t="str">
        <f t="shared" si="1116"/>
        <v/>
      </c>
    </row>
    <row r="140" spans="1:225" s="73" customFormat="1" ht="18" hidden="1" customHeight="1" x14ac:dyDescent="0.25">
      <c r="A140" s="223" t="str">
        <f t="shared" ref="A140:B140" si="1117">IF(A298="","",A298)</f>
        <v/>
      </c>
      <c r="B140" s="173" t="str">
        <f t="shared" si="1117"/>
        <v/>
      </c>
      <c r="C140" s="218">
        <f t="shared" si="1044"/>
        <v>0</v>
      </c>
      <c r="D140" s="218">
        <f t="shared" si="1077"/>
        <v>0</v>
      </c>
      <c r="E140" s="219">
        <f t="shared" ref="E140:F140" si="1118">IFERROR(AVERAGE(E298,E455,E612,E769,E926),"")</f>
        <v>0</v>
      </c>
      <c r="F140" s="219">
        <f t="shared" si="1118"/>
        <v>0</v>
      </c>
      <c r="G140" s="176" t="str">
        <f t="shared" si="1002"/>
        <v/>
      </c>
      <c r="H140" s="176" t="str">
        <f t="shared" si="1002"/>
        <v/>
      </c>
      <c r="I140" s="226" t="str">
        <f t="shared" si="1002"/>
        <v/>
      </c>
      <c r="J140" s="226" t="str">
        <f t="shared" si="1002"/>
        <v/>
      </c>
      <c r="K140" s="227" t="str">
        <f t="shared" si="1003"/>
        <v/>
      </c>
      <c r="L140" s="227">
        <f t="shared" si="1003"/>
        <v>1</v>
      </c>
      <c r="M140" s="226" t="str">
        <f t="shared" si="1004"/>
        <v/>
      </c>
      <c r="N140" s="226" t="str">
        <f t="shared" si="1004"/>
        <v/>
      </c>
      <c r="O140" s="491"/>
      <c r="P140" s="218" t="str">
        <f t="shared" ref="P140:BI140" si="1119">IF(SUM(P298,P455,P612,P769,P926)=0,"",SUM(P298,P455,P612,P769,P926))</f>
        <v/>
      </c>
      <c r="Q140" s="218" t="str">
        <f t="shared" si="1119"/>
        <v/>
      </c>
      <c r="R140" s="218" t="str">
        <f t="shared" si="1119"/>
        <v/>
      </c>
      <c r="S140" s="218" t="str">
        <f t="shared" si="1119"/>
        <v/>
      </c>
      <c r="T140" s="218" t="str">
        <f t="shared" si="1119"/>
        <v/>
      </c>
      <c r="U140" s="218" t="str">
        <f t="shared" si="1119"/>
        <v/>
      </c>
      <c r="V140" s="218" t="str">
        <f t="shared" si="1119"/>
        <v/>
      </c>
      <c r="W140" s="218" t="str">
        <f t="shared" si="1119"/>
        <v/>
      </c>
      <c r="X140" s="218" t="str">
        <f t="shared" si="1119"/>
        <v/>
      </c>
      <c r="Y140" s="218" t="str">
        <f t="shared" si="1119"/>
        <v/>
      </c>
      <c r="Z140" s="218" t="str">
        <f t="shared" si="1119"/>
        <v/>
      </c>
      <c r="AA140" s="218" t="str">
        <f t="shared" si="1119"/>
        <v/>
      </c>
      <c r="AB140" s="218" t="str">
        <f t="shared" si="1119"/>
        <v/>
      </c>
      <c r="AC140" s="218" t="str">
        <f t="shared" si="1119"/>
        <v/>
      </c>
      <c r="AD140" s="218" t="str">
        <f t="shared" si="1119"/>
        <v/>
      </c>
      <c r="AE140" s="218" t="str">
        <f t="shared" si="1119"/>
        <v/>
      </c>
      <c r="AF140" s="218" t="str">
        <f t="shared" si="1119"/>
        <v/>
      </c>
      <c r="AG140" s="218" t="str">
        <f t="shared" si="1119"/>
        <v/>
      </c>
      <c r="AH140" s="218" t="str">
        <f t="shared" si="1119"/>
        <v/>
      </c>
      <c r="AI140" s="218" t="str">
        <f t="shared" si="1119"/>
        <v/>
      </c>
      <c r="AJ140" s="218" t="str">
        <f t="shared" si="1119"/>
        <v/>
      </c>
      <c r="AK140" s="218" t="str">
        <f t="shared" si="1119"/>
        <v/>
      </c>
      <c r="AL140" s="218" t="str">
        <f t="shared" si="1119"/>
        <v/>
      </c>
      <c r="AM140" s="218" t="str">
        <f t="shared" si="1119"/>
        <v/>
      </c>
      <c r="AN140" s="218" t="str">
        <f t="shared" si="1119"/>
        <v/>
      </c>
      <c r="AO140" s="218" t="str">
        <f t="shared" si="1119"/>
        <v/>
      </c>
      <c r="AP140" s="218" t="str">
        <f t="shared" si="1119"/>
        <v/>
      </c>
      <c r="AQ140" s="218" t="str">
        <f t="shared" si="1119"/>
        <v/>
      </c>
      <c r="AR140" s="218" t="str">
        <f t="shared" si="1119"/>
        <v/>
      </c>
      <c r="AS140" s="218" t="str">
        <f t="shared" si="1119"/>
        <v/>
      </c>
      <c r="AT140" s="218" t="str">
        <f t="shared" si="1119"/>
        <v/>
      </c>
      <c r="AU140" s="218" t="str">
        <f t="shared" si="1119"/>
        <v/>
      </c>
      <c r="AV140" s="218" t="str">
        <f t="shared" si="1119"/>
        <v/>
      </c>
      <c r="AW140" s="218" t="str">
        <f t="shared" si="1119"/>
        <v/>
      </c>
      <c r="AX140" s="218" t="str">
        <f t="shared" si="1119"/>
        <v/>
      </c>
      <c r="AY140" s="218" t="str">
        <f t="shared" si="1119"/>
        <v/>
      </c>
      <c r="AZ140" s="218" t="str">
        <f t="shared" si="1119"/>
        <v/>
      </c>
      <c r="BA140" s="218" t="str">
        <f t="shared" si="1119"/>
        <v/>
      </c>
      <c r="BB140" s="218" t="str">
        <f t="shared" si="1119"/>
        <v/>
      </c>
      <c r="BC140" s="218" t="str">
        <f t="shared" si="1119"/>
        <v/>
      </c>
      <c r="BD140" s="218" t="str">
        <f t="shared" si="1119"/>
        <v/>
      </c>
      <c r="BE140" s="218" t="str">
        <f t="shared" si="1119"/>
        <v/>
      </c>
      <c r="BF140" s="218" t="str">
        <f t="shared" si="1119"/>
        <v/>
      </c>
      <c r="BG140" s="218" t="str">
        <f t="shared" si="1119"/>
        <v/>
      </c>
      <c r="BH140" s="218" t="str">
        <f t="shared" si="1119"/>
        <v/>
      </c>
      <c r="BI140" s="218" t="str">
        <f t="shared" si="1119"/>
        <v/>
      </c>
      <c r="BJ140" s="218" t="str">
        <f t="shared" ref="BJ140:DU140" si="1120">IF(SUM(BJ298,BJ455,BJ612,BJ769,BJ926)=0,"",SUM(BJ298,BJ455,BJ612,BJ769,BJ926))</f>
        <v/>
      </c>
      <c r="BK140" s="218" t="str">
        <f t="shared" si="1120"/>
        <v/>
      </c>
      <c r="BL140" s="218" t="str">
        <f t="shared" si="1120"/>
        <v/>
      </c>
      <c r="BM140" s="218" t="str">
        <f t="shared" si="1120"/>
        <v/>
      </c>
      <c r="BN140" s="218" t="str">
        <f t="shared" si="1120"/>
        <v/>
      </c>
      <c r="BO140" s="218" t="str">
        <f t="shared" si="1120"/>
        <v/>
      </c>
      <c r="BP140" s="218" t="str">
        <f t="shared" si="1120"/>
        <v/>
      </c>
      <c r="BQ140" s="218" t="str">
        <f t="shared" si="1120"/>
        <v/>
      </c>
      <c r="BR140" s="218" t="str">
        <f t="shared" si="1120"/>
        <v/>
      </c>
      <c r="BS140" s="218" t="str">
        <f t="shared" si="1120"/>
        <v/>
      </c>
      <c r="BT140" s="218" t="str">
        <f t="shared" si="1120"/>
        <v/>
      </c>
      <c r="BU140" s="218" t="str">
        <f t="shared" si="1120"/>
        <v/>
      </c>
      <c r="BV140" s="218" t="str">
        <f t="shared" si="1120"/>
        <v/>
      </c>
      <c r="BW140" s="218" t="str">
        <f t="shared" si="1120"/>
        <v/>
      </c>
      <c r="BX140" s="218" t="str">
        <f t="shared" si="1120"/>
        <v/>
      </c>
      <c r="BY140" s="218" t="str">
        <f t="shared" si="1120"/>
        <v/>
      </c>
      <c r="BZ140" s="218" t="str">
        <f t="shared" si="1120"/>
        <v/>
      </c>
      <c r="CA140" s="218" t="str">
        <f t="shared" si="1120"/>
        <v/>
      </c>
      <c r="CB140" s="218" t="str">
        <f t="shared" si="1120"/>
        <v/>
      </c>
      <c r="CC140" s="218" t="str">
        <f t="shared" si="1120"/>
        <v/>
      </c>
      <c r="CD140" s="218" t="str">
        <f t="shared" si="1120"/>
        <v/>
      </c>
      <c r="CE140" s="218" t="str">
        <f t="shared" si="1120"/>
        <v/>
      </c>
      <c r="CF140" s="218" t="str">
        <f t="shared" si="1120"/>
        <v/>
      </c>
      <c r="CG140" s="218" t="str">
        <f t="shared" si="1120"/>
        <v/>
      </c>
      <c r="CH140" s="218" t="str">
        <f t="shared" si="1120"/>
        <v/>
      </c>
      <c r="CI140" s="218" t="str">
        <f t="shared" si="1120"/>
        <v/>
      </c>
      <c r="CJ140" s="218" t="str">
        <f t="shared" si="1120"/>
        <v/>
      </c>
      <c r="CK140" s="218" t="str">
        <f t="shared" si="1120"/>
        <v/>
      </c>
      <c r="CL140" s="218" t="str">
        <f t="shared" si="1120"/>
        <v/>
      </c>
      <c r="CM140" s="218" t="str">
        <f t="shared" si="1120"/>
        <v/>
      </c>
      <c r="CN140" s="218" t="str">
        <f t="shared" si="1120"/>
        <v/>
      </c>
      <c r="CO140" s="218" t="str">
        <f t="shared" si="1120"/>
        <v/>
      </c>
      <c r="CP140" s="218" t="str">
        <f t="shared" si="1120"/>
        <v/>
      </c>
      <c r="CQ140" s="218" t="str">
        <f t="shared" si="1120"/>
        <v/>
      </c>
      <c r="CR140" s="218" t="str">
        <f t="shared" si="1120"/>
        <v/>
      </c>
      <c r="CS140" s="218" t="str">
        <f t="shared" si="1120"/>
        <v/>
      </c>
      <c r="CT140" s="218" t="str">
        <f t="shared" si="1120"/>
        <v/>
      </c>
      <c r="CU140" s="218" t="str">
        <f t="shared" si="1120"/>
        <v/>
      </c>
      <c r="CV140" s="218" t="str">
        <f t="shared" si="1120"/>
        <v/>
      </c>
      <c r="CW140" s="218" t="str">
        <f t="shared" si="1120"/>
        <v/>
      </c>
      <c r="CX140" s="218" t="str">
        <f t="shared" si="1120"/>
        <v/>
      </c>
      <c r="CY140" s="218" t="str">
        <f t="shared" si="1120"/>
        <v/>
      </c>
      <c r="CZ140" s="218" t="str">
        <f t="shared" si="1120"/>
        <v/>
      </c>
      <c r="DA140" s="218" t="str">
        <f t="shared" si="1120"/>
        <v/>
      </c>
      <c r="DB140" s="218" t="str">
        <f t="shared" si="1120"/>
        <v/>
      </c>
      <c r="DC140" s="218" t="str">
        <f t="shared" si="1120"/>
        <v/>
      </c>
      <c r="DD140" s="218" t="str">
        <f t="shared" si="1120"/>
        <v/>
      </c>
      <c r="DE140" s="218" t="str">
        <f t="shared" si="1120"/>
        <v/>
      </c>
      <c r="DF140" s="218" t="str">
        <f t="shared" si="1120"/>
        <v/>
      </c>
      <c r="DG140" s="218" t="str">
        <f t="shared" si="1120"/>
        <v/>
      </c>
      <c r="DH140" s="218" t="str">
        <f t="shared" si="1120"/>
        <v/>
      </c>
      <c r="DI140" s="218" t="str">
        <f t="shared" si="1120"/>
        <v/>
      </c>
      <c r="DJ140" s="218" t="str">
        <f t="shared" si="1120"/>
        <v/>
      </c>
      <c r="DK140" s="218" t="str">
        <f t="shared" si="1120"/>
        <v/>
      </c>
      <c r="DL140" s="218" t="str">
        <f t="shared" si="1120"/>
        <v/>
      </c>
      <c r="DM140" s="218" t="str">
        <f t="shared" si="1120"/>
        <v/>
      </c>
      <c r="DN140" s="218" t="str">
        <f t="shared" si="1120"/>
        <v/>
      </c>
      <c r="DO140" s="218" t="str">
        <f t="shared" si="1120"/>
        <v/>
      </c>
      <c r="DP140" s="218" t="str">
        <f t="shared" si="1120"/>
        <v/>
      </c>
      <c r="DQ140" s="218" t="str">
        <f t="shared" si="1120"/>
        <v/>
      </c>
      <c r="DR140" s="218" t="str">
        <f t="shared" si="1120"/>
        <v/>
      </c>
      <c r="DS140" s="218" t="str">
        <f t="shared" si="1120"/>
        <v/>
      </c>
      <c r="DT140" s="218" t="str">
        <f t="shared" si="1120"/>
        <v/>
      </c>
      <c r="DU140" s="218" t="str">
        <f t="shared" si="1120"/>
        <v/>
      </c>
      <c r="DV140" s="218" t="str">
        <f t="shared" ref="DV140:EK140" si="1121">IF(SUM(DV298,DV455,DV612,DV769,DV926)=0,"",SUM(DV298,DV455,DV612,DV769,DV926))</f>
        <v/>
      </c>
      <c r="DW140" s="218" t="str">
        <f t="shared" si="1121"/>
        <v/>
      </c>
      <c r="DX140" s="218" t="str">
        <f t="shared" si="1121"/>
        <v/>
      </c>
      <c r="DY140" s="218" t="str">
        <f t="shared" si="1121"/>
        <v/>
      </c>
      <c r="DZ140" s="218" t="str">
        <f t="shared" si="1121"/>
        <v/>
      </c>
      <c r="EA140" s="218" t="str">
        <f t="shared" si="1121"/>
        <v/>
      </c>
      <c r="EB140" s="218" t="str">
        <f t="shared" si="1121"/>
        <v/>
      </c>
      <c r="EC140" s="218" t="str">
        <f t="shared" si="1121"/>
        <v/>
      </c>
      <c r="ED140" s="218" t="str">
        <f t="shared" si="1121"/>
        <v/>
      </c>
      <c r="EE140" s="218" t="str">
        <f t="shared" si="1121"/>
        <v/>
      </c>
      <c r="EF140" s="218" t="str">
        <f t="shared" si="1121"/>
        <v/>
      </c>
      <c r="EG140" s="218" t="str">
        <f t="shared" si="1121"/>
        <v/>
      </c>
      <c r="EH140" s="218" t="str">
        <f t="shared" si="1121"/>
        <v/>
      </c>
      <c r="EI140" s="218" t="str">
        <f t="shared" si="1121"/>
        <v/>
      </c>
      <c r="EJ140" s="218" t="str">
        <f t="shared" si="1121"/>
        <v/>
      </c>
      <c r="EK140" s="218" t="str">
        <f t="shared" si="1121"/>
        <v/>
      </c>
      <c r="EL140" s="218" t="str">
        <f t="shared" ref="EL140:FK140" si="1122">IF(SUM(EL298,EL455,EL612,EL769,EL926)=0,"",SUM(EL298,EL455,EL612,EL769,EL926))</f>
        <v/>
      </c>
      <c r="EM140" s="218" t="str">
        <f t="shared" si="1122"/>
        <v/>
      </c>
      <c r="EN140" s="218" t="str">
        <f t="shared" si="1122"/>
        <v/>
      </c>
      <c r="EO140" s="218" t="str">
        <f t="shared" si="1122"/>
        <v/>
      </c>
      <c r="EP140" s="218" t="str">
        <f t="shared" si="1122"/>
        <v/>
      </c>
      <c r="EQ140" s="218" t="str">
        <f t="shared" si="1122"/>
        <v/>
      </c>
      <c r="ER140" s="218" t="str">
        <f t="shared" si="1122"/>
        <v/>
      </c>
      <c r="ES140" s="218" t="str">
        <f t="shared" si="1122"/>
        <v/>
      </c>
      <c r="ET140" s="218" t="str">
        <f t="shared" si="1122"/>
        <v/>
      </c>
      <c r="EU140" s="218" t="str">
        <f t="shared" si="1122"/>
        <v/>
      </c>
      <c r="EV140" s="218" t="str">
        <f t="shared" si="1122"/>
        <v/>
      </c>
      <c r="EW140" s="218" t="str">
        <f t="shared" si="1122"/>
        <v/>
      </c>
      <c r="EX140" s="218" t="str">
        <f t="shared" si="1122"/>
        <v/>
      </c>
      <c r="EY140" s="218" t="str">
        <f t="shared" si="1122"/>
        <v/>
      </c>
      <c r="EZ140" s="218" t="str">
        <f t="shared" si="1122"/>
        <v/>
      </c>
      <c r="FA140" s="218" t="str">
        <f t="shared" si="1122"/>
        <v/>
      </c>
      <c r="FB140" s="218" t="str">
        <f t="shared" si="1122"/>
        <v/>
      </c>
      <c r="FC140" s="218" t="str">
        <f t="shared" si="1122"/>
        <v/>
      </c>
      <c r="FD140" s="218" t="str">
        <f t="shared" si="1122"/>
        <v/>
      </c>
      <c r="FE140" s="218" t="str">
        <f t="shared" si="1122"/>
        <v/>
      </c>
      <c r="FF140" s="218" t="str">
        <f t="shared" si="1122"/>
        <v/>
      </c>
      <c r="FG140" s="218" t="str">
        <f t="shared" si="1122"/>
        <v/>
      </c>
      <c r="FH140" s="218" t="str">
        <f t="shared" si="1122"/>
        <v/>
      </c>
      <c r="FI140" s="218" t="str">
        <f t="shared" si="1122"/>
        <v/>
      </c>
      <c r="FJ140" s="218" t="str">
        <f t="shared" si="1122"/>
        <v/>
      </c>
      <c r="FK140" s="218" t="str">
        <f t="shared" si="1122"/>
        <v/>
      </c>
      <c r="FL140" s="218" t="str">
        <f t="shared" ref="FL140:HN140" si="1123">IF(SUM(FL298,FL455,FL612,FL769,FL926)=0,"",SUM(FL298,FL455,FL612,FL769,FL926))</f>
        <v/>
      </c>
      <c r="FM140" s="218" t="str">
        <f t="shared" si="1123"/>
        <v/>
      </c>
      <c r="FN140" s="218" t="str">
        <f t="shared" si="1123"/>
        <v/>
      </c>
      <c r="FO140" s="218" t="str">
        <f t="shared" si="1123"/>
        <v/>
      </c>
      <c r="FP140" s="218" t="str">
        <f t="shared" si="1123"/>
        <v/>
      </c>
      <c r="FQ140" s="218" t="str">
        <f t="shared" si="1123"/>
        <v/>
      </c>
      <c r="FR140" s="218" t="str">
        <f t="shared" si="1123"/>
        <v/>
      </c>
      <c r="FS140" s="218" t="str">
        <f t="shared" si="1123"/>
        <v/>
      </c>
      <c r="FT140" s="218" t="str">
        <f t="shared" si="1123"/>
        <v/>
      </c>
      <c r="FU140" s="218" t="str">
        <f t="shared" si="1123"/>
        <v/>
      </c>
      <c r="FV140" s="218" t="str">
        <f t="shared" si="1123"/>
        <v/>
      </c>
      <c r="FW140" s="218" t="str">
        <f t="shared" si="1123"/>
        <v/>
      </c>
      <c r="FX140" s="218" t="str">
        <f t="shared" si="1123"/>
        <v/>
      </c>
      <c r="FY140" s="218" t="str">
        <f t="shared" si="1123"/>
        <v/>
      </c>
      <c r="FZ140" s="218" t="str">
        <f t="shared" si="1123"/>
        <v/>
      </c>
      <c r="GA140" s="218" t="str">
        <f t="shared" si="1123"/>
        <v/>
      </c>
      <c r="GB140" s="218" t="str">
        <f t="shared" si="1123"/>
        <v/>
      </c>
      <c r="GC140" s="218" t="str">
        <f t="shared" si="1123"/>
        <v/>
      </c>
      <c r="GD140" s="218" t="str">
        <f t="shared" si="1123"/>
        <v/>
      </c>
      <c r="GE140" s="218" t="str">
        <f t="shared" si="1123"/>
        <v/>
      </c>
      <c r="GF140" s="218" t="str">
        <f t="shared" si="1123"/>
        <v/>
      </c>
      <c r="GG140" s="218" t="str">
        <f t="shared" si="1123"/>
        <v/>
      </c>
      <c r="GH140" s="218" t="str">
        <f t="shared" si="1123"/>
        <v/>
      </c>
      <c r="GI140" s="218" t="str">
        <f t="shared" si="1123"/>
        <v/>
      </c>
      <c r="GJ140" s="218" t="str">
        <f t="shared" si="1123"/>
        <v/>
      </c>
      <c r="GK140" s="218" t="str">
        <f t="shared" si="1123"/>
        <v/>
      </c>
      <c r="GL140" s="218" t="str">
        <f t="shared" si="1123"/>
        <v/>
      </c>
      <c r="GM140" s="218" t="str">
        <f t="shared" si="1123"/>
        <v/>
      </c>
      <c r="GN140" s="218" t="str">
        <f t="shared" si="1123"/>
        <v/>
      </c>
      <c r="GO140" s="218" t="str">
        <f t="shared" si="1123"/>
        <v/>
      </c>
      <c r="GP140" s="218" t="str">
        <f t="shared" si="1123"/>
        <v/>
      </c>
      <c r="GQ140" s="218" t="str">
        <f t="shared" si="1123"/>
        <v/>
      </c>
      <c r="GR140" s="218" t="str">
        <f t="shared" si="1123"/>
        <v/>
      </c>
      <c r="GS140" s="218" t="str">
        <f t="shared" si="1123"/>
        <v/>
      </c>
      <c r="GT140" s="218" t="str">
        <f t="shared" si="1123"/>
        <v/>
      </c>
      <c r="GU140" s="218" t="str">
        <f t="shared" si="1123"/>
        <v/>
      </c>
      <c r="GV140" s="218" t="str">
        <f t="shared" si="1123"/>
        <v/>
      </c>
      <c r="GW140" s="218" t="str">
        <f t="shared" si="1123"/>
        <v/>
      </c>
      <c r="GX140" s="218" t="str">
        <f t="shared" si="1123"/>
        <v/>
      </c>
      <c r="GY140" s="218" t="str">
        <f t="shared" si="1123"/>
        <v/>
      </c>
      <c r="GZ140" s="218" t="str">
        <f t="shared" si="1123"/>
        <v/>
      </c>
      <c r="HA140" s="218" t="str">
        <f t="shared" si="1123"/>
        <v/>
      </c>
      <c r="HB140" s="218" t="str">
        <f t="shared" si="1123"/>
        <v/>
      </c>
      <c r="HC140" s="218" t="str">
        <f t="shared" si="1123"/>
        <v/>
      </c>
      <c r="HD140" s="218" t="str">
        <f t="shared" si="1123"/>
        <v/>
      </c>
      <c r="HE140" s="218" t="str">
        <f t="shared" si="1123"/>
        <v/>
      </c>
      <c r="HF140" s="218" t="str">
        <f t="shared" si="1123"/>
        <v/>
      </c>
      <c r="HG140" s="218" t="str">
        <f t="shared" si="1123"/>
        <v/>
      </c>
      <c r="HH140" s="218" t="str">
        <f t="shared" si="1123"/>
        <v/>
      </c>
      <c r="HI140" s="218" t="str">
        <f t="shared" si="1123"/>
        <v/>
      </c>
      <c r="HJ140" s="218" t="str">
        <f t="shared" si="1123"/>
        <v/>
      </c>
      <c r="HK140" s="218" t="str">
        <f t="shared" si="1123"/>
        <v/>
      </c>
      <c r="HL140" s="218" t="str">
        <f t="shared" si="1123"/>
        <v/>
      </c>
      <c r="HM140" s="218" t="str">
        <f t="shared" si="1123"/>
        <v/>
      </c>
      <c r="HN140" s="218" t="str">
        <f t="shared" si="1123"/>
        <v/>
      </c>
      <c r="HO140" s="218" t="str">
        <f t="shared" ref="HO140:HQ140" si="1124">IF(SUM(HO298,HO455,HO612,HO769,HO926)=0,"",SUM(HO298,HO455,HO612,HO769,HO926))</f>
        <v/>
      </c>
      <c r="HP140" s="218" t="str">
        <f t="shared" si="1124"/>
        <v/>
      </c>
      <c r="HQ140" s="218" t="str">
        <f t="shared" si="1124"/>
        <v/>
      </c>
    </row>
    <row r="141" spans="1:225" s="73" customFormat="1" ht="18" hidden="1" customHeight="1" x14ac:dyDescent="0.25">
      <c r="A141" s="223" t="str">
        <f t="shared" ref="A141:B141" si="1125">IF(A299="","",A299)</f>
        <v/>
      </c>
      <c r="B141" s="173" t="str">
        <f t="shared" si="1125"/>
        <v/>
      </c>
      <c r="C141" s="218">
        <f t="shared" si="1044"/>
        <v>0</v>
      </c>
      <c r="D141" s="218">
        <f t="shared" si="1077"/>
        <v>0</v>
      </c>
      <c r="E141" s="219">
        <f t="shared" ref="E141:F141" si="1126">IFERROR(AVERAGE(E299,E456,E613,E770,E927),"")</f>
        <v>0</v>
      </c>
      <c r="F141" s="219">
        <f t="shared" si="1126"/>
        <v>0</v>
      </c>
      <c r="G141" s="176" t="str">
        <f t="shared" si="1002"/>
        <v/>
      </c>
      <c r="H141" s="176" t="str">
        <f t="shared" si="1002"/>
        <v/>
      </c>
      <c r="I141" s="226" t="str">
        <f t="shared" si="1002"/>
        <v/>
      </c>
      <c r="J141" s="226" t="str">
        <f t="shared" si="1002"/>
        <v/>
      </c>
      <c r="K141" s="227" t="str">
        <f t="shared" si="1003"/>
        <v/>
      </c>
      <c r="L141" s="227">
        <f t="shared" si="1003"/>
        <v>1</v>
      </c>
      <c r="M141" s="226" t="str">
        <f t="shared" si="1004"/>
        <v/>
      </c>
      <c r="N141" s="226" t="str">
        <f t="shared" si="1004"/>
        <v/>
      </c>
      <c r="O141" s="491"/>
      <c r="P141" s="218" t="str">
        <f t="shared" ref="P141:BI141" si="1127">IF(SUM(P299,P456,P613,P770,P927)=0,"",SUM(P299,P456,P613,P770,P927))</f>
        <v/>
      </c>
      <c r="Q141" s="218" t="str">
        <f t="shared" si="1127"/>
        <v/>
      </c>
      <c r="R141" s="218" t="str">
        <f t="shared" si="1127"/>
        <v/>
      </c>
      <c r="S141" s="218" t="str">
        <f t="shared" si="1127"/>
        <v/>
      </c>
      <c r="T141" s="218" t="str">
        <f t="shared" si="1127"/>
        <v/>
      </c>
      <c r="U141" s="218" t="str">
        <f t="shared" si="1127"/>
        <v/>
      </c>
      <c r="V141" s="218" t="str">
        <f t="shared" si="1127"/>
        <v/>
      </c>
      <c r="W141" s="218" t="str">
        <f t="shared" si="1127"/>
        <v/>
      </c>
      <c r="X141" s="218" t="str">
        <f t="shared" si="1127"/>
        <v/>
      </c>
      <c r="Y141" s="218" t="str">
        <f t="shared" si="1127"/>
        <v/>
      </c>
      <c r="Z141" s="218" t="str">
        <f t="shared" si="1127"/>
        <v/>
      </c>
      <c r="AA141" s="218" t="str">
        <f t="shared" si="1127"/>
        <v/>
      </c>
      <c r="AB141" s="218" t="str">
        <f t="shared" si="1127"/>
        <v/>
      </c>
      <c r="AC141" s="218" t="str">
        <f t="shared" si="1127"/>
        <v/>
      </c>
      <c r="AD141" s="218" t="str">
        <f t="shared" si="1127"/>
        <v/>
      </c>
      <c r="AE141" s="218" t="str">
        <f t="shared" si="1127"/>
        <v/>
      </c>
      <c r="AF141" s="218" t="str">
        <f t="shared" si="1127"/>
        <v/>
      </c>
      <c r="AG141" s="218" t="str">
        <f t="shared" si="1127"/>
        <v/>
      </c>
      <c r="AH141" s="218" t="str">
        <f t="shared" si="1127"/>
        <v/>
      </c>
      <c r="AI141" s="218" t="str">
        <f t="shared" si="1127"/>
        <v/>
      </c>
      <c r="AJ141" s="218" t="str">
        <f t="shared" si="1127"/>
        <v/>
      </c>
      <c r="AK141" s="218" t="str">
        <f t="shared" si="1127"/>
        <v/>
      </c>
      <c r="AL141" s="218" t="str">
        <f t="shared" si="1127"/>
        <v/>
      </c>
      <c r="AM141" s="218" t="str">
        <f t="shared" si="1127"/>
        <v/>
      </c>
      <c r="AN141" s="218" t="str">
        <f t="shared" si="1127"/>
        <v/>
      </c>
      <c r="AO141" s="218" t="str">
        <f t="shared" si="1127"/>
        <v/>
      </c>
      <c r="AP141" s="218" t="str">
        <f t="shared" si="1127"/>
        <v/>
      </c>
      <c r="AQ141" s="218" t="str">
        <f t="shared" si="1127"/>
        <v/>
      </c>
      <c r="AR141" s="218" t="str">
        <f t="shared" si="1127"/>
        <v/>
      </c>
      <c r="AS141" s="218" t="str">
        <f t="shared" si="1127"/>
        <v/>
      </c>
      <c r="AT141" s="218" t="str">
        <f t="shared" si="1127"/>
        <v/>
      </c>
      <c r="AU141" s="218" t="str">
        <f t="shared" si="1127"/>
        <v/>
      </c>
      <c r="AV141" s="218" t="str">
        <f t="shared" si="1127"/>
        <v/>
      </c>
      <c r="AW141" s="218" t="str">
        <f t="shared" si="1127"/>
        <v/>
      </c>
      <c r="AX141" s="218" t="str">
        <f t="shared" si="1127"/>
        <v/>
      </c>
      <c r="AY141" s="218" t="str">
        <f t="shared" si="1127"/>
        <v/>
      </c>
      <c r="AZ141" s="218" t="str">
        <f t="shared" si="1127"/>
        <v/>
      </c>
      <c r="BA141" s="218" t="str">
        <f t="shared" si="1127"/>
        <v/>
      </c>
      <c r="BB141" s="218" t="str">
        <f t="shared" si="1127"/>
        <v/>
      </c>
      <c r="BC141" s="218" t="str">
        <f t="shared" si="1127"/>
        <v/>
      </c>
      <c r="BD141" s="218" t="str">
        <f t="shared" si="1127"/>
        <v/>
      </c>
      <c r="BE141" s="218" t="str">
        <f t="shared" si="1127"/>
        <v/>
      </c>
      <c r="BF141" s="218" t="str">
        <f t="shared" si="1127"/>
        <v/>
      </c>
      <c r="BG141" s="218" t="str">
        <f t="shared" si="1127"/>
        <v/>
      </c>
      <c r="BH141" s="218" t="str">
        <f t="shared" si="1127"/>
        <v/>
      </c>
      <c r="BI141" s="218" t="str">
        <f t="shared" si="1127"/>
        <v/>
      </c>
      <c r="BJ141" s="218" t="str">
        <f t="shared" ref="BJ141:DU141" si="1128">IF(SUM(BJ299,BJ456,BJ613,BJ770,BJ927)=0,"",SUM(BJ299,BJ456,BJ613,BJ770,BJ927))</f>
        <v/>
      </c>
      <c r="BK141" s="218" t="str">
        <f t="shared" si="1128"/>
        <v/>
      </c>
      <c r="BL141" s="218" t="str">
        <f t="shared" si="1128"/>
        <v/>
      </c>
      <c r="BM141" s="218" t="str">
        <f t="shared" si="1128"/>
        <v/>
      </c>
      <c r="BN141" s="218" t="str">
        <f t="shared" si="1128"/>
        <v/>
      </c>
      <c r="BO141" s="218" t="str">
        <f t="shared" si="1128"/>
        <v/>
      </c>
      <c r="BP141" s="218" t="str">
        <f t="shared" si="1128"/>
        <v/>
      </c>
      <c r="BQ141" s="218" t="str">
        <f t="shared" si="1128"/>
        <v/>
      </c>
      <c r="BR141" s="218" t="str">
        <f t="shared" si="1128"/>
        <v/>
      </c>
      <c r="BS141" s="218" t="str">
        <f t="shared" si="1128"/>
        <v/>
      </c>
      <c r="BT141" s="218" t="str">
        <f t="shared" si="1128"/>
        <v/>
      </c>
      <c r="BU141" s="218" t="str">
        <f t="shared" si="1128"/>
        <v/>
      </c>
      <c r="BV141" s="218" t="str">
        <f t="shared" si="1128"/>
        <v/>
      </c>
      <c r="BW141" s="218" t="str">
        <f t="shared" si="1128"/>
        <v/>
      </c>
      <c r="BX141" s="218" t="str">
        <f t="shared" si="1128"/>
        <v/>
      </c>
      <c r="BY141" s="218" t="str">
        <f t="shared" si="1128"/>
        <v/>
      </c>
      <c r="BZ141" s="218" t="str">
        <f t="shared" si="1128"/>
        <v/>
      </c>
      <c r="CA141" s="218" t="str">
        <f t="shared" si="1128"/>
        <v/>
      </c>
      <c r="CB141" s="218" t="str">
        <f t="shared" si="1128"/>
        <v/>
      </c>
      <c r="CC141" s="218" t="str">
        <f t="shared" si="1128"/>
        <v/>
      </c>
      <c r="CD141" s="218" t="str">
        <f t="shared" si="1128"/>
        <v/>
      </c>
      <c r="CE141" s="218" t="str">
        <f t="shared" si="1128"/>
        <v/>
      </c>
      <c r="CF141" s="218" t="str">
        <f t="shared" si="1128"/>
        <v/>
      </c>
      <c r="CG141" s="218" t="str">
        <f t="shared" si="1128"/>
        <v/>
      </c>
      <c r="CH141" s="218" t="str">
        <f t="shared" si="1128"/>
        <v/>
      </c>
      <c r="CI141" s="218" t="str">
        <f t="shared" si="1128"/>
        <v/>
      </c>
      <c r="CJ141" s="218" t="str">
        <f t="shared" si="1128"/>
        <v/>
      </c>
      <c r="CK141" s="218" t="str">
        <f t="shared" si="1128"/>
        <v/>
      </c>
      <c r="CL141" s="218" t="str">
        <f t="shared" si="1128"/>
        <v/>
      </c>
      <c r="CM141" s="218" t="str">
        <f t="shared" si="1128"/>
        <v/>
      </c>
      <c r="CN141" s="218" t="str">
        <f t="shared" si="1128"/>
        <v/>
      </c>
      <c r="CO141" s="218" t="str">
        <f t="shared" si="1128"/>
        <v/>
      </c>
      <c r="CP141" s="218" t="str">
        <f t="shared" si="1128"/>
        <v/>
      </c>
      <c r="CQ141" s="218" t="str">
        <f t="shared" si="1128"/>
        <v/>
      </c>
      <c r="CR141" s="218" t="str">
        <f t="shared" si="1128"/>
        <v/>
      </c>
      <c r="CS141" s="218" t="str">
        <f t="shared" si="1128"/>
        <v/>
      </c>
      <c r="CT141" s="218" t="str">
        <f t="shared" si="1128"/>
        <v/>
      </c>
      <c r="CU141" s="218" t="str">
        <f t="shared" si="1128"/>
        <v/>
      </c>
      <c r="CV141" s="218" t="str">
        <f t="shared" si="1128"/>
        <v/>
      </c>
      <c r="CW141" s="218" t="str">
        <f t="shared" si="1128"/>
        <v/>
      </c>
      <c r="CX141" s="218" t="str">
        <f t="shared" si="1128"/>
        <v/>
      </c>
      <c r="CY141" s="218" t="str">
        <f t="shared" si="1128"/>
        <v/>
      </c>
      <c r="CZ141" s="218" t="str">
        <f t="shared" si="1128"/>
        <v/>
      </c>
      <c r="DA141" s="218" t="str">
        <f t="shared" si="1128"/>
        <v/>
      </c>
      <c r="DB141" s="218" t="str">
        <f t="shared" si="1128"/>
        <v/>
      </c>
      <c r="DC141" s="218" t="str">
        <f t="shared" si="1128"/>
        <v/>
      </c>
      <c r="DD141" s="218" t="str">
        <f t="shared" si="1128"/>
        <v/>
      </c>
      <c r="DE141" s="218" t="str">
        <f t="shared" si="1128"/>
        <v/>
      </c>
      <c r="DF141" s="218" t="str">
        <f t="shared" si="1128"/>
        <v/>
      </c>
      <c r="DG141" s="218" t="str">
        <f t="shared" si="1128"/>
        <v/>
      </c>
      <c r="DH141" s="218" t="str">
        <f t="shared" si="1128"/>
        <v/>
      </c>
      <c r="DI141" s="218" t="str">
        <f t="shared" si="1128"/>
        <v/>
      </c>
      <c r="DJ141" s="218" t="str">
        <f t="shared" si="1128"/>
        <v/>
      </c>
      <c r="DK141" s="218" t="str">
        <f t="shared" si="1128"/>
        <v/>
      </c>
      <c r="DL141" s="218" t="str">
        <f t="shared" si="1128"/>
        <v/>
      </c>
      <c r="DM141" s="218" t="str">
        <f t="shared" si="1128"/>
        <v/>
      </c>
      <c r="DN141" s="218" t="str">
        <f t="shared" si="1128"/>
        <v/>
      </c>
      <c r="DO141" s="218" t="str">
        <f t="shared" si="1128"/>
        <v/>
      </c>
      <c r="DP141" s="218" t="str">
        <f t="shared" si="1128"/>
        <v/>
      </c>
      <c r="DQ141" s="218" t="str">
        <f t="shared" si="1128"/>
        <v/>
      </c>
      <c r="DR141" s="218" t="str">
        <f t="shared" si="1128"/>
        <v/>
      </c>
      <c r="DS141" s="218" t="str">
        <f t="shared" si="1128"/>
        <v/>
      </c>
      <c r="DT141" s="218" t="str">
        <f t="shared" si="1128"/>
        <v/>
      </c>
      <c r="DU141" s="218" t="str">
        <f t="shared" si="1128"/>
        <v/>
      </c>
      <c r="DV141" s="218" t="str">
        <f t="shared" ref="DV141:EK141" si="1129">IF(SUM(DV299,DV456,DV613,DV770,DV927)=0,"",SUM(DV299,DV456,DV613,DV770,DV927))</f>
        <v/>
      </c>
      <c r="DW141" s="218" t="str">
        <f t="shared" si="1129"/>
        <v/>
      </c>
      <c r="DX141" s="218" t="str">
        <f t="shared" si="1129"/>
        <v/>
      </c>
      <c r="DY141" s="218" t="str">
        <f t="shared" si="1129"/>
        <v/>
      </c>
      <c r="DZ141" s="218" t="str">
        <f t="shared" si="1129"/>
        <v/>
      </c>
      <c r="EA141" s="218" t="str">
        <f t="shared" si="1129"/>
        <v/>
      </c>
      <c r="EB141" s="218" t="str">
        <f t="shared" si="1129"/>
        <v/>
      </c>
      <c r="EC141" s="218" t="str">
        <f t="shared" si="1129"/>
        <v/>
      </c>
      <c r="ED141" s="218" t="str">
        <f t="shared" si="1129"/>
        <v/>
      </c>
      <c r="EE141" s="218" t="str">
        <f t="shared" si="1129"/>
        <v/>
      </c>
      <c r="EF141" s="218" t="str">
        <f t="shared" si="1129"/>
        <v/>
      </c>
      <c r="EG141" s="218" t="str">
        <f t="shared" si="1129"/>
        <v/>
      </c>
      <c r="EH141" s="218" t="str">
        <f t="shared" si="1129"/>
        <v/>
      </c>
      <c r="EI141" s="218" t="str">
        <f t="shared" si="1129"/>
        <v/>
      </c>
      <c r="EJ141" s="218" t="str">
        <f t="shared" si="1129"/>
        <v/>
      </c>
      <c r="EK141" s="218" t="str">
        <f t="shared" si="1129"/>
        <v/>
      </c>
      <c r="EL141" s="218" t="str">
        <f t="shared" ref="EL141:FK141" si="1130">IF(SUM(EL299,EL456,EL613,EL770,EL927)=0,"",SUM(EL299,EL456,EL613,EL770,EL927))</f>
        <v/>
      </c>
      <c r="EM141" s="218" t="str">
        <f t="shared" si="1130"/>
        <v/>
      </c>
      <c r="EN141" s="218" t="str">
        <f t="shared" si="1130"/>
        <v/>
      </c>
      <c r="EO141" s="218" t="str">
        <f t="shared" si="1130"/>
        <v/>
      </c>
      <c r="EP141" s="218" t="str">
        <f t="shared" si="1130"/>
        <v/>
      </c>
      <c r="EQ141" s="218" t="str">
        <f t="shared" si="1130"/>
        <v/>
      </c>
      <c r="ER141" s="218" t="str">
        <f t="shared" si="1130"/>
        <v/>
      </c>
      <c r="ES141" s="218" t="str">
        <f t="shared" si="1130"/>
        <v/>
      </c>
      <c r="ET141" s="218" t="str">
        <f t="shared" si="1130"/>
        <v/>
      </c>
      <c r="EU141" s="218" t="str">
        <f t="shared" si="1130"/>
        <v/>
      </c>
      <c r="EV141" s="218" t="str">
        <f t="shared" si="1130"/>
        <v/>
      </c>
      <c r="EW141" s="218" t="str">
        <f t="shared" si="1130"/>
        <v/>
      </c>
      <c r="EX141" s="218" t="str">
        <f t="shared" si="1130"/>
        <v/>
      </c>
      <c r="EY141" s="218" t="str">
        <f t="shared" si="1130"/>
        <v/>
      </c>
      <c r="EZ141" s="218" t="str">
        <f t="shared" si="1130"/>
        <v/>
      </c>
      <c r="FA141" s="218" t="str">
        <f t="shared" si="1130"/>
        <v/>
      </c>
      <c r="FB141" s="218" t="str">
        <f t="shared" si="1130"/>
        <v/>
      </c>
      <c r="FC141" s="218" t="str">
        <f t="shared" si="1130"/>
        <v/>
      </c>
      <c r="FD141" s="218" t="str">
        <f t="shared" si="1130"/>
        <v/>
      </c>
      <c r="FE141" s="218" t="str">
        <f t="shared" si="1130"/>
        <v/>
      </c>
      <c r="FF141" s="218" t="str">
        <f t="shared" si="1130"/>
        <v/>
      </c>
      <c r="FG141" s="218" t="str">
        <f t="shared" si="1130"/>
        <v/>
      </c>
      <c r="FH141" s="218" t="str">
        <f t="shared" si="1130"/>
        <v/>
      </c>
      <c r="FI141" s="218" t="str">
        <f t="shared" si="1130"/>
        <v/>
      </c>
      <c r="FJ141" s="218" t="str">
        <f t="shared" si="1130"/>
        <v/>
      </c>
      <c r="FK141" s="218" t="str">
        <f t="shared" si="1130"/>
        <v/>
      </c>
      <c r="FL141" s="218" t="str">
        <f t="shared" ref="FL141:HN141" si="1131">IF(SUM(FL299,FL456,FL613,FL770,FL927)=0,"",SUM(FL299,FL456,FL613,FL770,FL927))</f>
        <v/>
      </c>
      <c r="FM141" s="218" t="str">
        <f t="shared" si="1131"/>
        <v/>
      </c>
      <c r="FN141" s="218" t="str">
        <f t="shared" si="1131"/>
        <v/>
      </c>
      <c r="FO141" s="218" t="str">
        <f t="shared" si="1131"/>
        <v/>
      </c>
      <c r="FP141" s="218" t="str">
        <f t="shared" si="1131"/>
        <v/>
      </c>
      <c r="FQ141" s="218" t="str">
        <f t="shared" si="1131"/>
        <v/>
      </c>
      <c r="FR141" s="218" t="str">
        <f t="shared" si="1131"/>
        <v/>
      </c>
      <c r="FS141" s="218" t="str">
        <f t="shared" si="1131"/>
        <v/>
      </c>
      <c r="FT141" s="218" t="str">
        <f t="shared" si="1131"/>
        <v/>
      </c>
      <c r="FU141" s="218" t="str">
        <f t="shared" si="1131"/>
        <v/>
      </c>
      <c r="FV141" s="218" t="str">
        <f t="shared" si="1131"/>
        <v/>
      </c>
      <c r="FW141" s="218" t="str">
        <f t="shared" si="1131"/>
        <v/>
      </c>
      <c r="FX141" s="218" t="str">
        <f t="shared" si="1131"/>
        <v/>
      </c>
      <c r="FY141" s="218" t="str">
        <f t="shared" si="1131"/>
        <v/>
      </c>
      <c r="FZ141" s="218" t="str">
        <f t="shared" si="1131"/>
        <v/>
      </c>
      <c r="GA141" s="218" t="str">
        <f t="shared" si="1131"/>
        <v/>
      </c>
      <c r="GB141" s="218" t="str">
        <f t="shared" si="1131"/>
        <v/>
      </c>
      <c r="GC141" s="218" t="str">
        <f t="shared" si="1131"/>
        <v/>
      </c>
      <c r="GD141" s="218" t="str">
        <f t="shared" si="1131"/>
        <v/>
      </c>
      <c r="GE141" s="218" t="str">
        <f t="shared" si="1131"/>
        <v/>
      </c>
      <c r="GF141" s="218" t="str">
        <f t="shared" si="1131"/>
        <v/>
      </c>
      <c r="GG141" s="218" t="str">
        <f t="shared" si="1131"/>
        <v/>
      </c>
      <c r="GH141" s="218" t="str">
        <f t="shared" si="1131"/>
        <v/>
      </c>
      <c r="GI141" s="218" t="str">
        <f t="shared" si="1131"/>
        <v/>
      </c>
      <c r="GJ141" s="218" t="str">
        <f t="shared" si="1131"/>
        <v/>
      </c>
      <c r="GK141" s="218" t="str">
        <f t="shared" si="1131"/>
        <v/>
      </c>
      <c r="GL141" s="218" t="str">
        <f t="shared" si="1131"/>
        <v/>
      </c>
      <c r="GM141" s="218" t="str">
        <f t="shared" si="1131"/>
        <v/>
      </c>
      <c r="GN141" s="218" t="str">
        <f t="shared" si="1131"/>
        <v/>
      </c>
      <c r="GO141" s="218" t="str">
        <f t="shared" si="1131"/>
        <v/>
      </c>
      <c r="GP141" s="218" t="str">
        <f t="shared" si="1131"/>
        <v/>
      </c>
      <c r="GQ141" s="218" t="str">
        <f t="shared" si="1131"/>
        <v/>
      </c>
      <c r="GR141" s="218" t="str">
        <f t="shared" si="1131"/>
        <v/>
      </c>
      <c r="GS141" s="218" t="str">
        <f t="shared" si="1131"/>
        <v/>
      </c>
      <c r="GT141" s="218" t="str">
        <f t="shared" si="1131"/>
        <v/>
      </c>
      <c r="GU141" s="218" t="str">
        <f t="shared" si="1131"/>
        <v/>
      </c>
      <c r="GV141" s="218" t="str">
        <f t="shared" si="1131"/>
        <v/>
      </c>
      <c r="GW141" s="218" t="str">
        <f t="shared" si="1131"/>
        <v/>
      </c>
      <c r="GX141" s="218" t="str">
        <f t="shared" si="1131"/>
        <v/>
      </c>
      <c r="GY141" s="218" t="str">
        <f t="shared" si="1131"/>
        <v/>
      </c>
      <c r="GZ141" s="218" t="str">
        <f t="shared" si="1131"/>
        <v/>
      </c>
      <c r="HA141" s="218" t="str">
        <f t="shared" si="1131"/>
        <v/>
      </c>
      <c r="HB141" s="218" t="str">
        <f t="shared" si="1131"/>
        <v/>
      </c>
      <c r="HC141" s="218" t="str">
        <f t="shared" si="1131"/>
        <v/>
      </c>
      <c r="HD141" s="218" t="str">
        <f t="shared" si="1131"/>
        <v/>
      </c>
      <c r="HE141" s="218" t="str">
        <f t="shared" si="1131"/>
        <v/>
      </c>
      <c r="HF141" s="218" t="str">
        <f t="shared" si="1131"/>
        <v/>
      </c>
      <c r="HG141" s="218" t="str">
        <f t="shared" si="1131"/>
        <v/>
      </c>
      <c r="HH141" s="218" t="str">
        <f t="shared" si="1131"/>
        <v/>
      </c>
      <c r="HI141" s="218" t="str">
        <f t="shared" si="1131"/>
        <v/>
      </c>
      <c r="HJ141" s="218" t="str">
        <f t="shared" si="1131"/>
        <v/>
      </c>
      <c r="HK141" s="218" t="str">
        <f t="shared" si="1131"/>
        <v/>
      </c>
      <c r="HL141" s="218" t="str">
        <f t="shared" si="1131"/>
        <v/>
      </c>
      <c r="HM141" s="218" t="str">
        <f t="shared" si="1131"/>
        <v/>
      </c>
      <c r="HN141" s="218" t="str">
        <f t="shared" si="1131"/>
        <v/>
      </c>
      <c r="HO141" s="218" t="str">
        <f t="shared" ref="HO141:HQ141" si="1132">IF(SUM(HO299,HO456,HO613,HO770,HO927)=0,"",SUM(HO299,HO456,HO613,HO770,HO927))</f>
        <v/>
      </c>
      <c r="HP141" s="218" t="str">
        <f t="shared" si="1132"/>
        <v/>
      </c>
      <c r="HQ141" s="218" t="str">
        <f t="shared" si="1132"/>
        <v/>
      </c>
    </row>
    <row r="142" spans="1:225" s="73" customFormat="1" ht="18" hidden="1" customHeight="1" x14ac:dyDescent="0.25">
      <c r="A142" s="223" t="str">
        <f t="shared" ref="A142:B142" si="1133">IF(A300="","",A300)</f>
        <v/>
      </c>
      <c r="B142" s="173" t="str">
        <f t="shared" si="1133"/>
        <v/>
      </c>
      <c r="C142" s="218">
        <f t="shared" si="1044"/>
        <v>0</v>
      </c>
      <c r="D142" s="218">
        <f t="shared" si="1077"/>
        <v>0</v>
      </c>
      <c r="E142" s="219">
        <f t="shared" ref="E142:F142" si="1134">IFERROR(AVERAGE(E300,E457,E614,E771,E928),"")</f>
        <v>0</v>
      </c>
      <c r="F142" s="219">
        <f t="shared" si="1134"/>
        <v>0</v>
      </c>
      <c r="G142" s="176" t="str">
        <f t="shared" si="1002"/>
        <v/>
      </c>
      <c r="H142" s="176" t="str">
        <f t="shared" si="1002"/>
        <v/>
      </c>
      <c r="I142" s="226" t="str">
        <f t="shared" si="1002"/>
        <v/>
      </c>
      <c r="J142" s="226" t="str">
        <f t="shared" si="1002"/>
        <v/>
      </c>
      <c r="K142" s="227" t="str">
        <f t="shared" si="1003"/>
        <v/>
      </c>
      <c r="L142" s="227">
        <f t="shared" si="1003"/>
        <v>1</v>
      </c>
      <c r="M142" s="226" t="str">
        <f t="shared" si="1004"/>
        <v/>
      </c>
      <c r="N142" s="226" t="str">
        <f t="shared" si="1004"/>
        <v/>
      </c>
      <c r="O142" s="491"/>
      <c r="P142" s="218" t="str">
        <f t="shared" ref="P142:BI142" si="1135">IF(SUM(P300,P457,P614,P771,P928)=0,"",SUM(P300,P457,P614,P771,P928))</f>
        <v/>
      </c>
      <c r="Q142" s="218" t="str">
        <f t="shared" si="1135"/>
        <v/>
      </c>
      <c r="R142" s="218" t="str">
        <f t="shared" si="1135"/>
        <v/>
      </c>
      <c r="S142" s="218" t="str">
        <f t="shared" si="1135"/>
        <v/>
      </c>
      <c r="T142" s="218" t="str">
        <f t="shared" si="1135"/>
        <v/>
      </c>
      <c r="U142" s="218" t="str">
        <f t="shared" si="1135"/>
        <v/>
      </c>
      <c r="V142" s="218" t="str">
        <f t="shared" si="1135"/>
        <v/>
      </c>
      <c r="W142" s="218" t="str">
        <f t="shared" si="1135"/>
        <v/>
      </c>
      <c r="X142" s="218" t="str">
        <f t="shared" si="1135"/>
        <v/>
      </c>
      <c r="Y142" s="218" t="str">
        <f t="shared" si="1135"/>
        <v/>
      </c>
      <c r="Z142" s="218" t="str">
        <f t="shared" si="1135"/>
        <v/>
      </c>
      <c r="AA142" s="218" t="str">
        <f t="shared" si="1135"/>
        <v/>
      </c>
      <c r="AB142" s="218" t="str">
        <f t="shared" si="1135"/>
        <v/>
      </c>
      <c r="AC142" s="218" t="str">
        <f t="shared" si="1135"/>
        <v/>
      </c>
      <c r="AD142" s="218" t="str">
        <f t="shared" si="1135"/>
        <v/>
      </c>
      <c r="AE142" s="218" t="str">
        <f t="shared" si="1135"/>
        <v/>
      </c>
      <c r="AF142" s="218" t="str">
        <f t="shared" si="1135"/>
        <v/>
      </c>
      <c r="AG142" s="218" t="str">
        <f t="shared" si="1135"/>
        <v/>
      </c>
      <c r="AH142" s="218" t="str">
        <f t="shared" si="1135"/>
        <v/>
      </c>
      <c r="AI142" s="218" t="str">
        <f t="shared" si="1135"/>
        <v/>
      </c>
      <c r="AJ142" s="218" t="str">
        <f t="shared" si="1135"/>
        <v/>
      </c>
      <c r="AK142" s="218" t="str">
        <f t="shared" si="1135"/>
        <v/>
      </c>
      <c r="AL142" s="218" t="str">
        <f t="shared" si="1135"/>
        <v/>
      </c>
      <c r="AM142" s="218" t="str">
        <f t="shared" si="1135"/>
        <v/>
      </c>
      <c r="AN142" s="218" t="str">
        <f t="shared" si="1135"/>
        <v/>
      </c>
      <c r="AO142" s="218" t="str">
        <f t="shared" si="1135"/>
        <v/>
      </c>
      <c r="AP142" s="218" t="str">
        <f t="shared" si="1135"/>
        <v/>
      </c>
      <c r="AQ142" s="218" t="str">
        <f t="shared" si="1135"/>
        <v/>
      </c>
      <c r="AR142" s="218" t="str">
        <f t="shared" si="1135"/>
        <v/>
      </c>
      <c r="AS142" s="218" t="str">
        <f t="shared" si="1135"/>
        <v/>
      </c>
      <c r="AT142" s="218" t="str">
        <f t="shared" si="1135"/>
        <v/>
      </c>
      <c r="AU142" s="218" t="str">
        <f t="shared" si="1135"/>
        <v/>
      </c>
      <c r="AV142" s="218" t="str">
        <f t="shared" si="1135"/>
        <v/>
      </c>
      <c r="AW142" s="218" t="str">
        <f t="shared" si="1135"/>
        <v/>
      </c>
      <c r="AX142" s="218" t="str">
        <f t="shared" si="1135"/>
        <v/>
      </c>
      <c r="AY142" s="218" t="str">
        <f t="shared" si="1135"/>
        <v/>
      </c>
      <c r="AZ142" s="218" t="str">
        <f t="shared" si="1135"/>
        <v/>
      </c>
      <c r="BA142" s="218" t="str">
        <f t="shared" si="1135"/>
        <v/>
      </c>
      <c r="BB142" s="218" t="str">
        <f t="shared" si="1135"/>
        <v/>
      </c>
      <c r="BC142" s="218" t="str">
        <f t="shared" si="1135"/>
        <v/>
      </c>
      <c r="BD142" s="218" t="str">
        <f t="shared" si="1135"/>
        <v/>
      </c>
      <c r="BE142" s="218" t="str">
        <f t="shared" si="1135"/>
        <v/>
      </c>
      <c r="BF142" s="218" t="str">
        <f t="shared" si="1135"/>
        <v/>
      </c>
      <c r="BG142" s="218" t="str">
        <f t="shared" si="1135"/>
        <v/>
      </c>
      <c r="BH142" s="218" t="str">
        <f t="shared" si="1135"/>
        <v/>
      </c>
      <c r="BI142" s="218" t="str">
        <f t="shared" si="1135"/>
        <v/>
      </c>
      <c r="BJ142" s="218" t="str">
        <f t="shared" ref="BJ142:DU142" si="1136">IF(SUM(BJ300,BJ457,BJ614,BJ771,BJ928)=0,"",SUM(BJ300,BJ457,BJ614,BJ771,BJ928))</f>
        <v/>
      </c>
      <c r="BK142" s="218" t="str">
        <f t="shared" si="1136"/>
        <v/>
      </c>
      <c r="BL142" s="218" t="str">
        <f t="shared" si="1136"/>
        <v/>
      </c>
      <c r="BM142" s="218" t="str">
        <f t="shared" si="1136"/>
        <v/>
      </c>
      <c r="BN142" s="218" t="str">
        <f t="shared" si="1136"/>
        <v/>
      </c>
      <c r="BO142" s="218" t="str">
        <f t="shared" si="1136"/>
        <v/>
      </c>
      <c r="BP142" s="218" t="str">
        <f t="shared" si="1136"/>
        <v/>
      </c>
      <c r="BQ142" s="218" t="str">
        <f t="shared" si="1136"/>
        <v/>
      </c>
      <c r="BR142" s="218" t="str">
        <f t="shared" si="1136"/>
        <v/>
      </c>
      <c r="BS142" s="218" t="str">
        <f t="shared" si="1136"/>
        <v/>
      </c>
      <c r="BT142" s="218" t="str">
        <f t="shared" si="1136"/>
        <v/>
      </c>
      <c r="BU142" s="218" t="str">
        <f t="shared" si="1136"/>
        <v/>
      </c>
      <c r="BV142" s="218" t="str">
        <f t="shared" si="1136"/>
        <v/>
      </c>
      <c r="BW142" s="218" t="str">
        <f t="shared" si="1136"/>
        <v/>
      </c>
      <c r="BX142" s="218" t="str">
        <f t="shared" si="1136"/>
        <v/>
      </c>
      <c r="BY142" s="218" t="str">
        <f t="shared" si="1136"/>
        <v/>
      </c>
      <c r="BZ142" s="218" t="str">
        <f t="shared" si="1136"/>
        <v/>
      </c>
      <c r="CA142" s="218" t="str">
        <f t="shared" si="1136"/>
        <v/>
      </c>
      <c r="CB142" s="218" t="str">
        <f t="shared" si="1136"/>
        <v/>
      </c>
      <c r="CC142" s="218" t="str">
        <f t="shared" si="1136"/>
        <v/>
      </c>
      <c r="CD142" s="218" t="str">
        <f t="shared" si="1136"/>
        <v/>
      </c>
      <c r="CE142" s="218" t="str">
        <f t="shared" si="1136"/>
        <v/>
      </c>
      <c r="CF142" s="218" t="str">
        <f t="shared" si="1136"/>
        <v/>
      </c>
      <c r="CG142" s="218" t="str">
        <f t="shared" si="1136"/>
        <v/>
      </c>
      <c r="CH142" s="218" t="str">
        <f t="shared" si="1136"/>
        <v/>
      </c>
      <c r="CI142" s="218" t="str">
        <f t="shared" si="1136"/>
        <v/>
      </c>
      <c r="CJ142" s="218" t="str">
        <f t="shared" si="1136"/>
        <v/>
      </c>
      <c r="CK142" s="218" t="str">
        <f t="shared" si="1136"/>
        <v/>
      </c>
      <c r="CL142" s="218" t="str">
        <f t="shared" si="1136"/>
        <v/>
      </c>
      <c r="CM142" s="218" t="str">
        <f t="shared" si="1136"/>
        <v/>
      </c>
      <c r="CN142" s="218" t="str">
        <f t="shared" si="1136"/>
        <v/>
      </c>
      <c r="CO142" s="218" t="str">
        <f t="shared" si="1136"/>
        <v/>
      </c>
      <c r="CP142" s="218" t="str">
        <f t="shared" si="1136"/>
        <v/>
      </c>
      <c r="CQ142" s="218" t="str">
        <f t="shared" si="1136"/>
        <v/>
      </c>
      <c r="CR142" s="218" t="str">
        <f t="shared" si="1136"/>
        <v/>
      </c>
      <c r="CS142" s="218" t="str">
        <f t="shared" si="1136"/>
        <v/>
      </c>
      <c r="CT142" s="218" t="str">
        <f t="shared" si="1136"/>
        <v/>
      </c>
      <c r="CU142" s="218" t="str">
        <f t="shared" si="1136"/>
        <v/>
      </c>
      <c r="CV142" s="218" t="str">
        <f t="shared" si="1136"/>
        <v/>
      </c>
      <c r="CW142" s="218" t="str">
        <f t="shared" si="1136"/>
        <v/>
      </c>
      <c r="CX142" s="218" t="str">
        <f t="shared" si="1136"/>
        <v/>
      </c>
      <c r="CY142" s="218" t="str">
        <f t="shared" si="1136"/>
        <v/>
      </c>
      <c r="CZ142" s="218" t="str">
        <f t="shared" si="1136"/>
        <v/>
      </c>
      <c r="DA142" s="218" t="str">
        <f t="shared" si="1136"/>
        <v/>
      </c>
      <c r="DB142" s="218" t="str">
        <f t="shared" si="1136"/>
        <v/>
      </c>
      <c r="DC142" s="218" t="str">
        <f t="shared" si="1136"/>
        <v/>
      </c>
      <c r="DD142" s="218" t="str">
        <f t="shared" si="1136"/>
        <v/>
      </c>
      <c r="DE142" s="218" t="str">
        <f t="shared" si="1136"/>
        <v/>
      </c>
      <c r="DF142" s="218" t="str">
        <f t="shared" si="1136"/>
        <v/>
      </c>
      <c r="DG142" s="218" t="str">
        <f t="shared" si="1136"/>
        <v/>
      </c>
      <c r="DH142" s="218" t="str">
        <f t="shared" si="1136"/>
        <v/>
      </c>
      <c r="DI142" s="218" t="str">
        <f t="shared" si="1136"/>
        <v/>
      </c>
      <c r="DJ142" s="218" t="str">
        <f t="shared" si="1136"/>
        <v/>
      </c>
      <c r="DK142" s="218" t="str">
        <f t="shared" si="1136"/>
        <v/>
      </c>
      <c r="DL142" s="218" t="str">
        <f t="shared" si="1136"/>
        <v/>
      </c>
      <c r="DM142" s="218" t="str">
        <f t="shared" si="1136"/>
        <v/>
      </c>
      <c r="DN142" s="218" t="str">
        <f t="shared" si="1136"/>
        <v/>
      </c>
      <c r="DO142" s="218" t="str">
        <f t="shared" si="1136"/>
        <v/>
      </c>
      <c r="DP142" s="218" t="str">
        <f t="shared" si="1136"/>
        <v/>
      </c>
      <c r="DQ142" s="218" t="str">
        <f t="shared" si="1136"/>
        <v/>
      </c>
      <c r="DR142" s="218" t="str">
        <f t="shared" si="1136"/>
        <v/>
      </c>
      <c r="DS142" s="218" t="str">
        <f t="shared" si="1136"/>
        <v/>
      </c>
      <c r="DT142" s="218" t="str">
        <f t="shared" si="1136"/>
        <v/>
      </c>
      <c r="DU142" s="218" t="str">
        <f t="shared" si="1136"/>
        <v/>
      </c>
      <c r="DV142" s="218" t="str">
        <f t="shared" ref="DV142:EK142" si="1137">IF(SUM(DV300,DV457,DV614,DV771,DV928)=0,"",SUM(DV300,DV457,DV614,DV771,DV928))</f>
        <v/>
      </c>
      <c r="DW142" s="218" t="str">
        <f t="shared" si="1137"/>
        <v/>
      </c>
      <c r="DX142" s="218" t="str">
        <f t="shared" si="1137"/>
        <v/>
      </c>
      <c r="DY142" s="218" t="str">
        <f t="shared" si="1137"/>
        <v/>
      </c>
      <c r="DZ142" s="218" t="str">
        <f t="shared" si="1137"/>
        <v/>
      </c>
      <c r="EA142" s="218" t="str">
        <f t="shared" si="1137"/>
        <v/>
      </c>
      <c r="EB142" s="218" t="str">
        <f t="shared" si="1137"/>
        <v/>
      </c>
      <c r="EC142" s="218" t="str">
        <f t="shared" si="1137"/>
        <v/>
      </c>
      <c r="ED142" s="218" t="str">
        <f t="shared" si="1137"/>
        <v/>
      </c>
      <c r="EE142" s="218" t="str">
        <f t="shared" si="1137"/>
        <v/>
      </c>
      <c r="EF142" s="218" t="str">
        <f t="shared" si="1137"/>
        <v/>
      </c>
      <c r="EG142" s="218" t="str">
        <f t="shared" si="1137"/>
        <v/>
      </c>
      <c r="EH142" s="218" t="str">
        <f t="shared" si="1137"/>
        <v/>
      </c>
      <c r="EI142" s="218" t="str">
        <f t="shared" si="1137"/>
        <v/>
      </c>
      <c r="EJ142" s="218" t="str">
        <f t="shared" si="1137"/>
        <v/>
      </c>
      <c r="EK142" s="218" t="str">
        <f t="shared" si="1137"/>
        <v/>
      </c>
      <c r="EL142" s="218" t="str">
        <f t="shared" ref="EL142:FK142" si="1138">IF(SUM(EL300,EL457,EL614,EL771,EL928)=0,"",SUM(EL300,EL457,EL614,EL771,EL928))</f>
        <v/>
      </c>
      <c r="EM142" s="218" t="str">
        <f t="shared" si="1138"/>
        <v/>
      </c>
      <c r="EN142" s="218" t="str">
        <f t="shared" si="1138"/>
        <v/>
      </c>
      <c r="EO142" s="218" t="str">
        <f t="shared" si="1138"/>
        <v/>
      </c>
      <c r="EP142" s="218" t="str">
        <f t="shared" si="1138"/>
        <v/>
      </c>
      <c r="EQ142" s="218" t="str">
        <f t="shared" si="1138"/>
        <v/>
      </c>
      <c r="ER142" s="218" t="str">
        <f t="shared" si="1138"/>
        <v/>
      </c>
      <c r="ES142" s="218" t="str">
        <f t="shared" si="1138"/>
        <v/>
      </c>
      <c r="ET142" s="218" t="str">
        <f t="shared" si="1138"/>
        <v/>
      </c>
      <c r="EU142" s="218" t="str">
        <f t="shared" si="1138"/>
        <v/>
      </c>
      <c r="EV142" s="218" t="str">
        <f t="shared" si="1138"/>
        <v/>
      </c>
      <c r="EW142" s="218" t="str">
        <f t="shared" si="1138"/>
        <v/>
      </c>
      <c r="EX142" s="218" t="str">
        <f t="shared" si="1138"/>
        <v/>
      </c>
      <c r="EY142" s="218" t="str">
        <f t="shared" si="1138"/>
        <v/>
      </c>
      <c r="EZ142" s="218" t="str">
        <f t="shared" si="1138"/>
        <v/>
      </c>
      <c r="FA142" s="218" t="str">
        <f t="shared" si="1138"/>
        <v/>
      </c>
      <c r="FB142" s="218" t="str">
        <f t="shared" si="1138"/>
        <v/>
      </c>
      <c r="FC142" s="218" t="str">
        <f t="shared" si="1138"/>
        <v/>
      </c>
      <c r="FD142" s="218" t="str">
        <f t="shared" si="1138"/>
        <v/>
      </c>
      <c r="FE142" s="218" t="str">
        <f t="shared" si="1138"/>
        <v/>
      </c>
      <c r="FF142" s="218" t="str">
        <f t="shared" si="1138"/>
        <v/>
      </c>
      <c r="FG142" s="218" t="str">
        <f t="shared" si="1138"/>
        <v/>
      </c>
      <c r="FH142" s="218" t="str">
        <f t="shared" si="1138"/>
        <v/>
      </c>
      <c r="FI142" s="218" t="str">
        <f t="shared" si="1138"/>
        <v/>
      </c>
      <c r="FJ142" s="218" t="str">
        <f t="shared" si="1138"/>
        <v/>
      </c>
      <c r="FK142" s="218" t="str">
        <f t="shared" si="1138"/>
        <v/>
      </c>
      <c r="FL142" s="218" t="str">
        <f t="shared" ref="FL142:HN142" si="1139">IF(SUM(FL300,FL457,FL614,FL771,FL928)=0,"",SUM(FL300,FL457,FL614,FL771,FL928))</f>
        <v/>
      </c>
      <c r="FM142" s="218" t="str">
        <f t="shared" si="1139"/>
        <v/>
      </c>
      <c r="FN142" s="218" t="str">
        <f t="shared" si="1139"/>
        <v/>
      </c>
      <c r="FO142" s="218" t="str">
        <f t="shared" si="1139"/>
        <v/>
      </c>
      <c r="FP142" s="218" t="str">
        <f t="shared" si="1139"/>
        <v/>
      </c>
      <c r="FQ142" s="218" t="str">
        <f t="shared" si="1139"/>
        <v/>
      </c>
      <c r="FR142" s="218" t="str">
        <f t="shared" si="1139"/>
        <v/>
      </c>
      <c r="FS142" s="218" t="str">
        <f t="shared" si="1139"/>
        <v/>
      </c>
      <c r="FT142" s="218" t="str">
        <f t="shared" si="1139"/>
        <v/>
      </c>
      <c r="FU142" s="218" t="str">
        <f t="shared" si="1139"/>
        <v/>
      </c>
      <c r="FV142" s="218" t="str">
        <f t="shared" si="1139"/>
        <v/>
      </c>
      <c r="FW142" s="218" t="str">
        <f t="shared" si="1139"/>
        <v/>
      </c>
      <c r="FX142" s="218" t="str">
        <f t="shared" si="1139"/>
        <v/>
      </c>
      <c r="FY142" s="218" t="str">
        <f t="shared" si="1139"/>
        <v/>
      </c>
      <c r="FZ142" s="218" t="str">
        <f t="shared" si="1139"/>
        <v/>
      </c>
      <c r="GA142" s="218" t="str">
        <f t="shared" si="1139"/>
        <v/>
      </c>
      <c r="GB142" s="218" t="str">
        <f t="shared" si="1139"/>
        <v/>
      </c>
      <c r="GC142" s="218" t="str">
        <f t="shared" si="1139"/>
        <v/>
      </c>
      <c r="GD142" s="218" t="str">
        <f t="shared" si="1139"/>
        <v/>
      </c>
      <c r="GE142" s="218" t="str">
        <f t="shared" si="1139"/>
        <v/>
      </c>
      <c r="GF142" s="218" t="str">
        <f t="shared" si="1139"/>
        <v/>
      </c>
      <c r="GG142" s="218" t="str">
        <f t="shared" si="1139"/>
        <v/>
      </c>
      <c r="GH142" s="218" t="str">
        <f t="shared" si="1139"/>
        <v/>
      </c>
      <c r="GI142" s="218" t="str">
        <f t="shared" si="1139"/>
        <v/>
      </c>
      <c r="GJ142" s="218" t="str">
        <f t="shared" si="1139"/>
        <v/>
      </c>
      <c r="GK142" s="218" t="str">
        <f t="shared" si="1139"/>
        <v/>
      </c>
      <c r="GL142" s="218" t="str">
        <f t="shared" si="1139"/>
        <v/>
      </c>
      <c r="GM142" s="218" t="str">
        <f t="shared" si="1139"/>
        <v/>
      </c>
      <c r="GN142" s="218" t="str">
        <f t="shared" si="1139"/>
        <v/>
      </c>
      <c r="GO142" s="218" t="str">
        <f t="shared" si="1139"/>
        <v/>
      </c>
      <c r="GP142" s="218" t="str">
        <f t="shared" si="1139"/>
        <v/>
      </c>
      <c r="GQ142" s="218" t="str">
        <f t="shared" si="1139"/>
        <v/>
      </c>
      <c r="GR142" s="218" t="str">
        <f t="shared" si="1139"/>
        <v/>
      </c>
      <c r="GS142" s="218" t="str">
        <f t="shared" si="1139"/>
        <v/>
      </c>
      <c r="GT142" s="218" t="str">
        <f t="shared" si="1139"/>
        <v/>
      </c>
      <c r="GU142" s="218" t="str">
        <f t="shared" si="1139"/>
        <v/>
      </c>
      <c r="GV142" s="218" t="str">
        <f t="shared" si="1139"/>
        <v/>
      </c>
      <c r="GW142" s="218" t="str">
        <f t="shared" si="1139"/>
        <v/>
      </c>
      <c r="GX142" s="218" t="str">
        <f t="shared" si="1139"/>
        <v/>
      </c>
      <c r="GY142" s="218" t="str">
        <f t="shared" si="1139"/>
        <v/>
      </c>
      <c r="GZ142" s="218" t="str">
        <f t="shared" si="1139"/>
        <v/>
      </c>
      <c r="HA142" s="218" t="str">
        <f t="shared" si="1139"/>
        <v/>
      </c>
      <c r="HB142" s="218" t="str">
        <f t="shared" si="1139"/>
        <v/>
      </c>
      <c r="HC142" s="218" t="str">
        <f t="shared" si="1139"/>
        <v/>
      </c>
      <c r="HD142" s="218" t="str">
        <f t="shared" si="1139"/>
        <v/>
      </c>
      <c r="HE142" s="218" t="str">
        <f t="shared" si="1139"/>
        <v/>
      </c>
      <c r="HF142" s="218" t="str">
        <f t="shared" si="1139"/>
        <v/>
      </c>
      <c r="HG142" s="218" t="str">
        <f t="shared" si="1139"/>
        <v/>
      </c>
      <c r="HH142" s="218" t="str">
        <f t="shared" si="1139"/>
        <v/>
      </c>
      <c r="HI142" s="218" t="str">
        <f t="shared" si="1139"/>
        <v/>
      </c>
      <c r="HJ142" s="218" t="str">
        <f t="shared" si="1139"/>
        <v/>
      </c>
      <c r="HK142" s="218" t="str">
        <f t="shared" si="1139"/>
        <v/>
      </c>
      <c r="HL142" s="218" t="str">
        <f t="shared" si="1139"/>
        <v/>
      </c>
      <c r="HM142" s="218" t="str">
        <f t="shared" si="1139"/>
        <v/>
      </c>
      <c r="HN142" s="218" t="str">
        <f t="shared" si="1139"/>
        <v/>
      </c>
      <c r="HO142" s="218" t="str">
        <f t="shared" ref="HO142:HQ142" si="1140">IF(SUM(HO300,HO457,HO614,HO771,HO928)=0,"",SUM(HO300,HO457,HO614,HO771,HO928))</f>
        <v/>
      </c>
      <c r="HP142" s="218" t="str">
        <f t="shared" si="1140"/>
        <v/>
      </c>
      <c r="HQ142" s="218" t="str">
        <f t="shared" si="1140"/>
        <v/>
      </c>
    </row>
    <row r="143" spans="1:225" s="73" customFormat="1" ht="18" hidden="1" customHeight="1" x14ac:dyDescent="0.25">
      <c r="A143" s="223" t="str">
        <f t="shared" ref="A143:B143" si="1141">IF(A301="","",A301)</f>
        <v/>
      </c>
      <c r="B143" s="173" t="str">
        <f t="shared" si="1141"/>
        <v/>
      </c>
      <c r="C143" s="218">
        <f t="shared" si="1044"/>
        <v>0</v>
      </c>
      <c r="D143" s="218">
        <f t="shared" si="1077"/>
        <v>0</v>
      </c>
      <c r="E143" s="219">
        <f t="shared" ref="E143:F143" si="1142">IFERROR(AVERAGE(E301,E458,E615,E772,E929),"")</f>
        <v>0</v>
      </c>
      <c r="F143" s="219">
        <f t="shared" si="1142"/>
        <v>0</v>
      </c>
      <c r="G143" s="176" t="str">
        <f t="shared" si="1002"/>
        <v/>
      </c>
      <c r="H143" s="176" t="str">
        <f t="shared" si="1002"/>
        <v/>
      </c>
      <c r="I143" s="226" t="str">
        <f t="shared" si="1002"/>
        <v/>
      </c>
      <c r="J143" s="226" t="str">
        <f t="shared" si="1002"/>
        <v/>
      </c>
      <c r="K143" s="227" t="str">
        <f t="shared" si="1003"/>
        <v/>
      </c>
      <c r="L143" s="227">
        <f t="shared" si="1003"/>
        <v>1</v>
      </c>
      <c r="M143" s="226" t="str">
        <f t="shared" si="1004"/>
        <v/>
      </c>
      <c r="N143" s="226" t="str">
        <f t="shared" si="1004"/>
        <v/>
      </c>
      <c r="O143" s="491"/>
      <c r="P143" s="218" t="str">
        <f t="shared" ref="P143:BI143" si="1143">IF(SUM(P301,P458,P615,P772,P929)=0,"",SUM(P301,P458,P615,P772,P929))</f>
        <v/>
      </c>
      <c r="Q143" s="218" t="str">
        <f t="shared" si="1143"/>
        <v/>
      </c>
      <c r="R143" s="218" t="str">
        <f t="shared" si="1143"/>
        <v/>
      </c>
      <c r="S143" s="218" t="str">
        <f t="shared" si="1143"/>
        <v/>
      </c>
      <c r="T143" s="218" t="str">
        <f t="shared" si="1143"/>
        <v/>
      </c>
      <c r="U143" s="218" t="str">
        <f t="shared" si="1143"/>
        <v/>
      </c>
      <c r="V143" s="218" t="str">
        <f t="shared" si="1143"/>
        <v/>
      </c>
      <c r="W143" s="218" t="str">
        <f t="shared" si="1143"/>
        <v/>
      </c>
      <c r="X143" s="218" t="str">
        <f t="shared" si="1143"/>
        <v/>
      </c>
      <c r="Y143" s="218" t="str">
        <f t="shared" si="1143"/>
        <v/>
      </c>
      <c r="Z143" s="218" t="str">
        <f t="shared" si="1143"/>
        <v/>
      </c>
      <c r="AA143" s="218" t="str">
        <f t="shared" si="1143"/>
        <v/>
      </c>
      <c r="AB143" s="218" t="str">
        <f t="shared" si="1143"/>
        <v/>
      </c>
      <c r="AC143" s="218" t="str">
        <f t="shared" si="1143"/>
        <v/>
      </c>
      <c r="AD143" s="218" t="str">
        <f t="shared" si="1143"/>
        <v/>
      </c>
      <c r="AE143" s="218" t="str">
        <f t="shared" si="1143"/>
        <v/>
      </c>
      <c r="AF143" s="218" t="str">
        <f t="shared" si="1143"/>
        <v/>
      </c>
      <c r="AG143" s="218" t="str">
        <f t="shared" si="1143"/>
        <v/>
      </c>
      <c r="AH143" s="218" t="str">
        <f t="shared" si="1143"/>
        <v/>
      </c>
      <c r="AI143" s="218" t="str">
        <f t="shared" si="1143"/>
        <v/>
      </c>
      <c r="AJ143" s="218" t="str">
        <f t="shared" si="1143"/>
        <v/>
      </c>
      <c r="AK143" s="218" t="str">
        <f t="shared" si="1143"/>
        <v/>
      </c>
      <c r="AL143" s="218" t="str">
        <f t="shared" si="1143"/>
        <v/>
      </c>
      <c r="AM143" s="218" t="str">
        <f t="shared" si="1143"/>
        <v/>
      </c>
      <c r="AN143" s="218" t="str">
        <f t="shared" si="1143"/>
        <v/>
      </c>
      <c r="AO143" s="218" t="str">
        <f t="shared" si="1143"/>
        <v/>
      </c>
      <c r="AP143" s="218" t="str">
        <f t="shared" si="1143"/>
        <v/>
      </c>
      <c r="AQ143" s="218" t="str">
        <f t="shared" si="1143"/>
        <v/>
      </c>
      <c r="AR143" s="218" t="str">
        <f t="shared" si="1143"/>
        <v/>
      </c>
      <c r="AS143" s="218" t="str">
        <f t="shared" si="1143"/>
        <v/>
      </c>
      <c r="AT143" s="218" t="str">
        <f t="shared" si="1143"/>
        <v/>
      </c>
      <c r="AU143" s="218" t="str">
        <f t="shared" si="1143"/>
        <v/>
      </c>
      <c r="AV143" s="218" t="str">
        <f t="shared" si="1143"/>
        <v/>
      </c>
      <c r="AW143" s="218" t="str">
        <f t="shared" si="1143"/>
        <v/>
      </c>
      <c r="AX143" s="218" t="str">
        <f t="shared" si="1143"/>
        <v/>
      </c>
      <c r="AY143" s="218" t="str">
        <f t="shared" si="1143"/>
        <v/>
      </c>
      <c r="AZ143" s="218" t="str">
        <f t="shared" si="1143"/>
        <v/>
      </c>
      <c r="BA143" s="218" t="str">
        <f t="shared" si="1143"/>
        <v/>
      </c>
      <c r="BB143" s="218" t="str">
        <f t="shared" si="1143"/>
        <v/>
      </c>
      <c r="BC143" s="218" t="str">
        <f t="shared" si="1143"/>
        <v/>
      </c>
      <c r="BD143" s="218" t="str">
        <f t="shared" si="1143"/>
        <v/>
      </c>
      <c r="BE143" s="218" t="str">
        <f t="shared" si="1143"/>
        <v/>
      </c>
      <c r="BF143" s="218" t="str">
        <f t="shared" si="1143"/>
        <v/>
      </c>
      <c r="BG143" s="218" t="str">
        <f t="shared" si="1143"/>
        <v/>
      </c>
      <c r="BH143" s="218" t="str">
        <f t="shared" si="1143"/>
        <v/>
      </c>
      <c r="BI143" s="218" t="str">
        <f t="shared" si="1143"/>
        <v/>
      </c>
      <c r="BJ143" s="218" t="str">
        <f t="shared" ref="BJ143:DU143" si="1144">IF(SUM(BJ301,BJ458,BJ615,BJ772,BJ929)=0,"",SUM(BJ301,BJ458,BJ615,BJ772,BJ929))</f>
        <v/>
      </c>
      <c r="BK143" s="218" t="str">
        <f t="shared" si="1144"/>
        <v/>
      </c>
      <c r="BL143" s="218" t="str">
        <f t="shared" si="1144"/>
        <v/>
      </c>
      <c r="BM143" s="218" t="str">
        <f t="shared" si="1144"/>
        <v/>
      </c>
      <c r="BN143" s="218" t="str">
        <f t="shared" si="1144"/>
        <v/>
      </c>
      <c r="BO143" s="218" t="str">
        <f t="shared" si="1144"/>
        <v/>
      </c>
      <c r="BP143" s="218" t="str">
        <f t="shared" si="1144"/>
        <v/>
      </c>
      <c r="BQ143" s="218" t="str">
        <f t="shared" si="1144"/>
        <v/>
      </c>
      <c r="BR143" s="218" t="str">
        <f t="shared" si="1144"/>
        <v/>
      </c>
      <c r="BS143" s="218" t="str">
        <f t="shared" si="1144"/>
        <v/>
      </c>
      <c r="BT143" s="218" t="str">
        <f t="shared" si="1144"/>
        <v/>
      </c>
      <c r="BU143" s="218" t="str">
        <f t="shared" si="1144"/>
        <v/>
      </c>
      <c r="BV143" s="218" t="str">
        <f t="shared" si="1144"/>
        <v/>
      </c>
      <c r="BW143" s="218" t="str">
        <f t="shared" si="1144"/>
        <v/>
      </c>
      <c r="BX143" s="218" t="str">
        <f t="shared" si="1144"/>
        <v/>
      </c>
      <c r="BY143" s="218" t="str">
        <f t="shared" si="1144"/>
        <v/>
      </c>
      <c r="BZ143" s="218" t="str">
        <f t="shared" si="1144"/>
        <v/>
      </c>
      <c r="CA143" s="218" t="str">
        <f t="shared" si="1144"/>
        <v/>
      </c>
      <c r="CB143" s="218" t="str">
        <f t="shared" si="1144"/>
        <v/>
      </c>
      <c r="CC143" s="218" t="str">
        <f t="shared" si="1144"/>
        <v/>
      </c>
      <c r="CD143" s="218" t="str">
        <f t="shared" si="1144"/>
        <v/>
      </c>
      <c r="CE143" s="218" t="str">
        <f t="shared" si="1144"/>
        <v/>
      </c>
      <c r="CF143" s="218" t="str">
        <f t="shared" si="1144"/>
        <v/>
      </c>
      <c r="CG143" s="218" t="str">
        <f t="shared" si="1144"/>
        <v/>
      </c>
      <c r="CH143" s="218" t="str">
        <f t="shared" si="1144"/>
        <v/>
      </c>
      <c r="CI143" s="218" t="str">
        <f t="shared" si="1144"/>
        <v/>
      </c>
      <c r="CJ143" s="218" t="str">
        <f t="shared" si="1144"/>
        <v/>
      </c>
      <c r="CK143" s="218" t="str">
        <f t="shared" si="1144"/>
        <v/>
      </c>
      <c r="CL143" s="218" t="str">
        <f t="shared" si="1144"/>
        <v/>
      </c>
      <c r="CM143" s="218" t="str">
        <f t="shared" si="1144"/>
        <v/>
      </c>
      <c r="CN143" s="218" t="str">
        <f t="shared" si="1144"/>
        <v/>
      </c>
      <c r="CO143" s="218" t="str">
        <f t="shared" si="1144"/>
        <v/>
      </c>
      <c r="CP143" s="218" t="str">
        <f t="shared" si="1144"/>
        <v/>
      </c>
      <c r="CQ143" s="218" t="str">
        <f t="shared" si="1144"/>
        <v/>
      </c>
      <c r="CR143" s="218" t="str">
        <f t="shared" si="1144"/>
        <v/>
      </c>
      <c r="CS143" s="218" t="str">
        <f t="shared" si="1144"/>
        <v/>
      </c>
      <c r="CT143" s="218" t="str">
        <f t="shared" si="1144"/>
        <v/>
      </c>
      <c r="CU143" s="218" t="str">
        <f t="shared" si="1144"/>
        <v/>
      </c>
      <c r="CV143" s="218" t="str">
        <f t="shared" si="1144"/>
        <v/>
      </c>
      <c r="CW143" s="218" t="str">
        <f t="shared" si="1144"/>
        <v/>
      </c>
      <c r="CX143" s="218" t="str">
        <f t="shared" si="1144"/>
        <v/>
      </c>
      <c r="CY143" s="218" t="str">
        <f t="shared" si="1144"/>
        <v/>
      </c>
      <c r="CZ143" s="218" t="str">
        <f t="shared" si="1144"/>
        <v/>
      </c>
      <c r="DA143" s="218" t="str">
        <f t="shared" si="1144"/>
        <v/>
      </c>
      <c r="DB143" s="218" t="str">
        <f t="shared" si="1144"/>
        <v/>
      </c>
      <c r="DC143" s="218" t="str">
        <f t="shared" si="1144"/>
        <v/>
      </c>
      <c r="DD143" s="218" t="str">
        <f t="shared" si="1144"/>
        <v/>
      </c>
      <c r="DE143" s="218" t="str">
        <f t="shared" si="1144"/>
        <v/>
      </c>
      <c r="DF143" s="218" t="str">
        <f t="shared" si="1144"/>
        <v/>
      </c>
      <c r="DG143" s="218" t="str">
        <f t="shared" si="1144"/>
        <v/>
      </c>
      <c r="DH143" s="218" t="str">
        <f t="shared" si="1144"/>
        <v/>
      </c>
      <c r="DI143" s="218" t="str">
        <f t="shared" si="1144"/>
        <v/>
      </c>
      <c r="DJ143" s="218" t="str">
        <f t="shared" si="1144"/>
        <v/>
      </c>
      <c r="DK143" s="218" t="str">
        <f t="shared" si="1144"/>
        <v/>
      </c>
      <c r="DL143" s="218" t="str">
        <f t="shared" si="1144"/>
        <v/>
      </c>
      <c r="DM143" s="218" t="str">
        <f t="shared" si="1144"/>
        <v/>
      </c>
      <c r="DN143" s="218" t="str">
        <f t="shared" si="1144"/>
        <v/>
      </c>
      <c r="DO143" s="218" t="str">
        <f t="shared" si="1144"/>
        <v/>
      </c>
      <c r="DP143" s="218" t="str">
        <f t="shared" si="1144"/>
        <v/>
      </c>
      <c r="DQ143" s="218" t="str">
        <f t="shared" si="1144"/>
        <v/>
      </c>
      <c r="DR143" s="218" t="str">
        <f t="shared" si="1144"/>
        <v/>
      </c>
      <c r="DS143" s="218" t="str">
        <f t="shared" si="1144"/>
        <v/>
      </c>
      <c r="DT143" s="218" t="str">
        <f t="shared" si="1144"/>
        <v/>
      </c>
      <c r="DU143" s="218" t="str">
        <f t="shared" si="1144"/>
        <v/>
      </c>
      <c r="DV143" s="218" t="str">
        <f t="shared" ref="DV143:EK143" si="1145">IF(SUM(DV301,DV458,DV615,DV772,DV929)=0,"",SUM(DV301,DV458,DV615,DV772,DV929))</f>
        <v/>
      </c>
      <c r="DW143" s="218" t="str">
        <f t="shared" si="1145"/>
        <v/>
      </c>
      <c r="DX143" s="218" t="str">
        <f t="shared" si="1145"/>
        <v/>
      </c>
      <c r="DY143" s="218" t="str">
        <f t="shared" si="1145"/>
        <v/>
      </c>
      <c r="DZ143" s="218" t="str">
        <f t="shared" si="1145"/>
        <v/>
      </c>
      <c r="EA143" s="218" t="str">
        <f t="shared" si="1145"/>
        <v/>
      </c>
      <c r="EB143" s="218" t="str">
        <f t="shared" si="1145"/>
        <v/>
      </c>
      <c r="EC143" s="218" t="str">
        <f t="shared" si="1145"/>
        <v/>
      </c>
      <c r="ED143" s="218" t="str">
        <f t="shared" si="1145"/>
        <v/>
      </c>
      <c r="EE143" s="218" t="str">
        <f t="shared" si="1145"/>
        <v/>
      </c>
      <c r="EF143" s="218" t="str">
        <f t="shared" si="1145"/>
        <v/>
      </c>
      <c r="EG143" s="218" t="str">
        <f t="shared" si="1145"/>
        <v/>
      </c>
      <c r="EH143" s="218" t="str">
        <f t="shared" si="1145"/>
        <v/>
      </c>
      <c r="EI143" s="218" t="str">
        <f t="shared" si="1145"/>
        <v/>
      </c>
      <c r="EJ143" s="218" t="str">
        <f t="shared" si="1145"/>
        <v/>
      </c>
      <c r="EK143" s="218" t="str">
        <f t="shared" si="1145"/>
        <v/>
      </c>
      <c r="EL143" s="218" t="str">
        <f t="shared" ref="EL143:FK143" si="1146">IF(SUM(EL301,EL458,EL615,EL772,EL929)=0,"",SUM(EL301,EL458,EL615,EL772,EL929))</f>
        <v/>
      </c>
      <c r="EM143" s="218" t="str">
        <f t="shared" si="1146"/>
        <v/>
      </c>
      <c r="EN143" s="218" t="str">
        <f t="shared" si="1146"/>
        <v/>
      </c>
      <c r="EO143" s="218" t="str">
        <f t="shared" si="1146"/>
        <v/>
      </c>
      <c r="EP143" s="218" t="str">
        <f t="shared" si="1146"/>
        <v/>
      </c>
      <c r="EQ143" s="218" t="str">
        <f t="shared" si="1146"/>
        <v/>
      </c>
      <c r="ER143" s="218" t="str">
        <f t="shared" si="1146"/>
        <v/>
      </c>
      <c r="ES143" s="218" t="str">
        <f t="shared" si="1146"/>
        <v/>
      </c>
      <c r="ET143" s="218" t="str">
        <f t="shared" si="1146"/>
        <v/>
      </c>
      <c r="EU143" s="218" t="str">
        <f t="shared" si="1146"/>
        <v/>
      </c>
      <c r="EV143" s="218" t="str">
        <f t="shared" si="1146"/>
        <v/>
      </c>
      <c r="EW143" s="218" t="str">
        <f t="shared" si="1146"/>
        <v/>
      </c>
      <c r="EX143" s="218" t="str">
        <f t="shared" si="1146"/>
        <v/>
      </c>
      <c r="EY143" s="218" t="str">
        <f t="shared" si="1146"/>
        <v/>
      </c>
      <c r="EZ143" s="218" t="str">
        <f t="shared" si="1146"/>
        <v/>
      </c>
      <c r="FA143" s="218" t="str">
        <f t="shared" si="1146"/>
        <v/>
      </c>
      <c r="FB143" s="218" t="str">
        <f t="shared" si="1146"/>
        <v/>
      </c>
      <c r="FC143" s="218" t="str">
        <f t="shared" si="1146"/>
        <v/>
      </c>
      <c r="FD143" s="218" t="str">
        <f t="shared" si="1146"/>
        <v/>
      </c>
      <c r="FE143" s="218" t="str">
        <f t="shared" si="1146"/>
        <v/>
      </c>
      <c r="FF143" s="218" t="str">
        <f t="shared" si="1146"/>
        <v/>
      </c>
      <c r="FG143" s="218" t="str">
        <f t="shared" si="1146"/>
        <v/>
      </c>
      <c r="FH143" s="218" t="str">
        <f t="shared" si="1146"/>
        <v/>
      </c>
      <c r="FI143" s="218" t="str">
        <f t="shared" si="1146"/>
        <v/>
      </c>
      <c r="FJ143" s="218" t="str">
        <f t="shared" si="1146"/>
        <v/>
      </c>
      <c r="FK143" s="218" t="str">
        <f t="shared" si="1146"/>
        <v/>
      </c>
      <c r="FL143" s="218" t="str">
        <f t="shared" ref="FL143:HN143" si="1147">IF(SUM(FL301,FL458,FL615,FL772,FL929)=0,"",SUM(FL301,FL458,FL615,FL772,FL929))</f>
        <v/>
      </c>
      <c r="FM143" s="218" t="str">
        <f t="shared" si="1147"/>
        <v/>
      </c>
      <c r="FN143" s="218" t="str">
        <f t="shared" si="1147"/>
        <v/>
      </c>
      <c r="FO143" s="218" t="str">
        <f t="shared" si="1147"/>
        <v/>
      </c>
      <c r="FP143" s="218" t="str">
        <f t="shared" si="1147"/>
        <v/>
      </c>
      <c r="FQ143" s="218" t="str">
        <f t="shared" si="1147"/>
        <v/>
      </c>
      <c r="FR143" s="218" t="str">
        <f t="shared" si="1147"/>
        <v/>
      </c>
      <c r="FS143" s="218" t="str">
        <f t="shared" si="1147"/>
        <v/>
      </c>
      <c r="FT143" s="218" t="str">
        <f t="shared" si="1147"/>
        <v/>
      </c>
      <c r="FU143" s="218" t="str">
        <f t="shared" si="1147"/>
        <v/>
      </c>
      <c r="FV143" s="218" t="str">
        <f t="shared" si="1147"/>
        <v/>
      </c>
      <c r="FW143" s="218" t="str">
        <f t="shared" si="1147"/>
        <v/>
      </c>
      <c r="FX143" s="218" t="str">
        <f t="shared" si="1147"/>
        <v/>
      </c>
      <c r="FY143" s="218" t="str">
        <f t="shared" si="1147"/>
        <v/>
      </c>
      <c r="FZ143" s="218" t="str">
        <f t="shared" si="1147"/>
        <v/>
      </c>
      <c r="GA143" s="218" t="str">
        <f t="shared" si="1147"/>
        <v/>
      </c>
      <c r="GB143" s="218" t="str">
        <f t="shared" si="1147"/>
        <v/>
      </c>
      <c r="GC143" s="218" t="str">
        <f t="shared" si="1147"/>
        <v/>
      </c>
      <c r="GD143" s="218" t="str">
        <f t="shared" si="1147"/>
        <v/>
      </c>
      <c r="GE143" s="218" t="str">
        <f t="shared" si="1147"/>
        <v/>
      </c>
      <c r="GF143" s="218" t="str">
        <f t="shared" si="1147"/>
        <v/>
      </c>
      <c r="GG143" s="218" t="str">
        <f t="shared" si="1147"/>
        <v/>
      </c>
      <c r="GH143" s="218" t="str">
        <f t="shared" si="1147"/>
        <v/>
      </c>
      <c r="GI143" s="218" t="str">
        <f t="shared" si="1147"/>
        <v/>
      </c>
      <c r="GJ143" s="218" t="str">
        <f t="shared" si="1147"/>
        <v/>
      </c>
      <c r="GK143" s="218" t="str">
        <f t="shared" si="1147"/>
        <v/>
      </c>
      <c r="GL143" s="218" t="str">
        <f t="shared" si="1147"/>
        <v/>
      </c>
      <c r="GM143" s="218" t="str">
        <f t="shared" si="1147"/>
        <v/>
      </c>
      <c r="GN143" s="218" t="str">
        <f t="shared" si="1147"/>
        <v/>
      </c>
      <c r="GO143" s="218" t="str">
        <f t="shared" si="1147"/>
        <v/>
      </c>
      <c r="GP143" s="218" t="str">
        <f t="shared" si="1147"/>
        <v/>
      </c>
      <c r="GQ143" s="218" t="str">
        <f t="shared" si="1147"/>
        <v/>
      </c>
      <c r="GR143" s="218" t="str">
        <f t="shared" si="1147"/>
        <v/>
      </c>
      <c r="GS143" s="218" t="str">
        <f t="shared" si="1147"/>
        <v/>
      </c>
      <c r="GT143" s="218" t="str">
        <f t="shared" si="1147"/>
        <v/>
      </c>
      <c r="GU143" s="218" t="str">
        <f t="shared" si="1147"/>
        <v/>
      </c>
      <c r="GV143" s="218" t="str">
        <f t="shared" si="1147"/>
        <v/>
      </c>
      <c r="GW143" s="218" t="str">
        <f t="shared" si="1147"/>
        <v/>
      </c>
      <c r="GX143" s="218" t="str">
        <f t="shared" si="1147"/>
        <v/>
      </c>
      <c r="GY143" s="218" t="str">
        <f t="shared" si="1147"/>
        <v/>
      </c>
      <c r="GZ143" s="218" t="str">
        <f t="shared" si="1147"/>
        <v/>
      </c>
      <c r="HA143" s="218" t="str">
        <f t="shared" si="1147"/>
        <v/>
      </c>
      <c r="HB143" s="218" t="str">
        <f t="shared" si="1147"/>
        <v/>
      </c>
      <c r="HC143" s="218" t="str">
        <f t="shared" si="1147"/>
        <v/>
      </c>
      <c r="HD143" s="218" t="str">
        <f t="shared" si="1147"/>
        <v/>
      </c>
      <c r="HE143" s="218" t="str">
        <f t="shared" si="1147"/>
        <v/>
      </c>
      <c r="HF143" s="218" t="str">
        <f t="shared" si="1147"/>
        <v/>
      </c>
      <c r="HG143" s="218" t="str">
        <f t="shared" si="1147"/>
        <v/>
      </c>
      <c r="HH143" s="218" t="str">
        <f t="shared" si="1147"/>
        <v/>
      </c>
      <c r="HI143" s="218" t="str">
        <f t="shared" si="1147"/>
        <v/>
      </c>
      <c r="HJ143" s="218" t="str">
        <f t="shared" si="1147"/>
        <v/>
      </c>
      <c r="HK143" s="218" t="str">
        <f t="shared" si="1147"/>
        <v/>
      </c>
      <c r="HL143" s="218" t="str">
        <f t="shared" si="1147"/>
        <v/>
      </c>
      <c r="HM143" s="218" t="str">
        <f t="shared" si="1147"/>
        <v/>
      </c>
      <c r="HN143" s="218" t="str">
        <f t="shared" si="1147"/>
        <v/>
      </c>
      <c r="HO143" s="218" t="str">
        <f t="shared" ref="HO143:HQ143" si="1148">IF(SUM(HO301,HO458,HO615,HO772,HO929)=0,"",SUM(HO301,HO458,HO615,HO772,HO929))</f>
        <v/>
      </c>
      <c r="HP143" s="218" t="str">
        <f t="shared" si="1148"/>
        <v/>
      </c>
      <c r="HQ143" s="218" t="str">
        <f t="shared" si="1148"/>
        <v/>
      </c>
    </row>
    <row r="144" spans="1:225" s="73" customFormat="1" ht="18" hidden="1" customHeight="1" x14ac:dyDescent="0.25">
      <c r="A144" s="223" t="str">
        <f t="shared" ref="A144:B144" si="1149">IF(A302="","",A302)</f>
        <v/>
      </c>
      <c r="B144" s="173" t="str">
        <f t="shared" si="1149"/>
        <v/>
      </c>
      <c r="C144" s="218">
        <f t="shared" si="1044"/>
        <v>0</v>
      </c>
      <c r="D144" s="218">
        <f t="shared" si="1077"/>
        <v>0</v>
      </c>
      <c r="E144" s="219">
        <f t="shared" ref="E144:F144" si="1150">IFERROR(AVERAGE(E302,E459,E616,E773,E930),"")</f>
        <v>0</v>
      </c>
      <c r="F144" s="219">
        <f t="shared" si="1150"/>
        <v>0</v>
      </c>
      <c r="G144" s="176" t="str">
        <f t="shared" si="1002"/>
        <v/>
      </c>
      <c r="H144" s="176" t="str">
        <f t="shared" si="1002"/>
        <v/>
      </c>
      <c r="I144" s="226" t="str">
        <f t="shared" si="1002"/>
        <v/>
      </c>
      <c r="J144" s="226" t="str">
        <f t="shared" si="1002"/>
        <v/>
      </c>
      <c r="K144" s="227" t="str">
        <f t="shared" si="1003"/>
        <v/>
      </c>
      <c r="L144" s="227">
        <f t="shared" si="1003"/>
        <v>1</v>
      </c>
      <c r="M144" s="226" t="str">
        <f t="shared" si="1004"/>
        <v/>
      </c>
      <c r="N144" s="226" t="str">
        <f t="shared" si="1004"/>
        <v/>
      </c>
      <c r="O144" s="491"/>
      <c r="P144" s="218" t="str">
        <f t="shared" ref="P144:BI144" si="1151">IF(SUM(P302,P459,P616,P773,P930)=0,"",SUM(P302,P459,P616,P773,P930))</f>
        <v/>
      </c>
      <c r="Q144" s="218" t="str">
        <f t="shared" si="1151"/>
        <v/>
      </c>
      <c r="R144" s="218" t="str">
        <f t="shared" si="1151"/>
        <v/>
      </c>
      <c r="S144" s="218" t="str">
        <f t="shared" si="1151"/>
        <v/>
      </c>
      <c r="T144" s="218" t="str">
        <f t="shared" si="1151"/>
        <v/>
      </c>
      <c r="U144" s="218" t="str">
        <f t="shared" si="1151"/>
        <v/>
      </c>
      <c r="V144" s="218" t="str">
        <f t="shared" si="1151"/>
        <v/>
      </c>
      <c r="W144" s="218" t="str">
        <f t="shared" si="1151"/>
        <v/>
      </c>
      <c r="X144" s="218" t="str">
        <f t="shared" si="1151"/>
        <v/>
      </c>
      <c r="Y144" s="218" t="str">
        <f t="shared" si="1151"/>
        <v/>
      </c>
      <c r="Z144" s="218" t="str">
        <f t="shared" si="1151"/>
        <v/>
      </c>
      <c r="AA144" s="218" t="str">
        <f t="shared" si="1151"/>
        <v/>
      </c>
      <c r="AB144" s="218" t="str">
        <f t="shared" si="1151"/>
        <v/>
      </c>
      <c r="AC144" s="218" t="str">
        <f t="shared" si="1151"/>
        <v/>
      </c>
      <c r="AD144" s="218" t="str">
        <f t="shared" si="1151"/>
        <v/>
      </c>
      <c r="AE144" s="218" t="str">
        <f t="shared" si="1151"/>
        <v/>
      </c>
      <c r="AF144" s="218" t="str">
        <f t="shared" si="1151"/>
        <v/>
      </c>
      <c r="AG144" s="218" t="str">
        <f t="shared" si="1151"/>
        <v/>
      </c>
      <c r="AH144" s="218" t="str">
        <f t="shared" si="1151"/>
        <v/>
      </c>
      <c r="AI144" s="218" t="str">
        <f t="shared" si="1151"/>
        <v/>
      </c>
      <c r="AJ144" s="218" t="str">
        <f t="shared" si="1151"/>
        <v/>
      </c>
      <c r="AK144" s="218" t="str">
        <f t="shared" si="1151"/>
        <v/>
      </c>
      <c r="AL144" s="218" t="str">
        <f t="shared" si="1151"/>
        <v/>
      </c>
      <c r="AM144" s="218" t="str">
        <f t="shared" si="1151"/>
        <v/>
      </c>
      <c r="AN144" s="218" t="str">
        <f t="shared" si="1151"/>
        <v/>
      </c>
      <c r="AO144" s="218" t="str">
        <f t="shared" si="1151"/>
        <v/>
      </c>
      <c r="AP144" s="218" t="str">
        <f t="shared" si="1151"/>
        <v/>
      </c>
      <c r="AQ144" s="218" t="str">
        <f t="shared" si="1151"/>
        <v/>
      </c>
      <c r="AR144" s="218" t="str">
        <f t="shared" si="1151"/>
        <v/>
      </c>
      <c r="AS144" s="218" t="str">
        <f t="shared" si="1151"/>
        <v/>
      </c>
      <c r="AT144" s="218" t="str">
        <f t="shared" si="1151"/>
        <v/>
      </c>
      <c r="AU144" s="218" t="str">
        <f t="shared" si="1151"/>
        <v/>
      </c>
      <c r="AV144" s="218" t="str">
        <f t="shared" si="1151"/>
        <v/>
      </c>
      <c r="AW144" s="218" t="str">
        <f t="shared" si="1151"/>
        <v/>
      </c>
      <c r="AX144" s="218" t="str">
        <f t="shared" si="1151"/>
        <v/>
      </c>
      <c r="AY144" s="218" t="str">
        <f t="shared" si="1151"/>
        <v/>
      </c>
      <c r="AZ144" s="218" t="str">
        <f t="shared" si="1151"/>
        <v/>
      </c>
      <c r="BA144" s="218" t="str">
        <f t="shared" si="1151"/>
        <v/>
      </c>
      <c r="BB144" s="218" t="str">
        <f t="shared" si="1151"/>
        <v/>
      </c>
      <c r="BC144" s="218" t="str">
        <f t="shared" si="1151"/>
        <v/>
      </c>
      <c r="BD144" s="218" t="str">
        <f t="shared" si="1151"/>
        <v/>
      </c>
      <c r="BE144" s="218" t="str">
        <f t="shared" si="1151"/>
        <v/>
      </c>
      <c r="BF144" s="218" t="str">
        <f t="shared" si="1151"/>
        <v/>
      </c>
      <c r="BG144" s="218" t="str">
        <f t="shared" si="1151"/>
        <v/>
      </c>
      <c r="BH144" s="218" t="str">
        <f t="shared" si="1151"/>
        <v/>
      </c>
      <c r="BI144" s="218" t="str">
        <f t="shared" si="1151"/>
        <v/>
      </c>
      <c r="BJ144" s="218" t="str">
        <f t="shared" ref="BJ144:DU144" si="1152">IF(SUM(BJ302,BJ459,BJ616,BJ773,BJ930)=0,"",SUM(BJ302,BJ459,BJ616,BJ773,BJ930))</f>
        <v/>
      </c>
      <c r="BK144" s="218" t="str">
        <f t="shared" si="1152"/>
        <v/>
      </c>
      <c r="BL144" s="218" t="str">
        <f t="shared" si="1152"/>
        <v/>
      </c>
      <c r="BM144" s="218" t="str">
        <f t="shared" si="1152"/>
        <v/>
      </c>
      <c r="BN144" s="218" t="str">
        <f t="shared" si="1152"/>
        <v/>
      </c>
      <c r="BO144" s="218" t="str">
        <f t="shared" si="1152"/>
        <v/>
      </c>
      <c r="BP144" s="218" t="str">
        <f t="shared" si="1152"/>
        <v/>
      </c>
      <c r="BQ144" s="218" t="str">
        <f t="shared" si="1152"/>
        <v/>
      </c>
      <c r="BR144" s="218" t="str">
        <f t="shared" si="1152"/>
        <v/>
      </c>
      <c r="BS144" s="218" t="str">
        <f t="shared" si="1152"/>
        <v/>
      </c>
      <c r="BT144" s="218" t="str">
        <f t="shared" si="1152"/>
        <v/>
      </c>
      <c r="BU144" s="218" t="str">
        <f t="shared" si="1152"/>
        <v/>
      </c>
      <c r="BV144" s="218" t="str">
        <f t="shared" si="1152"/>
        <v/>
      </c>
      <c r="BW144" s="218" t="str">
        <f t="shared" si="1152"/>
        <v/>
      </c>
      <c r="BX144" s="218" t="str">
        <f t="shared" si="1152"/>
        <v/>
      </c>
      <c r="BY144" s="218" t="str">
        <f t="shared" si="1152"/>
        <v/>
      </c>
      <c r="BZ144" s="218" t="str">
        <f t="shared" si="1152"/>
        <v/>
      </c>
      <c r="CA144" s="218" t="str">
        <f t="shared" si="1152"/>
        <v/>
      </c>
      <c r="CB144" s="218" t="str">
        <f t="shared" si="1152"/>
        <v/>
      </c>
      <c r="CC144" s="218" t="str">
        <f t="shared" si="1152"/>
        <v/>
      </c>
      <c r="CD144" s="218" t="str">
        <f t="shared" si="1152"/>
        <v/>
      </c>
      <c r="CE144" s="218" t="str">
        <f t="shared" si="1152"/>
        <v/>
      </c>
      <c r="CF144" s="218" t="str">
        <f t="shared" si="1152"/>
        <v/>
      </c>
      <c r="CG144" s="218" t="str">
        <f t="shared" si="1152"/>
        <v/>
      </c>
      <c r="CH144" s="218" t="str">
        <f t="shared" si="1152"/>
        <v/>
      </c>
      <c r="CI144" s="218" t="str">
        <f t="shared" si="1152"/>
        <v/>
      </c>
      <c r="CJ144" s="218" t="str">
        <f t="shared" si="1152"/>
        <v/>
      </c>
      <c r="CK144" s="218" t="str">
        <f t="shared" si="1152"/>
        <v/>
      </c>
      <c r="CL144" s="218" t="str">
        <f t="shared" si="1152"/>
        <v/>
      </c>
      <c r="CM144" s="218" t="str">
        <f t="shared" si="1152"/>
        <v/>
      </c>
      <c r="CN144" s="218" t="str">
        <f t="shared" si="1152"/>
        <v/>
      </c>
      <c r="CO144" s="218" t="str">
        <f t="shared" si="1152"/>
        <v/>
      </c>
      <c r="CP144" s="218" t="str">
        <f t="shared" si="1152"/>
        <v/>
      </c>
      <c r="CQ144" s="218" t="str">
        <f t="shared" si="1152"/>
        <v/>
      </c>
      <c r="CR144" s="218" t="str">
        <f t="shared" si="1152"/>
        <v/>
      </c>
      <c r="CS144" s="218" t="str">
        <f t="shared" si="1152"/>
        <v/>
      </c>
      <c r="CT144" s="218" t="str">
        <f t="shared" si="1152"/>
        <v/>
      </c>
      <c r="CU144" s="218" t="str">
        <f t="shared" si="1152"/>
        <v/>
      </c>
      <c r="CV144" s="218" t="str">
        <f t="shared" si="1152"/>
        <v/>
      </c>
      <c r="CW144" s="218" t="str">
        <f t="shared" si="1152"/>
        <v/>
      </c>
      <c r="CX144" s="218" t="str">
        <f t="shared" si="1152"/>
        <v/>
      </c>
      <c r="CY144" s="218" t="str">
        <f t="shared" si="1152"/>
        <v/>
      </c>
      <c r="CZ144" s="218" t="str">
        <f t="shared" si="1152"/>
        <v/>
      </c>
      <c r="DA144" s="218" t="str">
        <f t="shared" si="1152"/>
        <v/>
      </c>
      <c r="DB144" s="218" t="str">
        <f t="shared" si="1152"/>
        <v/>
      </c>
      <c r="DC144" s="218" t="str">
        <f t="shared" si="1152"/>
        <v/>
      </c>
      <c r="DD144" s="218" t="str">
        <f t="shared" si="1152"/>
        <v/>
      </c>
      <c r="DE144" s="218" t="str">
        <f t="shared" si="1152"/>
        <v/>
      </c>
      <c r="DF144" s="218" t="str">
        <f t="shared" si="1152"/>
        <v/>
      </c>
      <c r="DG144" s="218" t="str">
        <f t="shared" si="1152"/>
        <v/>
      </c>
      <c r="DH144" s="218" t="str">
        <f t="shared" si="1152"/>
        <v/>
      </c>
      <c r="DI144" s="218" t="str">
        <f t="shared" si="1152"/>
        <v/>
      </c>
      <c r="DJ144" s="218" t="str">
        <f t="shared" si="1152"/>
        <v/>
      </c>
      <c r="DK144" s="218" t="str">
        <f t="shared" si="1152"/>
        <v/>
      </c>
      <c r="DL144" s="218" t="str">
        <f t="shared" si="1152"/>
        <v/>
      </c>
      <c r="DM144" s="218" t="str">
        <f t="shared" si="1152"/>
        <v/>
      </c>
      <c r="DN144" s="218" t="str">
        <f t="shared" si="1152"/>
        <v/>
      </c>
      <c r="DO144" s="218" t="str">
        <f t="shared" si="1152"/>
        <v/>
      </c>
      <c r="DP144" s="218" t="str">
        <f t="shared" si="1152"/>
        <v/>
      </c>
      <c r="DQ144" s="218" t="str">
        <f t="shared" si="1152"/>
        <v/>
      </c>
      <c r="DR144" s="218" t="str">
        <f t="shared" si="1152"/>
        <v/>
      </c>
      <c r="DS144" s="218" t="str">
        <f t="shared" si="1152"/>
        <v/>
      </c>
      <c r="DT144" s="218" t="str">
        <f t="shared" si="1152"/>
        <v/>
      </c>
      <c r="DU144" s="218" t="str">
        <f t="shared" si="1152"/>
        <v/>
      </c>
      <c r="DV144" s="218" t="str">
        <f t="shared" ref="DV144:EK144" si="1153">IF(SUM(DV302,DV459,DV616,DV773,DV930)=0,"",SUM(DV302,DV459,DV616,DV773,DV930))</f>
        <v/>
      </c>
      <c r="DW144" s="218" t="str">
        <f t="shared" si="1153"/>
        <v/>
      </c>
      <c r="DX144" s="218" t="str">
        <f t="shared" si="1153"/>
        <v/>
      </c>
      <c r="DY144" s="218" t="str">
        <f t="shared" si="1153"/>
        <v/>
      </c>
      <c r="DZ144" s="218" t="str">
        <f t="shared" si="1153"/>
        <v/>
      </c>
      <c r="EA144" s="218" t="str">
        <f t="shared" si="1153"/>
        <v/>
      </c>
      <c r="EB144" s="218" t="str">
        <f t="shared" si="1153"/>
        <v/>
      </c>
      <c r="EC144" s="218" t="str">
        <f t="shared" si="1153"/>
        <v/>
      </c>
      <c r="ED144" s="218" t="str">
        <f t="shared" si="1153"/>
        <v/>
      </c>
      <c r="EE144" s="218" t="str">
        <f t="shared" si="1153"/>
        <v/>
      </c>
      <c r="EF144" s="218" t="str">
        <f t="shared" si="1153"/>
        <v/>
      </c>
      <c r="EG144" s="218" t="str">
        <f t="shared" si="1153"/>
        <v/>
      </c>
      <c r="EH144" s="218" t="str">
        <f t="shared" si="1153"/>
        <v/>
      </c>
      <c r="EI144" s="218" t="str">
        <f t="shared" si="1153"/>
        <v/>
      </c>
      <c r="EJ144" s="218" t="str">
        <f t="shared" si="1153"/>
        <v/>
      </c>
      <c r="EK144" s="218" t="str">
        <f t="shared" si="1153"/>
        <v/>
      </c>
      <c r="EL144" s="218" t="str">
        <f t="shared" ref="EL144:FK144" si="1154">IF(SUM(EL302,EL459,EL616,EL773,EL930)=0,"",SUM(EL302,EL459,EL616,EL773,EL930))</f>
        <v/>
      </c>
      <c r="EM144" s="218" t="str">
        <f t="shared" si="1154"/>
        <v/>
      </c>
      <c r="EN144" s="218" t="str">
        <f t="shared" si="1154"/>
        <v/>
      </c>
      <c r="EO144" s="218" t="str">
        <f t="shared" si="1154"/>
        <v/>
      </c>
      <c r="EP144" s="218" t="str">
        <f t="shared" si="1154"/>
        <v/>
      </c>
      <c r="EQ144" s="218" t="str">
        <f t="shared" si="1154"/>
        <v/>
      </c>
      <c r="ER144" s="218" t="str">
        <f t="shared" si="1154"/>
        <v/>
      </c>
      <c r="ES144" s="218" t="str">
        <f t="shared" si="1154"/>
        <v/>
      </c>
      <c r="ET144" s="218" t="str">
        <f t="shared" si="1154"/>
        <v/>
      </c>
      <c r="EU144" s="218" t="str">
        <f t="shared" si="1154"/>
        <v/>
      </c>
      <c r="EV144" s="218" t="str">
        <f t="shared" si="1154"/>
        <v/>
      </c>
      <c r="EW144" s="218" t="str">
        <f t="shared" si="1154"/>
        <v/>
      </c>
      <c r="EX144" s="218" t="str">
        <f t="shared" si="1154"/>
        <v/>
      </c>
      <c r="EY144" s="218" t="str">
        <f t="shared" si="1154"/>
        <v/>
      </c>
      <c r="EZ144" s="218" t="str">
        <f t="shared" si="1154"/>
        <v/>
      </c>
      <c r="FA144" s="218" t="str">
        <f t="shared" si="1154"/>
        <v/>
      </c>
      <c r="FB144" s="218" t="str">
        <f t="shared" si="1154"/>
        <v/>
      </c>
      <c r="FC144" s="218" t="str">
        <f t="shared" si="1154"/>
        <v/>
      </c>
      <c r="FD144" s="218" t="str">
        <f t="shared" si="1154"/>
        <v/>
      </c>
      <c r="FE144" s="218" t="str">
        <f t="shared" si="1154"/>
        <v/>
      </c>
      <c r="FF144" s="218" t="str">
        <f t="shared" si="1154"/>
        <v/>
      </c>
      <c r="FG144" s="218" t="str">
        <f t="shared" si="1154"/>
        <v/>
      </c>
      <c r="FH144" s="218" t="str">
        <f t="shared" si="1154"/>
        <v/>
      </c>
      <c r="FI144" s="218" t="str">
        <f t="shared" si="1154"/>
        <v/>
      </c>
      <c r="FJ144" s="218" t="str">
        <f t="shared" si="1154"/>
        <v/>
      </c>
      <c r="FK144" s="218" t="str">
        <f t="shared" si="1154"/>
        <v/>
      </c>
      <c r="FL144" s="218" t="str">
        <f t="shared" ref="FL144:HN144" si="1155">IF(SUM(FL302,FL459,FL616,FL773,FL930)=0,"",SUM(FL302,FL459,FL616,FL773,FL930))</f>
        <v/>
      </c>
      <c r="FM144" s="218" t="str">
        <f t="shared" si="1155"/>
        <v/>
      </c>
      <c r="FN144" s="218" t="str">
        <f t="shared" si="1155"/>
        <v/>
      </c>
      <c r="FO144" s="218" t="str">
        <f t="shared" si="1155"/>
        <v/>
      </c>
      <c r="FP144" s="218" t="str">
        <f t="shared" si="1155"/>
        <v/>
      </c>
      <c r="FQ144" s="218" t="str">
        <f t="shared" si="1155"/>
        <v/>
      </c>
      <c r="FR144" s="218" t="str">
        <f t="shared" si="1155"/>
        <v/>
      </c>
      <c r="FS144" s="218" t="str">
        <f t="shared" si="1155"/>
        <v/>
      </c>
      <c r="FT144" s="218" t="str">
        <f t="shared" si="1155"/>
        <v/>
      </c>
      <c r="FU144" s="218" t="str">
        <f t="shared" si="1155"/>
        <v/>
      </c>
      <c r="FV144" s="218" t="str">
        <f t="shared" si="1155"/>
        <v/>
      </c>
      <c r="FW144" s="218" t="str">
        <f t="shared" si="1155"/>
        <v/>
      </c>
      <c r="FX144" s="218" t="str">
        <f t="shared" si="1155"/>
        <v/>
      </c>
      <c r="FY144" s="218" t="str">
        <f t="shared" si="1155"/>
        <v/>
      </c>
      <c r="FZ144" s="218" t="str">
        <f t="shared" si="1155"/>
        <v/>
      </c>
      <c r="GA144" s="218" t="str">
        <f t="shared" si="1155"/>
        <v/>
      </c>
      <c r="GB144" s="218" t="str">
        <f t="shared" si="1155"/>
        <v/>
      </c>
      <c r="GC144" s="218" t="str">
        <f t="shared" si="1155"/>
        <v/>
      </c>
      <c r="GD144" s="218" t="str">
        <f t="shared" si="1155"/>
        <v/>
      </c>
      <c r="GE144" s="218" t="str">
        <f t="shared" si="1155"/>
        <v/>
      </c>
      <c r="GF144" s="218" t="str">
        <f t="shared" si="1155"/>
        <v/>
      </c>
      <c r="GG144" s="218" t="str">
        <f t="shared" si="1155"/>
        <v/>
      </c>
      <c r="GH144" s="218" t="str">
        <f t="shared" si="1155"/>
        <v/>
      </c>
      <c r="GI144" s="218" t="str">
        <f t="shared" si="1155"/>
        <v/>
      </c>
      <c r="GJ144" s="218" t="str">
        <f t="shared" si="1155"/>
        <v/>
      </c>
      <c r="GK144" s="218" t="str">
        <f t="shared" si="1155"/>
        <v/>
      </c>
      <c r="GL144" s="218" t="str">
        <f t="shared" si="1155"/>
        <v/>
      </c>
      <c r="GM144" s="218" t="str">
        <f t="shared" si="1155"/>
        <v/>
      </c>
      <c r="GN144" s="218" t="str">
        <f t="shared" si="1155"/>
        <v/>
      </c>
      <c r="GO144" s="218" t="str">
        <f t="shared" si="1155"/>
        <v/>
      </c>
      <c r="GP144" s="218" t="str">
        <f t="shared" si="1155"/>
        <v/>
      </c>
      <c r="GQ144" s="218" t="str">
        <f t="shared" si="1155"/>
        <v/>
      </c>
      <c r="GR144" s="218" t="str">
        <f t="shared" si="1155"/>
        <v/>
      </c>
      <c r="GS144" s="218" t="str">
        <f t="shared" si="1155"/>
        <v/>
      </c>
      <c r="GT144" s="218" t="str">
        <f t="shared" si="1155"/>
        <v/>
      </c>
      <c r="GU144" s="218" t="str">
        <f t="shared" si="1155"/>
        <v/>
      </c>
      <c r="GV144" s="218" t="str">
        <f t="shared" si="1155"/>
        <v/>
      </c>
      <c r="GW144" s="218" t="str">
        <f t="shared" si="1155"/>
        <v/>
      </c>
      <c r="GX144" s="218" t="str">
        <f t="shared" si="1155"/>
        <v/>
      </c>
      <c r="GY144" s="218" t="str">
        <f t="shared" si="1155"/>
        <v/>
      </c>
      <c r="GZ144" s="218" t="str">
        <f t="shared" si="1155"/>
        <v/>
      </c>
      <c r="HA144" s="218" t="str">
        <f t="shared" si="1155"/>
        <v/>
      </c>
      <c r="HB144" s="218" t="str">
        <f t="shared" si="1155"/>
        <v/>
      </c>
      <c r="HC144" s="218" t="str">
        <f t="shared" si="1155"/>
        <v/>
      </c>
      <c r="HD144" s="218" t="str">
        <f t="shared" si="1155"/>
        <v/>
      </c>
      <c r="HE144" s="218" t="str">
        <f t="shared" si="1155"/>
        <v/>
      </c>
      <c r="HF144" s="218" t="str">
        <f t="shared" si="1155"/>
        <v/>
      </c>
      <c r="HG144" s="218" t="str">
        <f t="shared" si="1155"/>
        <v/>
      </c>
      <c r="HH144" s="218" t="str">
        <f t="shared" si="1155"/>
        <v/>
      </c>
      <c r="HI144" s="218" t="str">
        <f t="shared" si="1155"/>
        <v/>
      </c>
      <c r="HJ144" s="218" t="str">
        <f t="shared" si="1155"/>
        <v/>
      </c>
      <c r="HK144" s="218" t="str">
        <f t="shared" si="1155"/>
        <v/>
      </c>
      <c r="HL144" s="218" t="str">
        <f t="shared" si="1155"/>
        <v/>
      </c>
      <c r="HM144" s="218" t="str">
        <f t="shared" si="1155"/>
        <v/>
      </c>
      <c r="HN144" s="218" t="str">
        <f t="shared" si="1155"/>
        <v/>
      </c>
      <c r="HO144" s="218" t="str">
        <f t="shared" ref="HO144:HQ144" si="1156">IF(SUM(HO302,HO459,HO616,HO773,HO930)=0,"",SUM(HO302,HO459,HO616,HO773,HO930))</f>
        <v/>
      </c>
      <c r="HP144" s="218" t="str">
        <f t="shared" si="1156"/>
        <v/>
      </c>
      <c r="HQ144" s="218" t="str">
        <f t="shared" si="1156"/>
        <v/>
      </c>
    </row>
    <row r="145" spans="1:225" s="73" customFormat="1" ht="18" hidden="1" customHeight="1" x14ac:dyDescent="0.25">
      <c r="A145" s="223" t="str">
        <f t="shared" ref="A145:B145" si="1157">IF(A303="","",A303)</f>
        <v/>
      </c>
      <c r="B145" s="173" t="str">
        <f t="shared" si="1157"/>
        <v/>
      </c>
      <c r="C145" s="218">
        <f t="shared" si="1044"/>
        <v>0</v>
      </c>
      <c r="D145" s="218">
        <f t="shared" si="1077"/>
        <v>0</v>
      </c>
      <c r="E145" s="219">
        <f t="shared" ref="E145:F145" si="1158">IFERROR(AVERAGE(E303,E460,E617,E774,E931),"")</f>
        <v>0</v>
      </c>
      <c r="F145" s="219">
        <f t="shared" si="1158"/>
        <v>0</v>
      </c>
      <c r="G145" s="176" t="str">
        <f t="shared" si="1002"/>
        <v/>
      </c>
      <c r="H145" s="176" t="str">
        <f t="shared" si="1002"/>
        <v/>
      </c>
      <c r="I145" s="226" t="str">
        <f t="shared" si="1002"/>
        <v/>
      </c>
      <c r="J145" s="226" t="str">
        <f t="shared" si="1002"/>
        <v/>
      </c>
      <c r="K145" s="227" t="str">
        <f t="shared" si="1003"/>
        <v/>
      </c>
      <c r="L145" s="227">
        <f t="shared" si="1003"/>
        <v>1</v>
      </c>
      <c r="M145" s="226" t="str">
        <f t="shared" si="1004"/>
        <v/>
      </c>
      <c r="N145" s="226" t="str">
        <f t="shared" si="1004"/>
        <v/>
      </c>
      <c r="O145" s="491"/>
      <c r="P145" s="218" t="str">
        <f t="shared" ref="P145:BI145" si="1159">IF(SUM(P303,P460,P617,P774,P931)=0,"",SUM(P303,P460,P617,P774,P931))</f>
        <v/>
      </c>
      <c r="Q145" s="218" t="str">
        <f t="shared" si="1159"/>
        <v/>
      </c>
      <c r="R145" s="218" t="str">
        <f t="shared" si="1159"/>
        <v/>
      </c>
      <c r="S145" s="218" t="str">
        <f t="shared" si="1159"/>
        <v/>
      </c>
      <c r="T145" s="218" t="str">
        <f t="shared" si="1159"/>
        <v/>
      </c>
      <c r="U145" s="218" t="str">
        <f t="shared" si="1159"/>
        <v/>
      </c>
      <c r="V145" s="218" t="str">
        <f t="shared" si="1159"/>
        <v/>
      </c>
      <c r="W145" s="218" t="str">
        <f t="shared" si="1159"/>
        <v/>
      </c>
      <c r="X145" s="218" t="str">
        <f t="shared" si="1159"/>
        <v/>
      </c>
      <c r="Y145" s="218" t="str">
        <f t="shared" si="1159"/>
        <v/>
      </c>
      <c r="Z145" s="218" t="str">
        <f t="shared" si="1159"/>
        <v/>
      </c>
      <c r="AA145" s="218" t="str">
        <f t="shared" si="1159"/>
        <v/>
      </c>
      <c r="AB145" s="218" t="str">
        <f t="shared" si="1159"/>
        <v/>
      </c>
      <c r="AC145" s="218" t="str">
        <f t="shared" si="1159"/>
        <v/>
      </c>
      <c r="AD145" s="218" t="str">
        <f t="shared" si="1159"/>
        <v/>
      </c>
      <c r="AE145" s="218" t="str">
        <f t="shared" si="1159"/>
        <v/>
      </c>
      <c r="AF145" s="218" t="str">
        <f t="shared" si="1159"/>
        <v/>
      </c>
      <c r="AG145" s="218" t="str">
        <f t="shared" si="1159"/>
        <v/>
      </c>
      <c r="AH145" s="218" t="str">
        <f t="shared" si="1159"/>
        <v/>
      </c>
      <c r="AI145" s="218" t="str">
        <f t="shared" si="1159"/>
        <v/>
      </c>
      <c r="AJ145" s="218" t="str">
        <f t="shared" si="1159"/>
        <v/>
      </c>
      <c r="AK145" s="218" t="str">
        <f t="shared" si="1159"/>
        <v/>
      </c>
      <c r="AL145" s="218" t="str">
        <f t="shared" si="1159"/>
        <v/>
      </c>
      <c r="AM145" s="218" t="str">
        <f t="shared" si="1159"/>
        <v/>
      </c>
      <c r="AN145" s="218" t="str">
        <f t="shared" si="1159"/>
        <v/>
      </c>
      <c r="AO145" s="218" t="str">
        <f t="shared" si="1159"/>
        <v/>
      </c>
      <c r="AP145" s="218" t="str">
        <f t="shared" si="1159"/>
        <v/>
      </c>
      <c r="AQ145" s="218" t="str">
        <f t="shared" si="1159"/>
        <v/>
      </c>
      <c r="AR145" s="218" t="str">
        <f t="shared" si="1159"/>
        <v/>
      </c>
      <c r="AS145" s="218" t="str">
        <f t="shared" si="1159"/>
        <v/>
      </c>
      <c r="AT145" s="218" t="str">
        <f t="shared" si="1159"/>
        <v/>
      </c>
      <c r="AU145" s="218" t="str">
        <f t="shared" si="1159"/>
        <v/>
      </c>
      <c r="AV145" s="218" t="str">
        <f t="shared" si="1159"/>
        <v/>
      </c>
      <c r="AW145" s="218" t="str">
        <f t="shared" si="1159"/>
        <v/>
      </c>
      <c r="AX145" s="218" t="str">
        <f t="shared" si="1159"/>
        <v/>
      </c>
      <c r="AY145" s="218" t="str">
        <f t="shared" si="1159"/>
        <v/>
      </c>
      <c r="AZ145" s="218" t="str">
        <f t="shared" si="1159"/>
        <v/>
      </c>
      <c r="BA145" s="218" t="str">
        <f t="shared" si="1159"/>
        <v/>
      </c>
      <c r="BB145" s="218" t="str">
        <f t="shared" si="1159"/>
        <v/>
      </c>
      <c r="BC145" s="218" t="str">
        <f t="shared" si="1159"/>
        <v/>
      </c>
      <c r="BD145" s="218" t="str">
        <f t="shared" si="1159"/>
        <v/>
      </c>
      <c r="BE145" s="218" t="str">
        <f t="shared" si="1159"/>
        <v/>
      </c>
      <c r="BF145" s="218" t="str">
        <f t="shared" si="1159"/>
        <v/>
      </c>
      <c r="BG145" s="218" t="str">
        <f t="shared" si="1159"/>
        <v/>
      </c>
      <c r="BH145" s="218" t="str">
        <f t="shared" si="1159"/>
        <v/>
      </c>
      <c r="BI145" s="218" t="str">
        <f t="shared" si="1159"/>
        <v/>
      </c>
      <c r="BJ145" s="218" t="str">
        <f t="shared" ref="BJ145:DU145" si="1160">IF(SUM(BJ303,BJ460,BJ617,BJ774,BJ931)=0,"",SUM(BJ303,BJ460,BJ617,BJ774,BJ931))</f>
        <v/>
      </c>
      <c r="BK145" s="218" t="str">
        <f t="shared" si="1160"/>
        <v/>
      </c>
      <c r="BL145" s="218" t="str">
        <f t="shared" si="1160"/>
        <v/>
      </c>
      <c r="BM145" s="218" t="str">
        <f t="shared" si="1160"/>
        <v/>
      </c>
      <c r="BN145" s="218" t="str">
        <f t="shared" si="1160"/>
        <v/>
      </c>
      <c r="BO145" s="218" t="str">
        <f t="shared" si="1160"/>
        <v/>
      </c>
      <c r="BP145" s="218" t="str">
        <f t="shared" si="1160"/>
        <v/>
      </c>
      <c r="BQ145" s="218" t="str">
        <f t="shared" si="1160"/>
        <v/>
      </c>
      <c r="BR145" s="218" t="str">
        <f t="shared" si="1160"/>
        <v/>
      </c>
      <c r="BS145" s="218" t="str">
        <f t="shared" si="1160"/>
        <v/>
      </c>
      <c r="BT145" s="218" t="str">
        <f t="shared" si="1160"/>
        <v/>
      </c>
      <c r="BU145" s="218" t="str">
        <f t="shared" si="1160"/>
        <v/>
      </c>
      <c r="BV145" s="218" t="str">
        <f t="shared" si="1160"/>
        <v/>
      </c>
      <c r="BW145" s="218" t="str">
        <f t="shared" si="1160"/>
        <v/>
      </c>
      <c r="BX145" s="218" t="str">
        <f t="shared" si="1160"/>
        <v/>
      </c>
      <c r="BY145" s="218" t="str">
        <f t="shared" si="1160"/>
        <v/>
      </c>
      <c r="BZ145" s="218" t="str">
        <f t="shared" si="1160"/>
        <v/>
      </c>
      <c r="CA145" s="218" t="str">
        <f t="shared" si="1160"/>
        <v/>
      </c>
      <c r="CB145" s="218" t="str">
        <f t="shared" si="1160"/>
        <v/>
      </c>
      <c r="CC145" s="218" t="str">
        <f t="shared" si="1160"/>
        <v/>
      </c>
      <c r="CD145" s="218" t="str">
        <f t="shared" si="1160"/>
        <v/>
      </c>
      <c r="CE145" s="218" t="str">
        <f t="shared" si="1160"/>
        <v/>
      </c>
      <c r="CF145" s="218" t="str">
        <f t="shared" si="1160"/>
        <v/>
      </c>
      <c r="CG145" s="218" t="str">
        <f t="shared" si="1160"/>
        <v/>
      </c>
      <c r="CH145" s="218" t="str">
        <f t="shared" si="1160"/>
        <v/>
      </c>
      <c r="CI145" s="218" t="str">
        <f t="shared" si="1160"/>
        <v/>
      </c>
      <c r="CJ145" s="218" t="str">
        <f t="shared" si="1160"/>
        <v/>
      </c>
      <c r="CK145" s="218" t="str">
        <f t="shared" si="1160"/>
        <v/>
      </c>
      <c r="CL145" s="218" t="str">
        <f t="shared" si="1160"/>
        <v/>
      </c>
      <c r="CM145" s="218" t="str">
        <f t="shared" si="1160"/>
        <v/>
      </c>
      <c r="CN145" s="218" t="str">
        <f t="shared" si="1160"/>
        <v/>
      </c>
      <c r="CO145" s="218" t="str">
        <f t="shared" si="1160"/>
        <v/>
      </c>
      <c r="CP145" s="218" t="str">
        <f t="shared" si="1160"/>
        <v/>
      </c>
      <c r="CQ145" s="218" t="str">
        <f t="shared" si="1160"/>
        <v/>
      </c>
      <c r="CR145" s="218" t="str">
        <f t="shared" si="1160"/>
        <v/>
      </c>
      <c r="CS145" s="218" t="str">
        <f t="shared" si="1160"/>
        <v/>
      </c>
      <c r="CT145" s="218" t="str">
        <f t="shared" si="1160"/>
        <v/>
      </c>
      <c r="CU145" s="218" t="str">
        <f t="shared" si="1160"/>
        <v/>
      </c>
      <c r="CV145" s="218" t="str">
        <f t="shared" si="1160"/>
        <v/>
      </c>
      <c r="CW145" s="218" t="str">
        <f t="shared" si="1160"/>
        <v/>
      </c>
      <c r="CX145" s="218" t="str">
        <f t="shared" si="1160"/>
        <v/>
      </c>
      <c r="CY145" s="218" t="str">
        <f t="shared" si="1160"/>
        <v/>
      </c>
      <c r="CZ145" s="218" t="str">
        <f t="shared" si="1160"/>
        <v/>
      </c>
      <c r="DA145" s="218" t="str">
        <f t="shared" si="1160"/>
        <v/>
      </c>
      <c r="DB145" s="218" t="str">
        <f t="shared" si="1160"/>
        <v/>
      </c>
      <c r="DC145" s="218" t="str">
        <f t="shared" si="1160"/>
        <v/>
      </c>
      <c r="DD145" s="218" t="str">
        <f t="shared" si="1160"/>
        <v/>
      </c>
      <c r="DE145" s="218" t="str">
        <f t="shared" si="1160"/>
        <v/>
      </c>
      <c r="DF145" s="218" t="str">
        <f t="shared" si="1160"/>
        <v/>
      </c>
      <c r="DG145" s="218" t="str">
        <f t="shared" si="1160"/>
        <v/>
      </c>
      <c r="DH145" s="218" t="str">
        <f t="shared" si="1160"/>
        <v/>
      </c>
      <c r="DI145" s="218" t="str">
        <f t="shared" si="1160"/>
        <v/>
      </c>
      <c r="DJ145" s="218" t="str">
        <f t="shared" si="1160"/>
        <v/>
      </c>
      <c r="DK145" s="218" t="str">
        <f t="shared" si="1160"/>
        <v/>
      </c>
      <c r="DL145" s="218" t="str">
        <f t="shared" si="1160"/>
        <v/>
      </c>
      <c r="DM145" s="218" t="str">
        <f t="shared" si="1160"/>
        <v/>
      </c>
      <c r="DN145" s="218" t="str">
        <f t="shared" si="1160"/>
        <v/>
      </c>
      <c r="DO145" s="218" t="str">
        <f t="shared" si="1160"/>
        <v/>
      </c>
      <c r="DP145" s="218" t="str">
        <f t="shared" si="1160"/>
        <v/>
      </c>
      <c r="DQ145" s="218" t="str">
        <f t="shared" si="1160"/>
        <v/>
      </c>
      <c r="DR145" s="218" t="str">
        <f t="shared" si="1160"/>
        <v/>
      </c>
      <c r="DS145" s="218" t="str">
        <f t="shared" si="1160"/>
        <v/>
      </c>
      <c r="DT145" s="218" t="str">
        <f t="shared" si="1160"/>
        <v/>
      </c>
      <c r="DU145" s="218" t="str">
        <f t="shared" si="1160"/>
        <v/>
      </c>
      <c r="DV145" s="218" t="str">
        <f t="shared" ref="DV145:EK145" si="1161">IF(SUM(DV303,DV460,DV617,DV774,DV931)=0,"",SUM(DV303,DV460,DV617,DV774,DV931))</f>
        <v/>
      </c>
      <c r="DW145" s="218" t="str">
        <f t="shared" si="1161"/>
        <v/>
      </c>
      <c r="DX145" s="218" t="str">
        <f t="shared" si="1161"/>
        <v/>
      </c>
      <c r="DY145" s="218" t="str">
        <f t="shared" si="1161"/>
        <v/>
      </c>
      <c r="DZ145" s="218" t="str">
        <f t="shared" si="1161"/>
        <v/>
      </c>
      <c r="EA145" s="218" t="str">
        <f t="shared" si="1161"/>
        <v/>
      </c>
      <c r="EB145" s="218" t="str">
        <f t="shared" si="1161"/>
        <v/>
      </c>
      <c r="EC145" s="218" t="str">
        <f t="shared" si="1161"/>
        <v/>
      </c>
      <c r="ED145" s="218" t="str">
        <f t="shared" si="1161"/>
        <v/>
      </c>
      <c r="EE145" s="218" t="str">
        <f t="shared" si="1161"/>
        <v/>
      </c>
      <c r="EF145" s="218" t="str">
        <f t="shared" si="1161"/>
        <v/>
      </c>
      <c r="EG145" s="218" t="str">
        <f t="shared" si="1161"/>
        <v/>
      </c>
      <c r="EH145" s="218" t="str">
        <f t="shared" si="1161"/>
        <v/>
      </c>
      <c r="EI145" s="218" t="str">
        <f t="shared" si="1161"/>
        <v/>
      </c>
      <c r="EJ145" s="218" t="str">
        <f t="shared" si="1161"/>
        <v/>
      </c>
      <c r="EK145" s="218" t="str">
        <f t="shared" si="1161"/>
        <v/>
      </c>
      <c r="EL145" s="218" t="str">
        <f t="shared" ref="EL145:FK145" si="1162">IF(SUM(EL303,EL460,EL617,EL774,EL931)=0,"",SUM(EL303,EL460,EL617,EL774,EL931))</f>
        <v/>
      </c>
      <c r="EM145" s="218" t="str">
        <f t="shared" si="1162"/>
        <v/>
      </c>
      <c r="EN145" s="218" t="str">
        <f t="shared" si="1162"/>
        <v/>
      </c>
      <c r="EO145" s="218" t="str">
        <f t="shared" si="1162"/>
        <v/>
      </c>
      <c r="EP145" s="218" t="str">
        <f t="shared" si="1162"/>
        <v/>
      </c>
      <c r="EQ145" s="218" t="str">
        <f t="shared" si="1162"/>
        <v/>
      </c>
      <c r="ER145" s="218" t="str">
        <f t="shared" si="1162"/>
        <v/>
      </c>
      <c r="ES145" s="218" t="str">
        <f t="shared" si="1162"/>
        <v/>
      </c>
      <c r="ET145" s="218" t="str">
        <f t="shared" si="1162"/>
        <v/>
      </c>
      <c r="EU145" s="218" t="str">
        <f t="shared" si="1162"/>
        <v/>
      </c>
      <c r="EV145" s="218" t="str">
        <f t="shared" si="1162"/>
        <v/>
      </c>
      <c r="EW145" s="218" t="str">
        <f t="shared" si="1162"/>
        <v/>
      </c>
      <c r="EX145" s="218" t="str">
        <f t="shared" si="1162"/>
        <v/>
      </c>
      <c r="EY145" s="218" t="str">
        <f t="shared" si="1162"/>
        <v/>
      </c>
      <c r="EZ145" s="218" t="str">
        <f t="shared" si="1162"/>
        <v/>
      </c>
      <c r="FA145" s="218" t="str">
        <f t="shared" si="1162"/>
        <v/>
      </c>
      <c r="FB145" s="218" t="str">
        <f t="shared" si="1162"/>
        <v/>
      </c>
      <c r="FC145" s="218" t="str">
        <f t="shared" si="1162"/>
        <v/>
      </c>
      <c r="FD145" s="218" t="str">
        <f t="shared" si="1162"/>
        <v/>
      </c>
      <c r="FE145" s="218" t="str">
        <f t="shared" si="1162"/>
        <v/>
      </c>
      <c r="FF145" s="218" t="str">
        <f t="shared" si="1162"/>
        <v/>
      </c>
      <c r="FG145" s="218" t="str">
        <f t="shared" si="1162"/>
        <v/>
      </c>
      <c r="FH145" s="218" t="str">
        <f t="shared" si="1162"/>
        <v/>
      </c>
      <c r="FI145" s="218" t="str">
        <f t="shared" si="1162"/>
        <v/>
      </c>
      <c r="FJ145" s="218" t="str">
        <f t="shared" si="1162"/>
        <v/>
      </c>
      <c r="FK145" s="218" t="str">
        <f t="shared" si="1162"/>
        <v/>
      </c>
      <c r="FL145" s="218" t="str">
        <f t="shared" ref="FL145:HN145" si="1163">IF(SUM(FL303,FL460,FL617,FL774,FL931)=0,"",SUM(FL303,FL460,FL617,FL774,FL931))</f>
        <v/>
      </c>
      <c r="FM145" s="218" t="str">
        <f t="shared" si="1163"/>
        <v/>
      </c>
      <c r="FN145" s="218" t="str">
        <f t="shared" si="1163"/>
        <v/>
      </c>
      <c r="FO145" s="218" t="str">
        <f t="shared" si="1163"/>
        <v/>
      </c>
      <c r="FP145" s="218" t="str">
        <f t="shared" si="1163"/>
        <v/>
      </c>
      <c r="FQ145" s="218" t="str">
        <f t="shared" si="1163"/>
        <v/>
      </c>
      <c r="FR145" s="218" t="str">
        <f t="shared" si="1163"/>
        <v/>
      </c>
      <c r="FS145" s="218" t="str">
        <f t="shared" si="1163"/>
        <v/>
      </c>
      <c r="FT145" s="218" t="str">
        <f t="shared" si="1163"/>
        <v/>
      </c>
      <c r="FU145" s="218" t="str">
        <f t="shared" si="1163"/>
        <v/>
      </c>
      <c r="FV145" s="218" t="str">
        <f t="shared" si="1163"/>
        <v/>
      </c>
      <c r="FW145" s="218" t="str">
        <f t="shared" si="1163"/>
        <v/>
      </c>
      <c r="FX145" s="218" t="str">
        <f t="shared" si="1163"/>
        <v/>
      </c>
      <c r="FY145" s="218" t="str">
        <f t="shared" si="1163"/>
        <v/>
      </c>
      <c r="FZ145" s="218" t="str">
        <f t="shared" si="1163"/>
        <v/>
      </c>
      <c r="GA145" s="218" t="str">
        <f t="shared" si="1163"/>
        <v/>
      </c>
      <c r="GB145" s="218" t="str">
        <f t="shared" si="1163"/>
        <v/>
      </c>
      <c r="GC145" s="218" t="str">
        <f t="shared" si="1163"/>
        <v/>
      </c>
      <c r="GD145" s="218" t="str">
        <f t="shared" si="1163"/>
        <v/>
      </c>
      <c r="GE145" s="218" t="str">
        <f t="shared" si="1163"/>
        <v/>
      </c>
      <c r="GF145" s="218" t="str">
        <f t="shared" si="1163"/>
        <v/>
      </c>
      <c r="GG145" s="218" t="str">
        <f t="shared" si="1163"/>
        <v/>
      </c>
      <c r="GH145" s="218" t="str">
        <f t="shared" si="1163"/>
        <v/>
      </c>
      <c r="GI145" s="218" t="str">
        <f t="shared" si="1163"/>
        <v/>
      </c>
      <c r="GJ145" s="218" t="str">
        <f t="shared" si="1163"/>
        <v/>
      </c>
      <c r="GK145" s="218" t="str">
        <f t="shared" si="1163"/>
        <v/>
      </c>
      <c r="GL145" s="218" t="str">
        <f t="shared" si="1163"/>
        <v/>
      </c>
      <c r="GM145" s="218" t="str">
        <f t="shared" si="1163"/>
        <v/>
      </c>
      <c r="GN145" s="218" t="str">
        <f t="shared" si="1163"/>
        <v/>
      </c>
      <c r="GO145" s="218" t="str">
        <f t="shared" si="1163"/>
        <v/>
      </c>
      <c r="GP145" s="218" t="str">
        <f t="shared" si="1163"/>
        <v/>
      </c>
      <c r="GQ145" s="218" t="str">
        <f t="shared" si="1163"/>
        <v/>
      </c>
      <c r="GR145" s="218" t="str">
        <f t="shared" si="1163"/>
        <v/>
      </c>
      <c r="GS145" s="218" t="str">
        <f t="shared" si="1163"/>
        <v/>
      </c>
      <c r="GT145" s="218" t="str">
        <f t="shared" si="1163"/>
        <v/>
      </c>
      <c r="GU145" s="218" t="str">
        <f t="shared" si="1163"/>
        <v/>
      </c>
      <c r="GV145" s="218" t="str">
        <f t="shared" si="1163"/>
        <v/>
      </c>
      <c r="GW145" s="218" t="str">
        <f t="shared" si="1163"/>
        <v/>
      </c>
      <c r="GX145" s="218" t="str">
        <f t="shared" si="1163"/>
        <v/>
      </c>
      <c r="GY145" s="218" t="str">
        <f t="shared" si="1163"/>
        <v/>
      </c>
      <c r="GZ145" s="218" t="str">
        <f t="shared" si="1163"/>
        <v/>
      </c>
      <c r="HA145" s="218" t="str">
        <f t="shared" si="1163"/>
        <v/>
      </c>
      <c r="HB145" s="218" t="str">
        <f t="shared" si="1163"/>
        <v/>
      </c>
      <c r="HC145" s="218" t="str">
        <f t="shared" si="1163"/>
        <v/>
      </c>
      <c r="HD145" s="218" t="str">
        <f t="shared" si="1163"/>
        <v/>
      </c>
      <c r="HE145" s="218" t="str">
        <f t="shared" si="1163"/>
        <v/>
      </c>
      <c r="HF145" s="218" t="str">
        <f t="shared" si="1163"/>
        <v/>
      </c>
      <c r="HG145" s="218" t="str">
        <f t="shared" si="1163"/>
        <v/>
      </c>
      <c r="HH145" s="218" t="str">
        <f t="shared" si="1163"/>
        <v/>
      </c>
      <c r="HI145" s="218" t="str">
        <f t="shared" si="1163"/>
        <v/>
      </c>
      <c r="HJ145" s="218" t="str">
        <f t="shared" si="1163"/>
        <v/>
      </c>
      <c r="HK145" s="218" t="str">
        <f t="shared" si="1163"/>
        <v/>
      </c>
      <c r="HL145" s="218" t="str">
        <f t="shared" si="1163"/>
        <v/>
      </c>
      <c r="HM145" s="218" t="str">
        <f t="shared" si="1163"/>
        <v/>
      </c>
      <c r="HN145" s="218" t="str">
        <f t="shared" si="1163"/>
        <v/>
      </c>
      <c r="HO145" s="218" t="str">
        <f t="shared" ref="HO145:HQ145" si="1164">IF(SUM(HO303,HO460,HO617,HO774,HO931)=0,"",SUM(HO303,HO460,HO617,HO774,HO931))</f>
        <v/>
      </c>
      <c r="HP145" s="218" t="str">
        <f t="shared" si="1164"/>
        <v/>
      </c>
      <c r="HQ145" s="218" t="str">
        <f t="shared" si="1164"/>
        <v/>
      </c>
    </row>
    <row r="146" spans="1:225" s="73" customFormat="1" ht="18" hidden="1" customHeight="1" x14ac:dyDescent="0.25">
      <c r="A146" s="223" t="str">
        <f t="shared" ref="A146:B146" si="1165">IF(A304="","",A304)</f>
        <v/>
      </c>
      <c r="B146" s="173" t="str">
        <f t="shared" si="1165"/>
        <v/>
      </c>
      <c r="C146" s="218">
        <f t="shared" si="1044"/>
        <v>0</v>
      </c>
      <c r="D146" s="218">
        <f t="shared" si="1077"/>
        <v>0</v>
      </c>
      <c r="E146" s="219">
        <f t="shared" ref="E146:F146" si="1166">IFERROR(AVERAGE(E304,E461,E618,E775,E932),"")</f>
        <v>0</v>
      </c>
      <c r="F146" s="219">
        <f t="shared" si="1166"/>
        <v>0</v>
      </c>
      <c r="G146" s="176" t="str">
        <f t="shared" ref="G146:J155" si="1167">IF(SUM(G304,G461,G618,G775,G932)=0,"",SUM(G304,G461,G618,G775,G932))</f>
        <v/>
      </c>
      <c r="H146" s="176" t="str">
        <f t="shared" si="1167"/>
        <v/>
      </c>
      <c r="I146" s="226" t="str">
        <f t="shared" si="1167"/>
        <v/>
      </c>
      <c r="J146" s="226" t="str">
        <f t="shared" si="1167"/>
        <v/>
      </c>
      <c r="K146" s="227" t="str">
        <f t="shared" ref="K146:L155" si="1168">IF(SUM(K304,K461,K618,K775,K932)=0,"",AVERAGE(K304,K461,K618,K775,K932))</f>
        <v/>
      </c>
      <c r="L146" s="227">
        <f t="shared" si="1168"/>
        <v>1</v>
      </c>
      <c r="M146" s="226" t="str">
        <f t="shared" ref="M146:N155" si="1169">IF(SUM(M304,M461,M618,M775,M932)=0,"",SUM(M304,M461,M618,M775,M932))</f>
        <v/>
      </c>
      <c r="N146" s="226" t="str">
        <f t="shared" si="1169"/>
        <v/>
      </c>
      <c r="O146" s="491"/>
      <c r="P146" s="218" t="str">
        <f t="shared" ref="P146:BI146" si="1170">IF(SUM(P304,P461,P618,P775,P932)=0,"",SUM(P304,P461,P618,P775,P932))</f>
        <v/>
      </c>
      <c r="Q146" s="218" t="str">
        <f t="shared" si="1170"/>
        <v/>
      </c>
      <c r="R146" s="218" t="str">
        <f t="shared" si="1170"/>
        <v/>
      </c>
      <c r="S146" s="218" t="str">
        <f t="shared" si="1170"/>
        <v/>
      </c>
      <c r="T146" s="218" t="str">
        <f t="shared" si="1170"/>
        <v/>
      </c>
      <c r="U146" s="218" t="str">
        <f t="shared" si="1170"/>
        <v/>
      </c>
      <c r="V146" s="218" t="str">
        <f t="shared" si="1170"/>
        <v/>
      </c>
      <c r="W146" s="218" t="str">
        <f t="shared" si="1170"/>
        <v/>
      </c>
      <c r="X146" s="218" t="str">
        <f t="shared" si="1170"/>
        <v/>
      </c>
      <c r="Y146" s="218" t="str">
        <f t="shared" si="1170"/>
        <v/>
      </c>
      <c r="Z146" s="218" t="str">
        <f t="shared" si="1170"/>
        <v/>
      </c>
      <c r="AA146" s="218" t="str">
        <f t="shared" si="1170"/>
        <v/>
      </c>
      <c r="AB146" s="218" t="str">
        <f t="shared" si="1170"/>
        <v/>
      </c>
      <c r="AC146" s="218" t="str">
        <f t="shared" si="1170"/>
        <v/>
      </c>
      <c r="AD146" s="218" t="str">
        <f t="shared" si="1170"/>
        <v/>
      </c>
      <c r="AE146" s="218" t="str">
        <f t="shared" si="1170"/>
        <v/>
      </c>
      <c r="AF146" s="218" t="str">
        <f t="shared" si="1170"/>
        <v/>
      </c>
      <c r="AG146" s="218" t="str">
        <f t="shared" si="1170"/>
        <v/>
      </c>
      <c r="AH146" s="218" t="str">
        <f t="shared" si="1170"/>
        <v/>
      </c>
      <c r="AI146" s="218" t="str">
        <f t="shared" si="1170"/>
        <v/>
      </c>
      <c r="AJ146" s="218" t="str">
        <f t="shared" si="1170"/>
        <v/>
      </c>
      <c r="AK146" s="218" t="str">
        <f t="shared" si="1170"/>
        <v/>
      </c>
      <c r="AL146" s="218" t="str">
        <f t="shared" si="1170"/>
        <v/>
      </c>
      <c r="AM146" s="218" t="str">
        <f t="shared" si="1170"/>
        <v/>
      </c>
      <c r="AN146" s="218" t="str">
        <f t="shared" si="1170"/>
        <v/>
      </c>
      <c r="AO146" s="218" t="str">
        <f t="shared" si="1170"/>
        <v/>
      </c>
      <c r="AP146" s="218" t="str">
        <f t="shared" si="1170"/>
        <v/>
      </c>
      <c r="AQ146" s="218" t="str">
        <f t="shared" si="1170"/>
        <v/>
      </c>
      <c r="AR146" s="218" t="str">
        <f t="shared" si="1170"/>
        <v/>
      </c>
      <c r="AS146" s="218" t="str">
        <f t="shared" si="1170"/>
        <v/>
      </c>
      <c r="AT146" s="218" t="str">
        <f t="shared" si="1170"/>
        <v/>
      </c>
      <c r="AU146" s="218" t="str">
        <f t="shared" si="1170"/>
        <v/>
      </c>
      <c r="AV146" s="218" t="str">
        <f t="shared" si="1170"/>
        <v/>
      </c>
      <c r="AW146" s="218" t="str">
        <f t="shared" si="1170"/>
        <v/>
      </c>
      <c r="AX146" s="218" t="str">
        <f t="shared" si="1170"/>
        <v/>
      </c>
      <c r="AY146" s="218" t="str">
        <f t="shared" si="1170"/>
        <v/>
      </c>
      <c r="AZ146" s="218" t="str">
        <f t="shared" si="1170"/>
        <v/>
      </c>
      <c r="BA146" s="218" t="str">
        <f t="shared" si="1170"/>
        <v/>
      </c>
      <c r="BB146" s="218" t="str">
        <f t="shared" si="1170"/>
        <v/>
      </c>
      <c r="BC146" s="218" t="str">
        <f t="shared" si="1170"/>
        <v/>
      </c>
      <c r="BD146" s="218" t="str">
        <f t="shared" si="1170"/>
        <v/>
      </c>
      <c r="BE146" s="218" t="str">
        <f t="shared" si="1170"/>
        <v/>
      </c>
      <c r="BF146" s="218" t="str">
        <f t="shared" si="1170"/>
        <v/>
      </c>
      <c r="BG146" s="218" t="str">
        <f t="shared" si="1170"/>
        <v/>
      </c>
      <c r="BH146" s="218" t="str">
        <f t="shared" si="1170"/>
        <v/>
      </c>
      <c r="BI146" s="218" t="str">
        <f t="shared" si="1170"/>
        <v/>
      </c>
      <c r="BJ146" s="218" t="str">
        <f t="shared" ref="BJ146:DU146" si="1171">IF(SUM(BJ304,BJ461,BJ618,BJ775,BJ932)=0,"",SUM(BJ304,BJ461,BJ618,BJ775,BJ932))</f>
        <v/>
      </c>
      <c r="BK146" s="218" t="str">
        <f t="shared" si="1171"/>
        <v/>
      </c>
      <c r="BL146" s="218" t="str">
        <f t="shared" si="1171"/>
        <v/>
      </c>
      <c r="BM146" s="218" t="str">
        <f t="shared" si="1171"/>
        <v/>
      </c>
      <c r="BN146" s="218" t="str">
        <f t="shared" si="1171"/>
        <v/>
      </c>
      <c r="BO146" s="218" t="str">
        <f t="shared" si="1171"/>
        <v/>
      </c>
      <c r="BP146" s="218" t="str">
        <f t="shared" si="1171"/>
        <v/>
      </c>
      <c r="BQ146" s="218" t="str">
        <f t="shared" si="1171"/>
        <v/>
      </c>
      <c r="BR146" s="218" t="str">
        <f t="shared" si="1171"/>
        <v/>
      </c>
      <c r="BS146" s="218" t="str">
        <f t="shared" si="1171"/>
        <v/>
      </c>
      <c r="BT146" s="218" t="str">
        <f t="shared" si="1171"/>
        <v/>
      </c>
      <c r="BU146" s="218" t="str">
        <f t="shared" si="1171"/>
        <v/>
      </c>
      <c r="BV146" s="218" t="str">
        <f t="shared" si="1171"/>
        <v/>
      </c>
      <c r="BW146" s="218" t="str">
        <f t="shared" si="1171"/>
        <v/>
      </c>
      <c r="BX146" s="218" t="str">
        <f t="shared" si="1171"/>
        <v/>
      </c>
      <c r="BY146" s="218" t="str">
        <f t="shared" si="1171"/>
        <v/>
      </c>
      <c r="BZ146" s="218" t="str">
        <f t="shared" si="1171"/>
        <v/>
      </c>
      <c r="CA146" s="218" t="str">
        <f t="shared" si="1171"/>
        <v/>
      </c>
      <c r="CB146" s="218" t="str">
        <f t="shared" si="1171"/>
        <v/>
      </c>
      <c r="CC146" s="218" t="str">
        <f t="shared" si="1171"/>
        <v/>
      </c>
      <c r="CD146" s="218" t="str">
        <f t="shared" si="1171"/>
        <v/>
      </c>
      <c r="CE146" s="218" t="str">
        <f t="shared" si="1171"/>
        <v/>
      </c>
      <c r="CF146" s="218" t="str">
        <f t="shared" si="1171"/>
        <v/>
      </c>
      <c r="CG146" s="218" t="str">
        <f t="shared" si="1171"/>
        <v/>
      </c>
      <c r="CH146" s="218" t="str">
        <f t="shared" si="1171"/>
        <v/>
      </c>
      <c r="CI146" s="218" t="str">
        <f t="shared" si="1171"/>
        <v/>
      </c>
      <c r="CJ146" s="218" t="str">
        <f t="shared" si="1171"/>
        <v/>
      </c>
      <c r="CK146" s="218" t="str">
        <f t="shared" si="1171"/>
        <v/>
      </c>
      <c r="CL146" s="218" t="str">
        <f t="shared" si="1171"/>
        <v/>
      </c>
      <c r="CM146" s="218" t="str">
        <f t="shared" si="1171"/>
        <v/>
      </c>
      <c r="CN146" s="218" t="str">
        <f t="shared" si="1171"/>
        <v/>
      </c>
      <c r="CO146" s="218" t="str">
        <f t="shared" si="1171"/>
        <v/>
      </c>
      <c r="CP146" s="218" t="str">
        <f t="shared" si="1171"/>
        <v/>
      </c>
      <c r="CQ146" s="218" t="str">
        <f t="shared" si="1171"/>
        <v/>
      </c>
      <c r="CR146" s="218" t="str">
        <f t="shared" si="1171"/>
        <v/>
      </c>
      <c r="CS146" s="218" t="str">
        <f t="shared" si="1171"/>
        <v/>
      </c>
      <c r="CT146" s="218" t="str">
        <f t="shared" si="1171"/>
        <v/>
      </c>
      <c r="CU146" s="218" t="str">
        <f t="shared" si="1171"/>
        <v/>
      </c>
      <c r="CV146" s="218" t="str">
        <f t="shared" si="1171"/>
        <v/>
      </c>
      <c r="CW146" s="218" t="str">
        <f t="shared" si="1171"/>
        <v/>
      </c>
      <c r="CX146" s="218" t="str">
        <f t="shared" si="1171"/>
        <v/>
      </c>
      <c r="CY146" s="218" t="str">
        <f t="shared" si="1171"/>
        <v/>
      </c>
      <c r="CZ146" s="218" t="str">
        <f t="shared" si="1171"/>
        <v/>
      </c>
      <c r="DA146" s="218" t="str">
        <f t="shared" si="1171"/>
        <v/>
      </c>
      <c r="DB146" s="218" t="str">
        <f t="shared" si="1171"/>
        <v/>
      </c>
      <c r="DC146" s="218" t="str">
        <f t="shared" si="1171"/>
        <v/>
      </c>
      <c r="DD146" s="218" t="str">
        <f t="shared" si="1171"/>
        <v/>
      </c>
      <c r="DE146" s="218" t="str">
        <f t="shared" si="1171"/>
        <v/>
      </c>
      <c r="DF146" s="218" t="str">
        <f t="shared" si="1171"/>
        <v/>
      </c>
      <c r="DG146" s="218" t="str">
        <f t="shared" si="1171"/>
        <v/>
      </c>
      <c r="DH146" s="218" t="str">
        <f t="shared" si="1171"/>
        <v/>
      </c>
      <c r="DI146" s="218" t="str">
        <f t="shared" si="1171"/>
        <v/>
      </c>
      <c r="DJ146" s="218" t="str">
        <f t="shared" si="1171"/>
        <v/>
      </c>
      <c r="DK146" s="218" t="str">
        <f t="shared" si="1171"/>
        <v/>
      </c>
      <c r="DL146" s="218" t="str">
        <f t="shared" si="1171"/>
        <v/>
      </c>
      <c r="DM146" s="218" t="str">
        <f t="shared" si="1171"/>
        <v/>
      </c>
      <c r="DN146" s="218" t="str">
        <f t="shared" si="1171"/>
        <v/>
      </c>
      <c r="DO146" s="218" t="str">
        <f t="shared" si="1171"/>
        <v/>
      </c>
      <c r="DP146" s="218" t="str">
        <f t="shared" si="1171"/>
        <v/>
      </c>
      <c r="DQ146" s="218" t="str">
        <f t="shared" si="1171"/>
        <v/>
      </c>
      <c r="DR146" s="218" t="str">
        <f t="shared" si="1171"/>
        <v/>
      </c>
      <c r="DS146" s="218" t="str">
        <f t="shared" si="1171"/>
        <v/>
      </c>
      <c r="DT146" s="218" t="str">
        <f t="shared" si="1171"/>
        <v/>
      </c>
      <c r="DU146" s="218" t="str">
        <f t="shared" si="1171"/>
        <v/>
      </c>
      <c r="DV146" s="218" t="str">
        <f t="shared" ref="DV146:EK146" si="1172">IF(SUM(DV304,DV461,DV618,DV775,DV932)=0,"",SUM(DV304,DV461,DV618,DV775,DV932))</f>
        <v/>
      </c>
      <c r="DW146" s="218" t="str">
        <f t="shared" si="1172"/>
        <v/>
      </c>
      <c r="DX146" s="218" t="str">
        <f t="shared" si="1172"/>
        <v/>
      </c>
      <c r="DY146" s="218" t="str">
        <f t="shared" si="1172"/>
        <v/>
      </c>
      <c r="DZ146" s="218" t="str">
        <f t="shared" si="1172"/>
        <v/>
      </c>
      <c r="EA146" s="218" t="str">
        <f t="shared" si="1172"/>
        <v/>
      </c>
      <c r="EB146" s="218" t="str">
        <f t="shared" si="1172"/>
        <v/>
      </c>
      <c r="EC146" s="218" t="str">
        <f t="shared" si="1172"/>
        <v/>
      </c>
      <c r="ED146" s="218" t="str">
        <f t="shared" si="1172"/>
        <v/>
      </c>
      <c r="EE146" s="218" t="str">
        <f t="shared" si="1172"/>
        <v/>
      </c>
      <c r="EF146" s="218" t="str">
        <f t="shared" si="1172"/>
        <v/>
      </c>
      <c r="EG146" s="218" t="str">
        <f t="shared" si="1172"/>
        <v/>
      </c>
      <c r="EH146" s="218" t="str">
        <f t="shared" si="1172"/>
        <v/>
      </c>
      <c r="EI146" s="218" t="str">
        <f t="shared" si="1172"/>
        <v/>
      </c>
      <c r="EJ146" s="218" t="str">
        <f t="shared" si="1172"/>
        <v/>
      </c>
      <c r="EK146" s="218" t="str">
        <f t="shared" si="1172"/>
        <v/>
      </c>
      <c r="EL146" s="218" t="str">
        <f t="shared" ref="EL146:FK146" si="1173">IF(SUM(EL304,EL461,EL618,EL775,EL932)=0,"",SUM(EL304,EL461,EL618,EL775,EL932))</f>
        <v/>
      </c>
      <c r="EM146" s="218" t="str">
        <f t="shared" si="1173"/>
        <v/>
      </c>
      <c r="EN146" s="218" t="str">
        <f t="shared" si="1173"/>
        <v/>
      </c>
      <c r="EO146" s="218" t="str">
        <f t="shared" si="1173"/>
        <v/>
      </c>
      <c r="EP146" s="218" t="str">
        <f t="shared" si="1173"/>
        <v/>
      </c>
      <c r="EQ146" s="218" t="str">
        <f t="shared" si="1173"/>
        <v/>
      </c>
      <c r="ER146" s="218" t="str">
        <f t="shared" si="1173"/>
        <v/>
      </c>
      <c r="ES146" s="218" t="str">
        <f t="shared" si="1173"/>
        <v/>
      </c>
      <c r="ET146" s="218" t="str">
        <f t="shared" si="1173"/>
        <v/>
      </c>
      <c r="EU146" s="218" t="str">
        <f t="shared" si="1173"/>
        <v/>
      </c>
      <c r="EV146" s="218" t="str">
        <f t="shared" si="1173"/>
        <v/>
      </c>
      <c r="EW146" s="218" t="str">
        <f t="shared" si="1173"/>
        <v/>
      </c>
      <c r="EX146" s="218" t="str">
        <f t="shared" si="1173"/>
        <v/>
      </c>
      <c r="EY146" s="218" t="str">
        <f t="shared" si="1173"/>
        <v/>
      </c>
      <c r="EZ146" s="218" t="str">
        <f t="shared" si="1173"/>
        <v/>
      </c>
      <c r="FA146" s="218" t="str">
        <f t="shared" si="1173"/>
        <v/>
      </c>
      <c r="FB146" s="218" t="str">
        <f t="shared" si="1173"/>
        <v/>
      </c>
      <c r="FC146" s="218" t="str">
        <f t="shared" si="1173"/>
        <v/>
      </c>
      <c r="FD146" s="218" t="str">
        <f t="shared" si="1173"/>
        <v/>
      </c>
      <c r="FE146" s="218" t="str">
        <f t="shared" si="1173"/>
        <v/>
      </c>
      <c r="FF146" s="218" t="str">
        <f t="shared" si="1173"/>
        <v/>
      </c>
      <c r="FG146" s="218" t="str">
        <f t="shared" si="1173"/>
        <v/>
      </c>
      <c r="FH146" s="218" t="str">
        <f t="shared" si="1173"/>
        <v/>
      </c>
      <c r="FI146" s="218" t="str">
        <f t="shared" si="1173"/>
        <v/>
      </c>
      <c r="FJ146" s="218" t="str">
        <f t="shared" si="1173"/>
        <v/>
      </c>
      <c r="FK146" s="218" t="str">
        <f t="shared" si="1173"/>
        <v/>
      </c>
      <c r="FL146" s="218" t="str">
        <f t="shared" ref="FL146:HN146" si="1174">IF(SUM(FL304,FL461,FL618,FL775,FL932)=0,"",SUM(FL304,FL461,FL618,FL775,FL932))</f>
        <v/>
      </c>
      <c r="FM146" s="218" t="str">
        <f t="shared" si="1174"/>
        <v/>
      </c>
      <c r="FN146" s="218" t="str">
        <f t="shared" si="1174"/>
        <v/>
      </c>
      <c r="FO146" s="218" t="str">
        <f t="shared" si="1174"/>
        <v/>
      </c>
      <c r="FP146" s="218" t="str">
        <f t="shared" si="1174"/>
        <v/>
      </c>
      <c r="FQ146" s="218" t="str">
        <f t="shared" si="1174"/>
        <v/>
      </c>
      <c r="FR146" s="218" t="str">
        <f t="shared" si="1174"/>
        <v/>
      </c>
      <c r="FS146" s="218" t="str">
        <f t="shared" si="1174"/>
        <v/>
      </c>
      <c r="FT146" s="218" t="str">
        <f t="shared" si="1174"/>
        <v/>
      </c>
      <c r="FU146" s="218" t="str">
        <f t="shared" si="1174"/>
        <v/>
      </c>
      <c r="FV146" s="218" t="str">
        <f t="shared" si="1174"/>
        <v/>
      </c>
      <c r="FW146" s="218" t="str">
        <f t="shared" si="1174"/>
        <v/>
      </c>
      <c r="FX146" s="218" t="str">
        <f t="shared" si="1174"/>
        <v/>
      </c>
      <c r="FY146" s="218" t="str">
        <f t="shared" si="1174"/>
        <v/>
      </c>
      <c r="FZ146" s="218" t="str">
        <f t="shared" si="1174"/>
        <v/>
      </c>
      <c r="GA146" s="218" t="str">
        <f t="shared" si="1174"/>
        <v/>
      </c>
      <c r="GB146" s="218" t="str">
        <f t="shared" si="1174"/>
        <v/>
      </c>
      <c r="GC146" s="218" t="str">
        <f t="shared" si="1174"/>
        <v/>
      </c>
      <c r="GD146" s="218" t="str">
        <f t="shared" si="1174"/>
        <v/>
      </c>
      <c r="GE146" s="218" t="str">
        <f t="shared" si="1174"/>
        <v/>
      </c>
      <c r="GF146" s="218" t="str">
        <f t="shared" si="1174"/>
        <v/>
      </c>
      <c r="GG146" s="218" t="str">
        <f t="shared" si="1174"/>
        <v/>
      </c>
      <c r="GH146" s="218" t="str">
        <f t="shared" si="1174"/>
        <v/>
      </c>
      <c r="GI146" s="218" t="str">
        <f t="shared" si="1174"/>
        <v/>
      </c>
      <c r="GJ146" s="218" t="str">
        <f t="shared" si="1174"/>
        <v/>
      </c>
      <c r="GK146" s="218" t="str">
        <f t="shared" si="1174"/>
        <v/>
      </c>
      <c r="GL146" s="218" t="str">
        <f t="shared" si="1174"/>
        <v/>
      </c>
      <c r="GM146" s="218" t="str">
        <f t="shared" si="1174"/>
        <v/>
      </c>
      <c r="GN146" s="218" t="str">
        <f t="shared" si="1174"/>
        <v/>
      </c>
      <c r="GO146" s="218" t="str">
        <f t="shared" si="1174"/>
        <v/>
      </c>
      <c r="GP146" s="218" t="str">
        <f t="shared" si="1174"/>
        <v/>
      </c>
      <c r="GQ146" s="218" t="str">
        <f t="shared" si="1174"/>
        <v/>
      </c>
      <c r="GR146" s="218" t="str">
        <f t="shared" si="1174"/>
        <v/>
      </c>
      <c r="GS146" s="218" t="str">
        <f t="shared" si="1174"/>
        <v/>
      </c>
      <c r="GT146" s="218" t="str">
        <f t="shared" si="1174"/>
        <v/>
      </c>
      <c r="GU146" s="218" t="str">
        <f t="shared" si="1174"/>
        <v/>
      </c>
      <c r="GV146" s="218" t="str">
        <f t="shared" si="1174"/>
        <v/>
      </c>
      <c r="GW146" s="218" t="str">
        <f t="shared" si="1174"/>
        <v/>
      </c>
      <c r="GX146" s="218" t="str">
        <f t="shared" si="1174"/>
        <v/>
      </c>
      <c r="GY146" s="218" t="str">
        <f t="shared" si="1174"/>
        <v/>
      </c>
      <c r="GZ146" s="218" t="str">
        <f t="shared" si="1174"/>
        <v/>
      </c>
      <c r="HA146" s="218" t="str">
        <f t="shared" si="1174"/>
        <v/>
      </c>
      <c r="HB146" s="218" t="str">
        <f t="shared" si="1174"/>
        <v/>
      </c>
      <c r="HC146" s="218" t="str">
        <f t="shared" si="1174"/>
        <v/>
      </c>
      <c r="HD146" s="218" t="str">
        <f t="shared" si="1174"/>
        <v/>
      </c>
      <c r="HE146" s="218" t="str">
        <f t="shared" si="1174"/>
        <v/>
      </c>
      <c r="HF146" s="218" t="str">
        <f t="shared" si="1174"/>
        <v/>
      </c>
      <c r="HG146" s="218" t="str">
        <f t="shared" si="1174"/>
        <v/>
      </c>
      <c r="HH146" s="218" t="str">
        <f t="shared" si="1174"/>
        <v/>
      </c>
      <c r="HI146" s="218" t="str">
        <f t="shared" si="1174"/>
        <v/>
      </c>
      <c r="HJ146" s="218" t="str">
        <f t="shared" si="1174"/>
        <v/>
      </c>
      <c r="HK146" s="218" t="str">
        <f t="shared" si="1174"/>
        <v/>
      </c>
      <c r="HL146" s="218" t="str">
        <f t="shared" si="1174"/>
        <v/>
      </c>
      <c r="HM146" s="218" t="str">
        <f t="shared" si="1174"/>
        <v/>
      </c>
      <c r="HN146" s="218" t="str">
        <f t="shared" si="1174"/>
        <v/>
      </c>
      <c r="HO146" s="218" t="str">
        <f t="shared" ref="HO146:HQ146" si="1175">IF(SUM(HO304,HO461,HO618,HO775,HO932)=0,"",SUM(HO304,HO461,HO618,HO775,HO932))</f>
        <v/>
      </c>
      <c r="HP146" s="218" t="str">
        <f t="shared" si="1175"/>
        <v/>
      </c>
      <c r="HQ146" s="218" t="str">
        <f t="shared" si="1175"/>
        <v/>
      </c>
    </row>
    <row r="147" spans="1:225" s="73" customFormat="1" ht="18" hidden="1" customHeight="1" x14ac:dyDescent="0.25">
      <c r="A147" s="223" t="str">
        <f t="shared" ref="A147:B147" si="1176">IF(A305="","",A305)</f>
        <v/>
      </c>
      <c r="B147" s="173" t="str">
        <f t="shared" si="1176"/>
        <v/>
      </c>
      <c r="C147" s="218">
        <f t="shared" si="1044"/>
        <v>0</v>
      </c>
      <c r="D147" s="218">
        <f t="shared" si="1077"/>
        <v>0</v>
      </c>
      <c r="E147" s="219">
        <f t="shared" ref="E147:F147" si="1177">IFERROR(AVERAGE(E305,E462,E619,E776,E933),"")</f>
        <v>0</v>
      </c>
      <c r="F147" s="219">
        <f t="shared" si="1177"/>
        <v>0</v>
      </c>
      <c r="G147" s="176" t="str">
        <f t="shared" si="1167"/>
        <v/>
      </c>
      <c r="H147" s="176" t="str">
        <f t="shared" si="1167"/>
        <v/>
      </c>
      <c r="I147" s="226" t="str">
        <f t="shared" si="1167"/>
        <v/>
      </c>
      <c r="J147" s="226" t="str">
        <f t="shared" si="1167"/>
        <v/>
      </c>
      <c r="K147" s="227" t="str">
        <f t="shared" si="1168"/>
        <v/>
      </c>
      <c r="L147" s="227">
        <f t="shared" si="1168"/>
        <v>1</v>
      </c>
      <c r="M147" s="226" t="str">
        <f t="shared" si="1169"/>
        <v/>
      </c>
      <c r="N147" s="226" t="str">
        <f t="shared" si="1169"/>
        <v/>
      </c>
      <c r="O147" s="491"/>
      <c r="P147" s="218" t="str">
        <f t="shared" ref="P147:BI147" si="1178">IF(SUM(P305,P462,P619,P776,P933)=0,"",SUM(P305,P462,P619,P776,P933))</f>
        <v/>
      </c>
      <c r="Q147" s="218" t="str">
        <f t="shared" si="1178"/>
        <v/>
      </c>
      <c r="R147" s="218" t="str">
        <f t="shared" si="1178"/>
        <v/>
      </c>
      <c r="S147" s="218" t="str">
        <f t="shared" si="1178"/>
        <v/>
      </c>
      <c r="T147" s="218" t="str">
        <f t="shared" si="1178"/>
        <v/>
      </c>
      <c r="U147" s="218" t="str">
        <f t="shared" si="1178"/>
        <v/>
      </c>
      <c r="V147" s="218" t="str">
        <f t="shared" si="1178"/>
        <v/>
      </c>
      <c r="W147" s="218" t="str">
        <f t="shared" si="1178"/>
        <v/>
      </c>
      <c r="X147" s="218" t="str">
        <f t="shared" si="1178"/>
        <v/>
      </c>
      <c r="Y147" s="218" t="str">
        <f t="shared" si="1178"/>
        <v/>
      </c>
      <c r="Z147" s="218" t="str">
        <f t="shared" si="1178"/>
        <v/>
      </c>
      <c r="AA147" s="218" t="str">
        <f t="shared" si="1178"/>
        <v/>
      </c>
      <c r="AB147" s="218" t="str">
        <f t="shared" si="1178"/>
        <v/>
      </c>
      <c r="AC147" s="218" t="str">
        <f t="shared" si="1178"/>
        <v/>
      </c>
      <c r="AD147" s="218" t="str">
        <f t="shared" si="1178"/>
        <v/>
      </c>
      <c r="AE147" s="218" t="str">
        <f t="shared" si="1178"/>
        <v/>
      </c>
      <c r="AF147" s="218" t="str">
        <f t="shared" si="1178"/>
        <v/>
      </c>
      <c r="AG147" s="218" t="str">
        <f t="shared" si="1178"/>
        <v/>
      </c>
      <c r="AH147" s="218" t="str">
        <f t="shared" si="1178"/>
        <v/>
      </c>
      <c r="AI147" s="218" t="str">
        <f t="shared" si="1178"/>
        <v/>
      </c>
      <c r="AJ147" s="218" t="str">
        <f t="shared" si="1178"/>
        <v/>
      </c>
      <c r="AK147" s="218" t="str">
        <f t="shared" si="1178"/>
        <v/>
      </c>
      <c r="AL147" s="218" t="str">
        <f t="shared" si="1178"/>
        <v/>
      </c>
      <c r="AM147" s="218" t="str">
        <f t="shared" si="1178"/>
        <v/>
      </c>
      <c r="AN147" s="218" t="str">
        <f t="shared" si="1178"/>
        <v/>
      </c>
      <c r="AO147" s="218" t="str">
        <f t="shared" si="1178"/>
        <v/>
      </c>
      <c r="AP147" s="218" t="str">
        <f t="shared" si="1178"/>
        <v/>
      </c>
      <c r="AQ147" s="218" t="str">
        <f t="shared" si="1178"/>
        <v/>
      </c>
      <c r="AR147" s="218" t="str">
        <f t="shared" si="1178"/>
        <v/>
      </c>
      <c r="AS147" s="218" t="str">
        <f t="shared" si="1178"/>
        <v/>
      </c>
      <c r="AT147" s="218" t="str">
        <f t="shared" si="1178"/>
        <v/>
      </c>
      <c r="AU147" s="218" t="str">
        <f t="shared" si="1178"/>
        <v/>
      </c>
      <c r="AV147" s="218" t="str">
        <f t="shared" si="1178"/>
        <v/>
      </c>
      <c r="AW147" s="218" t="str">
        <f t="shared" si="1178"/>
        <v/>
      </c>
      <c r="AX147" s="218" t="str">
        <f t="shared" si="1178"/>
        <v/>
      </c>
      <c r="AY147" s="218" t="str">
        <f t="shared" si="1178"/>
        <v/>
      </c>
      <c r="AZ147" s="218" t="str">
        <f t="shared" si="1178"/>
        <v/>
      </c>
      <c r="BA147" s="218" t="str">
        <f t="shared" si="1178"/>
        <v/>
      </c>
      <c r="BB147" s="218" t="str">
        <f t="shared" si="1178"/>
        <v/>
      </c>
      <c r="BC147" s="218" t="str">
        <f t="shared" si="1178"/>
        <v/>
      </c>
      <c r="BD147" s="218" t="str">
        <f t="shared" si="1178"/>
        <v/>
      </c>
      <c r="BE147" s="218" t="str">
        <f t="shared" si="1178"/>
        <v/>
      </c>
      <c r="BF147" s="218" t="str">
        <f t="shared" si="1178"/>
        <v/>
      </c>
      <c r="BG147" s="218" t="str">
        <f t="shared" si="1178"/>
        <v/>
      </c>
      <c r="BH147" s="218" t="str">
        <f t="shared" si="1178"/>
        <v/>
      </c>
      <c r="BI147" s="218" t="str">
        <f t="shared" si="1178"/>
        <v/>
      </c>
      <c r="BJ147" s="218" t="str">
        <f t="shared" ref="BJ147:DU147" si="1179">IF(SUM(BJ305,BJ462,BJ619,BJ776,BJ933)=0,"",SUM(BJ305,BJ462,BJ619,BJ776,BJ933))</f>
        <v/>
      </c>
      <c r="BK147" s="218" t="str">
        <f t="shared" si="1179"/>
        <v/>
      </c>
      <c r="BL147" s="218" t="str">
        <f t="shared" si="1179"/>
        <v/>
      </c>
      <c r="BM147" s="218" t="str">
        <f t="shared" si="1179"/>
        <v/>
      </c>
      <c r="BN147" s="218" t="str">
        <f t="shared" si="1179"/>
        <v/>
      </c>
      <c r="BO147" s="218" t="str">
        <f t="shared" si="1179"/>
        <v/>
      </c>
      <c r="BP147" s="218" t="str">
        <f t="shared" si="1179"/>
        <v/>
      </c>
      <c r="BQ147" s="218" t="str">
        <f t="shared" si="1179"/>
        <v/>
      </c>
      <c r="BR147" s="218" t="str">
        <f t="shared" si="1179"/>
        <v/>
      </c>
      <c r="BS147" s="218" t="str">
        <f t="shared" si="1179"/>
        <v/>
      </c>
      <c r="BT147" s="218" t="str">
        <f t="shared" si="1179"/>
        <v/>
      </c>
      <c r="BU147" s="218" t="str">
        <f t="shared" si="1179"/>
        <v/>
      </c>
      <c r="BV147" s="218" t="str">
        <f t="shared" si="1179"/>
        <v/>
      </c>
      <c r="BW147" s="218" t="str">
        <f t="shared" si="1179"/>
        <v/>
      </c>
      <c r="BX147" s="218" t="str">
        <f t="shared" si="1179"/>
        <v/>
      </c>
      <c r="BY147" s="218" t="str">
        <f t="shared" si="1179"/>
        <v/>
      </c>
      <c r="BZ147" s="218" t="str">
        <f t="shared" si="1179"/>
        <v/>
      </c>
      <c r="CA147" s="218" t="str">
        <f t="shared" si="1179"/>
        <v/>
      </c>
      <c r="CB147" s="218" t="str">
        <f t="shared" si="1179"/>
        <v/>
      </c>
      <c r="CC147" s="218" t="str">
        <f t="shared" si="1179"/>
        <v/>
      </c>
      <c r="CD147" s="218" t="str">
        <f t="shared" si="1179"/>
        <v/>
      </c>
      <c r="CE147" s="218" t="str">
        <f t="shared" si="1179"/>
        <v/>
      </c>
      <c r="CF147" s="218" t="str">
        <f t="shared" si="1179"/>
        <v/>
      </c>
      <c r="CG147" s="218" t="str">
        <f t="shared" si="1179"/>
        <v/>
      </c>
      <c r="CH147" s="218" t="str">
        <f t="shared" si="1179"/>
        <v/>
      </c>
      <c r="CI147" s="218" t="str">
        <f t="shared" si="1179"/>
        <v/>
      </c>
      <c r="CJ147" s="218" t="str">
        <f t="shared" si="1179"/>
        <v/>
      </c>
      <c r="CK147" s="218" t="str">
        <f t="shared" si="1179"/>
        <v/>
      </c>
      <c r="CL147" s="218" t="str">
        <f t="shared" si="1179"/>
        <v/>
      </c>
      <c r="CM147" s="218" t="str">
        <f t="shared" si="1179"/>
        <v/>
      </c>
      <c r="CN147" s="218" t="str">
        <f t="shared" si="1179"/>
        <v/>
      </c>
      <c r="CO147" s="218" t="str">
        <f t="shared" si="1179"/>
        <v/>
      </c>
      <c r="CP147" s="218" t="str">
        <f t="shared" si="1179"/>
        <v/>
      </c>
      <c r="CQ147" s="218" t="str">
        <f t="shared" si="1179"/>
        <v/>
      </c>
      <c r="CR147" s="218" t="str">
        <f t="shared" si="1179"/>
        <v/>
      </c>
      <c r="CS147" s="218" t="str">
        <f t="shared" si="1179"/>
        <v/>
      </c>
      <c r="CT147" s="218" t="str">
        <f t="shared" si="1179"/>
        <v/>
      </c>
      <c r="CU147" s="218" t="str">
        <f t="shared" si="1179"/>
        <v/>
      </c>
      <c r="CV147" s="218" t="str">
        <f t="shared" si="1179"/>
        <v/>
      </c>
      <c r="CW147" s="218" t="str">
        <f t="shared" si="1179"/>
        <v/>
      </c>
      <c r="CX147" s="218" t="str">
        <f t="shared" si="1179"/>
        <v/>
      </c>
      <c r="CY147" s="218" t="str">
        <f t="shared" si="1179"/>
        <v/>
      </c>
      <c r="CZ147" s="218" t="str">
        <f t="shared" si="1179"/>
        <v/>
      </c>
      <c r="DA147" s="218" t="str">
        <f t="shared" si="1179"/>
        <v/>
      </c>
      <c r="DB147" s="218" t="str">
        <f t="shared" si="1179"/>
        <v/>
      </c>
      <c r="DC147" s="218" t="str">
        <f t="shared" si="1179"/>
        <v/>
      </c>
      <c r="DD147" s="218" t="str">
        <f t="shared" si="1179"/>
        <v/>
      </c>
      <c r="DE147" s="218" t="str">
        <f t="shared" si="1179"/>
        <v/>
      </c>
      <c r="DF147" s="218" t="str">
        <f t="shared" si="1179"/>
        <v/>
      </c>
      <c r="DG147" s="218" t="str">
        <f t="shared" si="1179"/>
        <v/>
      </c>
      <c r="DH147" s="218" t="str">
        <f t="shared" si="1179"/>
        <v/>
      </c>
      <c r="DI147" s="218" t="str">
        <f t="shared" si="1179"/>
        <v/>
      </c>
      <c r="DJ147" s="218" t="str">
        <f t="shared" si="1179"/>
        <v/>
      </c>
      <c r="DK147" s="218" t="str">
        <f t="shared" si="1179"/>
        <v/>
      </c>
      <c r="DL147" s="218" t="str">
        <f t="shared" si="1179"/>
        <v/>
      </c>
      <c r="DM147" s="218" t="str">
        <f t="shared" si="1179"/>
        <v/>
      </c>
      <c r="DN147" s="218" t="str">
        <f t="shared" si="1179"/>
        <v/>
      </c>
      <c r="DO147" s="218" t="str">
        <f t="shared" si="1179"/>
        <v/>
      </c>
      <c r="DP147" s="218" t="str">
        <f t="shared" si="1179"/>
        <v/>
      </c>
      <c r="DQ147" s="218" t="str">
        <f t="shared" si="1179"/>
        <v/>
      </c>
      <c r="DR147" s="218" t="str">
        <f t="shared" si="1179"/>
        <v/>
      </c>
      <c r="DS147" s="218" t="str">
        <f t="shared" si="1179"/>
        <v/>
      </c>
      <c r="DT147" s="218" t="str">
        <f t="shared" si="1179"/>
        <v/>
      </c>
      <c r="DU147" s="218" t="str">
        <f t="shared" si="1179"/>
        <v/>
      </c>
      <c r="DV147" s="218" t="str">
        <f t="shared" ref="DV147:EK147" si="1180">IF(SUM(DV305,DV462,DV619,DV776,DV933)=0,"",SUM(DV305,DV462,DV619,DV776,DV933))</f>
        <v/>
      </c>
      <c r="DW147" s="218" t="str">
        <f t="shared" si="1180"/>
        <v/>
      </c>
      <c r="DX147" s="218" t="str">
        <f t="shared" si="1180"/>
        <v/>
      </c>
      <c r="DY147" s="218" t="str">
        <f t="shared" si="1180"/>
        <v/>
      </c>
      <c r="DZ147" s="218" t="str">
        <f t="shared" si="1180"/>
        <v/>
      </c>
      <c r="EA147" s="218" t="str">
        <f t="shared" si="1180"/>
        <v/>
      </c>
      <c r="EB147" s="218" t="str">
        <f t="shared" si="1180"/>
        <v/>
      </c>
      <c r="EC147" s="218" t="str">
        <f t="shared" si="1180"/>
        <v/>
      </c>
      <c r="ED147" s="218" t="str">
        <f t="shared" si="1180"/>
        <v/>
      </c>
      <c r="EE147" s="218" t="str">
        <f t="shared" si="1180"/>
        <v/>
      </c>
      <c r="EF147" s="218" t="str">
        <f t="shared" si="1180"/>
        <v/>
      </c>
      <c r="EG147" s="218" t="str">
        <f t="shared" si="1180"/>
        <v/>
      </c>
      <c r="EH147" s="218" t="str">
        <f t="shared" si="1180"/>
        <v/>
      </c>
      <c r="EI147" s="218" t="str">
        <f t="shared" si="1180"/>
        <v/>
      </c>
      <c r="EJ147" s="218" t="str">
        <f t="shared" si="1180"/>
        <v/>
      </c>
      <c r="EK147" s="218" t="str">
        <f t="shared" si="1180"/>
        <v/>
      </c>
      <c r="EL147" s="218" t="str">
        <f t="shared" ref="EL147:FK147" si="1181">IF(SUM(EL305,EL462,EL619,EL776,EL933)=0,"",SUM(EL305,EL462,EL619,EL776,EL933))</f>
        <v/>
      </c>
      <c r="EM147" s="218" t="str">
        <f t="shared" si="1181"/>
        <v/>
      </c>
      <c r="EN147" s="218" t="str">
        <f t="shared" si="1181"/>
        <v/>
      </c>
      <c r="EO147" s="218" t="str">
        <f t="shared" si="1181"/>
        <v/>
      </c>
      <c r="EP147" s="218" t="str">
        <f t="shared" si="1181"/>
        <v/>
      </c>
      <c r="EQ147" s="218" t="str">
        <f t="shared" si="1181"/>
        <v/>
      </c>
      <c r="ER147" s="218" t="str">
        <f t="shared" si="1181"/>
        <v/>
      </c>
      <c r="ES147" s="218" t="str">
        <f t="shared" si="1181"/>
        <v/>
      </c>
      <c r="ET147" s="218" t="str">
        <f t="shared" si="1181"/>
        <v/>
      </c>
      <c r="EU147" s="218" t="str">
        <f t="shared" si="1181"/>
        <v/>
      </c>
      <c r="EV147" s="218" t="str">
        <f t="shared" si="1181"/>
        <v/>
      </c>
      <c r="EW147" s="218" t="str">
        <f t="shared" si="1181"/>
        <v/>
      </c>
      <c r="EX147" s="218" t="str">
        <f t="shared" si="1181"/>
        <v/>
      </c>
      <c r="EY147" s="218" t="str">
        <f t="shared" si="1181"/>
        <v/>
      </c>
      <c r="EZ147" s="218" t="str">
        <f t="shared" si="1181"/>
        <v/>
      </c>
      <c r="FA147" s="218" t="str">
        <f t="shared" si="1181"/>
        <v/>
      </c>
      <c r="FB147" s="218" t="str">
        <f t="shared" si="1181"/>
        <v/>
      </c>
      <c r="FC147" s="218" t="str">
        <f t="shared" si="1181"/>
        <v/>
      </c>
      <c r="FD147" s="218" t="str">
        <f t="shared" si="1181"/>
        <v/>
      </c>
      <c r="FE147" s="218" t="str">
        <f t="shared" si="1181"/>
        <v/>
      </c>
      <c r="FF147" s="218" t="str">
        <f t="shared" si="1181"/>
        <v/>
      </c>
      <c r="FG147" s="218" t="str">
        <f t="shared" si="1181"/>
        <v/>
      </c>
      <c r="FH147" s="218" t="str">
        <f t="shared" si="1181"/>
        <v/>
      </c>
      <c r="FI147" s="218" t="str">
        <f t="shared" si="1181"/>
        <v/>
      </c>
      <c r="FJ147" s="218" t="str">
        <f t="shared" si="1181"/>
        <v/>
      </c>
      <c r="FK147" s="218" t="str">
        <f t="shared" si="1181"/>
        <v/>
      </c>
      <c r="FL147" s="218" t="str">
        <f t="shared" ref="FL147:HN147" si="1182">IF(SUM(FL305,FL462,FL619,FL776,FL933)=0,"",SUM(FL305,FL462,FL619,FL776,FL933))</f>
        <v/>
      </c>
      <c r="FM147" s="218" t="str">
        <f t="shared" si="1182"/>
        <v/>
      </c>
      <c r="FN147" s="218" t="str">
        <f t="shared" si="1182"/>
        <v/>
      </c>
      <c r="FO147" s="218" t="str">
        <f t="shared" si="1182"/>
        <v/>
      </c>
      <c r="FP147" s="218" t="str">
        <f t="shared" si="1182"/>
        <v/>
      </c>
      <c r="FQ147" s="218" t="str">
        <f t="shared" si="1182"/>
        <v/>
      </c>
      <c r="FR147" s="218" t="str">
        <f t="shared" si="1182"/>
        <v/>
      </c>
      <c r="FS147" s="218" t="str">
        <f t="shared" si="1182"/>
        <v/>
      </c>
      <c r="FT147" s="218" t="str">
        <f t="shared" si="1182"/>
        <v/>
      </c>
      <c r="FU147" s="218" t="str">
        <f t="shared" si="1182"/>
        <v/>
      </c>
      <c r="FV147" s="218" t="str">
        <f t="shared" si="1182"/>
        <v/>
      </c>
      <c r="FW147" s="218" t="str">
        <f t="shared" si="1182"/>
        <v/>
      </c>
      <c r="FX147" s="218" t="str">
        <f t="shared" si="1182"/>
        <v/>
      </c>
      <c r="FY147" s="218" t="str">
        <f t="shared" si="1182"/>
        <v/>
      </c>
      <c r="FZ147" s="218" t="str">
        <f t="shared" si="1182"/>
        <v/>
      </c>
      <c r="GA147" s="218" t="str">
        <f t="shared" si="1182"/>
        <v/>
      </c>
      <c r="GB147" s="218" t="str">
        <f t="shared" si="1182"/>
        <v/>
      </c>
      <c r="GC147" s="218" t="str">
        <f t="shared" si="1182"/>
        <v/>
      </c>
      <c r="GD147" s="218" t="str">
        <f t="shared" si="1182"/>
        <v/>
      </c>
      <c r="GE147" s="218" t="str">
        <f t="shared" si="1182"/>
        <v/>
      </c>
      <c r="GF147" s="218" t="str">
        <f t="shared" si="1182"/>
        <v/>
      </c>
      <c r="GG147" s="218" t="str">
        <f t="shared" si="1182"/>
        <v/>
      </c>
      <c r="GH147" s="218" t="str">
        <f t="shared" si="1182"/>
        <v/>
      </c>
      <c r="GI147" s="218" t="str">
        <f t="shared" si="1182"/>
        <v/>
      </c>
      <c r="GJ147" s="218" t="str">
        <f t="shared" si="1182"/>
        <v/>
      </c>
      <c r="GK147" s="218" t="str">
        <f t="shared" si="1182"/>
        <v/>
      </c>
      <c r="GL147" s="218" t="str">
        <f t="shared" si="1182"/>
        <v/>
      </c>
      <c r="GM147" s="218" t="str">
        <f t="shared" si="1182"/>
        <v/>
      </c>
      <c r="GN147" s="218" t="str">
        <f t="shared" si="1182"/>
        <v/>
      </c>
      <c r="GO147" s="218" t="str">
        <f t="shared" si="1182"/>
        <v/>
      </c>
      <c r="GP147" s="218" t="str">
        <f t="shared" si="1182"/>
        <v/>
      </c>
      <c r="GQ147" s="218" t="str">
        <f t="shared" si="1182"/>
        <v/>
      </c>
      <c r="GR147" s="218" t="str">
        <f t="shared" si="1182"/>
        <v/>
      </c>
      <c r="GS147" s="218" t="str">
        <f t="shared" si="1182"/>
        <v/>
      </c>
      <c r="GT147" s="218" t="str">
        <f t="shared" si="1182"/>
        <v/>
      </c>
      <c r="GU147" s="218" t="str">
        <f t="shared" si="1182"/>
        <v/>
      </c>
      <c r="GV147" s="218" t="str">
        <f t="shared" si="1182"/>
        <v/>
      </c>
      <c r="GW147" s="218" t="str">
        <f t="shared" si="1182"/>
        <v/>
      </c>
      <c r="GX147" s="218" t="str">
        <f t="shared" si="1182"/>
        <v/>
      </c>
      <c r="GY147" s="218" t="str">
        <f t="shared" si="1182"/>
        <v/>
      </c>
      <c r="GZ147" s="218" t="str">
        <f t="shared" si="1182"/>
        <v/>
      </c>
      <c r="HA147" s="218" t="str">
        <f t="shared" si="1182"/>
        <v/>
      </c>
      <c r="HB147" s="218" t="str">
        <f t="shared" si="1182"/>
        <v/>
      </c>
      <c r="HC147" s="218" t="str">
        <f t="shared" si="1182"/>
        <v/>
      </c>
      <c r="HD147" s="218" t="str">
        <f t="shared" si="1182"/>
        <v/>
      </c>
      <c r="HE147" s="218" t="str">
        <f t="shared" si="1182"/>
        <v/>
      </c>
      <c r="HF147" s="218" t="str">
        <f t="shared" si="1182"/>
        <v/>
      </c>
      <c r="HG147" s="218" t="str">
        <f t="shared" si="1182"/>
        <v/>
      </c>
      <c r="HH147" s="218" t="str">
        <f t="shared" si="1182"/>
        <v/>
      </c>
      <c r="HI147" s="218" t="str">
        <f t="shared" si="1182"/>
        <v/>
      </c>
      <c r="HJ147" s="218" t="str">
        <f t="shared" si="1182"/>
        <v/>
      </c>
      <c r="HK147" s="218" t="str">
        <f t="shared" si="1182"/>
        <v/>
      </c>
      <c r="HL147" s="218" t="str">
        <f t="shared" si="1182"/>
        <v/>
      </c>
      <c r="HM147" s="218" t="str">
        <f t="shared" si="1182"/>
        <v/>
      </c>
      <c r="HN147" s="218" t="str">
        <f t="shared" si="1182"/>
        <v/>
      </c>
      <c r="HO147" s="218" t="str">
        <f t="shared" ref="HO147:HQ147" si="1183">IF(SUM(HO305,HO462,HO619,HO776,HO933)=0,"",SUM(HO305,HO462,HO619,HO776,HO933))</f>
        <v/>
      </c>
      <c r="HP147" s="218" t="str">
        <f t="shared" si="1183"/>
        <v/>
      </c>
      <c r="HQ147" s="218" t="str">
        <f t="shared" si="1183"/>
        <v/>
      </c>
    </row>
    <row r="148" spans="1:225" s="73" customFormat="1" ht="18" hidden="1" customHeight="1" x14ac:dyDescent="0.25">
      <c r="A148" s="223" t="str">
        <f t="shared" ref="A148:B148" si="1184">IF(A306="","",A306)</f>
        <v/>
      </c>
      <c r="B148" s="173" t="str">
        <f t="shared" si="1184"/>
        <v/>
      </c>
      <c r="C148" s="218">
        <f t="shared" si="1044"/>
        <v>0</v>
      </c>
      <c r="D148" s="218">
        <f t="shared" si="1077"/>
        <v>0</v>
      </c>
      <c r="E148" s="219">
        <f t="shared" ref="E148:F148" si="1185">IFERROR(AVERAGE(E306,E463,E620,E777,E934),"")</f>
        <v>0</v>
      </c>
      <c r="F148" s="219">
        <f t="shared" si="1185"/>
        <v>0</v>
      </c>
      <c r="G148" s="176" t="str">
        <f t="shared" si="1167"/>
        <v/>
      </c>
      <c r="H148" s="176" t="str">
        <f t="shared" si="1167"/>
        <v/>
      </c>
      <c r="I148" s="226" t="str">
        <f t="shared" si="1167"/>
        <v/>
      </c>
      <c r="J148" s="226" t="str">
        <f t="shared" si="1167"/>
        <v/>
      </c>
      <c r="K148" s="227" t="str">
        <f t="shared" si="1168"/>
        <v/>
      </c>
      <c r="L148" s="227">
        <f t="shared" si="1168"/>
        <v>1</v>
      </c>
      <c r="M148" s="226" t="str">
        <f t="shared" si="1169"/>
        <v/>
      </c>
      <c r="N148" s="226" t="str">
        <f t="shared" si="1169"/>
        <v/>
      </c>
      <c r="O148" s="491"/>
      <c r="P148" s="218" t="str">
        <f t="shared" ref="P148:BI148" si="1186">IF(SUM(P306,P463,P620,P777,P934)=0,"",SUM(P306,P463,P620,P777,P934))</f>
        <v/>
      </c>
      <c r="Q148" s="218" t="str">
        <f t="shared" si="1186"/>
        <v/>
      </c>
      <c r="R148" s="218" t="str">
        <f t="shared" si="1186"/>
        <v/>
      </c>
      <c r="S148" s="218" t="str">
        <f t="shared" si="1186"/>
        <v/>
      </c>
      <c r="T148" s="218" t="str">
        <f t="shared" si="1186"/>
        <v/>
      </c>
      <c r="U148" s="218" t="str">
        <f t="shared" si="1186"/>
        <v/>
      </c>
      <c r="V148" s="218" t="str">
        <f t="shared" si="1186"/>
        <v/>
      </c>
      <c r="W148" s="218" t="str">
        <f t="shared" si="1186"/>
        <v/>
      </c>
      <c r="X148" s="218" t="str">
        <f t="shared" si="1186"/>
        <v/>
      </c>
      <c r="Y148" s="218" t="str">
        <f t="shared" si="1186"/>
        <v/>
      </c>
      <c r="Z148" s="218" t="str">
        <f t="shared" si="1186"/>
        <v/>
      </c>
      <c r="AA148" s="218" t="str">
        <f t="shared" si="1186"/>
        <v/>
      </c>
      <c r="AB148" s="218" t="str">
        <f t="shared" si="1186"/>
        <v/>
      </c>
      <c r="AC148" s="218" t="str">
        <f t="shared" si="1186"/>
        <v/>
      </c>
      <c r="AD148" s="218" t="str">
        <f t="shared" si="1186"/>
        <v/>
      </c>
      <c r="AE148" s="218" t="str">
        <f t="shared" si="1186"/>
        <v/>
      </c>
      <c r="AF148" s="218" t="str">
        <f t="shared" si="1186"/>
        <v/>
      </c>
      <c r="AG148" s="218" t="str">
        <f t="shared" si="1186"/>
        <v/>
      </c>
      <c r="AH148" s="218" t="str">
        <f t="shared" si="1186"/>
        <v/>
      </c>
      <c r="AI148" s="218" t="str">
        <f t="shared" si="1186"/>
        <v/>
      </c>
      <c r="AJ148" s="218" t="str">
        <f t="shared" si="1186"/>
        <v/>
      </c>
      <c r="AK148" s="218" t="str">
        <f t="shared" si="1186"/>
        <v/>
      </c>
      <c r="AL148" s="218" t="str">
        <f t="shared" si="1186"/>
        <v/>
      </c>
      <c r="AM148" s="218" t="str">
        <f t="shared" si="1186"/>
        <v/>
      </c>
      <c r="AN148" s="218" t="str">
        <f t="shared" si="1186"/>
        <v/>
      </c>
      <c r="AO148" s="218" t="str">
        <f t="shared" si="1186"/>
        <v/>
      </c>
      <c r="AP148" s="218" t="str">
        <f t="shared" si="1186"/>
        <v/>
      </c>
      <c r="AQ148" s="218" t="str">
        <f t="shared" si="1186"/>
        <v/>
      </c>
      <c r="AR148" s="218" t="str">
        <f t="shared" si="1186"/>
        <v/>
      </c>
      <c r="AS148" s="218" t="str">
        <f t="shared" si="1186"/>
        <v/>
      </c>
      <c r="AT148" s="218" t="str">
        <f t="shared" si="1186"/>
        <v/>
      </c>
      <c r="AU148" s="218" t="str">
        <f t="shared" si="1186"/>
        <v/>
      </c>
      <c r="AV148" s="218" t="str">
        <f t="shared" si="1186"/>
        <v/>
      </c>
      <c r="AW148" s="218" t="str">
        <f t="shared" si="1186"/>
        <v/>
      </c>
      <c r="AX148" s="218" t="str">
        <f t="shared" si="1186"/>
        <v/>
      </c>
      <c r="AY148" s="218" t="str">
        <f t="shared" si="1186"/>
        <v/>
      </c>
      <c r="AZ148" s="218" t="str">
        <f t="shared" si="1186"/>
        <v/>
      </c>
      <c r="BA148" s="218" t="str">
        <f t="shared" si="1186"/>
        <v/>
      </c>
      <c r="BB148" s="218" t="str">
        <f t="shared" si="1186"/>
        <v/>
      </c>
      <c r="BC148" s="218" t="str">
        <f t="shared" si="1186"/>
        <v/>
      </c>
      <c r="BD148" s="218" t="str">
        <f t="shared" si="1186"/>
        <v/>
      </c>
      <c r="BE148" s="218" t="str">
        <f t="shared" si="1186"/>
        <v/>
      </c>
      <c r="BF148" s="218" t="str">
        <f t="shared" si="1186"/>
        <v/>
      </c>
      <c r="BG148" s="218" t="str">
        <f t="shared" si="1186"/>
        <v/>
      </c>
      <c r="BH148" s="218" t="str">
        <f t="shared" si="1186"/>
        <v/>
      </c>
      <c r="BI148" s="218" t="str">
        <f t="shared" si="1186"/>
        <v/>
      </c>
      <c r="BJ148" s="218" t="str">
        <f t="shared" ref="BJ148:DU148" si="1187">IF(SUM(BJ306,BJ463,BJ620,BJ777,BJ934)=0,"",SUM(BJ306,BJ463,BJ620,BJ777,BJ934))</f>
        <v/>
      </c>
      <c r="BK148" s="218" t="str">
        <f t="shared" si="1187"/>
        <v/>
      </c>
      <c r="BL148" s="218" t="str">
        <f t="shared" si="1187"/>
        <v/>
      </c>
      <c r="BM148" s="218" t="str">
        <f t="shared" si="1187"/>
        <v/>
      </c>
      <c r="BN148" s="218" t="str">
        <f t="shared" si="1187"/>
        <v/>
      </c>
      <c r="BO148" s="218" t="str">
        <f t="shared" si="1187"/>
        <v/>
      </c>
      <c r="BP148" s="218" t="str">
        <f t="shared" si="1187"/>
        <v/>
      </c>
      <c r="BQ148" s="218" t="str">
        <f t="shared" si="1187"/>
        <v/>
      </c>
      <c r="BR148" s="218" t="str">
        <f t="shared" si="1187"/>
        <v/>
      </c>
      <c r="BS148" s="218" t="str">
        <f t="shared" si="1187"/>
        <v/>
      </c>
      <c r="BT148" s="218" t="str">
        <f t="shared" si="1187"/>
        <v/>
      </c>
      <c r="BU148" s="218" t="str">
        <f t="shared" si="1187"/>
        <v/>
      </c>
      <c r="BV148" s="218" t="str">
        <f t="shared" si="1187"/>
        <v/>
      </c>
      <c r="BW148" s="218" t="str">
        <f t="shared" si="1187"/>
        <v/>
      </c>
      <c r="BX148" s="218" t="str">
        <f t="shared" si="1187"/>
        <v/>
      </c>
      <c r="BY148" s="218" t="str">
        <f t="shared" si="1187"/>
        <v/>
      </c>
      <c r="BZ148" s="218" t="str">
        <f t="shared" si="1187"/>
        <v/>
      </c>
      <c r="CA148" s="218" t="str">
        <f t="shared" si="1187"/>
        <v/>
      </c>
      <c r="CB148" s="218" t="str">
        <f t="shared" si="1187"/>
        <v/>
      </c>
      <c r="CC148" s="218" t="str">
        <f t="shared" si="1187"/>
        <v/>
      </c>
      <c r="CD148" s="218" t="str">
        <f t="shared" si="1187"/>
        <v/>
      </c>
      <c r="CE148" s="218" t="str">
        <f t="shared" si="1187"/>
        <v/>
      </c>
      <c r="CF148" s="218" t="str">
        <f t="shared" si="1187"/>
        <v/>
      </c>
      <c r="CG148" s="218" t="str">
        <f t="shared" si="1187"/>
        <v/>
      </c>
      <c r="CH148" s="218" t="str">
        <f t="shared" si="1187"/>
        <v/>
      </c>
      <c r="CI148" s="218" t="str">
        <f t="shared" si="1187"/>
        <v/>
      </c>
      <c r="CJ148" s="218" t="str">
        <f t="shared" si="1187"/>
        <v/>
      </c>
      <c r="CK148" s="218" t="str">
        <f t="shared" si="1187"/>
        <v/>
      </c>
      <c r="CL148" s="218" t="str">
        <f t="shared" si="1187"/>
        <v/>
      </c>
      <c r="CM148" s="218" t="str">
        <f t="shared" si="1187"/>
        <v/>
      </c>
      <c r="CN148" s="218" t="str">
        <f t="shared" si="1187"/>
        <v/>
      </c>
      <c r="CO148" s="218" t="str">
        <f t="shared" si="1187"/>
        <v/>
      </c>
      <c r="CP148" s="218" t="str">
        <f t="shared" si="1187"/>
        <v/>
      </c>
      <c r="CQ148" s="218" t="str">
        <f t="shared" si="1187"/>
        <v/>
      </c>
      <c r="CR148" s="218" t="str">
        <f t="shared" si="1187"/>
        <v/>
      </c>
      <c r="CS148" s="218" t="str">
        <f t="shared" si="1187"/>
        <v/>
      </c>
      <c r="CT148" s="218" t="str">
        <f t="shared" si="1187"/>
        <v/>
      </c>
      <c r="CU148" s="218" t="str">
        <f t="shared" si="1187"/>
        <v/>
      </c>
      <c r="CV148" s="218" t="str">
        <f t="shared" si="1187"/>
        <v/>
      </c>
      <c r="CW148" s="218" t="str">
        <f t="shared" si="1187"/>
        <v/>
      </c>
      <c r="CX148" s="218" t="str">
        <f t="shared" si="1187"/>
        <v/>
      </c>
      <c r="CY148" s="218" t="str">
        <f t="shared" si="1187"/>
        <v/>
      </c>
      <c r="CZ148" s="218" t="str">
        <f t="shared" si="1187"/>
        <v/>
      </c>
      <c r="DA148" s="218" t="str">
        <f t="shared" si="1187"/>
        <v/>
      </c>
      <c r="DB148" s="218" t="str">
        <f t="shared" si="1187"/>
        <v/>
      </c>
      <c r="DC148" s="218" t="str">
        <f t="shared" si="1187"/>
        <v/>
      </c>
      <c r="DD148" s="218" t="str">
        <f t="shared" si="1187"/>
        <v/>
      </c>
      <c r="DE148" s="218" t="str">
        <f t="shared" si="1187"/>
        <v/>
      </c>
      <c r="DF148" s="218" t="str">
        <f t="shared" si="1187"/>
        <v/>
      </c>
      <c r="DG148" s="218" t="str">
        <f t="shared" si="1187"/>
        <v/>
      </c>
      <c r="DH148" s="218" t="str">
        <f t="shared" si="1187"/>
        <v/>
      </c>
      <c r="DI148" s="218" t="str">
        <f t="shared" si="1187"/>
        <v/>
      </c>
      <c r="DJ148" s="218" t="str">
        <f t="shared" si="1187"/>
        <v/>
      </c>
      <c r="DK148" s="218" t="str">
        <f t="shared" si="1187"/>
        <v/>
      </c>
      <c r="DL148" s="218" t="str">
        <f t="shared" si="1187"/>
        <v/>
      </c>
      <c r="DM148" s="218" t="str">
        <f t="shared" si="1187"/>
        <v/>
      </c>
      <c r="DN148" s="218" t="str">
        <f t="shared" si="1187"/>
        <v/>
      </c>
      <c r="DO148" s="218" t="str">
        <f t="shared" si="1187"/>
        <v/>
      </c>
      <c r="DP148" s="218" t="str">
        <f t="shared" si="1187"/>
        <v/>
      </c>
      <c r="DQ148" s="218" t="str">
        <f t="shared" si="1187"/>
        <v/>
      </c>
      <c r="DR148" s="218" t="str">
        <f t="shared" si="1187"/>
        <v/>
      </c>
      <c r="DS148" s="218" t="str">
        <f t="shared" si="1187"/>
        <v/>
      </c>
      <c r="DT148" s="218" t="str">
        <f t="shared" si="1187"/>
        <v/>
      </c>
      <c r="DU148" s="218" t="str">
        <f t="shared" si="1187"/>
        <v/>
      </c>
      <c r="DV148" s="218" t="str">
        <f t="shared" ref="DV148:EK148" si="1188">IF(SUM(DV306,DV463,DV620,DV777,DV934)=0,"",SUM(DV306,DV463,DV620,DV777,DV934))</f>
        <v/>
      </c>
      <c r="DW148" s="218" t="str">
        <f t="shared" si="1188"/>
        <v/>
      </c>
      <c r="DX148" s="218" t="str">
        <f t="shared" si="1188"/>
        <v/>
      </c>
      <c r="DY148" s="218" t="str">
        <f t="shared" si="1188"/>
        <v/>
      </c>
      <c r="DZ148" s="218" t="str">
        <f t="shared" si="1188"/>
        <v/>
      </c>
      <c r="EA148" s="218" t="str">
        <f t="shared" si="1188"/>
        <v/>
      </c>
      <c r="EB148" s="218" t="str">
        <f t="shared" si="1188"/>
        <v/>
      </c>
      <c r="EC148" s="218" t="str">
        <f t="shared" si="1188"/>
        <v/>
      </c>
      <c r="ED148" s="218" t="str">
        <f t="shared" si="1188"/>
        <v/>
      </c>
      <c r="EE148" s="218" t="str">
        <f t="shared" si="1188"/>
        <v/>
      </c>
      <c r="EF148" s="218" t="str">
        <f t="shared" si="1188"/>
        <v/>
      </c>
      <c r="EG148" s="218" t="str">
        <f t="shared" si="1188"/>
        <v/>
      </c>
      <c r="EH148" s="218" t="str">
        <f t="shared" si="1188"/>
        <v/>
      </c>
      <c r="EI148" s="218" t="str">
        <f t="shared" si="1188"/>
        <v/>
      </c>
      <c r="EJ148" s="218" t="str">
        <f t="shared" si="1188"/>
        <v/>
      </c>
      <c r="EK148" s="218" t="str">
        <f t="shared" si="1188"/>
        <v/>
      </c>
      <c r="EL148" s="218" t="str">
        <f t="shared" ref="EL148:FK148" si="1189">IF(SUM(EL306,EL463,EL620,EL777,EL934)=0,"",SUM(EL306,EL463,EL620,EL777,EL934))</f>
        <v/>
      </c>
      <c r="EM148" s="218" t="str">
        <f t="shared" si="1189"/>
        <v/>
      </c>
      <c r="EN148" s="218" t="str">
        <f t="shared" si="1189"/>
        <v/>
      </c>
      <c r="EO148" s="218" t="str">
        <f t="shared" si="1189"/>
        <v/>
      </c>
      <c r="EP148" s="218" t="str">
        <f t="shared" si="1189"/>
        <v/>
      </c>
      <c r="EQ148" s="218" t="str">
        <f t="shared" si="1189"/>
        <v/>
      </c>
      <c r="ER148" s="218" t="str">
        <f t="shared" si="1189"/>
        <v/>
      </c>
      <c r="ES148" s="218" t="str">
        <f t="shared" si="1189"/>
        <v/>
      </c>
      <c r="ET148" s="218" t="str">
        <f t="shared" si="1189"/>
        <v/>
      </c>
      <c r="EU148" s="218" t="str">
        <f t="shared" si="1189"/>
        <v/>
      </c>
      <c r="EV148" s="218" t="str">
        <f t="shared" si="1189"/>
        <v/>
      </c>
      <c r="EW148" s="218" t="str">
        <f t="shared" si="1189"/>
        <v/>
      </c>
      <c r="EX148" s="218" t="str">
        <f t="shared" si="1189"/>
        <v/>
      </c>
      <c r="EY148" s="218" t="str">
        <f t="shared" si="1189"/>
        <v/>
      </c>
      <c r="EZ148" s="218" t="str">
        <f t="shared" si="1189"/>
        <v/>
      </c>
      <c r="FA148" s="218" t="str">
        <f t="shared" si="1189"/>
        <v/>
      </c>
      <c r="FB148" s="218" t="str">
        <f t="shared" si="1189"/>
        <v/>
      </c>
      <c r="FC148" s="218" t="str">
        <f t="shared" si="1189"/>
        <v/>
      </c>
      <c r="FD148" s="218" t="str">
        <f t="shared" si="1189"/>
        <v/>
      </c>
      <c r="FE148" s="218" t="str">
        <f t="shared" si="1189"/>
        <v/>
      </c>
      <c r="FF148" s="218" t="str">
        <f t="shared" si="1189"/>
        <v/>
      </c>
      <c r="FG148" s="218" t="str">
        <f t="shared" si="1189"/>
        <v/>
      </c>
      <c r="FH148" s="218" t="str">
        <f t="shared" si="1189"/>
        <v/>
      </c>
      <c r="FI148" s="218" t="str">
        <f t="shared" si="1189"/>
        <v/>
      </c>
      <c r="FJ148" s="218" t="str">
        <f t="shared" si="1189"/>
        <v/>
      </c>
      <c r="FK148" s="218" t="str">
        <f t="shared" si="1189"/>
        <v/>
      </c>
      <c r="FL148" s="218" t="str">
        <f t="shared" ref="FL148:HN148" si="1190">IF(SUM(FL306,FL463,FL620,FL777,FL934)=0,"",SUM(FL306,FL463,FL620,FL777,FL934))</f>
        <v/>
      </c>
      <c r="FM148" s="218" t="str">
        <f t="shared" si="1190"/>
        <v/>
      </c>
      <c r="FN148" s="218" t="str">
        <f t="shared" si="1190"/>
        <v/>
      </c>
      <c r="FO148" s="218" t="str">
        <f t="shared" si="1190"/>
        <v/>
      </c>
      <c r="FP148" s="218" t="str">
        <f t="shared" si="1190"/>
        <v/>
      </c>
      <c r="FQ148" s="218" t="str">
        <f t="shared" si="1190"/>
        <v/>
      </c>
      <c r="FR148" s="218" t="str">
        <f t="shared" si="1190"/>
        <v/>
      </c>
      <c r="FS148" s="218" t="str">
        <f t="shared" si="1190"/>
        <v/>
      </c>
      <c r="FT148" s="218" t="str">
        <f t="shared" si="1190"/>
        <v/>
      </c>
      <c r="FU148" s="218" t="str">
        <f t="shared" si="1190"/>
        <v/>
      </c>
      <c r="FV148" s="218" t="str">
        <f t="shared" si="1190"/>
        <v/>
      </c>
      <c r="FW148" s="218" t="str">
        <f t="shared" si="1190"/>
        <v/>
      </c>
      <c r="FX148" s="218" t="str">
        <f t="shared" si="1190"/>
        <v/>
      </c>
      <c r="FY148" s="218" t="str">
        <f t="shared" si="1190"/>
        <v/>
      </c>
      <c r="FZ148" s="218" t="str">
        <f t="shared" si="1190"/>
        <v/>
      </c>
      <c r="GA148" s="218" t="str">
        <f t="shared" si="1190"/>
        <v/>
      </c>
      <c r="GB148" s="218" t="str">
        <f t="shared" si="1190"/>
        <v/>
      </c>
      <c r="GC148" s="218" t="str">
        <f t="shared" si="1190"/>
        <v/>
      </c>
      <c r="GD148" s="218" t="str">
        <f t="shared" si="1190"/>
        <v/>
      </c>
      <c r="GE148" s="218" t="str">
        <f t="shared" si="1190"/>
        <v/>
      </c>
      <c r="GF148" s="218" t="str">
        <f t="shared" si="1190"/>
        <v/>
      </c>
      <c r="GG148" s="218" t="str">
        <f t="shared" si="1190"/>
        <v/>
      </c>
      <c r="GH148" s="218" t="str">
        <f t="shared" si="1190"/>
        <v/>
      </c>
      <c r="GI148" s="218" t="str">
        <f t="shared" si="1190"/>
        <v/>
      </c>
      <c r="GJ148" s="218" t="str">
        <f t="shared" si="1190"/>
        <v/>
      </c>
      <c r="GK148" s="218" t="str">
        <f t="shared" si="1190"/>
        <v/>
      </c>
      <c r="GL148" s="218" t="str">
        <f t="shared" si="1190"/>
        <v/>
      </c>
      <c r="GM148" s="218" t="str">
        <f t="shared" si="1190"/>
        <v/>
      </c>
      <c r="GN148" s="218" t="str">
        <f t="shared" si="1190"/>
        <v/>
      </c>
      <c r="GO148" s="218" t="str">
        <f t="shared" si="1190"/>
        <v/>
      </c>
      <c r="GP148" s="218" t="str">
        <f t="shared" si="1190"/>
        <v/>
      </c>
      <c r="GQ148" s="218" t="str">
        <f t="shared" si="1190"/>
        <v/>
      </c>
      <c r="GR148" s="218" t="str">
        <f t="shared" si="1190"/>
        <v/>
      </c>
      <c r="GS148" s="218" t="str">
        <f t="shared" si="1190"/>
        <v/>
      </c>
      <c r="GT148" s="218" t="str">
        <f t="shared" si="1190"/>
        <v/>
      </c>
      <c r="GU148" s="218" t="str">
        <f t="shared" si="1190"/>
        <v/>
      </c>
      <c r="GV148" s="218" t="str">
        <f t="shared" si="1190"/>
        <v/>
      </c>
      <c r="GW148" s="218" t="str">
        <f t="shared" si="1190"/>
        <v/>
      </c>
      <c r="GX148" s="218" t="str">
        <f t="shared" si="1190"/>
        <v/>
      </c>
      <c r="GY148" s="218" t="str">
        <f t="shared" si="1190"/>
        <v/>
      </c>
      <c r="GZ148" s="218" t="str">
        <f t="shared" si="1190"/>
        <v/>
      </c>
      <c r="HA148" s="218" t="str">
        <f t="shared" si="1190"/>
        <v/>
      </c>
      <c r="HB148" s="218" t="str">
        <f t="shared" si="1190"/>
        <v/>
      </c>
      <c r="HC148" s="218" t="str">
        <f t="shared" si="1190"/>
        <v/>
      </c>
      <c r="HD148" s="218" t="str">
        <f t="shared" si="1190"/>
        <v/>
      </c>
      <c r="HE148" s="218" t="str">
        <f t="shared" si="1190"/>
        <v/>
      </c>
      <c r="HF148" s="218" t="str">
        <f t="shared" si="1190"/>
        <v/>
      </c>
      <c r="HG148" s="218" t="str">
        <f t="shared" si="1190"/>
        <v/>
      </c>
      <c r="HH148" s="218" t="str">
        <f t="shared" si="1190"/>
        <v/>
      </c>
      <c r="HI148" s="218" t="str">
        <f t="shared" si="1190"/>
        <v/>
      </c>
      <c r="HJ148" s="218" t="str">
        <f t="shared" si="1190"/>
        <v/>
      </c>
      <c r="HK148" s="218" t="str">
        <f t="shared" si="1190"/>
        <v/>
      </c>
      <c r="HL148" s="218" t="str">
        <f t="shared" si="1190"/>
        <v/>
      </c>
      <c r="HM148" s="218" t="str">
        <f t="shared" si="1190"/>
        <v/>
      </c>
      <c r="HN148" s="218" t="str">
        <f t="shared" si="1190"/>
        <v/>
      </c>
      <c r="HO148" s="218" t="str">
        <f t="shared" ref="HO148:HQ148" si="1191">IF(SUM(HO306,HO463,HO620,HO777,HO934)=0,"",SUM(HO306,HO463,HO620,HO777,HO934))</f>
        <v/>
      </c>
      <c r="HP148" s="218" t="str">
        <f t="shared" si="1191"/>
        <v/>
      </c>
      <c r="HQ148" s="218" t="str">
        <f t="shared" si="1191"/>
        <v/>
      </c>
    </row>
    <row r="149" spans="1:225" s="73" customFormat="1" ht="18" hidden="1" customHeight="1" x14ac:dyDescent="0.25">
      <c r="A149" s="223" t="str">
        <f t="shared" ref="A149:B149" si="1192">IF(A307="","",A307)</f>
        <v/>
      </c>
      <c r="B149" s="173" t="str">
        <f t="shared" si="1192"/>
        <v/>
      </c>
      <c r="C149" s="218">
        <f t="shared" si="1044"/>
        <v>0</v>
      </c>
      <c r="D149" s="218">
        <f t="shared" si="1077"/>
        <v>0</v>
      </c>
      <c r="E149" s="219">
        <f t="shared" ref="E149:F149" si="1193">IFERROR(AVERAGE(E307,E464,E621,E778,E935),"")</f>
        <v>0</v>
      </c>
      <c r="F149" s="219">
        <f t="shared" si="1193"/>
        <v>0</v>
      </c>
      <c r="G149" s="176" t="str">
        <f t="shared" si="1167"/>
        <v/>
      </c>
      <c r="H149" s="176" t="str">
        <f t="shared" si="1167"/>
        <v/>
      </c>
      <c r="I149" s="226" t="str">
        <f t="shared" si="1167"/>
        <v/>
      </c>
      <c r="J149" s="226" t="str">
        <f t="shared" si="1167"/>
        <v/>
      </c>
      <c r="K149" s="227" t="str">
        <f t="shared" si="1168"/>
        <v/>
      </c>
      <c r="L149" s="227">
        <f t="shared" si="1168"/>
        <v>1</v>
      </c>
      <c r="M149" s="226" t="str">
        <f t="shared" si="1169"/>
        <v/>
      </c>
      <c r="N149" s="226" t="str">
        <f t="shared" si="1169"/>
        <v/>
      </c>
      <c r="O149" s="491"/>
      <c r="P149" s="218" t="str">
        <f t="shared" ref="P149:BI149" si="1194">IF(SUM(P307,P464,P621,P778,P935)=0,"",SUM(P307,P464,P621,P778,P935))</f>
        <v/>
      </c>
      <c r="Q149" s="218" t="str">
        <f t="shared" si="1194"/>
        <v/>
      </c>
      <c r="R149" s="218" t="str">
        <f t="shared" si="1194"/>
        <v/>
      </c>
      <c r="S149" s="218" t="str">
        <f t="shared" si="1194"/>
        <v/>
      </c>
      <c r="T149" s="218" t="str">
        <f t="shared" si="1194"/>
        <v/>
      </c>
      <c r="U149" s="218" t="str">
        <f t="shared" si="1194"/>
        <v/>
      </c>
      <c r="V149" s="218" t="str">
        <f t="shared" si="1194"/>
        <v/>
      </c>
      <c r="W149" s="218" t="str">
        <f t="shared" si="1194"/>
        <v/>
      </c>
      <c r="X149" s="218" t="str">
        <f t="shared" si="1194"/>
        <v/>
      </c>
      <c r="Y149" s="218" t="str">
        <f t="shared" si="1194"/>
        <v/>
      </c>
      <c r="Z149" s="218" t="str">
        <f t="shared" si="1194"/>
        <v/>
      </c>
      <c r="AA149" s="218" t="str">
        <f t="shared" si="1194"/>
        <v/>
      </c>
      <c r="AB149" s="218" t="str">
        <f t="shared" si="1194"/>
        <v/>
      </c>
      <c r="AC149" s="218" t="str">
        <f t="shared" si="1194"/>
        <v/>
      </c>
      <c r="AD149" s="218" t="str">
        <f t="shared" si="1194"/>
        <v/>
      </c>
      <c r="AE149" s="218" t="str">
        <f t="shared" si="1194"/>
        <v/>
      </c>
      <c r="AF149" s="218" t="str">
        <f t="shared" si="1194"/>
        <v/>
      </c>
      <c r="AG149" s="218" t="str">
        <f t="shared" si="1194"/>
        <v/>
      </c>
      <c r="AH149" s="218" t="str">
        <f t="shared" si="1194"/>
        <v/>
      </c>
      <c r="AI149" s="218" t="str">
        <f t="shared" si="1194"/>
        <v/>
      </c>
      <c r="AJ149" s="218" t="str">
        <f t="shared" si="1194"/>
        <v/>
      </c>
      <c r="AK149" s="218" t="str">
        <f t="shared" si="1194"/>
        <v/>
      </c>
      <c r="AL149" s="218" t="str">
        <f t="shared" si="1194"/>
        <v/>
      </c>
      <c r="AM149" s="218" t="str">
        <f t="shared" si="1194"/>
        <v/>
      </c>
      <c r="AN149" s="218" t="str">
        <f t="shared" si="1194"/>
        <v/>
      </c>
      <c r="AO149" s="218" t="str">
        <f t="shared" si="1194"/>
        <v/>
      </c>
      <c r="AP149" s="218" t="str">
        <f t="shared" si="1194"/>
        <v/>
      </c>
      <c r="AQ149" s="218" t="str">
        <f t="shared" si="1194"/>
        <v/>
      </c>
      <c r="AR149" s="218" t="str">
        <f t="shared" si="1194"/>
        <v/>
      </c>
      <c r="AS149" s="218" t="str">
        <f t="shared" si="1194"/>
        <v/>
      </c>
      <c r="AT149" s="218" t="str">
        <f t="shared" si="1194"/>
        <v/>
      </c>
      <c r="AU149" s="218" t="str">
        <f t="shared" si="1194"/>
        <v/>
      </c>
      <c r="AV149" s="218" t="str">
        <f t="shared" si="1194"/>
        <v/>
      </c>
      <c r="AW149" s="218" t="str">
        <f t="shared" si="1194"/>
        <v/>
      </c>
      <c r="AX149" s="218" t="str">
        <f t="shared" si="1194"/>
        <v/>
      </c>
      <c r="AY149" s="218" t="str">
        <f t="shared" si="1194"/>
        <v/>
      </c>
      <c r="AZ149" s="218" t="str">
        <f t="shared" si="1194"/>
        <v/>
      </c>
      <c r="BA149" s="218" t="str">
        <f t="shared" si="1194"/>
        <v/>
      </c>
      <c r="BB149" s="218" t="str">
        <f t="shared" si="1194"/>
        <v/>
      </c>
      <c r="BC149" s="218" t="str">
        <f t="shared" si="1194"/>
        <v/>
      </c>
      <c r="BD149" s="218" t="str">
        <f t="shared" si="1194"/>
        <v/>
      </c>
      <c r="BE149" s="218" t="str">
        <f t="shared" si="1194"/>
        <v/>
      </c>
      <c r="BF149" s="218" t="str">
        <f t="shared" si="1194"/>
        <v/>
      </c>
      <c r="BG149" s="218" t="str">
        <f t="shared" si="1194"/>
        <v/>
      </c>
      <c r="BH149" s="218" t="str">
        <f t="shared" si="1194"/>
        <v/>
      </c>
      <c r="BI149" s="218" t="str">
        <f t="shared" si="1194"/>
        <v/>
      </c>
      <c r="BJ149" s="218" t="str">
        <f t="shared" ref="BJ149:DU149" si="1195">IF(SUM(BJ307,BJ464,BJ621,BJ778,BJ935)=0,"",SUM(BJ307,BJ464,BJ621,BJ778,BJ935))</f>
        <v/>
      </c>
      <c r="BK149" s="218" t="str">
        <f t="shared" si="1195"/>
        <v/>
      </c>
      <c r="BL149" s="218" t="str">
        <f t="shared" si="1195"/>
        <v/>
      </c>
      <c r="BM149" s="218" t="str">
        <f t="shared" si="1195"/>
        <v/>
      </c>
      <c r="BN149" s="218" t="str">
        <f t="shared" si="1195"/>
        <v/>
      </c>
      <c r="BO149" s="218" t="str">
        <f t="shared" si="1195"/>
        <v/>
      </c>
      <c r="BP149" s="218" t="str">
        <f t="shared" si="1195"/>
        <v/>
      </c>
      <c r="BQ149" s="218" t="str">
        <f t="shared" si="1195"/>
        <v/>
      </c>
      <c r="BR149" s="218" t="str">
        <f t="shared" si="1195"/>
        <v/>
      </c>
      <c r="BS149" s="218" t="str">
        <f t="shared" si="1195"/>
        <v/>
      </c>
      <c r="BT149" s="218" t="str">
        <f t="shared" si="1195"/>
        <v/>
      </c>
      <c r="BU149" s="218" t="str">
        <f t="shared" si="1195"/>
        <v/>
      </c>
      <c r="BV149" s="218" t="str">
        <f t="shared" si="1195"/>
        <v/>
      </c>
      <c r="BW149" s="218" t="str">
        <f t="shared" si="1195"/>
        <v/>
      </c>
      <c r="BX149" s="218" t="str">
        <f t="shared" si="1195"/>
        <v/>
      </c>
      <c r="BY149" s="218" t="str">
        <f t="shared" si="1195"/>
        <v/>
      </c>
      <c r="BZ149" s="218" t="str">
        <f t="shared" si="1195"/>
        <v/>
      </c>
      <c r="CA149" s="218" t="str">
        <f t="shared" si="1195"/>
        <v/>
      </c>
      <c r="CB149" s="218" t="str">
        <f t="shared" si="1195"/>
        <v/>
      </c>
      <c r="CC149" s="218" t="str">
        <f t="shared" si="1195"/>
        <v/>
      </c>
      <c r="CD149" s="218" t="str">
        <f t="shared" si="1195"/>
        <v/>
      </c>
      <c r="CE149" s="218" t="str">
        <f t="shared" si="1195"/>
        <v/>
      </c>
      <c r="CF149" s="218" t="str">
        <f t="shared" si="1195"/>
        <v/>
      </c>
      <c r="CG149" s="218" t="str">
        <f t="shared" si="1195"/>
        <v/>
      </c>
      <c r="CH149" s="218" t="str">
        <f t="shared" si="1195"/>
        <v/>
      </c>
      <c r="CI149" s="218" t="str">
        <f t="shared" si="1195"/>
        <v/>
      </c>
      <c r="CJ149" s="218" t="str">
        <f t="shared" si="1195"/>
        <v/>
      </c>
      <c r="CK149" s="218" t="str">
        <f t="shared" si="1195"/>
        <v/>
      </c>
      <c r="CL149" s="218" t="str">
        <f t="shared" si="1195"/>
        <v/>
      </c>
      <c r="CM149" s="218" t="str">
        <f t="shared" si="1195"/>
        <v/>
      </c>
      <c r="CN149" s="218" t="str">
        <f t="shared" si="1195"/>
        <v/>
      </c>
      <c r="CO149" s="218" t="str">
        <f t="shared" si="1195"/>
        <v/>
      </c>
      <c r="CP149" s="218" t="str">
        <f t="shared" si="1195"/>
        <v/>
      </c>
      <c r="CQ149" s="218" t="str">
        <f t="shared" si="1195"/>
        <v/>
      </c>
      <c r="CR149" s="218" t="str">
        <f t="shared" si="1195"/>
        <v/>
      </c>
      <c r="CS149" s="218" t="str">
        <f t="shared" si="1195"/>
        <v/>
      </c>
      <c r="CT149" s="218" t="str">
        <f t="shared" si="1195"/>
        <v/>
      </c>
      <c r="CU149" s="218" t="str">
        <f t="shared" si="1195"/>
        <v/>
      </c>
      <c r="CV149" s="218" t="str">
        <f t="shared" si="1195"/>
        <v/>
      </c>
      <c r="CW149" s="218" t="str">
        <f t="shared" si="1195"/>
        <v/>
      </c>
      <c r="CX149" s="218" t="str">
        <f t="shared" si="1195"/>
        <v/>
      </c>
      <c r="CY149" s="218" t="str">
        <f t="shared" si="1195"/>
        <v/>
      </c>
      <c r="CZ149" s="218" t="str">
        <f t="shared" si="1195"/>
        <v/>
      </c>
      <c r="DA149" s="218" t="str">
        <f t="shared" si="1195"/>
        <v/>
      </c>
      <c r="DB149" s="218" t="str">
        <f t="shared" si="1195"/>
        <v/>
      </c>
      <c r="DC149" s="218" t="str">
        <f t="shared" si="1195"/>
        <v/>
      </c>
      <c r="DD149" s="218" t="str">
        <f t="shared" si="1195"/>
        <v/>
      </c>
      <c r="DE149" s="218" t="str">
        <f t="shared" si="1195"/>
        <v/>
      </c>
      <c r="DF149" s="218" t="str">
        <f t="shared" si="1195"/>
        <v/>
      </c>
      <c r="DG149" s="218" t="str">
        <f t="shared" si="1195"/>
        <v/>
      </c>
      <c r="DH149" s="218" t="str">
        <f t="shared" si="1195"/>
        <v/>
      </c>
      <c r="DI149" s="218" t="str">
        <f t="shared" si="1195"/>
        <v/>
      </c>
      <c r="DJ149" s="218" t="str">
        <f t="shared" si="1195"/>
        <v/>
      </c>
      <c r="DK149" s="218" t="str">
        <f t="shared" si="1195"/>
        <v/>
      </c>
      <c r="DL149" s="218" t="str">
        <f t="shared" si="1195"/>
        <v/>
      </c>
      <c r="DM149" s="218" t="str">
        <f t="shared" si="1195"/>
        <v/>
      </c>
      <c r="DN149" s="218" t="str">
        <f t="shared" si="1195"/>
        <v/>
      </c>
      <c r="DO149" s="218" t="str">
        <f t="shared" si="1195"/>
        <v/>
      </c>
      <c r="DP149" s="218" t="str">
        <f t="shared" si="1195"/>
        <v/>
      </c>
      <c r="DQ149" s="218" t="str">
        <f t="shared" si="1195"/>
        <v/>
      </c>
      <c r="DR149" s="218" t="str">
        <f t="shared" si="1195"/>
        <v/>
      </c>
      <c r="DS149" s="218" t="str">
        <f t="shared" si="1195"/>
        <v/>
      </c>
      <c r="DT149" s="218" t="str">
        <f t="shared" si="1195"/>
        <v/>
      </c>
      <c r="DU149" s="218" t="str">
        <f t="shared" si="1195"/>
        <v/>
      </c>
      <c r="DV149" s="218" t="str">
        <f t="shared" ref="DV149:EK149" si="1196">IF(SUM(DV307,DV464,DV621,DV778,DV935)=0,"",SUM(DV307,DV464,DV621,DV778,DV935))</f>
        <v/>
      </c>
      <c r="DW149" s="218" t="str">
        <f t="shared" si="1196"/>
        <v/>
      </c>
      <c r="DX149" s="218" t="str">
        <f t="shared" si="1196"/>
        <v/>
      </c>
      <c r="DY149" s="218" t="str">
        <f t="shared" si="1196"/>
        <v/>
      </c>
      <c r="DZ149" s="218" t="str">
        <f t="shared" si="1196"/>
        <v/>
      </c>
      <c r="EA149" s="218" t="str">
        <f t="shared" si="1196"/>
        <v/>
      </c>
      <c r="EB149" s="218" t="str">
        <f t="shared" si="1196"/>
        <v/>
      </c>
      <c r="EC149" s="218" t="str">
        <f t="shared" si="1196"/>
        <v/>
      </c>
      <c r="ED149" s="218" t="str">
        <f t="shared" si="1196"/>
        <v/>
      </c>
      <c r="EE149" s="218" t="str">
        <f t="shared" si="1196"/>
        <v/>
      </c>
      <c r="EF149" s="218" t="str">
        <f t="shared" si="1196"/>
        <v/>
      </c>
      <c r="EG149" s="218" t="str">
        <f t="shared" si="1196"/>
        <v/>
      </c>
      <c r="EH149" s="218" t="str">
        <f t="shared" si="1196"/>
        <v/>
      </c>
      <c r="EI149" s="218" t="str">
        <f t="shared" si="1196"/>
        <v/>
      </c>
      <c r="EJ149" s="218" t="str">
        <f t="shared" si="1196"/>
        <v/>
      </c>
      <c r="EK149" s="218" t="str">
        <f t="shared" si="1196"/>
        <v/>
      </c>
      <c r="EL149" s="218" t="str">
        <f t="shared" ref="EL149:FK149" si="1197">IF(SUM(EL307,EL464,EL621,EL778,EL935)=0,"",SUM(EL307,EL464,EL621,EL778,EL935))</f>
        <v/>
      </c>
      <c r="EM149" s="218" t="str">
        <f t="shared" si="1197"/>
        <v/>
      </c>
      <c r="EN149" s="218" t="str">
        <f t="shared" si="1197"/>
        <v/>
      </c>
      <c r="EO149" s="218" t="str">
        <f t="shared" si="1197"/>
        <v/>
      </c>
      <c r="EP149" s="218" t="str">
        <f t="shared" si="1197"/>
        <v/>
      </c>
      <c r="EQ149" s="218" t="str">
        <f t="shared" si="1197"/>
        <v/>
      </c>
      <c r="ER149" s="218" t="str">
        <f t="shared" si="1197"/>
        <v/>
      </c>
      <c r="ES149" s="218" t="str">
        <f t="shared" si="1197"/>
        <v/>
      </c>
      <c r="ET149" s="218" t="str">
        <f t="shared" si="1197"/>
        <v/>
      </c>
      <c r="EU149" s="218" t="str">
        <f t="shared" si="1197"/>
        <v/>
      </c>
      <c r="EV149" s="218" t="str">
        <f t="shared" si="1197"/>
        <v/>
      </c>
      <c r="EW149" s="218" t="str">
        <f t="shared" si="1197"/>
        <v/>
      </c>
      <c r="EX149" s="218" t="str">
        <f t="shared" si="1197"/>
        <v/>
      </c>
      <c r="EY149" s="218" t="str">
        <f t="shared" si="1197"/>
        <v/>
      </c>
      <c r="EZ149" s="218" t="str">
        <f t="shared" si="1197"/>
        <v/>
      </c>
      <c r="FA149" s="218" t="str">
        <f t="shared" si="1197"/>
        <v/>
      </c>
      <c r="FB149" s="218" t="str">
        <f t="shared" si="1197"/>
        <v/>
      </c>
      <c r="FC149" s="218" t="str">
        <f t="shared" si="1197"/>
        <v/>
      </c>
      <c r="FD149" s="218" t="str">
        <f t="shared" si="1197"/>
        <v/>
      </c>
      <c r="FE149" s="218" t="str">
        <f t="shared" si="1197"/>
        <v/>
      </c>
      <c r="FF149" s="218" t="str">
        <f t="shared" si="1197"/>
        <v/>
      </c>
      <c r="FG149" s="218" t="str">
        <f t="shared" si="1197"/>
        <v/>
      </c>
      <c r="FH149" s="218" t="str">
        <f t="shared" si="1197"/>
        <v/>
      </c>
      <c r="FI149" s="218" t="str">
        <f t="shared" si="1197"/>
        <v/>
      </c>
      <c r="FJ149" s="218" t="str">
        <f t="shared" si="1197"/>
        <v/>
      </c>
      <c r="FK149" s="218" t="str">
        <f t="shared" si="1197"/>
        <v/>
      </c>
      <c r="FL149" s="218" t="str">
        <f t="shared" ref="FL149:HN149" si="1198">IF(SUM(FL307,FL464,FL621,FL778,FL935)=0,"",SUM(FL307,FL464,FL621,FL778,FL935))</f>
        <v/>
      </c>
      <c r="FM149" s="218" t="str">
        <f t="shared" si="1198"/>
        <v/>
      </c>
      <c r="FN149" s="218" t="str">
        <f t="shared" si="1198"/>
        <v/>
      </c>
      <c r="FO149" s="218" t="str">
        <f t="shared" si="1198"/>
        <v/>
      </c>
      <c r="FP149" s="218" t="str">
        <f t="shared" si="1198"/>
        <v/>
      </c>
      <c r="FQ149" s="218" t="str">
        <f t="shared" si="1198"/>
        <v/>
      </c>
      <c r="FR149" s="218" t="str">
        <f t="shared" si="1198"/>
        <v/>
      </c>
      <c r="FS149" s="218" t="str">
        <f t="shared" si="1198"/>
        <v/>
      </c>
      <c r="FT149" s="218" t="str">
        <f t="shared" si="1198"/>
        <v/>
      </c>
      <c r="FU149" s="218" t="str">
        <f t="shared" si="1198"/>
        <v/>
      </c>
      <c r="FV149" s="218" t="str">
        <f t="shared" si="1198"/>
        <v/>
      </c>
      <c r="FW149" s="218" t="str">
        <f t="shared" si="1198"/>
        <v/>
      </c>
      <c r="FX149" s="218" t="str">
        <f t="shared" si="1198"/>
        <v/>
      </c>
      <c r="FY149" s="218" t="str">
        <f t="shared" si="1198"/>
        <v/>
      </c>
      <c r="FZ149" s="218" t="str">
        <f t="shared" si="1198"/>
        <v/>
      </c>
      <c r="GA149" s="218" t="str">
        <f t="shared" si="1198"/>
        <v/>
      </c>
      <c r="GB149" s="218" t="str">
        <f t="shared" si="1198"/>
        <v/>
      </c>
      <c r="GC149" s="218" t="str">
        <f t="shared" si="1198"/>
        <v/>
      </c>
      <c r="GD149" s="218" t="str">
        <f t="shared" si="1198"/>
        <v/>
      </c>
      <c r="GE149" s="218" t="str">
        <f t="shared" si="1198"/>
        <v/>
      </c>
      <c r="GF149" s="218" t="str">
        <f t="shared" si="1198"/>
        <v/>
      </c>
      <c r="GG149" s="218" t="str">
        <f t="shared" si="1198"/>
        <v/>
      </c>
      <c r="GH149" s="218" t="str">
        <f t="shared" si="1198"/>
        <v/>
      </c>
      <c r="GI149" s="218" t="str">
        <f t="shared" si="1198"/>
        <v/>
      </c>
      <c r="GJ149" s="218" t="str">
        <f t="shared" si="1198"/>
        <v/>
      </c>
      <c r="GK149" s="218" t="str">
        <f t="shared" si="1198"/>
        <v/>
      </c>
      <c r="GL149" s="218" t="str">
        <f t="shared" si="1198"/>
        <v/>
      </c>
      <c r="GM149" s="218" t="str">
        <f t="shared" si="1198"/>
        <v/>
      </c>
      <c r="GN149" s="218" t="str">
        <f t="shared" si="1198"/>
        <v/>
      </c>
      <c r="GO149" s="218" t="str">
        <f t="shared" si="1198"/>
        <v/>
      </c>
      <c r="GP149" s="218" t="str">
        <f t="shared" si="1198"/>
        <v/>
      </c>
      <c r="GQ149" s="218" t="str">
        <f t="shared" si="1198"/>
        <v/>
      </c>
      <c r="GR149" s="218" t="str">
        <f t="shared" si="1198"/>
        <v/>
      </c>
      <c r="GS149" s="218" t="str">
        <f t="shared" si="1198"/>
        <v/>
      </c>
      <c r="GT149" s="218" t="str">
        <f t="shared" si="1198"/>
        <v/>
      </c>
      <c r="GU149" s="218" t="str">
        <f t="shared" si="1198"/>
        <v/>
      </c>
      <c r="GV149" s="218" t="str">
        <f t="shared" si="1198"/>
        <v/>
      </c>
      <c r="GW149" s="218" t="str">
        <f t="shared" si="1198"/>
        <v/>
      </c>
      <c r="GX149" s="218" t="str">
        <f t="shared" si="1198"/>
        <v/>
      </c>
      <c r="GY149" s="218" t="str">
        <f t="shared" si="1198"/>
        <v/>
      </c>
      <c r="GZ149" s="218" t="str">
        <f t="shared" si="1198"/>
        <v/>
      </c>
      <c r="HA149" s="218" t="str">
        <f t="shared" si="1198"/>
        <v/>
      </c>
      <c r="HB149" s="218" t="str">
        <f t="shared" si="1198"/>
        <v/>
      </c>
      <c r="HC149" s="218" t="str">
        <f t="shared" si="1198"/>
        <v/>
      </c>
      <c r="HD149" s="218" t="str">
        <f t="shared" si="1198"/>
        <v/>
      </c>
      <c r="HE149" s="218" t="str">
        <f t="shared" si="1198"/>
        <v/>
      </c>
      <c r="HF149" s="218" t="str">
        <f t="shared" si="1198"/>
        <v/>
      </c>
      <c r="HG149" s="218" t="str">
        <f t="shared" si="1198"/>
        <v/>
      </c>
      <c r="HH149" s="218" t="str">
        <f t="shared" si="1198"/>
        <v/>
      </c>
      <c r="HI149" s="218" t="str">
        <f t="shared" si="1198"/>
        <v/>
      </c>
      <c r="HJ149" s="218" t="str">
        <f t="shared" si="1198"/>
        <v/>
      </c>
      <c r="HK149" s="218" t="str">
        <f t="shared" si="1198"/>
        <v/>
      </c>
      <c r="HL149" s="218" t="str">
        <f t="shared" si="1198"/>
        <v/>
      </c>
      <c r="HM149" s="218" t="str">
        <f t="shared" si="1198"/>
        <v/>
      </c>
      <c r="HN149" s="218" t="str">
        <f t="shared" si="1198"/>
        <v/>
      </c>
      <c r="HO149" s="218" t="str">
        <f t="shared" ref="HO149:HQ149" si="1199">IF(SUM(HO307,HO464,HO621,HO778,HO935)=0,"",SUM(HO307,HO464,HO621,HO778,HO935))</f>
        <v/>
      </c>
      <c r="HP149" s="218" t="str">
        <f t="shared" si="1199"/>
        <v/>
      </c>
      <c r="HQ149" s="218" t="str">
        <f t="shared" si="1199"/>
        <v/>
      </c>
    </row>
    <row r="150" spans="1:225" s="73" customFormat="1" ht="18" hidden="1" customHeight="1" x14ac:dyDescent="0.25">
      <c r="A150" s="223" t="str">
        <f t="shared" ref="A150:B150" si="1200">IF(A308="","",A308)</f>
        <v/>
      </c>
      <c r="B150" s="173" t="str">
        <f t="shared" si="1200"/>
        <v/>
      </c>
      <c r="C150" s="218">
        <f t="shared" si="1044"/>
        <v>0</v>
      </c>
      <c r="D150" s="218">
        <f t="shared" si="1077"/>
        <v>0</v>
      </c>
      <c r="E150" s="219">
        <f t="shared" ref="E150:F150" si="1201">IFERROR(AVERAGE(E308,E465,E622,E779,E936),"")</f>
        <v>0</v>
      </c>
      <c r="F150" s="219">
        <f t="shared" si="1201"/>
        <v>0</v>
      </c>
      <c r="G150" s="176" t="str">
        <f t="shared" si="1167"/>
        <v/>
      </c>
      <c r="H150" s="176" t="str">
        <f t="shared" si="1167"/>
        <v/>
      </c>
      <c r="I150" s="226" t="str">
        <f t="shared" si="1167"/>
        <v/>
      </c>
      <c r="J150" s="226" t="str">
        <f t="shared" si="1167"/>
        <v/>
      </c>
      <c r="K150" s="227" t="str">
        <f t="shared" si="1168"/>
        <v/>
      </c>
      <c r="L150" s="227">
        <f t="shared" si="1168"/>
        <v>1</v>
      </c>
      <c r="M150" s="226" t="str">
        <f t="shared" si="1169"/>
        <v/>
      </c>
      <c r="N150" s="226" t="str">
        <f t="shared" si="1169"/>
        <v/>
      </c>
      <c r="O150" s="491"/>
      <c r="P150" s="218" t="str">
        <f t="shared" ref="P150:BI150" si="1202">IF(SUM(P308,P465,P622,P779,P936)=0,"",SUM(P308,P465,P622,P779,P936))</f>
        <v/>
      </c>
      <c r="Q150" s="218" t="str">
        <f t="shared" si="1202"/>
        <v/>
      </c>
      <c r="R150" s="218" t="str">
        <f t="shared" si="1202"/>
        <v/>
      </c>
      <c r="S150" s="218" t="str">
        <f t="shared" si="1202"/>
        <v/>
      </c>
      <c r="T150" s="218" t="str">
        <f t="shared" si="1202"/>
        <v/>
      </c>
      <c r="U150" s="218" t="str">
        <f t="shared" si="1202"/>
        <v/>
      </c>
      <c r="V150" s="218" t="str">
        <f t="shared" si="1202"/>
        <v/>
      </c>
      <c r="W150" s="218" t="str">
        <f t="shared" si="1202"/>
        <v/>
      </c>
      <c r="X150" s="218" t="str">
        <f t="shared" si="1202"/>
        <v/>
      </c>
      <c r="Y150" s="218" t="str">
        <f t="shared" si="1202"/>
        <v/>
      </c>
      <c r="Z150" s="218" t="str">
        <f t="shared" si="1202"/>
        <v/>
      </c>
      <c r="AA150" s="218" t="str">
        <f t="shared" si="1202"/>
        <v/>
      </c>
      <c r="AB150" s="218" t="str">
        <f t="shared" si="1202"/>
        <v/>
      </c>
      <c r="AC150" s="218" t="str">
        <f t="shared" si="1202"/>
        <v/>
      </c>
      <c r="AD150" s="218" t="str">
        <f t="shared" si="1202"/>
        <v/>
      </c>
      <c r="AE150" s="218" t="str">
        <f t="shared" si="1202"/>
        <v/>
      </c>
      <c r="AF150" s="218" t="str">
        <f t="shared" si="1202"/>
        <v/>
      </c>
      <c r="AG150" s="218" t="str">
        <f t="shared" si="1202"/>
        <v/>
      </c>
      <c r="AH150" s="218" t="str">
        <f t="shared" si="1202"/>
        <v/>
      </c>
      <c r="AI150" s="218" t="str">
        <f t="shared" si="1202"/>
        <v/>
      </c>
      <c r="AJ150" s="218" t="str">
        <f t="shared" si="1202"/>
        <v/>
      </c>
      <c r="AK150" s="218" t="str">
        <f t="shared" si="1202"/>
        <v/>
      </c>
      <c r="AL150" s="218" t="str">
        <f t="shared" si="1202"/>
        <v/>
      </c>
      <c r="AM150" s="218" t="str">
        <f t="shared" si="1202"/>
        <v/>
      </c>
      <c r="AN150" s="218" t="str">
        <f t="shared" si="1202"/>
        <v/>
      </c>
      <c r="AO150" s="218" t="str">
        <f t="shared" si="1202"/>
        <v/>
      </c>
      <c r="AP150" s="218" t="str">
        <f t="shared" si="1202"/>
        <v/>
      </c>
      <c r="AQ150" s="218" t="str">
        <f t="shared" si="1202"/>
        <v/>
      </c>
      <c r="AR150" s="218" t="str">
        <f t="shared" si="1202"/>
        <v/>
      </c>
      <c r="AS150" s="218" t="str">
        <f t="shared" si="1202"/>
        <v/>
      </c>
      <c r="AT150" s="218" t="str">
        <f t="shared" si="1202"/>
        <v/>
      </c>
      <c r="AU150" s="218" t="str">
        <f t="shared" si="1202"/>
        <v/>
      </c>
      <c r="AV150" s="218" t="str">
        <f t="shared" si="1202"/>
        <v/>
      </c>
      <c r="AW150" s="218" t="str">
        <f t="shared" si="1202"/>
        <v/>
      </c>
      <c r="AX150" s="218" t="str">
        <f t="shared" si="1202"/>
        <v/>
      </c>
      <c r="AY150" s="218" t="str">
        <f t="shared" si="1202"/>
        <v/>
      </c>
      <c r="AZ150" s="218" t="str">
        <f t="shared" si="1202"/>
        <v/>
      </c>
      <c r="BA150" s="218" t="str">
        <f t="shared" si="1202"/>
        <v/>
      </c>
      <c r="BB150" s="218" t="str">
        <f t="shared" si="1202"/>
        <v/>
      </c>
      <c r="BC150" s="218" t="str">
        <f t="shared" si="1202"/>
        <v/>
      </c>
      <c r="BD150" s="218" t="str">
        <f t="shared" si="1202"/>
        <v/>
      </c>
      <c r="BE150" s="218" t="str">
        <f t="shared" si="1202"/>
        <v/>
      </c>
      <c r="BF150" s="218" t="str">
        <f t="shared" si="1202"/>
        <v/>
      </c>
      <c r="BG150" s="218" t="str">
        <f t="shared" si="1202"/>
        <v/>
      </c>
      <c r="BH150" s="218" t="str">
        <f t="shared" si="1202"/>
        <v/>
      </c>
      <c r="BI150" s="218" t="str">
        <f t="shared" si="1202"/>
        <v/>
      </c>
      <c r="BJ150" s="218" t="str">
        <f t="shared" ref="BJ150:DU150" si="1203">IF(SUM(BJ308,BJ465,BJ622,BJ779,BJ936)=0,"",SUM(BJ308,BJ465,BJ622,BJ779,BJ936))</f>
        <v/>
      </c>
      <c r="BK150" s="218" t="str">
        <f t="shared" si="1203"/>
        <v/>
      </c>
      <c r="BL150" s="218" t="str">
        <f t="shared" si="1203"/>
        <v/>
      </c>
      <c r="BM150" s="218" t="str">
        <f t="shared" si="1203"/>
        <v/>
      </c>
      <c r="BN150" s="218" t="str">
        <f t="shared" si="1203"/>
        <v/>
      </c>
      <c r="BO150" s="218" t="str">
        <f t="shared" si="1203"/>
        <v/>
      </c>
      <c r="BP150" s="218" t="str">
        <f t="shared" si="1203"/>
        <v/>
      </c>
      <c r="BQ150" s="218" t="str">
        <f t="shared" si="1203"/>
        <v/>
      </c>
      <c r="BR150" s="218" t="str">
        <f t="shared" si="1203"/>
        <v/>
      </c>
      <c r="BS150" s="218" t="str">
        <f t="shared" si="1203"/>
        <v/>
      </c>
      <c r="BT150" s="218" t="str">
        <f t="shared" si="1203"/>
        <v/>
      </c>
      <c r="BU150" s="218" t="str">
        <f t="shared" si="1203"/>
        <v/>
      </c>
      <c r="BV150" s="218" t="str">
        <f t="shared" si="1203"/>
        <v/>
      </c>
      <c r="BW150" s="218" t="str">
        <f t="shared" si="1203"/>
        <v/>
      </c>
      <c r="BX150" s="218" t="str">
        <f t="shared" si="1203"/>
        <v/>
      </c>
      <c r="BY150" s="218" t="str">
        <f t="shared" si="1203"/>
        <v/>
      </c>
      <c r="BZ150" s="218" t="str">
        <f t="shared" si="1203"/>
        <v/>
      </c>
      <c r="CA150" s="218" t="str">
        <f t="shared" si="1203"/>
        <v/>
      </c>
      <c r="CB150" s="218" t="str">
        <f t="shared" si="1203"/>
        <v/>
      </c>
      <c r="CC150" s="218" t="str">
        <f t="shared" si="1203"/>
        <v/>
      </c>
      <c r="CD150" s="218" t="str">
        <f t="shared" si="1203"/>
        <v/>
      </c>
      <c r="CE150" s="218" t="str">
        <f t="shared" si="1203"/>
        <v/>
      </c>
      <c r="CF150" s="218" t="str">
        <f t="shared" si="1203"/>
        <v/>
      </c>
      <c r="CG150" s="218" t="str">
        <f t="shared" si="1203"/>
        <v/>
      </c>
      <c r="CH150" s="218" t="str">
        <f t="shared" si="1203"/>
        <v/>
      </c>
      <c r="CI150" s="218" t="str">
        <f t="shared" si="1203"/>
        <v/>
      </c>
      <c r="CJ150" s="218" t="str">
        <f t="shared" si="1203"/>
        <v/>
      </c>
      <c r="CK150" s="218" t="str">
        <f t="shared" si="1203"/>
        <v/>
      </c>
      <c r="CL150" s="218" t="str">
        <f t="shared" si="1203"/>
        <v/>
      </c>
      <c r="CM150" s="218" t="str">
        <f t="shared" si="1203"/>
        <v/>
      </c>
      <c r="CN150" s="218" t="str">
        <f t="shared" si="1203"/>
        <v/>
      </c>
      <c r="CO150" s="218" t="str">
        <f t="shared" si="1203"/>
        <v/>
      </c>
      <c r="CP150" s="218" t="str">
        <f t="shared" si="1203"/>
        <v/>
      </c>
      <c r="CQ150" s="218" t="str">
        <f t="shared" si="1203"/>
        <v/>
      </c>
      <c r="CR150" s="218" t="str">
        <f t="shared" si="1203"/>
        <v/>
      </c>
      <c r="CS150" s="218" t="str">
        <f t="shared" si="1203"/>
        <v/>
      </c>
      <c r="CT150" s="218" t="str">
        <f t="shared" si="1203"/>
        <v/>
      </c>
      <c r="CU150" s="218" t="str">
        <f t="shared" si="1203"/>
        <v/>
      </c>
      <c r="CV150" s="218" t="str">
        <f t="shared" si="1203"/>
        <v/>
      </c>
      <c r="CW150" s="218" t="str">
        <f t="shared" si="1203"/>
        <v/>
      </c>
      <c r="CX150" s="218" t="str">
        <f t="shared" si="1203"/>
        <v/>
      </c>
      <c r="CY150" s="218" t="str">
        <f t="shared" si="1203"/>
        <v/>
      </c>
      <c r="CZ150" s="218" t="str">
        <f t="shared" si="1203"/>
        <v/>
      </c>
      <c r="DA150" s="218" t="str">
        <f t="shared" si="1203"/>
        <v/>
      </c>
      <c r="DB150" s="218" t="str">
        <f t="shared" si="1203"/>
        <v/>
      </c>
      <c r="DC150" s="218" t="str">
        <f t="shared" si="1203"/>
        <v/>
      </c>
      <c r="DD150" s="218" t="str">
        <f t="shared" si="1203"/>
        <v/>
      </c>
      <c r="DE150" s="218" t="str">
        <f t="shared" si="1203"/>
        <v/>
      </c>
      <c r="DF150" s="218" t="str">
        <f t="shared" si="1203"/>
        <v/>
      </c>
      <c r="DG150" s="218" t="str">
        <f t="shared" si="1203"/>
        <v/>
      </c>
      <c r="DH150" s="218" t="str">
        <f t="shared" si="1203"/>
        <v/>
      </c>
      <c r="DI150" s="218" t="str">
        <f t="shared" si="1203"/>
        <v/>
      </c>
      <c r="DJ150" s="218" t="str">
        <f t="shared" si="1203"/>
        <v/>
      </c>
      <c r="DK150" s="218" t="str">
        <f t="shared" si="1203"/>
        <v/>
      </c>
      <c r="DL150" s="218" t="str">
        <f t="shared" si="1203"/>
        <v/>
      </c>
      <c r="DM150" s="218" t="str">
        <f t="shared" si="1203"/>
        <v/>
      </c>
      <c r="DN150" s="218" t="str">
        <f t="shared" si="1203"/>
        <v/>
      </c>
      <c r="DO150" s="218" t="str">
        <f t="shared" si="1203"/>
        <v/>
      </c>
      <c r="DP150" s="218" t="str">
        <f t="shared" si="1203"/>
        <v/>
      </c>
      <c r="DQ150" s="218" t="str">
        <f t="shared" si="1203"/>
        <v/>
      </c>
      <c r="DR150" s="218" t="str">
        <f t="shared" si="1203"/>
        <v/>
      </c>
      <c r="DS150" s="218" t="str">
        <f t="shared" si="1203"/>
        <v/>
      </c>
      <c r="DT150" s="218" t="str">
        <f t="shared" si="1203"/>
        <v/>
      </c>
      <c r="DU150" s="218" t="str">
        <f t="shared" si="1203"/>
        <v/>
      </c>
      <c r="DV150" s="218" t="str">
        <f t="shared" ref="DV150:EK150" si="1204">IF(SUM(DV308,DV465,DV622,DV779,DV936)=0,"",SUM(DV308,DV465,DV622,DV779,DV936))</f>
        <v/>
      </c>
      <c r="DW150" s="218" t="str">
        <f t="shared" si="1204"/>
        <v/>
      </c>
      <c r="DX150" s="218" t="str">
        <f t="shared" si="1204"/>
        <v/>
      </c>
      <c r="DY150" s="218" t="str">
        <f t="shared" si="1204"/>
        <v/>
      </c>
      <c r="DZ150" s="218" t="str">
        <f t="shared" si="1204"/>
        <v/>
      </c>
      <c r="EA150" s="218" t="str">
        <f t="shared" si="1204"/>
        <v/>
      </c>
      <c r="EB150" s="218" t="str">
        <f t="shared" si="1204"/>
        <v/>
      </c>
      <c r="EC150" s="218" t="str">
        <f t="shared" si="1204"/>
        <v/>
      </c>
      <c r="ED150" s="218" t="str">
        <f t="shared" si="1204"/>
        <v/>
      </c>
      <c r="EE150" s="218" t="str">
        <f t="shared" si="1204"/>
        <v/>
      </c>
      <c r="EF150" s="218" t="str">
        <f t="shared" si="1204"/>
        <v/>
      </c>
      <c r="EG150" s="218" t="str">
        <f t="shared" si="1204"/>
        <v/>
      </c>
      <c r="EH150" s="218" t="str">
        <f t="shared" si="1204"/>
        <v/>
      </c>
      <c r="EI150" s="218" t="str">
        <f t="shared" si="1204"/>
        <v/>
      </c>
      <c r="EJ150" s="218" t="str">
        <f t="shared" si="1204"/>
        <v/>
      </c>
      <c r="EK150" s="218" t="str">
        <f t="shared" si="1204"/>
        <v/>
      </c>
      <c r="EL150" s="218" t="str">
        <f t="shared" ref="EL150:FK150" si="1205">IF(SUM(EL308,EL465,EL622,EL779,EL936)=0,"",SUM(EL308,EL465,EL622,EL779,EL936))</f>
        <v/>
      </c>
      <c r="EM150" s="218" t="str">
        <f t="shared" si="1205"/>
        <v/>
      </c>
      <c r="EN150" s="218" t="str">
        <f t="shared" si="1205"/>
        <v/>
      </c>
      <c r="EO150" s="218" t="str">
        <f t="shared" si="1205"/>
        <v/>
      </c>
      <c r="EP150" s="218" t="str">
        <f t="shared" si="1205"/>
        <v/>
      </c>
      <c r="EQ150" s="218" t="str">
        <f t="shared" si="1205"/>
        <v/>
      </c>
      <c r="ER150" s="218" t="str">
        <f t="shared" si="1205"/>
        <v/>
      </c>
      <c r="ES150" s="218" t="str">
        <f t="shared" si="1205"/>
        <v/>
      </c>
      <c r="ET150" s="218" t="str">
        <f t="shared" si="1205"/>
        <v/>
      </c>
      <c r="EU150" s="218" t="str">
        <f t="shared" si="1205"/>
        <v/>
      </c>
      <c r="EV150" s="218" t="str">
        <f t="shared" si="1205"/>
        <v/>
      </c>
      <c r="EW150" s="218" t="str">
        <f t="shared" si="1205"/>
        <v/>
      </c>
      <c r="EX150" s="218" t="str">
        <f t="shared" si="1205"/>
        <v/>
      </c>
      <c r="EY150" s="218" t="str">
        <f t="shared" si="1205"/>
        <v/>
      </c>
      <c r="EZ150" s="218" t="str">
        <f t="shared" si="1205"/>
        <v/>
      </c>
      <c r="FA150" s="218" t="str">
        <f t="shared" si="1205"/>
        <v/>
      </c>
      <c r="FB150" s="218" t="str">
        <f t="shared" si="1205"/>
        <v/>
      </c>
      <c r="FC150" s="218" t="str">
        <f t="shared" si="1205"/>
        <v/>
      </c>
      <c r="FD150" s="218" t="str">
        <f t="shared" si="1205"/>
        <v/>
      </c>
      <c r="FE150" s="218" t="str">
        <f t="shared" si="1205"/>
        <v/>
      </c>
      <c r="FF150" s="218" t="str">
        <f t="shared" si="1205"/>
        <v/>
      </c>
      <c r="FG150" s="218" t="str">
        <f t="shared" si="1205"/>
        <v/>
      </c>
      <c r="FH150" s="218" t="str">
        <f t="shared" si="1205"/>
        <v/>
      </c>
      <c r="FI150" s="218" t="str">
        <f t="shared" si="1205"/>
        <v/>
      </c>
      <c r="FJ150" s="218" t="str">
        <f t="shared" si="1205"/>
        <v/>
      </c>
      <c r="FK150" s="218" t="str">
        <f t="shared" si="1205"/>
        <v/>
      </c>
      <c r="FL150" s="218" t="str">
        <f t="shared" ref="FL150:HN150" si="1206">IF(SUM(FL308,FL465,FL622,FL779,FL936)=0,"",SUM(FL308,FL465,FL622,FL779,FL936))</f>
        <v/>
      </c>
      <c r="FM150" s="218" t="str">
        <f t="shared" si="1206"/>
        <v/>
      </c>
      <c r="FN150" s="218" t="str">
        <f t="shared" si="1206"/>
        <v/>
      </c>
      <c r="FO150" s="218" t="str">
        <f t="shared" si="1206"/>
        <v/>
      </c>
      <c r="FP150" s="218" t="str">
        <f t="shared" si="1206"/>
        <v/>
      </c>
      <c r="FQ150" s="218" t="str">
        <f t="shared" si="1206"/>
        <v/>
      </c>
      <c r="FR150" s="218" t="str">
        <f t="shared" si="1206"/>
        <v/>
      </c>
      <c r="FS150" s="218" t="str">
        <f t="shared" si="1206"/>
        <v/>
      </c>
      <c r="FT150" s="218" t="str">
        <f t="shared" si="1206"/>
        <v/>
      </c>
      <c r="FU150" s="218" t="str">
        <f t="shared" si="1206"/>
        <v/>
      </c>
      <c r="FV150" s="218" t="str">
        <f t="shared" si="1206"/>
        <v/>
      </c>
      <c r="FW150" s="218" t="str">
        <f t="shared" si="1206"/>
        <v/>
      </c>
      <c r="FX150" s="218" t="str">
        <f t="shared" si="1206"/>
        <v/>
      </c>
      <c r="FY150" s="218" t="str">
        <f t="shared" si="1206"/>
        <v/>
      </c>
      <c r="FZ150" s="218" t="str">
        <f t="shared" si="1206"/>
        <v/>
      </c>
      <c r="GA150" s="218" t="str">
        <f t="shared" si="1206"/>
        <v/>
      </c>
      <c r="GB150" s="218" t="str">
        <f t="shared" si="1206"/>
        <v/>
      </c>
      <c r="GC150" s="218" t="str">
        <f t="shared" si="1206"/>
        <v/>
      </c>
      <c r="GD150" s="218" t="str">
        <f t="shared" si="1206"/>
        <v/>
      </c>
      <c r="GE150" s="218" t="str">
        <f t="shared" si="1206"/>
        <v/>
      </c>
      <c r="GF150" s="218" t="str">
        <f t="shared" si="1206"/>
        <v/>
      </c>
      <c r="GG150" s="218" t="str">
        <f t="shared" si="1206"/>
        <v/>
      </c>
      <c r="GH150" s="218" t="str">
        <f t="shared" si="1206"/>
        <v/>
      </c>
      <c r="GI150" s="218" t="str">
        <f t="shared" si="1206"/>
        <v/>
      </c>
      <c r="GJ150" s="218" t="str">
        <f t="shared" si="1206"/>
        <v/>
      </c>
      <c r="GK150" s="218" t="str">
        <f t="shared" si="1206"/>
        <v/>
      </c>
      <c r="GL150" s="218" t="str">
        <f t="shared" si="1206"/>
        <v/>
      </c>
      <c r="GM150" s="218" t="str">
        <f t="shared" si="1206"/>
        <v/>
      </c>
      <c r="GN150" s="218" t="str">
        <f t="shared" si="1206"/>
        <v/>
      </c>
      <c r="GO150" s="218" t="str">
        <f t="shared" si="1206"/>
        <v/>
      </c>
      <c r="GP150" s="218" t="str">
        <f t="shared" si="1206"/>
        <v/>
      </c>
      <c r="GQ150" s="218" t="str">
        <f t="shared" si="1206"/>
        <v/>
      </c>
      <c r="GR150" s="218" t="str">
        <f t="shared" si="1206"/>
        <v/>
      </c>
      <c r="GS150" s="218" t="str">
        <f t="shared" si="1206"/>
        <v/>
      </c>
      <c r="GT150" s="218" t="str">
        <f t="shared" si="1206"/>
        <v/>
      </c>
      <c r="GU150" s="218" t="str">
        <f t="shared" si="1206"/>
        <v/>
      </c>
      <c r="GV150" s="218" t="str">
        <f t="shared" si="1206"/>
        <v/>
      </c>
      <c r="GW150" s="218" t="str">
        <f t="shared" si="1206"/>
        <v/>
      </c>
      <c r="GX150" s="218" t="str">
        <f t="shared" si="1206"/>
        <v/>
      </c>
      <c r="GY150" s="218" t="str">
        <f t="shared" si="1206"/>
        <v/>
      </c>
      <c r="GZ150" s="218" t="str">
        <f t="shared" si="1206"/>
        <v/>
      </c>
      <c r="HA150" s="218" t="str">
        <f t="shared" si="1206"/>
        <v/>
      </c>
      <c r="HB150" s="218" t="str">
        <f t="shared" si="1206"/>
        <v/>
      </c>
      <c r="HC150" s="218" t="str">
        <f t="shared" si="1206"/>
        <v/>
      </c>
      <c r="HD150" s="218" t="str">
        <f t="shared" si="1206"/>
        <v/>
      </c>
      <c r="HE150" s="218" t="str">
        <f t="shared" si="1206"/>
        <v/>
      </c>
      <c r="HF150" s="218" t="str">
        <f t="shared" si="1206"/>
        <v/>
      </c>
      <c r="HG150" s="218" t="str">
        <f t="shared" si="1206"/>
        <v/>
      </c>
      <c r="HH150" s="218" t="str">
        <f t="shared" si="1206"/>
        <v/>
      </c>
      <c r="HI150" s="218" t="str">
        <f t="shared" si="1206"/>
        <v/>
      </c>
      <c r="HJ150" s="218" t="str">
        <f t="shared" si="1206"/>
        <v/>
      </c>
      <c r="HK150" s="218" t="str">
        <f t="shared" si="1206"/>
        <v/>
      </c>
      <c r="HL150" s="218" t="str">
        <f t="shared" si="1206"/>
        <v/>
      </c>
      <c r="HM150" s="218" t="str">
        <f t="shared" si="1206"/>
        <v/>
      </c>
      <c r="HN150" s="218" t="str">
        <f t="shared" si="1206"/>
        <v/>
      </c>
      <c r="HO150" s="218" t="str">
        <f t="shared" ref="HO150:HQ150" si="1207">IF(SUM(HO308,HO465,HO622,HO779,HO936)=0,"",SUM(HO308,HO465,HO622,HO779,HO936))</f>
        <v/>
      </c>
      <c r="HP150" s="218" t="str">
        <f t="shared" si="1207"/>
        <v/>
      </c>
      <c r="HQ150" s="218" t="str">
        <f t="shared" si="1207"/>
        <v/>
      </c>
    </row>
    <row r="151" spans="1:225" s="73" customFormat="1" ht="18" hidden="1" customHeight="1" x14ac:dyDescent="0.25">
      <c r="A151" s="223" t="str">
        <f t="shared" ref="A151:B151" si="1208">IF(A309="","",A309)</f>
        <v/>
      </c>
      <c r="B151" s="173" t="str">
        <f t="shared" si="1208"/>
        <v/>
      </c>
      <c r="C151" s="218">
        <f t="shared" si="1044"/>
        <v>0</v>
      </c>
      <c r="D151" s="218">
        <f t="shared" si="1077"/>
        <v>0</v>
      </c>
      <c r="E151" s="219">
        <f t="shared" ref="E151:F151" si="1209">IFERROR(AVERAGE(E309,E466,E623,E780,E937),"")</f>
        <v>0</v>
      </c>
      <c r="F151" s="219">
        <f t="shared" si="1209"/>
        <v>0</v>
      </c>
      <c r="G151" s="176" t="str">
        <f t="shared" si="1167"/>
        <v/>
      </c>
      <c r="H151" s="176" t="str">
        <f t="shared" si="1167"/>
        <v/>
      </c>
      <c r="I151" s="226" t="str">
        <f t="shared" si="1167"/>
        <v/>
      </c>
      <c r="J151" s="226" t="str">
        <f t="shared" si="1167"/>
        <v/>
      </c>
      <c r="K151" s="227" t="str">
        <f t="shared" si="1168"/>
        <v/>
      </c>
      <c r="L151" s="227">
        <f t="shared" si="1168"/>
        <v>1</v>
      </c>
      <c r="M151" s="226" t="str">
        <f t="shared" si="1169"/>
        <v/>
      </c>
      <c r="N151" s="226" t="str">
        <f t="shared" si="1169"/>
        <v/>
      </c>
      <c r="O151" s="491"/>
      <c r="P151" s="218" t="str">
        <f t="shared" ref="P151:BI151" si="1210">IF(SUM(P309,P466,P623,P780,P937)=0,"",SUM(P309,P466,P623,P780,P937))</f>
        <v/>
      </c>
      <c r="Q151" s="218" t="str">
        <f t="shared" si="1210"/>
        <v/>
      </c>
      <c r="R151" s="218" t="str">
        <f t="shared" si="1210"/>
        <v/>
      </c>
      <c r="S151" s="218" t="str">
        <f t="shared" si="1210"/>
        <v/>
      </c>
      <c r="T151" s="218" t="str">
        <f t="shared" si="1210"/>
        <v/>
      </c>
      <c r="U151" s="218" t="str">
        <f t="shared" si="1210"/>
        <v/>
      </c>
      <c r="V151" s="218" t="str">
        <f t="shared" si="1210"/>
        <v/>
      </c>
      <c r="W151" s="218" t="str">
        <f t="shared" si="1210"/>
        <v/>
      </c>
      <c r="X151" s="218" t="str">
        <f t="shared" si="1210"/>
        <v/>
      </c>
      <c r="Y151" s="218" t="str">
        <f t="shared" si="1210"/>
        <v/>
      </c>
      <c r="Z151" s="218" t="str">
        <f t="shared" si="1210"/>
        <v/>
      </c>
      <c r="AA151" s="218" t="str">
        <f t="shared" si="1210"/>
        <v/>
      </c>
      <c r="AB151" s="218" t="str">
        <f t="shared" si="1210"/>
        <v/>
      </c>
      <c r="AC151" s="218" t="str">
        <f t="shared" si="1210"/>
        <v/>
      </c>
      <c r="AD151" s="218" t="str">
        <f t="shared" si="1210"/>
        <v/>
      </c>
      <c r="AE151" s="218" t="str">
        <f t="shared" si="1210"/>
        <v/>
      </c>
      <c r="AF151" s="218" t="str">
        <f t="shared" si="1210"/>
        <v/>
      </c>
      <c r="AG151" s="218" t="str">
        <f t="shared" si="1210"/>
        <v/>
      </c>
      <c r="AH151" s="218" t="str">
        <f t="shared" si="1210"/>
        <v/>
      </c>
      <c r="AI151" s="218" t="str">
        <f t="shared" si="1210"/>
        <v/>
      </c>
      <c r="AJ151" s="218" t="str">
        <f t="shared" si="1210"/>
        <v/>
      </c>
      <c r="AK151" s="218" t="str">
        <f t="shared" si="1210"/>
        <v/>
      </c>
      <c r="AL151" s="218" t="str">
        <f t="shared" si="1210"/>
        <v/>
      </c>
      <c r="AM151" s="218" t="str">
        <f t="shared" si="1210"/>
        <v/>
      </c>
      <c r="AN151" s="218" t="str">
        <f t="shared" si="1210"/>
        <v/>
      </c>
      <c r="AO151" s="218" t="str">
        <f t="shared" si="1210"/>
        <v/>
      </c>
      <c r="AP151" s="218" t="str">
        <f t="shared" si="1210"/>
        <v/>
      </c>
      <c r="AQ151" s="218" t="str">
        <f t="shared" si="1210"/>
        <v/>
      </c>
      <c r="AR151" s="218" t="str">
        <f t="shared" si="1210"/>
        <v/>
      </c>
      <c r="AS151" s="218" t="str">
        <f t="shared" si="1210"/>
        <v/>
      </c>
      <c r="AT151" s="218" t="str">
        <f t="shared" si="1210"/>
        <v/>
      </c>
      <c r="AU151" s="218" t="str">
        <f t="shared" si="1210"/>
        <v/>
      </c>
      <c r="AV151" s="218" t="str">
        <f t="shared" si="1210"/>
        <v/>
      </c>
      <c r="AW151" s="218" t="str">
        <f t="shared" si="1210"/>
        <v/>
      </c>
      <c r="AX151" s="218" t="str">
        <f t="shared" si="1210"/>
        <v/>
      </c>
      <c r="AY151" s="218" t="str">
        <f t="shared" si="1210"/>
        <v/>
      </c>
      <c r="AZ151" s="218" t="str">
        <f t="shared" si="1210"/>
        <v/>
      </c>
      <c r="BA151" s="218" t="str">
        <f t="shared" si="1210"/>
        <v/>
      </c>
      <c r="BB151" s="218" t="str">
        <f t="shared" si="1210"/>
        <v/>
      </c>
      <c r="BC151" s="218" t="str">
        <f t="shared" si="1210"/>
        <v/>
      </c>
      <c r="BD151" s="218" t="str">
        <f t="shared" si="1210"/>
        <v/>
      </c>
      <c r="BE151" s="218" t="str">
        <f t="shared" si="1210"/>
        <v/>
      </c>
      <c r="BF151" s="218" t="str">
        <f t="shared" si="1210"/>
        <v/>
      </c>
      <c r="BG151" s="218" t="str">
        <f t="shared" si="1210"/>
        <v/>
      </c>
      <c r="BH151" s="218" t="str">
        <f t="shared" si="1210"/>
        <v/>
      </c>
      <c r="BI151" s="218" t="str">
        <f t="shared" si="1210"/>
        <v/>
      </c>
      <c r="BJ151" s="218" t="str">
        <f t="shared" ref="BJ151:DU151" si="1211">IF(SUM(BJ309,BJ466,BJ623,BJ780,BJ937)=0,"",SUM(BJ309,BJ466,BJ623,BJ780,BJ937))</f>
        <v/>
      </c>
      <c r="BK151" s="218" t="str">
        <f t="shared" si="1211"/>
        <v/>
      </c>
      <c r="BL151" s="218" t="str">
        <f t="shared" si="1211"/>
        <v/>
      </c>
      <c r="BM151" s="218" t="str">
        <f t="shared" si="1211"/>
        <v/>
      </c>
      <c r="BN151" s="218" t="str">
        <f t="shared" si="1211"/>
        <v/>
      </c>
      <c r="BO151" s="218" t="str">
        <f t="shared" si="1211"/>
        <v/>
      </c>
      <c r="BP151" s="218" t="str">
        <f t="shared" si="1211"/>
        <v/>
      </c>
      <c r="BQ151" s="218" t="str">
        <f t="shared" si="1211"/>
        <v/>
      </c>
      <c r="BR151" s="218" t="str">
        <f t="shared" si="1211"/>
        <v/>
      </c>
      <c r="BS151" s="218" t="str">
        <f t="shared" si="1211"/>
        <v/>
      </c>
      <c r="BT151" s="218" t="str">
        <f t="shared" si="1211"/>
        <v/>
      </c>
      <c r="BU151" s="218" t="str">
        <f t="shared" si="1211"/>
        <v/>
      </c>
      <c r="BV151" s="218" t="str">
        <f t="shared" si="1211"/>
        <v/>
      </c>
      <c r="BW151" s="218" t="str">
        <f t="shared" si="1211"/>
        <v/>
      </c>
      <c r="BX151" s="218" t="str">
        <f t="shared" si="1211"/>
        <v/>
      </c>
      <c r="BY151" s="218" t="str">
        <f t="shared" si="1211"/>
        <v/>
      </c>
      <c r="BZ151" s="218" t="str">
        <f t="shared" si="1211"/>
        <v/>
      </c>
      <c r="CA151" s="218" t="str">
        <f t="shared" si="1211"/>
        <v/>
      </c>
      <c r="CB151" s="218" t="str">
        <f t="shared" si="1211"/>
        <v/>
      </c>
      <c r="CC151" s="218" t="str">
        <f t="shared" si="1211"/>
        <v/>
      </c>
      <c r="CD151" s="218" t="str">
        <f t="shared" si="1211"/>
        <v/>
      </c>
      <c r="CE151" s="218" t="str">
        <f t="shared" si="1211"/>
        <v/>
      </c>
      <c r="CF151" s="218" t="str">
        <f t="shared" si="1211"/>
        <v/>
      </c>
      <c r="CG151" s="218" t="str">
        <f t="shared" si="1211"/>
        <v/>
      </c>
      <c r="CH151" s="218" t="str">
        <f t="shared" si="1211"/>
        <v/>
      </c>
      <c r="CI151" s="218" t="str">
        <f t="shared" si="1211"/>
        <v/>
      </c>
      <c r="CJ151" s="218" t="str">
        <f t="shared" si="1211"/>
        <v/>
      </c>
      <c r="CK151" s="218" t="str">
        <f t="shared" si="1211"/>
        <v/>
      </c>
      <c r="CL151" s="218" t="str">
        <f t="shared" si="1211"/>
        <v/>
      </c>
      <c r="CM151" s="218" t="str">
        <f t="shared" si="1211"/>
        <v/>
      </c>
      <c r="CN151" s="218" t="str">
        <f t="shared" si="1211"/>
        <v/>
      </c>
      <c r="CO151" s="218" t="str">
        <f t="shared" si="1211"/>
        <v/>
      </c>
      <c r="CP151" s="218" t="str">
        <f t="shared" si="1211"/>
        <v/>
      </c>
      <c r="CQ151" s="218" t="str">
        <f t="shared" si="1211"/>
        <v/>
      </c>
      <c r="CR151" s="218" t="str">
        <f t="shared" si="1211"/>
        <v/>
      </c>
      <c r="CS151" s="218" t="str">
        <f t="shared" si="1211"/>
        <v/>
      </c>
      <c r="CT151" s="218" t="str">
        <f t="shared" si="1211"/>
        <v/>
      </c>
      <c r="CU151" s="218" t="str">
        <f t="shared" si="1211"/>
        <v/>
      </c>
      <c r="CV151" s="218" t="str">
        <f t="shared" si="1211"/>
        <v/>
      </c>
      <c r="CW151" s="218" t="str">
        <f t="shared" si="1211"/>
        <v/>
      </c>
      <c r="CX151" s="218" t="str">
        <f t="shared" si="1211"/>
        <v/>
      </c>
      <c r="CY151" s="218" t="str">
        <f t="shared" si="1211"/>
        <v/>
      </c>
      <c r="CZ151" s="218" t="str">
        <f t="shared" si="1211"/>
        <v/>
      </c>
      <c r="DA151" s="218" t="str">
        <f t="shared" si="1211"/>
        <v/>
      </c>
      <c r="DB151" s="218" t="str">
        <f t="shared" si="1211"/>
        <v/>
      </c>
      <c r="DC151" s="218" t="str">
        <f t="shared" si="1211"/>
        <v/>
      </c>
      <c r="DD151" s="218" t="str">
        <f t="shared" si="1211"/>
        <v/>
      </c>
      <c r="DE151" s="218" t="str">
        <f t="shared" si="1211"/>
        <v/>
      </c>
      <c r="DF151" s="218" t="str">
        <f t="shared" si="1211"/>
        <v/>
      </c>
      <c r="DG151" s="218" t="str">
        <f t="shared" si="1211"/>
        <v/>
      </c>
      <c r="DH151" s="218" t="str">
        <f t="shared" si="1211"/>
        <v/>
      </c>
      <c r="DI151" s="218" t="str">
        <f t="shared" si="1211"/>
        <v/>
      </c>
      <c r="DJ151" s="218" t="str">
        <f t="shared" si="1211"/>
        <v/>
      </c>
      <c r="DK151" s="218" t="str">
        <f t="shared" si="1211"/>
        <v/>
      </c>
      <c r="DL151" s="218" t="str">
        <f t="shared" si="1211"/>
        <v/>
      </c>
      <c r="DM151" s="218" t="str">
        <f t="shared" si="1211"/>
        <v/>
      </c>
      <c r="DN151" s="218" t="str">
        <f t="shared" si="1211"/>
        <v/>
      </c>
      <c r="DO151" s="218" t="str">
        <f t="shared" si="1211"/>
        <v/>
      </c>
      <c r="DP151" s="218" t="str">
        <f t="shared" si="1211"/>
        <v/>
      </c>
      <c r="DQ151" s="218" t="str">
        <f t="shared" si="1211"/>
        <v/>
      </c>
      <c r="DR151" s="218" t="str">
        <f t="shared" si="1211"/>
        <v/>
      </c>
      <c r="DS151" s="218" t="str">
        <f t="shared" si="1211"/>
        <v/>
      </c>
      <c r="DT151" s="218" t="str">
        <f t="shared" si="1211"/>
        <v/>
      </c>
      <c r="DU151" s="218" t="str">
        <f t="shared" si="1211"/>
        <v/>
      </c>
      <c r="DV151" s="218" t="str">
        <f t="shared" ref="DV151:EK151" si="1212">IF(SUM(DV309,DV466,DV623,DV780,DV937)=0,"",SUM(DV309,DV466,DV623,DV780,DV937))</f>
        <v/>
      </c>
      <c r="DW151" s="218" t="str">
        <f t="shared" si="1212"/>
        <v/>
      </c>
      <c r="DX151" s="218" t="str">
        <f t="shared" si="1212"/>
        <v/>
      </c>
      <c r="DY151" s="218" t="str">
        <f t="shared" si="1212"/>
        <v/>
      </c>
      <c r="DZ151" s="218" t="str">
        <f t="shared" si="1212"/>
        <v/>
      </c>
      <c r="EA151" s="218" t="str">
        <f t="shared" si="1212"/>
        <v/>
      </c>
      <c r="EB151" s="218" t="str">
        <f t="shared" si="1212"/>
        <v/>
      </c>
      <c r="EC151" s="218" t="str">
        <f t="shared" si="1212"/>
        <v/>
      </c>
      <c r="ED151" s="218" t="str">
        <f t="shared" si="1212"/>
        <v/>
      </c>
      <c r="EE151" s="218" t="str">
        <f t="shared" si="1212"/>
        <v/>
      </c>
      <c r="EF151" s="218" t="str">
        <f t="shared" si="1212"/>
        <v/>
      </c>
      <c r="EG151" s="218" t="str">
        <f t="shared" si="1212"/>
        <v/>
      </c>
      <c r="EH151" s="218" t="str">
        <f t="shared" si="1212"/>
        <v/>
      </c>
      <c r="EI151" s="218" t="str">
        <f t="shared" si="1212"/>
        <v/>
      </c>
      <c r="EJ151" s="218" t="str">
        <f t="shared" si="1212"/>
        <v/>
      </c>
      <c r="EK151" s="218" t="str">
        <f t="shared" si="1212"/>
        <v/>
      </c>
      <c r="EL151" s="218" t="str">
        <f t="shared" ref="EL151:FK151" si="1213">IF(SUM(EL309,EL466,EL623,EL780,EL937)=0,"",SUM(EL309,EL466,EL623,EL780,EL937))</f>
        <v/>
      </c>
      <c r="EM151" s="218" t="str">
        <f t="shared" si="1213"/>
        <v/>
      </c>
      <c r="EN151" s="218" t="str">
        <f t="shared" si="1213"/>
        <v/>
      </c>
      <c r="EO151" s="218" t="str">
        <f t="shared" si="1213"/>
        <v/>
      </c>
      <c r="EP151" s="218" t="str">
        <f t="shared" si="1213"/>
        <v/>
      </c>
      <c r="EQ151" s="218" t="str">
        <f t="shared" si="1213"/>
        <v/>
      </c>
      <c r="ER151" s="218" t="str">
        <f t="shared" si="1213"/>
        <v/>
      </c>
      <c r="ES151" s="218" t="str">
        <f t="shared" si="1213"/>
        <v/>
      </c>
      <c r="ET151" s="218" t="str">
        <f t="shared" si="1213"/>
        <v/>
      </c>
      <c r="EU151" s="218" t="str">
        <f t="shared" si="1213"/>
        <v/>
      </c>
      <c r="EV151" s="218" t="str">
        <f t="shared" si="1213"/>
        <v/>
      </c>
      <c r="EW151" s="218" t="str">
        <f t="shared" si="1213"/>
        <v/>
      </c>
      <c r="EX151" s="218" t="str">
        <f t="shared" si="1213"/>
        <v/>
      </c>
      <c r="EY151" s="218" t="str">
        <f t="shared" si="1213"/>
        <v/>
      </c>
      <c r="EZ151" s="218" t="str">
        <f t="shared" si="1213"/>
        <v/>
      </c>
      <c r="FA151" s="218" t="str">
        <f t="shared" si="1213"/>
        <v/>
      </c>
      <c r="FB151" s="218" t="str">
        <f t="shared" si="1213"/>
        <v/>
      </c>
      <c r="FC151" s="218" t="str">
        <f t="shared" si="1213"/>
        <v/>
      </c>
      <c r="FD151" s="218" t="str">
        <f t="shared" si="1213"/>
        <v/>
      </c>
      <c r="FE151" s="218" t="str">
        <f t="shared" si="1213"/>
        <v/>
      </c>
      <c r="FF151" s="218" t="str">
        <f t="shared" si="1213"/>
        <v/>
      </c>
      <c r="FG151" s="218" t="str">
        <f t="shared" si="1213"/>
        <v/>
      </c>
      <c r="FH151" s="218" t="str">
        <f t="shared" si="1213"/>
        <v/>
      </c>
      <c r="FI151" s="218" t="str">
        <f t="shared" si="1213"/>
        <v/>
      </c>
      <c r="FJ151" s="218" t="str">
        <f t="shared" si="1213"/>
        <v/>
      </c>
      <c r="FK151" s="218" t="str">
        <f t="shared" si="1213"/>
        <v/>
      </c>
      <c r="FL151" s="218" t="str">
        <f t="shared" ref="FL151:HN151" si="1214">IF(SUM(FL309,FL466,FL623,FL780,FL937)=0,"",SUM(FL309,FL466,FL623,FL780,FL937))</f>
        <v/>
      </c>
      <c r="FM151" s="218" t="str">
        <f t="shared" si="1214"/>
        <v/>
      </c>
      <c r="FN151" s="218" t="str">
        <f t="shared" si="1214"/>
        <v/>
      </c>
      <c r="FO151" s="218" t="str">
        <f t="shared" si="1214"/>
        <v/>
      </c>
      <c r="FP151" s="218" t="str">
        <f t="shared" si="1214"/>
        <v/>
      </c>
      <c r="FQ151" s="218" t="str">
        <f t="shared" si="1214"/>
        <v/>
      </c>
      <c r="FR151" s="218" t="str">
        <f t="shared" si="1214"/>
        <v/>
      </c>
      <c r="FS151" s="218" t="str">
        <f t="shared" si="1214"/>
        <v/>
      </c>
      <c r="FT151" s="218" t="str">
        <f t="shared" si="1214"/>
        <v/>
      </c>
      <c r="FU151" s="218" t="str">
        <f t="shared" si="1214"/>
        <v/>
      </c>
      <c r="FV151" s="218" t="str">
        <f t="shared" si="1214"/>
        <v/>
      </c>
      <c r="FW151" s="218" t="str">
        <f t="shared" si="1214"/>
        <v/>
      </c>
      <c r="FX151" s="218" t="str">
        <f t="shared" si="1214"/>
        <v/>
      </c>
      <c r="FY151" s="218" t="str">
        <f t="shared" si="1214"/>
        <v/>
      </c>
      <c r="FZ151" s="218" t="str">
        <f t="shared" si="1214"/>
        <v/>
      </c>
      <c r="GA151" s="218" t="str">
        <f t="shared" si="1214"/>
        <v/>
      </c>
      <c r="GB151" s="218" t="str">
        <f t="shared" si="1214"/>
        <v/>
      </c>
      <c r="GC151" s="218" t="str">
        <f t="shared" si="1214"/>
        <v/>
      </c>
      <c r="GD151" s="218" t="str">
        <f t="shared" si="1214"/>
        <v/>
      </c>
      <c r="GE151" s="218" t="str">
        <f t="shared" si="1214"/>
        <v/>
      </c>
      <c r="GF151" s="218" t="str">
        <f t="shared" si="1214"/>
        <v/>
      </c>
      <c r="GG151" s="218" t="str">
        <f t="shared" si="1214"/>
        <v/>
      </c>
      <c r="GH151" s="218" t="str">
        <f t="shared" si="1214"/>
        <v/>
      </c>
      <c r="GI151" s="218" t="str">
        <f t="shared" si="1214"/>
        <v/>
      </c>
      <c r="GJ151" s="218" t="str">
        <f t="shared" si="1214"/>
        <v/>
      </c>
      <c r="GK151" s="218" t="str">
        <f t="shared" si="1214"/>
        <v/>
      </c>
      <c r="GL151" s="218" t="str">
        <f t="shared" si="1214"/>
        <v/>
      </c>
      <c r="GM151" s="218" t="str">
        <f t="shared" si="1214"/>
        <v/>
      </c>
      <c r="GN151" s="218" t="str">
        <f t="shared" si="1214"/>
        <v/>
      </c>
      <c r="GO151" s="218" t="str">
        <f t="shared" si="1214"/>
        <v/>
      </c>
      <c r="GP151" s="218" t="str">
        <f t="shared" si="1214"/>
        <v/>
      </c>
      <c r="GQ151" s="218" t="str">
        <f t="shared" si="1214"/>
        <v/>
      </c>
      <c r="GR151" s="218" t="str">
        <f t="shared" si="1214"/>
        <v/>
      </c>
      <c r="GS151" s="218" t="str">
        <f t="shared" si="1214"/>
        <v/>
      </c>
      <c r="GT151" s="218" t="str">
        <f t="shared" si="1214"/>
        <v/>
      </c>
      <c r="GU151" s="218" t="str">
        <f t="shared" si="1214"/>
        <v/>
      </c>
      <c r="GV151" s="218" t="str">
        <f t="shared" si="1214"/>
        <v/>
      </c>
      <c r="GW151" s="218" t="str">
        <f t="shared" si="1214"/>
        <v/>
      </c>
      <c r="GX151" s="218" t="str">
        <f t="shared" si="1214"/>
        <v/>
      </c>
      <c r="GY151" s="218" t="str">
        <f t="shared" si="1214"/>
        <v/>
      </c>
      <c r="GZ151" s="218" t="str">
        <f t="shared" si="1214"/>
        <v/>
      </c>
      <c r="HA151" s="218" t="str">
        <f t="shared" si="1214"/>
        <v/>
      </c>
      <c r="HB151" s="218" t="str">
        <f t="shared" si="1214"/>
        <v/>
      </c>
      <c r="HC151" s="218" t="str">
        <f t="shared" si="1214"/>
        <v/>
      </c>
      <c r="HD151" s="218" t="str">
        <f t="shared" si="1214"/>
        <v/>
      </c>
      <c r="HE151" s="218" t="str">
        <f t="shared" si="1214"/>
        <v/>
      </c>
      <c r="HF151" s="218" t="str">
        <f t="shared" si="1214"/>
        <v/>
      </c>
      <c r="HG151" s="218" t="str">
        <f t="shared" si="1214"/>
        <v/>
      </c>
      <c r="HH151" s="218" t="str">
        <f t="shared" si="1214"/>
        <v/>
      </c>
      <c r="HI151" s="218" t="str">
        <f t="shared" si="1214"/>
        <v/>
      </c>
      <c r="HJ151" s="218" t="str">
        <f t="shared" si="1214"/>
        <v/>
      </c>
      <c r="HK151" s="218" t="str">
        <f t="shared" si="1214"/>
        <v/>
      </c>
      <c r="HL151" s="218" t="str">
        <f t="shared" si="1214"/>
        <v/>
      </c>
      <c r="HM151" s="218" t="str">
        <f t="shared" si="1214"/>
        <v/>
      </c>
      <c r="HN151" s="218" t="str">
        <f t="shared" si="1214"/>
        <v/>
      </c>
      <c r="HO151" s="218" t="str">
        <f t="shared" ref="HO151:HQ151" si="1215">IF(SUM(HO309,HO466,HO623,HO780,HO937)=0,"",SUM(HO309,HO466,HO623,HO780,HO937))</f>
        <v/>
      </c>
      <c r="HP151" s="218" t="str">
        <f t="shared" si="1215"/>
        <v/>
      </c>
      <c r="HQ151" s="218" t="str">
        <f t="shared" si="1215"/>
        <v/>
      </c>
    </row>
    <row r="152" spans="1:225" s="73" customFormat="1" ht="18" hidden="1" customHeight="1" x14ac:dyDescent="0.25">
      <c r="A152" s="223" t="str">
        <f t="shared" ref="A152:B152" si="1216">IF(A310="","",A310)</f>
        <v/>
      </c>
      <c r="B152" s="173" t="str">
        <f t="shared" si="1216"/>
        <v/>
      </c>
      <c r="C152" s="218">
        <f t="shared" si="1044"/>
        <v>0</v>
      </c>
      <c r="D152" s="218">
        <f t="shared" si="1077"/>
        <v>0</v>
      </c>
      <c r="E152" s="219">
        <f t="shared" ref="E152:F152" si="1217">IFERROR(AVERAGE(E310,E467,E624,E781,E938),"")</f>
        <v>0</v>
      </c>
      <c r="F152" s="219">
        <f t="shared" si="1217"/>
        <v>0</v>
      </c>
      <c r="G152" s="176" t="str">
        <f t="shared" si="1167"/>
        <v/>
      </c>
      <c r="H152" s="176" t="str">
        <f t="shared" si="1167"/>
        <v/>
      </c>
      <c r="I152" s="226" t="str">
        <f t="shared" si="1167"/>
        <v/>
      </c>
      <c r="J152" s="226" t="str">
        <f t="shared" si="1167"/>
        <v/>
      </c>
      <c r="K152" s="227" t="str">
        <f t="shared" si="1168"/>
        <v/>
      </c>
      <c r="L152" s="227">
        <f t="shared" si="1168"/>
        <v>1</v>
      </c>
      <c r="M152" s="226" t="str">
        <f t="shared" si="1169"/>
        <v/>
      </c>
      <c r="N152" s="226" t="str">
        <f t="shared" si="1169"/>
        <v/>
      </c>
      <c r="O152" s="491"/>
      <c r="P152" s="218" t="str">
        <f t="shared" ref="P152:BI152" si="1218">IF(SUM(P310,P467,P624,P781,P938)=0,"",SUM(P310,P467,P624,P781,P938))</f>
        <v/>
      </c>
      <c r="Q152" s="218" t="str">
        <f t="shared" si="1218"/>
        <v/>
      </c>
      <c r="R152" s="218" t="str">
        <f t="shared" si="1218"/>
        <v/>
      </c>
      <c r="S152" s="218" t="str">
        <f t="shared" si="1218"/>
        <v/>
      </c>
      <c r="T152" s="218" t="str">
        <f t="shared" si="1218"/>
        <v/>
      </c>
      <c r="U152" s="218" t="str">
        <f t="shared" si="1218"/>
        <v/>
      </c>
      <c r="V152" s="218" t="str">
        <f t="shared" si="1218"/>
        <v/>
      </c>
      <c r="W152" s="218" t="str">
        <f t="shared" si="1218"/>
        <v/>
      </c>
      <c r="X152" s="218" t="str">
        <f t="shared" si="1218"/>
        <v/>
      </c>
      <c r="Y152" s="218" t="str">
        <f t="shared" si="1218"/>
        <v/>
      </c>
      <c r="Z152" s="218" t="str">
        <f t="shared" si="1218"/>
        <v/>
      </c>
      <c r="AA152" s="218" t="str">
        <f t="shared" si="1218"/>
        <v/>
      </c>
      <c r="AB152" s="218" t="str">
        <f t="shared" si="1218"/>
        <v/>
      </c>
      <c r="AC152" s="218" t="str">
        <f t="shared" si="1218"/>
        <v/>
      </c>
      <c r="AD152" s="218" t="str">
        <f t="shared" si="1218"/>
        <v/>
      </c>
      <c r="AE152" s="218" t="str">
        <f t="shared" si="1218"/>
        <v/>
      </c>
      <c r="AF152" s="218" t="str">
        <f t="shared" si="1218"/>
        <v/>
      </c>
      <c r="AG152" s="218" t="str">
        <f t="shared" si="1218"/>
        <v/>
      </c>
      <c r="AH152" s="218" t="str">
        <f t="shared" si="1218"/>
        <v/>
      </c>
      <c r="AI152" s="218" t="str">
        <f t="shared" si="1218"/>
        <v/>
      </c>
      <c r="AJ152" s="218" t="str">
        <f t="shared" si="1218"/>
        <v/>
      </c>
      <c r="AK152" s="218" t="str">
        <f t="shared" si="1218"/>
        <v/>
      </c>
      <c r="AL152" s="218" t="str">
        <f t="shared" si="1218"/>
        <v/>
      </c>
      <c r="AM152" s="218" t="str">
        <f t="shared" si="1218"/>
        <v/>
      </c>
      <c r="AN152" s="218" t="str">
        <f t="shared" si="1218"/>
        <v/>
      </c>
      <c r="AO152" s="218" t="str">
        <f t="shared" si="1218"/>
        <v/>
      </c>
      <c r="AP152" s="218" t="str">
        <f t="shared" si="1218"/>
        <v/>
      </c>
      <c r="AQ152" s="218" t="str">
        <f t="shared" si="1218"/>
        <v/>
      </c>
      <c r="AR152" s="218" t="str">
        <f t="shared" si="1218"/>
        <v/>
      </c>
      <c r="AS152" s="218" t="str">
        <f t="shared" si="1218"/>
        <v/>
      </c>
      <c r="AT152" s="218" t="str">
        <f t="shared" si="1218"/>
        <v/>
      </c>
      <c r="AU152" s="218" t="str">
        <f t="shared" si="1218"/>
        <v/>
      </c>
      <c r="AV152" s="218" t="str">
        <f t="shared" si="1218"/>
        <v/>
      </c>
      <c r="AW152" s="218" t="str">
        <f t="shared" si="1218"/>
        <v/>
      </c>
      <c r="AX152" s="218" t="str">
        <f t="shared" si="1218"/>
        <v/>
      </c>
      <c r="AY152" s="218" t="str">
        <f t="shared" si="1218"/>
        <v/>
      </c>
      <c r="AZ152" s="218" t="str">
        <f t="shared" si="1218"/>
        <v/>
      </c>
      <c r="BA152" s="218" t="str">
        <f t="shared" si="1218"/>
        <v/>
      </c>
      <c r="BB152" s="218" t="str">
        <f t="shared" si="1218"/>
        <v/>
      </c>
      <c r="BC152" s="218" t="str">
        <f t="shared" si="1218"/>
        <v/>
      </c>
      <c r="BD152" s="218" t="str">
        <f t="shared" si="1218"/>
        <v/>
      </c>
      <c r="BE152" s="218" t="str">
        <f t="shared" si="1218"/>
        <v/>
      </c>
      <c r="BF152" s="218" t="str">
        <f t="shared" si="1218"/>
        <v/>
      </c>
      <c r="BG152" s="218" t="str">
        <f t="shared" si="1218"/>
        <v/>
      </c>
      <c r="BH152" s="218" t="str">
        <f t="shared" si="1218"/>
        <v/>
      </c>
      <c r="BI152" s="218" t="str">
        <f t="shared" si="1218"/>
        <v/>
      </c>
      <c r="BJ152" s="218" t="str">
        <f t="shared" ref="BJ152:DU152" si="1219">IF(SUM(BJ310,BJ467,BJ624,BJ781,BJ938)=0,"",SUM(BJ310,BJ467,BJ624,BJ781,BJ938))</f>
        <v/>
      </c>
      <c r="BK152" s="218" t="str">
        <f t="shared" si="1219"/>
        <v/>
      </c>
      <c r="BL152" s="218" t="str">
        <f t="shared" si="1219"/>
        <v/>
      </c>
      <c r="BM152" s="218" t="str">
        <f t="shared" si="1219"/>
        <v/>
      </c>
      <c r="BN152" s="218" t="str">
        <f t="shared" si="1219"/>
        <v/>
      </c>
      <c r="BO152" s="218" t="str">
        <f t="shared" si="1219"/>
        <v/>
      </c>
      <c r="BP152" s="218" t="str">
        <f t="shared" si="1219"/>
        <v/>
      </c>
      <c r="BQ152" s="218" t="str">
        <f t="shared" si="1219"/>
        <v/>
      </c>
      <c r="BR152" s="218" t="str">
        <f t="shared" si="1219"/>
        <v/>
      </c>
      <c r="BS152" s="218" t="str">
        <f t="shared" si="1219"/>
        <v/>
      </c>
      <c r="BT152" s="218" t="str">
        <f t="shared" si="1219"/>
        <v/>
      </c>
      <c r="BU152" s="218" t="str">
        <f t="shared" si="1219"/>
        <v/>
      </c>
      <c r="BV152" s="218" t="str">
        <f t="shared" si="1219"/>
        <v/>
      </c>
      <c r="BW152" s="218" t="str">
        <f t="shared" si="1219"/>
        <v/>
      </c>
      <c r="BX152" s="218" t="str">
        <f t="shared" si="1219"/>
        <v/>
      </c>
      <c r="BY152" s="218" t="str">
        <f t="shared" si="1219"/>
        <v/>
      </c>
      <c r="BZ152" s="218" t="str">
        <f t="shared" si="1219"/>
        <v/>
      </c>
      <c r="CA152" s="218" t="str">
        <f t="shared" si="1219"/>
        <v/>
      </c>
      <c r="CB152" s="218" t="str">
        <f t="shared" si="1219"/>
        <v/>
      </c>
      <c r="CC152" s="218" t="str">
        <f t="shared" si="1219"/>
        <v/>
      </c>
      <c r="CD152" s="218" t="str">
        <f t="shared" si="1219"/>
        <v/>
      </c>
      <c r="CE152" s="218" t="str">
        <f t="shared" si="1219"/>
        <v/>
      </c>
      <c r="CF152" s="218" t="str">
        <f t="shared" si="1219"/>
        <v/>
      </c>
      <c r="CG152" s="218" t="str">
        <f t="shared" si="1219"/>
        <v/>
      </c>
      <c r="CH152" s="218" t="str">
        <f t="shared" si="1219"/>
        <v/>
      </c>
      <c r="CI152" s="218" t="str">
        <f t="shared" si="1219"/>
        <v/>
      </c>
      <c r="CJ152" s="218" t="str">
        <f t="shared" si="1219"/>
        <v/>
      </c>
      <c r="CK152" s="218" t="str">
        <f t="shared" si="1219"/>
        <v/>
      </c>
      <c r="CL152" s="218" t="str">
        <f t="shared" si="1219"/>
        <v/>
      </c>
      <c r="CM152" s="218" t="str">
        <f t="shared" si="1219"/>
        <v/>
      </c>
      <c r="CN152" s="218" t="str">
        <f t="shared" si="1219"/>
        <v/>
      </c>
      <c r="CO152" s="218" t="str">
        <f t="shared" si="1219"/>
        <v/>
      </c>
      <c r="CP152" s="218" t="str">
        <f t="shared" si="1219"/>
        <v/>
      </c>
      <c r="CQ152" s="218" t="str">
        <f t="shared" si="1219"/>
        <v/>
      </c>
      <c r="CR152" s="218" t="str">
        <f t="shared" si="1219"/>
        <v/>
      </c>
      <c r="CS152" s="218" t="str">
        <f t="shared" si="1219"/>
        <v/>
      </c>
      <c r="CT152" s="218" t="str">
        <f t="shared" si="1219"/>
        <v/>
      </c>
      <c r="CU152" s="218" t="str">
        <f t="shared" si="1219"/>
        <v/>
      </c>
      <c r="CV152" s="218" t="str">
        <f t="shared" si="1219"/>
        <v/>
      </c>
      <c r="CW152" s="218" t="str">
        <f t="shared" si="1219"/>
        <v/>
      </c>
      <c r="CX152" s="218" t="str">
        <f t="shared" si="1219"/>
        <v/>
      </c>
      <c r="CY152" s="218" t="str">
        <f t="shared" si="1219"/>
        <v/>
      </c>
      <c r="CZ152" s="218" t="str">
        <f t="shared" si="1219"/>
        <v/>
      </c>
      <c r="DA152" s="218" t="str">
        <f t="shared" si="1219"/>
        <v/>
      </c>
      <c r="DB152" s="218" t="str">
        <f t="shared" si="1219"/>
        <v/>
      </c>
      <c r="DC152" s="218" t="str">
        <f t="shared" si="1219"/>
        <v/>
      </c>
      <c r="DD152" s="218" t="str">
        <f t="shared" si="1219"/>
        <v/>
      </c>
      <c r="DE152" s="218" t="str">
        <f t="shared" si="1219"/>
        <v/>
      </c>
      <c r="DF152" s="218" t="str">
        <f t="shared" si="1219"/>
        <v/>
      </c>
      <c r="DG152" s="218" t="str">
        <f t="shared" si="1219"/>
        <v/>
      </c>
      <c r="DH152" s="218" t="str">
        <f t="shared" si="1219"/>
        <v/>
      </c>
      <c r="DI152" s="218" t="str">
        <f t="shared" si="1219"/>
        <v/>
      </c>
      <c r="DJ152" s="218" t="str">
        <f t="shared" si="1219"/>
        <v/>
      </c>
      <c r="DK152" s="218" t="str">
        <f t="shared" si="1219"/>
        <v/>
      </c>
      <c r="DL152" s="218" t="str">
        <f t="shared" si="1219"/>
        <v/>
      </c>
      <c r="DM152" s="218" t="str">
        <f t="shared" si="1219"/>
        <v/>
      </c>
      <c r="DN152" s="218" t="str">
        <f t="shared" si="1219"/>
        <v/>
      </c>
      <c r="DO152" s="218" t="str">
        <f t="shared" si="1219"/>
        <v/>
      </c>
      <c r="DP152" s="218" t="str">
        <f t="shared" si="1219"/>
        <v/>
      </c>
      <c r="DQ152" s="218" t="str">
        <f t="shared" si="1219"/>
        <v/>
      </c>
      <c r="DR152" s="218" t="str">
        <f t="shared" si="1219"/>
        <v/>
      </c>
      <c r="DS152" s="218" t="str">
        <f t="shared" si="1219"/>
        <v/>
      </c>
      <c r="DT152" s="218" t="str">
        <f t="shared" si="1219"/>
        <v/>
      </c>
      <c r="DU152" s="218" t="str">
        <f t="shared" si="1219"/>
        <v/>
      </c>
      <c r="DV152" s="218" t="str">
        <f t="shared" ref="DV152:EK152" si="1220">IF(SUM(DV310,DV467,DV624,DV781,DV938)=0,"",SUM(DV310,DV467,DV624,DV781,DV938))</f>
        <v/>
      </c>
      <c r="DW152" s="218" t="str">
        <f t="shared" si="1220"/>
        <v/>
      </c>
      <c r="DX152" s="218" t="str">
        <f t="shared" si="1220"/>
        <v/>
      </c>
      <c r="DY152" s="218" t="str">
        <f t="shared" si="1220"/>
        <v/>
      </c>
      <c r="DZ152" s="218" t="str">
        <f t="shared" si="1220"/>
        <v/>
      </c>
      <c r="EA152" s="218" t="str">
        <f t="shared" si="1220"/>
        <v/>
      </c>
      <c r="EB152" s="218" t="str">
        <f t="shared" si="1220"/>
        <v/>
      </c>
      <c r="EC152" s="218" t="str">
        <f t="shared" si="1220"/>
        <v/>
      </c>
      <c r="ED152" s="218" t="str">
        <f t="shared" si="1220"/>
        <v/>
      </c>
      <c r="EE152" s="218" t="str">
        <f t="shared" si="1220"/>
        <v/>
      </c>
      <c r="EF152" s="218" t="str">
        <f t="shared" si="1220"/>
        <v/>
      </c>
      <c r="EG152" s="218" t="str">
        <f t="shared" si="1220"/>
        <v/>
      </c>
      <c r="EH152" s="218" t="str">
        <f t="shared" si="1220"/>
        <v/>
      </c>
      <c r="EI152" s="218" t="str">
        <f t="shared" si="1220"/>
        <v/>
      </c>
      <c r="EJ152" s="218" t="str">
        <f t="shared" si="1220"/>
        <v/>
      </c>
      <c r="EK152" s="218" t="str">
        <f t="shared" si="1220"/>
        <v/>
      </c>
      <c r="EL152" s="218" t="str">
        <f t="shared" ref="EL152:FK152" si="1221">IF(SUM(EL310,EL467,EL624,EL781,EL938)=0,"",SUM(EL310,EL467,EL624,EL781,EL938))</f>
        <v/>
      </c>
      <c r="EM152" s="218" t="str">
        <f t="shared" si="1221"/>
        <v/>
      </c>
      <c r="EN152" s="218" t="str">
        <f t="shared" si="1221"/>
        <v/>
      </c>
      <c r="EO152" s="218" t="str">
        <f t="shared" si="1221"/>
        <v/>
      </c>
      <c r="EP152" s="218" t="str">
        <f t="shared" si="1221"/>
        <v/>
      </c>
      <c r="EQ152" s="218" t="str">
        <f t="shared" si="1221"/>
        <v/>
      </c>
      <c r="ER152" s="218" t="str">
        <f t="shared" si="1221"/>
        <v/>
      </c>
      <c r="ES152" s="218" t="str">
        <f t="shared" si="1221"/>
        <v/>
      </c>
      <c r="ET152" s="218" t="str">
        <f t="shared" si="1221"/>
        <v/>
      </c>
      <c r="EU152" s="218" t="str">
        <f t="shared" si="1221"/>
        <v/>
      </c>
      <c r="EV152" s="218" t="str">
        <f t="shared" si="1221"/>
        <v/>
      </c>
      <c r="EW152" s="218" t="str">
        <f t="shared" si="1221"/>
        <v/>
      </c>
      <c r="EX152" s="218" t="str">
        <f t="shared" si="1221"/>
        <v/>
      </c>
      <c r="EY152" s="218" t="str">
        <f t="shared" si="1221"/>
        <v/>
      </c>
      <c r="EZ152" s="218" t="str">
        <f t="shared" si="1221"/>
        <v/>
      </c>
      <c r="FA152" s="218" t="str">
        <f t="shared" si="1221"/>
        <v/>
      </c>
      <c r="FB152" s="218" t="str">
        <f t="shared" si="1221"/>
        <v/>
      </c>
      <c r="FC152" s="218" t="str">
        <f t="shared" si="1221"/>
        <v/>
      </c>
      <c r="FD152" s="218" t="str">
        <f t="shared" si="1221"/>
        <v/>
      </c>
      <c r="FE152" s="218" t="str">
        <f t="shared" si="1221"/>
        <v/>
      </c>
      <c r="FF152" s="218" t="str">
        <f t="shared" si="1221"/>
        <v/>
      </c>
      <c r="FG152" s="218" t="str">
        <f t="shared" si="1221"/>
        <v/>
      </c>
      <c r="FH152" s="218" t="str">
        <f t="shared" si="1221"/>
        <v/>
      </c>
      <c r="FI152" s="218" t="str">
        <f t="shared" si="1221"/>
        <v/>
      </c>
      <c r="FJ152" s="218" t="str">
        <f t="shared" si="1221"/>
        <v/>
      </c>
      <c r="FK152" s="218" t="str">
        <f t="shared" si="1221"/>
        <v/>
      </c>
      <c r="FL152" s="218" t="str">
        <f t="shared" ref="FL152:HN152" si="1222">IF(SUM(FL310,FL467,FL624,FL781,FL938)=0,"",SUM(FL310,FL467,FL624,FL781,FL938))</f>
        <v/>
      </c>
      <c r="FM152" s="218" t="str">
        <f t="shared" si="1222"/>
        <v/>
      </c>
      <c r="FN152" s="218" t="str">
        <f t="shared" si="1222"/>
        <v/>
      </c>
      <c r="FO152" s="218" t="str">
        <f t="shared" si="1222"/>
        <v/>
      </c>
      <c r="FP152" s="218" t="str">
        <f t="shared" si="1222"/>
        <v/>
      </c>
      <c r="FQ152" s="218" t="str">
        <f t="shared" si="1222"/>
        <v/>
      </c>
      <c r="FR152" s="218" t="str">
        <f t="shared" si="1222"/>
        <v/>
      </c>
      <c r="FS152" s="218" t="str">
        <f t="shared" si="1222"/>
        <v/>
      </c>
      <c r="FT152" s="218" t="str">
        <f t="shared" si="1222"/>
        <v/>
      </c>
      <c r="FU152" s="218" t="str">
        <f t="shared" si="1222"/>
        <v/>
      </c>
      <c r="FV152" s="218" t="str">
        <f t="shared" si="1222"/>
        <v/>
      </c>
      <c r="FW152" s="218" t="str">
        <f t="shared" si="1222"/>
        <v/>
      </c>
      <c r="FX152" s="218" t="str">
        <f t="shared" si="1222"/>
        <v/>
      </c>
      <c r="FY152" s="218" t="str">
        <f t="shared" si="1222"/>
        <v/>
      </c>
      <c r="FZ152" s="218" t="str">
        <f t="shared" si="1222"/>
        <v/>
      </c>
      <c r="GA152" s="218" t="str">
        <f t="shared" si="1222"/>
        <v/>
      </c>
      <c r="GB152" s="218" t="str">
        <f t="shared" si="1222"/>
        <v/>
      </c>
      <c r="GC152" s="218" t="str">
        <f t="shared" si="1222"/>
        <v/>
      </c>
      <c r="GD152" s="218" t="str">
        <f t="shared" si="1222"/>
        <v/>
      </c>
      <c r="GE152" s="218" t="str">
        <f t="shared" si="1222"/>
        <v/>
      </c>
      <c r="GF152" s="218" t="str">
        <f t="shared" si="1222"/>
        <v/>
      </c>
      <c r="GG152" s="218" t="str">
        <f t="shared" si="1222"/>
        <v/>
      </c>
      <c r="GH152" s="218" t="str">
        <f t="shared" si="1222"/>
        <v/>
      </c>
      <c r="GI152" s="218" t="str">
        <f t="shared" si="1222"/>
        <v/>
      </c>
      <c r="GJ152" s="218" t="str">
        <f t="shared" si="1222"/>
        <v/>
      </c>
      <c r="GK152" s="218" t="str">
        <f t="shared" si="1222"/>
        <v/>
      </c>
      <c r="GL152" s="218" t="str">
        <f t="shared" si="1222"/>
        <v/>
      </c>
      <c r="GM152" s="218" t="str">
        <f t="shared" si="1222"/>
        <v/>
      </c>
      <c r="GN152" s="218" t="str">
        <f t="shared" si="1222"/>
        <v/>
      </c>
      <c r="GO152" s="218" t="str">
        <f t="shared" si="1222"/>
        <v/>
      </c>
      <c r="GP152" s="218" t="str">
        <f t="shared" si="1222"/>
        <v/>
      </c>
      <c r="GQ152" s="218" t="str">
        <f t="shared" si="1222"/>
        <v/>
      </c>
      <c r="GR152" s="218" t="str">
        <f t="shared" si="1222"/>
        <v/>
      </c>
      <c r="GS152" s="218" t="str">
        <f t="shared" si="1222"/>
        <v/>
      </c>
      <c r="GT152" s="218" t="str">
        <f t="shared" si="1222"/>
        <v/>
      </c>
      <c r="GU152" s="218" t="str">
        <f t="shared" si="1222"/>
        <v/>
      </c>
      <c r="GV152" s="218" t="str">
        <f t="shared" si="1222"/>
        <v/>
      </c>
      <c r="GW152" s="218" t="str">
        <f t="shared" si="1222"/>
        <v/>
      </c>
      <c r="GX152" s="218" t="str">
        <f t="shared" si="1222"/>
        <v/>
      </c>
      <c r="GY152" s="218" t="str">
        <f t="shared" si="1222"/>
        <v/>
      </c>
      <c r="GZ152" s="218" t="str">
        <f t="shared" si="1222"/>
        <v/>
      </c>
      <c r="HA152" s="218" t="str">
        <f t="shared" si="1222"/>
        <v/>
      </c>
      <c r="HB152" s="218" t="str">
        <f t="shared" si="1222"/>
        <v/>
      </c>
      <c r="HC152" s="218" t="str">
        <f t="shared" si="1222"/>
        <v/>
      </c>
      <c r="HD152" s="218" t="str">
        <f t="shared" si="1222"/>
        <v/>
      </c>
      <c r="HE152" s="218" t="str">
        <f t="shared" si="1222"/>
        <v/>
      </c>
      <c r="HF152" s="218" t="str">
        <f t="shared" si="1222"/>
        <v/>
      </c>
      <c r="HG152" s="218" t="str">
        <f t="shared" si="1222"/>
        <v/>
      </c>
      <c r="HH152" s="218" t="str">
        <f t="shared" si="1222"/>
        <v/>
      </c>
      <c r="HI152" s="218" t="str">
        <f t="shared" si="1222"/>
        <v/>
      </c>
      <c r="HJ152" s="218" t="str">
        <f t="shared" si="1222"/>
        <v/>
      </c>
      <c r="HK152" s="218" t="str">
        <f t="shared" si="1222"/>
        <v/>
      </c>
      <c r="HL152" s="218" t="str">
        <f t="shared" si="1222"/>
        <v/>
      </c>
      <c r="HM152" s="218" t="str">
        <f t="shared" si="1222"/>
        <v/>
      </c>
      <c r="HN152" s="218" t="str">
        <f t="shared" si="1222"/>
        <v/>
      </c>
      <c r="HO152" s="218" t="str">
        <f t="shared" ref="HO152:HQ152" si="1223">IF(SUM(HO310,HO467,HO624,HO781,HO938)=0,"",SUM(HO310,HO467,HO624,HO781,HO938))</f>
        <v/>
      </c>
      <c r="HP152" s="218" t="str">
        <f t="shared" si="1223"/>
        <v/>
      </c>
      <c r="HQ152" s="218" t="str">
        <f t="shared" si="1223"/>
        <v/>
      </c>
    </row>
    <row r="153" spans="1:225" s="73" customFormat="1" ht="18" hidden="1" customHeight="1" x14ac:dyDescent="0.25">
      <c r="A153" s="223" t="str">
        <f t="shared" ref="A153:B153" si="1224">IF(A311="","",A311)</f>
        <v/>
      </c>
      <c r="B153" s="173" t="str">
        <f t="shared" si="1224"/>
        <v/>
      </c>
      <c r="C153" s="218">
        <f t="shared" si="1044"/>
        <v>0</v>
      </c>
      <c r="D153" s="218">
        <f t="shared" si="1077"/>
        <v>0</v>
      </c>
      <c r="E153" s="219">
        <f t="shared" ref="E153:F153" si="1225">IFERROR(AVERAGE(E311,E468,E625,E782,E939),"")</f>
        <v>0</v>
      </c>
      <c r="F153" s="219">
        <f t="shared" si="1225"/>
        <v>0</v>
      </c>
      <c r="G153" s="176" t="str">
        <f t="shared" si="1167"/>
        <v/>
      </c>
      <c r="H153" s="176" t="str">
        <f t="shared" si="1167"/>
        <v/>
      </c>
      <c r="I153" s="226" t="str">
        <f t="shared" si="1167"/>
        <v/>
      </c>
      <c r="J153" s="226" t="str">
        <f t="shared" si="1167"/>
        <v/>
      </c>
      <c r="K153" s="227" t="str">
        <f t="shared" si="1168"/>
        <v/>
      </c>
      <c r="L153" s="227">
        <f t="shared" si="1168"/>
        <v>1</v>
      </c>
      <c r="M153" s="226" t="str">
        <f t="shared" si="1169"/>
        <v/>
      </c>
      <c r="N153" s="226" t="str">
        <f t="shared" si="1169"/>
        <v/>
      </c>
      <c r="O153" s="491"/>
      <c r="P153" s="218" t="str">
        <f t="shared" ref="P153:BI153" si="1226">IF(SUM(P311,P468,P625,P782,P939)=0,"",SUM(P311,P468,P625,P782,P939))</f>
        <v/>
      </c>
      <c r="Q153" s="218" t="str">
        <f t="shared" si="1226"/>
        <v/>
      </c>
      <c r="R153" s="218" t="str">
        <f t="shared" si="1226"/>
        <v/>
      </c>
      <c r="S153" s="218" t="str">
        <f t="shared" si="1226"/>
        <v/>
      </c>
      <c r="T153" s="218" t="str">
        <f t="shared" si="1226"/>
        <v/>
      </c>
      <c r="U153" s="218" t="str">
        <f t="shared" si="1226"/>
        <v/>
      </c>
      <c r="V153" s="218" t="str">
        <f t="shared" si="1226"/>
        <v/>
      </c>
      <c r="W153" s="218" t="str">
        <f t="shared" si="1226"/>
        <v/>
      </c>
      <c r="X153" s="218" t="str">
        <f t="shared" si="1226"/>
        <v/>
      </c>
      <c r="Y153" s="218" t="str">
        <f t="shared" si="1226"/>
        <v/>
      </c>
      <c r="Z153" s="218" t="str">
        <f t="shared" si="1226"/>
        <v/>
      </c>
      <c r="AA153" s="218" t="str">
        <f t="shared" si="1226"/>
        <v/>
      </c>
      <c r="AB153" s="218" t="str">
        <f t="shared" si="1226"/>
        <v/>
      </c>
      <c r="AC153" s="218" t="str">
        <f t="shared" si="1226"/>
        <v/>
      </c>
      <c r="AD153" s="218" t="str">
        <f t="shared" si="1226"/>
        <v/>
      </c>
      <c r="AE153" s="218" t="str">
        <f t="shared" si="1226"/>
        <v/>
      </c>
      <c r="AF153" s="218" t="str">
        <f t="shared" si="1226"/>
        <v/>
      </c>
      <c r="AG153" s="218" t="str">
        <f t="shared" si="1226"/>
        <v/>
      </c>
      <c r="AH153" s="218" t="str">
        <f t="shared" si="1226"/>
        <v/>
      </c>
      <c r="AI153" s="218" t="str">
        <f t="shared" si="1226"/>
        <v/>
      </c>
      <c r="AJ153" s="218" t="str">
        <f t="shared" si="1226"/>
        <v/>
      </c>
      <c r="AK153" s="218" t="str">
        <f t="shared" si="1226"/>
        <v/>
      </c>
      <c r="AL153" s="218" t="str">
        <f t="shared" si="1226"/>
        <v/>
      </c>
      <c r="AM153" s="218" t="str">
        <f t="shared" si="1226"/>
        <v/>
      </c>
      <c r="AN153" s="218" t="str">
        <f t="shared" si="1226"/>
        <v/>
      </c>
      <c r="AO153" s="218" t="str">
        <f t="shared" si="1226"/>
        <v/>
      </c>
      <c r="AP153" s="218" t="str">
        <f t="shared" si="1226"/>
        <v/>
      </c>
      <c r="AQ153" s="218" t="str">
        <f t="shared" si="1226"/>
        <v/>
      </c>
      <c r="AR153" s="218" t="str">
        <f t="shared" si="1226"/>
        <v/>
      </c>
      <c r="AS153" s="218" t="str">
        <f t="shared" si="1226"/>
        <v/>
      </c>
      <c r="AT153" s="218" t="str">
        <f t="shared" si="1226"/>
        <v/>
      </c>
      <c r="AU153" s="218" t="str">
        <f t="shared" si="1226"/>
        <v/>
      </c>
      <c r="AV153" s="218" t="str">
        <f t="shared" si="1226"/>
        <v/>
      </c>
      <c r="AW153" s="218" t="str">
        <f t="shared" si="1226"/>
        <v/>
      </c>
      <c r="AX153" s="218" t="str">
        <f t="shared" si="1226"/>
        <v/>
      </c>
      <c r="AY153" s="218" t="str">
        <f t="shared" si="1226"/>
        <v/>
      </c>
      <c r="AZ153" s="218" t="str">
        <f t="shared" si="1226"/>
        <v/>
      </c>
      <c r="BA153" s="218" t="str">
        <f t="shared" si="1226"/>
        <v/>
      </c>
      <c r="BB153" s="218" t="str">
        <f t="shared" si="1226"/>
        <v/>
      </c>
      <c r="BC153" s="218" t="str">
        <f t="shared" si="1226"/>
        <v/>
      </c>
      <c r="BD153" s="218" t="str">
        <f t="shared" si="1226"/>
        <v/>
      </c>
      <c r="BE153" s="218" t="str">
        <f t="shared" si="1226"/>
        <v/>
      </c>
      <c r="BF153" s="218" t="str">
        <f t="shared" si="1226"/>
        <v/>
      </c>
      <c r="BG153" s="218" t="str">
        <f t="shared" si="1226"/>
        <v/>
      </c>
      <c r="BH153" s="218" t="str">
        <f t="shared" si="1226"/>
        <v/>
      </c>
      <c r="BI153" s="218" t="str">
        <f t="shared" si="1226"/>
        <v/>
      </c>
      <c r="BJ153" s="218" t="str">
        <f t="shared" ref="BJ153:DU153" si="1227">IF(SUM(BJ311,BJ468,BJ625,BJ782,BJ939)=0,"",SUM(BJ311,BJ468,BJ625,BJ782,BJ939))</f>
        <v/>
      </c>
      <c r="BK153" s="218" t="str">
        <f t="shared" si="1227"/>
        <v/>
      </c>
      <c r="BL153" s="218" t="str">
        <f t="shared" si="1227"/>
        <v/>
      </c>
      <c r="BM153" s="218" t="str">
        <f t="shared" si="1227"/>
        <v/>
      </c>
      <c r="BN153" s="218" t="str">
        <f t="shared" si="1227"/>
        <v/>
      </c>
      <c r="BO153" s="218" t="str">
        <f t="shared" si="1227"/>
        <v/>
      </c>
      <c r="BP153" s="218" t="str">
        <f t="shared" si="1227"/>
        <v/>
      </c>
      <c r="BQ153" s="218" t="str">
        <f t="shared" si="1227"/>
        <v/>
      </c>
      <c r="BR153" s="218" t="str">
        <f t="shared" si="1227"/>
        <v/>
      </c>
      <c r="BS153" s="218" t="str">
        <f t="shared" si="1227"/>
        <v/>
      </c>
      <c r="BT153" s="218" t="str">
        <f t="shared" si="1227"/>
        <v/>
      </c>
      <c r="BU153" s="218" t="str">
        <f t="shared" si="1227"/>
        <v/>
      </c>
      <c r="BV153" s="218" t="str">
        <f t="shared" si="1227"/>
        <v/>
      </c>
      <c r="BW153" s="218" t="str">
        <f t="shared" si="1227"/>
        <v/>
      </c>
      <c r="BX153" s="218" t="str">
        <f t="shared" si="1227"/>
        <v/>
      </c>
      <c r="BY153" s="218" t="str">
        <f t="shared" si="1227"/>
        <v/>
      </c>
      <c r="BZ153" s="218" t="str">
        <f t="shared" si="1227"/>
        <v/>
      </c>
      <c r="CA153" s="218" t="str">
        <f t="shared" si="1227"/>
        <v/>
      </c>
      <c r="CB153" s="218" t="str">
        <f t="shared" si="1227"/>
        <v/>
      </c>
      <c r="CC153" s="218" t="str">
        <f t="shared" si="1227"/>
        <v/>
      </c>
      <c r="CD153" s="218" t="str">
        <f t="shared" si="1227"/>
        <v/>
      </c>
      <c r="CE153" s="218" t="str">
        <f t="shared" si="1227"/>
        <v/>
      </c>
      <c r="CF153" s="218" t="str">
        <f t="shared" si="1227"/>
        <v/>
      </c>
      <c r="CG153" s="218" t="str">
        <f t="shared" si="1227"/>
        <v/>
      </c>
      <c r="CH153" s="218" t="str">
        <f t="shared" si="1227"/>
        <v/>
      </c>
      <c r="CI153" s="218" t="str">
        <f t="shared" si="1227"/>
        <v/>
      </c>
      <c r="CJ153" s="218" t="str">
        <f t="shared" si="1227"/>
        <v/>
      </c>
      <c r="CK153" s="218" t="str">
        <f t="shared" si="1227"/>
        <v/>
      </c>
      <c r="CL153" s="218" t="str">
        <f t="shared" si="1227"/>
        <v/>
      </c>
      <c r="CM153" s="218" t="str">
        <f t="shared" si="1227"/>
        <v/>
      </c>
      <c r="CN153" s="218" t="str">
        <f t="shared" si="1227"/>
        <v/>
      </c>
      <c r="CO153" s="218" t="str">
        <f t="shared" si="1227"/>
        <v/>
      </c>
      <c r="CP153" s="218" t="str">
        <f t="shared" si="1227"/>
        <v/>
      </c>
      <c r="CQ153" s="218" t="str">
        <f t="shared" si="1227"/>
        <v/>
      </c>
      <c r="CR153" s="218" t="str">
        <f t="shared" si="1227"/>
        <v/>
      </c>
      <c r="CS153" s="218" t="str">
        <f t="shared" si="1227"/>
        <v/>
      </c>
      <c r="CT153" s="218" t="str">
        <f t="shared" si="1227"/>
        <v/>
      </c>
      <c r="CU153" s="218" t="str">
        <f t="shared" si="1227"/>
        <v/>
      </c>
      <c r="CV153" s="218" t="str">
        <f t="shared" si="1227"/>
        <v/>
      </c>
      <c r="CW153" s="218" t="str">
        <f t="shared" si="1227"/>
        <v/>
      </c>
      <c r="CX153" s="218" t="str">
        <f t="shared" si="1227"/>
        <v/>
      </c>
      <c r="CY153" s="218" t="str">
        <f t="shared" si="1227"/>
        <v/>
      </c>
      <c r="CZ153" s="218" t="str">
        <f t="shared" si="1227"/>
        <v/>
      </c>
      <c r="DA153" s="218" t="str">
        <f t="shared" si="1227"/>
        <v/>
      </c>
      <c r="DB153" s="218" t="str">
        <f t="shared" si="1227"/>
        <v/>
      </c>
      <c r="DC153" s="218" t="str">
        <f t="shared" si="1227"/>
        <v/>
      </c>
      <c r="DD153" s="218" t="str">
        <f t="shared" si="1227"/>
        <v/>
      </c>
      <c r="DE153" s="218" t="str">
        <f t="shared" si="1227"/>
        <v/>
      </c>
      <c r="DF153" s="218" t="str">
        <f t="shared" si="1227"/>
        <v/>
      </c>
      <c r="DG153" s="218" t="str">
        <f t="shared" si="1227"/>
        <v/>
      </c>
      <c r="DH153" s="218" t="str">
        <f t="shared" si="1227"/>
        <v/>
      </c>
      <c r="DI153" s="218" t="str">
        <f t="shared" si="1227"/>
        <v/>
      </c>
      <c r="DJ153" s="218" t="str">
        <f t="shared" si="1227"/>
        <v/>
      </c>
      <c r="DK153" s="218" t="str">
        <f t="shared" si="1227"/>
        <v/>
      </c>
      <c r="DL153" s="218" t="str">
        <f t="shared" si="1227"/>
        <v/>
      </c>
      <c r="DM153" s="218" t="str">
        <f t="shared" si="1227"/>
        <v/>
      </c>
      <c r="DN153" s="218" t="str">
        <f t="shared" si="1227"/>
        <v/>
      </c>
      <c r="DO153" s="218" t="str">
        <f t="shared" si="1227"/>
        <v/>
      </c>
      <c r="DP153" s="218" t="str">
        <f t="shared" si="1227"/>
        <v/>
      </c>
      <c r="DQ153" s="218" t="str">
        <f t="shared" si="1227"/>
        <v/>
      </c>
      <c r="DR153" s="218" t="str">
        <f t="shared" si="1227"/>
        <v/>
      </c>
      <c r="DS153" s="218" t="str">
        <f t="shared" si="1227"/>
        <v/>
      </c>
      <c r="DT153" s="218" t="str">
        <f t="shared" si="1227"/>
        <v/>
      </c>
      <c r="DU153" s="218" t="str">
        <f t="shared" si="1227"/>
        <v/>
      </c>
      <c r="DV153" s="218" t="str">
        <f t="shared" ref="DV153:EK153" si="1228">IF(SUM(DV311,DV468,DV625,DV782,DV939)=0,"",SUM(DV311,DV468,DV625,DV782,DV939))</f>
        <v/>
      </c>
      <c r="DW153" s="218" t="str">
        <f t="shared" si="1228"/>
        <v/>
      </c>
      <c r="DX153" s="218" t="str">
        <f t="shared" si="1228"/>
        <v/>
      </c>
      <c r="DY153" s="218" t="str">
        <f t="shared" si="1228"/>
        <v/>
      </c>
      <c r="DZ153" s="218" t="str">
        <f t="shared" si="1228"/>
        <v/>
      </c>
      <c r="EA153" s="218" t="str">
        <f t="shared" si="1228"/>
        <v/>
      </c>
      <c r="EB153" s="218" t="str">
        <f t="shared" si="1228"/>
        <v/>
      </c>
      <c r="EC153" s="218" t="str">
        <f t="shared" si="1228"/>
        <v/>
      </c>
      <c r="ED153" s="218" t="str">
        <f t="shared" si="1228"/>
        <v/>
      </c>
      <c r="EE153" s="218" t="str">
        <f t="shared" si="1228"/>
        <v/>
      </c>
      <c r="EF153" s="218" t="str">
        <f t="shared" si="1228"/>
        <v/>
      </c>
      <c r="EG153" s="218" t="str">
        <f t="shared" si="1228"/>
        <v/>
      </c>
      <c r="EH153" s="218" t="str">
        <f t="shared" si="1228"/>
        <v/>
      </c>
      <c r="EI153" s="218" t="str">
        <f t="shared" si="1228"/>
        <v/>
      </c>
      <c r="EJ153" s="218" t="str">
        <f t="shared" si="1228"/>
        <v/>
      </c>
      <c r="EK153" s="218" t="str">
        <f t="shared" si="1228"/>
        <v/>
      </c>
      <c r="EL153" s="218" t="str">
        <f t="shared" ref="EL153:FK153" si="1229">IF(SUM(EL311,EL468,EL625,EL782,EL939)=0,"",SUM(EL311,EL468,EL625,EL782,EL939))</f>
        <v/>
      </c>
      <c r="EM153" s="218" t="str">
        <f t="shared" si="1229"/>
        <v/>
      </c>
      <c r="EN153" s="218" t="str">
        <f t="shared" si="1229"/>
        <v/>
      </c>
      <c r="EO153" s="218" t="str">
        <f t="shared" si="1229"/>
        <v/>
      </c>
      <c r="EP153" s="218" t="str">
        <f t="shared" si="1229"/>
        <v/>
      </c>
      <c r="EQ153" s="218" t="str">
        <f t="shared" si="1229"/>
        <v/>
      </c>
      <c r="ER153" s="218" t="str">
        <f t="shared" si="1229"/>
        <v/>
      </c>
      <c r="ES153" s="218" t="str">
        <f t="shared" si="1229"/>
        <v/>
      </c>
      <c r="ET153" s="218" t="str">
        <f t="shared" si="1229"/>
        <v/>
      </c>
      <c r="EU153" s="218" t="str">
        <f t="shared" si="1229"/>
        <v/>
      </c>
      <c r="EV153" s="218" t="str">
        <f t="shared" si="1229"/>
        <v/>
      </c>
      <c r="EW153" s="218" t="str">
        <f t="shared" si="1229"/>
        <v/>
      </c>
      <c r="EX153" s="218" t="str">
        <f t="shared" si="1229"/>
        <v/>
      </c>
      <c r="EY153" s="218" t="str">
        <f t="shared" si="1229"/>
        <v/>
      </c>
      <c r="EZ153" s="218" t="str">
        <f t="shared" si="1229"/>
        <v/>
      </c>
      <c r="FA153" s="218" t="str">
        <f t="shared" si="1229"/>
        <v/>
      </c>
      <c r="FB153" s="218" t="str">
        <f t="shared" si="1229"/>
        <v/>
      </c>
      <c r="FC153" s="218" t="str">
        <f t="shared" si="1229"/>
        <v/>
      </c>
      <c r="FD153" s="218" t="str">
        <f t="shared" si="1229"/>
        <v/>
      </c>
      <c r="FE153" s="218" t="str">
        <f t="shared" si="1229"/>
        <v/>
      </c>
      <c r="FF153" s="218" t="str">
        <f t="shared" si="1229"/>
        <v/>
      </c>
      <c r="FG153" s="218" t="str">
        <f t="shared" si="1229"/>
        <v/>
      </c>
      <c r="FH153" s="218" t="str">
        <f t="shared" si="1229"/>
        <v/>
      </c>
      <c r="FI153" s="218" t="str">
        <f t="shared" si="1229"/>
        <v/>
      </c>
      <c r="FJ153" s="218" t="str">
        <f t="shared" si="1229"/>
        <v/>
      </c>
      <c r="FK153" s="218" t="str">
        <f t="shared" si="1229"/>
        <v/>
      </c>
      <c r="FL153" s="218" t="str">
        <f t="shared" ref="FL153:HN153" si="1230">IF(SUM(FL311,FL468,FL625,FL782,FL939)=0,"",SUM(FL311,FL468,FL625,FL782,FL939))</f>
        <v/>
      </c>
      <c r="FM153" s="218" t="str">
        <f t="shared" si="1230"/>
        <v/>
      </c>
      <c r="FN153" s="218" t="str">
        <f t="shared" si="1230"/>
        <v/>
      </c>
      <c r="FO153" s="218" t="str">
        <f t="shared" si="1230"/>
        <v/>
      </c>
      <c r="FP153" s="218" t="str">
        <f t="shared" si="1230"/>
        <v/>
      </c>
      <c r="FQ153" s="218" t="str">
        <f t="shared" si="1230"/>
        <v/>
      </c>
      <c r="FR153" s="218" t="str">
        <f t="shared" si="1230"/>
        <v/>
      </c>
      <c r="FS153" s="218" t="str">
        <f t="shared" si="1230"/>
        <v/>
      </c>
      <c r="FT153" s="218" t="str">
        <f t="shared" si="1230"/>
        <v/>
      </c>
      <c r="FU153" s="218" t="str">
        <f t="shared" si="1230"/>
        <v/>
      </c>
      <c r="FV153" s="218" t="str">
        <f t="shared" si="1230"/>
        <v/>
      </c>
      <c r="FW153" s="218" t="str">
        <f t="shared" si="1230"/>
        <v/>
      </c>
      <c r="FX153" s="218" t="str">
        <f t="shared" si="1230"/>
        <v/>
      </c>
      <c r="FY153" s="218" t="str">
        <f t="shared" si="1230"/>
        <v/>
      </c>
      <c r="FZ153" s="218" t="str">
        <f t="shared" si="1230"/>
        <v/>
      </c>
      <c r="GA153" s="218" t="str">
        <f t="shared" si="1230"/>
        <v/>
      </c>
      <c r="GB153" s="218" t="str">
        <f t="shared" si="1230"/>
        <v/>
      </c>
      <c r="GC153" s="218" t="str">
        <f t="shared" si="1230"/>
        <v/>
      </c>
      <c r="GD153" s="218" t="str">
        <f t="shared" si="1230"/>
        <v/>
      </c>
      <c r="GE153" s="218" t="str">
        <f t="shared" si="1230"/>
        <v/>
      </c>
      <c r="GF153" s="218" t="str">
        <f t="shared" si="1230"/>
        <v/>
      </c>
      <c r="GG153" s="218" t="str">
        <f t="shared" si="1230"/>
        <v/>
      </c>
      <c r="GH153" s="218" t="str">
        <f t="shared" si="1230"/>
        <v/>
      </c>
      <c r="GI153" s="218" t="str">
        <f t="shared" si="1230"/>
        <v/>
      </c>
      <c r="GJ153" s="218" t="str">
        <f t="shared" si="1230"/>
        <v/>
      </c>
      <c r="GK153" s="218" t="str">
        <f t="shared" si="1230"/>
        <v/>
      </c>
      <c r="GL153" s="218" t="str">
        <f t="shared" si="1230"/>
        <v/>
      </c>
      <c r="GM153" s="218" t="str">
        <f t="shared" si="1230"/>
        <v/>
      </c>
      <c r="GN153" s="218" t="str">
        <f t="shared" si="1230"/>
        <v/>
      </c>
      <c r="GO153" s="218" t="str">
        <f t="shared" si="1230"/>
        <v/>
      </c>
      <c r="GP153" s="218" t="str">
        <f t="shared" si="1230"/>
        <v/>
      </c>
      <c r="GQ153" s="218" t="str">
        <f t="shared" si="1230"/>
        <v/>
      </c>
      <c r="GR153" s="218" t="str">
        <f t="shared" si="1230"/>
        <v/>
      </c>
      <c r="GS153" s="218" t="str">
        <f t="shared" si="1230"/>
        <v/>
      </c>
      <c r="GT153" s="218" t="str">
        <f t="shared" si="1230"/>
        <v/>
      </c>
      <c r="GU153" s="218" t="str">
        <f t="shared" si="1230"/>
        <v/>
      </c>
      <c r="GV153" s="218" t="str">
        <f t="shared" si="1230"/>
        <v/>
      </c>
      <c r="GW153" s="218" t="str">
        <f t="shared" si="1230"/>
        <v/>
      </c>
      <c r="GX153" s="218" t="str">
        <f t="shared" si="1230"/>
        <v/>
      </c>
      <c r="GY153" s="218" t="str">
        <f t="shared" si="1230"/>
        <v/>
      </c>
      <c r="GZ153" s="218" t="str">
        <f t="shared" si="1230"/>
        <v/>
      </c>
      <c r="HA153" s="218" t="str">
        <f t="shared" si="1230"/>
        <v/>
      </c>
      <c r="HB153" s="218" t="str">
        <f t="shared" si="1230"/>
        <v/>
      </c>
      <c r="HC153" s="218" t="str">
        <f t="shared" si="1230"/>
        <v/>
      </c>
      <c r="HD153" s="218" t="str">
        <f t="shared" si="1230"/>
        <v/>
      </c>
      <c r="HE153" s="218" t="str">
        <f t="shared" si="1230"/>
        <v/>
      </c>
      <c r="HF153" s="218" t="str">
        <f t="shared" si="1230"/>
        <v/>
      </c>
      <c r="HG153" s="218" t="str">
        <f t="shared" si="1230"/>
        <v/>
      </c>
      <c r="HH153" s="218" t="str">
        <f t="shared" si="1230"/>
        <v/>
      </c>
      <c r="HI153" s="218" t="str">
        <f t="shared" si="1230"/>
        <v/>
      </c>
      <c r="HJ153" s="218" t="str">
        <f t="shared" si="1230"/>
        <v/>
      </c>
      <c r="HK153" s="218" t="str">
        <f t="shared" si="1230"/>
        <v/>
      </c>
      <c r="HL153" s="218" t="str">
        <f t="shared" si="1230"/>
        <v/>
      </c>
      <c r="HM153" s="218" t="str">
        <f t="shared" si="1230"/>
        <v/>
      </c>
      <c r="HN153" s="218" t="str">
        <f t="shared" si="1230"/>
        <v/>
      </c>
      <c r="HO153" s="218" t="str">
        <f t="shared" ref="HO153:HQ153" si="1231">IF(SUM(HO311,HO468,HO625,HO782,HO939)=0,"",SUM(HO311,HO468,HO625,HO782,HO939))</f>
        <v/>
      </c>
      <c r="HP153" s="218" t="str">
        <f t="shared" si="1231"/>
        <v/>
      </c>
      <c r="HQ153" s="218" t="str">
        <f t="shared" si="1231"/>
        <v/>
      </c>
    </row>
    <row r="154" spans="1:225" s="73" customFormat="1" ht="18" hidden="1" customHeight="1" x14ac:dyDescent="0.25">
      <c r="A154" s="223" t="str">
        <f t="shared" ref="A154:B154" si="1232">IF(A312="","",A312)</f>
        <v/>
      </c>
      <c r="B154" s="173" t="str">
        <f t="shared" si="1232"/>
        <v/>
      </c>
      <c r="C154" s="218">
        <f t="shared" si="1044"/>
        <v>0</v>
      </c>
      <c r="D154" s="218">
        <f t="shared" si="1077"/>
        <v>0</v>
      </c>
      <c r="E154" s="219">
        <f t="shared" ref="E154:F154" si="1233">IFERROR(AVERAGE(E312,E469,E626,E783,E940),"")</f>
        <v>0</v>
      </c>
      <c r="F154" s="219">
        <f t="shared" si="1233"/>
        <v>0</v>
      </c>
      <c r="G154" s="176" t="str">
        <f t="shared" si="1167"/>
        <v/>
      </c>
      <c r="H154" s="176" t="str">
        <f t="shared" si="1167"/>
        <v/>
      </c>
      <c r="I154" s="226" t="str">
        <f t="shared" si="1167"/>
        <v/>
      </c>
      <c r="J154" s="226" t="str">
        <f t="shared" si="1167"/>
        <v/>
      </c>
      <c r="K154" s="227" t="str">
        <f t="shared" si="1168"/>
        <v/>
      </c>
      <c r="L154" s="227">
        <f t="shared" si="1168"/>
        <v>1</v>
      </c>
      <c r="M154" s="226" t="str">
        <f t="shared" si="1169"/>
        <v/>
      </c>
      <c r="N154" s="226" t="str">
        <f t="shared" si="1169"/>
        <v/>
      </c>
      <c r="O154" s="491"/>
      <c r="P154" s="218" t="str">
        <f t="shared" ref="P154:BI154" si="1234">IF(SUM(P312,P469,P626,P783,P940)=0,"",SUM(P312,P469,P626,P783,P940))</f>
        <v/>
      </c>
      <c r="Q154" s="218" t="str">
        <f t="shared" si="1234"/>
        <v/>
      </c>
      <c r="R154" s="218" t="str">
        <f t="shared" si="1234"/>
        <v/>
      </c>
      <c r="S154" s="218" t="str">
        <f t="shared" si="1234"/>
        <v/>
      </c>
      <c r="T154" s="218" t="str">
        <f t="shared" si="1234"/>
        <v/>
      </c>
      <c r="U154" s="218" t="str">
        <f t="shared" si="1234"/>
        <v/>
      </c>
      <c r="V154" s="218" t="str">
        <f t="shared" si="1234"/>
        <v/>
      </c>
      <c r="W154" s="218" t="str">
        <f t="shared" si="1234"/>
        <v/>
      </c>
      <c r="X154" s="218" t="str">
        <f t="shared" si="1234"/>
        <v/>
      </c>
      <c r="Y154" s="218" t="str">
        <f t="shared" si="1234"/>
        <v/>
      </c>
      <c r="Z154" s="218" t="str">
        <f t="shared" si="1234"/>
        <v/>
      </c>
      <c r="AA154" s="218" t="str">
        <f t="shared" si="1234"/>
        <v/>
      </c>
      <c r="AB154" s="218" t="str">
        <f t="shared" si="1234"/>
        <v/>
      </c>
      <c r="AC154" s="218" t="str">
        <f t="shared" si="1234"/>
        <v/>
      </c>
      <c r="AD154" s="218" t="str">
        <f t="shared" si="1234"/>
        <v/>
      </c>
      <c r="AE154" s="218" t="str">
        <f t="shared" si="1234"/>
        <v/>
      </c>
      <c r="AF154" s="218" t="str">
        <f t="shared" si="1234"/>
        <v/>
      </c>
      <c r="AG154" s="218" t="str">
        <f t="shared" si="1234"/>
        <v/>
      </c>
      <c r="AH154" s="218" t="str">
        <f t="shared" si="1234"/>
        <v/>
      </c>
      <c r="AI154" s="218" t="str">
        <f t="shared" si="1234"/>
        <v/>
      </c>
      <c r="AJ154" s="218" t="str">
        <f t="shared" si="1234"/>
        <v/>
      </c>
      <c r="AK154" s="218" t="str">
        <f t="shared" si="1234"/>
        <v/>
      </c>
      <c r="AL154" s="218" t="str">
        <f t="shared" si="1234"/>
        <v/>
      </c>
      <c r="AM154" s="218" t="str">
        <f t="shared" si="1234"/>
        <v/>
      </c>
      <c r="AN154" s="218" t="str">
        <f t="shared" si="1234"/>
        <v/>
      </c>
      <c r="AO154" s="218" t="str">
        <f t="shared" si="1234"/>
        <v/>
      </c>
      <c r="AP154" s="218" t="str">
        <f t="shared" si="1234"/>
        <v/>
      </c>
      <c r="AQ154" s="218" t="str">
        <f t="shared" si="1234"/>
        <v/>
      </c>
      <c r="AR154" s="218" t="str">
        <f t="shared" si="1234"/>
        <v/>
      </c>
      <c r="AS154" s="218" t="str">
        <f t="shared" si="1234"/>
        <v/>
      </c>
      <c r="AT154" s="218" t="str">
        <f t="shared" si="1234"/>
        <v/>
      </c>
      <c r="AU154" s="218" t="str">
        <f t="shared" si="1234"/>
        <v/>
      </c>
      <c r="AV154" s="218" t="str">
        <f t="shared" si="1234"/>
        <v/>
      </c>
      <c r="AW154" s="218" t="str">
        <f t="shared" si="1234"/>
        <v/>
      </c>
      <c r="AX154" s="218" t="str">
        <f t="shared" si="1234"/>
        <v/>
      </c>
      <c r="AY154" s="218" t="str">
        <f t="shared" si="1234"/>
        <v/>
      </c>
      <c r="AZ154" s="218" t="str">
        <f t="shared" si="1234"/>
        <v/>
      </c>
      <c r="BA154" s="218" t="str">
        <f t="shared" si="1234"/>
        <v/>
      </c>
      <c r="BB154" s="218" t="str">
        <f t="shared" si="1234"/>
        <v/>
      </c>
      <c r="BC154" s="218" t="str">
        <f t="shared" si="1234"/>
        <v/>
      </c>
      <c r="BD154" s="218" t="str">
        <f t="shared" si="1234"/>
        <v/>
      </c>
      <c r="BE154" s="218" t="str">
        <f t="shared" si="1234"/>
        <v/>
      </c>
      <c r="BF154" s="218" t="str">
        <f t="shared" si="1234"/>
        <v/>
      </c>
      <c r="BG154" s="218" t="str">
        <f t="shared" si="1234"/>
        <v/>
      </c>
      <c r="BH154" s="218" t="str">
        <f t="shared" si="1234"/>
        <v/>
      </c>
      <c r="BI154" s="218" t="str">
        <f t="shared" si="1234"/>
        <v/>
      </c>
      <c r="BJ154" s="218" t="str">
        <f t="shared" ref="BJ154:DU154" si="1235">IF(SUM(BJ312,BJ469,BJ626,BJ783,BJ940)=0,"",SUM(BJ312,BJ469,BJ626,BJ783,BJ940))</f>
        <v/>
      </c>
      <c r="BK154" s="218" t="str">
        <f t="shared" si="1235"/>
        <v/>
      </c>
      <c r="BL154" s="218" t="str">
        <f t="shared" si="1235"/>
        <v/>
      </c>
      <c r="BM154" s="218" t="str">
        <f t="shared" si="1235"/>
        <v/>
      </c>
      <c r="BN154" s="218" t="str">
        <f t="shared" si="1235"/>
        <v/>
      </c>
      <c r="BO154" s="218" t="str">
        <f t="shared" si="1235"/>
        <v/>
      </c>
      <c r="BP154" s="218" t="str">
        <f t="shared" si="1235"/>
        <v/>
      </c>
      <c r="BQ154" s="218" t="str">
        <f t="shared" si="1235"/>
        <v/>
      </c>
      <c r="BR154" s="218" t="str">
        <f t="shared" si="1235"/>
        <v/>
      </c>
      <c r="BS154" s="218" t="str">
        <f t="shared" si="1235"/>
        <v/>
      </c>
      <c r="BT154" s="218" t="str">
        <f t="shared" si="1235"/>
        <v/>
      </c>
      <c r="BU154" s="218" t="str">
        <f t="shared" si="1235"/>
        <v/>
      </c>
      <c r="BV154" s="218" t="str">
        <f t="shared" si="1235"/>
        <v/>
      </c>
      <c r="BW154" s="218" t="str">
        <f t="shared" si="1235"/>
        <v/>
      </c>
      <c r="BX154" s="218" t="str">
        <f t="shared" si="1235"/>
        <v/>
      </c>
      <c r="BY154" s="218" t="str">
        <f t="shared" si="1235"/>
        <v/>
      </c>
      <c r="BZ154" s="218" t="str">
        <f t="shared" si="1235"/>
        <v/>
      </c>
      <c r="CA154" s="218" t="str">
        <f t="shared" si="1235"/>
        <v/>
      </c>
      <c r="CB154" s="218" t="str">
        <f t="shared" si="1235"/>
        <v/>
      </c>
      <c r="CC154" s="218" t="str">
        <f t="shared" si="1235"/>
        <v/>
      </c>
      <c r="CD154" s="218" t="str">
        <f t="shared" si="1235"/>
        <v/>
      </c>
      <c r="CE154" s="218" t="str">
        <f t="shared" si="1235"/>
        <v/>
      </c>
      <c r="CF154" s="218" t="str">
        <f t="shared" si="1235"/>
        <v/>
      </c>
      <c r="CG154" s="218" t="str">
        <f t="shared" si="1235"/>
        <v/>
      </c>
      <c r="CH154" s="218" t="str">
        <f t="shared" si="1235"/>
        <v/>
      </c>
      <c r="CI154" s="218" t="str">
        <f t="shared" si="1235"/>
        <v/>
      </c>
      <c r="CJ154" s="218" t="str">
        <f t="shared" si="1235"/>
        <v/>
      </c>
      <c r="CK154" s="218" t="str">
        <f t="shared" si="1235"/>
        <v/>
      </c>
      <c r="CL154" s="218" t="str">
        <f t="shared" si="1235"/>
        <v/>
      </c>
      <c r="CM154" s="218" t="str">
        <f t="shared" si="1235"/>
        <v/>
      </c>
      <c r="CN154" s="218" t="str">
        <f t="shared" si="1235"/>
        <v/>
      </c>
      <c r="CO154" s="218" t="str">
        <f t="shared" si="1235"/>
        <v/>
      </c>
      <c r="CP154" s="218" t="str">
        <f t="shared" si="1235"/>
        <v/>
      </c>
      <c r="CQ154" s="218" t="str">
        <f t="shared" si="1235"/>
        <v/>
      </c>
      <c r="CR154" s="218" t="str">
        <f t="shared" si="1235"/>
        <v/>
      </c>
      <c r="CS154" s="218" t="str">
        <f t="shared" si="1235"/>
        <v/>
      </c>
      <c r="CT154" s="218" t="str">
        <f t="shared" si="1235"/>
        <v/>
      </c>
      <c r="CU154" s="218" t="str">
        <f t="shared" si="1235"/>
        <v/>
      </c>
      <c r="CV154" s="218" t="str">
        <f t="shared" si="1235"/>
        <v/>
      </c>
      <c r="CW154" s="218" t="str">
        <f t="shared" si="1235"/>
        <v/>
      </c>
      <c r="CX154" s="218" t="str">
        <f t="shared" si="1235"/>
        <v/>
      </c>
      <c r="CY154" s="218" t="str">
        <f t="shared" si="1235"/>
        <v/>
      </c>
      <c r="CZ154" s="218" t="str">
        <f t="shared" si="1235"/>
        <v/>
      </c>
      <c r="DA154" s="218" t="str">
        <f t="shared" si="1235"/>
        <v/>
      </c>
      <c r="DB154" s="218" t="str">
        <f t="shared" si="1235"/>
        <v/>
      </c>
      <c r="DC154" s="218" t="str">
        <f t="shared" si="1235"/>
        <v/>
      </c>
      <c r="DD154" s="218" t="str">
        <f t="shared" si="1235"/>
        <v/>
      </c>
      <c r="DE154" s="218" t="str">
        <f t="shared" si="1235"/>
        <v/>
      </c>
      <c r="DF154" s="218" t="str">
        <f t="shared" si="1235"/>
        <v/>
      </c>
      <c r="DG154" s="218" t="str">
        <f t="shared" si="1235"/>
        <v/>
      </c>
      <c r="DH154" s="218" t="str">
        <f t="shared" si="1235"/>
        <v/>
      </c>
      <c r="DI154" s="218" t="str">
        <f t="shared" si="1235"/>
        <v/>
      </c>
      <c r="DJ154" s="218" t="str">
        <f t="shared" si="1235"/>
        <v/>
      </c>
      <c r="DK154" s="218" t="str">
        <f t="shared" si="1235"/>
        <v/>
      </c>
      <c r="DL154" s="218" t="str">
        <f t="shared" si="1235"/>
        <v/>
      </c>
      <c r="DM154" s="218" t="str">
        <f t="shared" si="1235"/>
        <v/>
      </c>
      <c r="DN154" s="218" t="str">
        <f t="shared" si="1235"/>
        <v/>
      </c>
      <c r="DO154" s="218" t="str">
        <f t="shared" si="1235"/>
        <v/>
      </c>
      <c r="DP154" s="218" t="str">
        <f t="shared" si="1235"/>
        <v/>
      </c>
      <c r="DQ154" s="218" t="str">
        <f t="shared" si="1235"/>
        <v/>
      </c>
      <c r="DR154" s="218" t="str">
        <f t="shared" si="1235"/>
        <v/>
      </c>
      <c r="DS154" s="218" t="str">
        <f t="shared" si="1235"/>
        <v/>
      </c>
      <c r="DT154" s="218" t="str">
        <f t="shared" si="1235"/>
        <v/>
      </c>
      <c r="DU154" s="218" t="str">
        <f t="shared" si="1235"/>
        <v/>
      </c>
      <c r="DV154" s="218" t="str">
        <f t="shared" ref="DV154:EK154" si="1236">IF(SUM(DV312,DV469,DV626,DV783,DV940)=0,"",SUM(DV312,DV469,DV626,DV783,DV940))</f>
        <v/>
      </c>
      <c r="DW154" s="218" t="str">
        <f t="shared" si="1236"/>
        <v/>
      </c>
      <c r="DX154" s="218" t="str">
        <f t="shared" si="1236"/>
        <v/>
      </c>
      <c r="DY154" s="218" t="str">
        <f t="shared" si="1236"/>
        <v/>
      </c>
      <c r="DZ154" s="218" t="str">
        <f t="shared" si="1236"/>
        <v/>
      </c>
      <c r="EA154" s="218" t="str">
        <f t="shared" si="1236"/>
        <v/>
      </c>
      <c r="EB154" s="218" t="str">
        <f t="shared" si="1236"/>
        <v/>
      </c>
      <c r="EC154" s="218" t="str">
        <f t="shared" si="1236"/>
        <v/>
      </c>
      <c r="ED154" s="218" t="str">
        <f t="shared" si="1236"/>
        <v/>
      </c>
      <c r="EE154" s="218" t="str">
        <f t="shared" si="1236"/>
        <v/>
      </c>
      <c r="EF154" s="218" t="str">
        <f t="shared" si="1236"/>
        <v/>
      </c>
      <c r="EG154" s="218" t="str">
        <f t="shared" si="1236"/>
        <v/>
      </c>
      <c r="EH154" s="218" t="str">
        <f t="shared" si="1236"/>
        <v/>
      </c>
      <c r="EI154" s="218" t="str">
        <f t="shared" si="1236"/>
        <v/>
      </c>
      <c r="EJ154" s="218" t="str">
        <f t="shared" si="1236"/>
        <v/>
      </c>
      <c r="EK154" s="218" t="str">
        <f t="shared" si="1236"/>
        <v/>
      </c>
      <c r="EL154" s="218" t="str">
        <f t="shared" ref="EL154:FK154" si="1237">IF(SUM(EL312,EL469,EL626,EL783,EL940)=0,"",SUM(EL312,EL469,EL626,EL783,EL940))</f>
        <v/>
      </c>
      <c r="EM154" s="218" t="str">
        <f t="shared" si="1237"/>
        <v/>
      </c>
      <c r="EN154" s="218" t="str">
        <f t="shared" si="1237"/>
        <v/>
      </c>
      <c r="EO154" s="218" t="str">
        <f t="shared" si="1237"/>
        <v/>
      </c>
      <c r="EP154" s="218" t="str">
        <f t="shared" si="1237"/>
        <v/>
      </c>
      <c r="EQ154" s="218" t="str">
        <f t="shared" si="1237"/>
        <v/>
      </c>
      <c r="ER154" s="218" t="str">
        <f t="shared" si="1237"/>
        <v/>
      </c>
      <c r="ES154" s="218" t="str">
        <f t="shared" si="1237"/>
        <v/>
      </c>
      <c r="ET154" s="218" t="str">
        <f t="shared" si="1237"/>
        <v/>
      </c>
      <c r="EU154" s="218" t="str">
        <f t="shared" si="1237"/>
        <v/>
      </c>
      <c r="EV154" s="218" t="str">
        <f t="shared" si="1237"/>
        <v/>
      </c>
      <c r="EW154" s="218" t="str">
        <f t="shared" si="1237"/>
        <v/>
      </c>
      <c r="EX154" s="218" t="str">
        <f t="shared" si="1237"/>
        <v/>
      </c>
      <c r="EY154" s="218" t="str">
        <f t="shared" si="1237"/>
        <v/>
      </c>
      <c r="EZ154" s="218" t="str">
        <f t="shared" si="1237"/>
        <v/>
      </c>
      <c r="FA154" s="218" t="str">
        <f t="shared" si="1237"/>
        <v/>
      </c>
      <c r="FB154" s="218" t="str">
        <f t="shared" si="1237"/>
        <v/>
      </c>
      <c r="FC154" s="218" t="str">
        <f t="shared" si="1237"/>
        <v/>
      </c>
      <c r="FD154" s="218" t="str">
        <f t="shared" si="1237"/>
        <v/>
      </c>
      <c r="FE154" s="218" t="str">
        <f t="shared" si="1237"/>
        <v/>
      </c>
      <c r="FF154" s="218" t="str">
        <f t="shared" si="1237"/>
        <v/>
      </c>
      <c r="FG154" s="218" t="str">
        <f t="shared" si="1237"/>
        <v/>
      </c>
      <c r="FH154" s="218" t="str">
        <f t="shared" si="1237"/>
        <v/>
      </c>
      <c r="FI154" s="218" t="str">
        <f t="shared" si="1237"/>
        <v/>
      </c>
      <c r="FJ154" s="218" t="str">
        <f t="shared" si="1237"/>
        <v/>
      </c>
      <c r="FK154" s="218" t="str">
        <f t="shared" si="1237"/>
        <v/>
      </c>
      <c r="FL154" s="218" t="str">
        <f t="shared" ref="FL154:HN154" si="1238">IF(SUM(FL312,FL469,FL626,FL783,FL940)=0,"",SUM(FL312,FL469,FL626,FL783,FL940))</f>
        <v/>
      </c>
      <c r="FM154" s="218" t="str">
        <f t="shared" si="1238"/>
        <v/>
      </c>
      <c r="FN154" s="218" t="str">
        <f t="shared" si="1238"/>
        <v/>
      </c>
      <c r="FO154" s="218" t="str">
        <f t="shared" si="1238"/>
        <v/>
      </c>
      <c r="FP154" s="218" t="str">
        <f t="shared" si="1238"/>
        <v/>
      </c>
      <c r="FQ154" s="218" t="str">
        <f t="shared" si="1238"/>
        <v/>
      </c>
      <c r="FR154" s="218" t="str">
        <f t="shared" si="1238"/>
        <v/>
      </c>
      <c r="FS154" s="218" t="str">
        <f t="shared" si="1238"/>
        <v/>
      </c>
      <c r="FT154" s="218" t="str">
        <f t="shared" si="1238"/>
        <v/>
      </c>
      <c r="FU154" s="218" t="str">
        <f t="shared" si="1238"/>
        <v/>
      </c>
      <c r="FV154" s="218" t="str">
        <f t="shared" si="1238"/>
        <v/>
      </c>
      <c r="FW154" s="218" t="str">
        <f t="shared" si="1238"/>
        <v/>
      </c>
      <c r="FX154" s="218" t="str">
        <f t="shared" si="1238"/>
        <v/>
      </c>
      <c r="FY154" s="218" t="str">
        <f t="shared" si="1238"/>
        <v/>
      </c>
      <c r="FZ154" s="218" t="str">
        <f t="shared" si="1238"/>
        <v/>
      </c>
      <c r="GA154" s="218" t="str">
        <f t="shared" si="1238"/>
        <v/>
      </c>
      <c r="GB154" s="218" t="str">
        <f t="shared" si="1238"/>
        <v/>
      </c>
      <c r="GC154" s="218" t="str">
        <f t="shared" si="1238"/>
        <v/>
      </c>
      <c r="GD154" s="218" t="str">
        <f t="shared" si="1238"/>
        <v/>
      </c>
      <c r="GE154" s="218" t="str">
        <f t="shared" si="1238"/>
        <v/>
      </c>
      <c r="GF154" s="218" t="str">
        <f t="shared" si="1238"/>
        <v/>
      </c>
      <c r="GG154" s="218" t="str">
        <f t="shared" si="1238"/>
        <v/>
      </c>
      <c r="GH154" s="218" t="str">
        <f t="shared" si="1238"/>
        <v/>
      </c>
      <c r="GI154" s="218" t="str">
        <f t="shared" si="1238"/>
        <v/>
      </c>
      <c r="GJ154" s="218" t="str">
        <f t="shared" si="1238"/>
        <v/>
      </c>
      <c r="GK154" s="218" t="str">
        <f t="shared" si="1238"/>
        <v/>
      </c>
      <c r="GL154" s="218" t="str">
        <f t="shared" si="1238"/>
        <v/>
      </c>
      <c r="GM154" s="218" t="str">
        <f t="shared" si="1238"/>
        <v/>
      </c>
      <c r="GN154" s="218" t="str">
        <f t="shared" si="1238"/>
        <v/>
      </c>
      <c r="GO154" s="218" t="str">
        <f t="shared" si="1238"/>
        <v/>
      </c>
      <c r="GP154" s="218" t="str">
        <f t="shared" si="1238"/>
        <v/>
      </c>
      <c r="GQ154" s="218" t="str">
        <f t="shared" si="1238"/>
        <v/>
      </c>
      <c r="GR154" s="218" t="str">
        <f t="shared" si="1238"/>
        <v/>
      </c>
      <c r="GS154" s="218" t="str">
        <f t="shared" si="1238"/>
        <v/>
      </c>
      <c r="GT154" s="218" t="str">
        <f t="shared" si="1238"/>
        <v/>
      </c>
      <c r="GU154" s="218" t="str">
        <f t="shared" si="1238"/>
        <v/>
      </c>
      <c r="GV154" s="218" t="str">
        <f t="shared" si="1238"/>
        <v/>
      </c>
      <c r="GW154" s="218" t="str">
        <f t="shared" si="1238"/>
        <v/>
      </c>
      <c r="GX154" s="218" t="str">
        <f t="shared" si="1238"/>
        <v/>
      </c>
      <c r="GY154" s="218" t="str">
        <f t="shared" si="1238"/>
        <v/>
      </c>
      <c r="GZ154" s="218" t="str">
        <f t="shared" si="1238"/>
        <v/>
      </c>
      <c r="HA154" s="218" t="str">
        <f t="shared" si="1238"/>
        <v/>
      </c>
      <c r="HB154" s="218" t="str">
        <f t="shared" si="1238"/>
        <v/>
      </c>
      <c r="HC154" s="218" t="str">
        <f t="shared" si="1238"/>
        <v/>
      </c>
      <c r="HD154" s="218" t="str">
        <f t="shared" si="1238"/>
        <v/>
      </c>
      <c r="HE154" s="218" t="str">
        <f t="shared" si="1238"/>
        <v/>
      </c>
      <c r="HF154" s="218" t="str">
        <f t="shared" si="1238"/>
        <v/>
      </c>
      <c r="HG154" s="218" t="str">
        <f t="shared" si="1238"/>
        <v/>
      </c>
      <c r="HH154" s="218" t="str">
        <f t="shared" si="1238"/>
        <v/>
      </c>
      <c r="HI154" s="218" t="str">
        <f t="shared" si="1238"/>
        <v/>
      </c>
      <c r="HJ154" s="218" t="str">
        <f t="shared" si="1238"/>
        <v/>
      </c>
      <c r="HK154" s="218" t="str">
        <f t="shared" si="1238"/>
        <v/>
      </c>
      <c r="HL154" s="218" t="str">
        <f t="shared" si="1238"/>
        <v/>
      </c>
      <c r="HM154" s="218" t="str">
        <f t="shared" si="1238"/>
        <v/>
      </c>
      <c r="HN154" s="218" t="str">
        <f t="shared" si="1238"/>
        <v/>
      </c>
      <c r="HO154" s="218" t="str">
        <f t="shared" ref="HO154:HQ154" si="1239">IF(SUM(HO312,HO469,HO626,HO783,HO940)=0,"",SUM(HO312,HO469,HO626,HO783,HO940))</f>
        <v/>
      </c>
      <c r="HP154" s="218" t="str">
        <f t="shared" si="1239"/>
        <v/>
      </c>
      <c r="HQ154" s="218" t="str">
        <f t="shared" si="1239"/>
        <v/>
      </c>
    </row>
    <row r="155" spans="1:225" s="73" customFormat="1" ht="18" hidden="1" customHeight="1" x14ac:dyDescent="0.25">
      <c r="A155" s="223" t="str">
        <f t="shared" ref="A155:B155" si="1240">IF(A313="","",A313)</f>
        <v/>
      </c>
      <c r="B155" s="173" t="str">
        <f t="shared" si="1240"/>
        <v/>
      </c>
      <c r="C155" s="218">
        <f t="shared" si="1044"/>
        <v>0</v>
      </c>
      <c r="D155" s="218">
        <f t="shared" si="1077"/>
        <v>0</v>
      </c>
      <c r="E155" s="219">
        <f t="shared" ref="E155:F155" si="1241">IFERROR(AVERAGE(E313,E470,E627,E784,E941),"")</f>
        <v>0</v>
      </c>
      <c r="F155" s="219">
        <f t="shared" si="1241"/>
        <v>0</v>
      </c>
      <c r="G155" s="176" t="str">
        <f t="shared" si="1167"/>
        <v/>
      </c>
      <c r="H155" s="176" t="str">
        <f t="shared" si="1167"/>
        <v/>
      </c>
      <c r="I155" s="226" t="str">
        <f t="shared" si="1167"/>
        <v/>
      </c>
      <c r="J155" s="226" t="str">
        <f t="shared" si="1167"/>
        <v/>
      </c>
      <c r="K155" s="227" t="str">
        <f t="shared" si="1168"/>
        <v/>
      </c>
      <c r="L155" s="227">
        <f t="shared" si="1168"/>
        <v>1</v>
      </c>
      <c r="M155" s="226" t="str">
        <f t="shared" si="1169"/>
        <v/>
      </c>
      <c r="N155" s="226" t="str">
        <f t="shared" si="1169"/>
        <v/>
      </c>
      <c r="O155" s="491"/>
      <c r="P155" s="218" t="str">
        <f t="shared" ref="P155:BI155" si="1242">IF(SUM(P313,P470,P627,P784,P941)=0,"",SUM(P313,P470,P627,P784,P941))</f>
        <v/>
      </c>
      <c r="Q155" s="218" t="str">
        <f t="shared" si="1242"/>
        <v/>
      </c>
      <c r="R155" s="218" t="str">
        <f t="shared" si="1242"/>
        <v/>
      </c>
      <c r="S155" s="218" t="str">
        <f t="shared" si="1242"/>
        <v/>
      </c>
      <c r="T155" s="218" t="str">
        <f t="shared" si="1242"/>
        <v/>
      </c>
      <c r="U155" s="218" t="str">
        <f t="shared" si="1242"/>
        <v/>
      </c>
      <c r="V155" s="218" t="str">
        <f t="shared" si="1242"/>
        <v/>
      </c>
      <c r="W155" s="218" t="str">
        <f t="shared" si="1242"/>
        <v/>
      </c>
      <c r="X155" s="218" t="str">
        <f t="shared" si="1242"/>
        <v/>
      </c>
      <c r="Y155" s="218" t="str">
        <f t="shared" si="1242"/>
        <v/>
      </c>
      <c r="Z155" s="218" t="str">
        <f t="shared" si="1242"/>
        <v/>
      </c>
      <c r="AA155" s="218" t="str">
        <f t="shared" si="1242"/>
        <v/>
      </c>
      <c r="AB155" s="218" t="str">
        <f t="shared" si="1242"/>
        <v/>
      </c>
      <c r="AC155" s="218" t="str">
        <f t="shared" si="1242"/>
        <v/>
      </c>
      <c r="AD155" s="218" t="str">
        <f t="shared" si="1242"/>
        <v/>
      </c>
      <c r="AE155" s="218" t="str">
        <f t="shared" si="1242"/>
        <v/>
      </c>
      <c r="AF155" s="218" t="str">
        <f t="shared" si="1242"/>
        <v/>
      </c>
      <c r="AG155" s="218" t="str">
        <f t="shared" si="1242"/>
        <v/>
      </c>
      <c r="AH155" s="218" t="str">
        <f t="shared" si="1242"/>
        <v/>
      </c>
      <c r="AI155" s="218" t="str">
        <f t="shared" si="1242"/>
        <v/>
      </c>
      <c r="AJ155" s="218" t="str">
        <f t="shared" si="1242"/>
        <v/>
      </c>
      <c r="AK155" s="218" t="str">
        <f t="shared" si="1242"/>
        <v/>
      </c>
      <c r="AL155" s="218" t="str">
        <f t="shared" si="1242"/>
        <v/>
      </c>
      <c r="AM155" s="218" t="str">
        <f t="shared" si="1242"/>
        <v/>
      </c>
      <c r="AN155" s="218" t="str">
        <f t="shared" si="1242"/>
        <v/>
      </c>
      <c r="AO155" s="218" t="str">
        <f t="shared" si="1242"/>
        <v/>
      </c>
      <c r="AP155" s="218" t="str">
        <f t="shared" si="1242"/>
        <v/>
      </c>
      <c r="AQ155" s="218" t="str">
        <f t="shared" si="1242"/>
        <v/>
      </c>
      <c r="AR155" s="218" t="str">
        <f t="shared" si="1242"/>
        <v/>
      </c>
      <c r="AS155" s="218" t="str">
        <f t="shared" si="1242"/>
        <v/>
      </c>
      <c r="AT155" s="218" t="str">
        <f t="shared" si="1242"/>
        <v/>
      </c>
      <c r="AU155" s="218" t="str">
        <f t="shared" si="1242"/>
        <v/>
      </c>
      <c r="AV155" s="218" t="str">
        <f t="shared" si="1242"/>
        <v/>
      </c>
      <c r="AW155" s="218" t="str">
        <f t="shared" si="1242"/>
        <v/>
      </c>
      <c r="AX155" s="218" t="str">
        <f t="shared" si="1242"/>
        <v/>
      </c>
      <c r="AY155" s="218" t="str">
        <f t="shared" si="1242"/>
        <v/>
      </c>
      <c r="AZ155" s="218" t="str">
        <f t="shared" si="1242"/>
        <v/>
      </c>
      <c r="BA155" s="218" t="str">
        <f t="shared" si="1242"/>
        <v/>
      </c>
      <c r="BB155" s="218" t="str">
        <f t="shared" si="1242"/>
        <v/>
      </c>
      <c r="BC155" s="218" t="str">
        <f t="shared" si="1242"/>
        <v/>
      </c>
      <c r="BD155" s="218" t="str">
        <f t="shared" si="1242"/>
        <v/>
      </c>
      <c r="BE155" s="218" t="str">
        <f t="shared" si="1242"/>
        <v/>
      </c>
      <c r="BF155" s="218" t="str">
        <f t="shared" si="1242"/>
        <v/>
      </c>
      <c r="BG155" s="218" t="str">
        <f t="shared" si="1242"/>
        <v/>
      </c>
      <c r="BH155" s="218" t="str">
        <f t="shared" si="1242"/>
        <v/>
      </c>
      <c r="BI155" s="218" t="str">
        <f t="shared" si="1242"/>
        <v/>
      </c>
      <c r="BJ155" s="218" t="str">
        <f t="shared" ref="BJ155:DU155" si="1243">IF(SUM(BJ313,BJ470,BJ627,BJ784,BJ941)=0,"",SUM(BJ313,BJ470,BJ627,BJ784,BJ941))</f>
        <v/>
      </c>
      <c r="BK155" s="218" t="str">
        <f t="shared" si="1243"/>
        <v/>
      </c>
      <c r="BL155" s="218" t="str">
        <f t="shared" si="1243"/>
        <v/>
      </c>
      <c r="BM155" s="218" t="str">
        <f t="shared" si="1243"/>
        <v/>
      </c>
      <c r="BN155" s="218" t="str">
        <f t="shared" si="1243"/>
        <v/>
      </c>
      <c r="BO155" s="218" t="str">
        <f t="shared" si="1243"/>
        <v/>
      </c>
      <c r="BP155" s="218" t="str">
        <f t="shared" si="1243"/>
        <v/>
      </c>
      <c r="BQ155" s="218" t="str">
        <f t="shared" si="1243"/>
        <v/>
      </c>
      <c r="BR155" s="218" t="str">
        <f t="shared" si="1243"/>
        <v/>
      </c>
      <c r="BS155" s="218" t="str">
        <f t="shared" si="1243"/>
        <v/>
      </c>
      <c r="BT155" s="218" t="str">
        <f t="shared" si="1243"/>
        <v/>
      </c>
      <c r="BU155" s="218" t="str">
        <f t="shared" si="1243"/>
        <v/>
      </c>
      <c r="BV155" s="218" t="str">
        <f t="shared" si="1243"/>
        <v/>
      </c>
      <c r="BW155" s="218" t="str">
        <f t="shared" si="1243"/>
        <v/>
      </c>
      <c r="BX155" s="218" t="str">
        <f t="shared" si="1243"/>
        <v/>
      </c>
      <c r="BY155" s="218" t="str">
        <f t="shared" si="1243"/>
        <v/>
      </c>
      <c r="BZ155" s="218" t="str">
        <f t="shared" si="1243"/>
        <v/>
      </c>
      <c r="CA155" s="218" t="str">
        <f t="shared" si="1243"/>
        <v/>
      </c>
      <c r="CB155" s="218" t="str">
        <f t="shared" si="1243"/>
        <v/>
      </c>
      <c r="CC155" s="218" t="str">
        <f t="shared" si="1243"/>
        <v/>
      </c>
      <c r="CD155" s="218" t="str">
        <f t="shared" si="1243"/>
        <v/>
      </c>
      <c r="CE155" s="218" t="str">
        <f t="shared" si="1243"/>
        <v/>
      </c>
      <c r="CF155" s="218" t="str">
        <f t="shared" si="1243"/>
        <v/>
      </c>
      <c r="CG155" s="218" t="str">
        <f t="shared" si="1243"/>
        <v/>
      </c>
      <c r="CH155" s="218" t="str">
        <f t="shared" si="1243"/>
        <v/>
      </c>
      <c r="CI155" s="218" t="str">
        <f t="shared" si="1243"/>
        <v/>
      </c>
      <c r="CJ155" s="218" t="str">
        <f t="shared" si="1243"/>
        <v/>
      </c>
      <c r="CK155" s="218" t="str">
        <f t="shared" si="1243"/>
        <v/>
      </c>
      <c r="CL155" s="218" t="str">
        <f t="shared" si="1243"/>
        <v/>
      </c>
      <c r="CM155" s="218" t="str">
        <f t="shared" si="1243"/>
        <v/>
      </c>
      <c r="CN155" s="218" t="str">
        <f t="shared" si="1243"/>
        <v/>
      </c>
      <c r="CO155" s="218" t="str">
        <f t="shared" si="1243"/>
        <v/>
      </c>
      <c r="CP155" s="218" t="str">
        <f t="shared" si="1243"/>
        <v/>
      </c>
      <c r="CQ155" s="218" t="str">
        <f t="shared" si="1243"/>
        <v/>
      </c>
      <c r="CR155" s="218" t="str">
        <f t="shared" si="1243"/>
        <v/>
      </c>
      <c r="CS155" s="218" t="str">
        <f t="shared" si="1243"/>
        <v/>
      </c>
      <c r="CT155" s="218" t="str">
        <f t="shared" si="1243"/>
        <v/>
      </c>
      <c r="CU155" s="218" t="str">
        <f t="shared" si="1243"/>
        <v/>
      </c>
      <c r="CV155" s="218" t="str">
        <f t="shared" si="1243"/>
        <v/>
      </c>
      <c r="CW155" s="218" t="str">
        <f t="shared" si="1243"/>
        <v/>
      </c>
      <c r="CX155" s="218" t="str">
        <f t="shared" si="1243"/>
        <v/>
      </c>
      <c r="CY155" s="218" t="str">
        <f t="shared" si="1243"/>
        <v/>
      </c>
      <c r="CZ155" s="218" t="str">
        <f t="shared" si="1243"/>
        <v/>
      </c>
      <c r="DA155" s="218" t="str">
        <f t="shared" si="1243"/>
        <v/>
      </c>
      <c r="DB155" s="218" t="str">
        <f t="shared" si="1243"/>
        <v/>
      </c>
      <c r="DC155" s="218" t="str">
        <f t="shared" si="1243"/>
        <v/>
      </c>
      <c r="DD155" s="218" t="str">
        <f t="shared" si="1243"/>
        <v/>
      </c>
      <c r="DE155" s="218" t="str">
        <f t="shared" si="1243"/>
        <v/>
      </c>
      <c r="DF155" s="218" t="str">
        <f t="shared" si="1243"/>
        <v/>
      </c>
      <c r="DG155" s="218" t="str">
        <f t="shared" si="1243"/>
        <v/>
      </c>
      <c r="DH155" s="218" t="str">
        <f t="shared" si="1243"/>
        <v/>
      </c>
      <c r="DI155" s="218" t="str">
        <f t="shared" si="1243"/>
        <v/>
      </c>
      <c r="DJ155" s="218" t="str">
        <f t="shared" si="1243"/>
        <v/>
      </c>
      <c r="DK155" s="218" t="str">
        <f t="shared" si="1243"/>
        <v/>
      </c>
      <c r="DL155" s="218" t="str">
        <f t="shared" si="1243"/>
        <v/>
      </c>
      <c r="DM155" s="218" t="str">
        <f t="shared" si="1243"/>
        <v/>
      </c>
      <c r="DN155" s="218" t="str">
        <f t="shared" si="1243"/>
        <v/>
      </c>
      <c r="DO155" s="218" t="str">
        <f t="shared" si="1243"/>
        <v/>
      </c>
      <c r="DP155" s="218" t="str">
        <f t="shared" si="1243"/>
        <v/>
      </c>
      <c r="DQ155" s="218" t="str">
        <f t="shared" si="1243"/>
        <v/>
      </c>
      <c r="DR155" s="218" t="str">
        <f t="shared" si="1243"/>
        <v/>
      </c>
      <c r="DS155" s="218" t="str">
        <f t="shared" si="1243"/>
        <v/>
      </c>
      <c r="DT155" s="218" t="str">
        <f t="shared" si="1243"/>
        <v/>
      </c>
      <c r="DU155" s="218" t="str">
        <f t="shared" si="1243"/>
        <v/>
      </c>
      <c r="DV155" s="218" t="str">
        <f t="shared" ref="DV155:EK155" si="1244">IF(SUM(DV313,DV470,DV627,DV784,DV941)=0,"",SUM(DV313,DV470,DV627,DV784,DV941))</f>
        <v/>
      </c>
      <c r="DW155" s="218" t="str">
        <f t="shared" si="1244"/>
        <v/>
      </c>
      <c r="DX155" s="218" t="str">
        <f t="shared" si="1244"/>
        <v/>
      </c>
      <c r="DY155" s="218" t="str">
        <f t="shared" si="1244"/>
        <v/>
      </c>
      <c r="DZ155" s="218" t="str">
        <f t="shared" si="1244"/>
        <v/>
      </c>
      <c r="EA155" s="218" t="str">
        <f t="shared" si="1244"/>
        <v/>
      </c>
      <c r="EB155" s="218" t="str">
        <f t="shared" si="1244"/>
        <v/>
      </c>
      <c r="EC155" s="218" t="str">
        <f t="shared" si="1244"/>
        <v/>
      </c>
      <c r="ED155" s="218" t="str">
        <f t="shared" si="1244"/>
        <v/>
      </c>
      <c r="EE155" s="218" t="str">
        <f t="shared" si="1244"/>
        <v/>
      </c>
      <c r="EF155" s="218" t="str">
        <f t="shared" si="1244"/>
        <v/>
      </c>
      <c r="EG155" s="218" t="str">
        <f t="shared" si="1244"/>
        <v/>
      </c>
      <c r="EH155" s="218" t="str">
        <f t="shared" si="1244"/>
        <v/>
      </c>
      <c r="EI155" s="218" t="str">
        <f t="shared" si="1244"/>
        <v/>
      </c>
      <c r="EJ155" s="218" t="str">
        <f t="shared" si="1244"/>
        <v/>
      </c>
      <c r="EK155" s="218" t="str">
        <f t="shared" si="1244"/>
        <v/>
      </c>
      <c r="EL155" s="218" t="str">
        <f t="shared" ref="EL155:FK155" si="1245">IF(SUM(EL313,EL470,EL627,EL784,EL941)=0,"",SUM(EL313,EL470,EL627,EL784,EL941))</f>
        <v/>
      </c>
      <c r="EM155" s="218" t="str">
        <f t="shared" si="1245"/>
        <v/>
      </c>
      <c r="EN155" s="218" t="str">
        <f t="shared" si="1245"/>
        <v/>
      </c>
      <c r="EO155" s="218" t="str">
        <f t="shared" si="1245"/>
        <v/>
      </c>
      <c r="EP155" s="218" t="str">
        <f t="shared" si="1245"/>
        <v/>
      </c>
      <c r="EQ155" s="218" t="str">
        <f t="shared" si="1245"/>
        <v/>
      </c>
      <c r="ER155" s="218" t="str">
        <f t="shared" si="1245"/>
        <v/>
      </c>
      <c r="ES155" s="218" t="str">
        <f t="shared" si="1245"/>
        <v/>
      </c>
      <c r="ET155" s="218" t="str">
        <f t="shared" si="1245"/>
        <v/>
      </c>
      <c r="EU155" s="218" t="str">
        <f t="shared" si="1245"/>
        <v/>
      </c>
      <c r="EV155" s="218" t="str">
        <f t="shared" si="1245"/>
        <v/>
      </c>
      <c r="EW155" s="218" t="str">
        <f t="shared" si="1245"/>
        <v/>
      </c>
      <c r="EX155" s="218" t="str">
        <f t="shared" si="1245"/>
        <v/>
      </c>
      <c r="EY155" s="218" t="str">
        <f t="shared" si="1245"/>
        <v/>
      </c>
      <c r="EZ155" s="218" t="str">
        <f t="shared" si="1245"/>
        <v/>
      </c>
      <c r="FA155" s="218" t="str">
        <f t="shared" si="1245"/>
        <v/>
      </c>
      <c r="FB155" s="218" t="str">
        <f t="shared" si="1245"/>
        <v/>
      </c>
      <c r="FC155" s="218" t="str">
        <f t="shared" si="1245"/>
        <v/>
      </c>
      <c r="FD155" s="218" t="str">
        <f t="shared" si="1245"/>
        <v/>
      </c>
      <c r="FE155" s="218" t="str">
        <f t="shared" si="1245"/>
        <v/>
      </c>
      <c r="FF155" s="218" t="str">
        <f t="shared" si="1245"/>
        <v/>
      </c>
      <c r="FG155" s="218" t="str">
        <f t="shared" si="1245"/>
        <v/>
      </c>
      <c r="FH155" s="218" t="str">
        <f t="shared" si="1245"/>
        <v/>
      </c>
      <c r="FI155" s="218" t="str">
        <f t="shared" si="1245"/>
        <v/>
      </c>
      <c r="FJ155" s="218" t="str">
        <f t="shared" si="1245"/>
        <v/>
      </c>
      <c r="FK155" s="218" t="str">
        <f t="shared" si="1245"/>
        <v/>
      </c>
      <c r="FL155" s="218" t="str">
        <f t="shared" ref="FL155:HN155" si="1246">IF(SUM(FL313,FL470,FL627,FL784,FL941)=0,"",SUM(FL313,FL470,FL627,FL784,FL941))</f>
        <v/>
      </c>
      <c r="FM155" s="218" t="str">
        <f t="shared" si="1246"/>
        <v/>
      </c>
      <c r="FN155" s="218" t="str">
        <f t="shared" si="1246"/>
        <v/>
      </c>
      <c r="FO155" s="218" t="str">
        <f t="shared" si="1246"/>
        <v/>
      </c>
      <c r="FP155" s="218" t="str">
        <f t="shared" si="1246"/>
        <v/>
      </c>
      <c r="FQ155" s="218" t="str">
        <f t="shared" si="1246"/>
        <v/>
      </c>
      <c r="FR155" s="218" t="str">
        <f t="shared" si="1246"/>
        <v/>
      </c>
      <c r="FS155" s="218" t="str">
        <f t="shared" si="1246"/>
        <v/>
      </c>
      <c r="FT155" s="218" t="str">
        <f t="shared" si="1246"/>
        <v/>
      </c>
      <c r="FU155" s="218" t="str">
        <f t="shared" si="1246"/>
        <v/>
      </c>
      <c r="FV155" s="218" t="str">
        <f t="shared" si="1246"/>
        <v/>
      </c>
      <c r="FW155" s="218" t="str">
        <f t="shared" si="1246"/>
        <v/>
      </c>
      <c r="FX155" s="218" t="str">
        <f t="shared" si="1246"/>
        <v/>
      </c>
      <c r="FY155" s="218" t="str">
        <f t="shared" si="1246"/>
        <v/>
      </c>
      <c r="FZ155" s="218" t="str">
        <f t="shared" si="1246"/>
        <v/>
      </c>
      <c r="GA155" s="218" t="str">
        <f t="shared" si="1246"/>
        <v/>
      </c>
      <c r="GB155" s="218" t="str">
        <f t="shared" si="1246"/>
        <v/>
      </c>
      <c r="GC155" s="218" t="str">
        <f t="shared" si="1246"/>
        <v/>
      </c>
      <c r="GD155" s="218" t="str">
        <f t="shared" si="1246"/>
        <v/>
      </c>
      <c r="GE155" s="218" t="str">
        <f t="shared" si="1246"/>
        <v/>
      </c>
      <c r="GF155" s="218" t="str">
        <f t="shared" si="1246"/>
        <v/>
      </c>
      <c r="GG155" s="218" t="str">
        <f t="shared" si="1246"/>
        <v/>
      </c>
      <c r="GH155" s="218" t="str">
        <f t="shared" si="1246"/>
        <v/>
      </c>
      <c r="GI155" s="218" t="str">
        <f t="shared" si="1246"/>
        <v/>
      </c>
      <c r="GJ155" s="218" t="str">
        <f t="shared" si="1246"/>
        <v/>
      </c>
      <c r="GK155" s="218" t="str">
        <f t="shared" si="1246"/>
        <v/>
      </c>
      <c r="GL155" s="218" t="str">
        <f t="shared" si="1246"/>
        <v/>
      </c>
      <c r="GM155" s="218" t="str">
        <f t="shared" si="1246"/>
        <v/>
      </c>
      <c r="GN155" s="218" t="str">
        <f t="shared" si="1246"/>
        <v/>
      </c>
      <c r="GO155" s="218" t="str">
        <f t="shared" si="1246"/>
        <v/>
      </c>
      <c r="GP155" s="218" t="str">
        <f t="shared" si="1246"/>
        <v/>
      </c>
      <c r="GQ155" s="218" t="str">
        <f t="shared" si="1246"/>
        <v/>
      </c>
      <c r="GR155" s="218" t="str">
        <f t="shared" si="1246"/>
        <v/>
      </c>
      <c r="GS155" s="218" t="str">
        <f t="shared" si="1246"/>
        <v/>
      </c>
      <c r="GT155" s="218" t="str">
        <f t="shared" si="1246"/>
        <v/>
      </c>
      <c r="GU155" s="218" t="str">
        <f t="shared" si="1246"/>
        <v/>
      </c>
      <c r="GV155" s="218" t="str">
        <f t="shared" si="1246"/>
        <v/>
      </c>
      <c r="GW155" s="218" t="str">
        <f t="shared" si="1246"/>
        <v/>
      </c>
      <c r="GX155" s="218" t="str">
        <f t="shared" si="1246"/>
        <v/>
      </c>
      <c r="GY155" s="218" t="str">
        <f t="shared" si="1246"/>
        <v/>
      </c>
      <c r="GZ155" s="218" t="str">
        <f t="shared" si="1246"/>
        <v/>
      </c>
      <c r="HA155" s="218" t="str">
        <f t="shared" si="1246"/>
        <v/>
      </c>
      <c r="HB155" s="218" t="str">
        <f t="shared" si="1246"/>
        <v/>
      </c>
      <c r="HC155" s="218" t="str">
        <f t="shared" si="1246"/>
        <v/>
      </c>
      <c r="HD155" s="218" t="str">
        <f t="shared" si="1246"/>
        <v/>
      </c>
      <c r="HE155" s="218" t="str">
        <f t="shared" si="1246"/>
        <v/>
      </c>
      <c r="HF155" s="218" t="str">
        <f t="shared" si="1246"/>
        <v/>
      </c>
      <c r="HG155" s="218" t="str">
        <f t="shared" si="1246"/>
        <v/>
      </c>
      <c r="HH155" s="218" t="str">
        <f t="shared" si="1246"/>
        <v/>
      </c>
      <c r="HI155" s="218" t="str">
        <f t="shared" si="1246"/>
        <v/>
      </c>
      <c r="HJ155" s="218" t="str">
        <f t="shared" si="1246"/>
        <v/>
      </c>
      <c r="HK155" s="218" t="str">
        <f t="shared" si="1246"/>
        <v/>
      </c>
      <c r="HL155" s="218" t="str">
        <f t="shared" si="1246"/>
        <v/>
      </c>
      <c r="HM155" s="218" t="str">
        <f t="shared" si="1246"/>
        <v/>
      </c>
      <c r="HN155" s="218" t="str">
        <f t="shared" si="1246"/>
        <v/>
      </c>
      <c r="HO155" s="218" t="str">
        <f t="shared" ref="HO155:HQ155" si="1247">IF(SUM(HO313,HO470,HO627,HO784,HO941)=0,"",SUM(HO313,HO470,HO627,HO784,HO941))</f>
        <v/>
      </c>
      <c r="HP155" s="218" t="str">
        <f t="shared" si="1247"/>
        <v/>
      </c>
      <c r="HQ155" s="218" t="str">
        <f t="shared" si="1247"/>
        <v/>
      </c>
    </row>
    <row r="156" spans="1:225" s="232" customFormat="1" ht="19.95" customHeight="1" x14ac:dyDescent="0.2">
      <c r="A156" s="493" t="str">
        <f>CONCATENATE("Total All ",'CLINs &amp; Ceiling Rates'!C224, "s")</f>
        <v>Total All Periods</v>
      </c>
      <c r="B156" s="493"/>
      <c r="C156" s="234">
        <f>SUM(C6:C155)</f>
        <v>0</v>
      </c>
      <c r="D156" s="235">
        <f t="shared" ref="D156:J156" si="1248">SUM(D6:D155)</f>
        <v>0</v>
      </c>
      <c r="E156" s="236"/>
      <c r="F156" s="236"/>
      <c r="G156" s="235">
        <f t="shared" si="1248"/>
        <v>170</v>
      </c>
      <c r="H156" s="235">
        <f t="shared" si="1248"/>
        <v>0</v>
      </c>
      <c r="I156" s="236">
        <f t="shared" si="1248"/>
        <v>0</v>
      </c>
      <c r="J156" s="236">
        <f t="shared" si="1248"/>
        <v>0</v>
      </c>
      <c r="K156" s="237" t="str">
        <f>IFERROR(AVERAGE(K6:K155),"")</f>
        <v/>
      </c>
      <c r="L156" s="237">
        <f>IFERROR(AVERAGE(L6:L155),"")</f>
        <v>1</v>
      </c>
      <c r="M156" s="236">
        <f>SUM(M6:M155)</f>
        <v>0</v>
      </c>
      <c r="N156" s="236">
        <f>SUM(N6:N155)</f>
        <v>0</v>
      </c>
      <c r="O156" s="492"/>
      <c r="P156" s="238">
        <f>P314+P471+P628+P785+P942</f>
        <v>0</v>
      </c>
      <c r="Q156" s="238">
        <f t="shared" ref="Q156:BI156" si="1249">SUM(Q6:Q155)</f>
        <v>0</v>
      </c>
      <c r="R156" s="238">
        <f t="shared" si="1249"/>
        <v>0</v>
      </c>
      <c r="S156" s="238">
        <f t="shared" si="1249"/>
        <v>0</v>
      </c>
      <c r="T156" s="238">
        <f t="shared" si="1249"/>
        <v>0</v>
      </c>
      <c r="U156" s="238">
        <f t="shared" si="1249"/>
        <v>0</v>
      </c>
      <c r="V156" s="228">
        <f t="shared" si="1249"/>
        <v>0</v>
      </c>
      <c r="W156" s="228">
        <f t="shared" si="1249"/>
        <v>0</v>
      </c>
      <c r="X156" s="228">
        <f t="shared" si="1249"/>
        <v>0</v>
      </c>
      <c r="Y156" s="228">
        <f t="shared" si="1249"/>
        <v>0</v>
      </c>
      <c r="Z156" s="228">
        <f t="shared" si="1249"/>
        <v>0</v>
      </c>
      <c r="AA156" s="228">
        <f t="shared" si="1249"/>
        <v>0</v>
      </c>
      <c r="AB156" s="228">
        <f t="shared" si="1249"/>
        <v>0</v>
      </c>
      <c r="AC156" s="228">
        <f t="shared" si="1249"/>
        <v>0</v>
      </c>
      <c r="AD156" s="228">
        <f t="shared" si="1249"/>
        <v>0</v>
      </c>
      <c r="AE156" s="228">
        <f t="shared" si="1249"/>
        <v>0</v>
      </c>
      <c r="AF156" s="228">
        <f t="shared" si="1249"/>
        <v>0</v>
      </c>
      <c r="AG156" s="228">
        <f t="shared" si="1249"/>
        <v>0</v>
      </c>
      <c r="AH156" s="228">
        <f t="shared" si="1249"/>
        <v>0</v>
      </c>
      <c r="AI156" s="228">
        <f t="shared" si="1249"/>
        <v>0</v>
      </c>
      <c r="AJ156" s="228">
        <f t="shared" si="1249"/>
        <v>0</v>
      </c>
      <c r="AK156" s="228">
        <f t="shared" si="1249"/>
        <v>0</v>
      </c>
      <c r="AL156" s="228">
        <f t="shared" si="1249"/>
        <v>0</v>
      </c>
      <c r="AM156" s="228">
        <f t="shared" si="1249"/>
        <v>0</v>
      </c>
      <c r="AN156" s="228">
        <f t="shared" si="1249"/>
        <v>0</v>
      </c>
      <c r="AO156" s="228">
        <f t="shared" si="1249"/>
        <v>0</v>
      </c>
      <c r="AP156" s="228">
        <f t="shared" si="1249"/>
        <v>0</v>
      </c>
      <c r="AQ156" s="228">
        <f t="shared" si="1249"/>
        <v>0</v>
      </c>
      <c r="AR156" s="228">
        <f t="shared" si="1249"/>
        <v>0</v>
      </c>
      <c r="AS156" s="228">
        <f t="shared" si="1249"/>
        <v>0</v>
      </c>
      <c r="AT156" s="228">
        <f t="shared" si="1249"/>
        <v>0</v>
      </c>
      <c r="AU156" s="228">
        <f t="shared" si="1249"/>
        <v>0</v>
      </c>
      <c r="AV156" s="228">
        <f t="shared" si="1249"/>
        <v>0</v>
      </c>
      <c r="AW156" s="228">
        <f t="shared" si="1249"/>
        <v>0</v>
      </c>
      <c r="AX156" s="228">
        <f t="shared" si="1249"/>
        <v>0</v>
      </c>
      <c r="AY156" s="228">
        <f t="shared" si="1249"/>
        <v>0</v>
      </c>
      <c r="AZ156" s="228">
        <f t="shared" si="1249"/>
        <v>0</v>
      </c>
      <c r="BA156" s="228">
        <f t="shared" si="1249"/>
        <v>0</v>
      </c>
      <c r="BB156" s="228">
        <f t="shared" si="1249"/>
        <v>0</v>
      </c>
      <c r="BC156" s="228">
        <f t="shared" si="1249"/>
        <v>0</v>
      </c>
      <c r="BD156" s="228">
        <f t="shared" si="1249"/>
        <v>0</v>
      </c>
      <c r="BE156" s="228">
        <f t="shared" si="1249"/>
        <v>0</v>
      </c>
      <c r="BF156" s="228">
        <f t="shared" si="1249"/>
        <v>0</v>
      </c>
      <c r="BG156" s="228">
        <f t="shared" si="1249"/>
        <v>0</v>
      </c>
      <c r="BH156" s="228">
        <f t="shared" si="1249"/>
        <v>0</v>
      </c>
      <c r="BI156" s="228">
        <f t="shared" si="1249"/>
        <v>0</v>
      </c>
      <c r="BJ156" s="228">
        <f t="shared" ref="BJ156:DU156" si="1250">SUM(BJ6:BJ155)</f>
        <v>0</v>
      </c>
      <c r="BK156" s="228">
        <f t="shared" si="1250"/>
        <v>0</v>
      </c>
      <c r="BL156" s="228">
        <f t="shared" si="1250"/>
        <v>0</v>
      </c>
      <c r="BM156" s="228">
        <f t="shared" si="1250"/>
        <v>0</v>
      </c>
      <c r="BN156" s="228">
        <f t="shared" si="1250"/>
        <v>0</v>
      </c>
      <c r="BO156" s="228">
        <f t="shared" si="1250"/>
        <v>0</v>
      </c>
      <c r="BP156" s="228">
        <f t="shared" si="1250"/>
        <v>0</v>
      </c>
      <c r="BQ156" s="228">
        <f t="shared" si="1250"/>
        <v>0</v>
      </c>
      <c r="BR156" s="228">
        <f t="shared" si="1250"/>
        <v>0</v>
      </c>
      <c r="BS156" s="228">
        <f t="shared" si="1250"/>
        <v>0</v>
      </c>
      <c r="BT156" s="228">
        <f t="shared" si="1250"/>
        <v>0</v>
      </c>
      <c r="BU156" s="228">
        <f t="shared" si="1250"/>
        <v>0</v>
      </c>
      <c r="BV156" s="228">
        <f t="shared" si="1250"/>
        <v>0</v>
      </c>
      <c r="BW156" s="228">
        <f t="shared" si="1250"/>
        <v>0</v>
      </c>
      <c r="BX156" s="228">
        <f t="shared" si="1250"/>
        <v>0</v>
      </c>
      <c r="BY156" s="228">
        <f t="shared" si="1250"/>
        <v>0</v>
      </c>
      <c r="BZ156" s="228">
        <f t="shared" si="1250"/>
        <v>0</v>
      </c>
      <c r="CA156" s="228">
        <f t="shared" si="1250"/>
        <v>0</v>
      </c>
      <c r="CB156" s="228">
        <f t="shared" si="1250"/>
        <v>0</v>
      </c>
      <c r="CC156" s="228">
        <f t="shared" si="1250"/>
        <v>0</v>
      </c>
      <c r="CD156" s="228">
        <f t="shared" si="1250"/>
        <v>0</v>
      </c>
      <c r="CE156" s="228">
        <f t="shared" si="1250"/>
        <v>0</v>
      </c>
      <c r="CF156" s="228">
        <f t="shared" si="1250"/>
        <v>0</v>
      </c>
      <c r="CG156" s="228">
        <f t="shared" si="1250"/>
        <v>0</v>
      </c>
      <c r="CH156" s="228">
        <f t="shared" si="1250"/>
        <v>0</v>
      </c>
      <c r="CI156" s="228">
        <f t="shared" si="1250"/>
        <v>0</v>
      </c>
      <c r="CJ156" s="228">
        <f t="shared" si="1250"/>
        <v>0</v>
      </c>
      <c r="CK156" s="228">
        <f t="shared" si="1250"/>
        <v>0</v>
      </c>
      <c r="CL156" s="228">
        <f t="shared" si="1250"/>
        <v>0</v>
      </c>
      <c r="CM156" s="228">
        <f t="shared" si="1250"/>
        <v>0</v>
      </c>
      <c r="CN156" s="228">
        <f t="shared" si="1250"/>
        <v>0</v>
      </c>
      <c r="CO156" s="228">
        <f t="shared" si="1250"/>
        <v>0</v>
      </c>
      <c r="CP156" s="228">
        <f t="shared" si="1250"/>
        <v>0</v>
      </c>
      <c r="CQ156" s="228">
        <f t="shared" si="1250"/>
        <v>0</v>
      </c>
      <c r="CR156" s="228">
        <f t="shared" si="1250"/>
        <v>0</v>
      </c>
      <c r="CS156" s="228">
        <f t="shared" si="1250"/>
        <v>0</v>
      </c>
      <c r="CT156" s="228">
        <f t="shared" si="1250"/>
        <v>0</v>
      </c>
      <c r="CU156" s="228">
        <f t="shared" si="1250"/>
        <v>0</v>
      </c>
      <c r="CV156" s="228">
        <f t="shared" si="1250"/>
        <v>0</v>
      </c>
      <c r="CW156" s="228">
        <f t="shared" si="1250"/>
        <v>0</v>
      </c>
      <c r="CX156" s="228">
        <f t="shared" si="1250"/>
        <v>0</v>
      </c>
      <c r="CY156" s="228">
        <f t="shared" si="1250"/>
        <v>0</v>
      </c>
      <c r="CZ156" s="228">
        <f t="shared" si="1250"/>
        <v>0</v>
      </c>
      <c r="DA156" s="228">
        <f t="shared" si="1250"/>
        <v>0</v>
      </c>
      <c r="DB156" s="228">
        <f t="shared" si="1250"/>
        <v>0</v>
      </c>
      <c r="DC156" s="228">
        <f t="shared" si="1250"/>
        <v>0</v>
      </c>
      <c r="DD156" s="228">
        <f t="shared" si="1250"/>
        <v>0</v>
      </c>
      <c r="DE156" s="228">
        <f t="shared" si="1250"/>
        <v>0</v>
      </c>
      <c r="DF156" s="228">
        <f t="shared" si="1250"/>
        <v>0</v>
      </c>
      <c r="DG156" s="228">
        <f t="shared" si="1250"/>
        <v>0</v>
      </c>
      <c r="DH156" s="228">
        <f t="shared" si="1250"/>
        <v>0</v>
      </c>
      <c r="DI156" s="228">
        <f t="shared" si="1250"/>
        <v>0</v>
      </c>
      <c r="DJ156" s="228">
        <f t="shared" si="1250"/>
        <v>0</v>
      </c>
      <c r="DK156" s="228">
        <f t="shared" si="1250"/>
        <v>0</v>
      </c>
      <c r="DL156" s="228">
        <f t="shared" si="1250"/>
        <v>0</v>
      </c>
      <c r="DM156" s="228">
        <f t="shared" si="1250"/>
        <v>0</v>
      </c>
      <c r="DN156" s="228">
        <f t="shared" si="1250"/>
        <v>0</v>
      </c>
      <c r="DO156" s="228">
        <f t="shared" si="1250"/>
        <v>0</v>
      </c>
      <c r="DP156" s="228">
        <f t="shared" si="1250"/>
        <v>0</v>
      </c>
      <c r="DQ156" s="228">
        <f t="shared" si="1250"/>
        <v>0</v>
      </c>
      <c r="DR156" s="228">
        <f t="shared" si="1250"/>
        <v>0</v>
      </c>
      <c r="DS156" s="228">
        <f t="shared" si="1250"/>
        <v>0</v>
      </c>
      <c r="DT156" s="228">
        <f t="shared" si="1250"/>
        <v>0</v>
      </c>
      <c r="DU156" s="228">
        <f t="shared" si="1250"/>
        <v>0</v>
      </c>
      <c r="DV156" s="228">
        <f t="shared" ref="DV156:EK156" si="1251">SUM(DV6:DV155)</f>
        <v>0</v>
      </c>
      <c r="DW156" s="228">
        <f t="shared" si="1251"/>
        <v>0</v>
      </c>
      <c r="DX156" s="228">
        <f t="shared" si="1251"/>
        <v>0</v>
      </c>
      <c r="DY156" s="228">
        <f t="shared" si="1251"/>
        <v>0</v>
      </c>
      <c r="DZ156" s="228">
        <f t="shared" si="1251"/>
        <v>0</v>
      </c>
      <c r="EA156" s="228">
        <f t="shared" si="1251"/>
        <v>0</v>
      </c>
      <c r="EB156" s="228">
        <f t="shared" si="1251"/>
        <v>0</v>
      </c>
      <c r="EC156" s="228">
        <f t="shared" si="1251"/>
        <v>0</v>
      </c>
      <c r="ED156" s="228">
        <f t="shared" si="1251"/>
        <v>0</v>
      </c>
      <c r="EE156" s="228">
        <f t="shared" si="1251"/>
        <v>0</v>
      </c>
      <c r="EF156" s="228">
        <f t="shared" si="1251"/>
        <v>0</v>
      </c>
      <c r="EG156" s="228">
        <f t="shared" si="1251"/>
        <v>0</v>
      </c>
      <c r="EH156" s="228">
        <f t="shared" si="1251"/>
        <v>0</v>
      </c>
      <c r="EI156" s="228">
        <f t="shared" si="1251"/>
        <v>0</v>
      </c>
      <c r="EJ156" s="228">
        <f t="shared" si="1251"/>
        <v>0</v>
      </c>
      <c r="EK156" s="228">
        <f t="shared" si="1251"/>
        <v>0</v>
      </c>
      <c r="EL156" s="228">
        <f t="shared" ref="EL156:FK156" si="1252">SUM(EL6:EL155)</f>
        <v>0</v>
      </c>
      <c r="EM156" s="228">
        <f t="shared" si="1252"/>
        <v>0</v>
      </c>
      <c r="EN156" s="228">
        <f t="shared" si="1252"/>
        <v>0</v>
      </c>
      <c r="EO156" s="228">
        <f t="shared" si="1252"/>
        <v>0</v>
      </c>
      <c r="EP156" s="228">
        <f t="shared" si="1252"/>
        <v>0</v>
      </c>
      <c r="EQ156" s="228">
        <f t="shared" si="1252"/>
        <v>0</v>
      </c>
      <c r="ER156" s="228">
        <f t="shared" si="1252"/>
        <v>0</v>
      </c>
      <c r="ES156" s="228">
        <f t="shared" si="1252"/>
        <v>0</v>
      </c>
      <c r="ET156" s="228">
        <f t="shared" si="1252"/>
        <v>0</v>
      </c>
      <c r="EU156" s="228">
        <f t="shared" si="1252"/>
        <v>0</v>
      </c>
      <c r="EV156" s="228">
        <f t="shared" si="1252"/>
        <v>0</v>
      </c>
      <c r="EW156" s="228">
        <f t="shared" si="1252"/>
        <v>0</v>
      </c>
      <c r="EX156" s="228">
        <f t="shared" si="1252"/>
        <v>0</v>
      </c>
      <c r="EY156" s="228">
        <f t="shared" si="1252"/>
        <v>0</v>
      </c>
      <c r="EZ156" s="228">
        <f t="shared" si="1252"/>
        <v>0</v>
      </c>
      <c r="FA156" s="228">
        <f t="shared" si="1252"/>
        <v>0</v>
      </c>
      <c r="FB156" s="228">
        <f t="shared" si="1252"/>
        <v>0</v>
      </c>
      <c r="FC156" s="228">
        <f t="shared" si="1252"/>
        <v>0</v>
      </c>
      <c r="FD156" s="228">
        <f t="shared" si="1252"/>
        <v>0</v>
      </c>
      <c r="FE156" s="228">
        <f t="shared" si="1252"/>
        <v>0</v>
      </c>
      <c r="FF156" s="228">
        <f t="shared" si="1252"/>
        <v>0</v>
      </c>
      <c r="FG156" s="228">
        <f t="shared" si="1252"/>
        <v>0</v>
      </c>
      <c r="FH156" s="228">
        <f t="shared" si="1252"/>
        <v>0</v>
      </c>
      <c r="FI156" s="228">
        <f t="shared" si="1252"/>
        <v>0</v>
      </c>
      <c r="FJ156" s="228">
        <f t="shared" si="1252"/>
        <v>0</v>
      </c>
      <c r="FK156" s="228">
        <f t="shared" si="1252"/>
        <v>0</v>
      </c>
      <c r="FL156" s="228">
        <f t="shared" ref="FL156:HN156" si="1253">SUM(FL6:FL155)</f>
        <v>0</v>
      </c>
      <c r="FM156" s="228">
        <f t="shared" si="1253"/>
        <v>0</v>
      </c>
      <c r="FN156" s="228">
        <f t="shared" si="1253"/>
        <v>0</v>
      </c>
      <c r="FO156" s="228">
        <f t="shared" si="1253"/>
        <v>0</v>
      </c>
      <c r="FP156" s="228">
        <f t="shared" si="1253"/>
        <v>0</v>
      </c>
      <c r="FQ156" s="228">
        <f t="shared" si="1253"/>
        <v>0</v>
      </c>
      <c r="FR156" s="228">
        <f t="shared" si="1253"/>
        <v>0</v>
      </c>
      <c r="FS156" s="228">
        <f t="shared" si="1253"/>
        <v>0</v>
      </c>
      <c r="FT156" s="228">
        <f t="shared" si="1253"/>
        <v>0</v>
      </c>
      <c r="FU156" s="228">
        <f t="shared" si="1253"/>
        <v>0</v>
      </c>
      <c r="FV156" s="228">
        <f t="shared" si="1253"/>
        <v>0</v>
      </c>
      <c r="FW156" s="228">
        <f t="shared" si="1253"/>
        <v>0</v>
      </c>
      <c r="FX156" s="228">
        <f t="shared" si="1253"/>
        <v>0</v>
      </c>
      <c r="FY156" s="228">
        <f t="shared" si="1253"/>
        <v>0</v>
      </c>
      <c r="FZ156" s="228">
        <f t="shared" si="1253"/>
        <v>0</v>
      </c>
      <c r="GA156" s="228">
        <f t="shared" si="1253"/>
        <v>0</v>
      </c>
      <c r="GB156" s="228">
        <f t="shared" si="1253"/>
        <v>0</v>
      </c>
      <c r="GC156" s="228">
        <f t="shared" si="1253"/>
        <v>0</v>
      </c>
      <c r="GD156" s="228">
        <f t="shared" si="1253"/>
        <v>0</v>
      </c>
      <c r="GE156" s="228">
        <f t="shared" si="1253"/>
        <v>0</v>
      </c>
      <c r="GF156" s="228">
        <f t="shared" si="1253"/>
        <v>0</v>
      </c>
      <c r="GG156" s="228">
        <f t="shared" si="1253"/>
        <v>0</v>
      </c>
      <c r="GH156" s="228">
        <f t="shared" si="1253"/>
        <v>0</v>
      </c>
      <c r="GI156" s="228">
        <f t="shared" si="1253"/>
        <v>0</v>
      </c>
      <c r="GJ156" s="228">
        <f t="shared" si="1253"/>
        <v>0</v>
      </c>
      <c r="GK156" s="228">
        <f t="shared" si="1253"/>
        <v>0</v>
      </c>
      <c r="GL156" s="228">
        <f t="shared" si="1253"/>
        <v>0</v>
      </c>
      <c r="GM156" s="228">
        <f t="shared" si="1253"/>
        <v>0</v>
      </c>
      <c r="GN156" s="228">
        <f t="shared" si="1253"/>
        <v>0</v>
      </c>
      <c r="GO156" s="228">
        <f t="shared" si="1253"/>
        <v>0</v>
      </c>
      <c r="GP156" s="228">
        <f t="shared" si="1253"/>
        <v>0</v>
      </c>
      <c r="GQ156" s="228">
        <f t="shared" si="1253"/>
        <v>0</v>
      </c>
      <c r="GR156" s="228">
        <f t="shared" si="1253"/>
        <v>0</v>
      </c>
      <c r="GS156" s="228">
        <f t="shared" si="1253"/>
        <v>0</v>
      </c>
      <c r="GT156" s="228">
        <f t="shared" si="1253"/>
        <v>0</v>
      </c>
      <c r="GU156" s="228">
        <f t="shared" si="1253"/>
        <v>0</v>
      </c>
      <c r="GV156" s="228">
        <f t="shared" si="1253"/>
        <v>0</v>
      </c>
      <c r="GW156" s="228">
        <f t="shared" si="1253"/>
        <v>0</v>
      </c>
      <c r="GX156" s="228">
        <f t="shared" si="1253"/>
        <v>0</v>
      </c>
      <c r="GY156" s="228">
        <f t="shared" si="1253"/>
        <v>0</v>
      </c>
      <c r="GZ156" s="228">
        <f t="shared" si="1253"/>
        <v>0</v>
      </c>
      <c r="HA156" s="228">
        <f t="shared" si="1253"/>
        <v>0</v>
      </c>
      <c r="HB156" s="228">
        <f t="shared" si="1253"/>
        <v>0</v>
      </c>
      <c r="HC156" s="228">
        <f t="shared" si="1253"/>
        <v>0</v>
      </c>
      <c r="HD156" s="228">
        <f t="shared" si="1253"/>
        <v>0</v>
      </c>
      <c r="HE156" s="228">
        <f t="shared" si="1253"/>
        <v>0</v>
      </c>
      <c r="HF156" s="228">
        <f t="shared" si="1253"/>
        <v>0</v>
      </c>
      <c r="HG156" s="228">
        <f t="shared" si="1253"/>
        <v>0</v>
      </c>
      <c r="HH156" s="228">
        <f t="shared" si="1253"/>
        <v>0</v>
      </c>
      <c r="HI156" s="228">
        <f t="shared" si="1253"/>
        <v>0</v>
      </c>
      <c r="HJ156" s="228">
        <f t="shared" si="1253"/>
        <v>0</v>
      </c>
      <c r="HK156" s="228">
        <f t="shared" si="1253"/>
        <v>0</v>
      </c>
      <c r="HL156" s="228">
        <f t="shared" si="1253"/>
        <v>0</v>
      </c>
      <c r="HM156" s="228">
        <f t="shared" si="1253"/>
        <v>0</v>
      </c>
      <c r="HN156" s="228">
        <f t="shared" si="1253"/>
        <v>0</v>
      </c>
      <c r="HO156" s="228">
        <f t="shared" ref="HO156:HQ156" si="1254">SUM(HO6:HO155)</f>
        <v>0</v>
      </c>
      <c r="HP156" s="228">
        <f t="shared" si="1254"/>
        <v>0</v>
      </c>
      <c r="HQ156" s="228">
        <f t="shared" si="1254"/>
        <v>0</v>
      </c>
    </row>
    <row r="157" spans="1:225" customFormat="1" ht="18.75" customHeight="1" x14ac:dyDescent="0.2">
      <c r="A157" s="114"/>
    </row>
    <row r="158" spans="1:225" customFormat="1" ht="18.75" customHeight="1" x14ac:dyDescent="0.2">
      <c r="A158" s="114"/>
    </row>
    <row r="159" spans="1:225" s="51" customFormat="1" ht="40.200000000000003" customHeight="1" x14ac:dyDescent="0.4">
      <c r="A159" s="247" t="str">
        <f>'Labor Loading Matrix'!A218</f>
        <v>Base Period</v>
      </c>
      <c r="B159" s="213"/>
      <c r="C159" s="213"/>
      <c r="D159" s="418"/>
      <c r="E159" s="418"/>
      <c r="F159" s="418"/>
      <c r="G159" s="220"/>
      <c r="H159" s="419"/>
      <c r="I159" s="419"/>
      <c r="J159" s="419"/>
      <c r="K159" s="419"/>
      <c r="L159" s="419"/>
      <c r="M159" s="420"/>
      <c r="N159" s="419"/>
      <c r="O159" s="421" t="s">
        <v>603</v>
      </c>
      <c r="P159" s="421" t="str">
        <f>IF('CLINs &amp; Ceiling Rates'!B8="","",'CLINs &amp; Ceiling Rates'!B8)</f>
        <v>Administrative Project Manager</v>
      </c>
      <c r="Q159" s="421" t="str">
        <f>IF('CLINs &amp; Ceiling Rates'!B9="","",'CLINs &amp; Ceiling Rates'!B9)</f>
        <v>Senior II Business/Financial/Management Analyst</v>
      </c>
      <c r="R159" s="421" t="str">
        <f>IF('CLINs &amp; Ceiling Rates'!B10="","",'CLINs &amp; Ceiling Rates'!B10)</f>
        <v>Senior II Business/Financial/Management Analyst</v>
      </c>
      <c r="S159" s="421" t="str">
        <f>IF('CLINs &amp; Ceiling Rates'!B11="","",'CLINs &amp; Ceiling Rates'!B11)</f>
        <v>Senior II Business/Financial/Management Analyst</v>
      </c>
      <c r="T159" s="421" t="str">
        <f>IF('CLINs &amp; Ceiling Rates'!B12="","",'CLINs &amp; Ceiling Rates'!B12)</f>
        <v>Senior I Business/Financial/Management Analyst</v>
      </c>
      <c r="U159" s="421" t="str">
        <f>IF('CLINs &amp; Ceiling Rates'!B13="","",'CLINs &amp; Ceiling Rates'!B13)</f>
        <v>Senior I Business/Financial/Management Analyst</v>
      </c>
      <c r="V159" s="421" t="str">
        <f>IF('CLINs &amp; Ceiling Rates'!B14="","",'CLINs &amp; Ceiling Rates'!B14)</f>
        <v>Senior I Business/Financial/Management Analyst</v>
      </c>
      <c r="W159" s="421" t="str">
        <f>IF('CLINs &amp; Ceiling Rates'!B15="","",'CLINs &amp; Ceiling Rates'!B15)</f>
        <v>Senior I Business/Financial/Management Analyst</v>
      </c>
      <c r="X159" s="421" t="str">
        <f>IF('CLINs &amp; Ceiling Rates'!B16="","",'CLINs &amp; Ceiling Rates'!B16)</f>
        <v>Int II Business/Financial/Management Analyst</v>
      </c>
      <c r="Y159" s="421" t="str">
        <f>IF('CLINs &amp; Ceiling Rates'!B17="","",'CLINs &amp; Ceiling Rates'!B17)</f>
        <v>Int II Business/Financial/Management Analyst</v>
      </c>
      <c r="Z159" s="421" t="str">
        <f>IF('CLINs &amp; Ceiling Rates'!B18="","",'CLINs &amp; Ceiling Rates'!B18)</f>
        <v>Int II Business/Financial/Management Analyst</v>
      </c>
      <c r="AA159" s="421" t="str">
        <f>IF('CLINs &amp; Ceiling Rates'!B19="","",'CLINs &amp; Ceiling Rates'!B19)</f>
        <v>Int II Business/Financial/Management Analyst</v>
      </c>
      <c r="AB159" s="421" t="str">
        <f>IF('CLINs &amp; Ceiling Rates'!B20="","",'CLINs &amp; Ceiling Rates'!B20)</f>
        <v/>
      </c>
      <c r="AC159" s="421" t="str">
        <f>IF('CLINs &amp; Ceiling Rates'!B21="","",'CLINs &amp; Ceiling Rates'!B21)</f>
        <v/>
      </c>
      <c r="AD159" s="421" t="str">
        <f>IF('CLINs &amp; Ceiling Rates'!B22="","",'CLINs &amp; Ceiling Rates'!B22)</f>
        <v/>
      </c>
      <c r="AE159" s="421" t="str">
        <f>IF('CLINs &amp; Ceiling Rates'!B23="","",'CLINs &amp; Ceiling Rates'!B23)</f>
        <v/>
      </c>
      <c r="AF159" s="421" t="str">
        <f>IF('CLINs &amp; Ceiling Rates'!B24="","",'CLINs &amp; Ceiling Rates'!B24)</f>
        <v/>
      </c>
      <c r="AG159" s="421" t="str">
        <f>IF('CLINs &amp; Ceiling Rates'!B25="","",'CLINs &amp; Ceiling Rates'!B25)</f>
        <v/>
      </c>
      <c r="AH159" s="421" t="str">
        <f>IF('CLINs &amp; Ceiling Rates'!B26="","",'CLINs &amp; Ceiling Rates'!B26)</f>
        <v/>
      </c>
      <c r="AI159" s="421" t="str">
        <f>IF('CLINs &amp; Ceiling Rates'!B27="","",'CLINs &amp; Ceiling Rates'!B27)</f>
        <v/>
      </c>
      <c r="AJ159" s="421" t="str">
        <f>IF('CLINs &amp; Ceiling Rates'!B28="","",'CLINs &amp; Ceiling Rates'!B28)</f>
        <v/>
      </c>
      <c r="AK159" s="421" t="str">
        <f>IF('CLINs &amp; Ceiling Rates'!B29="","",'CLINs &amp; Ceiling Rates'!B29)</f>
        <v/>
      </c>
      <c r="AL159" s="421" t="str">
        <f>IF('CLINs &amp; Ceiling Rates'!B30="","",'CLINs &amp; Ceiling Rates'!B30)</f>
        <v/>
      </c>
      <c r="AM159" s="421" t="str">
        <f>IF('CLINs &amp; Ceiling Rates'!B31="","",'CLINs &amp; Ceiling Rates'!B31)</f>
        <v/>
      </c>
      <c r="AN159" s="421" t="str">
        <f>IF('CLINs &amp; Ceiling Rates'!B32="","",'CLINs &amp; Ceiling Rates'!B32)</f>
        <v/>
      </c>
      <c r="AO159" s="421" t="str">
        <f>IF('CLINs &amp; Ceiling Rates'!B33="","",'CLINs &amp; Ceiling Rates'!B33)</f>
        <v/>
      </c>
      <c r="AP159" s="421" t="str">
        <f>IF('CLINs &amp; Ceiling Rates'!B34="","",'CLINs &amp; Ceiling Rates'!B34)</f>
        <v/>
      </c>
      <c r="AQ159" s="421" t="str">
        <f>IF('CLINs &amp; Ceiling Rates'!B35="","",'CLINs &amp; Ceiling Rates'!B35)</f>
        <v/>
      </c>
      <c r="AR159" s="421" t="str">
        <f>IF('CLINs &amp; Ceiling Rates'!B36="","",'CLINs &amp; Ceiling Rates'!B36)</f>
        <v/>
      </c>
      <c r="AS159" s="421" t="str">
        <f>IF('CLINs &amp; Ceiling Rates'!B37="","",'CLINs &amp; Ceiling Rates'!B37)</f>
        <v/>
      </c>
      <c r="AT159" s="421" t="str">
        <f>IF('CLINs &amp; Ceiling Rates'!B38="","",'CLINs &amp; Ceiling Rates'!B38)</f>
        <v/>
      </c>
      <c r="AU159" s="421" t="str">
        <f>IF('CLINs &amp; Ceiling Rates'!B39="","",'CLINs &amp; Ceiling Rates'!B39)</f>
        <v/>
      </c>
      <c r="AV159" s="421" t="str">
        <f>IF('CLINs &amp; Ceiling Rates'!B40="","",'CLINs &amp; Ceiling Rates'!B40)</f>
        <v/>
      </c>
      <c r="AW159" s="421" t="str">
        <f>IF('CLINs &amp; Ceiling Rates'!B41="","",'CLINs &amp; Ceiling Rates'!B41)</f>
        <v/>
      </c>
      <c r="AX159" s="421" t="str">
        <f>IF('CLINs &amp; Ceiling Rates'!B42="","",'CLINs &amp; Ceiling Rates'!B42)</f>
        <v/>
      </c>
      <c r="AY159" s="421" t="str">
        <f>IF('CLINs &amp; Ceiling Rates'!B43="","",'CLINs &amp; Ceiling Rates'!B43)</f>
        <v/>
      </c>
      <c r="AZ159" s="421" t="str">
        <f>IF('CLINs &amp; Ceiling Rates'!B44="","",'CLINs &amp; Ceiling Rates'!B44)</f>
        <v/>
      </c>
      <c r="BA159" s="421" t="str">
        <f>IF('CLINs &amp; Ceiling Rates'!B45="","",'CLINs &amp; Ceiling Rates'!B45)</f>
        <v/>
      </c>
      <c r="BB159" s="421" t="str">
        <f>IF('CLINs &amp; Ceiling Rates'!B46="","",'CLINs &amp; Ceiling Rates'!B46)</f>
        <v/>
      </c>
      <c r="BC159" s="421" t="str">
        <f>IF('CLINs &amp; Ceiling Rates'!B47="","",'CLINs &amp; Ceiling Rates'!B47)</f>
        <v/>
      </c>
      <c r="BD159" s="421" t="str">
        <f>IF('CLINs &amp; Ceiling Rates'!B48="","",'CLINs &amp; Ceiling Rates'!B48)</f>
        <v/>
      </c>
      <c r="BE159" s="421" t="str">
        <f>IF('CLINs &amp; Ceiling Rates'!B49="","",'CLINs &amp; Ceiling Rates'!B49)</f>
        <v/>
      </c>
      <c r="BF159" s="421" t="str">
        <f>IF('CLINs &amp; Ceiling Rates'!B50="","",'CLINs &amp; Ceiling Rates'!B50)</f>
        <v/>
      </c>
      <c r="BG159" s="421" t="str">
        <f>IF('CLINs &amp; Ceiling Rates'!B51="","",'CLINs &amp; Ceiling Rates'!B51)</f>
        <v/>
      </c>
      <c r="BH159" s="421" t="str">
        <f>IF('CLINs &amp; Ceiling Rates'!$B52="","",'CLINs &amp; Ceiling Rates'!$B52)</f>
        <v/>
      </c>
      <c r="BI159" s="421" t="str">
        <f>IF('CLINs &amp; Ceiling Rates'!$B53="","",'CLINs &amp; Ceiling Rates'!$B53)</f>
        <v/>
      </c>
      <c r="BJ159" s="421" t="str">
        <f>IF('CLINs &amp; Ceiling Rates'!$B54="","",'CLINs &amp; Ceiling Rates'!$B54)</f>
        <v/>
      </c>
      <c r="BK159" s="421" t="str">
        <f>IF('CLINs &amp; Ceiling Rates'!$B55="","",'CLINs &amp; Ceiling Rates'!$B55)</f>
        <v/>
      </c>
      <c r="BL159" s="421" t="str">
        <f>IF('CLINs &amp; Ceiling Rates'!$B56="","",'CLINs &amp; Ceiling Rates'!$B56)</f>
        <v/>
      </c>
      <c r="BM159" s="421" t="str">
        <f>IF('CLINs &amp; Ceiling Rates'!$B57="","",'CLINs &amp; Ceiling Rates'!$B57)</f>
        <v/>
      </c>
      <c r="BN159" s="421" t="str">
        <f>IF('CLINs &amp; Ceiling Rates'!$B58="","",'CLINs &amp; Ceiling Rates'!$B58)</f>
        <v/>
      </c>
      <c r="BO159" s="421" t="str">
        <f>IF('CLINs &amp; Ceiling Rates'!$B59="","",'CLINs &amp; Ceiling Rates'!$B59)</f>
        <v/>
      </c>
      <c r="BP159" s="421" t="str">
        <f>IF('CLINs &amp; Ceiling Rates'!$B60="","",'CLINs &amp; Ceiling Rates'!$B60)</f>
        <v/>
      </c>
      <c r="BQ159" s="421" t="str">
        <f>IF('CLINs &amp; Ceiling Rates'!$B61="","",'CLINs &amp; Ceiling Rates'!$B61)</f>
        <v/>
      </c>
      <c r="BR159" s="421" t="str">
        <f>IF('CLINs &amp; Ceiling Rates'!$B62="","",'CLINs &amp; Ceiling Rates'!$B62)</f>
        <v/>
      </c>
      <c r="BS159" s="421" t="str">
        <f>IF('CLINs &amp; Ceiling Rates'!$B63="","",'CLINs &amp; Ceiling Rates'!$B63)</f>
        <v/>
      </c>
      <c r="BT159" s="421" t="str">
        <f>IF('CLINs &amp; Ceiling Rates'!$B64="","",'CLINs &amp; Ceiling Rates'!$B64)</f>
        <v/>
      </c>
      <c r="BU159" s="421" t="str">
        <f>IF('CLINs &amp; Ceiling Rates'!$B65="","",'CLINs &amp; Ceiling Rates'!$B65)</f>
        <v/>
      </c>
      <c r="BV159" s="421" t="str">
        <f>IF('CLINs &amp; Ceiling Rates'!$B66="","",'CLINs &amp; Ceiling Rates'!$B66)</f>
        <v/>
      </c>
      <c r="BW159" s="421" t="str">
        <f>IF('CLINs &amp; Ceiling Rates'!$B67="","",'CLINs &amp; Ceiling Rates'!$B67)</f>
        <v/>
      </c>
      <c r="BX159" s="421" t="str">
        <f>IF('CLINs &amp; Ceiling Rates'!$B68="","",'CLINs &amp; Ceiling Rates'!$B68)</f>
        <v/>
      </c>
      <c r="BY159" s="421" t="str">
        <f>IF('CLINs &amp; Ceiling Rates'!$B69="","",'CLINs &amp; Ceiling Rates'!$B69)</f>
        <v/>
      </c>
      <c r="BZ159" s="421" t="str">
        <f>IF('CLINs &amp; Ceiling Rates'!$B70="","",'CLINs &amp; Ceiling Rates'!$B70)</f>
        <v/>
      </c>
      <c r="CA159" s="421" t="str">
        <f>IF('CLINs &amp; Ceiling Rates'!$B71="","",'CLINs &amp; Ceiling Rates'!$B71)</f>
        <v/>
      </c>
      <c r="CB159" s="421" t="str">
        <f>IF('CLINs &amp; Ceiling Rates'!$B72="","",'CLINs &amp; Ceiling Rates'!$B72)</f>
        <v/>
      </c>
      <c r="CC159" s="421" t="str">
        <f>IF('CLINs &amp; Ceiling Rates'!$B73="","",'CLINs &amp; Ceiling Rates'!$B73)</f>
        <v/>
      </c>
      <c r="CD159" s="421" t="str">
        <f>IF('CLINs &amp; Ceiling Rates'!$B74="","",'CLINs &amp; Ceiling Rates'!$B74)</f>
        <v/>
      </c>
      <c r="CE159" s="421" t="str">
        <f>IF('CLINs &amp; Ceiling Rates'!$B75="","",'CLINs &amp; Ceiling Rates'!$B75)</f>
        <v/>
      </c>
      <c r="CF159" s="421" t="str">
        <f>IF('CLINs &amp; Ceiling Rates'!$B76="","",'CLINs &amp; Ceiling Rates'!$B76)</f>
        <v/>
      </c>
      <c r="CG159" s="421" t="str">
        <f>IF('CLINs &amp; Ceiling Rates'!$B77="","",'CLINs &amp; Ceiling Rates'!$B77)</f>
        <v/>
      </c>
      <c r="CH159" s="421" t="str">
        <f>IF('CLINs &amp; Ceiling Rates'!$B78="","",'CLINs &amp; Ceiling Rates'!$B78)</f>
        <v/>
      </c>
      <c r="CI159" s="421" t="str">
        <f>IF('CLINs &amp; Ceiling Rates'!$B79="","",'CLINs &amp; Ceiling Rates'!$B79)</f>
        <v/>
      </c>
      <c r="CJ159" s="421" t="str">
        <f>IF('CLINs &amp; Ceiling Rates'!$B80="","",'CLINs &amp; Ceiling Rates'!$B80)</f>
        <v/>
      </c>
      <c r="CK159" s="421" t="str">
        <f>IF('CLINs &amp; Ceiling Rates'!$B81="","",'CLINs &amp; Ceiling Rates'!$B81)</f>
        <v/>
      </c>
      <c r="CL159" s="421" t="str">
        <f>IF('CLINs &amp; Ceiling Rates'!$B82="","",'CLINs &amp; Ceiling Rates'!$B82)</f>
        <v/>
      </c>
      <c r="CM159" s="421" t="str">
        <f>IF('CLINs &amp; Ceiling Rates'!$B83="","",'CLINs &amp; Ceiling Rates'!$B83)</f>
        <v/>
      </c>
      <c r="CN159" s="421" t="str">
        <f>IF('CLINs &amp; Ceiling Rates'!$B84="","",'CLINs &amp; Ceiling Rates'!$B84)</f>
        <v/>
      </c>
      <c r="CO159" s="421" t="str">
        <f>IF('CLINs &amp; Ceiling Rates'!$B85="","",'CLINs &amp; Ceiling Rates'!$B85)</f>
        <v/>
      </c>
      <c r="CP159" s="421" t="str">
        <f>IF('CLINs &amp; Ceiling Rates'!$B86="","",'CLINs &amp; Ceiling Rates'!$B86)</f>
        <v/>
      </c>
      <c r="CQ159" s="421" t="str">
        <f>IF('CLINs &amp; Ceiling Rates'!$B87="","",'CLINs &amp; Ceiling Rates'!$B87)</f>
        <v/>
      </c>
      <c r="CR159" s="421" t="str">
        <f>IF('CLINs &amp; Ceiling Rates'!$B88="","",'CLINs &amp; Ceiling Rates'!$B88)</f>
        <v/>
      </c>
      <c r="CS159" s="421" t="str">
        <f>IF('CLINs &amp; Ceiling Rates'!$B89="","",'CLINs &amp; Ceiling Rates'!$B89)</f>
        <v/>
      </c>
      <c r="CT159" s="421" t="str">
        <f>IF('CLINs &amp; Ceiling Rates'!$B90="","",'CLINs &amp; Ceiling Rates'!$B90)</f>
        <v/>
      </c>
      <c r="CU159" s="421" t="str">
        <f>IF('CLINs &amp; Ceiling Rates'!$B91="","",'CLINs &amp; Ceiling Rates'!$B91)</f>
        <v/>
      </c>
      <c r="CV159" s="421" t="str">
        <f>IF('CLINs &amp; Ceiling Rates'!$B92="","",'CLINs &amp; Ceiling Rates'!$B92)</f>
        <v/>
      </c>
      <c r="CW159" s="421" t="str">
        <f>IF('CLINs &amp; Ceiling Rates'!$B93="","",'CLINs &amp; Ceiling Rates'!$B93)</f>
        <v/>
      </c>
      <c r="CX159" s="421" t="str">
        <f>IF('CLINs &amp; Ceiling Rates'!$B94="","",'CLINs &amp; Ceiling Rates'!$B94)</f>
        <v/>
      </c>
      <c r="CY159" s="421" t="str">
        <f>IF('CLINs &amp; Ceiling Rates'!$B95="","",'CLINs &amp; Ceiling Rates'!$B95)</f>
        <v/>
      </c>
      <c r="CZ159" s="421" t="str">
        <f>IF('CLINs &amp; Ceiling Rates'!$B96="","",'CLINs &amp; Ceiling Rates'!$B96)</f>
        <v/>
      </c>
      <c r="DA159" s="421" t="str">
        <f>IF('CLINs &amp; Ceiling Rates'!$B97="","",'CLINs &amp; Ceiling Rates'!$B97)</f>
        <v/>
      </c>
      <c r="DB159" s="421" t="str">
        <f>IF('CLINs &amp; Ceiling Rates'!$B98="","",'CLINs &amp; Ceiling Rates'!$B98)</f>
        <v/>
      </c>
      <c r="DC159" s="421" t="str">
        <f>IF('CLINs &amp; Ceiling Rates'!$B99="","",'CLINs &amp; Ceiling Rates'!$B99)</f>
        <v/>
      </c>
      <c r="DD159" s="421" t="str">
        <f>IF('CLINs &amp; Ceiling Rates'!$B100="","",'CLINs &amp; Ceiling Rates'!$B100)</f>
        <v/>
      </c>
      <c r="DE159" s="421" t="str">
        <f>IF('CLINs &amp; Ceiling Rates'!$B101="","",'CLINs &amp; Ceiling Rates'!$B101)</f>
        <v/>
      </c>
      <c r="DF159" s="421" t="str">
        <f>IF('CLINs &amp; Ceiling Rates'!$B102="","",'CLINs &amp; Ceiling Rates'!$B102)</f>
        <v/>
      </c>
      <c r="DG159" s="421" t="str">
        <f>IF('CLINs &amp; Ceiling Rates'!$B103="","",'CLINs &amp; Ceiling Rates'!$B103)</f>
        <v/>
      </c>
      <c r="DH159" s="421" t="str">
        <f>IF('CLINs &amp; Ceiling Rates'!$B104="","",'CLINs &amp; Ceiling Rates'!$B104)</f>
        <v/>
      </c>
      <c r="DI159" s="421" t="str">
        <f>IF('CLINs &amp; Ceiling Rates'!$B105="","",'CLINs &amp; Ceiling Rates'!$B105)</f>
        <v/>
      </c>
      <c r="DJ159" s="421" t="str">
        <f>IF('CLINs &amp; Ceiling Rates'!$B106="","",'CLINs &amp; Ceiling Rates'!$B106)</f>
        <v/>
      </c>
      <c r="DK159" s="421" t="str">
        <f>IF('CLINs &amp; Ceiling Rates'!$B107="","",'CLINs &amp; Ceiling Rates'!$B107)</f>
        <v/>
      </c>
      <c r="DL159" s="421" t="str">
        <f>IF('CLINs &amp; Ceiling Rates'!$B108="","",'CLINs &amp; Ceiling Rates'!$B108)</f>
        <v/>
      </c>
      <c r="DM159" s="421" t="str">
        <f>IF('CLINs &amp; Ceiling Rates'!$B109="","",'CLINs &amp; Ceiling Rates'!$B109)</f>
        <v/>
      </c>
      <c r="DN159" s="421" t="str">
        <f>IF('CLINs &amp; Ceiling Rates'!$B110="","",'CLINs &amp; Ceiling Rates'!$B110)</f>
        <v/>
      </c>
      <c r="DO159" s="421" t="str">
        <f>IF('CLINs &amp; Ceiling Rates'!$B111="","",'CLINs &amp; Ceiling Rates'!$B111)</f>
        <v/>
      </c>
      <c r="DP159" s="421" t="str">
        <f>IF('CLINs &amp; Ceiling Rates'!$B112="","",'CLINs &amp; Ceiling Rates'!$B112)</f>
        <v/>
      </c>
      <c r="DQ159" s="421" t="str">
        <f>IF('CLINs &amp; Ceiling Rates'!$B113="","",'CLINs &amp; Ceiling Rates'!$B113)</f>
        <v/>
      </c>
      <c r="DR159" s="421" t="str">
        <f>IF('CLINs &amp; Ceiling Rates'!$B114="","",'CLINs &amp; Ceiling Rates'!$B114)</f>
        <v/>
      </c>
      <c r="DS159" s="421" t="str">
        <f>IF('CLINs &amp; Ceiling Rates'!$B115="","",'CLINs &amp; Ceiling Rates'!$B115)</f>
        <v/>
      </c>
      <c r="DT159" s="421" t="str">
        <f>IF('CLINs &amp; Ceiling Rates'!$B116="","",'CLINs &amp; Ceiling Rates'!$B116)</f>
        <v/>
      </c>
      <c r="DU159" s="421" t="str">
        <f>IF('CLINs &amp; Ceiling Rates'!$B117="","",'CLINs &amp; Ceiling Rates'!$B117)</f>
        <v/>
      </c>
      <c r="DV159" s="421" t="str">
        <f>IF('CLINs &amp; Ceiling Rates'!$B118="","",'CLINs &amp; Ceiling Rates'!$B118)</f>
        <v/>
      </c>
      <c r="DW159" s="421" t="str">
        <f>IF('CLINs &amp; Ceiling Rates'!$B119="","",'CLINs &amp; Ceiling Rates'!$B119)</f>
        <v/>
      </c>
      <c r="DX159" s="421" t="str">
        <f>IF('CLINs &amp; Ceiling Rates'!$B120="","",'CLINs &amp; Ceiling Rates'!$B120)</f>
        <v/>
      </c>
      <c r="DY159" s="421" t="str">
        <f>IF('CLINs &amp; Ceiling Rates'!$B121="","",'CLINs &amp; Ceiling Rates'!$B121)</f>
        <v/>
      </c>
      <c r="DZ159" s="421" t="str">
        <f>IF('CLINs &amp; Ceiling Rates'!$B122="","",'CLINs &amp; Ceiling Rates'!$B122)</f>
        <v/>
      </c>
      <c r="EA159" s="421" t="str">
        <f>IF('CLINs &amp; Ceiling Rates'!$B123="","",'CLINs &amp; Ceiling Rates'!$B123)</f>
        <v/>
      </c>
      <c r="EB159" s="421" t="str">
        <f>IF('CLINs &amp; Ceiling Rates'!$B124="","",'CLINs &amp; Ceiling Rates'!$B52)</f>
        <v/>
      </c>
      <c r="EC159" s="421" t="str">
        <f>IF('CLINs &amp; Ceiling Rates'!$B125="","",'CLINs &amp; Ceiling Rates'!$B125)</f>
        <v/>
      </c>
      <c r="ED159" s="421" t="str">
        <f>IF('CLINs &amp; Ceiling Rates'!$B126="","",'CLINs &amp; Ceiling Rates'!$B126)</f>
        <v/>
      </c>
      <c r="EE159" s="421" t="str">
        <f>IF('CLINs &amp; Ceiling Rates'!$B127="","",'CLINs &amp; Ceiling Rates'!$B127)</f>
        <v/>
      </c>
      <c r="EF159" s="421" t="str">
        <f>IF('CLINs &amp; Ceiling Rates'!$B128="","",'CLINs &amp; Ceiling Rates'!$B128)</f>
        <v/>
      </c>
      <c r="EG159" s="421" t="str">
        <f>IF('CLINs &amp; Ceiling Rates'!$B129="","",'CLINs &amp; Ceiling Rates'!$B129)</f>
        <v/>
      </c>
      <c r="EH159" s="421" t="str">
        <f>IF('CLINs &amp; Ceiling Rates'!$B130="","",'CLINs &amp; Ceiling Rates'!$B130)</f>
        <v/>
      </c>
      <c r="EI159" s="421" t="str">
        <f>IF('CLINs &amp; Ceiling Rates'!$B131="","",'CLINs &amp; Ceiling Rates'!$B131)</f>
        <v/>
      </c>
      <c r="EJ159" s="421" t="str">
        <f>IF('CLINs &amp; Ceiling Rates'!$B132="","",'CLINs &amp; Ceiling Rates'!$B132)</f>
        <v/>
      </c>
      <c r="EK159" s="421" t="str">
        <f>IF('CLINs &amp; Ceiling Rates'!$B133="","",'CLINs &amp; Ceiling Rates'!$B133)</f>
        <v/>
      </c>
      <c r="EL159" s="421" t="str">
        <f>IF('CLINs &amp; Ceiling Rates'!$B134="","",'CLINs &amp; Ceiling Rates'!$B134)</f>
        <v/>
      </c>
      <c r="EM159" s="421" t="str">
        <f>IF('CLINs &amp; Ceiling Rates'!$B135="","",'CLINs &amp; Ceiling Rates'!$B135)</f>
        <v/>
      </c>
      <c r="EN159" s="421" t="str">
        <f>IF('CLINs &amp; Ceiling Rates'!$B136="","",'CLINs &amp; Ceiling Rates'!$B136)</f>
        <v/>
      </c>
      <c r="EO159" s="421" t="str">
        <f>IF('CLINs &amp; Ceiling Rates'!$B137="","",'CLINs &amp; Ceiling Rates'!$B137)</f>
        <v/>
      </c>
      <c r="EP159" s="421" t="str">
        <f>IF('CLINs &amp; Ceiling Rates'!$B138="","",'CLINs &amp; Ceiling Rates'!$B138)</f>
        <v/>
      </c>
      <c r="EQ159" s="421" t="str">
        <f>IF('CLINs &amp; Ceiling Rates'!$B139="","",'CLINs &amp; Ceiling Rates'!$B139)</f>
        <v/>
      </c>
      <c r="ER159" s="421" t="str">
        <f>IF('CLINs &amp; Ceiling Rates'!$B140="","",'CLINs &amp; Ceiling Rates'!$B140)</f>
        <v/>
      </c>
      <c r="ES159" s="421" t="str">
        <f>IF('CLINs &amp; Ceiling Rates'!$B141="","",'CLINs &amp; Ceiling Rates'!$B141)</f>
        <v/>
      </c>
      <c r="ET159" s="421" t="str">
        <f>IF('CLINs &amp; Ceiling Rates'!$B142="","",'CLINs &amp; Ceiling Rates'!$B142)</f>
        <v/>
      </c>
      <c r="EU159" s="421" t="str">
        <f>IF('CLINs &amp; Ceiling Rates'!$B143="","",'CLINs &amp; Ceiling Rates'!$B143)</f>
        <v/>
      </c>
      <c r="EV159" s="421" t="str">
        <f>IF('CLINs &amp; Ceiling Rates'!$B144="","",'CLINs &amp; Ceiling Rates'!$B144)</f>
        <v/>
      </c>
      <c r="EW159" s="421" t="str">
        <f>IF('CLINs &amp; Ceiling Rates'!$B145="","",'CLINs &amp; Ceiling Rates'!$B145)</f>
        <v/>
      </c>
      <c r="EX159" s="421" t="str">
        <f>IF('CLINs &amp; Ceiling Rates'!$B146="","",'CLINs &amp; Ceiling Rates'!$B146)</f>
        <v/>
      </c>
      <c r="EY159" s="421" t="str">
        <f>IF('CLINs &amp; Ceiling Rates'!$B147="","",'CLINs &amp; Ceiling Rates'!$B147)</f>
        <v/>
      </c>
      <c r="EZ159" s="421" t="str">
        <f>IF('CLINs &amp; Ceiling Rates'!$B148="","",'CLINs &amp; Ceiling Rates'!$B148)</f>
        <v/>
      </c>
      <c r="FA159" s="421" t="str">
        <f>IF('CLINs &amp; Ceiling Rates'!$B149="","",'CLINs &amp; Ceiling Rates'!$B149)</f>
        <v/>
      </c>
      <c r="FB159" s="421" t="str">
        <f>IF('CLINs &amp; Ceiling Rates'!$B150="","",'CLINs &amp; Ceiling Rates'!$B150)</f>
        <v/>
      </c>
      <c r="FC159" s="421" t="str">
        <f>IF('CLINs &amp; Ceiling Rates'!$B151="","",'CLINs &amp; Ceiling Rates'!$B151)</f>
        <v/>
      </c>
      <c r="FD159" s="421" t="str">
        <f>IF('CLINs &amp; Ceiling Rates'!$B152="","",'CLINs &amp; Ceiling Rates'!$B152)</f>
        <v/>
      </c>
      <c r="FE159" s="421" t="str">
        <f>IF('CLINs &amp; Ceiling Rates'!$B153="","",'CLINs &amp; Ceiling Rates'!$B153)</f>
        <v/>
      </c>
      <c r="FF159" s="421" t="str">
        <f>IF('CLINs &amp; Ceiling Rates'!$B154="","",'CLINs &amp; Ceiling Rates'!$B154)</f>
        <v/>
      </c>
      <c r="FG159" s="421" t="str">
        <f>IF('CLINs &amp; Ceiling Rates'!$B155="","",'CLINs &amp; Ceiling Rates'!$B155)</f>
        <v/>
      </c>
      <c r="FH159" s="421" t="str">
        <f>IF('CLINs &amp; Ceiling Rates'!$B156="","",'CLINs &amp; Ceiling Rates'!$B156)</f>
        <v/>
      </c>
      <c r="FI159" s="421" t="str">
        <f>IF('CLINs &amp; Ceiling Rates'!$B157="","",'CLINs &amp; Ceiling Rates'!$B157)</f>
        <v/>
      </c>
      <c r="FJ159" s="421" t="str">
        <f>IF('CLINs &amp; Ceiling Rates'!$B158="","",'CLINs &amp; Ceiling Rates'!$B158)</f>
        <v/>
      </c>
      <c r="FK159" s="421" t="str">
        <f>IF('CLINs &amp; Ceiling Rates'!$B159="","",'CLINs &amp; Ceiling Rates'!$B159)</f>
        <v/>
      </c>
      <c r="FL159" s="421" t="str">
        <f>IF('CLINs &amp; Ceiling Rates'!$B160="","",'CLINs &amp; Ceiling Rates'!$B160)</f>
        <v/>
      </c>
      <c r="FM159" s="421" t="str">
        <f>IF('CLINs &amp; Ceiling Rates'!$B161="","",'CLINs &amp; Ceiling Rates'!$B161)</f>
        <v/>
      </c>
      <c r="FN159" s="421" t="str">
        <f>IF('CLINs &amp; Ceiling Rates'!$B162="","",'CLINs &amp; Ceiling Rates'!$B162)</f>
        <v/>
      </c>
      <c r="FO159" s="421" t="str">
        <f>IF('CLINs &amp; Ceiling Rates'!$B163="","",'CLINs &amp; Ceiling Rates'!$B163)</f>
        <v/>
      </c>
      <c r="FP159" s="421" t="str">
        <f>IF('CLINs &amp; Ceiling Rates'!$B164="","",'CLINs &amp; Ceiling Rates'!$B164)</f>
        <v/>
      </c>
      <c r="FQ159" s="421" t="str">
        <f>IF('CLINs &amp; Ceiling Rates'!$B165="","",'CLINs &amp; Ceiling Rates'!$B165)</f>
        <v/>
      </c>
      <c r="FR159" s="421" t="str">
        <f>IF('CLINs &amp; Ceiling Rates'!$B166="","",'CLINs &amp; Ceiling Rates'!$B166)</f>
        <v/>
      </c>
      <c r="FS159" s="421" t="str">
        <f>IF('CLINs &amp; Ceiling Rates'!$B167="","",'CLINs &amp; Ceiling Rates'!$B167)</f>
        <v/>
      </c>
      <c r="FT159" s="421" t="str">
        <f>IF('CLINs &amp; Ceiling Rates'!$B168="","",'CLINs &amp; Ceiling Rates'!$B168)</f>
        <v/>
      </c>
      <c r="FU159" s="421" t="str">
        <f>IF('CLINs &amp; Ceiling Rates'!$B169="","",'CLINs &amp; Ceiling Rates'!$B169)</f>
        <v/>
      </c>
      <c r="FV159" s="421" t="str">
        <f>IF('CLINs &amp; Ceiling Rates'!$B170="","",'CLINs &amp; Ceiling Rates'!$B170)</f>
        <v/>
      </c>
      <c r="FW159" s="421" t="str">
        <f>IF('CLINs &amp; Ceiling Rates'!$B171="","",'CLINs &amp; Ceiling Rates'!$B171)</f>
        <v/>
      </c>
      <c r="FX159" s="421" t="str">
        <f>IF('CLINs &amp; Ceiling Rates'!$B172="","",'CLINs &amp; Ceiling Rates'!$B172)</f>
        <v/>
      </c>
      <c r="FY159" s="421" t="str">
        <f>IF('CLINs &amp; Ceiling Rates'!$B173="","",'CLINs &amp; Ceiling Rates'!$B173)</f>
        <v/>
      </c>
      <c r="FZ159" s="421" t="str">
        <f>IF('CLINs &amp; Ceiling Rates'!$B174="","",'CLINs &amp; Ceiling Rates'!$B174)</f>
        <v/>
      </c>
      <c r="GA159" s="421" t="str">
        <f>IF('CLINs &amp; Ceiling Rates'!$B175="","",'CLINs &amp; Ceiling Rates'!$B175)</f>
        <v/>
      </c>
      <c r="GB159" s="421" t="str">
        <f>IF('CLINs &amp; Ceiling Rates'!$B176="","",'CLINs &amp; Ceiling Rates'!$B176)</f>
        <v/>
      </c>
      <c r="GC159" s="421" t="str">
        <f>IF('CLINs &amp; Ceiling Rates'!$B177="","",'CLINs &amp; Ceiling Rates'!$B177)</f>
        <v/>
      </c>
      <c r="GD159" s="421" t="str">
        <f>IF('CLINs &amp; Ceiling Rates'!$B178="","",'CLINs &amp; Ceiling Rates'!$B178)</f>
        <v/>
      </c>
      <c r="GE159" s="421" t="str">
        <f>IF('CLINs &amp; Ceiling Rates'!$B179="","",'CLINs &amp; Ceiling Rates'!$B179)</f>
        <v/>
      </c>
      <c r="GF159" s="421" t="str">
        <f>IF('CLINs &amp; Ceiling Rates'!$B180="","",'CLINs &amp; Ceiling Rates'!$B180)</f>
        <v/>
      </c>
      <c r="GG159" s="421" t="str">
        <f>IF('CLINs &amp; Ceiling Rates'!$B181="","",'CLINs &amp; Ceiling Rates'!$B181)</f>
        <v/>
      </c>
      <c r="GH159" s="421" t="str">
        <f>IF('CLINs &amp; Ceiling Rates'!$B182="","",'CLINs &amp; Ceiling Rates'!$B182)</f>
        <v/>
      </c>
      <c r="GI159" s="421" t="str">
        <f>IF('CLINs &amp; Ceiling Rates'!$B183="","",'CLINs &amp; Ceiling Rates'!$B183)</f>
        <v/>
      </c>
      <c r="GJ159" s="421" t="str">
        <f>IF('CLINs &amp; Ceiling Rates'!$B184="","",'CLINs &amp; Ceiling Rates'!$B184)</f>
        <v/>
      </c>
      <c r="GK159" s="421" t="str">
        <f>IF('CLINs &amp; Ceiling Rates'!$B185="","",'CLINs &amp; Ceiling Rates'!$B185)</f>
        <v/>
      </c>
      <c r="GL159" s="421" t="str">
        <f>IF('CLINs &amp; Ceiling Rates'!$B186="","",'CLINs &amp; Ceiling Rates'!$B186)</f>
        <v/>
      </c>
      <c r="GM159" s="421" t="str">
        <f>IF('CLINs &amp; Ceiling Rates'!$B187="","",'CLINs &amp; Ceiling Rates'!$B187)</f>
        <v/>
      </c>
      <c r="GN159" s="421" t="str">
        <f>IF('CLINs &amp; Ceiling Rates'!$B188="","",'CLINs &amp; Ceiling Rates'!$B188)</f>
        <v/>
      </c>
      <c r="GO159" s="421" t="str">
        <f>IF('CLINs &amp; Ceiling Rates'!$B189="","",'CLINs &amp; Ceiling Rates'!$B189)</f>
        <v/>
      </c>
      <c r="GP159" s="421" t="str">
        <f>IF('CLINs &amp; Ceiling Rates'!$B190="","",'CLINs &amp; Ceiling Rates'!$B190)</f>
        <v/>
      </c>
      <c r="GQ159" s="421" t="str">
        <f>IF('CLINs &amp; Ceiling Rates'!$B191="","",'CLINs &amp; Ceiling Rates'!$B191)</f>
        <v/>
      </c>
      <c r="GR159" s="421" t="str">
        <f>IF('CLINs &amp; Ceiling Rates'!$B192="","",'CLINs &amp; Ceiling Rates'!$B192)</f>
        <v/>
      </c>
      <c r="GS159" s="421" t="str">
        <f>IF('CLINs &amp; Ceiling Rates'!$B193="","",'CLINs &amp; Ceiling Rates'!$B193)</f>
        <v/>
      </c>
      <c r="GT159" s="421" t="str">
        <f>IF('CLINs &amp; Ceiling Rates'!$B194="","",'CLINs &amp; Ceiling Rates'!$B194)</f>
        <v/>
      </c>
      <c r="GU159" s="421" t="str">
        <f>IF('CLINs &amp; Ceiling Rates'!$B195="","",'CLINs &amp; Ceiling Rates'!$B195)</f>
        <v/>
      </c>
      <c r="GV159" s="421" t="str">
        <f>IF('CLINs &amp; Ceiling Rates'!$B196="","",'CLINs &amp; Ceiling Rates'!$B196)</f>
        <v/>
      </c>
      <c r="GW159" s="421" t="str">
        <f>IF('CLINs &amp; Ceiling Rates'!$B197="","",'CLINs &amp; Ceiling Rates'!$B197)</f>
        <v/>
      </c>
      <c r="GX159" s="421" t="str">
        <f>IF('CLINs &amp; Ceiling Rates'!$B198="","",'CLINs &amp; Ceiling Rates'!$B198)</f>
        <v/>
      </c>
      <c r="GY159" s="421" t="str">
        <f>IF('CLINs &amp; Ceiling Rates'!$B199="","",'CLINs &amp; Ceiling Rates'!$B199)</f>
        <v/>
      </c>
      <c r="GZ159" s="421" t="str">
        <f>IF('CLINs &amp; Ceiling Rates'!$B200="","",'CLINs &amp; Ceiling Rates'!$B200)</f>
        <v/>
      </c>
      <c r="HA159" s="421" t="str">
        <f>IF('CLINs &amp; Ceiling Rates'!$B201="","",'CLINs &amp; Ceiling Rates'!$B201)</f>
        <v/>
      </c>
      <c r="HB159" s="421" t="str">
        <f>IF('CLINs &amp; Ceiling Rates'!$B202="","",'CLINs &amp; Ceiling Rates'!$B202)</f>
        <v/>
      </c>
      <c r="HC159" s="421" t="str">
        <f>IF('CLINs &amp; Ceiling Rates'!$B203="","",'CLINs &amp; Ceiling Rates'!$B203)</f>
        <v/>
      </c>
      <c r="HD159" s="421" t="str">
        <f>IF('CLINs &amp; Ceiling Rates'!$B204="","",'CLINs &amp; Ceiling Rates'!$B204)</f>
        <v/>
      </c>
      <c r="HE159" s="421" t="str">
        <f>IF('CLINs &amp; Ceiling Rates'!$B205="","",'CLINs &amp; Ceiling Rates'!$B205)</f>
        <v/>
      </c>
      <c r="HF159" s="421" t="str">
        <f>IF('CLINs &amp; Ceiling Rates'!$B206="","",'CLINs &amp; Ceiling Rates'!$B206)</f>
        <v/>
      </c>
      <c r="HG159" s="421" t="str">
        <f>IF('CLINs &amp; Ceiling Rates'!$B207="","",'CLINs &amp; Ceiling Rates'!$B207)</f>
        <v/>
      </c>
      <c r="HH159" s="421" t="str">
        <f>IF('CLINs &amp; Ceiling Rates'!$B208="","",'CLINs &amp; Ceiling Rates'!$B208)</f>
        <v/>
      </c>
      <c r="HI159" s="421" t="str">
        <f>IF('CLINs &amp; Ceiling Rates'!$B209="","",'CLINs &amp; Ceiling Rates'!$B209)</f>
        <v/>
      </c>
      <c r="HJ159" s="421" t="str">
        <f>IF('CLINs &amp; Ceiling Rates'!$B210="","",'CLINs &amp; Ceiling Rates'!$B210)</f>
        <v/>
      </c>
      <c r="HK159" s="421" t="str">
        <f>IF('CLINs &amp; Ceiling Rates'!$B211="","",'CLINs &amp; Ceiling Rates'!$B211)</f>
        <v/>
      </c>
      <c r="HL159" s="421" t="str">
        <f>IF('CLINs &amp; Ceiling Rates'!$B212="","",'CLINs &amp; Ceiling Rates'!$B212)</f>
        <v/>
      </c>
      <c r="HM159" s="421" t="str">
        <f>IF('CLINs &amp; Ceiling Rates'!$B213="","",'CLINs &amp; Ceiling Rates'!$B213)</f>
        <v/>
      </c>
      <c r="HN159" s="421" t="str">
        <f>IF('CLINs &amp; Ceiling Rates'!$B214="","",'CLINs &amp; Ceiling Rates'!$B214)</f>
        <v/>
      </c>
      <c r="HO159" s="421" t="str">
        <f>IF('CLINs &amp; Ceiling Rates'!$B215="","",'CLINs &amp; Ceiling Rates'!$B215)</f>
        <v/>
      </c>
      <c r="HP159" s="421" t="str">
        <f>IF('CLINs &amp; Ceiling Rates'!$B216="","",'CLINs &amp; Ceiling Rates'!$B216)</f>
        <v/>
      </c>
      <c r="HQ159" s="421" t="str">
        <f>IF('CLINs &amp; Ceiling Rates'!$B217="","",'CLINs &amp; Ceiling Rates'!$B217)</f>
        <v/>
      </c>
    </row>
    <row r="160" spans="1:225" s="59" customFormat="1" ht="56.4" customHeight="1" x14ac:dyDescent="0.2">
      <c r="A160" s="495" t="s">
        <v>591</v>
      </c>
      <c r="B160" s="495" t="s">
        <v>592</v>
      </c>
      <c r="C160" s="495" t="s">
        <v>593</v>
      </c>
      <c r="D160" s="495" t="s">
        <v>594</v>
      </c>
      <c r="E160" s="495" t="s">
        <v>608</v>
      </c>
      <c r="F160" s="495" t="s">
        <v>609</v>
      </c>
      <c r="G160" s="495" t="str">
        <f>CONCATENATE("QUANTITY REQUIRED FOR"," ",A159)</f>
        <v>QUANTITY REQUIRED FOR Base Period</v>
      </c>
      <c r="H160" s="495" t="s">
        <v>116</v>
      </c>
      <c r="I160" s="495" t="str">
        <f>CONCATENATE("TOTAL COST EXTENDED FOR ",A159, "@ CEILING RATE")</f>
        <v>TOTAL COST EXTENDED FOR Base Period@ CEILING RATE</v>
      </c>
      <c r="J160" s="495" t="str">
        <f>CONCATENATE("TOTAL COST EXTENDED FOR ",A159, "@ PROPOSED RATE")</f>
        <v>TOTAL COST EXTENDED FOR Base Period@ PROPOSED RATE</v>
      </c>
      <c r="K160" s="495" t="s">
        <v>595</v>
      </c>
      <c r="L160" s="495" t="s">
        <v>596</v>
      </c>
      <c r="M160" s="495" t="s">
        <v>610</v>
      </c>
      <c r="N160" s="495" t="s">
        <v>611</v>
      </c>
      <c r="O160" s="230" t="s">
        <v>604</v>
      </c>
      <c r="P160" s="230" t="str">
        <f>IF(P159="","",'CLINs &amp; Ceiling Rates'!C8)</f>
        <v>Administrative Project Manager</v>
      </c>
      <c r="Q160" s="230" t="str">
        <f>IF(Q159="","",'CLINs &amp; Ceiling Rates'!C9)</f>
        <v>Senior II Business/Financial/Management Analyst</v>
      </c>
      <c r="R160" s="230" t="str">
        <f>IF(R159="","",'CLINs &amp; Ceiling Rates'!C10)</f>
        <v>Senior II Business/Financial/Management Analyst</v>
      </c>
      <c r="S160" s="230" t="str">
        <f>IF(S159="","",'CLINs &amp; Ceiling Rates'!C11)</f>
        <v>Senior II Business/Financial/Management Analyst</v>
      </c>
      <c r="T160" s="230" t="str">
        <f>IF(T159="","",'CLINs &amp; Ceiling Rates'!C12)</f>
        <v>Senior I Business/Financial/Management Analyst</v>
      </c>
      <c r="U160" s="230" t="str">
        <f>IF(U159="","",'CLINs &amp; Ceiling Rates'!C13)</f>
        <v>Senior I Business/Financial/Management Analyst</v>
      </c>
      <c r="V160" s="230" t="str">
        <f>IF(V159="","",'CLINs &amp; Ceiling Rates'!C14)</f>
        <v>Senior I Business/Financial/Management Analyst</v>
      </c>
      <c r="W160" s="230" t="str">
        <f>IF(W159="","",'CLINs &amp; Ceiling Rates'!C15)</f>
        <v>Senior I Business/Financial/Management Analyst</v>
      </c>
      <c r="X160" s="230" t="str">
        <f>IF(X159="","",'CLINs &amp; Ceiling Rates'!C16)</f>
        <v>Int II Business/Financial/Management Analyst</v>
      </c>
      <c r="Y160" s="230" t="str">
        <f>IF(Y159="","",'CLINs &amp; Ceiling Rates'!C17)</f>
        <v>Int II Business/Financial/Management Analyst</v>
      </c>
      <c r="Z160" s="230" t="str">
        <f>IF(Z159="","",'CLINs &amp; Ceiling Rates'!C18)</f>
        <v>Int II Business/Financial/Management Analyst</v>
      </c>
      <c r="AA160" s="230" t="str">
        <f>IF(AA159="","",'CLINs &amp; Ceiling Rates'!C19)</f>
        <v>Int II Business/Financial/Management Analyst</v>
      </c>
      <c r="AB160" s="230" t="str">
        <f>IF(AB159="","",'CLINs &amp; Ceiling Rates'!C20)</f>
        <v/>
      </c>
      <c r="AC160" s="230" t="str">
        <f>IF(AC159="","",'CLINs &amp; Ceiling Rates'!C21)</f>
        <v/>
      </c>
      <c r="AD160" s="230" t="str">
        <f>IF(AD159="","",'CLINs &amp; Ceiling Rates'!C22)</f>
        <v/>
      </c>
      <c r="AE160" s="230" t="str">
        <f>IF(AE159="","",'CLINs &amp; Ceiling Rates'!C23)</f>
        <v/>
      </c>
      <c r="AF160" s="230" t="str">
        <f>IF(AF159="","",'CLINs &amp; Ceiling Rates'!C24)</f>
        <v/>
      </c>
      <c r="AG160" s="230" t="str">
        <f>IF(AG159="","",'CLINs &amp; Ceiling Rates'!C25)</f>
        <v/>
      </c>
      <c r="AH160" s="230" t="str">
        <f>IF(AH159="","",'CLINs &amp; Ceiling Rates'!C26)</f>
        <v/>
      </c>
      <c r="AI160" s="230" t="str">
        <f>IF(AI159="","",'CLINs &amp; Ceiling Rates'!C27)</f>
        <v/>
      </c>
      <c r="AJ160" s="230" t="str">
        <f>IF(AJ159="","",'CLINs &amp; Ceiling Rates'!C28)</f>
        <v/>
      </c>
      <c r="AK160" s="230" t="str">
        <f>IF(AK159="","",'CLINs &amp; Ceiling Rates'!C29)</f>
        <v/>
      </c>
      <c r="AL160" s="230" t="str">
        <f>IF(AL159="","",'CLINs &amp; Ceiling Rates'!C30)</f>
        <v/>
      </c>
      <c r="AM160" s="230" t="str">
        <f>IF(AM159="","",'CLINs &amp; Ceiling Rates'!C31)</f>
        <v/>
      </c>
      <c r="AN160" s="230" t="str">
        <f>IF(AN159="","",'CLINs &amp; Ceiling Rates'!C32)</f>
        <v/>
      </c>
      <c r="AO160" s="230" t="str">
        <f>IF(AO159="","",'CLINs &amp; Ceiling Rates'!C33)</f>
        <v/>
      </c>
      <c r="AP160" s="230" t="str">
        <f>IF(AP159="","",'CLINs &amp; Ceiling Rates'!C34)</f>
        <v/>
      </c>
      <c r="AQ160" s="230" t="str">
        <f>IF(AQ159="","",'CLINs &amp; Ceiling Rates'!C35)</f>
        <v/>
      </c>
      <c r="AR160" s="230" t="str">
        <f>IF(AR159="","",'CLINs &amp; Ceiling Rates'!C36)</f>
        <v/>
      </c>
      <c r="AS160" s="230" t="str">
        <f>IF(AS159="","",'CLINs &amp; Ceiling Rates'!C37)</f>
        <v/>
      </c>
      <c r="AT160" s="230" t="str">
        <f>IF(AT159="","",'CLINs &amp; Ceiling Rates'!C38)</f>
        <v/>
      </c>
      <c r="AU160" s="230" t="str">
        <f>IF(AU159="","",'CLINs &amp; Ceiling Rates'!C39)</f>
        <v/>
      </c>
      <c r="AV160" s="230" t="str">
        <f>IF(AV159="","",'CLINs &amp; Ceiling Rates'!C40)</f>
        <v/>
      </c>
      <c r="AW160" s="230" t="str">
        <f>IF(AW159="","",'CLINs &amp; Ceiling Rates'!C41)</f>
        <v/>
      </c>
      <c r="AX160" s="230" t="str">
        <f>IF(AX159="","",'CLINs &amp; Ceiling Rates'!C42)</f>
        <v/>
      </c>
      <c r="AY160" s="230" t="str">
        <f>IF(AY159="","",'CLINs &amp; Ceiling Rates'!C43)</f>
        <v/>
      </c>
      <c r="AZ160" s="230" t="str">
        <f>IF(AZ159="","",'CLINs &amp; Ceiling Rates'!C44)</f>
        <v/>
      </c>
      <c r="BA160" s="230" t="str">
        <f>IF(BA159="","",'CLINs &amp; Ceiling Rates'!C45)</f>
        <v/>
      </c>
      <c r="BB160" s="230" t="str">
        <f>IF(BB159="","",'CLINs &amp; Ceiling Rates'!C46)</f>
        <v/>
      </c>
      <c r="BC160" s="230" t="str">
        <f>IF(BC159="","",'CLINs &amp; Ceiling Rates'!C47)</f>
        <v/>
      </c>
      <c r="BD160" s="230" t="str">
        <f>IF(BD159="","",'CLINs &amp; Ceiling Rates'!C48)</f>
        <v/>
      </c>
      <c r="BE160" s="230" t="str">
        <f>IF(BE159="","",'CLINs &amp; Ceiling Rates'!C49)</f>
        <v/>
      </c>
      <c r="BF160" s="230" t="str">
        <f>IF(BF159="","",'CLINs &amp; Ceiling Rates'!C50)</f>
        <v/>
      </c>
      <c r="BG160" s="230" t="str">
        <f>IF(BG159="","",'CLINs &amp; Ceiling Rates'!C51)</f>
        <v/>
      </c>
      <c r="BH160" s="230" t="str">
        <f>IF(BH159="","",'CLINs &amp; Ceiling Rates'!$C52)</f>
        <v/>
      </c>
      <c r="BI160" s="230" t="str">
        <f>IF(BI159="","",'CLINs &amp; Ceiling Rates'!$C53)</f>
        <v/>
      </c>
      <c r="BJ160" s="230" t="str">
        <f>IF(BJ159="","",'CLINs &amp; Ceiling Rates'!$C54)</f>
        <v/>
      </c>
      <c r="BK160" s="230" t="str">
        <f>IF(BK159="","",'CLINs &amp; Ceiling Rates'!$C55)</f>
        <v/>
      </c>
      <c r="BL160" s="230" t="str">
        <f>IF(BL159="","",'CLINs &amp; Ceiling Rates'!$C56)</f>
        <v/>
      </c>
      <c r="BM160" s="230" t="str">
        <f>IF(BM159="","",'CLINs &amp; Ceiling Rates'!$C57)</f>
        <v/>
      </c>
      <c r="BN160" s="230" t="str">
        <f>IF(BN159="","",'CLINs &amp; Ceiling Rates'!$C58)</f>
        <v/>
      </c>
      <c r="BO160" s="230" t="str">
        <f>IF(BO159="","",'CLINs &amp; Ceiling Rates'!$C59)</f>
        <v/>
      </c>
      <c r="BP160" s="230" t="str">
        <f>IF(BP159="","",'CLINs &amp; Ceiling Rates'!$C60)</f>
        <v/>
      </c>
      <c r="BQ160" s="230" t="str">
        <f>IF(BQ159="","",'CLINs &amp; Ceiling Rates'!$C61)</f>
        <v/>
      </c>
      <c r="BR160" s="230" t="str">
        <f>IF(BR159="","",'CLINs &amp; Ceiling Rates'!$C62)</f>
        <v/>
      </c>
      <c r="BS160" s="230" t="str">
        <f>IF(BS159="","",'CLINs &amp; Ceiling Rates'!$C63)</f>
        <v/>
      </c>
      <c r="BT160" s="230" t="str">
        <f>IF(BT159="","",'CLINs &amp; Ceiling Rates'!$C64)</f>
        <v/>
      </c>
      <c r="BU160" s="230" t="str">
        <f>IF(BU159="","",'CLINs &amp; Ceiling Rates'!$C65)</f>
        <v/>
      </c>
      <c r="BV160" s="230" t="str">
        <f>IF(BV159="","",'CLINs &amp; Ceiling Rates'!$C66)</f>
        <v/>
      </c>
      <c r="BW160" s="230" t="str">
        <f>IF(BW159="","",'CLINs &amp; Ceiling Rates'!$C67)</f>
        <v/>
      </c>
      <c r="BX160" s="230" t="str">
        <f>IF(BX159="","",'CLINs &amp; Ceiling Rates'!$C68)</f>
        <v/>
      </c>
      <c r="BY160" s="230" t="str">
        <f>IF(BY159="","",'CLINs &amp; Ceiling Rates'!$C69)</f>
        <v/>
      </c>
      <c r="BZ160" s="230" t="str">
        <f>IF(BZ159="","",'CLINs &amp; Ceiling Rates'!$C70)</f>
        <v/>
      </c>
      <c r="CA160" s="230" t="str">
        <f>IF(CA159="","",'CLINs &amp; Ceiling Rates'!$C71)</f>
        <v/>
      </c>
      <c r="CB160" s="230" t="str">
        <f>IF(CB159="","",'CLINs &amp; Ceiling Rates'!$C72)</f>
        <v/>
      </c>
      <c r="CC160" s="230" t="str">
        <f>IF(CC159="","",'CLINs &amp; Ceiling Rates'!$C73)</f>
        <v/>
      </c>
      <c r="CD160" s="230" t="str">
        <f>IF(CD159="","",'CLINs &amp; Ceiling Rates'!$C74)</f>
        <v/>
      </c>
      <c r="CE160" s="230" t="str">
        <f>IF(CE159="","",'CLINs &amp; Ceiling Rates'!$C75)</f>
        <v/>
      </c>
      <c r="CF160" s="230" t="str">
        <f>IF(CF159="","",'CLINs &amp; Ceiling Rates'!$C76)</f>
        <v/>
      </c>
      <c r="CG160" s="230" t="str">
        <f>IF(CG159="","",'CLINs &amp; Ceiling Rates'!$C77)</f>
        <v/>
      </c>
      <c r="CH160" s="230" t="str">
        <f>IF(CH159="","",'CLINs &amp; Ceiling Rates'!$C78)</f>
        <v/>
      </c>
      <c r="CI160" s="230" t="str">
        <f>IF(CI159="","",'CLINs &amp; Ceiling Rates'!$C79)</f>
        <v/>
      </c>
      <c r="CJ160" s="230" t="str">
        <f>IF(CJ159="","",'CLINs &amp; Ceiling Rates'!$C80)</f>
        <v/>
      </c>
      <c r="CK160" s="230" t="str">
        <f>IF(CK159="","",'CLINs &amp; Ceiling Rates'!$C81)</f>
        <v/>
      </c>
      <c r="CL160" s="230" t="str">
        <f>IF(CL159="","",'CLINs &amp; Ceiling Rates'!$C82)</f>
        <v/>
      </c>
      <c r="CM160" s="230" t="str">
        <f>IF(CM159="","",'CLINs &amp; Ceiling Rates'!$C83)</f>
        <v/>
      </c>
      <c r="CN160" s="230" t="str">
        <f>IF(CN159="","",'CLINs &amp; Ceiling Rates'!$C84)</f>
        <v/>
      </c>
      <c r="CO160" s="230" t="str">
        <f>IF(CO159="","",'CLINs &amp; Ceiling Rates'!$C85)</f>
        <v/>
      </c>
      <c r="CP160" s="230" t="str">
        <f>IF(CP159="","",'CLINs &amp; Ceiling Rates'!$C86)</f>
        <v/>
      </c>
      <c r="CQ160" s="230" t="str">
        <f>IF(CQ159="","",'CLINs &amp; Ceiling Rates'!$C87)</f>
        <v/>
      </c>
      <c r="CR160" s="230" t="str">
        <f>IF(CR159="","",'CLINs &amp; Ceiling Rates'!$C88)</f>
        <v/>
      </c>
      <c r="CS160" s="230" t="str">
        <f>IF(CS159="","",'CLINs &amp; Ceiling Rates'!$C89)</f>
        <v/>
      </c>
      <c r="CT160" s="230" t="str">
        <f>IF(CT159="","",'CLINs &amp; Ceiling Rates'!$C90)</f>
        <v/>
      </c>
      <c r="CU160" s="230" t="str">
        <f>IF(CU159="","",'CLINs &amp; Ceiling Rates'!$C91)</f>
        <v/>
      </c>
      <c r="CV160" s="230" t="str">
        <f>IF(CV159="","",'CLINs &amp; Ceiling Rates'!$C92)</f>
        <v/>
      </c>
      <c r="CW160" s="230" t="str">
        <f>IF(CW159="","",'CLINs &amp; Ceiling Rates'!$C93)</f>
        <v/>
      </c>
      <c r="CX160" s="230" t="str">
        <f>IF(CX159="","",'CLINs &amp; Ceiling Rates'!$C94)</f>
        <v/>
      </c>
      <c r="CY160" s="230" t="str">
        <f>IF(CY159="","",'CLINs &amp; Ceiling Rates'!$C95)</f>
        <v/>
      </c>
      <c r="CZ160" s="230" t="str">
        <f>IF(CZ159="","",'CLINs &amp; Ceiling Rates'!$C96)</f>
        <v/>
      </c>
      <c r="DA160" s="230" t="str">
        <f>IF(DA159="","",'CLINs &amp; Ceiling Rates'!$C97)</f>
        <v/>
      </c>
      <c r="DB160" s="230" t="str">
        <f>IF(DB159="","",'CLINs &amp; Ceiling Rates'!$C98)</f>
        <v/>
      </c>
      <c r="DC160" s="230" t="str">
        <f>IF(DC159="","",'CLINs &amp; Ceiling Rates'!$C99)</f>
        <v/>
      </c>
      <c r="DD160" s="230" t="str">
        <f>IF(DD159="","",'CLINs &amp; Ceiling Rates'!$C100)</f>
        <v/>
      </c>
      <c r="DE160" s="230" t="str">
        <f>IF(DE159="","",'CLINs &amp; Ceiling Rates'!$C101)</f>
        <v/>
      </c>
      <c r="DF160" s="230" t="str">
        <f>IF(DF159="","",'CLINs &amp; Ceiling Rates'!$C102)</f>
        <v/>
      </c>
      <c r="DG160" s="230" t="str">
        <f>IF(DG159="","",'CLINs &amp; Ceiling Rates'!$C103)</f>
        <v/>
      </c>
      <c r="DH160" s="230" t="str">
        <f>IF(DH159="","",'CLINs &amp; Ceiling Rates'!$C104)</f>
        <v/>
      </c>
      <c r="DI160" s="230" t="str">
        <f>IF(DI159="","",'CLINs &amp; Ceiling Rates'!$C105)</f>
        <v/>
      </c>
      <c r="DJ160" s="230" t="str">
        <f>IF(DJ159="","",'CLINs &amp; Ceiling Rates'!$C106)</f>
        <v/>
      </c>
      <c r="DK160" s="230" t="str">
        <f>IF(DK159="","",'CLINs &amp; Ceiling Rates'!$C107)</f>
        <v/>
      </c>
      <c r="DL160" s="230" t="str">
        <f>IF(DL159="","",'CLINs &amp; Ceiling Rates'!$C108)</f>
        <v/>
      </c>
      <c r="DM160" s="230" t="str">
        <f>IF(DM159="","",'CLINs &amp; Ceiling Rates'!$C109)</f>
        <v/>
      </c>
      <c r="DN160" s="230" t="str">
        <f>IF(DN159="","",'CLINs &amp; Ceiling Rates'!$C110)</f>
        <v/>
      </c>
      <c r="DO160" s="230" t="str">
        <f>IF(DO159="","",'CLINs &amp; Ceiling Rates'!$C111)</f>
        <v/>
      </c>
      <c r="DP160" s="230" t="str">
        <f>IF(DP159="","",'CLINs &amp; Ceiling Rates'!$C112)</f>
        <v/>
      </c>
      <c r="DQ160" s="230" t="str">
        <f>IF(DQ159="","",'CLINs &amp; Ceiling Rates'!$C113)</f>
        <v/>
      </c>
      <c r="DR160" s="230" t="str">
        <f>IF(DR159="","",'CLINs &amp; Ceiling Rates'!$C114)</f>
        <v/>
      </c>
      <c r="DS160" s="230" t="str">
        <f>IF(DS159="","",'CLINs &amp; Ceiling Rates'!$C115)</f>
        <v/>
      </c>
      <c r="DT160" s="230" t="str">
        <f>IF(DT159="","",'CLINs &amp; Ceiling Rates'!$C116)</f>
        <v/>
      </c>
      <c r="DU160" s="230" t="str">
        <f>IF(DU159="","",'CLINs &amp; Ceiling Rates'!$C117)</f>
        <v/>
      </c>
      <c r="DV160" s="230" t="str">
        <f>IF(DV159="","",'CLINs &amp; Ceiling Rates'!$C118)</f>
        <v/>
      </c>
      <c r="DW160" s="230" t="str">
        <f>IF(DW159="","",'CLINs &amp; Ceiling Rates'!$C119)</f>
        <v/>
      </c>
      <c r="DX160" s="230" t="str">
        <f>IF(DX159="","",'CLINs &amp; Ceiling Rates'!$C120)</f>
        <v/>
      </c>
      <c r="DY160" s="230" t="str">
        <f>IF(DY159="","",'CLINs &amp; Ceiling Rates'!$C121)</f>
        <v/>
      </c>
      <c r="DZ160" s="230" t="str">
        <f>IF(DZ159="","",'CLINs &amp; Ceiling Rates'!$C122)</f>
        <v/>
      </c>
      <c r="EA160" s="230" t="str">
        <f>IF(EA159="","",'CLINs &amp; Ceiling Rates'!$C123)</f>
        <v/>
      </c>
      <c r="EB160" s="230" t="str">
        <f>IF(EB159="","",'CLINs &amp; Ceiling Rates'!$C124)</f>
        <v/>
      </c>
      <c r="EC160" s="230" t="str">
        <f>IF(EC159="","",'CLINs &amp; Ceiling Rates'!$C125)</f>
        <v/>
      </c>
      <c r="ED160" s="230" t="str">
        <f>IF(ED159="","",'CLINs &amp; Ceiling Rates'!$C126)</f>
        <v/>
      </c>
      <c r="EE160" s="230" t="str">
        <f>IF(EE159="","",'CLINs &amp; Ceiling Rates'!$C127)</f>
        <v/>
      </c>
      <c r="EF160" s="230" t="str">
        <f>IF(EF159="","",'CLINs &amp; Ceiling Rates'!$C128)</f>
        <v/>
      </c>
      <c r="EG160" s="230" t="str">
        <f>IF(EG159="","",'CLINs &amp; Ceiling Rates'!$C129)</f>
        <v/>
      </c>
      <c r="EH160" s="230" t="str">
        <f>IF(EH159="","",'CLINs &amp; Ceiling Rates'!$C130)</f>
        <v/>
      </c>
      <c r="EI160" s="230" t="str">
        <f>IF(EI159="","",'CLINs &amp; Ceiling Rates'!$C131)</f>
        <v/>
      </c>
      <c r="EJ160" s="230" t="str">
        <f>IF(EJ159="","",'CLINs &amp; Ceiling Rates'!$C132)</f>
        <v/>
      </c>
      <c r="EK160" s="230" t="str">
        <f>IF(EK159="","",'CLINs &amp; Ceiling Rates'!$C133)</f>
        <v/>
      </c>
      <c r="EL160" s="230" t="str">
        <f>IF(EL159="","",'CLINs &amp; Ceiling Rates'!$C134)</f>
        <v/>
      </c>
      <c r="EM160" s="230" t="str">
        <f>IF(EM159="","",'CLINs &amp; Ceiling Rates'!$C135)</f>
        <v/>
      </c>
      <c r="EN160" s="230" t="str">
        <f>IF(EN159="","",'CLINs &amp; Ceiling Rates'!$C136)</f>
        <v/>
      </c>
      <c r="EO160" s="230" t="str">
        <f>IF(EO159="","",'CLINs &amp; Ceiling Rates'!$C137)</f>
        <v/>
      </c>
      <c r="EP160" s="230" t="str">
        <f>IF(EP159="","",'CLINs &amp; Ceiling Rates'!$C138)</f>
        <v/>
      </c>
      <c r="EQ160" s="230" t="str">
        <f>IF(EQ159="","",'CLINs &amp; Ceiling Rates'!$C139)</f>
        <v/>
      </c>
      <c r="ER160" s="230" t="str">
        <f>IF(ER159="","",'CLINs &amp; Ceiling Rates'!$C140)</f>
        <v/>
      </c>
      <c r="ES160" s="230" t="str">
        <f>IF(ES159="","",'CLINs &amp; Ceiling Rates'!$C141)</f>
        <v/>
      </c>
      <c r="ET160" s="230" t="str">
        <f>IF(ET159="","",'CLINs &amp; Ceiling Rates'!$C142)</f>
        <v/>
      </c>
      <c r="EU160" s="230" t="str">
        <f>IF(EU159="","",'CLINs &amp; Ceiling Rates'!$C143)</f>
        <v/>
      </c>
      <c r="EV160" s="230" t="str">
        <f>IF(EV159="","",'CLINs &amp; Ceiling Rates'!$C144)</f>
        <v/>
      </c>
      <c r="EW160" s="230" t="str">
        <f>IF(EW159="","",'CLINs &amp; Ceiling Rates'!$C145)</f>
        <v/>
      </c>
      <c r="EX160" s="230" t="str">
        <f>IF(EX159="","",'CLINs &amp; Ceiling Rates'!$C146)</f>
        <v/>
      </c>
      <c r="EY160" s="230" t="str">
        <f>IF(EY159="","",'CLINs &amp; Ceiling Rates'!$C147)</f>
        <v/>
      </c>
      <c r="EZ160" s="230" t="str">
        <f>IF(EZ159="","",'CLINs &amp; Ceiling Rates'!$C148)</f>
        <v/>
      </c>
      <c r="FA160" s="230" t="str">
        <f>IF(FA159="","",'CLINs &amp; Ceiling Rates'!$C149)</f>
        <v/>
      </c>
      <c r="FB160" s="230" t="str">
        <f>IF(FB159="","",'CLINs &amp; Ceiling Rates'!$C150)</f>
        <v/>
      </c>
      <c r="FC160" s="230" t="str">
        <f>IF(FC159="","",'CLINs &amp; Ceiling Rates'!$C151)</f>
        <v/>
      </c>
      <c r="FD160" s="230" t="str">
        <f>IF(FD159="","",'CLINs &amp; Ceiling Rates'!$C152)</f>
        <v/>
      </c>
      <c r="FE160" s="230" t="str">
        <f>IF(FE159="","",'CLINs &amp; Ceiling Rates'!$C153)</f>
        <v/>
      </c>
      <c r="FF160" s="230" t="str">
        <f>IF(FF159="","",'CLINs &amp; Ceiling Rates'!$C154)</f>
        <v/>
      </c>
      <c r="FG160" s="230" t="str">
        <f>IF(FG159="","",'CLINs &amp; Ceiling Rates'!$C155)</f>
        <v/>
      </c>
      <c r="FH160" s="230" t="str">
        <f>IF(FH159="","",'CLINs &amp; Ceiling Rates'!$C156)</f>
        <v/>
      </c>
      <c r="FI160" s="230" t="str">
        <f>IF(FI159="","",'CLINs &amp; Ceiling Rates'!$C157)</f>
        <v/>
      </c>
      <c r="FJ160" s="230" t="str">
        <f>IF(FJ159="","",'CLINs &amp; Ceiling Rates'!$C158)</f>
        <v/>
      </c>
      <c r="FK160" s="230" t="str">
        <f>IF(FK159="","",'CLINs &amp; Ceiling Rates'!$C159)</f>
        <v/>
      </c>
      <c r="FL160" s="230" t="str">
        <f>IF(FL159="","",'CLINs &amp; Ceiling Rates'!$C160)</f>
        <v/>
      </c>
      <c r="FM160" s="230" t="str">
        <f>IF(FM159="","",'CLINs &amp; Ceiling Rates'!$C161)</f>
        <v/>
      </c>
      <c r="FN160" s="230" t="str">
        <f>IF(FN159="","",'CLINs &amp; Ceiling Rates'!$C162)</f>
        <v/>
      </c>
      <c r="FO160" s="230" t="str">
        <f>IF(FO159="","",'CLINs &amp; Ceiling Rates'!$C163)</f>
        <v/>
      </c>
      <c r="FP160" s="230" t="str">
        <f>IF(FP159="","",'CLINs &amp; Ceiling Rates'!$C164)</f>
        <v/>
      </c>
      <c r="FQ160" s="230" t="str">
        <f>IF(FQ159="","",'CLINs &amp; Ceiling Rates'!$C165)</f>
        <v/>
      </c>
      <c r="FR160" s="230" t="str">
        <f>IF(FR159="","",'CLINs &amp; Ceiling Rates'!$C166)</f>
        <v/>
      </c>
      <c r="FS160" s="230" t="str">
        <f>IF(FS159="","",'CLINs &amp; Ceiling Rates'!$C167)</f>
        <v/>
      </c>
      <c r="FT160" s="230" t="str">
        <f>IF(FT159="","",'CLINs &amp; Ceiling Rates'!$C168)</f>
        <v/>
      </c>
      <c r="FU160" s="230" t="str">
        <f>IF(FU159="","",'CLINs &amp; Ceiling Rates'!$C169)</f>
        <v/>
      </c>
      <c r="FV160" s="230" t="str">
        <f>IF(FV159="","",'CLINs &amp; Ceiling Rates'!$C170)</f>
        <v/>
      </c>
      <c r="FW160" s="230" t="str">
        <f>IF(FW159="","",'CLINs &amp; Ceiling Rates'!$C171)</f>
        <v/>
      </c>
      <c r="FX160" s="230" t="str">
        <f>IF(FX159="","",'CLINs &amp; Ceiling Rates'!$C172)</f>
        <v/>
      </c>
      <c r="FY160" s="230" t="str">
        <f>IF(FY159="","",'CLINs &amp; Ceiling Rates'!$C173)</f>
        <v/>
      </c>
      <c r="FZ160" s="230" t="str">
        <f>IF(FZ159="","",'CLINs &amp; Ceiling Rates'!$C174)</f>
        <v/>
      </c>
      <c r="GA160" s="230" t="str">
        <f>IF(GA159="","",'CLINs &amp; Ceiling Rates'!$C175)</f>
        <v/>
      </c>
      <c r="GB160" s="230" t="str">
        <f>IF(GB159="","",'CLINs &amp; Ceiling Rates'!$C176)</f>
        <v/>
      </c>
      <c r="GC160" s="230" t="str">
        <f>IF(GC159="","",'CLINs &amp; Ceiling Rates'!$C177)</f>
        <v/>
      </c>
      <c r="GD160" s="230" t="str">
        <f>IF(GD159="","",'CLINs &amp; Ceiling Rates'!$C178)</f>
        <v/>
      </c>
      <c r="GE160" s="230" t="str">
        <f>IF(GE159="","",'CLINs &amp; Ceiling Rates'!$C179)</f>
        <v/>
      </c>
      <c r="GF160" s="230" t="str">
        <f>IF(GF159="","",'CLINs &amp; Ceiling Rates'!$C180)</f>
        <v/>
      </c>
      <c r="GG160" s="230" t="str">
        <f>IF(GG159="","",'CLINs &amp; Ceiling Rates'!$C181)</f>
        <v/>
      </c>
      <c r="GH160" s="230" t="str">
        <f>IF(GH159="","",'CLINs &amp; Ceiling Rates'!$C182)</f>
        <v/>
      </c>
      <c r="GI160" s="230" t="str">
        <f>IF(GI159="","",'CLINs &amp; Ceiling Rates'!$C183)</f>
        <v/>
      </c>
      <c r="GJ160" s="230" t="str">
        <f>IF(GJ159="","",'CLINs &amp; Ceiling Rates'!$C184)</f>
        <v/>
      </c>
      <c r="GK160" s="230" t="str">
        <f>IF(GK159="","",'CLINs &amp; Ceiling Rates'!$C185)</f>
        <v/>
      </c>
      <c r="GL160" s="230" t="str">
        <f>IF(GL159="","",'CLINs &amp; Ceiling Rates'!$C186)</f>
        <v/>
      </c>
      <c r="GM160" s="230" t="str">
        <f>IF(GM159="","",'CLINs &amp; Ceiling Rates'!$C187)</f>
        <v/>
      </c>
      <c r="GN160" s="230" t="str">
        <f>IF(GN159="","",'CLINs &amp; Ceiling Rates'!$C188)</f>
        <v/>
      </c>
      <c r="GO160" s="230" t="str">
        <f>IF(GO159="","",'CLINs &amp; Ceiling Rates'!$C189)</f>
        <v/>
      </c>
      <c r="GP160" s="230" t="str">
        <f>IF(GP159="","",'CLINs &amp; Ceiling Rates'!$C190)</f>
        <v/>
      </c>
      <c r="GQ160" s="230" t="str">
        <f>IF(GQ159="","",'CLINs &amp; Ceiling Rates'!$C191)</f>
        <v/>
      </c>
      <c r="GR160" s="230" t="str">
        <f>IF(GR159="","",'CLINs &amp; Ceiling Rates'!$C192)</f>
        <v/>
      </c>
      <c r="GS160" s="230" t="str">
        <f>IF(GS159="","",'CLINs &amp; Ceiling Rates'!$C193)</f>
        <v/>
      </c>
      <c r="GT160" s="230" t="str">
        <f>IF(GT159="","",'CLINs &amp; Ceiling Rates'!$C194)</f>
        <v/>
      </c>
      <c r="GU160" s="230" t="str">
        <f>IF(GU159="","",'CLINs &amp; Ceiling Rates'!$C195)</f>
        <v/>
      </c>
      <c r="GV160" s="230" t="str">
        <f>IF(GV159="","",'CLINs &amp; Ceiling Rates'!$C196)</f>
        <v/>
      </c>
      <c r="GW160" s="230" t="str">
        <f>IF(GW159="","",'CLINs &amp; Ceiling Rates'!$C197)</f>
        <v/>
      </c>
      <c r="GX160" s="230" t="str">
        <f>IF(GX159="","",'CLINs &amp; Ceiling Rates'!$C198)</f>
        <v/>
      </c>
      <c r="GY160" s="230" t="str">
        <f>IF(GY159="","",'CLINs &amp; Ceiling Rates'!$C199)</f>
        <v/>
      </c>
      <c r="GZ160" s="230" t="str">
        <f>IF(GZ159="","",'CLINs &amp; Ceiling Rates'!$C200)</f>
        <v/>
      </c>
      <c r="HA160" s="230" t="str">
        <f>IF(HA159="","",'CLINs &amp; Ceiling Rates'!$C201)</f>
        <v/>
      </c>
      <c r="HB160" s="230" t="str">
        <f>IF(HB159="","",'CLINs &amp; Ceiling Rates'!$C202)</f>
        <v/>
      </c>
      <c r="HC160" s="230" t="str">
        <f>IF(HC159="","",'CLINs &amp; Ceiling Rates'!$C203)</f>
        <v/>
      </c>
      <c r="HD160" s="230" t="str">
        <f>IF(HD159="","",'CLINs &amp; Ceiling Rates'!$C204)</f>
        <v/>
      </c>
      <c r="HE160" s="230" t="str">
        <f>IF(HE159="","",'CLINs &amp; Ceiling Rates'!$C205)</f>
        <v/>
      </c>
      <c r="HF160" s="230" t="str">
        <f>IF(HF159="","",'CLINs &amp; Ceiling Rates'!$C206)</f>
        <v/>
      </c>
      <c r="HG160" s="230" t="str">
        <f>IF(HG159="","",'CLINs &amp; Ceiling Rates'!$C207)</f>
        <v/>
      </c>
      <c r="HH160" s="230" t="str">
        <f>IF(HH159="","",'CLINs &amp; Ceiling Rates'!$C208)</f>
        <v/>
      </c>
      <c r="HI160" s="230" t="str">
        <f>IF(HI159="","",'CLINs &amp; Ceiling Rates'!$C209)</f>
        <v/>
      </c>
      <c r="HJ160" s="230" t="str">
        <f>IF(HJ159="","",'CLINs &amp; Ceiling Rates'!$C210)</f>
        <v/>
      </c>
      <c r="HK160" s="230" t="str">
        <f>IF(HK159="","",'CLINs &amp; Ceiling Rates'!$C211)</f>
        <v/>
      </c>
      <c r="HL160" s="230" t="str">
        <f>IF(HL159="","",'CLINs &amp; Ceiling Rates'!$C212)</f>
        <v/>
      </c>
      <c r="HM160" s="230" t="str">
        <f>IF(HM159="","",'CLINs &amp; Ceiling Rates'!$C213)</f>
        <v/>
      </c>
      <c r="HN160" s="230" t="str">
        <f>IF(HN159="","",'CLINs &amp; Ceiling Rates'!$C214)</f>
        <v/>
      </c>
      <c r="HO160" s="230" t="str">
        <f>IF(HO159="","",'CLINs &amp; Ceiling Rates'!$C215)</f>
        <v/>
      </c>
      <c r="HP160" s="230" t="str">
        <f>IF(HP159="","",'CLINs &amp; Ceiling Rates'!$C216)</f>
        <v/>
      </c>
      <c r="HQ160" s="230" t="str">
        <f>IF(HQ159="","",'CLINs &amp; Ceiling Rates'!$C217)</f>
        <v/>
      </c>
    </row>
    <row r="161" spans="1:225" s="59" customFormat="1" ht="28.95" customHeight="1" x14ac:dyDescent="0.2">
      <c r="A161" s="496"/>
      <c r="B161" s="496"/>
      <c r="C161" s="496"/>
      <c r="D161" s="496"/>
      <c r="E161" s="496"/>
      <c r="F161" s="496"/>
      <c r="G161" s="496"/>
      <c r="H161" s="496"/>
      <c r="I161" s="496"/>
      <c r="J161" s="496"/>
      <c r="K161" s="496"/>
      <c r="L161" s="496"/>
      <c r="M161" s="496"/>
      <c r="N161" s="496"/>
      <c r="O161" s="230" t="s">
        <v>606</v>
      </c>
      <c r="P161" s="231">
        <f>IF(P159="","",'CLINs &amp; Ceiling Rates'!H8)</f>
        <v>0</v>
      </c>
      <c r="Q161" s="231">
        <f>IF(Q159="","",'CLINs &amp; Ceiling Rates'!H9)</f>
        <v>0</v>
      </c>
      <c r="R161" s="231">
        <f>IF(R159="","",'CLINs &amp; Ceiling Rates'!H10)</f>
        <v>0</v>
      </c>
      <c r="S161" s="231">
        <f>IF(S159="","",'CLINs &amp; Ceiling Rates'!H11)</f>
        <v>0</v>
      </c>
      <c r="T161" s="231">
        <f>IF(T159="","",'CLINs &amp; Ceiling Rates'!H12)</f>
        <v>0</v>
      </c>
      <c r="U161" s="231">
        <f>IF(U159="","",'CLINs &amp; Ceiling Rates'!H13)</f>
        <v>0</v>
      </c>
      <c r="V161" s="231">
        <f>IF(V159="","",'CLINs &amp; Ceiling Rates'!H14)</f>
        <v>0</v>
      </c>
      <c r="W161" s="231">
        <f>IF(W159="","",'CLINs &amp; Ceiling Rates'!H15)</f>
        <v>0</v>
      </c>
      <c r="X161" s="231">
        <f>IF(X159="","",'CLINs &amp; Ceiling Rates'!H16)</f>
        <v>0</v>
      </c>
      <c r="Y161" s="231">
        <f>IF(Y159="","",'CLINs &amp; Ceiling Rates'!H17)</f>
        <v>0</v>
      </c>
      <c r="Z161" s="231">
        <f>IF(Z159="","",'CLINs &amp; Ceiling Rates'!H18)</f>
        <v>0</v>
      </c>
      <c r="AA161" s="231">
        <f>IF(AA159="","",'CLINs &amp; Ceiling Rates'!H19)</f>
        <v>0</v>
      </c>
      <c r="AB161" s="231" t="str">
        <f>IF(AB159="","",'CLINs &amp; Ceiling Rates'!H20)</f>
        <v/>
      </c>
      <c r="AC161" s="231" t="str">
        <f>IF(AC159="","",'CLINs &amp; Ceiling Rates'!H21)</f>
        <v/>
      </c>
      <c r="AD161" s="231" t="str">
        <f>IF(AD159="","",'CLINs &amp; Ceiling Rates'!H22)</f>
        <v/>
      </c>
      <c r="AE161" s="231" t="str">
        <f>IF(AE159="","",'CLINs &amp; Ceiling Rates'!H23)</f>
        <v/>
      </c>
      <c r="AF161" s="231" t="str">
        <f>IF(AF159="","",'CLINs &amp; Ceiling Rates'!H24)</f>
        <v/>
      </c>
      <c r="AG161" s="231" t="str">
        <f>IF(AG159="","",'CLINs &amp; Ceiling Rates'!H25)</f>
        <v/>
      </c>
      <c r="AH161" s="231" t="str">
        <f>IF(AH159="","",'CLINs &amp; Ceiling Rates'!H26)</f>
        <v/>
      </c>
      <c r="AI161" s="231" t="str">
        <f>IF(AI159="","",'CLINs &amp; Ceiling Rates'!H27)</f>
        <v/>
      </c>
      <c r="AJ161" s="231" t="str">
        <f>IF(AJ159="","",'CLINs &amp; Ceiling Rates'!H28)</f>
        <v/>
      </c>
      <c r="AK161" s="231" t="str">
        <f>IF(AK159="","",'CLINs &amp; Ceiling Rates'!H29)</f>
        <v/>
      </c>
      <c r="AL161" s="231" t="str">
        <f>IF(AL159="","",'CLINs &amp; Ceiling Rates'!H30)</f>
        <v/>
      </c>
      <c r="AM161" s="231" t="str">
        <f>IF(AM159="","",'CLINs &amp; Ceiling Rates'!H31)</f>
        <v/>
      </c>
      <c r="AN161" s="231" t="str">
        <f>IF(AN159="","",'CLINs &amp; Ceiling Rates'!H32)</f>
        <v/>
      </c>
      <c r="AO161" s="231" t="str">
        <f>IF(AO159="","",'CLINs &amp; Ceiling Rates'!H33)</f>
        <v/>
      </c>
      <c r="AP161" s="231" t="str">
        <f>IF(AP159="","",'CLINs &amp; Ceiling Rates'!H34)</f>
        <v/>
      </c>
      <c r="AQ161" s="231" t="str">
        <f>IF(AQ159="","",'CLINs &amp; Ceiling Rates'!H35)</f>
        <v/>
      </c>
      <c r="AR161" s="231" t="str">
        <f>IF(AR159="","",'CLINs &amp; Ceiling Rates'!H36)</f>
        <v/>
      </c>
      <c r="AS161" s="231" t="str">
        <f>IF(AS159="","",'CLINs &amp; Ceiling Rates'!H37)</f>
        <v/>
      </c>
      <c r="AT161" s="231" t="str">
        <f>IF(AT159="","",'CLINs &amp; Ceiling Rates'!H38)</f>
        <v/>
      </c>
      <c r="AU161" s="231" t="str">
        <f>IF(AU159="","",'CLINs &amp; Ceiling Rates'!H39)</f>
        <v/>
      </c>
      <c r="AV161" s="231" t="str">
        <f>IF(AV159="","",'CLINs &amp; Ceiling Rates'!H40)</f>
        <v/>
      </c>
      <c r="AW161" s="231" t="str">
        <f>IF(AW159="","",'CLINs &amp; Ceiling Rates'!H41)</f>
        <v/>
      </c>
      <c r="AX161" s="231" t="str">
        <f>IF(AX159="","",'CLINs &amp; Ceiling Rates'!H42)</f>
        <v/>
      </c>
      <c r="AY161" s="231" t="str">
        <f>IF(AY159="","",'CLINs &amp; Ceiling Rates'!H43)</f>
        <v/>
      </c>
      <c r="AZ161" s="231" t="str">
        <f>IF(AZ159="","",'CLINs &amp; Ceiling Rates'!H44)</f>
        <v/>
      </c>
      <c r="BA161" s="231" t="str">
        <f>IF(BA159="","",'CLINs &amp; Ceiling Rates'!H45)</f>
        <v/>
      </c>
      <c r="BB161" s="231" t="str">
        <f>IF(BB159="","",'CLINs &amp; Ceiling Rates'!H46)</f>
        <v/>
      </c>
      <c r="BC161" s="231" t="str">
        <f>IF(BC159="","",'CLINs &amp; Ceiling Rates'!H47)</f>
        <v/>
      </c>
      <c r="BD161" s="231" t="str">
        <f>IF(BD159="","",'CLINs &amp; Ceiling Rates'!H48)</f>
        <v/>
      </c>
      <c r="BE161" s="231" t="str">
        <f>IF(BE159="","",'CLINs &amp; Ceiling Rates'!H49)</f>
        <v/>
      </c>
      <c r="BF161" s="231" t="str">
        <f>IF(BF159="","",'CLINs &amp; Ceiling Rates'!H50)</f>
        <v/>
      </c>
      <c r="BG161" s="231" t="str">
        <f>IF(BG159="","",'CLINs &amp; Ceiling Rates'!H51)</f>
        <v/>
      </c>
      <c r="BH161" s="231" t="str">
        <f>IF(BH159="","",'CLINs &amp; Ceiling Rates'!$H52)</f>
        <v/>
      </c>
      <c r="BI161" s="231" t="str">
        <f>IF(BI159="","",'CLINs &amp; Ceiling Rates'!$H53)</f>
        <v/>
      </c>
      <c r="BJ161" s="231" t="str">
        <f>IF(BJ159="","",'CLINs &amp; Ceiling Rates'!$H54)</f>
        <v/>
      </c>
      <c r="BK161" s="231" t="str">
        <f>IF(BK159="","",'CLINs &amp; Ceiling Rates'!$H55)</f>
        <v/>
      </c>
      <c r="BL161" s="231" t="str">
        <f>IF(BL159="","",'CLINs &amp; Ceiling Rates'!$H56)</f>
        <v/>
      </c>
      <c r="BM161" s="231" t="str">
        <f>IF(BM159="","",'CLINs &amp; Ceiling Rates'!$H57)</f>
        <v/>
      </c>
      <c r="BN161" s="231" t="str">
        <f>IF(BN159="","",'CLINs &amp; Ceiling Rates'!$H58)</f>
        <v/>
      </c>
      <c r="BO161" s="231" t="str">
        <f>IF(BO159="","",'CLINs &amp; Ceiling Rates'!$H59)</f>
        <v/>
      </c>
      <c r="BP161" s="231" t="str">
        <f>IF(BP159="","",'CLINs &amp; Ceiling Rates'!$H60)</f>
        <v/>
      </c>
      <c r="BQ161" s="231" t="str">
        <f>IF(BQ159="","",'CLINs &amp; Ceiling Rates'!$H61)</f>
        <v/>
      </c>
      <c r="BR161" s="231" t="str">
        <f>IF(BR159="","",'CLINs &amp; Ceiling Rates'!$H62)</f>
        <v/>
      </c>
      <c r="BS161" s="231" t="str">
        <f>IF(BS159="","",'CLINs &amp; Ceiling Rates'!$H63)</f>
        <v/>
      </c>
      <c r="BT161" s="231" t="str">
        <f>IF(BT159="","",'CLINs &amp; Ceiling Rates'!$H64)</f>
        <v/>
      </c>
      <c r="BU161" s="231" t="str">
        <f>IF(BU159="","",'CLINs &amp; Ceiling Rates'!$H65)</f>
        <v/>
      </c>
      <c r="BV161" s="231" t="str">
        <f>IF(BV159="","",'CLINs &amp; Ceiling Rates'!$H66)</f>
        <v/>
      </c>
      <c r="BW161" s="231" t="str">
        <f>IF(BW159="","",'CLINs &amp; Ceiling Rates'!$H67)</f>
        <v/>
      </c>
      <c r="BX161" s="231" t="str">
        <f>IF(BX159="","",'CLINs &amp; Ceiling Rates'!$H68)</f>
        <v/>
      </c>
      <c r="BY161" s="231" t="str">
        <f>IF(BY159="","",'CLINs &amp; Ceiling Rates'!$H69)</f>
        <v/>
      </c>
      <c r="BZ161" s="231" t="str">
        <f>IF(BZ159="","",'CLINs &amp; Ceiling Rates'!$H70)</f>
        <v/>
      </c>
      <c r="CA161" s="231" t="str">
        <f>IF(CA159="","",'CLINs &amp; Ceiling Rates'!$H71)</f>
        <v/>
      </c>
      <c r="CB161" s="231" t="str">
        <f>IF(CB159="","",'CLINs &amp; Ceiling Rates'!$H72)</f>
        <v/>
      </c>
      <c r="CC161" s="231" t="str">
        <f>IF(CC159="","",'CLINs &amp; Ceiling Rates'!$H73)</f>
        <v/>
      </c>
      <c r="CD161" s="231" t="str">
        <f>IF(CD159="","",'CLINs &amp; Ceiling Rates'!$H74)</f>
        <v/>
      </c>
      <c r="CE161" s="231" t="str">
        <f>IF(CE159="","",'CLINs &amp; Ceiling Rates'!$H75)</f>
        <v/>
      </c>
      <c r="CF161" s="231" t="str">
        <f>IF(CF159="","",'CLINs &amp; Ceiling Rates'!$H76)</f>
        <v/>
      </c>
      <c r="CG161" s="231" t="str">
        <f>IF(CG159="","",'CLINs &amp; Ceiling Rates'!$H77)</f>
        <v/>
      </c>
      <c r="CH161" s="231" t="str">
        <f>IF(CH159="","",'CLINs &amp; Ceiling Rates'!$H78)</f>
        <v/>
      </c>
      <c r="CI161" s="231" t="str">
        <f>IF(CI159="","",'CLINs &amp; Ceiling Rates'!$H79)</f>
        <v/>
      </c>
      <c r="CJ161" s="231" t="str">
        <f>IF(CJ159="","",'CLINs &amp; Ceiling Rates'!$H80)</f>
        <v/>
      </c>
      <c r="CK161" s="231" t="str">
        <f>IF(CK159="","",'CLINs &amp; Ceiling Rates'!$H81)</f>
        <v/>
      </c>
      <c r="CL161" s="231" t="str">
        <f>IF(CL159="","",'CLINs &amp; Ceiling Rates'!$H82)</f>
        <v/>
      </c>
      <c r="CM161" s="231" t="str">
        <f>IF(CM159="","",'CLINs &amp; Ceiling Rates'!$H83)</f>
        <v/>
      </c>
      <c r="CN161" s="231" t="str">
        <f>IF(CN159="","",'CLINs &amp; Ceiling Rates'!$H84)</f>
        <v/>
      </c>
      <c r="CO161" s="231" t="str">
        <f>IF(CO159="","",'CLINs &amp; Ceiling Rates'!$H85)</f>
        <v/>
      </c>
      <c r="CP161" s="231" t="str">
        <f>IF(CP159="","",'CLINs &amp; Ceiling Rates'!$H86)</f>
        <v/>
      </c>
      <c r="CQ161" s="231" t="str">
        <f>IF(CQ159="","",'CLINs &amp; Ceiling Rates'!$H87)</f>
        <v/>
      </c>
      <c r="CR161" s="231" t="str">
        <f>IF(CR159="","",'CLINs &amp; Ceiling Rates'!$H88)</f>
        <v/>
      </c>
      <c r="CS161" s="231" t="str">
        <f>IF(CS159="","",'CLINs &amp; Ceiling Rates'!$H89)</f>
        <v/>
      </c>
      <c r="CT161" s="231" t="str">
        <f>IF(CT159="","",'CLINs &amp; Ceiling Rates'!$H90)</f>
        <v/>
      </c>
      <c r="CU161" s="231" t="str">
        <f>IF(CU159="","",'CLINs &amp; Ceiling Rates'!$H91)</f>
        <v/>
      </c>
      <c r="CV161" s="231" t="str">
        <f>IF(CV159="","",'CLINs &amp; Ceiling Rates'!$H92)</f>
        <v/>
      </c>
      <c r="CW161" s="231" t="str">
        <f>IF(CW159="","",'CLINs &amp; Ceiling Rates'!$H93)</f>
        <v/>
      </c>
      <c r="CX161" s="231" t="str">
        <f>IF(CX159="","",'CLINs &amp; Ceiling Rates'!$H94)</f>
        <v/>
      </c>
      <c r="CY161" s="231" t="str">
        <f>IF(CY159="","",'CLINs &amp; Ceiling Rates'!$H95)</f>
        <v/>
      </c>
      <c r="CZ161" s="231" t="str">
        <f>IF(CZ159="","",'CLINs &amp; Ceiling Rates'!$H96)</f>
        <v/>
      </c>
      <c r="DA161" s="231" t="str">
        <f>IF(DA159="","",'CLINs &amp; Ceiling Rates'!$H97)</f>
        <v/>
      </c>
      <c r="DB161" s="231" t="str">
        <f>IF(DB159="","",'CLINs &amp; Ceiling Rates'!$H98)</f>
        <v/>
      </c>
      <c r="DC161" s="231" t="str">
        <f>IF(DC159="","",'CLINs &amp; Ceiling Rates'!$H99)</f>
        <v/>
      </c>
      <c r="DD161" s="231" t="str">
        <f>IF(DD159="","",'CLINs &amp; Ceiling Rates'!$H100)</f>
        <v/>
      </c>
      <c r="DE161" s="231" t="str">
        <f>IF(DE159="","",'CLINs &amp; Ceiling Rates'!$H101)</f>
        <v/>
      </c>
      <c r="DF161" s="231" t="str">
        <f>IF(DF159="","",'CLINs &amp; Ceiling Rates'!$H102)</f>
        <v/>
      </c>
      <c r="DG161" s="231" t="str">
        <f>IF(DG159="","",'CLINs &amp; Ceiling Rates'!$H103)</f>
        <v/>
      </c>
      <c r="DH161" s="231" t="str">
        <f>IF(DH159="","",'CLINs &amp; Ceiling Rates'!$H104)</f>
        <v/>
      </c>
      <c r="DI161" s="231" t="str">
        <f>IF(DI159="","",'CLINs &amp; Ceiling Rates'!$H105)</f>
        <v/>
      </c>
      <c r="DJ161" s="231" t="str">
        <f>IF(DJ159="","",'CLINs &amp; Ceiling Rates'!$H106)</f>
        <v/>
      </c>
      <c r="DK161" s="231" t="str">
        <f>IF(DK159="","",'CLINs &amp; Ceiling Rates'!$H107)</f>
        <v/>
      </c>
      <c r="DL161" s="231" t="str">
        <f>IF(DL159="","",'CLINs &amp; Ceiling Rates'!$H108)</f>
        <v/>
      </c>
      <c r="DM161" s="231" t="str">
        <f>IF(DM159="","",'CLINs &amp; Ceiling Rates'!$H109)</f>
        <v/>
      </c>
      <c r="DN161" s="231" t="str">
        <f>IF(DN159="","",'CLINs &amp; Ceiling Rates'!$H110)</f>
        <v/>
      </c>
      <c r="DO161" s="231" t="str">
        <f>IF(DO159="","",'CLINs &amp; Ceiling Rates'!$H111)</f>
        <v/>
      </c>
      <c r="DP161" s="231" t="str">
        <f>IF(DP159="","",'CLINs &amp; Ceiling Rates'!$H112)</f>
        <v/>
      </c>
      <c r="DQ161" s="231" t="str">
        <f>IF(DQ159="","",'CLINs &amp; Ceiling Rates'!$H113)</f>
        <v/>
      </c>
      <c r="DR161" s="231" t="str">
        <f>IF(DR159="","",'CLINs &amp; Ceiling Rates'!$H114)</f>
        <v/>
      </c>
      <c r="DS161" s="231" t="str">
        <f>IF(DS159="","",'CLINs &amp; Ceiling Rates'!$H115)</f>
        <v/>
      </c>
      <c r="DT161" s="231" t="str">
        <f>IF(DT159="","",'CLINs &amp; Ceiling Rates'!$H116)</f>
        <v/>
      </c>
      <c r="DU161" s="231" t="str">
        <f>IF(DU159="","",'CLINs &amp; Ceiling Rates'!$H117)</f>
        <v/>
      </c>
      <c r="DV161" s="231" t="str">
        <f>IF(DV159="","",'CLINs &amp; Ceiling Rates'!$H118)</f>
        <v/>
      </c>
      <c r="DW161" s="231" t="str">
        <f>IF(DW159="","",'CLINs &amp; Ceiling Rates'!$H119)</f>
        <v/>
      </c>
      <c r="DX161" s="231" t="str">
        <f>IF(DX159="","",'CLINs &amp; Ceiling Rates'!$H120)</f>
        <v/>
      </c>
      <c r="DY161" s="231" t="str">
        <f>IF(DY159="","",'CLINs &amp; Ceiling Rates'!$H121)</f>
        <v/>
      </c>
      <c r="DZ161" s="231" t="str">
        <f>IF(DZ159="","",'CLINs &amp; Ceiling Rates'!$H122)</f>
        <v/>
      </c>
      <c r="EA161" s="231" t="str">
        <f>IF(EA159="","",'CLINs &amp; Ceiling Rates'!$H123)</f>
        <v/>
      </c>
      <c r="EB161" s="231" t="str">
        <f>IF(EB159="","",'CLINs &amp; Ceiling Rates'!$H124)</f>
        <v/>
      </c>
      <c r="EC161" s="231" t="str">
        <f>IF(EC159="","",'CLINs &amp; Ceiling Rates'!$H125)</f>
        <v/>
      </c>
      <c r="ED161" s="231" t="str">
        <f>IF(ED159="","",'CLINs &amp; Ceiling Rates'!$H126)</f>
        <v/>
      </c>
      <c r="EE161" s="231" t="str">
        <f>IF(EE159="","",'CLINs &amp; Ceiling Rates'!$H127)</f>
        <v/>
      </c>
      <c r="EF161" s="231" t="str">
        <f>IF(EF159="","",'CLINs &amp; Ceiling Rates'!$H128)</f>
        <v/>
      </c>
      <c r="EG161" s="231" t="str">
        <f>IF(EG159="","",'CLINs &amp; Ceiling Rates'!$H129)</f>
        <v/>
      </c>
      <c r="EH161" s="231" t="str">
        <f>IF(EH159="","",'CLINs &amp; Ceiling Rates'!$H130)</f>
        <v/>
      </c>
      <c r="EI161" s="231" t="str">
        <f>IF(EI159="","",'CLINs &amp; Ceiling Rates'!$H131)</f>
        <v/>
      </c>
      <c r="EJ161" s="231" t="str">
        <f>IF(EJ159="","",'CLINs &amp; Ceiling Rates'!$H132)</f>
        <v/>
      </c>
      <c r="EK161" s="231" t="str">
        <f>IF(EK159="","",'CLINs &amp; Ceiling Rates'!$H133)</f>
        <v/>
      </c>
      <c r="EL161" s="231" t="str">
        <f>IF(EL159="","",'CLINs &amp; Ceiling Rates'!$H134)</f>
        <v/>
      </c>
      <c r="EM161" s="231" t="str">
        <f>IF(EM159="","",'CLINs &amp; Ceiling Rates'!$H135)</f>
        <v/>
      </c>
      <c r="EN161" s="231" t="str">
        <f>IF(EN159="","",'CLINs &amp; Ceiling Rates'!$H136)</f>
        <v/>
      </c>
      <c r="EO161" s="231" t="str">
        <f>IF(EO159="","",'CLINs &amp; Ceiling Rates'!$H137)</f>
        <v/>
      </c>
      <c r="EP161" s="231" t="str">
        <f>IF(EP159="","",'CLINs &amp; Ceiling Rates'!$H138)</f>
        <v/>
      </c>
      <c r="EQ161" s="231" t="str">
        <f>IF(EQ159="","",'CLINs &amp; Ceiling Rates'!$H139)</f>
        <v/>
      </c>
      <c r="ER161" s="231" t="str">
        <f>IF(ER159="","",'CLINs &amp; Ceiling Rates'!$H140)</f>
        <v/>
      </c>
      <c r="ES161" s="231" t="str">
        <f>IF(ES159="","",'CLINs &amp; Ceiling Rates'!$H141)</f>
        <v/>
      </c>
      <c r="ET161" s="231" t="str">
        <f>IF(ET159="","",'CLINs &amp; Ceiling Rates'!$H142)</f>
        <v/>
      </c>
      <c r="EU161" s="231" t="str">
        <f>IF(EU159="","",'CLINs &amp; Ceiling Rates'!$H143)</f>
        <v/>
      </c>
      <c r="EV161" s="231" t="str">
        <f>IF(EV159="","",'CLINs &amp; Ceiling Rates'!$H144)</f>
        <v/>
      </c>
      <c r="EW161" s="231" t="str">
        <f>IF(EW159="","",'CLINs &amp; Ceiling Rates'!$H145)</f>
        <v/>
      </c>
      <c r="EX161" s="231" t="str">
        <f>IF(EX159="","",'CLINs &amp; Ceiling Rates'!$H146)</f>
        <v/>
      </c>
      <c r="EY161" s="231" t="str">
        <f>IF(EY159="","",'CLINs &amp; Ceiling Rates'!$H147)</f>
        <v/>
      </c>
      <c r="EZ161" s="231" t="str">
        <f>IF(EZ159="","",'CLINs &amp; Ceiling Rates'!$H148)</f>
        <v/>
      </c>
      <c r="FA161" s="231" t="str">
        <f>IF(FA159="","",'CLINs &amp; Ceiling Rates'!$H149)</f>
        <v/>
      </c>
      <c r="FB161" s="231" t="str">
        <f>IF(FB159="","",'CLINs &amp; Ceiling Rates'!$H150)</f>
        <v/>
      </c>
      <c r="FC161" s="231" t="str">
        <f>IF(FC159="","",'CLINs &amp; Ceiling Rates'!$H151)</f>
        <v/>
      </c>
      <c r="FD161" s="231" t="str">
        <f>IF(FD159="","",'CLINs &amp; Ceiling Rates'!$H152)</f>
        <v/>
      </c>
      <c r="FE161" s="231" t="str">
        <f>IF(FE159="","",'CLINs &amp; Ceiling Rates'!$H153)</f>
        <v/>
      </c>
      <c r="FF161" s="231" t="str">
        <f>IF(FF159="","",'CLINs &amp; Ceiling Rates'!$H154)</f>
        <v/>
      </c>
      <c r="FG161" s="231" t="str">
        <f>IF(FG159="","",'CLINs &amp; Ceiling Rates'!$H155)</f>
        <v/>
      </c>
      <c r="FH161" s="231" t="str">
        <f>IF(FH159="","",'CLINs &amp; Ceiling Rates'!$H156)</f>
        <v/>
      </c>
      <c r="FI161" s="231" t="str">
        <f>IF(FI159="","",'CLINs &amp; Ceiling Rates'!$H157)</f>
        <v/>
      </c>
      <c r="FJ161" s="231" t="str">
        <f>IF(FJ159="","",'CLINs &amp; Ceiling Rates'!$H158)</f>
        <v/>
      </c>
      <c r="FK161" s="231" t="str">
        <f>IF(FK159="","",'CLINs &amp; Ceiling Rates'!$H159)</f>
        <v/>
      </c>
      <c r="FL161" s="231" t="str">
        <f>IF(FL159="","",'CLINs &amp; Ceiling Rates'!$H160)</f>
        <v/>
      </c>
      <c r="FM161" s="231" t="str">
        <f>IF(FM159="","",'CLINs &amp; Ceiling Rates'!$H161)</f>
        <v/>
      </c>
      <c r="FN161" s="231" t="str">
        <f>IF(FN159="","",'CLINs &amp; Ceiling Rates'!$H162)</f>
        <v/>
      </c>
      <c r="FO161" s="231" t="str">
        <f>IF(FO159="","",'CLINs &amp; Ceiling Rates'!$H163)</f>
        <v/>
      </c>
      <c r="FP161" s="231" t="str">
        <f>IF(FP159="","",'CLINs &amp; Ceiling Rates'!$H164)</f>
        <v/>
      </c>
      <c r="FQ161" s="231" t="str">
        <f>IF(FQ159="","",'CLINs &amp; Ceiling Rates'!$H165)</f>
        <v/>
      </c>
      <c r="FR161" s="231" t="str">
        <f>IF(FR159="","",'CLINs &amp; Ceiling Rates'!$H166)</f>
        <v/>
      </c>
      <c r="FS161" s="231" t="str">
        <f>IF(FS159="","",'CLINs &amp; Ceiling Rates'!$H167)</f>
        <v/>
      </c>
      <c r="FT161" s="231" t="str">
        <f>IF(FT159="","",'CLINs &amp; Ceiling Rates'!$H168)</f>
        <v/>
      </c>
      <c r="FU161" s="231" t="str">
        <f>IF(FU159="","",'CLINs &amp; Ceiling Rates'!$H169)</f>
        <v/>
      </c>
      <c r="FV161" s="231" t="str">
        <f>IF(FV159="","",'CLINs &amp; Ceiling Rates'!$H170)</f>
        <v/>
      </c>
      <c r="FW161" s="231" t="str">
        <f>IF(FW159="","",'CLINs &amp; Ceiling Rates'!$H171)</f>
        <v/>
      </c>
      <c r="FX161" s="231" t="str">
        <f>IF(FX159="","",'CLINs &amp; Ceiling Rates'!$H172)</f>
        <v/>
      </c>
      <c r="FY161" s="231" t="str">
        <f>IF(FY159="","",'CLINs &amp; Ceiling Rates'!$H173)</f>
        <v/>
      </c>
      <c r="FZ161" s="231" t="str">
        <f>IF(FZ159="","",'CLINs &amp; Ceiling Rates'!$H174)</f>
        <v/>
      </c>
      <c r="GA161" s="231" t="str">
        <f>IF(GA159="","",'CLINs &amp; Ceiling Rates'!$H175)</f>
        <v/>
      </c>
      <c r="GB161" s="231" t="str">
        <f>IF(GB159="","",'CLINs &amp; Ceiling Rates'!$H176)</f>
        <v/>
      </c>
      <c r="GC161" s="231" t="str">
        <f>IF(GC159="","",'CLINs &amp; Ceiling Rates'!$H177)</f>
        <v/>
      </c>
      <c r="GD161" s="231" t="str">
        <f>IF(GD159="","",'CLINs &amp; Ceiling Rates'!$H178)</f>
        <v/>
      </c>
      <c r="GE161" s="231" t="str">
        <f>IF(GE159="","",'CLINs &amp; Ceiling Rates'!$H179)</f>
        <v/>
      </c>
      <c r="GF161" s="231" t="str">
        <f>IF(GF159="","",'CLINs &amp; Ceiling Rates'!$H180)</f>
        <v/>
      </c>
      <c r="GG161" s="231" t="str">
        <f>IF(GG159="","",'CLINs &amp; Ceiling Rates'!$H181)</f>
        <v/>
      </c>
      <c r="GH161" s="231" t="str">
        <f>IF(GH159="","",'CLINs &amp; Ceiling Rates'!$H182)</f>
        <v/>
      </c>
      <c r="GI161" s="231" t="str">
        <f>IF(GI159="","",'CLINs &amp; Ceiling Rates'!$H183)</f>
        <v/>
      </c>
      <c r="GJ161" s="231" t="str">
        <f>IF(GJ159="","",'CLINs &amp; Ceiling Rates'!$H184)</f>
        <v/>
      </c>
      <c r="GK161" s="231" t="str">
        <f>IF(GK159="","",'CLINs &amp; Ceiling Rates'!$H185)</f>
        <v/>
      </c>
      <c r="GL161" s="231" t="str">
        <f>IF(GL159="","",'CLINs &amp; Ceiling Rates'!$H186)</f>
        <v/>
      </c>
      <c r="GM161" s="231" t="str">
        <f>IF(GM159="","",'CLINs &amp; Ceiling Rates'!$H187)</f>
        <v/>
      </c>
      <c r="GN161" s="231" t="str">
        <f>IF(GN159="","",'CLINs &amp; Ceiling Rates'!$H188)</f>
        <v/>
      </c>
      <c r="GO161" s="231" t="str">
        <f>IF(GO159="","",'CLINs &amp; Ceiling Rates'!$H189)</f>
        <v/>
      </c>
      <c r="GP161" s="231" t="str">
        <f>IF(GP159="","",'CLINs &amp; Ceiling Rates'!$H190)</f>
        <v/>
      </c>
      <c r="GQ161" s="231" t="str">
        <f>IF(GQ159="","",'CLINs &amp; Ceiling Rates'!$H191)</f>
        <v/>
      </c>
      <c r="GR161" s="231" t="str">
        <f>IF(GR159="","",'CLINs &amp; Ceiling Rates'!$H192)</f>
        <v/>
      </c>
      <c r="GS161" s="231" t="str">
        <f>IF(GS159="","",'CLINs &amp; Ceiling Rates'!$H193)</f>
        <v/>
      </c>
      <c r="GT161" s="231" t="str">
        <f>IF(GT159="","",'CLINs &amp; Ceiling Rates'!$H194)</f>
        <v/>
      </c>
      <c r="GU161" s="231" t="str">
        <f>IF(GU159="","",'CLINs &amp; Ceiling Rates'!$H195)</f>
        <v/>
      </c>
      <c r="GV161" s="231" t="str">
        <f>IF(GV159="","",'CLINs &amp; Ceiling Rates'!$H196)</f>
        <v/>
      </c>
      <c r="GW161" s="231" t="str">
        <f>IF(GW159="","",'CLINs &amp; Ceiling Rates'!$H197)</f>
        <v/>
      </c>
      <c r="GX161" s="231" t="str">
        <f>IF(GX159="","",'CLINs &amp; Ceiling Rates'!$H198)</f>
        <v/>
      </c>
      <c r="GY161" s="231" t="str">
        <f>IF(GY159="","",'CLINs &amp; Ceiling Rates'!$H199)</f>
        <v/>
      </c>
      <c r="GZ161" s="231" t="str">
        <f>IF(GZ159="","",'CLINs &amp; Ceiling Rates'!$H200)</f>
        <v/>
      </c>
      <c r="HA161" s="231" t="str">
        <f>IF(HA159="","",'CLINs &amp; Ceiling Rates'!$H201)</f>
        <v/>
      </c>
      <c r="HB161" s="231" t="str">
        <f>IF(HB159="","",'CLINs &amp; Ceiling Rates'!$H202)</f>
        <v/>
      </c>
      <c r="HC161" s="231" t="str">
        <f>IF(HC159="","",'CLINs &amp; Ceiling Rates'!$H203)</f>
        <v/>
      </c>
      <c r="HD161" s="231" t="str">
        <f>IF(HD159="","",'CLINs &amp; Ceiling Rates'!$H204)</f>
        <v/>
      </c>
      <c r="HE161" s="231" t="str">
        <f>IF(HE159="","",'CLINs &amp; Ceiling Rates'!$H205)</f>
        <v/>
      </c>
      <c r="HF161" s="231" t="str">
        <f>IF(HF159="","",'CLINs &amp; Ceiling Rates'!$H206)</f>
        <v/>
      </c>
      <c r="HG161" s="231" t="str">
        <f>IF(HG159="","",'CLINs &amp; Ceiling Rates'!$H207)</f>
        <v/>
      </c>
      <c r="HH161" s="231" t="str">
        <f>IF(HH159="","",'CLINs &amp; Ceiling Rates'!$H208)</f>
        <v/>
      </c>
      <c r="HI161" s="231" t="str">
        <f>IF(HI159="","",'CLINs &amp; Ceiling Rates'!$H209)</f>
        <v/>
      </c>
      <c r="HJ161" s="231" t="str">
        <f>IF(HJ159="","",'CLINs &amp; Ceiling Rates'!$H210)</f>
        <v/>
      </c>
      <c r="HK161" s="231" t="str">
        <f>IF(HK159="","",'CLINs &amp; Ceiling Rates'!$H211)</f>
        <v/>
      </c>
      <c r="HL161" s="231" t="str">
        <f>IF(HL159="","",'CLINs &amp; Ceiling Rates'!$H212)</f>
        <v/>
      </c>
      <c r="HM161" s="231" t="str">
        <f>IF(HM159="","",'CLINs &amp; Ceiling Rates'!$H213)</f>
        <v/>
      </c>
      <c r="HN161" s="231" t="str">
        <f>IF(HN159="","",'CLINs &amp; Ceiling Rates'!$H214)</f>
        <v/>
      </c>
      <c r="HO161" s="231" t="str">
        <f>IF(HO159="","",'CLINs &amp; Ceiling Rates'!$H215)</f>
        <v/>
      </c>
      <c r="HP161" s="231" t="str">
        <f>IF(HP159="","",'CLINs &amp; Ceiling Rates'!$H216)</f>
        <v/>
      </c>
      <c r="HQ161" s="231" t="str">
        <f>IF(HQ159="","",'CLINs &amp; Ceiling Rates'!$H217)</f>
        <v/>
      </c>
    </row>
    <row r="162" spans="1:225" s="59" customFormat="1" ht="28.95" customHeight="1" x14ac:dyDescent="0.2">
      <c r="A162" s="496"/>
      <c r="B162" s="496"/>
      <c r="C162" s="496"/>
      <c r="D162" s="496"/>
      <c r="E162" s="496"/>
      <c r="F162" s="496"/>
      <c r="G162" s="496"/>
      <c r="H162" s="496"/>
      <c r="I162" s="496"/>
      <c r="J162" s="496"/>
      <c r="K162" s="496"/>
      <c r="L162" s="496"/>
      <c r="M162" s="496"/>
      <c r="N162" s="496"/>
      <c r="O162" s="230" t="s">
        <v>605</v>
      </c>
      <c r="P162" s="241" t="str">
        <f>IF('Base Period'!I6="","",'Base Period'!I6)</f>
        <v/>
      </c>
      <c r="Q162" s="241" t="str">
        <f>IF('Base Period'!I7="","",'Base Period'!I7)</f>
        <v/>
      </c>
      <c r="R162" s="241" t="str">
        <f>IF('Base Period'!I8="","",'Base Period'!I8)</f>
        <v/>
      </c>
      <c r="S162" s="241" t="str">
        <f>IF('Base Period'!I9="","",'Base Period'!I9)</f>
        <v/>
      </c>
      <c r="T162" s="241" t="str">
        <f>IF('Base Period'!I10="","",'Base Period'!I10)</f>
        <v/>
      </c>
      <c r="U162" s="241" t="str">
        <f>IF('Base Period'!I11="","",'Base Period'!I11)</f>
        <v/>
      </c>
      <c r="V162" s="241" t="str">
        <f>IF('Base Period'!I12="","",'Base Period'!I12)</f>
        <v/>
      </c>
      <c r="W162" s="241" t="str">
        <f>IF('Base Period'!I13="","",'Base Period'!I13)</f>
        <v/>
      </c>
      <c r="X162" s="241" t="str">
        <f>IF('Base Period'!I14="","",'Base Period'!I14)</f>
        <v/>
      </c>
      <c r="Y162" s="241" t="str">
        <f>IF('Base Period'!I15="","",'Base Period'!I15)</f>
        <v/>
      </c>
      <c r="Z162" s="241" t="str">
        <f>IF('Base Period'!I16="","",'Base Period'!I16)</f>
        <v/>
      </c>
      <c r="AA162" s="241" t="str">
        <f>IF('Base Period'!I17="","",'Base Period'!I17)</f>
        <v/>
      </c>
      <c r="AB162" s="241" t="str">
        <f>IF('Base Period'!I18="","",'Base Period'!I18)</f>
        <v/>
      </c>
      <c r="AC162" s="241" t="str">
        <f>IF('Base Period'!I19="","",'Base Period'!I19)</f>
        <v/>
      </c>
      <c r="AD162" s="241" t="str">
        <f>IF('Base Period'!I20="","",'Base Period'!I20)</f>
        <v/>
      </c>
      <c r="AE162" s="241" t="str">
        <f>IF('Base Period'!I21="","",'Base Period'!I21)</f>
        <v/>
      </c>
      <c r="AF162" s="241" t="str">
        <f>IF('Base Period'!I22="","",'Base Period'!I22)</f>
        <v/>
      </c>
      <c r="AG162" s="241" t="str">
        <f>IF('Base Period'!I23="","",'Base Period'!I23)</f>
        <v/>
      </c>
      <c r="AH162" s="241" t="str">
        <f>IF('Base Period'!I24="","",'Base Period'!I24)</f>
        <v/>
      </c>
      <c r="AI162" s="241" t="str">
        <f>IF('Base Period'!I25="","",'Base Period'!I25)</f>
        <v/>
      </c>
      <c r="AJ162" s="241" t="str">
        <f>IF('Base Period'!I26="","",'Base Period'!I26)</f>
        <v/>
      </c>
      <c r="AK162" s="241" t="str">
        <f>IF('Base Period'!I27="","",'Base Period'!I27)</f>
        <v/>
      </c>
      <c r="AL162" s="241" t="str">
        <f>IF('Base Period'!I28="","",'Base Period'!I28)</f>
        <v/>
      </c>
      <c r="AM162" s="241" t="str">
        <f>IF('Base Period'!I29="","",'Base Period'!I29)</f>
        <v/>
      </c>
      <c r="AN162" s="241" t="str">
        <f>IF('Base Period'!I30="","",'Base Period'!I30)</f>
        <v/>
      </c>
      <c r="AO162" s="241" t="str">
        <f>IF('Base Period'!I31="","",'Base Period'!I31)</f>
        <v/>
      </c>
      <c r="AP162" s="241" t="str">
        <f>IF('Base Period'!I32="","",'Base Period'!I32)</f>
        <v/>
      </c>
      <c r="AQ162" s="241" t="str">
        <f>IF('Base Period'!I33="","",'Base Period'!I33)</f>
        <v/>
      </c>
      <c r="AR162" s="241" t="str">
        <f>IF('Base Period'!I34="","",'Base Period'!I34)</f>
        <v/>
      </c>
      <c r="AS162" s="241" t="str">
        <f>IF('Base Period'!I35="","",'Base Period'!I35)</f>
        <v/>
      </c>
      <c r="AT162" s="241" t="str">
        <f>IF('Base Period'!I36="","",'Base Period'!I36)</f>
        <v/>
      </c>
      <c r="AU162" s="241" t="str">
        <f>IF('Base Period'!I37="","",'Base Period'!I37)</f>
        <v/>
      </c>
      <c r="AV162" s="241" t="str">
        <f>IF('Base Period'!I38="","",'Base Period'!I38)</f>
        <v/>
      </c>
      <c r="AW162" s="241" t="str">
        <f>IF('Base Period'!I39="","",'Base Period'!I39)</f>
        <v/>
      </c>
      <c r="AX162" s="241" t="str">
        <f>IF('Base Period'!I40="","",'Base Period'!I40)</f>
        <v/>
      </c>
      <c r="AY162" s="241" t="str">
        <f>IF('Base Period'!I41="","",'Base Period'!I41)</f>
        <v/>
      </c>
      <c r="AZ162" s="241" t="str">
        <f>IF('Base Period'!I42="","",'Base Period'!I42)</f>
        <v/>
      </c>
      <c r="BA162" s="241" t="str">
        <f>IF('Base Period'!I43="","",'Base Period'!I43)</f>
        <v/>
      </c>
      <c r="BB162" s="241" t="str">
        <f>IF('Base Period'!I44="","",'Base Period'!I44)</f>
        <v/>
      </c>
      <c r="BC162" s="241" t="str">
        <f>IF('Base Period'!I45="","",'Base Period'!I45)</f>
        <v/>
      </c>
      <c r="BD162" s="241" t="str">
        <f>IF('Base Period'!I46="","",'Base Period'!I46)</f>
        <v/>
      </c>
      <c r="BE162" s="241" t="str">
        <f>IF('Base Period'!I47="","",'Base Period'!I47)</f>
        <v/>
      </c>
      <c r="BF162" s="241" t="str">
        <f>IF('Base Period'!I48="","",'Base Period'!I48)</f>
        <v/>
      </c>
      <c r="BG162" s="241" t="str">
        <f>IF('Base Period'!I49="","",'Base Period'!I49)</f>
        <v/>
      </c>
      <c r="BH162" s="241" t="str">
        <f>IF('Base Period'!$I50="","",'Base Period'!$I50)</f>
        <v/>
      </c>
      <c r="BI162" s="241" t="str">
        <f>IF('Base Period'!$I51="","",'Base Period'!$I51)</f>
        <v/>
      </c>
      <c r="BJ162" s="241" t="str">
        <f>IF('Base Period'!$I52="","",'Base Period'!$I52)</f>
        <v/>
      </c>
      <c r="BK162" s="241" t="str">
        <f>IF('Base Period'!$I53="","",'Base Period'!$I53)</f>
        <v/>
      </c>
      <c r="BL162" s="241" t="str">
        <f>IF('Base Period'!$I54="","",'Base Period'!$I54)</f>
        <v/>
      </c>
      <c r="BM162" s="241" t="str">
        <f>IF('Base Period'!$I55="","",'Base Period'!$I55)</f>
        <v/>
      </c>
      <c r="BN162" s="241" t="str">
        <f>IF('Base Period'!$I56="","",'Base Period'!$I56)</f>
        <v/>
      </c>
      <c r="BO162" s="241" t="str">
        <f>IF('Base Period'!$I57="","",'Base Period'!$I57)</f>
        <v/>
      </c>
      <c r="BP162" s="241" t="str">
        <f>IF('Base Period'!$I58="","",'Base Period'!$I58)</f>
        <v/>
      </c>
      <c r="BQ162" s="241" t="str">
        <f>IF('Base Period'!$I59="","",'Base Period'!$I59)</f>
        <v/>
      </c>
      <c r="BR162" s="241" t="str">
        <f>IF('Base Period'!$I60="","",'Base Period'!$I60)</f>
        <v/>
      </c>
      <c r="BS162" s="241" t="str">
        <f>IF('Base Period'!$I61="","",'Base Period'!$I61)</f>
        <v/>
      </c>
      <c r="BT162" s="241" t="str">
        <f>IF('Base Period'!$I62="","",'Base Period'!$I62)</f>
        <v/>
      </c>
      <c r="BU162" s="241" t="str">
        <f>IF('Base Period'!$I63="","",'Base Period'!$I63)</f>
        <v/>
      </c>
      <c r="BV162" s="241" t="str">
        <f>IF('Base Period'!$I64="","",'Base Period'!$I64)</f>
        <v/>
      </c>
      <c r="BW162" s="241" t="str">
        <f>IF('Base Period'!$I65="","",'Base Period'!$I65)</f>
        <v/>
      </c>
      <c r="BX162" s="241" t="str">
        <f>IF('Base Period'!$I66="","",'Base Period'!$I66)</f>
        <v/>
      </c>
      <c r="BY162" s="241" t="str">
        <f>IF('Base Period'!$I67="","",'Base Period'!$I67)</f>
        <v/>
      </c>
      <c r="BZ162" s="241" t="str">
        <f>IF('Base Period'!$I68="","",'Base Period'!$I68)</f>
        <v/>
      </c>
      <c r="CA162" s="241" t="str">
        <f>IF('Base Period'!$I69="","",'Base Period'!$I69)</f>
        <v/>
      </c>
      <c r="CB162" s="241" t="str">
        <f>IF('Base Period'!$I70="","",'Base Period'!$I70)</f>
        <v/>
      </c>
      <c r="CC162" s="241" t="str">
        <f>IF('Base Period'!$I71="","",'Base Period'!$I71)</f>
        <v/>
      </c>
      <c r="CD162" s="241" t="str">
        <f>IF('Base Period'!$I72="","",'Base Period'!$I72)</f>
        <v/>
      </c>
      <c r="CE162" s="241" t="str">
        <f>IF('Base Period'!$I73="","",'Base Period'!$I73)</f>
        <v/>
      </c>
      <c r="CF162" s="241" t="str">
        <f>IF('Base Period'!$I74="","",'Base Period'!$I74)</f>
        <v/>
      </c>
      <c r="CG162" s="241" t="str">
        <f>IF('Base Period'!$I75="","",'Base Period'!$I75)</f>
        <v/>
      </c>
      <c r="CH162" s="241" t="str">
        <f>IF('Base Period'!$I76="","",'Base Period'!$I76)</f>
        <v/>
      </c>
      <c r="CI162" s="241" t="str">
        <f>IF('Base Period'!$I77="","",'Base Period'!$I77)</f>
        <v/>
      </c>
      <c r="CJ162" s="241" t="str">
        <f>IF('Base Period'!$I78="","",'Base Period'!$I78)</f>
        <v/>
      </c>
      <c r="CK162" s="241" t="str">
        <f>IF('Base Period'!$I79="","",'Base Period'!$I79)</f>
        <v/>
      </c>
      <c r="CL162" s="241" t="str">
        <f>IF('Base Period'!$I80="","",'Base Period'!$I80)</f>
        <v/>
      </c>
      <c r="CM162" s="241" t="str">
        <f>IF('Base Period'!$I81="","",'Base Period'!$I81)</f>
        <v/>
      </c>
      <c r="CN162" s="241" t="str">
        <f>IF('Base Period'!$I82="","",'Base Period'!$I82)</f>
        <v/>
      </c>
      <c r="CO162" s="241" t="str">
        <f>IF('Base Period'!$I83="","",'Base Period'!$I83)</f>
        <v/>
      </c>
      <c r="CP162" s="241" t="str">
        <f>IF('Base Period'!$I84="","",'Base Period'!$I84)</f>
        <v/>
      </c>
      <c r="CQ162" s="241" t="str">
        <f>IF('Base Period'!$I85="","",'Base Period'!$I85)</f>
        <v/>
      </c>
      <c r="CR162" s="241" t="str">
        <f>IF('Base Period'!$I86="","",'Base Period'!$I86)</f>
        <v/>
      </c>
      <c r="CS162" s="241" t="str">
        <f>IF('Base Period'!$I87="","",'Base Period'!$I87)</f>
        <v/>
      </c>
      <c r="CT162" s="241" t="str">
        <f>IF('Base Period'!$I88="","",'Base Period'!$I88)</f>
        <v/>
      </c>
      <c r="CU162" s="241" t="str">
        <f>IF('Base Period'!$I89="","",'Base Period'!$I89)</f>
        <v/>
      </c>
      <c r="CV162" s="241" t="str">
        <f>IF('Base Period'!$I90="","",'Base Period'!$I90)</f>
        <v/>
      </c>
      <c r="CW162" s="241" t="str">
        <f>IF('Base Period'!$I91="","",'Base Period'!$I91)</f>
        <v/>
      </c>
      <c r="CX162" s="241" t="str">
        <f>IF('Base Period'!$I92="","",'Base Period'!$I92)</f>
        <v/>
      </c>
      <c r="CY162" s="241" t="str">
        <f>IF('Base Period'!$I93="","",'Base Period'!$I93)</f>
        <v/>
      </c>
      <c r="CZ162" s="241" t="str">
        <f>IF('Base Period'!$I94="","",'Base Period'!$I94)</f>
        <v/>
      </c>
      <c r="DA162" s="241" t="str">
        <f>IF('Base Period'!$I95="","",'Base Period'!$I95)</f>
        <v/>
      </c>
      <c r="DB162" s="241" t="str">
        <f>IF('Base Period'!$I96="","",'Base Period'!$I96)</f>
        <v/>
      </c>
      <c r="DC162" s="241" t="str">
        <f>IF('Base Period'!$I97="","",'Base Period'!$I97)</f>
        <v/>
      </c>
      <c r="DD162" s="241" t="str">
        <f>IF('Base Period'!$I98="","",'Base Period'!$I98)</f>
        <v/>
      </c>
      <c r="DE162" s="241" t="str">
        <f>IF('Base Period'!$I99="","",'Base Period'!$I99)</f>
        <v/>
      </c>
      <c r="DF162" s="241" t="str">
        <f>IF('Base Period'!$I100="","",'Base Period'!$I100)</f>
        <v/>
      </c>
      <c r="DG162" s="241" t="str">
        <f>IF('Base Period'!$I101="","",'Base Period'!$I101)</f>
        <v/>
      </c>
      <c r="DH162" s="241" t="str">
        <f>IF('Base Period'!$I102="","",'Base Period'!$I102)</f>
        <v/>
      </c>
      <c r="DI162" s="241" t="str">
        <f>IF('Base Period'!$I103="","",'Base Period'!$I103)</f>
        <v/>
      </c>
      <c r="DJ162" s="241" t="str">
        <f>IF('Base Period'!$I104="","",'Base Period'!$I104)</f>
        <v/>
      </c>
      <c r="DK162" s="241" t="str">
        <f>IF('Base Period'!$I105="","",'Base Period'!$I105)</f>
        <v/>
      </c>
      <c r="DL162" s="241" t="str">
        <f>IF('Base Period'!$I106="","",'Base Period'!$I106)</f>
        <v/>
      </c>
      <c r="DM162" s="241" t="str">
        <f>IF('Base Period'!$I107="","",'Base Period'!$I107)</f>
        <v/>
      </c>
      <c r="DN162" s="241" t="str">
        <f>IF('Base Period'!$I108="","",'Base Period'!$I108)</f>
        <v/>
      </c>
      <c r="DO162" s="241" t="str">
        <f>IF('Base Period'!$I109="","",'Base Period'!$I109)</f>
        <v/>
      </c>
      <c r="DP162" s="241" t="str">
        <f>IF('Base Period'!$I110="","",'Base Period'!$I110)</f>
        <v/>
      </c>
      <c r="DQ162" s="241" t="str">
        <f>IF('Base Period'!$I111="","",'Base Period'!$I111)</f>
        <v/>
      </c>
      <c r="DR162" s="241" t="str">
        <f>IF('Base Period'!$I112="","",'Base Period'!$I112)</f>
        <v/>
      </c>
      <c r="DS162" s="241" t="str">
        <f>IF('Base Period'!$I113="","",'Base Period'!$I113)</f>
        <v/>
      </c>
      <c r="DT162" s="241" t="str">
        <f>IF('Base Period'!$I114="","",'Base Period'!$I114)</f>
        <v/>
      </c>
      <c r="DU162" s="241" t="str">
        <f>IF('Base Period'!$I115="","",'Base Period'!$I115)</f>
        <v/>
      </c>
      <c r="DV162" s="241" t="str">
        <f>IF('Base Period'!$I116="","",'Base Period'!$I116)</f>
        <v/>
      </c>
      <c r="DW162" s="241" t="str">
        <f>IF('Base Period'!$I117="","",'Base Period'!$I117)</f>
        <v/>
      </c>
      <c r="DX162" s="241" t="str">
        <f>IF('Base Period'!$I118="","",'Base Period'!$I118)</f>
        <v/>
      </c>
      <c r="DY162" s="241" t="str">
        <f>IF('Base Period'!$I119="","",'Base Period'!$I119)</f>
        <v/>
      </c>
      <c r="DZ162" s="241" t="str">
        <f>IF('Base Period'!$I120="","",'Base Period'!$I120)</f>
        <v/>
      </c>
      <c r="EA162" s="241" t="str">
        <f>IF('Base Period'!$I121="","",'Base Period'!$I121)</f>
        <v/>
      </c>
      <c r="EB162" s="241" t="str">
        <f>IF('Base Period'!$I122="","",'Base Period'!$I122)</f>
        <v/>
      </c>
      <c r="EC162" s="241" t="str">
        <f>IF('Base Period'!$I123="","",'Base Period'!$I123)</f>
        <v/>
      </c>
      <c r="ED162" s="241" t="str">
        <f>IF('Base Period'!$I124="","",'Base Period'!$I124)</f>
        <v/>
      </c>
      <c r="EE162" s="241" t="str">
        <f>IF('Base Period'!$I125="","",'Base Period'!$I125)</f>
        <v/>
      </c>
      <c r="EF162" s="241" t="str">
        <f>IF('Base Period'!$I126="","",'Base Period'!$I126)</f>
        <v/>
      </c>
      <c r="EG162" s="241" t="str">
        <f>IF('Base Period'!$I127="","",'Base Period'!$I127)</f>
        <v/>
      </c>
      <c r="EH162" s="241" t="str">
        <f>IF('Base Period'!$I128="","",'Base Period'!$I128)</f>
        <v/>
      </c>
      <c r="EI162" s="241" t="str">
        <f>IF('Base Period'!$I129="","",'Base Period'!$I129)</f>
        <v/>
      </c>
      <c r="EJ162" s="241" t="str">
        <f>IF('Base Period'!$I130="","",'Base Period'!$I130)</f>
        <v/>
      </c>
      <c r="EK162" s="241" t="str">
        <f>IF('Base Period'!$I131="","",'Base Period'!$I131)</f>
        <v/>
      </c>
      <c r="EL162" s="241" t="str">
        <f>IF('Base Period'!$I132="","",'Base Period'!$I132)</f>
        <v/>
      </c>
      <c r="EM162" s="241" t="str">
        <f>IF('Base Period'!$I133="","",'Base Period'!$I133)</f>
        <v/>
      </c>
      <c r="EN162" s="241" t="str">
        <f>IF('Base Period'!$I134="","",'Base Period'!$I134)</f>
        <v/>
      </c>
      <c r="EO162" s="241" t="str">
        <f>IF('Base Period'!$I135="","",'Base Period'!$I135)</f>
        <v/>
      </c>
      <c r="EP162" s="241" t="str">
        <f>IF('Base Period'!$I136="","",'Base Period'!$I136)</f>
        <v/>
      </c>
      <c r="EQ162" s="241" t="str">
        <f>IF('Base Period'!$I137="","",'Base Period'!$I137)</f>
        <v/>
      </c>
      <c r="ER162" s="241" t="str">
        <f>IF('Base Period'!$I138="","",'Base Period'!$I138)</f>
        <v/>
      </c>
      <c r="ES162" s="241" t="str">
        <f>IF('Base Period'!$I139="","",'Base Period'!$I139)</f>
        <v/>
      </c>
      <c r="ET162" s="241" t="str">
        <f>IF('Base Period'!$I140="","",'Base Period'!$I140)</f>
        <v/>
      </c>
      <c r="EU162" s="241" t="str">
        <f>IF('Base Period'!$I141="","",'Base Period'!$I141)</f>
        <v/>
      </c>
      <c r="EV162" s="241" t="str">
        <f>IF('Base Period'!$I142="","",'Base Period'!$I142)</f>
        <v/>
      </c>
      <c r="EW162" s="241" t="str">
        <f>IF('Base Period'!$I143="","",'Base Period'!$I143)</f>
        <v/>
      </c>
      <c r="EX162" s="241" t="str">
        <f>IF('Base Period'!$I144="","",'Base Period'!$I144)</f>
        <v/>
      </c>
      <c r="EY162" s="241" t="str">
        <f>IF('Base Period'!$I145="","",'Base Period'!$I145)</f>
        <v/>
      </c>
      <c r="EZ162" s="241" t="str">
        <f>IF('Base Period'!$I146="","",'Base Period'!$I146)</f>
        <v/>
      </c>
      <c r="FA162" s="241" t="str">
        <f>IF('Base Period'!$I147="","",'Base Period'!$I147)</f>
        <v/>
      </c>
      <c r="FB162" s="241" t="str">
        <f>IF('Base Period'!$I148="","",'Base Period'!$I148)</f>
        <v/>
      </c>
      <c r="FC162" s="241" t="str">
        <f>IF('Base Period'!$I149="","",'Base Period'!$I149)</f>
        <v/>
      </c>
      <c r="FD162" s="241" t="str">
        <f>IF('Base Period'!$I150="","",'Base Period'!$I150)</f>
        <v/>
      </c>
      <c r="FE162" s="241" t="str">
        <f>IF('Base Period'!$I151="","",'Base Period'!$I151)</f>
        <v/>
      </c>
      <c r="FF162" s="241" t="str">
        <f>IF('Base Period'!$I152="","",'Base Period'!$I152)</f>
        <v/>
      </c>
      <c r="FG162" s="241" t="str">
        <f>IF('Base Period'!$I153="","",'Base Period'!$I153)</f>
        <v/>
      </c>
      <c r="FH162" s="241" t="str">
        <f>IF('Base Period'!$I154="","",'Base Period'!$I154)</f>
        <v/>
      </c>
      <c r="FI162" s="241" t="str">
        <f>IF('Base Period'!$I155="","",'Base Period'!$I155)</f>
        <v/>
      </c>
      <c r="FJ162" s="241" t="str">
        <f>IF('Base Period'!$I156="","",'Base Period'!$I156)</f>
        <v/>
      </c>
      <c r="FK162" s="241" t="str">
        <f>IF('Base Period'!$I157="","",'Base Period'!$I157)</f>
        <v/>
      </c>
      <c r="FL162" s="241" t="str">
        <f>IF('Base Period'!$I158="","",'Base Period'!$I158)</f>
        <v/>
      </c>
      <c r="FM162" s="241" t="str">
        <f>IF('Base Period'!$I159="","",'Base Period'!$I159)</f>
        <v/>
      </c>
      <c r="FN162" s="241" t="str">
        <f>IF('Base Period'!$I160="","",'Base Period'!$I160)</f>
        <v/>
      </c>
      <c r="FO162" s="241" t="str">
        <f>IF('Base Period'!$I161="","",'Base Period'!$I161)</f>
        <v/>
      </c>
      <c r="FP162" s="241" t="str">
        <f>IF('Base Period'!$I162="","",'Base Period'!$I162)</f>
        <v/>
      </c>
      <c r="FQ162" s="241" t="str">
        <f>IF('Base Period'!$I163="","",'Base Period'!$I163)</f>
        <v/>
      </c>
      <c r="FR162" s="241" t="str">
        <f>IF('Base Period'!$I164="","",'Base Period'!$I164)</f>
        <v/>
      </c>
      <c r="FS162" s="241" t="str">
        <f>IF('Base Period'!$I165="","",'Base Period'!$I165)</f>
        <v/>
      </c>
      <c r="FT162" s="241" t="str">
        <f>IF('Base Period'!$I166="","",'Base Period'!$I166)</f>
        <v/>
      </c>
      <c r="FU162" s="241" t="str">
        <f>IF('Base Period'!$I167="","",'Base Period'!$I167)</f>
        <v/>
      </c>
      <c r="FV162" s="241" t="str">
        <f>IF('Base Period'!$I168="","",'Base Period'!$I168)</f>
        <v/>
      </c>
      <c r="FW162" s="241" t="str">
        <f>IF('Base Period'!$I169="","",'Base Period'!$I169)</f>
        <v/>
      </c>
      <c r="FX162" s="241" t="str">
        <f>IF('Base Period'!$I170="","",'Base Period'!$I170)</f>
        <v/>
      </c>
      <c r="FY162" s="241" t="str">
        <f>IF('Base Period'!$I171="","",'Base Period'!$I171)</f>
        <v/>
      </c>
      <c r="FZ162" s="241" t="str">
        <f>IF('Base Period'!$I172="","",'Base Period'!$I172)</f>
        <v/>
      </c>
      <c r="GA162" s="241" t="str">
        <f>IF('Base Period'!$I173="","",'Base Period'!$I173)</f>
        <v/>
      </c>
      <c r="GB162" s="241" t="str">
        <f>IF('Base Period'!$I174="","",'Base Period'!$I174)</f>
        <v/>
      </c>
      <c r="GC162" s="241" t="str">
        <f>IF('Base Period'!$I175="","",'Base Period'!$I175)</f>
        <v/>
      </c>
      <c r="GD162" s="241" t="str">
        <f>IF('Base Period'!$I176="","",'Base Period'!$I176)</f>
        <v/>
      </c>
      <c r="GE162" s="241" t="str">
        <f>IF('Base Period'!$I177="","",'Base Period'!$I177)</f>
        <v/>
      </c>
      <c r="GF162" s="241" t="str">
        <f>IF('Base Period'!$I178="","",'Base Period'!$I178)</f>
        <v/>
      </c>
      <c r="GG162" s="241" t="str">
        <f>IF('Base Period'!$I179="","",'Base Period'!$I179)</f>
        <v/>
      </c>
      <c r="GH162" s="241" t="str">
        <f>IF('Base Period'!$I180="","",'Base Period'!$I180)</f>
        <v/>
      </c>
      <c r="GI162" s="241" t="str">
        <f>IF('Base Period'!$I181="","",'Base Period'!$I181)</f>
        <v/>
      </c>
      <c r="GJ162" s="241" t="str">
        <f>IF('Base Period'!$I182="","",'Base Period'!$I182)</f>
        <v/>
      </c>
      <c r="GK162" s="241" t="str">
        <f>IF('Base Period'!$I183="","",'Base Period'!$I183)</f>
        <v/>
      </c>
      <c r="GL162" s="241" t="str">
        <f>IF('Base Period'!$I184="","",'Base Period'!$I184)</f>
        <v/>
      </c>
      <c r="GM162" s="241" t="str">
        <f>IF('Base Period'!$I185="","",'Base Period'!$I185)</f>
        <v/>
      </c>
      <c r="GN162" s="241" t="str">
        <f>IF('Base Period'!$I186="","",'Base Period'!$I186)</f>
        <v/>
      </c>
      <c r="GO162" s="241" t="str">
        <f>IF('Base Period'!$I187="","",'Base Period'!$I187)</f>
        <v/>
      </c>
      <c r="GP162" s="241" t="str">
        <f>IF('Base Period'!$I188="","",'Base Period'!$I188)</f>
        <v/>
      </c>
      <c r="GQ162" s="241" t="str">
        <f>IF('Base Period'!$I189="","",'Base Period'!$I189)</f>
        <v/>
      </c>
      <c r="GR162" s="241" t="str">
        <f>IF('Base Period'!$I190="","",'Base Period'!$I190)</f>
        <v/>
      </c>
      <c r="GS162" s="241" t="str">
        <f>IF('Base Period'!$I191="","",'Base Period'!$I191)</f>
        <v/>
      </c>
      <c r="GT162" s="241" t="str">
        <f>IF('Base Period'!$I192="","",'Base Period'!$I192)</f>
        <v/>
      </c>
      <c r="GU162" s="241" t="str">
        <f>IF('Base Period'!$I193="","",'Base Period'!$I193)</f>
        <v/>
      </c>
      <c r="GV162" s="241" t="str">
        <f>IF('Base Period'!$I194="","",'Base Period'!$I194)</f>
        <v/>
      </c>
      <c r="GW162" s="241" t="str">
        <f>IF('Base Period'!$I195="","",'Base Period'!$I195)</f>
        <v/>
      </c>
      <c r="GX162" s="241" t="str">
        <f>IF('Base Period'!$I196="","",'Base Period'!$I196)</f>
        <v/>
      </c>
      <c r="GY162" s="241" t="str">
        <f>IF('Base Period'!$I197="","",'Base Period'!$I197)</f>
        <v/>
      </c>
      <c r="GZ162" s="241" t="str">
        <f>IF('Base Period'!$I198="","",'Base Period'!$I198)</f>
        <v/>
      </c>
      <c r="HA162" s="241" t="str">
        <f>IF('Base Period'!$I199="","",'Base Period'!$I199)</f>
        <v/>
      </c>
      <c r="HB162" s="241" t="str">
        <f>IF('Base Period'!$I200="","",'Base Period'!$I200)</f>
        <v/>
      </c>
      <c r="HC162" s="241" t="str">
        <f>IF('Base Period'!$I201="","",'Base Period'!$I201)</f>
        <v/>
      </c>
      <c r="HD162" s="241" t="str">
        <f>IF('Base Period'!$I202="","",'Base Period'!$I202)</f>
        <v/>
      </c>
      <c r="HE162" s="241" t="str">
        <f>IF('Base Period'!$I203="","",'Base Period'!$I203)</f>
        <v/>
      </c>
      <c r="HF162" s="241" t="str">
        <f>IF('Base Period'!$I204="","",'Base Period'!$I204)</f>
        <v/>
      </c>
      <c r="HG162" s="241" t="str">
        <f>IF('Base Period'!$I205="","",'Base Period'!$I205)</f>
        <v/>
      </c>
      <c r="HH162" s="241" t="str">
        <f>IF('Base Period'!$I206="","",'Base Period'!$I206)</f>
        <v/>
      </c>
      <c r="HI162" s="241" t="str">
        <f>IF('Base Period'!$I207="","",'Base Period'!$I207)</f>
        <v/>
      </c>
      <c r="HJ162" s="241" t="str">
        <f>IF('Base Period'!$I208="","",'Base Period'!$I208)</f>
        <v/>
      </c>
      <c r="HK162" s="241" t="str">
        <f>IF('Base Period'!$I209="","",'Base Period'!$I209)</f>
        <v/>
      </c>
      <c r="HL162" s="241" t="str">
        <f>IF('Base Period'!$I210="","",'Base Period'!$I210)</f>
        <v/>
      </c>
      <c r="HM162" s="241" t="str">
        <f>IF('Base Period'!$I211="","",'Base Period'!$I211)</f>
        <v/>
      </c>
      <c r="HN162" s="241" t="str">
        <f>IF('Base Period'!$I212="","",'Base Period'!$I212)</f>
        <v/>
      </c>
      <c r="HO162" s="241" t="str">
        <f>IF('Base Period'!$I213="","",'Base Period'!$I213)</f>
        <v/>
      </c>
      <c r="HP162" s="241" t="str">
        <f>IF('Base Period'!$I214="","",'Base Period'!$I214)</f>
        <v/>
      </c>
      <c r="HQ162" s="241" t="str">
        <f>IF('Base Period'!$I215="","",'Base Period'!$I215)</f>
        <v/>
      </c>
    </row>
    <row r="163" spans="1:225" s="59" customFormat="1" ht="39.6" customHeight="1" x14ac:dyDescent="0.2">
      <c r="A163" s="497"/>
      <c r="B163" s="497"/>
      <c r="C163" s="497"/>
      <c r="D163" s="497"/>
      <c r="E163" s="497"/>
      <c r="F163" s="497"/>
      <c r="G163" s="497"/>
      <c r="H163" s="497"/>
      <c r="I163" s="497"/>
      <c r="J163" s="497"/>
      <c r="K163" s="497"/>
      <c r="L163" s="497"/>
      <c r="M163" s="497"/>
      <c r="N163" s="497"/>
      <c r="O163" s="230" t="s">
        <v>607</v>
      </c>
      <c r="P163" s="231">
        <f>IF(P162="",P161,ROUND((1-P162)*P161,2))</f>
        <v>0</v>
      </c>
      <c r="Q163" s="231">
        <f t="shared" ref="Q163:BD163" si="1255">IF(Q162="",Q161,ROUND((1-Q162)*Q161,2))</f>
        <v>0</v>
      </c>
      <c r="R163" s="231">
        <f t="shared" si="1255"/>
        <v>0</v>
      </c>
      <c r="S163" s="231">
        <f t="shared" si="1255"/>
        <v>0</v>
      </c>
      <c r="T163" s="231">
        <f t="shared" si="1255"/>
        <v>0</v>
      </c>
      <c r="U163" s="231">
        <f>IF(U162="",U161,ROUND((1-U162)*U161,2))</f>
        <v>0</v>
      </c>
      <c r="V163" s="231">
        <f t="shared" si="1255"/>
        <v>0</v>
      </c>
      <c r="W163" s="231">
        <f t="shared" si="1255"/>
        <v>0</v>
      </c>
      <c r="X163" s="231">
        <f t="shared" si="1255"/>
        <v>0</v>
      </c>
      <c r="Y163" s="231">
        <f t="shared" si="1255"/>
        <v>0</v>
      </c>
      <c r="Z163" s="231">
        <f t="shared" si="1255"/>
        <v>0</v>
      </c>
      <c r="AA163" s="231">
        <f t="shared" si="1255"/>
        <v>0</v>
      </c>
      <c r="AB163" s="231" t="str">
        <f t="shared" si="1255"/>
        <v/>
      </c>
      <c r="AC163" s="231" t="str">
        <f t="shared" si="1255"/>
        <v/>
      </c>
      <c r="AD163" s="231" t="str">
        <f t="shared" si="1255"/>
        <v/>
      </c>
      <c r="AE163" s="231" t="str">
        <f t="shared" si="1255"/>
        <v/>
      </c>
      <c r="AF163" s="231" t="str">
        <f t="shared" si="1255"/>
        <v/>
      </c>
      <c r="AG163" s="231" t="str">
        <f t="shared" si="1255"/>
        <v/>
      </c>
      <c r="AH163" s="231" t="str">
        <f t="shared" si="1255"/>
        <v/>
      </c>
      <c r="AI163" s="231" t="str">
        <f t="shared" si="1255"/>
        <v/>
      </c>
      <c r="AJ163" s="231" t="str">
        <f t="shared" si="1255"/>
        <v/>
      </c>
      <c r="AK163" s="231" t="str">
        <f t="shared" si="1255"/>
        <v/>
      </c>
      <c r="AL163" s="231" t="str">
        <f t="shared" si="1255"/>
        <v/>
      </c>
      <c r="AM163" s="231" t="str">
        <f t="shared" si="1255"/>
        <v/>
      </c>
      <c r="AN163" s="231" t="str">
        <f t="shared" si="1255"/>
        <v/>
      </c>
      <c r="AO163" s="231" t="str">
        <f t="shared" si="1255"/>
        <v/>
      </c>
      <c r="AP163" s="231" t="str">
        <f t="shared" si="1255"/>
        <v/>
      </c>
      <c r="AQ163" s="231" t="str">
        <f t="shared" si="1255"/>
        <v/>
      </c>
      <c r="AR163" s="231" t="str">
        <f t="shared" si="1255"/>
        <v/>
      </c>
      <c r="AS163" s="231" t="str">
        <f t="shared" si="1255"/>
        <v/>
      </c>
      <c r="AT163" s="231" t="str">
        <f t="shared" si="1255"/>
        <v/>
      </c>
      <c r="AU163" s="231" t="str">
        <f t="shared" si="1255"/>
        <v/>
      </c>
      <c r="AV163" s="231" t="str">
        <f t="shared" si="1255"/>
        <v/>
      </c>
      <c r="AW163" s="231" t="str">
        <f t="shared" si="1255"/>
        <v/>
      </c>
      <c r="AX163" s="231" t="str">
        <f t="shared" si="1255"/>
        <v/>
      </c>
      <c r="AY163" s="231" t="str">
        <f t="shared" si="1255"/>
        <v/>
      </c>
      <c r="AZ163" s="231" t="str">
        <f t="shared" si="1255"/>
        <v/>
      </c>
      <c r="BA163" s="231" t="str">
        <f t="shared" si="1255"/>
        <v/>
      </c>
      <c r="BB163" s="231" t="str">
        <f t="shared" si="1255"/>
        <v/>
      </c>
      <c r="BC163" s="231" t="str">
        <f t="shared" si="1255"/>
        <v/>
      </c>
      <c r="BD163" s="231" t="str">
        <f t="shared" si="1255"/>
        <v/>
      </c>
      <c r="BE163" s="231" t="str">
        <f>IF(BE162="",BE161,ROUND((1-BE162)*BE161,2))</f>
        <v/>
      </c>
      <c r="BF163" s="231" t="str">
        <f>IF(BF162="",BF161,ROUND((1-BF162)*BF161,2))</f>
        <v/>
      </c>
      <c r="BG163" s="231" t="str">
        <f>IF(BG162="",BG161,ROUND((1-BG162)*BG161,2))</f>
        <v/>
      </c>
      <c r="BH163" s="231" t="str">
        <f>IF(BH162="",BH161,ROUND((1-BH162)*BH161,2))</f>
        <v/>
      </c>
      <c r="BI163" s="231" t="str">
        <f t="shared" ref="BI163:DT163" si="1256">IF(BI162="",BI161,ROUND((1-BI162)*BI161,2))</f>
        <v/>
      </c>
      <c r="BJ163" s="231" t="str">
        <f t="shared" si="1256"/>
        <v/>
      </c>
      <c r="BK163" s="231" t="str">
        <f t="shared" si="1256"/>
        <v/>
      </c>
      <c r="BL163" s="231" t="str">
        <f t="shared" si="1256"/>
        <v/>
      </c>
      <c r="BM163" s="231" t="str">
        <f t="shared" si="1256"/>
        <v/>
      </c>
      <c r="BN163" s="231" t="str">
        <f t="shared" si="1256"/>
        <v/>
      </c>
      <c r="BO163" s="231" t="str">
        <f t="shared" si="1256"/>
        <v/>
      </c>
      <c r="BP163" s="231" t="str">
        <f t="shared" si="1256"/>
        <v/>
      </c>
      <c r="BQ163" s="231" t="str">
        <f t="shared" si="1256"/>
        <v/>
      </c>
      <c r="BR163" s="231" t="str">
        <f t="shared" si="1256"/>
        <v/>
      </c>
      <c r="BS163" s="231" t="str">
        <f t="shared" si="1256"/>
        <v/>
      </c>
      <c r="BT163" s="231" t="str">
        <f t="shared" si="1256"/>
        <v/>
      </c>
      <c r="BU163" s="231" t="str">
        <f t="shared" si="1256"/>
        <v/>
      </c>
      <c r="BV163" s="231" t="str">
        <f t="shared" si="1256"/>
        <v/>
      </c>
      <c r="BW163" s="231" t="str">
        <f t="shared" si="1256"/>
        <v/>
      </c>
      <c r="BX163" s="231" t="str">
        <f t="shared" si="1256"/>
        <v/>
      </c>
      <c r="BY163" s="231" t="str">
        <f t="shared" si="1256"/>
        <v/>
      </c>
      <c r="BZ163" s="231" t="str">
        <f t="shared" si="1256"/>
        <v/>
      </c>
      <c r="CA163" s="231" t="str">
        <f t="shared" si="1256"/>
        <v/>
      </c>
      <c r="CB163" s="231" t="str">
        <f t="shared" si="1256"/>
        <v/>
      </c>
      <c r="CC163" s="231" t="str">
        <f t="shared" si="1256"/>
        <v/>
      </c>
      <c r="CD163" s="231" t="str">
        <f t="shared" si="1256"/>
        <v/>
      </c>
      <c r="CE163" s="231" t="str">
        <f t="shared" si="1256"/>
        <v/>
      </c>
      <c r="CF163" s="231" t="str">
        <f t="shared" si="1256"/>
        <v/>
      </c>
      <c r="CG163" s="231" t="str">
        <f t="shared" si="1256"/>
        <v/>
      </c>
      <c r="CH163" s="231" t="str">
        <f t="shared" si="1256"/>
        <v/>
      </c>
      <c r="CI163" s="231" t="str">
        <f t="shared" si="1256"/>
        <v/>
      </c>
      <c r="CJ163" s="231" t="str">
        <f t="shared" si="1256"/>
        <v/>
      </c>
      <c r="CK163" s="231" t="str">
        <f t="shared" si="1256"/>
        <v/>
      </c>
      <c r="CL163" s="231" t="str">
        <f t="shared" si="1256"/>
        <v/>
      </c>
      <c r="CM163" s="231" t="str">
        <f t="shared" si="1256"/>
        <v/>
      </c>
      <c r="CN163" s="231" t="str">
        <f t="shared" si="1256"/>
        <v/>
      </c>
      <c r="CO163" s="231" t="str">
        <f t="shared" si="1256"/>
        <v/>
      </c>
      <c r="CP163" s="231" t="str">
        <f t="shared" si="1256"/>
        <v/>
      </c>
      <c r="CQ163" s="231" t="str">
        <f t="shared" si="1256"/>
        <v/>
      </c>
      <c r="CR163" s="231" t="str">
        <f t="shared" si="1256"/>
        <v/>
      </c>
      <c r="CS163" s="231" t="str">
        <f t="shared" si="1256"/>
        <v/>
      </c>
      <c r="CT163" s="231" t="str">
        <f t="shared" si="1256"/>
        <v/>
      </c>
      <c r="CU163" s="231" t="str">
        <f t="shared" si="1256"/>
        <v/>
      </c>
      <c r="CV163" s="231" t="str">
        <f t="shared" si="1256"/>
        <v/>
      </c>
      <c r="CW163" s="231" t="str">
        <f t="shared" si="1256"/>
        <v/>
      </c>
      <c r="CX163" s="231" t="str">
        <f t="shared" si="1256"/>
        <v/>
      </c>
      <c r="CY163" s="231" t="str">
        <f t="shared" si="1256"/>
        <v/>
      </c>
      <c r="CZ163" s="231" t="str">
        <f t="shared" si="1256"/>
        <v/>
      </c>
      <c r="DA163" s="231" t="str">
        <f t="shared" si="1256"/>
        <v/>
      </c>
      <c r="DB163" s="231" t="str">
        <f t="shared" si="1256"/>
        <v/>
      </c>
      <c r="DC163" s="231" t="str">
        <f t="shared" si="1256"/>
        <v/>
      </c>
      <c r="DD163" s="231" t="str">
        <f t="shared" si="1256"/>
        <v/>
      </c>
      <c r="DE163" s="231" t="str">
        <f t="shared" si="1256"/>
        <v/>
      </c>
      <c r="DF163" s="231" t="str">
        <f t="shared" si="1256"/>
        <v/>
      </c>
      <c r="DG163" s="231" t="str">
        <f t="shared" si="1256"/>
        <v/>
      </c>
      <c r="DH163" s="231" t="str">
        <f t="shared" si="1256"/>
        <v/>
      </c>
      <c r="DI163" s="231" t="str">
        <f t="shared" si="1256"/>
        <v/>
      </c>
      <c r="DJ163" s="231" t="str">
        <f t="shared" si="1256"/>
        <v/>
      </c>
      <c r="DK163" s="231" t="str">
        <f t="shared" si="1256"/>
        <v/>
      </c>
      <c r="DL163" s="231" t="str">
        <f t="shared" si="1256"/>
        <v/>
      </c>
      <c r="DM163" s="231" t="str">
        <f t="shared" si="1256"/>
        <v/>
      </c>
      <c r="DN163" s="231" t="str">
        <f t="shared" si="1256"/>
        <v/>
      </c>
      <c r="DO163" s="231" t="str">
        <f t="shared" si="1256"/>
        <v/>
      </c>
      <c r="DP163" s="231" t="str">
        <f t="shared" si="1256"/>
        <v/>
      </c>
      <c r="DQ163" s="231" t="str">
        <f t="shared" si="1256"/>
        <v/>
      </c>
      <c r="DR163" s="231" t="str">
        <f t="shared" si="1256"/>
        <v/>
      </c>
      <c r="DS163" s="231" t="str">
        <f t="shared" si="1256"/>
        <v/>
      </c>
      <c r="DT163" s="231" t="str">
        <f t="shared" si="1256"/>
        <v/>
      </c>
      <c r="DU163" s="231" t="str">
        <f t="shared" ref="DU163:GF163" si="1257">IF(DU162="",DU161,ROUND((1-DU162)*DU161,2))</f>
        <v/>
      </c>
      <c r="DV163" s="231" t="str">
        <f t="shared" si="1257"/>
        <v/>
      </c>
      <c r="DW163" s="231" t="str">
        <f t="shared" si="1257"/>
        <v/>
      </c>
      <c r="DX163" s="231" t="str">
        <f t="shared" si="1257"/>
        <v/>
      </c>
      <c r="DY163" s="231" t="str">
        <f t="shared" si="1257"/>
        <v/>
      </c>
      <c r="DZ163" s="231" t="str">
        <f t="shared" si="1257"/>
        <v/>
      </c>
      <c r="EA163" s="231" t="str">
        <f t="shared" si="1257"/>
        <v/>
      </c>
      <c r="EB163" s="231" t="str">
        <f t="shared" si="1257"/>
        <v/>
      </c>
      <c r="EC163" s="231" t="str">
        <f t="shared" si="1257"/>
        <v/>
      </c>
      <c r="ED163" s="231" t="str">
        <f t="shared" si="1257"/>
        <v/>
      </c>
      <c r="EE163" s="231" t="str">
        <f t="shared" si="1257"/>
        <v/>
      </c>
      <c r="EF163" s="231" t="str">
        <f t="shared" si="1257"/>
        <v/>
      </c>
      <c r="EG163" s="231" t="str">
        <f t="shared" si="1257"/>
        <v/>
      </c>
      <c r="EH163" s="231" t="str">
        <f t="shared" si="1257"/>
        <v/>
      </c>
      <c r="EI163" s="231" t="str">
        <f t="shared" si="1257"/>
        <v/>
      </c>
      <c r="EJ163" s="231" t="str">
        <f t="shared" si="1257"/>
        <v/>
      </c>
      <c r="EK163" s="231" t="str">
        <f t="shared" si="1257"/>
        <v/>
      </c>
      <c r="EL163" s="231" t="str">
        <f t="shared" si="1257"/>
        <v/>
      </c>
      <c r="EM163" s="231" t="str">
        <f t="shared" si="1257"/>
        <v/>
      </c>
      <c r="EN163" s="231" t="str">
        <f t="shared" si="1257"/>
        <v/>
      </c>
      <c r="EO163" s="231" t="str">
        <f t="shared" si="1257"/>
        <v/>
      </c>
      <c r="EP163" s="231" t="str">
        <f t="shared" si="1257"/>
        <v/>
      </c>
      <c r="EQ163" s="231" t="str">
        <f t="shared" si="1257"/>
        <v/>
      </c>
      <c r="ER163" s="231" t="str">
        <f t="shared" si="1257"/>
        <v/>
      </c>
      <c r="ES163" s="231" t="str">
        <f t="shared" si="1257"/>
        <v/>
      </c>
      <c r="ET163" s="231" t="str">
        <f t="shared" si="1257"/>
        <v/>
      </c>
      <c r="EU163" s="231" t="str">
        <f t="shared" si="1257"/>
        <v/>
      </c>
      <c r="EV163" s="231" t="str">
        <f t="shared" si="1257"/>
        <v/>
      </c>
      <c r="EW163" s="231" t="str">
        <f t="shared" si="1257"/>
        <v/>
      </c>
      <c r="EX163" s="231" t="str">
        <f t="shared" si="1257"/>
        <v/>
      </c>
      <c r="EY163" s="231" t="str">
        <f t="shared" si="1257"/>
        <v/>
      </c>
      <c r="EZ163" s="231" t="str">
        <f t="shared" si="1257"/>
        <v/>
      </c>
      <c r="FA163" s="231" t="str">
        <f t="shared" si="1257"/>
        <v/>
      </c>
      <c r="FB163" s="231" t="str">
        <f t="shared" si="1257"/>
        <v/>
      </c>
      <c r="FC163" s="231" t="str">
        <f t="shared" si="1257"/>
        <v/>
      </c>
      <c r="FD163" s="231" t="str">
        <f t="shared" si="1257"/>
        <v/>
      </c>
      <c r="FE163" s="231" t="str">
        <f t="shared" si="1257"/>
        <v/>
      </c>
      <c r="FF163" s="231" t="str">
        <f t="shared" si="1257"/>
        <v/>
      </c>
      <c r="FG163" s="231" t="str">
        <f t="shared" si="1257"/>
        <v/>
      </c>
      <c r="FH163" s="231" t="str">
        <f t="shared" si="1257"/>
        <v/>
      </c>
      <c r="FI163" s="231" t="str">
        <f t="shared" si="1257"/>
        <v/>
      </c>
      <c r="FJ163" s="231" t="str">
        <f t="shared" si="1257"/>
        <v/>
      </c>
      <c r="FK163" s="231" t="str">
        <f t="shared" si="1257"/>
        <v/>
      </c>
      <c r="FL163" s="231" t="str">
        <f t="shared" si="1257"/>
        <v/>
      </c>
      <c r="FM163" s="231" t="str">
        <f t="shared" si="1257"/>
        <v/>
      </c>
      <c r="FN163" s="231" t="str">
        <f t="shared" si="1257"/>
        <v/>
      </c>
      <c r="FO163" s="231" t="str">
        <f t="shared" si="1257"/>
        <v/>
      </c>
      <c r="FP163" s="231" t="str">
        <f t="shared" si="1257"/>
        <v/>
      </c>
      <c r="FQ163" s="231" t="str">
        <f t="shared" si="1257"/>
        <v/>
      </c>
      <c r="FR163" s="231" t="str">
        <f t="shared" si="1257"/>
        <v/>
      </c>
      <c r="FS163" s="231" t="str">
        <f t="shared" si="1257"/>
        <v/>
      </c>
      <c r="FT163" s="231" t="str">
        <f t="shared" si="1257"/>
        <v/>
      </c>
      <c r="FU163" s="231" t="str">
        <f t="shared" si="1257"/>
        <v/>
      </c>
      <c r="FV163" s="231" t="str">
        <f t="shared" si="1257"/>
        <v/>
      </c>
      <c r="FW163" s="231" t="str">
        <f t="shared" si="1257"/>
        <v/>
      </c>
      <c r="FX163" s="231" t="str">
        <f t="shared" si="1257"/>
        <v/>
      </c>
      <c r="FY163" s="231" t="str">
        <f t="shared" si="1257"/>
        <v/>
      </c>
      <c r="FZ163" s="231" t="str">
        <f t="shared" si="1257"/>
        <v/>
      </c>
      <c r="GA163" s="231" t="str">
        <f t="shared" si="1257"/>
        <v/>
      </c>
      <c r="GB163" s="231" t="str">
        <f t="shared" si="1257"/>
        <v/>
      </c>
      <c r="GC163" s="231" t="str">
        <f t="shared" si="1257"/>
        <v/>
      </c>
      <c r="GD163" s="231" t="str">
        <f t="shared" si="1257"/>
        <v/>
      </c>
      <c r="GE163" s="231" t="str">
        <f t="shared" si="1257"/>
        <v/>
      </c>
      <c r="GF163" s="231" t="str">
        <f t="shared" si="1257"/>
        <v/>
      </c>
      <c r="GG163" s="231" t="str">
        <f t="shared" ref="GG163:HQ163" si="1258">IF(GG162="",GG161,ROUND((1-GG162)*GG161,2))</f>
        <v/>
      </c>
      <c r="GH163" s="231" t="str">
        <f t="shared" si="1258"/>
        <v/>
      </c>
      <c r="GI163" s="231" t="str">
        <f t="shared" si="1258"/>
        <v/>
      </c>
      <c r="GJ163" s="231" t="str">
        <f t="shared" si="1258"/>
        <v/>
      </c>
      <c r="GK163" s="231" t="str">
        <f t="shared" si="1258"/>
        <v/>
      </c>
      <c r="GL163" s="231" t="str">
        <f t="shared" si="1258"/>
        <v/>
      </c>
      <c r="GM163" s="231" t="str">
        <f t="shared" si="1258"/>
        <v/>
      </c>
      <c r="GN163" s="231" t="str">
        <f t="shared" si="1258"/>
        <v/>
      </c>
      <c r="GO163" s="231" t="str">
        <f t="shared" si="1258"/>
        <v/>
      </c>
      <c r="GP163" s="231" t="str">
        <f t="shared" si="1258"/>
        <v/>
      </c>
      <c r="GQ163" s="231" t="str">
        <f t="shared" si="1258"/>
        <v/>
      </c>
      <c r="GR163" s="231" t="str">
        <f t="shared" si="1258"/>
        <v/>
      </c>
      <c r="GS163" s="231" t="str">
        <f t="shared" si="1258"/>
        <v/>
      </c>
      <c r="GT163" s="231" t="str">
        <f t="shared" si="1258"/>
        <v/>
      </c>
      <c r="GU163" s="231" t="str">
        <f t="shared" si="1258"/>
        <v/>
      </c>
      <c r="GV163" s="231" t="str">
        <f t="shared" si="1258"/>
        <v/>
      </c>
      <c r="GW163" s="231" t="str">
        <f t="shared" si="1258"/>
        <v/>
      </c>
      <c r="GX163" s="231" t="str">
        <f t="shared" si="1258"/>
        <v/>
      </c>
      <c r="GY163" s="231" t="str">
        <f t="shared" si="1258"/>
        <v/>
      </c>
      <c r="GZ163" s="231" t="str">
        <f t="shared" si="1258"/>
        <v/>
      </c>
      <c r="HA163" s="231" t="str">
        <f t="shared" si="1258"/>
        <v/>
      </c>
      <c r="HB163" s="231" t="str">
        <f t="shared" si="1258"/>
        <v/>
      </c>
      <c r="HC163" s="231" t="str">
        <f t="shared" si="1258"/>
        <v/>
      </c>
      <c r="HD163" s="231" t="str">
        <f t="shared" si="1258"/>
        <v/>
      </c>
      <c r="HE163" s="231" t="str">
        <f t="shared" si="1258"/>
        <v/>
      </c>
      <c r="HF163" s="231" t="str">
        <f t="shared" si="1258"/>
        <v/>
      </c>
      <c r="HG163" s="231" t="str">
        <f t="shared" si="1258"/>
        <v/>
      </c>
      <c r="HH163" s="231" t="str">
        <f t="shared" si="1258"/>
        <v/>
      </c>
      <c r="HI163" s="231" t="str">
        <f t="shared" si="1258"/>
        <v/>
      </c>
      <c r="HJ163" s="231" t="str">
        <f t="shared" si="1258"/>
        <v/>
      </c>
      <c r="HK163" s="231" t="str">
        <f t="shared" si="1258"/>
        <v/>
      </c>
      <c r="HL163" s="231" t="str">
        <f t="shared" si="1258"/>
        <v/>
      </c>
      <c r="HM163" s="231" t="str">
        <f t="shared" si="1258"/>
        <v/>
      </c>
      <c r="HN163" s="231" t="str">
        <f t="shared" si="1258"/>
        <v/>
      </c>
      <c r="HO163" s="231" t="str">
        <f t="shared" si="1258"/>
        <v/>
      </c>
      <c r="HP163" s="231" t="str">
        <f t="shared" si="1258"/>
        <v/>
      </c>
      <c r="HQ163" s="231" t="str">
        <f t="shared" si="1258"/>
        <v/>
      </c>
    </row>
    <row r="164" spans="1:225" s="73" customFormat="1" ht="18" customHeight="1" x14ac:dyDescent="0.25">
      <c r="A164" s="81" t="s">
        <v>681</v>
      </c>
      <c r="B164" s="170" t="s">
        <v>689</v>
      </c>
      <c r="C164" s="218">
        <f>SUM(P164:HQ164)</f>
        <v>0</v>
      </c>
      <c r="D164" s="284"/>
      <c r="E164" s="219">
        <f>SUMPRODUCT(P$161:HQ$161,$P164:$HQ164)</f>
        <v>0</v>
      </c>
      <c r="F164" s="219">
        <f>IF(O164="",SUMPRODUCT(P$163:HQ$163,$P164:$HQ164),O164)</f>
        <v>0</v>
      </c>
      <c r="G164" s="84">
        <v>1</v>
      </c>
      <c r="H164" s="214">
        <f>IF(G164="","",C164*G164)</f>
        <v>0</v>
      </c>
      <c r="I164" s="219">
        <f>IF(G164="","",G164*(D164+E164))</f>
        <v>0</v>
      </c>
      <c r="J164" s="219">
        <f>IF(G164="","",G164*(D164+F164))</f>
        <v>0</v>
      </c>
      <c r="K164" s="216"/>
      <c r="L164" s="217">
        <f>IF(K164="",1,1-K164)</f>
        <v>1</v>
      </c>
      <c r="M164" s="219" t="str">
        <f>IF(K164="","",ROUND(J164*K164,2))</f>
        <v/>
      </c>
      <c r="N164" s="221">
        <f>IF(G164="","",ROUND(J164*L164,2))</f>
        <v>0</v>
      </c>
      <c r="O164" s="303"/>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c r="BA164" s="281"/>
      <c r="BB164" s="281"/>
      <c r="BC164" s="281"/>
      <c r="BD164" s="281"/>
      <c r="BE164" s="281"/>
      <c r="BF164" s="281"/>
      <c r="BG164" s="281"/>
      <c r="BH164" s="281"/>
      <c r="BI164" s="281"/>
      <c r="BJ164" s="281"/>
      <c r="BK164" s="281"/>
      <c r="BL164" s="281"/>
      <c r="BM164" s="281"/>
      <c r="BN164" s="281"/>
      <c r="BO164" s="281"/>
      <c r="BP164" s="281"/>
      <c r="BQ164" s="281"/>
      <c r="BR164" s="281"/>
      <c r="BS164" s="281"/>
      <c r="BT164" s="281"/>
      <c r="BU164" s="281"/>
      <c r="BV164" s="281"/>
      <c r="BW164" s="281"/>
      <c r="BX164" s="281"/>
      <c r="BY164" s="281"/>
      <c r="BZ164" s="281"/>
      <c r="CA164" s="281"/>
      <c r="CB164" s="281"/>
      <c r="CC164" s="281"/>
      <c r="CD164" s="281"/>
      <c r="CE164" s="281"/>
      <c r="CF164" s="281"/>
      <c r="CG164" s="281"/>
      <c r="CH164" s="281"/>
      <c r="CI164" s="281"/>
      <c r="CJ164" s="281"/>
      <c r="CK164" s="281"/>
      <c r="CL164" s="281"/>
      <c r="CM164" s="281"/>
      <c r="CN164" s="281"/>
      <c r="CO164" s="281"/>
      <c r="CP164" s="281"/>
      <c r="CQ164" s="281"/>
      <c r="CR164" s="281"/>
      <c r="CS164" s="281"/>
      <c r="CT164" s="281"/>
      <c r="CU164" s="281"/>
      <c r="CV164" s="281"/>
      <c r="CW164" s="281"/>
      <c r="CX164" s="281"/>
      <c r="CY164" s="281"/>
      <c r="CZ164" s="281"/>
      <c r="DA164" s="281"/>
      <c r="DB164" s="281"/>
      <c r="DC164" s="281"/>
      <c r="DD164" s="281"/>
      <c r="DE164" s="281"/>
      <c r="DF164" s="281"/>
      <c r="DG164" s="281"/>
      <c r="DH164" s="281"/>
      <c r="DI164" s="281"/>
      <c r="DJ164" s="281"/>
      <c r="DK164" s="281"/>
      <c r="DL164" s="281"/>
      <c r="DM164" s="281"/>
      <c r="DN164" s="281"/>
      <c r="DO164" s="281"/>
      <c r="DP164" s="281"/>
      <c r="DQ164" s="281"/>
      <c r="DR164" s="281"/>
      <c r="DS164" s="281"/>
      <c r="DT164" s="281"/>
      <c r="DU164" s="281"/>
      <c r="DV164" s="281"/>
      <c r="DW164" s="281"/>
      <c r="DX164" s="281"/>
      <c r="DY164" s="281"/>
      <c r="DZ164" s="281"/>
      <c r="EA164" s="281"/>
      <c r="EB164" s="281"/>
      <c r="EC164" s="281"/>
      <c r="ED164" s="281"/>
      <c r="EE164" s="281"/>
      <c r="EF164" s="281"/>
      <c r="EG164" s="281"/>
      <c r="EH164" s="281"/>
      <c r="EI164" s="281"/>
      <c r="EJ164" s="281"/>
      <c r="EK164" s="281"/>
      <c r="EL164" s="281"/>
      <c r="EM164" s="281"/>
      <c r="EN164" s="281"/>
      <c r="EO164" s="281"/>
      <c r="EP164" s="281"/>
      <c r="EQ164" s="281"/>
      <c r="ER164" s="281"/>
      <c r="ES164" s="281"/>
      <c r="ET164" s="281"/>
      <c r="EU164" s="281"/>
      <c r="EV164" s="281"/>
      <c r="EW164" s="281"/>
      <c r="EX164" s="281"/>
      <c r="EY164" s="281"/>
      <c r="EZ164" s="281"/>
      <c r="FA164" s="281"/>
      <c r="FB164" s="281"/>
      <c r="FC164" s="281"/>
      <c r="FD164" s="281"/>
      <c r="FE164" s="281"/>
      <c r="FF164" s="281"/>
      <c r="FG164" s="281"/>
      <c r="FH164" s="281"/>
      <c r="FI164" s="281"/>
      <c r="FJ164" s="281"/>
      <c r="FK164" s="281"/>
      <c r="FL164" s="281"/>
      <c r="FM164" s="281"/>
      <c r="FN164" s="281"/>
      <c r="FO164" s="281"/>
      <c r="FP164" s="281"/>
      <c r="FQ164" s="281"/>
      <c r="FR164" s="281"/>
      <c r="FS164" s="281"/>
      <c r="FT164" s="281"/>
      <c r="FU164" s="281"/>
      <c r="FV164" s="281"/>
      <c r="FW164" s="281"/>
      <c r="FX164" s="281"/>
      <c r="FY164" s="281"/>
      <c r="FZ164" s="281"/>
      <c r="GA164" s="281"/>
      <c r="GB164" s="281"/>
      <c r="GC164" s="281"/>
      <c r="GD164" s="281"/>
      <c r="GE164" s="281"/>
      <c r="GF164" s="281"/>
      <c r="GG164" s="281"/>
      <c r="GH164" s="281"/>
      <c r="GI164" s="281"/>
      <c r="GJ164" s="281"/>
      <c r="GK164" s="281"/>
      <c r="GL164" s="281"/>
      <c r="GM164" s="281"/>
      <c r="GN164" s="281"/>
      <c r="GO164" s="281"/>
      <c r="GP164" s="281"/>
      <c r="GQ164" s="281"/>
      <c r="GR164" s="281"/>
      <c r="GS164" s="281"/>
      <c r="GT164" s="281"/>
      <c r="GU164" s="281"/>
      <c r="GV164" s="281"/>
      <c r="GW164" s="281"/>
      <c r="GX164" s="281"/>
      <c r="GY164" s="281"/>
      <c r="GZ164" s="281"/>
      <c r="HA164" s="281"/>
      <c r="HB164" s="281"/>
      <c r="HC164" s="281"/>
      <c r="HD164" s="281"/>
      <c r="HE164" s="281"/>
      <c r="HF164" s="281"/>
      <c r="HG164" s="281"/>
      <c r="HH164" s="281"/>
      <c r="HI164" s="281"/>
      <c r="HJ164" s="281"/>
      <c r="HK164" s="281"/>
      <c r="HL164" s="281"/>
      <c r="HM164" s="281"/>
      <c r="HN164" s="281"/>
      <c r="HO164" s="281"/>
      <c r="HP164" s="281"/>
      <c r="HQ164" s="281"/>
    </row>
    <row r="165" spans="1:225" s="73" customFormat="1" ht="18" customHeight="1" x14ac:dyDescent="0.25">
      <c r="A165" s="81" t="s">
        <v>681</v>
      </c>
      <c r="B165" s="170" t="s">
        <v>690</v>
      </c>
      <c r="C165" s="218">
        <f t="shared" ref="C165:C228" si="1259">SUM(P165:HQ165)</f>
        <v>0</v>
      </c>
      <c r="D165" s="284"/>
      <c r="E165" s="219">
        <f t="shared" ref="E165:E174" si="1260">SUMPRODUCT(P$161:HQ$161,$P165:$HQ165)</f>
        <v>0</v>
      </c>
      <c r="F165" s="219">
        <f t="shared" ref="F165:F174" si="1261">IF(O165="",SUMPRODUCT(P$163:HQ$163,$P165:$HQ165),O165)</f>
        <v>0</v>
      </c>
      <c r="G165" s="84">
        <v>1</v>
      </c>
      <c r="H165" s="214">
        <f t="shared" ref="H165:H228" si="1262">IF(G165="","",C165*G165)</f>
        <v>0</v>
      </c>
      <c r="I165" s="219">
        <f t="shared" ref="I165:I228" si="1263">IF(G165="","",G165*(D165+E165))</f>
        <v>0</v>
      </c>
      <c r="J165" s="219">
        <f t="shared" ref="J165:J228" si="1264">IF(G165="","",G165*(D165+F165))</f>
        <v>0</v>
      </c>
      <c r="K165" s="216"/>
      <c r="L165" s="217">
        <f t="shared" ref="L165:L228" si="1265">IF(K165="",1,1-K165)</f>
        <v>1</v>
      </c>
      <c r="M165" s="219" t="str">
        <f t="shared" ref="M165:M228" si="1266">IF(K165="","",ROUND(J165*K165,2))</f>
        <v/>
      </c>
      <c r="N165" s="221">
        <f t="shared" ref="N165:N228" si="1267">IF(G165="","",ROUND(J165*L165,2))</f>
        <v>0</v>
      </c>
      <c r="O165" s="304"/>
      <c r="P165" s="281"/>
      <c r="Q165" s="281"/>
      <c r="R165" s="286"/>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c r="BA165" s="281"/>
      <c r="BB165" s="281"/>
      <c r="BC165" s="281"/>
      <c r="BD165" s="281"/>
      <c r="BE165" s="281"/>
      <c r="BF165" s="281"/>
      <c r="BG165" s="281"/>
      <c r="BH165" s="281"/>
      <c r="BI165" s="281"/>
      <c r="BJ165" s="281"/>
      <c r="BK165" s="281"/>
      <c r="BL165" s="281"/>
      <c r="BM165" s="281"/>
      <c r="BN165" s="281"/>
      <c r="BO165" s="281"/>
      <c r="BP165" s="281"/>
      <c r="BQ165" s="281"/>
      <c r="BR165" s="281"/>
      <c r="BS165" s="281"/>
      <c r="BT165" s="281"/>
      <c r="BU165" s="281"/>
      <c r="BV165" s="281"/>
      <c r="BW165" s="281"/>
      <c r="BX165" s="281"/>
      <c r="BY165" s="281"/>
      <c r="BZ165" s="281"/>
      <c r="CA165" s="281"/>
      <c r="CB165" s="281"/>
      <c r="CC165" s="281"/>
      <c r="CD165" s="281"/>
      <c r="CE165" s="281"/>
      <c r="CF165" s="281"/>
      <c r="CG165" s="281"/>
      <c r="CH165" s="281"/>
      <c r="CI165" s="281"/>
      <c r="CJ165" s="281"/>
      <c r="CK165" s="281"/>
      <c r="CL165" s="281"/>
      <c r="CM165" s="281"/>
      <c r="CN165" s="281"/>
      <c r="CO165" s="281"/>
      <c r="CP165" s="281"/>
      <c r="CQ165" s="281"/>
      <c r="CR165" s="281"/>
      <c r="CS165" s="281"/>
      <c r="CT165" s="281"/>
      <c r="CU165" s="281"/>
      <c r="CV165" s="281"/>
      <c r="CW165" s="281"/>
      <c r="CX165" s="281"/>
      <c r="CY165" s="281"/>
      <c r="CZ165" s="281"/>
      <c r="DA165" s="281"/>
      <c r="DB165" s="281"/>
      <c r="DC165" s="281"/>
      <c r="DD165" s="281"/>
      <c r="DE165" s="281"/>
      <c r="DF165" s="281"/>
      <c r="DG165" s="281"/>
      <c r="DH165" s="281"/>
      <c r="DI165" s="281"/>
      <c r="DJ165" s="281"/>
      <c r="DK165" s="281"/>
      <c r="DL165" s="281"/>
      <c r="DM165" s="281"/>
      <c r="DN165" s="281"/>
      <c r="DO165" s="281"/>
      <c r="DP165" s="281"/>
      <c r="DQ165" s="281"/>
      <c r="DR165" s="281"/>
      <c r="DS165" s="281"/>
      <c r="DT165" s="281"/>
      <c r="DU165" s="281"/>
      <c r="DV165" s="281"/>
      <c r="DW165" s="281"/>
      <c r="DX165" s="281"/>
      <c r="DY165" s="281"/>
      <c r="DZ165" s="281"/>
      <c r="EA165" s="281"/>
      <c r="EB165" s="281"/>
      <c r="EC165" s="281"/>
      <c r="ED165" s="281"/>
      <c r="EE165" s="281"/>
      <c r="EF165" s="281"/>
      <c r="EG165" s="281"/>
      <c r="EH165" s="281"/>
      <c r="EI165" s="281"/>
      <c r="EJ165" s="281"/>
      <c r="EK165" s="281"/>
      <c r="EL165" s="281"/>
      <c r="EM165" s="281"/>
      <c r="EN165" s="281"/>
      <c r="EO165" s="281"/>
      <c r="EP165" s="281"/>
      <c r="EQ165" s="281"/>
      <c r="ER165" s="281"/>
      <c r="ES165" s="281"/>
      <c r="ET165" s="281"/>
      <c r="EU165" s="281"/>
      <c r="EV165" s="281"/>
      <c r="EW165" s="281"/>
      <c r="EX165" s="281"/>
      <c r="EY165" s="281"/>
      <c r="EZ165" s="281"/>
      <c r="FA165" s="281"/>
      <c r="FB165" s="281"/>
      <c r="FC165" s="281"/>
      <c r="FD165" s="281"/>
      <c r="FE165" s="281"/>
      <c r="FF165" s="281"/>
      <c r="FG165" s="281"/>
      <c r="FH165" s="281"/>
      <c r="FI165" s="281"/>
      <c r="FJ165" s="281"/>
      <c r="FK165" s="281"/>
      <c r="FL165" s="281"/>
      <c r="FM165" s="281"/>
      <c r="FN165" s="281"/>
      <c r="FO165" s="281"/>
      <c r="FP165" s="281"/>
      <c r="FQ165" s="281"/>
      <c r="FR165" s="281"/>
      <c r="FS165" s="281"/>
      <c r="FT165" s="281"/>
      <c r="FU165" s="281"/>
      <c r="FV165" s="281"/>
      <c r="FW165" s="281"/>
      <c r="FX165" s="281"/>
      <c r="FY165" s="281"/>
      <c r="FZ165" s="281"/>
      <c r="GA165" s="281"/>
      <c r="GB165" s="281"/>
      <c r="GC165" s="281"/>
      <c r="GD165" s="281"/>
      <c r="GE165" s="281"/>
      <c r="GF165" s="281"/>
      <c r="GG165" s="281"/>
      <c r="GH165" s="281"/>
      <c r="GI165" s="281"/>
      <c r="GJ165" s="281"/>
      <c r="GK165" s="281"/>
      <c r="GL165" s="281"/>
      <c r="GM165" s="281"/>
      <c r="GN165" s="281"/>
      <c r="GO165" s="281"/>
      <c r="GP165" s="281"/>
      <c r="GQ165" s="281"/>
      <c r="GR165" s="281"/>
      <c r="GS165" s="281"/>
      <c r="GT165" s="281"/>
      <c r="GU165" s="281"/>
      <c r="GV165" s="281"/>
      <c r="GW165" s="281"/>
      <c r="GX165" s="281"/>
      <c r="GY165" s="281"/>
      <c r="GZ165" s="281"/>
      <c r="HA165" s="281"/>
      <c r="HB165" s="281"/>
      <c r="HC165" s="281"/>
      <c r="HD165" s="281"/>
      <c r="HE165" s="281"/>
      <c r="HF165" s="281"/>
      <c r="HG165" s="281"/>
      <c r="HH165" s="281"/>
      <c r="HI165" s="281"/>
      <c r="HJ165" s="281"/>
      <c r="HK165" s="281"/>
      <c r="HL165" s="281"/>
      <c r="HM165" s="281"/>
      <c r="HN165" s="281"/>
      <c r="HO165" s="281"/>
      <c r="HP165" s="281"/>
      <c r="HQ165" s="281"/>
    </row>
    <row r="166" spans="1:225" s="73" customFormat="1" ht="18" customHeight="1" x14ac:dyDescent="0.25">
      <c r="A166" s="81" t="s">
        <v>682</v>
      </c>
      <c r="B166" s="170" t="s">
        <v>691</v>
      </c>
      <c r="C166" s="218">
        <f t="shared" si="1259"/>
        <v>0</v>
      </c>
      <c r="D166" s="284"/>
      <c r="E166" s="219">
        <f t="shared" si="1260"/>
        <v>0</v>
      </c>
      <c r="F166" s="219">
        <f t="shared" si="1261"/>
        <v>0</v>
      </c>
      <c r="G166" s="84">
        <v>1</v>
      </c>
      <c r="H166" s="214">
        <f t="shared" si="1262"/>
        <v>0</v>
      </c>
      <c r="I166" s="219">
        <f t="shared" si="1263"/>
        <v>0</v>
      </c>
      <c r="J166" s="219">
        <f t="shared" si="1264"/>
        <v>0</v>
      </c>
      <c r="K166" s="216"/>
      <c r="L166" s="217">
        <f t="shared" si="1265"/>
        <v>1</v>
      </c>
      <c r="M166" s="219" t="str">
        <f t="shared" si="1266"/>
        <v/>
      </c>
      <c r="N166" s="221">
        <f t="shared" si="1267"/>
        <v>0</v>
      </c>
      <c r="O166" s="304"/>
      <c r="P166" s="281"/>
      <c r="Q166" s="281"/>
      <c r="R166" s="286"/>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c r="BA166" s="281"/>
      <c r="BB166" s="281"/>
      <c r="BC166" s="281"/>
      <c r="BD166" s="281"/>
      <c r="BE166" s="281"/>
      <c r="BF166" s="281"/>
      <c r="BG166" s="281"/>
      <c r="BH166" s="281"/>
      <c r="BI166" s="281"/>
      <c r="BJ166" s="281"/>
      <c r="BK166" s="281"/>
      <c r="BL166" s="281"/>
      <c r="BM166" s="281"/>
      <c r="BN166" s="281"/>
      <c r="BO166" s="281"/>
      <c r="BP166" s="281"/>
      <c r="BQ166" s="281"/>
      <c r="BR166" s="281"/>
      <c r="BS166" s="281"/>
      <c r="BT166" s="281"/>
      <c r="BU166" s="281"/>
      <c r="BV166" s="281"/>
      <c r="BW166" s="281"/>
      <c r="BX166" s="281"/>
      <c r="BY166" s="281"/>
      <c r="BZ166" s="281"/>
      <c r="CA166" s="281"/>
      <c r="CB166" s="281"/>
      <c r="CC166" s="281"/>
      <c r="CD166" s="281"/>
      <c r="CE166" s="281"/>
      <c r="CF166" s="281"/>
      <c r="CG166" s="281"/>
      <c r="CH166" s="281"/>
      <c r="CI166" s="281"/>
      <c r="CJ166" s="281"/>
      <c r="CK166" s="281"/>
      <c r="CL166" s="281"/>
      <c r="CM166" s="281"/>
      <c r="CN166" s="281"/>
      <c r="CO166" s="281"/>
      <c r="CP166" s="281"/>
      <c r="CQ166" s="281"/>
      <c r="CR166" s="281"/>
      <c r="CS166" s="281"/>
      <c r="CT166" s="281"/>
      <c r="CU166" s="281"/>
      <c r="CV166" s="281"/>
      <c r="CW166" s="281"/>
      <c r="CX166" s="281"/>
      <c r="CY166" s="281"/>
      <c r="CZ166" s="281"/>
      <c r="DA166" s="281"/>
      <c r="DB166" s="281"/>
      <c r="DC166" s="281"/>
      <c r="DD166" s="281"/>
      <c r="DE166" s="281"/>
      <c r="DF166" s="281"/>
      <c r="DG166" s="281"/>
      <c r="DH166" s="281"/>
      <c r="DI166" s="281"/>
      <c r="DJ166" s="281"/>
      <c r="DK166" s="281"/>
      <c r="DL166" s="281"/>
      <c r="DM166" s="281"/>
      <c r="DN166" s="281"/>
      <c r="DO166" s="281"/>
      <c r="DP166" s="281"/>
      <c r="DQ166" s="281"/>
      <c r="DR166" s="281"/>
      <c r="DS166" s="281"/>
      <c r="DT166" s="281"/>
      <c r="DU166" s="281"/>
      <c r="DV166" s="281"/>
      <c r="DW166" s="281"/>
      <c r="DX166" s="281"/>
      <c r="DY166" s="281"/>
      <c r="DZ166" s="281"/>
      <c r="EA166" s="281"/>
      <c r="EB166" s="281"/>
      <c r="EC166" s="281"/>
      <c r="ED166" s="281"/>
      <c r="EE166" s="281"/>
      <c r="EF166" s="281"/>
      <c r="EG166" s="281"/>
      <c r="EH166" s="281"/>
      <c r="EI166" s="281"/>
      <c r="EJ166" s="281"/>
      <c r="EK166" s="281"/>
      <c r="EL166" s="281"/>
      <c r="EM166" s="281"/>
      <c r="EN166" s="281"/>
      <c r="EO166" s="281"/>
      <c r="EP166" s="281"/>
      <c r="EQ166" s="281"/>
      <c r="ER166" s="281"/>
      <c r="ES166" s="281"/>
      <c r="ET166" s="281"/>
      <c r="EU166" s="281"/>
      <c r="EV166" s="281"/>
      <c r="EW166" s="281"/>
      <c r="EX166" s="281"/>
      <c r="EY166" s="281"/>
      <c r="EZ166" s="281"/>
      <c r="FA166" s="281"/>
      <c r="FB166" s="281"/>
      <c r="FC166" s="281"/>
      <c r="FD166" s="281"/>
      <c r="FE166" s="281"/>
      <c r="FF166" s="281"/>
      <c r="FG166" s="281"/>
      <c r="FH166" s="281"/>
      <c r="FI166" s="281"/>
      <c r="FJ166" s="281"/>
      <c r="FK166" s="281"/>
      <c r="FL166" s="281"/>
      <c r="FM166" s="281"/>
      <c r="FN166" s="281"/>
      <c r="FO166" s="281"/>
      <c r="FP166" s="281"/>
      <c r="FQ166" s="281"/>
      <c r="FR166" s="281"/>
      <c r="FS166" s="281"/>
      <c r="FT166" s="281"/>
      <c r="FU166" s="281"/>
      <c r="FV166" s="281"/>
      <c r="FW166" s="281"/>
      <c r="FX166" s="281"/>
      <c r="FY166" s="281"/>
      <c r="FZ166" s="281"/>
      <c r="GA166" s="281"/>
      <c r="GB166" s="281"/>
      <c r="GC166" s="281"/>
      <c r="GD166" s="281"/>
      <c r="GE166" s="281"/>
      <c r="GF166" s="281"/>
      <c r="GG166" s="281"/>
      <c r="GH166" s="281"/>
      <c r="GI166" s="281"/>
      <c r="GJ166" s="281"/>
      <c r="GK166" s="281"/>
      <c r="GL166" s="281"/>
      <c r="GM166" s="281"/>
      <c r="GN166" s="281"/>
      <c r="GO166" s="281"/>
      <c r="GP166" s="281"/>
      <c r="GQ166" s="281"/>
      <c r="GR166" s="281"/>
      <c r="GS166" s="281"/>
      <c r="GT166" s="281"/>
      <c r="GU166" s="281"/>
      <c r="GV166" s="281"/>
      <c r="GW166" s="281"/>
      <c r="GX166" s="281"/>
      <c r="GY166" s="281"/>
      <c r="GZ166" s="281"/>
      <c r="HA166" s="281"/>
      <c r="HB166" s="281"/>
      <c r="HC166" s="281"/>
      <c r="HD166" s="281"/>
      <c r="HE166" s="281"/>
      <c r="HF166" s="281"/>
      <c r="HG166" s="281"/>
      <c r="HH166" s="281"/>
      <c r="HI166" s="281"/>
      <c r="HJ166" s="281"/>
      <c r="HK166" s="281"/>
      <c r="HL166" s="281"/>
      <c r="HM166" s="281"/>
      <c r="HN166" s="281"/>
      <c r="HO166" s="281"/>
      <c r="HP166" s="281"/>
      <c r="HQ166" s="281"/>
    </row>
    <row r="167" spans="1:225" s="73" customFormat="1" ht="18" customHeight="1" x14ac:dyDescent="0.25">
      <c r="A167" s="81" t="s">
        <v>683</v>
      </c>
      <c r="B167" s="170" t="s">
        <v>692</v>
      </c>
      <c r="C167" s="218">
        <f t="shared" si="1259"/>
        <v>0</v>
      </c>
      <c r="D167" s="284"/>
      <c r="E167" s="219">
        <f t="shared" si="1260"/>
        <v>0</v>
      </c>
      <c r="F167" s="219">
        <f t="shared" si="1261"/>
        <v>0</v>
      </c>
      <c r="G167" s="84">
        <v>12</v>
      </c>
      <c r="H167" s="214">
        <f t="shared" si="1262"/>
        <v>0</v>
      </c>
      <c r="I167" s="219">
        <f t="shared" si="1263"/>
        <v>0</v>
      </c>
      <c r="J167" s="219">
        <f t="shared" si="1264"/>
        <v>0</v>
      </c>
      <c r="K167" s="216"/>
      <c r="L167" s="217">
        <f t="shared" si="1265"/>
        <v>1</v>
      </c>
      <c r="M167" s="219" t="str">
        <f t="shared" si="1266"/>
        <v/>
      </c>
      <c r="N167" s="221">
        <f t="shared" si="1267"/>
        <v>0</v>
      </c>
      <c r="O167" s="304"/>
      <c r="P167" s="281"/>
      <c r="Q167" s="282"/>
      <c r="R167" s="287"/>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c r="CQ167" s="282"/>
      <c r="CR167" s="282"/>
      <c r="CS167" s="282"/>
      <c r="CT167" s="282"/>
      <c r="CU167" s="282"/>
      <c r="CV167" s="282"/>
      <c r="CW167" s="282"/>
      <c r="CX167" s="282"/>
      <c r="CY167" s="282"/>
      <c r="CZ167" s="282"/>
      <c r="DA167" s="282"/>
      <c r="DB167" s="282"/>
      <c r="DC167" s="282"/>
      <c r="DD167" s="282"/>
      <c r="DE167" s="282"/>
      <c r="DF167" s="282"/>
      <c r="DG167" s="282"/>
      <c r="DH167" s="282"/>
      <c r="DI167" s="282"/>
      <c r="DJ167" s="282"/>
      <c r="DK167" s="282"/>
      <c r="DL167" s="282"/>
      <c r="DM167" s="282"/>
      <c r="DN167" s="282"/>
      <c r="DO167" s="282"/>
      <c r="DP167" s="282"/>
      <c r="DQ167" s="282"/>
      <c r="DR167" s="282"/>
      <c r="DS167" s="282"/>
      <c r="DT167" s="282"/>
      <c r="DU167" s="282"/>
      <c r="DV167" s="282"/>
      <c r="DW167" s="282"/>
      <c r="DX167" s="282"/>
      <c r="DY167" s="282"/>
      <c r="DZ167" s="282"/>
      <c r="EA167" s="282"/>
      <c r="EB167" s="282"/>
      <c r="EC167" s="282"/>
      <c r="ED167" s="282"/>
      <c r="EE167" s="282"/>
      <c r="EF167" s="282"/>
      <c r="EG167" s="282"/>
      <c r="EH167" s="282"/>
      <c r="EI167" s="282"/>
      <c r="EJ167" s="282"/>
      <c r="EK167" s="282"/>
      <c r="EL167" s="282"/>
      <c r="EM167" s="282"/>
      <c r="EN167" s="282"/>
      <c r="EO167" s="282"/>
      <c r="EP167" s="282"/>
      <c r="EQ167" s="282"/>
      <c r="ER167" s="282"/>
      <c r="ES167" s="282"/>
      <c r="ET167" s="282"/>
      <c r="EU167" s="282"/>
      <c r="EV167" s="282"/>
      <c r="EW167" s="282"/>
      <c r="EX167" s="282"/>
      <c r="EY167" s="282"/>
      <c r="EZ167" s="282"/>
      <c r="FA167" s="282"/>
      <c r="FB167" s="282"/>
      <c r="FC167" s="282"/>
      <c r="FD167" s="282"/>
      <c r="FE167" s="282"/>
      <c r="FF167" s="282"/>
      <c r="FG167" s="282"/>
      <c r="FH167" s="282"/>
      <c r="FI167" s="282"/>
      <c r="FJ167" s="282"/>
      <c r="FK167" s="282"/>
      <c r="FL167" s="282"/>
      <c r="FM167" s="282"/>
      <c r="FN167" s="282"/>
      <c r="FO167" s="282"/>
      <c r="FP167" s="282"/>
      <c r="FQ167" s="282"/>
      <c r="FR167" s="282"/>
      <c r="FS167" s="282"/>
      <c r="FT167" s="282"/>
      <c r="FU167" s="282"/>
      <c r="FV167" s="282"/>
      <c r="FW167" s="282"/>
      <c r="FX167" s="282"/>
      <c r="FY167" s="282"/>
      <c r="FZ167" s="282"/>
      <c r="GA167" s="282"/>
      <c r="GB167" s="282"/>
      <c r="GC167" s="282"/>
      <c r="GD167" s="282"/>
      <c r="GE167" s="282"/>
      <c r="GF167" s="282"/>
      <c r="GG167" s="282"/>
      <c r="GH167" s="282"/>
      <c r="GI167" s="282"/>
      <c r="GJ167" s="282"/>
      <c r="GK167" s="282"/>
      <c r="GL167" s="282"/>
      <c r="GM167" s="282"/>
      <c r="GN167" s="282"/>
      <c r="GO167" s="282"/>
      <c r="GP167" s="282"/>
      <c r="GQ167" s="282"/>
      <c r="GR167" s="282"/>
      <c r="GS167" s="282"/>
      <c r="GT167" s="282"/>
      <c r="GU167" s="282"/>
      <c r="GV167" s="282"/>
      <c r="GW167" s="282"/>
      <c r="GX167" s="282"/>
      <c r="GY167" s="282"/>
      <c r="GZ167" s="282"/>
      <c r="HA167" s="282"/>
      <c r="HB167" s="282"/>
      <c r="HC167" s="282"/>
      <c r="HD167" s="282"/>
      <c r="HE167" s="282"/>
      <c r="HF167" s="282"/>
      <c r="HG167" s="282"/>
      <c r="HH167" s="282"/>
      <c r="HI167" s="282"/>
      <c r="HJ167" s="282"/>
      <c r="HK167" s="282"/>
      <c r="HL167" s="282"/>
      <c r="HM167" s="282"/>
      <c r="HN167" s="282"/>
      <c r="HO167" s="282"/>
      <c r="HP167" s="282"/>
      <c r="HQ167" s="282"/>
    </row>
    <row r="168" spans="1:225" s="73" customFormat="1" ht="18" customHeight="1" x14ac:dyDescent="0.25">
      <c r="A168" s="81" t="s">
        <v>684</v>
      </c>
      <c r="B168" s="170" t="s">
        <v>693</v>
      </c>
      <c r="C168" s="218">
        <f t="shared" si="1259"/>
        <v>0</v>
      </c>
      <c r="D168" s="284"/>
      <c r="E168" s="219">
        <f t="shared" si="1260"/>
        <v>0</v>
      </c>
      <c r="F168" s="219">
        <f t="shared" si="1261"/>
        <v>0</v>
      </c>
      <c r="G168" s="84">
        <v>1</v>
      </c>
      <c r="H168" s="214">
        <f t="shared" si="1262"/>
        <v>0</v>
      </c>
      <c r="I168" s="219">
        <f t="shared" si="1263"/>
        <v>0</v>
      </c>
      <c r="J168" s="219">
        <f t="shared" si="1264"/>
        <v>0</v>
      </c>
      <c r="K168" s="216"/>
      <c r="L168" s="217">
        <f t="shared" si="1265"/>
        <v>1</v>
      </c>
      <c r="M168" s="219" t="str">
        <f t="shared" si="1266"/>
        <v/>
      </c>
      <c r="N168" s="221">
        <f t="shared" si="1267"/>
        <v>0</v>
      </c>
      <c r="O168" s="304"/>
      <c r="P168" s="281"/>
      <c r="Q168" s="282"/>
      <c r="R168" s="287"/>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c r="CQ168" s="282"/>
      <c r="CR168" s="282"/>
      <c r="CS168" s="282"/>
      <c r="CT168" s="282"/>
      <c r="CU168" s="282"/>
      <c r="CV168" s="282"/>
      <c r="CW168" s="282"/>
      <c r="CX168" s="282"/>
      <c r="CY168" s="282"/>
      <c r="CZ168" s="282"/>
      <c r="DA168" s="282"/>
      <c r="DB168" s="282"/>
      <c r="DC168" s="282"/>
      <c r="DD168" s="282"/>
      <c r="DE168" s="282"/>
      <c r="DF168" s="282"/>
      <c r="DG168" s="282"/>
      <c r="DH168" s="282"/>
      <c r="DI168" s="282"/>
      <c r="DJ168" s="282"/>
      <c r="DK168" s="282"/>
      <c r="DL168" s="282"/>
      <c r="DM168" s="282"/>
      <c r="DN168" s="282"/>
      <c r="DO168" s="282"/>
      <c r="DP168" s="282"/>
      <c r="DQ168" s="282"/>
      <c r="DR168" s="282"/>
      <c r="DS168" s="282"/>
      <c r="DT168" s="282"/>
      <c r="DU168" s="282"/>
      <c r="DV168" s="282"/>
      <c r="DW168" s="282"/>
      <c r="DX168" s="282"/>
      <c r="DY168" s="282"/>
      <c r="DZ168" s="282"/>
      <c r="EA168" s="282"/>
      <c r="EB168" s="282"/>
      <c r="EC168" s="282"/>
      <c r="ED168" s="282"/>
      <c r="EE168" s="282"/>
      <c r="EF168" s="282"/>
      <c r="EG168" s="282"/>
      <c r="EH168" s="282"/>
      <c r="EI168" s="282"/>
      <c r="EJ168" s="282"/>
      <c r="EK168" s="282"/>
      <c r="EL168" s="282"/>
      <c r="EM168" s="282"/>
      <c r="EN168" s="282"/>
      <c r="EO168" s="282"/>
      <c r="EP168" s="282"/>
      <c r="EQ168" s="282"/>
      <c r="ER168" s="282"/>
      <c r="ES168" s="282"/>
      <c r="ET168" s="282"/>
      <c r="EU168" s="282"/>
      <c r="EV168" s="282"/>
      <c r="EW168" s="282"/>
      <c r="EX168" s="282"/>
      <c r="EY168" s="282"/>
      <c r="EZ168" s="282"/>
      <c r="FA168" s="282"/>
      <c r="FB168" s="282"/>
      <c r="FC168" s="282"/>
      <c r="FD168" s="282"/>
      <c r="FE168" s="282"/>
      <c r="FF168" s="282"/>
      <c r="FG168" s="282"/>
      <c r="FH168" s="282"/>
      <c r="FI168" s="282"/>
      <c r="FJ168" s="282"/>
      <c r="FK168" s="282"/>
      <c r="FL168" s="282"/>
      <c r="FM168" s="282"/>
      <c r="FN168" s="282"/>
      <c r="FO168" s="282"/>
      <c r="FP168" s="282"/>
      <c r="FQ168" s="282"/>
      <c r="FR168" s="282"/>
      <c r="FS168" s="282"/>
      <c r="FT168" s="282"/>
      <c r="FU168" s="282"/>
      <c r="FV168" s="282"/>
      <c r="FW168" s="282"/>
      <c r="FX168" s="282"/>
      <c r="FY168" s="282"/>
      <c r="FZ168" s="282"/>
      <c r="GA168" s="282"/>
      <c r="GB168" s="282"/>
      <c r="GC168" s="282"/>
      <c r="GD168" s="282"/>
      <c r="GE168" s="282"/>
      <c r="GF168" s="282"/>
      <c r="GG168" s="282"/>
      <c r="GH168" s="282"/>
      <c r="GI168" s="282"/>
      <c r="GJ168" s="282"/>
      <c r="GK168" s="282"/>
      <c r="GL168" s="282"/>
      <c r="GM168" s="282"/>
      <c r="GN168" s="282"/>
      <c r="GO168" s="282"/>
      <c r="GP168" s="282"/>
      <c r="GQ168" s="282"/>
      <c r="GR168" s="282"/>
      <c r="GS168" s="282"/>
      <c r="GT168" s="282"/>
      <c r="GU168" s="282"/>
      <c r="GV168" s="282"/>
      <c r="GW168" s="282"/>
      <c r="GX168" s="282"/>
      <c r="GY168" s="282"/>
      <c r="GZ168" s="282"/>
      <c r="HA168" s="282"/>
      <c r="HB168" s="282"/>
      <c r="HC168" s="282"/>
      <c r="HD168" s="282"/>
      <c r="HE168" s="282"/>
      <c r="HF168" s="282"/>
      <c r="HG168" s="282"/>
      <c r="HH168" s="282"/>
      <c r="HI168" s="282"/>
      <c r="HJ168" s="282"/>
      <c r="HK168" s="282"/>
      <c r="HL168" s="282"/>
      <c r="HM168" s="282"/>
      <c r="HN168" s="282"/>
      <c r="HO168" s="282"/>
      <c r="HP168" s="282"/>
      <c r="HQ168" s="282"/>
    </row>
    <row r="169" spans="1:225" s="73" customFormat="1" ht="18" customHeight="1" x14ac:dyDescent="0.25">
      <c r="A169" s="81" t="s">
        <v>685</v>
      </c>
      <c r="B169" s="170" t="s">
        <v>694</v>
      </c>
      <c r="C169" s="218">
        <f t="shared" si="1259"/>
        <v>0</v>
      </c>
      <c r="D169" s="284"/>
      <c r="E169" s="219">
        <f t="shared" si="1260"/>
        <v>0</v>
      </c>
      <c r="F169" s="219">
        <f t="shared" si="1261"/>
        <v>0</v>
      </c>
      <c r="G169" s="84">
        <v>12</v>
      </c>
      <c r="H169" s="214">
        <f t="shared" si="1262"/>
        <v>0</v>
      </c>
      <c r="I169" s="219">
        <f t="shared" si="1263"/>
        <v>0</v>
      </c>
      <c r="J169" s="219">
        <f t="shared" si="1264"/>
        <v>0</v>
      </c>
      <c r="K169" s="216"/>
      <c r="L169" s="217">
        <f t="shared" si="1265"/>
        <v>1</v>
      </c>
      <c r="M169" s="219" t="str">
        <f t="shared" si="1266"/>
        <v/>
      </c>
      <c r="N169" s="221">
        <f t="shared" si="1267"/>
        <v>0</v>
      </c>
      <c r="O169" s="304"/>
      <c r="P169" s="281"/>
      <c r="Q169" s="282"/>
      <c r="R169" s="287"/>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c r="CQ169" s="282"/>
      <c r="CR169" s="282"/>
      <c r="CS169" s="282"/>
      <c r="CT169" s="282"/>
      <c r="CU169" s="282"/>
      <c r="CV169" s="282"/>
      <c r="CW169" s="282"/>
      <c r="CX169" s="282"/>
      <c r="CY169" s="282"/>
      <c r="CZ169" s="282"/>
      <c r="DA169" s="282"/>
      <c r="DB169" s="282"/>
      <c r="DC169" s="282"/>
      <c r="DD169" s="282"/>
      <c r="DE169" s="282"/>
      <c r="DF169" s="282"/>
      <c r="DG169" s="282"/>
      <c r="DH169" s="282"/>
      <c r="DI169" s="282"/>
      <c r="DJ169" s="282"/>
      <c r="DK169" s="282"/>
      <c r="DL169" s="282"/>
      <c r="DM169" s="282"/>
      <c r="DN169" s="282"/>
      <c r="DO169" s="282"/>
      <c r="DP169" s="282"/>
      <c r="DQ169" s="282"/>
      <c r="DR169" s="282"/>
      <c r="DS169" s="282"/>
      <c r="DT169" s="282"/>
      <c r="DU169" s="282"/>
      <c r="DV169" s="282"/>
      <c r="DW169" s="282"/>
      <c r="DX169" s="282"/>
      <c r="DY169" s="282"/>
      <c r="DZ169" s="282"/>
      <c r="EA169" s="282"/>
      <c r="EB169" s="282"/>
      <c r="EC169" s="282"/>
      <c r="ED169" s="282"/>
      <c r="EE169" s="282"/>
      <c r="EF169" s="282"/>
      <c r="EG169" s="282"/>
      <c r="EH169" s="282"/>
      <c r="EI169" s="282"/>
      <c r="EJ169" s="282"/>
      <c r="EK169" s="282"/>
      <c r="EL169" s="282"/>
      <c r="EM169" s="282"/>
      <c r="EN169" s="282"/>
      <c r="EO169" s="282"/>
      <c r="EP169" s="282"/>
      <c r="EQ169" s="282"/>
      <c r="ER169" s="282"/>
      <c r="ES169" s="282"/>
      <c r="ET169" s="282"/>
      <c r="EU169" s="282"/>
      <c r="EV169" s="282"/>
      <c r="EW169" s="282"/>
      <c r="EX169" s="282"/>
      <c r="EY169" s="282"/>
      <c r="EZ169" s="282"/>
      <c r="FA169" s="282"/>
      <c r="FB169" s="282"/>
      <c r="FC169" s="282"/>
      <c r="FD169" s="282"/>
      <c r="FE169" s="282"/>
      <c r="FF169" s="282"/>
      <c r="FG169" s="282"/>
      <c r="FH169" s="282"/>
      <c r="FI169" s="282"/>
      <c r="FJ169" s="282"/>
      <c r="FK169" s="282"/>
      <c r="FL169" s="282"/>
      <c r="FM169" s="282"/>
      <c r="FN169" s="282"/>
      <c r="FO169" s="282"/>
      <c r="FP169" s="282"/>
      <c r="FQ169" s="282"/>
      <c r="FR169" s="282"/>
      <c r="FS169" s="282"/>
      <c r="FT169" s="282"/>
      <c r="FU169" s="282"/>
      <c r="FV169" s="282"/>
      <c r="FW169" s="282"/>
      <c r="FX169" s="282"/>
      <c r="FY169" s="282"/>
      <c r="FZ169" s="282"/>
      <c r="GA169" s="282"/>
      <c r="GB169" s="282"/>
      <c r="GC169" s="282"/>
      <c r="GD169" s="282"/>
      <c r="GE169" s="282"/>
      <c r="GF169" s="282"/>
      <c r="GG169" s="282"/>
      <c r="GH169" s="282"/>
      <c r="GI169" s="282"/>
      <c r="GJ169" s="282"/>
      <c r="GK169" s="282"/>
      <c r="GL169" s="282"/>
      <c r="GM169" s="282"/>
      <c r="GN169" s="282"/>
      <c r="GO169" s="282"/>
      <c r="GP169" s="282"/>
      <c r="GQ169" s="282"/>
      <c r="GR169" s="282"/>
      <c r="GS169" s="282"/>
      <c r="GT169" s="282"/>
      <c r="GU169" s="282"/>
      <c r="GV169" s="282"/>
      <c r="GW169" s="282"/>
      <c r="GX169" s="282"/>
      <c r="GY169" s="282"/>
      <c r="GZ169" s="282"/>
      <c r="HA169" s="282"/>
      <c r="HB169" s="282"/>
      <c r="HC169" s="282"/>
      <c r="HD169" s="282"/>
      <c r="HE169" s="282"/>
      <c r="HF169" s="282"/>
      <c r="HG169" s="282"/>
      <c r="HH169" s="282"/>
      <c r="HI169" s="282"/>
      <c r="HJ169" s="282"/>
      <c r="HK169" s="282"/>
      <c r="HL169" s="282"/>
      <c r="HM169" s="282"/>
      <c r="HN169" s="282"/>
      <c r="HO169" s="282"/>
      <c r="HP169" s="282"/>
      <c r="HQ169" s="282"/>
    </row>
    <row r="170" spans="1:225" s="73" customFormat="1" ht="18" customHeight="1" x14ac:dyDescent="0.25">
      <c r="A170" s="81" t="s">
        <v>686</v>
      </c>
      <c r="B170" s="170" t="s">
        <v>695</v>
      </c>
      <c r="C170" s="218">
        <f t="shared" si="1259"/>
        <v>0</v>
      </c>
      <c r="D170" s="284"/>
      <c r="E170" s="219">
        <f t="shared" si="1260"/>
        <v>0</v>
      </c>
      <c r="F170" s="219">
        <f t="shared" si="1261"/>
        <v>0</v>
      </c>
      <c r="G170" s="84">
        <v>4</v>
      </c>
      <c r="H170" s="214">
        <f t="shared" si="1262"/>
        <v>0</v>
      </c>
      <c r="I170" s="219">
        <f t="shared" si="1263"/>
        <v>0</v>
      </c>
      <c r="J170" s="219">
        <f t="shared" si="1264"/>
        <v>0</v>
      </c>
      <c r="K170" s="216"/>
      <c r="L170" s="217">
        <f t="shared" si="1265"/>
        <v>1</v>
      </c>
      <c r="M170" s="219" t="str">
        <f t="shared" si="1266"/>
        <v/>
      </c>
      <c r="N170" s="221">
        <f t="shared" si="1267"/>
        <v>0</v>
      </c>
      <c r="O170" s="304"/>
      <c r="P170" s="281"/>
      <c r="Q170" s="282"/>
      <c r="R170" s="287"/>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c r="CQ170" s="282"/>
      <c r="CR170" s="282"/>
      <c r="CS170" s="282"/>
      <c r="CT170" s="282"/>
      <c r="CU170" s="282"/>
      <c r="CV170" s="282"/>
      <c r="CW170" s="282"/>
      <c r="CX170" s="282"/>
      <c r="CY170" s="282"/>
      <c r="CZ170" s="282"/>
      <c r="DA170" s="282"/>
      <c r="DB170" s="282"/>
      <c r="DC170" s="282"/>
      <c r="DD170" s="282"/>
      <c r="DE170" s="282"/>
      <c r="DF170" s="282"/>
      <c r="DG170" s="282"/>
      <c r="DH170" s="282"/>
      <c r="DI170" s="282"/>
      <c r="DJ170" s="282"/>
      <c r="DK170" s="282"/>
      <c r="DL170" s="282"/>
      <c r="DM170" s="282"/>
      <c r="DN170" s="282"/>
      <c r="DO170" s="282"/>
      <c r="DP170" s="282"/>
      <c r="DQ170" s="282"/>
      <c r="DR170" s="282"/>
      <c r="DS170" s="282"/>
      <c r="DT170" s="282"/>
      <c r="DU170" s="282"/>
      <c r="DV170" s="282"/>
      <c r="DW170" s="282"/>
      <c r="DX170" s="282"/>
      <c r="DY170" s="282"/>
      <c r="DZ170" s="282"/>
      <c r="EA170" s="282"/>
      <c r="EB170" s="282"/>
      <c r="EC170" s="282"/>
      <c r="ED170" s="282"/>
      <c r="EE170" s="282"/>
      <c r="EF170" s="282"/>
      <c r="EG170" s="282"/>
      <c r="EH170" s="282"/>
      <c r="EI170" s="282"/>
      <c r="EJ170" s="282"/>
      <c r="EK170" s="282"/>
      <c r="EL170" s="282"/>
      <c r="EM170" s="282"/>
      <c r="EN170" s="282"/>
      <c r="EO170" s="282"/>
      <c r="EP170" s="282"/>
      <c r="EQ170" s="282"/>
      <c r="ER170" s="282"/>
      <c r="ES170" s="282"/>
      <c r="ET170" s="282"/>
      <c r="EU170" s="282"/>
      <c r="EV170" s="282"/>
      <c r="EW170" s="282"/>
      <c r="EX170" s="282"/>
      <c r="EY170" s="282"/>
      <c r="EZ170" s="282"/>
      <c r="FA170" s="282"/>
      <c r="FB170" s="282"/>
      <c r="FC170" s="282"/>
      <c r="FD170" s="282"/>
      <c r="FE170" s="282"/>
      <c r="FF170" s="282"/>
      <c r="FG170" s="282"/>
      <c r="FH170" s="282"/>
      <c r="FI170" s="282"/>
      <c r="FJ170" s="282"/>
      <c r="FK170" s="282"/>
      <c r="FL170" s="282"/>
      <c r="FM170" s="282"/>
      <c r="FN170" s="282"/>
      <c r="FO170" s="282"/>
      <c r="FP170" s="282"/>
      <c r="FQ170" s="282"/>
      <c r="FR170" s="282"/>
      <c r="FS170" s="282"/>
      <c r="FT170" s="282"/>
      <c r="FU170" s="282"/>
      <c r="FV170" s="282"/>
      <c r="FW170" s="282"/>
      <c r="FX170" s="282"/>
      <c r="FY170" s="282"/>
      <c r="FZ170" s="282"/>
      <c r="GA170" s="282"/>
      <c r="GB170" s="282"/>
      <c r="GC170" s="282"/>
      <c r="GD170" s="282"/>
      <c r="GE170" s="282"/>
      <c r="GF170" s="282"/>
      <c r="GG170" s="282"/>
      <c r="GH170" s="282"/>
      <c r="GI170" s="282"/>
      <c r="GJ170" s="282"/>
      <c r="GK170" s="282"/>
      <c r="GL170" s="282"/>
      <c r="GM170" s="282"/>
      <c r="GN170" s="282"/>
      <c r="GO170" s="282"/>
      <c r="GP170" s="282"/>
      <c r="GQ170" s="282"/>
      <c r="GR170" s="282"/>
      <c r="GS170" s="282"/>
      <c r="GT170" s="282"/>
      <c r="GU170" s="282"/>
      <c r="GV170" s="282"/>
      <c r="GW170" s="282"/>
      <c r="GX170" s="282"/>
      <c r="GY170" s="282"/>
      <c r="GZ170" s="282"/>
      <c r="HA170" s="282"/>
      <c r="HB170" s="282"/>
      <c r="HC170" s="282"/>
      <c r="HD170" s="282"/>
      <c r="HE170" s="282"/>
      <c r="HF170" s="282"/>
      <c r="HG170" s="282"/>
      <c r="HH170" s="282"/>
      <c r="HI170" s="282"/>
      <c r="HJ170" s="282"/>
      <c r="HK170" s="282"/>
      <c r="HL170" s="282"/>
      <c r="HM170" s="282"/>
      <c r="HN170" s="282"/>
      <c r="HO170" s="282"/>
      <c r="HP170" s="282"/>
      <c r="HQ170" s="282"/>
    </row>
    <row r="171" spans="1:225" s="73" customFormat="1" ht="18" customHeight="1" x14ac:dyDescent="0.25">
      <c r="A171" s="81" t="s">
        <v>687</v>
      </c>
      <c r="B171" s="170" t="s">
        <v>696</v>
      </c>
      <c r="C171" s="218">
        <f t="shared" si="1259"/>
        <v>0</v>
      </c>
      <c r="D171" s="285"/>
      <c r="E171" s="219">
        <f t="shared" si="1260"/>
        <v>0</v>
      </c>
      <c r="F171" s="219">
        <f t="shared" si="1261"/>
        <v>0</v>
      </c>
      <c r="G171" s="84">
        <v>2</v>
      </c>
      <c r="H171" s="214">
        <f t="shared" si="1262"/>
        <v>0</v>
      </c>
      <c r="I171" s="219">
        <f t="shared" si="1263"/>
        <v>0</v>
      </c>
      <c r="J171" s="219">
        <f t="shared" si="1264"/>
        <v>0</v>
      </c>
      <c r="K171" s="216"/>
      <c r="L171" s="217">
        <f t="shared" si="1265"/>
        <v>1</v>
      </c>
      <c r="M171" s="219" t="str">
        <f t="shared" si="1266"/>
        <v/>
      </c>
      <c r="N171" s="221">
        <f t="shared" si="1267"/>
        <v>0</v>
      </c>
      <c r="O171" s="304"/>
      <c r="P171" s="281"/>
      <c r="Q171" s="282"/>
      <c r="R171" s="287"/>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c r="CQ171" s="282"/>
      <c r="CR171" s="282"/>
      <c r="CS171" s="282"/>
      <c r="CT171" s="282"/>
      <c r="CU171" s="282"/>
      <c r="CV171" s="282"/>
      <c r="CW171" s="282"/>
      <c r="CX171" s="282"/>
      <c r="CY171" s="282"/>
      <c r="CZ171" s="282"/>
      <c r="DA171" s="282"/>
      <c r="DB171" s="282"/>
      <c r="DC171" s="282"/>
      <c r="DD171" s="282"/>
      <c r="DE171" s="282"/>
      <c r="DF171" s="282"/>
      <c r="DG171" s="282"/>
      <c r="DH171" s="282"/>
      <c r="DI171" s="282"/>
      <c r="DJ171" s="282"/>
      <c r="DK171" s="282"/>
      <c r="DL171" s="282"/>
      <c r="DM171" s="282"/>
      <c r="DN171" s="282"/>
      <c r="DO171" s="282"/>
      <c r="DP171" s="282"/>
      <c r="DQ171" s="282"/>
      <c r="DR171" s="282"/>
      <c r="DS171" s="282"/>
      <c r="DT171" s="282"/>
      <c r="DU171" s="282"/>
      <c r="DV171" s="282"/>
      <c r="DW171" s="282"/>
      <c r="DX171" s="282"/>
      <c r="DY171" s="282"/>
      <c r="DZ171" s="282"/>
      <c r="EA171" s="282"/>
      <c r="EB171" s="282"/>
      <c r="EC171" s="282"/>
      <c r="ED171" s="282"/>
      <c r="EE171" s="282"/>
      <c r="EF171" s="282"/>
      <c r="EG171" s="282"/>
      <c r="EH171" s="282"/>
      <c r="EI171" s="282"/>
      <c r="EJ171" s="282"/>
      <c r="EK171" s="282"/>
      <c r="EL171" s="282"/>
      <c r="EM171" s="282"/>
      <c r="EN171" s="282"/>
      <c r="EO171" s="282"/>
      <c r="EP171" s="282"/>
      <c r="EQ171" s="282"/>
      <c r="ER171" s="282"/>
      <c r="ES171" s="282"/>
      <c r="ET171" s="282"/>
      <c r="EU171" s="282"/>
      <c r="EV171" s="282"/>
      <c r="EW171" s="282"/>
      <c r="EX171" s="282"/>
      <c r="EY171" s="282"/>
      <c r="EZ171" s="282"/>
      <c r="FA171" s="282"/>
      <c r="FB171" s="282"/>
      <c r="FC171" s="282"/>
      <c r="FD171" s="282"/>
      <c r="FE171" s="282"/>
      <c r="FF171" s="282"/>
      <c r="FG171" s="282"/>
      <c r="FH171" s="282"/>
      <c r="FI171" s="282"/>
      <c r="FJ171" s="282"/>
      <c r="FK171" s="282"/>
      <c r="FL171" s="282"/>
      <c r="FM171" s="282"/>
      <c r="FN171" s="282"/>
      <c r="FO171" s="282"/>
      <c r="FP171" s="282"/>
      <c r="FQ171" s="282"/>
      <c r="FR171" s="282"/>
      <c r="FS171" s="282"/>
      <c r="FT171" s="282"/>
      <c r="FU171" s="282"/>
      <c r="FV171" s="282"/>
      <c r="FW171" s="282"/>
      <c r="FX171" s="282"/>
      <c r="FY171" s="282"/>
      <c r="FZ171" s="282"/>
      <c r="GA171" s="282"/>
      <c r="GB171" s="282"/>
      <c r="GC171" s="282"/>
      <c r="GD171" s="282"/>
      <c r="GE171" s="282"/>
      <c r="GF171" s="282"/>
      <c r="GG171" s="282"/>
      <c r="GH171" s="282"/>
      <c r="GI171" s="282"/>
      <c r="GJ171" s="282"/>
      <c r="GK171" s="282"/>
      <c r="GL171" s="282"/>
      <c r="GM171" s="282"/>
      <c r="GN171" s="282"/>
      <c r="GO171" s="282"/>
      <c r="GP171" s="282"/>
      <c r="GQ171" s="282"/>
      <c r="GR171" s="282"/>
      <c r="GS171" s="282"/>
      <c r="GT171" s="282"/>
      <c r="GU171" s="282"/>
      <c r="GV171" s="282"/>
      <c r="GW171" s="282"/>
      <c r="GX171" s="282"/>
      <c r="GY171" s="282"/>
      <c r="GZ171" s="282"/>
      <c r="HA171" s="282"/>
      <c r="HB171" s="282"/>
      <c r="HC171" s="282"/>
      <c r="HD171" s="282"/>
      <c r="HE171" s="282"/>
      <c r="HF171" s="282"/>
      <c r="HG171" s="282"/>
      <c r="HH171" s="282"/>
      <c r="HI171" s="282"/>
      <c r="HJ171" s="282"/>
      <c r="HK171" s="282"/>
      <c r="HL171" s="282"/>
      <c r="HM171" s="282"/>
      <c r="HN171" s="282"/>
      <c r="HO171" s="282"/>
      <c r="HP171" s="282"/>
      <c r="HQ171" s="282"/>
    </row>
    <row r="172" spans="1:225" s="73" customFormat="1" ht="18" customHeight="1" x14ac:dyDescent="0.25">
      <c r="A172" s="81" t="s">
        <v>688</v>
      </c>
      <c r="B172" s="170" t="s">
        <v>697</v>
      </c>
      <c r="C172" s="218">
        <f t="shared" si="1259"/>
        <v>0</v>
      </c>
      <c r="D172" s="285"/>
      <c r="E172" s="219">
        <f t="shared" si="1260"/>
        <v>0</v>
      </c>
      <c r="F172" s="219">
        <f t="shared" si="1261"/>
        <v>0</v>
      </c>
      <c r="G172" s="84">
        <v>1</v>
      </c>
      <c r="H172" s="214">
        <f t="shared" si="1262"/>
        <v>0</v>
      </c>
      <c r="I172" s="219">
        <f t="shared" si="1263"/>
        <v>0</v>
      </c>
      <c r="J172" s="219">
        <f t="shared" si="1264"/>
        <v>0</v>
      </c>
      <c r="K172" s="216"/>
      <c r="L172" s="217">
        <f t="shared" si="1265"/>
        <v>1</v>
      </c>
      <c r="M172" s="219" t="str">
        <f t="shared" si="1266"/>
        <v/>
      </c>
      <c r="N172" s="221">
        <f t="shared" si="1267"/>
        <v>0</v>
      </c>
      <c r="O172" s="304"/>
      <c r="P172" s="281"/>
      <c r="Q172" s="282"/>
      <c r="R172" s="287"/>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c r="CQ172" s="282"/>
      <c r="CR172" s="282"/>
      <c r="CS172" s="282"/>
      <c r="CT172" s="282"/>
      <c r="CU172" s="282"/>
      <c r="CV172" s="282"/>
      <c r="CW172" s="282"/>
      <c r="CX172" s="282"/>
      <c r="CY172" s="282"/>
      <c r="CZ172" s="282"/>
      <c r="DA172" s="282"/>
      <c r="DB172" s="282"/>
      <c r="DC172" s="282"/>
      <c r="DD172" s="282"/>
      <c r="DE172" s="282"/>
      <c r="DF172" s="282"/>
      <c r="DG172" s="282"/>
      <c r="DH172" s="282"/>
      <c r="DI172" s="282"/>
      <c r="DJ172" s="282"/>
      <c r="DK172" s="282"/>
      <c r="DL172" s="282"/>
      <c r="DM172" s="282"/>
      <c r="DN172" s="282"/>
      <c r="DO172" s="282"/>
      <c r="DP172" s="282"/>
      <c r="DQ172" s="282"/>
      <c r="DR172" s="282"/>
      <c r="DS172" s="282"/>
      <c r="DT172" s="282"/>
      <c r="DU172" s="282"/>
      <c r="DV172" s="282"/>
      <c r="DW172" s="282"/>
      <c r="DX172" s="282"/>
      <c r="DY172" s="282"/>
      <c r="DZ172" s="282"/>
      <c r="EA172" s="282"/>
      <c r="EB172" s="282"/>
      <c r="EC172" s="282"/>
      <c r="ED172" s="282"/>
      <c r="EE172" s="282"/>
      <c r="EF172" s="282"/>
      <c r="EG172" s="282"/>
      <c r="EH172" s="282"/>
      <c r="EI172" s="282"/>
      <c r="EJ172" s="282"/>
      <c r="EK172" s="282"/>
      <c r="EL172" s="282"/>
      <c r="EM172" s="282"/>
      <c r="EN172" s="282"/>
      <c r="EO172" s="282"/>
      <c r="EP172" s="282"/>
      <c r="EQ172" s="282"/>
      <c r="ER172" s="282"/>
      <c r="ES172" s="282"/>
      <c r="ET172" s="282"/>
      <c r="EU172" s="282"/>
      <c r="EV172" s="282"/>
      <c r="EW172" s="282"/>
      <c r="EX172" s="282"/>
      <c r="EY172" s="282"/>
      <c r="EZ172" s="282"/>
      <c r="FA172" s="282"/>
      <c r="FB172" s="282"/>
      <c r="FC172" s="282"/>
      <c r="FD172" s="282"/>
      <c r="FE172" s="282"/>
      <c r="FF172" s="282"/>
      <c r="FG172" s="282"/>
      <c r="FH172" s="282"/>
      <c r="FI172" s="282"/>
      <c r="FJ172" s="282"/>
      <c r="FK172" s="282"/>
      <c r="FL172" s="282"/>
      <c r="FM172" s="282"/>
      <c r="FN172" s="282"/>
      <c r="FO172" s="282"/>
      <c r="FP172" s="282"/>
      <c r="FQ172" s="282"/>
      <c r="FR172" s="282"/>
      <c r="FS172" s="282"/>
      <c r="FT172" s="282"/>
      <c r="FU172" s="282"/>
      <c r="FV172" s="282"/>
      <c r="FW172" s="282"/>
      <c r="FX172" s="282"/>
      <c r="FY172" s="282"/>
      <c r="FZ172" s="282"/>
      <c r="GA172" s="282"/>
      <c r="GB172" s="282"/>
      <c r="GC172" s="282"/>
      <c r="GD172" s="282"/>
      <c r="GE172" s="282"/>
      <c r="GF172" s="282"/>
      <c r="GG172" s="282"/>
      <c r="GH172" s="282"/>
      <c r="GI172" s="282"/>
      <c r="GJ172" s="282"/>
      <c r="GK172" s="282"/>
      <c r="GL172" s="282"/>
      <c r="GM172" s="282"/>
      <c r="GN172" s="282"/>
      <c r="GO172" s="282"/>
      <c r="GP172" s="282"/>
      <c r="GQ172" s="282"/>
      <c r="GR172" s="282"/>
      <c r="GS172" s="282"/>
      <c r="GT172" s="282"/>
      <c r="GU172" s="282"/>
      <c r="GV172" s="282"/>
      <c r="GW172" s="282"/>
      <c r="GX172" s="282"/>
      <c r="GY172" s="282"/>
      <c r="GZ172" s="282"/>
      <c r="HA172" s="282"/>
      <c r="HB172" s="282"/>
      <c r="HC172" s="282"/>
      <c r="HD172" s="282"/>
      <c r="HE172" s="282"/>
      <c r="HF172" s="282"/>
      <c r="HG172" s="282"/>
      <c r="HH172" s="282"/>
      <c r="HI172" s="282"/>
      <c r="HJ172" s="282"/>
      <c r="HK172" s="282"/>
      <c r="HL172" s="282"/>
      <c r="HM172" s="282"/>
      <c r="HN172" s="282"/>
      <c r="HO172" s="282"/>
      <c r="HP172" s="282"/>
      <c r="HQ172" s="282"/>
    </row>
    <row r="173" spans="1:225" s="73" customFormat="1" ht="18" customHeight="1" x14ac:dyDescent="0.25">
      <c r="A173" s="81" t="s">
        <v>688</v>
      </c>
      <c r="B173" s="170" t="s">
        <v>698</v>
      </c>
      <c r="C173" s="218">
        <f t="shared" si="1259"/>
        <v>0</v>
      </c>
      <c r="D173" s="285"/>
      <c r="E173" s="219">
        <f t="shared" si="1260"/>
        <v>0</v>
      </c>
      <c r="F173" s="219">
        <f t="shared" si="1261"/>
        <v>0</v>
      </c>
      <c r="G173" s="84">
        <v>1</v>
      </c>
      <c r="H173" s="214">
        <f t="shared" si="1262"/>
        <v>0</v>
      </c>
      <c r="I173" s="219">
        <f t="shared" si="1263"/>
        <v>0</v>
      </c>
      <c r="J173" s="219">
        <f t="shared" si="1264"/>
        <v>0</v>
      </c>
      <c r="K173" s="216"/>
      <c r="L173" s="217">
        <f t="shared" si="1265"/>
        <v>1</v>
      </c>
      <c r="M173" s="219" t="str">
        <f t="shared" si="1266"/>
        <v/>
      </c>
      <c r="N173" s="221">
        <f t="shared" si="1267"/>
        <v>0</v>
      </c>
      <c r="O173" s="304"/>
      <c r="P173" s="281"/>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c r="CQ173" s="282"/>
      <c r="CR173" s="282"/>
      <c r="CS173" s="282"/>
      <c r="CT173" s="282"/>
      <c r="CU173" s="282"/>
      <c r="CV173" s="282"/>
      <c r="CW173" s="282"/>
      <c r="CX173" s="282"/>
      <c r="CY173" s="282"/>
      <c r="CZ173" s="282"/>
      <c r="DA173" s="282"/>
      <c r="DB173" s="282"/>
      <c r="DC173" s="282"/>
      <c r="DD173" s="282"/>
      <c r="DE173" s="282"/>
      <c r="DF173" s="282"/>
      <c r="DG173" s="282"/>
      <c r="DH173" s="282"/>
      <c r="DI173" s="282"/>
      <c r="DJ173" s="282"/>
      <c r="DK173" s="282"/>
      <c r="DL173" s="282"/>
      <c r="DM173" s="282"/>
      <c r="DN173" s="282"/>
      <c r="DO173" s="282"/>
      <c r="DP173" s="282"/>
      <c r="DQ173" s="282"/>
      <c r="DR173" s="282"/>
      <c r="DS173" s="282"/>
      <c r="DT173" s="282"/>
      <c r="DU173" s="282"/>
      <c r="DV173" s="282"/>
      <c r="DW173" s="282"/>
      <c r="DX173" s="282"/>
      <c r="DY173" s="282"/>
      <c r="DZ173" s="282"/>
      <c r="EA173" s="282"/>
      <c r="EB173" s="282"/>
      <c r="EC173" s="282"/>
      <c r="ED173" s="282"/>
      <c r="EE173" s="282"/>
      <c r="EF173" s="282"/>
      <c r="EG173" s="282"/>
      <c r="EH173" s="282"/>
      <c r="EI173" s="282"/>
      <c r="EJ173" s="282"/>
      <c r="EK173" s="282"/>
      <c r="EL173" s="282"/>
      <c r="EM173" s="282"/>
      <c r="EN173" s="282"/>
      <c r="EO173" s="282"/>
      <c r="EP173" s="282"/>
      <c r="EQ173" s="282"/>
      <c r="ER173" s="282"/>
      <c r="ES173" s="282"/>
      <c r="ET173" s="282"/>
      <c r="EU173" s="282"/>
      <c r="EV173" s="282"/>
      <c r="EW173" s="282"/>
      <c r="EX173" s="282"/>
      <c r="EY173" s="282"/>
      <c r="EZ173" s="282"/>
      <c r="FA173" s="282"/>
      <c r="FB173" s="282"/>
      <c r="FC173" s="282"/>
      <c r="FD173" s="282"/>
      <c r="FE173" s="282"/>
      <c r="FF173" s="282"/>
      <c r="FG173" s="282"/>
      <c r="FH173" s="282"/>
      <c r="FI173" s="282"/>
      <c r="FJ173" s="282"/>
      <c r="FK173" s="282"/>
      <c r="FL173" s="282"/>
      <c r="FM173" s="282"/>
      <c r="FN173" s="282"/>
      <c r="FO173" s="282"/>
      <c r="FP173" s="282"/>
      <c r="FQ173" s="282"/>
      <c r="FR173" s="282"/>
      <c r="FS173" s="282"/>
      <c r="FT173" s="282"/>
      <c r="FU173" s="282"/>
      <c r="FV173" s="282"/>
      <c r="FW173" s="282"/>
      <c r="FX173" s="282"/>
      <c r="FY173" s="282"/>
      <c r="FZ173" s="282"/>
      <c r="GA173" s="282"/>
      <c r="GB173" s="282"/>
      <c r="GC173" s="282"/>
      <c r="GD173" s="282"/>
      <c r="GE173" s="282"/>
      <c r="GF173" s="282"/>
      <c r="GG173" s="282"/>
      <c r="GH173" s="282"/>
      <c r="GI173" s="282"/>
      <c r="GJ173" s="282"/>
      <c r="GK173" s="282"/>
      <c r="GL173" s="282"/>
      <c r="GM173" s="282"/>
      <c r="GN173" s="282"/>
      <c r="GO173" s="282"/>
      <c r="GP173" s="282"/>
      <c r="GQ173" s="282"/>
      <c r="GR173" s="282"/>
      <c r="GS173" s="282"/>
      <c r="GT173" s="282"/>
      <c r="GU173" s="282"/>
      <c r="GV173" s="282"/>
      <c r="GW173" s="282"/>
      <c r="GX173" s="282"/>
      <c r="GY173" s="282"/>
      <c r="GZ173" s="282"/>
      <c r="HA173" s="282"/>
      <c r="HB173" s="282"/>
      <c r="HC173" s="282"/>
      <c r="HD173" s="282"/>
      <c r="HE173" s="282"/>
      <c r="HF173" s="282"/>
      <c r="HG173" s="282"/>
      <c r="HH173" s="282"/>
      <c r="HI173" s="282"/>
      <c r="HJ173" s="282"/>
      <c r="HK173" s="282"/>
      <c r="HL173" s="282"/>
      <c r="HM173" s="282"/>
      <c r="HN173" s="282"/>
      <c r="HO173" s="282"/>
      <c r="HP173" s="282"/>
      <c r="HQ173" s="282"/>
    </row>
    <row r="174" spans="1:225" s="73" customFormat="1" ht="18" hidden="1" customHeight="1" x14ac:dyDescent="0.25">
      <c r="A174" s="81" t="s">
        <v>688</v>
      </c>
      <c r="B174" s="170" t="s">
        <v>699</v>
      </c>
      <c r="C174" s="218">
        <f t="shared" si="1259"/>
        <v>0</v>
      </c>
      <c r="D174" s="285"/>
      <c r="E174" s="219">
        <f t="shared" si="1260"/>
        <v>0</v>
      </c>
      <c r="F174" s="219">
        <f t="shared" si="1261"/>
        <v>0</v>
      </c>
      <c r="G174" s="84"/>
      <c r="H174" s="214" t="str">
        <f t="shared" si="1262"/>
        <v/>
      </c>
      <c r="I174" s="219" t="str">
        <f t="shared" si="1263"/>
        <v/>
      </c>
      <c r="J174" s="219" t="str">
        <f t="shared" si="1264"/>
        <v/>
      </c>
      <c r="K174" s="216"/>
      <c r="L174" s="217">
        <f t="shared" si="1265"/>
        <v>1</v>
      </c>
      <c r="M174" s="219" t="str">
        <f t="shared" si="1266"/>
        <v/>
      </c>
      <c r="N174" s="221" t="str">
        <f t="shared" si="1267"/>
        <v/>
      </c>
      <c r="O174" s="304"/>
      <c r="P174" s="281"/>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c r="CQ174" s="282"/>
      <c r="CR174" s="282"/>
      <c r="CS174" s="282"/>
      <c r="CT174" s="282"/>
      <c r="CU174" s="282"/>
      <c r="CV174" s="282"/>
      <c r="CW174" s="282"/>
      <c r="CX174" s="282"/>
      <c r="CY174" s="282"/>
      <c r="CZ174" s="282"/>
      <c r="DA174" s="282"/>
      <c r="DB174" s="282"/>
      <c r="DC174" s="282"/>
      <c r="DD174" s="282"/>
      <c r="DE174" s="282"/>
      <c r="DF174" s="282"/>
      <c r="DG174" s="282"/>
      <c r="DH174" s="282"/>
      <c r="DI174" s="282"/>
      <c r="DJ174" s="282"/>
      <c r="DK174" s="282"/>
      <c r="DL174" s="282"/>
      <c r="DM174" s="282"/>
      <c r="DN174" s="282"/>
      <c r="DO174" s="282"/>
      <c r="DP174" s="282"/>
      <c r="DQ174" s="282"/>
      <c r="DR174" s="282"/>
      <c r="DS174" s="282"/>
      <c r="DT174" s="282"/>
      <c r="DU174" s="282"/>
      <c r="DV174" s="282"/>
      <c r="DW174" s="282"/>
      <c r="DX174" s="282"/>
      <c r="DY174" s="282"/>
      <c r="DZ174" s="282"/>
      <c r="EA174" s="282"/>
      <c r="EB174" s="282"/>
      <c r="EC174" s="282"/>
      <c r="ED174" s="282"/>
      <c r="EE174" s="282"/>
      <c r="EF174" s="282"/>
      <c r="EG174" s="282"/>
      <c r="EH174" s="282"/>
      <c r="EI174" s="282"/>
      <c r="EJ174" s="282"/>
      <c r="EK174" s="282"/>
      <c r="EL174" s="282"/>
      <c r="EM174" s="282"/>
      <c r="EN174" s="282"/>
      <c r="EO174" s="282"/>
      <c r="EP174" s="282"/>
      <c r="EQ174" s="282"/>
      <c r="ER174" s="282"/>
      <c r="ES174" s="282"/>
      <c r="ET174" s="282"/>
      <c r="EU174" s="282"/>
      <c r="EV174" s="282"/>
      <c r="EW174" s="282"/>
      <c r="EX174" s="282"/>
      <c r="EY174" s="282"/>
      <c r="EZ174" s="282"/>
      <c r="FA174" s="282"/>
      <c r="FB174" s="282"/>
      <c r="FC174" s="282"/>
      <c r="FD174" s="282"/>
      <c r="FE174" s="282"/>
      <c r="FF174" s="282"/>
      <c r="FG174" s="282"/>
      <c r="FH174" s="282"/>
      <c r="FI174" s="282"/>
      <c r="FJ174" s="282"/>
      <c r="FK174" s="282"/>
      <c r="FL174" s="282"/>
      <c r="FM174" s="282"/>
      <c r="FN174" s="282"/>
      <c r="FO174" s="282"/>
      <c r="FP174" s="282"/>
      <c r="FQ174" s="282"/>
      <c r="FR174" s="282"/>
      <c r="FS174" s="282"/>
      <c r="FT174" s="282"/>
      <c r="FU174" s="282"/>
      <c r="FV174" s="282"/>
      <c r="FW174" s="282"/>
      <c r="FX174" s="282"/>
      <c r="FY174" s="282"/>
      <c r="FZ174" s="282"/>
      <c r="GA174" s="282"/>
      <c r="GB174" s="282"/>
      <c r="GC174" s="282"/>
      <c r="GD174" s="282"/>
      <c r="GE174" s="282"/>
      <c r="GF174" s="282"/>
      <c r="GG174" s="282"/>
      <c r="GH174" s="282"/>
      <c r="GI174" s="282"/>
      <c r="GJ174" s="282"/>
      <c r="GK174" s="282"/>
      <c r="GL174" s="282"/>
      <c r="GM174" s="282"/>
      <c r="GN174" s="282"/>
      <c r="GO174" s="282"/>
      <c r="GP174" s="282"/>
      <c r="GQ174" s="282"/>
      <c r="GR174" s="282"/>
      <c r="GS174" s="282"/>
      <c r="GT174" s="282"/>
      <c r="GU174" s="282"/>
      <c r="GV174" s="282"/>
      <c r="GW174" s="282"/>
      <c r="GX174" s="282"/>
      <c r="GY174" s="282"/>
      <c r="GZ174" s="282"/>
      <c r="HA174" s="282"/>
      <c r="HB174" s="282"/>
      <c r="HC174" s="282"/>
      <c r="HD174" s="282"/>
      <c r="HE174" s="282"/>
      <c r="HF174" s="282"/>
      <c r="HG174" s="282"/>
      <c r="HH174" s="282"/>
      <c r="HI174" s="282"/>
      <c r="HJ174" s="282"/>
      <c r="HK174" s="282"/>
      <c r="HL174" s="282"/>
      <c r="HM174" s="282"/>
      <c r="HN174" s="282"/>
      <c r="HO174" s="282"/>
      <c r="HP174" s="282"/>
      <c r="HQ174" s="282"/>
    </row>
    <row r="175" spans="1:225" s="73" customFormat="1" ht="18" hidden="1" customHeight="1" x14ac:dyDescent="0.25">
      <c r="A175" s="81" t="s">
        <v>688</v>
      </c>
      <c r="B175" s="170" t="s">
        <v>700</v>
      </c>
      <c r="C175" s="218">
        <f t="shared" si="1259"/>
        <v>0</v>
      </c>
      <c r="D175" s="285"/>
      <c r="E175" s="219">
        <f t="shared" ref="E175:E238" si="1268">SUMPRODUCT(P$161:HQ$161,$P175:$HQ175)</f>
        <v>0</v>
      </c>
      <c r="F175" s="219">
        <f t="shared" ref="F175:F238" si="1269">IF(O175="",SUMPRODUCT(P$163:HQ$163,$P175:$HQ175),O175)</f>
        <v>0</v>
      </c>
      <c r="G175" s="84"/>
      <c r="H175" s="214" t="str">
        <f t="shared" si="1262"/>
        <v/>
      </c>
      <c r="I175" s="219" t="str">
        <f t="shared" si="1263"/>
        <v/>
      </c>
      <c r="J175" s="219" t="str">
        <f t="shared" si="1264"/>
        <v/>
      </c>
      <c r="K175" s="216"/>
      <c r="L175" s="217">
        <f t="shared" si="1265"/>
        <v>1</v>
      </c>
      <c r="M175" s="219" t="str">
        <f t="shared" si="1266"/>
        <v/>
      </c>
      <c r="N175" s="221" t="str">
        <f t="shared" si="1267"/>
        <v/>
      </c>
      <c r="O175" s="304"/>
      <c r="P175" s="282"/>
      <c r="Q175" s="282"/>
      <c r="R175" s="287"/>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c r="CQ175" s="282"/>
      <c r="CR175" s="282"/>
      <c r="CS175" s="282"/>
      <c r="CT175" s="282"/>
      <c r="CU175" s="282"/>
      <c r="CV175" s="282"/>
      <c r="CW175" s="282"/>
      <c r="CX175" s="282"/>
      <c r="CY175" s="282"/>
      <c r="CZ175" s="282"/>
      <c r="DA175" s="282"/>
      <c r="DB175" s="282"/>
      <c r="DC175" s="282"/>
      <c r="DD175" s="282"/>
      <c r="DE175" s="282"/>
      <c r="DF175" s="282"/>
      <c r="DG175" s="282"/>
      <c r="DH175" s="282"/>
      <c r="DI175" s="282"/>
      <c r="DJ175" s="282"/>
      <c r="DK175" s="282"/>
      <c r="DL175" s="282"/>
      <c r="DM175" s="282"/>
      <c r="DN175" s="282"/>
      <c r="DO175" s="282"/>
      <c r="DP175" s="282"/>
      <c r="DQ175" s="282"/>
      <c r="DR175" s="282"/>
      <c r="DS175" s="282"/>
      <c r="DT175" s="282"/>
      <c r="DU175" s="282"/>
      <c r="DV175" s="282"/>
      <c r="DW175" s="282"/>
      <c r="DX175" s="282"/>
      <c r="DY175" s="282"/>
      <c r="DZ175" s="282"/>
      <c r="EA175" s="282"/>
      <c r="EB175" s="282"/>
      <c r="EC175" s="282"/>
      <c r="ED175" s="282"/>
      <c r="EE175" s="282"/>
      <c r="EF175" s="282"/>
      <c r="EG175" s="282"/>
      <c r="EH175" s="282"/>
      <c r="EI175" s="282"/>
      <c r="EJ175" s="282"/>
      <c r="EK175" s="282"/>
      <c r="EL175" s="282"/>
      <c r="EM175" s="282"/>
      <c r="EN175" s="282"/>
      <c r="EO175" s="282"/>
      <c r="EP175" s="282"/>
      <c r="EQ175" s="282"/>
      <c r="ER175" s="282"/>
      <c r="ES175" s="282"/>
      <c r="ET175" s="282"/>
      <c r="EU175" s="282"/>
      <c r="EV175" s="282"/>
      <c r="EW175" s="282"/>
      <c r="EX175" s="282"/>
      <c r="EY175" s="282"/>
      <c r="EZ175" s="282"/>
      <c r="FA175" s="282"/>
      <c r="FB175" s="282"/>
      <c r="FC175" s="282"/>
      <c r="FD175" s="282"/>
      <c r="FE175" s="282"/>
      <c r="FF175" s="282"/>
      <c r="FG175" s="282"/>
      <c r="FH175" s="282"/>
      <c r="FI175" s="282"/>
      <c r="FJ175" s="282"/>
      <c r="FK175" s="282"/>
      <c r="FL175" s="282"/>
      <c r="FM175" s="282"/>
      <c r="FN175" s="282"/>
      <c r="FO175" s="282"/>
      <c r="FP175" s="282"/>
      <c r="FQ175" s="282"/>
      <c r="FR175" s="282"/>
      <c r="FS175" s="282"/>
      <c r="FT175" s="282"/>
      <c r="FU175" s="282"/>
      <c r="FV175" s="282"/>
      <c r="FW175" s="282"/>
      <c r="FX175" s="282"/>
      <c r="FY175" s="282"/>
      <c r="FZ175" s="282"/>
      <c r="GA175" s="282"/>
      <c r="GB175" s="282"/>
      <c r="GC175" s="282"/>
      <c r="GD175" s="282"/>
      <c r="GE175" s="282"/>
      <c r="GF175" s="282"/>
      <c r="GG175" s="282"/>
      <c r="GH175" s="282"/>
      <c r="GI175" s="282"/>
      <c r="GJ175" s="282"/>
      <c r="GK175" s="282"/>
      <c r="GL175" s="282"/>
      <c r="GM175" s="282"/>
      <c r="GN175" s="282"/>
      <c r="GO175" s="282"/>
      <c r="GP175" s="282"/>
      <c r="GQ175" s="282"/>
      <c r="GR175" s="282"/>
      <c r="GS175" s="282"/>
      <c r="GT175" s="282"/>
      <c r="GU175" s="282"/>
      <c r="GV175" s="282"/>
      <c r="GW175" s="282"/>
      <c r="GX175" s="282"/>
      <c r="GY175" s="282"/>
      <c r="GZ175" s="282"/>
      <c r="HA175" s="282"/>
      <c r="HB175" s="282"/>
      <c r="HC175" s="282"/>
      <c r="HD175" s="282"/>
      <c r="HE175" s="282"/>
      <c r="HF175" s="282"/>
      <c r="HG175" s="282"/>
      <c r="HH175" s="282"/>
      <c r="HI175" s="282"/>
      <c r="HJ175" s="282"/>
      <c r="HK175" s="282"/>
      <c r="HL175" s="282"/>
      <c r="HM175" s="282"/>
      <c r="HN175" s="282"/>
      <c r="HO175" s="282"/>
      <c r="HP175" s="282"/>
      <c r="HQ175" s="282"/>
    </row>
    <row r="176" spans="1:225" s="73" customFormat="1" ht="18" hidden="1" customHeight="1" x14ac:dyDescent="0.25">
      <c r="A176" s="81"/>
      <c r="B176" s="170"/>
      <c r="C176" s="218">
        <f t="shared" si="1259"/>
        <v>0</v>
      </c>
      <c r="D176" s="285"/>
      <c r="E176" s="219">
        <f t="shared" si="1268"/>
        <v>0</v>
      </c>
      <c r="F176" s="219">
        <f t="shared" si="1269"/>
        <v>0</v>
      </c>
      <c r="G176" s="84"/>
      <c r="H176" s="214" t="str">
        <f t="shared" si="1262"/>
        <v/>
      </c>
      <c r="I176" s="219" t="str">
        <f t="shared" si="1263"/>
        <v/>
      </c>
      <c r="J176" s="219" t="str">
        <f t="shared" si="1264"/>
        <v/>
      </c>
      <c r="K176" s="216"/>
      <c r="L176" s="217">
        <f t="shared" si="1265"/>
        <v>1</v>
      </c>
      <c r="M176" s="219" t="str">
        <f t="shared" si="1266"/>
        <v/>
      </c>
      <c r="N176" s="221" t="str">
        <f t="shared" si="1267"/>
        <v/>
      </c>
      <c r="O176" s="304"/>
      <c r="P176" s="281"/>
      <c r="Q176" s="282"/>
      <c r="R176" s="287"/>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c r="CQ176" s="282"/>
      <c r="CR176" s="282"/>
      <c r="CS176" s="282"/>
      <c r="CT176" s="282"/>
      <c r="CU176" s="282"/>
      <c r="CV176" s="282"/>
      <c r="CW176" s="282"/>
      <c r="CX176" s="282"/>
      <c r="CY176" s="282"/>
      <c r="CZ176" s="282"/>
      <c r="DA176" s="282"/>
      <c r="DB176" s="282"/>
      <c r="DC176" s="282"/>
      <c r="DD176" s="282"/>
      <c r="DE176" s="282"/>
      <c r="DF176" s="282"/>
      <c r="DG176" s="282"/>
      <c r="DH176" s="282"/>
      <c r="DI176" s="282"/>
      <c r="DJ176" s="282"/>
      <c r="DK176" s="282"/>
      <c r="DL176" s="282"/>
      <c r="DM176" s="282"/>
      <c r="DN176" s="282"/>
      <c r="DO176" s="282"/>
      <c r="DP176" s="282"/>
      <c r="DQ176" s="282"/>
      <c r="DR176" s="282"/>
      <c r="DS176" s="282"/>
      <c r="DT176" s="282"/>
      <c r="DU176" s="282"/>
      <c r="DV176" s="282"/>
      <c r="DW176" s="282"/>
      <c r="DX176" s="282"/>
      <c r="DY176" s="282"/>
      <c r="DZ176" s="282"/>
      <c r="EA176" s="282"/>
      <c r="EB176" s="282"/>
      <c r="EC176" s="282"/>
      <c r="ED176" s="282"/>
      <c r="EE176" s="282"/>
      <c r="EF176" s="282"/>
      <c r="EG176" s="282"/>
      <c r="EH176" s="282"/>
      <c r="EI176" s="282"/>
      <c r="EJ176" s="282"/>
      <c r="EK176" s="282"/>
      <c r="EL176" s="282"/>
      <c r="EM176" s="282"/>
      <c r="EN176" s="282"/>
      <c r="EO176" s="282"/>
      <c r="EP176" s="282"/>
      <c r="EQ176" s="282"/>
      <c r="ER176" s="282"/>
      <c r="ES176" s="282"/>
      <c r="ET176" s="282"/>
      <c r="EU176" s="282"/>
      <c r="EV176" s="282"/>
      <c r="EW176" s="282"/>
      <c r="EX176" s="282"/>
      <c r="EY176" s="282"/>
      <c r="EZ176" s="282"/>
      <c r="FA176" s="282"/>
      <c r="FB176" s="282"/>
      <c r="FC176" s="282"/>
      <c r="FD176" s="282"/>
      <c r="FE176" s="282"/>
      <c r="FF176" s="282"/>
      <c r="FG176" s="282"/>
      <c r="FH176" s="282"/>
      <c r="FI176" s="282"/>
      <c r="FJ176" s="282"/>
      <c r="FK176" s="282"/>
      <c r="FL176" s="282"/>
      <c r="FM176" s="282"/>
      <c r="FN176" s="282"/>
      <c r="FO176" s="282"/>
      <c r="FP176" s="282"/>
      <c r="FQ176" s="282"/>
      <c r="FR176" s="282"/>
      <c r="FS176" s="282"/>
      <c r="FT176" s="282"/>
      <c r="FU176" s="282"/>
      <c r="FV176" s="282"/>
      <c r="FW176" s="282"/>
      <c r="FX176" s="282"/>
      <c r="FY176" s="282"/>
      <c r="FZ176" s="282"/>
      <c r="GA176" s="282"/>
      <c r="GB176" s="282"/>
      <c r="GC176" s="282"/>
      <c r="GD176" s="282"/>
      <c r="GE176" s="282"/>
      <c r="GF176" s="282"/>
      <c r="GG176" s="282"/>
      <c r="GH176" s="282"/>
      <c r="GI176" s="282"/>
      <c r="GJ176" s="282"/>
      <c r="GK176" s="282"/>
      <c r="GL176" s="282"/>
      <c r="GM176" s="282"/>
      <c r="GN176" s="282"/>
      <c r="GO176" s="282"/>
      <c r="GP176" s="282"/>
      <c r="GQ176" s="282"/>
      <c r="GR176" s="282"/>
      <c r="GS176" s="282"/>
      <c r="GT176" s="282"/>
      <c r="GU176" s="282"/>
      <c r="GV176" s="282"/>
      <c r="GW176" s="282"/>
      <c r="GX176" s="282"/>
      <c r="GY176" s="282"/>
      <c r="GZ176" s="282"/>
      <c r="HA176" s="282"/>
      <c r="HB176" s="282"/>
      <c r="HC176" s="282"/>
      <c r="HD176" s="282"/>
      <c r="HE176" s="282"/>
      <c r="HF176" s="282"/>
      <c r="HG176" s="282"/>
      <c r="HH176" s="282"/>
      <c r="HI176" s="282"/>
      <c r="HJ176" s="282"/>
      <c r="HK176" s="282"/>
      <c r="HL176" s="282"/>
      <c r="HM176" s="282"/>
      <c r="HN176" s="282"/>
      <c r="HO176" s="282"/>
      <c r="HP176" s="282"/>
      <c r="HQ176" s="282"/>
    </row>
    <row r="177" spans="1:225" s="73" customFormat="1" ht="18" hidden="1" customHeight="1" x14ac:dyDescent="0.25">
      <c r="A177" s="81"/>
      <c r="B177" s="170"/>
      <c r="C177" s="218">
        <f t="shared" si="1259"/>
        <v>0</v>
      </c>
      <c r="D177" s="285"/>
      <c r="E177" s="219">
        <f t="shared" si="1268"/>
        <v>0</v>
      </c>
      <c r="F177" s="219">
        <f t="shared" si="1269"/>
        <v>0</v>
      </c>
      <c r="G177" s="84"/>
      <c r="H177" s="214" t="str">
        <f t="shared" si="1262"/>
        <v/>
      </c>
      <c r="I177" s="219" t="str">
        <f t="shared" si="1263"/>
        <v/>
      </c>
      <c r="J177" s="219" t="str">
        <f t="shared" si="1264"/>
        <v/>
      </c>
      <c r="K177" s="216"/>
      <c r="L177" s="217">
        <f t="shared" si="1265"/>
        <v>1</v>
      </c>
      <c r="M177" s="219" t="str">
        <f t="shared" si="1266"/>
        <v/>
      </c>
      <c r="N177" s="221" t="str">
        <f t="shared" si="1267"/>
        <v/>
      </c>
      <c r="O177" s="304"/>
      <c r="P177" s="281"/>
      <c r="Q177" s="282"/>
      <c r="R177" s="287"/>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c r="CQ177" s="282"/>
      <c r="CR177" s="282"/>
      <c r="CS177" s="282"/>
      <c r="CT177" s="282"/>
      <c r="CU177" s="282"/>
      <c r="CV177" s="282"/>
      <c r="CW177" s="282"/>
      <c r="CX177" s="282"/>
      <c r="CY177" s="282"/>
      <c r="CZ177" s="282"/>
      <c r="DA177" s="282"/>
      <c r="DB177" s="282"/>
      <c r="DC177" s="282"/>
      <c r="DD177" s="282"/>
      <c r="DE177" s="282"/>
      <c r="DF177" s="282"/>
      <c r="DG177" s="282"/>
      <c r="DH177" s="282"/>
      <c r="DI177" s="282"/>
      <c r="DJ177" s="282"/>
      <c r="DK177" s="282"/>
      <c r="DL177" s="282"/>
      <c r="DM177" s="282"/>
      <c r="DN177" s="282"/>
      <c r="DO177" s="282"/>
      <c r="DP177" s="282"/>
      <c r="DQ177" s="282"/>
      <c r="DR177" s="282"/>
      <c r="DS177" s="282"/>
      <c r="DT177" s="282"/>
      <c r="DU177" s="282"/>
      <c r="DV177" s="282"/>
      <c r="DW177" s="282"/>
      <c r="DX177" s="282"/>
      <c r="DY177" s="282"/>
      <c r="DZ177" s="282"/>
      <c r="EA177" s="282"/>
      <c r="EB177" s="282"/>
      <c r="EC177" s="282"/>
      <c r="ED177" s="282"/>
      <c r="EE177" s="282"/>
      <c r="EF177" s="282"/>
      <c r="EG177" s="282"/>
      <c r="EH177" s="282"/>
      <c r="EI177" s="282"/>
      <c r="EJ177" s="282"/>
      <c r="EK177" s="282"/>
      <c r="EL177" s="282"/>
      <c r="EM177" s="282"/>
      <c r="EN177" s="282"/>
      <c r="EO177" s="282"/>
      <c r="EP177" s="282"/>
      <c r="EQ177" s="282"/>
      <c r="ER177" s="282"/>
      <c r="ES177" s="282"/>
      <c r="ET177" s="282"/>
      <c r="EU177" s="282"/>
      <c r="EV177" s="282"/>
      <c r="EW177" s="282"/>
      <c r="EX177" s="282"/>
      <c r="EY177" s="282"/>
      <c r="EZ177" s="282"/>
      <c r="FA177" s="282"/>
      <c r="FB177" s="282"/>
      <c r="FC177" s="282"/>
      <c r="FD177" s="282"/>
      <c r="FE177" s="282"/>
      <c r="FF177" s="282"/>
      <c r="FG177" s="282"/>
      <c r="FH177" s="282"/>
      <c r="FI177" s="282"/>
      <c r="FJ177" s="282"/>
      <c r="FK177" s="282"/>
      <c r="FL177" s="282"/>
      <c r="FM177" s="282"/>
      <c r="FN177" s="282"/>
      <c r="FO177" s="282"/>
      <c r="FP177" s="282"/>
      <c r="FQ177" s="282"/>
      <c r="FR177" s="282"/>
      <c r="FS177" s="282"/>
      <c r="FT177" s="282"/>
      <c r="FU177" s="282"/>
      <c r="FV177" s="282"/>
      <c r="FW177" s="282"/>
      <c r="FX177" s="282"/>
      <c r="FY177" s="282"/>
      <c r="FZ177" s="282"/>
      <c r="GA177" s="282"/>
      <c r="GB177" s="282"/>
      <c r="GC177" s="282"/>
      <c r="GD177" s="282"/>
      <c r="GE177" s="282"/>
      <c r="GF177" s="282"/>
      <c r="GG177" s="282"/>
      <c r="GH177" s="282"/>
      <c r="GI177" s="282"/>
      <c r="GJ177" s="282"/>
      <c r="GK177" s="282"/>
      <c r="GL177" s="282"/>
      <c r="GM177" s="282"/>
      <c r="GN177" s="282"/>
      <c r="GO177" s="282"/>
      <c r="GP177" s="282"/>
      <c r="GQ177" s="282"/>
      <c r="GR177" s="282"/>
      <c r="GS177" s="282"/>
      <c r="GT177" s="282"/>
      <c r="GU177" s="282"/>
      <c r="GV177" s="282"/>
      <c r="GW177" s="282"/>
      <c r="GX177" s="282"/>
      <c r="GY177" s="282"/>
      <c r="GZ177" s="282"/>
      <c r="HA177" s="282"/>
      <c r="HB177" s="282"/>
      <c r="HC177" s="282"/>
      <c r="HD177" s="282"/>
      <c r="HE177" s="282"/>
      <c r="HF177" s="282"/>
      <c r="HG177" s="282"/>
      <c r="HH177" s="282"/>
      <c r="HI177" s="282"/>
      <c r="HJ177" s="282"/>
      <c r="HK177" s="282"/>
      <c r="HL177" s="282"/>
      <c r="HM177" s="282"/>
      <c r="HN177" s="282"/>
      <c r="HO177" s="282"/>
      <c r="HP177" s="282"/>
      <c r="HQ177" s="282"/>
    </row>
    <row r="178" spans="1:225" s="73" customFormat="1" ht="18" hidden="1" customHeight="1" x14ac:dyDescent="0.25">
      <c r="A178" s="81"/>
      <c r="B178" s="170"/>
      <c r="C178" s="218">
        <f t="shared" si="1259"/>
        <v>0</v>
      </c>
      <c r="D178" s="285"/>
      <c r="E178" s="219">
        <f t="shared" si="1268"/>
        <v>0</v>
      </c>
      <c r="F178" s="219">
        <f t="shared" si="1269"/>
        <v>0</v>
      </c>
      <c r="G178" s="84"/>
      <c r="H178" s="214" t="str">
        <f t="shared" si="1262"/>
        <v/>
      </c>
      <c r="I178" s="219" t="str">
        <f t="shared" si="1263"/>
        <v/>
      </c>
      <c r="J178" s="219" t="str">
        <f t="shared" si="1264"/>
        <v/>
      </c>
      <c r="K178" s="216"/>
      <c r="L178" s="217">
        <f t="shared" si="1265"/>
        <v>1</v>
      </c>
      <c r="M178" s="219" t="str">
        <f t="shared" si="1266"/>
        <v/>
      </c>
      <c r="N178" s="221" t="str">
        <f t="shared" si="1267"/>
        <v/>
      </c>
      <c r="O178" s="304"/>
      <c r="P178" s="281"/>
      <c r="Q178" s="282"/>
      <c r="R178" s="287"/>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c r="CQ178" s="282"/>
      <c r="CR178" s="282"/>
      <c r="CS178" s="282"/>
      <c r="CT178" s="282"/>
      <c r="CU178" s="282"/>
      <c r="CV178" s="282"/>
      <c r="CW178" s="282"/>
      <c r="CX178" s="282"/>
      <c r="CY178" s="282"/>
      <c r="CZ178" s="282"/>
      <c r="DA178" s="282"/>
      <c r="DB178" s="282"/>
      <c r="DC178" s="282"/>
      <c r="DD178" s="282"/>
      <c r="DE178" s="282"/>
      <c r="DF178" s="282"/>
      <c r="DG178" s="282"/>
      <c r="DH178" s="282"/>
      <c r="DI178" s="282"/>
      <c r="DJ178" s="282"/>
      <c r="DK178" s="282"/>
      <c r="DL178" s="282"/>
      <c r="DM178" s="282"/>
      <c r="DN178" s="282"/>
      <c r="DO178" s="282"/>
      <c r="DP178" s="282"/>
      <c r="DQ178" s="282"/>
      <c r="DR178" s="282"/>
      <c r="DS178" s="282"/>
      <c r="DT178" s="282"/>
      <c r="DU178" s="282"/>
      <c r="DV178" s="282"/>
      <c r="DW178" s="282"/>
      <c r="DX178" s="282"/>
      <c r="DY178" s="282"/>
      <c r="DZ178" s="282"/>
      <c r="EA178" s="282"/>
      <c r="EB178" s="282"/>
      <c r="EC178" s="282"/>
      <c r="ED178" s="282"/>
      <c r="EE178" s="282"/>
      <c r="EF178" s="282"/>
      <c r="EG178" s="282"/>
      <c r="EH178" s="282"/>
      <c r="EI178" s="282"/>
      <c r="EJ178" s="282"/>
      <c r="EK178" s="282"/>
      <c r="EL178" s="282"/>
      <c r="EM178" s="282"/>
      <c r="EN178" s="282"/>
      <c r="EO178" s="282"/>
      <c r="EP178" s="282"/>
      <c r="EQ178" s="282"/>
      <c r="ER178" s="282"/>
      <c r="ES178" s="282"/>
      <c r="ET178" s="282"/>
      <c r="EU178" s="282"/>
      <c r="EV178" s="282"/>
      <c r="EW178" s="282"/>
      <c r="EX178" s="282"/>
      <c r="EY178" s="282"/>
      <c r="EZ178" s="282"/>
      <c r="FA178" s="282"/>
      <c r="FB178" s="282"/>
      <c r="FC178" s="282"/>
      <c r="FD178" s="282"/>
      <c r="FE178" s="282"/>
      <c r="FF178" s="282"/>
      <c r="FG178" s="282"/>
      <c r="FH178" s="282"/>
      <c r="FI178" s="282"/>
      <c r="FJ178" s="282"/>
      <c r="FK178" s="282"/>
      <c r="FL178" s="282"/>
      <c r="FM178" s="282"/>
      <c r="FN178" s="282"/>
      <c r="FO178" s="282"/>
      <c r="FP178" s="282"/>
      <c r="FQ178" s="282"/>
      <c r="FR178" s="282"/>
      <c r="FS178" s="282"/>
      <c r="FT178" s="282"/>
      <c r="FU178" s="282"/>
      <c r="FV178" s="282"/>
      <c r="FW178" s="282"/>
      <c r="FX178" s="282"/>
      <c r="FY178" s="282"/>
      <c r="FZ178" s="282"/>
      <c r="GA178" s="282"/>
      <c r="GB178" s="282"/>
      <c r="GC178" s="282"/>
      <c r="GD178" s="282"/>
      <c r="GE178" s="282"/>
      <c r="GF178" s="282"/>
      <c r="GG178" s="282"/>
      <c r="GH178" s="282"/>
      <c r="GI178" s="282"/>
      <c r="GJ178" s="282"/>
      <c r="GK178" s="282"/>
      <c r="GL178" s="282"/>
      <c r="GM178" s="282"/>
      <c r="GN178" s="282"/>
      <c r="GO178" s="282"/>
      <c r="GP178" s="282"/>
      <c r="GQ178" s="282"/>
      <c r="GR178" s="282"/>
      <c r="GS178" s="282"/>
      <c r="GT178" s="282"/>
      <c r="GU178" s="282"/>
      <c r="GV178" s="282"/>
      <c r="GW178" s="282"/>
      <c r="GX178" s="282"/>
      <c r="GY178" s="282"/>
      <c r="GZ178" s="282"/>
      <c r="HA178" s="282"/>
      <c r="HB178" s="282"/>
      <c r="HC178" s="282"/>
      <c r="HD178" s="282"/>
      <c r="HE178" s="282"/>
      <c r="HF178" s="282"/>
      <c r="HG178" s="282"/>
      <c r="HH178" s="282"/>
      <c r="HI178" s="282"/>
      <c r="HJ178" s="282"/>
      <c r="HK178" s="282"/>
      <c r="HL178" s="282"/>
      <c r="HM178" s="282"/>
      <c r="HN178" s="282"/>
      <c r="HO178" s="282"/>
      <c r="HP178" s="282"/>
      <c r="HQ178" s="282"/>
    </row>
    <row r="179" spans="1:225" s="73" customFormat="1" ht="18" hidden="1" customHeight="1" x14ac:dyDescent="0.25">
      <c r="A179" s="81"/>
      <c r="B179" s="170"/>
      <c r="C179" s="218">
        <f t="shared" si="1259"/>
        <v>0</v>
      </c>
      <c r="D179" s="285"/>
      <c r="E179" s="219">
        <f t="shared" si="1268"/>
        <v>0</v>
      </c>
      <c r="F179" s="219">
        <f t="shared" si="1269"/>
        <v>0</v>
      </c>
      <c r="G179" s="84"/>
      <c r="H179" s="214" t="str">
        <f t="shared" si="1262"/>
        <v/>
      </c>
      <c r="I179" s="219" t="str">
        <f t="shared" si="1263"/>
        <v/>
      </c>
      <c r="J179" s="219" t="str">
        <f t="shared" si="1264"/>
        <v/>
      </c>
      <c r="K179" s="216"/>
      <c r="L179" s="217">
        <f t="shared" si="1265"/>
        <v>1</v>
      </c>
      <c r="M179" s="219" t="str">
        <f t="shared" si="1266"/>
        <v/>
      </c>
      <c r="N179" s="221" t="str">
        <f t="shared" si="1267"/>
        <v/>
      </c>
      <c r="O179" s="304"/>
      <c r="P179" s="282"/>
      <c r="Q179" s="282"/>
      <c r="R179" s="287"/>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c r="CQ179" s="282"/>
      <c r="CR179" s="282"/>
      <c r="CS179" s="282"/>
      <c r="CT179" s="282"/>
      <c r="CU179" s="282"/>
      <c r="CV179" s="282"/>
      <c r="CW179" s="282"/>
      <c r="CX179" s="282"/>
      <c r="CY179" s="282"/>
      <c r="CZ179" s="282"/>
      <c r="DA179" s="282"/>
      <c r="DB179" s="282"/>
      <c r="DC179" s="282"/>
      <c r="DD179" s="282"/>
      <c r="DE179" s="282"/>
      <c r="DF179" s="282"/>
      <c r="DG179" s="282"/>
      <c r="DH179" s="282"/>
      <c r="DI179" s="282"/>
      <c r="DJ179" s="282"/>
      <c r="DK179" s="282"/>
      <c r="DL179" s="282"/>
      <c r="DM179" s="282"/>
      <c r="DN179" s="282"/>
      <c r="DO179" s="282"/>
      <c r="DP179" s="282"/>
      <c r="DQ179" s="282"/>
      <c r="DR179" s="282"/>
      <c r="DS179" s="282"/>
      <c r="DT179" s="282"/>
      <c r="DU179" s="282"/>
      <c r="DV179" s="282"/>
      <c r="DW179" s="282"/>
      <c r="DX179" s="282"/>
      <c r="DY179" s="282"/>
      <c r="DZ179" s="282"/>
      <c r="EA179" s="282"/>
      <c r="EB179" s="282"/>
      <c r="EC179" s="282"/>
      <c r="ED179" s="282"/>
      <c r="EE179" s="282"/>
      <c r="EF179" s="282"/>
      <c r="EG179" s="282"/>
      <c r="EH179" s="282"/>
      <c r="EI179" s="282"/>
      <c r="EJ179" s="282"/>
      <c r="EK179" s="282"/>
      <c r="EL179" s="282"/>
      <c r="EM179" s="282"/>
      <c r="EN179" s="282"/>
      <c r="EO179" s="282"/>
      <c r="EP179" s="282"/>
      <c r="EQ179" s="282"/>
      <c r="ER179" s="282"/>
      <c r="ES179" s="282"/>
      <c r="ET179" s="282"/>
      <c r="EU179" s="282"/>
      <c r="EV179" s="282"/>
      <c r="EW179" s="282"/>
      <c r="EX179" s="282"/>
      <c r="EY179" s="282"/>
      <c r="EZ179" s="282"/>
      <c r="FA179" s="282"/>
      <c r="FB179" s="282"/>
      <c r="FC179" s="282"/>
      <c r="FD179" s="282"/>
      <c r="FE179" s="282"/>
      <c r="FF179" s="282"/>
      <c r="FG179" s="282"/>
      <c r="FH179" s="282"/>
      <c r="FI179" s="282"/>
      <c r="FJ179" s="282"/>
      <c r="FK179" s="282"/>
      <c r="FL179" s="282"/>
      <c r="FM179" s="282"/>
      <c r="FN179" s="282"/>
      <c r="FO179" s="282"/>
      <c r="FP179" s="282"/>
      <c r="FQ179" s="282"/>
      <c r="FR179" s="282"/>
      <c r="FS179" s="282"/>
      <c r="FT179" s="282"/>
      <c r="FU179" s="282"/>
      <c r="FV179" s="282"/>
      <c r="FW179" s="282"/>
      <c r="FX179" s="282"/>
      <c r="FY179" s="282"/>
      <c r="FZ179" s="282"/>
      <c r="GA179" s="282"/>
      <c r="GB179" s="282"/>
      <c r="GC179" s="282"/>
      <c r="GD179" s="282"/>
      <c r="GE179" s="282"/>
      <c r="GF179" s="282"/>
      <c r="GG179" s="282"/>
      <c r="GH179" s="282"/>
      <c r="GI179" s="282"/>
      <c r="GJ179" s="282"/>
      <c r="GK179" s="282"/>
      <c r="GL179" s="282"/>
      <c r="GM179" s="282"/>
      <c r="GN179" s="282"/>
      <c r="GO179" s="282"/>
      <c r="GP179" s="282"/>
      <c r="GQ179" s="282"/>
      <c r="GR179" s="282"/>
      <c r="GS179" s="282"/>
      <c r="GT179" s="282"/>
      <c r="GU179" s="282"/>
      <c r="GV179" s="282"/>
      <c r="GW179" s="282"/>
      <c r="GX179" s="282"/>
      <c r="GY179" s="282"/>
      <c r="GZ179" s="282"/>
      <c r="HA179" s="282"/>
      <c r="HB179" s="282"/>
      <c r="HC179" s="282"/>
      <c r="HD179" s="282"/>
      <c r="HE179" s="282"/>
      <c r="HF179" s="282"/>
      <c r="HG179" s="282"/>
      <c r="HH179" s="282"/>
      <c r="HI179" s="282"/>
      <c r="HJ179" s="282"/>
      <c r="HK179" s="282"/>
      <c r="HL179" s="282"/>
      <c r="HM179" s="282"/>
      <c r="HN179" s="282"/>
      <c r="HO179" s="282"/>
      <c r="HP179" s="282"/>
      <c r="HQ179" s="282"/>
    </row>
    <row r="180" spans="1:225" s="73" customFormat="1" ht="18" hidden="1" customHeight="1" x14ac:dyDescent="0.25">
      <c r="A180" s="81"/>
      <c r="B180" s="170"/>
      <c r="C180" s="218">
        <f t="shared" si="1259"/>
        <v>0</v>
      </c>
      <c r="D180" s="285"/>
      <c r="E180" s="219">
        <f t="shared" si="1268"/>
        <v>0</v>
      </c>
      <c r="F180" s="219">
        <f t="shared" si="1269"/>
        <v>0</v>
      </c>
      <c r="G180" s="84"/>
      <c r="H180" s="214" t="str">
        <f t="shared" si="1262"/>
        <v/>
      </c>
      <c r="I180" s="219" t="str">
        <f t="shared" si="1263"/>
        <v/>
      </c>
      <c r="J180" s="219" t="str">
        <f t="shared" si="1264"/>
        <v/>
      </c>
      <c r="K180" s="216"/>
      <c r="L180" s="217">
        <f t="shared" si="1265"/>
        <v>1</v>
      </c>
      <c r="M180" s="219" t="str">
        <f t="shared" si="1266"/>
        <v/>
      </c>
      <c r="N180" s="221" t="str">
        <f t="shared" si="1267"/>
        <v/>
      </c>
      <c r="O180" s="304"/>
      <c r="P180" s="281"/>
      <c r="Q180" s="282"/>
      <c r="R180" s="287"/>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c r="CQ180" s="282"/>
      <c r="CR180" s="282"/>
      <c r="CS180" s="282"/>
      <c r="CT180" s="282"/>
      <c r="CU180" s="282"/>
      <c r="CV180" s="282"/>
      <c r="CW180" s="282"/>
      <c r="CX180" s="282"/>
      <c r="CY180" s="282"/>
      <c r="CZ180" s="282"/>
      <c r="DA180" s="282"/>
      <c r="DB180" s="282"/>
      <c r="DC180" s="282"/>
      <c r="DD180" s="282"/>
      <c r="DE180" s="282"/>
      <c r="DF180" s="282"/>
      <c r="DG180" s="282"/>
      <c r="DH180" s="282"/>
      <c r="DI180" s="282"/>
      <c r="DJ180" s="282"/>
      <c r="DK180" s="282"/>
      <c r="DL180" s="282"/>
      <c r="DM180" s="282"/>
      <c r="DN180" s="282"/>
      <c r="DO180" s="282"/>
      <c r="DP180" s="282"/>
      <c r="DQ180" s="282"/>
      <c r="DR180" s="282"/>
      <c r="DS180" s="282"/>
      <c r="DT180" s="282"/>
      <c r="DU180" s="282"/>
      <c r="DV180" s="282"/>
      <c r="DW180" s="282"/>
      <c r="DX180" s="282"/>
      <c r="DY180" s="282"/>
      <c r="DZ180" s="282"/>
      <c r="EA180" s="282"/>
      <c r="EB180" s="282"/>
      <c r="EC180" s="282"/>
      <c r="ED180" s="282"/>
      <c r="EE180" s="282"/>
      <c r="EF180" s="282"/>
      <c r="EG180" s="282"/>
      <c r="EH180" s="282"/>
      <c r="EI180" s="282"/>
      <c r="EJ180" s="282"/>
      <c r="EK180" s="282"/>
      <c r="EL180" s="282"/>
      <c r="EM180" s="282"/>
      <c r="EN180" s="282"/>
      <c r="EO180" s="282"/>
      <c r="EP180" s="282"/>
      <c r="EQ180" s="282"/>
      <c r="ER180" s="282"/>
      <c r="ES180" s="282"/>
      <c r="ET180" s="282"/>
      <c r="EU180" s="282"/>
      <c r="EV180" s="282"/>
      <c r="EW180" s="282"/>
      <c r="EX180" s="282"/>
      <c r="EY180" s="282"/>
      <c r="EZ180" s="282"/>
      <c r="FA180" s="282"/>
      <c r="FB180" s="282"/>
      <c r="FC180" s="282"/>
      <c r="FD180" s="282"/>
      <c r="FE180" s="282"/>
      <c r="FF180" s="282"/>
      <c r="FG180" s="282"/>
      <c r="FH180" s="282"/>
      <c r="FI180" s="282"/>
      <c r="FJ180" s="282"/>
      <c r="FK180" s="282"/>
      <c r="FL180" s="282"/>
      <c r="FM180" s="282"/>
      <c r="FN180" s="282"/>
      <c r="FO180" s="282"/>
      <c r="FP180" s="282"/>
      <c r="FQ180" s="282"/>
      <c r="FR180" s="282"/>
      <c r="FS180" s="282"/>
      <c r="FT180" s="282"/>
      <c r="FU180" s="282"/>
      <c r="FV180" s="282"/>
      <c r="FW180" s="282"/>
      <c r="FX180" s="282"/>
      <c r="FY180" s="282"/>
      <c r="FZ180" s="282"/>
      <c r="GA180" s="282"/>
      <c r="GB180" s="282"/>
      <c r="GC180" s="282"/>
      <c r="GD180" s="282"/>
      <c r="GE180" s="282"/>
      <c r="GF180" s="282"/>
      <c r="GG180" s="282"/>
      <c r="GH180" s="282"/>
      <c r="GI180" s="282"/>
      <c r="GJ180" s="282"/>
      <c r="GK180" s="282"/>
      <c r="GL180" s="282"/>
      <c r="GM180" s="282"/>
      <c r="GN180" s="282"/>
      <c r="GO180" s="282"/>
      <c r="GP180" s="282"/>
      <c r="GQ180" s="282"/>
      <c r="GR180" s="282"/>
      <c r="GS180" s="282"/>
      <c r="GT180" s="282"/>
      <c r="GU180" s="282"/>
      <c r="GV180" s="282"/>
      <c r="GW180" s="282"/>
      <c r="GX180" s="282"/>
      <c r="GY180" s="282"/>
      <c r="GZ180" s="282"/>
      <c r="HA180" s="282"/>
      <c r="HB180" s="282"/>
      <c r="HC180" s="282"/>
      <c r="HD180" s="282"/>
      <c r="HE180" s="282"/>
      <c r="HF180" s="282"/>
      <c r="HG180" s="282"/>
      <c r="HH180" s="282"/>
      <c r="HI180" s="282"/>
      <c r="HJ180" s="282"/>
      <c r="HK180" s="282"/>
      <c r="HL180" s="282"/>
      <c r="HM180" s="282"/>
      <c r="HN180" s="282"/>
      <c r="HO180" s="282"/>
      <c r="HP180" s="282"/>
      <c r="HQ180" s="282"/>
    </row>
    <row r="181" spans="1:225" s="73" customFormat="1" ht="18" hidden="1" customHeight="1" x14ac:dyDescent="0.25">
      <c r="A181" s="81"/>
      <c r="B181" s="170"/>
      <c r="C181" s="218">
        <f t="shared" si="1259"/>
        <v>0</v>
      </c>
      <c r="D181" s="285"/>
      <c r="E181" s="219">
        <f t="shared" si="1268"/>
        <v>0</v>
      </c>
      <c r="F181" s="219">
        <f t="shared" si="1269"/>
        <v>0</v>
      </c>
      <c r="G181" s="84"/>
      <c r="H181" s="214" t="str">
        <f t="shared" si="1262"/>
        <v/>
      </c>
      <c r="I181" s="219" t="str">
        <f t="shared" si="1263"/>
        <v/>
      </c>
      <c r="J181" s="219" t="str">
        <f t="shared" si="1264"/>
        <v/>
      </c>
      <c r="K181" s="216"/>
      <c r="L181" s="217">
        <f t="shared" si="1265"/>
        <v>1</v>
      </c>
      <c r="M181" s="219" t="str">
        <f t="shared" si="1266"/>
        <v/>
      </c>
      <c r="N181" s="221" t="str">
        <f t="shared" si="1267"/>
        <v/>
      </c>
      <c r="O181" s="304"/>
      <c r="P181" s="281"/>
      <c r="Q181" s="282"/>
      <c r="R181" s="287"/>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c r="CQ181" s="282"/>
      <c r="CR181" s="282"/>
      <c r="CS181" s="282"/>
      <c r="CT181" s="282"/>
      <c r="CU181" s="282"/>
      <c r="CV181" s="282"/>
      <c r="CW181" s="282"/>
      <c r="CX181" s="282"/>
      <c r="CY181" s="282"/>
      <c r="CZ181" s="282"/>
      <c r="DA181" s="282"/>
      <c r="DB181" s="282"/>
      <c r="DC181" s="282"/>
      <c r="DD181" s="282"/>
      <c r="DE181" s="282"/>
      <c r="DF181" s="282"/>
      <c r="DG181" s="282"/>
      <c r="DH181" s="282"/>
      <c r="DI181" s="282"/>
      <c r="DJ181" s="282"/>
      <c r="DK181" s="282"/>
      <c r="DL181" s="282"/>
      <c r="DM181" s="282"/>
      <c r="DN181" s="282"/>
      <c r="DO181" s="282"/>
      <c r="DP181" s="282"/>
      <c r="DQ181" s="282"/>
      <c r="DR181" s="282"/>
      <c r="DS181" s="282"/>
      <c r="DT181" s="282"/>
      <c r="DU181" s="282"/>
      <c r="DV181" s="282"/>
      <c r="DW181" s="282"/>
      <c r="DX181" s="282"/>
      <c r="DY181" s="282"/>
      <c r="DZ181" s="282"/>
      <c r="EA181" s="282"/>
      <c r="EB181" s="282"/>
      <c r="EC181" s="282"/>
      <c r="ED181" s="282"/>
      <c r="EE181" s="282"/>
      <c r="EF181" s="282"/>
      <c r="EG181" s="282"/>
      <c r="EH181" s="282"/>
      <c r="EI181" s="282"/>
      <c r="EJ181" s="282"/>
      <c r="EK181" s="282"/>
      <c r="EL181" s="282"/>
      <c r="EM181" s="282"/>
      <c r="EN181" s="282"/>
      <c r="EO181" s="282"/>
      <c r="EP181" s="282"/>
      <c r="EQ181" s="282"/>
      <c r="ER181" s="282"/>
      <c r="ES181" s="282"/>
      <c r="ET181" s="282"/>
      <c r="EU181" s="282"/>
      <c r="EV181" s="282"/>
      <c r="EW181" s="282"/>
      <c r="EX181" s="282"/>
      <c r="EY181" s="282"/>
      <c r="EZ181" s="282"/>
      <c r="FA181" s="282"/>
      <c r="FB181" s="282"/>
      <c r="FC181" s="282"/>
      <c r="FD181" s="282"/>
      <c r="FE181" s="282"/>
      <c r="FF181" s="282"/>
      <c r="FG181" s="282"/>
      <c r="FH181" s="282"/>
      <c r="FI181" s="282"/>
      <c r="FJ181" s="282"/>
      <c r="FK181" s="282"/>
      <c r="FL181" s="282"/>
      <c r="FM181" s="282"/>
      <c r="FN181" s="282"/>
      <c r="FO181" s="282"/>
      <c r="FP181" s="282"/>
      <c r="FQ181" s="282"/>
      <c r="FR181" s="282"/>
      <c r="FS181" s="282"/>
      <c r="FT181" s="282"/>
      <c r="FU181" s="282"/>
      <c r="FV181" s="282"/>
      <c r="FW181" s="282"/>
      <c r="FX181" s="282"/>
      <c r="FY181" s="282"/>
      <c r="FZ181" s="282"/>
      <c r="GA181" s="282"/>
      <c r="GB181" s="282"/>
      <c r="GC181" s="282"/>
      <c r="GD181" s="282"/>
      <c r="GE181" s="282"/>
      <c r="GF181" s="282"/>
      <c r="GG181" s="282"/>
      <c r="GH181" s="282"/>
      <c r="GI181" s="282"/>
      <c r="GJ181" s="282"/>
      <c r="GK181" s="282"/>
      <c r="GL181" s="282"/>
      <c r="GM181" s="282"/>
      <c r="GN181" s="282"/>
      <c r="GO181" s="282"/>
      <c r="GP181" s="282"/>
      <c r="GQ181" s="282"/>
      <c r="GR181" s="282"/>
      <c r="GS181" s="282"/>
      <c r="GT181" s="282"/>
      <c r="GU181" s="282"/>
      <c r="GV181" s="282"/>
      <c r="GW181" s="282"/>
      <c r="GX181" s="282"/>
      <c r="GY181" s="282"/>
      <c r="GZ181" s="282"/>
      <c r="HA181" s="282"/>
      <c r="HB181" s="282"/>
      <c r="HC181" s="282"/>
      <c r="HD181" s="282"/>
      <c r="HE181" s="282"/>
      <c r="HF181" s="282"/>
      <c r="HG181" s="282"/>
      <c r="HH181" s="282"/>
      <c r="HI181" s="282"/>
      <c r="HJ181" s="282"/>
      <c r="HK181" s="282"/>
      <c r="HL181" s="282"/>
      <c r="HM181" s="282"/>
      <c r="HN181" s="282"/>
      <c r="HO181" s="282"/>
      <c r="HP181" s="282"/>
      <c r="HQ181" s="282"/>
    </row>
    <row r="182" spans="1:225" s="73" customFormat="1" ht="18" hidden="1" customHeight="1" x14ac:dyDescent="0.25">
      <c r="A182" s="81"/>
      <c r="B182" s="170"/>
      <c r="C182" s="218">
        <f t="shared" si="1259"/>
        <v>0</v>
      </c>
      <c r="D182" s="285"/>
      <c r="E182" s="219">
        <f t="shared" si="1268"/>
        <v>0</v>
      </c>
      <c r="F182" s="219">
        <f t="shared" si="1269"/>
        <v>0</v>
      </c>
      <c r="G182" s="84"/>
      <c r="H182" s="214" t="str">
        <f t="shared" si="1262"/>
        <v/>
      </c>
      <c r="I182" s="219" t="str">
        <f t="shared" si="1263"/>
        <v/>
      </c>
      <c r="J182" s="219" t="str">
        <f t="shared" si="1264"/>
        <v/>
      </c>
      <c r="K182" s="216"/>
      <c r="L182" s="217">
        <f t="shared" si="1265"/>
        <v>1</v>
      </c>
      <c r="M182" s="219" t="str">
        <f t="shared" si="1266"/>
        <v/>
      </c>
      <c r="N182" s="221" t="str">
        <f t="shared" si="1267"/>
        <v/>
      </c>
      <c r="O182" s="304"/>
      <c r="P182" s="281"/>
      <c r="Q182" s="282"/>
      <c r="R182" s="287"/>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c r="CQ182" s="282"/>
      <c r="CR182" s="282"/>
      <c r="CS182" s="282"/>
      <c r="CT182" s="282"/>
      <c r="CU182" s="282"/>
      <c r="CV182" s="282"/>
      <c r="CW182" s="282"/>
      <c r="CX182" s="282"/>
      <c r="CY182" s="282"/>
      <c r="CZ182" s="282"/>
      <c r="DA182" s="282"/>
      <c r="DB182" s="282"/>
      <c r="DC182" s="282"/>
      <c r="DD182" s="282"/>
      <c r="DE182" s="282"/>
      <c r="DF182" s="282"/>
      <c r="DG182" s="282"/>
      <c r="DH182" s="282"/>
      <c r="DI182" s="282"/>
      <c r="DJ182" s="282"/>
      <c r="DK182" s="282"/>
      <c r="DL182" s="282"/>
      <c r="DM182" s="282"/>
      <c r="DN182" s="282"/>
      <c r="DO182" s="282"/>
      <c r="DP182" s="282"/>
      <c r="DQ182" s="282"/>
      <c r="DR182" s="282"/>
      <c r="DS182" s="282"/>
      <c r="DT182" s="282"/>
      <c r="DU182" s="282"/>
      <c r="DV182" s="282"/>
      <c r="DW182" s="282"/>
      <c r="DX182" s="282"/>
      <c r="DY182" s="282"/>
      <c r="DZ182" s="282"/>
      <c r="EA182" s="282"/>
      <c r="EB182" s="282"/>
      <c r="EC182" s="282"/>
      <c r="ED182" s="282"/>
      <c r="EE182" s="282"/>
      <c r="EF182" s="282"/>
      <c r="EG182" s="282"/>
      <c r="EH182" s="282"/>
      <c r="EI182" s="282"/>
      <c r="EJ182" s="282"/>
      <c r="EK182" s="282"/>
      <c r="EL182" s="282"/>
      <c r="EM182" s="282"/>
      <c r="EN182" s="282"/>
      <c r="EO182" s="282"/>
      <c r="EP182" s="282"/>
      <c r="EQ182" s="282"/>
      <c r="ER182" s="282"/>
      <c r="ES182" s="282"/>
      <c r="ET182" s="282"/>
      <c r="EU182" s="282"/>
      <c r="EV182" s="282"/>
      <c r="EW182" s="282"/>
      <c r="EX182" s="282"/>
      <c r="EY182" s="282"/>
      <c r="EZ182" s="282"/>
      <c r="FA182" s="282"/>
      <c r="FB182" s="282"/>
      <c r="FC182" s="282"/>
      <c r="FD182" s="282"/>
      <c r="FE182" s="282"/>
      <c r="FF182" s="282"/>
      <c r="FG182" s="282"/>
      <c r="FH182" s="282"/>
      <c r="FI182" s="282"/>
      <c r="FJ182" s="282"/>
      <c r="FK182" s="282"/>
      <c r="FL182" s="282"/>
      <c r="FM182" s="282"/>
      <c r="FN182" s="282"/>
      <c r="FO182" s="282"/>
      <c r="FP182" s="282"/>
      <c r="FQ182" s="282"/>
      <c r="FR182" s="282"/>
      <c r="FS182" s="282"/>
      <c r="FT182" s="282"/>
      <c r="FU182" s="282"/>
      <c r="FV182" s="282"/>
      <c r="FW182" s="282"/>
      <c r="FX182" s="282"/>
      <c r="FY182" s="282"/>
      <c r="FZ182" s="282"/>
      <c r="GA182" s="282"/>
      <c r="GB182" s="282"/>
      <c r="GC182" s="282"/>
      <c r="GD182" s="282"/>
      <c r="GE182" s="282"/>
      <c r="GF182" s="282"/>
      <c r="GG182" s="282"/>
      <c r="GH182" s="282"/>
      <c r="GI182" s="282"/>
      <c r="GJ182" s="282"/>
      <c r="GK182" s="282"/>
      <c r="GL182" s="282"/>
      <c r="GM182" s="282"/>
      <c r="GN182" s="282"/>
      <c r="GO182" s="282"/>
      <c r="GP182" s="282"/>
      <c r="GQ182" s="282"/>
      <c r="GR182" s="282"/>
      <c r="GS182" s="282"/>
      <c r="GT182" s="282"/>
      <c r="GU182" s="282"/>
      <c r="GV182" s="282"/>
      <c r="GW182" s="282"/>
      <c r="GX182" s="282"/>
      <c r="GY182" s="282"/>
      <c r="GZ182" s="282"/>
      <c r="HA182" s="282"/>
      <c r="HB182" s="282"/>
      <c r="HC182" s="282"/>
      <c r="HD182" s="282"/>
      <c r="HE182" s="282"/>
      <c r="HF182" s="282"/>
      <c r="HG182" s="282"/>
      <c r="HH182" s="282"/>
      <c r="HI182" s="282"/>
      <c r="HJ182" s="282"/>
      <c r="HK182" s="282"/>
      <c r="HL182" s="282"/>
      <c r="HM182" s="282"/>
      <c r="HN182" s="282"/>
      <c r="HO182" s="282"/>
      <c r="HP182" s="282"/>
      <c r="HQ182" s="282"/>
    </row>
    <row r="183" spans="1:225" s="73" customFormat="1" ht="18" hidden="1" customHeight="1" x14ac:dyDescent="0.25">
      <c r="A183" s="81"/>
      <c r="B183" s="170"/>
      <c r="C183" s="218">
        <f t="shared" si="1259"/>
        <v>0</v>
      </c>
      <c r="D183" s="285"/>
      <c r="E183" s="219">
        <f t="shared" si="1268"/>
        <v>0</v>
      </c>
      <c r="F183" s="219">
        <f t="shared" si="1269"/>
        <v>0</v>
      </c>
      <c r="G183" s="84"/>
      <c r="H183" s="214" t="str">
        <f t="shared" si="1262"/>
        <v/>
      </c>
      <c r="I183" s="219" t="str">
        <f t="shared" si="1263"/>
        <v/>
      </c>
      <c r="J183" s="219" t="str">
        <f t="shared" si="1264"/>
        <v/>
      </c>
      <c r="K183" s="216"/>
      <c r="L183" s="217">
        <f t="shared" si="1265"/>
        <v>1</v>
      </c>
      <c r="M183" s="219" t="str">
        <f t="shared" si="1266"/>
        <v/>
      </c>
      <c r="N183" s="221" t="str">
        <f t="shared" si="1267"/>
        <v/>
      </c>
      <c r="O183" s="304"/>
      <c r="P183" s="282"/>
      <c r="Q183" s="282"/>
      <c r="R183" s="287"/>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c r="CQ183" s="282"/>
      <c r="CR183" s="282"/>
      <c r="CS183" s="282"/>
      <c r="CT183" s="282"/>
      <c r="CU183" s="282"/>
      <c r="CV183" s="282"/>
      <c r="CW183" s="282"/>
      <c r="CX183" s="282"/>
      <c r="CY183" s="282"/>
      <c r="CZ183" s="282"/>
      <c r="DA183" s="282"/>
      <c r="DB183" s="282"/>
      <c r="DC183" s="282"/>
      <c r="DD183" s="282"/>
      <c r="DE183" s="282"/>
      <c r="DF183" s="282"/>
      <c r="DG183" s="282"/>
      <c r="DH183" s="282"/>
      <c r="DI183" s="282"/>
      <c r="DJ183" s="282"/>
      <c r="DK183" s="282"/>
      <c r="DL183" s="282"/>
      <c r="DM183" s="282"/>
      <c r="DN183" s="282"/>
      <c r="DO183" s="282"/>
      <c r="DP183" s="282"/>
      <c r="DQ183" s="282"/>
      <c r="DR183" s="282"/>
      <c r="DS183" s="282"/>
      <c r="DT183" s="282"/>
      <c r="DU183" s="282"/>
      <c r="DV183" s="282"/>
      <c r="DW183" s="282"/>
      <c r="DX183" s="282"/>
      <c r="DY183" s="282"/>
      <c r="DZ183" s="282"/>
      <c r="EA183" s="282"/>
      <c r="EB183" s="282"/>
      <c r="EC183" s="282"/>
      <c r="ED183" s="282"/>
      <c r="EE183" s="282"/>
      <c r="EF183" s="282"/>
      <c r="EG183" s="282"/>
      <c r="EH183" s="282"/>
      <c r="EI183" s="282"/>
      <c r="EJ183" s="282"/>
      <c r="EK183" s="282"/>
      <c r="EL183" s="282"/>
      <c r="EM183" s="282"/>
      <c r="EN183" s="282"/>
      <c r="EO183" s="282"/>
      <c r="EP183" s="282"/>
      <c r="EQ183" s="282"/>
      <c r="ER183" s="282"/>
      <c r="ES183" s="282"/>
      <c r="ET183" s="282"/>
      <c r="EU183" s="282"/>
      <c r="EV183" s="282"/>
      <c r="EW183" s="282"/>
      <c r="EX183" s="282"/>
      <c r="EY183" s="282"/>
      <c r="EZ183" s="282"/>
      <c r="FA183" s="282"/>
      <c r="FB183" s="282"/>
      <c r="FC183" s="282"/>
      <c r="FD183" s="282"/>
      <c r="FE183" s="282"/>
      <c r="FF183" s="282"/>
      <c r="FG183" s="282"/>
      <c r="FH183" s="282"/>
      <c r="FI183" s="282"/>
      <c r="FJ183" s="282"/>
      <c r="FK183" s="282"/>
      <c r="FL183" s="282"/>
      <c r="FM183" s="282"/>
      <c r="FN183" s="282"/>
      <c r="FO183" s="282"/>
      <c r="FP183" s="282"/>
      <c r="FQ183" s="282"/>
      <c r="FR183" s="282"/>
      <c r="FS183" s="282"/>
      <c r="FT183" s="282"/>
      <c r="FU183" s="282"/>
      <c r="FV183" s="282"/>
      <c r="FW183" s="282"/>
      <c r="FX183" s="282"/>
      <c r="FY183" s="282"/>
      <c r="FZ183" s="282"/>
      <c r="GA183" s="282"/>
      <c r="GB183" s="282"/>
      <c r="GC183" s="282"/>
      <c r="GD183" s="282"/>
      <c r="GE183" s="282"/>
      <c r="GF183" s="282"/>
      <c r="GG183" s="282"/>
      <c r="GH183" s="282"/>
      <c r="GI183" s="282"/>
      <c r="GJ183" s="282"/>
      <c r="GK183" s="282"/>
      <c r="GL183" s="282"/>
      <c r="GM183" s="282"/>
      <c r="GN183" s="282"/>
      <c r="GO183" s="282"/>
      <c r="GP183" s="282"/>
      <c r="GQ183" s="282"/>
      <c r="GR183" s="282"/>
      <c r="GS183" s="282"/>
      <c r="GT183" s="282"/>
      <c r="GU183" s="282"/>
      <c r="GV183" s="282"/>
      <c r="GW183" s="282"/>
      <c r="GX183" s="282"/>
      <c r="GY183" s="282"/>
      <c r="GZ183" s="282"/>
      <c r="HA183" s="282"/>
      <c r="HB183" s="282"/>
      <c r="HC183" s="282"/>
      <c r="HD183" s="282"/>
      <c r="HE183" s="282"/>
      <c r="HF183" s="282"/>
      <c r="HG183" s="282"/>
      <c r="HH183" s="282"/>
      <c r="HI183" s="282"/>
      <c r="HJ183" s="282"/>
      <c r="HK183" s="282"/>
      <c r="HL183" s="282"/>
      <c r="HM183" s="282"/>
      <c r="HN183" s="282"/>
      <c r="HO183" s="282"/>
      <c r="HP183" s="282"/>
      <c r="HQ183" s="282"/>
    </row>
    <row r="184" spans="1:225" s="73" customFormat="1" ht="18" hidden="1" customHeight="1" x14ac:dyDescent="0.25">
      <c r="A184" s="81"/>
      <c r="B184" s="170"/>
      <c r="C184" s="218">
        <f t="shared" si="1259"/>
        <v>0</v>
      </c>
      <c r="D184" s="285"/>
      <c r="E184" s="219">
        <f t="shared" si="1268"/>
        <v>0</v>
      </c>
      <c r="F184" s="219">
        <f t="shared" si="1269"/>
        <v>0</v>
      </c>
      <c r="G184" s="84"/>
      <c r="H184" s="214" t="str">
        <f t="shared" si="1262"/>
        <v/>
      </c>
      <c r="I184" s="219" t="str">
        <f t="shared" si="1263"/>
        <v/>
      </c>
      <c r="J184" s="219" t="str">
        <f t="shared" si="1264"/>
        <v/>
      </c>
      <c r="K184" s="216"/>
      <c r="L184" s="217">
        <f t="shared" si="1265"/>
        <v>1</v>
      </c>
      <c r="M184" s="219" t="str">
        <f t="shared" si="1266"/>
        <v/>
      </c>
      <c r="N184" s="221" t="str">
        <f t="shared" si="1267"/>
        <v/>
      </c>
      <c r="O184" s="304"/>
      <c r="P184" s="281"/>
      <c r="Q184" s="282"/>
      <c r="R184" s="287"/>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c r="CQ184" s="282"/>
      <c r="CR184" s="282"/>
      <c r="CS184" s="282"/>
      <c r="CT184" s="282"/>
      <c r="CU184" s="282"/>
      <c r="CV184" s="282"/>
      <c r="CW184" s="282"/>
      <c r="CX184" s="282"/>
      <c r="CY184" s="282"/>
      <c r="CZ184" s="282"/>
      <c r="DA184" s="282"/>
      <c r="DB184" s="282"/>
      <c r="DC184" s="282"/>
      <c r="DD184" s="282"/>
      <c r="DE184" s="282"/>
      <c r="DF184" s="282"/>
      <c r="DG184" s="282"/>
      <c r="DH184" s="282"/>
      <c r="DI184" s="282"/>
      <c r="DJ184" s="282"/>
      <c r="DK184" s="282"/>
      <c r="DL184" s="282"/>
      <c r="DM184" s="282"/>
      <c r="DN184" s="282"/>
      <c r="DO184" s="282"/>
      <c r="DP184" s="282"/>
      <c r="DQ184" s="282"/>
      <c r="DR184" s="282"/>
      <c r="DS184" s="282"/>
      <c r="DT184" s="282"/>
      <c r="DU184" s="282"/>
      <c r="DV184" s="282"/>
      <c r="DW184" s="282"/>
      <c r="DX184" s="282"/>
      <c r="DY184" s="282"/>
      <c r="DZ184" s="282"/>
      <c r="EA184" s="282"/>
      <c r="EB184" s="282"/>
      <c r="EC184" s="282"/>
      <c r="ED184" s="282"/>
      <c r="EE184" s="282"/>
      <c r="EF184" s="282"/>
      <c r="EG184" s="282"/>
      <c r="EH184" s="282"/>
      <c r="EI184" s="282"/>
      <c r="EJ184" s="282"/>
      <c r="EK184" s="282"/>
      <c r="EL184" s="282"/>
      <c r="EM184" s="282"/>
      <c r="EN184" s="282"/>
      <c r="EO184" s="282"/>
      <c r="EP184" s="282"/>
      <c r="EQ184" s="282"/>
      <c r="ER184" s="282"/>
      <c r="ES184" s="282"/>
      <c r="ET184" s="282"/>
      <c r="EU184" s="282"/>
      <c r="EV184" s="282"/>
      <c r="EW184" s="282"/>
      <c r="EX184" s="282"/>
      <c r="EY184" s="282"/>
      <c r="EZ184" s="282"/>
      <c r="FA184" s="282"/>
      <c r="FB184" s="282"/>
      <c r="FC184" s="282"/>
      <c r="FD184" s="282"/>
      <c r="FE184" s="282"/>
      <c r="FF184" s="282"/>
      <c r="FG184" s="282"/>
      <c r="FH184" s="282"/>
      <c r="FI184" s="282"/>
      <c r="FJ184" s="282"/>
      <c r="FK184" s="282"/>
      <c r="FL184" s="282"/>
      <c r="FM184" s="282"/>
      <c r="FN184" s="282"/>
      <c r="FO184" s="282"/>
      <c r="FP184" s="282"/>
      <c r="FQ184" s="282"/>
      <c r="FR184" s="282"/>
      <c r="FS184" s="282"/>
      <c r="FT184" s="282"/>
      <c r="FU184" s="282"/>
      <c r="FV184" s="282"/>
      <c r="FW184" s="282"/>
      <c r="FX184" s="282"/>
      <c r="FY184" s="282"/>
      <c r="FZ184" s="282"/>
      <c r="GA184" s="282"/>
      <c r="GB184" s="282"/>
      <c r="GC184" s="282"/>
      <c r="GD184" s="282"/>
      <c r="GE184" s="282"/>
      <c r="GF184" s="282"/>
      <c r="GG184" s="282"/>
      <c r="GH184" s="282"/>
      <c r="GI184" s="282"/>
      <c r="GJ184" s="282"/>
      <c r="GK184" s="282"/>
      <c r="GL184" s="282"/>
      <c r="GM184" s="282"/>
      <c r="GN184" s="282"/>
      <c r="GO184" s="282"/>
      <c r="GP184" s="282"/>
      <c r="GQ184" s="282"/>
      <c r="GR184" s="282"/>
      <c r="GS184" s="282"/>
      <c r="GT184" s="282"/>
      <c r="GU184" s="282"/>
      <c r="GV184" s="282"/>
      <c r="GW184" s="282"/>
      <c r="GX184" s="282"/>
      <c r="GY184" s="282"/>
      <c r="GZ184" s="282"/>
      <c r="HA184" s="282"/>
      <c r="HB184" s="282"/>
      <c r="HC184" s="282"/>
      <c r="HD184" s="282"/>
      <c r="HE184" s="282"/>
      <c r="HF184" s="282"/>
      <c r="HG184" s="282"/>
      <c r="HH184" s="282"/>
      <c r="HI184" s="282"/>
      <c r="HJ184" s="282"/>
      <c r="HK184" s="282"/>
      <c r="HL184" s="282"/>
      <c r="HM184" s="282"/>
      <c r="HN184" s="282"/>
      <c r="HO184" s="282"/>
      <c r="HP184" s="282"/>
      <c r="HQ184" s="282"/>
    </row>
    <row r="185" spans="1:225" s="73" customFormat="1" ht="18" hidden="1" customHeight="1" x14ac:dyDescent="0.25">
      <c r="A185" s="81"/>
      <c r="B185" s="170"/>
      <c r="C185" s="218">
        <f t="shared" si="1259"/>
        <v>0</v>
      </c>
      <c r="D185" s="285"/>
      <c r="E185" s="219">
        <f t="shared" si="1268"/>
        <v>0</v>
      </c>
      <c r="F185" s="219">
        <f t="shared" si="1269"/>
        <v>0</v>
      </c>
      <c r="G185" s="84"/>
      <c r="H185" s="214" t="str">
        <f t="shared" si="1262"/>
        <v/>
      </c>
      <c r="I185" s="219" t="str">
        <f t="shared" si="1263"/>
        <v/>
      </c>
      <c r="J185" s="219" t="str">
        <f t="shared" si="1264"/>
        <v/>
      </c>
      <c r="K185" s="216"/>
      <c r="L185" s="217">
        <f t="shared" si="1265"/>
        <v>1</v>
      </c>
      <c r="M185" s="219" t="str">
        <f t="shared" si="1266"/>
        <v/>
      </c>
      <c r="N185" s="221" t="str">
        <f t="shared" si="1267"/>
        <v/>
      </c>
      <c r="O185" s="304"/>
      <c r="P185" s="281"/>
      <c r="Q185" s="282"/>
      <c r="R185" s="287"/>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c r="CQ185" s="282"/>
      <c r="CR185" s="282"/>
      <c r="CS185" s="282"/>
      <c r="CT185" s="282"/>
      <c r="CU185" s="282"/>
      <c r="CV185" s="282"/>
      <c r="CW185" s="282"/>
      <c r="CX185" s="282"/>
      <c r="CY185" s="282"/>
      <c r="CZ185" s="282"/>
      <c r="DA185" s="282"/>
      <c r="DB185" s="282"/>
      <c r="DC185" s="282"/>
      <c r="DD185" s="282"/>
      <c r="DE185" s="282"/>
      <c r="DF185" s="282"/>
      <c r="DG185" s="282"/>
      <c r="DH185" s="282"/>
      <c r="DI185" s="282"/>
      <c r="DJ185" s="282"/>
      <c r="DK185" s="282"/>
      <c r="DL185" s="282"/>
      <c r="DM185" s="282"/>
      <c r="DN185" s="282"/>
      <c r="DO185" s="282"/>
      <c r="DP185" s="282"/>
      <c r="DQ185" s="282"/>
      <c r="DR185" s="282"/>
      <c r="DS185" s="282"/>
      <c r="DT185" s="282"/>
      <c r="DU185" s="282"/>
      <c r="DV185" s="282"/>
      <c r="DW185" s="282"/>
      <c r="DX185" s="282"/>
      <c r="DY185" s="282"/>
      <c r="DZ185" s="282"/>
      <c r="EA185" s="282"/>
      <c r="EB185" s="282"/>
      <c r="EC185" s="282"/>
      <c r="ED185" s="282"/>
      <c r="EE185" s="282"/>
      <c r="EF185" s="282"/>
      <c r="EG185" s="282"/>
      <c r="EH185" s="282"/>
      <c r="EI185" s="282"/>
      <c r="EJ185" s="282"/>
      <c r="EK185" s="282"/>
      <c r="EL185" s="282"/>
      <c r="EM185" s="282"/>
      <c r="EN185" s="282"/>
      <c r="EO185" s="282"/>
      <c r="EP185" s="282"/>
      <c r="EQ185" s="282"/>
      <c r="ER185" s="282"/>
      <c r="ES185" s="282"/>
      <c r="ET185" s="282"/>
      <c r="EU185" s="282"/>
      <c r="EV185" s="282"/>
      <c r="EW185" s="282"/>
      <c r="EX185" s="282"/>
      <c r="EY185" s="282"/>
      <c r="EZ185" s="282"/>
      <c r="FA185" s="282"/>
      <c r="FB185" s="282"/>
      <c r="FC185" s="282"/>
      <c r="FD185" s="282"/>
      <c r="FE185" s="282"/>
      <c r="FF185" s="282"/>
      <c r="FG185" s="282"/>
      <c r="FH185" s="282"/>
      <c r="FI185" s="282"/>
      <c r="FJ185" s="282"/>
      <c r="FK185" s="282"/>
      <c r="FL185" s="282"/>
      <c r="FM185" s="282"/>
      <c r="FN185" s="282"/>
      <c r="FO185" s="282"/>
      <c r="FP185" s="282"/>
      <c r="FQ185" s="282"/>
      <c r="FR185" s="282"/>
      <c r="FS185" s="282"/>
      <c r="FT185" s="282"/>
      <c r="FU185" s="282"/>
      <c r="FV185" s="282"/>
      <c r="FW185" s="282"/>
      <c r="FX185" s="282"/>
      <c r="FY185" s="282"/>
      <c r="FZ185" s="282"/>
      <c r="GA185" s="282"/>
      <c r="GB185" s="282"/>
      <c r="GC185" s="282"/>
      <c r="GD185" s="282"/>
      <c r="GE185" s="282"/>
      <c r="GF185" s="282"/>
      <c r="GG185" s="282"/>
      <c r="GH185" s="282"/>
      <c r="GI185" s="282"/>
      <c r="GJ185" s="282"/>
      <c r="GK185" s="282"/>
      <c r="GL185" s="282"/>
      <c r="GM185" s="282"/>
      <c r="GN185" s="282"/>
      <c r="GO185" s="282"/>
      <c r="GP185" s="282"/>
      <c r="GQ185" s="282"/>
      <c r="GR185" s="282"/>
      <c r="GS185" s="282"/>
      <c r="GT185" s="282"/>
      <c r="GU185" s="282"/>
      <c r="GV185" s="282"/>
      <c r="GW185" s="282"/>
      <c r="GX185" s="282"/>
      <c r="GY185" s="282"/>
      <c r="GZ185" s="282"/>
      <c r="HA185" s="282"/>
      <c r="HB185" s="282"/>
      <c r="HC185" s="282"/>
      <c r="HD185" s="282"/>
      <c r="HE185" s="282"/>
      <c r="HF185" s="282"/>
      <c r="HG185" s="282"/>
      <c r="HH185" s="282"/>
      <c r="HI185" s="282"/>
      <c r="HJ185" s="282"/>
      <c r="HK185" s="282"/>
      <c r="HL185" s="282"/>
      <c r="HM185" s="282"/>
      <c r="HN185" s="282"/>
      <c r="HO185" s="282"/>
      <c r="HP185" s="282"/>
      <c r="HQ185" s="282"/>
    </row>
    <row r="186" spans="1:225" s="73" customFormat="1" ht="18" hidden="1" customHeight="1" x14ac:dyDescent="0.25">
      <c r="A186" s="81"/>
      <c r="B186" s="170"/>
      <c r="C186" s="218">
        <f t="shared" si="1259"/>
        <v>0</v>
      </c>
      <c r="D186" s="285"/>
      <c r="E186" s="219">
        <f t="shared" si="1268"/>
        <v>0</v>
      </c>
      <c r="F186" s="219">
        <f t="shared" si="1269"/>
        <v>0</v>
      </c>
      <c r="G186" s="84"/>
      <c r="H186" s="214" t="str">
        <f t="shared" si="1262"/>
        <v/>
      </c>
      <c r="I186" s="219" t="str">
        <f t="shared" si="1263"/>
        <v/>
      </c>
      <c r="J186" s="219" t="str">
        <f t="shared" si="1264"/>
        <v/>
      </c>
      <c r="K186" s="216"/>
      <c r="L186" s="217">
        <f t="shared" si="1265"/>
        <v>1</v>
      </c>
      <c r="M186" s="219" t="str">
        <f t="shared" si="1266"/>
        <v/>
      </c>
      <c r="N186" s="221" t="str">
        <f t="shared" si="1267"/>
        <v/>
      </c>
      <c r="O186" s="304"/>
      <c r="P186" s="281"/>
      <c r="Q186" s="282"/>
      <c r="R186" s="287"/>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c r="CQ186" s="282"/>
      <c r="CR186" s="282"/>
      <c r="CS186" s="282"/>
      <c r="CT186" s="282"/>
      <c r="CU186" s="282"/>
      <c r="CV186" s="282"/>
      <c r="CW186" s="282"/>
      <c r="CX186" s="282"/>
      <c r="CY186" s="282"/>
      <c r="CZ186" s="282"/>
      <c r="DA186" s="282"/>
      <c r="DB186" s="282"/>
      <c r="DC186" s="282"/>
      <c r="DD186" s="282"/>
      <c r="DE186" s="282"/>
      <c r="DF186" s="282"/>
      <c r="DG186" s="282"/>
      <c r="DH186" s="282"/>
      <c r="DI186" s="282"/>
      <c r="DJ186" s="282"/>
      <c r="DK186" s="282"/>
      <c r="DL186" s="282"/>
      <c r="DM186" s="282"/>
      <c r="DN186" s="282"/>
      <c r="DO186" s="282"/>
      <c r="DP186" s="282"/>
      <c r="DQ186" s="282"/>
      <c r="DR186" s="282"/>
      <c r="DS186" s="282"/>
      <c r="DT186" s="282"/>
      <c r="DU186" s="282"/>
      <c r="DV186" s="282"/>
      <c r="DW186" s="282"/>
      <c r="DX186" s="282"/>
      <c r="DY186" s="282"/>
      <c r="DZ186" s="282"/>
      <c r="EA186" s="282"/>
      <c r="EB186" s="282"/>
      <c r="EC186" s="282"/>
      <c r="ED186" s="282"/>
      <c r="EE186" s="282"/>
      <c r="EF186" s="282"/>
      <c r="EG186" s="282"/>
      <c r="EH186" s="282"/>
      <c r="EI186" s="282"/>
      <c r="EJ186" s="282"/>
      <c r="EK186" s="282"/>
      <c r="EL186" s="282"/>
      <c r="EM186" s="282"/>
      <c r="EN186" s="282"/>
      <c r="EO186" s="282"/>
      <c r="EP186" s="282"/>
      <c r="EQ186" s="282"/>
      <c r="ER186" s="282"/>
      <c r="ES186" s="282"/>
      <c r="ET186" s="282"/>
      <c r="EU186" s="282"/>
      <c r="EV186" s="282"/>
      <c r="EW186" s="282"/>
      <c r="EX186" s="282"/>
      <c r="EY186" s="282"/>
      <c r="EZ186" s="282"/>
      <c r="FA186" s="282"/>
      <c r="FB186" s="282"/>
      <c r="FC186" s="282"/>
      <c r="FD186" s="282"/>
      <c r="FE186" s="282"/>
      <c r="FF186" s="282"/>
      <c r="FG186" s="282"/>
      <c r="FH186" s="282"/>
      <c r="FI186" s="282"/>
      <c r="FJ186" s="282"/>
      <c r="FK186" s="282"/>
      <c r="FL186" s="282"/>
      <c r="FM186" s="282"/>
      <c r="FN186" s="282"/>
      <c r="FO186" s="282"/>
      <c r="FP186" s="282"/>
      <c r="FQ186" s="282"/>
      <c r="FR186" s="282"/>
      <c r="FS186" s="282"/>
      <c r="FT186" s="282"/>
      <c r="FU186" s="282"/>
      <c r="FV186" s="282"/>
      <c r="FW186" s="282"/>
      <c r="FX186" s="282"/>
      <c r="FY186" s="282"/>
      <c r="FZ186" s="282"/>
      <c r="GA186" s="282"/>
      <c r="GB186" s="282"/>
      <c r="GC186" s="282"/>
      <c r="GD186" s="282"/>
      <c r="GE186" s="282"/>
      <c r="GF186" s="282"/>
      <c r="GG186" s="282"/>
      <c r="GH186" s="282"/>
      <c r="GI186" s="282"/>
      <c r="GJ186" s="282"/>
      <c r="GK186" s="282"/>
      <c r="GL186" s="282"/>
      <c r="GM186" s="282"/>
      <c r="GN186" s="282"/>
      <c r="GO186" s="282"/>
      <c r="GP186" s="282"/>
      <c r="GQ186" s="282"/>
      <c r="GR186" s="282"/>
      <c r="GS186" s="282"/>
      <c r="GT186" s="282"/>
      <c r="GU186" s="282"/>
      <c r="GV186" s="282"/>
      <c r="GW186" s="282"/>
      <c r="GX186" s="282"/>
      <c r="GY186" s="282"/>
      <c r="GZ186" s="282"/>
      <c r="HA186" s="282"/>
      <c r="HB186" s="282"/>
      <c r="HC186" s="282"/>
      <c r="HD186" s="282"/>
      <c r="HE186" s="282"/>
      <c r="HF186" s="282"/>
      <c r="HG186" s="282"/>
      <c r="HH186" s="282"/>
      <c r="HI186" s="282"/>
      <c r="HJ186" s="282"/>
      <c r="HK186" s="282"/>
      <c r="HL186" s="282"/>
      <c r="HM186" s="282"/>
      <c r="HN186" s="282"/>
      <c r="HO186" s="282"/>
      <c r="HP186" s="282"/>
      <c r="HQ186" s="282"/>
    </row>
    <row r="187" spans="1:225" s="73" customFormat="1" ht="18" hidden="1" customHeight="1" x14ac:dyDescent="0.25">
      <c r="A187" s="81"/>
      <c r="B187" s="170"/>
      <c r="C187" s="218">
        <f t="shared" si="1259"/>
        <v>0</v>
      </c>
      <c r="D187" s="285"/>
      <c r="E187" s="219">
        <f t="shared" si="1268"/>
        <v>0</v>
      </c>
      <c r="F187" s="219">
        <f t="shared" si="1269"/>
        <v>0</v>
      </c>
      <c r="G187" s="84"/>
      <c r="H187" s="214" t="str">
        <f t="shared" si="1262"/>
        <v/>
      </c>
      <c r="I187" s="219" t="str">
        <f t="shared" si="1263"/>
        <v/>
      </c>
      <c r="J187" s="219" t="str">
        <f t="shared" si="1264"/>
        <v/>
      </c>
      <c r="K187" s="216"/>
      <c r="L187" s="217">
        <f t="shared" si="1265"/>
        <v>1</v>
      </c>
      <c r="M187" s="219" t="str">
        <f t="shared" si="1266"/>
        <v/>
      </c>
      <c r="N187" s="221" t="str">
        <f t="shared" si="1267"/>
        <v/>
      </c>
      <c r="O187" s="304"/>
      <c r="P187" s="282"/>
      <c r="Q187" s="282"/>
      <c r="R187" s="287"/>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c r="CQ187" s="282"/>
      <c r="CR187" s="282"/>
      <c r="CS187" s="282"/>
      <c r="CT187" s="282"/>
      <c r="CU187" s="282"/>
      <c r="CV187" s="282"/>
      <c r="CW187" s="282"/>
      <c r="CX187" s="282"/>
      <c r="CY187" s="282"/>
      <c r="CZ187" s="282"/>
      <c r="DA187" s="282"/>
      <c r="DB187" s="282"/>
      <c r="DC187" s="282"/>
      <c r="DD187" s="282"/>
      <c r="DE187" s="282"/>
      <c r="DF187" s="282"/>
      <c r="DG187" s="282"/>
      <c r="DH187" s="282"/>
      <c r="DI187" s="282"/>
      <c r="DJ187" s="282"/>
      <c r="DK187" s="282"/>
      <c r="DL187" s="282"/>
      <c r="DM187" s="282"/>
      <c r="DN187" s="282"/>
      <c r="DO187" s="282"/>
      <c r="DP187" s="282"/>
      <c r="DQ187" s="282"/>
      <c r="DR187" s="282"/>
      <c r="DS187" s="282"/>
      <c r="DT187" s="282"/>
      <c r="DU187" s="282"/>
      <c r="DV187" s="282"/>
      <c r="DW187" s="282"/>
      <c r="DX187" s="282"/>
      <c r="DY187" s="282"/>
      <c r="DZ187" s="282"/>
      <c r="EA187" s="282"/>
      <c r="EB187" s="282"/>
      <c r="EC187" s="282"/>
      <c r="ED187" s="282"/>
      <c r="EE187" s="282"/>
      <c r="EF187" s="282"/>
      <c r="EG187" s="282"/>
      <c r="EH187" s="282"/>
      <c r="EI187" s="282"/>
      <c r="EJ187" s="282"/>
      <c r="EK187" s="282"/>
      <c r="EL187" s="282"/>
      <c r="EM187" s="282"/>
      <c r="EN187" s="282"/>
      <c r="EO187" s="282"/>
      <c r="EP187" s="282"/>
      <c r="EQ187" s="282"/>
      <c r="ER187" s="282"/>
      <c r="ES187" s="282"/>
      <c r="ET187" s="282"/>
      <c r="EU187" s="282"/>
      <c r="EV187" s="282"/>
      <c r="EW187" s="282"/>
      <c r="EX187" s="282"/>
      <c r="EY187" s="282"/>
      <c r="EZ187" s="282"/>
      <c r="FA187" s="282"/>
      <c r="FB187" s="282"/>
      <c r="FC187" s="282"/>
      <c r="FD187" s="282"/>
      <c r="FE187" s="282"/>
      <c r="FF187" s="282"/>
      <c r="FG187" s="282"/>
      <c r="FH187" s="282"/>
      <c r="FI187" s="282"/>
      <c r="FJ187" s="282"/>
      <c r="FK187" s="282"/>
      <c r="FL187" s="282"/>
      <c r="FM187" s="282"/>
      <c r="FN187" s="282"/>
      <c r="FO187" s="282"/>
      <c r="FP187" s="282"/>
      <c r="FQ187" s="282"/>
      <c r="FR187" s="282"/>
      <c r="FS187" s="282"/>
      <c r="FT187" s="282"/>
      <c r="FU187" s="282"/>
      <c r="FV187" s="282"/>
      <c r="FW187" s="282"/>
      <c r="FX187" s="282"/>
      <c r="FY187" s="282"/>
      <c r="FZ187" s="282"/>
      <c r="GA187" s="282"/>
      <c r="GB187" s="282"/>
      <c r="GC187" s="282"/>
      <c r="GD187" s="282"/>
      <c r="GE187" s="282"/>
      <c r="GF187" s="282"/>
      <c r="GG187" s="282"/>
      <c r="GH187" s="282"/>
      <c r="GI187" s="282"/>
      <c r="GJ187" s="282"/>
      <c r="GK187" s="282"/>
      <c r="GL187" s="282"/>
      <c r="GM187" s="282"/>
      <c r="GN187" s="282"/>
      <c r="GO187" s="282"/>
      <c r="GP187" s="282"/>
      <c r="GQ187" s="282"/>
      <c r="GR187" s="282"/>
      <c r="GS187" s="282"/>
      <c r="GT187" s="282"/>
      <c r="GU187" s="282"/>
      <c r="GV187" s="282"/>
      <c r="GW187" s="282"/>
      <c r="GX187" s="282"/>
      <c r="GY187" s="282"/>
      <c r="GZ187" s="282"/>
      <c r="HA187" s="282"/>
      <c r="HB187" s="282"/>
      <c r="HC187" s="282"/>
      <c r="HD187" s="282"/>
      <c r="HE187" s="282"/>
      <c r="HF187" s="282"/>
      <c r="HG187" s="282"/>
      <c r="HH187" s="282"/>
      <c r="HI187" s="282"/>
      <c r="HJ187" s="282"/>
      <c r="HK187" s="282"/>
      <c r="HL187" s="282"/>
      <c r="HM187" s="282"/>
      <c r="HN187" s="282"/>
      <c r="HO187" s="282"/>
      <c r="HP187" s="282"/>
      <c r="HQ187" s="282"/>
    </row>
    <row r="188" spans="1:225" s="73" customFormat="1" ht="18" hidden="1" customHeight="1" x14ac:dyDescent="0.25">
      <c r="A188" s="81"/>
      <c r="B188" s="170"/>
      <c r="C188" s="218">
        <f t="shared" si="1259"/>
        <v>0</v>
      </c>
      <c r="D188" s="285"/>
      <c r="E188" s="219">
        <f t="shared" si="1268"/>
        <v>0</v>
      </c>
      <c r="F188" s="219">
        <f t="shared" si="1269"/>
        <v>0</v>
      </c>
      <c r="G188" s="84"/>
      <c r="H188" s="214" t="str">
        <f t="shared" si="1262"/>
        <v/>
      </c>
      <c r="I188" s="219" t="str">
        <f t="shared" si="1263"/>
        <v/>
      </c>
      <c r="J188" s="219" t="str">
        <f t="shared" si="1264"/>
        <v/>
      </c>
      <c r="K188" s="216"/>
      <c r="L188" s="217">
        <f t="shared" si="1265"/>
        <v>1</v>
      </c>
      <c r="M188" s="219" t="str">
        <f t="shared" si="1266"/>
        <v/>
      </c>
      <c r="N188" s="221" t="str">
        <f t="shared" si="1267"/>
        <v/>
      </c>
      <c r="O188" s="304"/>
      <c r="P188" s="281"/>
      <c r="Q188" s="282"/>
      <c r="R188" s="287"/>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c r="CQ188" s="282"/>
      <c r="CR188" s="282"/>
      <c r="CS188" s="282"/>
      <c r="CT188" s="282"/>
      <c r="CU188" s="282"/>
      <c r="CV188" s="282"/>
      <c r="CW188" s="282"/>
      <c r="CX188" s="282"/>
      <c r="CY188" s="282"/>
      <c r="CZ188" s="282"/>
      <c r="DA188" s="282"/>
      <c r="DB188" s="282"/>
      <c r="DC188" s="282"/>
      <c r="DD188" s="282"/>
      <c r="DE188" s="282"/>
      <c r="DF188" s="282"/>
      <c r="DG188" s="282"/>
      <c r="DH188" s="282"/>
      <c r="DI188" s="282"/>
      <c r="DJ188" s="282"/>
      <c r="DK188" s="282"/>
      <c r="DL188" s="282"/>
      <c r="DM188" s="282"/>
      <c r="DN188" s="282"/>
      <c r="DO188" s="282"/>
      <c r="DP188" s="282"/>
      <c r="DQ188" s="282"/>
      <c r="DR188" s="282"/>
      <c r="DS188" s="282"/>
      <c r="DT188" s="282"/>
      <c r="DU188" s="282"/>
      <c r="DV188" s="282"/>
      <c r="DW188" s="282"/>
      <c r="DX188" s="282"/>
      <c r="DY188" s="282"/>
      <c r="DZ188" s="282"/>
      <c r="EA188" s="282"/>
      <c r="EB188" s="282"/>
      <c r="EC188" s="282"/>
      <c r="ED188" s="282"/>
      <c r="EE188" s="282"/>
      <c r="EF188" s="282"/>
      <c r="EG188" s="282"/>
      <c r="EH188" s="282"/>
      <c r="EI188" s="282"/>
      <c r="EJ188" s="282"/>
      <c r="EK188" s="282"/>
      <c r="EL188" s="282"/>
      <c r="EM188" s="282"/>
      <c r="EN188" s="282"/>
      <c r="EO188" s="282"/>
      <c r="EP188" s="282"/>
      <c r="EQ188" s="282"/>
      <c r="ER188" s="282"/>
      <c r="ES188" s="282"/>
      <c r="ET188" s="282"/>
      <c r="EU188" s="282"/>
      <c r="EV188" s="282"/>
      <c r="EW188" s="282"/>
      <c r="EX188" s="282"/>
      <c r="EY188" s="282"/>
      <c r="EZ188" s="282"/>
      <c r="FA188" s="282"/>
      <c r="FB188" s="282"/>
      <c r="FC188" s="282"/>
      <c r="FD188" s="282"/>
      <c r="FE188" s="282"/>
      <c r="FF188" s="282"/>
      <c r="FG188" s="282"/>
      <c r="FH188" s="282"/>
      <c r="FI188" s="282"/>
      <c r="FJ188" s="282"/>
      <c r="FK188" s="282"/>
      <c r="FL188" s="282"/>
      <c r="FM188" s="282"/>
      <c r="FN188" s="282"/>
      <c r="FO188" s="282"/>
      <c r="FP188" s="282"/>
      <c r="FQ188" s="282"/>
      <c r="FR188" s="282"/>
      <c r="FS188" s="282"/>
      <c r="FT188" s="282"/>
      <c r="FU188" s="282"/>
      <c r="FV188" s="282"/>
      <c r="FW188" s="282"/>
      <c r="FX188" s="282"/>
      <c r="FY188" s="282"/>
      <c r="FZ188" s="282"/>
      <c r="GA188" s="282"/>
      <c r="GB188" s="282"/>
      <c r="GC188" s="282"/>
      <c r="GD188" s="282"/>
      <c r="GE188" s="282"/>
      <c r="GF188" s="282"/>
      <c r="GG188" s="282"/>
      <c r="GH188" s="282"/>
      <c r="GI188" s="282"/>
      <c r="GJ188" s="282"/>
      <c r="GK188" s="282"/>
      <c r="GL188" s="282"/>
      <c r="GM188" s="282"/>
      <c r="GN188" s="282"/>
      <c r="GO188" s="282"/>
      <c r="GP188" s="282"/>
      <c r="GQ188" s="282"/>
      <c r="GR188" s="282"/>
      <c r="GS188" s="282"/>
      <c r="GT188" s="282"/>
      <c r="GU188" s="282"/>
      <c r="GV188" s="282"/>
      <c r="GW188" s="282"/>
      <c r="GX188" s="282"/>
      <c r="GY188" s="282"/>
      <c r="GZ188" s="282"/>
      <c r="HA188" s="282"/>
      <c r="HB188" s="282"/>
      <c r="HC188" s="282"/>
      <c r="HD188" s="282"/>
      <c r="HE188" s="282"/>
      <c r="HF188" s="282"/>
      <c r="HG188" s="282"/>
      <c r="HH188" s="282"/>
      <c r="HI188" s="282"/>
      <c r="HJ188" s="282"/>
      <c r="HK188" s="282"/>
      <c r="HL188" s="282"/>
      <c r="HM188" s="282"/>
      <c r="HN188" s="282"/>
      <c r="HO188" s="282"/>
      <c r="HP188" s="282"/>
      <c r="HQ188" s="282"/>
    </row>
    <row r="189" spans="1:225" s="73" customFormat="1" ht="18" hidden="1" customHeight="1" x14ac:dyDescent="0.25">
      <c r="A189" s="81"/>
      <c r="B189" s="170"/>
      <c r="C189" s="218">
        <f t="shared" si="1259"/>
        <v>0</v>
      </c>
      <c r="D189" s="285"/>
      <c r="E189" s="219">
        <f t="shared" si="1268"/>
        <v>0</v>
      </c>
      <c r="F189" s="219">
        <f t="shared" si="1269"/>
        <v>0</v>
      </c>
      <c r="G189" s="84"/>
      <c r="H189" s="214" t="str">
        <f t="shared" si="1262"/>
        <v/>
      </c>
      <c r="I189" s="219" t="str">
        <f t="shared" si="1263"/>
        <v/>
      </c>
      <c r="J189" s="219" t="str">
        <f t="shared" si="1264"/>
        <v/>
      </c>
      <c r="K189" s="216"/>
      <c r="L189" s="217">
        <f t="shared" si="1265"/>
        <v>1</v>
      </c>
      <c r="M189" s="219" t="str">
        <f t="shared" si="1266"/>
        <v/>
      </c>
      <c r="N189" s="221" t="str">
        <f t="shared" si="1267"/>
        <v/>
      </c>
      <c r="O189" s="304"/>
      <c r="P189" s="281"/>
      <c r="Q189" s="282"/>
      <c r="R189" s="287"/>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c r="CQ189" s="282"/>
      <c r="CR189" s="282"/>
      <c r="CS189" s="282"/>
      <c r="CT189" s="282"/>
      <c r="CU189" s="282"/>
      <c r="CV189" s="282"/>
      <c r="CW189" s="282"/>
      <c r="CX189" s="282"/>
      <c r="CY189" s="282"/>
      <c r="CZ189" s="282"/>
      <c r="DA189" s="282"/>
      <c r="DB189" s="282"/>
      <c r="DC189" s="282"/>
      <c r="DD189" s="282"/>
      <c r="DE189" s="282"/>
      <c r="DF189" s="282"/>
      <c r="DG189" s="282"/>
      <c r="DH189" s="282"/>
      <c r="DI189" s="282"/>
      <c r="DJ189" s="282"/>
      <c r="DK189" s="282"/>
      <c r="DL189" s="282"/>
      <c r="DM189" s="282"/>
      <c r="DN189" s="282"/>
      <c r="DO189" s="282"/>
      <c r="DP189" s="282"/>
      <c r="DQ189" s="282"/>
      <c r="DR189" s="282"/>
      <c r="DS189" s="282"/>
      <c r="DT189" s="282"/>
      <c r="DU189" s="282"/>
      <c r="DV189" s="282"/>
      <c r="DW189" s="282"/>
      <c r="DX189" s="282"/>
      <c r="DY189" s="282"/>
      <c r="DZ189" s="282"/>
      <c r="EA189" s="282"/>
      <c r="EB189" s="282"/>
      <c r="EC189" s="282"/>
      <c r="ED189" s="282"/>
      <c r="EE189" s="282"/>
      <c r="EF189" s="282"/>
      <c r="EG189" s="282"/>
      <c r="EH189" s="282"/>
      <c r="EI189" s="282"/>
      <c r="EJ189" s="282"/>
      <c r="EK189" s="282"/>
      <c r="EL189" s="282"/>
      <c r="EM189" s="282"/>
      <c r="EN189" s="282"/>
      <c r="EO189" s="282"/>
      <c r="EP189" s="282"/>
      <c r="EQ189" s="282"/>
      <c r="ER189" s="282"/>
      <c r="ES189" s="282"/>
      <c r="ET189" s="282"/>
      <c r="EU189" s="282"/>
      <c r="EV189" s="282"/>
      <c r="EW189" s="282"/>
      <c r="EX189" s="282"/>
      <c r="EY189" s="282"/>
      <c r="EZ189" s="282"/>
      <c r="FA189" s="282"/>
      <c r="FB189" s="282"/>
      <c r="FC189" s="282"/>
      <c r="FD189" s="282"/>
      <c r="FE189" s="282"/>
      <c r="FF189" s="282"/>
      <c r="FG189" s="282"/>
      <c r="FH189" s="282"/>
      <c r="FI189" s="282"/>
      <c r="FJ189" s="282"/>
      <c r="FK189" s="282"/>
      <c r="FL189" s="282"/>
      <c r="FM189" s="282"/>
      <c r="FN189" s="282"/>
      <c r="FO189" s="282"/>
      <c r="FP189" s="282"/>
      <c r="FQ189" s="282"/>
      <c r="FR189" s="282"/>
      <c r="FS189" s="282"/>
      <c r="FT189" s="282"/>
      <c r="FU189" s="282"/>
      <c r="FV189" s="282"/>
      <c r="FW189" s="282"/>
      <c r="FX189" s="282"/>
      <c r="FY189" s="282"/>
      <c r="FZ189" s="282"/>
      <c r="GA189" s="282"/>
      <c r="GB189" s="282"/>
      <c r="GC189" s="282"/>
      <c r="GD189" s="282"/>
      <c r="GE189" s="282"/>
      <c r="GF189" s="282"/>
      <c r="GG189" s="282"/>
      <c r="GH189" s="282"/>
      <c r="GI189" s="282"/>
      <c r="GJ189" s="282"/>
      <c r="GK189" s="282"/>
      <c r="GL189" s="282"/>
      <c r="GM189" s="282"/>
      <c r="GN189" s="282"/>
      <c r="GO189" s="282"/>
      <c r="GP189" s="282"/>
      <c r="GQ189" s="282"/>
      <c r="GR189" s="282"/>
      <c r="GS189" s="282"/>
      <c r="GT189" s="282"/>
      <c r="GU189" s="282"/>
      <c r="GV189" s="282"/>
      <c r="GW189" s="282"/>
      <c r="GX189" s="282"/>
      <c r="GY189" s="282"/>
      <c r="GZ189" s="282"/>
      <c r="HA189" s="282"/>
      <c r="HB189" s="282"/>
      <c r="HC189" s="282"/>
      <c r="HD189" s="282"/>
      <c r="HE189" s="282"/>
      <c r="HF189" s="282"/>
      <c r="HG189" s="282"/>
      <c r="HH189" s="282"/>
      <c r="HI189" s="282"/>
      <c r="HJ189" s="282"/>
      <c r="HK189" s="282"/>
      <c r="HL189" s="282"/>
      <c r="HM189" s="282"/>
      <c r="HN189" s="282"/>
      <c r="HO189" s="282"/>
      <c r="HP189" s="282"/>
      <c r="HQ189" s="282"/>
    </row>
    <row r="190" spans="1:225" s="73" customFormat="1" ht="18" hidden="1" customHeight="1" x14ac:dyDescent="0.25">
      <c r="A190" s="81"/>
      <c r="B190" s="170"/>
      <c r="C190" s="218">
        <f t="shared" si="1259"/>
        <v>0</v>
      </c>
      <c r="D190" s="285"/>
      <c r="E190" s="219">
        <f t="shared" si="1268"/>
        <v>0</v>
      </c>
      <c r="F190" s="219">
        <f t="shared" si="1269"/>
        <v>0</v>
      </c>
      <c r="G190" s="84"/>
      <c r="H190" s="214" t="str">
        <f t="shared" si="1262"/>
        <v/>
      </c>
      <c r="I190" s="219" t="str">
        <f t="shared" si="1263"/>
        <v/>
      </c>
      <c r="J190" s="219" t="str">
        <f t="shared" si="1264"/>
        <v/>
      </c>
      <c r="K190" s="216"/>
      <c r="L190" s="217">
        <f t="shared" si="1265"/>
        <v>1</v>
      </c>
      <c r="M190" s="219" t="str">
        <f t="shared" si="1266"/>
        <v/>
      </c>
      <c r="N190" s="221" t="str">
        <f t="shared" si="1267"/>
        <v/>
      </c>
      <c r="O190" s="304"/>
      <c r="P190" s="281"/>
      <c r="Q190" s="282"/>
      <c r="R190" s="287"/>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c r="CQ190" s="282"/>
      <c r="CR190" s="282"/>
      <c r="CS190" s="282"/>
      <c r="CT190" s="282"/>
      <c r="CU190" s="282"/>
      <c r="CV190" s="282"/>
      <c r="CW190" s="282"/>
      <c r="CX190" s="282"/>
      <c r="CY190" s="282"/>
      <c r="CZ190" s="282"/>
      <c r="DA190" s="282"/>
      <c r="DB190" s="282"/>
      <c r="DC190" s="282"/>
      <c r="DD190" s="282"/>
      <c r="DE190" s="282"/>
      <c r="DF190" s="282"/>
      <c r="DG190" s="282"/>
      <c r="DH190" s="282"/>
      <c r="DI190" s="282"/>
      <c r="DJ190" s="282"/>
      <c r="DK190" s="282"/>
      <c r="DL190" s="282"/>
      <c r="DM190" s="282"/>
      <c r="DN190" s="282"/>
      <c r="DO190" s="282"/>
      <c r="DP190" s="282"/>
      <c r="DQ190" s="282"/>
      <c r="DR190" s="282"/>
      <c r="DS190" s="282"/>
      <c r="DT190" s="282"/>
      <c r="DU190" s="282"/>
      <c r="DV190" s="282"/>
      <c r="DW190" s="282"/>
      <c r="DX190" s="282"/>
      <c r="DY190" s="282"/>
      <c r="DZ190" s="282"/>
      <c r="EA190" s="282"/>
      <c r="EB190" s="282"/>
      <c r="EC190" s="282"/>
      <c r="ED190" s="282"/>
      <c r="EE190" s="282"/>
      <c r="EF190" s="282"/>
      <c r="EG190" s="282"/>
      <c r="EH190" s="282"/>
      <c r="EI190" s="282"/>
      <c r="EJ190" s="282"/>
      <c r="EK190" s="282"/>
      <c r="EL190" s="282"/>
      <c r="EM190" s="282"/>
      <c r="EN190" s="282"/>
      <c r="EO190" s="282"/>
      <c r="EP190" s="282"/>
      <c r="EQ190" s="282"/>
      <c r="ER190" s="282"/>
      <c r="ES190" s="282"/>
      <c r="ET190" s="282"/>
      <c r="EU190" s="282"/>
      <c r="EV190" s="282"/>
      <c r="EW190" s="282"/>
      <c r="EX190" s="282"/>
      <c r="EY190" s="282"/>
      <c r="EZ190" s="282"/>
      <c r="FA190" s="282"/>
      <c r="FB190" s="282"/>
      <c r="FC190" s="282"/>
      <c r="FD190" s="282"/>
      <c r="FE190" s="282"/>
      <c r="FF190" s="282"/>
      <c r="FG190" s="282"/>
      <c r="FH190" s="282"/>
      <c r="FI190" s="282"/>
      <c r="FJ190" s="282"/>
      <c r="FK190" s="282"/>
      <c r="FL190" s="282"/>
      <c r="FM190" s="282"/>
      <c r="FN190" s="282"/>
      <c r="FO190" s="282"/>
      <c r="FP190" s="282"/>
      <c r="FQ190" s="282"/>
      <c r="FR190" s="282"/>
      <c r="FS190" s="282"/>
      <c r="FT190" s="282"/>
      <c r="FU190" s="282"/>
      <c r="FV190" s="282"/>
      <c r="FW190" s="282"/>
      <c r="FX190" s="282"/>
      <c r="FY190" s="282"/>
      <c r="FZ190" s="282"/>
      <c r="GA190" s="282"/>
      <c r="GB190" s="282"/>
      <c r="GC190" s="282"/>
      <c r="GD190" s="282"/>
      <c r="GE190" s="282"/>
      <c r="GF190" s="282"/>
      <c r="GG190" s="282"/>
      <c r="GH190" s="282"/>
      <c r="GI190" s="282"/>
      <c r="GJ190" s="282"/>
      <c r="GK190" s="282"/>
      <c r="GL190" s="282"/>
      <c r="GM190" s="282"/>
      <c r="GN190" s="282"/>
      <c r="GO190" s="282"/>
      <c r="GP190" s="282"/>
      <c r="GQ190" s="282"/>
      <c r="GR190" s="282"/>
      <c r="GS190" s="282"/>
      <c r="GT190" s="282"/>
      <c r="GU190" s="282"/>
      <c r="GV190" s="282"/>
      <c r="GW190" s="282"/>
      <c r="GX190" s="282"/>
      <c r="GY190" s="282"/>
      <c r="GZ190" s="282"/>
      <c r="HA190" s="282"/>
      <c r="HB190" s="282"/>
      <c r="HC190" s="282"/>
      <c r="HD190" s="282"/>
      <c r="HE190" s="282"/>
      <c r="HF190" s="282"/>
      <c r="HG190" s="282"/>
      <c r="HH190" s="282"/>
      <c r="HI190" s="282"/>
      <c r="HJ190" s="282"/>
      <c r="HK190" s="282"/>
      <c r="HL190" s="282"/>
      <c r="HM190" s="282"/>
      <c r="HN190" s="282"/>
      <c r="HO190" s="282"/>
      <c r="HP190" s="282"/>
      <c r="HQ190" s="282"/>
    </row>
    <row r="191" spans="1:225" s="73" customFormat="1" ht="18" hidden="1" customHeight="1" x14ac:dyDescent="0.25">
      <c r="A191" s="81"/>
      <c r="B191" s="170"/>
      <c r="C191" s="218">
        <f t="shared" si="1259"/>
        <v>0</v>
      </c>
      <c r="D191" s="285"/>
      <c r="E191" s="219">
        <f t="shared" si="1268"/>
        <v>0</v>
      </c>
      <c r="F191" s="219">
        <f t="shared" si="1269"/>
        <v>0</v>
      </c>
      <c r="G191" s="84"/>
      <c r="H191" s="214" t="str">
        <f t="shared" si="1262"/>
        <v/>
      </c>
      <c r="I191" s="219" t="str">
        <f t="shared" si="1263"/>
        <v/>
      </c>
      <c r="J191" s="219" t="str">
        <f t="shared" si="1264"/>
        <v/>
      </c>
      <c r="K191" s="216"/>
      <c r="L191" s="217">
        <f t="shared" si="1265"/>
        <v>1</v>
      </c>
      <c r="M191" s="219" t="str">
        <f t="shared" si="1266"/>
        <v/>
      </c>
      <c r="N191" s="221" t="str">
        <f t="shared" si="1267"/>
        <v/>
      </c>
      <c r="O191" s="304"/>
      <c r="P191" s="282"/>
      <c r="Q191" s="282"/>
      <c r="R191" s="287"/>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c r="CQ191" s="282"/>
      <c r="CR191" s="282"/>
      <c r="CS191" s="282"/>
      <c r="CT191" s="282"/>
      <c r="CU191" s="282"/>
      <c r="CV191" s="282"/>
      <c r="CW191" s="282"/>
      <c r="CX191" s="282"/>
      <c r="CY191" s="282"/>
      <c r="CZ191" s="282"/>
      <c r="DA191" s="282"/>
      <c r="DB191" s="282"/>
      <c r="DC191" s="282"/>
      <c r="DD191" s="282"/>
      <c r="DE191" s="282"/>
      <c r="DF191" s="282"/>
      <c r="DG191" s="282"/>
      <c r="DH191" s="282"/>
      <c r="DI191" s="282"/>
      <c r="DJ191" s="282"/>
      <c r="DK191" s="282"/>
      <c r="DL191" s="282"/>
      <c r="DM191" s="282"/>
      <c r="DN191" s="282"/>
      <c r="DO191" s="282"/>
      <c r="DP191" s="282"/>
      <c r="DQ191" s="282"/>
      <c r="DR191" s="282"/>
      <c r="DS191" s="282"/>
      <c r="DT191" s="282"/>
      <c r="DU191" s="282"/>
      <c r="DV191" s="282"/>
      <c r="DW191" s="282"/>
      <c r="DX191" s="282"/>
      <c r="DY191" s="282"/>
      <c r="DZ191" s="282"/>
      <c r="EA191" s="282"/>
      <c r="EB191" s="282"/>
      <c r="EC191" s="282"/>
      <c r="ED191" s="282"/>
      <c r="EE191" s="282"/>
      <c r="EF191" s="282"/>
      <c r="EG191" s="282"/>
      <c r="EH191" s="282"/>
      <c r="EI191" s="282"/>
      <c r="EJ191" s="282"/>
      <c r="EK191" s="282"/>
      <c r="EL191" s="282"/>
      <c r="EM191" s="282"/>
      <c r="EN191" s="282"/>
      <c r="EO191" s="282"/>
      <c r="EP191" s="282"/>
      <c r="EQ191" s="282"/>
      <c r="ER191" s="282"/>
      <c r="ES191" s="282"/>
      <c r="ET191" s="282"/>
      <c r="EU191" s="282"/>
      <c r="EV191" s="282"/>
      <c r="EW191" s="282"/>
      <c r="EX191" s="282"/>
      <c r="EY191" s="282"/>
      <c r="EZ191" s="282"/>
      <c r="FA191" s="282"/>
      <c r="FB191" s="282"/>
      <c r="FC191" s="282"/>
      <c r="FD191" s="282"/>
      <c r="FE191" s="282"/>
      <c r="FF191" s="282"/>
      <c r="FG191" s="282"/>
      <c r="FH191" s="282"/>
      <c r="FI191" s="282"/>
      <c r="FJ191" s="282"/>
      <c r="FK191" s="282"/>
      <c r="FL191" s="282"/>
      <c r="FM191" s="282"/>
      <c r="FN191" s="282"/>
      <c r="FO191" s="282"/>
      <c r="FP191" s="282"/>
      <c r="FQ191" s="282"/>
      <c r="FR191" s="282"/>
      <c r="FS191" s="282"/>
      <c r="FT191" s="282"/>
      <c r="FU191" s="282"/>
      <c r="FV191" s="282"/>
      <c r="FW191" s="282"/>
      <c r="FX191" s="282"/>
      <c r="FY191" s="282"/>
      <c r="FZ191" s="282"/>
      <c r="GA191" s="282"/>
      <c r="GB191" s="282"/>
      <c r="GC191" s="282"/>
      <c r="GD191" s="282"/>
      <c r="GE191" s="282"/>
      <c r="GF191" s="282"/>
      <c r="GG191" s="282"/>
      <c r="GH191" s="282"/>
      <c r="GI191" s="282"/>
      <c r="GJ191" s="282"/>
      <c r="GK191" s="282"/>
      <c r="GL191" s="282"/>
      <c r="GM191" s="282"/>
      <c r="GN191" s="282"/>
      <c r="GO191" s="282"/>
      <c r="GP191" s="282"/>
      <c r="GQ191" s="282"/>
      <c r="GR191" s="282"/>
      <c r="GS191" s="282"/>
      <c r="GT191" s="282"/>
      <c r="GU191" s="282"/>
      <c r="GV191" s="282"/>
      <c r="GW191" s="282"/>
      <c r="GX191" s="282"/>
      <c r="GY191" s="282"/>
      <c r="GZ191" s="282"/>
      <c r="HA191" s="282"/>
      <c r="HB191" s="282"/>
      <c r="HC191" s="282"/>
      <c r="HD191" s="282"/>
      <c r="HE191" s="282"/>
      <c r="HF191" s="282"/>
      <c r="HG191" s="282"/>
      <c r="HH191" s="282"/>
      <c r="HI191" s="282"/>
      <c r="HJ191" s="282"/>
      <c r="HK191" s="282"/>
      <c r="HL191" s="282"/>
      <c r="HM191" s="282"/>
      <c r="HN191" s="282"/>
      <c r="HO191" s="282"/>
      <c r="HP191" s="282"/>
      <c r="HQ191" s="282"/>
    </row>
    <row r="192" spans="1:225" s="73" customFormat="1" ht="18" hidden="1" customHeight="1" x14ac:dyDescent="0.25">
      <c r="A192" s="81"/>
      <c r="B192" s="170"/>
      <c r="C192" s="218">
        <f t="shared" si="1259"/>
        <v>0</v>
      </c>
      <c r="D192" s="285"/>
      <c r="E192" s="219">
        <f t="shared" si="1268"/>
        <v>0</v>
      </c>
      <c r="F192" s="219">
        <f t="shared" si="1269"/>
        <v>0</v>
      </c>
      <c r="G192" s="84"/>
      <c r="H192" s="214" t="str">
        <f t="shared" si="1262"/>
        <v/>
      </c>
      <c r="I192" s="219" t="str">
        <f t="shared" si="1263"/>
        <v/>
      </c>
      <c r="J192" s="219" t="str">
        <f t="shared" si="1264"/>
        <v/>
      </c>
      <c r="K192" s="216"/>
      <c r="L192" s="217">
        <f t="shared" si="1265"/>
        <v>1</v>
      </c>
      <c r="M192" s="219" t="str">
        <f t="shared" si="1266"/>
        <v/>
      </c>
      <c r="N192" s="221" t="str">
        <f t="shared" si="1267"/>
        <v/>
      </c>
      <c r="O192" s="304"/>
      <c r="P192" s="281"/>
      <c r="Q192" s="282"/>
      <c r="R192" s="287"/>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c r="CQ192" s="282"/>
      <c r="CR192" s="282"/>
      <c r="CS192" s="282"/>
      <c r="CT192" s="282"/>
      <c r="CU192" s="282"/>
      <c r="CV192" s="282"/>
      <c r="CW192" s="282"/>
      <c r="CX192" s="282"/>
      <c r="CY192" s="282"/>
      <c r="CZ192" s="282"/>
      <c r="DA192" s="282"/>
      <c r="DB192" s="282"/>
      <c r="DC192" s="282"/>
      <c r="DD192" s="282"/>
      <c r="DE192" s="282"/>
      <c r="DF192" s="282"/>
      <c r="DG192" s="282"/>
      <c r="DH192" s="282"/>
      <c r="DI192" s="282"/>
      <c r="DJ192" s="282"/>
      <c r="DK192" s="282"/>
      <c r="DL192" s="282"/>
      <c r="DM192" s="282"/>
      <c r="DN192" s="282"/>
      <c r="DO192" s="282"/>
      <c r="DP192" s="282"/>
      <c r="DQ192" s="282"/>
      <c r="DR192" s="282"/>
      <c r="DS192" s="282"/>
      <c r="DT192" s="282"/>
      <c r="DU192" s="282"/>
      <c r="DV192" s="282"/>
      <c r="DW192" s="282"/>
      <c r="DX192" s="282"/>
      <c r="DY192" s="282"/>
      <c r="DZ192" s="282"/>
      <c r="EA192" s="282"/>
      <c r="EB192" s="282"/>
      <c r="EC192" s="282"/>
      <c r="ED192" s="282"/>
      <c r="EE192" s="282"/>
      <c r="EF192" s="282"/>
      <c r="EG192" s="282"/>
      <c r="EH192" s="282"/>
      <c r="EI192" s="282"/>
      <c r="EJ192" s="282"/>
      <c r="EK192" s="282"/>
      <c r="EL192" s="282"/>
      <c r="EM192" s="282"/>
      <c r="EN192" s="282"/>
      <c r="EO192" s="282"/>
      <c r="EP192" s="282"/>
      <c r="EQ192" s="282"/>
      <c r="ER192" s="282"/>
      <c r="ES192" s="282"/>
      <c r="ET192" s="282"/>
      <c r="EU192" s="282"/>
      <c r="EV192" s="282"/>
      <c r="EW192" s="282"/>
      <c r="EX192" s="282"/>
      <c r="EY192" s="282"/>
      <c r="EZ192" s="282"/>
      <c r="FA192" s="282"/>
      <c r="FB192" s="282"/>
      <c r="FC192" s="282"/>
      <c r="FD192" s="282"/>
      <c r="FE192" s="282"/>
      <c r="FF192" s="282"/>
      <c r="FG192" s="282"/>
      <c r="FH192" s="282"/>
      <c r="FI192" s="282"/>
      <c r="FJ192" s="282"/>
      <c r="FK192" s="282"/>
      <c r="FL192" s="282"/>
      <c r="FM192" s="282"/>
      <c r="FN192" s="282"/>
      <c r="FO192" s="282"/>
      <c r="FP192" s="282"/>
      <c r="FQ192" s="282"/>
      <c r="FR192" s="282"/>
      <c r="FS192" s="282"/>
      <c r="FT192" s="282"/>
      <c r="FU192" s="282"/>
      <c r="FV192" s="282"/>
      <c r="FW192" s="282"/>
      <c r="FX192" s="282"/>
      <c r="FY192" s="282"/>
      <c r="FZ192" s="282"/>
      <c r="GA192" s="282"/>
      <c r="GB192" s="282"/>
      <c r="GC192" s="282"/>
      <c r="GD192" s="282"/>
      <c r="GE192" s="282"/>
      <c r="GF192" s="282"/>
      <c r="GG192" s="282"/>
      <c r="GH192" s="282"/>
      <c r="GI192" s="282"/>
      <c r="GJ192" s="282"/>
      <c r="GK192" s="282"/>
      <c r="GL192" s="282"/>
      <c r="GM192" s="282"/>
      <c r="GN192" s="282"/>
      <c r="GO192" s="282"/>
      <c r="GP192" s="282"/>
      <c r="GQ192" s="282"/>
      <c r="GR192" s="282"/>
      <c r="GS192" s="282"/>
      <c r="GT192" s="282"/>
      <c r="GU192" s="282"/>
      <c r="GV192" s="282"/>
      <c r="GW192" s="282"/>
      <c r="GX192" s="282"/>
      <c r="GY192" s="282"/>
      <c r="GZ192" s="282"/>
      <c r="HA192" s="282"/>
      <c r="HB192" s="282"/>
      <c r="HC192" s="282"/>
      <c r="HD192" s="282"/>
      <c r="HE192" s="282"/>
      <c r="HF192" s="282"/>
      <c r="HG192" s="282"/>
      <c r="HH192" s="282"/>
      <c r="HI192" s="282"/>
      <c r="HJ192" s="282"/>
      <c r="HK192" s="282"/>
      <c r="HL192" s="282"/>
      <c r="HM192" s="282"/>
      <c r="HN192" s="282"/>
      <c r="HO192" s="282"/>
      <c r="HP192" s="282"/>
      <c r="HQ192" s="282"/>
    </row>
    <row r="193" spans="1:225" s="73" customFormat="1" ht="18" hidden="1" customHeight="1" x14ac:dyDescent="0.25">
      <c r="A193" s="81"/>
      <c r="B193" s="170"/>
      <c r="C193" s="218">
        <f t="shared" si="1259"/>
        <v>0</v>
      </c>
      <c r="D193" s="285"/>
      <c r="E193" s="219">
        <f t="shared" si="1268"/>
        <v>0</v>
      </c>
      <c r="F193" s="219">
        <f t="shared" si="1269"/>
        <v>0</v>
      </c>
      <c r="G193" s="84"/>
      <c r="H193" s="214" t="str">
        <f t="shared" si="1262"/>
        <v/>
      </c>
      <c r="I193" s="219" t="str">
        <f t="shared" si="1263"/>
        <v/>
      </c>
      <c r="J193" s="219" t="str">
        <f t="shared" si="1264"/>
        <v/>
      </c>
      <c r="K193" s="216"/>
      <c r="L193" s="217">
        <f t="shared" si="1265"/>
        <v>1</v>
      </c>
      <c r="M193" s="219" t="str">
        <f t="shared" si="1266"/>
        <v/>
      </c>
      <c r="N193" s="221" t="str">
        <f t="shared" si="1267"/>
        <v/>
      </c>
      <c r="O193" s="304"/>
      <c r="P193" s="281"/>
      <c r="Q193" s="282"/>
      <c r="R193" s="287"/>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c r="CQ193" s="282"/>
      <c r="CR193" s="282"/>
      <c r="CS193" s="282"/>
      <c r="CT193" s="282"/>
      <c r="CU193" s="282"/>
      <c r="CV193" s="282"/>
      <c r="CW193" s="282"/>
      <c r="CX193" s="282"/>
      <c r="CY193" s="282"/>
      <c r="CZ193" s="282"/>
      <c r="DA193" s="282"/>
      <c r="DB193" s="282"/>
      <c r="DC193" s="282"/>
      <c r="DD193" s="282"/>
      <c r="DE193" s="282"/>
      <c r="DF193" s="282"/>
      <c r="DG193" s="282"/>
      <c r="DH193" s="282"/>
      <c r="DI193" s="282"/>
      <c r="DJ193" s="282"/>
      <c r="DK193" s="282"/>
      <c r="DL193" s="282"/>
      <c r="DM193" s="282"/>
      <c r="DN193" s="282"/>
      <c r="DO193" s="282"/>
      <c r="DP193" s="282"/>
      <c r="DQ193" s="282"/>
      <c r="DR193" s="282"/>
      <c r="DS193" s="282"/>
      <c r="DT193" s="282"/>
      <c r="DU193" s="282"/>
      <c r="DV193" s="282"/>
      <c r="DW193" s="282"/>
      <c r="DX193" s="282"/>
      <c r="DY193" s="282"/>
      <c r="DZ193" s="282"/>
      <c r="EA193" s="282"/>
      <c r="EB193" s="282"/>
      <c r="EC193" s="282"/>
      <c r="ED193" s="282"/>
      <c r="EE193" s="282"/>
      <c r="EF193" s="282"/>
      <c r="EG193" s="282"/>
      <c r="EH193" s="282"/>
      <c r="EI193" s="282"/>
      <c r="EJ193" s="282"/>
      <c r="EK193" s="282"/>
      <c r="EL193" s="282"/>
      <c r="EM193" s="282"/>
      <c r="EN193" s="282"/>
      <c r="EO193" s="282"/>
      <c r="EP193" s="282"/>
      <c r="EQ193" s="282"/>
      <c r="ER193" s="282"/>
      <c r="ES193" s="282"/>
      <c r="ET193" s="282"/>
      <c r="EU193" s="282"/>
      <c r="EV193" s="282"/>
      <c r="EW193" s="282"/>
      <c r="EX193" s="282"/>
      <c r="EY193" s="282"/>
      <c r="EZ193" s="282"/>
      <c r="FA193" s="282"/>
      <c r="FB193" s="282"/>
      <c r="FC193" s="282"/>
      <c r="FD193" s="282"/>
      <c r="FE193" s="282"/>
      <c r="FF193" s="282"/>
      <c r="FG193" s="282"/>
      <c r="FH193" s="282"/>
      <c r="FI193" s="282"/>
      <c r="FJ193" s="282"/>
      <c r="FK193" s="282"/>
      <c r="FL193" s="282"/>
      <c r="FM193" s="282"/>
      <c r="FN193" s="282"/>
      <c r="FO193" s="282"/>
      <c r="FP193" s="282"/>
      <c r="FQ193" s="282"/>
      <c r="FR193" s="282"/>
      <c r="FS193" s="282"/>
      <c r="FT193" s="282"/>
      <c r="FU193" s="282"/>
      <c r="FV193" s="282"/>
      <c r="FW193" s="282"/>
      <c r="FX193" s="282"/>
      <c r="FY193" s="282"/>
      <c r="FZ193" s="282"/>
      <c r="GA193" s="282"/>
      <c r="GB193" s="282"/>
      <c r="GC193" s="282"/>
      <c r="GD193" s="282"/>
      <c r="GE193" s="282"/>
      <c r="GF193" s="282"/>
      <c r="GG193" s="282"/>
      <c r="GH193" s="282"/>
      <c r="GI193" s="282"/>
      <c r="GJ193" s="282"/>
      <c r="GK193" s="282"/>
      <c r="GL193" s="282"/>
      <c r="GM193" s="282"/>
      <c r="GN193" s="282"/>
      <c r="GO193" s="282"/>
      <c r="GP193" s="282"/>
      <c r="GQ193" s="282"/>
      <c r="GR193" s="282"/>
      <c r="GS193" s="282"/>
      <c r="GT193" s="282"/>
      <c r="GU193" s="282"/>
      <c r="GV193" s="282"/>
      <c r="GW193" s="282"/>
      <c r="GX193" s="282"/>
      <c r="GY193" s="282"/>
      <c r="GZ193" s="282"/>
      <c r="HA193" s="282"/>
      <c r="HB193" s="282"/>
      <c r="HC193" s="282"/>
      <c r="HD193" s="282"/>
      <c r="HE193" s="282"/>
      <c r="HF193" s="282"/>
      <c r="HG193" s="282"/>
      <c r="HH193" s="282"/>
      <c r="HI193" s="282"/>
      <c r="HJ193" s="282"/>
      <c r="HK193" s="282"/>
      <c r="HL193" s="282"/>
      <c r="HM193" s="282"/>
      <c r="HN193" s="282"/>
      <c r="HO193" s="282"/>
      <c r="HP193" s="282"/>
      <c r="HQ193" s="282"/>
    </row>
    <row r="194" spans="1:225" s="73" customFormat="1" ht="18" hidden="1" customHeight="1" x14ac:dyDescent="0.25">
      <c r="A194" s="81"/>
      <c r="B194" s="170"/>
      <c r="C194" s="218">
        <f t="shared" si="1259"/>
        <v>0</v>
      </c>
      <c r="D194" s="285"/>
      <c r="E194" s="219">
        <f t="shared" si="1268"/>
        <v>0</v>
      </c>
      <c r="F194" s="219">
        <f t="shared" si="1269"/>
        <v>0</v>
      </c>
      <c r="G194" s="84"/>
      <c r="H194" s="214" t="str">
        <f t="shared" si="1262"/>
        <v/>
      </c>
      <c r="I194" s="219" t="str">
        <f t="shared" si="1263"/>
        <v/>
      </c>
      <c r="J194" s="219" t="str">
        <f t="shared" si="1264"/>
        <v/>
      </c>
      <c r="K194" s="216"/>
      <c r="L194" s="217">
        <f t="shared" si="1265"/>
        <v>1</v>
      </c>
      <c r="M194" s="219" t="str">
        <f t="shared" si="1266"/>
        <v/>
      </c>
      <c r="N194" s="221" t="str">
        <f t="shared" si="1267"/>
        <v/>
      </c>
      <c r="O194" s="304"/>
      <c r="P194" s="281"/>
      <c r="Q194" s="282"/>
      <c r="R194" s="287"/>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c r="CQ194" s="282"/>
      <c r="CR194" s="282"/>
      <c r="CS194" s="282"/>
      <c r="CT194" s="282"/>
      <c r="CU194" s="282"/>
      <c r="CV194" s="282"/>
      <c r="CW194" s="282"/>
      <c r="CX194" s="282"/>
      <c r="CY194" s="282"/>
      <c r="CZ194" s="282"/>
      <c r="DA194" s="282"/>
      <c r="DB194" s="282"/>
      <c r="DC194" s="282"/>
      <c r="DD194" s="282"/>
      <c r="DE194" s="282"/>
      <c r="DF194" s="282"/>
      <c r="DG194" s="282"/>
      <c r="DH194" s="282"/>
      <c r="DI194" s="282"/>
      <c r="DJ194" s="282"/>
      <c r="DK194" s="282"/>
      <c r="DL194" s="282"/>
      <c r="DM194" s="282"/>
      <c r="DN194" s="282"/>
      <c r="DO194" s="282"/>
      <c r="DP194" s="282"/>
      <c r="DQ194" s="282"/>
      <c r="DR194" s="282"/>
      <c r="DS194" s="282"/>
      <c r="DT194" s="282"/>
      <c r="DU194" s="282"/>
      <c r="DV194" s="282"/>
      <c r="DW194" s="282"/>
      <c r="DX194" s="282"/>
      <c r="DY194" s="282"/>
      <c r="DZ194" s="282"/>
      <c r="EA194" s="282"/>
      <c r="EB194" s="282"/>
      <c r="EC194" s="282"/>
      <c r="ED194" s="282"/>
      <c r="EE194" s="282"/>
      <c r="EF194" s="282"/>
      <c r="EG194" s="282"/>
      <c r="EH194" s="282"/>
      <c r="EI194" s="282"/>
      <c r="EJ194" s="282"/>
      <c r="EK194" s="282"/>
      <c r="EL194" s="282"/>
      <c r="EM194" s="282"/>
      <c r="EN194" s="282"/>
      <c r="EO194" s="282"/>
      <c r="EP194" s="282"/>
      <c r="EQ194" s="282"/>
      <c r="ER194" s="282"/>
      <c r="ES194" s="282"/>
      <c r="ET194" s="282"/>
      <c r="EU194" s="282"/>
      <c r="EV194" s="282"/>
      <c r="EW194" s="282"/>
      <c r="EX194" s="282"/>
      <c r="EY194" s="282"/>
      <c r="EZ194" s="282"/>
      <c r="FA194" s="282"/>
      <c r="FB194" s="282"/>
      <c r="FC194" s="282"/>
      <c r="FD194" s="282"/>
      <c r="FE194" s="282"/>
      <c r="FF194" s="282"/>
      <c r="FG194" s="282"/>
      <c r="FH194" s="282"/>
      <c r="FI194" s="282"/>
      <c r="FJ194" s="282"/>
      <c r="FK194" s="282"/>
      <c r="FL194" s="282"/>
      <c r="FM194" s="282"/>
      <c r="FN194" s="282"/>
      <c r="FO194" s="282"/>
      <c r="FP194" s="282"/>
      <c r="FQ194" s="282"/>
      <c r="FR194" s="282"/>
      <c r="FS194" s="282"/>
      <c r="FT194" s="282"/>
      <c r="FU194" s="282"/>
      <c r="FV194" s="282"/>
      <c r="FW194" s="282"/>
      <c r="FX194" s="282"/>
      <c r="FY194" s="282"/>
      <c r="FZ194" s="282"/>
      <c r="GA194" s="282"/>
      <c r="GB194" s="282"/>
      <c r="GC194" s="282"/>
      <c r="GD194" s="282"/>
      <c r="GE194" s="282"/>
      <c r="GF194" s="282"/>
      <c r="GG194" s="282"/>
      <c r="GH194" s="282"/>
      <c r="GI194" s="282"/>
      <c r="GJ194" s="282"/>
      <c r="GK194" s="282"/>
      <c r="GL194" s="282"/>
      <c r="GM194" s="282"/>
      <c r="GN194" s="282"/>
      <c r="GO194" s="282"/>
      <c r="GP194" s="282"/>
      <c r="GQ194" s="282"/>
      <c r="GR194" s="282"/>
      <c r="GS194" s="282"/>
      <c r="GT194" s="282"/>
      <c r="GU194" s="282"/>
      <c r="GV194" s="282"/>
      <c r="GW194" s="282"/>
      <c r="GX194" s="282"/>
      <c r="GY194" s="282"/>
      <c r="GZ194" s="282"/>
      <c r="HA194" s="282"/>
      <c r="HB194" s="282"/>
      <c r="HC194" s="282"/>
      <c r="HD194" s="282"/>
      <c r="HE194" s="282"/>
      <c r="HF194" s="282"/>
      <c r="HG194" s="282"/>
      <c r="HH194" s="282"/>
      <c r="HI194" s="282"/>
      <c r="HJ194" s="282"/>
      <c r="HK194" s="282"/>
      <c r="HL194" s="282"/>
      <c r="HM194" s="282"/>
      <c r="HN194" s="282"/>
      <c r="HO194" s="282"/>
      <c r="HP194" s="282"/>
      <c r="HQ194" s="282"/>
    </row>
    <row r="195" spans="1:225" s="73" customFormat="1" ht="18" hidden="1" customHeight="1" x14ac:dyDescent="0.25">
      <c r="A195" s="81"/>
      <c r="B195" s="170"/>
      <c r="C195" s="218">
        <f t="shared" si="1259"/>
        <v>0</v>
      </c>
      <c r="D195" s="285"/>
      <c r="E195" s="219">
        <f t="shared" si="1268"/>
        <v>0</v>
      </c>
      <c r="F195" s="219">
        <f t="shared" si="1269"/>
        <v>0</v>
      </c>
      <c r="G195" s="84"/>
      <c r="H195" s="214" t="str">
        <f t="shared" si="1262"/>
        <v/>
      </c>
      <c r="I195" s="219" t="str">
        <f t="shared" si="1263"/>
        <v/>
      </c>
      <c r="J195" s="219" t="str">
        <f t="shared" si="1264"/>
        <v/>
      </c>
      <c r="K195" s="216"/>
      <c r="L195" s="217">
        <f t="shared" si="1265"/>
        <v>1</v>
      </c>
      <c r="M195" s="219" t="str">
        <f t="shared" si="1266"/>
        <v/>
      </c>
      <c r="N195" s="221" t="str">
        <f t="shared" si="1267"/>
        <v/>
      </c>
      <c r="O195" s="304"/>
      <c r="P195" s="282"/>
      <c r="Q195" s="282"/>
      <c r="R195" s="287"/>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c r="CQ195" s="282"/>
      <c r="CR195" s="282"/>
      <c r="CS195" s="282"/>
      <c r="CT195" s="282"/>
      <c r="CU195" s="282"/>
      <c r="CV195" s="282"/>
      <c r="CW195" s="282"/>
      <c r="CX195" s="282"/>
      <c r="CY195" s="282"/>
      <c r="CZ195" s="282"/>
      <c r="DA195" s="282"/>
      <c r="DB195" s="282"/>
      <c r="DC195" s="282"/>
      <c r="DD195" s="282"/>
      <c r="DE195" s="282"/>
      <c r="DF195" s="282"/>
      <c r="DG195" s="282"/>
      <c r="DH195" s="282"/>
      <c r="DI195" s="282"/>
      <c r="DJ195" s="282"/>
      <c r="DK195" s="282"/>
      <c r="DL195" s="282"/>
      <c r="DM195" s="282"/>
      <c r="DN195" s="282"/>
      <c r="DO195" s="282"/>
      <c r="DP195" s="282"/>
      <c r="DQ195" s="282"/>
      <c r="DR195" s="282"/>
      <c r="DS195" s="282"/>
      <c r="DT195" s="282"/>
      <c r="DU195" s="282"/>
      <c r="DV195" s="282"/>
      <c r="DW195" s="282"/>
      <c r="DX195" s="282"/>
      <c r="DY195" s="282"/>
      <c r="DZ195" s="282"/>
      <c r="EA195" s="282"/>
      <c r="EB195" s="282"/>
      <c r="EC195" s="282"/>
      <c r="ED195" s="282"/>
      <c r="EE195" s="282"/>
      <c r="EF195" s="282"/>
      <c r="EG195" s="282"/>
      <c r="EH195" s="282"/>
      <c r="EI195" s="282"/>
      <c r="EJ195" s="282"/>
      <c r="EK195" s="282"/>
      <c r="EL195" s="282"/>
      <c r="EM195" s="282"/>
      <c r="EN195" s="282"/>
      <c r="EO195" s="282"/>
      <c r="EP195" s="282"/>
      <c r="EQ195" s="282"/>
      <c r="ER195" s="282"/>
      <c r="ES195" s="282"/>
      <c r="ET195" s="282"/>
      <c r="EU195" s="282"/>
      <c r="EV195" s="282"/>
      <c r="EW195" s="282"/>
      <c r="EX195" s="282"/>
      <c r="EY195" s="282"/>
      <c r="EZ195" s="282"/>
      <c r="FA195" s="282"/>
      <c r="FB195" s="282"/>
      <c r="FC195" s="282"/>
      <c r="FD195" s="282"/>
      <c r="FE195" s="282"/>
      <c r="FF195" s="282"/>
      <c r="FG195" s="282"/>
      <c r="FH195" s="282"/>
      <c r="FI195" s="282"/>
      <c r="FJ195" s="282"/>
      <c r="FK195" s="282"/>
      <c r="FL195" s="282"/>
      <c r="FM195" s="282"/>
      <c r="FN195" s="282"/>
      <c r="FO195" s="282"/>
      <c r="FP195" s="282"/>
      <c r="FQ195" s="282"/>
      <c r="FR195" s="282"/>
      <c r="FS195" s="282"/>
      <c r="FT195" s="282"/>
      <c r="FU195" s="282"/>
      <c r="FV195" s="282"/>
      <c r="FW195" s="282"/>
      <c r="FX195" s="282"/>
      <c r="FY195" s="282"/>
      <c r="FZ195" s="282"/>
      <c r="GA195" s="282"/>
      <c r="GB195" s="282"/>
      <c r="GC195" s="282"/>
      <c r="GD195" s="282"/>
      <c r="GE195" s="282"/>
      <c r="GF195" s="282"/>
      <c r="GG195" s="282"/>
      <c r="GH195" s="282"/>
      <c r="GI195" s="282"/>
      <c r="GJ195" s="282"/>
      <c r="GK195" s="282"/>
      <c r="GL195" s="282"/>
      <c r="GM195" s="282"/>
      <c r="GN195" s="282"/>
      <c r="GO195" s="282"/>
      <c r="GP195" s="282"/>
      <c r="GQ195" s="282"/>
      <c r="GR195" s="282"/>
      <c r="GS195" s="282"/>
      <c r="GT195" s="282"/>
      <c r="GU195" s="282"/>
      <c r="GV195" s="282"/>
      <c r="GW195" s="282"/>
      <c r="GX195" s="282"/>
      <c r="GY195" s="282"/>
      <c r="GZ195" s="282"/>
      <c r="HA195" s="282"/>
      <c r="HB195" s="282"/>
      <c r="HC195" s="282"/>
      <c r="HD195" s="282"/>
      <c r="HE195" s="282"/>
      <c r="HF195" s="282"/>
      <c r="HG195" s="282"/>
      <c r="HH195" s="282"/>
      <c r="HI195" s="282"/>
      <c r="HJ195" s="282"/>
      <c r="HK195" s="282"/>
      <c r="HL195" s="282"/>
      <c r="HM195" s="282"/>
      <c r="HN195" s="282"/>
      <c r="HO195" s="282"/>
      <c r="HP195" s="282"/>
      <c r="HQ195" s="282"/>
    </row>
    <row r="196" spans="1:225" s="73" customFormat="1" ht="18" hidden="1" customHeight="1" x14ac:dyDescent="0.25">
      <c r="A196" s="81"/>
      <c r="B196" s="170"/>
      <c r="C196" s="218">
        <f t="shared" si="1259"/>
        <v>0</v>
      </c>
      <c r="D196" s="285"/>
      <c r="E196" s="219">
        <f t="shared" si="1268"/>
        <v>0</v>
      </c>
      <c r="F196" s="219">
        <f t="shared" si="1269"/>
        <v>0</v>
      </c>
      <c r="G196" s="84"/>
      <c r="H196" s="214" t="str">
        <f t="shared" si="1262"/>
        <v/>
      </c>
      <c r="I196" s="219" t="str">
        <f t="shared" si="1263"/>
        <v/>
      </c>
      <c r="J196" s="219" t="str">
        <f t="shared" si="1264"/>
        <v/>
      </c>
      <c r="K196" s="216"/>
      <c r="L196" s="217">
        <f t="shared" si="1265"/>
        <v>1</v>
      </c>
      <c r="M196" s="219" t="str">
        <f t="shared" si="1266"/>
        <v/>
      </c>
      <c r="N196" s="221" t="str">
        <f t="shared" si="1267"/>
        <v/>
      </c>
      <c r="O196" s="304"/>
      <c r="P196" s="281"/>
      <c r="Q196" s="282"/>
      <c r="R196" s="287"/>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c r="CQ196" s="282"/>
      <c r="CR196" s="282"/>
      <c r="CS196" s="282"/>
      <c r="CT196" s="282"/>
      <c r="CU196" s="282"/>
      <c r="CV196" s="282"/>
      <c r="CW196" s="282"/>
      <c r="CX196" s="282"/>
      <c r="CY196" s="282"/>
      <c r="CZ196" s="282"/>
      <c r="DA196" s="282"/>
      <c r="DB196" s="282"/>
      <c r="DC196" s="282"/>
      <c r="DD196" s="282"/>
      <c r="DE196" s="282"/>
      <c r="DF196" s="282"/>
      <c r="DG196" s="282"/>
      <c r="DH196" s="282"/>
      <c r="DI196" s="282"/>
      <c r="DJ196" s="282"/>
      <c r="DK196" s="282"/>
      <c r="DL196" s="282"/>
      <c r="DM196" s="282"/>
      <c r="DN196" s="282"/>
      <c r="DO196" s="282"/>
      <c r="DP196" s="282"/>
      <c r="DQ196" s="282"/>
      <c r="DR196" s="282"/>
      <c r="DS196" s="282"/>
      <c r="DT196" s="282"/>
      <c r="DU196" s="282"/>
      <c r="DV196" s="282"/>
      <c r="DW196" s="282"/>
      <c r="DX196" s="282"/>
      <c r="DY196" s="282"/>
      <c r="DZ196" s="282"/>
      <c r="EA196" s="282"/>
      <c r="EB196" s="282"/>
      <c r="EC196" s="282"/>
      <c r="ED196" s="282"/>
      <c r="EE196" s="282"/>
      <c r="EF196" s="282"/>
      <c r="EG196" s="282"/>
      <c r="EH196" s="282"/>
      <c r="EI196" s="282"/>
      <c r="EJ196" s="282"/>
      <c r="EK196" s="282"/>
      <c r="EL196" s="282"/>
      <c r="EM196" s="282"/>
      <c r="EN196" s="282"/>
      <c r="EO196" s="282"/>
      <c r="EP196" s="282"/>
      <c r="EQ196" s="282"/>
      <c r="ER196" s="282"/>
      <c r="ES196" s="282"/>
      <c r="ET196" s="282"/>
      <c r="EU196" s="282"/>
      <c r="EV196" s="282"/>
      <c r="EW196" s="282"/>
      <c r="EX196" s="282"/>
      <c r="EY196" s="282"/>
      <c r="EZ196" s="282"/>
      <c r="FA196" s="282"/>
      <c r="FB196" s="282"/>
      <c r="FC196" s="282"/>
      <c r="FD196" s="282"/>
      <c r="FE196" s="282"/>
      <c r="FF196" s="282"/>
      <c r="FG196" s="282"/>
      <c r="FH196" s="282"/>
      <c r="FI196" s="282"/>
      <c r="FJ196" s="282"/>
      <c r="FK196" s="282"/>
      <c r="FL196" s="282"/>
      <c r="FM196" s="282"/>
      <c r="FN196" s="282"/>
      <c r="FO196" s="282"/>
      <c r="FP196" s="282"/>
      <c r="FQ196" s="282"/>
      <c r="FR196" s="282"/>
      <c r="FS196" s="282"/>
      <c r="FT196" s="282"/>
      <c r="FU196" s="282"/>
      <c r="FV196" s="282"/>
      <c r="FW196" s="282"/>
      <c r="FX196" s="282"/>
      <c r="FY196" s="282"/>
      <c r="FZ196" s="282"/>
      <c r="GA196" s="282"/>
      <c r="GB196" s="282"/>
      <c r="GC196" s="282"/>
      <c r="GD196" s="282"/>
      <c r="GE196" s="282"/>
      <c r="GF196" s="282"/>
      <c r="GG196" s="282"/>
      <c r="GH196" s="282"/>
      <c r="GI196" s="282"/>
      <c r="GJ196" s="282"/>
      <c r="GK196" s="282"/>
      <c r="GL196" s="282"/>
      <c r="GM196" s="282"/>
      <c r="GN196" s="282"/>
      <c r="GO196" s="282"/>
      <c r="GP196" s="282"/>
      <c r="GQ196" s="282"/>
      <c r="GR196" s="282"/>
      <c r="GS196" s="282"/>
      <c r="GT196" s="282"/>
      <c r="GU196" s="282"/>
      <c r="GV196" s="282"/>
      <c r="GW196" s="282"/>
      <c r="GX196" s="282"/>
      <c r="GY196" s="282"/>
      <c r="GZ196" s="282"/>
      <c r="HA196" s="282"/>
      <c r="HB196" s="282"/>
      <c r="HC196" s="282"/>
      <c r="HD196" s="282"/>
      <c r="HE196" s="282"/>
      <c r="HF196" s="282"/>
      <c r="HG196" s="282"/>
      <c r="HH196" s="282"/>
      <c r="HI196" s="282"/>
      <c r="HJ196" s="282"/>
      <c r="HK196" s="282"/>
      <c r="HL196" s="282"/>
      <c r="HM196" s="282"/>
      <c r="HN196" s="282"/>
      <c r="HO196" s="282"/>
      <c r="HP196" s="282"/>
      <c r="HQ196" s="282"/>
    </row>
    <row r="197" spans="1:225" s="73" customFormat="1" ht="18" hidden="1" customHeight="1" x14ac:dyDescent="0.25">
      <c r="A197" s="81"/>
      <c r="B197" s="170"/>
      <c r="C197" s="218">
        <f t="shared" si="1259"/>
        <v>0</v>
      </c>
      <c r="D197" s="285"/>
      <c r="E197" s="219">
        <f t="shared" si="1268"/>
        <v>0</v>
      </c>
      <c r="F197" s="219">
        <f t="shared" si="1269"/>
        <v>0</v>
      </c>
      <c r="G197" s="84"/>
      <c r="H197" s="214" t="str">
        <f t="shared" si="1262"/>
        <v/>
      </c>
      <c r="I197" s="219" t="str">
        <f t="shared" si="1263"/>
        <v/>
      </c>
      <c r="J197" s="219" t="str">
        <f t="shared" si="1264"/>
        <v/>
      </c>
      <c r="K197" s="216"/>
      <c r="L197" s="217">
        <f t="shared" si="1265"/>
        <v>1</v>
      </c>
      <c r="M197" s="219" t="str">
        <f t="shared" si="1266"/>
        <v/>
      </c>
      <c r="N197" s="221" t="str">
        <f t="shared" si="1267"/>
        <v/>
      </c>
      <c r="O197" s="304"/>
      <c r="P197" s="281"/>
      <c r="Q197" s="282"/>
      <c r="R197" s="287"/>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c r="CQ197" s="282"/>
      <c r="CR197" s="282"/>
      <c r="CS197" s="282"/>
      <c r="CT197" s="282"/>
      <c r="CU197" s="282"/>
      <c r="CV197" s="282"/>
      <c r="CW197" s="282"/>
      <c r="CX197" s="282"/>
      <c r="CY197" s="282"/>
      <c r="CZ197" s="282"/>
      <c r="DA197" s="282"/>
      <c r="DB197" s="282"/>
      <c r="DC197" s="282"/>
      <c r="DD197" s="282"/>
      <c r="DE197" s="282"/>
      <c r="DF197" s="282"/>
      <c r="DG197" s="282"/>
      <c r="DH197" s="282"/>
      <c r="DI197" s="282"/>
      <c r="DJ197" s="282"/>
      <c r="DK197" s="282"/>
      <c r="DL197" s="282"/>
      <c r="DM197" s="282"/>
      <c r="DN197" s="282"/>
      <c r="DO197" s="282"/>
      <c r="DP197" s="282"/>
      <c r="DQ197" s="282"/>
      <c r="DR197" s="282"/>
      <c r="DS197" s="282"/>
      <c r="DT197" s="282"/>
      <c r="DU197" s="282"/>
      <c r="DV197" s="282"/>
      <c r="DW197" s="282"/>
      <c r="DX197" s="282"/>
      <c r="DY197" s="282"/>
      <c r="DZ197" s="282"/>
      <c r="EA197" s="282"/>
      <c r="EB197" s="282"/>
      <c r="EC197" s="282"/>
      <c r="ED197" s="282"/>
      <c r="EE197" s="282"/>
      <c r="EF197" s="282"/>
      <c r="EG197" s="282"/>
      <c r="EH197" s="282"/>
      <c r="EI197" s="282"/>
      <c r="EJ197" s="282"/>
      <c r="EK197" s="282"/>
      <c r="EL197" s="282"/>
      <c r="EM197" s="282"/>
      <c r="EN197" s="282"/>
      <c r="EO197" s="282"/>
      <c r="EP197" s="282"/>
      <c r="EQ197" s="282"/>
      <c r="ER197" s="282"/>
      <c r="ES197" s="282"/>
      <c r="ET197" s="282"/>
      <c r="EU197" s="282"/>
      <c r="EV197" s="282"/>
      <c r="EW197" s="282"/>
      <c r="EX197" s="282"/>
      <c r="EY197" s="282"/>
      <c r="EZ197" s="282"/>
      <c r="FA197" s="282"/>
      <c r="FB197" s="282"/>
      <c r="FC197" s="282"/>
      <c r="FD197" s="282"/>
      <c r="FE197" s="282"/>
      <c r="FF197" s="282"/>
      <c r="FG197" s="282"/>
      <c r="FH197" s="282"/>
      <c r="FI197" s="282"/>
      <c r="FJ197" s="282"/>
      <c r="FK197" s="282"/>
      <c r="FL197" s="282"/>
      <c r="FM197" s="282"/>
      <c r="FN197" s="282"/>
      <c r="FO197" s="282"/>
      <c r="FP197" s="282"/>
      <c r="FQ197" s="282"/>
      <c r="FR197" s="282"/>
      <c r="FS197" s="282"/>
      <c r="FT197" s="282"/>
      <c r="FU197" s="282"/>
      <c r="FV197" s="282"/>
      <c r="FW197" s="282"/>
      <c r="FX197" s="282"/>
      <c r="FY197" s="282"/>
      <c r="FZ197" s="282"/>
      <c r="GA197" s="282"/>
      <c r="GB197" s="282"/>
      <c r="GC197" s="282"/>
      <c r="GD197" s="282"/>
      <c r="GE197" s="282"/>
      <c r="GF197" s="282"/>
      <c r="GG197" s="282"/>
      <c r="GH197" s="282"/>
      <c r="GI197" s="282"/>
      <c r="GJ197" s="282"/>
      <c r="GK197" s="282"/>
      <c r="GL197" s="282"/>
      <c r="GM197" s="282"/>
      <c r="GN197" s="282"/>
      <c r="GO197" s="282"/>
      <c r="GP197" s="282"/>
      <c r="GQ197" s="282"/>
      <c r="GR197" s="282"/>
      <c r="GS197" s="282"/>
      <c r="GT197" s="282"/>
      <c r="GU197" s="282"/>
      <c r="GV197" s="282"/>
      <c r="GW197" s="282"/>
      <c r="GX197" s="282"/>
      <c r="GY197" s="282"/>
      <c r="GZ197" s="282"/>
      <c r="HA197" s="282"/>
      <c r="HB197" s="282"/>
      <c r="HC197" s="282"/>
      <c r="HD197" s="282"/>
      <c r="HE197" s="282"/>
      <c r="HF197" s="282"/>
      <c r="HG197" s="282"/>
      <c r="HH197" s="282"/>
      <c r="HI197" s="282"/>
      <c r="HJ197" s="282"/>
      <c r="HK197" s="282"/>
      <c r="HL197" s="282"/>
      <c r="HM197" s="282"/>
      <c r="HN197" s="282"/>
      <c r="HO197" s="282"/>
      <c r="HP197" s="282"/>
      <c r="HQ197" s="282"/>
    </row>
    <row r="198" spans="1:225" s="73" customFormat="1" ht="18" hidden="1" customHeight="1" x14ac:dyDescent="0.25">
      <c r="A198" s="81"/>
      <c r="B198" s="170"/>
      <c r="C198" s="218">
        <f t="shared" si="1259"/>
        <v>0</v>
      </c>
      <c r="D198" s="285"/>
      <c r="E198" s="219">
        <f t="shared" si="1268"/>
        <v>0</v>
      </c>
      <c r="F198" s="219">
        <f t="shared" si="1269"/>
        <v>0</v>
      </c>
      <c r="G198" s="84"/>
      <c r="H198" s="214" t="str">
        <f t="shared" si="1262"/>
        <v/>
      </c>
      <c r="I198" s="219" t="str">
        <f t="shared" si="1263"/>
        <v/>
      </c>
      <c r="J198" s="219" t="str">
        <f t="shared" si="1264"/>
        <v/>
      </c>
      <c r="K198" s="216"/>
      <c r="L198" s="217">
        <f t="shared" si="1265"/>
        <v>1</v>
      </c>
      <c r="M198" s="219" t="str">
        <f t="shared" si="1266"/>
        <v/>
      </c>
      <c r="N198" s="221" t="str">
        <f t="shared" si="1267"/>
        <v/>
      </c>
      <c r="O198" s="304"/>
      <c r="P198" s="281"/>
      <c r="Q198" s="282"/>
      <c r="R198" s="287"/>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c r="CQ198" s="282"/>
      <c r="CR198" s="282"/>
      <c r="CS198" s="282"/>
      <c r="CT198" s="282"/>
      <c r="CU198" s="282"/>
      <c r="CV198" s="282"/>
      <c r="CW198" s="282"/>
      <c r="CX198" s="282"/>
      <c r="CY198" s="282"/>
      <c r="CZ198" s="282"/>
      <c r="DA198" s="282"/>
      <c r="DB198" s="282"/>
      <c r="DC198" s="282"/>
      <c r="DD198" s="282"/>
      <c r="DE198" s="282"/>
      <c r="DF198" s="282"/>
      <c r="DG198" s="282"/>
      <c r="DH198" s="282"/>
      <c r="DI198" s="282"/>
      <c r="DJ198" s="282"/>
      <c r="DK198" s="282"/>
      <c r="DL198" s="282"/>
      <c r="DM198" s="282"/>
      <c r="DN198" s="282"/>
      <c r="DO198" s="282"/>
      <c r="DP198" s="282"/>
      <c r="DQ198" s="282"/>
      <c r="DR198" s="282"/>
      <c r="DS198" s="282"/>
      <c r="DT198" s="282"/>
      <c r="DU198" s="282"/>
      <c r="DV198" s="282"/>
      <c r="DW198" s="282"/>
      <c r="DX198" s="282"/>
      <c r="DY198" s="282"/>
      <c r="DZ198" s="282"/>
      <c r="EA198" s="282"/>
      <c r="EB198" s="282"/>
      <c r="EC198" s="282"/>
      <c r="ED198" s="282"/>
      <c r="EE198" s="282"/>
      <c r="EF198" s="282"/>
      <c r="EG198" s="282"/>
      <c r="EH198" s="282"/>
      <c r="EI198" s="282"/>
      <c r="EJ198" s="282"/>
      <c r="EK198" s="282"/>
      <c r="EL198" s="282"/>
      <c r="EM198" s="282"/>
      <c r="EN198" s="282"/>
      <c r="EO198" s="282"/>
      <c r="EP198" s="282"/>
      <c r="EQ198" s="282"/>
      <c r="ER198" s="282"/>
      <c r="ES198" s="282"/>
      <c r="ET198" s="282"/>
      <c r="EU198" s="282"/>
      <c r="EV198" s="282"/>
      <c r="EW198" s="282"/>
      <c r="EX198" s="282"/>
      <c r="EY198" s="282"/>
      <c r="EZ198" s="282"/>
      <c r="FA198" s="282"/>
      <c r="FB198" s="282"/>
      <c r="FC198" s="282"/>
      <c r="FD198" s="282"/>
      <c r="FE198" s="282"/>
      <c r="FF198" s="282"/>
      <c r="FG198" s="282"/>
      <c r="FH198" s="282"/>
      <c r="FI198" s="282"/>
      <c r="FJ198" s="282"/>
      <c r="FK198" s="282"/>
      <c r="FL198" s="282"/>
      <c r="FM198" s="282"/>
      <c r="FN198" s="282"/>
      <c r="FO198" s="282"/>
      <c r="FP198" s="282"/>
      <c r="FQ198" s="282"/>
      <c r="FR198" s="282"/>
      <c r="FS198" s="282"/>
      <c r="FT198" s="282"/>
      <c r="FU198" s="282"/>
      <c r="FV198" s="282"/>
      <c r="FW198" s="282"/>
      <c r="FX198" s="282"/>
      <c r="FY198" s="282"/>
      <c r="FZ198" s="282"/>
      <c r="GA198" s="282"/>
      <c r="GB198" s="282"/>
      <c r="GC198" s="282"/>
      <c r="GD198" s="282"/>
      <c r="GE198" s="282"/>
      <c r="GF198" s="282"/>
      <c r="GG198" s="282"/>
      <c r="GH198" s="282"/>
      <c r="GI198" s="282"/>
      <c r="GJ198" s="282"/>
      <c r="GK198" s="282"/>
      <c r="GL198" s="282"/>
      <c r="GM198" s="282"/>
      <c r="GN198" s="282"/>
      <c r="GO198" s="282"/>
      <c r="GP198" s="282"/>
      <c r="GQ198" s="282"/>
      <c r="GR198" s="282"/>
      <c r="GS198" s="282"/>
      <c r="GT198" s="282"/>
      <c r="GU198" s="282"/>
      <c r="GV198" s="282"/>
      <c r="GW198" s="282"/>
      <c r="GX198" s="282"/>
      <c r="GY198" s="282"/>
      <c r="GZ198" s="282"/>
      <c r="HA198" s="282"/>
      <c r="HB198" s="282"/>
      <c r="HC198" s="282"/>
      <c r="HD198" s="282"/>
      <c r="HE198" s="282"/>
      <c r="HF198" s="282"/>
      <c r="HG198" s="282"/>
      <c r="HH198" s="282"/>
      <c r="HI198" s="282"/>
      <c r="HJ198" s="282"/>
      <c r="HK198" s="282"/>
      <c r="HL198" s="282"/>
      <c r="HM198" s="282"/>
      <c r="HN198" s="282"/>
      <c r="HO198" s="282"/>
      <c r="HP198" s="282"/>
      <c r="HQ198" s="282"/>
    </row>
    <row r="199" spans="1:225" s="73" customFormat="1" ht="18" hidden="1" customHeight="1" x14ac:dyDescent="0.25">
      <c r="A199" s="81"/>
      <c r="B199" s="170"/>
      <c r="C199" s="218">
        <f t="shared" si="1259"/>
        <v>0</v>
      </c>
      <c r="D199" s="285"/>
      <c r="E199" s="219">
        <f t="shared" si="1268"/>
        <v>0</v>
      </c>
      <c r="F199" s="219">
        <f t="shared" si="1269"/>
        <v>0</v>
      </c>
      <c r="G199" s="84"/>
      <c r="H199" s="214" t="str">
        <f t="shared" si="1262"/>
        <v/>
      </c>
      <c r="I199" s="219" t="str">
        <f t="shared" si="1263"/>
        <v/>
      </c>
      <c r="J199" s="219" t="str">
        <f t="shared" si="1264"/>
        <v/>
      </c>
      <c r="K199" s="216"/>
      <c r="L199" s="217">
        <f t="shared" si="1265"/>
        <v>1</v>
      </c>
      <c r="M199" s="219" t="str">
        <f t="shared" si="1266"/>
        <v/>
      </c>
      <c r="N199" s="221" t="str">
        <f t="shared" si="1267"/>
        <v/>
      </c>
      <c r="O199" s="304"/>
      <c r="P199" s="282"/>
      <c r="Q199" s="282"/>
      <c r="R199" s="287"/>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c r="CQ199" s="282"/>
      <c r="CR199" s="282"/>
      <c r="CS199" s="282"/>
      <c r="CT199" s="282"/>
      <c r="CU199" s="282"/>
      <c r="CV199" s="282"/>
      <c r="CW199" s="282"/>
      <c r="CX199" s="282"/>
      <c r="CY199" s="282"/>
      <c r="CZ199" s="282"/>
      <c r="DA199" s="282"/>
      <c r="DB199" s="282"/>
      <c r="DC199" s="282"/>
      <c r="DD199" s="282"/>
      <c r="DE199" s="282"/>
      <c r="DF199" s="282"/>
      <c r="DG199" s="282"/>
      <c r="DH199" s="282"/>
      <c r="DI199" s="282"/>
      <c r="DJ199" s="282"/>
      <c r="DK199" s="282"/>
      <c r="DL199" s="282"/>
      <c r="DM199" s="282"/>
      <c r="DN199" s="282"/>
      <c r="DO199" s="282"/>
      <c r="DP199" s="282"/>
      <c r="DQ199" s="282"/>
      <c r="DR199" s="282"/>
      <c r="DS199" s="282"/>
      <c r="DT199" s="282"/>
      <c r="DU199" s="282"/>
      <c r="DV199" s="282"/>
      <c r="DW199" s="282"/>
      <c r="DX199" s="282"/>
      <c r="DY199" s="282"/>
      <c r="DZ199" s="282"/>
      <c r="EA199" s="282"/>
      <c r="EB199" s="282"/>
      <c r="EC199" s="282"/>
      <c r="ED199" s="282"/>
      <c r="EE199" s="282"/>
      <c r="EF199" s="282"/>
      <c r="EG199" s="282"/>
      <c r="EH199" s="282"/>
      <c r="EI199" s="282"/>
      <c r="EJ199" s="282"/>
      <c r="EK199" s="282"/>
      <c r="EL199" s="282"/>
      <c r="EM199" s="282"/>
      <c r="EN199" s="282"/>
      <c r="EO199" s="282"/>
      <c r="EP199" s="282"/>
      <c r="EQ199" s="282"/>
      <c r="ER199" s="282"/>
      <c r="ES199" s="282"/>
      <c r="ET199" s="282"/>
      <c r="EU199" s="282"/>
      <c r="EV199" s="282"/>
      <c r="EW199" s="282"/>
      <c r="EX199" s="282"/>
      <c r="EY199" s="282"/>
      <c r="EZ199" s="282"/>
      <c r="FA199" s="282"/>
      <c r="FB199" s="282"/>
      <c r="FC199" s="282"/>
      <c r="FD199" s="282"/>
      <c r="FE199" s="282"/>
      <c r="FF199" s="282"/>
      <c r="FG199" s="282"/>
      <c r="FH199" s="282"/>
      <c r="FI199" s="282"/>
      <c r="FJ199" s="282"/>
      <c r="FK199" s="282"/>
      <c r="FL199" s="282"/>
      <c r="FM199" s="282"/>
      <c r="FN199" s="282"/>
      <c r="FO199" s="282"/>
      <c r="FP199" s="282"/>
      <c r="FQ199" s="282"/>
      <c r="FR199" s="282"/>
      <c r="FS199" s="282"/>
      <c r="FT199" s="282"/>
      <c r="FU199" s="282"/>
      <c r="FV199" s="282"/>
      <c r="FW199" s="282"/>
      <c r="FX199" s="282"/>
      <c r="FY199" s="282"/>
      <c r="FZ199" s="282"/>
      <c r="GA199" s="282"/>
      <c r="GB199" s="282"/>
      <c r="GC199" s="282"/>
      <c r="GD199" s="282"/>
      <c r="GE199" s="282"/>
      <c r="GF199" s="282"/>
      <c r="GG199" s="282"/>
      <c r="GH199" s="282"/>
      <c r="GI199" s="282"/>
      <c r="GJ199" s="282"/>
      <c r="GK199" s="282"/>
      <c r="GL199" s="282"/>
      <c r="GM199" s="282"/>
      <c r="GN199" s="282"/>
      <c r="GO199" s="282"/>
      <c r="GP199" s="282"/>
      <c r="GQ199" s="282"/>
      <c r="GR199" s="282"/>
      <c r="GS199" s="282"/>
      <c r="GT199" s="282"/>
      <c r="GU199" s="282"/>
      <c r="GV199" s="282"/>
      <c r="GW199" s="282"/>
      <c r="GX199" s="282"/>
      <c r="GY199" s="282"/>
      <c r="GZ199" s="282"/>
      <c r="HA199" s="282"/>
      <c r="HB199" s="282"/>
      <c r="HC199" s="282"/>
      <c r="HD199" s="282"/>
      <c r="HE199" s="282"/>
      <c r="HF199" s="282"/>
      <c r="HG199" s="282"/>
      <c r="HH199" s="282"/>
      <c r="HI199" s="282"/>
      <c r="HJ199" s="282"/>
      <c r="HK199" s="282"/>
      <c r="HL199" s="282"/>
      <c r="HM199" s="282"/>
      <c r="HN199" s="282"/>
      <c r="HO199" s="282"/>
      <c r="HP199" s="282"/>
      <c r="HQ199" s="282"/>
    </row>
    <row r="200" spans="1:225" s="73" customFormat="1" ht="18" hidden="1" customHeight="1" x14ac:dyDescent="0.25">
      <c r="A200" s="81"/>
      <c r="B200" s="170"/>
      <c r="C200" s="218">
        <f t="shared" si="1259"/>
        <v>0</v>
      </c>
      <c r="D200" s="285"/>
      <c r="E200" s="219">
        <f t="shared" si="1268"/>
        <v>0</v>
      </c>
      <c r="F200" s="219">
        <f t="shared" si="1269"/>
        <v>0</v>
      </c>
      <c r="G200" s="84"/>
      <c r="H200" s="214" t="str">
        <f t="shared" si="1262"/>
        <v/>
      </c>
      <c r="I200" s="219" t="str">
        <f t="shared" si="1263"/>
        <v/>
      </c>
      <c r="J200" s="219" t="str">
        <f t="shared" si="1264"/>
        <v/>
      </c>
      <c r="K200" s="216"/>
      <c r="L200" s="217">
        <f t="shared" si="1265"/>
        <v>1</v>
      </c>
      <c r="M200" s="219" t="str">
        <f t="shared" si="1266"/>
        <v/>
      </c>
      <c r="N200" s="221" t="str">
        <f t="shared" si="1267"/>
        <v/>
      </c>
      <c r="O200" s="304"/>
      <c r="P200" s="281"/>
      <c r="Q200" s="282"/>
      <c r="R200" s="287"/>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c r="CQ200" s="282"/>
      <c r="CR200" s="282"/>
      <c r="CS200" s="282"/>
      <c r="CT200" s="282"/>
      <c r="CU200" s="282"/>
      <c r="CV200" s="282"/>
      <c r="CW200" s="282"/>
      <c r="CX200" s="282"/>
      <c r="CY200" s="282"/>
      <c r="CZ200" s="282"/>
      <c r="DA200" s="282"/>
      <c r="DB200" s="282"/>
      <c r="DC200" s="282"/>
      <c r="DD200" s="282"/>
      <c r="DE200" s="282"/>
      <c r="DF200" s="282"/>
      <c r="DG200" s="282"/>
      <c r="DH200" s="282"/>
      <c r="DI200" s="282"/>
      <c r="DJ200" s="282"/>
      <c r="DK200" s="282"/>
      <c r="DL200" s="282"/>
      <c r="DM200" s="282"/>
      <c r="DN200" s="282"/>
      <c r="DO200" s="282"/>
      <c r="DP200" s="282"/>
      <c r="DQ200" s="282"/>
      <c r="DR200" s="282"/>
      <c r="DS200" s="282"/>
      <c r="DT200" s="282"/>
      <c r="DU200" s="282"/>
      <c r="DV200" s="282"/>
      <c r="DW200" s="282"/>
      <c r="DX200" s="282"/>
      <c r="DY200" s="282"/>
      <c r="DZ200" s="282"/>
      <c r="EA200" s="282"/>
      <c r="EB200" s="282"/>
      <c r="EC200" s="282"/>
      <c r="ED200" s="282"/>
      <c r="EE200" s="282"/>
      <c r="EF200" s="282"/>
      <c r="EG200" s="282"/>
      <c r="EH200" s="282"/>
      <c r="EI200" s="282"/>
      <c r="EJ200" s="282"/>
      <c r="EK200" s="282"/>
      <c r="EL200" s="282"/>
      <c r="EM200" s="282"/>
      <c r="EN200" s="282"/>
      <c r="EO200" s="282"/>
      <c r="EP200" s="282"/>
      <c r="EQ200" s="282"/>
      <c r="ER200" s="282"/>
      <c r="ES200" s="282"/>
      <c r="ET200" s="282"/>
      <c r="EU200" s="282"/>
      <c r="EV200" s="282"/>
      <c r="EW200" s="282"/>
      <c r="EX200" s="282"/>
      <c r="EY200" s="282"/>
      <c r="EZ200" s="282"/>
      <c r="FA200" s="282"/>
      <c r="FB200" s="282"/>
      <c r="FC200" s="282"/>
      <c r="FD200" s="282"/>
      <c r="FE200" s="282"/>
      <c r="FF200" s="282"/>
      <c r="FG200" s="282"/>
      <c r="FH200" s="282"/>
      <c r="FI200" s="282"/>
      <c r="FJ200" s="282"/>
      <c r="FK200" s="282"/>
      <c r="FL200" s="282"/>
      <c r="FM200" s="282"/>
      <c r="FN200" s="282"/>
      <c r="FO200" s="282"/>
      <c r="FP200" s="282"/>
      <c r="FQ200" s="282"/>
      <c r="FR200" s="282"/>
      <c r="FS200" s="282"/>
      <c r="FT200" s="282"/>
      <c r="FU200" s="282"/>
      <c r="FV200" s="282"/>
      <c r="FW200" s="282"/>
      <c r="FX200" s="282"/>
      <c r="FY200" s="282"/>
      <c r="FZ200" s="282"/>
      <c r="GA200" s="282"/>
      <c r="GB200" s="282"/>
      <c r="GC200" s="282"/>
      <c r="GD200" s="282"/>
      <c r="GE200" s="282"/>
      <c r="GF200" s="282"/>
      <c r="GG200" s="282"/>
      <c r="GH200" s="282"/>
      <c r="GI200" s="282"/>
      <c r="GJ200" s="282"/>
      <c r="GK200" s="282"/>
      <c r="GL200" s="282"/>
      <c r="GM200" s="282"/>
      <c r="GN200" s="282"/>
      <c r="GO200" s="282"/>
      <c r="GP200" s="282"/>
      <c r="GQ200" s="282"/>
      <c r="GR200" s="282"/>
      <c r="GS200" s="282"/>
      <c r="GT200" s="282"/>
      <c r="GU200" s="282"/>
      <c r="GV200" s="282"/>
      <c r="GW200" s="282"/>
      <c r="GX200" s="282"/>
      <c r="GY200" s="282"/>
      <c r="GZ200" s="282"/>
      <c r="HA200" s="282"/>
      <c r="HB200" s="282"/>
      <c r="HC200" s="282"/>
      <c r="HD200" s="282"/>
      <c r="HE200" s="282"/>
      <c r="HF200" s="282"/>
      <c r="HG200" s="282"/>
      <c r="HH200" s="282"/>
      <c r="HI200" s="282"/>
      <c r="HJ200" s="282"/>
      <c r="HK200" s="282"/>
      <c r="HL200" s="282"/>
      <c r="HM200" s="282"/>
      <c r="HN200" s="282"/>
      <c r="HO200" s="282"/>
      <c r="HP200" s="282"/>
      <c r="HQ200" s="282"/>
    </row>
    <row r="201" spans="1:225" s="73" customFormat="1" ht="18" hidden="1" customHeight="1" x14ac:dyDescent="0.25">
      <c r="A201" s="81"/>
      <c r="B201" s="170"/>
      <c r="C201" s="218">
        <f t="shared" si="1259"/>
        <v>0</v>
      </c>
      <c r="D201" s="285"/>
      <c r="E201" s="219">
        <f t="shared" si="1268"/>
        <v>0</v>
      </c>
      <c r="F201" s="219">
        <f t="shared" si="1269"/>
        <v>0</v>
      </c>
      <c r="G201" s="84"/>
      <c r="H201" s="214" t="str">
        <f t="shared" si="1262"/>
        <v/>
      </c>
      <c r="I201" s="219" t="str">
        <f t="shared" si="1263"/>
        <v/>
      </c>
      <c r="J201" s="219" t="str">
        <f t="shared" si="1264"/>
        <v/>
      </c>
      <c r="K201" s="216"/>
      <c r="L201" s="217">
        <f t="shared" si="1265"/>
        <v>1</v>
      </c>
      <c r="M201" s="219" t="str">
        <f t="shared" si="1266"/>
        <v/>
      </c>
      <c r="N201" s="221" t="str">
        <f t="shared" si="1267"/>
        <v/>
      </c>
      <c r="O201" s="304"/>
      <c r="P201" s="281"/>
      <c r="Q201" s="282"/>
      <c r="R201" s="287"/>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c r="CQ201" s="282"/>
      <c r="CR201" s="282"/>
      <c r="CS201" s="282"/>
      <c r="CT201" s="282"/>
      <c r="CU201" s="282"/>
      <c r="CV201" s="282"/>
      <c r="CW201" s="282"/>
      <c r="CX201" s="282"/>
      <c r="CY201" s="282"/>
      <c r="CZ201" s="282"/>
      <c r="DA201" s="282"/>
      <c r="DB201" s="282"/>
      <c r="DC201" s="282"/>
      <c r="DD201" s="282"/>
      <c r="DE201" s="282"/>
      <c r="DF201" s="282"/>
      <c r="DG201" s="282"/>
      <c r="DH201" s="282"/>
      <c r="DI201" s="282"/>
      <c r="DJ201" s="282"/>
      <c r="DK201" s="282"/>
      <c r="DL201" s="282"/>
      <c r="DM201" s="282"/>
      <c r="DN201" s="282"/>
      <c r="DO201" s="282"/>
      <c r="DP201" s="282"/>
      <c r="DQ201" s="282"/>
      <c r="DR201" s="282"/>
      <c r="DS201" s="282"/>
      <c r="DT201" s="282"/>
      <c r="DU201" s="282"/>
      <c r="DV201" s="282"/>
      <c r="DW201" s="282"/>
      <c r="DX201" s="282"/>
      <c r="DY201" s="282"/>
      <c r="DZ201" s="282"/>
      <c r="EA201" s="282"/>
      <c r="EB201" s="282"/>
      <c r="EC201" s="282"/>
      <c r="ED201" s="282"/>
      <c r="EE201" s="282"/>
      <c r="EF201" s="282"/>
      <c r="EG201" s="282"/>
      <c r="EH201" s="282"/>
      <c r="EI201" s="282"/>
      <c r="EJ201" s="282"/>
      <c r="EK201" s="282"/>
      <c r="EL201" s="282"/>
      <c r="EM201" s="282"/>
      <c r="EN201" s="282"/>
      <c r="EO201" s="282"/>
      <c r="EP201" s="282"/>
      <c r="EQ201" s="282"/>
      <c r="ER201" s="282"/>
      <c r="ES201" s="282"/>
      <c r="ET201" s="282"/>
      <c r="EU201" s="282"/>
      <c r="EV201" s="282"/>
      <c r="EW201" s="282"/>
      <c r="EX201" s="282"/>
      <c r="EY201" s="282"/>
      <c r="EZ201" s="282"/>
      <c r="FA201" s="282"/>
      <c r="FB201" s="282"/>
      <c r="FC201" s="282"/>
      <c r="FD201" s="282"/>
      <c r="FE201" s="282"/>
      <c r="FF201" s="282"/>
      <c r="FG201" s="282"/>
      <c r="FH201" s="282"/>
      <c r="FI201" s="282"/>
      <c r="FJ201" s="282"/>
      <c r="FK201" s="282"/>
      <c r="FL201" s="282"/>
      <c r="FM201" s="282"/>
      <c r="FN201" s="282"/>
      <c r="FO201" s="282"/>
      <c r="FP201" s="282"/>
      <c r="FQ201" s="282"/>
      <c r="FR201" s="282"/>
      <c r="FS201" s="282"/>
      <c r="FT201" s="282"/>
      <c r="FU201" s="282"/>
      <c r="FV201" s="282"/>
      <c r="FW201" s="282"/>
      <c r="FX201" s="282"/>
      <c r="FY201" s="282"/>
      <c r="FZ201" s="282"/>
      <c r="GA201" s="282"/>
      <c r="GB201" s="282"/>
      <c r="GC201" s="282"/>
      <c r="GD201" s="282"/>
      <c r="GE201" s="282"/>
      <c r="GF201" s="282"/>
      <c r="GG201" s="282"/>
      <c r="GH201" s="282"/>
      <c r="GI201" s="282"/>
      <c r="GJ201" s="282"/>
      <c r="GK201" s="282"/>
      <c r="GL201" s="282"/>
      <c r="GM201" s="282"/>
      <c r="GN201" s="282"/>
      <c r="GO201" s="282"/>
      <c r="GP201" s="282"/>
      <c r="GQ201" s="282"/>
      <c r="GR201" s="282"/>
      <c r="GS201" s="282"/>
      <c r="GT201" s="282"/>
      <c r="GU201" s="282"/>
      <c r="GV201" s="282"/>
      <c r="GW201" s="282"/>
      <c r="GX201" s="282"/>
      <c r="GY201" s="282"/>
      <c r="GZ201" s="282"/>
      <c r="HA201" s="282"/>
      <c r="HB201" s="282"/>
      <c r="HC201" s="282"/>
      <c r="HD201" s="282"/>
      <c r="HE201" s="282"/>
      <c r="HF201" s="282"/>
      <c r="HG201" s="282"/>
      <c r="HH201" s="282"/>
      <c r="HI201" s="282"/>
      <c r="HJ201" s="282"/>
      <c r="HK201" s="282"/>
      <c r="HL201" s="282"/>
      <c r="HM201" s="282"/>
      <c r="HN201" s="282"/>
      <c r="HO201" s="282"/>
      <c r="HP201" s="282"/>
      <c r="HQ201" s="282"/>
    </row>
    <row r="202" spans="1:225" s="73" customFormat="1" ht="18" hidden="1" customHeight="1" x14ac:dyDescent="0.25">
      <c r="A202" s="81"/>
      <c r="B202" s="170"/>
      <c r="C202" s="218">
        <f t="shared" si="1259"/>
        <v>0</v>
      </c>
      <c r="D202" s="285"/>
      <c r="E202" s="219">
        <f t="shared" si="1268"/>
        <v>0</v>
      </c>
      <c r="F202" s="219">
        <f t="shared" si="1269"/>
        <v>0</v>
      </c>
      <c r="G202" s="84"/>
      <c r="H202" s="214" t="str">
        <f t="shared" si="1262"/>
        <v/>
      </c>
      <c r="I202" s="219" t="str">
        <f t="shared" si="1263"/>
        <v/>
      </c>
      <c r="J202" s="219" t="str">
        <f t="shared" si="1264"/>
        <v/>
      </c>
      <c r="K202" s="216"/>
      <c r="L202" s="217">
        <f t="shared" si="1265"/>
        <v>1</v>
      </c>
      <c r="M202" s="219" t="str">
        <f t="shared" si="1266"/>
        <v/>
      </c>
      <c r="N202" s="221" t="str">
        <f t="shared" si="1267"/>
        <v/>
      </c>
      <c r="O202" s="304"/>
      <c r="P202" s="281"/>
      <c r="Q202" s="282"/>
      <c r="R202" s="287"/>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c r="CQ202" s="282"/>
      <c r="CR202" s="282"/>
      <c r="CS202" s="282"/>
      <c r="CT202" s="282"/>
      <c r="CU202" s="282"/>
      <c r="CV202" s="282"/>
      <c r="CW202" s="282"/>
      <c r="CX202" s="282"/>
      <c r="CY202" s="282"/>
      <c r="CZ202" s="282"/>
      <c r="DA202" s="282"/>
      <c r="DB202" s="282"/>
      <c r="DC202" s="282"/>
      <c r="DD202" s="282"/>
      <c r="DE202" s="282"/>
      <c r="DF202" s="282"/>
      <c r="DG202" s="282"/>
      <c r="DH202" s="282"/>
      <c r="DI202" s="282"/>
      <c r="DJ202" s="282"/>
      <c r="DK202" s="282"/>
      <c r="DL202" s="282"/>
      <c r="DM202" s="282"/>
      <c r="DN202" s="282"/>
      <c r="DO202" s="282"/>
      <c r="DP202" s="282"/>
      <c r="DQ202" s="282"/>
      <c r="DR202" s="282"/>
      <c r="DS202" s="282"/>
      <c r="DT202" s="282"/>
      <c r="DU202" s="282"/>
      <c r="DV202" s="282"/>
      <c r="DW202" s="282"/>
      <c r="DX202" s="282"/>
      <c r="DY202" s="282"/>
      <c r="DZ202" s="282"/>
      <c r="EA202" s="282"/>
      <c r="EB202" s="282"/>
      <c r="EC202" s="282"/>
      <c r="ED202" s="282"/>
      <c r="EE202" s="282"/>
      <c r="EF202" s="282"/>
      <c r="EG202" s="282"/>
      <c r="EH202" s="282"/>
      <c r="EI202" s="282"/>
      <c r="EJ202" s="282"/>
      <c r="EK202" s="282"/>
      <c r="EL202" s="282"/>
      <c r="EM202" s="282"/>
      <c r="EN202" s="282"/>
      <c r="EO202" s="282"/>
      <c r="EP202" s="282"/>
      <c r="EQ202" s="282"/>
      <c r="ER202" s="282"/>
      <c r="ES202" s="282"/>
      <c r="ET202" s="282"/>
      <c r="EU202" s="282"/>
      <c r="EV202" s="282"/>
      <c r="EW202" s="282"/>
      <c r="EX202" s="282"/>
      <c r="EY202" s="282"/>
      <c r="EZ202" s="282"/>
      <c r="FA202" s="282"/>
      <c r="FB202" s="282"/>
      <c r="FC202" s="282"/>
      <c r="FD202" s="282"/>
      <c r="FE202" s="282"/>
      <c r="FF202" s="282"/>
      <c r="FG202" s="282"/>
      <c r="FH202" s="282"/>
      <c r="FI202" s="282"/>
      <c r="FJ202" s="282"/>
      <c r="FK202" s="282"/>
      <c r="FL202" s="282"/>
      <c r="FM202" s="282"/>
      <c r="FN202" s="282"/>
      <c r="FO202" s="282"/>
      <c r="FP202" s="282"/>
      <c r="FQ202" s="282"/>
      <c r="FR202" s="282"/>
      <c r="FS202" s="282"/>
      <c r="FT202" s="282"/>
      <c r="FU202" s="282"/>
      <c r="FV202" s="282"/>
      <c r="FW202" s="282"/>
      <c r="FX202" s="282"/>
      <c r="FY202" s="282"/>
      <c r="FZ202" s="282"/>
      <c r="GA202" s="282"/>
      <c r="GB202" s="282"/>
      <c r="GC202" s="282"/>
      <c r="GD202" s="282"/>
      <c r="GE202" s="282"/>
      <c r="GF202" s="282"/>
      <c r="GG202" s="282"/>
      <c r="GH202" s="282"/>
      <c r="GI202" s="282"/>
      <c r="GJ202" s="282"/>
      <c r="GK202" s="282"/>
      <c r="GL202" s="282"/>
      <c r="GM202" s="282"/>
      <c r="GN202" s="282"/>
      <c r="GO202" s="282"/>
      <c r="GP202" s="282"/>
      <c r="GQ202" s="282"/>
      <c r="GR202" s="282"/>
      <c r="GS202" s="282"/>
      <c r="GT202" s="282"/>
      <c r="GU202" s="282"/>
      <c r="GV202" s="282"/>
      <c r="GW202" s="282"/>
      <c r="GX202" s="282"/>
      <c r="GY202" s="282"/>
      <c r="GZ202" s="282"/>
      <c r="HA202" s="282"/>
      <c r="HB202" s="282"/>
      <c r="HC202" s="282"/>
      <c r="HD202" s="282"/>
      <c r="HE202" s="282"/>
      <c r="HF202" s="282"/>
      <c r="HG202" s="282"/>
      <c r="HH202" s="282"/>
      <c r="HI202" s="282"/>
      <c r="HJ202" s="282"/>
      <c r="HK202" s="282"/>
      <c r="HL202" s="282"/>
      <c r="HM202" s="282"/>
      <c r="HN202" s="282"/>
      <c r="HO202" s="282"/>
      <c r="HP202" s="282"/>
      <c r="HQ202" s="282"/>
    </row>
    <row r="203" spans="1:225" s="73" customFormat="1" ht="18" hidden="1" customHeight="1" x14ac:dyDescent="0.25">
      <c r="A203" s="81"/>
      <c r="B203" s="170"/>
      <c r="C203" s="218">
        <f t="shared" si="1259"/>
        <v>0</v>
      </c>
      <c r="D203" s="285"/>
      <c r="E203" s="219">
        <f t="shared" si="1268"/>
        <v>0</v>
      </c>
      <c r="F203" s="219">
        <f t="shared" si="1269"/>
        <v>0</v>
      </c>
      <c r="G203" s="84"/>
      <c r="H203" s="214" t="str">
        <f t="shared" si="1262"/>
        <v/>
      </c>
      <c r="I203" s="219" t="str">
        <f t="shared" si="1263"/>
        <v/>
      </c>
      <c r="J203" s="219" t="str">
        <f t="shared" si="1264"/>
        <v/>
      </c>
      <c r="K203" s="216"/>
      <c r="L203" s="217">
        <f t="shared" si="1265"/>
        <v>1</v>
      </c>
      <c r="M203" s="219" t="str">
        <f t="shared" si="1266"/>
        <v/>
      </c>
      <c r="N203" s="221" t="str">
        <f t="shared" si="1267"/>
        <v/>
      </c>
      <c r="O203" s="304"/>
      <c r="P203" s="282"/>
      <c r="Q203" s="282"/>
      <c r="R203" s="287"/>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c r="CQ203" s="282"/>
      <c r="CR203" s="282"/>
      <c r="CS203" s="282"/>
      <c r="CT203" s="282"/>
      <c r="CU203" s="282"/>
      <c r="CV203" s="282"/>
      <c r="CW203" s="282"/>
      <c r="CX203" s="282"/>
      <c r="CY203" s="282"/>
      <c r="CZ203" s="282"/>
      <c r="DA203" s="282"/>
      <c r="DB203" s="282"/>
      <c r="DC203" s="282"/>
      <c r="DD203" s="282"/>
      <c r="DE203" s="282"/>
      <c r="DF203" s="282"/>
      <c r="DG203" s="282"/>
      <c r="DH203" s="282"/>
      <c r="DI203" s="282"/>
      <c r="DJ203" s="282"/>
      <c r="DK203" s="282"/>
      <c r="DL203" s="282"/>
      <c r="DM203" s="282"/>
      <c r="DN203" s="282"/>
      <c r="DO203" s="282"/>
      <c r="DP203" s="282"/>
      <c r="DQ203" s="282"/>
      <c r="DR203" s="282"/>
      <c r="DS203" s="282"/>
      <c r="DT203" s="282"/>
      <c r="DU203" s="282"/>
      <c r="DV203" s="282"/>
      <c r="DW203" s="282"/>
      <c r="DX203" s="282"/>
      <c r="DY203" s="282"/>
      <c r="DZ203" s="282"/>
      <c r="EA203" s="282"/>
      <c r="EB203" s="282"/>
      <c r="EC203" s="282"/>
      <c r="ED203" s="282"/>
      <c r="EE203" s="282"/>
      <c r="EF203" s="282"/>
      <c r="EG203" s="282"/>
      <c r="EH203" s="282"/>
      <c r="EI203" s="282"/>
      <c r="EJ203" s="282"/>
      <c r="EK203" s="282"/>
      <c r="EL203" s="282"/>
      <c r="EM203" s="282"/>
      <c r="EN203" s="282"/>
      <c r="EO203" s="282"/>
      <c r="EP203" s="282"/>
      <c r="EQ203" s="282"/>
      <c r="ER203" s="282"/>
      <c r="ES203" s="282"/>
      <c r="ET203" s="282"/>
      <c r="EU203" s="282"/>
      <c r="EV203" s="282"/>
      <c r="EW203" s="282"/>
      <c r="EX203" s="282"/>
      <c r="EY203" s="282"/>
      <c r="EZ203" s="282"/>
      <c r="FA203" s="282"/>
      <c r="FB203" s="282"/>
      <c r="FC203" s="282"/>
      <c r="FD203" s="282"/>
      <c r="FE203" s="282"/>
      <c r="FF203" s="282"/>
      <c r="FG203" s="282"/>
      <c r="FH203" s="282"/>
      <c r="FI203" s="282"/>
      <c r="FJ203" s="282"/>
      <c r="FK203" s="282"/>
      <c r="FL203" s="282"/>
      <c r="FM203" s="282"/>
      <c r="FN203" s="282"/>
      <c r="FO203" s="282"/>
      <c r="FP203" s="282"/>
      <c r="FQ203" s="282"/>
      <c r="FR203" s="282"/>
      <c r="FS203" s="282"/>
      <c r="FT203" s="282"/>
      <c r="FU203" s="282"/>
      <c r="FV203" s="282"/>
      <c r="FW203" s="282"/>
      <c r="FX203" s="282"/>
      <c r="FY203" s="282"/>
      <c r="FZ203" s="282"/>
      <c r="GA203" s="282"/>
      <c r="GB203" s="282"/>
      <c r="GC203" s="282"/>
      <c r="GD203" s="282"/>
      <c r="GE203" s="282"/>
      <c r="GF203" s="282"/>
      <c r="GG203" s="282"/>
      <c r="GH203" s="282"/>
      <c r="GI203" s="282"/>
      <c r="GJ203" s="282"/>
      <c r="GK203" s="282"/>
      <c r="GL203" s="282"/>
      <c r="GM203" s="282"/>
      <c r="GN203" s="282"/>
      <c r="GO203" s="282"/>
      <c r="GP203" s="282"/>
      <c r="GQ203" s="282"/>
      <c r="GR203" s="282"/>
      <c r="GS203" s="282"/>
      <c r="GT203" s="282"/>
      <c r="GU203" s="282"/>
      <c r="GV203" s="282"/>
      <c r="GW203" s="282"/>
      <c r="GX203" s="282"/>
      <c r="GY203" s="282"/>
      <c r="GZ203" s="282"/>
      <c r="HA203" s="282"/>
      <c r="HB203" s="282"/>
      <c r="HC203" s="282"/>
      <c r="HD203" s="282"/>
      <c r="HE203" s="282"/>
      <c r="HF203" s="282"/>
      <c r="HG203" s="282"/>
      <c r="HH203" s="282"/>
      <c r="HI203" s="282"/>
      <c r="HJ203" s="282"/>
      <c r="HK203" s="282"/>
      <c r="HL203" s="282"/>
      <c r="HM203" s="282"/>
      <c r="HN203" s="282"/>
      <c r="HO203" s="282"/>
      <c r="HP203" s="282"/>
      <c r="HQ203" s="282"/>
    </row>
    <row r="204" spans="1:225" s="73" customFormat="1" ht="18" hidden="1" customHeight="1" x14ac:dyDescent="0.25">
      <c r="A204" s="81"/>
      <c r="B204" s="170"/>
      <c r="C204" s="218">
        <f t="shared" si="1259"/>
        <v>0</v>
      </c>
      <c r="D204" s="285"/>
      <c r="E204" s="219">
        <f t="shared" si="1268"/>
        <v>0</v>
      </c>
      <c r="F204" s="219">
        <f t="shared" si="1269"/>
        <v>0</v>
      </c>
      <c r="G204" s="84"/>
      <c r="H204" s="214" t="str">
        <f t="shared" si="1262"/>
        <v/>
      </c>
      <c r="I204" s="219" t="str">
        <f t="shared" si="1263"/>
        <v/>
      </c>
      <c r="J204" s="219" t="str">
        <f t="shared" si="1264"/>
        <v/>
      </c>
      <c r="K204" s="216"/>
      <c r="L204" s="217">
        <f t="shared" si="1265"/>
        <v>1</v>
      </c>
      <c r="M204" s="219" t="str">
        <f t="shared" si="1266"/>
        <v/>
      </c>
      <c r="N204" s="221" t="str">
        <f t="shared" si="1267"/>
        <v/>
      </c>
      <c r="O204" s="304"/>
      <c r="P204" s="281"/>
      <c r="Q204" s="282"/>
      <c r="R204" s="287"/>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c r="CQ204" s="282"/>
      <c r="CR204" s="282"/>
      <c r="CS204" s="282"/>
      <c r="CT204" s="282"/>
      <c r="CU204" s="282"/>
      <c r="CV204" s="282"/>
      <c r="CW204" s="282"/>
      <c r="CX204" s="282"/>
      <c r="CY204" s="282"/>
      <c r="CZ204" s="282"/>
      <c r="DA204" s="282"/>
      <c r="DB204" s="282"/>
      <c r="DC204" s="282"/>
      <c r="DD204" s="282"/>
      <c r="DE204" s="282"/>
      <c r="DF204" s="282"/>
      <c r="DG204" s="282"/>
      <c r="DH204" s="282"/>
      <c r="DI204" s="282"/>
      <c r="DJ204" s="282"/>
      <c r="DK204" s="282"/>
      <c r="DL204" s="282"/>
      <c r="DM204" s="282"/>
      <c r="DN204" s="282"/>
      <c r="DO204" s="282"/>
      <c r="DP204" s="282"/>
      <c r="DQ204" s="282"/>
      <c r="DR204" s="282"/>
      <c r="DS204" s="282"/>
      <c r="DT204" s="282"/>
      <c r="DU204" s="282"/>
      <c r="DV204" s="282"/>
      <c r="DW204" s="282"/>
      <c r="DX204" s="282"/>
      <c r="DY204" s="282"/>
      <c r="DZ204" s="282"/>
      <c r="EA204" s="282"/>
      <c r="EB204" s="282"/>
      <c r="EC204" s="282"/>
      <c r="ED204" s="282"/>
      <c r="EE204" s="282"/>
      <c r="EF204" s="282"/>
      <c r="EG204" s="282"/>
      <c r="EH204" s="282"/>
      <c r="EI204" s="282"/>
      <c r="EJ204" s="282"/>
      <c r="EK204" s="282"/>
      <c r="EL204" s="282"/>
      <c r="EM204" s="282"/>
      <c r="EN204" s="282"/>
      <c r="EO204" s="282"/>
      <c r="EP204" s="282"/>
      <c r="EQ204" s="282"/>
      <c r="ER204" s="282"/>
      <c r="ES204" s="282"/>
      <c r="ET204" s="282"/>
      <c r="EU204" s="282"/>
      <c r="EV204" s="282"/>
      <c r="EW204" s="282"/>
      <c r="EX204" s="282"/>
      <c r="EY204" s="282"/>
      <c r="EZ204" s="282"/>
      <c r="FA204" s="282"/>
      <c r="FB204" s="282"/>
      <c r="FC204" s="282"/>
      <c r="FD204" s="282"/>
      <c r="FE204" s="282"/>
      <c r="FF204" s="282"/>
      <c r="FG204" s="282"/>
      <c r="FH204" s="282"/>
      <c r="FI204" s="282"/>
      <c r="FJ204" s="282"/>
      <c r="FK204" s="282"/>
      <c r="FL204" s="282"/>
      <c r="FM204" s="282"/>
      <c r="FN204" s="282"/>
      <c r="FO204" s="282"/>
      <c r="FP204" s="282"/>
      <c r="FQ204" s="282"/>
      <c r="FR204" s="282"/>
      <c r="FS204" s="282"/>
      <c r="FT204" s="282"/>
      <c r="FU204" s="282"/>
      <c r="FV204" s="282"/>
      <c r="FW204" s="282"/>
      <c r="FX204" s="282"/>
      <c r="FY204" s="282"/>
      <c r="FZ204" s="282"/>
      <c r="GA204" s="282"/>
      <c r="GB204" s="282"/>
      <c r="GC204" s="282"/>
      <c r="GD204" s="282"/>
      <c r="GE204" s="282"/>
      <c r="GF204" s="282"/>
      <c r="GG204" s="282"/>
      <c r="GH204" s="282"/>
      <c r="GI204" s="282"/>
      <c r="GJ204" s="282"/>
      <c r="GK204" s="282"/>
      <c r="GL204" s="282"/>
      <c r="GM204" s="282"/>
      <c r="GN204" s="282"/>
      <c r="GO204" s="282"/>
      <c r="GP204" s="282"/>
      <c r="GQ204" s="282"/>
      <c r="GR204" s="282"/>
      <c r="GS204" s="282"/>
      <c r="GT204" s="282"/>
      <c r="GU204" s="282"/>
      <c r="GV204" s="282"/>
      <c r="GW204" s="282"/>
      <c r="GX204" s="282"/>
      <c r="GY204" s="282"/>
      <c r="GZ204" s="282"/>
      <c r="HA204" s="282"/>
      <c r="HB204" s="282"/>
      <c r="HC204" s="282"/>
      <c r="HD204" s="282"/>
      <c r="HE204" s="282"/>
      <c r="HF204" s="282"/>
      <c r="HG204" s="282"/>
      <c r="HH204" s="282"/>
      <c r="HI204" s="282"/>
      <c r="HJ204" s="282"/>
      <c r="HK204" s="282"/>
      <c r="HL204" s="282"/>
      <c r="HM204" s="282"/>
      <c r="HN204" s="282"/>
      <c r="HO204" s="282"/>
      <c r="HP204" s="282"/>
      <c r="HQ204" s="282"/>
    </row>
    <row r="205" spans="1:225" s="73" customFormat="1" ht="18" hidden="1" customHeight="1" x14ac:dyDescent="0.25">
      <c r="A205" s="81"/>
      <c r="B205" s="170"/>
      <c r="C205" s="218">
        <f t="shared" si="1259"/>
        <v>0</v>
      </c>
      <c r="D205" s="285"/>
      <c r="E205" s="219">
        <f t="shared" si="1268"/>
        <v>0</v>
      </c>
      <c r="F205" s="219">
        <f t="shared" si="1269"/>
        <v>0</v>
      </c>
      <c r="G205" s="84"/>
      <c r="H205" s="214" t="str">
        <f t="shared" si="1262"/>
        <v/>
      </c>
      <c r="I205" s="219" t="str">
        <f t="shared" si="1263"/>
        <v/>
      </c>
      <c r="J205" s="219" t="str">
        <f t="shared" si="1264"/>
        <v/>
      </c>
      <c r="K205" s="216"/>
      <c r="L205" s="217">
        <f t="shared" si="1265"/>
        <v>1</v>
      </c>
      <c r="M205" s="219" t="str">
        <f t="shared" si="1266"/>
        <v/>
      </c>
      <c r="N205" s="221" t="str">
        <f t="shared" si="1267"/>
        <v/>
      </c>
      <c r="O205" s="304"/>
      <c r="P205" s="281"/>
      <c r="Q205" s="282"/>
      <c r="R205" s="287"/>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c r="CQ205" s="282"/>
      <c r="CR205" s="282"/>
      <c r="CS205" s="282"/>
      <c r="CT205" s="282"/>
      <c r="CU205" s="282"/>
      <c r="CV205" s="282"/>
      <c r="CW205" s="282"/>
      <c r="CX205" s="282"/>
      <c r="CY205" s="282"/>
      <c r="CZ205" s="282"/>
      <c r="DA205" s="282"/>
      <c r="DB205" s="282"/>
      <c r="DC205" s="282"/>
      <c r="DD205" s="282"/>
      <c r="DE205" s="282"/>
      <c r="DF205" s="282"/>
      <c r="DG205" s="282"/>
      <c r="DH205" s="282"/>
      <c r="DI205" s="282"/>
      <c r="DJ205" s="282"/>
      <c r="DK205" s="282"/>
      <c r="DL205" s="282"/>
      <c r="DM205" s="282"/>
      <c r="DN205" s="282"/>
      <c r="DO205" s="282"/>
      <c r="DP205" s="282"/>
      <c r="DQ205" s="282"/>
      <c r="DR205" s="282"/>
      <c r="DS205" s="282"/>
      <c r="DT205" s="282"/>
      <c r="DU205" s="282"/>
      <c r="DV205" s="282"/>
      <c r="DW205" s="282"/>
      <c r="DX205" s="282"/>
      <c r="DY205" s="282"/>
      <c r="DZ205" s="282"/>
      <c r="EA205" s="282"/>
      <c r="EB205" s="282"/>
      <c r="EC205" s="282"/>
      <c r="ED205" s="282"/>
      <c r="EE205" s="282"/>
      <c r="EF205" s="282"/>
      <c r="EG205" s="282"/>
      <c r="EH205" s="282"/>
      <c r="EI205" s="282"/>
      <c r="EJ205" s="282"/>
      <c r="EK205" s="282"/>
      <c r="EL205" s="282"/>
      <c r="EM205" s="282"/>
      <c r="EN205" s="282"/>
      <c r="EO205" s="282"/>
      <c r="EP205" s="282"/>
      <c r="EQ205" s="282"/>
      <c r="ER205" s="282"/>
      <c r="ES205" s="282"/>
      <c r="ET205" s="282"/>
      <c r="EU205" s="282"/>
      <c r="EV205" s="282"/>
      <c r="EW205" s="282"/>
      <c r="EX205" s="282"/>
      <c r="EY205" s="282"/>
      <c r="EZ205" s="282"/>
      <c r="FA205" s="282"/>
      <c r="FB205" s="282"/>
      <c r="FC205" s="282"/>
      <c r="FD205" s="282"/>
      <c r="FE205" s="282"/>
      <c r="FF205" s="282"/>
      <c r="FG205" s="282"/>
      <c r="FH205" s="282"/>
      <c r="FI205" s="282"/>
      <c r="FJ205" s="282"/>
      <c r="FK205" s="282"/>
      <c r="FL205" s="282"/>
      <c r="FM205" s="282"/>
      <c r="FN205" s="282"/>
      <c r="FO205" s="282"/>
      <c r="FP205" s="282"/>
      <c r="FQ205" s="282"/>
      <c r="FR205" s="282"/>
      <c r="FS205" s="282"/>
      <c r="FT205" s="282"/>
      <c r="FU205" s="282"/>
      <c r="FV205" s="282"/>
      <c r="FW205" s="282"/>
      <c r="FX205" s="282"/>
      <c r="FY205" s="282"/>
      <c r="FZ205" s="282"/>
      <c r="GA205" s="282"/>
      <c r="GB205" s="282"/>
      <c r="GC205" s="282"/>
      <c r="GD205" s="282"/>
      <c r="GE205" s="282"/>
      <c r="GF205" s="282"/>
      <c r="GG205" s="282"/>
      <c r="GH205" s="282"/>
      <c r="GI205" s="282"/>
      <c r="GJ205" s="282"/>
      <c r="GK205" s="282"/>
      <c r="GL205" s="282"/>
      <c r="GM205" s="282"/>
      <c r="GN205" s="282"/>
      <c r="GO205" s="282"/>
      <c r="GP205" s="282"/>
      <c r="GQ205" s="282"/>
      <c r="GR205" s="282"/>
      <c r="GS205" s="282"/>
      <c r="GT205" s="282"/>
      <c r="GU205" s="282"/>
      <c r="GV205" s="282"/>
      <c r="GW205" s="282"/>
      <c r="GX205" s="282"/>
      <c r="GY205" s="282"/>
      <c r="GZ205" s="282"/>
      <c r="HA205" s="282"/>
      <c r="HB205" s="282"/>
      <c r="HC205" s="282"/>
      <c r="HD205" s="282"/>
      <c r="HE205" s="282"/>
      <c r="HF205" s="282"/>
      <c r="HG205" s="282"/>
      <c r="HH205" s="282"/>
      <c r="HI205" s="282"/>
      <c r="HJ205" s="282"/>
      <c r="HK205" s="282"/>
      <c r="HL205" s="282"/>
      <c r="HM205" s="282"/>
      <c r="HN205" s="282"/>
      <c r="HO205" s="282"/>
      <c r="HP205" s="282"/>
      <c r="HQ205" s="282"/>
    </row>
    <row r="206" spans="1:225" s="73" customFormat="1" ht="18" hidden="1" customHeight="1" x14ac:dyDescent="0.25">
      <c r="A206" s="81"/>
      <c r="B206" s="170"/>
      <c r="C206" s="218">
        <f t="shared" si="1259"/>
        <v>0</v>
      </c>
      <c r="D206" s="285"/>
      <c r="E206" s="219">
        <f t="shared" si="1268"/>
        <v>0</v>
      </c>
      <c r="F206" s="219">
        <f t="shared" si="1269"/>
        <v>0</v>
      </c>
      <c r="G206" s="84"/>
      <c r="H206" s="214" t="str">
        <f t="shared" si="1262"/>
        <v/>
      </c>
      <c r="I206" s="219" t="str">
        <f t="shared" si="1263"/>
        <v/>
      </c>
      <c r="J206" s="219" t="str">
        <f t="shared" si="1264"/>
        <v/>
      </c>
      <c r="K206" s="216"/>
      <c r="L206" s="217">
        <f t="shared" si="1265"/>
        <v>1</v>
      </c>
      <c r="M206" s="219" t="str">
        <f t="shared" si="1266"/>
        <v/>
      </c>
      <c r="N206" s="221" t="str">
        <f t="shared" si="1267"/>
        <v/>
      </c>
      <c r="O206" s="304"/>
      <c r="P206" s="281"/>
      <c r="Q206" s="282"/>
      <c r="R206" s="287"/>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c r="CQ206" s="282"/>
      <c r="CR206" s="282"/>
      <c r="CS206" s="282"/>
      <c r="CT206" s="282"/>
      <c r="CU206" s="282"/>
      <c r="CV206" s="282"/>
      <c r="CW206" s="282"/>
      <c r="CX206" s="282"/>
      <c r="CY206" s="282"/>
      <c r="CZ206" s="282"/>
      <c r="DA206" s="282"/>
      <c r="DB206" s="282"/>
      <c r="DC206" s="282"/>
      <c r="DD206" s="282"/>
      <c r="DE206" s="282"/>
      <c r="DF206" s="282"/>
      <c r="DG206" s="282"/>
      <c r="DH206" s="282"/>
      <c r="DI206" s="282"/>
      <c r="DJ206" s="282"/>
      <c r="DK206" s="282"/>
      <c r="DL206" s="282"/>
      <c r="DM206" s="282"/>
      <c r="DN206" s="282"/>
      <c r="DO206" s="282"/>
      <c r="DP206" s="282"/>
      <c r="DQ206" s="282"/>
      <c r="DR206" s="282"/>
      <c r="DS206" s="282"/>
      <c r="DT206" s="282"/>
      <c r="DU206" s="282"/>
      <c r="DV206" s="282"/>
      <c r="DW206" s="282"/>
      <c r="DX206" s="282"/>
      <c r="DY206" s="282"/>
      <c r="DZ206" s="282"/>
      <c r="EA206" s="282"/>
      <c r="EB206" s="282"/>
      <c r="EC206" s="282"/>
      <c r="ED206" s="282"/>
      <c r="EE206" s="282"/>
      <c r="EF206" s="282"/>
      <c r="EG206" s="282"/>
      <c r="EH206" s="282"/>
      <c r="EI206" s="282"/>
      <c r="EJ206" s="282"/>
      <c r="EK206" s="282"/>
      <c r="EL206" s="282"/>
      <c r="EM206" s="282"/>
      <c r="EN206" s="282"/>
      <c r="EO206" s="282"/>
      <c r="EP206" s="282"/>
      <c r="EQ206" s="282"/>
      <c r="ER206" s="282"/>
      <c r="ES206" s="282"/>
      <c r="ET206" s="282"/>
      <c r="EU206" s="282"/>
      <c r="EV206" s="282"/>
      <c r="EW206" s="282"/>
      <c r="EX206" s="282"/>
      <c r="EY206" s="282"/>
      <c r="EZ206" s="282"/>
      <c r="FA206" s="282"/>
      <c r="FB206" s="282"/>
      <c r="FC206" s="282"/>
      <c r="FD206" s="282"/>
      <c r="FE206" s="282"/>
      <c r="FF206" s="282"/>
      <c r="FG206" s="282"/>
      <c r="FH206" s="282"/>
      <c r="FI206" s="282"/>
      <c r="FJ206" s="282"/>
      <c r="FK206" s="282"/>
      <c r="FL206" s="282"/>
      <c r="FM206" s="282"/>
      <c r="FN206" s="282"/>
      <c r="FO206" s="282"/>
      <c r="FP206" s="282"/>
      <c r="FQ206" s="282"/>
      <c r="FR206" s="282"/>
      <c r="FS206" s="282"/>
      <c r="FT206" s="282"/>
      <c r="FU206" s="282"/>
      <c r="FV206" s="282"/>
      <c r="FW206" s="282"/>
      <c r="FX206" s="282"/>
      <c r="FY206" s="282"/>
      <c r="FZ206" s="282"/>
      <c r="GA206" s="282"/>
      <c r="GB206" s="282"/>
      <c r="GC206" s="282"/>
      <c r="GD206" s="282"/>
      <c r="GE206" s="282"/>
      <c r="GF206" s="282"/>
      <c r="GG206" s="282"/>
      <c r="GH206" s="282"/>
      <c r="GI206" s="282"/>
      <c r="GJ206" s="282"/>
      <c r="GK206" s="282"/>
      <c r="GL206" s="282"/>
      <c r="GM206" s="282"/>
      <c r="GN206" s="282"/>
      <c r="GO206" s="282"/>
      <c r="GP206" s="282"/>
      <c r="GQ206" s="282"/>
      <c r="GR206" s="282"/>
      <c r="GS206" s="282"/>
      <c r="GT206" s="282"/>
      <c r="GU206" s="282"/>
      <c r="GV206" s="282"/>
      <c r="GW206" s="282"/>
      <c r="GX206" s="282"/>
      <c r="GY206" s="282"/>
      <c r="GZ206" s="282"/>
      <c r="HA206" s="282"/>
      <c r="HB206" s="282"/>
      <c r="HC206" s="282"/>
      <c r="HD206" s="282"/>
      <c r="HE206" s="282"/>
      <c r="HF206" s="282"/>
      <c r="HG206" s="282"/>
      <c r="HH206" s="282"/>
      <c r="HI206" s="282"/>
      <c r="HJ206" s="282"/>
      <c r="HK206" s="282"/>
      <c r="HL206" s="282"/>
      <c r="HM206" s="282"/>
      <c r="HN206" s="282"/>
      <c r="HO206" s="282"/>
      <c r="HP206" s="282"/>
      <c r="HQ206" s="282"/>
    </row>
    <row r="207" spans="1:225" s="73" customFormat="1" ht="18" hidden="1" customHeight="1" x14ac:dyDescent="0.25">
      <c r="A207" s="81"/>
      <c r="B207" s="170"/>
      <c r="C207" s="218">
        <f t="shared" si="1259"/>
        <v>0</v>
      </c>
      <c r="D207" s="285"/>
      <c r="E207" s="219">
        <f t="shared" si="1268"/>
        <v>0</v>
      </c>
      <c r="F207" s="219">
        <f t="shared" si="1269"/>
        <v>0</v>
      </c>
      <c r="G207" s="84"/>
      <c r="H207" s="214" t="str">
        <f t="shared" si="1262"/>
        <v/>
      </c>
      <c r="I207" s="219" t="str">
        <f t="shared" si="1263"/>
        <v/>
      </c>
      <c r="J207" s="219" t="str">
        <f t="shared" si="1264"/>
        <v/>
      </c>
      <c r="K207" s="216"/>
      <c r="L207" s="217">
        <f t="shared" si="1265"/>
        <v>1</v>
      </c>
      <c r="M207" s="219" t="str">
        <f t="shared" si="1266"/>
        <v/>
      </c>
      <c r="N207" s="221" t="str">
        <f t="shared" si="1267"/>
        <v/>
      </c>
      <c r="O207" s="304"/>
      <c r="P207" s="282"/>
      <c r="Q207" s="282"/>
      <c r="R207" s="287"/>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c r="CQ207" s="282"/>
      <c r="CR207" s="282"/>
      <c r="CS207" s="282"/>
      <c r="CT207" s="282"/>
      <c r="CU207" s="282"/>
      <c r="CV207" s="282"/>
      <c r="CW207" s="282"/>
      <c r="CX207" s="282"/>
      <c r="CY207" s="282"/>
      <c r="CZ207" s="282"/>
      <c r="DA207" s="282"/>
      <c r="DB207" s="282"/>
      <c r="DC207" s="282"/>
      <c r="DD207" s="282"/>
      <c r="DE207" s="282"/>
      <c r="DF207" s="282"/>
      <c r="DG207" s="282"/>
      <c r="DH207" s="282"/>
      <c r="DI207" s="282"/>
      <c r="DJ207" s="282"/>
      <c r="DK207" s="282"/>
      <c r="DL207" s="282"/>
      <c r="DM207" s="282"/>
      <c r="DN207" s="282"/>
      <c r="DO207" s="282"/>
      <c r="DP207" s="282"/>
      <c r="DQ207" s="282"/>
      <c r="DR207" s="282"/>
      <c r="DS207" s="282"/>
      <c r="DT207" s="282"/>
      <c r="DU207" s="282"/>
      <c r="DV207" s="282"/>
      <c r="DW207" s="282"/>
      <c r="DX207" s="282"/>
      <c r="DY207" s="282"/>
      <c r="DZ207" s="282"/>
      <c r="EA207" s="282"/>
      <c r="EB207" s="282"/>
      <c r="EC207" s="282"/>
      <c r="ED207" s="282"/>
      <c r="EE207" s="282"/>
      <c r="EF207" s="282"/>
      <c r="EG207" s="282"/>
      <c r="EH207" s="282"/>
      <c r="EI207" s="282"/>
      <c r="EJ207" s="282"/>
      <c r="EK207" s="282"/>
      <c r="EL207" s="282"/>
      <c r="EM207" s="282"/>
      <c r="EN207" s="282"/>
      <c r="EO207" s="282"/>
      <c r="EP207" s="282"/>
      <c r="EQ207" s="282"/>
      <c r="ER207" s="282"/>
      <c r="ES207" s="282"/>
      <c r="ET207" s="282"/>
      <c r="EU207" s="282"/>
      <c r="EV207" s="282"/>
      <c r="EW207" s="282"/>
      <c r="EX207" s="282"/>
      <c r="EY207" s="282"/>
      <c r="EZ207" s="282"/>
      <c r="FA207" s="282"/>
      <c r="FB207" s="282"/>
      <c r="FC207" s="282"/>
      <c r="FD207" s="282"/>
      <c r="FE207" s="282"/>
      <c r="FF207" s="282"/>
      <c r="FG207" s="282"/>
      <c r="FH207" s="282"/>
      <c r="FI207" s="282"/>
      <c r="FJ207" s="282"/>
      <c r="FK207" s="282"/>
      <c r="FL207" s="282"/>
      <c r="FM207" s="282"/>
      <c r="FN207" s="282"/>
      <c r="FO207" s="282"/>
      <c r="FP207" s="282"/>
      <c r="FQ207" s="282"/>
      <c r="FR207" s="282"/>
      <c r="FS207" s="282"/>
      <c r="FT207" s="282"/>
      <c r="FU207" s="282"/>
      <c r="FV207" s="282"/>
      <c r="FW207" s="282"/>
      <c r="FX207" s="282"/>
      <c r="FY207" s="282"/>
      <c r="FZ207" s="282"/>
      <c r="GA207" s="282"/>
      <c r="GB207" s="282"/>
      <c r="GC207" s="282"/>
      <c r="GD207" s="282"/>
      <c r="GE207" s="282"/>
      <c r="GF207" s="282"/>
      <c r="GG207" s="282"/>
      <c r="GH207" s="282"/>
      <c r="GI207" s="282"/>
      <c r="GJ207" s="282"/>
      <c r="GK207" s="282"/>
      <c r="GL207" s="282"/>
      <c r="GM207" s="282"/>
      <c r="GN207" s="282"/>
      <c r="GO207" s="282"/>
      <c r="GP207" s="282"/>
      <c r="GQ207" s="282"/>
      <c r="GR207" s="282"/>
      <c r="GS207" s="282"/>
      <c r="GT207" s="282"/>
      <c r="GU207" s="282"/>
      <c r="GV207" s="282"/>
      <c r="GW207" s="282"/>
      <c r="GX207" s="282"/>
      <c r="GY207" s="282"/>
      <c r="GZ207" s="282"/>
      <c r="HA207" s="282"/>
      <c r="HB207" s="282"/>
      <c r="HC207" s="282"/>
      <c r="HD207" s="282"/>
      <c r="HE207" s="282"/>
      <c r="HF207" s="282"/>
      <c r="HG207" s="282"/>
      <c r="HH207" s="282"/>
      <c r="HI207" s="282"/>
      <c r="HJ207" s="282"/>
      <c r="HK207" s="282"/>
      <c r="HL207" s="282"/>
      <c r="HM207" s="282"/>
      <c r="HN207" s="282"/>
      <c r="HO207" s="282"/>
      <c r="HP207" s="282"/>
      <c r="HQ207" s="282"/>
    </row>
    <row r="208" spans="1:225" s="73" customFormat="1" ht="18" hidden="1" customHeight="1" x14ac:dyDescent="0.25">
      <c r="A208" s="81"/>
      <c r="B208" s="170"/>
      <c r="C208" s="218">
        <f t="shared" si="1259"/>
        <v>0</v>
      </c>
      <c r="D208" s="285"/>
      <c r="E208" s="219">
        <f t="shared" si="1268"/>
        <v>0</v>
      </c>
      <c r="F208" s="219">
        <f t="shared" si="1269"/>
        <v>0</v>
      </c>
      <c r="G208" s="84"/>
      <c r="H208" s="214" t="str">
        <f t="shared" si="1262"/>
        <v/>
      </c>
      <c r="I208" s="219" t="str">
        <f t="shared" si="1263"/>
        <v/>
      </c>
      <c r="J208" s="219" t="str">
        <f t="shared" si="1264"/>
        <v/>
      </c>
      <c r="K208" s="216"/>
      <c r="L208" s="217">
        <f t="shared" si="1265"/>
        <v>1</v>
      </c>
      <c r="M208" s="219" t="str">
        <f t="shared" si="1266"/>
        <v/>
      </c>
      <c r="N208" s="221" t="str">
        <f t="shared" si="1267"/>
        <v/>
      </c>
      <c r="O208" s="304"/>
      <c r="P208" s="281"/>
      <c r="Q208" s="282"/>
      <c r="R208" s="287"/>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c r="CQ208" s="282"/>
      <c r="CR208" s="282"/>
      <c r="CS208" s="282"/>
      <c r="CT208" s="282"/>
      <c r="CU208" s="282"/>
      <c r="CV208" s="282"/>
      <c r="CW208" s="282"/>
      <c r="CX208" s="282"/>
      <c r="CY208" s="282"/>
      <c r="CZ208" s="282"/>
      <c r="DA208" s="282"/>
      <c r="DB208" s="282"/>
      <c r="DC208" s="282"/>
      <c r="DD208" s="282"/>
      <c r="DE208" s="282"/>
      <c r="DF208" s="282"/>
      <c r="DG208" s="282"/>
      <c r="DH208" s="282"/>
      <c r="DI208" s="282"/>
      <c r="DJ208" s="282"/>
      <c r="DK208" s="282"/>
      <c r="DL208" s="282"/>
      <c r="DM208" s="282"/>
      <c r="DN208" s="282"/>
      <c r="DO208" s="282"/>
      <c r="DP208" s="282"/>
      <c r="DQ208" s="282"/>
      <c r="DR208" s="282"/>
      <c r="DS208" s="282"/>
      <c r="DT208" s="282"/>
      <c r="DU208" s="282"/>
      <c r="DV208" s="282"/>
      <c r="DW208" s="282"/>
      <c r="DX208" s="282"/>
      <c r="DY208" s="282"/>
      <c r="DZ208" s="282"/>
      <c r="EA208" s="282"/>
      <c r="EB208" s="282"/>
      <c r="EC208" s="282"/>
      <c r="ED208" s="282"/>
      <c r="EE208" s="282"/>
      <c r="EF208" s="282"/>
      <c r="EG208" s="282"/>
      <c r="EH208" s="282"/>
      <c r="EI208" s="282"/>
      <c r="EJ208" s="282"/>
      <c r="EK208" s="282"/>
      <c r="EL208" s="282"/>
      <c r="EM208" s="282"/>
      <c r="EN208" s="282"/>
      <c r="EO208" s="282"/>
      <c r="EP208" s="282"/>
      <c r="EQ208" s="282"/>
      <c r="ER208" s="282"/>
      <c r="ES208" s="282"/>
      <c r="ET208" s="282"/>
      <c r="EU208" s="282"/>
      <c r="EV208" s="282"/>
      <c r="EW208" s="282"/>
      <c r="EX208" s="282"/>
      <c r="EY208" s="282"/>
      <c r="EZ208" s="282"/>
      <c r="FA208" s="282"/>
      <c r="FB208" s="282"/>
      <c r="FC208" s="282"/>
      <c r="FD208" s="282"/>
      <c r="FE208" s="282"/>
      <c r="FF208" s="282"/>
      <c r="FG208" s="282"/>
      <c r="FH208" s="282"/>
      <c r="FI208" s="282"/>
      <c r="FJ208" s="282"/>
      <c r="FK208" s="282"/>
      <c r="FL208" s="282"/>
      <c r="FM208" s="282"/>
      <c r="FN208" s="282"/>
      <c r="FO208" s="282"/>
      <c r="FP208" s="282"/>
      <c r="FQ208" s="282"/>
      <c r="FR208" s="282"/>
      <c r="FS208" s="282"/>
      <c r="FT208" s="282"/>
      <c r="FU208" s="282"/>
      <c r="FV208" s="282"/>
      <c r="FW208" s="282"/>
      <c r="FX208" s="282"/>
      <c r="FY208" s="282"/>
      <c r="FZ208" s="282"/>
      <c r="GA208" s="282"/>
      <c r="GB208" s="282"/>
      <c r="GC208" s="282"/>
      <c r="GD208" s="282"/>
      <c r="GE208" s="282"/>
      <c r="GF208" s="282"/>
      <c r="GG208" s="282"/>
      <c r="GH208" s="282"/>
      <c r="GI208" s="282"/>
      <c r="GJ208" s="282"/>
      <c r="GK208" s="282"/>
      <c r="GL208" s="282"/>
      <c r="GM208" s="282"/>
      <c r="GN208" s="282"/>
      <c r="GO208" s="282"/>
      <c r="GP208" s="282"/>
      <c r="GQ208" s="282"/>
      <c r="GR208" s="282"/>
      <c r="GS208" s="282"/>
      <c r="GT208" s="282"/>
      <c r="GU208" s="282"/>
      <c r="GV208" s="282"/>
      <c r="GW208" s="282"/>
      <c r="GX208" s="282"/>
      <c r="GY208" s="282"/>
      <c r="GZ208" s="282"/>
      <c r="HA208" s="282"/>
      <c r="HB208" s="282"/>
      <c r="HC208" s="282"/>
      <c r="HD208" s="282"/>
      <c r="HE208" s="282"/>
      <c r="HF208" s="282"/>
      <c r="HG208" s="282"/>
      <c r="HH208" s="282"/>
      <c r="HI208" s="282"/>
      <c r="HJ208" s="282"/>
      <c r="HK208" s="282"/>
      <c r="HL208" s="282"/>
      <c r="HM208" s="282"/>
      <c r="HN208" s="282"/>
      <c r="HO208" s="282"/>
      <c r="HP208" s="282"/>
      <c r="HQ208" s="282"/>
    </row>
    <row r="209" spans="1:225" s="73" customFormat="1" ht="18" hidden="1" customHeight="1" x14ac:dyDescent="0.25">
      <c r="A209" s="81"/>
      <c r="B209" s="170"/>
      <c r="C209" s="218">
        <f t="shared" si="1259"/>
        <v>0</v>
      </c>
      <c r="D209" s="285"/>
      <c r="E209" s="219">
        <f t="shared" si="1268"/>
        <v>0</v>
      </c>
      <c r="F209" s="219">
        <f t="shared" si="1269"/>
        <v>0</v>
      </c>
      <c r="G209" s="84"/>
      <c r="H209" s="214" t="str">
        <f t="shared" si="1262"/>
        <v/>
      </c>
      <c r="I209" s="219" t="str">
        <f t="shared" si="1263"/>
        <v/>
      </c>
      <c r="J209" s="219" t="str">
        <f t="shared" si="1264"/>
        <v/>
      </c>
      <c r="K209" s="216"/>
      <c r="L209" s="217">
        <f t="shared" si="1265"/>
        <v>1</v>
      </c>
      <c r="M209" s="219" t="str">
        <f t="shared" si="1266"/>
        <v/>
      </c>
      <c r="N209" s="221" t="str">
        <f t="shared" si="1267"/>
        <v/>
      </c>
      <c r="O209" s="304"/>
      <c r="P209" s="281"/>
      <c r="Q209" s="282"/>
      <c r="R209" s="287"/>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c r="CQ209" s="282"/>
      <c r="CR209" s="282"/>
      <c r="CS209" s="282"/>
      <c r="CT209" s="282"/>
      <c r="CU209" s="282"/>
      <c r="CV209" s="282"/>
      <c r="CW209" s="282"/>
      <c r="CX209" s="282"/>
      <c r="CY209" s="282"/>
      <c r="CZ209" s="282"/>
      <c r="DA209" s="282"/>
      <c r="DB209" s="282"/>
      <c r="DC209" s="282"/>
      <c r="DD209" s="282"/>
      <c r="DE209" s="282"/>
      <c r="DF209" s="282"/>
      <c r="DG209" s="282"/>
      <c r="DH209" s="282"/>
      <c r="DI209" s="282"/>
      <c r="DJ209" s="282"/>
      <c r="DK209" s="282"/>
      <c r="DL209" s="282"/>
      <c r="DM209" s="282"/>
      <c r="DN209" s="282"/>
      <c r="DO209" s="282"/>
      <c r="DP209" s="282"/>
      <c r="DQ209" s="282"/>
      <c r="DR209" s="282"/>
      <c r="DS209" s="282"/>
      <c r="DT209" s="282"/>
      <c r="DU209" s="282"/>
      <c r="DV209" s="282"/>
      <c r="DW209" s="282"/>
      <c r="DX209" s="282"/>
      <c r="DY209" s="282"/>
      <c r="DZ209" s="282"/>
      <c r="EA209" s="282"/>
      <c r="EB209" s="282"/>
      <c r="EC209" s="282"/>
      <c r="ED209" s="282"/>
      <c r="EE209" s="282"/>
      <c r="EF209" s="282"/>
      <c r="EG209" s="282"/>
      <c r="EH209" s="282"/>
      <c r="EI209" s="282"/>
      <c r="EJ209" s="282"/>
      <c r="EK209" s="282"/>
      <c r="EL209" s="282"/>
      <c r="EM209" s="282"/>
      <c r="EN209" s="282"/>
      <c r="EO209" s="282"/>
      <c r="EP209" s="282"/>
      <c r="EQ209" s="282"/>
      <c r="ER209" s="282"/>
      <c r="ES209" s="282"/>
      <c r="ET209" s="282"/>
      <c r="EU209" s="282"/>
      <c r="EV209" s="282"/>
      <c r="EW209" s="282"/>
      <c r="EX209" s="282"/>
      <c r="EY209" s="282"/>
      <c r="EZ209" s="282"/>
      <c r="FA209" s="282"/>
      <c r="FB209" s="282"/>
      <c r="FC209" s="282"/>
      <c r="FD209" s="282"/>
      <c r="FE209" s="282"/>
      <c r="FF209" s="282"/>
      <c r="FG209" s="282"/>
      <c r="FH209" s="282"/>
      <c r="FI209" s="282"/>
      <c r="FJ209" s="282"/>
      <c r="FK209" s="282"/>
      <c r="FL209" s="282"/>
      <c r="FM209" s="282"/>
      <c r="FN209" s="282"/>
      <c r="FO209" s="282"/>
      <c r="FP209" s="282"/>
      <c r="FQ209" s="282"/>
      <c r="FR209" s="282"/>
      <c r="FS209" s="282"/>
      <c r="FT209" s="282"/>
      <c r="FU209" s="282"/>
      <c r="FV209" s="282"/>
      <c r="FW209" s="282"/>
      <c r="FX209" s="282"/>
      <c r="FY209" s="282"/>
      <c r="FZ209" s="282"/>
      <c r="GA209" s="282"/>
      <c r="GB209" s="282"/>
      <c r="GC209" s="282"/>
      <c r="GD209" s="282"/>
      <c r="GE209" s="282"/>
      <c r="GF209" s="282"/>
      <c r="GG209" s="282"/>
      <c r="GH209" s="282"/>
      <c r="GI209" s="282"/>
      <c r="GJ209" s="282"/>
      <c r="GK209" s="282"/>
      <c r="GL209" s="282"/>
      <c r="GM209" s="282"/>
      <c r="GN209" s="282"/>
      <c r="GO209" s="282"/>
      <c r="GP209" s="282"/>
      <c r="GQ209" s="282"/>
      <c r="GR209" s="282"/>
      <c r="GS209" s="282"/>
      <c r="GT209" s="282"/>
      <c r="GU209" s="282"/>
      <c r="GV209" s="282"/>
      <c r="GW209" s="282"/>
      <c r="GX209" s="282"/>
      <c r="GY209" s="282"/>
      <c r="GZ209" s="282"/>
      <c r="HA209" s="282"/>
      <c r="HB209" s="282"/>
      <c r="HC209" s="282"/>
      <c r="HD209" s="282"/>
      <c r="HE209" s="282"/>
      <c r="HF209" s="282"/>
      <c r="HG209" s="282"/>
      <c r="HH209" s="282"/>
      <c r="HI209" s="282"/>
      <c r="HJ209" s="282"/>
      <c r="HK209" s="282"/>
      <c r="HL209" s="282"/>
      <c r="HM209" s="282"/>
      <c r="HN209" s="282"/>
      <c r="HO209" s="282"/>
      <c r="HP209" s="282"/>
      <c r="HQ209" s="282"/>
    </row>
    <row r="210" spans="1:225" s="73" customFormat="1" ht="18" hidden="1" customHeight="1" x14ac:dyDescent="0.25">
      <c r="A210" s="81"/>
      <c r="B210" s="170"/>
      <c r="C210" s="218">
        <f t="shared" si="1259"/>
        <v>0</v>
      </c>
      <c r="D210" s="285"/>
      <c r="E210" s="219">
        <f t="shared" si="1268"/>
        <v>0</v>
      </c>
      <c r="F210" s="219">
        <f t="shared" si="1269"/>
        <v>0</v>
      </c>
      <c r="G210" s="84"/>
      <c r="H210" s="214" t="str">
        <f t="shared" si="1262"/>
        <v/>
      </c>
      <c r="I210" s="219" t="str">
        <f t="shared" si="1263"/>
        <v/>
      </c>
      <c r="J210" s="219" t="str">
        <f t="shared" si="1264"/>
        <v/>
      </c>
      <c r="K210" s="216"/>
      <c r="L210" s="217">
        <f t="shared" si="1265"/>
        <v>1</v>
      </c>
      <c r="M210" s="219" t="str">
        <f t="shared" si="1266"/>
        <v/>
      </c>
      <c r="N210" s="221" t="str">
        <f t="shared" si="1267"/>
        <v/>
      </c>
      <c r="O210" s="304"/>
      <c r="P210" s="281"/>
      <c r="Q210" s="282"/>
      <c r="R210" s="287"/>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c r="CQ210" s="282"/>
      <c r="CR210" s="282"/>
      <c r="CS210" s="282"/>
      <c r="CT210" s="282"/>
      <c r="CU210" s="282"/>
      <c r="CV210" s="282"/>
      <c r="CW210" s="282"/>
      <c r="CX210" s="282"/>
      <c r="CY210" s="282"/>
      <c r="CZ210" s="282"/>
      <c r="DA210" s="282"/>
      <c r="DB210" s="282"/>
      <c r="DC210" s="282"/>
      <c r="DD210" s="282"/>
      <c r="DE210" s="282"/>
      <c r="DF210" s="282"/>
      <c r="DG210" s="282"/>
      <c r="DH210" s="282"/>
      <c r="DI210" s="282"/>
      <c r="DJ210" s="282"/>
      <c r="DK210" s="282"/>
      <c r="DL210" s="282"/>
      <c r="DM210" s="282"/>
      <c r="DN210" s="282"/>
      <c r="DO210" s="282"/>
      <c r="DP210" s="282"/>
      <c r="DQ210" s="282"/>
      <c r="DR210" s="282"/>
      <c r="DS210" s="282"/>
      <c r="DT210" s="282"/>
      <c r="DU210" s="282"/>
      <c r="DV210" s="282"/>
      <c r="DW210" s="282"/>
      <c r="DX210" s="282"/>
      <c r="DY210" s="282"/>
      <c r="DZ210" s="282"/>
      <c r="EA210" s="282"/>
      <c r="EB210" s="282"/>
      <c r="EC210" s="282"/>
      <c r="ED210" s="282"/>
      <c r="EE210" s="282"/>
      <c r="EF210" s="282"/>
      <c r="EG210" s="282"/>
      <c r="EH210" s="282"/>
      <c r="EI210" s="282"/>
      <c r="EJ210" s="282"/>
      <c r="EK210" s="282"/>
      <c r="EL210" s="282"/>
      <c r="EM210" s="282"/>
      <c r="EN210" s="282"/>
      <c r="EO210" s="282"/>
      <c r="EP210" s="282"/>
      <c r="EQ210" s="282"/>
      <c r="ER210" s="282"/>
      <c r="ES210" s="282"/>
      <c r="ET210" s="282"/>
      <c r="EU210" s="282"/>
      <c r="EV210" s="282"/>
      <c r="EW210" s="282"/>
      <c r="EX210" s="282"/>
      <c r="EY210" s="282"/>
      <c r="EZ210" s="282"/>
      <c r="FA210" s="282"/>
      <c r="FB210" s="282"/>
      <c r="FC210" s="282"/>
      <c r="FD210" s="282"/>
      <c r="FE210" s="282"/>
      <c r="FF210" s="282"/>
      <c r="FG210" s="282"/>
      <c r="FH210" s="282"/>
      <c r="FI210" s="282"/>
      <c r="FJ210" s="282"/>
      <c r="FK210" s="282"/>
      <c r="FL210" s="282"/>
      <c r="FM210" s="282"/>
      <c r="FN210" s="282"/>
      <c r="FO210" s="282"/>
      <c r="FP210" s="282"/>
      <c r="FQ210" s="282"/>
      <c r="FR210" s="282"/>
      <c r="FS210" s="282"/>
      <c r="FT210" s="282"/>
      <c r="FU210" s="282"/>
      <c r="FV210" s="282"/>
      <c r="FW210" s="282"/>
      <c r="FX210" s="282"/>
      <c r="FY210" s="282"/>
      <c r="FZ210" s="282"/>
      <c r="GA210" s="282"/>
      <c r="GB210" s="282"/>
      <c r="GC210" s="282"/>
      <c r="GD210" s="282"/>
      <c r="GE210" s="282"/>
      <c r="GF210" s="282"/>
      <c r="GG210" s="282"/>
      <c r="GH210" s="282"/>
      <c r="GI210" s="282"/>
      <c r="GJ210" s="282"/>
      <c r="GK210" s="282"/>
      <c r="GL210" s="282"/>
      <c r="GM210" s="282"/>
      <c r="GN210" s="282"/>
      <c r="GO210" s="282"/>
      <c r="GP210" s="282"/>
      <c r="GQ210" s="282"/>
      <c r="GR210" s="282"/>
      <c r="GS210" s="282"/>
      <c r="GT210" s="282"/>
      <c r="GU210" s="282"/>
      <c r="GV210" s="282"/>
      <c r="GW210" s="282"/>
      <c r="GX210" s="282"/>
      <c r="GY210" s="282"/>
      <c r="GZ210" s="282"/>
      <c r="HA210" s="282"/>
      <c r="HB210" s="282"/>
      <c r="HC210" s="282"/>
      <c r="HD210" s="282"/>
      <c r="HE210" s="282"/>
      <c r="HF210" s="282"/>
      <c r="HG210" s="282"/>
      <c r="HH210" s="282"/>
      <c r="HI210" s="282"/>
      <c r="HJ210" s="282"/>
      <c r="HK210" s="282"/>
      <c r="HL210" s="282"/>
      <c r="HM210" s="282"/>
      <c r="HN210" s="282"/>
      <c r="HO210" s="282"/>
      <c r="HP210" s="282"/>
      <c r="HQ210" s="282"/>
    </row>
    <row r="211" spans="1:225" s="73" customFormat="1" ht="18" hidden="1" customHeight="1" x14ac:dyDescent="0.25">
      <c r="A211" s="81"/>
      <c r="B211" s="170"/>
      <c r="C211" s="218">
        <f t="shared" si="1259"/>
        <v>0</v>
      </c>
      <c r="D211" s="285"/>
      <c r="E211" s="219">
        <f t="shared" si="1268"/>
        <v>0</v>
      </c>
      <c r="F211" s="219">
        <f t="shared" si="1269"/>
        <v>0</v>
      </c>
      <c r="G211" s="84"/>
      <c r="H211" s="214" t="str">
        <f t="shared" si="1262"/>
        <v/>
      </c>
      <c r="I211" s="219" t="str">
        <f t="shared" si="1263"/>
        <v/>
      </c>
      <c r="J211" s="219" t="str">
        <f t="shared" si="1264"/>
        <v/>
      </c>
      <c r="K211" s="216"/>
      <c r="L211" s="217">
        <f t="shared" si="1265"/>
        <v>1</v>
      </c>
      <c r="M211" s="219" t="str">
        <f t="shared" si="1266"/>
        <v/>
      </c>
      <c r="N211" s="221" t="str">
        <f t="shared" si="1267"/>
        <v/>
      </c>
      <c r="O211" s="304"/>
      <c r="P211" s="282"/>
      <c r="Q211" s="282"/>
      <c r="R211" s="287"/>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c r="CQ211" s="282"/>
      <c r="CR211" s="282"/>
      <c r="CS211" s="282"/>
      <c r="CT211" s="282"/>
      <c r="CU211" s="282"/>
      <c r="CV211" s="282"/>
      <c r="CW211" s="282"/>
      <c r="CX211" s="282"/>
      <c r="CY211" s="282"/>
      <c r="CZ211" s="282"/>
      <c r="DA211" s="282"/>
      <c r="DB211" s="282"/>
      <c r="DC211" s="282"/>
      <c r="DD211" s="282"/>
      <c r="DE211" s="282"/>
      <c r="DF211" s="282"/>
      <c r="DG211" s="282"/>
      <c r="DH211" s="282"/>
      <c r="DI211" s="282"/>
      <c r="DJ211" s="282"/>
      <c r="DK211" s="282"/>
      <c r="DL211" s="282"/>
      <c r="DM211" s="282"/>
      <c r="DN211" s="282"/>
      <c r="DO211" s="282"/>
      <c r="DP211" s="282"/>
      <c r="DQ211" s="282"/>
      <c r="DR211" s="282"/>
      <c r="DS211" s="282"/>
      <c r="DT211" s="282"/>
      <c r="DU211" s="282"/>
      <c r="DV211" s="282"/>
      <c r="DW211" s="282"/>
      <c r="DX211" s="282"/>
      <c r="DY211" s="282"/>
      <c r="DZ211" s="282"/>
      <c r="EA211" s="282"/>
      <c r="EB211" s="282"/>
      <c r="EC211" s="282"/>
      <c r="ED211" s="282"/>
      <c r="EE211" s="282"/>
      <c r="EF211" s="282"/>
      <c r="EG211" s="282"/>
      <c r="EH211" s="282"/>
      <c r="EI211" s="282"/>
      <c r="EJ211" s="282"/>
      <c r="EK211" s="282"/>
      <c r="EL211" s="282"/>
      <c r="EM211" s="282"/>
      <c r="EN211" s="282"/>
      <c r="EO211" s="282"/>
      <c r="EP211" s="282"/>
      <c r="EQ211" s="282"/>
      <c r="ER211" s="282"/>
      <c r="ES211" s="282"/>
      <c r="ET211" s="282"/>
      <c r="EU211" s="282"/>
      <c r="EV211" s="282"/>
      <c r="EW211" s="282"/>
      <c r="EX211" s="282"/>
      <c r="EY211" s="282"/>
      <c r="EZ211" s="282"/>
      <c r="FA211" s="282"/>
      <c r="FB211" s="282"/>
      <c r="FC211" s="282"/>
      <c r="FD211" s="282"/>
      <c r="FE211" s="282"/>
      <c r="FF211" s="282"/>
      <c r="FG211" s="282"/>
      <c r="FH211" s="282"/>
      <c r="FI211" s="282"/>
      <c r="FJ211" s="282"/>
      <c r="FK211" s="282"/>
      <c r="FL211" s="282"/>
      <c r="FM211" s="282"/>
      <c r="FN211" s="282"/>
      <c r="FO211" s="282"/>
      <c r="FP211" s="282"/>
      <c r="FQ211" s="282"/>
      <c r="FR211" s="282"/>
      <c r="FS211" s="282"/>
      <c r="FT211" s="282"/>
      <c r="FU211" s="282"/>
      <c r="FV211" s="282"/>
      <c r="FW211" s="282"/>
      <c r="FX211" s="282"/>
      <c r="FY211" s="282"/>
      <c r="FZ211" s="282"/>
      <c r="GA211" s="282"/>
      <c r="GB211" s="282"/>
      <c r="GC211" s="282"/>
      <c r="GD211" s="282"/>
      <c r="GE211" s="282"/>
      <c r="GF211" s="282"/>
      <c r="GG211" s="282"/>
      <c r="GH211" s="282"/>
      <c r="GI211" s="282"/>
      <c r="GJ211" s="282"/>
      <c r="GK211" s="282"/>
      <c r="GL211" s="282"/>
      <c r="GM211" s="282"/>
      <c r="GN211" s="282"/>
      <c r="GO211" s="282"/>
      <c r="GP211" s="282"/>
      <c r="GQ211" s="282"/>
      <c r="GR211" s="282"/>
      <c r="GS211" s="282"/>
      <c r="GT211" s="282"/>
      <c r="GU211" s="282"/>
      <c r="GV211" s="282"/>
      <c r="GW211" s="282"/>
      <c r="GX211" s="282"/>
      <c r="GY211" s="282"/>
      <c r="GZ211" s="282"/>
      <c r="HA211" s="282"/>
      <c r="HB211" s="282"/>
      <c r="HC211" s="282"/>
      <c r="HD211" s="282"/>
      <c r="HE211" s="282"/>
      <c r="HF211" s="282"/>
      <c r="HG211" s="282"/>
      <c r="HH211" s="282"/>
      <c r="HI211" s="282"/>
      <c r="HJ211" s="282"/>
      <c r="HK211" s="282"/>
      <c r="HL211" s="282"/>
      <c r="HM211" s="282"/>
      <c r="HN211" s="282"/>
      <c r="HO211" s="282"/>
      <c r="HP211" s="282"/>
      <c r="HQ211" s="282"/>
    </row>
    <row r="212" spans="1:225" s="73" customFormat="1" ht="18" hidden="1" customHeight="1" x14ac:dyDescent="0.25">
      <c r="A212" s="81"/>
      <c r="B212" s="170"/>
      <c r="C212" s="218">
        <f t="shared" si="1259"/>
        <v>0</v>
      </c>
      <c r="D212" s="285"/>
      <c r="E212" s="219">
        <f t="shared" si="1268"/>
        <v>0</v>
      </c>
      <c r="F212" s="219">
        <f t="shared" si="1269"/>
        <v>0</v>
      </c>
      <c r="G212" s="84"/>
      <c r="H212" s="214" t="str">
        <f t="shared" si="1262"/>
        <v/>
      </c>
      <c r="I212" s="219" t="str">
        <f t="shared" si="1263"/>
        <v/>
      </c>
      <c r="J212" s="219" t="str">
        <f t="shared" si="1264"/>
        <v/>
      </c>
      <c r="K212" s="216"/>
      <c r="L212" s="217">
        <f t="shared" si="1265"/>
        <v>1</v>
      </c>
      <c r="M212" s="219" t="str">
        <f t="shared" si="1266"/>
        <v/>
      </c>
      <c r="N212" s="221" t="str">
        <f t="shared" si="1267"/>
        <v/>
      </c>
      <c r="O212" s="304"/>
      <c r="P212" s="281"/>
      <c r="Q212" s="282"/>
      <c r="R212" s="287"/>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c r="CQ212" s="282"/>
      <c r="CR212" s="282"/>
      <c r="CS212" s="282"/>
      <c r="CT212" s="282"/>
      <c r="CU212" s="282"/>
      <c r="CV212" s="282"/>
      <c r="CW212" s="282"/>
      <c r="CX212" s="282"/>
      <c r="CY212" s="282"/>
      <c r="CZ212" s="282"/>
      <c r="DA212" s="282"/>
      <c r="DB212" s="282"/>
      <c r="DC212" s="282"/>
      <c r="DD212" s="282"/>
      <c r="DE212" s="282"/>
      <c r="DF212" s="282"/>
      <c r="DG212" s="282"/>
      <c r="DH212" s="282"/>
      <c r="DI212" s="282"/>
      <c r="DJ212" s="282"/>
      <c r="DK212" s="282"/>
      <c r="DL212" s="282"/>
      <c r="DM212" s="282"/>
      <c r="DN212" s="282"/>
      <c r="DO212" s="282"/>
      <c r="DP212" s="282"/>
      <c r="DQ212" s="282"/>
      <c r="DR212" s="282"/>
      <c r="DS212" s="282"/>
      <c r="DT212" s="282"/>
      <c r="DU212" s="282"/>
      <c r="DV212" s="282"/>
      <c r="DW212" s="282"/>
      <c r="DX212" s="282"/>
      <c r="DY212" s="282"/>
      <c r="DZ212" s="282"/>
      <c r="EA212" s="282"/>
      <c r="EB212" s="282"/>
      <c r="EC212" s="282"/>
      <c r="ED212" s="282"/>
      <c r="EE212" s="282"/>
      <c r="EF212" s="282"/>
      <c r="EG212" s="282"/>
      <c r="EH212" s="282"/>
      <c r="EI212" s="282"/>
      <c r="EJ212" s="282"/>
      <c r="EK212" s="282"/>
      <c r="EL212" s="282"/>
      <c r="EM212" s="282"/>
      <c r="EN212" s="282"/>
      <c r="EO212" s="282"/>
      <c r="EP212" s="282"/>
      <c r="EQ212" s="282"/>
      <c r="ER212" s="282"/>
      <c r="ES212" s="282"/>
      <c r="ET212" s="282"/>
      <c r="EU212" s="282"/>
      <c r="EV212" s="282"/>
      <c r="EW212" s="282"/>
      <c r="EX212" s="282"/>
      <c r="EY212" s="282"/>
      <c r="EZ212" s="282"/>
      <c r="FA212" s="282"/>
      <c r="FB212" s="282"/>
      <c r="FC212" s="282"/>
      <c r="FD212" s="282"/>
      <c r="FE212" s="282"/>
      <c r="FF212" s="282"/>
      <c r="FG212" s="282"/>
      <c r="FH212" s="282"/>
      <c r="FI212" s="282"/>
      <c r="FJ212" s="282"/>
      <c r="FK212" s="282"/>
      <c r="FL212" s="282"/>
      <c r="FM212" s="282"/>
      <c r="FN212" s="282"/>
      <c r="FO212" s="282"/>
      <c r="FP212" s="282"/>
      <c r="FQ212" s="282"/>
      <c r="FR212" s="282"/>
      <c r="FS212" s="282"/>
      <c r="FT212" s="282"/>
      <c r="FU212" s="282"/>
      <c r="FV212" s="282"/>
      <c r="FW212" s="282"/>
      <c r="FX212" s="282"/>
      <c r="FY212" s="282"/>
      <c r="FZ212" s="282"/>
      <c r="GA212" s="282"/>
      <c r="GB212" s="282"/>
      <c r="GC212" s="282"/>
      <c r="GD212" s="282"/>
      <c r="GE212" s="282"/>
      <c r="GF212" s="282"/>
      <c r="GG212" s="282"/>
      <c r="GH212" s="282"/>
      <c r="GI212" s="282"/>
      <c r="GJ212" s="282"/>
      <c r="GK212" s="282"/>
      <c r="GL212" s="282"/>
      <c r="GM212" s="282"/>
      <c r="GN212" s="282"/>
      <c r="GO212" s="282"/>
      <c r="GP212" s="282"/>
      <c r="GQ212" s="282"/>
      <c r="GR212" s="282"/>
      <c r="GS212" s="282"/>
      <c r="GT212" s="282"/>
      <c r="GU212" s="282"/>
      <c r="GV212" s="282"/>
      <c r="GW212" s="282"/>
      <c r="GX212" s="282"/>
      <c r="GY212" s="282"/>
      <c r="GZ212" s="282"/>
      <c r="HA212" s="282"/>
      <c r="HB212" s="282"/>
      <c r="HC212" s="282"/>
      <c r="HD212" s="282"/>
      <c r="HE212" s="282"/>
      <c r="HF212" s="282"/>
      <c r="HG212" s="282"/>
      <c r="HH212" s="282"/>
      <c r="HI212" s="282"/>
      <c r="HJ212" s="282"/>
      <c r="HK212" s="282"/>
      <c r="HL212" s="282"/>
      <c r="HM212" s="282"/>
      <c r="HN212" s="282"/>
      <c r="HO212" s="282"/>
      <c r="HP212" s="282"/>
      <c r="HQ212" s="282"/>
    </row>
    <row r="213" spans="1:225" s="73" customFormat="1" ht="18" hidden="1" customHeight="1" x14ac:dyDescent="0.25">
      <c r="A213" s="81"/>
      <c r="B213" s="170"/>
      <c r="C213" s="218">
        <f t="shared" si="1259"/>
        <v>0</v>
      </c>
      <c r="D213" s="285"/>
      <c r="E213" s="219">
        <f t="shared" si="1268"/>
        <v>0</v>
      </c>
      <c r="F213" s="219">
        <f t="shared" si="1269"/>
        <v>0</v>
      </c>
      <c r="G213" s="84"/>
      <c r="H213" s="214" t="str">
        <f t="shared" si="1262"/>
        <v/>
      </c>
      <c r="I213" s="219" t="str">
        <f t="shared" si="1263"/>
        <v/>
      </c>
      <c r="J213" s="219" t="str">
        <f t="shared" si="1264"/>
        <v/>
      </c>
      <c r="K213" s="216"/>
      <c r="L213" s="217">
        <f t="shared" si="1265"/>
        <v>1</v>
      </c>
      <c r="M213" s="219" t="str">
        <f t="shared" si="1266"/>
        <v/>
      </c>
      <c r="N213" s="221" t="str">
        <f t="shared" si="1267"/>
        <v/>
      </c>
      <c r="O213" s="304"/>
      <c r="P213" s="281"/>
      <c r="Q213" s="282"/>
      <c r="R213" s="287"/>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c r="CQ213" s="282"/>
      <c r="CR213" s="282"/>
      <c r="CS213" s="282"/>
      <c r="CT213" s="282"/>
      <c r="CU213" s="282"/>
      <c r="CV213" s="282"/>
      <c r="CW213" s="282"/>
      <c r="CX213" s="282"/>
      <c r="CY213" s="282"/>
      <c r="CZ213" s="282"/>
      <c r="DA213" s="282"/>
      <c r="DB213" s="282"/>
      <c r="DC213" s="282"/>
      <c r="DD213" s="282"/>
      <c r="DE213" s="282"/>
      <c r="DF213" s="282"/>
      <c r="DG213" s="282"/>
      <c r="DH213" s="282"/>
      <c r="DI213" s="282"/>
      <c r="DJ213" s="282"/>
      <c r="DK213" s="282"/>
      <c r="DL213" s="282"/>
      <c r="DM213" s="282"/>
      <c r="DN213" s="282"/>
      <c r="DO213" s="282"/>
      <c r="DP213" s="282"/>
      <c r="DQ213" s="282"/>
      <c r="DR213" s="282"/>
      <c r="DS213" s="282"/>
      <c r="DT213" s="282"/>
      <c r="DU213" s="282"/>
      <c r="DV213" s="282"/>
      <c r="DW213" s="282"/>
      <c r="DX213" s="282"/>
      <c r="DY213" s="282"/>
      <c r="DZ213" s="282"/>
      <c r="EA213" s="282"/>
      <c r="EB213" s="282"/>
      <c r="EC213" s="282"/>
      <c r="ED213" s="282"/>
      <c r="EE213" s="282"/>
      <c r="EF213" s="282"/>
      <c r="EG213" s="282"/>
      <c r="EH213" s="282"/>
      <c r="EI213" s="282"/>
      <c r="EJ213" s="282"/>
      <c r="EK213" s="282"/>
      <c r="EL213" s="282"/>
      <c r="EM213" s="282"/>
      <c r="EN213" s="282"/>
      <c r="EO213" s="282"/>
      <c r="EP213" s="282"/>
      <c r="EQ213" s="282"/>
      <c r="ER213" s="282"/>
      <c r="ES213" s="282"/>
      <c r="ET213" s="282"/>
      <c r="EU213" s="282"/>
      <c r="EV213" s="282"/>
      <c r="EW213" s="282"/>
      <c r="EX213" s="282"/>
      <c r="EY213" s="282"/>
      <c r="EZ213" s="282"/>
      <c r="FA213" s="282"/>
      <c r="FB213" s="282"/>
      <c r="FC213" s="282"/>
      <c r="FD213" s="282"/>
      <c r="FE213" s="282"/>
      <c r="FF213" s="282"/>
      <c r="FG213" s="282"/>
      <c r="FH213" s="282"/>
      <c r="FI213" s="282"/>
      <c r="FJ213" s="282"/>
      <c r="FK213" s="282"/>
      <c r="FL213" s="282"/>
      <c r="FM213" s="282"/>
      <c r="FN213" s="282"/>
      <c r="FO213" s="282"/>
      <c r="FP213" s="282"/>
      <c r="FQ213" s="282"/>
      <c r="FR213" s="282"/>
      <c r="FS213" s="282"/>
      <c r="FT213" s="282"/>
      <c r="FU213" s="282"/>
      <c r="FV213" s="282"/>
      <c r="FW213" s="282"/>
      <c r="FX213" s="282"/>
      <c r="FY213" s="282"/>
      <c r="FZ213" s="282"/>
      <c r="GA213" s="282"/>
      <c r="GB213" s="282"/>
      <c r="GC213" s="282"/>
      <c r="GD213" s="282"/>
      <c r="GE213" s="282"/>
      <c r="GF213" s="282"/>
      <c r="GG213" s="282"/>
      <c r="GH213" s="282"/>
      <c r="GI213" s="282"/>
      <c r="GJ213" s="282"/>
      <c r="GK213" s="282"/>
      <c r="GL213" s="282"/>
      <c r="GM213" s="282"/>
      <c r="GN213" s="282"/>
      <c r="GO213" s="282"/>
      <c r="GP213" s="282"/>
      <c r="GQ213" s="282"/>
      <c r="GR213" s="282"/>
      <c r="GS213" s="282"/>
      <c r="GT213" s="282"/>
      <c r="GU213" s="282"/>
      <c r="GV213" s="282"/>
      <c r="GW213" s="282"/>
      <c r="GX213" s="282"/>
      <c r="GY213" s="282"/>
      <c r="GZ213" s="282"/>
      <c r="HA213" s="282"/>
      <c r="HB213" s="282"/>
      <c r="HC213" s="282"/>
      <c r="HD213" s="282"/>
      <c r="HE213" s="282"/>
      <c r="HF213" s="282"/>
      <c r="HG213" s="282"/>
      <c r="HH213" s="282"/>
      <c r="HI213" s="282"/>
      <c r="HJ213" s="282"/>
      <c r="HK213" s="282"/>
      <c r="HL213" s="282"/>
      <c r="HM213" s="282"/>
      <c r="HN213" s="282"/>
      <c r="HO213" s="282"/>
      <c r="HP213" s="282"/>
      <c r="HQ213" s="282"/>
    </row>
    <row r="214" spans="1:225" s="73" customFormat="1" ht="18" hidden="1" customHeight="1" x14ac:dyDescent="0.25">
      <c r="A214" s="81"/>
      <c r="B214" s="170"/>
      <c r="C214" s="218">
        <f t="shared" si="1259"/>
        <v>0</v>
      </c>
      <c r="D214" s="285"/>
      <c r="E214" s="219">
        <f t="shared" si="1268"/>
        <v>0</v>
      </c>
      <c r="F214" s="219">
        <f t="shared" si="1269"/>
        <v>0</v>
      </c>
      <c r="G214" s="84"/>
      <c r="H214" s="214" t="str">
        <f t="shared" si="1262"/>
        <v/>
      </c>
      <c r="I214" s="219" t="str">
        <f t="shared" si="1263"/>
        <v/>
      </c>
      <c r="J214" s="219" t="str">
        <f t="shared" si="1264"/>
        <v/>
      </c>
      <c r="K214" s="216"/>
      <c r="L214" s="217">
        <f t="shared" si="1265"/>
        <v>1</v>
      </c>
      <c r="M214" s="219" t="str">
        <f t="shared" si="1266"/>
        <v/>
      </c>
      <c r="N214" s="221" t="str">
        <f t="shared" si="1267"/>
        <v/>
      </c>
      <c r="O214" s="304"/>
      <c r="P214" s="281"/>
      <c r="Q214" s="282"/>
      <c r="R214" s="287"/>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c r="CQ214" s="282"/>
      <c r="CR214" s="282"/>
      <c r="CS214" s="282"/>
      <c r="CT214" s="282"/>
      <c r="CU214" s="282"/>
      <c r="CV214" s="282"/>
      <c r="CW214" s="282"/>
      <c r="CX214" s="282"/>
      <c r="CY214" s="282"/>
      <c r="CZ214" s="282"/>
      <c r="DA214" s="282"/>
      <c r="DB214" s="282"/>
      <c r="DC214" s="282"/>
      <c r="DD214" s="282"/>
      <c r="DE214" s="282"/>
      <c r="DF214" s="282"/>
      <c r="DG214" s="282"/>
      <c r="DH214" s="282"/>
      <c r="DI214" s="282"/>
      <c r="DJ214" s="282"/>
      <c r="DK214" s="282"/>
      <c r="DL214" s="282"/>
      <c r="DM214" s="282"/>
      <c r="DN214" s="282"/>
      <c r="DO214" s="282"/>
      <c r="DP214" s="282"/>
      <c r="DQ214" s="282"/>
      <c r="DR214" s="282"/>
      <c r="DS214" s="282"/>
      <c r="DT214" s="282"/>
      <c r="DU214" s="282"/>
      <c r="DV214" s="282"/>
      <c r="DW214" s="282"/>
      <c r="DX214" s="282"/>
      <c r="DY214" s="282"/>
      <c r="DZ214" s="282"/>
      <c r="EA214" s="282"/>
      <c r="EB214" s="282"/>
      <c r="EC214" s="282"/>
      <c r="ED214" s="282"/>
      <c r="EE214" s="282"/>
      <c r="EF214" s="282"/>
      <c r="EG214" s="282"/>
      <c r="EH214" s="282"/>
      <c r="EI214" s="282"/>
      <c r="EJ214" s="282"/>
      <c r="EK214" s="282"/>
      <c r="EL214" s="282"/>
      <c r="EM214" s="282"/>
      <c r="EN214" s="282"/>
      <c r="EO214" s="282"/>
      <c r="EP214" s="282"/>
      <c r="EQ214" s="282"/>
      <c r="ER214" s="282"/>
      <c r="ES214" s="282"/>
      <c r="ET214" s="282"/>
      <c r="EU214" s="282"/>
      <c r="EV214" s="282"/>
      <c r="EW214" s="282"/>
      <c r="EX214" s="282"/>
      <c r="EY214" s="282"/>
      <c r="EZ214" s="282"/>
      <c r="FA214" s="282"/>
      <c r="FB214" s="282"/>
      <c r="FC214" s="282"/>
      <c r="FD214" s="282"/>
      <c r="FE214" s="282"/>
      <c r="FF214" s="282"/>
      <c r="FG214" s="282"/>
      <c r="FH214" s="282"/>
      <c r="FI214" s="282"/>
      <c r="FJ214" s="282"/>
      <c r="FK214" s="282"/>
      <c r="FL214" s="282"/>
      <c r="FM214" s="282"/>
      <c r="FN214" s="282"/>
      <c r="FO214" s="282"/>
      <c r="FP214" s="282"/>
      <c r="FQ214" s="282"/>
      <c r="FR214" s="282"/>
      <c r="FS214" s="282"/>
      <c r="FT214" s="282"/>
      <c r="FU214" s="282"/>
      <c r="FV214" s="282"/>
      <c r="FW214" s="282"/>
      <c r="FX214" s="282"/>
      <c r="FY214" s="282"/>
      <c r="FZ214" s="282"/>
      <c r="GA214" s="282"/>
      <c r="GB214" s="282"/>
      <c r="GC214" s="282"/>
      <c r="GD214" s="282"/>
      <c r="GE214" s="282"/>
      <c r="GF214" s="282"/>
      <c r="GG214" s="282"/>
      <c r="GH214" s="282"/>
      <c r="GI214" s="282"/>
      <c r="GJ214" s="282"/>
      <c r="GK214" s="282"/>
      <c r="GL214" s="282"/>
      <c r="GM214" s="282"/>
      <c r="GN214" s="282"/>
      <c r="GO214" s="282"/>
      <c r="GP214" s="282"/>
      <c r="GQ214" s="282"/>
      <c r="GR214" s="282"/>
      <c r="GS214" s="282"/>
      <c r="GT214" s="282"/>
      <c r="GU214" s="282"/>
      <c r="GV214" s="282"/>
      <c r="GW214" s="282"/>
      <c r="GX214" s="282"/>
      <c r="GY214" s="282"/>
      <c r="GZ214" s="282"/>
      <c r="HA214" s="282"/>
      <c r="HB214" s="282"/>
      <c r="HC214" s="282"/>
      <c r="HD214" s="282"/>
      <c r="HE214" s="282"/>
      <c r="HF214" s="282"/>
      <c r="HG214" s="282"/>
      <c r="HH214" s="282"/>
      <c r="HI214" s="282"/>
      <c r="HJ214" s="282"/>
      <c r="HK214" s="282"/>
      <c r="HL214" s="282"/>
      <c r="HM214" s="282"/>
      <c r="HN214" s="282"/>
      <c r="HO214" s="282"/>
      <c r="HP214" s="282"/>
      <c r="HQ214" s="282"/>
    </row>
    <row r="215" spans="1:225" s="73" customFormat="1" ht="18" hidden="1" customHeight="1" x14ac:dyDescent="0.25">
      <c r="A215" s="81"/>
      <c r="B215" s="170"/>
      <c r="C215" s="218">
        <f t="shared" si="1259"/>
        <v>0</v>
      </c>
      <c r="D215" s="285"/>
      <c r="E215" s="219">
        <f t="shared" si="1268"/>
        <v>0</v>
      </c>
      <c r="F215" s="219">
        <f t="shared" si="1269"/>
        <v>0</v>
      </c>
      <c r="G215" s="84"/>
      <c r="H215" s="214" t="str">
        <f t="shared" si="1262"/>
        <v/>
      </c>
      <c r="I215" s="219" t="str">
        <f t="shared" si="1263"/>
        <v/>
      </c>
      <c r="J215" s="219" t="str">
        <f t="shared" si="1264"/>
        <v/>
      </c>
      <c r="K215" s="216"/>
      <c r="L215" s="217">
        <f t="shared" si="1265"/>
        <v>1</v>
      </c>
      <c r="M215" s="219" t="str">
        <f t="shared" si="1266"/>
        <v/>
      </c>
      <c r="N215" s="221" t="str">
        <f t="shared" si="1267"/>
        <v/>
      </c>
      <c r="O215" s="304"/>
      <c r="P215" s="282"/>
      <c r="Q215" s="282"/>
      <c r="R215" s="287"/>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c r="CQ215" s="282"/>
      <c r="CR215" s="282"/>
      <c r="CS215" s="282"/>
      <c r="CT215" s="282"/>
      <c r="CU215" s="282"/>
      <c r="CV215" s="282"/>
      <c r="CW215" s="282"/>
      <c r="CX215" s="282"/>
      <c r="CY215" s="282"/>
      <c r="CZ215" s="282"/>
      <c r="DA215" s="282"/>
      <c r="DB215" s="282"/>
      <c r="DC215" s="282"/>
      <c r="DD215" s="282"/>
      <c r="DE215" s="282"/>
      <c r="DF215" s="282"/>
      <c r="DG215" s="282"/>
      <c r="DH215" s="282"/>
      <c r="DI215" s="282"/>
      <c r="DJ215" s="282"/>
      <c r="DK215" s="282"/>
      <c r="DL215" s="282"/>
      <c r="DM215" s="282"/>
      <c r="DN215" s="282"/>
      <c r="DO215" s="282"/>
      <c r="DP215" s="282"/>
      <c r="DQ215" s="282"/>
      <c r="DR215" s="282"/>
      <c r="DS215" s="282"/>
      <c r="DT215" s="282"/>
      <c r="DU215" s="282"/>
      <c r="DV215" s="282"/>
      <c r="DW215" s="282"/>
      <c r="DX215" s="282"/>
      <c r="DY215" s="282"/>
      <c r="DZ215" s="282"/>
      <c r="EA215" s="282"/>
      <c r="EB215" s="282"/>
      <c r="EC215" s="282"/>
      <c r="ED215" s="282"/>
      <c r="EE215" s="282"/>
      <c r="EF215" s="282"/>
      <c r="EG215" s="282"/>
      <c r="EH215" s="282"/>
      <c r="EI215" s="282"/>
      <c r="EJ215" s="282"/>
      <c r="EK215" s="282"/>
      <c r="EL215" s="282"/>
      <c r="EM215" s="282"/>
      <c r="EN215" s="282"/>
      <c r="EO215" s="282"/>
      <c r="EP215" s="282"/>
      <c r="EQ215" s="282"/>
      <c r="ER215" s="282"/>
      <c r="ES215" s="282"/>
      <c r="ET215" s="282"/>
      <c r="EU215" s="282"/>
      <c r="EV215" s="282"/>
      <c r="EW215" s="282"/>
      <c r="EX215" s="282"/>
      <c r="EY215" s="282"/>
      <c r="EZ215" s="282"/>
      <c r="FA215" s="282"/>
      <c r="FB215" s="282"/>
      <c r="FC215" s="282"/>
      <c r="FD215" s="282"/>
      <c r="FE215" s="282"/>
      <c r="FF215" s="282"/>
      <c r="FG215" s="282"/>
      <c r="FH215" s="282"/>
      <c r="FI215" s="282"/>
      <c r="FJ215" s="282"/>
      <c r="FK215" s="282"/>
      <c r="FL215" s="282"/>
      <c r="FM215" s="282"/>
      <c r="FN215" s="282"/>
      <c r="FO215" s="282"/>
      <c r="FP215" s="282"/>
      <c r="FQ215" s="282"/>
      <c r="FR215" s="282"/>
      <c r="FS215" s="282"/>
      <c r="FT215" s="282"/>
      <c r="FU215" s="282"/>
      <c r="FV215" s="282"/>
      <c r="FW215" s="282"/>
      <c r="FX215" s="282"/>
      <c r="FY215" s="282"/>
      <c r="FZ215" s="282"/>
      <c r="GA215" s="282"/>
      <c r="GB215" s="282"/>
      <c r="GC215" s="282"/>
      <c r="GD215" s="282"/>
      <c r="GE215" s="282"/>
      <c r="GF215" s="282"/>
      <c r="GG215" s="282"/>
      <c r="GH215" s="282"/>
      <c r="GI215" s="282"/>
      <c r="GJ215" s="282"/>
      <c r="GK215" s="282"/>
      <c r="GL215" s="282"/>
      <c r="GM215" s="282"/>
      <c r="GN215" s="282"/>
      <c r="GO215" s="282"/>
      <c r="GP215" s="282"/>
      <c r="GQ215" s="282"/>
      <c r="GR215" s="282"/>
      <c r="GS215" s="282"/>
      <c r="GT215" s="282"/>
      <c r="GU215" s="282"/>
      <c r="GV215" s="282"/>
      <c r="GW215" s="282"/>
      <c r="GX215" s="282"/>
      <c r="GY215" s="282"/>
      <c r="GZ215" s="282"/>
      <c r="HA215" s="282"/>
      <c r="HB215" s="282"/>
      <c r="HC215" s="282"/>
      <c r="HD215" s="282"/>
      <c r="HE215" s="282"/>
      <c r="HF215" s="282"/>
      <c r="HG215" s="282"/>
      <c r="HH215" s="282"/>
      <c r="HI215" s="282"/>
      <c r="HJ215" s="282"/>
      <c r="HK215" s="282"/>
      <c r="HL215" s="282"/>
      <c r="HM215" s="282"/>
      <c r="HN215" s="282"/>
      <c r="HO215" s="282"/>
      <c r="HP215" s="282"/>
      <c r="HQ215" s="282"/>
    </row>
    <row r="216" spans="1:225" s="73" customFormat="1" ht="18" hidden="1" customHeight="1" x14ac:dyDescent="0.25">
      <c r="A216" s="81"/>
      <c r="B216" s="170"/>
      <c r="C216" s="218">
        <f t="shared" si="1259"/>
        <v>0</v>
      </c>
      <c r="D216" s="285"/>
      <c r="E216" s="219">
        <f t="shared" si="1268"/>
        <v>0</v>
      </c>
      <c r="F216" s="219">
        <f t="shared" si="1269"/>
        <v>0</v>
      </c>
      <c r="G216" s="84"/>
      <c r="H216" s="214" t="str">
        <f t="shared" si="1262"/>
        <v/>
      </c>
      <c r="I216" s="219" t="str">
        <f t="shared" si="1263"/>
        <v/>
      </c>
      <c r="J216" s="219" t="str">
        <f t="shared" si="1264"/>
        <v/>
      </c>
      <c r="K216" s="216"/>
      <c r="L216" s="217">
        <f t="shared" si="1265"/>
        <v>1</v>
      </c>
      <c r="M216" s="219" t="str">
        <f t="shared" si="1266"/>
        <v/>
      </c>
      <c r="N216" s="221" t="str">
        <f t="shared" si="1267"/>
        <v/>
      </c>
      <c r="O216" s="304"/>
      <c r="P216" s="281"/>
      <c r="Q216" s="282"/>
      <c r="R216" s="287"/>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c r="CQ216" s="282"/>
      <c r="CR216" s="282"/>
      <c r="CS216" s="282"/>
      <c r="CT216" s="282"/>
      <c r="CU216" s="282"/>
      <c r="CV216" s="282"/>
      <c r="CW216" s="282"/>
      <c r="CX216" s="282"/>
      <c r="CY216" s="282"/>
      <c r="CZ216" s="282"/>
      <c r="DA216" s="282"/>
      <c r="DB216" s="282"/>
      <c r="DC216" s="282"/>
      <c r="DD216" s="282"/>
      <c r="DE216" s="282"/>
      <c r="DF216" s="282"/>
      <c r="DG216" s="282"/>
      <c r="DH216" s="282"/>
      <c r="DI216" s="282"/>
      <c r="DJ216" s="282"/>
      <c r="DK216" s="282"/>
      <c r="DL216" s="282"/>
      <c r="DM216" s="282"/>
      <c r="DN216" s="282"/>
      <c r="DO216" s="282"/>
      <c r="DP216" s="282"/>
      <c r="DQ216" s="282"/>
      <c r="DR216" s="282"/>
      <c r="DS216" s="282"/>
      <c r="DT216" s="282"/>
      <c r="DU216" s="282"/>
      <c r="DV216" s="282"/>
      <c r="DW216" s="282"/>
      <c r="DX216" s="282"/>
      <c r="DY216" s="282"/>
      <c r="DZ216" s="282"/>
      <c r="EA216" s="282"/>
      <c r="EB216" s="282"/>
      <c r="EC216" s="282"/>
      <c r="ED216" s="282"/>
      <c r="EE216" s="282"/>
      <c r="EF216" s="282"/>
      <c r="EG216" s="282"/>
      <c r="EH216" s="282"/>
      <c r="EI216" s="282"/>
      <c r="EJ216" s="282"/>
      <c r="EK216" s="282"/>
      <c r="EL216" s="282"/>
      <c r="EM216" s="282"/>
      <c r="EN216" s="282"/>
      <c r="EO216" s="282"/>
      <c r="EP216" s="282"/>
      <c r="EQ216" s="282"/>
      <c r="ER216" s="282"/>
      <c r="ES216" s="282"/>
      <c r="ET216" s="282"/>
      <c r="EU216" s="282"/>
      <c r="EV216" s="282"/>
      <c r="EW216" s="282"/>
      <c r="EX216" s="282"/>
      <c r="EY216" s="282"/>
      <c r="EZ216" s="282"/>
      <c r="FA216" s="282"/>
      <c r="FB216" s="282"/>
      <c r="FC216" s="282"/>
      <c r="FD216" s="282"/>
      <c r="FE216" s="282"/>
      <c r="FF216" s="282"/>
      <c r="FG216" s="282"/>
      <c r="FH216" s="282"/>
      <c r="FI216" s="282"/>
      <c r="FJ216" s="282"/>
      <c r="FK216" s="282"/>
      <c r="FL216" s="282"/>
      <c r="FM216" s="282"/>
      <c r="FN216" s="282"/>
      <c r="FO216" s="282"/>
      <c r="FP216" s="282"/>
      <c r="FQ216" s="282"/>
      <c r="FR216" s="282"/>
      <c r="FS216" s="282"/>
      <c r="FT216" s="282"/>
      <c r="FU216" s="282"/>
      <c r="FV216" s="282"/>
      <c r="FW216" s="282"/>
      <c r="FX216" s="282"/>
      <c r="FY216" s="282"/>
      <c r="FZ216" s="282"/>
      <c r="GA216" s="282"/>
      <c r="GB216" s="282"/>
      <c r="GC216" s="282"/>
      <c r="GD216" s="282"/>
      <c r="GE216" s="282"/>
      <c r="GF216" s="282"/>
      <c r="GG216" s="282"/>
      <c r="GH216" s="282"/>
      <c r="GI216" s="282"/>
      <c r="GJ216" s="282"/>
      <c r="GK216" s="282"/>
      <c r="GL216" s="282"/>
      <c r="GM216" s="282"/>
      <c r="GN216" s="282"/>
      <c r="GO216" s="282"/>
      <c r="GP216" s="282"/>
      <c r="GQ216" s="282"/>
      <c r="GR216" s="282"/>
      <c r="GS216" s="282"/>
      <c r="GT216" s="282"/>
      <c r="GU216" s="282"/>
      <c r="GV216" s="282"/>
      <c r="GW216" s="282"/>
      <c r="GX216" s="282"/>
      <c r="GY216" s="282"/>
      <c r="GZ216" s="282"/>
      <c r="HA216" s="282"/>
      <c r="HB216" s="282"/>
      <c r="HC216" s="282"/>
      <c r="HD216" s="282"/>
      <c r="HE216" s="282"/>
      <c r="HF216" s="282"/>
      <c r="HG216" s="282"/>
      <c r="HH216" s="282"/>
      <c r="HI216" s="282"/>
      <c r="HJ216" s="282"/>
      <c r="HK216" s="282"/>
      <c r="HL216" s="282"/>
      <c r="HM216" s="282"/>
      <c r="HN216" s="282"/>
      <c r="HO216" s="282"/>
      <c r="HP216" s="282"/>
      <c r="HQ216" s="282"/>
    </row>
    <row r="217" spans="1:225" s="73" customFormat="1" ht="18" hidden="1" customHeight="1" x14ac:dyDescent="0.25">
      <c r="A217" s="81"/>
      <c r="B217" s="170"/>
      <c r="C217" s="218">
        <f t="shared" si="1259"/>
        <v>0</v>
      </c>
      <c r="D217" s="285"/>
      <c r="E217" s="219">
        <f t="shared" si="1268"/>
        <v>0</v>
      </c>
      <c r="F217" s="219">
        <f t="shared" si="1269"/>
        <v>0</v>
      </c>
      <c r="G217" s="84"/>
      <c r="H217" s="214" t="str">
        <f t="shared" si="1262"/>
        <v/>
      </c>
      <c r="I217" s="219" t="str">
        <f t="shared" si="1263"/>
        <v/>
      </c>
      <c r="J217" s="219" t="str">
        <f t="shared" si="1264"/>
        <v/>
      </c>
      <c r="K217" s="216"/>
      <c r="L217" s="217">
        <f t="shared" si="1265"/>
        <v>1</v>
      </c>
      <c r="M217" s="219" t="str">
        <f t="shared" si="1266"/>
        <v/>
      </c>
      <c r="N217" s="221" t="str">
        <f t="shared" si="1267"/>
        <v/>
      </c>
      <c r="O217" s="304"/>
      <c r="P217" s="281"/>
      <c r="Q217" s="282"/>
      <c r="R217" s="287"/>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c r="CQ217" s="282"/>
      <c r="CR217" s="282"/>
      <c r="CS217" s="282"/>
      <c r="CT217" s="282"/>
      <c r="CU217" s="282"/>
      <c r="CV217" s="282"/>
      <c r="CW217" s="282"/>
      <c r="CX217" s="282"/>
      <c r="CY217" s="282"/>
      <c r="CZ217" s="282"/>
      <c r="DA217" s="282"/>
      <c r="DB217" s="282"/>
      <c r="DC217" s="282"/>
      <c r="DD217" s="282"/>
      <c r="DE217" s="282"/>
      <c r="DF217" s="282"/>
      <c r="DG217" s="282"/>
      <c r="DH217" s="282"/>
      <c r="DI217" s="282"/>
      <c r="DJ217" s="282"/>
      <c r="DK217" s="282"/>
      <c r="DL217" s="282"/>
      <c r="DM217" s="282"/>
      <c r="DN217" s="282"/>
      <c r="DO217" s="282"/>
      <c r="DP217" s="282"/>
      <c r="DQ217" s="282"/>
      <c r="DR217" s="282"/>
      <c r="DS217" s="282"/>
      <c r="DT217" s="282"/>
      <c r="DU217" s="282"/>
      <c r="DV217" s="282"/>
      <c r="DW217" s="282"/>
      <c r="DX217" s="282"/>
      <c r="DY217" s="282"/>
      <c r="DZ217" s="282"/>
      <c r="EA217" s="282"/>
      <c r="EB217" s="282"/>
      <c r="EC217" s="282"/>
      <c r="ED217" s="282"/>
      <c r="EE217" s="282"/>
      <c r="EF217" s="282"/>
      <c r="EG217" s="282"/>
      <c r="EH217" s="282"/>
      <c r="EI217" s="282"/>
      <c r="EJ217" s="282"/>
      <c r="EK217" s="282"/>
      <c r="EL217" s="282"/>
      <c r="EM217" s="282"/>
      <c r="EN217" s="282"/>
      <c r="EO217" s="282"/>
      <c r="EP217" s="282"/>
      <c r="EQ217" s="282"/>
      <c r="ER217" s="282"/>
      <c r="ES217" s="282"/>
      <c r="ET217" s="282"/>
      <c r="EU217" s="282"/>
      <c r="EV217" s="282"/>
      <c r="EW217" s="282"/>
      <c r="EX217" s="282"/>
      <c r="EY217" s="282"/>
      <c r="EZ217" s="282"/>
      <c r="FA217" s="282"/>
      <c r="FB217" s="282"/>
      <c r="FC217" s="282"/>
      <c r="FD217" s="282"/>
      <c r="FE217" s="282"/>
      <c r="FF217" s="282"/>
      <c r="FG217" s="282"/>
      <c r="FH217" s="282"/>
      <c r="FI217" s="282"/>
      <c r="FJ217" s="282"/>
      <c r="FK217" s="282"/>
      <c r="FL217" s="282"/>
      <c r="FM217" s="282"/>
      <c r="FN217" s="282"/>
      <c r="FO217" s="282"/>
      <c r="FP217" s="282"/>
      <c r="FQ217" s="282"/>
      <c r="FR217" s="282"/>
      <c r="FS217" s="282"/>
      <c r="FT217" s="282"/>
      <c r="FU217" s="282"/>
      <c r="FV217" s="282"/>
      <c r="FW217" s="282"/>
      <c r="FX217" s="282"/>
      <c r="FY217" s="282"/>
      <c r="FZ217" s="282"/>
      <c r="GA217" s="282"/>
      <c r="GB217" s="282"/>
      <c r="GC217" s="282"/>
      <c r="GD217" s="282"/>
      <c r="GE217" s="282"/>
      <c r="GF217" s="282"/>
      <c r="GG217" s="282"/>
      <c r="GH217" s="282"/>
      <c r="GI217" s="282"/>
      <c r="GJ217" s="282"/>
      <c r="GK217" s="282"/>
      <c r="GL217" s="282"/>
      <c r="GM217" s="282"/>
      <c r="GN217" s="282"/>
      <c r="GO217" s="282"/>
      <c r="GP217" s="282"/>
      <c r="GQ217" s="282"/>
      <c r="GR217" s="282"/>
      <c r="GS217" s="282"/>
      <c r="GT217" s="282"/>
      <c r="GU217" s="282"/>
      <c r="GV217" s="282"/>
      <c r="GW217" s="282"/>
      <c r="GX217" s="282"/>
      <c r="GY217" s="282"/>
      <c r="GZ217" s="282"/>
      <c r="HA217" s="282"/>
      <c r="HB217" s="282"/>
      <c r="HC217" s="282"/>
      <c r="HD217" s="282"/>
      <c r="HE217" s="282"/>
      <c r="HF217" s="282"/>
      <c r="HG217" s="282"/>
      <c r="HH217" s="282"/>
      <c r="HI217" s="282"/>
      <c r="HJ217" s="282"/>
      <c r="HK217" s="282"/>
      <c r="HL217" s="282"/>
      <c r="HM217" s="282"/>
      <c r="HN217" s="282"/>
      <c r="HO217" s="282"/>
      <c r="HP217" s="282"/>
      <c r="HQ217" s="282"/>
    </row>
    <row r="218" spans="1:225" s="73" customFormat="1" ht="18" hidden="1" customHeight="1" x14ac:dyDescent="0.25">
      <c r="A218" s="81"/>
      <c r="B218" s="170"/>
      <c r="C218" s="218">
        <f t="shared" si="1259"/>
        <v>0</v>
      </c>
      <c r="D218" s="285"/>
      <c r="E218" s="219">
        <f t="shared" si="1268"/>
        <v>0</v>
      </c>
      <c r="F218" s="219">
        <f t="shared" si="1269"/>
        <v>0</v>
      </c>
      <c r="G218" s="84"/>
      <c r="H218" s="214" t="str">
        <f t="shared" si="1262"/>
        <v/>
      </c>
      <c r="I218" s="219" t="str">
        <f t="shared" si="1263"/>
        <v/>
      </c>
      <c r="J218" s="219" t="str">
        <f t="shared" si="1264"/>
        <v/>
      </c>
      <c r="K218" s="216"/>
      <c r="L218" s="217">
        <f t="shared" si="1265"/>
        <v>1</v>
      </c>
      <c r="M218" s="219" t="str">
        <f t="shared" si="1266"/>
        <v/>
      </c>
      <c r="N218" s="221" t="str">
        <f t="shared" si="1267"/>
        <v/>
      </c>
      <c r="O218" s="304"/>
      <c r="P218" s="281"/>
      <c r="Q218" s="282"/>
      <c r="R218" s="287"/>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c r="CQ218" s="282"/>
      <c r="CR218" s="282"/>
      <c r="CS218" s="282"/>
      <c r="CT218" s="282"/>
      <c r="CU218" s="282"/>
      <c r="CV218" s="282"/>
      <c r="CW218" s="282"/>
      <c r="CX218" s="282"/>
      <c r="CY218" s="282"/>
      <c r="CZ218" s="282"/>
      <c r="DA218" s="282"/>
      <c r="DB218" s="282"/>
      <c r="DC218" s="282"/>
      <c r="DD218" s="282"/>
      <c r="DE218" s="282"/>
      <c r="DF218" s="282"/>
      <c r="DG218" s="282"/>
      <c r="DH218" s="282"/>
      <c r="DI218" s="282"/>
      <c r="DJ218" s="282"/>
      <c r="DK218" s="282"/>
      <c r="DL218" s="282"/>
      <c r="DM218" s="282"/>
      <c r="DN218" s="282"/>
      <c r="DO218" s="282"/>
      <c r="DP218" s="282"/>
      <c r="DQ218" s="282"/>
      <c r="DR218" s="282"/>
      <c r="DS218" s="282"/>
      <c r="DT218" s="282"/>
      <c r="DU218" s="282"/>
      <c r="DV218" s="282"/>
      <c r="DW218" s="282"/>
      <c r="DX218" s="282"/>
      <c r="DY218" s="282"/>
      <c r="DZ218" s="282"/>
      <c r="EA218" s="282"/>
      <c r="EB218" s="282"/>
      <c r="EC218" s="282"/>
      <c r="ED218" s="282"/>
      <c r="EE218" s="282"/>
      <c r="EF218" s="282"/>
      <c r="EG218" s="282"/>
      <c r="EH218" s="282"/>
      <c r="EI218" s="282"/>
      <c r="EJ218" s="282"/>
      <c r="EK218" s="282"/>
      <c r="EL218" s="282"/>
      <c r="EM218" s="282"/>
      <c r="EN218" s="282"/>
      <c r="EO218" s="282"/>
      <c r="EP218" s="282"/>
      <c r="EQ218" s="282"/>
      <c r="ER218" s="282"/>
      <c r="ES218" s="282"/>
      <c r="ET218" s="282"/>
      <c r="EU218" s="282"/>
      <c r="EV218" s="282"/>
      <c r="EW218" s="282"/>
      <c r="EX218" s="282"/>
      <c r="EY218" s="282"/>
      <c r="EZ218" s="282"/>
      <c r="FA218" s="282"/>
      <c r="FB218" s="282"/>
      <c r="FC218" s="282"/>
      <c r="FD218" s="282"/>
      <c r="FE218" s="282"/>
      <c r="FF218" s="282"/>
      <c r="FG218" s="282"/>
      <c r="FH218" s="282"/>
      <c r="FI218" s="282"/>
      <c r="FJ218" s="282"/>
      <c r="FK218" s="282"/>
      <c r="FL218" s="282"/>
      <c r="FM218" s="282"/>
      <c r="FN218" s="282"/>
      <c r="FO218" s="282"/>
      <c r="FP218" s="282"/>
      <c r="FQ218" s="282"/>
      <c r="FR218" s="282"/>
      <c r="FS218" s="282"/>
      <c r="FT218" s="282"/>
      <c r="FU218" s="282"/>
      <c r="FV218" s="282"/>
      <c r="FW218" s="282"/>
      <c r="FX218" s="282"/>
      <c r="FY218" s="282"/>
      <c r="FZ218" s="282"/>
      <c r="GA218" s="282"/>
      <c r="GB218" s="282"/>
      <c r="GC218" s="282"/>
      <c r="GD218" s="282"/>
      <c r="GE218" s="282"/>
      <c r="GF218" s="282"/>
      <c r="GG218" s="282"/>
      <c r="GH218" s="282"/>
      <c r="GI218" s="282"/>
      <c r="GJ218" s="282"/>
      <c r="GK218" s="282"/>
      <c r="GL218" s="282"/>
      <c r="GM218" s="282"/>
      <c r="GN218" s="282"/>
      <c r="GO218" s="282"/>
      <c r="GP218" s="282"/>
      <c r="GQ218" s="282"/>
      <c r="GR218" s="282"/>
      <c r="GS218" s="282"/>
      <c r="GT218" s="282"/>
      <c r="GU218" s="282"/>
      <c r="GV218" s="282"/>
      <c r="GW218" s="282"/>
      <c r="GX218" s="282"/>
      <c r="GY218" s="282"/>
      <c r="GZ218" s="282"/>
      <c r="HA218" s="282"/>
      <c r="HB218" s="282"/>
      <c r="HC218" s="282"/>
      <c r="HD218" s="282"/>
      <c r="HE218" s="282"/>
      <c r="HF218" s="282"/>
      <c r="HG218" s="282"/>
      <c r="HH218" s="282"/>
      <c r="HI218" s="282"/>
      <c r="HJ218" s="282"/>
      <c r="HK218" s="282"/>
      <c r="HL218" s="282"/>
      <c r="HM218" s="282"/>
      <c r="HN218" s="282"/>
      <c r="HO218" s="282"/>
      <c r="HP218" s="282"/>
      <c r="HQ218" s="282"/>
    </row>
    <row r="219" spans="1:225" s="73" customFormat="1" ht="18" hidden="1" customHeight="1" x14ac:dyDescent="0.25">
      <c r="A219" s="81"/>
      <c r="B219" s="170"/>
      <c r="C219" s="218">
        <f t="shared" si="1259"/>
        <v>0</v>
      </c>
      <c r="D219" s="285"/>
      <c r="E219" s="219">
        <f t="shared" si="1268"/>
        <v>0</v>
      </c>
      <c r="F219" s="219">
        <f t="shared" si="1269"/>
        <v>0</v>
      </c>
      <c r="G219" s="84"/>
      <c r="H219" s="214" t="str">
        <f t="shared" si="1262"/>
        <v/>
      </c>
      <c r="I219" s="219" t="str">
        <f t="shared" si="1263"/>
        <v/>
      </c>
      <c r="J219" s="219" t="str">
        <f t="shared" si="1264"/>
        <v/>
      </c>
      <c r="K219" s="216"/>
      <c r="L219" s="217">
        <f t="shared" si="1265"/>
        <v>1</v>
      </c>
      <c r="M219" s="219" t="str">
        <f t="shared" si="1266"/>
        <v/>
      </c>
      <c r="N219" s="221" t="str">
        <f t="shared" si="1267"/>
        <v/>
      </c>
      <c r="O219" s="304"/>
      <c r="P219" s="282"/>
      <c r="Q219" s="282"/>
      <c r="R219" s="287"/>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c r="CQ219" s="282"/>
      <c r="CR219" s="282"/>
      <c r="CS219" s="282"/>
      <c r="CT219" s="282"/>
      <c r="CU219" s="282"/>
      <c r="CV219" s="282"/>
      <c r="CW219" s="282"/>
      <c r="CX219" s="282"/>
      <c r="CY219" s="282"/>
      <c r="CZ219" s="282"/>
      <c r="DA219" s="282"/>
      <c r="DB219" s="282"/>
      <c r="DC219" s="282"/>
      <c r="DD219" s="282"/>
      <c r="DE219" s="282"/>
      <c r="DF219" s="282"/>
      <c r="DG219" s="282"/>
      <c r="DH219" s="282"/>
      <c r="DI219" s="282"/>
      <c r="DJ219" s="282"/>
      <c r="DK219" s="282"/>
      <c r="DL219" s="282"/>
      <c r="DM219" s="282"/>
      <c r="DN219" s="282"/>
      <c r="DO219" s="282"/>
      <c r="DP219" s="282"/>
      <c r="DQ219" s="282"/>
      <c r="DR219" s="282"/>
      <c r="DS219" s="282"/>
      <c r="DT219" s="282"/>
      <c r="DU219" s="282"/>
      <c r="DV219" s="282"/>
      <c r="DW219" s="282"/>
      <c r="DX219" s="282"/>
      <c r="DY219" s="282"/>
      <c r="DZ219" s="282"/>
      <c r="EA219" s="282"/>
      <c r="EB219" s="282"/>
      <c r="EC219" s="282"/>
      <c r="ED219" s="282"/>
      <c r="EE219" s="282"/>
      <c r="EF219" s="282"/>
      <c r="EG219" s="282"/>
      <c r="EH219" s="282"/>
      <c r="EI219" s="282"/>
      <c r="EJ219" s="282"/>
      <c r="EK219" s="282"/>
      <c r="EL219" s="282"/>
      <c r="EM219" s="282"/>
      <c r="EN219" s="282"/>
      <c r="EO219" s="282"/>
      <c r="EP219" s="282"/>
      <c r="EQ219" s="282"/>
      <c r="ER219" s="282"/>
      <c r="ES219" s="282"/>
      <c r="ET219" s="282"/>
      <c r="EU219" s="282"/>
      <c r="EV219" s="282"/>
      <c r="EW219" s="282"/>
      <c r="EX219" s="282"/>
      <c r="EY219" s="282"/>
      <c r="EZ219" s="282"/>
      <c r="FA219" s="282"/>
      <c r="FB219" s="282"/>
      <c r="FC219" s="282"/>
      <c r="FD219" s="282"/>
      <c r="FE219" s="282"/>
      <c r="FF219" s="282"/>
      <c r="FG219" s="282"/>
      <c r="FH219" s="282"/>
      <c r="FI219" s="282"/>
      <c r="FJ219" s="282"/>
      <c r="FK219" s="282"/>
      <c r="FL219" s="282"/>
      <c r="FM219" s="282"/>
      <c r="FN219" s="282"/>
      <c r="FO219" s="282"/>
      <c r="FP219" s="282"/>
      <c r="FQ219" s="282"/>
      <c r="FR219" s="282"/>
      <c r="FS219" s="282"/>
      <c r="FT219" s="282"/>
      <c r="FU219" s="282"/>
      <c r="FV219" s="282"/>
      <c r="FW219" s="282"/>
      <c r="FX219" s="282"/>
      <c r="FY219" s="282"/>
      <c r="FZ219" s="282"/>
      <c r="GA219" s="282"/>
      <c r="GB219" s="282"/>
      <c r="GC219" s="282"/>
      <c r="GD219" s="282"/>
      <c r="GE219" s="282"/>
      <c r="GF219" s="282"/>
      <c r="GG219" s="282"/>
      <c r="GH219" s="282"/>
      <c r="GI219" s="282"/>
      <c r="GJ219" s="282"/>
      <c r="GK219" s="282"/>
      <c r="GL219" s="282"/>
      <c r="GM219" s="282"/>
      <c r="GN219" s="282"/>
      <c r="GO219" s="282"/>
      <c r="GP219" s="282"/>
      <c r="GQ219" s="282"/>
      <c r="GR219" s="282"/>
      <c r="GS219" s="282"/>
      <c r="GT219" s="282"/>
      <c r="GU219" s="282"/>
      <c r="GV219" s="282"/>
      <c r="GW219" s="282"/>
      <c r="GX219" s="282"/>
      <c r="GY219" s="282"/>
      <c r="GZ219" s="282"/>
      <c r="HA219" s="282"/>
      <c r="HB219" s="282"/>
      <c r="HC219" s="282"/>
      <c r="HD219" s="282"/>
      <c r="HE219" s="282"/>
      <c r="HF219" s="282"/>
      <c r="HG219" s="282"/>
      <c r="HH219" s="282"/>
      <c r="HI219" s="282"/>
      <c r="HJ219" s="282"/>
      <c r="HK219" s="282"/>
      <c r="HL219" s="282"/>
      <c r="HM219" s="282"/>
      <c r="HN219" s="282"/>
      <c r="HO219" s="282"/>
      <c r="HP219" s="282"/>
      <c r="HQ219" s="282"/>
    </row>
    <row r="220" spans="1:225" s="73" customFormat="1" ht="18" hidden="1" customHeight="1" x14ac:dyDescent="0.25">
      <c r="A220" s="81"/>
      <c r="B220" s="170"/>
      <c r="C220" s="218">
        <f t="shared" si="1259"/>
        <v>0</v>
      </c>
      <c r="D220" s="285"/>
      <c r="E220" s="219">
        <f t="shared" si="1268"/>
        <v>0</v>
      </c>
      <c r="F220" s="219">
        <f t="shared" si="1269"/>
        <v>0</v>
      </c>
      <c r="G220" s="84"/>
      <c r="H220" s="214" t="str">
        <f t="shared" si="1262"/>
        <v/>
      </c>
      <c r="I220" s="219" t="str">
        <f t="shared" si="1263"/>
        <v/>
      </c>
      <c r="J220" s="219" t="str">
        <f t="shared" si="1264"/>
        <v/>
      </c>
      <c r="K220" s="216"/>
      <c r="L220" s="217">
        <f t="shared" si="1265"/>
        <v>1</v>
      </c>
      <c r="M220" s="219" t="str">
        <f t="shared" si="1266"/>
        <v/>
      </c>
      <c r="N220" s="221" t="str">
        <f t="shared" si="1267"/>
        <v/>
      </c>
      <c r="O220" s="304"/>
      <c r="P220" s="281"/>
      <c r="Q220" s="282"/>
      <c r="R220" s="287"/>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c r="CQ220" s="282"/>
      <c r="CR220" s="282"/>
      <c r="CS220" s="282"/>
      <c r="CT220" s="282"/>
      <c r="CU220" s="282"/>
      <c r="CV220" s="282"/>
      <c r="CW220" s="282"/>
      <c r="CX220" s="282"/>
      <c r="CY220" s="282"/>
      <c r="CZ220" s="282"/>
      <c r="DA220" s="282"/>
      <c r="DB220" s="282"/>
      <c r="DC220" s="282"/>
      <c r="DD220" s="282"/>
      <c r="DE220" s="282"/>
      <c r="DF220" s="282"/>
      <c r="DG220" s="282"/>
      <c r="DH220" s="282"/>
      <c r="DI220" s="282"/>
      <c r="DJ220" s="282"/>
      <c r="DK220" s="282"/>
      <c r="DL220" s="282"/>
      <c r="DM220" s="282"/>
      <c r="DN220" s="282"/>
      <c r="DO220" s="282"/>
      <c r="DP220" s="282"/>
      <c r="DQ220" s="282"/>
      <c r="DR220" s="282"/>
      <c r="DS220" s="282"/>
      <c r="DT220" s="282"/>
      <c r="DU220" s="282"/>
      <c r="DV220" s="282"/>
      <c r="DW220" s="282"/>
      <c r="DX220" s="282"/>
      <c r="DY220" s="282"/>
      <c r="DZ220" s="282"/>
      <c r="EA220" s="282"/>
      <c r="EB220" s="282"/>
      <c r="EC220" s="282"/>
      <c r="ED220" s="282"/>
      <c r="EE220" s="282"/>
      <c r="EF220" s="282"/>
      <c r="EG220" s="282"/>
      <c r="EH220" s="282"/>
      <c r="EI220" s="282"/>
      <c r="EJ220" s="282"/>
      <c r="EK220" s="282"/>
      <c r="EL220" s="282"/>
      <c r="EM220" s="282"/>
      <c r="EN220" s="282"/>
      <c r="EO220" s="282"/>
      <c r="EP220" s="282"/>
      <c r="EQ220" s="282"/>
      <c r="ER220" s="282"/>
      <c r="ES220" s="282"/>
      <c r="ET220" s="282"/>
      <c r="EU220" s="282"/>
      <c r="EV220" s="282"/>
      <c r="EW220" s="282"/>
      <c r="EX220" s="282"/>
      <c r="EY220" s="282"/>
      <c r="EZ220" s="282"/>
      <c r="FA220" s="282"/>
      <c r="FB220" s="282"/>
      <c r="FC220" s="282"/>
      <c r="FD220" s="282"/>
      <c r="FE220" s="282"/>
      <c r="FF220" s="282"/>
      <c r="FG220" s="282"/>
      <c r="FH220" s="282"/>
      <c r="FI220" s="282"/>
      <c r="FJ220" s="282"/>
      <c r="FK220" s="282"/>
      <c r="FL220" s="282"/>
      <c r="FM220" s="282"/>
      <c r="FN220" s="282"/>
      <c r="FO220" s="282"/>
      <c r="FP220" s="282"/>
      <c r="FQ220" s="282"/>
      <c r="FR220" s="282"/>
      <c r="FS220" s="282"/>
      <c r="FT220" s="282"/>
      <c r="FU220" s="282"/>
      <c r="FV220" s="282"/>
      <c r="FW220" s="282"/>
      <c r="FX220" s="282"/>
      <c r="FY220" s="282"/>
      <c r="FZ220" s="282"/>
      <c r="GA220" s="282"/>
      <c r="GB220" s="282"/>
      <c r="GC220" s="282"/>
      <c r="GD220" s="282"/>
      <c r="GE220" s="282"/>
      <c r="GF220" s="282"/>
      <c r="GG220" s="282"/>
      <c r="GH220" s="282"/>
      <c r="GI220" s="282"/>
      <c r="GJ220" s="282"/>
      <c r="GK220" s="282"/>
      <c r="GL220" s="282"/>
      <c r="GM220" s="282"/>
      <c r="GN220" s="282"/>
      <c r="GO220" s="282"/>
      <c r="GP220" s="282"/>
      <c r="GQ220" s="282"/>
      <c r="GR220" s="282"/>
      <c r="GS220" s="282"/>
      <c r="GT220" s="282"/>
      <c r="GU220" s="282"/>
      <c r="GV220" s="282"/>
      <c r="GW220" s="282"/>
      <c r="GX220" s="282"/>
      <c r="GY220" s="282"/>
      <c r="GZ220" s="282"/>
      <c r="HA220" s="282"/>
      <c r="HB220" s="282"/>
      <c r="HC220" s="282"/>
      <c r="HD220" s="282"/>
      <c r="HE220" s="282"/>
      <c r="HF220" s="282"/>
      <c r="HG220" s="282"/>
      <c r="HH220" s="282"/>
      <c r="HI220" s="282"/>
      <c r="HJ220" s="282"/>
      <c r="HK220" s="282"/>
      <c r="HL220" s="282"/>
      <c r="HM220" s="282"/>
      <c r="HN220" s="282"/>
      <c r="HO220" s="282"/>
      <c r="HP220" s="282"/>
      <c r="HQ220" s="282"/>
    </row>
    <row r="221" spans="1:225" s="73" customFormat="1" ht="18" hidden="1" customHeight="1" x14ac:dyDescent="0.25">
      <c r="A221" s="81"/>
      <c r="B221" s="170"/>
      <c r="C221" s="218">
        <f t="shared" si="1259"/>
        <v>0</v>
      </c>
      <c r="D221" s="285"/>
      <c r="E221" s="219">
        <f t="shared" si="1268"/>
        <v>0</v>
      </c>
      <c r="F221" s="219">
        <f t="shared" si="1269"/>
        <v>0</v>
      </c>
      <c r="G221" s="84"/>
      <c r="H221" s="214" t="str">
        <f t="shared" si="1262"/>
        <v/>
      </c>
      <c r="I221" s="219" t="str">
        <f t="shared" si="1263"/>
        <v/>
      </c>
      <c r="J221" s="219" t="str">
        <f t="shared" si="1264"/>
        <v/>
      </c>
      <c r="K221" s="216"/>
      <c r="L221" s="217">
        <f t="shared" si="1265"/>
        <v>1</v>
      </c>
      <c r="M221" s="219" t="str">
        <f>IF(K221="","",ROUND(J221*K221,2))</f>
        <v/>
      </c>
      <c r="N221" s="221" t="str">
        <f t="shared" si="1267"/>
        <v/>
      </c>
      <c r="O221" s="304"/>
      <c r="P221" s="281"/>
      <c r="Q221" s="282"/>
      <c r="R221" s="287"/>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c r="CQ221" s="282"/>
      <c r="CR221" s="282"/>
      <c r="CS221" s="282"/>
      <c r="CT221" s="282"/>
      <c r="CU221" s="282"/>
      <c r="CV221" s="282"/>
      <c r="CW221" s="282"/>
      <c r="CX221" s="282"/>
      <c r="CY221" s="282"/>
      <c r="CZ221" s="282"/>
      <c r="DA221" s="282"/>
      <c r="DB221" s="282"/>
      <c r="DC221" s="282"/>
      <c r="DD221" s="282"/>
      <c r="DE221" s="282"/>
      <c r="DF221" s="282"/>
      <c r="DG221" s="282"/>
      <c r="DH221" s="282"/>
      <c r="DI221" s="282"/>
      <c r="DJ221" s="282"/>
      <c r="DK221" s="282"/>
      <c r="DL221" s="282"/>
      <c r="DM221" s="282"/>
      <c r="DN221" s="282"/>
      <c r="DO221" s="282"/>
      <c r="DP221" s="282"/>
      <c r="DQ221" s="282"/>
      <c r="DR221" s="282"/>
      <c r="DS221" s="282"/>
      <c r="DT221" s="282"/>
      <c r="DU221" s="282"/>
      <c r="DV221" s="282"/>
      <c r="DW221" s="282"/>
      <c r="DX221" s="282"/>
      <c r="DY221" s="282"/>
      <c r="DZ221" s="282"/>
      <c r="EA221" s="282"/>
      <c r="EB221" s="282"/>
      <c r="EC221" s="282"/>
      <c r="ED221" s="282"/>
      <c r="EE221" s="282"/>
      <c r="EF221" s="282"/>
      <c r="EG221" s="282"/>
      <c r="EH221" s="282"/>
      <c r="EI221" s="282"/>
      <c r="EJ221" s="282"/>
      <c r="EK221" s="282"/>
      <c r="EL221" s="282"/>
      <c r="EM221" s="282"/>
      <c r="EN221" s="282"/>
      <c r="EO221" s="282"/>
      <c r="EP221" s="282"/>
      <c r="EQ221" s="282"/>
      <c r="ER221" s="282"/>
      <c r="ES221" s="282"/>
      <c r="ET221" s="282"/>
      <c r="EU221" s="282"/>
      <c r="EV221" s="282"/>
      <c r="EW221" s="282"/>
      <c r="EX221" s="282"/>
      <c r="EY221" s="282"/>
      <c r="EZ221" s="282"/>
      <c r="FA221" s="282"/>
      <c r="FB221" s="282"/>
      <c r="FC221" s="282"/>
      <c r="FD221" s="282"/>
      <c r="FE221" s="282"/>
      <c r="FF221" s="282"/>
      <c r="FG221" s="282"/>
      <c r="FH221" s="282"/>
      <c r="FI221" s="282"/>
      <c r="FJ221" s="282"/>
      <c r="FK221" s="282"/>
      <c r="FL221" s="282"/>
      <c r="FM221" s="282"/>
      <c r="FN221" s="282"/>
      <c r="FO221" s="282"/>
      <c r="FP221" s="282"/>
      <c r="FQ221" s="282"/>
      <c r="FR221" s="282"/>
      <c r="FS221" s="282"/>
      <c r="FT221" s="282"/>
      <c r="FU221" s="282"/>
      <c r="FV221" s="282"/>
      <c r="FW221" s="282"/>
      <c r="FX221" s="282"/>
      <c r="FY221" s="282"/>
      <c r="FZ221" s="282"/>
      <c r="GA221" s="282"/>
      <c r="GB221" s="282"/>
      <c r="GC221" s="282"/>
      <c r="GD221" s="282"/>
      <c r="GE221" s="282"/>
      <c r="GF221" s="282"/>
      <c r="GG221" s="282"/>
      <c r="GH221" s="282"/>
      <c r="GI221" s="282"/>
      <c r="GJ221" s="282"/>
      <c r="GK221" s="282"/>
      <c r="GL221" s="282"/>
      <c r="GM221" s="282"/>
      <c r="GN221" s="282"/>
      <c r="GO221" s="282"/>
      <c r="GP221" s="282"/>
      <c r="GQ221" s="282"/>
      <c r="GR221" s="282"/>
      <c r="GS221" s="282"/>
      <c r="GT221" s="282"/>
      <c r="GU221" s="282"/>
      <c r="GV221" s="282"/>
      <c r="GW221" s="282"/>
      <c r="GX221" s="282"/>
      <c r="GY221" s="282"/>
      <c r="GZ221" s="282"/>
      <c r="HA221" s="282"/>
      <c r="HB221" s="282"/>
      <c r="HC221" s="282"/>
      <c r="HD221" s="282"/>
      <c r="HE221" s="282"/>
      <c r="HF221" s="282"/>
      <c r="HG221" s="282"/>
      <c r="HH221" s="282"/>
      <c r="HI221" s="282"/>
      <c r="HJ221" s="282"/>
      <c r="HK221" s="282"/>
      <c r="HL221" s="282"/>
      <c r="HM221" s="282"/>
      <c r="HN221" s="282"/>
      <c r="HO221" s="282"/>
      <c r="HP221" s="282"/>
      <c r="HQ221" s="282"/>
    </row>
    <row r="222" spans="1:225" s="73" customFormat="1" ht="18" hidden="1" customHeight="1" x14ac:dyDescent="0.25">
      <c r="A222" s="81"/>
      <c r="B222" s="170"/>
      <c r="C222" s="218">
        <f t="shared" si="1259"/>
        <v>0</v>
      </c>
      <c r="D222" s="285"/>
      <c r="E222" s="219">
        <f t="shared" si="1268"/>
        <v>0</v>
      </c>
      <c r="F222" s="219">
        <f t="shared" si="1269"/>
        <v>0</v>
      </c>
      <c r="G222" s="84"/>
      <c r="H222" s="214" t="str">
        <f t="shared" si="1262"/>
        <v/>
      </c>
      <c r="I222" s="219" t="str">
        <f t="shared" si="1263"/>
        <v/>
      </c>
      <c r="J222" s="219" t="str">
        <f t="shared" si="1264"/>
        <v/>
      </c>
      <c r="K222" s="216"/>
      <c r="L222" s="217">
        <f t="shared" si="1265"/>
        <v>1</v>
      </c>
      <c r="M222" s="219" t="str">
        <f t="shared" si="1266"/>
        <v/>
      </c>
      <c r="N222" s="221" t="str">
        <f t="shared" si="1267"/>
        <v/>
      </c>
      <c r="O222" s="304"/>
      <c r="P222" s="281"/>
      <c r="Q222" s="282"/>
      <c r="R222" s="287"/>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c r="CQ222" s="282"/>
      <c r="CR222" s="282"/>
      <c r="CS222" s="282"/>
      <c r="CT222" s="282"/>
      <c r="CU222" s="282"/>
      <c r="CV222" s="282"/>
      <c r="CW222" s="282"/>
      <c r="CX222" s="282"/>
      <c r="CY222" s="282"/>
      <c r="CZ222" s="282"/>
      <c r="DA222" s="282"/>
      <c r="DB222" s="282"/>
      <c r="DC222" s="282"/>
      <c r="DD222" s="282"/>
      <c r="DE222" s="282"/>
      <c r="DF222" s="282"/>
      <c r="DG222" s="282"/>
      <c r="DH222" s="282"/>
      <c r="DI222" s="282"/>
      <c r="DJ222" s="282"/>
      <c r="DK222" s="282"/>
      <c r="DL222" s="282"/>
      <c r="DM222" s="282"/>
      <c r="DN222" s="282"/>
      <c r="DO222" s="282"/>
      <c r="DP222" s="282"/>
      <c r="DQ222" s="282"/>
      <c r="DR222" s="282"/>
      <c r="DS222" s="282"/>
      <c r="DT222" s="282"/>
      <c r="DU222" s="282"/>
      <c r="DV222" s="282"/>
      <c r="DW222" s="282"/>
      <c r="DX222" s="282"/>
      <c r="DY222" s="282"/>
      <c r="DZ222" s="282"/>
      <c r="EA222" s="282"/>
      <c r="EB222" s="282"/>
      <c r="EC222" s="282"/>
      <c r="ED222" s="282"/>
      <c r="EE222" s="282"/>
      <c r="EF222" s="282"/>
      <c r="EG222" s="282"/>
      <c r="EH222" s="282"/>
      <c r="EI222" s="282"/>
      <c r="EJ222" s="282"/>
      <c r="EK222" s="282"/>
      <c r="EL222" s="282"/>
      <c r="EM222" s="282"/>
      <c r="EN222" s="282"/>
      <c r="EO222" s="282"/>
      <c r="EP222" s="282"/>
      <c r="EQ222" s="282"/>
      <c r="ER222" s="282"/>
      <c r="ES222" s="282"/>
      <c r="ET222" s="282"/>
      <c r="EU222" s="282"/>
      <c r="EV222" s="282"/>
      <c r="EW222" s="282"/>
      <c r="EX222" s="282"/>
      <c r="EY222" s="282"/>
      <c r="EZ222" s="282"/>
      <c r="FA222" s="282"/>
      <c r="FB222" s="282"/>
      <c r="FC222" s="282"/>
      <c r="FD222" s="282"/>
      <c r="FE222" s="282"/>
      <c r="FF222" s="282"/>
      <c r="FG222" s="282"/>
      <c r="FH222" s="282"/>
      <c r="FI222" s="282"/>
      <c r="FJ222" s="282"/>
      <c r="FK222" s="282"/>
      <c r="FL222" s="282"/>
      <c r="FM222" s="282"/>
      <c r="FN222" s="282"/>
      <c r="FO222" s="282"/>
      <c r="FP222" s="282"/>
      <c r="FQ222" s="282"/>
      <c r="FR222" s="282"/>
      <c r="FS222" s="282"/>
      <c r="FT222" s="282"/>
      <c r="FU222" s="282"/>
      <c r="FV222" s="282"/>
      <c r="FW222" s="282"/>
      <c r="FX222" s="282"/>
      <c r="FY222" s="282"/>
      <c r="FZ222" s="282"/>
      <c r="GA222" s="282"/>
      <c r="GB222" s="282"/>
      <c r="GC222" s="282"/>
      <c r="GD222" s="282"/>
      <c r="GE222" s="282"/>
      <c r="GF222" s="282"/>
      <c r="GG222" s="282"/>
      <c r="GH222" s="282"/>
      <c r="GI222" s="282"/>
      <c r="GJ222" s="282"/>
      <c r="GK222" s="282"/>
      <c r="GL222" s="282"/>
      <c r="GM222" s="282"/>
      <c r="GN222" s="282"/>
      <c r="GO222" s="282"/>
      <c r="GP222" s="282"/>
      <c r="GQ222" s="282"/>
      <c r="GR222" s="282"/>
      <c r="GS222" s="282"/>
      <c r="GT222" s="282"/>
      <c r="GU222" s="282"/>
      <c r="GV222" s="282"/>
      <c r="GW222" s="282"/>
      <c r="GX222" s="282"/>
      <c r="GY222" s="282"/>
      <c r="GZ222" s="282"/>
      <c r="HA222" s="282"/>
      <c r="HB222" s="282"/>
      <c r="HC222" s="282"/>
      <c r="HD222" s="282"/>
      <c r="HE222" s="282"/>
      <c r="HF222" s="282"/>
      <c r="HG222" s="282"/>
      <c r="HH222" s="282"/>
      <c r="HI222" s="282"/>
      <c r="HJ222" s="282"/>
      <c r="HK222" s="282"/>
      <c r="HL222" s="282"/>
      <c r="HM222" s="282"/>
      <c r="HN222" s="282"/>
      <c r="HO222" s="282"/>
      <c r="HP222" s="282"/>
      <c r="HQ222" s="282"/>
    </row>
    <row r="223" spans="1:225" s="73" customFormat="1" ht="18" hidden="1" customHeight="1" x14ac:dyDescent="0.25">
      <c r="A223" s="81"/>
      <c r="B223" s="170"/>
      <c r="C223" s="218">
        <f t="shared" si="1259"/>
        <v>0</v>
      </c>
      <c r="D223" s="285"/>
      <c r="E223" s="219">
        <f t="shared" si="1268"/>
        <v>0</v>
      </c>
      <c r="F223" s="219">
        <f t="shared" si="1269"/>
        <v>0</v>
      </c>
      <c r="G223" s="84"/>
      <c r="H223" s="214" t="str">
        <f t="shared" si="1262"/>
        <v/>
      </c>
      <c r="I223" s="219" t="str">
        <f t="shared" si="1263"/>
        <v/>
      </c>
      <c r="J223" s="219" t="str">
        <f t="shared" si="1264"/>
        <v/>
      </c>
      <c r="K223" s="216"/>
      <c r="L223" s="217">
        <f t="shared" si="1265"/>
        <v>1</v>
      </c>
      <c r="M223" s="219" t="str">
        <f t="shared" si="1266"/>
        <v/>
      </c>
      <c r="N223" s="221" t="str">
        <f t="shared" si="1267"/>
        <v/>
      </c>
      <c r="O223" s="304"/>
      <c r="P223" s="282"/>
      <c r="Q223" s="282"/>
      <c r="R223" s="287"/>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c r="CQ223" s="282"/>
      <c r="CR223" s="282"/>
      <c r="CS223" s="282"/>
      <c r="CT223" s="282"/>
      <c r="CU223" s="282"/>
      <c r="CV223" s="282"/>
      <c r="CW223" s="282"/>
      <c r="CX223" s="282"/>
      <c r="CY223" s="282"/>
      <c r="CZ223" s="282"/>
      <c r="DA223" s="282"/>
      <c r="DB223" s="282"/>
      <c r="DC223" s="282"/>
      <c r="DD223" s="282"/>
      <c r="DE223" s="282"/>
      <c r="DF223" s="282"/>
      <c r="DG223" s="282"/>
      <c r="DH223" s="282"/>
      <c r="DI223" s="282"/>
      <c r="DJ223" s="282"/>
      <c r="DK223" s="282"/>
      <c r="DL223" s="282"/>
      <c r="DM223" s="282"/>
      <c r="DN223" s="282"/>
      <c r="DO223" s="282"/>
      <c r="DP223" s="282"/>
      <c r="DQ223" s="282"/>
      <c r="DR223" s="282"/>
      <c r="DS223" s="282"/>
      <c r="DT223" s="282"/>
      <c r="DU223" s="282"/>
      <c r="DV223" s="282"/>
      <c r="DW223" s="282"/>
      <c r="DX223" s="282"/>
      <c r="DY223" s="282"/>
      <c r="DZ223" s="282"/>
      <c r="EA223" s="282"/>
      <c r="EB223" s="282"/>
      <c r="EC223" s="282"/>
      <c r="ED223" s="282"/>
      <c r="EE223" s="282"/>
      <c r="EF223" s="282"/>
      <c r="EG223" s="282"/>
      <c r="EH223" s="282"/>
      <c r="EI223" s="282"/>
      <c r="EJ223" s="282"/>
      <c r="EK223" s="282"/>
      <c r="EL223" s="282"/>
      <c r="EM223" s="282"/>
      <c r="EN223" s="282"/>
      <c r="EO223" s="282"/>
      <c r="EP223" s="282"/>
      <c r="EQ223" s="282"/>
      <c r="ER223" s="282"/>
      <c r="ES223" s="282"/>
      <c r="ET223" s="282"/>
      <c r="EU223" s="282"/>
      <c r="EV223" s="282"/>
      <c r="EW223" s="282"/>
      <c r="EX223" s="282"/>
      <c r="EY223" s="282"/>
      <c r="EZ223" s="282"/>
      <c r="FA223" s="282"/>
      <c r="FB223" s="282"/>
      <c r="FC223" s="282"/>
      <c r="FD223" s="282"/>
      <c r="FE223" s="282"/>
      <c r="FF223" s="282"/>
      <c r="FG223" s="282"/>
      <c r="FH223" s="282"/>
      <c r="FI223" s="282"/>
      <c r="FJ223" s="282"/>
      <c r="FK223" s="282"/>
      <c r="FL223" s="282"/>
      <c r="FM223" s="282"/>
      <c r="FN223" s="282"/>
      <c r="FO223" s="282"/>
      <c r="FP223" s="282"/>
      <c r="FQ223" s="282"/>
      <c r="FR223" s="282"/>
      <c r="FS223" s="282"/>
      <c r="FT223" s="282"/>
      <c r="FU223" s="282"/>
      <c r="FV223" s="282"/>
      <c r="FW223" s="282"/>
      <c r="FX223" s="282"/>
      <c r="FY223" s="282"/>
      <c r="FZ223" s="282"/>
      <c r="GA223" s="282"/>
      <c r="GB223" s="282"/>
      <c r="GC223" s="282"/>
      <c r="GD223" s="282"/>
      <c r="GE223" s="282"/>
      <c r="GF223" s="282"/>
      <c r="GG223" s="282"/>
      <c r="GH223" s="282"/>
      <c r="GI223" s="282"/>
      <c r="GJ223" s="282"/>
      <c r="GK223" s="282"/>
      <c r="GL223" s="282"/>
      <c r="GM223" s="282"/>
      <c r="GN223" s="282"/>
      <c r="GO223" s="282"/>
      <c r="GP223" s="282"/>
      <c r="GQ223" s="282"/>
      <c r="GR223" s="282"/>
      <c r="GS223" s="282"/>
      <c r="GT223" s="282"/>
      <c r="GU223" s="282"/>
      <c r="GV223" s="282"/>
      <c r="GW223" s="282"/>
      <c r="GX223" s="282"/>
      <c r="GY223" s="282"/>
      <c r="GZ223" s="282"/>
      <c r="HA223" s="282"/>
      <c r="HB223" s="282"/>
      <c r="HC223" s="282"/>
      <c r="HD223" s="282"/>
      <c r="HE223" s="282"/>
      <c r="HF223" s="282"/>
      <c r="HG223" s="282"/>
      <c r="HH223" s="282"/>
      <c r="HI223" s="282"/>
      <c r="HJ223" s="282"/>
      <c r="HK223" s="282"/>
      <c r="HL223" s="282"/>
      <c r="HM223" s="282"/>
      <c r="HN223" s="282"/>
      <c r="HO223" s="282"/>
      <c r="HP223" s="282"/>
      <c r="HQ223" s="282"/>
    </row>
    <row r="224" spans="1:225" s="73" customFormat="1" ht="18" hidden="1" customHeight="1" x14ac:dyDescent="0.25">
      <c r="A224" s="81"/>
      <c r="B224" s="170"/>
      <c r="C224" s="218">
        <f t="shared" si="1259"/>
        <v>0</v>
      </c>
      <c r="D224" s="285"/>
      <c r="E224" s="219">
        <f t="shared" si="1268"/>
        <v>0</v>
      </c>
      <c r="F224" s="219">
        <f t="shared" si="1269"/>
        <v>0</v>
      </c>
      <c r="G224" s="84"/>
      <c r="H224" s="214" t="str">
        <f t="shared" si="1262"/>
        <v/>
      </c>
      <c r="I224" s="219" t="str">
        <f t="shared" si="1263"/>
        <v/>
      </c>
      <c r="J224" s="219" t="str">
        <f t="shared" si="1264"/>
        <v/>
      </c>
      <c r="K224" s="216"/>
      <c r="L224" s="217">
        <f t="shared" si="1265"/>
        <v>1</v>
      </c>
      <c r="M224" s="219" t="str">
        <f t="shared" si="1266"/>
        <v/>
      </c>
      <c r="N224" s="221" t="str">
        <f t="shared" si="1267"/>
        <v/>
      </c>
      <c r="O224" s="304"/>
      <c r="P224" s="281"/>
      <c r="Q224" s="282"/>
      <c r="R224" s="287"/>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c r="CQ224" s="282"/>
      <c r="CR224" s="282"/>
      <c r="CS224" s="282"/>
      <c r="CT224" s="282"/>
      <c r="CU224" s="282"/>
      <c r="CV224" s="282"/>
      <c r="CW224" s="282"/>
      <c r="CX224" s="282"/>
      <c r="CY224" s="282"/>
      <c r="CZ224" s="282"/>
      <c r="DA224" s="282"/>
      <c r="DB224" s="282"/>
      <c r="DC224" s="282"/>
      <c r="DD224" s="282"/>
      <c r="DE224" s="282"/>
      <c r="DF224" s="282"/>
      <c r="DG224" s="282"/>
      <c r="DH224" s="282"/>
      <c r="DI224" s="282"/>
      <c r="DJ224" s="282"/>
      <c r="DK224" s="282"/>
      <c r="DL224" s="282"/>
      <c r="DM224" s="282"/>
      <c r="DN224" s="282"/>
      <c r="DO224" s="282"/>
      <c r="DP224" s="282"/>
      <c r="DQ224" s="282"/>
      <c r="DR224" s="282"/>
      <c r="DS224" s="282"/>
      <c r="DT224" s="282"/>
      <c r="DU224" s="282"/>
      <c r="DV224" s="282"/>
      <c r="DW224" s="282"/>
      <c r="DX224" s="282"/>
      <c r="DY224" s="282"/>
      <c r="DZ224" s="282"/>
      <c r="EA224" s="282"/>
      <c r="EB224" s="282"/>
      <c r="EC224" s="282"/>
      <c r="ED224" s="282"/>
      <c r="EE224" s="282"/>
      <c r="EF224" s="282"/>
      <c r="EG224" s="282"/>
      <c r="EH224" s="282"/>
      <c r="EI224" s="282"/>
      <c r="EJ224" s="282"/>
      <c r="EK224" s="282"/>
      <c r="EL224" s="282"/>
      <c r="EM224" s="282"/>
      <c r="EN224" s="282"/>
      <c r="EO224" s="282"/>
      <c r="EP224" s="282"/>
      <c r="EQ224" s="282"/>
      <c r="ER224" s="282"/>
      <c r="ES224" s="282"/>
      <c r="ET224" s="282"/>
      <c r="EU224" s="282"/>
      <c r="EV224" s="282"/>
      <c r="EW224" s="282"/>
      <c r="EX224" s="282"/>
      <c r="EY224" s="282"/>
      <c r="EZ224" s="282"/>
      <c r="FA224" s="282"/>
      <c r="FB224" s="282"/>
      <c r="FC224" s="282"/>
      <c r="FD224" s="282"/>
      <c r="FE224" s="282"/>
      <c r="FF224" s="282"/>
      <c r="FG224" s="282"/>
      <c r="FH224" s="282"/>
      <c r="FI224" s="282"/>
      <c r="FJ224" s="282"/>
      <c r="FK224" s="282"/>
      <c r="FL224" s="282"/>
      <c r="FM224" s="282"/>
      <c r="FN224" s="282"/>
      <c r="FO224" s="282"/>
      <c r="FP224" s="282"/>
      <c r="FQ224" s="282"/>
      <c r="FR224" s="282"/>
      <c r="FS224" s="282"/>
      <c r="FT224" s="282"/>
      <c r="FU224" s="282"/>
      <c r="FV224" s="282"/>
      <c r="FW224" s="282"/>
      <c r="FX224" s="282"/>
      <c r="FY224" s="282"/>
      <c r="FZ224" s="282"/>
      <c r="GA224" s="282"/>
      <c r="GB224" s="282"/>
      <c r="GC224" s="282"/>
      <c r="GD224" s="282"/>
      <c r="GE224" s="282"/>
      <c r="GF224" s="282"/>
      <c r="GG224" s="282"/>
      <c r="GH224" s="282"/>
      <c r="GI224" s="282"/>
      <c r="GJ224" s="282"/>
      <c r="GK224" s="282"/>
      <c r="GL224" s="282"/>
      <c r="GM224" s="282"/>
      <c r="GN224" s="282"/>
      <c r="GO224" s="282"/>
      <c r="GP224" s="282"/>
      <c r="GQ224" s="282"/>
      <c r="GR224" s="282"/>
      <c r="GS224" s="282"/>
      <c r="GT224" s="282"/>
      <c r="GU224" s="282"/>
      <c r="GV224" s="282"/>
      <c r="GW224" s="282"/>
      <c r="GX224" s="282"/>
      <c r="GY224" s="282"/>
      <c r="GZ224" s="282"/>
      <c r="HA224" s="282"/>
      <c r="HB224" s="282"/>
      <c r="HC224" s="282"/>
      <c r="HD224" s="282"/>
      <c r="HE224" s="282"/>
      <c r="HF224" s="282"/>
      <c r="HG224" s="282"/>
      <c r="HH224" s="282"/>
      <c r="HI224" s="282"/>
      <c r="HJ224" s="282"/>
      <c r="HK224" s="282"/>
      <c r="HL224" s="282"/>
      <c r="HM224" s="282"/>
      <c r="HN224" s="282"/>
      <c r="HO224" s="282"/>
      <c r="HP224" s="282"/>
      <c r="HQ224" s="282"/>
    </row>
    <row r="225" spans="1:225" s="73" customFormat="1" ht="18" hidden="1" customHeight="1" x14ac:dyDescent="0.25">
      <c r="A225" s="81"/>
      <c r="B225" s="170"/>
      <c r="C225" s="218">
        <f t="shared" si="1259"/>
        <v>0</v>
      </c>
      <c r="D225" s="285"/>
      <c r="E225" s="219">
        <f t="shared" si="1268"/>
        <v>0</v>
      </c>
      <c r="F225" s="219">
        <f t="shared" si="1269"/>
        <v>0</v>
      </c>
      <c r="G225" s="84"/>
      <c r="H225" s="214" t="str">
        <f t="shared" si="1262"/>
        <v/>
      </c>
      <c r="I225" s="219" t="str">
        <f t="shared" si="1263"/>
        <v/>
      </c>
      <c r="J225" s="219" t="str">
        <f t="shared" si="1264"/>
        <v/>
      </c>
      <c r="K225" s="216"/>
      <c r="L225" s="217">
        <f t="shared" si="1265"/>
        <v>1</v>
      </c>
      <c r="M225" s="219" t="str">
        <f t="shared" si="1266"/>
        <v/>
      </c>
      <c r="N225" s="221" t="str">
        <f t="shared" si="1267"/>
        <v/>
      </c>
      <c r="O225" s="304"/>
      <c r="P225" s="281"/>
      <c r="Q225" s="282"/>
      <c r="R225" s="287"/>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c r="CQ225" s="282"/>
      <c r="CR225" s="282"/>
      <c r="CS225" s="282"/>
      <c r="CT225" s="282"/>
      <c r="CU225" s="282"/>
      <c r="CV225" s="282"/>
      <c r="CW225" s="282"/>
      <c r="CX225" s="282"/>
      <c r="CY225" s="282"/>
      <c r="CZ225" s="282"/>
      <c r="DA225" s="282"/>
      <c r="DB225" s="282"/>
      <c r="DC225" s="282"/>
      <c r="DD225" s="282"/>
      <c r="DE225" s="282"/>
      <c r="DF225" s="282"/>
      <c r="DG225" s="282"/>
      <c r="DH225" s="282"/>
      <c r="DI225" s="282"/>
      <c r="DJ225" s="282"/>
      <c r="DK225" s="282"/>
      <c r="DL225" s="282"/>
      <c r="DM225" s="282"/>
      <c r="DN225" s="282"/>
      <c r="DO225" s="282"/>
      <c r="DP225" s="282"/>
      <c r="DQ225" s="282"/>
      <c r="DR225" s="282"/>
      <c r="DS225" s="282"/>
      <c r="DT225" s="282"/>
      <c r="DU225" s="282"/>
      <c r="DV225" s="282"/>
      <c r="DW225" s="282"/>
      <c r="DX225" s="282"/>
      <c r="DY225" s="282"/>
      <c r="DZ225" s="282"/>
      <c r="EA225" s="282"/>
      <c r="EB225" s="282"/>
      <c r="EC225" s="282"/>
      <c r="ED225" s="282"/>
      <c r="EE225" s="282"/>
      <c r="EF225" s="282"/>
      <c r="EG225" s="282"/>
      <c r="EH225" s="282"/>
      <c r="EI225" s="282"/>
      <c r="EJ225" s="282"/>
      <c r="EK225" s="282"/>
      <c r="EL225" s="282"/>
      <c r="EM225" s="282"/>
      <c r="EN225" s="282"/>
      <c r="EO225" s="282"/>
      <c r="EP225" s="282"/>
      <c r="EQ225" s="282"/>
      <c r="ER225" s="282"/>
      <c r="ES225" s="282"/>
      <c r="ET225" s="282"/>
      <c r="EU225" s="282"/>
      <c r="EV225" s="282"/>
      <c r="EW225" s="282"/>
      <c r="EX225" s="282"/>
      <c r="EY225" s="282"/>
      <c r="EZ225" s="282"/>
      <c r="FA225" s="282"/>
      <c r="FB225" s="282"/>
      <c r="FC225" s="282"/>
      <c r="FD225" s="282"/>
      <c r="FE225" s="282"/>
      <c r="FF225" s="282"/>
      <c r="FG225" s="282"/>
      <c r="FH225" s="282"/>
      <c r="FI225" s="282"/>
      <c r="FJ225" s="282"/>
      <c r="FK225" s="282"/>
      <c r="FL225" s="282"/>
      <c r="FM225" s="282"/>
      <c r="FN225" s="282"/>
      <c r="FO225" s="282"/>
      <c r="FP225" s="282"/>
      <c r="FQ225" s="282"/>
      <c r="FR225" s="282"/>
      <c r="FS225" s="282"/>
      <c r="FT225" s="282"/>
      <c r="FU225" s="282"/>
      <c r="FV225" s="282"/>
      <c r="FW225" s="282"/>
      <c r="FX225" s="282"/>
      <c r="FY225" s="282"/>
      <c r="FZ225" s="282"/>
      <c r="GA225" s="282"/>
      <c r="GB225" s="282"/>
      <c r="GC225" s="282"/>
      <c r="GD225" s="282"/>
      <c r="GE225" s="282"/>
      <c r="GF225" s="282"/>
      <c r="GG225" s="282"/>
      <c r="GH225" s="282"/>
      <c r="GI225" s="282"/>
      <c r="GJ225" s="282"/>
      <c r="GK225" s="282"/>
      <c r="GL225" s="282"/>
      <c r="GM225" s="282"/>
      <c r="GN225" s="282"/>
      <c r="GO225" s="282"/>
      <c r="GP225" s="282"/>
      <c r="GQ225" s="282"/>
      <c r="GR225" s="282"/>
      <c r="GS225" s="282"/>
      <c r="GT225" s="282"/>
      <c r="GU225" s="282"/>
      <c r="GV225" s="282"/>
      <c r="GW225" s="282"/>
      <c r="GX225" s="282"/>
      <c r="GY225" s="282"/>
      <c r="GZ225" s="282"/>
      <c r="HA225" s="282"/>
      <c r="HB225" s="282"/>
      <c r="HC225" s="282"/>
      <c r="HD225" s="282"/>
      <c r="HE225" s="282"/>
      <c r="HF225" s="282"/>
      <c r="HG225" s="282"/>
      <c r="HH225" s="282"/>
      <c r="HI225" s="282"/>
      <c r="HJ225" s="282"/>
      <c r="HK225" s="282"/>
      <c r="HL225" s="282"/>
      <c r="HM225" s="282"/>
      <c r="HN225" s="282"/>
      <c r="HO225" s="282"/>
      <c r="HP225" s="282"/>
      <c r="HQ225" s="282"/>
    </row>
    <row r="226" spans="1:225" s="73" customFormat="1" ht="18" hidden="1" customHeight="1" x14ac:dyDescent="0.25">
      <c r="A226" s="81"/>
      <c r="B226" s="170"/>
      <c r="C226" s="218">
        <f t="shared" si="1259"/>
        <v>0</v>
      </c>
      <c r="D226" s="285"/>
      <c r="E226" s="219">
        <f t="shared" si="1268"/>
        <v>0</v>
      </c>
      <c r="F226" s="219">
        <f t="shared" si="1269"/>
        <v>0</v>
      </c>
      <c r="G226" s="84"/>
      <c r="H226" s="214" t="str">
        <f t="shared" si="1262"/>
        <v/>
      </c>
      <c r="I226" s="219" t="str">
        <f t="shared" si="1263"/>
        <v/>
      </c>
      <c r="J226" s="219" t="str">
        <f t="shared" si="1264"/>
        <v/>
      </c>
      <c r="K226" s="216"/>
      <c r="L226" s="217">
        <f t="shared" si="1265"/>
        <v>1</v>
      </c>
      <c r="M226" s="219" t="str">
        <f t="shared" si="1266"/>
        <v/>
      </c>
      <c r="N226" s="221" t="str">
        <f t="shared" si="1267"/>
        <v/>
      </c>
      <c r="O226" s="304"/>
      <c r="P226" s="281"/>
      <c r="Q226" s="282"/>
      <c r="R226" s="287"/>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c r="CQ226" s="282"/>
      <c r="CR226" s="282"/>
      <c r="CS226" s="282"/>
      <c r="CT226" s="282"/>
      <c r="CU226" s="282"/>
      <c r="CV226" s="282"/>
      <c r="CW226" s="282"/>
      <c r="CX226" s="282"/>
      <c r="CY226" s="282"/>
      <c r="CZ226" s="282"/>
      <c r="DA226" s="282"/>
      <c r="DB226" s="282"/>
      <c r="DC226" s="282"/>
      <c r="DD226" s="282"/>
      <c r="DE226" s="282"/>
      <c r="DF226" s="282"/>
      <c r="DG226" s="282"/>
      <c r="DH226" s="282"/>
      <c r="DI226" s="282"/>
      <c r="DJ226" s="282"/>
      <c r="DK226" s="282"/>
      <c r="DL226" s="282"/>
      <c r="DM226" s="282"/>
      <c r="DN226" s="282"/>
      <c r="DO226" s="282"/>
      <c r="DP226" s="282"/>
      <c r="DQ226" s="282"/>
      <c r="DR226" s="282"/>
      <c r="DS226" s="282"/>
      <c r="DT226" s="282"/>
      <c r="DU226" s="282"/>
      <c r="DV226" s="282"/>
      <c r="DW226" s="282"/>
      <c r="DX226" s="282"/>
      <c r="DY226" s="282"/>
      <c r="DZ226" s="282"/>
      <c r="EA226" s="282"/>
      <c r="EB226" s="282"/>
      <c r="EC226" s="282"/>
      <c r="ED226" s="282"/>
      <c r="EE226" s="282"/>
      <c r="EF226" s="282"/>
      <c r="EG226" s="282"/>
      <c r="EH226" s="282"/>
      <c r="EI226" s="282"/>
      <c r="EJ226" s="282"/>
      <c r="EK226" s="282"/>
      <c r="EL226" s="282"/>
      <c r="EM226" s="282"/>
      <c r="EN226" s="282"/>
      <c r="EO226" s="282"/>
      <c r="EP226" s="282"/>
      <c r="EQ226" s="282"/>
      <c r="ER226" s="282"/>
      <c r="ES226" s="282"/>
      <c r="ET226" s="282"/>
      <c r="EU226" s="282"/>
      <c r="EV226" s="282"/>
      <c r="EW226" s="282"/>
      <c r="EX226" s="282"/>
      <c r="EY226" s="282"/>
      <c r="EZ226" s="282"/>
      <c r="FA226" s="282"/>
      <c r="FB226" s="282"/>
      <c r="FC226" s="282"/>
      <c r="FD226" s="282"/>
      <c r="FE226" s="282"/>
      <c r="FF226" s="282"/>
      <c r="FG226" s="282"/>
      <c r="FH226" s="282"/>
      <c r="FI226" s="282"/>
      <c r="FJ226" s="282"/>
      <c r="FK226" s="282"/>
      <c r="FL226" s="282"/>
      <c r="FM226" s="282"/>
      <c r="FN226" s="282"/>
      <c r="FO226" s="282"/>
      <c r="FP226" s="282"/>
      <c r="FQ226" s="282"/>
      <c r="FR226" s="282"/>
      <c r="FS226" s="282"/>
      <c r="FT226" s="282"/>
      <c r="FU226" s="282"/>
      <c r="FV226" s="282"/>
      <c r="FW226" s="282"/>
      <c r="FX226" s="282"/>
      <c r="FY226" s="282"/>
      <c r="FZ226" s="282"/>
      <c r="GA226" s="282"/>
      <c r="GB226" s="282"/>
      <c r="GC226" s="282"/>
      <c r="GD226" s="282"/>
      <c r="GE226" s="282"/>
      <c r="GF226" s="282"/>
      <c r="GG226" s="282"/>
      <c r="GH226" s="282"/>
      <c r="GI226" s="282"/>
      <c r="GJ226" s="282"/>
      <c r="GK226" s="282"/>
      <c r="GL226" s="282"/>
      <c r="GM226" s="282"/>
      <c r="GN226" s="282"/>
      <c r="GO226" s="282"/>
      <c r="GP226" s="282"/>
      <c r="GQ226" s="282"/>
      <c r="GR226" s="282"/>
      <c r="GS226" s="282"/>
      <c r="GT226" s="282"/>
      <c r="GU226" s="282"/>
      <c r="GV226" s="282"/>
      <c r="GW226" s="282"/>
      <c r="GX226" s="282"/>
      <c r="GY226" s="282"/>
      <c r="GZ226" s="282"/>
      <c r="HA226" s="282"/>
      <c r="HB226" s="282"/>
      <c r="HC226" s="282"/>
      <c r="HD226" s="282"/>
      <c r="HE226" s="282"/>
      <c r="HF226" s="282"/>
      <c r="HG226" s="282"/>
      <c r="HH226" s="282"/>
      <c r="HI226" s="282"/>
      <c r="HJ226" s="282"/>
      <c r="HK226" s="282"/>
      <c r="HL226" s="282"/>
      <c r="HM226" s="282"/>
      <c r="HN226" s="282"/>
      <c r="HO226" s="282"/>
      <c r="HP226" s="282"/>
      <c r="HQ226" s="282"/>
    </row>
    <row r="227" spans="1:225" s="73" customFormat="1" ht="18" hidden="1" customHeight="1" x14ac:dyDescent="0.25">
      <c r="A227" s="81"/>
      <c r="B227" s="170"/>
      <c r="C227" s="218">
        <f t="shared" si="1259"/>
        <v>0</v>
      </c>
      <c r="D227" s="285"/>
      <c r="E227" s="219">
        <f t="shared" si="1268"/>
        <v>0</v>
      </c>
      <c r="F227" s="219">
        <f t="shared" si="1269"/>
        <v>0</v>
      </c>
      <c r="G227" s="84"/>
      <c r="H227" s="214" t="str">
        <f t="shared" si="1262"/>
        <v/>
      </c>
      <c r="I227" s="219" t="str">
        <f t="shared" si="1263"/>
        <v/>
      </c>
      <c r="J227" s="219" t="str">
        <f t="shared" si="1264"/>
        <v/>
      </c>
      <c r="K227" s="216"/>
      <c r="L227" s="217">
        <f t="shared" si="1265"/>
        <v>1</v>
      </c>
      <c r="M227" s="219" t="str">
        <f t="shared" si="1266"/>
        <v/>
      </c>
      <c r="N227" s="221" t="str">
        <f t="shared" si="1267"/>
        <v/>
      </c>
      <c r="O227" s="304"/>
      <c r="P227" s="282"/>
      <c r="Q227" s="282"/>
      <c r="R227" s="287"/>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c r="CQ227" s="282"/>
      <c r="CR227" s="282"/>
      <c r="CS227" s="282"/>
      <c r="CT227" s="282"/>
      <c r="CU227" s="282"/>
      <c r="CV227" s="282"/>
      <c r="CW227" s="282"/>
      <c r="CX227" s="282"/>
      <c r="CY227" s="282"/>
      <c r="CZ227" s="282"/>
      <c r="DA227" s="282"/>
      <c r="DB227" s="282"/>
      <c r="DC227" s="282"/>
      <c r="DD227" s="282"/>
      <c r="DE227" s="282"/>
      <c r="DF227" s="282"/>
      <c r="DG227" s="282"/>
      <c r="DH227" s="282"/>
      <c r="DI227" s="282"/>
      <c r="DJ227" s="282"/>
      <c r="DK227" s="282"/>
      <c r="DL227" s="282"/>
      <c r="DM227" s="282"/>
      <c r="DN227" s="282"/>
      <c r="DO227" s="282"/>
      <c r="DP227" s="282"/>
      <c r="DQ227" s="282"/>
      <c r="DR227" s="282"/>
      <c r="DS227" s="282"/>
      <c r="DT227" s="282"/>
      <c r="DU227" s="282"/>
      <c r="DV227" s="282"/>
      <c r="DW227" s="282"/>
      <c r="DX227" s="282"/>
      <c r="DY227" s="282"/>
      <c r="DZ227" s="282"/>
      <c r="EA227" s="282"/>
      <c r="EB227" s="282"/>
      <c r="EC227" s="282"/>
      <c r="ED227" s="282"/>
      <c r="EE227" s="282"/>
      <c r="EF227" s="282"/>
      <c r="EG227" s="282"/>
      <c r="EH227" s="282"/>
      <c r="EI227" s="282"/>
      <c r="EJ227" s="282"/>
      <c r="EK227" s="282"/>
      <c r="EL227" s="282"/>
      <c r="EM227" s="282"/>
      <c r="EN227" s="282"/>
      <c r="EO227" s="282"/>
      <c r="EP227" s="282"/>
      <c r="EQ227" s="282"/>
      <c r="ER227" s="282"/>
      <c r="ES227" s="282"/>
      <c r="ET227" s="282"/>
      <c r="EU227" s="282"/>
      <c r="EV227" s="282"/>
      <c r="EW227" s="282"/>
      <c r="EX227" s="282"/>
      <c r="EY227" s="282"/>
      <c r="EZ227" s="282"/>
      <c r="FA227" s="282"/>
      <c r="FB227" s="282"/>
      <c r="FC227" s="282"/>
      <c r="FD227" s="282"/>
      <c r="FE227" s="282"/>
      <c r="FF227" s="282"/>
      <c r="FG227" s="282"/>
      <c r="FH227" s="282"/>
      <c r="FI227" s="282"/>
      <c r="FJ227" s="282"/>
      <c r="FK227" s="282"/>
      <c r="FL227" s="282"/>
      <c r="FM227" s="282"/>
      <c r="FN227" s="282"/>
      <c r="FO227" s="282"/>
      <c r="FP227" s="282"/>
      <c r="FQ227" s="282"/>
      <c r="FR227" s="282"/>
      <c r="FS227" s="282"/>
      <c r="FT227" s="282"/>
      <c r="FU227" s="282"/>
      <c r="FV227" s="282"/>
      <c r="FW227" s="282"/>
      <c r="FX227" s="282"/>
      <c r="FY227" s="282"/>
      <c r="FZ227" s="282"/>
      <c r="GA227" s="282"/>
      <c r="GB227" s="282"/>
      <c r="GC227" s="282"/>
      <c r="GD227" s="282"/>
      <c r="GE227" s="282"/>
      <c r="GF227" s="282"/>
      <c r="GG227" s="282"/>
      <c r="GH227" s="282"/>
      <c r="GI227" s="282"/>
      <c r="GJ227" s="282"/>
      <c r="GK227" s="282"/>
      <c r="GL227" s="282"/>
      <c r="GM227" s="282"/>
      <c r="GN227" s="282"/>
      <c r="GO227" s="282"/>
      <c r="GP227" s="282"/>
      <c r="GQ227" s="282"/>
      <c r="GR227" s="282"/>
      <c r="GS227" s="282"/>
      <c r="GT227" s="282"/>
      <c r="GU227" s="282"/>
      <c r="GV227" s="282"/>
      <c r="GW227" s="282"/>
      <c r="GX227" s="282"/>
      <c r="GY227" s="282"/>
      <c r="GZ227" s="282"/>
      <c r="HA227" s="282"/>
      <c r="HB227" s="282"/>
      <c r="HC227" s="282"/>
      <c r="HD227" s="282"/>
      <c r="HE227" s="282"/>
      <c r="HF227" s="282"/>
      <c r="HG227" s="282"/>
      <c r="HH227" s="282"/>
      <c r="HI227" s="282"/>
      <c r="HJ227" s="282"/>
      <c r="HK227" s="282"/>
      <c r="HL227" s="282"/>
      <c r="HM227" s="282"/>
      <c r="HN227" s="282"/>
      <c r="HO227" s="282"/>
      <c r="HP227" s="282"/>
      <c r="HQ227" s="282"/>
    </row>
    <row r="228" spans="1:225" s="73" customFormat="1" ht="18" hidden="1" customHeight="1" x14ac:dyDescent="0.25">
      <c r="A228" s="81"/>
      <c r="B228" s="170"/>
      <c r="C228" s="218">
        <f t="shared" si="1259"/>
        <v>0</v>
      </c>
      <c r="D228" s="285"/>
      <c r="E228" s="219">
        <f t="shared" si="1268"/>
        <v>0</v>
      </c>
      <c r="F228" s="219">
        <f t="shared" si="1269"/>
        <v>0</v>
      </c>
      <c r="G228" s="84"/>
      <c r="H228" s="214" t="str">
        <f t="shared" si="1262"/>
        <v/>
      </c>
      <c r="I228" s="219" t="str">
        <f t="shared" si="1263"/>
        <v/>
      </c>
      <c r="J228" s="219" t="str">
        <f t="shared" si="1264"/>
        <v/>
      </c>
      <c r="K228" s="216"/>
      <c r="L228" s="217">
        <f t="shared" si="1265"/>
        <v>1</v>
      </c>
      <c r="M228" s="219" t="str">
        <f t="shared" si="1266"/>
        <v/>
      </c>
      <c r="N228" s="221" t="str">
        <f t="shared" si="1267"/>
        <v/>
      </c>
      <c r="O228" s="304"/>
      <c r="P228" s="281"/>
      <c r="Q228" s="282"/>
      <c r="R228" s="287"/>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c r="CQ228" s="282"/>
      <c r="CR228" s="282"/>
      <c r="CS228" s="282"/>
      <c r="CT228" s="282"/>
      <c r="CU228" s="282"/>
      <c r="CV228" s="282"/>
      <c r="CW228" s="282"/>
      <c r="CX228" s="282"/>
      <c r="CY228" s="282"/>
      <c r="CZ228" s="282"/>
      <c r="DA228" s="282"/>
      <c r="DB228" s="282"/>
      <c r="DC228" s="282"/>
      <c r="DD228" s="282"/>
      <c r="DE228" s="282"/>
      <c r="DF228" s="282"/>
      <c r="DG228" s="282"/>
      <c r="DH228" s="282"/>
      <c r="DI228" s="282"/>
      <c r="DJ228" s="282"/>
      <c r="DK228" s="282"/>
      <c r="DL228" s="282"/>
      <c r="DM228" s="282"/>
      <c r="DN228" s="282"/>
      <c r="DO228" s="282"/>
      <c r="DP228" s="282"/>
      <c r="DQ228" s="282"/>
      <c r="DR228" s="282"/>
      <c r="DS228" s="282"/>
      <c r="DT228" s="282"/>
      <c r="DU228" s="282"/>
      <c r="DV228" s="282"/>
      <c r="DW228" s="282"/>
      <c r="DX228" s="282"/>
      <c r="DY228" s="282"/>
      <c r="DZ228" s="282"/>
      <c r="EA228" s="282"/>
      <c r="EB228" s="282"/>
      <c r="EC228" s="282"/>
      <c r="ED228" s="282"/>
      <c r="EE228" s="282"/>
      <c r="EF228" s="282"/>
      <c r="EG228" s="282"/>
      <c r="EH228" s="282"/>
      <c r="EI228" s="282"/>
      <c r="EJ228" s="282"/>
      <c r="EK228" s="282"/>
      <c r="EL228" s="282"/>
      <c r="EM228" s="282"/>
      <c r="EN228" s="282"/>
      <c r="EO228" s="282"/>
      <c r="EP228" s="282"/>
      <c r="EQ228" s="282"/>
      <c r="ER228" s="282"/>
      <c r="ES228" s="282"/>
      <c r="ET228" s="282"/>
      <c r="EU228" s="282"/>
      <c r="EV228" s="282"/>
      <c r="EW228" s="282"/>
      <c r="EX228" s="282"/>
      <c r="EY228" s="282"/>
      <c r="EZ228" s="282"/>
      <c r="FA228" s="282"/>
      <c r="FB228" s="282"/>
      <c r="FC228" s="282"/>
      <c r="FD228" s="282"/>
      <c r="FE228" s="282"/>
      <c r="FF228" s="282"/>
      <c r="FG228" s="282"/>
      <c r="FH228" s="282"/>
      <c r="FI228" s="282"/>
      <c r="FJ228" s="282"/>
      <c r="FK228" s="282"/>
      <c r="FL228" s="282"/>
      <c r="FM228" s="282"/>
      <c r="FN228" s="282"/>
      <c r="FO228" s="282"/>
      <c r="FP228" s="282"/>
      <c r="FQ228" s="282"/>
      <c r="FR228" s="282"/>
      <c r="FS228" s="282"/>
      <c r="FT228" s="282"/>
      <c r="FU228" s="282"/>
      <c r="FV228" s="282"/>
      <c r="FW228" s="282"/>
      <c r="FX228" s="282"/>
      <c r="FY228" s="282"/>
      <c r="FZ228" s="282"/>
      <c r="GA228" s="282"/>
      <c r="GB228" s="282"/>
      <c r="GC228" s="282"/>
      <c r="GD228" s="282"/>
      <c r="GE228" s="282"/>
      <c r="GF228" s="282"/>
      <c r="GG228" s="282"/>
      <c r="GH228" s="282"/>
      <c r="GI228" s="282"/>
      <c r="GJ228" s="282"/>
      <c r="GK228" s="282"/>
      <c r="GL228" s="282"/>
      <c r="GM228" s="282"/>
      <c r="GN228" s="282"/>
      <c r="GO228" s="282"/>
      <c r="GP228" s="282"/>
      <c r="GQ228" s="282"/>
      <c r="GR228" s="282"/>
      <c r="GS228" s="282"/>
      <c r="GT228" s="282"/>
      <c r="GU228" s="282"/>
      <c r="GV228" s="282"/>
      <c r="GW228" s="282"/>
      <c r="GX228" s="282"/>
      <c r="GY228" s="282"/>
      <c r="GZ228" s="282"/>
      <c r="HA228" s="282"/>
      <c r="HB228" s="282"/>
      <c r="HC228" s="282"/>
      <c r="HD228" s="282"/>
      <c r="HE228" s="282"/>
      <c r="HF228" s="282"/>
      <c r="HG228" s="282"/>
      <c r="HH228" s="282"/>
      <c r="HI228" s="282"/>
      <c r="HJ228" s="282"/>
      <c r="HK228" s="282"/>
      <c r="HL228" s="282"/>
      <c r="HM228" s="282"/>
      <c r="HN228" s="282"/>
      <c r="HO228" s="282"/>
      <c r="HP228" s="282"/>
      <c r="HQ228" s="282"/>
    </row>
    <row r="229" spans="1:225" s="73" customFormat="1" ht="18" hidden="1" customHeight="1" x14ac:dyDescent="0.25">
      <c r="A229" s="81"/>
      <c r="B229" s="170"/>
      <c r="C229" s="218">
        <f t="shared" ref="C229:C292" si="1270">SUM(P229:HQ229)</f>
        <v>0</v>
      </c>
      <c r="D229" s="285"/>
      <c r="E229" s="219">
        <f t="shared" si="1268"/>
        <v>0</v>
      </c>
      <c r="F229" s="219">
        <f t="shared" si="1269"/>
        <v>0</v>
      </c>
      <c r="G229" s="84"/>
      <c r="H229" s="214" t="str">
        <f t="shared" ref="H229:H292" si="1271">IF(G229="","",C229*G229)</f>
        <v/>
      </c>
      <c r="I229" s="219" t="str">
        <f t="shared" ref="I229:I292" si="1272">IF(G229="","",G229*(D229+E229))</f>
        <v/>
      </c>
      <c r="J229" s="219" t="str">
        <f t="shared" ref="J229:J292" si="1273">IF(G229="","",G229*(D229+F229))</f>
        <v/>
      </c>
      <c r="K229" s="216"/>
      <c r="L229" s="217">
        <f t="shared" ref="L229:L292" si="1274">IF(K229="",1,1-K229)</f>
        <v>1</v>
      </c>
      <c r="M229" s="219" t="str">
        <f t="shared" ref="M229:M249" si="1275">IF(K229="","",ROUND(J229*K229,2))</f>
        <v/>
      </c>
      <c r="N229" s="221" t="str">
        <f t="shared" ref="N229:N292" si="1276">IF(G229="","",ROUND(J229*L229,2))</f>
        <v/>
      </c>
      <c r="O229" s="304"/>
      <c r="P229" s="281"/>
      <c r="Q229" s="282"/>
      <c r="R229" s="287"/>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c r="CQ229" s="282"/>
      <c r="CR229" s="282"/>
      <c r="CS229" s="282"/>
      <c r="CT229" s="282"/>
      <c r="CU229" s="282"/>
      <c r="CV229" s="282"/>
      <c r="CW229" s="282"/>
      <c r="CX229" s="282"/>
      <c r="CY229" s="282"/>
      <c r="CZ229" s="282"/>
      <c r="DA229" s="282"/>
      <c r="DB229" s="282"/>
      <c r="DC229" s="282"/>
      <c r="DD229" s="282"/>
      <c r="DE229" s="282"/>
      <c r="DF229" s="282"/>
      <c r="DG229" s="282"/>
      <c r="DH229" s="282"/>
      <c r="DI229" s="282"/>
      <c r="DJ229" s="282"/>
      <c r="DK229" s="282"/>
      <c r="DL229" s="282"/>
      <c r="DM229" s="282"/>
      <c r="DN229" s="282"/>
      <c r="DO229" s="282"/>
      <c r="DP229" s="282"/>
      <c r="DQ229" s="282"/>
      <c r="DR229" s="282"/>
      <c r="DS229" s="282"/>
      <c r="DT229" s="282"/>
      <c r="DU229" s="282"/>
      <c r="DV229" s="282"/>
      <c r="DW229" s="282"/>
      <c r="DX229" s="282"/>
      <c r="DY229" s="282"/>
      <c r="DZ229" s="282"/>
      <c r="EA229" s="282"/>
      <c r="EB229" s="282"/>
      <c r="EC229" s="282"/>
      <c r="ED229" s="282"/>
      <c r="EE229" s="282"/>
      <c r="EF229" s="282"/>
      <c r="EG229" s="282"/>
      <c r="EH229" s="282"/>
      <c r="EI229" s="282"/>
      <c r="EJ229" s="282"/>
      <c r="EK229" s="282"/>
      <c r="EL229" s="282"/>
      <c r="EM229" s="282"/>
      <c r="EN229" s="282"/>
      <c r="EO229" s="282"/>
      <c r="EP229" s="282"/>
      <c r="EQ229" s="282"/>
      <c r="ER229" s="282"/>
      <c r="ES229" s="282"/>
      <c r="ET229" s="282"/>
      <c r="EU229" s="282"/>
      <c r="EV229" s="282"/>
      <c r="EW229" s="282"/>
      <c r="EX229" s="282"/>
      <c r="EY229" s="282"/>
      <c r="EZ229" s="282"/>
      <c r="FA229" s="282"/>
      <c r="FB229" s="282"/>
      <c r="FC229" s="282"/>
      <c r="FD229" s="282"/>
      <c r="FE229" s="282"/>
      <c r="FF229" s="282"/>
      <c r="FG229" s="282"/>
      <c r="FH229" s="282"/>
      <c r="FI229" s="282"/>
      <c r="FJ229" s="282"/>
      <c r="FK229" s="282"/>
      <c r="FL229" s="282"/>
      <c r="FM229" s="282"/>
      <c r="FN229" s="282"/>
      <c r="FO229" s="282"/>
      <c r="FP229" s="282"/>
      <c r="FQ229" s="282"/>
      <c r="FR229" s="282"/>
      <c r="FS229" s="282"/>
      <c r="FT229" s="282"/>
      <c r="FU229" s="282"/>
      <c r="FV229" s="282"/>
      <c r="FW229" s="282"/>
      <c r="FX229" s="282"/>
      <c r="FY229" s="282"/>
      <c r="FZ229" s="282"/>
      <c r="GA229" s="282"/>
      <c r="GB229" s="282"/>
      <c r="GC229" s="282"/>
      <c r="GD229" s="282"/>
      <c r="GE229" s="282"/>
      <c r="GF229" s="282"/>
      <c r="GG229" s="282"/>
      <c r="GH229" s="282"/>
      <c r="GI229" s="282"/>
      <c r="GJ229" s="282"/>
      <c r="GK229" s="282"/>
      <c r="GL229" s="282"/>
      <c r="GM229" s="282"/>
      <c r="GN229" s="282"/>
      <c r="GO229" s="282"/>
      <c r="GP229" s="282"/>
      <c r="GQ229" s="282"/>
      <c r="GR229" s="282"/>
      <c r="GS229" s="282"/>
      <c r="GT229" s="282"/>
      <c r="GU229" s="282"/>
      <c r="GV229" s="282"/>
      <c r="GW229" s="282"/>
      <c r="GX229" s="282"/>
      <c r="GY229" s="282"/>
      <c r="GZ229" s="282"/>
      <c r="HA229" s="282"/>
      <c r="HB229" s="282"/>
      <c r="HC229" s="282"/>
      <c r="HD229" s="282"/>
      <c r="HE229" s="282"/>
      <c r="HF229" s="282"/>
      <c r="HG229" s="282"/>
      <c r="HH229" s="282"/>
      <c r="HI229" s="282"/>
      <c r="HJ229" s="282"/>
      <c r="HK229" s="282"/>
      <c r="HL229" s="282"/>
      <c r="HM229" s="282"/>
      <c r="HN229" s="282"/>
      <c r="HO229" s="282"/>
      <c r="HP229" s="282"/>
      <c r="HQ229" s="282"/>
    </row>
    <row r="230" spans="1:225" s="73" customFormat="1" ht="18" hidden="1" customHeight="1" x14ac:dyDescent="0.25">
      <c r="A230" s="81"/>
      <c r="B230" s="170"/>
      <c r="C230" s="218">
        <f t="shared" si="1270"/>
        <v>0</v>
      </c>
      <c r="D230" s="285"/>
      <c r="E230" s="219">
        <f t="shared" si="1268"/>
        <v>0</v>
      </c>
      <c r="F230" s="219">
        <f t="shared" si="1269"/>
        <v>0</v>
      </c>
      <c r="G230" s="84"/>
      <c r="H230" s="214" t="str">
        <f t="shared" si="1271"/>
        <v/>
      </c>
      <c r="I230" s="219" t="str">
        <f t="shared" si="1272"/>
        <v/>
      </c>
      <c r="J230" s="219" t="str">
        <f t="shared" si="1273"/>
        <v/>
      </c>
      <c r="K230" s="216"/>
      <c r="L230" s="217">
        <f t="shared" si="1274"/>
        <v>1</v>
      </c>
      <c r="M230" s="219" t="str">
        <f t="shared" si="1275"/>
        <v/>
      </c>
      <c r="N230" s="221" t="str">
        <f t="shared" si="1276"/>
        <v/>
      </c>
      <c r="O230" s="304"/>
      <c r="P230" s="281"/>
      <c r="Q230" s="282"/>
      <c r="R230" s="287"/>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c r="CQ230" s="282"/>
      <c r="CR230" s="282"/>
      <c r="CS230" s="282"/>
      <c r="CT230" s="282"/>
      <c r="CU230" s="282"/>
      <c r="CV230" s="282"/>
      <c r="CW230" s="282"/>
      <c r="CX230" s="282"/>
      <c r="CY230" s="282"/>
      <c r="CZ230" s="282"/>
      <c r="DA230" s="282"/>
      <c r="DB230" s="282"/>
      <c r="DC230" s="282"/>
      <c r="DD230" s="282"/>
      <c r="DE230" s="282"/>
      <c r="DF230" s="282"/>
      <c r="DG230" s="282"/>
      <c r="DH230" s="282"/>
      <c r="DI230" s="282"/>
      <c r="DJ230" s="282"/>
      <c r="DK230" s="282"/>
      <c r="DL230" s="282"/>
      <c r="DM230" s="282"/>
      <c r="DN230" s="282"/>
      <c r="DO230" s="282"/>
      <c r="DP230" s="282"/>
      <c r="DQ230" s="282"/>
      <c r="DR230" s="282"/>
      <c r="DS230" s="282"/>
      <c r="DT230" s="282"/>
      <c r="DU230" s="282"/>
      <c r="DV230" s="282"/>
      <c r="DW230" s="282"/>
      <c r="DX230" s="282"/>
      <c r="DY230" s="282"/>
      <c r="DZ230" s="282"/>
      <c r="EA230" s="282"/>
      <c r="EB230" s="282"/>
      <c r="EC230" s="282"/>
      <c r="ED230" s="282"/>
      <c r="EE230" s="282"/>
      <c r="EF230" s="282"/>
      <c r="EG230" s="282"/>
      <c r="EH230" s="282"/>
      <c r="EI230" s="282"/>
      <c r="EJ230" s="282"/>
      <c r="EK230" s="282"/>
      <c r="EL230" s="282"/>
      <c r="EM230" s="282"/>
      <c r="EN230" s="282"/>
      <c r="EO230" s="282"/>
      <c r="EP230" s="282"/>
      <c r="EQ230" s="282"/>
      <c r="ER230" s="282"/>
      <c r="ES230" s="282"/>
      <c r="ET230" s="282"/>
      <c r="EU230" s="282"/>
      <c r="EV230" s="282"/>
      <c r="EW230" s="282"/>
      <c r="EX230" s="282"/>
      <c r="EY230" s="282"/>
      <c r="EZ230" s="282"/>
      <c r="FA230" s="282"/>
      <c r="FB230" s="282"/>
      <c r="FC230" s="282"/>
      <c r="FD230" s="282"/>
      <c r="FE230" s="282"/>
      <c r="FF230" s="282"/>
      <c r="FG230" s="282"/>
      <c r="FH230" s="282"/>
      <c r="FI230" s="282"/>
      <c r="FJ230" s="282"/>
      <c r="FK230" s="282"/>
      <c r="FL230" s="282"/>
      <c r="FM230" s="282"/>
      <c r="FN230" s="282"/>
      <c r="FO230" s="282"/>
      <c r="FP230" s="282"/>
      <c r="FQ230" s="282"/>
      <c r="FR230" s="282"/>
      <c r="FS230" s="282"/>
      <c r="FT230" s="282"/>
      <c r="FU230" s="282"/>
      <c r="FV230" s="282"/>
      <c r="FW230" s="282"/>
      <c r="FX230" s="282"/>
      <c r="FY230" s="282"/>
      <c r="FZ230" s="282"/>
      <c r="GA230" s="282"/>
      <c r="GB230" s="282"/>
      <c r="GC230" s="282"/>
      <c r="GD230" s="282"/>
      <c r="GE230" s="282"/>
      <c r="GF230" s="282"/>
      <c r="GG230" s="282"/>
      <c r="GH230" s="282"/>
      <c r="GI230" s="282"/>
      <c r="GJ230" s="282"/>
      <c r="GK230" s="282"/>
      <c r="GL230" s="282"/>
      <c r="GM230" s="282"/>
      <c r="GN230" s="282"/>
      <c r="GO230" s="282"/>
      <c r="GP230" s="282"/>
      <c r="GQ230" s="282"/>
      <c r="GR230" s="282"/>
      <c r="GS230" s="282"/>
      <c r="GT230" s="282"/>
      <c r="GU230" s="282"/>
      <c r="GV230" s="282"/>
      <c r="GW230" s="282"/>
      <c r="GX230" s="282"/>
      <c r="GY230" s="282"/>
      <c r="GZ230" s="282"/>
      <c r="HA230" s="282"/>
      <c r="HB230" s="282"/>
      <c r="HC230" s="282"/>
      <c r="HD230" s="282"/>
      <c r="HE230" s="282"/>
      <c r="HF230" s="282"/>
      <c r="HG230" s="282"/>
      <c r="HH230" s="282"/>
      <c r="HI230" s="282"/>
      <c r="HJ230" s="282"/>
      <c r="HK230" s="282"/>
      <c r="HL230" s="282"/>
      <c r="HM230" s="282"/>
      <c r="HN230" s="282"/>
      <c r="HO230" s="282"/>
      <c r="HP230" s="282"/>
      <c r="HQ230" s="282"/>
    </row>
    <row r="231" spans="1:225" s="73" customFormat="1" ht="18" hidden="1" customHeight="1" x14ac:dyDescent="0.25">
      <c r="A231" s="81"/>
      <c r="B231" s="170"/>
      <c r="C231" s="218">
        <f t="shared" si="1270"/>
        <v>0</v>
      </c>
      <c r="D231" s="285"/>
      <c r="E231" s="219">
        <f t="shared" si="1268"/>
        <v>0</v>
      </c>
      <c r="F231" s="219">
        <f t="shared" si="1269"/>
        <v>0</v>
      </c>
      <c r="G231" s="84"/>
      <c r="H231" s="214" t="str">
        <f t="shared" si="1271"/>
        <v/>
      </c>
      <c r="I231" s="219" t="str">
        <f t="shared" si="1272"/>
        <v/>
      </c>
      <c r="J231" s="219" t="str">
        <f t="shared" si="1273"/>
        <v/>
      </c>
      <c r="K231" s="216"/>
      <c r="L231" s="217">
        <f t="shared" si="1274"/>
        <v>1</v>
      </c>
      <c r="M231" s="219" t="str">
        <f t="shared" si="1275"/>
        <v/>
      </c>
      <c r="N231" s="221" t="str">
        <f t="shared" si="1276"/>
        <v/>
      </c>
      <c r="O231" s="304"/>
      <c r="P231" s="282"/>
      <c r="Q231" s="282"/>
      <c r="R231" s="287"/>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c r="CQ231" s="282"/>
      <c r="CR231" s="282"/>
      <c r="CS231" s="282"/>
      <c r="CT231" s="282"/>
      <c r="CU231" s="282"/>
      <c r="CV231" s="282"/>
      <c r="CW231" s="282"/>
      <c r="CX231" s="282"/>
      <c r="CY231" s="282"/>
      <c r="CZ231" s="282"/>
      <c r="DA231" s="282"/>
      <c r="DB231" s="282"/>
      <c r="DC231" s="282"/>
      <c r="DD231" s="282"/>
      <c r="DE231" s="282"/>
      <c r="DF231" s="282"/>
      <c r="DG231" s="282"/>
      <c r="DH231" s="282"/>
      <c r="DI231" s="282"/>
      <c r="DJ231" s="282"/>
      <c r="DK231" s="282"/>
      <c r="DL231" s="282"/>
      <c r="DM231" s="282"/>
      <c r="DN231" s="282"/>
      <c r="DO231" s="282"/>
      <c r="DP231" s="282"/>
      <c r="DQ231" s="282"/>
      <c r="DR231" s="282"/>
      <c r="DS231" s="282"/>
      <c r="DT231" s="282"/>
      <c r="DU231" s="282"/>
      <c r="DV231" s="282"/>
      <c r="DW231" s="282"/>
      <c r="DX231" s="282"/>
      <c r="DY231" s="282"/>
      <c r="DZ231" s="282"/>
      <c r="EA231" s="282"/>
      <c r="EB231" s="282"/>
      <c r="EC231" s="282"/>
      <c r="ED231" s="282"/>
      <c r="EE231" s="282"/>
      <c r="EF231" s="282"/>
      <c r="EG231" s="282"/>
      <c r="EH231" s="282"/>
      <c r="EI231" s="282"/>
      <c r="EJ231" s="282"/>
      <c r="EK231" s="282"/>
      <c r="EL231" s="282"/>
      <c r="EM231" s="282"/>
      <c r="EN231" s="282"/>
      <c r="EO231" s="282"/>
      <c r="EP231" s="282"/>
      <c r="EQ231" s="282"/>
      <c r="ER231" s="282"/>
      <c r="ES231" s="282"/>
      <c r="ET231" s="282"/>
      <c r="EU231" s="282"/>
      <c r="EV231" s="282"/>
      <c r="EW231" s="282"/>
      <c r="EX231" s="282"/>
      <c r="EY231" s="282"/>
      <c r="EZ231" s="282"/>
      <c r="FA231" s="282"/>
      <c r="FB231" s="282"/>
      <c r="FC231" s="282"/>
      <c r="FD231" s="282"/>
      <c r="FE231" s="282"/>
      <c r="FF231" s="282"/>
      <c r="FG231" s="282"/>
      <c r="FH231" s="282"/>
      <c r="FI231" s="282"/>
      <c r="FJ231" s="282"/>
      <c r="FK231" s="282"/>
      <c r="FL231" s="282"/>
      <c r="FM231" s="282"/>
      <c r="FN231" s="282"/>
      <c r="FO231" s="282"/>
      <c r="FP231" s="282"/>
      <c r="FQ231" s="282"/>
      <c r="FR231" s="282"/>
      <c r="FS231" s="282"/>
      <c r="FT231" s="282"/>
      <c r="FU231" s="282"/>
      <c r="FV231" s="282"/>
      <c r="FW231" s="282"/>
      <c r="FX231" s="282"/>
      <c r="FY231" s="282"/>
      <c r="FZ231" s="282"/>
      <c r="GA231" s="282"/>
      <c r="GB231" s="282"/>
      <c r="GC231" s="282"/>
      <c r="GD231" s="282"/>
      <c r="GE231" s="282"/>
      <c r="GF231" s="282"/>
      <c r="GG231" s="282"/>
      <c r="GH231" s="282"/>
      <c r="GI231" s="282"/>
      <c r="GJ231" s="282"/>
      <c r="GK231" s="282"/>
      <c r="GL231" s="282"/>
      <c r="GM231" s="282"/>
      <c r="GN231" s="282"/>
      <c r="GO231" s="282"/>
      <c r="GP231" s="282"/>
      <c r="GQ231" s="282"/>
      <c r="GR231" s="282"/>
      <c r="GS231" s="282"/>
      <c r="GT231" s="282"/>
      <c r="GU231" s="282"/>
      <c r="GV231" s="282"/>
      <c r="GW231" s="282"/>
      <c r="GX231" s="282"/>
      <c r="GY231" s="282"/>
      <c r="GZ231" s="282"/>
      <c r="HA231" s="282"/>
      <c r="HB231" s="282"/>
      <c r="HC231" s="282"/>
      <c r="HD231" s="282"/>
      <c r="HE231" s="282"/>
      <c r="HF231" s="282"/>
      <c r="HG231" s="282"/>
      <c r="HH231" s="282"/>
      <c r="HI231" s="282"/>
      <c r="HJ231" s="282"/>
      <c r="HK231" s="282"/>
      <c r="HL231" s="282"/>
      <c r="HM231" s="282"/>
      <c r="HN231" s="282"/>
      <c r="HO231" s="282"/>
      <c r="HP231" s="282"/>
      <c r="HQ231" s="282"/>
    </row>
    <row r="232" spans="1:225" s="73" customFormat="1" ht="18" hidden="1" customHeight="1" x14ac:dyDescent="0.25">
      <c r="A232" s="81"/>
      <c r="B232" s="170"/>
      <c r="C232" s="218">
        <f t="shared" si="1270"/>
        <v>0</v>
      </c>
      <c r="D232" s="285"/>
      <c r="E232" s="219">
        <f t="shared" si="1268"/>
        <v>0</v>
      </c>
      <c r="F232" s="219">
        <f t="shared" si="1269"/>
        <v>0</v>
      </c>
      <c r="G232" s="84"/>
      <c r="H232" s="214" t="str">
        <f t="shared" si="1271"/>
        <v/>
      </c>
      <c r="I232" s="219" t="str">
        <f t="shared" si="1272"/>
        <v/>
      </c>
      <c r="J232" s="219" t="str">
        <f t="shared" si="1273"/>
        <v/>
      </c>
      <c r="K232" s="216"/>
      <c r="L232" s="217">
        <f t="shared" si="1274"/>
        <v>1</v>
      </c>
      <c r="M232" s="219" t="str">
        <f t="shared" si="1275"/>
        <v/>
      </c>
      <c r="N232" s="221" t="str">
        <f t="shared" si="1276"/>
        <v/>
      </c>
      <c r="O232" s="304"/>
      <c r="P232" s="281"/>
      <c r="Q232" s="282"/>
      <c r="R232" s="287"/>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c r="CQ232" s="282"/>
      <c r="CR232" s="282"/>
      <c r="CS232" s="282"/>
      <c r="CT232" s="282"/>
      <c r="CU232" s="282"/>
      <c r="CV232" s="282"/>
      <c r="CW232" s="282"/>
      <c r="CX232" s="282"/>
      <c r="CY232" s="282"/>
      <c r="CZ232" s="282"/>
      <c r="DA232" s="282"/>
      <c r="DB232" s="282"/>
      <c r="DC232" s="282"/>
      <c r="DD232" s="282"/>
      <c r="DE232" s="282"/>
      <c r="DF232" s="282"/>
      <c r="DG232" s="282"/>
      <c r="DH232" s="282"/>
      <c r="DI232" s="282"/>
      <c r="DJ232" s="282"/>
      <c r="DK232" s="282"/>
      <c r="DL232" s="282"/>
      <c r="DM232" s="282"/>
      <c r="DN232" s="282"/>
      <c r="DO232" s="282"/>
      <c r="DP232" s="282"/>
      <c r="DQ232" s="282"/>
      <c r="DR232" s="282"/>
      <c r="DS232" s="282"/>
      <c r="DT232" s="282"/>
      <c r="DU232" s="282"/>
      <c r="DV232" s="282"/>
      <c r="DW232" s="282"/>
      <c r="DX232" s="282"/>
      <c r="DY232" s="282"/>
      <c r="DZ232" s="282"/>
      <c r="EA232" s="282"/>
      <c r="EB232" s="282"/>
      <c r="EC232" s="282"/>
      <c r="ED232" s="282"/>
      <c r="EE232" s="282"/>
      <c r="EF232" s="282"/>
      <c r="EG232" s="282"/>
      <c r="EH232" s="282"/>
      <c r="EI232" s="282"/>
      <c r="EJ232" s="282"/>
      <c r="EK232" s="282"/>
      <c r="EL232" s="282"/>
      <c r="EM232" s="282"/>
      <c r="EN232" s="282"/>
      <c r="EO232" s="282"/>
      <c r="EP232" s="282"/>
      <c r="EQ232" s="282"/>
      <c r="ER232" s="282"/>
      <c r="ES232" s="282"/>
      <c r="ET232" s="282"/>
      <c r="EU232" s="282"/>
      <c r="EV232" s="282"/>
      <c r="EW232" s="282"/>
      <c r="EX232" s="282"/>
      <c r="EY232" s="282"/>
      <c r="EZ232" s="282"/>
      <c r="FA232" s="282"/>
      <c r="FB232" s="282"/>
      <c r="FC232" s="282"/>
      <c r="FD232" s="282"/>
      <c r="FE232" s="282"/>
      <c r="FF232" s="282"/>
      <c r="FG232" s="282"/>
      <c r="FH232" s="282"/>
      <c r="FI232" s="282"/>
      <c r="FJ232" s="282"/>
      <c r="FK232" s="282"/>
      <c r="FL232" s="282"/>
      <c r="FM232" s="282"/>
      <c r="FN232" s="282"/>
      <c r="FO232" s="282"/>
      <c r="FP232" s="282"/>
      <c r="FQ232" s="282"/>
      <c r="FR232" s="282"/>
      <c r="FS232" s="282"/>
      <c r="FT232" s="282"/>
      <c r="FU232" s="282"/>
      <c r="FV232" s="282"/>
      <c r="FW232" s="282"/>
      <c r="FX232" s="282"/>
      <c r="FY232" s="282"/>
      <c r="FZ232" s="282"/>
      <c r="GA232" s="282"/>
      <c r="GB232" s="282"/>
      <c r="GC232" s="282"/>
      <c r="GD232" s="282"/>
      <c r="GE232" s="282"/>
      <c r="GF232" s="282"/>
      <c r="GG232" s="282"/>
      <c r="GH232" s="282"/>
      <c r="GI232" s="282"/>
      <c r="GJ232" s="282"/>
      <c r="GK232" s="282"/>
      <c r="GL232" s="282"/>
      <c r="GM232" s="282"/>
      <c r="GN232" s="282"/>
      <c r="GO232" s="282"/>
      <c r="GP232" s="282"/>
      <c r="GQ232" s="282"/>
      <c r="GR232" s="282"/>
      <c r="GS232" s="282"/>
      <c r="GT232" s="282"/>
      <c r="GU232" s="282"/>
      <c r="GV232" s="282"/>
      <c r="GW232" s="282"/>
      <c r="GX232" s="282"/>
      <c r="GY232" s="282"/>
      <c r="GZ232" s="282"/>
      <c r="HA232" s="282"/>
      <c r="HB232" s="282"/>
      <c r="HC232" s="282"/>
      <c r="HD232" s="282"/>
      <c r="HE232" s="282"/>
      <c r="HF232" s="282"/>
      <c r="HG232" s="282"/>
      <c r="HH232" s="282"/>
      <c r="HI232" s="282"/>
      <c r="HJ232" s="282"/>
      <c r="HK232" s="282"/>
      <c r="HL232" s="282"/>
      <c r="HM232" s="282"/>
      <c r="HN232" s="282"/>
      <c r="HO232" s="282"/>
      <c r="HP232" s="282"/>
      <c r="HQ232" s="282"/>
    </row>
    <row r="233" spans="1:225" s="73" customFormat="1" ht="18" hidden="1" customHeight="1" x14ac:dyDescent="0.25">
      <c r="A233" s="81"/>
      <c r="B233" s="170"/>
      <c r="C233" s="218">
        <f t="shared" si="1270"/>
        <v>0</v>
      </c>
      <c r="D233" s="285"/>
      <c r="E233" s="219">
        <f t="shared" si="1268"/>
        <v>0</v>
      </c>
      <c r="F233" s="219">
        <f t="shared" si="1269"/>
        <v>0</v>
      </c>
      <c r="G233" s="84"/>
      <c r="H233" s="214" t="str">
        <f t="shared" si="1271"/>
        <v/>
      </c>
      <c r="I233" s="219" t="str">
        <f t="shared" si="1272"/>
        <v/>
      </c>
      <c r="J233" s="219" t="str">
        <f t="shared" si="1273"/>
        <v/>
      </c>
      <c r="K233" s="216"/>
      <c r="L233" s="217">
        <f t="shared" si="1274"/>
        <v>1</v>
      </c>
      <c r="M233" s="219" t="str">
        <f t="shared" si="1275"/>
        <v/>
      </c>
      <c r="N233" s="221" t="str">
        <f t="shared" si="1276"/>
        <v/>
      </c>
      <c r="O233" s="304"/>
      <c r="P233" s="281"/>
      <c r="Q233" s="282"/>
      <c r="R233" s="287"/>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c r="CQ233" s="282"/>
      <c r="CR233" s="282"/>
      <c r="CS233" s="282"/>
      <c r="CT233" s="282"/>
      <c r="CU233" s="282"/>
      <c r="CV233" s="282"/>
      <c r="CW233" s="282"/>
      <c r="CX233" s="282"/>
      <c r="CY233" s="282"/>
      <c r="CZ233" s="282"/>
      <c r="DA233" s="282"/>
      <c r="DB233" s="282"/>
      <c r="DC233" s="282"/>
      <c r="DD233" s="282"/>
      <c r="DE233" s="282"/>
      <c r="DF233" s="282"/>
      <c r="DG233" s="282"/>
      <c r="DH233" s="282"/>
      <c r="DI233" s="282"/>
      <c r="DJ233" s="282"/>
      <c r="DK233" s="282"/>
      <c r="DL233" s="282"/>
      <c r="DM233" s="282"/>
      <c r="DN233" s="282"/>
      <c r="DO233" s="282"/>
      <c r="DP233" s="282"/>
      <c r="DQ233" s="282"/>
      <c r="DR233" s="282"/>
      <c r="DS233" s="282"/>
      <c r="DT233" s="282"/>
      <c r="DU233" s="282"/>
      <c r="DV233" s="282"/>
      <c r="DW233" s="282"/>
      <c r="DX233" s="282"/>
      <c r="DY233" s="282"/>
      <c r="DZ233" s="282"/>
      <c r="EA233" s="282"/>
      <c r="EB233" s="282"/>
      <c r="EC233" s="282"/>
      <c r="ED233" s="282"/>
      <c r="EE233" s="282"/>
      <c r="EF233" s="282"/>
      <c r="EG233" s="282"/>
      <c r="EH233" s="282"/>
      <c r="EI233" s="282"/>
      <c r="EJ233" s="282"/>
      <c r="EK233" s="282"/>
      <c r="EL233" s="282"/>
      <c r="EM233" s="282"/>
      <c r="EN233" s="282"/>
      <c r="EO233" s="282"/>
      <c r="EP233" s="282"/>
      <c r="EQ233" s="282"/>
      <c r="ER233" s="282"/>
      <c r="ES233" s="282"/>
      <c r="ET233" s="282"/>
      <c r="EU233" s="282"/>
      <c r="EV233" s="282"/>
      <c r="EW233" s="282"/>
      <c r="EX233" s="282"/>
      <c r="EY233" s="282"/>
      <c r="EZ233" s="282"/>
      <c r="FA233" s="282"/>
      <c r="FB233" s="282"/>
      <c r="FC233" s="282"/>
      <c r="FD233" s="282"/>
      <c r="FE233" s="282"/>
      <c r="FF233" s="282"/>
      <c r="FG233" s="282"/>
      <c r="FH233" s="282"/>
      <c r="FI233" s="282"/>
      <c r="FJ233" s="282"/>
      <c r="FK233" s="282"/>
      <c r="FL233" s="282"/>
      <c r="FM233" s="282"/>
      <c r="FN233" s="282"/>
      <c r="FO233" s="282"/>
      <c r="FP233" s="282"/>
      <c r="FQ233" s="282"/>
      <c r="FR233" s="282"/>
      <c r="FS233" s="282"/>
      <c r="FT233" s="282"/>
      <c r="FU233" s="282"/>
      <c r="FV233" s="282"/>
      <c r="FW233" s="282"/>
      <c r="FX233" s="282"/>
      <c r="FY233" s="282"/>
      <c r="FZ233" s="282"/>
      <c r="GA233" s="282"/>
      <c r="GB233" s="282"/>
      <c r="GC233" s="282"/>
      <c r="GD233" s="282"/>
      <c r="GE233" s="282"/>
      <c r="GF233" s="282"/>
      <c r="GG233" s="282"/>
      <c r="GH233" s="282"/>
      <c r="GI233" s="282"/>
      <c r="GJ233" s="282"/>
      <c r="GK233" s="282"/>
      <c r="GL233" s="282"/>
      <c r="GM233" s="282"/>
      <c r="GN233" s="282"/>
      <c r="GO233" s="282"/>
      <c r="GP233" s="282"/>
      <c r="GQ233" s="282"/>
      <c r="GR233" s="282"/>
      <c r="GS233" s="282"/>
      <c r="GT233" s="282"/>
      <c r="GU233" s="282"/>
      <c r="GV233" s="282"/>
      <c r="GW233" s="282"/>
      <c r="GX233" s="282"/>
      <c r="GY233" s="282"/>
      <c r="GZ233" s="282"/>
      <c r="HA233" s="282"/>
      <c r="HB233" s="282"/>
      <c r="HC233" s="282"/>
      <c r="HD233" s="282"/>
      <c r="HE233" s="282"/>
      <c r="HF233" s="282"/>
      <c r="HG233" s="282"/>
      <c r="HH233" s="282"/>
      <c r="HI233" s="282"/>
      <c r="HJ233" s="282"/>
      <c r="HK233" s="282"/>
      <c r="HL233" s="282"/>
      <c r="HM233" s="282"/>
      <c r="HN233" s="282"/>
      <c r="HO233" s="282"/>
      <c r="HP233" s="282"/>
      <c r="HQ233" s="282"/>
    </row>
    <row r="234" spans="1:225" s="73" customFormat="1" ht="18" hidden="1" customHeight="1" x14ac:dyDescent="0.25">
      <c r="A234" s="81"/>
      <c r="B234" s="170"/>
      <c r="C234" s="218">
        <f t="shared" si="1270"/>
        <v>0</v>
      </c>
      <c r="D234" s="285"/>
      <c r="E234" s="219">
        <f t="shared" si="1268"/>
        <v>0</v>
      </c>
      <c r="F234" s="219">
        <f t="shared" si="1269"/>
        <v>0</v>
      </c>
      <c r="G234" s="84"/>
      <c r="H234" s="214" t="str">
        <f t="shared" si="1271"/>
        <v/>
      </c>
      <c r="I234" s="219" t="str">
        <f t="shared" si="1272"/>
        <v/>
      </c>
      <c r="J234" s="219" t="str">
        <f t="shared" si="1273"/>
        <v/>
      </c>
      <c r="K234" s="216"/>
      <c r="L234" s="217">
        <f t="shared" si="1274"/>
        <v>1</v>
      </c>
      <c r="M234" s="219" t="str">
        <f t="shared" si="1275"/>
        <v/>
      </c>
      <c r="N234" s="221" t="str">
        <f t="shared" si="1276"/>
        <v/>
      </c>
      <c r="O234" s="304"/>
      <c r="P234" s="281"/>
      <c r="Q234" s="282"/>
      <c r="R234" s="287"/>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c r="CQ234" s="282"/>
      <c r="CR234" s="282"/>
      <c r="CS234" s="282"/>
      <c r="CT234" s="282"/>
      <c r="CU234" s="282"/>
      <c r="CV234" s="282"/>
      <c r="CW234" s="282"/>
      <c r="CX234" s="282"/>
      <c r="CY234" s="282"/>
      <c r="CZ234" s="282"/>
      <c r="DA234" s="282"/>
      <c r="DB234" s="282"/>
      <c r="DC234" s="282"/>
      <c r="DD234" s="282"/>
      <c r="DE234" s="282"/>
      <c r="DF234" s="282"/>
      <c r="DG234" s="282"/>
      <c r="DH234" s="282"/>
      <c r="DI234" s="282"/>
      <c r="DJ234" s="282"/>
      <c r="DK234" s="282"/>
      <c r="DL234" s="282"/>
      <c r="DM234" s="282"/>
      <c r="DN234" s="282"/>
      <c r="DO234" s="282"/>
      <c r="DP234" s="282"/>
      <c r="DQ234" s="282"/>
      <c r="DR234" s="282"/>
      <c r="DS234" s="282"/>
      <c r="DT234" s="282"/>
      <c r="DU234" s="282"/>
      <c r="DV234" s="282"/>
      <c r="DW234" s="282"/>
      <c r="DX234" s="282"/>
      <c r="DY234" s="282"/>
      <c r="DZ234" s="282"/>
      <c r="EA234" s="282"/>
      <c r="EB234" s="282"/>
      <c r="EC234" s="282"/>
      <c r="ED234" s="282"/>
      <c r="EE234" s="282"/>
      <c r="EF234" s="282"/>
      <c r="EG234" s="282"/>
      <c r="EH234" s="282"/>
      <c r="EI234" s="282"/>
      <c r="EJ234" s="282"/>
      <c r="EK234" s="282"/>
      <c r="EL234" s="282"/>
      <c r="EM234" s="282"/>
      <c r="EN234" s="282"/>
      <c r="EO234" s="282"/>
      <c r="EP234" s="282"/>
      <c r="EQ234" s="282"/>
      <c r="ER234" s="282"/>
      <c r="ES234" s="282"/>
      <c r="ET234" s="282"/>
      <c r="EU234" s="282"/>
      <c r="EV234" s="282"/>
      <c r="EW234" s="282"/>
      <c r="EX234" s="282"/>
      <c r="EY234" s="282"/>
      <c r="EZ234" s="282"/>
      <c r="FA234" s="282"/>
      <c r="FB234" s="282"/>
      <c r="FC234" s="282"/>
      <c r="FD234" s="282"/>
      <c r="FE234" s="282"/>
      <c r="FF234" s="282"/>
      <c r="FG234" s="282"/>
      <c r="FH234" s="282"/>
      <c r="FI234" s="282"/>
      <c r="FJ234" s="282"/>
      <c r="FK234" s="282"/>
      <c r="FL234" s="282"/>
      <c r="FM234" s="282"/>
      <c r="FN234" s="282"/>
      <c r="FO234" s="282"/>
      <c r="FP234" s="282"/>
      <c r="FQ234" s="282"/>
      <c r="FR234" s="282"/>
      <c r="FS234" s="282"/>
      <c r="FT234" s="282"/>
      <c r="FU234" s="282"/>
      <c r="FV234" s="282"/>
      <c r="FW234" s="282"/>
      <c r="FX234" s="282"/>
      <c r="FY234" s="282"/>
      <c r="FZ234" s="282"/>
      <c r="GA234" s="282"/>
      <c r="GB234" s="282"/>
      <c r="GC234" s="282"/>
      <c r="GD234" s="282"/>
      <c r="GE234" s="282"/>
      <c r="GF234" s="282"/>
      <c r="GG234" s="282"/>
      <c r="GH234" s="282"/>
      <c r="GI234" s="282"/>
      <c r="GJ234" s="282"/>
      <c r="GK234" s="282"/>
      <c r="GL234" s="282"/>
      <c r="GM234" s="282"/>
      <c r="GN234" s="282"/>
      <c r="GO234" s="282"/>
      <c r="GP234" s="282"/>
      <c r="GQ234" s="282"/>
      <c r="GR234" s="282"/>
      <c r="GS234" s="282"/>
      <c r="GT234" s="282"/>
      <c r="GU234" s="282"/>
      <c r="GV234" s="282"/>
      <c r="GW234" s="282"/>
      <c r="GX234" s="282"/>
      <c r="GY234" s="282"/>
      <c r="GZ234" s="282"/>
      <c r="HA234" s="282"/>
      <c r="HB234" s="282"/>
      <c r="HC234" s="282"/>
      <c r="HD234" s="282"/>
      <c r="HE234" s="282"/>
      <c r="HF234" s="282"/>
      <c r="HG234" s="282"/>
      <c r="HH234" s="282"/>
      <c r="HI234" s="282"/>
      <c r="HJ234" s="282"/>
      <c r="HK234" s="282"/>
      <c r="HL234" s="282"/>
      <c r="HM234" s="282"/>
      <c r="HN234" s="282"/>
      <c r="HO234" s="282"/>
      <c r="HP234" s="282"/>
      <c r="HQ234" s="282"/>
    </row>
    <row r="235" spans="1:225" s="73" customFormat="1" ht="18" hidden="1" customHeight="1" x14ac:dyDescent="0.25">
      <c r="A235" s="81"/>
      <c r="B235" s="170"/>
      <c r="C235" s="218">
        <f t="shared" si="1270"/>
        <v>0</v>
      </c>
      <c r="D235" s="285"/>
      <c r="E235" s="219">
        <f t="shared" si="1268"/>
        <v>0</v>
      </c>
      <c r="F235" s="219">
        <f t="shared" si="1269"/>
        <v>0</v>
      </c>
      <c r="G235" s="84"/>
      <c r="H235" s="214" t="str">
        <f t="shared" si="1271"/>
        <v/>
      </c>
      <c r="I235" s="219" t="str">
        <f t="shared" si="1272"/>
        <v/>
      </c>
      <c r="J235" s="219" t="str">
        <f t="shared" si="1273"/>
        <v/>
      </c>
      <c r="K235" s="216"/>
      <c r="L235" s="217">
        <f t="shared" si="1274"/>
        <v>1</v>
      </c>
      <c r="M235" s="219" t="str">
        <f t="shared" si="1275"/>
        <v/>
      </c>
      <c r="N235" s="221" t="str">
        <f t="shared" si="1276"/>
        <v/>
      </c>
      <c r="O235" s="304"/>
      <c r="P235" s="282"/>
      <c r="Q235" s="282"/>
      <c r="R235" s="287"/>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c r="CQ235" s="282"/>
      <c r="CR235" s="282"/>
      <c r="CS235" s="282"/>
      <c r="CT235" s="282"/>
      <c r="CU235" s="282"/>
      <c r="CV235" s="282"/>
      <c r="CW235" s="282"/>
      <c r="CX235" s="282"/>
      <c r="CY235" s="282"/>
      <c r="CZ235" s="282"/>
      <c r="DA235" s="282"/>
      <c r="DB235" s="282"/>
      <c r="DC235" s="282"/>
      <c r="DD235" s="282"/>
      <c r="DE235" s="282"/>
      <c r="DF235" s="282"/>
      <c r="DG235" s="282"/>
      <c r="DH235" s="282"/>
      <c r="DI235" s="282"/>
      <c r="DJ235" s="282"/>
      <c r="DK235" s="282"/>
      <c r="DL235" s="282"/>
      <c r="DM235" s="282"/>
      <c r="DN235" s="282"/>
      <c r="DO235" s="282"/>
      <c r="DP235" s="282"/>
      <c r="DQ235" s="282"/>
      <c r="DR235" s="282"/>
      <c r="DS235" s="282"/>
      <c r="DT235" s="282"/>
      <c r="DU235" s="282"/>
      <c r="DV235" s="282"/>
      <c r="DW235" s="282"/>
      <c r="DX235" s="282"/>
      <c r="DY235" s="282"/>
      <c r="DZ235" s="282"/>
      <c r="EA235" s="282"/>
      <c r="EB235" s="282"/>
      <c r="EC235" s="282"/>
      <c r="ED235" s="282"/>
      <c r="EE235" s="282"/>
      <c r="EF235" s="282"/>
      <c r="EG235" s="282"/>
      <c r="EH235" s="282"/>
      <c r="EI235" s="282"/>
      <c r="EJ235" s="282"/>
      <c r="EK235" s="282"/>
      <c r="EL235" s="282"/>
      <c r="EM235" s="282"/>
      <c r="EN235" s="282"/>
      <c r="EO235" s="282"/>
      <c r="EP235" s="282"/>
      <c r="EQ235" s="282"/>
      <c r="ER235" s="282"/>
      <c r="ES235" s="282"/>
      <c r="ET235" s="282"/>
      <c r="EU235" s="282"/>
      <c r="EV235" s="282"/>
      <c r="EW235" s="282"/>
      <c r="EX235" s="282"/>
      <c r="EY235" s="282"/>
      <c r="EZ235" s="282"/>
      <c r="FA235" s="282"/>
      <c r="FB235" s="282"/>
      <c r="FC235" s="282"/>
      <c r="FD235" s="282"/>
      <c r="FE235" s="282"/>
      <c r="FF235" s="282"/>
      <c r="FG235" s="282"/>
      <c r="FH235" s="282"/>
      <c r="FI235" s="282"/>
      <c r="FJ235" s="282"/>
      <c r="FK235" s="282"/>
      <c r="FL235" s="282"/>
      <c r="FM235" s="282"/>
      <c r="FN235" s="282"/>
      <c r="FO235" s="282"/>
      <c r="FP235" s="282"/>
      <c r="FQ235" s="282"/>
      <c r="FR235" s="282"/>
      <c r="FS235" s="282"/>
      <c r="FT235" s="282"/>
      <c r="FU235" s="282"/>
      <c r="FV235" s="282"/>
      <c r="FW235" s="282"/>
      <c r="FX235" s="282"/>
      <c r="FY235" s="282"/>
      <c r="FZ235" s="282"/>
      <c r="GA235" s="282"/>
      <c r="GB235" s="282"/>
      <c r="GC235" s="282"/>
      <c r="GD235" s="282"/>
      <c r="GE235" s="282"/>
      <c r="GF235" s="282"/>
      <c r="GG235" s="282"/>
      <c r="GH235" s="282"/>
      <c r="GI235" s="282"/>
      <c r="GJ235" s="282"/>
      <c r="GK235" s="282"/>
      <c r="GL235" s="282"/>
      <c r="GM235" s="282"/>
      <c r="GN235" s="282"/>
      <c r="GO235" s="282"/>
      <c r="GP235" s="282"/>
      <c r="GQ235" s="282"/>
      <c r="GR235" s="282"/>
      <c r="GS235" s="282"/>
      <c r="GT235" s="282"/>
      <c r="GU235" s="282"/>
      <c r="GV235" s="282"/>
      <c r="GW235" s="282"/>
      <c r="GX235" s="282"/>
      <c r="GY235" s="282"/>
      <c r="GZ235" s="282"/>
      <c r="HA235" s="282"/>
      <c r="HB235" s="282"/>
      <c r="HC235" s="282"/>
      <c r="HD235" s="282"/>
      <c r="HE235" s="282"/>
      <c r="HF235" s="282"/>
      <c r="HG235" s="282"/>
      <c r="HH235" s="282"/>
      <c r="HI235" s="282"/>
      <c r="HJ235" s="282"/>
      <c r="HK235" s="282"/>
      <c r="HL235" s="282"/>
      <c r="HM235" s="282"/>
      <c r="HN235" s="282"/>
      <c r="HO235" s="282"/>
      <c r="HP235" s="282"/>
      <c r="HQ235" s="282"/>
    </row>
    <row r="236" spans="1:225" s="73" customFormat="1" ht="18" hidden="1" customHeight="1" x14ac:dyDescent="0.25">
      <c r="A236" s="81"/>
      <c r="B236" s="170"/>
      <c r="C236" s="218">
        <f t="shared" si="1270"/>
        <v>0</v>
      </c>
      <c r="D236" s="285"/>
      <c r="E236" s="219">
        <f t="shared" si="1268"/>
        <v>0</v>
      </c>
      <c r="F236" s="219">
        <f t="shared" si="1269"/>
        <v>0</v>
      </c>
      <c r="G236" s="84"/>
      <c r="H236" s="214" t="str">
        <f t="shared" si="1271"/>
        <v/>
      </c>
      <c r="I236" s="219" t="str">
        <f t="shared" si="1272"/>
        <v/>
      </c>
      <c r="J236" s="219" t="str">
        <f t="shared" si="1273"/>
        <v/>
      </c>
      <c r="K236" s="216"/>
      <c r="L236" s="217">
        <f t="shared" si="1274"/>
        <v>1</v>
      </c>
      <c r="M236" s="219" t="str">
        <f t="shared" si="1275"/>
        <v/>
      </c>
      <c r="N236" s="221" t="str">
        <f t="shared" si="1276"/>
        <v/>
      </c>
      <c r="O236" s="304"/>
      <c r="P236" s="281"/>
      <c r="Q236" s="282"/>
      <c r="R236" s="287"/>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c r="CQ236" s="282"/>
      <c r="CR236" s="282"/>
      <c r="CS236" s="282"/>
      <c r="CT236" s="282"/>
      <c r="CU236" s="282"/>
      <c r="CV236" s="282"/>
      <c r="CW236" s="282"/>
      <c r="CX236" s="282"/>
      <c r="CY236" s="282"/>
      <c r="CZ236" s="282"/>
      <c r="DA236" s="282"/>
      <c r="DB236" s="282"/>
      <c r="DC236" s="282"/>
      <c r="DD236" s="282"/>
      <c r="DE236" s="282"/>
      <c r="DF236" s="282"/>
      <c r="DG236" s="282"/>
      <c r="DH236" s="282"/>
      <c r="DI236" s="282"/>
      <c r="DJ236" s="282"/>
      <c r="DK236" s="282"/>
      <c r="DL236" s="282"/>
      <c r="DM236" s="282"/>
      <c r="DN236" s="282"/>
      <c r="DO236" s="282"/>
      <c r="DP236" s="282"/>
      <c r="DQ236" s="282"/>
      <c r="DR236" s="282"/>
      <c r="DS236" s="282"/>
      <c r="DT236" s="282"/>
      <c r="DU236" s="282"/>
      <c r="DV236" s="282"/>
      <c r="DW236" s="282"/>
      <c r="DX236" s="282"/>
      <c r="DY236" s="282"/>
      <c r="DZ236" s="282"/>
      <c r="EA236" s="282"/>
      <c r="EB236" s="282"/>
      <c r="EC236" s="282"/>
      <c r="ED236" s="282"/>
      <c r="EE236" s="282"/>
      <c r="EF236" s="282"/>
      <c r="EG236" s="282"/>
      <c r="EH236" s="282"/>
      <c r="EI236" s="282"/>
      <c r="EJ236" s="282"/>
      <c r="EK236" s="282"/>
      <c r="EL236" s="282"/>
      <c r="EM236" s="282"/>
      <c r="EN236" s="282"/>
      <c r="EO236" s="282"/>
      <c r="EP236" s="282"/>
      <c r="EQ236" s="282"/>
      <c r="ER236" s="282"/>
      <c r="ES236" s="282"/>
      <c r="ET236" s="282"/>
      <c r="EU236" s="282"/>
      <c r="EV236" s="282"/>
      <c r="EW236" s="282"/>
      <c r="EX236" s="282"/>
      <c r="EY236" s="282"/>
      <c r="EZ236" s="282"/>
      <c r="FA236" s="282"/>
      <c r="FB236" s="282"/>
      <c r="FC236" s="282"/>
      <c r="FD236" s="282"/>
      <c r="FE236" s="282"/>
      <c r="FF236" s="282"/>
      <c r="FG236" s="282"/>
      <c r="FH236" s="282"/>
      <c r="FI236" s="282"/>
      <c r="FJ236" s="282"/>
      <c r="FK236" s="282"/>
      <c r="FL236" s="282"/>
      <c r="FM236" s="282"/>
      <c r="FN236" s="282"/>
      <c r="FO236" s="282"/>
      <c r="FP236" s="282"/>
      <c r="FQ236" s="282"/>
      <c r="FR236" s="282"/>
      <c r="FS236" s="282"/>
      <c r="FT236" s="282"/>
      <c r="FU236" s="282"/>
      <c r="FV236" s="282"/>
      <c r="FW236" s="282"/>
      <c r="FX236" s="282"/>
      <c r="FY236" s="282"/>
      <c r="FZ236" s="282"/>
      <c r="GA236" s="282"/>
      <c r="GB236" s="282"/>
      <c r="GC236" s="282"/>
      <c r="GD236" s="282"/>
      <c r="GE236" s="282"/>
      <c r="GF236" s="282"/>
      <c r="GG236" s="282"/>
      <c r="GH236" s="282"/>
      <c r="GI236" s="282"/>
      <c r="GJ236" s="282"/>
      <c r="GK236" s="282"/>
      <c r="GL236" s="282"/>
      <c r="GM236" s="282"/>
      <c r="GN236" s="282"/>
      <c r="GO236" s="282"/>
      <c r="GP236" s="282"/>
      <c r="GQ236" s="282"/>
      <c r="GR236" s="282"/>
      <c r="GS236" s="282"/>
      <c r="GT236" s="282"/>
      <c r="GU236" s="282"/>
      <c r="GV236" s="282"/>
      <c r="GW236" s="282"/>
      <c r="GX236" s="282"/>
      <c r="GY236" s="282"/>
      <c r="GZ236" s="282"/>
      <c r="HA236" s="282"/>
      <c r="HB236" s="282"/>
      <c r="HC236" s="282"/>
      <c r="HD236" s="282"/>
      <c r="HE236" s="282"/>
      <c r="HF236" s="282"/>
      <c r="HG236" s="282"/>
      <c r="HH236" s="282"/>
      <c r="HI236" s="282"/>
      <c r="HJ236" s="282"/>
      <c r="HK236" s="282"/>
      <c r="HL236" s="282"/>
      <c r="HM236" s="282"/>
      <c r="HN236" s="282"/>
      <c r="HO236" s="282"/>
      <c r="HP236" s="282"/>
      <c r="HQ236" s="282"/>
    </row>
    <row r="237" spans="1:225" s="73" customFormat="1" ht="18" hidden="1" customHeight="1" x14ac:dyDescent="0.25">
      <c r="A237" s="81"/>
      <c r="B237" s="170"/>
      <c r="C237" s="218">
        <f t="shared" si="1270"/>
        <v>0</v>
      </c>
      <c r="D237" s="285"/>
      <c r="E237" s="219">
        <f t="shared" si="1268"/>
        <v>0</v>
      </c>
      <c r="F237" s="219">
        <f t="shared" si="1269"/>
        <v>0</v>
      </c>
      <c r="G237" s="84"/>
      <c r="H237" s="214" t="str">
        <f t="shared" si="1271"/>
        <v/>
      </c>
      <c r="I237" s="219" t="str">
        <f t="shared" si="1272"/>
        <v/>
      </c>
      <c r="J237" s="219" t="str">
        <f t="shared" si="1273"/>
        <v/>
      </c>
      <c r="K237" s="216"/>
      <c r="L237" s="217">
        <f t="shared" si="1274"/>
        <v>1</v>
      </c>
      <c r="M237" s="219" t="str">
        <f t="shared" si="1275"/>
        <v/>
      </c>
      <c r="N237" s="221" t="str">
        <f t="shared" si="1276"/>
        <v/>
      </c>
      <c r="O237" s="304"/>
      <c r="P237" s="281"/>
      <c r="Q237" s="282"/>
      <c r="R237" s="287"/>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c r="CQ237" s="282"/>
      <c r="CR237" s="282"/>
      <c r="CS237" s="282"/>
      <c r="CT237" s="282"/>
      <c r="CU237" s="282"/>
      <c r="CV237" s="282"/>
      <c r="CW237" s="282"/>
      <c r="CX237" s="282"/>
      <c r="CY237" s="282"/>
      <c r="CZ237" s="282"/>
      <c r="DA237" s="282"/>
      <c r="DB237" s="282"/>
      <c r="DC237" s="282"/>
      <c r="DD237" s="282"/>
      <c r="DE237" s="282"/>
      <c r="DF237" s="282"/>
      <c r="DG237" s="282"/>
      <c r="DH237" s="282"/>
      <c r="DI237" s="282"/>
      <c r="DJ237" s="282"/>
      <c r="DK237" s="282"/>
      <c r="DL237" s="282"/>
      <c r="DM237" s="282"/>
      <c r="DN237" s="282"/>
      <c r="DO237" s="282"/>
      <c r="DP237" s="282"/>
      <c r="DQ237" s="282"/>
      <c r="DR237" s="282"/>
      <c r="DS237" s="282"/>
      <c r="DT237" s="282"/>
      <c r="DU237" s="282"/>
      <c r="DV237" s="282"/>
      <c r="DW237" s="282"/>
      <c r="DX237" s="282"/>
      <c r="DY237" s="282"/>
      <c r="DZ237" s="282"/>
      <c r="EA237" s="282"/>
      <c r="EB237" s="282"/>
      <c r="EC237" s="282"/>
      <c r="ED237" s="282"/>
      <c r="EE237" s="282"/>
      <c r="EF237" s="282"/>
      <c r="EG237" s="282"/>
      <c r="EH237" s="282"/>
      <c r="EI237" s="282"/>
      <c r="EJ237" s="282"/>
      <c r="EK237" s="282"/>
      <c r="EL237" s="282"/>
      <c r="EM237" s="282"/>
      <c r="EN237" s="282"/>
      <c r="EO237" s="282"/>
      <c r="EP237" s="282"/>
      <c r="EQ237" s="282"/>
      <c r="ER237" s="282"/>
      <c r="ES237" s="282"/>
      <c r="ET237" s="282"/>
      <c r="EU237" s="282"/>
      <c r="EV237" s="282"/>
      <c r="EW237" s="282"/>
      <c r="EX237" s="282"/>
      <c r="EY237" s="282"/>
      <c r="EZ237" s="282"/>
      <c r="FA237" s="282"/>
      <c r="FB237" s="282"/>
      <c r="FC237" s="282"/>
      <c r="FD237" s="282"/>
      <c r="FE237" s="282"/>
      <c r="FF237" s="282"/>
      <c r="FG237" s="282"/>
      <c r="FH237" s="282"/>
      <c r="FI237" s="282"/>
      <c r="FJ237" s="282"/>
      <c r="FK237" s="282"/>
      <c r="FL237" s="282"/>
      <c r="FM237" s="282"/>
      <c r="FN237" s="282"/>
      <c r="FO237" s="282"/>
      <c r="FP237" s="282"/>
      <c r="FQ237" s="282"/>
      <c r="FR237" s="282"/>
      <c r="FS237" s="282"/>
      <c r="FT237" s="282"/>
      <c r="FU237" s="282"/>
      <c r="FV237" s="282"/>
      <c r="FW237" s="282"/>
      <c r="FX237" s="282"/>
      <c r="FY237" s="282"/>
      <c r="FZ237" s="282"/>
      <c r="GA237" s="282"/>
      <c r="GB237" s="282"/>
      <c r="GC237" s="282"/>
      <c r="GD237" s="282"/>
      <c r="GE237" s="282"/>
      <c r="GF237" s="282"/>
      <c r="GG237" s="282"/>
      <c r="GH237" s="282"/>
      <c r="GI237" s="282"/>
      <c r="GJ237" s="282"/>
      <c r="GK237" s="282"/>
      <c r="GL237" s="282"/>
      <c r="GM237" s="282"/>
      <c r="GN237" s="282"/>
      <c r="GO237" s="282"/>
      <c r="GP237" s="282"/>
      <c r="GQ237" s="282"/>
      <c r="GR237" s="282"/>
      <c r="GS237" s="282"/>
      <c r="GT237" s="282"/>
      <c r="GU237" s="282"/>
      <c r="GV237" s="282"/>
      <c r="GW237" s="282"/>
      <c r="GX237" s="282"/>
      <c r="GY237" s="282"/>
      <c r="GZ237" s="282"/>
      <c r="HA237" s="282"/>
      <c r="HB237" s="282"/>
      <c r="HC237" s="282"/>
      <c r="HD237" s="282"/>
      <c r="HE237" s="282"/>
      <c r="HF237" s="282"/>
      <c r="HG237" s="282"/>
      <c r="HH237" s="282"/>
      <c r="HI237" s="282"/>
      <c r="HJ237" s="282"/>
      <c r="HK237" s="282"/>
      <c r="HL237" s="282"/>
      <c r="HM237" s="282"/>
      <c r="HN237" s="282"/>
      <c r="HO237" s="282"/>
      <c r="HP237" s="282"/>
      <c r="HQ237" s="282"/>
    </row>
    <row r="238" spans="1:225" s="73" customFormat="1" ht="18" hidden="1" customHeight="1" x14ac:dyDescent="0.25">
      <c r="A238" s="81"/>
      <c r="B238" s="170"/>
      <c r="C238" s="218">
        <f t="shared" si="1270"/>
        <v>0</v>
      </c>
      <c r="D238" s="285"/>
      <c r="E238" s="219">
        <f t="shared" si="1268"/>
        <v>0</v>
      </c>
      <c r="F238" s="219">
        <f t="shared" si="1269"/>
        <v>0</v>
      </c>
      <c r="G238" s="84"/>
      <c r="H238" s="214" t="str">
        <f t="shared" si="1271"/>
        <v/>
      </c>
      <c r="I238" s="219" t="str">
        <f t="shared" si="1272"/>
        <v/>
      </c>
      <c r="J238" s="219" t="str">
        <f t="shared" si="1273"/>
        <v/>
      </c>
      <c r="K238" s="216"/>
      <c r="L238" s="217">
        <f t="shared" si="1274"/>
        <v>1</v>
      </c>
      <c r="M238" s="219" t="str">
        <f t="shared" si="1275"/>
        <v/>
      </c>
      <c r="N238" s="221" t="str">
        <f t="shared" si="1276"/>
        <v/>
      </c>
      <c r="O238" s="304"/>
      <c r="P238" s="281"/>
      <c r="Q238" s="282"/>
      <c r="R238" s="287"/>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c r="CQ238" s="282"/>
      <c r="CR238" s="282"/>
      <c r="CS238" s="282"/>
      <c r="CT238" s="282"/>
      <c r="CU238" s="282"/>
      <c r="CV238" s="282"/>
      <c r="CW238" s="282"/>
      <c r="CX238" s="282"/>
      <c r="CY238" s="282"/>
      <c r="CZ238" s="282"/>
      <c r="DA238" s="282"/>
      <c r="DB238" s="282"/>
      <c r="DC238" s="282"/>
      <c r="DD238" s="282"/>
      <c r="DE238" s="282"/>
      <c r="DF238" s="282"/>
      <c r="DG238" s="282"/>
      <c r="DH238" s="282"/>
      <c r="DI238" s="282"/>
      <c r="DJ238" s="282"/>
      <c r="DK238" s="282"/>
      <c r="DL238" s="282"/>
      <c r="DM238" s="282"/>
      <c r="DN238" s="282"/>
      <c r="DO238" s="282"/>
      <c r="DP238" s="282"/>
      <c r="DQ238" s="282"/>
      <c r="DR238" s="282"/>
      <c r="DS238" s="282"/>
      <c r="DT238" s="282"/>
      <c r="DU238" s="282"/>
      <c r="DV238" s="282"/>
      <c r="DW238" s="282"/>
      <c r="DX238" s="282"/>
      <c r="DY238" s="282"/>
      <c r="DZ238" s="282"/>
      <c r="EA238" s="282"/>
      <c r="EB238" s="282"/>
      <c r="EC238" s="282"/>
      <c r="ED238" s="282"/>
      <c r="EE238" s="282"/>
      <c r="EF238" s="282"/>
      <c r="EG238" s="282"/>
      <c r="EH238" s="282"/>
      <c r="EI238" s="282"/>
      <c r="EJ238" s="282"/>
      <c r="EK238" s="282"/>
      <c r="EL238" s="282"/>
      <c r="EM238" s="282"/>
      <c r="EN238" s="282"/>
      <c r="EO238" s="282"/>
      <c r="EP238" s="282"/>
      <c r="EQ238" s="282"/>
      <c r="ER238" s="282"/>
      <c r="ES238" s="282"/>
      <c r="ET238" s="282"/>
      <c r="EU238" s="282"/>
      <c r="EV238" s="282"/>
      <c r="EW238" s="282"/>
      <c r="EX238" s="282"/>
      <c r="EY238" s="282"/>
      <c r="EZ238" s="282"/>
      <c r="FA238" s="282"/>
      <c r="FB238" s="282"/>
      <c r="FC238" s="282"/>
      <c r="FD238" s="282"/>
      <c r="FE238" s="282"/>
      <c r="FF238" s="282"/>
      <c r="FG238" s="282"/>
      <c r="FH238" s="282"/>
      <c r="FI238" s="282"/>
      <c r="FJ238" s="282"/>
      <c r="FK238" s="282"/>
      <c r="FL238" s="282"/>
      <c r="FM238" s="282"/>
      <c r="FN238" s="282"/>
      <c r="FO238" s="282"/>
      <c r="FP238" s="282"/>
      <c r="FQ238" s="282"/>
      <c r="FR238" s="282"/>
      <c r="FS238" s="282"/>
      <c r="FT238" s="282"/>
      <c r="FU238" s="282"/>
      <c r="FV238" s="282"/>
      <c r="FW238" s="282"/>
      <c r="FX238" s="282"/>
      <c r="FY238" s="282"/>
      <c r="FZ238" s="282"/>
      <c r="GA238" s="282"/>
      <c r="GB238" s="282"/>
      <c r="GC238" s="282"/>
      <c r="GD238" s="282"/>
      <c r="GE238" s="282"/>
      <c r="GF238" s="282"/>
      <c r="GG238" s="282"/>
      <c r="GH238" s="282"/>
      <c r="GI238" s="282"/>
      <c r="GJ238" s="282"/>
      <c r="GK238" s="282"/>
      <c r="GL238" s="282"/>
      <c r="GM238" s="282"/>
      <c r="GN238" s="282"/>
      <c r="GO238" s="282"/>
      <c r="GP238" s="282"/>
      <c r="GQ238" s="282"/>
      <c r="GR238" s="282"/>
      <c r="GS238" s="282"/>
      <c r="GT238" s="282"/>
      <c r="GU238" s="282"/>
      <c r="GV238" s="282"/>
      <c r="GW238" s="282"/>
      <c r="GX238" s="282"/>
      <c r="GY238" s="282"/>
      <c r="GZ238" s="282"/>
      <c r="HA238" s="282"/>
      <c r="HB238" s="282"/>
      <c r="HC238" s="282"/>
      <c r="HD238" s="282"/>
      <c r="HE238" s="282"/>
      <c r="HF238" s="282"/>
      <c r="HG238" s="282"/>
      <c r="HH238" s="282"/>
      <c r="HI238" s="282"/>
      <c r="HJ238" s="282"/>
      <c r="HK238" s="282"/>
      <c r="HL238" s="282"/>
      <c r="HM238" s="282"/>
      <c r="HN238" s="282"/>
      <c r="HO238" s="282"/>
      <c r="HP238" s="282"/>
      <c r="HQ238" s="282"/>
    </row>
    <row r="239" spans="1:225" s="73" customFormat="1" ht="18" hidden="1" customHeight="1" x14ac:dyDescent="0.25">
      <c r="A239" s="81"/>
      <c r="B239" s="170"/>
      <c r="C239" s="218">
        <f t="shared" si="1270"/>
        <v>0</v>
      </c>
      <c r="D239" s="285"/>
      <c r="E239" s="219">
        <f t="shared" ref="E239:E302" si="1277">SUMPRODUCT(P$161:HQ$161,$P239:$HQ239)</f>
        <v>0</v>
      </c>
      <c r="F239" s="219">
        <f t="shared" ref="F239:F302" si="1278">IF(O239="",SUMPRODUCT(P$163:HQ$163,$P239:$HQ239),O239)</f>
        <v>0</v>
      </c>
      <c r="G239" s="84"/>
      <c r="H239" s="214" t="str">
        <f t="shared" si="1271"/>
        <v/>
      </c>
      <c r="I239" s="219" t="str">
        <f t="shared" si="1272"/>
        <v/>
      </c>
      <c r="J239" s="219" t="str">
        <f t="shared" si="1273"/>
        <v/>
      </c>
      <c r="K239" s="216"/>
      <c r="L239" s="217">
        <f t="shared" si="1274"/>
        <v>1</v>
      </c>
      <c r="M239" s="219" t="str">
        <f t="shared" si="1275"/>
        <v/>
      </c>
      <c r="N239" s="221" t="str">
        <f t="shared" si="1276"/>
        <v/>
      </c>
      <c r="O239" s="304"/>
      <c r="P239" s="282"/>
      <c r="Q239" s="282"/>
      <c r="R239" s="287"/>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c r="CQ239" s="282"/>
      <c r="CR239" s="282"/>
      <c r="CS239" s="282"/>
      <c r="CT239" s="282"/>
      <c r="CU239" s="282"/>
      <c r="CV239" s="282"/>
      <c r="CW239" s="282"/>
      <c r="CX239" s="282"/>
      <c r="CY239" s="282"/>
      <c r="CZ239" s="282"/>
      <c r="DA239" s="282"/>
      <c r="DB239" s="282"/>
      <c r="DC239" s="282"/>
      <c r="DD239" s="282"/>
      <c r="DE239" s="282"/>
      <c r="DF239" s="282"/>
      <c r="DG239" s="282"/>
      <c r="DH239" s="282"/>
      <c r="DI239" s="282"/>
      <c r="DJ239" s="282"/>
      <c r="DK239" s="282"/>
      <c r="DL239" s="282"/>
      <c r="DM239" s="282"/>
      <c r="DN239" s="282"/>
      <c r="DO239" s="282"/>
      <c r="DP239" s="282"/>
      <c r="DQ239" s="282"/>
      <c r="DR239" s="282"/>
      <c r="DS239" s="282"/>
      <c r="DT239" s="282"/>
      <c r="DU239" s="282"/>
      <c r="DV239" s="282"/>
      <c r="DW239" s="282"/>
      <c r="DX239" s="282"/>
      <c r="DY239" s="282"/>
      <c r="DZ239" s="282"/>
      <c r="EA239" s="282"/>
      <c r="EB239" s="282"/>
      <c r="EC239" s="282"/>
      <c r="ED239" s="282"/>
      <c r="EE239" s="282"/>
      <c r="EF239" s="282"/>
      <c r="EG239" s="282"/>
      <c r="EH239" s="282"/>
      <c r="EI239" s="282"/>
      <c r="EJ239" s="282"/>
      <c r="EK239" s="282"/>
      <c r="EL239" s="282"/>
      <c r="EM239" s="282"/>
      <c r="EN239" s="282"/>
      <c r="EO239" s="282"/>
      <c r="EP239" s="282"/>
      <c r="EQ239" s="282"/>
      <c r="ER239" s="282"/>
      <c r="ES239" s="282"/>
      <c r="ET239" s="282"/>
      <c r="EU239" s="282"/>
      <c r="EV239" s="282"/>
      <c r="EW239" s="282"/>
      <c r="EX239" s="282"/>
      <c r="EY239" s="282"/>
      <c r="EZ239" s="282"/>
      <c r="FA239" s="282"/>
      <c r="FB239" s="282"/>
      <c r="FC239" s="282"/>
      <c r="FD239" s="282"/>
      <c r="FE239" s="282"/>
      <c r="FF239" s="282"/>
      <c r="FG239" s="282"/>
      <c r="FH239" s="282"/>
      <c r="FI239" s="282"/>
      <c r="FJ239" s="282"/>
      <c r="FK239" s="282"/>
      <c r="FL239" s="282"/>
      <c r="FM239" s="282"/>
      <c r="FN239" s="282"/>
      <c r="FO239" s="282"/>
      <c r="FP239" s="282"/>
      <c r="FQ239" s="282"/>
      <c r="FR239" s="282"/>
      <c r="FS239" s="282"/>
      <c r="FT239" s="282"/>
      <c r="FU239" s="282"/>
      <c r="FV239" s="282"/>
      <c r="FW239" s="282"/>
      <c r="FX239" s="282"/>
      <c r="FY239" s="282"/>
      <c r="FZ239" s="282"/>
      <c r="GA239" s="282"/>
      <c r="GB239" s="282"/>
      <c r="GC239" s="282"/>
      <c r="GD239" s="282"/>
      <c r="GE239" s="282"/>
      <c r="GF239" s="282"/>
      <c r="GG239" s="282"/>
      <c r="GH239" s="282"/>
      <c r="GI239" s="282"/>
      <c r="GJ239" s="282"/>
      <c r="GK239" s="282"/>
      <c r="GL239" s="282"/>
      <c r="GM239" s="282"/>
      <c r="GN239" s="282"/>
      <c r="GO239" s="282"/>
      <c r="GP239" s="282"/>
      <c r="GQ239" s="282"/>
      <c r="GR239" s="282"/>
      <c r="GS239" s="282"/>
      <c r="GT239" s="282"/>
      <c r="GU239" s="282"/>
      <c r="GV239" s="282"/>
      <c r="GW239" s="282"/>
      <c r="GX239" s="282"/>
      <c r="GY239" s="282"/>
      <c r="GZ239" s="282"/>
      <c r="HA239" s="282"/>
      <c r="HB239" s="282"/>
      <c r="HC239" s="282"/>
      <c r="HD239" s="282"/>
      <c r="HE239" s="282"/>
      <c r="HF239" s="282"/>
      <c r="HG239" s="282"/>
      <c r="HH239" s="282"/>
      <c r="HI239" s="282"/>
      <c r="HJ239" s="282"/>
      <c r="HK239" s="282"/>
      <c r="HL239" s="282"/>
      <c r="HM239" s="282"/>
      <c r="HN239" s="282"/>
      <c r="HO239" s="282"/>
      <c r="HP239" s="282"/>
      <c r="HQ239" s="282"/>
    </row>
    <row r="240" spans="1:225" s="73" customFormat="1" ht="18" hidden="1" customHeight="1" x14ac:dyDescent="0.25">
      <c r="A240" s="81"/>
      <c r="B240" s="170"/>
      <c r="C240" s="218">
        <f t="shared" si="1270"/>
        <v>0</v>
      </c>
      <c r="D240" s="285"/>
      <c r="E240" s="219">
        <f t="shared" si="1277"/>
        <v>0</v>
      </c>
      <c r="F240" s="219">
        <f t="shared" si="1278"/>
        <v>0</v>
      </c>
      <c r="G240" s="84"/>
      <c r="H240" s="214" t="str">
        <f t="shared" si="1271"/>
        <v/>
      </c>
      <c r="I240" s="219" t="str">
        <f t="shared" si="1272"/>
        <v/>
      </c>
      <c r="J240" s="219" t="str">
        <f t="shared" si="1273"/>
        <v/>
      </c>
      <c r="K240" s="216"/>
      <c r="L240" s="217">
        <f t="shared" si="1274"/>
        <v>1</v>
      </c>
      <c r="M240" s="219" t="str">
        <f t="shared" si="1275"/>
        <v/>
      </c>
      <c r="N240" s="221" t="str">
        <f t="shared" si="1276"/>
        <v/>
      </c>
      <c r="O240" s="304"/>
      <c r="P240" s="281"/>
      <c r="Q240" s="282"/>
      <c r="R240" s="287"/>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c r="CQ240" s="282"/>
      <c r="CR240" s="282"/>
      <c r="CS240" s="282"/>
      <c r="CT240" s="282"/>
      <c r="CU240" s="282"/>
      <c r="CV240" s="282"/>
      <c r="CW240" s="282"/>
      <c r="CX240" s="282"/>
      <c r="CY240" s="282"/>
      <c r="CZ240" s="282"/>
      <c r="DA240" s="282"/>
      <c r="DB240" s="282"/>
      <c r="DC240" s="282"/>
      <c r="DD240" s="282"/>
      <c r="DE240" s="282"/>
      <c r="DF240" s="282"/>
      <c r="DG240" s="282"/>
      <c r="DH240" s="282"/>
      <c r="DI240" s="282"/>
      <c r="DJ240" s="282"/>
      <c r="DK240" s="282"/>
      <c r="DL240" s="282"/>
      <c r="DM240" s="282"/>
      <c r="DN240" s="282"/>
      <c r="DO240" s="282"/>
      <c r="DP240" s="282"/>
      <c r="DQ240" s="282"/>
      <c r="DR240" s="282"/>
      <c r="DS240" s="282"/>
      <c r="DT240" s="282"/>
      <c r="DU240" s="282"/>
      <c r="DV240" s="282"/>
      <c r="DW240" s="282"/>
      <c r="DX240" s="282"/>
      <c r="DY240" s="282"/>
      <c r="DZ240" s="282"/>
      <c r="EA240" s="282"/>
      <c r="EB240" s="282"/>
      <c r="EC240" s="282"/>
      <c r="ED240" s="282"/>
      <c r="EE240" s="282"/>
      <c r="EF240" s="282"/>
      <c r="EG240" s="282"/>
      <c r="EH240" s="282"/>
      <c r="EI240" s="282"/>
      <c r="EJ240" s="282"/>
      <c r="EK240" s="282"/>
      <c r="EL240" s="282"/>
      <c r="EM240" s="282"/>
      <c r="EN240" s="282"/>
      <c r="EO240" s="282"/>
      <c r="EP240" s="282"/>
      <c r="EQ240" s="282"/>
      <c r="ER240" s="282"/>
      <c r="ES240" s="282"/>
      <c r="ET240" s="282"/>
      <c r="EU240" s="282"/>
      <c r="EV240" s="282"/>
      <c r="EW240" s="282"/>
      <c r="EX240" s="282"/>
      <c r="EY240" s="282"/>
      <c r="EZ240" s="282"/>
      <c r="FA240" s="282"/>
      <c r="FB240" s="282"/>
      <c r="FC240" s="282"/>
      <c r="FD240" s="282"/>
      <c r="FE240" s="282"/>
      <c r="FF240" s="282"/>
      <c r="FG240" s="282"/>
      <c r="FH240" s="282"/>
      <c r="FI240" s="282"/>
      <c r="FJ240" s="282"/>
      <c r="FK240" s="282"/>
      <c r="FL240" s="282"/>
      <c r="FM240" s="282"/>
      <c r="FN240" s="282"/>
      <c r="FO240" s="282"/>
      <c r="FP240" s="282"/>
      <c r="FQ240" s="282"/>
      <c r="FR240" s="282"/>
      <c r="FS240" s="282"/>
      <c r="FT240" s="282"/>
      <c r="FU240" s="282"/>
      <c r="FV240" s="282"/>
      <c r="FW240" s="282"/>
      <c r="FX240" s="282"/>
      <c r="FY240" s="282"/>
      <c r="FZ240" s="282"/>
      <c r="GA240" s="282"/>
      <c r="GB240" s="282"/>
      <c r="GC240" s="282"/>
      <c r="GD240" s="282"/>
      <c r="GE240" s="282"/>
      <c r="GF240" s="282"/>
      <c r="GG240" s="282"/>
      <c r="GH240" s="282"/>
      <c r="GI240" s="282"/>
      <c r="GJ240" s="282"/>
      <c r="GK240" s="282"/>
      <c r="GL240" s="282"/>
      <c r="GM240" s="282"/>
      <c r="GN240" s="282"/>
      <c r="GO240" s="282"/>
      <c r="GP240" s="282"/>
      <c r="GQ240" s="282"/>
      <c r="GR240" s="282"/>
      <c r="GS240" s="282"/>
      <c r="GT240" s="282"/>
      <c r="GU240" s="282"/>
      <c r="GV240" s="282"/>
      <c r="GW240" s="282"/>
      <c r="GX240" s="282"/>
      <c r="GY240" s="282"/>
      <c r="GZ240" s="282"/>
      <c r="HA240" s="282"/>
      <c r="HB240" s="282"/>
      <c r="HC240" s="282"/>
      <c r="HD240" s="282"/>
      <c r="HE240" s="282"/>
      <c r="HF240" s="282"/>
      <c r="HG240" s="282"/>
      <c r="HH240" s="282"/>
      <c r="HI240" s="282"/>
      <c r="HJ240" s="282"/>
      <c r="HK240" s="282"/>
      <c r="HL240" s="282"/>
      <c r="HM240" s="282"/>
      <c r="HN240" s="282"/>
      <c r="HO240" s="282"/>
      <c r="HP240" s="282"/>
      <c r="HQ240" s="282"/>
    </row>
    <row r="241" spans="1:225" s="73" customFormat="1" ht="18" hidden="1" customHeight="1" x14ac:dyDescent="0.25">
      <c r="A241" s="81"/>
      <c r="B241" s="170"/>
      <c r="C241" s="218">
        <f t="shared" si="1270"/>
        <v>0</v>
      </c>
      <c r="D241" s="285"/>
      <c r="E241" s="219">
        <f t="shared" si="1277"/>
        <v>0</v>
      </c>
      <c r="F241" s="219">
        <f t="shared" si="1278"/>
        <v>0</v>
      </c>
      <c r="G241" s="84"/>
      <c r="H241" s="214" t="str">
        <f t="shared" si="1271"/>
        <v/>
      </c>
      <c r="I241" s="219" t="str">
        <f t="shared" si="1272"/>
        <v/>
      </c>
      <c r="J241" s="219" t="str">
        <f t="shared" si="1273"/>
        <v/>
      </c>
      <c r="K241" s="216"/>
      <c r="L241" s="217">
        <f t="shared" si="1274"/>
        <v>1</v>
      </c>
      <c r="M241" s="219" t="str">
        <f t="shared" si="1275"/>
        <v/>
      </c>
      <c r="N241" s="221" t="str">
        <f t="shared" si="1276"/>
        <v/>
      </c>
      <c r="O241" s="304"/>
      <c r="P241" s="281"/>
      <c r="Q241" s="282"/>
      <c r="R241" s="287"/>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c r="CQ241" s="282"/>
      <c r="CR241" s="282"/>
      <c r="CS241" s="282"/>
      <c r="CT241" s="282"/>
      <c r="CU241" s="282"/>
      <c r="CV241" s="282"/>
      <c r="CW241" s="282"/>
      <c r="CX241" s="282"/>
      <c r="CY241" s="282"/>
      <c r="CZ241" s="282"/>
      <c r="DA241" s="282"/>
      <c r="DB241" s="282"/>
      <c r="DC241" s="282"/>
      <c r="DD241" s="282"/>
      <c r="DE241" s="282"/>
      <c r="DF241" s="282"/>
      <c r="DG241" s="282"/>
      <c r="DH241" s="282"/>
      <c r="DI241" s="282"/>
      <c r="DJ241" s="282"/>
      <c r="DK241" s="282"/>
      <c r="DL241" s="282"/>
      <c r="DM241" s="282"/>
      <c r="DN241" s="282"/>
      <c r="DO241" s="282"/>
      <c r="DP241" s="282"/>
      <c r="DQ241" s="282"/>
      <c r="DR241" s="282"/>
      <c r="DS241" s="282"/>
      <c r="DT241" s="282"/>
      <c r="DU241" s="282"/>
      <c r="DV241" s="282"/>
      <c r="DW241" s="282"/>
      <c r="DX241" s="282"/>
      <c r="DY241" s="282"/>
      <c r="DZ241" s="282"/>
      <c r="EA241" s="282"/>
      <c r="EB241" s="282"/>
      <c r="EC241" s="282"/>
      <c r="ED241" s="282"/>
      <c r="EE241" s="282"/>
      <c r="EF241" s="282"/>
      <c r="EG241" s="282"/>
      <c r="EH241" s="282"/>
      <c r="EI241" s="282"/>
      <c r="EJ241" s="282"/>
      <c r="EK241" s="282"/>
      <c r="EL241" s="282"/>
      <c r="EM241" s="282"/>
      <c r="EN241" s="282"/>
      <c r="EO241" s="282"/>
      <c r="EP241" s="282"/>
      <c r="EQ241" s="282"/>
      <c r="ER241" s="282"/>
      <c r="ES241" s="282"/>
      <c r="ET241" s="282"/>
      <c r="EU241" s="282"/>
      <c r="EV241" s="282"/>
      <c r="EW241" s="282"/>
      <c r="EX241" s="282"/>
      <c r="EY241" s="282"/>
      <c r="EZ241" s="282"/>
      <c r="FA241" s="282"/>
      <c r="FB241" s="282"/>
      <c r="FC241" s="282"/>
      <c r="FD241" s="282"/>
      <c r="FE241" s="282"/>
      <c r="FF241" s="282"/>
      <c r="FG241" s="282"/>
      <c r="FH241" s="282"/>
      <c r="FI241" s="282"/>
      <c r="FJ241" s="282"/>
      <c r="FK241" s="282"/>
      <c r="FL241" s="282"/>
      <c r="FM241" s="282"/>
      <c r="FN241" s="282"/>
      <c r="FO241" s="282"/>
      <c r="FP241" s="282"/>
      <c r="FQ241" s="282"/>
      <c r="FR241" s="282"/>
      <c r="FS241" s="282"/>
      <c r="FT241" s="282"/>
      <c r="FU241" s="282"/>
      <c r="FV241" s="282"/>
      <c r="FW241" s="282"/>
      <c r="FX241" s="282"/>
      <c r="FY241" s="282"/>
      <c r="FZ241" s="282"/>
      <c r="GA241" s="282"/>
      <c r="GB241" s="282"/>
      <c r="GC241" s="282"/>
      <c r="GD241" s="282"/>
      <c r="GE241" s="282"/>
      <c r="GF241" s="282"/>
      <c r="GG241" s="282"/>
      <c r="GH241" s="282"/>
      <c r="GI241" s="282"/>
      <c r="GJ241" s="282"/>
      <c r="GK241" s="282"/>
      <c r="GL241" s="282"/>
      <c r="GM241" s="282"/>
      <c r="GN241" s="282"/>
      <c r="GO241" s="282"/>
      <c r="GP241" s="282"/>
      <c r="GQ241" s="282"/>
      <c r="GR241" s="282"/>
      <c r="GS241" s="282"/>
      <c r="GT241" s="282"/>
      <c r="GU241" s="282"/>
      <c r="GV241" s="282"/>
      <c r="GW241" s="282"/>
      <c r="GX241" s="282"/>
      <c r="GY241" s="282"/>
      <c r="GZ241" s="282"/>
      <c r="HA241" s="282"/>
      <c r="HB241" s="282"/>
      <c r="HC241" s="282"/>
      <c r="HD241" s="282"/>
      <c r="HE241" s="282"/>
      <c r="HF241" s="282"/>
      <c r="HG241" s="282"/>
      <c r="HH241" s="282"/>
      <c r="HI241" s="282"/>
      <c r="HJ241" s="282"/>
      <c r="HK241" s="282"/>
      <c r="HL241" s="282"/>
      <c r="HM241" s="282"/>
      <c r="HN241" s="282"/>
      <c r="HO241" s="282"/>
      <c r="HP241" s="282"/>
      <c r="HQ241" s="282"/>
    </row>
    <row r="242" spans="1:225" s="73" customFormat="1" ht="18" hidden="1" customHeight="1" x14ac:dyDescent="0.25">
      <c r="A242" s="81"/>
      <c r="B242" s="170"/>
      <c r="C242" s="218">
        <f t="shared" si="1270"/>
        <v>0</v>
      </c>
      <c r="D242" s="285"/>
      <c r="E242" s="219">
        <f t="shared" si="1277"/>
        <v>0</v>
      </c>
      <c r="F242" s="219">
        <f t="shared" si="1278"/>
        <v>0</v>
      </c>
      <c r="G242" s="84"/>
      <c r="H242" s="214" t="str">
        <f t="shared" si="1271"/>
        <v/>
      </c>
      <c r="I242" s="219" t="str">
        <f t="shared" si="1272"/>
        <v/>
      </c>
      <c r="J242" s="219" t="str">
        <f t="shared" si="1273"/>
        <v/>
      </c>
      <c r="K242" s="216"/>
      <c r="L242" s="217">
        <f t="shared" si="1274"/>
        <v>1</v>
      </c>
      <c r="M242" s="219" t="str">
        <f t="shared" si="1275"/>
        <v/>
      </c>
      <c r="N242" s="221" t="str">
        <f t="shared" si="1276"/>
        <v/>
      </c>
      <c r="O242" s="304"/>
      <c r="P242" s="281"/>
      <c r="Q242" s="282"/>
      <c r="R242" s="287"/>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c r="CQ242" s="282"/>
      <c r="CR242" s="282"/>
      <c r="CS242" s="282"/>
      <c r="CT242" s="282"/>
      <c r="CU242" s="282"/>
      <c r="CV242" s="282"/>
      <c r="CW242" s="282"/>
      <c r="CX242" s="282"/>
      <c r="CY242" s="282"/>
      <c r="CZ242" s="282"/>
      <c r="DA242" s="282"/>
      <c r="DB242" s="282"/>
      <c r="DC242" s="282"/>
      <c r="DD242" s="282"/>
      <c r="DE242" s="282"/>
      <c r="DF242" s="282"/>
      <c r="DG242" s="282"/>
      <c r="DH242" s="282"/>
      <c r="DI242" s="282"/>
      <c r="DJ242" s="282"/>
      <c r="DK242" s="282"/>
      <c r="DL242" s="282"/>
      <c r="DM242" s="282"/>
      <c r="DN242" s="282"/>
      <c r="DO242" s="282"/>
      <c r="DP242" s="282"/>
      <c r="DQ242" s="282"/>
      <c r="DR242" s="282"/>
      <c r="DS242" s="282"/>
      <c r="DT242" s="282"/>
      <c r="DU242" s="282"/>
      <c r="DV242" s="282"/>
      <c r="DW242" s="282"/>
      <c r="DX242" s="282"/>
      <c r="DY242" s="282"/>
      <c r="DZ242" s="282"/>
      <c r="EA242" s="282"/>
      <c r="EB242" s="282"/>
      <c r="EC242" s="282"/>
      <c r="ED242" s="282"/>
      <c r="EE242" s="282"/>
      <c r="EF242" s="282"/>
      <c r="EG242" s="282"/>
      <c r="EH242" s="282"/>
      <c r="EI242" s="282"/>
      <c r="EJ242" s="282"/>
      <c r="EK242" s="282"/>
      <c r="EL242" s="282"/>
      <c r="EM242" s="282"/>
      <c r="EN242" s="282"/>
      <c r="EO242" s="282"/>
      <c r="EP242" s="282"/>
      <c r="EQ242" s="282"/>
      <c r="ER242" s="282"/>
      <c r="ES242" s="282"/>
      <c r="ET242" s="282"/>
      <c r="EU242" s="282"/>
      <c r="EV242" s="282"/>
      <c r="EW242" s="282"/>
      <c r="EX242" s="282"/>
      <c r="EY242" s="282"/>
      <c r="EZ242" s="282"/>
      <c r="FA242" s="282"/>
      <c r="FB242" s="282"/>
      <c r="FC242" s="282"/>
      <c r="FD242" s="282"/>
      <c r="FE242" s="282"/>
      <c r="FF242" s="282"/>
      <c r="FG242" s="282"/>
      <c r="FH242" s="282"/>
      <c r="FI242" s="282"/>
      <c r="FJ242" s="282"/>
      <c r="FK242" s="282"/>
      <c r="FL242" s="282"/>
      <c r="FM242" s="282"/>
      <c r="FN242" s="282"/>
      <c r="FO242" s="282"/>
      <c r="FP242" s="282"/>
      <c r="FQ242" s="282"/>
      <c r="FR242" s="282"/>
      <c r="FS242" s="282"/>
      <c r="FT242" s="282"/>
      <c r="FU242" s="282"/>
      <c r="FV242" s="282"/>
      <c r="FW242" s="282"/>
      <c r="FX242" s="282"/>
      <c r="FY242" s="282"/>
      <c r="FZ242" s="282"/>
      <c r="GA242" s="282"/>
      <c r="GB242" s="282"/>
      <c r="GC242" s="282"/>
      <c r="GD242" s="282"/>
      <c r="GE242" s="282"/>
      <c r="GF242" s="282"/>
      <c r="GG242" s="282"/>
      <c r="GH242" s="282"/>
      <c r="GI242" s="282"/>
      <c r="GJ242" s="282"/>
      <c r="GK242" s="282"/>
      <c r="GL242" s="282"/>
      <c r="GM242" s="282"/>
      <c r="GN242" s="282"/>
      <c r="GO242" s="282"/>
      <c r="GP242" s="282"/>
      <c r="GQ242" s="282"/>
      <c r="GR242" s="282"/>
      <c r="GS242" s="282"/>
      <c r="GT242" s="282"/>
      <c r="GU242" s="282"/>
      <c r="GV242" s="282"/>
      <c r="GW242" s="282"/>
      <c r="GX242" s="282"/>
      <c r="GY242" s="282"/>
      <c r="GZ242" s="282"/>
      <c r="HA242" s="282"/>
      <c r="HB242" s="282"/>
      <c r="HC242" s="282"/>
      <c r="HD242" s="282"/>
      <c r="HE242" s="282"/>
      <c r="HF242" s="282"/>
      <c r="HG242" s="282"/>
      <c r="HH242" s="282"/>
      <c r="HI242" s="282"/>
      <c r="HJ242" s="282"/>
      <c r="HK242" s="282"/>
      <c r="HL242" s="282"/>
      <c r="HM242" s="282"/>
      <c r="HN242" s="282"/>
      <c r="HO242" s="282"/>
      <c r="HP242" s="282"/>
      <c r="HQ242" s="282"/>
    </row>
    <row r="243" spans="1:225" s="73" customFormat="1" ht="18" hidden="1" customHeight="1" x14ac:dyDescent="0.25">
      <c r="A243" s="81"/>
      <c r="B243" s="170"/>
      <c r="C243" s="218">
        <f t="shared" si="1270"/>
        <v>0</v>
      </c>
      <c r="D243" s="285"/>
      <c r="E243" s="219">
        <f t="shared" si="1277"/>
        <v>0</v>
      </c>
      <c r="F243" s="219">
        <f t="shared" si="1278"/>
        <v>0</v>
      </c>
      <c r="G243" s="84"/>
      <c r="H243" s="214" t="str">
        <f t="shared" si="1271"/>
        <v/>
      </c>
      <c r="I243" s="219" t="str">
        <f t="shared" si="1272"/>
        <v/>
      </c>
      <c r="J243" s="219" t="str">
        <f t="shared" si="1273"/>
        <v/>
      </c>
      <c r="K243" s="216"/>
      <c r="L243" s="217">
        <f t="shared" si="1274"/>
        <v>1</v>
      </c>
      <c r="M243" s="219" t="str">
        <f t="shared" si="1275"/>
        <v/>
      </c>
      <c r="N243" s="221" t="str">
        <f t="shared" si="1276"/>
        <v/>
      </c>
      <c r="O243" s="304"/>
      <c r="P243" s="282"/>
      <c r="Q243" s="282"/>
      <c r="R243" s="287"/>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c r="CQ243" s="282"/>
      <c r="CR243" s="282"/>
      <c r="CS243" s="282"/>
      <c r="CT243" s="282"/>
      <c r="CU243" s="282"/>
      <c r="CV243" s="282"/>
      <c r="CW243" s="282"/>
      <c r="CX243" s="282"/>
      <c r="CY243" s="282"/>
      <c r="CZ243" s="282"/>
      <c r="DA243" s="282"/>
      <c r="DB243" s="282"/>
      <c r="DC243" s="282"/>
      <c r="DD243" s="282"/>
      <c r="DE243" s="282"/>
      <c r="DF243" s="282"/>
      <c r="DG243" s="282"/>
      <c r="DH243" s="282"/>
      <c r="DI243" s="282"/>
      <c r="DJ243" s="282"/>
      <c r="DK243" s="282"/>
      <c r="DL243" s="282"/>
      <c r="DM243" s="282"/>
      <c r="DN243" s="282"/>
      <c r="DO243" s="282"/>
      <c r="DP243" s="282"/>
      <c r="DQ243" s="282"/>
      <c r="DR243" s="282"/>
      <c r="DS243" s="282"/>
      <c r="DT243" s="282"/>
      <c r="DU243" s="282"/>
      <c r="DV243" s="282"/>
      <c r="DW243" s="282"/>
      <c r="DX243" s="282"/>
      <c r="DY243" s="282"/>
      <c r="DZ243" s="282"/>
      <c r="EA243" s="282"/>
      <c r="EB243" s="282"/>
      <c r="EC243" s="282"/>
      <c r="ED243" s="282"/>
      <c r="EE243" s="282"/>
      <c r="EF243" s="282"/>
      <c r="EG243" s="282"/>
      <c r="EH243" s="282"/>
      <c r="EI243" s="282"/>
      <c r="EJ243" s="282"/>
      <c r="EK243" s="282"/>
      <c r="EL243" s="282"/>
      <c r="EM243" s="282"/>
      <c r="EN243" s="282"/>
      <c r="EO243" s="282"/>
      <c r="EP243" s="282"/>
      <c r="EQ243" s="282"/>
      <c r="ER243" s="282"/>
      <c r="ES243" s="282"/>
      <c r="ET243" s="282"/>
      <c r="EU243" s="282"/>
      <c r="EV243" s="282"/>
      <c r="EW243" s="282"/>
      <c r="EX243" s="282"/>
      <c r="EY243" s="282"/>
      <c r="EZ243" s="282"/>
      <c r="FA243" s="282"/>
      <c r="FB243" s="282"/>
      <c r="FC243" s="282"/>
      <c r="FD243" s="282"/>
      <c r="FE243" s="282"/>
      <c r="FF243" s="282"/>
      <c r="FG243" s="282"/>
      <c r="FH243" s="282"/>
      <c r="FI243" s="282"/>
      <c r="FJ243" s="282"/>
      <c r="FK243" s="282"/>
      <c r="FL243" s="282"/>
      <c r="FM243" s="282"/>
      <c r="FN243" s="282"/>
      <c r="FO243" s="282"/>
      <c r="FP243" s="282"/>
      <c r="FQ243" s="282"/>
      <c r="FR243" s="282"/>
      <c r="FS243" s="282"/>
      <c r="FT243" s="282"/>
      <c r="FU243" s="282"/>
      <c r="FV243" s="282"/>
      <c r="FW243" s="282"/>
      <c r="FX243" s="282"/>
      <c r="FY243" s="282"/>
      <c r="FZ243" s="282"/>
      <c r="GA243" s="282"/>
      <c r="GB243" s="282"/>
      <c r="GC243" s="282"/>
      <c r="GD243" s="282"/>
      <c r="GE243" s="282"/>
      <c r="GF243" s="282"/>
      <c r="GG243" s="282"/>
      <c r="GH243" s="282"/>
      <c r="GI243" s="282"/>
      <c r="GJ243" s="282"/>
      <c r="GK243" s="282"/>
      <c r="GL243" s="282"/>
      <c r="GM243" s="282"/>
      <c r="GN243" s="282"/>
      <c r="GO243" s="282"/>
      <c r="GP243" s="282"/>
      <c r="GQ243" s="282"/>
      <c r="GR243" s="282"/>
      <c r="GS243" s="282"/>
      <c r="GT243" s="282"/>
      <c r="GU243" s="282"/>
      <c r="GV243" s="282"/>
      <c r="GW243" s="282"/>
      <c r="GX243" s="282"/>
      <c r="GY243" s="282"/>
      <c r="GZ243" s="282"/>
      <c r="HA243" s="282"/>
      <c r="HB243" s="282"/>
      <c r="HC243" s="282"/>
      <c r="HD243" s="282"/>
      <c r="HE243" s="282"/>
      <c r="HF243" s="282"/>
      <c r="HG243" s="282"/>
      <c r="HH243" s="282"/>
      <c r="HI243" s="282"/>
      <c r="HJ243" s="282"/>
      <c r="HK243" s="282"/>
      <c r="HL243" s="282"/>
      <c r="HM243" s="282"/>
      <c r="HN243" s="282"/>
      <c r="HO243" s="282"/>
      <c r="HP243" s="282"/>
      <c r="HQ243" s="282"/>
    </row>
    <row r="244" spans="1:225" s="73" customFormat="1" ht="18" hidden="1" customHeight="1" x14ac:dyDescent="0.25">
      <c r="A244" s="81"/>
      <c r="B244" s="170"/>
      <c r="C244" s="218">
        <f t="shared" si="1270"/>
        <v>0</v>
      </c>
      <c r="D244" s="285"/>
      <c r="E244" s="219">
        <f t="shared" si="1277"/>
        <v>0</v>
      </c>
      <c r="F244" s="219">
        <f t="shared" si="1278"/>
        <v>0</v>
      </c>
      <c r="G244" s="84"/>
      <c r="H244" s="214" t="str">
        <f t="shared" si="1271"/>
        <v/>
      </c>
      <c r="I244" s="219" t="str">
        <f t="shared" si="1272"/>
        <v/>
      </c>
      <c r="J244" s="219" t="str">
        <f t="shared" si="1273"/>
        <v/>
      </c>
      <c r="K244" s="216"/>
      <c r="L244" s="217">
        <f t="shared" si="1274"/>
        <v>1</v>
      </c>
      <c r="M244" s="219" t="str">
        <f t="shared" si="1275"/>
        <v/>
      </c>
      <c r="N244" s="221" t="str">
        <f t="shared" si="1276"/>
        <v/>
      </c>
      <c r="O244" s="304"/>
      <c r="P244" s="281"/>
      <c r="Q244" s="282"/>
      <c r="R244" s="287"/>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c r="CQ244" s="282"/>
      <c r="CR244" s="282"/>
      <c r="CS244" s="282"/>
      <c r="CT244" s="282"/>
      <c r="CU244" s="282"/>
      <c r="CV244" s="282"/>
      <c r="CW244" s="282"/>
      <c r="CX244" s="282"/>
      <c r="CY244" s="282"/>
      <c r="CZ244" s="282"/>
      <c r="DA244" s="282"/>
      <c r="DB244" s="282"/>
      <c r="DC244" s="282"/>
      <c r="DD244" s="282"/>
      <c r="DE244" s="282"/>
      <c r="DF244" s="282"/>
      <c r="DG244" s="282"/>
      <c r="DH244" s="282"/>
      <c r="DI244" s="282"/>
      <c r="DJ244" s="282"/>
      <c r="DK244" s="282"/>
      <c r="DL244" s="282"/>
      <c r="DM244" s="282"/>
      <c r="DN244" s="282"/>
      <c r="DO244" s="282"/>
      <c r="DP244" s="282"/>
      <c r="DQ244" s="282"/>
      <c r="DR244" s="282"/>
      <c r="DS244" s="282"/>
      <c r="DT244" s="282"/>
      <c r="DU244" s="282"/>
      <c r="DV244" s="282"/>
      <c r="DW244" s="282"/>
      <c r="DX244" s="282"/>
      <c r="DY244" s="282"/>
      <c r="DZ244" s="282"/>
      <c r="EA244" s="282"/>
      <c r="EB244" s="282"/>
      <c r="EC244" s="282"/>
      <c r="ED244" s="282"/>
      <c r="EE244" s="282"/>
      <c r="EF244" s="282"/>
      <c r="EG244" s="282"/>
      <c r="EH244" s="282"/>
      <c r="EI244" s="282"/>
      <c r="EJ244" s="282"/>
      <c r="EK244" s="282"/>
      <c r="EL244" s="282"/>
      <c r="EM244" s="282"/>
      <c r="EN244" s="282"/>
      <c r="EO244" s="282"/>
      <c r="EP244" s="282"/>
      <c r="EQ244" s="282"/>
      <c r="ER244" s="282"/>
      <c r="ES244" s="282"/>
      <c r="ET244" s="282"/>
      <c r="EU244" s="282"/>
      <c r="EV244" s="282"/>
      <c r="EW244" s="282"/>
      <c r="EX244" s="282"/>
      <c r="EY244" s="282"/>
      <c r="EZ244" s="282"/>
      <c r="FA244" s="282"/>
      <c r="FB244" s="282"/>
      <c r="FC244" s="282"/>
      <c r="FD244" s="282"/>
      <c r="FE244" s="282"/>
      <c r="FF244" s="282"/>
      <c r="FG244" s="282"/>
      <c r="FH244" s="282"/>
      <c r="FI244" s="282"/>
      <c r="FJ244" s="282"/>
      <c r="FK244" s="282"/>
      <c r="FL244" s="282"/>
      <c r="FM244" s="282"/>
      <c r="FN244" s="282"/>
      <c r="FO244" s="282"/>
      <c r="FP244" s="282"/>
      <c r="FQ244" s="282"/>
      <c r="FR244" s="282"/>
      <c r="FS244" s="282"/>
      <c r="FT244" s="282"/>
      <c r="FU244" s="282"/>
      <c r="FV244" s="282"/>
      <c r="FW244" s="282"/>
      <c r="FX244" s="282"/>
      <c r="FY244" s="282"/>
      <c r="FZ244" s="282"/>
      <c r="GA244" s="282"/>
      <c r="GB244" s="282"/>
      <c r="GC244" s="282"/>
      <c r="GD244" s="282"/>
      <c r="GE244" s="282"/>
      <c r="GF244" s="282"/>
      <c r="GG244" s="282"/>
      <c r="GH244" s="282"/>
      <c r="GI244" s="282"/>
      <c r="GJ244" s="282"/>
      <c r="GK244" s="282"/>
      <c r="GL244" s="282"/>
      <c r="GM244" s="282"/>
      <c r="GN244" s="282"/>
      <c r="GO244" s="282"/>
      <c r="GP244" s="282"/>
      <c r="GQ244" s="282"/>
      <c r="GR244" s="282"/>
      <c r="GS244" s="282"/>
      <c r="GT244" s="282"/>
      <c r="GU244" s="282"/>
      <c r="GV244" s="282"/>
      <c r="GW244" s="282"/>
      <c r="GX244" s="282"/>
      <c r="GY244" s="282"/>
      <c r="GZ244" s="282"/>
      <c r="HA244" s="282"/>
      <c r="HB244" s="282"/>
      <c r="HC244" s="282"/>
      <c r="HD244" s="282"/>
      <c r="HE244" s="282"/>
      <c r="HF244" s="282"/>
      <c r="HG244" s="282"/>
      <c r="HH244" s="282"/>
      <c r="HI244" s="282"/>
      <c r="HJ244" s="282"/>
      <c r="HK244" s="282"/>
      <c r="HL244" s="282"/>
      <c r="HM244" s="282"/>
      <c r="HN244" s="282"/>
      <c r="HO244" s="282"/>
      <c r="HP244" s="282"/>
      <c r="HQ244" s="282"/>
    </row>
    <row r="245" spans="1:225" s="73" customFormat="1" ht="18" hidden="1" customHeight="1" x14ac:dyDescent="0.25">
      <c r="A245" s="81"/>
      <c r="B245" s="170"/>
      <c r="C245" s="218">
        <f t="shared" si="1270"/>
        <v>0</v>
      </c>
      <c r="D245" s="285"/>
      <c r="E245" s="219">
        <f t="shared" si="1277"/>
        <v>0</v>
      </c>
      <c r="F245" s="219">
        <f t="shared" si="1278"/>
        <v>0</v>
      </c>
      <c r="G245" s="84"/>
      <c r="H245" s="214" t="str">
        <f t="shared" si="1271"/>
        <v/>
      </c>
      <c r="I245" s="219" t="str">
        <f t="shared" si="1272"/>
        <v/>
      </c>
      <c r="J245" s="219" t="str">
        <f t="shared" si="1273"/>
        <v/>
      </c>
      <c r="K245" s="216"/>
      <c r="L245" s="217">
        <f t="shared" si="1274"/>
        <v>1</v>
      </c>
      <c r="M245" s="219" t="str">
        <f t="shared" si="1275"/>
        <v/>
      </c>
      <c r="N245" s="221" t="str">
        <f t="shared" si="1276"/>
        <v/>
      </c>
      <c r="O245" s="304"/>
      <c r="P245" s="281"/>
      <c r="Q245" s="282"/>
      <c r="R245" s="287"/>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c r="CQ245" s="282"/>
      <c r="CR245" s="282"/>
      <c r="CS245" s="282"/>
      <c r="CT245" s="282"/>
      <c r="CU245" s="282"/>
      <c r="CV245" s="282"/>
      <c r="CW245" s="282"/>
      <c r="CX245" s="282"/>
      <c r="CY245" s="282"/>
      <c r="CZ245" s="282"/>
      <c r="DA245" s="282"/>
      <c r="DB245" s="282"/>
      <c r="DC245" s="282"/>
      <c r="DD245" s="282"/>
      <c r="DE245" s="282"/>
      <c r="DF245" s="282"/>
      <c r="DG245" s="282"/>
      <c r="DH245" s="282"/>
      <c r="DI245" s="282"/>
      <c r="DJ245" s="282"/>
      <c r="DK245" s="282"/>
      <c r="DL245" s="282"/>
      <c r="DM245" s="282"/>
      <c r="DN245" s="282"/>
      <c r="DO245" s="282"/>
      <c r="DP245" s="282"/>
      <c r="DQ245" s="282"/>
      <c r="DR245" s="282"/>
      <c r="DS245" s="282"/>
      <c r="DT245" s="282"/>
      <c r="DU245" s="282"/>
      <c r="DV245" s="282"/>
      <c r="DW245" s="282"/>
      <c r="DX245" s="282"/>
      <c r="DY245" s="282"/>
      <c r="DZ245" s="282"/>
      <c r="EA245" s="282"/>
      <c r="EB245" s="282"/>
      <c r="EC245" s="282"/>
      <c r="ED245" s="282"/>
      <c r="EE245" s="282"/>
      <c r="EF245" s="282"/>
      <c r="EG245" s="282"/>
      <c r="EH245" s="282"/>
      <c r="EI245" s="282"/>
      <c r="EJ245" s="282"/>
      <c r="EK245" s="282"/>
      <c r="EL245" s="282"/>
      <c r="EM245" s="282"/>
      <c r="EN245" s="282"/>
      <c r="EO245" s="282"/>
      <c r="EP245" s="282"/>
      <c r="EQ245" s="282"/>
      <c r="ER245" s="282"/>
      <c r="ES245" s="282"/>
      <c r="ET245" s="282"/>
      <c r="EU245" s="282"/>
      <c r="EV245" s="282"/>
      <c r="EW245" s="282"/>
      <c r="EX245" s="282"/>
      <c r="EY245" s="282"/>
      <c r="EZ245" s="282"/>
      <c r="FA245" s="282"/>
      <c r="FB245" s="282"/>
      <c r="FC245" s="282"/>
      <c r="FD245" s="282"/>
      <c r="FE245" s="282"/>
      <c r="FF245" s="282"/>
      <c r="FG245" s="282"/>
      <c r="FH245" s="282"/>
      <c r="FI245" s="282"/>
      <c r="FJ245" s="282"/>
      <c r="FK245" s="282"/>
      <c r="FL245" s="282"/>
      <c r="FM245" s="282"/>
      <c r="FN245" s="282"/>
      <c r="FO245" s="282"/>
      <c r="FP245" s="282"/>
      <c r="FQ245" s="282"/>
      <c r="FR245" s="282"/>
      <c r="FS245" s="282"/>
      <c r="FT245" s="282"/>
      <c r="FU245" s="282"/>
      <c r="FV245" s="282"/>
      <c r="FW245" s="282"/>
      <c r="FX245" s="282"/>
      <c r="FY245" s="282"/>
      <c r="FZ245" s="282"/>
      <c r="GA245" s="282"/>
      <c r="GB245" s="282"/>
      <c r="GC245" s="282"/>
      <c r="GD245" s="282"/>
      <c r="GE245" s="282"/>
      <c r="GF245" s="282"/>
      <c r="GG245" s="282"/>
      <c r="GH245" s="282"/>
      <c r="GI245" s="282"/>
      <c r="GJ245" s="282"/>
      <c r="GK245" s="282"/>
      <c r="GL245" s="282"/>
      <c r="GM245" s="282"/>
      <c r="GN245" s="282"/>
      <c r="GO245" s="282"/>
      <c r="GP245" s="282"/>
      <c r="GQ245" s="282"/>
      <c r="GR245" s="282"/>
      <c r="GS245" s="282"/>
      <c r="GT245" s="282"/>
      <c r="GU245" s="282"/>
      <c r="GV245" s="282"/>
      <c r="GW245" s="282"/>
      <c r="GX245" s="282"/>
      <c r="GY245" s="282"/>
      <c r="GZ245" s="282"/>
      <c r="HA245" s="282"/>
      <c r="HB245" s="282"/>
      <c r="HC245" s="282"/>
      <c r="HD245" s="282"/>
      <c r="HE245" s="282"/>
      <c r="HF245" s="282"/>
      <c r="HG245" s="282"/>
      <c r="HH245" s="282"/>
      <c r="HI245" s="282"/>
      <c r="HJ245" s="282"/>
      <c r="HK245" s="282"/>
      <c r="HL245" s="282"/>
      <c r="HM245" s="282"/>
      <c r="HN245" s="282"/>
      <c r="HO245" s="282"/>
      <c r="HP245" s="282"/>
      <c r="HQ245" s="282"/>
    </row>
    <row r="246" spans="1:225" s="73" customFormat="1" ht="18" hidden="1" customHeight="1" x14ac:dyDescent="0.25">
      <c r="A246" s="81"/>
      <c r="B246" s="170"/>
      <c r="C246" s="218">
        <f t="shared" si="1270"/>
        <v>0</v>
      </c>
      <c r="D246" s="285"/>
      <c r="E246" s="219">
        <f t="shared" si="1277"/>
        <v>0</v>
      </c>
      <c r="F246" s="219">
        <f t="shared" si="1278"/>
        <v>0</v>
      </c>
      <c r="G246" s="84"/>
      <c r="H246" s="214" t="str">
        <f t="shared" si="1271"/>
        <v/>
      </c>
      <c r="I246" s="219" t="str">
        <f t="shared" si="1272"/>
        <v/>
      </c>
      <c r="J246" s="219" t="str">
        <f t="shared" si="1273"/>
        <v/>
      </c>
      <c r="K246" s="216"/>
      <c r="L246" s="217">
        <f t="shared" si="1274"/>
        <v>1</v>
      </c>
      <c r="M246" s="219" t="str">
        <f t="shared" si="1275"/>
        <v/>
      </c>
      <c r="N246" s="221" t="str">
        <f t="shared" si="1276"/>
        <v/>
      </c>
      <c r="O246" s="304"/>
      <c r="P246" s="281"/>
      <c r="Q246" s="282"/>
      <c r="R246" s="287"/>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c r="CQ246" s="282"/>
      <c r="CR246" s="282"/>
      <c r="CS246" s="282"/>
      <c r="CT246" s="282"/>
      <c r="CU246" s="282"/>
      <c r="CV246" s="282"/>
      <c r="CW246" s="282"/>
      <c r="CX246" s="282"/>
      <c r="CY246" s="282"/>
      <c r="CZ246" s="282"/>
      <c r="DA246" s="282"/>
      <c r="DB246" s="282"/>
      <c r="DC246" s="282"/>
      <c r="DD246" s="282"/>
      <c r="DE246" s="282"/>
      <c r="DF246" s="282"/>
      <c r="DG246" s="282"/>
      <c r="DH246" s="282"/>
      <c r="DI246" s="282"/>
      <c r="DJ246" s="282"/>
      <c r="DK246" s="282"/>
      <c r="DL246" s="282"/>
      <c r="DM246" s="282"/>
      <c r="DN246" s="282"/>
      <c r="DO246" s="282"/>
      <c r="DP246" s="282"/>
      <c r="DQ246" s="282"/>
      <c r="DR246" s="282"/>
      <c r="DS246" s="282"/>
      <c r="DT246" s="282"/>
      <c r="DU246" s="282"/>
      <c r="DV246" s="282"/>
      <c r="DW246" s="282"/>
      <c r="DX246" s="282"/>
      <c r="DY246" s="282"/>
      <c r="DZ246" s="282"/>
      <c r="EA246" s="282"/>
      <c r="EB246" s="282"/>
      <c r="EC246" s="282"/>
      <c r="ED246" s="282"/>
      <c r="EE246" s="282"/>
      <c r="EF246" s="282"/>
      <c r="EG246" s="282"/>
      <c r="EH246" s="282"/>
      <c r="EI246" s="282"/>
      <c r="EJ246" s="282"/>
      <c r="EK246" s="282"/>
      <c r="EL246" s="282"/>
      <c r="EM246" s="282"/>
      <c r="EN246" s="282"/>
      <c r="EO246" s="282"/>
      <c r="EP246" s="282"/>
      <c r="EQ246" s="282"/>
      <c r="ER246" s="282"/>
      <c r="ES246" s="282"/>
      <c r="ET246" s="282"/>
      <c r="EU246" s="282"/>
      <c r="EV246" s="282"/>
      <c r="EW246" s="282"/>
      <c r="EX246" s="282"/>
      <c r="EY246" s="282"/>
      <c r="EZ246" s="282"/>
      <c r="FA246" s="282"/>
      <c r="FB246" s="282"/>
      <c r="FC246" s="282"/>
      <c r="FD246" s="282"/>
      <c r="FE246" s="282"/>
      <c r="FF246" s="282"/>
      <c r="FG246" s="282"/>
      <c r="FH246" s="282"/>
      <c r="FI246" s="282"/>
      <c r="FJ246" s="282"/>
      <c r="FK246" s="282"/>
      <c r="FL246" s="282"/>
      <c r="FM246" s="282"/>
      <c r="FN246" s="282"/>
      <c r="FO246" s="282"/>
      <c r="FP246" s="282"/>
      <c r="FQ246" s="282"/>
      <c r="FR246" s="282"/>
      <c r="FS246" s="282"/>
      <c r="FT246" s="282"/>
      <c r="FU246" s="282"/>
      <c r="FV246" s="282"/>
      <c r="FW246" s="282"/>
      <c r="FX246" s="282"/>
      <c r="FY246" s="282"/>
      <c r="FZ246" s="282"/>
      <c r="GA246" s="282"/>
      <c r="GB246" s="282"/>
      <c r="GC246" s="282"/>
      <c r="GD246" s="282"/>
      <c r="GE246" s="282"/>
      <c r="GF246" s="282"/>
      <c r="GG246" s="282"/>
      <c r="GH246" s="282"/>
      <c r="GI246" s="282"/>
      <c r="GJ246" s="282"/>
      <c r="GK246" s="282"/>
      <c r="GL246" s="282"/>
      <c r="GM246" s="282"/>
      <c r="GN246" s="282"/>
      <c r="GO246" s="282"/>
      <c r="GP246" s="282"/>
      <c r="GQ246" s="282"/>
      <c r="GR246" s="282"/>
      <c r="GS246" s="282"/>
      <c r="GT246" s="282"/>
      <c r="GU246" s="282"/>
      <c r="GV246" s="282"/>
      <c r="GW246" s="282"/>
      <c r="GX246" s="282"/>
      <c r="GY246" s="282"/>
      <c r="GZ246" s="282"/>
      <c r="HA246" s="282"/>
      <c r="HB246" s="282"/>
      <c r="HC246" s="282"/>
      <c r="HD246" s="282"/>
      <c r="HE246" s="282"/>
      <c r="HF246" s="282"/>
      <c r="HG246" s="282"/>
      <c r="HH246" s="282"/>
      <c r="HI246" s="282"/>
      <c r="HJ246" s="282"/>
      <c r="HK246" s="282"/>
      <c r="HL246" s="282"/>
      <c r="HM246" s="282"/>
      <c r="HN246" s="282"/>
      <c r="HO246" s="282"/>
      <c r="HP246" s="282"/>
      <c r="HQ246" s="282"/>
    </row>
    <row r="247" spans="1:225" s="73" customFormat="1" ht="18" hidden="1" customHeight="1" x14ac:dyDescent="0.25">
      <c r="A247" s="81"/>
      <c r="B247" s="170"/>
      <c r="C247" s="218">
        <f t="shared" si="1270"/>
        <v>0</v>
      </c>
      <c r="D247" s="285"/>
      <c r="E247" s="219">
        <f t="shared" si="1277"/>
        <v>0</v>
      </c>
      <c r="F247" s="219">
        <f t="shared" si="1278"/>
        <v>0</v>
      </c>
      <c r="G247" s="84"/>
      <c r="H247" s="214" t="str">
        <f t="shared" si="1271"/>
        <v/>
      </c>
      <c r="I247" s="219" t="str">
        <f t="shared" si="1272"/>
        <v/>
      </c>
      <c r="J247" s="219" t="str">
        <f t="shared" si="1273"/>
        <v/>
      </c>
      <c r="K247" s="216"/>
      <c r="L247" s="217">
        <f t="shared" si="1274"/>
        <v>1</v>
      </c>
      <c r="M247" s="219" t="str">
        <f t="shared" si="1275"/>
        <v/>
      </c>
      <c r="N247" s="221" t="str">
        <f t="shared" si="1276"/>
        <v/>
      </c>
      <c r="O247" s="304"/>
      <c r="P247" s="282"/>
      <c r="Q247" s="282"/>
      <c r="R247" s="287"/>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c r="CQ247" s="282"/>
      <c r="CR247" s="282"/>
      <c r="CS247" s="282"/>
      <c r="CT247" s="282"/>
      <c r="CU247" s="282"/>
      <c r="CV247" s="282"/>
      <c r="CW247" s="282"/>
      <c r="CX247" s="282"/>
      <c r="CY247" s="282"/>
      <c r="CZ247" s="282"/>
      <c r="DA247" s="282"/>
      <c r="DB247" s="282"/>
      <c r="DC247" s="282"/>
      <c r="DD247" s="282"/>
      <c r="DE247" s="282"/>
      <c r="DF247" s="282"/>
      <c r="DG247" s="282"/>
      <c r="DH247" s="282"/>
      <c r="DI247" s="282"/>
      <c r="DJ247" s="282"/>
      <c r="DK247" s="282"/>
      <c r="DL247" s="282"/>
      <c r="DM247" s="282"/>
      <c r="DN247" s="282"/>
      <c r="DO247" s="282"/>
      <c r="DP247" s="282"/>
      <c r="DQ247" s="282"/>
      <c r="DR247" s="282"/>
      <c r="DS247" s="282"/>
      <c r="DT247" s="282"/>
      <c r="DU247" s="282"/>
      <c r="DV247" s="282"/>
      <c r="DW247" s="282"/>
      <c r="DX247" s="282"/>
      <c r="DY247" s="282"/>
      <c r="DZ247" s="282"/>
      <c r="EA247" s="282"/>
      <c r="EB247" s="282"/>
      <c r="EC247" s="282"/>
      <c r="ED247" s="282"/>
      <c r="EE247" s="282"/>
      <c r="EF247" s="282"/>
      <c r="EG247" s="282"/>
      <c r="EH247" s="282"/>
      <c r="EI247" s="282"/>
      <c r="EJ247" s="282"/>
      <c r="EK247" s="282"/>
      <c r="EL247" s="282"/>
      <c r="EM247" s="282"/>
      <c r="EN247" s="282"/>
      <c r="EO247" s="282"/>
      <c r="EP247" s="282"/>
      <c r="EQ247" s="282"/>
      <c r="ER247" s="282"/>
      <c r="ES247" s="282"/>
      <c r="ET247" s="282"/>
      <c r="EU247" s="282"/>
      <c r="EV247" s="282"/>
      <c r="EW247" s="282"/>
      <c r="EX247" s="282"/>
      <c r="EY247" s="282"/>
      <c r="EZ247" s="282"/>
      <c r="FA247" s="282"/>
      <c r="FB247" s="282"/>
      <c r="FC247" s="282"/>
      <c r="FD247" s="282"/>
      <c r="FE247" s="282"/>
      <c r="FF247" s="282"/>
      <c r="FG247" s="282"/>
      <c r="FH247" s="282"/>
      <c r="FI247" s="282"/>
      <c r="FJ247" s="282"/>
      <c r="FK247" s="282"/>
      <c r="FL247" s="282"/>
      <c r="FM247" s="282"/>
      <c r="FN247" s="282"/>
      <c r="FO247" s="282"/>
      <c r="FP247" s="282"/>
      <c r="FQ247" s="282"/>
      <c r="FR247" s="282"/>
      <c r="FS247" s="282"/>
      <c r="FT247" s="282"/>
      <c r="FU247" s="282"/>
      <c r="FV247" s="282"/>
      <c r="FW247" s="282"/>
      <c r="FX247" s="282"/>
      <c r="FY247" s="282"/>
      <c r="FZ247" s="282"/>
      <c r="GA247" s="282"/>
      <c r="GB247" s="282"/>
      <c r="GC247" s="282"/>
      <c r="GD247" s="282"/>
      <c r="GE247" s="282"/>
      <c r="GF247" s="282"/>
      <c r="GG247" s="282"/>
      <c r="GH247" s="282"/>
      <c r="GI247" s="282"/>
      <c r="GJ247" s="282"/>
      <c r="GK247" s="282"/>
      <c r="GL247" s="282"/>
      <c r="GM247" s="282"/>
      <c r="GN247" s="282"/>
      <c r="GO247" s="282"/>
      <c r="GP247" s="282"/>
      <c r="GQ247" s="282"/>
      <c r="GR247" s="282"/>
      <c r="GS247" s="282"/>
      <c r="GT247" s="282"/>
      <c r="GU247" s="282"/>
      <c r="GV247" s="282"/>
      <c r="GW247" s="282"/>
      <c r="GX247" s="282"/>
      <c r="GY247" s="282"/>
      <c r="GZ247" s="282"/>
      <c r="HA247" s="282"/>
      <c r="HB247" s="282"/>
      <c r="HC247" s="282"/>
      <c r="HD247" s="282"/>
      <c r="HE247" s="282"/>
      <c r="HF247" s="282"/>
      <c r="HG247" s="282"/>
      <c r="HH247" s="282"/>
      <c r="HI247" s="282"/>
      <c r="HJ247" s="282"/>
      <c r="HK247" s="282"/>
      <c r="HL247" s="282"/>
      <c r="HM247" s="282"/>
      <c r="HN247" s="282"/>
      <c r="HO247" s="282"/>
      <c r="HP247" s="282"/>
      <c r="HQ247" s="282"/>
    </row>
    <row r="248" spans="1:225" s="73" customFormat="1" ht="18" hidden="1" customHeight="1" x14ac:dyDescent="0.25">
      <c r="A248" s="81"/>
      <c r="B248" s="170"/>
      <c r="C248" s="218">
        <f t="shared" si="1270"/>
        <v>0</v>
      </c>
      <c r="D248" s="285"/>
      <c r="E248" s="219">
        <f t="shared" si="1277"/>
        <v>0</v>
      </c>
      <c r="F248" s="219">
        <f t="shared" si="1278"/>
        <v>0</v>
      </c>
      <c r="G248" s="84"/>
      <c r="H248" s="214" t="str">
        <f t="shared" si="1271"/>
        <v/>
      </c>
      <c r="I248" s="219" t="str">
        <f t="shared" si="1272"/>
        <v/>
      </c>
      <c r="J248" s="219" t="str">
        <f t="shared" si="1273"/>
        <v/>
      </c>
      <c r="K248" s="216"/>
      <c r="L248" s="217">
        <f t="shared" si="1274"/>
        <v>1</v>
      </c>
      <c r="M248" s="219" t="str">
        <f t="shared" si="1275"/>
        <v/>
      </c>
      <c r="N248" s="221" t="str">
        <f t="shared" si="1276"/>
        <v/>
      </c>
      <c r="O248" s="304"/>
      <c r="P248" s="281"/>
      <c r="Q248" s="282"/>
      <c r="R248" s="287"/>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c r="CQ248" s="282"/>
      <c r="CR248" s="282"/>
      <c r="CS248" s="282"/>
      <c r="CT248" s="282"/>
      <c r="CU248" s="282"/>
      <c r="CV248" s="282"/>
      <c r="CW248" s="282"/>
      <c r="CX248" s="282"/>
      <c r="CY248" s="282"/>
      <c r="CZ248" s="282"/>
      <c r="DA248" s="282"/>
      <c r="DB248" s="282"/>
      <c r="DC248" s="282"/>
      <c r="DD248" s="282"/>
      <c r="DE248" s="282"/>
      <c r="DF248" s="282"/>
      <c r="DG248" s="282"/>
      <c r="DH248" s="282"/>
      <c r="DI248" s="282"/>
      <c r="DJ248" s="282"/>
      <c r="DK248" s="282"/>
      <c r="DL248" s="282"/>
      <c r="DM248" s="282"/>
      <c r="DN248" s="282"/>
      <c r="DO248" s="282"/>
      <c r="DP248" s="282"/>
      <c r="DQ248" s="282"/>
      <c r="DR248" s="282"/>
      <c r="DS248" s="282"/>
      <c r="DT248" s="282"/>
      <c r="DU248" s="282"/>
      <c r="DV248" s="282"/>
      <c r="DW248" s="282"/>
      <c r="DX248" s="282"/>
      <c r="DY248" s="282"/>
      <c r="DZ248" s="282"/>
      <c r="EA248" s="282"/>
      <c r="EB248" s="282"/>
      <c r="EC248" s="282"/>
      <c r="ED248" s="282"/>
      <c r="EE248" s="282"/>
      <c r="EF248" s="282"/>
      <c r="EG248" s="282"/>
      <c r="EH248" s="282"/>
      <c r="EI248" s="282"/>
      <c r="EJ248" s="282"/>
      <c r="EK248" s="282"/>
      <c r="EL248" s="282"/>
      <c r="EM248" s="282"/>
      <c r="EN248" s="282"/>
      <c r="EO248" s="282"/>
      <c r="EP248" s="282"/>
      <c r="EQ248" s="282"/>
      <c r="ER248" s="282"/>
      <c r="ES248" s="282"/>
      <c r="ET248" s="282"/>
      <c r="EU248" s="282"/>
      <c r="EV248" s="282"/>
      <c r="EW248" s="282"/>
      <c r="EX248" s="282"/>
      <c r="EY248" s="282"/>
      <c r="EZ248" s="282"/>
      <c r="FA248" s="282"/>
      <c r="FB248" s="282"/>
      <c r="FC248" s="282"/>
      <c r="FD248" s="282"/>
      <c r="FE248" s="282"/>
      <c r="FF248" s="282"/>
      <c r="FG248" s="282"/>
      <c r="FH248" s="282"/>
      <c r="FI248" s="282"/>
      <c r="FJ248" s="282"/>
      <c r="FK248" s="282"/>
      <c r="FL248" s="282"/>
      <c r="FM248" s="282"/>
      <c r="FN248" s="282"/>
      <c r="FO248" s="282"/>
      <c r="FP248" s="282"/>
      <c r="FQ248" s="282"/>
      <c r="FR248" s="282"/>
      <c r="FS248" s="282"/>
      <c r="FT248" s="282"/>
      <c r="FU248" s="282"/>
      <c r="FV248" s="282"/>
      <c r="FW248" s="282"/>
      <c r="FX248" s="282"/>
      <c r="FY248" s="282"/>
      <c r="FZ248" s="282"/>
      <c r="GA248" s="282"/>
      <c r="GB248" s="282"/>
      <c r="GC248" s="282"/>
      <c r="GD248" s="282"/>
      <c r="GE248" s="282"/>
      <c r="GF248" s="282"/>
      <c r="GG248" s="282"/>
      <c r="GH248" s="282"/>
      <c r="GI248" s="282"/>
      <c r="GJ248" s="282"/>
      <c r="GK248" s="282"/>
      <c r="GL248" s="282"/>
      <c r="GM248" s="282"/>
      <c r="GN248" s="282"/>
      <c r="GO248" s="282"/>
      <c r="GP248" s="282"/>
      <c r="GQ248" s="282"/>
      <c r="GR248" s="282"/>
      <c r="GS248" s="282"/>
      <c r="GT248" s="282"/>
      <c r="GU248" s="282"/>
      <c r="GV248" s="282"/>
      <c r="GW248" s="282"/>
      <c r="GX248" s="282"/>
      <c r="GY248" s="282"/>
      <c r="GZ248" s="282"/>
      <c r="HA248" s="282"/>
      <c r="HB248" s="282"/>
      <c r="HC248" s="282"/>
      <c r="HD248" s="282"/>
      <c r="HE248" s="282"/>
      <c r="HF248" s="282"/>
      <c r="HG248" s="282"/>
      <c r="HH248" s="282"/>
      <c r="HI248" s="282"/>
      <c r="HJ248" s="282"/>
      <c r="HK248" s="282"/>
      <c r="HL248" s="282"/>
      <c r="HM248" s="282"/>
      <c r="HN248" s="282"/>
      <c r="HO248" s="282"/>
      <c r="HP248" s="282"/>
      <c r="HQ248" s="282"/>
    </row>
    <row r="249" spans="1:225" s="73" customFormat="1" ht="18" hidden="1" customHeight="1" x14ac:dyDescent="0.25">
      <c r="A249" s="81"/>
      <c r="B249" s="170"/>
      <c r="C249" s="218">
        <f t="shared" si="1270"/>
        <v>0</v>
      </c>
      <c r="D249" s="285"/>
      <c r="E249" s="219">
        <f t="shared" si="1277"/>
        <v>0</v>
      </c>
      <c r="F249" s="219">
        <f t="shared" si="1278"/>
        <v>0</v>
      </c>
      <c r="G249" s="84"/>
      <c r="H249" s="214" t="str">
        <f t="shared" si="1271"/>
        <v/>
      </c>
      <c r="I249" s="219" t="str">
        <f t="shared" si="1272"/>
        <v/>
      </c>
      <c r="J249" s="219" t="str">
        <f t="shared" si="1273"/>
        <v/>
      </c>
      <c r="K249" s="216"/>
      <c r="L249" s="217">
        <f t="shared" si="1274"/>
        <v>1</v>
      </c>
      <c r="M249" s="219" t="str">
        <f t="shared" si="1275"/>
        <v/>
      </c>
      <c r="N249" s="221" t="str">
        <f t="shared" si="1276"/>
        <v/>
      </c>
      <c r="O249" s="304"/>
      <c r="P249" s="281"/>
      <c r="Q249" s="282"/>
      <c r="R249" s="287"/>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c r="CQ249" s="282"/>
      <c r="CR249" s="282"/>
      <c r="CS249" s="282"/>
      <c r="CT249" s="282"/>
      <c r="CU249" s="282"/>
      <c r="CV249" s="282"/>
      <c r="CW249" s="282"/>
      <c r="CX249" s="282"/>
      <c r="CY249" s="282"/>
      <c r="CZ249" s="282"/>
      <c r="DA249" s="282"/>
      <c r="DB249" s="282"/>
      <c r="DC249" s="282"/>
      <c r="DD249" s="282"/>
      <c r="DE249" s="282"/>
      <c r="DF249" s="282"/>
      <c r="DG249" s="282"/>
      <c r="DH249" s="282"/>
      <c r="DI249" s="282"/>
      <c r="DJ249" s="282"/>
      <c r="DK249" s="282"/>
      <c r="DL249" s="282"/>
      <c r="DM249" s="282"/>
      <c r="DN249" s="282"/>
      <c r="DO249" s="282"/>
      <c r="DP249" s="282"/>
      <c r="DQ249" s="282"/>
      <c r="DR249" s="282"/>
      <c r="DS249" s="282"/>
      <c r="DT249" s="282"/>
      <c r="DU249" s="282"/>
      <c r="DV249" s="282"/>
      <c r="DW249" s="282"/>
      <c r="DX249" s="282"/>
      <c r="DY249" s="282"/>
      <c r="DZ249" s="282"/>
      <c r="EA249" s="282"/>
      <c r="EB249" s="282"/>
      <c r="EC249" s="282"/>
      <c r="ED249" s="282"/>
      <c r="EE249" s="282"/>
      <c r="EF249" s="282"/>
      <c r="EG249" s="282"/>
      <c r="EH249" s="282"/>
      <c r="EI249" s="282"/>
      <c r="EJ249" s="282"/>
      <c r="EK249" s="282"/>
      <c r="EL249" s="282"/>
      <c r="EM249" s="282"/>
      <c r="EN249" s="282"/>
      <c r="EO249" s="282"/>
      <c r="EP249" s="282"/>
      <c r="EQ249" s="282"/>
      <c r="ER249" s="282"/>
      <c r="ES249" s="282"/>
      <c r="ET249" s="282"/>
      <c r="EU249" s="282"/>
      <c r="EV249" s="282"/>
      <c r="EW249" s="282"/>
      <c r="EX249" s="282"/>
      <c r="EY249" s="282"/>
      <c r="EZ249" s="282"/>
      <c r="FA249" s="282"/>
      <c r="FB249" s="282"/>
      <c r="FC249" s="282"/>
      <c r="FD249" s="282"/>
      <c r="FE249" s="282"/>
      <c r="FF249" s="282"/>
      <c r="FG249" s="282"/>
      <c r="FH249" s="282"/>
      <c r="FI249" s="282"/>
      <c r="FJ249" s="282"/>
      <c r="FK249" s="282"/>
      <c r="FL249" s="282"/>
      <c r="FM249" s="282"/>
      <c r="FN249" s="282"/>
      <c r="FO249" s="282"/>
      <c r="FP249" s="282"/>
      <c r="FQ249" s="282"/>
      <c r="FR249" s="282"/>
      <c r="FS249" s="282"/>
      <c r="FT249" s="282"/>
      <c r="FU249" s="282"/>
      <c r="FV249" s="282"/>
      <c r="FW249" s="282"/>
      <c r="FX249" s="282"/>
      <c r="FY249" s="282"/>
      <c r="FZ249" s="282"/>
      <c r="GA249" s="282"/>
      <c r="GB249" s="282"/>
      <c r="GC249" s="282"/>
      <c r="GD249" s="282"/>
      <c r="GE249" s="282"/>
      <c r="GF249" s="282"/>
      <c r="GG249" s="282"/>
      <c r="GH249" s="282"/>
      <c r="GI249" s="282"/>
      <c r="GJ249" s="282"/>
      <c r="GK249" s="282"/>
      <c r="GL249" s="282"/>
      <c r="GM249" s="282"/>
      <c r="GN249" s="282"/>
      <c r="GO249" s="282"/>
      <c r="GP249" s="282"/>
      <c r="GQ249" s="282"/>
      <c r="GR249" s="282"/>
      <c r="GS249" s="282"/>
      <c r="GT249" s="282"/>
      <c r="GU249" s="282"/>
      <c r="GV249" s="282"/>
      <c r="GW249" s="282"/>
      <c r="GX249" s="282"/>
      <c r="GY249" s="282"/>
      <c r="GZ249" s="282"/>
      <c r="HA249" s="282"/>
      <c r="HB249" s="282"/>
      <c r="HC249" s="282"/>
      <c r="HD249" s="282"/>
      <c r="HE249" s="282"/>
      <c r="HF249" s="282"/>
      <c r="HG249" s="282"/>
      <c r="HH249" s="282"/>
      <c r="HI249" s="282"/>
      <c r="HJ249" s="282"/>
      <c r="HK249" s="282"/>
      <c r="HL249" s="282"/>
      <c r="HM249" s="282"/>
      <c r="HN249" s="282"/>
      <c r="HO249" s="282"/>
      <c r="HP249" s="282"/>
      <c r="HQ249" s="282"/>
    </row>
    <row r="250" spans="1:225" s="73" customFormat="1" ht="18" hidden="1" customHeight="1" x14ac:dyDescent="0.25">
      <c r="A250" s="81"/>
      <c r="B250" s="170"/>
      <c r="C250" s="218">
        <f t="shared" si="1270"/>
        <v>0</v>
      </c>
      <c r="D250" s="285"/>
      <c r="E250" s="219">
        <f t="shared" si="1277"/>
        <v>0</v>
      </c>
      <c r="F250" s="219">
        <f t="shared" si="1278"/>
        <v>0</v>
      </c>
      <c r="G250" s="84"/>
      <c r="H250" s="214" t="str">
        <f t="shared" si="1271"/>
        <v/>
      </c>
      <c r="I250" s="219" t="str">
        <f t="shared" si="1272"/>
        <v/>
      </c>
      <c r="J250" s="219" t="str">
        <f t="shared" si="1273"/>
        <v/>
      </c>
      <c r="K250" s="216"/>
      <c r="L250" s="217">
        <f t="shared" si="1274"/>
        <v>1</v>
      </c>
      <c r="M250" s="219" t="str">
        <f>IF(K250="","",ROUND(J250*K250,2))</f>
        <v/>
      </c>
      <c r="N250" s="221" t="str">
        <f t="shared" si="1276"/>
        <v/>
      </c>
      <c r="O250" s="304"/>
      <c r="P250" s="281"/>
      <c r="Q250" s="282"/>
      <c r="R250" s="287"/>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c r="CQ250" s="282"/>
      <c r="CR250" s="282"/>
      <c r="CS250" s="282"/>
      <c r="CT250" s="282"/>
      <c r="CU250" s="282"/>
      <c r="CV250" s="282"/>
      <c r="CW250" s="282"/>
      <c r="CX250" s="282"/>
      <c r="CY250" s="282"/>
      <c r="CZ250" s="282"/>
      <c r="DA250" s="282"/>
      <c r="DB250" s="282"/>
      <c r="DC250" s="282"/>
      <c r="DD250" s="282"/>
      <c r="DE250" s="282"/>
      <c r="DF250" s="282"/>
      <c r="DG250" s="282"/>
      <c r="DH250" s="282"/>
      <c r="DI250" s="282"/>
      <c r="DJ250" s="282"/>
      <c r="DK250" s="282"/>
      <c r="DL250" s="282"/>
      <c r="DM250" s="282"/>
      <c r="DN250" s="282"/>
      <c r="DO250" s="282"/>
      <c r="DP250" s="282"/>
      <c r="DQ250" s="282"/>
      <c r="DR250" s="282"/>
      <c r="DS250" s="282"/>
      <c r="DT250" s="282"/>
      <c r="DU250" s="282"/>
      <c r="DV250" s="282"/>
      <c r="DW250" s="282"/>
      <c r="DX250" s="282"/>
      <c r="DY250" s="282"/>
      <c r="DZ250" s="282"/>
      <c r="EA250" s="282"/>
      <c r="EB250" s="282"/>
      <c r="EC250" s="282"/>
      <c r="ED250" s="282"/>
      <c r="EE250" s="282"/>
      <c r="EF250" s="282"/>
      <c r="EG250" s="282"/>
      <c r="EH250" s="282"/>
      <c r="EI250" s="282"/>
      <c r="EJ250" s="282"/>
      <c r="EK250" s="282"/>
      <c r="EL250" s="282"/>
      <c r="EM250" s="282"/>
      <c r="EN250" s="282"/>
      <c r="EO250" s="282"/>
      <c r="EP250" s="282"/>
      <c r="EQ250" s="282"/>
      <c r="ER250" s="282"/>
      <c r="ES250" s="282"/>
      <c r="ET250" s="282"/>
      <c r="EU250" s="282"/>
      <c r="EV250" s="282"/>
      <c r="EW250" s="282"/>
      <c r="EX250" s="282"/>
      <c r="EY250" s="282"/>
      <c r="EZ250" s="282"/>
      <c r="FA250" s="282"/>
      <c r="FB250" s="282"/>
      <c r="FC250" s="282"/>
      <c r="FD250" s="282"/>
      <c r="FE250" s="282"/>
      <c r="FF250" s="282"/>
      <c r="FG250" s="282"/>
      <c r="FH250" s="282"/>
      <c r="FI250" s="282"/>
      <c r="FJ250" s="282"/>
      <c r="FK250" s="282"/>
      <c r="FL250" s="282"/>
      <c r="FM250" s="282"/>
      <c r="FN250" s="282"/>
      <c r="FO250" s="282"/>
      <c r="FP250" s="282"/>
      <c r="FQ250" s="282"/>
      <c r="FR250" s="282"/>
      <c r="FS250" s="282"/>
      <c r="FT250" s="282"/>
      <c r="FU250" s="282"/>
      <c r="FV250" s="282"/>
      <c r="FW250" s="282"/>
      <c r="FX250" s="282"/>
      <c r="FY250" s="282"/>
      <c r="FZ250" s="282"/>
      <c r="GA250" s="282"/>
      <c r="GB250" s="282"/>
      <c r="GC250" s="282"/>
      <c r="GD250" s="282"/>
      <c r="GE250" s="282"/>
      <c r="GF250" s="282"/>
      <c r="GG250" s="282"/>
      <c r="GH250" s="282"/>
      <c r="GI250" s="282"/>
      <c r="GJ250" s="282"/>
      <c r="GK250" s="282"/>
      <c r="GL250" s="282"/>
      <c r="GM250" s="282"/>
      <c r="GN250" s="282"/>
      <c r="GO250" s="282"/>
      <c r="GP250" s="282"/>
      <c r="GQ250" s="282"/>
      <c r="GR250" s="282"/>
      <c r="GS250" s="282"/>
      <c r="GT250" s="282"/>
      <c r="GU250" s="282"/>
      <c r="GV250" s="282"/>
      <c r="GW250" s="282"/>
      <c r="GX250" s="282"/>
      <c r="GY250" s="282"/>
      <c r="GZ250" s="282"/>
      <c r="HA250" s="282"/>
      <c r="HB250" s="282"/>
      <c r="HC250" s="282"/>
      <c r="HD250" s="282"/>
      <c r="HE250" s="282"/>
      <c r="HF250" s="282"/>
      <c r="HG250" s="282"/>
      <c r="HH250" s="282"/>
      <c r="HI250" s="282"/>
      <c r="HJ250" s="282"/>
      <c r="HK250" s="282"/>
      <c r="HL250" s="282"/>
      <c r="HM250" s="282"/>
      <c r="HN250" s="282"/>
      <c r="HO250" s="282"/>
      <c r="HP250" s="282"/>
      <c r="HQ250" s="282"/>
    </row>
    <row r="251" spans="1:225" s="73" customFormat="1" ht="18" hidden="1" customHeight="1" x14ac:dyDescent="0.25">
      <c r="A251" s="81"/>
      <c r="B251" s="170"/>
      <c r="C251" s="218">
        <f t="shared" si="1270"/>
        <v>0</v>
      </c>
      <c r="D251" s="285"/>
      <c r="E251" s="219">
        <f t="shared" si="1277"/>
        <v>0</v>
      </c>
      <c r="F251" s="219">
        <f t="shared" si="1278"/>
        <v>0</v>
      </c>
      <c r="G251" s="84"/>
      <c r="H251" s="214" t="str">
        <f t="shared" si="1271"/>
        <v/>
      </c>
      <c r="I251" s="219" t="str">
        <f t="shared" si="1272"/>
        <v/>
      </c>
      <c r="J251" s="219" t="str">
        <f t="shared" si="1273"/>
        <v/>
      </c>
      <c r="K251" s="216"/>
      <c r="L251" s="217">
        <f t="shared" si="1274"/>
        <v>1</v>
      </c>
      <c r="M251" s="219" t="str">
        <f t="shared" ref="M251:M282" si="1279">IF(K251="","",ROUND(J251*K251,2))</f>
        <v/>
      </c>
      <c r="N251" s="221" t="str">
        <f t="shared" si="1276"/>
        <v/>
      </c>
      <c r="O251" s="304"/>
      <c r="P251" s="282"/>
      <c r="Q251" s="282"/>
      <c r="R251" s="287"/>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c r="CQ251" s="282"/>
      <c r="CR251" s="282"/>
      <c r="CS251" s="282"/>
      <c r="CT251" s="282"/>
      <c r="CU251" s="282"/>
      <c r="CV251" s="282"/>
      <c r="CW251" s="282"/>
      <c r="CX251" s="282"/>
      <c r="CY251" s="282"/>
      <c r="CZ251" s="282"/>
      <c r="DA251" s="282"/>
      <c r="DB251" s="282"/>
      <c r="DC251" s="282"/>
      <c r="DD251" s="282"/>
      <c r="DE251" s="282"/>
      <c r="DF251" s="282"/>
      <c r="DG251" s="282"/>
      <c r="DH251" s="282"/>
      <c r="DI251" s="282"/>
      <c r="DJ251" s="282"/>
      <c r="DK251" s="282"/>
      <c r="DL251" s="282"/>
      <c r="DM251" s="282"/>
      <c r="DN251" s="282"/>
      <c r="DO251" s="282"/>
      <c r="DP251" s="282"/>
      <c r="DQ251" s="282"/>
      <c r="DR251" s="282"/>
      <c r="DS251" s="282"/>
      <c r="DT251" s="282"/>
      <c r="DU251" s="282"/>
      <c r="DV251" s="282"/>
      <c r="DW251" s="282"/>
      <c r="DX251" s="282"/>
      <c r="DY251" s="282"/>
      <c r="DZ251" s="282"/>
      <c r="EA251" s="282"/>
      <c r="EB251" s="282"/>
      <c r="EC251" s="282"/>
      <c r="ED251" s="282"/>
      <c r="EE251" s="282"/>
      <c r="EF251" s="282"/>
      <c r="EG251" s="282"/>
      <c r="EH251" s="282"/>
      <c r="EI251" s="282"/>
      <c r="EJ251" s="282"/>
      <c r="EK251" s="282"/>
      <c r="EL251" s="282"/>
      <c r="EM251" s="282"/>
      <c r="EN251" s="282"/>
      <c r="EO251" s="282"/>
      <c r="EP251" s="282"/>
      <c r="EQ251" s="282"/>
      <c r="ER251" s="282"/>
      <c r="ES251" s="282"/>
      <c r="ET251" s="282"/>
      <c r="EU251" s="282"/>
      <c r="EV251" s="282"/>
      <c r="EW251" s="282"/>
      <c r="EX251" s="282"/>
      <c r="EY251" s="282"/>
      <c r="EZ251" s="282"/>
      <c r="FA251" s="282"/>
      <c r="FB251" s="282"/>
      <c r="FC251" s="282"/>
      <c r="FD251" s="282"/>
      <c r="FE251" s="282"/>
      <c r="FF251" s="282"/>
      <c r="FG251" s="282"/>
      <c r="FH251" s="282"/>
      <c r="FI251" s="282"/>
      <c r="FJ251" s="282"/>
      <c r="FK251" s="282"/>
      <c r="FL251" s="282"/>
      <c r="FM251" s="282"/>
      <c r="FN251" s="282"/>
      <c r="FO251" s="282"/>
      <c r="FP251" s="282"/>
      <c r="FQ251" s="282"/>
      <c r="FR251" s="282"/>
      <c r="FS251" s="282"/>
      <c r="FT251" s="282"/>
      <c r="FU251" s="282"/>
      <c r="FV251" s="282"/>
      <c r="FW251" s="282"/>
      <c r="FX251" s="282"/>
      <c r="FY251" s="282"/>
      <c r="FZ251" s="282"/>
      <c r="GA251" s="282"/>
      <c r="GB251" s="282"/>
      <c r="GC251" s="282"/>
      <c r="GD251" s="282"/>
      <c r="GE251" s="282"/>
      <c r="GF251" s="282"/>
      <c r="GG251" s="282"/>
      <c r="GH251" s="282"/>
      <c r="GI251" s="282"/>
      <c r="GJ251" s="282"/>
      <c r="GK251" s="282"/>
      <c r="GL251" s="282"/>
      <c r="GM251" s="282"/>
      <c r="GN251" s="282"/>
      <c r="GO251" s="282"/>
      <c r="GP251" s="282"/>
      <c r="GQ251" s="282"/>
      <c r="GR251" s="282"/>
      <c r="GS251" s="282"/>
      <c r="GT251" s="282"/>
      <c r="GU251" s="282"/>
      <c r="GV251" s="282"/>
      <c r="GW251" s="282"/>
      <c r="GX251" s="282"/>
      <c r="GY251" s="282"/>
      <c r="GZ251" s="282"/>
      <c r="HA251" s="282"/>
      <c r="HB251" s="282"/>
      <c r="HC251" s="282"/>
      <c r="HD251" s="282"/>
      <c r="HE251" s="282"/>
      <c r="HF251" s="282"/>
      <c r="HG251" s="282"/>
      <c r="HH251" s="282"/>
      <c r="HI251" s="282"/>
      <c r="HJ251" s="282"/>
      <c r="HK251" s="282"/>
      <c r="HL251" s="282"/>
      <c r="HM251" s="282"/>
      <c r="HN251" s="282"/>
      <c r="HO251" s="282"/>
      <c r="HP251" s="282"/>
      <c r="HQ251" s="282"/>
    </row>
    <row r="252" spans="1:225" s="73" customFormat="1" ht="18" hidden="1" customHeight="1" x14ac:dyDescent="0.25">
      <c r="A252" s="81"/>
      <c r="B252" s="170"/>
      <c r="C252" s="218">
        <f t="shared" si="1270"/>
        <v>0</v>
      </c>
      <c r="D252" s="285"/>
      <c r="E252" s="219">
        <f t="shared" si="1277"/>
        <v>0</v>
      </c>
      <c r="F252" s="219">
        <f t="shared" si="1278"/>
        <v>0</v>
      </c>
      <c r="G252" s="84"/>
      <c r="H252" s="214" t="str">
        <f t="shared" si="1271"/>
        <v/>
      </c>
      <c r="I252" s="219" t="str">
        <f t="shared" si="1272"/>
        <v/>
      </c>
      <c r="J252" s="219" t="str">
        <f t="shared" si="1273"/>
        <v/>
      </c>
      <c r="K252" s="216"/>
      <c r="L252" s="217">
        <f t="shared" si="1274"/>
        <v>1</v>
      </c>
      <c r="M252" s="219" t="str">
        <f t="shared" si="1279"/>
        <v/>
      </c>
      <c r="N252" s="221" t="str">
        <f t="shared" si="1276"/>
        <v/>
      </c>
      <c r="O252" s="304"/>
      <c r="P252" s="281"/>
      <c r="Q252" s="282"/>
      <c r="R252" s="287"/>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c r="CQ252" s="282"/>
      <c r="CR252" s="282"/>
      <c r="CS252" s="282"/>
      <c r="CT252" s="282"/>
      <c r="CU252" s="282"/>
      <c r="CV252" s="282"/>
      <c r="CW252" s="282"/>
      <c r="CX252" s="282"/>
      <c r="CY252" s="282"/>
      <c r="CZ252" s="282"/>
      <c r="DA252" s="282"/>
      <c r="DB252" s="282"/>
      <c r="DC252" s="282"/>
      <c r="DD252" s="282"/>
      <c r="DE252" s="282"/>
      <c r="DF252" s="282"/>
      <c r="DG252" s="282"/>
      <c r="DH252" s="282"/>
      <c r="DI252" s="282"/>
      <c r="DJ252" s="282"/>
      <c r="DK252" s="282"/>
      <c r="DL252" s="282"/>
      <c r="DM252" s="282"/>
      <c r="DN252" s="282"/>
      <c r="DO252" s="282"/>
      <c r="DP252" s="282"/>
      <c r="DQ252" s="282"/>
      <c r="DR252" s="282"/>
      <c r="DS252" s="282"/>
      <c r="DT252" s="282"/>
      <c r="DU252" s="282"/>
      <c r="DV252" s="282"/>
      <c r="DW252" s="282"/>
      <c r="DX252" s="282"/>
      <c r="DY252" s="282"/>
      <c r="DZ252" s="282"/>
      <c r="EA252" s="282"/>
      <c r="EB252" s="282"/>
      <c r="EC252" s="282"/>
      <c r="ED252" s="282"/>
      <c r="EE252" s="282"/>
      <c r="EF252" s="282"/>
      <c r="EG252" s="282"/>
      <c r="EH252" s="282"/>
      <c r="EI252" s="282"/>
      <c r="EJ252" s="282"/>
      <c r="EK252" s="282"/>
      <c r="EL252" s="282"/>
      <c r="EM252" s="282"/>
      <c r="EN252" s="282"/>
      <c r="EO252" s="282"/>
      <c r="EP252" s="282"/>
      <c r="EQ252" s="282"/>
      <c r="ER252" s="282"/>
      <c r="ES252" s="282"/>
      <c r="ET252" s="282"/>
      <c r="EU252" s="282"/>
      <c r="EV252" s="282"/>
      <c r="EW252" s="282"/>
      <c r="EX252" s="282"/>
      <c r="EY252" s="282"/>
      <c r="EZ252" s="282"/>
      <c r="FA252" s="282"/>
      <c r="FB252" s="282"/>
      <c r="FC252" s="282"/>
      <c r="FD252" s="282"/>
      <c r="FE252" s="282"/>
      <c r="FF252" s="282"/>
      <c r="FG252" s="282"/>
      <c r="FH252" s="282"/>
      <c r="FI252" s="282"/>
      <c r="FJ252" s="282"/>
      <c r="FK252" s="282"/>
      <c r="FL252" s="282"/>
      <c r="FM252" s="282"/>
      <c r="FN252" s="282"/>
      <c r="FO252" s="282"/>
      <c r="FP252" s="282"/>
      <c r="FQ252" s="282"/>
      <c r="FR252" s="282"/>
      <c r="FS252" s="282"/>
      <c r="FT252" s="282"/>
      <c r="FU252" s="282"/>
      <c r="FV252" s="282"/>
      <c r="FW252" s="282"/>
      <c r="FX252" s="282"/>
      <c r="FY252" s="282"/>
      <c r="FZ252" s="282"/>
      <c r="GA252" s="282"/>
      <c r="GB252" s="282"/>
      <c r="GC252" s="282"/>
      <c r="GD252" s="282"/>
      <c r="GE252" s="282"/>
      <c r="GF252" s="282"/>
      <c r="GG252" s="282"/>
      <c r="GH252" s="282"/>
      <c r="GI252" s="282"/>
      <c r="GJ252" s="282"/>
      <c r="GK252" s="282"/>
      <c r="GL252" s="282"/>
      <c r="GM252" s="282"/>
      <c r="GN252" s="282"/>
      <c r="GO252" s="282"/>
      <c r="GP252" s="282"/>
      <c r="GQ252" s="282"/>
      <c r="GR252" s="282"/>
      <c r="GS252" s="282"/>
      <c r="GT252" s="282"/>
      <c r="GU252" s="282"/>
      <c r="GV252" s="282"/>
      <c r="GW252" s="282"/>
      <c r="GX252" s="282"/>
      <c r="GY252" s="282"/>
      <c r="GZ252" s="282"/>
      <c r="HA252" s="282"/>
      <c r="HB252" s="282"/>
      <c r="HC252" s="282"/>
      <c r="HD252" s="282"/>
      <c r="HE252" s="282"/>
      <c r="HF252" s="282"/>
      <c r="HG252" s="282"/>
      <c r="HH252" s="282"/>
      <c r="HI252" s="282"/>
      <c r="HJ252" s="282"/>
      <c r="HK252" s="282"/>
      <c r="HL252" s="282"/>
      <c r="HM252" s="282"/>
      <c r="HN252" s="282"/>
      <c r="HO252" s="282"/>
      <c r="HP252" s="282"/>
      <c r="HQ252" s="282"/>
    </row>
    <row r="253" spans="1:225" s="73" customFormat="1" ht="18" hidden="1" customHeight="1" x14ac:dyDescent="0.25">
      <c r="A253" s="81"/>
      <c r="B253" s="170"/>
      <c r="C253" s="218">
        <f t="shared" si="1270"/>
        <v>0</v>
      </c>
      <c r="D253" s="285"/>
      <c r="E253" s="219">
        <f t="shared" si="1277"/>
        <v>0</v>
      </c>
      <c r="F253" s="219">
        <f t="shared" si="1278"/>
        <v>0</v>
      </c>
      <c r="G253" s="84"/>
      <c r="H253" s="214" t="str">
        <f t="shared" si="1271"/>
        <v/>
      </c>
      <c r="I253" s="219" t="str">
        <f t="shared" si="1272"/>
        <v/>
      </c>
      <c r="J253" s="219" t="str">
        <f t="shared" si="1273"/>
        <v/>
      </c>
      <c r="K253" s="216"/>
      <c r="L253" s="217">
        <f t="shared" si="1274"/>
        <v>1</v>
      </c>
      <c r="M253" s="219" t="str">
        <f t="shared" si="1279"/>
        <v/>
      </c>
      <c r="N253" s="221" t="str">
        <f t="shared" si="1276"/>
        <v/>
      </c>
      <c r="O253" s="304"/>
      <c r="P253" s="281"/>
      <c r="Q253" s="282"/>
      <c r="R253" s="287"/>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c r="CQ253" s="282"/>
      <c r="CR253" s="282"/>
      <c r="CS253" s="282"/>
      <c r="CT253" s="282"/>
      <c r="CU253" s="282"/>
      <c r="CV253" s="282"/>
      <c r="CW253" s="282"/>
      <c r="CX253" s="282"/>
      <c r="CY253" s="282"/>
      <c r="CZ253" s="282"/>
      <c r="DA253" s="282"/>
      <c r="DB253" s="282"/>
      <c r="DC253" s="282"/>
      <c r="DD253" s="282"/>
      <c r="DE253" s="282"/>
      <c r="DF253" s="282"/>
      <c r="DG253" s="282"/>
      <c r="DH253" s="282"/>
      <c r="DI253" s="282"/>
      <c r="DJ253" s="282"/>
      <c r="DK253" s="282"/>
      <c r="DL253" s="282"/>
      <c r="DM253" s="282"/>
      <c r="DN253" s="282"/>
      <c r="DO253" s="282"/>
      <c r="DP253" s="282"/>
      <c r="DQ253" s="282"/>
      <c r="DR253" s="282"/>
      <c r="DS253" s="282"/>
      <c r="DT253" s="282"/>
      <c r="DU253" s="282"/>
      <c r="DV253" s="282"/>
      <c r="DW253" s="282"/>
      <c r="DX253" s="282"/>
      <c r="DY253" s="282"/>
      <c r="DZ253" s="282"/>
      <c r="EA253" s="282"/>
      <c r="EB253" s="282"/>
      <c r="EC253" s="282"/>
      <c r="ED253" s="282"/>
      <c r="EE253" s="282"/>
      <c r="EF253" s="282"/>
      <c r="EG253" s="282"/>
      <c r="EH253" s="282"/>
      <c r="EI253" s="282"/>
      <c r="EJ253" s="282"/>
      <c r="EK253" s="282"/>
      <c r="EL253" s="282"/>
      <c r="EM253" s="282"/>
      <c r="EN253" s="282"/>
      <c r="EO253" s="282"/>
      <c r="EP253" s="282"/>
      <c r="EQ253" s="282"/>
      <c r="ER253" s="282"/>
      <c r="ES253" s="282"/>
      <c r="ET253" s="282"/>
      <c r="EU253" s="282"/>
      <c r="EV253" s="282"/>
      <c r="EW253" s="282"/>
      <c r="EX253" s="282"/>
      <c r="EY253" s="282"/>
      <c r="EZ253" s="282"/>
      <c r="FA253" s="282"/>
      <c r="FB253" s="282"/>
      <c r="FC253" s="282"/>
      <c r="FD253" s="282"/>
      <c r="FE253" s="282"/>
      <c r="FF253" s="282"/>
      <c r="FG253" s="282"/>
      <c r="FH253" s="282"/>
      <c r="FI253" s="282"/>
      <c r="FJ253" s="282"/>
      <c r="FK253" s="282"/>
      <c r="FL253" s="282"/>
      <c r="FM253" s="282"/>
      <c r="FN253" s="282"/>
      <c r="FO253" s="282"/>
      <c r="FP253" s="282"/>
      <c r="FQ253" s="282"/>
      <c r="FR253" s="282"/>
      <c r="FS253" s="282"/>
      <c r="FT253" s="282"/>
      <c r="FU253" s="282"/>
      <c r="FV253" s="282"/>
      <c r="FW253" s="282"/>
      <c r="FX253" s="282"/>
      <c r="FY253" s="282"/>
      <c r="FZ253" s="282"/>
      <c r="GA253" s="282"/>
      <c r="GB253" s="282"/>
      <c r="GC253" s="282"/>
      <c r="GD253" s="282"/>
      <c r="GE253" s="282"/>
      <c r="GF253" s="282"/>
      <c r="GG253" s="282"/>
      <c r="GH253" s="282"/>
      <c r="GI253" s="282"/>
      <c r="GJ253" s="282"/>
      <c r="GK253" s="282"/>
      <c r="GL253" s="282"/>
      <c r="GM253" s="282"/>
      <c r="GN253" s="282"/>
      <c r="GO253" s="282"/>
      <c r="GP253" s="282"/>
      <c r="GQ253" s="282"/>
      <c r="GR253" s="282"/>
      <c r="GS253" s="282"/>
      <c r="GT253" s="282"/>
      <c r="GU253" s="282"/>
      <c r="GV253" s="282"/>
      <c r="GW253" s="282"/>
      <c r="GX253" s="282"/>
      <c r="GY253" s="282"/>
      <c r="GZ253" s="282"/>
      <c r="HA253" s="282"/>
      <c r="HB253" s="282"/>
      <c r="HC253" s="282"/>
      <c r="HD253" s="282"/>
      <c r="HE253" s="282"/>
      <c r="HF253" s="282"/>
      <c r="HG253" s="282"/>
      <c r="HH253" s="282"/>
      <c r="HI253" s="282"/>
      <c r="HJ253" s="282"/>
      <c r="HK253" s="282"/>
      <c r="HL253" s="282"/>
      <c r="HM253" s="282"/>
      <c r="HN253" s="282"/>
      <c r="HO253" s="282"/>
      <c r="HP253" s="282"/>
      <c r="HQ253" s="282"/>
    </row>
    <row r="254" spans="1:225" s="73" customFormat="1" ht="18" hidden="1" customHeight="1" x14ac:dyDescent="0.25">
      <c r="A254" s="81"/>
      <c r="B254" s="170"/>
      <c r="C254" s="218">
        <f t="shared" si="1270"/>
        <v>0</v>
      </c>
      <c r="D254" s="285"/>
      <c r="E254" s="219">
        <f t="shared" si="1277"/>
        <v>0</v>
      </c>
      <c r="F254" s="219">
        <f t="shared" si="1278"/>
        <v>0</v>
      </c>
      <c r="G254" s="84"/>
      <c r="H254" s="214" t="str">
        <f t="shared" si="1271"/>
        <v/>
      </c>
      <c r="I254" s="219" t="str">
        <f t="shared" si="1272"/>
        <v/>
      </c>
      <c r="J254" s="219" t="str">
        <f t="shared" si="1273"/>
        <v/>
      </c>
      <c r="K254" s="216"/>
      <c r="L254" s="217">
        <f t="shared" si="1274"/>
        <v>1</v>
      </c>
      <c r="M254" s="219" t="str">
        <f t="shared" si="1279"/>
        <v/>
      </c>
      <c r="N254" s="221" t="str">
        <f t="shared" si="1276"/>
        <v/>
      </c>
      <c r="O254" s="304"/>
      <c r="P254" s="281"/>
      <c r="Q254" s="282"/>
      <c r="R254" s="287"/>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c r="CQ254" s="282"/>
      <c r="CR254" s="282"/>
      <c r="CS254" s="282"/>
      <c r="CT254" s="282"/>
      <c r="CU254" s="282"/>
      <c r="CV254" s="282"/>
      <c r="CW254" s="282"/>
      <c r="CX254" s="282"/>
      <c r="CY254" s="282"/>
      <c r="CZ254" s="282"/>
      <c r="DA254" s="282"/>
      <c r="DB254" s="282"/>
      <c r="DC254" s="282"/>
      <c r="DD254" s="282"/>
      <c r="DE254" s="282"/>
      <c r="DF254" s="282"/>
      <c r="DG254" s="282"/>
      <c r="DH254" s="282"/>
      <c r="DI254" s="282"/>
      <c r="DJ254" s="282"/>
      <c r="DK254" s="282"/>
      <c r="DL254" s="282"/>
      <c r="DM254" s="282"/>
      <c r="DN254" s="282"/>
      <c r="DO254" s="282"/>
      <c r="DP254" s="282"/>
      <c r="DQ254" s="282"/>
      <c r="DR254" s="282"/>
      <c r="DS254" s="282"/>
      <c r="DT254" s="282"/>
      <c r="DU254" s="282"/>
      <c r="DV254" s="282"/>
      <c r="DW254" s="282"/>
      <c r="DX254" s="282"/>
      <c r="DY254" s="282"/>
      <c r="DZ254" s="282"/>
      <c r="EA254" s="282"/>
      <c r="EB254" s="282"/>
      <c r="EC254" s="282"/>
      <c r="ED254" s="282"/>
      <c r="EE254" s="282"/>
      <c r="EF254" s="282"/>
      <c r="EG254" s="282"/>
      <c r="EH254" s="282"/>
      <c r="EI254" s="282"/>
      <c r="EJ254" s="282"/>
      <c r="EK254" s="282"/>
      <c r="EL254" s="282"/>
      <c r="EM254" s="282"/>
      <c r="EN254" s="282"/>
      <c r="EO254" s="282"/>
      <c r="EP254" s="282"/>
      <c r="EQ254" s="282"/>
      <c r="ER254" s="282"/>
      <c r="ES254" s="282"/>
      <c r="ET254" s="282"/>
      <c r="EU254" s="282"/>
      <c r="EV254" s="282"/>
      <c r="EW254" s="282"/>
      <c r="EX254" s="282"/>
      <c r="EY254" s="282"/>
      <c r="EZ254" s="282"/>
      <c r="FA254" s="282"/>
      <c r="FB254" s="282"/>
      <c r="FC254" s="282"/>
      <c r="FD254" s="282"/>
      <c r="FE254" s="282"/>
      <c r="FF254" s="282"/>
      <c r="FG254" s="282"/>
      <c r="FH254" s="282"/>
      <c r="FI254" s="282"/>
      <c r="FJ254" s="282"/>
      <c r="FK254" s="282"/>
      <c r="FL254" s="282"/>
      <c r="FM254" s="282"/>
      <c r="FN254" s="282"/>
      <c r="FO254" s="282"/>
      <c r="FP254" s="282"/>
      <c r="FQ254" s="282"/>
      <c r="FR254" s="282"/>
      <c r="FS254" s="282"/>
      <c r="FT254" s="282"/>
      <c r="FU254" s="282"/>
      <c r="FV254" s="282"/>
      <c r="FW254" s="282"/>
      <c r="FX254" s="282"/>
      <c r="FY254" s="282"/>
      <c r="FZ254" s="282"/>
      <c r="GA254" s="282"/>
      <c r="GB254" s="282"/>
      <c r="GC254" s="282"/>
      <c r="GD254" s="282"/>
      <c r="GE254" s="282"/>
      <c r="GF254" s="282"/>
      <c r="GG254" s="282"/>
      <c r="GH254" s="282"/>
      <c r="GI254" s="282"/>
      <c r="GJ254" s="282"/>
      <c r="GK254" s="282"/>
      <c r="GL254" s="282"/>
      <c r="GM254" s="282"/>
      <c r="GN254" s="282"/>
      <c r="GO254" s="282"/>
      <c r="GP254" s="282"/>
      <c r="GQ254" s="282"/>
      <c r="GR254" s="282"/>
      <c r="GS254" s="282"/>
      <c r="GT254" s="282"/>
      <c r="GU254" s="282"/>
      <c r="GV254" s="282"/>
      <c r="GW254" s="282"/>
      <c r="GX254" s="282"/>
      <c r="GY254" s="282"/>
      <c r="GZ254" s="282"/>
      <c r="HA254" s="282"/>
      <c r="HB254" s="282"/>
      <c r="HC254" s="282"/>
      <c r="HD254" s="282"/>
      <c r="HE254" s="282"/>
      <c r="HF254" s="282"/>
      <c r="HG254" s="282"/>
      <c r="HH254" s="282"/>
      <c r="HI254" s="282"/>
      <c r="HJ254" s="282"/>
      <c r="HK254" s="282"/>
      <c r="HL254" s="282"/>
      <c r="HM254" s="282"/>
      <c r="HN254" s="282"/>
      <c r="HO254" s="282"/>
      <c r="HP254" s="282"/>
      <c r="HQ254" s="282"/>
    </row>
    <row r="255" spans="1:225" s="73" customFormat="1" ht="18" hidden="1" customHeight="1" x14ac:dyDescent="0.25">
      <c r="A255" s="81"/>
      <c r="B255" s="170"/>
      <c r="C255" s="218">
        <f t="shared" si="1270"/>
        <v>0</v>
      </c>
      <c r="D255" s="285"/>
      <c r="E255" s="219">
        <f t="shared" si="1277"/>
        <v>0</v>
      </c>
      <c r="F255" s="219">
        <f t="shared" si="1278"/>
        <v>0</v>
      </c>
      <c r="G255" s="84"/>
      <c r="H255" s="214" t="str">
        <f t="shared" si="1271"/>
        <v/>
      </c>
      <c r="I255" s="219" t="str">
        <f t="shared" si="1272"/>
        <v/>
      </c>
      <c r="J255" s="219" t="str">
        <f t="shared" si="1273"/>
        <v/>
      </c>
      <c r="K255" s="216"/>
      <c r="L255" s="217">
        <f t="shared" si="1274"/>
        <v>1</v>
      </c>
      <c r="M255" s="219" t="str">
        <f t="shared" si="1279"/>
        <v/>
      </c>
      <c r="N255" s="221" t="str">
        <f t="shared" si="1276"/>
        <v/>
      </c>
      <c r="O255" s="304"/>
      <c r="P255" s="282"/>
      <c r="Q255" s="282"/>
      <c r="R255" s="287"/>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c r="CQ255" s="282"/>
      <c r="CR255" s="282"/>
      <c r="CS255" s="282"/>
      <c r="CT255" s="282"/>
      <c r="CU255" s="282"/>
      <c r="CV255" s="282"/>
      <c r="CW255" s="282"/>
      <c r="CX255" s="282"/>
      <c r="CY255" s="282"/>
      <c r="CZ255" s="282"/>
      <c r="DA255" s="282"/>
      <c r="DB255" s="282"/>
      <c r="DC255" s="282"/>
      <c r="DD255" s="282"/>
      <c r="DE255" s="282"/>
      <c r="DF255" s="282"/>
      <c r="DG255" s="282"/>
      <c r="DH255" s="282"/>
      <c r="DI255" s="282"/>
      <c r="DJ255" s="282"/>
      <c r="DK255" s="282"/>
      <c r="DL255" s="282"/>
      <c r="DM255" s="282"/>
      <c r="DN255" s="282"/>
      <c r="DO255" s="282"/>
      <c r="DP255" s="282"/>
      <c r="DQ255" s="282"/>
      <c r="DR255" s="282"/>
      <c r="DS255" s="282"/>
      <c r="DT255" s="282"/>
      <c r="DU255" s="282"/>
      <c r="DV255" s="282"/>
      <c r="DW255" s="282"/>
      <c r="DX255" s="282"/>
      <c r="DY255" s="282"/>
      <c r="DZ255" s="282"/>
      <c r="EA255" s="282"/>
      <c r="EB255" s="282"/>
      <c r="EC255" s="282"/>
      <c r="ED255" s="282"/>
      <c r="EE255" s="282"/>
      <c r="EF255" s="282"/>
      <c r="EG255" s="282"/>
      <c r="EH255" s="282"/>
      <c r="EI255" s="282"/>
      <c r="EJ255" s="282"/>
      <c r="EK255" s="282"/>
      <c r="EL255" s="282"/>
      <c r="EM255" s="282"/>
      <c r="EN255" s="282"/>
      <c r="EO255" s="282"/>
      <c r="EP255" s="282"/>
      <c r="EQ255" s="282"/>
      <c r="ER255" s="282"/>
      <c r="ES255" s="282"/>
      <c r="ET255" s="282"/>
      <c r="EU255" s="282"/>
      <c r="EV255" s="282"/>
      <c r="EW255" s="282"/>
      <c r="EX255" s="282"/>
      <c r="EY255" s="282"/>
      <c r="EZ255" s="282"/>
      <c r="FA255" s="282"/>
      <c r="FB255" s="282"/>
      <c r="FC255" s="282"/>
      <c r="FD255" s="282"/>
      <c r="FE255" s="282"/>
      <c r="FF255" s="282"/>
      <c r="FG255" s="282"/>
      <c r="FH255" s="282"/>
      <c r="FI255" s="282"/>
      <c r="FJ255" s="282"/>
      <c r="FK255" s="282"/>
      <c r="FL255" s="282"/>
      <c r="FM255" s="282"/>
      <c r="FN255" s="282"/>
      <c r="FO255" s="282"/>
      <c r="FP255" s="282"/>
      <c r="FQ255" s="282"/>
      <c r="FR255" s="282"/>
      <c r="FS255" s="282"/>
      <c r="FT255" s="282"/>
      <c r="FU255" s="282"/>
      <c r="FV255" s="282"/>
      <c r="FW255" s="282"/>
      <c r="FX255" s="282"/>
      <c r="FY255" s="282"/>
      <c r="FZ255" s="282"/>
      <c r="GA255" s="282"/>
      <c r="GB255" s="282"/>
      <c r="GC255" s="282"/>
      <c r="GD255" s="282"/>
      <c r="GE255" s="282"/>
      <c r="GF255" s="282"/>
      <c r="GG255" s="282"/>
      <c r="GH255" s="282"/>
      <c r="GI255" s="282"/>
      <c r="GJ255" s="282"/>
      <c r="GK255" s="282"/>
      <c r="GL255" s="282"/>
      <c r="GM255" s="282"/>
      <c r="GN255" s="282"/>
      <c r="GO255" s="282"/>
      <c r="GP255" s="282"/>
      <c r="GQ255" s="282"/>
      <c r="GR255" s="282"/>
      <c r="GS255" s="282"/>
      <c r="GT255" s="282"/>
      <c r="GU255" s="282"/>
      <c r="GV255" s="282"/>
      <c r="GW255" s="282"/>
      <c r="GX255" s="282"/>
      <c r="GY255" s="282"/>
      <c r="GZ255" s="282"/>
      <c r="HA255" s="282"/>
      <c r="HB255" s="282"/>
      <c r="HC255" s="282"/>
      <c r="HD255" s="282"/>
      <c r="HE255" s="282"/>
      <c r="HF255" s="282"/>
      <c r="HG255" s="282"/>
      <c r="HH255" s="282"/>
      <c r="HI255" s="282"/>
      <c r="HJ255" s="282"/>
      <c r="HK255" s="282"/>
      <c r="HL255" s="282"/>
      <c r="HM255" s="282"/>
      <c r="HN255" s="282"/>
      <c r="HO255" s="282"/>
      <c r="HP255" s="282"/>
      <c r="HQ255" s="282"/>
    </row>
    <row r="256" spans="1:225" s="73" customFormat="1" ht="18" hidden="1" customHeight="1" x14ac:dyDescent="0.25">
      <c r="A256" s="81"/>
      <c r="B256" s="170"/>
      <c r="C256" s="218">
        <f t="shared" si="1270"/>
        <v>0</v>
      </c>
      <c r="D256" s="285"/>
      <c r="E256" s="219">
        <f t="shared" si="1277"/>
        <v>0</v>
      </c>
      <c r="F256" s="219">
        <f t="shared" si="1278"/>
        <v>0</v>
      </c>
      <c r="G256" s="84"/>
      <c r="H256" s="214" t="str">
        <f t="shared" si="1271"/>
        <v/>
      </c>
      <c r="I256" s="219" t="str">
        <f t="shared" si="1272"/>
        <v/>
      </c>
      <c r="J256" s="219" t="str">
        <f t="shared" si="1273"/>
        <v/>
      </c>
      <c r="K256" s="216"/>
      <c r="L256" s="217">
        <f t="shared" si="1274"/>
        <v>1</v>
      </c>
      <c r="M256" s="219" t="str">
        <f t="shared" si="1279"/>
        <v/>
      </c>
      <c r="N256" s="221" t="str">
        <f t="shared" si="1276"/>
        <v/>
      </c>
      <c r="O256" s="304"/>
      <c r="P256" s="281"/>
      <c r="Q256" s="282"/>
      <c r="R256" s="287"/>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c r="CQ256" s="282"/>
      <c r="CR256" s="282"/>
      <c r="CS256" s="282"/>
      <c r="CT256" s="282"/>
      <c r="CU256" s="282"/>
      <c r="CV256" s="282"/>
      <c r="CW256" s="282"/>
      <c r="CX256" s="282"/>
      <c r="CY256" s="282"/>
      <c r="CZ256" s="282"/>
      <c r="DA256" s="282"/>
      <c r="DB256" s="282"/>
      <c r="DC256" s="282"/>
      <c r="DD256" s="282"/>
      <c r="DE256" s="282"/>
      <c r="DF256" s="282"/>
      <c r="DG256" s="282"/>
      <c r="DH256" s="282"/>
      <c r="DI256" s="282"/>
      <c r="DJ256" s="282"/>
      <c r="DK256" s="282"/>
      <c r="DL256" s="282"/>
      <c r="DM256" s="282"/>
      <c r="DN256" s="282"/>
      <c r="DO256" s="282"/>
      <c r="DP256" s="282"/>
      <c r="DQ256" s="282"/>
      <c r="DR256" s="282"/>
      <c r="DS256" s="282"/>
      <c r="DT256" s="282"/>
      <c r="DU256" s="282"/>
      <c r="DV256" s="282"/>
      <c r="DW256" s="282"/>
      <c r="DX256" s="282"/>
      <c r="DY256" s="282"/>
      <c r="DZ256" s="282"/>
      <c r="EA256" s="282"/>
      <c r="EB256" s="282"/>
      <c r="EC256" s="282"/>
      <c r="ED256" s="282"/>
      <c r="EE256" s="282"/>
      <c r="EF256" s="282"/>
      <c r="EG256" s="282"/>
      <c r="EH256" s="282"/>
      <c r="EI256" s="282"/>
      <c r="EJ256" s="282"/>
      <c r="EK256" s="282"/>
      <c r="EL256" s="282"/>
      <c r="EM256" s="282"/>
      <c r="EN256" s="282"/>
      <c r="EO256" s="282"/>
      <c r="EP256" s="282"/>
      <c r="EQ256" s="282"/>
      <c r="ER256" s="282"/>
      <c r="ES256" s="282"/>
      <c r="ET256" s="282"/>
      <c r="EU256" s="282"/>
      <c r="EV256" s="282"/>
      <c r="EW256" s="282"/>
      <c r="EX256" s="282"/>
      <c r="EY256" s="282"/>
      <c r="EZ256" s="282"/>
      <c r="FA256" s="282"/>
      <c r="FB256" s="282"/>
      <c r="FC256" s="282"/>
      <c r="FD256" s="282"/>
      <c r="FE256" s="282"/>
      <c r="FF256" s="282"/>
      <c r="FG256" s="282"/>
      <c r="FH256" s="282"/>
      <c r="FI256" s="282"/>
      <c r="FJ256" s="282"/>
      <c r="FK256" s="282"/>
      <c r="FL256" s="282"/>
      <c r="FM256" s="282"/>
      <c r="FN256" s="282"/>
      <c r="FO256" s="282"/>
      <c r="FP256" s="282"/>
      <c r="FQ256" s="282"/>
      <c r="FR256" s="282"/>
      <c r="FS256" s="282"/>
      <c r="FT256" s="282"/>
      <c r="FU256" s="282"/>
      <c r="FV256" s="282"/>
      <c r="FW256" s="282"/>
      <c r="FX256" s="282"/>
      <c r="FY256" s="282"/>
      <c r="FZ256" s="282"/>
      <c r="GA256" s="282"/>
      <c r="GB256" s="282"/>
      <c r="GC256" s="282"/>
      <c r="GD256" s="282"/>
      <c r="GE256" s="282"/>
      <c r="GF256" s="282"/>
      <c r="GG256" s="282"/>
      <c r="GH256" s="282"/>
      <c r="GI256" s="282"/>
      <c r="GJ256" s="282"/>
      <c r="GK256" s="282"/>
      <c r="GL256" s="282"/>
      <c r="GM256" s="282"/>
      <c r="GN256" s="282"/>
      <c r="GO256" s="282"/>
      <c r="GP256" s="282"/>
      <c r="GQ256" s="282"/>
      <c r="GR256" s="282"/>
      <c r="GS256" s="282"/>
      <c r="GT256" s="282"/>
      <c r="GU256" s="282"/>
      <c r="GV256" s="282"/>
      <c r="GW256" s="282"/>
      <c r="GX256" s="282"/>
      <c r="GY256" s="282"/>
      <c r="GZ256" s="282"/>
      <c r="HA256" s="282"/>
      <c r="HB256" s="282"/>
      <c r="HC256" s="282"/>
      <c r="HD256" s="282"/>
      <c r="HE256" s="282"/>
      <c r="HF256" s="282"/>
      <c r="HG256" s="282"/>
      <c r="HH256" s="282"/>
      <c r="HI256" s="282"/>
      <c r="HJ256" s="282"/>
      <c r="HK256" s="282"/>
      <c r="HL256" s="282"/>
      <c r="HM256" s="282"/>
      <c r="HN256" s="282"/>
      <c r="HO256" s="282"/>
      <c r="HP256" s="282"/>
      <c r="HQ256" s="282"/>
    </row>
    <row r="257" spans="1:225" s="73" customFormat="1" ht="18" hidden="1" customHeight="1" x14ac:dyDescent="0.25">
      <c r="A257" s="81"/>
      <c r="B257" s="170"/>
      <c r="C257" s="218">
        <f t="shared" si="1270"/>
        <v>0</v>
      </c>
      <c r="D257" s="285"/>
      <c r="E257" s="219">
        <f t="shared" si="1277"/>
        <v>0</v>
      </c>
      <c r="F257" s="219">
        <f t="shared" si="1278"/>
        <v>0</v>
      </c>
      <c r="G257" s="84"/>
      <c r="H257" s="214" t="str">
        <f t="shared" si="1271"/>
        <v/>
      </c>
      <c r="I257" s="219" t="str">
        <f t="shared" si="1272"/>
        <v/>
      </c>
      <c r="J257" s="219" t="str">
        <f t="shared" si="1273"/>
        <v/>
      </c>
      <c r="K257" s="216"/>
      <c r="L257" s="217">
        <f t="shared" si="1274"/>
        <v>1</v>
      </c>
      <c r="M257" s="219" t="str">
        <f t="shared" si="1279"/>
        <v/>
      </c>
      <c r="N257" s="221" t="str">
        <f t="shared" si="1276"/>
        <v/>
      </c>
      <c r="O257" s="304"/>
      <c r="P257" s="281"/>
      <c r="Q257" s="282"/>
      <c r="R257" s="287"/>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c r="CQ257" s="282"/>
      <c r="CR257" s="282"/>
      <c r="CS257" s="282"/>
      <c r="CT257" s="282"/>
      <c r="CU257" s="282"/>
      <c r="CV257" s="282"/>
      <c r="CW257" s="282"/>
      <c r="CX257" s="282"/>
      <c r="CY257" s="282"/>
      <c r="CZ257" s="282"/>
      <c r="DA257" s="282"/>
      <c r="DB257" s="282"/>
      <c r="DC257" s="282"/>
      <c r="DD257" s="282"/>
      <c r="DE257" s="282"/>
      <c r="DF257" s="282"/>
      <c r="DG257" s="282"/>
      <c r="DH257" s="282"/>
      <c r="DI257" s="282"/>
      <c r="DJ257" s="282"/>
      <c r="DK257" s="282"/>
      <c r="DL257" s="282"/>
      <c r="DM257" s="282"/>
      <c r="DN257" s="282"/>
      <c r="DO257" s="282"/>
      <c r="DP257" s="282"/>
      <c r="DQ257" s="282"/>
      <c r="DR257" s="282"/>
      <c r="DS257" s="282"/>
      <c r="DT257" s="282"/>
      <c r="DU257" s="282"/>
      <c r="DV257" s="282"/>
      <c r="DW257" s="282"/>
      <c r="DX257" s="282"/>
      <c r="DY257" s="282"/>
      <c r="DZ257" s="282"/>
      <c r="EA257" s="282"/>
      <c r="EB257" s="282"/>
      <c r="EC257" s="282"/>
      <c r="ED257" s="282"/>
      <c r="EE257" s="282"/>
      <c r="EF257" s="282"/>
      <c r="EG257" s="282"/>
      <c r="EH257" s="282"/>
      <c r="EI257" s="282"/>
      <c r="EJ257" s="282"/>
      <c r="EK257" s="282"/>
      <c r="EL257" s="282"/>
      <c r="EM257" s="282"/>
      <c r="EN257" s="282"/>
      <c r="EO257" s="282"/>
      <c r="EP257" s="282"/>
      <c r="EQ257" s="282"/>
      <c r="ER257" s="282"/>
      <c r="ES257" s="282"/>
      <c r="ET257" s="282"/>
      <c r="EU257" s="282"/>
      <c r="EV257" s="282"/>
      <c r="EW257" s="282"/>
      <c r="EX257" s="282"/>
      <c r="EY257" s="282"/>
      <c r="EZ257" s="282"/>
      <c r="FA257" s="282"/>
      <c r="FB257" s="282"/>
      <c r="FC257" s="282"/>
      <c r="FD257" s="282"/>
      <c r="FE257" s="282"/>
      <c r="FF257" s="282"/>
      <c r="FG257" s="282"/>
      <c r="FH257" s="282"/>
      <c r="FI257" s="282"/>
      <c r="FJ257" s="282"/>
      <c r="FK257" s="282"/>
      <c r="FL257" s="282"/>
      <c r="FM257" s="282"/>
      <c r="FN257" s="282"/>
      <c r="FO257" s="282"/>
      <c r="FP257" s="282"/>
      <c r="FQ257" s="282"/>
      <c r="FR257" s="282"/>
      <c r="FS257" s="282"/>
      <c r="FT257" s="282"/>
      <c r="FU257" s="282"/>
      <c r="FV257" s="282"/>
      <c r="FW257" s="282"/>
      <c r="FX257" s="282"/>
      <c r="FY257" s="282"/>
      <c r="FZ257" s="282"/>
      <c r="GA257" s="282"/>
      <c r="GB257" s="282"/>
      <c r="GC257" s="282"/>
      <c r="GD257" s="282"/>
      <c r="GE257" s="282"/>
      <c r="GF257" s="282"/>
      <c r="GG257" s="282"/>
      <c r="GH257" s="282"/>
      <c r="GI257" s="282"/>
      <c r="GJ257" s="282"/>
      <c r="GK257" s="282"/>
      <c r="GL257" s="282"/>
      <c r="GM257" s="282"/>
      <c r="GN257" s="282"/>
      <c r="GO257" s="282"/>
      <c r="GP257" s="282"/>
      <c r="GQ257" s="282"/>
      <c r="GR257" s="282"/>
      <c r="GS257" s="282"/>
      <c r="GT257" s="282"/>
      <c r="GU257" s="282"/>
      <c r="GV257" s="282"/>
      <c r="GW257" s="282"/>
      <c r="GX257" s="282"/>
      <c r="GY257" s="282"/>
      <c r="GZ257" s="282"/>
      <c r="HA257" s="282"/>
      <c r="HB257" s="282"/>
      <c r="HC257" s="282"/>
      <c r="HD257" s="282"/>
      <c r="HE257" s="282"/>
      <c r="HF257" s="282"/>
      <c r="HG257" s="282"/>
      <c r="HH257" s="282"/>
      <c r="HI257" s="282"/>
      <c r="HJ257" s="282"/>
      <c r="HK257" s="282"/>
      <c r="HL257" s="282"/>
      <c r="HM257" s="282"/>
      <c r="HN257" s="282"/>
      <c r="HO257" s="282"/>
      <c r="HP257" s="282"/>
      <c r="HQ257" s="282"/>
    </row>
    <row r="258" spans="1:225" s="73" customFormat="1" ht="18" hidden="1" customHeight="1" x14ac:dyDescent="0.25">
      <c r="A258" s="81"/>
      <c r="B258" s="170"/>
      <c r="C258" s="218">
        <f t="shared" si="1270"/>
        <v>0</v>
      </c>
      <c r="D258" s="285"/>
      <c r="E258" s="219">
        <f t="shared" si="1277"/>
        <v>0</v>
      </c>
      <c r="F258" s="219">
        <f t="shared" si="1278"/>
        <v>0</v>
      </c>
      <c r="G258" s="84"/>
      <c r="H258" s="214" t="str">
        <f t="shared" si="1271"/>
        <v/>
      </c>
      <c r="I258" s="219" t="str">
        <f t="shared" si="1272"/>
        <v/>
      </c>
      <c r="J258" s="219" t="str">
        <f t="shared" si="1273"/>
        <v/>
      </c>
      <c r="K258" s="216"/>
      <c r="L258" s="217">
        <f t="shared" si="1274"/>
        <v>1</v>
      </c>
      <c r="M258" s="219" t="str">
        <f t="shared" si="1279"/>
        <v/>
      </c>
      <c r="N258" s="221" t="str">
        <f t="shared" si="1276"/>
        <v/>
      </c>
      <c r="O258" s="304"/>
      <c r="P258" s="281"/>
      <c r="Q258" s="282"/>
      <c r="R258" s="287"/>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c r="CQ258" s="282"/>
      <c r="CR258" s="282"/>
      <c r="CS258" s="282"/>
      <c r="CT258" s="282"/>
      <c r="CU258" s="282"/>
      <c r="CV258" s="282"/>
      <c r="CW258" s="282"/>
      <c r="CX258" s="282"/>
      <c r="CY258" s="282"/>
      <c r="CZ258" s="282"/>
      <c r="DA258" s="282"/>
      <c r="DB258" s="282"/>
      <c r="DC258" s="282"/>
      <c r="DD258" s="282"/>
      <c r="DE258" s="282"/>
      <c r="DF258" s="282"/>
      <c r="DG258" s="282"/>
      <c r="DH258" s="282"/>
      <c r="DI258" s="282"/>
      <c r="DJ258" s="282"/>
      <c r="DK258" s="282"/>
      <c r="DL258" s="282"/>
      <c r="DM258" s="282"/>
      <c r="DN258" s="282"/>
      <c r="DO258" s="282"/>
      <c r="DP258" s="282"/>
      <c r="DQ258" s="282"/>
      <c r="DR258" s="282"/>
      <c r="DS258" s="282"/>
      <c r="DT258" s="282"/>
      <c r="DU258" s="282"/>
      <c r="DV258" s="282"/>
      <c r="DW258" s="282"/>
      <c r="DX258" s="282"/>
      <c r="DY258" s="282"/>
      <c r="DZ258" s="282"/>
      <c r="EA258" s="282"/>
      <c r="EB258" s="282"/>
      <c r="EC258" s="282"/>
      <c r="ED258" s="282"/>
      <c r="EE258" s="282"/>
      <c r="EF258" s="282"/>
      <c r="EG258" s="282"/>
      <c r="EH258" s="282"/>
      <c r="EI258" s="282"/>
      <c r="EJ258" s="282"/>
      <c r="EK258" s="282"/>
      <c r="EL258" s="282"/>
      <c r="EM258" s="282"/>
      <c r="EN258" s="282"/>
      <c r="EO258" s="282"/>
      <c r="EP258" s="282"/>
      <c r="EQ258" s="282"/>
      <c r="ER258" s="282"/>
      <c r="ES258" s="282"/>
      <c r="ET258" s="282"/>
      <c r="EU258" s="282"/>
      <c r="EV258" s="282"/>
      <c r="EW258" s="282"/>
      <c r="EX258" s="282"/>
      <c r="EY258" s="282"/>
      <c r="EZ258" s="282"/>
      <c r="FA258" s="282"/>
      <c r="FB258" s="282"/>
      <c r="FC258" s="282"/>
      <c r="FD258" s="282"/>
      <c r="FE258" s="282"/>
      <c r="FF258" s="282"/>
      <c r="FG258" s="282"/>
      <c r="FH258" s="282"/>
      <c r="FI258" s="282"/>
      <c r="FJ258" s="282"/>
      <c r="FK258" s="282"/>
      <c r="FL258" s="282"/>
      <c r="FM258" s="282"/>
      <c r="FN258" s="282"/>
      <c r="FO258" s="282"/>
      <c r="FP258" s="282"/>
      <c r="FQ258" s="282"/>
      <c r="FR258" s="282"/>
      <c r="FS258" s="282"/>
      <c r="FT258" s="282"/>
      <c r="FU258" s="282"/>
      <c r="FV258" s="282"/>
      <c r="FW258" s="282"/>
      <c r="FX258" s="282"/>
      <c r="FY258" s="282"/>
      <c r="FZ258" s="282"/>
      <c r="GA258" s="282"/>
      <c r="GB258" s="282"/>
      <c r="GC258" s="282"/>
      <c r="GD258" s="282"/>
      <c r="GE258" s="282"/>
      <c r="GF258" s="282"/>
      <c r="GG258" s="282"/>
      <c r="GH258" s="282"/>
      <c r="GI258" s="282"/>
      <c r="GJ258" s="282"/>
      <c r="GK258" s="282"/>
      <c r="GL258" s="282"/>
      <c r="GM258" s="282"/>
      <c r="GN258" s="282"/>
      <c r="GO258" s="282"/>
      <c r="GP258" s="282"/>
      <c r="GQ258" s="282"/>
      <c r="GR258" s="282"/>
      <c r="GS258" s="282"/>
      <c r="GT258" s="282"/>
      <c r="GU258" s="282"/>
      <c r="GV258" s="282"/>
      <c r="GW258" s="282"/>
      <c r="GX258" s="282"/>
      <c r="GY258" s="282"/>
      <c r="GZ258" s="282"/>
      <c r="HA258" s="282"/>
      <c r="HB258" s="282"/>
      <c r="HC258" s="282"/>
      <c r="HD258" s="282"/>
      <c r="HE258" s="282"/>
      <c r="HF258" s="282"/>
      <c r="HG258" s="282"/>
      <c r="HH258" s="282"/>
      <c r="HI258" s="282"/>
      <c r="HJ258" s="282"/>
      <c r="HK258" s="282"/>
      <c r="HL258" s="282"/>
      <c r="HM258" s="282"/>
      <c r="HN258" s="282"/>
      <c r="HO258" s="282"/>
      <c r="HP258" s="282"/>
      <c r="HQ258" s="282"/>
    </row>
    <row r="259" spans="1:225" s="73" customFormat="1" ht="18" hidden="1" customHeight="1" x14ac:dyDescent="0.25">
      <c r="A259" s="81"/>
      <c r="B259" s="170"/>
      <c r="C259" s="218">
        <f t="shared" si="1270"/>
        <v>0</v>
      </c>
      <c r="D259" s="285"/>
      <c r="E259" s="219">
        <f t="shared" si="1277"/>
        <v>0</v>
      </c>
      <c r="F259" s="219">
        <f t="shared" si="1278"/>
        <v>0</v>
      </c>
      <c r="G259" s="84"/>
      <c r="H259" s="214" t="str">
        <f t="shared" si="1271"/>
        <v/>
      </c>
      <c r="I259" s="219" t="str">
        <f t="shared" si="1272"/>
        <v/>
      </c>
      <c r="J259" s="219" t="str">
        <f t="shared" si="1273"/>
        <v/>
      </c>
      <c r="K259" s="216"/>
      <c r="L259" s="217">
        <f t="shared" si="1274"/>
        <v>1</v>
      </c>
      <c r="M259" s="219" t="str">
        <f t="shared" si="1279"/>
        <v/>
      </c>
      <c r="N259" s="221" t="str">
        <f t="shared" si="1276"/>
        <v/>
      </c>
      <c r="O259" s="304"/>
      <c r="P259" s="282"/>
      <c r="Q259" s="282"/>
      <c r="R259" s="287"/>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c r="CQ259" s="282"/>
      <c r="CR259" s="282"/>
      <c r="CS259" s="282"/>
      <c r="CT259" s="282"/>
      <c r="CU259" s="282"/>
      <c r="CV259" s="282"/>
      <c r="CW259" s="282"/>
      <c r="CX259" s="282"/>
      <c r="CY259" s="282"/>
      <c r="CZ259" s="282"/>
      <c r="DA259" s="282"/>
      <c r="DB259" s="282"/>
      <c r="DC259" s="282"/>
      <c r="DD259" s="282"/>
      <c r="DE259" s="282"/>
      <c r="DF259" s="282"/>
      <c r="DG259" s="282"/>
      <c r="DH259" s="282"/>
      <c r="DI259" s="282"/>
      <c r="DJ259" s="282"/>
      <c r="DK259" s="282"/>
      <c r="DL259" s="282"/>
      <c r="DM259" s="282"/>
      <c r="DN259" s="282"/>
      <c r="DO259" s="282"/>
      <c r="DP259" s="282"/>
      <c r="DQ259" s="282"/>
      <c r="DR259" s="282"/>
      <c r="DS259" s="282"/>
      <c r="DT259" s="282"/>
      <c r="DU259" s="282"/>
      <c r="DV259" s="282"/>
      <c r="DW259" s="282"/>
      <c r="DX259" s="282"/>
      <c r="DY259" s="282"/>
      <c r="DZ259" s="282"/>
      <c r="EA259" s="282"/>
      <c r="EB259" s="282"/>
      <c r="EC259" s="282"/>
      <c r="ED259" s="282"/>
      <c r="EE259" s="282"/>
      <c r="EF259" s="282"/>
      <c r="EG259" s="282"/>
      <c r="EH259" s="282"/>
      <c r="EI259" s="282"/>
      <c r="EJ259" s="282"/>
      <c r="EK259" s="282"/>
      <c r="EL259" s="282"/>
      <c r="EM259" s="282"/>
      <c r="EN259" s="282"/>
      <c r="EO259" s="282"/>
      <c r="EP259" s="282"/>
      <c r="EQ259" s="282"/>
      <c r="ER259" s="282"/>
      <c r="ES259" s="282"/>
      <c r="ET259" s="282"/>
      <c r="EU259" s="282"/>
      <c r="EV259" s="282"/>
      <c r="EW259" s="282"/>
      <c r="EX259" s="282"/>
      <c r="EY259" s="282"/>
      <c r="EZ259" s="282"/>
      <c r="FA259" s="282"/>
      <c r="FB259" s="282"/>
      <c r="FC259" s="282"/>
      <c r="FD259" s="282"/>
      <c r="FE259" s="282"/>
      <c r="FF259" s="282"/>
      <c r="FG259" s="282"/>
      <c r="FH259" s="282"/>
      <c r="FI259" s="282"/>
      <c r="FJ259" s="282"/>
      <c r="FK259" s="282"/>
      <c r="FL259" s="282"/>
      <c r="FM259" s="282"/>
      <c r="FN259" s="282"/>
      <c r="FO259" s="282"/>
      <c r="FP259" s="282"/>
      <c r="FQ259" s="282"/>
      <c r="FR259" s="282"/>
      <c r="FS259" s="282"/>
      <c r="FT259" s="282"/>
      <c r="FU259" s="282"/>
      <c r="FV259" s="282"/>
      <c r="FW259" s="282"/>
      <c r="FX259" s="282"/>
      <c r="FY259" s="282"/>
      <c r="FZ259" s="282"/>
      <c r="GA259" s="282"/>
      <c r="GB259" s="282"/>
      <c r="GC259" s="282"/>
      <c r="GD259" s="282"/>
      <c r="GE259" s="282"/>
      <c r="GF259" s="282"/>
      <c r="GG259" s="282"/>
      <c r="GH259" s="282"/>
      <c r="GI259" s="282"/>
      <c r="GJ259" s="282"/>
      <c r="GK259" s="282"/>
      <c r="GL259" s="282"/>
      <c r="GM259" s="282"/>
      <c r="GN259" s="282"/>
      <c r="GO259" s="282"/>
      <c r="GP259" s="282"/>
      <c r="GQ259" s="282"/>
      <c r="GR259" s="282"/>
      <c r="GS259" s="282"/>
      <c r="GT259" s="282"/>
      <c r="GU259" s="282"/>
      <c r="GV259" s="282"/>
      <c r="GW259" s="282"/>
      <c r="GX259" s="282"/>
      <c r="GY259" s="282"/>
      <c r="GZ259" s="282"/>
      <c r="HA259" s="282"/>
      <c r="HB259" s="282"/>
      <c r="HC259" s="282"/>
      <c r="HD259" s="282"/>
      <c r="HE259" s="282"/>
      <c r="HF259" s="282"/>
      <c r="HG259" s="282"/>
      <c r="HH259" s="282"/>
      <c r="HI259" s="282"/>
      <c r="HJ259" s="282"/>
      <c r="HK259" s="282"/>
      <c r="HL259" s="282"/>
      <c r="HM259" s="282"/>
      <c r="HN259" s="282"/>
      <c r="HO259" s="282"/>
      <c r="HP259" s="282"/>
      <c r="HQ259" s="282"/>
    </row>
    <row r="260" spans="1:225" s="73" customFormat="1" ht="18" hidden="1" customHeight="1" x14ac:dyDescent="0.25">
      <c r="A260" s="81"/>
      <c r="B260" s="170"/>
      <c r="C260" s="218">
        <f t="shared" si="1270"/>
        <v>0</v>
      </c>
      <c r="D260" s="285"/>
      <c r="E260" s="219">
        <f t="shared" si="1277"/>
        <v>0</v>
      </c>
      <c r="F260" s="219">
        <f t="shared" si="1278"/>
        <v>0</v>
      </c>
      <c r="G260" s="84"/>
      <c r="H260" s="214" t="str">
        <f t="shared" si="1271"/>
        <v/>
      </c>
      <c r="I260" s="219" t="str">
        <f t="shared" si="1272"/>
        <v/>
      </c>
      <c r="J260" s="219" t="str">
        <f t="shared" si="1273"/>
        <v/>
      </c>
      <c r="K260" s="216"/>
      <c r="L260" s="217">
        <f t="shared" si="1274"/>
        <v>1</v>
      </c>
      <c r="M260" s="219" t="str">
        <f t="shared" si="1279"/>
        <v/>
      </c>
      <c r="N260" s="221" t="str">
        <f t="shared" si="1276"/>
        <v/>
      </c>
      <c r="O260" s="304"/>
      <c r="P260" s="281"/>
      <c r="Q260" s="282"/>
      <c r="R260" s="287"/>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c r="CQ260" s="282"/>
      <c r="CR260" s="282"/>
      <c r="CS260" s="282"/>
      <c r="CT260" s="282"/>
      <c r="CU260" s="282"/>
      <c r="CV260" s="282"/>
      <c r="CW260" s="282"/>
      <c r="CX260" s="282"/>
      <c r="CY260" s="282"/>
      <c r="CZ260" s="282"/>
      <c r="DA260" s="282"/>
      <c r="DB260" s="282"/>
      <c r="DC260" s="282"/>
      <c r="DD260" s="282"/>
      <c r="DE260" s="282"/>
      <c r="DF260" s="282"/>
      <c r="DG260" s="282"/>
      <c r="DH260" s="282"/>
      <c r="DI260" s="282"/>
      <c r="DJ260" s="282"/>
      <c r="DK260" s="282"/>
      <c r="DL260" s="282"/>
      <c r="DM260" s="282"/>
      <c r="DN260" s="282"/>
      <c r="DO260" s="282"/>
      <c r="DP260" s="282"/>
      <c r="DQ260" s="282"/>
      <c r="DR260" s="282"/>
      <c r="DS260" s="282"/>
      <c r="DT260" s="282"/>
      <c r="DU260" s="282"/>
      <c r="DV260" s="282"/>
      <c r="DW260" s="282"/>
      <c r="DX260" s="282"/>
      <c r="DY260" s="282"/>
      <c r="DZ260" s="282"/>
      <c r="EA260" s="282"/>
      <c r="EB260" s="282"/>
      <c r="EC260" s="282"/>
      <c r="ED260" s="282"/>
      <c r="EE260" s="282"/>
      <c r="EF260" s="282"/>
      <c r="EG260" s="282"/>
      <c r="EH260" s="282"/>
      <c r="EI260" s="282"/>
      <c r="EJ260" s="282"/>
      <c r="EK260" s="282"/>
      <c r="EL260" s="282"/>
      <c r="EM260" s="282"/>
      <c r="EN260" s="282"/>
      <c r="EO260" s="282"/>
      <c r="EP260" s="282"/>
      <c r="EQ260" s="282"/>
      <c r="ER260" s="282"/>
      <c r="ES260" s="282"/>
      <c r="ET260" s="282"/>
      <c r="EU260" s="282"/>
      <c r="EV260" s="282"/>
      <c r="EW260" s="282"/>
      <c r="EX260" s="282"/>
      <c r="EY260" s="282"/>
      <c r="EZ260" s="282"/>
      <c r="FA260" s="282"/>
      <c r="FB260" s="282"/>
      <c r="FC260" s="282"/>
      <c r="FD260" s="282"/>
      <c r="FE260" s="282"/>
      <c r="FF260" s="282"/>
      <c r="FG260" s="282"/>
      <c r="FH260" s="282"/>
      <c r="FI260" s="282"/>
      <c r="FJ260" s="282"/>
      <c r="FK260" s="282"/>
      <c r="FL260" s="282"/>
      <c r="FM260" s="282"/>
      <c r="FN260" s="282"/>
      <c r="FO260" s="282"/>
      <c r="FP260" s="282"/>
      <c r="FQ260" s="282"/>
      <c r="FR260" s="282"/>
      <c r="FS260" s="282"/>
      <c r="FT260" s="282"/>
      <c r="FU260" s="282"/>
      <c r="FV260" s="282"/>
      <c r="FW260" s="282"/>
      <c r="FX260" s="282"/>
      <c r="FY260" s="282"/>
      <c r="FZ260" s="282"/>
      <c r="GA260" s="282"/>
      <c r="GB260" s="282"/>
      <c r="GC260" s="282"/>
      <c r="GD260" s="282"/>
      <c r="GE260" s="282"/>
      <c r="GF260" s="282"/>
      <c r="GG260" s="282"/>
      <c r="GH260" s="282"/>
      <c r="GI260" s="282"/>
      <c r="GJ260" s="282"/>
      <c r="GK260" s="282"/>
      <c r="GL260" s="282"/>
      <c r="GM260" s="282"/>
      <c r="GN260" s="282"/>
      <c r="GO260" s="282"/>
      <c r="GP260" s="282"/>
      <c r="GQ260" s="282"/>
      <c r="GR260" s="282"/>
      <c r="GS260" s="282"/>
      <c r="GT260" s="282"/>
      <c r="GU260" s="282"/>
      <c r="GV260" s="282"/>
      <c r="GW260" s="282"/>
      <c r="GX260" s="282"/>
      <c r="GY260" s="282"/>
      <c r="GZ260" s="282"/>
      <c r="HA260" s="282"/>
      <c r="HB260" s="282"/>
      <c r="HC260" s="282"/>
      <c r="HD260" s="282"/>
      <c r="HE260" s="282"/>
      <c r="HF260" s="282"/>
      <c r="HG260" s="282"/>
      <c r="HH260" s="282"/>
      <c r="HI260" s="282"/>
      <c r="HJ260" s="282"/>
      <c r="HK260" s="282"/>
      <c r="HL260" s="282"/>
      <c r="HM260" s="282"/>
      <c r="HN260" s="282"/>
      <c r="HO260" s="282"/>
      <c r="HP260" s="282"/>
      <c r="HQ260" s="282"/>
    </row>
    <row r="261" spans="1:225" s="73" customFormat="1" ht="18" hidden="1" customHeight="1" x14ac:dyDescent="0.25">
      <c r="A261" s="81"/>
      <c r="B261" s="170"/>
      <c r="C261" s="218">
        <f t="shared" si="1270"/>
        <v>0</v>
      </c>
      <c r="D261" s="285"/>
      <c r="E261" s="219">
        <f t="shared" si="1277"/>
        <v>0</v>
      </c>
      <c r="F261" s="219">
        <f t="shared" si="1278"/>
        <v>0</v>
      </c>
      <c r="G261" s="84"/>
      <c r="H261" s="214" t="str">
        <f t="shared" si="1271"/>
        <v/>
      </c>
      <c r="I261" s="219" t="str">
        <f t="shared" si="1272"/>
        <v/>
      </c>
      <c r="J261" s="219" t="str">
        <f t="shared" si="1273"/>
        <v/>
      </c>
      <c r="K261" s="216"/>
      <c r="L261" s="217">
        <f t="shared" si="1274"/>
        <v>1</v>
      </c>
      <c r="M261" s="219" t="str">
        <f t="shared" si="1279"/>
        <v/>
      </c>
      <c r="N261" s="221" t="str">
        <f t="shared" si="1276"/>
        <v/>
      </c>
      <c r="O261" s="304"/>
      <c r="P261" s="281"/>
      <c r="Q261" s="282"/>
      <c r="R261" s="287"/>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c r="CQ261" s="282"/>
      <c r="CR261" s="282"/>
      <c r="CS261" s="282"/>
      <c r="CT261" s="282"/>
      <c r="CU261" s="282"/>
      <c r="CV261" s="282"/>
      <c r="CW261" s="282"/>
      <c r="CX261" s="282"/>
      <c r="CY261" s="282"/>
      <c r="CZ261" s="282"/>
      <c r="DA261" s="282"/>
      <c r="DB261" s="282"/>
      <c r="DC261" s="282"/>
      <c r="DD261" s="282"/>
      <c r="DE261" s="282"/>
      <c r="DF261" s="282"/>
      <c r="DG261" s="282"/>
      <c r="DH261" s="282"/>
      <c r="DI261" s="282"/>
      <c r="DJ261" s="282"/>
      <c r="DK261" s="282"/>
      <c r="DL261" s="282"/>
      <c r="DM261" s="282"/>
      <c r="DN261" s="282"/>
      <c r="DO261" s="282"/>
      <c r="DP261" s="282"/>
      <c r="DQ261" s="282"/>
      <c r="DR261" s="282"/>
      <c r="DS261" s="282"/>
      <c r="DT261" s="282"/>
      <c r="DU261" s="282"/>
      <c r="DV261" s="282"/>
      <c r="DW261" s="282"/>
      <c r="DX261" s="282"/>
      <c r="DY261" s="282"/>
      <c r="DZ261" s="282"/>
      <c r="EA261" s="282"/>
      <c r="EB261" s="282"/>
      <c r="EC261" s="282"/>
      <c r="ED261" s="282"/>
      <c r="EE261" s="282"/>
      <c r="EF261" s="282"/>
      <c r="EG261" s="282"/>
      <c r="EH261" s="282"/>
      <c r="EI261" s="282"/>
      <c r="EJ261" s="282"/>
      <c r="EK261" s="282"/>
      <c r="EL261" s="282"/>
      <c r="EM261" s="282"/>
      <c r="EN261" s="282"/>
      <c r="EO261" s="282"/>
      <c r="EP261" s="282"/>
      <c r="EQ261" s="282"/>
      <c r="ER261" s="282"/>
      <c r="ES261" s="282"/>
      <c r="ET261" s="282"/>
      <c r="EU261" s="282"/>
      <c r="EV261" s="282"/>
      <c r="EW261" s="282"/>
      <c r="EX261" s="282"/>
      <c r="EY261" s="282"/>
      <c r="EZ261" s="282"/>
      <c r="FA261" s="282"/>
      <c r="FB261" s="282"/>
      <c r="FC261" s="282"/>
      <c r="FD261" s="282"/>
      <c r="FE261" s="282"/>
      <c r="FF261" s="282"/>
      <c r="FG261" s="282"/>
      <c r="FH261" s="282"/>
      <c r="FI261" s="282"/>
      <c r="FJ261" s="282"/>
      <c r="FK261" s="282"/>
      <c r="FL261" s="282"/>
      <c r="FM261" s="282"/>
      <c r="FN261" s="282"/>
      <c r="FO261" s="282"/>
      <c r="FP261" s="282"/>
      <c r="FQ261" s="282"/>
      <c r="FR261" s="282"/>
      <c r="FS261" s="282"/>
      <c r="FT261" s="282"/>
      <c r="FU261" s="282"/>
      <c r="FV261" s="282"/>
      <c r="FW261" s="282"/>
      <c r="FX261" s="282"/>
      <c r="FY261" s="282"/>
      <c r="FZ261" s="282"/>
      <c r="GA261" s="282"/>
      <c r="GB261" s="282"/>
      <c r="GC261" s="282"/>
      <c r="GD261" s="282"/>
      <c r="GE261" s="282"/>
      <c r="GF261" s="282"/>
      <c r="GG261" s="282"/>
      <c r="GH261" s="282"/>
      <c r="GI261" s="282"/>
      <c r="GJ261" s="282"/>
      <c r="GK261" s="282"/>
      <c r="GL261" s="282"/>
      <c r="GM261" s="282"/>
      <c r="GN261" s="282"/>
      <c r="GO261" s="282"/>
      <c r="GP261" s="282"/>
      <c r="GQ261" s="282"/>
      <c r="GR261" s="282"/>
      <c r="GS261" s="282"/>
      <c r="GT261" s="282"/>
      <c r="GU261" s="282"/>
      <c r="GV261" s="282"/>
      <c r="GW261" s="282"/>
      <c r="GX261" s="282"/>
      <c r="GY261" s="282"/>
      <c r="GZ261" s="282"/>
      <c r="HA261" s="282"/>
      <c r="HB261" s="282"/>
      <c r="HC261" s="282"/>
      <c r="HD261" s="282"/>
      <c r="HE261" s="282"/>
      <c r="HF261" s="282"/>
      <c r="HG261" s="282"/>
      <c r="HH261" s="282"/>
      <c r="HI261" s="282"/>
      <c r="HJ261" s="282"/>
      <c r="HK261" s="282"/>
      <c r="HL261" s="282"/>
      <c r="HM261" s="282"/>
      <c r="HN261" s="282"/>
      <c r="HO261" s="282"/>
      <c r="HP261" s="282"/>
      <c r="HQ261" s="282"/>
    </row>
    <row r="262" spans="1:225" s="73" customFormat="1" ht="18" hidden="1" customHeight="1" x14ac:dyDescent="0.25">
      <c r="A262" s="81"/>
      <c r="B262" s="170"/>
      <c r="C262" s="218">
        <f t="shared" si="1270"/>
        <v>0</v>
      </c>
      <c r="D262" s="285"/>
      <c r="E262" s="219">
        <f t="shared" si="1277"/>
        <v>0</v>
      </c>
      <c r="F262" s="219">
        <f t="shared" si="1278"/>
        <v>0</v>
      </c>
      <c r="G262" s="84"/>
      <c r="H262" s="214" t="str">
        <f t="shared" si="1271"/>
        <v/>
      </c>
      <c r="I262" s="219" t="str">
        <f t="shared" si="1272"/>
        <v/>
      </c>
      <c r="J262" s="219" t="str">
        <f t="shared" si="1273"/>
        <v/>
      </c>
      <c r="K262" s="216"/>
      <c r="L262" s="217">
        <f t="shared" si="1274"/>
        <v>1</v>
      </c>
      <c r="M262" s="219" t="str">
        <f t="shared" si="1279"/>
        <v/>
      </c>
      <c r="N262" s="221" t="str">
        <f t="shared" si="1276"/>
        <v/>
      </c>
      <c r="O262" s="304"/>
      <c r="P262" s="281"/>
      <c r="Q262" s="282"/>
      <c r="R262" s="287"/>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c r="CQ262" s="282"/>
      <c r="CR262" s="282"/>
      <c r="CS262" s="282"/>
      <c r="CT262" s="282"/>
      <c r="CU262" s="282"/>
      <c r="CV262" s="282"/>
      <c r="CW262" s="282"/>
      <c r="CX262" s="282"/>
      <c r="CY262" s="282"/>
      <c r="CZ262" s="282"/>
      <c r="DA262" s="282"/>
      <c r="DB262" s="282"/>
      <c r="DC262" s="282"/>
      <c r="DD262" s="282"/>
      <c r="DE262" s="282"/>
      <c r="DF262" s="282"/>
      <c r="DG262" s="282"/>
      <c r="DH262" s="282"/>
      <c r="DI262" s="282"/>
      <c r="DJ262" s="282"/>
      <c r="DK262" s="282"/>
      <c r="DL262" s="282"/>
      <c r="DM262" s="282"/>
      <c r="DN262" s="282"/>
      <c r="DO262" s="282"/>
      <c r="DP262" s="282"/>
      <c r="DQ262" s="282"/>
      <c r="DR262" s="282"/>
      <c r="DS262" s="282"/>
      <c r="DT262" s="282"/>
      <c r="DU262" s="282"/>
      <c r="DV262" s="282"/>
      <c r="DW262" s="282"/>
      <c r="DX262" s="282"/>
      <c r="DY262" s="282"/>
      <c r="DZ262" s="282"/>
      <c r="EA262" s="282"/>
      <c r="EB262" s="282"/>
      <c r="EC262" s="282"/>
      <c r="ED262" s="282"/>
      <c r="EE262" s="282"/>
      <c r="EF262" s="282"/>
      <c r="EG262" s="282"/>
      <c r="EH262" s="282"/>
      <c r="EI262" s="282"/>
      <c r="EJ262" s="282"/>
      <c r="EK262" s="282"/>
      <c r="EL262" s="282"/>
      <c r="EM262" s="282"/>
      <c r="EN262" s="282"/>
      <c r="EO262" s="282"/>
      <c r="EP262" s="282"/>
      <c r="EQ262" s="282"/>
      <c r="ER262" s="282"/>
      <c r="ES262" s="282"/>
      <c r="ET262" s="282"/>
      <c r="EU262" s="282"/>
      <c r="EV262" s="282"/>
      <c r="EW262" s="282"/>
      <c r="EX262" s="282"/>
      <c r="EY262" s="282"/>
      <c r="EZ262" s="282"/>
      <c r="FA262" s="282"/>
      <c r="FB262" s="282"/>
      <c r="FC262" s="282"/>
      <c r="FD262" s="282"/>
      <c r="FE262" s="282"/>
      <c r="FF262" s="282"/>
      <c r="FG262" s="282"/>
      <c r="FH262" s="282"/>
      <c r="FI262" s="282"/>
      <c r="FJ262" s="282"/>
      <c r="FK262" s="282"/>
      <c r="FL262" s="282"/>
      <c r="FM262" s="282"/>
      <c r="FN262" s="282"/>
      <c r="FO262" s="282"/>
      <c r="FP262" s="282"/>
      <c r="FQ262" s="282"/>
      <c r="FR262" s="282"/>
      <c r="FS262" s="282"/>
      <c r="FT262" s="282"/>
      <c r="FU262" s="282"/>
      <c r="FV262" s="282"/>
      <c r="FW262" s="282"/>
      <c r="FX262" s="282"/>
      <c r="FY262" s="282"/>
      <c r="FZ262" s="282"/>
      <c r="GA262" s="282"/>
      <c r="GB262" s="282"/>
      <c r="GC262" s="282"/>
      <c r="GD262" s="282"/>
      <c r="GE262" s="282"/>
      <c r="GF262" s="282"/>
      <c r="GG262" s="282"/>
      <c r="GH262" s="282"/>
      <c r="GI262" s="282"/>
      <c r="GJ262" s="282"/>
      <c r="GK262" s="282"/>
      <c r="GL262" s="282"/>
      <c r="GM262" s="282"/>
      <c r="GN262" s="282"/>
      <c r="GO262" s="282"/>
      <c r="GP262" s="282"/>
      <c r="GQ262" s="282"/>
      <c r="GR262" s="282"/>
      <c r="GS262" s="282"/>
      <c r="GT262" s="282"/>
      <c r="GU262" s="282"/>
      <c r="GV262" s="282"/>
      <c r="GW262" s="282"/>
      <c r="GX262" s="282"/>
      <c r="GY262" s="282"/>
      <c r="GZ262" s="282"/>
      <c r="HA262" s="282"/>
      <c r="HB262" s="282"/>
      <c r="HC262" s="282"/>
      <c r="HD262" s="282"/>
      <c r="HE262" s="282"/>
      <c r="HF262" s="282"/>
      <c r="HG262" s="282"/>
      <c r="HH262" s="282"/>
      <c r="HI262" s="282"/>
      <c r="HJ262" s="282"/>
      <c r="HK262" s="282"/>
      <c r="HL262" s="282"/>
      <c r="HM262" s="282"/>
      <c r="HN262" s="282"/>
      <c r="HO262" s="282"/>
      <c r="HP262" s="282"/>
      <c r="HQ262" s="282"/>
    </row>
    <row r="263" spans="1:225" s="73" customFormat="1" ht="18" hidden="1" customHeight="1" x14ac:dyDescent="0.25">
      <c r="A263" s="81"/>
      <c r="B263" s="170"/>
      <c r="C263" s="218">
        <f t="shared" si="1270"/>
        <v>0</v>
      </c>
      <c r="D263" s="285"/>
      <c r="E263" s="219">
        <f t="shared" si="1277"/>
        <v>0</v>
      </c>
      <c r="F263" s="219">
        <f t="shared" si="1278"/>
        <v>0</v>
      </c>
      <c r="G263" s="84"/>
      <c r="H263" s="214" t="str">
        <f t="shared" si="1271"/>
        <v/>
      </c>
      <c r="I263" s="219" t="str">
        <f t="shared" si="1272"/>
        <v/>
      </c>
      <c r="J263" s="219" t="str">
        <f t="shared" si="1273"/>
        <v/>
      </c>
      <c r="K263" s="216"/>
      <c r="L263" s="217">
        <f t="shared" si="1274"/>
        <v>1</v>
      </c>
      <c r="M263" s="219" t="str">
        <f t="shared" si="1279"/>
        <v/>
      </c>
      <c r="N263" s="221" t="str">
        <f t="shared" si="1276"/>
        <v/>
      </c>
      <c r="O263" s="304"/>
      <c r="P263" s="282"/>
      <c r="Q263" s="282"/>
      <c r="R263" s="287"/>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c r="CQ263" s="282"/>
      <c r="CR263" s="282"/>
      <c r="CS263" s="282"/>
      <c r="CT263" s="282"/>
      <c r="CU263" s="282"/>
      <c r="CV263" s="282"/>
      <c r="CW263" s="282"/>
      <c r="CX263" s="282"/>
      <c r="CY263" s="282"/>
      <c r="CZ263" s="282"/>
      <c r="DA263" s="282"/>
      <c r="DB263" s="282"/>
      <c r="DC263" s="282"/>
      <c r="DD263" s="282"/>
      <c r="DE263" s="282"/>
      <c r="DF263" s="282"/>
      <c r="DG263" s="282"/>
      <c r="DH263" s="282"/>
      <c r="DI263" s="282"/>
      <c r="DJ263" s="282"/>
      <c r="DK263" s="282"/>
      <c r="DL263" s="282"/>
      <c r="DM263" s="282"/>
      <c r="DN263" s="282"/>
      <c r="DO263" s="282"/>
      <c r="DP263" s="282"/>
      <c r="DQ263" s="282"/>
      <c r="DR263" s="282"/>
      <c r="DS263" s="282"/>
      <c r="DT263" s="282"/>
      <c r="DU263" s="282"/>
      <c r="DV263" s="282"/>
      <c r="DW263" s="282"/>
      <c r="DX263" s="282"/>
      <c r="DY263" s="282"/>
      <c r="DZ263" s="282"/>
      <c r="EA263" s="282"/>
      <c r="EB263" s="282"/>
      <c r="EC263" s="282"/>
      <c r="ED263" s="282"/>
      <c r="EE263" s="282"/>
      <c r="EF263" s="282"/>
      <c r="EG263" s="282"/>
      <c r="EH263" s="282"/>
      <c r="EI263" s="282"/>
      <c r="EJ263" s="282"/>
      <c r="EK263" s="282"/>
      <c r="EL263" s="282"/>
      <c r="EM263" s="282"/>
      <c r="EN263" s="282"/>
      <c r="EO263" s="282"/>
      <c r="EP263" s="282"/>
      <c r="EQ263" s="282"/>
      <c r="ER263" s="282"/>
      <c r="ES263" s="282"/>
      <c r="ET263" s="282"/>
      <c r="EU263" s="282"/>
      <c r="EV263" s="282"/>
      <c r="EW263" s="282"/>
      <c r="EX263" s="282"/>
      <c r="EY263" s="282"/>
      <c r="EZ263" s="282"/>
      <c r="FA263" s="282"/>
      <c r="FB263" s="282"/>
      <c r="FC263" s="282"/>
      <c r="FD263" s="282"/>
      <c r="FE263" s="282"/>
      <c r="FF263" s="282"/>
      <c r="FG263" s="282"/>
      <c r="FH263" s="282"/>
      <c r="FI263" s="282"/>
      <c r="FJ263" s="282"/>
      <c r="FK263" s="282"/>
      <c r="FL263" s="282"/>
      <c r="FM263" s="282"/>
      <c r="FN263" s="282"/>
      <c r="FO263" s="282"/>
      <c r="FP263" s="282"/>
      <c r="FQ263" s="282"/>
      <c r="FR263" s="282"/>
      <c r="FS263" s="282"/>
      <c r="FT263" s="282"/>
      <c r="FU263" s="282"/>
      <c r="FV263" s="282"/>
      <c r="FW263" s="282"/>
      <c r="FX263" s="282"/>
      <c r="FY263" s="282"/>
      <c r="FZ263" s="282"/>
      <c r="GA263" s="282"/>
      <c r="GB263" s="282"/>
      <c r="GC263" s="282"/>
      <c r="GD263" s="282"/>
      <c r="GE263" s="282"/>
      <c r="GF263" s="282"/>
      <c r="GG263" s="282"/>
      <c r="GH263" s="282"/>
      <c r="GI263" s="282"/>
      <c r="GJ263" s="282"/>
      <c r="GK263" s="282"/>
      <c r="GL263" s="282"/>
      <c r="GM263" s="282"/>
      <c r="GN263" s="282"/>
      <c r="GO263" s="282"/>
      <c r="GP263" s="282"/>
      <c r="GQ263" s="282"/>
      <c r="GR263" s="282"/>
      <c r="GS263" s="282"/>
      <c r="GT263" s="282"/>
      <c r="GU263" s="282"/>
      <c r="GV263" s="282"/>
      <c r="GW263" s="282"/>
      <c r="GX263" s="282"/>
      <c r="GY263" s="282"/>
      <c r="GZ263" s="282"/>
      <c r="HA263" s="282"/>
      <c r="HB263" s="282"/>
      <c r="HC263" s="282"/>
      <c r="HD263" s="282"/>
      <c r="HE263" s="282"/>
      <c r="HF263" s="282"/>
      <c r="HG263" s="282"/>
      <c r="HH263" s="282"/>
      <c r="HI263" s="282"/>
      <c r="HJ263" s="282"/>
      <c r="HK263" s="282"/>
      <c r="HL263" s="282"/>
      <c r="HM263" s="282"/>
      <c r="HN263" s="282"/>
      <c r="HO263" s="282"/>
      <c r="HP263" s="282"/>
      <c r="HQ263" s="282"/>
    </row>
    <row r="264" spans="1:225" s="73" customFormat="1" ht="18" hidden="1" customHeight="1" x14ac:dyDescent="0.25">
      <c r="A264" s="81"/>
      <c r="B264" s="170"/>
      <c r="C264" s="218">
        <f t="shared" si="1270"/>
        <v>0</v>
      </c>
      <c r="D264" s="285"/>
      <c r="E264" s="219">
        <f t="shared" si="1277"/>
        <v>0</v>
      </c>
      <c r="F264" s="219">
        <f t="shared" si="1278"/>
        <v>0</v>
      </c>
      <c r="G264" s="84"/>
      <c r="H264" s="214" t="str">
        <f t="shared" si="1271"/>
        <v/>
      </c>
      <c r="I264" s="219" t="str">
        <f t="shared" si="1272"/>
        <v/>
      </c>
      <c r="J264" s="219" t="str">
        <f t="shared" si="1273"/>
        <v/>
      </c>
      <c r="K264" s="216"/>
      <c r="L264" s="217">
        <f t="shared" si="1274"/>
        <v>1</v>
      </c>
      <c r="M264" s="219" t="str">
        <f t="shared" si="1279"/>
        <v/>
      </c>
      <c r="N264" s="221" t="str">
        <f t="shared" si="1276"/>
        <v/>
      </c>
      <c r="O264" s="304"/>
      <c r="P264" s="281"/>
      <c r="Q264" s="282"/>
      <c r="R264" s="287"/>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c r="CQ264" s="282"/>
      <c r="CR264" s="282"/>
      <c r="CS264" s="282"/>
      <c r="CT264" s="282"/>
      <c r="CU264" s="282"/>
      <c r="CV264" s="282"/>
      <c r="CW264" s="282"/>
      <c r="CX264" s="282"/>
      <c r="CY264" s="282"/>
      <c r="CZ264" s="282"/>
      <c r="DA264" s="282"/>
      <c r="DB264" s="282"/>
      <c r="DC264" s="282"/>
      <c r="DD264" s="282"/>
      <c r="DE264" s="282"/>
      <c r="DF264" s="282"/>
      <c r="DG264" s="282"/>
      <c r="DH264" s="282"/>
      <c r="DI264" s="282"/>
      <c r="DJ264" s="282"/>
      <c r="DK264" s="282"/>
      <c r="DL264" s="282"/>
      <c r="DM264" s="282"/>
      <c r="DN264" s="282"/>
      <c r="DO264" s="282"/>
      <c r="DP264" s="282"/>
      <c r="DQ264" s="282"/>
      <c r="DR264" s="282"/>
      <c r="DS264" s="282"/>
      <c r="DT264" s="282"/>
      <c r="DU264" s="282"/>
      <c r="DV264" s="282"/>
      <c r="DW264" s="282"/>
      <c r="DX264" s="282"/>
      <c r="DY264" s="282"/>
      <c r="DZ264" s="282"/>
      <c r="EA264" s="282"/>
      <c r="EB264" s="282"/>
      <c r="EC264" s="282"/>
      <c r="ED264" s="282"/>
      <c r="EE264" s="282"/>
      <c r="EF264" s="282"/>
      <c r="EG264" s="282"/>
      <c r="EH264" s="282"/>
      <c r="EI264" s="282"/>
      <c r="EJ264" s="282"/>
      <c r="EK264" s="282"/>
      <c r="EL264" s="282"/>
      <c r="EM264" s="282"/>
      <c r="EN264" s="282"/>
      <c r="EO264" s="282"/>
      <c r="EP264" s="282"/>
      <c r="EQ264" s="282"/>
      <c r="ER264" s="282"/>
      <c r="ES264" s="282"/>
      <c r="ET264" s="282"/>
      <c r="EU264" s="282"/>
      <c r="EV264" s="282"/>
      <c r="EW264" s="282"/>
      <c r="EX264" s="282"/>
      <c r="EY264" s="282"/>
      <c r="EZ264" s="282"/>
      <c r="FA264" s="282"/>
      <c r="FB264" s="282"/>
      <c r="FC264" s="282"/>
      <c r="FD264" s="282"/>
      <c r="FE264" s="282"/>
      <c r="FF264" s="282"/>
      <c r="FG264" s="282"/>
      <c r="FH264" s="282"/>
      <c r="FI264" s="282"/>
      <c r="FJ264" s="282"/>
      <c r="FK264" s="282"/>
      <c r="FL264" s="282"/>
      <c r="FM264" s="282"/>
      <c r="FN264" s="282"/>
      <c r="FO264" s="282"/>
      <c r="FP264" s="282"/>
      <c r="FQ264" s="282"/>
      <c r="FR264" s="282"/>
      <c r="FS264" s="282"/>
      <c r="FT264" s="282"/>
      <c r="FU264" s="282"/>
      <c r="FV264" s="282"/>
      <c r="FW264" s="282"/>
      <c r="FX264" s="282"/>
      <c r="FY264" s="282"/>
      <c r="FZ264" s="282"/>
      <c r="GA264" s="282"/>
      <c r="GB264" s="282"/>
      <c r="GC264" s="282"/>
      <c r="GD264" s="282"/>
      <c r="GE264" s="282"/>
      <c r="GF264" s="282"/>
      <c r="GG264" s="282"/>
      <c r="GH264" s="282"/>
      <c r="GI264" s="282"/>
      <c r="GJ264" s="282"/>
      <c r="GK264" s="282"/>
      <c r="GL264" s="282"/>
      <c r="GM264" s="282"/>
      <c r="GN264" s="282"/>
      <c r="GO264" s="282"/>
      <c r="GP264" s="282"/>
      <c r="GQ264" s="282"/>
      <c r="GR264" s="282"/>
      <c r="GS264" s="282"/>
      <c r="GT264" s="282"/>
      <c r="GU264" s="282"/>
      <c r="GV264" s="282"/>
      <c r="GW264" s="282"/>
      <c r="GX264" s="282"/>
      <c r="GY264" s="282"/>
      <c r="GZ264" s="282"/>
      <c r="HA264" s="282"/>
      <c r="HB264" s="282"/>
      <c r="HC264" s="282"/>
      <c r="HD264" s="282"/>
      <c r="HE264" s="282"/>
      <c r="HF264" s="282"/>
      <c r="HG264" s="282"/>
      <c r="HH264" s="282"/>
      <c r="HI264" s="282"/>
      <c r="HJ264" s="282"/>
      <c r="HK264" s="282"/>
      <c r="HL264" s="282"/>
      <c r="HM264" s="282"/>
      <c r="HN264" s="282"/>
      <c r="HO264" s="282"/>
      <c r="HP264" s="282"/>
      <c r="HQ264" s="282"/>
    </row>
    <row r="265" spans="1:225" s="73" customFormat="1" ht="18" hidden="1" customHeight="1" x14ac:dyDescent="0.25">
      <c r="A265" s="81"/>
      <c r="B265" s="170"/>
      <c r="C265" s="218">
        <f t="shared" si="1270"/>
        <v>0</v>
      </c>
      <c r="D265" s="285"/>
      <c r="E265" s="219">
        <f t="shared" si="1277"/>
        <v>0</v>
      </c>
      <c r="F265" s="219">
        <f t="shared" si="1278"/>
        <v>0</v>
      </c>
      <c r="G265" s="84"/>
      <c r="H265" s="214" t="str">
        <f t="shared" si="1271"/>
        <v/>
      </c>
      <c r="I265" s="219" t="str">
        <f t="shared" si="1272"/>
        <v/>
      </c>
      <c r="J265" s="219" t="str">
        <f t="shared" si="1273"/>
        <v/>
      </c>
      <c r="K265" s="216"/>
      <c r="L265" s="217">
        <f t="shared" si="1274"/>
        <v>1</v>
      </c>
      <c r="M265" s="219" t="str">
        <f t="shared" si="1279"/>
        <v/>
      </c>
      <c r="N265" s="221" t="str">
        <f t="shared" si="1276"/>
        <v/>
      </c>
      <c r="O265" s="304"/>
      <c r="P265" s="281"/>
      <c r="Q265" s="282"/>
      <c r="R265" s="287"/>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c r="CQ265" s="282"/>
      <c r="CR265" s="282"/>
      <c r="CS265" s="282"/>
      <c r="CT265" s="282"/>
      <c r="CU265" s="282"/>
      <c r="CV265" s="282"/>
      <c r="CW265" s="282"/>
      <c r="CX265" s="282"/>
      <c r="CY265" s="282"/>
      <c r="CZ265" s="282"/>
      <c r="DA265" s="282"/>
      <c r="DB265" s="282"/>
      <c r="DC265" s="282"/>
      <c r="DD265" s="282"/>
      <c r="DE265" s="282"/>
      <c r="DF265" s="282"/>
      <c r="DG265" s="282"/>
      <c r="DH265" s="282"/>
      <c r="DI265" s="282"/>
      <c r="DJ265" s="282"/>
      <c r="DK265" s="282"/>
      <c r="DL265" s="282"/>
      <c r="DM265" s="282"/>
      <c r="DN265" s="282"/>
      <c r="DO265" s="282"/>
      <c r="DP265" s="282"/>
      <c r="DQ265" s="282"/>
      <c r="DR265" s="282"/>
      <c r="DS265" s="282"/>
      <c r="DT265" s="282"/>
      <c r="DU265" s="282"/>
      <c r="DV265" s="282"/>
      <c r="DW265" s="282"/>
      <c r="DX265" s="282"/>
      <c r="DY265" s="282"/>
      <c r="DZ265" s="282"/>
      <c r="EA265" s="282"/>
      <c r="EB265" s="282"/>
      <c r="EC265" s="282"/>
      <c r="ED265" s="282"/>
      <c r="EE265" s="282"/>
      <c r="EF265" s="282"/>
      <c r="EG265" s="282"/>
      <c r="EH265" s="282"/>
      <c r="EI265" s="282"/>
      <c r="EJ265" s="282"/>
      <c r="EK265" s="282"/>
      <c r="EL265" s="282"/>
      <c r="EM265" s="282"/>
      <c r="EN265" s="282"/>
      <c r="EO265" s="282"/>
      <c r="EP265" s="282"/>
      <c r="EQ265" s="282"/>
      <c r="ER265" s="282"/>
      <c r="ES265" s="282"/>
      <c r="ET265" s="282"/>
      <c r="EU265" s="282"/>
      <c r="EV265" s="282"/>
      <c r="EW265" s="282"/>
      <c r="EX265" s="282"/>
      <c r="EY265" s="282"/>
      <c r="EZ265" s="282"/>
      <c r="FA265" s="282"/>
      <c r="FB265" s="282"/>
      <c r="FC265" s="282"/>
      <c r="FD265" s="282"/>
      <c r="FE265" s="282"/>
      <c r="FF265" s="282"/>
      <c r="FG265" s="282"/>
      <c r="FH265" s="282"/>
      <c r="FI265" s="282"/>
      <c r="FJ265" s="282"/>
      <c r="FK265" s="282"/>
      <c r="FL265" s="282"/>
      <c r="FM265" s="282"/>
      <c r="FN265" s="282"/>
      <c r="FO265" s="282"/>
      <c r="FP265" s="282"/>
      <c r="FQ265" s="282"/>
      <c r="FR265" s="282"/>
      <c r="FS265" s="282"/>
      <c r="FT265" s="282"/>
      <c r="FU265" s="282"/>
      <c r="FV265" s="282"/>
      <c r="FW265" s="282"/>
      <c r="FX265" s="282"/>
      <c r="FY265" s="282"/>
      <c r="FZ265" s="282"/>
      <c r="GA265" s="282"/>
      <c r="GB265" s="282"/>
      <c r="GC265" s="282"/>
      <c r="GD265" s="282"/>
      <c r="GE265" s="282"/>
      <c r="GF265" s="282"/>
      <c r="GG265" s="282"/>
      <c r="GH265" s="282"/>
      <c r="GI265" s="282"/>
      <c r="GJ265" s="282"/>
      <c r="GK265" s="282"/>
      <c r="GL265" s="282"/>
      <c r="GM265" s="282"/>
      <c r="GN265" s="282"/>
      <c r="GO265" s="282"/>
      <c r="GP265" s="282"/>
      <c r="GQ265" s="282"/>
      <c r="GR265" s="282"/>
      <c r="GS265" s="282"/>
      <c r="GT265" s="282"/>
      <c r="GU265" s="282"/>
      <c r="GV265" s="282"/>
      <c r="GW265" s="282"/>
      <c r="GX265" s="282"/>
      <c r="GY265" s="282"/>
      <c r="GZ265" s="282"/>
      <c r="HA265" s="282"/>
      <c r="HB265" s="282"/>
      <c r="HC265" s="282"/>
      <c r="HD265" s="282"/>
      <c r="HE265" s="282"/>
      <c r="HF265" s="282"/>
      <c r="HG265" s="282"/>
      <c r="HH265" s="282"/>
      <c r="HI265" s="282"/>
      <c r="HJ265" s="282"/>
      <c r="HK265" s="282"/>
      <c r="HL265" s="282"/>
      <c r="HM265" s="282"/>
      <c r="HN265" s="282"/>
      <c r="HO265" s="282"/>
      <c r="HP265" s="282"/>
      <c r="HQ265" s="282"/>
    </row>
    <row r="266" spans="1:225" s="73" customFormat="1" ht="18" hidden="1" customHeight="1" x14ac:dyDescent="0.25">
      <c r="A266" s="81"/>
      <c r="B266" s="170"/>
      <c r="C266" s="218">
        <f t="shared" si="1270"/>
        <v>0</v>
      </c>
      <c r="D266" s="285"/>
      <c r="E266" s="219">
        <f t="shared" si="1277"/>
        <v>0</v>
      </c>
      <c r="F266" s="219">
        <f t="shared" si="1278"/>
        <v>0</v>
      </c>
      <c r="G266" s="84"/>
      <c r="H266" s="214" t="str">
        <f t="shared" si="1271"/>
        <v/>
      </c>
      <c r="I266" s="219" t="str">
        <f t="shared" si="1272"/>
        <v/>
      </c>
      <c r="J266" s="219" t="str">
        <f t="shared" si="1273"/>
        <v/>
      </c>
      <c r="K266" s="216"/>
      <c r="L266" s="217">
        <f t="shared" si="1274"/>
        <v>1</v>
      </c>
      <c r="M266" s="219" t="str">
        <f t="shared" si="1279"/>
        <v/>
      </c>
      <c r="N266" s="221" t="str">
        <f t="shared" si="1276"/>
        <v/>
      </c>
      <c r="O266" s="304"/>
      <c r="P266" s="281"/>
      <c r="Q266" s="282"/>
      <c r="R266" s="287"/>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c r="CQ266" s="282"/>
      <c r="CR266" s="282"/>
      <c r="CS266" s="282"/>
      <c r="CT266" s="282"/>
      <c r="CU266" s="282"/>
      <c r="CV266" s="282"/>
      <c r="CW266" s="282"/>
      <c r="CX266" s="282"/>
      <c r="CY266" s="282"/>
      <c r="CZ266" s="282"/>
      <c r="DA266" s="282"/>
      <c r="DB266" s="282"/>
      <c r="DC266" s="282"/>
      <c r="DD266" s="282"/>
      <c r="DE266" s="282"/>
      <c r="DF266" s="282"/>
      <c r="DG266" s="282"/>
      <c r="DH266" s="282"/>
      <c r="DI266" s="282"/>
      <c r="DJ266" s="282"/>
      <c r="DK266" s="282"/>
      <c r="DL266" s="282"/>
      <c r="DM266" s="282"/>
      <c r="DN266" s="282"/>
      <c r="DO266" s="282"/>
      <c r="DP266" s="282"/>
      <c r="DQ266" s="282"/>
      <c r="DR266" s="282"/>
      <c r="DS266" s="282"/>
      <c r="DT266" s="282"/>
      <c r="DU266" s="282"/>
      <c r="DV266" s="282"/>
      <c r="DW266" s="282"/>
      <c r="DX266" s="282"/>
      <c r="DY266" s="282"/>
      <c r="DZ266" s="282"/>
      <c r="EA266" s="282"/>
      <c r="EB266" s="282"/>
      <c r="EC266" s="282"/>
      <c r="ED266" s="282"/>
      <c r="EE266" s="282"/>
      <c r="EF266" s="282"/>
      <c r="EG266" s="282"/>
      <c r="EH266" s="282"/>
      <c r="EI266" s="282"/>
      <c r="EJ266" s="282"/>
      <c r="EK266" s="282"/>
      <c r="EL266" s="282"/>
      <c r="EM266" s="282"/>
      <c r="EN266" s="282"/>
      <c r="EO266" s="282"/>
      <c r="EP266" s="282"/>
      <c r="EQ266" s="282"/>
      <c r="ER266" s="282"/>
      <c r="ES266" s="282"/>
      <c r="ET266" s="282"/>
      <c r="EU266" s="282"/>
      <c r="EV266" s="282"/>
      <c r="EW266" s="282"/>
      <c r="EX266" s="282"/>
      <c r="EY266" s="282"/>
      <c r="EZ266" s="282"/>
      <c r="FA266" s="282"/>
      <c r="FB266" s="282"/>
      <c r="FC266" s="282"/>
      <c r="FD266" s="282"/>
      <c r="FE266" s="282"/>
      <c r="FF266" s="282"/>
      <c r="FG266" s="282"/>
      <c r="FH266" s="282"/>
      <c r="FI266" s="282"/>
      <c r="FJ266" s="282"/>
      <c r="FK266" s="282"/>
      <c r="FL266" s="282"/>
      <c r="FM266" s="282"/>
      <c r="FN266" s="282"/>
      <c r="FO266" s="282"/>
      <c r="FP266" s="282"/>
      <c r="FQ266" s="282"/>
      <c r="FR266" s="282"/>
      <c r="FS266" s="282"/>
      <c r="FT266" s="282"/>
      <c r="FU266" s="282"/>
      <c r="FV266" s="282"/>
      <c r="FW266" s="282"/>
      <c r="FX266" s="282"/>
      <c r="FY266" s="282"/>
      <c r="FZ266" s="282"/>
      <c r="GA266" s="282"/>
      <c r="GB266" s="282"/>
      <c r="GC266" s="282"/>
      <c r="GD266" s="282"/>
      <c r="GE266" s="282"/>
      <c r="GF266" s="282"/>
      <c r="GG266" s="282"/>
      <c r="GH266" s="282"/>
      <c r="GI266" s="282"/>
      <c r="GJ266" s="282"/>
      <c r="GK266" s="282"/>
      <c r="GL266" s="282"/>
      <c r="GM266" s="282"/>
      <c r="GN266" s="282"/>
      <c r="GO266" s="282"/>
      <c r="GP266" s="282"/>
      <c r="GQ266" s="282"/>
      <c r="GR266" s="282"/>
      <c r="GS266" s="282"/>
      <c r="GT266" s="282"/>
      <c r="GU266" s="282"/>
      <c r="GV266" s="282"/>
      <c r="GW266" s="282"/>
      <c r="GX266" s="282"/>
      <c r="GY266" s="282"/>
      <c r="GZ266" s="282"/>
      <c r="HA266" s="282"/>
      <c r="HB266" s="282"/>
      <c r="HC266" s="282"/>
      <c r="HD266" s="282"/>
      <c r="HE266" s="282"/>
      <c r="HF266" s="282"/>
      <c r="HG266" s="282"/>
      <c r="HH266" s="282"/>
      <c r="HI266" s="282"/>
      <c r="HJ266" s="282"/>
      <c r="HK266" s="282"/>
      <c r="HL266" s="282"/>
      <c r="HM266" s="282"/>
      <c r="HN266" s="282"/>
      <c r="HO266" s="282"/>
      <c r="HP266" s="282"/>
      <c r="HQ266" s="282"/>
    </row>
    <row r="267" spans="1:225" s="73" customFormat="1" ht="18" hidden="1" customHeight="1" x14ac:dyDescent="0.25">
      <c r="A267" s="81"/>
      <c r="B267" s="170"/>
      <c r="C267" s="218">
        <f t="shared" si="1270"/>
        <v>0</v>
      </c>
      <c r="D267" s="285"/>
      <c r="E267" s="219">
        <f t="shared" si="1277"/>
        <v>0</v>
      </c>
      <c r="F267" s="219">
        <f t="shared" si="1278"/>
        <v>0</v>
      </c>
      <c r="G267" s="84"/>
      <c r="H267" s="214" t="str">
        <f t="shared" si="1271"/>
        <v/>
      </c>
      <c r="I267" s="219" t="str">
        <f t="shared" si="1272"/>
        <v/>
      </c>
      <c r="J267" s="219" t="str">
        <f t="shared" si="1273"/>
        <v/>
      </c>
      <c r="K267" s="216"/>
      <c r="L267" s="217">
        <f t="shared" si="1274"/>
        <v>1</v>
      </c>
      <c r="M267" s="219" t="str">
        <f t="shared" si="1279"/>
        <v/>
      </c>
      <c r="N267" s="221" t="str">
        <f t="shared" si="1276"/>
        <v/>
      </c>
      <c r="O267" s="304"/>
      <c r="P267" s="282"/>
      <c r="Q267" s="282"/>
      <c r="R267" s="287"/>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c r="CQ267" s="282"/>
      <c r="CR267" s="282"/>
      <c r="CS267" s="282"/>
      <c r="CT267" s="282"/>
      <c r="CU267" s="282"/>
      <c r="CV267" s="282"/>
      <c r="CW267" s="282"/>
      <c r="CX267" s="282"/>
      <c r="CY267" s="282"/>
      <c r="CZ267" s="282"/>
      <c r="DA267" s="282"/>
      <c r="DB267" s="282"/>
      <c r="DC267" s="282"/>
      <c r="DD267" s="282"/>
      <c r="DE267" s="282"/>
      <c r="DF267" s="282"/>
      <c r="DG267" s="282"/>
      <c r="DH267" s="282"/>
      <c r="DI267" s="282"/>
      <c r="DJ267" s="282"/>
      <c r="DK267" s="282"/>
      <c r="DL267" s="282"/>
      <c r="DM267" s="282"/>
      <c r="DN267" s="282"/>
      <c r="DO267" s="282"/>
      <c r="DP267" s="282"/>
      <c r="DQ267" s="282"/>
      <c r="DR267" s="282"/>
      <c r="DS267" s="282"/>
      <c r="DT267" s="282"/>
      <c r="DU267" s="282"/>
      <c r="DV267" s="282"/>
      <c r="DW267" s="282"/>
      <c r="DX267" s="282"/>
      <c r="DY267" s="282"/>
      <c r="DZ267" s="282"/>
      <c r="EA267" s="282"/>
      <c r="EB267" s="282"/>
      <c r="EC267" s="282"/>
      <c r="ED267" s="282"/>
      <c r="EE267" s="282"/>
      <c r="EF267" s="282"/>
      <c r="EG267" s="282"/>
      <c r="EH267" s="282"/>
      <c r="EI267" s="282"/>
      <c r="EJ267" s="282"/>
      <c r="EK267" s="282"/>
      <c r="EL267" s="282"/>
      <c r="EM267" s="282"/>
      <c r="EN267" s="282"/>
      <c r="EO267" s="282"/>
      <c r="EP267" s="282"/>
      <c r="EQ267" s="282"/>
      <c r="ER267" s="282"/>
      <c r="ES267" s="282"/>
      <c r="ET267" s="282"/>
      <c r="EU267" s="282"/>
      <c r="EV267" s="282"/>
      <c r="EW267" s="282"/>
      <c r="EX267" s="282"/>
      <c r="EY267" s="282"/>
      <c r="EZ267" s="282"/>
      <c r="FA267" s="282"/>
      <c r="FB267" s="282"/>
      <c r="FC267" s="282"/>
      <c r="FD267" s="282"/>
      <c r="FE267" s="282"/>
      <c r="FF267" s="282"/>
      <c r="FG267" s="282"/>
      <c r="FH267" s="282"/>
      <c r="FI267" s="282"/>
      <c r="FJ267" s="282"/>
      <c r="FK267" s="282"/>
      <c r="FL267" s="282"/>
      <c r="FM267" s="282"/>
      <c r="FN267" s="282"/>
      <c r="FO267" s="282"/>
      <c r="FP267" s="282"/>
      <c r="FQ267" s="282"/>
      <c r="FR267" s="282"/>
      <c r="FS267" s="282"/>
      <c r="FT267" s="282"/>
      <c r="FU267" s="282"/>
      <c r="FV267" s="282"/>
      <c r="FW267" s="282"/>
      <c r="FX267" s="282"/>
      <c r="FY267" s="282"/>
      <c r="FZ267" s="282"/>
      <c r="GA267" s="282"/>
      <c r="GB267" s="282"/>
      <c r="GC267" s="282"/>
      <c r="GD267" s="282"/>
      <c r="GE267" s="282"/>
      <c r="GF267" s="282"/>
      <c r="GG267" s="282"/>
      <c r="GH267" s="282"/>
      <c r="GI267" s="282"/>
      <c r="GJ267" s="282"/>
      <c r="GK267" s="282"/>
      <c r="GL267" s="282"/>
      <c r="GM267" s="282"/>
      <c r="GN267" s="282"/>
      <c r="GO267" s="282"/>
      <c r="GP267" s="282"/>
      <c r="GQ267" s="282"/>
      <c r="GR267" s="282"/>
      <c r="GS267" s="282"/>
      <c r="GT267" s="282"/>
      <c r="GU267" s="282"/>
      <c r="GV267" s="282"/>
      <c r="GW267" s="282"/>
      <c r="GX267" s="282"/>
      <c r="GY267" s="282"/>
      <c r="GZ267" s="282"/>
      <c r="HA267" s="282"/>
      <c r="HB267" s="282"/>
      <c r="HC267" s="282"/>
      <c r="HD267" s="282"/>
      <c r="HE267" s="282"/>
      <c r="HF267" s="282"/>
      <c r="HG267" s="282"/>
      <c r="HH267" s="282"/>
      <c r="HI267" s="282"/>
      <c r="HJ267" s="282"/>
      <c r="HK267" s="282"/>
      <c r="HL267" s="282"/>
      <c r="HM267" s="282"/>
      <c r="HN267" s="282"/>
      <c r="HO267" s="282"/>
      <c r="HP267" s="282"/>
      <c r="HQ267" s="282"/>
    </row>
    <row r="268" spans="1:225" s="73" customFormat="1" ht="18" hidden="1" customHeight="1" x14ac:dyDescent="0.25">
      <c r="A268" s="81"/>
      <c r="B268" s="170"/>
      <c r="C268" s="218">
        <f t="shared" si="1270"/>
        <v>0</v>
      </c>
      <c r="D268" s="285"/>
      <c r="E268" s="219">
        <f t="shared" si="1277"/>
        <v>0</v>
      </c>
      <c r="F268" s="219">
        <f t="shared" si="1278"/>
        <v>0</v>
      </c>
      <c r="G268" s="84"/>
      <c r="H268" s="214" t="str">
        <f t="shared" si="1271"/>
        <v/>
      </c>
      <c r="I268" s="219" t="str">
        <f t="shared" si="1272"/>
        <v/>
      </c>
      <c r="J268" s="219" t="str">
        <f t="shared" si="1273"/>
        <v/>
      </c>
      <c r="K268" s="216"/>
      <c r="L268" s="217">
        <f t="shared" si="1274"/>
        <v>1</v>
      </c>
      <c r="M268" s="219" t="str">
        <f t="shared" si="1279"/>
        <v/>
      </c>
      <c r="N268" s="221" t="str">
        <f t="shared" si="1276"/>
        <v/>
      </c>
      <c r="O268" s="304"/>
      <c r="P268" s="281"/>
      <c r="Q268" s="282"/>
      <c r="R268" s="287"/>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c r="CQ268" s="282"/>
      <c r="CR268" s="282"/>
      <c r="CS268" s="282"/>
      <c r="CT268" s="282"/>
      <c r="CU268" s="282"/>
      <c r="CV268" s="282"/>
      <c r="CW268" s="282"/>
      <c r="CX268" s="282"/>
      <c r="CY268" s="282"/>
      <c r="CZ268" s="282"/>
      <c r="DA268" s="282"/>
      <c r="DB268" s="282"/>
      <c r="DC268" s="282"/>
      <c r="DD268" s="282"/>
      <c r="DE268" s="282"/>
      <c r="DF268" s="282"/>
      <c r="DG268" s="282"/>
      <c r="DH268" s="282"/>
      <c r="DI268" s="282"/>
      <c r="DJ268" s="282"/>
      <c r="DK268" s="282"/>
      <c r="DL268" s="282"/>
      <c r="DM268" s="282"/>
      <c r="DN268" s="282"/>
      <c r="DO268" s="282"/>
      <c r="DP268" s="282"/>
      <c r="DQ268" s="282"/>
      <c r="DR268" s="282"/>
      <c r="DS268" s="282"/>
      <c r="DT268" s="282"/>
      <c r="DU268" s="282"/>
      <c r="DV268" s="282"/>
      <c r="DW268" s="282"/>
      <c r="DX268" s="282"/>
      <c r="DY268" s="282"/>
      <c r="DZ268" s="282"/>
      <c r="EA268" s="282"/>
      <c r="EB268" s="282"/>
      <c r="EC268" s="282"/>
      <c r="ED268" s="282"/>
      <c r="EE268" s="282"/>
      <c r="EF268" s="282"/>
      <c r="EG268" s="282"/>
      <c r="EH268" s="282"/>
      <c r="EI268" s="282"/>
      <c r="EJ268" s="282"/>
      <c r="EK268" s="282"/>
      <c r="EL268" s="282"/>
      <c r="EM268" s="282"/>
      <c r="EN268" s="282"/>
      <c r="EO268" s="282"/>
      <c r="EP268" s="282"/>
      <c r="EQ268" s="282"/>
      <c r="ER268" s="282"/>
      <c r="ES268" s="282"/>
      <c r="ET268" s="282"/>
      <c r="EU268" s="282"/>
      <c r="EV268" s="282"/>
      <c r="EW268" s="282"/>
      <c r="EX268" s="282"/>
      <c r="EY268" s="282"/>
      <c r="EZ268" s="282"/>
      <c r="FA268" s="282"/>
      <c r="FB268" s="282"/>
      <c r="FC268" s="282"/>
      <c r="FD268" s="282"/>
      <c r="FE268" s="282"/>
      <c r="FF268" s="282"/>
      <c r="FG268" s="282"/>
      <c r="FH268" s="282"/>
      <c r="FI268" s="282"/>
      <c r="FJ268" s="282"/>
      <c r="FK268" s="282"/>
      <c r="FL268" s="282"/>
      <c r="FM268" s="282"/>
      <c r="FN268" s="282"/>
      <c r="FO268" s="282"/>
      <c r="FP268" s="282"/>
      <c r="FQ268" s="282"/>
      <c r="FR268" s="282"/>
      <c r="FS268" s="282"/>
      <c r="FT268" s="282"/>
      <c r="FU268" s="282"/>
      <c r="FV268" s="282"/>
      <c r="FW268" s="282"/>
      <c r="FX268" s="282"/>
      <c r="FY268" s="282"/>
      <c r="FZ268" s="282"/>
      <c r="GA268" s="282"/>
      <c r="GB268" s="282"/>
      <c r="GC268" s="282"/>
      <c r="GD268" s="282"/>
      <c r="GE268" s="282"/>
      <c r="GF268" s="282"/>
      <c r="GG268" s="282"/>
      <c r="GH268" s="282"/>
      <c r="GI268" s="282"/>
      <c r="GJ268" s="282"/>
      <c r="GK268" s="282"/>
      <c r="GL268" s="282"/>
      <c r="GM268" s="282"/>
      <c r="GN268" s="282"/>
      <c r="GO268" s="282"/>
      <c r="GP268" s="282"/>
      <c r="GQ268" s="282"/>
      <c r="GR268" s="282"/>
      <c r="GS268" s="282"/>
      <c r="GT268" s="282"/>
      <c r="GU268" s="282"/>
      <c r="GV268" s="282"/>
      <c r="GW268" s="282"/>
      <c r="GX268" s="282"/>
      <c r="GY268" s="282"/>
      <c r="GZ268" s="282"/>
      <c r="HA268" s="282"/>
      <c r="HB268" s="282"/>
      <c r="HC268" s="282"/>
      <c r="HD268" s="282"/>
      <c r="HE268" s="282"/>
      <c r="HF268" s="282"/>
      <c r="HG268" s="282"/>
      <c r="HH268" s="282"/>
      <c r="HI268" s="282"/>
      <c r="HJ268" s="282"/>
      <c r="HK268" s="282"/>
      <c r="HL268" s="282"/>
      <c r="HM268" s="282"/>
      <c r="HN268" s="282"/>
      <c r="HO268" s="282"/>
      <c r="HP268" s="282"/>
      <c r="HQ268" s="282"/>
    </row>
    <row r="269" spans="1:225" s="73" customFormat="1" ht="18" hidden="1" customHeight="1" x14ac:dyDescent="0.25">
      <c r="A269" s="81"/>
      <c r="B269" s="170"/>
      <c r="C269" s="218">
        <f t="shared" si="1270"/>
        <v>0</v>
      </c>
      <c r="D269" s="285"/>
      <c r="E269" s="219">
        <f t="shared" si="1277"/>
        <v>0</v>
      </c>
      <c r="F269" s="219">
        <f t="shared" si="1278"/>
        <v>0</v>
      </c>
      <c r="G269" s="84"/>
      <c r="H269" s="214" t="str">
        <f t="shared" si="1271"/>
        <v/>
      </c>
      <c r="I269" s="219" t="str">
        <f t="shared" si="1272"/>
        <v/>
      </c>
      <c r="J269" s="219" t="str">
        <f t="shared" si="1273"/>
        <v/>
      </c>
      <c r="K269" s="216"/>
      <c r="L269" s="217">
        <f t="shared" si="1274"/>
        <v>1</v>
      </c>
      <c r="M269" s="219" t="str">
        <f t="shared" si="1279"/>
        <v/>
      </c>
      <c r="N269" s="221" t="str">
        <f t="shared" si="1276"/>
        <v/>
      </c>
      <c r="O269" s="304"/>
      <c r="P269" s="281"/>
      <c r="Q269" s="282"/>
      <c r="R269" s="287"/>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c r="CQ269" s="282"/>
      <c r="CR269" s="282"/>
      <c r="CS269" s="282"/>
      <c r="CT269" s="282"/>
      <c r="CU269" s="282"/>
      <c r="CV269" s="282"/>
      <c r="CW269" s="282"/>
      <c r="CX269" s="282"/>
      <c r="CY269" s="282"/>
      <c r="CZ269" s="282"/>
      <c r="DA269" s="282"/>
      <c r="DB269" s="282"/>
      <c r="DC269" s="282"/>
      <c r="DD269" s="282"/>
      <c r="DE269" s="282"/>
      <c r="DF269" s="282"/>
      <c r="DG269" s="282"/>
      <c r="DH269" s="282"/>
      <c r="DI269" s="282"/>
      <c r="DJ269" s="282"/>
      <c r="DK269" s="282"/>
      <c r="DL269" s="282"/>
      <c r="DM269" s="282"/>
      <c r="DN269" s="282"/>
      <c r="DO269" s="282"/>
      <c r="DP269" s="282"/>
      <c r="DQ269" s="282"/>
      <c r="DR269" s="282"/>
      <c r="DS269" s="282"/>
      <c r="DT269" s="282"/>
      <c r="DU269" s="282"/>
      <c r="DV269" s="282"/>
      <c r="DW269" s="282"/>
      <c r="DX269" s="282"/>
      <c r="DY269" s="282"/>
      <c r="DZ269" s="282"/>
      <c r="EA269" s="282"/>
      <c r="EB269" s="282"/>
      <c r="EC269" s="282"/>
      <c r="ED269" s="282"/>
      <c r="EE269" s="282"/>
      <c r="EF269" s="282"/>
      <c r="EG269" s="282"/>
      <c r="EH269" s="282"/>
      <c r="EI269" s="282"/>
      <c r="EJ269" s="282"/>
      <c r="EK269" s="282"/>
      <c r="EL269" s="282"/>
      <c r="EM269" s="282"/>
      <c r="EN269" s="282"/>
      <c r="EO269" s="282"/>
      <c r="EP269" s="282"/>
      <c r="EQ269" s="282"/>
      <c r="ER269" s="282"/>
      <c r="ES269" s="282"/>
      <c r="ET269" s="282"/>
      <c r="EU269" s="282"/>
      <c r="EV269" s="282"/>
      <c r="EW269" s="282"/>
      <c r="EX269" s="282"/>
      <c r="EY269" s="282"/>
      <c r="EZ269" s="282"/>
      <c r="FA269" s="282"/>
      <c r="FB269" s="282"/>
      <c r="FC269" s="282"/>
      <c r="FD269" s="282"/>
      <c r="FE269" s="282"/>
      <c r="FF269" s="282"/>
      <c r="FG269" s="282"/>
      <c r="FH269" s="282"/>
      <c r="FI269" s="282"/>
      <c r="FJ269" s="282"/>
      <c r="FK269" s="282"/>
      <c r="FL269" s="282"/>
      <c r="FM269" s="282"/>
      <c r="FN269" s="282"/>
      <c r="FO269" s="282"/>
      <c r="FP269" s="282"/>
      <c r="FQ269" s="282"/>
      <c r="FR269" s="282"/>
      <c r="FS269" s="282"/>
      <c r="FT269" s="282"/>
      <c r="FU269" s="282"/>
      <c r="FV269" s="282"/>
      <c r="FW269" s="282"/>
      <c r="FX269" s="282"/>
      <c r="FY269" s="282"/>
      <c r="FZ269" s="282"/>
      <c r="GA269" s="282"/>
      <c r="GB269" s="282"/>
      <c r="GC269" s="282"/>
      <c r="GD269" s="282"/>
      <c r="GE269" s="282"/>
      <c r="GF269" s="282"/>
      <c r="GG269" s="282"/>
      <c r="GH269" s="282"/>
      <c r="GI269" s="282"/>
      <c r="GJ269" s="282"/>
      <c r="GK269" s="282"/>
      <c r="GL269" s="282"/>
      <c r="GM269" s="282"/>
      <c r="GN269" s="282"/>
      <c r="GO269" s="282"/>
      <c r="GP269" s="282"/>
      <c r="GQ269" s="282"/>
      <c r="GR269" s="282"/>
      <c r="GS269" s="282"/>
      <c r="GT269" s="282"/>
      <c r="GU269" s="282"/>
      <c r="GV269" s="282"/>
      <c r="GW269" s="282"/>
      <c r="GX269" s="282"/>
      <c r="GY269" s="282"/>
      <c r="GZ269" s="282"/>
      <c r="HA269" s="282"/>
      <c r="HB269" s="282"/>
      <c r="HC269" s="282"/>
      <c r="HD269" s="282"/>
      <c r="HE269" s="282"/>
      <c r="HF269" s="282"/>
      <c r="HG269" s="282"/>
      <c r="HH269" s="282"/>
      <c r="HI269" s="282"/>
      <c r="HJ269" s="282"/>
      <c r="HK269" s="282"/>
      <c r="HL269" s="282"/>
      <c r="HM269" s="282"/>
      <c r="HN269" s="282"/>
      <c r="HO269" s="282"/>
      <c r="HP269" s="282"/>
      <c r="HQ269" s="282"/>
    </row>
    <row r="270" spans="1:225" s="73" customFormat="1" ht="18" hidden="1" customHeight="1" x14ac:dyDescent="0.25">
      <c r="A270" s="81"/>
      <c r="B270" s="170"/>
      <c r="C270" s="218">
        <f t="shared" si="1270"/>
        <v>0</v>
      </c>
      <c r="D270" s="285"/>
      <c r="E270" s="219">
        <f t="shared" si="1277"/>
        <v>0</v>
      </c>
      <c r="F270" s="219">
        <f t="shared" si="1278"/>
        <v>0</v>
      </c>
      <c r="G270" s="84"/>
      <c r="H270" s="214" t="str">
        <f t="shared" si="1271"/>
        <v/>
      </c>
      <c r="I270" s="219" t="str">
        <f t="shared" si="1272"/>
        <v/>
      </c>
      <c r="J270" s="219" t="str">
        <f t="shared" si="1273"/>
        <v/>
      </c>
      <c r="K270" s="216"/>
      <c r="L270" s="217">
        <f t="shared" si="1274"/>
        <v>1</v>
      </c>
      <c r="M270" s="219" t="str">
        <f t="shared" si="1279"/>
        <v/>
      </c>
      <c r="N270" s="221" t="str">
        <f t="shared" si="1276"/>
        <v/>
      </c>
      <c r="O270" s="304"/>
      <c r="P270" s="281"/>
      <c r="Q270" s="282"/>
      <c r="R270" s="287"/>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c r="CQ270" s="282"/>
      <c r="CR270" s="282"/>
      <c r="CS270" s="282"/>
      <c r="CT270" s="282"/>
      <c r="CU270" s="282"/>
      <c r="CV270" s="282"/>
      <c r="CW270" s="282"/>
      <c r="CX270" s="282"/>
      <c r="CY270" s="282"/>
      <c r="CZ270" s="282"/>
      <c r="DA270" s="282"/>
      <c r="DB270" s="282"/>
      <c r="DC270" s="282"/>
      <c r="DD270" s="282"/>
      <c r="DE270" s="282"/>
      <c r="DF270" s="282"/>
      <c r="DG270" s="282"/>
      <c r="DH270" s="282"/>
      <c r="DI270" s="282"/>
      <c r="DJ270" s="282"/>
      <c r="DK270" s="282"/>
      <c r="DL270" s="282"/>
      <c r="DM270" s="282"/>
      <c r="DN270" s="282"/>
      <c r="DO270" s="282"/>
      <c r="DP270" s="282"/>
      <c r="DQ270" s="282"/>
      <c r="DR270" s="282"/>
      <c r="DS270" s="282"/>
      <c r="DT270" s="282"/>
      <c r="DU270" s="282"/>
      <c r="DV270" s="282"/>
      <c r="DW270" s="282"/>
      <c r="DX270" s="282"/>
      <c r="DY270" s="282"/>
      <c r="DZ270" s="282"/>
      <c r="EA270" s="282"/>
      <c r="EB270" s="282"/>
      <c r="EC270" s="282"/>
      <c r="ED270" s="282"/>
      <c r="EE270" s="282"/>
      <c r="EF270" s="282"/>
      <c r="EG270" s="282"/>
      <c r="EH270" s="282"/>
      <c r="EI270" s="282"/>
      <c r="EJ270" s="282"/>
      <c r="EK270" s="282"/>
      <c r="EL270" s="282"/>
      <c r="EM270" s="282"/>
      <c r="EN270" s="282"/>
      <c r="EO270" s="282"/>
      <c r="EP270" s="282"/>
      <c r="EQ270" s="282"/>
      <c r="ER270" s="282"/>
      <c r="ES270" s="282"/>
      <c r="ET270" s="282"/>
      <c r="EU270" s="282"/>
      <c r="EV270" s="282"/>
      <c r="EW270" s="282"/>
      <c r="EX270" s="282"/>
      <c r="EY270" s="282"/>
      <c r="EZ270" s="282"/>
      <c r="FA270" s="282"/>
      <c r="FB270" s="282"/>
      <c r="FC270" s="282"/>
      <c r="FD270" s="282"/>
      <c r="FE270" s="282"/>
      <c r="FF270" s="282"/>
      <c r="FG270" s="282"/>
      <c r="FH270" s="282"/>
      <c r="FI270" s="282"/>
      <c r="FJ270" s="282"/>
      <c r="FK270" s="282"/>
      <c r="FL270" s="282"/>
      <c r="FM270" s="282"/>
      <c r="FN270" s="282"/>
      <c r="FO270" s="282"/>
      <c r="FP270" s="282"/>
      <c r="FQ270" s="282"/>
      <c r="FR270" s="282"/>
      <c r="FS270" s="282"/>
      <c r="FT270" s="282"/>
      <c r="FU270" s="282"/>
      <c r="FV270" s="282"/>
      <c r="FW270" s="282"/>
      <c r="FX270" s="282"/>
      <c r="FY270" s="282"/>
      <c r="FZ270" s="282"/>
      <c r="GA270" s="282"/>
      <c r="GB270" s="282"/>
      <c r="GC270" s="282"/>
      <c r="GD270" s="282"/>
      <c r="GE270" s="282"/>
      <c r="GF270" s="282"/>
      <c r="GG270" s="282"/>
      <c r="GH270" s="282"/>
      <c r="GI270" s="282"/>
      <c r="GJ270" s="282"/>
      <c r="GK270" s="282"/>
      <c r="GL270" s="282"/>
      <c r="GM270" s="282"/>
      <c r="GN270" s="282"/>
      <c r="GO270" s="282"/>
      <c r="GP270" s="282"/>
      <c r="GQ270" s="282"/>
      <c r="GR270" s="282"/>
      <c r="GS270" s="282"/>
      <c r="GT270" s="282"/>
      <c r="GU270" s="282"/>
      <c r="GV270" s="282"/>
      <c r="GW270" s="282"/>
      <c r="GX270" s="282"/>
      <c r="GY270" s="282"/>
      <c r="GZ270" s="282"/>
      <c r="HA270" s="282"/>
      <c r="HB270" s="282"/>
      <c r="HC270" s="282"/>
      <c r="HD270" s="282"/>
      <c r="HE270" s="282"/>
      <c r="HF270" s="282"/>
      <c r="HG270" s="282"/>
      <c r="HH270" s="282"/>
      <c r="HI270" s="282"/>
      <c r="HJ270" s="282"/>
      <c r="HK270" s="282"/>
      <c r="HL270" s="282"/>
      <c r="HM270" s="282"/>
      <c r="HN270" s="282"/>
      <c r="HO270" s="282"/>
      <c r="HP270" s="282"/>
      <c r="HQ270" s="282"/>
    </row>
    <row r="271" spans="1:225" s="73" customFormat="1" ht="18" hidden="1" customHeight="1" x14ac:dyDescent="0.25">
      <c r="A271" s="81"/>
      <c r="B271" s="170"/>
      <c r="C271" s="218">
        <f t="shared" si="1270"/>
        <v>0</v>
      </c>
      <c r="D271" s="285"/>
      <c r="E271" s="219">
        <f t="shared" si="1277"/>
        <v>0</v>
      </c>
      <c r="F271" s="219">
        <f t="shared" si="1278"/>
        <v>0</v>
      </c>
      <c r="G271" s="84"/>
      <c r="H271" s="214" t="str">
        <f t="shared" si="1271"/>
        <v/>
      </c>
      <c r="I271" s="219" t="str">
        <f t="shared" si="1272"/>
        <v/>
      </c>
      <c r="J271" s="219" t="str">
        <f t="shared" si="1273"/>
        <v/>
      </c>
      <c r="K271" s="216"/>
      <c r="L271" s="217">
        <f t="shared" si="1274"/>
        <v>1</v>
      </c>
      <c r="M271" s="219" t="str">
        <f t="shared" si="1279"/>
        <v/>
      </c>
      <c r="N271" s="221" t="str">
        <f t="shared" si="1276"/>
        <v/>
      </c>
      <c r="O271" s="304"/>
      <c r="P271" s="282"/>
      <c r="Q271" s="282"/>
      <c r="R271" s="287"/>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c r="CQ271" s="282"/>
      <c r="CR271" s="282"/>
      <c r="CS271" s="282"/>
      <c r="CT271" s="282"/>
      <c r="CU271" s="282"/>
      <c r="CV271" s="282"/>
      <c r="CW271" s="282"/>
      <c r="CX271" s="282"/>
      <c r="CY271" s="282"/>
      <c r="CZ271" s="282"/>
      <c r="DA271" s="282"/>
      <c r="DB271" s="282"/>
      <c r="DC271" s="282"/>
      <c r="DD271" s="282"/>
      <c r="DE271" s="282"/>
      <c r="DF271" s="282"/>
      <c r="DG271" s="282"/>
      <c r="DH271" s="282"/>
      <c r="DI271" s="282"/>
      <c r="DJ271" s="282"/>
      <c r="DK271" s="282"/>
      <c r="DL271" s="282"/>
      <c r="DM271" s="282"/>
      <c r="DN271" s="282"/>
      <c r="DO271" s="282"/>
      <c r="DP271" s="282"/>
      <c r="DQ271" s="282"/>
      <c r="DR271" s="282"/>
      <c r="DS271" s="282"/>
      <c r="DT271" s="282"/>
      <c r="DU271" s="282"/>
      <c r="DV271" s="282"/>
      <c r="DW271" s="282"/>
      <c r="DX271" s="282"/>
      <c r="DY271" s="282"/>
      <c r="DZ271" s="282"/>
      <c r="EA271" s="282"/>
      <c r="EB271" s="282"/>
      <c r="EC271" s="282"/>
      <c r="ED271" s="282"/>
      <c r="EE271" s="282"/>
      <c r="EF271" s="282"/>
      <c r="EG271" s="282"/>
      <c r="EH271" s="282"/>
      <c r="EI271" s="282"/>
      <c r="EJ271" s="282"/>
      <c r="EK271" s="282"/>
      <c r="EL271" s="282"/>
      <c r="EM271" s="282"/>
      <c r="EN271" s="282"/>
      <c r="EO271" s="282"/>
      <c r="EP271" s="282"/>
      <c r="EQ271" s="282"/>
      <c r="ER271" s="282"/>
      <c r="ES271" s="282"/>
      <c r="ET271" s="282"/>
      <c r="EU271" s="282"/>
      <c r="EV271" s="282"/>
      <c r="EW271" s="282"/>
      <c r="EX271" s="282"/>
      <c r="EY271" s="282"/>
      <c r="EZ271" s="282"/>
      <c r="FA271" s="282"/>
      <c r="FB271" s="282"/>
      <c r="FC271" s="282"/>
      <c r="FD271" s="282"/>
      <c r="FE271" s="282"/>
      <c r="FF271" s="282"/>
      <c r="FG271" s="282"/>
      <c r="FH271" s="282"/>
      <c r="FI271" s="282"/>
      <c r="FJ271" s="282"/>
      <c r="FK271" s="282"/>
      <c r="FL271" s="282"/>
      <c r="FM271" s="282"/>
      <c r="FN271" s="282"/>
      <c r="FO271" s="282"/>
      <c r="FP271" s="282"/>
      <c r="FQ271" s="282"/>
      <c r="FR271" s="282"/>
      <c r="FS271" s="282"/>
      <c r="FT271" s="282"/>
      <c r="FU271" s="282"/>
      <c r="FV271" s="282"/>
      <c r="FW271" s="282"/>
      <c r="FX271" s="282"/>
      <c r="FY271" s="282"/>
      <c r="FZ271" s="282"/>
      <c r="GA271" s="282"/>
      <c r="GB271" s="282"/>
      <c r="GC271" s="282"/>
      <c r="GD271" s="282"/>
      <c r="GE271" s="282"/>
      <c r="GF271" s="282"/>
      <c r="GG271" s="282"/>
      <c r="GH271" s="282"/>
      <c r="GI271" s="282"/>
      <c r="GJ271" s="282"/>
      <c r="GK271" s="282"/>
      <c r="GL271" s="282"/>
      <c r="GM271" s="282"/>
      <c r="GN271" s="282"/>
      <c r="GO271" s="282"/>
      <c r="GP271" s="282"/>
      <c r="GQ271" s="282"/>
      <c r="GR271" s="282"/>
      <c r="GS271" s="282"/>
      <c r="GT271" s="282"/>
      <c r="GU271" s="282"/>
      <c r="GV271" s="282"/>
      <c r="GW271" s="282"/>
      <c r="GX271" s="282"/>
      <c r="GY271" s="282"/>
      <c r="GZ271" s="282"/>
      <c r="HA271" s="282"/>
      <c r="HB271" s="282"/>
      <c r="HC271" s="282"/>
      <c r="HD271" s="282"/>
      <c r="HE271" s="282"/>
      <c r="HF271" s="282"/>
      <c r="HG271" s="282"/>
      <c r="HH271" s="282"/>
      <c r="HI271" s="282"/>
      <c r="HJ271" s="282"/>
      <c r="HK271" s="282"/>
      <c r="HL271" s="282"/>
      <c r="HM271" s="282"/>
      <c r="HN271" s="282"/>
      <c r="HO271" s="282"/>
      <c r="HP271" s="282"/>
      <c r="HQ271" s="282"/>
    </row>
    <row r="272" spans="1:225" s="73" customFormat="1" ht="18" hidden="1" customHeight="1" x14ac:dyDescent="0.25">
      <c r="A272" s="81"/>
      <c r="B272" s="170"/>
      <c r="C272" s="218">
        <f t="shared" si="1270"/>
        <v>0</v>
      </c>
      <c r="D272" s="285"/>
      <c r="E272" s="219">
        <f t="shared" si="1277"/>
        <v>0</v>
      </c>
      <c r="F272" s="219">
        <f t="shared" si="1278"/>
        <v>0</v>
      </c>
      <c r="G272" s="84"/>
      <c r="H272" s="214" t="str">
        <f t="shared" si="1271"/>
        <v/>
      </c>
      <c r="I272" s="219" t="str">
        <f t="shared" si="1272"/>
        <v/>
      </c>
      <c r="J272" s="219" t="str">
        <f t="shared" si="1273"/>
        <v/>
      </c>
      <c r="K272" s="216"/>
      <c r="L272" s="217">
        <f t="shared" si="1274"/>
        <v>1</v>
      </c>
      <c r="M272" s="219" t="str">
        <f t="shared" si="1279"/>
        <v/>
      </c>
      <c r="N272" s="221" t="str">
        <f t="shared" si="1276"/>
        <v/>
      </c>
      <c r="O272" s="304"/>
      <c r="P272" s="281"/>
      <c r="Q272" s="282"/>
      <c r="R272" s="287"/>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c r="CQ272" s="282"/>
      <c r="CR272" s="282"/>
      <c r="CS272" s="282"/>
      <c r="CT272" s="282"/>
      <c r="CU272" s="282"/>
      <c r="CV272" s="282"/>
      <c r="CW272" s="282"/>
      <c r="CX272" s="282"/>
      <c r="CY272" s="282"/>
      <c r="CZ272" s="282"/>
      <c r="DA272" s="282"/>
      <c r="DB272" s="282"/>
      <c r="DC272" s="282"/>
      <c r="DD272" s="282"/>
      <c r="DE272" s="282"/>
      <c r="DF272" s="282"/>
      <c r="DG272" s="282"/>
      <c r="DH272" s="282"/>
      <c r="DI272" s="282"/>
      <c r="DJ272" s="282"/>
      <c r="DK272" s="282"/>
      <c r="DL272" s="282"/>
      <c r="DM272" s="282"/>
      <c r="DN272" s="282"/>
      <c r="DO272" s="282"/>
      <c r="DP272" s="282"/>
      <c r="DQ272" s="282"/>
      <c r="DR272" s="282"/>
      <c r="DS272" s="282"/>
      <c r="DT272" s="282"/>
      <c r="DU272" s="282"/>
      <c r="DV272" s="282"/>
      <c r="DW272" s="282"/>
      <c r="DX272" s="282"/>
      <c r="DY272" s="282"/>
      <c r="DZ272" s="282"/>
      <c r="EA272" s="282"/>
      <c r="EB272" s="282"/>
      <c r="EC272" s="282"/>
      <c r="ED272" s="282"/>
      <c r="EE272" s="282"/>
      <c r="EF272" s="282"/>
      <c r="EG272" s="282"/>
      <c r="EH272" s="282"/>
      <c r="EI272" s="282"/>
      <c r="EJ272" s="282"/>
      <c r="EK272" s="282"/>
      <c r="EL272" s="282"/>
      <c r="EM272" s="282"/>
      <c r="EN272" s="282"/>
      <c r="EO272" s="282"/>
      <c r="EP272" s="282"/>
      <c r="EQ272" s="282"/>
      <c r="ER272" s="282"/>
      <c r="ES272" s="282"/>
      <c r="ET272" s="282"/>
      <c r="EU272" s="282"/>
      <c r="EV272" s="282"/>
      <c r="EW272" s="282"/>
      <c r="EX272" s="282"/>
      <c r="EY272" s="282"/>
      <c r="EZ272" s="282"/>
      <c r="FA272" s="282"/>
      <c r="FB272" s="282"/>
      <c r="FC272" s="282"/>
      <c r="FD272" s="282"/>
      <c r="FE272" s="282"/>
      <c r="FF272" s="282"/>
      <c r="FG272" s="282"/>
      <c r="FH272" s="282"/>
      <c r="FI272" s="282"/>
      <c r="FJ272" s="282"/>
      <c r="FK272" s="282"/>
      <c r="FL272" s="282"/>
      <c r="FM272" s="282"/>
      <c r="FN272" s="282"/>
      <c r="FO272" s="282"/>
      <c r="FP272" s="282"/>
      <c r="FQ272" s="282"/>
      <c r="FR272" s="282"/>
      <c r="FS272" s="282"/>
      <c r="FT272" s="282"/>
      <c r="FU272" s="282"/>
      <c r="FV272" s="282"/>
      <c r="FW272" s="282"/>
      <c r="FX272" s="282"/>
      <c r="FY272" s="282"/>
      <c r="FZ272" s="282"/>
      <c r="GA272" s="282"/>
      <c r="GB272" s="282"/>
      <c r="GC272" s="282"/>
      <c r="GD272" s="282"/>
      <c r="GE272" s="282"/>
      <c r="GF272" s="282"/>
      <c r="GG272" s="282"/>
      <c r="GH272" s="282"/>
      <c r="GI272" s="282"/>
      <c r="GJ272" s="282"/>
      <c r="GK272" s="282"/>
      <c r="GL272" s="282"/>
      <c r="GM272" s="282"/>
      <c r="GN272" s="282"/>
      <c r="GO272" s="282"/>
      <c r="GP272" s="282"/>
      <c r="GQ272" s="282"/>
      <c r="GR272" s="282"/>
      <c r="GS272" s="282"/>
      <c r="GT272" s="282"/>
      <c r="GU272" s="282"/>
      <c r="GV272" s="282"/>
      <c r="GW272" s="282"/>
      <c r="GX272" s="282"/>
      <c r="GY272" s="282"/>
      <c r="GZ272" s="282"/>
      <c r="HA272" s="282"/>
      <c r="HB272" s="282"/>
      <c r="HC272" s="282"/>
      <c r="HD272" s="282"/>
      <c r="HE272" s="282"/>
      <c r="HF272" s="282"/>
      <c r="HG272" s="282"/>
      <c r="HH272" s="282"/>
      <c r="HI272" s="282"/>
      <c r="HJ272" s="282"/>
      <c r="HK272" s="282"/>
      <c r="HL272" s="282"/>
      <c r="HM272" s="282"/>
      <c r="HN272" s="282"/>
      <c r="HO272" s="282"/>
      <c r="HP272" s="282"/>
      <c r="HQ272" s="282"/>
    </row>
    <row r="273" spans="1:225" s="73" customFormat="1" ht="18" hidden="1" customHeight="1" x14ac:dyDescent="0.25">
      <c r="A273" s="81"/>
      <c r="B273" s="170"/>
      <c r="C273" s="218">
        <f t="shared" si="1270"/>
        <v>0</v>
      </c>
      <c r="D273" s="285"/>
      <c r="E273" s="219">
        <f t="shared" si="1277"/>
        <v>0</v>
      </c>
      <c r="F273" s="219">
        <f t="shared" si="1278"/>
        <v>0</v>
      </c>
      <c r="G273" s="84"/>
      <c r="H273" s="214" t="str">
        <f t="shared" si="1271"/>
        <v/>
      </c>
      <c r="I273" s="219" t="str">
        <f t="shared" si="1272"/>
        <v/>
      </c>
      <c r="J273" s="219" t="str">
        <f t="shared" si="1273"/>
        <v/>
      </c>
      <c r="K273" s="216"/>
      <c r="L273" s="217">
        <f t="shared" si="1274"/>
        <v>1</v>
      </c>
      <c r="M273" s="219" t="str">
        <f t="shared" si="1279"/>
        <v/>
      </c>
      <c r="N273" s="221" t="str">
        <f t="shared" si="1276"/>
        <v/>
      </c>
      <c r="O273" s="304"/>
      <c r="P273" s="281"/>
      <c r="Q273" s="282"/>
      <c r="R273" s="287"/>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c r="CQ273" s="282"/>
      <c r="CR273" s="282"/>
      <c r="CS273" s="282"/>
      <c r="CT273" s="282"/>
      <c r="CU273" s="282"/>
      <c r="CV273" s="282"/>
      <c r="CW273" s="282"/>
      <c r="CX273" s="282"/>
      <c r="CY273" s="282"/>
      <c r="CZ273" s="282"/>
      <c r="DA273" s="282"/>
      <c r="DB273" s="282"/>
      <c r="DC273" s="282"/>
      <c r="DD273" s="282"/>
      <c r="DE273" s="282"/>
      <c r="DF273" s="282"/>
      <c r="DG273" s="282"/>
      <c r="DH273" s="282"/>
      <c r="DI273" s="282"/>
      <c r="DJ273" s="282"/>
      <c r="DK273" s="282"/>
      <c r="DL273" s="282"/>
      <c r="DM273" s="282"/>
      <c r="DN273" s="282"/>
      <c r="DO273" s="282"/>
      <c r="DP273" s="282"/>
      <c r="DQ273" s="282"/>
      <c r="DR273" s="282"/>
      <c r="DS273" s="282"/>
      <c r="DT273" s="282"/>
      <c r="DU273" s="282"/>
      <c r="DV273" s="282"/>
      <c r="DW273" s="282"/>
      <c r="DX273" s="282"/>
      <c r="DY273" s="282"/>
      <c r="DZ273" s="282"/>
      <c r="EA273" s="282"/>
      <c r="EB273" s="282"/>
      <c r="EC273" s="282"/>
      <c r="ED273" s="282"/>
      <c r="EE273" s="282"/>
      <c r="EF273" s="282"/>
      <c r="EG273" s="282"/>
      <c r="EH273" s="282"/>
      <c r="EI273" s="282"/>
      <c r="EJ273" s="282"/>
      <c r="EK273" s="282"/>
      <c r="EL273" s="282"/>
      <c r="EM273" s="282"/>
      <c r="EN273" s="282"/>
      <c r="EO273" s="282"/>
      <c r="EP273" s="282"/>
      <c r="EQ273" s="282"/>
      <c r="ER273" s="282"/>
      <c r="ES273" s="282"/>
      <c r="ET273" s="282"/>
      <c r="EU273" s="282"/>
      <c r="EV273" s="282"/>
      <c r="EW273" s="282"/>
      <c r="EX273" s="282"/>
      <c r="EY273" s="282"/>
      <c r="EZ273" s="282"/>
      <c r="FA273" s="282"/>
      <c r="FB273" s="282"/>
      <c r="FC273" s="282"/>
      <c r="FD273" s="282"/>
      <c r="FE273" s="282"/>
      <c r="FF273" s="282"/>
      <c r="FG273" s="282"/>
      <c r="FH273" s="282"/>
      <c r="FI273" s="282"/>
      <c r="FJ273" s="282"/>
      <c r="FK273" s="282"/>
      <c r="FL273" s="282"/>
      <c r="FM273" s="282"/>
      <c r="FN273" s="282"/>
      <c r="FO273" s="282"/>
      <c r="FP273" s="282"/>
      <c r="FQ273" s="282"/>
      <c r="FR273" s="282"/>
      <c r="FS273" s="282"/>
      <c r="FT273" s="282"/>
      <c r="FU273" s="282"/>
      <c r="FV273" s="282"/>
      <c r="FW273" s="282"/>
      <c r="FX273" s="282"/>
      <c r="FY273" s="282"/>
      <c r="FZ273" s="282"/>
      <c r="GA273" s="282"/>
      <c r="GB273" s="282"/>
      <c r="GC273" s="282"/>
      <c r="GD273" s="282"/>
      <c r="GE273" s="282"/>
      <c r="GF273" s="282"/>
      <c r="GG273" s="282"/>
      <c r="GH273" s="282"/>
      <c r="GI273" s="282"/>
      <c r="GJ273" s="282"/>
      <c r="GK273" s="282"/>
      <c r="GL273" s="282"/>
      <c r="GM273" s="282"/>
      <c r="GN273" s="282"/>
      <c r="GO273" s="282"/>
      <c r="GP273" s="282"/>
      <c r="GQ273" s="282"/>
      <c r="GR273" s="282"/>
      <c r="GS273" s="282"/>
      <c r="GT273" s="282"/>
      <c r="GU273" s="282"/>
      <c r="GV273" s="282"/>
      <c r="GW273" s="282"/>
      <c r="GX273" s="282"/>
      <c r="GY273" s="282"/>
      <c r="GZ273" s="282"/>
      <c r="HA273" s="282"/>
      <c r="HB273" s="282"/>
      <c r="HC273" s="282"/>
      <c r="HD273" s="282"/>
      <c r="HE273" s="282"/>
      <c r="HF273" s="282"/>
      <c r="HG273" s="282"/>
      <c r="HH273" s="282"/>
      <c r="HI273" s="282"/>
      <c r="HJ273" s="282"/>
      <c r="HK273" s="282"/>
      <c r="HL273" s="282"/>
      <c r="HM273" s="282"/>
      <c r="HN273" s="282"/>
      <c r="HO273" s="282"/>
      <c r="HP273" s="282"/>
      <c r="HQ273" s="282"/>
    </row>
    <row r="274" spans="1:225" s="73" customFormat="1" ht="18" hidden="1" customHeight="1" x14ac:dyDescent="0.25">
      <c r="A274" s="81"/>
      <c r="B274" s="170"/>
      <c r="C274" s="218">
        <f t="shared" si="1270"/>
        <v>0</v>
      </c>
      <c r="D274" s="285"/>
      <c r="E274" s="219">
        <f t="shared" si="1277"/>
        <v>0</v>
      </c>
      <c r="F274" s="219">
        <f t="shared" si="1278"/>
        <v>0</v>
      </c>
      <c r="G274" s="84"/>
      <c r="H274" s="214" t="str">
        <f t="shared" si="1271"/>
        <v/>
      </c>
      <c r="I274" s="219" t="str">
        <f t="shared" si="1272"/>
        <v/>
      </c>
      <c r="J274" s="219" t="str">
        <f t="shared" si="1273"/>
        <v/>
      </c>
      <c r="K274" s="216"/>
      <c r="L274" s="217">
        <f t="shared" si="1274"/>
        <v>1</v>
      </c>
      <c r="M274" s="219" t="str">
        <f t="shared" si="1279"/>
        <v/>
      </c>
      <c r="N274" s="221" t="str">
        <f t="shared" si="1276"/>
        <v/>
      </c>
      <c r="O274" s="304"/>
      <c r="P274" s="281"/>
      <c r="Q274" s="282"/>
      <c r="R274" s="287"/>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c r="CQ274" s="282"/>
      <c r="CR274" s="282"/>
      <c r="CS274" s="282"/>
      <c r="CT274" s="282"/>
      <c r="CU274" s="282"/>
      <c r="CV274" s="282"/>
      <c r="CW274" s="282"/>
      <c r="CX274" s="282"/>
      <c r="CY274" s="282"/>
      <c r="CZ274" s="282"/>
      <c r="DA274" s="282"/>
      <c r="DB274" s="282"/>
      <c r="DC274" s="282"/>
      <c r="DD274" s="282"/>
      <c r="DE274" s="282"/>
      <c r="DF274" s="282"/>
      <c r="DG274" s="282"/>
      <c r="DH274" s="282"/>
      <c r="DI274" s="282"/>
      <c r="DJ274" s="282"/>
      <c r="DK274" s="282"/>
      <c r="DL274" s="282"/>
      <c r="DM274" s="282"/>
      <c r="DN274" s="282"/>
      <c r="DO274" s="282"/>
      <c r="DP274" s="282"/>
      <c r="DQ274" s="282"/>
      <c r="DR274" s="282"/>
      <c r="DS274" s="282"/>
      <c r="DT274" s="282"/>
      <c r="DU274" s="282"/>
      <c r="DV274" s="282"/>
      <c r="DW274" s="282"/>
      <c r="DX274" s="282"/>
      <c r="DY274" s="282"/>
      <c r="DZ274" s="282"/>
      <c r="EA274" s="282"/>
      <c r="EB274" s="282"/>
      <c r="EC274" s="282"/>
      <c r="ED274" s="282"/>
      <c r="EE274" s="282"/>
      <c r="EF274" s="282"/>
      <c r="EG274" s="282"/>
      <c r="EH274" s="282"/>
      <c r="EI274" s="282"/>
      <c r="EJ274" s="282"/>
      <c r="EK274" s="282"/>
      <c r="EL274" s="282"/>
      <c r="EM274" s="282"/>
      <c r="EN274" s="282"/>
      <c r="EO274" s="282"/>
      <c r="EP274" s="282"/>
      <c r="EQ274" s="282"/>
      <c r="ER274" s="282"/>
      <c r="ES274" s="282"/>
      <c r="ET274" s="282"/>
      <c r="EU274" s="282"/>
      <c r="EV274" s="282"/>
      <c r="EW274" s="282"/>
      <c r="EX274" s="282"/>
      <c r="EY274" s="282"/>
      <c r="EZ274" s="282"/>
      <c r="FA274" s="282"/>
      <c r="FB274" s="282"/>
      <c r="FC274" s="282"/>
      <c r="FD274" s="282"/>
      <c r="FE274" s="282"/>
      <c r="FF274" s="282"/>
      <c r="FG274" s="282"/>
      <c r="FH274" s="282"/>
      <c r="FI274" s="282"/>
      <c r="FJ274" s="282"/>
      <c r="FK274" s="282"/>
      <c r="FL274" s="282"/>
      <c r="FM274" s="282"/>
      <c r="FN274" s="282"/>
      <c r="FO274" s="282"/>
      <c r="FP274" s="282"/>
      <c r="FQ274" s="282"/>
      <c r="FR274" s="282"/>
      <c r="FS274" s="282"/>
      <c r="FT274" s="282"/>
      <c r="FU274" s="282"/>
      <c r="FV274" s="282"/>
      <c r="FW274" s="282"/>
      <c r="FX274" s="282"/>
      <c r="FY274" s="282"/>
      <c r="FZ274" s="282"/>
      <c r="GA274" s="282"/>
      <c r="GB274" s="282"/>
      <c r="GC274" s="282"/>
      <c r="GD274" s="282"/>
      <c r="GE274" s="282"/>
      <c r="GF274" s="282"/>
      <c r="GG274" s="282"/>
      <c r="GH274" s="282"/>
      <c r="GI274" s="282"/>
      <c r="GJ274" s="282"/>
      <c r="GK274" s="282"/>
      <c r="GL274" s="282"/>
      <c r="GM274" s="282"/>
      <c r="GN274" s="282"/>
      <c r="GO274" s="282"/>
      <c r="GP274" s="282"/>
      <c r="GQ274" s="282"/>
      <c r="GR274" s="282"/>
      <c r="GS274" s="282"/>
      <c r="GT274" s="282"/>
      <c r="GU274" s="282"/>
      <c r="GV274" s="282"/>
      <c r="GW274" s="282"/>
      <c r="GX274" s="282"/>
      <c r="GY274" s="282"/>
      <c r="GZ274" s="282"/>
      <c r="HA274" s="282"/>
      <c r="HB274" s="282"/>
      <c r="HC274" s="282"/>
      <c r="HD274" s="282"/>
      <c r="HE274" s="282"/>
      <c r="HF274" s="282"/>
      <c r="HG274" s="282"/>
      <c r="HH274" s="282"/>
      <c r="HI274" s="282"/>
      <c r="HJ274" s="282"/>
      <c r="HK274" s="282"/>
      <c r="HL274" s="282"/>
      <c r="HM274" s="282"/>
      <c r="HN274" s="282"/>
      <c r="HO274" s="282"/>
      <c r="HP274" s="282"/>
      <c r="HQ274" s="282"/>
    </row>
    <row r="275" spans="1:225" s="73" customFormat="1" ht="18" hidden="1" customHeight="1" x14ac:dyDescent="0.25">
      <c r="A275" s="81"/>
      <c r="B275" s="170"/>
      <c r="C275" s="218">
        <f t="shared" si="1270"/>
        <v>0</v>
      </c>
      <c r="D275" s="285"/>
      <c r="E275" s="219">
        <f t="shared" si="1277"/>
        <v>0</v>
      </c>
      <c r="F275" s="219">
        <f t="shared" si="1278"/>
        <v>0</v>
      </c>
      <c r="G275" s="84"/>
      <c r="H275" s="214" t="str">
        <f t="shared" si="1271"/>
        <v/>
      </c>
      <c r="I275" s="219" t="str">
        <f t="shared" si="1272"/>
        <v/>
      </c>
      <c r="J275" s="219" t="str">
        <f t="shared" si="1273"/>
        <v/>
      </c>
      <c r="K275" s="216"/>
      <c r="L275" s="217">
        <f t="shared" si="1274"/>
        <v>1</v>
      </c>
      <c r="M275" s="219" t="str">
        <f t="shared" si="1279"/>
        <v/>
      </c>
      <c r="N275" s="221" t="str">
        <f t="shared" si="1276"/>
        <v/>
      </c>
      <c r="O275" s="304"/>
      <c r="P275" s="282"/>
      <c r="Q275" s="282"/>
      <c r="R275" s="287"/>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c r="CQ275" s="282"/>
      <c r="CR275" s="282"/>
      <c r="CS275" s="282"/>
      <c r="CT275" s="282"/>
      <c r="CU275" s="282"/>
      <c r="CV275" s="282"/>
      <c r="CW275" s="282"/>
      <c r="CX275" s="282"/>
      <c r="CY275" s="282"/>
      <c r="CZ275" s="282"/>
      <c r="DA275" s="282"/>
      <c r="DB275" s="282"/>
      <c r="DC275" s="282"/>
      <c r="DD275" s="282"/>
      <c r="DE275" s="282"/>
      <c r="DF275" s="282"/>
      <c r="DG275" s="282"/>
      <c r="DH275" s="282"/>
      <c r="DI275" s="282"/>
      <c r="DJ275" s="282"/>
      <c r="DK275" s="282"/>
      <c r="DL275" s="282"/>
      <c r="DM275" s="282"/>
      <c r="DN275" s="282"/>
      <c r="DO275" s="282"/>
      <c r="DP275" s="282"/>
      <c r="DQ275" s="282"/>
      <c r="DR275" s="282"/>
      <c r="DS275" s="282"/>
      <c r="DT275" s="282"/>
      <c r="DU275" s="282"/>
      <c r="DV275" s="282"/>
      <c r="DW275" s="282"/>
      <c r="DX275" s="282"/>
      <c r="DY275" s="282"/>
      <c r="DZ275" s="282"/>
      <c r="EA275" s="282"/>
      <c r="EB275" s="282"/>
      <c r="EC275" s="282"/>
      <c r="ED275" s="282"/>
      <c r="EE275" s="282"/>
      <c r="EF275" s="282"/>
      <c r="EG275" s="282"/>
      <c r="EH275" s="282"/>
      <c r="EI275" s="282"/>
      <c r="EJ275" s="282"/>
      <c r="EK275" s="282"/>
      <c r="EL275" s="282"/>
      <c r="EM275" s="282"/>
      <c r="EN275" s="282"/>
      <c r="EO275" s="282"/>
      <c r="EP275" s="282"/>
      <c r="EQ275" s="282"/>
      <c r="ER275" s="282"/>
      <c r="ES275" s="282"/>
      <c r="ET275" s="282"/>
      <c r="EU275" s="282"/>
      <c r="EV275" s="282"/>
      <c r="EW275" s="282"/>
      <c r="EX275" s="282"/>
      <c r="EY275" s="282"/>
      <c r="EZ275" s="282"/>
      <c r="FA275" s="282"/>
      <c r="FB275" s="282"/>
      <c r="FC275" s="282"/>
      <c r="FD275" s="282"/>
      <c r="FE275" s="282"/>
      <c r="FF275" s="282"/>
      <c r="FG275" s="282"/>
      <c r="FH275" s="282"/>
      <c r="FI275" s="282"/>
      <c r="FJ275" s="282"/>
      <c r="FK275" s="282"/>
      <c r="FL275" s="282"/>
      <c r="FM275" s="282"/>
      <c r="FN275" s="282"/>
      <c r="FO275" s="282"/>
      <c r="FP275" s="282"/>
      <c r="FQ275" s="282"/>
      <c r="FR275" s="282"/>
      <c r="FS275" s="282"/>
      <c r="FT275" s="282"/>
      <c r="FU275" s="282"/>
      <c r="FV275" s="282"/>
      <c r="FW275" s="282"/>
      <c r="FX275" s="282"/>
      <c r="FY275" s="282"/>
      <c r="FZ275" s="282"/>
      <c r="GA275" s="282"/>
      <c r="GB275" s="282"/>
      <c r="GC275" s="282"/>
      <c r="GD275" s="282"/>
      <c r="GE275" s="282"/>
      <c r="GF275" s="282"/>
      <c r="GG275" s="282"/>
      <c r="GH275" s="282"/>
      <c r="GI275" s="282"/>
      <c r="GJ275" s="282"/>
      <c r="GK275" s="282"/>
      <c r="GL275" s="282"/>
      <c r="GM275" s="282"/>
      <c r="GN275" s="282"/>
      <c r="GO275" s="282"/>
      <c r="GP275" s="282"/>
      <c r="GQ275" s="282"/>
      <c r="GR275" s="282"/>
      <c r="GS275" s="282"/>
      <c r="GT275" s="282"/>
      <c r="GU275" s="282"/>
      <c r="GV275" s="282"/>
      <c r="GW275" s="282"/>
      <c r="GX275" s="282"/>
      <c r="GY275" s="282"/>
      <c r="GZ275" s="282"/>
      <c r="HA275" s="282"/>
      <c r="HB275" s="282"/>
      <c r="HC275" s="282"/>
      <c r="HD275" s="282"/>
      <c r="HE275" s="282"/>
      <c r="HF275" s="282"/>
      <c r="HG275" s="282"/>
      <c r="HH275" s="282"/>
      <c r="HI275" s="282"/>
      <c r="HJ275" s="282"/>
      <c r="HK275" s="282"/>
      <c r="HL275" s="282"/>
      <c r="HM275" s="282"/>
      <c r="HN275" s="282"/>
      <c r="HO275" s="282"/>
      <c r="HP275" s="282"/>
      <c r="HQ275" s="282"/>
    </row>
    <row r="276" spans="1:225" s="73" customFormat="1" ht="18" hidden="1" customHeight="1" x14ac:dyDescent="0.25">
      <c r="A276" s="81"/>
      <c r="B276" s="170"/>
      <c r="C276" s="218">
        <f t="shared" si="1270"/>
        <v>0</v>
      </c>
      <c r="D276" s="285"/>
      <c r="E276" s="219">
        <f t="shared" si="1277"/>
        <v>0</v>
      </c>
      <c r="F276" s="219">
        <f t="shared" si="1278"/>
        <v>0</v>
      </c>
      <c r="G276" s="84"/>
      <c r="H276" s="214" t="str">
        <f t="shared" si="1271"/>
        <v/>
      </c>
      <c r="I276" s="219" t="str">
        <f t="shared" si="1272"/>
        <v/>
      </c>
      <c r="J276" s="219" t="str">
        <f t="shared" si="1273"/>
        <v/>
      </c>
      <c r="K276" s="216"/>
      <c r="L276" s="217">
        <f t="shared" si="1274"/>
        <v>1</v>
      </c>
      <c r="M276" s="219" t="str">
        <f t="shared" si="1279"/>
        <v/>
      </c>
      <c r="N276" s="221" t="str">
        <f t="shared" si="1276"/>
        <v/>
      </c>
      <c r="O276" s="304"/>
      <c r="P276" s="281"/>
      <c r="Q276" s="282"/>
      <c r="R276" s="287"/>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c r="CQ276" s="282"/>
      <c r="CR276" s="282"/>
      <c r="CS276" s="282"/>
      <c r="CT276" s="282"/>
      <c r="CU276" s="282"/>
      <c r="CV276" s="282"/>
      <c r="CW276" s="282"/>
      <c r="CX276" s="282"/>
      <c r="CY276" s="282"/>
      <c r="CZ276" s="282"/>
      <c r="DA276" s="282"/>
      <c r="DB276" s="282"/>
      <c r="DC276" s="282"/>
      <c r="DD276" s="282"/>
      <c r="DE276" s="282"/>
      <c r="DF276" s="282"/>
      <c r="DG276" s="282"/>
      <c r="DH276" s="282"/>
      <c r="DI276" s="282"/>
      <c r="DJ276" s="282"/>
      <c r="DK276" s="282"/>
      <c r="DL276" s="282"/>
      <c r="DM276" s="282"/>
      <c r="DN276" s="282"/>
      <c r="DO276" s="282"/>
      <c r="DP276" s="282"/>
      <c r="DQ276" s="282"/>
      <c r="DR276" s="282"/>
      <c r="DS276" s="282"/>
      <c r="DT276" s="282"/>
      <c r="DU276" s="282"/>
      <c r="DV276" s="282"/>
      <c r="DW276" s="282"/>
      <c r="DX276" s="282"/>
      <c r="DY276" s="282"/>
      <c r="DZ276" s="282"/>
      <c r="EA276" s="282"/>
      <c r="EB276" s="282"/>
      <c r="EC276" s="282"/>
      <c r="ED276" s="282"/>
      <c r="EE276" s="282"/>
      <c r="EF276" s="282"/>
      <c r="EG276" s="282"/>
      <c r="EH276" s="282"/>
      <c r="EI276" s="282"/>
      <c r="EJ276" s="282"/>
      <c r="EK276" s="282"/>
      <c r="EL276" s="282"/>
      <c r="EM276" s="282"/>
      <c r="EN276" s="282"/>
      <c r="EO276" s="282"/>
      <c r="EP276" s="282"/>
      <c r="EQ276" s="282"/>
      <c r="ER276" s="282"/>
      <c r="ES276" s="282"/>
      <c r="ET276" s="282"/>
      <c r="EU276" s="282"/>
      <c r="EV276" s="282"/>
      <c r="EW276" s="282"/>
      <c r="EX276" s="282"/>
      <c r="EY276" s="282"/>
      <c r="EZ276" s="282"/>
      <c r="FA276" s="282"/>
      <c r="FB276" s="282"/>
      <c r="FC276" s="282"/>
      <c r="FD276" s="282"/>
      <c r="FE276" s="282"/>
      <c r="FF276" s="282"/>
      <c r="FG276" s="282"/>
      <c r="FH276" s="282"/>
      <c r="FI276" s="282"/>
      <c r="FJ276" s="282"/>
      <c r="FK276" s="282"/>
      <c r="FL276" s="282"/>
      <c r="FM276" s="282"/>
      <c r="FN276" s="282"/>
      <c r="FO276" s="282"/>
      <c r="FP276" s="282"/>
      <c r="FQ276" s="282"/>
      <c r="FR276" s="282"/>
      <c r="FS276" s="282"/>
      <c r="FT276" s="282"/>
      <c r="FU276" s="282"/>
      <c r="FV276" s="282"/>
      <c r="FW276" s="282"/>
      <c r="FX276" s="282"/>
      <c r="FY276" s="282"/>
      <c r="FZ276" s="282"/>
      <c r="GA276" s="282"/>
      <c r="GB276" s="282"/>
      <c r="GC276" s="282"/>
      <c r="GD276" s="282"/>
      <c r="GE276" s="282"/>
      <c r="GF276" s="282"/>
      <c r="GG276" s="282"/>
      <c r="GH276" s="282"/>
      <c r="GI276" s="282"/>
      <c r="GJ276" s="282"/>
      <c r="GK276" s="282"/>
      <c r="GL276" s="282"/>
      <c r="GM276" s="282"/>
      <c r="GN276" s="282"/>
      <c r="GO276" s="282"/>
      <c r="GP276" s="282"/>
      <c r="GQ276" s="282"/>
      <c r="GR276" s="282"/>
      <c r="GS276" s="282"/>
      <c r="GT276" s="282"/>
      <c r="GU276" s="282"/>
      <c r="GV276" s="282"/>
      <c r="GW276" s="282"/>
      <c r="GX276" s="282"/>
      <c r="GY276" s="282"/>
      <c r="GZ276" s="282"/>
      <c r="HA276" s="282"/>
      <c r="HB276" s="282"/>
      <c r="HC276" s="282"/>
      <c r="HD276" s="282"/>
      <c r="HE276" s="282"/>
      <c r="HF276" s="282"/>
      <c r="HG276" s="282"/>
      <c r="HH276" s="282"/>
      <c r="HI276" s="282"/>
      <c r="HJ276" s="282"/>
      <c r="HK276" s="282"/>
      <c r="HL276" s="282"/>
      <c r="HM276" s="282"/>
      <c r="HN276" s="282"/>
      <c r="HO276" s="282"/>
      <c r="HP276" s="282"/>
      <c r="HQ276" s="282"/>
    </row>
    <row r="277" spans="1:225" s="73" customFormat="1" ht="18" hidden="1" customHeight="1" x14ac:dyDescent="0.25">
      <c r="A277" s="81"/>
      <c r="B277" s="170"/>
      <c r="C277" s="218">
        <f t="shared" si="1270"/>
        <v>0</v>
      </c>
      <c r="D277" s="285"/>
      <c r="E277" s="219">
        <f t="shared" si="1277"/>
        <v>0</v>
      </c>
      <c r="F277" s="219">
        <f t="shared" si="1278"/>
        <v>0</v>
      </c>
      <c r="G277" s="84"/>
      <c r="H277" s="214" t="str">
        <f t="shared" si="1271"/>
        <v/>
      </c>
      <c r="I277" s="219" t="str">
        <f t="shared" si="1272"/>
        <v/>
      </c>
      <c r="J277" s="219" t="str">
        <f t="shared" si="1273"/>
        <v/>
      </c>
      <c r="K277" s="216"/>
      <c r="L277" s="217">
        <f t="shared" si="1274"/>
        <v>1</v>
      </c>
      <c r="M277" s="219" t="str">
        <f t="shared" si="1279"/>
        <v/>
      </c>
      <c r="N277" s="221" t="str">
        <f t="shared" si="1276"/>
        <v/>
      </c>
      <c r="O277" s="304"/>
      <c r="P277" s="281"/>
      <c r="Q277" s="282"/>
      <c r="R277" s="287"/>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c r="CQ277" s="282"/>
      <c r="CR277" s="282"/>
      <c r="CS277" s="282"/>
      <c r="CT277" s="282"/>
      <c r="CU277" s="282"/>
      <c r="CV277" s="282"/>
      <c r="CW277" s="282"/>
      <c r="CX277" s="282"/>
      <c r="CY277" s="282"/>
      <c r="CZ277" s="282"/>
      <c r="DA277" s="282"/>
      <c r="DB277" s="282"/>
      <c r="DC277" s="282"/>
      <c r="DD277" s="282"/>
      <c r="DE277" s="282"/>
      <c r="DF277" s="282"/>
      <c r="DG277" s="282"/>
      <c r="DH277" s="282"/>
      <c r="DI277" s="282"/>
      <c r="DJ277" s="282"/>
      <c r="DK277" s="282"/>
      <c r="DL277" s="282"/>
      <c r="DM277" s="282"/>
      <c r="DN277" s="282"/>
      <c r="DO277" s="282"/>
      <c r="DP277" s="282"/>
      <c r="DQ277" s="282"/>
      <c r="DR277" s="282"/>
      <c r="DS277" s="282"/>
      <c r="DT277" s="282"/>
      <c r="DU277" s="282"/>
      <c r="DV277" s="282"/>
      <c r="DW277" s="282"/>
      <c r="DX277" s="282"/>
      <c r="DY277" s="282"/>
      <c r="DZ277" s="282"/>
      <c r="EA277" s="282"/>
      <c r="EB277" s="282"/>
      <c r="EC277" s="282"/>
      <c r="ED277" s="282"/>
      <c r="EE277" s="282"/>
      <c r="EF277" s="282"/>
      <c r="EG277" s="282"/>
      <c r="EH277" s="282"/>
      <c r="EI277" s="282"/>
      <c r="EJ277" s="282"/>
      <c r="EK277" s="282"/>
      <c r="EL277" s="282"/>
      <c r="EM277" s="282"/>
      <c r="EN277" s="282"/>
      <c r="EO277" s="282"/>
      <c r="EP277" s="282"/>
      <c r="EQ277" s="282"/>
      <c r="ER277" s="282"/>
      <c r="ES277" s="282"/>
      <c r="ET277" s="282"/>
      <c r="EU277" s="282"/>
      <c r="EV277" s="282"/>
      <c r="EW277" s="282"/>
      <c r="EX277" s="282"/>
      <c r="EY277" s="282"/>
      <c r="EZ277" s="282"/>
      <c r="FA277" s="282"/>
      <c r="FB277" s="282"/>
      <c r="FC277" s="282"/>
      <c r="FD277" s="282"/>
      <c r="FE277" s="282"/>
      <c r="FF277" s="282"/>
      <c r="FG277" s="282"/>
      <c r="FH277" s="282"/>
      <c r="FI277" s="282"/>
      <c r="FJ277" s="282"/>
      <c r="FK277" s="282"/>
      <c r="FL277" s="282"/>
      <c r="FM277" s="282"/>
      <c r="FN277" s="282"/>
      <c r="FO277" s="282"/>
      <c r="FP277" s="282"/>
      <c r="FQ277" s="282"/>
      <c r="FR277" s="282"/>
      <c r="FS277" s="282"/>
      <c r="FT277" s="282"/>
      <c r="FU277" s="282"/>
      <c r="FV277" s="282"/>
      <c r="FW277" s="282"/>
      <c r="FX277" s="282"/>
      <c r="FY277" s="282"/>
      <c r="FZ277" s="282"/>
      <c r="GA277" s="282"/>
      <c r="GB277" s="282"/>
      <c r="GC277" s="282"/>
      <c r="GD277" s="282"/>
      <c r="GE277" s="282"/>
      <c r="GF277" s="282"/>
      <c r="GG277" s="282"/>
      <c r="GH277" s="282"/>
      <c r="GI277" s="282"/>
      <c r="GJ277" s="282"/>
      <c r="GK277" s="282"/>
      <c r="GL277" s="282"/>
      <c r="GM277" s="282"/>
      <c r="GN277" s="282"/>
      <c r="GO277" s="282"/>
      <c r="GP277" s="282"/>
      <c r="GQ277" s="282"/>
      <c r="GR277" s="282"/>
      <c r="GS277" s="282"/>
      <c r="GT277" s="282"/>
      <c r="GU277" s="282"/>
      <c r="GV277" s="282"/>
      <c r="GW277" s="282"/>
      <c r="GX277" s="282"/>
      <c r="GY277" s="282"/>
      <c r="GZ277" s="282"/>
      <c r="HA277" s="282"/>
      <c r="HB277" s="282"/>
      <c r="HC277" s="282"/>
      <c r="HD277" s="282"/>
      <c r="HE277" s="282"/>
      <c r="HF277" s="282"/>
      <c r="HG277" s="282"/>
      <c r="HH277" s="282"/>
      <c r="HI277" s="282"/>
      <c r="HJ277" s="282"/>
      <c r="HK277" s="282"/>
      <c r="HL277" s="282"/>
      <c r="HM277" s="282"/>
      <c r="HN277" s="282"/>
      <c r="HO277" s="282"/>
      <c r="HP277" s="282"/>
      <c r="HQ277" s="282"/>
    </row>
    <row r="278" spans="1:225" s="73" customFormat="1" ht="18" hidden="1" customHeight="1" x14ac:dyDescent="0.25">
      <c r="A278" s="81"/>
      <c r="B278" s="170"/>
      <c r="C278" s="218">
        <f t="shared" si="1270"/>
        <v>0</v>
      </c>
      <c r="D278" s="285"/>
      <c r="E278" s="219">
        <f t="shared" si="1277"/>
        <v>0</v>
      </c>
      <c r="F278" s="219">
        <f t="shared" si="1278"/>
        <v>0</v>
      </c>
      <c r="G278" s="84"/>
      <c r="H278" s="214" t="str">
        <f t="shared" si="1271"/>
        <v/>
      </c>
      <c r="I278" s="219" t="str">
        <f t="shared" si="1272"/>
        <v/>
      </c>
      <c r="J278" s="219" t="str">
        <f t="shared" si="1273"/>
        <v/>
      </c>
      <c r="K278" s="216"/>
      <c r="L278" s="217">
        <f t="shared" si="1274"/>
        <v>1</v>
      </c>
      <c r="M278" s="219" t="str">
        <f t="shared" si="1279"/>
        <v/>
      </c>
      <c r="N278" s="221" t="str">
        <f t="shared" si="1276"/>
        <v/>
      </c>
      <c r="O278" s="304"/>
      <c r="P278" s="281"/>
      <c r="Q278" s="282"/>
      <c r="R278" s="287"/>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c r="CQ278" s="282"/>
      <c r="CR278" s="282"/>
      <c r="CS278" s="282"/>
      <c r="CT278" s="282"/>
      <c r="CU278" s="282"/>
      <c r="CV278" s="282"/>
      <c r="CW278" s="282"/>
      <c r="CX278" s="282"/>
      <c r="CY278" s="282"/>
      <c r="CZ278" s="282"/>
      <c r="DA278" s="282"/>
      <c r="DB278" s="282"/>
      <c r="DC278" s="282"/>
      <c r="DD278" s="282"/>
      <c r="DE278" s="282"/>
      <c r="DF278" s="282"/>
      <c r="DG278" s="282"/>
      <c r="DH278" s="282"/>
      <c r="DI278" s="282"/>
      <c r="DJ278" s="282"/>
      <c r="DK278" s="282"/>
      <c r="DL278" s="282"/>
      <c r="DM278" s="282"/>
      <c r="DN278" s="282"/>
      <c r="DO278" s="282"/>
      <c r="DP278" s="282"/>
      <c r="DQ278" s="282"/>
      <c r="DR278" s="282"/>
      <c r="DS278" s="282"/>
      <c r="DT278" s="282"/>
      <c r="DU278" s="282"/>
      <c r="DV278" s="282"/>
      <c r="DW278" s="282"/>
      <c r="DX278" s="282"/>
      <c r="DY278" s="282"/>
      <c r="DZ278" s="282"/>
      <c r="EA278" s="282"/>
      <c r="EB278" s="282"/>
      <c r="EC278" s="282"/>
      <c r="ED278" s="282"/>
      <c r="EE278" s="282"/>
      <c r="EF278" s="282"/>
      <c r="EG278" s="282"/>
      <c r="EH278" s="282"/>
      <c r="EI278" s="282"/>
      <c r="EJ278" s="282"/>
      <c r="EK278" s="282"/>
      <c r="EL278" s="282"/>
      <c r="EM278" s="282"/>
      <c r="EN278" s="282"/>
      <c r="EO278" s="282"/>
      <c r="EP278" s="282"/>
      <c r="EQ278" s="282"/>
      <c r="ER278" s="282"/>
      <c r="ES278" s="282"/>
      <c r="ET278" s="282"/>
      <c r="EU278" s="282"/>
      <c r="EV278" s="282"/>
      <c r="EW278" s="282"/>
      <c r="EX278" s="282"/>
      <c r="EY278" s="282"/>
      <c r="EZ278" s="282"/>
      <c r="FA278" s="282"/>
      <c r="FB278" s="282"/>
      <c r="FC278" s="282"/>
      <c r="FD278" s="282"/>
      <c r="FE278" s="282"/>
      <c r="FF278" s="282"/>
      <c r="FG278" s="282"/>
      <c r="FH278" s="282"/>
      <c r="FI278" s="282"/>
      <c r="FJ278" s="282"/>
      <c r="FK278" s="282"/>
      <c r="FL278" s="282"/>
      <c r="FM278" s="282"/>
      <c r="FN278" s="282"/>
      <c r="FO278" s="282"/>
      <c r="FP278" s="282"/>
      <c r="FQ278" s="282"/>
      <c r="FR278" s="282"/>
      <c r="FS278" s="282"/>
      <c r="FT278" s="282"/>
      <c r="FU278" s="282"/>
      <c r="FV278" s="282"/>
      <c r="FW278" s="282"/>
      <c r="FX278" s="282"/>
      <c r="FY278" s="282"/>
      <c r="FZ278" s="282"/>
      <c r="GA278" s="282"/>
      <c r="GB278" s="282"/>
      <c r="GC278" s="282"/>
      <c r="GD278" s="282"/>
      <c r="GE278" s="282"/>
      <c r="GF278" s="282"/>
      <c r="GG278" s="282"/>
      <c r="GH278" s="282"/>
      <c r="GI278" s="282"/>
      <c r="GJ278" s="282"/>
      <c r="GK278" s="282"/>
      <c r="GL278" s="282"/>
      <c r="GM278" s="282"/>
      <c r="GN278" s="282"/>
      <c r="GO278" s="282"/>
      <c r="GP278" s="282"/>
      <c r="GQ278" s="282"/>
      <c r="GR278" s="282"/>
      <c r="GS278" s="282"/>
      <c r="GT278" s="282"/>
      <c r="GU278" s="282"/>
      <c r="GV278" s="282"/>
      <c r="GW278" s="282"/>
      <c r="GX278" s="282"/>
      <c r="GY278" s="282"/>
      <c r="GZ278" s="282"/>
      <c r="HA278" s="282"/>
      <c r="HB278" s="282"/>
      <c r="HC278" s="282"/>
      <c r="HD278" s="282"/>
      <c r="HE278" s="282"/>
      <c r="HF278" s="282"/>
      <c r="HG278" s="282"/>
      <c r="HH278" s="282"/>
      <c r="HI278" s="282"/>
      <c r="HJ278" s="282"/>
      <c r="HK278" s="282"/>
      <c r="HL278" s="282"/>
      <c r="HM278" s="282"/>
      <c r="HN278" s="282"/>
      <c r="HO278" s="282"/>
      <c r="HP278" s="282"/>
      <c r="HQ278" s="282"/>
    </row>
    <row r="279" spans="1:225" s="73" customFormat="1" ht="18" hidden="1" customHeight="1" x14ac:dyDescent="0.25">
      <c r="A279" s="81"/>
      <c r="B279" s="170"/>
      <c r="C279" s="218">
        <f t="shared" si="1270"/>
        <v>0</v>
      </c>
      <c r="D279" s="285"/>
      <c r="E279" s="219">
        <f t="shared" si="1277"/>
        <v>0</v>
      </c>
      <c r="F279" s="219">
        <f t="shared" si="1278"/>
        <v>0</v>
      </c>
      <c r="G279" s="84"/>
      <c r="H279" s="214" t="str">
        <f t="shared" si="1271"/>
        <v/>
      </c>
      <c r="I279" s="219" t="str">
        <f t="shared" si="1272"/>
        <v/>
      </c>
      <c r="J279" s="219" t="str">
        <f t="shared" si="1273"/>
        <v/>
      </c>
      <c r="K279" s="216"/>
      <c r="L279" s="217">
        <f t="shared" si="1274"/>
        <v>1</v>
      </c>
      <c r="M279" s="219" t="str">
        <f t="shared" si="1279"/>
        <v/>
      </c>
      <c r="N279" s="221" t="str">
        <f t="shared" si="1276"/>
        <v/>
      </c>
      <c r="O279" s="304"/>
      <c r="P279" s="282"/>
      <c r="Q279" s="282"/>
      <c r="R279" s="287"/>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c r="CQ279" s="282"/>
      <c r="CR279" s="282"/>
      <c r="CS279" s="282"/>
      <c r="CT279" s="282"/>
      <c r="CU279" s="282"/>
      <c r="CV279" s="282"/>
      <c r="CW279" s="282"/>
      <c r="CX279" s="282"/>
      <c r="CY279" s="282"/>
      <c r="CZ279" s="282"/>
      <c r="DA279" s="282"/>
      <c r="DB279" s="282"/>
      <c r="DC279" s="282"/>
      <c r="DD279" s="282"/>
      <c r="DE279" s="282"/>
      <c r="DF279" s="282"/>
      <c r="DG279" s="282"/>
      <c r="DH279" s="282"/>
      <c r="DI279" s="282"/>
      <c r="DJ279" s="282"/>
      <c r="DK279" s="282"/>
      <c r="DL279" s="282"/>
      <c r="DM279" s="282"/>
      <c r="DN279" s="282"/>
      <c r="DO279" s="282"/>
      <c r="DP279" s="282"/>
      <c r="DQ279" s="282"/>
      <c r="DR279" s="282"/>
      <c r="DS279" s="282"/>
      <c r="DT279" s="282"/>
      <c r="DU279" s="282"/>
      <c r="DV279" s="282"/>
      <c r="DW279" s="282"/>
      <c r="DX279" s="282"/>
      <c r="DY279" s="282"/>
      <c r="DZ279" s="282"/>
      <c r="EA279" s="282"/>
      <c r="EB279" s="282"/>
      <c r="EC279" s="282"/>
      <c r="ED279" s="282"/>
      <c r="EE279" s="282"/>
      <c r="EF279" s="282"/>
      <c r="EG279" s="282"/>
      <c r="EH279" s="282"/>
      <c r="EI279" s="282"/>
      <c r="EJ279" s="282"/>
      <c r="EK279" s="282"/>
      <c r="EL279" s="282"/>
      <c r="EM279" s="282"/>
      <c r="EN279" s="282"/>
      <c r="EO279" s="282"/>
      <c r="EP279" s="282"/>
      <c r="EQ279" s="282"/>
      <c r="ER279" s="282"/>
      <c r="ES279" s="282"/>
      <c r="ET279" s="282"/>
      <c r="EU279" s="282"/>
      <c r="EV279" s="282"/>
      <c r="EW279" s="282"/>
      <c r="EX279" s="282"/>
      <c r="EY279" s="282"/>
      <c r="EZ279" s="282"/>
      <c r="FA279" s="282"/>
      <c r="FB279" s="282"/>
      <c r="FC279" s="282"/>
      <c r="FD279" s="282"/>
      <c r="FE279" s="282"/>
      <c r="FF279" s="282"/>
      <c r="FG279" s="282"/>
      <c r="FH279" s="282"/>
      <c r="FI279" s="282"/>
      <c r="FJ279" s="282"/>
      <c r="FK279" s="282"/>
      <c r="FL279" s="282"/>
      <c r="FM279" s="282"/>
      <c r="FN279" s="282"/>
      <c r="FO279" s="282"/>
      <c r="FP279" s="282"/>
      <c r="FQ279" s="282"/>
      <c r="FR279" s="282"/>
      <c r="FS279" s="282"/>
      <c r="FT279" s="282"/>
      <c r="FU279" s="282"/>
      <c r="FV279" s="282"/>
      <c r="FW279" s="282"/>
      <c r="FX279" s="282"/>
      <c r="FY279" s="282"/>
      <c r="FZ279" s="282"/>
      <c r="GA279" s="282"/>
      <c r="GB279" s="282"/>
      <c r="GC279" s="282"/>
      <c r="GD279" s="282"/>
      <c r="GE279" s="282"/>
      <c r="GF279" s="282"/>
      <c r="GG279" s="282"/>
      <c r="GH279" s="282"/>
      <c r="GI279" s="282"/>
      <c r="GJ279" s="282"/>
      <c r="GK279" s="282"/>
      <c r="GL279" s="282"/>
      <c r="GM279" s="282"/>
      <c r="GN279" s="282"/>
      <c r="GO279" s="282"/>
      <c r="GP279" s="282"/>
      <c r="GQ279" s="282"/>
      <c r="GR279" s="282"/>
      <c r="GS279" s="282"/>
      <c r="GT279" s="282"/>
      <c r="GU279" s="282"/>
      <c r="GV279" s="282"/>
      <c r="GW279" s="282"/>
      <c r="GX279" s="282"/>
      <c r="GY279" s="282"/>
      <c r="GZ279" s="282"/>
      <c r="HA279" s="282"/>
      <c r="HB279" s="282"/>
      <c r="HC279" s="282"/>
      <c r="HD279" s="282"/>
      <c r="HE279" s="282"/>
      <c r="HF279" s="282"/>
      <c r="HG279" s="282"/>
      <c r="HH279" s="282"/>
      <c r="HI279" s="282"/>
      <c r="HJ279" s="282"/>
      <c r="HK279" s="282"/>
      <c r="HL279" s="282"/>
      <c r="HM279" s="282"/>
      <c r="HN279" s="282"/>
      <c r="HO279" s="282"/>
      <c r="HP279" s="282"/>
      <c r="HQ279" s="282"/>
    </row>
    <row r="280" spans="1:225" s="73" customFormat="1" ht="18" hidden="1" customHeight="1" x14ac:dyDescent="0.25">
      <c r="A280" s="81"/>
      <c r="B280" s="170"/>
      <c r="C280" s="218">
        <f t="shared" si="1270"/>
        <v>0</v>
      </c>
      <c r="D280" s="285"/>
      <c r="E280" s="219">
        <f t="shared" si="1277"/>
        <v>0</v>
      </c>
      <c r="F280" s="219">
        <f t="shared" si="1278"/>
        <v>0</v>
      </c>
      <c r="G280" s="84"/>
      <c r="H280" s="214" t="str">
        <f t="shared" si="1271"/>
        <v/>
      </c>
      <c r="I280" s="219" t="str">
        <f t="shared" si="1272"/>
        <v/>
      </c>
      <c r="J280" s="219" t="str">
        <f t="shared" si="1273"/>
        <v/>
      </c>
      <c r="K280" s="216"/>
      <c r="L280" s="217">
        <f t="shared" si="1274"/>
        <v>1</v>
      </c>
      <c r="M280" s="219" t="str">
        <f t="shared" si="1279"/>
        <v/>
      </c>
      <c r="N280" s="221" t="str">
        <f t="shared" si="1276"/>
        <v/>
      </c>
      <c r="O280" s="304"/>
      <c r="P280" s="281"/>
      <c r="Q280" s="282"/>
      <c r="R280" s="287"/>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c r="CQ280" s="282"/>
      <c r="CR280" s="282"/>
      <c r="CS280" s="282"/>
      <c r="CT280" s="282"/>
      <c r="CU280" s="282"/>
      <c r="CV280" s="282"/>
      <c r="CW280" s="282"/>
      <c r="CX280" s="282"/>
      <c r="CY280" s="282"/>
      <c r="CZ280" s="282"/>
      <c r="DA280" s="282"/>
      <c r="DB280" s="282"/>
      <c r="DC280" s="282"/>
      <c r="DD280" s="282"/>
      <c r="DE280" s="282"/>
      <c r="DF280" s="282"/>
      <c r="DG280" s="282"/>
      <c r="DH280" s="282"/>
      <c r="DI280" s="282"/>
      <c r="DJ280" s="282"/>
      <c r="DK280" s="282"/>
      <c r="DL280" s="282"/>
      <c r="DM280" s="282"/>
      <c r="DN280" s="282"/>
      <c r="DO280" s="282"/>
      <c r="DP280" s="282"/>
      <c r="DQ280" s="282"/>
      <c r="DR280" s="282"/>
      <c r="DS280" s="282"/>
      <c r="DT280" s="282"/>
      <c r="DU280" s="282"/>
      <c r="DV280" s="282"/>
      <c r="DW280" s="282"/>
      <c r="DX280" s="282"/>
      <c r="DY280" s="282"/>
      <c r="DZ280" s="282"/>
      <c r="EA280" s="282"/>
      <c r="EB280" s="282"/>
      <c r="EC280" s="282"/>
      <c r="ED280" s="282"/>
      <c r="EE280" s="282"/>
      <c r="EF280" s="282"/>
      <c r="EG280" s="282"/>
      <c r="EH280" s="282"/>
      <c r="EI280" s="282"/>
      <c r="EJ280" s="282"/>
      <c r="EK280" s="282"/>
      <c r="EL280" s="282"/>
      <c r="EM280" s="282"/>
      <c r="EN280" s="282"/>
      <c r="EO280" s="282"/>
      <c r="EP280" s="282"/>
      <c r="EQ280" s="282"/>
      <c r="ER280" s="282"/>
      <c r="ES280" s="282"/>
      <c r="ET280" s="282"/>
      <c r="EU280" s="282"/>
      <c r="EV280" s="282"/>
      <c r="EW280" s="282"/>
      <c r="EX280" s="282"/>
      <c r="EY280" s="282"/>
      <c r="EZ280" s="282"/>
      <c r="FA280" s="282"/>
      <c r="FB280" s="282"/>
      <c r="FC280" s="282"/>
      <c r="FD280" s="282"/>
      <c r="FE280" s="282"/>
      <c r="FF280" s="282"/>
      <c r="FG280" s="282"/>
      <c r="FH280" s="282"/>
      <c r="FI280" s="282"/>
      <c r="FJ280" s="282"/>
      <c r="FK280" s="282"/>
      <c r="FL280" s="282"/>
      <c r="FM280" s="282"/>
      <c r="FN280" s="282"/>
      <c r="FO280" s="282"/>
      <c r="FP280" s="282"/>
      <c r="FQ280" s="282"/>
      <c r="FR280" s="282"/>
      <c r="FS280" s="282"/>
      <c r="FT280" s="282"/>
      <c r="FU280" s="282"/>
      <c r="FV280" s="282"/>
      <c r="FW280" s="282"/>
      <c r="FX280" s="282"/>
      <c r="FY280" s="282"/>
      <c r="FZ280" s="282"/>
      <c r="GA280" s="282"/>
      <c r="GB280" s="282"/>
      <c r="GC280" s="282"/>
      <c r="GD280" s="282"/>
      <c r="GE280" s="282"/>
      <c r="GF280" s="282"/>
      <c r="GG280" s="282"/>
      <c r="GH280" s="282"/>
      <c r="GI280" s="282"/>
      <c r="GJ280" s="282"/>
      <c r="GK280" s="282"/>
      <c r="GL280" s="282"/>
      <c r="GM280" s="282"/>
      <c r="GN280" s="282"/>
      <c r="GO280" s="282"/>
      <c r="GP280" s="282"/>
      <c r="GQ280" s="282"/>
      <c r="GR280" s="282"/>
      <c r="GS280" s="282"/>
      <c r="GT280" s="282"/>
      <c r="GU280" s="282"/>
      <c r="GV280" s="282"/>
      <c r="GW280" s="282"/>
      <c r="GX280" s="282"/>
      <c r="GY280" s="282"/>
      <c r="GZ280" s="282"/>
      <c r="HA280" s="282"/>
      <c r="HB280" s="282"/>
      <c r="HC280" s="282"/>
      <c r="HD280" s="282"/>
      <c r="HE280" s="282"/>
      <c r="HF280" s="282"/>
      <c r="HG280" s="282"/>
      <c r="HH280" s="282"/>
      <c r="HI280" s="282"/>
      <c r="HJ280" s="282"/>
      <c r="HK280" s="282"/>
      <c r="HL280" s="282"/>
      <c r="HM280" s="282"/>
      <c r="HN280" s="282"/>
      <c r="HO280" s="282"/>
      <c r="HP280" s="282"/>
      <c r="HQ280" s="282"/>
    </row>
    <row r="281" spans="1:225" s="73" customFormat="1" ht="18" hidden="1" customHeight="1" x14ac:dyDescent="0.25">
      <c r="A281" s="81"/>
      <c r="B281" s="170"/>
      <c r="C281" s="218">
        <f t="shared" si="1270"/>
        <v>0</v>
      </c>
      <c r="D281" s="285"/>
      <c r="E281" s="219">
        <f t="shared" si="1277"/>
        <v>0</v>
      </c>
      <c r="F281" s="219">
        <f t="shared" si="1278"/>
        <v>0</v>
      </c>
      <c r="G281" s="84"/>
      <c r="H281" s="214" t="str">
        <f t="shared" si="1271"/>
        <v/>
      </c>
      <c r="I281" s="219" t="str">
        <f t="shared" si="1272"/>
        <v/>
      </c>
      <c r="J281" s="219" t="str">
        <f t="shared" si="1273"/>
        <v/>
      </c>
      <c r="K281" s="216"/>
      <c r="L281" s="217">
        <f t="shared" si="1274"/>
        <v>1</v>
      </c>
      <c r="M281" s="219" t="str">
        <f t="shared" si="1279"/>
        <v/>
      </c>
      <c r="N281" s="221" t="str">
        <f t="shared" si="1276"/>
        <v/>
      </c>
      <c r="O281" s="304"/>
      <c r="P281" s="281"/>
      <c r="Q281" s="282"/>
      <c r="R281" s="287"/>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c r="CQ281" s="282"/>
      <c r="CR281" s="282"/>
      <c r="CS281" s="282"/>
      <c r="CT281" s="282"/>
      <c r="CU281" s="282"/>
      <c r="CV281" s="282"/>
      <c r="CW281" s="282"/>
      <c r="CX281" s="282"/>
      <c r="CY281" s="282"/>
      <c r="CZ281" s="282"/>
      <c r="DA281" s="282"/>
      <c r="DB281" s="282"/>
      <c r="DC281" s="282"/>
      <c r="DD281" s="282"/>
      <c r="DE281" s="282"/>
      <c r="DF281" s="282"/>
      <c r="DG281" s="282"/>
      <c r="DH281" s="282"/>
      <c r="DI281" s="282"/>
      <c r="DJ281" s="282"/>
      <c r="DK281" s="282"/>
      <c r="DL281" s="282"/>
      <c r="DM281" s="282"/>
      <c r="DN281" s="282"/>
      <c r="DO281" s="282"/>
      <c r="DP281" s="282"/>
      <c r="DQ281" s="282"/>
      <c r="DR281" s="282"/>
      <c r="DS281" s="282"/>
      <c r="DT281" s="282"/>
      <c r="DU281" s="282"/>
      <c r="DV281" s="282"/>
      <c r="DW281" s="282"/>
      <c r="DX281" s="282"/>
      <c r="DY281" s="282"/>
      <c r="DZ281" s="282"/>
      <c r="EA281" s="282"/>
      <c r="EB281" s="282"/>
      <c r="EC281" s="282"/>
      <c r="ED281" s="282"/>
      <c r="EE281" s="282"/>
      <c r="EF281" s="282"/>
      <c r="EG281" s="282"/>
      <c r="EH281" s="282"/>
      <c r="EI281" s="282"/>
      <c r="EJ281" s="282"/>
      <c r="EK281" s="282"/>
      <c r="EL281" s="282"/>
      <c r="EM281" s="282"/>
      <c r="EN281" s="282"/>
      <c r="EO281" s="282"/>
      <c r="EP281" s="282"/>
      <c r="EQ281" s="282"/>
      <c r="ER281" s="282"/>
      <c r="ES281" s="282"/>
      <c r="ET281" s="282"/>
      <c r="EU281" s="282"/>
      <c r="EV281" s="282"/>
      <c r="EW281" s="282"/>
      <c r="EX281" s="282"/>
      <c r="EY281" s="282"/>
      <c r="EZ281" s="282"/>
      <c r="FA281" s="282"/>
      <c r="FB281" s="282"/>
      <c r="FC281" s="282"/>
      <c r="FD281" s="282"/>
      <c r="FE281" s="282"/>
      <c r="FF281" s="282"/>
      <c r="FG281" s="282"/>
      <c r="FH281" s="282"/>
      <c r="FI281" s="282"/>
      <c r="FJ281" s="282"/>
      <c r="FK281" s="282"/>
      <c r="FL281" s="282"/>
      <c r="FM281" s="282"/>
      <c r="FN281" s="282"/>
      <c r="FO281" s="282"/>
      <c r="FP281" s="282"/>
      <c r="FQ281" s="282"/>
      <c r="FR281" s="282"/>
      <c r="FS281" s="282"/>
      <c r="FT281" s="282"/>
      <c r="FU281" s="282"/>
      <c r="FV281" s="282"/>
      <c r="FW281" s="282"/>
      <c r="FX281" s="282"/>
      <c r="FY281" s="282"/>
      <c r="FZ281" s="282"/>
      <c r="GA281" s="282"/>
      <c r="GB281" s="282"/>
      <c r="GC281" s="282"/>
      <c r="GD281" s="282"/>
      <c r="GE281" s="282"/>
      <c r="GF281" s="282"/>
      <c r="GG281" s="282"/>
      <c r="GH281" s="282"/>
      <c r="GI281" s="282"/>
      <c r="GJ281" s="282"/>
      <c r="GK281" s="282"/>
      <c r="GL281" s="282"/>
      <c r="GM281" s="282"/>
      <c r="GN281" s="282"/>
      <c r="GO281" s="282"/>
      <c r="GP281" s="282"/>
      <c r="GQ281" s="282"/>
      <c r="GR281" s="282"/>
      <c r="GS281" s="282"/>
      <c r="GT281" s="282"/>
      <c r="GU281" s="282"/>
      <c r="GV281" s="282"/>
      <c r="GW281" s="282"/>
      <c r="GX281" s="282"/>
      <c r="GY281" s="282"/>
      <c r="GZ281" s="282"/>
      <c r="HA281" s="282"/>
      <c r="HB281" s="282"/>
      <c r="HC281" s="282"/>
      <c r="HD281" s="282"/>
      <c r="HE281" s="282"/>
      <c r="HF281" s="282"/>
      <c r="HG281" s="282"/>
      <c r="HH281" s="282"/>
      <c r="HI281" s="282"/>
      <c r="HJ281" s="282"/>
      <c r="HK281" s="282"/>
      <c r="HL281" s="282"/>
      <c r="HM281" s="282"/>
      <c r="HN281" s="282"/>
      <c r="HO281" s="282"/>
      <c r="HP281" s="282"/>
      <c r="HQ281" s="282"/>
    </row>
    <row r="282" spans="1:225" s="73" customFormat="1" ht="18" hidden="1" customHeight="1" x14ac:dyDescent="0.25">
      <c r="A282" s="81"/>
      <c r="B282" s="170"/>
      <c r="C282" s="218">
        <f t="shared" si="1270"/>
        <v>0</v>
      </c>
      <c r="D282" s="285"/>
      <c r="E282" s="219">
        <f t="shared" si="1277"/>
        <v>0</v>
      </c>
      <c r="F282" s="219">
        <f t="shared" si="1278"/>
        <v>0</v>
      </c>
      <c r="G282" s="84"/>
      <c r="H282" s="214" t="str">
        <f t="shared" si="1271"/>
        <v/>
      </c>
      <c r="I282" s="219" t="str">
        <f t="shared" si="1272"/>
        <v/>
      </c>
      <c r="J282" s="219" t="str">
        <f t="shared" si="1273"/>
        <v/>
      </c>
      <c r="K282" s="216"/>
      <c r="L282" s="217">
        <f t="shared" si="1274"/>
        <v>1</v>
      </c>
      <c r="M282" s="219" t="str">
        <f t="shared" si="1279"/>
        <v/>
      </c>
      <c r="N282" s="221" t="str">
        <f t="shared" si="1276"/>
        <v/>
      </c>
      <c r="O282" s="304"/>
      <c r="P282" s="281"/>
      <c r="Q282" s="282"/>
      <c r="R282" s="287"/>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c r="CQ282" s="282"/>
      <c r="CR282" s="282"/>
      <c r="CS282" s="282"/>
      <c r="CT282" s="282"/>
      <c r="CU282" s="282"/>
      <c r="CV282" s="282"/>
      <c r="CW282" s="282"/>
      <c r="CX282" s="282"/>
      <c r="CY282" s="282"/>
      <c r="CZ282" s="282"/>
      <c r="DA282" s="282"/>
      <c r="DB282" s="282"/>
      <c r="DC282" s="282"/>
      <c r="DD282" s="282"/>
      <c r="DE282" s="282"/>
      <c r="DF282" s="282"/>
      <c r="DG282" s="282"/>
      <c r="DH282" s="282"/>
      <c r="DI282" s="282"/>
      <c r="DJ282" s="282"/>
      <c r="DK282" s="282"/>
      <c r="DL282" s="282"/>
      <c r="DM282" s="282"/>
      <c r="DN282" s="282"/>
      <c r="DO282" s="282"/>
      <c r="DP282" s="282"/>
      <c r="DQ282" s="282"/>
      <c r="DR282" s="282"/>
      <c r="DS282" s="282"/>
      <c r="DT282" s="282"/>
      <c r="DU282" s="282"/>
      <c r="DV282" s="282"/>
      <c r="DW282" s="282"/>
      <c r="DX282" s="282"/>
      <c r="DY282" s="282"/>
      <c r="DZ282" s="282"/>
      <c r="EA282" s="282"/>
      <c r="EB282" s="282"/>
      <c r="EC282" s="282"/>
      <c r="ED282" s="282"/>
      <c r="EE282" s="282"/>
      <c r="EF282" s="282"/>
      <c r="EG282" s="282"/>
      <c r="EH282" s="282"/>
      <c r="EI282" s="282"/>
      <c r="EJ282" s="282"/>
      <c r="EK282" s="282"/>
      <c r="EL282" s="282"/>
      <c r="EM282" s="282"/>
      <c r="EN282" s="282"/>
      <c r="EO282" s="282"/>
      <c r="EP282" s="282"/>
      <c r="EQ282" s="282"/>
      <c r="ER282" s="282"/>
      <c r="ES282" s="282"/>
      <c r="ET282" s="282"/>
      <c r="EU282" s="282"/>
      <c r="EV282" s="282"/>
      <c r="EW282" s="282"/>
      <c r="EX282" s="282"/>
      <c r="EY282" s="282"/>
      <c r="EZ282" s="282"/>
      <c r="FA282" s="282"/>
      <c r="FB282" s="282"/>
      <c r="FC282" s="282"/>
      <c r="FD282" s="282"/>
      <c r="FE282" s="282"/>
      <c r="FF282" s="282"/>
      <c r="FG282" s="282"/>
      <c r="FH282" s="282"/>
      <c r="FI282" s="282"/>
      <c r="FJ282" s="282"/>
      <c r="FK282" s="282"/>
      <c r="FL282" s="282"/>
      <c r="FM282" s="282"/>
      <c r="FN282" s="282"/>
      <c r="FO282" s="282"/>
      <c r="FP282" s="282"/>
      <c r="FQ282" s="282"/>
      <c r="FR282" s="282"/>
      <c r="FS282" s="282"/>
      <c r="FT282" s="282"/>
      <c r="FU282" s="282"/>
      <c r="FV282" s="282"/>
      <c r="FW282" s="282"/>
      <c r="FX282" s="282"/>
      <c r="FY282" s="282"/>
      <c r="FZ282" s="282"/>
      <c r="GA282" s="282"/>
      <c r="GB282" s="282"/>
      <c r="GC282" s="282"/>
      <c r="GD282" s="282"/>
      <c r="GE282" s="282"/>
      <c r="GF282" s="282"/>
      <c r="GG282" s="282"/>
      <c r="GH282" s="282"/>
      <c r="GI282" s="282"/>
      <c r="GJ282" s="282"/>
      <c r="GK282" s="282"/>
      <c r="GL282" s="282"/>
      <c r="GM282" s="282"/>
      <c r="GN282" s="282"/>
      <c r="GO282" s="282"/>
      <c r="GP282" s="282"/>
      <c r="GQ282" s="282"/>
      <c r="GR282" s="282"/>
      <c r="GS282" s="282"/>
      <c r="GT282" s="282"/>
      <c r="GU282" s="282"/>
      <c r="GV282" s="282"/>
      <c r="GW282" s="282"/>
      <c r="GX282" s="282"/>
      <c r="GY282" s="282"/>
      <c r="GZ282" s="282"/>
      <c r="HA282" s="282"/>
      <c r="HB282" s="282"/>
      <c r="HC282" s="282"/>
      <c r="HD282" s="282"/>
      <c r="HE282" s="282"/>
      <c r="HF282" s="282"/>
      <c r="HG282" s="282"/>
      <c r="HH282" s="282"/>
      <c r="HI282" s="282"/>
      <c r="HJ282" s="282"/>
      <c r="HK282" s="282"/>
      <c r="HL282" s="282"/>
      <c r="HM282" s="282"/>
      <c r="HN282" s="282"/>
      <c r="HO282" s="282"/>
      <c r="HP282" s="282"/>
      <c r="HQ282" s="282"/>
    </row>
    <row r="283" spans="1:225" s="73" customFormat="1" ht="18" hidden="1" customHeight="1" x14ac:dyDescent="0.25">
      <c r="A283" s="81"/>
      <c r="B283" s="170"/>
      <c r="C283" s="218">
        <f t="shared" si="1270"/>
        <v>0</v>
      </c>
      <c r="D283" s="285"/>
      <c r="E283" s="219">
        <f t="shared" si="1277"/>
        <v>0</v>
      </c>
      <c r="F283" s="219">
        <f t="shared" si="1278"/>
        <v>0</v>
      </c>
      <c r="G283" s="84"/>
      <c r="H283" s="214" t="str">
        <f t="shared" si="1271"/>
        <v/>
      </c>
      <c r="I283" s="219" t="str">
        <f t="shared" si="1272"/>
        <v/>
      </c>
      <c r="J283" s="219" t="str">
        <f t="shared" si="1273"/>
        <v/>
      </c>
      <c r="K283" s="216"/>
      <c r="L283" s="217">
        <f t="shared" si="1274"/>
        <v>1</v>
      </c>
      <c r="M283" s="219" t="str">
        <f>IF(K283="","",ROUND(J283*K283,2))</f>
        <v/>
      </c>
      <c r="N283" s="221" t="str">
        <f t="shared" si="1276"/>
        <v/>
      </c>
      <c r="O283" s="304"/>
      <c r="P283" s="282"/>
      <c r="Q283" s="282"/>
      <c r="R283" s="287"/>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c r="CQ283" s="282"/>
      <c r="CR283" s="282"/>
      <c r="CS283" s="282"/>
      <c r="CT283" s="282"/>
      <c r="CU283" s="282"/>
      <c r="CV283" s="282"/>
      <c r="CW283" s="282"/>
      <c r="CX283" s="282"/>
      <c r="CY283" s="282"/>
      <c r="CZ283" s="282"/>
      <c r="DA283" s="282"/>
      <c r="DB283" s="282"/>
      <c r="DC283" s="282"/>
      <c r="DD283" s="282"/>
      <c r="DE283" s="282"/>
      <c r="DF283" s="282"/>
      <c r="DG283" s="282"/>
      <c r="DH283" s="282"/>
      <c r="DI283" s="282"/>
      <c r="DJ283" s="282"/>
      <c r="DK283" s="282"/>
      <c r="DL283" s="282"/>
      <c r="DM283" s="282"/>
      <c r="DN283" s="282"/>
      <c r="DO283" s="282"/>
      <c r="DP283" s="282"/>
      <c r="DQ283" s="282"/>
      <c r="DR283" s="282"/>
      <c r="DS283" s="282"/>
      <c r="DT283" s="282"/>
      <c r="DU283" s="282"/>
      <c r="DV283" s="282"/>
      <c r="DW283" s="282"/>
      <c r="DX283" s="282"/>
      <c r="DY283" s="282"/>
      <c r="DZ283" s="282"/>
      <c r="EA283" s="282"/>
      <c r="EB283" s="282"/>
      <c r="EC283" s="282"/>
      <c r="ED283" s="282"/>
      <c r="EE283" s="282"/>
      <c r="EF283" s="282"/>
      <c r="EG283" s="282"/>
      <c r="EH283" s="282"/>
      <c r="EI283" s="282"/>
      <c r="EJ283" s="282"/>
      <c r="EK283" s="282"/>
      <c r="EL283" s="282"/>
      <c r="EM283" s="282"/>
      <c r="EN283" s="282"/>
      <c r="EO283" s="282"/>
      <c r="EP283" s="282"/>
      <c r="EQ283" s="282"/>
      <c r="ER283" s="282"/>
      <c r="ES283" s="282"/>
      <c r="ET283" s="282"/>
      <c r="EU283" s="282"/>
      <c r="EV283" s="282"/>
      <c r="EW283" s="282"/>
      <c r="EX283" s="282"/>
      <c r="EY283" s="282"/>
      <c r="EZ283" s="282"/>
      <c r="FA283" s="282"/>
      <c r="FB283" s="282"/>
      <c r="FC283" s="282"/>
      <c r="FD283" s="282"/>
      <c r="FE283" s="282"/>
      <c r="FF283" s="282"/>
      <c r="FG283" s="282"/>
      <c r="FH283" s="282"/>
      <c r="FI283" s="282"/>
      <c r="FJ283" s="282"/>
      <c r="FK283" s="282"/>
      <c r="FL283" s="282"/>
      <c r="FM283" s="282"/>
      <c r="FN283" s="282"/>
      <c r="FO283" s="282"/>
      <c r="FP283" s="282"/>
      <c r="FQ283" s="282"/>
      <c r="FR283" s="282"/>
      <c r="FS283" s="282"/>
      <c r="FT283" s="282"/>
      <c r="FU283" s="282"/>
      <c r="FV283" s="282"/>
      <c r="FW283" s="282"/>
      <c r="FX283" s="282"/>
      <c r="FY283" s="282"/>
      <c r="FZ283" s="282"/>
      <c r="GA283" s="282"/>
      <c r="GB283" s="282"/>
      <c r="GC283" s="282"/>
      <c r="GD283" s="282"/>
      <c r="GE283" s="282"/>
      <c r="GF283" s="282"/>
      <c r="GG283" s="282"/>
      <c r="GH283" s="282"/>
      <c r="GI283" s="282"/>
      <c r="GJ283" s="282"/>
      <c r="GK283" s="282"/>
      <c r="GL283" s="282"/>
      <c r="GM283" s="282"/>
      <c r="GN283" s="282"/>
      <c r="GO283" s="282"/>
      <c r="GP283" s="282"/>
      <c r="GQ283" s="282"/>
      <c r="GR283" s="282"/>
      <c r="GS283" s="282"/>
      <c r="GT283" s="282"/>
      <c r="GU283" s="282"/>
      <c r="GV283" s="282"/>
      <c r="GW283" s="282"/>
      <c r="GX283" s="282"/>
      <c r="GY283" s="282"/>
      <c r="GZ283" s="282"/>
      <c r="HA283" s="282"/>
      <c r="HB283" s="282"/>
      <c r="HC283" s="282"/>
      <c r="HD283" s="282"/>
      <c r="HE283" s="282"/>
      <c r="HF283" s="282"/>
      <c r="HG283" s="282"/>
      <c r="HH283" s="282"/>
      <c r="HI283" s="282"/>
      <c r="HJ283" s="282"/>
      <c r="HK283" s="282"/>
      <c r="HL283" s="282"/>
      <c r="HM283" s="282"/>
      <c r="HN283" s="282"/>
      <c r="HO283" s="282"/>
      <c r="HP283" s="282"/>
      <c r="HQ283" s="282"/>
    </row>
    <row r="284" spans="1:225" s="73" customFormat="1" ht="18" hidden="1" customHeight="1" x14ac:dyDescent="0.25">
      <c r="A284" s="81"/>
      <c r="B284" s="170"/>
      <c r="C284" s="218">
        <f t="shared" si="1270"/>
        <v>0</v>
      </c>
      <c r="D284" s="285"/>
      <c r="E284" s="219">
        <f t="shared" si="1277"/>
        <v>0</v>
      </c>
      <c r="F284" s="219">
        <f t="shared" si="1278"/>
        <v>0</v>
      </c>
      <c r="G284" s="84"/>
      <c r="H284" s="214" t="str">
        <f t="shared" si="1271"/>
        <v/>
      </c>
      <c r="I284" s="219" t="str">
        <f t="shared" si="1272"/>
        <v/>
      </c>
      <c r="J284" s="219" t="str">
        <f t="shared" si="1273"/>
        <v/>
      </c>
      <c r="K284" s="216"/>
      <c r="L284" s="217">
        <f t="shared" si="1274"/>
        <v>1</v>
      </c>
      <c r="M284" s="219" t="str">
        <f t="shared" ref="M284:M313" si="1280">IF(K284="","",ROUND(J284*K284,2))</f>
        <v/>
      </c>
      <c r="N284" s="221" t="str">
        <f t="shared" si="1276"/>
        <v/>
      </c>
      <c r="O284" s="304"/>
      <c r="P284" s="281"/>
      <c r="Q284" s="282"/>
      <c r="R284" s="287"/>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c r="CQ284" s="282"/>
      <c r="CR284" s="282"/>
      <c r="CS284" s="282"/>
      <c r="CT284" s="282"/>
      <c r="CU284" s="282"/>
      <c r="CV284" s="282"/>
      <c r="CW284" s="282"/>
      <c r="CX284" s="282"/>
      <c r="CY284" s="282"/>
      <c r="CZ284" s="282"/>
      <c r="DA284" s="282"/>
      <c r="DB284" s="282"/>
      <c r="DC284" s="282"/>
      <c r="DD284" s="282"/>
      <c r="DE284" s="282"/>
      <c r="DF284" s="282"/>
      <c r="DG284" s="282"/>
      <c r="DH284" s="282"/>
      <c r="DI284" s="282"/>
      <c r="DJ284" s="282"/>
      <c r="DK284" s="282"/>
      <c r="DL284" s="282"/>
      <c r="DM284" s="282"/>
      <c r="DN284" s="282"/>
      <c r="DO284" s="282"/>
      <c r="DP284" s="282"/>
      <c r="DQ284" s="282"/>
      <c r="DR284" s="282"/>
      <c r="DS284" s="282"/>
      <c r="DT284" s="282"/>
      <c r="DU284" s="282"/>
      <c r="DV284" s="282"/>
      <c r="DW284" s="282"/>
      <c r="DX284" s="282"/>
      <c r="DY284" s="282"/>
      <c r="DZ284" s="282"/>
      <c r="EA284" s="282"/>
      <c r="EB284" s="282"/>
      <c r="EC284" s="282"/>
      <c r="ED284" s="282"/>
      <c r="EE284" s="282"/>
      <c r="EF284" s="282"/>
      <c r="EG284" s="282"/>
      <c r="EH284" s="282"/>
      <c r="EI284" s="282"/>
      <c r="EJ284" s="282"/>
      <c r="EK284" s="282"/>
      <c r="EL284" s="282"/>
      <c r="EM284" s="282"/>
      <c r="EN284" s="282"/>
      <c r="EO284" s="282"/>
      <c r="EP284" s="282"/>
      <c r="EQ284" s="282"/>
      <c r="ER284" s="282"/>
      <c r="ES284" s="282"/>
      <c r="ET284" s="282"/>
      <c r="EU284" s="282"/>
      <c r="EV284" s="282"/>
      <c r="EW284" s="282"/>
      <c r="EX284" s="282"/>
      <c r="EY284" s="282"/>
      <c r="EZ284" s="282"/>
      <c r="FA284" s="282"/>
      <c r="FB284" s="282"/>
      <c r="FC284" s="282"/>
      <c r="FD284" s="282"/>
      <c r="FE284" s="282"/>
      <c r="FF284" s="282"/>
      <c r="FG284" s="282"/>
      <c r="FH284" s="282"/>
      <c r="FI284" s="282"/>
      <c r="FJ284" s="282"/>
      <c r="FK284" s="282"/>
      <c r="FL284" s="282"/>
      <c r="FM284" s="282"/>
      <c r="FN284" s="282"/>
      <c r="FO284" s="282"/>
      <c r="FP284" s="282"/>
      <c r="FQ284" s="282"/>
      <c r="FR284" s="282"/>
      <c r="FS284" s="282"/>
      <c r="FT284" s="282"/>
      <c r="FU284" s="282"/>
      <c r="FV284" s="282"/>
      <c r="FW284" s="282"/>
      <c r="FX284" s="282"/>
      <c r="FY284" s="282"/>
      <c r="FZ284" s="282"/>
      <c r="GA284" s="282"/>
      <c r="GB284" s="282"/>
      <c r="GC284" s="282"/>
      <c r="GD284" s="282"/>
      <c r="GE284" s="282"/>
      <c r="GF284" s="282"/>
      <c r="GG284" s="282"/>
      <c r="GH284" s="282"/>
      <c r="GI284" s="282"/>
      <c r="GJ284" s="282"/>
      <c r="GK284" s="282"/>
      <c r="GL284" s="282"/>
      <c r="GM284" s="282"/>
      <c r="GN284" s="282"/>
      <c r="GO284" s="282"/>
      <c r="GP284" s="282"/>
      <c r="GQ284" s="282"/>
      <c r="GR284" s="282"/>
      <c r="GS284" s="282"/>
      <c r="GT284" s="282"/>
      <c r="GU284" s="282"/>
      <c r="GV284" s="282"/>
      <c r="GW284" s="282"/>
      <c r="GX284" s="282"/>
      <c r="GY284" s="282"/>
      <c r="GZ284" s="282"/>
      <c r="HA284" s="282"/>
      <c r="HB284" s="282"/>
      <c r="HC284" s="282"/>
      <c r="HD284" s="282"/>
      <c r="HE284" s="282"/>
      <c r="HF284" s="282"/>
      <c r="HG284" s="282"/>
      <c r="HH284" s="282"/>
      <c r="HI284" s="282"/>
      <c r="HJ284" s="282"/>
      <c r="HK284" s="282"/>
      <c r="HL284" s="282"/>
      <c r="HM284" s="282"/>
      <c r="HN284" s="282"/>
      <c r="HO284" s="282"/>
      <c r="HP284" s="282"/>
      <c r="HQ284" s="282"/>
    </row>
    <row r="285" spans="1:225" s="73" customFormat="1" ht="18" hidden="1" customHeight="1" x14ac:dyDescent="0.25">
      <c r="A285" s="81"/>
      <c r="B285" s="170"/>
      <c r="C285" s="218">
        <f t="shared" si="1270"/>
        <v>0</v>
      </c>
      <c r="D285" s="285"/>
      <c r="E285" s="219">
        <f t="shared" si="1277"/>
        <v>0</v>
      </c>
      <c r="F285" s="219">
        <f t="shared" si="1278"/>
        <v>0</v>
      </c>
      <c r="G285" s="84"/>
      <c r="H285" s="214" t="str">
        <f t="shared" si="1271"/>
        <v/>
      </c>
      <c r="I285" s="219" t="str">
        <f t="shared" si="1272"/>
        <v/>
      </c>
      <c r="J285" s="219" t="str">
        <f t="shared" si="1273"/>
        <v/>
      </c>
      <c r="K285" s="216"/>
      <c r="L285" s="217">
        <f t="shared" si="1274"/>
        <v>1</v>
      </c>
      <c r="M285" s="219" t="str">
        <f t="shared" si="1280"/>
        <v/>
      </c>
      <c r="N285" s="221" t="str">
        <f t="shared" si="1276"/>
        <v/>
      </c>
      <c r="O285" s="304"/>
      <c r="P285" s="281"/>
      <c r="Q285" s="282"/>
      <c r="R285" s="287"/>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c r="CQ285" s="282"/>
      <c r="CR285" s="282"/>
      <c r="CS285" s="282"/>
      <c r="CT285" s="282"/>
      <c r="CU285" s="282"/>
      <c r="CV285" s="282"/>
      <c r="CW285" s="282"/>
      <c r="CX285" s="282"/>
      <c r="CY285" s="282"/>
      <c r="CZ285" s="282"/>
      <c r="DA285" s="282"/>
      <c r="DB285" s="282"/>
      <c r="DC285" s="282"/>
      <c r="DD285" s="282"/>
      <c r="DE285" s="282"/>
      <c r="DF285" s="282"/>
      <c r="DG285" s="282"/>
      <c r="DH285" s="282"/>
      <c r="DI285" s="282"/>
      <c r="DJ285" s="282"/>
      <c r="DK285" s="282"/>
      <c r="DL285" s="282"/>
      <c r="DM285" s="282"/>
      <c r="DN285" s="282"/>
      <c r="DO285" s="282"/>
      <c r="DP285" s="282"/>
      <c r="DQ285" s="282"/>
      <c r="DR285" s="282"/>
      <c r="DS285" s="282"/>
      <c r="DT285" s="282"/>
      <c r="DU285" s="282"/>
      <c r="DV285" s="282"/>
      <c r="DW285" s="282"/>
      <c r="DX285" s="282"/>
      <c r="DY285" s="282"/>
      <c r="DZ285" s="282"/>
      <c r="EA285" s="282"/>
      <c r="EB285" s="282"/>
      <c r="EC285" s="282"/>
      <c r="ED285" s="282"/>
      <c r="EE285" s="282"/>
      <c r="EF285" s="282"/>
      <c r="EG285" s="282"/>
      <c r="EH285" s="282"/>
      <c r="EI285" s="282"/>
      <c r="EJ285" s="282"/>
      <c r="EK285" s="282"/>
      <c r="EL285" s="282"/>
      <c r="EM285" s="282"/>
      <c r="EN285" s="282"/>
      <c r="EO285" s="282"/>
      <c r="EP285" s="282"/>
      <c r="EQ285" s="282"/>
      <c r="ER285" s="282"/>
      <c r="ES285" s="282"/>
      <c r="ET285" s="282"/>
      <c r="EU285" s="282"/>
      <c r="EV285" s="282"/>
      <c r="EW285" s="282"/>
      <c r="EX285" s="282"/>
      <c r="EY285" s="282"/>
      <c r="EZ285" s="282"/>
      <c r="FA285" s="282"/>
      <c r="FB285" s="282"/>
      <c r="FC285" s="282"/>
      <c r="FD285" s="282"/>
      <c r="FE285" s="282"/>
      <c r="FF285" s="282"/>
      <c r="FG285" s="282"/>
      <c r="FH285" s="282"/>
      <c r="FI285" s="282"/>
      <c r="FJ285" s="282"/>
      <c r="FK285" s="282"/>
      <c r="FL285" s="282"/>
      <c r="FM285" s="282"/>
      <c r="FN285" s="282"/>
      <c r="FO285" s="282"/>
      <c r="FP285" s="282"/>
      <c r="FQ285" s="282"/>
      <c r="FR285" s="282"/>
      <c r="FS285" s="282"/>
      <c r="FT285" s="282"/>
      <c r="FU285" s="282"/>
      <c r="FV285" s="282"/>
      <c r="FW285" s="282"/>
      <c r="FX285" s="282"/>
      <c r="FY285" s="282"/>
      <c r="FZ285" s="282"/>
      <c r="GA285" s="282"/>
      <c r="GB285" s="282"/>
      <c r="GC285" s="282"/>
      <c r="GD285" s="282"/>
      <c r="GE285" s="282"/>
      <c r="GF285" s="282"/>
      <c r="GG285" s="282"/>
      <c r="GH285" s="282"/>
      <c r="GI285" s="282"/>
      <c r="GJ285" s="282"/>
      <c r="GK285" s="282"/>
      <c r="GL285" s="282"/>
      <c r="GM285" s="282"/>
      <c r="GN285" s="282"/>
      <c r="GO285" s="282"/>
      <c r="GP285" s="282"/>
      <c r="GQ285" s="282"/>
      <c r="GR285" s="282"/>
      <c r="GS285" s="282"/>
      <c r="GT285" s="282"/>
      <c r="GU285" s="282"/>
      <c r="GV285" s="282"/>
      <c r="GW285" s="282"/>
      <c r="GX285" s="282"/>
      <c r="GY285" s="282"/>
      <c r="GZ285" s="282"/>
      <c r="HA285" s="282"/>
      <c r="HB285" s="282"/>
      <c r="HC285" s="282"/>
      <c r="HD285" s="282"/>
      <c r="HE285" s="282"/>
      <c r="HF285" s="282"/>
      <c r="HG285" s="282"/>
      <c r="HH285" s="282"/>
      <c r="HI285" s="282"/>
      <c r="HJ285" s="282"/>
      <c r="HK285" s="282"/>
      <c r="HL285" s="282"/>
      <c r="HM285" s="282"/>
      <c r="HN285" s="282"/>
      <c r="HO285" s="282"/>
      <c r="HP285" s="282"/>
      <c r="HQ285" s="282"/>
    </row>
    <row r="286" spans="1:225" s="73" customFormat="1" ht="18" hidden="1" customHeight="1" x14ac:dyDescent="0.25">
      <c r="A286" s="81"/>
      <c r="B286" s="170"/>
      <c r="C286" s="218">
        <f t="shared" si="1270"/>
        <v>0</v>
      </c>
      <c r="D286" s="285"/>
      <c r="E286" s="219">
        <f t="shared" si="1277"/>
        <v>0</v>
      </c>
      <c r="F286" s="219">
        <f t="shared" si="1278"/>
        <v>0</v>
      </c>
      <c r="G286" s="84"/>
      <c r="H286" s="214" t="str">
        <f t="shared" si="1271"/>
        <v/>
      </c>
      <c r="I286" s="219" t="str">
        <f t="shared" si="1272"/>
        <v/>
      </c>
      <c r="J286" s="219" t="str">
        <f t="shared" si="1273"/>
        <v/>
      </c>
      <c r="K286" s="216"/>
      <c r="L286" s="217">
        <f t="shared" si="1274"/>
        <v>1</v>
      </c>
      <c r="M286" s="219" t="str">
        <f t="shared" si="1280"/>
        <v/>
      </c>
      <c r="N286" s="221" t="str">
        <f t="shared" si="1276"/>
        <v/>
      </c>
      <c r="O286" s="304"/>
      <c r="P286" s="281"/>
      <c r="Q286" s="282"/>
      <c r="R286" s="287"/>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c r="CQ286" s="282"/>
      <c r="CR286" s="282"/>
      <c r="CS286" s="282"/>
      <c r="CT286" s="282"/>
      <c r="CU286" s="282"/>
      <c r="CV286" s="282"/>
      <c r="CW286" s="282"/>
      <c r="CX286" s="282"/>
      <c r="CY286" s="282"/>
      <c r="CZ286" s="282"/>
      <c r="DA286" s="282"/>
      <c r="DB286" s="282"/>
      <c r="DC286" s="282"/>
      <c r="DD286" s="282"/>
      <c r="DE286" s="282"/>
      <c r="DF286" s="282"/>
      <c r="DG286" s="282"/>
      <c r="DH286" s="282"/>
      <c r="DI286" s="282"/>
      <c r="DJ286" s="282"/>
      <c r="DK286" s="282"/>
      <c r="DL286" s="282"/>
      <c r="DM286" s="282"/>
      <c r="DN286" s="282"/>
      <c r="DO286" s="282"/>
      <c r="DP286" s="282"/>
      <c r="DQ286" s="282"/>
      <c r="DR286" s="282"/>
      <c r="DS286" s="282"/>
      <c r="DT286" s="282"/>
      <c r="DU286" s="282"/>
      <c r="DV286" s="282"/>
      <c r="DW286" s="282"/>
      <c r="DX286" s="282"/>
      <c r="DY286" s="282"/>
      <c r="DZ286" s="282"/>
      <c r="EA286" s="282"/>
      <c r="EB286" s="282"/>
      <c r="EC286" s="282"/>
      <c r="ED286" s="282"/>
      <c r="EE286" s="282"/>
      <c r="EF286" s="282"/>
      <c r="EG286" s="282"/>
      <c r="EH286" s="282"/>
      <c r="EI286" s="282"/>
      <c r="EJ286" s="282"/>
      <c r="EK286" s="282"/>
      <c r="EL286" s="282"/>
      <c r="EM286" s="282"/>
      <c r="EN286" s="282"/>
      <c r="EO286" s="282"/>
      <c r="EP286" s="282"/>
      <c r="EQ286" s="282"/>
      <c r="ER286" s="282"/>
      <c r="ES286" s="282"/>
      <c r="ET286" s="282"/>
      <c r="EU286" s="282"/>
      <c r="EV286" s="282"/>
      <c r="EW286" s="282"/>
      <c r="EX286" s="282"/>
      <c r="EY286" s="282"/>
      <c r="EZ286" s="282"/>
      <c r="FA286" s="282"/>
      <c r="FB286" s="282"/>
      <c r="FC286" s="282"/>
      <c r="FD286" s="282"/>
      <c r="FE286" s="282"/>
      <c r="FF286" s="282"/>
      <c r="FG286" s="282"/>
      <c r="FH286" s="282"/>
      <c r="FI286" s="282"/>
      <c r="FJ286" s="282"/>
      <c r="FK286" s="282"/>
      <c r="FL286" s="282"/>
      <c r="FM286" s="282"/>
      <c r="FN286" s="282"/>
      <c r="FO286" s="282"/>
      <c r="FP286" s="282"/>
      <c r="FQ286" s="282"/>
      <c r="FR286" s="282"/>
      <c r="FS286" s="282"/>
      <c r="FT286" s="282"/>
      <c r="FU286" s="282"/>
      <c r="FV286" s="282"/>
      <c r="FW286" s="282"/>
      <c r="FX286" s="282"/>
      <c r="FY286" s="282"/>
      <c r="FZ286" s="282"/>
      <c r="GA286" s="282"/>
      <c r="GB286" s="282"/>
      <c r="GC286" s="282"/>
      <c r="GD286" s="282"/>
      <c r="GE286" s="282"/>
      <c r="GF286" s="282"/>
      <c r="GG286" s="282"/>
      <c r="GH286" s="282"/>
      <c r="GI286" s="282"/>
      <c r="GJ286" s="282"/>
      <c r="GK286" s="282"/>
      <c r="GL286" s="282"/>
      <c r="GM286" s="282"/>
      <c r="GN286" s="282"/>
      <c r="GO286" s="282"/>
      <c r="GP286" s="282"/>
      <c r="GQ286" s="282"/>
      <c r="GR286" s="282"/>
      <c r="GS286" s="282"/>
      <c r="GT286" s="282"/>
      <c r="GU286" s="282"/>
      <c r="GV286" s="282"/>
      <c r="GW286" s="282"/>
      <c r="GX286" s="282"/>
      <c r="GY286" s="282"/>
      <c r="GZ286" s="282"/>
      <c r="HA286" s="282"/>
      <c r="HB286" s="282"/>
      <c r="HC286" s="282"/>
      <c r="HD286" s="282"/>
      <c r="HE286" s="282"/>
      <c r="HF286" s="282"/>
      <c r="HG286" s="282"/>
      <c r="HH286" s="282"/>
      <c r="HI286" s="282"/>
      <c r="HJ286" s="282"/>
      <c r="HK286" s="282"/>
      <c r="HL286" s="282"/>
      <c r="HM286" s="282"/>
      <c r="HN286" s="282"/>
      <c r="HO286" s="282"/>
      <c r="HP286" s="282"/>
      <c r="HQ286" s="282"/>
    </row>
    <row r="287" spans="1:225" s="73" customFormat="1" ht="18" hidden="1" customHeight="1" x14ac:dyDescent="0.25">
      <c r="A287" s="81"/>
      <c r="B287" s="170"/>
      <c r="C287" s="218">
        <f t="shared" si="1270"/>
        <v>0</v>
      </c>
      <c r="D287" s="285"/>
      <c r="E287" s="219">
        <f t="shared" si="1277"/>
        <v>0</v>
      </c>
      <c r="F287" s="219">
        <f t="shared" si="1278"/>
        <v>0</v>
      </c>
      <c r="G287" s="84"/>
      <c r="H287" s="214" t="str">
        <f t="shared" si="1271"/>
        <v/>
      </c>
      <c r="I287" s="219" t="str">
        <f t="shared" si="1272"/>
        <v/>
      </c>
      <c r="J287" s="219" t="str">
        <f t="shared" si="1273"/>
        <v/>
      </c>
      <c r="K287" s="216"/>
      <c r="L287" s="217">
        <f t="shared" si="1274"/>
        <v>1</v>
      </c>
      <c r="M287" s="219" t="str">
        <f t="shared" si="1280"/>
        <v/>
      </c>
      <c r="N287" s="221" t="str">
        <f t="shared" si="1276"/>
        <v/>
      </c>
      <c r="O287" s="304"/>
      <c r="P287" s="282"/>
      <c r="Q287" s="282"/>
      <c r="R287" s="287"/>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c r="CQ287" s="282"/>
      <c r="CR287" s="282"/>
      <c r="CS287" s="282"/>
      <c r="CT287" s="282"/>
      <c r="CU287" s="282"/>
      <c r="CV287" s="282"/>
      <c r="CW287" s="282"/>
      <c r="CX287" s="282"/>
      <c r="CY287" s="282"/>
      <c r="CZ287" s="282"/>
      <c r="DA287" s="282"/>
      <c r="DB287" s="282"/>
      <c r="DC287" s="282"/>
      <c r="DD287" s="282"/>
      <c r="DE287" s="282"/>
      <c r="DF287" s="282"/>
      <c r="DG287" s="282"/>
      <c r="DH287" s="282"/>
      <c r="DI287" s="282"/>
      <c r="DJ287" s="282"/>
      <c r="DK287" s="282"/>
      <c r="DL287" s="282"/>
      <c r="DM287" s="282"/>
      <c r="DN287" s="282"/>
      <c r="DO287" s="282"/>
      <c r="DP287" s="282"/>
      <c r="DQ287" s="282"/>
      <c r="DR287" s="282"/>
      <c r="DS287" s="282"/>
      <c r="DT287" s="282"/>
      <c r="DU287" s="282"/>
      <c r="DV287" s="282"/>
      <c r="DW287" s="282"/>
      <c r="DX287" s="282"/>
      <c r="DY287" s="282"/>
      <c r="DZ287" s="282"/>
      <c r="EA287" s="282"/>
      <c r="EB287" s="282"/>
      <c r="EC287" s="282"/>
      <c r="ED287" s="282"/>
      <c r="EE287" s="282"/>
      <c r="EF287" s="282"/>
      <c r="EG287" s="282"/>
      <c r="EH287" s="282"/>
      <c r="EI287" s="282"/>
      <c r="EJ287" s="282"/>
      <c r="EK287" s="282"/>
      <c r="EL287" s="282"/>
      <c r="EM287" s="282"/>
      <c r="EN287" s="282"/>
      <c r="EO287" s="282"/>
      <c r="EP287" s="282"/>
      <c r="EQ287" s="282"/>
      <c r="ER287" s="282"/>
      <c r="ES287" s="282"/>
      <c r="ET287" s="282"/>
      <c r="EU287" s="282"/>
      <c r="EV287" s="282"/>
      <c r="EW287" s="282"/>
      <c r="EX287" s="282"/>
      <c r="EY287" s="282"/>
      <c r="EZ287" s="282"/>
      <c r="FA287" s="282"/>
      <c r="FB287" s="282"/>
      <c r="FC287" s="282"/>
      <c r="FD287" s="282"/>
      <c r="FE287" s="282"/>
      <c r="FF287" s="282"/>
      <c r="FG287" s="282"/>
      <c r="FH287" s="282"/>
      <c r="FI287" s="282"/>
      <c r="FJ287" s="282"/>
      <c r="FK287" s="282"/>
      <c r="FL287" s="282"/>
      <c r="FM287" s="282"/>
      <c r="FN287" s="282"/>
      <c r="FO287" s="282"/>
      <c r="FP287" s="282"/>
      <c r="FQ287" s="282"/>
      <c r="FR287" s="282"/>
      <c r="FS287" s="282"/>
      <c r="FT287" s="282"/>
      <c r="FU287" s="282"/>
      <c r="FV287" s="282"/>
      <c r="FW287" s="282"/>
      <c r="FX287" s="282"/>
      <c r="FY287" s="282"/>
      <c r="FZ287" s="282"/>
      <c r="GA287" s="282"/>
      <c r="GB287" s="282"/>
      <c r="GC287" s="282"/>
      <c r="GD287" s="282"/>
      <c r="GE287" s="282"/>
      <c r="GF287" s="282"/>
      <c r="GG287" s="282"/>
      <c r="GH287" s="282"/>
      <c r="GI287" s="282"/>
      <c r="GJ287" s="282"/>
      <c r="GK287" s="282"/>
      <c r="GL287" s="282"/>
      <c r="GM287" s="282"/>
      <c r="GN287" s="282"/>
      <c r="GO287" s="282"/>
      <c r="GP287" s="282"/>
      <c r="GQ287" s="282"/>
      <c r="GR287" s="282"/>
      <c r="GS287" s="282"/>
      <c r="GT287" s="282"/>
      <c r="GU287" s="282"/>
      <c r="GV287" s="282"/>
      <c r="GW287" s="282"/>
      <c r="GX287" s="282"/>
      <c r="GY287" s="282"/>
      <c r="GZ287" s="282"/>
      <c r="HA287" s="282"/>
      <c r="HB287" s="282"/>
      <c r="HC287" s="282"/>
      <c r="HD287" s="282"/>
      <c r="HE287" s="282"/>
      <c r="HF287" s="282"/>
      <c r="HG287" s="282"/>
      <c r="HH287" s="282"/>
      <c r="HI287" s="282"/>
      <c r="HJ287" s="282"/>
      <c r="HK287" s="282"/>
      <c r="HL287" s="282"/>
      <c r="HM287" s="282"/>
      <c r="HN287" s="282"/>
      <c r="HO287" s="282"/>
      <c r="HP287" s="282"/>
      <c r="HQ287" s="282"/>
    </row>
    <row r="288" spans="1:225" s="73" customFormat="1" ht="18" hidden="1" customHeight="1" x14ac:dyDescent="0.25">
      <c r="A288" s="81"/>
      <c r="B288" s="170"/>
      <c r="C288" s="218">
        <f t="shared" si="1270"/>
        <v>0</v>
      </c>
      <c r="D288" s="285"/>
      <c r="E288" s="219">
        <f t="shared" si="1277"/>
        <v>0</v>
      </c>
      <c r="F288" s="219">
        <f t="shared" si="1278"/>
        <v>0</v>
      </c>
      <c r="G288" s="84"/>
      <c r="H288" s="214" t="str">
        <f t="shared" si="1271"/>
        <v/>
      </c>
      <c r="I288" s="219" t="str">
        <f t="shared" si="1272"/>
        <v/>
      </c>
      <c r="J288" s="219" t="str">
        <f t="shared" si="1273"/>
        <v/>
      </c>
      <c r="K288" s="216"/>
      <c r="L288" s="217">
        <f t="shared" si="1274"/>
        <v>1</v>
      </c>
      <c r="M288" s="219" t="str">
        <f t="shared" si="1280"/>
        <v/>
      </c>
      <c r="N288" s="221" t="str">
        <f t="shared" si="1276"/>
        <v/>
      </c>
      <c r="O288" s="304"/>
      <c r="P288" s="281"/>
      <c r="Q288" s="282"/>
      <c r="R288" s="287"/>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c r="CQ288" s="282"/>
      <c r="CR288" s="282"/>
      <c r="CS288" s="282"/>
      <c r="CT288" s="282"/>
      <c r="CU288" s="282"/>
      <c r="CV288" s="282"/>
      <c r="CW288" s="282"/>
      <c r="CX288" s="282"/>
      <c r="CY288" s="282"/>
      <c r="CZ288" s="282"/>
      <c r="DA288" s="282"/>
      <c r="DB288" s="282"/>
      <c r="DC288" s="282"/>
      <c r="DD288" s="282"/>
      <c r="DE288" s="282"/>
      <c r="DF288" s="282"/>
      <c r="DG288" s="282"/>
      <c r="DH288" s="282"/>
      <c r="DI288" s="282"/>
      <c r="DJ288" s="282"/>
      <c r="DK288" s="282"/>
      <c r="DL288" s="282"/>
      <c r="DM288" s="282"/>
      <c r="DN288" s="282"/>
      <c r="DO288" s="282"/>
      <c r="DP288" s="282"/>
      <c r="DQ288" s="282"/>
      <c r="DR288" s="282"/>
      <c r="DS288" s="282"/>
      <c r="DT288" s="282"/>
      <c r="DU288" s="282"/>
      <c r="DV288" s="282"/>
      <c r="DW288" s="282"/>
      <c r="DX288" s="282"/>
      <c r="DY288" s="282"/>
      <c r="DZ288" s="282"/>
      <c r="EA288" s="282"/>
      <c r="EB288" s="282"/>
      <c r="EC288" s="282"/>
      <c r="ED288" s="282"/>
      <c r="EE288" s="282"/>
      <c r="EF288" s="282"/>
      <c r="EG288" s="282"/>
      <c r="EH288" s="282"/>
      <c r="EI288" s="282"/>
      <c r="EJ288" s="282"/>
      <c r="EK288" s="282"/>
      <c r="EL288" s="282"/>
      <c r="EM288" s="282"/>
      <c r="EN288" s="282"/>
      <c r="EO288" s="282"/>
      <c r="EP288" s="282"/>
      <c r="EQ288" s="282"/>
      <c r="ER288" s="282"/>
      <c r="ES288" s="282"/>
      <c r="ET288" s="282"/>
      <c r="EU288" s="282"/>
      <c r="EV288" s="282"/>
      <c r="EW288" s="282"/>
      <c r="EX288" s="282"/>
      <c r="EY288" s="282"/>
      <c r="EZ288" s="282"/>
      <c r="FA288" s="282"/>
      <c r="FB288" s="282"/>
      <c r="FC288" s="282"/>
      <c r="FD288" s="282"/>
      <c r="FE288" s="282"/>
      <c r="FF288" s="282"/>
      <c r="FG288" s="282"/>
      <c r="FH288" s="282"/>
      <c r="FI288" s="282"/>
      <c r="FJ288" s="282"/>
      <c r="FK288" s="282"/>
      <c r="FL288" s="282"/>
      <c r="FM288" s="282"/>
      <c r="FN288" s="282"/>
      <c r="FO288" s="282"/>
      <c r="FP288" s="282"/>
      <c r="FQ288" s="282"/>
      <c r="FR288" s="282"/>
      <c r="FS288" s="282"/>
      <c r="FT288" s="282"/>
      <c r="FU288" s="282"/>
      <c r="FV288" s="282"/>
      <c r="FW288" s="282"/>
      <c r="FX288" s="282"/>
      <c r="FY288" s="282"/>
      <c r="FZ288" s="282"/>
      <c r="GA288" s="282"/>
      <c r="GB288" s="282"/>
      <c r="GC288" s="282"/>
      <c r="GD288" s="282"/>
      <c r="GE288" s="282"/>
      <c r="GF288" s="282"/>
      <c r="GG288" s="282"/>
      <c r="GH288" s="282"/>
      <c r="GI288" s="282"/>
      <c r="GJ288" s="282"/>
      <c r="GK288" s="282"/>
      <c r="GL288" s="282"/>
      <c r="GM288" s="282"/>
      <c r="GN288" s="282"/>
      <c r="GO288" s="282"/>
      <c r="GP288" s="282"/>
      <c r="GQ288" s="282"/>
      <c r="GR288" s="282"/>
      <c r="GS288" s="282"/>
      <c r="GT288" s="282"/>
      <c r="GU288" s="282"/>
      <c r="GV288" s="282"/>
      <c r="GW288" s="282"/>
      <c r="GX288" s="282"/>
      <c r="GY288" s="282"/>
      <c r="GZ288" s="282"/>
      <c r="HA288" s="282"/>
      <c r="HB288" s="282"/>
      <c r="HC288" s="282"/>
      <c r="HD288" s="282"/>
      <c r="HE288" s="282"/>
      <c r="HF288" s="282"/>
      <c r="HG288" s="282"/>
      <c r="HH288" s="282"/>
      <c r="HI288" s="282"/>
      <c r="HJ288" s="282"/>
      <c r="HK288" s="282"/>
      <c r="HL288" s="282"/>
      <c r="HM288" s="282"/>
      <c r="HN288" s="282"/>
      <c r="HO288" s="282"/>
      <c r="HP288" s="282"/>
      <c r="HQ288" s="282"/>
    </row>
    <row r="289" spans="1:225" s="73" customFormat="1" ht="18" hidden="1" customHeight="1" x14ac:dyDescent="0.25">
      <c r="A289" s="81"/>
      <c r="B289" s="170"/>
      <c r="C289" s="218">
        <f t="shared" si="1270"/>
        <v>0</v>
      </c>
      <c r="D289" s="285"/>
      <c r="E289" s="219">
        <f t="shared" si="1277"/>
        <v>0</v>
      </c>
      <c r="F289" s="219">
        <f t="shared" si="1278"/>
        <v>0</v>
      </c>
      <c r="G289" s="84"/>
      <c r="H289" s="214" t="str">
        <f t="shared" si="1271"/>
        <v/>
      </c>
      <c r="I289" s="219" t="str">
        <f t="shared" si="1272"/>
        <v/>
      </c>
      <c r="J289" s="219" t="str">
        <f t="shared" si="1273"/>
        <v/>
      </c>
      <c r="K289" s="216"/>
      <c r="L289" s="217">
        <f t="shared" si="1274"/>
        <v>1</v>
      </c>
      <c r="M289" s="219" t="str">
        <f t="shared" si="1280"/>
        <v/>
      </c>
      <c r="N289" s="221" t="str">
        <f t="shared" si="1276"/>
        <v/>
      </c>
      <c r="O289" s="304"/>
      <c r="P289" s="281"/>
      <c r="Q289" s="282"/>
      <c r="R289" s="287"/>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c r="CQ289" s="282"/>
      <c r="CR289" s="282"/>
      <c r="CS289" s="282"/>
      <c r="CT289" s="282"/>
      <c r="CU289" s="282"/>
      <c r="CV289" s="282"/>
      <c r="CW289" s="282"/>
      <c r="CX289" s="282"/>
      <c r="CY289" s="282"/>
      <c r="CZ289" s="282"/>
      <c r="DA289" s="282"/>
      <c r="DB289" s="282"/>
      <c r="DC289" s="282"/>
      <c r="DD289" s="282"/>
      <c r="DE289" s="282"/>
      <c r="DF289" s="282"/>
      <c r="DG289" s="282"/>
      <c r="DH289" s="282"/>
      <c r="DI289" s="282"/>
      <c r="DJ289" s="282"/>
      <c r="DK289" s="282"/>
      <c r="DL289" s="282"/>
      <c r="DM289" s="282"/>
      <c r="DN289" s="282"/>
      <c r="DO289" s="282"/>
      <c r="DP289" s="282"/>
      <c r="DQ289" s="282"/>
      <c r="DR289" s="282"/>
      <c r="DS289" s="282"/>
      <c r="DT289" s="282"/>
      <c r="DU289" s="282"/>
      <c r="DV289" s="282"/>
      <c r="DW289" s="282"/>
      <c r="DX289" s="282"/>
      <c r="DY289" s="282"/>
      <c r="DZ289" s="282"/>
      <c r="EA289" s="282"/>
      <c r="EB289" s="282"/>
      <c r="EC289" s="282"/>
      <c r="ED289" s="282"/>
      <c r="EE289" s="282"/>
      <c r="EF289" s="282"/>
      <c r="EG289" s="282"/>
      <c r="EH289" s="282"/>
      <c r="EI289" s="282"/>
      <c r="EJ289" s="282"/>
      <c r="EK289" s="282"/>
      <c r="EL289" s="282"/>
      <c r="EM289" s="282"/>
      <c r="EN289" s="282"/>
      <c r="EO289" s="282"/>
      <c r="EP289" s="282"/>
      <c r="EQ289" s="282"/>
      <c r="ER289" s="282"/>
      <c r="ES289" s="282"/>
      <c r="ET289" s="282"/>
      <c r="EU289" s="282"/>
      <c r="EV289" s="282"/>
      <c r="EW289" s="282"/>
      <c r="EX289" s="282"/>
      <c r="EY289" s="282"/>
      <c r="EZ289" s="282"/>
      <c r="FA289" s="282"/>
      <c r="FB289" s="282"/>
      <c r="FC289" s="282"/>
      <c r="FD289" s="282"/>
      <c r="FE289" s="282"/>
      <c r="FF289" s="282"/>
      <c r="FG289" s="282"/>
      <c r="FH289" s="282"/>
      <c r="FI289" s="282"/>
      <c r="FJ289" s="282"/>
      <c r="FK289" s="282"/>
      <c r="FL289" s="282"/>
      <c r="FM289" s="282"/>
      <c r="FN289" s="282"/>
      <c r="FO289" s="282"/>
      <c r="FP289" s="282"/>
      <c r="FQ289" s="282"/>
      <c r="FR289" s="282"/>
      <c r="FS289" s="282"/>
      <c r="FT289" s="282"/>
      <c r="FU289" s="282"/>
      <c r="FV289" s="282"/>
      <c r="FW289" s="282"/>
      <c r="FX289" s="282"/>
      <c r="FY289" s="282"/>
      <c r="FZ289" s="282"/>
      <c r="GA289" s="282"/>
      <c r="GB289" s="282"/>
      <c r="GC289" s="282"/>
      <c r="GD289" s="282"/>
      <c r="GE289" s="282"/>
      <c r="GF289" s="282"/>
      <c r="GG289" s="282"/>
      <c r="GH289" s="282"/>
      <c r="GI289" s="282"/>
      <c r="GJ289" s="282"/>
      <c r="GK289" s="282"/>
      <c r="GL289" s="282"/>
      <c r="GM289" s="282"/>
      <c r="GN289" s="282"/>
      <c r="GO289" s="282"/>
      <c r="GP289" s="282"/>
      <c r="GQ289" s="282"/>
      <c r="GR289" s="282"/>
      <c r="GS289" s="282"/>
      <c r="GT289" s="282"/>
      <c r="GU289" s="282"/>
      <c r="GV289" s="282"/>
      <c r="GW289" s="282"/>
      <c r="GX289" s="282"/>
      <c r="GY289" s="282"/>
      <c r="GZ289" s="282"/>
      <c r="HA289" s="282"/>
      <c r="HB289" s="282"/>
      <c r="HC289" s="282"/>
      <c r="HD289" s="282"/>
      <c r="HE289" s="282"/>
      <c r="HF289" s="282"/>
      <c r="HG289" s="282"/>
      <c r="HH289" s="282"/>
      <c r="HI289" s="282"/>
      <c r="HJ289" s="282"/>
      <c r="HK289" s="282"/>
      <c r="HL289" s="282"/>
      <c r="HM289" s="282"/>
      <c r="HN289" s="282"/>
      <c r="HO289" s="282"/>
      <c r="HP289" s="282"/>
      <c r="HQ289" s="282"/>
    </row>
    <row r="290" spans="1:225" s="73" customFormat="1" ht="18" hidden="1" customHeight="1" x14ac:dyDescent="0.25">
      <c r="A290" s="81"/>
      <c r="B290" s="170"/>
      <c r="C290" s="218">
        <f t="shared" si="1270"/>
        <v>0</v>
      </c>
      <c r="D290" s="285"/>
      <c r="E290" s="219">
        <f t="shared" si="1277"/>
        <v>0</v>
      </c>
      <c r="F290" s="219">
        <f t="shared" si="1278"/>
        <v>0</v>
      </c>
      <c r="G290" s="84"/>
      <c r="H290" s="214" t="str">
        <f t="shared" si="1271"/>
        <v/>
      </c>
      <c r="I290" s="219" t="str">
        <f t="shared" si="1272"/>
        <v/>
      </c>
      <c r="J290" s="219" t="str">
        <f t="shared" si="1273"/>
        <v/>
      </c>
      <c r="K290" s="216"/>
      <c r="L290" s="217">
        <f t="shared" si="1274"/>
        <v>1</v>
      </c>
      <c r="M290" s="219" t="str">
        <f t="shared" si="1280"/>
        <v/>
      </c>
      <c r="N290" s="221" t="str">
        <f t="shared" si="1276"/>
        <v/>
      </c>
      <c r="O290" s="304"/>
      <c r="P290" s="281"/>
      <c r="Q290" s="282"/>
      <c r="R290" s="287"/>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c r="CQ290" s="282"/>
      <c r="CR290" s="282"/>
      <c r="CS290" s="282"/>
      <c r="CT290" s="282"/>
      <c r="CU290" s="282"/>
      <c r="CV290" s="282"/>
      <c r="CW290" s="282"/>
      <c r="CX290" s="282"/>
      <c r="CY290" s="282"/>
      <c r="CZ290" s="282"/>
      <c r="DA290" s="282"/>
      <c r="DB290" s="282"/>
      <c r="DC290" s="282"/>
      <c r="DD290" s="282"/>
      <c r="DE290" s="282"/>
      <c r="DF290" s="282"/>
      <c r="DG290" s="282"/>
      <c r="DH290" s="282"/>
      <c r="DI290" s="282"/>
      <c r="DJ290" s="282"/>
      <c r="DK290" s="282"/>
      <c r="DL290" s="282"/>
      <c r="DM290" s="282"/>
      <c r="DN290" s="282"/>
      <c r="DO290" s="282"/>
      <c r="DP290" s="282"/>
      <c r="DQ290" s="282"/>
      <c r="DR290" s="282"/>
      <c r="DS290" s="282"/>
      <c r="DT290" s="282"/>
      <c r="DU290" s="282"/>
      <c r="DV290" s="282"/>
      <c r="DW290" s="282"/>
      <c r="DX290" s="282"/>
      <c r="DY290" s="282"/>
      <c r="DZ290" s="282"/>
      <c r="EA290" s="282"/>
      <c r="EB290" s="282"/>
      <c r="EC290" s="282"/>
      <c r="ED290" s="282"/>
      <c r="EE290" s="282"/>
      <c r="EF290" s="282"/>
      <c r="EG290" s="282"/>
      <c r="EH290" s="282"/>
      <c r="EI290" s="282"/>
      <c r="EJ290" s="282"/>
      <c r="EK290" s="282"/>
      <c r="EL290" s="282"/>
      <c r="EM290" s="282"/>
      <c r="EN290" s="282"/>
      <c r="EO290" s="282"/>
      <c r="EP290" s="282"/>
      <c r="EQ290" s="282"/>
      <c r="ER290" s="282"/>
      <c r="ES290" s="282"/>
      <c r="ET290" s="282"/>
      <c r="EU290" s="282"/>
      <c r="EV290" s="282"/>
      <c r="EW290" s="282"/>
      <c r="EX290" s="282"/>
      <c r="EY290" s="282"/>
      <c r="EZ290" s="282"/>
      <c r="FA290" s="282"/>
      <c r="FB290" s="282"/>
      <c r="FC290" s="282"/>
      <c r="FD290" s="282"/>
      <c r="FE290" s="282"/>
      <c r="FF290" s="282"/>
      <c r="FG290" s="282"/>
      <c r="FH290" s="282"/>
      <c r="FI290" s="282"/>
      <c r="FJ290" s="282"/>
      <c r="FK290" s="282"/>
      <c r="FL290" s="282"/>
      <c r="FM290" s="282"/>
      <c r="FN290" s="282"/>
      <c r="FO290" s="282"/>
      <c r="FP290" s="282"/>
      <c r="FQ290" s="282"/>
      <c r="FR290" s="282"/>
      <c r="FS290" s="282"/>
      <c r="FT290" s="282"/>
      <c r="FU290" s="282"/>
      <c r="FV290" s="282"/>
      <c r="FW290" s="282"/>
      <c r="FX290" s="282"/>
      <c r="FY290" s="282"/>
      <c r="FZ290" s="282"/>
      <c r="GA290" s="282"/>
      <c r="GB290" s="282"/>
      <c r="GC290" s="282"/>
      <c r="GD290" s="282"/>
      <c r="GE290" s="282"/>
      <c r="GF290" s="282"/>
      <c r="GG290" s="282"/>
      <c r="GH290" s="282"/>
      <c r="GI290" s="282"/>
      <c r="GJ290" s="282"/>
      <c r="GK290" s="282"/>
      <c r="GL290" s="282"/>
      <c r="GM290" s="282"/>
      <c r="GN290" s="282"/>
      <c r="GO290" s="282"/>
      <c r="GP290" s="282"/>
      <c r="GQ290" s="282"/>
      <c r="GR290" s="282"/>
      <c r="GS290" s="282"/>
      <c r="GT290" s="282"/>
      <c r="GU290" s="282"/>
      <c r="GV290" s="282"/>
      <c r="GW290" s="282"/>
      <c r="GX290" s="282"/>
      <c r="GY290" s="282"/>
      <c r="GZ290" s="282"/>
      <c r="HA290" s="282"/>
      <c r="HB290" s="282"/>
      <c r="HC290" s="282"/>
      <c r="HD290" s="282"/>
      <c r="HE290" s="282"/>
      <c r="HF290" s="282"/>
      <c r="HG290" s="282"/>
      <c r="HH290" s="282"/>
      <c r="HI290" s="282"/>
      <c r="HJ290" s="282"/>
      <c r="HK290" s="282"/>
      <c r="HL290" s="282"/>
      <c r="HM290" s="282"/>
      <c r="HN290" s="282"/>
      <c r="HO290" s="282"/>
      <c r="HP290" s="282"/>
      <c r="HQ290" s="282"/>
    </row>
    <row r="291" spans="1:225" s="73" customFormat="1" ht="18" hidden="1" customHeight="1" x14ac:dyDescent="0.25">
      <c r="A291" s="81"/>
      <c r="B291" s="170"/>
      <c r="C291" s="218">
        <f t="shared" si="1270"/>
        <v>0</v>
      </c>
      <c r="D291" s="285"/>
      <c r="E291" s="219">
        <f t="shared" si="1277"/>
        <v>0</v>
      </c>
      <c r="F291" s="219">
        <f t="shared" si="1278"/>
        <v>0</v>
      </c>
      <c r="G291" s="84"/>
      <c r="H291" s="214" t="str">
        <f t="shared" si="1271"/>
        <v/>
      </c>
      <c r="I291" s="219" t="str">
        <f t="shared" si="1272"/>
        <v/>
      </c>
      <c r="J291" s="219" t="str">
        <f t="shared" si="1273"/>
        <v/>
      </c>
      <c r="K291" s="216"/>
      <c r="L291" s="217">
        <f t="shared" si="1274"/>
        <v>1</v>
      </c>
      <c r="M291" s="219" t="str">
        <f t="shared" si="1280"/>
        <v/>
      </c>
      <c r="N291" s="221" t="str">
        <f t="shared" si="1276"/>
        <v/>
      </c>
      <c r="O291" s="304"/>
      <c r="P291" s="282"/>
      <c r="Q291" s="282"/>
      <c r="R291" s="287"/>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c r="CQ291" s="282"/>
      <c r="CR291" s="282"/>
      <c r="CS291" s="282"/>
      <c r="CT291" s="282"/>
      <c r="CU291" s="282"/>
      <c r="CV291" s="282"/>
      <c r="CW291" s="282"/>
      <c r="CX291" s="282"/>
      <c r="CY291" s="282"/>
      <c r="CZ291" s="282"/>
      <c r="DA291" s="282"/>
      <c r="DB291" s="282"/>
      <c r="DC291" s="282"/>
      <c r="DD291" s="282"/>
      <c r="DE291" s="282"/>
      <c r="DF291" s="282"/>
      <c r="DG291" s="282"/>
      <c r="DH291" s="282"/>
      <c r="DI291" s="282"/>
      <c r="DJ291" s="282"/>
      <c r="DK291" s="282"/>
      <c r="DL291" s="282"/>
      <c r="DM291" s="282"/>
      <c r="DN291" s="282"/>
      <c r="DO291" s="282"/>
      <c r="DP291" s="282"/>
      <c r="DQ291" s="282"/>
      <c r="DR291" s="282"/>
      <c r="DS291" s="282"/>
      <c r="DT291" s="282"/>
      <c r="DU291" s="282"/>
      <c r="DV291" s="282"/>
      <c r="DW291" s="282"/>
      <c r="DX291" s="282"/>
      <c r="DY291" s="282"/>
      <c r="DZ291" s="282"/>
      <c r="EA291" s="282"/>
      <c r="EB291" s="282"/>
      <c r="EC291" s="282"/>
      <c r="ED291" s="282"/>
      <c r="EE291" s="282"/>
      <c r="EF291" s="282"/>
      <c r="EG291" s="282"/>
      <c r="EH291" s="282"/>
      <c r="EI291" s="282"/>
      <c r="EJ291" s="282"/>
      <c r="EK291" s="282"/>
      <c r="EL291" s="282"/>
      <c r="EM291" s="282"/>
      <c r="EN291" s="282"/>
      <c r="EO291" s="282"/>
      <c r="EP291" s="282"/>
      <c r="EQ291" s="282"/>
      <c r="ER291" s="282"/>
      <c r="ES291" s="282"/>
      <c r="ET291" s="282"/>
      <c r="EU291" s="282"/>
      <c r="EV291" s="282"/>
      <c r="EW291" s="282"/>
      <c r="EX291" s="282"/>
      <c r="EY291" s="282"/>
      <c r="EZ291" s="282"/>
      <c r="FA291" s="282"/>
      <c r="FB291" s="282"/>
      <c r="FC291" s="282"/>
      <c r="FD291" s="282"/>
      <c r="FE291" s="282"/>
      <c r="FF291" s="282"/>
      <c r="FG291" s="282"/>
      <c r="FH291" s="282"/>
      <c r="FI291" s="282"/>
      <c r="FJ291" s="282"/>
      <c r="FK291" s="282"/>
      <c r="FL291" s="282"/>
      <c r="FM291" s="282"/>
      <c r="FN291" s="282"/>
      <c r="FO291" s="282"/>
      <c r="FP291" s="282"/>
      <c r="FQ291" s="282"/>
      <c r="FR291" s="282"/>
      <c r="FS291" s="282"/>
      <c r="FT291" s="282"/>
      <c r="FU291" s="282"/>
      <c r="FV291" s="282"/>
      <c r="FW291" s="282"/>
      <c r="FX291" s="282"/>
      <c r="FY291" s="282"/>
      <c r="FZ291" s="282"/>
      <c r="GA291" s="282"/>
      <c r="GB291" s="282"/>
      <c r="GC291" s="282"/>
      <c r="GD291" s="282"/>
      <c r="GE291" s="282"/>
      <c r="GF291" s="282"/>
      <c r="GG291" s="282"/>
      <c r="GH291" s="282"/>
      <c r="GI291" s="282"/>
      <c r="GJ291" s="282"/>
      <c r="GK291" s="282"/>
      <c r="GL291" s="282"/>
      <c r="GM291" s="282"/>
      <c r="GN291" s="282"/>
      <c r="GO291" s="282"/>
      <c r="GP291" s="282"/>
      <c r="GQ291" s="282"/>
      <c r="GR291" s="282"/>
      <c r="GS291" s="282"/>
      <c r="GT291" s="282"/>
      <c r="GU291" s="282"/>
      <c r="GV291" s="282"/>
      <c r="GW291" s="282"/>
      <c r="GX291" s="282"/>
      <c r="GY291" s="282"/>
      <c r="GZ291" s="282"/>
      <c r="HA291" s="282"/>
      <c r="HB291" s="282"/>
      <c r="HC291" s="282"/>
      <c r="HD291" s="282"/>
      <c r="HE291" s="282"/>
      <c r="HF291" s="282"/>
      <c r="HG291" s="282"/>
      <c r="HH291" s="282"/>
      <c r="HI291" s="282"/>
      <c r="HJ291" s="282"/>
      <c r="HK291" s="282"/>
      <c r="HL291" s="282"/>
      <c r="HM291" s="282"/>
      <c r="HN291" s="282"/>
      <c r="HO291" s="282"/>
      <c r="HP291" s="282"/>
      <c r="HQ291" s="282"/>
    </row>
    <row r="292" spans="1:225" s="73" customFormat="1" ht="18" hidden="1" customHeight="1" x14ac:dyDescent="0.25">
      <c r="A292" s="81"/>
      <c r="B292" s="170"/>
      <c r="C292" s="218">
        <f t="shared" si="1270"/>
        <v>0</v>
      </c>
      <c r="D292" s="285"/>
      <c r="E292" s="219">
        <f t="shared" si="1277"/>
        <v>0</v>
      </c>
      <c r="F292" s="219">
        <f t="shared" si="1278"/>
        <v>0</v>
      </c>
      <c r="G292" s="84"/>
      <c r="H292" s="214" t="str">
        <f t="shared" si="1271"/>
        <v/>
      </c>
      <c r="I292" s="219" t="str">
        <f t="shared" si="1272"/>
        <v/>
      </c>
      <c r="J292" s="219" t="str">
        <f t="shared" si="1273"/>
        <v/>
      </c>
      <c r="K292" s="216"/>
      <c r="L292" s="217">
        <f t="shared" si="1274"/>
        <v>1</v>
      </c>
      <c r="M292" s="219" t="str">
        <f t="shared" si="1280"/>
        <v/>
      </c>
      <c r="N292" s="221" t="str">
        <f t="shared" si="1276"/>
        <v/>
      </c>
      <c r="O292" s="304"/>
      <c r="P292" s="281"/>
      <c r="Q292" s="282"/>
      <c r="R292" s="287"/>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c r="CQ292" s="282"/>
      <c r="CR292" s="282"/>
      <c r="CS292" s="282"/>
      <c r="CT292" s="282"/>
      <c r="CU292" s="282"/>
      <c r="CV292" s="282"/>
      <c r="CW292" s="282"/>
      <c r="CX292" s="282"/>
      <c r="CY292" s="282"/>
      <c r="CZ292" s="282"/>
      <c r="DA292" s="282"/>
      <c r="DB292" s="282"/>
      <c r="DC292" s="282"/>
      <c r="DD292" s="282"/>
      <c r="DE292" s="282"/>
      <c r="DF292" s="282"/>
      <c r="DG292" s="282"/>
      <c r="DH292" s="282"/>
      <c r="DI292" s="282"/>
      <c r="DJ292" s="282"/>
      <c r="DK292" s="282"/>
      <c r="DL292" s="282"/>
      <c r="DM292" s="282"/>
      <c r="DN292" s="282"/>
      <c r="DO292" s="282"/>
      <c r="DP292" s="282"/>
      <c r="DQ292" s="282"/>
      <c r="DR292" s="282"/>
      <c r="DS292" s="282"/>
      <c r="DT292" s="282"/>
      <c r="DU292" s="282"/>
      <c r="DV292" s="282"/>
      <c r="DW292" s="282"/>
      <c r="DX292" s="282"/>
      <c r="DY292" s="282"/>
      <c r="DZ292" s="282"/>
      <c r="EA292" s="282"/>
      <c r="EB292" s="282"/>
      <c r="EC292" s="282"/>
      <c r="ED292" s="282"/>
      <c r="EE292" s="282"/>
      <c r="EF292" s="282"/>
      <c r="EG292" s="282"/>
      <c r="EH292" s="282"/>
      <c r="EI292" s="282"/>
      <c r="EJ292" s="282"/>
      <c r="EK292" s="282"/>
      <c r="EL292" s="282"/>
      <c r="EM292" s="282"/>
      <c r="EN292" s="282"/>
      <c r="EO292" s="282"/>
      <c r="EP292" s="282"/>
      <c r="EQ292" s="282"/>
      <c r="ER292" s="282"/>
      <c r="ES292" s="282"/>
      <c r="ET292" s="282"/>
      <c r="EU292" s="282"/>
      <c r="EV292" s="282"/>
      <c r="EW292" s="282"/>
      <c r="EX292" s="282"/>
      <c r="EY292" s="282"/>
      <c r="EZ292" s="282"/>
      <c r="FA292" s="282"/>
      <c r="FB292" s="282"/>
      <c r="FC292" s="282"/>
      <c r="FD292" s="282"/>
      <c r="FE292" s="282"/>
      <c r="FF292" s="282"/>
      <c r="FG292" s="282"/>
      <c r="FH292" s="282"/>
      <c r="FI292" s="282"/>
      <c r="FJ292" s="282"/>
      <c r="FK292" s="282"/>
      <c r="FL292" s="282"/>
      <c r="FM292" s="282"/>
      <c r="FN292" s="282"/>
      <c r="FO292" s="282"/>
      <c r="FP292" s="282"/>
      <c r="FQ292" s="282"/>
      <c r="FR292" s="282"/>
      <c r="FS292" s="282"/>
      <c r="FT292" s="282"/>
      <c r="FU292" s="282"/>
      <c r="FV292" s="282"/>
      <c r="FW292" s="282"/>
      <c r="FX292" s="282"/>
      <c r="FY292" s="282"/>
      <c r="FZ292" s="282"/>
      <c r="GA292" s="282"/>
      <c r="GB292" s="282"/>
      <c r="GC292" s="282"/>
      <c r="GD292" s="282"/>
      <c r="GE292" s="282"/>
      <c r="GF292" s="282"/>
      <c r="GG292" s="282"/>
      <c r="GH292" s="282"/>
      <c r="GI292" s="282"/>
      <c r="GJ292" s="282"/>
      <c r="GK292" s="282"/>
      <c r="GL292" s="282"/>
      <c r="GM292" s="282"/>
      <c r="GN292" s="282"/>
      <c r="GO292" s="282"/>
      <c r="GP292" s="282"/>
      <c r="GQ292" s="282"/>
      <c r="GR292" s="282"/>
      <c r="GS292" s="282"/>
      <c r="GT292" s="282"/>
      <c r="GU292" s="282"/>
      <c r="GV292" s="282"/>
      <c r="GW292" s="282"/>
      <c r="GX292" s="282"/>
      <c r="GY292" s="282"/>
      <c r="GZ292" s="282"/>
      <c r="HA292" s="282"/>
      <c r="HB292" s="282"/>
      <c r="HC292" s="282"/>
      <c r="HD292" s="282"/>
      <c r="HE292" s="282"/>
      <c r="HF292" s="282"/>
      <c r="HG292" s="282"/>
      <c r="HH292" s="282"/>
      <c r="HI292" s="282"/>
      <c r="HJ292" s="282"/>
      <c r="HK292" s="282"/>
      <c r="HL292" s="282"/>
      <c r="HM292" s="282"/>
      <c r="HN292" s="282"/>
      <c r="HO292" s="282"/>
      <c r="HP292" s="282"/>
      <c r="HQ292" s="282"/>
    </row>
    <row r="293" spans="1:225" s="73" customFormat="1" ht="18" hidden="1" customHeight="1" x14ac:dyDescent="0.25">
      <c r="A293" s="81"/>
      <c r="B293" s="170"/>
      <c r="C293" s="218">
        <f t="shared" ref="C293:C313" si="1281">SUM(P293:HQ293)</f>
        <v>0</v>
      </c>
      <c r="D293" s="285"/>
      <c r="E293" s="219">
        <f t="shared" si="1277"/>
        <v>0</v>
      </c>
      <c r="F293" s="219">
        <f t="shared" si="1278"/>
        <v>0</v>
      </c>
      <c r="G293" s="84"/>
      <c r="H293" s="214" t="str">
        <f t="shared" ref="H293:H313" si="1282">IF(G293="","",C293*G293)</f>
        <v/>
      </c>
      <c r="I293" s="219" t="str">
        <f t="shared" ref="I293:I313" si="1283">IF(G293="","",G293*(D293+E293))</f>
        <v/>
      </c>
      <c r="J293" s="219" t="str">
        <f t="shared" ref="J293:J313" si="1284">IF(G293="","",G293*(D293+F293))</f>
        <v/>
      </c>
      <c r="K293" s="216"/>
      <c r="L293" s="217">
        <f t="shared" ref="L293:L313" si="1285">IF(K293="",1,1-K293)</f>
        <v>1</v>
      </c>
      <c r="M293" s="219" t="str">
        <f t="shared" si="1280"/>
        <v/>
      </c>
      <c r="N293" s="221" t="str">
        <f t="shared" ref="N293:N313" si="1286">IF(G293="","",ROUND(J293*L293,2))</f>
        <v/>
      </c>
      <c r="O293" s="304"/>
      <c r="P293" s="281"/>
      <c r="Q293" s="282"/>
      <c r="R293" s="287"/>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c r="CQ293" s="282"/>
      <c r="CR293" s="282"/>
      <c r="CS293" s="282"/>
      <c r="CT293" s="282"/>
      <c r="CU293" s="282"/>
      <c r="CV293" s="282"/>
      <c r="CW293" s="282"/>
      <c r="CX293" s="282"/>
      <c r="CY293" s="282"/>
      <c r="CZ293" s="282"/>
      <c r="DA293" s="282"/>
      <c r="DB293" s="282"/>
      <c r="DC293" s="282"/>
      <c r="DD293" s="282"/>
      <c r="DE293" s="282"/>
      <c r="DF293" s="282"/>
      <c r="DG293" s="282"/>
      <c r="DH293" s="282"/>
      <c r="DI293" s="282"/>
      <c r="DJ293" s="282"/>
      <c r="DK293" s="282"/>
      <c r="DL293" s="282"/>
      <c r="DM293" s="282"/>
      <c r="DN293" s="282"/>
      <c r="DO293" s="282"/>
      <c r="DP293" s="282"/>
      <c r="DQ293" s="282"/>
      <c r="DR293" s="282"/>
      <c r="DS293" s="282"/>
      <c r="DT293" s="282"/>
      <c r="DU293" s="282"/>
      <c r="DV293" s="282"/>
      <c r="DW293" s="282"/>
      <c r="DX293" s="282"/>
      <c r="DY293" s="282"/>
      <c r="DZ293" s="282"/>
      <c r="EA293" s="282"/>
      <c r="EB293" s="282"/>
      <c r="EC293" s="282"/>
      <c r="ED293" s="282"/>
      <c r="EE293" s="282"/>
      <c r="EF293" s="282"/>
      <c r="EG293" s="282"/>
      <c r="EH293" s="282"/>
      <c r="EI293" s="282"/>
      <c r="EJ293" s="282"/>
      <c r="EK293" s="282"/>
      <c r="EL293" s="282"/>
      <c r="EM293" s="282"/>
      <c r="EN293" s="282"/>
      <c r="EO293" s="282"/>
      <c r="EP293" s="282"/>
      <c r="EQ293" s="282"/>
      <c r="ER293" s="282"/>
      <c r="ES293" s="282"/>
      <c r="ET293" s="282"/>
      <c r="EU293" s="282"/>
      <c r="EV293" s="282"/>
      <c r="EW293" s="282"/>
      <c r="EX293" s="282"/>
      <c r="EY293" s="282"/>
      <c r="EZ293" s="282"/>
      <c r="FA293" s="282"/>
      <c r="FB293" s="282"/>
      <c r="FC293" s="282"/>
      <c r="FD293" s="282"/>
      <c r="FE293" s="282"/>
      <c r="FF293" s="282"/>
      <c r="FG293" s="282"/>
      <c r="FH293" s="282"/>
      <c r="FI293" s="282"/>
      <c r="FJ293" s="282"/>
      <c r="FK293" s="282"/>
      <c r="FL293" s="282"/>
      <c r="FM293" s="282"/>
      <c r="FN293" s="282"/>
      <c r="FO293" s="282"/>
      <c r="FP293" s="282"/>
      <c r="FQ293" s="282"/>
      <c r="FR293" s="282"/>
      <c r="FS293" s="282"/>
      <c r="FT293" s="282"/>
      <c r="FU293" s="282"/>
      <c r="FV293" s="282"/>
      <c r="FW293" s="282"/>
      <c r="FX293" s="282"/>
      <c r="FY293" s="282"/>
      <c r="FZ293" s="282"/>
      <c r="GA293" s="282"/>
      <c r="GB293" s="282"/>
      <c r="GC293" s="282"/>
      <c r="GD293" s="282"/>
      <c r="GE293" s="282"/>
      <c r="GF293" s="282"/>
      <c r="GG293" s="282"/>
      <c r="GH293" s="282"/>
      <c r="GI293" s="282"/>
      <c r="GJ293" s="282"/>
      <c r="GK293" s="282"/>
      <c r="GL293" s="282"/>
      <c r="GM293" s="282"/>
      <c r="GN293" s="282"/>
      <c r="GO293" s="282"/>
      <c r="GP293" s="282"/>
      <c r="GQ293" s="282"/>
      <c r="GR293" s="282"/>
      <c r="GS293" s="282"/>
      <c r="GT293" s="282"/>
      <c r="GU293" s="282"/>
      <c r="GV293" s="282"/>
      <c r="GW293" s="282"/>
      <c r="GX293" s="282"/>
      <c r="GY293" s="282"/>
      <c r="GZ293" s="282"/>
      <c r="HA293" s="282"/>
      <c r="HB293" s="282"/>
      <c r="HC293" s="282"/>
      <c r="HD293" s="282"/>
      <c r="HE293" s="282"/>
      <c r="HF293" s="282"/>
      <c r="HG293" s="282"/>
      <c r="HH293" s="282"/>
      <c r="HI293" s="282"/>
      <c r="HJ293" s="282"/>
      <c r="HK293" s="282"/>
      <c r="HL293" s="282"/>
      <c r="HM293" s="282"/>
      <c r="HN293" s="282"/>
      <c r="HO293" s="282"/>
      <c r="HP293" s="282"/>
      <c r="HQ293" s="282"/>
    </row>
    <row r="294" spans="1:225" s="73" customFormat="1" ht="18" hidden="1" customHeight="1" x14ac:dyDescent="0.25">
      <c r="A294" s="81"/>
      <c r="B294" s="170"/>
      <c r="C294" s="218">
        <f t="shared" si="1281"/>
        <v>0</v>
      </c>
      <c r="D294" s="285"/>
      <c r="E294" s="219">
        <f t="shared" si="1277"/>
        <v>0</v>
      </c>
      <c r="F294" s="219">
        <f t="shared" si="1278"/>
        <v>0</v>
      </c>
      <c r="G294" s="84"/>
      <c r="H294" s="214" t="str">
        <f t="shared" si="1282"/>
        <v/>
      </c>
      <c r="I294" s="219" t="str">
        <f t="shared" si="1283"/>
        <v/>
      </c>
      <c r="J294" s="219" t="str">
        <f t="shared" si="1284"/>
        <v/>
      </c>
      <c r="K294" s="216"/>
      <c r="L294" s="217">
        <f t="shared" si="1285"/>
        <v>1</v>
      </c>
      <c r="M294" s="219" t="str">
        <f t="shared" si="1280"/>
        <v/>
      </c>
      <c r="N294" s="221" t="str">
        <f t="shared" si="1286"/>
        <v/>
      </c>
      <c r="O294" s="304"/>
      <c r="P294" s="281"/>
      <c r="Q294" s="282"/>
      <c r="R294" s="287"/>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c r="CQ294" s="282"/>
      <c r="CR294" s="282"/>
      <c r="CS294" s="282"/>
      <c r="CT294" s="282"/>
      <c r="CU294" s="282"/>
      <c r="CV294" s="282"/>
      <c r="CW294" s="282"/>
      <c r="CX294" s="282"/>
      <c r="CY294" s="282"/>
      <c r="CZ294" s="282"/>
      <c r="DA294" s="282"/>
      <c r="DB294" s="282"/>
      <c r="DC294" s="282"/>
      <c r="DD294" s="282"/>
      <c r="DE294" s="282"/>
      <c r="DF294" s="282"/>
      <c r="DG294" s="282"/>
      <c r="DH294" s="282"/>
      <c r="DI294" s="282"/>
      <c r="DJ294" s="282"/>
      <c r="DK294" s="282"/>
      <c r="DL294" s="282"/>
      <c r="DM294" s="282"/>
      <c r="DN294" s="282"/>
      <c r="DO294" s="282"/>
      <c r="DP294" s="282"/>
      <c r="DQ294" s="282"/>
      <c r="DR294" s="282"/>
      <c r="DS294" s="282"/>
      <c r="DT294" s="282"/>
      <c r="DU294" s="282"/>
      <c r="DV294" s="282"/>
      <c r="DW294" s="282"/>
      <c r="DX294" s="282"/>
      <c r="DY294" s="282"/>
      <c r="DZ294" s="282"/>
      <c r="EA294" s="282"/>
      <c r="EB294" s="282"/>
      <c r="EC294" s="282"/>
      <c r="ED294" s="282"/>
      <c r="EE294" s="282"/>
      <c r="EF294" s="282"/>
      <c r="EG294" s="282"/>
      <c r="EH294" s="282"/>
      <c r="EI294" s="282"/>
      <c r="EJ294" s="282"/>
      <c r="EK294" s="282"/>
      <c r="EL294" s="282"/>
      <c r="EM294" s="282"/>
      <c r="EN294" s="282"/>
      <c r="EO294" s="282"/>
      <c r="EP294" s="282"/>
      <c r="EQ294" s="282"/>
      <c r="ER294" s="282"/>
      <c r="ES294" s="282"/>
      <c r="ET294" s="282"/>
      <c r="EU294" s="282"/>
      <c r="EV294" s="282"/>
      <c r="EW294" s="282"/>
      <c r="EX294" s="282"/>
      <c r="EY294" s="282"/>
      <c r="EZ294" s="282"/>
      <c r="FA294" s="282"/>
      <c r="FB294" s="282"/>
      <c r="FC294" s="282"/>
      <c r="FD294" s="282"/>
      <c r="FE294" s="282"/>
      <c r="FF294" s="282"/>
      <c r="FG294" s="282"/>
      <c r="FH294" s="282"/>
      <c r="FI294" s="282"/>
      <c r="FJ294" s="282"/>
      <c r="FK294" s="282"/>
      <c r="FL294" s="282"/>
      <c r="FM294" s="282"/>
      <c r="FN294" s="282"/>
      <c r="FO294" s="282"/>
      <c r="FP294" s="282"/>
      <c r="FQ294" s="282"/>
      <c r="FR294" s="282"/>
      <c r="FS294" s="282"/>
      <c r="FT294" s="282"/>
      <c r="FU294" s="282"/>
      <c r="FV294" s="282"/>
      <c r="FW294" s="282"/>
      <c r="FX294" s="282"/>
      <c r="FY294" s="282"/>
      <c r="FZ294" s="282"/>
      <c r="GA294" s="282"/>
      <c r="GB294" s="282"/>
      <c r="GC294" s="282"/>
      <c r="GD294" s="282"/>
      <c r="GE294" s="282"/>
      <c r="GF294" s="282"/>
      <c r="GG294" s="282"/>
      <c r="GH294" s="282"/>
      <c r="GI294" s="282"/>
      <c r="GJ294" s="282"/>
      <c r="GK294" s="282"/>
      <c r="GL294" s="282"/>
      <c r="GM294" s="282"/>
      <c r="GN294" s="282"/>
      <c r="GO294" s="282"/>
      <c r="GP294" s="282"/>
      <c r="GQ294" s="282"/>
      <c r="GR294" s="282"/>
      <c r="GS294" s="282"/>
      <c r="GT294" s="282"/>
      <c r="GU294" s="282"/>
      <c r="GV294" s="282"/>
      <c r="GW294" s="282"/>
      <c r="GX294" s="282"/>
      <c r="GY294" s="282"/>
      <c r="GZ294" s="282"/>
      <c r="HA294" s="282"/>
      <c r="HB294" s="282"/>
      <c r="HC294" s="282"/>
      <c r="HD294" s="282"/>
      <c r="HE294" s="282"/>
      <c r="HF294" s="282"/>
      <c r="HG294" s="282"/>
      <c r="HH294" s="282"/>
      <c r="HI294" s="282"/>
      <c r="HJ294" s="282"/>
      <c r="HK294" s="282"/>
      <c r="HL294" s="282"/>
      <c r="HM294" s="282"/>
      <c r="HN294" s="282"/>
      <c r="HO294" s="282"/>
      <c r="HP294" s="282"/>
      <c r="HQ294" s="282"/>
    </row>
    <row r="295" spans="1:225" s="73" customFormat="1" ht="18" hidden="1" customHeight="1" x14ac:dyDescent="0.25">
      <c r="A295" s="81"/>
      <c r="B295" s="170"/>
      <c r="C295" s="218">
        <f t="shared" si="1281"/>
        <v>0</v>
      </c>
      <c r="D295" s="285"/>
      <c r="E295" s="219">
        <f t="shared" si="1277"/>
        <v>0</v>
      </c>
      <c r="F295" s="219">
        <f t="shared" si="1278"/>
        <v>0</v>
      </c>
      <c r="G295" s="84"/>
      <c r="H295" s="214" t="str">
        <f t="shared" si="1282"/>
        <v/>
      </c>
      <c r="I295" s="219" t="str">
        <f t="shared" si="1283"/>
        <v/>
      </c>
      <c r="J295" s="219" t="str">
        <f t="shared" si="1284"/>
        <v/>
      </c>
      <c r="K295" s="216"/>
      <c r="L295" s="217">
        <f t="shared" si="1285"/>
        <v>1</v>
      </c>
      <c r="M295" s="219" t="str">
        <f t="shared" si="1280"/>
        <v/>
      </c>
      <c r="N295" s="221" t="str">
        <f t="shared" si="1286"/>
        <v/>
      </c>
      <c r="O295" s="304"/>
      <c r="P295" s="282"/>
      <c r="Q295" s="282"/>
      <c r="R295" s="287"/>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c r="CQ295" s="282"/>
      <c r="CR295" s="282"/>
      <c r="CS295" s="282"/>
      <c r="CT295" s="282"/>
      <c r="CU295" s="282"/>
      <c r="CV295" s="282"/>
      <c r="CW295" s="282"/>
      <c r="CX295" s="282"/>
      <c r="CY295" s="282"/>
      <c r="CZ295" s="282"/>
      <c r="DA295" s="282"/>
      <c r="DB295" s="282"/>
      <c r="DC295" s="282"/>
      <c r="DD295" s="282"/>
      <c r="DE295" s="282"/>
      <c r="DF295" s="282"/>
      <c r="DG295" s="282"/>
      <c r="DH295" s="282"/>
      <c r="DI295" s="282"/>
      <c r="DJ295" s="282"/>
      <c r="DK295" s="282"/>
      <c r="DL295" s="282"/>
      <c r="DM295" s="282"/>
      <c r="DN295" s="282"/>
      <c r="DO295" s="282"/>
      <c r="DP295" s="282"/>
      <c r="DQ295" s="282"/>
      <c r="DR295" s="282"/>
      <c r="DS295" s="282"/>
      <c r="DT295" s="282"/>
      <c r="DU295" s="282"/>
      <c r="DV295" s="282"/>
      <c r="DW295" s="282"/>
      <c r="DX295" s="282"/>
      <c r="DY295" s="282"/>
      <c r="DZ295" s="282"/>
      <c r="EA295" s="282"/>
      <c r="EB295" s="282"/>
      <c r="EC295" s="282"/>
      <c r="ED295" s="282"/>
      <c r="EE295" s="282"/>
      <c r="EF295" s="282"/>
      <c r="EG295" s="282"/>
      <c r="EH295" s="282"/>
      <c r="EI295" s="282"/>
      <c r="EJ295" s="282"/>
      <c r="EK295" s="282"/>
      <c r="EL295" s="282"/>
      <c r="EM295" s="282"/>
      <c r="EN295" s="282"/>
      <c r="EO295" s="282"/>
      <c r="EP295" s="282"/>
      <c r="EQ295" s="282"/>
      <c r="ER295" s="282"/>
      <c r="ES295" s="282"/>
      <c r="ET295" s="282"/>
      <c r="EU295" s="282"/>
      <c r="EV295" s="282"/>
      <c r="EW295" s="282"/>
      <c r="EX295" s="282"/>
      <c r="EY295" s="282"/>
      <c r="EZ295" s="282"/>
      <c r="FA295" s="282"/>
      <c r="FB295" s="282"/>
      <c r="FC295" s="282"/>
      <c r="FD295" s="282"/>
      <c r="FE295" s="282"/>
      <c r="FF295" s="282"/>
      <c r="FG295" s="282"/>
      <c r="FH295" s="282"/>
      <c r="FI295" s="282"/>
      <c r="FJ295" s="282"/>
      <c r="FK295" s="282"/>
      <c r="FL295" s="282"/>
      <c r="FM295" s="282"/>
      <c r="FN295" s="282"/>
      <c r="FO295" s="282"/>
      <c r="FP295" s="282"/>
      <c r="FQ295" s="282"/>
      <c r="FR295" s="282"/>
      <c r="FS295" s="282"/>
      <c r="FT295" s="282"/>
      <c r="FU295" s="282"/>
      <c r="FV295" s="282"/>
      <c r="FW295" s="282"/>
      <c r="FX295" s="282"/>
      <c r="FY295" s="282"/>
      <c r="FZ295" s="282"/>
      <c r="GA295" s="282"/>
      <c r="GB295" s="282"/>
      <c r="GC295" s="282"/>
      <c r="GD295" s="282"/>
      <c r="GE295" s="282"/>
      <c r="GF295" s="282"/>
      <c r="GG295" s="282"/>
      <c r="GH295" s="282"/>
      <c r="GI295" s="282"/>
      <c r="GJ295" s="282"/>
      <c r="GK295" s="282"/>
      <c r="GL295" s="282"/>
      <c r="GM295" s="282"/>
      <c r="GN295" s="282"/>
      <c r="GO295" s="282"/>
      <c r="GP295" s="282"/>
      <c r="GQ295" s="282"/>
      <c r="GR295" s="282"/>
      <c r="GS295" s="282"/>
      <c r="GT295" s="282"/>
      <c r="GU295" s="282"/>
      <c r="GV295" s="282"/>
      <c r="GW295" s="282"/>
      <c r="GX295" s="282"/>
      <c r="GY295" s="282"/>
      <c r="GZ295" s="282"/>
      <c r="HA295" s="282"/>
      <c r="HB295" s="282"/>
      <c r="HC295" s="282"/>
      <c r="HD295" s="282"/>
      <c r="HE295" s="282"/>
      <c r="HF295" s="282"/>
      <c r="HG295" s="282"/>
      <c r="HH295" s="282"/>
      <c r="HI295" s="282"/>
      <c r="HJ295" s="282"/>
      <c r="HK295" s="282"/>
      <c r="HL295" s="282"/>
      <c r="HM295" s="282"/>
      <c r="HN295" s="282"/>
      <c r="HO295" s="282"/>
      <c r="HP295" s="282"/>
      <c r="HQ295" s="282"/>
    </row>
    <row r="296" spans="1:225" s="73" customFormat="1" ht="18" hidden="1" customHeight="1" x14ac:dyDescent="0.25">
      <c r="A296" s="81"/>
      <c r="B296" s="170"/>
      <c r="C296" s="218">
        <f t="shared" si="1281"/>
        <v>0</v>
      </c>
      <c r="D296" s="285"/>
      <c r="E296" s="219">
        <f t="shared" si="1277"/>
        <v>0</v>
      </c>
      <c r="F296" s="219">
        <f t="shared" si="1278"/>
        <v>0</v>
      </c>
      <c r="G296" s="84"/>
      <c r="H296" s="214" t="str">
        <f t="shared" si="1282"/>
        <v/>
      </c>
      <c r="I296" s="219" t="str">
        <f t="shared" si="1283"/>
        <v/>
      </c>
      <c r="J296" s="219" t="str">
        <f t="shared" si="1284"/>
        <v/>
      </c>
      <c r="K296" s="216"/>
      <c r="L296" s="217">
        <f t="shared" si="1285"/>
        <v>1</v>
      </c>
      <c r="M296" s="219" t="str">
        <f t="shared" si="1280"/>
        <v/>
      </c>
      <c r="N296" s="221" t="str">
        <f t="shared" si="1286"/>
        <v/>
      </c>
      <c r="O296" s="304"/>
      <c r="P296" s="281"/>
      <c r="Q296" s="282"/>
      <c r="R296" s="287"/>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c r="CQ296" s="282"/>
      <c r="CR296" s="282"/>
      <c r="CS296" s="282"/>
      <c r="CT296" s="282"/>
      <c r="CU296" s="282"/>
      <c r="CV296" s="282"/>
      <c r="CW296" s="282"/>
      <c r="CX296" s="282"/>
      <c r="CY296" s="282"/>
      <c r="CZ296" s="282"/>
      <c r="DA296" s="282"/>
      <c r="DB296" s="282"/>
      <c r="DC296" s="282"/>
      <c r="DD296" s="282"/>
      <c r="DE296" s="282"/>
      <c r="DF296" s="282"/>
      <c r="DG296" s="282"/>
      <c r="DH296" s="282"/>
      <c r="DI296" s="282"/>
      <c r="DJ296" s="282"/>
      <c r="DK296" s="282"/>
      <c r="DL296" s="282"/>
      <c r="DM296" s="282"/>
      <c r="DN296" s="282"/>
      <c r="DO296" s="282"/>
      <c r="DP296" s="282"/>
      <c r="DQ296" s="282"/>
      <c r="DR296" s="282"/>
      <c r="DS296" s="282"/>
      <c r="DT296" s="282"/>
      <c r="DU296" s="282"/>
      <c r="DV296" s="282"/>
      <c r="DW296" s="282"/>
      <c r="DX296" s="282"/>
      <c r="DY296" s="282"/>
      <c r="DZ296" s="282"/>
      <c r="EA296" s="282"/>
      <c r="EB296" s="282"/>
      <c r="EC296" s="282"/>
      <c r="ED296" s="282"/>
      <c r="EE296" s="282"/>
      <c r="EF296" s="282"/>
      <c r="EG296" s="282"/>
      <c r="EH296" s="282"/>
      <c r="EI296" s="282"/>
      <c r="EJ296" s="282"/>
      <c r="EK296" s="282"/>
      <c r="EL296" s="282"/>
      <c r="EM296" s="282"/>
      <c r="EN296" s="282"/>
      <c r="EO296" s="282"/>
      <c r="EP296" s="282"/>
      <c r="EQ296" s="282"/>
      <c r="ER296" s="282"/>
      <c r="ES296" s="282"/>
      <c r="ET296" s="282"/>
      <c r="EU296" s="282"/>
      <c r="EV296" s="282"/>
      <c r="EW296" s="282"/>
      <c r="EX296" s="282"/>
      <c r="EY296" s="282"/>
      <c r="EZ296" s="282"/>
      <c r="FA296" s="282"/>
      <c r="FB296" s="282"/>
      <c r="FC296" s="282"/>
      <c r="FD296" s="282"/>
      <c r="FE296" s="282"/>
      <c r="FF296" s="282"/>
      <c r="FG296" s="282"/>
      <c r="FH296" s="282"/>
      <c r="FI296" s="282"/>
      <c r="FJ296" s="282"/>
      <c r="FK296" s="282"/>
      <c r="FL296" s="282"/>
      <c r="FM296" s="282"/>
      <c r="FN296" s="282"/>
      <c r="FO296" s="282"/>
      <c r="FP296" s="282"/>
      <c r="FQ296" s="282"/>
      <c r="FR296" s="282"/>
      <c r="FS296" s="282"/>
      <c r="FT296" s="282"/>
      <c r="FU296" s="282"/>
      <c r="FV296" s="282"/>
      <c r="FW296" s="282"/>
      <c r="FX296" s="282"/>
      <c r="FY296" s="282"/>
      <c r="FZ296" s="282"/>
      <c r="GA296" s="282"/>
      <c r="GB296" s="282"/>
      <c r="GC296" s="282"/>
      <c r="GD296" s="282"/>
      <c r="GE296" s="282"/>
      <c r="GF296" s="282"/>
      <c r="GG296" s="282"/>
      <c r="GH296" s="282"/>
      <c r="GI296" s="282"/>
      <c r="GJ296" s="282"/>
      <c r="GK296" s="282"/>
      <c r="GL296" s="282"/>
      <c r="GM296" s="282"/>
      <c r="GN296" s="282"/>
      <c r="GO296" s="282"/>
      <c r="GP296" s="282"/>
      <c r="GQ296" s="282"/>
      <c r="GR296" s="282"/>
      <c r="GS296" s="282"/>
      <c r="GT296" s="282"/>
      <c r="GU296" s="282"/>
      <c r="GV296" s="282"/>
      <c r="GW296" s="282"/>
      <c r="GX296" s="282"/>
      <c r="GY296" s="282"/>
      <c r="GZ296" s="282"/>
      <c r="HA296" s="282"/>
      <c r="HB296" s="282"/>
      <c r="HC296" s="282"/>
      <c r="HD296" s="282"/>
      <c r="HE296" s="282"/>
      <c r="HF296" s="282"/>
      <c r="HG296" s="282"/>
      <c r="HH296" s="282"/>
      <c r="HI296" s="282"/>
      <c r="HJ296" s="282"/>
      <c r="HK296" s="282"/>
      <c r="HL296" s="282"/>
      <c r="HM296" s="282"/>
      <c r="HN296" s="282"/>
      <c r="HO296" s="282"/>
      <c r="HP296" s="282"/>
      <c r="HQ296" s="282"/>
    </row>
    <row r="297" spans="1:225" s="73" customFormat="1" ht="18" hidden="1" customHeight="1" x14ac:dyDescent="0.25">
      <c r="A297" s="81"/>
      <c r="B297" s="170"/>
      <c r="C297" s="218">
        <f t="shared" si="1281"/>
        <v>0</v>
      </c>
      <c r="D297" s="285"/>
      <c r="E297" s="219">
        <f t="shared" si="1277"/>
        <v>0</v>
      </c>
      <c r="F297" s="219">
        <f t="shared" si="1278"/>
        <v>0</v>
      </c>
      <c r="G297" s="84"/>
      <c r="H297" s="214" t="str">
        <f t="shared" si="1282"/>
        <v/>
      </c>
      <c r="I297" s="219" t="str">
        <f t="shared" si="1283"/>
        <v/>
      </c>
      <c r="J297" s="219" t="str">
        <f t="shared" si="1284"/>
        <v/>
      </c>
      <c r="K297" s="216"/>
      <c r="L297" s="217">
        <f t="shared" si="1285"/>
        <v>1</v>
      </c>
      <c r="M297" s="219" t="str">
        <f t="shared" si="1280"/>
        <v/>
      </c>
      <c r="N297" s="221" t="str">
        <f t="shared" si="1286"/>
        <v/>
      </c>
      <c r="O297" s="304"/>
      <c r="P297" s="281"/>
      <c r="Q297" s="282"/>
      <c r="R297" s="287"/>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c r="CQ297" s="282"/>
      <c r="CR297" s="282"/>
      <c r="CS297" s="282"/>
      <c r="CT297" s="282"/>
      <c r="CU297" s="282"/>
      <c r="CV297" s="282"/>
      <c r="CW297" s="282"/>
      <c r="CX297" s="282"/>
      <c r="CY297" s="282"/>
      <c r="CZ297" s="282"/>
      <c r="DA297" s="282"/>
      <c r="DB297" s="282"/>
      <c r="DC297" s="282"/>
      <c r="DD297" s="282"/>
      <c r="DE297" s="282"/>
      <c r="DF297" s="282"/>
      <c r="DG297" s="282"/>
      <c r="DH297" s="282"/>
      <c r="DI297" s="282"/>
      <c r="DJ297" s="282"/>
      <c r="DK297" s="282"/>
      <c r="DL297" s="282"/>
      <c r="DM297" s="282"/>
      <c r="DN297" s="282"/>
      <c r="DO297" s="282"/>
      <c r="DP297" s="282"/>
      <c r="DQ297" s="282"/>
      <c r="DR297" s="282"/>
      <c r="DS297" s="282"/>
      <c r="DT297" s="282"/>
      <c r="DU297" s="282"/>
      <c r="DV297" s="282"/>
      <c r="DW297" s="282"/>
      <c r="DX297" s="282"/>
      <c r="DY297" s="282"/>
      <c r="DZ297" s="282"/>
      <c r="EA297" s="282"/>
      <c r="EB297" s="282"/>
      <c r="EC297" s="282"/>
      <c r="ED297" s="282"/>
      <c r="EE297" s="282"/>
      <c r="EF297" s="282"/>
      <c r="EG297" s="282"/>
      <c r="EH297" s="282"/>
      <c r="EI297" s="282"/>
      <c r="EJ297" s="282"/>
      <c r="EK297" s="282"/>
      <c r="EL297" s="282"/>
      <c r="EM297" s="282"/>
      <c r="EN297" s="282"/>
      <c r="EO297" s="282"/>
      <c r="EP297" s="282"/>
      <c r="EQ297" s="282"/>
      <c r="ER297" s="282"/>
      <c r="ES297" s="282"/>
      <c r="ET297" s="282"/>
      <c r="EU297" s="282"/>
      <c r="EV297" s="282"/>
      <c r="EW297" s="282"/>
      <c r="EX297" s="282"/>
      <c r="EY297" s="282"/>
      <c r="EZ297" s="282"/>
      <c r="FA297" s="282"/>
      <c r="FB297" s="282"/>
      <c r="FC297" s="282"/>
      <c r="FD297" s="282"/>
      <c r="FE297" s="282"/>
      <c r="FF297" s="282"/>
      <c r="FG297" s="282"/>
      <c r="FH297" s="282"/>
      <c r="FI297" s="282"/>
      <c r="FJ297" s="282"/>
      <c r="FK297" s="282"/>
      <c r="FL297" s="282"/>
      <c r="FM297" s="282"/>
      <c r="FN297" s="282"/>
      <c r="FO297" s="282"/>
      <c r="FP297" s="282"/>
      <c r="FQ297" s="282"/>
      <c r="FR297" s="282"/>
      <c r="FS297" s="282"/>
      <c r="FT297" s="282"/>
      <c r="FU297" s="282"/>
      <c r="FV297" s="282"/>
      <c r="FW297" s="282"/>
      <c r="FX297" s="282"/>
      <c r="FY297" s="282"/>
      <c r="FZ297" s="282"/>
      <c r="GA297" s="282"/>
      <c r="GB297" s="282"/>
      <c r="GC297" s="282"/>
      <c r="GD297" s="282"/>
      <c r="GE297" s="282"/>
      <c r="GF297" s="282"/>
      <c r="GG297" s="282"/>
      <c r="GH297" s="282"/>
      <c r="GI297" s="282"/>
      <c r="GJ297" s="282"/>
      <c r="GK297" s="282"/>
      <c r="GL297" s="282"/>
      <c r="GM297" s="282"/>
      <c r="GN297" s="282"/>
      <c r="GO297" s="282"/>
      <c r="GP297" s="282"/>
      <c r="GQ297" s="282"/>
      <c r="GR297" s="282"/>
      <c r="GS297" s="282"/>
      <c r="GT297" s="282"/>
      <c r="GU297" s="282"/>
      <c r="GV297" s="282"/>
      <c r="GW297" s="282"/>
      <c r="GX297" s="282"/>
      <c r="GY297" s="282"/>
      <c r="GZ297" s="282"/>
      <c r="HA297" s="282"/>
      <c r="HB297" s="282"/>
      <c r="HC297" s="282"/>
      <c r="HD297" s="282"/>
      <c r="HE297" s="282"/>
      <c r="HF297" s="282"/>
      <c r="HG297" s="282"/>
      <c r="HH297" s="282"/>
      <c r="HI297" s="282"/>
      <c r="HJ297" s="282"/>
      <c r="HK297" s="282"/>
      <c r="HL297" s="282"/>
      <c r="HM297" s="282"/>
      <c r="HN297" s="282"/>
      <c r="HO297" s="282"/>
      <c r="HP297" s="282"/>
      <c r="HQ297" s="282"/>
    </row>
    <row r="298" spans="1:225" s="73" customFormat="1" ht="18" hidden="1" customHeight="1" x14ac:dyDescent="0.25">
      <c r="A298" s="81"/>
      <c r="B298" s="170"/>
      <c r="C298" s="218">
        <f t="shared" si="1281"/>
        <v>0</v>
      </c>
      <c r="D298" s="285"/>
      <c r="E298" s="219">
        <f t="shared" si="1277"/>
        <v>0</v>
      </c>
      <c r="F298" s="219">
        <f t="shared" si="1278"/>
        <v>0</v>
      </c>
      <c r="G298" s="84"/>
      <c r="H298" s="214" t="str">
        <f t="shared" si="1282"/>
        <v/>
      </c>
      <c r="I298" s="219" t="str">
        <f t="shared" si="1283"/>
        <v/>
      </c>
      <c r="J298" s="219" t="str">
        <f t="shared" si="1284"/>
        <v/>
      </c>
      <c r="K298" s="216"/>
      <c r="L298" s="217">
        <f t="shared" si="1285"/>
        <v>1</v>
      </c>
      <c r="M298" s="219" t="str">
        <f t="shared" si="1280"/>
        <v/>
      </c>
      <c r="N298" s="221" t="str">
        <f t="shared" si="1286"/>
        <v/>
      </c>
      <c r="O298" s="304"/>
      <c r="P298" s="281"/>
      <c r="Q298" s="282"/>
      <c r="R298" s="287"/>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c r="CQ298" s="282"/>
      <c r="CR298" s="282"/>
      <c r="CS298" s="282"/>
      <c r="CT298" s="282"/>
      <c r="CU298" s="282"/>
      <c r="CV298" s="282"/>
      <c r="CW298" s="282"/>
      <c r="CX298" s="282"/>
      <c r="CY298" s="282"/>
      <c r="CZ298" s="282"/>
      <c r="DA298" s="282"/>
      <c r="DB298" s="282"/>
      <c r="DC298" s="282"/>
      <c r="DD298" s="282"/>
      <c r="DE298" s="282"/>
      <c r="DF298" s="282"/>
      <c r="DG298" s="282"/>
      <c r="DH298" s="282"/>
      <c r="DI298" s="282"/>
      <c r="DJ298" s="282"/>
      <c r="DK298" s="282"/>
      <c r="DL298" s="282"/>
      <c r="DM298" s="282"/>
      <c r="DN298" s="282"/>
      <c r="DO298" s="282"/>
      <c r="DP298" s="282"/>
      <c r="DQ298" s="282"/>
      <c r="DR298" s="282"/>
      <c r="DS298" s="282"/>
      <c r="DT298" s="282"/>
      <c r="DU298" s="282"/>
      <c r="DV298" s="282"/>
      <c r="DW298" s="282"/>
      <c r="DX298" s="282"/>
      <c r="DY298" s="282"/>
      <c r="DZ298" s="282"/>
      <c r="EA298" s="282"/>
      <c r="EB298" s="282"/>
      <c r="EC298" s="282"/>
      <c r="ED298" s="282"/>
      <c r="EE298" s="282"/>
      <c r="EF298" s="282"/>
      <c r="EG298" s="282"/>
      <c r="EH298" s="282"/>
      <c r="EI298" s="282"/>
      <c r="EJ298" s="282"/>
      <c r="EK298" s="282"/>
      <c r="EL298" s="282"/>
      <c r="EM298" s="282"/>
      <c r="EN298" s="282"/>
      <c r="EO298" s="282"/>
      <c r="EP298" s="282"/>
      <c r="EQ298" s="282"/>
      <c r="ER298" s="282"/>
      <c r="ES298" s="282"/>
      <c r="ET298" s="282"/>
      <c r="EU298" s="282"/>
      <c r="EV298" s="282"/>
      <c r="EW298" s="282"/>
      <c r="EX298" s="282"/>
      <c r="EY298" s="282"/>
      <c r="EZ298" s="282"/>
      <c r="FA298" s="282"/>
      <c r="FB298" s="282"/>
      <c r="FC298" s="282"/>
      <c r="FD298" s="282"/>
      <c r="FE298" s="282"/>
      <c r="FF298" s="282"/>
      <c r="FG298" s="282"/>
      <c r="FH298" s="282"/>
      <c r="FI298" s="282"/>
      <c r="FJ298" s="282"/>
      <c r="FK298" s="282"/>
      <c r="FL298" s="282"/>
      <c r="FM298" s="282"/>
      <c r="FN298" s="282"/>
      <c r="FO298" s="282"/>
      <c r="FP298" s="282"/>
      <c r="FQ298" s="282"/>
      <c r="FR298" s="282"/>
      <c r="FS298" s="282"/>
      <c r="FT298" s="282"/>
      <c r="FU298" s="282"/>
      <c r="FV298" s="282"/>
      <c r="FW298" s="282"/>
      <c r="FX298" s="282"/>
      <c r="FY298" s="282"/>
      <c r="FZ298" s="282"/>
      <c r="GA298" s="282"/>
      <c r="GB298" s="282"/>
      <c r="GC298" s="282"/>
      <c r="GD298" s="282"/>
      <c r="GE298" s="282"/>
      <c r="GF298" s="282"/>
      <c r="GG298" s="282"/>
      <c r="GH298" s="282"/>
      <c r="GI298" s="282"/>
      <c r="GJ298" s="282"/>
      <c r="GK298" s="282"/>
      <c r="GL298" s="282"/>
      <c r="GM298" s="282"/>
      <c r="GN298" s="282"/>
      <c r="GO298" s="282"/>
      <c r="GP298" s="282"/>
      <c r="GQ298" s="282"/>
      <c r="GR298" s="282"/>
      <c r="GS298" s="282"/>
      <c r="GT298" s="282"/>
      <c r="GU298" s="282"/>
      <c r="GV298" s="282"/>
      <c r="GW298" s="282"/>
      <c r="GX298" s="282"/>
      <c r="GY298" s="282"/>
      <c r="GZ298" s="282"/>
      <c r="HA298" s="282"/>
      <c r="HB298" s="282"/>
      <c r="HC298" s="282"/>
      <c r="HD298" s="282"/>
      <c r="HE298" s="282"/>
      <c r="HF298" s="282"/>
      <c r="HG298" s="282"/>
      <c r="HH298" s="282"/>
      <c r="HI298" s="282"/>
      <c r="HJ298" s="282"/>
      <c r="HK298" s="282"/>
      <c r="HL298" s="282"/>
      <c r="HM298" s="282"/>
      <c r="HN298" s="282"/>
      <c r="HO298" s="282"/>
      <c r="HP298" s="282"/>
      <c r="HQ298" s="282"/>
    </row>
    <row r="299" spans="1:225" s="73" customFormat="1" ht="18" hidden="1" customHeight="1" x14ac:dyDescent="0.25">
      <c r="A299" s="81"/>
      <c r="B299" s="170"/>
      <c r="C299" s="218">
        <f t="shared" si="1281"/>
        <v>0</v>
      </c>
      <c r="D299" s="285"/>
      <c r="E299" s="219">
        <f t="shared" si="1277"/>
        <v>0</v>
      </c>
      <c r="F299" s="219">
        <f t="shared" si="1278"/>
        <v>0</v>
      </c>
      <c r="G299" s="84"/>
      <c r="H299" s="214" t="str">
        <f t="shared" si="1282"/>
        <v/>
      </c>
      <c r="I299" s="219" t="str">
        <f t="shared" si="1283"/>
        <v/>
      </c>
      <c r="J299" s="219" t="str">
        <f t="shared" si="1284"/>
        <v/>
      </c>
      <c r="K299" s="216"/>
      <c r="L299" s="217">
        <f t="shared" si="1285"/>
        <v>1</v>
      </c>
      <c r="M299" s="219" t="str">
        <f t="shared" si="1280"/>
        <v/>
      </c>
      <c r="N299" s="221" t="str">
        <f t="shared" si="1286"/>
        <v/>
      </c>
      <c r="O299" s="304"/>
      <c r="P299" s="282"/>
      <c r="Q299" s="282"/>
      <c r="R299" s="287"/>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c r="CQ299" s="282"/>
      <c r="CR299" s="282"/>
      <c r="CS299" s="282"/>
      <c r="CT299" s="282"/>
      <c r="CU299" s="282"/>
      <c r="CV299" s="282"/>
      <c r="CW299" s="282"/>
      <c r="CX299" s="282"/>
      <c r="CY299" s="282"/>
      <c r="CZ299" s="282"/>
      <c r="DA299" s="282"/>
      <c r="DB299" s="282"/>
      <c r="DC299" s="282"/>
      <c r="DD299" s="282"/>
      <c r="DE299" s="282"/>
      <c r="DF299" s="282"/>
      <c r="DG299" s="282"/>
      <c r="DH299" s="282"/>
      <c r="DI299" s="282"/>
      <c r="DJ299" s="282"/>
      <c r="DK299" s="282"/>
      <c r="DL299" s="282"/>
      <c r="DM299" s="282"/>
      <c r="DN299" s="282"/>
      <c r="DO299" s="282"/>
      <c r="DP299" s="282"/>
      <c r="DQ299" s="282"/>
      <c r="DR299" s="282"/>
      <c r="DS299" s="282"/>
      <c r="DT299" s="282"/>
      <c r="DU299" s="282"/>
      <c r="DV299" s="282"/>
      <c r="DW299" s="282"/>
      <c r="DX299" s="282"/>
      <c r="DY299" s="282"/>
      <c r="DZ299" s="282"/>
      <c r="EA299" s="282"/>
      <c r="EB299" s="282"/>
      <c r="EC299" s="282"/>
      <c r="ED299" s="282"/>
      <c r="EE299" s="282"/>
      <c r="EF299" s="282"/>
      <c r="EG299" s="282"/>
      <c r="EH299" s="282"/>
      <c r="EI299" s="282"/>
      <c r="EJ299" s="282"/>
      <c r="EK299" s="282"/>
      <c r="EL299" s="282"/>
      <c r="EM299" s="282"/>
      <c r="EN299" s="282"/>
      <c r="EO299" s="282"/>
      <c r="EP299" s="282"/>
      <c r="EQ299" s="282"/>
      <c r="ER299" s="282"/>
      <c r="ES299" s="282"/>
      <c r="ET299" s="282"/>
      <c r="EU299" s="282"/>
      <c r="EV299" s="282"/>
      <c r="EW299" s="282"/>
      <c r="EX299" s="282"/>
      <c r="EY299" s="282"/>
      <c r="EZ299" s="282"/>
      <c r="FA299" s="282"/>
      <c r="FB299" s="282"/>
      <c r="FC299" s="282"/>
      <c r="FD299" s="282"/>
      <c r="FE299" s="282"/>
      <c r="FF299" s="282"/>
      <c r="FG299" s="282"/>
      <c r="FH299" s="282"/>
      <c r="FI299" s="282"/>
      <c r="FJ299" s="282"/>
      <c r="FK299" s="282"/>
      <c r="FL299" s="282"/>
      <c r="FM299" s="282"/>
      <c r="FN299" s="282"/>
      <c r="FO299" s="282"/>
      <c r="FP299" s="282"/>
      <c r="FQ299" s="282"/>
      <c r="FR299" s="282"/>
      <c r="FS299" s="282"/>
      <c r="FT299" s="282"/>
      <c r="FU299" s="282"/>
      <c r="FV299" s="282"/>
      <c r="FW299" s="282"/>
      <c r="FX299" s="282"/>
      <c r="FY299" s="282"/>
      <c r="FZ299" s="282"/>
      <c r="GA299" s="282"/>
      <c r="GB299" s="282"/>
      <c r="GC299" s="282"/>
      <c r="GD299" s="282"/>
      <c r="GE299" s="282"/>
      <c r="GF299" s="282"/>
      <c r="GG299" s="282"/>
      <c r="GH299" s="282"/>
      <c r="GI299" s="282"/>
      <c r="GJ299" s="282"/>
      <c r="GK299" s="282"/>
      <c r="GL299" s="282"/>
      <c r="GM299" s="282"/>
      <c r="GN299" s="282"/>
      <c r="GO299" s="282"/>
      <c r="GP299" s="282"/>
      <c r="GQ299" s="282"/>
      <c r="GR299" s="282"/>
      <c r="GS299" s="282"/>
      <c r="GT299" s="282"/>
      <c r="GU299" s="282"/>
      <c r="GV299" s="282"/>
      <c r="GW299" s="282"/>
      <c r="GX299" s="282"/>
      <c r="GY299" s="282"/>
      <c r="GZ299" s="282"/>
      <c r="HA299" s="282"/>
      <c r="HB299" s="282"/>
      <c r="HC299" s="282"/>
      <c r="HD299" s="282"/>
      <c r="HE299" s="282"/>
      <c r="HF299" s="282"/>
      <c r="HG299" s="282"/>
      <c r="HH299" s="282"/>
      <c r="HI299" s="282"/>
      <c r="HJ299" s="282"/>
      <c r="HK299" s="282"/>
      <c r="HL299" s="282"/>
      <c r="HM299" s="282"/>
      <c r="HN299" s="282"/>
      <c r="HO299" s="282"/>
      <c r="HP299" s="282"/>
      <c r="HQ299" s="282"/>
    </row>
    <row r="300" spans="1:225" s="73" customFormat="1" ht="18" hidden="1" customHeight="1" x14ac:dyDescent="0.25">
      <c r="A300" s="81"/>
      <c r="B300" s="170"/>
      <c r="C300" s="218">
        <f t="shared" si="1281"/>
        <v>0</v>
      </c>
      <c r="D300" s="285"/>
      <c r="E300" s="219">
        <f t="shared" si="1277"/>
        <v>0</v>
      </c>
      <c r="F300" s="219">
        <f t="shared" si="1278"/>
        <v>0</v>
      </c>
      <c r="G300" s="84"/>
      <c r="H300" s="214" t="str">
        <f t="shared" si="1282"/>
        <v/>
      </c>
      <c r="I300" s="219" t="str">
        <f t="shared" si="1283"/>
        <v/>
      </c>
      <c r="J300" s="219" t="str">
        <f t="shared" si="1284"/>
        <v/>
      </c>
      <c r="K300" s="216"/>
      <c r="L300" s="217">
        <f t="shared" si="1285"/>
        <v>1</v>
      </c>
      <c r="M300" s="219" t="str">
        <f t="shared" si="1280"/>
        <v/>
      </c>
      <c r="N300" s="221" t="str">
        <f t="shared" si="1286"/>
        <v/>
      </c>
      <c r="O300" s="304"/>
      <c r="P300" s="281"/>
      <c r="Q300" s="282"/>
      <c r="R300" s="287"/>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c r="CQ300" s="282"/>
      <c r="CR300" s="282"/>
      <c r="CS300" s="282"/>
      <c r="CT300" s="282"/>
      <c r="CU300" s="282"/>
      <c r="CV300" s="282"/>
      <c r="CW300" s="282"/>
      <c r="CX300" s="282"/>
      <c r="CY300" s="282"/>
      <c r="CZ300" s="282"/>
      <c r="DA300" s="282"/>
      <c r="DB300" s="282"/>
      <c r="DC300" s="282"/>
      <c r="DD300" s="282"/>
      <c r="DE300" s="282"/>
      <c r="DF300" s="282"/>
      <c r="DG300" s="282"/>
      <c r="DH300" s="282"/>
      <c r="DI300" s="282"/>
      <c r="DJ300" s="282"/>
      <c r="DK300" s="282"/>
      <c r="DL300" s="282"/>
      <c r="DM300" s="282"/>
      <c r="DN300" s="282"/>
      <c r="DO300" s="282"/>
      <c r="DP300" s="282"/>
      <c r="DQ300" s="282"/>
      <c r="DR300" s="282"/>
      <c r="DS300" s="282"/>
      <c r="DT300" s="282"/>
      <c r="DU300" s="282"/>
      <c r="DV300" s="282"/>
      <c r="DW300" s="282"/>
      <c r="DX300" s="282"/>
      <c r="DY300" s="282"/>
      <c r="DZ300" s="282"/>
      <c r="EA300" s="282"/>
      <c r="EB300" s="282"/>
      <c r="EC300" s="282"/>
      <c r="ED300" s="282"/>
      <c r="EE300" s="282"/>
      <c r="EF300" s="282"/>
      <c r="EG300" s="282"/>
      <c r="EH300" s="282"/>
      <c r="EI300" s="282"/>
      <c r="EJ300" s="282"/>
      <c r="EK300" s="282"/>
      <c r="EL300" s="282"/>
      <c r="EM300" s="282"/>
      <c r="EN300" s="282"/>
      <c r="EO300" s="282"/>
      <c r="EP300" s="282"/>
      <c r="EQ300" s="282"/>
      <c r="ER300" s="282"/>
      <c r="ES300" s="282"/>
      <c r="ET300" s="282"/>
      <c r="EU300" s="282"/>
      <c r="EV300" s="282"/>
      <c r="EW300" s="282"/>
      <c r="EX300" s="282"/>
      <c r="EY300" s="282"/>
      <c r="EZ300" s="282"/>
      <c r="FA300" s="282"/>
      <c r="FB300" s="282"/>
      <c r="FC300" s="282"/>
      <c r="FD300" s="282"/>
      <c r="FE300" s="282"/>
      <c r="FF300" s="282"/>
      <c r="FG300" s="282"/>
      <c r="FH300" s="282"/>
      <c r="FI300" s="282"/>
      <c r="FJ300" s="282"/>
      <c r="FK300" s="282"/>
      <c r="FL300" s="282"/>
      <c r="FM300" s="282"/>
      <c r="FN300" s="282"/>
      <c r="FO300" s="282"/>
      <c r="FP300" s="282"/>
      <c r="FQ300" s="282"/>
      <c r="FR300" s="282"/>
      <c r="FS300" s="282"/>
      <c r="FT300" s="282"/>
      <c r="FU300" s="282"/>
      <c r="FV300" s="282"/>
      <c r="FW300" s="282"/>
      <c r="FX300" s="282"/>
      <c r="FY300" s="282"/>
      <c r="FZ300" s="282"/>
      <c r="GA300" s="282"/>
      <c r="GB300" s="282"/>
      <c r="GC300" s="282"/>
      <c r="GD300" s="282"/>
      <c r="GE300" s="282"/>
      <c r="GF300" s="282"/>
      <c r="GG300" s="282"/>
      <c r="GH300" s="282"/>
      <c r="GI300" s="282"/>
      <c r="GJ300" s="282"/>
      <c r="GK300" s="282"/>
      <c r="GL300" s="282"/>
      <c r="GM300" s="282"/>
      <c r="GN300" s="282"/>
      <c r="GO300" s="282"/>
      <c r="GP300" s="282"/>
      <c r="GQ300" s="282"/>
      <c r="GR300" s="282"/>
      <c r="GS300" s="282"/>
      <c r="GT300" s="282"/>
      <c r="GU300" s="282"/>
      <c r="GV300" s="282"/>
      <c r="GW300" s="282"/>
      <c r="GX300" s="282"/>
      <c r="GY300" s="282"/>
      <c r="GZ300" s="282"/>
      <c r="HA300" s="282"/>
      <c r="HB300" s="282"/>
      <c r="HC300" s="282"/>
      <c r="HD300" s="282"/>
      <c r="HE300" s="282"/>
      <c r="HF300" s="282"/>
      <c r="HG300" s="282"/>
      <c r="HH300" s="282"/>
      <c r="HI300" s="282"/>
      <c r="HJ300" s="282"/>
      <c r="HK300" s="282"/>
      <c r="HL300" s="282"/>
      <c r="HM300" s="282"/>
      <c r="HN300" s="282"/>
      <c r="HO300" s="282"/>
      <c r="HP300" s="282"/>
      <c r="HQ300" s="282"/>
    </row>
    <row r="301" spans="1:225" s="73" customFormat="1" ht="18" hidden="1" customHeight="1" x14ac:dyDescent="0.25">
      <c r="A301" s="81"/>
      <c r="B301" s="170"/>
      <c r="C301" s="218">
        <f t="shared" si="1281"/>
        <v>0</v>
      </c>
      <c r="D301" s="285"/>
      <c r="E301" s="219">
        <f t="shared" si="1277"/>
        <v>0</v>
      </c>
      <c r="F301" s="219">
        <f t="shared" si="1278"/>
        <v>0</v>
      </c>
      <c r="G301" s="84"/>
      <c r="H301" s="214" t="str">
        <f t="shared" si="1282"/>
        <v/>
      </c>
      <c r="I301" s="219" t="str">
        <f t="shared" si="1283"/>
        <v/>
      </c>
      <c r="J301" s="219" t="str">
        <f t="shared" si="1284"/>
        <v/>
      </c>
      <c r="K301" s="216"/>
      <c r="L301" s="217">
        <f t="shared" si="1285"/>
        <v>1</v>
      </c>
      <c r="M301" s="219" t="str">
        <f t="shared" si="1280"/>
        <v/>
      </c>
      <c r="N301" s="221" t="str">
        <f t="shared" si="1286"/>
        <v/>
      </c>
      <c r="O301" s="304"/>
      <c r="P301" s="281"/>
      <c r="Q301" s="282"/>
      <c r="R301" s="287"/>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c r="CQ301" s="282"/>
      <c r="CR301" s="282"/>
      <c r="CS301" s="282"/>
      <c r="CT301" s="282"/>
      <c r="CU301" s="282"/>
      <c r="CV301" s="282"/>
      <c r="CW301" s="282"/>
      <c r="CX301" s="282"/>
      <c r="CY301" s="282"/>
      <c r="CZ301" s="282"/>
      <c r="DA301" s="282"/>
      <c r="DB301" s="282"/>
      <c r="DC301" s="282"/>
      <c r="DD301" s="282"/>
      <c r="DE301" s="282"/>
      <c r="DF301" s="282"/>
      <c r="DG301" s="282"/>
      <c r="DH301" s="282"/>
      <c r="DI301" s="282"/>
      <c r="DJ301" s="282"/>
      <c r="DK301" s="282"/>
      <c r="DL301" s="282"/>
      <c r="DM301" s="282"/>
      <c r="DN301" s="282"/>
      <c r="DO301" s="282"/>
      <c r="DP301" s="282"/>
      <c r="DQ301" s="282"/>
      <c r="DR301" s="282"/>
      <c r="DS301" s="282"/>
      <c r="DT301" s="282"/>
      <c r="DU301" s="282"/>
      <c r="DV301" s="282"/>
      <c r="DW301" s="282"/>
      <c r="DX301" s="282"/>
      <c r="DY301" s="282"/>
      <c r="DZ301" s="282"/>
      <c r="EA301" s="282"/>
      <c r="EB301" s="282"/>
      <c r="EC301" s="282"/>
      <c r="ED301" s="282"/>
      <c r="EE301" s="282"/>
      <c r="EF301" s="282"/>
      <c r="EG301" s="282"/>
      <c r="EH301" s="282"/>
      <c r="EI301" s="282"/>
      <c r="EJ301" s="282"/>
      <c r="EK301" s="282"/>
      <c r="EL301" s="282"/>
      <c r="EM301" s="282"/>
      <c r="EN301" s="282"/>
      <c r="EO301" s="282"/>
      <c r="EP301" s="282"/>
      <c r="EQ301" s="282"/>
      <c r="ER301" s="282"/>
      <c r="ES301" s="282"/>
      <c r="ET301" s="282"/>
      <c r="EU301" s="282"/>
      <c r="EV301" s="282"/>
      <c r="EW301" s="282"/>
      <c r="EX301" s="282"/>
      <c r="EY301" s="282"/>
      <c r="EZ301" s="282"/>
      <c r="FA301" s="282"/>
      <c r="FB301" s="282"/>
      <c r="FC301" s="282"/>
      <c r="FD301" s="282"/>
      <c r="FE301" s="282"/>
      <c r="FF301" s="282"/>
      <c r="FG301" s="282"/>
      <c r="FH301" s="282"/>
      <c r="FI301" s="282"/>
      <c r="FJ301" s="282"/>
      <c r="FK301" s="282"/>
      <c r="FL301" s="282"/>
      <c r="FM301" s="282"/>
      <c r="FN301" s="282"/>
      <c r="FO301" s="282"/>
      <c r="FP301" s="282"/>
      <c r="FQ301" s="282"/>
      <c r="FR301" s="282"/>
      <c r="FS301" s="282"/>
      <c r="FT301" s="282"/>
      <c r="FU301" s="282"/>
      <c r="FV301" s="282"/>
      <c r="FW301" s="282"/>
      <c r="FX301" s="282"/>
      <c r="FY301" s="282"/>
      <c r="FZ301" s="282"/>
      <c r="GA301" s="282"/>
      <c r="GB301" s="282"/>
      <c r="GC301" s="282"/>
      <c r="GD301" s="282"/>
      <c r="GE301" s="282"/>
      <c r="GF301" s="282"/>
      <c r="GG301" s="282"/>
      <c r="GH301" s="282"/>
      <c r="GI301" s="282"/>
      <c r="GJ301" s="282"/>
      <c r="GK301" s="282"/>
      <c r="GL301" s="282"/>
      <c r="GM301" s="282"/>
      <c r="GN301" s="282"/>
      <c r="GO301" s="282"/>
      <c r="GP301" s="282"/>
      <c r="GQ301" s="282"/>
      <c r="GR301" s="282"/>
      <c r="GS301" s="282"/>
      <c r="GT301" s="282"/>
      <c r="GU301" s="282"/>
      <c r="GV301" s="282"/>
      <c r="GW301" s="282"/>
      <c r="GX301" s="282"/>
      <c r="GY301" s="282"/>
      <c r="GZ301" s="282"/>
      <c r="HA301" s="282"/>
      <c r="HB301" s="282"/>
      <c r="HC301" s="282"/>
      <c r="HD301" s="282"/>
      <c r="HE301" s="282"/>
      <c r="HF301" s="282"/>
      <c r="HG301" s="282"/>
      <c r="HH301" s="282"/>
      <c r="HI301" s="282"/>
      <c r="HJ301" s="282"/>
      <c r="HK301" s="282"/>
      <c r="HL301" s="282"/>
      <c r="HM301" s="282"/>
      <c r="HN301" s="282"/>
      <c r="HO301" s="282"/>
      <c r="HP301" s="282"/>
      <c r="HQ301" s="282"/>
    </row>
    <row r="302" spans="1:225" s="73" customFormat="1" ht="18" hidden="1" customHeight="1" x14ac:dyDescent="0.25">
      <c r="A302" s="81"/>
      <c r="B302" s="170"/>
      <c r="C302" s="218">
        <f t="shared" si="1281"/>
        <v>0</v>
      </c>
      <c r="D302" s="285"/>
      <c r="E302" s="219">
        <f t="shared" si="1277"/>
        <v>0</v>
      </c>
      <c r="F302" s="219">
        <f t="shared" si="1278"/>
        <v>0</v>
      </c>
      <c r="G302" s="84"/>
      <c r="H302" s="214" t="str">
        <f t="shared" si="1282"/>
        <v/>
      </c>
      <c r="I302" s="219" t="str">
        <f t="shared" si="1283"/>
        <v/>
      </c>
      <c r="J302" s="219" t="str">
        <f t="shared" si="1284"/>
        <v/>
      </c>
      <c r="K302" s="216"/>
      <c r="L302" s="217">
        <f t="shared" si="1285"/>
        <v>1</v>
      </c>
      <c r="M302" s="219" t="str">
        <f t="shared" si="1280"/>
        <v/>
      </c>
      <c r="N302" s="221" t="str">
        <f t="shared" si="1286"/>
        <v/>
      </c>
      <c r="O302" s="304"/>
      <c r="P302" s="281"/>
      <c r="Q302" s="282"/>
      <c r="R302" s="287"/>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c r="CQ302" s="282"/>
      <c r="CR302" s="282"/>
      <c r="CS302" s="282"/>
      <c r="CT302" s="282"/>
      <c r="CU302" s="282"/>
      <c r="CV302" s="282"/>
      <c r="CW302" s="282"/>
      <c r="CX302" s="282"/>
      <c r="CY302" s="282"/>
      <c r="CZ302" s="282"/>
      <c r="DA302" s="282"/>
      <c r="DB302" s="282"/>
      <c r="DC302" s="282"/>
      <c r="DD302" s="282"/>
      <c r="DE302" s="282"/>
      <c r="DF302" s="282"/>
      <c r="DG302" s="282"/>
      <c r="DH302" s="282"/>
      <c r="DI302" s="282"/>
      <c r="DJ302" s="282"/>
      <c r="DK302" s="282"/>
      <c r="DL302" s="282"/>
      <c r="DM302" s="282"/>
      <c r="DN302" s="282"/>
      <c r="DO302" s="282"/>
      <c r="DP302" s="282"/>
      <c r="DQ302" s="282"/>
      <c r="DR302" s="282"/>
      <c r="DS302" s="282"/>
      <c r="DT302" s="282"/>
      <c r="DU302" s="282"/>
      <c r="DV302" s="282"/>
      <c r="DW302" s="282"/>
      <c r="DX302" s="282"/>
      <c r="DY302" s="282"/>
      <c r="DZ302" s="282"/>
      <c r="EA302" s="282"/>
      <c r="EB302" s="282"/>
      <c r="EC302" s="282"/>
      <c r="ED302" s="282"/>
      <c r="EE302" s="282"/>
      <c r="EF302" s="282"/>
      <c r="EG302" s="282"/>
      <c r="EH302" s="282"/>
      <c r="EI302" s="282"/>
      <c r="EJ302" s="282"/>
      <c r="EK302" s="282"/>
      <c r="EL302" s="282"/>
      <c r="EM302" s="282"/>
      <c r="EN302" s="282"/>
      <c r="EO302" s="282"/>
      <c r="EP302" s="282"/>
      <c r="EQ302" s="282"/>
      <c r="ER302" s="282"/>
      <c r="ES302" s="282"/>
      <c r="ET302" s="282"/>
      <c r="EU302" s="282"/>
      <c r="EV302" s="282"/>
      <c r="EW302" s="282"/>
      <c r="EX302" s="282"/>
      <c r="EY302" s="282"/>
      <c r="EZ302" s="282"/>
      <c r="FA302" s="282"/>
      <c r="FB302" s="282"/>
      <c r="FC302" s="282"/>
      <c r="FD302" s="282"/>
      <c r="FE302" s="282"/>
      <c r="FF302" s="282"/>
      <c r="FG302" s="282"/>
      <c r="FH302" s="282"/>
      <c r="FI302" s="282"/>
      <c r="FJ302" s="282"/>
      <c r="FK302" s="282"/>
      <c r="FL302" s="282"/>
      <c r="FM302" s="282"/>
      <c r="FN302" s="282"/>
      <c r="FO302" s="282"/>
      <c r="FP302" s="282"/>
      <c r="FQ302" s="282"/>
      <c r="FR302" s="282"/>
      <c r="FS302" s="282"/>
      <c r="FT302" s="282"/>
      <c r="FU302" s="282"/>
      <c r="FV302" s="282"/>
      <c r="FW302" s="282"/>
      <c r="FX302" s="282"/>
      <c r="FY302" s="282"/>
      <c r="FZ302" s="282"/>
      <c r="GA302" s="282"/>
      <c r="GB302" s="282"/>
      <c r="GC302" s="282"/>
      <c r="GD302" s="282"/>
      <c r="GE302" s="282"/>
      <c r="GF302" s="282"/>
      <c r="GG302" s="282"/>
      <c r="GH302" s="282"/>
      <c r="GI302" s="282"/>
      <c r="GJ302" s="282"/>
      <c r="GK302" s="282"/>
      <c r="GL302" s="282"/>
      <c r="GM302" s="282"/>
      <c r="GN302" s="282"/>
      <c r="GO302" s="282"/>
      <c r="GP302" s="282"/>
      <c r="GQ302" s="282"/>
      <c r="GR302" s="282"/>
      <c r="GS302" s="282"/>
      <c r="GT302" s="282"/>
      <c r="GU302" s="282"/>
      <c r="GV302" s="282"/>
      <c r="GW302" s="282"/>
      <c r="GX302" s="282"/>
      <c r="GY302" s="282"/>
      <c r="GZ302" s="282"/>
      <c r="HA302" s="282"/>
      <c r="HB302" s="282"/>
      <c r="HC302" s="282"/>
      <c r="HD302" s="282"/>
      <c r="HE302" s="282"/>
      <c r="HF302" s="282"/>
      <c r="HG302" s="282"/>
      <c r="HH302" s="282"/>
      <c r="HI302" s="282"/>
      <c r="HJ302" s="282"/>
      <c r="HK302" s="282"/>
      <c r="HL302" s="282"/>
      <c r="HM302" s="282"/>
      <c r="HN302" s="282"/>
      <c r="HO302" s="282"/>
      <c r="HP302" s="282"/>
      <c r="HQ302" s="282"/>
    </row>
    <row r="303" spans="1:225" s="73" customFormat="1" ht="18" hidden="1" customHeight="1" x14ac:dyDescent="0.25">
      <c r="A303" s="81"/>
      <c r="B303" s="170"/>
      <c r="C303" s="218">
        <f t="shared" si="1281"/>
        <v>0</v>
      </c>
      <c r="D303" s="285"/>
      <c r="E303" s="219">
        <f t="shared" ref="E303:E313" si="1287">SUMPRODUCT(P$161:HQ$161,$P303:$HQ303)</f>
        <v>0</v>
      </c>
      <c r="F303" s="219">
        <f t="shared" ref="F303:F313" si="1288">IF(O303="",SUMPRODUCT(P$163:HQ$163,$P303:$HQ303),O303)</f>
        <v>0</v>
      </c>
      <c r="G303" s="84"/>
      <c r="H303" s="214" t="str">
        <f t="shared" si="1282"/>
        <v/>
      </c>
      <c r="I303" s="219" t="str">
        <f t="shared" si="1283"/>
        <v/>
      </c>
      <c r="J303" s="219" t="str">
        <f t="shared" si="1284"/>
        <v/>
      </c>
      <c r="K303" s="216"/>
      <c r="L303" s="217">
        <f t="shared" si="1285"/>
        <v>1</v>
      </c>
      <c r="M303" s="219" t="str">
        <f t="shared" si="1280"/>
        <v/>
      </c>
      <c r="N303" s="221" t="str">
        <f t="shared" si="1286"/>
        <v/>
      </c>
      <c r="O303" s="304"/>
      <c r="P303" s="282"/>
      <c r="Q303" s="282"/>
      <c r="R303" s="287"/>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c r="CQ303" s="282"/>
      <c r="CR303" s="282"/>
      <c r="CS303" s="282"/>
      <c r="CT303" s="282"/>
      <c r="CU303" s="282"/>
      <c r="CV303" s="282"/>
      <c r="CW303" s="282"/>
      <c r="CX303" s="282"/>
      <c r="CY303" s="282"/>
      <c r="CZ303" s="282"/>
      <c r="DA303" s="282"/>
      <c r="DB303" s="282"/>
      <c r="DC303" s="282"/>
      <c r="DD303" s="282"/>
      <c r="DE303" s="282"/>
      <c r="DF303" s="282"/>
      <c r="DG303" s="282"/>
      <c r="DH303" s="282"/>
      <c r="DI303" s="282"/>
      <c r="DJ303" s="282"/>
      <c r="DK303" s="282"/>
      <c r="DL303" s="282"/>
      <c r="DM303" s="282"/>
      <c r="DN303" s="282"/>
      <c r="DO303" s="282"/>
      <c r="DP303" s="282"/>
      <c r="DQ303" s="282"/>
      <c r="DR303" s="282"/>
      <c r="DS303" s="282"/>
      <c r="DT303" s="282"/>
      <c r="DU303" s="282"/>
      <c r="DV303" s="282"/>
      <c r="DW303" s="282"/>
      <c r="DX303" s="282"/>
      <c r="DY303" s="282"/>
      <c r="DZ303" s="282"/>
      <c r="EA303" s="282"/>
      <c r="EB303" s="282"/>
      <c r="EC303" s="282"/>
      <c r="ED303" s="282"/>
      <c r="EE303" s="282"/>
      <c r="EF303" s="282"/>
      <c r="EG303" s="282"/>
      <c r="EH303" s="282"/>
      <c r="EI303" s="282"/>
      <c r="EJ303" s="282"/>
      <c r="EK303" s="282"/>
      <c r="EL303" s="282"/>
      <c r="EM303" s="282"/>
      <c r="EN303" s="282"/>
      <c r="EO303" s="282"/>
      <c r="EP303" s="282"/>
      <c r="EQ303" s="282"/>
      <c r="ER303" s="282"/>
      <c r="ES303" s="282"/>
      <c r="ET303" s="282"/>
      <c r="EU303" s="282"/>
      <c r="EV303" s="282"/>
      <c r="EW303" s="282"/>
      <c r="EX303" s="282"/>
      <c r="EY303" s="282"/>
      <c r="EZ303" s="282"/>
      <c r="FA303" s="282"/>
      <c r="FB303" s="282"/>
      <c r="FC303" s="282"/>
      <c r="FD303" s="282"/>
      <c r="FE303" s="282"/>
      <c r="FF303" s="282"/>
      <c r="FG303" s="282"/>
      <c r="FH303" s="282"/>
      <c r="FI303" s="282"/>
      <c r="FJ303" s="282"/>
      <c r="FK303" s="282"/>
      <c r="FL303" s="282"/>
      <c r="FM303" s="282"/>
      <c r="FN303" s="282"/>
      <c r="FO303" s="282"/>
      <c r="FP303" s="282"/>
      <c r="FQ303" s="282"/>
      <c r="FR303" s="282"/>
      <c r="FS303" s="282"/>
      <c r="FT303" s="282"/>
      <c r="FU303" s="282"/>
      <c r="FV303" s="282"/>
      <c r="FW303" s="282"/>
      <c r="FX303" s="282"/>
      <c r="FY303" s="282"/>
      <c r="FZ303" s="282"/>
      <c r="GA303" s="282"/>
      <c r="GB303" s="282"/>
      <c r="GC303" s="282"/>
      <c r="GD303" s="282"/>
      <c r="GE303" s="282"/>
      <c r="GF303" s="282"/>
      <c r="GG303" s="282"/>
      <c r="GH303" s="282"/>
      <c r="GI303" s="282"/>
      <c r="GJ303" s="282"/>
      <c r="GK303" s="282"/>
      <c r="GL303" s="282"/>
      <c r="GM303" s="282"/>
      <c r="GN303" s="282"/>
      <c r="GO303" s="282"/>
      <c r="GP303" s="282"/>
      <c r="GQ303" s="282"/>
      <c r="GR303" s="282"/>
      <c r="GS303" s="282"/>
      <c r="GT303" s="282"/>
      <c r="GU303" s="282"/>
      <c r="GV303" s="282"/>
      <c r="GW303" s="282"/>
      <c r="GX303" s="282"/>
      <c r="GY303" s="282"/>
      <c r="GZ303" s="282"/>
      <c r="HA303" s="282"/>
      <c r="HB303" s="282"/>
      <c r="HC303" s="282"/>
      <c r="HD303" s="282"/>
      <c r="HE303" s="282"/>
      <c r="HF303" s="282"/>
      <c r="HG303" s="282"/>
      <c r="HH303" s="282"/>
      <c r="HI303" s="282"/>
      <c r="HJ303" s="282"/>
      <c r="HK303" s="282"/>
      <c r="HL303" s="282"/>
      <c r="HM303" s="282"/>
      <c r="HN303" s="282"/>
      <c r="HO303" s="282"/>
      <c r="HP303" s="282"/>
      <c r="HQ303" s="282"/>
    </row>
    <row r="304" spans="1:225" s="73" customFormat="1" ht="18" hidden="1" customHeight="1" x14ac:dyDescent="0.25">
      <c r="A304" s="81"/>
      <c r="B304" s="170"/>
      <c r="C304" s="218">
        <f t="shared" si="1281"/>
        <v>0</v>
      </c>
      <c r="D304" s="285"/>
      <c r="E304" s="219">
        <f t="shared" si="1287"/>
        <v>0</v>
      </c>
      <c r="F304" s="219">
        <f t="shared" si="1288"/>
        <v>0</v>
      </c>
      <c r="G304" s="84"/>
      <c r="H304" s="214" t="str">
        <f t="shared" si="1282"/>
        <v/>
      </c>
      <c r="I304" s="219" t="str">
        <f t="shared" si="1283"/>
        <v/>
      </c>
      <c r="J304" s="219" t="str">
        <f t="shared" si="1284"/>
        <v/>
      </c>
      <c r="K304" s="216"/>
      <c r="L304" s="217">
        <f t="shared" si="1285"/>
        <v>1</v>
      </c>
      <c r="M304" s="219" t="str">
        <f t="shared" si="1280"/>
        <v/>
      </c>
      <c r="N304" s="221" t="str">
        <f t="shared" si="1286"/>
        <v/>
      </c>
      <c r="O304" s="304"/>
      <c r="P304" s="281"/>
      <c r="Q304" s="282"/>
      <c r="R304" s="287"/>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c r="CQ304" s="282"/>
      <c r="CR304" s="282"/>
      <c r="CS304" s="282"/>
      <c r="CT304" s="282"/>
      <c r="CU304" s="282"/>
      <c r="CV304" s="282"/>
      <c r="CW304" s="282"/>
      <c r="CX304" s="282"/>
      <c r="CY304" s="282"/>
      <c r="CZ304" s="282"/>
      <c r="DA304" s="282"/>
      <c r="DB304" s="282"/>
      <c r="DC304" s="282"/>
      <c r="DD304" s="282"/>
      <c r="DE304" s="282"/>
      <c r="DF304" s="282"/>
      <c r="DG304" s="282"/>
      <c r="DH304" s="282"/>
      <c r="DI304" s="282"/>
      <c r="DJ304" s="282"/>
      <c r="DK304" s="282"/>
      <c r="DL304" s="282"/>
      <c r="DM304" s="282"/>
      <c r="DN304" s="282"/>
      <c r="DO304" s="282"/>
      <c r="DP304" s="282"/>
      <c r="DQ304" s="282"/>
      <c r="DR304" s="282"/>
      <c r="DS304" s="282"/>
      <c r="DT304" s="282"/>
      <c r="DU304" s="282"/>
      <c r="DV304" s="282"/>
      <c r="DW304" s="282"/>
      <c r="DX304" s="282"/>
      <c r="DY304" s="282"/>
      <c r="DZ304" s="282"/>
      <c r="EA304" s="282"/>
      <c r="EB304" s="282"/>
      <c r="EC304" s="282"/>
      <c r="ED304" s="282"/>
      <c r="EE304" s="282"/>
      <c r="EF304" s="282"/>
      <c r="EG304" s="282"/>
      <c r="EH304" s="282"/>
      <c r="EI304" s="282"/>
      <c r="EJ304" s="282"/>
      <c r="EK304" s="282"/>
      <c r="EL304" s="282"/>
      <c r="EM304" s="282"/>
      <c r="EN304" s="282"/>
      <c r="EO304" s="282"/>
      <c r="EP304" s="282"/>
      <c r="EQ304" s="282"/>
      <c r="ER304" s="282"/>
      <c r="ES304" s="282"/>
      <c r="ET304" s="282"/>
      <c r="EU304" s="282"/>
      <c r="EV304" s="282"/>
      <c r="EW304" s="282"/>
      <c r="EX304" s="282"/>
      <c r="EY304" s="282"/>
      <c r="EZ304" s="282"/>
      <c r="FA304" s="282"/>
      <c r="FB304" s="282"/>
      <c r="FC304" s="282"/>
      <c r="FD304" s="282"/>
      <c r="FE304" s="282"/>
      <c r="FF304" s="282"/>
      <c r="FG304" s="282"/>
      <c r="FH304" s="282"/>
      <c r="FI304" s="282"/>
      <c r="FJ304" s="282"/>
      <c r="FK304" s="282"/>
      <c r="FL304" s="282"/>
      <c r="FM304" s="282"/>
      <c r="FN304" s="282"/>
      <c r="FO304" s="282"/>
      <c r="FP304" s="282"/>
      <c r="FQ304" s="282"/>
      <c r="FR304" s="282"/>
      <c r="FS304" s="282"/>
      <c r="FT304" s="282"/>
      <c r="FU304" s="282"/>
      <c r="FV304" s="282"/>
      <c r="FW304" s="282"/>
      <c r="FX304" s="282"/>
      <c r="FY304" s="282"/>
      <c r="FZ304" s="282"/>
      <c r="GA304" s="282"/>
      <c r="GB304" s="282"/>
      <c r="GC304" s="282"/>
      <c r="GD304" s="282"/>
      <c r="GE304" s="282"/>
      <c r="GF304" s="282"/>
      <c r="GG304" s="282"/>
      <c r="GH304" s="282"/>
      <c r="GI304" s="282"/>
      <c r="GJ304" s="282"/>
      <c r="GK304" s="282"/>
      <c r="GL304" s="282"/>
      <c r="GM304" s="282"/>
      <c r="GN304" s="282"/>
      <c r="GO304" s="282"/>
      <c r="GP304" s="282"/>
      <c r="GQ304" s="282"/>
      <c r="GR304" s="282"/>
      <c r="GS304" s="282"/>
      <c r="GT304" s="282"/>
      <c r="GU304" s="282"/>
      <c r="GV304" s="282"/>
      <c r="GW304" s="282"/>
      <c r="GX304" s="282"/>
      <c r="GY304" s="282"/>
      <c r="GZ304" s="282"/>
      <c r="HA304" s="282"/>
      <c r="HB304" s="282"/>
      <c r="HC304" s="282"/>
      <c r="HD304" s="282"/>
      <c r="HE304" s="282"/>
      <c r="HF304" s="282"/>
      <c r="HG304" s="282"/>
      <c r="HH304" s="282"/>
      <c r="HI304" s="282"/>
      <c r="HJ304" s="282"/>
      <c r="HK304" s="282"/>
      <c r="HL304" s="282"/>
      <c r="HM304" s="282"/>
      <c r="HN304" s="282"/>
      <c r="HO304" s="282"/>
      <c r="HP304" s="282"/>
      <c r="HQ304" s="282"/>
    </row>
    <row r="305" spans="1:225" s="73" customFormat="1" ht="13.95" hidden="1" customHeight="1" x14ac:dyDescent="0.25">
      <c r="A305" s="81"/>
      <c r="B305" s="170"/>
      <c r="C305" s="218">
        <f t="shared" si="1281"/>
        <v>0</v>
      </c>
      <c r="D305" s="285"/>
      <c r="E305" s="219">
        <f t="shared" si="1287"/>
        <v>0</v>
      </c>
      <c r="F305" s="219">
        <f t="shared" si="1288"/>
        <v>0</v>
      </c>
      <c r="G305" s="84"/>
      <c r="H305" s="214" t="str">
        <f t="shared" si="1282"/>
        <v/>
      </c>
      <c r="I305" s="219" t="str">
        <f t="shared" si="1283"/>
        <v/>
      </c>
      <c r="J305" s="219" t="str">
        <f t="shared" si="1284"/>
        <v/>
      </c>
      <c r="K305" s="216"/>
      <c r="L305" s="217">
        <f t="shared" si="1285"/>
        <v>1</v>
      </c>
      <c r="M305" s="219" t="str">
        <f t="shared" si="1280"/>
        <v/>
      </c>
      <c r="N305" s="221" t="str">
        <f t="shared" si="1286"/>
        <v/>
      </c>
      <c r="O305" s="304"/>
      <c r="P305" s="281"/>
      <c r="Q305" s="282"/>
      <c r="R305" s="287"/>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c r="CQ305" s="282"/>
      <c r="CR305" s="282"/>
      <c r="CS305" s="282"/>
      <c r="CT305" s="282"/>
      <c r="CU305" s="282"/>
      <c r="CV305" s="282"/>
      <c r="CW305" s="282"/>
      <c r="CX305" s="282"/>
      <c r="CY305" s="282"/>
      <c r="CZ305" s="282"/>
      <c r="DA305" s="282"/>
      <c r="DB305" s="282"/>
      <c r="DC305" s="282"/>
      <c r="DD305" s="282"/>
      <c r="DE305" s="282"/>
      <c r="DF305" s="282"/>
      <c r="DG305" s="282"/>
      <c r="DH305" s="282"/>
      <c r="DI305" s="282"/>
      <c r="DJ305" s="282"/>
      <c r="DK305" s="282"/>
      <c r="DL305" s="282"/>
      <c r="DM305" s="282"/>
      <c r="DN305" s="282"/>
      <c r="DO305" s="282"/>
      <c r="DP305" s="282"/>
      <c r="DQ305" s="282"/>
      <c r="DR305" s="282"/>
      <c r="DS305" s="282"/>
      <c r="DT305" s="282"/>
      <c r="DU305" s="282"/>
      <c r="DV305" s="282"/>
      <c r="DW305" s="282"/>
      <c r="DX305" s="282"/>
      <c r="DY305" s="282"/>
      <c r="DZ305" s="282"/>
      <c r="EA305" s="282"/>
      <c r="EB305" s="282"/>
      <c r="EC305" s="282"/>
      <c r="ED305" s="282"/>
      <c r="EE305" s="282"/>
      <c r="EF305" s="282"/>
      <c r="EG305" s="282"/>
      <c r="EH305" s="282"/>
      <c r="EI305" s="282"/>
      <c r="EJ305" s="282"/>
      <c r="EK305" s="282"/>
      <c r="EL305" s="282"/>
      <c r="EM305" s="282"/>
      <c r="EN305" s="282"/>
      <c r="EO305" s="282"/>
      <c r="EP305" s="282"/>
      <c r="EQ305" s="282"/>
      <c r="ER305" s="282"/>
      <c r="ES305" s="282"/>
      <c r="ET305" s="282"/>
      <c r="EU305" s="282"/>
      <c r="EV305" s="282"/>
      <c r="EW305" s="282"/>
      <c r="EX305" s="282"/>
      <c r="EY305" s="282"/>
      <c r="EZ305" s="282"/>
      <c r="FA305" s="282"/>
      <c r="FB305" s="282"/>
      <c r="FC305" s="282"/>
      <c r="FD305" s="282"/>
      <c r="FE305" s="282"/>
      <c r="FF305" s="282"/>
      <c r="FG305" s="282"/>
      <c r="FH305" s="282"/>
      <c r="FI305" s="282"/>
      <c r="FJ305" s="282"/>
      <c r="FK305" s="282"/>
      <c r="FL305" s="282"/>
      <c r="FM305" s="282"/>
      <c r="FN305" s="282"/>
      <c r="FO305" s="282"/>
      <c r="FP305" s="282"/>
      <c r="FQ305" s="282"/>
      <c r="FR305" s="282"/>
      <c r="FS305" s="282"/>
      <c r="FT305" s="282"/>
      <c r="FU305" s="282"/>
      <c r="FV305" s="282"/>
      <c r="FW305" s="282"/>
      <c r="FX305" s="282"/>
      <c r="FY305" s="282"/>
      <c r="FZ305" s="282"/>
      <c r="GA305" s="282"/>
      <c r="GB305" s="282"/>
      <c r="GC305" s="282"/>
      <c r="GD305" s="282"/>
      <c r="GE305" s="282"/>
      <c r="GF305" s="282"/>
      <c r="GG305" s="282"/>
      <c r="GH305" s="282"/>
      <c r="GI305" s="282"/>
      <c r="GJ305" s="282"/>
      <c r="GK305" s="282"/>
      <c r="GL305" s="282"/>
      <c r="GM305" s="282"/>
      <c r="GN305" s="282"/>
      <c r="GO305" s="282"/>
      <c r="GP305" s="282"/>
      <c r="GQ305" s="282"/>
      <c r="GR305" s="282"/>
      <c r="GS305" s="282"/>
      <c r="GT305" s="282"/>
      <c r="GU305" s="282"/>
      <c r="GV305" s="282"/>
      <c r="GW305" s="282"/>
      <c r="GX305" s="282"/>
      <c r="GY305" s="282"/>
      <c r="GZ305" s="282"/>
      <c r="HA305" s="282"/>
      <c r="HB305" s="282"/>
      <c r="HC305" s="282"/>
      <c r="HD305" s="282"/>
      <c r="HE305" s="282"/>
      <c r="HF305" s="282"/>
      <c r="HG305" s="282"/>
      <c r="HH305" s="282"/>
      <c r="HI305" s="282"/>
      <c r="HJ305" s="282"/>
      <c r="HK305" s="282"/>
      <c r="HL305" s="282"/>
      <c r="HM305" s="282"/>
      <c r="HN305" s="282"/>
      <c r="HO305" s="282"/>
      <c r="HP305" s="282"/>
      <c r="HQ305" s="282"/>
    </row>
    <row r="306" spans="1:225" s="73" customFormat="1" ht="18" hidden="1" customHeight="1" x14ac:dyDescent="0.25">
      <c r="A306" s="81"/>
      <c r="B306" s="170"/>
      <c r="C306" s="218">
        <f t="shared" si="1281"/>
        <v>0</v>
      </c>
      <c r="D306" s="284"/>
      <c r="E306" s="219">
        <f t="shared" si="1287"/>
        <v>0</v>
      </c>
      <c r="F306" s="219">
        <f t="shared" si="1288"/>
        <v>0</v>
      </c>
      <c r="G306" s="84"/>
      <c r="H306" s="214" t="str">
        <f t="shared" si="1282"/>
        <v/>
      </c>
      <c r="I306" s="219" t="str">
        <f t="shared" si="1283"/>
        <v/>
      </c>
      <c r="J306" s="219" t="str">
        <f t="shared" si="1284"/>
        <v/>
      </c>
      <c r="K306" s="216"/>
      <c r="L306" s="217">
        <f t="shared" si="1285"/>
        <v>1</v>
      </c>
      <c r="M306" s="219" t="str">
        <f t="shared" si="1280"/>
        <v/>
      </c>
      <c r="N306" s="221" t="str">
        <f t="shared" si="1286"/>
        <v/>
      </c>
      <c r="O306" s="304"/>
      <c r="P306" s="281"/>
      <c r="Q306" s="282"/>
      <c r="R306" s="287"/>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c r="CQ306" s="282"/>
      <c r="CR306" s="282"/>
      <c r="CS306" s="282"/>
      <c r="CT306" s="282"/>
      <c r="CU306" s="282"/>
      <c r="CV306" s="282"/>
      <c r="CW306" s="282"/>
      <c r="CX306" s="282"/>
      <c r="CY306" s="282"/>
      <c r="CZ306" s="282"/>
      <c r="DA306" s="282"/>
      <c r="DB306" s="282"/>
      <c r="DC306" s="282"/>
      <c r="DD306" s="282"/>
      <c r="DE306" s="282"/>
      <c r="DF306" s="282"/>
      <c r="DG306" s="282"/>
      <c r="DH306" s="282"/>
      <c r="DI306" s="282"/>
      <c r="DJ306" s="282"/>
      <c r="DK306" s="282"/>
      <c r="DL306" s="282"/>
      <c r="DM306" s="282"/>
      <c r="DN306" s="282"/>
      <c r="DO306" s="282"/>
      <c r="DP306" s="282"/>
      <c r="DQ306" s="282"/>
      <c r="DR306" s="282"/>
      <c r="DS306" s="282"/>
      <c r="DT306" s="282"/>
      <c r="DU306" s="282"/>
      <c r="DV306" s="282"/>
      <c r="DW306" s="282"/>
      <c r="DX306" s="282"/>
      <c r="DY306" s="282"/>
      <c r="DZ306" s="282"/>
      <c r="EA306" s="282"/>
      <c r="EB306" s="282"/>
      <c r="EC306" s="282"/>
      <c r="ED306" s="282"/>
      <c r="EE306" s="282"/>
      <c r="EF306" s="282"/>
      <c r="EG306" s="282"/>
      <c r="EH306" s="282"/>
      <c r="EI306" s="282"/>
      <c r="EJ306" s="282"/>
      <c r="EK306" s="282"/>
      <c r="EL306" s="282"/>
      <c r="EM306" s="282"/>
      <c r="EN306" s="282"/>
      <c r="EO306" s="282"/>
      <c r="EP306" s="282"/>
      <c r="EQ306" s="282"/>
      <c r="ER306" s="282"/>
      <c r="ES306" s="282"/>
      <c r="ET306" s="282"/>
      <c r="EU306" s="282"/>
      <c r="EV306" s="282"/>
      <c r="EW306" s="282"/>
      <c r="EX306" s="282"/>
      <c r="EY306" s="282"/>
      <c r="EZ306" s="282"/>
      <c r="FA306" s="282"/>
      <c r="FB306" s="282"/>
      <c r="FC306" s="282"/>
      <c r="FD306" s="282"/>
      <c r="FE306" s="282"/>
      <c r="FF306" s="282"/>
      <c r="FG306" s="282"/>
      <c r="FH306" s="282"/>
      <c r="FI306" s="282"/>
      <c r="FJ306" s="282"/>
      <c r="FK306" s="282"/>
      <c r="FL306" s="282"/>
      <c r="FM306" s="282"/>
      <c r="FN306" s="282"/>
      <c r="FO306" s="282"/>
      <c r="FP306" s="282"/>
      <c r="FQ306" s="282"/>
      <c r="FR306" s="282"/>
      <c r="FS306" s="282"/>
      <c r="FT306" s="282"/>
      <c r="FU306" s="282"/>
      <c r="FV306" s="282"/>
      <c r="FW306" s="282"/>
      <c r="FX306" s="282"/>
      <c r="FY306" s="282"/>
      <c r="FZ306" s="282"/>
      <c r="GA306" s="282"/>
      <c r="GB306" s="282"/>
      <c r="GC306" s="282"/>
      <c r="GD306" s="282"/>
      <c r="GE306" s="282"/>
      <c r="GF306" s="282"/>
      <c r="GG306" s="282"/>
      <c r="GH306" s="282"/>
      <c r="GI306" s="282"/>
      <c r="GJ306" s="282"/>
      <c r="GK306" s="282"/>
      <c r="GL306" s="282"/>
      <c r="GM306" s="282"/>
      <c r="GN306" s="282"/>
      <c r="GO306" s="282"/>
      <c r="GP306" s="282"/>
      <c r="GQ306" s="282"/>
      <c r="GR306" s="282"/>
      <c r="GS306" s="282"/>
      <c r="GT306" s="282"/>
      <c r="GU306" s="282"/>
      <c r="GV306" s="282"/>
      <c r="GW306" s="282"/>
      <c r="GX306" s="282"/>
      <c r="GY306" s="282"/>
      <c r="GZ306" s="282"/>
      <c r="HA306" s="282"/>
      <c r="HB306" s="282"/>
      <c r="HC306" s="282"/>
      <c r="HD306" s="282"/>
      <c r="HE306" s="282"/>
      <c r="HF306" s="282"/>
      <c r="HG306" s="282"/>
      <c r="HH306" s="282"/>
      <c r="HI306" s="282"/>
      <c r="HJ306" s="282"/>
      <c r="HK306" s="282"/>
      <c r="HL306" s="282"/>
      <c r="HM306" s="282"/>
      <c r="HN306" s="282"/>
      <c r="HO306" s="282"/>
      <c r="HP306" s="282"/>
      <c r="HQ306" s="282"/>
    </row>
    <row r="307" spans="1:225" s="73" customFormat="1" ht="18" hidden="1" customHeight="1" x14ac:dyDescent="0.25">
      <c r="A307" s="81"/>
      <c r="B307" s="170"/>
      <c r="C307" s="218">
        <f t="shared" si="1281"/>
        <v>0</v>
      </c>
      <c r="D307" s="284"/>
      <c r="E307" s="219">
        <f t="shared" si="1287"/>
        <v>0</v>
      </c>
      <c r="F307" s="219">
        <f t="shared" si="1288"/>
        <v>0</v>
      </c>
      <c r="G307" s="84"/>
      <c r="H307" s="214" t="str">
        <f t="shared" si="1282"/>
        <v/>
      </c>
      <c r="I307" s="219" t="str">
        <f t="shared" si="1283"/>
        <v/>
      </c>
      <c r="J307" s="219" t="str">
        <f t="shared" si="1284"/>
        <v/>
      </c>
      <c r="K307" s="216"/>
      <c r="L307" s="217">
        <f t="shared" si="1285"/>
        <v>1</v>
      </c>
      <c r="M307" s="219" t="str">
        <f t="shared" si="1280"/>
        <v/>
      </c>
      <c r="N307" s="221" t="str">
        <f t="shared" si="1286"/>
        <v/>
      </c>
      <c r="O307" s="304"/>
      <c r="P307" s="282"/>
      <c r="Q307" s="282"/>
      <c r="R307" s="287"/>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c r="CQ307" s="282"/>
      <c r="CR307" s="282"/>
      <c r="CS307" s="282"/>
      <c r="CT307" s="282"/>
      <c r="CU307" s="282"/>
      <c r="CV307" s="282"/>
      <c r="CW307" s="282"/>
      <c r="CX307" s="282"/>
      <c r="CY307" s="282"/>
      <c r="CZ307" s="282"/>
      <c r="DA307" s="282"/>
      <c r="DB307" s="282"/>
      <c r="DC307" s="282"/>
      <c r="DD307" s="282"/>
      <c r="DE307" s="282"/>
      <c r="DF307" s="282"/>
      <c r="DG307" s="282"/>
      <c r="DH307" s="282"/>
      <c r="DI307" s="282"/>
      <c r="DJ307" s="282"/>
      <c r="DK307" s="282"/>
      <c r="DL307" s="282"/>
      <c r="DM307" s="282"/>
      <c r="DN307" s="282"/>
      <c r="DO307" s="282"/>
      <c r="DP307" s="282"/>
      <c r="DQ307" s="282"/>
      <c r="DR307" s="282"/>
      <c r="DS307" s="282"/>
      <c r="DT307" s="282"/>
      <c r="DU307" s="282"/>
      <c r="DV307" s="282"/>
      <c r="DW307" s="282"/>
      <c r="DX307" s="282"/>
      <c r="DY307" s="282"/>
      <c r="DZ307" s="282"/>
      <c r="EA307" s="282"/>
      <c r="EB307" s="282"/>
      <c r="EC307" s="282"/>
      <c r="ED307" s="282"/>
      <c r="EE307" s="282"/>
      <c r="EF307" s="282"/>
      <c r="EG307" s="282"/>
      <c r="EH307" s="282"/>
      <c r="EI307" s="282"/>
      <c r="EJ307" s="282"/>
      <c r="EK307" s="282"/>
      <c r="EL307" s="282"/>
      <c r="EM307" s="282"/>
      <c r="EN307" s="282"/>
      <c r="EO307" s="282"/>
      <c r="EP307" s="282"/>
      <c r="EQ307" s="282"/>
      <c r="ER307" s="282"/>
      <c r="ES307" s="282"/>
      <c r="ET307" s="282"/>
      <c r="EU307" s="282"/>
      <c r="EV307" s="282"/>
      <c r="EW307" s="282"/>
      <c r="EX307" s="282"/>
      <c r="EY307" s="282"/>
      <c r="EZ307" s="282"/>
      <c r="FA307" s="282"/>
      <c r="FB307" s="282"/>
      <c r="FC307" s="282"/>
      <c r="FD307" s="282"/>
      <c r="FE307" s="282"/>
      <c r="FF307" s="282"/>
      <c r="FG307" s="282"/>
      <c r="FH307" s="282"/>
      <c r="FI307" s="282"/>
      <c r="FJ307" s="282"/>
      <c r="FK307" s="282"/>
      <c r="FL307" s="282"/>
      <c r="FM307" s="282"/>
      <c r="FN307" s="282"/>
      <c r="FO307" s="282"/>
      <c r="FP307" s="282"/>
      <c r="FQ307" s="282"/>
      <c r="FR307" s="282"/>
      <c r="FS307" s="282"/>
      <c r="FT307" s="282"/>
      <c r="FU307" s="282"/>
      <c r="FV307" s="282"/>
      <c r="FW307" s="282"/>
      <c r="FX307" s="282"/>
      <c r="FY307" s="282"/>
      <c r="FZ307" s="282"/>
      <c r="GA307" s="282"/>
      <c r="GB307" s="282"/>
      <c r="GC307" s="282"/>
      <c r="GD307" s="282"/>
      <c r="GE307" s="282"/>
      <c r="GF307" s="282"/>
      <c r="GG307" s="282"/>
      <c r="GH307" s="282"/>
      <c r="GI307" s="282"/>
      <c r="GJ307" s="282"/>
      <c r="GK307" s="282"/>
      <c r="GL307" s="282"/>
      <c r="GM307" s="282"/>
      <c r="GN307" s="282"/>
      <c r="GO307" s="282"/>
      <c r="GP307" s="282"/>
      <c r="GQ307" s="282"/>
      <c r="GR307" s="282"/>
      <c r="GS307" s="282"/>
      <c r="GT307" s="282"/>
      <c r="GU307" s="282"/>
      <c r="GV307" s="282"/>
      <c r="GW307" s="282"/>
      <c r="GX307" s="282"/>
      <c r="GY307" s="282"/>
      <c r="GZ307" s="282"/>
      <c r="HA307" s="282"/>
      <c r="HB307" s="282"/>
      <c r="HC307" s="282"/>
      <c r="HD307" s="282"/>
      <c r="HE307" s="282"/>
      <c r="HF307" s="282"/>
      <c r="HG307" s="282"/>
      <c r="HH307" s="282"/>
      <c r="HI307" s="282"/>
      <c r="HJ307" s="282"/>
      <c r="HK307" s="282"/>
      <c r="HL307" s="282"/>
      <c r="HM307" s="282"/>
      <c r="HN307" s="282"/>
      <c r="HO307" s="282"/>
      <c r="HP307" s="282"/>
      <c r="HQ307" s="282"/>
    </row>
    <row r="308" spans="1:225" s="73" customFormat="1" ht="18" hidden="1" customHeight="1" x14ac:dyDescent="0.25">
      <c r="A308" s="81"/>
      <c r="B308" s="170"/>
      <c r="C308" s="218">
        <f t="shared" si="1281"/>
        <v>0</v>
      </c>
      <c r="D308" s="284"/>
      <c r="E308" s="219">
        <f t="shared" si="1287"/>
        <v>0</v>
      </c>
      <c r="F308" s="219">
        <f t="shared" si="1288"/>
        <v>0</v>
      </c>
      <c r="G308" s="84"/>
      <c r="H308" s="214" t="str">
        <f t="shared" si="1282"/>
        <v/>
      </c>
      <c r="I308" s="219" t="str">
        <f t="shared" si="1283"/>
        <v/>
      </c>
      <c r="J308" s="219" t="str">
        <f t="shared" si="1284"/>
        <v/>
      </c>
      <c r="K308" s="216"/>
      <c r="L308" s="217">
        <f t="shared" si="1285"/>
        <v>1</v>
      </c>
      <c r="M308" s="219" t="str">
        <f t="shared" si="1280"/>
        <v/>
      </c>
      <c r="N308" s="221" t="str">
        <f t="shared" si="1286"/>
        <v/>
      </c>
      <c r="O308" s="304"/>
      <c r="P308" s="281"/>
      <c r="Q308" s="282"/>
      <c r="R308" s="287"/>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c r="CQ308" s="282"/>
      <c r="CR308" s="282"/>
      <c r="CS308" s="282"/>
      <c r="CT308" s="282"/>
      <c r="CU308" s="282"/>
      <c r="CV308" s="282"/>
      <c r="CW308" s="282"/>
      <c r="CX308" s="282"/>
      <c r="CY308" s="282"/>
      <c r="CZ308" s="282"/>
      <c r="DA308" s="282"/>
      <c r="DB308" s="282"/>
      <c r="DC308" s="282"/>
      <c r="DD308" s="282"/>
      <c r="DE308" s="282"/>
      <c r="DF308" s="282"/>
      <c r="DG308" s="282"/>
      <c r="DH308" s="282"/>
      <c r="DI308" s="282"/>
      <c r="DJ308" s="282"/>
      <c r="DK308" s="282"/>
      <c r="DL308" s="282"/>
      <c r="DM308" s="282"/>
      <c r="DN308" s="282"/>
      <c r="DO308" s="282"/>
      <c r="DP308" s="282"/>
      <c r="DQ308" s="282"/>
      <c r="DR308" s="282"/>
      <c r="DS308" s="282"/>
      <c r="DT308" s="282"/>
      <c r="DU308" s="282"/>
      <c r="DV308" s="282"/>
      <c r="DW308" s="282"/>
      <c r="DX308" s="282"/>
      <c r="DY308" s="282"/>
      <c r="DZ308" s="282"/>
      <c r="EA308" s="282"/>
      <c r="EB308" s="282"/>
      <c r="EC308" s="282"/>
      <c r="ED308" s="282"/>
      <c r="EE308" s="282"/>
      <c r="EF308" s="282"/>
      <c r="EG308" s="282"/>
      <c r="EH308" s="282"/>
      <c r="EI308" s="282"/>
      <c r="EJ308" s="282"/>
      <c r="EK308" s="282"/>
      <c r="EL308" s="282"/>
      <c r="EM308" s="282"/>
      <c r="EN308" s="282"/>
      <c r="EO308" s="282"/>
      <c r="EP308" s="282"/>
      <c r="EQ308" s="282"/>
      <c r="ER308" s="282"/>
      <c r="ES308" s="282"/>
      <c r="ET308" s="282"/>
      <c r="EU308" s="282"/>
      <c r="EV308" s="282"/>
      <c r="EW308" s="282"/>
      <c r="EX308" s="282"/>
      <c r="EY308" s="282"/>
      <c r="EZ308" s="282"/>
      <c r="FA308" s="282"/>
      <c r="FB308" s="282"/>
      <c r="FC308" s="282"/>
      <c r="FD308" s="282"/>
      <c r="FE308" s="282"/>
      <c r="FF308" s="282"/>
      <c r="FG308" s="282"/>
      <c r="FH308" s="282"/>
      <c r="FI308" s="282"/>
      <c r="FJ308" s="282"/>
      <c r="FK308" s="282"/>
      <c r="FL308" s="282"/>
      <c r="FM308" s="282"/>
      <c r="FN308" s="282"/>
      <c r="FO308" s="282"/>
      <c r="FP308" s="282"/>
      <c r="FQ308" s="282"/>
      <c r="FR308" s="282"/>
      <c r="FS308" s="282"/>
      <c r="FT308" s="282"/>
      <c r="FU308" s="282"/>
      <c r="FV308" s="282"/>
      <c r="FW308" s="282"/>
      <c r="FX308" s="282"/>
      <c r="FY308" s="282"/>
      <c r="FZ308" s="282"/>
      <c r="GA308" s="282"/>
      <c r="GB308" s="282"/>
      <c r="GC308" s="282"/>
      <c r="GD308" s="282"/>
      <c r="GE308" s="282"/>
      <c r="GF308" s="282"/>
      <c r="GG308" s="282"/>
      <c r="GH308" s="282"/>
      <c r="GI308" s="282"/>
      <c r="GJ308" s="282"/>
      <c r="GK308" s="282"/>
      <c r="GL308" s="282"/>
      <c r="GM308" s="282"/>
      <c r="GN308" s="282"/>
      <c r="GO308" s="282"/>
      <c r="GP308" s="282"/>
      <c r="GQ308" s="282"/>
      <c r="GR308" s="282"/>
      <c r="GS308" s="282"/>
      <c r="GT308" s="282"/>
      <c r="GU308" s="282"/>
      <c r="GV308" s="282"/>
      <c r="GW308" s="282"/>
      <c r="GX308" s="282"/>
      <c r="GY308" s="282"/>
      <c r="GZ308" s="282"/>
      <c r="HA308" s="282"/>
      <c r="HB308" s="282"/>
      <c r="HC308" s="282"/>
      <c r="HD308" s="282"/>
      <c r="HE308" s="282"/>
      <c r="HF308" s="282"/>
      <c r="HG308" s="282"/>
      <c r="HH308" s="282"/>
      <c r="HI308" s="282"/>
      <c r="HJ308" s="282"/>
      <c r="HK308" s="282"/>
      <c r="HL308" s="282"/>
      <c r="HM308" s="282"/>
      <c r="HN308" s="282"/>
      <c r="HO308" s="282"/>
      <c r="HP308" s="282"/>
      <c r="HQ308" s="282"/>
    </row>
    <row r="309" spans="1:225" s="73" customFormat="1" ht="18" hidden="1" customHeight="1" x14ac:dyDescent="0.25">
      <c r="A309" s="81"/>
      <c r="B309" s="170"/>
      <c r="C309" s="218">
        <f t="shared" si="1281"/>
        <v>0</v>
      </c>
      <c r="D309" s="284"/>
      <c r="E309" s="219">
        <f t="shared" si="1287"/>
        <v>0</v>
      </c>
      <c r="F309" s="219">
        <f t="shared" si="1288"/>
        <v>0</v>
      </c>
      <c r="G309" s="84"/>
      <c r="H309" s="214" t="str">
        <f t="shared" si="1282"/>
        <v/>
      </c>
      <c r="I309" s="219" t="str">
        <f t="shared" si="1283"/>
        <v/>
      </c>
      <c r="J309" s="219" t="str">
        <f t="shared" si="1284"/>
        <v/>
      </c>
      <c r="K309" s="216"/>
      <c r="L309" s="217">
        <f t="shared" si="1285"/>
        <v>1</v>
      </c>
      <c r="M309" s="219" t="str">
        <f t="shared" si="1280"/>
        <v/>
      </c>
      <c r="N309" s="221" t="str">
        <f t="shared" si="1286"/>
        <v/>
      </c>
      <c r="O309" s="304"/>
      <c r="P309" s="281"/>
      <c r="Q309" s="282"/>
      <c r="R309" s="287"/>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c r="CQ309" s="282"/>
      <c r="CR309" s="282"/>
      <c r="CS309" s="282"/>
      <c r="CT309" s="282"/>
      <c r="CU309" s="282"/>
      <c r="CV309" s="282"/>
      <c r="CW309" s="282"/>
      <c r="CX309" s="282"/>
      <c r="CY309" s="282"/>
      <c r="CZ309" s="282"/>
      <c r="DA309" s="282"/>
      <c r="DB309" s="282"/>
      <c r="DC309" s="282"/>
      <c r="DD309" s="282"/>
      <c r="DE309" s="282"/>
      <c r="DF309" s="282"/>
      <c r="DG309" s="282"/>
      <c r="DH309" s="282"/>
      <c r="DI309" s="282"/>
      <c r="DJ309" s="282"/>
      <c r="DK309" s="282"/>
      <c r="DL309" s="282"/>
      <c r="DM309" s="282"/>
      <c r="DN309" s="282"/>
      <c r="DO309" s="282"/>
      <c r="DP309" s="282"/>
      <c r="DQ309" s="282"/>
      <c r="DR309" s="282"/>
      <c r="DS309" s="282"/>
      <c r="DT309" s="282"/>
      <c r="DU309" s="282"/>
      <c r="DV309" s="282"/>
      <c r="DW309" s="282"/>
      <c r="DX309" s="282"/>
      <c r="DY309" s="282"/>
      <c r="DZ309" s="282"/>
      <c r="EA309" s="282"/>
      <c r="EB309" s="282"/>
      <c r="EC309" s="282"/>
      <c r="ED309" s="282"/>
      <c r="EE309" s="282"/>
      <c r="EF309" s="282"/>
      <c r="EG309" s="282"/>
      <c r="EH309" s="282"/>
      <c r="EI309" s="282"/>
      <c r="EJ309" s="282"/>
      <c r="EK309" s="282"/>
      <c r="EL309" s="282"/>
      <c r="EM309" s="282"/>
      <c r="EN309" s="282"/>
      <c r="EO309" s="282"/>
      <c r="EP309" s="282"/>
      <c r="EQ309" s="282"/>
      <c r="ER309" s="282"/>
      <c r="ES309" s="282"/>
      <c r="ET309" s="282"/>
      <c r="EU309" s="282"/>
      <c r="EV309" s="282"/>
      <c r="EW309" s="282"/>
      <c r="EX309" s="282"/>
      <c r="EY309" s="282"/>
      <c r="EZ309" s="282"/>
      <c r="FA309" s="282"/>
      <c r="FB309" s="282"/>
      <c r="FC309" s="282"/>
      <c r="FD309" s="282"/>
      <c r="FE309" s="282"/>
      <c r="FF309" s="282"/>
      <c r="FG309" s="282"/>
      <c r="FH309" s="282"/>
      <c r="FI309" s="282"/>
      <c r="FJ309" s="282"/>
      <c r="FK309" s="282"/>
      <c r="FL309" s="282"/>
      <c r="FM309" s="282"/>
      <c r="FN309" s="282"/>
      <c r="FO309" s="282"/>
      <c r="FP309" s="282"/>
      <c r="FQ309" s="282"/>
      <c r="FR309" s="282"/>
      <c r="FS309" s="282"/>
      <c r="FT309" s="282"/>
      <c r="FU309" s="282"/>
      <c r="FV309" s="282"/>
      <c r="FW309" s="282"/>
      <c r="FX309" s="282"/>
      <c r="FY309" s="282"/>
      <c r="FZ309" s="282"/>
      <c r="GA309" s="282"/>
      <c r="GB309" s="282"/>
      <c r="GC309" s="282"/>
      <c r="GD309" s="282"/>
      <c r="GE309" s="282"/>
      <c r="GF309" s="282"/>
      <c r="GG309" s="282"/>
      <c r="GH309" s="282"/>
      <c r="GI309" s="282"/>
      <c r="GJ309" s="282"/>
      <c r="GK309" s="282"/>
      <c r="GL309" s="282"/>
      <c r="GM309" s="282"/>
      <c r="GN309" s="282"/>
      <c r="GO309" s="282"/>
      <c r="GP309" s="282"/>
      <c r="GQ309" s="282"/>
      <c r="GR309" s="282"/>
      <c r="GS309" s="282"/>
      <c r="GT309" s="282"/>
      <c r="GU309" s="282"/>
      <c r="GV309" s="282"/>
      <c r="GW309" s="282"/>
      <c r="GX309" s="282"/>
      <c r="GY309" s="282"/>
      <c r="GZ309" s="282"/>
      <c r="HA309" s="282"/>
      <c r="HB309" s="282"/>
      <c r="HC309" s="282"/>
      <c r="HD309" s="282"/>
      <c r="HE309" s="282"/>
      <c r="HF309" s="282"/>
      <c r="HG309" s="282"/>
      <c r="HH309" s="282"/>
      <c r="HI309" s="282"/>
      <c r="HJ309" s="282"/>
      <c r="HK309" s="282"/>
      <c r="HL309" s="282"/>
      <c r="HM309" s="282"/>
      <c r="HN309" s="282"/>
      <c r="HO309" s="282"/>
      <c r="HP309" s="282"/>
      <c r="HQ309" s="282"/>
    </row>
    <row r="310" spans="1:225" s="73" customFormat="1" ht="18" hidden="1" customHeight="1" x14ac:dyDescent="0.25">
      <c r="A310" s="81"/>
      <c r="B310" s="170"/>
      <c r="C310" s="218">
        <f t="shared" si="1281"/>
        <v>0</v>
      </c>
      <c r="D310" s="284"/>
      <c r="E310" s="219">
        <f t="shared" si="1287"/>
        <v>0</v>
      </c>
      <c r="F310" s="219">
        <f t="shared" si="1288"/>
        <v>0</v>
      </c>
      <c r="G310" s="84"/>
      <c r="H310" s="214" t="str">
        <f t="shared" si="1282"/>
        <v/>
      </c>
      <c r="I310" s="219" t="str">
        <f t="shared" si="1283"/>
        <v/>
      </c>
      <c r="J310" s="219" t="str">
        <f t="shared" si="1284"/>
        <v/>
      </c>
      <c r="K310" s="216"/>
      <c r="L310" s="217">
        <f t="shared" si="1285"/>
        <v>1</v>
      </c>
      <c r="M310" s="219" t="str">
        <f t="shared" si="1280"/>
        <v/>
      </c>
      <c r="N310" s="221" t="str">
        <f t="shared" si="1286"/>
        <v/>
      </c>
      <c r="O310" s="304"/>
      <c r="P310" s="281"/>
      <c r="Q310" s="282"/>
      <c r="R310" s="287"/>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c r="CQ310" s="282"/>
      <c r="CR310" s="282"/>
      <c r="CS310" s="282"/>
      <c r="CT310" s="282"/>
      <c r="CU310" s="282"/>
      <c r="CV310" s="282"/>
      <c r="CW310" s="282"/>
      <c r="CX310" s="282"/>
      <c r="CY310" s="282"/>
      <c r="CZ310" s="282"/>
      <c r="DA310" s="282"/>
      <c r="DB310" s="282"/>
      <c r="DC310" s="282"/>
      <c r="DD310" s="282"/>
      <c r="DE310" s="282"/>
      <c r="DF310" s="282"/>
      <c r="DG310" s="282"/>
      <c r="DH310" s="282"/>
      <c r="DI310" s="282"/>
      <c r="DJ310" s="282"/>
      <c r="DK310" s="282"/>
      <c r="DL310" s="282"/>
      <c r="DM310" s="282"/>
      <c r="DN310" s="282"/>
      <c r="DO310" s="282"/>
      <c r="DP310" s="282"/>
      <c r="DQ310" s="282"/>
      <c r="DR310" s="282"/>
      <c r="DS310" s="282"/>
      <c r="DT310" s="282"/>
      <c r="DU310" s="282"/>
      <c r="DV310" s="282"/>
      <c r="DW310" s="282"/>
      <c r="DX310" s="282"/>
      <c r="DY310" s="282"/>
      <c r="DZ310" s="282"/>
      <c r="EA310" s="282"/>
      <c r="EB310" s="282"/>
      <c r="EC310" s="282"/>
      <c r="ED310" s="282"/>
      <c r="EE310" s="282"/>
      <c r="EF310" s="282"/>
      <c r="EG310" s="282"/>
      <c r="EH310" s="282"/>
      <c r="EI310" s="282"/>
      <c r="EJ310" s="282"/>
      <c r="EK310" s="282"/>
      <c r="EL310" s="282"/>
      <c r="EM310" s="282"/>
      <c r="EN310" s="282"/>
      <c r="EO310" s="282"/>
      <c r="EP310" s="282"/>
      <c r="EQ310" s="282"/>
      <c r="ER310" s="282"/>
      <c r="ES310" s="282"/>
      <c r="ET310" s="282"/>
      <c r="EU310" s="282"/>
      <c r="EV310" s="282"/>
      <c r="EW310" s="282"/>
      <c r="EX310" s="282"/>
      <c r="EY310" s="282"/>
      <c r="EZ310" s="282"/>
      <c r="FA310" s="282"/>
      <c r="FB310" s="282"/>
      <c r="FC310" s="282"/>
      <c r="FD310" s="282"/>
      <c r="FE310" s="282"/>
      <c r="FF310" s="282"/>
      <c r="FG310" s="282"/>
      <c r="FH310" s="282"/>
      <c r="FI310" s="282"/>
      <c r="FJ310" s="282"/>
      <c r="FK310" s="282"/>
      <c r="FL310" s="282"/>
      <c r="FM310" s="282"/>
      <c r="FN310" s="282"/>
      <c r="FO310" s="282"/>
      <c r="FP310" s="282"/>
      <c r="FQ310" s="282"/>
      <c r="FR310" s="282"/>
      <c r="FS310" s="282"/>
      <c r="FT310" s="282"/>
      <c r="FU310" s="282"/>
      <c r="FV310" s="282"/>
      <c r="FW310" s="282"/>
      <c r="FX310" s="282"/>
      <c r="FY310" s="282"/>
      <c r="FZ310" s="282"/>
      <c r="GA310" s="282"/>
      <c r="GB310" s="282"/>
      <c r="GC310" s="282"/>
      <c r="GD310" s="282"/>
      <c r="GE310" s="282"/>
      <c r="GF310" s="282"/>
      <c r="GG310" s="282"/>
      <c r="GH310" s="282"/>
      <c r="GI310" s="282"/>
      <c r="GJ310" s="282"/>
      <c r="GK310" s="282"/>
      <c r="GL310" s="282"/>
      <c r="GM310" s="282"/>
      <c r="GN310" s="282"/>
      <c r="GO310" s="282"/>
      <c r="GP310" s="282"/>
      <c r="GQ310" s="282"/>
      <c r="GR310" s="282"/>
      <c r="GS310" s="282"/>
      <c r="GT310" s="282"/>
      <c r="GU310" s="282"/>
      <c r="GV310" s="282"/>
      <c r="GW310" s="282"/>
      <c r="GX310" s="282"/>
      <c r="GY310" s="282"/>
      <c r="GZ310" s="282"/>
      <c r="HA310" s="282"/>
      <c r="HB310" s="282"/>
      <c r="HC310" s="282"/>
      <c r="HD310" s="282"/>
      <c r="HE310" s="282"/>
      <c r="HF310" s="282"/>
      <c r="HG310" s="282"/>
      <c r="HH310" s="282"/>
      <c r="HI310" s="282"/>
      <c r="HJ310" s="282"/>
      <c r="HK310" s="282"/>
      <c r="HL310" s="282"/>
      <c r="HM310" s="282"/>
      <c r="HN310" s="282"/>
      <c r="HO310" s="282"/>
      <c r="HP310" s="282"/>
      <c r="HQ310" s="282"/>
    </row>
    <row r="311" spans="1:225" s="73" customFormat="1" ht="18" hidden="1" customHeight="1" x14ac:dyDescent="0.25">
      <c r="A311" s="81"/>
      <c r="B311" s="170"/>
      <c r="C311" s="218">
        <f t="shared" si="1281"/>
        <v>0</v>
      </c>
      <c r="D311" s="284"/>
      <c r="E311" s="219">
        <f t="shared" si="1287"/>
        <v>0</v>
      </c>
      <c r="F311" s="219">
        <f t="shared" si="1288"/>
        <v>0</v>
      </c>
      <c r="G311" s="84"/>
      <c r="H311" s="214" t="str">
        <f t="shared" si="1282"/>
        <v/>
      </c>
      <c r="I311" s="219" t="str">
        <f t="shared" si="1283"/>
        <v/>
      </c>
      <c r="J311" s="219" t="str">
        <f t="shared" si="1284"/>
        <v/>
      </c>
      <c r="K311" s="216"/>
      <c r="L311" s="217">
        <f t="shared" si="1285"/>
        <v>1</v>
      </c>
      <c r="M311" s="219" t="str">
        <f t="shared" si="1280"/>
        <v/>
      </c>
      <c r="N311" s="221" t="str">
        <f t="shared" si="1286"/>
        <v/>
      </c>
      <c r="O311" s="304"/>
      <c r="P311" s="282"/>
      <c r="Q311" s="282"/>
      <c r="R311" s="287"/>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c r="CQ311" s="282"/>
      <c r="CR311" s="282"/>
      <c r="CS311" s="282"/>
      <c r="CT311" s="282"/>
      <c r="CU311" s="282"/>
      <c r="CV311" s="282"/>
      <c r="CW311" s="282"/>
      <c r="CX311" s="282"/>
      <c r="CY311" s="282"/>
      <c r="CZ311" s="282"/>
      <c r="DA311" s="282"/>
      <c r="DB311" s="282"/>
      <c r="DC311" s="282"/>
      <c r="DD311" s="282"/>
      <c r="DE311" s="282"/>
      <c r="DF311" s="282"/>
      <c r="DG311" s="282"/>
      <c r="DH311" s="282"/>
      <c r="DI311" s="282"/>
      <c r="DJ311" s="282"/>
      <c r="DK311" s="282"/>
      <c r="DL311" s="282"/>
      <c r="DM311" s="282"/>
      <c r="DN311" s="282"/>
      <c r="DO311" s="282"/>
      <c r="DP311" s="282"/>
      <c r="DQ311" s="282"/>
      <c r="DR311" s="282"/>
      <c r="DS311" s="282"/>
      <c r="DT311" s="282"/>
      <c r="DU311" s="282"/>
      <c r="DV311" s="282"/>
      <c r="DW311" s="282"/>
      <c r="DX311" s="282"/>
      <c r="DY311" s="282"/>
      <c r="DZ311" s="282"/>
      <c r="EA311" s="282"/>
      <c r="EB311" s="282"/>
      <c r="EC311" s="282"/>
      <c r="ED311" s="282"/>
      <c r="EE311" s="282"/>
      <c r="EF311" s="282"/>
      <c r="EG311" s="282"/>
      <c r="EH311" s="282"/>
      <c r="EI311" s="282"/>
      <c r="EJ311" s="282"/>
      <c r="EK311" s="282"/>
      <c r="EL311" s="282"/>
      <c r="EM311" s="282"/>
      <c r="EN311" s="282"/>
      <c r="EO311" s="282"/>
      <c r="EP311" s="282"/>
      <c r="EQ311" s="282"/>
      <c r="ER311" s="282"/>
      <c r="ES311" s="282"/>
      <c r="ET311" s="282"/>
      <c r="EU311" s="282"/>
      <c r="EV311" s="282"/>
      <c r="EW311" s="282"/>
      <c r="EX311" s="282"/>
      <c r="EY311" s="282"/>
      <c r="EZ311" s="282"/>
      <c r="FA311" s="282"/>
      <c r="FB311" s="282"/>
      <c r="FC311" s="282"/>
      <c r="FD311" s="282"/>
      <c r="FE311" s="282"/>
      <c r="FF311" s="282"/>
      <c r="FG311" s="282"/>
      <c r="FH311" s="282"/>
      <c r="FI311" s="282"/>
      <c r="FJ311" s="282"/>
      <c r="FK311" s="282"/>
      <c r="FL311" s="282"/>
      <c r="FM311" s="282"/>
      <c r="FN311" s="282"/>
      <c r="FO311" s="282"/>
      <c r="FP311" s="282"/>
      <c r="FQ311" s="282"/>
      <c r="FR311" s="282"/>
      <c r="FS311" s="282"/>
      <c r="FT311" s="282"/>
      <c r="FU311" s="282"/>
      <c r="FV311" s="282"/>
      <c r="FW311" s="282"/>
      <c r="FX311" s="282"/>
      <c r="FY311" s="282"/>
      <c r="FZ311" s="282"/>
      <c r="GA311" s="282"/>
      <c r="GB311" s="282"/>
      <c r="GC311" s="282"/>
      <c r="GD311" s="282"/>
      <c r="GE311" s="282"/>
      <c r="GF311" s="282"/>
      <c r="GG311" s="282"/>
      <c r="GH311" s="282"/>
      <c r="GI311" s="282"/>
      <c r="GJ311" s="282"/>
      <c r="GK311" s="282"/>
      <c r="GL311" s="282"/>
      <c r="GM311" s="282"/>
      <c r="GN311" s="282"/>
      <c r="GO311" s="282"/>
      <c r="GP311" s="282"/>
      <c r="GQ311" s="282"/>
      <c r="GR311" s="282"/>
      <c r="GS311" s="282"/>
      <c r="GT311" s="282"/>
      <c r="GU311" s="282"/>
      <c r="GV311" s="282"/>
      <c r="GW311" s="282"/>
      <c r="GX311" s="282"/>
      <c r="GY311" s="282"/>
      <c r="GZ311" s="282"/>
      <c r="HA311" s="282"/>
      <c r="HB311" s="282"/>
      <c r="HC311" s="282"/>
      <c r="HD311" s="282"/>
      <c r="HE311" s="282"/>
      <c r="HF311" s="282"/>
      <c r="HG311" s="282"/>
      <c r="HH311" s="282"/>
      <c r="HI311" s="282"/>
      <c r="HJ311" s="282"/>
      <c r="HK311" s="282"/>
      <c r="HL311" s="282"/>
      <c r="HM311" s="282"/>
      <c r="HN311" s="282"/>
      <c r="HO311" s="282"/>
      <c r="HP311" s="282"/>
      <c r="HQ311" s="282"/>
    </row>
    <row r="312" spans="1:225" s="73" customFormat="1" ht="18" hidden="1" customHeight="1" x14ac:dyDescent="0.25">
      <c r="A312" s="81"/>
      <c r="B312" s="170"/>
      <c r="C312" s="218">
        <f t="shared" si="1281"/>
        <v>0</v>
      </c>
      <c r="D312" s="285"/>
      <c r="E312" s="219">
        <f t="shared" si="1287"/>
        <v>0</v>
      </c>
      <c r="F312" s="219">
        <f t="shared" si="1288"/>
        <v>0</v>
      </c>
      <c r="G312" s="84"/>
      <c r="H312" s="214" t="str">
        <f t="shared" si="1282"/>
        <v/>
      </c>
      <c r="I312" s="219" t="str">
        <f t="shared" si="1283"/>
        <v/>
      </c>
      <c r="J312" s="219" t="str">
        <f t="shared" si="1284"/>
        <v/>
      </c>
      <c r="K312" s="216"/>
      <c r="L312" s="217">
        <f t="shared" si="1285"/>
        <v>1</v>
      </c>
      <c r="M312" s="219" t="str">
        <f t="shared" si="1280"/>
        <v/>
      </c>
      <c r="N312" s="221" t="str">
        <f t="shared" si="1286"/>
        <v/>
      </c>
      <c r="O312" s="304"/>
      <c r="P312" s="281"/>
      <c r="Q312" s="282"/>
      <c r="R312" s="287"/>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c r="CQ312" s="282"/>
      <c r="CR312" s="282"/>
      <c r="CS312" s="282"/>
      <c r="CT312" s="282"/>
      <c r="CU312" s="282"/>
      <c r="CV312" s="282"/>
      <c r="CW312" s="282"/>
      <c r="CX312" s="282"/>
      <c r="CY312" s="282"/>
      <c r="CZ312" s="282"/>
      <c r="DA312" s="282"/>
      <c r="DB312" s="282"/>
      <c r="DC312" s="282"/>
      <c r="DD312" s="282"/>
      <c r="DE312" s="282"/>
      <c r="DF312" s="282"/>
      <c r="DG312" s="282"/>
      <c r="DH312" s="282"/>
      <c r="DI312" s="282"/>
      <c r="DJ312" s="282"/>
      <c r="DK312" s="282"/>
      <c r="DL312" s="282"/>
      <c r="DM312" s="282"/>
      <c r="DN312" s="282"/>
      <c r="DO312" s="282"/>
      <c r="DP312" s="282"/>
      <c r="DQ312" s="282"/>
      <c r="DR312" s="282"/>
      <c r="DS312" s="282"/>
      <c r="DT312" s="282"/>
      <c r="DU312" s="282"/>
      <c r="DV312" s="282"/>
      <c r="DW312" s="282"/>
      <c r="DX312" s="282"/>
      <c r="DY312" s="282"/>
      <c r="DZ312" s="282"/>
      <c r="EA312" s="282"/>
      <c r="EB312" s="282"/>
      <c r="EC312" s="282"/>
      <c r="ED312" s="282"/>
      <c r="EE312" s="282"/>
      <c r="EF312" s="282"/>
      <c r="EG312" s="282"/>
      <c r="EH312" s="282"/>
      <c r="EI312" s="282"/>
      <c r="EJ312" s="282"/>
      <c r="EK312" s="282"/>
      <c r="EL312" s="282"/>
      <c r="EM312" s="282"/>
      <c r="EN312" s="282"/>
      <c r="EO312" s="282"/>
      <c r="EP312" s="282"/>
      <c r="EQ312" s="282"/>
      <c r="ER312" s="282"/>
      <c r="ES312" s="282"/>
      <c r="ET312" s="282"/>
      <c r="EU312" s="282"/>
      <c r="EV312" s="282"/>
      <c r="EW312" s="282"/>
      <c r="EX312" s="282"/>
      <c r="EY312" s="282"/>
      <c r="EZ312" s="282"/>
      <c r="FA312" s="282"/>
      <c r="FB312" s="282"/>
      <c r="FC312" s="282"/>
      <c r="FD312" s="282"/>
      <c r="FE312" s="282"/>
      <c r="FF312" s="282"/>
      <c r="FG312" s="282"/>
      <c r="FH312" s="282"/>
      <c r="FI312" s="282"/>
      <c r="FJ312" s="282"/>
      <c r="FK312" s="282"/>
      <c r="FL312" s="282"/>
      <c r="FM312" s="282"/>
      <c r="FN312" s="282"/>
      <c r="FO312" s="282"/>
      <c r="FP312" s="282"/>
      <c r="FQ312" s="282"/>
      <c r="FR312" s="282"/>
      <c r="FS312" s="282"/>
      <c r="FT312" s="282"/>
      <c r="FU312" s="282"/>
      <c r="FV312" s="282"/>
      <c r="FW312" s="282"/>
      <c r="FX312" s="282"/>
      <c r="FY312" s="282"/>
      <c r="FZ312" s="282"/>
      <c r="GA312" s="282"/>
      <c r="GB312" s="282"/>
      <c r="GC312" s="282"/>
      <c r="GD312" s="282"/>
      <c r="GE312" s="282"/>
      <c r="GF312" s="282"/>
      <c r="GG312" s="282"/>
      <c r="GH312" s="282"/>
      <c r="GI312" s="282"/>
      <c r="GJ312" s="282"/>
      <c r="GK312" s="282"/>
      <c r="GL312" s="282"/>
      <c r="GM312" s="282"/>
      <c r="GN312" s="282"/>
      <c r="GO312" s="282"/>
      <c r="GP312" s="282"/>
      <c r="GQ312" s="282"/>
      <c r="GR312" s="282"/>
      <c r="GS312" s="282"/>
      <c r="GT312" s="282"/>
      <c r="GU312" s="282"/>
      <c r="GV312" s="282"/>
      <c r="GW312" s="282"/>
      <c r="GX312" s="282"/>
      <c r="GY312" s="282"/>
      <c r="GZ312" s="282"/>
      <c r="HA312" s="282"/>
      <c r="HB312" s="282"/>
      <c r="HC312" s="282"/>
      <c r="HD312" s="282"/>
      <c r="HE312" s="282"/>
      <c r="HF312" s="282"/>
      <c r="HG312" s="282"/>
      <c r="HH312" s="282"/>
      <c r="HI312" s="282"/>
      <c r="HJ312" s="282"/>
      <c r="HK312" s="282"/>
      <c r="HL312" s="282"/>
      <c r="HM312" s="282"/>
      <c r="HN312" s="282"/>
      <c r="HO312" s="282"/>
      <c r="HP312" s="282"/>
      <c r="HQ312" s="282"/>
    </row>
    <row r="313" spans="1:225" s="73" customFormat="1" ht="18" hidden="1" customHeight="1" x14ac:dyDescent="0.25">
      <c r="A313" s="81"/>
      <c r="B313" s="170"/>
      <c r="C313" s="218">
        <f t="shared" si="1281"/>
        <v>0</v>
      </c>
      <c r="D313" s="285"/>
      <c r="E313" s="219">
        <f t="shared" si="1287"/>
        <v>0</v>
      </c>
      <c r="F313" s="219">
        <f t="shared" si="1288"/>
        <v>0</v>
      </c>
      <c r="G313" s="84"/>
      <c r="H313" s="214" t="str">
        <f t="shared" si="1282"/>
        <v/>
      </c>
      <c r="I313" s="219" t="str">
        <f t="shared" si="1283"/>
        <v/>
      </c>
      <c r="J313" s="219" t="str">
        <f t="shared" si="1284"/>
        <v/>
      </c>
      <c r="K313" s="216"/>
      <c r="L313" s="217">
        <f t="shared" si="1285"/>
        <v>1</v>
      </c>
      <c r="M313" s="219" t="str">
        <f t="shared" si="1280"/>
        <v/>
      </c>
      <c r="N313" s="221" t="str">
        <f t="shared" si="1286"/>
        <v/>
      </c>
      <c r="O313" s="304"/>
      <c r="P313" s="281"/>
      <c r="Q313" s="282"/>
      <c r="R313" s="287"/>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c r="CQ313" s="282"/>
      <c r="CR313" s="282"/>
      <c r="CS313" s="282"/>
      <c r="CT313" s="282"/>
      <c r="CU313" s="282"/>
      <c r="CV313" s="282"/>
      <c r="CW313" s="282"/>
      <c r="CX313" s="282"/>
      <c r="CY313" s="282"/>
      <c r="CZ313" s="282"/>
      <c r="DA313" s="282"/>
      <c r="DB313" s="282"/>
      <c r="DC313" s="282"/>
      <c r="DD313" s="282"/>
      <c r="DE313" s="282"/>
      <c r="DF313" s="282"/>
      <c r="DG313" s="282"/>
      <c r="DH313" s="282"/>
      <c r="DI313" s="282"/>
      <c r="DJ313" s="282"/>
      <c r="DK313" s="282"/>
      <c r="DL313" s="282"/>
      <c r="DM313" s="282"/>
      <c r="DN313" s="282"/>
      <c r="DO313" s="282"/>
      <c r="DP313" s="282"/>
      <c r="DQ313" s="282"/>
      <c r="DR313" s="282"/>
      <c r="DS313" s="282"/>
      <c r="DT313" s="282"/>
      <c r="DU313" s="282"/>
      <c r="DV313" s="282"/>
      <c r="DW313" s="282"/>
      <c r="DX313" s="282"/>
      <c r="DY313" s="282"/>
      <c r="DZ313" s="282"/>
      <c r="EA313" s="282"/>
      <c r="EB313" s="282"/>
      <c r="EC313" s="282"/>
      <c r="ED313" s="282"/>
      <c r="EE313" s="282"/>
      <c r="EF313" s="282"/>
      <c r="EG313" s="282"/>
      <c r="EH313" s="282"/>
      <c r="EI313" s="282"/>
      <c r="EJ313" s="282"/>
      <c r="EK313" s="282"/>
      <c r="EL313" s="282"/>
      <c r="EM313" s="282"/>
      <c r="EN313" s="282"/>
      <c r="EO313" s="282"/>
      <c r="EP313" s="282"/>
      <c r="EQ313" s="282"/>
      <c r="ER313" s="282"/>
      <c r="ES313" s="282"/>
      <c r="ET313" s="282"/>
      <c r="EU313" s="282"/>
      <c r="EV313" s="282"/>
      <c r="EW313" s="282"/>
      <c r="EX313" s="282"/>
      <c r="EY313" s="282"/>
      <c r="EZ313" s="282"/>
      <c r="FA313" s="282"/>
      <c r="FB313" s="282"/>
      <c r="FC313" s="282"/>
      <c r="FD313" s="282"/>
      <c r="FE313" s="282"/>
      <c r="FF313" s="282"/>
      <c r="FG313" s="282"/>
      <c r="FH313" s="282"/>
      <c r="FI313" s="282"/>
      <c r="FJ313" s="282"/>
      <c r="FK313" s="282"/>
      <c r="FL313" s="282"/>
      <c r="FM313" s="282"/>
      <c r="FN313" s="282"/>
      <c r="FO313" s="282"/>
      <c r="FP313" s="282"/>
      <c r="FQ313" s="282"/>
      <c r="FR313" s="282"/>
      <c r="FS313" s="282"/>
      <c r="FT313" s="282"/>
      <c r="FU313" s="282"/>
      <c r="FV313" s="282"/>
      <c r="FW313" s="282"/>
      <c r="FX313" s="282"/>
      <c r="FY313" s="282"/>
      <c r="FZ313" s="282"/>
      <c r="GA313" s="282"/>
      <c r="GB313" s="282"/>
      <c r="GC313" s="282"/>
      <c r="GD313" s="282"/>
      <c r="GE313" s="282"/>
      <c r="GF313" s="282"/>
      <c r="GG313" s="282"/>
      <c r="GH313" s="282"/>
      <c r="GI313" s="282"/>
      <c r="GJ313" s="282"/>
      <c r="GK313" s="282"/>
      <c r="GL313" s="282"/>
      <c r="GM313" s="282"/>
      <c r="GN313" s="282"/>
      <c r="GO313" s="282"/>
      <c r="GP313" s="282"/>
      <c r="GQ313" s="282"/>
      <c r="GR313" s="282"/>
      <c r="GS313" s="282"/>
      <c r="GT313" s="282"/>
      <c r="GU313" s="282"/>
      <c r="GV313" s="282"/>
      <c r="GW313" s="282"/>
      <c r="GX313" s="282"/>
      <c r="GY313" s="282"/>
      <c r="GZ313" s="282"/>
      <c r="HA313" s="282"/>
      <c r="HB313" s="282"/>
      <c r="HC313" s="282"/>
      <c r="HD313" s="282"/>
      <c r="HE313" s="282"/>
      <c r="HF313" s="282"/>
      <c r="HG313" s="282"/>
      <c r="HH313" s="282"/>
      <c r="HI313" s="282"/>
      <c r="HJ313" s="282"/>
      <c r="HK313" s="282"/>
      <c r="HL313" s="282"/>
      <c r="HM313" s="282"/>
      <c r="HN313" s="282"/>
      <c r="HO313" s="282"/>
      <c r="HP313" s="282"/>
      <c r="HQ313" s="282"/>
    </row>
    <row r="314" spans="1:225" s="30" customFormat="1" ht="18.75" customHeight="1" x14ac:dyDescent="0.25">
      <c r="A314" s="498" t="str">
        <f>CONCATENATE("Total For ",A159)</f>
        <v>Total For Base Period</v>
      </c>
      <c r="B314" s="499"/>
      <c r="C314" s="215">
        <f t="shared" ref="C314:J314" si="1289">SUM(C164:C313)</f>
        <v>0</v>
      </c>
      <c r="D314" s="222">
        <f t="shared" si="1289"/>
        <v>0</v>
      </c>
      <c r="E314" s="222">
        <f t="shared" si="1289"/>
        <v>0</v>
      </c>
      <c r="F314" s="222">
        <f t="shared" si="1289"/>
        <v>0</v>
      </c>
      <c r="G314" s="215">
        <f t="shared" si="1289"/>
        <v>36</v>
      </c>
      <c r="H314" s="215">
        <f t="shared" si="1289"/>
        <v>0</v>
      </c>
      <c r="I314" s="222">
        <f t="shared" si="1289"/>
        <v>0</v>
      </c>
      <c r="J314" s="222">
        <f t="shared" si="1289"/>
        <v>0</v>
      </c>
      <c r="K314" s="237" t="str">
        <f>IFERROR(AVERAGE(K164:K313),"")</f>
        <v/>
      </c>
      <c r="L314" s="237">
        <f>IFERROR(AVERAGE(L164:L313),"")</f>
        <v>1</v>
      </c>
      <c r="M314" s="222">
        <f>SUM(M164:M313)</f>
        <v>0</v>
      </c>
      <c r="N314" s="222">
        <f>SUM(N164:N313)</f>
        <v>0</v>
      </c>
      <c r="O314" s="305"/>
      <c r="P314" s="215">
        <f>SUMPRODUCT(P164:P313,$G164:$G313)</f>
        <v>0</v>
      </c>
      <c r="Q314" s="215">
        <f t="shared" ref="Q314:BI314" si="1290">SUMPRODUCT(Q164:Q313,$G164:$G313)</f>
        <v>0</v>
      </c>
      <c r="R314" s="215">
        <f t="shared" si="1290"/>
        <v>0</v>
      </c>
      <c r="S314" s="215">
        <f t="shared" si="1290"/>
        <v>0</v>
      </c>
      <c r="T314" s="215">
        <f t="shared" si="1290"/>
        <v>0</v>
      </c>
      <c r="U314" s="215">
        <f t="shared" si="1290"/>
        <v>0</v>
      </c>
      <c r="V314" s="215">
        <f t="shared" si="1290"/>
        <v>0</v>
      </c>
      <c r="W314" s="215">
        <f t="shared" si="1290"/>
        <v>0</v>
      </c>
      <c r="X314" s="215">
        <f t="shared" si="1290"/>
        <v>0</v>
      </c>
      <c r="Y314" s="215">
        <f t="shared" si="1290"/>
        <v>0</v>
      </c>
      <c r="Z314" s="215">
        <f t="shared" si="1290"/>
        <v>0</v>
      </c>
      <c r="AA314" s="215">
        <f t="shared" si="1290"/>
        <v>0</v>
      </c>
      <c r="AB314" s="215">
        <f t="shared" si="1290"/>
        <v>0</v>
      </c>
      <c r="AC314" s="215">
        <f t="shared" si="1290"/>
        <v>0</v>
      </c>
      <c r="AD314" s="215">
        <f t="shared" si="1290"/>
        <v>0</v>
      </c>
      <c r="AE314" s="215">
        <f t="shared" si="1290"/>
        <v>0</v>
      </c>
      <c r="AF314" s="215">
        <f t="shared" si="1290"/>
        <v>0</v>
      </c>
      <c r="AG314" s="215">
        <f t="shared" si="1290"/>
        <v>0</v>
      </c>
      <c r="AH314" s="215">
        <f t="shared" si="1290"/>
        <v>0</v>
      </c>
      <c r="AI314" s="215">
        <f t="shared" si="1290"/>
        <v>0</v>
      </c>
      <c r="AJ314" s="215">
        <f t="shared" si="1290"/>
        <v>0</v>
      </c>
      <c r="AK314" s="215">
        <f t="shared" si="1290"/>
        <v>0</v>
      </c>
      <c r="AL314" s="215">
        <f t="shared" si="1290"/>
        <v>0</v>
      </c>
      <c r="AM314" s="215">
        <f t="shared" si="1290"/>
        <v>0</v>
      </c>
      <c r="AN314" s="215">
        <f t="shared" si="1290"/>
        <v>0</v>
      </c>
      <c r="AO314" s="215">
        <f t="shared" si="1290"/>
        <v>0</v>
      </c>
      <c r="AP314" s="215">
        <f t="shared" si="1290"/>
        <v>0</v>
      </c>
      <c r="AQ314" s="215">
        <f t="shared" si="1290"/>
        <v>0</v>
      </c>
      <c r="AR314" s="215">
        <f t="shared" si="1290"/>
        <v>0</v>
      </c>
      <c r="AS314" s="215">
        <f t="shared" si="1290"/>
        <v>0</v>
      </c>
      <c r="AT314" s="215">
        <f t="shared" si="1290"/>
        <v>0</v>
      </c>
      <c r="AU314" s="215">
        <f t="shared" si="1290"/>
        <v>0</v>
      </c>
      <c r="AV314" s="215">
        <f t="shared" si="1290"/>
        <v>0</v>
      </c>
      <c r="AW314" s="215">
        <f t="shared" si="1290"/>
        <v>0</v>
      </c>
      <c r="AX314" s="215">
        <f t="shared" si="1290"/>
        <v>0</v>
      </c>
      <c r="AY314" s="215">
        <f t="shared" si="1290"/>
        <v>0</v>
      </c>
      <c r="AZ314" s="215">
        <f t="shared" si="1290"/>
        <v>0</v>
      </c>
      <c r="BA314" s="215">
        <f t="shared" si="1290"/>
        <v>0</v>
      </c>
      <c r="BB314" s="215">
        <f t="shared" si="1290"/>
        <v>0</v>
      </c>
      <c r="BC314" s="215">
        <f t="shared" si="1290"/>
        <v>0</v>
      </c>
      <c r="BD314" s="215">
        <f t="shared" si="1290"/>
        <v>0</v>
      </c>
      <c r="BE314" s="215">
        <f t="shared" si="1290"/>
        <v>0</v>
      </c>
      <c r="BF314" s="215">
        <f t="shared" si="1290"/>
        <v>0</v>
      </c>
      <c r="BG314" s="215">
        <f t="shared" si="1290"/>
        <v>0</v>
      </c>
      <c r="BH314" s="215">
        <f t="shared" si="1290"/>
        <v>0</v>
      </c>
      <c r="BI314" s="215">
        <f t="shared" si="1290"/>
        <v>0</v>
      </c>
      <c r="BJ314" s="215">
        <f t="shared" ref="BJ314:DU314" si="1291">SUMPRODUCT(BJ164:BJ313,$G164:$G313)</f>
        <v>0</v>
      </c>
      <c r="BK314" s="215">
        <f t="shared" si="1291"/>
        <v>0</v>
      </c>
      <c r="BL314" s="215">
        <f t="shared" si="1291"/>
        <v>0</v>
      </c>
      <c r="BM314" s="215">
        <f t="shared" si="1291"/>
        <v>0</v>
      </c>
      <c r="BN314" s="215">
        <f t="shared" si="1291"/>
        <v>0</v>
      </c>
      <c r="BO314" s="215">
        <f t="shared" si="1291"/>
        <v>0</v>
      </c>
      <c r="BP314" s="215">
        <f t="shared" si="1291"/>
        <v>0</v>
      </c>
      <c r="BQ314" s="215">
        <f t="shared" si="1291"/>
        <v>0</v>
      </c>
      <c r="BR314" s="215">
        <f t="shared" si="1291"/>
        <v>0</v>
      </c>
      <c r="BS314" s="215">
        <f t="shared" si="1291"/>
        <v>0</v>
      </c>
      <c r="BT314" s="215">
        <f t="shared" si="1291"/>
        <v>0</v>
      </c>
      <c r="BU314" s="215">
        <f t="shared" si="1291"/>
        <v>0</v>
      </c>
      <c r="BV314" s="215">
        <f t="shared" si="1291"/>
        <v>0</v>
      </c>
      <c r="BW314" s="215">
        <f t="shared" si="1291"/>
        <v>0</v>
      </c>
      <c r="BX314" s="215">
        <f t="shared" si="1291"/>
        <v>0</v>
      </c>
      <c r="BY314" s="215">
        <f t="shared" si="1291"/>
        <v>0</v>
      </c>
      <c r="BZ314" s="215">
        <f t="shared" si="1291"/>
        <v>0</v>
      </c>
      <c r="CA314" s="215">
        <f t="shared" si="1291"/>
        <v>0</v>
      </c>
      <c r="CB314" s="215">
        <f t="shared" si="1291"/>
        <v>0</v>
      </c>
      <c r="CC314" s="215">
        <f t="shared" si="1291"/>
        <v>0</v>
      </c>
      <c r="CD314" s="215">
        <f t="shared" si="1291"/>
        <v>0</v>
      </c>
      <c r="CE314" s="215">
        <f t="shared" si="1291"/>
        <v>0</v>
      </c>
      <c r="CF314" s="215">
        <f t="shared" si="1291"/>
        <v>0</v>
      </c>
      <c r="CG314" s="215">
        <f t="shared" si="1291"/>
        <v>0</v>
      </c>
      <c r="CH314" s="215">
        <f t="shared" si="1291"/>
        <v>0</v>
      </c>
      <c r="CI314" s="215">
        <f t="shared" si="1291"/>
        <v>0</v>
      </c>
      <c r="CJ314" s="215">
        <f t="shared" si="1291"/>
        <v>0</v>
      </c>
      <c r="CK314" s="215">
        <f t="shared" si="1291"/>
        <v>0</v>
      </c>
      <c r="CL314" s="215">
        <f t="shared" si="1291"/>
        <v>0</v>
      </c>
      <c r="CM314" s="215">
        <f t="shared" si="1291"/>
        <v>0</v>
      </c>
      <c r="CN314" s="215">
        <f t="shared" si="1291"/>
        <v>0</v>
      </c>
      <c r="CO314" s="215">
        <f t="shared" si="1291"/>
        <v>0</v>
      </c>
      <c r="CP314" s="215">
        <f t="shared" si="1291"/>
        <v>0</v>
      </c>
      <c r="CQ314" s="215">
        <f t="shared" si="1291"/>
        <v>0</v>
      </c>
      <c r="CR314" s="215">
        <f t="shared" si="1291"/>
        <v>0</v>
      </c>
      <c r="CS314" s="215">
        <f t="shared" si="1291"/>
        <v>0</v>
      </c>
      <c r="CT314" s="215">
        <f t="shared" si="1291"/>
        <v>0</v>
      </c>
      <c r="CU314" s="215">
        <f t="shared" si="1291"/>
        <v>0</v>
      </c>
      <c r="CV314" s="215">
        <f t="shared" si="1291"/>
        <v>0</v>
      </c>
      <c r="CW314" s="215">
        <f t="shared" si="1291"/>
        <v>0</v>
      </c>
      <c r="CX314" s="215">
        <f t="shared" si="1291"/>
        <v>0</v>
      </c>
      <c r="CY314" s="215">
        <f t="shared" si="1291"/>
        <v>0</v>
      </c>
      <c r="CZ314" s="215">
        <f t="shared" si="1291"/>
        <v>0</v>
      </c>
      <c r="DA314" s="215">
        <f t="shared" si="1291"/>
        <v>0</v>
      </c>
      <c r="DB314" s="215">
        <f t="shared" si="1291"/>
        <v>0</v>
      </c>
      <c r="DC314" s="215">
        <f t="shared" si="1291"/>
        <v>0</v>
      </c>
      <c r="DD314" s="215">
        <f t="shared" si="1291"/>
        <v>0</v>
      </c>
      <c r="DE314" s="215">
        <f t="shared" si="1291"/>
        <v>0</v>
      </c>
      <c r="DF314" s="215">
        <f t="shared" si="1291"/>
        <v>0</v>
      </c>
      <c r="DG314" s="215">
        <f t="shared" si="1291"/>
        <v>0</v>
      </c>
      <c r="DH314" s="215">
        <f t="shared" si="1291"/>
        <v>0</v>
      </c>
      <c r="DI314" s="215">
        <f t="shared" si="1291"/>
        <v>0</v>
      </c>
      <c r="DJ314" s="215">
        <f t="shared" si="1291"/>
        <v>0</v>
      </c>
      <c r="DK314" s="215">
        <f t="shared" si="1291"/>
        <v>0</v>
      </c>
      <c r="DL314" s="215">
        <f t="shared" si="1291"/>
        <v>0</v>
      </c>
      <c r="DM314" s="215">
        <f t="shared" si="1291"/>
        <v>0</v>
      </c>
      <c r="DN314" s="215">
        <f t="shared" si="1291"/>
        <v>0</v>
      </c>
      <c r="DO314" s="215">
        <f t="shared" si="1291"/>
        <v>0</v>
      </c>
      <c r="DP314" s="215">
        <f t="shared" si="1291"/>
        <v>0</v>
      </c>
      <c r="DQ314" s="215">
        <f t="shared" si="1291"/>
        <v>0</v>
      </c>
      <c r="DR314" s="215">
        <f t="shared" si="1291"/>
        <v>0</v>
      </c>
      <c r="DS314" s="215">
        <f t="shared" si="1291"/>
        <v>0</v>
      </c>
      <c r="DT314" s="215">
        <f t="shared" si="1291"/>
        <v>0</v>
      </c>
      <c r="DU314" s="215">
        <f t="shared" si="1291"/>
        <v>0</v>
      </c>
      <c r="DV314" s="215">
        <f t="shared" ref="DV314:EK314" si="1292">SUMPRODUCT(DV164:DV313,$G164:$G313)</f>
        <v>0</v>
      </c>
      <c r="DW314" s="215">
        <f t="shared" si="1292"/>
        <v>0</v>
      </c>
      <c r="DX314" s="215">
        <f t="shared" si="1292"/>
        <v>0</v>
      </c>
      <c r="DY314" s="215">
        <f t="shared" si="1292"/>
        <v>0</v>
      </c>
      <c r="DZ314" s="215">
        <f t="shared" si="1292"/>
        <v>0</v>
      </c>
      <c r="EA314" s="215">
        <f t="shared" si="1292"/>
        <v>0</v>
      </c>
      <c r="EB314" s="215">
        <f t="shared" si="1292"/>
        <v>0</v>
      </c>
      <c r="EC314" s="215">
        <f t="shared" si="1292"/>
        <v>0</v>
      </c>
      <c r="ED314" s="215">
        <f t="shared" si="1292"/>
        <v>0</v>
      </c>
      <c r="EE314" s="215">
        <f t="shared" si="1292"/>
        <v>0</v>
      </c>
      <c r="EF314" s="215">
        <f t="shared" si="1292"/>
        <v>0</v>
      </c>
      <c r="EG314" s="215">
        <f t="shared" si="1292"/>
        <v>0</v>
      </c>
      <c r="EH314" s="215">
        <f t="shared" si="1292"/>
        <v>0</v>
      </c>
      <c r="EI314" s="215">
        <f t="shared" si="1292"/>
        <v>0</v>
      </c>
      <c r="EJ314" s="215">
        <f t="shared" si="1292"/>
        <v>0</v>
      </c>
      <c r="EK314" s="215">
        <f t="shared" si="1292"/>
        <v>0</v>
      </c>
      <c r="EL314" s="215">
        <f t="shared" ref="EL314:FK314" si="1293">SUMPRODUCT(EL164:EL313,$G164:$G313)</f>
        <v>0</v>
      </c>
      <c r="EM314" s="215">
        <f t="shared" si="1293"/>
        <v>0</v>
      </c>
      <c r="EN314" s="215">
        <f t="shared" si="1293"/>
        <v>0</v>
      </c>
      <c r="EO314" s="215">
        <f t="shared" si="1293"/>
        <v>0</v>
      </c>
      <c r="EP314" s="215">
        <f t="shared" si="1293"/>
        <v>0</v>
      </c>
      <c r="EQ314" s="215">
        <f t="shared" si="1293"/>
        <v>0</v>
      </c>
      <c r="ER314" s="215">
        <f t="shared" si="1293"/>
        <v>0</v>
      </c>
      <c r="ES314" s="215">
        <f t="shared" si="1293"/>
        <v>0</v>
      </c>
      <c r="ET314" s="215">
        <f t="shared" si="1293"/>
        <v>0</v>
      </c>
      <c r="EU314" s="215">
        <f t="shared" si="1293"/>
        <v>0</v>
      </c>
      <c r="EV314" s="215">
        <f t="shared" si="1293"/>
        <v>0</v>
      </c>
      <c r="EW314" s="215">
        <f t="shared" si="1293"/>
        <v>0</v>
      </c>
      <c r="EX314" s="215">
        <f t="shared" si="1293"/>
        <v>0</v>
      </c>
      <c r="EY314" s="215">
        <f t="shared" si="1293"/>
        <v>0</v>
      </c>
      <c r="EZ314" s="215">
        <f t="shared" si="1293"/>
        <v>0</v>
      </c>
      <c r="FA314" s="215">
        <f t="shared" si="1293"/>
        <v>0</v>
      </c>
      <c r="FB314" s="215">
        <f t="shared" si="1293"/>
        <v>0</v>
      </c>
      <c r="FC314" s="215">
        <f t="shared" si="1293"/>
        <v>0</v>
      </c>
      <c r="FD314" s="215">
        <f t="shared" si="1293"/>
        <v>0</v>
      </c>
      <c r="FE314" s="215">
        <f t="shared" si="1293"/>
        <v>0</v>
      </c>
      <c r="FF314" s="215">
        <f t="shared" si="1293"/>
        <v>0</v>
      </c>
      <c r="FG314" s="215">
        <f t="shared" si="1293"/>
        <v>0</v>
      </c>
      <c r="FH314" s="215">
        <f t="shared" si="1293"/>
        <v>0</v>
      </c>
      <c r="FI314" s="215">
        <f t="shared" si="1293"/>
        <v>0</v>
      </c>
      <c r="FJ314" s="215">
        <f t="shared" si="1293"/>
        <v>0</v>
      </c>
      <c r="FK314" s="215">
        <f t="shared" si="1293"/>
        <v>0</v>
      </c>
      <c r="FL314" s="215">
        <f t="shared" ref="FL314:HN314" si="1294">SUMPRODUCT(FL164:FL313,$G164:$G313)</f>
        <v>0</v>
      </c>
      <c r="FM314" s="215">
        <f t="shared" si="1294"/>
        <v>0</v>
      </c>
      <c r="FN314" s="215">
        <f t="shared" si="1294"/>
        <v>0</v>
      </c>
      <c r="FO314" s="215">
        <f t="shared" si="1294"/>
        <v>0</v>
      </c>
      <c r="FP314" s="215">
        <f t="shared" si="1294"/>
        <v>0</v>
      </c>
      <c r="FQ314" s="215">
        <f t="shared" si="1294"/>
        <v>0</v>
      </c>
      <c r="FR314" s="215">
        <f t="shared" si="1294"/>
        <v>0</v>
      </c>
      <c r="FS314" s="215">
        <f t="shared" si="1294"/>
        <v>0</v>
      </c>
      <c r="FT314" s="215">
        <f t="shared" si="1294"/>
        <v>0</v>
      </c>
      <c r="FU314" s="215">
        <f t="shared" si="1294"/>
        <v>0</v>
      </c>
      <c r="FV314" s="215">
        <f t="shared" si="1294"/>
        <v>0</v>
      </c>
      <c r="FW314" s="215">
        <f t="shared" si="1294"/>
        <v>0</v>
      </c>
      <c r="FX314" s="215">
        <f t="shared" si="1294"/>
        <v>0</v>
      </c>
      <c r="FY314" s="215">
        <f t="shared" si="1294"/>
        <v>0</v>
      </c>
      <c r="FZ314" s="215">
        <f t="shared" si="1294"/>
        <v>0</v>
      </c>
      <c r="GA314" s="215">
        <f t="shared" si="1294"/>
        <v>0</v>
      </c>
      <c r="GB314" s="215">
        <f t="shared" si="1294"/>
        <v>0</v>
      </c>
      <c r="GC314" s="215">
        <f t="shared" si="1294"/>
        <v>0</v>
      </c>
      <c r="GD314" s="215">
        <f t="shared" si="1294"/>
        <v>0</v>
      </c>
      <c r="GE314" s="215">
        <f t="shared" si="1294"/>
        <v>0</v>
      </c>
      <c r="GF314" s="215">
        <f t="shared" si="1294"/>
        <v>0</v>
      </c>
      <c r="GG314" s="215">
        <f t="shared" si="1294"/>
        <v>0</v>
      </c>
      <c r="GH314" s="215">
        <f t="shared" si="1294"/>
        <v>0</v>
      </c>
      <c r="GI314" s="215">
        <f t="shared" si="1294"/>
        <v>0</v>
      </c>
      <c r="GJ314" s="215">
        <f t="shared" si="1294"/>
        <v>0</v>
      </c>
      <c r="GK314" s="215">
        <f t="shared" si="1294"/>
        <v>0</v>
      </c>
      <c r="GL314" s="215">
        <f t="shared" si="1294"/>
        <v>0</v>
      </c>
      <c r="GM314" s="215">
        <f t="shared" si="1294"/>
        <v>0</v>
      </c>
      <c r="GN314" s="215">
        <f t="shared" si="1294"/>
        <v>0</v>
      </c>
      <c r="GO314" s="215">
        <f t="shared" si="1294"/>
        <v>0</v>
      </c>
      <c r="GP314" s="215">
        <f t="shared" si="1294"/>
        <v>0</v>
      </c>
      <c r="GQ314" s="215">
        <f t="shared" si="1294"/>
        <v>0</v>
      </c>
      <c r="GR314" s="215">
        <f t="shared" si="1294"/>
        <v>0</v>
      </c>
      <c r="GS314" s="215">
        <f t="shared" si="1294"/>
        <v>0</v>
      </c>
      <c r="GT314" s="215">
        <f t="shared" si="1294"/>
        <v>0</v>
      </c>
      <c r="GU314" s="215">
        <f t="shared" si="1294"/>
        <v>0</v>
      </c>
      <c r="GV314" s="215">
        <f t="shared" si="1294"/>
        <v>0</v>
      </c>
      <c r="GW314" s="215">
        <f t="shared" si="1294"/>
        <v>0</v>
      </c>
      <c r="GX314" s="215">
        <f t="shared" si="1294"/>
        <v>0</v>
      </c>
      <c r="GY314" s="215">
        <f t="shared" si="1294"/>
        <v>0</v>
      </c>
      <c r="GZ314" s="215">
        <f t="shared" si="1294"/>
        <v>0</v>
      </c>
      <c r="HA314" s="215">
        <f t="shared" si="1294"/>
        <v>0</v>
      </c>
      <c r="HB314" s="215">
        <f t="shared" si="1294"/>
        <v>0</v>
      </c>
      <c r="HC314" s="215">
        <f t="shared" si="1294"/>
        <v>0</v>
      </c>
      <c r="HD314" s="215">
        <f t="shared" si="1294"/>
        <v>0</v>
      </c>
      <c r="HE314" s="215">
        <f t="shared" si="1294"/>
        <v>0</v>
      </c>
      <c r="HF314" s="215">
        <f t="shared" si="1294"/>
        <v>0</v>
      </c>
      <c r="HG314" s="215">
        <f t="shared" si="1294"/>
        <v>0</v>
      </c>
      <c r="HH314" s="215">
        <f t="shared" si="1294"/>
        <v>0</v>
      </c>
      <c r="HI314" s="215">
        <f t="shared" si="1294"/>
        <v>0</v>
      </c>
      <c r="HJ314" s="215">
        <f t="shared" si="1294"/>
        <v>0</v>
      </c>
      <c r="HK314" s="215">
        <f t="shared" si="1294"/>
        <v>0</v>
      </c>
      <c r="HL314" s="215">
        <f t="shared" si="1294"/>
        <v>0</v>
      </c>
      <c r="HM314" s="215">
        <f t="shared" si="1294"/>
        <v>0</v>
      </c>
      <c r="HN314" s="215">
        <f t="shared" si="1294"/>
        <v>0</v>
      </c>
      <c r="HO314" s="215">
        <f t="shared" ref="HO314:HP314" si="1295">SUMPRODUCT(HO164:HO313,$G164:$G313)</f>
        <v>0</v>
      </c>
      <c r="HP314" s="215">
        <f t="shared" si="1295"/>
        <v>0</v>
      </c>
      <c r="HQ314" s="215">
        <f>SUMPRODUCT(HQ164:HQ313,$G164:$G313)</f>
        <v>0</v>
      </c>
    </row>
    <row r="315" spans="1:225" customFormat="1" ht="18.75" customHeight="1" x14ac:dyDescent="0.2">
      <c r="A315" s="114"/>
      <c r="K315" s="240"/>
    </row>
    <row r="316" spans="1:225" s="51" customFormat="1" ht="40.35" customHeight="1" x14ac:dyDescent="0.4">
      <c r="A316" s="247" t="str">
        <f>'Labor Loading Matrix'!A432</f>
        <v>Option Period 1</v>
      </c>
      <c r="B316" s="213"/>
      <c r="C316" s="213"/>
      <c r="D316" s="92"/>
      <c r="E316" s="92"/>
      <c r="F316" s="92"/>
      <c r="G316" s="220"/>
      <c r="H316" s="93"/>
      <c r="I316" s="93"/>
      <c r="J316" s="93"/>
      <c r="K316" s="93"/>
      <c r="L316" s="93"/>
      <c r="M316" s="93"/>
      <c r="N316" s="93"/>
      <c r="O316" s="230" t="str">
        <f t="shared" ref="O316:BI316" si="1296">O159</f>
        <v>Role</v>
      </c>
      <c r="P316" s="230" t="str">
        <f t="shared" si="1296"/>
        <v>Administrative Project Manager</v>
      </c>
      <c r="Q316" s="230" t="str">
        <f t="shared" si="1296"/>
        <v>Senior II Business/Financial/Management Analyst</v>
      </c>
      <c r="R316" s="230" t="str">
        <f t="shared" si="1296"/>
        <v>Senior II Business/Financial/Management Analyst</v>
      </c>
      <c r="S316" s="230" t="str">
        <f t="shared" si="1296"/>
        <v>Senior II Business/Financial/Management Analyst</v>
      </c>
      <c r="T316" s="230" t="str">
        <f t="shared" si="1296"/>
        <v>Senior I Business/Financial/Management Analyst</v>
      </c>
      <c r="U316" s="230" t="str">
        <f t="shared" si="1296"/>
        <v>Senior I Business/Financial/Management Analyst</v>
      </c>
      <c r="V316" s="230" t="str">
        <f t="shared" si="1296"/>
        <v>Senior I Business/Financial/Management Analyst</v>
      </c>
      <c r="W316" s="230" t="str">
        <f t="shared" si="1296"/>
        <v>Senior I Business/Financial/Management Analyst</v>
      </c>
      <c r="X316" s="230" t="str">
        <f t="shared" si="1296"/>
        <v>Int II Business/Financial/Management Analyst</v>
      </c>
      <c r="Y316" s="230" t="str">
        <f t="shared" si="1296"/>
        <v>Int II Business/Financial/Management Analyst</v>
      </c>
      <c r="Z316" s="230" t="str">
        <f t="shared" si="1296"/>
        <v>Int II Business/Financial/Management Analyst</v>
      </c>
      <c r="AA316" s="230" t="str">
        <f t="shared" si="1296"/>
        <v>Int II Business/Financial/Management Analyst</v>
      </c>
      <c r="AB316" s="230" t="str">
        <f t="shared" si="1296"/>
        <v/>
      </c>
      <c r="AC316" s="230" t="str">
        <f t="shared" si="1296"/>
        <v/>
      </c>
      <c r="AD316" s="230" t="str">
        <f t="shared" si="1296"/>
        <v/>
      </c>
      <c r="AE316" s="230" t="str">
        <f t="shared" si="1296"/>
        <v/>
      </c>
      <c r="AF316" s="230" t="str">
        <f t="shared" si="1296"/>
        <v/>
      </c>
      <c r="AG316" s="230" t="str">
        <f t="shared" si="1296"/>
        <v/>
      </c>
      <c r="AH316" s="230" t="str">
        <f t="shared" si="1296"/>
        <v/>
      </c>
      <c r="AI316" s="230" t="str">
        <f t="shared" si="1296"/>
        <v/>
      </c>
      <c r="AJ316" s="230" t="str">
        <f t="shared" si="1296"/>
        <v/>
      </c>
      <c r="AK316" s="230" t="str">
        <f t="shared" si="1296"/>
        <v/>
      </c>
      <c r="AL316" s="230" t="str">
        <f t="shared" si="1296"/>
        <v/>
      </c>
      <c r="AM316" s="230" t="str">
        <f t="shared" si="1296"/>
        <v/>
      </c>
      <c r="AN316" s="230" t="str">
        <f t="shared" si="1296"/>
        <v/>
      </c>
      <c r="AO316" s="230" t="str">
        <f t="shared" si="1296"/>
        <v/>
      </c>
      <c r="AP316" s="230" t="str">
        <f t="shared" si="1296"/>
        <v/>
      </c>
      <c r="AQ316" s="230" t="str">
        <f t="shared" si="1296"/>
        <v/>
      </c>
      <c r="AR316" s="230" t="str">
        <f t="shared" si="1296"/>
        <v/>
      </c>
      <c r="AS316" s="230" t="str">
        <f t="shared" si="1296"/>
        <v/>
      </c>
      <c r="AT316" s="230" t="str">
        <f t="shared" si="1296"/>
        <v/>
      </c>
      <c r="AU316" s="230" t="str">
        <f t="shared" si="1296"/>
        <v/>
      </c>
      <c r="AV316" s="230" t="str">
        <f t="shared" si="1296"/>
        <v/>
      </c>
      <c r="AW316" s="230" t="str">
        <f t="shared" si="1296"/>
        <v/>
      </c>
      <c r="AX316" s="230" t="str">
        <f t="shared" si="1296"/>
        <v/>
      </c>
      <c r="AY316" s="230" t="str">
        <f t="shared" si="1296"/>
        <v/>
      </c>
      <c r="AZ316" s="230" t="str">
        <f t="shared" si="1296"/>
        <v/>
      </c>
      <c r="BA316" s="230" t="str">
        <f t="shared" si="1296"/>
        <v/>
      </c>
      <c r="BB316" s="230" t="str">
        <f t="shared" si="1296"/>
        <v/>
      </c>
      <c r="BC316" s="230" t="str">
        <f t="shared" si="1296"/>
        <v/>
      </c>
      <c r="BD316" s="230" t="str">
        <f t="shared" si="1296"/>
        <v/>
      </c>
      <c r="BE316" s="230" t="str">
        <f t="shared" si="1296"/>
        <v/>
      </c>
      <c r="BF316" s="230" t="str">
        <f t="shared" si="1296"/>
        <v/>
      </c>
      <c r="BG316" s="230" t="str">
        <f t="shared" si="1296"/>
        <v/>
      </c>
      <c r="BH316" s="230" t="str">
        <f t="shared" si="1296"/>
        <v/>
      </c>
      <c r="BI316" s="230" t="str">
        <f t="shared" si="1296"/>
        <v/>
      </c>
      <c r="BJ316" s="230" t="str">
        <f t="shared" ref="BJ316:DU316" si="1297">BJ159</f>
        <v/>
      </c>
      <c r="BK316" s="230" t="str">
        <f t="shared" si="1297"/>
        <v/>
      </c>
      <c r="BL316" s="230" t="str">
        <f t="shared" si="1297"/>
        <v/>
      </c>
      <c r="BM316" s="230" t="str">
        <f t="shared" si="1297"/>
        <v/>
      </c>
      <c r="BN316" s="230" t="str">
        <f t="shared" si="1297"/>
        <v/>
      </c>
      <c r="BO316" s="230" t="str">
        <f t="shared" si="1297"/>
        <v/>
      </c>
      <c r="BP316" s="230" t="str">
        <f t="shared" si="1297"/>
        <v/>
      </c>
      <c r="BQ316" s="230" t="str">
        <f t="shared" si="1297"/>
        <v/>
      </c>
      <c r="BR316" s="230" t="str">
        <f t="shared" si="1297"/>
        <v/>
      </c>
      <c r="BS316" s="230" t="str">
        <f t="shared" si="1297"/>
        <v/>
      </c>
      <c r="BT316" s="230" t="str">
        <f t="shared" si="1297"/>
        <v/>
      </c>
      <c r="BU316" s="230" t="str">
        <f t="shared" si="1297"/>
        <v/>
      </c>
      <c r="BV316" s="230" t="str">
        <f t="shared" si="1297"/>
        <v/>
      </c>
      <c r="BW316" s="230" t="str">
        <f t="shared" si="1297"/>
        <v/>
      </c>
      <c r="BX316" s="230" t="str">
        <f t="shared" si="1297"/>
        <v/>
      </c>
      <c r="BY316" s="230" t="str">
        <f t="shared" si="1297"/>
        <v/>
      </c>
      <c r="BZ316" s="230" t="str">
        <f t="shared" si="1297"/>
        <v/>
      </c>
      <c r="CA316" s="230" t="str">
        <f t="shared" si="1297"/>
        <v/>
      </c>
      <c r="CB316" s="230" t="str">
        <f t="shared" si="1297"/>
        <v/>
      </c>
      <c r="CC316" s="230" t="str">
        <f t="shared" si="1297"/>
        <v/>
      </c>
      <c r="CD316" s="230" t="str">
        <f t="shared" si="1297"/>
        <v/>
      </c>
      <c r="CE316" s="230" t="str">
        <f t="shared" si="1297"/>
        <v/>
      </c>
      <c r="CF316" s="230" t="str">
        <f t="shared" si="1297"/>
        <v/>
      </c>
      <c r="CG316" s="230" t="str">
        <f t="shared" si="1297"/>
        <v/>
      </c>
      <c r="CH316" s="230" t="str">
        <f t="shared" si="1297"/>
        <v/>
      </c>
      <c r="CI316" s="230" t="str">
        <f t="shared" si="1297"/>
        <v/>
      </c>
      <c r="CJ316" s="230" t="str">
        <f t="shared" si="1297"/>
        <v/>
      </c>
      <c r="CK316" s="230" t="str">
        <f t="shared" si="1297"/>
        <v/>
      </c>
      <c r="CL316" s="230" t="str">
        <f t="shared" si="1297"/>
        <v/>
      </c>
      <c r="CM316" s="230" t="str">
        <f t="shared" si="1297"/>
        <v/>
      </c>
      <c r="CN316" s="230" t="str">
        <f t="shared" si="1297"/>
        <v/>
      </c>
      <c r="CO316" s="230" t="str">
        <f t="shared" si="1297"/>
        <v/>
      </c>
      <c r="CP316" s="230" t="str">
        <f t="shared" si="1297"/>
        <v/>
      </c>
      <c r="CQ316" s="230" t="str">
        <f t="shared" si="1297"/>
        <v/>
      </c>
      <c r="CR316" s="230" t="str">
        <f t="shared" si="1297"/>
        <v/>
      </c>
      <c r="CS316" s="230" t="str">
        <f t="shared" si="1297"/>
        <v/>
      </c>
      <c r="CT316" s="230" t="str">
        <f t="shared" si="1297"/>
        <v/>
      </c>
      <c r="CU316" s="230" t="str">
        <f t="shared" si="1297"/>
        <v/>
      </c>
      <c r="CV316" s="230" t="str">
        <f t="shared" si="1297"/>
        <v/>
      </c>
      <c r="CW316" s="230" t="str">
        <f t="shared" si="1297"/>
        <v/>
      </c>
      <c r="CX316" s="230" t="str">
        <f t="shared" si="1297"/>
        <v/>
      </c>
      <c r="CY316" s="230" t="str">
        <f t="shared" si="1297"/>
        <v/>
      </c>
      <c r="CZ316" s="230" t="str">
        <f t="shared" si="1297"/>
        <v/>
      </c>
      <c r="DA316" s="230" t="str">
        <f t="shared" si="1297"/>
        <v/>
      </c>
      <c r="DB316" s="230" t="str">
        <f t="shared" si="1297"/>
        <v/>
      </c>
      <c r="DC316" s="230" t="str">
        <f t="shared" si="1297"/>
        <v/>
      </c>
      <c r="DD316" s="230" t="str">
        <f t="shared" si="1297"/>
        <v/>
      </c>
      <c r="DE316" s="230" t="str">
        <f t="shared" si="1297"/>
        <v/>
      </c>
      <c r="DF316" s="230" t="str">
        <f t="shared" si="1297"/>
        <v/>
      </c>
      <c r="DG316" s="230" t="str">
        <f t="shared" si="1297"/>
        <v/>
      </c>
      <c r="DH316" s="230" t="str">
        <f t="shared" si="1297"/>
        <v/>
      </c>
      <c r="DI316" s="230" t="str">
        <f t="shared" si="1297"/>
        <v/>
      </c>
      <c r="DJ316" s="230" t="str">
        <f t="shared" si="1297"/>
        <v/>
      </c>
      <c r="DK316" s="230" t="str">
        <f t="shared" si="1297"/>
        <v/>
      </c>
      <c r="DL316" s="230" t="str">
        <f t="shared" si="1297"/>
        <v/>
      </c>
      <c r="DM316" s="230" t="str">
        <f t="shared" si="1297"/>
        <v/>
      </c>
      <c r="DN316" s="230" t="str">
        <f t="shared" si="1297"/>
        <v/>
      </c>
      <c r="DO316" s="230" t="str">
        <f t="shared" si="1297"/>
        <v/>
      </c>
      <c r="DP316" s="230" t="str">
        <f t="shared" si="1297"/>
        <v/>
      </c>
      <c r="DQ316" s="230" t="str">
        <f t="shared" si="1297"/>
        <v/>
      </c>
      <c r="DR316" s="230" t="str">
        <f t="shared" si="1297"/>
        <v/>
      </c>
      <c r="DS316" s="230" t="str">
        <f t="shared" si="1297"/>
        <v/>
      </c>
      <c r="DT316" s="230" t="str">
        <f t="shared" si="1297"/>
        <v/>
      </c>
      <c r="DU316" s="230" t="str">
        <f t="shared" si="1297"/>
        <v/>
      </c>
      <c r="DV316" s="230" t="str">
        <f t="shared" ref="DV316:EK316" si="1298">DV159</f>
        <v/>
      </c>
      <c r="DW316" s="230" t="str">
        <f t="shared" si="1298"/>
        <v/>
      </c>
      <c r="DX316" s="230" t="str">
        <f t="shared" si="1298"/>
        <v/>
      </c>
      <c r="DY316" s="230" t="str">
        <f t="shared" si="1298"/>
        <v/>
      </c>
      <c r="DZ316" s="230" t="str">
        <f t="shared" si="1298"/>
        <v/>
      </c>
      <c r="EA316" s="230" t="str">
        <f t="shared" si="1298"/>
        <v/>
      </c>
      <c r="EB316" s="230" t="str">
        <f t="shared" si="1298"/>
        <v/>
      </c>
      <c r="EC316" s="230" t="str">
        <f t="shared" si="1298"/>
        <v/>
      </c>
      <c r="ED316" s="230" t="str">
        <f t="shared" si="1298"/>
        <v/>
      </c>
      <c r="EE316" s="230" t="str">
        <f t="shared" si="1298"/>
        <v/>
      </c>
      <c r="EF316" s="230" t="str">
        <f t="shared" si="1298"/>
        <v/>
      </c>
      <c r="EG316" s="230" t="str">
        <f t="shared" si="1298"/>
        <v/>
      </c>
      <c r="EH316" s="230" t="str">
        <f t="shared" si="1298"/>
        <v/>
      </c>
      <c r="EI316" s="230" t="str">
        <f t="shared" si="1298"/>
        <v/>
      </c>
      <c r="EJ316" s="230" t="str">
        <f t="shared" si="1298"/>
        <v/>
      </c>
      <c r="EK316" s="230" t="str">
        <f t="shared" si="1298"/>
        <v/>
      </c>
      <c r="EL316" s="230" t="str">
        <f t="shared" ref="EL316:FK316" si="1299">EL159</f>
        <v/>
      </c>
      <c r="EM316" s="230" t="str">
        <f t="shared" si="1299"/>
        <v/>
      </c>
      <c r="EN316" s="230" t="str">
        <f t="shared" si="1299"/>
        <v/>
      </c>
      <c r="EO316" s="230" t="str">
        <f t="shared" si="1299"/>
        <v/>
      </c>
      <c r="EP316" s="230" t="str">
        <f t="shared" si="1299"/>
        <v/>
      </c>
      <c r="EQ316" s="230" t="str">
        <f t="shared" si="1299"/>
        <v/>
      </c>
      <c r="ER316" s="230" t="str">
        <f t="shared" si="1299"/>
        <v/>
      </c>
      <c r="ES316" s="230" t="str">
        <f t="shared" si="1299"/>
        <v/>
      </c>
      <c r="ET316" s="230" t="str">
        <f t="shared" si="1299"/>
        <v/>
      </c>
      <c r="EU316" s="230" t="str">
        <f t="shared" si="1299"/>
        <v/>
      </c>
      <c r="EV316" s="230" t="str">
        <f t="shared" si="1299"/>
        <v/>
      </c>
      <c r="EW316" s="230" t="str">
        <f t="shared" si="1299"/>
        <v/>
      </c>
      <c r="EX316" s="230" t="str">
        <f t="shared" si="1299"/>
        <v/>
      </c>
      <c r="EY316" s="230" t="str">
        <f t="shared" si="1299"/>
        <v/>
      </c>
      <c r="EZ316" s="230" t="str">
        <f t="shared" si="1299"/>
        <v/>
      </c>
      <c r="FA316" s="230" t="str">
        <f t="shared" si="1299"/>
        <v/>
      </c>
      <c r="FB316" s="230" t="str">
        <f t="shared" si="1299"/>
        <v/>
      </c>
      <c r="FC316" s="230" t="str">
        <f t="shared" si="1299"/>
        <v/>
      </c>
      <c r="FD316" s="230" t="str">
        <f t="shared" si="1299"/>
        <v/>
      </c>
      <c r="FE316" s="230" t="str">
        <f t="shared" si="1299"/>
        <v/>
      </c>
      <c r="FF316" s="230" t="str">
        <f t="shared" si="1299"/>
        <v/>
      </c>
      <c r="FG316" s="230" t="str">
        <f t="shared" si="1299"/>
        <v/>
      </c>
      <c r="FH316" s="230" t="str">
        <f t="shared" si="1299"/>
        <v/>
      </c>
      <c r="FI316" s="230" t="str">
        <f t="shared" si="1299"/>
        <v/>
      </c>
      <c r="FJ316" s="230" t="str">
        <f t="shared" si="1299"/>
        <v/>
      </c>
      <c r="FK316" s="230" t="str">
        <f t="shared" si="1299"/>
        <v/>
      </c>
      <c r="FL316" s="230" t="str">
        <f t="shared" ref="FL316:HN316" si="1300">FL159</f>
        <v/>
      </c>
      <c r="FM316" s="230" t="str">
        <f t="shared" si="1300"/>
        <v/>
      </c>
      <c r="FN316" s="230" t="str">
        <f t="shared" si="1300"/>
        <v/>
      </c>
      <c r="FO316" s="230" t="str">
        <f t="shared" si="1300"/>
        <v/>
      </c>
      <c r="FP316" s="230" t="str">
        <f t="shared" si="1300"/>
        <v/>
      </c>
      <c r="FQ316" s="230" t="str">
        <f t="shared" si="1300"/>
        <v/>
      </c>
      <c r="FR316" s="230" t="str">
        <f t="shared" si="1300"/>
        <v/>
      </c>
      <c r="FS316" s="230" t="str">
        <f t="shared" si="1300"/>
        <v/>
      </c>
      <c r="FT316" s="230" t="str">
        <f t="shared" si="1300"/>
        <v/>
      </c>
      <c r="FU316" s="230" t="str">
        <f t="shared" si="1300"/>
        <v/>
      </c>
      <c r="FV316" s="230" t="str">
        <f t="shared" si="1300"/>
        <v/>
      </c>
      <c r="FW316" s="230" t="str">
        <f t="shared" si="1300"/>
        <v/>
      </c>
      <c r="FX316" s="230" t="str">
        <f t="shared" si="1300"/>
        <v/>
      </c>
      <c r="FY316" s="230" t="str">
        <f t="shared" si="1300"/>
        <v/>
      </c>
      <c r="FZ316" s="230" t="str">
        <f t="shared" si="1300"/>
        <v/>
      </c>
      <c r="GA316" s="230" t="str">
        <f t="shared" si="1300"/>
        <v/>
      </c>
      <c r="GB316" s="230" t="str">
        <f t="shared" si="1300"/>
        <v/>
      </c>
      <c r="GC316" s="230" t="str">
        <f t="shared" si="1300"/>
        <v/>
      </c>
      <c r="GD316" s="230" t="str">
        <f t="shared" si="1300"/>
        <v/>
      </c>
      <c r="GE316" s="230" t="str">
        <f t="shared" si="1300"/>
        <v/>
      </c>
      <c r="GF316" s="230" t="str">
        <f t="shared" si="1300"/>
        <v/>
      </c>
      <c r="GG316" s="230" t="str">
        <f t="shared" si="1300"/>
        <v/>
      </c>
      <c r="GH316" s="230" t="str">
        <f t="shared" si="1300"/>
        <v/>
      </c>
      <c r="GI316" s="230" t="str">
        <f t="shared" si="1300"/>
        <v/>
      </c>
      <c r="GJ316" s="230" t="str">
        <f t="shared" si="1300"/>
        <v/>
      </c>
      <c r="GK316" s="230" t="str">
        <f t="shared" si="1300"/>
        <v/>
      </c>
      <c r="GL316" s="230" t="str">
        <f t="shared" si="1300"/>
        <v/>
      </c>
      <c r="GM316" s="230" t="str">
        <f t="shared" si="1300"/>
        <v/>
      </c>
      <c r="GN316" s="230" t="str">
        <f t="shared" si="1300"/>
        <v/>
      </c>
      <c r="GO316" s="230" t="str">
        <f t="shared" si="1300"/>
        <v/>
      </c>
      <c r="GP316" s="230" t="str">
        <f t="shared" si="1300"/>
        <v/>
      </c>
      <c r="GQ316" s="230" t="str">
        <f t="shared" si="1300"/>
        <v/>
      </c>
      <c r="GR316" s="230" t="str">
        <f t="shared" si="1300"/>
        <v/>
      </c>
      <c r="GS316" s="230" t="str">
        <f t="shared" si="1300"/>
        <v/>
      </c>
      <c r="GT316" s="230" t="str">
        <f t="shared" si="1300"/>
        <v/>
      </c>
      <c r="GU316" s="230" t="str">
        <f t="shared" si="1300"/>
        <v/>
      </c>
      <c r="GV316" s="230" t="str">
        <f t="shared" si="1300"/>
        <v/>
      </c>
      <c r="GW316" s="230" t="str">
        <f t="shared" si="1300"/>
        <v/>
      </c>
      <c r="GX316" s="230" t="str">
        <f t="shared" si="1300"/>
        <v/>
      </c>
      <c r="GY316" s="230" t="str">
        <f t="shared" si="1300"/>
        <v/>
      </c>
      <c r="GZ316" s="230" t="str">
        <f t="shared" si="1300"/>
        <v/>
      </c>
      <c r="HA316" s="230" t="str">
        <f t="shared" si="1300"/>
        <v/>
      </c>
      <c r="HB316" s="230" t="str">
        <f t="shared" si="1300"/>
        <v/>
      </c>
      <c r="HC316" s="230" t="str">
        <f t="shared" si="1300"/>
        <v/>
      </c>
      <c r="HD316" s="230" t="str">
        <f t="shared" si="1300"/>
        <v/>
      </c>
      <c r="HE316" s="230" t="str">
        <f t="shared" si="1300"/>
        <v/>
      </c>
      <c r="HF316" s="230" t="str">
        <f t="shared" si="1300"/>
        <v/>
      </c>
      <c r="HG316" s="230" t="str">
        <f t="shared" si="1300"/>
        <v/>
      </c>
      <c r="HH316" s="230" t="str">
        <f t="shared" si="1300"/>
        <v/>
      </c>
      <c r="HI316" s="230" t="str">
        <f t="shared" si="1300"/>
        <v/>
      </c>
      <c r="HJ316" s="230" t="str">
        <f t="shared" si="1300"/>
        <v/>
      </c>
      <c r="HK316" s="230" t="str">
        <f t="shared" si="1300"/>
        <v/>
      </c>
      <c r="HL316" s="230" t="str">
        <f t="shared" si="1300"/>
        <v/>
      </c>
      <c r="HM316" s="230" t="str">
        <f t="shared" si="1300"/>
        <v/>
      </c>
      <c r="HN316" s="230" t="str">
        <f t="shared" si="1300"/>
        <v/>
      </c>
      <c r="HO316" s="230" t="str">
        <f t="shared" ref="HO316:HQ316" si="1301">HO159</f>
        <v/>
      </c>
      <c r="HP316" s="230" t="str">
        <f t="shared" si="1301"/>
        <v/>
      </c>
      <c r="HQ316" s="230" t="str">
        <f t="shared" si="1301"/>
        <v/>
      </c>
    </row>
    <row r="317" spans="1:225" s="59" customFormat="1" ht="61.2" customHeight="1" x14ac:dyDescent="0.2">
      <c r="A317" s="495" t="str">
        <f t="shared" ref="A317:F317" si="1302">A160</f>
        <v>SOW TASK NUMBER</v>
      </c>
      <c r="B317" s="495" t="str">
        <f t="shared" si="1302"/>
        <v>DELIVERABLE</v>
      </c>
      <c r="C317" s="495" t="str">
        <f t="shared" si="1302"/>
        <v>HOURS PER UNIT</v>
      </c>
      <c r="D317" s="495" t="str">
        <f t="shared" si="1302"/>
        <v>TRAVEL/ MATERIALS PER UNIT</v>
      </c>
      <c r="E317" s="495" t="str">
        <f t="shared" si="1302"/>
        <v>UNIT COST @ CEILING RATE</v>
      </c>
      <c r="F317" s="495" t="str">
        <f t="shared" si="1302"/>
        <v>UNIT COST @ PROPOSED RATE</v>
      </c>
      <c r="G317" s="495" t="str">
        <f>CONCATENATE("QUANTITY REQUIRED FOR"," ",A316)</f>
        <v>QUANTITY REQUIRED FOR Option Period 1</v>
      </c>
      <c r="H317" s="495" t="str">
        <f>H160</f>
        <v>TOTAL HOURS</v>
      </c>
      <c r="I317" s="495" t="str">
        <f>CONCATENATE("TOTAL COST EXTENDED FOR ",A316, " @ CEILING RATE")</f>
        <v>TOTAL COST EXTENDED FOR Option Period 1 @ CEILING RATE</v>
      </c>
      <c r="J317" s="495" t="str">
        <f>CONCATENATE("TOTAL COST EXTENDED FOR ",A316, " @ PROPOSED RATE")</f>
        <v>TOTAL COST EXTENDED FOR Option Period 1 @ PROPOSED RATE</v>
      </c>
      <c r="K317" s="495" t="str">
        <f>K160</f>
        <v>% ALLOCATED to OPS</v>
      </c>
      <c r="L317" s="495" t="str">
        <f>L160</f>
        <v>% ALLOCATED to F&amp;E</v>
      </c>
      <c r="M317" s="495" t="str">
        <f>M160</f>
        <v>TOTAL OPS COST BASED ON % OF PROPOSED RATE</v>
      </c>
      <c r="N317" s="495" t="str">
        <f>N160</f>
        <v>TOTAL F&amp;E COST BASED ON % OF PROPOSED RATE</v>
      </c>
      <c r="O317" s="230" t="str">
        <f t="shared" ref="O317:BI317" si="1303">O160</f>
        <v>Labor Category</v>
      </c>
      <c r="P317" s="230" t="str">
        <f t="shared" si="1303"/>
        <v>Administrative Project Manager</v>
      </c>
      <c r="Q317" s="230" t="str">
        <f t="shared" si="1303"/>
        <v>Senior II Business/Financial/Management Analyst</v>
      </c>
      <c r="R317" s="230" t="str">
        <f t="shared" si="1303"/>
        <v>Senior II Business/Financial/Management Analyst</v>
      </c>
      <c r="S317" s="230" t="str">
        <f t="shared" si="1303"/>
        <v>Senior II Business/Financial/Management Analyst</v>
      </c>
      <c r="T317" s="230" t="str">
        <f t="shared" si="1303"/>
        <v>Senior I Business/Financial/Management Analyst</v>
      </c>
      <c r="U317" s="230" t="str">
        <f t="shared" si="1303"/>
        <v>Senior I Business/Financial/Management Analyst</v>
      </c>
      <c r="V317" s="230" t="str">
        <f t="shared" si="1303"/>
        <v>Senior I Business/Financial/Management Analyst</v>
      </c>
      <c r="W317" s="230" t="str">
        <f t="shared" si="1303"/>
        <v>Senior I Business/Financial/Management Analyst</v>
      </c>
      <c r="X317" s="230" t="str">
        <f t="shared" si="1303"/>
        <v>Int II Business/Financial/Management Analyst</v>
      </c>
      <c r="Y317" s="230" t="str">
        <f t="shared" si="1303"/>
        <v>Int II Business/Financial/Management Analyst</v>
      </c>
      <c r="Z317" s="230" t="str">
        <f t="shared" si="1303"/>
        <v>Int II Business/Financial/Management Analyst</v>
      </c>
      <c r="AA317" s="230" t="str">
        <f t="shared" si="1303"/>
        <v>Int II Business/Financial/Management Analyst</v>
      </c>
      <c r="AB317" s="230" t="str">
        <f t="shared" si="1303"/>
        <v/>
      </c>
      <c r="AC317" s="230" t="str">
        <f t="shared" si="1303"/>
        <v/>
      </c>
      <c r="AD317" s="230" t="str">
        <f t="shared" si="1303"/>
        <v/>
      </c>
      <c r="AE317" s="230" t="str">
        <f t="shared" si="1303"/>
        <v/>
      </c>
      <c r="AF317" s="230" t="str">
        <f t="shared" si="1303"/>
        <v/>
      </c>
      <c r="AG317" s="230" t="str">
        <f t="shared" si="1303"/>
        <v/>
      </c>
      <c r="AH317" s="230" t="str">
        <f t="shared" si="1303"/>
        <v/>
      </c>
      <c r="AI317" s="230" t="str">
        <f t="shared" si="1303"/>
        <v/>
      </c>
      <c r="AJ317" s="230" t="str">
        <f t="shared" si="1303"/>
        <v/>
      </c>
      <c r="AK317" s="230" t="str">
        <f t="shared" si="1303"/>
        <v/>
      </c>
      <c r="AL317" s="230" t="str">
        <f t="shared" si="1303"/>
        <v/>
      </c>
      <c r="AM317" s="230" t="str">
        <f t="shared" si="1303"/>
        <v/>
      </c>
      <c r="AN317" s="230" t="str">
        <f t="shared" si="1303"/>
        <v/>
      </c>
      <c r="AO317" s="230" t="str">
        <f t="shared" si="1303"/>
        <v/>
      </c>
      <c r="AP317" s="230" t="str">
        <f t="shared" si="1303"/>
        <v/>
      </c>
      <c r="AQ317" s="230" t="str">
        <f t="shared" si="1303"/>
        <v/>
      </c>
      <c r="AR317" s="230" t="str">
        <f t="shared" si="1303"/>
        <v/>
      </c>
      <c r="AS317" s="230" t="str">
        <f t="shared" si="1303"/>
        <v/>
      </c>
      <c r="AT317" s="230" t="str">
        <f t="shared" si="1303"/>
        <v/>
      </c>
      <c r="AU317" s="230" t="str">
        <f t="shared" si="1303"/>
        <v/>
      </c>
      <c r="AV317" s="230" t="str">
        <f t="shared" si="1303"/>
        <v/>
      </c>
      <c r="AW317" s="230" t="str">
        <f t="shared" si="1303"/>
        <v/>
      </c>
      <c r="AX317" s="230" t="str">
        <f t="shared" si="1303"/>
        <v/>
      </c>
      <c r="AY317" s="230" t="str">
        <f t="shared" si="1303"/>
        <v/>
      </c>
      <c r="AZ317" s="230" t="str">
        <f t="shared" si="1303"/>
        <v/>
      </c>
      <c r="BA317" s="230" t="str">
        <f t="shared" si="1303"/>
        <v/>
      </c>
      <c r="BB317" s="230" t="str">
        <f t="shared" si="1303"/>
        <v/>
      </c>
      <c r="BC317" s="230" t="str">
        <f t="shared" si="1303"/>
        <v/>
      </c>
      <c r="BD317" s="230" t="str">
        <f t="shared" si="1303"/>
        <v/>
      </c>
      <c r="BE317" s="230" t="str">
        <f t="shared" si="1303"/>
        <v/>
      </c>
      <c r="BF317" s="230" t="str">
        <f t="shared" si="1303"/>
        <v/>
      </c>
      <c r="BG317" s="230" t="str">
        <f t="shared" si="1303"/>
        <v/>
      </c>
      <c r="BH317" s="230" t="str">
        <f t="shared" si="1303"/>
        <v/>
      </c>
      <c r="BI317" s="230" t="str">
        <f t="shared" si="1303"/>
        <v/>
      </c>
      <c r="BJ317" s="230" t="str">
        <f t="shared" ref="BJ317:DU317" si="1304">BJ160</f>
        <v/>
      </c>
      <c r="BK317" s="230" t="str">
        <f t="shared" si="1304"/>
        <v/>
      </c>
      <c r="BL317" s="230" t="str">
        <f t="shared" si="1304"/>
        <v/>
      </c>
      <c r="BM317" s="230" t="str">
        <f t="shared" si="1304"/>
        <v/>
      </c>
      <c r="BN317" s="230" t="str">
        <f t="shared" si="1304"/>
        <v/>
      </c>
      <c r="BO317" s="230" t="str">
        <f t="shared" si="1304"/>
        <v/>
      </c>
      <c r="BP317" s="230" t="str">
        <f t="shared" si="1304"/>
        <v/>
      </c>
      <c r="BQ317" s="230" t="str">
        <f t="shared" si="1304"/>
        <v/>
      </c>
      <c r="BR317" s="230" t="str">
        <f t="shared" si="1304"/>
        <v/>
      </c>
      <c r="BS317" s="230" t="str">
        <f t="shared" si="1304"/>
        <v/>
      </c>
      <c r="BT317" s="230" t="str">
        <f t="shared" si="1304"/>
        <v/>
      </c>
      <c r="BU317" s="230" t="str">
        <f t="shared" si="1304"/>
        <v/>
      </c>
      <c r="BV317" s="230" t="str">
        <f t="shared" si="1304"/>
        <v/>
      </c>
      <c r="BW317" s="230" t="str">
        <f t="shared" si="1304"/>
        <v/>
      </c>
      <c r="BX317" s="230" t="str">
        <f t="shared" si="1304"/>
        <v/>
      </c>
      <c r="BY317" s="230" t="str">
        <f t="shared" si="1304"/>
        <v/>
      </c>
      <c r="BZ317" s="230" t="str">
        <f t="shared" si="1304"/>
        <v/>
      </c>
      <c r="CA317" s="230" t="str">
        <f t="shared" si="1304"/>
        <v/>
      </c>
      <c r="CB317" s="230" t="str">
        <f t="shared" si="1304"/>
        <v/>
      </c>
      <c r="CC317" s="230" t="str">
        <f t="shared" si="1304"/>
        <v/>
      </c>
      <c r="CD317" s="230" t="str">
        <f t="shared" si="1304"/>
        <v/>
      </c>
      <c r="CE317" s="230" t="str">
        <f t="shared" si="1304"/>
        <v/>
      </c>
      <c r="CF317" s="230" t="str">
        <f t="shared" si="1304"/>
        <v/>
      </c>
      <c r="CG317" s="230" t="str">
        <f t="shared" si="1304"/>
        <v/>
      </c>
      <c r="CH317" s="230" t="str">
        <f t="shared" si="1304"/>
        <v/>
      </c>
      <c r="CI317" s="230" t="str">
        <f t="shared" si="1304"/>
        <v/>
      </c>
      <c r="CJ317" s="230" t="str">
        <f t="shared" si="1304"/>
        <v/>
      </c>
      <c r="CK317" s="230" t="str">
        <f t="shared" si="1304"/>
        <v/>
      </c>
      <c r="CL317" s="230" t="str">
        <f t="shared" si="1304"/>
        <v/>
      </c>
      <c r="CM317" s="230" t="str">
        <f t="shared" si="1304"/>
        <v/>
      </c>
      <c r="CN317" s="230" t="str">
        <f t="shared" si="1304"/>
        <v/>
      </c>
      <c r="CO317" s="230" t="str">
        <f t="shared" si="1304"/>
        <v/>
      </c>
      <c r="CP317" s="230" t="str">
        <f t="shared" si="1304"/>
        <v/>
      </c>
      <c r="CQ317" s="230" t="str">
        <f t="shared" si="1304"/>
        <v/>
      </c>
      <c r="CR317" s="230" t="str">
        <f t="shared" si="1304"/>
        <v/>
      </c>
      <c r="CS317" s="230" t="str">
        <f t="shared" si="1304"/>
        <v/>
      </c>
      <c r="CT317" s="230" t="str">
        <f t="shared" si="1304"/>
        <v/>
      </c>
      <c r="CU317" s="230" t="str">
        <f t="shared" si="1304"/>
        <v/>
      </c>
      <c r="CV317" s="230" t="str">
        <f t="shared" si="1304"/>
        <v/>
      </c>
      <c r="CW317" s="230" t="str">
        <f t="shared" si="1304"/>
        <v/>
      </c>
      <c r="CX317" s="230" t="str">
        <f t="shared" si="1304"/>
        <v/>
      </c>
      <c r="CY317" s="230" t="str">
        <f t="shared" si="1304"/>
        <v/>
      </c>
      <c r="CZ317" s="230" t="str">
        <f t="shared" si="1304"/>
        <v/>
      </c>
      <c r="DA317" s="230" t="str">
        <f t="shared" si="1304"/>
        <v/>
      </c>
      <c r="DB317" s="230" t="str">
        <f t="shared" si="1304"/>
        <v/>
      </c>
      <c r="DC317" s="230" t="str">
        <f t="shared" si="1304"/>
        <v/>
      </c>
      <c r="DD317" s="230" t="str">
        <f t="shared" si="1304"/>
        <v/>
      </c>
      <c r="DE317" s="230" t="str">
        <f t="shared" si="1304"/>
        <v/>
      </c>
      <c r="DF317" s="230" t="str">
        <f t="shared" si="1304"/>
        <v/>
      </c>
      <c r="DG317" s="230" t="str">
        <f t="shared" si="1304"/>
        <v/>
      </c>
      <c r="DH317" s="230" t="str">
        <f t="shared" si="1304"/>
        <v/>
      </c>
      <c r="DI317" s="230" t="str">
        <f t="shared" si="1304"/>
        <v/>
      </c>
      <c r="DJ317" s="230" t="str">
        <f t="shared" si="1304"/>
        <v/>
      </c>
      <c r="DK317" s="230" t="str">
        <f t="shared" si="1304"/>
        <v/>
      </c>
      <c r="DL317" s="230" t="str">
        <f t="shared" si="1304"/>
        <v/>
      </c>
      <c r="DM317" s="230" t="str">
        <f t="shared" si="1304"/>
        <v/>
      </c>
      <c r="DN317" s="230" t="str">
        <f t="shared" si="1304"/>
        <v/>
      </c>
      <c r="DO317" s="230" t="str">
        <f t="shared" si="1304"/>
        <v/>
      </c>
      <c r="DP317" s="230" t="str">
        <f t="shared" si="1304"/>
        <v/>
      </c>
      <c r="DQ317" s="230" t="str">
        <f t="shared" si="1304"/>
        <v/>
      </c>
      <c r="DR317" s="230" t="str">
        <f t="shared" si="1304"/>
        <v/>
      </c>
      <c r="DS317" s="230" t="str">
        <f t="shared" si="1304"/>
        <v/>
      </c>
      <c r="DT317" s="230" t="str">
        <f t="shared" si="1304"/>
        <v/>
      </c>
      <c r="DU317" s="230" t="str">
        <f t="shared" si="1304"/>
        <v/>
      </c>
      <c r="DV317" s="230" t="str">
        <f t="shared" ref="DV317:EK317" si="1305">DV160</f>
        <v/>
      </c>
      <c r="DW317" s="230" t="str">
        <f t="shared" si="1305"/>
        <v/>
      </c>
      <c r="DX317" s="230" t="str">
        <f t="shared" si="1305"/>
        <v/>
      </c>
      <c r="DY317" s="230" t="str">
        <f t="shared" si="1305"/>
        <v/>
      </c>
      <c r="DZ317" s="230" t="str">
        <f t="shared" si="1305"/>
        <v/>
      </c>
      <c r="EA317" s="230" t="str">
        <f t="shared" si="1305"/>
        <v/>
      </c>
      <c r="EB317" s="230" t="str">
        <f t="shared" si="1305"/>
        <v/>
      </c>
      <c r="EC317" s="230" t="str">
        <f t="shared" si="1305"/>
        <v/>
      </c>
      <c r="ED317" s="230" t="str">
        <f t="shared" si="1305"/>
        <v/>
      </c>
      <c r="EE317" s="230" t="str">
        <f t="shared" si="1305"/>
        <v/>
      </c>
      <c r="EF317" s="230" t="str">
        <f t="shared" si="1305"/>
        <v/>
      </c>
      <c r="EG317" s="230" t="str">
        <f t="shared" si="1305"/>
        <v/>
      </c>
      <c r="EH317" s="230" t="str">
        <f t="shared" si="1305"/>
        <v/>
      </c>
      <c r="EI317" s="230" t="str">
        <f t="shared" si="1305"/>
        <v/>
      </c>
      <c r="EJ317" s="230" t="str">
        <f t="shared" si="1305"/>
        <v/>
      </c>
      <c r="EK317" s="230" t="str">
        <f t="shared" si="1305"/>
        <v/>
      </c>
      <c r="EL317" s="230" t="str">
        <f t="shared" ref="EL317:FK317" si="1306">EL160</f>
        <v/>
      </c>
      <c r="EM317" s="230" t="str">
        <f t="shared" si="1306"/>
        <v/>
      </c>
      <c r="EN317" s="230" t="str">
        <f t="shared" si="1306"/>
        <v/>
      </c>
      <c r="EO317" s="230" t="str">
        <f t="shared" si="1306"/>
        <v/>
      </c>
      <c r="EP317" s="230" t="str">
        <f t="shared" si="1306"/>
        <v/>
      </c>
      <c r="EQ317" s="230" t="str">
        <f t="shared" si="1306"/>
        <v/>
      </c>
      <c r="ER317" s="230" t="str">
        <f t="shared" si="1306"/>
        <v/>
      </c>
      <c r="ES317" s="230" t="str">
        <f t="shared" si="1306"/>
        <v/>
      </c>
      <c r="ET317" s="230" t="str">
        <f t="shared" si="1306"/>
        <v/>
      </c>
      <c r="EU317" s="230" t="str">
        <f t="shared" si="1306"/>
        <v/>
      </c>
      <c r="EV317" s="230" t="str">
        <f t="shared" si="1306"/>
        <v/>
      </c>
      <c r="EW317" s="230" t="str">
        <f t="shared" si="1306"/>
        <v/>
      </c>
      <c r="EX317" s="230" t="str">
        <f t="shared" si="1306"/>
        <v/>
      </c>
      <c r="EY317" s="230" t="str">
        <f t="shared" si="1306"/>
        <v/>
      </c>
      <c r="EZ317" s="230" t="str">
        <f t="shared" si="1306"/>
        <v/>
      </c>
      <c r="FA317" s="230" t="str">
        <f t="shared" si="1306"/>
        <v/>
      </c>
      <c r="FB317" s="230" t="str">
        <f t="shared" si="1306"/>
        <v/>
      </c>
      <c r="FC317" s="230" t="str">
        <f t="shared" si="1306"/>
        <v/>
      </c>
      <c r="FD317" s="230" t="str">
        <f t="shared" si="1306"/>
        <v/>
      </c>
      <c r="FE317" s="230" t="str">
        <f t="shared" si="1306"/>
        <v/>
      </c>
      <c r="FF317" s="230" t="str">
        <f t="shared" si="1306"/>
        <v/>
      </c>
      <c r="FG317" s="230" t="str">
        <f t="shared" si="1306"/>
        <v/>
      </c>
      <c r="FH317" s="230" t="str">
        <f t="shared" si="1306"/>
        <v/>
      </c>
      <c r="FI317" s="230" t="str">
        <f t="shared" si="1306"/>
        <v/>
      </c>
      <c r="FJ317" s="230" t="str">
        <f t="shared" si="1306"/>
        <v/>
      </c>
      <c r="FK317" s="230" t="str">
        <f t="shared" si="1306"/>
        <v/>
      </c>
      <c r="FL317" s="230" t="str">
        <f t="shared" ref="FL317:HN317" si="1307">FL160</f>
        <v/>
      </c>
      <c r="FM317" s="230" t="str">
        <f t="shared" si="1307"/>
        <v/>
      </c>
      <c r="FN317" s="230" t="str">
        <f t="shared" si="1307"/>
        <v/>
      </c>
      <c r="FO317" s="230" t="str">
        <f t="shared" si="1307"/>
        <v/>
      </c>
      <c r="FP317" s="230" t="str">
        <f t="shared" si="1307"/>
        <v/>
      </c>
      <c r="FQ317" s="230" t="str">
        <f t="shared" si="1307"/>
        <v/>
      </c>
      <c r="FR317" s="230" t="str">
        <f t="shared" si="1307"/>
        <v/>
      </c>
      <c r="FS317" s="230" t="str">
        <f t="shared" si="1307"/>
        <v/>
      </c>
      <c r="FT317" s="230" t="str">
        <f t="shared" si="1307"/>
        <v/>
      </c>
      <c r="FU317" s="230" t="str">
        <f t="shared" si="1307"/>
        <v/>
      </c>
      <c r="FV317" s="230" t="str">
        <f t="shared" si="1307"/>
        <v/>
      </c>
      <c r="FW317" s="230" t="str">
        <f t="shared" si="1307"/>
        <v/>
      </c>
      <c r="FX317" s="230" t="str">
        <f t="shared" si="1307"/>
        <v/>
      </c>
      <c r="FY317" s="230" t="str">
        <f t="shared" si="1307"/>
        <v/>
      </c>
      <c r="FZ317" s="230" t="str">
        <f t="shared" si="1307"/>
        <v/>
      </c>
      <c r="GA317" s="230" t="str">
        <f t="shared" si="1307"/>
        <v/>
      </c>
      <c r="GB317" s="230" t="str">
        <f t="shared" si="1307"/>
        <v/>
      </c>
      <c r="GC317" s="230" t="str">
        <f t="shared" si="1307"/>
        <v/>
      </c>
      <c r="GD317" s="230" t="str">
        <f t="shared" si="1307"/>
        <v/>
      </c>
      <c r="GE317" s="230" t="str">
        <f t="shared" si="1307"/>
        <v/>
      </c>
      <c r="GF317" s="230" t="str">
        <f t="shared" si="1307"/>
        <v/>
      </c>
      <c r="GG317" s="230" t="str">
        <f t="shared" si="1307"/>
        <v/>
      </c>
      <c r="GH317" s="230" t="str">
        <f t="shared" si="1307"/>
        <v/>
      </c>
      <c r="GI317" s="230" t="str">
        <f t="shared" si="1307"/>
        <v/>
      </c>
      <c r="GJ317" s="230" t="str">
        <f t="shared" si="1307"/>
        <v/>
      </c>
      <c r="GK317" s="230" t="str">
        <f t="shared" si="1307"/>
        <v/>
      </c>
      <c r="GL317" s="230" t="str">
        <f t="shared" si="1307"/>
        <v/>
      </c>
      <c r="GM317" s="230" t="str">
        <f t="shared" si="1307"/>
        <v/>
      </c>
      <c r="GN317" s="230" t="str">
        <f t="shared" si="1307"/>
        <v/>
      </c>
      <c r="GO317" s="230" t="str">
        <f t="shared" si="1307"/>
        <v/>
      </c>
      <c r="GP317" s="230" t="str">
        <f t="shared" si="1307"/>
        <v/>
      </c>
      <c r="GQ317" s="230" t="str">
        <f t="shared" si="1307"/>
        <v/>
      </c>
      <c r="GR317" s="230" t="str">
        <f t="shared" si="1307"/>
        <v/>
      </c>
      <c r="GS317" s="230" t="str">
        <f t="shared" si="1307"/>
        <v/>
      </c>
      <c r="GT317" s="230" t="str">
        <f t="shared" si="1307"/>
        <v/>
      </c>
      <c r="GU317" s="230" t="str">
        <f t="shared" si="1307"/>
        <v/>
      </c>
      <c r="GV317" s="230" t="str">
        <f t="shared" si="1307"/>
        <v/>
      </c>
      <c r="GW317" s="230" t="str">
        <f t="shared" si="1307"/>
        <v/>
      </c>
      <c r="GX317" s="230" t="str">
        <f t="shared" si="1307"/>
        <v/>
      </c>
      <c r="GY317" s="230" t="str">
        <f t="shared" si="1307"/>
        <v/>
      </c>
      <c r="GZ317" s="230" t="str">
        <f t="shared" si="1307"/>
        <v/>
      </c>
      <c r="HA317" s="230" t="str">
        <f t="shared" si="1307"/>
        <v/>
      </c>
      <c r="HB317" s="230" t="str">
        <f t="shared" si="1307"/>
        <v/>
      </c>
      <c r="HC317" s="230" t="str">
        <f t="shared" si="1307"/>
        <v/>
      </c>
      <c r="HD317" s="230" t="str">
        <f t="shared" si="1307"/>
        <v/>
      </c>
      <c r="HE317" s="230" t="str">
        <f t="shared" si="1307"/>
        <v/>
      </c>
      <c r="HF317" s="230" t="str">
        <f t="shared" si="1307"/>
        <v/>
      </c>
      <c r="HG317" s="230" t="str">
        <f t="shared" si="1307"/>
        <v/>
      </c>
      <c r="HH317" s="230" t="str">
        <f t="shared" si="1307"/>
        <v/>
      </c>
      <c r="HI317" s="230" t="str">
        <f t="shared" si="1307"/>
        <v/>
      </c>
      <c r="HJ317" s="230" t="str">
        <f t="shared" si="1307"/>
        <v/>
      </c>
      <c r="HK317" s="230" t="str">
        <f t="shared" si="1307"/>
        <v/>
      </c>
      <c r="HL317" s="230" t="str">
        <f t="shared" si="1307"/>
        <v/>
      </c>
      <c r="HM317" s="230" t="str">
        <f t="shared" si="1307"/>
        <v/>
      </c>
      <c r="HN317" s="230" t="str">
        <f t="shared" si="1307"/>
        <v/>
      </c>
      <c r="HO317" s="230" t="str">
        <f t="shared" ref="HO317:HQ317" si="1308">HO160</f>
        <v/>
      </c>
      <c r="HP317" s="230" t="str">
        <f t="shared" si="1308"/>
        <v/>
      </c>
      <c r="HQ317" s="230" t="str">
        <f t="shared" si="1308"/>
        <v/>
      </c>
    </row>
    <row r="318" spans="1:225" s="59" customFormat="1" ht="37.200000000000003" customHeight="1" x14ac:dyDescent="0.2">
      <c r="A318" s="496"/>
      <c r="B318" s="496"/>
      <c r="C318" s="496"/>
      <c r="D318" s="496"/>
      <c r="E318" s="496"/>
      <c r="F318" s="496"/>
      <c r="G318" s="496"/>
      <c r="H318" s="496"/>
      <c r="I318" s="496"/>
      <c r="J318" s="496"/>
      <c r="K318" s="496"/>
      <c r="L318" s="496"/>
      <c r="M318" s="496"/>
      <c r="N318" s="496"/>
      <c r="O318" s="230" t="str">
        <f>O161</f>
        <v>Ceiling Labor Rate</v>
      </c>
      <c r="P318" s="231">
        <f>IF(P316="","",'CLINs &amp; Ceiling Rates'!J8)</f>
        <v>0</v>
      </c>
      <c r="Q318" s="231">
        <f>IF(Q316="","",'CLINs &amp; Ceiling Rates'!J9)</f>
        <v>0</v>
      </c>
      <c r="R318" s="231">
        <f>IF(R316="","",'CLINs &amp; Ceiling Rates'!J10)</f>
        <v>0</v>
      </c>
      <c r="S318" s="231">
        <f>IF(S316="","",'CLINs &amp; Ceiling Rates'!J11)</f>
        <v>0</v>
      </c>
      <c r="T318" s="231">
        <f>IF(T316="","",'CLINs &amp; Ceiling Rates'!J12)</f>
        <v>0</v>
      </c>
      <c r="U318" s="231">
        <f>IF(U316="","",'CLINs &amp; Ceiling Rates'!J13)</f>
        <v>0</v>
      </c>
      <c r="V318" s="231">
        <f>IF(V316="","",'CLINs &amp; Ceiling Rates'!J14)</f>
        <v>0</v>
      </c>
      <c r="W318" s="231">
        <f>IF(W316="","",'CLINs &amp; Ceiling Rates'!J15)</f>
        <v>0</v>
      </c>
      <c r="X318" s="231">
        <f>IF(X316="","",'CLINs &amp; Ceiling Rates'!J16)</f>
        <v>0</v>
      </c>
      <c r="Y318" s="231">
        <f>IF(Y316="","",'CLINs &amp; Ceiling Rates'!J17)</f>
        <v>0</v>
      </c>
      <c r="Z318" s="231">
        <f>IF(Z316="","",'CLINs &amp; Ceiling Rates'!J18)</f>
        <v>0</v>
      </c>
      <c r="AA318" s="231">
        <f>IF(AA316="","",'CLINs &amp; Ceiling Rates'!J19)</f>
        <v>0</v>
      </c>
      <c r="AB318" s="231" t="str">
        <f>IF(AB316="","",'CLINs &amp; Ceiling Rates'!J20)</f>
        <v/>
      </c>
      <c r="AC318" s="231" t="str">
        <f>IF(AC316="","",'CLINs &amp; Ceiling Rates'!J21)</f>
        <v/>
      </c>
      <c r="AD318" s="231" t="str">
        <f>IF(AD316="","",'CLINs &amp; Ceiling Rates'!J22)</f>
        <v/>
      </c>
      <c r="AE318" s="231" t="str">
        <f>IF(AE316="","",'CLINs &amp; Ceiling Rates'!J23)</f>
        <v/>
      </c>
      <c r="AF318" s="231" t="str">
        <f>IF(AF316="","",'CLINs &amp; Ceiling Rates'!J24)</f>
        <v/>
      </c>
      <c r="AG318" s="231" t="str">
        <f>IF(AG316="","",'CLINs &amp; Ceiling Rates'!J25)</f>
        <v/>
      </c>
      <c r="AH318" s="231" t="str">
        <f>IF(AH316="","",'CLINs &amp; Ceiling Rates'!J26)</f>
        <v/>
      </c>
      <c r="AI318" s="231" t="str">
        <f>IF(AI316="","",'CLINs &amp; Ceiling Rates'!J27)</f>
        <v/>
      </c>
      <c r="AJ318" s="231" t="str">
        <f>IF(AJ316="","",'CLINs &amp; Ceiling Rates'!J28)</f>
        <v/>
      </c>
      <c r="AK318" s="231" t="str">
        <f>IF(AK316="","",'CLINs &amp; Ceiling Rates'!J29)</f>
        <v/>
      </c>
      <c r="AL318" s="231" t="str">
        <f>IF(AL316="","",'CLINs &amp; Ceiling Rates'!J30)</f>
        <v/>
      </c>
      <c r="AM318" s="231" t="str">
        <f>IF(AM316="","",'CLINs &amp; Ceiling Rates'!J31)</f>
        <v/>
      </c>
      <c r="AN318" s="231" t="str">
        <f>IF(AN316="","",'CLINs &amp; Ceiling Rates'!J32)</f>
        <v/>
      </c>
      <c r="AO318" s="231" t="str">
        <f>IF(AO316="","",'CLINs &amp; Ceiling Rates'!J33)</f>
        <v/>
      </c>
      <c r="AP318" s="231" t="str">
        <f>IF(AP316="","",'CLINs &amp; Ceiling Rates'!J34)</f>
        <v/>
      </c>
      <c r="AQ318" s="231" t="str">
        <f>IF(AQ316="","",'CLINs &amp; Ceiling Rates'!J35)</f>
        <v/>
      </c>
      <c r="AR318" s="231" t="str">
        <f>IF(AR316="","",'CLINs &amp; Ceiling Rates'!J36)</f>
        <v/>
      </c>
      <c r="AS318" s="231" t="str">
        <f>IF(AS316="","",'CLINs &amp; Ceiling Rates'!J37)</f>
        <v/>
      </c>
      <c r="AT318" s="231" t="str">
        <f>IF(AT316="","",'CLINs &amp; Ceiling Rates'!J38)</f>
        <v/>
      </c>
      <c r="AU318" s="231" t="str">
        <f>IF(AU316="","",'CLINs &amp; Ceiling Rates'!J39)</f>
        <v/>
      </c>
      <c r="AV318" s="231" t="str">
        <f>IF(AV316="","",'CLINs &amp; Ceiling Rates'!J40)</f>
        <v/>
      </c>
      <c r="AW318" s="231" t="str">
        <f>IF(AW316="","",'CLINs &amp; Ceiling Rates'!J41)</f>
        <v/>
      </c>
      <c r="AX318" s="231" t="str">
        <f>IF(AX316="","",'CLINs &amp; Ceiling Rates'!J42)</f>
        <v/>
      </c>
      <c r="AY318" s="231" t="str">
        <f>IF(AY316="","",'CLINs &amp; Ceiling Rates'!J43)</f>
        <v/>
      </c>
      <c r="AZ318" s="231" t="str">
        <f>IF(AZ316="","",'CLINs &amp; Ceiling Rates'!J44)</f>
        <v/>
      </c>
      <c r="BA318" s="231" t="str">
        <f>IF(BA316="","",'CLINs &amp; Ceiling Rates'!J45)</f>
        <v/>
      </c>
      <c r="BB318" s="231" t="str">
        <f>IF(BB316="","",'CLINs &amp; Ceiling Rates'!J46)</f>
        <v/>
      </c>
      <c r="BC318" s="231" t="str">
        <f>IF(BC316="","",'CLINs &amp; Ceiling Rates'!J47)</f>
        <v/>
      </c>
      <c r="BD318" s="231" t="str">
        <f>IF(BD316="","",'CLINs &amp; Ceiling Rates'!J48)</f>
        <v/>
      </c>
      <c r="BE318" s="231" t="str">
        <f>IF(BE316="","",'CLINs &amp; Ceiling Rates'!J49)</f>
        <v/>
      </c>
      <c r="BF318" s="231" t="str">
        <f>IF(BF316="","",'CLINs &amp; Ceiling Rates'!J50)</f>
        <v/>
      </c>
      <c r="BG318" s="231" t="str">
        <f>IF(BG316="","",'CLINs &amp; Ceiling Rates'!J51)</f>
        <v/>
      </c>
      <c r="BH318" s="231" t="str">
        <f>IF(BH316="","",'CLINs &amp; Ceiling Rates'!J52)</f>
        <v/>
      </c>
      <c r="BI318" s="231" t="str">
        <f>IF(BI316="","",'CLINs &amp; Ceiling Rates'!$J53)</f>
        <v/>
      </c>
      <c r="BJ318" s="231" t="str">
        <f>IF(BJ316="","",'CLINs &amp; Ceiling Rates'!$J54)</f>
        <v/>
      </c>
      <c r="BK318" s="231" t="str">
        <f>IF(BK316="","",'CLINs &amp; Ceiling Rates'!$J55)</f>
        <v/>
      </c>
      <c r="BL318" s="231" t="str">
        <f>IF(BL316="","",'CLINs &amp; Ceiling Rates'!$J56)</f>
        <v/>
      </c>
      <c r="BM318" s="231" t="str">
        <f>IF(BM316="","",'CLINs &amp; Ceiling Rates'!$J57)</f>
        <v/>
      </c>
      <c r="BN318" s="231" t="str">
        <f>IF(BN316="","",'CLINs &amp; Ceiling Rates'!$J58)</f>
        <v/>
      </c>
      <c r="BO318" s="231" t="str">
        <f>IF(BO316="","",'CLINs &amp; Ceiling Rates'!$J59)</f>
        <v/>
      </c>
      <c r="BP318" s="231" t="str">
        <f>IF(BP316="","",'CLINs &amp; Ceiling Rates'!$J60)</f>
        <v/>
      </c>
      <c r="BQ318" s="231" t="str">
        <f>IF(BQ316="","",'CLINs &amp; Ceiling Rates'!$J61)</f>
        <v/>
      </c>
      <c r="BR318" s="231" t="str">
        <f>IF(BR316="","",'CLINs &amp; Ceiling Rates'!$J62)</f>
        <v/>
      </c>
      <c r="BS318" s="231" t="str">
        <f>IF(BS316="","",'CLINs &amp; Ceiling Rates'!$J63)</f>
        <v/>
      </c>
      <c r="BT318" s="231" t="str">
        <f>IF(BT316="","",'CLINs &amp; Ceiling Rates'!$J64)</f>
        <v/>
      </c>
      <c r="BU318" s="231" t="str">
        <f>IF(BU316="","",'CLINs &amp; Ceiling Rates'!$J65)</f>
        <v/>
      </c>
      <c r="BV318" s="231" t="str">
        <f>IF(BV316="","",'CLINs &amp; Ceiling Rates'!$J66)</f>
        <v/>
      </c>
      <c r="BW318" s="231" t="str">
        <f>IF(BW316="","",'CLINs &amp; Ceiling Rates'!$J67)</f>
        <v/>
      </c>
      <c r="BX318" s="231" t="str">
        <f>IF(BX316="","",'CLINs &amp; Ceiling Rates'!$J68)</f>
        <v/>
      </c>
      <c r="BY318" s="231" t="str">
        <f>IF(BY316="","",'CLINs &amp; Ceiling Rates'!$J69)</f>
        <v/>
      </c>
      <c r="BZ318" s="231" t="str">
        <f>IF(BZ316="","",'CLINs &amp; Ceiling Rates'!$J70)</f>
        <v/>
      </c>
      <c r="CA318" s="231" t="str">
        <f>IF(CA316="","",'CLINs &amp; Ceiling Rates'!$J71)</f>
        <v/>
      </c>
      <c r="CB318" s="231" t="str">
        <f>IF(CB316="","",'CLINs &amp; Ceiling Rates'!$J72)</f>
        <v/>
      </c>
      <c r="CC318" s="231" t="str">
        <f>IF(CC316="","",'CLINs &amp; Ceiling Rates'!$J73)</f>
        <v/>
      </c>
      <c r="CD318" s="231" t="str">
        <f>IF(CD316="","",'CLINs &amp; Ceiling Rates'!$J74)</f>
        <v/>
      </c>
      <c r="CE318" s="231" t="str">
        <f>IF(CE316="","",'CLINs &amp; Ceiling Rates'!$J75)</f>
        <v/>
      </c>
      <c r="CF318" s="231" t="str">
        <f>IF(CF316="","",'CLINs &amp; Ceiling Rates'!$J76)</f>
        <v/>
      </c>
      <c r="CG318" s="231" t="str">
        <f>IF(CG316="","",'CLINs &amp; Ceiling Rates'!$J77)</f>
        <v/>
      </c>
      <c r="CH318" s="231" t="str">
        <f>IF(CH316="","",'CLINs &amp; Ceiling Rates'!$J78)</f>
        <v/>
      </c>
      <c r="CI318" s="231" t="str">
        <f>IF(CI316="","",'CLINs &amp; Ceiling Rates'!$J79)</f>
        <v/>
      </c>
      <c r="CJ318" s="231" t="str">
        <f>IF(CJ316="","",'CLINs &amp; Ceiling Rates'!$J80)</f>
        <v/>
      </c>
      <c r="CK318" s="231" t="str">
        <f>IF(CK316="","",'CLINs &amp; Ceiling Rates'!$J81)</f>
        <v/>
      </c>
      <c r="CL318" s="231" t="str">
        <f>IF(CL316="","",'CLINs &amp; Ceiling Rates'!$J82)</f>
        <v/>
      </c>
      <c r="CM318" s="231" t="str">
        <f>IF(CM316="","",'CLINs &amp; Ceiling Rates'!$J83)</f>
        <v/>
      </c>
      <c r="CN318" s="231" t="str">
        <f>IF(CN316="","",'CLINs &amp; Ceiling Rates'!$J84)</f>
        <v/>
      </c>
      <c r="CO318" s="231" t="str">
        <f>IF(CO316="","",'CLINs &amp; Ceiling Rates'!$J85)</f>
        <v/>
      </c>
      <c r="CP318" s="231" t="str">
        <f>IF(CP316="","",'CLINs &amp; Ceiling Rates'!$J86)</f>
        <v/>
      </c>
      <c r="CQ318" s="231" t="str">
        <f>IF(CQ316="","",'CLINs &amp; Ceiling Rates'!$J87)</f>
        <v/>
      </c>
      <c r="CR318" s="231" t="str">
        <f>IF(CR316="","",'CLINs &amp; Ceiling Rates'!$J88)</f>
        <v/>
      </c>
      <c r="CS318" s="231" t="str">
        <f>IF(CS316="","",'CLINs &amp; Ceiling Rates'!$J89)</f>
        <v/>
      </c>
      <c r="CT318" s="231" t="str">
        <f>IF(CT316="","",'CLINs &amp; Ceiling Rates'!$J90)</f>
        <v/>
      </c>
      <c r="CU318" s="231" t="str">
        <f>IF(CU316="","",'CLINs &amp; Ceiling Rates'!$J91)</f>
        <v/>
      </c>
      <c r="CV318" s="231" t="str">
        <f>IF(CV316="","",'CLINs &amp; Ceiling Rates'!$J92)</f>
        <v/>
      </c>
      <c r="CW318" s="231" t="str">
        <f>IF(CW316="","",'CLINs &amp; Ceiling Rates'!$J93)</f>
        <v/>
      </c>
      <c r="CX318" s="231" t="str">
        <f>IF(CX316="","",'CLINs &amp; Ceiling Rates'!$J94)</f>
        <v/>
      </c>
      <c r="CY318" s="231" t="str">
        <f>IF(CY316="","",'CLINs &amp; Ceiling Rates'!$J95)</f>
        <v/>
      </c>
      <c r="CZ318" s="231" t="str">
        <f>IF(CZ316="","",'CLINs &amp; Ceiling Rates'!$J96)</f>
        <v/>
      </c>
      <c r="DA318" s="231" t="str">
        <f>IF(DA316="","",'CLINs &amp; Ceiling Rates'!$J97)</f>
        <v/>
      </c>
      <c r="DB318" s="231" t="str">
        <f>IF(DB316="","",'CLINs &amp; Ceiling Rates'!$J98)</f>
        <v/>
      </c>
      <c r="DC318" s="231" t="str">
        <f>IF(DC316="","",'CLINs &amp; Ceiling Rates'!$J99)</f>
        <v/>
      </c>
      <c r="DD318" s="231" t="str">
        <f>IF(DD316="","",'CLINs &amp; Ceiling Rates'!$J100)</f>
        <v/>
      </c>
      <c r="DE318" s="231" t="str">
        <f>IF(DE316="","",'CLINs &amp; Ceiling Rates'!$J101)</f>
        <v/>
      </c>
      <c r="DF318" s="231" t="str">
        <f>IF(DF316="","",'CLINs &amp; Ceiling Rates'!$J102)</f>
        <v/>
      </c>
      <c r="DG318" s="231" t="str">
        <f>IF(DG316="","",'CLINs &amp; Ceiling Rates'!$J103)</f>
        <v/>
      </c>
      <c r="DH318" s="231" t="str">
        <f>IF(DH316="","",'CLINs &amp; Ceiling Rates'!$J104)</f>
        <v/>
      </c>
      <c r="DI318" s="231" t="str">
        <f>IF(DI316="","",'CLINs &amp; Ceiling Rates'!$J105)</f>
        <v/>
      </c>
      <c r="DJ318" s="231" t="str">
        <f>IF(DJ316="","",'CLINs &amp; Ceiling Rates'!$J106)</f>
        <v/>
      </c>
      <c r="DK318" s="231" t="str">
        <f>IF(DK316="","",'CLINs &amp; Ceiling Rates'!$J107)</f>
        <v/>
      </c>
      <c r="DL318" s="231" t="str">
        <f>IF(DL316="","",'CLINs &amp; Ceiling Rates'!$J108)</f>
        <v/>
      </c>
      <c r="DM318" s="231" t="str">
        <f>IF(DM316="","",'CLINs &amp; Ceiling Rates'!$J109)</f>
        <v/>
      </c>
      <c r="DN318" s="231" t="str">
        <f>IF(DN316="","",'CLINs &amp; Ceiling Rates'!$J110)</f>
        <v/>
      </c>
      <c r="DO318" s="231" t="str">
        <f>IF(DO316="","",'CLINs &amp; Ceiling Rates'!$J111)</f>
        <v/>
      </c>
      <c r="DP318" s="231" t="str">
        <f>IF(DP316="","",'CLINs &amp; Ceiling Rates'!$J112)</f>
        <v/>
      </c>
      <c r="DQ318" s="231" t="str">
        <f>IF(DQ316="","",'CLINs &amp; Ceiling Rates'!$J113)</f>
        <v/>
      </c>
      <c r="DR318" s="231" t="str">
        <f>IF(DR316="","",'CLINs &amp; Ceiling Rates'!$J114)</f>
        <v/>
      </c>
      <c r="DS318" s="231" t="str">
        <f>IF(DS316="","",'CLINs &amp; Ceiling Rates'!$J115)</f>
        <v/>
      </c>
      <c r="DT318" s="231" t="str">
        <f>IF(DT316="","",'CLINs &amp; Ceiling Rates'!$J116)</f>
        <v/>
      </c>
      <c r="DU318" s="231" t="str">
        <f>IF(DU316="","",'CLINs &amp; Ceiling Rates'!$J117)</f>
        <v/>
      </c>
      <c r="DV318" s="231" t="str">
        <f>IF(DV316="","",'CLINs &amp; Ceiling Rates'!$J118)</f>
        <v/>
      </c>
      <c r="DW318" s="231" t="str">
        <f>IF(DW316="","",'CLINs &amp; Ceiling Rates'!$J119)</f>
        <v/>
      </c>
      <c r="DX318" s="231" t="str">
        <f>IF(DX316="","",'CLINs &amp; Ceiling Rates'!$J120)</f>
        <v/>
      </c>
      <c r="DY318" s="231" t="str">
        <f>IF(DY316="","",'CLINs &amp; Ceiling Rates'!$J121)</f>
        <v/>
      </c>
      <c r="DZ318" s="231" t="str">
        <f>IF(DZ316="","",'CLINs &amp; Ceiling Rates'!$J122)</f>
        <v/>
      </c>
      <c r="EA318" s="231" t="str">
        <f>IF(EA316="","",'CLINs &amp; Ceiling Rates'!$J123)</f>
        <v/>
      </c>
      <c r="EB318" s="231" t="str">
        <f>IF(EB316="","",'CLINs &amp; Ceiling Rates'!$J124)</f>
        <v/>
      </c>
      <c r="EC318" s="231" t="str">
        <f>IF(EC316="","",'CLINs &amp; Ceiling Rates'!$J125)</f>
        <v/>
      </c>
      <c r="ED318" s="231" t="str">
        <f>IF(ED316="","",'CLINs &amp; Ceiling Rates'!$J126)</f>
        <v/>
      </c>
      <c r="EE318" s="231" t="str">
        <f>IF(EE316="","",'CLINs &amp; Ceiling Rates'!$J127)</f>
        <v/>
      </c>
      <c r="EF318" s="231" t="str">
        <f>IF(EF316="","",'CLINs &amp; Ceiling Rates'!$J128)</f>
        <v/>
      </c>
      <c r="EG318" s="231" t="str">
        <f>IF(EG316="","",'CLINs &amp; Ceiling Rates'!$J129)</f>
        <v/>
      </c>
      <c r="EH318" s="231" t="str">
        <f>IF(EH316="","",'CLINs &amp; Ceiling Rates'!$J130)</f>
        <v/>
      </c>
      <c r="EI318" s="231" t="str">
        <f>IF(EI316="","",'CLINs &amp; Ceiling Rates'!$J131)</f>
        <v/>
      </c>
      <c r="EJ318" s="231" t="str">
        <f>IF(EJ316="","",'CLINs &amp; Ceiling Rates'!$J132)</f>
        <v/>
      </c>
      <c r="EK318" s="231" t="str">
        <f>IF(EK316="","",'CLINs &amp; Ceiling Rates'!$J133)</f>
        <v/>
      </c>
      <c r="EL318" s="231" t="str">
        <f>IF(EL316="","",'CLINs &amp; Ceiling Rates'!$J134)</f>
        <v/>
      </c>
      <c r="EM318" s="231" t="str">
        <f>IF(EM316="","",'CLINs &amp; Ceiling Rates'!$J135)</f>
        <v/>
      </c>
      <c r="EN318" s="231" t="str">
        <f>IF(EN316="","",'CLINs &amp; Ceiling Rates'!$J136)</f>
        <v/>
      </c>
      <c r="EO318" s="231" t="str">
        <f>IF(EO316="","",'CLINs &amp; Ceiling Rates'!$J137)</f>
        <v/>
      </c>
      <c r="EP318" s="231" t="str">
        <f>IF(EP316="","",'CLINs &amp; Ceiling Rates'!$J138)</f>
        <v/>
      </c>
      <c r="EQ318" s="231" t="str">
        <f>IF(EQ316="","",'CLINs &amp; Ceiling Rates'!$J139)</f>
        <v/>
      </c>
      <c r="ER318" s="231" t="str">
        <f>IF(ER316="","",'CLINs &amp; Ceiling Rates'!$J140)</f>
        <v/>
      </c>
      <c r="ES318" s="231" t="str">
        <f>IF(ES316="","",'CLINs &amp; Ceiling Rates'!$J141)</f>
        <v/>
      </c>
      <c r="ET318" s="231" t="str">
        <f>IF(ET316="","",'CLINs &amp; Ceiling Rates'!$J142)</f>
        <v/>
      </c>
      <c r="EU318" s="231" t="str">
        <f>IF(EU316="","",'CLINs &amp; Ceiling Rates'!$J143)</f>
        <v/>
      </c>
      <c r="EV318" s="231" t="str">
        <f>IF(EV316="","",'CLINs &amp; Ceiling Rates'!$J144)</f>
        <v/>
      </c>
      <c r="EW318" s="231" t="str">
        <f>IF(EW316="","",'CLINs &amp; Ceiling Rates'!$J145)</f>
        <v/>
      </c>
      <c r="EX318" s="231" t="str">
        <f>IF(EX316="","",'CLINs &amp; Ceiling Rates'!$J146)</f>
        <v/>
      </c>
      <c r="EY318" s="231" t="str">
        <f>IF(EY316="","",'CLINs &amp; Ceiling Rates'!$J147)</f>
        <v/>
      </c>
      <c r="EZ318" s="231" t="str">
        <f>IF(EZ316="","",'CLINs &amp; Ceiling Rates'!$J148)</f>
        <v/>
      </c>
      <c r="FA318" s="231" t="str">
        <f>IF(FA316="","",'CLINs &amp; Ceiling Rates'!$J149)</f>
        <v/>
      </c>
      <c r="FB318" s="231" t="str">
        <f>IF(FB316="","",'CLINs &amp; Ceiling Rates'!$J150)</f>
        <v/>
      </c>
      <c r="FC318" s="231" t="str">
        <f>IF(FC316="","",'CLINs &amp; Ceiling Rates'!$J151)</f>
        <v/>
      </c>
      <c r="FD318" s="231" t="str">
        <f>IF(FD316="","",'CLINs &amp; Ceiling Rates'!$J152)</f>
        <v/>
      </c>
      <c r="FE318" s="231" t="str">
        <f>IF(FE316="","",'CLINs &amp; Ceiling Rates'!$J153)</f>
        <v/>
      </c>
      <c r="FF318" s="231" t="str">
        <f>IF(FF316="","",'CLINs &amp; Ceiling Rates'!$J154)</f>
        <v/>
      </c>
      <c r="FG318" s="231" t="str">
        <f>IF(FG316="","",'CLINs &amp; Ceiling Rates'!$J155)</f>
        <v/>
      </c>
      <c r="FH318" s="231" t="str">
        <f>IF(FH316="","",'CLINs &amp; Ceiling Rates'!$J156)</f>
        <v/>
      </c>
      <c r="FI318" s="231" t="str">
        <f>IF(FI316="","",'CLINs &amp; Ceiling Rates'!$J157)</f>
        <v/>
      </c>
      <c r="FJ318" s="231" t="str">
        <f>IF(FJ316="","",'CLINs &amp; Ceiling Rates'!$J158)</f>
        <v/>
      </c>
      <c r="FK318" s="231" t="str">
        <f>IF(FK316="","",'CLINs &amp; Ceiling Rates'!$J159)</f>
        <v/>
      </c>
      <c r="FL318" s="231" t="str">
        <f>IF(FL316="","",'CLINs &amp; Ceiling Rates'!$J160)</f>
        <v/>
      </c>
      <c r="FM318" s="231" t="str">
        <f>IF(FM316="","",'CLINs &amp; Ceiling Rates'!$J161)</f>
        <v/>
      </c>
      <c r="FN318" s="231" t="str">
        <f>IF(FN316="","",'CLINs &amp; Ceiling Rates'!$J162)</f>
        <v/>
      </c>
      <c r="FO318" s="231" t="str">
        <f>IF(FO316="","",'CLINs &amp; Ceiling Rates'!$J163)</f>
        <v/>
      </c>
      <c r="FP318" s="231" t="str">
        <f>IF(FP316="","",'CLINs &amp; Ceiling Rates'!$J164)</f>
        <v/>
      </c>
      <c r="FQ318" s="231" t="str">
        <f>IF(FQ316="","",'CLINs &amp; Ceiling Rates'!$J165)</f>
        <v/>
      </c>
      <c r="FR318" s="231" t="str">
        <f>IF(FR316="","",'CLINs &amp; Ceiling Rates'!$J166)</f>
        <v/>
      </c>
      <c r="FS318" s="231" t="str">
        <f>IF(FS316="","",'CLINs &amp; Ceiling Rates'!$J167)</f>
        <v/>
      </c>
      <c r="FT318" s="231" t="str">
        <f>IF(FT316="","",'CLINs &amp; Ceiling Rates'!$J168)</f>
        <v/>
      </c>
      <c r="FU318" s="231" t="str">
        <f>IF(FU316="","",'CLINs &amp; Ceiling Rates'!$J169)</f>
        <v/>
      </c>
      <c r="FV318" s="231" t="str">
        <f>IF(FV316="","",'CLINs &amp; Ceiling Rates'!$J170)</f>
        <v/>
      </c>
      <c r="FW318" s="231" t="str">
        <f>IF(FW316="","",'CLINs &amp; Ceiling Rates'!$J171)</f>
        <v/>
      </c>
      <c r="FX318" s="231" t="str">
        <f>IF(FX316="","",'CLINs &amp; Ceiling Rates'!$J172)</f>
        <v/>
      </c>
      <c r="FY318" s="231" t="str">
        <f>IF(FY316="","",'CLINs &amp; Ceiling Rates'!$J173)</f>
        <v/>
      </c>
      <c r="FZ318" s="231" t="str">
        <f>IF(FZ316="","",'CLINs &amp; Ceiling Rates'!$J174)</f>
        <v/>
      </c>
      <c r="GA318" s="231" t="str">
        <f>IF(GA316="","",'CLINs &amp; Ceiling Rates'!$J175)</f>
        <v/>
      </c>
      <c r="GB318" s="231" t="str">
        <f>IF(GB316="","",'CLINs &amp; Ceiling Rates'!$J176)</f>
        <v/>
      </c>
      <c r="GC318" s="231" t="str">
        <f>IF(GC316="","",'CLINs &amp; Ceiling Rates'!$J177)</f>
        <v/>
      </c>
      <c r="GD318" s="231" t="str">
        <f>IF(GD316="","",'CLINs &amp; Ceiling Rates'!$J178)</f>
        <v/>
      </c>
      <c r="GE318" s="231" t="str">
        <f>IF(GE316="","",'CLINs &amp; Ceiling Rates'!$J179)</f>
        <v/>
      </c>
      <c r="GF318" s="231" t="str">
        <f>IF(GF316="","",'CLINs &amp; Ceiling Rates'!$J180)</f>
        <v/>
      </c>
      <c r="GG318" s="231" t="str">
        <f>IF(GG316="","",'CLINs &amp; Ceiling Rates'!$J181)</f>
        <v/>
      </c>
      <c r="GH318" s="231" t="str">
        <f>IF(GH316="","",'CLINs &amp; Ceiling Rates'!$J182)</f>
        <v/>
      </c>
      <c r="GI318" s="231" t="str">
        <f>IF(GI316="","",'CLINs &amp; Ceiling Rates'!$J183)</f>
        <v/>
      </c>
      <c r="GJ318" s="231" t="str">
        <f>IF(GJ316="","",'CLINs &amp; Ceiling Rates'!$J184)</f>
        <v/>
      </c>
      <c r="GK318" s="231" t="str">
        <f>IF(GK316="","",'CLINs &amp; Ceiling Rates'!$J185)</f>
        <v/>
      </c>
      <c r="GL318" s="231" t="str">
        <f>IF(GL316="","",'CLINs &amp; Ceiling Rates'!$J186)</f>
        <v/>
      </c>
      <c r="GM318" s="231" t="str">
        <f>IF(GM316="","",'CLINs &amp; Ceiling Rates'!$J187)</f>
        <v/>
      </c>
      <c r="GN318" s="231" t="str">
        <f>IF(GN316="","",'CLINs &amp; Ceiling Rates'!$J188)</f>
        <v/>
      </c>
      <c r="GO318" s="231" t="str">
        <f>IF(GO316="","",'CLINs &amp; Ceiling Rates'!$J189)</f>
        <v/>
      </c>
      <c r="GP318" s="231" t="str">
        <f>IF(GP316="","",'CLINs &amp; Ceiling Rates'!$J190)</f>
        <v/>
      </c>
      <c r="GQ318" s="231" t="str">
        <f>IF(GQ316="","",'CLINs &amp; Ceiling Rates'!$J191)</f>
        <v/>
      </c>
      <c r="GR318" s="231" t="str">
        <f>IF(GR316="","",'CLINs &amp; Ceiling Rates'!$J192)</f>
        <v/>
      </c>
      <c r="GS318" s="231" t="str">
        <f>IF(GS316="","",'CLINs &amp; Ceiling Rates'!$J193)</f>
        <v/>
      </c>
      <c r="GT318" s="231" t="str">
        <f>IF(GT316="","",'CLINs &amp; Ceiling Rates'!$J194)</f>
        <v/>
      </c>
      <c r="GU318" s="231" t="str">
        <f>IF(GU316="","",'CLINs &amp; Ceiling Rates'!$J195)</f>
        <v/>
      </c>
      <c r="GV318" s="231" t="str">
        <f>IF(GV316="","",'CLINs &amp; Ceiling Rates'!$J196)</f>
        <v/>
      </c>
      <c r="GW318" s="231" t="str">
        <f>IF(GW316="","",'CLINs &amp; Ceiling Rates'!$J197)</f>
        <v/>
      </c>
      <c r="GX318" s="231" t="str">
        <f>IF(GX316="","",'CLINs &amp; Ceiling Rates'!$J198)</f>
        <v/>
      </c>
      <c r="GY318" s="231" t="str">
        <f>IF(GY316="","",'CLINs &amp; Ceiling Rates'!$J199)</f>
        <v/>
      </c>
      <c r="GZ318" s="231" t="str">
        <f>IF(GZ316="","",'CLINs &amp; Ceiling Rates'!$J200)</f>
        <v/>
      </c>
      <c r="HA318" s="231" t="str">
        <f>IF(HA316="","",'CLINs &amp; Ceiling Rates'!$J201)</f>
        <v/>
      </c>
      <c r="HB318" s="231" t="str">
        <f>IF(HB316="","",'CLINs &amp; Ceiling Rates'!$J202)</f>
        <v/>
      </c>
      <c r="HC318" s="231" t="str">
        <f>IF(HC316="","",'CLINs &amp; Ceiling Rates'!$J203)</f>
        <v/>
      </c>
      <c r="HD318" s="231" t="str">
        <f>IF(HD316="","",'CLINs &amp; Ceiling Rates'!$J204)</f>
        <v/>
      </c>
      <c r="HE318" s="231" t="str">
        <f>IF(HE316="","",'CLINs &amp; Ceiling Rates'!$J205)</f>
        <v/>
      </c>
      <c r="HF318" s="231" t="str">
        <f>IF(HF316="","",'CLINs &amp; Ceiling Rates'!$J206)</f>
        <v/>
      </c>
      <c r="HG318" s="231" t="str">
        <f>IF(HG316="","",'CLINs &amp; Ceiling Rates'!$J207)</f>
        <v/>
      </c>
      <c r="HH318" s="231" t="str">
        <f>IF(HH316="","",'CLINs &amp; Ceiling Rates'!$J208)</f>
        <v/>
      </c>
      <c r="HI318" s="231" t="str">
        <f>IF(HI316="","",'CLINs &amp; Ceiling Rates'!$J209)</f>
        <v/>
      </c>
      <c r="HJ318" s="231" t="str">
        <f>IF(HJ316="","",'CLINs &amp; Ceiling Rates'!$J210)</f>
        <v/>
      </c>
      <c r="HK318" s="231" t="str">
        <f>IF(HK316="","",'CLINs &amp; Ceiling Rates'!$J211)</f>
        <v/>
      </c>
      <c r="HL318" s="231" t="str">
        <f>IF(HL316="","",'CLINs &amp; Ceiling Rates'!$J212)</f>
        <v/>
      </c>
      <c r="HM318" s="231" t="str">
        <f>IF(HM316="","",'CLINs &amp; Ceiling Rates'!$J213)</f>
        <v/>
      </c>
      <c r="HN318" s="231" t="str">
        <f>IF(HN316="","",'CLINs &amp; Ceiling Rates'!$J214)</f>
        <v/>
      </c>
      <c r="HO318" s="231" t="str">
        <f>IF(HO316="","",'CLINs &amp; Ceiling Rates'!$J215)</f>
        <v/>
      </c>
      <c r="HP318" s="231" t="str">
        <f>IF(HP316="","",'CLINs &amp; Ceiling Rates'!$J216)</f>
        <v/>
      </c>
      <c r="HQ318" s="231" t="str">
        <f>IF(HQ316="","",'CLINs &amp; Ceiling Rates'!$J217)</f>
        <v/>
      </c>
    </row>
    <row r="319" spans="1:225" s="59" customFormat="1" ht="37.200000000000003" customHeight="1" x14ac:dyDescent="0.2">
      <c r="A319" s="496"/>
      <c r="B319" s="496"/>
      <c r="C319" s="496"/>
      <c r="D319" s="496"/>
      <c r="E319" s="496"/>
      <c r="F319" s="496"/>
      <c r="G319" s="496"/>
      <c r="H319" s="496"/>
      <c r="I319" s="496"/>
      <c r="J319" s="496"/>
      <c r="K319" s="496"/>
      <c r="L319" s="496"/>
      <c r="M319" s="496"/>
      <c r="N319" s="496"/>
      <c r="O319" s="230" t="str">
        <f>O162</f>
        <v>Discount %</v>
      </c>
      <c r="P319" s="241" t="str">
        <f>IF('Option Period 1'!I6="","",'Option Period 1'!I6)</f>
        <v/>
      </c>
      <c r="Q319" s="241" t="str">
        <f>IF('Option Period 1'!I7="","",'Option Period 1'!I7)</f>
        <v/>
      </c>
      <c r="R319" s="241" t="str">
        <f>IF('Option Period 1'!I8="","",'Option Period 1'!I8)</f>
        <v/>
      </c>
      <c r="S319" s="241" t="str">
        <f>IF('Option Period 1'!I9="","",'Option Period 1'!I9)</f>
        <v/>
      </c>
      <c r="T319" s="241" t="str">
        <f>IF('Option Period 1'!I10="","",'Option Period 1'!I10)</f>
        <v/>
      </c>
      <c r="U319" s="241" t="str">
        <f>IF('Option Period 1'!I11="","",'Option Period 1'!I11)</f>
        <v/>
      </c>
      <c r="V319" s="241" t="str">
        <f>IF('Option Period 1'!I12="","",'Option Period 1'!I12)</f>
        <v/>
      </c>
      <c r="W319" s="241" t="str">
        <f>IF('Option Period 1'!I13="","",'Option Period 1'!I13)</f>
        <v/>
      </c>
      <c r="X319" s="241" t="str">
        <f>IF('Option Period 1'!I14="","",'Option Period 1'!I14)</f>
        <v/>
      </c>
      <c r="Y319" s="241" t="str">
        <f>IF('Option Period 1'!I15="","",'Option Period 1'!I15)</f>
        <v/>
      </c>
      <c r="Z319" s="241" t="str">
        <f>IF('Option Period 1'!I16="","",'Option Period 1'!I16)</f>
        <v/>
      </c>
      <c r="AA319" s="241" t="str">
        <f>IF('Option Period 1'!I17="","",'Option Period 1'!I17)</f>
        <v/>
      </c>
      <c r="AB319" s="241" t="str">
        <f>IF('Option Period 1'!I18="","",'Option Period 1'!I18)</f>
        <v/>
      </c>
      <c r="AC319" s="241" t="str">
        <f>IF('Option Period 1'!I19="","",'Option Period 1'!I19)</f>
        <v/>
      </c>
      <c r="AD319" s="241" t="str">
        <f>IF('Option Period 1'!I20="","",'Option Period 1'!I20)</f>
        <v/>
      </c>
      <c r="AE319" s="241" t="str">
        <f>IF('Option Period 1'!I21="","",'Option Period 1'!I21)</f>
        <v/>
      </c>
      <c r="AF319" s="241" t="str">
        <f>IF('Option Period 1'!I22="","",'Option Period 1'!I22)</f>
        <v/>
      </c>
      <c r="AG319" s="241" t="str">
        <f>IF('Option Period 1'!I23="","",'Option Period 1'!I23)</f>
        <v/>
      </c>
      <c r="AH319" s="241" t="str">
        <f>IF('Option Period 1'!I24="","",'Option Period 1'!I24)</f>
        <v/>
      </c>
      <c r="AI319" s="241" t="str">
        <f>IF('Option Period 1'!I25="","",'Option Period 1'!I25)</f>
        <v/>
      </c>
      <c r="AJ319" s="241" t="str">
        <f>IF('Option Period 1'!I26="","",'Option Period 1'!I26)</f>
        <v/>
      </c>
      <c r="AK319" s="241" t="str">
        <f>IF('Option Period 1'!I27="","",'Option Period 1'!I27)</f>
        <v/>
      </c>
      <c r="AL319" s="241" t="str">
        <f>IF('Option Period 1'!I28="","",'Option Period 1'!I28)</f>
        <v/>
      </c>
      <c r="AM319" s="241" t="str">
        <f>IF('Option Period 1'!I29="","",'Option Period 1'!I29)</f>
        <v/>
      </c>
      <c r="AN319" s="241" t="str">
        <f>IF('Option Period 1'!I30="","",'Option Period 1'!I30)</f>
        <v/>
      </c>
      <c r="AO319" s="241" t="str">
        <f>IF('Option Period 1'!I31="","",'Option Period 1'!I31)</f>
        <v/>
      </c>
      <c r="AP319" s="241" t="str">
        <f>IF('Option Period 1'!I32="","",'Option Period 1'!I32)</f>
        <v/>
      </c>
      <c r="AQ319" s="241" t="str">
        <f>IF('Option Period 1'!I33="","",'Option Period 1'!I33)</f>
        <v/>
      </c>
      <c r="AR319" s="241" t="str">
        <f>IF('Option Period 1'!I34="","",'Option Period 1'!I34)</f>
        <v/>
      </c>
      <c r="AS319" s="241" t="str">
        <f>IF('Option Period 1'!I35="","",'Option Period 1'!I35)</f>
        <v/>
      </c>
      <c r="AT319" s="241" t="str">
        <f>IF('Option Period 1'!I36="","",'Option Period 1'!I36)</f>
        <v/>
      </c>
      <c r="AU319" s="241" t="str">
        <f>IF('Option Period 1'!I37="","",'Option Period 1'!I37)</f>
        <v/>
      </c>
      <c r="AV319" s="241" t="str">
        <f>IF('Option Period 1'!I38="","",'Option Period 1'!I38)</f>
        <v/>
      </c>
      <c r="AW319" s="241" t="str">
        <f>IF('Option Period 1'!I39="","",'Option Period 1'!I39)</f>
        <v/>
      </c>
      <c r="AX319" s="241" t="str">
        <f>IF('Option Period 1'!I40="","",'Option Period 1'!I40)</f>
        <v/>
      </c>
      <c r="AY319" s="241" t="str">
        <f>IF('Option Period 1'!I41="","",'Option Period 1'!I41)</f>
        <v/>
      </c>
      <c r="AZ319" s="241" t="str">
        <f>IF('Option Period 1'!I42="","",'Option Period 1'!I42)</f>
        <v/>
      </c>
      <c r="BA319" s="241" t="str">
        <f>IF('Option Period 1'!I43="","",'Option Period 1'!I43)</f>
        <v/>
      </c>
      <c r="BB319" s="241" t="str">
        <f>IF('Option Period 1'!I44="","",'Option Period 1'!I44)</f>
        <v/>
      </c>
      <c r="BC319" s="241" t="str">
        <f>IF('Option Period 1'!I45="","",'Option Period 1'!I45)</f>
        <v/>
      </c>
      <c r="BD319" s="241" t="str">
        <f>IF('Option Period 1'!I46="","",'Option Period 1'!I46)</f>
        <v/>
      </c>
      <c r="BE319" s="241" t="str">
        <f>IF('Option Period 1'!I47="","",'Option Period 1'!I47)</f>
        <v/>
      </c>
      <c r="BF319" s="241" t="str">
        <f>IF('Option Period 1'!I48="","",'Option Period 1'!I48)</f>
        <v/>
      </c>
      <c r="BG319" s="241" t="str">
        <f>IF('Option Period 1'!I49="","",'Option Period 1'!I49)</f>
        <v/>
      </c>
      <c r="BH319" s="241" t="str">
        <f>IF('Option Period 1'!I50="","",'Option Period 1'!I50)</f>
        <v/>
      </c>
      <c r="BI319" s="241" t="str">
        <f>IF('Option Period 1'!$I51="","",'Option Period 1'!$I51)</f>
        <v/>
      </c>
      <c r="BJ319" s="241" t="str">
        <f>IF('Option Period 1'!$I52="","",'Option Period 1'!$I52)</f>
        <v/>
      </c>
      <c r="BK319" s="241" t="str">
        <f>IF('Option Period 1'!$I53="","",'Option Period 1'!$I53)</f>
        <v/>
      </c>
      <c r="BL319" s="241" t="str">
        <f>IF('Option Period 1'!$I54="","",'Option Period 1'!$I54)</f>
        <v/>
      </c>
      <c r="BM319" s="241" t="str">
        <f>IF('Option Period 1'!$I55="","",'Option Period 1'!$I55)</f>
        <v/>
      </c>
      <c r="BN319" s="241" t="str">
        <f>IF('Option Period 1'!$I56="","",'Option Period 1'!$I56)</f>
        <v/>
      </c>
      <c r="BO319" s="241" t="str">
        <f>IF('Option Period 1'!$I57="","",'Option Period 1'!$I57)</f>
        <v/>
      </c>
      <c r="BP319" s="241" t="str">
        <f>IF('Option Period 1'!$I58="","",'Option Period 1'!$I58)</f>
        <v/>
      </c>
      <c r="BQ319" s="241" t="str">
        <f>IF('Option Period 1'!$I59="","",'Option Period 1'!$I59)</f>
        <v/>
      </c>
      <c r="BR319" s="241" t="str">
        <f>IF('Option Period 1'!$I60="","",'Option Period 1'!$I60)</f>
        <v/>
      </c>
      <c r="BS319" s="241" t="str">
        <f>IF('Option Period 1'!$I61="","",'Option Period 1'!$I61)</f>
        <v/>
      </c>
      <c r="BT319" s="241" t="str">
        <f>IF('Option Period 1'!$I62="","",'Option Period 1'!$I62)</f>
        <v/>
      </c>
      <c r="BU319" s="241" t="str">
        <f>IF('Option Period 1'!$I63="","",'Option Period 1'!$I63)</f>
        <v/>
      </c>
      <c r="BV319" s="241" t="str">
        <f>IF('Option Period 1'!$I64="","",'Option Period 1'!$I64)</f>
        <v/>
      </c>
      <c r="BW319" s="241" t="str">
        <f>IF('Option Period 1'!$I65="","",'Option Period 1'!$I65)</f>
        <v/>
      </c>
      <c r="BX319" s="241" t="str">
        <f>IF('Option Period 1'!$I66="","",'Option Period 1'!$I66)</f>
        <v/>
      </c>
      <c r="BY319" s="241" t="str">
        <f>IF('Option Period 1'!$I67="","",'Option Period 1'!$I67)</f>
        <v/>
      </c>
      <c r="BZ319" s="241" t="str">
        <f>IF('Option Period 1'!$I68="","",'Option Period 1'!$I68)</f>
        <v/>
      </c>
      <c r="CA319" s="241" t="str">
        <f>IF('Option Period 1'!$I69="","",'Option Period 1'!$I69)</f>
        <v/>
      </c>
      <c r="CB319" s="241" t="str">
        <f>IF('Option Period 1'!$I70="","",'Option Period 1'!$I70)</f>
        <v/>
      </c>
      <c r="CC319" s="241" t="str">
        <f>IF('Option Period 1'!$I71="","",'Option Period 1'!$I71)</f>
        <v/>
      </c>
      <c r="CD319" s="241" t="str">
        <f>IF('Option Period 1'!$I72="","",'Option Period 1'!$I72)</f>
        <v/>
      </c>
      <c r="CE319" s="241" t="str">
        <f>IF('Option Period 1'!$I73="","",'Option Period 1'!$I73)</f>
        <v/>
      </c>
      <c r="CF319" s="241" t="str">
        <f>IF('Option Period 1'!$I74="","",'Option Period 1'!$I74)</f>
        <v/>
      </c>
      <c r="CG319" s="241" t="str">
        <f>IF('Option Period 1'!$I75="","",'Option Period 1'!$I75)</f>
        <v/>
      </c>
      <c r="CH319" s="241" t="str">
        <f>IF('Option Period 1'!$I76="","",'Option Period 1'!$I76)</f>
        <v/>
      </c>
      <c r="CI319" s="241" t="str">
        <f>IF('Option Period 1'!$I77="","",'Option Period 1'!$I77)</f>
        <v/>
      </c>
      <c r="CJ319" s="241" t="str">
        <f>IF('Option Period 1'!$I78="","",'Option Period 1'!$I78)</f>
        <v/>
      </c>
      <c r="CK319" s="241" t="str">
        <f>IF('Option Period 1'!$I79="","",'Option Period 1'!$I79)</f>
        <v/>
      </c>
      <c r="CL319" s="241" t="str">
        <f>IF('Option Period 1'!$I80="","",'Option Period 1'!$I80)</f>
        <v/>
      </c>
      <c r="CM319" s="241" t="str">
        <f>IF('Option Period 1'!$I81="","",'Option Period 1'!$I81)</f>
        <v/>
      </c>
      <c r="CN319" s="241" t="str">
        <f>IF('Option Period 1'!$I82="","",'Option Period 1'!$I82)</f>
        <v/>
      </c>
      <c r="CO319" s="241" t="str">
        <f>IF('Option Period 1'!$I83="","",'Option Period 1'!$I83)</f>
        <v/>
      </c>
      <c r="CP319" s="241" t="str">
        <f>IF('Option Period 1'!$I84="","",'Option Period 1'!$I84)</f>
        <v/>
      </c>
      <c r="CQ319" s="241" t="str">
        <f>IF('Option Period 1'!$I85="","",'Option Period 1'!$I85)</f>
        <v/>
      </c>
      <c r="CR319" s="241" t="str">
        <f>IF('Option Period 1'!$I86="","",'Option Period 1'!$I86)</f>
        <v/>
      </c>
      <c r="CS319" s="241" t="str">
        <f>IF('Option Period 1'!$I87="","",'Option Period 1'!$I87)</f>
        <v/>
      </c>
      <c r="CT319" s="241" t="str">
        <f>IF('Option Period 1'!$I88="","",'Option Period 1'!$I88)</f>
        <v/>
      </c>
      <c r="CU319" s="241" t="str">
        <f>IF('Option Period 1'!$I89="","",'Option Period 1'!$I89)</f>
        <v/>
      </c>
      <c r="CV319" s="241" t="str">
        <f>IF('Option Period 1'!$I90="","",'Option Period 1'!$I90)</f>
        <v/>
      </c>
      <c r="CW319" s="241" t="str">
        <f>IF('Option Period 1'!$I91="","",'Option Period 1'!$I91)</f>
        <v/>
      </c>
      <c r="CX319" s="241" t="str">
        <f>IF('Option Period 1'!$I92="","",'Option Period 1'!$I92)</f>
        <v/>
      </c>
      <c r="CY319" s="241" t="str">
        <f>IF('Option Period 1'!$I93="","",'Option Period 1'!$I93)</f>
        <v/>
      </c>
      <c r="CZ319" s="241" t="str">
        <f>IF('Option Period 1'!$I94="","",'Option Period 1'!$I94)</f>
        <v/>
      </c>
      <c r="DA319" s="241" t="str">
        <f>IF('Option Period 1'!$I95="","",'Option Period 1'!$I95)</f>
        <v/>
      </c>
      <c r="DB319" s="241" t="str">
        <f>IF('Option Period 1'!$I96="","",'Option Period 1'!$I96)</f>
        <v/>
      </c>
      <c r="DC319" s="241" t="str">
        <f>IF('Option Period 1'!$I97="","",'Option Period 1'!$I97)</f>
        <v/>
      </c>
      <c r="DD319" s="241" t="str">
        <f>IF('Option Period 1'!$I98="","",'Option Period 1'!$I98)</f>
        <v/>
      </c>
      <c r="DE319" s="241" t="str">
        <f>IF('Option Period 1'!$I99="","",'Option Period 1'!$I99)</f>
        <v/>
      </c>
      <c r="DF319" s="241" t="str">
        <f>IF('Option Period 1'!$I100="","",'Option Period 1'!$I100)</f>
        <v/>
      </c>
      <c r="DG319" s="241" t="str">
        <f>IF('Option Period 1'!$I101="","",'Option Period 1'!$I101)</f>
        <v/>
      </c>
      <c r="DH319" s="241" t="str">
        <f>IF('Option Period 1'!$I102="","",'Option Period 1'!$I102)</f>
        <v/>
      </c>
      <c r="DI319" s="241" t="str">
        <f>IF('Option Period 1'!$I103="","",'Option Period 1'!$I103)</f>
        <v/>
      </c>
      <c r="DJ319" s="241" t="str">
        <f>IF('Option Period 1'!$I104="","",'Option Period 1'!$I104)</f>
        <v/>
      </c>
      <c r="DK319" s="241" t="str">
        <f>IF('Option Period 1'!$I105="","",'Option Period 1'!$I105)</f>
        <v/>
      </c>
      <c r="DL319" s="241" t="str">
        <f>IF('Option Period 1'!$I106="","",'Option Period 1'!$I106)</f>
        <v/>
      </c>
      <c r="DM319" s="241" t="str">
        <f>IF('Option Period 1'!$I107="","",'Option Period 1'!$I107)</f>
        <v/>
      </c>
      <c r="DN319" s="241" t="str">
        <f>IF('Option Period 1'!$I108="","",'Option Period 1'!$I108)</f>
        <v/>
      </c>
      <c r="DO319" s="241" t="str">
        <f>IF('Option Period 1'!$I109="","",'Option Period 1'!$I109)</f>
        <v/>
      </c>
      <c r="DP319" s="241" t="str">
        <f>IF('Option Period 1'!$I110="","",'Option Period 1'!$I110)</f>
        <v/>
      </c>
      <c r="DQ319" s="241" t="str">
        <f>IF('Option Period 1'!$I111="","",'Option Period 1'!$I111)</f>
        <v/>
      </c>
      <c r="DR319" s="241" t="str">
        <f>IF('Option Period 1'!$I112="","",'Option Period 1'!$I112)</f>
        <v/>
      </c>
      <c r="DS319" s="241" t="str">
        <f>IF('Option Period 1'!$I113="","",'Option Period 1'!$I113)</f>
        <v/>
      </c>
      <c r="DT319" s="241" t="str">
        <f>IF('Option Period 1'!$I114="","",'Option Period 1'!$I114)</f>
        <v/>
      </c>
      <c r="DU319" s="241" t="str">
        <f>IF('Option Period 1'!$I115="","",'Option Period 1'!$I115)</f>
        <v/>
      </c>
      <c r="DV319" s="241" t="str">
        <f>IF('Option Period 1'!$I116="","",'Option Period 1'!$I116)</f>
        <v/>
      </c>
      <c r="DW319" s="241" t="str">
        <f>IF('Option Period 1'!$I117="","",'Option Period 1'!$I117)</f>
        <v/>
      </c>
      <c r="DX319" s="241" t="str">
        <f>IF('Option Period 1'!$I118="","",'Option Period 1'!$I118)</f>
        <v/>
      </c>
      <c r="DY319" s="241" t="str">
        <f>IF('Option Period 1'!$I119="","",'Option Period 1'!$I119)</f>
        <v/>
      </c>
      <c r="DZ319" s="241" t="str">
        <f>IF('Option Period 1'!$I120="","",'Option Period 1'!$I120)</f>
        <v/>
      </c>
      <c r="EA319" s="241" t="str">
        <f>IF('Option Period 1'!$I121="","",'Option Period 1'!$I121)</f>
        <v/>
      </c>
      <c r="EB319" s="241" t="str">
        <f>IF('Option Period 1'!$I122="","",'Option Period 1'!$I122)</f>
        <v/>
      </c>
      <c r="EC319" s="241" t="str">
        <f>IF('Option Period 1'!$I123="","",'Option Period 1'!$I123)</f>
        <v/>
      </c>
      <c r="ED319" s="241" t="str">
        <f>IF('Option Period 1'!$I124="","",'Option Period 1'!$I124)</f>
        <v/>
      </c>
      <c r="EE319" s="241" t="str">
        <f>IF('Option Period 1'!$I125="","",'Option Period 1'!$I125)</f>
        <v/>
      </c>
      <c r="EF319" s="241" t="str">
        <f>IF('Option Period 1'!$I126="","",'Option Period 1'!$I126)</f>
        <v/>
      </c>
      <c r="EG319" s="241" t="str">
        <f>IF('Option Period 1'!$I127="","",'Option Period 1'!$I127)</f>
        <v/>
      </c>
      <c r="EH319" s="241" t="str">
        <f>IF('Option Period 1'!$I128="","",'Option Period 1'!$I128)</f>
        <v/>
      </c>
      <c r="EI319" s="241" t="str">
        <f>IF('Option Period 1'!$I129="","",'Option Period 1'!$I129)</f>
        <v/>
      </c>
      <c r="EJ319" s="241" t="str">
        <f>IF('Option Period 1'!$I130="","",'Option Period 1'!$I130)</f>
        <v/>
      </c>
      <c r="EK319" s="241" t="str">
        <f>IF('Option Period 1'!$I131="","",'Option Period 1'!$I131)</f>
        <v/>
      </c>
      <c r="EL319" s="241" t="str">
        <f>IF('Option Period 1'!$I132="","",'Option Period 1'!$I132)</f>
        <v/>
      </c>
      <c r="EM319" s="241" t="str">
        <f>IF('Option Period 1'!$I133="","",'Option Period 1'!$I133)</f>
        <v/>
      </c>
      <c r="EN319" s="241" t="str">
        <f>IF('Option Period 1'!$I134="","",'Option Period 1'!$I134)</f>
        <v/>
      </c>
      <c r="EO319" s="241" t="str">
        <f>IF('Option Period 1'!$I135="","",'Option Period 1'!$I135)</f>
        <v/>
      </c>
      <c r="EP319" s="241" t="str">
        <f>IF('Option Period 1'!$I136="","",'Option Period 1'!$I136)</f>
        <v/>
      </c>
      <c r="EQ319" s="241" t="str">
        <f>IF('Option Period 1'!$I137="","",'Option Period 1'!$I137)</f>
        <v/>
      </c>
      <c r="ER319" s="241" t="str">
        <f>IF('Option Period 1'!$I138="","",'Option Period 1'!$I138)</f>
        <v/>
      </c>
      <c r="ES319" s="241" t="str">
        <f>IF('Option Period 1'!$I139="","",'Option Period 1'!$I139)</f>
        <v/>
      </c>
      <c r="ET319" s="241" t="str">
        <f>IF('Option Period 1'!$I140="","",'Option Period 1'!$I140)</f>
        <v/>
      </c>
      <c r="EU319" s="241" t="str">
        <f>IF('Option Period 1'!$I141="","",'Option Period 1'!$I141)</f>
        <v/>
      </c>
      <c r="EV319" s="241" t="str">
        <f>IF('Option Period 1'!$I142="","",'Option Period 1'!$I142)</f>
        <v/>
      </c>
      <c r="EW319" s="241" t="str">
        <f>IF('Option Period 1'!$I143="","",'Option Period 1'!$I143)</f>
        <v/>
      </c>
      <c r="EX319" s="241" t="str">
        <f>IF('Option Period 1'!$I144="","",'Option Period 1'!$I144)</f>
        <v/>
      </c>
      <c r="EY319" s="241" t="str">
        <f>IF('Option Period 1'!$I145="","",'Option Period 1'!$I145)</f>
        <v/>
      </c>
      <c r="EZ319" s="241" t="str">
        <f>IF('Option Period 1'!$I146="","",'Option Period 1'!$I146)</f>
        <v/>
      </c>
      <c r="FA319" s="241" t="str">
        <f>IF('Option Period 1'!$I147="","",'Option Period 1'!$I147)</f>
        <v/>
      </c>
      <c r="FB319" s="241" t="str">
        <f>IF('Option Period 1'!$I148="","",'Option Period 1'!$I148)</f>
        <v/>
      </c>
      <c r="FC319" s="241" t="str">
        <f>IF('Option Period 1'!$I149="","",'Option Period 1'!$I149)</f>
        <v/>
      </c>
      <c r="FD319" s="241" t="str">
        <f>IF('Option Period 1'!$I150="","",'Option Period 1'!$I150)</f>
        <v/>
      </c>
      <c r="FE319" s="241" t="str">
        <f>IF('Option Period 1'!$I151="","",'Option Period 1'!$I151)</f>
        <v/>
      </c>
      <c r="FF319" s="241" t="str">
        <f>IF('Option Period 1'!$I152="","",'Option Period 1'!$I152)</f>
        <v/>
      </c>
      <c r="FG319" s="241" t="str">
        <f>IF('Option Period 1'!$I153="","",'Option Period 1'!$I153)</f>
        <v/>
      </c>
      <c r="FH319" s="241" t="str">
        <f>IF('Option Period 1'!$I154="","",'Option Period 1'!$I154)</f>
        <v/>
      </c>
      <c r="FI319" s="241" t="str">
        <f>IF('Option Period 1'!$I155="","",'Option Period 1'!$I155)</f>
        <v/>
      </c>
      <c r="FJ319" s="241" t="str">
        <f>IF('Option Period 1'!$I156="","",'Option Period 1'!$I156)</f>
        <v/>
      </c>
      <c r="FK319" s="241" t="str">
        <f>IF('Option Period 1'!$I157="","",'Option Period 1'!$I157)</f>
        <v/>
      </c>
      <c r="FL319" s="241" t="str">
        <f>IF('Option Period 1'!$I158="","",'Option Period 1'!$I158)</f>
        <v/>
      </c>
      <c r="FM319" s="241" t="str">
        <f>IF('Option Period 1'!$I159="","",'Option Period 1'!$I159)</f>
        <v/>
      </c>
      <c r="FN319" s="241" t="str">
        <f>IF('Option Period 1'!$I160="","",'Option Period 1'!$I160)</f>
        <v/>
      </c>
      <c r="FO319" s="241" t="str">
        <f>IF('Option Period 1'!$I161="","",'Option Period 1'!$I161)</f>
        <v/>
      </c>
      <c r="FP319" s="241" t="str">
        <f>IF('Option Period 1'!$I162="","",'Option Period 1'!$I162)</f>
        <v/>
      </c>
      <c r="FQ319" s="241" t="str">
        <f>IF('Option Period 1'!$I163="","",'Option Period 1'!$I163)</f>
        <v/>
      </c>
      <c r="FR319" s="241" t="str">
        <f>IF('Option Period 1'!$I164="","",'Option Period 1'!$I164)</f>
        <v/>
      </c>
      <c r="FS319" s="241" t="str">
        <f>IF('Option Period 1'!$I165="","",'Option Period 1'!$I165)</f>
        <v/>
      </c>
      <c r="FT319" s="241" t="str">
        <f>IF('Option Period 1'!$I166="","",'Option Period 1'!$I166)</f>
        <v/>
      </c>
      <c r="FU319" s="241" t="str">
        <f>IF('Option Period 1'!$I167="","",'Option Period 1'!$I167)</f>
        <v/>
      </c>
      <c r="FV319" s="241" t="str">
        <f>IF('Option Period 1'!$I168="","",'Option Period 1'!$I168)</f>
        <v/>
      </c>
      <c r="FW319" s="241" t="str">
        <f>IF('Option Period 1'!$I169="","",'Option Period 1'!$I169)</f>
        <v/>
      </c>
      <c r="FX319" s="241" t="str">
        <f>IF('Option Period 1'!$I170="","",'Option Period 1'!$I170)</f>
        <v/>
      </c>
      <c r="FY319" s="241" t="str">
        <f>IF('Option Period 1'!$I171="","",'Option Period 1'!$I171)</f>
        <v/>
      </c>
      <c r="FZ319" s="241" t="str">
        <f>IF('Option Period 1'!$I172="","",'Option Period 1'!$I172)</f>
        <v/>
      </c>
      <c r="GA319" s="241" t="str">
        <f>IF('Option Period 1'!$I173="","",'Option Period 1'!$I173)</f>
        <v/>
      </c>
      <c r="GB319" s="241" t="str">
        <f>IF('Option Period 1'!$I174="","",'Option Period 1'!$I174)</f>
        <v/>
      </c>
      <c r="GC319" s="241" t="str">
        <f>IF('Option Period 1'!$I175="","",'Option Period 1'!$I175)</f>
        <v/>
      </c>
      <c r="GD319" s="241" t="str">
        <f>IF('Option Period 1'!$I176="","",'Option Period 1'!$I176)</f>
        <v/>
      </c>
      <c r="GE319" s="241" t="str">
        <f>IF('Option Period 1'!$I177="","",'Option Period 1'!$I177)</f>
        <v/>
      </c>
      <c r="GF319" s="241" t="str">
        <f>IF('Option Period 1'!$I178="","",'Option Period 1'!$I178)</f>
        <v/>
      </c>
      <c r="GG319" s="241" t="str">
        <f>IF('Option Period 1'!$I179="","",'Option Period 1'!$I179)</f>
        <v/>
      </c>
      <c r="GH319" s="241" t="str">
        <f>IF('Option Period 1'!$I180="","",'Option Period 1'!$I180)</f>
        <v/>
      </c>
      <c r="GI319" s="241" t="str">
        <f>IF('Option Period 1'!$I181="","",'Option Period 1'!$I181)</f>
        <v/>
      </c>
      <c r="GJ319" s="241" t="str">
        <f>IF('Option Period 1'!$I182="","",'Option Period 1'!$I182)</f>
        <v/>
      </c>
      <c r="GK319" s="241" t="str">
        <f>IF('Option Period 1'!$I183="","",'Option Period 1'!$I183)</f>
        <v/>
      </c>
      <c r="GL319" s="241" t="str">
        <f>IF('Option Period 1'!$I184="","",'Option Period 1'!$I184)</f>
        <v/>
      </c>
      <c r="GM319" s="241" t="str">
        <f>IF('Option Period 1'!$I185="","",'Option Period 1'!$I185)</f>
        <v/>
      </c>
      <c r="GN319" s="241" t="str">
        <f>IF('Option Period 1'!$I186="","",'Option Period 1'!$I186)</f>
        <v/>
      </c>
      <c r="GO319" s="241" t="str">
        <f>IF('Option Period 1'!$I187="","",'Option Period 1'!$I187)</f>
        <v/>
      </c>
      <c r="GP319" s="241" t="str">
        <f>IF('Option Period 1'!$I188="","",'Option Period 1'!$I188)</f>
        <v/>
      </c>
      <c r="GQ319" s="241" t="str">
        <f>IF('Option Period 1'!$I189="","",'Option Period 1'!$I189)</f>
        <v/>
      </c>
      <c r="GR319" s="241" t="str">
        <f>IF('Option Period 1'!$I190="","",'Option Period 1'!$I190)</f>
        <v/>
      </c>
      <c r="GS319" s="241" t="str">
        <f>IF('Option Period 1'!$I191="","",'Option Period 1'!$I191)</f>
        <v/>
      </c>
      <c r="GT319" s="241" t="str">
        <f>IF('Option Period 1'!$I192="","",'Option Period 1'!$I192)</f>
        <v/>
      </c>
      <c r="GU319" s="241" t="str">
        <f>IF('Option Period 1'!$I193="","",'Option Period 1'!$I193)</f>
        <v/>
      </c>
      <c r="GV319" s="241" t="str">
        <f>IF('Option Period 1'!$I194="","",'Option Period 1'!$I194)</f>
        <v/>
      </c>
      <c r="GW319" s="241" t="str">
        <f>IF('Option Period 1'!$I195="","",'Option Period 1'!$I195)</f>
        <v/>
      </c>
      <c r="GX319" s="241" t="str">
        <f>IF('Option Period 1'!$I196="","",'Option Period 1'!$I196)</f>
        <v/>
      </c>
      <c r="GY319" s="241" t="str">
        <f>IF('Option Period 1'!$I197="","",'Option Period 1'!$I197)</f>
        <v/>
      </c>
      <c r="GZ319" s="241" t="str">
        <f>IF('Option Period 1'!$I198="","",'Option Period 1'!$I198)</f>
        <v/>
      </c>
      <c r="HA319" s="241" t="str">
        <f>IF('Option Period 1'!$I199="","",'Option Period 1'!$I199)</f>
        <v/>
      </c>
      <c r="HB319" s="241" t="str">
        <f>IF('Option Period 1'!$I200="","",'Option Period 1'!$I200)</f>
        <v/>
      </c>
      <c r="HC319" s="241" t="str">
        <f>IF('Option Period 1'!$I201="","",'Option Period 1'!$I201)</f>
        <v/>
      </c>
      <c r="HD319" s="241" t="str">
        <f>IF('Option Period 1'!$I202="","",'Option Period 1'!$I202)</f>
        <v/>
      </c>
      <c r="HE319" s="241" t="str">
        <f>IF('Option Period 1'!$I203="","",'Option Period 1'!$I203)</f>
        <v/>
      </c>
      <c r="HF319" s="241" t="str">
        <f>IF('Option Period 1'!$I204="","",'Option Period 1'!$I204)</f>
        <v/>
      </c>
      <c r="HG319" s="241" t="str">
        <f>IF('Option Period 1'!$I205="","",'Option Period 1'!$I205)</f>
        <v/>
      </c>
      <c r="HH319" s="241" t="str">
        <f>IF('Option Period 1'!$I206="","",'Option Period 1'!$I206)</f>
        <v/>
      </c>
      <c r="HI319" s="241" t="str">
        <f>IF('Option Period 1'!$I207="","",'Option Period 1'!$I207)</f>
        <v/>
      </c>
      <c r="HJ319" s="241" t="str">
        <f>IF('Option Period 1'!$I208="","",'Option Period 1'!$I208)</f>
        <v/>
      </c>
      <c r="HK319" s="241" t="str">
        <f>IF('Option Period 1'!$I209="","",'Option Period 1'!$I209)</f>
        <v/>
      </c>
      <c r="HL319" s="241" t="str">
        <f>IF('Option Period 1'!$I210="","",'Option Period 1'!$I210)</f>
        <v/>
      </c>
      <c r="HM319" s="241" t="str">
        <f>IF('Option Period 1'!$I211="","",'Option Period 1'!$I211)</f>
        <v/>
      </c>
      <c r="HN319" s="241" t="str">
        <f>IF('Option Period 1'!$I212="","",'Option Period 1'!$I212)</f>
        <v/>
      </c>
      <c r="HO319" s="241" t="str">
        <f>IF('Option Period 1'!$I213="","",'Option Period 1'!$I213)</f>
        <v/>
      </c>
      <c r="HP319" s="241" t="str">
        <f>IF('Option Period 1'!$I214="","",'Option Period 1'!$I214)</f>
        <v/>
      </c>
      <c r="HQ319" s="241" t="str">
        <f>IF('Option Period 1'!$I215="","",'Option Period 1'!$I215)</f>
        <v/>
      </c>
    </row>
    <row r="320" spans="1:225" s="59" customFormat="1" ht="37.200000000000003" customHeight="1" x14ac:dyDescent="0.2">
      <c r="A320" s="497"/>
      <c r="B320" s="497"/>
      <c r="C320" s="497"/>
      <c r="D320" s="497"/>
      <c r="E320" s="497"/>
      <c r="F320" s="497"/>
      <c r="G320" s="497"/>
      <c r="H320" s="497"/>
      <c r="I320" s="497"/>
      <c r="J320" s="497"/>
      <c r="K320" s="497"/>
      <c r="L320" s="497"/>
      <c r="M320" s="497"/>
      <c r="N320" s="497"/>
      <c r="O320" s="230" t="str">
        <f>O163</f>
        <v>Proposed Discounted Labor Rate</v>
      </c>
      <c r="P320" s="231">
        <f>IF(P319="",P318,ROUND((1-P319)*P318,2))</f>
        <v>0</v>
      </c>
      <c r="Q320" s="231">
        <f>IF(Q319="",Q318,ROUND((1-Q319)*Q318,2))</f>
        <v>0</v>
      </c>
      <c r="R320" s="231">
        <f>IF(R319="",R318,ROUND((1-R319)*R318,2))</f>
        <v>0</v>
      </c>
      <c r="S320" s="231">
        <f>IF(S319="",S318,ROUND((1-S319)*S318,2))</f>
        <v>0</v>
      </c>
      <c r="T320" s="231">
        <f>IF(T319="",T318,ROUND((1-T319)*T318,2))</f>
        <v>0</v>
      </c>
      <c r="U320" s="231">
        <f t="shared" ref="U320:BI320" si="1309">IF(U319="",U318,ROUND((1-U319)*U318,2))</f>
        <v>0</v>
      </c>
      <c r="V320" s="231">
        <f t="shared" si="1309"/>
        <v>0</v>
      </c>
      <c r="W320" s="231">
        <f t="shared" si="1309"/>
        <v>0</v>
      </c>
      <c r="X320" s="231">
        <f t="shared" si="1309"/>
        <v>0</v>
      </c>
      <c r="Y320" s="231">
        <f t="shared" si="1309"/>
        <v>0</v>
      </c>
      <c r="Z320" s="231">
        <f t="shared" si="1309"/>
        <v>0</v>
      </c>
      <c r="AA320" s="231">
        <f t="shared" si="1309"/>
        <v>0</v>
      </c>
      <c r="AB320" s="231" t="str">
        <f t="shared" si="1309"/>
        <v/>
      </c>
      <c r="AC320" s="231" t="str">
        <f t="shared" si="1309"/>
        <v/>
      </c>
      <c r="AD320" s="231" t="str">
        <f t="shared" si="1309"/>
        <v/>
      </c>
      <c r="AE320" s="231" t="str">
        <f t="shared" si="1309"/>
        <v/>
      </c>
      <c r="AF320" s="231" t="str">
        <f t="shared" si="1309"/>
        <v/>
      </c>
      <c r="AG320" s="231" t="str">
        <f t="shared" si="1309"/>
        <v/>
      </c>
      <c r="AH320" s="231" t="str">
        <f t="shared" si="1309"/>
        <v/>
      </c>
      <c r="AI320" s="231" t="str">
        <f t="shared" si="1309"/>
        <v/>
      </c>
      <c r="AJ320" s="231" t="str">
        <f t="shared" si="1309"/>
        <v/>
      </c>
      <c r="AK320" s="231" t="str">
        <f t="shared" si="1309"/>
        <v/>
      </c>
      <c r="AL320" s="231" t="str">
        <f t="shared" si="1309"/>
        <v/>
      </c>
      <c r="AM320" s="231" t="str">
        <f t="shared" si="1309"/>
        <v/>
      </c>
      <c r="AN320" s="231" t="str">
        <f t="shared" si="1309"/>
        <v/>
      </c>
      <c r="AO320" s="231" t="str">
        <f t="shared" si="1309"/>
        <v/>
      </c>
      <c r="AP320" s="231" t="str">
        <f t="shared" si="1309"/>
        <v/>
      </c>
      <c r="AQ320" s="231" t="str">
        <f t="shared" si="1309"/>
        <v/>
      </c>
      <c r="AR320" s="231" t="str">
        <f t="shared" si="1309"/>
        <v/>
      </c>
      <c r="AS320" s="231" t="str">
        <f t="shared" si="1309"/>
        <v/>
      </c>
      <c r="AT320" s="231" t="str">
        <f t="shared" si="1309"/>
        <v/>
      </c>
      <c r="AU320" s="231" t="str">
        <f t="shared" si="1309"/>
        <v/>
      </c>
      <c r="AV320" s="231" t="str">
        <f t="shared" si="1309"/>
        <v/>
      </c>
      <c r="AW320" s="231" t="str">
        <f t="shared" si="1309"/>
        <v/>
      </c>
      <c r="AX320" s="231" t="str">
        <f t="shared" si="1309"/>
        <v/>
      </c>
      <c r="AY320" s="231" t="str">
        <f t="shared" si="1309"/>
        <v/>
      </c>
      <c r="AZ320" s="231" t="str">
        <f t="shared" si="1309"/>
        <v/>
      </c>
      <c r="BA320" s="231" t="str">
        <f t="shared" si="1309"/>
        <v/>
      </c>
      <c r="BB320" s="231" t="str">
        <f t="shared" si="1309"/>
        <v/>
      </c>
      <c r="BC320" s="231" t="str">
        <f t="shared" si="1309"/>
        <v/>
      </c>
      <c r="BD320" s="231" t="str">
        <f t="shared" si="1309"/>
        <v/>
      </c>
      <c r="BE320" s="231" t="str">
        <f t="shared" si="1309"/>
        <v/>
      </c>
      <c r="BF320" s="231" t="str">
        <f t="shared" si="1309"/>
        <v/>
      </c>
      <c r="BG320" s="231" t="str">
        <f t="shared" si="1309"/>
        <v/>
      </c>
      <c r="BH320" s="231" t="str">
        <f t="shared" si="1309"/>
        <v/>
      </c>
      <c r="BI320" s="231" t="str">
        <f t="shared" si="1309"/>
        <v/>
      </c>
      <c r="BJ320" s="231" t="str">
        <f t="shared" ref="BJ320:DU320" si="1310">IF(BJ319="",BJ318,ROUND((1-BJ319)*BJ318,2))</f>
        <v/>
      </c>
      <c r="BK320" s="231" t="str">
        <f t="shared" si="1310"/>
        <v/>
      </c>
      <c r="BL320" s="231" t="str">
        <f t="shared" si="1310"/>
        <v/>
      </c>
      <c r="BM320" s="231" t="str">
        <f t="shared" si="1310"/>
        <v/>
      </c>
      <c r="BN320" s="231" t="str">
        <f t="shared" si="1310"/>
        <v/>
      </c>
      <c r="BO320" s="231" t="str">
        <f t="shared" si="1310"/>
        <v/>
      </c>
      <c r="BP320" s="231" t="str">
        <f t="shared" si="1310"/>
        <v/>
      </c>
      <c r="BQ320" s="231" t="str">
        <f t="shared" si="1310"/>
        <v/>
      </c>
      <c r="BR320" s="231" t="str">
        <f t="shared" si="1310"/>
        <v/>
      </c>
      <c r="BS320" s="231" t="str">
        <f t="shared" si="1310"/>
        <v/>
      </c>
      <c r="BT320" s="231" t="str">
        <f t="shared" si="1310"/>
        <v/>
      </c>
      <c r="BU320" s="231" t="str">
        <f t="shared" si="1310"/>
        <v/>
      </c>
      <c r="BV320" s="231" t="str">
        <f t="shared" si="1310"/>
        <v/>
      </c>
      <c r="BW320" s="231" t="str">
        <f t="shared" si="1310"/>
        <v/>
      </c>
      <c r="BX320" s="231" t="str">
        <f t="shared" si="1310"/>
        <v/>
      </c>
      <c r="BY320" s="231" t="str">
        <f t="shared" si="1310"/>
        <v/>
      </c>
      <c r="BZ320" s="231" t="str">
        <f t="shared" si="1310"/>
        <v/>
      </c>
      <c r="CA320" s="231" t="str">
        <f t="shared" si="1310"/>
        <v/>
      </c>
      <c r="CB320" s="231" t="str">
        <f t="shared" si="1310"/>
        <v/>
      </c>
      <c r="CC320" s="231" t="str">
        <f t="shared" si="1310"/>
        <v/>
      </c>
      <c r="CD320" s="231" t="str">
        <f t="shared" si="1310"/>
        <v/>
      </c>
      <c r="CE320" s="231" t="str">
        <f t="shared" si="1310"/>
        <v/>
      </c>
      <c r="CF320" s="231" t="str">
        <f t="shared" si="1310"/>
        <v/>
      </c>
      <c r="CG320" s="231" t="str">
        <f t="shared" si="1310"/>
        <v/>
      </c>
      <c r="CH320" s="231" t="str">
        <f t="shared" si="1310"/>
        <v/>
      </c>
      <c r="CI320" s="231" t="str">
        <f t="shared" si="1310"/>
        <v/>
      </c>
      <c r="CJ320" s="231" t="str">
        <f t="shared" si="1310"/>
        <v/>
      </c>
      <c r="CK320" s="231" t="str">
        <f t="shared" si="1310"/>
        <v/>
      </c>
      <c r="CL320" s="231" t="str">
        <f t="shared" si="1310"/>
        <v/>
      </c>
      <c r="CM320" s="231" t="str">
        <f t="shared" si="1310"/>
        <v/>
      </c>
      <c r="CN320" s="231" t="str">
        <f t="shared" si="1310"/>
        <v/>
      </c>
      <c r="CO320" s="231" t="str">
        <f t="shared" si="1310"/>
        <v/>
      </c>
      <c r="CP320" s="231" t="str">
        <f t="shared" si="1310"/>
        <v/>
      </c>
      <c r="CQ320" s="231" t="str">
        <f t="shared" si="1310"/>
        <v/>
      </c>
      <c r="CR320" s="231" t="str">
        <f t="shared" si="1310"/>
        <v/>
      </c>
      <c r="CS320" s="231" t="str">
        <f t="shared" si="1310"/>
        <v/>
      </c>
      <c r="CT320" s="231" t="str">
        <f t="shared" si="1310"/>
        <v/>
      </c>
      <c r="CU320" s="231" t="str">
        <f t="shared" si="1310"/>
        <v/>
      </c>
      <c r="CV320" s="231" t="str">
        <f t="shared" si="1310"/>
        <v/>
      </c>
      <c r="CW320" s="231" t="str">
        <f t="shared" si="1310"/>
        <v/>
      </c>
      <c r="CX320" s="231" t="str">
        <f t="shared" si="1310"/>
        <v/>
      </c>
      <c r="CY320" s="231" t="str">
        <f t="shared" si="1310"/>
        <v/>
      </c>
      <c r="CZ320" s="231" t="str">
        <f t="shared" si="1310"/>
        <v/>
      </c>
      <c r="DA320" s="231" t="str">
        <f t="shared" si="1310"/>
        <v/>
      </c>
      <c r="DB320" s="231" t="str">
        <f t="shared" si="1310"/>
        <v/>
      </c>
      <c r="DC320" s="231" t="str">
        <f t="shared" si="1310"/>
        <v/>
      </c>
      <c r="DD320" s="231" t="str">
        <f t="shared" si="1310"/>
        <v/>
      </c>
      <c r="DE320" s="231" t="str">
        <f t="shared" si="1310"/>
        <v/>
      </c>
      <c r="DF320" s="231" t="str">
        <f t="shared" si="1310"/>
        <v/>
      </c>
      <c r="DG320" s="231" t="str">
        <f t="shared" si="1310"/>
        <v/>
      </c>
      <c r="DH320" s="231" t="str">
        <f t="shared" si="1310"/>
        <v/>
      </c>
      <c r="DI320" s="231" t="str">
        <f t="shared" si="1310"/>
        <v/>
      </c>
      <c r="DJ320" s="231" t="str">
        <f t="shared" si="1310"/>
        <v/>
      </c>
      <c r="DK320" s="231" t="str">
        <f t="shared" si="1310"/>
        <v/>
      </c>
      <c r="DL320" s="231" t="str">
        <f t="shared" si="1310"/>
        <v/>
      </c>
      <c r="DM320" s="231" t="str">
        <f t="shared" si="1310"/>
        <v/>
      </c>
      <c r="DN320" s="231" t="str">
        <f t="shared" si="1310"/>
        <v/>
      </c>
      <c r="DO320" s="231" t="str">
        <f t="shared" si="1310"/>
        <v/>
      </c>
      <c r="DP320" s="231" t="str">
        <f t="shared" si="1310"/>
        <v/>
      </c>
      <c r="DQ320" s="231" t="str">
        <f t="shared" si="1310"/>
        <v/>
      </c>
      <c r="DR320" s="231" t="str">
        <f t="shared" si="1310"/>
        <v/>
      </c>
      <c r="DS320" s="231" t="str">
        <f t="shared" si="1310"/>
        <v/>
      </c>
      <c r="DT320" s="231" t="str">
        <f t="shared" si="1310"/>
        <v/>
      </c>
      <c r="DU320" s="231" t="str">
        <f t="shared" si="1310"/>
        <v/>
      </c>
      <c r="DV320" s="231" t="str">
        <f t="shared" ref="DV320:EK320" si="1311">IF(DV319="",DV318,ROUND((1-DV319)*DV318,2))</f>
        <v/>
      </c>
      <c r="DW320" s="231" t="str">
        <f t="shared" si="1311"/>
        <v/>
      </c>
      <c r="DX320" s="231" t="str">
        <f t="shared" si="1311"/>
        <v/>
      </c>
      <c r="DY320" s="231" t="str">
        <f t="shared" si="1311"/>
        <v/>
      </c>
      <c r="DZ320" s="231" t="str">
        <f t="shared" si="1311"/>
        <v/>
      </c>
      <c r="EA320" s="231" t="str">
        <f t="shared" si="1311"/>
        <v/>
      </c>
      <c r="EB320" s="231" t="str">
        <f t="shared" si="1311"/>
        <v/>
      </c>
      <c r="EC320" s="231" t="str">
        <f t="shared" si="1311"/>
        <v/>
      </c>
      <c r="ED320" s="231" t="str">
        <f t="shared" si="1311"/>
        <v/>
      </c>
      <c r="EE320" s="231" t="str">
        <f t="shared" si="1311"/>
        <v/>
      </c>
      <c r="EF320" s="231" t="str">
        <f t="shared" si="1311"/>
        <v/>
      </c>
      <c r="EG320" s="231" t="str">
        <f t="shared" si="1311"/>
        <v/>
      </c>
      <c r="EH320" s="231" t="str">
        <f t="shared" si="1311"/>
        <v/>
      </c>
      <c r="EI320" s="231" t="str">
        <f t="shared" si="1311"/>
        <v/>
      </c>
      <c r="EJ320" s="231" t="str">
        <f t="shared" si="1311"/>
        <v/>
      </c>
      <c r="EK320" s="231" t="str">
        <f t="shared" si="1311"/>
        <v/>
      </c>
      <c r="EL320" s="231" t="str">
        <f t="shared" ref="EL320:FK320" si="1312">IF(EL319="",EL318,ROUND((1-EL319)*EL318,2))</f>
        <v/>
      </c>
      <c r="EM320" s="231" t="str">
        <f t="shared" si="1312"/>
        <v/>
      </c>
      <c r="EN320" s="231" t="str">
        <f t="shared" si="1312"/>
        <v/>
      </c>
      <c r="EO320" s="231" t="str">
        <f t="shared" si="1312"/>
        <v/>
      </c>
      <c r="EP320" s="231" t="str">
        <f t="shared" si="1312"/>
        <v/>
      </c>
      <c r="EQ320" s="231" t="str">
        <f t="shared" si="1312"/>
        <v/>
      </c>
      <c r="ER320" s="231" t="str">
        <f t="shared" si="1312"/>
        <v/>
      </c>
      <c r="ES320" s="231" t="str">
        <f t="shared" si="1312"/>
        <v/>
      </c>
      <c r="ET320" s="231" t="str">
        <f t="shared" si="1312"/>
        <v/>
      </c>
      <c r="EU320" s="231" t="str">
        <f t="shared" si="1312"/>
        <v/>
      </c>
      <c r="EV320" s="231" t="str">
        <f t="shared" si="1312"/>
        <v/>
      </c>
      <c r="EW320" s="231" t="str">
        <f t="shared" si="1312"/>
        <v/>
      </c>
      <c r="EX320" s="231" t="str">
        <f t="shared" si="1312"/>
        <v/>
      </c>
      <c r="EY320" s="231" t="str">
        <f t="shared" si="1312"/>
        <v/>
      </c>
      <c r="EZ320" s="231" t="str">
        <f t="shared" si="1312"/>
        <v/>
      </c>
      <c r="FA320" s="231" t="str">
        <f t="shared" si="1312"/>
        <v/>
      </c>
      <c r="FB320" s="231" t="str">
        <f t="shared" si="1312"/>
        <v/>
      </c>
      <c r="FC320" s="231" t="str">
        <f t="shared" si="1312"/>
        <v/>
      </c>
      <c r="FD320" s="231" t="str">
        <f t="shared" si="1312"/>
        <v/>
      </c>
      <c r="FE320" s="231" t="str">
        <f t="shared" si="1312"/>
        <v/>
      </c>
      <c r="FF320" s="231" t="str">
        <f t="shared" si="1312"/>
        <v/>
      </c>
      <c r="FG320" s="231" t="str">
        <f t="shared" si="1312"/>
        <v/>
      </c>
      <c r="FH320" s="231" t="str">
        <f t="shared" si="1312"/>
        <v/>
      </c>
      <c r="FI320" s="231" t="str">
        <f t="shared" si="1312"/>
        <v/>
      </c>
      <c r="FJ320" s="231" t="str">
        <f t="shared" si="1312"/>
        <v/>
      </c>
      <c r="FK320" s="231" t="str">
        <f t="shared" si="1312"/>
        <v/>
      </c>
      <c r="FL320" s="231" t="str">
        <f t="shared" ref="FL320:HN320" si="1313">IF(FL319="",FL318,ROUND((1-FL319)*FL318,2))</f>
        <v/>
      </c>
      <c r="FM320" s="231" t="str">
        <f t="shared" si="1313"/>
        <v/>
      </c>
      <c r="FN320" s="231" t="str">
        <f t="shared" si="1313"/>
        <v/>
      </c>
      <c r="FO320" s="231" t="str">
        <f t="shared" si="1313"/>
        <v/>
      </c>
      <c r="FP320" s="231" t="str">
        <f t="shared" si="1313"/>
        <v/>
      </c>
      <c r="FQ320" s="231" t="str">
        <f t="shared" si="1313"/>
        <v/>
      </c>
      <c r="FR320" s="231" t="str">
        <f t="shared" si="1313"/>
        <v/>
      </c>
      <c r="FS320" s="231" t="str">
        <f t="shared" si="1313"/>
        <v/>
      </c>
      <c r="FT320" s="231" t="str">
        <f t="shared" si="1313"/>
        <v/>
      </c>
      <c r="FU320" s="231" t="str">
        <f t="shared" si="1313"/>
        <v/>
      </c>
      <c r="FV320" s="231" t="str">
        <f t="shared" si="1313"/>
        <v/>
      </c>
      <c r="FW320" s="231" t="str">
        <f t="shared" si="1313"/>
        <v/>
      </c>
      <c r="FX320" s="231" t="str">
        <f t="shared" si="1313"/>
        <v/>
      </c>
      <c r="FY320" s="231" t="str">
        <f t="shared" si="1313"/>
        <v/>
      </c>
      <c r="FZ320" s="231" t="str">
        <f t="shared" si="1313"/>
        <v/>
      </c>
      <c r="GA320" s="231" t="str">
        <f t="shared" si="1313"/>
        <v/>
      </c>
      <c r="GB320" s="231" t="str">
        <f t="shared" si="1313"/>
        <v/>
      </c>
      <c r="GC320" s="231" t="str">
        <f t="shared" si="1313"/>
        <v/>
      </c>
      <c r="GD320" s="231" t="str">
        <f t="shared" si="1313"/>
        <v/>
      </c>
      <c r="GE320" s="231" t="str">
        <f t="shared" si="1313"/>
        <v/>
      </c>
      <c r="GF320" s="231" t="str">
        <f t="shared" si="1313"/>
        <v/>
      </c>
      <c r="GG320" s="231" t="str">
        <f t="shared" si="1313"/>
        <v/>
      </c>
      <c r="GH320" s="231" t="str">
        <f t="shared" si="1313"/>
        <v/>
      </c>
      <c r="GI320" s="231" t="str">
        <f t="shared" si="1313"/>
        <v/>
      </c>
      <c r="GJ320" s="231" t="str">
        <f t="shared" si="1313"/>
        <v/>
      </c>
      <c r="GK320" s="231" t="str">
        <f t="shared" si="1313"/>
        <v/>
      </c>
      <c r="GL320" s="231" t="str">
        <f t="shared" si="1313"/>
        <v/>
      </c>
      <c r="GM320" s="231" t="str">
        <f t="shared" si="1313"/>
        <v/>
      </c>
      <c r="GN320" s="231" t="str">
        <f t="shared" si="1313"/>
        <v/>
      </c>
      <c r="GO320" s="231" t="str">
        <f t="shared" si="1313"/>
        <v/>
      </c>
      <c r="GP320" s="231" t="str">
        <f t="shared" si="1313"/>
        <v/>
      </c>
      <c r="GQ320" s="231" t="str">
        <f t="shared" si="1313"/>
        <v/>
      </c>
      <c r="GR320" s="231" t="str">
        <f t="shared" si="1313"/>
        <v/>
      </c>
      <c r="GS320" s="231" t="str">
        <f t="shared" si="1313"/>
        <v/>
      </c>
      <c r="GT320" s="231" t="str">
        <f t="shared" si="1313"/>
        <v/>
      </c>
      <c r="GU320" s="231" t="str">
        <f t="shared" si="1313"/>
        <v/>
      </c>
      <c r="GV320" s="231" t="str">
        <f t="shared" si="1313"/>
        <v/>
      </c>
      <c r="GW320" s="231" t="str">
        <f t="shared" si="1313"/>
        <v/>
      </c>
      <c r="GX320" s="231" t="str">
        <f t="shared" si="1313"/>
        <v/>
      </c>
      <c r="GY320" s="231" t="str">
        <f t="shared" si="1313"/>
        <v/>
      </c>
      <c r="GZ320" s="231" t="str">
        <f t="shared" si="1313"/>
        <v/>
      </c>
      <c r="HA320" s="231" t="str">
        <f t="shared" si="1313"/>
        <v/>
      </c>
      <c r="HB320" s="231" t="str">
        <f t="shared" si="1313"/>
        <v/>
      </c>
      <c r="HC320" s="231" t="str">
        <f t="shared" si="1313"/>
        <v/>
      </c>
      <c r="HD320" s="231" t="str">
        <f t="shared" si="1313"/>
        <v/>
      </c>
      <c r="HE320" s="231" t="str">
        <f t="shared" si="1313"/>
        <v/>
      </c>
      <c r="HF320" s="231" t="str">
        <f t="shared" si="1313"/>
        <v/>
      </c>
      <c r="HG320" s="231" t="str">
        <f t="shared" si="1313"/>
        <v/>
      </c>
      <c r="HH320" s="231" t="str">
        <f t="shared" si="1313"/>
        <v/>
      </c>
      <c r="HI320" s="231" t="str">
        <f t="shared" si="1313"/>
        <v/>
      </c>
      <c r="HJ320" s="231" t="str">
        <f t="shared" si="1313"/>
        <v/>
      </c>
      <c r="HK320" s="231" t="str">
        <f t="shared" si="1313"/>
        <v/>
      </c>
      <c r="HL320" s="231" t="str">
        <f t="shared" si="1313"/>
        <v/>
      </c>
      <c r="HM320" s="231" t="str">
        <f t="shared" si="1313"/>
        <v/>
      </c>
      <c r="HN320" s="231" t="str">
        <f t="shared" si="1313"/>
        <v/>
      </c>
      <c r="HO320" s="231" t="str">
        <f t="shared" ref="HO320:HQ320" si="1314">IF(HO319="",HO318,ROUND((1-HO319)*HO318,2))</f>
        <v/>
      </c>
      <c r="HP320" s="231" t="str">
        <f t="shared" si="1314"/>
        <v/>
      </c>
      <c r="HQ320" s="231" t="str">
        <f t="shared" si="1314"/>
        <v/>
      </c>
    </row>
    <row r="321" spans="1:225" s="73" customFormat="1" ht="18" customHeight="1" x14ac:dyDescent="0.25">
      <c r="A321" s="223" t="str">
        <f t="shared" ref="A321:B329" si="1315">IF(A164="","",A164)</f>
        <v>3.1.1</v>
      </c>
      <c r="B321" s="225" t="str">
        <f t="shared" si="1315"/>
        <v>Task Order Mgt</v>
      </c>
      <c r="C321" s="218">
        <f>SUM(P321:HQ321)</f>
        <v>0</v>
      </c>
      <c r="D321" s="284"/>
      <c r="E321" s="219">
        <f>SUMPRODUCT(P$318:HQ$318,$P321:$HQ321)</f>
        <v>0</v>
      </c>
      <c r="F321" s="219">
        <f>IF(O321="",SUMPRODUCT(P$320:HQ$320,$P321:$HQ321),O321)</f>
        <v>0</v>
      </c>
      <c r="G321" s="84">
        <v>1</v>
      </c>
      <c r="H321" s="214">
        <f>IF(G321="","",C321*G321)</f>
        <v>0</v>
      </c>
      <c r="I321" s="219">
        <f>IF(G321="","",G321*(D321+E321))</f>
        <v>0</v>
      </c>
      <c r="J321" s="219">
        <f>IF(G321="","",G321*(D321+F321))</f>
        <v>0</v>
      </c>
      <c r="K321" s="216"/>
      <c r="L321" s="217">
        <f t="shared" ref="L321:L384" si="1316">IF(K321="",1,1-K321)</f>
        <v>1</v>
      </c>
      <c r="M321" s="219" t="str">
        <f>IF(K321="","",ROUND(J321*K321,2))</f>
        <v/>
      </c>
      <c r="N321" s="221">
        <f>IF(G321="","",ROUND(J321*L321,2))</f>
        <v>0</v>
      </c>
      <c r="O321" s="303"/>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c r="BA321" s="281"/>
      <c r="BB321" s="281"/>
      <c r="BC321" s="281"/>
      <c r="BD321" s="281"/>
      <c r="BE321" s="281"/>
      <c r="BF321" s="281"/>
      <c r="BG321" s="281"/>
      <c r="BH321" s="281"/>
      <c r="BI321" s="281"/>
      <c r="BJ321" s="281"/>
      <c r="BK321" s="281"/>
      <c r="BL321" s="281"/>
      <c r="BM321" s="281"/>
      <c r="BN321" s="281"/>
      <c r="BO321" s="281"/>
      <c r="BP321" s="281"/>
      <c r="BQ321" s="281"/>
      <c r="BR321" s="281"/>
      <c r="BS321" s="281"/>
      <c r="BT321" s="281"/>
      <c r="BU321" s="281"/>
      <c r="BV321" s="281"/>
      <c r="BW321" s="281"/>
      <c r="BX321" s="281"/>
      <c r="BY321" s="281"/>
      <c r="BZ321" s="281"/>
      <c r="CA321" s="281"/>
      <c r="CB321" s="281"/>
      <c r="CC321" s="281"/>
      <c r="CD321" s="281"/>
      <c r="CE321" s="281"/>
      <c r="CF321" s="281"/>
      <c r="CG321" s="281"/>
      <c r="CH321" s="281"/>
      <c r="CI321" s="281"/>
      <c r="CJ321" s="281"/>
      <c r="CK321" s="281"/>
      <c r="CL321" s="281"/>
      <c r="CM321" s="281"/>
      <c r="CN321" s="281"/>
      <c r="CO321" s="281"/>
      <c r="CP321" s="281"/>
      <c r="CQ321" s="281"/>
      <c r="CR321" s="281"/>
      <c r="CS321" s="281"/>
      <c r="CT321" s="281"/>
      <c r="CU321" s="281"/>
      <c r="CV321" s="281"/>
      <c r="CW321" s="281"/>
      <c r="CX321" s="281"/>
      <c r="CY321" s="281"/>
      <c r="CZ321" s="281"/>
      <c r="DA321" s="281"/>
      <c r="DB321" s="281"/>
      <c r="DC321" s="281"/>
      <c r="DD321" s="281"/>
      <c r="DE321" s="281"/>
      <c r="DF321" s="281"/>
      <c r="DG321" s="281"/>
      <c r="DH321" s="281"/>
      <c r="DI321" s="281"/>
      <c r="DJ321" s="281"/>
      <c r="DK321" s="281"/>
      <c r="DL321" s="281"/>
      <c r="DM321" s="281"/>
      <c r="DN321" s="281"/>
      <c r="DO321" s="281"/>
      <c r="DP321" s="281"/>
      <c r="DQ321" s="281"/>
      <c r="DR321" s="281"/>
      <c r="DS321" s="281"/>
      <c r="DT321" s="281"/>
      <c r="DU321" s="281"/>
      <c r="DV321" s="281"/>
      <c r="DW321" s="281"/>
      <c r="DX321" s="281"/>
      <c r="DY321" s="281"/>
      <c r="DZ321" s="281"/>
      <c r="EA321" s="281"/>
      <c r="EB321" s="281"/>
      <c r="EC321" s="281"/>
      <c r="ED321" s="281"/>
      <c r="EE321" s="281"/>
      <c r="EF321" s="281"/>
      <c r="EG321" s="281"/>
      <c r="EH321" s="281"/>
      <c r="EI321" s="281"/>
      <c r="EJ321" s="281"/>
      <c r="EK321" s="281"/>
      <c r="EL321" s="281"/>
      <c r="EM321" s="281"/>
      <c r="EN321" s="281"/>
      <c r="EO321" s="281"/>
      <c r="EP321" s="281"/>
      <c r="EQ321" s="281"/>
      <c r="ER321" s="281"/>
      <c r="ES321" s="281"/>
      <c r="ET321" s="281"/>
      <c r="EU321" s="281"/>
      <c r="EV321" s="281"/>
      <c r="EW321" s="281"/>
      <c r="EX321" s="281"/>
      <c r="EY321" s="281"/>
      <c r="EZ321" s="281"/>
      <c r="FA321" s="281"/>
      <c r="FB321" s="281"/>
      <c r="FC321" s="281"/>
      <c r="FD321" s="281"/>
      <c r="FE321" s="281"/>
      <c r="FF321" s="281"/>
      <c r="FG321" s="281"/>
      <c r="FH321" s="281"/>
      <c r="FI321" s="281"/>
      <c r="FJ321" s="281"/>
      <c r="FK321" s="281"/>
      <c r="FL321" s="281"/>
      <c r="FM321" s="281"/>
      <c r="FN321" s="281"/>
      <c r="FO321" s="281"/>
      <c r="FP321" s="281"/>
      <c r="FQ321" s="281"/>
      <c r="FR321" s="281"/>
      <c r="FS321" s="281"/>
      <c r="FT321" s="281"/>
      <c r="FU321" s="281"/>
      <c r="FV321" s="281"/>
      <c r="FW321" s="281"/>
      <c r="FX321" s="281"/>
      <c r="FY321" s="281"/>
      <c r="FZ321" s="281"/>
      <c r="GA321" s="281"/>
      <c r="GB321" s="281"/>
      <c r="GC321" s="281"/>
      <c r="GD321" s="281"/>
      <c r="GE321" s="281"/>
      <c r="GF321" s="281"/>
      <c r="GG321" s="281"/>
      <c r="GH321" s="281"/>
      <c r="GI321" s="281"/>
      <c r="GJ321" s="281"/>
      <c r="GK321" s="281"/>
      <c r="GL321" s="281"/>
      <c r="GM321" s="281"/>
      <c r="GN321" s="281"/>
      <c r="GO321" s="281"/>
      <c r="GP321" s="281"/>
      <c r="GQ321" s="281"/>
      <c r="GR321" s="281"/>
      <c r="GS321" s="281"/>
      <c r="GT321" s="281"/>
      <c r="GU321" s="281"/>
      <c r="GV321" s="281"/>
      <c r="GW321" s="281"/>
      <c r="GX321" s="281"/>
      <c r="GY321" s="281"/>
      <c r="GZ321" s="281"/>
      <c r="HA321" s="281"/>
      <c r="HB321" s="281"/>
      <c r="HC321" s="281"/>
      <c r="HD321" s="281"/>
      <c r="HE321" s="281"/>
      <c r="HF321" s="281"/>
      <c r="HG321" s="281"/>
      <c r="HH321" s="281"/>
      <c r="HI321" s="281"/>
      <c r="HJ321" s="281"/>
      <c r="HK321" s="281"/>
      <c r="HL321" s="281"/>
      <c r="HM321" s="281"/>
      <c r="HN321" s="281"/>
      <c r="HO321" s="281"/>
      <c r="HP321" s="281"/>
      <c r="HQ321" s="281"/>
    </row>
    <row r="322" spans="1:225" s="73" customFormat="1" ht="18" hidden="1" customHeight="1" x14ac:dyDescent="0.25">
      <c r="A322" s="223" t="str">
        <f t="shared" si="1315"/>
        <v>3.1.1</v>
      </c>
      <c r="B322" s="225" t="str">
        <f t="shared" si="1315"/>
        <v>KickOff Minutes</v>
      </c>
      <c r="C322" s="218">
        <f t="shared" ref="C322:C385" si="1317">SUM(P322:HQ322)</f>
        <v>0</v>
      </c>
      <c r="D322" s="284"/>
      <c r="E322" s="219">
        <f t="shared" ref="E322:E385" si="1318">SUMPRODUCT(P$318:HQ$318,$P322:$HQ322)</f>
        <v>0</v>
      </c>
      <c r="F322" s="219">
        <f t="shared" ref="F322:F385" si="1319">IF(O322="",SUMPRODUCT(P$320:HQ$320,$P322:$HQ322),O322)</f>
        <v>0</v>
      </c>
      <c r="G322" s="84"/>
      <c r="H322" s="214" t="str">
        <f t="shared" ref="H322:H385" si="1320">IF(G322="","",C322*G322)</f>
        <v/>
      </c>
      <c r="I322" s="233" t="str">
        <f t="shared" ref="I322:I385" si="1321">IF(G322="","",G322*(D322+E322))</f>
        <v/>
      </c>
      <c r="J322" s="219" t="str">
        <f t="shared" ref="J322:J385" si="1322">IF(G322="","",G322*(D322+F322))</f>
        <v/>
      </c>
      <c r="K322" s="216"/>
      <c r="L322" s="217">
        <f t="shared" si="1316"/>
        <v>1</v>
      </c>
      <c r="M322" s="219" t="str">
        <f t="shared" ref="M322:M385" si="1323">IF(K322="","",ROUND(J322*K322,2))</f>
        <v/>
      </c>
      <c r="N322" s="221" t="str">
        <f t="shared" ref="N322:N385" si="1324">IF(G322="","",ROUND(J322*L322,2))</f>
        <v/>
      </c>
      <c r="O322" s="304"/>
      <c r="P322" s="281"/>
      <c r="Q322" s="281"/>
      <c r="R322" s="286"/>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c r="BA322" s="281"/>
      <c r="BB322" s="281"/>
      <c r="BC322" s="281"/>
      <c r="BD322" s="281"/>
      <c r="BE322" s="281"/>
      <c r="BF322" s="281"/>
      <c r="BG322" s="281"/>
      <c r="BH322" s="281"/>
      <c r="BI322" s="281"/>
      <c r="BJ322" s="281"/>
      <c r="BK322" s="281"/>
      <c r="BL322" s="281"/>
      <c r="BM322" s="281"/>
      <c r="BN322" s="281"/>
      <c r="BO322" s="281"/>
      <c r="BP322" s="281"/>
      <c r="BQ322" s="281"/>
      <c r="BR322" s="281"/>
      <c r="BS322" s="281"/>
      <c r="BT322" s="281"/>
      <c r="BU322" s="281"/>
      <c r="BV322" s="281"/>
      <c r="BW322" s="281"/>
      <c r="BX322" s="281"/>
      <c r="BY322" s="281"/>
      <c r="BZ322" s="281"/>
      <c r="CA322" s="281"/>
      <c r="CB322" s="281"/>
      <c r="CC322" s="281"/>
      <c r="CD322" s="281"/>
      <c r="CE322" s="281"/>
      <c r="CF322" s="281"/>
      <c r="CG322" s="281"/>
      <c r="CH322" s="281"/>
      <c r="CI322" s="281"/>
      <c r="CJ322" s="281"/>
      <c r="CK322" s="281"/>
      <c r="CL322" s="281"/>
      <c r="CM322" s="281"/>
      <c r="CN322" s="281"/>
      <c r="CO322" s="281"/>
      <c r="CP322" s="281"/>
      <c r="CQ322" s="281"/>
      <c r="CR322" s="281"/>
      <c r="CS322" s="281"/>
      <c r="CT322" s="281"/>
      <c r="CU322" s="281"/>
      <c r="CV322" s="281"/>
      <c r="CW322" s="281"/>
      <c r="CX322" s="281"/>
      <c r="CY322" s="281"/>
      <c r="CZ322" s="281"/>
      <c r="DA322" s="281"/>
      <c r="DB322" s="281"/>
      <c r="DC322" s="281"/>
      <c r="DD322" s="281"/>
      <c r="DE322" s="281"/>
      <c r="DF322" s="281"/>
      <c r="DG322" s="281"/>
      <c r="DH322" s="281"/>
      <c r="DI322" s="281"/>
      <c r="DJ322" s="281"/>
      <c r="DK322" s="281"/>
      <c r="DL322" s="281"/>
      <c r="DM322" s="281"/>
      <c r="DN322" s="281"/>
      <c r="DO322" s="281"/>
      <c r="DP322" s="281"/>
      <c r="DQ322" s="281"/>
      <c r="DR322" s="281"/>
      <c r="DS322" s="281"/>
      <c r="DT322" s="281"/>
      <c r="DU322" s="281"/>
      <c r="DV322" s="281"/>
      <c r="DW322" s="281"/>
      <c r="DX322" s="281"/>
      <c r="DY322" s="281"/>
      <c r="DZ322" s="281"/>
      <c r="EA322" s="281"/>
      <c r="EB322" s="281"/>
      <c r="EC322" s="281"/>
      <c r="ED322" s="281"/>
      <c r="EE322" s="281"/>
      <c r="EF322" s="281"/>
      <c r="EG322" s="281"/>
      <c r="EH322" s="281"/>
      <c r="EI322" s="281"/>
      <c r="EJ322" s="281"/>
      <c r="EK322" s="281"/>
      <c r="EL322" s="281"/>
      <c r="EM322" s="281"/>
      <c r="EN322" s="281"/>
      <c r="EO322" s="281"/>
      <c r="EP322" s="281"/>
      <c r="EQ322" s="281"/>
      <c r="ER322" s="281"/>
      <c r="ES322" s="281"/>
      <c r="ET322" s="281"/>
      <c r="EU322" s="281"/>
      <c r="EV322" s="281"/>
      <c r="EW322" s="281"/>
      <c r="EX322" s="281"/>
      <c r="EY322" s="281"/>
      <c r="EZ322" s="281"/>
      <c r="FA322" s="281"/>
      <c r="FB322" s="281"/>
      <c r="FC322" s="281"/>
      <c r="FD322" s="281"/>
      <c r="FE322" s="281"/>
      <c r="FF322" s="281"/>
      <c r="FG322" s="281"/>
      <c r="FH322" s="281"/>
      <c r="FI322" s="281"/>
      <c r="FJ322" s="281"/>
      <c r="FK322" s="281"/>
      <c r="FL322" s="281"/>
      <c r="FM322" s="281"/>
      <c r="FN322" s="281"/>
      <c r="FO322" s="281"/>
      <c r="FP322" s="281"/>
      <c r="FQ322" s="281"/>
      <c r="FR322" s="281"/>
      <c r="FS322" s="281"/>
      <c r="FT322" s="281"/>
      <c r="FU322" s="281"/>
      <c r="FV322" s="281"/>
      <c r="FW322" s="281"/>
      <c r="FX322" s="281"/>
      <c r="FY322" s="281"/>
      <c r="FZ322" s="281"/>
      <c r="GA322" s="281"/>
      <c r="GB322" s="281"/>
      <c r="GC322" s="281"/>
      <c r="GD322" s="281"/>
      <c r="GE322" s="281"/>
      <c r="GF322" s="281"/>
      <c r="GG322" s="281"/>
      <c r="GH322" s="281"/>
      <c r="GI322" s="281"/>
      <c r="GJ322" s="281"/>
      <c r="GK322" s="281"/>
      <c r="GL322" s="281"/>
      <c r="GM322" s="281"/>
      <c r="GN322" s="281"/>
      <c r="GO322" s="281"/>
      <c r="GP322" s="281"/>
      <c r="GQ322" s="281"/>
      <c r="GR322" s="281"/>
      <c r="GS322" s="281"/>
      <c r="GT322" s="281"/>
      <c r="GU322" s="281"/>
      <c r="GV322" s="281"/>
      <c r="GW322" s="281"/>
      <c r="GX322" s="281"/>
      <c r="GY322" s="281"/>
      <c r="GZ322" s="281"/>
      <c r="HA322" s="281"/>
      <c r="HB322" s="281"/>
      <c r="HC322" s="281"/>
      <c r="HD322" s="281"/>
      <c r="HE322" s="281"/>
      <c r="HF322" s="281"/>
      <c r="HG322" s="281"/>
      <c r="HH322" s="281"/>
      <c r="HI322" s="281"/>
      <c r="HJ322" s="281"/>
      <c r="HK322" s="281"/>
      <c r="HL322" s="281"/>
      <c r="HM322" s="281"/>
      <c r="HN322" s="281"/>
      <c r="HO322" s="281"/>
      <c r="HP322" s="281"/>
      <c r="HQ322" s="281"/>
    </row>
    <row r="323" spans="1:225" s="73" customFormat="1" ht="18" customHeight="1" x14ac:dyDescent="0.25">
      <c r="A323" s="223" t="str">
        <f t="shared" si="1315"/>
        <v>3.1.2</v>
      </c>
      <c r="B323" s="225" t="str">
        <f t="shared" si="1315"/>
        <v>PMP</v>
      </c>
      <c r="C323" s="218">
        <f t="shared" si="1317"/>
        <v>0</v>
      </c>
      <c r="D323" s="284"/>
      <c r="E323" s="219">
        <f t="shared" si="1318"/>
        <v>0</v>
      </c>
      <c r="F323" s="219">
        <f t="shared" si="1319"/>
        <v>0</v>
      </c>
      <c r="G323" s="84">
        <v>1</v>
      </c>
      <c r="H323" s="214">
        <f t="shared" si="1320"/>
        <v>0</v>
      </c>
      <c r="I323" s="219">
        <f t="shared" si="1321"/>
        <v>0</v>
      </c>
      <c r="J323" s="219">
        <f t="shared" si="1322"/>
        <v>0</v>
      </c>
      <c r="K323" s="216"/>
      <c r="L323" s="217">
        <f t="shared" si="1316"/>
        <v>1</v>
      </c>
      <c r="M323" s="219" t="str">
        <f t="shared" si="1323"/>
        <v/>
      </c>
      <c r="N323" s="221">
        <f t="shared" si="1324"/>
        <v>0</v>
      </c>
      <c r="O323" s="304"/>
      <c r="P323" s="281"/>
      <c r="Q323" s="281"/>
      <c r="R323" s="286"/>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c r="BA323" s="281"/>
      <c r="BB323" s="281"/>
      <c r="BC323" s="281"/>
      <c r="BD323" s="281"/>
      <c r="BE323" s="281"/>
      <c r="BF323" s="281"/>
      <c r="BG323" s="281"/>
      <c r="BH323" s="281"/>
      <c r="BI323" s="281"/>
      <c r="BJ323" s="281"/>
      <c r="BK323" s="281"/>
      <c r="BL323" s="281"/>
      <c r="BM323" s="281"/>
      <c r="BN323" s="281"/>
      <c r="BO323" s="281"/>
      <c r="BP323" s="281"/>
      <c r="BQ323" s="281"/>
      <c r="BR323" s="281"/>
      <c r="BS323" s="281"/>
      <c r="BT323" s="281"/>
      <c r="BU323" s="281"/>
      <c r="BV323" s="281"/>
      <c r="BW323" s="281"/>
      <c r="BX323" s="281"/>
      <c r="BY323" s="281"/>
      <c r="BZ323" s="281"/>
      <c r="CA323" s="281"/>
      <c r="CB323" s="281"/>
      <c r="CC323" s="281"/>
      <c r="CD323" s="281"/>
      <c r="CE323" s="281"/>
      <c r="CF323" s="281"/>
      <c r="CG323" s="281"/>
      <c r="CH323" s="281"/>
      <c r="CI323" s="281"/>
      <c r="CJ323" s="281"/>
      <c r="CK323" s="281"/>
      <c r="CL323" s="281"/>
      <c r="CM323" s="281"/>
      <c r="CN323" s="281"/>
      <c r="CO323" s="281"/>
      <c r="CP323" s="281"/>
      <c r="CQ323" s="281"/>
      <c r="CR323" s="281"/>
      <c r="CS323" s="281"/>
      <c r="CT323" s="281"/>
      <c r="CU323" s="281"/>
      <c r="CV323" s="281"/>
      <c r="CW323" s="281"/>
      <c r="CX323" s="281"/>
      <c r="CY323" s="281"/>
      <c r="CZ323" s="281"/>
      <c r="DA323" s="281"/>
      <c r="DB323" s="281"/>
      <c r="DC323" s="281"/>
      <c r="DD323" s="281"/>
      <c r="DE323" s="281"/>
      <c r="DF323" s="281"/>
      <c r="DG323" s="281"/>
      <c r="DH323" s="281"/>
      <c r="DI323" s="281"/>
      <c r="DJ323" s="281"/>
      <c r="DK323" s="281"/>
      <c r="DL323" s="281"/>
      <c r="DM323" s="281"/>
      <c r="DN323" s="281"/>
      <c r="DO323" s="281"/>
      <c r="DP323" s="281"/>
      <c r="DQ323" s="281"/>
      <c r="DR323" s="281"/>
      <c r="DS323" s="281"/>
      <c r="DT323" s="281"/>
      <c r="DU323" s="281"/>
      <c r="DV323" s="281"/>
      <c r="DW323" s="281"/>
      <c r="DX323" s="281"/>
      <c r="DY323" s="281"/>
      <c r="DZ323" s="281"/>
      <c r="EA323" s="281"/>
      <c r="EB323" s="281"/>
      <c r="EC323" s="281"/>
      <c r="ED323" s="281"/>
      <c r="EE323" s="281"/>
      <c r="EF323" s="281"/>
      <c r="EG323" s="281"/>
      <c r="EH323" s="281"/>
      <c r="EI323" s="281"/>
      <c r="EJ323" s="281"/>
      <c r="EK323" s="281"/>
      <c r="EL323" s="281"/>
      <c r="EM323" s="281"/>
      <c r="EN323" s="281"/>
      <c r="EO323" s="281"/>
      <c r="EP323" s="281"/>
      <c r="EQ323" s="281"/>
      <c r="ER323" s="281"/>
      <c r="ES323" s="281"/>
      <c r="ET323" s="281"/>
      <c r="EU323" s="281"/>
      <c r="EV323" s="281"/>
      <c r="EW323" s="281"/>
      <c r="EX323" s="281"/>
      <c r="EY323" s="281"/>
      <c r="EZ323" s="281"/>
      <c r="FA323" s="281"/>
      <c r="FB323" s="281"/>
      <c r="FC323" s="281"/>
      <c r="FD323" s="281"/>
      <c r="FE323" s="281"/>
      <c r="FF323" s="281"/>
      <c r="FG323" s="281"/>
      <c r="FH323" s="281"/>
      <c r="FI323" s="281"/>
      <c r="FJ323" s="281"/>
      <c r="FK323" s="281"/>
      <c r="FL323" s="281"/>
      <c r="FM323" s="281"/>
      <c r="FN323" s="281"/>
      <c r="FO323" s="281"/>
      <c r="FP323" s="281"/>
      <c r="FQ323" s="281"/>
      <c r="FR323" s="281"/>
      <c r="FS323" s="281"/>
      <c r="FT323" s="281"/>
      <c r="FU323" s="281"/>
      <c r="FV323" s="281"/>
      <c r="FW323" s="281"/>
      <c r="FX323" s="281"/>
      <c r="FY323" s="281"/>
      <c r="FZ323" s="281"/>
      <c r="GA323" s="281"/>
      <c r="GB323" s="281"/>
      <c r="GC323" s="281"/>
      <c r="GD323" s="281"/>
      <c r="GE323" s="281"/>
      <c r="GF323" s="281"/>
      <c r="GG323" s="281"/>
      <c r="GH323" s="281"/>
      <c r="GI323" s="281"/>
      <c r="GJ323" s="281"/>
      <c r="GK323" s="281"/>
      <c r="GL323" s="281"/>
      <c r="GM323" s="281"/>
      <c r="GN323" s="281"/>
      <c r="GO323" s="281"/>
      <c r="GP323" s="281"/>
      <c r="GQ323" s="281"/>
      <c r="GR323" s="281"/>
      <c r="GS323" s="281"/>
      <c r="GT323" s="281"/>
      <c r="GU323" s="281"/>
      <c r="GV323" s="281"/>
      <c r="GW323" s="281"/>
      <c r="GX323" s="281"/>
      <c r="GY323" s="281"/>
      <c r="GZ323" s="281"/>
      <c r="HA323" s="281"/>
      <c r="HB323" s="281"/>
      <c r="HC323" s="281"/>
      <c r="HD323" s="281"/>
      <c r="HE323" s="281"/>
      <c r="HF323" s="281"/>
      <c r="HG323" s="281"/>
      <c r="HH323" s="281"/>
      <c r="HI323" s="281"/>
      <c r="HJ323" s="281"/>
      <c r="HK323" s="281"/>
      <c r="HL323" s="281"/>
      <c r="HM323" s="281"/>
      <c r="HN323" s="281"/>
      <c r="HO323" s="281"/>
      <c r="HP323" s="281"/>
      <c r="HQ323" s="281"/>
    </row>
    <row r="324" spans="1:225" s="73" customFormat="1" ht="18" customHeight="1" x14ac:dyDescent="0.25">
      <c r="A324" s="223" t="str">
        <f t="shared" ref="A324:B328" si="1325">IF(A167="","",A167)</f>
        <v>3.1.3</v>
      </c>
      <c r="B324" s="225" t="str">
        <f t="shared" si="1325"/>
        <v>Monthly Status Report</v>
      </c>
      <c r="C324" s="218">
        <f t="shared" si="1317"/>
        <v>0</v>
      </c>
      <c r="D324" s="284"/>
      <c r="E324" s="219">
        <f t="shared" si="1318"/>
        <v>0</v>
      </c>
      <c r="F324" s="219">
        <f t="shared" si="1319"/>
        <v>0</v>
      </c>
      <c r="G324" s="84">
        <v>12</v>
      </c>
      <c r="H324" s="214">
        <f t="shared" si="1320"/>
        <v>0</v>
      </c>
      <c r="I324" s="219">
        <f t="shared" si="1321"/>
        <v>0</v>
      </c>
      <c r="J324" s="219">
        <f t="shared" si="1322"/>
        <v>0</v>
      </c>
      <c r="K324" s="216"/>
      <c r="L324" s="217">
        <f t="shared" si="1316"/>
        <v>1</v>
      </c>
      <c r="M324" s="219" t="str">
        <f t="shared" si="1323"/>
        <v/>
      </c>
      <c r="N324" s="221">
        <f t="shared" si="1324"/>
        <v>0</v>
      </c>
      <c r="O324" s="304"/>
      <c r="P324" s="281"/>
      <c r="Q324" s="282"/>
      <c r="R324" s="287"/>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c r="CQ324" s="282"/>
      <c r="CR324" s="282"/>
      <c r="CS324" s="282"/>
      <c r="CT324" s="282"/>
      <c r="CU324" s="282"/>
      <c r="CV324" s="282"/>
      <c r="CW324" s="282"/>
      <c r="CX324" s="282"/>
      <c r="CY324" s="282"/>
      <c r="CZ324" s="282"/>
      <c r="DA324" s="282"/>
      <c r="DB324" s="282"/>
      <c r="DC324" s="282"/>
      <c r="DD324" s="282"/>
      <c r="DE324" s="282"/>
      <c r="DF324" s="282"/>
      <c r="DG324" s="282"/>
      <c r="DH324" s="282"/>
      <c r="DI324" s="282"/>
      <c r="DJ324" s="282"/>
      <c r="DK324" s="282"/>
      <c r="DL324" s="282"/>
      <c r="DM324" s="282"/>
      <c r="DN324" s="282"/>
      <c r="DO324" s="282"/>
      <c r="DP324" s="282"/>
      <c r="DQ324" s="282"/>
      <c r="DR324" s="282"/>
      <c r="DS324" s="282"/>
      <c r="DT324" s="282"/>
      <c r="DU324" s="282"/>
      <c r="DV324" s="282"/>
      <c r="DW324" s="282"/>
      <c r="DX324" s="282"/>
      <c r="DY324" s="282"/>
      <c r="DZ324" s="282"/>
      <c r="EA324" s="282"/>
      <c r="EB324" s="282"/>
      <c r="EC324" s="282"/>
      <c r="ED324" s="282"/>
      <c r="EE324" s="282"/>
      <c r="EF324" s="282"/>
      <c r="EG324" s="282"/>
      <c r="EH324" s="282"/>
      <c r="EI324" s="282"/>
      <c r="EJ324" s="282"/>
      <c r="EK324" s="282"/>
      <c r="EL324" s="282"/>
      <c r="EM324" s="282"/>
      <c r="EN324" s="282"/>
      <c r="EO324" s="282"/>
      <c r="EP324" s="282"/>
      <c r="EQ324" s="282"/>
      <c r="ER324" s="282"/>
      <c r="ES324" s="282"/>
      <c r="ET324" s="282"/>
      <c r="EU324" s="282"/>
      <c r="EV324" s="282"/>
      <c r="EW324" s="282"/>
      <c r="EX324" s="282"/>
      <c r="EY324" s="282"/>
      <c r="EZ324" s="282"/>
      <c r="FA324" s="282"/>
      <c r="FB324" s="282"/>
      <c r="FC324" s="282"/>
      <c r="FD324" s="282"/>
      <c r="FE324" s="282"/>
      <c r="FF324" s="282"/>
      <c r="FG324" s="282"/>
      <c r="FH324" s="282"/>
      <c r="FI324" s="282"/>
      <c r="FJ324" s="282"/>
      <c r="FK324" s="282"/>
      <c r="FL324" s="282"/>
      <c r="FM324" s="282"/>
      <c r="FN324" s="282"/>
      <c r="FO324" s="282"/>
      <c r="FP324" s="282"/>
      <c r="FQ324" s="282"/>
      <c r="FR324" s="282"/>
      <c r="FS324" s="282"/>
      <c r="FT324" s="282"/>
      <c r="FU324" s="282"/>
      <c r="FV324" s="282"/>
      <c r="FW324" s="282"/>
      <c r="FX324" s="282"/>
      <c r="FY324" s="282"/>
      <c r="FZ324" s="282"/>
      <c r="GA324" s="282"/>
      <c r="GB324" s="282"/>
      <c r="GC324" s="282"/>
      <c r="GD324" s="282"/>
      <c r="GE324" s="282"/>
      <c r="GF324" s="282"/>
      <c r="GG324" s="282"/>
      <c r="GH324" s="282"/>
      <c r="GI324" s="282"/>
      <c r="GJ324" s="282"/>
      <c r="GK324" s="282"/>
      <c r="GL324" s="282"/>
      <c r="GM324" s="282"/>
      <c r="GN324" s="282"/>
      <c r="GO324" s="282"/>
      <c r="GP324" s="282"/>
      <c r="GQ324" s="282"/>
      <c r="GR324" s="282"/>
      <c r="GS324" s="282"/>
      <c r="GT324" s="282"/>
      <c r="GU324" s="282"/>
      <c r="GV324" s="282"/>
      <c r="GW324" s="282"/>
      <c r="GX324" s="282"/>
      <c r="GY324" s="282"/>
      <c r="GZ324" s="282"/>
      <c r="HA324" s="282"/>
      <c r="HB324" s="282"/>
      <c r="HC324" s="282"/>
      <c r="HD324" s="282"/>
      <c r="HE324" s="282"/>
      <c r="HF324" s="282"/>
      <c r="HG324" s="282"/>
      <c r="HH324" s="282"/>
      <c r="HI324" s="282"/>
      <c r="HJ324" s="282"/>
      <c r="HK324" s="282"/>
      <c r="HL324" s="282"/>
      <c r="HM324" s="282"/>
      <c r="HN324" s="282"/>
      <c r="HO324" s="282"/>
      <c r="HP324" s="282"/>
      <c r="HQ324" s="282"/>
    </row>
    <row r="325" spans="1:225" s="73" customFormat="1" ht="18" customHeight="1" x14ac:dyDescent="0.25">
      <c r="A325" s="223" t="str">
        <f t="shared" si="1325"/>
        <v>3.1.4</v>
      </c>
      <c r="B325" s="225" t="str">
        <f t="shared" si="1325"/>
        <v>Quality Control Plan</v>
      </c>
      <c r="C325" s="218">
        <f t="shared" si="1317"/>
        <v>0</v>
      </c>
      <c r="D325" s="284"/>
      <c r="E325" s="219">
        <f t="shared" si="1318"/>
        <v>0</v>
      </c>
      <c r="F325" s="219">
        <f t="shared" si="1319"/>
        <v>0</v>
      </c>
      <c r="G325" s="84">
        <v>1</v>
      </c>
      <c r="H325" s="214">
        <f t="shared" si="1320"/>
        <v>0</v>
      </c>
      <c r="I325" s="219">
        <f t="shared" si="1321"/>
        <v>0</v>
      </c>
      <c r="J325" s="219">
        <f t="shared" si="1322"/>
        <v>0</v>
      </c>
      <c r="K325" s="216"/>
      <c r="L325" s="217">
        <f t="shared" si="1316"/>
        <v>1</v>
      </c>
      <c r="M325" s="219" t="str">
        <f t="shared" si="1323"/>
        <v/>
      </c>
      <c r="N325" s="221">
        <f t="shared" si="1324"/>
        <v>0</v>
      </c>
      <c r="O325" s="304"/>
      <c r="P325" s="281"/>
      <c r="Q325" s="282"/>
      <c r="R325" s="287"/>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c r="CQ325" s="282"/>
      <c r="CR325" s="282"/>
      <c r="CS325" s="282"/>
      <c r="CT325" s="282"/>
      <c r="CU325" s="282"/>
      <c r="CV325" s="282"/>
      <c r="CW325" s="282"/>
      <c r="CX325" s="282"/>
      <c r="CY325" s="282"/>
      <c r="CZ325" s="282"/>
      <c r="DA325" s="282"/>
      <c r="DB325" s="282"/>
      <c r="DC325" s="282"/>
      <c r="DD325" s="282"/>
      <c r="DE325" s="282"/>
      <c r="DF325" s="282"/>
      <c r="DG325" s="282"/>
      <c r="DH325" s="282"/>
      <c r="DI325" s="282"/>
      <c r="DJ325" s="282"/>
      <c r="DK325" s="282"/>
      <c r="DL325" s="282"/>
      <c r="DM325" s="282"/>
      <c r="DN325" s="282"/>
      <c r="DO325" s="282"/>
      <c r="DP325" s="282"/>
      <c r="DQ325" s="282"/>
      <c r="DR325" s="282"/>
      <c r="DS325" s="282"/>
      <c r="DT325" s="282"/>
      <c r="DU325" s="282"/>
      <c r="DV325" s="282"/>
      <c r="DW325" s="282"/>
      <c r="DX325" s="282"/>
      <c r="DY325" s="282"/>
      <c r="DZ325" s="282"/>
      <c r="EA325" s="282"/>
      <c r="EB325" s="282"/>
      <c r="EC325" s="282"/>
      <c r="ED325" s="282"/>
      <c r="EE325" s="282"/>
      <c r="EF325" s="282"/>
      <c r="EG325" s="282"/>
      <c r="EH325" s="282"/>
      <c r="EI325" s="282"/>
      <c r="EJ325" s="282"/>
      <c r="EK325" s="282"/>
      <c r="EL325" s="282"/>
      <c r="EM325" s="282"/>
      <c r="EN325" s="282"/>
      <c r="EO325" s="282"/>
      <c r="EP325" s="282"/>
      <c r="EQ325" s="282"/>
      <c r="ER325" s="282"/>
      <c r="ES325" s="282"/>
      <c r="ET325" s="282"/>
      <c r="EU325" s="282"/>
      <c r="EV325" s="282"/>
      <c r="EW325" s="282"/>
      <c r="EX325" s="282"/>
      <c r="EY325" s="282"/>
      <c r="EZ325" s="282"/>
      <c r="FA325" s="282"/>
      <c r="FB325" s="282"/>
      <c r="FC325" s="282"/>
      <c r="FD325" s="282"/>
      <c r="FE325" s="282"/>
      <c r="FF325" s="282"/>
      <c r="FG325" s="282"/>
      <c r="FH325" s="282"/>
      <c r="FI325" s="282"/>
      <c r="FJ325" s="282"/>
      <c r="FK325" s="282"/>
      <c r="FL325" s="282"/>
      <c r="FM325" s="282"/>
      <c r="FN325" s="282"/>
      <c r="FO325" s="282"/>
      <c r="FP325" s="282"/>
      <c r="FQ325" s="282"/>
      <c r="FR325" s="282"/>
      <c r="FS325" s="282"/>
      <c r="FT325" s="282"/>
      <c r="FU325" s="282"/>
      <c r="FV325" s="282"/>
      <c r="FW325" s="282"/>
      <c r="FX325" s="282"/>
      <c r="FY325" s="282"/>
      <c r="FZ325" s="282"/>
      <c r="GA325" s="282"/>
      <c r="GB325" s="282"/>
      <c r="GC325" s="282"/>
      <c r="GD325" s="282"/>
      <c r="GE325" s="282"/>
      <c r="GF325" s="282"/>
      <c r="GG325" s="282"/>
      <c r="GH325" s="282"/>
      <c r="GI325" s="282"/>
      <c r="GJ325" s="282"/>
      <c r="GK325" s="282"/>
      <c r="GL325" s="282"/>
      <c r="GM325" s="282"/>
      <c r="GN325" s="282"/>
      <c r="GO325" s="282"/>
      <c r="GP325" s="282"/>
      <c r="GQ325" s="282"/>
      <c r="GR325" s="282"/>
      <c r="GS325" s="282"/>
      <c r="GT325" s="282"/>
      <c r="GU325" s="282"/>
      <c r="GV325" s="282"/>
      <c r="GW325" s="282"/>
      <c r="GX325" s="282"/>
      <c r="GY325" s="282"/>
      <c r="GZ325" s="282"/>
      <c r="HA325" s="282"/>
      <c r="HB325" s="282"/>
      <c r="HC325" s="282"/>
      <c r="HD325" s="282"/>
      <c r="HE325" s="282"/>
      <c r="HF325" s="282"/>
      <c r="HG325" s="282"/>
      <c r="HH325" s="282"/>
      <c r="HI325" s="282"/>
      <c r="HJ325" s="282"/>
      <c r="HK325" s="282"/>
      <c r="HL325" s="282"/>
      <c r="HM325" s="282"/>
      <c r="HN325" s="282"/>
      <c r="HO325" s="282"/>
      <c r="HP325" s="282"/>
      <c r="HQ325" s="282"/>
    </row>
    <row r="326" spans="1:225" s="73" customFormat="1" ht="18" customHeight="1" x14ac:dyDescent="0.25">
      <c r="A326" s="223" t="str">
        <f t="shared" si="1325"/>
        <v>3.1.5</v>
      </c>
      <c r="B326" s="225" t="str">
        <f t="shared" si="1325"/>
        <v>Monthly Financial Report</v>
      </c>
      <c r="C326" s="218">
        <f t="shared" si="1317"/>
        <v>0</v>
      </c>
      <c r="D326" s="284"/>
      <c r="E326" s="219">
        <f t="shared" si="1318"/>
        <v>0</v>
      </c>
      <c r="F326" s="219">
        <f t="shared" si="1319"/>
        <v>0</v>
      </c>
      <c r="G326" s="84">
        <v>12</v>
      </c>
      <c r="H326" s="214">
        <f t="shared" si="1320"/>
        <v>0</v>
      </c>
      <c r="I326" s="219">
        <f t="shared" si="1321"/>
        <v>0</v>
      </c>
      <c r="J326" s="219">
        <f t="shared" si="1322"/>
        <v>0</v>
      </c>
      <c r="K326" s="216"/>
      <c r="L326" s="217">
        <f t="shared" si="1316"/>
        <v>1</v>
      </c>
      <c r="M326" s="219" t="str">
        <f t="shared" si="1323"/>
        <v/>
      </c>
      <c r="N326" s="221">
        <f t="shared" si="1324"/>
        <v>0</v>
      </c>
      <c r="O326" s="304"/>
      <c r="P326" s="281"/>
      <c r="Q326" s="282"/>
      <c r="R326" s="287"/>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c r="CQ326" s="282"/>
      <c r="CR326" s="282"/>
      <c r="CS326" s="282"/>
      <c r="CT326" s="282"/>
      <c r="CU326" s="282"/>
      <c r="CV326" s="282"/>
      <c r="CW326" s="282"/>
      <c r="CX326" s="282"/>
      <c r="CY326" s="282"/>
      <c r="CZ326" s="282"/>
      <c r="DA326" s="282"/>
      <c r="DB326" s="282"/>
      <c r="DC326" s="282"/>
      <c r="DD326" s="282"/>
      <c r="DE326" s="282"/>
      <c r="DF326" s="282"/>
      <c r="DG326" s="282"/>
      <c r="DH326" s="282"/>
      <c r="DI326" s="282"/>
      <c r="DJ326" s="282"/>
      <c r="DK326" s="282"/>
      <c r="DL326" s="282"/>
      <c r="DM326" s="282"/>
      <c r="DN326" s="282"/>
      <c r="DO326" s="282"/>
      <c r="DP326" s="282"/>
      <c r="DQ326" s="282"/>
      <c r="DR326" s="282"/>
      <c r="DS326" s="282"/>
      <c r="DT326" s="282"/>
      <c r="DU326" s="282"/>
      <c r="DV326" s="282"/>
      <c r="DW326" s="282"/>
      <c r="DX326" s="282"/>
      <c r="DY326" s="282"/>
      <c r="DZ326" s="282"/>
      <c r="EA326" s="282"/>
      <c r="EB326" s="282"/>
      <c r="EC326" s="282"/>
      <c r="ED326" s="282"/>
      <c r="EE326" s="282"/>
      <c r="EF326" s="282"/>
      <c r="EG326" s="282"/>
      <c r="EH326" s="282"/>
      <c r="EI326" s="282"/>
      <c r="EJ326" s="282"/>
      <c r="EK326" s="282"/>
      <c r="EL326" s="282"/>
      <c r="EM326" s="282"/>
      <c r="EN326" s="282"/>
      <c r="EO326" s="282"/>
      <c r="EP326" s="282"/>
      <c r="EQ326" s="282"/>
      <c r="ER326" s="282"/>
      <c r="ES326" s="282"/>
      <c r="ET326" s="282"/>
      <c r="EU326" s="282"/>
      <c r="EV326" s="282"/>
      <c r="EW326" s="282"/>
      <c r="EX326" s="282"/>
      <c r="EY326" s="282"/>
      <c r="EZ326" s="282"/>
      <c r="FA326" s="282"/>
      <c r="FB326" s="282"/>
      <c r="FC326" s="282"/>
      <c r="FD326" s="282"/>
      <c r="FE326" s="282"/>
      <c r="FF326" s="282"/>
      <c r="FG326" s="282"/>
      <c r="FH326" s="282"/>
      <c r="FI326" s="282"/>
      <c r="FJ326" s="282"/>
      <c r="FK326" s="282"/>
      <c r="FL326" s="282"/>
      <c r="FM326" s="282"/>
      <c r="FN326" s="282"/>
      <c r="FO326" s="282"/>
      <c r="FP326" s="282"/>
      <c r="FQ326" s="282"/>
      <c r="FR326" s="282"/>
      <c r="FS326" s="282"/>
      <c r="FT326" s="282"/>
      <c r="FU326" s="282"/>
      <c r="FV326" s="282"/>
      <c r="FW326" s="282"/>
      <c r="FX326" s="282"/>
      <c r="FY326" s="282"/>
      <c r="FZ326" s="282"/>
      <c r="GA326" s="282"/>
      <c r="GB326" s="282"/>
      <c r="GC326" s="282"/>
      <c r="GD326" s="282"/>
      <c r="GE326" s="282"/>
      <c r="GF326" s="282"/>
      <c r="GG326" s="282"/>
      <c r="GH326" s="282"/>
      <c r="GI326" s="282"/>
      <c r="GJ326" s="282"/>
      <c r="GK326" s="282"/>
      <c r="GL326" s="282"/>
      <c r="GM326" s="282"/>
      <c r="GN326" s="282"/>
      <c r="GO326" s="282"/>
      <c r="GP326" s="282"/>
      <c r="GQ326" s="282"/>
      <c r="GR326" s="282"/>
      <c r="GS326" s="282"/>
      <c r="GT326" s="282"/>
      <c r="GU326" s="282"/>
      <c r="GV326" s="282"/>
      <c r="GW326" s="282"/>
      <c r="GX326" s="282"/>
      <c r="GY326" s="282"/>
      <c r="GZ326" s="282"/>
      <c r="HA326" s="282"/>
      <c r="HB326" s="282"/>
      <c r="HC326" s="282"/>
      <c r="HD326" s="282"/>
      <c r="HE326" s="282"/>
      <c r="HF326" s="282"/>
      <c r="HG326" s="282"/>
      <c r="HH326" s="282"/>
      <c r="HI326" s="282"/>
      <c r="HJ326" s="282"/>
      <c r="HK326" s="282"/>
      <c r="HL326" s="282"/>
      <c r="HM326" s="282"/>
      <c r="HN326" s="282"/>
      <c r="HO326" s="282"/>
      <c r="HP326" s="282"/>
      <c r="HQ326" s="282"/>
    </row>
    <row r="327" spans="1:225" s="73" customFormat="1" ht="18" customHeight="1" x14ac:dyDescent="0.25">
      <c r="A327" s="223" t="str">
        <f t="shared" si="1325"/>
        <v>3.1.6</v>
      </c>
      <c r="B327" s="225" t="str">
        <f t="shared" si="1325"/>
        <v>PMR</v>
      </c>
      <c r="C327" s="218">
        <f t="shared" si="1317"/>
        <v>0</v>
      </c>
      <c r="D327" s="284"/>
      <c r="E327" s="219">
        <f t="shared" si="1318"/>
        <v>0</v>
      </c>
      <c r="F327" s="219">
        <f t="shared" si="1319"/>
        <v>0</v>
      </c>
      <c r="G327" s="84">
        <v>4</v>
      </c>
      <c r="H327" s="214">
        <f t="shared" si="1320"/>
        <v>0</v>
      </c>
      <c r="I327" s="219">
        <f t="shared" si="1321"/>
        <v>0</v>
      </c>
      <c r="J327" s="219">
        <f t="shared" si="1322"/>
        <v>0</v>
      </c>
      <c r="K327" s="216"/>
      <c r="L327" s="217">
        <f t="shared" si="1316"/>
        <v>1</v>
      </c>
      <c r="M327" s="219" t="str">
        <f t="shared" si="1323"/>
        <v/>
      </c>
      <c r="N327" s="221">
        <f t="shared" si="1324"/>
        <v>0</v>
      </c>
      <c r="O327" s="304"/>
      <c r="P327" s="281"/>
      <c r="Q327" s="282"/>
      <c r="R327" s="287"/>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c r="CQ327" s="282"/>
      <c r="CR327" s="282"/>
      <c r="CS327" s="282"/>
      <c r="CT327" s="282"/>
      <c r="CU327" s="282"/>
      <c r="CV327" s="282"/>
      <c r="CW327" s="282"/>
      <c r="CX327" s="282"/>
      <c r="CY327" s="282"/>
      <c r="CZ327" s="282"/>
      <c r="DA327" s="282"/>
      <c r="DB327" s="282"/>
      <c r="DC327" s="282"/>
      <c r="DD327" s="282"/>
      <c r="DE327" s="282"/>
      <c r="DF327" s="282"/>
      <c r="DG327" s="282"/>
      <c r="DH327" s="282"/>
      <c r="DI327" s="282"/>
      <c r="DJ327" s="282"/>
      <c r="DK327" s="282"/>
      <c r="DL327" s="282"/>
      <c r="DM327" s="282"/>
      <c r="DN327" s="282"/>
      <c r="DO327" s="282"/>
      <c r="DP327" s="282"/>
      <c r="DQ327" s="282"/>
      <c r="DR327" s="282"/>
      <c r="DS327" s="282"/>
      <c r="DT327" s="282"/>
      <c r="DU327" s="282"/>
      <c r="DV327" s="282"/>
      <c r="DW327" s="282"/>
      <c r="DX327" s="282"/>
      <c r="DY327" s="282"/>
      <c r="DZ327" s="282"/>
      <c r="EA327" s="282"/>
      <c r="EB327" s="282"/>
      <c r="EC327" s="282"/>
      <c r="ED327" s="282"/>
      <c r="EE327" s="282"/>
      <c r="EF327" s="282"/>
      <c r="EG327" s="282"/>
      <c r="EH327" s="282"/>
      <c r="EI327" s="282"/>
      <c r="EJ327" s="282"/>
      <c r="EK327" s="282"/>
      <c r="EL327" s="282"/>
      <c r="EM327" s="282"/>
      <c r="EN327" s="282"/>
      <c r="EO327" s="282"/>
      <c r="EP327" s="282"/>
      <c r="EQ327" s="282"/>
      <c r="ER327" s="282"/>
      <c r="ES327" s="282"/>
      <c r="ET327" s="282"/>
      <c r="EU327" s="282"/>
      <c r="EV327" s="282"/>
      <c r="EW327" s="282"/>
      <c r="EX327" s="282"/>
      <c r="EY327" s="282"/>
      <c r="EZ327" s="282"/>
      <c r="FA327" s="282"/>
      <c r="FB327" s="282"/>
      <c r="FC327" s="282"/>
      <c r="FD327" s="282"/>
      <c r="FE327" s="282"/>
      <c r="FF327" s="282"/>
      <c r="FG327" s="282"/>
      <c r="FH327" s="282"/>
      <c r="FI327" s="282"/>
      <c r="FJ327" s="282"/>
      <c r="FK327" s="282"/>
      <c r="FL327" s="282"/>
      <c r="FM327" s="282"/>
      <c r="FN327" s="282"/>
      <c r="FO327" s="282"/>
      <c r="FP327" s="282"/>
      <c r="FQ327" s="282"/>
      <c r="FR327" s="282"/>
      <c r="FS327" s="282"/>
      <c r="FT327" s="282"/>
      <c r="FU327" s="282"/>
      <c r="FV327" s="282"/>
      <c r="FW327" s="282"/>
      <c r="FX327" s="282"/>
      <c r="FY327" s="282"/>
      <c r="FZ327" s="282"/>
      <c r="GA327" s="282"/>
      <c r="GB327" s="282"/>
      <c r="GC327" s="282"/>
      <c r="GD327" s="282"/>
      <c r="GE327" s="282"/>
      <c r="GF327" s="282"/>
      <c r="GG327" s="282"/>
      <c r="GH327" s="282"/>
      <c r="GI327" s="282"/>
      <c r="GJ327" s="282"/>
      <c r="GK327" s="282"/>
      <c r="GL327" s="282"/>
      <c r="GM327" s="282"/>
      <c r="GN327" s="282"/>
      <c r="GO327" s="282"/>
      <c r="GP327" s="282"/>
      <c r="GQ327" s="282"/>
      <c r="GR327" s="282"/>
      <c r="GS327" s="282"/>
      <c r="GT327" s="282"/>
      <c r="GU327" s="282"/>
      <c r="GV327" s="282"/>
      <c r="GW327" s="282"/>
      <c r="GX327" s="282"/>
      <c r="GY327" s="282"/>
      <c r="GZ327" s="282"/>
      <c r="HA327" s="282"/>
      <c r="HB327" s="282"/>
      <c r="HC327" s="282"/>
      <c r="HD327" s="282"/>
      <c r="HE327" s="282"/>
      <c r="HF327" s="282"/>
      <c r="HG327" s="282"/>
      <c r="HH327" s="282"/>
      <c r="HI327" s="282"/>
      <c r="HJ327" s="282"/>
      <c r="HK327" s="282"/>
      <c r="HL327" s="282"/>
      <c r="HM327" s="282"/>
      <c r="HN327" s="282"/>
      <c r="HO327" s="282"/>
      <c r="HP327" s="282"/>
      <c r="HQ327" s="282"/>
    </row>
    <row r="328" spans="1:225" s="73" customFormat="1" ht="18" customHeight="1" x14ac:dyDescent="0.25">
      <c r="A328" s="223" t="str">
        <f t="shared" si="1325"/>
        <v>3.1.7</v>
      </c>
      <c r="B328" s="225" t="str">
        <f t="shared" si="1325"/>
        <v>Schedule</v>
      </c>
      <c r="C328" s="218">
        <f t="shared" si="1317"/>
        <v>0</v>
      </c>
      <c r="D328" s="284"/>
      <c r="E328" s="219">
        <f t="shared" si="1318"/>
        <v>0</v>
      </c>
      <c r="F328" s="219">
        <f t="shared" si="1319"/>
        <v>0</v>
      </c>
      <c r="G328" s="84">
        <v>2</v>
      </c>
      <c r="H328" s="214">
        <f t="shared" si="1320"/>
        <v>0</v>
      </c>
      <c r="I328" s="219">
        <f t="shared" si="1321"/>
        <v>0</v>
      </c>
      <c r="J328" s="219">
        <f t="shared" si="1322"/>
        <v>0</v>
      </c>
      <c r="K328" s="216"/>
      <c r="L328" s="217">
        <f t="shared" si="1316"/>
        <v>1</v>
      </c>
      <c r="M328" s="219" t="str">
        <f t="shared" si="1323"/>
        <v/>
      </c>
      <c r="N328" s="221">
        <f t="shared" si="1324"/>
        <v>0</v>
      </c>
      <c r="O328" s="304"/>
      <c r="P328" s="281"/>
      <c r="Q328" s="282"/>
      <c r="R328" s="287"/>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c r="CQ328" s="282"/>
      <c r="CR328" s="282"/>
      <c r="CS328" s="282"/>
      <c r="CT328" s="282"/>
      <c r="CU328" s="282"/>
      <c r="CV328" s="282"/>
      <c r="CW328" s="282"/>
      <c r="CX328" s="282"/>
      <c r="CY328" s="282"/>
      <c r="CZ328" s="282"/>
      <c r="DA328" s="282"/>
      <c r="DB328" s="282"/>
      <c r="DC328" s="282"/>
      <c r="DD328" s="282"/>
      <c r="DE328" s="282"/>
      <c r="DF328" s="282"/>
      <c r="DG328" s="282"/>
      <c r="DH328" s="282"/>
      <c r="DI328" s="282"/>
      <c r="DJ328" s="282"/>
      <c r="DK328" s="282"/>
      <c r="DL328" s="282"/>
      <c r="DM328" s="282"/>
      <c r="DN328" s="282"/>
      <c r="DO328" s="282"/>
      <c r="DP328" s="282"/>
      <c r="DQ328" s="282"/>
      <c r="DR328" s="282"/>
      <c r="DS328" s="282"/>
      <c r="DT328" s="282"/>
      <c r="DU328" s="282"/>
      <c r="DV328" s="282"/>
      <c r="DW328" s="282"/>
      <c r="DX328" s="282"/>
      <c r="DY328" s="282"/>
      <c r="DZ328" s="282"/>
      <c r="EA328" s="282"/>
      <c r="EB328" s="282"/>
      <c r="EC328" s="282"/>
      <c r="ED328" s="282"/>
      <c r="EE328" s="282"/>
      <c r="EF328" s="282"/>
      <c r="EG328" s="282"/>
      <c r="EH328" s="282"/>
      <c r="EI328" s="282"/>
      <c r="EJ328" s="282"/>
      <c r="EK328" s="282"/>
      <c r="EL328" s="282"/>
      <c r="EM328" s="282"/>
      <c r="EN328" s="282"/>
      <c r="EO328" s="282"/>
      <c r="EP328" s="282"/>
      <c r="EQ328" s="282"/>
      <c r="ER328" s="282"/>
      <c r="ES328" s="282"/>
      <c r="ET328" s="282"/>
      <c r="EU328" s="282"/>
      <c r="EV328" s="282"/>
      <c r="EW328" s="282"/>
      <c r="EX328" s="282"/>
      <c r="EY328" s="282"/>
      <c r="EZ328" s="282"/>
      <c r="FA328" s="282"/>
      <c r="FB328" s="282"/>
      <c r="FC328" s="282"/>
      <c r="FD328" s="282"/>
      <c r="FE328" s="282"/>
      <c r="FF328" s="282"/>
      <c r="FG328" s="282"/>
      <c r="FH328" s="282"/>
      <c r="FI328" s="282"/>
      <c r="FJ328" s="282"/>
      <c r="FK328" s="282"/>
      <c r="FL328" s="282"/>
      <c r="FM328" s="282"/>
      <c r="FN328" s="282"/>
      <c r="FO328" s="282"/>
      <c r="FP328" s="282"/>
      <c r="FQ328" s="282"/>
      <c r="FR328" s="282"/>
      <c r="FS328" s="282"/>
      <c r="FT328" s="282"/>
      <c r="FU328" s="282"/>
      <c r="FV328" s="282"/>
      <c r="FW328" s="282"/>
      <c r="FX328" s="282"/>
      <c r="FY328" s="282"/>
      <c r="FZ328" s="282"/>
      <c r="GA328" s="282"/>
      <c r="GB328" s="282"/>
      <c r="GC328" s="282"/>
      <c r="GD328" s="282"/>
      <c r="GE328" s="282"/>
      <c r="GF328" s="282"/>
      <c r="GG328" s="282"/>
      <c r="GH328" s="282"/>
      <c r="GI328" s="282"/>
      <c r="GJ328" s="282"/>
      <c r="GK328" s="282"/>
      <c r="GL328" s="282"/>
      <c r="GM328" s="282"/>
      <c r="GN328" s="282"/>
      <c r="GO328" s="282"/>
      <c r="GP328" s="282"/>
      <c r="GQ328" s="282"/>
      <c r="GR328" s="282"/>
      <c r="GS328" s="282"/>
      <c r="GT328" s="282"/>
      <c r="GU328" s="282"/>
      <c r="GV328" s="282"/>
      <c r="GW328" s="282"/>
      <c r="GX328" s="282"/>
      <c r="GY328" s="282"/>
      <c r="GZ328" s="282"/>
      <c r="HA328" s="282"/>
      <c r="HB328" s="282"/>
      <c r="HC328" s="282"/>
      <c r="HD328" s="282"/>
      <c r="HE328" s="282"/>
      <c r="HF328" s="282"/>
      <c r="HG328" s="282"/>
      <c r="HH328" s="282"/>
      <c r="HI328" s="282"/>
      <c r="HJ328" s="282"/>
      <c r="HK328" s="282"/>
      <c r="HL328" s="282"/>
      <c r="HM328" s="282"/>
      <c r="HN328" s="282"/>
      <c r="HO328" s="282"/>
      <c r="HP328" s="282"/>
      <c r="HQ328" s="282"/>
    </row>
    <row r="329" spans="1:225" s="73" customFormat="1" ht="18" hidden="1" customHeight="1" x14ac:dyDescent="0.25">
      <c r="A329" s="223" t="str">
        <f t="shared" si="1315"/>
        <v>3.1.8</v>
      </c>
      <c r="B329" s="225" t="str">
        <f t="shared" si="1315"/>
        <v>Transition-In Plan</v>
      </c>
      <c r="C329" s="218">
        <f t="shared" si="1317"/>
        <v>0</v>
      </c>
      <c r="D329" s="284"/>
      <c r="E329" s="219">
        <f t="shared" si="1318"/>
        <v>0</v>
      </c>
      <c r="F329" s="219">
        <f t="shared" si="1319"/>
        <v>0</v>
      </c>
      <c r="G329" s="84"/>
      <c r="H329" s="214" t="str">
        <f t="shared" si="1320"/>
        <v/>
      </c>
      <c r="I329" s="219" t="str">
        <f t="shared" si="1321"/>
        <v/>
      </c>
      <c r="J329" s="219" t="str">
        <f t="shared" si="1322"/>
        <v/>
      </c>
      <c r="K329" s="216"/>
      <c r="L329" s="217">
        <f t="shared" si="1316"/>
        <v>1</v>
      </c>
      <c r="M329" s="219" t="str">
        <f t="shared" si="1323"/>
        <v/>
      </c>
      <c r="N329" s="221" t="str">
        <f t="shared" si="1324"/>
        <v/>
      </c>
      <c r="O329" s="304"/>
      <c r="P329" s="281"/>
      <c r="Q329" s="282"/>
      <c r="R329" s="287"/>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c r="CQ329" s="282"/>
      <c r="CR329" s="282"/>
      <c r="CS329" s="282"/>
      <c r="CT329" s="282"/>
      <c r="CU329" s="282"/>
      <c r="CV329" s="282"/>
      <c r="CW329" s="282"/>
      <c r="CX329" s="282"/>
      <c r="CY329" s="282"/>
      <c r="CZ329" s="282"/>
      <c r="DA329" s="282"/>
      <c r="DB329" s="282"/>
      <c r="DC329" s="282"/>
      <c r="DD329" s="282"/>
      <c r="DE329" s="282"/>
      <c r="DF329" s="282"/>
      <c r="DG329" s="282"/>
      <c r="DH329" s="282"/>
      <c r="DI329" s="282"/>
      <c r="DJ329" s="282"/>
      <c r="DK329" s="282"/>
      <c r="DL329" s="282"/>
      <c r="DM329" s="282"/>
      <c r="DN329" s="282"/>
      <c r="DO329" s="282"/>
      <c r="DP329" s="282"/>
      <c r="DQ329" s="282"/>
      <c r="DR329" s="282"/>
      <c r="DS329" s="282"/>
      <c r="DT329" s="282"/>
      <c r="DU329" s="282"/>
      <c r="DV329" s="282"/>
      <c r="DW329" s="282"/>
      <c r="DX329" s="282"/>
      <c r="DY329" s="282"/>
      <c r="DZ329" s="282"/>
      <c r="EA329" s="282"/>
      <c r="EB329" s="282"/>
      <c r="EC329" s="282"/>
      <c r="ED329" s="282"/>
      <c r="EE329" s="282"/>
      <c r="EF329" s="282"/>
      <c r="EG329" s="282"/>
      <c r="EH329" s="282"/>
      <c r="EI329" s="282"/>
      <c r="EJ329" s="282"/>
      <c r="EK329" s="282"/>
      <c r="EL329" s="282"/>
      <c r="EM329" s="282"/>
      <c r="EN329" s="282"/>
      <c r="EO329" s="282"/>
      <c r="EP329" s="282"/>
      <c r="EQ329" s="282"/>
      <c r="ER329" s="282"/>
      <c r="ES329" s="282"/>
      <c r="ET329" s="282"/>
      <c r="EU329" s="282"/>
      <c r="EV329" s="282"/>
      <c r="EW329" s="282"/>
      <c r="EX329" s="282"/>
      <c r="EY329" s="282"/>
      <c r="EZ329" s="282"/>
      <c r="FA329" s="282"/>
      <c r="FB329" s="282"/>
      <c r="FC329" s="282"/>
      <c r="FD329" s="282"/>
      <c r="FE329" s="282"/>
      <c r="FF329" s="282"/>
      <c r="FG329" s="282"/>
      <c r="FH329" s="282"/>
      <c r="FI329" s="282"/>
      <c r="FJ329" s="282"/>
      <c r="FK329" s="282"/>
      <c r="FL329" s="282"/>
      <c r="FM329" s="282"/>
      <c r="FN329" s="282"/>
      <c r="FO329" s="282"/>
      <c r="FP329" s="282"/>
      <c r="FQ329" s="282"/>
      <c r="FR329" s="282"/>
      <c r="FS329" s="282"/>
      <c r="FT329" s="282"/>
      <c r="FU329" s="282"/>
      <c r="FV329" s="282"/>
      <c r="FW329" s="282"/>
      <c r="FX329" s="282"/>
      <c r="FY329" s="282"/>
      <c r="FZ329" s="282"/>
      <c r="GA329" s="282"/>
      <c r="GB329" s="282"/>
      <c r="GC329" s="282"/>
      <c r="GD329" s="282"/>
      <c r="GE329" s="282"/>
      <c r="GF329" s="282"/>
      <c r="GG329" s="282"/>
      <c r="GH329" s="282"/>
      <c r="GI329" s="282"/>
      <c r="GJ329" s="282"/>
      <c r="GK329" s="282"/>
      <c r="GL329" s="282"/>
      <c r="GM329" s="282"/>
      <c r="GN329" s="282"/>
      <c r="GO329" s="282"/>
      <c r="GP329" s="282"/>
      <c r="GQ329" s="282"/>
      <c r="GR329" s="282"/>
      <c r="GS329" s="282"/>
      <c r="GT329" s="282"/>
      <c r="GU329" s="282"/>
      <c r="GV329" s="282"/>
      <c r="GW329" s="282"/>
      <c r="GX329" s="282"/>
      <c r="GY329" s="282"/>
      <c r="GZ329" s="282"/>
      <c r="HA329" s="282"/>
      <c r="HB329" s="282"/>
      <c r="HC329" s="282"/>
      <c r="HD329" s="282"/>
      <c r="HE329" s="282"/>
      <c r="HF329" s="282"/>
      <c r="HG329" s="282"/>
      <c r="HH329" s="282"/>
      <c r="HI329" s="282"/>
      <c r="HJ329" s="282"/>
      <c r="HK329" s="282"/>
      <c r="HL329" s="282"/>
      <c r="HM329" s="282"/>
      <c r="HN329" s="282"/>
      <c r="HO329" s="282"/>
      <c r="HP329" s="282"/>
      <c r="HQ329" s="282"/>
    </row>
    <row r="330" spans="1:225" s="73" customFormat="1" ht="18" hidden="1" customHeight="1" x14ac:dyDescent="0.25">
      <c r="A330" s="223" t="str">
        <f t="shared" ref="A330:B330" si="1326">IF(A173="","",A173)</f>
        <v>3.1.8</v>
      </c>
      <c r="B330" s="225" t="str">
        <f t="shared" si="1326"/>
        <v>Transition-In Inventory Report</v>
      </c>
      <c r="C330" s="218">
        <f t="shared" si="1317"/>
        <v>0</v>
      </c>
      <c r="D330" s="284"/>
      <c r="E330" s="219">
        <f t="shared" si="1318"/>
        <v>0</v>
      </c>
      <c r="F330" s="219">
        <f t="shared" si="1319"/>
        <v>0</v>
      </c>
      <c r="G330" s="84"/>
      <c r="H330" s="214" t="str">
        <f t="shared" si="1320"/>
        <v/>
      </c>
      <c r="I330" s="219" t="str">
        <f t="shared" si="1321"/>
        <v/>
      </c>
      <c r="J330" s="219" t="str">
        <f t="shared" si="1322"/>
        <v/>
      </c>
      <c r="K330" s="216"/>
      <c r="L330" s="217">
        <f t="shared" si="1316"/>
        <v>1</v>
      </c>
      <c r="M330" s="219" t="str">
        <f t="shared" si="1323"/>
        <v/>
      </c>
      <c r="N330" s="221" t="str">
        <f t="shared" si="1324"/>
        <v/>
      </c>
      <c r="O330" s="304"/>
      <c r="P330" s="281"/>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c r="CQ330" s="282"/>
      <c r="CR330" s="282"/>
      <c r="CS330" s="282"/>
      <c r="CT330" s="282"/>
      <c r="CU330" s="282"/>
      <c r="CV330" s="282"/>
      <c r="CW330" s="282"/>
      <c r="CX330" s="282"/>
      <c r="CY330" s="282"/>
      <c r="CZ330" s="282"/>
      <c r="DA330" s="282"/>
      <c r="DB330" s="282"/>
      <c r="DC330" s="282"/>
      <c r="DD330" s="282"/>
      <c r="DE330" s="282"/>
      <c r="DF330" s="282"/>
      <c r="DG330" s="282"/>
      <c r="DH330" s="282"/>
      <c r="DI330" s="282"/>
      <c r="DJ330" s="282"/>
      <c r="DK330" s="282"/>
      <c r="DL330" s="282"/>
      <c r="DM330" s="282"/>
      <c r="DN330" s="282"/>
      <c r="DO330" s="282"/>
      <c r="DP330" s="282"/>
      <c r="DQ330" s="282"/>
      <c r="DR330" s="282"/>
      <c r="DS330" s="282"/>
      <c r="DT330" s="282"/>
      <c r="DU330" s="282"/>
      <c r="DV330" s="282"/>
      <c r="DW330" s="282"/>
      <c r="DX330" s="282"/>
      <c r="DY330" s="282"/>
      <c r="DZ330" s="282"/>
      <c r="EA330" s="282"/>
      <c r="EB330" s="282"/>
      <c r="EC330" s="282"/>
      <c r="ED330" s="282"/>
      <c r="EE330" s="282"/>
      <c r="EF330" s="282"/>
      <c r="EG330" s="282"/>
      <c r="EH330" s="282"/>
      <c r="EI330" s="282"/>
      <c r="EJ330" s="282"/>
      <c r="EK330" s="282"/>
      <c r="EL330" s="282"/>
      <c r="EM330" s="282"/>
      <c r="EN330" s="282"/>
      <c r="EO330" s="282"/>
      <c r="EP330" s="282"/>
      <c r="EQ330" s="282"/>
      <c r="ER330" s="282"/>
      <c r="ES330" s="282"/>
      <c r="ET330" s="282"/>
      <c r="EU330" s="282"/>
      <c r="EV330" s="282"/>
      <c r="EW330" s="282"/>
      <c r="EX330" s="282"/>
      <c r="EY330" s="282"/>
      <c r="EZ330" s="282"/>
      <c r="FA330" s="282"/>
      <c r="FB330" s="282"/>
      <c r="FC330" s="282"/>
      <c r="FD330" s="282"/>
      <c r="FE330" s="282"/>
      <c r="FF330" s="282"/>
      <c r="FG330" s="282"/>
      <c r="FH330" s="282"/>
      <c r="FI330" s="282"/>
      <c r="FJ330" s="282"/>
      <c r="FK330" s="282"/>
      <c r="FL330" s="282"/>
      <c r="FM330" s="282"/>
      <c r="FN330" s="282"/>
      <c r="FO330" s="282"/>
      <c r="FP330" s="282"/>
      <c r="FQ330" s="282"/>
      <c r="FR330" s="282"/>
      <c r="FS330" s="282"/>
      <c r="FT330" s="282"/>
      <c r="FU330" s="282"/>
      <c r="FV330" s="282"/>
      <c r="FW330" s="282"/>
      <c r="FX330" s="282"/>
      <c r="FY330" s="282"/>
      <c r="FZ330" s="282"/>
      <c r="GA330" s="282"/>
      <c r="GB330" s="282"/>
      <c r="GC330" s="282"/>
      <c r="GD330" s="282"/>
      <c r="GE330" s="282"/>
      <c r="GF330" s="282"/>
      <c r="GG330" s="282"/>
      <c r="GH330" s="282"/>
      <c r="GI330" s="282"/>
      <c r="GJ330" s="282"/>
      <c r="GK330" s="282"/>
      <c r="GL330" s="282"/>
      <c r="GM330" s="282"/>
      <c r="GN330" s="282"/>
      <c r="GO330" s="282"/>
      <c r="GP330" s="282"/>
      <c r="GQ330" s="282"/>
      <c r="GR330" s="282"/>
      <c r="GS330" s="282"/>
      <c r="GT330" s="282"/>
      <c r="GU330" s="282"/>
      <c r="GV330" s="282"/>
      <c r="GW330" s="282"/>
      <c r="GX330" s="282"/>
      <c r="GY330" s="282"/>
      <c r="GZ330" s="282"/>
      <c r="HA330" s="282"/>
      <c r="HB330" s="282"/>
      <c r="HC330" s="282"/>
      <c r="HD330" s="282"/>
      <c r="HE330" s="282"/>
      <c r="HF330" s="282"/>
      <c r="HG330" s="282"/>
      <c r="HH330" s="282"/>
      <c r="HI330" s="282"/>
      <c r="HJ330" s="282"/>
      <c r="HK330" s="282"/>
      <c r="HL330" s="282"/>
      <c r="HM330" s="282"/>
      <c r="HN330" s="282"/>
      <c r="HO330" s="282"/>
      <c r="HP330" s="282"/>
      <c r="HQ330" s="282"/>
    </row>
    <row r="331" spans="1:225" s="73" customFormat="1" ht="18" hidden="1" customHeight="1" x14ac:dyDescent="0.25">
      <c r="A331" s="223" t="str">
        <f t="shared" ref="A331:B331" si="1327">IF(A174="","",A174)</f>
        <v>3.1.8</v>
      </c>
      <c r="B331" s="225" t="str">
        <f t="shared" si="1327"/>
        <v>Transition-Out Plan</v>
      </c>
      <c r="C331" s="218">
        <f t="shared" si="1317"/>
        <v>0</v>
      </c>
      <c r="D331" s="284"/>
      <c r="E331" s="219">
        <f t="shared" si="1318"/>
        <v>0</v>
      </c>
      <c r="F331" s="219">
        <f t="shared" si="1319"/>
        <v>0</v>
      </c>
      <c r="G331" s="84"/>
      <c r="H331" s="214" t="str">
        <f t="shared" si="1320"/>
        <v/>
      </c>
      <c r="I331" s="219" t="str">
        <f t="shared" si="1321"/>
        <v/>
      </c>
      <c r="J331" s="219" t="str">
        <f t="shared" si="1322"/>
        <v/>
      </c>
      <c r="K331" s="216"/>
      <c r="L331" s="217">
        <f t="shared" si="1316"/>
        <v>1</v>
      </c>
      <c r="M331" s="219" t="str">
        <f t="shared" si="1323"/>
        <v/>
      </c>
      <c r="N331" s="221" t="str">
        <f t="shared" si="1324"/>
        <v/>
      </c>
      <c r="O331" s="304"/>
      <c r="P331" s="281"/>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c r="CQ331" s="282"/>
      <c r="CR331" s="282"/>
      <c r="CS331" s="282"/>
      <c r="CT331" s="282"/>
      <c r="CU331" s="282"/>
      <c r="CV331" s="282"/>
      <c r="CW331" s="282"/>
      <c r="CX331" s="282"/>
      <c r="CY331" s="282"/>
      <c r="CZ331" s="282"/>
      <c r="DA331" s="282"/>
      <c r="DB331" s="282"/>
      <c r="DC331" s="282"/>
      <c r="DD331" s="282"/>
      <c r="DE331" s="282"/>
      <c r="DF331" s="282"/>
      <c r="DG331" s="282"/>
      <c r="DH331" s="282"/>
      <c r="DI331" s="282"/>
      <c r="DJ331" s="282"/>
      <c r="DK331" s="282"/>
      <c r="DL331" s="282"/>
      <c r="DM331" s="282"/>
      <c r="DN331" s="282"/>
      <c r="DO331" s="282"/>
      <c r="DP331" s="282"/>
      <c r="DQ331" s="282"/>
      <c r="DR331" s="282"/>
      <c r="DS331" s="282"/>
      <c r="DT331" s="282"/>
      <c r="DU331" s="282"/>
      <c r="DV331" s="282"/>
      <c r="DW331" s="282"/>
      <c r="DX331" s="282"/>
      <c r="DY331" s="282"/>
      <c r="DZ331" s="282"/>
      <c r="EA331" s="282"/>
      <c r="EB331" s="282"/>
      <c r="EC331" s="282"/>
      <c r="ED331" s="282"/>
      <c r="EE331" s="282"/>
      <c r="EF331" s="282"/>
      <c r="EG331" s="282"/>
      <c r="EH331" s="282"/>
      <c r="EI331" s="282"/>
      <c r="EJ331" s="282"/>
      <c r="EK331" s="282"/>
      <c r="EL331" s="282"/>
      <c r="EM331" s="282"/>
      <c r="EN331" s="282"/>
      <c r="EO331" s="282"/>
      <c r="EP331" s="282"/>
      <c r="EQ331" s="282"/>
      <c r="ER331" s="282"/>
      <c r="ES331" s="282"/>
      <c r="ET331" s="282"/>
      <c r="EU331" s="282"/>
      <c r="EV331" s="282"/>
      <c r="EW331" s="282"/>
      <c r="EX331" s="282"/>
      <c r="EY331" s="282"/>
      <c r="EZ331" s="282"/>
      <c r="FA331" s="282"/>
      <c r="FB331" s="282"/>
      <c r="FC331" s="282"/>
      <c r="FD331" s="282"/>
      <c r="FE331" s="282"/>
      <c r="FF331" s="282"/>
      <c r="FG331" s="282"/>
      <c r="FH331" s="282"/>
      <c r="FI331" s="282"/>
      <c r="FJ331" s="282"/>
      <c r="FK331" s="282"/>
      <c r="FL331" s="282"/>
      <c r="FM331" s="282"/>
      <c r="FN331" s="282"/>
      <c r="FO331" s="282"/>
      <c r="FP331" s="282"/>
      <c r="FQ331" s="282"/>
      <c r="FR331" s="282"/>
      <c r="FS331" s="282"/>
      <c r="FT331" s="282"/>
      <c r="FU331" s="282"/>
      <c r="FV331" s="282"/>
      <c r="FW331" s="282"/>
      <c r="FX331" s="282"/>
      <c r="FY331" s="282"/>
      <c r="FZ331" s="282"/>
      <c r="GA331" s="282"/>
      <c r="GB331" s="282"/>
      <c r="GC331" s="282"/>
      <c r="GD331" s="282"/>
      <c r="GE331" s="282"/>
      <c r="GF331" s="282"/>
      <c r="GG331" s="282"/>
      <c r="GH331" s="282"/>
      <c r="GI331" s="282"/>
      <c r="GJ331" s="282"/>
      <c r="GK331" s="282"/>
      <c r="GL331" s="282"/>
      <c r="GM331" s="282"/>
      <c r="GN331" s="282"/>
      <c r="GO331" s="282"/>
      <c r="GP331" s="282"/>
      <c r="GQ331" s="282"/>
      <c r="GR331" s="282"/>
      <c r="GS331" s="282"/>
      <c r="GT331" s="282"/>
      <c r="GU331" s="282"/>
      <c r="GV331" s="282"/>
      <c r="GW331" s="282"/>
      <c r="GX331" s="282"/>
      <c r="GY331" s="282"/>
      <c r="GZ331" s="282"/>
      <c r="HA331" s="282"/>
      <c r="HB331" s="282"/>
      <c r="HC331" s="282"/>
      <c r="HD331" s="282"/>
      <c r="HE331" s="282"/>
      <c r="HF331" s="282"/>
      <c r="HG331" s="282"/>
      <c r="HH331" s="282"/>
      <c r="HI331" s="282"/>
      <c r="HJ331" s="282"/>
      <c r="HK331" s="282"/>
      <c r="HL331" s="282"/>
      <c r="HM331" s="282"/>
      <c r="HN331" s="282"/>
      <c r="HO331" s="282"/>
      <c r="HP331" s="282"/>
      <c r="HQ331" s="282"/>
    </row>
    <row r="332" spans="1:225" s="73" customFormat="1" ht="18" hidden="1" customHeight="1" x14ac:dyDescent="0.25">
      <c r="A332" s="223" t="str">
        <f t="shared" ref="A332:B332" si="1328">IF(A175="","",A175)</f>
        <v>3.1.8</v>
      </c>
      <c r="B332" s="225" t="str">
        <f t="shared" si="1328"/>
        <v>Transition-Out Inventory Report</v>
      </c>
      <c r="C332" s="218">
        <f t="shared" si="1317"/>
        <v>0</v>
      </c>
      <c r="D332" s="284"/>
      <c r="E332" s="219">
        <f t="shared" si="1318"/>
        <v>0</v>
      </c>
      <c r="F332" s="219">
        <f t="shared" si="1319"/>
        <v>0</v>
      </c>
      <c r="G332" s="84"/>
      <c r="H332" s="214" t="str">
        <f t="shared" si="1320"/>
        <v/>
      </c>
      <c r="I332" s="219" t="str">
        <f t="shared" si="1321"/>
        <v/>
      </c>
      <c r="J332" s="219" t="str">
        <f t="shared" si="1322"/>
        <v/>
      </c>
      <c r="K332" s="216"/>
      <c r="L332" s="217">
        <f t="shared" si="1316"/>
        <v>1</v>
      </c>
      <c r="M332" s="219" t="str">
        <f t="shared" si="1323"/>
        <v/>
      </c>
      <c r="N332" s="221" t="str">
        <f t="shared" si="1324"/>
        <v/>
      </c>
      <c r="O332" s="304"/>
      <c r="P332" s="282">
        <v>0</v>
      </c>
      <c r="Q332" s="282">
        <v>0</v>
      </c>
      <c r="R332" s="287">
        <v>0</v>
      </c>
      <c r="S332" s="282">
        <v>0</v>
      </c>
      <c r="T332" s="282">
        <v>0</v>
      </c>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c r="CQ332" s="282"/>
      <c r="CR332" s="282"/>
      <c r="CS332" s="282"/>
      <c r="CT332" s="282"/>
      <c r="CU332" s="282"/>
      <c r="CV332" s="282"/>
      <c r="CW332" s="282"/>
      <c r="CX332" s="282"/>
      <c r="CY332" s="282"/>
      <c r="CZ332" s="282"/>
      <c r="DA332" s="282"/>
      <c r="DB332" s="282"/>
      <c r="DC332" s="282"/>
      <c r="DD332" s="282"/>
      <c r="DE332" s="282"/>
      <c r="DF332" s="282"/>
      <c r="DG332" s="282"/>
      <c r="DH332" s="282"/>
      <c r="DI332" s="282"/>
      <c r="DJ332" s="282"/>
      <c r="DK332" s="282"/>
      <c r="DL332" s="282"/>
      <c r="DM332" s="282"/>
      <c r="DN332" s="282"/>
      <c r="DO332" s="282"/>
      <c r="DP332" s="282"/>
      <c r="DQ332" s="282"/>
      <c r="DR332" s="282"/>
      <c r="DS332" s="282"/>
      <c r="DT332" s="282"/>
      <c r="DU332" s="282"/>
      <c r="DV332" s="282"/>
      <c r="DW332" s="282"/>
      <c r="DX332" s="282"/>
      <c r="DY332" s="282"/>
      <c r="DZ332" s="282"/>
      <c r="EA332" s="282"/>
      <c r="EB332" s="282"/>
      <c r="EC332" s="282"/>
      <c r="ED332" s="282"/>
      <c r="EE332" s="282"/>
      <c r="EF332" s="282"/>
      <c r="EG332" s="282"/>
      <c r="EH332" s="282"/>
      <c r="EI332" s="282"/>
      <c r="EJ332" s="282"/>
      <c r="EK332" s="282"/>
      <c r="EL332" s="282"/>
      <c r="EM332" s="282"/>
      <c r="EN332" s="282"/>
      <c r="EO332" s="282"/>
      <c r="EP332" s="282"/>
      <c r="EQ332" s="282"/>
      <c r="ER332" s="282"/>
      <c r="ES332" s="282"/>
      <c r="ET332" s="282"/>
      <c r="EU332" s="282"/>
      <c r="EV332" s="282"/>
      <c r="EW332" s="282"/>
      <c r="EX332" s="282"/>
      <c r="EY332" s="282"/>
      <c r="EZ332" s="282"/>
      <c r="FA332" s="282"/>
      <c r="FB332" s="282"/>
      <c r="FC332" s="282"/>
      <c r="FD332" s="282"/>
      <c r="FE332" s="282"/>
      <c r="FF332" s="282"/>
      <c r="FG332" s="282"/>
      <c r="FH332" s="282"/>
      <c r="FI332" s="282"/>
      <c r="FJ332" s="282"/>
      <c r="FK332" s="282"/>
      <c r="FL332" s="282"/>
      <c r="FM332" s="282"/>
      <c r="FN332" s="282"/>
      <c r="FO332" s="282"/>
      <c r="FP332" s="282"/>
      <c r="FQ332" s="282"/>
      <c r="FR332" s="282"/>
      <c r="FS332" s="282"/>
      <c r="FT332" s="282"/>
      <c r="FU332" s="282"/>
      <c r="FV332" s="282"/>
      <c r="FW332" s="282"/>
      <c r="FX332" s="282"/>
      <c r="FY332" s="282"/>
      <c r="FZ332" s="282"/>
      <c r="GA332" s="282"/>
      <c r="GB332" s="282"/>
      <c r="GC332" s="282"/>
      <c r="GD332" s="282"/>
      <c r="GE332" s="282"/>
      <c r="GF332" s="282"/>
      <c r="GG332" s="282"/>
      <c r="GH332" s="282"/>
      <c r="GI332" s="282"/>
      <c r="GJ332" s="282"/>
      <c r="GK332" s="282"/>
      <c r="GL332" s="282"/>
      <c r="GM332" s="282"/>
      <c r="GN332" s="282"/>
      <c r="GO332" s="282"/>
      <c r="GP332" s="282"/>
      <c r="GQ332" s="282"/>
      <c r="GR332" s="282"/>
      <c r="GS332" s="282"/>
      <c r="GT332" s="282"/>
      <c r="GU332" s="282"/>
      <c r="GV332" s="282"/>
      <c r="GW332" s="282"/>
      <c r="GX332" s="282"/>
      <c r="GY332" s="282"/>
      <c r="GZ332" s="282"/>
      <c r="HA332" s="282"/>
      <c r="HB332" s="282"/>
      <c r="HC332" s="282"/>
      <c r="HD332" s="282"/>
      <c r="HE332" s="282"/>
      <c r="HF332" s="282"/>
      <c r="HG332" s="282"/>
      <c r="HH332" s="282"/>
      <c r="HI332" s="282"/>
      <c r="HJ332" s="282"/>
      <c r="HK332" s="282"/>
      <c r="HL332" s="282"/>
      <c r="HM332" s="282"/>
      <c r="HN332" s="282"/>
      <c r="HO332" s="282"/>
      <c r="HP332" s="282"/>
      <c r="HQ332" s="282"/>
    </row>
    <row r="333" spans="1:225" s="73" customFormat="1" ht="18" hidden="1" customHeight="1" x14ac:dyDescent="0.25">
      <c r="A333" s="223" t="str">
        <f t="shared" ref="A333:B333" si="1329">IF(A176="","",A176)</f>
        <v/>
      </c>
      <c r="B333" s="225" t="str">
        <f t="shared" si="1329"/>
        <v/>
      </c>
      <c r="C333" s="218">
        <f t="shared" si="1317"/>
        <v>0</v>
      </c>
      <c r="D333" s="284"/>
      <c r="E333" s="219">
        <f t="shared" si="1318"/>
        <v>0</v>
      </c>
      <c r="F333" s="219">
        <f t="shared" si="1319"/>
        <v>0</v>
      </c>
      <c r="G333" s="84"/>
      <c r="H333" s="214" t="str">
        <f t="shared" si="1320"/>
        <v/>
      </c>
      <c r="I333" s="219" t="str">
        <f t="shared" si="1321"/>
        <v/>
      </c>
      <c r="J333" s="219" t="str">
        <f t="shared" si="1322"/>
        <v/>
      </c>
      <c r="K333" s="216"/>
      <c r="L333" s="217">
        <f t="shared" si="1316"/>
        <v>1</v>
      </c>
      <c r="M333" s="219" t="str">
        <f t="shared" si="1323"/>
        <v/>
      </c>
      <c r="N333" s="221" t="str">
        <f t="shared" si="1324"/>
        <v/>
      </c>
      <c r="O333" s="304"/>
      <c r="P333" s="282"/>
      <c r="Q333" s="282"/>
      <c r="R333" s="287"/>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c r="CQ333" s="282"/>
      <c r="CR333" s="282"/>
      <c r="CS333" s="282"/>
      <c r="CT333" s="282"/>
      <c r="CU333" s="282"/>
      <c r="CV333" s="282"/>
      <c r="CW333" s="282"/>
      <c r="CX333" s="282"/>
      <c r="CY333" s="282"/>
      <c r="CZ333" s="282"/>
      <c r="DA333" s="282"/>
      <c r="DB333" s="282"/>
      <c r="DC333" s="282"/>
      <c r="DD333" s="282"/>
      <c r="DE333" s="282"/>
      <c r="DF333" s="282"/>
      <c r="DG333" s="282"/>
      <c r="DH333" s="282"/>
      <c r="DI333" s="282"/>
      <c r="DJ333" s="282"/>
      <c r="DK333" s="282"/>
      <c r="DL333" s="282"/>
      <c r="DM333" s="282"/>
      <c r="DN333" s="282"/>
      <c r="DO333" s="282"/>
      <c r="DP333" s="282"/>
      <c r="DQ333" s="282"/>
      <c r="DR333" s="282"/>
      <c r="DS333" s="282"/>
      <c r="DT333" s="282"/>
      <c r="DU333" s="282"/>
      <c r="DV333" s="282"/>
      <c r="DW333" s="282"/>
      <c r="DX333" s="282"/>
      <c r="DY333" s="282"/>
      <c r="DZ333" s="282"/>
      <c r="EA333" s="282"/>
      <c r="EB333" s="282"/>
      <c r="EC333" s="282"/>
      <c r="ED333" s="282"/>
      <c r="EE333" s="282"/>
      <c r="EF333" s="282"/>
      <c r="EG333" s="282"/>
      <c r="EH333" s="282"/>
      <c r="EI333" s="282"/>
      <c r="EJ333" s="282"/>
      <c r="EK333" s="282"/>
      <c r="EL333" s="282"/>
      <c r="EM333" s="282"/>
      <c r="EN333" s="282"/>
      <c r="EO333" s="282"/>
      <c r="EP333" s="282"/>
      <c r="EQ333" s="282"/>
      <c r="ER333" s="282"/>
      <c r="ES333" s="282"/>
      <c r="ET333" s="282"/>
      <c r="EU333" s="282"/>
      <c r="EV333" s="282"/>
      <c r="EW333" s="282"/>
      <c r="EX333" s="282"/>
      <c r="EY333" s="282"/>
      <c r="EZ333" s="282"/>
      <c r="FA333" s="282"/>
      <c r="FB333" s="282"/>
      <c r="FC333" s="282"/>
      <c r="FD333" s="282"/>
      <c r="FE333" s="282"/>
      <c r="FF333" s="282"/>
      <c r="FG333" s="282"/>
      <c r="FH333" s="282"/>
      <c r="FI333" s="282"/>
      <c r="FJ333" s="282"/>
      <c r="FK333" s="282"/>
      <c r="FL333" s="282"/>
      <c r="FM333" s="282"/>
      <c r="FN333" s="282"/>
      <c r="FO333" s="282"/>
      <c r="FP333" s="282"/>
      <c r="FQ333" s="282"/>
      <c r="FR333" s="282"/>
      <c r="FS333" s="282"/>
      <c r="FT333" s="282"/>
      <c r="FU333" s="282"/>
      <c r="FV333" s="282"/>
      <c r="FW333" s="282"/>
      <c r="FX333" s="282"/>
      <c r="FY333" s="282"/>
      <c r="FZ333" s="282"/>
      <c r="GA333" s="282"/>
      <c r="GB333" s="282"/>
      <c r="GC333" s="282"/>
      <c r="GD333" s="282"/>
      <c r="GE333" s="282"/>
      <c r="GF333" s="282"/>
      <c r="GG333" s="282"/>
      <c r="GH333" s="282"/>
      <c r="GI333" s="282"/>
      <c r="GJ333" s="282"/>
      <c r="GK333" s="282"/>
      <c r="GL333" s="282"/>
      <c r="GM333" s="282"/>
      <c r="GN333" s="282"/>
      <c r="GO333" s="282"/>
      <c r="GP333" s="282"/>
      <c r="GQ333" s="282"/>
      <c r="GR333" s="282"/>
      <c r="GS333" s="282"/>
      <c r="GT333" s="282"/>
      <c r="GU333" s="282"/>
      <c r="GV333" s="282"/>
      <c r="GW333" s="282"/>
      <c r="GX333" s="282"/>
      <c r="GY333" s="282"/>
      <c r="GZ333" s="282"/>
      <c r="HA333" s="282"/>
      <c r="HB333" s="282"/>
      <c r="HC333" s="282"/>
      <c r="HD333" s="282"/>
      <c r="HE333" s="282"/>
      <c r="HF333" s="282"/>
      <c r="HG333" s="282"/>
      <c r="HH333" s="282"/>
      <c r="HI333" s="282"/>
      <c r="HJ333" s="282"/>
      <c r="HK333" s="282"/>
      <c r="HL333" s="282"/>
      <c r="HM333" s="282"/>
      <c r="HN333" s="282"/>
      <c r="HO333" s="282"/>
      <c r="HP333" s="282"/>
      <c r="HQ333" s="282"/>
    </row>
    <row r="334" spans="1:225" s="73" customFormat="1" ht="18" hidden="1" customHeight="1" x14ac:dyDescent="0.25">
      <c r="A334" s="223" t="str">
        <f t="shared" ref="A334:B334" si="1330">IF(A177="","",A177)</f>
        <v/>
      </c>
      <c r="B334" s="225" t="str">
        <f t="shared" si="1330"/>
        <v/>
      </c>
      <c r="C334" s="218">
        <f t="shared" si="1317"/>
        <v>0</v>
      </c>
      <c r="D334" s="284"/>
      <c r="E334" s="219">
        <f t="shared" si="1318"/>
        <v>0</v>
      </c>
      <c r="F334" s="219">
        <f t="shared" si="1319"/>
        <v>0</v>
      </c>
      <c r="G334" s="84"/>
      <c r="H334" s="214" t="str">
        <f t="shared" si="1320"/>
        <v/>
      </c>
      <c r="I334" s="219" t="str">
        <f t="shared" si="1321"/>
        <v/>
      </c>
      <c r="J334" s="219" t="str">
        <f t="shared" si="1322"/>
        <v/>
      </c>
      <c r="K334" s="216"/>
      <c r="L334" s="217">
        <f t="shared" si="1316"/>
        <v>1</v>
      </c>
      <c r="M334" s="219" t="str">
        <f t="shared" si="1323"/>
        <v/>
      </c>
      <c r="N334" s="221" t="str">
        <f t="shared" si="1324"/>
        <v/>
      </c>
      <c r="O334" s="304"/>
      <c r="P334" s="282"/>
      <c r="Q334" s="282"/>
      <c r="R334" s="287"/>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c r="CQ334" s="282"/>
      <c r="CR334" s="282"/>
      <c r="CS334" s="282"/>
      <c r="CT334" s="282"/>
      <c r="CU334" s="282"/>
      <c r="CV334" s="282"/>
      <c r="CW334" s="282"/>
      <c r="CX334" s="282"/>
      <c r="CY334" s="282"/>
      <c r="CZ334" s="282"/>
      <c r="DA334" s="282"/>
      <c r="DB334" s="282"/>
      <c r="DC334" s="282"/>
      <c r="DD334" s="282"/>
      <c r="DE334" s="282"/>
      <c r="DF334" s="282"/>
      <c r="DG334" s="282"/>
      <c r="DH334" s="282"/>
      <c r="DI334" s="282"/>
      <c r="DJ334" s="282"/>
      <c r="DK334" s="282"/>
      <c r="DL334" s="282"/>
      <c r="DM334" s="282"/>
      <c r="DN334" s="282"/>
      <c r="DO334" s="282"/>
      <c r="DP334" s="282"/>
      <c r="DQ334" s="282"/>
      <c r="DR334" s="282"/>
      <c r="DS334" s="282"/>
      <c r="DT334" s="282"/>
      <c r="DU334" s="282"/>
      <c r="DV334" s="282"/>
      <c r="DW334" s="282"/>
      <c r="DX334" s="282"/>
      <c r="DY334" s="282"/>
      <c r="DZ334" s="282"/>
      <c r="EA334" s="282"/>
      <c r="EB334" s="282"/>
      <c r="EC334" s="282"/>
      <c r="ED334" s="282"/>
      <c r="EE334" s="282"/>
      <c r="EF334" s="282"/>
      <c r="EG334" s="282"/>
      <c r="EH334" s="282"/>
      <c r="EI334" s="282"/>
      <c r="EJ334" s="282"/>
      <c r="EK334" s="282"/>
      <c r="EL334" s="282"/>
      <c r="EM334" s="282"/>
      <c r="EN334" s="282"/>
      <c r="EO334" s="282"/>
      <c r="EP334" s="282"/>
      <c r="EQ334" s="282"/>
      <c r="ER334" s="282"/>
      <c r="ES334" s="282"/>
      <c r="ET334" s="282"/>
      <c r="EU334" s="282"/>
      <c r="EV334" s="282"/>
      <c r="EW334" s="282"/>
      <c r="EX334" s="282"/>
      <c r="EY334" s="282"/>
      <c r="EZ334" s="282"/>
      <c r="FA334" s="282"/>
      <c r="FB334" s="282"/>
      <c r="FC334" s="282"/>
      <c r="FD334" s="282"/>
      <c r="FE334" s="282"/>
      <c r="FF334" s="282"/>
      <c r="FG334" s="282"/>
      <c r="FH334" s="282"/>
      <c r="FI334" s="282"/>
      <c r="FJ334" s="282"/>
      <c r="FK334" s="282"/>
      <c r="FL334" s="282"/>
      <c r="FM334" s="282"/>
      <c r="FN334" s="282"/>
      <c r="FO334" s="282"/>
      <c r="FP334" s="282"/>
      <c r="FQ334" s="282"/>
      <c r="FR334" s="282"/>
      <c r="FS334" s="282"/>
      <c r="FT334" s="282"/>
      <c r="FU334" s="282"/>
      <c r="FV334" s="282"/>
      <c r="FW334" s="282"/>
      <c r="FX334" s="282"/>
      <c r="FY334" s="282"/>
      <c r="FZ334" s="282"/>
      <c r="GA334" s="282"/>
      <c r="GB334" s="282"/>
      <c r="GC334" s="282"/>
      <c r="GD334" s="282"/>
      <c r="GE334" s="282"/>
      <c r="GF334" s="282"/>
      <c r="GG334" s="282"/>
      <c r="GH334" s="282"/>
      <c r="GI334" s="282"/>
      <c r="GJ334" s="282"/>
      <c r="GK334" s="282"/>
      <c r="GL334" s="282"/>
      <c r="GM334" s="282"/>
      <c r="GN334" s="282"/>
      <c r="GO334" s="282"/>
      <c r="GP334" s="282"/>
      <c r="GQ334" s="282"/>
      <c r="GR334" s="282"/>
      <c r="GS334" s="282"/>
      <c r="GT334" s="282"/>
      <c r="GU334" s="282"/>
      <c r="GV334" s="282"/>
      <c r="GW334" s="282"/>
      <c r="GX334" s="282"/>
      <c r="GY334" s="282"/>
      <c r="GZ334" s="282"/>
      <c r="HA334" s="282"/>
      <c r="HB334" s="282"/>
      <c r="HC334" s="282"/>
      <c r="HD334" s="282"/>
      <c r="HE334" s="282"/>
      <c r="HF334" s="282"/>
      <c r="HG334" s="282"/>
      <c r="HH334" s="282"/>
      <c r="HI334" s="282"/>
      <c r="HJ334" s="282"/>
      <c r="HK334" s="282"/>
      <c r="HL334" s="282"/>
      <c r="HM334" s="282"/>
      <c r="HN334" s="282"/>
      <c r="HO334" s="282"/>
      <c r="HP334" s="282"/>
      <c r="HQ334" s="282"/>
    </row>
    <row r="335" spans="1:225" s="73" customFormat="1" ht="18" hidden="1" customHeight="1" x14ac:dyDescent="0.25">
      <c r="A335" s="223" t="str">
        <f t="shared" ref="A335:B335" si="1331">IF(A178="","",A178)</f>
        <v/>
      </c>
      <c r="B335" s="225" t="str">
        <f t="shared" si="1331"/>
        <v/>
      </c>
      <c r="C335" s="218">
        <f t="shared" si="1317"/>
        <v>0</v>
      </c>
      <c r="D335" s="284"/>
      <c r="E335" s="219">
        <f t="shared" si="1318"/>
        <v>0</v>
      </c>
      <c r="F335" s="219">
        <f t="shared" si="1319"/>
        <v>0</v>
      </c>
      <c r="G335" s="84"/>
      <c r="H335" s="214" t="str">
        <f t="shared" si="1320"/>
        <v/>
      </c>
      <c r="I335" s="219" t="str">
        <f t="shared" si="1321"/>
        <v/>
      </c>
      <c r="J335" s="219" t="str">
        <f t="shared" si="1322"/>
        <v/>
      </c>
      <c r="K335" s="216"/>
      <c r="L335" s="217">
        <f t="shared" si="1316"/>
        <v>1</v>
      </c>
      <c r="M335" s="219" t="str">
        <f t="shared" si="1323"/>
        <v/>
      </c>
      <c r="N335" s="221" t="str">
        <f t="shared" si="1324"/>
        <v/>
      </c>
      <c r="O335" s="304"/>
      <c r="P335" s="282"/>
      <c r="Q335" s="282"/>
      <c r="R335" s="287"/>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c r="CQ335" s="282"/>
      <c r="CR335" s="282"/>
      <c r="CS335" s="282"/>
      <c r="CT335" s="282"/>
      <c r="CU335" s="282"/>
      <c r="CV335" s="282"/>
      <c r="CW335" s="282"/>
      <c r="CX335" s="282"/>
      <c r="CY335" s="282"/>
      <c r="CZ335" s="282"/>
      <c r="DA335" s="282"/>
      <c r="DB335" s="282"/>
      <c r="DC335" s="282"/>
      <c r="DD335" s="282"/>
      <c r="DE335" s="282"/>
      <c r="DF335" s="282"/>
      <c r="DG335" s="282"/>
      <c r="DH335" s="282"/>
      <c r="DI335" s="282"/>
      <c r="DJ335" s="282"/>
      <c r="DK335" s="282"/>
      <c r="DL335" s="282"/>
      <c r="DM335" s="282"/>
      <c r="DN335" s="282"/>
      <c r="DO335" s="282"/>
      <c r="DP335" s="282"/>
      <c r="DQ335" s="282"/>
      <c r="DR335" s="282"/>
      <c r="DS335" s="282"/>
      <c r="DT335" s="282"/>
      <c r="DU335" s="282"/>
      <c r="DV335" s="282"/>
      <c r="DW335" s="282"/>
      <c r="DX335" s="282"/>
      <c r="DY335" s="282"/>
      <c r="DZ335" s="282"/>
      <c r="EA335" s="282"/>
      <c r="EB335" s="282"/>
      <c r="EC335" s="282"/>
      <c r="ED335" s="282"/>
      <c r="EE335" s="282"/>
      <c r="EF335" s="282"/>
      <c r="EG335" s="282"/>
      <c r="EH335" s="282"/>
      <c r="EI335" s="282"/>
      <c r="EJ335" s="282"/>
      <c r="EK335" s="282"/>
      <c r="EL335" s="282"/>
      <c r="EM335" s="282"/>
      <c r="EN335" s="282"/>
      <c r="EO335" s="282"/>
      <c r="EP335" s="282"/>
      <c r="EQ335" s="282"/>
      <c r="ER335" s="282"/>
      <c r="ES335" s="282"/>
      <c r="ET335" s="282"/>
      <c r="EU335" s="282"/>
      <c r="EV335" s="282"/>
      <c r="EW335" s="282"/>
      <c r="EX335" s="282"/>
      <c r="EY335" s="282"/>
      <c r="EZ335" s="282"/>
      <c r="FA335" s="282"/>
      <c r="FB335" s="282"/>
      <c r="FC335" s="282"/>
      <c r="FD335" s="282"/>
      <c r="FE335" s="282"/>
      <c r="FF335" s="282"/>
      <c r="FG335" s="282"/>
      <c r="FH335" s="282"/>
      <c r="FI335" s="282"/>
      <c r="FJ335" s="282"/>
      <c r="FK335" s="282"/>
      <c r="FL335" s="282"/>
      <c r="FM335" s="282"/>
      <c r="FN335" s="282"/>
      <c r="FO335" s="282"/>
      <c r="FP335" s="282"/>
      <c r="FQ335" s="282"/>
      <c r="FR335" s="282"/>
      <c r="FS335" s="282"/>
      <c r="FT335" s="282"/>
      <c r="FU335" s="282"/>
      <c r="FV335" s="282"/>
      <c r="FW335" s="282"/>
      <c r="FX335" s="282"/>
      <c r="FY335" s="282"/>
      <c r="FZ335" s="282"/>
      <c r="GA335" s="282"/>
      <c r="GB335" s="282"/>
      <c r="GC335" s="282"/>
      <c r="GD335" s="282"/>
      <c r="GE335" s="282"/>
      <c r="GF335" s="282"/>
      <c r="GG335" s="282"/>
      <c r="GH335" s="282"/>
      <c r="GI335" s="282"/>
      <c r="GJ335" s="282"/>
      <c r="GK335" s="282"/>
      <c r="GL335" s="282"/>
      <c r="GM335" s="282"/>
      <c r="GN335" s="282"/>
      <c r="GO335" s="282"/>
      <c r="GP335" s="282"/>
      <c r="GQ335" s="282"/>
      <c r="GR335" s="282"/>
      <c r="GS335" s="282"/>
      <c r="GT335" s="282"/>
      <c r="GU335" s="282"/>
      <c r="GV335" s="282"/>
      <c r="GW335" s="282"/>
      <c r="GX335" s="282"/>
      <c r="GY335" s="282"/>
      <c r="GZ335" s="282"/>
      <c r="HA335" s="282"/>
      <c r="HB335" s="282"/>
      <c r="HC335" s="282"/>
      <c r="HD335" s="282"/>
      <c r="HE335" s="282"/>
      <c r="HF335" s="282"/>
      <c r="HG335" s="282"/>
      <c r="HH335" s="282"/>
      <c r="HI335" s="282"/>
      <c r="HJ335" s="282"/>
      <c r="HK335" s="282"/>
      <c r="HL335" s="282"/>
      <c r="HM335" s="282"/>
      <c r="HN335" s="282"/>
      <c r="HO335" s="282"/>
      <c r="HP335" s="282"/>
      <c r="HQ335" s="282"/>
    </row>
    <row r="336" spans="1:225" s="73" customFormat="1" ht="18" hidden="1" customHeight="1" x14ac:dyDescent="0.25">
      <c r="A336" s="223" t="str">
        <f t="shared" ref="A336:B336" si="1332">IF(A179="","",A179)</f>
        <v/>
      </c>
      <c r="B336" s="225" t="str">
        <f t="shared" si="1332"/>
        <v/>
      </c>
      <c r="C336" s="218">
        <f t="shared" si="1317"/>
        <v>0</v>
      </c>
      <c r="D336" s="284"/>
      <c r="E336" s="219">
        <f t="shared" si="1318"/>
        <v>0</v>
      </c>
      <c r="F336" s="219">
        <f t="shared" si="1319"/>
        <v>0</v>
      </c>
      <c r="G336" s="136"/>
      <c r="H336" s="214" t="str">
        <f t="shared" si="1320"/>
        <v/>
      </c>
      <c r="I336" s="219" t="str">
        <f t="shared" si="1321"/>
        <v/>
      </c>
      <c r="J336" s="219" t="str">
        <f t="shared" si="1322"/>
        <v/>
      </c>
      <c r="K336" s="216"/>
      <c r="L336" s="217">
        <f t="shared" si="1316"/>
        <v>1</v>
      </c>
      <c r="M336" s="219" t="str">
        <f t="shared" si="1323"/>
        <v/>
      </c>
      <c r="N336" s="221" t="str">
        <f t="shared" si="1324"/>
        <v/>
      </c>
      <c r="O336" s="304"/>
      <c r="P336" s="282"/>
      <c r="Q336" s="282"/>
      <c r="R336" s="287"/>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c r="CQ336" s="282"/>
      <c r="CR336" s="282"/>
      <c r="CS336" s="282"/>
      <c r="CT336" s="282"/>
      <c r="CU336" s="282"/>
      <c r="CV336" s="282"/>
      <c r="CW336" s="282"/>
      <c r="CX336" s="282"/>
      <c r="CY336" s="282"/>
      <c r="CZ336" s="282"/>
      <c r="DA336" s="282"/>
      <c r="DB336" s="282"/>
      <c r="DC336" s="282"/>
      <c r="DD336" s="282"/>
      <c r="DE336" s="282"/>
      <c r="DF336" s="282"/>
      <c r="DG336" s="282"/>
      <c r="DH336" s="282"/>
      <c r="DI336" s="282"/>
      <c r="DJ336" s="282"/>
      <c r="DK336" s="282"/>
      <c r="DL336" s="282"/>
      <c r="DM336" s="282"/>
      <c r="DN336" s="282"/>
      <c r="DO336" s="282"/>
      <c r="DP336" s="282"/>
      <c r="DQ336" s="282"/>
      <c r="DR336" s="282"/>
      <c r="DS336" s="282"/>
      <c r="DT336" s="282"/>
      <c r="DU336" s="282"/>
      <c r="DV336" s="282"/>
      <c r="DW336" s="282"/>
      <c r="DX336" s="282"/>
      <c r="DY336" s="282"/>
      <c r="DZ336" s="282"/>
      <c r="EA336" s="282"/>
      <c r="EB336" s="282"/>
      <c r="EC336" s="282"/>
      <c r="ED336" s="282"/>
      <c r="EE336" s="282"/>
      <c r="EF336" s="282"/>
      <c r="EG336" s="282"/>
      <c r="EH336" s="282"/>
      <c r="EI336" s="282"/>
      <c r="EJ336" s="282"/>
      <c r="EK336" s="282"/>
      <c r="EL336" s="282"/>
      <c r="EM336" s="282"/>
      <c r="EN336" s="282"/>
      <c r="EO336" s="282"/>
      <c r="EP336" s="282"/>
      <c r="EQ336" s="282"/>
      <c r="ER336" s="282"/>
      <c r="ES336" s="282"/>
      <c r="ET336" s="282"/>
      <c r="EU336" s="282"/>
      <c r="EV336" s="282"/>
      <c r="EW336" s="282"/>
      <c r="EX336" s="282"/>
      <c r="EY336" s="282"/>
      <c r="EZ336" s="282"/>
      <c r="FA336" s="282"/>
      <c r="FB336" s="282"/>
      <c r="FC336" s="282"/>
      <c r="FD336" s="282"/>
      <c r="FE336" s="282"/>
      <c r="FF336" s="282"/>
      <c r="FG336" s="282"/>
      <c r="FH336" s="282"/>
      <c r="FI336" s="282"/>
      <c r="FJ336" s="282"/>
      <c r="FK336" s="282"/>
      <c r="FL336" s="282"/>
      <c r="FM336" s="282"/>
      <c r="FN336" s="282"/>
      <c r="FO336" s="282"/>
      <c r="FP336" s="282"/>
      <c r="FQ336" s="282"/>
      <c r="FR336" s="282"/>
      <c r="FS336" s="282"/>
      <c r="FT336" s="282"/>
      <c r="FU336" s="282"/>
      <c r="FV336" s="282"/>
      <c r="FW336" s="282"/>
      <c r="FX336" s="282"/>
      <c r="FY336" s="282"/>
      <c r="FZ336" s="282"/>
      <c r="GA336" s="282"/>
      <c r="GB336" s="282"/>
      <c r="GC336" s="282"/>
      <c r="GD336" s="282"/>
      <c r="GE336" s="282"/>
      <c r="GF336" s="282"/>
      <c r="GG336" s="282"/>
      <c r="GH336" s="282"/>
      <c r="GI336" s="282"/>
      <c r="GJ336" s="282"/>
      <c r="GK336" s="282"/>
      <c r="GL336" s="282"/>
      <c r="GM336" s="282"/>
      <c r="GN336" s="282"/>
      <c r="GO336" s="282"/>
      <c r="GP336" s="282"/>
      <c r="GQ336" s="282"/>
      <c r="GR336" s="282"/>
      <c r="GS336" s="282"/>
      <c r="GT336" s="282"/>
      <c r="GU336" s="282"/>
      <c r="GV336" s="282"/>
      <c r="GW336" s="282"/>
      <c r="GX336" s="282"/>
      <c r="GY336" s="282"/>
      <c r="GZ336" s="282"/>
      <c r="HA336" s="282"/>
      <c r="HB336" s="282"/>
      <c r="HC336" s="282"/>
      <c r="HD336" s="282"/>
      <c r="HE336" s="282"/>
      <c r="HF336" s="282"/>
      <c r="HG336" s="282"/>
      <c r="HH336" s="282"/>
      <c r="HI336" s="282"/>
      <c r="HJ336" s="282"/>
      <c r="HK336" s="282"/>
      <c r="HL336" s="282"/>
      <c r="HM336" s="282"/>
      <c r="HN336" s="282"/>
      <c r="HO336" s="282"/>
      <c r="HP336" s="282"/>
      <c r="HQ336" s="282"/>
    </row>
    <row r="337" spans="1:225" s="73" customFormat="1" ht="18" hidden="1" customHeight="1" x14ac:dyDescent="0.25">
      <c r="A337" s="223" t="str">
        <f t="shared" ref="A337:B337" si="1333">IF(A180="","",A180)</f>
        <v/>
      </c>
      <c r="B337" s="225" t="str">
        <f t="shared" si="1333"/>
        <v/>
      </c>
      <c r="C337" s="218">
        <f t="shared" si="1317"/>
        <v>0</v>
      </c>
      <c r="D337" s="284"/>
      <c r="E337" s="219">
        <f t="shared" si="1318"/>
        <v>0</v>
      </c>
      <c r="F337" s="219">
        <f t="shared" si="1319"/>
        <v>0</v>
      </c>
      <c r="G337" s="136"/>
      <c r="H337" s="214" t="str">
        <f t="shared" si="1320"/>
        <v/>
      </c>
      <c r="I337" s="219" t="str">
        <f t="shared" si="1321"/>
        <v/>
      </c>
      <c r="J337" s="219" t="str">
        <f t="shared" si="1322"/>
        <v/>
      </c>
      <c r="K337" s="216"/>
      <c r="L337" s="217">
        <f t="shared" si="1316"/>
        <v>1</v>
      </c>
      <c r="M337" s="219" t="str">
        <f t="shared" si="1323"/>
        <v/>
      </c>
      <c r="N337" s="221" t="str">
        <f t="shared" si="1324"/>
        <v/>
      </c>
      <c r="O337" s="304"/>
      <c r="P337" s="282"/>
      <c r="Q337" s="282"/>
      <c r="R337" s="287"/>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c r="CQ337" s="282"/>
      <c r="CR337" s="282"/>
      <c r="CS337" s="282"/>
      <c r="CT337" s="282"/>
      <c r="CU337" s="282"/>
      <c r="CV337" s="282"/>
      <c r="CW337" s="282"/>
      <c r="CX337" s="282"/>
      <c r="CY337" s="282"/>
      <c r="CZ337" s="282"/>
      <c r="DA337" s="282"/>
      <c r="DB337" s="282"/>
      <c r="DC337" s="282"/>
      <c r="DD337" s="282"/>
      <c r="DE337" s="282"/>
      <c r="DF337" s="282"/>
      <c r="DG337" s="282"/>
      <c r="DH337" s="282"/>
      <c r="DI337" s="282"/>
      <c r="DJ337" s="282"/>
      <c r="DK337" s="282"/>
      <c r="DL337" s="282"/>
      <c r="DM337" s="282"/>
      <c r="DN337" s="282"/>
      <c r="DO337" s="282"/>
      <c r="DP337" s="282"/>
      <c r="DQ337" s="282"/>
      <c r="DR337" s="282"/>
      <c r="DS337" s="282"/>
      <c r="DT337" s="282"/>
      <c r="DU337" s="282"/>
      <c r="DV337" s="282"/>
      <c r="DW337" s="282"/>
      <c r="DX337" s="282"/>
      <c r="DY337" s="282"/>
      <c r="DZ337" s="282"/>
      <c r="EA337" s="282"/>
      <c r="EB337" s="282"/>
      <c r="EC337" s="282"/>
      <c r="ED337" s="282"/>
      <c r="EE337" s="282"/>
      <c r="EF337" s="282"/>
      <c r="EG337" s="282"/>
      <c r="EH337" s="282"/>
      <c r="EI337" s="282"/>
      <c r="EJ337" s="282"/>
      <c r="EK337" s="282"/>
      <c r="EL337" s="282"/>
      <c r="EM337" s="282"/>
      <c r="EN337" s="282"/>
      <c r="EO337" s="282"/>
      <c r="EP337" s="282"/>
      <c r="EQ337" s="282"/>
      <c r="ER337" s="282"/>
      <c r="ES337" s="282"/>
      <c r="ET337" s="282"/>
      <c r="EU337" s="282"/>
      <c r="EV337" s="282"/>
      <c r="EW337" s="282"/>
      <c r="EX337" s="282"/>
      <c r="EY337" s="282"/>
      <c r="EZ337" s="282"/>
      <c r="FA337" s="282"/>
      <c r="FB337" s="282"/>
      <c r="FC337" s="282"/>
      <c r="FD337" s="282"/>
      <c r="FE337" s="282"/>
      <c r="FF337" s="282"/>
      <c r="FG337" s="282"/>
      <c r="FH337" s="282"/>
      <c r="FI337" s="282"/>
      <c r="FJ337" s="282"/>
      <c r="FK337" s="282"/>
      <c r="FL337" s="282"/>
      <c r="FM337" s="282"/>
      <c r="FN337" s="282"/>
      <c r="FO337" s="282"/>
      <c r="FP337" s="282"/>
      <c r="FQ337" s="282"/>
      <c r="FR337" s="282"/>
      <c r="FS337" s="282"/>
      <c r="FT337" s="282"/>
      <c r="FU337" s="282"/>
      <c r="FV337" s="282"/>
      <c r="FW337" s="282"/>
      <c r="FX337" s="282"/>
      <c r="FY337" s="282"/>
      <c r="FZ337" s="282"/>
      <c r="GA337" s="282"/>
      <c r="GB337" s="282"/>
      <c r="GC337" s="282"/>
      <c r="GD337" s="282"/>
      <c r="GE337" s="282"/>
      <c r="GF337" s="282"/>
      <c r="GG337" s="282"/>
      <c r="GH337" s="282"/>
      <c r="GI337" s="282"/>
      <c r="GJ337" s="282"/>
      <c r="GK337" s="282"/>
      <c r="GL337" s="282"/>
      <c r="GM337" s="282"/>
      <c r="GN337" s="282"/>
      <c r="GO337" s="282"/>
      <c r="GP337" s="282"/>
      <c r="GQ337" s="282"/>
      <c r="GR337" s="282"/>
      <c r="GS337" s="282"/>
      <c r="GT337" s="282"/>
      <c r="GU337" s="282"/>
      <c r="GV337" s="282"/>
      <c r="GW337" s="282"/>
      <c r="GX337" s="282"/>
      <c r="GY337" s="282"/>
      <c r="GZ337" s="282"/>
      <c r="HA337" s="282"/>
      <c r="HB337" s="282"/>
      <c r="HC337" s="282"/>
      <c r="HD337" s="282"/>
      <c r="HE337" s="282"/>
      <c r="HF337" s="282"/>
      <c r="HG337" s="282"/>
      <c r="HH337" s="282"/>
      <c r="HI337" s="282"/>
      <c r="HJ337" s="282"/>
      <c r="HK337" s="282"/>
      <c r="HL337" s="282"/>
      <c r="HM337" s="282"/>
      <c r="HN337" s="282"/>
      <c r="HO337" s="282"/>
      <c r="HP337" s="282"/>
      <c r="HQ337" s="282"/>
    </row>
    <row r="338" spans="1:225" s="73" customFormat="1" ht="18" hidden="1" customHeight="1" x14ac:dyDescent="0.25">
      <c r="A338" s="223" t="str">
        <f t="shared" ref="A338:B338" si="1334">IF(A181="","",A181)</f>
        <v/>
      </c>
      <c r="B338" s="225" t="str">
        <f t="shared" si="1334"/>
        <v/>
      </c>
      <c r="C338" s="218">
        <f t="shared" si="1317"/>
        <v>0</v>
      </c>
      <c r="D338" s="284"/>
      <c r="E338" s="219">
        <f t="shared" si="1318"/>
        <v>0</v>
      </c>
      <c r="F338" s="219">
        <f t="shared" si="1319"/>
        <v>0</v>
      </c>
      <c r="G338" s="136"/>
      <c r="H338" s="214" t="str">
        <f t="shared" si="1320"/>
        <v/>
      </c>
      <c r="I338" s="219" t="str">
        <f t="shared" si="1321"/>
        <v/>
      </c>
      <c r="J338" s="219" t="str">
        <f t="shared" si="1322"/>
        <v/>
      </c>
      <c r="K338" s="216"/>
      <c r="L338" s="217">
        <f t="shared" si="1316"/>
        <v>1</v>
      </c>
      <c r="M338" s="219" t="str">
        <f t="shared" si="1323"/>
        <v/>
      </c>
      <c r="N338" s="221" t="str">
        <f t="shared" si="1324"/>
        <v/>
      </c>
      <c r="O338" s="304"/>
      <c r="P338" s="282"/>
      <c r="Q338" s="282"/>
      <c r="R338" s="287"/>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c r="CQ338" s="282"/>
      <c r="CR338" s="282"/>
      <c r="CS338" s="282"/>
      <c r="CT338" s="282"/>
      <c r="CU338" s="282"/>
      <c r="CV338" s="282"/>
      <c r="CW338" s="282"/>
      <c r="CX338" s="282"/>
      <c r="CY338" s="282"/>
      <c r="CZ338" s="282"/>
      <c r="DA338" s="282"/>
      <c r="DB338" s="282"/>
      <c r="DC338" s="282"/>
      <c r="DD338" s="282"/>
      <c r="DE338" s="282"/>
      <c r="DF338" s="282"/>
      <c r="DG338" s="282"/>
      <c r="DH338" s="282"/>
      <c r="DI338" s="282"/>
      <c r="DJ338" s="282"/>
      <c r="DK338" s="282"/>
      <c r="DL338" s="282"/>
      <c r="DM338" s="282"/>
      <c r="DN338" s="282"/>
      <c r="DO338" s="282"/>
      <c r="DP338" s="282"/>
      <c r="DQ338" s="282"/>
      <c r="DR338" s="282"/>
      <c r="DS338" s="282"/>
      <c r="DT338" s="282"/>
      <c r="DU338" s="282"/>
      <c r="DV338" s="282"/>
      <c r="DW338" s="282"/>
      <c r="DX338" s="282"/>
      <c r="DY338" s="282"/>
      <c r="DZ338" s="282"/>
      <c r="EA338" s="282"/>
      <c r="EB338" s="282"/>
      <c r="EC338" s="282"/>
      <c r="ED338" s="282"/>
      <c r="EE338" s="282"/>
      <c r="EF338" s="282"/>
      <c r="EG338" s="282"/>
      <c r="EH338" s="282"/>
      <c r="EI338" s="282"/>
      <c r="EJ338" s="282"/>
      <c r="EK338" s="282"/>
      <c r="EL338" s="282"/>
      <c r="EM338" s="282"/>
      <c r="EN338" s="282"/>
      <c r="EO338" s="282"/>
      <c r="EP338" s="282"/>
      <c r="EQ338" s="282"/>
      <c r="ER338" s="282"/>
      <c r="ES338" s="282"/>
      <c r="ET338" s="282"/>
      <c r="EU338" s="282"/>
      <c r="EV338" s="282"/>
      <c r="EW338" s="282"/>
      <c r="EX338" s="282"/>
      <c r="EY338" s="282"/>
      <c r="EZ338" s="282"/>
      <c r="FA338" s="282"/>
      <c r="FB338" s="282"/>
      <c r="FC338" s="282"/>
      <c r="FD338" s="282"/>
      <c r="FE338" s="282"/>
      <c r="FF338" s="282"/>
      <c r="FG338" s="282"/>
      <c r="FH338" s="282"/>
      <c r="FI338" s="282"/>
      <c r="FJ338" s="282"/>
      <c r="FK338" s="282"/>
      <c r="FL338" s="282"/>
      <c r="FM338" s="282"/>
      <c r="FN338" s="282"/>
      <c r="FO338" s="282"/>
      <c r="FP338" s="282"/>
      <c r="FQ338" s="282"/>
      <c r="FR338" s="282"/>
      <c r="FS338" s="282"/>
      <c r="FT338" s="282"/>
      <c r="FU338" s="282"/>
      <c r="FV338" s="282"/>
      <c r="FW338" s="282"/>
      <c r="FX338" s="282"/>
      <c r="FY338" s="282"/>
      <c r="FZ338" s="282"/>
      <c r="GA338" s="282"/>
      <c r="GB338" s="282"/>
      <c r="GC338" s="282"/>
      <c r="GD338" s="282"/>
      <c r="GE338" s="282"/>
      <c r="GF338" s="282"/>
      <c r="GG338" s="282"/>
      <c r="GH338" s="282"/>
      <c r="GI338" s="282"/>
      <c r="GJ338" s="282"/>
      <c r="GK338" s="282"/>
      <c r="GL338" s="282"/>
      <c r="GM338" s="282"/>
      <c r="GN338" s="282"/>
      <c r="GO338" s="282"/>
      <c r="GP338" s="282"/>
      <c r="GQ338" s="282"/>
      <c r="GR338" s="282"/>
      <c r="GS338" s="282"/>
      <c r="GT338" s="282"/>
      <c r="GU338" s="282"/>
      <c r="GV338" s="282"/>
      <c r="GW338" s="282"/>
      <c r="GX338" s="282"/>
      <c r="GY338" s="282"/>
      <c r="GZ338" s="282"/>
      <c r="HA338" s="282"/>
      <c r="HB338" s="282"/>
      <c r="HC338" s="282"/>
      <c r="HD338" s="282"/>
      <c r="HE338" s="282"/>
      <c r="HF338" s="282"/>
      <c r="HG338" s="282"/>
      <c r="HH338" s="282"/>
      <c r="HI338" s="282"/>
      <c r="HJ338" s="282"/>
      <c r="HK338" s="282"/>
      <c r="HL338" s="282"/>
      <c r="HM338" s="282"/>
      <c r="HN338" s="282"/>
      <c r="HO338" s="282"/>
      <c r="HP338" s="282"/>
      <c r="HQ338" s="282"/>
    </row>
    <row r="339" spans="1:225" s="73" customFormat="1" ht="18" hidden="1" customHeight="1" x14ac:dyDescent="0.25">
      <c r="A339" s="223" t="str">
        <f t="shared" ref="A339:B339" si="1335">IF(A182="","",A182)</f>
        <v/>
      </c>
      <c r="B339" s="225" t="str">
        <f t="shared" si="1335"/>
        <v/>
      </c>
      <c r="C339" s="218">
        <f t="shared" si="1317"/>
        <v>0</v>
      </c>
      <c r="D339" s="284"/>
      <c r="E339" s="219">
        <f t="shared" si="1318"/>
        <v>0</v>
      </c>
      <c r="F339" s="219">
        <f t="shared" si="1319"/>
        <v>0</v>
      </c>
      <c r="G339" s="136"/>
      <c r="H339" s="214" t="str">
        <f t="shared" si="1320"/>
        <v/>
      </c>
      <c r="I339" s="219" t="str">
        <f t="shared" si="1321"/>
        <v/>
      </c>
      <c r="J339" s="219" t="str">
        <f t="shared" si="1322"/>
        <v/>
      </c>
      <c r="K339" s="216"/>
      <c r="L339" s="217">
        <f t="shared" si="1316"/>
        <v>1</v>
      </c>
      <c r="M339" s="219" t="str">
        <f t="shared" si="1323"/>
        <v/>
      </c>
      <c r="N339" s="221" t="str">
        <f t="shared" si="1324"/>
        <v/>
      </c>
      <c r="O339" s="304"/>
      <c r="P339" s="282"/>
      <c r="Q339" s="282"/>
      <c r="R339" s="287"/>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c r="CQ339" s="282"/>
      <c r="CR339" s="282"/>
      <c r="CS339" s="282"/>
      <c r="CT339" s="282"/>
      <c r="CU339" s="282"/>
      <c r="CV339" s="282"/>
      <c r="CW339" s="282"/>
      <c r="CX339" s="282"/>
      <c r="CY339" s="282"/>
      <c r="CZ339" s="282"/>
      <c r="DA339" s="282"/>
      <c r="DB339" s="282"/>
      <c r="DC339" s="282"/>
      <c r="DD339" s="282"/>
      <c r="DE339" s="282"/>
      <c r="DF339" s="282"/>
      <c r="DG339" s="282"/>
      <c r="DH339" s="282"/>
      <c r="DI339" s="282"/>
      <c r="DJ339" s="282"/>
      <c r="DK339" s="282"/>
      <c r="DL339" s="282"/>
      <c r="DM339" s="282"/>
      <c r="DN339" s="282"/>
      <c r="DO339" s="282"/>
      <c r="DP339" s="282"/>
      <c r="DQ339" s="282"/>
      <c r="DR339" s="282"/>
      <c r="DS339" s="282"/>
      <c r="DT339" s="282"/>
      <c r="DU339" s="282"/>
      <c r="DV339" s="282"/>
      <c r="DW339" s="282"/>
      <c r="DX339" s="282"/>
      <c r="DY339" s="282"/>
      <c r="DZ339" s="282"/>
      <c r="EA339" s="282"/>
      <c r="EB339" s="282"/>
      <c r="EC339" s="282"/>
      <c r="ED339" s="282"/>
      <c r="EE339" s="282"/>
      <c r="EF339" s="282"/>
      <c r="EG339" s="282"/>
      <c r="EH339" s="282"/>
      <c r="EI339" s="282"/>
      <c r="EJ339" s="282"/>
      <c r="EK339" s="282"/>
      <c r="EL339" s="282"/>
      <c r="EM339" s="282"/>
      <c r="EN339" s="282"/>
      <c r="EO339" s="282"/>
      <c r="EP339" s="282"/>
      <c r="EQ339" s="282"/>
      <c r="ER339" s="282"/>
      <c r="ES339" s="282"/>
      <c r="ET339" s="282"/>
      <c r="EU339" s="282"/>
      <c r="EV339" s="282"/>
      <c r="EW339" s="282"/>
      <c r="EX339" s="282"/>
      <c r="EY339" s="282"/>
      <c r="EZ339" s="282"/>
      <c r="FA339" s="282"/>
      <c r="FB339" s="282"/>
      <c r="FC339" s="282"/>
      <c r="FD339" s="282"/>
      <c r="FE339" s="282"/>
      <c r="FF339" s="282"/>
      <c r="FG339" s="282"/>
      <c r="FH339" s="282"/>
      <c r="FI339" s="282"/>
      <c r="FJ339" s="282"/>
      <c r="FK339" s="282"/>
      <c r="FL339" s="282"/>
      <c r="FM339" s="282"/>
      <c r="FN339" s="282"/>
      <c r="FO339" s="282"/>
      <c r="FP339" s="282"/>
      <c r="FQ339" s="282"/>
      <c r="FR339" s="282"/>
      <c r="FS339" s="282"/>
      <c r="FT339" s="282"/>
      <c r="FU339" s="282"/>
      <c r="FV339" s="282"/>
      <c r="FW339" s="282"/>
      <c r="FX339" s="282"/>
      <c r="FY339" s="282"/>
      <c r="FZ339" s="282"/>
      <c r="GA339" s="282"/>
      <c r="GB339" s="282"/>
      <c r="GC339" s="282"/>
      <c r="GD339" s="282"/>
      <c r="GE339" s="282"/>
      <c r="GF339" s="282"/>
      <c r="GG339" s="282"/>
      <c r="GH339" s="282"/>
      <c r="GI339" s="282"/>
      <c r="GJ339" s="282"/>
      <c r="GK339" s="282"/>
      <c r="GL339" s="282"/>
      <c r="GM339" s="282"/>
      <c r="GN339" s="282"/>
      <c r="GO339" s="282"/>
      <c r="GP339" s="282"/>
      <c r="GQ339" s="282"/>
      <c r="GR339" s="282"/>
      <c r="GS339" s="282"/>
      <c r="GT339" s="282"/>
      <c r="GU339" s="282"/>
      <c r="GV339" s="282"/>
      <c r="GW339" s="282"/>
      <c r="GX339" s="282"/>
      <c r="GY339" s="282"/>
      <c r="GZ339" s="282"/>
      <c r="HA339" s="282"/>
      <c r="HB339" s="282"/>
      <c r="HC339" s="282"/>
      <c r="HD339" s="282"/>
      <c r="HE339" s="282"/>
      <c r="HF339" s="282"/>
      <c r="HG339" s="282"/>
      <c r="HH339" s="282"/>
      <c r="HI339" s="282"/>
      <c r="HJ339" s="282"/>
      <c r="HK339" s="282"/>
      <c r="HL339" s="282"/>
      <c r="HM339" s="282"/>
      <c r="HN339" s="282"/>
      <c r="HO339" s="282"/>
      <c r="HP339" s="282"/>
      <c r="HQ339" s="282"/>
    </row>
    <row r="340" spans="1:225" s="73" customFormat="1" ht="18" hidden="1" customHeight="1" x14ac:dyDescent="0.25">
      <c r="A340" s="223" t="str">
        <f t="shared" ref="A340:B340" si="1336">IF(A183="","",A183)</f>
        <v/>
      </c>
      <c r="B340" s="225" t="str">
        <f t="shared" si="1336"/>
        <v/>
      </c>
      <c r="C340" s="218">
        <f t="shared" si="1317"/>
        <v>0</v>
      </c>
      <c r="D340" s="284"/>
      <c r="E340" s="219">
        <f t="shared" si="1318"/>
        <v>0</v>
      </c>
      <c r="F340" s="219">
        <f t="shared" si="1319"/>
        <v>0</v>
      </c>
      <c r="G340" s="136"/>
      <c r="H340" s="214" t="str">
        <f t="shared" si="1320"/>
        <v/>
      </c>
      <c r="I340" s="219" t="str">
        <f t="shared" si="1321"/>
        <v/>
      </c>
      <c r="J340" s="219" t="str">
        <f t="shared" si="1322"/>
        <v/>
      </c>
      <c r="K340" s="216"/>
      <c r="L340" s="217">
        <f t="shared" si="1316"/>
        <v>1</v>
      </c>
      <c r="M340" s="219" t="str">
        <f t="shared" si="1323"/>
        <v/>
      </c>
      <c r="N340" s="221" t="str">
        <f t="shared" si="1324"/>
        <v/>
      </c>
      <c r="O340" s="304"/>
      <c r="P340" s="282"/>
      <c r="Q340" s="282"/>
      <c r="R340" s="287"/>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c r="CQ340" s="282"/>
      <c r="CR340" s="282"/>
      <c r="CS340" s="282"/>
      <c r="CT340" s="282"/>
      <c r="CU340" s="282"/>
      <c r="CV340" s="282"/>
      <c r="CW340" s="282"/>
      <c r="CX340" s="282"/>
      <c r="CY340" s="282"/>
      <c r="CZ340" s="282"/>
      <c r="DA340" s="282"/>
      <c r="DB340" s="282"/>
      <c r="DC340" s="282"/>
      <c r="DD340" s="282"/>
      <c r="DE340" s="282"/>
      <c r="DF340" s="282"/>
      <c r="DG340" s="282"/>
      <c r="DH340" s="282"/>
      <c r="DI340" s="282"/>
      <c r="DJ340" s="282"/>
      <c r="DK340" s="282"/>
      <c r="DL340" s="282"/>
      <c r="DM340" s="282"/>
      <c r="DN340" s="282"/>
      <c r="DO340" s="282"/>
      <c r="DP340" s="282"/>
      <c r="DQ340" s="282"/>
      <c r="DR340" s="282"/>
      <c r="DS340" s="282"/>
      <c r="DT340" s="282"/>
      <c r="DU340" s="282"/>
      <c r="DV340" s="282"/>
      <c r="DW340" s="282"/>
      <c r="DX340" s="282"/>
      <c r="DY340" s="282"/>
      <c r="DZ340" s="282"/>
      <c r="EA340" s="282"/>
      <c r="EB340" s="282"/>
      <c r="EC340" s="282"/>
      <c r="ED340" s="282"/>
      <c r="EE340" s="282"/>
      <c r="EF340" s="282"/>
      <c r="EG340" s="282"/>
      <c r="EH340" s="282"/>
      <c r="EI340" s="282"/>
      <c r="EJ340" s="282"/>
      <c r="EK340" s="282"/>
      <c r="EL340" s="282"/>
      <c r="EM340" s="282"/>
      <c r="EN340" s="282"/>
      <c r="EO340" s="282"/>
      <c r="EP340" s="282"/>
      <c r="EQ340" s="282"/>
      <c r="ER340" s="282"/>
      <c r="ES340" s="282"/>
      <c r="ET340" s="282"/>
      <c r="EU340" s="282"/>
      <c r="EV340" s="282"/>
      <c r="EW340" s="282"/>
      <c r="EX340" s="282"/>
      <c r="EY340" s="282"/>
      <c r="EZ340" s="282"/>
      <c r="FA340" s="282"/>
      <c r="FB340" s="282"/>
      <c r="FC340" s="282"/>
      <c r="FD340" s="282"/>
      <c r="FE340" s="282"/>
      <c r="FF340" s="282"/>
      <c r="FG340" s="282"/>
      <c r="FH340" s="282"/>
      <c r="FI340" s="282"/>
      <c r="FJ340" s="282"/>
      <c r="FK340" s="282"/>
      <c r="FL340" s="282"/>
      <c r="FM340" s="282"/>
      <c r="FN340" s="282"/>
      <c r="FO340" s="282"/>
      <c r="FP340" s="282"/>
      <c r="FQ340" s="282"/>
      <c r="FR340" s="282"/>
      <c r="FS340" s="282"/>
      <c r="FT340" s="282"/>
      <c r="FU340" s="282"/>
      <c r="FV340" s="282"/>
      <c r="FW340" s="282"/>
      <c r="FX340" s="282"/>
      <c r="FY340" s="282"/>
      <c r="FZ340" s="282"/>
      <c r="GA340" s="282"/>
      <c r="GB340" s="282"/>
      <c r="GC340" s="282"/>
      <c r="GD340" s="282"/>
      <c r="GE340" s="282"/>
      <c r="GF340" s="282"/>
      <c r="GG340" s="282"/>
      <c r="GH340" s="282"/>
      <c r="GI340" s="282"/>
      <c r="GJ340" s="282"/>
      <c r="GK340" s="282"/>
      <c r="GL340" s="282"/>
      <c r="GM340" s="282"/>
      <c r="GN340" s="282"/>
      <c r="GO340" s="282"/>
      <c r="GP340" s="282"/>
      <c r="GQ340" s="282"/>
      <c r="GR340" s="282"/>
      <c r="GS340" s="282"/>
      <c r="GT340" s="282"/>
      <c r="GU340" s="282"/>
      <c r="GV340" s="282"/>
      <c r="GW340" s="282"/>
      <c r="GX340" s="282"/>
      <c r="GY340" s="282"/>
      <c r="GZ340" s="282"/>
      <c r="HA340" s="282"/>
      <c r="HB340" s="282"/>
      <c r="HC340" s="282"/>
      <c r="HD340" s="282"/>
      <c r="HE340" s="282"/>
      <c r="HF340" s="282"/>
      <c r="HG340" s="282"/>
      <c r="HH340" s="282"/>
      <c r="HI340" s="282"/>
      <c r="HJ340" s="282"/>
      <c r="HK340" s="282"/>
      <c r="HL340" s="282"/>
      <c r="HM340" s="282"/>
      <c r="HN340" s="282"/>
      <c r="HO340" s="282"/>
      <c r="HP340" s="282"/>
      <c r="HQ340" s="282"/>
    </row>
    <row r="341" spans="1:225" s="73" customFormat="1" ht="18" hidden="1" customHeight="1" x14ac:dyDescent="0.25">
      <c r="A341" s="223" t="str">
        <f t="shared" ref="A341:B341" si="1337">IF(A184="","",A184)</f>
        <v/>
      </c>
      <c r="B341" s="225" t="str">
        <f t="shared" si="1337"/>
        <v/>
      </c>
      <c r="C341" s="218">
        <f t="shared" si="1317"/>
        <v>0</v>
      </c>
      <c r="D341" s="284"/>
      <c r="E341" s="219">
        <f t="shared" si="1318"/>
        <v>0</v>
      </c>
      <c r="F341" s="219">
        <f t="shared" si="1319"/>
        <v>0</v>
      </c>
      <c r="G341" s="136"/>
      <c r="H341" s="214" t="str">
        <f t="shared" si="1320"/>
        <v/>
      </c>
      <c r="I341" s="219" t="str">
        <f t="shared" si="1321"/>
        <v/>
      </c>
      <c r="J341" s="219" t="str">
        <f t="shared" si="1322"/>
        <v/>
      </c>
      <c r="K341" s="216"/>
      <c r="L341" s="217">
        <f t="shared" si="1316"/>
        <v>1</v>
      </c>
      <c r="M341" s="219" t="str">
        <f t="shared" si="1323"/>
        <v/>
      </c>
      <c r="N341" s="221" t="str">
        <f t="shared" si="1324"/>
        <v/>
      </c>
      <c r="O341" s="304"/>
      <c r="P341" s="282"/>
      <c r="Q341" s="282"/>
      <c r="R341" s="287"/>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c r="CQ341" s="282"/>
      <c r="CR341" s="282"/>
      <c r="CS341" s="282"/>
      <c r="CT341" s="282"/>
      <c r="CU341" s="282"/>
      <c r="CV341" s="282"/>
      <c r="CW341" s="282"/>
      <c r="CX341" s="282"/>
      <c r="CY341" s="282"/>
      <c r="CZ341" s="282"/>
      <c r="DA341" s="282"/>
      <c r="DB341" s="282"/>
      <c r="DC341" s="282"/>
      <c r="DD341" s="282"/>
      <c r="DE341" s="282"/>
      <c r="DF341" s="282"/>
      <c r="DG341" s="282"/>
      <c r="DH341" s="282"/>
      <c r="DI341" s="282"/>
      <c r="DJ341" s="282"/>
      <c r="DK341" s="282"/>
      <c r="DL341" s="282"/>
      <c r="DM341" s="282"/>
      <c r="DN341" s="282"/>
      <c r="DO341" s="282"/>
      <c r="DP341" s="282"/>
      <c r="DQ341" s="282"/>
      <c r="DR341" s="282"/>
      <c r="DS341" s="282"/>
      <c r="DT341" s="282"/>
      <c r="DU341" s="282"/>
      <c r="DV341" s="282"/>
      <c r="DW341" s="282"/>
      <c r="DX341" s="282"/>
      <c r="DY341" s="282"/>
      <c r="DZ341" s="282"/>
      <c r="EA341" s="282"/>
      <c r="EB341" s="282"/>
      <c r="EC341" s="282"/>
      <c r="ED341" s="282"/>
      <c r="EE341" s="282"/>
      <c r="EF341" s="282"/>
      <c r="EG341" s="282"/>
      <c r="EH341" s="282"/>
      <c r="EI341" s="282"/>
      <c r="EJ341" s="282"/>
      <c r="EK341" s="282"/>
      <c r="EL341" s="282"/>
      <c r="EM341" s="282"/>
      <c r="EN341" s="282"/>
      <c r="EO341" s="282"/>
      <c r="EP341" s="282"/>
      <c r="EQ341" s="282"/>
      <c r="ER341" s="282"/>
      <c r="ES341" s="282"/>
      <c r="ET341" s="282"/>
      <c r="EU341" s="282"/>
      <c r="EV341" s="282"/>
      <c r="EW341" s="282"/>
      <c r="EX341" s="282"/>
      <c r="EY341" s="282"/>
      <c r="EZ341" s="282"/>
      <c r="FA341" s="282"/>
      <c r="FB341" s="282"/>
      <c r="FC341" s="282"/>
      <c r="FD341" s="282"/>
      <c r="FE341" s="282"/>
      <c r="FF341" s="282"/>
      <c r="FG341" s="282"/>
      <c r="FH341" s="282"/>
      <c r="FI341" s="282"/>
      <c r="FJ341" s="282"/>
      <c r="FK341" s="282"/>
      <c r="FL341" s="282"/>
      <c r="FM341" s="282"/>
      <c r="FN341" s="282"/>
      <c r="FO341" s="282"/>
      <c r="FP341" s="282"/>
      <c r="FQ341" s="282"/>
      <c r="FR341" s="282"/>
      <c r="FS341" s="282"/>
      <c r="FT341" s="282"/>
      <c r="FU341" s="282"/>
      <c r="FV341" s="282"/>
      <c r="FW341" s="282"/>
      <c r="FX341" s="282"/>
      <c r="FY341" s="282"/>
      <c r="FZ341" s="282"/>
      <c r="GA341" s="282"/>
      <c r="GB341" s="282"/>
      <c r="GC341" s="282"/>
      <c r="GD341" s="282"/>
      <c r="GE341" s="282"/>
      <c r="GF341" s="282"/>
      <c r="GG341" s="282"/>
      <c r="GH341" s="282"/>
      <c r="GI341" s="282"/>
      <c r="GJ341" s="282"/>
      <c r="GK341" s="282"/>
      <c r="GL341" s="282"/>
      <c r="GM341" s="282"/>
      <c r="GN341" s="282"/>
      <c r="GO341" s="282"/>
      <c r="GP341" s="282"/>
      <c r="GQ341" s="282"/>
      <c r="GR341" s="282"/>
      <c r="GS341" s="282"/>
      <c r="GT341" s="282"/>
      <c r="GU341" s="282"/>
      <c r="GV341" s="282"/>
      <c r="GW341" s="282"/>
      <c r="GX341" s="282"/>
      <c r="GY341" s="282"/>
      <c r="GZ341" s="282"/>
      <c r="HA341" s="282"/>
      <c r="HB341" s="282"/>
      <c r="HC341" s="282"/>
      <c r="HD341" s="282"/>
      <c r="HE341" s="282"/>
      <c r="HF341" s="282"/>
      <c r="HG341" s="282"/>
      <c r="HH341" s="282"/>
      <c r="HI341" s="282"/>
      <c r="HJ341" s="282"/>
      <c r="HK341" s="282"/>
      <c r="HL341" s="282"/>
      <c r="HM341" s="282"/>
      <c r="HN341" s="282"/>
      <c r="HO341" s="282"/>
      <c r="HP341" s="282"/>
      <c r="HQ341" s="282"/>
    </row>
    <row r="342" spans="1:225" s="73" customFormat="1" ht="18" hidden="1" customHeight="1" x14ac:dyDescent="0.25">
      <c r="A342" s="223" t="str">
        <f t="shared" ref="A342:B342" si="1338">IF(A185="","",A185)</f>
        <v/>
      </c>
      <c r="B342" s="225" t="str">
        <f t="shared" si="1338"/>
        <v/>
      </c>
      <c r="C342" s="218">
        <f t="shared" si="1317"/>
        <v>0</v>
      </c>
      <c r="D342" s="284"/>
      <c r="E342" s="219">
        <f t="shared" si="1318"/>
        <v>0</v>
      </c>
      <c r="F342" s="219">
        <f t="shared" si="1319"/>
        <v>0</v>
      </c>
      <c r="G342" s="136"/>
      <c r="H342" s="214" t="str">
        <f t="shared" si="1320"/>
        <v/>
      </c>
      <c r="I342" s="219" t="str">
        <f t="shared" si="1321"/>
        <v/>
      </c>
      <c r="J342" s="219" t="str">
        <f t="shared" si="1322"/>
        <v/>
      </c>
      <c r="K342" s="216"/>
      <c r="L342" s="217">
        <f t="shared" si="1316"/>
        <v>1</v>
      </c>
      <c r="M342" s="219" t="str">
        <f t="shared" si="1323"/>
        <v/>
      </c>
      <c r="N342" s="221" t="str">
        <f t="shared" si="1324"/>
        <v/>
      </c>
      <c r="O342" s="304"/>
      <c r="P342" s="282"/>
      <c r="Q342" s="282"/>
      <c r="R342" s="287"/>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c r="CQ342" s="282"/>
      <c r="CR342" s="282"/>
      <c r="CS342" s="282"/>
      <c r="CT342" s="282"/>
      <c r="CU342" s="282"/>
      <c r="CV342" s="282"/>
      <c r="CW342" s="282"/>
      <c r="CX342" s="282"/>
      <c r="CY342" s="282"/>
      <c r="CZ342" s="282"/>
      <c r="DA342" s="282"/>
      <c r="DB342" s="282"/>
      <c r="DC342" s="282"/>
      <c r="DD342" s="282"/>
      <c r="DE342" s="282"/>
      <c r="DF342" s="282"/>
      <c r="DG342" s="282"/>
      <c r="DH342" s="282"/>
      <c r="DI342" s="282"/>
      <c r="DJ342" s="282"/>
      <c r="DK342" s="282"/>
      <c r="DL342" s="282"/>
      <c r="DM342" s="282"/>
      <c r="DN342" s="282"/>
      <c r="DO342" s="282"/>
      <c r="DP342" s="282"/>
      <c r="DQ342" s="282"/>
      <c r="DR342" s="282"/>
      <c r="DS342" s="282"/>
      <c r="DT342" s="282"/>
      <c r="DU342" s="282"/>
      <c r="DV342" s="282"/>
      <c r="DW342" s="282"/>
      <c r="DX342" s="282"/>
      <c r="DY342" s="282"/>
      <c r="DZ342" s="282"/>
      <c r="EA342" s="282"/>
      <c r="EB342" s="282"/>
      <c r="EC342" s="282"/>
      <c r="ED342" s="282"/>
      <c r="EE342" s="282"/>
      <c r="EF342" s="282"/>
      <c r="EG342" s="282"/>
      <c r="EH342" s="282"/>
      <c r="EI342" s="282"/>
      <c r="EJ342" s="282"/>
      <c r="EK342" s="282"/>
      <c r="EL342" s="282"/>
      <c r="EM342" s="282"/>
      <c r="EN342" s="282"/>
      <c r="EO342" s="282"/>
      <c r="EP342" s="282"/>
      <c r="EQ342" s="282"/>
      <c r="ER342" s="282"/>
      <c r="ES342" s="282"/>
      <c r="ET342" s="282"/>
      <c r="EU342" s="282"/>
      <c r="EV342" s="282"/>
      <c r="EW342" s="282"/>
      <c r="EX342" s="282"/>
      <c r="EY342" s="282"/>
      <c r="EZ342" s="282"/>
      <c r="FA342" s="282"/>
      <c r="FB342" s="282"/>
      <c r="FC342" s="282"/>
      <c r="FD342" s="282"/>
      <c r="FE342" s="282"/>
      <c r="FF342" s="282"/>
      <c r="FG342" s="282"/>
      <c r="FH342" s="282"/>
      <c r="FI342" s="282"/>
      <c r="FJ342" s="282"/>
      <c r="FK342" s="282"/>
      <c r="FL342" s="282"/>
      <c r="FM342" s="282"/>
      <c r="FN342" s="282"/>
      <c r="FO342" s="282"/>
      <c r="FP342" s="282"/>
      <c r="FQ342" s="282"/>
      <c r="FR342" s="282"/>
      <c r="FS342" s="282"/>
      <c r="FT342" s="282"/>
      <c r="FU342" s="282"/>
      <c r="FV342" s="282"/>
      <c r="FW342" s="282"/>
      <c r="FX342" s="282"/>
      <c r="FY342" s="282"/>
      <c r="FZ342" s="282"/>
      <c r="GA342" s="282"/>
      <c r="GB342" s="282"/>
      <c r="GC342" s="282"/>
      <c r="GD342" s="282"/>
      <c r="GE342" s="282"/>
      <c r="GF342" s="282"/>
      <c r="GG342" s="282"/>
      <c r="GH342" s="282"/>
      <c r="GI342" s="282"/>
      <c r="GJ342" s="282"/>
      <c r="GK342" s="282"/>
      <c r="GL342" s="282"/>
      <c r="GM342" s="282"/>
      <c r="GN342" s="282"/>
      <c r="GO342" s="282"/>
      <c r="GP342" s="282"/>
      <c r="GQ342" s="282"/>
      <c r="GR342" s="282"/>
      <c r="GS342" s="282"/>
      <c r="GT342" s="282"/>
      <c r="GU342" s="282"/>
      <c r="GV342" s="282"/>
      <c r="GW342" s="282"/>
      <c r="GX342" s="282"/>
      <c r="GY342" s="282"/>
      <c r="GZ342" s="282"/>
      <c r="HA342" s="282"/>
      <c r="HB342" s="282"/>
      <c r="HC342" s="282"/>
      <c r="HD342" s="282"/>
      <c r="HE342" s="282"/>
      <c r="HF342" s="282"/>
      <c r="HG342" s="282"/>
      <c r="HH342" s="282"/>
      <c r="HI342" s="282"/>
      <c r="HJ342" s="282"/>
      <c r="HK342" s="282"/>
      <c r="HL342" s="282"/>
      <c r="HM342" s="282"/>
      <c r="HN342" s="282"/>
      <c r="HO342" s="282"/>
      <c r="HP342" s="282"/>
      <c r="HQ342" s="282"/>
    </row>
    <row r="343" spans="1:225" s="73" customFormat="1" ht="18" hidden="1" customHeight="1" x14ac:dyDescent="0.25">
      <c r="A343" s="223" t="str">
        <f t="shared" ref="A343:B343" si="1339">IF(A186="","",A186)</f>
        <v/>
      </c>
      <c r="B343" s="225" t="str">
        <f t="shared" si="1339"/>
        <v/>
      </c>
      <c r="C343" s="218">
        <f t="shared" si="1317"/>
        <v>0</v>
      </c>
      <c r="D343" s="284"/>
      <c r="E343" s="219">
        <f t="shared" si="1318"/>
        <v>0</v>
      </c>
      <c r="F343" s="219">
        <f t="shared" si="1319"/>
        <v>0</v>
      </c>
      <c r="G343" s="136"/>
      <c r="H343" s="214" t="str">
        <f t="shared" si="1320"/>
        <v/>
      </c>
      <c r="I343" s="219" t="str">
        <f t="shared" si="1321"/>
        <v/>
      </c>
      <c r="J343" s="219" t="str">
        <f t="shared" si="1322"/>
        <v/>
      </c>
      <c r="K343" s="216"/>
      <c r="L343" s="217">
        <f t="shared" si="1316"/>
        <v>1</v>
      </c>
      <c r="M343" s="219" t="str">
        <f t="shared" si="1323"/>
        <v/>
      </c>
      <c r="N343" s="221" t="str">
        <f t="shared" si="1324"/>
        <v/>
      </c>
      <c r="O343" s="304"/>
      <c r="P343" s="282"/>
      <c r="Q343" s="282"/>
      <c r="R343" s="287"/>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c r="CQ343" s="282"/>
      <c r="CR343" s="282"/>
      <c r="CS343" s="282"/>
      <c r="CT343" s="282"/>
      <c r="CU343" s="282"/>
      <c r="CV343" s="282"/>
      <c r="CW343" s="282"/>
      <c r="CX343" s="282"/>
      <c r="CY343" s="282"/>
      <c r="CZ343" s="282"/>
      <c r="DA343" s="282"/>
      <c r="DB343" s="282"/>
      <c r="DC343" s="282"/>
      <c r="DD343" s="282"/>
      <c r="DE343" s="282"/>
      <c r="DF343" s="282"/>
      <c r="DG343" s="282"/>
      <c r="DH343" s="282"/>
      <c r="DI343" s="282"/>
      <c r="DJ343" s="282"/>
      <c r="DK343" s="282"/>
      <c r="DL343" s="282"/>
      <c r="DM343" s="282"/>
      <c r="DN343" s="282"/>
      <c r="DO343" s="282"/>
      <c r="DP343" s="282"/>
      <c r="DQ343" s="282"/>
      <c r="DR343" s="282"/>
      <c r="DS343" s="282"/>
      <c r="DT343" s="282"/>
      <c r="DU343" s="282"/>
      <c r="DV343" s="282"/>
      <c r="DW343" s="282"/>
      <c r="DX343" s="282"/>
      <c r="DY343" s="282"/>
      <c r="DZ343" s="282"/>
      <c r="EA343" s="282"/>
      <c r="EB343" s="282"/>
      <c r="EC343" s="282"/>
      <c r="ED343" s="282"/>
      <c r="EE343" s="282"/>
      <c r="EF343" s="282"/>
      <c r="EG343" s="282"/>
      <c r="EH343" s="282"/>
      <c r="EI343" s="282"/>
      <c r="EJ343" s="282"/>
      <c r="EK343" s="282"/>
      <c r="EL343" s="282"/>
      <c r="EM343" s="282"/>
      <c r="EN343" s="282"/>
      <c r="EO343" s="282"/>
      <c r="EP343" s="282"/>
      <c r="EQ343" s="282"/>
      <c r="ER343" s="282"/>
      <c r="ES343" s="282"/>
      <c r="ET343" s="282"/>
      <c r="EU343" s="282"/>
      <c r="EV343" s="282"/>
      <c r="EW343" s="282"/>
      <c r="EX343" s="282"/>
      <c r="EY343" s="282"/>
      <c r="EZ343" s="282"/>
      <c r="FA343" s="282"/>
      <c r="FB343" s="282"/>
      <c r="FC343" s="282"/>
      <c r="FD343" s="282"/>
      <c r="FE343" s="282"/>
      <c r="FF343" s="282"/>
      <c r="FG343" s="282"/>
      <c r="FH343" s="282"/>
      <c r="FI343" s="282"/>
      <c r="FJ343" s="282"/>
      <c r="FK343" s="282"/>
      <c r="FL343" s="282"/>
      <c r="FM343" s="282"/>
      <c r="FN343" s="282"/>
      <c r="FO343" s="282"/>
      <c r="FP343" s="282"/>
      <c r="FQ343" s="282"/>
      <c r="FR343" s="282"/>
      <c r="FS343" s="282"/>
      <c r="FT343" s="282"/>
      <c r="FU343" s="282"/>
      <c r="FV343" s="282"/>
      <c r="FW343" s="282"/>
      <c r="FX343" s="282"/>
      <c r="FY343" s="282"/>
      <c r="FZ343" s="282"/>
      <c r="GA343" s="282"/>
      <c r="GB343" s="282"/>
      <c r="GC343" s="282"/>
      <c r="GD343" s="282"/>
      <c r="GE343" s="282"/>
      <c r="GF343" s="282"/>
      <c r="GG343" s="282"/>
      <c r="GH343" s="282"/>
      <c r="GI343" s="282"/>
      <c r="GJ343" s="282"/>
      <c r="GK343" s="282"/>
      <c r="GL343" s="282"/>
      <c r="GM343" s="282"/>
      <c r="GN343" s="282"/>
      <c r="GO343" s="282"/>
      <c r="GP343" s="282"/>
      <c r="GQ343" s="282"/>
      <c r="GR343" s="282"/>
      <c r="GS343" s="282"/>
      <c r="GT343" s="282"/>
      <c r="GU343" s="282"/>
      <c r="GV343" s="282"/>
      <c r="GW343" s="282"/>
      <c r="GX343" s="282"/>
      <c r="GY343" s="282"/>
      <c r="GZ343" s="282"/>
      <c r="HA343" s="282"/>
      <c r="HB343" s="282"/>
      <c r="HC343" s="282"/>
      <c r="HD343" s="282"/>
      <c r="HE343" s="282"/>
      <c r="HF343" s="282"/>
      <c r="HG343" s="282"/>
      <c r="HH343" s="282"/>
      <c r="HI343" s="282"/>
      <c r="HJ343" s="282"/>
      <c r="HK343" s="282"/>
      <c r="HL343" s="282"/>
      <c r="HM343" s="282"/>
      <c r="HN343" s="282"/>
      <c r="HO343" s="282"/>
      <c r="HP343" s="282"/>
      <c r="HQ343" s="282"/>
    </row>
    <row r="344" spans="1:225" s="73" customFormat="1" ht="18" hidden="1" customHeight="1" x14ac:dyDescent="0.25">
      <c r="A344" s="223" t="str">
        <f t="shared" ref="A344:B344" si="1340">IF(A187="","",A187)</f>
        <v/>
      </c>
      <c r="B344" s="225" t="str">
        <f t="shared" si="1340"/>
        <v/>
      </c>
      <c r="C344" s="218">
        <f t="shared" si="1317"/>
        <v>0</v>
      </c>
      <c r="D344" s="284"/>
      <c r="E344" s="219">
        <f t="shared" si="1318"/>
        <v>0</v>
      </c>
      <c r="F344" s="219">
        <f t="shared" si="1319"/>
        <v>0</v>
      </c>
      <c r="G344" s="136"/>
      <c r="H344" s="214" t="str">
        <f t="shared" si="1320"/>
        <v/>
      </c>
      <c r="I344" s="219" t="str">
        <f t="shared" si="1321"/>
        <v/>
      </c>
      <c r="J344" s="219" t="str">
        <f t="shared" si="1322"/>
        <v/>
      </c>
      <c r="K344" s="216"/>
      <c r="L344" s="217">
        <f t="shared" si="1316"/>
        <v>1</v>
      </c>
      <c r="M344" s="219" t="str">
        <f t="shared" si="1323"/>
        <v/>
      </c>
      <c r="N344" s="221" t="str">
        <f t="shared" si="1324"/>
        <v/>
      </c>
      <c r="O344" s="304"/>
      <c r="P344" s="282"/>
      <c r="Q344" s="282"/>
      <c r="R344" s="287"/>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c r="CQ344" s="282"/>
      <c r="CR344" s="282"/>
      <c r="CS344" s="282"/>
      <c r="CT344" s="282"/>
      <c r="CU344" s="282"/>
      <c r="CV344" s="282"/>
      <c r="CW344" s="282"/>
      <c r="CX344" s="282"/>
      <c r="CY344" s="282"/>
      <c r="CZ344" s="282"/>
      <c r="DA344" s="282"/>
      <c r="DB344" s="282"/>
      <c r="DC344" s="282"/>
      <c r="DD344" s="282"/>
      <c r="DE344" s="282"/>
      <c r="DF344" s="282"/>
      <c r="DG344" s="282"/>
      <c r="DH344" s="282"/>
      <c r="DI344" s="282"/>
      <c r="DJ344" s="282"/>
      <c r="DK344" s="282"/>
      <c r="DL344" s="282"/>
      <c r="DM344" s="282"/>
      <c r="DN344" s="282"/>
      <c r="DO344" s="282"/>
      <c r="DP344" s="282"/>
      <c r="DQ344" s="282"/>
      <c r="DR344" s="282"/>
      <c r="DS344" s="282"/>
      <c r="DT344" s="282"/>
      <c r="DU344" s="282"/>
      <c r="DV344" s="282"/>
      <c r="DW344" s="282"/>
      <c r="DX344" s="282"/>
      <c r="DY344" s="282"/>
      <c r="DZ344" s="282"/>
      <c r="EA344" s="282"/>
      <c r="EB344" s="282"/>
      <c r="EC344" s="282"/>
      <c r="ED344" s="282"/>
      <c r="EE344" s="282"/>
      <c r="EF344" s="282"/>
      <c r="EG344" s="282"/>
      <c r="EH344" s="282"/>
      <c r="EI344" s="282"/>
      <c r="EJ344" s="282"/>
      <c r="EK344" s="282"/>
      <c r="EL344" s="282"/>
      <c r="EM344" s="282"/>
      <c r="EN344" s="282"/>
      <c r="EO344" s="282"/>
      <c r="EP344" s="282"/>
      <c r="EQ344" s="282"/>
      <c r="ER344" s="282"/>
      <c r="ES344" s="282"/>
      <c r="ET344" s="282"/>
      <c r="EU344" s="282"/>
      <c r="EV344" s="282"/>
      <c r="EW344" s="282"/>
      <c r="EX344" s="282"/>
      <c r="EY344" s="282"/>
      <c r="EZ344" s="282"/>
      <c r="FA344" s="282"/>
      <c r="FB344" s="282"/>
      <c r="FC344" s="282"/>
      <c r="FD344" s="282"/>
      <c r="FE344" s="282"/>
      <c r="FF344" s="282"/>
      <c r="FG344" s="282"/>
      <c r="FH344" s="282"/>
      <c r="FI344" s="282"/>
      <c r="FJ344" s="282"/>
      <c r="FK344" s="282"/>
      <c r="FL344" s="282"/>
      <c r="FM344" s="282"/>
      <c r="FN344" s="282"/>
      <c r="FO344" s="282"/>
      <c r="FP344" s="282"/>
      <c r="FQ344" s="282"/>
      <c r="FR344" s="282"/>
      <c r="FS344" s="282"/>
      <c r="FT344" s="282"/>
      <c r="FU344" s="282"/>
      <c r="FV344" s="282"/>
      <c r="FW344" s="282"/>
      <c r="FX344" s="282"/>
      <c r="FY344" s="282"/>
      <c r="FZ344" s="282"/>
      <c r="GA344" s="282"/>
      <c r="GB344" s="282"/>
      <c r="GC344" s="282"/>
      <c r="GD344" s="282"/>
      <c r="GE344" s="282"/>
      <c r="GF344" s="282"/>
      <c r="GG344" s="282"/>
      <c r="GH344" s="282"/>
      <c r="GI344" s="282"/>
      <c r="GJ344" s="282"/>
      <c r="GK344" s="282"/>
      <c r="GL344" s="282"/>
      <c r="GM344" s="282"/>
      <c r="GN344" s="282"/>
      <c r="GO344" s="282"/>
      <c r="GP344" s="282"/>
      <c r="GQ344" s="282"/>
      <c r="GR344" s="282"/>
      <c r="GS344" s="282"/>
      <c r="GT344" s="282"/>
      <c r="GU344" s="282"/>
      <c r="GV344" s="282"/>
      <c r="GW344" s="282"/>
      <c r="GX344" s="282"/>
      <c r="GY344" s="282"/>
      <c r="GZ344" s="282"/>
      <c r="HA344" s="282"/>
      <c r="HB344" s="282"/>
      <c r="HC344" s="282"/>
      <c r="HD344" s="282"/>
      <c r="HE344" s="282"/>
      <c r="HF344" s="282"/>
      <c r="HG344" s="282"/>
      <c r="HH344" s="282"/>
      <c r="HI344" s="282"/>
      <c r="HJ344" s="282"/>
      <c r="HK344" s="282"/>
      <c r="HL344" s="282"/>
      <c r="HM344" s="282"/>
      <c r="HN344" s="282"/>
      <c r="HO344" s="282"/>
      <c r="HP344" s="282"/>
      <c r="HQ344" s="282"/>
    </row>
    <row r="345" spans="1:225" s="73" customFormat="1" ht="18" hidden="1" customHeight="1" x14ac:dyDescent="0.25">
      <c r="A345" s="223" t="str">
        <f t="shared" ref="A345:B345" si="1341">IF(A188="","",A188)</f>
        <v/>
      </c>
      <c r="B345" s="225" t="str">
        <f t="shared" si="1341"/>
        <v/>
      </c>
      <c r="C345" s="218">
        <f t="shared" si="1317"/>
        <v>0</v>
      </c>
      <c r="D345" s="284"/>
      <c r="E345" s="219">
        <f t="shared" si="1318"/>
        <v>0</v>
      </c>
      <c r="F345" s="219">
        <f t="shared" si="1319"/>
        <v>0</v>
      </c>
      <c r="G345" s="136"/>
      <c r="H345" s="214" t="str">
        <f t="shared" si="1320"/>
        <v/>
      </c>
      <c r="I345" s="219" t="str">
        <f t="shared" si="1321"/>
        <v/>
      </c>
      <c r="J345" s="219" t="str">
        <f t="shared" si="1322"/>
        <v/>
      </c>
      <c r="K345" s="216"/>
      <c r="L345" s="217">
        <f t="shared" si="1316"/>
        <v>1</v>
      </c>
      <c r="M345" s="219" t="str">
        <f t="shared" si="1323"/>
        <v/>
      </c>
      <c r="N345" s="221" t="str">
        <f t="shared" si="1324"/>
        <v/>
      </c>
      <c r="O345" s="304"/>
      <c r="P345" s="282"/>
      <c r="Q345" s="282"/>
      <c r="R345" s="287"/>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c r="CQ345" s="282"/>
      <c r="CR345" s="282"/>
      <c r="CS345" s="282"/>
      <c r="CT345" s="282"/>
      <c r="CU345" s="282"/>
      <c r="CV345" s="282"/>
      <c r="CW345" s="282"/>
      <c r="CX345" s="282"/>
      <c r="CY345" s="282"/>
      <c r="CZ345" s="282"/>
      <c r="DA345" s="282"/>
      <c r="DB345" s="282"/>
      <c r="DC345" s="282"/>
      <c r="DD345" s="282"/>
      <c r="DE345" s="282"/>
      <c r="DF345" s="282"/>
      <c r="DG345" s="282"/>
      <c r="DH345" s="282"/>
      <c r="DI345" s="282"/>
      <c r="DJ345" s="282"/>
      <c r="DK345" s="282"/>
      <c r="DL345" s="282"/>
      <c r="DM345" s="282"/>
      <c r="DN345" s="282"/>
      <c r="DO345" s="282"/>
      <c r="DP345" s="282"/>
      <c r="DQ345" s="282"/>
      <c r="DR345" s="282"/>
      <c r="DS345" s="282"/>
      <c r="DT345" s="282"/>
      <c r="DU345" s="282"/>
      <c r="DV345" s="282"/>
      <c r="DW345" s="282"/>
      <c r="DX345" s="282"/>
      <c r="DY345" s="282"/>
      <c r="DZ345" s="282"/>
      <c r="EA345" s="282"/>
      <c r="EB345" s="282"/>
      <c r="EC345" s="282"/>
      <c r="ED345" s="282"/>
      <c r="EE345" s="282"/>
      <c r="EF345" s="282"/>
      <c r="EG345" s="282"/>
      <c r="EH345" s="282"/>
      <c r="EI345" s="282"/>
      <c r="EJ345" s="282"/>
      <c r="EK345" s="282"/>
      <c r="EL345" s="282"/>
      <c r="EM345" s="282"/>
      <c r="EN345" s="282"/>
      <c r="EO345" s="282"/>
      <c r="EP345" s="282"/>
      <c r="EQ345" s="282"/>
      <c r="ER345" s="282"/>
      <c r="ES345" s="282"/>
      <c r="ET345" s="282"/>
      <c r="EU345" s="282"/>
      <c r="EV345" s="282"/>
      <c r="EW345" s="282"/>
      <c r="EX345" s="282"/>
      <c r="EY345" s="282"/>
      <c r="EZ345" s="282"/>
      <c r="FA345" s="282"/>
      <c r="FB345" s="282"/>
      <c r="FC345" s="282"/>
      <c r="FD345" s="282"/>
      <c r="FE345" s="282"/>
      <c r="FF345" s="282"/>
      <c r="FG345" s="282"/>
      <c r="FH345" s="282"/>
      <c r="FI345" s="282"/>
      <c r="FJ345" s="282"/>
      <c r="FK345" s="282"/>
      <c r="FL345" s="282"/>
      <c r="FM345" s="282"/>
      <c r="FN345" s="282"/>
      <c r="FO345" s="282"/>
      <c r="FP345" s="282"/>
      <c r="FQ345" s="282"/>
      <c r="FR345" s="282"/>
      <c r="FS345" s="282"/>
      <c r="FT345" s="282"/>
      <c r="FU345" s="282"/>
      <c r="FV345" s="282"/>
      <c r="FW345" s="282"/>
      <c r="FX345" s="282"/>
      <c r="FY345" s="282"/>
      <c r="FZ345" s="282"/>
      <c r="GA345" s="282"/>
      <c r="GB345" s="282"/>
      <c r="GC345" s="282"/>
      <c r="GD345" s="282"/>
      <c r="GE345" s="282"/>
      <c r="GF345" s="282"/>
      <c r="GG345" s="282"/>
      <c r="GH345" s="282"/>
      <c r="GI345" s="282"/>
      <c r="GJ345" s="282"/>
      <c r="GK345" s="282"/>
      <c r="GL345" s="282"/>
      <c r="GM345" s="282"/>
      <c r="GN345" s="282"/>
      <c r="GO345" s="282"/>
      <c r="GP345" s="282"/>
      <c r="GQ345" s="282"/>
      <c r="GR345" s="282"/>
      <c r="GS345" s="282"/>
      <c r="GT345" s="282"/>
      <c r="GU345" s="282"/>
      <c r="GV345" s="282"/>
      <c r="GW345" s="282"/>
      <c r="GX345" s="282"/>
      <c r="GY345" s="282"/>
      <c r="GZ345" s="282"/>
      <c r="HA345" s="282"/>
      <c r="HB345" s="282"/>
      <c r="HC345" s="282"/>
      <c r="HD345" s="282"/>
      <c r="HE345" s="282"/>
      <c r="HF345" s="282"/>
      <c r="HG345" s="282"/>
      <c r="HH345" s="282"/>
      <c r="HI345" s="282"/>
      <c r="HJ345" s="282"/>
      <c r="HK345" s="282"/>
      <c r="HL345" s="282"/>
      <c r="HM345" s="282"/>
      <c r="HN345" s="282"/>
      <c r="HO345" s="282"/>
      <c r="HP345" s="282"/>
      <c r="HQ345" s="282"/>
    </row>
    <row r="346" spans="1:225" s="73" customFormat="1" ht="18" hidden="1" customHeight="1" x14ac:dyDescent="0.25">
      <c r="A346" s="223" t="str">
        <f t="shared" ref="A346:B346" si="1342">IF(A189="","",A189)</f>
        <v/>
      </c>
      <c r="B346" s="225" t="str">
        <f t="shared" si="1342"/>
        <v/>
      </c>
      <c r="C346" s="218">
        <f t="shared" si="1317"/>
        <v>0</v>
      </c>
      <c r="D346" s="284"/>
      <c r="E346" s="219">
        <f t="shared" si="1318"/>
        <v>0</v>
      </c>
      <c r="F346" s="219">
        <f t="shared" si="1319"/>
        <v>0</v>
      </c>
      <c r="G346" s="136"/>
      <c r="H346" s="214" t="str">
        <f t="shared" si="1320"/>
        <v/>
      </c>
      <c r="I346" s="219" t="str">
        <f t="shared" si="1321"/>
        <v/>
      </c>
      <c r="J346" s="219" t="str">
        <f t="shared" si="1322"/>
        <v/>
      </c>
      <c r="K346" s="216"/>
      <c r="L346" s="217">
        <f t="shared" si="1316"/>
        <v>1</v>
      </c>
      <c r="M346" s="219" t="str">
        <f t="shared" si="1323"/>
        <v/>
      </c>
      <c r="N346" s="221" t="str">
        <f t="shared" si="1324"/>
        <v/>
      </c>
      <c r="O346" s="304"/>
      <c r="P346" s="282"/>
      <c r="Q346" s="282"/>
      <c r="R346" s="287"/>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c r="CQ346" s="282"/>
      <c r="CR346" s="282"/>
      <c r="CS346" s="282"/>
      <c r="CT346" s="282"/>
      <c r="CU346" s="282"/>
      <c r="CV346" s="282"/>
      <c r="CW346" s="282"/>
      <c r="CX346" s="282"/>
      <c r="CY346" s="282"/>
      <c r="CZ346" s="282"/>
      <c r="DA346" s="282"/>
      <c r="DB346" s="282"/>
      <c r="DC346" s="282"/>
      <c r="DD346" s="282"/>
      <c r="DE346" s="282"/>
      <c r="DF346" s="282"/>
      <c r="DG346" s="282"/>
      <c r="DH346" s="282"/>
      <c r="DI346" s="282"/>
      <c r="DJ346" s="282"/>
      <c r="DK346" s="282"/>
      <c r="DL346" s="282"/>
      <c r="DM346" s="282"/>
      <c r="DN346" s="282"/>
      <c r="DO346" s="282"/>
      <c r="DP346" s="282"/>
      <c r="DQ346" s="282"/>
      <c r="DR346" s="282"/>
      <c r="DS346" s="282"/>
      <c r="DT346" s="282"/>
      <c r="DU346" s="282"/>
      <c r="DV346" s="282"/>
      <c r="DW346" s="282"/>
      <c r="DX346" s="282"/>
      <c r="DY346" s="282"/>
      <c r="DZ346" s="282"/>
      <c r="EA346" s="282"/>
      <c r="EB346" s="282"/>
      <c r="EC346" s="282"/>
      <c r="ED346" s="282"/>
      <c r="EE346" s="282"/>
      <c r="EF346" s="282"/>
      <c r="EG346" s="282"/>
      <c r="EH346" s="282"/>
      <c r="EI346" s="282"/>
      <c r="EJ346" s="282"/>
      <c r="EK346" s="282"/>
      <c r="EL346" s="282"/>
      <c r="EM346" s="282"/>
      <c r="EN346" s="282"/>
      <c r="EO346" s="282"/>
      <c r="EP346" s="282"/>
      <c r="EQ346" s="282"/>
      <c r="ER346" s="282"/>
      <c r="ES346" s="282"/>
      <c r="ET346" s="282"/>
      <c r="EU346" s="282"/>
      <c r="EV346" s="282"/>
      <c r="EW346" s="282"/>
      <c r="EX346" s="282"/>
      <c r="EY346" s="282"/>
      <c r="EZ346" s="282"/>
      <c r="FA346" s="282"/>
      <c r="FB346" s="282"/>
      <c r="FC346" s="282"/>
      <c r="FD346" s="282"/>
      <c r="FE346" s="282"/>
      <c r="FF346" s="282"/>
      <c r="FG346" s="282"/>
      <c r="FH346" s="282"/>
      <c r="FI346" s="282"/>
      <c r="FJ346" s="282"/>
      <c r="FK346" s="282"/>
      <c r="FL346" s="282"/>
      <c r="FM346" s="282"/>
      <c r="FN346" s="282"/>
      <c r="FO346" s="282"/>
      <c r="FP346" s="282"/>
      <c r="FQ346" s="282"/>
      <c r="FR346" s="282"/>
      <c r="FS346" s="282"/>
      <c r="FT346" s="282"/>
      <c r="FU346" s="282"/>
      <c r="FV346" s="282"/>
      <c r="FW346" s="282"/>
      <c r="FX346" s="282"/>
      <c r="FY346" s="282"/>
      <c r="FZ346" s="282"/>
      <c r="GA346" s="282"/>
      <c r="GB346" s="282"/>
      <c r="GC346" s="282"/>
      <c r="GD346" s="282"/>
      <c r="GE346" s="282"/>
      <c r="GF346" s="282"/>
      <c r="GG346" s="282"/>
      <c r="GH346" s="282"/>
      <c r="GI346" s="282"/>
      <c r="GJ346" s="282"/>
      <c r="GK346" s="282"/>
      <c r="GL346" s="282"/>
      <c r="GM346" s="282"/>
      <c r="GN346" s="282"/>
      <c r="GO346" s="282"/>
      <c r="GP346" s="282"/>
      <c r="GQ346" s="282"/>
      <c r="GR346" s="282"/>
      <c r="GS346" s="282"/>
      <c r="GT346" s="282"/>
      <c r="GU346" s="282"/>
      <c r="GV346" s="282"/>
      <c r="GW346" s="282"/>
      <c r="GX346" s="282"/>
      <c r="GY346" s="282"/>
      <c r="GZ346" s="282"/>
      <c r="HA346" s="282"/>
      <c r="HB346" s="282"/>
      <c r="HC346" s="282"/>
      <c r="HD346" s="282"/>
      <c r="HE346" s="282"/>
      <c r="HF346" s="282"/>
      <c r="HG346" s="282"/>
      <c r="HH346" s="282"/>
      <c r="HI346" s="282"/>
      <c r="HJ346" s="282"/>
      <c r="HK346" s="282"/>
      <c r="HL346" s="282"/>
      <c r="HM346" s="282"/>
      <c r="HN346" s="282"/>
      <c r="HO346" s="282"/>
      <c r="HP346" s="282"/>
      <c r="HQ346" s="282"/>
    </row>
    <row r="347" spans="1:225" s="73" customFormat="1" ht="18" hidden="1" customHeight="1" x14ac:dyDescent="0.25">
      <c r="A347" s="223" t="str">
        <f t="shared" ref="A347:B347" si="1343">IF(A190="","",A190)</f>
        <v/>
      </c>
      <c r="B347" s="225" t="str">
        <f t="shared" si="1343"/>
        <v/>
      </c>
      <c r="C347" s="218">
        <f t="shared" si="1317"/>
        <v>0</v>
      </c>
      <c r="D347" s="284"/>
      <c r="E347" s="219">
        <f t="shared" si="1318"/>
        <v>0</v>
      </c>
      <c r="F347" s="219">
        <f t="shared" si="1319"/>
        <v>0</v>
      </c>
      <c r="G347" s="136"/>
      <c r="H347" s="214" t="str">
        <f t="shared" si="1320"/>
        <v/>
      </c>
      <c r="I347" s="219" t="str">
        <f t="shared" si="1321"/>
        <v/>
      </c>
      <c r="J347" s="219" t="str">
        <f t="shared" si="1322"/>
        <v/>
      </c>
      <c r="K347" s="216"/>
      <c r="L347" s="217">
        <f t="shared" si="1316"/>
        <v>1</v>
      </c>
      <c r="M347" s="219" t="str">
        <f t="shared" si="1323"/>
        <v/>
      </c>
      <c r="N347" s="221" t="str">
        <f t="shared" si="1324"/>
        <v/>
      </c>
      <c r="O347" s="304"/>
      <c r="P347" s="282"/>
      <c r="Q347" s="282"/>
      <c r="R347" s="287"/>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c r="CQ347" s="282"/>
      <c r="CR347" s="282"/>
      <c r="CS347" s="282"/>
      <c r="CT347" s="282"/>
      <c r="CU347" s="282"/>
      <c r="CV347" s="282"/>
      <c r="CW347" s="282"/>
      <c r="CX347" s="282"/>
      <c r="CY347" s="282"/>
      <c r="CZ347" s="282"/>
      <c r="DA347" s="282"/>
      <c r="DB347" s="282"/>
      <c r="DC347" s="282"/>
      <c r="DD347" s="282"/>
      <c r="DE347" s="282"/>
      <c r="DF347" s="282"/>
      <c r="DG347" s="282"/>
      <c r="DH347" s="282"/>
      <c r="DI347" s="282"/>
      <c r="DJ347" s="282"/>
      <c r="DK347" s="282"/>
      <c r="DL347" s="282"/>
      <c r="DM347" s="282"/>
      <c r="DN347" s="282"/>
      <c r="DO347" s="282"/>
      <c r="DP347" s="282"/>
      <c r="DQ347" s="282"/>
      <c r="DR347" s="282"/>
      <c r="DS347" s="282"/>
      <c r="DT347" s="282"/>
      <c r="DU347" s="282"/>
      <c r="DV347" s="282"/>
      <c r="DW347" s="282"/>
      <c r="DX347" s="282"/>
      <c r="DY347" s="282"/>
      <c r="DZ347" s="282"/>
      <c r="EA347" s="282"/>
      <c r="EB347" s="282"/>
      <c r="EC347" s="282"/>
      <c r="ED347" s="282"/>
      <c r="EE347" s="282"/>
      <c r="EF347" s="282"/>
      <c r="EG347" s="282"/>
      <c r="EH347" s="282"/>
      <c r="EI347" s="282"/>
      <c r="EJ347" s="282"/>
      <c r="EK347" s="282"/>
      <c r="EL347" s="282"/>
      <c r="EM347" s="282"/>
      <c r="EN347" s="282"/>
      <c r="EO347" s="282"/>
      <c r="EP347" s="282"/>
      <c r="EQ347" s="282"/>
      <c r="ER347" s="282"/>
      <c r="ES347" s="282"/>
      <c r="ET347" s="282"/>
      <c r="EU347" s="282"/>
      <c r="EV347" s="282"/>
      <c r="EW347" s="282"/>
      <c r="EX347" s="282"/>
      <c r="EY347" s="282"/>
      <c r="EZ347" s="282"/>
      <c r="FA347" s="282"/>
      <c r="FB347" s="282"/>
      <c r="FC347" s="282"/>
      <c r="FD347" s="282"/>
      <c r="FE347" s="282"/>
      <c r="FF347" s="282"/>
      <c r="FG347" s="282"/>
      <c r="FH347" s="282"/>
      <c r="FI347" s="282"/>
      <c r="FJ347" s="282"/>
      <c r="FK347" s="282"/>
      <c r="FL347" s="282"/>
      <c r="FM347" s="282"/>
      <c r="FN347" s="282"/>
      <c r="FO347" s="282"/>
      <c r="FP347" s="282"/>
      <c r="FQ347" s="282"/>
      <c r="FR347" s="282"/>
      <c r="FS347" s="282"/>
      <c r="FT347" s="282"/>
      <c r="FU347" s="282"/>
      <c r="FV347" s="282"/>
      <c r="FW347" s="282"/>
      <c r="FX347" s="282"/>
      <c r="FY347" s="282"/>
      <c r="FZ347" s="282"/>
      <c r="GA347" s="282"/>
      <c r="GB347" s="282"/>
      <c r="GC347" s="282"/>
      <c r="GD347" s="282"/>
      <c r="GE347" s="282"/>
      <c r="GF347" s="282"/>
      <c r="GG347" s="282"/>
      <c r="GH347" s="282"/>
      <c r="GI347" s="282"/>
      <c r="GJ347" s="282"/>
      <c r="GK347" s="282"/>
      <c r="GL347" s="282"/>
      <c r="GM347" s="282"/>
      <c r="GN347" s="282"/>
      <c r="GO347" s="282"/>
      <c r="GP347" s="282"/>
      <c r="GQ347" s="282"/>
      <c r="GR347" s="282"/>
      <c r="GS347" s="282"/>
      <c r="GT347" s="282"/>
      <c r="GU347" s="282"/>
      <c r="GV347" s="282"/>
      <c r="GW347" s="282"/>
      <c r="GX347" s="282"/>
      <c r="GY347" s="282"/>
      <c r="GZ347" s="282"/>
      <c r="HA347" s="282"/>
      <c r="HB347" s="282"/>
      <c r="HC347" s="282"/>
      <c r="HD347" s="282"/>
      <c r="HE347" s="282"/>
      <c r="HF347" s="282"/>
      <c r="HG347" s="282"/>
      <c r="HH347" s="282"/>
      <c r="HI347" s="282"/>
      <c r="HJ347" s="282"/>
      <c r="HK347" s="282"/>
      <c r="HL347" s="282"/>
      <c r="HM347" s="282"/>
      <c r="HN347" s="282"/>
      <c r="HO347" s="282"/>
      <c r="HP347" s="282"/>
      <c r="HQ347" s="282"/>
    </row>
    <row r="348" spans="1:225" s="73" customFormat="1" ht="18" hidden="1" customHeight="1" x14ac:dyDescent="0.25">
      <c r="A348" s="223" t="str">
        <f t="shared" ref="A348:B348" si="1344">IF(A191="","",A191)</f>
        <v/>
      </c>
      <c r="B348" s="225" t="str">
        <f t="shared" si="1344"/>
        <v/>
      </c>
      <c r="C348" s="218">
        <f t="shared" si="1317"/>
        <v>0</v>
      </c>
      <c r="D348" s="284"/>
      <c r="E348" s="219">
        <f t="shared" si="1318"/>
        <v>0</v>
      </c>
      <c r="F348" s="219">
        <f t="shared" si="1319"/>
        <v>0</v>
      </c>
      <c r="G348" s="136"/>
      <c r="H348" s="214" t="str">
        <f t="shared" si="1320"/>
        <v/>
      </c>
      <c r="I348" s="219" t="str">
        <f t="shared" si="1321"/>
        <v/>
      </c>
      <c r="J348" s="219" t="str">
        <f t="shared" si="1322"/>
        <v/>
      </c>
      <c r="K348" s="216"/>
      <c r="L348" s="217">
        <f t="shared" si="1316"/>
        <v>1</v>
      </c>
      <c r="M348" s="219" t="str">
        <f t="shared" si="1323"/>
        <v/>
      </c>
      <c r="N348" s="221" t="str">
        <f t="shared" si="1324"/>
        <v/>
      </c>
      <c r="O348" s="304"/>
      <c r="P348" s="282"/>
      <c r="Q348" s="282"/>
      <c r="R348" s="287"/>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c r="CQ348" s="282"/>
      <c r="CR348" s="282"/>
      <c r="CS348" s="282"/>
      <c r="CT348" s="282"/>
      <c r="CU348" s="282"/>
      <c r="CV348" s="282"/>
      <c r="CW348" s="282"/>
      <c r="CX348" s="282"/>
      <c r="CY348" s="282"/>
      <c r="CZ348" s="282"/>
      <c r="DA348" s="282"/>
      <c r="DB348" s="282"/>
      <c r="DC348" s="282"/>
      <c r="DD348" s="282"/>
      <c r="DE348" s="282"/>
      <c r="DF348" s="282"/>
      <c r="DG348" s="282"/>
      <c r="DH348" s="282"/>
      <c r="DI348" s="282"/>
      <c r="DJ348" s="282"/>
      <c r="DK348" s="282"/>
      <c r="DL348" s="282"/>
      <c r="DM348" s="282"/>
      <c r="DN348" s="282"/>
      <c r="DO348" s="282"/>
      <c r="DP348" s="282"/>
      <c r="DQ348" s="282"/>
      <c r="DR348" s="282"/>
      <c r="DS348" s="282"/>
      <c r="DT348" s="282"/>
      <c r="DU348" s="282"/>
      <c r="DV348" s="282"/>
      <c r="DW348" s="282"/>
      <c r="DX348" s="282"/>
      <c r="DY348" s="282"/>
      <c r="DZ348" s="282"/>
      <c r="EA348" s="282"/>
      <c r="EB348" s="282"/>
      <c r="EC348" s="282"/>
      <c r="ED348" s="282"/>
      <c r="EE348" s="282"/>
      <c r="EF348" s="282"/>
      <c r="EG348" s="282"/>
      <c r="EH348" s="282"/>
      <c r="EI348" s="282"/>
      <c r="EJ348" s="282"/>
      <c r="EK348" s="282"/>
      <c r="EL348" s="282"/>
      <c r="EM348" s="282"/>
      <c r="EN348" s="282"/>
      <c r="EO348" s="282"/>
      <c r="EP348" s="282"/>
      <c r="EQ348" s="282"/>
      <c r="ER348" s="282"/>
      <c r="ES348" s="282"/>
      <c r="ET348" s="282"/>
      <c r="EU348" s="282"/>
      <c r="EV348" s="282"/>
      <c r="EW348" s="282"/>
      <c r="EX348" s="282"/>
      <c r="EY348" s="282"/>
      <c r="EZ348" s="282"/>
      <c r="FA348" s="282"/>
      <c r="FB348" s="282"/>
      <c r="FC348" s="282"/>
      <c r="FD348" s="282"/>
      <c r="FE348" s="282"/>
      <c r="FF348" s="282"/>
      <c r="FG348" s="282"/>
      <c r="FH348" s="282"/>
      <c r="FI348" s="282"/>
      <c r="FJ348" s="282"/>
      <c r="FK348" s="282"/>
      <c r="FL348" s="282"/>
      <c r="FM348" s="282"/>
      <c r="FN348" s="282"/>
      <c r="FO348" s="282"/>
      <c r="FP348" s="282"/>
      <c r="FQ348" s="282"/>
      <c r="FR348" s="282"/>
      <c r="FS348" s="282"/>
      <c r="FT348" s="282"/>
      <c r="FU348" s="282"/>
      <c r="FV348" s="282"/>
      <c r="FW348" s="282"/>
      <c r="FX348" s="282"/>
      <c r="FY348" s="282"/>
      <c r="FZ348" s="282"/>
      <c r="GA348" s="282"/>
      <c r="GB348" s="282"/>
      <c r="GC348" s="282"/>
      <c r="GD348" s="282"/>
      <c r="GE348" s="282"/>
      <c r="GF348" s="282"/>
      <c r="GG348" s="282"/>
      <c r="GH348" s="282"/>
      <c r="GI348" s="282"/>
      <c r="GJ348" s="282"/>
      <c r="GK348" s="282"/>
      <c r="GL348" s="282"/>
      <c r="GM348" s="282"/>
      <c r="GN348" s="282"/>
      <c r="GO348" s="282"/>
      <c r="GP348" s="282"/>
      <c r="GQ348" s="282"/>
      <c r="GR348" s="282"/>
      <c r="GS348" s="282"/>
      <c r="GT348" s="282"/>
      <c r="GU348" s="282"/>
      <c r="GV348" s="282"/>
      <c r="GW348" s="282"/>
      <c r="GX348" s="282"/>
      <c r="GY348" s="282"/>
      <c r="GZ348" s="282"/>
      <c r="HA348" s="282"/>
      <c r="HB348" s="282"/>
      <c r="HC348" s="282"/>
      <c r="HD348" s="282"/>
      <c r="HE348" s="282"/>
      <c r="HF348" s="282"/>
      <c r="HG348" s="282"/>
      <c r="HH348" s="282"/>
      <c r="HI348" s="282"/>
      <c r="HJ348" s="282"/>
      <c r="HK348" s="282"/>
      <c r="HL348" s="282"/>
      <c r="HM348" s="282"/>
      <c r="HN348" s="282"/>
      <c r="HO348" s="282"/>
      <c r="HP348" s="282"/>
      <c r="HQ348" s="282"/>
    </row>
    <row r="349" spans="1:225" s="73" customFormat="1" ht="18" hidden="1" customHeight="1" x14ac:dyDescent="0.25">
      <c r="A349" s="223" t="str">
        <f t="shared" ref="A349:B349" si="1345">IF(A192="","",A192)</f>
        <v/>
      </c>
      <c r="B349" s="225" t="str">
        <f t="shared" si="1345"/>
        <v/>
      </c>
      <c r="C349" s="218">
        <f t="shared" si="1317"/>
        <v>0</v>
      </c>
      <c r="D349" s="284"/>
      <c r="E349" s="219">
        <f t="shared" si="1318"/>
        <v>0</v>
      </c>
      <c r="F349" s="219">
        <f t="shared" si="1319"/>
        <v>0</v>
      </c>
      <c r="G349" s="136"/>
      <c r="H349" s="214" t="str">
        <f t="shared" si="1320"/>
        <v/>
      </c>
      <c r="I349" s="219" t="str">
        <f t="shared" si="1321"/>
        <v/>
      </c>
      <c r="J349" s="219" t="str">
        <f t="shared" si="1322"/>
        <v/>
      </c>
      <c r="K349" s="216"/>
      <c r="L349" s="217">
        <f t="shared" si="1316"/>
        <v>1</v>
      </c>
      <c r="M349" s="219" t="str">
        <f t="shared" si="1323"/>
        <v/>
      </c>
      <c r="N349" s="221" t="str">
        <f t="shared" si="1324"/>
        <v/>
      </c>
      <c r="O349" s="304"/>
      <c r="P349" s="282"/>
      <c r="Q349" s="282"/>
      <c r="R349" s="287"/>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c r="CQ349" s="282"/>
      <c r="CR349" s="282"/>
      <c r="CS349" s="282"/>
      <c r="CT349" s="282"/>
      <c r="CU349" s="282"/>
      <c r="CV349" s="282"/>
      <c r="CW349" s="282"/>
      <c r="CX349" s="282"/>
      <c r="CY349" s="282"/>
      <c r="CZ349" s="282"/>
      <c r="DA349" s="282"/>
      <c r="DB349" s="282"/>
      <c r="DC349" s="282"/>
      <c r="DD349" s="282"/>
      <c r="DE349" s="282"/>
      <c r="DF349" s="282"/>
      <c r="DG349" s="282"/>
      <c r="DH349" s="282"/>
      <c r="DI349" s="282"/>
      <c r="DJ349" s="282"/>
      <c r="DK349" s="282"/>
      <c r="DL349" s="282"/>
      <c r="DM349" s="282"/>
      <c r="DN349" s="282"/>
      <c r="DO349" s="282"/>
      <c r="DP349" s="282"/>
      <c r="DQ349" s="282"/>
      <c r="DR349" s="282"/>
      <c r="DS349" s="282"/>
      <c r="DT349" s="282"/>
      <c r="DU349" s="282"/>
      <c r="DV349" s="282"/>
      <c r="DW349" s="282"/>
      <c r="DX349" s="282"/>
      <c r="DY349" s="282"/>
      <c r="DZ349" s="282"/>
      <c r="EA349" s="282"/>
      <c r="EB349" s="282"/>
      <c r="EC349" s="282"/>
      <c r="ED349" s="282"/>
      <c r="EE349" s="282"/>
      <c r="EF349" s="282"/>
      <c r="EG349" s="282"/>
      <c r="EH349" s="282"/>
      <c r="EI349" s="282"/>
      <c r="EJ349" s="282"/>
      <c r="EK349" s="282"/>
      <c r="EL349" s="282"/>
      <c r="EM349" s="282"/>
      <c r="EN349" s="282"/>
      <c r="EO349" s="282"/>
      <c r="EP349" s="282"/>
      <c r="EQ349" s="282"/>
      <c r="ER349" s="282"/>
      <c r="ES349" s="282"/>
      <c r="ET349" s="282"/>
      <c r="EU349" s="282"/>
      <c r="EV349" s="282"/>
      <c r="EW349" s="282"/>
      <c r="EX349" s="282"/>
      <c r="EY349" s="282"/>
      <c r="EZ349" s="282"/>
      <c r="FA349" s="282"/>
      <c r="FB349" s="282"/>
      <c r="FC349" s="282"/>
      <c r="FD349" s="282"/>
      <c r="FE349" s="282"/>
      <c r="FF349" s="282"/>
      <c r="FG349" s="282"/>
      <c r="FH349" s="282"/>
      <c r="FI349" s="282"/>
      <c r="FJ349" s="282"/>
      <c r="FK349" s="282"/>
      <c r="FL349" s="282"/>
      <c r="FM349" s="282"/>
      <c r="FN349" s="282"/>
      <c r="FO349" s="282"/>
      <c r="FP349" s="282"/>
      <c r="FQ349" s="282"/>
      <c r="FR349" s="282"/>
      <c r="FS349" s="282"/>
      <c r="FT349" s="282"/>
      <c r="FU349" s="282"/>
      <c r="FV349" s="282"/>
      <c r="FW349" s="282"/>
      <c r="FX349" s="282"/>
      <c r="FY349" s="282"/>
      <c r="FZ349" s="282"/>
      <c r="GA349" s="282"/>
      <c r="GB349" s="282"/>
      <c r="GC349" s="282"/>
      <c r="GD349" s="282"/>
      <c r="GE349" s="282"/>
      <c r="GF349" s="282"/>
      <c r="GG349" s="282"/>
      <c r="GH349" s="282"/>
      <c r="GI349" s="282"/>
      <c r="GJ349" s="282"/>
      <c r="GK349" s="282"/>
      <c r="GL349" s="282"/>
      <c r="GM349" s="282"/>
      <c r="GN349" s="282"/>
      <c r="GO349" s="282"/>
      <c r="GP349" s="282"/>
      <c r="GQ349" s="282"/>
      <c r="GR349" s="282"/>
      <c r="GS349" s="282"/>
      <c r="GT349" s="282"/>
      <c r="GU349" s="282"/>
      <c r="GV349" s="282"/>
      <c r="GW349" s="282"/>
      <c r="GX349" s="282"/>
      <c r="GY349" s="282"/>
      <c r="GZ349" s="282"/>
      <c r="HA349" s="282"/>
      <c r="HB349" s="282"/>
      <c r="HC349" s="282"/>
      <c r="HD349" s="282"/>
      <c r="HE349" s="282"/>
      <c r="HF349" s="282"/>
      <c r="HG349" s="282"/>
      <c r="HH349" s="282"/>
      <c r="HI349" s="282"/>
      <c r="HJ349" s="282"/>
      <c r="HK349" s="282"/>
      <c r="HL349" s="282"/>
      <c r="HM349" s="282"/>
      <c r="HN349" s="282"/>
      <c r="HO349" s="282"/>
      <c r="HP349" s="282"/>
      <c r="HQ349" s="282"/>
    </row>
    <row r="350" spans="1:225" s="73" customFormat="1" ht="18" hidden="1" customHeight="1" x14ac:dyDescent="0.25">
      <c r="A350" s="223" t="str">
        <f t="shared" ref="A350:B350" si="1346">IF(A193="","",A193)</f>
        <v/>
      </c>
      <c r="B350" s="225" t="str">
        <f t="shared" si="1346"/>
        <v/>
      </c>
      <c r="C350" s="218">
        <f t="shared" si="1317"/>
        <v>0</v>
      </c>
      <c r="D350" s="284"/>
      <c r="E350" s="219">
        <f t="shared" si="1318"/>
        <v>0</v>
      </c>
      <c r="F350" s="219">
        <f t="shared" si="1319"/>
        <v>0</v>
      </c>
      <c r="G350" s="136"/>
      <c r="H350" s="214" t="str">
        <f t="shared" si="1320"/>
        <v/>
      </c>
      <c r="I350" s="219" t="str">
        <f t="shared" si="1321"/>
        <v/>
      </c>
      <c r="J350" s="219" t="str">
        <f t="shared" si="1322"/>
        <v/>
      </c>
      <c r="K350" s="216"/>
      <c r="L350" s="217">
        <f t="shared" si="1316"/>
        <v>1</v>
      </c>
      <c r="M350" s="219" t="str">
        <f t="shared" si="1323"/>
        <v/>
      </c>
      <c r="N350" s="221" t="str">
        <f t="shared" si="1324"/>
        <v/>
      </c>
      <c r="O350" s="304"/>
      <c r="P350" s="282"/>
      <c r="Q350" s="282"/>
      <c r="R350" s="287"/>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c r="CQ350" s="282"/>
      <c r="CR350" s="282"/>
      <c r="CS350" s="282"/>
      <c r="CT350" s="282"/>
      <c r="CU350" s="282"/>
      <c r="CV350" s="282"/>
      <c r="CW350" s="282"/>
      <c r="CX350" s="282"/>
      <c r="CY350" s="282"/>
      <c r="CZ350" s="282"/>
      <c r="DA350" s="282"/>
      <c r="DB350" s="282"/>
      <c r="DC350" s="282"/>
      <c r="DD350" s="282"/>
      <c r="DE350" s="282"/>
      <c r="DF350" s="282"/>
      <c r="DG350" s="282"/>
      <c r="DH350" s="282"/>
      <c r="DI350" s="282"/>
      <c r="DJ350" s="282"/>
      <c r="DK350" s="282"/>
      <c r="DL350" s="282"/>
      <c r="DM350" s="282"/>
      <c r="DN350" s="282"/>
      <c r="DO350" s="282"/>
      <c r="DP350" s="282"/>
      <c r="DQ350" s="282"/>
      <c r="DR350" s="282"/>
      <c r="DS350" s="282"/>
      <c r="DT350" s="282"/>
      <c r="DU350" s="282"/>
      <c r="DV350" s="282"/>
      <c r="DW350" s="282"/>
      <c r="DX350" s="282"/>
      <c r="DY350" s="282"/>
      <c r="DZ350" s="282"/>
      <c r="EA350" s="282"/>
      <c r="EB350" s="282"/>
      <c r="EC350" s="282"/>
      <c r="ED350" s="282"/>
      <c r="EE350" s="282"/>
      <c r="EF350" s="282"/>
      <c r="EG350" s="282"/>
      <c r="EH350" s="282"/>
      <c r="EI350" s="282"/>
      <c r="EJ350" s="282"/>
      <c r="EK350" s="282"/>
      <c r="EL350" s="282"/>
      <c r="EM350" s="282"/>
      <c r="EN350" s="282"/>
      <c r="EO350" s="282"/>
      <c r="EP350" s="282"/>
      <c r="EQ350" s="282"/>
      <c r="ER350" s="282"/>
      <c r="ES350" s="282"/>
      <c r="ET350" s="282"/>
      <c r="EU350" s="282"/>
      <c r="EV350" s="282"/>
      <c r="EW350" s="282"/>
      <c r="EX350" s="282"/>
      <c r="EY350" s="282"/>
      <c r="EZ350" s="282"/>
      <c r="FA350" s="282"/>
      <c r="FB350" s="282"/>
      <c r="FC350" s="282"/>
      <c r="FD350" s="282"/>
      <c r="FE350" s="282"/>
      <c r="FF350" s="282"/>
      <c r="FG350" s="282"/>
      <c r="FH350" s="282"/>
      <c r="FI350" s="282"/>
      <c r="FJ350" s="282"/>
      <c r="FK350" s="282"/>
      <c r="FL350" s="282"/>
      <c r="FM350" s="282"/>
      <c r="FN350" s="282"/>
      <c r="FO350" s="282"/>
      <c r="FP350" s="282"/>
      <c r="FQ350" s="282"/>
      <c r="FR350" s="282"/>
      <c r="FS350" s="282"/>
      <c r="FT350" s="282"/>
      <c r="FU350" s="282"/>
      <c r="FV350" s="282"/>
      <c r="FW350" s="282"/>
      <c r="FX350" s="282"/>
      <c r="FY350" s="282"/>
      <c r="FZ350" s="282"/>
      <c r="GA350" s="282"/>
      <c r="GB350" s="282"/>
      <c r="GC350" s="282"/>
      <c r="GD350" s="282"/>
      <c r="GE350" s="282"/>
      <c r="GF350" s="282"/>
      <c r="GG350" s="282"/>
      <c r="GH350" s="282"/>
      <c r="GI350" s="282"/>
      <c r="GJ350" s="282"/>
      <c r="GK350" s="282"/>
      <c r="GL350" s="282"/>
      <c r="GM350" s="282"/>
      <c r="GN350" s="282"/>
      <c r="GO350" s="282"/>
      <c r="GP350" s="282"/>
      <c r="GQ350" s="282"/>
      <c r="GR350" s="282"/>
      <c r="GS350" s="282"/>
      <c r="GT350" s="282"/>
      <c r="GU350" s="282"/>
      <c r="GV350" s="282"/>
      <c r="GW350" s="282"/>
      <c r="GX350" s="282"/>
      <c r="GY350" s="282"/>
      <c r="GZ350" s="282"/>
      <c r="HA350" s="282"/>
      <c r="HB350" s="282"/>
      <c r="HC350" s="282"/>
      <c r="HD350" s="282"/>
      <c r="HE350" s="282"/>
      <c r="HF350" s="282"/>
      <c r="HG350" s="282"/>
      <c r="HH350" s="282"/>
      <c r="HI350" s="282"/>
      <c r="HJ350" s="282"/>
      <c r="HK350" s="282"/>
      <c r="HL350" s="282"/>
      <c r="HM350" s="282"/>
      <c r="HN350" s="282"/>
      <c r="HO350" s="282"/>
      <c r="HP350" s="282"/>
      <c r="HQ350" s="282"/>
    </row>
    <row r="351" spans="1:225" s="73" customFormat="1" ht="18" hidden="1" customHeight="1" x14ac:dyDescent="0.25">
      <c r="A351" s="223" t="str">
        <f t="shared" ref="A351:B351" si="1347">IF(A194="","",A194)</f>
        <v/>
      </c>
      <c r="B351" s="225" t="str">
        <f t="shared" si="1347"/>
        <v/>
      </c>
      <c r="C351" s="218">
        <f t="shared" si="1317"/>
        <v>0</v>
      </c>
      <c r="D351" s="284"/>
      <c r="E351" s="219">
        <f t="shared" si="1318"/>
        <v>0</v>
      </c>
      <c r="F351" s="219">
        <f t="shared" si="1319"/>
        <v>0</v>
      </c>
      <c r="G351" s="136"/>
      <c r="H351" s="214" t="str">
        <f t="shared" si="1320"/>
        <v/>
      </c>
      <c r="I351" s="219" t="str">
        <f t="shared" si="1321"/>
        <v/>
      </c>
      <c r="J351" s="219" t="str">
        <f t="shared" si="1322"/>
        <v/>
      </c>
      <c r="K351" s="216"/>
      <c r="L351" s="217">
        <f t="shared" si="1316"/>
        <v>1</v>
      </c>
      <c r="M351" s="219" t="str">
        <f t="shared" si="1323"/>
        <v/>
      </c>
      <c r="N351" s="221" t="str">
        <f t="shared" si="1324"/>
        <v/>
      </c>
      <c r="O351" s="304"/>
      <c r="P351" s="282"/>
      <c r="Q351" s="282"/>
      <c r="R351" s="287"/>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c r="CQ351" s="282"/>
      <c r="CR351" s="282"/>
      <c r="CS351" s="282"/>
      <c r="CT351" s="282"/>
      <c r="CU351" s="282"/>
      <c r="CV351" s="282"/>
      <c r="CW351" s="282"/>
      <c r="CX351" s="282"/>
      <c r="CY351" s="282"/>
      <c r="CZ351" s="282"/>
      <c r="DA351" s="282"/>
      <c r="DB351" s="282"/>
      <c r="DC351" s="282"/>
      <c r="DD351" s="282"/>
      <c r="DE351" s="282"/>
      <c r="DF351" s="282"/>
      <c r="DG351" s="282"/>
      <c r="DH351" s="282"/>
      <c r="DI351" s="282"/>
      <c r="DJ351" s="282"/>
      <c r="DK351" s="282"/>
      <c r="DL351" s="282"/>
      <c r="DM351" s="282"/>
      <c r="DN351" s="282"/>
      <c r="DO351" s="282"/>
      <c r="DP351" s="282"/>
      <c r="DQ351" s="282"/>
      <c r="DR351" s="282"/>
      <c r="DS351" s="282"/>
      <c r="DT351" s="282"/>
      <c r="DU351" s="282"/>
      <c r="DV351" s="282"/>
      <c r="DW351" s="282"/>
      <c r="DX351" s="282"/>
      <c r="DY351" s="282"/>
      <c r="DZ351" s="282"/>
      <c r="EA351" s="282"/>
      <c r="EB351" s="282"/>
      <c r="EC351" s="282"/>
      <c r="ED351" s="282"/>
      <c r="EE351" s="282"/>
      <c r="EF351" s="282"/>
      <c r="EG351" s="282"/>
      <c r="EH351" s="282"/>
      <c r="EI351" s="282"/>
      <c r="EJ351" s="282"/>
      <c r="EK351" s="282"/>
      <c r="EL351" s="282"/>
      <c r="EM351" s="282"/>
      <c r="EN351" s="282"/>
      <c r="EO351" s="282"/>
      <c r="EP351" s="282"/>
      <c r="EQ351" s="282"/>
      <c r="ER351" s="282"/>
      <c r="ES351" s="282"/>
      <c r="ET351" s="282"/>
      <c r="EU351" s="282"/>
      <c r="EV351" s="282"/>
      <c r="EW351" s="282"/>
      <c r="EX351" s="282"/>
      <c r="EY351" s="282"/>
      <c r="EZ351" s="282"/>
      <c r="FA351" s="282"/>
      <c r="FB351" s="282"/>
      <c r="FC351" s="282"/>
      <c r="FD351" s="282"/>
      <c r="FE351" s="282"/>
      <c r="FF351" s="282"/>
      <c r="FG351" s="282"/>
      <c r="FH351" s="282"/>
      <c r="FI351" s="282"/>
      <c r="FJ351" s="282"/>
      <c r="FK351" s="282"/>
      <c r="FL351" s="282"/>
      <c r="FM351" s="282"/>
      <c r="FN351" s="282"/>
      <c r="FO351" s="282"/>
      <c r="FP351" s="282"/>
      <c r="FQ351" s="282"/>
      <c r="FR351" s="282"/>
      <c r="FS351" s="282"/>
      <c r="FT351" s="282"/>
      <c r="FU351" s="282"/>
      <c r="FV351" s="282"/>
      <c r="FW351" s="282"/>
      <c r="FX351" s="282"/>
      <c r="FY351" s="282"/>
      <c r="FZ351" s="282"/>
      <c r="GA351" s="282"/>
      <c r="GB351" s="282"/>
      <c r="GC351" s="282"/>
      <c r="GD351" s="282"/>
      <c r="GE351" s="282"/>
      <c r="GF351" s="282"/>
      <c r="GG351" s="282"/>
      <c r="GH351" s="282"/>
      <c r="GI351" s="282"/>
      <c r="GJ351" s="282"/>
      <c r="GK351" s="282"/>
      <c r="GL351" s="282"/>
      <c r="GM351" s="282"/>
      <c r="GN351" s="282"/>
      <c r="GO351" s="282"/>
      <c r="GP351" s="282"/>
      <c r="GQ351" s="282"/>
      <c r="GR351" s="282"/>
      <c r="GS351" s="282"/>
      <c r="GT351" s="282"/>
      <c r="GU351" s="282"/>
      <c r="GV351" s="282"/>
      <c r="GW351" s="282"/>
      <c r="GX351" s="282"/>
      <c r="GY351" s="282"/>
      <c r="GZ351" s="282"/>
      <c r="HA351" s="282"/>
      <c r="HB351" s="282"/>
      <c r="HC351" s="282"/>
      <c r="HD351" s="282"/>
      <c r="HE351" s="282"/>
      <c r="HF351" s="282"/>
      <c r="HG351" s="282"/>
      <c r="HH351" s="282"/>
      <c r="HI351" s="282"/>
      <c r="HJ351" s="282"/>
      <c r="HK351" s="282"/>
      <c r="HL351" s="282"/>
      <c r="HM351" s="282"/>
      <c r="HN351" s="282"/>
      <c r="HO351" s="282"/>
      <c r="HP351" s="282"/>
      <c r="HQ351" s="282"/>
    </row>
    <row r="352" spans="1:225" s="73" customFormat="1" ht="18" hidden="1" customHeight="1" x14ac:dyDescent="0.25">
      <c r="A352" s="223" t="str">
        <f t="shared" ref="A352:B352" si="1348">IF(A195="","",A195)</f>
        <v/>
      </c>
      <c r="B352" s="225" t="str">
        <f t="shared" si="1348"/>
        <v/>
      </c>
      <c r="C352" s="218">
        <f t="shared" si="1317"/>
        <v>0</v>
      </c>
      <c r="D352" s="284"/>
      <c r="E352" s="219">
        <f t="shared" si="1318"/>
        <v>0</v>
      </c>
      <c r="F352" s="219">
        <f t="shared" si="1319"/>
        <v>0</v>
      </c>
      <c r="G352" s="136"/>
      <c r="H352" s="214" t="str">
        <f t="shared" si="1320"/>
        <v/>
      </c>
      <c r="I352" s="219" t="str">
        <f t="shared" si="1321"/>
        <v/>
      </c>
      <c r="J352" s="219" t="str">
        <f t="shared" si="1322"/>
        <v/>
      </c>
      <c r="K352" s="216"/>
      <c r="L352" s="217">
        <f t="shared" si="1316"/>
        <v>1</v>
      </c>
      <c r="M352" s="219" t="str">
        <f t="shared" si="1323"/>
        <v/>
      </c>
      <c r="N352" s="221" t="str">
        <f t="shared" si="1324"/>
        <v/>
      </c>
      <c r="O352" s="304"/>
      <c r="P352" s="282"/>
      <c r="Q352" s="282"/>
      <c r="R352" s="287"/>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c r="CQ352" s="282"/>
      <c r="CR352" s="282"/>
      <c r="CS352" s="282"/>
      <c r="CT352" s="282"/>
      <c r="CU352" s="282"/>
      <c r="CV352" s="282"/>
      <c r="CW352" s="282"/>
      <c r="CX352" s="282"/>
      <c r="CY352" s="282"/>
      <c r="CZ352" s="282"/>
      <c r="DA352" s="282"/>
      <c r="DB352" s="282"/>
      <c r="DC352" s="282"/>
      <c r="DD352" s="282"/>
      <c r="DE352" s="282"/>
      <c r="DF352" s="282"/>
      <c r="DG352" s="282"/>
      <c r="DH352" s="282"/>
      <c r="DI352" s="282"/>
      <c r="DJ352" s="282"/>
      <c r="DK352" s="282"/>
      <c r="DL352" s="282"/>
      <c r="DM352" s="282"/>
      <c r="DN352" s="282"/>
      <c r="DO352" s="282"/>
      <c r="DP352" s="282"/>
      <c r="DQ352" s="282"/>
      <c r="DR352" s="282"/>
      <c r="DS352" s="282"/>
      <c r="DT352" s="282"/>
      <c r="DU352" s="282"/>
      <c r="DV352" s="282"/>
      <c r="DW352" s="282"/>
      <c r="DX352" s="282"/>
      <c r="DY352" s="282"/>
      <c r="DZ352" s="282"/>
      <c r="EA352" s="282"/>
      <c r="EB352" s="282"/>
      <c r="EC352" s="282"/>
      <c r="ED352" s="282"/>
      <c r="EE352" s="282"/>
      <c r="EF352" s="282"/>
      <c r="EG352" s="282"/>
      <c r="EH352" s="282"/>
      <c r="EI352" s="282"/>
      <c r="EJ352" s="282"/>
      <c r="EK352" s="282"/>
      <c r="EL352" s="282"/>
      <c r="EM352" s="282"/>
      <c r="EN352" s="282"/>
      <c r="EO352" s="282"/>
      <c r="EP352" s="282"/>
      <c r="EQ352" s="282"/>
      <c r="ER352" s="282"/>
      <c r="ES352" s="282"/>
      <c r="ET352" s="282"/>
      <c r="EU352" s="282"/>
      <c r="EV352" s="282"/>
      <c r="EW352" s="282"/>
      <c r="EX352" s="282"/>
      <c r="EY352" s="282"/>
      <c r="EZ352" s="282"/>
      <c r="FA352" s="282"/>
      <c r="FB352" s="282"/>
      <c r="FC352" s="282"/>
      <c r="FD352" s="282"/>
      <c r="FE352" s="282"/>
      <c r="FF352" s="282"/>
      <c r="FG352" s="282"/>
      <c r="FH352" s="282"/>
      <c r="FI352" s="282"/>
      <c r="FJ352" s="282"/>
      <c r="FK352" s="282"/>
      <c r="FL352" s="282"/>
      <c r="FM352" s="282"/>
      <c r="FN352" s="282"/>
      <c r="FO352" s="282"/>
      <c r="FP352" s="282"/>
      <c r="FQ352" s="282"/>
      <c r="FR352" s="282"/>
      <c r="FS352" s="282"/>
      <c r="FT352" s="282"/>
      <c r="FU352" s="282"/>
      <c r="FV352" s="282"/>
      <c r="FW352" s="282"/>
      <c r="FX352" s="282"/>
      <c r="FY352" s="282"/>
      <c r="FZ352" s="282"/>
      <c r="GA352" s="282"/>
      <c r="GB352" s="282"/>
      <c r="GC352" s="282"/>
      <c r="GD352" s="282"/>
      <c r="GE352" s="282"/>
      <c r="GF352" s="282"/>
      <c r="GG352" s="282"/>
      <c r="GH352" s="282"/>
      <c r="GI352" s="282"/>
      <c r="GJ352" s="282"/>
      <c r="GK352" s="282"/>
      <c r="GL352" s="282"/>
      <c r="GM352" s="282"/>
      <c r="GN352" s="282"/>
      <c r="GO352" s="282"/>
      <c r="GP352" s="282"/>
      <c r="GQ352" s="282"/>
      <c r="GR352" s="282"/>
      <c r="GS352" s="282"/>
      <c r="GT352" s="282"/>
      <c r="GU352" s="282"/>
      <c r="GV352" s="282"/>
      <c r="GW352" s="282"/>
      <c r="GX352" s="282"/>
      <c r="GY352" s="282"/>
      <c r="GZ352" s="282"/>
      <c r="HA352" s="282"/>
      <c r="HB352" s="282"/>
      <c r="HC352" s="282"/>
      <c r="HD352" s="282"/>
      <c r="HE352" s="282"/>
      <c r="HF352" s="282"/>
      <c r="HG352" s="282"/>
      <c r="HH352" s="282"/>
      <c r="HI352" s="282"/>
      <c r="HJ352" s="282"/>
      <c r="HK352" s="282"/>
      <c r="HL352" s="282"/>
      <c r="HM352" s="282"/>
      <c r="HN352" s="282"/>
      <c r="HO352" s="282"/>
      <c r="HP352" s="282"/>
      <c r="HQ352" s="282"/>
    </row>
    <row r="353" spans="1:225" s="73" customFormat="1" ht="18" hidden="1" customHeight="1" x14ac:dyDescent="0.25">
      <c r="A353" s="223" t="str">
        <f t="shared" ref="A353:B353" si="1349">IF(A196="","",A196)</f>
        <v/>
      </c>
      <c r="B353" s="225" t="str">
        <f t="shared" si="1349"/>
        <v/>
      </c>
      <c r="C353" s="218">
        <f t="shared" si="1317"/>
        <v>0</v>
      </c>
      <c r="D353" s="284"/>
      <c r="E353" s="219">
        <f t="shared" si="1318"/>
        <v>0</v>
      </c>
      <c r="F353" s="219">
        <f t="shared" si="1319"/>
        <v>0</v>
      </c>
      <c r="G353" s="136"/>
      <c r="H353" s="214" t="str">
        <f t="shared" si="1320"/>
        <v/>
      </c>
      <c r="I353" s="219" t="str">
        <f t="shared" si="1321"/>
        <v/>
      </c>
      <c r="J353" s="219" t="str">
        <f t="shared" si="1322"/>
        <v/>
      </c>
      <c r="K353" s="216"/>
      <c r="L353" s="217">
        <f t="shared" si="1316"/>
        <v>1</v>
      </c>
      <c r="M353" s="219" t="str">
        <f t="shared" si="1323"/>
        <v/>
      </c>
      <c r="N353" s="221" t="str">
        <f t="shared" si="1324"/>
        <v/>
      </c>
      <c r="O353" s="304"/>
      <c r="P353" s="282"/>
      <c r="Q353" s="282"/>
      <c r="R353" s="287"/>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c r="CQ353" s="282"/>
      <c r="CR353" s="282"/>
      <c r="CS353" s="282"/>
      <c r="CT353" s="282"/>
      <c r="CU353" s="282"/>
      <c r="CV353" s="282"/>
      <c r="CW353" s="282"/>
      <c r="CX353" s="282"/>
      <c r="CY353" s="282"/>
      <c r="CZ353" s="282"/>
      <c r="DA353" s="282"/>
      <c r="DB353" s="282"/>
      <c r="DC353" s="282"/>
      <c r="DD353" s="282"/>
      <c r="DE353" s="282"/>
      <c r="DF353" s="282"/>
      <c r="DG353" s="282"/>
      <c r="DH353" s="282"/>
      <c r="DI353" s="282"/>
      <c r="DJ353" s="282"/>
      <c r="DK353" s="282"/>
      <c r="DL353" s="282"/>
      <c r="DM353" s="282"/>
      <c r="DN353" s="282"/>
      <c r="DO353" s="282"/>
      <c r="DP353" s="282"/>
      <c r="DQ353" s="282"/>
      <c r="DR353" s="282"/>
      <c r="DS353" s="282"/>
      <c r="DT353" s="282"/>
      <c r="DU353" s="282"/>
      <c r="DV353" s="282"/>
      <c r="DW353" s="282"/>
      <c r="DX353" s="282"/>
      <c r="DY353" s="282"/>
      <c r="DZ353" s="282"/>
      <c r="EA353" s="282"/>
      <c r="EB353" s="282"/>
      <c r="EC353" s="282"/>
      <c r="ED353" s="282"/>
      <c r="EE353" s="282"/>
      <c r="EF353" s="282"/>
      <c r="EG353" s="282"/>
      <c r="EH353" s="282"/>
      <c r="EI353" s="282"/>
      <c r="EJ353" s="282"/>
      <c r="EK353" s="282"/>
      <c r="EL353" s="282"/>
      <c r="EM353" s="282"/>
      <c r="EN353" s="282"/>
      <c r="EO353" s="282"/>
      <c r="EP353" s="282"/>
      <c r="EQ353" s="282"/>
      <c r="ER353" s="282"/>
      <c r="ES353" s="282"/>
      <c r="ET353" s="282"/>
      <c r="EU353" s="282"/>
      <c r="EV353" s="282"/>
      <c r="EW353" s="282"/>
      <c r="EX353" s="282"/>
      <c r="EY353" s="282"/>
      <c r="EZ353" s="282"/>
      <c r="FA353" s="282"/>
      <c r="FB353" s="282"/>
      <c r="FC353" s="282"/>
      <c r="FD353" s="282"/>
      <c r="FE353" s="282"/>
      <c r="FF353" s="282"/>
      <c r="FG353" s="282"/>
      <c r="FH353" s="282"/>
      <c r="FI353" s="282"/>
      <c r="FJ353" s="282"/>
      <c r="FK353" s="282"/>
      <c r="FL353" s="282"/>
      <c r="FM353" s="282"/>
      <c r="FN353" s="282"/>
      <c r="FO353" s="282"/>
      <c r="FP353" s="282"/>
      <c r="FQ353" s="282"/>
      <c r="FR353" s="282"/>
      <c r="FS353" s="282"/>
      <c r="FT353" s="282"/>
      <c r="FU353" s="282"/>
      <c r="FV353" s="282"/>
      <c r="FW353" s="282"/>
      <c r="FX353" s="282"/>
      <c r="FY353" s="282"/>
      <c r="FZ353" s="282"/>
      <c r="GA353" s="282"/>
      <c r="GB353" s="282"/>
      <c r="GC353" s="282"/>
      <c r="GD353" s="282"/>
      <c r="GE353" s="282"/>
      <c r="GF353" s="282"/>
      <c r="GG353" s="282"/>
      <c r="GH353" s="282"/>
      <c r="GI353" s="282"/>
      <c r="GJ353" s="282"/>
      <c r="GK353" s="282"/>
      <c r="GL353" s="282"/>
      <c r="GM353" s="282"/>
      <c r="GN353" s="282"/>
      <c r="GO353" s="282"/>
      <c r="GP353" s="282"/>
      <c r="GQ353" s="282"/>
      <c r="GR353" s="282"/>
      <c r="GS353" s="282"/>
      <c r="GT353" s="282"/>
      <c r="GU353" s="282"/>
      <c r="GV353" s="282"/>
      <c r="GW353" s="282"/>
      <c r="GX353" s="282"/>
      <c r="GY353" s="282"/>
      <c r="GZ353" s="282"/>
      <c r="HA353" s="282"/>
      <c r="HB353" s="282"/>
      <c r="HC353" s="282"/>
      <c r="HD353" s="282"/>
      <c r="HE353" s="282"/>
      <c r="HF353" s="282"/>
      <c r="HG353" s="282"/>
      <c r="HH353" s="282"/>
      <c r="HI353" s="282"/>
      <c r="HJ353" s="282"/>
      <c r="HK353" s="282"/>
      <c r="HL353" s="282"/>
      <c r="HM353" s="282"/>
      <c r="HN353" s="282"/>
      <c r="HO353" s="282"/>
      <c r="HP353" s="282"/>
      <c r="HQ353" s="282"/>
    </row>
    <row r="354" spans="1:225" s="73" customFormat="1" ht="18" hidden="1" customHeight="1" x14ac:dyDescent="0.25">
      <c r="A354" s="223" t="str">
        <f t="shared" ref="A354:B354" si="1350">IF(A197="","",A197)</f>
        <v/>
      </c>
      <c r="B354" s="225" t="str">
        <f t="shared" si="1350"/>
        <v/>
      </c>
      <c r="C354" s="218">
        <f t="shared" si="1317"/>
        <v>0</v>
      </c>
      <c r="D354" s="284"/>
      <c r="E354" s="219">
        <f t="shared" si="1318"/>
        <v>0</v>
      </c>
      <c r="F354" s="219">
        <f t="shared" si="1319"/>
        <v>0</v>
      </c>
      <c r="G354" s="136"/>
      <c r="H354" s="214" t="str">
        <f t="shared" si="1320"/>
        <v/>
      </c>
      <c r="I354" s="219" t="str">
        <f t="shared" si="1321"/>
        <v/>
      </c>
      <c r="J354" s="219" t="str">
        <f t="shared" si="1322"/>
        <v/>
      </c>
      <c r="K354" s="216"/>
      <c r="L354" s="217">
        <f t="shared" si="1316"/>
        <v>1</v>
      </c>
      <c r="M354" s="219" t="str">
        <f t="shared" si="1323"/>
        <v/>
      </c>
      <c r="N354" s="221" t="str">
        <f t="shared" si="1324"/>
        <v/>
      </c>
      <c r="O354" s="304"/>
      <c r="P354" s="282"/>
      <c r="Q354" s="282"/>
      <c r="R354" s="287"/>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c r="CQ354" s="282"/>
      <c r="CR354" s="282"/>
      <c r="CS354" s="282"/>
      <c r="CT354" s="282"/>
      <c r="CU354" s="282"/>
      <c r="CV354" s="282"/>
      <c r="CW354" s="282"/>
      <c r="CX354" s="282"/>
      <c r="CY354" s="282"/>
      <c r="CZ354" s="282"/>
      <c r="DA354" s="282"/>
      <c r="DB354" s="282"/>
      <c r="DC354" s="282"/>
      <c r="DD354" s="282"/>
      <c r="DE354" s="282"/>
      <c r="DF354" s="282"/>
      <c r="DG354" s="282"/>
      <c r="DH354" s="282"/>
      <c r="DI354" s="282"/>
      <c r="DJ354" s="282"/>
      <c r="DK354" s="282"/>
      <c r="DL354" s="282"/>
      <c r="DM354" s="282"/>
      <c r="DN354" s="282"/>
      <c r="DO354" s="282"/>
      <c r="DP354" s="282"/>
      <c r="DQ354" s="282"/>
      <c r="DR354" s="282"/>
      <c r="DS354" s="282"/>
      <c r="DT354" s="282"/>
      <c r="DU354" s="282"/>
      <c r="DV354" s="282"/>
      <c r="DW354" s="282"/>
      <c r="DX354" s="282"/>
      <c r="DY354" s="282"/>
      <c r="DZ354" s="282"/>
      <c r="EA354" s="282"/>
      <c r="EB354" s="282"/>
      <c r="EC354" s="282"/>
      <c r="ED354" s="282"/>
      <c r="EE354" s="282"/>
      <c r="EF354" s="282"/>
      <c r="EG354" s="282"/>
      <c r="EH354" s="282"/>
      <c r="EI354" s="282"/>
      <c r="EJ354" s="282"/>
      <c r="EK354" s="282"/>
      <c r="EL354" s="282"/>
      <c r="EM354" s="282"/>
      <c r="EN354" s="282"/>
      <c r="EO354" s="282"/>
      <c r="EP354" s="282"/>
      <c r="EQ354" s="282"/>
      <c r="ER354" s="282"/>
      <c r="ES354" s="282"/>
      <c r="ET354" s="282"/>
      <c r="EU354" s="282"/>
      <c r="EV354" s="282"/>
      <c r="EW354" s="282"/>
      <c r="EX354" s="282"/>
      <c r="EY354" s="282"/>
      <c r="EZ354" s="282"/>
      <c r="FA354" s="282"/>
      <c r="FB354" s="282"/>
      <c r="FC354" s="282"/>
      <c r="FD354" s="282"/>
      <c r="FE354" s="282"/>
      <c r="FF354" s="282"/>
      <c r="FG354" s="282"/>
      <c r="FH354" s="282"/>
      <c r="FI354" s="282"/>
      <c r="FJ354" s="282"/>
      <c r="FK354" s="282"/>
      <c r="FL354" s="282"/>
      <c r="FM354" s="282"/>
      <c r="FN354" s="282"/>
      <c r="FO354" s="282"/>
      <c r="FP354" s="282"/>
      <c r="FQ354" s="282"/>
      <c r="FR354" s="282"/>
      <c r="FS354" s="282"/>
      <c r="FT354" s="282"/>
      <c r="FU354" s="282"/>
      <c r="FV354" s="282"/>
      <c r="FW354" s="282"/>
      <c r="FX354" s="282"/>
      <c r="FY354" s="282"/>
      <c r="FZ354" s="282"/>
      <c r="GA354" s="282"/>
      <c r="GB354" s="282"/>
      <c r="GC354" s="282"/>
      <c r="GD354" s="282"/>
      <c r="GE354" s="282"/>
      <c r="GF354" s="282"/>
      <c r="GG354" s="282"/>
      <c r="GH354" s="282"/>
      <c r="GI354" s="282"/>
      <c r="GJ354" s="282"/>
      <c r="GK354" s="282"/>
      <c r="GL354" s="282"/>
      <c r="GM354" s="282"/>
      <c r="GN354" s="282"/>
      <c r="GO354" s="282"/>
      <c r="GP354" s="282"/>
      <c r="GQ354" s="282"/>
      <c r="GR354" s="282"/>
      <c r="GS354" s="282"/>
      <c r="GT354" s="282"/>
      <c r="GU354" s="282"/>
      <c r="GV354" s="282"/>
      <c r="GW354" s="282"/>
      <c r="GX354" s="282"/>
      <c r="GY354" s="282"/>
      <c r="GZ354" s="282"/>
      <c r="HA354" s="282"/>
      <c r="HB354" s="282"/>
      <c r="HC354" s="282"/>
      <c r="HD354" s="282"/>
      <c r="HE354" s="282"/>
      <c r="HF354" s="282"/>
      <c r="HG354" s="282"/>
      <c r="HH354" s="282"/>
      <c r="HI354" s="282"/>
      <c r="HJ354" s="282"/>
      <c r="HK354" s="282"/>
      <c r="HL354" s="282"/>
      <c r="HM354" s="282"/>
      <c r="HN354" s="282"/>
      <c r="HO354" s="282"/>
      <c r="HP354" s="282"/>
      <c r="HQ354" s="282"/>
    </row>
    <row r="355" spans="1:225" s="73" customFormat="1" ht="18" hidden="1" customHeight="1" x14ac:dyDescent="0.25">
      <c r="A355" s="223" t="str">
        <f t="shared" ref="A355:B355" si="1351">IF(A198="","",A198)</f>
        <v/>
      </c>
      <c r="B355" s="225" t="str">
        <f t="shared" si="1351"/>
        <v/>
      </c>
      <c r="C355" s="218">
        <f t="shared" si="1317"/>
        <v>0</v>
      </c>
      <c r="D355" s="284"/>
      <c r="E355" s="219">
        <f t="shared" si="1318"/>
        <v>0</v>
      </c>
      <c r="F355" s="219">
        <f t="shared" si="1319"/>
        <v>0</v>
      </c>
      <c r="G355" s="136"/>
      <c r="H355" s="214" t="str">
        <f t="shared" si="1320"/>
        <v/>
      </c>
      <c r="I355" s="219" t="str">
        <f t="shared" si="1321"/>
        <v/>
      </c>
      <c r="J355" s="219" t="str">
        <f t="shared" si="1322"/>
        <v/>
      </c>
      <c r="K355" s="216"/>
      <c r="L355" s="217">
        <f t="shared" si="1316"/>
        <v>1</v>
      </c>
      <c r="M355" s="219" t="str">
        <f t="shared" si="1323"/>
        <v/>
      </c>
      <c r="N355" s="221" t="str">
        <f t="shared" si="1324"/>
        <v/>
      </c>
      <c r="O355" s="304"/>
      <c r="P355" s="282"/>
      <c r="Q355" s="282"/>
      <c r="R355" s="287"/>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c r="CQ355" s="282"/>
      <c r="CR355" s="282"/>
      <c r="CS355" s="282"/>
      <c r="CT355" s="282"/>
      <c r="CU355" s="282"/>
      <c r="CV355" s="282"/>
      <c r="CW355" s="282"/>
      <c r="CX355" s="282"/>
      <c r="CY355" s="282"/>
      <c r="CZ355" s="282"/>
      <c r="DA355" s="282"/>
      <c r="DB355" s="282"/>
      <c r="DC355" s="282"/>
      <c r="DD355" s="282"/>
      <c r="DE355" s="282"/>
      <c r="DF355" s="282"/>
      <c r="DG355" s="282"/>
      <c r="DH355" s="282"/>
      <c r="DI355" s="282"/>
      <c r="DJ355" s="282"/>
      <c r="DK355" s="282"/>
      <c r="DL355" s="282"/>
      <c r="DM355" s="282"/>
      <c r="DN355" s="282"/>
      <c r="DO355" s="282"/>
      <c r="DP355" s="282"/>
      <c r="DQ355" s="282"/>
      <c r="DR355" s="282"/>
      <c r="DS355" s="282"/>
      <c r="DT355" s="282"/>
      <c r="DU355" s="282"/>
      <c r="DV355" s="282"/>
      <c r="DW355" s="282"/>
      <c r="DX355" s="282"/>
      <c r="DY355" s="282"/>
      <c r="DZ355" s="282"/>
      <c r="EA355" s="282"/>
      <c r="EB355" s="282"/>
      <c r="EC355" s="282"/>
      <c r="ED355" s="282"/>
      <c r="EE355" s="282"/>
      <c r="EF355" s="282"/>
      <c r="EG355" s="282"/>
      <c r="EH355" s="282"/>
      <c r="EI355" s="282"/>
      <c r="EJ355" s="282"/>
      <c r="EK355" s="282"/>
      <c r="EL355" s="282"/>
      <c r="EM355" s="282"/>
      <c r="EN355" s="282"/>
      <c r="EO355" s="282"/>
      <c r="EP355" s="282"/>
      <c r="EQ355" s="282"/>
      <c r="ER355" s="282"/>
      <c r="ES355" s="282"/>
      <c r="ET355" s="282"/>
      <c r="EU355" s="282"/>
      <c r="EV355" s="282"/>
      <c r="EW355" s="282"/>
      <c r="EX355" s="282"/>
      <c r="EY355" s="282"/>
      <c r="EZ355" s="282"/>
      <c r="FA355" s="282"/>
      <c r="FB355" s="282"/>
      <c r="FC355" s="282"/>
      <c r="FD355" s="282"/>
      <c r="FE355" s="282"/>
      <c r="FF355" s="282"/>
      <c r="FG355" s="282"/>
      <c r="FH355" s="282"/>
      <c r="FI355" s="282"/>
      <c r="FJ355" s="282"/>
      <c r="FK355" s="282"/>
      <c r="FL355" s="282"/>
      <c r="FM355" s="282"/>
      <c r="FN355" s="282"/>
      <c r="FO355" s="282"/>
      <c r="FP355" s="282"/>
      <c r="FQ355" s="282"/>
      <c r="FR355" s="282"/>
      <c r="FS355" s="282"/>
      <c r="FT355" s="282"/>
      <c r="FU355" s="282"/>
      <c r="FV355" s="282"/>
      <c r="FW355" s="282"/>
      <c r="FX355" s="282"/>
      <c r="FY355" s="282"/>
      <c r="FZ355" s="282"/>
      <c r="GA355" s="282"/>
      <c r="GB355" s="282"/>
      <c r="GC355" s="282"/>
      <c r="GD355" s="282"/>
      <c r="GE355" s="282"/>
      <c r="GF355" s="282"/>
      <c r="GG355" s="282"/>
      <c r="GH355" s="282"/>
      <c r="GI355" s="282"/>
      <c r="GJ355" s="282"/>
      <c r="GK355" s="282"/>
      <c r="GL355" s="282"/>
      <c r="GM355" s="282"/>
      <c r="GN355" s="282"/>
      <c r="GO355" s="282"/>
      <c r="GP355" s="282"/>
      <c r="GQ355" s="282"/>
      <c r="GR355" s="282"/>
      <c r="GS355" s="282"/>
      <c r="GT355" s="282"/>
      <c r="GU355" s="282"/>
      <c r="GV355" s="282"/>
      <c r="GW355" s="282"/>
      <c r="GX355" s="282"/>
      <c r="GY355" s="282"/>
      <c r="GZ355" s="282"/>
      <c r="HA355" s="282"/>
      <c r="HB355" s="282"/>
      <c r="HC355" s="282"/>
      <c r="HD355" s="282"/>
      <c r="HE355" s="282"/>
      <c r="HF355" s="282"/>
      <c r="HG355" s="282"/>
      <c r="HH355" s="282"/>
      <c r="HI355" s="282"/>
      <c r="HJ355" s="282"/>
      <c r="HK355" s="282"/>
      <c r="HL355" s="282"/>
      <c r="HM355" s="282"/>
      <c r="HN355" s="282"/>
      <c r="HO355" s="282"/>
      <c r="HP355" s="282"/>
      <c r="HQ355" s="282"/>
    </row>
    <row r="356" spans="1:225" s="73" customFormat="1" ht="18" hidden="1" customHeight="1" x14ac:dyDescent="0.25">
      <c r="A356" s="223" t="str">
        <f t="shared" ref="A356:B356" si="1352">IF(A199="","",A199)</f>
        <v/>
      </c>
      <c r="B356" s="225" t="str">
        <f t="shared" si="1352"/>
        <v/>
      </c>
      <c r="C356" s="218">
        <f t="shared" si="1317"/>
        <v>0</v>
      </c>
      <c r="D356" s="284"/>
      <c r="E356" s="219">
        <f t="shared" si="1318"/>
        <v>0</v>
      </c>
      <c r="F356" s="219">
        <f t="shared" si="1319"/>
        <v>0</v>
      </c>
      <c r="G356" s="136"/>
      <c r="H356" s="214" t="str">
        <f t="shared" si="1320"/>
        <v/>
      </c>
      <c r="I356" s="219" t="str">
        <f t="shared" si="1321"/>
        <v/>
      </c>
      <c r="J356" s="219" t="str">
        <f t="shared" si="1322"/>
        <v/>
      </c>
      <c r="K356" s="216"/>
      <c r="L356" s="217">
        <f t="shared" si="1316"/>
        <v>1</v>
      </c>
      <c r="M356" s="219" t="str">
        <f t="shared" si="1323"/>
        <v/>
      </c>
      <c r="N356" s="221" t="str">
        <f t="shared" si="1324"/>
        <v/>
      </c>
      <c r="O356" s="304"/>
      <c r="P356" s="282"/>
      <c r="Q356" s="282"/>
      <c r="R356" s="287"/>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c r="CQ356" s="282"/>
      <c r="CR356" s="282"/>
      <c r="CS356" s="282"/>
      <c r="CT356" s="282"/>
      <c r="CU356" s="282"/>
      <c r="CV356" s="282"/>
      <c r="CW356" s="282"/>
      <c r="CX356" s="282"/>
      <c r="CY356" s="282"/>
      <c r="CZ356" s="282"/>
      <c r="DA356" s="282"/>
      <c r="DB356" s="282"/>
      <c r="DC356" s="282"/>
      <c r="DD356" s="282"/>
      <c r="DE356" s="282"/>
      <c r="DF356" s="282"/>
      <c r="DG356" s="282"/>
      <c r="DH356" s="282"/>
      <c r="DI356" s="282"/>
      <c r="DJ356" s="282"/>
      <c r="DK356" s="282"/>
      <c r="DL356" s="282"/>
      <c r="DM356" s="282"/>
      <c r="DN356" s="282"/>
      <c r="DO356" s="282"/>
      <c r="DP356" s="282"/>
      <c r="DQ356" s="282"/>
      <c r="DR356" s="282"/>
      <c r="DS356" s="282"/>
      <c r="DT356" s="282"/>
      <c r="DU356" s="282"/>
      <c r="DV356" s="282"/>
      <c r="DW356" s="282"/>
      <c r="DX356" s="282"/>
      <c r="DY356" s="282"/>
      <c r="DZ356" s="282"/>
      <c r="EA356" s="282"/>
      <c r="EB356" s="282"/>
      <c r="EC356" s="282"/>
      <c r="ED356" s="282"/>
      <c r="EE356" s="282"/>
      <c r="EF356" s="282"/>
      <c r="EG356" s="282"/>
      <c r="EH356" s="282"/>
      <c r="EI356" s="282"/>
      <c r="EJ356" s="282"/>
      <c r="EK356" s="282"/>
      <c r="EL356" s="282"/>
      <c r="EM356" s="282"/>
      <c r="EN356" s="282"/>
      <c r="EO356" s="282"/>
      <c r="EP356" s="282"/>
      <c r="EQ356" s="282"/>
      <c r="ER356" s="282"/>
      <c r="ES356" s="282"/>
      <c r="ET356" s="282"/>
      <c r="EU356" s="282"/>
      <c r="EV356" s="282"/>
      <c r="EW356" s="282"/>
      <c r="EX356" s="282"/>
      <c r="EY356" s="282"/>
      <c r="EZ356" s="282"/>
      <c r="FA356" s="282"/>
      <c r="FB356" s="282"/>
      <c r="FC356" s="282"/>
      <c r="FD356" s="282"/>
      <c r="FE356" s="282"/>
      <c r="FF356" s="282"/>
      <c r="FG356" s="282"/>
      <c r="FH356" s="282"/>
      <c r="FI356" s="282"/>
      <c r="FJ356" s="282"/>
      <c r="FK356" s="282"/>
      <c r="FL356" s="282"/>
      <c r="FM356" s="282"/>
      <c r="FN356" s="282"/>
      <c r="FO356" s="282"/>
      <c r="FP356" s="282"/>
      <c r="FQ356" s="282"/>
      <c r="FR356" s="282"/>
      <c r="FS356" s="282"/>
      <c r="FT356" s="282"/>
      <c r="FU356" s="282"/>
      <c r="FV356" s="282"/>
      <c r="FW356" s="282"/>
      <c r="FX356" s="282"/>
      <c r="FY356" s="282"/>
      <c r="FZ356" s="282"/>
      <c r="GA356" s="282"/>
      <c r="GB356" s="282"/>
      <c r="GC356" s="282"/>
      <c r="GD356" s="282"/>
      <c r="GE356" s="282"/>
      <c r="GF356" s="282"/>
      <c r="GG356" s="282"/>
      <c r="GH356" s="282"/>
      <c r="GI356" s="282"/>
      <c r="GJ356" s="282"/>
      <c r="GK356" s="282"/>
      <c r="GL356" s="282"/>
      <c r="GM356" s="282"/>
      <c r="GN356" s="282"/>
      <c r="GO356" s="282"/>
      <c r="GP356" s="282"/>
      <c r="GQ356" s="282"/>
      <c r="GR356" s="282"/>
      <c r="GS356" s="282"/>
      <c r="GT356" s="282"/>
      <c r="GU356" s="282"/>
      <c r="GV356" s="282"/>
      <c r="GW356" s="282"/>
      <c r="GX356" s="282"/>
      <c r="GY356" s="282"/>
      <c r="GZ356" s="282"/>
      <c r="HA356" s="282"/>
      <c r="HB356" s="282"/>
      <c r="HC356" s="282"/>
      <c r="HD356" s="282"/>
      <c r="HE356" s="282"/>
      <c r="HF356" s="282"/>
      <c r="HG356" s="282"/>
      <c r="HH356" s="282"/>
      <c r="HI356" s="282"/>
      <c r="HJ356" s="282"/>
      <c r="HK356" s="282"/>
      <c r="HL356" s="282"/>
      <c r="HM356" s="282"/>
      <c r="HN356" s="282"/>
      <c r="HO356" s="282"/>
      <c r="HP356" s="282"/>
      <c r="HQ356" s="282"/>
    </row>
    <row r="357" spans="1:225" s="73" customFormat="1" ht="18" hidden="1" customHeight="1" x14ac:dyDescent="0.25">
      <c r="A357" s="223" t="str">
        <f t="shared" ref="A357:B357" si="1353">IF(A200="","",A200)</f>
        <v/>
      </c>
      <c r="B357" s="225" t="str">
        <f t="shared" si="1353"/>
        <v/>
      </c>
      <c r="C357" s="218">
        <f t="shared" si="1317"/>
        <v>0</v>
      </c>
      <c r="D357" s="284"/>
      <c r="E357" s="219">
        <f t="shared" si="1318"/>
        <v>0</v>
      </c>
      <c r="F357" s="219">
        <f t="shared" si="1319"/>
        <v>0</v>
      </c>
      <c r="G357" s="136"/>
      <c r="H357" s="214" t="str">
        <f t="shared" si="1320"/>
        <v/>
      </c>
      <c r="I357" s="219" t="str">
        <f t="shared" si="1321"/>
        <v/>
      </c>
      <c r="J357" s="219" t="str">
        <f t="shared" si="1322"/>
        <v/>
      </c>
      <c r="K357" s="216"/>
      <c r="L357" s="217">
        <f t="shared" si="1316"/>
        <v>1</v>
      </c>
      <c r="M357" s="219" t="str">
        <f t="shared" si="1323"/>
        <v/>
      </c>
      <c r="N357" s="221" t="str">
        <f t="shared" si="1324"/>
        <v/>
      </c>
      <c r="O357" s="304"/>
      <c r="P357" s="282"/>
      <c r="Q357" s="282"/>
      <c r="R357" s="287"/>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c r="CQ357" s="282"/>
      <c r="CR357" s="282"/>
      <c r="CS357" s="282"/>
      <c r="CT357" s="282"/>
      <c r="CU357" s="282"/>
      <c r="CV357" s="282"/>
      <c r="CW357" s="282"/>
      <c r="CX357" s="282"/>
      <c r="CY357" s="282"/>
      <c r="CZ357" s="282"/>
      <c r="DA357" s="282"/>
      <c r="DB357" s="282"/>
      <c r="DC357" s="282"/>
      <c r="DD357" s="282"/>
      <c r="DE357" s="282"/>
      <c r="DF357" s="282"/>
      <c r="DG357" s="282"/>
      <c r="DH357" s="282"/>
      <c r="DI357" s="282"/>
      <c r="DJ357" s="282"/>
      <c r="DK357" s="282"/>
      <c r="DL357" s="282"/>
      <c r="DM357" s="282"/>
      <c r="DN357" s="282"/>
      <c r="DO357" s="282"/>
      <c r="DP357" s="282"/>
      <c r="DQ357" s="282"/>
      <c r="DR357" s="282"/>
      <c r="DS357" s="282"/>
      <c r="DT357" s="282"/>
      <c r="DU357" s="282"/>
      <c r="DV357" s="282"/>
      <c r="DW357" s="282"/>
      <c r="DX357" s="282"/>
      <c r="DY357" s="282"/>
      <c r="DZ357" s="282"/>
      <c r="EA357" s="282"/>
      <c r="EB357" s="282"/>
      <c r="EC357" s="282"/>
      <c r="ED357" s="282"/>
      <c r="EE357" s="282"/>
      <c r="EF357" s="282"/>
      <c r="EG357" s="282"/>
      <c r="EH357" s="282"/>
      <c r="EI357" s="282"/>
      <c r="EJ357" s="282"/>
      <c r="EK357" s="282"/>
      <c r="EL357" s="282"/>
      <c r="EM357" s="282"/>
      <c r="EN357" s="282"/>
      <c r="EO357" s="282"/>
      <c r="EP357" s="282"/>
      <c r="EQ357" s="282"/>
      <c r="ER357" s="282"/>
      <c r="ES357" s="282"/>
      <c r="ET357" s="282"/>
      <c r="EU357" s="282"/>
      <c r="EV357" s="282"/>
      <c r="EW357" s="282"/>
      <c r="EX357" s="282"/>
      <c r="EY357" s="282"/>
      <c r="EZ357" s="282"/>
      <c r="FA357" s="282"/>
      <c r="FB357" s="282"/>
      <c r="FC357" s="282"/>
      <c r="FD357" s="282"/>
      <c r="FE357" s="282"/>
      <c r="FF357" s="282"/>
      <c r="FG357" s="282"/>
      <c r="FH357" s="282"/>
      <c r="FI357" s="282"/>
      <c r="FJ357" s="282"/>
      <c r="FK357" s="282"/>
      <c r="FL357" s="282"/>
      <c r="FM357" s="282"/>
      <c r="FN357" s="282"/>
      <c r="FO357" s="282"/>
      <c r="FP357" s="282"/>
      <c r="FQ357" s="282"/>
      <c r="FR357" s="282"/>
      <c r="FS357" s="282"/>
      <c r="FT357" s="282"/>
      <c r="FU357" s="282"/>
      <c r="FV357" s="282"/>
      <c r="FW357" s="282"/>
      <c r="FX357" s="282"/>
      <c r="FY357" s="282"/>
      <c r="FZ357" s="282"/>
      <c r="GA357" s="282"/>
      <c r="GB357" s="282"/>
      <c r="GC357" s="282"/>
      <c r="GD357" s="282"/>
      <c r="GE357" s="282"/>
      <c r="GF357" s="282"/>
      <c r="GG357" s="282"/>
      <c r="GH357" s="282"/>
      <c r="GI357" s="282"/>
      <c r="GJ357" s="282"/>
      <c r="GK357" s="282"/>
      <c r="GL357" s="282"/>
      <c r="GM357" s="282"/>
      <c r="GN357" s="282"/>
      <c r="GO357" s="282"/>
      <c r="GP357" s="282"/>
      <c r="GQ357" s="282"/>
      <c r="GR357" s="282"/>
      <c r="GS357" s="282"/>
      <c r="GT357" s="282"/>
      <c r="GU357" s="282"/>
      <c r="GV357" s="282"/>
      <c r="GW357" s="282"/>
      <c r="GX357" s="282"/>
      <c r="GY357" s="282"/>
      <c r="GZ357" s="282"/>
      <c r="HA357" s="282"/>
      <c r="HB357" s="282"/>
      <c r="HC357" s="282"/>
      <c r="HD357" s="282"/>
      <c r="HE357" s="282"/>
      <c r="HF357" s="282"/>
      <c r="HG357" s="282"/>
      <c r="HH357" s="282"/>
      <c r="HI357" s="282"/>
      <c r="HJ357" s="282"/>
      <c r="HK357" s="282"/>
      <c r="HL357" s="282"/>
      <c r="HM357" s="282"/>
      <c r="HN357" s="282"/>
      <c r="HO357" s="282"/>
      <c r="HP357" s="282"/>
      <c r="HQ357" s="282"/>
    </row>
    <row r="358" spans="1:225" s="73" customFormat="1" ht="18" hidden="1" customHeight="1" x14ac:dyDescent="0.25">
      <c r="A358" s="223" t="str">
        <f t="shared" ref="A358:B358" si="1354">IF(A201="","",A201)</f>
        <v/>
      </c>
      <c r="B358" s="225" t="str">
        <f t="shared" si="1354"/>
        <v/>
      </c>
      <c r="C358" s="218">
        <f t="shared" si="1317"/>
        <v>0</v>
      </c>
      <c r="D358" s="284"/>
      <c r="E358" s="219">
        <f t="shared" si="1318"/>
        <v>0</v>
      </c>
      <c r="F358" s="219">
        <f t="shared" si="1319"/>
        <v>0</v>
      </c>
      <c r="G358" s="136"/>
      <c r="H358" s="214" t="str">
        <f t="shared" si="1320"/>
        <v/>
      </c>
      <c r="I358" s="219" t="str">
        <f t="shared" si="1321"/>
        <v/>
      </c>
      <c r="J358" s="219" t="str">
        <f t="shared" si="1322"/>
        <v/>
      </c>
      <c r="K358" s="216"/>
      <c r="L358" s="217">
        <f t="shared" si="1316"/>
        <v>1</v>
      </c>
      <c r="M358" s="219" t="str">
        <f t="shared" si="1323"/>
        <v/>
      </c>
      <c r="N358" s="221" t="str">
        <f t="shared" si="1324"/>
        <v/>
      </c>
      <c r="O358" s="304"/>
      <c r="P358" s="282"/>
      <c r="Q358" s="282"/>
      <c r="R358" s="287"/>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c r="CQ358" s="282"/>
      <c r="CR358" s="282"/>
      <c r="CS358" s="282"/>
      <c r="CT358" s="282"/>
      <c r="CU358" s="282"/>
      <c r="CV358" s="282"/>
      <c r="CW358" s="282"/>
      <c r="CX358" s="282"/>
      <c r="CY358" s="282"/>
      <c r="CZ358" s="282"/>
      <c r="DA358" s="282"/>
      <c r="DB358" s="282"/>
      <c r="DC358" s="282"/>
      <c r="DD358" s="282"/>
      <c r="DE358" s="282"/>
      <c r="DF358" s="282"/>
      <c r="DG358" s="282"/>
      <c r="DH358" s="282"/>
      <c r="DI358" s="282"/>
      <c r="DJ358" s="282"/>
      <c r="DK358" s="282"/>
      <c r="DL358" s="282"/>
      <c r="DM358" s="282"/>
      <c r="DN358" s="282"/>
      <c r="DO358" s="282"/>
      <c r="DP358" s="282"/>
      <c r="DQ358" s="282"/>
      <c r="DR358" s="282"/>
      <c r="DS358" s="282"/>
      <c r="DT358" s="282"/>
      <c r="DU358" s="282"/>
      <c r="DV358" s="282"/>
      <c r="DW358" s="282"/>
      <c r="DX358" s="282"/>
      <c r="DY358" s="282"/>
      <c r="DZ358" s="282"/>
      <c r="EA358" s="282"/>
      <c r="EB358" s="282"/>
      <c r="EC358" s="282"/>
      <c r="ED358" s="282"/>
      <c r="EE358" s="282"/>
      <c r="EF358" s="282"/>
      <c r="EG358" s="282"/>
      <c r="EH358" s="282"/>
      <c r="EI358" s="282"/>
      <c r="EJ358" s="282"/>
      <c r="EK358" s="282"/>
      <c r="EL358" s="282"/>
      <c r="EM358" s="282"/>
      <c r="EN358" s="282"/>
      <c r="EO358" s="282"/>
      <c r="EP358" s="282"/>
      <c r="EQ358" s="282"/>
      <c r="ER358" s="282"/>
      <c r="ES358" s="282"/>
      <c r="ET358" s="282"/>
      <c r="EU358" s="282"/>
      <c r="EV358" s="282"/>
      <c r="EW358" s="282"/>
      <c r="EX358" s="282"/>
      <c r="EY358" s="282"/>
      <c r="EZ358" s="282"/>
      <c r="FA358" s="282"/>
      <c r="FB358" s="282"/>
      <c r="FC358" s="282"/>
      <c r="FD358" s="282"/>
      <c r="FE358" s="282"/>
      <c r="FF358" s="282"/>
      <c r="FG358" s="282"/>
      <c r="FH358" s="282"/>
      <c r="FI358" s="282"/>
      <c r="FJ358" s="282"/>
      <c r="FK358" s="282"/>
      <c r="FL358" s="282"/>
      <c r="FM358" s="282"/>
      <c r="FN358" s="282"/>
      <c r="FO358" s="282"/>
      <c r="FP358" s="282"/>
      <c r="FQ358" s="282"/>
      <c r="FR358" s="282"/>
      <c r="FS358" s="282"/>
      <c r="FT358" s="282"/>
      <c r="FU358" s="282"/>
      <c r="FV358" s="282"/>
      <c r="FW358" s="282"/>
      <c r="FX358" s="282"/>
      <c r="FY358" s="282"/>
      <c r="FZ358" s="282"/>
      <c r="GA358" s="282"/>
      <c r="GB358" s="282"/>
      <c r="GC358" s="282"/>
      <c r="GD358" s="282"/>
      <c r="GE358" s="282"/>
      <c r="GF358" s="282"/>
      <c r="GG358" s="282"/>
      <c r="GH358" s="282"/>
      <c r="GI358" s="282"/>
      <c r="GJ358" s="282"/>
      <c r="GK358" s="282"/>
      <c r="GL358" s="282"/>
      <c r="GM358" s="282"/>
      <c r="GN358" s="282"/>
      <c r="GO358" s="282"/>
      <c r="GP358" s="282"/>
      <c r="GQ358" s="282"/>
      <c r="GR358" s="282"/>
      <c r="GS358" s="282"/>
      <c r="GT358" s="282"/>
      <c r="GU358" s="282"/>
      <c r="GV358" s="282"/>
      <c r="GW358" s="282"/>
      <c r="GX358" s="282"/>
      <c r="GY358" s="282"/>
      <c r="GZ358" s="282"/>
      <c r="HA358" s="282"/>
      <c r="HB358" s="282"/>
      <c r="HC358" s="282"/>
      <c r="HD358" s="282"/>
      <c r="HE358" s="282"/>
      <c r="HF358" s="282"/>
      <c r="HG358" s="282"/>
      <c r="HH358" s="282"/>
      <c r="HI358" s="282"/>
      <c r="HJ358" s="282"/>
      <c r="HK358" s="282"/>
      <c r="HL358" s="282"/>
      <c r="HM358" s="282"/>
      <c r="HN358" s="282"/>
      <c r="HO358" s="282"/>
      <c r="HP358" s="282"/>
      <c r="HQ358" s="282"/>
    </row>
    <row r="359" spans="1:225" s="73" customFormat="1" ht="18" hidden="1" customHeight="1" x14ac:dyDescent="0.25">
      <c r="A359" s="223" t="str">
        <f t="shared" ref="A359:B359" si="1355">IF(A202="","",A202)</f>
        <v/>
      </c>
      <c r="B359" s="225" t="str">
        <f t="shared" si="1355"/>
        <v/>
      </c>
      <c r="C359" s="218">
        <f t="shared" si="1317"/>
        <v>0</v>
      </c>
      <c r="D359" s="284"/>
      <c r="E359" s="219">
        <f t="shared" si="1318"/>
        <v>0</v>
      </c>
      <c r="F359" s="219">
        <f t="shared" si="1319"/>
        <v>0</v>
      </c>
      <c r="G359" s="136"/>
      <c r="H359" s="214" t="str">
        <f t="shared" si="1320"/>
        <v/>
      </c>
      <c r="I359" s="219" t="str">
        <f t="shared" si="1321"/>
        <v/>
      </c>
      <c r="J359" s="219" t="str">
        <f t="shared" si="1322"/>
        <v/>
      </c>
      <c r="K359" s="216"/>
      <c r="L359" s="217">
        <f t="shared" si="1316"/>
        <v>1</v>
      </c>
      <c r="M359" s="219" t="str">
        <f t="shared" si="1323"/>
        <v/>
      </c>
      <c r="N359" s="221" t="str">
        <f t="shared" si="1324"/>
        <v/>
      </c>
      <c r="O359" s="304"/>
      <c r="P359" s="282"/>
      <c r="Q359" s="282"/>
      <c r="R359" s="287"/>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c r="CQ359" s="282"/>
      <c r="CR359" s="282"/>
      <c r="CS359" s="282"/>
      <c r="CT359" s="282"/>
      <c r="CU359" s="282"/>
      <c r="CV359" s="282"/>
      <c r="CW359" s="282"/>
      <c r="CX359" s="282"/>
      <c r="CY359" s="282"/>
      <c r="CZ359" s="282"/>
      <c r="DA359" s="282"/>
      <c r="DB359" s="282"/>
      <c r="DC359" s="282"/>
      <c r="DD359" s="282"/>
      <c r="DE359" s="282"/>
      <c r="DF359" s="282"/>
      <c r="DG359" s="282"/>
      <c r="DH359" s="282"/>
      <c r="DI359" s="282"/>
      <c r="DJ359" s="282"/>
      <c r="DK359" s="282"/>
      <c r="DL359" s="282"/>
      <c r="DM359" s="282"/>
      <c r="DN359" s="282"/>
      <c r="DO359" s="282"/>
      <c r="DP359" s="282"/>
      <c r="DQ359" s="282"/>
      <c r="DR359" s="282"/>
      <c r="DS359" s="282"/>
      <c r="DT359" s="282"/>
      <c r="DU359" s="282"/>
      <c r="DV359" s="282"/>
      <c r="DW359" s="282"/>
      <c r="DX359" s="282"/>
      <c r="DY359" s="282"/>
      <c r="DZ359" s="282"/>
      <c r="EA359" s="282"/>
      <c r="EB359" s="282"/>
      <c r="EC359" s="282"/>
      <c r="ED359" s="282"/>
      <c r="EE359" s="282"/>
      <c r="EF359" s="282"/>
      <c r="EG359" s="282"/>
      <c r="EH359" s="282"/>
      <c r="EI359" s="282"/>
      <c r="EJ359" s="282"/>
      <c r="EK359" s="282"/>
      <c r="EL359" s="282"/>
      <c r="EM359" s="282"/>
      <c r="EN359" s="282"/>
      <c r="EO359" s="282"/>
      <c r="EP359" s="282"/>
      <c r="EQ359" s="282"/>
      <c r="ER359" s="282"/>
      <c r="ES359" s="282"/>
      <c r="ET359" s="282"/>
      <c r="EU359" s="282"/>
      <c r="EV359" s="282"/>
      <c r="EW359" s="282"/>
      <c r="EX359" s="282"/>
      <c r="EY359" s="282"/>
      <c r="EZ359" s="282"/>
      <c r="FA359" s="282"/>
      <c r="FB359" s="282"/>
      <c r="FC359" s="282"/>
      <c r="FD359" s="282"/>
      <c r="FE359" s="282"/>
      <c r="FF359" s="282"/>
      <c r="FG359" s="282"/>
      <c r="FH359" s="282"/>
      <c r="FI359" s="282"/>
      <c r="FJ359" s="282"/>
      <c r="FK359" s="282"/>
      <c r="FL359" s="282"/>
      <c r="FM359" s="282"/>
      <c r="FN359" s="282"/>
      <c r="FO359" s="282"/>
      <c r="FP359" s="282"/>
      <c r="FQ359" s="282"/>
      <c r="FR359" s="282"/>
      <c r="FS359" s="282"/>
      <c r="FT359" s="282"/>
      <c r="FU359" s="282"/>
      <c r="FV359" s="282"/>
      <c r="FW359" s="282"/>
      <c r="FX359" s="282"/>
      <c r="FY359" s="282"/>
      <c r="FZ359" s="282"/>
      <c r="GA359" s="282"/>
      <c r="GB359" s="282"/>
      <c r="GC359" s="282"/>
      <c r="GD359" s="282"/>
      <c r="GE359" s="282"/>
      <c r="GF359" s="282"/>
      <c r="GG359" s="282"/>
      <c r="GH359" s="282"/>
      <c r="GI359" s="282"/>
      <c r="GJ359" s="282"/>
      <c r="GK359" s="282"/>
      <c r="GL359" s="282"/>
      <c r="GM359" s="282"/>
      <c r="GN359" s="282"/>
      <c r="GO359" s="282"/>
      <c r="GP359" s="282"/>
      <c r="GQ359" s="282"/>
      <c r="GR359" s="282"/>
      <c r="GS359" s="282"/>
      <c r="GT359" s="282"/>
      <c r="GU359" s="282"/>
      <c r="GV359" s="282"/>
      <c r="GW359" s="282"/>
      <c r="GX359" s="282"/>
      <c r="GY359" s="282"/>
      <c r="GZ359" s="282"/>
      <c r="HA359" s="282"/>
      <c r="HB359" s="282"/>
      <c r="HC359" s="282"/>
      <c r="HD359" s="282"/>
      <c r="HE359" s="282"/>
      <c r="HF359" s="282"/>
      <c r="HG359" s="282"/>
      <c r="HH359" s="282"/>
      <c r="HI359" s="282"/>
      <c r="HJ359" s="282"/>
      <c r="HK359" s="282"/>
      <c r="HL359" s="282"/>
      <c r="HM359" s="282"/>
      <c r="HN359" s="282"/>
      <c r="HO359" s="282"/>
      <c r="HP359" s="282"/>
      <c r="HQ359" s="282"/>
    </row>
    <row r="360" spans="1:225" s="73" customFormat="1" ht="18" hidden="1" customHeight="1" x14ac:dyDescent="0.25">
      <c r="A360" s="223" t="str">
        <f t="shared" ref="A360:B360" si="1356">IF(A203="","",A203)</f>
        <v/>
      </c>
      <c r="B360" s="225" t="str">
        <f t="shared" si="1356"/>
        <v/>
      </c>
      <c r="C360" s="218">
        <f t="shared" si="1317"/>
        <v>0</v>
      </c>
      <c r="D360" s="284"/>
      <c r="E360" s="219">
        <f t="shared" si="1318"/>
        <v>0</v>
      </c>
      <c r="F360" s="219">
        <f t="shared" si="1319"/>
        <v>0</v>
      </c>
      <c r="G360" s="136"/>
      <c r="H360" s="214" t="str">
        <f t="shared" si="1320"/>
        <v/>
      </c>
      <c r="I360" s="219" t="str">
        <f t="shared" si="1321"/>
        <v/>
      </c>
      <c r="J360" s="219" t="str">
        <f t="shared" si="1322"/>
        <v/>
      </c>
      <c r="K360" s="216"/>
      <c r="L360" s="217">
        <f t="shared" si="1316"/>
        <v>1</v>
      </c>
      <c r="M360" s="219" t="str">
        <f t="shared" si="1323"/>
        <v/>
      </c>
      <c r="N360" s="221" t="str">
        <f t="shared" si="1324"/>
        <v/>
      </c>
      <c r="O360" s="304"/>
      <c r="P360" s="282"/>
      <c r="Q360" s="282"/>
      <c r="R360" s="287"/>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c r="CQ360" s="282"/>
      <c r="CR360" s="282"/>
      <c r="CS360" s="282"/>
      <c r="CT360" s="282"/>
      <c r="CU360" s="282"/>
      <c r="CV360" s="282"/>
      <c r="CW360" s="282"/>
      <c r="CX360" s="282"/>
      <c r="CY360" s="282"/>
      <c r="CZ360" s="282"/>
      <c r="DA360" s="282"/>
      <c r="DB360" s="282"/>
      <c r="DC360" s="282"/>
      <c r="DD360" s="282"/>
      <c r="DE360" s="282"/>
      <c r="DF360" s="282"/>
      <c r="DG360" s="282"/>
      <c r="DH360" s="282"/>
      <c r="DI360" s="282"/>
      <c r="DJ360" s="282"/>
      <c r="DK360" s="282"/>
      <c r="DL360" s="282"/>
      <c r="DM360" s="282"/>
      <c r="DN360" s="282"/>
      <c r="DO360" s="282"/>
      <c r="DP360" s="282"/>
      <c r="DQ360" s="282"/>
      <c r="DR360" s="282"/>
      <c r="DS360" s="282"/>
      <c r="DT360" s="282"/>
      <c r="DU360" s="282"/>
      <c r="DV360" s="282"/>
      <c r="DW360" s="282"/>
      <c r="DX360" s="282"/>
      <c r="DY360" s="282"/>
      <c r="DZ360" s="282"/>
      <c r="EA360" s="282"/>
      <c r="EB360" s="282"/>
      <c r="EC360" s="282"/>
      <c r="ED360" s="282"/>
      <c r="EE360" s="282"/>
      <c r="EF360" s="282"/>
      <c r="EG360" s="282"/>
      <c r="EH360" s="282"/>
      <c r="EI360" s="282"/>
      <c r="EJ360" s="282"/>
      <c r="EK360" s="282"/>
      <c r="EL360" s="282"/>
      <c r="EM360" s="282"/>
      <c r="EN360" s="282"/>
      <c r="EO360" s="282"/>
      <c r="EP360" s="282"/>
      <c r="EQ360" s="282"/>
      <c r="ER360" s="282"/>
      <c r="ES360" s="282"/>
      <c r="ET360" s="282"/>
      <c r="EU360" s="282"/>
      <c r="EV360" s="282"/>
      <c r="EW360" s="282"/>
      <c r="EX360" s="282"/>
      <c r="EY360" s="282"/>
      <c r="EZ360" s="282"/>
      <c r="FA360" s="282"/>
      <c r="FB360" s="282"/>
      <c r="FC360" s="282"/>
      <c r="FD360" s="282"/>
      <c r="FE360" s="282"/>
      <c r="FF360" s="282"/>
      <c r="FG360" s="282"/>
      <c r="FH360" s="282"/>
      <c r="FI360" s="282"/>
      <c r="FJ360" s="282"/>
      <c r="FK360" s="282"/>
      <c r="FL360" s="282"/>
      <c r="FM360" s="282"/>
      <c r="FN360" s="282"/>
      <c r="FO360" s="282"/>
      <c r="FP360" s="282"/>
      <c r="FQ360" s="282"/>
      <c r="FR360" s="282"/>
      <c r="FS360" s="282"/>
      <c r="FT360" s="282"/>
      <c r="FU360" s="282"/>
      <c r="FV360" s="282"/>
      <c r="FW360" s="282"/>
      <c r="FX360" s="282"/>
      <c r="FY360" s="282"/>
      <c r="FZ360" s="282"/>
      <c r="GA360" s="282"/>
      <c r="GB360" s="282"/>
      <c r="GC360" s="282"/>
      <c r="GD360" s="282"/>
      <c r="GE360" s="282"/>
      <c r="GF360" s="282"/>
      <c r="GG360" s="282"/>
      <c r="GH360" s="282"/>
      <c r="GI360" s="282"/>
      <c r="GJ360" s="282"/>
      <c r="GK360" s="282"/>
      <c r="GL360" s="282"/>
      <c r="GM360" s="282"/>
      <c r="GN360" s="282"/>
      <c r="GO360" s="282"/>
      <c r="GP360" s="282"/>
      <c r="GQ360" s="282"/>
      <c r="GR360" s="282"/>
      <c r="GS360" s="282"/>
      <c r="GT360" s="282"/>
      <c r="GU360" s="282"/>
      <c r="GV360" s="282"/>
      <c r="GW360" s="282"/>
      <c r="GX360" s="282"/>
      <c r="GY360" s="282"/>
      <c r="GZ360" s="282"/>
      <c r="HA360" s="282"/>
      <c r="HB360" s="282"/>
      <c r="HC360" s="282"/>
      <c r="HD360" s="282"/>
      <c r="HE360" s="282"/>
      <c r="HF360" s="282"/>
      <c r="HG360" s="282"/>
      <c r="HH360" s="282"/>
      <c r="HI360" s="282"/>
      <c r="HJ360" s="282"/>
      <c r="HK360" s="282"/>
      <c r="HL360" s="282"/>
      <c r="HM360" s="282"/>
      <c r="HN360" s="282"/>
      <c r="HO360" s="282"/>
      <c r="HP360" s="282"/>
      <c r="HQ360" s="282"/>
    </row>
    <row r="361" spans="1:225" s="73" customFormat="1" ht="18" hidden="1" customHeight="1" x14ac:dyDescent="0.25">
      <c r="A361" s="223" t="str">
        <f t="shared" ref="A361:B361" si="1357">IF(A204="","",A204)</f>
        <v/>
      </c>
      <c r="B361" s="225" t="str">
        <f t="shared" si="1357"/>
        <v/>
      </c>
      <c r="C361" s="218">
        <f t="shared" si="1317"/>
        <v>0</v>
      </c>
      <c r="D361" s="284"/>
      <c r="E361" s="219">
        <f t="shared" si="1318"/>
        <v>0</v>
      </c>
      <c r="F361" s="219">
        <f t="shared" si="1319"/>
        <v>0</v>
      </c>
      <c r="G361" s="136"/>
      <c r="H361" s="214" t="str">
        <f t="shared" si="1320"/>
        <v/>
      </c>
      <c r="I361" s="219" t="str">
        <f t="shared" si="1321"/>
        <v/>
      </c>
      <c r="J361" s="219" t="str">
        <f t="shared" si="1322"/>
        <v/>
      </c>
      <c r="K361" s="216"/>
      <c r="L361" s="217">
        <f t="shared" si="1316"/>
        <v>1</v>
      </c>
      <c r="M361" s="219" t="str">
        <f t="shared" si="1323"/>
        <v/>
      </c>
      <c r="N361" s="221" t="str">
        <f t="shared" si="1324"/>
        <v/>
      </c>
      <c r="O361" s="304"/>
      <c r="P361" s="282"/>
      <c r="Q361" s="282"/>
      <c r="R361" s="287"/>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c r="CQ361" s="282"/>
      <c r="CR361" s="282"/>
      <c r="CS361" s="282"/>
      <c r="CT361" s="282"/>
      <c r="CU361" s="282"/>
      <c r="CV361" s="282"/>
      <c r="CW361" s="282"/>
      <c r="CX361" s="282"/>
      <c r="CY361" s="282"/>
      <c r="CZ361" s="282"/>
      <c r="DA361" s="282"/>
      <c r="DB361" s="282"/>
      <c r="DC361" s="282"/>
      <c r="DD361" s="282"/>
      <c r="DE361" s="282"/>
      <c r="DF361" s="282"/>
      <c r="DG361" s="282"/>
      <c r="DH361" s="282"/>
      <c r="DI361" s="282"/>
      <c r="DJ361" s="282"/>
      <c r="DK361" s="282"/>
      <c r="DL361" s="282"/>
      <c r="DM361" s="282"/>
      <c r="DN361" s="282"/>
      <c r="DO361" s="282"/>
      <c r="DP361" s="282"/>
      <c r="DQ361" s="282"/>
      <c r="DR361" s="282"/>
      <c r="DS361" s="282"/>
      <c r="DT361" s="282"/>
      <c r="DU361" s="282"/>
      <c r="DV361" s="282"/>
      <c r="DW361" s="282"/>
      <c r="DX361" s="282"/>
      <c r="DY361" s="282"/>
      <c r="DZ361" s="282"/>
      <c r="EA361" s="282"/>
      <c r="EB361" s="282"/>
      <c r="EC361" s="282"/>
      <c r="ED361" s="282"/>
      <c r="EE361" s="282"/>
      <c r="EF361" s="282"/>
      <c r="EG361" s="282"/>
      <c r="EH361" s="282"/>
      <c r="EI361" s="282"/>
      <c r="EJ361" s="282"/>
      <c r="EK361" s="282"/>
      <c r="EL361" s="282"/>
      <c r="EM361" s="282"/>
      <c r="EN361" s="282"/>
      <c r="EO361" s="282"/>
      <c r="EP361" s="282"/>
      <c r="EQ361" s="282"/>
      <c r="ER361" s="282"/>
      <c r="ES361" s="282"/>
      <c r="ET361" s="282"/>
      <c r="EU361" s="282"/>
      <c r="EV361" s="282"/>
      <c r="EW361" s="282"/>
      <c r="EX361" s="282"/>
      <c r="EY361" s="282"/>
      <c r="EZ361" s="282"/>
      <c r="FA361" s="282"/>
      <c r="FB361" s="282"/>
      <c r="FC361" s="282"/>
      <c r="FD361" s="282"/>
      <c r="FE361" s="282"/>
      <c r="FF361" s="282"/>
      <c r="FG361" s="282"/>
      <c r="FH361" s="282"/>
      <c r="FI361" s="282"/>
      <c r="FJ361" s="282"/>
      <c r="FK361" s="282"/>
      <c r="FL361" s="282"/>
      <c r="FM361" s="282"/>
      <c r="FN361" s="282"/>
      <c r="FO361" s="282"/>
      <c r="FP361" s="282"/>
      <c r="FQ361" s="282"/>
      <c r="FR361" s="282"/>
      <c r="FS361" s="282"/>
      <c r="FT361" s="282"/>
      <c r="FU361" s="282"/>
      <c r="FV361" s="282"/>
      <c r="FW361" s="282"/>
      <c r="FX361" s="282"/>
      <c r="FY361" s="282"/>
      <c r="FZ361" s="282"/>
      <c r="GA361" s="282"/>
      <c r="GB361" s="282"/>
      <c r="GC361" s="282"/>
      <c r="GD361" s="282"/>
      <c r="GE361" s="282"/>
      <c r="GF361" s="282"/>
      <c r="GG361" s="282"/>
      <c r="GH361" s="282"/>
      <c r="GI361" s="282"/>
      <c r="GJ361" s="282"/>
      <c r="GK361" s="282"/>
      <c r="GL361" s="282"/>
      <c r="GM361" s="282"/>
      <c r="GN361" s="282"/>
      <c r="GO361" s="282"/>
      <c r="GP361" s="282"/>
      <c r="GQ361" s="282"/>
      <c r="GR361" s="282"/>
      <c r="GS361" s="282"/>
      <c r="GT361" s="282"/>
      <c r="GU361" s="282"/>
      <c r="GV361" s="282"/>
      <c r="GW361" s="282"/>
      <c r="GX361" s="282"/>
      <c r="GY361" s="282"/>
      <c r="GZ361" s="282"/>
      <c r="HA361" s="282"/>
      <c r="HB361" s="282"/>
      <c r="HC361" s="282"/>
      <c r="HD361" s="282"/>
      <c r="HE361" s="282"/>
      <c r="HF361" s="282"/>
      <c r="HG361" s="282"/>
      <c r="HH361" s="282"/>
      <c r="HI361" s="282"/>
      <c r="HJ361" s="282"/>
      <c r="HK361" s="282"/>
      <c r="HL361" s="282"/>
      <c r="HM361" s="282"/>
      <c r="HN361" s="282"/>
      <c r="HO361" s="282"/>
      <c r="HP361" s="282"/>
      <c r="HQ361" s="282"/>
    </row>
    <row r="362" spans="1:225" s="73" customFormat="1" ht="18" hidden="1" customHeight="1" x14ac:dyDescent="0.25">
      <c r="A362" s="223" t="str">
        <f t="shared" ref="A362:B362" si="1358">IF(A205="","",A205)</f>
        <v/>
      </c>
      <c r="B362" s="225" t="str">
        <f t="shared" si="1358"/>
        <v/>
      </c>
      <c r="C362" s="218">
        <f t="shared" si="1317"/>
        <v>0</v>
      </c>
      <c r="D362" s="284"/>
      <c r="E362" s="219">
        <f t="shared" si="1318"/>
        <v>0</v>
      </c>
      <c r="F362" s="219">
        <f t="shared" si="1319"/>
        <v>0</v>
      </c>
      <c r="G362" s="136"/>
      <c r="H362" s="214" t="str">
        <f t="shared" si="1320"/>
        <v/>
      </c>
      <c r="I362" s="219" t="str">
        <f t="shared" si="1321"/>
        <v/>
      </c>
      <c r="J362" s="219" t="str">
        <f t="shared" si="1322"/>
        <v/>
      </c>
      <c r="K362" s="216"/>
      <c r="L362" s="217">
        <f t="shared" si="1316"/>
        <v>1</v>
      </c>
      <c r="M362" s="219" t="str">
        <f t="shared" si="1323"/>
        <v/>
      </c>
      <c r="N362" s="221" t="str">
        <f t="shared" si="1324"/>
        <v/>
      </c>
      <c r="O362" s="304"/>
      <c r="P362" s="282"/>
      <c r="Q362" s="282"/>
      <c r="R362" s="287"/>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c r="CQ362" s="282"/>
      <c r="CR362" s="282"/>
      <c r="CS362" s="282"/>
      <c r="CT362" s="282"/>
      <c r="CU362" s="282"/>
      <c r="CV362" s="282"/>
      <c r="CW362" s="282"/>
      <c r="CX362" s="282"/>
      <c r="CY362" s="282"/>
      <c r="CZ362" s="282"/>
      <c r="DA362" s="282"/>
      <c r="DB362" s="282"/>
      <c r="DC362" s="282"/>
      <c r="DD362" s="282"/>
      <c r="DE362" s="282"/>
      <c r="DF362" s="282"/>
      <c r="DG362" s="282"/>
      <c r="DH362" s="282"/>
      <c r="DI362" s="282"/>
      <c r="DJ362" s="282"/>
      <c r="DK362" s="282"/>
      <c r="DL362" s="282"/>
      <c r="DM362" s="282"/>
      <c r="DN362" s="282"/>
      <c r="DO362" s="282"/>
      <c r="DP362" s="282"/>
      <c r="DQ362" s="282"/>
      <c r="DR362" s="282"/>
      <c r="DS362" s="282"/>
      <c r="DT362" s="282"/>
      <c r="DU362" s="282"/>
      <c r="DV362" s="282"/>
      <c r="DW362" s="282"/>
      <c r="DX362" s="282"/>
      <c r="DY362" s="282"/>
      <c r="DZ362" s="282"/>
      <c r="EA362" s="282"/>
      <c r="EB362" s="282"/>
      <c r="EC362" s="282"/>
      <c r="ED362" s="282"/>
      <c r="EE362" s="282"/>
      <c r="EF362" s="282"/>
      <c r="EG362" s="282"/>
      <c r="EH362" s="282"/>
      <c r="EI362" s="282"/>
      <c r="EJ362" s="282"/>
      <c r="EK362" s="282"/>
      <c r="EL362" s="282"/>
      <c r="EM362" s="282"/>
      <c r="EN362" s="282"/>
      <c r="EO362" s="282"/>
      <c r="EP362" s="282"/>
      <c r="EQ362" s="282"/>
      <c r="ER362" s="282"/>
      <c r="ES362" s="282"/>
      <c r="ET362" s="282"/>
      <c r="EU362" s="282"/>
      <c r="EV362" s="282"/>
      <c r="EW362" s="282"/>
      <c r="EX362" s="282"/>
      <c r="EY362" s="282"/>
      <c r="EZ362" s="282"/>
      <c r="FA362" s="282"/>
      <c r="FB362" s="282"/>
      <c r="FC362" s="282"/>
      <c r="FD362" s="282"/>
      <c r="FE362" s="282"/>
      <c r="FF362" s="282"/>
      <c r="FG362" s="282"/>
      <c r="FH362" s="282"/>
      <c r="FI362" s="282"/>
      <c r="FJ362" s="282"/>
      <c r="FK362" s="282"/>
      <c r="FL362" s="282"/>
      <c r="FM362" s="282"/>
      <c r="FN362" s="282"/>
      <c r="FO362" s="282"/>
      <c r="FP362" s="282"/>
      <c r="FQ362" s="282"/>
      <c r="FR362" s="282"/>
      <c r="FS362" s="282"/>
      <c r="FT362" s="282"/>
      <c r="FU362" s="282"/>
      <c r="FV362" s="282"/>
      <c r="FW362" s="282"/>
      <c r="FX362" s="282"/>
      <c r="FY362" s="282"/>
      <c r="FZ362" s="282"/>
      <c r="GA362" s="282"/>
      <c r="GB362" s="282"/>
      <c r="GC362" s="282"/>
      <c r="GD362" s="282"/>
      <c r="GE362" s="282"/>
      <c r="GF362" s="282"/>
      <c r="GG362" s="282"/>
      <c r="GH362" s="282"/>
      <c r="GI362" s="282"/>
      <c r="GJ362" s="282"/>
      <c r="GK362" s="282"/>
      <c r="GL362" s="282"/>
      <c r="GM362" s="282"/>
      <c r="GN362" s="282"/>
      <c r="GO362" s="282"/>
      <c r="GP362" s="282"/>
      <c r="GQ362" s="282"/>
      <c r="GR362" s="282"/>
      <c r="GS362" s="282"/>
      <c r="GT362" s="282"/>
      <c r="GU362" s="282"/>
      <c r="GV362" s="282"/>
      <c r="GW362" s="282"/>
      <c r="GX362" s="282"/>
      <c r="GY362" s="282"/>
      <c r="GZ362" s="282"/>
      <c r="HA362" s="282"/>
      <c r="HB362" s="282"/>
      <c r="HC362" s="282"/>
      <c r="HD362" s="282"/>
      <c r="HE362" s="282"/>
      <c r="HF362" s="282"/>
      <c r="HG362" s="282"/>
      <c r="HH362" s="282"/>
      <c r="HI362" s="282"/>
      <c r="HJ362" s="282"/>
      <c r="HK362" s="282"/>
      <c r="HL362" s="282"/>
      <c r="HM362" s="282"/>
      <c r="HN362" s="282"/>
      <c r="HO362" s="282"/>
      <c r="HP362" s="282"/>
      <c r="HQ362" s="282"/>
    </row>
    <row r="363" spans="1:225" s="73" customFormat="1" ht="18" hidden="1" customHeight="1" x14ac:dyDescent="0.25">
      <c r="A363" s="223" t="str">
        <f t="shared" ref="A363:B363" si="1359">IF(A206="","",A206)</f>
        <v/>
      </c>
      <c r="B363" s="225" t="str">
        <f t="shared" si="1359"/>
        <v/>
      </c>
      <c r="C363" s="218">
        <f t="shared" si="1317"/>
        <v>0</v>
      </c>
      <c r="D363" s="284"/>
      <c r="E363" s="219">
        <f t="shared" si="1318"/>
        <v>0</v>
      </c>
      <c r="F363" s="219">
        <f t="shared" si="1319"/>
        <v>0</v>
      </c>
      <c r="G363" s="136"/>
      <c r="H363" s="214" t="str">
        <f t="shared" si="1320"/>
        <v/>
      </c>
      <c r="I363" s="219" t="str">
        <f t="shared" si="1321"/>
        <v/>
      </c>
      <c r="J363" s="219" t="str">
        <f t="shared" si="1322"/>
        <v/>
      </c>
      <c r="K363" s="216"/>
      <c r="L363" s="217">
        <f t="shared" si="1316"/>
        <v>1</v>
      </c>
      <c r="M363" s="219" t="str">
        <f t="shared" si="1323"/>
        <v/>
      </c>
      <c r="N363" s="221" t="str">
        <f t="shared" si="1324"/>
        <v/>
      </c>
      <c r="O363" s="304"/>
      <c r="P363" s="282"/>
      <c r="Q363" s="282"/>
      <c r="R363" s="287"/>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c r="CQ363" s="282"/>
      <c r="CR363" s="282"/>
      <c r="CS363" s="282"/>
      <c r="CT363" s="282"/>
      <c r="CU363" s="282"/>
      <c r="CV363" s="282"/>
      <c r="CW363" s="282"/>
      <c r="CX363" s="282"/>
      <c r="CY363" s="282"/>
      <c r="CZ363" s="282"/>
      <c r="DA363" s="282"/>
      <c r="DB363" s="282"/>
      <c r="DC363" s="282"/>
      <c r="DD363" s="282"/>
      <c r="DE363" s="282"/>
      <c r="DF363" s="282"/>
      <c r="DG363" s="282"/>
      <c r="DH363" s="282"/>
      <c r="DI363" s="282"/>
      <c r="DJ363" s="282"/>
      <c r="DK363" s="282"/>
      <c r="DL363" s="282"/>
      <c r="DM363" s="282"/>
      <c r="DN363" s="282"/>
      <c r="DO363" s="282"/>
      <c r="DP363" s="282"/>
      <c r="DQ363" s="282"/>
      <c r="DR363" s="282"/>
      <c r="DS363" s="282"/>
      <c r="DT363" s="282"/>
      <c r="DU363" s="282"/>
      <c r="DV363" s="282"/>
      <c r="DW363" s="282"/>
      <c r="DX363" s="282"/>
      <c r="DY363" s="282"/>
      <c r="DZ363" s="282"/>
      <c r="EA363" s="282"/>
      <c r="EB363" s="282"/>
      <c r="EC363" s="282"/>
      <c r="ED363" s="282"/>
      <c r="EE363" s="282"/>
      <c r="EF363" s="282"/>
      <c r="EG363" s="282"/>
      <c r="EH363" s="282"/>
      <c r="EI363" s="282"/>
      <c r="EJ363" s="282"/>
      <c r="EK363" s="282"/>
      <c r="EL363" s="282"/>
      <c r="EM363" s="282"/>
      <c r="EN363" s="282"/>
      <c r="EO363" s="282"/>
      <c r="EP363" s="282"/>
      <c r="EQ363" s="282"/>
      <c r="ER363" s="282"/>
      <c r="ES363" s="282"/>
      <c r="ET363" s="282"/>
      <c r="EU363" s="282"/>
      <c r="EV363" s="282"/>
      <c r="EW363" s="282"/>
      <c r="EX363" s="282"/>
      <c r="EY363" s="282"/>
      <c r="EZ363" s="282"/>
      <c r="FA363" s="282"/>
      <c r="FB363" s="282"/>
      <c r="FC363" s="282"/>
      <c r="FD363" s="282"/>
      <c r="FE363" s="282"/>
      <c r="FF363" s="282"/>
      <c r="FG363" s="282"/>
      <c r="FH363" s="282"/>
      <c r="FI363" s="282"/>
      <c r="FJ363" s="282"/>
      <c r="FK363" s="282"/>
      <c r="FL363" s="282"/>
      <c r="FM363" s="282"/>
      <c r="FN363" s="282"/>
      <c r="FO363" s="282"/>
      <c r="FP363" s="282"/>
      <c r="FQ363" s="282"/>
      <c r="FR363" s="282"/>
      <c r="FS363" s="282"/>
      <c r="FT363" s="282"/>
      <c r="FU363" s="282"/>
      <c r="FV363" s="282"/>
      <c r="FW363" s="282"/>
      <c r="FX363" s="282"/>
      <c r="FY363" s="282"/>
      <c r="FZ363" s="282"/>
      <c r="GA363" s="282"/>
      <c r="GB363" s="282"/>
      <c r="GC363" s="282"/>
      <c r="GD363" s="282"/>
      <c r="GE363" s="282"/>
      <c r="GF363" s="282"/>
      <c r="GG363" s="282"/>
      <c r="GH363" s="282"/>
      <c r="GI363" s="282"/>
      <c r="GJ363" s="282"/>
      <c r="GK363" s="282"/>
      <c r="GL363" s="282"/>
      <c r="GM363" s="282"/>
      <c r="GN363" s="282"/>
      <c r="GO363" s="282"/>
      <c r="GP363" s="282"/>
      <c r="GQ363" s="282"/>
      <c r="GR363" s="282"/>
      <c r="GS363" s="282"/>
      <c r="GT363" s="282"/>
      <c r="GU363" s="282"/>
      <c r="GV363" s="282"/>
      <c r="GW363" s="282"/>
      <c r="GX363" s="282"/>
      <c r="GY363" s="282"/>
      <c r="GZ363" s="282"/>
      <c r="HA363" s="282"/>
      <c r="HB363" s="282"/>
      <c r="HC363" s="282"/>
      <c r="HD363" s="282"/>
      <c r="HE363" s="282"/>
      <c r="HF363" s="282"/>
      <c r="HG363" s="282"/>
      <c r="HH363" s="282"/>
      <c r="HI363" s="282"/>
      <c r="HJ363" s="282"/>
      <c r="HK363" s="282"/>
      <c r="HL363" s="282"/>
      <c r="HM363" s="282"/>
      <c r="HN363" s="282"/>
      <c r="HO363" s="282"/>
      <c r="HP363" s="282"/>
      <c r="HQ363" s="282"/>
    </row>
    <row r="364" spans="1:225" s="73" customFormat="1" ht="18" hidden="1" customHeight="1" x14ac:dyDescent="0.25">
      <c r="A364" s="223" t="str">
        <f t="shared" ref="A364:B364" si="1360">IF(A207="","",A207)</f>
        <v/>
      </c>
      <c r="B364" s="225" t="str">
        <f t="shared" si="1360"/>
        <v/>
      </c>
      <c r="C364" s="218">
        <f t="shared" si="1317"/>
        <v>0</v>
      </c>
      <c r="D364" s="284"/>
      <c r="E364" s="219">
        <f t="shared" si="1318"/>
        <v>0</v>
      </c>
      <c r="F364" s="219">
        <f t="shared" si="1319"/>
        <v>0</v>
      </c>
      <c r="G364" s="136"/>
      <c r="H364" s="214" t="str">
        <f t="shared" si="1320"/>
        <v/>
      </c>
      <c r="I364" s="219" t="str">
        <f t="shared" si="1321"/>
        <v/>
      </c>
      <c r="J364" s="219" t="str">
        <f t="shared" si="1322"/>
        <v/>
      </c>
      <c r="K364" s="216"/>
      <c r="L364" s="217">
        <f t="shared" si="1316"/>
        <v>1</v>
      </c>
      <c r="M364" s="219" t="str">
        <f t="shared" si="1323"/>
        <v/>
      </c>
      <c r="N364" s="221" t="str">
        <f t="shared" si="1324"/>
        <v/>
      </c>
      <c r="O364" s="304"/>
      <c r="P364" s="282"/>
      <c r="Q364" s="282"/>
      <c r="R364" s="287"/>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c r="CQ364" s="282"/>
      <c r="CR364" s="282"/>
      <c r="CS364" s="282"/>
      <c r="CT364" s="282"/>
      <c r="CU364" s="282"/>
      <c r="CV364" s="282"/>
      <c r="CW364" s="282"/>
      <c r="CX364" s="282"/>
      <c r="CY364" s="282"/>
      <c r="CZ364" s="282"/>
      <c r="DA364" s="282"/>
      <c r="DB364" s="282"/>
      <c r="DC364" s="282"/>
      <c r="DD364" s="282"/>
      <c r="DE364" s="282"/>
      <c r="DF364" s="282"/>
      <c r="DG364" s="282"/>
      <c r="DH364" s="282"/>
      <c r="DI364" s="282"/>
      <c r="DJ364" s="282"/>
      <c r="DK364" s="282"/>
      <c r="DL364" s="282"/>
      <c r="DM364" s="282"/>
      <c r="DN364" s="282"/>
      <c r="DO364" s="282"/>
      <c r="DP364" s="282"/>
      <c r="DQ364" s="282"/>
      <c r="DR364" s="282"/>
      <c r="DS364" s="282"/>
      <c r="DT364" s="282"/>
      <c r="DU364" s="282"/>
      <c r="DV364" s="282"/>
      <c r="DW364" s="282"/>
      <c r="DX364" s="282"/>
      <c r="DY364" s="282"/>
      <c r="DZ364" s="282"/>
      <c r="EA364" s="282"/>
      <c r="EB364" s="282"/>
      <c r="EC364" s="282"/>
      <c r="ED364" s="282"/>
      <c r="EE364" s="282"/>
      <c r="EF364" s="282"/>
      <c r="EG364" s="282"/>
      <c r="EH364" s="282"/>
      <c r="EI364" s="282"/>
      <c r="EJ364" s="282"/>
      <c r="EK364" s="282"/>
      <c r="EL364" s="282"/>
      <c r="EM364" s="282"/>
      <c r="EN364" s="282"/>
      <c r="EO364" s="282"/>
      <c r="EP364" s="282"/>
      <c r="EQ364" s="282"/>
      <c r="ER364" s="282"/>
      <c r="ES364" s="282"/>
      <c r="ET364" s="282"/>
      <c r="EU364" s="282"/>
      <c r="EV364" s="282"/>
      <c r="EW364" s="282"/>
      <c r="EX364" s="282"/>
      <c r="EY364" s="282"/>
      <c r="EZ364" s="282"/>
      <c r="FA364" s="282"/>
      <c r="FB364" s="282"/>
      <c r="FC364" s="282"/>
      <c r="FD364" s="282"/>
      <c r="FE364" s="282"/>
      <c r="FF364" s="282"/>
      <c r="FG364" s="282"/>
      <c r="FH364" s="282"/>
      <c r="FI364" s="282"/>
      <c r="FJ364" s="282"/>
      <c r="FK364" s="282"/>
      <c r="FL364" s="282"/>
      <c r="FM364" s="282"/>
      <c r="FN364" s="282"/>
      <c r="FO364" s="282"/>
      <c r="FP364" s="282"/>
      <c r="FQ364" s="282"/>
      <c r="FR364" s="282"/>
      <c r="FS364" s="282"/>
      <c r="FT364" s="282"/>
      <c r="FU364" s="282"/>
      <c r="FV364" s="282"/>
      <c r="FW364" s="282"/>
      <c r="FX364" s="282"/>
      <c r="FY364" s="282"/>
      <c r="FZ364" s="282"/>
      <c r="GA364" s="282"/>
      <c r="GB364" s="282"/>
      <c r="GC364" s="282"/>
      <c r="GD364" s="282"/>
      <c r="GE364" s="282"/>
      <c r="GF364" s="282"/>
      <c r="GG364" s="282"/>
      <c r="GH364" s="282"/>
      <c r="GI364" s="282"/>
      <c r="GJ364" s="282"/>
      <c r="GK364" s="282"/>
      <c r="GL364" s="282"/>
      <c r="GM364" s="282"/>
      <c r="GN364" s="282"/>
      <c r="GO364" s="282"/>
      <c r="GP364" s="282"/>
      <c r="GQ364" s="282"/>
      <c r="GR364" s="282"/>
      <c r="GS364" s="282"/>
      <c r="GT364" s="282"/>
      <c r="GU364" s="282"/>
      <c r="GV364" s="282"/>
      <c r="GW364" s="282"/>
      <c r="GX364" s="282"/>
      <c r="GY364" s="282"/>
      <c r="GZ364" s="282"/>
      <c r="HA364" s="282"/>
      <c r="HB364" s="282"/>
      <c r="HC364" s="282"/>
      <c r="HD364" s="282"/>
      <c r="HE364" s="282"/>
      <c r="HF364" s="282"/>
      <c r="HG364" s="282"/>
      <c r="HH364" s="282"/>
      <c r="HI364" s="282"/>
      <c r="HJ364" s="282"/>
      <c r="HK364" s="282"/>
      <c r="HL364" s="282"/>
      <c r="HM364" s="282"/>
      <c r="HN364" s="282"/>
      <c r="HO364" s="282"/>
      <c r="HP364" s="282"/>
      <c r="HQ364" s="282"/>
    </row>
    <row r="365" spans="1:225" s="73" customFormat="1" ht="18" hidden="1" customHeight="1" x14ac:dyDescent="0.25">
      <c r="A365" s="223" t="str">
        <f t="shared" ref="A365:B365" si="1361">IF(A208="","",A208)</f>
        <v/>
      </c>
      <c r="B365" s="225" t="str">
        <f t="shared" si="1361"/>
        <v/>
      </c>
      <c r="C365" s="218">
        <f t="shared" si="1317"/>
        <v>0</v>
      </c>
      <c r="D365" s="284"/>
      <c r="E365" s="219">
        <f t="shared" si="1318"/>
        <v>0</v>
      </c>
      <c r="F365" s="219">
        <f t="shared" si="1319"/>
        <v>0</v>
      </c>
      <c r="G365" s="136"/>
      <c r="H365" s="214" t="str">
        <f t="shared" si="1320"/>
        <v/>
      </c>
      <c r="I365" s="219" t="str">
        <f t="shared" si="1321"/>
        <v/>
      </c>
      <c r="J365" s="219" t="str">
        <f t="shared" si="1322"/>
        <v/>
      </c>
      <c r="K365" s="216"/>
      <c r="L365" s="217">
        <f t="shared" si="1316"/>
        <v>1</v>
      </c>
      <c r="M365" s="219" t="str">
        <f t="shared" si="1323"/>
        <v/>
      </c>
      <c r="N365" s="221" t="str">
        <f t="shared" si="1324"/>
        <v/>
      </c>
      <c r="O365" s="304"/>
      <c r="P365" s="282"/>
      <c r="Q365" s="282"/>
      <c r="R365" s="287"/>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c r="CQ365" s="282"/>
      <c r="CR365" s="282"/>
      <c r="CS365" s="282"/>
      <c r="CT365" s="282"/>
      <c r="CU365" s="282"/>
      <c r="CV365" s="282"/>
      <c r="CW365" s="282"/>
      <c r="CX365" s="282"/>
      <c r="CY365" s="282"/>
      <c r="CZ365" s="282"/>
      <c r="DA365" s="282"/>
      <c r="DB365" s="282"/>
      <c r="DC365" s="282"/>
      <c r="DD365" s="282"/>
      <c r="DE365" s="282"/>
      <c r="DF365" s="282"/>
      <c r="DG365" s="282"/>
      <c r="DH365" s="282"/>
      <c r="DI365" s="282"/>
      <c r="DJ365" s="282"/>
      <c r="DK365" s="282"/>
      <c r="DL365" s="282"/>
      <c r="DM365" s="282"/>
      <c r="DN365" s="282"/>
      <c r="DO365" s="282"/>
      <c r="DP365" s="282"/>
      <c r="DQ365" s="282"/>
      <c r="DR365" s="282"/>
      <c r="DS365" s="282"/>
      <c r="DT365" s="282"/>
      <c r="DU365" s="282"/>
      <c r="DV365" s="282"/>
      <c r="DW365" s="282"/>
      <c r="DX365" s="282"/>
      <c r="DY365" s="282"/>
      <c r="DZ365" s="282"/>
      <c r="EA365" s="282"/>
      <c r="EB365" s="282"/>
      <c r="EC365" s="282"/>
      <c r="ED365" s="282"/>
      <c r="EE365" s="282"/>
      <c r="EF365" s="282"/>
      <c r="EG365" s="282"/>
      <c r="EH365" s="282"/>
      <c r="EI365" s="282"/>
      <c r="EJ365" s="282"/>
      <c r="EK365" s="282"/>
      <c r="EL365" s="282"/>
      <c r="EM365" s="282"/>
      <c r="EN365" s="282"/>
      <c r="EO365" s="282"/>
      <c r="EP365" s="282"/>
      <c r="EQ365" s="282"/>
      <c r="ER365" s="282"/>
      <c r="ES365" s="282"/>
      <c r="ET365" s="282"/>
      <c r="EU365" s="282"/>
      <c r="EV365" s="282"/>
      <c r="EW365" s="282"/>
      <c r="EX365" s="282"/>
      <c r="EY365" s="282"/>
      <c r="EZ365" s="282"/>
      <c r="FA365" s="282"/>
      <c r="FB365" s="282"/>
      <c r="FC365" s="282"/>
      <c r="FD365" s="282"/>
      <c r="FE365" s="282"/>
      <c r="FF365" s="282"/>
      <c r="FG365" s="282"/>
      <c r="FH365" s="282"/>
      <c r="FI365" s="282"/>
      <c r="FJ365" s="282"/>
      <c r="FK365" s="282"/>
      <c r="FL365" s="282"/>
      <c r="FM365" s="282"/>
      <c r="FN365" s="282"/>
      <c r="FO365" s="282"/>
      <c r="FP365" s="282"/>
      <c r="FQ365" s="282"/>
      <c r="FR365" s="282"/>
      <c r="FS365" s="282"/>
      <c r="FT365" s="282"/>
      <c r="FU365" s="282"/>
      <c r="FV365" s="282"/>
      <c r="FW365" s="282"/>
      <c r="FX365" s="282"/>
      <c r="FY365" s="282"/>
      <c r="FZ365" s="282"/>
      <c r="GA365" s="282"/>
      <c r="GB365" s="282"/>
      <c r="GC365" s="282"/>
      <c r="GD365" s="282"/>
      <c r="GE365" s="282"/>
      <c r="GF365" s="282"/>
      <c r="GG365" s="282"/>
      <c r="GH365" s="282"/>
      <c r="GI365" s="282"/>
      <c r="GJ365" s="282"/>
      <c r="GK365" s="282"/>
      <c r="GL365" s="282"/>
      <c r="GM365" s="282"/>
      <c r="GN365" s="282"/>
      <c r="GO365" s="282"/>
      <c r="GP365" s="282"/>
      <c r="GQ365" s="282"/>
      <c r="GR365" s="282"/>
      <c r="GS365" s="282"/>
      <c r="GT365" s="282"/>
      <c r="GU365" s="282"/>
      <c r="GV365" s="282"/>
      <c r="GW365" s="282"/>
      <c r="GX365" s="282"/>
      <c r="GY365" s="282"/>
      <c r="GZ365" s="282"/>
      <c r="HA365" s="282"/>
      <c r="HB365" s="282"/>
      <c r="HC365" s="282"/>
      <c r="HD365" s="282"/>
      <c r="HE365" s="282"/>
      <c r="HF365" s="282"/>
      <c r="HG365" s="282"/>
      <c r="HH365" s="282"/>
      <c r="HI365" s="282"/>
      <c r="HJ365" s="282"/>
      <c r="HK365" s="282"/>
      <c r="HL365" s="282"/>
      <c r="HM365" s="282"/>
      <c r="HN365" s="282"/>
      <c r="HO365" s="282"/>
      <c r="HP365" s="282"/>
      <c r="HQ365" s="282"/>
    </row>
    <row r="366" spans="1:225" s="73" customFormat="1" ht="18" hidden="1" customHeight="1" x14ac:dyDescent="0.25">
      <c r="A366" s="223" t="str">
        <f t="shared" ref="A366:B366" si="1362">IF(A209="","",A209)</f>
        <v/>
      </c>
      <c r="B366" s="225" t="str">
        <f t="shared" si="1362"/>
        <v/>
      </c>
      <c r="C366" s="218">
        <f t="shared" si="1317"/>
        <v>0</v>
      </c>
      <c r="D366" s="284"/>
      <c r="E366" s="219">
        <f t="shared" si="1318"/>
        <v>0</v>
      </c>
      <c r="F366" s="219">
        <f t="shared" si="1319"/>
        <v>0</v>
      </c>
      <c r="G366" s="136"/>
      <c r="H366" s="214" t="str">
        <f t="shared" si="1320"/>
        <v/>
      </c>
      <c r="I366" s="219" t="str">
        <f t="shared" si="1321"/>
        <v/>
      </c>
      <c r="J366" s="219" t="str">
        <f t="shared" si="1322"/>
        <v/>
      </c>
      <c r="K366" s="216"/>
      <c r="L366" s="217">
        <f t="shared" si="1316"/>
        <v>1</v>
      </c>
      <c r="M366" s="219" t="str">
        <f t="shared" si="1323"/>
        <v/>
      </c>
      <c r="N366" s="221" t="str">
        <f t="shared" si="1324"/>
        <v/>
      </c>
      <c r="O366" s="304"/>
      <c r="P366" s="282"/>
      <c r="Q366" s="282"/>
      <c r="R366" s="287"/>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c r="CQ366" s="282"/>
      <c r="CR366" s="282"/>
      <c r="CS366" s="282"/>
      <c r="CT366" s="282"/>
      <c r="CU366" s="282"/>
      <c r="CV366" s="282"/>
      <c r="CW366" s="282"/>
      <c r="CX366" s="282"/>
      <c r="CY366" s="282"/>
      <c r="CZ366" s="282"/>
      <c r="DA366" s="282"/>
      <c r="DB366" s="282"/>
      <c r="DC366" s="282"/>
      <c r="DD366" s="282"/>
      <c r="DE366" s="282"/>
      <c r="DF366" s="282"/>
      <c r="DG366" s="282"/>
      <c r="DH366" s="282"/>
      <c r="DI366" s="282"/>
      <c r="DJ366" s="282"/>
      <c r="DK366" s="282"/>
      <c r="DL366" s="282"/>
      <c r="DM366" s="282"/>
      <c r="DN366" s="282"/>
      <c r="DO366" s="282"/>
      <c r="DP366" s="282"/>
      <c r="DQ366" s="282"/>
      <c r="DR366" s="282"/>
      <c r="DS366" s="282"/>
      <c r="DT366" s="282"/>
      <c r="DU366" s="282"/>
      <c r="DV366" s="282"/>
      <c r="DW366" s="282"/>
      <c r="DX366" s="282"/>
      <c r="DY366" s="282"/>
      <c r="DZ366" s="282"/>
      <c r="EA366" s="282"/>
      <c r="EB366" s="282"/>
      <c r="EC366" s="282"/>
      <c r="ED366" s="282"/>
      <c r="EE366" s="282"/>
      <c r="EF366" s="282"/>
      <c r="EG366" s="282"/>
      <c r="EH366" s="282"/>
      <c r="EI366" s="282"/>
      <c r="EJ366" s="282"/>
      <c r="EK366" s="282"/>
      <c r="EL366" s="282"/>
      <c r="EM366" s="282"/>
      <c r="EN366" s="282"/>
      <c r="EO366" s="282"/>
      <c r="EP366" s="282"/>
      <c r="EQ366" s="282"/>
      <c r="ER366" s="282"/>
      <c r="ES366" s="282"/>
      <c r="ET366" s="282"/>
      <c r="EU366" s="282"/>
      <c r="EV366" s="282"/>
      <c r="EW366" s="282"/>
      <c r="EX366" s="282"/>
      <c r="EY366" s="282"/>
      <c r="EZ366" s="282"/>
      <c r="FA366" s="282"/>
      <c r="FB366" s="282"/>
      <c r="FC366" s="282"/>
      <c r="FD366" s="282"/>
      <c r="FE366" s="282"/>
      <c r="FF366" s="282"/>
      <c r="FG366" s="282"/>
      <c r="FH366" s="282"/>
      <c r="FI366" s="282"/>
      <c r="FJ366" s="282"/>
      <c r="FK366" s="282"/>
      <c r="FL366" s="282"/>
      <c r="FM366" s="282"/>
      <c r="FN366" s="282"/>
      <c r="FO366" s="282"/>
      <c r="FP366" s="282"/>
      <c r="FQ366" s="282"/>
      <c r="FR366" s="282"/>
      <c r="FS366" s="282"/>
      <c r="FT366" s="282"/>
      <c r="FU366" s="282"/>
      <c r="FV366" s="282"/>
      <c r="FW366" s="282"/>
      <c r="FX366" s="282"/>
      <c r="FY366" s="282"/>
      <c r="FZ366" s="282"/>
      <c r="GA366" s="282"/>
      <c r="GB366" s="282"/>
      <c r="GC366" s="282"/>
      <c r="GD366" s="282"/>
      <c r="GE366" s="282"/>
      <c r="GF366" s="282"/>
      <c r="GG366" s="282"/>
      <c r="GH366" s="282"/>
      <c r="GI366" s="282"/>
      <c r="GJ366" s="282"/>
      <c r="GK366" s="282"/>
      <c r="GL366" s="282"/>
      <c r="GM366" s="282"/>
      <c r="GN366" s="282"/>
      <c r="GO366" s="282"/>
      <c r="GP366" s="282"/>
      <c r="GQ366" s="282"/>
      <c r="GR366" s="282"/>
      <c r="GS366" s="282"/>
      <c r="GT366" s="282"/>
      <c r="GU366" s="282"/>
      <c r="GV366" s="282"/>
      <c r="GW366" s="282"/>
      <c r="GX366" s="282"/>
      <c r="GY366" s="282"/>
      <c r="GZ366" s="282"/>
      <c r="HA366" s="282"/>
      <c r="HB366" s="282"/>
      <c r="HC366" s="282"/>
      <c r="HD366" s="282"/>
      <c r="HE366" s="282"/>
      <c r="HF366" s="282"/>
      <c r="HG366" s="282"/>
      <c r="HH366" s="282"/>
      <c r="HI366" s="282"/>
      <c r="HJ366" s="282"/>
      <c r="HK366" s="282"/>
      <c r="HL366" s="282"/>
      <c r="HM366" s="282"/>
      <c r="HN366" s="282"/>
      <c r="HO366" s="282"/>
      <c r="HP366" s="282"/>
      <c r="HQ366" s="282"/>
    </row>
    <row r="367" spans="1:225" s="73" customFormat="1" ht="18" hidden="1" customHeight="1" x14ac:dyDescent="0.25">
      <c r="A367" s="223" t="str">
        <f t="shared" ref="A367:B367" si="1363">IF(A210="","",A210)</f>
        <v/>
      </c>
      <c r="B367" s="225" t="str">
        <f t="shared" si="1363"/>
        <v/>
      </c>
      <c r="C367" s="218">
        <f t="shared" si="1317"/>
        <v>0</v>
      </c>
      <c r="D367" s="284"/>
      <c r="E367" s="219">
        <f t="shared" si="1318"/>
        <v>0</v>
      </c>
      <c r="F367" s="219">
        <f t="shared" si="1319"/>
        <v>0</v>
      </c>
      <c r="G367" s="136"/>
      <c r="H367" s="214" t="str">
        <f t="shared" si="1320"/>
        <v/>
      </c>
      <c r="I367" s="219" t="str">
        <f t="shared" si="1321"/>
        <v/>
      </c>
      <c r="J367" s="219" t="str">
        <f t="shared" si="1322"/>
        <v/>
      </c>
      <c r="K367" s="216"/>
      <c r="L367" s="217">
        <f t="shared" si="1316"/>
        <v>1</v>
      </c>
      <c r="M367" s="219" t="str">
        <f t="shared" si="1323"/>
        <v/>
      </c>
      <c r="N367" s="221" t="str">
        <f t="shared" si="1324"/>
        <v/>
      </c>
      <c r="O367" s="304"/>
      <c r="P367" s="282"/>
      <c r="Q367" s="282"/>
      <c r="R367" s="287"/>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c r="CQ367" s="282"/>
      <c r="CR367" s="282"/>
      <c r="CS367" s="282"/>
      <c r="CT367" s="282"/>
      <c r="CU367" s="282"/>
      <c r="CV367" s="282"/>
      <c r="CW367" s="282"/>
      <c r="CX367" s="282"/>
      <c r="CY367" s="282"/>
      <c r="CZ367" s="282"/>
      <c r="DA367" s="282"/>
      <c r="DB367" s="282"/>
      <c r="DC367" s="282"/>
      <c r="DD367" s="282"/>
      <c r="DE367" s="282"/>
      <c r="DF367" s="282"/>
      <c r="DG367" s="282"/>
      <c r="DH367" s="282"/>
      <c r="DI367" s="282"/>
      <c r="DJ367" s="282"/>
      <c r="DK367" s="282"/>
      <c r="DL367" s="282"/>
      <c r="DM367" s="282"/>
      <c r="DN367" s="282"/>
      <c r="DO367" s="282"/>
      <c r="DP367" s="282"/>
      <c r="DQ367" s="282"/>
      <c r="DR367" s="282"/>
      <c r="DS367" s="282"/>
      <c r="DT367" s="282"/>
      <c r="DU367" s="282"/>
      <c r="DV367" s="282"/>
      <c r="DW367" s="282"/>
      <c r="DX367" s="282"/>
      <c r="DY367" s="282"/>
      <c r="DZ367" s="282"/>
      <c r="EA367" s="282"/>
      <c r="EB367" s="282"/>
      <c r="EC367" s="282"/>
      <c r="ED367" s="282"/>
      <c r="EE367" s="282"/>
      <c r="EF367" s="282"/>
      <c r="EG367" s="282"/>
      <c r="EH367" s="282"/>
      <c r="EI367" s="282"/>
      <c r="EJ367" s="282"/>
      <c r="EK367" s="282"/>
      <c r="EL367" s="282"/>
      <c r="EM367" s="282"/>
      <c r="EN367" s="282"/>
      <c r="EO367" s="282"/>
      <c r="EP367" s="282"/>
      <c r="EQ367" s="282"/>
      <c r="ER367" s="282"/>
      <c r="ES367" s="282"/>
      <c r="ET367" s="282"/>
      <c r="EU367" s="282"/>
      <c r="EV367" s="282"/>
      <c r="EW367" s="282"/>
      <c r="EX367" s="282"/>
      <c r="EY367" s="282"/>
      <c r="EZ367" s="282"/>
      <c r="FA367" s="282"/>
      <c r="FB367" s="282"/>
      <c r="FC367" s="282"/>
      <c r="FD367" s="282"/>
      <c r="FE367" s="282"/>
      <c r="FF367" s="282"/>
      <c r="FG367" s="282"/>
      <c r="FH367" s="282"/>
      <c r="FI367" s="282"/>
      <c r="FJ367" s="282"/>
      <c r="FK367" s="282"/>
      <c r="FL367" s="282"/>
      <c r="FM367" s="282"/>
      <c r="FN367" s="282"/>
      <c r="FO367" s="282"/>
      <c r="FP367" s="282"/>
      <c r="FQ367" s="282"/>
      <c r="FR367" s="282"/>
      <c r="FS367" s="282"/>
      <c r="FT367" s="282"/>
      <c r="FU367" s="282"/>
      <c r="FV367" s="282"/>
      <c r="FW367" s="282"/>
      <c r="FX367" s="282"/>
      <c r="FY367" s="282"/>
      <c r="FZ367" s="282"/>
      <c r="GA367" s="282"/>
      <c r="GB367" s="282"/>
      <c r="GC367" s="282"/>
      <c r="GD367" s="282"/>
      <c r="GE367" s="282"/>
      <c r="GF367" s="282"/>
      <c r="GG367" s="282"/>
      <c r="GH367" s="282"/>
      <c r="GI367" s="282"/>
      <c r="GJ367" s="282"/>
      <c r="GK367" s="282"/>
      <c r="GL367" s="282"/>
      <c r="GM367" s="282"/>
      <c r="GN367" s="282"/>
      <c r="GO367" s="282"/>
      <c r="GP367" s="282"/>
      <c r="GQ367" s="282"/>
      <c r="GR367" s="282"/>
      <c r="GS367" s="282"/>
      <c r="GT367" s="282"/>
      <c r="GU367" s="282"/>
      <c r="GV367" s="282"/>
      <c r="GW367" s="282"/>
      <c r="GX367" s="282"/>
      <c r="GY367" s="282"/>
      <c r="GZ367" s="282"/>
      <c r="HA367" s="282"/>
      <c r="HB367" s="282"/>
      <c r="HC367" s="282"/>
      <c r="HD367" s="282"/>
      <c r="HE367" s="282"/>
      <c r="HF367" s="282"/>
      <c r="HG367" s="282"/>
      <c r="HH367" s="282"/>
      <c r="HI367" s="282"/>
      <c r="HJ367" s="282"/>
      <c r="HK367" s="282"/>
      <c r="HL367" s="282"/>
      <c r="HM367" s="282"/>
      <c r="HN367" s="282"/>
      <c r="HO367" s="282"/>
      <c r="HP367" s="282"/>
      <c r="HQ367" s="282"/>
    </row>
    <row r="368" spans="1:225" s="73" customFormat="1" ht="18" hidden="1" customHeight="1" x14ac:dyDescent="0.25">
      <c r="A368" s="223" t="str">
        <f>IF(A211="","",A211)</f>
        <v/>
      </c>
      <c r="B368" s="225" t="str">
        <f>IF(B211="","",B211)</f>
        <v/>
      </c>
      <c r="C368" s="218">
        <f t="shared" si="1317"/>
        <v>0</v>
      </c>
      <c r="D368" s="284"/>
      <c r="E368" s="219">
        <f t="shared" si="1318"/>
        <v>0</v>
      </c>
      <c r="F368" s="219">
        <f t="shared" si="1319"/>
        <v>0</v>
      </c>
      <c r="G368" s="136"/>
      <c r="H368" s="214" t="str">
        <f t="shared" si="1320"/>
        <v/>
      </c>
      <c r="I368" s="219" t="str">
        <f t="shared" si="1321"/>
        <v/>
      </c>
      <c r="J368" s="219" t="str">
        <f t="shared" si="1322"/>
        <v/>
      </c>
      <c r="K368" s="216"/>
      <c r="L368" s="217">
        <f t="shared" si="1316"/>
        <v>1</v>
      </c>
      <c r="M368" s="219" t="str">
        <f t="shared" si="1323"/>
        <v/>
      </c>
      <c r="N368" s="221" t="str">
        <f t="shared" si="1324"/>
        <v/>
      </c>
      <c r="O368" s="304"/>
      <c r="P368" s="282"/>
      <c r="Q368" s="282"/>
      <c r="R368" s="287"/>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c r="CQ368" s="282"/>
      <c r="CR368" s="282"/>
      <c r="CS368" s="282"/>
      <c r="CT368" s="282"/>
      <c r="CU368" s="282"/>
      <c r="CV368" s="282"/>
      <c r="CW368" s="282"/>
      <c r="CX368" s="282"/>
      <c r="CY368" s="282"/>
      <c r="CZ368" s="282"/>
      <c r="DA368" s="282"/>
      <c r="DB368" s="282"/>
      <c r="DC368" s="282"/>
      <c r="DD368" s="282"/>
      <c r="DE368" s="282"/>
      <c r="DF368" s="282"/>
      <c r="DG368" s="282"/>
      <c r="DH368" s="282"/>
      <c r="DI368" s="282"/>
      <c r="DJ368" s="282"/>
      <c r="DK368" s="282"/>
      <c r="DL368" s="282"/>
      <c r="DM368" s="282"/>
      <c r="DN368" s="282"/>
      <c r="DO368" s="282"/>
      <c r="DP368" s="282"/>
      <c r="DQ368" s="282"/>
      <c r="DR368" s="282"/>
      <c r="DS368" s="282"/>
      <c r="DT368" s="282"/>
      <c r="DU368" s="282"/>
      <c r="DV368" s="282"/>
      <c r="DW368" s="282"/>
      <c r="DX368" s="282"/>
      <c r="DY368" s="282"/>
      <c r="DZ368" s="282"/>
      <c r="EA368" s="282"/>
      <c r="EB368" s="282"/>
      <c r="EC368" s="282"/>
      <c r="ED368" s="282"/>
      <c r="EE368" s="282"/>
      <c r="EF368" s="282"/>
      <c r="EG368" s="282"/>
      <c r="EH368" s="282"/>
      <c r="EI368" s="282"/>
      <c r="EJ368" s="282"/>
      <c r="EK368" s="282"/>
      <c r="EL368" s="282"/>
      <c r="EM368" s="282"/>
      <c r="EN368" s="282"/>
      <c r="EO368" s="282"/>
      <c r="EP368" s="282"/>
      <c r="EQ368" s="282"/>
      <c r="ER368" s="282"/>
      <c r="ES368" s="282"/>
      <c r="ET368" s="282"/>
      <c r="EU368" s="282"/>
      <c r="EV368" s="282"/>
      <c r="EW368" s="282"/>
      <c r="EX368" s="282"/>
      <c r="EY368" s="282"/>
      <c r="EZ368" s="282"/>
      <c r="FA368" s="282"/>
      <c r="FB368" s="282"/>
      <c r="FC368" s="282"/>
      <c r="FD368" s="282"/>
      <c r="FE368" s="282"/>
      <c r="FF368" s="282"/>
      <c r="FG368" s="282"/>
      <c r="FH368" s="282"/>
      <c r="FI368" s="282"/>
      <c r="FJ368" s="282"/>
      <c r="FK368" s="282"/>
      <c r="FL368" s="282"/>
      <c r="FM368" s="282"/>
      <c r="FN368" s="282"/>
      <c r="FO368" s="282"/>
      <c r="FP368" s="282"/>
      <c r="FQ368" s="282"/>
      <c r="FR368" s="282"/>
      <c r="FS368" s="282"/>
      <c r="FT368" s="282"/>
      <c r="FU368" s="282"/>
      <c r="FV368" s="282"/>
      <c r="FW368" s="282"/>
      <c r="FX368" s="282"/>
      <c r="FY368" s="282"/>
      <c r="FZ368" s="282"/>
      <c r="GA368" s="282"/>
      <c r="GB368" s="282"/>
      <c r="GC368" s="282"/>
      <c r="GD368" s="282"/>
      <c r="GE368" s="282"/>
      <c r="GF368" s="282"/>
      <c r="GG368" s="282"/>
      <c r="GH368" s="282"/>
      <c r="GI368" s="282"/>
      <c r="GJ368" s="282"/>
      <c r="GK368" s="282"/>
      <c r="GL368" s="282"/>
      <c r="GM368" s="282"/>
      <c r="GN368" s="282"/>
      <c r="GO368" s="282"/>
      <c r="GP368" s="282"/>
      <c r="GQ368" s="282"/>
      <c r="GR368" s="282"/>
      <c r="GS368" s="282"/>
      <c r="GT368" s="282"/>
      <c r="GU368" s="282"/>
      <c r="GV368" s="282"/>
      <c r="GW368" s="282"/>
      <c r="GX368" s="282"/>
      <c r="GY368" s="282"/>
      <c r="GZ368" s="282"/>
      <c r="HA368" s="282"/>
      <c r="HB368" s="282"/>
      <c r="HC368" s="282"/>
      <c r="HD368" s="282"/>
      <c r="HE368" s="282"/>
      <c r="HF368" s="282"/>
      <c r="HG368" s="282"/>
      <c r="HH368" s="282"/>
      <c r="HI368" s="282"/>
      <c r="HJ368" s="282"/>
      <c r="HK368" s="282"/>
      <c r="HL368" s="282"/>
      <c r="HM368" s="282"/>
      <c r="HN368" s="282"/>
      <c r="HO368" s="282"/>
      <c r="HP368" s="282"/>
      <c r="HQ368" s="282"/>
    </row>
    <row r="369" spans="1:225" s="73" customFormat="1" ht="18" hidden="1" customHeight="1" x14ac:dyDescent="0.25">
      <c r="A369" s="223" t="str">
        <f t="shared" ref="A369:B369" si="1364">IF(A212="","",A212)</f>
        <v/>
      </c>
      <c r="B369" s="225" t="str">
        <f t="shared" si="1364"/>
        <v/>
      </c>
      <c r="C369" s="218">
        <f t="shared" si="1317"/>
        <v>0</v>
      </c>
      <c r="D369" s="284"/>
      <c r="E369" s="219">
        <f t="shared" si="1318"/>
        <v>0</v>
      </c>
      <c r="F369" s="219">
        <f t="shared" si="1319"/>
        <v>0</v>
      </c>
      <c r="G369" s="136"/>
      <c r="H369" s="214" t="str">
        <f t="shared" si="1320"/>
        <v/>
      </c>
      <c r="I369" s="219" t="str">
        <f t="shared" si="1321"/>
        <v/>
      </c>
      <c r="J369" s="219" t="str">
        <f t="shared" si="1322"/>
        <v/>
      </c>
      <c r="K369" s="216"/>
      <c r="L369" s="217">
        <f t="shared" si="1316"/>
        <v>1</v>
      </c>
      <c r="M369" s="219" t="str">
        <f t="shared" si="1323"/>
        <v/>
      </c>
      <c r="N369" s="221" t="str">
        <f t="shared" si="1324"/>
        <v/>
      </c>
      <c r="O369" s="304"/>
      <c r="P369" s="282"/>
      <c r="Q369" s="282"/>
      <c r="R369" s="287"/>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c r="CQ369" s="282"/>
      <c r="CR369" s="282"/>
      <c r="CS369" s="282"/>
      <c r="CT369" s="282"/>
      <c r="CU369" s="282"/>
      <c r="CV369" s="282"/>
      <c r="CW369" s="282"/>
      <c r="CX369" s="282"/>
      <c r="CY369" s="282"/>
      <c r="CZ369" s="282"/>
      <c r="DA369" s="282"/>
      <c r="DB369" s="282"/>
      <c r="DC369" s="282"/>
      <c r="DD369" s="282"/>
      <c r="DE369" s="282"/>
      <c r="DF369" s="282"/>
      <c r="DG369" s="282"/>
      <c r="DH369" s="282"/>
      <c r="DI369" s="282"/>
      <c r="DJ369" s="282"/>
      <c r="DK369" s="282"/>
      <c r="DL369" s="282"/>
      <c r="DM369" s="282"/>
      <c r="DN369" s="282"/>
      <c r="DO369" s="282"/>
      <c r="DP369" s="282"/>
      <c r="DQ369" s="282"/>
      <c r="DR369" s="282"/>
      <c r="DS369" s="282"/>
      <c r="DT369" s="282"/>
      <c r="DU369" s="282"/>
      <c r="DV369" s="282"/>
      <c r="DW369" s="282"/>
      <c r="DX369" s="282"/>
      <c r="DY369" s="282"/>
      <c r="DZ369" s="282"/>
      <c r="EA369" s="282"/>
      <c r="EB369" s="282"/>
      <c r="EC369" s="282"/>
      <c r="ED369" s="282"/>
      <c r="EE369" s="282"/>
      <c r="EF369" s="282"/>
      <c r="EG369" s="282"/>
      <c r="EH369" s="282"/>
      <c r="EI369" s="282"/>
      <c r="EJ369" s="282"/>
      <c r="EK369" s="282"/>
      <c r="EL369" s="282"/>
      <c r="EM369" s="282"/>
      <c r="EN369" s="282"/>
      <c r="EO369" s="282"/>
      <c r="EP369" s="282"/>
      <c r="EQ369" s="282"/>
      <c r="ER369" s="282"/>
      <c r="ES369" s="282"/>
      <c r="ET369" s="282"/>
      <c r="EU369" s="282"/>
      <c r="EV369" s="282"/>
      <c r="EW369" s="282"/>
      <c r="EX369" s="282"/>
      <c r="EY369" s="282"/>
      <c r="EZ369" s="282"/>
      <c r="FA369" s="282"/>
      <c r="FB369" s="282"/>
      <c r="FC369" s="282"/>
      <c r="FD369" s="282"/>
      <c r="FE369" s="282"/>
      <c r="FF369" s="282"/>
      <c r="FG369" s="282"/>
      <c r="FH369" s="282"/>
      <c r="FI369" s="282"/>
      <c r="FJ369" s="282"/>
      <c r="FK369" s="282"/>
      <c r="FL369" s="282"/>
      <c r="FM369" s="282"/>
      <c r="FN369" s="282"/>
      <c r="FO369" s="282"/>
      <c r="FP369" s="282"/>
      <c r="FQ369" s="282"/>
      <c r="FR369" s="282"/>
      <c r="FS369" s="282"/>
      <c r="FT369" s="282"/>
      <c r="FU369" s="282"/>
      <c r="FV369" s="282"/>
      <c r="FW369" s="282"/>
      <c r="FX369" s="282"/>
      <c r="FY369" s="282"/>
      <c r="FZ369" s="282"/>
      <c r="GA369" s="282"/>
      <c r="GB369" s="282"/>
      <c r="GC369" s="282"/>
      <c r="GD369" s="282"/>
      <c r="GE369" s="282"/>
      <c r="GF369" s="282"/>
      <c r="GG369" s="282"/>
      <c r="GH369" s="282"/>
      <c r="GI369" s="282"/>
      <c r="GJ369" s="282"/>
      <c r="GK369" s="282"/>
      <c r="GL369" s="282"/>
      <c r="GM369" s="282"/>
      <c r="GN369" s="282"/>
      <c r="GO369" s="282"/>
      <c r="GP369" s="282"/>
      <c r="GQ369" s="282"/>
      <c r="GR369" s="282"/>
      <c r="GS369" s="282"/>
      <c r="GT369" s="282"/>
      <c r="GU369" s="282"/>
      <c r="GV369" s="282"/>
      <c r="GW369" s="282"/>
      <c r="GX369" s="282"/>
      <c r="GY369" s="282"/>
      <c r="GZ369" s="282"/>
      <c r="HA369" s="282"/>
      <c r="HB369" s="282"/>
      <c r="HC369" s="282"/>
      <c r="HD369" s="282"/>
      <c r="HE369" s="282"/>
      <c r="HF369" s="282"/>
      <c r="HG369" s="282"/>
      <c r="HH369" s="282"/>
      <c r="HI369" s="282"/>
      <c r="HJ369" s="282"/>
      <c r="HK369" s="282"/>
      <c r="HL369" s="282"/>
      <c r="HM369" s="282"/>
      <c r="HN369" s="282"/>
      <c r="HO369" s="282"/>
      <c r="HP369" s="282"/>
      <c r="HQ369" s="282"/>
    </row>
    <row r="370" spans="1:225" s="73" customFormat="1" ht="18" hidden="1" customHeight="1" x14ac:dyDescent="0.25">
      <c r="A370" s="223" t="str">
        <f t="shared" ref="A370:B370" si="1365">IF(A213="","",A213)</f>
        <v/>
      </c>
      <c r="B370" s="225" t="str">
        <f t="shared" si="1365"/>
        <v/>
      </c>
      <c r="C370" s="218">
        <f t="shared" si="1317"/>
        <v>0</v>
      </c>
      <c r="D370" s="284"/>
      <c r="E370" s="219">
        <f t="shared" si="1318"/>
        <v>0</v>
      </c>
      <c r="F370" s="219">
        <f t="shared" si="1319"/>
        <v>0</v>
      </c>
      <c r="G370" s="136"/>
      <c r="H370" s="214" t="str">
        <f t="shared" si="1320"/>
        <v/>
      </c>
      <c r="I370" s="219" t="str">
        <f t="shared" si="1321"/>
        <v/>
      </c>
      <c r="J370" s="219" t="str">
        <f t="shared" si="1322"/>
        <v/>
      </c>
      <c r="K370" s="216"/>
      <c r="L370" s="217">
        <f t="shared" si="1316"/>
        <v>1</v>
      </c>
      <c r="M370" s="219" t="str">
        <f t="shared" si="1323"/>
        <v/>
      </c>
      <c r="N370" s="221" t="str">
        <f t="shared" si="1324"/>
        <v/>
      </c>
      <c r="O370" s="304"/>
      <c r="P370" s="282"/>
      <c r="Q370" s="282"/>
      <c r="R370" s="287"/>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c r="CQ370" s="282"/>
      <c r="CR370" s="282"/>
      <c r="CS370" s="282"/>
      <c r="CT370" s="282"/>
      <c r="CU370" s="282"/>
      <c r="CV370" s="282"/>
      <c r="CW370" s="282"/>
      <c r="CX370" s="282"/>
      <c r="CY370" s="282"/>
      <c r="CZ370" s="282"/>
      <c r="DA370" s="282"/>
      <c r="DB370" s="282"/>
      <c r="DC370" s="282"/>
      <c r="DD370" s="282"/>
      <c r="DE370" s="282"/>
      <c r="DF370" s="282"/>
      <c r="DG370" s="282"/>
      <c r="DH370" s="282"/>
      <c r="DI370" s="282"/>
      <c r="DJ370" s="282"/>
      <c r="DK370" s="282"/>
      <c r="DL370" s="282"/>
      <c r="DM370" s="282"/>
      <c r="DN370" s="282"/>
      <c r="DO370" s="282"/>
      <c r="DP370" s="282"/>
      <c r="DQ370" s="282"/>
      <c r="DR370" s="282"/>
      <c r="DS370" s="282"/>
      <c r="DT370" s="282"/>
      <c r="DU370" s="282"/>
      <c r="DV370" s="282"/>
      <c r="DW370" s="282"/>
      <c r="DX370" s="282"/>
      <c r="DY370" s="282"/>
      <c r="DZ370" s="282"/>
      <c r="EA370" s="282"/>
      <c r="EB370" s="282"/>
      <c r="EC370" s="282"/>
      <c r="ED370" s="282"/>
      <c r="EE370" s="282"/>
      <c r="EF370" s="282"/>
      <c r="EG370" s="282"/>
      <c r="EH370" s="282"/>
      <c r="EI370" s="282"/>
      <c r="EJ370" s="282"/>
      <c r="EK370" s="282"/>
      <c r="EL370" s="282"/>
      <c r="EM370" s="282"/>
      <c r="EN370" s="282"/>
      <c r="EO370" s="282"/>
      <c r="EP370" s="282"/>
      <c r="EQ370" s="282"/>
      <c r="ER370" s="282"/>
      <c r="ES370" s="282"/>
      <c r="ET370" s="282"/>
      <c r="EU370" s="282"/>
      <c r="EV370" s="282"/>
      <c r="EW370" s="282"/>
      <c r="EX370" s="282"/>
      <c r="EY370" s="282"/>
      <c r="EZ370" s="282"/>
      <c r="FA370" s="282"/>
      <c r="FB370" s="282"/>
      <c r="FC370" s="282"/>
      <c r="FD370" s="282"/>
      <c r="FE370" s="282"/>
      <c r="FF370" s="282"/>
      <c r="FG370" s="282"/>
      <c r="FH370" s="282"/>
      <c r="FI370" s="282"/>
      <c r="FJ370" s="282"/>
      <c r="FK370" s="282"/>
      <c r="FL370" s="282"/>
      <c r="FM370" s="282"/>
      <c r="FN370" s="282"/>
      <c r="FO370" s="282"/>
      <c r="FP370" s="282"/>
      <c r="FQ370" s="282"/>
      <c r="FR370" s="282"/>
      <c r="FS370" s="282"/>
      <c r="FT370" s="282"/>
      <c r="FU370" s="282"/>
      <c r="FV370" s="282"/>
      <c r="FW370" s="282"/>
      <c r="FX370" s="282"/>
      <c r="FY370" s="282"/>
      <c r="FZ370" s="282"/>
      <c r="GA370" s="282"/>
      <c r="GB370" s="282"/>
      <c r="GC370" s="282"/>
      <c r="GD370" s="282"/>
      <c r="GE370" s="282"/>
      <c r="GF370" s="282"/>
      <c r="GG370" s="282"/>
      <c r="GH370" s="282"/>
      <c r="GI370" s="282"/>
      <c r="GJ370" s="282"/>
      <c r="GK370" s="282"/>
      <c r="GL370" s="282"/>
      <c r="GM370" s="282"/>
      <c r="GN370" s="282"/>
      <c r="GO370" s="282"/>
      <c r="GP370" s="282"/>
      <c r="GQ370" s="282"/>
      <c r="GR370" s="282"/>
      <c r="GS370" s="282"/>
      <c r="GT370" s="282"/>
      <c r="GU370" s="282"/>
      <c r="GV370" s="282"/>
      <c r="GW370" s="282"/>
      <c r="GX370" s="282"/>
      <c r="GY370" s="282"/>
      <c r="GZ370" s="282"/>
      <c r="HA370" s="282"/>
      <c r="HB370" s="282"/>
      <c r="HC370" s="282"/>
      <c r="HD370" s="282"/>
      <c r="HE370" s="282"/>
      <c r="HF370" s="282"/>
      <c r="HG370" s="282"/>
      <c r="HH370" s="282"/>
      <c r="HI370" s="282"/>
      <c r="HJ370" s="282"/>
      <c r="HK370" s="282"/>
      <c r="HL370" s="282"/>
      <c r="HM370" s="282"/>
      <c r="HN370" s="282"/>
      <c r="HO370" s="282"/>
      <c r="HP370" s="282"/>
      <c r="HQ370" s="282"/>
    </row>
    <row r="371" spans="1:225" s="73" customFormat="1" ht="18" hidden="1" customHeight="1" x14ac:dyDescent="0.25">
      <c r="A371" s="223" t="str">
        <f t="shared" ref="A371:B371" si="1366">IF(A214="","",A214)</f>
        <v/>
      </c>
      <c r="B371" s="225" t="str">
        <f t="shared" si="1366"/>
        <v/>
      </c>
      <c r="C371" s="218">
        <f t="shared" si="1317"/>
        <v>0</v>
      </c>
      <c r="D371" s="284"/>
      <c r="E371" s="219">
        <f t="shared" si="1318"/>
        <v>0</v>
      </c>
      <c r="F371" s="219">
        <f t="shared" si="1319"/>
        <v>0</v>
      </c>
      <c r="G371" s="136"/>
      <c r="H371" s="214" t="str">
        <f t="shared" si="1320"/>
        <v/>
      </c>
      <c r="I371" s="219" t="str">
        <f t="shared" si="1321"/>
        <v/>
      </c>
      <c r="J371" s="219" t="str">
        <f t="shared" si="1322"/>
        <v/>
      </c>
      <c r="K371" s="216"/>
      <c r="L371" s="217">
        <f t="shared" si="1316"/>
        <v>1</v>
      </c>
      <c r="M371" s="219" t="str">
        <f t="shared" si="1323"/>
        <v/>
      </c>
      <c r="N371" s="221" t="str">
        <f t="shared" si="1324"/>
        <v/>
      </c>
      <c r="O371" s="304"/>
      <c r="P371" s="282"/>
      <c r="Q371" s="282"/>
      <c r="R371" s="287"/>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c r="CQ371" s="282"/>
      <c r="CR371" s="282"/>
      <c r="CS371" s="282"/>
      <c r="CT371" s="282"/>
      <c r="CU371" s="282"/>
      <c r="CV371" s="282"/>
      <c r="CW371" s="282"/>
      <c r="CX371" s="282"/>
      <c r="CY371" s="282"/>
      <c r="CZ371" s="282"/>
      <c r="DA371" s="282"/>
      <c r="DB371" s="282"/>
      <c r="DC371" s="282"/>
      <c r="DD371" s="282"/>
      <c r="DE371" s="282"/>
      <c r="DF371" s="282"/>
      <c r="DG371" s="282"/>
      <c r="DH371" s="282"/>
      <c r="DI371" s="282"/>
      <c r="DJ371" s="282"/>
      <c r="DK371" s="282"/>
      <c r="DL371" s="282"/>
      <c r="DM371" s="282"/>
      <c r="DN371" s="282"/>
      <c r="DO371" s="282"/>
      <c r="DP371" s="282"/>
      <c r="DQ371" s="282"/>
      <c r="DR371" s="282"/>
      <c r="DS371" s="282"/>
      <c r="DT371" s="282"/>
      <c r="DU371" s="282"/>
      <c r="DV371" s="282"/>
      <c r="DW371" s="282"/>
      <c r="DX371" s="282"/>
      <c r="DY371" s="282"/>
      <c r="DZ371" s="282"/>
      <c r="EA371" s="282"/>
      <c r="EB371" s="282"/>
      <c r="EC371" s="282"/>
      <c r="ED371" s="282"/>
      <c r="EE371" s="282"/>
      <c r="EF371" s="282"/>
      <c r="EG371" s="282"/>
      <c r="EH371" s="282"/>
      <c r="EI371" s="282"/>
      <c r="EJ371" s="282"/>
      <c r="EK371" s="282"/>
      <c r="EL371" s="282"/>
      <c r="EM371" s="282"/>
      <c r="EN371" s="282"/>
      <c r="EO371" s="282"/>
      <c r="EP371" s="282"/>
      <c r="EQ371" s="282"/>
      <c r="ER371" s="282"/>
      <c r="ES371" s="282"/>
      <c r="ET371" s="282"/>
      <c r="EU371" s="282"/>
      <c r="EV371" s="282"/>
      <c r="EW371" s="282"/>
      <c r="EX371" s="282"/>
      <c r="EY371" s="282"/>
      <c r="EZ371" s="282"/>
      <c r="FA371" s="282"/>
      <c r="FB371" s="282"/>
      <c r="FC371" s="282"/>
      <c r="FD371" s="282"/>
      <c r="FE371" s="282"/>
      <c r="FF371" s="282"/>
      <c r="FG371" s="282"/>
      <c r="FH371" s="282"/>
      <c r="FI371" s="282"/>
      <c r="FJ371" s="282"/>
      <c r="FK371" s="282"/>
      <c r="FL371" s="282"/>
      <c r="FM371" s="282"/>
      <c r="FN371" s="282"/>
      <c r="FO371" s="282"/>
      <c r="FP371" s="282"/>
      <c r="FQ371" s="282"/>
      <c r="FR371" s="282"/>
      <c r="FS371" s="282"/>
      <c r="FT371" s="282"/>
      <c r="FU371" s="282"/>
      <c r="FV371" s="282"/>
      <c r="FW371" s="282"/>
      <c r="FX371" s="282"/>
      <c r="FY371" s="282"/>
      <c r="FZ371" s="282"/>
      <c r="GA371" s="282"/>
      <c r="GB371" s="282"/>
      <c r="GC371" s="282"/>
      <c r="GD371" s="282"/>
      <c r="GE371" s="282"/>
      <c r="GF371" s="282"/>
      <c r="GG371" s="282"/>
      <c r="GH371" s="282"/>
      <c r="GI371" s="282"/>
      <c r="GJ371" s="282"/>
      <c r="GK371" s="282"/>
      <c r="GL371" s="282"/>
      <c r="GM371" s="282"/>
      <c r="GN371" s="282"/>
      <c r="GO371" s="282"/>
      <c r="GP371" s="282"/>
      <c r="GQ371" s="282"/>
      <c r="GR371" s="282"/>
      <c r="GS371" s="282"/>
      <c r="GT371" s="282"/>
      <c r="GU371" s="282"/>
      <c r="GV371" s="282"/>
      <c r="GW371" s="282"/>
      <c r="GX371" s="282"/>
      <c r="GY371" s="282"/>
      <c r="GZ371" s="282"/>
      <c r="HA371" s="282"/>
      <c r="HB371" s="282"/>
      <c r="HC371" s="282"/>
      <c r="HD371" s="282"/>
      <c r="HE371" s="282"/>
      <c r="HF371" s="282"/>
      <c r="HG371" s="282"/>
      <c r="HH371" s="282"/>
      <c r="HI371" s="282"/>
      <c r="HJ371" s="282"/>
      <c r="HK371" s="282"/>
      <c r="HL371" s="282"/>
      <c r="HM371" s="282"/>
      <c r="HN371" s="282"/>
      <c r="HO371" s="282"/>
      <c r="HP371" s="282"/>
      <c r="HQ371" s="282"/>
    </row>
    <row r="372" spans="1:225" s="73" customFormat="1" ht="18" hidden="1" customHeight="1" x14ac:dyDescent="0.25">
      <c r="A372" s="223" t="str">
        <f t="shared" ref="A372:B372" si="1367">IF(A215="","",A215)</f>
        <v/>
      </c>
      <c r="B372" s="225" t="str">
        <f t="shared" si="1367"/>
        <v/>
      </c>
      <c r="C372" s="218">
        <f t="shared" si="1317"/>
        <v>0</v>
      </c>
      <c r="D372" s="284"/>
      <c r="E372" s="219">
        <f t="shared" si="1318"/>
        <v>0</v>
      </c>
      <c r="F372" s="219">
        <f t="shared" si="1319"/>
        <v>0</v>
      </c>
      <c r="G372" s="136"/>
      <c r="H372" s="214" t="str">
        <f t="shared" si="1320"/>
        <v/>
      </c>
      <c r="I372" s="219" t="str">
        <f t="shared" si="1321"/>
        <v/>
      </c>
      <c r="J372" s="219" t="str">
        <f t="shared" si="1322"/>
        <v/>
      </c>
      <c r="K372" s="216"/>
      <c r="L372" s="217">
        <f t="shared" si="1316"/>
        <v>1</v>
      </c>
      <c r="M372" s="219" t="str">
        <f t="shared" si="1323"/>
        <v/>
      </c>
      <c r="N372" s="221" t="str">
        <f t="shared" si="1324"/>
        <v/>
      </c>
      <c r="O372" s="304"/>
      <c r="P372" s="282"/>
      <c r="Q372" s="282"/>
      <c r="R372" s="287"/>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c r="CQ372" s="282"/>
      <c r="CR372" s="282"/>
      <c r="CS372" s="282"/>
      <c r="CT372" s="282"/>
      <c r="CU372" s="282"/>
      <c r="CV372" s="282"/>
      <c r="CW372" s="282"/>
      <c r="CX372" s="282"/>
      <c r="CY372" s="282"/>
      <c r="CZ372" s="282"/>
      <c r="DA372" s="282"/>
      <c r="DB372" s="282"/>
      <c r="DC372" s="282"/>
      <c r="DD372" s="282"/>
      <c r="DE372" s="282"/>
      <c r="DF372" s="282"/>
      <c r="DG372" s="282"/>
      <c r="DH372" s="282"/>
      <c r="DI372" s="282"/>
      <c r="DJ372" s="282"/>
      <c r="DK372" s="282"/>
      <c r="DL372" s="282"/>
      <c r="DM372" s="282"/>
      <c r="DN372" s="282"/>
      <c r="DO372" s="282"/>
      <c r="DP372" s="282"/>
      <c r="DQ372" s="282"/>
      <c r="DR372" s="282"/>
      <c r="DS372" s="282"/>
      <c r="DT372" s="282"/>
      <c r="DU372" s="282"/>
      <c r="DV372" s="282"/>
      <c r="DW372" s="282"/>
      <c r="DX372" s="282"/>
      <c r="DY372" s="282"/>
      <c r="DZ372" s="282"/>
      <c r="EA372" s="282"/>
      <c r="EB372" s="282"/>
      <c r="EC372" s="282"/>
      <c r="ED372" s="282"/>
      <c r="EE372" s="282"/>
      <c r="EF372" s="282"/>
      <c r="EG372" s="282"/>
      <c r="EH372" s="282"/>
      <c r="EI372" s="282"/>
      <c r="EJ372" s="282"/>
      <c r="EK372" s="282"/>
      <c r="EL372" s="282"/>
      <c r="EM372" s="282"/>
      <c r="EN372" s="282"/>
      <c r="EO372" s="282"/>
      <c r="EP372" s="282"/>
      <c r="EQ372" s="282"/>
      <c r="ER372" s="282"/>
      <c r="ES372" s="282"/>
      <c r="ET372" s="282"/>
      <c r="EU372" s="282"/>
      <c r="EV372" s="282"/>
      <c r="EW372" s="282"/>
      <c r="EX372" s="282"/>
      <c r="EY372" s="282"/>
      <c r="EZ372" s="282"/>
      <c r="FA372" s="282"/>
      <c r="FB372" s="282"/>
      <c r="FC372" s="282"/>
      <c r="FD372" s="282"/>
      <c r="FE372" s="282"/>
      <c r="FF372" s="282"/>
      <c r="FG372" s="282"/>
      <c r="FH372" s="282"/>
      <c r="FI372" s="282"/>
      <c r="FJ372" s="282"/>
      <c r="FK372" s="282"/>
      <c r="FL372" s="282"/>
      <c r="FM372" s="282"/>
      <c r="FN372" s="282"/>
      <c r="FO372" s="282"/>
      <c r="FP372" s="282"/>
      <c r="FQ372" s="282"/>
      <c r="FR372" s="282"/>
      <c r="FS372" s="282"/>
      <c r="FT372" s="282"/>
      <c r="FU372" s="282"/>
      <c r="FV372" s="282"/>
      <c r="FW372" s="282"/>
      <c r="FX372" s="282"/>
      <c r="FY372" s="282"/>
      <c r="FZ372" s="282"/>
      <c r="GA372" s="282"/>
      <c r="GB372" s="282"/>
      <c r="GC372" s="282"/>
      <c r="GD372" s="282"/>
      <c r="GE372" s="282"/>
      <c r="GF372" s="282"/>
      <c r="GG372" s="282"/>
      <c r="GH372" s="282"/>
      <c r="GI372" s="282"/>
      <c r="GJ372" s="282"/>
      <c r="GK372" s="282"/>
      <c r="GL372" s="282"/>
      <c r="GM372" s="282"/>
      <c r="GN372" s="282"/>
      <c r="GO372" s="282"/>
      <c r="GP372" s="282"/>
      <c r="GQ372" s="282"/>
      <c r="GR372" s="282"/>
      <c r="GS372" s="282"/>
      <c r="GT372" s="282"/>
      <c r="GU372" s="282"/>
      <c r="GV372" s="282"/>
      <c r="GW372" s="282"/>
      <c r="GX372" s="282"/>
      <c r="GY372" s="282"/>
      <c r="GZ372" s="282"/>
      <c r="HA372" s="282"/>
      <c r="HB372" s="282"/>
      <c r="HC372" s="282"/>
      <c r="HD372" s="282"/>
      <c r="HE372" s="282"/>
      <c r="HF372" s="282"/>
      <c r="HG372" s="282"/>
      <c r="HH372" s="282"/>
      <c r="HI372" s="282"/>
      <c r="HJ372" s="282"/>
      <c r="HK372" s="282"/>
      <c r="HL372" s="282"/>
      <c r="HM372" s="282"/>
      <c r="HN372" s="282"/>
      <c r="HO372" s="282"/>
      <c r="HP372" s="282"/>
      <c r="HQ372" s="282"/>
    </row>
    <row r="373" spans="1:225" s="73" customFormat="1" ht="18" hidden="1" customHeight="1" x14ac:dyDescent="0.25">
      <c r="A373" s="223" t="str">
        <f t="shared" ref="A373:B373" si="1368">IF(A216="","",A216)</f>
        <v/>
      </c>
      <c r="B373" s="225" t="str">
        <f t="shared" si="1368"/>
        <v/>
      </c>
      <c r="C373" s="218">
        <f t="shared" si="1317"/>
        <v>0</v>
      </c>
      <c r="D373" s="284"/>
      <c r="E373" s="219">
        <f t="shared" si="1318"/>
        <v>0</v>
      </c>
      <c r="F373" s="219">
        <f t="shared" si="1319"/>
        <v>0</v>
      </c>
      <c r="G373" s="136"/>
      <c r="H373" s="214" t="str">
        <f t="shared" si="1320"/>
        <v/>
      </c>
      <c r="I373" s="219" t="str">
        <f t="shared" si="1321"/>
        <v/>
      </c>
      <c r="J373" s="219" t="str">
        <f t="shared" si="1322"/>
        <v/>
      </c>
      <c r="K373" s="216"/>
      <c r="L373" s="217">
        <f t="shared" si="1316"/>
        <v>1</v>
      </c>
      <c r="M373" s="219" t="str">
        <f t="shared" si="1323"/>
        <v/>
      </c>
      <c r="N373" s="221" t="str">
        <f t="shared" si="1324"/>
        <v/>
      </c>
      <c r="O373" s="304"/>
      <c r="P373" s="282"/>
      <c r="Q373" s="282"/>
      <c r="R373" s="287"/>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c r="CQ373" s="282"/>
      <c r="CR373" s="282"/>
      <c r="CS373" s="282"/>
      <c r="CT373" s="282"/>
      <c r="CU373" s="282"/>
      <c r="CV373" s="282"/>
      <c r="CW373" s="282"/>
      <c r="CX373" s="282"/>
      <c r="CY373" s="282"/>
      <c r="CZ373" s="282"/>
      <c r="DA373" s="282"/>
      <c r="DB373" s="282"/>
      <c r="DC373" s="282"/>
      <c r="DD373" s="282"/>
      <c r="DE373" s="282"/>
      <c r="DF373" s="282"/>
      <c r="DG373" s="282"/>
      <c r="DH373" s="282"/>
      <c r="DI373" s="282"/>
      <c r="DJ373" s="282"/>
      <c r="DK373" s="282"/>
      <c r="DL373" s="282"/>
      <c r="DM373" s="282"/>
      <c r="DN373" s="282"/>
      <c r="DO373" s="282"/>
      <c r="DP373" s="282"/>
      <c r="DQ373" s="282"/>
      <c r="DR373" s="282"/>
      <c r="DS373" s="282"/>
      <c r="DT373" s="282"/>
      <c r="DU373" s="282"/>
      <c r="DV373" s="282"/>
      <c r="DW373" s="282"/>
      <c r="DX373" s="282"/>
      <c r="DY373" s="282"/>
      <c r="DZ373" s="282"/>
      <c r="EA373" s="282"/>
      <c r="EB373" s="282"/>
      <c r="EC373" s="282"/>
      <c r="ED373" s="282"/>
      <c r="EE373" s="282"/>
      <c r="EF373" s="282"/>
      <c r="EG373" s="282"/>
      <c r="EH373" s="282"/>
      <c r="EI373" s="282"/>
      <c r="EJ373" s="282"/>
      <c r="EK373" s="282"/>
      <c r="EL373" s="282"/>
      <c r="EM373" s="282"/>
      <c r="EN373" s="282"/>
      <c r="EO373" s="282"/>
      <c r="EP373" s="282"/>
      <c r="EQ373" s="282"/>
      <c r="ER373" s="282"/>
      <c r="ES373" s="282"/>
      <c r="ET373" s="282"/>
      <c r="EU373" s="282"/>
      <c r="EV373" s="282"/>
      <c r="EW373" s="282"/>
      <c r="EX373" s="282"/>
      <c r="EY373" s="282"/>
      <c r="EZ373" s="282"/>
      <c r="FA373" s="282"/>
      <c r="FB373" s="282"/>
      <c r="FC373" s="282"/>
      <c r="FD373" s="282"/>
      <c r="FE373" s="282"/>
      <c r="FF373" s="282"/>
      <c r="FG373" s="282"/>
      <c r="FH373" s="282"/>
      <c r="FI373" s="282"/>
      <c r="FJ373" s="282"/>
      <c r="FK373" s="282"/>
      <c r="FL373" s="282"/>
      <c r="FM373" s="282"/>
      <c r="FN373" s="282"/>
      <c r="FO373" s="282"/>
      <c r="FP373" s="282"/>
      <c r="FQ373" s="282"/>
      <c r="FR373" s="282"/>
      <c r="FS373" s="282"/>
      <c r="FT373" s="282"/>
      <c r="FU373" s="282"/>
      <c r="FV373" s="282"/>
      <c r="FW373" s="282"/>
      <c r="FX373" s="282"/>
      <c r="FY373" s="282"/>
      <c r="FZ373" s="282"/>
      <c r="GA373" s="282"/>
      <c r="GB373" s="282"/>
      <c r="GC373" s="282"/>
      <c r="GD373" s="282"/>
      <c r="GE373" s="282"/>
      <c r="GF373" s="282"/>
      <c r="GG373" s="282"/>
      <c r="GH373" s="282"/>
      <c r="GI373" s="282"/>
      <c r="GJ373" s="282"/>
      <c r="GK373" s="282"/>
      <c r="GL373" s="282"/>
      <c r="GM373" s="282"/>
      <c r="GN373" s="282"/>
      <c r="GO373" s="282"/>
      <c r="GP373" s="282"/>
      <c r="GQ373" s="282"/>
      <c r="GR373" s="282"/>
      <c r="GS373" s="282"/>
      <c r="GT373" s="282"/>
      <c r="GU373" s="282"/>
      <c r="GV373" s="282"/>
      <c r="GW373" s="282"/>
      <c r="GX373" s="282"/>
      <c r="GY373" s="282"/>
      <c r="GZ373" s="282"/>
      <c r="HA373" s="282"/>
      <c r="HB373" s="282"/>
      <c r="HC373" s="282"/>
      <c r="HD373" s="282"/>
      <c r="HE373" s="282"/>
      <c r="HF373" s="282"/>
      <c r="HG373" s="282"/>
      <c r="HH373" s="282"/>
      <c r="HI373" s="282"/>
      <c r="HJ373" s="282"/>
      <c r="HK373" s="282"/>
      <c r="HL373" s="282"/>
      <c r="HM373" s="282"/>
      <c r="HN373" s="282"/>
      <c r="HO373" s="282"/>
      <c r="HP373" s="282"/>
      <c r="HQ373" s="282"/>
    </row>
    <row r="374" spans="1:225" s="73" customFormat="1" ht="18" hidden="1" customHeight="1" x14ac:dyDescent="0.25">
      <c r="A374" s="223" t="str">
        <f t="shared" ref="A374:B374" si="1369">IF(A217="","",A217)</f>
        <v/>
      </c>
      <c r="B374" s="225" t="str">
        <f t="shared" si="1369"/>
        <v/>
      </c>
      <c r="C374" s="218">
        <f t="shared" si="1317"/>
        <v>0</v>
      </c>
      <c r="D374" s="284"/>
      <c r="E374" s="219">
        <f t="shared" si="1318"/>
        <v>0</v>
      </c>
      <c r="F374" s="219">
        <f t="shared" si="1319"/>
        <v>0</v>
      </c>
      <c r="G374" s="136"/>
      <c r="H374" s="214" t="str">
        <f t="shared" si="1320"/>
        <v/>
      </c>
      <c r="I374" s="219" t="str">
        <f t="shared" si="1321"/>
        <v/>
      </c>
      <c r="J374" s="219" t="str">
        <f t="shared" si="1322"/>
        <v/>
      </c>
      <c r="K374" s="216"/>
      <c r="L374" s="217">
        <f t="shared" si="1316"/>
        <v>1</v>
      </c>
      <c r="M374" s="219" t="str">
        <f t="shared" si="1323"/>
        <v/>
      </c>
      <c r="N374" s="221" t="str">
        <f t="shared" si="1324"/>
        <v/>
      </c>
      <c r="O374" s="304"/>
      <c r="P374" s="282"/>
      <c r="Q374" s="282"/>
      <c r="R374" s="287"/>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c r="CQ374" s="282"/>
      <c r="CR374" s="282"/>
      <c r="CS374" s="282"/>
      <c r="CT374" s="282"/>
      <c r="CU374" s="282"/>
      <c r="CV374" s="282"/>
      <c r="CW374" s="282"/>
      <c r="CX374" s="282"/>
      <c r="CY374" s="282"/>
      <c r="CZ374" s="282"/>
      <c r="DA374" s="282"/>
      <c r="DB374" s="282"/>
      <c r="DC374" s="282"/>
      <c r="DD374" s="282"/>
      <c r="DE374" s="282"/>
      <c r="DF374" s="282"/>
      <c r="DG374" s="282"/>
      <c r="DH374" s="282"/>
      <c r="DI374" s="282"/>
      <c r="DJ374" s="282"/>
      <c r="DK374" s="282"/>
      <c r="DL374" s="282"/>
      <c r="DM374" s="282"/>
      <c r="DN374" s="282"/>
      <c r="DO374" s="282"/>
      <c r="DP374" s="282"/>
      <c r="DQ374" s="282"/>
      <c r="DR374" s="282"/>
      <c r="DS374" s="282"/>
      <c r="DT374" s="282"/>
      <c r="DU374" s="282"/>
      <c r="DV374" s="282"/>
      <c r="DW374" s="282"/>
      <c r="DX374" s="282"/>
      <c r="DY374" s="282"/>
      <c r="DZ374" s="282"/>
      <c r="EA374" s="282"/>
      <c r="EB374" s="282"/>
      <c r="EC374" s="282"/>
      <c r="ED374" s="282"/>
      <c r="EE374" s="282"/>
      <c r="EF374" s="282"/>
      <c r="EG374" s="282"/>
      <c r="EH374" s="282"/>
      <c r="EI374" s="282"/>
      <c r="EJ374" s="282"/>
      <c r="EK374" s="282"/>
      <c r="EL374" s="282"/>
      <c r="EM374" s="282"/>
      <c r="EN374" s="282"/>
      <c r="EO374" s="282"/>
      <c r="EP374" s="282"/>
      <c r="EQ374" s="282"/>
      <c r="ER374" s="282"/>
      <c r="ES374" s="282"/>
      <c r="ET374" s="282"/>
      <c r="EU374" s="282"/>
      <c r="EV374" s="282"/>
      <c r="EW374" s="282"/>
      <c r="EX374" s="282"/>
      <c r="EY374" s="282"/>
      <c r="EZ374" s="282"/>
      <c r="FA374" s="282"/>
      <c r="FB374" s="282"/>
      <c r="FC374" s="282"/>
      <c r="FD374" s="282"/>
      <c r="FE374" s="282"/>
      <c r="FF374" s="282"/>
      <c r="FG374" s="282"/>
      <c r="FH374" s="282"/>
      <c r="FI374" s="282"/>
      <c r="FJ374" s="282"/>
      <c r="FK374" s="282"/>
      <c r="FL374" s="282"/>
      <c r="FM374" s="282"/>
      <c r="FN374" s="282"/>
      <c r="FO374" s="282"/>
      <c r="FP374" s="282"/>
      <c r="FQ374" s="282"/>
      <c r="FR374" s="282"/>
      <c r="FS374" s="282"/>
      <c r="FT374" s="282"/>
      <c r="FU374" s="282"/>
      <c r="FV374" s="282"/>
      <c r="FW374" s="282"/>
      <c r="FX374" s="282"/>
      <c r="FY374" s="282"/>
      <c r="FZ374" s="282"/>
      <c r="GA374" s="282"/>
      <c r="GB374" s="282"/>
      <c r="GC374" s="282"/>
      <c r="GD374" s="282"/>
      <c r="GE374" s="282"/>
      <c r="GF374" s="282"/>
      <c r="GG374" s="282"/>
      <c r="GH374" s="282"/>
      <c r="GI374" s="282"/>
      <c r="GJ374" s="282"/>
      <c r="GK374" s="282"/>
      <c r="GL374" s="282"/>
      <c r="GM374" s="282"/>
      <c r="GN374" s="282"/>
      <c r="GO374" s="282"/>
      <c r="GP374" s="282"/>
      <c r="GQ374" s="282"/>
      <c r="GR374" s="282"/>
      <c r="GS374" s="282"/>
      <c r="GT374" s="282"/>
      <c r="GU374" s="282"/>
      <c r="GV374" s="282"/>
      <c r="GW374" s="282"/>
      <c r="GX374" s="282"/>
      <c r="GY374" s="282"/>
      <c r="GZ374" s="282"/>
      <c r="HA374" s="282"/>
      <c r="HB374" s="282"/>
      <c r="HC374" s="282"/>
      <c r="HD374" s="282"/>
      <c r="HE374" s="282"/>
      <c r="HF374" s="282"/>
      <c r="HG374" s="282"/>
      <c r="HH374" s="282"/>
      <c r="HI374" s="282"/>
      <c r="HJ374" s="282"/>
      <c r="HK374" s="282"/>
      <c r="HL374" s="282"/>
      <c r="HM374" s="282"/>
      <c r="HN374" s="282"/>
      <c r="HO374" s="282"/>
      <c r="HP374" s="282"/>
      <c r="HQ374" s="282"/>
    </row>
    <row r="375" spans="1:225" s="73" customFormat="1" ht="18" hidden="1" customHeight="1" x14ac:dyDescent="0.25">
      <c r="A375" s="223" t="str">
        <f t="shared" ref="A375:B375" si="1370">IF(A218="","",A218)</f>
        <v/>
      </c>
      <c r="B375" s="225" t="str">
        <f t="shared" si="1370"/>
        <v/>
      </c>
      <c r="C375" s="218">
        <f t="shared" si="1317"/>
        <v>0</v>
      </c>
      <c r="D375" s="284"/>
      <c r="E375" s="219">
        <f t="shared" si="1318"/>
        <v>0</v>
      </c>
      <c r="F375" s="219">
        <f t="shared" si="1319"/>
        <v>0</v>
      </c>
      <c r="G375" s="136"/>
      <c r="H375" s="214" t="str">
        <f t="shared" si="1320"/>
        <v/>
      </c>
      <c r="I375" s="219" t="str">
        <f t="shared" si="1321"/>
        <v/>
      </c>
      <c r="J375" s="219" t="str">
        <f t="shared" si="1322"/>
        <v/>
      </c>
      <c r="K375" s="216"/>
      <c r="L375" s="217">
        <f t="shared" si="1316"/>
        <v>1</v>
      </c>
      <c r="M375" s="219" t="str">
        <f t="shared" si="1323"/>
        <v/>
      </c>
      <c r="N375" s="221" t="str">
        <f t="shared" si="1324"/>
        <v/>
      </c>
      <c r="O375" s="304"/>
      <c r="P375" s="282"/>
      <c r="Q375" s="282"/>
      <c r="R375" s="287"/>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c r="CQ375" s="282"/>
      <c r="CR375" s="282"/>
      <c r="CS375" s="282"/>
      <c r="CT375" s="282"/>
      <c r="CU375" s="282"/>
      <c r="CV375" s="282"/>
      <c r="CW375" s="282"/>
      <c r="CX375" s="282"/>
      <c r="CY375" s="282"/>
      <c r="CZ375" s="282"/>
      <c r="DA375" s="282"/>
      <c r="DB375" s="282"/>
      <c r="DC375" s="282"/>
      <c r="DD375" s="282"/>
      <c r="DE375" s="282"/>
      <c r="DF375" s="282"/>
      <c r="DG375" s="282"/>
      <c r="DH375" s="282"/>
      <c r="DI375" s="282"/>
      <c r="DJ375" s="282"/>
      <c r="DK375" s="282"/>
      <c r="DL375" s="282"/>
      <c r="DM375" s="282"/>
      <c r="DN375" s="282"/>
      <c r="DO375" s="282"/>
      <c r="DP375" s="282"/>
      <c r="DQ375" s="282"/>
      <c r="DR375" s="282"/>
      <c r="DS375" s="282"/>
      <c r="DT375" s="282"/>
      <c r="DU375" s="282"/>
      <c r="DV375" s="282"/>
      <c r="DW375" s="282"/>
      <c r="DX375" s="282"/>
      <c r="DY375" s="282"/>
      <c r="DZ375" s="282"/>
      <c r="EA375" s="282"/>
      <c r="EB375" s="282"/>
      <c r="EC375" s="282"/>
      <c r="ED375" s="282"/>
      <c r="EE375" s="282"/>
      <c r="EF375" s="282"/>
      <c r="EG375" s="282"/>
      <c r="EH375" s="282"/>
      <c r="EI375" s="282"/>
      <c r="EJ375" s="282"/>
      <c r="EK375" s="282"/>
      <c r="EL375" s="282"/>
      <c r="EM375" s="282"/>
      <c r="EN375" s="282"/>
      <c r="EO375" s="282"/>
      <c r="EP375" s="282"/>
      <c r="EQ375" s="282"/>
      <c r="ER375" s="282"/>
      <c r="ES375" s="282"/>
      <c r="ET375" s="282"/>
      <c r="EU375" s="282"/>
      <c r="EV375" s="282"/>
      <c r="EW375" s="282"/>
      <c r="EX375" s="282"/>
      <c r="EY375" s="282"/>
      <c r="EZ375" s="282"/>
      <c r="FA375" s="282"/>
      <c r="FB375" s="282"/>
      <c r="FC375" s="282"/>
      <c r="FD375" s="282"/>
      <c r="FE375" s="282"/>
      <c r="FF375" s="282"/>
      <c r="FG375" s="282"/>
      <c r="FH375" s="282"/>
      <c r="FI375" s="282"/>
      <c r="FJ375" s="282"/>
      <c r="FK375" s="282"/>
      <c r="FL375" s="282"/>
      <c r="FM375" s="282"/>
      <c r="FN375" s="282"/>
      <c r="FO375" s="282"/>
      <c r="FP375" s="282"/>
      <c r="FQ375" s="282"/>
      <c r="FR375" s="282"/>
      <c r="FS375" s="282"/>
      <c r="FT375" s="282"/>
      <c r="FU375" s="282"/>
      <c r="FV375" s="282"/>
      <c r="FW375" s="282"/>
      <c r="FX375" s="282"/>
      <c r="FY375" s="282"/>
      <c r="FZ375" s="282"/>
      <c r="GA375" s="282"/>
      <c r="GB375" s="282"/>
      <c r="GC375" s="282"/>
      <c r="GD375" s="282"/>
      <c r="GE375" s="282"/>
      <c r="GF375" s="282"/>
      <c r="GG375" s="282"/>
      <c r="GH375" s="282"/>
      <c r="GI375" s="282"/>
      <c r="GJ375" s="282"/>
      <c r="GK375" s="282"/>
      <c r="GL375" s="282"/>
      <c r="GM375" s="282"/>
      <c r="GN375" s="282"/>
      <c r="GO375" s="282"/>
      <c r="GP375" s="282"/>
      <c r="GQ375" s="282"/>
      <c r="GR375" s="282"/>
      <c r="GS375" s="282"/>
      <c r="GT375" s="282"/>
      <c r="GU375" s="282"/>
      <c r="GV375" s="282"/>
      <c r="GW375" s="282"/>
      <c r="GX375" s="282"/>
      <c r="GY375" s="282"/>
      <c r="GZ375" s="282"/>
      <c r="HA375" s="282"/>
      <c r="HB375" s="282"/>
      <c r="HC375" s="282"/>
      <c r="HD375" s="282"/>
      <c r="HE375" s="282"/>
      <c r="HF375" s="282"/>
      <c r="HG375" s="282"/>
      <c r="HH375" s="282"/>
      <c r="HI375" s="282"/>
      <c r="HJ375" s="282"/>
      <c r="HK375" s="282"/>
      <c r="HL375" s="282"/>
      <c r="HM375" s="282"/>
      <c r="HN375" s="282"/>
      <c r="HO375" s="282"/>
      <c r="HP375" s="282"/>
      <c r="HQ375" s="282"/>
    </row>
    <row r="376" spans="1:225" s="73" customFormat="1" ht="18" hidden="1" customHeight="1" x14ac:dyDescent="0.25">
      <c r="A376" s="223" t="str">
        <f t="shared" ref="A376:B376" si="1371">IF(A219="","",A219)</f>
        <v/>
      </c>
      <c r="B376" s="225" t="str">
        <f t="shared" si="1371"/>
        <v/>
      </c>
      <c r="C376" s="218">
        <f t="shared" si="1317"/>
        <v>0</v>
      </c>
      <c r="D376" s="284"/>
      <c r="E376" s="219">
        <f t="shared" si="1318"/>
        <v>0</v>
      </c>
      <c r="F376" s="219">
        <f t="shared" si="1319"/>
        <v>0</v>
      </c>
      <c r="G376" s="136"/>
      <c r="H376" s="214" t="str">
        <f t="shared" si="1320"/>
        <v/>
      </c>
      <c r="I376" s="219" t="str">
        <f t="shared" si="1321"/>
        <v/>
      </c>
      <c r="J376" s="219" t="str">
        <f t="shared" si="1322"/>
        <v/>
      </c>
      <c r="K376" s="216"/>
      <c r="L376" s="217">
        <f t="shared" si="1316"/>
        <v>1</v>
      </c>
      <c r="M376" s="219" t="str">
        <f t="shared" si="1323"/>
        <v/>
      </c>
      <c r="N376" s="221" t="str">
        <f t="shared" si="1324"/>
        <v/>
      </c>
      <c r="O376" s="304"/>
      <c r="P376" s="282"/>
      <c r="Q376" s="282"/>
      <c r="R376" s="287"/>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c r="CQ376" s="282"/>
      <c r="CR376" s="282"/>
      <c r="CS376" s="282"/>
      <c r="CT376" s="282"/>
      <c r="CU376" s="282"/>
      <c r="CV376" s="282"/>
      <c r="CW376" s="282"/>
      <c r="CX376" s="282"/>
      <c r="CY376" s="282"/>
      <c r="CZ376" s="282"/>
      <c r="DA376" s="282"/>
      <c r="DB376" s="282"/>
      <c r="DC376" s="282"/>
      <c r="DD376" s="282"/>
      <c r="DE376" s="282"/>
      <c r="DF376" s="282"/>
      <c r="DG376" s="282"/>
      <c r="DH376" s="282"/>
      <c r="DI376" s="282"/>
      <c r="DJ376" s="282"/>
      <c r="DK376" s="282"/>
      <c r="DL376" s="282"/>
      <c r="DM376" s="282"/>
      <c r="DN376" s="282"/>
      <c r="DO376" s="282"/>
      <c r="DP376" s="282"/>
      <c r="DQ376" s="282"/>
      <c r="DR376" s="282"/>
      <c r="DS376" s="282"/>
      <c r="DT376" s="282"/>
      <c r="DU376" s="282"/>
      <c r="DV376" s="282"/>
      <c r="DW376" s="282"/>
      <c r="DX376" s="282"/>
      <c r="DY376" s="282"/>
      <c r="DZ376" s="282"/>
      <c r="EA376" s="282"/>
      <c r="EB376" s="282"/>
      <c r="EC376" s="282"/>
      <c r="ED376" s="282"/>
      <c r="EE376" s="282"/>
      <c r="EF376" s="282"/>
      <c r="EG376" s="282"/>
      <c r="EH376" s="282"/>
      <c r="EI376" s="282"/>
      <c r="EJ376" s="282"/>
      <c r="EK376" s="282"/>
      <c r="EL376" s="282"/>
      <c r="EM376" s="282"/>
      <c r="EN376" s="282"/>
      <c r="EO376" s="282"/>
      <c r="EP376" s="282"/>
      <c r="EQ376" s="282"/>
      <c r="ER376" s="282"/>
      <c r="ES376" s="282"/>
      <c r="ET376" s="282"/>
      <c r="EU376" s="282"/>
      <c r="EV376" s="282"/>
      <c r="EW376" s="282"/>
      <c r="EX376" s="282"/>
      <c r="EY376" s="282"/>
      <c r="EZ376" s="282"/>
      <c r="FA376" s="282"/>
      <c r="FB376" s="282"/>
      <c r="FC376" s="282"/>
      <c r="FD376" s="282"/>
      <c r="FE376" s="282"/>
      <c r="FF376" s="282"/>
      <c r="FG376" s="282"/>
      <c r="FH376" s="282"/>
      <c r="FI376" s="282"/>
      <c r="FJ376" s="282"/>
      <c r="FK376" s="282"/>
      <c r="FL376" s="282"/>
      <c r="FM376" s="282"/>
      <c r="FN376" s="282"/>
      <c r="FO376" s="282"/>
      <c r="FP376" s="282"/>
      <c r="FQ376" s="282"/>
      <c r="FR376" s="282"/>
      <c r="FS376" s="282"/>
      <c r="FT376" s="282"/>
      <c r="FU376" s="282"/>
      <c r="FV376" s="282"/>
      <c r="FW376" s="282"/>
      <c r="FX376" s="282"/>
      <c r="FY376" s="282"/>
      <c r="FZ376" s="282"/>
      <c r="GA376" s="282"/>
      <c r="GB376" s="282"/>
      <c r="GC376" s="282"/>
      <c r="GD376" s="282"/>
      <c r="GE376" s="282"/>
      <c r="GF376" s="282"/>
      <c r="GG376" s="282"/>
      <c r="GH376" s="282"/>
      <c r="GI376" s="282"/>
      <c r="GJ376" s="282"/>
      <c r="GK376" s="282"/>
      <c r="GL376" s="282"/>
      <c r="GM376" s="282"/>
      <c r="GN376" s="282"/>
      <c r="GO376" s="282"/>
      <c r="GP376" s="282"/>
      <c r="GQ376" s="282"/>
      <c r="GR376" s="282"/>
      <c r="GS376" s="282"/>
      <c r="GT376" s="282"/>
      <c r="GU376" s="282"/>
      <c r="GV376" s="282"/>
      <c r="GW376" s="282"/>
      <c r="GX376" s="282"/>
      <c r="GY376" s="282"/>
      <c r="GZ376" s="282"/>
      <c r="HA376" s="282"/>
      <c r="HB376" s="282"/>
      <c r="HC376" s="282"/>
      <c r="HD376" s="282"/>
      <c r="HE376" s="282"/>
      <c r="HF376" s="282"/>
      <c r="HG376" s="282"/>
      <c r="HH376" s="282"/>
      <c r="HI376" s="282"/>
      <c r="HJ376" s="282"/>
      <c r="HK376" s="282"/>
      <c r="HL376" s="282"/>
      <c r="HM376" s="282"/>
      <c r="HN376" s="282"/>
      <c r="HO376" s="282"/>
      <c r="HP376" s="282"/>
      <c r="HQ376" s="282"/>
    </row>
    <row r="377" spans="1:225" s="73" customFormat="1" ht="18" hidden="1" customHeight="1" x14ac:dyDescent="0.25">
      <c r="A377" s="223" t="str">
        <f t="shared" ref="A377:B377" si="1372">IF(A220="","",A220)</f>
        <v/>
      </c>
      <c r="B377" s="225" t="str">
        <f t="shared" si="1372"/>
        <v/>
      </c>
      <c r="C377" s="218">
        <f t="shared" si="1317"/>
        <v>0</v>
      </c>
      <c r="D377" s="284"/>
      <c r="E377" s="219">
        <f t="shared" si="1318"/>
        <v>0</v>
      </c>
      <c r="F377" s="219">
        <f t="shared" si="1319"/>
        <v>0</v>
      </c>
      <c r="G377" s="136"/>
      <c r="H377" s="214" t="str">
        <f t="shared" si="1320"/>
        <v/>
      </c>
      <c r="I377" s="219" t="str">
        <f t="shared" si="1321"/>
        <v/>
      </c>
      <c r="J377" s="219" t="str">
        <f t="shared" si="1322"/>
        <v/>
      </c>
      <c r="K377" s="216"/>
      <c r="L377" s="217">
        <f t="shared" si="1316"/>
        <v>1</v>
      </c>
      <c r="M377" s="219" t="str">
        <f t="shared" si="1323"/>
        <v/>
      </c>
      <c r="N377" s="221" t="str">
        <f t="shared" si="1324"/>
        <v/>
      </c>
      <c r="O377" s="304"/>
      <c r="P377" s="282"/>
      <c r="Q377" s="282"/>
      <c r="R377" s="287"/>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c r="CQ377" s="282"/>
      <c r="CR377" s="282"/>
      <c r="CS377" s="282"/>
      <c r="CT377" s="282"/>
      <c r="CU377" s="282"/>
      <c r="CV377" s="282"/>
      <c r="CW377" s="282"/>
      <c r="CX377" s="282"/>
      <c r="CY377" s="282"/>
      <c r="CZ377" s="282"/>
      <c r="DA377" s="282"/>
      <c r="DB377" s="282"/>
      <c r="DC377" s="282"/>
      <c r="DD377" s="282"/>
      <c r="DE377" s="282"/>
      <c r="DF377" s="282"/>
      <c r="DG377" s="282"/>
      <c r="DH377" s="282"/>
      <c r="DI377" s="282"/>
      <c r="DJ377" s="282"/>
      <c r="DK377" s="282"/>
      <c r="DL377" s="282"/>
      <c r="DM377" s="282"/>
      <c r="DN377" s="282"/>
      <c r="DO377" s="282"/>
      <c r="DP377" s="282"/>
      <c r="DQ377" s="282"/>
      <c r="DR377" s="282"/>
      <c r="DS377" s="282"/>
      <c r="DT377" s="282"/>
      <c r="DU377" s="282"/>
      <c r="DV377" s="282"/>
      <c r="DW377" s="282"/>
      <c r="DX377" s="282"/>
      <c r="DY377" s="282"/>
      <c r="DZ377" s="282"/>
      <c r="EA377" s="282"/>
      <c r="EB377" s="282"/>
      <c r="EC377" s="282"/>
      <c r="ED377" s="282"/>
      <c r="EE377" s="282"/>
      <c r="EF377" s="282"/>
      <c r="EG377" s="282"/>
      <c r="EH377" s="282"/>
      <c r="EI377" s="282"/>
      <c r="EJ377" s="282"/>
      <c r="EK377" s="282"/>
      <c r="EL377" s="282"/>
      <c r="EM377" s="282"/>
      <c r="EN377" s="282"/>
      <c r="EO377" s="282"/>
      <c r="EP377" s="282"/>
      <c r="EQ377" s="282"/>
      <c r="ER377" s="282"/>
      <c r="ES377" s="282"/>
      <c r="ET377" s="282"/>
      <c r="EU377" s="282"/>
      <c r="EV377" s="282"/>
      <c r="EW377" s="282"/>
      <c r="EX377" s="282"/>
      <c r="EY377" s="282"/>
      <c r="EZ377" s="282"/>
      <c r="FA377" s="282"/>
      <c r="FB377" s="282"/>
      <c r="FC377" s="282"/>
      <c r="FD377" s="282"/>
      <c r="FE377" s="282"/>
      <c r="FF377" s="282"/>
      <c r="FG377" s="282"/>
      <c r="FH377" s="282"/>
      <c r="FI377" s="282"/>
      <c r="FJ377" s="282"/>
      <c r="FK377" s="282"/>
      <c r="FL377" s="282"/>
      <c r="FM377" s="282"/>
      <c r="FN377" s="282"/>
      <c r="FO377" s="282"/>
      <c r="FP377" s="282"/>
      <c r="FQ377" s="282"/>
      <c r="FR377" s="282"/>
      <c r="FS377" s="282"/>
      <c r="FT377" s="282"/>
      <c r="FU377" s="282"/>
      <c r="FV377" s="282"/>
      <c r="FW377" s="282"/>
      <c r="FX377" s="282"/>
      <c r="FY377" s="282"/>
      <c r="FZ377" s="282"/>
      <c r="GA377" s="282"/>
      <c r="GB377" s="282"/>
      <c r="GC377" s="282"/>
      <c r="GD377" s="282"/>
      <c r="GE377" s="282"/>
      <c r="GF377" s="282"/>
      <c r="GG377" s="282"/>
      <c r="GH377" s="282"/>
      <c r="GI377" s="282"/>
      <c r="GJ377" s="282"/>
      <c r="GK377" s="282"/>
      <c r="GL377" s="282"/>
      <c r="GM377" s="282"/>
      <c r="GN377" s="282"/>
      <c r="GO377" s="282"/>
      <c r="GP377" s="282"/>
      <c r="GQ377" s="282"/>
      <c r="GR377" s="282"/>
      <c r="GS377" s="282"/>
      <c r="GT377" s="282"/>
      <c r="GU377" s="282"/>
      <c r="GV377" s="282"/>
      <c r="GW377" s="282"/>
      <c r="GX377" s="282"/>
      <c r="GY377" s="282"/>
      <c r="GZ377" s="282"/>
      <c r="HA377" s="282"/>
      <c r="HB377" s="282"/>
      <c r="HC377" s="282"/>
      <c r="HD377" s="282"/>
      <c r="HE377" s="282"/>
      <c r="HF377" s="282"/>
      <c r="HG377" s="282"/>
      <c r="HH377" s="282"/>
      <c r="HI377" s="282"/>
      <c r="HJ377" s="282"/>
      <c r="HK377" s="282"/>
      <c r="HL377" s="282"/>
      <c r="HM377" s="282"/>
      <c r="HN377" s="282"/>
      <c r="HO377" s="282"/>
      <c r="HP377" s="282"/>
      <c r="HQ377" s="282"/>
    </row>
    <row r="378" spans="1:225" s="73" customFormat="1" ht="18" hidden="1" customHeight="1" x14ac:dyDescent="0.25">
      <c r="A378" s="223" t="str">
        <f t="shared" ref="A378:B378" si="1373">IF(A221="","",A221)</f>
        <v/>
      </c>
      <c r="B378" s="225" t="str">
        <f t="shared" si="1373"/>
        <v/>
      </c>
      <c r="C378" s="218">
        <f t="shared" si="1317"/>
        <v>0</v>
      </c>
      <c r="D378" s="284"/>
      <c r="E378" s="219">
        <f t="shared" si="1318"/>
        <v>0</v>
      </c>
      <c r="F378" s="219">
        <f t="shared" si="1319"/>
        <v>0</v>
      </c>
      <c r="G378" s="136"/>
      <c r="H378" s="214" t="str">
        <f t="shared" si="1320"/>
        <v/>
      </c>
      <c r="I378" s="219" t="str">
        <f t="shared" si="1321"/>
        <v/>
      </c>
      <c r="J378" s="219" t="str">
        <f t="shared" si="1322"/>
        <v/>
      </c>
      <c r="K378" s="216"/>
      <c r="L378" s="217">
        <f t="shared" si="1316"/>
        <v>1</v>
      </c>
      <c r="M378" s="219" t="str">
        <f>IF(K378="","",ROUND(J378*K378,2))</f>
        <v/>
      </c>
      <c r="N378" s="221" t="str">
        <f t="shared" si="1324"/>
        <v/>
      </c>
      <c r="O378" s="304"/>
      <c r="P378" s="282"/>
      <c r="Q378" s="282"/>
      <c r="R378" s="287"/>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c r="CQ378" s="282"/>
      <c r="CR378" s="282"/>
      <c r="CS378" s="282"/>
      <c r="CT378" s="282"/>
      <c r="CU378" s="282"/>
      <c r="CV378" s="282"/>
      <c r="CW378" s="282"/>
      <c r="CX378" s="282"/>
      <c r="CY378" s="282"/>
      <c r="CZ378" s="282"/>
      <c r="DA378" s="282"/>
      <c r="DB378" s="282"/>
      <c r="DC378" s="282"/>
      <c r="DD378" s="282"/>
      <c r="DE378" s="282"/>
      <c r="DF378" s="282"/>
      <c r="DG378" s="282"/>
      <c r="DH378" s="282"/>
      <c r="DI378" s="282"/>
      <c r="DJ378" s="282"/>
      <c r="DK378" s="282"/>
      <c r="DL378" s="282"/>
      <c r="DM378" s="282"/>
      <c r="DN378" s="282"/>
      <c r="DO378" s="282"/>
      <c r="DP378" s="282"/>
      <c r="DQ378" s="282"/>
      <c r="DR378" s="282"/>
      <c r="DS378" s="282"/>
      <c r="DT378" s="282"/>
      <c r="DU378" s="282"/>
      <c r="DV378" s="282"/>
      <c r="DW378" s="282"/>
      <c r="DX378" s="282"/>
      <c r="DY378" s="282"/>
      <c r="DZ378" s="282"/>
      <c r="EA378" s="282"/>
      <c r="EB378" s="282"/>
      <c r="EC378" s="282"/>
      <c r="ED378" s="282"/>
      <c r="EE378" s="282"/>
      <c r="EF378" s="282"/>
      <c r="EG378" s="282"/>
      <c r="EH378" s="282"/>
      <c r="EI378" s="282"/>
      <c r="EJ378" s="282"/>
      <c r="EK378" s="282"/>
      <c r="EL378" s="282"/>
      <c r="EM378" s="282"/>
      <c r="EN378" s="282"/>
      <c r="EO378" s="282"/>
      <c r="EP378" s="282"/>
      <c r="EQ378" s="282"/>
      <c r="ER378" s="282"/>
      <c r="ES378" s="282"/>
      <c r="ET378" s="282"/>
      <c r="EU378" s="282"/>
      <c r="EV378" s="282"/>
      <c r="EW378" s="282"/>
      <c r="EX378" s="282"/>
      <c r="EY378" s="282"/>
      <c r="EZ378" s="282"/>
      <c r="FA378" s="282"/>
      <c r="FB378" s="282"/>
      <c r="FC378" s="282"/>
      <c r="FD378" s="282"/>
      <c r="FE378" s="282"/>
      <c r="FF378" s="282"/>
      <c r="FG378" s="282"/>
      <c r="FH378" s="282"/>
      <c r="FI378" s="282"/>
      <c r="FJ378" s="282"/>
      <c r="FK378" s="282"/>
      <c r="FL378" s="282"/>
      <c r="FM378" s="282"/>
      <c r="FN378" s="282"/>
      <c r="FO378" s="282"/>
      <c r="FP378" s="282"/>
      <c r="FQ378" s="282"/>
      <c r="FR378" s="282"/>
      <c r="FS378" s="282"/>
      <c r="FT378" s="282"/>
      <c r="FU378" s="282"/>
      <c r="FV378" s="282"/>
      <c r="FW378" s="282"/>
      <c r="FX378" s="282"/>
      <c r="FY378" s="282"/>
      <c r="FZ378" s="282"/>
      <c r="GA378" s="282"/>
      <c r="GB378" s="282"/>
      <c r="GC378" s="282"/>
      <c r="GD378" s="282"/>
      <c r="GE378" s="282"/>
      <c r="GF378" s="282"/>
      <c r="GG378" s="282"/>
      <c r="GH378" s="282"/>
      <c r="GI378" s="282"/>
      <c r="GJ378" s="282"/>
      <c r="GK378" s="282"/>
      <c r="GL378" s="282"/>
      <c r="GM378" s="282"/>
      <c r="GN378" s="282"/>
      <c r="GO378" s="282"/>
      <c r="GP378" s="282"/>
      <c r="GQ378" s="282"/>
      <c r="GR378" s="282"/>
      <c r="GS378" s="282"/>
      <c r="GT378" s="282"/>
      <c r="GU378" s="282"/>
      <c r="GV378" s="282"/>
      <c r="GW378" s="282"/>
      <c r="GX378" s="282"/>
      <c r="GY378" s="282"/>
      <c r="GZ378" s="282"/>
      <c r="HA378" s="282"/>
      <c r="HB378" s="282"/>
      <c r="HC378" s="282"/>
      <c r="HD378" s="282"/>
      <c r="HE378" s="282"/>
      <c r="HF378" s="282"/>
      <c r="HG378" s="282"/>
      <c r="HH378" s="282"/>
      <c r="HI378" s="282"/>
      <c r="HJ378" s="282"/>
      <c r="HK378" s="282"/>
      <c r="HL378" s="282"/>
      <c r="HM378" s="282"/>
      <c r="HN378" s="282"/>
      <c r="HO378" s="282"/>
      <c r="HP378" s="282"/>
      <c r="HQ378" s="282"/>
    </row>
    <row r="379" spans="1:225" s="73" customFormat="1" ht="18" hidden="1" customHeight="1" x14ac:dyDescent="0.25">
      <c r="A379" s="223" t="str">
        <f t="shared" ref="A379:B379" si="1374">IF(A222="","",A222)</f>
        <v/>
      </c>
      <c r="B379" s="225" t="str">
        <f t="shared" si="1374"/>
        <v/>
      </c>
      <c r="C379" s="218">
        <f t="shared" si="1317"/>
        <v>0</v>
      </c>
      <c r="D379" s="284"/>
      <c r="E379" s="219">
        <f t="shared" si="1318"/>
        <v>0</v>
      </c>
      <c r="F379" s="219">
        <f t="shared" si="1319"/>
        <v>0</v>
      </c>
      <c r="G379" s="136"/>
      <c r="H379" s="214" t="str">
        <f t="shared" si="1320"/>
        <v/>
      </c>
      <c r="I379" s="219" t="str">
        <f t="shared" si="1321"/>
        <v/>
      </c>
      <c r="J379" s="219" t="str">
        <f t="shared" si="1322"/>
        <v/>
      </c>
      <c r="K379" s="216"/>
      <c r="L379" s="217">
        <f t="shared" si="1316"/>
        <v>1</v>
      </c>
      <c r="M379" s="219" t="str">
        <f t="shared" si="1323"/>
        <v/>
      </c>
      <c r="N379" s="221" t="str">
        <f t="shared" si="1324"/>
        <v/>
      </c>
      <c r="O379" s="304"/>
      <c r="P379" s="282"/>
      <c r="Q379" s="282"/>
      <c r="R379" s="287"/>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c r="CQ379" s="282"/>
      <c r="CR379" s="282"/>
      <c r="CS379" s="282"/>
      <c r="CT379" s="282"/>
      <c r="CU379" s="282"/>
      <c r="CV379" s="282"/>
      <c r="CW379" s="282"/>
      <c r="CX379" s="282"/>
      <c r="CY379" s="282"/>
      <c r="CZ379" s="282"/>
      <c r="DA379" s="282"/>
      <c r="DB379" s="282"/>
      <c r="DC379" s="282"/>
      <c r="DD379" s="282"/>
      <c r="DE379" s="282"/>
      <c r="DF379" s="282"/>
      <c r="DG379" s="282"/>
      <c r="DH379" s="282"/>
      <c r="DI379" s="282"/>
      <c r="DJ379" s="282"/>
      <c r="DK379" s="282"/>
      <c r="DL379" s="282"/>
      <c r="DM379" s="282"/>
      <c r="DN379" s="282"/>
      <c r="DO379" s="282"/>
      <c r="DP379" s="282"/>
      <c r="DQ379" s="282"/>
      <c r="DR379" s="282"/>
      <c r="DS379" s="282"/>
      <c r="DT379" s="282"/>
      <c r="DU379" s="282"/>
      <c r="DV379" s="282"/>
      <c r="DW379" s="282"/>
      <c r="DX379" s="282"/>
      <c r="DY379" s="282"/>
      <c r="DZ379" s="282"/>
      <c r="EA379" s="282"/>
      <c r="EB379" s="282"/>
      <c r="EC379" s="282"/>
      <c r="ED379" s="282"/>
      <c r="EE379" s="282"/>
      <c r="EF379" s="282"/>
      <c r="EG379" s="282"/>
      <c r="EH379" s="282"/>
      <c r="EI379" s="282"/>
      <c r="EJ379" s="282"/>
      <c r="EK379" s="282"/>
      <c r="EL379" s="282"/>
      <c r="EM379" s="282"/>
      <c r="EN379" s="282"/>
      <c r="EO379" s="282"/>
      <c r="EP379" s="282"/>
      <c r="EQ379" s="282"/>
      <c r="ER379" s="282"/>
      <c r="ES379" s="282"/>
      <c r="ET379" s="282"/>
      <c r="EU379" s="282"/>
      <c r="EV379" s="282"/>
      <c r="EW379" s="282"/>
      <c r="EX379" s="282"/>
      <c r="EY379" s="282"/>
      <c r="EZ379" s="282"/>
      <c r="FA379" s="282"/>
      <c r="FB379" s="282"/>
      <c r="FC379" s="282"/>
      <c r="FD379" s="282"/>
      <c r="FE379" s="282"/>
      <c r="FF379" s="282"/>
      <c r="FG379" s="282"/>
      <c r="FH379" s="282"/>
      <c r="FI379" s="282"/>
      <c r="FJ379" s="282"/>
      <c r="FK379" s="282"/>
      <c r="FL379" s="282"/>
      <c r="FM379" s="282"/>
      <c r="FN379" s="282"/>
      <c r="FO379" s="282"/>
      <c r="FP379" s="282"/>
      <c r="FQ379" s="282"/>
      <c r="FR379" s="282"/>
      <c r="FS379" s="282"/>
      <c r="FT379" s="282"/>
      <c r="FU379" s="282"/>
      <c r="FV379" s="282"/>
      <c r="FW379" s="282"/>
      <c r="FX379" s="282"/>
      <c r="FY379" s="282"/>
      <c r="FZ379" s="282"/>
      <c r="GA379" s="282"/>
      <c r="GB379" s="282"/>
      <c r="GC379" s="282"/>
      <c r="GD379" s="282"/>
      <c r="GE379" s="282"/>
      <c r="GF379" s="282"/>
      <c r="GG379" s="282"/>
      <c r="GH379" s="282"/>
      <c r="GI379" s="282"/>
      <c r="GJ379" s="282"/>
      <c r="GK379" s="282"/>
      <c r="GL379" s="282"/>
      <c r="GM379" s="282"/>
      <c r="GN379" s="282"/>
      <c r="GO379" s="282"/>
      <c r="GP379" s="282"/>
      <c r="GQ379" s="282"/>
      <c r="GR379" s="282"/>
      <c r="GS379" s="282"/>
      <c r="GT379" s="282"/>
      <c r="GU379" s="282"/>
      <c r="GV379" s="282"/>
      <c r="GW379" s="282"/>
      <c r="GX379" s="282"/>
      <c r="GY379" s="282"/>
      <c r="GZ379" s="282"/>
      <c r="HA379" s="282"/>
      <c r="HB379" s="282"/>
      <c r="HC379" s="282"/>
      <c r="HD379" s="282"/>
      <c r="HE379" s="282"/>
      <c r="HF379" s="282"/>
      <c r="HG379" s="282"/>
      <c r="HH379" s="282"/>
      <c r="HI379" s="282"/>
      <c r="HJ379" s="282"/>
      <c r="HK379" s="282"/>
      <c r="HL379" s="282"/>
      <c r="HM379" s="282"/>
      <c r="HN379" s="282"/>
      <c r="HO379" s="282"/>
      <c r="HP379" s="282"/>
      <c r="HQ379" s="282"/>
    </row>
    <row r="380" spans="1:225" s="73" customFormat="1" ht="18" hidden="1" customHeight="1" x14ac:dyDescent="0.25">
      <c r="A380" s="223" t="str">
        <f t="shared" ref="A380:B380" si="1375">IF(A223="","",A223)</f>
        <v/>
      </c>
      <c r="B380" s="225" t="str">
        <f t="shared" si="1375"/>
        <v/>
      </c>
      <c r="C380" s="218">
        <f t="shared" si="1317"/>
        <v>0</v>
      </c>
      <c r="D380" s="284"/>
      <c r="E380" s="219">
        <f t="shared" si="1318"/>
        <v>0</v>
      </c>
      <c r="F380" s="219">
        <f t="shared" si="1319"/>
        <v>0</v>
      </c>
      <c r="G380" s="136"/>
      <c r="H380" s="214" t="str">
        <f t="shared" si="1320"/>
        <v/>
      </c>
      <c r="I380" s="219" t="str">
        <f t="shared" si="1321"/>
        <v/>
      </c>
      <c r="J380" s="219" t="str">
        <f t="shared" si="1322"/>
        <v/>
      </c>
      <c r="K380" s="216"/>
      <c r="L380" s="217">
        <f t="shared" si="1316"/>
        <v>1</v>
      </c>
      <c r="M380" s="219" t="str">
        <f t="shared" si="1323"/>
        <v/>
      </c>
      <c r="N380" s="221" t="str">
        <f t="shared" si="1324"/>
        <v/>
      </c>
      <c r="O380" s="304"/>
      <c r="P380" s="282"/>
      <c r="Q380" s="282"/>
      <c r="R380" s="287"/>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c r="CQ380" s="282"/>
      <c r="CR380" s="282"/>
      <c r="CS380" s="282"/>
      <c r="CT380" s="282"/>
      <c r="CU380" s="282"/>
      <c r="CV380" s="282"/>
      <c r="CW380" s="282"/>
      <c r="CX380" s="282"/>
      <c r="CY380" s="282"/>
      <c r="CZ380" s="282"/>
      <c r="DA380" s="282"/>
      <c r="DB380" s="282"/>
      <c r="DC380" s="282"/>
      <c r="DD380" s="282"/>
      <c r="DE380" s="282"/>
      <c r="DF380" s="282"/>
      <c r="DG380" s="282"/>
      <c r="DH380" s="282"/>
      <c r="DI380" s="282"/>
      <c r="DJ380" s="282"/>
      <c r="DK380" s="282"/>
      <c r="DL380" s="282"/>
      <c r="DM380" s="282"/>
      <c r="DN380" s="282"/>
      <c r="DO380" s="282"/>
      <c r="DP380" s="282"/>
      <c r="DQ380" s="282"/>
      <c r="DR380" s="282"/>
      <c r="DS380" s="282"/>
      <c r="DT380" s="282"/>
      <c r="DU380" s="282"/>
      <c r="DV380" s="282"/>
      <c r="DW380" s="282"/>
      <c r="DX380" s="282"/>
      <c r="DY380" s="282"/>
      <c r="DZ380" s="282"/>
      <c r="EA380" s="282"/>
      <c r="EB380" s="282"/>
      <c r="EC380" s="282"/>
      <c r="ED380" s="282"/>
      <c r="EE380" s="282"/>
      <c r="EF380" s="282"/>
      <c r="EG380" s="282"/>
      <c r="EH380" s="282"/>
      <c r="EI380" s="282"/>
      <c r="EJ380" s="282"/>
      <c r="EK380" s="282"/>
      <c r="EL380" s="282"/>
      <c r="EM380" s="282"/>
      <c r="EN380" s="282"/>
      <c r="EO380" s="282"/>
      <c r="EP380" s="282"/>
      <c r="EQ380" s="282"/>
      <c r="ER380" s="282"/>
      <c r="ES380" s="282"/>
      <c r="ET380" s="282"/>
      <c r="EU380" s="282"/>
      <c r="EV380" s="282"/>
      <c r="EW380" s="282"/>
      <c r="EX380" s="282"/>
      <c r="EY380" s="282"/>
      <c r="EZ380" s="282"/>
      <c r="FA380" s="282"/>
      <c r="FB380" s="282"/>
      <c r="FC380" s="282"/>
      <c r="FD380" s="282"/>
      <c r="FE380" s="282"/>
      <c r="FF380" s="282"/>
      <c r="FG380" s="282"/>
      <c r="FH380" s="282"/>
      <c r="FI380" s="282"/>
      <c r="FJ380" s="282"/>
      <c r="FK380" s="282"/>
      <c r="FL380" s="282"/>
      <c r="FM380" s="282"/>
      <c r="FN380" s="282"/>
      <c r="FO380" s="282"/>
      <c r="FP380" s="282"/>
      <c r="FQ380" s="282"/>
      <c r="FR380" s="282"/>
      <c r="FS380" s="282"/>
      <c r="FT380" s="282"/>
      <c r="FU380" s="282"/>
      <c r="FV380" s="282"/>
      <c r="FW380" s="282"/>
      <c r="FX380" s="282"/>
      <c r="FY380" s="282"/>
      <c r="FZ380" s="282"/>
      <c r="GA380" s="282"/>
      <c r="GB380" s="282"/>
      <c r="GC380" s="282"/>
      <c r="GD380" s="282"/>
      <c r="GE380" s="282"/>
      <c r="GF380" s="282"/>
      <c r="GG380" s="282"/>
      <c r="GH380" s="282"/>
      <c r="GI380" s="282"/>
      <c r="GJ380" s="282"/>
      <c r="GK380" s="282"/>
      <c r="GL380" s="282"/>
      <c r="GM380" s="282"/>
      <c r="GN380" s="282"/>
      <c r="GO380" s="282"/>
      <c r="GP380" s="282"/>
      <c r="GQ380" s="282"/>
      <c r="GR380" s="282"/>
      <c r="GS380" s="282"/>
      <c r="GT380" s="282"/>
      <c r="GU380" s="282"/>
      <c r="GV380" s="282"/>
      <c r="GW380" s="282"/>
      <c r="GX380" s="282"/>
      <c r="GY380" s="282"/>
      <c r="GZ380" s="282"/>
      <c r="HA380" s="282"/>
      <c r="HB380" s="282"/>
      <c r="HC380" s="282"/>
      <c r="HD380" s="282"/>
      <c r="HE380" s="282"/>
      <c r="HF380" s="282"/>
      <c r="HG380" s="282"/>
      <c r="HH380" s="282"/>
      <c r="HI380" s="282"/>
      <c r="HJ380" s="282"/>
      <c r="HK380" s="282"/>
      <c r="HL380" s="282"/>
      <c r="HM380" s="282"/>
      <c r="HN380" s="282"/>
      <c r="HO380" s="282"/>
      <c r="HP380" s="282"/>
      <c r="HQ380" s="282"/>
    </row>
    <row r="381" spans="1:225" s="73" customFormat="1" ht="18" hidden="1" customHeight="1" x14ac:dyDescent="0.25">
      <c r="A381" s="223" t="str">
        <f t="shared" ref="A381:B381" si="1376">IF(A224="","",A224)</f>
        <v/>
      </c>
      <c r="B381" s="225" t="str">
        <f t="shared" si="1376"/>
        <v/>
      </c>
      <c r="C381" s="218">
        <f t="shared" si="1317"/>
        <v>0</v>
      </c>
      <c r="D381" s="284"/>
      <c r="E381" s="219">
        <f t="shared" si="1318"/>
        <v>0</v>
      </c>
      <c r="F381" s="219">
        <f t="shared" si="1319"/>
        <v>0</v>
      </c>
      <c r="G381" s="136"/>
      <c r="H381" s="214" t="str">
        <f t="shared" si="1320"/>
        <v/>
      </c>
      <c r="I381" s="219" t="str">
        <f t="shared" si="1321"/>
        <v/>
      </c>
      <c r="J381" s="219" t="str">
        <f t="shared" si="1322"/>
        <v/>
      </c>
      <c r="K381" s="216"/>
      <c r="L381" s="217">
        <f t="shared" si="1316"/>
        <v>1</v>
      </c>
      <c r="M381" s="219" t="str">
        <f t="shared" si="1323"/>
        <v/>
      </c>
      <c r="N381" s="221" t="str">
        <f t="shared" si="1324"/>
        <v/>
      </c>
      <c r="O381" s="304"/>
      <c r="P381" s="282"/>
      <c r="Q381" s="282"/>
      <c r="R381" s="287"/>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c r="CQ381" s="282"/>
      <c r="CR381" s="282"/>
      <c r="CS381" s="282"/>
      <c r="CT381" s="282"/>
      <c r="CU381" s="282"/>
      <c r="CV381" s="282"/>
      <c r="CW381" s="282"/>
      <c r="CX381" s="282"/>
      <c r="CY381" s="282"/>
      <c r="CZ381" s="282"/>
      <c r="DA381" s="282"/>
      <c r="DB381" s="282"/>
      <c r="DC381" s="282"/>
      <c r="DD381" s="282"/>
      <c r="DE381" s="282"/>
      <c r="DF381" s="282"/>
      <c r="DG381" s="282"/>
      <c r="DH381" s="282"/>
      <c r="DI381" s="282"/>
      <c r="DJ381" s="282"/>
      <c r="DK381" s="282"/>
      <c r="DL381" s="282"/>
      <c r="DM381" s="282"/>
      <c r="DN381" s="282"/>
      <c r="DO381" s="282"/>
      <c r="DP381" s="282"/>
      <c r="DQ381" s="282"/>
      <c r="DR381" s="282"/>
      <c r="DS381" s="282"/>
      <c r="DT381" s="282"/>
      <c r="DU381" s="282"/>
      <c r="DV381" s="282"/>
      <c r="DW381" s="282"/>
      <c r="DX381" s="282"/>
      <c r="DY381" s="282"/>
      <c r="DZ381" s="282"/>
      <c r="EA381" s="282"/>
      <c r="EB381" s="282"/>
      <c r="EC381" s="282"/>
      <c r="ED381" s="282"/>
      <c r="EE381" s="282"/>
      <c r="EF381" s="282"/>
      <c r="EG381" s="282"/>
      <c r="EH381" s="282"/>
      <c r="EI381" s="282"/>
      <c r="EJ381" s="282"/>
      <c r="EK381" s="282"/>
      <c r="EL381" s="282"/>
      <c r="EM381" s="282"/>
      <c r="EN381" s="282"/>
      <c r="EO381" s="282"/>
      <c r="EP381" s="282"/>
      <c r="EQ381" s="282"/>
      <c r="ER381" s="282"/>
      <c r="ES381" s="282"/>
      <c r="ET381" s="282"/>
      <c r="EU381" s="282"/>
      <c r="EV381" s="282"/>
      <c r="EW381" s="282"/>
      <c r="EX381" s="282"/>
      <c r="EY381" s="282"/>
      <c r="EZ381" s="282"/>
      <c r="FA381" s="282"/>
      <c r="FB381" s="282"/>
      <c r="FC381" s="282"/>
      <c r="FD381" s="282"/>
      <c r="FE381" s="282"/>
      <c r="FF381" s="282"/>
      <c r="FG381" s="282"/>
      <c r="FH381" s="282"/>
      <c r="FI381" s="282"/>
      <c r="FJ381" s="282"/>
      <c r="FK381" s="282"/>
      <c r="FL381" s="282"/>
      <c r="FM381" s="282"/>
      <c r="FN381" s="282"/>
      <c r="FO381" s="282"/>
      <c r="FP381" s="282"/>
      <c r="FQ381" s="282"/>
      <c r="FR381" s="282"/>
      <c r="FS381" s="282"/>
      <c r="FT381" s="282"/>
      <c r="FU381" s="282"/>
      <c r="FV381" s="282"/>
      <c r="FW381" s="282"/>
      <c r="FX381" s="282"/>
      <c r="FY381" s="282"/>
      <c r="FZ381" s="282"/>
      <c r="GA381" s="282"/>
      <c r="GB381" s="282"/>
      <c r="GC381" s="282"/>
      <c r="GD381" s="282"/>
      <c r="GE381" s="282"/>
      <c r="GF381" s="282"/>
      <c r="GG381" s="282"/>
      <c r="GH381" s="282"/>
      <c r="GI381" s="282"/>
      <c r="GJ381" s="282"/>
      <c r="GK381" s="282"/>
      <c r="GL381" s="282"/>
      <c r="GM381" s="282"/>
      <c r="GN381" s="282"/>
      <c r="GO381" s="282"/>
      <c r="GP381" s="282"/>
      <c r="GQ381" s="282"/>
      <c r="GR381" s="282"/>
      <c r="GS381" s="282"/>
      <c r="GT381" s="282"/>
      <c r="GU381" s="282"/>
      <c r="GV381" s="282"/>
      <c r="GW381" s="282"/>
      <c r="GX381" s="282"/>
      <c r="GY381" s="282"/>
      <c r="GZ381" s="282"/>
      <c r="HA381" s="282"/>
      <c r="HB381" s="282"/>
      <c r="HC381" s="282"/>
      <c r="HD381" s="282"/>
      <c r="HE381" s="282"/>
      <c r="HF381" s="282"/>
      <c r="HG381" s="282"/>
      <c r="HH381" s="282"/>
      <c r="HI381" s="282"/>
      <c r="HJ381" s="282"/>
      <c r="HK381" s="282"/>
      <c r="HL381" s="282"/>
      <c r="HM381" s="282"/>
      <c r="HN381" s="282"/>
      <c r="HO381" s="282"/>
      <c r="HP381" s="282"/>
      <c r="HQ381" s="282"/>
    </row>
    <row r="382" spans="1:225" s="73" customFormat="1" ht="18" hidden="1" customHeight="1" x14ac:dyDescent="0.25">
      <c r="A382" s="223" t="str">
        <f t="shared" ref="A382:B382" si="1377">IF(A225="","",A225)</f>
        <v/>
      </c>
      <c r="B382" s="225" t="str">
        <f t="shared" si="1377"/>
        <v/>
      </c>
      <c r="C382" s="218">
        <f t="shared" si="1317"/>
        <v>0</v>
      </c>
      <c r="D382" s="284"/>
      <c r="E382" s="219">
        <f t="shared" si="1318"/>
        <v>0</v>
      </c>
      <c r="F382" s="219">
        <f t="shared" si="1319"/>
        <v>0</v>
      </c>
      <c r="G382" s="136"/>
      <c r="H382" s="214" t="str">
        <f t="shared" si="1320"/>
        <v/>
      </c>
      <c r="I382" s="219" t="str">
        <f t="shared" si="1321"/>
        <v/>
      </c>
      <c r="J382" s="219" t="str">
        <f t="shared" si="1322"/>
        <v/>
      </c>
      <c r="K382" s="216"/>
      <c r="L382" s="217">
        <f t="shared" si="1316"/>
        <v>1</v>
      </c>
      <c r="M382" s="219" t="str">
        <f t="shared" si="1323"/>
        <v/>
      </c>
      <c r="N382" s="221" t="str">
        <f t="shared" si="1324"/>
        <v/>
      </c>
      <c r="O382" s="304"/>
      <c r="P382" s="282"/>
      <c r="Q382" s="282"/>
      <c r="R382" s="287"/>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c r="CQ382" s="282"/>
      <c r="CR382" s="282"/>
      <c r="CS382" s="282"/>
      <c r="CT382" s="282"/>
      <c r="CU382" s="282"/>
      <c r="CV382" s="282"/>
      <c r="CW382" s="282"/>
      <c r="CX382" s="282"/>
      <c r="CY382" s="282"/>
      <c r="CZ382" s="282"/>
      <c r="DA382" s="282"/>
      <c r="DB382" s="282"/>
      <c r="DC382" s="282"/>
      <c r="DD382" s="282"/>
      <c r="DE382" s="282"/>
      <c r="DF382" s="282"/>
      <c r="DG382" s="282"/>
      <c r="DH382" s="282"/>
      <c r="DI382" s="282"/>
      <c r="DJ382" s="282"/>
      <c r="DK382" s="282"/>
      <c r="DL382" s="282"/>
      <c r="DM382" s="282"/>
      <c r="DN382" s="282"/>
      <c r="DO382" s="282"/>
      <c r="DP382" s="282"/>
      <c r="DQ382" s="282"/>
      <c r="DR382" s="282"/>
      <c r="DS382" s="282"/>
      <c r="DT382" s="282"/>
      <c r="DU382" s="282"/>
      <c r="DV382" s="282"/>
      <c r="DW382" s="282"/>
      <c r="DX382" s="282"/>
      <c r="DY382" s="282"/>
      <c r="DZ382" s="282"/>
      <c r="EA382" s="282"/>
      <c r="EB382" s="282"/>
      <c r="EC382" s="282"/>
      <c r="ED382" s="282"/>
      <c r="EE382" s="282"/>
      <c r="EF382" s="282"/>
      <c r="EG382" s="282"/>
      <c r="EH382" s="282"/>
      <c r="EI382" s="282"/>
      <c r="EJ382" s="282"/>
      <c r="EK382" s="282"/>
      <c r="EL382" s="282"/>
      <c r="EM382" s="282"/>
      <c r="EN382" s="282"/>
      <c r="EO382" s="282"/>
      <c r="EP382" s="282"/>
      <c r="EQ382" s="282"/>
      <c r="ER382" s="282"/>
      <c r="ES382" s="282"/>
      <c r="ET382" s="282"/>
      <c r="EU382" s="282"/>
      <c r="EV382" s="282"/>
      <c r="EW382" s="282"/>
      <c r="EX382" s="282"/>
      <c r="EY382" s="282"/>
      <c r="EZ382" s="282"/>
      <c r="FA382" s="282"/>
      <c r="FB382" s="282"/>
      <c r="FC382" s="282"/>
      <c r="FD382" s="282"/>
      <c r="FE382" s="282"/>
      <c r="FF382" s="282"/>
      <c r="FG382" s="282"/>
      <c r="FH382" s="282"/>
      <c r="FI382" s="282"/>
      <c r="FJ382" s="282"/>
      <c r="FK382" s="282"/>
      <c r="FL382" s="282"/>
      <c r="FM382" s="282"/>
      <c r="FN382" s="282"/>
      <c r="FO382" s="282"/>
      <c r="FP382" s="282"/>
      <c r="FQ382" s="282"/>
      <c r="FR382" s="282"/>
      <c r="FS382" s="282"/>
      <c r="FT382" s="282"/>
      <c r="FU382" s="282"/>
      <c r="FV382" s="282"/>
      <c r="FW382" s="282"/>
      <c r="FX382" s="282"/>
      <c r="FY382" s="282"/>
      <c r="FZ382" s="282"/>
      <c r="GA382" s="282"/>
      <c r="GB382" s="282"/>
      <c r="GC382" s="282"/>
      <c r="GD382" s="282"/>
      <c r="GE382" s="282"/>
      <c r="GF382" s="282"/>
      <c r="GG382" s="282"/>
      <c r="GH382" s="282"/>
      <c r="GI382" s="282"/>
      <c r="GJ382" s="282"/>
      <c r="GK382" s="282"/>
      <c r="GL382" s="282"/>
      <c r="GM382" s="282"/>
      <c r="GN382" s="282"/>
      <c r="GO382" s="282"/>
      <c r="GP382" s="282"/>
      <c r="GQ382" s="282"/>
      <c r="GR382" s="282"/>
      <c r="GS382" s="282"/>
      <c r="GT382" s="282"/>
      <c r="GU382" s="282"/>
      <c r="GV382" s="282"/>
      <c r="GW382" s="282"/>
      <c r="GX382" s="282"/>
      <c r="GY382" s="282"/>
      <c r="GZ382" s="282"/>
      <c r="HA382" s="282"/>
      <c r="HB382" s="282"/>
      <c r="HC382" s="282"/>
      <c r="HD382" s="282"/>
      <c r="HE382" s="282"/>
      <c r="HF382" s="282"/>
      <c r="HG382" s="282"/>
      <c r="HH382" s="282"/>
      <c r="HI382" s="282"/>
      <c r="HJ382" s="282"/>
      <c r="HK382" s="282"/>
      <c r="HL382" s="282"/>
      <c r="HM382" s="282"/>
      <c r="HN382" s="282"/>
      <c r="HO382" s="282"/>
      <c r="HP382" s="282"/>
      <c r="HQ382" s="282"/>
    </row>
    <row r="383" spans="1:225" s="73" customFormat="1" ht="18" hidden="1" customHeight="1" x14ac:dyDescent="0.25">
      <c r="A383" s="223" t="str">
        <f t="shared" ref="A383:B383" si="1378">IF(A226="","",A226)</f>
        <v/>
      </c>
      <c r="B383" s="225" t="str">
        <f t="shared" si="1378"/>
        <v/>
      </c>
      <c r="C383" s="218">
        <f t="shared" si="1317"/>
        <v>0</v>
      </c>
      <c r="D383" s="284"/>
      <c r="E383" s="219">
        <f t="shared" si="1318"/>
        <v>0</v>
      </c>
      <c r="F383" s="219">
        <f t="shared" si="1319"/>
        <v>0</v>
      </c>
      <c r="G383" s="136"/>
      <c r="H383" s="214" t="str">
        <f t="shared" si="1320"/>
        <v/>
      </c>
      <c r="I383" s="219" t="str">
        <f t="shared" si="1321"/>
        <v/>
      </c>
      <c r="J383" s="219" t="str">
        <f t="shared" si="1322"/>
        <v/>
      </c>
      <c r="K383" s="216"/>
      <c r="L383" s="217">
        <f t="shared" si="1316"/>
        <v>1</v>
      </c>
      <c r="M383" s="219" t="str">
        <f t="shared" si="1323"/>
        <v/>
      </c>
      <c r="N383" s="221" t="str">
        <f t="shared" si="1324"/>
        <v/>
      </c>
      <c r="O383" s="304"/>
      <c r="P383" s="282"/>
      <c r="Q383" s="282"/>
      <c r="R383" s="287"/>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c r="CQ383" s="282"/>
      <c r="CR383" s="282"/>
      <c r="CS383" s="282"/>
      <c r="CT383" s="282"/>
      <c r="CU383" s="282"/>
      <c r="CV383" s="282"/>
      <c r="CW383" s="282"/>
      <c r="CX383" s="282"/>
      <c r="CY383" s="282"/>
      <c r="CZ383" s="282"/>
      <c r="DA383" s="282"/>
      <c r="DB383" s="282"/>
      <c r="DC383" s="282"/>
      <c r="DD383" s="282"/>
      <c r="DE383" s="282"/>
      <c r="DF383" s="282"/>
      <c r="DG383" s="282"/>
      <c r="DH383" s="282"/>
      <c r="DI383" s="282"/>
      <c r="DJ383" s="282"/>
      <c r="DK383" s="282"/>
      <c r="DL383" s="282"/>
      <c r="DM383" s="282"/>
      <c r="DN383" s="282"/>
      <c r="DO383" s="282"/>
      <c r="DP383" s="282"/>
      <c r="DQ383" s="282"/>
      <c r="DR383" s="282"/>
      <c r="DS383" s="282"/>
      <c r="DT383" s="282"/>
      <c r="DU383" s="282"/>
      <c r="DV383" s="282"/>
      <c r="DW383" s="282"/>
      <c r="DX383" s="282"/>
      <c r="DY383" s="282"/>
      <c r="DZ383" s="282"/>
      <c r="EA383" s="282"/>
      <c r="EB383" s="282"/>
      <c r="EC383" s="282"/>
      <c r="ED383" s="282"/>
      <c r="EE383" s="282"/>
      <c r="EF383" s="282"/>
      <c r="EG383" s="282"/>
      <c r="EH383" s="282"/>
      <c r="EI383" s="282"/>
      <c r="EJ383" s="282"/>
      <c r="EK383" s="282"/>
      <c r="EL383" s="282"/>
      <c r="EM383" s="282"/>
      <c r="EN383" s="282"/>
      <c r="EO383" s="282"/>
      <c r="EP383" s="282"/>
      <c r="EQ383" s="282"/>
      <c r="ER383" s="282"/>
      <c r="ES383" s="282"/>
      <c r="ET383" s="282"/>
      <c r="EU383" s="282"/>
      <c r="EV383" s="282"/>
      <c r="EW383" s="282"/>
      <c r="EX383" s="282"/>
      <c r="EY383" s="282"/>
      <c r="EZ383" s="282"/>
      <c r="FA383" s="282"/>
      <c r="FB383" s="282"/>
      <c r="FC383" s="282"/>
      <c r="FD383" s="282"/>
      <c r="FE383" s="282"/>
      <c r="FF383" s="282"/>
      <c r="FG383" s="282"/>
      <c r="FH383" s="282"/>
      <c r="FI383" s="282"/>
      <c r="FJ383" s="282"/>
      <c r="FK383" s="282"/>
      <c r="FL383" s="282"/>
      <c r="FM383" s="282"/>
      <c r="FN383" s="282"/>
      <c r="FO383" s="282"/>
      <c r="FP383" s="282"/>
      <c r="FQ383" s="282"/>
      <c r="FR383" s="282"/>
      <c r="FS383" s="282"/>
      <c r="FT383" s="282"/>
      <c r="FU383" s="282"/>
      <c r="FV383" s="282"/>
      <c r="FW383" s="282"/>
      <c r="FX383" s="282"/>
      <c r="FY383" s="282"/>
      <c r="FZ383" s="282"/>
      <c r="GA383" s="282"/>
      <c r="GB383" s="282"/>
      <c r="GC383" s="282"/>
      <c r="GD383" s="282"/>
      <c r="GE383" s="282"/>
      <c r="GF383" s="282"/>
      <c r="GG383" s="282"/>
      <c r="GH383" s="282"/>
      <c r="GI383" s="282"/>
      <c r="GJ383" s="282"/>
      <c r="GK383" s="282"/>
      <c r="GL383" s="282"/>
      <c r="GM383" s="282"/>
      <c r="GN383" s="282"/>
      <c r="GO383" s="282"/>
      <c r="GP383" s="282"/>
      <c r="GQ383" s="282"/>
      <c r="GR383" s="282"/>
      <c r="GS383" s="282"/>
      <c r="GT383" s="282"/>
      <c r="GU383" s="282"/>
      <c r="GV383" s="282"/>
      <c r="GW383" s="282"/>
      <c r="GX383" s="282"/>
      <c r="GY383" s="282"/>
      <c r="GZ383" s="282"/>
      <c r="HA383" s="282"/>
      <c r="HB383" s="282"/>
      <c r="HC383" s="282"/>
      <c r="HD383" s="282"/>
      <c r="HE383" s="282"/>
      <c r="HF383" s="282"/>
      <c r="HG383" s="282"/>
      <c r="HH383" s="282"/>
      <c r="HI383" s="282"/>
      <c r="HJ383" s="282"/>
      <c r="HK383" s="282"/>
      <c r="HL383" s="282"/>
      <c r="HM383" s="282"/>
      <c r="HN383" s="282"/>
      <c r="HO383" s="282"/>
      <c r="HP383" s="282"/>
      <c r="HQ383" s="282"/>
    </row>
    <row r="384" spans="1:225" s="73" customFormat="1" ht="18" hidden="1" customHeight="1" x14ac:dyDescent="0.25">
      <c r="A384" s="223" t="str">
        <f t="shared" ref="A384:B384" si="1379">IF(A227="","",A227)</f>
        <v/>
      </c>
      <c r="B384" s="225" t="str">
        <f t="shared" si="1379"/>
        <v/>
      </c>
      <c r="C384" s="218">
        <f t="shared" si="1317"/>
        <v>0</v>
      </c>
      <c r="D384" s="284"/>
      <c r="E384" s="219">
        <f t="shared" si="1318"/>
        <v>0</v>
      </c>
      <c r="F384" s="219">
        <f t="shared" si="1319"/>
        <v>0</v>
      </c>
      <c r="G384" s="136"/>
      <c r="H384" s="214" t="str">
        <f t="shared" si="1320"/>
        <v/>
      </c>
      <c r="I384" s="219" t="str">
        <f t="shared" si="1321"/>
        <v/>
      </c>
      <c r="J384" s="219" t="str">
        <f t="shared" si="1322"/>
        <v/>
      </c>
      <c r="K384" s="216"/>
      <c r="L384" s="217">
        <f t="shared" si="1316"/>
        <v>1</v>
      </c>
      <c r="M384" s="219" t="str">
        <f t="shared" si="1323"/>
        <v/>
      </c>
      <c r="N384" s="221" t="str">
        <f t="shared" si="1324"/>
        <v/>
      </c>
      <c r="O384" s="304"/>
      <c r="P384" s="282"/>
      <c r="Q384" s="282"/>
      <c r="R384" s="287"/>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c r="CQ384" s="282"/>
      <c r="CR384" s="282"/>
      <c r="CS384" s="282"/>
      <c r="CT384" s="282"/>
      <c r="CU384" s="282"/>
      <c r="CV384" s="282"/>
      <c r="CW384" s="282"/>
      <c r="CX384" s="282"/>
      <c r="CY384" s="282"/>
      <c r="CZ384" s="282"/>
      <c r="DA384" s="282"/>
      <c r="DB384" s="282"/>
      <c r="DC384" s="282"/>
      <c r="DD384" s="282"/>
      <c r="DE384" s="282"/>
      <c r="DF384" s="282"/>
      <c r="DG384" s="282"/>
      <c r="DH384" s="282"/>
      <c r="DI384" s="282"/>
      <c r="DJ384" s="282"/>
      <c r="DK384" s="282"/>
      <c r="DL384" s="282"/>
      <c r="DM384" s="282"/>
      <c r="DN384" s="282"/>
      <c r="DO384" s="282"/>
      <c r="DP384" s="282"/>
      <c r="DQ384" s="282"/>
      <c r="DR384" s="282"/>
      <c r="DS384" s="282"/>
      <c r="DT384" s="282"/>
      <c r="DU384" s="282"/>
      <c r="DV384" s="282"/>
      <c r="DW384" s="282"/>
      <c r="DX384" s="282"/>
      <c r="DY384" s="282"/>
      <c r="DZ384" s="282"/>
      <c r="EA384" s="282"/>
      <c r="EB384" s="282"/>
      <c r="EC384" s="282"/>
      <c r="ED384" s="282"/>
      <c r="EE384" s="282"/>
      <c r="EF384" s="282"/>
      <c r="EG384" s="282"/>
      <c r="EH384" s="282"/>
      <c r="EI384" s="282"/>
      <c r="EJ384" s="282"/>
      <c r="EK384" s="282"/>
      <c r="EL384" s="282"/>
      <c r="EM384" s="282"/>
      <c r="EN384" s="282"/>
      <c r="EO384" s="282"/>
      <c r="EP384" s="282"/>
      <c r="EQ384" s="282"/>
      <c r="ER384" s="282"/>
      <c r="ES384" s="282"/>
      <c r="ET384" s="282"/>
      <c r="EU384" s="282"/>
      <c r="EV384" s="282"/>
      <c r="EW384" s="282"/>
      <c r="EX384" s="282"/>
      <c r="EY384" s="282"/>
      <c r="EZ384" s="282"/>
      <c r="FA384" s="282"/>
      <c r="FB384" s="282"/>
      <c r="FC384" s="282"/>
      <c r="FD384" s="282"/>
      <c r="FE384" s="282"/>
      <c r="FF384" s="282"/>
      <c r="FG384" s="282"/>
      <c r="FH384" s="282"/>
      <c r="FI384" s="282"/>
      <c r="FJ384" s="282"/>
      <c r="FK384" s="282"/>
      <c r="FL384" s="282"/>
      <c r="FM384" s="282"/>
      <c r="FN384" s="282"/>
      <c r="FO384" s="282"/>
      <c r="FP384" s="282"/>
      <c r="FQ384" s="282"/>
      <c r="FR384" s="282"/>
      <c r="FS384" s="282"/>
      <c r="FT384" s="282"/>
      <c r="FU384" s="282"/>
      <c r="FV384" s="282"/>
      <c r="FW384" s="282"/>
      <c r="FX384" s="282"/>
      <c r="FY384" s="282"/>
      <c r="FZ384" s="282"/>
      <c r="GA384" s="282"/>
      <c r="GB384" s="282"/>
      <c r="GC384" s="282"/>
      <c r="GD384" s="282"/>
      <c r="GE384" s="282"/>
      <c r="GF384" s="282"/>
      <c r="GG384" s="282"/>
      <c r="GH384" s="282"/>
      <c r="GI384" s="282"/>
      <c r="GJ384" s="282"/>
      <c r="GK384" s="282"/>
      <c r="GL384" s="282"/>
      <c r="GM384" s="282"/>
      <c r="GN384" s="282"/>
      <c r="GO384" s="282"/>
      <c r="GP384" s="282"/>
      <c r="GQ384" s="282"/>
      <c r="GR384" s="282"/>
      <c r="GS384" s="282"/>
      <c r="GT384" s="282"/>
      <c r="GU384" s="282"/>
      <c r="GV384" s="282"/>
      <c r="GW384" s="282"/>
      <c r="GX384" s="282"/>
      <c r="GY384" s="282"/>
      <c r="GZ384" s="282"/>
      <c r="HA384" s="282"/>
      <c r="HB384" s="282"/>
      <c r="HC384" s="282"/>
      <c r="HD384" s="282"/>
      <c r="HE384" s="282"/>
      <c r="HF384" s="282"/>
      <c r="HG384" s="282"/>
      <c r="HH384" s="282"/>
      <c r="HI384" s="282"/>
      <c r="HJ384" s="282"/>
      <c r="HK384" s="282"/>
      <c r="HL384" s="282"/>
      <c r="HM384" s="282"/>
      <c r="HN384" s="282"/>
      <c r="HO384" s="282"/>
      <c r="HP384" s="282"/>
      <c r="HQ384" s="282"/>
    </row>
    <row r="385" spans="1:225" s="73" customFormat="1" ht="18" hidden="1" customHeight="1" x14ac:dyDescent="0.25">
      <c r="A385" s="223" t="str">
        <f t="shared" ref="A385:B385" si="1380">IF(A228="","",A228)</f>
        <v/>
      </c>
      <c r="B385" s="225" t="str">
        <f t="shared" si="1380"/>
        <v/>
      </c>
      <c r="C385" s="218">
        <f t="shared" si="1317"/>
        <v>0</v>
      </c>
      <c r="D385" s="284"/>
      <c r="E385" s="219">
        <f t="shared" si="1318"/>
        <v>0</v>
      </c>
      <c r="F385" s="219">
        <f t="shared" si="1319"/>
        <v>0</v>
      </c>
      <c r="G385" s="136"/>
      <c r="H385" s="214" t="str">
        <f t="shared" si="1320"/>
        <v/>
      </c>
      <c r="I385" s="219" t="str">
        <f t="shared" si="1321"/>
        <v/>
      </c>
      <c r="J385" s="219" t="str">
        <f t="shared" si="1322"/>
        <v/>
      </c>
      <c r="K385" s="216"/>
      <c r="L385" s="217">
        <f t="shared" ref="L385:L448" si="1381">IF(K385="",1,1-K385)</f>
        <v>1</v>
      </c>
      <c r="M385" s="219" t="str">
        <f t="shared" si="1323"/>
        <v/>
      </c>
      <c r="N385" s="221" t="str">
        <f t="shared" si="1324"/>
        <v/>
      </c>
      <c r="O385" s="304"/>
      <c r="P385" s="282"/>
      <c r="Q385" s="282"/>
      <c r="R385" s="287"/>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c r="CQ385" s="282"/>
      <c r="CR385" s="282"/>
      <c r="CS385" s="282"/>
      <c r="CT385" s="282"/>
      <c r="CU385" s="282"/>
      <c r="CV385" s="282"/>
      <c r="CW385" s="282"/>
      <c r="CX385" s="282"/>
      <c r="CY385" s="282"/>
      <c r="CZ385" s="282"/>
      <c r="DA385" s="282"/>
      <c r="DB385" s="282"/>
      <c r="DC385" s="282"/>
      <c r="DD385" s="282"/>
      <c r="DE385" s="282"/>
      <c r="DF385" s="282"/>
      <c r="DG385" s="282"/>
      <c r="DH385" s="282"/>
      <c r="DI385" s="282"/>
      <c r="DJ385" s="282"/>
      <c r="DK385" s="282"/>
      <c r="DL385" s="282"/>
      <c r="DM385" s="282"/>
      <c r="DN385" s="282"/>
      <c r="DO385" s="282"/>
      <c r="DP385" s="282"/>
      <c r="DQ385" s="282"/>
      <c r="DR385" s="282"/>
      <c r="DS385" s="282"/>
      <c r="DT385" s="282"/>
      <c r="DU385" s="282"/>
      <c r="DV385" s="282"/>
      <c r="DW385" s="282"/>
      <c r="DX385" s="282"/>
      <c r="DY385" s="282"/>
      <c r="DZ385" s="282"/>
      <c r="EA385" s="282"/>
      <c r="EB385" s="282"/>
      <c r="EC385" s="282"/>
      <c r="ED385" s="282"/>
      <c r="EE385" s="282"/>
      <c r="EF385" s="282"/>
      <c r="EG385" s="282"/>
      <c r="EH385" s="282"/>
      <c r="EI385" s="282"/>
      <c r="EJ385" s="282"/>
      <c r="EK385" s="282"/>
      <c r="EL385" s="282"/>
      <c r="EM385" s="282"/>
      <c r="EN385" s="282"/>
      <c r="EO385" s="282"/>
      <c r="EP385" s="282"/>
      <c r="EQ385" s="282"/>
      <c r="ER385" s="282"/>
      <c r="ES385" s="282"/>
      <c r="ET385" s="282"/>
      <c r="EU385" s="282"/>
      <c r="EV385" s="282"/>
      <c r="EW385" s="282"/>
      <c r="EX385" s="282"/>
      <c r="EY385" s="282"/>
      <c r="EZ385" s="282"/>
      <c r="FA385" s="282"/>
      <c r="FB385" s="282"/>
      <c r="FC385" s="282"/>
      <c r="FD385" s="282"/>
      <c r="FE385" s="282"/>
      <c r="FF385" s="282"/>
      <c r="FG385" s="282"/>
      <c r="FH385" s="282"/>
      <c r="FI385" s="282"/>
      <c r="FJ385" s="282"/>
      <c r="FK385" s="282"/>
      <c r="FL385" s="282"/>
      <c r="FM385" s="282"/>
      <c r="FN385" s="282"/>
      <c r="FO385" s="282"/>
      <c r="FP385" s="282"/>
      <c r="FQ385" s="282"/>
      <c r="FR385" s="282"/>
      <c r="FS385" s="282"/>
      <c r="FT385" s="282"/>
      <c r="FU385" s="282"/>
      <c r="FV385" s="282"/>
      <c r="FW385" s="282"/>
      <c r="FX385" s="282"/>
      <c r="FY385" s="282"/>
      <c r="FZ385" s="282"/>
      <c r="GA385" s="282"/>
      <c r="GB385" s="282"/>
      <c r="GC385" s="282"/>
      <c r="GD385" s="282"/>
      <c r="GE385" s="282"/>
      <c r="GF385" s="282"/>
      <c r="GG385" s="282"/>
      <c r="GH385" s="282"/>
      <c r="GI385" s="282"/>
      <c r="GJ385" s="282"/>
      <c r="GK385" s="282"/>
      <c r="GL385" s="282"/>
      <c r="GM385" s="282"/>
      <c r="GN385" s="282"/>
      <c r="GO385" s="282"/>
      <c r="GP385" s="282"/>
      <c r="GQ385" s="282"/>
      <c r="GR385" s="282"/>
      <c r="GS385" s="282"/>
      <c r="GT385" s="282"/>
      <c r="GU385" s="282"/>
      <c r="GV385" s="282"/>
      <c r="GW385" s="282"/>
      <c r="GX385" s="282"/>
      <c r="GY385" s="282"/>
      <c r="GZ385" s="282"/>
      <c r="HA385" s="282"/>
      <c r="HB385" s="282"/>
      <c r="HC385" s="282"/>
      <c r="HD385" s="282"/>
      <c r="HE385" s="282"/>
      <c r="HF385" s="282"/>
      <c r="HG385" s="282"/>
      <c r="HH385" s="282"/>
      <c r="HI385" s="282"/>
      <c r="HJ385" s="282"/>
      <c r="HK385" s="282"/>
      <c r="HL385" s="282"/>
      <c r="HM385" s="282"/>
      <c r="HN385" s="282"/>
      <c r="HO385" s="282"/>
      <c r="HP385" s="282"/>
      <c r="HQ385" s="282"/>
    </row>
    <row r="386" spans="1:225" s="73" customFormat="1" ht="18" hidden="1" customHeight="1" x14ac:dyDescent="0.25">
      <c r="A386" s="223" t="str">
        <f t="shared" ref="A386:B386" si="1382">IF(A229="","",A229)</f>
        <v/>
      </c>
      <c r="B386" s="225" t="str">
        <f t="shared" si="1382"/>
        <v/>
      </c>
      <c r="C386" s="218">
        <f t="shared" ref="C386:C449" si="1383">SUM(P386:HQ386)</f>
        <v>0</v>
      </c>
      <c r="D386" s="284"/>
      <c r="E386" s="219">
        <f t="shared" ref="E386:E449" si="1384">SUMPRODUCT(P$318:HQ$318,$P386:$HQ386)</f>
        <v>0</v>
      </c>
      <c r="F386" s="219">
        <f t="shared" ref="F386:F449" si="1385">IF(O386="",SUMPRODUCT(P$320:HQ$320,$P386:$HQ386),O386)</f>
        <v>0</v>
      </c>
      <c r="G386" s="136"/>
      <c r="H386" s="214" t="str">
        <f t="shared" ref="H386:H449" si="1386">IF(G386="","",C386*G386)</f>
        <v/>
      </c>
      <c r="I386" s="219" t="str">
        <f t="shared" ref="I386:I449" si="1387">IF(G386="","",G386*(D386+E386))</f>
        <v/>
      </c>
      <c r="J386" s="219" t="str">
        <f t="shared" ref="J386:J449" si="1388">IF(G386="","",G386*(D386+F386))</f>
        <v/>
      </c>
      <c r="K386" s="216"/>
      <c r="L386" s="217">
        <f t="shared" si="1381"/>
        <v>1</v>
      </c>
      <c r="M386" s="219" t="str">
        <f t="shared" ref="M386:M406" si="1389">IF(K386="","",ROUND(J386*K386,2))</f>
        <v/>
      </c>
      <c r="N386" s="221" t="str">
        <f t="shared" ref="N386:N449" si="1390">IF(G386="","",ROUND(J386*L386,2))</f>
        <v/>
      </c>
      <c r="O386" s="304"/>
      <c r="P386" s="282"/>
      <c r="Q386" s="282"/>
      <c r="R386" s="287"/>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c r="CQ386" s="282"/>
      <c r="CR386" s="282"/>
      <c r="CS386" s="282"/>
      <c r="CT386" s="282"/>
      <c r="CU386" s="282"/>
      <c r="CV386" s="282"/>
      <c r="CW386" s="282"/>
      <c r="CX386" s="282"/>
      <c r="CY386" s="282"/>
      <c r="CZ386" s="282"/>
      <c r="DA386" s="282"/>
      <c r="DB386" s="282"/>
      <c r="DC386" s="282"/>
      <c r="DD386" s="282"/>
      <c r="DE386" s="282"/>
      <c r="DF386" s="282"/>
      <c r="DG386" s="282"/>
      <c r="DH386" s="282"/>
      <c r="DI386" s="282"/>
      <c r="DJ386" s="282"/>
      <c r="DK386" s="282"/>
      <c r="DL386" s="282"/>
      <c r="DM386" s="282"/>
      <c r="DN386" s="282"/>
      <c r="DO386" s="282"/>
      <c r="DP386" s="282"/>
      <c r="DQ386" s="282"/>
      <c r="DR386" s="282"/>
      <c r="DS386" s="282"/>
      <c r="DT386" s="282"/>
      <c r="DU386" s="282"/>
      <c r="DV386" s="282"/>
      <c r="DW386" s="282"/>
      <c r="DX386" s="282"/>
      <c r="DY386" s="282"/>
      <c r="DZ386" s="282"/>
      <c r="EA386" s="282"/>
      <c r="EB386" s="282"/>
      <c r="EC386" s="282"/>
      <c r="ED386" s="282"/>
      <c r="EE386" s="282"/>
      <c r="EF386" s="282"/>
      <c r="EG386" s="282"/>
      <c r="EH386" s="282"/>
      <c r="EI386" s="282"/>
      <c r="EJ386" s="282"/>
      <c r="EK386" s="282"/>
      <c r="EL386" s="282"/>
      <c r="EM386" s="282"/>
      <c r="EN386" s="282"/>
      <c r="EO386" s="282"/>
      <c r="EP386" s="282"/>
      <c r="EQ386" s="282"/>
      <c r="ER386" s="282"/>
      <c r="ES386" s="282"/>
      <c r="ET386" s="282"/>
      <c r="EU386" s="282"/>
      <c r="EV386" s="282"/>
      <c r="EW386" s="282"/>
      <c r="EX386" s="282"/>
      <c r="EY386" s="282"/>
      <c r="EZ386" s="282"/>
      <c r="FA386" s="282"/>
      <c r="FB386" s="282"/>
      <c r="FC386" s="282"/>
      <c r="FD386" s="282"/>
      <c r="FE386" s="282"/>
      <c r="FF386" s="282"/>
      <c r="FG386" s="282"/>
      <c r="FH386" s="282"/>
      <c r="FI386" s="282"/>
      <c r="FJ386" s="282"/>
      <c r="FK386" s="282"/>
      <c r="FL386" s="282"/>
      <c r="FM386" s="282"/>
      <c r="FN386" s="282"/>
      <c r="FO386" s="282"/>
      <c r="FP386" s="282"/>
      <c r="FQ386" s="282"/>
      <c r="FR386" s="282"/>
      <c r="FS386" s="282"/>
      <c r="FT386" s="282"/>
      <c r="FU386" s="282"/>
      <c r="FV386" s="282"/>
      <c r="FW386" s="282"/>
      <c r="FX386" s="282"/>
      <c r="FY386" s="282"/>
      <c r="FZ386" s="282"/>
      <c r="GA386" s="282"/>
      <c r="GB386" s="282"/>
      <c r="GC386" s="282"/>
      <c r="GD386" s="282"/>
      <c r="GE386" s="282"/>
      <c r="GF386" s="282"/>
      <c r="GG386" s="282"/>
      <c r="GH386" s="282"/>
      <c r="GI386" s="282"/>
      <c r="GJ386" s="282"/>
      <c r="GK386" s="282"/>
      <c r="GL386" s="282"/>
      <c r="GM386" s="282"/>
      <c r="GN386" s="282"/>
      <c r="GO386" s="282"/>
      <c r="GP386" s="282"/>
      <c r="GQ386" s="282"/>
      <c r="GR386" s="282"/>
      <c r="GS386" s="282"/>
      <c r="GT386" s="282"/>
      <c r="GU386" s="282"/>
      <c r="GV386" s="282"/>
      <c r="GW386" s="282"/>
      <c r="GX386" s="282"/>
      <c r="GY386" s="282"/>
      <c r="GZ386" s="282"/>
      <c r="HA386" s="282"/>
      <c r="HB386" s="282"/>
      <c r="HC386" s="282"/>
      <c r="HD386" s="282"/>
      <c r="HE386" s="282"/>
      <c r="HF386" s="282"/>
      <c r="HG386" s="282"/>
      <c r="HH386" s="282"/>
      <c r="HI386" s="282"/>
      <c r="HJ386" s="282"/>
      <c r="HK386" s="282"/>
      <c r="HL386" s="282"/>
      <c r="HM386" s="282"/>
      <c r="HN386" s="282"/>
      <c r="HO386" s="282"/>
      <c r="HP386" s="282"/>
      <c r="HQ386" s="282"/>
    </row>
    <row r="387" spans="1:225" s="73" customFormat="1" ht="18" hidden="1" customHeight="1" x14ac:dyDescent="0.25">
      <c r="A387" s="223" t="str">
        <f t="shared" ref="A387:B387" si="1391">IF(A230="","",A230)</f>
        <v/>
      </c>
      <c r="B387" s="225" t="str">
        <f t="shared" si="1391"/>
        <v/>
      </c>
      <c r="C387" s="218">
        <f t="shared" si="1383"/>
        <v>0</v>
      </c>
      <c r="D387" s="284"/>
      <c r="E387" s="219">
        <f t="shared" si="1384"/>
        <v>0</v>
      </c>
      <c r="F387" s="219">
        <f t="shared" si="1385"/>
        <v>0</v>
      </c>
      <c r="G387" s="136"/>
      <c r="H387" s="214" t="str">
        <f t="shared" si="1386"/>
        <v/>
      </c>
      <c r="I387" s="219" t="str">
        <f t="shared" si="1387"/>
        <v/>
      </c>
      <c r="J387" s="219" t="str">
        <f t="shared" si="1388"/>
        <v/>
      </c>
      <c r="K387" s="216"/>
      <c r="L387" s="217">
        <f t="shared" si="1381"/>
        <v>1</v>
      </c>
      <c r="M387" s="219" t="str">
        <f t="shared" si="1389"/>
        <v/>
      </c>
      <c r="N387" s="221" t="str">
        <f t="shared" si="1390"/>
        <v/>
      </c>
      <c r="O387" s="304"/>
      <c r="P387" s="282"/>
      <c r="Q387" s="282"/>
      <c r="R387" s="287"/>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c r="CQ387" s="282"/>
      <c r="CR387" s="282"/>
      <c r="CS387" s="282"/>
      <c r="CT387" s="282"/>
      <c r="CU387" s="282"/>
      <c r="CV387" s="282"/>
      <c r="CW387" s="282"/>
      <c r="CX387" s="282"/>
      <c r="CY387" s="282"/>
      <c r="CZ387" s="282"/>
      <c r="DA387" s="282"/>
      <c r="DB387" s="282"/>
      <c r="DC387" s="282"/>
      <c r="DD387" s="282"/>
      <c r="DE387" s="282"/>
      <c r="DF387" s="282"/>
      <c r="DG387" s="282"/>
      <c r="DH387" s="282"/>
      <c r="DI387" s="282"/>
      <c r="DJ387" s="282"/>
      <c r="DK387" s="282"/>
      <c r="DL387" s="282"/>
      <c r="DM387" s="282"/>
      <c r="DN387" s="282"/>
      <c r="DO387" s="282"/>
      <c r="DP387" s="282"/>
      <c r="DQ387" s="282"/>
      <c r="DR387" s="282"/>
      <c r="DS387" s="282"/>
      <c r="DT387" s="282"/>
      <c r="DU387" s="282"/>
      <c r="DV387" s="282"/>
      <c r="DW387" s="282"/>
      <c r="DX387" s="282"/>
      <c r="DY387" s="282"/>
      <c r="DZ387" s="282"/>
      <c r="EA387" s="282"/>
      <c r="EB387" s="282"/>
      <c r="EC387" s="282"/>
      <c r="ED387" s="282"/>
      <c r="EE387" s="282"/>
      <c r="EF387" s="282"/>
      <c r="EG387" s="282"/>
      <c r="EH387" s="282"/>
      <c r="EI387" s="282"/>
      <c r="EJ387" s="282"/>
      <c r="EK387" s="282"/>
      <c r="EL387" s="282"/>
      <c r="EM387" s="282"/>
      <c r="EN387" s="282"/>
      <c r="EO387" s="282"/>
      <c r="EP387" s="282"/>
      <c r="EQ387" s="282"/>
      <c r="ER387" s="282"/>
      <c r="ES387" s="282"/>
      <c r="ET387" s="282"/>
      <c r="EU387" s="282"/>
      <c r="EV387" s="282"/>
      <c r="EW387" s="282"/>
      <c r="EX387" s="282"/>
      <c r="EY387" s="282"/>
      <c r="EZ387" s="282"/>
      <c r="FA387" s="282"/>
      <c r="FB387" s="282"/>
      <c r="FC387" s="282"/>
      <c r="FD387" s="282"/>
      <c r="FE387" s="282"/>
      <c r="FF387" s="282"/>
      <c r="FG387" s="282"/>
      <c r="FH387" s="282"/>
      <c r="FI387" s="282"/>
      <c r="FJ387" s="282"/>
      <c r="FK387" s="282"/>
      <c r="FL387" s="282"/>
      <c r="FM387" s="282"/>
      <c r="FN387" s="282"/>
      <c r="FO387" s="282"/>
      <c r="FP387" s="282"/>
      <c r="FQ387" s="282"/>
      <c r="FR387" s="282"/>
      <c r="FS387" s="282"/>
      <c r="FT387" s="282"/>
      <c r="FU387" s="282"/>
      <c r="FV387" s="282"/>
      <c r="FW387" s="282"/>
      <c r="FX387" s="282"/>
      <c r="FY387" s="282"/>
      <c r="FZ387" s="282"/>
      <c r="GA387" s="282"/>
      <c r="GB387" s="282"/>
      <c r="GC387" s="282"/>
      <c r="GD387" s="282"/>
      <c r="GE387" s="282"/>
      <c r="GF387" s="282"/>
      <c r="GG387" s="282"/>
      <c r="GH387" s="282"/>
      <c r="GI387" s="282"/>
      <c r="GJ387" s="282"/>
      <c r="GK387" s="282"/>
      <c r="GL387" s="282"/>
      <c r="GM387" s="282"/>
      <c r="GN387" s="282"/>
      <c r="GO387" s="282"/>
      <c r="GP387" s="282"/>
      <c r="GQ387" s="282"/>
      <c r="GR387" s="282"/>
      <c r="GS387" s="282"/>
      <c r="GT387" s="282"/>
      <c r="GU387" s="282"/>
      <c r="GV387" s="282"/>
      <c r="GW387" s="282"/>
      <c r="GX387" s="282"/>
      <c r="GY387" s="282"/>
      <c r="GZ387" s="282"/>
      <c r="HA387" s="282"/>
      <c r="HB387" s="282"/>
      <c r="HC387" s="282"/>
      <c r="HD387" s="282"/>
      <c r="HE387" s="282"/>
      <c r="HF387" s="282"/>
      <c r="HG387" s="282"/>
      <c r="HH387" s="282"/>
      <c r="HI387" s="282"/>
      <c r="HJ387" s="282"/>
      <c r="HK387" s="282"/>
      <c r="HL387" s="282"/>
      <c r="HM387" s="282"/>
      <c r="HN387" s="282"/>
      <c r="HO387" s="282"/>
      <c r="HP387" s="282"/>
      <c r="HQ387" s="282"/>
    </row>
    <row r="388" spans="1:225" s="73" customFormat="1" ht="18" hidden="1" customHeight="1" x14ac:dyDescent="0.25">
      <c r="A388" s="223" t="str">
        <f t="shared" ref="A388:B388" si="1392">IF(A231="","",A231)</f>
        <v/>
      </c>
      <c r="B388" s="225" t="str">
        <f t="shared" si="1392"/>
        <v/>
      </c>
      <c r="C388" s="218">
        <f t="shared" si="1383"/>
        <v>0</v>
      </c>
      <c r="D388" s="284"/>
      <c r="E388" s="219">
        <f t="shared" si="1384"/>
        <v>0</v>
      </c>
      <c r="F388" s="219">
        <f t="shared" si="1385"/>
        <v>0</v>
      </c>
      <c r="G388" s="136"/>
      <c r="H388" s="214" t="str">
        <f t="shared" si="1386"/>
        <v/>
      </c>
      <c r="I388" s="219" t="str">
        <f t="shared" si="1387"/>
        <v/>
      </c>
      <c r="J388" s="219" t="str">
        <f t="shared" si="1388"/>
        <v/>
      </c>
      <c r="K388" s="216"/>
      <c r="L388" s="217">
        <f t="shared" si="1381"/>
        <v>1</v>
      </c>
      <c r="M388" s="219" t="str">
        <f t="shared" si="1389"/>
        <v/>
      </c>
      <c r="N388" s="221" t="str">
        <f t="shared" si="1390"/>
        <v/>
      </c>
      <c r="O388" s="304"/>
      <c r="P388" s="282"/>
      <c r="Q388" s="282"/>
      <c r="R388" s="287"/>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c r="CQ388" s="282"/>
      <c r="CR388" s="282"/>
      <c r="CS388" s="282"/>
      <c r="CT388" s="282"/>
      <c r="CU388" s="282"/>
      <c r="CV388" s="282"/>
      <c r="CW388" s="282"/>
      <c r="CX388" s="282"/>
      <c r="CY388" s="282"/>
      <c r="CZ388" s="282"/>
      <c r="DA388" s="282"/>
      <c r="DB388" s="282"/>
      <c r="DC388" s="282"/>
      <c r="DD388" s="282"/>
      <c r="DE388" s="282"/>
      <c r="DF388" s="282"/>
      <c r="DG388" s="282"/>
      <c r="DH388" s="282"/>
      <c r="DI388" s="282"/>
      <c r="DJ388" s="282"/>
      <c r="DK388" s="282"/>
      <c r="DL388" s="282"/>
      <c r="DM388" s="282"/>
      <c r="DN388" s="282"/>
      <c r="DO388" s="282"/>
      <c r="DP388" s="282"/>
      <c r="DQ388" s="282"/>
      <c r="DR388" s="282"/>
      <c r="DS388" s="282"/>
      <c r="DT388" s="282"/>
      <c r="DU388" s="282"/>
      <c r="DV388" s="282"/>
      <c r="DW388" s="282"/>
      <c r="DX388" s="282"/>
      <c r="DY388" s="282"/>
      <c r="DZ388" s="282"/>
      <c r="EA388" s="282"/>
      <c r="EB388" s="282"/>
      <c r="EC388" s="282"/>
      <c r="ED388" s="282"/>
      <c r="EE388" s="282"/>
      <c r="EF388" s="282"/>
      <c r="EG388" s="282"/>
      <c r="EH388" s="282"/>
      <c r="EI388" s="282"/>
      <c r="EJ388" s="282"/>
      <c r="EK388" s="282"/>
      <c r="EL388" s="282"/>
      <c r="EM388" s="282"/>
      <c r="EN388" s="282"/>
      <c r="EO388" s="282"/>
      <c r="EP388" s="282"/>
      <c r="EQ388" s="282"/>
      <c r="ER388" s="282"/>
      <c r="ES388" s="282"/>
      <c r="ET388" s="282"/>
      <c r="EU388" s="282"/>
      <c r="EV388" s="282"/>
      <c r="EW388" s="282"/>
      <c r="EX388" s="282"/>
      <c r="EY388" s="282"/>
      <c r="EZ388" s="282"/>
      <c r="FA388" s="282"/>
      <c r="FB388" s="282"/>
      <c r="FC388" s="282"/>
      <c r="FD388" s="282"/>
      <c r="FE388" s="282"/>
      <c r="FF388" s="282"/>
      <c r="FG388" s="282"/>
      <c r="FH388" s="282"/>
      <c r="FI388" s="282"/>
      <c r="FJ388" s="282"/>
      <c r="FK388" s="282"/>
      <c r="FL388" s="282"/>
      <c r="FM388" s="282"/>
      <c r="FN388" s="282"/>
      <c r="FO388" s="282"/>
      <c r="FP388" s="282"/>
      <c r="FQ388" s="282"/>
      <c r="FR388" s="282"/>
      <c r="FS388" s="282"/>
      <c r="FT388" s="282"/>
      <c r="FU388" s="282"/>
      <c r="FV388" s="282"/>
      <c r="FW388" s="282"/>
      <c r="FX388" s="282"/>
      <c r="FY388" s="282"/>
      <c r="FZ388" s="282"/>
      <c r="GA388" s="282"/>
      <c r="GB388" s="282"/>
      <c r="GC388" s="282"/>
      <c r="GD388" s="282"/>
      <c r="GE388" s="282"/>
      <c r="GF388" s="282"/>
      <c r="GG388" s="282"/>
      <c r="GH388" s="282"/>
      <c r="GI388" s="282"/>
      <c r="GJ388" s="282"/>
      <c r="GK388" s="282"/>
      <c r="GL388" s="282"/>
      <c r="GM388" s="282"/>
      <c r="GN388" s="282"/>
      <c r="GO388" s="282"/>
      <c r="GP388" s="282"/>
      <c r="GQ388" s="282"/>
      <c r="GR388" s="282"/>
      <c r="GS388" s="282"/>
      <c r="GT388" s="282"/>
      <c r="GU388" s="282"/>
      <c r="GV388" s="282"/>
      <c r="GW388" s="282"/>
      <c r="GX388" s="282"/>
      <c r="GY388" s="282"/>
      <c r="GZ388" s="282"/>
      <c r="HA388" s="282"/>
      <c r="HB388" s="282"/>
      <c r="HC388" s="282"/>
      <c r="HD388" s="282"/>
      <c r="HE388" s="282"/>
      <c r="HF388" s="282"/>
      <c r="HG388" s="282"/>
      <c r="HH388" s="282"/>
      <c r="HI388" s="282"/>
      <c r="HJ388" s="282"/>
      <c r="HK388" s="282"/>
      <c r="HL388" s="282"/>
      <c r="HM388" s="282"/>
      <c r="HN388" s="282"/>
      <c r="HO388" s="282"/>
      <c r="HP388" s="282"/>
      <c r="HQ388" s="282"/>
    </row>
    <row r="389" spans="1:225" s="73" customFormat="1" ht="18" hidden="1" customHeight="1" x14ac:dyDescent="0.25">
      <c r="A389" s="223" t="str">
        <f t="shared" ref="A389:B389" si="1393">IF(A232="","",A232)</f>
        <v/>
      </c>
      <c r="B389" s="225" t="str">
        <f t="shared" si="1393"/>
        <v/>
      </c>
      <c r="C389" s="218">
        <f t="shared" si="1383"/>
        <v>0</v>
      </c>
      <c r="D389" s="284"/>
      <c r="E389" s="219">
        <f t="shared" si="1384"/>
        <v>0</v>
      </c>
      <c r="F389" s="219">
        <f t="shared" si="1385"/>
        <v>0</v>
      </c>
      <c r="G389" s="136"/>
      <c r="H389" s="214" t="str">
        <f t="shared" si="1386"/>
        <v/>
      </c>
      <c r="I389" s="219" t="str">
        <f t="shared" si="1387"/>
        <v/>
      </c>
      <c r="J389" s="219" t="str">
        <f t="shared" si="1388"/>
        <v/>
      </c>
      <c r="K389" s="216"/>
      <c r="L389" s="217">
        <f t="shared" si="1381"/>
        <v>1</v>
      </c>
      <c r="M389" s="219" t="str">
        <f t="shared" si="1389"/>
        <v/>
      </c>
      <c r="N389" s="221" t="str">
        <f t="shared" si="1390"/>
        <v/>
      </c>
      <c r="O389" s="304"/>
      <c r="P389" s="282"/>
      <c r="Q389" s="282"/>
      <c r="R389" s="287"/>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c r="CQ389" s="282"/>
      <c r="CR389" s="282"/>
      <c r="CS389" s="282"/>
      <c r="CT389" s="282"/>
      <c r="CU389" s="282"/>
      <c r="CV389" s="282"/>
      <c r="CW389" s="282"/>
      <c r="CX389" s="282"/>
      <c r="CY389" s="282"/>
      <c r="CZ389" s="282"/>
      <c r="DA389" s="282"/>
      <c r="DB389" s="282"/>
      <c r="DC389" s="282"/>
      <c r="DD389" s="282"/>
      <c r="DE389" s="282"/>
      <c r="DF389" s="282"/>
      <c r="DG389" s="282"/>
      <c r="DH389" s="282"/>
      <c r="DI389" s="282"/>
      <c r="DJ389" s="282"/>
      <c r="DK389" s="282"/>
      <c r="DL389" s="282"/>
      <c r="DM389" s="282"/>
      <c r="DN389" s="282"/>
      <c r="DO389" s="282"/>
      <c r="DP389" s="282"/>
      <c r="DQ389" s="282"/>
      <c r="DR389" s="282"/>
      <c r="DS389" s="282"/>
      <c r="DT389" s="282"/>
      <c r="DU389" s="282"/>
      <c r="DV389" s="282"/>
      <c r="DW389" s="282"/>
      <c r="DX389" s="282"/>
      <c r="DY389" s="282"/>
      <c r="DZ389" s="282"/>
      <c r="EA389" s="282"/>
      <c r="EB389" s="282"/>
      <c r="EC389" s="282"/>
      <c r="ED389" s="282"/>
      <c r="EE389" s="282"/>
      <c r="EF389" s="282"/>
      <c r="EG389" s="282"/>
      <c r="EH389" s="282"/>
      <c r="EI389" s="282"/>
      <c r="EJ389" s="282"/>
      <c r="EK389" s="282"/>
      <c r="EL389" s="282"/>
      <c r="EM389" s="282"/>
      <c r="EN389" s="282"/>
      <c r="EO389" s="282"/>
      <c r="EP389" s="282"/>
      <c r="EQ389" s="282"/>
      <c r="ER389" s="282"/>
      <c r="ES389" s="282"/>
      <c r="ET389" s="282"/>
      <c r="EU389" s="282"/>
      <c r="EV389" s="282"/>
      <c r="EW389" s="282"/>
      <c r="EX389" s="282"/>
      <c r="EY389" s="282"/>
      <c r="EZ389" s="282"/>
      <c r="FA389" s="282"/>
      <c r="FB389" s="282"/>
      <c r="FC389" s="282"/>
      <c r="FD389" s="282"/>
      <c r="FE389" s="282"/>
      <c r="FF389" s="282"/>
      <c r="FG389" s="282"/>
      <c r="FH389" s="282"/>
      <c r="FI389" s="282"/>
      <c r="FJ389" s="282"/>
      <c r="FK389" s="282"/>
      <c r="FL389" s="282"/>
      <c r="FM389" s="282"/>
      <c r="FN389" s="282"/>
      <c r="FO389" s="282"/>
      <c r="FP389" s="282"/>
      <c r="FQ389" s="282"/>
      <c r="FR389" s="282"/>
      <c r="FS389" s="282"/>
      <c r="FT389" s="282"/>
      <c r="FU389" s="282"/>
      <c r="FV389" s="282"/>
      <c r="FW389" s="282"/>
      <c r="FX389" s="282"/>
      <c r="FY389" s="282"/>
      <c r="FZ389" s="282"/>
      <c r="GA389" s="282"/>
      <c r="GB389" s="282"/>
      <c r="GC389" s="282"/>
      <c r="GD389" s="282"/>
      <c r="GE389" s="282"/>
      <c r="GF389" s="282"/>
      <c r="GG389" s="282"/>
      <c r="GH389" s="282"/>
      <c r="GI389" s="282"/>
      <c r="GJ389" s="282"/>
      <c r="GK389" s="282"/>
      <c r="GL389" s="282"/>
      <c r="GM389" s="282"/>
      <c r="GN389" s="282"/>
      <c r="GO389" s="282"/>
      <c r="GP389" s="282"/>
      <c r="GQ389" s="282"/>
      <c r="GR389" s="282"/>
      <c r="GS389" s="282"/>
      <c r="GT389" s="282"/>
      <c r="GU389" s="282"/>
      <c r="GV389" s="282"/>
      <c r="GW389" s="282"/>
      <c r="GX389" s="282"/>
      <c r="GY389" s="282"/>
      <c r="GZ389" s="282"/>
      <c r="HA389" s="282"/>
      <c r="HB389" s="282"/>
      <c r="HC389" s="282"/>
      <c r="HD389" s="282"/>
      <c r="HE389" s="282"/>
      <c r="HF389" s="282"/>
      <c r="HG389" s="282"/>
      <c r="HH389" s="282"/>
      <c r="HI389" s="282"/>
      <c r="HJ389" s="282"/>
      <c r="HK389" s="282"/>
      <c r="HL389" s="282"/>
      <c r="HM389" s="282"/>
      <c r="HN389" s="282"/>
      <c r="HO389" s="282"/>
      <c r="HP389" s="282"/>
      <c r="HQ389" s="282"/>
    </row>
    <row r="390" spans="1:225" s="73" customFormat="1" ht="18" hidden="1" customHeight="1" x14ac:dyDescent="0.25">
      <c r="A390" s="223" t="str">
        <f t="shared" ref="A390:B390" si="1394">IF(A233="","",A233)</f>
        <v/>
      </c>
      <c r="B390" s="225" t="str">
        <f t="shared" si="1394"/>
        <v/>
      </c>
      <c r="C390" s="218">
        <f t="shared" si="1383"/>
        <v>0</v>
      </c>
      <c r="D390" s="284"/>
      <c r="E390" s="219">
        <f t="shared" si="1384"/>
        <v>0</v>
      </c>
      <c r="F390" s="219">
        <f t="shared" si="1385"/>
        <v>0</v>
      </c>
      <c r="G390" s="136"/>
      <c r="H390" s="214" t="str">
        <f t="shared" si="1386"/>
        <v/>
      </c>
      <c r="I390" s="219" t="str">
        <f t="shared" si="1387"/>
        <v/>
      </c>
      <c r="J390" s="219" t="str">
        <f t="shared" si="1388"/>
        <v/>
      </c>
      <c r="K390" s="216"/>
      <c r="L390" s="217">
        <f t="shared" si="1381"/>
        <v>1</v>
      </c>
      <c r="M390" s="219" t="str">
        <f t="shared" si="1389"/>
        <v/>
      </c>
      <c r="N390" s="221" t="str">
        <f t="shared" si="1390"/>
        <v/>
      </c>
      <c r="O390" s="304"/>
      <c r="P390" s="282"/>
      <c r="Q390" s="282"/>
      <c r="R390" s="287"/>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c r="CQ390" s="282"/>
      <c r="CR390" s="282"/>
      <c r="CS390" s="282"/>
      <c r="CT390" s="282"/>
      <c r="CU390" s="282"/>
      <c r="CV390" s="282"/>
      <c r="CW390" s="282"/>
      <c r="CX390" s="282"/>
      <c r="CY390" s="282"/>
      <c r="CZ390" s="282"/>
      <c r="DA390" s="282"/>
      <c r="DB390" s="282"/>
      <c r="DC390" s="282"/>
      <c r="DD390" s="282"/>
      <c r="DE390" s="282"/>
      <c r="DF390" s="282"/>
      <c r="DG390" s="282"/>
      <c r="DH390" s="282"/>
      <c r="DI390" s="282"/>
      <c r="DJ390" s="282"/>
      <c r="DK390" s="282"/>
      <c r="DL390" s="282"/>
      <c r="DM390" s="282"/>
      <c r="DN390" s="282"/>
      <c r="DO390" s="282"/>
      <c r="DP390" s="282"/>
      <c r="DQ390" s="282"/>
      <c r="DR390" s="282"/>
      <c r="DS390" s="282"/>
      <c r="DT390" s="282"/>
      <c r="DU390" s="282"/>
      <c r="DV390" s="282"/>
      <c r="DW390" s="282"/>
      <c r="DX390" s="282"/>
      <c r="DY390" s="282"/>
      <c r="DZ390" s="282"/>
      <c r="EA390" s="282"/>
      <c r="EB390" s="282"/>
      <c r="EC390" s="282"/>
      <c r="ED390" s="282"/>
      <c r="EE390" s="282"/>
      <c r="EF390" s="282"/>
      <c r="EG390" s="282"/>
      <c r="EH390" s="282"/>
      <c r="EI390" s="282"/>
      <c r="EJ390" s="282"/>
      <c r="EK390" s="282"/>
      <c r="EL390" s="282"/>
      <c r="EM390" s="282"/>
      <c r="EN390" s="282"/>
      <c r="EO390" s="282"/>
      <c r="EP390" s="282"/>
      <c r="EQ390" s="282"/>
      <c r="ER390" s="282"/>
      <c r="ES390" s="282"/>
      <c r="ET390" s="282"/>
      <c r="EU390" s="282"/>
      <c r="EV390" s="282"/>
      <c r="EW390" s="282"/>
      <c r="EX390" s="282"/>
      <c r="EY390" s="282"/>
      <c r="EZ390" s="282"/>
      <c r="FA390" s="282"/>
      <c r="FB390" s="282"/>
      <c r="FC390" s="282"/>
      <c r="FD390" s="282"/>
      <c r="FE390" s="282"/>
      <c r="FF390" s="282"/>
      <c r="FG390" s="282"/>
      <c r="FH390" s="282"/>
      <c r="FI390" s="282"/>
      <c r="FJ390" s="282"/>
      <c r="FK390" s="282"/>
      <c r="FL390" s="282"/>
      <c r="FM390" s="282"/>
      <c r="FN390" s="282"/>
      <c r="FO390" s="282"/>
      <c r="FP390" s="282"/>
      <c r="FQ390" s="282"/>
      <c r="FR390" s="282"/>
      <c r="FS390" s="282"/>
      <c r="FT390" s="282"/>
      <c r="FU390" s="282"/>
      <c r="FV390" s="282"/>
      <c r="FW390" s="282"/>
      <c r="FX390" s="282"/>
      <c r="FY390" s="282"/>
      <c r="FZ390" s="282"/>
      <c r="GA390" s="282"/>
      <c r="GB390" s="282"/>
      <c r="GC390" s="282"/>
      <c r="GD390" s="282"/>
      <c r="GE390" s="282"/>
      <c r="GF390" s="282"/>
      <c r="GG390" s="282"/>
      <c r="GH390" s="282"/>
      <c r="GI390" s="282"/>
      <c r="GJ390" s="282"/>
      <c r="GK390" s="282"/>
      <c r="GL390" s="282"/>
      <c r="GM390" s="282"/>
      <c r="GN390" s="282"/>
      <c r="GO390" s="282"/>
      <c r="GP390" s="282"/>
      <c r="GQ390" s="282"/>
      <c r="GR390" s="282"/>
      <c r="GS390" s="282"/>
      <c r="GT390" s="282"/>
      <c r="GU390" s="282"/>
      <c r="GV390" s="282"/>
      <c r="GW390" s="282"/>
      <c r="GX390" s="282"/>
      <c r="GY390" s="282"/>
      <c r="GZ390" s="282"/>
      <c r="HA390" s="282"/>
      <c r="HB390" s="282"/>
      <c r="HC390" s="282"/>
      <c r="HD390" s="282"/>
      <c r="HE390" s="282"/>
      <c r="HF390" s="282"/>
      <c r="HG390" s="282"/>
      <c r="HH390" s="282"/>
      <c r="HI390" s="282"/>
      <c r="HJ390" s="282"/>
      <c r="HK390" s="282"/>
      <c r="HL390" s="282"/>
      <c r="HM390" s="282"/>
      <c r="HN390" s="282"/>
      <c r="HO390" s="282"/>
      <c r="HP390" s="282"/>
      <c r="HQ390" s="282"/>
    </row>
    <row r="391" spans="1:225" s="73" customFormat="1" ht="18" hidden="1" customHeight="1" x14ac:dyDescent="0.25">
      <c r="A391" s="223" t="str">
        <f t="shared" ref="A391:B391" si="1395">IF(A234="","",A234)</f>
        <v/>
      </c>
      <c r="B391" s="225" t="str">
        <f t="shared" si="1395"/>
        <v/>
      </c>
      <c r="C391" s="218">
        <f t="shared" si="1383"/>
        <v>0</v>
      </c>
      <c r="D391" s="284"/>
      <c r="E391" s="219">
        <f t="shared" si="1384"/>
        <v>0</v>
      </c>
      <c r="F391" s="219">
        <f t="shared" si="1385"/>
        <v>0</v>
      </c>
      <c r="G391" s="136"/>
      <c r="H391" s="214" t="str">
        <f t="shared" si="1386"/>
        <v/>
      </c>
      <c r="I391" s="219" t="str">
        <f t="shared" si="1387"/>
        <v/>
      </c>
      <c r="J391" s="219" t="str">
        <f t="shared" si="1388"/>
        <v/>
      </c>
      <c r="K391" s="216"/>
      <c r="L391" s="217">
        <f t="shared" si="1381"/>
        <v>1</v>
      </c>
      <c r="M391" s="219" t="str">
        <f t="shared" si="1389"/>
        <v/>
      </c>
      <c r="N391" s="221" t="str">
        <f t="shared" si="1390"/>
        <v/>
      </c>
      <c r="O391" s="304"/>
      <c r="P391" s="282"/>
      <c r="Q391" s="282"/>
      <c r="R391" s="287"/>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c r="CQ391" s="282"/>
      <c r="CR391" s="282"/>
      <c r="CS391" s="282"/>
      <c r="CT391" s="282"/>
      <c r="CU391" s="282"/>
      <c r="CV391" s="282"/>
      <c r="CW391" s="282"/>
      <c r="CX391" s="282"/>
      <c r="CY391" s="282"/>
      <c r="CZ391" s="282"/>
      <c r="DA391" s="282"/>
      <c r="DB391" s="282"/>
      <c r="DC391" s="282"/>
      <c r="DD391" s="282"/>
      <c r="DE391" s="282"/>
      <c r="DF391" s="282"/>
      <c r="DG391" s="282"/>
      <c r="DH391" s="282"/>
      <c r="DI391" s="282"/>
      <c r="DJ391" s="282"/>
      <c r="DK391" s="282"/>
      <c r="DL391" s="282"/>
      <c r="DM391" s="282"/>
      <c r="DN391" s="282"/>
      <c r="DO391" s="282"/>
      <c r="DP391" s="282"/>
      <c r="DQ391" s="282"/>
      <c r="DR391" s="282"/>
      <c r="DS391" s="282"/>
      <c r="DT391" s="282"/>
      <c r="DU391" s="282"/>
      <c r="DV391" s="282"/>
      <c r="DW391" s="282"/>
      <c r="DX391" s="282"/>
      <c r="DY391" s="282"/>
      <c r="DZ391" s="282"/>
      <c r="EA391" s="282"/>
      <c r="EB391" s="282"/>
      <c r="EC391" s="282"/>
      <c r="ED391" s="282"/>
      <c r="EE391" s="282"/>
      <c r="EF391" s="282"/>
      <c r="EG391" s="282"/>
      <c r="EH391" s="282"/>
      <c r="EI391" s="282"/>
      <c r="EJ391" s="282"/>
      <c r="EK391" s="282"/>
      <c r="EL391" s="282"/>
      <c r="EM391" s="282"/>
      <c r="EN391" s="282"/>
      <c r="EO391" s="282"/>
      <c r="EP391" s="282"/>
      <c r="EQ391" s="282"/>
      <c r="ER391" s="282"/>
      <c r="ES391" s="282"/>
      <c r="ET391" s="282"/>
      <c r="EU391" s="282"/>
      <c r="EV391" s="282"/>
      <c r="EW391" s="282"/>
      <c r="EX391" s="282"/>
      <c r="EY391" s="282"/>
      <c r="EZ391" s="282"/>
      <c r="FA391" s="282"/>
      <c r="FB391" s="282"/>
      <c r="FC391" s="282"/>
      <c r="FD391" s="282"/>
      <c r="FE391" s="282"/>
      <c r="FF391" s="282"/>
      <c r="FG391" s="282"/>
      <c r="FH391" s="282"/>
      <c r="FI391" s="282"/>
      <c r="FJ391" s="282"/>
      <c r="FK391" s="282"/>
      <c r="FL391" s="282"/>
      <c r="FM391" s="282"/>
      <c r="FN391" s="282"/>
      <c r="FO391" s="282"/>
      <c r="FP391" s="282"/>
      <c r="FQ391" s="282"/>
      <c r="FR391" s="282"/>
      <c r="FS391" s="282"/>
      <c r="FT391" s="282"/>
      <c r="FU391" s="282"/>
      <c r="FV391" s="282"/>
      <c r="FW391" s="282"/>
      <c r="FX391" s="282"/>
      <c r="FY391" s="282"/>
      <c r="FZ391" s="282"/>
      <c r="GA391" s="282"/>
      <c r="GB391" s="282"/>
      <c r="GC391" s="282"/>
      <c r="GD391" s="282"/>
      <c r="GE391" s="282"/>
      <c r="GF391" s="282"/>
      <c r="GG391" s="282"/>
      <c r="GH391" s="282"/>
      <c r="GI391" s="282"/>
      <c r="GJ391" s="282"/>
      <c r="GK391" s="282"/>
      <c r="GL391" s="282"/>
      <c r="GM391" s="282"/>
      <c r="GN391" s="282"/>
      <c r="GO391" s="282"/>
      <c r="GP391" s="282"/>
      <c r="GQ391" s="282"/>
      <c r="GR391" s="282"/>
      <c r="GS391" s="282"/>
      <c r="GT391" s="282"/>
      <c r="GU391" s="282"/>
      <c r="GV391" s="282"/>
      <c r="GW391" s="282"/>
      <c r="GX391" s="282"/>
      <c r="GY391" s="282"/>
      <c r="GZ391" s="282"/>
      <c r="HA391" s="282"/>
      <c r="HB391" s="282"/>
      <c r="HC391" s="282"/>
      <c r="HD391" s="282"/>
      <c r="HE391" s="282"/>
      <c r="HF391" s="282"/>
      <c r="HG391" s="282"/>
      <c r="HH391" s="282"/>
      <c r="HI391" s="282"/>
      <c r="HJ391" s="282"/>
      <c r="HK391" s="282"/>
      <c r="HL391" s="282"/>
      <c r="HM391" s="282"/>
      <c r="HN391" s="282"/>
      <c r="HO391" s="282"/>
      <c r="HP391" s="282"/>
      <c r="HQ391" s="282"/>
    </row>
    <row r="392" spans="1:225" s="73" customFormat="1" ht="18" hidden="1" customHeight="1" x14ac:dyDescent="0.25">
      <c r="A392" s="223" t="str">
        <f>IF(A235="","",A235)</f>
        <v/>
      </c>
      <c r="B392" s="225" t="str">
        <f>IF(B235="","",B235)</f>
        <v/>
      </c>
      <c r="C392" s="218">
        <f t="shared" si="1383"/>
        <v>0</v>
      </c>
      <c r="D392" s="284"/>
      <c r="E392" s="219">
        <f t="shared" si="1384"/>
        <v>0</v>
      </c>
      <c r="F392" s="219">
        <f t="shared" si="1385"/>
        <v>0</v>
      </c>
      <c r="G392" s="136"/>
      <c r="H392" s="214" t="str">
        <f t="shared" si="1386"/>
        <v/>
      </c>
      <c r="I392" s="219" t="str">
        <f t="shared" si="1387"/>
        <v/>
      </c>
      <c r="J392" s="219" t="str">
        <f t="shared" si="1388"/>
        <v/>
      </c>
      <c r="K392" s="216"/>
      <c r="L392" s="217">
        <f t="shared" si="1381"/>
        <v>1</v>
      </c>
      <c r="M392" s="219" t="str">
        <f t="shared" si="1389"/>
        <v/>
      </c>
      <c r="N392" s="221" t="str">
        <f t="shared" si="1390"/>
        <v/>
      </c>
      <c r="O392" s="304"/>
      <c r="P392" s="282"/>
      <c r="Q392" s="282"/>
      <c r="R392" s="287"/>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c r="CQ392" s="282"/>
      <c r="CR392" s="282"/>
      <c r="CS392" s="282"/>
      <c r="CT392" s="282"/>
      <c r="CU392" s="282"/>
      <c r="CV392" s="282"/>
      <c r="CW392" s="282"/>
      <c r="CX392" s="282"/>
      <c r="CY392" s="282"/>
      <c r="CZ392" s="282"/>
      <c r="DA392" s="282"/>
      <c r="DB392" s="282"/>
      <c r="DC392" s="282"/>
      <c r="DD392" s="282"/>
      <c r="DE392" s="282"/>
      <c r="DF392" s="282"/>
      <c r="DG392" s="282"/>
      <c r="DH392" s="282"/>
      <c r="DI392" s="282"/>
      <c r="DJ392" s="282"/>
      <c r="DK392" s="282"/>
      <c r="DL392" s="282"/>
      <c r="DM392" s="282"/>
      <c r="DN392" s="282"/>
      <c r="DO392" s="282"/>
      <c r="DP392" s="282"/>
      <c r="DQ392" s="282"/>
      <c r="DR392" s="282"/>
      <c r="DS392" s="282"/>
      <c r="DT392" s="282"/>
      <c r="DU392" s="282"/>
      <c r="DV392" s="282"/>
      <c r="DW392" s="282"/>
      <c r="DX392" s="282"/>
      <c r="DY392" s="282"/>
      <c r="DZ392" s="282"/>
      <c r="EA392" s="282"/>
      <c r="EB392" s="282"/>
      <c r="EC392" s="282"/>
      <c r="ED392" s="282"/>
      <c r="EE392" s="282"/>
      <c r="EF392" s="282"/>
      <c r="EG392" s="282"/>
      <c r="EH392" s="282"/>
      <c r="EI392" s="282"/>
      <c r="EJ392" s="282"/>
      <c r="EK392" s="282"/>
      <c r="EL392" s="282"/>
      <c r="EM392" s="282"/>
      <c r="EN392" s="282"/>
      <c r="EO392" s="282"/>
      <c r="EP392" s="282"/>
      <c r="EQ392" s="282"/>
      <c r="ER392" s="282"/>
      <c r="ES392" s="282"/>
      <c r="ET392" s="282"/>
      <c r="EU392" s="282"/>
      <c r="EV392" s="282"/>
      <c r="EW392" s="282"/>
      <c r="EX392" s="282"/>
      <c r="EY392" s="282"/>
      <c r="EZ392" s="282"/>
      <c r="FA392" s="282"/>
      <c r="FB392" s="282"/>
      <c r="FC392" s="282"/>
      <c r="FD392" s="282"/>
      <c r="FE392" s="282"/>
      <c r="FF392" s="282"/>
      <c r="FG392" s="282"/>
      <c r="FH392" s="282"/>
      <c r="FI392" s="282"/>
      <c r="FJ392" s="282"/>
      <c r="FK392" s="282"/>
      <c r="FL392" s="282"/>
      <c r="FM392" s="282"/>
      <c r="FN392" s="282"/>
      <c r="FO392" s="282"/>
      <c r="FP392" s="282"/>
      <c r="FQ392" s="282"/>
      <c r="FR392" s="282"/>
      <c r="FS392" s="282"/>
      <c r="FT392" s="282"/>
      <c r="FU392" s="282"/>
      <c r="FV392" s="282"/>
      <c r="FW392" s="282"/>
      <c r="FX392" s="282"/>
      <c r="FY392" s="282"/>
      <c r="FZ392" s="282"/>
      <c r="GA392" s="282"/>
      <c r="GB392" s="282"/>
      <c r="GC392" s="282"/>
      <c r="GD392" s="282"/>
      <c r="GE392" s="282"/>
      <c r="GF392" s="282"/>
      <c r="GG392" s="282"/>
      <c r="GH392" s="282"/>
      <c r="GI392" s="282"/>
      <c r="GJ392" s="282"/>
      <c r="GK392" s="282"/>
      <c r="GL392" s="282"/>
      <c r="GM392" s="282"/>
      <c r="GN392" s="282"/>
      <c r="GO392" s="282"/>
      <c r="GP392" s="282"/>
      <c r="GQ392" s="282"/>
      <c r="GR392" s="282"/>
      <c r="GS392" s="282"/>
      <c r="GT392" s="282"/>
      <c r="GU392" s="282"/>
      <c r="GV392" s="282"/>
      <c r="GW392" s="282"/>
      <c r="GX392" s="282"/>
      <c r="GY392" s="282"/>
      <c r="GZ392" s="282"/>
      <c r="HA392" s="282"/>
      <c r="HB392" s="282"/>
      <c r="HC392" s="282"/>
      <c r="HD392" s="282"/>
      <c r="HE392" s="282"/>
      <c r="HF392" s="282"/>
      <c r="HG392" s="282"/>
      <c r="HH392" s="282"/>
      <c r="HI392" s="282"/>
      <c r="HJ392" s="282"/>
      <c r="HK392" s="282"/>
      <c r="HL392" s="282"/>
      <c r="HM392" s="282"/>
      <c r="HN392" s="282"/>
      <c r="HO392" s="282"/>
      <c r="HP392" s="282"/>
      <c r="HQ392" s="282"/>
    </row>
    <row r="393" spans="1:225" s="73" customFormat="1" ht="18" hidden="1" customHeight="1" x14ac:dyDescent="0.25">
      <c r="A393" s="223" t="str">
        <f t="shared" ref="A393:B393" si="1396">IF(A236="","",A236)</f>
        <v/>
      </c>
      <c r="B393" s="225" t="str">
        <f t="shared" si="1396"/>
        <v/>
      </c>
      <c r="C393" s="218">
        <f t="shared" si="1383"/>
        <v>0</v>
      </c>
      <c r="D393" s="284"/>
      <c r="E393" s="219">
        <f t="shared" si="1384"/>
        <v>0</v>
      </c>
      <c r="F393" s="219">
        <f t="shared" si="1385"/>
        <v>0</v>
      </c>
      <c r="G393" s="136"/>
      <c r="H393" s="214" t="str">
        <f t="shared" si="1386"/>
        <v/>
      </c>
      <c r="I393" s="219" t="str">
        <f t="shared" si="1387"/>
        <v/>
      </c>
      <c r="J393" s="219" t="str">
        <f t="shared" si="1388"/>
        <v/>
      </c>
      <c r="K393" s="216"/>
      <c r="L393" s="217">
        <f t="shared" si="1381"/>
        <v>1</v>
      </c>
      <c r="M393" s="219" t="str">
        <f t="shared" si="1389"/>
        <v/>
      </c>
      <c r="N393" s="221" t="str">
        <f t="shared" si="1390"/>
        <v/>
      </c>
      <c r="O393" s="304"/>
      <c r="P393" s="282"/>
      <c r="Q393" s="282"/>
      <c r="R393" s="287"/>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c r="CQ393" s="282"/>
      <c r="CR393" s="282"/>
      <c r="CS393" s="282"/>
      <c r="CT393" s="282"/>
      <c r="CU393" s="282"/>
      <c r="CV393" s="282"/>
      <c r="CW393" s="282"/>
      <c r="CX393" s="282"/>
      <c r="CY393" s="282"/>
      <c r="CZ393" s="282"/>
      <c r="DA393" s="282"/>
      <c r="DB393" s="282"/>
      <c r="DC393" s="282"/>
      <c r="DD393" s="282"/>
      <c r="DE393" s="282"/>
      <c r="DF393" s="282"/>
      <c r="DG393" s="282"/>
      <c r="DH393" s="282"/>
      <c r="DI393" s="282"/>
      <c r="DJ393" s="282"/>
      <c r="DK393" s="282"/>
      <c r="DL393" s="282"/>
      <c r="DM393" s="282"/>
      <c r="DN393" s="282"/>
      <c r="DO393" s="282"/>
      <c r="DP393" s="282"/>
      <c r="DQ393" s="282"/>
      <c r="DR393" s="282"/>
      <c r="DS393" s="282"/>
      <c r="DT393" s="282"/>
      <c r="DU393" s="282"/>
      <c r="DV393" s="282"/>
      <c r="DW393" s="282"/>
      <c r="DX393" s="282"/>
      <c r="DY393" s="282"/>
      <c r="DZ393" s="282"/>
      <c r="EA393" s="282"/>
      <c r="EB393" s="282"/>
      <c r="EC393" s="282"/>
      <c r="ED393" s="282"/>
      <c r="EE393" s="282"/>
      <c r="EF393" s="282"/>
      <c r="EG393" s="282"/>
      <c r="EH393" s="282"/>
      <c r="EI393" s="282"/>
      <c r="EJ393" s="282"/>
      <c r="EK393" s="282"/>
      <c r="EL393" s="282"/>
      <c r="EM393" s="282"/>
      <c r="EN393" s="282"/>
      <c r="EO393" s="282"/>
      <c r="EP393" s="282"/>
      <c r="EQ393" s="282"/>
      <c r="ER393" s="282"/>
      <c r="ES393" s="282"/>
      <c r="ET393" s="282"/>
      <c r="EU393" s="282"/>
      <c r="EV393" s="282"/>
      <c r="EW393" s="282"/>
      <c r="EX393" s="282"/>
      <c r="EY393" s="282"/>
      <c r="EZ393" s="282"/>
      <c r="FA393" s="282"/>
      <c r="FB393" s="282"/>
      <c r="FC393" s="282"/>
      <c r="FD393" s="282"/>
      <c r="FE393" s="282"/>
      <c r="FF393" s="282"/>
      <c r="FG393" s="282"/>
      <c r="FH393" s="282"/>
      <c r="FI393" s="282"/>
      <c r="FJ393" s="282"/>
      <c r="FK393" s="282"/>
      <c r="FL393" s="282"/>
      <c r="FM393" s="282"/>
      <c r="FN393" s="282"/>
      <c r="FO393" s="282"/>
      <c r="FP393" s="282"/>
      <c r="FQ393" s="282"/>
      <c r="FR393" s="282"/>
      <c r="FS393" s="282"/>
      <c r="FT393" s="282"/>
      <c r="FU393" s="282"/>
      <c r="FV393" s="282"/>
      <c r="FW393" s="282"/>
      <c r="FX393" s="282"/>
      <c r="FY393" s="282"/>
      <c r="FZ393" s="282"/>
      <c r="GA393" s="282"/>
      <c r="GB393" s="282"/>
      <c r="GC393" s="282"/>
      <c r="GD393" s="282"/>
      <c r="GE393" s="282"/>
      <c r="GF393" s="282"/>
      <c r="GG393" s="282"/>
      <c r="GH393" s="282"/>
      <c r="GI393" s="282"/>
      <c r="GJ393" s="282"/>
      <c r="GK393" s="282"/>
      <c r="GL393" s="282"/>
      <c r="GM393" s="282"/>
      <c r="GN393" s="282"/>
      <c r="GO393" s="282"/>
      <c r="GP393" s="282"/>
      <c r="GQ393" s="282"/>
      <c r="GR393" s="282"/>
      <c r="GS393" s="282"/>
      <c r="GT393" s="282"/>
      <c r="GU393" s="282"/>
      <c r="GV393" s="282"/>
      <c r="GW393" s="282"/>
      <c r="GX393" s="282"/>
      <c r="GY393" s="282"/>
      <c r="GZ393" s="282"/>
      <c r="HA393" s="282"/>
      <c r="HB393" s="282"/>
      <c r="HC393" s="282"/>
      <c r="HD393" s="282"/>
      <c r="HE393" s="282"/>
      <c r="HF393" s="282"/>
      <c r="HG393" s="282"/>
      <c r="HH393" s="282"/>
      <c r="HI393" s="282"/>
      <c r="HJ393" s="282"/>
      <c r="HK393" s="282"/>
      <c r="HL393" s="282"/>
      <c r="HM393" s="282"/>
      <c r="HN393" s="282"/>
      <c r="HO393" s="282"/>
      <c r="HP393" s="282"/>
      <c r="HQ393" s="282"/>
    </row>
    <row r="394" spans="1:225" s="73" customFormat="1" ht="18" hidden="1" customHeight="1" x14ac:dyDescent="0.25">
      <c r="A394" s="223" t="str">
        <f t="shared" ref="A394:B394" si="1397">IF(A237="","",A237)</f>
        <v/>
      </c>
      <c r="B394" s="225" t="str">
        <f t="shared" si="1397"/>
        <v/>
      </c>
      <c r="C394" s="218">
        <f t="shared" si="1383"/>
        <v>0</v>
      </c>
      <c r="D394" s="284"/>
      <c r="E394" s="219">
        <f t="shared" si="1384"/>
        <v>0</v>
      </c>
      <c r="F394" s="219">
        <f t="shared" si="1385"/>
        <v>0</v>
      </c>
      <c r="G394" s="136"/>
      <c r="H394" s="214" t="str">
        <f t="shared" si="1386"/>
        <v/>
      </c>
      <c r="I394" s="219" t="str">
        <f t="shared" si="1387"/>
        <v/>
      </c>
      <c r="J394" s="219" t="str">
        <f t="shared" si="1388"/>
        <v/>
      </c>
      <c r="K394" s="216"/>
      <c r="L394" s="217">
        <f t="shared" si="1381"/>
        <v>1</v>
      </c>
      <c r="M394" s="219" t="str">
        <f t="shared" si="1389"/>
        <v/>
      </c>
      <c r="N394" s="221" t="str">
        <f t="shared" si="1390"/>
        <v/>
      </c>
      <c r="O394" s="304"/>
      <c r="P394" s="282"/>
      <c r="Q394" s="282"/>
      <c r="R394" s="287"/>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c r="CQ394" s="282"/>
      <c r="CR394" s="282"/>
      <c r="CS394" s="282"/>
      <c r="CT394" s="282"/>
      <c r="CU394" s="282"/>
      <c r="CV394" s="282"/>
      <c r="CW394" s="282"/>
      <c r="CX394" s="282"/>
      <c r="CY394" s="282"/>
      <c r="CZ394" s="282"/>
      <c r="DA394" s="282"/>
      <c r="DB394" s="282"/>
      <c r="DC394" s="282"/>
      <c r="DD394" s="282"/>
      <c r="DE394" s="282"/>
      <c r="DF394" s="282"/>
      <c r="DG394" s="282"/>
      <c r="DH394" s="282"/>
      <c r="DI394" s="282"/>
      <c r="DJ394" s="282"/>
      <c r="DK394" s="282"/>
      <c r="DL394" s="282"/>
      <c r="DM394" s="282"/>
      <c r="DN394" s="282"/>
      <c r="DO394" s="282"/>
      <c r="DP394" s="282"/>
      <c r="DQ394" s="282"/>
      <c r="DR394" s="282"/>
      <c r="DS394" s="282"/>
      <c r="DT394" s="282"/>
      <c r="DU394" s="282"/>
      <c r="DV394" s="282"/>
      <c r="DW394" s="282"/>
      <c r="DX394" s="282"/>
      <c r="DY394" s="282"/>
      <c r="DZ394" s="282"/>
      <c r="EA394" s="282"/>
      <c r="EB394" s="282"/>
      <c r="EC394" s="282"/>
      <c r="ED394" s="282"/>
      <c r="EE394" s="282"/>
      <c r="EF394" s="282"/>
      <c r="EG394" s="282"/>
      <c r="EH394" s="282"/>
      <c r="EI394" s="282"/>
      <c r="EJ394" s="282"/>
      <c r="EK394" s="282"/>
      <c r="EL394" s="282"/>
      <c r="EM394" s="282"/>
      <c r="EN394" s="282"/>
      <c r="EO394" s="282"/>
      <c r="EP394" s="282"/>
      <c r="EQ394" s="282"/>
      <c r="ER394" s="282"/>
      <c r="ES394" s="282"/>
      <c r="ET394" s="282"/>
      <c r="EU394" s="282"/>
      <c r="EV394" s="282"/>
      <c r="EW394" s="282"/>
      <c r="EX394" s="282"/>
      <c r="EY394" s="282"/>
      <c r="EZ394" s="282"/>
      <c r="FA394" s="282"/>
      <c r="FB394" s="282"/>
      <c r="FC394" s="282"/>
      <c r="FD394" s="282"/>
      <c r="FE394" s="282"/>
      <c r="FF394" s="282"/>
      <c r="FG394" s="282"/>
      <c r="FH394" s="282"/>
      <c r="FI394" s="282"/>
      <c r="FJ394" s="282"/>
      <c r="FK394" s="282"/>
      <c r="FL394" s="282"/>
      <c r="FM394" s="282"/>
      <c r="FN394" s="282"/>
      <c r="FO394" s="282"/>
      <c r="FP394" s="282"/>
      <c r="FQ394" s="282"/>
      <c r="FR394" s="282"/>
      <c r="FS394" s="282"/>
      <c r="FT394" s="282"/>
      <c r="FU394" s="282"/>
      <c r="FV394" s="282"/>
      <c r="FW394" s="282"/>
      <c r="FX394" s="282"/>
      <c r="FY394" s="282"/>
      <c r="FZ394" s="282"/>
      <c r="GA394" s="282"/>
      <c r="GB394" s="282"/>
      <c r="GC394" s="282"/>
      <c r="GD394" s="282"/>
      <c r="GE394" s="282"/>
      <c r="GF394" s="282"/>
      <c r="GG394" s="282"/>
      <c r="GH394" s="282"/>
      <c r="GI394" s="282"/>
      <c r="GJ394" s="282"/>
      <c r="GK394" s="282"/>
      <c r="GL394" s="282"/>
      <c r="GM394" s="282"/>
      <c r="GN394" s="282"/>
      <c r="GO394" s="282"/>
      <c r="GP394" s="282"/>
      <c r="GQ394" s="282"/>
      <c r="GR394" s="282"/>
      <c r="GS394" s="282"/>
      <c r="GT394" s="282"/>
      <c r="GU394" s="282"/>
      <c r="GV394" s="282"/>
      <c r="GW394" s="282"/>
      <c r="GX394" s="282"/>
      <c r="GY394" s="282"/>
      <c r="GZ394" s="282"/>
      <c r="HA394" s="282"/>
      <c r="HB394" s="282"/>
      <c r="HC394" s="282"/>
      <c r="HD394" s="282"/>
      <c r="HE394" s="282"/>
      <c r="HF394" s="282"/>
      <c r="HG394" s="282"/>
      <c r="HH394" s="282"/>
      <c r="HI394" s="282"/>
      <c r="HJ394" s="282"/>
      <c r="HK394" s="282"/>
      <c r="HL394" s="282"/>
      <c r="HM394" s="282"/>
      <c r="HN394" s="282"/>
      <c r="HO394" s="282"/>
      <c r="HP394" s="282"/>
      <c r="HQ394" s="282"/>
    </row>
    <row r="395" spans="1:225" s="73" customFormat="1" ht="18" hidden="1" customHeight="1" x14ac:dyDescent="0.25">
      <c r="A395" s="223" t="str">
        <f t="shared" ref="A395:B395" si="1398">IF(A238="","",A238)</f>
        <v/>
      </c>
      <c r="B395" s="225" t="str">
        <f t="shared" si="1398"/>
        <v/>
      </c>
      <c r="C395" s="218">
        <f t="shared" si="1383"/>
        <v>0</v>
      </c>
      <c r="D395" s="284"/>
      <c r="E395" s="219">
        <f t="shared" si="1384"/>
        <v>0</v>
      </c>
      <c r="F395" s="219">
        <f t="shared" si="1385"/>
        <v>0</v>
      </c>
      <c r="G395" s="136"/>
      <c r="H395" s="214" t="str">
        <f t="shared" si="1386"/>
        <v/>
      </c>
      <c r="I395" s="219" t="str">
        <f t="shared" si="1387"/>
        <v/>
      </c>
      <c r="J395" s="219" t="str">
        <f t="shared" si="1388"/>
        <v/>
      </c>
      <c r="K395" s="216"/>
      <c r="L395" s="217">
        <f t="shared" si="1381"/>
        <v>1</v>
      </c>
      <c r="M395" s="219" t="str">
        <f t="shared" si="1389"/>
        <v/>
      </c>
      <c r="N395" s="221" t="str">
        <f t="shared" si="1390"/>
        <v/>
      </c>
      <c r="O395" s="304"/>
      <c r="P395" s="282"/>
      <c r="Q395" s="282"/>
      <c r="R395" s="287"/>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c r="CQ395" s="282"/>
      <c r="CR395" s="282"/>
      <c r="CS395" s="282"/>
      <c r="CT395" s="282"/>
      <c r="CU395" s="282"/>
      <c r="CV395" s="282"/>
      <c r="CW395" s="282"/>
      <c r="CX395" s="282"/>
      <c r="CY395" s="282"/>
      <c r="CZ395" s="282"/>
      <c r="DA395" s="282"/>
      <c r="DB395" s="282"/>
      <c r="DC395" s="282"/>
      <c r="DD395" s="282"/>
      <c r="DE395" s="282"/>
      <c r="DF395" s="282"/>
      <c r="DG395" s="282"/>
      <c r="DH395" s="282"/>
      <c r="DI395" s="282"/>
      <c r="DJ395" s="282"/>
      <c r="DK395" s="282"/>
      <c r="DL395" s="282"/>
      <c r="DM395" s="282"/>
      <c r="DN395" s="282"/>
      <c r="DO395" s="282"/>
      <c r="DP395" s="282"/>
      <c r="DQ395" s="282"/>
      <c r="DR395" s="282"/>
      <c r="DS395" s="282"/>
      <c r="DT395" s="282"/>
      <c r="DU395" s="282"/>
      <c r="DV395" s="282"/>
      <c r="DW395" s="282"/>
      <c r="DX395" s="282"/>
      <c r="DY395" s="282"/>
      <c r="DZ395" s="282"/>
      <c r="EA395" s="282"/>
      <c r="EB395" s="282"/>
      <c r="EC395" s="282"/>
      <c r="ED395" s="282"/>
      <c r="EE395" s="282"/>
      <c r="EF395" s="282"/>
      <c r="EG395" s="282"/>
      <c r="EH395" s="282"/>
      <c r="EI395" s="282"/>
      <c r="EJ395" s="282"/>
      <c r="EK395" s="282"/>
      <c r="EL395" s="282"/>
      <c r="EM395" s="282"/>
      <c r="EN395" s="282"/>
      <c r="EO395" s="282"/>
      <c r="EP395" s="282"/>
      <c r="EQ395" s="282"/>
      <c r="ER395" s="282"/>
      <c r="ES395" s="282"/>
      <c r="ET395" s="282"/>
      <c r="EU395" s="282"/>
      <c r="EV395" s="282"/>
      <c r="EW395" s="282"/>
      <c r="EX395" s="282"/>
      <c r="EY395" s="282"/>
      <c r="EZ395" s="282"/>
      <c r="FA395" s="282"/>
      <c r="FB395" s="282"/>
      <c r="FC395" s="282"/>
      <c r="FD395" s="282"/>
      <c r="FE395" s="282"/>
      <c r="FF395" s="282"/>
      <c r="FG395" s="282"/>
      <c r="FH395" s="282"/>
      <c r="FI395" s="282"/>
      <c r="FJ395" s="282"/>
      <c r="FK395" s="282"/>
      <c r="FL395" s="282"/>
      <c r="FM395" s="282"/>
      <c r="FN395" s="282"/>
      <c r="FO395" s="282"/>
      <c r="FP395" s="282"/>
      <c r="FQ395" s="282"/>
      <c r="FR395" s="282"/>
      <c r="FS395" s="282"/>
      <c r="FT395" s="282"/>
      <c r="FU395" s="282"/>
      <c r="FV395" s="282"/>
      <c r="FW395" s="282"/>
      <c r="FX395" s="282"/>
      <c r="FY395" s="282"/>
      <c r="FZ395" s="282"/>
      <c r="GA395" s="282"/>
      <c r="GB395" s="282"/>
      <c r="GC395" s="282"/>
      <c r="GD395" s="282"/>
      <c r="GE395" s="282"/>
      <c r="GF395" s="282"/>
      <c r="GG395" s="282"/>
      <c r="GH395" s="282"/>
      <c r="GI395" s="282"/>
      <c r="GJ395" s="282"/>
      <c r="GK395" s="282"/>
      <c r="GL395" s="282"/>
      <c r="GM395" s="282"/>
      <c r="GN395" s="282"/>
      <c r="GO395" s="282"/>
      <c r="GP395" s="282"/>
      <c r="GQ395" s="282"/>
      <c r="GR395" s="282"/>
      <c r="GS395" s="282"/>
      <c r="GT395" s="282"/>
      <c r="GU395" s="282"/>
      <c r="GV395" s="282"/>
      <c r="GW395" s="282"/>
      <c r="GX395" s="282"/>
      <c r="GY395" s="282"/>
      <c r="GZ395" s="282"/>
      <c r="HA395" s="282"/>
      <c r="HB395" s="282"/>
      <c r="HC395" s="282"/>
      <c r="HD395" s="282"/>
      <c r="HE395" s="282"/>
      <c r="HF395" s="282"/>
      <c r="HG395" s="282"/>
      <c r="HH395" s="282"/>
      <c r="HI395" s="282"/>
      <c r="HJ395" s="282"/>
      <c r="HK395" s="282"/>
      <c r="HL395" s="282"/>
      <c r="HM395" s="282"/>
      <c r="HN395" s="282"/>
      <c r="HO395" s="282"/>
      <c r="HP395" s="282"/>
      <c r="HQ395" s="282"/>
    </row>
    <row r="396" spans="1:225" s="73" customFormat="1" ht="18" hidden="1" customHeight="1" x14ac:dyDescent="0.25">
      <c r="A396" s="223" t="str">
        <f t="shared" ref="A396:B396" si="1399">IF(A239="","",A239)</f>
        <v/>
      </c>
      <c r="B396" s="225" t="str">
        <f t="shared" si="1399"/>
        <v/>
      </c>
      <c r="C396" s="218">
        <f t="shared" si="1383"/>
        <v>0</v>
      </c>
      <c r="D396" s="284"/>
      <c r="E396" s="219">
        <f t="shared" si="1384"/>
        <v>0</v>
      </c>
      <c r="F396" s="219">
        <f t="shared" si="1385"/>
        <v>0</v>
      </c>
      <c r="G396" s="136"/>
      <c r="H396" s="214" t="str">
        <f t="shared" si="1386"/>
        <v/>
      </c>
      <c r="I396" s="219" t="str">
        <f t="shared" si="1387"/>
        <v/>
      </c>
      <c r="J396" s="219" t="str">
        <f t="shared" si="1388"/>
        <v/>
      </c>
      <c r="K396" s="216"/>
      <c r="L396" s="217">
        <f t="shared" si="1381"/>
        <v>1</v>
      </c>
      <c r="M396" s="219" t="str">
        <f t="shared" si="1389"/>
        <v/>
      </c>
      <c r="N396" s="221" t="str">
        <f t="shared" si="1390"/>
        <v/>
      </c>
      <c r="O396" s="304"/>
      <c r="P396" s="282"/>
      <c r="Q396" s="282"/>
      <c r="R396" s="287"/>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c r="CQ396" s="282"/>
      <c r="CR396" s="282"/>
      <c r="CS396" s="282"/>
      <c r="CT396" s="282"/>
      <c r="CU396" s="282"/>
      <c r="CV396" s="282"/>
      <c r="CW396" s="282"/>
      <c r="CX396" s="282"/>
      <c r="CY396" s="282"/>
      <c r="CZ396" s="282"/>
      <c r="DA396" s="282"/>
      <c r="DB396" s="282"/>
      <c r="DC396" s="282"/>
      <c r="DD396" s="282"/>
      <c r="DE396" s="282"/>
      <c r="DF396" s="282"/>
      <c r="DG396" s="282"/>
      <c r="DH396" s="282"/>
      <c r="DI396" s="282"/>
      <c r="DJ396" s="282"/>
      <c r="DK396" s="282"/>
      <c r="DL396" s="282"/>
      <c r="DM396" s="282"/>
      <c r="DN396" s="282"/>
      <c r="DO396" s="282"/>
      <c r="DP396" s="282"/>
      <c r="DQ396" s="282"/>
      <c r="DR396" s="282"/>
      <c r="DS396" s="282"/>
      <c r="DT396" s="282"/>
      <c r="DU396" s="282"/>
      <c r="DV396" s="282"/>
      <c r="DW396" s="282"/>
      <c r="DX396" s="282"/>
      <c r="DY396" s="282"/>
      <c r="DZ396" s="282"/>
      <c r="EA396" s="282"/>
      <c r="EB396" s="282"/>
      <c r="EC396" s="282"/>
      <c r="ED396" s="282"/>
      <c r="EE396" s="282"/>
      <c r="EF396" s="282"/>
      <c r="EG396" s="282"/>
      <c r="EH396" s="282"/>
      <c r="EI396" s="282"/>
      <c r="EJ396" s="282"/>
      <c r="EK396" s="282"/>
      <c r="EL396" s="282"/>
      <c r="EM396" s="282"/>
      <c r="EN396" s="282"/>
      <c r="EO396" s="282"/>
      <c r="EP396" s="282"/>
      <c r="EQ396" s="282"/>
      <c r="ER396" s="282"/>
      <c r="ES396" s="282"/>
      <c r="ET396" s="282"/>
      <c r="EU396" s="282"/>
      <c r="EV396" s="282"/>
      <c r="EW396" s="282"/>
      <c r="EX396" s="282"/>
      <c r="EY396" s="282"/>
      <c r="EZ396" s="282"/>
      <c r="FA396" s="282"/>
      <c r="FB396" s="282"/>
      <c r="FC396" s="282"/>
      <c r="FD396" s="282"/>
      <c r="FE396" s="282"/>
      <c r="FF396" s="282"/>
      <c r="FG396" s="282"/>
      <c r="FH396" s="282"/>
      <c r="FI396" s="282"/>
      <c r="FJ396" s="282"/>
      <c r="FK396" s="282"/>
      <c r="FL396" s="282"/>
      <c r="FM396" s="282"/>
      <c r="FN396" s="282"/>
      <c r="FO396" s="282"/>
      <c r="FP396" s="282"/>
      <c r="FQ396" s="282"/>
      <c r="FR396" s="282"/>
      <c r="FS396" s="282"/>
      <c r="FT396" s="282"/>
      <c r="FU396" s="282"/>
      <c r="FV396" s="282"/>
      <c r="FW396" s="282"/>
      <c r="FX396" s="282"/>
      <c r="FY396" s="282"/>
      <c r="FZ396" s="282"/>
      <c r="GA396" s="282"/>
      <c r="GB396" s="282"/>
      <c r="GC396" s="282"/>
      <c r="GD396" s="282"/>
      <c r="GE396" s="282"/>
      <c r="GF396" s="282"/>
      <c r="GG396" s="282"/>
      <c r="GH396" s="282"/>
      <c r="GI396" s="282"/>
      <c r="GJ396" s="282"/>
      <c r="GK396" s="282"/>
      <c r="GL396" s="282"/>
      <c r="GM396" s="282"/>
      <c r="GN396" s="282"/>
      <c r="GO396" s="282"/>
      <c r="GP396" s="282"/>
      <c r="GQ396" s="282"/>
      <c r="GR396" s="282"/>
      <c r="GS396" s="282"/>
      <c r="GT396" s="282"/>
      <c r="GU396" s="282"/>
      <c r="GV396" s="282"/>
      <c r="GW396" s="282"/>
      <c r="GX396" s="282"/>
      <c r="GY396" s="282"/>
      <c r="GZ396" s="282"/>
      <c r="HA396" s="282"/>
      <c r="HB396" s="282"/>
      <c r="HC396" s="282"/>
      <c r="HD396" s="282"/>
      <c r="HE396" s="282"/>
      <c r="HF396" s="282"/>
      <c r="HG396" s="282"/>
      <c r="HH396" s="282"/>
      <c r="HI396" s="282"/>
      <c r="HJ396" s="282"/>
      <c r="HK396" s="282"/>
      <c r="HL396" s="282"/>
      <c r="HM396" s="282"/>
      <c r="HN396" s="282"/>
      <c r="HO396" s="282"/>
      <c r="HP396" s="282"/>
      <c r="HQ396" s="282"/>
    </row>
    <row r="397" spans="1:225" s="73" customFormat="1" ht="18" hidden="1" customHeight="1" x14ac:dyDescent="0.25">
      <c r="A397" s="223" t="str">
        <f t="shared" ref="A397:B397" si="1400">IF(A240="","",A240)</f>
        <v/>
      </c>
      <c r="B397" s="225" t="str">
        <f t="shared" si="1400"/>
        <v/>
      </c>
      <c r="C397" s="218">
        <f t="shared" si="1383"/>
        <v>0</v>
      </c>
      <c r="D397" s="284"/>
      <c r="E397" s="219">
        <f t="shared" si="1384"/>
        <v>0</v>
      </c>
      <c r="F397" s="219">
        <f t="shared" si="1385"/>
        <v>0</v>
      </c>
      <c r="G397" s="136"/>
      <c r="H397" s="214" t="str">
        <f t="shared" si="1386"/>
        <v/>
      </c>
      <c r="I397" s="219" t="str">
        <f t="shared" si="1387"/>
        <v/>
      </c>
      <c r="J397" s="219" t="str">
        <f t="shared" si="1388"/>
        <v/>
      </c>
      <c r="K397" s="216"/>
      <c r="L397" s="217">
        <f t="shared" si="1381"/>
        <v>1</v>
      </c>
      <c r="M397" s="219" t="str">
        <f t="shared" si="1389"/>
        <v/>
      </c>
      <c r="N397" s="221" t="str">
        <f t="shared" si="1390"/>
        <v/>
      </c>
      <c r="O397" s="304"/>
      <c r="P397" s="282"/>
      <c r="Q397" s="282"/>
      <c r="R397" s="287"/>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c r="CQ397" s="282"/>
      <c r="CR397" s="282"/>
      <c r="CS397" s="282"/>
      <c r="CT397" s="282"/>
      <c r="CU397" s="282"/>
      <c r="CV397" s="282"/>
      <c r="CW397" s="282"/>
      <c r="CX397" s="282"/>
      <c r="CY397" s="282"/>
      <c r="CZ397" s="282"/>
      <c r="DA397" s="282"/>
      <c r="DB397" s="282"/>
      <c r="DC397" s="282"/>
      <c r="DD397" s="282"/>
      <c r="DE397" s="282"/>
      <c r="DF397" s="282"/>
      <c r="DG397" s="282"/>
      <c r="DH397" s="282"/>
      <c r="DI397" s="282"/>
      <c r="DJ397" s="282"/>
      <c r="DK397" s="282"/>
      <c r="DL397" s="282"/>
      <c r="DM397" s="282"/>
      <c r="DN397" s="282"/>
      <c r="DO397" s="282"/>
      <c r="DP397" s="282"/>
      <c r="DQ397" s="282"/>
      <c r="DR397" s="282"/>
      <c r="DS397" s="282"/>
      <c r="DT397" s="282"/>
      <c r="DU397" s="282"/>
      <c r="DV397" s="282"/>
      <c r="DW397" s="282"/>
      <c r="DX397" s="282"/>
      <c r="DY397" s="282"/>
      <c r="DZ397" s="282"/>
      <c r="EA397" s="282"/>
      <c r="EB397" s="282"/>
      <c r="EC397" s="282"/>
      <c r="ED397" s="282"/>
      <c r="EE397" s="282"/>
      <c r="EF397" s="282"/>
      <c r="EG397" s="282"/>
      <c r="EH397" s="282"/>
      <c r="EI397" s="282"/>
      <c r="EJ397" s="282"/>
      <c r="EK397" s="282"/>
      <c r="EL397" s="282"/>
      <c r="EM397" s="282"/>
      <c r="EN397" s="282"/>
      <c r="EO397" s="282"/>
      <c r="EP397" s="282"/>
      <c r="EQ397" s="282"/>
      <c r="ER397" s="282"/>
      <c r="ES397" s="282"/>
      <c r="ET397" s="282"/>
      <c r="EU397" s="282"/>
      <c r="EV397" s="282"/>
      <c r="EW397" s="282"/>
      <c r="EX397" s="282"/>
      <c r="EY397" s="282"/>
      <c r="EZ397" s="282"/>
      <c r="FA397" s="282"/>
      <c r="FB397" s="282"/>
      <c r="FC397" s="282"/>
      <c r="FD397" s="282"/>
      <c r="FE397" s="282"/>
      <c r="FF397" s="282"/>
      <c r="FG397" s="282"/>
      <c r="FH397" s="282"/>
      <c r="FI397" s="282"/>
      <c r="FJ397" s="282"/>
      <c r="FK397" s="282"/>
      <c r="FL397" s="282"/>
      <c r="FM397" s="282"/>
      <c r="FN397" s="282"/>
      <c r="FO397" s="282"/>
      <c r="FP397" s="282"/>
      <c r="FQ397" s="282"/>
      <c r="FR397" s="282"/>
      <c r="FS397" s="282"/>
      <c r="FT397" s="282"/>
      <c r="FU397" s="282"/>
      <c r="FV397" s="282"/>
      <c r="FW397" s="282"/>
      <c r="FX397" s="282"/>
      <c r="FY397" s="282"/>
      <c r="FZ397" s="282"/>
      <c r="GA397" s="282"/>
      <c r="GB397" s="282"/>
      <c r="GC397" s="282"/>
      <c r="GD397" s="282"/>
      <c r="GE397" s="282"/>
      <c r="GF397" s="282"/>
      <c r="GG397" s="282"/>
      <c r="GH397" s="282"/>
      <c r="GI397" s="282"/>
      <c r="GJ397" s="282"/>
      <c r="GK397" s="282"/>
      <c r="GL397" s="282"/>
      <c r="GM397" s="282"/>
      <c r="GN397" s="282"/>
      <c r="GO397" s="282"/>
      <c r="GP397" s="282"/>
      <c r="GQ397" s="282"/>
      <c r="GR397" s="282"/>
      <c r="GS397" s="282"/>
      <c r="GT397" s="282"/>
      <c r="GU397" s="282"/>
      <c r="GV397" s="282"/>
      <c r="GW397" s="282"/>
      <c r="GX397" s="282"/>
      <c r="GY397" s="282"/>
      <c r="GZ397" s="282"/>
      <c r="HA397" s="282"/>
      <c r="HB397" s="282"/>
      <c r="HC397" s="282"/>
      <c r="HD397" s="282"/>
      <c r="HE397" s="282"/>
      <c r="HF397" s="282"/>
      <c r="HG397" s="282"/>
      <c r="HH397" s="282"/>
      <c r="HI397" s="282"/>
      <c r="HJ397" s="282"/>
      <c r="HK397" s="282"/>
      <c r="HL397" s="282"/>
      <c r="HM397" s="282"/>
      <c r="HN397" s="282"/>
      <c r="HO397" s="282"/>
      <c r="HP397" s="282"/>
      <c r="HQ397" s="282"/>
    </row>
    <row r="398" spans="1:225" s="73" customFormat="1" ht="18" hidden="1" customHeight="1" x14ac:dyDescent="0.25">
      <c r="A398" s="223" t="str">
        <f t="shared" ref="A398:B398" si="1401">IF(A241="","",A241)</f>
        <v/>
      </c>
      <c r="B398" s="225" t="str">
        <f t="shared" si="1401"/>
        <v/>
      </c>
      <c r="C398" s="218">
        <f t="shared" si="1383"/>
        <v>0</v>
      </c>
      <c r="D398" s="284"/>
      <c r="E398" s="219">
        <f t="shared" si="1384"/>
        <v>0</v>
      </c>
      <c r="F398" s="219">
        <f t="shared" si="1385"/>
        <v>0</v>
      </c>
      <c r="G398" s="136"/>
      <c r="H398" s="214" t="str">
        <f t="shared" si="1386"/>
        <v/>
      </c>
      <c r="I398" s="219" t="str">
        <f t="shared" si="1387"/>
        <v/>
      </c>
      <c r="J398" s="219" t="str">
        <f t="shared" si="1388"/>
        <v/>
      </c>
      <c r="K398" s="216"/>
      <c r="L398" s="217">
        <f t="shared" si="1381"/>
        <v>1</v>
      </c>
      <c r="M398" s="219" t="str">
        <f t="shared" si="1389"/>
        <v/>
      </c>
      <c r="N398" s="221" t="str">
        <f t="shared" si="1390"/>
        <v/>
      </c>
      <c r="O398" s="304"/>
      <c r="P398" s="282"/>
      <c r="Q398" s="282"/>
      <c r="R398" s="287"/>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c r="CQ398" s="282"/>
      <c r="CR398" s="282"/>
      <c r="CS398" s="282"/>
      <c r="CT398" s="282"/>
      <c r="CU398" s="282"/>
      <c r="CV398" s="282"/>
      <c r="CW398" s="282"/>
      <c r="CX398" s="282"/>
      <c r="CY398" s="282"/>
      <c r="CZ398" s="282"/>
      <c r="DA398" s="282"/>
      <c r="DB398" s="282"/>
      <c r="DC398" s="282"/>
      <c r="DD398" s="282"/>
      <c r="DE398" s="282"/>
      <c r="DF398" s="282"/>
      <c r="DG398" s="282"/>
      <c r="DH398" s="282"/>
      <c r="DI398" s="282"/>
      <c r="DJ398" s="282"/>
      <c r="DK398" s="282"/>
      <c r="DL398" s="282"/>
      <c r="DM398" s="282"/>
      <c r="DN398" s="282"/>
      <c r="DO398" s="282"/>
      <c r="DP398" s="282"/>
      <c r="DQ398" s="282"/>
      <c r="DR398" s="282"/>
      <c r="DS398" s="282"/>
      <c r="DT398" s="282"/>
      <c r="DU398" s="282"/>
      <c r="DV398" s="282"/>
      <c r="DW398" s="282"/>
      <c r="DX398" s="282"/>
      <c r="DY398" s="282"/>
      <c r="DZ398" s="282"/>
      <c r="EA398" s="282"/>
      <c r="EB398" s="282"/>
      <c r="EC398" s="282"/>
      <c r="ED398" s="282"/>
      <c r="EE398" s="282"/>
      <c r="EF398" s="282"/>
      <c r="EG398" s="282"/>
      <c r="EH398" s="282"/>
      <c r="EI398" s="282"/>
      <c r="EJ398" s="282"/>
      <c r="EK398" s="282"/>
      <c r="EL398" s="282"/>
      <c r="EM398" s="282"/>
      <c r="EN398" s="282"/>
      <c r="EO398" s="282"/>
      <c r="EP398" s="282"/>
      <c r="EQ398" s="282"/>
      <c r="ER398" s="282"/>
      <c r="ES398" s="282"/>
      <c r="ET398" s="282"/>
      <c r="EU398" s="282"/>
      <c r="EV398" s="282"/>
      <c r="EW398" s="282"/>
      <c r="EX398" s="282"/>
      <c r="EY398" s="282"/>
      <c r="EZ398" s="282"/>
      <c r="FA398" s="282"/>
      <c r="FB398" s="282"/>
      <c r="FC398" s="282"/>
      <c r="FD398" s="282"/>
      <c r="FE398" s="282"/>
      <c r="FF398" s="282"/>
      <c r="FG398" s="282"/>
      <c r="FH398" s="282"/>
      <c r="FI398" s="282"/>
      <c r="FJ398" s="282"/>
      <c r="FK398" s="282"/>
      <c r="FL398" s="282"/>
      <c r="FM398" s="282"/>
      <c r="FN398" s="282"/>
      <c r="FO398" s="282"/>
      <c r="FP398" s="282"/>
      <c r="FQ398" s="282"/>
      <c r="FR398" s="282"/>
      <c r="FS398" s="282"/>
      <c r="FT398" s="282"/>
      <c r="FU398" s="282"/>
      <c r="FV398" s="282"/>
      <c r="FW398" s="282"/>
      <c r="FX398" s="282"/>
      <c r="FY398" s="282"/>
      <c r="FZ398" s="282"/>
      <c r="GA398" s="282"/>
      <c r="GB398" s="282"/>
      <c r="GC398" s="282"/>
      <c r="GD398" s="282"/>
      <c r="GE398" s="282"/>
      <c r="GF398" s="282"/>
      <c r="GG398" s="282"/>
      <c r="GH398" s="282"/>
      <c r="GI398" s="282"/>
      <c r="GJ398" s="282"/>
      <c r="GK398" s="282"/>
      <c r="GL398" s="282"/>
      <c r="GM398" s="282"/>
      <c r="GN398" s="282"/>
      <c r="GO398" s="282"/>
      <c r="GP398" s="282"/>
      <c r="GQ398" s="282"/>
      <c r="GR398" s="282"/>
      <c r="GS398" s="282"/>
      <c r="GT398" s="282"/>
      <c r="GU398" s="282"/>
      <c r="GV398" s="282"/>
      <c r="GW398" s="282"/>
      <c r="GX398" s="282"/>
      <c r="GY398" s="282"/>
      <c r="GZ398" s="282"/>
      <c r="HA398" s="282"/>
      <c r="HB398" s="282"/>
      <c r="HC398" s="282"/>
      <c r="HD398" s="282"/>
      <c r="HE398" s="282"/>
      <c r="HF398" s="282"/>
      <c r="HG398" s="282"/>
      <c r="HH398" s="282"/>
      <c r="HI398" s="282"/>
      <c r="HJ398" s="282"/>
      <c r="HK398" s="282"/>
      <c r="HL398" s="282"/>
      <c r="HM398" s="282"/>
      <c r="HN398" s="282"/>
      <c r="HO398" s="282"/>
      <c r="HP398" s="282"/>
      <c r="HQ398" s="282"/>
    </row>
    <row r="399" spans="1:225" s="73" customFormat="1" ht="18" hidden="1" customHeight="1" x14ac:dyDescent="0.25">
      <c r="A399" s="223" t="str">
        <f t="shared" ref="A399:B399" si="1402">IF(A242="","",A242)</f>
        <v/>
      </c>
      <c r="B399" s="225" t="str">
        <f t="shared" si="1402"/>
        <v/>
      </c>
      <c r="C399" s="218">
        <f t="shared" si="1383"/>
        <v>0</v>
      </c>
      <c r="D399" s="284"/>
      <c r="E399" s="219">
        <f t="shared" si="1384"/>
        <v>0</v>
      </c>
      <c r="F399" s="219">
        <f t="shared" si="1385"/>
        <v>0</v>
      </c>
      <c r="G399" s="136"/>
      <c r="H399" s="214" t="str">
        <f t="shared" si="1386"/>
        <v/>
      </c>
      <c r="I399" s="219" t="str">
        <f t="shared" si="1387"/>
        <v/>
      </c>
      <c r="J399" s="219" t="str">
        <f t="shared" si="1388"/>
        <v/>
      </c>
      <c r="K399" s="216"/>
      <c r="L399" s="217">
        <f t="shared" si="1381"/>
        <v>1</v>
      </c>
      <c r="M399" s="219" t="str">
        <f t="shared" si="1389"/>
        <v/>
      </c>
      <c r="N399" s="221" t="str">
        <f t="shared" si="1390"/>
        <v/>
      </c>
      <c r="O399" s="304"/>
      <c r="P399" s="282"/>
      <c r="Q399" s="282"/>
      <c r="R399" s="287"/>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c r="CQ399" s="282"/>
      <c r="CR399" s="282"/>
      <c r="CS399" s="282"/>
      <c r="CT399" s="282"/>
      <c r="CU399" s="282"/>
      <c r="CV399" s="282"/>
      <c r="CW399" s="282"/>
      <c r="CX399" s="282"/>
      <c r="CY399" s="282"/>
      <c r="CZ399" s="282"/>
      <c r="DA399" s="282"/>
      <c r="DB399" s="282"/>
      <c r="DC399" s="282"/>
      <c r="DD399" s="282"/>
      <c r="DE399" s="282"/>
      <c r="DF399" s="282"/>
      <c r="DG399" s="282"/>
      <c r="DH399" s="282"/>
      <c r="DI399" s="282"/>
      <c r="DJ399" s="282"/>
      <c r="DK399" s="282"/>
      <c r="DL399" s="282"/>
      <c r="DM399" s="282"/>
      <c r="DN399" s="282"/>
      <c r="DO399" s="282"/>
      <c r="DP399" s="282"/>
      <c r="DQ399" s="282"/>
      <c r="DR399" s="282"/>
      <c r="DS399" s="282"/>
      <c r="DT399" s="282"/>
      <c r="DU399" s="282"/>
      <c r="DV399" s="282"/>
      <c r="DW399" s="282"/>
      <c r="DX399" s="282"/>
      <c r="DY399" s="282"/>
      <c r="DZ399" s="282"/>
      <c r="EA399" s="282"/>
      <c r="EB399" s="282"/>
      <c r="EC399" s="282"/>
      <c r="ED399" s="282"/>
      <c r="EE399" s="282"/>
      <c r="EF399" s="282"/>
      <c r="EG399" s="282"/>
      <c r="EH399" s="282"/>
      <c r="EI399" s="282"/>
      <c r="EJ399" s="282"/>
      <c r="EK399" s="282"/>
      <c r="EL399" s="282"/>
      <c r="EM399" s="282"/>
      <c r="EN399" s="282"/>
      <c r="EO399" s="282"/>
      <c r="EP399" s="282"/>
      <c r="EQ399" s="282"/>
      <c r="ER399" s="282"/>
      <c r="ES399" s="282"/>
      <c r="ET399" s="282"/>
      <c r="EU399" s="282"/>
      <c r="EV399" s="282"/>
      <c r="EW399" s="282"/>
      <c r="EX399" s="282"/>
      <c r="EY399" s="282"/>
      <c r="EZ399" s="282"/>
      <c r="FA399" s="282"/>
      <c r="FB399" s="282"/>
      <c r="FC399" s="282"/>
      <c r="FD399" s="282"/>
      <c r="FE399" s="282"/>
      <c r="FF399" s="282"/>
      <c r="FG399" s="282"/>
      <c r="FH399" s="282"/>
      <c r="FI399" s="282"/>
      <c r="FJ399" s="282"/>
      <c r="FK399" s="282"/>
      <c r="FL399" s="282"/>
      <c r="FM399" s="282"/>
      <c r="FN399" s="282"/>
      <c r="FO399" s="282"/>
      <c r="FP399" s="282"/>
      <c r="FQ399" s="282"/>
      <c r="FR399" s="282"/>
      <c r="FS399" s="282"/>
      <c r="FT399" s="282"/>
      <c r="FU399" s="282"/>
      <c r="FV399" s="282"/>
      <c r="FW399" s="282"/>
      <c r="FX399" s="282"/>
      <c r="FY399" s="282"/>
      <c r="FZ399" s="282"/>
      <c r="GA399" s="282"/>
      <c r="GB399" s="282"/>
      <c r="GC399" s="282"/>
      <c r="GD399" s="282"/>
      <c r="GE399" s="282"/>
      <c r="GF399" s="282"/>
      <c r="GG399" s="282"/>
      <c r="GH399" s="282"/>
      <c r="GI399" s="282"/>
      <c r="GJ399" s="282"/>
      <c r="GK399" s="282"/>
      <c r="GL399" s="282"/>
      <c r="GM399" s="282"/>
      <c r="GN399" s="282"/>
      <c r="GO399" s="282"/>
      <c r="GP399" s="282"/>
      <c r="GQ399" s="282"/>
      <c r="GR399" s="282"/>
      <c r="GS399" s="282"/>
      <c r="GT399" s="282"/>
      <c r="GU399" s="282"/>
      <c r="GV399" s="282"/>
      <c r="GW399" s="282"/>
      <c r="GX399" s="282"/>
      <c r="GY399" s="282"/>
      <c r="GZ399" s="282"/>
      <c r="HA399" s="282"/>
      <c r="HB399" s="282"/>
      <c r="HC399" s="282"/>
      <c r="HD399" s="282"/>
      <c r="HE399" s="282"/>
      <c r="HF399" s="282"/>
      <c r="HG399" s="282"/>
      <c r="HH399" s="282"/>
      <c r="HI399" s="282"/>
      <c r="HJ399" s="282"/>
      <c r="HK399" s="282"/>
      <c r="HL399" s="282"/>
      <c r="HM399" s="282"/>
      <c r="HN399" s="282"/>
      <c r="HO399" s="282"/>
      <c r="HP399" s="282"/>
      <c r="HQ399" s="282"/>
    </row>
    <row r="400" spans="1:225" s="73" customFormat="1" ht="18" hidden="1" customHeight="1" x14ac:dyDescent="0.25">
      <c r="A400" s="223" t="str">
        <f t="shared" ref="A400:B400" si="1403">IF(A243="","",A243)</f>
        <v/>
      </c>
      <c r="B400" s="225" t="str">
        <f t="shared" si="1403"/>
        <v/>
      </c>
      <c r="C400" s="218">
        <f t="shared" si="1383"/>
        <v>0</v>
      </c>
      <c r="D400" s="284"/>
      <c r="E400" s="219">
        <f t="shared" si="1384"/>
        <v>0</v>
      </c>
      <c r="F400" s="219">
        <f t="shared" si="1385"/>
        <v>0</v>
      </c>
      <c r="G400" s="136"/>
      <c r="H400" s="214" t="str">
        <f t="shared" si="1386"/>
        <v/>
      </c>
      <c r="I400" s="219" t="str">
        <f t="shared" si="1387"/>
        <v/>
      </c>
      <c r="J400" s="219" t="str">
        <f t="shared" si="1388"/>
        <v/>
      </c>
      <c r="K400" s="216"/>
      <c r="L400" s="217">
        <f t="shared" si="1381"/>
        <v>1</v>
      </c>
      <c r="M400" s="219" t="str">
        <f t="shared" si="1389"/>
        <v/>
      </c>
      <c r="N400" s="221" t="str">
        <f t="shared" si="1390"/>
        <v/>
      </c>
      <c r="O400" s="304"/>
      <c r="P400" s="282"/>
      <c r="Q400" s="282"/>
      <c r="R400" s="287"/>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c r="CQ400" s="282"/>
      <c r="CR400" s="282"/>
      <c r="CS400" s="282"/>
      <c r="CT400" s="282"/>
      <c r="CU400" s="282"/>
      <c r="CV400" s="282"/>
      <c r="CW400" s="282"/>
      <c r="CX400" s="282"/>
      <c r="CY400" s="282"/>
      <c r="CZ400" s="282"/>
      <c r="DA400" s="282"/>
      <c r="DB400" s="282"/>
      <c r="DC400" s="282"/>
      <c r="DD400" s="282"/>
      <c r="DE400" s="282"/>
      <c r="DF400" s="282"/>
      <c r="DG400" s="282"/>
      <c r="DH400" s="282"/>
      <c r="DI400" s="282"/>
      <c r="DJ400" s="282"/>
      <c r="DK400" s="282"/>
      <c r="DL400" s="282"/>
      <c r="DM400" s="282"/>
      <c r="DN400" s="282"/>
      <c r="DO400" s="282"/>
      <c r="DP400" s="282"/>
      <c r="DQ400" s="282"/>
      <c r="DR400" s="282"/>
      <c r="DS400" s="282"/>
      <c r="DT400" s="282"/>
      <c r="DU400" s="282"/>
      <c r="DV400" s="282"/>
      <c r="DW400" s="282"/>
      <c r="DX400" s="282"/>
      <c r="DY400" s="282"/>
      <c r="DZ400" s="282"/>
      <c r="EA400" s="282"/>
      <c r="EB400" s="282"/>
      <c r="EC400" s="282"/>
      <c r="ED400" s="282"/>
      <c r="EE400" s="282"/>
      <c r="EF400" s="282"/>
      <c r="EG400" s="282"/>
      <c r="EH400" s="282"/>
      <c r="EI400" s="282"/>
      <c r="EJ400" s="282"/>
      <c r="EK400" s="282"/>
      <c r="EL400" s="282"/>
      <c r="EM400" s="282"/>
      <c r="EN400" s="282"/>
      <c r="EO400" s="282"/>
      <c r="EP400" s="282"/>
      <c r="EQ400" s="282"/>
      <c r="ER400" s="282"/>
      <c r="ES400" s="282"/>
      <c r="ET400" s="282"/>
      <c r="EU400" s="282"/>
      <c r="EV400" s="282"/>
      <c r="EW400" s="282"/>
      <c r="EX400" s="282"/>
      <c r="EY400" s="282"/>
      <c r="EZ400" s="282"/>
      <c r="FA400" s="282"/>
      <c r="FB400" s="282"/>
      <c r="FC400" s="282"/>
      <c r="FD400" s="282"/>
      <c r="FE400" s="282"/>
      <c r="FF400" s="282"/>
      <c r="FG400" s="282"/>
      <c r="FH400" s="282"/>
      <c r="FI400" s="282"/>
      <c r="FJ400" s="282"/>
      <c r="FK400" s="282"/>
      <c r="FL400" s="282"/>
      <c r="FM400" s="282"/>
      <c r="FN400" s="282"/>
      <c r="FO400" s="282"/>
      <c r="FP400" s="282"/>
      <c r="FQ400" s="282"/>
      <c r="FR400" s="282"/>
      <c r="FS400" s="282"/>
      <c r="FT400" s="282"/>
      <c r="FU400" s="282"/>
      <c r="FV400" s="282"/>
      <c r="FW400" s="282"/>
      <c r="FX400" s="282"/>
      <c r="FY400" s="282"/>
      <c r="FZ400" s="282"/>
      <c r="GA400" s="282"/>
      <c r="GB400" s="282"/>
      <c r="GC400" s="282"/>
      <c r="GD400" s="282"/>
      <c r="GE400" s="282"/>
      <c r="GF400" s="282"/>
      <c r="GG400" s="282"/>
      <c r="GH400" s="282"/>
      <c r="GI400" s="282"/>
      <c r="GJ400" s="282"/>
      <c r="GK400" s="282"/>
      <c r="GL400" s="282"/>
      <c r="GM400" s="282"/>
      <c r="GN400" s="282"/>
      <c r="GO400" s="282"/>
      <c r="GP400" s="282"/>
      <c r="GQ400" s="282"/>
      <c r="GR400" s="282"/>
      <c r="GS400" s="282"/>
      <c r="GT400" s="282"/>
      <c r="GU400" s="282"/>
      <c r="GV400" s="282"/>
      <c r="GW400" s="282"/>
      <c r="GX400" s="282"/>
      <c r="GY400" s="282"/>
      <c r="GZ400" s="282"/>
      <c r="HA400" s="282"/>
      <c r="HB400" s="282"/>
      <c r="HC400" s="282"/>
      <c r="HD400" s="282"/>
      <c r="HE400" s="282"/>
      <c r="HF400" s="282"/>
      <c r="HG400" s="282"/>
      <c r="HH400" s="282"/>
      <c r="HI400" s="282"/>
      <c r="HJ400" s="282"/>
      <c r="HK400" s="282"/>
      <c r="HL400" s="282"/>
      <c r="HM400" s="282"/>
      <c r="HN400" s="282"/>
      <c r="HO400" s="282"/>
      <c r="HP400" s="282"/>
      <c r="HQ400" s="282"/>
    </row>
    <row r="401" spans="1:225" s="73" customFormat="1" ht="18" hidden="1" customHeight="1" x14ac:dyDescent="0.25">
      <c r="A401" s="223" t="str">
        <f t="shared" ref="A401:B401" si="1404">IF(A244="","",A244)</f>
        <v/>
      </c>
      <c r="B401" s="225" t="str">
        <f t="shared" si="1404"/>
        <v/>
      </c>
      <c r="C401" s="218">
        <f t="shared" si="1383"/>
        <v>0</v>
      </c>
      <c r="D401" s="284"/>
      <c r="E401" s="219">
        <f t="shared" si="1384"/>
        <v>0</v>
      </c>
      <c r="F401" s="219">
        <f t="shared" si="1385"/>
        <v>0</v>
      </c>
      <c r="G401" s="136"/>
      <c r="H401" s="214" t="str">
        <f t="shared" si="1386"/>
        <v/>
      </c>
      <c r="I401" s="219" t="str">
        <f t="shared" si="1387"/>
        <v/>
      </c>
      <c r="J401" s="219" t="str">
        <f t="shared" si="1388"/>
        <v/>
      </c>
      <c r="K401" s="216"/>
      <c r="L401" s="217">
        <f t="shared" si="1381"/>
        <v>1</v>
      </c>
      <c r="M401" s="219" t="str">
        <f t="shared" si="1389"/>
        <v/>
      </c>
      <c r="N401" s="221" t="str">
        <f t="shared" si="1390"/>
        <v/>
      </c>
      <c r="O401" s="304"/>
      <c r="P401" s="282"/>
      <c r="Q401" s="282"/>
      <c r="R401" s="287"/>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c r="CQ401" s="282"/>
      <c r="CR401" s="282"/>
      <c r="CS401" s="282"/>
      <c r="CT401" s="282"/>
      <c r="CU401" s="282"/>
      <c r="CV401" s="282"/>
      <c r="CW401" s="282"/>
      <c r="CX401" s="282"/>
      <c r="CY401" s="282"/>
      <c r="CZ401" s="282"/>
      <c r="DA401" s="282"/>
      <c r="DB401" s="282"/>
      <c r="DC401" s="282"/>
      <c r="DD401" s="282"/>
      <c r="DE401" s="282"/>
      <c r="DF401" s="282"/>
      <c r="DG401" s="282"/>
      <c r="DH401" s="282"/>
      <c r="DI401" s="282"/>
      <c r="DJ401" s="282"/>
      <c r="DK401" s="282"/>
      <c r="DL401" s="282"/>
      <c r="DM401" s="282"/>
      <c r="DN401" s="282"/>
      <c r="DO401" s="282"/>
      <c r="DP401" s="282"/>
      <c r="DQ401" s="282"/>
      <c r="DR401" s="282"/>
      <c r="DS401" s="282"/>
      <c r="DT401" s="282"/>
      <c r="DU401" s="282"/>
      <c r="DV401" s="282"/>
      <c r="DW401" s="282"/>
      <c r="DX401" s="282"/>
      <c r="DY401" s="282"/>
      <c r="DZ401" s="282"/>
      <c r="EA401" s="282"/>
      <c r="EB401" s="282"/>
      <c r="EC401" s="282"/>
      <c r="ED401" s="282"/>
      <c r="EE401" s="282"/>
      <c r="EF401" s="282"/>
      <c r="EG401" s="282"/>
      <c r="EH401" s="282"/>
      <c r="EI401" s="282"/>
      <c r="EJ401" s="282"/>
      <c r="EK401" s="282"/>
      <c r="EL401" s="282"/>
      <c r="EM401" s="282"/>
      <c r="EN401" s="282"/>
      <c r="EO401" s="282"/>
      <c r="EP401" s="282"/>
      <c r="EQ401" s="282"/>
      <c r="ER401" s="282"/>
      <c r="ES401" s="282"/>
      <c r="ET401" s="282"/>
      <c r="EU401" s="282"/>
      <c r="EV401" s="282"/>
      <c r="EW401" s="282"/>
      <c r="EX401" s="282"/>
      <c r="EY401" s="282"/>
      <c r="EZ401" s="282"/>
      <c r="FA401" s="282"/>
      <c r="FB401" s="282"/>
      <c r="FC401" s="282"/>
      <c r="FD401" s="282"/>
      <c r="FE401" s="282"/>
      <c r="FF401" s="282"/>
      <c r="FG401" s="282"/>
      <c r="FH401" s="282"/>
      <c r="FI401" s="282"/>
      <c r="FJ401" s="282"/>
      <c r="FK401" s="282"/>
      <c r="FL401" s="282"/>
      <c r="FM401" s="282"/>
      <c r="FN401" s="282"/>
      <c r="FO401" s="282"/>
      <c r="FP401" s="282"/>
      <c r="FQ401" s="282"/>
      <c r="FR401" s="282"/>
      <c r="FS401" s="282"/>
      <c r="FT401" s="282"/>
      <c r="FU401" s="282"/>
      <c r="FV401" s="282"/>
      <c r="FW401" s="282"/>
      <c r="FX401" s="282"/>
      <c r="FY401" s="282"/>
      <c r="FZ401" s="282"/>
      <c r="GA401" s="282"/>
      <c r="GB401" s="282"/>
      <c r="GC401" s="282"/>
      <c r="GD401" s="282"/>
      <c r="GE401" s="282"/>
      <c r="GF401" s="282"/>
      <c r="GG401" s="282"/>
      <c r="GH401" s="282"/>
      <c r="GI401" s="282"/>
      <c r="GJ401" s="282"/>
      <c r="GK401" s="282"/>
      <c r="GL401" s="282"/>
      <c r="GM401" s="282"/>
      <c r="GN401" s="282"/>
      <c r="GO401" s="282"/>
      <c r="GP401" s="282"/>
      <c r="GQ401" s="282"/>
      <c r="GR401" s="282"/>
      <c r="GS401" s="282"/>
      <c r="GT401" s="282"/>
      <c r="GU401" s="282"/>
      <c r="GV401" s="282"/>
      <c r="GW401" s="282"/>
      <c r="GX401" s="282"/>
      <c r="GY401" s="282"/>
      <c r="GZ401" s="282"/>
      <c r="HA401" s="282"/>
      <c r="HB401" s="282"/>
      <c r="HC401" s="282"/>
      <c r="HD401" s="282"/>
      <c r="HE401" s="282"/>
      <c r="HF401" s="282"/>
      <c r="HG401" s="282"/>
      <c r="HH401" s="282"/>
      <c r="HI401" s="282"/>
      <c r="HJ401" s="282"/>
      <c r="HK401" s="282"/>
      <c r="HL401" s="282"/>
      <c r="HM401" s="282"/>
      <c r="HN401" s="282"/>
      <c r="HO401" s="282"/>
      <c r="HP401" s="282"/>
      <c r="HQ401" s="282"/>
    </row>
    <row r="402" spans="1:225" s="73" customFormat="1" ht="18" hidden="1" customHeight="1" x14ac:dyDescent="0.25">
      <c r="A402" s="223" t="str">
        <f t="shared" ref="A402:B402" si="1405">IF(A245="","",A245)</f>
        <v/>
      </c>
      <c r="B402" s="225" t="str">
        <f t="shared" si="1405"/>
        <v/>
      </c>
      <c r="C402" s="218">
        <f t="shared" si="1383"/>
        <v>0</v>
      </c>
      <c r="D402" s="284"/>
      <c r="E402" s="219">
        <f t="shared" si="1384"/>
        <v>0</v>
      </c>
      <c r="F402" s="219">
        <f t="shared" si="1385"/>
        <v>0</v>
      </c>
      <c r="G402" s="136"/>
      <c r="H402" s="214" t="str">
        <f t="shared" si="1386"/>
        <v/>
      </c>
      <c r="I402" s="219" t="str">
        <f t="shared" si="1387"/>
        <v/>
      </c>
      <c r="J402" s="219" t="str">
        <f t="shared" si="1388"/>
        <v/>
      </c>
      <c r="K402" s="216"/>
      <c r="L402" s="217">
        <f t="shared" si="1381"/>
        <v>1</v>
      </c>
      <c r="M402" s="219" t="str">
        <f t="shared" si="1389"/>
        <v/>
      </c>
      <c r="N402" s="221" t="str">
        <f t="shared" si="1390"/>
        <v/>
      </c>
      <c r="O402" s="304"/>
      <c r="P402" s="282"/>
      <c r="Q402" s="282"/>
      <c r="R402" s="287"/>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c r="CQ402" s="282"/>
      <c r="CR402" s="282"/>
      <c r="CS402" s="282"/>
      <c r="CT402" s="282"/>
      <c r="CU402" s="282"/>
      <c r="CV402" s="282"/>
      <c r="CW402" s="282"/>
      <c r="CX402" s="282"/>
      <c r="CY402" s="282"/>
      <c r="CZ402" s="282"/>
      <c r="DA402" s="282"/>
      <c r="DB402" s="282"/>
      <c r="DC402" s="282"/>
      <c r="DD402" s="282"/>
      <c r="DE402" s="282"/>
      <c r="DF402" s="282"/>
      <c r="DG402" s="282"/>
      <c r="DH402" s="282"/>
      <c r="DI402" s="282"/>
      <c r="DJ402" s="282"/>
      <c r="DK402" s="282"/>
      <c r="DL402" s="282"/>
      <c r="DM402" s="282"/>
      <c r="DN402" s="282"/>
      <c r="DO402" s="282"/>
      <c r="DP402" s="282"/>
      <c r="DQ402" s="282"/>
      <c r="DR402" s="282"/>
      <c r="DS402" s="282"/>
      <c r="DT402" s="282"/>
      <c r="DU402" s="282"/>
      <c r="DV402" s="282"/>
      <c r="DW402" s="282"/>
      <c r="DX402" s="282"/>
      <c r="DY402" s="282"/>
      <c r="DZ402" s="282"/>
      <c r="EA402" s="282"/>
      <c r="EB402" s="282"/>
      <c r="EC402" s="282"/>
      <c r="ED402" s="282"/>
      <c r="EE402" s="282"/>
      <c r="EF402" s="282"/>
      <c r="EG402" s="282"/>
      <c r="EH402" s="282"/>
      <c r="EI402" s="282"/>
      <c r="EJ402" s="282"/>
      <c r="EK402" s="282"/>
      <c r="EL402" s="282"/>
      <c r="EM402" s="282"/>
      <c r="EN402" s="282"/>
      <c r="EO402" s="282"/>
      <c r="EP402" s="282"/>
      <c r="EQ402" s="282"/>
      <c r="ER402" s="282"/>
      <c r="ES402" s="282"/>
      <c r="ET402" s="282"/>
      <c r="EU402" s="282"/>
      <c r="EV402" s="282"/>
      <c r="EW402" s="282"/>
      <c r="EX402" s="282"/>
      <c r="EY402" s="282"/>
      <c r="EZ402" s="282"/>
      <c r="FA402" s="282"/>
      <c r="FB402" s="282"/>
      <c r="FC402" s="282"/>
      <c r="FD402" s="282"/>
      <c r="FE402" s="282"/>
      <c r="FF402" s="282"/>
      <c r="FG402" s="282"/>
      <c r="FH402" s="282"/>
      <c r="FI402" s="282"/>
      <c r="FJ402" s="282"/>
      <c r="FK402" s="282"/>
      <c r="FL402" s="282"/>
      <c r="FM402" s="282"/>
      <c r="FN402" s="282"/>
      <c r="FO402" s="282"/>
      <c r="FP402" s="282"/>
      <c r="FQ402" s="282"/>
      <c r="FR402" s="282"/>
      <c r="FS402" s="282"/>
      <c r="FT402" s="282"/>
      <c r="FU402" s="282"/>
      <c r="FV402" s="282"/>
      <c r="FW402" s="282"/>
      <c r="FX402" s="282"/>
      <c r="FY402" s="282"/>
      <c r="FZ402" s="282"/>
      <c r="GA402" s="282"/>
      <c r="GB402" s="282"/>
      <c r="GC402" s="282"/>
      <c r="GD402" s="282"/>
      <c r="GE402" s="282"/>
      <c r="GF402" s="282"/>
      <c r="GG402" s="282"/>
      <c r="GH402" s="282"/>
      <c r="GI402" s="282"/>
      <c r="GJ402" s="282"/>
      <c r="GK402" s="282"/>
      <c r="GL402" s="282"/>
      <c r="GM402" s="282"/>
      <c r="GN402" s="282"/>
      <c r="GO402" s="282"/>
      <c r="GP402" s="282"/>
      <c r="GQ402" s="282"/>
      <c r="GR402" s="282"/>
      <c r="GS402" s="282"/>
      <c r="GT402" s="282"/>
      <c r="GU402" s="282"/>
      <c r="GV402" s="282"/>
      <c r="GW402" s="282"/>
      <c r="GX402" s="282"/>
      <c r="GY402" s="282"/>
      <c r="GZ402" s="282"/>
      <c r="HA402" s="282"/>
      <c r="HB402" s="282"/>
      <c r="HC402" s="282"/>
      <c r="HD402" s="282"/>
      <c r="HE402" s="282"/>
      <c r="HF402" s="282"/>
      <c r="HG402" s="282"/>
      <c r="HH402" s="282"/>
      <c r="HI402" s="282"/>
      <c r="HJ402" s="282"/>
      <c r="HK402" s="282"/>
      <c r="HL402" s="282"/>
      <c r="HM402" s="282"/>
      <c r="HN402" s="282"/>
      <c r="HO402" s="282"/>
      <c r="HP402" s="282"/>
      <c r="HQ402" s="282"/>
    </row>
    <row r="403" spans="1:225" s="73" customFormat="1" ht="18" hidden="1" customHeight="1" x14ac:dyDescent="0.25">
      <c r="A403" s="223" t="str">
        <f t="shared" ref="A403:B403" si="1406">IF(A246="","",A246)</f>
        <v/>
      </c>
      <c r="B403" s="225" t="str">
        <f t="shared" si="1406"/>
        <v/>
      </c>
      <c r="C403" s="218">
        <f t="shared" si="1383"/>
        <v>0</v>
      </c>
      <c r="D403" s="284"/>
      <c r="E403" s="219">
        <f t="shared" si="1384"/>
        <v>0</v>
      </c>
      <c r="F403" s="219">
        <f t="shared" si="1385"/>
        <v>0</v>
      </c>
      <c r="G403" s="136"/>
      <c r="H403" s="214" t="str">
        <f t="shared" si="1386"/>
        <v/>
      </c>
      <c r="I403" s="219" t="str">
        <f t="shared" si="1387"/>
        <v/>
      </c>
      <c r="J403" s="219" t="str">
        <f t="shared" si="1388"/>
        <v/>
      </c>
      <c r="K403" s="216"/>
      <c r="L403" s="217">
        <f t="shared" si="1381"/>
        <v>1</v>
      </c>
      <c r="M403" s="219" t="str">
        <f t="shared" si="1389"/>
        <v/>
      </c>
      <c r="N403" s="221" t="str">
        <f t="shared" si="1390"/>
        <v/>
      </c>
      <c r="O403" s="304"/>
      <c r="P403" s="282"/>
      <c r="Q403" s="282"/>
      <c r="R403" s="287"/>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c r="CQ403" s="282"/>
      <c r="CR403" s="282"/>
      <c r="CS403" s="282"/>
      <c r="CT403" s="282"/>
      <c r="CU403" s="282"/>
      <c r="CV403" s="282"/>
      <c r="CW403" s="282"/>
      <c r="CX403" s="282"/>
      <c r="CY403" s="282"/>
      <c r="CZ403" s="282"/>
      <c r="DA403" s="282"/>
      <c r="DB403" s="282"/>
      <c r="DC403" s="282"/>
      <c r="DD403" s="282"/>
      <c r="DE403" s="282"/>
      <c r="DF403" s="282"/>
      <c r="DG403" s="282"/>
      <c r="DH403" s="282"/>
      <c r="DI403" s="282"/>
      <c r="DJ403" s="282"/>
      <c r="DK403" s="282"/>
      <c r="DL403" s="282"/>
      <c r="DM403" s="282"/>
      <c r="DN403" s="282"/>
      <c r="DO403" s="282"/>
      <c r="DP403" s="282"/>
      <c r="DQ403" s="282"/>
      <c r="DR403" s="282"/>
      <c r="DS403" s="282"/>
      <c r="DT403" s="282"/>
      <c r="DU403" s="282"/>
      <c r="DV403" s="282"/>
      <c r="DW403" s="282"/>
      <c r="DX403" s="282"/>
      <c r="DY403" s="282"/>
      <c r="DZ403" s="282"/>
      <c r="EA403" s="282"/>
      <c r="EB403" s="282"/>
      <c r="EC403" s="282"/>
      <c r="ED403" s="282"/>
      <c r="EE403" s="282"/>
      <c r="EF403" s="282"/>
      <c r="EG403" s="282"/>
      <c r="EH403" s="282"/>
      <c r="EI403" s="282"/>
      <c r="EJ403" s="282"/>
      <c r="EK403" s="282"/>
      <c r="EL403" s="282"/>
      <c r="EM403" s="282"/>
      <c r="EN403" s="282"/>
      <c r="EO403" s="282"/>
      <c r="EP403" s="282"/>
      <c r="EQ403" s="282"/>
      <c r="ER403" s="282"/>
      <c r="ES403" s="282"/>
      <c r="ET403" s="282"/>
      <c r="EU403" s="282"/>
      <c r="EV403" s="282"/>
      <c r="EW403" s="282"/>
      <c r="EX403" s="282"/>
      <c r="EY403" s="282"/>
      <c r="EZ403" s="282"/>
      <c r="FA403" s="282"/>
      <c r="FB403" s="282"/>
      <c r="FC403" s="282"/>
      <c r="FD403" s="282"/>
      <c r="FE403" s="282"/>
      <c r="FF403" s="282"/>
      <c r="FG403" s="282"/>
      <c r="FH403" s="282"/>
      <c r="FI403" s="282"/>
      <c r="FJ403" s="282"/>
      <c r="FK403" s="282"/>
      <c r="FL403" s="282"/>
      <c r="FM403" s="282"/>
      <c r="FN403" s="282"/>
      <c r="FO403" s="282"/>
      <c r="FP403" s="282"/>
      <c r="FQ403" s="282"/>
      <c r="FR403" s="282"/>
      <c r="FS403" s="282"/>
      <c r="FT403" s="282"/>
      <c r="FU403" s="282"/>
      <c r="FV403" s="282"/>
      <c r="FW403" s="282"/>
      <c r="FX403" s="282"/>
      <c r="FY403" s="282"/>
      <c r="FZ403" s="282"/>
      <c r="GA403" s="282"/>
      <c r="GB403" s="282"/>
      <c r="GC403" s="282"/>
      <c r="GD403" s="282"/>
      <c r="GE403" s="282"/>
      <c r="GF403" s="282"/>
      <c r="GG403" s="282"/>
      <c r="GH403" s="282"/>
      <c r="GI403" s="282"/>
      <c r="GJ403" s="282"/>
      <c r="GK403" s="282"/>
      <c r="GL403" s="282"/>
      <c r="GM403" s="282"/>
      <c r="GN403" s="282"/>
      <c r="GO403" s="282"/>
      <c r="GP403" s="282"/>
      <c r="GQ403" s="282"/>
      <c r="GR403" s="282"/>
      <c r="GS403" s="282"/>
      <c r="GT403" s="282"/>
      <c r="GU403" s="282"/>
      <c r="GV403" s="282"/>
      <c r="GW403" s="282"/>
      <c r="GX403" s="282"/>
      <c r="GY403" s="282"/>
      <c r="GZ403" s="282"/>
      <c r="HA403" s="282"/>
      <c r="HB403" s="282"/>
      <c r="HC403" s="282"/>
      <c r="HD403" s="282"/>
      <c r="HE403" s="282"/>
      <c r="HF403" s="282"/>
      <c r="HG403" s="282"/>
      <c r="HH403" s="282"/>
      <c r="HI403" s="282"/>
      <c r="HJ403" s="282"/>
      <c r="HK403" s="282"/>
      <c r="HL403" s="282"/>
      <c r="HM403" s="282"/>
      <c r="HN403" s="282"/>
      <c r="HO403" s="282"/>
      <c r="HP403" s="282"/>
      <c r="HQ403" s="282"/>
    </row>
    <row r="404" spans="1:225" s="73" customFormat="1" ht="18" hidden="1" customHeight="1" x14ac:dyDescent="0.25">
      <c r="A404" s="223" t="str">
        <f t="shared" ref="A404:B404" si="1407">IF(A247="","",A247)</f>
        <v/>
      </c>
      <c r="B404" s="225" t="str">
        <f t="shared" si="1407"/>
        <v/>
      </c>
      <c r="C404" s="218">
        <f t="shared" si="1383"/>
        <v>0</v>
      </c>
      <c r="D404" s="284"/>
      <c r="E404" s="219">
        <f t="shared" si="1384"/>
        <v>0</v>
      </c>
      <c r="F404" s="219">
        <f t="shared" si="1385"/>
        <v>0</v>
      </c>
      <c r="G404" s="136"/>
      <c r="H404" s="214" t="str">
        <f t="shared" si="1386"/>
        <v/>
      </c>
      <c r="I404" s="219" t="str">
        <f t="shared" si="1387"/>
        <v/>
      </c>
      <c r="J404" s="219" t="str">
        <f t="shared" si="1388"/>
        <v/>
      </c>
      <c r="K404" s="216"/>
      <c r="L404" s="217">
        <f t="shared" si="1381"/>
        <v>1</v>
      </c>
      <c r="M404" s="219" t="str">
        <f t="shared" si="1389"/>
        <v/>
      </c>
      <c r="N404" s="221" t="str">
        <f t="shared" si="1390"/>
        <v/>
      </c>
      <c r="O404" s="304"/>
      <c r="P404" s="282"/>
      <c r="Q404" s="282"/>
      <c r="R404" s="287"/>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c r="CQ404" s="282"/>
      <c r="CR404" s="282"/>
      <c r="CS404" s="282"/>
      <c r="CT404" s="282"/>
      <c r="CU404" s="282"/>
      <c r="CV404" s="282"/>
      <c r="CW404" s="282"/>
      <c r="CX404" s="282"/>
      <c r="CY404" s="282"/>
      <c r="CZ404" s="282"/>
      <c r="DA404" s="282"/>
      <c r="DB404" s="282"/>
      <c r="DC404" s="282"/>
      <c r="DD404" s="282"/>
      <c r="DE404" s="282"/>
      <c r="DF404" s="282"/>
      <c r="DG404" s="282"/>
      <c r="DH404" s="282"/>
      <c r="DI404" s="282"/>
      <c r="DJ404" s="282"/>
      <c r="DK404" s="282"/>
      <c r="DL404" s="282"/>
      <c r="DM404" s="282"/>
      <c r="DN404" s="282"/>
      <c r="DO404" s="282"/>
      <c r="DP404" s="282"/>
      <c r="DQ404" s="282"/>
      <c r="DR404" s="282"/>
      <c r="DS404" s="282"/>
      <c r="DT404" s="282"/>
      <c r="DU404" s="282"/>
      <c r="DV404" s="282"/>
      <c r="DW404" s="282"/>
      <c r="DX404" s="282"/>
      <c r="DY404" s="282"/>
      <c r="DZ404" s="282"/>
      <c r="EA404" s="282"/>
      <c r="EB404" s="282"/>
      <c r="EC404" s="282"/>
      <c r="ED404" s="282"/>
      <c r="EE404" s="282"/>
      <c r="EF404" s="282"/>
      <c r="EG404" s="282"/>
      <c r="EH404" s="282"/>
      <c r="EI404" s="282"/>
      <c r="EJ404" s="282"/>
      <c r="EK404" s="282"/>
      <c r="EL404" s="282"/>
      <c r="EM404" s="282"/>
      <c r="EN404" s="282"/>
      <c r="EO404" s="282"/>
      <c r="EP404" s="282"/>
      <c r="EQ404" s="282"/>
      <c r="ER404" s="282"/>
      <c r="ES404" s="282"/>
      <c r="ET404" s="282"/>
      <c r="EU404" s="282"/>
      <c r="EV404" s="282"/>
      <c r="EW404" s="282"/>
      <c r="EX404" s="282"/>
      <c r="EY404" s="282"/>
      <c r="EZ404" s="282"/>
      <c r="FA404" s="282"/>
      <c r="FB404" s="282"/>
      <c r="FC404" s="282"/>
      <c r="FD404" s="282"/>
      <c r="FE404" s="282"/>
      <c r="FF404" s="282"/>
      <c r="FG404" s="282"/>
      <c r="FH404" s="282"/>
      <c r="FI404" s="282"/>
      <c r="FJ404" s="282"/>
      <c r="FK404" s="282"/>
      <c r="FL404" s="282"/>
      <c r="FM404" s="282"/>
      <c r="FN404" s="282"/>
      <c r="FO404" s="282"/>
      <c r="FP404" s="282"/>
      <c r="FQ404" s="282"/>
      <c r="FR404" s="282"/>
      <c r="FS404" s="282"/>
      <c r="FT404" s="282"/>
      <c r="FU404" s="282"/>
      <c r="FV404" s="282"/>
      <c r="FW404" s="282"/>
      <c r="FX404" s="282"/>
      <c r="FY404" s="282"/>
      <c r="FZ404" s="282"/>
      <c r="GA404" s="282"/>
      <c r="GB404" s="282"/>
      <c r="GC404" s="282"/>
      <c r="GD404" s="282"/>
      <c r="GE404" s="282"/>
      <c r="GF404" s="282"/>
      <c r="GG404" s="282"/>
      <c r="GH404" s="282"/>
      <c r="GI404" s="282"/>
      <c r="GJ404" s="282"/>
      <c r="GK404" s="282"/>
      <c r="GL404" s="282"/>
      <c r="GM404" s="282"/>
      <c r="GN404" s="282"/>
      <c r="GO404" s="282"/>
      <c r="GP404" s="282"/>
      <c r="GQ404" s="282"/>
      <c r="GR404" s="282"/>
      <c r="GS404" s="282"/>
      <c r="GT404" s="282"/>
      <c r="GU404" s="282"/>
      <c r="GV404" s="282"/>
      <c r="GW404" s="282"/>
      <c r="GX404" s="282"/>
      <c r="GY404" s="282"/>
      <c r="GZ404" s="282"/>
      <c r="HA404" s="282"/>
      <c r="HB404" s="282"/>
      <c r="HC404" s="282"/>
      <c r="HD404" s="282"/>
      <c r="HE404" s="282"/>
      <c r="HF404" s="282"/>
      <c r="HG404" s="282"/>
      <c r="HH404" s="282"/>
      <c r="HI404" s="282"/>
      <c r="HJ404" s="282"/>
      <c r="HK404" s="282"/>
      <c r="HL404" s="282"/>
      <c r="HM404" s="282"/>
      <c r="HN404" s="282"/>
      <c r="HO404" s="282"/>
      <c r="HP404" s="282"/>
      <c r="HQ404" s="282"/>
    </row>
    <row r="405" spans="1:225" s="73" customFormat="1" ht="18" hidden="1" customHeight="1" x14ac:dyDescent="0.25">
      <c r="A405" s="223" t="str">
        <f t="shared" ref="A405:B405" si="1408">IF(A248="","",A248)</f>
        <v/>
      </c>
      <c r="B405" s="225" t="str">
        <f t="shared" si="1408"/>
        <v/>
      </c>
      <c r="C405" s="218">
        <f t="shared" si="1383"/>
        <v>0</v>
      </c>
      <c r="D405" s="284"/>
      <c r="E405" s="219">
        <f t="shared" si="1384"/>
        <v>0</v>
      </c>
      <c r="F405" s="219">
        <f t="shared" si="1385"/>
        <v>0</v>
      </c>
      <c r="G405" s="136"/>
      <c r="H405" s="214" t="str">
        <f t="shared" si="1386"/>
        <v/>
      </c>
      <c r="I405" s="219" t="str">
        <f t="shared" si="1387"/>
        <v/>
      </c>
      <c r="J405" s="219" t="str">
        <f t="shared" si="1388"/>
        <v/>
      </c>
      <c r="K405" s="216"/>
      <c r="L405" s="217">
        <f t="shared" si="1381"/>
        <v>1</v>
      </c>
      <c r="M405" s="219" t="str">
        <f t="shared" si="1389"/>
        <v/>
      </c>
      <c r="N405" s="221" t="str">
        <f t="shared" si="1390"/>
        <v/>
      </c>
      <c r="O405" s="304"/>
      <c r="P405" s="282"/>
      <c r="Q405" s="282"/>
      <c r="R405" s="287"/>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c r="CQ405" s="282"/>
      <c r="CR405" s="282"/>
      <c r="CS405" s="282"/>
      <c r="CT405" s="282"/>
      <c r="CU405" s="282"/>
      <c r="CV405" s="282"/>
      <c r="CW405" s="282"/>
      <c r="CX405" s="282"/>
      <c r="CY405" s="282"/>
      <c r="CZ405" s="282"/>
      <c r="DA405" s="282"/>
      <c r="DB405" s="282"/>
      <c r="DC405" s="282"/>
      <c r="DD405" s="282"/>
      <c r="DE405" s="282"/>
      <c r="DF405" s="282"/>
      <c r="DG405" s="282"/>
      <c r="DH405" s="282"/>
      <c r="DI405" s="282"/>
      <c r="DJ405" s="282"/>
      <c r="DK405" s="282"/>
      <c r="DL405" s="282"/>
      <c r="DM405" s="282"/>
      <c r="DN405" s="282"/>
      <c r="DO405" s="282"/>
      <c r="DP405" s="282"/>
      <c r="DQ405" s="282"/>
      <c r="DR405" s="282"/>
      <c r="DS405" s="282"/>
      <c r="DT405" s="282"/>
      <c r="DU405" s="282"/>
      <c r="DV405" s="282"/>
      <c r="DW405" s="282"/>
      <c r="DX405" s="282"/>
      <c r="DY405" s="282"/>
      <c r="DZ405" s="282"/>
      <c r="EA405" s="282"/>
      <c r="EB405" s="282"/>
      <c r="EC405" s="282"/>
      <c r="ED405" s="282"/>
      <c r="EE405" s="282"/>
      <c r="EF405" s="282"/>
      <c r="EG405" s="282"/>
      <c r="EH405" s="282"/>
      <c r="EI405" s="282"/>
      <c r="EJ405" s="282"/>
      <c r="EK405" s="282"/>
      <c r="EL405" s="282"/>
      <c r="EM405" s="282"/>
      <c r="EN405" s="282"/>
      <c r="EO405" s="282"/>
      <c r="EP405" s="282"/>
      <c r="EQ405" s="282"/>
      <c r="ER405" s="282"/>
      <c r="ES405" s="282"/>
      <c r="ET405" s="282"/>
      <c r="EU405" s="282"/>
      <c r="EV405" s="282"/>
      <c r="EW405" s="282"/>
      <c r="EX405" s="282"/>
      <c r="EY405" s="282"/>
      <c r="EZ405" s="282"/>
      <c r="FA405" s="282"/>
      <c r="FB405" s="282"/>
      <c r="FC405" s="282"/>
      <c r="FD405" s="282"/>
      <c r="FE405" s="282"/>
      <c r="FF405" s="282"/>
      <c r="FG405" s="282"/>
      <c r="FH405" s="282"/>
      <c r="FI405" s="282"/>
      <c r="FJ405" s="282"/>
      <c r="FK405" s="282"/>
      <c r="FL405" s="282"/>
      <c r="FM405" s="282"/>
      <c r="FN405" s="282"/>
      <c r="FO405" s="282"/>
      <c r="FP405" s="282"/>
      <c r="FQ405" s="282"/>
      <c r="FR405" s="282"/>
      <c r="FS405" s="282"/>
      <c r="FT405" s="282"/>
      <c r="FU405" s="282"/>
      <c r="FV405" s="282"/>
      <c r="FW405" s="282"/>
      <c r="FX405" s="282"/>
      <c r="FY405" s="282"/>
      <c r="FZ405" s="282"/>
      <c r="GA405" s="282"/>
      <c r="GB405" s="282"/>
      <c r="GC405" s="282"/>
      <c r="GD405" s="282"/>
      <c r="GE405" s="282"/>
      <c r="GF405" s="282"/>
      <c r="GG405" s="282"/>
      <c r="GH405" s="282"/>
      <c r="GI405" s="282"/>
      <c r="GJ405" s="282"/>
      <c r="GK405" s="282"/>
      <c r="GL405" s="282"/>
      <c r="GM405" s="282"/>
      <c r="GN405" s="282"/>
      <c r="GO405" s="282"/>
      <c r="GP405" s="282"/>
      <c r="GQ405" s="282"/>
      <c r="GR405" s="282"/>
      <c r="GS405" s="282"/>
      <c r="GT405" s="282"/>
      <c r="GU405" s="282"/>
      <c r="GV405" s="282"/>
      <c r="GW405" s="282"/>
      <c r="GX405" s="282"/>
      <c r="GY405" s="282"/>
      <c r="GZ405" s="282"/>
      <c r="HA405" s="282"/>
      <c r="HB405" s="282"/>
      <c r="HC405" s="282"/>
      <c r="HD405" s="282"/>
      <c r="HE405" s="282"/>
      <c r="HF405" s="282"/>
      <c r="HG405" s="282"/>
      <c r="HH405" s="282"/>
      <c r="HI405" s="282"/>
      <c r="HJ405" s="282"/>
      <c r="HK405" s="282"/>
      <c r="HL405" s="282"/>
      <c r="HM405" s="282"/>
      <c r="HN405" s="282"/>
      <c r="HO405" s="282"/>
      <c r="HP405" s="282"/>
      <c r="HQ405" s="282"/>
    </row>
    <row r="406" spans="1:225" s="73" customFormat="1" ht="18" hidden="1" customHeight="1" x14ac:dyDescent="0.25">
      <c r="A406" s="223" t="str">
        <f t="shared" ref="A406:B406" si="1409">IF(A249="","",A249)</f>
        <v/>
      </c>
      <c r="B406" s="225" t="str">
        <f t="shared" si="1409"/>
        <v/>
      </c>
      <c r="C406" s="218">
        <f t="shared" si="1383"/>
        <v>0</v>
      </c>
      <c r="D406" s="284"/>
      <c r="E406" s="219">
        <f t="shared" si="1384"/>
        <v>0</v>
      </c>
      <c r="F406" s="219">
        <f t="shared" si="1385"/>
        <v>0</v>
      </c>
      <c r="G406" s="136"/>
      <c r="H406" s="214" t="str">
        <f t="shared" si="1386"/>
        <v/>
      </c>
      <c r="I406" s="219" t="str">
        <f t="shared" si="1387"/>
        <v/>
      </c>
      <c r="J406" s="219" t="str">
        <f t="shared" si="1388"/>
        <v/>
      </c>
      <c r="K406" s="216"/>
      <c r="L406" s="217">
        <f t="shared" si="1381"/>
        <v>1</v>
      </c>
      <c r="M406" s="219" t="str">
        <f t="shared" si="1389"/>
        <v/>
      </c>
      <c r="N406" s="221" t="str">
        <f t="shared" si="1390"/>
        <v/>
      </c>
      <c r="O406" s="304"/>
      <c r="P406" s="282"/>
      <c r="Q406" s="282"/>
      <c r="R406" s="287"/>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c r="CQ406" s="282"/>
      <c r="CR406" s="282"/>
      <c r="CS406" s="282"/>
      <c r="CT406" s="282"/>
      <c r="CU406" s="282"/>
      <c r="CV406" s="282"/>
      <c r="CW406" s="282"/>
      <c r="CX406" s="282"/>
      <c r="CY406" s="282"/>
      <c r="CZ406" s="282"/>
      <c r="DA406" s="282"/>
      <c r="DB406" s="282"/>
      <c r="DC406" s="282"/>
      <c r="DD406" s="282"/>
      <c r="DE406" s="282"/>
      <c r="DF406" s="282"/>
      <c r="DG406" s="282"/>
      <c r="DH406" s="282"/>
      <c r="DI406" s="282"/>
      <c r="DJ406" s="282"/>
      <c r="DK406" s="282"/>
      <c r="DL406" s="282"/>
      <c r="DM406" s="282"/>
      <c r="DN406" s="282"/>
      <c r="DO406" s="282"/>
      <c r="DP406" s="282"/>
      <c r="DQ406" s="282"/>
      <c r="DR406" s="282"/>
      <c r="DS406" s="282"/>
      <c r="DT406" s="282"/>
      <c r="DU406" s="282"/>
      <c r="DV406" s="282"/>
      <c r="DW406" s="282"/>
      <c r="DX406" s="282"/>
      <c r="DY406" s="282"/>
      <c r="DZ406" s="282"/>
      <c r="EA406" s="282"/>
      <c r="EB406" s="282"/>
      <c r="EC406" s="282"/>
      <c r="ED406" s="282"/>
      <c r="EE406" s="282"/>
      <c r="EF406" s="282"/>
      <c r="EG406" s="282"/>
      <c r="EH406" s="282"/>
      <c r="EI406" s="282"/>
      <c r="EJ406" s="282"/>
      <c r="EK406" s="282"/>
      <c r="EL406" s="282"/>
      <c r="EM406" s="282"/>
      <c r="EN406" s="282"/>
      <c r="EO406" s="282"/>
      <c r="EP406" s="282"/>
      <c r="EQ406" s="282"/>
      <c r="ER406" s="282"/>
      <c r="ES406" s="282"/>
      <c r="ET406" s="282"/>
      <c r="EU406" s="282"/>
      <c r="EV406" s="282"/>
      <c r="EW406" s="282"/>
      <c r="EX406" s="282"/>
      <c r="EY406" s="282"/>
      <c r="EZ406" s="282"/>
      <c r="FA406" s="282"/>
      <c r="FB406" s="282"/>
      <c r="FC406" s="282"/>
      <c r="FD406" s="282"/>
      <c r="FE406" s="282"/>
      <c r="FF406" s="282"/>
      <c r="FG406" s="282"/>
      <c r="FH406" s="282"/>
      <c r="FI406" s="282"/>
      <c r="FJ406" s="282"/>
      <c r="FK406" s="282"/>
      <c r="FL406" s="282"/>
      <c r="FM406" s="282"/>
      <c r="FN406" s="282"/>
      <c r="FO406" s="282"/>
      <c r="FP406" s="282"/>
      <c r="FQ406" s="282"/>
      <c r="FR406" s="282"/>
      <c r="FS406" s="282"/>
      <c r="FT406" s="282"/>
      <c r="FU406" s="282"/>
      <c r="FV406" s="282"/>
      <c r="FW406" s="282"/>
      <c r="FX406" s="282"/>
      <c r="FY406" s="282"/>
      <c r="FZ406" s="282"/>
      <c r="GA406" s="282"/>
      <c r="GB406" s="282"/>
      <c r="GC406" s="282"/>
      <c r="GD406" s="282"/>
      <c r="GE406" s="282"/>
      <c r="GF406" s="282"/>
      <c r="GG406" s="282"/>
      <c r="GH406" s="282"/>
      <c r="GI406" s="282"/>
      <c r="GJ406" s="282"/>
      <c r="GK406" s="282"/>
      <c r="GL406" s="282"/>
      <c r="GM406" s="282"/>
      <c r="GN406" s="282"/>
      <c r="GO406" s="282"/>
      <c r="GP406" s="282"/>
      <c r="GQ406" s="282"/>
      <c r="GR406" s="282"/>
      <c r="GS406" s="282"/>
      <c r="GT406" s="282"/>
      <c r="GU406" s="282"/>
      <c r="GV406" s="282"/>
      <c r="GW406" s="282"/>
      <c r="GX406" s="282"/>
      <c r="GY406" s="282"/>
      <c r="GZ406" s="282"/>
      <c r="HA406" s="282"/>
      <c r="HB406" s="282"/>
      <c r="HC406" s="282"/>
      <c r="HD406" s="282"/>
      <c r="HE406" s="282"/>
      <c r="HF406" s="282"/>
      <c r="HG406" s="282"/>
      <c r="HH406" s="282"/>
      <c r="HI406" s="282"/>
      <c r="HJ406" s="282"/>
      <c r="HK406" s="282"/>
      <c r="HL406" s="282"/>
      <c r="HM406" s="282"/>
      <c r="HN406" s="282"/>
      <c r="HO406" s="282"/>
      <c r="HP406" s="282"/>
      <c r="HQ406" s="282"/>
    </row>
    <row r="407" spans="1:225" s="73" customFormat="1" ht="18" hidden="1" customHeight="1" x14ac:dyDescent="0.25">
      <c r="A407" s="223" t="str">
        <f t="shared" ref="A407:B407" si="1410">IF(A250="","",A250)</f>
        <v/>
      </c>
      <c r="B407" s="225" t="str">
        <f t="shared" si="1410"/>
        <v/>
      </c>
      <c r="C407" s="218">
        <f t="shared" si="1383"/>
        <v>0</v>
      </c>
      <c r="D407" s="284"/>
      <c r="E407" s="219">
        <f t="shared" si="1384"/>
        <v>0</v>
      </c>
      <c r="F407" s="219">
        <f t="shared" si="1385"/>
        <v>0</v>
      </c>
      <c r="G407" s="136"/>
      <c r="H407" s="214" t="str">
        <f t="shared" si="1386"/>
        <v/>
      </c>
      <c r="I407" s="219" t="str">
        <f t="shared" si="1387"/>
        <v/>
      </c>
      <c r="J407" s="219" t="str">
        <f t="shared" si="1388"/>
        <v/>
      </c>
      <c r="K407" s="216"/>
      <c r="L407" s="217">
        <f t="shared" si="1381"/>
        <v>1</v>
      </c>
      <c r="M407" s="219" t="str">
        <f>IF(K407="","",ROUND(J407*K407,2))</f>
        <v/>
      </c>
      <c r="N407" s="221" t="str">
        <f t="shared" si="1390"/>
        <v/>
      </c>
      <c r="O407" s="304"/>
      <c r="P407" s="282"/>
      <c r="Q407" s="282"/>
      <c r="R407" s="287"/>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c r="CQ407" s="282"/>
      <c r="CR407" s="282"/>
      <c r="CS407" s="282"/>
      <c r="CT407" s="282"/>
      <c r="CU407" s="282"/>
      <c r="CV407" s="282"/>
      <c r="CW407" s="282"/>
      <c r="CX407" s="282"/>
      <c r="CY407" s="282"/>
      <c r="CZ407" s="282"/>
      <c r="DA407" s="282"/>
      <c r="DB407" s="282"/>
      <c r="DC407" s="282"/>
      <c r="DD407" s="282"/>
      <c r="DE407" s="282"/>
      <c r="DF407" s="282"/>
      <c r="DG407" s="282"/>
      <c r="DH407" s="282"/>
      <c r="DI407" s="282"/>
      <c r="DJ407" s="282"/>
      <c r="DK407" s="282"/>
      <c r="DL407" s="282"/>
      <c r="DM407" s="282"/>
      <c r="DN407" s="282"/>
      <c r="DO407" s="282"/>
      <c r="DP407" s="282"/>
      <c r="DQ407" s="282"/>
      <c r="DR407" s="282"/>
      <c r="DS407" s="282"/>
      <c r="DT407" s="282"/>
      <c r="DU407" s="282"/>
      <c r="DV407" s="282"/>
      <c r="DW407" s="282"/>
      <c r="DX407" s="282"/>
      <c r="DY407" s="282"/>
      <c r="DZ407" s="282"/>
      <c r="EA407" s="282"/>
      <c r="EB407" s="282"/>
      <c r="EC407" s="282"/>
      <c r="ED407" s="282"/>
      <c r="EE407" s="282"/>
      <c r="EF407" s="282"/>
      <c r="EG407" s="282"/>
      <c r="EH407" s="282"/>
      <c r="EI407" s="282"/>
      <c r="EJ407" s="282"/>
      <c r="EK407" s="282"/>
      <c r="EL407" s="282"/>
      <c r="EM407" s="282"/>
      <c r="EN407" s="282"/>
      <c r="EO407" s="282"/>
      <c r="EP407" s="282"/>
      <c r="EQ407" s="282"/>
      <c r="ER407" s="282"/>
      <c r="ES407" s="282"/>
      <c r="ET407" s="282"/>
      <c r="EU407" s="282"/>
      <c r="EV407" s="282"/>
      <c r="EW407" s="282"/>
      <c r="EX407" s="282"/>
      <c r="EY407" s="282"/>
      <c r="EZ407" s="282"/>
      <c r="FA407" s="282"/>
      <c r="FB407" s="282"/>
      <c r="FC407" s="282"/>
      <c r="FD407" s="282"/>
      <c r="FE407" s="282"/>
      <c r="FF407" s="282"/>
      <c r="FG407" s="282"/>
      <c r="FH407" s="282"/>
      <c r="FI407" s="282"/>
      <c r="FJ407" s="282"/>
      <c r="FK407" s="282"/>
      <c r="FL407" s="282"/>
      <c r="FM407" s="282"/>
      <c r="FN407" s="282"/>
      <c r="FO407" s="282"/>
      <c r="FP407" s="282"/>
      <c r="FQ407" s="282"/>
      <c r="FR407" s="282"/>
      <c r="FS407" s="282"/>
      <c r="FT407" s="282"/>
      <c r="FU407" s="282"/>
      <c r="FV407" s="282"/>
      <c r="FW407" s="282"/>
      <c r="FX407" s="282"/>
      <c r="FY407" s="282"/>
      <c r="FZ407" s="282"/>
      <c r="GA407" s="282"/>
      <c r="GB407" s="282"/>
      <c r="GC407" s="282"/>
      <c r="GD407" s="282"/>
      <c r="GE407" s="282"/>
      <c r="GF407" s="282"/>
      <c r="GG407" s="282"/>
      <c r="GH407" s="282"/>
      <c r="GI407" s="282"/>
      <c r="GJ407" s="282"/>
      <c r="GK407" s="282"/>
      <c r="GL407" s="282"/>
      <c r="GM407" s="282"/>
      <c r="GN407" s="282"/>
      <c r="GO407" s="282"/>
      <c r="GP407" s="282"/>
      <c r="GQ407" s="282"/>
      <c r="GR407" s="282"/>
      <c r="GS407" s="282"/>
      <c r="GT407" s="282"/>
      <c r="GU407" s="282"/>
      <c r="GV407" s="282"/>
      <c r="GW407" s="282"/>
      <c r="GX407" s="282"/>
      <c r="GY407" s="282"/>
      <c r="GZ407" s="282"/>
      <c r="HA407" s="282"/>
      <c r="HB407" s="282"/>
      <c r="HC407" s="282"/>
      <c r="HD407" s="282"/>
      <c r="HE407" s="282"/>
      <c r="HF407" s="282"/>
      <c r="HG407" s="282"/>
      <c r="HH407" s="282"/>
      <c r="HI407" s="282"/>
      <c r="HJ407" s="282"/>
      <c r="HK407" s="282"/>
      <c r="HL407" s="282"/>
      <c r="HM407" s="282"/>
      <c r="HN407" s="282"/>
      <c r="HO407" s="282"/>
      <c r="HP407" s="282"/>
      <c r="HQ407" s="282"/>
    </row>
    <row r="408" spans="1:225" s="73" customFormat="1" ht="18" hidden="1" customHeight="1" x14ac:dyDescent="0.25">
      <c r="A408" s="223" t="str">
        <f t="shared" ref="A408:B408" si="1411">IF(A251="","",A251)</f>
        <v/>
      </c>
      <c r="B408" s="225" t="str">
        <f t="shared" si="1411"/>
        <v/>
      </c>
      <c r="C408" s="218">
        <f t="shared" si="1383"/>
        <v>0</v>
      </c>
      <c r="D408" s="284"/>
      <c r="E408" s="219">
        <f t="shared" si="1384"/>
        <v>0</v>
      </c>
      <c r="F408" s="219">
        <f t="shared" si="1385"/>
        <v>0</v>
      </c>
      <c r="G408" s="136"/>
      <c r="H408" s="214" t="str">
        <f t="shared" si="1386"/>
        <v/>
      </c>
      <c r="I408" s="219" t="str">
        <f t="shared" si="1387"/>
        <v/>
      </c>
      <c r="J408" s="219" t="str">
        <f t="shared" si="1388"/>
        <v/>
      </c>
      <c r="K408" s="216"/>
      <c r="L408" s="217">
        <f t="shared" si="1381"/>
        <v>1</v>
      </c>
      <c r="M408" s="219" t="str">
        <f t="shared" ref="M408:M439" si="1412">IF(K408="","",ROUND(J408*K408,2))</f>
        <v/>
      </c>
      <c r="N408" s="221" t="str">
        <f t="shared" si="1390"/>
        <v/>
      </c>
      <c r="O408" s="304"/>
      <c r="P408" s="282"/>
      <c r="Q408" s="282"/>
      <c r="R408" s="287"/>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c r="CQ408" s="282"/>
      <c r="CR408" s="282"/>
      <c r="CS408" s="282"/>
      <c r="CT408" s="282"/>
      <c r="CU408" s="282"/>
      <c r="CV408" s="282"/>
      <c r="CW408" s="282"/>
      <c r="CX408" s="282"/>
      <c r="CY408" s="282"/>
      <c r="CZ408" s="282"/>
      <c r="DA408" s="282"/>
      <c r="DB408" s="282"/>
      <c r="DC408" s="282"/>
      <c r="DD408" s="282"/>
      <c r="DE408" s="282"/>
      <c r="DF408" s="282"/>
      <c r="DG408" s="282"/>
      <c r="DH408" s="282"/>
      <c r="DI408" s="282"/>
      <c r="DJ408" s="282"/>
      <c r="DK408" s="282"/>
      <c r="DL408" s="282"/>
      <c r="DM408" s="282"/>
      <c r="DN408" s="282"/>
      <c r="DO408" s="282"/>
      <c r="DP408" s="282"/>
      <c r="DQ408" s="282"/>
      <c r="DR408" s="282"/>
      <c r="DS408" s="282"/>
      <c r="DT408" s="282"/>
      <c r="DU408" s="282"/>
      <c r="DV408" s="282"/>
      <c r="DW408" s="282"/>
      <c r="DX408" s="282"/>
      <c r="DY408" s="282"/>
      <c r="DZ408" s="282"/>
      <c r="EA408" s="282"/>
      <c r="EB408" s="282"/>
      <c r="EC408" s="282"/>
      <c r="ED408" s="282"/>
      <c r="EE408" s="282"/>
      <c r="EF408" s="282"/>
      <c r="EG408" s="282"/>
      <c r="EH408" s="282"/>
      <c r="EI408" s="282"/>
      <c r="EJ408" s="282"/>
      <c r="EK408" s="282"/>
      <c r="EL408" s="282"/>
      <c r="EM408" s="282"/>
      <c r="EN408" s="282"/>
      <c r="EO408" s="282"/>
      <c r="EP408" s="282"/>
      <c r="EQ408" s="282"/>
      <c r="ER408" s="282"/>
      <c r="ES408" s="282"/>
      <c r="ET408" s="282"/>
      <c r="EU408" s="282"/>
      <c r="EV408" s="282"/>
      <c r="EW408" s="282"/>
      <c r="EX408" s="282"/>
      <c r="EY408" s="282"/>
      <c r="EZ408" s="282"/>
      <c r="FA408" s="282"/>
      <c r="FB408" s="282"/>
      <c r="FC408" s="282"/>
      <c r="FD408" s="282"/>
      <c r="FE408" s="282"/>
      <c r="FF408" s="282"/>
      <c r="FG408" s="282"/>
      <c r="FH408" s="282"/>
      <c r="FI408" s="282"/>
      <c r="FJ408" s="282"/>
      <c r="FK408" s="282"/>
      <c r="FL408" s="282"/>
      <c r="FM408" s="282"/>
      <c r="FN408" s="282"/>
      <c r="FO408" s="282"/>
      <c r="FP408" s="282"/>
      <c r="FQ408" s="282"/>
      <c r="FR408" s="282"/>
      <c r="FS408" s="282"/>
      <c r="FT408" s="282"/>
      <c r="FU408" s="282"/>
      <c r="FV408" s="282"/>
      <c r="FW408" s="282"/>
      <c r="FX408" s="282"/>
      <c r="FY408" s="282"/>
      <c r="FZ408" s="282"/>
      <c r="GA408" s="282"/>
      <c r="GB408" s="282"/>
      <c r="GC408" s="282"/>
      <c r="GD408" s="282"/>
      <c r="GE408" s="282"/>
      <c r="GF408" s="282"/>
      <c r="GG408" s="282"/>
      <c r="GH408" s="282"/>
      <c r="GI408" s="282"/>
      <c r="GJ408" s="282"/>
      <c r="GK408" s="282"/>
      <c r="GL408" s="282"/>
      <c r="GM408" s="282"/>
      <c r="GN408" s="282"/>
      <c r="GO408" s="282"/>
      <c r="GP408" s="282"/>
      <c r="GQ408" s="282"/>
      <c r="GR408" s="282"/>
      <c r="GS408" s="282"/>
      <c r="GT408" s="282"/>
      <c r="GU408" s="282"/>
      <c r="GV408" s="282"/>
      <c r="GW408" s="282"/>
      <c r="GX408" s="282"/>
      <c r="GY408" s="282"/>
      <c r="GZ408" s="282"/>
      <c r="HA408" s="282"/>
      <c r="HB408" s="282"/>
      <c r="HC408" s="282"/>
      <c r="HD408" s="282"/>
      <c r="HE408" s="282"/>
      <c r="HF408" s="282"/>
      <c r="HG408" s="282"/>
      <c r="HH408" s="282"/>
      <c r="HI408" s="282"/>
      <c r="HJ408" s="282"/>
      <c r="HK408" s="282"/>
      <c r="HL408" s="282"/>
      <c r="HM408" s="282"/>
      <c r="HN408" s="282"/>
      <c r="HO408" s="282"/>
      <c r="HP408" s="282"/>
      <c r="HQ408" s="282"/>
    </row>
    <row r="409" spans="1:225" s="73" customFormat="1" ht="18" hidden="1" customHeight="1" x14ac:dyDescent="0.25">
      <c r="A409" s="223" t="str">
        <f t="shared" ref="A409:B409" si="1413">IF(A252="","",A252)</f>
        <v/>
      </c>
      <c r="B409" s="225" t="str">
        <f t="shared" si="1413"/>
        <v/>
      </c>
      <c r="C409" s="218">
        <f t="shared" si="1383"/>
        <v>0</v>
      </c>
      <c r="D409" s="284"/>
      <c r="E409" s="219">
        <f t="shared" si="1384"/>
        <v>0</v>
      </c>
      <c r="F409" s="219">
        <f t="shared" si="1385"/>
        <v>0</v>
      </c>
      <c r="G409" s="136"/>
      <c r="H409" s="214" t="str">
        <f t="shared" si="1386"/>
        <v/>
      </c>
      <c r="I409" s="219" t="str">
        <f t="shared" si="1387"/>
        <v/>
      </c>
      <c r="J409" s="219" t="str">
        <f t="shared" si="1388"/>
        <v/>
      </c>
      <c r="K409" s="216"/>
      <c r="L409" s="217">
        <f t="shared" si="1381"/>
        <v>1</v>
      </c>
      <c r="M409" s="219" t="str">
        <f t="shared" si="1412"/>
        <v/>
      </c>
      <c r="N409" s="221" t="str">
        <f t="shared" si="1390"/>
        <v/>
      </c>
      <c r="O409" s="304"/>
      <c r="P409" s="282"/>
      <c r="Q409" s="282"/>
      <c r="R409" s="287"/>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c r="CQ409" s="282"/>
      <c r="CR409" s="282"/>
      <c r="CS409" s="282"/>
      <c r="CT409" s="282"/>
      <c r="CU409" s="282"/>
      <c r="CV409" s="282"/>
      <c r="CW409" s="282"/>
      <c r="CX409" s="282"/>
      <c r="CY409" s="282"/>
      <c r="CZ409" s="282"/>
      <c r="DA409" s="282"/>
      <c r="DB409" s="282"/>
      <c r="DC409" s="282"/>
      <c r="DD409" s="282"/>
      <c r="DE409" s="282"/>
      <c r="DF409" s="282"/>
      <c r="DG409" s="282"/>
      <c r="DH409" s="282"/>
      <c r="DI409" s="282"/>
      <c r="DJ409" s="282"/>
      <c r="DK409" s="282"/>
      <c r="DL409" s="282"/>
      <c r="DM409" s="282"/>
      <c r="DN409" s="282"/>
      <c r="DO409" s="282"/>
      <c r="DP409" s="282"/>
      <c r="DQ409" s="282"/>
      <c r="DR409" s="282"/>
      <c r="DS409" s="282"/>
      <c r="DT409" s="282"/>
      <c r="DU409" s="282"/>
      <c r="DV409" s="282"/>
      <c r="DW409" s="282"/>
      <c r="DX409" s="282"/>
      <c r="DY409" s="282"/>
      <c r="DZ409" s="282"/>
      <c r="EA409" s="282"/>
      <c r="EB409" s="282"/>
      <c r="EC409" s="282"/>
      <c r="ED409" s="282"/>
      <c r="EE409" s="282"/>
      <c r="EF409" s="282"/>
      <c r="EG409" s="282"/>
      <c r="EH409" s="282"/>
      <c r="EI409" s="282"/>
      <c r="EJ409" s="282"/>
      <c r="EK409" s="282"/>
      <c r="EL409" s="282"/>
      <c r="EM409" s="282"/>
      <c r="EN409" s="282"/>
      <c r="EO409" s="282"/>
      <c r="EP409" s="282"/>
      <c r="EQ409" s="282"/>
      <c r="ER409" s="282"/>
      <c r="ES409" s="282"/>
      <c r="ET409" s="282"/>
      <c r="EU409" s="282"/>
      <c r="EV409" s="282"/>
      <c r="EW409" s="282"/>
      <c r="EX409" s="282"/>
      <c r="EY409" s="282"/>
      <c r="EZ409" s="282"/>
      <c r="FA409" s="282"/>
      <c r="FB409" s="282"/>
      <c r="FC409" s="282"/>
      <c r="FD409" s="282"/>
      <c r="FE409" s="282"/>
      <c r="FF409" s="282"/>
      <c r="FG409" s="282"/>
      <c r="FH409" s="282"/>
      <c r="FI409" s="282"/>
      <c r="FJ409" s="282"/>
      <c r="FK409" s="282"/>
      <c r="FL409" s="282"/>
      <c r="FM409" s="282"/>
      <c r="FN409" s="282"/>
      <c r="FO409" s="282"/>
      <c r="FP409" s="282"/>
      <c r="FQ409" s="282"/>
      <c r="FR409" s="282"/>
      <c r="FS409" s="282"/>
      <c r="FT409" s="282"/>
      <c r="FU409" s="282"/>
      <c r="FV409" s="282"/>
      <c r="FW409" s="282"/>
      <c r="FX409" s="282"/>
      <c r="FY409" s="282"/>
      <c r="FZ409" s="282"/>
      <c r="GA409" s="282"/>
      <c r="GB409" s="282"/>
      <c r="GC409" s="282"/>
      <c r="GD409" s="282"/>
      <c r="GE409" s="282"/>
      <c r="GF409" s="282"/>
      <c r="GG409" s="282"/>
      <c r="GH409" s="282"/>
      <c r="GI409" s="282"/>
      <c r="GJ409" s="282"/>
      <c r="GK409" s="282"/>
      <c r="GL409" s="282"/>
      <c r="GM409" s="282"/>
      <c r="GN409" s="282"/>
      <c r="GO409" s="282"/>
      <c r="GP409" s="282"/>
      <c r="GQ409" s="282"/>
      <c r="GR409" s="282"/>
      <c r="GS409" s="282"/>
      <c r="GT409" s="282"/>
      <c r="GU409" s="282"/>
      <c r="GV409" s="282"/>
      <c r="GW409" s="282"/>
      <c r="GX409" s="282"/>
      <c r="GY409" s="282"/>
      <c r="GZ409" s="282"/>
      <c r="HA409" s="282"/>
      <c r="HB409" s="282"/>
      <c r="HC409" s="282"/>
      <c r="HD409" s="282"/>
      <c r="HE409" s="282"/>
      <c r="HF409" s="282"/>
      <c r="HG409" s="282"/>
      <c r="HH409" s="282"/>
      <c r="HI409" s="282"/>
      <c r="HJ409" s="282"/>
      <c r="HK409" s="282"/>
      <c r="HL409" s="282"/>
      <c r="HM409" s="282"/>
      <c r="HN409" s="282"/>
      <c r="HO409" s="282"/>
      <c r="HP409" s="282"/>
      <c r="HQ409" s="282"/>
    </row>
    <row r="410" spans="1:225" s="73" customFormat="1" ht="18" hidden="1" customHeight="1" x14ac:dyDescent="0.25">
      <c r="A410" s="223" t="str">
        <f t="shared" ref="A410:B410" si="1414">IF(A253="","",A253)</f>
        <v/>
      </c>
      <c r="B410" s="225" t="str">
        <f t="shared" si="1414"/>
        <v/>
      </c>
      <c r="C410" s="218">
        <f t="shared" si="1383"/>
        <v>0</v>
      </c>
      <c r="D410" s="284"/>
      <c r="E410" s="219">
        <f t="shared" si="1384"/>
        <v>0</v>
      </c>
      <c r="F410" s="219">
        <f t="shared" si="1385"/>
        <v>0</v>
      </c>
      <c r="G410" s="136"/>
      <c r="H410" s="214" t="str">
        <f t="shared" si="1386"/>
        <v/>
      </c>
      <c r="I410" s="219" t="str">
        <f t="shared" si="1387"/>
        <v/>
      </c>
      <c r="J410" s="219" t="str">
        <f t="shared" si="1388"/>
        <v/>
      </c>
      <c r="K410" s="216"/>
      <c r="L410" s="217">
        <f t="shared" si="1381"/>
        <v>1</v>
      </c>
      <c r="M410" s="219" t="str">
        <f t="shared" si="1412"/>
        <v/>
      </c>
      <c r="N410" s="221" t="str">
        <f t="shared" si="1390"/>
        <v/>
      </c>
      <c r="O410" s="304"/>
      <c r="P410" s="282"/>
      <c r="Q410" s="282"/>
      <c r="R410" s="287"/>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c r="CQ410" s="282"/>
      <c r="CR410" s="282"/>
      <c r="CS410" s="282"/>
      <c r="CT410" s="282"/>
      <c r="CU410" s="282"/>
      <c r="CV410" s="282"/>
      <c r="CW410" s="282"/>
      <c r="CX410" s="282"/>
      <c r="CY410" s="282"/>
      <c r="CZ410" s="282"/>
      <c r="DA410" s="282"/>
      <c r="DB410" s="282"/>
      <c r="DC410" s="282"/>
      <c r="DD410" s="282"/>
      <c r="DE410" s="282"/>
      <c r="DF410" s="282"/>
      <c r="DG410" s="282"/>
      <c r="DH410" s="282"/>
      <c r="DI410" s="282"/>
      <c r="DJ410" s="282"/>
      <c r="DK410" s="282"/>
      <c r="DL410" s="282"/>
      <c r="DM410" s="282"/>
      <c r="DN410" s="282"/>
      <c r="DO410" s="282"/>
      <c r="DP410" s="282"/>
      <c r="DQ410" s="282"/>
      <c r="DR410" s="282"/>
      <c r="DS410" s="282"/>
      <c r="DT410" s="282"/>
      <c r="DU410" s="282"/>
      <c r="DV410" s="282"/>
      <c r="DW410" s="282"/>
      <c r="DX410" s="282"/>
      <c r="DY410" s="282"/>
      <c r="DZ410" s="282"/>
      <c r="EA410" s="282"/>
      <c r="EB410" s="282"/>
      <c r="EC410" s="282"/>
      <c r="ED410" s="282"/>
      <c r="EE410" s="282"/>
      <c r="EF410" s="282"/>
      <c r="EG410" s="282"/>
      <c r="EH410" s="282"/>
      <c r="EI410" s="282"/>
      <c r="EJ410" s="282"/>
      <c r="EK410" s="282"/>
      <c r="EL410" s="282"/>
      <c r="EM410" s="282"/>
      <c r="EN410" s="282"/>
      <c r="EO410" s="282"/>
      <c r="EP410" s="282"/>
      <c r="EQ410" s="282"/>
      <c r="ER410" s="282"/>
      <c r="ES410" s="282"/>
      <c r="ET410" s="282"/>
      <c r="EU410" s="282"/>
      <c r="EV410" s="282"/>
      <c r="EW410" s="282"/>
      <c r="EX410" s="282"/>
      <c r="EY410" s="282"/>
      <c r="EZ410" s="282"/>
      <c r="FA410" s="282"/>
      <c r="FB410" s="282"/>
      <c r="FC410" s="282"/>
      <c r="FD410" s="282"/>
      <c r="FE410" s="282"/>
      <c r="FF410" s="282"/>
      <c r="FG410" s="282"/>
      <c r="FH410" s="282"/>
      <c r="FI410" s="282"/>
      <c r="FJ410" s="282"/>
      <c r="FK410" s="282"/>
      <c r="FL410" s="282"/>
      <c r="FM410" s="282"/>
      <c r="FN410" s="282"/>
      <c r="FO410" s="282"/>
      <c r="FP410" s="282"/>
      <c r="FQ410" s="282"/>
      <c r="FR410" s="282"/>
      <c r="FS410" s="282"/>
      <c r="FT410" s="282"/>
      <c r="FU410" s="282"/>
      <c r="FV410" s="282"/>
      <c r="FW410" s="282"/>
      <c r="FX410" s="282"/>
      <c r="FY410" s="282"/>
      <c r="FZ410" s="282"/>
      <c r="GA410" s="282"/>
      <c r="GB410" s="282"/>
      <c r="GC410" s="282"/>
      <c r="GD410" s="282"/>
      <c r="GE410" s="282"/>
      <c r="GF410" s="282"/>
      <c r="GG410" s="282"/>
      <c r="GH410" s="282"/>
      <c r="GI410" s="282"/>
      <c r="GJ410" s="282"/>
      <c r="GK410" s="282"/>
      <c r="GL410" s="282"/>
      <c r="GM410" s="282"/>
      <c r="GN410" s="282"/>
      <c r="GO410" s="282"/>
      <c r="GP410" s="282"/>
      <c r="GQ410" s="282"/>
      <c r="GR410" s="282"/>
      <c r="GS410" s="282"/>
      <c r="GT410" s="282"/>
      <c r="GU410" s="282"/>
      <c r="GV410" s="282"/>
      <c r="GW410" s="282"/>
      <c r="GX410" s="282"/>
      <c r="GY410" s="282"/>
      <c r="GZ410" s="282"/>
      <c r="HA410" s="282"/>
      <c r="HB410" s="282"/>
      <c r="HC410" s="282"/>
      <c r="HD410" s="282"/>
      <c r="HE410" s="282"/>
      <c r="HF410" s="282"/>
      <c r="HG410" s="282"/>
      <c r="HH410" s="282"/>
      <c r="HI410" s="282"/>
      <c r="HJ410" s="282"/>
      <c r="HK410" s="282"/>
      <c r="HL410" s="282"/>
      <c r="HM410" s="282"/>
      <c r="HN410" s="282"/>
      <c r="HO410" s="282"/>
      <c r="HP410" s="282"/>
      <c r="HQ410" s="282"/>
    </row>
    <row r="411" spans="1:225" s="73" customFormat="1" ht="18" hidden="1" customHeight="1" x14ac:dyDescent="0.25">
      <c r="A411" s="223" t="str">
        <f t="shared" ref="A411:B411" si="1415">IF(A254="","",A254)</f>
        <v/>
      </c>
      <c r="B411" s="225" t="str">
        <f t="shared" si="1415"/>
        <v/>
      </c>
      <c r="C411" s="218">
        <f t="shared" si="1383"/>
        <v>0</v>
      </c>
      <c r="D411" s="284"/>
      <c r="E411" s="219">
        <f t="shared" si="1384"/>
        <v>0</v>
      </c>
      <c r="F411" s="219">
        <f t="shared" si="1385"/>
        <v>0</v>
      </c>
      <c r="G411" s="136"/>
      <c r="H411" s="214" t="str">
        <f t="shared" si="1386"/>
        <v/>
      </c>
      <c r="I411" s="219" t="str">
        <f t="shared" si="1387"/>
        <v/>
      </c>
      <c r="J411" s="219" t="str">
        <f t="shared" si="1388"/>
        <v/>
      </c>
      <c r="K411" s="216"/>
      <c r="L411" s="217">
        <f t="shared" si="1381"/>
        <v>1</v>
      </c>
      <c r="M411" s="219" t="str">
        <f t="shared" si="1412"/>
        <v/>
      </c>
      <c r="N411" s="221" t="str">
        <f t="shared" si="1390"/>
        <v/>
      </c>
      <c r="O411" s="304"/>
      <c r="P411" s="282"/>
      <c r="Q411" s="282"/>
      <c r="R411" s="287"/>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c r="CQ411" s="282"/>
      <c r="CR411" s="282"/>
      <c r="CS411" s="282"/>
      <c r="CT411" s="282"/>
      <c r="CU411" s="282"/>
      <c r="CV411" s="282"/>
      <c r="CW411" s="282"/>
      <c r="CX411" s="282"/>
      <c r="CY411" s="282"/>
      <c r="CZ411" s="282"/>
      <c r="DA411" s="282"/>
      <c r="DB411" s="282"/>
      <c r="DC411" s="282"/>
      <c r="DD411" s="282"/>
      <c r="DE411" s="282"/>
      <c r="DF411" s="282"/>
      <c r="DG411" s="282"/>
      <c r="DH411" s="282"/>
      <c r="DI411" s="282"/>
      <c r="DJ411" s="282"/>
      <c r="DK411" s="282"/>
      <c r="DL411" s="282"/>
      <c r="DM411" s="282"/>
      <c r="DN411" s="282"/>
      <c r="DO411" s="282"/>
      <c r="DP411" s="282"/>
      <c r="DQ411" s="282"/>
      <c r="DR411" s="282"/>
      <c r="DS411" s="282"/>
      <c r="DT411" s="282"/>
      <c r="DU411" s="282"/>
      <c r="DV411" s="282"/>
      <c r="DW411" s="282"/>
      <c r="DX411" s="282"/>
      <c r="DY411" s="282"/>
      <c r="DZ411" s="282"/>
      <c r="EA411" s="282"/>
      <c r="EB411" s="282"/>
      <c r="EC411" s="282"/>
      <c r="ED411" s="282"/>
      <c r="EE411" s="282"/>
      <c r="EF411" s="282"/>
      <c r="EG411" s="282"/>
      <c r="EH411" s="282"/>
      <c r="EI411" s="282"/>
      <c r="EJ411" s="282"/>
      <c r="EK411" s="282"/>
      <c r="EL411" s="282"/>
      <c r="EM411" s="282"/>
      <c r="EN411" s="282"/>
      <c r="EO411" s="282"/>
      <c r="EP411" s="282"/>
      <c r="EQ411" s="282"/>
      <c r="ER411" s="282"/>
      <c r="ES411" s="282"/>
      <c r="ET411" s="282"/>
      <c r="EU411" s="282"/>
      <c r="EV411" s="282"/>
      <c r="EW411" s="282"/>
      <c r="EX411" s="282"/>
      <c r="EY411" s="282"/>
      <c r="EZ411" s="282"/>
      <c r="FA411" s="282"/>
      <c r="FB411" s="282"/>
      <c r="FC411" s="282"/>
      <c r="FD411" s="282"/>
      <c r="FE411" s="282"/>
      <c r="FF411" s="282"/>
      <c r="FG411" s="282"/>
      <c r="FH411" s="282"/>
      <c r="FI411" s="282"/>
      <c r="FJ411" s="282"/>
      <c r="FK411" s="282"/>
      <c r="FL411" s="282"/>
      <c r="FM411" s="282"/>
      <c r="FN411" s="282"/>
      <c r="FO411" s="282"/>
      <c r="FP411" s="282"/>
      <c r="FQ411" s="282"/>
      <c r="FR411" s="282"/>
      <c r="FS411" s="282"/>
      <c r="FT411" s="282"/>
      <c r="FU411" s="282"/>
      <c r="FV411" s="282"/>
      <c r="FW411" s="282"/>
      <c r="FX411" s="282"/>
      <c r="FY411" s="282"/>
      <c r="FZ411" s="282"/>
      <c r="GA411" s="282"/>
      <c r="GB411" s="282"/>
      <c r="GC411" s="282"/>
      <c r="GD411" s="282"/>
      <c r="GE411" s="282"/>
      <c r="GF411" s="282"/>
      <c r="GG411" s="282"/>
      <c r="GH411" s="282"/>
      <c r="GI411" s="282"/>
      <c r="GJ411" s="282"/>
      <c r="GK411" s="282"/>
      <c r="GL411" s="282"/>
      <c r="GM411" s="282"/>
      <c r="GN411" s="282"/>
      <c r="GO411" s="282"/>
      <c r="GP411" s="282"/>
      <c r="GQ411" s="282"/>
      <c r="GR411" s="282"/>
      <c r="GS411" s="282"/>
      <c r="GT411" s="282"/>
      <c r="GU411" s="282"/>
      <c r="GV411" s="282"/>
      <c r="GW411" s="282"/>
      <c r="GX411" s="282"/>
      <c r="GY411" s="282"/>
      <c r="GZ411" s="282"/>
      <c r="HA411" s="282"/>
      <c r="HB411" s="282"/>
      <c r="HC411" s="282"/>
      <c r="HD411" s="282"/>
      <c r="HE411" s="282"/>
      <c r="HF411" s="282"/>
      <c r="HG411" s="282"/>
      <c r="HH411" s="282"/>
      <c r="HI411" s="282"/>
      <c r="HJ411" s="282"/>
      <c r="HK411" s="282"/>
      <c r="HL411" s="282"/>
      <c r="HM411" s="282"/>
      <c r="HN411" s="282"/>
      <c r="HO411" s="282"/>
      <c r="HP411" s="282"/>
      <c r="HQ411" s="282"/>
    </row>
    <row r="412" spans="1:225" s="73" customFormat="1" ht="18" hidden="1" customHeight="1" x14ac:dyDescent="0.25">
      <c r="A412" s="223" t="str">
        <f t="shared" ref="A412:B412" si="1416">IF(A255="","",A255)</f>
        <v/>
      </c>
      <c r="B412" s="225" t="str">
        <f t="shared" si="1416"/>
        <v/>
      </c>
      <c r="C412" s="218">
        <f t="shared" si="1383"/>
        <v>0</v>
      </c>
      <c r="D412" s="284"/>
      <c r="E412" s="219">
        <f t="shared" si="1384"/>
        <v>0</v>
      </c>
      <c r="F412" s="219">
        <f t="shared" si="1385"/>
        <v>0</v>
      </c>
      <c r="G412" s="136"/>
      <c r="H412" s="214" t="str">
        <f t="shared" si="1386"/>
        <v/>
      </c>
      <c r="I412" s="219" t="str">
        <f t="shared" si="1387"/>
        <v/>
      </c>
      <c r="J412" s="219" t="str">
        <f t="shared" si="1388"/>
        <v/>
      </c>
      <c r="K412" s="216"/>
      <c r="L412" s="217">
        <f t="shared" si="1381"/>
        <v>1</v>
      </c>
      <c r="M412" s="219" t="str">
        <f t="shared" si="1412"/>
        <v/>
      </c>
      <c r="N412" s="221" t="str">
        <f t="shared" si="1390"/>
        <v/>
      </c>
      <c r="O412" s="304"/>
      <c r="P412" s="282"/>
      <c r="Q412" s="282"/>
      <c r="R412" s="287"/>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c r="CQ412" s="282"/>
      <c r="CR412" s="282"/>
      <c r="CS412" s="282"/>
      <c r="CT412" s="282"/>
      <c r="CU412" s="282"/>
      <c r="CV412" s="282"/>
      <c r="CW412" s="282"/>
      <c r="CX412" s="282"/>
      <c r="CY412" s="282"/>
      <c r="CZ412" s="282"/>
      <c r="DA412" s="282"/>
      <c r="DB412" s="282"/>
      <c r="DC412" s="282"/>
      <c r="DD412" s="282"/>
      <c r="DE412" s="282"/>
      <c r="DF412" s="282"/>
      <c r="DG412" s="282"/>
      <c r="DH412" s="282"/>
      <c r="DI412" s="282"/>
      <c r="DJ412" s="282"/>
      <c r="DK412" s="282"/>
      <c r="DL412" s="282"/>
      <c r="DM412" s="282"/>
      <c r="DN412" s="282"/>
      <c r="DO412" s="282"/>
      <c r="DP412" s="282"/>
      <c r="DQ412" s="282"/>
      <c r="DR412" s="282"/>
      <c r="DS412" s="282"/>
      <c r="DT412" s="282"/>
      <c r="DU412" s="282"/>
      <c r="DV412" s="282"/>
      <c r="DW412" s="282"/>
      <c r="DX412" s="282"/>
      <c r="DY412" s="282"/>
      <c r="DZ412" s="282"/>
      <c r="EA412" s="282"/>
      <c r="EB412" s="282"/>
      <c r="EC412" s="282"/>
      <c r="ED412" s="282"/>
      <c r="EE412" s="282"/>
      <c r="EF412" s="282"/>
      <c r="EG412" s="282"/>
      <c r="EH412" s="282"/>
      <c r="EI412" s="282"/>
      <c r="EJ412" s="282"/>
      <c r="EK412" s="282"/>
      <c r="EL412" s="282"/>
      <c r="EM412" s="282"/>
      <c r="EN412" s="282"/>
      <c r="EO412" s="282"/>
      <c r="EP412" s="282"/>
      <c r="EQ412" s="282"/>
      <c r="ER412" s="282"/>
      <c r="ES412" s="282"/>
      <c r="ET412" s="282"/>
      <c r="EU412" s="282"/>
      <c r="EV412" s="282"/>
      <c r="EW412" s="282"/>
      <c r="EX412" s="282"/>
      <c r="EY412" s="282"/>
      <c r="EZ412" s="282"/>
      <c r="FA412" s="282"/>
      <c r="FB412" s="282"/>
      <c r="FC412" s="282"/>
      <c r="FD412" s="282"/>
      <c r="FE412" s="282"/>
      <c r="FF412" s="282"/>
      <c r="FG412" s="282"/>
      <c r="FH412" s="282"/>
      <c r="FI412" s="282"/>
      <c r="FJ412" s="282"/>
      <c r="FK412" s="282"/>
      <c r="FL412" s="282"/>
      <c r="FM412" s="282"/>
      <c r="FN412" s="282"/>
      <c r="FO412" s="282"/>
      <c r="FP412" s="282"/>
      <c r="FQ412" s="282"/>
      <c r="FR412" s="282"/>
      <c r="FS412" s="282"/>
      <c r="FT412" s="282"/>
      <c r="FU412" s="282"/>
      <c r="FV412" s="282"/>
      <c r="FW412" s="282"/>
      <c r="FX412" s="282"/>
      <c r="FY412" s="282"/>
      <c r="FZ412" s="282"/>
      <c r="GA412" s="282"/>
      <c r="GB412" s="282"/>
      <c r="GC412" s="282"/>
      <c r="GD412" s="282"/>
      <c r="GE412" s="282"/>
      <c r="GF412" s="282"/>
      <c r="GG412" s="282"/>
      <c r="GH412" s="282"/>
      <c r="GI412" s="282"/>
      <c r="GJ412" s="282"/>
      <c r="GK412" s="282"/>
      <c r="GL412" s="282"/>
      <c r="GM412" s="282"/>
      <c r="GN412" s="282"/>
      <c r="GO412" s="282"/>
      <c r="GP412" s="282"/>
      <c r="GQ412" s="282"/>
      <c r="GR412" s="282"/>
      <c r="GS412" s="282"/>
      <c r="GT412" s="282"/>
      <c r="GU412" s="282"/>
      <c r="GV412" s="282"/>
      <c r="GW412" s="282"/>
      <c r="GX412" s="282"/>
      <c r="GY412" s="282"/>
      <c r="GZ412" s="282"/>
      <c r="HA412" s="282"/>
      <c r="HB412" s="282"/>
      <c r="HC412" s="282"/>
      <c r="HD412" s="282"/>
      <c r="HE412" s="282"/>
      <c r="HF412" s="282"/>
      <c r="HG412" s="282"/>
      <c r="HH412" s="282"/>
      <c r="HI412" s="282"/>
      <c r="HJ412" s="282"/>
      <c r="HK412" s="282"/>
      <c r="HL412" s="282"/>
      <c r="HM412" s="282"/>
      <c r="HN412" s="282"/>
      <c r="HO412" s="282"/>
      <c r="HP412" s="282"/>
      <c r="HQ412" s="282"/>
    </row>
    <row r="413" spans="1:225" s="73" customFormat="1" ht="18" hidden="1" customHeight="1" x14ac:dyDescent="0.25">
      <c r="A413" s="223" t="str">
        <f t="shared" ref="A413:B413" si="1417">IF(A256="","",A256)</f>
        <v/>
      </c>
      <c r="B413" s="225" t="str">
        <f t="shared" si="1417"/>
        <v/>
      </c>
      <c r="C413" s="218">
        <f t="shared" si="1383"/>
        <v>0</v>
      </c>
      <c r="D413" s="284"/>
      <c r="E413" s="219">
        <f t="shared" si="1384"/>
        <v>0</v>
      </c>
      <c r="F413" s="219">
        <f t="shared" si="1385"/>
        <v>0</v>
      </c>
      <c r="G413" s="136"/>
      <c r="H413" s="214" t="str">
        <f t="shared" si="1386"/>
        <v/>
      </c>
      <c r="I413" s="219" t="str">
        <f t="shared" si="1387"/>
        <v/>
      </c>
      <c r="J413" s="219" t="str">
        <f t="shared" si="1388"/>
        <v/>
      </c>
      <c r="K413" s="216"/>
      <c r="L413" s="217">
        <f t="shared" si="1381"/>
        <v>1</v>
      </c>
      <c r="M413" s="219" t="str">
        <f t="shared" si="1412"/>
        <v/>
      </c>
      <c r="N413" s="221" t="str">
        <f t="shared" si="1390"/>
        <v/>
      </c>
      <c r="O413" s="304"/>
      <c r="P413" s="282"/>
      <c r="Q413" s="282"/>
      <c r="R413" s="287"/>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c r="CQ413" s="282"/>
      <c r="CR413" s="282"/>
      <c r="CS413" s="282"/>
      <c r="CT413" s="282"/>
      <c r="CU413" s="282"/>
      <c r="CV413" s="282"/>
      <c r="CW413" s="282"/>
      <c r="CX413" s="282"/>
      <c r="CY413" s="282"/>
      <c r="CZ413" s="282"/>
      <c r="DA413" s="282"/>
      <c r="DB413" s="282"/>
      <c r="DC413" s="282"/>
      <c r="DD413" s="282"/>
      <c r="DE413" s="282"/>
      <c r="DF413" s="282"/>
      <c r="DG413" s="282"/>
      <c r="DH413" s="282"/>
      <c r="DI413" s="282"/>
      <c r="DJ413" s="282"/>
      <c r="DK413" s="282"/>
      <c r="DL413" s="282"/>
      <c r="DM413" s="282"/>
      <c r="DN413" s="282"/>
      <c r="DO413" s="282"/>
      <c r="DP413" s="282"/>
      <c r="DQ413" s="282"/>
      <c r="DR413" s="282"/>
      <c r="DS413" s="282"/>
      <c r="DT413" s="282"/>
      <c r="DU413" s="282"/>
      <c r="DV413" s="282"/>
      <c r="DW413" s="282"/>
      <c r="DX413" s="282"/>
      <c r="DY413" s="282"/>
      <c r="DZ413" s="282"/>
      <c r="EA413" s="282"/>
      <c r="EB413" s="282"/>
      <c r="EC413" s="282"/>
      <c r="ED413" s="282"/>
      <c r="EE413" s="282"/>
      <c r="EF413" s="282"/>
      <c r="EG413" s="282"/>
      <c r="EH413" s="282"/>
      <c r="EI413" s="282"/>
      <c r="EJ413" s="282"/>
      <c r="EK413" s="282"/>
      <c r="EL413" s="282"/>
      <c r="EM413" s="282"/>
      <c r="EN413" s="282"/>
      <c r="EO413" s="282"/>
      <c r="EP413" s="282"/>
      <c r="EQ413" s="282"/>
      <c r="ER413" s="282"/>
      <c r="ES413" s="282"/>
      <c r="ET413" s="282"/>
      <c r="EU413" s="282"/>
      <c r="EV413" s="282"/>
      <c r="EW413" s="282"/>
      <c r="EX413" s="282"/>
      <c r="EY413" s="282"/>
      <c r="EZ413" s="282"/>
      <c r="FA413" s="282"/>
      <c r="FB413" s="282"/>
      <c r="FC413" s="282"/>
      <c r="FD413" s="282"/>
      <c r="FE413" s="282"/>
      <c r="FF413" s="282"/>
      <c r="FG413" s="282"/>
      <c r="FH413" s="282"/>
      <c r="FI413" s="282"/>
      <c r="FJ413" s="282"/>
      <c r="FK413" s="282"/>
      <c r="FL413" s="282"/>
      <c r="FM413" s="282"/>
      <c r="FN413" s="282"/>
      <c r="FO413" s="282"/>
      <c r="FP413" s="282"/>
      <c r="FQ413" s="282"/>
      <c r="FR413" s="282"/>
      <c r="FS413" s="282"/>
      <c r="FT413" s="282"/>
      <c r="FU413" s="282"/>
      <c r="FV413" s="282"/>
      <c r="FW413" s="282"/>
      <c r="FX413" s="282"/>
      <c r="FY413" s="282"/>
      <c r="FZ413" s="282"/>
      <c r="GA413" s="282"/>
      <c r="GB413" s="282"/>
      <c r="GC413" s="282"/>
      <c r="GD413" s="282"/>
      <c r="GE413" s="282"/>
      <c r="GF413" s="282"/>
      <c r="GG413" s="282"/>
      <c r="GH413" s="282"/>
      <c r="GI413" s="282"/>
      <c r="GJ413" s="282"/>
      <c r="GK413" s="282"/>
      <c r="GL413" s="282"/>
      <c r="GM413" s="282"/>
      <c r="GN413" s="282"/>
      <c r="GO413" s="282"/>
      <c r="GP413" s="282"/>
      <c r="GQ413" s="282"/>
      <c r="GR413" s="282"/>
      <c r="GS413" s="282"/>
      <c r="GT413" s="282"/>
      <c r="GU413" s="282"/>
      <c r="GV413" s="282"/>
      <c r="GW413" s="282"/>
      <c r="GX413" s="282"/>
      <c r="GY413" s="282"/>
      <c r="GZ413" s="282"/>
      <c r="HA413" s="282"/>
      <c r="HB413" s="282"/>
      <c r="HC413" s="282"/>
      <c r="HD413" s="282"/>
      <c r="HE413" s="282"/>
      <c r="HF413" s="282"/>
      <c r="HG413" s="282"/>
      <c r="HH413" s="282"/>
      <c r="HI413" s="282"/>
      <c r="HJ413" s="282"/>
      <c r="HK413" s="282"/>
      <c r="HL413" s="282"/>
      <c r="HM413" s="282"/>
      <c r="HN413" s="282"/>
      <c r="HO413" s="282"/>
      <c r="HP413" s="282"/>
      <c r="HQ413" s="282"/>
    </row>
    <row r="414" spans="1:225" s="73" customFormat="1" ht="18" hidden="1" customHeight="1" x14ac:dyDescent="0.25">
      <c r="A414" s="223" t="str">
        <f t="shared" ref="A414:B414" si="1418">IF(A257="","",A257)</f>
        <v/>
      </c>
      <c r="B414" s="225" t="str">
        <f t="shared" si="1418"/>
        <v/>
      </c>
      <c r="C414" s="218">
        <f t="shared" si="1383"/>
        <v>0</v>
      </c>
      <c r="D414" s="284"/>
      <c r="E414" s="219">
        <f t="shared" si="1384"/>
        <v>0</v>
      </c>
      <c r="F414" s="219">
        <f t="shared" si="1385"/>
        <v>0</v>
      </c>
      <c r="G414" s="136"/>
      <c r="H414" s="214" t="str">
        <f t="shared" si="1386"/>
        <v/>
      </c>
      <c r="I414" s="219" t="str">
        <f t="shared" si="1387"/>
        <v/>
      </c>
      <c r="J414" s="219" t="str">
        <f t="shared" si="1388"/>
        <v/>
      </c>
      <c r="K414" s="216"/>
      <c r="L414" s="217">
        <f t="shared" si="1381"/>
        <v>1</v>
      </c>
      <c r="M414" s="219" t="str">
        <f t="shared" si="1412"/>
        <v/>
      </c>
      <c r="N414" s="221" t="str">
        <f t="shared" si="1390"/>
        <v/>
      </c>
      <c r="O414" s="304"/>
      <c r="P414" s="282"/>
      <c r="Q414" s="282"/>
      <c r="R414" s="287"/>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c r="CQ414" s="282"/>
      <c r="CR414" s="282"/>
      <c r="CS414" s="282"/>
      <c r="CT414" s="282"/>
      <c r="CU414" s="282"/>
      <c r="CV414" s="282"/>
      <c r="CW414" s="282"/>
      <c r="CX414" s="282"/>
      <c r="CY414" s="282"/>
      <c r="CZ414" s="282"/>
      <c r="DA414" s="282"/>
      <c r="DB414" s="282"/>
      <c r="DC414" s="282"/>
      <c r="DD414" s="282"/>
      <c r="DE414" s="282"/>
      <c r="DF414" s="282"/>
      <c r="DG414" s="282"/>
      <c r="DH414" s="282"/>
      <c r="DI414" s="282"/>
      <c r="DJ414" s="282"/>
      <c r="DK414" s="282"/>
      <c r="DL414" s="282"/>
      <c r="DM414" s="282"/>
      <c r="DN414" s="282"/>
      <c r="DO414" s="282"/>
      <c r="DP414" s="282"/>
      <c r="DQ414" s="282"/>
      <c r="DR414" s="282"/>
      <c r="DS414" s="282"/>
      <c r="DT414" s="282"/>
      <c r="DU414" s="282"/>
      <c r="DV414" s="282"/>
      <c r="DW414" s="282"/>
      <c r="DX414" s="282"/>
      <c r="DY414" s="282"/>
      <c r="DZ414" s="282"/>
      <c r="EA414" s="282"/>
      <c r="EB414" s="282"/>
      <c r="EC414" s="282"/>
      <c r="ED414" s="282"/>
      <c r="EE414" s="282"/>
      <c r="EF414" s="282"/>
      <c r="EG414" s="282"/>
      <c r="EH414" s="282"/>
      <c r="EI414" s="282"/>
      <c r="EJ414" s="282"/>
      <c r="EK414" s="282"/>
      <c r="EL414" s="282"/>
      <c r="EM414" s="282"/>
      <c r="EN414" s="282"/>
      <c r="EO414" s="282"/>
      <c r="EP414" s="282"/>
      <c r="EQ414" s="282"/>
      <c r="ER414" s="282"/>
      <c r="ES414" s="282"/>
      <c r="ET414" s="282"/>
      <c r="EU414" s="282"/>
      <c r="EV414" s="282"/>
      <c r="EW414" s="282"/>
      <c r="EX414" s="282"/>
      <c r="EY414" s="282"/>
      <c r="EZ414" s="282"/>
      <c r="FA414" s="282"/>
      <c r="FB414" s="282"/>
      <c r="FC414" s="282"/>
      <c r="FD414" s="282"/>
      <c r="FE414" s="282"/>
      <c r="FF414" s="282"/>
      <c r="FG414" s="282"/>
      <c r="FH414" s="282"/>
      <c r="FI414" s="282"/>
      <c r="FJ414" s="282"/>
      <c r="FK414" s="282"/>
      <c r="FL414" s="282"/>
      <c r="FM414" s="282"/>
      <c r="FN414" s="282"/>
      <c r="FO414" s="282"/>
      <c r="FP414" s="282"/>
      <c r="FQ414" s="282"/>
      <c r="FR414" s="282"/>
      <c r="FS414" s="282"/>
      <c r="FT414" s="282"/>
      <c r="FU414" s="282"/>
      <c r="FV414" s="282"/>
      <c r="FW414" s="282"/>
      <c r="FX414" s="282"/>
      <c r="FY414" s="282"/>
      <c r="FZ414" s="282"/>
      <c r="GA414" s="282"/>
      <c r="GB414" s="282"/>
      <c r="GC414" s="282"/>
      <c r="GD414" s="282"/>
      <c r="GE414" s="282"/>
      <c r="GF414" s="282"/>
      <c r="GG414" s="282"/>
      <c r="GH414" s="282"/>
      <c r="GI414" s="282"/>
      <c r="GJ414" s="282"/>
      <c r="GK414" s="282"/>
      <c r="GL414" s="282"/>
      <c r="GM414" s="282"/>
      <c r="GN414" s="282"/>
      <c r="GO414" s="282"/>
      <c r="GP414" s="282"/>
      <c r="GQ414" s="282"/>
      <c r="GR414" s="282"/>
      <c r="GS414" s="282"/>
      <c r="GT414" s="282"/>
      <c r="GU414" s="282"/>
      <c r="GV414" s="282"/>
      <c r="GW414" s="282"/>
      <c r="GX414" s="282"/>
      <c r="GY414" s="282"/>
      <c r="GZ414" s="282"/>
      <c r="HA414" s="282"/>
      <c r="HB414" s="282"/>
      <c r="HC414" s="282"/>
      <c r="HD414" s="282"/>
      <c r="HE414" s="282"/>
      <c r="HF414" s="282"/>
      <c r="HG414" s="282"/>
      <c r="HH414" s="282"/>
      <c r="HI414" s="282"/>
      <c r="HJ414" s="282"/>
      <c r="HK414" s="282"/>
      <c r="HL414" s="282"/>
      <c r="HM414" s="282"/>
      <c r="HN414" s="282"/>
      <c r="HO414" s="282"/>
      <c r="HP414" s="282"/>
      <c r="HQ414" s="282"/>
    </row>
    <row r="415" spans="1:225" s="73" customFormat="1" ht="18" hidden="1" customHeight="1" x14ac:dyDescent="0.25">
      <c r="A415" s="223" t="str">
        <f t="shared" ref="A415:B415" si="1419">IF(A258="","",A258)</f>
        <v/>
      </c>
      <c r="B415" s="225" t="str">
        <f t="shared" si="1419"/>
        <v/>
      </c>
      <c r="C415" s="218">
        <f t="shared" si="1383"/>
        <v>0</v>
      </c>
      <c r="D415" s="284"/>
      <c r="E415" s="219">
        <f t="shared" si="1384"/>
        <v>0</v>
      </c>
      <c r="F415" s="219">
        <f t="shared" si="1385"/>
        <v>0</v>
      </c>
      <c r="G415" s="136"/>
      <c r="H415" s="214" t="str">
        <f t="shared" si="1386"/>
        <v/>
      </c>
      <c r="I415" s="219" t="str">
        <f t="shared" si="1387"/>
        <v/>
      </c>
      <c r="J415" s="219" t="str">
        <f t="shared" si="1388"/>
        <v/>
      </c>
      <c r="K415" s="216"/>
      <c r="L415" s="217">
        <f t="shared" si="1381"/>
        <v>1</v>
      </c>
      <c r="M415" s="219" t="str">
        <f t="shared" si="1412"/>
        <v/>
      </c>
      <c r="N415" s="221" t="str">
        <f t="shared" si="1390"/>
        <v/>
      </c>
      <c r="O415" s="304"/>
      <c r="P415" s="282"/>
      <c r="Q415" s="282"/>
      <c r="R415" s="287"/>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c r="CQ415" s="282"/>
      <c r="CR415" s="282"/>
      <c r="CS415" s="282"/>
      <c r="CT415" s="282"/>
      <c r="CU415" s="282"/>
      <c r="CV415" s="282"/>
      <c r="CW415" s="282"/>
      <c r="CX415" s="282"/>
      <c r="CY415" s="282"/>
      <c r="CZ415" s="282"/>
      <c r="DA415" s="282"/>
      <c r="DB415" s="282"/>
      <c r="DC415" s="282"/>
      <c r="DD415" s="282"/>
      <c r="DE415" s="282"/>
      <c r="DF415" s="282"/>
      <c r="DG415" s="282"/>
      <c r="DH415" s="282"/>
      <c r="DI415" s="282"/>
      <c r="DJ415" s="282"/>
      <c r="DK415" s="282"/>
      <c r="DL415" s="282"/>
      <c r="DM415" s="282"/>
      <c r="DN415" s="282"/>
      <c r="DO415" s="282"/>
      <c r="DP415" s="282"/>
      <c r="DQ415" s="282"/>
      <c r="DR415" s="282"/>
      <c r="DS415" s="282"/>
      <c r="DT415" s="282"/>
      <c r="DU415" s="282"/>
      <c r="DV415" s="282"/>
      <c r="DW415" s="282"/>
      <c r="DX415" s="282"/>
      <c r="DY415" s="282"/>
      <c r="DZ415" s="282"/>
      <c r="EA415" s="282"/>
      <c r="EB415" s="282"/>
      <c r="EC415" s="282"/>
      <c r="ED415" s="282"/>
      <c r="EE415" s="282"/>
      <c r="EF415" s="282"/>
      <c r="EG415" s="282"/>
      <c r="EH415" s="282"/>
      <c r="EI415" s="282"/>
      <c r="EJ415" s="282"/>
      <c r="EK415" s="282"/>
      <c r="EL415" s="282"/>
      <c r="EM415" s="282"/>
      <c r="EN415" s="282"/>
      <c r="EO415" s="282"/>
      <c r="EP415" s="282"/>
      <c r="EQ415" s="282"/>
      <c r="ER415" s="282"/>
      <c r="ES415" s="282"/>
      <c r="ET415" s="282"/>
      <c r="EU415" s="282"/>
      <c r="EV415" s="282"/>
      <c r="EW415" s="282"/>
      <c r="EX415" s="282"/>
      <c r="EY415" s="282"/>
      <c r="EZ415" s="282"/>
      <c r="FA415" s="282"/>
      <c r="FB415" s="282"/>
      <c r="FC415" s="282"/>
      <c r="FD415" s="282"/>
      <c r="FE415" s="282"/>
      <c r="FF415" s="282"/>
      <c r="FG415" s="282"/>
      <c r="FH415" s="282"/>
      <c r="FI415" s="282"/>
      <c r="FJ415" s="282"/>
      <c r="FK415" s="282"/>
      <c r="FL415" s="282"/>
      <c r="FM415" s="282"/>
      <c r="FN415" s="282"/>
      <c r="FO415" s="282"/>
      <c r="FP415" s="282"/>
      <c r="FQ415" s="282"/>
      <c r="FR415" s="282"/>
      <c r="FS415" s="282"/>
      <c r="FT415" s="282"/>
      <c r="FU415" s="282"/>
      <c r="FV415" s="282"/>
      <c r="FW415" s="282"/>
      <c r="FX415" s="282"/>
      <c r="FY415" s="282"/>
      <c r="FZ415" s="282"/>
      <c r="GA415" s="282"/>
      <c r="GB415" s="282"/>
      <c r="GC415" s="282"/>
      <c r="GD415" s="282"/>
      <c r="GE415" s="282"/>
      <c r="GF415" s="282"/>
      <c r="GG415" s="282"/>
      <c r="GH415" s="282"/>
      <c r="GI415" s="282"/>
      <c r="GJ415" s="282"/>
      <c r="GK415" s="282"/>
      <c r="GL415" s="282"/>
      <c r="GM415" s="282"/>
      <c r="GN415" s="282"/>
      <c r="GO415" s="282"/>
      <c r="GP415" s="282"/>
      <c r="GQ415" s="282"/>
      <c r="GR415" s="282"/>
      <c r="GS415" s="282"/>
      <c r="GT415" s="282"/>
      <c r="GU415" s="282"/>
      <c r="GV415" s="282"/>
      <c r="GW415" s="282"/>
      <c r="GX415" s="282"/>
      <c r="GY415" s="282"/>
      <c r="GZ415" s="282"/>
      <c r="HA415" s="282"/>
      <c r="HB415" s="282"/>
      <c r="HC415" s="282"/>
      <c r="HD415" s="282"/>
      <c r="HE415" s="282"/>
      <c r="HF415" s="282"/>
      <c r="HG415" s="282"/>
      <c r="HH415" s="282"/>
      <c r="HI415" s="282"/>
      <c r="HJ415" s="282"/>
      <c r="HK415" s="282"/>
      <c r="HL415" s="282"/>
      <c r="HM415" s="282"/>
      <c r="HN415" s="282"/>
      <c r="HO415" s="282"/>
      <c r="HP415" s="282"/>
      <c r="HQ415" s="282"/>
    </row>
    <row r="416" spans="1:225" s="73" customFormat="1" ht="18" hidden="1" customHeight="1" x14ac:dyDescent="0.25">
      <c r="A416" s="223" t="str">
        <f t="shared" ref="A416:B416" si="1420">IF(A259="","",A259)</f>
        <v/>
      </c>
      <c r="B416" s="225" t="str">
        <f t="shared" si="1420"/>
        <v/>
      </c>
      <c r="C416" s="218">
        <f t="shared" si="1383"/>
        <v>0</v>
      </c>
      <c r="D416" s="284"/>
      <c r="E416" s="219">
        <f t="shared" si="1384"/>
        <v>0</v>
      </c>
      <c r="F416" s="219">
        <f t="shared" si="1385"/>
        <v>0</v>
      </c>
      <c r="G416" s="136"/>
      <c r="H416" s="214" t="str">
        <f t="shared" si="1386"/>
        <v/>
      </c>
      <c r="I416" s="219" t="str">
        <f t="shared" si="1387"/>
        <v/>
      </c>
      <c r="J416" s="219" t="str">
        <f t="shared" si="1388"/>
        <v/>
      </c>
      <c r="K416" s="216"/>
      <c r="L416" s="217">
        <f t="shared" si="1381"/>
        <v>1</v>
      </c>
      <c r="M416" s="219" t="str">
        <f t="shared" si="1412"/>
        <v/>
      </c>
      <c r="N416" s="221" t="str">
        <f t="shared" si="1390"/>
        <v/>
      </c>
      <c r="O416" s="304"/>
      <c r="P416" s="282"/>
      <c r="Q416" s="282"/>
      <c r="R416" s="287"/>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c r="CQ416" s="282"/>
      <c r="CR416" s="282"/>
      <c r="CS416" s="282"/>
      <c r="CT416" s="282"/>
      <c r="CU416" s="282"/>
      <c r="CV416" s="282"/>
      <c r="CW416" s="282"/>
      <c r="CX416" s="282"/>
      <c r="CY416" s="282"/>
      <c r="CZ416" s="282"/>
      <c r="DA416" s="282"/>
      <c r="DB416" s="282"/>
      <c r="DC416" s="282"/>
      <c r="DD416" s="282"/>
      <c r="DE416" s="282"/>
      <c r="DF416" s="282"/>
      <c r="DG416" s="282"/>
      <c r="DH416" s="282"/>
      <c r="DI416" s="282"/>
      <c r="DJ416" s="282"/>
      <c r="DK416" s="282"/>
      <c r="DL416" s="282"/>
      <c r="DM416" s="282"/>
      <c r="DN416" s="282"/>
      <c r="DO416" s="282"/>
      <c r="DP416" s="282"/>
      <c r="DQ416" s="282"/>
      <c r="DR416" s="282"/>
      <c r="DS416" s="282"/>
      <c r="DT416" s="282"/>
      <c r="DU416" s="282"/>
      <c r="DV416" s="282"/>
      <c r="DW416" s="282"/>
      <c r="DX416" s="282"/>
      <c r="DY416" s="282"/>
      <c r="DZ416" s="282"/>
      <c r="EA416" s="282"/>
      <c r="EB416" s="282"/>
      <c r="EC416" s="282"/>
      <c r="ED416" s="282"/>
      <c r="EE416" s="282"/>
      <c r="EF416" s="282"/>
      <c r="EG416" s="282"/>
      <c r="EH416" s="282"/>
      <c r="EI416" s="282"/>
      <c r="EJ416" s="282"/>
      <c r="EK416" s="282"/>
      <c r="EL416" s="282"/>
      <c r="EM416" s="282"/>
      <c r="EN416" s="282"/>
      <c r="EO416" s="282"/>
      <c r="EP416" s="282"/>
      <c r="EQ416" s="282"/>
      <c r="ER416" s="282"/>
      <c r="ES416" s="282"/>
      <c r="ET416" s="282"/>
      <c r="EU416" s="282"/>
      <c r="EV416" s="282"/>
      <c r="EW416" s="282"/>
      <c r="EX416" s="282"/>
      <c r="EY416" s="282"/>
      <c r="EZ416" s="282"/>
      <c r="FA416" s="282"/>
      <c r="FB416" s="282"/>
      <c r="FC416" s="282"/>
      <c r="FD416" s="282"/>
      <c r="FE416" s="282"/>
      <c r="FF416" s="282"/>
      <c r="FG416" s="282"/>
      <c r="FH416" s="282"/>
      <c r="FI416" s="282"/>
      <c r="FJ416" s="282"/>
      <c r="FK416" s="282"/>
      <c r="FL416" s="282"/>
      <c r="FM416" s="282"/>
      <c r="FN416" s="282"/>
      <c r="FO416" s="282"/>
      <c r="FP416" s="282"/>
      <c r="FQ416" s="282"/>
      <c r="FR416" s="282"/>
      <c r="FS416" s="282"/>
      <c r="FT416" s="282"/>
      <c r="FU416" s="282"/>
      <c r="FV416" s="282"/>
      <c r="FW416" s="282"/>
      <c r="FX416" s="282"/>
      <c r="FY416" s="282"/>
      <c r="FZ416" s="282"/>
      <c r="GA416" s="282"/>
      <c r="GB416" s="282"/>
      <c r="GC416" s="282"/>
      <c r="GD416" s="282"/>
      <c r="GE416" s="282"/>
      <c r="GF416" s="282"/>
      <c r="GG416" s="282"/>
      <c r="GH416" s="282"/>
      <c r="GI416" s="282"/>
      <c r="GJ416" s="282"/>
      <c r="GK416" s="282"/>
      <c r="GL416" s="282"/>
      <c r="GM416" s="282"/>
      <c r="GN416" s="282"/>
      <c r="GO416" s="282"/>
      <c r="GP416" s="282"/>
      <c r="GQ416" s="282"/>
      <c r="GR416" s="282"/>
      <c r="GS416" s="282"/>
      <c r="GT416" s="282"/>
      <c r="GU416" s="282"/>
      <c r="GV416" s="282"/>
      <c r="GW416" s="282"/>
      <c r="GX416" s="282"/>
      <c r="GY416" s="282"/>
      <c r="GZ416" s="282"/>
      <c r="HA416" s="282"/>
      <c r="HB416" s="282"/>
      <c r="HC416" s="282"/>
      <c r="HD416" s="282"/>
      <c r="HE416" s="282"/>
      <c r="HF416" s="282"/>
      <c r="HG416" s="282"/>
      <c r="HH416" s="282"/>
      <c r="HI416" s="282"/>
      <c r="HJ416" s="282"/>
      <c r="HK416" s="282"/>
      <c r="HL416" s="282"/>
      <c r="HM416" s="282"/>
      <c r="HN416" s="282"/>
      <c r="HO416" s="282"/>
      <c r="HP416" s="282"/>
      <c r="HQ416" s="282"/>
    </row>
    <row r="417" spans="1:225" s="73" customFormat="1" ht="18" hidden="1" customHeight="1" x14ac:dyDescent="0.25">
      <c r="A417" s="223" t="str">
        <f t="shared" ref="A417:B417" si="1421">IF(A260="","",A260)</f>
        <v/>
      </c>
      <c r="B417" s="225" t="str">
        <f t="shared" si="1421"/>
        <v/>
      </c>
      <c r="C417" s="218">
        <f t="shared" si="1383"/>
        <v>0</v>
      </c>
      <c r="D417" s="284"/>
      <c r="E417" s="219">
        <f t="shared" si="1384"/>
        <v>0</v>
      </c>
      <c r="F417" s="219">
        <f t="shared" si="1385"/>
        <v>0</v>
      </c>
      <c r="G417" s="136"/>
      <c r="H417" s="214" t="str">
        <f t="shared" si="1386"/>
        <v/>
      </c>
      <c r="I417" s="219" t="str">
        <f t="shared" si="1387"/>
        <v/>
      </c>
      <c r="J417" s="219" t="str">
        <f t="shared" si="1388"/>
        <v/>
      </c>
      <c r="K417" s="216"/>
      <c r="L417" s="217">
        <f t="shared" si="1381"/>
        <v>1</v>
      </c>
      <c r="M417" s="219" t="str">
        <f t="shared" si="1412"/>
        <v/>
      </c>
      <c r="N417" s="221" t="str">
        <f t="shared" si="1390"/>
        <v/>
      </c>
      <c r="O417" s="304"/>
      <c r="P417" s="282"/>
      <c r="Q417" s="282"/>
      <c r="R417" s="287"/>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c r="CQ417" s="282"/>
      <c r="CR417" s="282"/>
      <c r="CS417" s="282"/>
      <c r="CT417" s="282"/>
      <c r="CU417" s="282"/>
      <c r="CV417" s="282"/>
      <c r="CW417" s="282"/>
      <c r="CX417" s="282"/>
      <c r="CY417" s="282"/>
      <c r="CZ417" s="282"/>
      <c r="DA417" s="282"/>
      <c r="DB417" s="282"/>
      <c r="DC417" s="282"/>
      <c r="DD417" s="282"/>
      <c r="DE417" s="282"/>
      <c r="DF417" s="282"/>
      <c r="DG417" s="282"/>
      <c r="DH417" s="282"/>
      <c r="DI417" s="282"/>
      <c r="DJ417" s="282"/>
      <c r="DK417" s="282"/>
      <c r="DL417" s="282"/>
      <c r="DM417" s="282"/>
      <c r="DN417" s="282"/>
      <c r="DO417" s="282"/>
      <c r="DP417" s="282"/>
      <c r="DQ417" s="282"/>
      <c r="DR417" s="282"/>
      <c r="DS417" s="282"/>
      <c r="DT417" s="282"/>
      <c r="DU417" s="282"/>
      <c r="DV417" s="282"/>
      <c r="DW417" s="282"/>
      <c r="DX417" s="282"/>
      <c r="DY417" s="282"/>
      <c r="DZ417" s="282"/>
      <c r="EA417" s="282"/>
      <c r="EB417" s="282"/>
      <c r="EC417" s="282"/>
      <c r="ED417" s="282"/>
      <c r="EE417" s="282"/>
      <c r="EF417" s="282"/>
      <c r="EG417" s="282"/>
      <c r="EH417" s="282"/>
      <c r="EI417" s="282"/>
      <c r="EJ417" s="282"/>
      <c r="EK417" s="282"/>
      <c r="EL417" s="282"/>
      <c r="EM417" s="282"/>
      <c r="EN417" s="282"/>
      <c r="EO417" s="282"/>
      <c r="EP417" s="282"/>
      <c r="EQ417" s="282"/>
      <c r="ER417" s="282"/>
      <c r="ES417" s="282"/>
      <c r="ET417" s="282"/>
      <c r="EU417" s="282"/>
      <c r="EV417" s="282"/>
      <c r="EW417" s="282"/>
      <c r="EX417" s="282"/>
      <c r="EY417" s="282"/>
      <c r="EZ417" s="282"/>
      <c r="FA417" s="282"/>
      <c r="FB417" s="282"/>
      <c r="FC417" s="282"/>
      <c r="FD417" s="282"/>
      <c r="FE417" s="282"/>
      <c r="FF417" s="282"/>
      <c r="FG417" s="282"/>
      <c r="FH417" s="282"/>
      <c r="FI417" s="282"/>
      <c r="FJ417" s="282"/>
      <c r="FK417" s="282"/>
      <c r="FL417" s="282"/>
      <c r="FM417" s="282"/>
      <c r="FN417" s="282"/>
      <c r="FO417" s="282"/>
      <c r="FP417" s="282"/>
      <c r="FQ417" s="282"/>
      <c r="FR417" s="282"/>
      <c r="FS417" s="282"/>
      <c r="FT417" s="282"/>
      <c r="FU417" s="282"/>
      <c r="FV417" s="282"/>
      <c r="FW417" s="282"/>
      <c r="FX417" s="282"/>
      <c r="FY417" s="282"/>
      <c r="FZ417" s="282"/>
      <c r="GA417" s="282"/>
      <c r="GB417" s="282"/>
      <c r="GC417" s="282"/>
      <c r="GD417" s="282"/>
      <c r="GE417" s="282"/>
      <c r="GF417" s="282"/>
      <c r="GG417" s="282"/>
      <c r="GH417" s="282"/>
      <c r="GI417" s="282"/>
      <c r="GJ417" s="282"/>
      <c r="GK417" s="282"/>
      <c r="GL417" s="282"/>
      <c r="GM417" s="282"/>
      <c r="GN417" s="282"/>
      <c r="GO417" s="282"/>
      <c r="GP417" s="282"/>
      <c r="GQ417" s="282"/>
      <c r="GR417" s="282"/>
      <c r="GS417" s="282"/>
      <c r="GT417" s="282"/>
      <c r="GU417" s="282"/>
      <c r="GV417" s="282"/>
      <c r="GW417" s="282"/>
      <c r="GX417" s="282"/>
      <c r="GY417" s="282"/>
      <c r="GZ417" s="282"/>
      <c r="HA417" s="282"/>
      <c r="HB417" s="282"/>
      <c r="HC417" s="282"/>
      <c r="HD417" s="282"/>
      <c r="HE417" s="282"/>
      <c r="HF417" s="282"/>
      <c r="HG417" s="282"/>
      <c r="HH417" s="282"/>
      <c r="HI417" s="282"/>
      <c r="HJ417" s="282"/>
      <c r="HK417" s="282"/>
      <c r="HL417" s="282"/>
      <c r="HM417" s="282"/>
      <c r="HN417" s="282"/>
      <c r="HO417" s="282"/>
      <c r="HP417" s="282"/>
      <c r="HQ417" s="282"/>
    </row>
    <row r="418" spans="1:225" s="73" customFormat="1" ht="18" hidden="1" customHeight="1" x14ac:dyDescent="0.25">
      <c r="A418" s="223" t="str">
        <f>IF(A261="","",A261)</f>
        <v/>
      </c>
      <c r="B418" s="225" t="str">
        <f>IF(B261="","",B261)</f>
        <v/>
      </c>
      <c r="C418" s="218">
        <f t="shared" si="1383"/>
        <v>0</v>
      </c>
      <c r="D418" s="284"/>
      <c r="E418" s="219">
        <f t="shared" si="1384"/>
        <v>0</v>
      </c>
      <c r="F418" s="219">
        <f t="shared" si="1385"/>
        <v>0</v>
      </c>
      <c r="G418" s="136"/>
      <c r="H418" s="214" t="str">
        <f t="shared" si="1386"/>
        <v/>
      </c>
      <c r="I418" s="219" t="str">
        <f t="shared" si="1387"/>
        <v/>
      </c>
      <c r="J418" s="219" t="str">
        <f t="shared" si="1388"/>
        <v/>
      </c>
      <c r="K418" s="216"/>
      <c r="L418" s="217">
        <f t="shared" si="1381"/>
        <v>1</v>
      </c>
      <c r="M418" s="219" t="str">
        <f t="shared" si="1412"/>
        <v/>
      </c>
      <c r="N418" s="221" t="str">
        <f t="shared" si="1390"/>
        <v/>
      </c>
      <c r="O418" s="304"/>
      <c r="P418" s="282"/>
      <c r="Q418" s="282"/>
      <c r="R418" s="287"/>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c r="CQ418" s="282"/>
      <c r="CR418" s="282"/>
      <c r="CS418" s="282"/>
      <c r="CT418" s="282"/>
      <c r="CU418" s="282"/>
      <c r="CV418" s="282"/>
      <c r="CW418" s="282"/>
      <c r="CX418" s="282"/>
      <c r="CY418" s="282"/>
      <c r="CZ418" s="282"/>
      <c r="DA418" s="282"/>
      <c r="DB418" s="282"/>
      <c r="DC418" s="282"/>
      <c r="DD418" s="282"/>
      <c r="DE418" s="282"/>
      <c r="DF418" s="282"/>
      <c r="DG418" s="282"/>
      <c r="DH418" s="282"/>
      <c r="DI418" s="282"/>
      <c r="DJ418" s="282"/>
      <c r="DK418" s="282"/>
      <c r="DL418" s="282"/>
      <c r="DM418" s="282"/>
      <c r="DN418" s="282"/>
      <c r="DO418" s="282"/>
      <c r="DP418" s="282"/>
      <c r="DQ418" s="282"/>
      <c r="DR418" s="282"/>
      <c r="DS418" s="282"/>
      <c r="DT418" s="282"/>
      <c r="DU418" s="282"/>
      <c r="DV418" s="282"/>
      <c r="DW418" s="282"/>
      <c r="DX418" s="282"/>
      <c r="DY418" s="282"/>
      <c r="DZ418" s="282"/>
      <c r="EA418" s="282"/>
      <c r="EB418" s="282"/>
      <c r="EC418" s="282"/>
      <c r="ED418" s="282"/>
      <c r="EE418" s="282"/>
      <c r="EF418" s="282"/>
      <c r="EG418" s="282"/>
      <c r="EH418" s="282"/>
      <c r="EI418" s="282"/>
      <c r="EJ418" s="282"/>
      <c r="EK418" s="282"/>
      <c r="EL418" s="282"/>
      <c r="EM418" s="282"/>
      <c r="EN418" s="282"/>
      <c r="EO418" s="282"/>
      <c r="EP418" s="282"/>
      <c r="EQ418" s="282"/>
      <c r="ER418" s="282"/>
      <c r="ES418" s="282"/>
      <c r="ET418" s="282"/>
      <c r="EU418" s="282"/>
      <c r="EV418" s="282"/>
      <c r="EW418" s="282"/>
      <c r="EX418" s="282"/>
      <c r="EY418" s="282"/>
      <c r="EZ418" s="282"/>
      <c r="FA418" s="282"/>
      <c r="FB418" s="282"/>
      <c r="FC418" s="282"/>
      <c r="FD418" s="282"/>
      <c r="FE418" s="282"/>
      <c r="FF418" s="282"/>
      <c r="FG418" s="282"/>
      <c r="FH418" s="282"/>
      <c r="FI418" s="282"/>
      <c r="FJ418" s="282"/>
      <c r="FK418" s="282"/>
      <c r="FL418" s="282"/>
      <c r="FM418" s="282"/>
      <c r="FN418" s="282"/>
      <c r="FO418" s="282"/>
      <c r="FP418" s="282"/>
      <c r="FQ418" s="282"/>
      <c r="FR418" s="282"/>
      <c r="FS418" s="282"/>
      <c r="FT418" s="282"/>
      <c r="FU418" s="282"/>
      <c r="FV418" s="282"/>
      <c r="FW418" s="282"/>
      <c r="FX418" s="282"/>
      <c r="FY418" s="282"/>
      <c r="FZ418" s="282"/>
      <c r="GA418" s="282"/>
      <c r="GB418" s="282"/>
      <c r="GC418" s="282"/>
      <c r="GD418" s="282"/>
      <c r="GE418" s="282"/>
      <c r="GF418" s="282"/>
      <c r="GG418" s="282"/>
      <c r="GH418" s="282"/>
      <c r="GI418" s="282"/>
      <c r="GJ418" s="282"/>
      <c r="GK418" s="282"/>
      <c r="GL418" s="282"/>
      <c r="GM418" s="282"/>
      <c r="GN418" s="282"/>
      <c r="GO418" s="282"/>
      <c r="GP418" s="282"/>
      <c r="GQ418" s="282"/>
      <c r="GR418" s="282"/>
      <c r="GS418" s="282"/>
      <c r="GT418" s="282"/>
      <c r="GU418" s="282"/>
      <c r="GV418" s="282"/>
      <c r="GW418" s="282"/>
      <c r="GX418" s="282"/>
      <c r="GY418" s="282"/>
      <c r="GZ418" s="282"/>
      <c r="HA418" s="282"/>
      <c r="HB418" s="282"/>
      <c r="HC418" s="282"/>
      <c r="HD418" s="282"/>
      <c r="HE418" s="282"/>
      <c r="HF418" s="282"/>
      <c r="HG418" s="282"/>
      <c r="HH418" s="282"/>
      <c r="HI418" s="282"/>
      <c r="HJ418" s="282"/>
      <c r="HK418" s="282"/>
      <c r="HL418" s="282"/>
      <c r="HM418" s="282"/>
      <c r="HN418" s="282"/>
      <c r="HO418" s="282"/>
      <c r="HP418" s="282"/>
      <c r="HQ418" s="282"/>
    </row>
    <row r="419" spans="1:225" s="73" customFormat="1" ht="18" hidden="1" customHeight="1" x14ac:dyDescent="0.25">
      <c r="A419" s="223" t="str">
        <f t="shared" ref="A419:B419" si="1422">IF(A262="","",A262)</f>
        <v/>
      </c>
      <c r="B419" s="225" t="str">
        <f t="shared" si="1422"/>
        <v/>
      </c>
      <c r="C419" s="218">
        <f t="shared" si="1383"/>
        <v>0</v>
      </c>
      <c r="D419" s="284"/>
      <c r="E419" s="219">
        <f t="shared" si="1384"/>
        <v>0</v>
      </c>
      <c r="F419" s="219">
        <f t="shared" si="1385"/>
        <v>0</v>
      </c>
      <c r="G419" s="136"/>
      <c r="H419" s="214" t="str">
        <f t="shared" si="1386"/>
        <v/>
      </c>
      <c r="I419" s="219" t="str">
        <f t="shared" si="1387"/>
        <v/>
      </c>
      <c r="J419" s="219" t="str">
        <f t="shared" si="1388"/>
        <v/>
      </c>
      <c r="K419" s="216"/>
      <c r="L419" s="217">
        <f t="shared" si="1381"/>
        <v>1</v>
      </c>
      <c r="M419" s="219" t="str">
        <f t="shared" si="1412"/>
        <v/>
      </c>
      <c r="N419" s="221" t="str">
        <f t="shared" si="1390"/>
        <v/>
      </c>
      <c r="O419" s="304"/>
      <c r="P419" s="282"/>
      <c r="Q419" s="282"/>
      <c r="R419" s="287"/>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c r="CQ419" s="282"/>
      <c r="CR419" s="282"/>
      <c r="CS419" s="282"/>
      <c r="CT419" s="282"/>
      <c r="CU419" s="282"/>
      <c r="CV419" s="282"/>
      <c r="CW419" s="282"/>
      <c r="CX419" s="282"/>
      <c r="CY419" s="282"/>
      <c r="CZ419" s="282"/>
      <c r="DA419" s="282"/>
      <c r="DB419" s="282"/>
      <c r="DC419" s="282"/>
      <c r="DD419" s="282"/>
      <c r="DE419" s="282"/>
      <c r="DF419" s="282"/>
      <c r="DG419" s="282"/>
      <c r="DH419" s="282"/>
      <c r="DI419" s="282"/>
      <c r="DJ419" s="282"/>
      <c r="DK419" s="282"/>
      <c r="DL419" s="282"/>
      <c r="DM419" s="282"/>
      <c r="DN419" s="282"/>
      <c r="DO419" s="282"/>
      <c r="DP419" s="282"/>
      <c r="DQ419" s="282"/>
      <c r="DR419" s="282"/>
      <c r="DS419" s="282"/>
      <c r="DT419" s="282"/>
      <c r="DU419" s="282"/>
      <c r="DV419" s="282"/>
      <c r="DW419" s="282"/>
      <c r="DX419" s="282"/>
      <c r="DY419" s="282"/>
      <c r="DZ419" s="282"/>
      <c r="EA419" s="282"/>
      <c r="EB419" s="282"/>
      <c r="EC419" s="282"/>
      <c r="ED419" s="282"/>
      <c r="EE419" s="282"/>
      <c r="EF419" s="282"/>
      <c r="EG419" s="282"/>
      <c r="EH419" s="282"/>
      <c r="EI419" s="282"/>
      <c r="EJ419" s="282"/>
      <c r="EK419" s="282"/>
      <c r="EL419" s="282"/>
      <c r="EM419" s="282"/>
      <c r="EN419" s="282"/>
      <c r="EO419" s="282"/>
      <c r="EP419" s="282"/>
      <c r="EQ419" s="282"/>
      <c r="ER419" s="282"/>
      <c r="ES419" s="282"/>
      <c r="ET419" s="282"/>
      <c r="EU419" s="282"/>
      <c r="EV419" s="282"/>
      <c r="EW419" s="282"/>
      <c r="EX419" s="282"/>
      <c r="EY419" s="282"/>
      <c r="EZ419" s="282"/>
      <c r="FA419" s="282"/>
      <c r="FB419" s="282"/>
      <c r="FC419" s="282"/>
      <c r="FD419" s="282"/>
      <c r="FE419" s="282"/>
      <c r="FF419" s="282"/>
      <c r="FG419" s="282"/>
      <c r="FH419" s="282"/>
      <c r="FI419" s="282"/>
      <c r="FJ419" s="282"/>
      <c r="FK419" s="282"/>
      <c r="FL419" s="282"/>
      <c r="FM419" s="282"/>
      <c r="FN419" s="282"/>
      <c r="FO419" s="282"/>
      <c r="FP419" s="282"/>
      <c r="FQ419" s="282"/>
      <c r="FR419" s="282"/>
      <c r="FS419" s="282"/>
      <c r="FT419" s="282"/>
      <c r="FU419" s="282"/>
      <c r="FV419" s="282"/>
      <c r="FW419" s="282"/>
      <c r="FX419" s="282"/>
      <c r="FY419" s="282"/>
      <c r="FZ419" s="282"/>
      <c r="GA419" s="282"/>
      <c r="GB419" s="282"/>
      <c r="GC419" s="282"/>
      <c r="GD419" s="282"/>
      <c r="GE419" s="282"/>
      <c r="GF419" s="282"/>
      <c r="GG419" s="282"/>
      <c r="GH419" s="282"/>
      <c r="GI419" s="282"/>
      <c r="GJ419" s="282"/>
      <c r="GK419" s="282"/>
      <c r="GL419" s="282"/>
      <c r="GM419" s="282"/>
      <c r="GN419" s="282"/>
      <c r="GO419" s="282"/>
      <c r="GP419" s="282"/>
      <c r="GQ419" s="282"/>
      <c r="GR419" s="282"/>
      <c r="GS419" s="282"/>
      <c r="GT419" s="282"/>
      <c r="GU419" s="282"/>
      <c r="GV419" s="282"/>
      <c r="GW419" s="282"/>
      <c r="GX419" s="282"/>
      <c r="GY419" s="282"/>
      <c r="GZ419" s="282"/>
      <c r="HA419" s="282"/>
      <c r="HB419" s="282"/>
      <c r="HC419" s="282"/>
      <c r="HD419" s="282"/>
      <c r="HE419" s="282"/>
      <c r="HF419" s="282"/>
      <c r="HG419" s="282"/>
      <c r="HH419" s="282"/>
      <c r="HI419" s="282"/>
      <c r="HJ419" s="282"/>
      <c r="HK419" s="282"/>
      <c r="HL419" s="282"/>
      <c r="HM419" s="282"/>
      <c r="HN419" s="282"/>
      <c r="HO419" s="282"/>
      <c r="HP419" s="282"/>
      <c r="HQ419" s="282"/>
    </row>
    <row r="420" spans="1:225" s="73" customFormat="1" ht="18" hidden="1" customHeight="1" x14ac:dyDescent="0.25">
      <c r="A420" s="223" t="str">
        <f t="shared" ref="A420:B420" si="1423">IF(A263="","",A263)</f>
        <v/>
      </c>
      <c r="B420" s="225" t="str">
        <f t="shared" si="1423"/>
        <v/>
      </c>
      <c r="C420" s="218">
        <f t="shared" si="1383"/>
        <v>0</v>
      </c>
      <c r="D420" s="284"/>
      <c r="E420" s="219">
        <f t="shared" si="1384"/>
        <v>0</v>
      </c>
      <c r="F420" s="219">
        <f t="shared" si="1385"/>
        <v>0</v>
      </c>
      <c r="G420" s="136"/>
      <c r="H420" s="214" t="str">
        <f t="shared" si="1386"/>
        <v/>
      </c>
      <c r="I420" s="219" t="str">
        <f t="shared" si="1387"/>
        <v/>
      </c>
      <c r="J420" s="219" t="str">
        <f t="shared" si="1388"/>
        <v/>
      </c>
      <c r="K420" s="216"/>
      <c r="L420" s="217">
        <f t="shared" si="1381"/>
        <v>1</v>
      </c>
      <c r="M420" s="219" t="str">
        <f t="shared" si="1412"/>
        <v/>
      </c>
      <c r="N420" s="221" t="str">
        <f t="shared" si="1390"/>
        <v/>
      </c>
      <c r="O420" s="304"/>
      <c r="P420" s="282"/>
      <c r="Q420" s="282"/>
      <c r="R420" s="287"/>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c r="CQ420" s="282"/>
      <c r="CR420" s="282"/>
      <c r="CS420" s="282"/>
      <c r="CT420" s="282"/>
      <c r="CU420" s="282"/>
      <c r="CV420" s="282"/>
      <c r="CW420" s="282"/>
      <c r="CX420" s="282"/>
      <c r="CY420" s="282"/>
      <c r="CZ420" s="282"/>
      <c r="DA420" s="282"/>
      <c r="DB420" s="282"/>
      <c r="DC420" s="282"/>
      <c r="DD420" s="282"/>
      <c r="DE420" s="282"/>
      <c r="DF420" s="282"/>
      <c r="DG420" s="282"/>
      <c r="DH420" s="282"/>
      <c r="DI420" s="282"/>
      <c r="DJ420" s="282"/>
      <c r="DK420" s="282"/>
      <c r="DL420" s="282"/>
      <c r="DM420" s="282"/>
      <c r="DN420" s="282"/>
      <c r="DO420" s="282"/>
      <c r="DP420" s="282"/>
      <c r="DQ420" s="282"/>
      <c r="DR420" s="282"/>
      <c r="DS420" s="282"/>
      <c r="DT420" s="282"/>
      <c r="DU420" s="282"/>
      <c r="DV420" s="282"/>
      <c r="DW420" s="282"/>
      <c r="DX420" s="282"/>
      <c r="DY420" s="282"/>
      <c r="DZ420" s="282"/>
      <c r="EA420" s="282"/>
      <c r="EB420" s="282"/>
      <c r="EC420" s="282"/>
      <c r="ED420" s="282"/>
      <c r="EE420" s="282"/>
      <c r="EF420" s="282"/>
      <c r="EG420" s="282"/>
      <c r="EH420" s="282"/>
      <c r="EI420" s="282"/>
      <c r="EJ420" s="282"/>
      <c r="EK420" s="282"/>
      <c r="EL420" s="282"/>
      <c r="EM420" s="282"/>
      <c r="EN420" s="282"/>
      <c r="EO420" s="282"/>
      <c r="EP420" s="282"/>
      <c r="EQ420" s="282"/>
      <c r="ER420" s="282"/>
      <c r="ES420" s="282"/>
      <c r="ET420" s="282"/>
      <c r="EU420" s="282"/>
      <c r="EV420" s="282"/>
      <c r="EW420" s="282"/>
      <c r="EX420" s="282"/>
      <c r="EY420" s="282"/>
      <c r="EZ420" s="282"/>
      <c r="FA420" s="282"/>
      <c r="FB420" s="282"/>
      <c r="FC420" s="282"/>
      <c r="FD420" s="282"/>
      <c r="FE420" s="282"/>
      <c r="FF420" s="282"/>
      <c r="FG420" s="282"/>
      <c r="FH420" s="282"/>
      <c r="FI420" s="282"/>
      <c r="FJ420" s="282"/>
      <c r="FK420" s="282"/>
      <c r="FL420" s="282"/>
      <c r="FM420" s="282"/>
      <c r="FN420" s="282"/>
      <c r="FO420" s="282"/>
      <c r="FP420" s="282"/>
      <c r="FQ420" s="282"/>
      <c r="FR420" s="282"/>
      <c r="FS420" s="282"/>
      <c r="FT420" s="282"/>
      <c r="FU420" s="282"/>
      <c r="FV420" s="282"/>
      <c r="FW420" s="282"/>
      <c r="FX420" s="282"/>
      <c r="FY420" s="282"/>
      <c r="FZ420" s="282"/>
      <c r="GA420" s="282"/>
      <c r="GB420" s="282"/>
      <c r="GC420" s="282"/>
      <c r="GD420" s="282"/>
      <c r="GE420" s="282"/>
      <c r="GF420" s="282"/>
      <c r="GG420" s="282"/>
      <c r="GH420" s="282"/>
      <c r="GI420" s="282"/>
      <c r="GJ420" s="282"/>
      <c r="GK420" s="282"/>
      <c r="GL420" s="282"/>
      <c r="GM420" s="282"/>
      <c r="GN420" s="282"/>
      <c r="GO420" s="282"/>
      <c r="GP420" s="282"/>
      <c r="GQ420" s="282"/>
      <c r="GR420" s="282"/>
      <c r="GS420" s="282"/>
      <c r="GT420" s="282"/>
      <c r="GU420" s="282"/>
      <c r="GV420" s="282"/>
      <c r="GW420" s="282"/>
      <c r="GX420" s="282"/>
      <c r="GY420" s="282"/>
      <c r="GZ420" s="282"/>
      <c r="HA420" s="282"/>
      <c r="HB420" s="282"/>
      <c r="HC420" s="282"/>
      <c r="HD420" s="282"/>
      <c r="HE420" s="282"/>
      <c r="HF420" s="282"/>
      <c r="HG420" s="282"/>
      <c r="HH420" s="282"/>
      <c r="HI420" s="282"/>
      <c r="HJ420" s="282"/>
      <c r="HK420" s="282"/>
      <c r="HL420" s="282"/>
      <c r="HM420" s="282"/>
      <c r="HN420" s="282"/>
      <c r="HO420" s="282"/>
      <c r="HP420" s="282"/>
      <c r="HQ420" s="282"/>
    </row>
    <row r="421" spans="1:225" s="73" customFormat="1" ht="18" hidden="1" customHeight="1" x14ac:dyDescent="0.25">
      <c r="A421" s="223" t="str">
        <f t="shared" ref="A421:B421" si="1424">IF(A264="","",A264)</f>
        <v/>
      </c>
      <c r="B421" s="225" t="str">
        <f t="shared" si="1424"/>
        <v/>
      </c>
      <c r="C421" s="218">
        <f t="shared" si="1383"/>
        <v>0</v>
      </c>
      <c r="D421" s="284"/>
      <c r="E421" s="219">
        <f t="shared" si="1384"/>
        <v>0</v>
      </c>
      <c r="F421" s="219">
        <f t="shared" si="1385"/>
        <v>0</v>
      </c>
      <c r="G421" s="136"/>
      <c r="H421" s="214" t="str">
        <f t="shared" si="1386"/>
        <v/>
      </c>
      <c r="I421" s="219" t="str">
        <f t="shared" si="1387"/>
        <v/>
      </c>
      <c r="J421" s="219" t="str">
        <f t="shared" si="1388"/>
        <v/>
      </c>
      <c r="K421" s="216"/>
      <c r="L421" s="217">
        <f t="shared" si="1381"/>
        <v>1</v>
      </c>
      <c r="M421" s="219" t="str">
        <f t="shared" si="1412"/>
        <v/>
      </c>
      <c r="N421" s="221" t="str">
        <f t="shared" si="1390"/>
        <v/>
      </c>
      <c r="O421" s="304"/>
      <c r="P421" s="282"/>
      <c r="Q421" s="282"/>
      <c r="R421" s="287"/>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c r="CQ421" s="282"/>
      <c r="CR421" s="282"/>
      <c r="CS421" s="282"/>
      <c r="CT421" s="282"/>
      <c r="CU421" s="282"/>
      <c r="CV421" s="282"/>
      <c r="CW421" s="282"/>
      <c r="CX421" s="282"/>
      <c r="CY421" s="282"/>
      <c r="CZ421" s="282"/>
      <c r="DA421" s="282"/>
      <c r="DB421" s="282"/>
      <c r="DC421" s="282"/>
      <c r="DD421" s="282"/>
      <c r="DE421" s="282"/>
      <c r="DF421" s="282"/>
      <c r="DG421" s="282"/>
      <c r="DH421" s="282"/>
      <c r="DI421" s="282"/>
      <c r="DJ421" s="282"/>
      <c r="DK421" s="282"/>
      <c r="DL421" s="282"/>
      <c r="DM421" s="282"/>
      <c r="DN421" s="282"/>
      <c r="DO421" s="282"/>
      <c r="DP421" s="282"/>
      <c r="DQ421" s="282"/>
      <c r="DR421" s="282"/>
      <c r="DS421" s="282"/>
      <c r="DT421" s="282"/>
      <c r="DU421" s="282"/>
      <c r="DV421" s="282"/>
      <c r="DW421" s="282"/>
      <c r="DX421" s="282"/>
      <c r="DY421" s="282"/>
      <c r="DZ421" s="282"/>
      <c r="EA421" s="282"/>
      <c r="EB421" s="282"/>
      <c r="EC421" s="282"/>
      <c r="ED421" s="282"/>
      <c r="EE421" s="282"/>
      <c r="EF421" s="282"/>
      <c r="EG421" s="282"/>
      <c r="EH421" s="282"/>
      <c r="EI421" s="282"/>
      <c r="EJ421" s="282"/>
      <c r="EK421" s="282"/>
      <c r="EL421" s="282"/>
      <c r="EM421" s="282"/>
      <c r="EN421" s="282"/>
      <c r="EO421" s="282"/>
      <c r="EP421" s="282"/>
      <c r="EQ421" s="282"/>
      <c r="ER421" s="282"/>
      <c r="ES421" s="282"/>
      <c r="ET421" s="282"/>
      <c r="EU421" s="282"/>
      <c r="EV421" s="282"/>
      <c r="EW421" s="282"/>
      <c r="EX421" s="282"/>
      <c r="EY421" s="282"/>
      <c r="EZ421" s="282"/>
      <c r="FA421" s="282"/>
      <c r="FB421" s="282"/>
      <c r="FC421" s="282"/>
      <c r="FD421" s="282"/>
      <c r="FE421" s="282"/>
      <c r="FF421" s="282"/>
      <c r="FG421" s="282"/>
      <c r="FH421" s="282"/>
      <c r="FI421" s="282"/>
      <c r="FJ421" s="282"/>
      <c r="FK421" s="282"/>
      <c r="FL421" s="282"/>
      <c r="FM421" s="282"/>
      <c r="FN421" s="282"/>
      <c r="FO421" s="282"/>
      <c r="FP421" s="282"/>
      <c r="FQ421" s="282"/>
      <c r="FR421" s="282"/>
      <c r="FS421" s="282"/>
      <c r="FT421" s="282"/>
      <c r="FU421" s="282"/>
      <c r="FV421" s="282"/>
      <c r="FW421" s="282"/>
      <c r="FX421" s="282"/>
      <c r="FY421" s="282"/>
      <c r="FZ421" s="282"/>
      <c r="GA421" s="282"/>
      <c r="GB421" s="282"/>
      <c r="GC421" s="282"/>
      <c r="GD421" s="282"/>
      <c r="GE421" s="282"/>
      <c r="GF421" s="282"/>
      <c r="GG421" s="282"/>
      <c r="GH421" s="282"/>
      <c r="GI421" s="282"/>
      <c r="GJ421" s="282"/>
      <c r="GK421" s="282"/>
      <c r="GL421" s="282"/>
      <c r="GM421" s="282"/>
      <c r="GN421" s="282"/>
      <c r="GO421" s="282"/>
      <c r="GP421" s="282"/>
      <c r="GQ421" s="282"/>
      <c r="GR421" s="282"/>
      <c r="GS421" s="282"/>
      <c r="GT421" s="282"/>
      <c r="GU421" s="282"/>
      <c r="GV421" s="282"/>
      <c r="GW421" s="282"/>
      <c r="GX421" s="282"/>
      <c r="GY421" s="282"/>
      <c r="GZ421" s="282"/>
      <c r="HA421" s="282"/>
      <c r="HB421" s="282"/>
      <c r="HC421" s="282"/>
      <c r="HD421" s="282"/>
      <c r="HE421" s="282"/>
      <c r="HF421" s="282"/>
      <c r="HG421" s="282"/>
      <c r="HH421" s="282"/>
      <c r="HI421" s="282"/>
      <c r="HJ421" s="282"/>
      <c r="HK421" s="282"/>
      <c r="HL421" s="282"/>
      <c r="HM421" s="282"/>
      <c r="HN421" s="282"/>
      <c r="HO421" s="282"/>
      <c r="HP421" s="282"/>
      <c r="HQ421" s="282"/>
    </row>
    <row r="422" spans="1:225" s="73" customFormat="1" ht="18" hidden="1" customHeight="1" x14ac:dyDescent="0.25">
      <c r="A422" s="223" t="str">
        <f t="shared" ref="A422:B422" si="1425">IF(A265="","",A265)</f>
        <v/>
      </c>
      <c r="B422" s="225" t="str">
        <f t="shared" si="1425"/>
        <v/>
      </c>
      <c r="C422" s="218">
        <f t="shared" si="1383"/>
        <v>0</v>
      </c>
      <c r="D422" s="284"/>
      <c r="E422" s="219">
        <f t="shared" si="1384"/>
        <v>0</v>
      </c>
      <c r="F422" s="219">
        <f t="shared" si="1385"/>
        <v>0</v>
      </c>
      <c r="G422" s="136"/>
      <c r="H422" s="214" t="str">
        <f t="shared" si="1386"/>
        <v/>
      </c>
      <c r="I422" s="219" t="str">
        <f t="shared" si="1387"/>
        <v/>
      </c>
      <c r="J422" s="219" t="str">
        <f t="shared" si="1388"/>
        <v/>
      </c>
      <c r="K422" s="216"/>
      <c r="L422" s="217">
        <f t="shared" si="1381"/>
        <v>1</v>
      </c>
      <c r="M422" s="219" t="str">
        <f t="shared" si="1412"/>
        <v/>
      </c>
      <c r="N422" s="221" t="str">
        <f t="shared" si="1390"/>
        <v/>
      </c>
      <c r="O422" s="304"/>
      <c r="P422" s="282"/>
      <c r="Q422" s="282"/>
      <c r="R422" s="287"/>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c r="CQ422" s="282"/>
      <c r="CR422" s="282"/>
      <c r="CS422" s="282"/>
      <c r="CT422" s="282"/>
      <c r="CU422" s="282"/>
      <c r="CV422" s="282"/>
      <c r="CW422" s="282"/>
      <c r="CX422" s="282"/>
      <c r="CY422" s="282"/>
      <c r="CZ422" s="282"/>
      <c r="DA422" s="282"/>
      <c r="DB422" s="282"/>
      <c r="DC422" s="282"/>
      <c r="DD422" s="282"/>
      <c r="DE422" s="282"/>
      <c r="DF422" s="282"/>
      <c r="DG422" s="282"/>
      <c r="DH422" s="282"/>
      <c r="DI422" s="282"/>
      <c r="DJ422" s="282"/>
      <c r="DK422" s="282"/>
      <c r="DL422" s="282"/>
      <c r="DM422" s="282"/>
      <c r="DN422" s="282"/>
      <c r="DO422" s="282"/>
      <c r="DP422" s="282"/>
      <c r="DQ422" s="282"/>
      <c r="DR422" s="282"/>
      <c r="DS422" s="282"/>
      <c r="DT422" s="282"/>
      <c r="DU422" s="282"/>
      <c r="DV422" s="282"/>
      <c r="DW422" s="282"/>
      <c r="DX422" s="282"/>
      <c r="DY422" s="282"/>
      <c r="DZ422" s="282"/>
      <c r="EA422" s="282"/>
      <c r="EB422" s="282"/>
      <c r="EC422" s="282"/>
      <c r="ED422" s="282"/>
      <c r="EE422" s="282"/>
      <c r="EF422" s="282"/>
      <c r="EG422" s="282"/>
      <c r="EH422" s="282"/>
      <c r="EI422" s="282"/>
      <c r="EJ422" s="282"/>
      <c r="EK422" s="282"/>
      <c r="EL422" s="282"/>
      <c r="EM422" s="282"/>
      <c r="EN422" s="282"/>
      <c r="EO422" s="282"/>
      <c r="EP422" s="282"/>
      <c r="EQ422" s="282"/>
      <c r="ER422" s="282"/>
      <c r="ES422" s="282"/>
      <c r="ET422" s="282"/>
      <c r="EU422" s="282"/>
      <c r="EV422" s="282"/>
      <c r="EW422" s="282"/>
      <c r="EX422" s="282"/>
      <c r="EY422" s="282"/>
      <c r="EZ422" s="282"/>
      <c r="FA422" s="282"/>
      <c r="FB422" s="282"/>
      <c r="FC422" s="282"/>
      <c r="FD422" s="282"/>
      <c r="FE422" s="282"/>
      <c r="FF422" s="282"/>
      <c r="FG422" s="282"/>
      <c r="FH422" s="282"/>
      <c r="FI422" s="282"/>
      <c r="FJ422" s="282"/>
      <c r="FK422" s="282"/>
      <c r="FL422" s="282"/>
      <c r="FM422" s="282"/>
      <c r="FN422" s="282"/>
      <c r="FO422" s="282"/>
      <c r="FP422" s="282"/>
      <c r="FQ422" s="282"/>
      <c r="FR422" s="282"/>
      <c r="FS422" s="282"/>
      <c r="FT422" s="282"/>
      <c r="FU422" s="282"/>
      <c r="FV422" s="282"/>
      <c r="FW422" s="282"/>
      <c r="FX422" s="282"/>
      <c r="FY422" s="282"/>
      <c r="FZ422" s="282"/>
      <c r="GA422" s="282"/>
      <c r="GB422" s="282"/>
      <c r="GC422" s="282"/>
      <c r="GD422" s="282"/>
      <c r="GE422" s="282"/>
      <c r="GF422" s="282"/>
      <c r="GG422" s="282"/>
      <c r="GH422" s="282"/>
      <c r="GI422" s="282"/>
      <c r="GJ422" s="282"/>
      <c r="GK422" s="282"/>
      <c r="GL422" s="282"/>
      <c r="GM422" s="282"/>
      <c r="GN422" s="282"/>
      <c r="GO422" s="282"/>
      <c r="GP422" s="282"/>
      <c r="GQ422" s="282"/>
      <c r="GR422" s="282"/>
      <c r="GS422" s="282"/>
      <c r="GT422" s="282"/>
      <c r="GU422" s="282"/>
      <c r="GV422" s="282"/>
      <c r="GW422" s="282"/>
      <c r="GX422" s="282"/>
      <c r="GY422" s="282"/>
      <c r="GZ422" s="282"/>
      <c r="HA422" s="282"/>
      <c r="HB422" s="282"/>
      <c r="HC422" s="282"/>
      <c r="HD422" s="282"/>
      <c r="HE422" s="282"/>
      <c r="HF422" s="282"/>
      <c r="HG422" s="282"/>
      <c r="HH422" s="282"/>
      <c r="HI422" s="282"/>
      <c r="HJ422" s="282"/>
      <c r="HK422" s="282"/>
      <c r="HL422" s="282"/>
      <c r="HM422" s="282"/>
      <c r="HN422" s="282"/>
      <c r="HO422" s="282"/>
      <c r="HP422" s="282"/>
      <c r="HQ422" s="282"/>
    </row>
    <row r="423" spans="1:225" s="73" customFormat="1" ht="18" hidden="1" customHeight="1" x14ac:dyDescent="0.25">
      <c r="A423" s="223" t="str">
        <f t="shared" ref="A423:B423" si="1426">IF(A266="","",A266)</f>
        <v/>
      </c>
      <c r="B423" s="225" t="str">
        <f t="shared" si="1426"/>
        <v/>
      </c>
      <c r="C423" s="218">
        <f t="shared" si="1383"/>
        <v>0</v>
      </c>
      <c r="D423" s="284"/>
      <c r="E423" s="219">
        <f t="shared" si="1384"/>
        <v>0</v>
      </c>
      <c r="F423" s="219">
        <f t="shared" si="1385"/>
        <v>0</v>
      </c>
      <c r="G423" s="136"/>
      <c r="H423" s="214" t="str">
        <f t="shared" si="1386"/>
        <v/>
      </c>
      <c r="I423" s="219" t="str">
        <f t="shared" si="1387"/>
        <v/>
      </c>
      <c r="J423" s="219" t="str">
        <f t="shared" si="1388"/>
        <v/>
      </c>
      <c r="K423" s="216"/>
      <c r="L423" s="217">
        <f t="shared" si="1381"/>
        <v>1</v>
      </c>
      <c r="M423" s="219" t="str">
        <f t="shared" si="1412"/>
        <v/>
      </c>
      <c r="N423" s="221" t="str">
        <f t="shared" si="1390"/>
        <v/>
      </c>
      <c r="O423" s="304"/>
      <c r="P423" s="282"/>
      <c r="Q423" s="282"/>
      <c r="R423" s="287"/>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c r="CQ423" s="282"/>
      <c r="CR423" s="282"/>
      <c r="CS423" s="282"/>
      <c r="CT423" s="282"/>
      <c r="CU423" s="282"/>
      <c r="CV423" s="282"/>
      <c r="CW423" s="282"/>
      <c r="CX423" s="282"/>
      <c r="CY423" s="282"/>
      <c r="CZ423" s="282"/>
      <c r="DA423" s="282"/>
      <c r="DB423" s="282"/>
      <c r="DC423" s="282"/>
      <c r="DD423" s="282"/>
      <c r="DE423" s="282"/>
      <c r="DF423" s="282"/>
      <c r="DG423" s="282"/>
      <c r="DH423" s="282"/>
      <c r="DI423" s="282"/>
      <c r="DJ423" s="282"/>
      <c r="DK423" s="282"/>
      <c r="DL423" s="282"/>
      <c r="DM423" s="282"/>
      <c r="DN423" s="282"/>
      <c r="DO423" s="282"/>
      <c r="DP423" s="282"/>
      <c r="DQ423" s="282"/>
      <c r="DR423" s="282"/>
      <c r="DS423" s="282"/>
      <c r="DT423" s="282"/>
      <c r="DU423" s="282"/>
      <c r="DV423" s="282"/>
      <c r="DW423" s="282"/>
      <c r="DX423" s="282"/>
      <c r="DY423" s="282"/>
      <c r="DZ423" s="282"/>
      <c r="EA423" s="282"/>
      <c r="EB423" s="282"/>
      <c r="EC423" s="282"/>
      <c r="ED423" s="282"/>
      <c r="EE423" s="282"/>
      <c r="EF423" s="282"/>
      <c r="EG423" s="282"/>
      <c r="EH423" s="282"/>
      <c r="EI423" s="282"/>
      <c r="EJ423" s="282"/>
      <c r="EK423" s="282"/>
      <c r="EL423" s="282"/>
      <c r="EM423" s="282"/>
      <c r="EN423" s="282"/>
      <c r="EO423" s="282"/>
      <c r="EP423" s="282"/>
      <c r="EQ423" s="282"/>
      <c r="ER423" s="282"/>
      <c r="ES423" s="282"/>
      <c r="ET423" s="282"/>
      <c r="EU423" s="282"/>
      <c r="EV423" s="282"/>
      <c r="EW423" s="282"/>
      <c r="EX423" s="282"/>
      <c r="EY423" s="282"/>
      <c r="EZ423" s="282"/>
      <c r="FA423" s="282"/>
      <c r="FB423" s="282"/>
      <c r="FC423" s="282"/>
      <c r="FD423" s="282"/>
      <c r="FE423" s="282"/>
      <c r="FF423" s="282"/>
      <c r="FG423" s="282"/>
      <c r="FH423" s="282"/>
      <c r="FI423" s="282"/>
      <c r="FJ423" s="282"/>
      <c r="FK423" s="282"/>
      <c r="FL423" s="282"/>
      <c r="FM423" s="282"/>
      <c r="FN423" s="282"/>
      <c r="FO423" s="282"/>
      <c r="FP423" s="282"/>
      <c r="FQ423" s="282"/>
      <c r="FR423" s="282"/>
      <c r="FS423" s="282"/>
      <c r="FT423" s="282"/>
      <c r="FU423" s="282"/>
      <c r="FV423" s="282"/>
      <c r="FW423" s="282"/>
      <c r="FX423" s="282"/>
      <c r="FY423" s="282"/>
      <c r="FZ423" s="282"/>
      <c r="GA423" s="282"/>
      <c r="GB423" s="282"/>
      <c r="GC423" s="282"/>
      <c r="GD423" s="282"/>
      <c r="GE423" s="282"/>
      <c r="GF423" s="282"/>
      <c r="GG423" s="282"/>
      <c r="GH423" s="282"/>
      <c r="GI423" s="282"/>
      <c r="GJ423" s="282"/>
      <c r="GK423" s="282"/>
      <c r="GL423" s="282"/>
      <c r="GM423" s="282"/>
      <c r="GN423" s="282"/>
      <c r="GO423" s="282"/>
      <c r="GP423" s="282"/>
      <c r="GQ423" s="282"/>
      <c r="GR423" s="282"/>
      <c r="GS423" s="282"/>
      <c r="GT423" s="282"/>
      <c r="GU423" s="282"/>
      <c r="GV423" s="282"/>
      <c r="GW423" s="282"/>
      <c r="GX423" s="282"/>
      <c r="GY423" s="282"/>
      <c r="GZ423" s="282"/>
      <c r="HA423" s="282"/>
      <c r="HB423" s="282"/>
      <c r="HC423" s="282"/>
      <c r="HD423" s="282"/>
      <c r="HE423" s="282"/>
      <c r="HF423" s="282"/>
      <c r="HG423" s="282"/>
      <c r="HH423" s="282"/>
      <c r="HI423" s="282"/>
      <c r="HJ423" s="282"/>
      <c r="HK423" s="282"/>
      <c r="HL423" s="282"/>
      <c r="HM423" s="282"/>
      <c r="HN423" s="282"/>
      <c r="HO423" s="282"/>
      <c r="HP423" s="282"/>
      <c r="HQ423" s="282"/>
    </row>
    <row r="424" spans="1:225" s="73" customFormat="1" ht="18" hidden="1" customHeight="1" x14ac:dyDescent="0.25">
      <c r="A424" s="223" t="str">
        <f t="shared" ref="A424:B424" si="1427">IF(A267="","",A267)</f>
        <v/>
      </c>
      <c r="B424" s="225" t="str">
        <f t="shared" si="1427"/>
        <v/>
      </c>
      <c r="C424" s="218">
        <f t="shared" si="1383"/>
        <v>0</v>
      </c>
      <c r="D424" s="284"/>
      <c r="E424" s="219">
        <f t="shared" si="1384"/>
        <v>0</v>
      </c>
      <c r="F424" s="219">
        <f t="shared" si="1385"/>
        <v>0</v>
      </c>
      <c r="G424" s="136"/>
      <c r="H424" s="214" t="str">
        <f t="shared" si="1386"/>
        <v/>
      </c>
      <c r="I424" s="219" t="str">
        <f t="shared" si="1387"/>
        <v/>
      </c>
      <c r="J424" s="219" t="str">
        <f t="shared" si="1388"/>
        <v/>
      </c>
      <c r="K424" s="216"/>
      <c r="L424" s="217">
        <f t="shared" si="1381"/>
        <v>1</v>
      </c>
      <c r="M424" s="219" t="str">
        <f t="shared" si="1412"/>
        <v/>
      </c>
      <c r="N424" s="221" t="str">
        <f t="shared" si="1390"/>
        <v/>
      </c>
      <c r="O424" s="304"/>
      <c r="P424" s="282"/>
      <c r="Q424" s="282"/>
      <c r="R424" s="287"/>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c r="CQ424" s="282"/>
      <c r="CR424" s="282"/>
      <c r="CS424" s="282"/>
      <c r="CT424" s="282"/>
      <c r="CU424" s="282"/>
      <c r="CV424" s="282"/>
      <c r="CW424" s="282"/>
      <c r="CX424" s="282"/>
      <c r="CY424" s="282"/>
      <c r="CZ424" s="282"/>
      <c r="DA424" s="282"/>
      <c r="DB424" s="282"/>
      <c r="DC424" s="282"/>
      <c r="DD424" s="282"/>
      <c r="DE424" s="282"/>
      <c r="DF424" s="282"/>
      <c r="DG424" s="282"/>
      <c r="DH424" s="282"/>
      <c r="DI424" s="282"/>
      <c r="DJ424" s="282"/>
      <c r="DK424" s="282"/>
      <c r="DL424" s="282"/>
      <c r="DM424" s="282"/>
      <c r="DN424" s="282"/>
      <c r="DO424" s="282"/>
      <c r="DP424" s="282"/>
      <c r="DQ424" s="282"/>
      <c r="DR424" s="282"/>
      <c r="DS424" s="282"/>
      <c r="DT424" s="282"/>
      <c r="DU424" s="282"/>
      <c r="DV424" s="282"/>
      <c r="DW424" s="282"/>
      <c r="DX424" s="282"/>
      <c r="DY424" s="282"/>
      <c r="DZ424" s="282"/>
      <c r="EA424" s="282"/>
      <c r="EB424" s="282"/>
      <c r="EC424" s="282"/>
      <c r="ED424" s="282"/>
      <c r="EE424" s="282"/>
      <c r="EF424" s="282"/>
      <c r="EG424" s="282"/>
      <c r="EH424" s="282"/>
      <c r="EI424" s="282"/>
      <c r="EJ424" s="282"/>
      <c r="EK424" s="282"/>
      <c r="EL424" s="282"/>
      <c r="EM424" s="282"/>
      <c r="EN424" s="282"/>
      <c r="EO424" s="282"/>
      <c r="EP424" s="282"/>
      <c r="EQ424" s="282"/>
      <c r="ER424" s="282"/>
      <c r="ES424" s="282"/>
      <c r="ET424" s="282"/>
      <c r="EU424" s="282"/>
      <c r="EV424" s="282"/>
      <c r="EW424" s="282"/>
      <c r="EX424" s="282"/>
      <c r="EY424" s="282"/>
      <c r="EZ424" s="282"/>
      <c r="FA424" s="282"/>
      <c r="FB424" s="282"/>
      <c r="FC424" s="282"/>
      <c r="FD424" s="282"/>
      <c r="FE424" s="282"/>
      <c r="FF424" s="282"/>
      <c r="FG424" s="282"/>
      <c r="FH424" s="282"/>
      <c r="FI424" s="282"/>
      <c r="FJ424" s="282"/>
      <c r="FK424" s="282"/>
      <c r="FL424" s="282"/>
      <c r="FM424" s="282"/>
      <c r="FN424" s="282"/>
      <c r="FO424" s="282"/>
      <c r="FP424" s="282"/>
      <c r="FQ424" s="282"/>
      <c r="FR424" s="282"/>
      <c r="FS424" s="282"/>
      <c r="FT424" s="282"/>
      <c r="FU424" s="282"/>
      <c r="FV424" s="282"/>
      <c r="FW424" s="282"/>
      <c r="FX424" s="282"/>
      <c r="FY424" s="282"/>
      <c r="FZ424" s="282"/>
      <c r="GA424" s="282"/>
      <c r="GB424" s="282"/>
      <c r="GC424" s="282"/>
      <c r="GD424" s="282"/>
      <c r="GE424" s="282"/>
      <c r="GF424" s="282"/>
      <c r="GG424" s="282"/>
      <c r="GH424" s="282"/>
      <c r="GI424" s="282"/>
      <c r="GJ424" s="282"/>
      <c r="GK424" s="282"/>
      <c r="GL424" s="282"/>
      <c r="GM424" s="282"/>
      <c r="GN424" s="282"/>
      <c r="GO424" s="282"/>
      <c r="GP424" s="282"/>
      <c r="GQ424" s="282"/>
      <c r="GR424" s="282"/>
      <c r="GS424" s="282"/>
      <c r="GT424" s="282"/>
      <c r="GU424" s="282"/>
      <c r="GV424" s="282"/>
      <c r="GW424" s="282"/>
      <c r="GX424" s="282"/>
      <c r="GY424" s="282"/>
      <c r="GZ424" s="282"/>
      <c r="HA424" s="282"/>
      <c r="HB424" s="282"/>
      <c r="HC424" s="282"/>
      <c r="HD424" s="282"/>
      <c r="HE424" s="282"/>
      <c r="HF424" s="282"/>
      <c r="HG424" s="282"/>
      <c r="HH424" s="282"/>
      <c r="HI424" s="282"/>
      <c r="HJ424" s="282"/>
      <c r="HK424" s="282"/>
      <c r="HL424" s="282"/>
      <c r="HM424" s="282"/>
      <c r="HN424" s="282"/>
      <c r="HO424" s="282"/>
      <c r="HP424" s="282"/>
      <c r="HQ424" s="282"/>
    </row>
    <row r="425" spans="1:225" s="73" customFormat="1" ht="18" hidden="1" customHeight="1" x14ac:dyDescent="0.25">
      <c r="A425" s="223" t="str">
        <f t="shared" ref="A425:B425" si="1428">IF(A268="","",A268)</f>
        <v/>
      </c>
      <c r="B425" s="225" t="str">
        <f t="shared" si="1428"/>
        <v/>
      </c>
      <c r="C425" s="218">
        <f t="shared" si="1383"/>
        <v>0</v>
      </c>
      <c r="D425" s="284"/>
      <c r="E425" s="219">
        <f t="shared" si="1384"/>
        <v>0</v>
      </c>
      <c r="F425" s="219">
        <f t="shared" si="1385"/>
        <v>0</v>
      </c>
      <c r="G425" s="136"/>
      <c r="H425" s="214" t="str">
        <f t="shared" si="1386"/>
        <v/>
      </c>
      <c r="I425" s="219" t="str">
        <f t="shared" si="1387"/>
        <v/>
      </c>
      <c r="J425" s="219" t="str">
        <f t="shared" si="1388"/>
        <v/>
      </c>
      <c r="K425" s="216"/>
      <c r="L425" s="217">
        <f t="shared" si="1381"/>
        <v>1</v>
      </c>
      <c r="M425" s="219" t="str">
        <f t="shared" si="1412"/>
        <v/>
      </c>
      <c r="N425" s="221" t="str">
        <f t="shared" si="1390"/>
        <v/>
      </c>
      <c r="O425" s="304"/>
      <c r="P425" s="282"/>
      <c r="Q425" s="282"/>
      <c r="R425" s="287"/>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c r="CQ425" s="282"/>
      <c r="CR425" s="282"/>
      <c r="CS425" s="282"/>
      <c r="CT425" s="282"/>
      <c r="CU425" s="282"/>
      <c r="CV425" s="282"/>
      <c r="CW425" s="282"/>
      <c r="CX425" s="282"/>
      <c r="CY425" s="282"/>
      <c r="CZ425" s="282"/>
      <c r="DA425" s="282"/>
      <c r="DB425" s="282"/>
      <c r="DC425" s="282"/>
      <c r="DD425" s="282"/>
      <c r="DE425" s="282"/>
      <c r="DF425" s="282"/>
      <c r="DG425" s="282"/>
      <c r="DH425" s="282"/>
      <c r="DI425" s="282"/>
      <c r="DJ425" s="282"/>
      <c r="DK425" s="282"/>
      <c r="DL425" s="282"/>
      <c r="DM425" s="282"/>
      <c r="DN425" s="282"/>
      <c r="DO425" s="282"/>
      <c r="DP425" s="282"/>
      <c r="DQ425" s="282"/>
      <c r="DR425" s="282"/>
      <c r="DS425" s="282"/>
      <c r="DT425" s="282"/>
      <c r="DU425" s="282"/>
      <c r="DV425" s="282"/>
      <c r="DW425" s="282"/>
      <c r="DX425" s="282"/>
      <c r="DY425" s="282"/>
      <c r="DZ425" s="282"/>
      <c r="EA425" s="282"/>
      <c r="EB425" s="282"/>
      <c r="EC425" s="282"/>
      <c r="ED425" s="282"/>
      <c r="EE425" s="282"/>
      <c r="EF425" s="282"/>
      <c r="EG425" s="282"/>
      <c r="EH425" s="282"/>
      <c r="EI425" s="282"/>
      <c r="EJ425" s="282"/>
      <c r="EK425" s="282"/>
      <c r="EL425" s="282"/>
      <c r="EM425" s="282"/>
      <c r="EN425" s="282"/>
      <c r="EO425" s="282"/>
      <c r="EP425" s="282"/>
      <c r="EQ425" s="282"/>
      <c r="ER425" s="282"/>
      <c r="ES425" s="282"/>
      <c r="ET425" s="282"/>
      <c r="EU425" s="282"/>
      <c r="EV425" s="282"/>
      <c r="EW425" s="282"/>
      <c r="EX425" s="282"/>
      <c r="EY425" s="282"/>
      <c r="EZ425" s="282"/>
      <c r="FA425" s="282"/>
      <c r="FB425" s="282"/>
      <c r="FC425" s="282"/>
      <c r="FD425" s="282"/>
      <c r="FE425" s="282"/>
      <c r="FF425" s="282"/>
      <c r="FG425" s="282"/>
      <c r="FH425" s="282"/>
      <c r="FI425" s="282"/>
      <c r="FJ425" s="282"/>
      <c r="FK425" s="282"/>
      <c r="FL425" s="282"/>
      <c r="FM425" s="282"/>
      <c r="FN425" s="282"/>
      <c r="FO425" s="282"/>
      <c r="FP425" s="282"/>
      <c r="FQ425" s="282"/>
      <c r="FR425" s="282"/>
      <c r="FS425" s="282"/>
      <c r="FT425" s="282"/>
      <c r="FU425" s="282"/>
      <c r="FV425" s="282"/>
      <c r="FW425" s="282"/>
      <c r="FX425" s="282"/>
      <c r="FY425" s="282"/>
      <c r="FZ425" s="282"/>
      <c r="GA425" s="282"/>
      <c r="GB425" s="282"/>
      <c r="GC425" s="282"/>
      <c r="GD425" s="282"/>
      <c r="GE425" s="282"/>
      <c r="GF425" s="282"/>
      <c r="GG425" s="282"/>
      <c r="GH425" s="282"/>
      <c r="GI425" s="282"/>
      <c r="GJ425" s="282"/>
      <c r="GK425" s="282"/>
      <c r="GL425" s="282"/>
      <c r="GM425" s="282"/>
      <c r="GN425" s="282"/>
      <c r="GO425" s="282"/>
      <c r="GP425" s="282"/>
      <c r="GQ425" s="282"/>
      <c r="GR425" s="282"/>
      <c r="GS425" s="282"/>
      <c r="GT425" s="282"/>
      <c r="GU425" s="282"/>
      <c r="GV425" s="282"/>
      <c r="GW425" s="282"/>
      <c r="GX425" s="282"/>
      <c r="GY425" s="282"/>
      <c r="GZ425" s="282"/>
      <c r="HA425" s="282"/>
      <c r="HB425" s="282"/>
      <c r="HC425" s="282"/>
      <c r="HD425" s="282"/>
      <c r="HE425" s="282"/>
      <c r="HF425" s="282"/>
      <c r="HG425" s="282"/>
      <c r="HH425" s="282"/>
      <c r="HI425" s="282"/>
      <c r="HJ425" s="282"/>
      <c r="HK425" s="282"/>
      <c r="HL425" s="282"/>
      <c r="HM425" s="282"/>
      <c r="HN425" s="282"/>
      <c r="HO425" s="282"/>
      <c r="HP425" s="282"/>
      <c r="HQ425" s="282"/>
    </row>
    <row r="426" spans="1:225" s="73" customFormat="1" ht="18" hidden="1" customHeight="1" x14ac:dyDescent="0.25">
      <c r="A426" s="223" t="str">
        <f t="shared" ref="A426:B426" si="1429">IF(A269="","",A269)</f>
        <v/>
      </c>
      <c r="B426" s="225" t="str">
        <f t="shared" si="1429"/>
        <v/>
      </c>
      <c r="C426" s="218">
        <f t="shared" si="1383"/>
        <v>0</v>
      </c>
      <c r="D426" s="284"/>
      <c r="E426" s="219">
        <f t="shared" si="1384"/>
        <v>0</v>
      </c>
      <c r="F426" s="219">
        <f t="shared" si="1385"/>
        <v>0</v>
      </c>
      <c r="G426" s="136"/>
      <c r="H426" s="214" t="str">
        <f t="shared" si="1386"/>
        <v/>
      </c>
      <c r="I426" s="219" t="str">
        <f t="shared" si="1387"/>
        <v/>
      </c>
      <c r="J426" s="219" t="str">
        <f t="shared" si="1388"/>
        <v/>
      </c>
      <c r="K426" s="216"/>
      <c r="L426" s="217">
        <f t="shared" si="1381"/>
        <v>1</v>
      </c>
      <c r="M426" s="219" t="str">
        <f t="shared" si="1412"/>
        <v/>
      </c>
      <c r="N426" s="221" t="str">
        <f t="shared" si="1390"/>
        <v/>
      </c>
      <c r="O426" s="304"/>
      <c r="P426" s="282"/>
      <c r="Q426" s="282"/>
      <c r="R426" s="287"/>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c r="CQ426" s="282"/>
      <c r="CR426" s="282"/>
      <c r="CS426" s="282"/>
      <c r="CT426" s="282"/>
      <c r="CU426" s="282"/>
      <c r="CV426" s="282"/>
      <c r="CW426" s="282"/>
      <c r="CX426" s="282"/>
      <c r="CY426" s="282"/>
      <c r="CZ426" s="282"/>
      <c r="DA426" s="282"/>
      <c r="DB426" s="282"/>
      <c r="DC426" s="282"/>
      <c r="DD426" s="282"/>
      <c r="DE426" s="282"/>
      <c r="DF426" s="282"/>
      <c r="DG426" s="282"/>
      <c r="DH426" s="282"/>
      <c r="DI426" s="282"/>
      <c r="DJ426" s="282"/>
      <c r="DK426" s="282"/>
      <c r="DL426" s="282"/>
      <c r="DM426" s="282"/>
      <c r="DN426" s="282"/>
      <c r="DO426" s="282"/>
      <c r="DP426" s="282"/>
      <c r="DQ426" s="282"/>
      <c r="DR426" s="282"/>
      <c r="DS426" s="282"/>
      <c r="DT426" s="282"/>
      <c r="DU426" s="282"/>
      <c r="DV426" s="282"/>
      <c r="DW426" s="282"/>
      <c r="DX426" s="282"/>
      <c r="DY426" s="282"/>
      <c r="DZ426" s="282"/>
      <c r="EA426" s="282"/>
      <c r="EB426" s="282"/>
      <c r="EC426" s="282"/>
      <c r="ED426" s="282"/>
      <c r="EE426" s="282"/>
      <c r="EF426" s="282"/>
      <c r="EG426" s="282"/>
      <c r="EH426" s="282"/>
      <c r="EI426" s="282"/>
      <c r="EJ426" s="282"/>
      <c r="EK426" s="282"/>
      <c r="EL426" s="282"/>
      <c r="EM426" s="282"/>
      <c r="EN426" s="282"/>
      <c r="EO426" s="282"/>
      <c r="EP426" s="282"/>
      <c r="EQ426" s="282"/>
      <c r="ER426" s="282"/>
      <c r="ES426" s="282"/>
      <c r="ET426" s="282"/>
      <c r="EU426" s="282"/>
      <c r="EV426" s="282"/>
      <c r="EW426" s="282"/>
      <c r="EX426" s="282"/>
      <c r="EY426" s="282"/>
      <c r="EZ426" s="282"/>
      <c r="FA426" s="282"/>
      <c r="FB426" s="282"/>
      <c r="FC426" s="282"/>
      <c r="FD426" s="282"/>
      <c r="FE426" s="282"/>
      <c r="FF426" s="282"/>
      <c r="FG426" s="282"/>
      <c r="FH426" s="282"/>
      <c r="FI426" s="282"/>
      <c r="FJ426" s="282"/>
      <c r="FK426" s="282"/>
      <c r="FL426" s="282"/>
      <c r="FM426" s="282"/>
      <c r="FN426" s="282"/>
      <c r="FO426" s="282"/>
      <c r="FP426" s="282"/>
      <c r="FQ426" s="282"/>
      <c r="FR426" s="282"/>
      <c r="FS426" s="282"/>
      <c r="FT426" s="282"/>
      <c r="FU426" s="282"/>
      <c r="FV426" s="282"/>
      <c r="FW426" s="282"/>
      <c r="FX426" s="282"/>
      <c r="FY426" s="282"/>
      <c r="FZ426" s="282"/>
      <c r="GA426" s="282"/>
      <c r="GB426" s="282"/>
      <c r="GC426" s="282"/>
      <c r="GD426" s="282"/>
      <c r="GE426" s="282"/>
      <c r="GF426" s="282"/>
      <c r="GG426" s="282"/>
      <c r="GH426" s="282"/>
      <c r="GI426" s="282"/>
      <c r="GJ426" s="282"/>
      <c r="GK426" s="282"/>
      <c r="GL426" s="282"/>
      <c r="GM426" s="282"/>
      <c r="GN426" s="282"/>
      <c r="GO426" s="282"/>
      <c r="GP426" s="282"/>
      <c r="GQ426" s="282"/>
      <c r="GR426" s="282"/>
      <c r="GS426" s="282"/>
      <c r="GT426" s="282"/>
      <c r="GU426" s="282"/>
      <c r="GV426" s="282"/>
      <c r="GW426" s="282"/>
      <c r="GX426" s="282"/>
      <c r="GY426" s="282"/>
      <c r="GZ426" s="282"/>
      <c r="HA426" s="282"/>
      <c r="HB426" s="282"/>
      <c r="HC426" s="282"/>
      <c r="HD426" s="282"/>
      <c r="HE426" s="282"/>
      <c r="HF426" s="282"/>
      <c r="HG426" s="282"/>
      <c r="HH426" s="282"/>
      <c r="HI426" s="282"/>
      <c r="HJ426" s="282"/>
      <c r="HK426" s="282"/>
      <c r="HL426" s="282"/>
      <c r="HM426" s="282"/>
      <c r="HN426" s="282"/>
      <c r="HO426" s="282"/>
      <c r="HP426" s="282"/>
      <c r="HQ426" s="282"/>
    </row>
    <row r="427" spans="1:225" s="73" customFormat="1" ht="18" hidden="1" customHeight="1" x14ac:dyDescent="0.25">
      <c r="A427" s="223" t="str">
        <f t="shared" ref="A427:B427" si="1430">IF(A270="","",A270)</f>
        <v/>
      </c>
      <c r="B427" s="225" t="str">
        <f t="shared" si="1430"/>
        <v/>
      </c>
      <c r="C427" s="218">
        <f t="shared" si="1383"/>
        <v>0</v>
      </c>
      <c r="D427" s="284"/>
      <c r="E427" s="219">
        <f t="shared" si="1384"/>
        <v>0</v>
      </c>
      <c r="F427" s="219">
        <f t="shared" si="1385"/>
        <v>0</v>
      </c>
      <c r="G427" s="136"/>
      <c r="H427" s="214" t="str">
        <f t="shared" si="1386"/>
        <v/>
      </c>
      <c r="I427" s="219" t="str">
        <f t="shared" si="1387"/>
        <v/>
      </c>
      <c r="J427" s="219" t="str">
        <f t="shared" si="1388"/>
        <v/>
      </c>
      <c r="K427" s="216"/>
      <c r="L427" s="217">
        <f t="shared" si="1381"/>
        <v>1</v>
      </c>
      <c r="M427" s="219" t="str">
        <f t="shared" si="1412"/>
        <v/>
      </c>
      <c r="N427" s="221" t="str">
        <f t="shared" si="1390"/>
        <v/>
      </c>
      <c r="O427" s="304"/>
      <c r="P427" s="282"/>
      <c r="Q427" s="282"/>
      <c r="R427" s="287"/>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c r="CQ427" s="282"/>
      <c r="CR427" s="282"/>
      <c r="CS427" s="282"/>
      <c r="CT427" s="282"/>
      <c r="CU427" s="282"/>
      <c r="CV427" s="282"/>
      <c r="CW427" s="282"/>
      <c r="CX427" s="282"/>
      <c r="CY427" s="282"/>
      <c r="CZ427" s="282"/>
      <c r="DA427" s="282"/>
      <c r="DB427" s="282"/>
      <c r="DC427" s="282"/>
      <c r="DD427" s="282"/>
      <c r="DE427" s="282"/>
      <c r="DF427" s="282"/>
      <c r="DG427" s="282"/>
      <c r="DH427" s="282"/>
      <c r="DI427" s="282"/>
      <c r="DJ427" s="282"/>
      <c r="DK427" s="282"/>
      <c r="DL427" s="282"/>
      <c r="DM427" s="282"/>
      <c r="DN427" s="282"/>
      <c r="DO427" s="282"/>
      <c r="DP427" s="282"/>
      <c r="DQ427" s="282"/>
      <c r="DR427" s="282"/>
      <c r="DS427" s="282"/>
      <c r="DT427" s="282"/>
      <c r="DU427" s="282"/>
      <c r="DV427" s="282"/>
      <c r="DW427" s="282"/>
      <c r="DX427" s="282"/>
      <c r="DY427" s="282"/>
      <c r="DZ427" s="282"/>
      <c r="EA427" s="282"/>
      <c r="EB427" s="282"/>
      <c r="EC427" s="282"/>
      <c r="ED427" s="282"/>
      <c r="EE427" s="282"/>
      <c r="EF427" s="282"/>
      <c r="EG427" s="282"/>
      <c r="EH427" s="282"/>
      <c r="EI427" s="282"/>
      <c r="EJ427" s="282"/>
      <c r="EK427" s="282"/>
      <c r="EL427" s="282"/>
      <c r="EM427" s="282"/>
      <c r="EN427" s="282"/>
      <c r="EO427" s="282"/>
      <c r="EP427" s="282"/>
      <c r="EQ427" s="282"/>
      <c r="ER427" s="282"/>
      <c r="ES427" s="282"/>
      <c r="ET427" s="282"/>
      <c r="EU427" s="282"/>
      <c r="EV427" s="282"/>
      <c r="EW427" s="282"/>
      <c r="EX427" s="282"/>
      <c r="EY427" s="282"/>
      <c r="EZ427" s="282"/>
      <c r="FA427" s="282"/>
      <c r="FB427" s="282"/>
      <c r="FC427" s="282"/>
      <c r="FD427" s="282"/>
      <c r="FE427" s="282"/>
      <c r="FF427" s="282"/>
      <c r="FG427" s="282"/>
      <c r="FH427" s="282"/>
      <c r="FI427" s="282"/>
      <c r="FJ427" s="282"/>
      <c r="FK427" s="282"/>
      <c r="FL427" s="282"/>
      <c r="FM427" s="282"/>
      <c r="FN427" s="282"/>
      <c r="FO427" s="282"/>
      <c r="FP427" s="282"/>
      <c r="FQ427" s="282"/>
      <c r="FR427" s="282"/>
      <c r="FS427" s="282"/>
      <c r="FT427" s="282"/>
      <c r="FU427" s="282"/>
      <c r="FV427" s="282"/>
      <c r="FW427" s="282"/>
      <c r="FX427" s="282"/>
      <c r="FY427" s="282"/>
      <c r="FZ427" s="282"/>
      <c r="GA427" s="282"/>
      <c r="GB427" s="282"/>
      <c r="GC427" s="282"/>
      <c r="GD427" s="282"/>
      <c r="GE427" s="282"/>
      <c r="GF427" s="282"/>
      <c r="GG427" s="282"/>
      <c r="GH427" s="282"/>
      <c r="GI427" s="282"/>
      <c r="GJ427" s="282"/>
      <c r="GK427" s="282"/>
      <c r="GL427" s="282"/>
      <c r="GM427" s="282"/>
      <c r="GN427" s="282"/>
      <c r="GO427" s="282"/>
      <c r="GP427" s="282"/>
      <c r="GQ427" s="282"/>
      <c r="GR427" s="282"/>
      <c r="GS427" s="282"/>
      <c r="GT427" s="282"/>
      <c r="GU427" s="282"/>
      <c r="GV427" s="282"/>
      <c r="GW427" s="282"/>
      <c r="GX427" s="282"/>
      <c r="GY427" s="282"/>
      <c r="GZ427" s="282"/>
      <c r="HA427" s="282"/>
      <c r="HB427" s="282"/>
      <c r="HC427" s="282"/>
      <c r="HD427" s="282"/>
      <c r="HE427" s="282"/>
      <c r="HF427" s="282"/>
      <c r="HG427" s="282"/>
      <c r="HH427" s="282"/>
      <c r="HI427" s="282"/>
      <c r="HJ427" s="282"/>
      <c r="HK427" s="282"/>
      <c r="HL427" s="282"/>
      <c r="HM427" s="282"/>
      <c r="HN427" s="282"/>
      <c r="HO427" s="282"/>
      <c r="HP427" s="282"/>
      <c r="HQ427" s="282"/>
    </row>
    <row r="428" spans="1:225" s="73" customFormat="1" ht="18" hidden="1" customHeight="1" x14ac:dyDescent="0.25">
      <c r="A428" s="223" t="str">
        <f t="shared" ref="A428:B428" si="1431">IF(A271="","",A271)</f>
        <v/>
      </c>
      <c r="B428" s="225" t="str">
        <f t="shared" si="1431"/>
        <v/>
      </c>
      <c r="C428" s="218">
        <f t="shared" si="1383"/>
        <v>0</v>
      </c>
      <c r="D428" s="284"/>
      <c r="E428" s="219">
        <f t="shared" si="1384"/>
        <v>0</v>
      </c>
      <c r="F428" s="219">
        <f t="shared" si="1385"/>
        <v>0</v>
      </c>
      <c r="G428" s="136"/>
      <c r="H428" s="214" t="str">
        <f t="shared" si="1386"/>
        <v/>
      </c>
      <c r="I428" s="219" t="str">
        <f t="shared" si="1387"/>
        <v/>
      </c>
      <c r="J428" s="219" t="str">
        <f t="shared" si="1388"/>
        <v/>
      </c>
      <c r="K428" s="216"/>
      <c r="L428" s="217">
        <f t="shared" si="1381"/>
        <v>1</v>
      </c>
      <c r="M428" s="219" t="str">
        <f t="shared" si="1412"/>
        <v/>
      </c>
      <c r="N428" s="221" t="str">
        <f t="shared" si="1390"/>
        <v/>
      </c>
      <c r="O428" s="304"/>
      <c r="P428" s="282"/>
      <c r="Q428" s="282"/>
      <c r="R428" s="287"/>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c r="CQ428" s="282"/>
      <c r="CR428" s="282"/>
      <c r="CS428" s="282"/>
      <c r="CT428" s="282"/>
      <c r="CU428" s="282"/>
      <c r="CV428" s="282"/>
      <c r="CW428" s="282"/>
      <c r="CX428" s="282"/>
      <c r="CY428" s="282"/>
      <c r="CZ428" s="282"/>
      <c r="DA428" s="282"/>
      <c r="DB428" s="282"/>
      <c r="DC428" s="282"/>
      <c r="DD428" s="282"/>
      <c r="DE428" s="282"/>
      <c r="DF428" s="282"/>
      <c r="DG428" s="282"/>
      <c r="DH428" s="282"/>
      <c r="DI428" s="282"/>
      <c r="DJ428" s="282"/>
      <c r="DK428" s="282"/>
      <c r="DL428" s="282"/>
      <c r="DM428" s="282"/>
      <c r="DN428" s="282"/>
      <c r="DO428" s="282"/>
      <c r="DP428" s="282"/>
      <c r="DQ428" s="282"/>
      <c r="DR428" s="282"/>
      <c r="DS428" s="282"/>
      <c r="DT428" s="282"/>
      <c r="DU428" s="282"/>
      <c r="DV428" s="282"/>
      <c r="DW428" s="282"/>
      <c r="DX428" s="282"/>
      <c r="DY428" s="282"/>
      <c r="DZ428" s="282"/>
      <c r="EA428" s="282"/>
      <c r="EB428" s="282"/>
      <c r="EC428" s="282"/>
      <c r="ED428" s="282"/>
      <c r="EE428" s="282"/>
      <c r="EF428" s="282"/>
      <c r="EG428" s="282"/>
      <c r="EH428" s="282"/>
      <c r="EI428" s="282"/>
      <c r="EJ428" s="282"/>
      <c r="EK428" s="282"/>
      <c r="EL428" s="282"/>
      <c r="EM428" s="282"/>
      <c r="EN428" s="282"/>
      <c r="EO428" s="282"/>
      <c r="EP428" s="282"/>
      <c r="EQ428" s="282"/>
      <c r="ER428" s="282"/>
      <c r="ES428" s="282"/>
      <c r="ET428" s="282"/>
      <c r="EU428" s="282"/>
      <c r="EV428" s="282"/>
      <c r="EW428" s="282"/>
      <c r="EX428" s="282"/>
      <c r="EY428" s="282"/>
      <c r="EZ428" s="282"/>
      <c r="FA428" s="282"/>
      <c r="FB428" s="282"/>
      <c r="FC428" s="282"/>
      <c r="FD428" s="282"/>
      <c r="FE428" s="282"/>
      <c r="FF428" s="282"/>
      <c r="FG428" s="282"/>
      <c r="FH428" s="282"/>
      <c r="FI428" s="282"/>
      <c r="FJ428" s="282"/>
      <c r="FK428" s="282"/>
      <c r="FL428" s="282"/>
      <c r="FM428" s="282"/>
      <c r="FN428" s="282"/>
      <c r="FO428" s="282"/>
      <c r="FP428" s="282"/>
      <c r="FQ428" s="282"/>
      <c r="FR428" s="282"/>
      <c r="FS428" s="282"/>
      <c r="FT428" s="282"/>
      <c r="FU428" s="282"/>
      <c r="FV428" s="282"/>
      <c r="FW428" s="282"/>
      <c r="FX428" s="282"/>
      <c r="FY428" s="282"/>
      <c r="FZ428" s="282"/>
      <c r="GA428" s="282"/>
      <c r="GB428" s="282"/>
      <c r="GC428" s="282"/>
      <c r="GD428" s="282"/>
      <c r="GE428" s="282"/>
      <c r="GF428" s="282"/>
      <c r="GG428" s="282"/>
      <c r="GH428" s="282"/>
      <c r="GI428" s="282"/>
      <c r="GJ428" s="282"/>
      <c r="GK428" s="282"/>
      <c r="GL428" s="282"/>
      <c r="GM428" s="282"/>
      <c r="GN428" s="282"/>
      <c r="GO428" s="282"/>
      <c r="GP428" s="282"/>
      <c r="GQ428" s="282"/>
      <c r="GR428" s="282"/>
      <c r="GS428" s="282"/>
      <c r="GT428" s="282"/>
      <c r="GU428" s="282"/>
      <c r="GV428" s="282"/>
      <c r="GW428" s="282"/>
      <c r="GX428" s="282"/>
      <c r="GY428" s="282"/>
      <c r="GZ428" s="282"/>
      <c r="HA428" s="282"/>
      <c r="HB428" s="282"/>
      <c r="HC428" s="282"/>
      <c r="HD428" s="282"/>
      <c r="HE428" s="282"/>
      <c r="HF428" s="282"/>
      <c r="HG428" s="282"/>
      <c r="HH428" s="282"/>
      <c r="HI428" s="282"/>
      <c r="HJ428" s="282"/>
      <c r="HK428" s="282"/>
      <c r="HL428" s="282"/>
      <c r="HM428" s="282"/>
      <c r="HN428" s="282"/>
      <c r="HO428" s="282"/>
      <c r="HP428" s="282"/>
      <c r="HQ428" s="282"/>
    </row>
    <row r="429" spans="1:225" s="73" customFormat="1" ht="18" hidden="1" customHeight="1" x14ac:dyDescent="0.25">
      <c r="A429" s="223" t="str">
        <f t="shared" ref="A429:B429" si="1432">IF(A272="","",A272)</f>
        <v/>
      </c>
      <c r="B429" s="225" t="str">
        <f t="shared" si="1432"/>
        <v/>
      </c>
      <c r="C429" s="218">
        <f t="shared" si="1383"/>
        <v>0</v>
      </c>
      <c r="D429" s="284"/>
      <c r="E429" s="219">
        <f t="shared" si="1384"/>
        <v>0</v>
      </c>
      <c r="F429" s="219">
        <f t="shared" si="1385"/>
        <v>0</v>
      </c>
      <c r="G429" s="136"/>
      <c r="H429" s="214" t="str">
        <f t="shared" si="1386"/>
        <v/>
      </c>
      <c r="I429" s="219" t="str">
        <f t="shared" si="1387"/>
        <v/>
      </c>
      <c r="J429" s="219" t="str">
        <f t="shared" si="1388"/>
        <v/>
      </c>
      <c r="K429" s="216"/>
      <c r="L429" s="217">
        <f t="shared" si="1381"/>
        <v>1</v>
      </c>
      <c r="M429" s="219" t="str">
        <f t="shared" si="1412"/>
        <v/>
      </c>
      <c r="N429" s="221" t="str">
        <f t="shared" si="1390"/>
        <v/>
      </c>
      <c r="O429" s="304"/>
      <c r="P429" s="282"/>
      <c r="Q429" s="282"/>
      <c r="R429" s="287"/>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c r="CQ429" s="282"/>
      <c r="CR429" s="282"/>
      <c r="CS429" s="282"/>
      <c r="CT429" s="282"/>
      <c r="CU429" s="282"/>
      <c r="CV429" s="282"/>
      <c r="CW429" s="282"/>
      <c r="CX429" s="282"/>
      <c r="CY429" s="282"/>
      <c r="CZ429" s="282"/>
      <c r="DA429" s="282"/>
      <c r="DB429" s="282"/>
      <c r="DC429" s="282"/>
      <c r="DD429" s="282"/>
      <c r="DE429" s="282"/>
      <c r="DF429" s="282"/>
      <c r="DG429" s="282"/>
      <c r="DH429" s="282"/>
      <c r="DI429" s="282"/>
      <c r="DJ429" s="282"/>
      <c r="DK429" s="282"/>
      <c r="DL429" s="282"/>
      <c r="DM429" s="282"/>
      <c r="DN429" s="282"/>
      <c r="DO429" s="282"/>
      <c r="DP429" s="282"/>
      <c r="DQ429" s="282"/>
      <c r="DR429" s="282"/>
      <c r="DS429" s="282"/>
      <c r="DT429" s="282"/>
      <c r="DU429" s="282"/>
      <c r="DV429" s="282"/>
      <c r="DW429" s="282"/>
      <c r="DX429" s="282"/>
      <c r="DY429" s="282"/>
      <c r="DZ429" s="282"/>
      <c r="EA429" s="282"/>
      <c r="EB429" s="282"/>
      <c r="EC429" s="282"/>
      <c r="ED429" s="282"/>
      <c r="EE429" s="282"/>
      <c r="EF429" s="282"/>
      <c r="EG429" s="282"/>
      <c r="EH429" s="282"/>
      <c r="EI429" s="282"/>
      <c r="EJ429" s="282"/>
      <c r="EK429" s="282"/>
      <c r="EL429" s="282"/>
      <c r="EM429" s="282"/>
      <c r="EN429" s="282"/>
      <c r="EO429" s="282"/>
      <c r="EP429" s="282"/>
      <c r="EQ429" s="282"/>
      <c r="ER429" s="282"/>
      <c r="ES429" s="282"/>
      <c r="ET429" s="282"/>
      <c r="EU429" s="282"/>
      <c r="EV429" s="282"/>
      <c r="EW429" s="282"/>
      <c r="EX429" s="282"/>
      <c r="EY429" s="282"/>
      <c r="EZ429" s="282"/>
      <c r="FA429" s="282"/>
      <c r="FB429" s="282"/>
      <c r="FC429" s="282"/>
      <c r="FD429" s="282"/>
      <c r="FE429" s="282"/>
      <c r="FF429" s="282"/>
      <c r="FG429" s="282"/>
      <c r="FH429" s="282"/>
      <c r="FI429" s="282"/>
      <c r="FJ429" s="282"/>
      <c r="FK429" s="282"/>
      <c r="FL429" s="282"/>
      <c r="FM429" s="282"/>
      <c r="FN429" s="282"/>
      <c r="FO429" s="282"/>
      <c r="FP429" s="282"/>
      <c r="FQ429" s="282"/>
      <c r="FR429" s="282"/>
      <c r="FS429" s="282"/>
      <c r="FT429" s="282"/>
      <c r="FU429" s="282"/>
      <c r="FV429" s="282"/>
      <c r="FW429" s="282"/>
      <c r="FX429" s="282"/>
      <c r="FY429" s="282"/>
      <c r="FZ429" s="282"/>
      <c r="GA429" s="282"/>
      <c r="GB429" s="282"/>
      <c r="GC429" s="282"/>
      <c r="GD429" s="282"/>
      <c r="GE429" s="282"/>
      <c r="GF429" s="282"/>
      <c r="GG429" s="282"/>
      <c r="GH429" s="282"/>
      <c r="GI429" s="282"/>
      <c r="GJ429" s="282"/>
      <c r="GK429" s="282"/>
      <c r="GL429" s="282"/>
      <c r="GM429" s="282"/>
      <c r="GN429" s="282"/>
      <c r="GO429" s="282"/>
      <c r="GP429" s="282"/>
      <c r="GQ429" s="282"/>
      <c r="GR429" s="282"/>
      <c r="GS429" s="282"/>
      <c r="GT429" s="282"/>
      <c r="GU429" s="282"/>
      <c r="GV429" s="282"/>
      <c r="GW429" s="282"/>
      <c r="GX429" s="282"/>
      <c r="GY429" s="282"/>
      <c r="GZ429" s="282"/>
      <c r="HA429" s="282"/>
      <c r="HB429" s="282"/>
      <c r="HC429" s="282"/>
      <c r="HD429" s="282"/>
      <c r="HE429" s="282"/>
      <c r="HF429" s="282"/>
      <c r="HG429" s="282"/>
      <c r="HH429" s="282"/>
      <c r="HI429" s="282"/>
      <c r="HJ429" s="282"/>
      <c r="HK429" s="282"/>
      <c r="HL429" s="282"/>
      <c r="HM429" s="282"/>
      <c r="HN429" s="282"/>
      <c r="HO429" s="282"/>
      <c r="HP429" s="282"/>
      <c r="HQ429" s="282"/>
    </row>
    <row r="430" spans="1:225" s="73" customFormat="1" ht="18" hidden="1" customHeight="1" x14ac:dyDescent="0.25">
      <c r="A430" s="223" t="str">
        <f t="shared" ref="A430:B430" si="1433">IF(A273="","",A273)</f>
        <v/>
      </c>
      <c r="B430" s="225" t="str">
        <f t="shared" si="1433"/>
        <v/>
      </c>
      <c r="C430" s="218">
        <f t="shared" si="1383"/>
        <v>0</v>
      </c>
      <c r="D430" s="284"/>
      <c r="E430" s="219">
        <f t="shared" si="1384"/>
        <v>0</v>
      </c>
      <c r="F430" s="219">
        <f t="shared" si="1385"/>
        <v>0</v>
      </c>
      <c r="G430" s="136"/>
      <c r="H430" s="214" t="str">
        <f t="shared" si="1386"/>
        <v/>
      </c>
      <c r="I430" s="219" t="str">
        <f t="shared" si="1387"/>
        <v/>
      </c>
      <c r="J430" s="219" t="str">
        <f t="shared" si="1388"/>
        <v/>
      </c>
      <c r="K430" s="216"/>
      <c r="L430" s="217">
        <f t="shared" si="1381"/>
        <v>1</v>
      </c>
      <c r="M430" s="219" t="str">
        <f t="shared" si="1412"/>
        <v/>
      </c>
      <c r="N430" s="221" t="str">
        <f t="shared" si="1390"/>
        <v/>
      </c>
      <c r="O430" s="304"/>
      <c r="P430" s="282"/>
      <c r="Q430" s="282"/>
      <c r="R430" s="287"/>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c r="CQ430" s="282"/>
      <c r="CR430" s="282"/>
      <c r="CS430" s="282"/>
      <c r="CT430" s="282"/>
      <c r="CU430" s="282"/>
      <c r="CV430" s="282"/>
      <c r="CW430" s="282"/>
      <c r="CX430" s="282"/>
      <c r="CY430" s="282"/>
      <c r="CZ430" s="282"/>
      <c r="DA430" s="282"/>
      <c r="DB430" s="282"/>
      <c r="DC430" s="282"/>
      <c r="DD430" s="282"/>
      <c r="DE430" s="282"/>
      <c r="DF430" s="282"/>
      <c r="DG430" s="282"/>
      <c r="DH430" s="282"/>
      <c r="DI430" s="282"/>
      <c r="DJ430" s="282"/>
      <c r="DK430" s="282"/>
      <c r="DL430" s="282"/>
      <c r="DM430" s="282"/>
      <c r="DN430" s="282"/>
      <c r="DO430" s="282"/>
      <c r="DP430" s="282"/>
      <c r="DQ430" s="282"/>
      <c r="DR430" s="282"/>
      <c r="DS430" s="282"/>
      <c r="DT430" s="282"/>
      <c r="DU430" s="282"/>
      <c r="DV430" s="282"/>
      <c r="DW430" s="282"/>
      <c r="DX430" s="282"/>
      <c r="DY430" s="282"/>
      <c r="DZ430" s="282"/>
      <c r="EA430" s="282"/>
      <c r="EB430" s="282"/>
      <c r="EC430" s="282"/>
      <c r="ED430" s="282"/>
      <c r="EE430" s="282"/>
      <c r="EF430" s="282"/>
      <c r="EG430" s="282"/>
      <c r="EH430" s="282"/>
      <c r="EI430" s="282"/>
      <c r="EJ430" s="282"/>
      <c r="EK430" s="282"/>
      <c r="EL430" s="282"/>
      <c r="EM430" s="282"/>
      <c r="EN430" s="282"/>
      <c r="EO430" s="282"/>
      <c r="EP430" s="282"/>
      <c r="EQ430" s="282"/>
      <c r="ER430" s="282"/>
      <c r="ES430" s="282"/>
      <c r="ET430" s="282"/>
      <c r="EU430" s="282"/>
      <c r="EV430" s="282"/>
      <c r="EW430" s="282"/>
      <c r="EX430" s="282"/>
      <c r="EY430" s="282"/>
      <c r="EZ430" s="282"/>
      <c r="FA430" s="282"/>
      <c r="FB430" s="282"/>
      <c r="FC430" s="282"/>
      <c r="FD430" s="282"/>
      <c r="FE430" s="282"/>
      <c r="FF430" s="282"/>
      <c r="FG430" s="282"/>
      <c r="FH430" s="282"/>
      <c r="FI430" s="282"/>
      <c r="FJ430" s="282"/>
      <c r="FK430" s="282"/>
      <c r="FL430" s="282"/>
      <c r="FM430" s="282"/>
      <c r="FN430" s="282"/>
      <c r="FO430" s="282"/>
      <c r="FP430" s="282"/>
      <c r="FQ430" s="282"/>
      <c r="FR430" s="282"/>
      <c r="FS430" s="282"/>
      <c r="FT430" s="282"/>
      <c r="FU430" s="282"/>
      <c r="FV430" s="282"/>
      <c r="FW430" s="282"/>
      <c r="FX430" s="282"/>
      <c r="FY430" s="282"/>
      <c r="FZ430" s="282"/>
      <c r="GA430" s="282"/>
      <c r="GB430" s="282"/>
      <c r="GC430" s="282"/>
      <c r="GD430" s="282"/>
      <c r="GE430" s="282"/>
      <c r="GF430" s="282"/>
      <c r="GG430" s="282"/>
      <c r="GH430" s="282"/>
      <c r="GI430" s="282"/>
      <c r="GJ430" s="282"/>
      <c r="GK430" s="282"/>
      <c r="GL430" s="282"/>
      <c r="GM430" s="282"/>
      <c r="GN430" s="282"/>
      <c r="GO430" s="282"/>
      <c r="GP430" s="282"/>
      <c r="GQ430" s="282"/>
      <c r="GR430" s="282"/>
      <c r="GS430" s="282"/>
      <c r="GT430" s="282"/>
      <c r="GU430" s="282"/>
      <c r="GV430" s="282"/>
      <c r="GW430" s="282"/>
      <c r="GX430" s="282"/>
      <c r="GY430" s="282"/>
      <c r="GZ430" s="282"/>
      <c r="HA430" s="282"/>
      <c r="HB430" s="282"/>
      <c r="HC430" s="282"/>
      <c r="HD430" s="282"/>
      <c r="HE430" s="282"/>
      <c r="HF430" s="282"/>
      <c r="HG430" s="282"/>
      <c r="HH430" s="282"/>
      <c r="HI430" s="282"/>
      <c r="HJ430" s="282"/>
      <c r="HK430" s="282"/>
      <c r="HL430" s="282"/>
      <c r="HM430" s="282"/>
      <c r="HN430" s="282"/>
      <c r="HO430" s="282"/>
      <c r="HP430" s="282"/>
      <c r="HQ430" s="282"/>
    </row>
    <row r="431" spans="1:225" s="73" customFormat="1" ht="18" hidden="1" customHeight="1" x14ac:dyDescent="0.25">
      <c r="A431" s="223" t="str">
        <f t="shared" ref="A431:B431" si="1434">IF(A274="","",A274)</f>
        <v/>
      </c>
      <c r="B431" s="225" t="str">
        <f t="shared" si="1434"/>
        <v/>
      </c>
      <c r="C431" s="218">
        <f t="shared" si="1383"/>
        <v>0</v>
      </c>
      <c r="D431" s="284"/>
      <c r="E431" s="219">
        <f t="shared" si="1384"/>
        <v>0</v>
      </c>
      <c r="F431" s="219">
        <f t="shared" si="1385"/>
        <v>0</v>
      </c>
      <c r="G431" s="136"/>
      <c r="H431" s="214" t="str">
        <f t="shared" si="1386"/>
        <v/>
      </c>
      <c r="I431" s="219" t="str">
        <f t="shared" si="1387"/>
        <v/>
      </c>
      <c r="J431" s="219" t="str">
        <f t="shared" si="1388"/>
        <v/>
      </c>
      <c r="K431" s="216"/>
      <c r="L431" s="217">
        <f t="shared" si="1381"/>
        <v>1</v>
      </c>
      <c r="M431" s="219" t="str">
        <f t="shared" si="1412"/>
        <v/>
      </c>
      <c r="N431" s="221" t="str">
        <f t="shared" si="1390"/>
        <v/>
      </c>
      <c r="O431" s="304"/>
      <c r="P431" s="282"/>
      <c r="Q431" s="282"/>
      <c r="R431" s="287"/>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c r="CQ431" s="282"/>
      <c r="CR431" s="282"/>
      <c r="CS431" s="282"/>
      <c r="CT431" s="282"/>
      <c r="CU431" s="282"/>
      <c r="CV431" s="282"/>
      <c r="CW431" s="282"/>
      <c r="CX431" s="282"/>
      <c r="CY431" s="282"/>
      <c r="CZ431" s="282"/>
      <c r="DA431" s="282"/>
      <c r="DB431" s="282"/>
      <c r="DC431" s="282"/>
      <c r="DD431" s="282"/>
      <c r="DE431" s="282"/>
      <c r="DF431" s="282"/>
      <c r="DG431" s="282"/>
      <c r="DH431" s="282"/>
      <c r="DI431" s="282"/>
      <c r="DJ431" s="282"/>
      <c r="DK431" s="282"/>
      <c r="DL431" s="282"/>
      <c r="DM431" s="282"/>
      <c r="DN431" s="282"/>
      <c r="DO431" s="282"/>
      <c r="DP431" s="282"/>
      <c r="DQ431" s="282"/>
      <c r="DR431" s="282"/>
      <c r="DS431" s="282"/>
      <c r="DT431" s="282"/>
      <c r="DU431" s="282"/>
      <c r="DV431" s="282"/>
      <c r="DW431" s="282"/>
      <c r="DX431" s="282"/>
      <c r="DY431" s="282"/>
      <c r="DZ431" s="282"/>
      <c r="EA431" s="282"/>
      <c r="EB431" s="282"/>
      <c r="EC431" s="282"/>
      <c r="ED431" s="282"/>
      <c r="EE431" s="282"/>
      <c r="EF431" s="282"/>
      <c r="EG431" s="282"/>
      <c r="EH431" s="282"/>
      <c r="EI431" s="282"/>
      <c r="EJ431" s="282"/>
      <c r="EK431" s="282"/>
      <c r="EL431" s="282"/>
      <c r="EM431" s="282"/>
      <c r="EN431" s="282"/>
      <c r="EO431" s="282"/>
      <c r="EP431" s="282"/>
      <c r="EQ431" s="282"/>
      <c r="ER431" s="282"/>
      <c r="ES431" s="282"/>
      <c r="ET431" s="282"/>
      <c r="EU431" s="282"/>
      <c r="EV431" s="282"/>
      <c r="EW431" s="282"/>
      <c r="EX431" s="282"/>
      <c r="EY431" s="282"/>
      <c r="EZ431" s="282"/>
      <c r="FA431" s="282"/>
      <c r="FB431" s="282"/>
      <c r="FC431" s="282"/>
      <c r="FD431" s="282"/>
      <c r="FE431" s="282"/>
      <c r="FF431" s="282"/>
      <c r="FG431" s="282"/>
      <c r="FH431" s="282"/>
      <c r="FI431" s="282"/>
      <c r="FJ431" s="282"/>
      <c r="FK431" s="282"/>
      <c r="FL431" s="282"/>
      <c r="FM431" s="282"/>
      <c r="FN431" s="282"/>
      <c r="FO431" s="282"/>
      <c r="FP431" s="282"/>
      <c r="FQ431" s="282"/>
      <c r="FR431" s="282"/>
      <c r="FS431" s="282"/>
      <c r="FT431" s="282"/>
      <c r="FU431" s="282"/>
      <c r="FV431" s="282"/>
      <c r="FW431" s="282"/>
      <c r="FX431" s="282"/>
      <c r="FY431" s="282"/>
      <c r="FZ431" s="282"/>
      <c r="GA431" s="282"/>
      <c r="GB431" s="282"/>
      <c r="GC431" s="282"/>
      <c r="GD431" s="282"/>
      <c r="GE431" s="282"/>
      <c r="GF431" s="282"/>
      <c r="GG431" s="282"/>
      <c r="GH431" s="282"/>
      <c r="GI431" s="282"/>
      <c r="GJ431" s="282"/>
      <c r="GK431" s="282"/>
      <c r="GL431" s="282"/>
      <c r="GM431" s="282"/>
      <c r="GN431" s="282"/>
      <c r="GO431" s="282"/>
      <c r="GP431" s="282"/>
      <c r="GQ431" s="282"/>
      <c r="GR431" s="282"/>
      <c r="GS431" s="282"/>
      <c r="GT431" s="282"/>
      <c r="GU431" s="282"/>
      <c r="GV431" s="282"/>
      <c r="GW431" s="282"/>
      <c r="GX431" s="282"/>
      <c r="GY431" s="282"/>
      <c r="GZ431" s="282"/>
      <c r="HA431" s="282"/>
      <c r="HB431" s="282"/>
      <c r="HC431" s="282"/>
      <c r="HD431" s="282"/>
      <c r="HE431" s="282"/>
      <c r="HF431" s="282"/>
      <c r="HG431" s="282"/>
      <c r="HH431" s="282"/>
      <c r="HI431" s="282"/>
      <c r="HJ431" s="282"/>
      <c r="HK431" s="282"/>
      <c r="HL431" s="282"/>
      <c r="HM431" s="282"/>
      <c r="HN431" s="282"/>
      <c r="HO431" s="282"/>
      <c r="HP431" s="282"/>
      <c r="HQ431" s="282"/>
    </row>
    <row r="432" spans="1:225" s="73" customFormat="1" ht="18" hidden="1" customHeight="1" x14ac:dyDescent="0.25">
      <c r="A432" s="223" t="str">
        <f t="shared" ref="A432:B432" si="1435">IF(A275="","",A275)</f>
        <v/>
      </c>
      <c r="B432" s="225" t="str">
        <f t="shared" si="1435"/>
        <v/>
      </c>
      <c r="C432" s="218">
        <f t="shared" si="1383"/>
        <v>0</v>
      </c>
      <c r="D432" s="284"/>
      <c r="E432" s="219">
        <f t="shared" si="1384"/>
        <v>0</v>
      </c>
      <c r="F432" s="219">
        <f t="shared" si="1385"/>
        <v>0</v>
      </c>
      <c r="G432" s="136"/>
      <c r="H432" s="214" t="str">
        <f t="shared" si="1386"/>
        <v/>
      </c>
      <c r="I432" s="219" t="str">
        <f t="shared" si="1387"/>
        <v/>
      </c>
      <c r="J432" s="219" t="str">
        <f t="shared" si="1388"/>
        <v/>
      </c>
      <c r="K432" s="216"/>
      <c r="L432" s="217">
        <f t="shared" si="1381"/>
        <v>1</v>
      </c>
      <c r="M432" s="219" t="str">
        <f t="shared" si="1412"/>
        <v/>
      </c>
      <c r="N432" s="221" t="str">
        <f t="shared" si="1390"/>
        <v/>
      </c>
      <c r="O432" s="304"/>
      <c r="P432" s="282"/>
      <c r="Q432" s="282"/>
      <c r="R432" s="287"/>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c r="CQ432" s="282"/>
      <c r="CR432" s="282"/>
      <c r="CS432" s="282"/>
      <c r="CT432" s="282"/>
      <c r="CU432" s="282"/>
      <c r="CV432" s="282"/>
      <c r="CW432" s="282"/>
      <c r="CX432" s="282"/>
      <c r="CY432" s="282"/>
      <c r="CZ432" s="282"/>
      <c r="DA432" s="282"/>
      <c r="DB432" s="282"/>
      <c r="DC432" s="282"/>
      <c r="DD432" s="282"/>
      <c r="DE432" s="282"/>
      <c r="DF432" s="282"/>
      <c r="DG432" s="282"/>
      <c r="DH432" s="282"/>
      <c r="DI432" s="282"/>
      <c r="DJ432" s="282"/>
      <c r="DK432" s="282"/>
      <c r="DL432" s="282"/>
      <c r="DM432" s="282"/>
      <c r="DN432" s="282"/>
      <c r="DO432" s="282"/>
      <c r="DP432" s="282"/>
      <c r="DQ432" s="282"/>
      <c r="DR432" s="282"/>
      <c r="DS432" s="282"/>
      <c r="DT432" s="282"/>
      <c r="DU432" s="282"/>
      <c r="DV432" s="282"/>
      <c r="DW432" s="282"/>
      <c r="DX432" s="282"/>
      <c r="DY432" s="282"/>
      <c r="DZ432" s="282"/>
      <c r="EA432" s="282"/>
      <c r="EB432" s="282"/>
      <c r="EC432" s="282"/>
      <c r="ED432" s="282"/>
      <c r="EE432" s="282"/>
      <c r="EF432" s="282"/>
      <c r="EG432" s="282"/>
      <c r="EH432" s="282"/>
      <c r="EI432" s="282"/>
      <c r="EJ432" s="282"/>
      <c r="EK432" s="282"/>
      <c r="EL432" s="282"/>
      <c r="EM432" s="282"/>
      <c r="EN432" s="282"/>
      <c r="EO432" s="282"/>
      <c r="EP432" s="282"/>
      <c r="EQ432" s="282"/>
      <c r="ER432" s="282"/>
      <c r="ES432" s="282"/>
      <c r="ET432" s="282"/>
      <c r="EU432" s="282"/>
      <c r="EV432" s="282"/>
      <c r="EW432" s="282"/>
      <c r="EX432" s="282"/>
      <c r="EY432" s="282"/>
      <c r="EZ432" s="282"/>
      <c r="FA432" s="282"/>
      <c r="FB432" s="282"/>
      <c r="FC432" s="282"/>
      <c r="FD432" s="282"/>
      <c r="FE432" s="282"/>
      <c r="FF432" s="282"/>
      <c r="FG432" s="282"/>
      <c r="FH432" s="282"/>
      <c r="FI432" s="282"/>
      <c r="FJ432" s="282"/>
      <c r="FK432" s="282"/>
      <c r="FL432" s="282"/>
      <c r="FM432" s="282"/>
      <c r="FN432" s="282"/>
      <c r="FO432" s="282"/>
      <c r="FP432" s="282"/>
      <c r="FQ432" s="282"/>
      <c r="FR432" s="282"/>
      <c r="FS432" s="282"/>
      <c r="FT432" s="282"/>
      <c r="FU432" s="282"/>
      <c r="FV432" s="282"/>
      <c r="FW432" s="282"/>
      <c r="FX432" s="282"/>
      <c r="FY432" s="282"/>
      <c r="FZ432" s="282"/>
      <c r="GA432" s="282"/>
      <c r="GB432" s="282"/>
      <c r="GC432" s="282"/>
      <c r="GD432" s="282"/>
      <c r="GE432" s="282"/>
      <c r="GF432" s="282"/>
      <c r="GG432" s="282"/>
      <c r="GH432" s="282"/>
      <c r="GI432" s="282"/>
      <c r="GJ432" s="282"/>
      <c r="GK432" s="282"/>
      <c r="GL432" s="282"/>
      <c r="GM432" s="282"/>
      <c r="GN432" s="282"/>
      <c r="GO432" s="282"/>
      <c r="GP432" s="282"/>
      <c r="GQ432" s="282"/>
      <c r="GR432" s="282"/>
      <c r="GS432" s="282"/>
      <c r="GT432" s="282"/>
      <c r="GU432" s="282"/>
      <c r="GV432" s="282"/>
      <c r="GW432" s="282"/>
      <c r="GX432" s="282"/>
      <c r="GY432" s="282"/>
      <c r="GZ432" s="282"/>
      <c r="HA432" s="282"/>
      <c r="HB432" s="282"/>
      <c r="HC432" s="282"/>
      <c r="HD432" s="282"/>
      <c r="HE432" s="282"/>
      <c r="HF432" s="282"/>
      <c r="HG432" s="282"/>
      <c r="HH432" s="282"/>
      <c r="HI432" s="282"/>
      <c r="HJ432" s="282"/>
      <c r="HK432" s="282"/>
      <c r="HL432" s="282"/>
      <c r="HM432" s="282"/>
      <c r="HN432" s="282"/>
      <c r="HO432" s="282"/>
      <c r="HP432" s="282"/>
      <c r="HQ432" s="282"/>
    </row>
    <row r="433" spans="1:225" s="73" customFormat="1" ht="18" hidden="1" customHeight="1" x14ac:dyDescent="0.25">
      <c r="A433" s="223" t="str">
        <f t="shared" ref="A433:B433" si="1436">IF(A276="","",A276)</f>
        <v/>
      </c>
      <c r="B433" s="225" t="str">
        <f t="shared" si="1436"/>
        <v/>
      </c>
      <c r="C433" s="218">
        <f t="shared" si="1383"/>
        <v>0</v>
      </c>
      <c r="D433" s="284"/>
      <c r="E433" s="219">
        <f t="shared" si="1384"/>
        <v>0</v>
      </c>
      <c r="F433" s="219">
        <f t="shared" si="1385"/>
        <v>0</v>
      </c>
      <c r="G433" s="136"/>
      <c r="H433" s="214" t="str">
        <f t="shared" si="1386"/>
        <v/>
      </c>
      <c r="I433" s="219" t="str">
        <f t="shared" si="1387"/>
        <v/>
      </c>
      <c r="J433" s="219" t="str">
        <f t="shared" si="1388"/>
        <v/>
      </c>
      <c r="K433" s="216"/>
      <c r="L433" s="217">
        <f t="shared" si="1381"/>
        <v>1</v>
      </c>
      <c r="M433" s="219" t="str">
        <f t="shared" si="1412"/>
        <v/>
      </c>
      <c r="N433" s="221" t="str">
        <f t="shared" si="1390"/>
        <v/>
      </c>
      <c r="O433" s="304"/>
      <c r="P433" s="282"/>
      <c r="Q433" s="282"/>
      <c r="R433" s="287"/>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c r="CQ433" s="282"/>
      <c r="CR433" s="282"/>
      <c r="CS433" s="282"/>
      <c r="CT433" s="282"/>
      <c r="CU433" s="282"/>
      <c r="CV433" s="282"/>
      <c r="CW433" s="282"/>
      <c r="CX433" s="282"/>
      <c r="CY433" s="282"/>
      <c r="CZ433" s="282"/>
      <c r="DA433" s="282"/>
      <c r="DB433" s="282"/>
      <c r="DC433" s="282"/>
      <c r="DD433" s="282"/>
      <c r="DE433" s="282"/>
      <c r="DF433" s="282"/>
      <c r="DG433" s="282"/>
      <c r="DH433" s="282"/>
      <c r="DI433" s="282"/>
      <c r="DJ433" s="282"/>
      <c r="DK433" s="282"/>
      <c r="DL433" s="282"/>
      <c r="DM433" s="282"/>
      <c r="DN433" s="282"/>
      <c r="DO433" s="282"/>
      <c r="DP433" s="282"/>
      <c r="DQ433" s="282"/>
      <c r="DR433" s="282"/>
      <c r="DS433" s="282"/>
      <c r="DT433" s="282"/>
      <c r="DU433" s="282"/>
      <c r="DV433" s="282"/>
      <c r="DW433" s="282"/>
      <c r="DX433" s="282"/>
      <c r="DY433" s="282"/>
      <c r="DZ433" s="282"/>
      <c r="EA433" s="282"/>
      <c r="EB433" s="282"/>
      <c r="EC433" s="282"/>
      <c r="ED433" s="282"/>
      <c r="EE433" s="282"/>
      <c r="EF433" s="282"/>
      <c r="EG433" s="282"/>
      <c r="EH433" s="282"/>
      <c r="EI433" s="282"/>
      <c r="EJ433" s="282"/>
      <c r="EK433" s="282"/>
      <c r="EL433" s="282"/>
      <c r="EM433" s="282"/>
      <c r="EN433" s="282"/>
      <c r="EO433" s="282"/>
      <c r="EP433" s="282"/>
      <c r="EQ433" s="282"/>
      <c r="ER433" s="282"/>
      <c r="ES433" s="282"/>
      <c r="ET433" s="282"/>
      <c r="EU433" s="282"/>
      <c r="EV433" s="282"/>
      <c r="EW433" s="282"/>
      <c r="EX433" s="282"/>
      <c r="EY433" s="282"/>
      <c r="EZ433" s="282"/>
      <c r="FA433" s="282"/>
      <c r="FB433" s="282"/>
      <c r="FC433" s="282"/>
      <c r="FD433" s="282"/>
      <c r="FE433" s="282"/>
      <c r="FF433" s="282"/>
      <c r="FG433" s="282"/>
      <c r="FH433" s="282"/>
      <c r="FI433" s="282"/>
      <c r="FJ433" s="282"/>
      <c r="FK433" s="282"/>
      <c r="FL433" s="282"/>
      <c r="FM433" s="282"/>
      <c r="FN433" s="282"/>
      <c r="FO433" s="282"/>
      <c r="FP433" s="282"/>
      <c r="FQ433" s="282"/>
      <c r="FR433" s="282"/>
      <c r="FS433" s="282"/>
      <c r="FT433" s="282"/>
      <c r="FU433" s="282"/>
      <c r="FV433" s="282"/>
      <c r="FW433" s="282"/>
      <c r="FX433" s="282"/>
      <c r="FY433" s="282"/>
      <c r="FZ433" s="282"/>
      <c r="GA433" s="282"/>
      <c r="GB433" s="282"/>
      <c r="GC433" s="282"/>
      <c r="GD433" s="282"/>
      <c r="GE433" s="282"/>
      <c r="GF433" s="282"/>
      <c r="GG433" s="282"/>
      <c r="GH433" s="282"/>
      <c r="GI433" s="282"/>
      <c r="GJ433" s="282"/>
      <c r="GK433" s="282"/>
      <c r="GL433" s="282"/>
      <c r="GM433" s="282"/>
      <c r="GN433" s="282"/>
      <c r="GO433" s="282"/>
      <c r="GP433" s="282"/>
      <c r="GQ433" s="282"/>
      <c r="GR433" s="282"/>
      <c r="GS433" s="282"/>
      <c r="GT433" s="282"/>
      <c r="GU433" s="282"/>
      <c r="GV433" s="282"/>
      <c r="GW433" s="282"/>
      <c r="GX433" s="282"/>
      <c r="GY433" s="282"/>
      <c r="GZ433" s="282"/>
      <c r="HA433" s="282"/>
      <c r="HB433" s="282"/>
      <c r="HC433" s="282"/>
      <c r="HD433" s="282"/>
      <c r="HE433" s="282"/>
      <c r="HF433" s="282"/>
      <c r="HG433" s="282"/>
      <c r="HH433" s="282"/>
      <c r="HI433" s="282"/>
      <c r="HJ433" s="282"/>
      <c r="HK433" s="282"/>
      <c r="HL433" s="282"/>
      <c r="HM433" s="282"/>
      <c r="HN433" s="282"/>
      <c r="HO433" s="282"/>
      <c r="HP433" s="282"/>
      <c r="HQ433" s="282"/>
    </row>
    <row r="434" spans="1:225" s="73" customFormat="1" ht="18" hidden="1" customHeight="1" x14ac:dyDescent="0.25">
      <c r="A434" s="223" t="str">
        <f t="shared" ref="A434:B434" si="1437">IF(A277="","",A277)</f>
        <v/>
      </c>
      <c r="B434" s="225" t="str">
        <f t="shared" si="1437"/>
        <v/>
      </c>
      <c r="C434" s="218">
        <f t="shared" si="1383"/>
        <v>0</v>
      </c>
      <c r="D434" s="284"/>
      <c r="E434" s="219">
        <f t="shared" si="1384"/>
        <v>0</v>
      </c>
      <c r="F434" s="219">
        <f t="shared" si="1385"/>
        <v>0</v>
      </c>
      <c r="G434" s="136"/>
      <c r="H434" s="214" t="str">
        <f t="shared" si="1386"/>
        <v/>
      </c>
      <c r="I434" s="219" t="str">
        <f t="shared" si="1387"/>
        <v/>
      </c>
      <c r="J434" s="219" t="str">
        <f t="shared" si="1388"/>
        <v/>
      </c>
      <c r="K434" s="216"/>
      <c r="L434" s="217">
        <f t="shared" si="1381"/>
        <v>1</v>
      </c>
      <c r="M434" s="219" t="str">
        <f t="shared" si="1412"/>
        <v/>
      </c>
      <c r="N434" s="221" t="str">
        <f t="shared" si="1390"/>
        <v/>
      </c>
      <c r="O434" s="304"/>
      <c r="P434" s="282"/>
      <c r="Q434" s="282"/>
      <c r="R434" s="287"/>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c r="CQ434" s="282"/>
      <c r="CR434" s="282"/>
      <c r="CS434" s="282"/>
      <c r="CT434" s="282"/>
      <c r="CU434" s="282"/>
      <c r="CV434" s="282"/>
      <c r="CW434" s="282"/>
      <c r="CX434" s="282"/>
      <c r="CY434" s="282"/>
      <c r="CZ434" s="282"/>
      <c r="DA434" s="282"/>
      <c r="DB434" s="282"/>
      <c r="DC434" s="282"/>
      <c r="DD434" s="282"/>
      <c r="DE434" s="282"/>
      <c r="DF434" s="282"/>
      <c r="DG434" s="282"/>
      <c r="DH434" s="282"/>
      <c r="DI434" s="282"/>
      <c r="DJ434" s="282"/>
      <c r="DK434" s="282"/>
      <c r="DL434" s="282"/>
      <c r="DM434" s="282"/>
      <c r="DN434" s="282"/>
      <c r="DO434" s="282"/>
      <c r="DP434" s="282"/>
      <c r="DQ434" s="282"/>
      <c r="DR434" s="282"/>
      <c r="DS434" s="282"/>
      <c r="DT434" s="282"/>
      <c r="DU434" s="282"/>
      <c r="DV434" s="282"/>
      <c r="DW434" s="282"/>
      <c r="DX434" s="282"/>
      <c r="DY434" s="282"/>
      <c r="DZ434" s="282"/>
      <c r="EA434" s="282"/>
      <c r="EB434" s="282"/>
      <c r="EC434" s="282"/>
      <c r="ED434" s="282"/>
      <c r="EE434" s="282"/>
      <c r="EF434" s="282"/>
      <c r="EG434" s="282"/>
      <c r="EH434" s="282"/>
      <c r="EI434" s="282"/>
      <c r="EJ434" s="282"/>
      <c r="EK434" s="282"/>
      <c r="EL434" s="282"/>
      <c r="EM434" s="282"/>
      <c r="EN434" s="282"/>
      <c r="EO434" s="282"/>
      <c r="EP434" s="282"/>
      <c r="EQ434" s="282"/>
      <c r="ER434" s="282"/>
      <c r="ES434" s="282"/>
      <c r="ET434" s="282"/>
      <c r="EU434" s="282"/>
      <c r="EV434" s="282"/>
      <c r="EW434" s="282"/>
      <c r="EX434" s="282"/>
      <c r="EY434" s="282"/>
      <c r="EZ434" s="282"/>
      <c r="FA434" s="282"/>
      <c r="FB434" s="282"/>
      <c r="FC434" s="282"/>
      <c r="FD434" s="282"/>
      <c r="FE434" s="282"/>
      <c r="FF434" s="282"/>
      <c r="FG434" s="282"/>
      <c r="FH434" s="282"/>
      <c r="FI434" s="282"/>
      <c r="FJ434" s="282"/>
      <c r="FK434" s="282"/>
      <c r="FL434" s="282"/>
      <c r="FM434" s="282"/>
      <c r="FN434" s="282"/>
      <c r="FO434" s="282"/>
      <c r="FP434" s="282"/>
      <c r="FQ434" s="282"/>
      <c r="FR434" s="282"/>
      <c r="FS434" s="282"/>
      <c r="FT434" s="282"/>
      <c r="FU434" s="282"/>
      <c r="FV434" s="282"/>
      <c r="FW434" s="282"/>
      <c r="FX434" s="282"/>
      <c r="FY434" s="282"/>
      <c r="FZ434" s="282"/>
      <c r="GA434" s="282"/>
      <c r="GB434" s="282"/>
      <c r="GC434" s="282"/>
      <c r="GD434" s="282"/>
      <c r="GE434" s="282"/>
      <c r="GF434" s="282"/>
      <c r="GG434" s="282"/>
      <c r="GH434" s="282"/>
      <c r="GI434" s="282"/>
      <c r="GJ434" s="282"/>
      <c r="GK434" s="282"/>
      <c r="GL434" s="282"/>
      <c r="GM434" s="282"/>
      <c r="GN434" s="282"/>
      <c r="GO434" s="282"/>
      <c r="GP434" s="282"/>
      <c r="GQ434" s="282"/>
      <c r="GR434" s="282"/>
      <c r="GS434" s="282"/>
      <c r="GT434" s="282"/>
      <c r="GU434" s="282"/>
      <c r="GV434" s="282"/>
      <c r="GW434" s="282"/>
      <c r="GX434" s="282"/>
      <c r="GY434" s="282"/>
      <c r="GZ434" s="282"/>
      <c r="HA434" s="282"/>
      <c r="HB434" s="282"/>
      <c r="HC434" s="282"/>
      <c r="HD434" s="282"/>
      <c r="HE434" s="282"/>
      <c r="HF434" s="282"/>
      <c r="HG434" s="282"/>
      <c r="HH434" s="282"/>
      <c r="HI434" s="282"/>
      <c r="HJ434" s="282"/>
      <c r="HK434" s="282"/>
      <c r="HL434" s="282"/>
      <c r="HM434" s="282"/>
      <c r="HN434" s="282"/>
      <c r="HO434" s="282"/>
      <c r="HP434" s="282"/>
      <c r="HQ434" s="282"/>
    </row>
    <row r="435" spans="1:225" s="73" customFormat="1" ht="18" hidden="1" customHeight="1" x14ac:dyDescent="0.25">
      <c r="A435" s="223" t="str">
        <f t="shared" ref="A435:B435" si="1438">IF(A278="","",A278)</f>
        <v/>
      </c>
      <c r="B435" s="225" t="str">
        <f t="shared" si="1438"/>
        <v/>
      </c>
      <c r="C435" s="218">
        <f t="shared" si="1383"/>
        <v>0</v>
      </c>
      <c r="D435" s="284"/>
      <c r="E435" s="219">
        <f t="shared" si="1384"/>
        <v>0</v>
      </c>
      <c r="F435" s="219">
        <f t="shared" si="1385"/>
        <v>0</v>
      </c>
      <c r="G435" s="136"/>
      <c r="H435" s="214" t="str">
        <f t="shared" si="1386"/>
        <v/>
      </c>
      <c r="I435" s="219" t="str">
        <f t="shared" si="1387"/>
        <v/>
      </c>
      <c r="J435" s="219" t="str">
        <f t="shared" si="1388"/>
        <v/>
      </c>
      <c r="K435" s="216"/>
      <c r="L435" s="217">
        <f t="shared" si="1381"/>
        <v>1</v>
      </c>
      <c r="M435" s="219" t="str">
        <f t="shared" si="1412"/>
        <v/>
      </c>
      <c r="N435" s="221" t="str">
        <f t="shared" si="1390"/>
        <v/>
      </c>
      <c r="O435" s="304"/>
      <c r="P435" s="282"/>
      <c r="Q435" s="282"/>
      <c r="R435" s="287"/>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c r="CQ435" s="282"/>
      <c r="CR435" s="282"/>
      <c r="CS435" s="282"/>
      <c r="CT435" s="282"/>
      <c r="CU435" s="282"/>
      <c r="CV435" s="282"/>
      <c r="CW435" s="282"/>
      <c r="CX435" s="282"/>
      <c r="CY435" s="282"/>
      <c r="CZ435" s="282"/>
      <c r="DA435" s="282"/>
      <c r="DB435" s="282"/>
      <c r="DC435" s="282"/>
      <c r="DD435" s="282"/>
      <c r="DE435" s="282"/>
      <c r="DF435" s="282"/>
      <c r="DG435" s="282"/>
      <c r="DH435" s="282"/>
      <c r="DI435" s="282"/>
      <c r="DJ435" s="282"/>
      <c r="DK435" s="282"/>
      <c r="DL435" s="282"/>
      <c r="DM435" s="282"/>
      <c r="DN435" s="282"/>
      <c r="DO435" s="282"/>
      <c r="DP435" s="282"/>
      <c r="DQ435" s="282"/>
      <c r="DR435" s="282"/>
      <c r="DS435" s="282"/>
      <c r="DT435" s="282"/>
      <c r="DU435" s="282"/>
      <c r="DV435" s="282"/>
      <c r="DW435" s="282"/>
      <c r="DX435" s="282"/>
      <c r="DY435" s="282"/>
      <c r="DZ435" s="282"/>
      <c r="EA435" s="282"/>
      <c r="EB435" s="282"/>
      <c r="EC435" s="282"/>
      <c r="ED435" s="282"/>
      <c r="EE435" s="282"/>
      <c r="EF435" s="282"/>
      <c r="EG435" s="282"/>
      <c r="EH435" s="282"/>
      <c r="EI435" s="282"/>
      <c r="EJ435" s="282"/>
      <c r="EK435" s="282"/>
      <c r="EL435" s="282"/>
      <c r="EM435" s="282"/>
      <c r="EN435" s="282"/>
      <c r="EO435" s="282"/>
      <c r="EP435" s="282"/>
      <c r="EQ435" s="282"/>
      <c r="ER435" s="282"/>
      <c r="ES435" s="282"/>
      <c r="ET435" s="282"/>
      <c r="EU435" s="282"/>
      <c r="EV435" s="282"/>
      <c r="EW435" s="282"/>
      <c r="EX435" s="282"/>
      <c r="EY435" s="282"/>
      <c r="EZ435" s="282"/>
      <c r="FA435" s="282"/>
      <c r="FB435" s="282"/>
      <c r="FC435" s="282"/>
      <c r="FD435" s="282"/>
      <c r="FE435" s="282"/>
      <c r="FF435" s="282"/>
      <c r="FG435" s="282"/>
      <c r="FH435" s="282"/>
      <c r="FI435" s="282"/>
      <c r="FJ435" s="282"/>
      <c r="FK435" s="282"/>
      <c r="FL435" s="282"/>
      <c r="FM435" s="282"/>
      <c r="FN435" s="282"/>
      <c r="FO435" s="282"/>
      <c r="FP435" s="282"/>
      <c r="FQ435" s="282"/>
      <c r="FR435" s="282"/>
      <c r="FS435" s="282"/>
      <c r="FT435" s="282"/>
      <c r="FU435" s="282"/>
      <c r="FV435" s="282"/>
      <c r="FW435" s="282"/>
      <c r="FX435" s="282"/>
      <c r="FY435" s="282"/>
      <c r="FZ435" s="282"/>
      <c r="GA435" s="282"/>
      <c r="GB435" s="282"/>
      <c r="GC435" s="282"/>
      <c r="GD435" s="282"/>
      <c r="GE435" s="282"/>
      <c r="GF435" s="282"/>
      <c r="GG435" s="282"/>
      <c r="GH435" s="282"/>
      <c r="GI435" s="282"/>
      <c r="GJ435" s="282"/>
      <c r="GK435" s="282"/>
      <c r="GL435" s="282"/>
      <c r="GM435" s="282"/>
      <c r="GN435" s="282"/>
      <c r="GO435" s="282"/>
      <c r="GP435" s="282"/>
      <c r="GQ435" s="282"/>
      <c r="GR435" s="282"/>
      <c r="GS435" s="282"/>
      <c r="GT435" s="282"/>
      <c r="GU435" s="282"/>
      <c r="GV435" s="282"/>
      <c r="GW435" s="282"/>
      <c r="GX435" s="282"/>
      <c r="GY435" s="282"/>
      <c r="GZ435" s="282"/>
      <c r="HA435" s="282"/>
      <c r="HB435" s="282"/>
      <c r="HC435" s="282"/>
      <c r="HD435" s="282"/>
      <c r="HE435" s="282"/>
      <c r="HF435" s="282"/>
      <c r="HG435" s="282"/>
      <c r="HH435" s="282"/>
      <c r="HI435" s="282"/>
      <c r="HJ435" s="282"/>
      <c r="HK435" s="282"/>
      <c r="HL435" s="282"/>
      <c r="HM435" s="282"/>
      <c r="HN435" s="282"/>
      <c r="HO435" s="282"/>
      <c r="HP435" s="282"/>
      <c r="HQ435" s="282"/>
    </row>
    <row r="436" spans="1:225" s="73" customFormat="1" ht="18" hidden="1" customHeight="1" x14ac:dyDescent="0.25">
      <c r="A436" s="223" t="str">
        <f t="shared" ref="A436:B436" si="1439">IF(A279="","",A279)</f>
        <v/>
      </c>
      <c r="B436" s="225" t="str">
        <f t="shared" si="1439"/>
        <v/>
      </c>
      <c r="C436" s="218">
        <f t="shared" si="1383"/>
        <v>0</v>
      </c>
      <c r="D436" s="284"/>
      <c r="E436" s="219">
        <f t="shared" si="1384"/>
        <v>0</v>
      </c>
      <c r="F436" s="219">
        <f t="shared" si="1385"/>
        <v>0</v>
      </c>
      <c r="G436" s="136"/>
      <c r="H436" s="214" t="str">
        <f t="shared" si="1386"/>
        <v/>
      </c>
      <c r="I436" s="219" t="str">
        <f t="shared" si="1387"/>
        <v/>
      </c>
      <c r="J436" s="219" t="str">
        <f t="shared" si="1388"/>
        <v/>
      </c>
      <c r="K436" s="216"/>
      <c r="L436" s="217">
        <f t="shared" si="1381"/>
        <v>1</v>
      </c>
      <c r="M436" s="219" t="str">
        <f t="shared" si="1412"/>
        <v/>
      </c>
      <c r="N436" s="221" t="str">
        <f t="shared" si="1390"/>
        <v/>
      </c>
      <c r="O436" s="304"/>
      <c r="P436" s="282"/>
      <c r="Q436" s="282"/>
      <c r="R436" s="287"/>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c r="CQ436" s="282"/>
      <c r="CR436" s="282"/>
      <c r="CS436" s="282"/>
      <c r="CT436" s="282"/>
      <c r="CU436" s="282"/>
      <c r="CV436" s="282"/>
      <c r="CW436" s="282"/>
      <c r="CX436" s="282"/>
      <c r="CY436" s="282"/>
      <c r="CZ436" s="282"/>
      <c r="DA436" s="282"/>
      <c r="DB436" s="282"/>
      <c r="DC436" s="282"/>
      <c r="DD436" s="282"/>
      <c r="DE436" s="282"/>
      <c r="DF436" s="282"/>
      <c r="DG436" s="282"/>
      <c r="DH436" s="282"/>
      <c r="DI436" s="282"/>
      <c r="DJ436" s="282"/>
      <c r="DK436" s="282"/>
      <c r="DL436" s="282"/>
      <c r="DM436" s="282"/>
      <c r="DN436" s="282"/>
      <c r="DO436" s="282"/>
      <c r="DP436" s="282"/>
      <c r="DQ436" s="282"/>
      <c r="DR436" s="282"/>
      <c r="DS436" s="282"/>
      <c r="DT436" s="282"/>
      <c r="DU436" s="282"/>
      <c r="DV436" s="282"/>
      <c r="DW436" s="282"/>
      <c r="DX436" s="282"/>
      <c r="DY436" s="282"/>
      <c r="DZ436" s="282"/>
      <c r="EA436" s="282"/>
      <c r="EB436" s="282"/>
      <c r="EC436" s="282"/>
      <c r="ED436" s="282"/>
      <c r="EE436" s="282"/>
      <c r="EF436" s="282"/>
      <c r="EG436" s="282"/>
      <c r="EH436" s="282"/>
      <c r="EI436" s="282"/>
      <c r="EJ436" s="282"/>
      <c r="EK436" s="282"/>
      <c r="EL436" s="282"/>
      <c r="EM436" s="282"/>
      <c r="EN436" s="282"/>
      <c r="EO436" s="282"/>
      <c r="EP436" s="282"/>
      <c r="EQ436" s="282"/>
      <c r="ER436" s="282"/>
      <c r="ES436" s="282"/>
      <c r="ET436" s="282"/>
      <c r="EU436" s="282"/>
      <c r="EV436" s="282"/>
      <c r="EW436" s="282"/>
      <c r="EX436" s="282"/>
      <c r="EY436" s="282"/>
      <c r="EZ436" s="282"/>
      <c r="FA436" s="282"/>
      <c r="FB436" s="282"/>
      <c r="FC436" s="282"/>
      <c r="FD436" s="282"/>
      <c r="FE436" s="282"/>
      <c r="FF436" s="282"/>
      <c r="FG436" s="282"/>
      <c r="FH436" s="282"/>
      <c r="FI436" s="282"/>
      <c r="FJ436" s="282"/>
      <c r="FK436" s="282"/>
      <c r="FL436" s="282"/>
      <c r="FM436" s="282"/>
      <c r="FN436" s="282"/>
      <c r="FO436" s="282"/>
      <c r="FP436" s="282"/>
      <c r="FQ436" s="282"/>
      <c r="FR436" s="282"/>
      <c r="FS436" s="282"/>
      <c r="FT436" s="282"/>
      <c r="FU436" s="282"/>
      <c r="FV436" s="282"/>
      <c r="FW436" s="282"/>
      <c r="FX436" s="282"/>
      <c r="FY436" s="282"/>
      <c r="FZ436" s="282"/>
      <c r="GA436" s="282"/>
      <c r="GB436" s="282"/>
      <c r="GC436" s="282"/>
      <c r="GD436" s="282"/>
      <c r="GE436" s="282"/>
      <c r="GF436" s="282"/>
      <c r="GG436" s="282"/>
      <c r="GH436" s="282"/>
      <c r="GI436" s="282"/>
      <c r="GJ436" s="282"/>
      <c r="GK436" s="282"/>
      <c r="GL436" s="282"/>
      <c r="GM436" s="282"/>
      <c r="GN436" s="282"/>
      <c r="GO436" s="282"/>
      <c r="GP436" s="282"/>
      <c r="GQ436" s="282"/>
      <c r="GR436" s="282"/>
      <c r="GS436" s="282"/>
      <c r="GT436" s="282"/>
      <c r="GU436" s="282"/>
      <c r="GV436" s="282"/>
      <c r="GW436" s="282"/>
      <c r="GX436" s="282"/>
      <c r="GY436" s="282"/>
      <c r="GZ436" s="282"/>
      <c r="HA436" s="282"/>
      <c r="HB436" s="282"/>
      <c r="HC436" s="282"/>
      <c r="HD436" s="282"/>
      <c r="HE436" s="282"/>
      <c r="HF436" s="282"/>
      <c r="HG436" s="282"/>
      <c r="HH436" s="282"/>
      <c r="HI436" s="282"/>
      <c r="HJ436" s="282"/>
      <c r="HK436" s="282"/>
      <c r="HL436" s="282"/>
      <c r="HM436" s="282"/>
      <c r="HN436" s="282"/>
      <c r="HO436" s="282"/>
      <c r="HP436" s="282"/>
      <c r="HQ436" s="282"/>
    </row>
    <row r="437" spans="1:225" s="73" customFormat="1" ht="18" hidden="1" customHeight="1" x14ac:dyDescent="0.25">
      <c r="A437" s="223" t="str">
        <f t="shared" ref="A437:B437" si="1440">IF(A280="","",A280)</f>
        <v/>
      </c>
      <c r="B437" s="225" t="str">
        <f t="shared" si="1440"/>
        <v/>
      </c>
      <c r="C437" s="218">
        <f t="shared" si="1383"/>
        <v>0</v>
      </c>
      <c r="D437" s="284"/>
      <c r="E437" s="219">
        <f t="shared" si="1384"/>
        <v>0</v>
      </c>
      <c r="F437" s="219">
        <f t="shared" si="1385"/>
        <v>0</v>
      </c>
      <c r="G437" s="136"/>
      <c r="H437" s="214" t="str">
        <f t="shared" si="1386"/>
        <v/>
      </c>
      <c r="I437" s="219" t="str">
        <f t="shared" si="1387"/>
        <v/>
      </c>
      <c r="J437" s="219" t="str">
        <f t="shared" si="1388"/>
        <v/>
      </c>
      <c r="K437" s="216"/>
      <c r="L437" s="217">
        <f t="shared" si="1381"/>
        <v>1</v>
      </c>
      <c r="M437" s="219" t="str">
        <f t="shared" si="1412"/>
        <v/>
      </c>
      <c r="N437" s="221" t="str">
        <f t="shared" si="1390"/>
        <v/>
      </c>
      <c r="O437" s="304"/>
      <c r="P437" s="282"/>
      <c r="Q437" s="282"/>
      <c r="R437" s="287"/>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c r="CQ437" s="282"/>
      <c r="CR437" s="282"/>
      <c r="CS437" s="282"/>
      <c r="CT437" s="282"/>
      <c r="CU437" s="282"/>
      <c r="CV437" s="282"/>
      <c r="CW437" s="282"/>
      <c r="CX437" s="282"/>
      <c r="CY437" s="282"/>
      <c r="CZ437" s="282"/>
      <c r="DA437" s="282"/>
      <c r="DB437" s="282"/>
      <c r="DC437" s="282"/>
      <c r="DD437" s="282"/>
      <c r="DE437" s="282"/>
      <c r="DF437" s="282"/>
      <c r="DG437" s="282"/>
      <c r="DH437" s="282"/>
      <c r="DI437" s="282"/>
      <c r="DJ437" s="282"/>
      <c r="DK437" s="282"/>
      <c r="DL437" s="282"/>
      <c r="DM437" s="282"/>
      <c r="DN437" s="282"/>
      <c r="DO437" s="282"/>
      <c r="DP437" s="282"/>
      <c r="DQ437" s="282"/>
      <c r="DR437" s="282"/>
      <c r="DS437" s="282"/>
      <c r="DT437" s="282"/>
      <c r="DU437" s="282"/>
      <c r="DV437" s="282"/>
      <c r="DW437" s="282"/>
      <c r="DX437" s="282"/>
      <c r="DY437" s="282"/>
      <c r="DZ437" s="282"/>
      <c r="EA437" s="282"/>
      <c r="EB437" s="282"/>
      <c r="EC437" s="282"/>
      <c r="ED437" s="282"/>
      <c r="EE437" s="282"/>
      <c r="EF437" s="282"/>
      <c r="EG437" s="282"/>
      <c r="EH437" s="282"/>
      <c r="EI437" s="282"/>
      <c r="EJ437" s="282"/>
      <c r="EK437" s="282"/>
      <c r="EL437" s="282"/>
      <c r="EM437" s="282"/>
      <c r="EN437" s="282"/>
      <c r="EO437" s="282"/>
      <c r="EP437" s="282"/>
      <c r="EQ437" s="282"/>
      <c r="ER437" s="282"/>
      <c r="ES437" s="282"/>
      <c r="ET437" s="282"/>
      <c r="EU437" s="282"/>
      <c r="EV437" s="282"/>
      <c r="EW437" s="282"/>
      <c r="EX437" s="282"/>
      <c r="EY437" s="282"/>
      <c r="EZ437" s="282"/>
      <c r="FA437" s="282"/>
      <c r="FB437" s="282"/>
      <c r="FC437" s="282"/>
      <c r="FD437" s="282"/>
      <c r="FE437" s="282"/>
      <c r="FF437" s="282"/>
      <c r="FG437" s="282"/>
      <c r="FH437" s="282"/>
      <c r="FI437" s="282"/>
      <c r="FJ437" s="282"/>
      <c r="FK437" s="282"/>
      <c r="FL437" s="282"/>
      <c r="FM437" s="282"/>
      <c r="FN437" s="282"/>
      <c r="FO437" s="282"/>
      <c r="FP437" s="282"/>
      <c r="FQ437" s="282"/>
      <c r="FR437" s="282"/>
      <c r="FS437" s="282"/>
      <c r="FT437" s="282"/>
      <c r="FU437" s="282"/>
      <c r="FV437" s="282"/>
      <c r="FW437" s="282"/>
      <c r="FX437" s="282"/>
      <c r="FY437" s="282"/>
      <c r="FZ437" s="282"/>
      <c r="GA437" s="282"/>
      <c r="GB437" s="282"/>
      <c r="GC437" s="282"/>
      <c r="GD437" s="282"/>
      <c r="GE437" s="282"/>
      <c r="GF437" s="282"/>
      <c r="GG437" s="282"/>
      <c r="GH437" s="282"/>
      <c r="GI437" s="282"/>
      <c r="GJ437" s="282"/>
      <c r="GK437" s="282"/>
      <c r="GL437" s="282"/>
      <c r="GM437" s="282"/>
      <c r="GN437" s="282"/>
      <c r="GO437" s="282"/>
      <c r="GP437" s="282"/>
      <c r="GQ437" s="282"/>
      <c r="GR437" s="282"/>
      <c r="GS437" s="282"/>
      <c r="GT437" s="282"/>
      <c r="GU437" s="282"/>
      <c r="GV437" s="282"/>
      <c r="GW437" s="282"/>
      <c r="GX437" s="282"/>
      <c r="GY437" s="282"/>
      <c r="GZ437" s="282"/>
      <c r="HA437" s="282"/>
      <c r="HB437" s="282"/>
      <c r="HC437" s="282"/>
      <c r="HD437" s="282"/>
      <c r="HE437" s="282"/>
      <c r="HF437" s="282"/>
      <c r="HG437" s="282"/>
      <c r="HH437" s="282"/>
      <c r="HI437" s="282"/>
      <c r="HJ437" s="282"/>
      <c r="HK437" s="282"/>
      <c r="HL437" s="282"/>
      <c r="HM437" s="282"/>
      <c r="HN437" s="282"/>
      <c r="HO437" s="282"/>
      <c r="HP437" s="282"/>
      <c r="HQ437" s="282"/>
    </row>
    <row r="438" spans="1:225" s="73" customFormat="1" ht="18" hidden="1" customHeight="1" x14ac:dyDescent="0.25">
      <c r="A438" s="223" t="str">
        <f t="shared" ref="A438:B438" si="1441">IF(A281="","",A281)</f>
        <v/>
      </c>
      <c r="B438" s="225" t="str">
        <f t="shared" si="1441"/>
        <v/>
      </c>
      <c r="C438" s="218">
        <f t="shared" si="1383"/>
        <v>0</v>
      </c>
      <c r="D438" s="284"/>
      <c r="E438" s="219">
        <f t="shared" si="1384"/>
        <v>0</v>
      </c>
      <c r="F438" s="219">
        <f t="shared" si="1385"/>
        <v>0</v>
      </c>
      <c r="G438" s="136"/>
      <c r="H438" s="214" t="str">
        <f t="shared" si="1386"/>
        <v/>
      </c>
      <c r="I438" s="219" t="str">
        <f t="shared" si="1387"/>
        <v/>
      </c>
      <c r="J438" s="219" t="str">
        <f t="shared" si="1388"/>
        <v/>
      </c>
      <c r="K438" s="216"/>
      <c r="L438" s="217">
        <f t="shared" si="1381"/>
        <v>1</v>
      </c>
      <c r="M438" s="219" t="str">
        <f t="shared" si="1412"/>
        <v/>
      </c>
      <c r="N438" s="221" t="str">
        <f t="shared" si="1390"/>
        <v/>
      </c>
      <c r="O438" s="304"/>
      <c r="P438" s="282"/>
      <c r="Q438" s="282"/>
      <c r="R438" s="287"/>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c r="CQ438" s="282"/>
      <c r="CR438" s="282"/>
      <c r="CS438" s="282"/>
      <c r="CT438" s="282"/>
      <c r="CU438" s="282"/>
      <c r="CV438" s="282"/>
      <c r="CW438" s="282"/>
      <c r="CX438" s="282"/>
      <c r="CY438" s="282"/>
      <c r="CZ438" s="282"/>
      <c r="DA438" s="282"/>
      <c r="DB438" s="282"/>
      <c r="DC438" s="282"/>
      <c r="DD438" s="282"/>
      <c r="DE438" s="282"/>
      <c r="DF438" s="282"/>
      <c r="DG438" s="282"/>
      <c r="DH438" s="282"/>
      <c r="DI438" s="282"/>
      <c r="DJ438" s="282"/>
      <c r="DK438" s="282"/>
      <c r="DL438" s="282"/>
      <c r="DM438" s="282"/>
      <c r="DN438" s="282"/>
      <c r="DO438" s="282"/>
      <c r="DP438" s="282"/>
      <c r="DQ438" s="282"/>
      <c r="DR438" s="282"/>
      <c r="DS438" s="282"/>
      <c r="DT438" s="282"/>
      <c r="DU438" s="282"/>
      <c r="DV438" s="282"/>
      <c r="DW438" s="282"/>
      <c r="DX438" s="282"/>
      <c r="DY438" s="282"/>
      <c r="DZ438" s="282"/>
      <c r="EA438" s="282"/>
      <c r="EB438" s="282"/>
      <c r="EC438" s="282"/>
      <c r="ED438" s="282"/>
      <c r="EE438" s="282"/>
      <c r="EF438" s="282"/>
      <c r="EG438" s="282"/>
      <c r="EH438" s="282"/>
      <c r="EI438" s="282"/>
      <c r="EJ438" s="282"/>
      <c r="EK438" s="282"/>
      <c r="EL438" s="282"/>
      <c r="EM438" s="282"/>
      <c r="EN438" s="282"/>
      <c r="EO438" s="282"/>
      <c r="EP438" s="282"/>
      <c r="EQ438" s="282"/>
      <c r="ER438" s="282"/>
      <c r="ES438" s="282"/>
      <c r="ET438" s="282"/>
      <c r="EU438" s="282"/>
      <c r="EV438" s="282"/>
      <c r="EW438" s="282"/>
      <c r="EX438" s="282"/>
      <c r="EY438" s="282"/>
      <c r="EZ438" s="282"/>
      <c r="FA438" s="282"/>
      <c r="FB438" s="282"/>
      <c r="FC438" s="282"/>
      <c r="FD438" s="282"/>
      <c r="FE438" s="282"/>
      <c r="FF438" s="282"/>
      <c r="FG438" s="282"/>
      <c r="FH438" s="282"/>
      <c r="FI438" s="282"/>
      <c r="FJ438" s="282"/>
      <c r="FK438" s="282"/>
      <c r="FL438" s="282"/>
      <c r="FM438" s="282"/>
      <c r="FN438" s="282"/>
      <c r="FO438" s="282"/>
      <c r="FP438" s="282"/>
      <c r="FQ438" s="282"/>
      <c r="FR438" s="282"/>
      <c r="FS438" s="282"/>
      <c r="FT438" s="282"/>
      <c r="FU438" s="282"/>
      <c r="FV438" s="282"/>
      <c r="FW438" s="282"/>
      <c r="FX438" s="282"/>
      <c r="FY438" s="282"/>
      <c r="FZ438" s="282"/>
      <c r="GA438" s="282"/>
      <c r="GB438" s="282"/>
      <c r="GC438" s="282"/>
      <c r="GD438" s="282"/>
      <c r="GE438" s="282"/>
      <c r="GF438" s="282"/>
      <c r="GG438" s="282"/>
      <c r="GH438" s="282"/>
      <c r="GI438" s="282"/>
      <c r="GJ438" s="282"/>
      <c r="GK438" s="282"/>
      <c r="GL438" s="282"/>
      <c r="GM438" s="282"/>
      <c r="GN438" s="282"/>
      <c r="GO438" s="282"/>
      <c r="GP438" s="282"/>
      <c r="GQ438" s="282"/>
      <c r="GR438" s="282"/>
      <c r="GS438" s="282"/>
      <c r="GT438" s="282"/>
      <c r="GU438" s="282"/>
      <c r="GV438" s="282"/>
      <c r="GW438" s="282"/>
      <c r="GX438" s="282"/>
      <c r="GY438" s="282"/>
      <c r="GZ438" s="282"/>
      <c r="HA438" s="282"/>
      <c r="HB438" s="282"/>
      <c r="HC438" s="282"/>
      <c r="HD438" s="282"/>
      <c r="HE438" s="282"/>
      <c r="HF438" s="282"/>
      <c r="HG438" s="282"/>
      <c r="HH438" s="282"/>
      <c r="HI438" s="282"/>
      <c r="HJ438" s="282"/>
      <c r="HK438" s="282"/>
      <c r="HL438" s="282"/>
      <c r="HM438" s="282"/>
      <c r="HN438" s="282"/>
      <c r="HO438" s="282"/>
      <c r="HP438" s="282"/>
      <c r="HQ438" s="282"/>
    </row>
    <row r="439" spans="1:225" s="73" customFormat="1" ht="18" hidden="1" customHeight="1" x14ac:dyDescent="0.25">
      <c r="A439" s="223" t="str">
        <f t="shared" ref="A439:B439" si="1442">IF(A282="","",A282)</f>
        <v/>
      </c>
      <c r="B439" s="225" t="str">
        <f t="shared" si="1442"/>
        <v/>
      </c>
      <c r="C439" s="218">
        <f t="shared" si="1383"/>
        <v>0</v>
      </c>
      <c r="D439" s="284"/>
      <c r="E439" s="219">
        <f t="shared" si="1384"/>
        <v>0</v>
      </c>
      <c r="F439" s="219">
        <f t="shared" si="1385"/>
        <v>0</v>
      </c>
      <c r="G439" s="136"/>
      <c r="H439" s="214" t="str">
        <f t="shared" si="1386"/>
        <v/>
      </c>
      <c r="I439" s="219" t="str">
        <f t="shared" si="1387"/>
        <v/>
      </c>
      <c r="J439" s="219" t="str">
        <f t="shared" si="1388"/>
        <v/>
      </c>
      <c r="K439" s="216"/>
      <c r="L439" s="217">
        <f t="shared" si="1381"/>
        <v>1</v>
      </c>
      <c r="M439" s="219" t="str">
        <f t="shared" si="1412"/>
        <v/>
      </c>
      <c r="N439" s="221" t="str">
        <f t="shared" si="1390"/>
        <v/>
      </c>
      <c r="O439" s="304"/>
      <c r="P439" s="282"/>
      <c r="Q439" s="282"/>
      <c r="R439" s="287"/>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c r="CQ439" s="282"/>
      <c r="CR439" s="282"/>
      <c r="CS439" s="282"/>
      <c r="CT439" s="282"/>
      <c r="CU439" s="282"/>
      <c r="CV439" s="282"/>
      <c r="CW439" s="282"/>
      <c r="CX439" s="282"/>
      <c r="CY439" s="282"/>
      <c r="CZ439" s="282"/>
      <c r="DA439" s="282"/>
      <c r="DB439" s="282"/>
      <c r="DC439" s="282"/>
      <c r="DD439" s="282"/>
      <c r="DE439" s="282"/>
      <c r="DF439" s="282"/>
      <c r="DG439" s="282"/>
      <c r="DH439" s="282"/>
      <c r="DI439" s="282"/>
      <c r="DJ439" s="282"/>
      <c r="DK439" s="282"/>
      <c r="DL439" s="282"/>
      <c r="DM439" s="282"/>
      <c r="DN439" s="282"/>
      <c r="DO439" s="282"/>
      <c r="DP439" s="282"/>
      <c r="DQ439" s="282"/>
      <c r="DR439" s="282"/>
      <c r="DS439" s="282"/>
      <c r="DT439" s="282"/>
      <c r="DU439" s="282"/>
      <c r="DV439" s="282"/>
      <c r="DW439" s="282"/>
      <c r="DX439" s="282"/>
      <c r="DY439" s="282"/>
      <c r="DZ439" s="282"/>
      <c r="EA439" s="282"/>
      <c r="EB439" s="282"/>
      <c r="EC439" s="282"/>
      <c r="ED439" s="282"/>
      <c r="EE439" s="282"/>
      <c r="EF439" s="282"/>
      <c r="EG439" s="282"/>
      <c r="EH439" s="282"/>
      <c r="EI439" s="282"/>
      <c r="EJ439" s="282"/>
      <c r="EK439" s="282"/>
      <c r="EL439" s="282"/>
      <c r="EM439" s="282"/>
      <c r="EN439" s="282"/>
      <c r="EO439" s="282"/>
      <c r="EP439" s="282"/>
      <c r="EQ439" s="282"/>
      <c r="ER439" s="282"/>
      <c r="ES439" s="282"/>
      <c r="ET439" s="282"/>
      <c r="EU439" s="282"/>
      <c r="EV439" s="282"/>
      <c r="EW439" s="282"/>
      <c r="EX439" s="282"/>
      <c r="EY439" s="282"/>
      <c r="EZ439" s="282"/>
      <c r="FA439" s="282"/>
      <c r="FB439" s="282"/>
      <c r="FC439" s="282"/>
      <c r="FD439" s="282"/>
      <c r="FE439" s="282"/>
      <c r="FF439" s="282"/>
      <c r="FG439" s="282"/>
      <c r="FH439" s="282"/>
      <c r="FI439" s="282"/>
      <c r="FJ439" s="282"/>
      <c r="FK439" s="282"/>
      <c r="FL439" s="282"/>
      <c r="FM439" s="282"/>
      <c r="FN439" s="282"/>
      <c r="FO439" s="282"/>
      <c r="FP439" s="282"/>
      <c r="FQ439" s="282"/>
      <c r="FR439" s="282"/>
      <c r="FS439" s="282"/>
      <c r="FT439" s="282"/>
      <c r="FU439" s="282"/>
      <c r="FV439" s="282"/>
      <c r="FW439" s="282"/>
      <c r="FX439" s="282"/>
      <c r="FY439" s="282"/>
      <c r="FZ439" s="282"/>
      <c r="GA439" s="282"/>
      <c r="GB439" s="282"/>
      <c r="GC439" s="282"/>
      <c r="GD439" s="282"/>
      <c r="GE439" s="282"/>
      <c r="GF439" s="282"/>
      <c r="GG439" s="282"/>
      <c r="GH439" s="282"/>
      <c r="GI439" s="282"/>
      <c r="GJ439" s="282"/>
      <c r="GK439" s="282"/>
      <c r="GL439" s="282"/>
      <c r="GM439" s="282"/>
      <c r="GN439" s="282"/>
      <c r="GO439" s="282"/>
      <c r="GP439" s="282"/>
      <c r="GQ439" s="282"/>
      <c r="GR439" s="282"/>
      <c r="GS439" s="282"/>
      <c r="GT439" s="282"/>
      <c r="GU439" s="282"/>
      <c r="GV439" s="282"/>
      <c r="GW439" s="282"/>
      <c r="GX439" s="282"/>
      <c r="GY439" s="282"/>
      <c r="GZ439" s="282"/>
      <c r="HA439" s="282"/>
      <c r="HB439" s="282"/>
      <c r="HC439" s="282"/>
      <c r="HD439" s="282"/>
      <c r="HE439" s="282"/>
      <c r="HF439" s="282"/>
      <c r="HG439" s="282"/>
      <c r="HH439" s="282"/>
      <c r="HI439" s="282"/>
      <c r="HJ439" s="282"/>
      <c r="HK439" s="282"/>
      <c r="HL439" s="282"/>
      <c r="HM439" s="282"/>
      <c r="HN439" s="282"/>
      <c r="HO439" s="282"/>
      <c r="HP439" s="282"/>
      <c r="HQ439" s="282"/>
    </row>
    <row r="440" spans="1:225" s="73" customFormat="1" ht="18" hidden="1" customHeight="1" x14ac:dyDescent="0.25">
      <c r="A440" s="223" t="str">
        <f t="shared" ref="A440:B440" si="1443">IF(A283="","",A283)</f>
        <v/>
      </c>
      <c r="B440" s="225" t="str">
        <f t="shared" si="1443"/>
        <v/>
      </c>
      <c r="C440" s="218">
        <f t="shared" si="1383"/>
        <v>0</v>
      </c>
      <c r="D440" s="284"/>
      <c r="E440" s="219">
        <f t="shared" si="1384"/>
        <v>0</v>
      </c>
      <c r="F440" s="219">
        <f t="shared" si="1385"/>
        <v>0</v>
      </c>
      <c r="G440" s="136"/>
      <c r="H440" s="214" t="str">
        <f t="shared" si="1386"/>
        <v/>
      </c>
      <c r="I440" s="219" t="str">
        <f t="shared" si="1387"/>
        <v/>
      </c>
      <c r="J440" s="219" t="str">
        <f t="shared" si="1388"/>
        <v/>
      </c>
      <c r="K440" s="216"/>
      <c r="L440" s="217">
        <f t="shared" si="1381"/>
        <v>1</v>
      </c>
      <c r="M440" s="219" t="str">
        <f>IF(K440="","",ROUND(J440*K440,2))</f>
        <v/>
      </c>
      <c r="N440" s="221" t="str">
        <f t="shared" si="1390"/>
        <v/>
      </c>
      <c r="O440" s="304"/>
      <c r="P440" s="282"/>
      <c r="Q440" s="282"/>
      <c r="R440" s="287"/>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c r="CQ440" s="282"/>
      <c r="CR440" s="282"/>
      <c r="CS440" s="282"/>
      <c r="CT440" s="282"/>
      <c r="CU440" s="282"/>
      <c r="CV440" s="282"/>
      <c r="CW440" s="282"/>
      <c r="CX440" s="282"/>
      <c r="CY440" s="282"/>
      <c r="CZ440" s="282"/>
      <c r="DA440" s="282"/>
      <c r="DB440" s="282"/>
      <c r="DC440" s="282"/>
      <c r="DD440" s="282"/>
      <c r="DE440" s="282"/>
      <c r="DF440" s="282"/>
      <c r="DG440" s="282"/>
      <c r="DH440" s="282"/>
      <c r="DI440" s="282"/>
      <c r="DJ440" s="282"/>
      <c r="DK440" s="282"/>
      <c r="DL440" s="282"/>
      <c r="DM440" s="282"/>
      <c r="DN440" s="282"/>
      <c r="DO440" s="282"/>
      <c r="DP440" s="282"/>
      <c r="DQ440" s="282"/>
      <c r="DR440" s="282"/>
      <c r="DS440" s="282"/>
      <c r="DT440" s="282"/>
      <c r="DU440" s="282"/>
      <c r="DV440" s="282"/>
      <c r="DW440" s="282"/>
      <c r="DX440" s="282"/>
      <c r="DY440" s="282"/>
      <c r="DZ440" s="282"/>
      <c r="EA440" s="282"/>
      <c r="EB440" s="282"/>
      <c r="EC440" s="282"/>
      <c r="ED440" s="282"/>
      <c r="EE440" s="282"/>
      <c r="EF440" s="282"/>
      <c r="EG440" s="282"/>
      <c r="EH440" s="282"/>
      <c r="EI440" s="282"/>
      <c r="EJ440" s="282"/>
      <c r="EK440" s="282"/>
      <c r="EL440" s="282"/>
      <c r="EM440" s="282"/>
      <c r="EN440" s="282"/>
      <c r="EO440" s="282"/>
      <c r="EP440" s="282"/>
      <c r="EQ440" s="282"/>
      <c r="ER440" s="282"/>
      <c r="ES440" s="282"/>
      <c r="ET440" s="282"/>
      <c r="EU440" s="282"/>
      <c r="EV440" s="282"/>
      <c r="EW440" s="282"/>
      <c r="EX440" s="282"/>
      <c r="EY440" s="282"/>
      <c r="EZ440" s="282"/>
      <c r="FA440" s="282"/>
      <c r="FB440" s="282"/>
      <c r="FC440" s="282"/>
      <c r="FD440" s="282"/>
      <c r="FE440" s="282"/>
      <c r="FF440" s="282"/>
      <c r="FG440" s="282"/>
      <c r="FH440" s="282"/>
      <c r="FI440" s="282"/>
      <c r="FJ440" s="282"/>
      <c r="FK440" s="282"/>
      <c r="FL440" s="282"/>
      <c r="FM440" s="282"/>
      <c r="FN440" s="282"/>
      <c r="FO440" s="282"/>
      <c r="FP440" s="282"/>
      <c r="FQ440" s="282"/>
      <c r="FR440" s="282"/>
      <c r="FS440" s="282"/>
      <c r="FT440" s="282"/>
      <c r="FU440" s="282"/>
      <c r="FV440" s="282"/>
      <c r="FW440" s="282"/>
      <c r="FX440" s="282"/>
      <c r="FY440" s="282"/>
      <c r="FZ440" s="282"/>
      <c r="GA440" s="282"/>
      <c r="GB440" s="282"/>
      <c r="GC440" s="282"/>
      <c r="GD440" s="282"/>
      <c r="GE440" s="282"/>
      <c r="GF440" s="282"/>
      <c r="GG440" s="282"/>
      <c r="GH440" s="282"/>
      <c r="GI440" s="282"/>
      <c r="GJ440" s="282"/>
      <c r="GK440" s="282"/>
      <c r="GL440" s="282"/>
      <c r="GM440" s="282"/>
      <c r="GN440" s="282"/>
      <c r="GO440" s="282"/>
      <c r="GP440" s="282"/>
      <c r="GQ440" s="282"/>
      <c r="GR440" s="282"/>
      <c r="GS440" s="282"/>
      <c r="GT440" s="282"/>
      <c r="GU440" s="282"/>
      <c r="GV440" s="282"/>
      <c r="GW440" s="282"/>
      <c r="GX440" s="282"/>
      <c r="GY440" s="282"/>
      <c r="GZ440" s="282"/>
      <c r="HA440" s="282"/>
      <c r="HB440" s="282"/>
      <c r="HC440" s="282"/>
      <c r="HD440" s="282"/>
      <c r="HE440" s="282"/>
      <c r="HF440" s="282"/>
      <c r="HG440" s="282"/>
      <c r="HH440" s="282"/>
      <c r="HI440" s="282"/>
      <c r="HJ440" s="282"/>
      <c r="HK440" s="282"/>
      <c r="HL440" s="282"/>
      <c r="HM440" s="282"/>
      <c r="HN440" s="282"/>
      <c r="HO440" s="282"/>
      <c r="HP440" s="282"/>
      <c r="HQ440" s="282"/>
    </row>
    <row r="441" spans="1:225" s="73" customFormat="1" ht="18" hidden="1" customHeight="1" x14ac:dyDescent="0.25">
      <c r="A441" s="223" t="str">
        <f t="shared" ref="A441:B441" si="1444">IF(A284="","",A284)</f>
        <v/>
      </c>
      <c r="B441" s="225" t="str">
        <f t="shared" si="1444"/>
        <v/>
      </c>
      <c r="C441" s="218">
        <f t="shared" si="1383"/>
        <v>0</v>
      </c>
      <c r="D441" s="284"/>
      <c r="E441" s="219">
        <f t="shared" si="1384"/>
        <v>0</v>
      </c>
      <c r="F441" s="219">
        <f t="shared" si="1385"/>
        <v>0</v>
      </c>
      <c r="G441" s="136"/>
      <c r="H441" s="214" t="str">
        <f t="shared" si="1386"/>
        <v/>
      </c>
      <c r="I441" s="219" t="str">
        <f t="shared" si="1387"/>
        <v/>
      </c>
      <c r="J441" s="219" t="str">
        <f t="shared" si="1388"/>
        <v/>
      </c>
      <c r="K441" s="216"/>
      <c r="L441" s="217">
        <f t="shared" si="1381"/>
        <v>1</v>
      </c>
      <c r="M441" s="219" t="str">
        <f t="shared" ref="M441:M470" si="1445">IF(K441="","",ROUND(J441*K441,2))</f>
        <v/>
      </c>
      <c r="N441" s="221" t="str">
        <f t="shared" si="1390"/>
        <v/>
      </c>
      <c r="O441" s="304"/>
      <c r="P441" s="282"/>
      <c r="Q441" s="282"/>
      <c r="R441" s="287"/>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c r="CQ441" s="282"/>
      <c r="CR441" s="282"/>
      <c r="CS441" s="282"/>
      <c r="CT441" s="282"/>
      <c r="CU441" s="282"/>
      <c r="CV441" s="282"/>
      <c r="CW441" s="282"/>
      <c r="CX441" s="282"/>
      <c r="CY441" s="282"/>
      <c r="CZ441" s="282"/>
      <c r="DA441" s="282"/>
      <c r="DB441" s="282"/>
      <c r="DC441" s="282"/>
      <c r="DD441" s="282"/>
      <c r="DE441" s="282"/>
      <c r="DF441" s="282"/>
      <c r="DG441" s="282"/>
      <c r="DH441" s="282"/>
      <c r="DI441" s="282"/>
      <c r="DJ441" s="282"/>
      <c r="DK441" s="282"/>
      <c r="DL441" s="282"/>
      <c r="DM441" s="282"/>
      <c r="DN441" s="282"/>
      <c r="DO441" s="282"/>
      <c r="DP441" s="282"/>
      <c r="DQ441" s="282"/>
      <c r="DR441" s="282"/>
      <c r="DS441" s="282"/>
      <c r="DT441" s="282"/>
      <c r="DU441" s="282"/>
      <c r="DV441" s="282"/>
      <c r="DW441" s="282"/>
      <c r="DX441" s="282"/>
      <c r="DY441" s="282"/>
      <c r="DZ441" s="282"/>
      <c r="EA441" s="282"/>
      <c r="EB441" s="282"/>
      <c r="EC441" s="282"/>
      <c r="ED441" s="282"/>
      <c r="EE441" s="282"/>
      <c r="EF441" s="282"/>
      <c r="EG441" s="282"/>
      <c r="EH441" s="282"/>
      <c r="EI441" s="282"/>
      <c r="EJ441" s="282"/>
      <c r="EK441" s="282"/>
      <c r="EL441" s="282"/>
      <c r="EM441" s="282"/>
      <c r="EN441" s="282"/>
      <c r="EO441" s="282"/>
      <c r="EP441" s="282"/>
      <c r="EQ441" s="282"/>
      <c r="ER441" s="282"/>
      <c r="ES441" s="282"/>
      <c r="ET441" s="282"/>
      <c r="EU441" s="282"/>
      <c r="EV441" s="282"/>
      <c r="EW441" s="282"/>
      <c r="EX441" s="282"/>
      <c r="EY441" s="282"/>
      <c r="EZ441" s="282"/>
      <c r="FA441" s="282"/>
      <c r="FB441" s="282"/>
      <c r="FC441" s="282"/>
      <c r="FD441" s="282"/>
      <c r="FE441" s="282"/>
      <c r="FF441" s="282"/>
      <c r="FG441" s="282"/>
      <c r="FH441" s="282"/>
      <c r="FI441" s="282"/>
      <c r="FJ441" s="282"/>
      <c r="FK441" s="282"/>
      <c r="FL441" s="282"/>
      <c r="FM441" s="282"/>
      <c r="FN441" s="282"/>
      <c r="FO441" s="282"/>
      <c r="FP441" s="282"/>
      <c r="FQ441" s="282"/>
      <c r="FR441" s="282"/>
      <c r="FS441" s="282"/>
      <c r="FT441" s="282"/>
      <c r="FU441" s="282"/>
      <c r="FV441" s="282"/>
      <c r="FW441" s="282"/>
      <c r="FX441" s="282"/>
      <c r="FY441" s="282"/>
      <c r="FZ441" s="282"/>
      <c r="GA441" s="282"/>
      <c r="GB441" s="282"/>
      <c r="GC441" s="282"/>
      <c r="GD441" s="282"/>
      <c r="GE441" s="282"/>
      <c r="GF441" s="282"/>
      <c r="GG441" s="282"/>
      <c r="GH441" s="282"/>
      <c r="GI441" s="282"/>
      <c r="GJ441" s="282"/>
      <c r="GK441" s="282"/>
      <c r="GL441" s="282"/>
      <c r="GM441" s="282"/>
      <c r="GN441" s="282"/>
      <c r="GO441" s="282"/>
      <c r="GP441" s="282"/>
      <c r="GQ441" s="282"/>
      <c r="GR441" s="282"/>
      <c r="GS441" s="282"/>
      <c r="GT441" s="282"/>
      <c r="GU441" s="282"/>
      <c r="GV441" s="282"/>
      <c r="GW441" s="282"/>
      <c r="GX441" s="282"/>
      <c r="GY441" s="282"/>
      <c r="GZ441" s="282"/>
      <c r="HA441" s="282"/>
      <c r="HB441" s="282"/>
      <c r="HC441" s="282"/>
      <c r="HD441" s="282"/>
      <c r="HE441" s="282"/>
      <c r="HF441" s="282"/>
      <c r="HG441" s="282"/>
      <c r="HH441" s="282"/>
      <c r="HI441" s="282"/>
      <c r="HJ441" s="282"/>
      <c r="HK441" s="282"/>
      <c r="HL441" s="282"/>
      <c r="HM441" s="282"/>
      <c r="HN441" s="282"/>
      <c r="HO441" s="282"/>
      <c r="HP441" s="282"/>
      <c r="HQ441" s="282"/>
    </row>
    <row r="442" spans="1:225" s="73" customFormat="1" ht="18" hidden="1" customHeight="1" x14ac:dyDescent="0.25">
      <c r="A442" s="223" t="str">
        <f t="shared" ref="A442:B442" si="1446">IF(A285="","",A285)</f>
        <v/>
      </c>
      <c r="B442" s="225" t="str">
        <f t="shared" si="1446"/>
        <v/>
      </c>
      <c r="C442" s="218">
        <f t="shared" si="1383"/>
        <v>0</v>
      </c>
      <c r="D442" s="284"/>
      <c r="E442" s="219">
        <f t="shared" si="1384"/>
        <v>0</v>
      </c>
      <c r="F442" s="219">
        <f t="shared" si="1385"/>
        <v>0</v>
      </c>
      <c r="G442" s="136"/>
      <c r="H442" s="214" t="str">
        <f t="shared" si="1386"/>
        <v/>
      </c>
      <c r="I442" s="219" t="str">
        <f t="shared" si="1387"/>
        <v/>
      </c>
      <c r="J442" s="219" t="str">
        <f t="shared" si="1388"/>
        <v/>
      </c>
      <c r="K442" s="216"/>
      <c r="L442" s="217">
        <f t="shared" si="1381"/>
        <v>1</v>
      </c>
      <c r="M442" s="219" t="str">
        <f t="shared" si="1445"/>
        <v/>
      </c>
      <c r="N442" s="221" t="str">
        <f t="shared" si="1390"/>
        <v/>
      </c>
      <c r="O442" s="304"/>
      <c r="P442" s="282"/>
      <c r="Q442" s="282"/>
      <c r="R442" s="287"/>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c r="CQ442" s="282"/>
      <c r="CR442" s="282"/>
      <c r="CS442" s="282"/>
      <c r="CT442" s="282"/>
      <c r="CU442" s="282"/>
      <c r="CV442" s="282"/>
      <c r="CW442" s="282"/>
      <c r="CX442" s="282"/>
      <c r="CY442" s="282"/>
      <c r="CZ442" s="282"/>
      <c r="DA442" s="282"/>
      <c r="DB442" s="282"/>
      <c r="DC442" s="282"/>
      <c r="DD442" s="282"/>
      <c r="DE442" s="282"/>
      <c r="DF442" s="282"/>
      <c r="DG442" s="282"/>
      <c r="DH442" s="282"/>
      <c r="DI442" s="282"/>
      <c r="DJ442" s="282"/>
      <c r="DK442" s="282"/>
      <c r="DL442" s="282"/>
      <c r="DM442" s="282"/>
      <c r="DN442" s="282"/>
      <c r="DO442" s="282"/>
      <c r="DP442" s="282"/>
      <c r="DQ442" s="282"/>
      <c r="DR442" s="282"/>
      <c r="DS442" s="282"/>
      <c r="DT442" s="282"/>
      <c r="DU442" s="282"/>
      <c r="DV442" s="282"/>
      <c r="DW442" s="282"/>
      <c r="DX442" s="282"/>
      <c r="DY442" s="282"/>
      <c r="DZ442" s="282"/>
      <c r="EA442" s="282"/>
      <c r="EB442" s="282"/>
      <c r="EC442" s="282"/>
      <c r="ED442" s="282"/>
      <c r="EE442" s="282"/>
      <c r="EF442" s="282"/>
      <c r="EG442" s="282"/>
      <c r="EH442" s="282"/>
      <c r="EI442" s="282"/>
      <c r="EJ442" s="282"/>
      <c r="EK442" s="282"/>
      <c r="EL442" s="282"/>
      <c r="EM442" s="282"/>
      <c r="EN442" s="282"/>
      <c r="EO442" s="282"/>
      <c r="EP442" s="282"/>
      <c r="EQ442" s="282"/>
      <c r="ER442" s="282"/>
      <c r="ES442" s="282"/>
      <c r="ET442" s="282"/>
      <c r="EU442" s="282"/>
      <c r="EV442" s="282"/>
      <c r="EW442" s="282"/>
      <c r="EX442" s="282"/>
      <c r="EY442" s="282"/>
      <c r="EZ442" s="282"/>
      <c r="FA442" s="282"/>
      <c r="FB442" s="282"/>
      <c r="FC442" s="282"/>
      <c r="FD442" s="282"/>
      <c r="FE442" s="282"/>
      <c r="FF442" s="282"/>
      <c r="FG442" s="282"/>
      <c r="FH442" s="282"/>
      <c r="FI442" s="282"/>
      <c r="FJ442" s="282"/>
      <c r="FK442" s="282"/>
      <c r="FL442" s="282"/>
      <c r="FM442" s="282"/>
      <c r="FN442" s="282"/>
      <c r="FO442" s="282"/>
      <c r="FP442" s="282"/>
      <c r="FQ442" s="282"/>
      <c r="FR442" s="282"/>
      <c r="FS442" s="282"/>
      <c r="FT442" s="282"/>
      <c r="FU442" s="282"/>
      <c r="FV442" s="282"/>
      <c r="FW442" s="282"/>
      <c r="FX442" s="282"/>
      <c r="FY442" s="282"/>
      <c r="FZ442" s="282"/>
      <c r="GA442" s="282"/>
      <c r="GB442" s="282"/>
      <c r="GC442" s="282"/>
      <c r="GD442" s="282"/>
      <c r="GE442" s="282"/>
      <c r="GF442" s="282"/>
      <c r="GG442" s="282"/>
      <c r="GH442" s="282"/>
      <c r="GI442" s="282"/>
      <c r="GJ442" s="282"/>
      <c r="GK442" s="282"/>
      <c r="GL442" s="282"/>
      <c r="GM442" s="282"/>
      <c r="GN442" s="282"/>
      <c r="GO442" s="282"/>
      <c r="GP442" s="282"/>
      <c r="GQ442" s="282"/>
      <c r="GR442" s="282"/>
      <c r="GS442" s="282"/>
      <c r="GT442" s="282"/>
      <c r="GU442" s="282"/>
      <c r="GV442" s="282"/>
      <c r="GW442" s="282"/>
      <c r="GX442" s="282"/>
      <c r="GY442" s="282"/>
      <c r="GZ442" s="282"/>
      <c r="HA442" s="282"/>
      <c r="HB442" s="282"/>
      <c r="HC442" s="282"/>
      <c r="HD442" s="282"/>
      <c r="HE442" s="282"/>
      <c r="HF442" s="282"/>
      <c r="HG442" s="282"/>
      <c r="HH442" s="282"/>
      <c r="HI442" s="282"/>
      <c r="HJ442" s="282"/>
      <c r="HK442" s="282"/>
      <c r="HL442" s="282"/>
      <c r="HM442" s="282"/>
      <c r="HN442" s="282"/>
      <c r="HO442" s="282"/>
      <c r="HP442" s="282"/>
      <c r="HQ442" s="282"/>
    </row>
    <row r="443" spans="1:225" s="73" customFormat="1" ht="18" hidden="1" customHeight="1" x14ac:dyDescent="0.25">
      <c r="A443" s="223" t="str">
        <f t="shared" ref="A443:B443" si="1447">IF(A286="","",A286)</f>
        <v/>
      </c>
      <c r="B443" s="225" t="str">
        <f t="shared" si="1447"/>
        <v/>
      </c>
      <c r="C443" s="218">
        <f t="shared" si="1383"/>
        <v>0</v>
      </c>
      <c r="D443" s="284"/>
      <c r="E443" s="219">
        <f t="shared" si="1384"/>
        <v>0</v>
      </c>
      <c r="F443" s="219">
        <f t="shared" si="1385"/>
        <v>0</v>
      </c>
      <c r="G443" s="136"/>
      <c r="H443" s="214" t="str">
        <f t="shared" si="1386"/>
        <v/>
      </c>
      <c r="I443" s="219" t="str">
        <f t="shared" si="1387"/>
        <v/>
      </c>
      <c r="J443" s="219" t="str">
        <f t="shared" si="1388"/>
        <v/>
      </c>
      <c r="K443" s="216"/>
      <c r="L443" s="217">
        <f t="shared" si="1381"/>
        <v>1</v>
      </c>
      <c r="M443" s="219" t="str">
        <f t="shared" si="1445"/>
        <v/>
      </c>
      <c r="N443" s="221" t="str">
        <f t="shared" si="1390"/>
        <v/>
      </c>
      <c r="O443" s="304"/>
      <c r="P443" s="282"/>
      <c r="Q443" s="282"/>
      <c r="R443" s="287"/>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c r="CQ443" s="282"/>
      <c r="CR443" s="282"/>
      <c r="CS443" s="282"/>
      <c r="CT443" s="282"/>
      <c r="CU443" s="282"/>
      <c r="CV443" s="282"/>
      <c r="CW443" s="282"/>
      <c r="CX443" s="282"/>
      <c r="CY443" s="282"/>
      <c r="CZ443" s="282"/>
      <c r="DA443" s="282"/>
      <c r="DB443" s="282"/>
      <c r="DC443" s="282"/>
      <c r="DD443" s="282"/>
      <c r="DE443" s="282"/>
      <c r="DF443" s="282"/>
      <c r="DG443" s="282"/>
      <c r="DH443" s="282"/>
      <c r="DI443" s="282"/>
      <c r="DJ443" s="282"/>
      <c r="DK443" s="282"/>
      <c r="DL443" s="282"/>
      <c r="DM443" s="282"/>
      <c r="DN443" s="282"/>
      <c r="DO443" s="282"/>
      <c r="DP443" s="282"/>
      <c r="DQ443" s="282"/>
      <c r="DR443" s="282"/>
      <c r="DS443" s="282"/>
      <c r="DT443" s="282"/>
      <c r="DU443" s="282"/>
      <c r="DV443" s="282"/>
      <c r="DW443" s="282"/>
      <c r="DX443" s="282"/>
      <c r="DY443" s="282"/>
      <c r="DZ443" s="282"/>
      <c r="EA443" s="282"/>
      <c r="EB443" s="282"/>
      <c r="EC443" s="282"/>
      <c r="ED443" s="282"/>
      <c r="EE443" s="282"/>
      <c r="EF443" s="282"/>
      <c r="EG443" s="282"/>
      <c r="EH443" s="282"/>
      <c r="EI443" s="282"/>
      <c r="EJ443" s="282"/>
      <c r="EK443" s="282"/>
      <c r="EL443" s="282"/>
      <c r="EM443" s="282"/>
      <c r="EN443" s="282"/>
      <c r="EO443" s="282"/>
      <c r="EP443" s="282"/>
      <c r="EQ443" s="282"/>
      <c r="ER443" s="282"/>
      <c r="ES443" s="282"/>
      <c r="ET443" s="282"/>
      <c r="EU443" s="282"/>
      <c r="EV443" s="282"/>
      <c r="EW443" s="282"/>
      <c r="EX443" s="282"/>
      <c r="EY443" s="282"/>
      <c r="EZ443" s="282"/>
      <c r="FA443" s="282"/>
      <c r="FB443" s="282"/>
      <c r="FC443" s="282"/>
      <c r="FD443" s="282"/>
      <c r="FE443" s="282"/>
      <c r="FF443" s="282"/>
      <c r="FG443" s="282"/>
      <c r="FH443" s="282"/>
      <c r="FI443" s="282"/>
      <c r="FJ443" s="282"/>
      <c r="FK443" s="282"/>
      <c r="FL443" s="282"/>
      <c r="FM443" s="282"/>
      <c r="FN443" s="282"/>
      <c r="FO443" s="282"/>
      <c r="FP443" s="282"/>
      <c r="FQ443" s="282"/>
      <c r="FR443" s="282"/>
      <c r="FS443" s="282"/>
      <c r="FT443" s="282"/>
      <c r="FU443" s="282"/>
      <c r="FV443" s="282"/>
      <c r="FW443" s="282"/>
      <c r="FX443" s="282"/>
      <c r="FY443" s="282"/>
      <c r="FZ443" s="282"/>
      <c r="GA443" s="282"/>
      <c r="GB443" s="282"/>
      <c r="GC443" s="282"/>
      <c r="GD443" s="282"/>
      <c r="GE443" s="282"/>
      <c r="GF443" s="282"/>
      <c r="GG443" s="282"/>
      <c r="GH443" s="282"/>
      <c r="GI443" s="282"/>
      <c r="GJ443" s="282"/>
      <c r="GK443" s="282"/>
      <c r="GL443" s="282"/>
      <c r="GM443" s="282"/>
      <c r="GN443" s="282"/>
      <c r="GO443" s="282"/>
      <c r="GP443" s="282"/>
      <c r="GQ443" s="282"/>
      <c r="GR443" s="282"/>
      <c r="GS443" s="282"/>
      <c r="GT443" s="282"/>
      <c r="GU443" s="282"/>
      <c r="GV443" s="282"/>
      <c r="GW443" s="282"/>
      <c r="GX443" s="282"/>
      <c r="GY443" s="282"/>
      <c r="GZ443" s="282"/>
      <c r="HA443" s="282"/>
      <c r="HB443" s="282"/>
      <c r="HC443" s="282"/>
      <c r="HD443" s="282"/>
      <c r="HE443" s="282"/>
      <c r="HF443" s="282"/>
      <c r="HG443" s="282"/>
      <c r="HH443" s="282"/>
      <c r="HI443" s="282"/>
      <c r="HJ443" s="282"/>
      <c r="HK443" s="282"/>
      <c r="HL443" s="282"/>
      <c r="HM443" s="282"/>
      <c r="HN443" s="282"/>
      <c r="HO443" s="282"/>
      <c r="HP443" s="282"/>
      <c r="HQ443" s="282"/>
    </row>
    <row r="444" spans="1:225" s="73" customFormat="1" ht="18" hidden="1" customHeight="1" x14ac:dyDescent="0.25">
      <c r="A444" s="223" t="str">
        <f t="shared" ref="A444:B444" si="1448">IF(A287="","",A287)</f>
        <v/>
      </c>
      <c r="B444" s="225" t="str">
        <f t="shared" si="1448"/>
        <v/>
      </c>
      <c r="C444" s="218">
        <f t="shared" si="1383"/>
        <v>0</v>
      </c>
      <c r="D444" s="284"/>
      <c r="E444" s="219">
        <f t="shared" si="1384"/>
        <v>0</v>
      </c>
      <c r="F444" s="219">
        <f t="shared" si="1385"/>
        <v>0</v>
      </c>
      <c r="G444" s="136"/>
      <c r="H444" s="214" t="str">
        <f t="shared" si="1386"/>
        <v/>
      </c>
      <c r="I444" s="219" t="str">
        <f t="shared" si="1387"/>
        <v/>
      </c>
      <c r="J444" s="219" t="str">
        <f t="shared" si="1388"/>
        <v/>
      </c>
      <c r="K444" s="216"/>
      <c r="L444" s="217">
        <f t="shared" si="1381"/>
        <v>1</v>
      </c>
      <c r="M444" s="219" t="str">
        <f t="shared" si="1445"/>
        <v/>
      </c>
      <c r="N444" s="221" t="str">
        <f t="shared" si="1390"/>
        <v/>
      </c>
      <c r="O444" s="304"/>
      <c r="P444" s="282"/>
      <c r="Q444" s="282"/>
      <c r="R444" s="287"/>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c r="CQ444" s="282"/>
      <c r="CR444" s="282"/>
      <c r="CS444" s="282"/>
      <c r="CT444" s="282"/>
      <c r="CU444" s="282"/>
      <c r="CV444" s="282"/>
      <c r="CW444" s="282"/>
      <c r="CX444" s="282"/>
      <c r="CY444" s="282"/>
      <c r="CZ444" s="282"/>
      <c r="DA444" s="282"/>
      <c r="DB444" s="282"/>
      <c r="DC444" s="282"/>
      <c r="DD444" s="282"/>
      <c r="DE444" s="282"/>
      <c r="DF444" s="282"/>
      <c r="DG444" s="282"/>
      <c r="DH444" s="282"/>
      <c r="DI444" s="282"/>
      <c r="DJ444" s="282"/>
      <c r="DK444" s="282"/>
      <c r="DL444" s="282"/>
      <c r="DM444" s="282"/>
      <c r="DN444" s="282"/>
      <c r="DO444" s="282"/>
      <c r="DP444" s="282"/>
      <c r="DQ444" s="282"/>
      <c r="DR444" s="282"/>
      <c r="DS444" s="282"/>
      <c r="DT444" s="282"/>
      <c r="DU444" s="282"/>
      <c r="DV444" s="282"/>
      <c r="DW444" s="282"/>
      <c r="DX444" s="282"/>
      <c r="DY444" s="282"/>
      <c r="DZ444" s="282"/>
      <c r="EA444" s="282"/>
      <c r="EB444" s="282"/>
      <c r="EC444" s="282"/>
      <c r="ED444" s="282"/>
      <c r="EE444" s="282"/>
      <c r="EF444" s="282"/>
      <c r="EG444" s="282"/>
      <c r="EH444" s="282"/>
      <c r="EI444" s="282"/>
      <c r="EJ444" s="282"/>
      <c r="EK444" s="282"/>
      <c r="EL444" s="282"/>
      <c r="EM444" s="282"/>
      <c r="EN444" s="282"/>
      <c r="EO444" s="282"/>
      <c r="EP444" s="282"/>
      <c r="EQ444" s="282"/>
      <c r="ER444" s="282"/>
      <c r="ES444" s="282"/>
      <c r="ET444" s="282"/>
      <c r="EU444" s="282"/>
      <c r="EV444" s="282"/>
      <c r="EW444" s="282"/>
      <c r="EX444" s="282"/>
      <c r="EY444" s="282"/>
      <c r="EZ444" s="282"/>
      <c r="FA444" s="282"/>
      <c r="FB444" s="282"/>
      <c r="FC444" s="282"/>
      <c r="FD444" s="282"/>
      <c r="FE444" s="282"/>
      <c r="FF444" s="282"/>
      <c r="FG444" s="282"/>
      <c r="FH444" s="282"/>
      <c r="FI444" s="282"/>
      <c r="FJ444" s="282"/>
      <c r="FK444" s="282"/>
      <c r="FL444" s="282"/>
      <c r="FM444" s="282"/>
      <c r="FN444" s="282"/>
      <c r="FO444" s="282"/>
      <c r="FP444" s="282"/>
      <c r="FQ444" s="282"/>
      <c r="FR444" s="282"/>
      <c r="FS444" s="282"/>
      <c r="FT444" s="282"/>
      <c r="FU444" s="282"/>
      <c r="FV444" s="282"/>
      <c r="FW444" s="282"/>
      <c r="FX444" s="282"/>
      <c r="FY444" s="282"/>
      <c r="FZ444" s="282"/>
      <c r="GA444" s="282"/>
      <c r="GB444" s="282"/>
      <c r="GC444" s="282"/>
      <c r="GD444" s="282"/>
      <c r="GE444" s="282"/>
      <c r="GF444" s="282"/>
      <c r="GG444" s="282"/>
      <c r="GH444" s="282"/>
      <c r="GI444" s="282"/>
      <c r="GJ444" s="282"/>
      <c r="GK444" s="282"/>
      <c r="GL444" s="282"/>
      <c r="GM444" s="282"/>
      <c r="GN444" s="282"/>
      <c r="GO444" s="282"/>
      <c r="GP444" s="282"/>
      <c r="GQ444" s="282"/>
      <c r="GR444" s="282"/>
      <c r="GS444" s="282"/>
      <c r="GT444" s="282"/>
      <c r="GU444" s="282"/>
      <c r="GV444" s="282"/>
      <c r="GW444" s="282"/>
      <c r="GX444" s="282"/>
      <c r="GY444" s="282"/>
      <c r="GZ444" s="282"/>
      <c r="HA444" s="282"/>
      <c r="HB444" s="282"/>
      <c r="HC444" s="282"/>
      <c r="HD444" s="282"/>
      <c r="HE444" s="282"/>
      <c r="HF444" s="282"/>
      <c r="HG444" s="282"/>
      <c r="HH444" s="282"/>
      <c r="HI444" s="282"/>
      <c r="HJ444" s="282"/>
      <c r="HK444" s="282"/>
      <c r="HL444" s="282"/>
      <c r="HM444" s="282"/>
      <c r="HN444" s="282"/>
      <c r="HO444" s="282"/>
      <c r="HP444" s="282"/>
      <c r="HQ444" s="282"/>
    </row>
    <row r="445" spans="1:225" s="73" customFormat="1" ht="18" hidden="1" customHeight="1" x14ac:dyDescent="0.25">
      <c r="A445" s="223" t="str">
        <f t="shared" ref="A445:B445" si="1449">IF(A288="","",A288)</f>
        <v/>
      </c>
      <c r="B445" s="225" t="str">
        <f t="shared" si="1449"/>
        <v/>
      </c>
      <c r="C445" s="218">
        <f t="shared" si="1383"/>
        <v>0</v>
      </c>
      <c r="D445" s="284"/>
      <c r="E445" s="219">
        <f t="shared" si="1384"/>
        <v>0</v>
      </c>
      <c r="F445" s="219">
        <f t="shared" si="1385"/>
        <v>0</v>
      </c>
      <c r="G445" s="136"/>
      <c r="H445" s="214" t="str">
        <f t="shared" si="1386"/>
        <v/>
      </c>
      <c r="I445" s="219" t="str">
        <f t="shared" si="1387"/>
        <v/>
      </c>
      <c r="J445" s="219" t="str">
        <f t="shared" si="1388"/>
        <v/>
      </c>
      <c r="K445" s="216"/>
      <c r="L445" s="217">
        <f t="shared" si="1381"/>
        <v>1</v>
      </c>
      <c r="M445" s="219" t="str">
        <f t="shared" si="1445"/>
        <v/>
      </c>
      <c r="N445" s="221" t="str">
        <f t="shared" si="1390"/>
        <v/>
      </c>
      <c r="O445" s="304"/>
      <c r="P445" s="282"/>
      <c r="Q445" s="282"/>
      <c r="R445" s="287"/>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c r="CQ445" s="282"/>
      <c r="CR445" s="282"/>
      <c r="CS445" s="282"/>
      <c r="CT445" s="282"/>
      <c r="CU445" s="282"/>
      <c r="CV445" s="282"/>
      <c r="CW445" s="282"/>
      <c r="CX445" s="282"/>
      <c r="CY445" s="282"/>
      <c r="CZ445" s="282"/>
      <c r="DA445" s="282"/>
      <c r="DB445" s="282"/>
      <c r="DC445" s="282"/>
      <c r="DD445" s="282"/>
      <c r="DE445" s="282"/>
      <c r="DF445" s="282"/>
      <c r="DG445" s="282"/>
      <c r="DH445" s="282"/>
      <c r="DI445" s="282"/>
      <c r="DJ445" s="282"/>
      <c r="DK445" s="282"/>
      <c r="DL445" s="282"/>
      <c r="DM445" s="282"/>
      <c r="DN445" s="282"/>
      <c r="DO445" s="282"/>
      <c r="DP445" s="282"/>
      <c r="DQ445" s="282"/>
      <c r="DR445" s="282"/>
      <c r="DS445" s="282"/>
      <c r="DT445" s="282"/>
      <c r="DU445" s="282"/>
      <c r="DV445" s="282"/>
      <c r="DW445" s="282"/>
      <c r="DX445" s="282"/>
      <c r="DY445" s="282"/>
      <c r="DZ445" s="282"/>
      <c r="EA445" s="282"/>
      <c r="EB445" s="282"/>
      <c r="EC445" s="282"/>
      <c r="ED445" s="282"/>
      <c r="EE445" s="282"/>
      <c r="EF445" s="282"/>
      <c r="EG445" s="282"/>
      <c r="EH445" s="282"/>
      <c r="EI445" s="282"/>
      <c r="EJ445" s="282"/>
      <c r="EK445" s="282"/>
      <c r="EL445" s="282"/>
      <c r="EM445" s="282"/>
      <c r="EN445" s="282"/>
      <c r="EO445" s="282"/>
      <c r="EP445" s="282"/>
      <c r="EQ445" s="282"/>
      <c r="ER445" s="282"/>
      <c r="ES445" s="282"/>
      <c r="ET445" s="282"/>
      <c r="EU445" s="282"/>
      <c r="EV445" s="282"/>
      <c r="EW445" s="282"/>
      <c r="EX445" s="282"/>
      <c r="EY445" s="282"/>
      <c r="EZ445" s="282"/>
      <c r="FA445" s="282"/>
      <c r="FB445" s="282"/>
      <c r="FC445" s="282"/>
      <c r="FD445" s="282"/>
      <c r="FE445" s="282"/>
      <c r="FF445" s="282"/>
      <c r="FG445" s="282"/>
      <c r="FH445" s="282"/>
      <c r="FI445" s="282"/>
      <c r="FJ445" s="282"/>
      <c r="FK445" s="282"/>
      <c r="FL445" s="282"/>
      <c r="FM445" s="282"/>
      <c r="FN445" s="282"/>
      <c r="FO445" s="282"/>
      <c r="FP445" s="282"/>
      <c r="FQ445" s="282"/>
      <c r="FR445" s="282"/>
      <c r="FS445" s="282"/>
      <c r="FT445" s="282"/>
      <c r="FU445" s="282"/>
      <c r="FV445" s="282"/>
      <c r="FW445" s="282"/>
      <c r="FX445" s="282"/>
      <c r="FY445" s="282"/>
      <c r="FZ445" s="282"/>
      <c r="GA445" s="282"/>
      <c r="GB445" s="282"/>
      <c r="GC445" s="282"/>
      <c r="GD445" s="282"/>
      <c r="GE445" s="282"/>
      <c r="GF445" s="282"/>
      <c r="GG445" s="282"/>
      <c r="GH445" s="282"/>
      <c r="GI445" s="282"/>
      <c r="GJ445" s="282"/>
      <c r="GK445" s="282"/>
      <c r="GL445" s="282"/>
      <c r="GM445" s="282"/>
      <c r="GN445" s="282"/>
      <c r="GO445" s="282"/>
      <c r="GP445" s="282"/>
      <c r="GQ445" s="282"/>
      <c r="GR445" s="282"/>
      <c r="GS445" s="282"/>
      <c r="GT445" s="282"/>
      <c r="GU445" s="282"/>
      <c r="GV445" s="282"/>
      <c r="GW445" s="282"/>
      <c r="GX445" s="282"/>
      <c r="GY445" s="282"/>
      <c r="GZ445" s="282"/>
      <c r="HA445" s="282"/>
      <c r="HB445" s="282"/>
      <c r="HC445" s="282"/>
      <c r="HD445" s="282"/>
      <c r="HE445" s="282"/>
      <c r="HF445" s="282"/>
      <c r="HG445" s="282"/>
      <c r="HH445" s="282"/>
      <c r="HI445" s="282"/>
      <c r="HJ445" s="282"/>
      <c r="HK445" s="282"/>
      <c r="HL445" s="282"/>
      <c r="HM445" s="282"/>
      <c r="HN445" s="282"/>
      <c r="HO445" s="282"/>
      <c r="HP445" s="282"/>
      <c r="HQ445" s="282"/>
    </row>
    <row r="446" spans="1:225" s="73" customFormat="1" ht="18" hidden="1" customHeight="1" x14ac:dyDescent="0.25">
      <c r="A446" s="223" t="str">
        <f>IF(A289="","",A289)</f>
        <v/>
      </c>
      <c r="B446" s="225" t="str">
        <f>IF(B289="","",B289)</f>
        <v/>
      </c>
      <c r="C446" s="218">
        <f t="shared" si="1383"/>
        <v>0</v>
      </c>
      <c r="D446" s="284"/>
      <c r="E446" s="219">
        <f t="shared" si="1384"/>
        <v>0</v>
      </c>
      <c r="F446" s="219">
        <f t="shared" si="1385"/>
        <v>0</v>
      </c>
      <c r="G446" s="136"/>
      <c r="H446" s="214" t="str">
        <f t="shared" si="1386"/>
        <v/>
      </c>
      <c r="I446" s="219" t="str">
        <f t="shared" si="1387"/>
        <v/>
      </c>
      <c r="J446" s="219" t="str">
        <f t="shared" si="1388"/>
        <v/>
      </c>
      <c r="K446" s="216"/>
      <c r="L446" s="217">
        <f t="shared" si="1381"/>
        <v>1</v>
      </c>
      <c r="M446" s="219" t="str">
        <f t="shared" si="1445"/>
        <v/>
      </c>
      <c r="N446" s="221" t="str">
        <f t="shared" si="1390"/>
        <v/>
      </c>
      <c r="O446" s="304"/>
      <c r="P446" s="282"/>
      <c r="Q446" s="282"/>
      <c r="R446" s="287"/>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c r="CQ446" s="282"/>
      <c r="CR446" s="282"/>
      <c r="CS446" s="282"/>
      <c r="CT446" s="282"/>
      <c r="CU446" s="282"/>
      <c r="CV446" s="282"/>
      <c r="CW446" s="282"/>
      <c r="CX446" s="282"/>
      <c r="CY446" s="282"/>
      <c r="CZ446" s="282"/>
      <c r="DA446" s="282"/>
      <c r="DB446" s="282"/>
      <c r="DC446" s="282"/>
      <c r="DD446" s="282"/>
      <c r="DE446" s="282"/>
      <c r="DF446" s="282"/>
      <c r="DG446" s="282"/>
      <c r="DH446" s="282"/>
      <c r="DI446" s="282"/>
      <c r="DJ446" s="282"/>
      <c r="DK446" s="282"/>
      <c r="DL446" s="282"/>
      <c r="DM446" s="282"/>
      <c r="DN446" s="282"/>
      <c r="DO446" s="282"/>
      <c r="DP446" s="282"/>
      <c r="DQ446" s="282"/>
      <c r="DR446" s="282"/>
      <c r="DS446" s="282"/>
      <c r="DT446" s="282"/>
      <c r="DU446" s="282"/>
      <c r="DV446" s="282"/>
      <c r="DW446" s="282"/>
      <c r="DX446" s="282"/>
      <c r="DY446" s="282"/>
      <c r="DZ446" s="282"/>
      <c r="EA446" s="282"/>
      <c r="EB446" s="282"/>
      <c r="EC446" s="282"/>
      <c r="ED446" s="282"/>
      <c r="EE446" s="282"/>
      <c r="EF446" s="282"/>
      <c r="EG446" s="282"/>
      <c r="EH446" s="282"/>
      <c r="EI446" s="282"/>
      <c r="EJ446" s="282"/>
      <c r="EK446" s="282"/>
      <c r="EL446" s="282"/>
      <c r="EM446" s="282"/>
      <c r="EN446" s="282"/>
      <c r="EO446" s="282"/>
      <c r="EP446" s="282"/>
      <c r="EQ446" s="282"/>
      <c r="ER446" s="282"/>
      <c r="ES446" s="282"/>
      <c r="ET446" s="282"/>
      <c r="EU446" s="282"/>
      <c r="EV446" s="282"/>
      <c r="EW446" s="282"/>
      <c r="EX446" s="282"/>
      <c r="EY446" s="282"/>
      <c r="EZ446" s="282"/>
      <c r="FA446" s="282"/>
      <c r="FB446" s="282"/>
      <c r="FC446" s="282"/>
      <c r="FD446" s="282"/>
      <c r="FE446" s="282"/>
      <c r="FF446" s="282"/>
      <c r="FG446" s="282"/>
      <c r="FH446" s="282"/>
      <c r="FI446" s="282"/>
      <c r="FJ446" s="282"/>
      <c r="FK446" s="282"/>
      <c r="FL446" s="282"/>
      <c r="FM446" s="282"/>
      <c r="FN446" s="282"/>
      <c r="FO446" s="282"/>
      <c r="FP446" s="282"/>
      <c r="FQ446" s="282"/>
      <c r="FR446" s="282"/>
      <c r="FS446" s="282"/>
      <c r="FT446" s="282"/>
      <c r="FU446" s="282"/>
      <c r="FV446" s="282"/>
      <c r="FW446" s="282"/>
      <c r="FX446" s="282"/>
      <c r="FY446" s="282"/>
      <c r="FZ446" s="282"/>
      <c r="GA446" s="282"/>
      <c r="GB446" s="282"/>
      <c r="GC446" s="282"/>
      <c r="GD446" s="282"/>
      <c r="GE446" s="282"/>
      <c r="GF446" s="282"/>
      <c r="GG446" s="282"/>
      <c r="GH446" s="282"/>
      <c r="GI446" s="282"/>
      <c r="GJ446" s="282"/>
      <c r="GK446" s="282"/>
      <c r="GL446" s="282"/>
      <c r="GM446" s="282"/>
      <c r="GN446" s="282"/>
      <c r="GO446" s="282"/>
      <c r="GP446" s="282"/>
      <c r="GQ446" s="282"/>
      <c r="GR446" s="282"/>
      <c r="GS446" s="282"/>
      <c r="GT446" s="282"/>
      <c r="GU446" s="282"/>
      <c r="GV446" s="282"/>
      <c r="GW446" s="282"/>
      <c r="GX446" s="282"/>
      <c r="GY446" s="282"/>
      <c r="GZ446" s="282"/>
      <c r="HA446" s="282"/>
      <c r="HB446" s="282"/>
      <c r="HC446" s="282"/>
      <c r="HD446" s="282"/>
      <c r="HE446" s="282"/>
      <c r="HF446" s="282"/>
      <c r="HG446" s="282"/>
      <c r="HH446" s="282"/>
      <c r="HI446" s="282"/>
      <c r="HJ446" s="282"/>
      <c r="HK446" s="282"/>
      <c r="HL446" s="282"/>
      <c r="HM446" s="282"/>
      <c r="HN446" s="282"/>
      <c r="HO446" s="282"/>
      <c r="HP446" s="282"/>
      <c r="HQ446" s="282"/>
    </row>
    <row r="447" spans="1:225" s="73" customFormat="1" ht="18" hidden="1" customHeight="1" x14ac:dyDescent="0.25">
      <c r="A447" s="223" t="str">
        <f t="shared" ref="A447:B447" si="1450">IF(A290="","",A290)</f>
        <v/>
      </c>
      <c r="B447" s="225" t="str">
        <f t="shared" si="1450"/>
        <v/>
      </c>
      <c r="C447" s="218">
        <f t="shared" si="1383"/>
        <v>0</v>
      </c>
      <c r="D447" s="284"/>
      <c r="E447" s="219">
        <f t="shared" si="1384"/>
        <v>0</v>
      </c>
      <c r="F447" s="219">
        <f t="shared" si="1385"/>
        <v>0</v>
      </c>
      <c r="G447" s="136"/>
      <c r="H447" s="214" t="str">
        <f t="shared" si="1386"/>
        <v/>
      </c>
      <c r="I447" s="219" t="str">
        <f t="shared" si="1387"/>
        <v/>
      </c>
      <c r="J447" s="219" t="str">
        <f t="shared" si="1388"/>
        <v/>
      </c>
      <c r="K447" s="216"/>
      <c r="L447" s="217">
        <f t="shared" si="1381"/>
        <v>1</v>
      </c>
      <c r="M447" s="219" t="str">
        <f t="shared" si="1445"/>
        <v/>
      </c>
      <c r="N447" s="221" t="str">
        <f t="shared" si="1390"/>
        <v/>
      </c>
      <c r="O447" s="304"/>
      <c r="P447" s="282"/>
      <c r="Q447" s="282"/>
      <c r="R447" s="287"/>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c r="CQ447" s="282"/>
      <c r="CR447" s="282"/>
      <c r="CS447" s="282"/>
      <c r="CT447" s="282"/>
      <c r="CU447" s="282"/>
      <c r="CV447" s="282"/>
      <c r="CW447" s="282"/>
      <c r="CX447" s="282"/>
      <c r="CY447" s="282"/>
      <c r="CZ447" s="282"/>
      <c r="DA447" s="282"/>
      <c r="DB447" s="282"/>
      <c r="DC447" s="282"/>
      <c r="DD447" s="282"/>
      <c r="DE447" s="282"/>
      <c r="DF447" s="282"/>
      <c r="DG447" s="282"/>
      <c r="DH447" s="282"/>
      <c r="DI447" s="282"/>
      <c r="DJ447" s="282"/>
      <c r="DK447" s="282"/>
      <c r="DL447" s="282"/>
      <c r="DM447" s="282"/>
      <c r="DN447" s="282"/>
      <c r="DO447" s="282"/>
      <c r="DP447" s="282"/>
      <c r="DQ447" s="282"/>
      <c r="DR447" s="282"/>
      <c r="DS447" s="282"/>
      <c r="DT447" s="282"/>
      <c r="DU447" s="282"/>
      <c r="DV447" s="282"/>
      <c r="DW447" s="282"/>
      <c r="DX447" s="282"/>
      <c r="DY447" s="282"/>
      <c r="DZ447" s="282"/>
      <c r="EA447" s="282"/>
      <c r="EB447" s="282"/>
      <c r="EC447" s="282"/>
      <c r="ED447" s="282"/>
      <c r="EE447" s="282"/>
      <c r="EF447" s="282"/>
      <c r="EG447" s="282"/>
      <c r="EH447" s="282"/>
      <c r="EI447" s="282"/>
      <c r="EJ447" s="282"/>
      <c r="EK447" s="282"/>
      <c r="EL447" s="282"/>
      <c r="EM447" s="282"/>
      <c r="EN447" s="282"/>
      <c r="EO447" s="282"/>
      <c r="EP447" s="282"/>
      <c r="EQ447" s="282"/>
      <c r="ER447" s="282"/>
      <c r="ES447" s="282"/>
      <c r="ET447" s="282"/>
      <c r="EU447" s="282"/>
      <c r="EV447" s="282"/>
      <c r="EW447" s="282"/>
      <c r="EX447" s="282"/>
      <c r="EY447" s="282"/>
      <c r="EZ447" s="282"/>
      <c r="FA447" s="282"/>
      <c r="FB447" s="282"/>
      <c r="FC447" s="282"/>
      <c r="FD447" s="282"/>
      <c r="FE447" s="282"/>
      <c r="FF447" s="282"/>
      <c r="FG447" s="282"/>
      <c r="FH447" s="282"/>
      <c r="FI447" s="282"/>
      <c r="FJ447" s="282"/>
      <c r="FK447" s="282"/>
      <c r="FL447" s="282"/>
      <c r="FM447" s="282"/>
      <c r="FN447" s="282"/>
      <c r="FO447" s="282"/>
      <c r="FP447" s="282"/>
      <c r="FQ447" s="282"/>
      <c r="FR447" s="282"/>
      <c r="FS447" s="282"/>
      <c r="FT447" s="282"/>
      <c r="FU447" s="282"/>
      <c r="FV447" s="282"/>
      <c r="FW447" s="282"/>
      <c r="FX447" s="282"/>
      <c r="FY447" s="282"/>
      <c r="FZ447" s="282"/>
      <c r="GA447" s="282"/>
      <c r="GB447" s="282"/>
      <c r="GC447" s="282"/>
      <c r="GD447" s="282"/>
      <c r="GE447" s="282"/>
      <c r="GF447" s="282"/>
      <c r="GG447" s="282"/>
      <c r="GH447" s="282"/>
      <c r="GI447" s="282"/>
      <c r="GJ447" s="282"/>
      <c r="GK447" s="282"/>
      <c r="GL447" s="282"/>
      <c r="GM447" s="282"/>
      <c r="GN447" s="282"/>
      <c r="GO447" s="282"/>
      <c r="GP447" s="282"/>
      <c r="GQ447" s="282"/>
      <c r="GR447" s="282"/>
      <c r="GS447" s="282"/>
      <c r="GT447" s="282"/>
      <c r="GU447" s="282"/>
      <c r="GV447" s="282"/>
      <c r="GW447" s="282"/>
      <c r="GX447" s="282"/>
      <c r="GY447" s="282"/>
      <c r="GZ447" s="282"/>
      <c r="HA447" s="282"/>
      <c r="HB447" s="282"/>
      <c r="HC447" s="282"/>
      <c r="HD447" s="282"/>
      <c r="HE447" s="282"/>
      <c r="HF447" s="282"/>
      <c r="HG447" s="282"/>
      <c r="HH447" s="282"/>
      <c r="HI447" s="282"/>
      <c r="HJ447" s="282"/>
      <c r="HK447" s="282"/>
      <c r="HL447" s="282"/>
      <c r="HM447" s="282"/>
      <c r="HN447" s="282"/>
      <c r="HO447" s="282"/>
      <c r="HP447" s="282"/>
      <c r="HQ447" s="282"/>
    </row>
    <row r="448" spans="1:225" s="73" customFormat="1" ht="18" hidden="1" customHeight="1" x14ac:dyDescent="0.25">
      <c r="A448" s="223" t="str">
        <f t="shared" ref="A448:B448" si="1451">IF(A291="","",A291)</f>
        <v/>
      </c>
      <c r="B448" s="225" t="str">
        <f t="shared" si="1451"/>
        <v/>
      </c>
      <c r="C448" s="218">
        <f t="shared" si="1383"/>
        <v>0</v>
      </c>
      <c r="D448" s="284"/>
      <c r="E448" s="219">
        <f t="shared" si="1384"/>
        <v>0</v>
      </c>
      <c r="F448" s="219">
        <f t="shared" si="1385"/>
        <v>0</v>
      </c>
      <c r="G448" s="136"/>
      <c r="H448" s="214" t="str">
        <f t="shared" si="1386"/>
        <v/>
      </c>
      <c r="I448" s="219" t="str">
        <f t="shared" si="1387"/>
        <v/>
      </c>
      <c r="J448" s="219" t="str">
        <f t="shared" si="1388"/>
        <v/>
      </c>
      <c r="K448" s="216"/>
      <c r="L448" s="217">
        <f t="shared" si="1381"/>
        <v>1</v>
      </c>
      <c r="M448" s="219" t="str">
        <f t="shared" si="1445"/>
        <v/>
      </c>
      <c r="N448" s="221" t="str">
        <f t="shared" si="1390"/>
        <v/>
      </c>
      <c r="O448" s="304"/>
      <c r="P448" s="282"/>
      <c r="Q448" s="282"/>
      <c r="R448" s="287"/>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c r="CQ448" s="282"/>
      <c r="CR448" s="282"/>
      <c r="CS448" s="282"/>
      <c r="CT448" s="282"/>
      <c r="CU448" s="282"/>
      <c r="CV448" s="282"/>
      <c r="CW448" s="282"/>
      <c r="CX448" s="282"/>
      <c r="CY448" s="282"/>
      <c r="CZ448" s="282"/>
      <c r="DA448" s="282"/>
      <c r="DB448" s="282"/>
      <c r="DC448" s="282"/>
      <c r="DD448" s="282"/>
      <c r="DE448" s="282"/>
      <c r="DF448" s="282"/>
      <c r="DG448" s="282"/>
      <c r="DH448" s="282"/>
      <c r="DI448" s="282"/>
      <c r="DJ448" s="282"/>
      <c r="DK448" s="282"/>
      <c r="DL448" s="282"/>
      <c r="DM448" s="282"/>
      <c r="DN448" s="282"/>
      <c r="DO448" s="282"/>
      <c r="DP448" s="282"/>
      <c r="DQ448" s="282"/>
      <c r="DR448" s="282"/>
      <c r="DS448" s="282"/>
      <c r="DT448" s="282"/>
      <c r="DU448" s="282"/>
      <c r="DV448" s="282"/>
      <c r="DW448" s="282"/>
      <c r="DX448" s="282"/>
      <c r="DY448" s="282"/>
      <c r="DZ448" s="282"/>
      <c r="EA448" s="282"/>
      <c r="EB448" s="282"/>
      <c r="EC448" s="282"/>
      <c r="ED448" s="282"/>
      <c r="EE448" s="282"/>
      <c r="EF448" s="282"/>
      <c r="EG448" s="282"/>
      <c r="EH448" s="282"/>
      <c r="EI448" s="282"/>
      <c r="EJ448" s="282"/>
      <c r="EK448" s="282"/>
      <c r="EL448" s="282"/>
      <c r="EM448" s="282"/>
      <c r="EN448" s="282"/>
      <c r="EO448" s="282"/>
      <c r="EP448" s="282"/>
      <c r="EQ448" s="282"/>
      <c r="ER448" s="282"/>
      <c r="ES448" s="282"/>
      <c r="ET448" s="282"/>
      <c r="EU448" s="282"/>
      <c r="EV448" s="282"/>
      <c r="EW448" s="282"/>
      <c r="EX448" s="282"/>
      <c r="EY448" s="282"/>
      <c r="EZ448" s="282"/>
      <c r="FA448" s="282"/>
      <c r="FB448" s="282"/>
      <c r="FC448" s="282"/>
      <c r="FD448" s="282"/>
      <c r="FE448" s="282"/>
      <c r="FF448" s="282"/>
      <c r="FG448" s="282"/>
      <c r="FH448" s="282"/>
      <c r="FI448" s="282"/>
      <c r="FJ448" s="282"/>
      <c r="FK448" s="282"/>
      <c r="FL448" s="282"/>
      <c r="FM448" s="282"/>
      <c r="FN448" s="282"/>
      <c r="FO448" s="282"/>
      <c r="FP448" s="282"/>
      <c r="FQ448" s="282"/>
      <c r="FR448" s="282"/>
      <c r="FS448" s="282"/>
      <c r="FT448" s="282"/>
      <c r="FU448" s="282"/>
      <c r="FV448" s="282"/>
      <c r="FW448" s="282"/>
      <c r="FX448" s="282"/>
      <c r="FY448" s="282"/>
      <c r="FZ448" s="282"/>
      <c r="GA448" s="282"/>
      <c r="GB448" s="282"/>
      <c r="GC448" s="282"/>
      <c r="GD448" s="282"/>
      <c r="GE448" s="282"/>
      <c r="GF448" s="282"/>
      <c r="GG448" s="282"/>
      <c r="GH448" s="282"/>
      <c r="GI448" s="282"/>
      <c r="GJ448" s="282"/>
      <c r="GK448" s="282"/>
      <c r="GL448" s="282"/>
      <c r="GM448" s="282"/>
      <c r="GN448" s="282"/>
      <c r="GO448" s="282"/>
      <c r="GP448" s="282"/>
      <c r="GQ448" s="282"/>
      <c r="GR448" s="282"/>
      <c r="GS448" s="282"/>
      <c r="GT448" s="282"/>
      <c r="GU448" s="282"/>
      <c r="GV448" s="282"/>
      <c r="GW448" s="282"/>
      <c r="GX448" s="282"/>
      <c r="GY448" s="282"/>
      <c r="GZ448" s="282"/>
      <c r="HA448" s="282"/>
      <c r="HB448" s="282"/>
      <c r="HC448" s="282"/>
      <c r="HD448" s="282"/>
      <c r="HE448" s="282"/>
      <c r="HF448" s="282"/>
      <c r="HG448" s="282"/>
      <c r="HH448" s="282"/>
      <c r="HI448" s="282"/>
      <c r="HJ448" s="282"/>
      <c r="HK448" s="282"/>
      <c r="HL448" s="282"/>
      <c r="HM448" s="282"/>
      <c r="HN448" s="282"/>
      <c r="HO448" s="282"/>
      <c r="HP448" s="282"/>
      <c r="HQ448" s="282"/>
    </row>
    <row r="449" spans="1:225" s="73" customFormat="1" ht="18" hidden="1" customHeight="1" x14ac:dyDescent="0.25">
      <c r="A449" s="223" t="str">
        <f t="shared" ref="A449:B449" si="1452">IF(A292="","",A292)</f>
        <v/>
      </c>
      <c r="B449" s="225" t="str">
        <f t="shared" si="1452"/>
        <v/>
      </c>
      <c r="C449" s="218">
        <f t="shared" si="1383"/>
        <v>0</v>
      </c>
      <c r="D449" s="284"/>
      <c r="E449" s="219">
        <f t="shared" si="1384"/>
        <v>0</v>
      </c>
      <c r="F449" s="219">
        <f t="shared" si="1385"/>
        <v>0</v>
      </c>
      <c r="G449" s="136"/>
      <c r="H449" s="214" t="str">
        <f t="shared" si="1386"/>
        <v/>
      </c>
      <c r="I449" s="219" t="str">
        <f t="shared" si="1387"/>
        <v/>
      </c>
      <c r="J449" s="219" t="str">
        <f t="shared" si="1388"/>
        <v/>
      </c>
      <c r="K449" s="216"/>
      <c r="L449" s="217">
        <f t="shared" ref="L449:L470" si="1453">IF(K449="",1,1-K449)</f>
        <v>1</v>
      </c>
      <c r="M449" s="219" t="str">
        <f t="shared" si="1445"/>
        <v/>
      </c>
      <c r="N449" s="221" t="str">
        <f t="shared" si="1390"/>
        <v/>
      </c>
      <c r="O449" s="304"/>
      <c r="P449" s="282"/>
      <c r="Q449" s="282"/>
      <c r="R449" s="287"/>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c r="CQ449" s="282"/>
      <c r="CR449" s="282"/>
      <c r="CS449" s="282"/>
      <c r="CT449" s="282"/>
      <c r="CU449" s="282"/>
      <c r="CV449" s="282"/>
      <c r="CW449" s="282"/>
      <c r="CX449" s="282"/>
      <c r="CY449" s="282"/>
      <c r="CZ449" s="282"/>
      <c r="DA449" s="282"/>
      <c r="DB449" s="282"/>
      <c r="DC449" s="282"/>
      <c r="DD449" s="282"/>
      <c r="DE449" s="282"/>
      <c r="DF449" s="282"/>
      <c r="DG449" s="282"/>
      <c r="DH449" s="282"/>
      <c r="DI449" s="282"/>
      <c r="DJ449" s="282"/>
      <c r="DK449" s="282"/>
      <c r="DL449" s="282"/>
      <c r="DM449" s="282"/>
      <c r="DN449" s="282"/>
      <c r="DO449" s="282"/>
      <c r="DP449" s="282"/>
      <c r="DQ449" s="282"/>
      <c r="DR449" s="282"/>
      <c r="DS449" s="282"/>
      <c r="DT449" s="282"/>
      <c r="DU449" s="282"/>
      <c r="DV449" s="282"/>
      <c r="DW449" s="282"/>
      <c r="DX449" s="282"/>
      <c r="DY449" s="282"/>
      <c r="DZ449" s="282"/>
      <c r="EA449" s="282"/>
      <c r="EB449" s="282"/>
      <c r="EC449" s="282"/>
      <c r="ED449" s="282"/>
      <c r="EE449" s="282"/>
      <c r="EF449" s="282"/>
      <c r="EG449" s="282"/>
      <c r="EH449" s="282"/>
      <c r="EI449" s="282"/>
      <c r="EJ449" s="282"/>
      <c r="EK449" s="282"/>
      <c r="EL449" s="282"/>
      <c r="EM449" s="282"/>
      <c r="EN449" s="282"/>
      <c r="EO449" s="282"/>
      <c r="EP449" s="282"/>
      <c r="EQ449" s="282"/>
      <c r="ER449" s="282"/>
      <c r="ES449" s="282"/>
      <c r="ET449" s="282"/>
      <c r="EU449" s="282"/>
      <c r="EV449" s="282"/>
      <c r="EW449" s="282"/>
      <c r="EX449" s="282"/>
      <c r="EY449" s="282"/>
      <c r="EZ449" s="282"/>
      <c r="FA449" s="282"/>
      <c r="FB449" s="282"/>
      <c r="FC449" s="282"/>
      <c r="FD449" s="282"/>
      <c r="FE449" s="282"/>
      <c r="FF449" s="282"/>
      <c r="FG449" s="282"/>
      <c r="FH449" s="282"/>
      <c r="FI449" s="282"/>
      <c r="FJ449" s="282"/>
      <c r="FK449" s="282"/>
      <c r="FL449" s="282"/>
      <c r="FM449" s="282"/>
      <c r="FN449" s="282"/>
      <c r="FO449" s="282"/>
      <c r="FP449" s="282"/>
      <c r="FQ449" s="282"/>
      <c r="FR449" s="282"/>
      <c r="FS449" s="282"/>
      <c r="FT449" s="282"/>
      <c r="FU449" s="282"/>
      <c r="FV449" s="282"/>
      <c r="FW449" s="282"/>
      <c r="FX449" s="282"/>
      <c r="FY449" s="282"/>
      <c r="FZ449" s="282"/>
      <c r="GA449" s="282"/>
      <c r="GB449" s="282"/>
      <c r="GC449" s="282"/>
      <c r="GD449" s="282"/>
      <c r="GE449" s="282"/>
      <c r="GF449" s="282"/>
      <c r="GG449" s="282"/>
      <c r="GH449" s="282"/>
      <c r="GI449" s="282"/>
      <c r="GJ449" s="282"/>
      <c r="GK449" s="282"/>
      <c r="GL449" s="282"/>
      <c r="GM449" s="282"/>
      <c r="GN449" s="282"/>
      <c r="GO449" s="282"/>
      <c r="GP449" s="282"/>
      <c r="GQ449" s="282"/>
      <c r="GR449" s="282"/>
      <c r="GS449" s="282"/>
      <c r="GT449" s="282"/>
      <c r="GU449" s="282"/>
      <c r="GV449" s="282"/>
      <c r="GW449" s="282"/>
      <c r="GX449" s="282"/>
      <c r="GY449" s="282"/>
      <c r="GZ449" s="282"/>
      <c r="HA449" s="282"/>
      <c r="HB449" s="282"/>
      <c r="HC449" s="282"/>
      <c r="HD449" s="282"/>
      <c r="HE449" s="282"/>
      <c r="HF449" s="282"/>
      <c r="HG449" s="282"/>
      <c r="HH449" s="282"/>
      <c r="HI449" s="282"/>
      <c r="HJ449" s="282"/>
      <c r="HK449" s="282"/>
      <c r="HL449" s="282"/>
      <c r="HM449" s="282"/>
      <c r="HN449" s="282"/>
      <c r="HO449" s="282"/>
      <c r="HP449" s="282"/>
      <c r="HQ449" s="282"/>
    </row>
    <row r="450" spans="1:225" s="73" customFormat="1" ht="18" hidden="1" customHeight="1" x14ac:dyDescent="0.25">
      <c r="A450" s="223" t="str">
        <f t="shared" ref="A450:B450" si="1454">IF(A293="","",A293)</f>
        <v/>
      </c>
      <c r="B450" s="225" t="str">
        <f t="shared" si="1454"/>
        <v/>
      </c>
      <c r="C450" s="218">
        <f t="shared" ref="C450:C470" si="1455">SUM(P450:HQ450)</f>
        <v>0</v>
      </c>
      <c r="D450" s="284"/>
      <c r="E450" s="219">
        <f t="shared" ref="E450:E470" si="1456">SUMPRODUCT(P$318:HQ$318,$P450:$HQ450)</f>
        <v>0</v>
      </c>
      <c r="F450" s="219">
        <f t="shared" ref="F450:F470" si="1457">IF(O450="",SUMPRODUCT(P$320:HQ$320,$P450:$HQ450),O450)</f>
        <v>0</v>
      </c>
      <c r="G450" s="136"/>
      <c r="H450" s="214" t="str">
        <f t="shared" ref="H450:H470" si="1458">IF(G450="","",C450*G450)</f>
        <v/>
      </c>
      <c r="I450" s="219" t="str">
        <f t="shared" ref="I450:I470" si="1459">IF(G450="","",G450*(D450+E450))</f>
        <v/>
      </c>
      <c r="J450" s="219" t="str">
        <f t="shared" ref="J450:J470" si="1460">IF(G450="","",G450*(D450+F450))</f>
        <v/>
      </c>
      <c r="K450" s="216"/>
      <c r="L450" s="217">
        <f t="shared" si="1453"/>
        <v>1</v>
      </c>
      <c r="M450" s="219" t="str">
        <f t="shared" si="1445"/>
        <v/>
      </c>
      <c r="N450" s="221" t="str">
        <f t="shared" ref="N450:N470" si="1461">IF(G450="","",ROUND(J450*L450,2))</f>
        <v/>
      </c>
      <c r="O450" s="304"/>
      <c r="P450" s="282"/>
      <c r="Q450" s="282"/>
      <c r="R450" s="287"/>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c r="CQ450" s="282"/>
      <c r="CR450" s="282"/>
      <c r="CS450" s="282"/>
      <c r="CT450" s="282"/>
      <c r="CU450" s="282"/>
      <c r="CV450" s="282"/>
      <c r="CW450" s="282"/>
      <c r="CX450" s="282"/>
      <c r="CY450" s="282"/>
      <c r="CZ450" s="282"/>
      <c r="DA450" s="282"/>
      <c r="DB450" s="282"/>
      <c r="DC450" s="282"/>
      <c r="DD450" s="282"/>
      <c r="DE450" s="282"/>
      <c r="DF450" s="282"/>
      <c r="DG450" s="282"/>
      <c r="DH450" s="282"/>
      <c r="DI450" s="282"/>
      <c r="DJ450" s="282"/>
      <c r="DK450" s="282"/>
      <c r="DL450" s="282"/>
      <c r="DM450" s="282"/>
      <c r="DN450" s="282"/>
      <c r="DO450" s="282"/>
      <c r="DP450" s="282"/>
      <c r="DQ450" s="282"/>
      <c r="DR450" s="282"/>
      <c r="DS450" s="282"/>
      <c r="DT450" s="282"/>
      <c r="DU450" s="282"/>
      <c r="DV450" s="282"/>
      <c r="DW450" s="282"/>
      <c r="DX450" s="282"/>
      <c r="DY450" s="282"/>
      <c r="DZ450" s="282"/>
      <c r="EA450" s="282"/>
      <c r="EB450" s="282"/>
      <c r="EC450" s="282"/>
      <c r="ED450" s="282"/>
      <c r="EE450" s="282"/>
      <c r="EF450" s="282"/>
      <c r="EG450" s="282"/>
      <c r="EH450" s="282"/>
      <c r="EI450" s="282"/>
      <c r="EJ450" s="282"/>
      <c r="EK450" s="282"/>
      <c r="EL450" s="282"/>
      <c r="EM450" s="282"/>
      <c r="EN450" s="282"/>
      <c r="EO450" s="282"/>
      <c r="EP450" s="282"/>
      <c r="EQ450" s="282"/>
      <c r="ER450" s="282"/>
      <c r="ES450" s="282"/>
      <c r="ET450" s="282"/>
      <c r="EU450" s="282"/>
      <c r="EV450" s="282"/>
      <c r="EW450" s="282"/>
      <c r="EX450" s="282"/>
      <c r="EY450" s="282"/>
      <c r="EZ450" s="282"/>
      <c r="FA450" s="282"/>
      <c r="FB450" s="282"/>
      <c r="FC450" s="282"/>
      <c r="FD450" s="282"/>
      <c r="FE450" s="282"/>
      <c r="FF450" s="282"/>
      <c r="FG450" s="282"/>
      <c r="FH450" s="282"/>
      <c r="FI450" s="282"/>
      <c r="FJ450" s="282"/>
      <c r="FK450" s="282"/>
      <c r="FL450" s="282"/>
      <c r="FM450" s="282"/>
      <c r="FN450" s="282"/>
      <c r="FO450" s="282"/>
      <c r="FP450" s="282"/>
      <c r="FQ450" s="282"/>
      <c r="FR450" s="282"/>
      <c r="FS450" s="282"/>
      <c r="FT450" s="282"/>
      <c r="FU450" s="282"/>
      <c r="FV450" s="282"/>
      <c r="FW450" s="282"/>
      <c r="FX450" s="282"/>
      <c r="FY450" s="282"/>
      <c r="FZ450" s="282"/>
      <c r="GA450" s="282"/>
      <c r="GB450" s="282"/>
      <c r="GC450" s="282"/>
      <c r="GD450" s="282"/>
      <c r="GE450" s="282"/>
      <c r="GF450" s="282"/>
      <c r="GG450" s="282"/>
      <c r="GH450" s="282"/>
      <c r="GI450" s="282"/>
      <c r="GJ450" s="282"/>
      <c r="GK450" s="282"/>
      <c r="GL450" s="282"/>
      <c r="GM450" s="282"/>
      <c r="GN450" s="282"/>
      <c r="GO450" s="282"/>
      <c r="GP450" s="282"/>
      <c r="GQ450" s="282"/>
      <c r="GR450" s="282"/>
      <c r="GS450" s="282"/>
      <c r="GT450" s="282"/>
      <c r="GU450" s="282"/>
      <c r="GV450" s="282"/>
      <c r="GW450" s="282"/>
      <c r="GX450" s="282"/>
      <c r="GY450" s="282"/>
      <c r="GZ450" s="282"/>
      <c r="HA450" s="282"/>
      <c r="HB450" s="282"/>
      <c r="HC450" s="282"/>
      <c r="HD450" s="282"/>
      <c r="HE450" s="282"/>
      <c r="HF450" s="282"/>
      <c r="HG450" s="282"/>
      <c r="HH450" s="282"/>
      <c r="HI450" s="282"/>
      <c r="HJ450" s="282"/>
      <c r="HK450" s="282"/>
      <c r="HL450" s="282"/>
      <c r="HM450" s="282"/>
      <c r="HN450" s="282"/>
      <c r="HO450" s="282"/>
      <c r="HP450" s="282"/>
      <c r="HQ450" s="282"/>
    </row>
    <row r="451" spans="1:225" s="73" customFormat="1" ht="18" hidden="1" customHeight="1" x14ac:dyDescent="0.25">
      <c r="A451" s="223" t="str">
        <f t="shared" ref="A451:B451" si="1462">IF(A294="","",A294)</f>
        <v/>
      </c>
      <c r="B451" s="225" t="str">
        <f t="shared" si="1462"/>
        <v/>
      </c>
      <c r="C451" s="218">
        <f t="shared" si="1455"/>
        <v>0</v>
      </c>
      <c r="D451" s="284"/>
      <c r="E451" s="219">
        <f t="shared" si="1456"/>
        <v>0</v>
      </c>
      <c r="F451" s="219">
        <f t="shared" si="1457"/>
        <v>0</v>
      </c>
      <c r="G451" s="136"/>
      <c r="H451" s="214" t="str">
        <f t="shared" si="1458"/>
        <v/>
      </c>
      <c r="I451" s="219" t="str">
        <f t="shared" si="1459"/>
        <v/>
      </c>
      <c r="J451" s="219" t="str">
        <f t="shared" si="1460"/>
        <v/>
      </c>
      <c r="K451" s="216"/>
      <c r="L451" s="217">
        <f t="shared" si="1453"/>
        <v>1</v>
      </c>
      <c r="M451" s="219" t="str">
        <f t="shared" si="1445"/>
        <v/>
      </c>
      <c r="N451" s="221" t="str">
        <f t="shared" si="1461"/>
        <v/>
      </c>
      <c r="O451" s="304"/>
      <c r="P451" s="282"/>
      <c r="Q451" s="282"/>
      <c r="R451" s="287"/>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c r="CQ451" s="282"/>
      <c r="CR451" s="282"/>
      <c r="CS451" s="282"/>
      <c r="CT451" s="282"/>
      <c r="CU451" s="282"/>
      <c r="CV451" s="282"/>
      <c r="CW451" s="282"/>
      <c r="CX451" s="282"/>
      <c r="CY451" s="282"/>
      <c r="CZ451" s="282"/>
      <c r="DA451" s="282"/>
      <c r="DB451" s="282"/>
      <c r="DC451" s="282"/>
      <c r="DD451" s="282"/>
      <c r="DE451" s="282"/>
      <c r="DF451" s="282"/>
      <c r="DG451" s="282"/>
      <c r="DH451" s="282"/>
      <c r="DI451" s="282"/>
      <c r="DJ451" s="282"/>
      <c r="DK451" s="282"/>
      <c r="DL451" s="282"/>
      <c r="DM451" s="282"/>
      <c r="DN451" s="282"/>
      <c r="DO451" s="282"/>
      <c r="DP451" s="282"/>
      <c r="DQ451" s="282"/>
      <c r="DR451" s="282"/>
      <c r="DS451" s="282"/>
      <c r="DT451" s="282"/>
      <c r="DU451" s="282"/>
      <c r="DV451" s="282"/>
      <c r="DW451" s="282"/>
      <c r="DX451" s="282"/>
      <c r="DY451" s="282"/>
      <c r="DZ451" s="282"/>
      <c r="EA451" s="282"/>
      <c r="EB451" s="282"/>
      <c r="EC451" s="282"/>
      <c r="ED451" s="282"/>
      <c r="EE451" s="282"/>
      <c r="EF451" s="282"/>
      <c r="EG451" s="282"/>
      <c r="EH451" s="282"/>
      <c r="EI451" s="282"/>
      <c r="EJ451" s="282"/>
      <c r="EK451" s="282"/>
      <c r="EL451" s="282"/>
      <c r="EM451" s="282"/>
      <c r="EN451" s="282"/>
      <c r="EO451" s="282"/>
      <c r="EP451" s="282"/>
      <c r="EQ451" s="282"/>
      <c r="ER451" s="282"/>
      <c r="ES451" s="282"/>
      <c r="ET451" s="282"/>
      <c r="EU451" s="282"/>
      <c r="EV451" s="282"/>
      <c r="EW451" s="282"/>
      <c r="EX451" s="282"/>
      <c r="EY451" s="282"/>
      <c r="EZ451" s="282"/>
      <c r="FA451" s="282"/>
      <c r="FB451" s="282"/>
      <c r="FC451" s="282"/>
      <c r="FD451" s="282"/>
      <c r="FE451" s="282"/>
      <c r="FF451" s="282"/>
      <c r="FG451" s="282"/>
      <c r="FH451" s="282"/>
      <c r="FI451" s="282"/>
      <c r="FJ451" s="282"/>
      <c r="FK451" s="282"/>
      <c r="FL451" s="282"/>
      <c r="FM451" s="282"/>
      <c r="FN451" s="282"/>
      <c r="FO451" s="282"/>
      <c r="FP451" s="282"/>
      <c r="FQ451" s="282"/>
      <c r="FR451" s="282"/>
      <c r="FS451" s="282"/>
      <c r="FT451" s="282"/>
      <c r="FU451" s="282"/>
      <c r="FV451" s="282"/>
      <c r="FW451" s="282"/>
      <c r="FX451" s="282"/>
      <c r="FY451" s="282"/>
      <c r="FZ451" s="282"/>
      <c r="GA451" s="282"/>
      <c r="GB451" s="282"/>
      <c r="GC451" s="282"/>
      <c r="GD451" s="282"/>
      <c r="GE451" s="282"/>
      <c r="GF451" s="282"/>
      <c r="GG451" s="282"/>
      <c r="GH451" s="282"/>
      <c r="GI451" s="282"/>
      <c r="GJ451" s="282"/>
      <c r="GK451" s="282"/>
      <c r="GL451" s="282"/>
      <c r="GM451" s="282"/>
      <c r="GN451" s="282"/>
      <c r="GO451" s="282"/>
      <c r="GP451" s="282"/>
      <c r="GQ451" s="282"/>
      <c r="GR451" s="282"/>
      <c r="GS451" s="282"/>
      <c r="GT451" s="282"/>
      <c r="GU451" s="282"/>
      <c r="GV451" s="282"/>
      <c r="GW451" s="282"/>
      <c r="GX451" s="282"/>
      <c r="GY451" s="282"/>
      <c r="GZ451" s="282"/>
      <c r="HA451" s="282"/>
      <c r="HB451" s="282"/>
      <c r="HC451" s="282"/>
      <c r="HD451" s="282"/>
      <c r="HE451" s="282"/>
      <c r="HF451" s="282"/>
      <c r="HG451" s="282"/>
      <c r="HH451" s="282"/>
      <c r="HI451" s="282"/>
      <c r="HJ451" s="282"/>
      <c r="HK451" s="282"/>
      <c r="HL451" s="282"/>
      <c r="HM451" s="282"/>
      <c r="HN451" s="282"/>
      <c r="HO451" s="282"/>
      <c r="HP451" s="282"/>
      <c r="HQ451" s="282"/>
    </row>
    <row r="452" spans="1:225" s="73" customFormat="1" ht="18" hidden="1" customHeight="1" x14ac:dyDescent="0.25">
      <c r="A452" s="223" t="str">
        <f t="shared" ref="A452:B452" si="1463">IF(A295="","",A295)</f>
        <v/>
      </c>
      <c r="B452" s="225" t="str">
        <f t="shared" si="1463"/>
        <v/>
      </c>
      <c r="C452" s="218">
        <f t="shared" si="1455"/>
        <v>0</v>
      </c>
      <c r="D452" s="284"/>
      <c r="E452" s="219">
        <f t="shared" si="1456"/>
        <v>0</v>
      </c>
      <c r="F452" s="219">
        <f t="shared" si="1457"/>
        <v>0</v>
      </c>
      <c r="G452" s="136"/>
      <c r="H452" s="214" t="str">
        <f t="shared" si="1458"/>
        <v/>
      </c>
      <c r="I452" s="219" t="str">
        <f t="shared" si="1459"/>
        <v/>
      </c>
      <c r="J452" s="219" t="str">
        <f t="shared" si="1460"/>
        <v/>
      </c>
      <c r="K452" s="216"/>
      <c r="L452" s="217">
        <f t="shared" si="1453"/>
        <v>1</v>
      </c>
      <c r="M452" s="219" t="str">
        <f t="shared" si="1445"/>
        <v/>
      </c>
      <c r="N452" s="221" t="str">
        <f t="shared" si="1461"/>
        <v/>
      </c>
      <c r="O452" s="304"/>
      <c r="P452" s="282"/>
      <c r="Q452" s="282"/>
      <c r="R452" s="287"/>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c r="CQ452" s="282"/>
      <c r="CR452" s="282"/>
      <c r="CS452" s="282"/>
      <c r="CT452" s="282"/>
      <c r="CU452" s="282"/>
      <c r="CV452" s="282"/>
      <c r="CW452" s="282"/>
      <c r="CX452" s="282"/>
      <c r="CY452" s="282"/>
      <c r="CZ452" s="282"/>
      <c r="DA452" s="282"/>
      <c r="DB452" s="282"/>
      <c r="DC452" s="282"/>
      <c r="DD452" s="282"/>
      <c r="DE452" s="282"/>
      <c r="DF452" s="282"/>
      <c r="DG452" s="282"/>
      <c r="DH452" s="282"/>
      <c r="DI452" s="282"/>
      <c r="DJ452" s="282"/>
      <c r="DK452" s="282"/>
      <c r="DL452" s="282"/>
      <c r="DM452" s="282"/>
      <c r="DN452" s="282"/>
      <c r="DO452" s="282"/>
      <c r="DP452" s="282"/>
      <c r="DQ452" s="282"/>
      <c r="DR452" s="282"/>
      <c r="DS452" s="282"/>
      <c r="DT452" s="282"/>
      <c r="DU452" s="282"/>
      <c r="DV452" s="282"/>
      <c r="DW452" s="282"/>
      <c r="DX452" s="282"/>
      <c r="DY452" s="282"/>
      <c r="DZ452" s="282"/>
      <c r="EA452" s="282"/>
      <c r="EB452" s="282"/>
      <c r="EC452" s="282"/>
      <c r="ED452" s="282"/>
      <c r="EE452" s="282"/>
      <c r="EF452" s="282"/>
      <c r="EG452" s="282"/>
      <c r="EH452" s="282"/>
      <c r="EI452" s="282"/>
      <c r="EJ452" s="282"/>
      <c r="EK452" s="282"/>
      <c r="EL452" s="282"/>
      <c r="EM452" s="282"/>
      <c r="EN452" s="282"/>
      <c r="EO452" s="282"/>
      <c r="EP452" s="282"/>
      <c r="EQ452" s="282"/>
      <c r="ER452" s="282"/>
      <c r="ES452" s="282"/>
      <c r="ET452" s="282"/>
      <c r="EU452" s="282"/>
      <c r="EV452" s="282"/>
      <c r="EW452" s="282"/>
      <c r="EX452" s="282"/>
      <c r="EY452" s="282"/>
      <c r="EZ452" s="282"/>
      <c r="FA452" s="282"/>
      <c r="FB452" s="282"/>
      <c r="FC452" s="282"/>
      <c r="FD452" s="282"/>
      <c r="FE452" s="282"/>
      <c r="FF452" s="282"/>
      <c r="FG452" s="282"/>
      <c r="FH452" s="282"/>
      <c r="FI452" s="282"/>
      <c r="FJ452" s="282"/>
      <c r="FK452" s="282"/>
      <c r="FL452" s="282"/>
      <c r="FM452" s="282"/>
      <c r="FN452" s="282"/>
      <c r="FO452" s="282"/>
      <c r="FP452" s="282"/>
      <c r="FQ452" s="282"/>
      <c r="FR452" s="282"/>
      <c r="FS452" s="282"/>
      <c r="FT452" s="282"/>
      <c r="FU452" s="282"/>
      <c r="FV452" s="282"/>
      <c r="FW452" s="282"/>
      <c r="FX452" s="282"/>
      <c r="FY452" s="282"/>
      <c r="FZ452" s="282"/>
      <c r="GA452" s="282"/>
      <c r="GB452" s="282"/>
      <c r="GC452" s="282"/>
      <c r="GD452" s="282"/>
      <c r="GE452" s="282"/>
      <c r="GF452" s="282"/>
      <c r="GG452" s="282"/>
      <c r="GH452" s="282"/>
      <c r="GI452" s="282"/>
      <c r="GJ452" s="282"/>
      <c r="GK452" s="282"/>
      <c r="GL452" s="282"/>
      <c r="GM452" s="282"/>
      <c r="GN452" s="282"/>
      <c r="GO452" s="282"/>
      <c r="GP452" s="282"/>
      <c r="GQ452" s="282"/>
      <c r="GR452" s="282"/>
      <c r="GS452" s="282"/>
      <c r="GT452" s="282"/>
      <c r="GU452" s="282"/>
      <c r="GV452" s="282"/>
      <c r="GW452" s="282"/>
      <c r="GX452" s="282"/>
      <c r="GY452" s="282"/>
      <c r="GZ452" s="282"/>
      <c r="HA452" s="282"/>
      <c r="HB452" s="282"/>
      <c r="HC452" s="282"/>
      <c r="HD452" s="282"/>
      <c r="HE452" s="282"/>
      <c r="HF452" s="282"/>
      <c r="HG452" s="282"/>
      <c r="HH452" s="282"/>
      <c r="HI452" s="282"/>
      <c r="HJ452" s="282"/>
      <c r="HK452" s="282"/>
      <c r="HL452" s="282"/>
      <c r="HM452" s="282"/>
      <c r="HN452" s="282"/>
      <c r="HO452" s="282"/>
      <c r="HP452" s="282"/>
      <c r="HQ452" s="282"/>
    </row>
    <row r="453" spans="1:225" s="73" customFormat="1" ht="18" hidden="1" customHeight="1" x14ac:dyDescent="0.25">
      <c r="A453" s="223" t="str">
        <f t="shared" ref="A453:B453" si="1464">IF(A296="","",A296)</f>
        <v/>
      </c>
      <c r="B453" s="225" t="str">
        <f t="shared" si="1464"/>
        <v/>
      </c>
      <c r="C453" s="218">
        <f t="shared" si="1455"/>
        <v>0</v>
      </c>
      <c r="D453" s="284"/>
      <c r="E453" s="219">
        <f t="shared" si="1456"/>
        <v>0</v>
      </c>
      <c r="F453" s="219">
        <f t="shared" si="1457"/>
        <v>0</v>
      </c>
      <c r="G453" s="136"/>
      <c r="H453" s="214" t="str">
        <f t="shared" si="1458"/>
        <v/>
      </c>
      <c r="I453" s="219" t="str">
        <f t="shared" si="1459"/>
        <v/>
      </c>
      <c r="J453" s="219" t="str">
        <f t="shared" si="1460"/>
        <v/>
      </c>
      <c r="K453" s="216"/>
      <c r="L453" s="217">
        <f t="shared" si="1453"/>
        <v>1</v>
      </c>
      <c r="M453" s="219" t="str">
        <f t="shared" si="1445"/>
        <v/>
      </c>
      <c r="N453" s="221" t="str">
        <f t="shared" si="1461"/>
        <v/>
      </c>
      <c r="O453" s="304"/>
      <c r="P453" s="282"/>
      <c r="Q453" s="282"/>
      <c r="R453" s="287"/>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c r="CQ453" s="282"/>
      <c r="CR453" s="282"/>
      <c r="CS453" s="282"/>
      <c r="CT453" s="282"/>
      <c r="CU453" s="282"/>
      <c r="CV453" s="282"/>
      <c r="CW453" s="282"/>
      <c r="CX453" s="282"/>
      <c r="CY453" s="282"/>
      <c r="CZ453" s="282"/>
      <c r="DA453" s="282"/>
      <c r="DB453" s="282"/>
      <c r="DC453" s="282"/>
      <c r="DD453" s="282"/>
      <c r="DE453" s="282"/>
      <c r="DF453" s="282"/>
      <c r="DG453" s="282"/>
      <c r="DH453" s="282"/>
      <c r="DI453" s="282"/>
      <c r="DJ453" s="282"/>
      <c r="DK453" s="282"/>
      <c r="DL453" s="282"/>
      <c r="DM453" s="282"/>
      <c r="DN453" s="282"/>
      <c r="DO453" s="282"/>
      <c r="DP453" s="282"/>
      <c r="DQ453" s="282"/>
      <c r="DR453" s="282"/>
      <c r="DS453" s="282"/>
      <c r="DT453" s="282"/>
      <c r="DU453" s="282"/>
      <c r="DV453" s="282"/>
      <c r="DW453" s="282"/>
      <c r="DX453" s="282"/>
      <c r="DY453" s="282"/>
      <c r="DZ453" s="282"/>
      <c r="EA453" s="282"/>
      <c r="EB453" s="282"/>
      <c r="EC453" s="282"/>
      <c r="ED453" s="282"/>
      <c r="EE453" s="282"/>
      <c r="EF453" s="282"/>
      <c r="EG453" s="282"/>
      <c r="EH453" s="282"/>
      <c r="EI453" s="282"/>
      <c r="EJ453" s="282"/>
      <c r="EK453" s="282"/>
      <c r="EL453" s="282"/>
      <c r="EM453" s="282"/>
      <c r="EN453" s="282"/>
      <c r="EO453" s="282"/>
      <c r="EP453" s="282"/>
      <c r="EQ453" s="282"/>
      <c r="ER453" s="282"/>
      <c r="ES453" s="282"/>
      <c r="ET453" s="282"/>
      <c r="EU453" s="282"/>
      <c r="EV453" s="282"/>
      <c r="EW453" s="282"/>
      <c r="EX453" s="282"/>
      <c r="EY453" s="282"/>
      <c r="EZ453" s="282"/>
      <c r="FA453" s="282"/>
      <c r="FB453" s="282"/>
      <c r="FC453" s="282"/>
      <c r="FD453" s="282"/>
      <c r="FE453" s="282"/>
      <c r="FF453" s="282"/>
      <c r="FG453" s="282"/>
      <c r="FH453" s="282"/>
      <c r="FI453" s="282"/>
      <c r="FJ453" s="282"/>
      <c r="FK453" s="282"/>
      <c r="FL453" s="282"/>
      <c r="FM453" s="282"/>
      <c r="FN453" s="282"/>
      <c r="FO453" s="282"/>
      <c r="FP453" s="282"/>
      <c r="FQ453" s="282"/>
      <c r="FR453" s="282"/>
      <c r="FS453" s="282"/>
      <c r="FT453" s="282"/>
      <c r="FU453" s="282"/>
      <c r="FV453" s="282"/>
      <c r="FW453" s="282"/>
      <c r="FX453" s="282"/>
      <c r="FY453" s="282"/>
      <c r="FZ453" s="282"/>
      <c r="GA453" s="282"/>
      <c r="GB453" s="282"/>
      <c r="GC453" s="282"/>
      <c r="GD453" s="282"/>
      <c r="GE453" s="282"/>
      <c r="GF453" s="282"/>
      <c r="GG453" s="282"/>
      <c r="GH453" s="282"/>
      <c r="GI453" s="282"/>
      <c r="GJ453" s="282"/>
      <c r="GK453" s="282"/>
      <c r="GL453" s="282"/>
      <c r="GM453" s="282"/>
      <c r="GN453" s="282"/>
      <c r="GO453" s="282"/>
      <c r="GP453" s="282"/>
      <c r="GQ453" s="282"/>
      <c r="GR453" s="282"/>
      <c r="GS453" s="282"/>
      <c r="GT453" s="282"/>
      <c r="GU453" s="282"/>
      <c r="GV453" s="282"/>
      <c r="GW453" s="282"/>
      <c r="GX453" s="282"/>
      <c r="GY453" s="282"/>
      <c r="GZ453" s="282"/>
      <c r="HA453" s="282"/>
      <c r="HB453" s="282"/>
      <c r="HC453" s="282"/>
      <c r="HD453" s="282"/>
      <c r="HE453" s="282"/>
      <c r="HF453" s="282"/>
      <c r="HG453" s="282"/>
      <c r="HH453" s="282"/>
      <c r="HI453" s="282"/>
      <c r="HJ453" s="282"/>
      <c r="HK453" s="282"/>
      <c r="HL453" s="282"/>
      <c r="HM453" s="282"/>
      <c r="HN453" s="282"/>
      <c r="HO453" s="282"/>
      <c r="HP453" s="282"/>
      <c r="HQ453" s="282"/>
    </row>
    <row r="454" spans="1:225" s="73" customFormat="1" ht="18" hidden="1" customHeight="1" x14ac:dyDescent="0.25">
      <c r="A454" s="223" t="str">
        <f t="shared" ref="A454:B454" si="1465">IF(A297="","",A297)</f>
        <v/>
      </c>
      <c r="B454" s="225" t="str">
        <f t="shared" si="1465"/>
        <v/>
      </c>
      <c r="C454" s="218">
        <f t="shared" si="1455"/>
        <v>0</v>
      </c>
      <c r="D454" s="284"/>
      <c r="E454" s="219">
        <f t="shared" si="1456"/>
        <v>0</v>
      </c>
      <c r="F454" s="219">
        <f t="shared" si="1457"/>
        <v>0</v>
      </c>
      <c r="G454" s="136"/>
      <c r="H454" s="214" t="str">
        <f t="shared" si="1458"/>
        <v/>
      </c>
      <c r="I454" s="219" t="str">
        <f t="shared" si="1459"/>
        <v/>
      </c>
      <c r="J454" s="219" t="str">
        <f t="shared" si="1460"/>
        <v/>
      </c>
      <c r="K454" s="216"/>
      <c r="L454" s="217">
        <f t="shared" si="1453"/>
        <v>1</v>
      </c>
      <c r="M454" s="219" t="str">
        <f t="shared" si="1445"/>
        <v/>
      </c>
      <c r="N454" s="221" t="str">
        <f t="shared" si="1461"/>
        <v/>
      </c>
      <c r="O454" s="304"/>
      <c r="P454" s="282"/>
      <c r="Q454" s="282"/>
      <c r="R454" s="287"/>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c r="CQ454" s="282"/>
      <c r="CR454" s="282"/>
      <c r="CS454" s="282"/>
      <c r="CT454" s="282"/>
      <c r="CU454" s="282"/>
      <c r="CV454" s="282"/>
      <c r="CW454" s="282"/>
      <c r="CX454" s="282"/>
      <c r="CY454" s="282"/>
      <c r="CZ454" s="282"/>
      <c r="DA454" s="282"/>
      <c r="DB454" s="282"/>
      <c r="DC454" s="282"/>
      <c r="DD454" s="282"/>
      <c r="DE454" s="282"/>
      <c r="DF454" s="282"/>
      <c r="DG454" s="282"/>
      <c r="DH454" s="282"/>
      <c r="DI454" s="282"/>
      <c r="DJ454" s="282"/>
      <c r="DK454" s="282"/>
      <c r="DL454" s="282"/>
      <c r="DM454" s="282"/>
      <c r="DN454" s="282"/>
      <c r="DO454" s="282"/>
      <c r="DP454" s="282"/>
      <c r="DQ454" s="282"/>
      <c r="DR454" s="282"/>
      <c r="DS454" s="282"/>
      <c r="DT454" s="282"/>
      <c r="DU454" s="282"/>
      <c r="DV454" s="282"/>
      <c r="DW454" s="282"/>
      <c r="DX454" s="282"/>
      <c r="DY454" s="282"/>
      <c r="DZ454" s="282"/>
      <c r="EA454" s="282"/>
      <c r="EB454" s="282"/>
      <c r="EC454" s="282"/>
      <c r="ED454" s="282"/>
      <c r="EE454" s="282"/>
      <c r="EF454" s="282"/>
      <c r="EG454" s="282"/>
      <c r="EH454" s="282"/>
      <c r="EI454" s="282"/>
      <c r="EJ454" s="282"/>
      <c r="EK454" s="282"/>
      <c r="EL454" s="282"/>
      <c r="EM454" s="282"/>
      <c r="EN454" s="282"/>
      <c r="EO454" s="282"/>
      <c r="EP454" s="282"/>
      <c r="EQ454" s="282"/>
      <c r="ER454" s="282"/>
      <c r="ES454" s="282"/>
      <c r="ET454" s="282"/>
      <c r="EU454" s="282"/>
      <c r="EV454" s="282"/>
      <c r="EW454" s="282"/>
      <c r="EX454" s="282"/>
      <c r="EY454" s="282"/>
      <c r="EZ454" s="282"/>
      <c r="FA454" s="282"/>
      <c r="FB454" s="282"/>
      <c r="FC454" s="282"/>
      <c r="FD454" s="282"/>
      <c r="FE454" s="282"/>
      <c r="FF454" s="282"/>
      <c r="FG454" s="282"/>
      <c r="FH454" s="282"/>
      <c r="FI454" s="282"/>
      <c r="FJ454" s="282"/>
      <c r="FK454" s="282"/>
      <c r="FL454" s="282"/>
      <c r="FM454" s="282"/>
      <c r="FN454" s="282"/>
      <c r="FO454" s="282"/>
      <c r="FP454" s="282"/>
      <c r="FQ454" s="282"/>
      <c r="FR454" s="282"/>
      <c r="FS454" s="282"/>
      <c r="FT454" s="282"/>
      <c r="FU454" s="282"/>
      <c r="FV454" s="282"/>
      <c r="FW454" s="282"/>
      <c r="FX454" s="282"/>
      <c r="FY454" s="282"/>
      <c r="FZ454" s="282"/>
      <c r="GA454" s="282"/>
      <c r="GB454" s="282"/>
      <c r="GC454" s="282"/>
      <c r="GD454" s="282"/>
      <c r="GE454" s="282"/>
      <c r="GF454" s="282"/>
      <c r="GG454" s="282"/>
      <c r="GH454" s="282"/>
      <c r="GI454" s="282"/>
      <c r="GJ454" s="282"/>
      <c r="GK454" s="282"/>
      <c r="GL454" s="282"/>
      <c r="GM454" s="282"/>
      <c r="GN454" s="282"/>
      <c r="GO454" s="282"/>
      <c r="GP454" s="282"/>
      <c r="GQ454" s="282"/>
      <c r="GR454" s="282"/>
      <c r="GS454" s="282"/>
      <c r="GT454" s="282"/>
      <c r="GU454" s="282"/>
      <c r="GV454" s="282"/>
      <c r="GW454" s="282"/>
      <c r="GX454" s="282"/>
      <c r="GY454" s="282"/>
      <c r="GZ454" s="282"/>
      <c r="HA454" s="282"/>
      <c r="HB454" s="282"/>
      <c r="HC454" s="282"/>
      <c r="HD454" s="282"/>
      <c r="HE454" s="282"/>
      <c r="HF454" s="282"/>
      <c r="HG454" s="282"/>
      <c r="HH454" s="282"/>
      <c r="HI454" s="282"/>
      <c r="HJ454" s="282"/>
      <c r="HK454" s="282"/>
      <c r="HL454" s="282"/>
      <c r="HM454" s="282"/>
      <c r="HN454" s="282"/>
      <c r="HO454" s="282"/>
      <c r="HP454" s="282"/>
      <c r="HQ454" s="282"/>
    </row>
    <row r="455" spans="1:225" s="73" customFormat="1" ht="18" hidden="1" customHeight="1" x14ac:dyDescent="0.25">
      <c r="A455" s="223" t="str">
        <f t="shared" ref="A455:B455" si="1466">IF(A298="","",A298)</f>
        <v/>
      </c>
      <c r="B455" s="225" t="str">
        <f t="shared" si="1466"/>
        <v/>
      </c>
      <c r="C455" s="218">
        <f t="shared" si="1455"/>
        <v>0</v>
      </c>
      <c r="D455" s="284"/>
      <c r="E455" s="219">
        <f t="shared" si="1456"/>
        <v>0</v>
      </c>
      <c r="F455" s="219">
        <f t="shared" si="1457"/>
        <v>0</v>
      </c>
      <c r="G455" s="136"/>
      <c r="H455" s="214" t="str">
        <f t="shared" si="1458"/>
        <v/>
      </c>
      <c r="I455" s="219" t="str">
        <f t="shared" si="1459"/>
        <v/>
      </c>
      <c r="J455" s="219" t="str">
        <f t="shared" si="1460"/>
        <v/>
      </c>
      <c r="K455" s="216"/>
      <c r="L455" s="217">
        <f t="shared" si="1453"/>
        <v>1</v>
      </c>
      <c r="M455" s="219" t="str">
        <f t="shared" si="1445"/>
        <v/>
      </c>
      <c r="N455" s="221" t="str">
        <f t="shared" si="1461"/>
        <v/>
      </c>
      <c r="O455" s="304"/>
      <c r="P455" s="282"/>
      <c r="Q455" s="282"/>
      <c r="R455" s="287"/>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c r="CQ455" s="282"/>
      <c r="CR455" s="282"/>
      <c r="CS455" s="282"/>
      <c r="CT455" s="282"/>
      <c r="CU455" s="282"/>
      <c r="CV455" s="282"/>
      <c r="CW455" s="282"/>
      <c r="CX455" s="282"/>
      <c r="CY455" s="282"/>
      <c r="CZ455" s="282"/>
      <c r="DA455" s="282"/>
      <c r="DB455" s="282"/>
      <c r="DC455" s="282"/>
      <c r="DD455" s="282"/>
      <c r="DE455" s="282"/>
      <c r="DF455" s="282"/>
      <c r="DG455" s="282"/>
      <c r="DH455" s="282"/>
      <c r="DI455" s="282"/>
      <c r="DJ455" s="282"/>
      <c r="DK455" s="282"/>
      <c r="DL455" s="282"/>
      <c r="DM455" s="282"/>
      <c r="DN455" s="282"/>
      <c r="DO455" s="282"/>
      <c r="DP455" s="282"/>
      <c r="DQ455" s="282"/>
      <c r="DR455" s="282"/>
      <c r="DS455" s="282"/>
      <c r="DT455" s="282"/>
      <c r="DU455" s="282"/>
      <c r="DV455" s="282"/>
      <c r="DW455" s="282"/>
      <c r="DX455" s="282"/>
      <c r="DY455" s="282"/>
      <c r="DZ455" s="282"/>
      <c r="EA455" s="282"/>
      <c r="EB455" s="282"/>
      <c r="EC455" s="282"/>
      <c r="ED455" s="282"/>
      <c r="EE455" s="282"/>
      <c r="EF455" s="282"/>
      <c r="EG455" s="282"/>
      <c r="EH455" s="282"/>
      <c r="EI455" s="282"/>
      <c r="EJ455" s="282"/>
      <c r="EK455" s="282"/>
      <c r="EL455" s="282"/>
      <c r="EM455" s="282"/>
      <c r="EN455" s="282"/>
      <c r="EO455" s="282"/>
      <c r="EP455" s="282"/>
      <c r="EQ455" s="282"/>
      <c r="ER455" s="282"/>
      <c r="ES455" s="282"/>
      <c r="ET455" s="282"/>
      <c r="EU455" s="282"/>
      <c r="EV455" s="282"/>
      <c r="EW455" s="282"/>
      <c r="EX455" s="282"/>
      <c r="EY455" s="282"/>
      <c r="EZ455" s="282"/>
      <c r="FA455" s="282"/>
      <c r="FB455" s="282"/>
      <c r="FC455" s="282"/>
      <c r="FD455" s="282"/>
      <c r="FE455" s="282"/>
      <c r="FF455" s="282"/>
      <c r="FG455" s="282"/>
      <c r="FH455" s="282"/>
      <c r="FI455" s="282"/>
      <c r="FJ455" s="282"/>
      <c r="FK455" s="282"/>
      <c r="FL455" s="282"/>
      <c r="FM455" s="282"/>
      <c r="FN455" s="282"/>
      <c r="FO455" s="282"/>
      <c r="FP455" s="282"/>
      <c r="FQ455" s="282"/>
      <c r="FR455" s="282"/>
      <c r="FS455" s="282"/>
      <c r="FT455" s="282"/>
      <c r="FU455" s="282"/>
      <c r="FV455" s="282"/>
      <c r="FW455" s="282"/>
      <c r="FX455" s="282"/>
      <c r="FY455" s="282"/>
      <c r="FZ455" s="282"/>
      <c r="GA455" s="282"/>
      <c r="GB455" s="282"/>
      <c r="GC455" s="282"/>
      <c r="GD455" s="282"/>
      <c r="GE455" s="282"/>
      <c r="GF455" s="282"/>
      <c r="GG455" s="282"/>
      <c r="GH455" s="282"/>
      <c r="GI455" s="282"/>
      <c r="GJ455" s="282"/>
      <c r="GK455" s="282"/>
      <c r="GL455" s="282"/>
      <c r="GM455" s="282"/>
      <c r="GN455" s="282"/>
      <c r="GO455" s="282"/>
      <c r="GP455" s="282"/>
      <c r="GQ455" s="282"/>
      <c r="GR455" s="282"/>
      <c r="GS455" s="282"/>
      <c r="GT455" s="282"/>
      <c r="GU455" s="282"/>
      <c r="GV455" s="282"/>
      <c r="GW455" s="282"/>
      <c r="GX455" s="282"/>
      <c r="GY455" s="282"/>
      <c r="GZ455" s="282"/>
      <c r="HA455" s="282"/>
      <c r="HB455" s="282"/>
      <c r="HC455" s="282"/>
      <c r="HD455" s="282"/>
      <c r="HE455" s="282"/>
      <c r="HF455" s="282"/>
      <c r="HG455" s="282"/>
      <c r="HH455" s="282"/>
      <c r="HI455" s="282"/>
      <c r="HJ455" s="282"/>
      <c r="HK455" s="282"/>
      <c r="HL455" s="282"/>
      <c r="HM455" s="282"/>
      <c r="HN455" s="282"/>
      <c r="HO455" s="282"/>
      <c r="HP455" s="282"/>
      <c r="HQ455" s="282"/>
    </row>
    <row r="456" spans="1:225" s="73" customFormat="1" ht="18" hidden="1" customHeight="1" x14ac:dyDescent="0.25">
      <c r="A456" s="223" t="str">
        <f t="shared" ref="A456:B456" si="1467">IF(A299="","",A299)</f>
        <v/>
      </c>
      <c r="B456" s="225" t="str">
        <f t="shared" si="1467"/>
        <v/>
      </c>
      <c r="C456" s="218">
        <f t="shared" si="1455"/>
        <v>0</v>
      </c>
      <c r="D456" s="284"/>
      <c r="E456" s="219">
        <f t="shared" si="1456"/>
        <v>0</v>
      </c>
      <c r="F456" s="219">
        <f t="shared" si="1457"/>
        <v>0</v>
      </c>
      <c r="G456" s="136"/>
      <c r="H456" s="214" t="str">
        <f t="shared" si="1458"/>
        <v/>
      </c>
      <c r="I456" s="219" t="str">
        <f t="shared" si="1459"/>
        <v/>
      </c>
      <c r="J456" s="219" t="str">
        <f t="shared" si="1460"/>
        <v/>
      </c>
      <c r="K456" s="216"/>
      <c r="L456" s="217">
        <f t="shared" si="1453"/>
        <v>1</v>
      </c>
      <c r="M456" s="219" t="str">
        <f t="shared" si="1445"/>
        <v/>
      </c>
      <c r="N456" s="221" t="str">
        <f t="shared" si="1461"/>
        <v/>
      </c>
      <c r="O456" s="304"/>
      <c r="P456" s="282"/>
      <c r="Q456" s="282"/>
      <c r="R456" s="287"/>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c r="CQ456" s="282"/>
      <c r="CR456" s="282"/>
      <c r="CS456" s="282"/>
      <c r="CT456" s="282"/>
      <c r="CU456" s="282"/>
      <c r="CV456" s="282"/>
      <c r="CW456" s="282"/>
      <c r="CX456" s="282"/>
      <c r="CY456" s="282"/>
      <c r="CZ456" s="282"/>
      <c r="DA456" s="282"/>
      <c r="DB456" s="282"/>
      <c r="DC456" s="282"/>
      <c r="DD456" s="282"/>
      <c r="DE456" s="282"/>
      <c r="DF456" s="282"/>
      <c r="DG456" s="282"/>
      <c r="DH456" s="282"/>
      <c r="DI456" s="282"/>
      <c r="DJ456" s="282"/>
      <c r="DK456" s="282"/>
      <c r="DL456" s="282"/>
      <c r="DM456" s="282"/>
      <c r="DN456" s="282"/>
      <c r="DO456" s="282"/>
      <c r="DP456" s="282"/>
      <c r="DQ456" s="282"/>
      <c r="DR456" s="282"/>
      <c r="DS456" s="282"/>
      <c r="DT456" s="282"/>
      <c r="DU456" s="282"/>
      <c r="DV456" s="282"/>
      <c r="DW456" s="282"/>
      <c r="DX456" s="282"/>
      <c r="DY456" s="282"/>
      <c r="DZ456" s="282"/>
      <c r="EA456" s="282"/>
      <c r="EB456" s="282"/>
      <c r="EC456" s="282"/>
      <c r="ED456" s="282"/>
      <c r="EE456" s="282"/>
      <c r="EF456" s="282"/>
      <c r="EG456" s="282"/>
      <c r="EH456" s="282"/>
      <c r="EI456" s="282"/>
      <c r="EJ456" s="282"/>
      <c r="EK456" s="282"/>
      <c r="EL456" s="282"/>
      <c r="EM456" s="282"/>
      <c r="EN456" s="282"/>
      <c r="EO456" s="282"/>
      <c r="EP456" s="282"/>
      <c r="EQ456" s="282"/>
      <c r="ER456" s="282"/>
      <c r="ES456" s="282"/>
      <c r="ET456" s="282"/>
      <c r="EU456" s="282"/>
      <c r="EV456" s="282"/>
      <c r="EW456" s="282"/>
      <c r="EX456" s="282"/>
      <c r="EY456" s="282"/>
      <c r="EZ456" s="282"/>
      <c r="FA456" s="282"/>
      <c r="FB456" s="282"/>
      <c r="FC456" s="282"/>
      <c r="FD456" s="282"/>
      <c r="FE456" s="282"/>
      <c r="FF456" s="282"/>
      <c r="FG456" s="282"/>
      <c r="FH456" s="282"/>
      <c r="FI456" s="282"/>
      <c r="FJ456" s="282"/>
      <c r="FK456" s="282"/>
      <c r="FL456" s="282"/>
      <c r="FM456" s="282"/>
      <c r="FN456" s="282"/>
      <c r="FO456" s="282"/>
      <c r="FP456" s="282"/>
      <c r="FQ456" s="282"/>
      <c r="FR456" s="282"/>
      <c r="FS456" s="282"/>
      <c r="FT456" s="282"/>
      <c r="FU456" s="282"/>
      <c r="FV456" s="282"/>
      <c r="FW456" s="282"/>
      <c r="FX456" s="282"/>
      <c r="FY456" s="282"/>
      <c r="FZ456" s="282"/>
      <c r="GA456" s="282"/>
      <c r="GB456" s="282"/>
      <c r="GC456" s="282"/>
      <c r="GD456" s="282"/>
      <c r="GE456" s="282"/>
      <c r="GF456" s="282"/>
      <c r="GG456" s="282"/>
      <c r="GH456" s="282"/>
      <c r="GI456" s="282"/>
      <c r="GJ456" s="282"/>
      <c r="GK456" s="282"/>
      <c r="GL456" s="282"/>
      <c r="GM456" s="282"/>
      <c r="GN456" s="282"/>
      <c r="GO456" s="282"/>
      <c r="GP456" s="282"/>
      <c r="GQ456" s="282"/>
      <c r="GR456" s="282"/>
      <c r="GS456" s="282"/>
      <c r="GT456" s="282"/>
      <c r="GU456" s="282"/>
      <c r="GV456" s="282"/>
      <c r="GW456" s="282"/>
      <c r="GX456" s="282"/>
      <c r="GY456" s="282"/>
      <c r="GZ456" s="282"/>
      <c r="HA456" s="282"/>
      <c r="HB456" s="282"/>
      <c r="HC456" s="282"/>
      <c r="HD456" s="282"/>
      <c r="HE456" s="282"/>
      <c r="HF456" s="282"/>
      <c r="HG456" s="282"/>
      <c r="HH456" s="282"/>
      <c r="HI456" s="282"/>
      <c r="HJ456" s="282"/>
      <c r="HK456" s="282"/>
      <c r="HL456" s="282"/>
      <c r="HM456" s="282"/>
      <c r="HN456" s="282"/>
      <c r="HO456" s="282"/>
      <c r="HP456" s="282"/>
      <c r="HQ456" s="282"/>
    </row>
    <row r="457" spans="1:225" s="73" customFormat="1" ht="18" hidden="1" customHeight="1" x14ac:dyDescent="0.25">
      <c r="A457" s="223" t="str">
        <f t="shared" ref="A457:B457" si="1468">IF(A300="","",A300)</f>
        <v/>
      </c>
      <c r="B457" s="225" t="str">
        <f t="shared" si="1468"/>
        <v/>
      </c>
      <c r="C457" s="218">
        <f t="shared" si="1455"/>
        <v>0</v>
      </c>
      <c r="D457" s="284"/>
      <c r="E457" s="219">
        <f t="shared" si="1456"/>
        <v>0</v>
      </c>
      <c r="F457" s="219">
        <f t="shared" si="1457"/>
        <v>0</v>
      </c>
      <c r="G457" s="136"/>
      <c r="H457" s="214" t="str">
        <f t="shared" si="1458"/>
        <v/>
      </c>
      <c r="I457" s="219" t="str">
        <f t="shared" si="1459"/>
        <v/>
      </c>
      <c r="J457" s="219" t="str">
        <f t="shared" si="1460"/>
        <v/>
      </c>
      <c r="K457" s="216"/>
      <c r="L457" s="217">
        <f t="shared" si="1453"/>
        <v>1</v>
      </c>
      <c r="M457" s="219" t="str">
        <f t="shared" si="1445"/>
        <v/>
      </c>
      <c r="N457" s="221" t="str">
        <f t="shared" si="1461"/>
        <v/>
      </c>
      <c r="O457" s="304"/>
      <c r="P457" s="282"/>
      <c r="Q457" s="282"/>
      <c r="R457" s="287"/>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c r="CQ457" s="282"/>
      <c r="CR457" s="282"/>
      <c r="CS457" s="282"/>
      <c r="CT457" s="282"/>
      <c r="CU457" s="282"/>
      <c r="CV457" s="282"/>
      <c r="CW457" s="282"/>
      <c r="CX457" s="282"/>
      <c r="CY457" s="282"/>
      <c r="CZ457" s="282"/>
      <c r="DA457" s="282"/>
      <c r="DB457" s="282"/>
      <c r="DC457" s="282"/>
      <c r="DD457" s="282"/>
      <c r="DE457" s="282"/>
      <c r="DF457" s="282"/>
      <c r="DG457" s="282"/>
      <c r="DH457" s="282"/>
      <c r="DI457" s="282"/>
      <c r="DJ457" s="282"/>
      <c r="DK457" s="282"/>
      <c r="DL457" s="282"/>
      <c r="DM457" s="282"/>
      <c r="DN457" s="282"/>
      <c r="DO457" s="282"/>
      <c r="DP457" s="282"/>
      <c r="DQ457" s="282"/>
      <c r="DR457" s="282"/>
      <c r="DS457" s="282"/>
      <c r="DT457" s="282"/>
      <c r="DU457" s="282"/>
      <c r="DV457" s="282"/>
      <c r="DW457" s="282"/>
      <c r="DX457" s="282"/>
      <c r="DY457" s="282"/>
      <c r="DZ457" s="282"/>
      <c r="EA457" s="282"/>
      <c r="EB457" s="282"/>
      <c r="EC457" s="282"/>
      <c r="ED457" s="282"/>
      <c r="EE457" s="282"/>
      <c r="EF457" s="282"/>
      <c r="EG457" s="282"/>
      <c r="EH457" s="282"/>
      <c r="EI457" s="282"/>
      <c r="EJ457" s="282"/>
      <c r="EK457" s="282"/>
      <c r="EL457" s="282"/>
      <c r="EM457" s="282"/>
      <c r="EN457" s="282"/>
      <c r="EO457" s="282"/>
      <c r="EP457" s="282"/>
      <c r="EQ457" s="282"/>
      <c r="ER457" s="282"/>
      <c r="ES457" s="282"/>
      <c r="ET457" s="282"/>
      <c r="EU457" s="282"/>
      <c r="EV457" s="282"/>
      <c r="EW457" s="282"/>
      <c r="EX457" s="282"/>
      <c r="EY457" s="282"/>
      <c r="EZ457" s="282"/>
      <c r="FA457" s="282"/>
      <c r="FB457" s="282"/>
      <c r="FC457" s="282"/>
      <c r="FD457" s="282"/>
      <c r="FE457" s="282"/>
      <c r="FF457" s="282"/>
      <c r="FG457" s="282"/>
      <c r="FH457" s="282"/>
      <c r="FI457" s="282"/>
      <c r="FJ457" s="282"/>
      <c r="FK457" s="282"/>
      <c r="FL457" s="282"/>
      <c r="FM457" s="282"/>
      <c r="FN457" s="282"/>
      <c r="FO457" s="282"/>
      <c r="FP457" s="282"/>
      <c r="FQ457" s="282"/>
      <c r="FR457" s="282"/>
      <c r="FS457" s="282"/>
      <c r="FT457" s="282"/>
      <c r="FU457" s="282"/>
      <c r="FV457" s="282"/>
      <c r="FW457" s="282"/>
      <c r="FX457" s="282"/>
      <c r="FY457" s="282"/>
      <c r="FZ457" s="282"/>
      <c r="GA457" s="282"/>
      <c r="GB457" s="282"/>
      <c r="GC457" s="282"/>
      <c r="GD457" s="282"/>
      <c r="GE457" s="282"/>
      <c r="GF457" s="282"/>
      <c r="GG457" s="282"/>
      <c r="GH457" s="282"/>
      <c r="GI457" s="282"/>
      <c r="GJ457" s="282"/>
      <c r="GK457" s="282"/>
      <c r="GL457" s="282"/>
      <c r="GM457" s="282"/>
      <c r="GN457" s="282"/>
      <c r="GO457" s="282"/>
      <c r="GP457" s="282"/>
      <c r="GQ457" s="282"/>
      <c r="GR457" s="282"/>
      <c r="GS457" s="282"/>
      <c r="GT457" s="282"/>
      <c r="GU457" s="282"/>
      <c r="GV457" s="282"/>
      <c r="GW457" s="282"/>
      <c r="GX457" s="282"/>
      <c r="GY457" s="282"/>
      <c r="GZ457" s="282"/>
      <c r="HA457" s="282"/>
      <c r="HB457" s="282"/>
      <c r="HC457" s="282"/>
      <c r="HD457" s="282"/>
      <c r="HE457" s="282"/>
      <c r="HF457" s="282"/>
      <c r="HG457" s="282"/>
      <c r="HH457" s="282"/>
      <c r="HI457" s="282"/>
      <c r="HJ457" s="282"/>
      <c r="HK457" s="282"/>
      <c r="HL457" s="282"/>
      <c r="HM457" s="282"/>
      <c r="HN457" s="282"/>
      <c r="HO457" s="282"/>
      <c r="HP457" s="282"/>
      <c r="HQ457" s="282"/>
    </row>
    <row r="458" spans="1:225" s="73" customFormat="1" ht="18" hidden="1" customHeight="1" x14ac:dyDescent="0.25">
      <c r="A458" s="223" t="str">
        <f t="shared" ref="A458:B458" si="1469">IF(A301="","",A301)</f>
        <v/>
      </c>
      <c r="B458" s="225" t="str">
        <f t="shared" si="1469"/>
        <v/>
      </c>
      <c r="C458" s="218">
        <f t="shared" si="1455"/>
        <v>0</v>
      </c>
      <c r="D458" s="284"/>
      <c r="E458" s="219">
        <f t="shared" si="1456"/>
        <v>0</v>
      </c>
      <c r="F458" s="219">
        <f t="shared" si="1457"/>
        <v>0</v>
      </c>
      <c r="G458" s="136"/>
      <c r="H458" s="214" t="str">
        <f t="shared" si="1458"/>
        <v/>
      </c>
      <c r="I458" s="219" t="str">
        <f t="shared" si="1459"/>
        <v/>
      </c>
      <c r="J458" s="219" t="str">
        <f t="shared" si="1460"/>
        <v/>
      </c>
      <c r="K458" s="216"/>
      <c r="L458" s="217">
        <f t="shared" si="1453"/>
        <v>1</v>
      </c>
      <c r="M458" s="219" t="str">
        <f t="shared" si="1445"/>
        <v/>
      </c>
      <c r="N458" s="221" t="str">
        <f t="shared" si="1461"/>
        <v/>
      </c>
      <c r="O458" s="304"/>
      <c r="P458" s="282"/>
      <c r="Q458" s="282"/>
      <c r="R458" s="287"/>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c r="CQ458" s="282"/>
      <c r="CR458" s="282"/>
      <c r="CS458" s="282"/>
      <c r="CT458" s="282"/>
      <c r="CU458" s="282"/>
      <c r="CV458" s="282"/>
      <c r="CW458" s="282"/>
      <c r="CX458" s="282"/>
      <c r="CY458" s="282"/>
      <c r="CZ458" s="282"/>
      <c r="DA458" s="282"/>
      <c r="DB458" s="282"/>
      <c r="DC458" s="282"/>
      <c r="DD458" s="282"/>
      <c r="DE458" s="282"/>
      <c r="DF458" s="282"/>
      <c r="DG458" s="282"/>
      <c r="DH458" s="282"/>
      <c r="DI458" s="282"/>
      <c r="DJ458" s="282"/>
      <c r="DK458" s="282"/>
      <c r="DL458" s="282"/>
      <c r="DM458" s="282"/>
      <c r="DN458" s="282"/>
      <c r="DO458" s="282"/>
      <c r="DP458" s="282"/>
      <c r="DQ458" s="282"/>
      <c r="DR458" s="282"/>
      <c r="DS458" s="282"/>
      <c r="DT458" s="282"/>
      <c r="DU458" s="282"/>
      <c r="DV458" s="282"/>
      <c r="DW458" s="282"/>
      <c r="DX458" s="282"/>
      <c r="DY458" s="282"/>
      <c r="DZ458" s="282"/>
      <c r="EA458" s="282"/>
      <c r="EB458" s="282"/>
      <c r="EC458" s="282"/>
      <c r="ED458" s="282"/>
      <c r="EE458" s="282"/>
      <c r="EF458" s="282"/>
      <c r="EG458" s="282"/>
      <c r="EH458" s="282"/>
      <c r="EI458" s="282"/>
      <c r="EJ458" s="282"/>
      <c r="EK458" s="282"/>
      <c r="EL458" s="282"/>
      <c r="EM458" s="282"/>
      <c r="EN458" s="282"/>
      <c r="EO458" s="282"/>
      <c r="EP458" s="282"/>
      <c r="EQ458" s="282"/>
      <c r="ER458" s="282"/>
      <c r="ES458" s="282"/>
      <c r="ET458" s="282"/>
      <c r="EU458" s="282"/>
      <c r="EV458" s="282"/>
      <c r="EW458" s="282"/>
      <c r="EX458" s="282"/>
      <c r="EY458" s="282"/>
      <c r="EZ458" s="282"/>
      <c r="FA458" s="282"/>
      <c r="FB458" s="282"/>
      <c r="FC458" s="282"/>
      <c r="FD458" s="282"/>
      <c r="FE458" s="282"/>
      <c r="FF458" s="282"/>
      <c r="FG458" s="282"/>
      <c r="FH458" s="282"/>
      <c r="FI458" s="282"/>
      <c r="FJ458" s="282"/>
      <c r="FK458" s="282"/>
      <c r="FL458" s="282"/>
      <c r="FM458" s="282"/>
      <c r="FN458" s="282"/>
      <c r="FO458" s="282"/>
      <c r="FP458" s="282"/>
      <c r="FQ458" s="282"/>
      <c r="FR458" s="282"/>
      <c r="FS458" s="282"/>
      <c r="FT458" s="282"/>
      <c r="FU458" s="282"/>
      <c r="FV458" s="282"/>
      <c r="FW458" s="282"/>
      <c r="FX458" s="282"/>
      <c r="FY458" s="282"/>
      <c r="FZ458" s="282"/>
      <c r="GA458" s="282"/>
      <c r="GB458" s="282"/>
      <c r="GC458" s="282"/>
      <c r="GD458" s="282"/>
      <c r="GE458" s="282"/>
      <c r="GF458" s="282"/>
      <c r="GG458" s="282"/>
      <c r="GH458" s="282"/>
      <c r="GI458" s="282"/>
      <c r="GJ458" s="282"/>
      <c r="GK458" s="282"/>
      <c r="GL458" s="282"/>
      <c r="GM458" s="282"/>
      <c r="GN458" s="282"/>
      <c r="GO458" s="282"/>
      <c r="GP458" s="282"/>
      <c r="GQ458" s="282"/>
      <c r="GR458" s="282"/>
      <c r="GS458" s="282"/>
      <c r="GT458" s="282"/>
      <c r="GU458" s="282"/>
      <c r="GV458" s="282"/>
      <c r="GW458" s="282"/>
      <c r="GX458" s="282"/>
      <c r="GY458" s="282"/>
      <c r="GZ458" s="282"/>
      <c r="HA458" s="282"/>
      <c r="HB458" s="282"/>
      <c r="HC458" s="282"/>
      <c r="HD458" s="282"/>
      <c r="HE458" s="282"/>
      <c r="HF458" s="282"/>
      <c r="HG458" s="282"/>
      <c r="HH458" s="282"/>
      <c r="HI458" s="282"/>
      <c r="HJ458" s="282"/>
      <c r="HK458" s="282"/>
      <c r="HL458" s="282"/>
      <c r="HM458" s="282"/>
      <c r="HN458" s="282"/>
      <c r="HO458" s="282"/>
      <c r="HP458" s="282"/>
      <c r="HQ458" s="282"/>
    </row>
    <row r="459" spans="1:225" s="73" customFormat="1" ht="18" hidden="1" customHeight="1" x14ac:dyDescent="0.25">
      <c r="A459" s="223" t="str">
        <f t="shared" ref="A459:B459" si="1470">IF(A302="","",A302)</f>
        <v/>
      </c>
      <c r="B459" s="225" t="str">
        <f t="shared" si="1470"/>
        <v/>
      </c>
      <c r="C459" s="218">
        <f t="shared" si="1455"/>
        <v>0</v>
      </c>
      <c r="D459" s="284"/>
      <c r="E459" s="219">
        <f t="shared" si="1456"/>
        <v>0</v>
      </c>
      <c r="F459" s="219">
        <f t="shared" si="1457"/>
        <v>0</v>
      </c>
      <c r="G459" s="136"/>
      <c r="H459" s="214" t="str">
        <f t="shared" si="1458"/>
        <v/>
      </c>
      <c r="I459" s="219" t="str">
        <f t="shared" si="1459"/>
        <v/>
      </c>
      <c r="J459" s="219" t="str">
        <f t="shared" si="1460"/>
        <v/>
      </c>
      <c r="K459" s="216"/>
      <c r="L459" s="217">
        <f t="shared" si="1453"/>
        <v>1</v>
      </c>
      <c r="M459" s="219" t="str">
        <f t="shared" si="1445"/>
        <v/>
      </c>
      <c r="N459" s="221" t="str">
        <f t="shared" si="1461"/>
        <v/>
      </c>
      <c r="O459" s="304"/>
      <c r="P459" s="282"/>
      <c r="Q459" s="282"/>
      <c r="R459" s="287"/>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c r="CQ459" s="282"/>
      <c r="CR459" s="282"/>
      <c r="CS459" s="282"/>
      <c r="CT459" s="282"/>
      <c r="CU459" s="282"/>
      <c r="CV459" s="282"/>
      <c r="CW459" s="282"/>
      <c r="CX459" s="282"/>
      <c r="CY459" s="282"/>
      <c r="CZ459" s="282"/>
      <c r="DA459" s="282"/>
      <c r="DB459" s="282"/>
      <c r="DC459" s="282"/>
      <c r="DD459" s="282"/>
      <c r="DE459" s="282"/>
      <c r="DF459" s="282"/>
      <c r="DG459" s="282"/>
      <c r="DH459" s="282"/>
      <c r="DI459" s="282"/>
      <c r="DJ459" s="282"/>
      <c r="DK459" s="282"/>
      <c r="DL459" s="282"/>
      <c r="DM459" s="282"/>
      <c r="DN459" s="282"/>
      <c r="DO459" s="282"/>
      <c r="DP459" s="282"/>
      <c r="DQ459" s="282"/>
      <c r="DR459" s="282"/>
      <c r="DS459" s="282"/>
      <c r="DT459" s="282"/>
      <c r="DU459" s="282"/>
      <c r="DV459" s="282"/>
      <c r="DW459" s="282"/>
      <c r="DX459" s="282"/>
      <c r="DY459" s="282"/>
      <c r="DZ459" s="282"/>
      <c r="EA459" s="282"/>
      <c r="EB459" s="282"/>
      <c r="EC459" s="282"/>
      <c r="ED459" s="282"/>
      <c r="EE459" s="282"/>
      <c r="EF459" s="282"/>
      <c r="EG459" s="282"/>
      <c r="EH459" s="282"/>
      <c r="EI459" s="282"/>
      <c r="EJ459" s="282"/>
      <c r="EK459" s="282"/>
      <c r="EL459" s="282"/>
      <c r="EM459" s="282"/>
      <c r="EN459" s="282"/>
      <c r="EO459" s="282"/>
      <c r="EP459" s="282"/>
      <c r="EQ459" s="282"/>
      <c r="ER459" s="282"/>
      <c r="ES459" s="282"/>
      <c r="ET459" s="282"/>
      <c r="EU459" s="282"/>
      <c r="EV459" s="282"/>
      <c r="EW459" s="282"/>
      <c r="EX459" s="282"/>
      <c r="EY459" s="282"/>
      <c r="EZ459" s="282"/>
      <c r="FA459" s="282"/>
      <c r="FB459" s="282"/>
      <c r="FC459" s="282"/>
      <c r="FD459" s="282"/>
      <c r="FE459" s="282"/>
      <c r="FF459" s="282"/>
      <c r="FG459" s="282"/>
      <c r="FH459" s="282"/>
      <c r="FI459" s="282"/>
      <c r="FJ459" s="282"/>
      <c r="FK459" s="282"/>
      <c r="FL459" s="282"/>
      <c r="FM459" s="282"/>
      <c r="FN459" s="282"/>
      <c r="FO459" s="282"/>
      <c r="FP459" s="282"/>
      <c r="FQ459" s="282"/>
      <c r="FR459" s="282"/>
      <c r="FS459" s="282"/>
      <c r="FT459" s="282"/>
      <c r="FU459" s="282"/>
      <c r="FV459" s="282"/>
      <c r="FW459" s="282"/>
      <c r="FX459" s="282"/>
      <c r="FY459" s="282"/>
      <c r="FZ459" s="282"/>
      <c r="GA459" s="282"/>
      <c r="GB459" s="282"/>
      <c r="GC459" s="282"/>
      <c r="GD459" s="282"/>
      <c r="GE459" s="282"/>
      <c r="GF459" s="282"/>
      <c r="GG459" s="282"/>
      <c r="GH459" s="282"/>
      <c r="GI459" s="282"/>
      <c r="GJ459" s="282"/>
      <c r="GK459" s="282"/>
      <c r="GL459" s="282"/>
      <c r="GM459" s="282"/>
      <c r="GN459" s="282"/>
      <c r="GO459" s="282"/>
      <c r="GP459" s="282"/>
      <c r="GQ459" s="282"/>
      <c r="GR459" s="282"/>
      <c r="GS459" s="282"/>
      <c r="GT459" s="282"/>
      <c r="GU459" s="282"/>
      <c r="GV459" s="282"/>
      <c r="GW459" s="282"/>
      <c r="GX459" s="282"/>
      <c r="GY459" s="282"/>
      <c r="GZ459" s="282"/>
      <c r="HA459" s="282"/>
      <c r="HB459" s="282"/>
      <c r="HC459" s="282"/>
      <c r="HD459" s="282"/>
      <c r="HE459" s="282"/>
      <c r="HF459" s="282"/>
      <c r="HG459" s="282"/>
      <c r="HH459" s="282"/>
      <c r="HI459" s="282"/>
      <c r="HJ459" s="282"/>
      <c r="HK459" s="282"/>
      <c r="HL459" s="282"/>
      <c r="HM459" s="282"/>
      <c r="HN459" s="282"/>
      <c r="HO459" s="282"/>
      <c r="HP459" s="282"/>
      <c r="HQ459" s="282"/>
    </row>
    <row r="460" spans="1:225" s="73" customFormat="1" ht="18" hidden="1" customHeight="1" x14ac:dyDescent="0.25">
      <c r="A460" s="223" t="str">
        <f t="shared" ref="A460:B460" si="1471">IF(A303="","",A303)</f>
        <v/>
      </c>
      <c r="B460" s="225" t="str">
        <f t="shared" si="1471"/>
        <v/>
      </c>
      <c r="C460" s="218">
        <f t="shared" si="1455"/>
        <v>0</v>
      </c>
      <c r="D460" s="284"/>
      <c r="E460" s="219">
        <f t="shared" si="1456"/>
        <v>0</v>
      </c>
      <c r="F460" s="219">
        <f t="shared" si="1457"/>
        <v>0</v>
      </c>
      <c r="G460" s="136"/>
      <c r="H460" s="214" t="str">
        <f t="shared" si="1458"/>
        <v/>
      </c>
      <c r="I460" s="219" t="str">
        <f t="shared" si="1459"/>
        <v/>
      </c>
      <c r="J460" s="219" t="str">
        <f t="shared" si="1460"/>
        <v/>
      </c>
      <c r="K460" s="216"/>
      <c r="L460" s="217">
        <f t="shared" si="1453"/>
        <v>1</v>
      </c>
      <c r="M460" s="219" t="str">
        <f t="shared" si="1445"/>
        <v/>
      </c>
      <c r="N460" s="221" t="str">
        <f t="shared" si="1461"/>
        <v/>
      </c>
      <c r="O460" s="304"/>
      <c r="P460" s="282"/>
      <c r="Q460" s="282"/>
      <c r="R460" s="287"/>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c r="CQ460" s="282"/>
      <c r="CR460" s="282"/>
      <c r="CS460" s="282"/>
      <c r="CT460" s="282"/>
      <c r="CU460" s="282"/>
      <c r="CV460" s="282"/>
      <c r="CW460" s="282"/>
      <c r="CX460" s="282"/>
      <c r="CY460" s="282"/>
      <c r="CZ460" s="282"/>
      <c r="DA460" s="282"/>
      <c r="DB460" s="282"/>
      <c r="DC460" s="282"/>
      <c r="DD460" s="282"/>
      <c r="DE460" s="282"/>
      <c r="DF460" s="282"/>
      <c r="DG460" s="282"/>
      <c r="DH460" s="282"/>
      <c r="DI460" s="282"/>
      <c r="DJ460" s="282"/>
      <c r="DK460" s="282"/>
      <c r="DL460" s="282"/>
      <c r="DM460" s="282"/>
      <c r="DN460" s="282"/>
      <c r="DO460" s="282"/>
      <c r="DP460" s="282"/>
      <c r="DQ460" s="282"/>
      <c r="DR460" s="282"/>
      <c r="DS460" s="282"/>
      <c r="DT460" s="282"/>
      <c r="DU460" s="282"/>
      <c r="DV460" s="282"/>
      <c r="DW460" s="282"/>
      <c r="DX460" s="282"/>
      <c r="DY460" s="282"/>
      <c r="DZ460" s="282"/>
      <c r="EA460" s="282"/>
      <c r="EB460" s="282"/>
      <c r="EC460" s="282"/>
      <c r="ED460" s="282"/>
      <c r="EE460" s="282"/>
      <c r="EF460" s="282"/>
      <c r="EG460" s="282"/>
      <c r="EH460" s="282"/>
      <c r="EI460" s="282"/>
      <c r="EJ460" s="282"/>
      <c r="EK460" s="282"/>
      <c r="EL460" s="282"/>
      <c r="EM460" s="282"/>
      <c r="EN460" s="282"/>
      <c r="EO460" s="282"/>
      <c r="EP460" s="282"/>
      <c r="EQ460" s="282"/>
      <c r="ER460" s="282"/>
      <c r="ES460" s="282"/>
      <c r="ET460" s="282"/>
      <c r="EU460" s="282"/>
      <c r="EV460" s="282"/>
      <c r="EW460" s="282"/>
      <c r="EX460" s="282"/>
      <c r="EY460" s="282"/>
      <c r="EZ460" s="282"/>
      <c r="FA460" s="282"/>
      <c r="FB460" s="282"/>
      <c r="FC460" s="282"/>
      <c r="FD460" s="282"/>
      <c r="FE460" s="282"/>
      <c r="FF460" s="282"/>
      <c r="FG460" s="282"/>
      <c r="FH460" s="282"/>
      <c r="FI460" s="282"/>
      <c r="FJ460" s="282"/>
      <c r="FK460" s="282"/>
      <c r="FL460" s="282"/>
      <c r="FM460" s="282"/>
      <c r="FN460" s="282"/>
      <c r="FO460" s="282"/>
      <c r="FP460" s="282"/>
      <c r="FQ460" s="282"/>
      <c r="FR460" s="282"/>
      <c r="FS460" s="282"/>
      <c r="FT460" s="282"/>
      <c r="FU460" s="282"/>
      <c r="FV460" s="282"/>
      <c r="FW460" s="282"/>
      <c r="FX460" s="282"/>
      <c r="FY460" s="282"/>
      <c r="FZ460" s="282"/>
      <c r="GA460" s="282"/>
      <c r="GB460" s="282"/>
      <c r="GC460" s="282"/>
      <c r="GD460" s="282"/>
      <c r="GE460" s="282"/>
      <c r="GF460" s="282"/>
      <c r="GG460" s="282"/>
      <c r="GH460" s="282"/>
      <c r="GI460" s="282"/>
      <c r="GJ460" s="282"/>
      <c r="GK460" s="282"/>
      <c r="GL460" s="282"/>
      <c r="GM460" s="282"/>
      <c r="GN460" s="282"/>
      <c r="GO460" s="282"/>
      <c r="GP460" s="282"/>
      <c r="GQ460" s="282"/>
      <c r="GR460" s="282"/>
      <c r="GS460" s="282"/>
      <c r="GT460" s="282"/>
      <c r="GU460" s="282"/>
      <c r="GV460" s="282"/>
      <c r="GW460" s="282"/>
      <c r="GX460" s="282"/>
      <c r="GY460" s="282"/>
      <c r="GZ460" s="282"/>
      <c r="HA460" s="282"/>
      <c r="HB460" s="282"/>
      <c r="HC460" s="282"/>
      <c r="HD460" s="282"/>
      <c r="HE460" s="282"/>
      <c r="HF460" s="282"/>
      <c r="HG460" s="282"/>
      <c r="HH460" s="282"/>
      <c r="HI460" s="282"/>
      <c r="HJ460" s="282"/>
      <c r="HK460" s="282"/>
      <c r="HL460" s="282"/>
      <c r="HM460" s="282"/>
      <c r="HN460" s="282"/>
      <c r="HO460" s="282"/>
      <c r="HP460" s="282"/>
      <c r="HQ460" s="282"/>
    </row>
    <row r="461" spans="1:225" s="73" customFormat="1" ht="18" hidden="1" customHeight="1" x14ac:dyDescent="0.25">
      <c r="A461" s="223" t="str">
        <f t="shared" ref="A461:B461" si="1472">IF(A304="","",A304)</f>
        <v/>
      </c>
      <c r="B461" s="225" t="str">
        <f t="shared" si="1472"/>
        <v/>
      </c>
      <c r="C461" s="218">
        <f t="shared" si="1455"/>
        <v>0</v>
      </c>
      <c r="D461" s="284"/>
      <c r="E461" s="219">
        <f t="shared" si="1456"/>
        <v>0</v>
      </c>
      <c r="F461" s="219">
        <f t="shared" si="1457"/>
        <v>0</v>
      </c>
      <c r="G461" s="136"/>
      <c r="H461" s="214" t="str">
        <f t="shared" si="1458"/>
        <v/>
      </c>
      <c r="I461" s="219" t="str">
        <f t="shared" si="1459"/>
        <v/>
      </c>
      <c r="J461" s="219" t="str">
        <f t="shared" si="1460"/>
        <v/>
      </c>
      <c r="K461" s="216"/>
      <c r="L461" s="217">
        <f t="shared" si="1453"/>
        <v>1</v>
      </c>
      <c r="M461" s="219" t="str">
        <f t="shared" si="1445"/>
        <v/>
      </c>
      <c r="N461" s="221" t="str">
        <f t="shared" si="1461"/>
        <v/>
      </c>
      <c r="O461" s="304"/>
      <c r="P461" s="282"/>
      <c r="Q461" s="282"/>
      <c r="R461" s="287"/>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c r="CQ461" s="282"/>
      <c r="CR461" s="282"/>
      <c r="CS461" s="282"/>
      <c r="CT461" s="282"/>
      <c r="CU461" s="282"/>
      <c r="CV461" s="282"/>
      <c r="CW461" s="282"/>
      <c r="CX461" s="282"/>
      <c r="CY461" s="282"/>
      <c r="CZ461" s="282"/>
      <c r="DA461" s="282"/>
      <c r="DB461" s="282"/>
      <c r="DC461" s="282"/>
      <c r="DD461" s="282"/>
      <c r="DE461" s="282"/>
      <c r="DF461" s="282"/>
      <c r="DG461" s="282"/>
      <c r="DH461" s="282"/>
      <c r="DI461" s="282"/>
      <c r="DJ461" s="282"/>
      <c r="DK461" s="282"/>
      <c r="DL461" s="282"/>
      <c r="DM461" s="282"/>
      <c r="DN461" s="282"/>
      <c r="DO461" s="282"/>
      <c r="DP461" s="282"/>
      <c r="DQ461" s="282"/>
      <c r="DR461" s="282"/>
      <c r="DS461" s="282"/>
      <c r="DT461" s="282"/>
      <c r="DU461" s="282"/>
      <c r="DV461" s="282"/>
      <c r="DW461" s="282"/>
      <c r="DX461" s="282"/>
      <c r="DY461" s="282"/>
      <c r="DZ461" s="282"/>
      <c r="EA461" s="282"/>
      <c r="EB461" s="282"/>
      <c r="EC461" s="282"/>
      <c r="ED461" s="282"/>
      <c r="EE461" s="282"/>
      <c r="EF461" s="282"/>
      <c r="EG461" s="282"/>
      <c r="EH461" s="282"/>
      <c r="EI461" s="282"/>
      <c r="EJ461" s="282"/>
      <c r="EK461" s="282"/>
      <c r="EL461" s="282"/>
      <c r="EM461" s="282"/>
      <c r="EN461" s="282"/>
      <c r="EO461" s="282"/>
      <c r="EP461" s="282"/>
      <c r="EQ461" s="282"/>
      <c r="ER461" s="282"/>
      <c r="ES461" s="282"/>
      <c r="ET461" s="282"/>
      <c r="EU461" s="282"/>
      <c r="EV461" s="282"/>
      <c r="EW461" s="282"/>
      <c r="EX461" s="282"/>
      <c r="EY461" s="282"/>
      <c r="EZ461" s="282"/>
      <c r="FA461" s="282"/>
      <c r="FB461" s="282"/>
      <c r="FC461" s="282"/>
      <c r="FD461" s="282"/>
      <c r="FE461" s="282"/>
      <c r="FF461" s="282"/>
      <c r="FG461" s="282"/>
      <c r="FH461" s="282"/>
      <c r="FI461" s="282"/>
      <c r="FJ461" s="282"/>
      <c r="FK461" s="282"/>
      <c r="FL461" s="282"/>
      <c r="FM461" s="282"/>
      <c r="FN461" s="282"/>
      <c r="FO461" s="282"/>
      <c r="FP461" s="282"/>
      <c r="FQ461" s="282"/>
      <c r="FR461" s="282"/>
      <c r="FS461" s="282"/>
      <c r="FT461" s="282"/>
      <c r="FU461" s="282"/>
      <c r="FV461" s="282"/>
      <c r="FW461" s="282"/>
      <c r="FX461" s="282"/>
      <c r="FY461" s="282"/>
      <c r="FZ461" s="282"/>
      <c r="GA461" s="282"/>
      <c r="GB461" s="282"/>
      <c r="GC461" s="282"/>
      <c r="GD461" s="282"/>
      <c r="GE461" s="282"/>
      <c r="GF461" s="282"/>
      <c r="GG461" s="282"/>
      <c r="GH461" s="282"/>
      <c r="GI461" s="282"/>
      <c r="GJ461" s="282"/>
      <c r="GK461" s="282"/>
      <c r="GL461" s="282"/>
      <c r="GM461" s="282"/>
      <c r="GN461" s="282"/>
      <c r="GO461" s="282"/>
      <c r="GP461" s="282"/>
      <c r="GQ461" s="282"/>
      <c r="GR461" s="282"/>
      <c r="GS461" s="282"/>
      <c r="GT461" s="282"/>
      <c r="GU461" s="282"/>
      <c r="GV461" s="282"/>
      <c r="GW461" s="282"/>
      <c r="GX461" s="282"/>
      <c r="GY461" s="282"/>
      <c r="GZ461" s="282"/>
      <c r="HA461" s="282"/>
      <c r="HB461" s="282"/>
      <c r="HC461" s="282"/>
      <c r="HD461" s="282"/>
      <c r="HE461" s="282"/>
      <c r="HF461" s="282"/>
      <c r="HG461" s="282"/>
      <c r="HH461" s="282"/>
      <c r="HI461" s="282"/>
      <c r="HJ461" s="282"/>
      <c r="HK461" s="282"/>
      <c r="HL461" s="282"/>
      <c r="HM461" s="282"/>
      <c r="HN461" s="282"/>
      <c r="HO461" s="282"/>
      <c r="HP461" s="282"/>
      <c r="HQ461" s="282"/>
    </row>
    <row r="462" spans="1:225" s="73" customFormat="1" ht="18" hidden="1" customHeight="1" x14ac:dyDescent="0.25">
      <c r="A462" s="223" t="str">
        <f t="shared" ref="A462:B462" si="1473">IF(A305="","",A305)</f>
        <v/>
      </c>
      <c r="B462" s="225" t="str">
        <f t="shared" si="1473"/>
        <v/>
      </c>
      <c r="C462" s="218">
        <f t="shared" si="1455"/>
        <v>0</v>
      </c>
      <c r="D462" s="284"/>
      <c r="E462" s="219">
        <f t="shared" si="1456"/>
        <v>0</v>
      </c>
      <c r="F462" s="219">
        <f t="shared" si="1457"/>
        <v>0</v>
      </c>
      <c r="G462" s="136"/>
      <c r="H462" s="214" t="str">
        <f t="shared" si="1458"/>
        <v/>
      </c>
      <c r="I462" s="219" t="str">
        <f t="shared" si="1459"/>
        <v/>
      </c>
      <c r="J462" s="219" t="str">
        <f t="shared" si="1460"/>
        <v/>
      </c>
      <c r="K462" s="216"/>
      <c r="L462" s="217">
        <f t="shared" si="1453"/>
        <v>1</v>
      </c>
      <c r="M462" s="219" t="str">
        <f t="shared" si="1445"/>
        <v/>
      </c>
      <c r="N462" s="221" t="str">
        <f t="shared" si="1461"/>
        <v/>
      </c>
      <c r="O462" s="304"/>
      <c r="P462" s="282"/>
      <c r="Q462" s="282"/>
      <c r="R462" s="287"/>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c r="CQ462" s="282"/>
      <c r="CR462" s="282"/>
      <c r="CS462" s="282"/>
      <c r="CT462" s="282"/>
      <c r="CU462" s="282"/>
      <c r="CV462" s="282"/>
      <c r="CW462" s="282"/>
      <c r="CX462" s="282"/>
      <c r="CY462" s="282"/>
      <c r="CZ462" s="282"/>
      <c r="DA462" s="282"/>
      <c r="DB462" s="282"/>
      <c r="DC462" s="282"/>
      <c r="DD462" s="282"/>
      <c r="DE462" s="282"/>
      <c r="DF462" s="282"/>
      <c r="DG462" s="282"/>
      <c r="DH462" s="282"/>
      <c r="DI462" s="282"/>
      <c r="DJ462" s="282"/>
      <c r="DK462" s="282"/>
      <c r="DL462" s="282"/>
      <c r="DM462" s="282"/>
      <c r="DN462" s="282"/>
      <c r="DO462" s="282"/>
      <c r="DP462" s="282"/>
      <c r="DQ462" s="282"/>
      <c r="DR462" s="282"/>
      <c r="DS462" s="282"/>
      <c r="DT462" s="282"/>
      <c r="DU462" s="282"/>
      <c r="DV462" s="282"/>
      <c r="DW462" s="282"/>
      <c r="DX462" s="282"/>
      <c r="DY462" s="282"/>
      <c r="DZ462" s="282"/>
      <c r="EA462" s="282"/>
      <c r="EB462" s="282"/>
      <c r="EC462" s="282"/>
      <c r="ED462" s="282"/>
      <c r="EE462" s="282"/>
      <c r="EF462" s="282"/>
      <c r="EG462" s="282"/>
      <c r="EH462" s="282"/>
      <c r="EI462" s="282"/>
      <c r="EJ462" s="282"/>
      <c r="EK462" s="282"/>
      <c r="EL462" s="282"/>
      <c r="EM462" s="282"/>
      <c r="EN462" s="282"/>
      <c r="EO462" s="282"/>
      <c r="EP462" s="282"/>
      <c r="EQ462" s="282"/>
      <c r="ER462" s="282"/>
      <c r="ES462" s="282"/>
      <c r="ET462" s="282"/>
      <c r="EU462" s="282"/>
      <c r="EV462" s="282"/>
      <c r="EW462" s="282"/>
      <c r="EX462" s="282"/>
      <c r="EY462" s="282"/>
      <c r="EZ462" s="282"/>
      <c r="FA462" s="282"/>
      <c r="FB462" s="282"/>
      <c r="FC462" s="282"/>
      <c r="FD462" s="282"/>
      <c r="FE462" s="282"/>
      <c r="FF462" s="282"/>
      <c r="FG462" s="282"/>
      <c r="FH462" s="282"/>
      <c r="FI462" s="282"/>
      <c r="FJ462" s="282"/>
      <c r="FK462" s="282"/>
      <c r="FL462" s="282"/>
      <c r="FM462" s="282"/>
      <c r="FN462" s="282"/>
      <c r="FO462" s="282"/>
      <c r="FP462" s="282"/>
      <c r="FQ462" s="282"/>
      <c r="FR462" s="282"/>
      <c r="FS462" s="282"/>
      <c r="FT462" s="282"/>
      <c r="FU462" s="282"/>
      <c r="FV462" s="282"/>
      <c r="FW462" s="282"/>
      <c r="FX462" s="282"/>
      <c r="FY462" s="282"/>
      <c r="FZ462" s="282"/>
      <c r="GA462" s="282"/>
      <c r="GB462" s="282"/>
      <c r="GC462" s="282"/>
      <c r="GD462" s="282"/>
      <c r="GE462" s="282"/>
      <c r="GF462" s="282"/>
      <c r="GG462" s="282"/>
      <c r="GH462" s="282"/>
      <c r="GI462" s="282"/>
      <c r="GJ462" s="282"/>
      <c r="GK462" s="282"/>
      <c r="GL462" s="282"/>
      <c r="GM462" s="282"/>
      <c r="GN462" s="282"/>
      <c r="GO462" s="282"/>
      <c r="GP462" s="282"/>
      <c r="GQ462" s="282"/>
      <c r="GR462" s="282"/>
      <c r="GS462" s="282"/>
      <c r="GT462" s="282"/>
      <c r="GU462" s="282"/>
      <c r="GV462" s="282"/>
      <c r="GW462" s="282"/>
      <c r="GX462" s="282"/>
      <c r="GY462" s="282"/>
      <c r="GZ462" s="282"/>
      <c r="HA462" s="282"/>
      <c r="HB462" s="282"/>
      <c r="HC462" s="282"/>
      <c r="HD462" s="282"/>
      <c r="HE462" s="282"/>
      <c r="HF462" s="282"/>
      <c r="HG462" s="282"/>
      <c r="HH462" s="282"/>
      <c r="HI462" s="282"/>
      <c r="HJ462" s="282"/>
      <c r="HK462" s="282"/>
      <c r="HL462" s="282"/>
      <c r="HM462" s="282"/>
      <c r="HN462" s="282"/>
      <c r="HO462" s="282"/>
      <c r="HP462" s="282"/>
      <c r="HQ462" s="282"/>
    </row>
    <row r="463" spans="1:225" s="73" customFormat="1" ht="18" hidden="1" customHeight="1" x14ac:dyDescent="0.25">
      <c r="A463" s="223" t="str">
        <f t="shared" ref="A463:B463" si="1474">IF(A306="","",A306)</f>
        <v/>
      </c>
      <c r="B463" s="225" t="str">
        <f t="shared" si="1474"/>
        <v/>
      </c>
      <c r="C463" s="218">
        <f t="shared" si="1455"/>
        <v>0</v>
      </c>
      <c r="D463" s="284"/>
      <c r="E463" s="219">
        <f t="shared" si="1456"/>
        <v>0</v>
      </c>
      <c r="F463" s="219">
        <f t="shared" si="1457"/>
        <v>0</v>
      </c>
      <c r="G463" s="136"/>
      <c r="H463" s="214" t="str">
        <f t="shared" si="1458"/>
        <v/>
      </c>
      <c r="I463" s="219" t="str">
        <f t="shared" si="1459"/>
        <v/>
      </c>
      <c r="J463" s="219" t="str">
        <f t="shared" si="1460"/>
        <v/>
      </c>
      <c r="K463" s="216"/>
      <c r="L463" s="217">
        <f t="shared" si="1453"/>
        <v>1</v>
      </c>
      <c r="M463" s="219" t="str">
        <f t="shared" si="1445"/>
        <v/>
      </c>
      <c r="N463" s="221" t="str">
        <f t="shared" si="1461"/>
        <v/>
      </c>
      <c r="O463" s="304"/>
      <c r="P463" s="282"/>
      <c r="Q463" s="282"/>
      <c r="R463" s="287"/>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c r="CQ463" s="282"/>
      <c r="CR463" s="282"/>
      <c r="CS463" s="282"/>
      <c r="CT463" s="282"/>
      <c r="CU463" s="282"/>
      <c r="CV463" s="282"/>
      <c r="CW463" s="282"/>
      <c r="CX463" s="282"/>
      <c r="CY463" s="282"/>
      <c r="CZ463" s="282"/>
      <c r="DA463" s="282"/>
      <c r="DB463" s="282"/>
      <c r="DC463" s="282"/>
      <c r="DD463" s="282"/>
      <c r="DE463" s="282"/>
      <c r="DF463" s="282"/>
      <c r="DG463" s="282"/>
      <c r="DH463" s="282"/>
      <c r="DI463" s="282"/>
      <c r="DJ463" s="282"/>
      <c r="DK463" s="282"/>
      <c r="DL463" s="282"/>
      <c r="DM463" s="282"/>
      <c r="DN463" s="282"/>
      <c r="DO463" s="282"/>
      <c r="DP463" s="282"/>
      <c r="DQ463" s="282"/>
      <c r="DR463" s="282"/>
      <c r="DS463" s="282"/>
      <c r="DT463" s="282"/>
      <c r="DU463" s="282"/>
      <c r="DV463" s="282"/>
      <c r="DW463" s="282"/>
      <c r="DX463" s="282"/>
      <c r="DY463" s="282"/>
      <c r="DZ463" s="282"/>
      <c r="EA463" s="282"/>
      <c r="EB463" s="282"/>
      <c r="EC463" s="282"/>
      <c r="ED463" s="282"/>
      <c r="EE463" s="282"/>
      <c r="EF463" s="282"/>
      <c r="EG463" s="282"/>
      <c r="EH463" s="282"/>
      <c r="EI463" s="282"/>
      <c r="EJ463" s="282"/>
      <c r="EK463" s="282"/>
      <c r="EL463" s="282"/>
      <c r="EM463" s="282"/>
      <c r="EN463" s="282"/>
      <c r="EO463" s="282"/>
      <c r="EP463" s="282"/>
      <c r="EQ463" s="282"/>
      <c r="ER463" s="282"/>
      <c r="ES463" s="282"/>
      <c r="ET463" s="282"/>
      <c r="EU463" s="282"/>
      <c r="EV463" s="282"/>
      <c r="EW463" s="282"/>
      <c r="EX463" s="282"/>
      <c r="EY463" s="282"/>
      <c r="EZ463" s="282"/>
      <c r="FA463" s="282"/>
      <c r="FB463" s="282"/>
      <c r="FC463" s="282"/>
      <c r="FD463" s="282"/>
      <c r="FE463" s="282"/>
      <c r="FF463" s="282"/>
      <c r="FG463" s="282"/>
      <c r="FH463" s="282"/>
      <c r="FI463" s="282"/>
      <c r="FJ463" s="282"/>
      <c r="FK463" s="282"/>
      <c r="FL463" s="282"/>
      <c r="FM463" s="282"/>
      <c r="FN463" s="282"/>
      <c r="FO463" s="282"/>
      <c r="FP463" s="282"/>
      <c r="FQ463" s="282"/>
      <c r="FR463" s="282"/>
      <c r="FS463" s="282"/>
      <c r="FT463" s="282"/>
      <c r="FU463" s="282"/>
      <c r="FV463" s="282"/>
      <c r="FW463" s="282"/>
      <c r="FX463" s="282"/>
      <c r="FY463" s="282"/>
      <c r="FZ463" s="282"/>
      <c r="GA463" s="282"/>
      <c r="GB463" s="282"/>
      <c r="GC463" s="282"/>
      <c r="GD463" s="282"/>
      <c r="GE463" s="282"/>
      <c r="GF463" s="282"/>
      <c r="GG463" s="282"/>
      <c r="GH463" s="282"/>
      <c r="GI463" s="282"/>
      <c r="GJ463" s="282"/>
      <c r="GK463" s="282"/>
      <c r="GL463" s="282"/>
      <c r="GM463" s="282"/>
      <c r="GN463" s="282"/>
      <c r="GO463" s="282"/>
      <c r="GP463" s="282"/>
      <c r="GQ463" s="282"/>
      <c r="GR463" s="282"/>
      <c r="GS463" s="282"/>
      <c r="GT463" s="282"/>
      <c r="GU463" s="282"/>
      <c r="GV463" s="282"/>
      <c r="GW463" s="282"/>
      <c r="GX463" s="282"/>
      <c r="GY463" s="282"/>
      <c r="GZ463" s="282"/>
      <c r="HA463" s="282"/>
      <c r="HB463" s="282"/>
      <c r="HC463" s="282"/>
      <c r="HD463" s="282"/>
      <c r="HE463" s="282"/>
      <c r="HF463" s="282"/>
      <c r="HG463" s="282"/>
      <c r="HH463" s="282"/>
      <c r="HI463" s="282"/>
      <c r="HJ463" s="282"/>
      <c r="HK463" s="282"/>
      <c r="HL463" s="282"/>
      <c r="HM463" s="282"/>
      <c r="HN463" s="282"/>
      <c r="HO463" s="282"/>
      <c r="HP463" s="282"/>
      <c r="HQ463" s="282"/>
    </row>
    <row r="464" spans="1:225" s="73" customFormat="1" ht="18" hidden="1" customHeight="1" x14ac:dyDescent="0.25">
      <c r="A464" s="223" t="str">
        <f t="shared" ref="A464:B464" si="1475">IF(A307="","",A307)</f>
        <v/>
      </c>
      <c r="B464" s="225" t="str">
        <f t="shared" si="1475"/>
        <v/>
      </c>
      <c r="C464" s="218">
        <f t="shared" si="1455"/>
        <v>0</v>
      </c>
      <c r="D464" s="284"/>
      <c r="E464" s="219">
        <f t="shared" si="1456"/>
        <v>0</v>
      </c>
      <c r="F464" s="219">
        <f t="shared" si="1457"/>
        <v>0</v>
      </c>
      <c r="G464" s="136"/>
      <c r="H464" s="214" t="str">
        <f t="shared" si="1458"/>
        <v/>
      </c>
      <c r="I464" s="219" t="str">
        <f t="shared" si="1459"/>
        <v/>
      </c>
      <c r="J464" s="219" t="str">
        <f t="shared" si="1460"/>
        <v/>
      </c>
      <c r="K464" s="216"/>
      <c r="L464" s="217">
        <f t="shared" si="1453"/>
        <v>1</v>
      </c>
      <c r="M464" s="219" t="str">
        <f t="shared" si="1445"/>
        <v/>
      </c>
      <c r="N464" s="221" t="str">
        <f t="shared" si="1461"/>
        <v/>
      </c>
      <c r="O464" s="304"/>
      <c r="P464" s="282"/>
      <c r="Q464" s="282"/>
      <c r="R464" s="287"/>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c r="CQ464" s="282"/>
      <c r="CR464" s="282"/>
      <c r="CS464" s="282"/>
      <c r="CT464" s="282"/>
      <c r="CU464" s="282"/>
      <c r="CV464" s="282"/>
      <c r="CW464" s="282"/>
      <c r="CX464" s="282"/>
      <c r="CY464" s="282"/>
      <c r="CZ464" s="282"/>
      <c r="DA464" s="282"/>
      <c r="DB464" s="282"/>
      <c r="DC464" s="282"/>
      <c r="DD464" s="282"/>
      <c r="DE464" s="282"/>
      <c r="DF464" s="282"/>
      <c r="DG464" s="282"/>
      <c r="DH464" s="282"/>
      <c r="DI464" s="282"/>
      <c r="DJ464" s="282"/>
      <c r="DK464" s="282"/>
      <c r="DL464" s="282"/>
      <c r="DM464" s="282"/>
      <c r="DN464" s="282"/>
      <c r="DO464" s="282"/>
      <c r="DP464" s="282"/>
      <c r="DQ464" s="282"/>
      <c r="DR464" s="282"/>
      <c r="DS464" s="282"/>
      <c r="DT464" s="282"/>
      <c r="DU464" s="282"/>
      <c r="DV464" s="282"/>
      <c r="DW464" s="282"/>
      <c r="DX464" s="282"/>
      <c r="DY464" s="282"/>
      <c r="DZ464" s="282"/>
      <c r="EA464" s="282"/>
      <c r="EB464" s="282"/>
      <c r="EC464" s="282"/>
      <c r="ED464" s="282"/>
      <c r="EE464" s="282"/>
      <c r="EF464" s="282"/>
      <c r="EG464" s="282"/>
      <c r="EH464" s="282"/>
      <c r="EI464" s="282"/>
      <c r="EJ464" s="282"/>
      <c r="EK464" s="282"/>
      <c r="EL464" s="282"/>
      <c r="EM464" s="282"/>
      <c r="EN464" s="282"/>
      <c r="EO464" s="282"/>
      <c r="EP464" s="282"/>
      <c r="EQ464" s="282"/>
      <c r="ER464" s="282"/>
      <c r="ES464" s="282"/>
      <c r="ET464" s="282"/>
      <c r="EU464" s="282"/>
      <c r="EV464" s="282"/>
      <c r="EW464" s="282"/>
      <c r="EX464" s="282"/>
      <c r="EY464" s="282"/>
      <c r="EZ464" s="282"/>
      <c r="FA464" s="282"/>
      <c r="FB464" s="282"/>
      <c r="FC464" s="282"/>
      <c r="FD464" s="282"/>
      <c r="FE464" s="282"/>
      <c r="FF464" s="282"/>
      <c r="FG464" s="282"/>
      <c r="FH464" s="282"/>
      <c r="FI464" s="282"/>
      <c r="FJ464" s="282"/>
      <c r="FK464" s="282"/>
      <c r="FL464" s="282"/>
      <c r="FM464" s="282"/>
      <c r="FN464" s="282"/>
      <c r="FO464" s="282"/>
      <c r="FP464" s="282"/>
      <c r="FQ464" s="282"/>
      <c r="FR464" s="282"/>
      <c r="FS464" s="282"/>
      <c r="FT464" s="282"/>
      <c r="FU464" s="282"/>
      <c r="FV464" s="282"/>
      <c r="FW464" s="282"/>
      <c r="FX464" s="282"/>
      <c r="FY464" s="282"/>
      <c r="FZ464" s="282"/>
      <c r="GA464" s="282"/>
      <c r="GB464" s="282"/>
      <c r="GC464" s="282"/>
      <c r="GD464" s="282"/>
      <c r="GE464" s="282"/>
      <c r="GF464" s="282"/>
      <c r="GG464" s="282"/>
      <c r="GH464" s="282"/>
      <c r="GI464" s="282"/>
      <c r="GJ464" s="282"/>
      <c r="GK464" s="282"/>
      <c r="GL464" s="282"/>
      <c r="GM464" s="282"/>
      <c r="GN464" s="282"/>
      <c r="GO464" s="282"/>
      <c r="GP464" s="282"/>
      <c r="GQ464" s="282"/>
      <c r="GR464" s="282"/>
      <c r="GS464" s="282"/>
      <c r="GT464" s="282"/>
      <c r="GU464" s="282"/>
      <c r="GV464" s="282"/>
      <c r="GW464" s="282"/>
      <c r="GX464" s="282"/>
      <c r="GY464" s="282"/>
      <c r="GZ464" s="282"/>
      <c r="HA464" s="282"/>
      <c r="HB464" s="282"/>
      <c r="HC464" s="282"/>
      <c r="HD464" s="282"/>
      <c r="HE464" s="282"/>
      <c r="HF464" s="282"/>
      <c r="HG464" s="282"/>
      <c r="HH464" s="282"/>
      <c r="HI464" s="282"/>
      <c r="HJ464" s="282"/>
      <c r="HK464" s="282"/>
      <c r="HL464" s="282"/>
      <c r="HM464" s="282"/>
      <c r="HN464" s="282"/>
      <c r="HO464" s="282"/>
      <c r="HP464" s="282"/>
      <c r="HQ464" s="282"/>
    </row>
    <row r="465" spans="1:225" s="73" customFormat="1" ht="18" hidden="1" customHeight="1" x14ac:dyDescent="0.25">
      <c r="A465" s="223" t="str">
        <f t="shared" ref="A465:B465" si="1476">IF(A308="","",A308)</f>
        <v/>
      </c>
      <c r="B465" s="225" t="str">
        <f t="shared" si="1476"/>
        <v/>
      </c>
      <c r="C465" s="218">
        <f t="shared" si="1455"/>
        <v>0</v>
      </c>
      <c r="D465" s="284"/>
      <c r="E465" s="219">
        <f t="shared" si="1456"/>
        <v>0</v>
      </c>
      <c r="F465" s="219">
        <f t="shared" si="1457"/>
        <v>0</v>
      </c>
      <c r="G465" s="136"/>
      <c r="H465" s="214" t="str">
        <f t="shared" si="1458"/>
        <v/>
      </c>
      <c r="I465" s="219" t="str">
        <f t="shared" si="1459"/>
        <v/>
      </c>
      <c r="J465" s="219" t="str">
        <f t="shared" si="1460"/>
        <v/>
      </c>
      <c r="K465" s="216"/>
      <c r="L465" s="217">
        <f t="shared" si="1453"/>
        <v>1</v>
      </c>
      <c r="M465" s="219" t="str">
        <f t="shared" si="1445"/>
        <v/>
      </c>
      <c r="N465" s="221" t="str">
        <f t="shared" si="1461"/>
        <v/>
      </c>
      <c r="O465" s="304"/>
      <c r="P465" s="282"/>
      <c r="Q465" s="282"/>
      <c r="R465" s="287"/>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c r="CQ465" s="282"/>
      <c r="CR465" s="282"/>
      <c r="CS465" s="282"/>
      <c r="CT465" s="282"/>
      <c r="CU465" s="282"/>
      <c r="CV465" s="282"/>
      <c r="CW465" s="282"/>
      <c r="CX465" s="282"/>
      <c r="CY465" s="282"/>
      <c r="CZ465" s="282"/>
      <c r="DA465" s="282"/>
      <c r="DB465" s="282"/>
      <c r="DC465" s="282"/>
      <c r="DD465" s="282"/>
      <c r="DE465" s="282"/>
      <c r="DF465" s="282"/>
      <c r="DG465" s="282"/>
      <c r="DH465" s="282"/>
      <c r="DI465" s="282"/>
      <c r="DJ465" s="282"/>
      <c r="DK465" s="282"/>
      <c r="DL465" s="282"/>
      <c r="DM465" s="282"/>
      <c r="DN465" s="282"/>
      <c r="DO465" s="282"/>
      <c r="DP465" s="282"/>
      <c r="DQ465" s="282"/>
      <c r="DR465" s="282"/>
      <c r="DS465" s="282"/>
      <c r="DT465" s="282"/>
      <c r="DU465" s="282"/>
      <c r="DV465" s="282"/>
      <c r="DW465" s="282"/>
      <c r="DX465" s="282"/>
      <c r="DY465" s="282"/>
      <c r="DZ465" s="282"/>
      <c r="EA465" s="282"/>
      <c r="EB465" s="282"/>
      <c r="EC465" s="282"/>
      <c r="ED465" s="282"/>
      <c r="EE465" s="282"/>
      <c r="EF465" s="282"/>
      <c r="EG465" s="282"/>
      <c r="EH465" s="282"/>
      <c r="EI465" s="282"/>
      <c r="EJ465" s="282"/>
      <c r="EK465" s="282"/>
      <c r="EL465" s="282"/>
      <c r="EM465" s="282"/>
      <c r="EN465" s="282"/>
      <c r="EO465" s="282"/>
      <c r="EP465" s="282"/>
      <c r="EQ465" s="282"/>
      <c r="ER465" s="282"/>
      <c r="ES465" s="282"/>
      <c r="ET465" s="282"/>
      <c r="EU465" s="282"/>
      <c r="EV465" s="282"/>
      <c r="EW465" s="282"/>
      <c r="EX465" s="282"/>
      <c r="EY465" s="282"/>
      <c r="EZ465" s="282"/>
      <c r="FA465" s="282"/>
      <c r="FB465" s="282"/>
      <c r="FC465" s="282"/>
      <c r="FD465" s="282"/>
      <c r="FE465" s="282"/>
      <c r="FF465" s="282"/>
      <c r="FG465" s="282"/>
      <c r="FH465" s="282"/>
      <c r="FI465" s="282"/>
      <c r="FJ465" s="282"/>
      <c r="FK465" s="282"/>
      <c r="FL465" s="282"/>
      <c r="FM465" s="282"/>
      <c r="FN465" s="282"/>
      <c r="FO465" s="282"/>
      <c r="FP465" s="282"/>
      <c r="FQ465" s="282"/>
      <c r="FR465" s="282"/>
      <c r="FS465" s="282"/>
      <c r="FT465" s="282"/>
      <c r="FU465" s="282"/>
      <c r="FV465" s="282"/>
      <c r="FW465" s="282"/>
      <c r="FX465" s="282"/>
      <c r="FY465" s="282"/>
      <c r="FZ465" s="282"/>
      <c r="GA465" s="282"/>
      <c r="GB465" s="282"/>
      <c r="GC465" s="282"/>
      <c r="GD465" s="282"/>
      <c r="GE465" s="282"/>
      <c r="GF465" s="282"/>
      <c r="GG465" s="282"/>
      <c r="GH465" s="282"/>
      <c r="GI465" s="282"/>
      <c r="GJ465" s="282"/>
      <c r="GK465" s="282"/>
      <c r="GL465" s="282"/>
      <c r="GM465" s="282"/>
      <c r="GN465" s="282"/>
      <c r="GO465" s="282"/>
      <c r="GP465" s="282"/>
      <c r="GQ465" s="282"/>
      <c r="GR465" s="282"/>
      <c r="GS465" s="282"/>
      <c r="GT465" s="282"/>
      <c r="GU465" s="282"/>
      <c r="GV465" s="282"/>
      <c r="GW465" s="282"/>
      <c r="GX465" s="282"/>
      <c r="GY465" s="282"/>
      <c r="GZ465" s="282"/>
      <c r="HA465" s="282"/>
      <c r="HB465" s="282"/>
      <c r="HC465" s="282"/>
      <c r="HD465" s="282"/>
      <c r="HE465" s="282"/>
      <c r="HF465" s="282"/>
      <c r="HG465" s="282"/>
      <c r="HH465" s="282"/>
      <c r="HI465" s="282"/>
      <c r="HJ465" s="282"/>
      <c r="HK465" s="282"/>
      <c r="HL465" s="282"/>
      <c r="HM465" s="282"/>
      <c r="HN465" s="282"/>
      <c r="HO465" s="282"/>
      <c r="HP465" s="282"/>
      <c r="HQ465" s="282"/>
    </row>
    <row r="466" spans="1:225" s="73" customFormat="1" ht="18" hidden="1" customHeight="1" x14ac:dyDescent="0.25">
      <c r="A466" s="223" t="str">
        <f t="shared" ref="A466:B466" si="1477">IF(A309="","",A309)</f>
        <v/>
      </c>
      <c r="B466" s="225" t="str">
        <f t="shared" si="1477"/>
        <v/>
      </c>
      <c r="C466" s="218">
        <f t="shared" si="1455"/>
        <v>0</v>
      </c>
      <c r="D466" s="284"/>
      <c r="E466" s="219">
        <f t="shared" si="1456"/>
        <v>0</v>
      </c>
      <c r="F466" s="219">
        <f t="shared" si="1457"/>
        <v>0</v>
      </c>
      <c r="G466" s="136"/>
      <c r="H466" s="214" t="str">
        <f t="shared" si="1458"/>
        <v/>
      </c>
      <c r="I466" s="219" t="str">
        <f t="shared" si="1459"/>
        <v/>
      </c>
      <c r="J466" s="219" t="str">
        <f t="shared" si="1460"/>
        <v/>
      </c>
      <c r="K466" s="216"/>
      <c r="L466" s="217">
        <f t="shared" si="1453"/>
        <v>1</v>
      </c>
      <c r="M466" s="219" t="str">
        <f t="shared" si="1445"/>
        <v/>
      </c>
      <c r="N466" s="221" t="str">
        <f t="shared" si="1461"/>
        <v/>
      </c>
      <c r="O466" s="304"/>
      <c r="P466" s="282"/>
      <c r="Q466" s="282"/>
      <c r="R466" s="287"/>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c r="CQ466" s="282"/>
      <c r="CR466" s="282"/>
      <c r="CS466" s="282"/>
      <c r="CT466" s="282"/>
      <c r="CU466" s="282"/>
      <c r="CV466" s="282"/>
      <c r="CW466" s="282"/>
      <c r="CX466" s="282"/>
      <c r="CY466" s="282"/>
      <c r="CZ466" s="282"/>
      <c r="DA466" s="282"/>
      <c r="DB466" s="282"/>
      <c r="DC466" s="282"/>
      <c r="DD466" s="282"/>
      <c r="DE466" s="282"/>
      <c r="DF466" s="282"/>
      <c r="DG466" s="282"/>
      <c r="DH466" s="282"/>
      <c r="DI466" s="282"/>
      <c r="DJ466" s="282"/>
      <c r="DK466" s="282"/>
      <c r="DL466" s="282"/>
      <c r="DM466" s="282"/>
      <c r="DN466" s="282"/>
      <c r="DO466" s="282"/>
      <c r="DP466" s="282"/>
      <c r="DQ466" s="282"/>
      <c r="DR466" s="282"/>
      <c r="DS466" s="282"/>
      <c r="DT466" s="282"/>
      <c r="DU466" s="282"/>
      <c r="DV466" s="282"/>
      <c r="DW466" s="282"/>
      <c r="DX466" s="282"/>
      <c r="DY466" s="282"/>
      <c r="DZ466" s="282"/>
      <c r="EA466" s="282"/>
      <c r="EB466" s="282"/>
      <c r="EC466" s="282"/>
      <c r="ED466" s="282"/>
      <c r="EE466" s="282"/>
      <c r="EF466" s="282"/>
      <c r="EG466" s="282"/>
      <c r="EH466" s="282"/>
      <c r="EI466" s="282"/>
      <c r="EJ466" s="282"/>
      <c r="EK466" s="282"/>
      <c r="EL466" s="282"/>
      <c r="EM466" s="282"/>
      <c r="EN466" s="282"/>
      <c r="EO466" s="282"/>
      <c r="EP466" s="282"/>
      <c r="EQ466" s="282"/>
      <c r="ER466" s="282"/>
      <c r="ES466" s="282"/>
      <c r="ET466" s="282"/>
      <c r="EU466" s="282"/>
      <c r="EV466" s="282"/>
      <c r="EW466" s="282"/>
      <c r="EX466" s="282"/>
      <c r="EY466" s="282"/>
      <c r="EZ466" s="282"/>
      <c r="FA466" s="282"/>
      <c r="FB466" s="282"/>
      <c r="FC466" s="282"/>
      <c r="FD466" s="282"/>
      <c r="FE466" s="282"/>
      <c r="FF466" s="282"/>
      <c r="FG466" s="282"/>
      <c r="FH466" s="282"/>
      <c r="FI466" s="282"/>
      <c r="FJ466" s="282"/>
      <c r="FK466" s="282"/>
      <c r="FL466" s="282"/>
      <c r="FM466" s="282"/>
      <c r="FN466" s="282"/>
      <c r="FO466" s="282"/>
      <c r="FP466" s="282"/>
      <c r="FQ466" s="282"/>
      <c r="FR466" s="282"/>
      <c r="FS466" s="282"/>
      <c r="FT466" s="282"/>
      <c r="FU466" s="282"/>
      <c r="FV466" s="282"/>
      <c r="FW466" s="282"/>
      <c r="FX466" s="282"/>
      <c r="FY466" s="282"/>
      <c r="FZ466" s="282"/>
      <c r="GA466" s="282"/>
      <c r="GB466" s="282"/>
      <c r="GC466" s="282"/>
      <c r="GD466" s="282"/>
      <c r="GE466" s="282"/>
      <c r="GF466" s="282"/>
      <c r="GG466" s="282"/>
      <c r="GH466" s="282"/>
      <c r="GI466" s="282"/>
      <c r="GJ466" s="282"/>
      <c r="GK466" s="282"/>
      <c r="GL466" s="282"/>
      <c r="GM466" s="282"/>
      <c r="GN466" s="282"/>
      <c r="GO466" s="282"/>
      <c r="GP466" s="282"/>
      <c r="GQ466" s="282"/>
      <c r="GR466" s="282"/>
      <c r="GS466" s="282"/>
      <c r="GT466" s="282"/>
      <c r="GU466" s="282"/>
      <c r="GV466" s="282"/>
      <c r="GW466" s="282"/>
      <c r="GX466" s="282"/>
      <c r="GY466" s="282"/>
      <c r="GZ466" s="282"/>
      <c r="HA466" s="282"/>
      <c r="HB466" s="282"/>
      <c r="HC466" s="282"/>
      <c r="HD466" s="282"/>
      <c r="HE466" s="282"/>
      <c r="HF466" s="282"/>
      <c r="HG466" s="282"/>
      <c r="HH466" s="282"/>
      <c r="HI466" s="282"/>
      <c r="HJ466" s="282"/>
      <c r="HK466" s="282"/>
      <c r="HL466" s="282"/>
      <c r="HM466" s="282"/>
      <c r="HN466" s="282"/>
      <c r="HO466" s="282"/>
      <c r="HP466" s="282"/>
      <c r="HQ466" s="282"/>
    </row>
    <row r="467" spans="1:225" s="73" customFormat="1" ht="18" hidden="1" customHeight="1" x14ac:dyDescent="0.25">
      <c r="A467" s="223" t="str">
        <f t="shared" ref="A467:B467" si="1478">IF(A310="","",A310)</f>
        <v/>
      </c>
      <c r="B467" s="225" t="str">
        <f t="shared" si="1478"/>
        <v/>
      </c>
      <c r="C467" s="218">
        <f t="shared" si="1455"/>
        <v>0</v>
      </c>
      <c r="D467" s="284"/>
      <c r="E467" s="219">
        <f t="shared" si="1456"/>
        <v>0</v>
      </c>
      <c r="F467" s="219">
        <f t="shared" si="1457"/>
        <v>0</v>
      </c>
      <c r="G467" s="136"/>
      <c r="H467" s="214" t="str">
        <f t="shared" si="1458"/>
        <v/>
      </c>
      <c r="I467" s="219" t="str">
        <f t="shared" si="1459"/>
        <v/>
      </c>
      <c r="J467" s="219" t="str">
        <f t="shared" si="1460"/>
        <v/>
      </c>
      <c r="K467" s="216"/>
      <c r="L467" s="217">
        <f t="shared" si="1453"/>
        <v>1</v>
      </c>
      <c r="M467" s="219" t="str">
        <f t="shared" si="1445"/>
        <v/>
      </c>
      <c r="N467" s="221" t="str">
        <f t="shared" si="1461"/>
        <v/>
      </c>
      <c r="O467" s="304"/>
      <c r="P467" s="282"/>
      <c r="Q467" s="282"/>
      <c r="R467" s="287"/>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c r="CQ467" s="282"/>
      <c r="CR467" s="282"/>
      <c r="CS467" s="282"/>
      <c r="CT467" s="282"/>
      <c r="CU467" s="282"/>
      <c r="CV467" s="282"/>
      <c r="CW467" s="282"/>
      <c r="CX467" s="282"/>
      <c r="CY467" s="282"/>
      <c r="CZ467" s="282"/>
      <c r="DA467" s="282"/>
      <c r="DB467" s="282"/>
      <c r="DC467" s="282"/>
      <c r="DD467" s="282"/>
      <c r="DE467" s="282"/>
      <c r="DF467" s="282"/>
      <c r="DG467" s="282"/>
      <c r="DH467" s="282"/>
      <c r="DI467" s="282"/>
      <c r="DJ467" s="282"/>
      <c r="DK467" s="282"/>
      <c r="DL467" s="282"/>
      <c r="DM467" s="282"/>
      <c r="DN467" s="282"/>
      <c r="DO467" s="282"/>
      <c r="DP467" s="282"/>
      <c r="DQ467" s="282"/>
      <c r="DR467" s="282"/>
      <c r="DS467" s="282"/>
      <c r="DT467" s="282"/>
      <c r="DU467" s="282"/>
      <c r="DV467" s="282"/>
      <c r="DW467" s="282"/>
      <c r="DX467" s="282"/>
      <c r="DY467" s="282"/>
      <c r="DZ467" s="282"/>
      <c r="EA467" s="282"/>
      <c r="EB467" s="282"/>
      <c r="EC467" s="282"/>
      <c r="ED467" s="282"/>
      <c r="EE467" s="282"/>
      <c r="EF467" s="282"/>
      <c r="EG467" s="282"/>
      <c r="EH467" s="282"/>
      <c r="EI467" s="282"/>
      <c r="EJ467" s="282"/>
      <c r="EK467" s="282"/>
      <c r="EL467" s="282"/>
      <c r="EM467" s="282"/>
      <c r="EN467" s="282"/>
      <c r="EO467" s="282"/>
      <c r="EP467" s="282"/>
      <c r="EQ467" s="282"/>
      <c r="ER467" s="282"/>
      <c r="ES467" s="282"/>
      <c r="ET467" s="282"/>
      <c r="EU467" s="282"/>
      <c r="EV467" s="282"/>
      <c r="EW467" s="282"/>
      <c r="EX467" s="282"/>
      <c r="EY467" s="282"/>
      <c r="EZ467" s="282"/>
      <c r="FA467" s="282"/>
      <c r="FB467" s="282"/>
      <c r="FC467" s="282"/>
      <c r="FD467" s="282"/>
      <c r="FE467" s="282"/>
      <c r="FF467" s="282"/>
      <c r="FG467" s="282"/>
      <c r="FH467" s="282"/>
      <c r="FI467" s="282"/>
      <c r="FJ467" s="282"/>
      <c r="FK467" s="282"/>
      <c r="FL467" s="282"/>
      <c r="FM467" s="282"/>
      <c r="FN467" s="282"/>
      <c r="FO467" s="282"/>
      <c r="FP467" s="282"/>
      <c r="FQ467" s="282"/>
      <c r="FR467" s="282"/>
      <c r="FS467" s="282"/>
      <c r="FT467" s="282"/>
      <c r="FU467" s="282"/>
      <c r="FV467" s="282"/>
      <c r="FW467" s="282"/>
      <c r="FX467" s="282"/>
      <c r="FY467" s="282"/>
      <c r="FZ467" s="282"/>
      <c r="GA467" s="282"/>
      <c r="GB467" s="282"/>
      <c r="GC467" s="282"/>
      <c r="GD467" s="282"/>
      <c r="GE467" s="282"/>
      <c r="GF467" s="282"/>
      <c r="GG467" s="282"/>
      <c r="GH467" s="282"/>
      <c r="GI467" s="282"/>
      <c r="GJ467" s="282"/>
      <c r="GK467" s="282"/>
      <c r="GL467" s="282"/>
      <c r="GM467" s="282"/>
      <c r="GN467" s="282"/>
      <c r="GO467" s="282"/>
      <c r="GP467" s="282"/>
      <c r="GQ467" s="282"/>
      <c r="GR467" s="282"/>
      <c r="GS467" s="282"/>
      <c r="GT467" s="282"/>
      <c r="GU467" s="282"/>
      <c r="GV467" s="282"/>
      <c r="GW467" s="282"/>
      <c r="GX467" s="282"/>
      <c r="GY467" s="282"/>
      <c r="GZ467" s="282"/>
      <c r="HA467" s="282"/>
      <c r="HB467" s="282"/>
      <c r="HC467" s="282"/>
      <c r="HD467" s="282"/>
      <c r="HE467" s="282"/>
      <c r="HF467" s="282"/>
      <c r="HG467" s="282"/>
      <c r="HH467" s="282"/>
      <c r="HI467" s="282"/>
      <c r="HJ467" s="282"/>
      <c r="HK467" s="282"/>
      <c r="HL467" s="282"/>
      <c r="HM467" s="282"/>
      <c r="HN467" s="282"/>
      <c r="HO467" s="282"/>
      <c r="HP467" s="282"/>
      <c r="HQ467" s="282"/>
    </row>
    <row r="468" spans="1:225" s="73" customFormat="1" ht="18" hidden="1" customHeight="1" x14ac:dyDescent="0.25">
      <c r="A468" s="223" t="str">
        <f t="shared" ref="A468:B468" si="1479">IF(A311="","",A311)</f>
        <v/>
      </c>
      <c r="B468" s="225" t="str">
        <f t="shared" si="1479"/>
        <v/>
      </c>
      <c r="C468" s="218">
        <f t="shared" si="1455"/>
        <v>0</v>
      </c>
      <c r="D468" s="284"/>
      <c r="E468" s="219">
        <f t="shared" si="1456"/>
        <v>0</v>
      </c>
      <c r="F468" s="219">
        <f t="shared" si="1457"/>
        <v>0</v>
      </c>
      <c r="G468" s="136"/>
      <c r="H468" s="214" t="str">
        <f t="shared" si="1458"/>
        <v/>
      </c>
      <c r="I468" s="219" t="str">
        <f t="shared" si="1459"/>
        <v/>
      </c>
      <c r="J468" s="219" t="str">
        <f t="shared" si="1460"/>
        <v/>
      </c>
      <c r="K468" s="216"/>
      <c r="L468" s="217">
        <f t="shared" si="1453"/>
        <v>1</v>
      </c>
      <c r="M468" s="219" t="str">
        <f t="shared" si="1445"/>
        <v/>
      </c>
      <c r="N468" s="221" t="str">
        <f t="shared" si="1461"/>
        <v/>
      </c>
      <c r="O468" s="304"/>
      <c r="P468" s="282"/>
      <c r="Q468" s="282"/>
      <c r="R468" s="287"/>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c r="CQ468" s="282"/>
      <c r="CR468" s="282"/>
      <c r="CS468" s="282"/>
      <c r="CT468" s="282"/>
      <c r="CU468" s="282"/>
      <c r="CV468" s="282"/>
      <c r="CW468" s="282"/>
      <c r="CX468" s="282"/>
      <c r="CY468" s="282"/>
      <c r="CZ468" s="282"/>
      <c r="DA468" s="282"/>
      <c r="DB468" s="282"/>
      <c r="DC468" s="282"/>
      <c r="DD468" s="282"/>
      <c r="DE468" s="282"/>
      <c r="DF468" s="282"/>
      <c r="DG468" s="282"/>
      <c r="DH468" s="282"/>
      <c r="DI468" s="282"/>
      <c r="DJ468" s="282"/>
      <c r="DK468" s="282"/>
      <c r="DL468" s="282"/>
      <c r="DM468" s="282"/>
      <c r="DN468" s="282"/>
      <c r="DO468" s="282"/>
      <c r="DP468" s="282"/>
      <c r="DQ468" s="282"/>
      <c r="DR468" s="282"/>
      <c r="DS468" s="282"/>
      <c r="DT468" s="282"/>
      <c r="DU468" s="282"/>
      <c r="DV468" s="282"/>
      <c r="DW468" s="282"/>
      <c r="DX468" s="282"/>
      <c r="DY468" s="282"/>
      <c r="DZ468" s="282"/>
      <c r="EA468" s="282"/>
      <c r="EB468" s="282"/>
      <c r="EC468" s="282"/>
      <c r="ED468" s="282"/>
      <c r="EE468" s="282"/>
      <c r="EF468" s="282"/>
      <c r="EG468" s="282"/>
      <c r="EH468" s="282"/>
      <c r="EI468" s="282"/>
      <c r="EJ468" s="282"/>
      <c r="EK468" s="282"/>
      <c r="EL468" s="282"/>
      <c r="EM468" s="282"/>
      <c r="EN468" s="282"/>
      <c r="EO468" s="282"/>
      <c r="EP468" s="282"/>
      <c r="EQ468" s="282"/>
      <c r="ER468" s="282"/>
      <c r="ES468" s="282"/>
      <c r="ET468" s="282"/>
      <c r="EU468" s="282"/>
      <c r="EV468" s="282"/>
      <c r="EW468" s="282"/>
      <c r="EX468" s="282"/>
      <c r="EY468" s="282"/>
      <c r="EZ468" s="282"/>
      <c r="FA468" s="282"/>
      <c r="FB468" s="282"/>
      <c r="FC468" s="282"/>
      <c r="FD468" s="282"/>
      <c r="FE468" s="282"/>
      <c r="FF468" s="282"/>
      <c r="FG468" s="282"/>
      <c r="FH468" s="282"/>
      <c r="FI468" s="282"/>
      <c r="FJ468" s="282"/>
      <c r="FK468" s="282"/>
      <c r="FL468" s="282"/>
      <c r="FM468" s="282"/>
      <c r="FN468" s="282"/>
      <c r="FO468" s="282"/>
      <c r="FP468" s="282"/>
      <c r="FQ468" s="282"/>
      <c r="FR468" s="282"/>
      <c r="FS468" s="282"/>
      <c r="FT468" s="282"/>
      <c r="FU468" s="282"/>
      <c r="FV468" s="282"/>
      <c r="FW468" s="282"/>
      <c r="FX468" s="282"/>
      <c r="FY468" s="282"/>
      <c r="FZ468" s="282"/>
      <c r="GA468" s="282"/>
      <c r="GB468" s="282"/>
      <c r="GC468" s="282"/>
      <c r="GD468" s="282"/>
      <c r="GE468" s="282"/>
      <c r="GF468" s="282"/>
      <c r="GG468" s="282"/>
      <c r="GH468" s="282"/>
      <c r="GI468" s="282"/>
      <c r="GJ468" s="282"/>
      <c r="GK468" s="282"/>
      <c r="GL468" s="282"/>
      <c r="GM468" s="282"/>
      <c r="GN468" s="282"/>
      <c r="GO468" s="282"/>
      <c r="GP468" s="282"/>
      <c r="GQ468" s="282"/>
      <c r="GR468" s="282"/>
      <c r="GS468" s="282"/>
      <c r="GT468" s="282"/>
      <c r="GU468" s="282"/>
      <c r="GV468" s="282"/>
      <c r="GW468" s="282"/>
      <c r="GX468" s="282"/>
      <c r="GY468" s="282"/>
      <c r="GZ468" s="282"/>
      <c r="HA468" s="282"/>
      <c r="HB468" s="282"/>
      <c r="HC468" s="282"/>
      <c r="HD468" s="282"/>
      <c r="HE468" s="282"/>
      <c r="HF468" s="282"/>
      <c r="HG468" s="282"/>
      <c r="HH468" s="282"/>
      <c r="HI468" s="282"/>
      <c r="HJ468" s="282"/>
      <c r="HK468" s="282"/>
      <c r="HL468" s="282"/>
      <c r="HM468" s="282"/>
      <c r="HN468" s="282"/>
      <c r="HO468" s="282"/>
      <c r="HP468" s="282"/>
      <c r="HQ468" s="282"/>
    </row>
    <row r="469" spans="1:225" s="73" customFormat="1" ht="18" hidden="1" customHeight="1" x14ac:dyDescent="0.25">
      <c r="A469" s="223" t="str">
        <f t="shared" ref="A469:B469" si="1480">IF(A312="","",A312)</f>
        <v/>
      </c>
      <c r="B469" s="225" t="str">
        <f t="shared" si="1480"/>
        <v/>
      </c>
      <c r="C469" s="218">
        <f t="shared" si="1455"/>
        <v>0</v>
      </c>
      <c r="D469" s="284"/>
      <c r="E469" s="219">
        <f t="shared" si="1456"/>
        <v>0</v>
      </c>
      <c r="F469" s="219">
        <f t="shared" si="1457"/>
        <v>0</v>
      </c>
      <c r="G469" s="136"/>
      <c r="H469" s="214" t="str">
        <f t="shared" si="1458"/>
        <v/>
      </c>
      <c r="I469" s="219" t="str">
        <f t="shared" si="1459"/>
        <v/>
      </c>
      <c r="J469" s="219" t="str">
        <f t="shared" si="1460"/>
        <v/>
      </c>
      <c r="K469" s="216"/>
      <c r="L469" s="217">
        <f t="shared" si="1453"/>
        <v>1</v>
      </c>
      <c r="M469" s="219" t="str">
        <f t="shared" si="1445"/>
        <v/>
      </c>
      <c r="N469" s="221" t="str">
        <f t="shared" si="1461"/>
        <v/>
      </c>
      <c r="O469" s="304"/>
      <c r="P469" s="282"/>
      <c r="Q469" s="282"/>
      <c r="R469" s="287"/>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c r="CQ469" s="282"/>
      <c r="CR469" s="282"/>
      <c r="CS469" s="282"/>
      <c r="CT469" s="282"/>
      <c r="CU469" s="282"/>
      <c r="CV469" s="282"/>
      <c r="CW469" s="282"/>
      <c r="CX469" s="282"/>
      <c r="CY469" s="282"/>
      <c r="CZ469" s="282"/>
      <c r="DA469" s="282"/>
      <c r="DB469" s="282"/>
      <c r="DC469" s="282"/>
      <c r="DD469" s="282"/>
      <c r="DE469" s="282"/>
      <c r="DF469" s="282"/>
      <c r="DG469" s="282"/>
      <c r="DH469" s="282"/>
      <c r="DI469" s="282"/>
      <c r="DJ469" s="282"/>
      <c r="DK469" s="282"/>
      <c r="DL469" s="282"/>
      <c r="DM469" s="282"/>
      <c r="DN469" s="282"/>
      <c r="DO469" s="282"/>
      <c r="DP469" s="282"/>
      <c r="DQ469" s="282"/>
      <c r="DR469" s="282"/>
      <c r="DS469" s="282"/>
      <c r="DT469" s="282"/>
      <c r="DU469" s="282"/>
      <c r="DV469" s="282"/>
      <c r="DW469" s="282"/>
      <c r="DX469" s="282"/>
      <c r="DY469" s="282"/>
      <c r="DZ469" s="282"/>
      <c r="EA469" s="282"/>
      <c r="EB469" s="282"/>
      <c r="EC469" s="282"/>
      <c r="ED469" s="282"/>
      <c r="EE469" s="282"/>
      <c r="EF469" s="282"/>
      <c r="EG469" s="282"/>
      <c r="EH469" s="282"/>
      <c r="EI469" s="282"/>
      <c r="EJ469" s="282"/>
      <c r="EK469" s="282"/>
      <c r="EL469" s="282"/>
      <c r="EM469" s="282"/>
      <c r="EN469" s="282"/>
      <c r="EO469" s="282"/>
      <c r="EP469" s="282"/>
      <c r="EQ469" s="282"/>
      <c r="ER469" s="282"/>
      <c r="ES469" s="282"/>
      <c r="ET469" s="282"/>
      <c r="EU469" s="282"/>
      <c r="EV469" s="282"/>
      <c r="EW469" s="282"/>
      <c r="EX469" s="282"/>
      <c r="EY469" s="282"/>
      <c r="EZ469" s="282"/>
      <c r="FA469" s="282"/>
      <c r="FB469" s="282"/>
      <c r="FC469" s="282"/>
      <c r="FD469" s="282"/>
      <c r="FE469" s="282"/>
      <c r="FF469" s="282"/>
      <c r="FG469" s="282"/>
      <c r="FH469" s="282"/>
      <c r="FI469" s="282"/>
      <c r="FJ469" s="282"/>
      <c r="FK469" s="282"/>
      <c r="FL469" s="282"/>
      <c r="FM469" s="282"/>
      <c r="FN469" s="282"/>
      <c r="FO469" s="282"/>
      <c r="FP469" s="282"/>
      <c r="FQ469" s="282"/>
      <c r="FR469" s="282"/>
      <c r="FS469" s="282"/>
      <c r="FT469" s="282"/>
      <c r="FU469" s="282"/>
      <c r="FV469" s="282"/>
      <c r="FW469" s="282"/>
      <c r="FX469" s="282"/>
      <c r="FY469" s="282"/>
      <c r="FZ469" s="282"/>
      <c r="GA469" s="282"/>
      <c r="GB469" s="282"/>
      <c r="GC469" s="282"/>
      <c r="GD469" s="282"/>
      <c r="GE469" s="282"/>
      <c r="GF469" s="282"/>
      <c r="GG469" s="282"/>
      <c r="GH469" s="282"/>
      <c r="GI469" s="282"/>
      <c r="GJ469" s="282"/>
      <c r="GK469" s="282"/>
      <c r="GL469" s="282"/>
      <c r="GM469" s="282"/>
      <c r="GN469" s="282"/>
      <c r="GO469" s="282"/>
      <c r="GP469" s="282"/>
      <c r="GQ469" s="282"/>
      <c r="GR469" s="282"/>
      <c r="GS469" s="282"/>
      <c r="GT469" s="282"/>
      <c r="GU469" s="282"/>
      <c r="GV469" s="282"/>
      <c r="GW469" s="282"/>
      <c r="GX469" s="282"/>
      <c r="GY469" s="282"/>
      <c r="GZ469" s="282"/>
      <c r="HA469" s="282"/>
      <c r="HB469" s="282"/>
      <c r="HC469" s="282"/>
      <c r="HD469" s="282"/>
      <c r="HE469" s="282"/>
      <c r="HF469" s="282"/>
      <c r="HG469" s="282"/>
      <c r="HH469" s="282"/>
      <c r="HI469" s="282"/>
      <c r="HJ469" s="282"/>
      <c r="HK469" s="282"/>
      <c r="HL469" s="282"/>
      <c r="HM469" s="282"/>
      <c r="HN469" s="282"/>
      <c r="HO469" s="282"/>
      <c r="HP469" s="282"/>
      <c r="HQ469" s="282"/>
    </row>
    <row r="470" spans="1:225" s="73" customFormat="1" ht="18" hidden="1" customHeight="1" x14ac:dyDescent="0.25">
      <c r="A470" s="223" t="str">
        <f t="shared" ref="A470:B470" si="1481">IF(A313="","",A313)</f>
        <v/>
      </c>
      <c r="B470" s="225" t="str">
        <f t="shared" si="1481"/>
        <v/>
      </c>
      <c r="C470" s="218">
        <f t="shared" si="1455"/>
        <v>0</v>
      </c>
      <c r="D470" s="284"/>
      <c r="E470" s="219">
        <f t="shared" si="1456"/>
        <v>0</v>
      </c>
      <c r="F470" s="219">
        <f t="shared" si="1457"/>
        <v>0</v>
      </c>
      <c r="G470" s="136"/>
      <c r="H470" s="214" t="str">
        <f t="shared" si="1458"/>
        <v/>
      </c>
      <c r="I470" s="219" t="str">
        <f t="shared" si="1459"/>
        <v/>
      </c>
      <c r="J470" s="219" t="str">
        <f t="shared" si="1460"/>
        <v/>
      </c>
      <c r="K470" s="216"/>
      <c r="L470" s="217">
        <f t="shared" si="1453"/>
        <v>1</v>
      </c>
      <c r="M470" s="219" t="str">
        <f t="shared" si="1445"/>
        <v/>
      </c>
      <c r="N470" s="221" t="str">
        <f t="shared" si="1461"/>
        <v/>
      </c>
      <c r="O470" s="304"/>
      <c r="P470" s="282"/>
      <c r="Q470" s="282"/>
      <c r="R470" s="287"/>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c r="CQ470" s="282"/>
      <c r="CR470" s="282"/>
      <c r="CS470" s="282"/>
      <c r="CT470" s="282"/>
      <c r="CU470" s="282"/>
      <c r="CV470" s="282"/>
      <c r="CW470" s="282"/>
      <c r="CX470" s="282"/>
      <c r="CY470" s="282"/>
      <c r="CZ470" s="282"/>
      <c r="DA470" s="282"/>
      <c r="DB470" s="282"/>
      <c r="DC470" s="282"/>
      <c r="DD470" s="282"/>
      <c r="DE470" s="282"/>
      <c r="DF470" s="282"/>
      <c r="DG470" s="282"/>
      <c r="DH470" s="282"/>
      <c r="DI470" s="282"/>
      <c r="DJ470" s="282"/>
      <c r="DK470" s="282"/>
      <c r="DL470" s="282"/>
      <c r="DM470" s="282"/>
      <c r="DN470" s="282"/>
      <c r="DO470" s="282"/>
      <c r="DP470" s="282"/>
      <c r="DQ470" s="282"/>
      <c r="DR470" s="282"/>
      <c r="DS470" s="282"/>
      <c r="DT470" s="282"/>
      <c r="DU470" s="282"/>
      <c r="DV470" s="282"/>
      <c r="DW470" s="282"/>
      <c r="DX470" s="282"/>
      <c r="DY470" s="282"/>
      <c r="DZ470" s="282"/>
      <c r="EA470" s="282"/>
      <c r="EB470" s="282"/>
      <c r="EC470" s="282"/>
      <c r="ED470" s="282"/>
      <c r="EE470" s="282"/>
      <c r="EF470" s="282"/>
      <c r="EG470" s="282"/>
      <c r="EH470" s="282"/>
      <c r="EI470" s="282"/>
      <c r="EJ470" s="282"/>
      <c r="EK470" s="282"/>
      <c r="EL470" s="282"/>
      <c r="EM470" s="282"/>
      <c r="EN470" s="282"/>
      <c r="EO470" s="282"/>
      <c r="EP470" s="282"/>
      <c r="EQ470" s="282"/>
      <c r="ER470" s="282"/>
      <c r="ES470" s="282"/>
      <c r="ET470" s="282"/>
      <c r="EU470" s="282"/>
      <c r="EV470" s="282"/>
      <c r="EW470" s="282"/>
      <c r="EX470" s="282"/>
      <c r="EY470" s="282"/>
      <c r="EZ470" s="282"/>
      <c r="FA470" s="282"/>
      <c r="FB470" s="282"/>
      <c r="FC470" s="282"/>
      <c r="FD470" s="282"/>
      <c r="FE470" s="282"/>
      <c r="FF470" s="282"/>
      <c r="FG470" s="282"/>
      <c r="FH470" s="282"/>
      <c r="FI470" s="282"/>
      <c r="FJ470" s="282"/>
      <c r="FK470" s="282"/>
      <c r="FL470" s="282"/>
      <c r="FM470" s="282"/>
      <c r="FN470" s="282"/>
      <c r="FO470" s="282"/>
      <c r="FP470" s="282"/>
      <c r="FQ470" s="282"/>
      <c r="FR470" s="282"/>
      <c r="FS470" s="282"/>
      <c r="FT470" s="282"/>
      <c r="FU470" s="282"/>
      <c r="FV470" s="282"/>
      <c r="FW470" s="282"/>
      <c r="FX470" s="282"/>
      <c r="FY470" s="282"/>
      <c r="FZ470" s="282"/>
      <c r="GA470" s="282"/>
      <c r="GB470" s="282"/>
      <c r="GC470" s="282"/>
      <c r="GD470" s="282"/>
      <c r="GE470" s="282"/>
      <c r="GF470" s="282"/>
      <c r="GG470" s="282"/>
      <c r="GH470" s="282"/>
      <c r="GI470" s="282"/>
      <c r="GJ470" s="282"/>
      <c r="GK470" s="282"/>
      <c r="GL470" s="282"/>
      <c r="GM470" s="282"/>
      <c r="GN470" s="282"/>
      <c r="GO470" s="282"/>
      <c r="GP470" s="282"/>
      <c r="GQ470" s="282"/>
      <c r="GR470" s="282"/>
      <c r="GS470" s="282"/>
      <c r="GT470" s="282"/>
      <c r="GU470" s="282"/>
      <c r="GV470" s="282"/>
      <c r="GW470" s="282"/>
      <c r="GX470" s="282"/>
      <c r="GY470" s="282"/>
      <c r="GZ470" s="282"/>
      <c r="HA470" s="282"/>
      <c r="HB470" s="282"/>
      <c r="HC470" s="282"/>
      <c r="HD470" s="282"/>
      <c r="HE470" s="282"/>
      <c r="HF470" s="282"/>
      <c r="HG470" s="282"/>
      <c r="HH470" s="282"/>
      <c r="HI470" s="282"/>
      <c r="HJ470" s="282"/>
      <c r="HK470" s="282"/>
      <c r="HL470" s="282"/>
      <c r="HM470" s="282"/>
      <c r="HN470" s="282"/>
      <c r="HO470" s="282"/>
      <c r="HP470" s="282"/>
      <c r="HQ470" s="282"/>
    </row>
    <row r="471" spans="1:225" s="30" customFormat="1" ht="18.75" customHeight="1" x14ac:dyDescent="0.25">
      <c r="A471" s="498" t="str">
        <f>CONCATENATE("Total For ",A316)</f>
        <v>Total For Option Period 1</v>
      </c>
      <c r="B471" s="499"/>
      <c r="C471" s="215">
        <f>SUM(C321:C470)</f>
        <v>0</v>
      </c>
      <c r="D471" s="222">
        <f>SUM(D321:D470)</f>
        <v>0</v>
      </c>
      <c r="E471" s="222">
        <f>SUM(E321:E470)</f>
        <v>0</v>
      </c>
      <c r="F471" s="222">
        <f>SUM(F321:F470)</f>
        <v>0</v>
      </c>
      <c r="G471" s="215">
        <f t="shared" ref="G471:H471" si="1482">SUM(G321:G470)</f>
        <v>33</v>
      </c>
      <c r="H471" s="215">
        <f t="shared" si="1482"/>
        <v>0</v>
      </c>
      <c r="I471" s="222">
        <f>SUM(I321:I470)</f>
        <v>0</v>
      </c>
      <c r="J471" s="222">
        <f>SUM(J321:J470)</f>
        <v>0</v>
      </c>
      <c r="K471" s="237" t="str">
        <f>IFERROR(AVERAGE(K321:K470),"")</f>
        <v/>
      </c>
      <c r="L471" s="237">
        <f>IFERROR(AVERAGE(L321:L470),"")</f>
        <v>1</v>
      </c>
      <c r="M471" s="222">
        <f t="shared" ref="M471" si="1483">SUM(M321:M470)</f>
        <v>0</v>
      </c>
      <c r="N471" s="222">
        <f t="shared" ref="N471" si="1484">SUM(N321:N470)</f>
        <v>0</v>
      </c>
      <c r="O471" s="305"/>
      <c r="P471" s="215">
        <f>SUMPRODUCT(P321:P470,$G321:$G470)</f>
        <v>0</v>
      </c>
      <c r="Q471" s="215">
        <f t="shared" ref="Q471:BI471" si="1485">SUMPRODUCT(Q321:Q470,$G321:$G470)</f>
        <v>0</v>
      </c>
      <c r="R471" s="215">
        <f t="shared" si="1485"/>
        <v>0</v>
      </c>
      <c r="S471" s="215">
        <f t="shared" si="1485"/>
        <v>0</v>
      </c>
      <c r="T471" s="215">
        <f t="shared" si="1485"/>
        <v>0</v>
      </c>
      <c r="U471" s="215">
        <f t="shared" si="1485"/>
        <v>0</v>
      </c>
      <c r="V471" s="215">
        <f t="shared" si="1485"/>
        <v>0</v>
      </c>
      <c r="W471" s="215">
        <f t="shared" si="1485"/>
        <v>0</v>
      </c>
      <c r="X471" s="215">
        <f t="shared" si="1485"/>
        <v>0</v>
      </c>
      <c r="Y471" s="215">
        <f t="shared" si="1485"/>
        <v>0</v>
      </c>
      <c r="Z471" s="215">
        <f t="shared" si="1485"/>
        <v>0</v>
      </c>
      <c r="AA471" s="215">
        <f t="shared" si="1485"/>
        <v>0</v>
      </c>
      <c r="AB471" s="215">
        <f t="shared" si="1485"/>
        <v>0</v>
      </c>
      <c r="AC471" s="215">
        <f t="shared" si="1485"/>
        <v>0</v>
      </c>
      <c r="AD471" s="215">
        <f t="shared" si="1485"/>
        <v>0</v>
      </c>
      <c r="AE471" s="215">
        <f t="shared" si="1485"/>
        <v>0</v>
      </c>
      <c r="AF471" s="215">
        <f t="shared" si="1485"/>
        <v>0</v>
      </c>
      <c r="AG471" s="215">
        <f t="shared" si="1485"/>
        <v>0</v>
      </c>
      <c r="AH471" s="215">
        <f t="shared" si="1485"/>
        <v>0</v>
      </c>
      <c r="AI471" s="215">
        <f t="shared" si="1485"/>
        <v>0</v>
      </c>
      <c r="AJ471" s="215">
        <f t="shared" si="1485"/>
        <v>0</v>
      </c>
      <c r="AK471" s="215">
        <f t="shared" si="1485"/>
        <v>0</v>
      </c>
      <c r="AL471" s="215">
        <f t="shared" si="1485"/>
        <v>0</v>
      </c>
      <c r="AM471" s="215">
        <f t="shared" si="1485"/>
        <v>0</v>
      </c>
      <c r="AN471" s="215">
        <f t="shared" si="1485"/>
        <v>0</v>
      </c>
      <c r="AO471" s="215">
        <f t="shared" si="1485"/>
        <v>0</v>
      </c>
      <c r="AP471" s="215">
        <f t="shared" si="1485"/>
        <v>0</v>
      </c>
      <c r="AQ471" s="215">
        <f t="shared" si="1485"/>
        <v>0</v>
      </c>
      <c r="AR471" s="215">
        <f t="shared" si="1485"/>
        <v>0</v>
      </c>
      <c r="AS471" s="215">
        <f t="shared" si="1485"/>
        <v>0</v>
      </c>
      <c r="AT471" s="215">
        <f t="shared" si="1485"/>
        <v>0</v>
      </c>
      <c r="AU471" s="215">
        <f t="shared" si="1485"/>
        <v>0</v>
      </c>
      <c r="AV471" s="215">
        <f t="shared" si="1485"/>
        <v>0</v>
      </c>
      <c r="AW471" s="215">
        <f t="shared" si="1485"/>
        <v>0</v>
      </c>
      <c r="AX471" s="215">
        <f t="shared" si="1485"/>
        <v>0</v>
      </c>
      <c r="AY471" s="215">
        <f t="shared" si="1485"/>
        <v>0</v>
      </c>
      <c r="AZ471" s="215">
        <f t="shared" si="1485"/>
        <v>0</v>
      </c>
      <c r="BA471" s="215">
        <f t="shared" si="1485"/>
        <v>0</v>
      </c>
      <c r="BB471" s="215">
        <f t="shared" si="1485"/>
        <v>0</v>
      </c>
      <c r="BC471" s="215">
        <f t="shared" si="1485"/>
        <v>0</v>
      </c>
      <c r="BD471" s="215">
        <f t="shared" si="1485"/>
        <v>0</v>
      </c>
      <c r="BE471" s="215">
        <f t="shared" si="1485"/>
        <v>0</v>
      </c>
      <c r="BF471" s="215">
        <f t="shared" si="1485"/>
        <v>0</v>
      </c>
      <c r="BG471" s="215">
        <f t="shared" si="1485"/>
        <v>0</v>
      </c>
      <c r="BH471" s="215">
        <f t="shared" si="1485"/>
        <v>0</v>
      </c>
      <c r="BI471" s="215">
        <f t="shared" si="1485"/>
        <v>0</v>
      </c>
      <c r="BJ471" s="215">
        <f t="shared" ref="BJ471:DU471" si="1486">SUMPRODUCT(BJ321:BJ470,$G321:$G470)</f>
        <v>0</v>
      </c>
      <c r="BK471" s="215">
        <f t="shared" si="1486"/>
        <v>0</v>
      </c>
      <c r="BL471" s="215">
        <f t="shared" si="1486"/>
        <v>0</v>
      </c>
      <c r="BM471" s="215">
        <f t="shared" si="1486"/>
        <v>0</v>
      </c>
      <c r="BN471" s="215">
        <f t="shared" si="1486"/>
        <v>0</v>
      </c>
      <c r="BO471" s="215">
        <f t="shared" si="1486"/>
        <v>0</v>
      </c>
      <c r="BP471" s="215">
        <f t="shared" si="1486"/>
        <v>0</v>
      </c>
      <c r="BQ471" s="215">
        <f t="shared" si="1486"/>
        <v>0</v>
      </c>
      <c r="BR471" s="215">
        <f t="shared" si="1486"/>
        <v>0</v>
      </c>
      <c r="BS471" s="215">
        <f t="shared" si="1486"/>
        <v>0</v>
      </c>
      <c r="BT471" s="215">
        <f t="shared" si="1486"/>
        <v>0</v>
      </c>
      <c r="BU471" s="215">
        <f t="shared" si="1486"/>
        <v>0</v>
      </c>
      <c r="BV471" s="215">
        <f t="shared" si="1486"/>
        <v>0</v>
      </c>
      <c r="BW471" s="215">
        <f t="shared" si="1486"/>
        <v>0</v>
      </c>
      <c r="BX471" s="215">
        <f t="shared" si="1486"/>
        <v>0</v>
      </c>
      <c r="BY471" s="215">
        <f t="shared" si="1486"/>
        <v>0</v>
      </c>
      <c r="BZ471" s="215">
        <f t="shared" si="1486"/>
        <v>0</v>
      </c>
      <c r="CA471" s="215">
        <f t="shared" si="1486"/>
        <v>0</v>
      </c>
      <c r="CB471" s="215">
        <f t="shared" si="1486"/>
        <v>0</v>
      </c>
      <c r="CC471" s="215">
        <f t="shared" si="1486"/>
        <v>0</v>
      </c>
      <c r="CD471" s="215">
        <f t="shared" si="1486"/>
        <v>0</v>
      </c>
      <c r="CE471" s="215">
        <f t="shared" si="1486"/>
        <v>0</v>
      </c>
      <c r="CF471" s="215">
        <f t="shared" si="1486"/>
        <v>0</v>
      </c>
      <c r="CG471" s="215">
        <f t="shared" si="1486"/>
        <v>0</v>
      </c>
      <c r="CH471" s="215">
        <f t="shared" si="1486"/>
        <v>0</v>
      </c>
      <c r="CI471" s="215">
        <f t="shared" si="1486"/>
        <v>0</v>
      </c>
      <c r="CJ471" s="215">
        <f t="shared" si="1486"/>
        <v>0</v>
      </c>
      <c r="CK471" s="215">
        <f t="shared" si="1486"/>
        <v>0</v>
      </c>
      <c r="CL471" s="215">
        <f t="shared" si="1486"/>
        <v>0</v>
      </c>
      <c r="CM471" s="215">
        <f t="shared" si="1486"/>
        <v>0</v>
      </c>
      <c r="CN471" s="215">
        <f t="shared" si="1486"/>
        <v>0</v>
      </c>
      <c r="CO471" s="215">
        <f t="shared" si="1486"/>
        <v>0</v>
      </c>
      <c r="CP471" s="215">
        <f t="shared" si="1486"/>
        <v>0</v>
      </c>
      <c r="CQ471" s="215">
        <f t="shared" si="1486"/>
        <v>0</v>
      </c>
      <c r="CR471" s="215">
        <f t="shared" si="1486"/>
        <v>0</v>
      </c>
      <c r="CS471" s="215">
        <f t="shared" si="1486"/>
        <v>0</v>
      </c>
      <c r="CT471" s="215">
        <f t="shared" si="1486"/>
        <v>0</v>
      </c>
      <c r="CU471" s="215">
        <f t="shared" si="1486"/>
        <v>0</v>
      </c>
      <c r="CV471" s="215">
        <f t="shared" si="1486"/>
        <v>0</v>
      </c>
      <c r="CW471" s="215">
        <f t="shared" si="1486"/>
        <v>0</v>
      </c>
      <c r="CX471" s="215">
        <f t="shared" si="1486"/>
        <v>0</v>
      </c>
      <c r="CY471" s="215">
        <f t="shared" si="1486"/>
        <v>0</v>
      </c>
      <c r="CZ471" s="215">
        <f t="shared" si="1486"/>
        <v>0</v>
      </c>
      <c r="DA471" s="215">
        <f t="shared" si="1486"/>
        <v>0</v>
      </c>
      <c r="DB471" s="215">
        <f t="shared" si="1486"/>
        <v>0</v>
      </c>
      <c r="DC471" s="215">
        <f t="shared" si="1486"/>
        <v>0</v>
      </c>
      <c r="DD471" s="215">
        <f t="shared" si="1486"/>
        <v>0</v>
      </c>
      <c r="DE471" s="215">
        <f t="shared" si="1486"/>
        <v>0</v>
      </c>
      <c r="DF471" s="215">
        <f t="shared" si="1486"/>
        <v>0</v>
      </c>
      <c r="DG471" s="215">
        <f t="shared" si="1486"/>
        <v>0</v>
      </c>
      <c r="DH471" s="215">
        <f t="shared" si="1486"/>
        <v>0</v>
      </c>
      <c r="DI471" s="215">
        <f t="shared" si="1486"/>
        <v>0</v>
      </c>
      <c r="DJ471" s="215">
        <f t="shared" si="1486"/>
        <v>0</v>
      </c>
      <c r="DK471" s="215">
        <f t="shared" si="1486"/>
        <v>0</v>
      </c>
      <c r="DL471" s="215">
        <f t="shared" si="1486"/>
        <v>0</v>
      </c>
      <c r="DM471" s="215">
        <f t="shared" si="1486"/>
        <v>0</v>
      </c>
      <c r="DN471" s="215">
        <f t="shared" si="1486"/>
        <v>0</v>
      </c>
      <c r="DO471" s="215">
        <f t="shared" si="1486"/>
        <v>0</v>
      </c>
      <c r="DP471" s="215">
        <f t="shared" si="1486"/>
        <v>0</v>
      </c>
      <c r="DQ471" s="215">
        <f t="shared" si="1486"/>
        <v>0</v>
      </c>
      <c r="DR471" s="215">
        <f t="shared" si="1486"/>
        <v>0</v>
      </c>
      <c r="DS471" s="215">
        <f t="shared" si="1486"/>
        <v>0</v>
      </c>
      <c r="DT471" s="215">
        <f t="shared" si="1486"/>
        <v>0</v>
      </c>
      <c r="DU471" s="215">
        <f t="shared" si="1486"/>
        <v>0</v>
      </c>
      <c r="DV471" s="215">
        <f t="shared" ref="DV471:EK471" si="1487">SUMPRODUCT(DV321:DV470,$G321:$G470)</f>
        <v>0</v>
      </c>
      <c r="DW471" s="215">
        <f t="shared" si="1487"/>
        <v>0</v>
      </c>
      <c r="DX471" s="215">
        <f t="shared" si="1487"/>
        <v>0</v>
      </c>
      <c r="DY471" s="215">
        <f t="shared" si="1487"/>
        <v>0</v>
      </c>
      <c r="DZ471" s="215">
        <f t="shared" si="1487"/>
        <v>0</v>
      </c>
      <c r="EA471" s="215">
        <f t="shared" si="1487"/>
        <v>0</v>
      </c>
      <c r="EB471" s="215">
        <f t="shared" si="1487"/>
        <v>0</v>
      </c>
      <c r="EC471" s="215">
        <f t="shared" si="1487"/>
        <v>0</v>
      </c>
      <c r="ED471" s="215">
        <f t="shared" si="1487"/>
        <v>0</v>
      </c>
      <c r="EE471" s="215">
        <f t="shared" si="1487"/>
        <v>0</v>
      </c>
      <c r="EF471" s="215">
        <f t="shared" si="1487"/>
        <v>0</v>
      </c>
      <c r="EG471" s="215">
        <f t="shared" si="1487"/>
        <v>0</v>
      </c>
      <c r="EH471" s="215">
        <f t="shared" si="1487"/>
        <v>0</v>
      </c>
      <c r="EI471" s="215">
        <f t="shared" si="1487"/>
        <v>0</v>
      </c>
      <c r="EJ471" s="215">
        <f t="shared" si="1487"/>
        <v>0</v>
      </c>
      <c r="EK471" s="215">
        <f t="shared" si="1487"/>
        <v>0</v>
      </c>
      <c r="EL471" s="215">
        <f t="shared" ref="EL471:FK471" si="1488">SUMPRODUCT(EL321:EL470,$G321:$G470)</f>
        <v>0</v>
      </c>
      <c r="EM471" s="215">
        <f t="shared" si="1488"/>
        <v>0</v>
      </c>
      <c r="EN471" s="215">
        <f t="shared" si="1488"/>
        <v>0</v>
      </c>
      <c r="EO471" s="215">
        <f t="shared" si="1488"/>
        <v>0</v>
      </c>
      <c r="EP471" s="215">
        <f t="shared" si="1488"/>
        <v>0</v>
      </c>
      <c r="EQ471" s="215">
        <f t="shared" si="1488"/>
        <v>0</v>
      </c>
      <c r="ER471" s="215">
        <f t="shared" si="1488"/>
        <v>0</v>
      </c>
      <c r="ES471" s="215">
        <f t="shared" si="1488"/>
        <v>0</v>
      </c>
      <c r="ET471" s="215">
        <f t="shared" si="1488"/>
        <v>0</v>
      </c>
      <c r="EU471" s="215">
        <f t="shared" si="1488"/>
        <v>0</v>
      </c>
      <c r="EV471" s="215">
        <f t="shared" si="1488"/>
        <v>0</v>
      </c>
      <c r="EW471" s="215">
        <f t="shared" si="1488"/>
        <v>0</v>
      </c>
      <c r="EX471" s="215">
        <f t="shared" si="1488"/>
        <v>0</v>
      </c>
      <c r="EY471" s="215">
        <f t="shared" si="1488"/>
        <v>0</v>
      </c>
      <c r="EZ471" s="215">
        <f t="shared" si="1488"/>
        <v>0</v>
      </c>
      <c r="FA471" s="215">
        <f t="shared" si="1488"/>
        <v>0</v>
      </c>
      <c r="FB471" s="215">
        <f t="shared" si="1488"/>
        <v>0</v>
      </c>
      <c r="FC471" s="215">
        <f t="shared" si="1488"/>
        <v>0</v>
      </c>
      <c r="FD471" s="215">
        <f t="shared" si="1488"/>
        <v>0</v>
      </c>
      <c r="FE471" s="215">
        <f t="shared" si="1488"/>
        <v>0</v>
      </c>
      <c r="FF471" s="215">
        <f t="shared" si="1488"/>
        <v>0</v>
      </c>
      <c r="FG471" s="215">
        <f t="shared" si="1488"/>
        <v>0</v>
      </c>
      <c r="FH471" s="215">
        <f t="shared" si="1488"/>
        <v>0</v>
      </c>
      <c r="FI471" s="215">
        <f t="shared" si="1488"/>
        <v>0</v>
      </c>
      <c r="FJ471" s="215">
        <f t="shared" si="1488"/>
        <v>0</v>
      </c>
      <c r="FK471" s="215">
        <f t="shared" si="1488"/>
        <v>0</v>
      </c>
      <c r="FL471" s="215">
        <f t="shared" ref="FL471:HN471" si="1489">SUMPRODUCT(FL321:FL470,$G321:$G470)</f>
        <v>0</v>
      </c>
      <c r="FM471" s="215">
        <f t="shared" si="1489"/>
        <v>0</v>
      </c>
      <c r="FN471" s="215">
        <f t="shared" si="1489"/>
        <v>0</v>
      </c>
      <c r="FO471" s="215">
        <f t="shared" si="1489"/>
        <v>0</v>
      </c>
      <c r="FP471" s="215">
        <f t="shared" si="1489"/>
        <v>0</v>
      </c>
      <c r="FQ471" s="215">
        <f t="shared" si="1489"/>
        <v>0</v>
      </c>
      <c r="FR471" s="215">
        <f t="shared" si="1489"/>
        <v>0</v>
      </c>
      <c r="FS471" s="215">
        <f t="shared" si="1489"/>
        <v>0</v>
      </c>
      <c r="FT471" s="215">
        <f t="shared" si="1489"/>
        <v>0</v>
      </c>
      <c r="FU471" s="215">
        <f t="shared" si="1489"/>
        <v>0</v>
      </c>
      <c r="FV471" s="215">
        <f t="shared" si="1489"/>
        <v>0</v>
      </c>
      <c r="FW471" s="215">
        <f t="shared" si="1489"/>
        <v>0</v>
      </c>
      <c r="FX471" s="215">
        <f t="shared" si="1489"/>
        <v>0</v>
      </c>
      <c r="FY471" s="215">
        <f t="shared" si="1489"/>
        <v>0</v>
      </c>
      <c r="FZ471" s="215">
        <f t="shared" si="1489"/>
        <v>0</v>
      </c>
      <c r="GA471" s="215">
        <f t="shared" si="1489"/>
        <v>0</v>
      </c>
      <c r="GB471" s="215">
        <f t="shared" si="1489"/>
        <v>0</v>
      </c>
      <c r="GC471" s="215">
        <f t="shared" si="1489"/>
        <v>0</v>
      </c>
      <c r="GD471" s="215">
        <f t="shared" si="1489"/>
        <v>0</v>
      </c>
      <c r="GE471" s="215">
        <f t="shared" si="1489"/>
        <v>0</v>
      </c>
      <c r="GF471" s="215">
        <f t="shared" si="1489"/>
        <v>0</v>
      </c>
      <c r="GG471" s="215">
        <f t="shared" si="1489"/>
        <v>0</v>
      </c>
      <c r="GH471" s="215">
        <f t="shared" si="1489"/>
        <v>0</v>
      </c>
      <c r="GI471" s="215">
        <f t="shared" si="1489"/>
        <v>0</v>
      </c>
      <c r="GJ471" s="215">
        <f t="shared" si="1489"/>
        <v>0</v>
      </c>
      <c r="GK471" s="215">
        <f t="shared" si="1489"/>
        <v>0</v>
      </c>
      <c r="GL471" s="215">
        <f t="shared" si="1489"/>
        <v>0</v>
      </c>
      <c r="GM471" s="215">
        <f t="shared" si="1489"/>
        <v>0</v>
      </c>
      <c r="GN471" s="215">
        <f t="shared" si="1489"/>
        <v>0</v>
      </c>
      <c r="GO471" s="215">
        <f t="shared" si="1489"/>
        <v>0</v>
      </c>
      <c r="GP471" s="215">
        <f t="shared" si="1489"/>
        <v>0</v>
      </c>
      <c r="GQ471" s="215">
        <f t="shared" si="1489"/>
        <v>0</v>
      </c>
      <c r="GR471" s="215">
        <f t="shared" si="1489"/>
        <v>0</v>
      </c>
      <c r="GS471" s="215">
        <f t="shared" si="1489"/>
        <v>0</v>
      </c>
      <c r="GT471" s="215">
        <f t="shared" si="1489"/>
        <v>0</v>
      </c>
      <c r="GU471" s="215">
        <f t="shared" si="1489"/>
        <v>0</v>
      </c>
      <c r="GV471" s="215">
        <f t="shared" si="1489"/>
        <v>0</v>
      </c>
      <c r="GW471" s="215">
        <f t="shared" si="1489"/>
        <v>0</v>
      </c>
      <c r="GX471" s="215">
        <f t="shared" si="1489"/>
        <v>0</v>
      </c>
      <c r="GY471" s="215">
        <f t="shared" si="1489"/>
        <v>0</v>
      </c>
      <c r="GZ471" s="215">
        <f t="shared" si="1489"/>
        <v>0</v>
      </c>
      <c r="HA471" s="215">
        <f t="shared" si="1489"/>
        <v>0</v>
      </c>
      <c r="HB471" s="215">
        <f t="shared" si="1489"/>
        <v>0</v>
      </c>
      <c r="HC471" s="215">
        <f t="shared" si="1489"/>
        <v>0</v>
      </c>
      <c r="HD471" s="215">
        <f t="shared" si="1489"/>
        <v>0</v>
      </c>
      <c r="HE471" s="215">
        <f t="shared" si="1489"/>
        <v>0</v>
      </c>
      <c r="HF471" s="215">
        <f t="shared" si="1489"/>
        <v>0</v>
      </c>
      <c r="HG471" s="215">
        <f t="shared" si="1489"/>
        <v>0</v>
      </c>
      <c r="HH471" s="215">
        <f t="shared" si="1489"/>
        <v>0</v>
      </c>
      <c r="HI471" s="215">
        <f t="shared" si="1489"/>
        <v>0</v>
      </c>
      <c r="HJ471" s="215">
        <f t="shared" si="1489"/>
        <v>0</v>
      </c>
      <c r="HK471" s="215">
        <f t="shared" si="1489"/>
        <v>0</v>
      </c>
      <c r="HL471" s="215">
        <f t="shared" si="1489"/>
        <v>0</v>
      </c>
      <c r="HM471" s="215">
        <f t="shared" si="1489"/>
        <v>0</v>
      </c>
      <c r="HN471" s="215">
        <f t="shared" si="1489"/>
        <v>0</v>
      </c>
      <c r="HO471" s="215">
        <f t="shared" ref="HO471:HQ471" si="1490">SUMPRODUCT(HO321:HO470,$G321:$G470)</f>
        <v>0</v>
      </c>
      <c r="HP471" s="215">
        <f t="shared" si="1490"/>
        <v>0</v>
      </c>
      <c r="HQ471" s="215">
        <f t="shared" si="1490"/>
        <v>0</v>
      </c>
    </row>
    <row r="472" spans="1:225" customFormat="1" ht="18.75" customHeight="1" x14ac:dyDescent="0.2">
      <c r="A472" s="114"/>
    </row>
    <row r="473" spans="1:225" s="51" customFormat="1" ht="40.200000000000003" customHeight="1" x14ac:dyDescent="0.4">
      <c r="A473" s="247" t="str">
        <f>'Labor Loading Matrix'!A646</f>
        <v>Option Period 2</v>
      </c>
      <c r="B473" s="213"/>
      <c r="C473" s="213"/>
      <c r="D473" s="92"/>
      <c r="E473" s="92"/>
      <c r="F473" s="92"/>
      <c r="G473" s="220"/>
      <c r="H473" s="93"/>
      <c r="I473" s="93"/>
      <c r="J473" s="93"/>
      <c r="K473" s="93"/>
      <c r="L473" s="93"/>
      <c r="M473" s="93"/>
      <c r="N473" s="93"/>
      <c r="O473" s="230" t="str">
        <f>O316</f>
        <v>Role</v>
      </c>
      <c r="P473" s="230" t="str">
        <f>P316</f>
        <v>Administrative Project Manager</v>
      </c>
      <c r="Q473" s="230" t="str">
        <f t="shared" ref="Q473:BI473" si="1491">Q316</f>
        <v>Senior II Business/Financial/Management Analyst</v>
      </c>
      <c r="R473" s="230" t="str">
        <f t="shared" si="1491"/>
        <v>Senior II Business/Financial/Management Analyst</v>
      </c>
      <c r="S473" s="230" t="str">
        <f t="shared" si="1491"/>
        <v>Senior II Business/Financial/Management Analyst</v>
      </c>
      <c r="T473" s="230" t="str">
        <f t="shared" si="1491"/>
        <v>Senior I Business/Financial/Management Analyst</v>
      </c>
      <c r="U473" s="230" t="str">
        <f t="shared" si="1491"/>
        <v>Senior I Business/Financial/Management Analyst</v>
      </c>
      <c r="V473" s="230" t="str">
        <f t="shared" si="1491"/>
        <v>Senior I Business/Financial/Management Analyst</v>
      </c>
      <c r="W473" s="230" t="str">
        <f t="shared" si="1491"/>
        <v>Senior I Business/Financial/Management Analyst</v>
      </c>
      <c r="X473" s="230" t="str">
        <f t="shared" si="1491"/>
        <v>Int II Business/Financial/Management Analyst</v>
      </c>
      <c r="Y473" s="230" t="str">
        <f t="shared" si="1491"/>
        <v>Int II Business/Financial/Management Analyst</v>
      </c>
      <c r="Z473" s="230" t="str">
        <f t="shared" si="1491"/>
        <v>Int II Business/Financial/Management Analyst</v>
      </c>
      <c r="AA473" s="230" t="str">
        <f t="shared" si="1491"/>
        <v>Int II Business/Financial/Management Analyst</v>
      </c>
      <c r="AB473" s="230" t="str">
        <f t="shared" si="1491"/>
        <v/>
      </c>
      <c r="AC473" s="230" t="str">
        <f t="shared" si="1491"/>
        <v/>
      </c>
      <c r="AD473" s="230" t="str">
        <f t="shared" si="1491"/>
        <v/>
      </c>
      <c r="AE473" s="230" t="str">
        <f t="shared" si="1491"/>
        <v/>
      </c>
      <c r="AF473" s="230" t="str">
        <f t="shared" si="1491"/>
        <v/>
      </c>
      <c r="AG473" s="230" t="str">
        <f t="shared" si="1491"/>
        <v/>
      </c>
      <c r="AH473" s="230" t="str">
        <f t="shared" si="1491"/>
        <v/>
      </c>
      <c r="AI473" s="230" t="str">
        <f t="shared" si="1491"/>
        <v/>
      </c>
      <c r="AJ473" s="230" t="str">
        <f t="shared" si="1491"/>
        <v/>
      </c>
      <c r="AK473" s="230" t="str">
        <f t="shared" si="1491"/>
        <v/>
      </c>
      <c r="AL473" s="230" t="str">
        <f t="shared" si="1491"/>
        <v/>
      </c>
      <c r="AM473" s="230" t="str">
        <f t="shared" si="1491"/>
        <v/>
      </c>
      <c r="AN473" s="230" t="str">
        <f t="shared" si="1491"/>
        <v/>
      </c>
      <c r="AO473" s="230" t="str">
        <f t="shared" si="1491"/>
        <v/>
      </c>
      <c r="AP473" s="230" t="str">
        <f t="shared" si="1491"/>
        <v/>
      </c>
      <c r="AQ473" s="230" t="str">
        <f t="shared" si="1491"/>
        <v/>
      </c>
      <c r="AR473" s="230" t="str">
        <f t="shared" si="1491"/>
        <v/>
      </c>
      <c r="AS473" s="230" t="str">
        <f t="shared" si="1491"/>
        <v/>
      </c>
      <c r="AT473" s="230" t="str">
        <f t="shared" si="1491"/>
        <v/>
      </c>
      <c r="AU473" s="230" t="str">
        <f t="shared" si="1491"/>
        <v/>
      </c>
      <c r="AV473" s="230" t="str">
        <f t="shared" si="1491"/>
        <v/>
      </c>
      <c r="AW473" s="230" t="str">
        <f t="shared" si="1491"/>
        <v/>
      </c>
      <c r="AX473" s="230" t="str">
        <f t="shared" si="1491"/>
        <v/>
      </c>
      <c r="AY473" s="230" t="str">
        <f t="shared" si="1491"/>
        <v/>
      </c>
      <c r="AZ473" s="230" t="str">
        <f t="shared" si="1491"/>
        <v/>
      </c>
      <c r="BA473" s="230" t="str">
        <f t="shared" si="1491"/>
        <v/>
      </c>
      <c r="BB473" s="230" t="str">
        <f t="shared" si="1491"/>
        <v/>
      </c>
      <c r="BC473" s="230" t="str">
        <f t="shared" si="1491"/>
        <v/>
      </c>
      <c r="BD473" s="230" t="str">
        <f t="shared" si="1491"/>
        <v/>
      </c>
      <c r="BE473" s="230" t="str">
        <f t="shared" si="1491"/>
        <v/>
      </c>
      <c r="BF473" s="230" t="str">
        <f t="shared" si="1491"/>
        <v/>
      </c>
      <c r="BG473" s="230" t="str">
        <f t="shared" si="1491"/>
        <v/>
      </c>
      <c r="BH473" s="230" t="str">
        <f t="shared" si="1491"/>
        <v/>
      </c>
      <c r="BI473" s="230" t="str">
        <f t="shared" si="1491"/>
        <v/>
      </c>
      <c r="BJ473" s="230" t="str">
        <f t="shared" ref="BJ473:DU473" si="1492">BJ316</f>
        <v/>
      </c>
      <c r="BK473" s="230" t="str">
        <f t="shared" si="1492"/>
        <v/>
      </c>
      <c r="BL473" s="230" t="str">
        <f t="shared" si="1492"/>
        <v/>
      </c>
      <c r="BM473" s="230" t="str">
        <f t="shared" si="1492"/>
        <v/>
      </c>
      <c r="BN473" s="230" t="str">
        <f t="shared" si="1492"/>
        <v/>
      </c>
      <c r="BO473" s="230" t="str">
        <f t="shared" si="1492"/>
        <v/>
      </c>
      <c r="BP473" s="230" t="str">
        <f t="shared" si="1492"/>
        <v/>
      </c>
      <c r="BQ473" s="230" t="str">
        <f t="shared" si="1492"/>
        <v/>
      </c>
      <c r="BR473" s="230" t="str">
        <f t="shared" si="1492"/>
        <v/>
      </c>
      <c r="BS473" s="230" t="str">
        <f t="shared" si="1492"/>
        <v/>
      </c>
      <c r="BT473" s="230" t="str">
        <f t="shared" si="1492"/>
        <v/>
      </c>
      <c r="BU473" s="230" t="str">
        <f t="shared" si="1492"/>
        <v/>
      </c>
      <c r="BV473" s="230" t="str">
        <f t="shared" si="1492"/>
        <v/>
      </c>
      <c r="BW473" s="230" t="str">
        <f t="shared" si="1492"/>
        <v/>
      </c>
      <c r="BX473" s="230" t="str">
        <f t="shared" si="1492"/>
        <v/>
      </c>
      <c r="BY473" s="230" t="str">
        <f t="shared" si="1492"/>
        <v/>
      </c>
      <c r="BZ473" s="230" t="str">
        <f t="shared" si="1492"/>
        <v/>
      </c>
      <c r="CA473" s="230" t="str">
        <f t="shared" si="1492"/>
        <v/>
      </c>
      <c r="CB473" s="230" t="str">
        <f t="shared" si="1492"/>
        <v/>
      </c>
      <c r="CC473" s="230" t="str">
        <f t="shared" si="1492"/>
        <v/>
      </c>
      <c r="CD473" s="230" t="str">
        <f t="shared" si="1492"/>
        <v/>
      </c>
      <c r="CE473" s="230" t="str">
        <f t="shared" si="1492"/>
        <v/>
      </c>
      <c r="CF473" s="230" t="str">
        <f t="shared" si="1492"/>
        <v/>
      </c>
      <c r="CG473" s="230" t="str">
        <f t="shared" si="1492"/>
        <v/>
      </c>
      <c r="CH473" s="230" t="str">
        <f t="shared" si="1492"/>
        <v/>
      </c>
      <c r="CI473" s="230" t="str">
        <f t="shared" si="1492"/>
        <v/>
      </c>
      <c r="CJ473" s="230" t="str">
        <f t="shared" si="1492"/>
        <v/>
      </c>
      <c r="CK473" s="230" t="str">
        <f t="shared" si="1492"/>
        <v/>
      </c>
      <c r="CL473" s="230" t="str">
        <f t="shared" si="1492"/>
        <v/>
      </c>
      <c r="CM473" s="230" t="str">
        <f t="shared" si="1492"/>
        <v/>
      </c>
      <c r="CN473" s="230" t="str">
        <f t="shared" si="1492"/>
        <v/>
      </c>
      <c r="CO473" s="230" t="str">
        <f t="shared" si="1492"/>
        <v/>
      </c>
      <c r="CP473" s="230" t="str">
        <f t="shared" si="1492"/>
        <v/>
      </c>
      <c r="CQ473" s="230" t="str">
        <f t="shared" si="1492"/>
        <v/>
      </c>
      <c r="CR473" s="230" t="str">
        <f t="shared" si="1492"/>
        <v/>
      </c>
      <c r="CS473" s="230" t="str">
        <f t="shared" si="1492"/>
        <v/>
      </c>
      <c r="CT473" s="230" t="str">
        <f t="shared" si="1492"/>
        <v/>
      </c>
      <c r="CU473" s="230" t="str">
        <f t="shared" si="1492"/>
        <v/>
      </c>
      <c r="CV473" s="230" t="str">
        <f t="shared" si="1492"/>
        <v/>
      </c>
      <c r="CW473" s="230" t="str">
        <f t="shared" si="1492"/>
        <v/>
      </c>
      <c r="CX473" s="230" t="str">
        <f t="shared" si="1492"/>
        <v/>
      </c>
      <c r="CY473" s="230" t="str">
        <f t="shared" si="1492"/>
        <v/>
      </c>
      <c r="CZ473" s="230" t="str">
        <f t="shared" si="1492"/>
        <v/>
      </c>
      <c r="DA473" s="230" t="str">
        <f t="shared" si="1492"/>
        <v/>
      </c>
      <c r="DB473" s="230" t="str">
        <f t="shared" si="1492"/>
        <v/>
      </c>
      <c r="DC473" s="230" t="str">
        <f t="shared" si="1492"/>
        <v/>
      </c>
      <c r="DD473" s="230" t="str">
        <f t="shared" si="1492"/>
        <v/>
      </c>
      <c r="DE473" s="230" t="str">
        <f t="shared" si="1492"/>
        <v/>
      </c>
      <c r="DF473" s="230" t="str">
        <f t="shared" si="1492"/>
        <v/>
      </c>
      <c r="DG473" s="230" t="str">
        <f t="shared" si="1492"/>
        <v/>
      </c>
      <c r="DH473" s="230" t="str">
        <f t="shared" si="1492"/>
        <v/>
      </c>
      <c r="DI473" s="230" t="str">
        <f t="shared" si="1492"/>
        <v/>
      </c>
      <c r="DJ473" s="230" t="str">
        <f t="shared" si="1492"/>
        <v/>
      </c>
      <c r="DK473" s="230" t="str">
        <f t="shared" si="1492"/>
        <v/>
      </c>
      <c r="DL473" s="230" t="str">
        <f t="shared" si="1492"/>
        <v/>
      </c>
      <c r="DM473" s="230" t="str">
        <f t="shared" si="1492"/>
        <v/>
      </c>
      <c r="DN473" s="230" t="str">
        <f t="shared" si="1492"/>
        <v/>
      </c>
      <c r="DO473" s="230" t="str">
        <f t="shared" si="1492"/>
        <v/>
      </c>
      <c r="DP473" s="230" t="str">
        <f t="shared" si="1492"/>
        <v/>
      </c>
      <c r="DQ473" s="230" t="str">
        <f t="shared" si="1492"/>
        <v/>
      </c>
      <c r="DR473" s="230" t="str">
        <f t="shared" si="1492"/>
        <v/>
      </c>
      <c r="DS473" s="230" t="str">
        <f t="shared" si="1492"/>
        <v/>
      </c>
      <c r="DT473" s="230" t="str">
        <f t="shared" si="1492"/>
        <v/>
      </c>
      <c r="DU473" s="230" t="str">
        <f t="shared" si="1492"/>
        <v/>
      </c>
      <c r="DV473" s="230" t="str">
        <f t="shared" ref="DV473:EK473" si="1493">DV316</f>
        <v/>
      </c>
      <c r="DW473" s="230" t="str">
        <f t="shared" si="1493"/>
        <v/>
      </c>
      <c r="DX473" s="230" t="str">
        <f t="shared" si="1493"/>
        <v/>
      </c>
      <c r="DY473" s="230" t="str">
        <f t="shared" si="1493"/>
        <v/>
      </c>
      <c r="DZ473" s="230" t="str">
        <f t="shared" si="1493"/>
        <v/>
      </c>
      <c r="EA473" s="230" t="str">
        <f t="shared" si="1493"/>
        <v/>
      </c>
      <c r="EB473" s="230" t="str">
        <f t="shared" si="1493"/>
        <v/>
      </c>
      <c r="EC473" s="230" t="str">
        <f t="shared" si="1493"/>
        <v/>
      </c>
      <c r="ED473" s="230" t="str">
        <f t="shared" si="1493"/>
        <v/>
      </c>
      <c r="EE473" s="230" t="str">
        <f t="shared" si="1493"/>
        <v/>
      </c>
      <c r="EF473" s="230" t="str">
        <f t="shared" si="1493"/>
        <v/>
      </c>
      <c r="EG473" s="230" t="str">
        <f t="shared" si="1493"/>
        <v/>
      </c>
      <c r="EH473" s="230" t="str">
        <f t="shared" si="1493"/>
        <v/>
      </c>
      <c r="EI473" s="230" t="str">
        <f t="shared" si="1493"/>
        <v/>
      </c>
      <c r="EJ473" s="230" t="str">
        <f t="shared" si="1493"/>
        <v/>
      </c>
      <c r="EK473" s="230" t="str">
        <f t="shared" si="1493"/>
        <v/>
      </c>
      <c r="EL473" s="230" t="str">
        <f t="shared" ref="EL473:FK473" si="1494">EL316</f>
        <v/>
      </c>
      <c r="EM473" s="230" t="str">
        <f t="shared" si="1494"/>
        <v/>
      </c>
      <c r="EN473" s="230" t="str">
        <f t="shared" si="1494"/>
        <v/>
      </c>
      <c r="EO473" s="230" t="str">
        <f t="shared" si="1494"/>
        <v/>
      </c>
      <c r="EP473" s="230" t="str">
        <f t="shared" si="1494"/>
        <v/>
      </c>
      <c r="EQ473" s="230" t="str">
        <f t="shared" si="1494"/>
        <v/>
      </c>
      <c r="ER473" s="230" t="str">
        <f t="shared" si="1494"/>
        <v/>
      </c>
      <c r="ES473" s="230" t="str">
        <f t="shared" si="1494"/>
        <v/>
      </c>
      <c r="ET473" s="230" t="str">
        <f t="shared" si="1494"/>
        <v/>
      </c>
      <c r="EU473" s="230" t="str">
        <f t="shared" si="1494"/>
        <v/>
      </c>
      <c r="EV473" s="230" t="str">
        <f t="shared" si="1494"/>
        <v/>
      </c>
      <c r="EW473" s="230" t="str">
        <f t="shared" si="1494"/>
        <v/>
      </c>
      <c r="EX473" s="230" t="str">
        <f t="shared" si="1494"/>
        <v/>
      </c>
      <c r="EY473" s="230" t="str">
        <f t="shared" si="1494"/>
        <v/>
      </c>
      <c r="EZ473" s="230" t="str">
        <f t="shared" si="1494"/>
        <v/>
      </c>
      <c r="FA473" s="230" t="str">
        <f t="shared" si="1494"/>
        <v/>
      </c>
      <c r="FB473" s="230" t="str">
        <f t="shared" si="1494"/>
        <v/>
      </c>
      <c r="FC473" s="230" t="str">
        <f t="shared" si="1494"/>
        <v/>
      </c>
      <c r="FD473" s="230" t="str">
        <f t="shared" si="1494"/>
        <v/>
      </c>
      <c r="FE473" s="230" t="str">
        <f t="shared" si="1494"/>
        <v/>
      </c>
      <c r="FF473" s="230" t="str">
        <f t="shared" si="1494"/>
        <v/>
      </c>
      <c r="FG473" s="230" t="str">
        <f t="shared" si="1494"/>
        <v/>
      </c>
      <c r="FH473" s="230" t="str">
        <f t="shared" si="1494"/>
        <v/>
      </c>
      <c r="FI473" s="230" t="str">
        <f t="shared" si="1494"/>
        <v/>
      </c>
      <c r="FJ473" s="230" t="str">
        <f t="shared" si="1494"/>
        <v/>
      </c>
      <c r="FK473" s="230" t="str">
        <f t="shared" si="1494"/>
        <v/>
      </c>
      <c r="FL473" s="230" t="str">
        <f t="shared" ref="FL473:HN473" si="1495">FL316</f>
        <v/>
      </c>
      <c r="FM473" s="230" t="str">
        <f t="shared" si="1495"/>
        <v/>
      </c>
      <c r="FN473" s="230" t="str">
        <f t="shared" si="1495"/>
        <v/>
      </c>
      <c r="FO473" s="230" t="str">
        <f t="shared" si="1495"/>
        <v/>
      </c>
      <c r="FP473" s="230" t="str">
        <f t="shared" si="1495"/>
        <v/>
      </c>
      <c r="FQ473" s="230" t="str">
        <f t="shared" si="1495"/>
        <v/>
      </c>
      <c r="FR473" s="230" t="str">
        <f t="shared" si="1495"/>
        <v/>
      </c>
      <c r="FS473" s="230" t="str">
        <f t="shared" si="1495"/>
        <v/>
      </c>
      <c r="FT473" s="230" t="str">
        <f t="shared" si="1495"/>
        <v/>
      </c>
      <c r="FU473" s="230" t="str">
        <f t="shared" si="1495"/>
        <v/>
      </c>
      <c r="FV473" s="230" t="str">
        <f t="shared" si="1495"/>
        <v/>
      </c>
      <c r="FW473" s="230" t="str">
        <f t="shared" si="1495"/>
        <v/>
      </c>
      <c r="FX473" s="230" t="str">
        <f t="shared" si="1495"/>
        <v/>
      </c>
      <c r="FY473" s="230" t="str">
        <f t="shared" si="1495"/>
        <v/>
      </c>
      <c r="FZ473" s="230" t="str">
        <f t="shared" si="1495"/>
        <v/>
      </c>
      <c r="GA473" s="230" t="str">
        <f t="shared" si="1495"/>
        <v/>
      </c>
      <c r="GB473" s="230" t="str">
        <f t="shared" si="1495"/>
        <v/>
      </c>
      <c r="GC473" s="230" t="str">
        <f t="shared" si="1495"/>
        <v/>
      </c>
      <c r="GD473" s="230" t="str">
        <f t="shared" si="1495"/>
        <v/>
      </c>
      <c r="GE473" s="230" t="str">
        <f t="shared" si="1495"/>
        <v/>
      </c>
      <c r="GF473" s="230" t="str">
        <f t="shared" si="1495"/>
        <v/>
      </c>
      <c r="GG473" s="230" t="str">
        <f t="shared" si="1495"/>
        <v/>
      </c>
      <c r="GH473" s="230" t="str">
        <f t="shared" si="1495"/>
        <v/>
      </c>
      <c r="GI473" s="230" t="str">
        <f t="shared" si="1495"/>
        <v/>
      </c>
      <c r="GJ473" s="230" t="str">
        <f t="shared" si="1495"/>
        <v/>
      </c>
      <c r="GK473" s="230" t="str">
        <f t="shared" si="1495"/>
        <v/>
      </c>
      <c r="GL473" s="230" t="str">
        <f t="shared" si="1495"/>
        <v/>
      </c>
      <c r="GM473" s="230" t="str">
        <f t="shared" si="1495"/>
        <v/>
      </c>
      <c r="GN473" s="230" t="str">
        <f t="shared" si="1495"/>
        <v/>
      </c>
      <c r="GO473" s="230" t="str">
        <f t="shared" si="1495"/>
        <v/>
      </c>
      <c r="GP473" s="230" t="str">
        <f t="shared" si="1495"/>
        <v/>
      </c>
      <c r="GQ473" s="230" t="str">
        <f t="shared" si="1495"/>
        <v/>
      </c>
      <c r="GR473" s="230" t="str">
        <f t="shared" si="1495"/>
        <v/>
      </c>
      <c r="GS473" s="230" t="str">
        <f t="shared" si="1495"/>
        <v/>
      </c>
      <c r="GT473" s="230" t="str">
        <f t="shared" si="1495"/>
        <v/>
      </c>
      <c r="GU473" s="230" t="str">
        <f t="shared" si="1495"/>
        <v/>
      </c>
      <c r="GV473" s="230" t="str">
        <f t="shared" si="1495"/>
        <v/>
      </c>
      <c r="GW473" s="230" t="str">
        <f t="shared" si="1495"/>
        <v/>
      </c>
      <c r="GX473" s="230" t="str">
        <f t="shared" si="1495"/>
        <v/>
      </c>
      <c r="GY473" s="230" t="str">
        <f t="shared" si="1495"/>
        <v/>
      </c>
      <c r="GZ473" s="230" t="str">
        <f t="shared" si="1495"/>
        <v/>
      </c>
      <c r="HA473" s="230" t="str">
        <f t="shared" si="1495"/>
        <v/>
      </c>
      <c r="HB473" s="230" t="str">
        <f t="shared" si="1495"/>
        <v/>
      </c>
      <c r="HC473" s="230" t="str">
        <f t="shared" si="1495"/>
        <v/>
      </c>
      <c r="HD473" s="230" t="str">
        <f t="shared" si="1495"/>
        <v/>
      </c>
      <c r="HE473" s="230" t="str">
        <f t="shared" si="1495"/>
        <v/>
      </c>
      <c r="HF473" s="230" t="str">
        <f t="shared" si="1495"/>
        <v/>
      </c>
      <c r="HG473" s="230" t="str">
        <f t="shared" si="1495"/>
        <v/>
      </c>
      <c r="HH473" s="230" t="str">
        <f t="shared" si="1495"/>
        <v/>
      </c>
      <c r="HI473" s="230" t="str">
        <f t="shared" si="1495"/>
        <v/>
      </c>
      <c r="HJ473" s="230" t="str">
        <f t="shared" si="1495"/>
        <v/>
      </c>
      <c r="HK473" s="230" t="str">
        <f t="shared" si="1495"/>
        <v/>
      </c>
      <c r="HL473" s="230" t="str">
        <f t="shared" si="1495"/>
        <v/>
      </c>
      <c r="HM473" s="230" t="str">
        <f t="shared" si="1495"/>
        <v/>
      </c>
      <c r="HN473" s="230" t="str">
        <f t="shared" si="1495"/>
        <v/>
      </c>
      <c r="HO473" s="230" t="str">
        <f t="shared" ref="HO473:HQ473" si="1496">HO316</f>
        <v/>
      </c>
      <c r="HP473" s="230" t="str">
        <f t="shared" si="1496"/>
        <v/>
      </c>
      <c r="HQ473" s="230" t="str">
        <f t="shared" si="1496"/>
        <v/>
      </c>
    </row>
    <row r="474" spans="1:225" s="59" customFormat="1" ht="57" customHeight="1" x14ac:dyDescent="0.2">
      <c r="A474" s="495" t="str">
        <f>A317</f>
        <v>SOW TASK NUMBER</v>
      </c>
      <c r="B474" s="495" t="str">
        <f t="shared" ref="B474:O477" si="1497">B317</f>
        <v>DELIVERABLE</v>
      </c>
      <c r="C474" s="495" t="str">
        <f t="shared" si="1497"/>
        <v>HOURS PER UNIT</v>
      </c>
      <c r="D474" s="495" t="str">
        <f t="shared" si="1497"/>
        <v>TRAVEL/ MATERIALS PER UNIT</v>
      </c>
      <c r="E474" s="495" t="str">
        <f t="shared" si="1497"/>
        <v>UNIT COST @ CEILING RATE</v>
      </c>
      <c r="F474" s="495" t="str">
        <f t="shared" ref="F474" si="1498">F317</f>
        <v>UNIT COST @ PROPOSED RATE</v>
      </c>
      <c r="G474" s="495" t="str">
        <f>CONCATENATE("QUANTITY REQUIRED FOR"," ",A473)</f>
        <v>QUANTITY REQUIRED FOR Option Period 2</v>
      </c>
      <c r="H474" s="495" t="str">
        <f t="shared" si="1497"/>
        <v>TOTAL HOURS</v>
      </c>
      <c r="I474" s="495" t="str">
        <f>CONCATENATE("TOTAL COST EXTENDED FOR ",A473, " @ CEILING RATE")</f>
        <v>TOTAL COST EXTENDED FOR Option Period 2 @ CEILING RATE</v>
      </c>
      <c r="J474" s="495" t="str">
        <f>CONCATENATE("TOTAL COST EXTENDED FOR ",A473, " @ PROPOSED RATE")</f>
        <v>TOTAL COST EXTENDED FOR Option Period 2 @ PROPOSED RATE</v>
      </c>
      <c r="K474" s="495" t="str">
        <f t="shared" si="1497"/>
        <v>% ALLOCATED to OPS</v>
      </c>
      <c r="L474" s="495" t="str">
        <f t="shared" si="1497"/>
        <v>% ALLOCATED to F&amp;E</v>
      </c>
      <c r="M474" s="495" t="str">
        <f t="shared" si="1497"/>
        <v>TOTAL OPS COST BASED ON % OF PROPOSED RATE</v>
      </c>
      <c r="N474" s="495" t="str">
        <f t="shared" si="1497"/>
        <v>TOTAL F&amp;E COST BASED ON % OF PROPOSED RATE</v>
      </c>
      <c r="O474" s="230" t="str">
        <f t="shared" si="1497"/>
        <v>Labor Category</v>
      </c>
      <c r="P474" s="230" t="str">
        <f>P317</f>
        <v>Administrative Project Manager</v>
      </c>
      <c r="Q474" s="230" t="str">
        <f t="shared" ref="Q474:BI474" si="1499">Q317</f>
        <v>Senior II Business/Financial/Management Analyst</v>
      </c>
      <c r="R474" s="230" t="str">
        <f t="shared" si="1499"/>
        <v>Senior II Business/Financial/Management Analyst</v>
      </c>
      <c r="S474" s="230" t="str">
        <f t="shared" si="1499"/>
        <v>Senior II Business/Financial/Management Analyst</v>
      </c>
      <c r="T474" s="230" t="str">
        <f t="shared" si="1499"/>
        <v>Senior I Business/Financial/Management Analyst</v>
      </c>
      <c r="U474" s="230" t="str">
        <f t="shared" si="1499"/>
        <v>Senior I Business/Financial/Management Analyst</v>
      </c>
      <c r="V474" s="230" t="str">
        <f t="shared" si="1499"/>
        <v>Senior I Business/Financial/Management Analyst</v>
      </c>
      <c r="W474" s="230" t="str">
        <f t="shared" si="1499"/>
        <v>Senior I Business/Financial/Management Analyst</v>
      </c>
      <c r="X474" s="230" t="str">
        <f t="shared" si="1499"/>
        <v>Int II Business/Financial/Management Analyst</v>
      </c>
      <c r="Y474" s="230" t="str">
        <f t="shared" si="1499"/>
        <v>Int II Business/Financial/Management Analyst</v>
      </c>
      <c r="Z474" s="230" t="str">
        <f t="shared" si="1499"/>
        <v>Int II Business/Financial/Management Analyst</v>
      </c>
      <c r="AA474" s="230" t="str">
        <f t="shared" si="1499"/>
        <v>Int II Business/Financial/Management Analyst</v>
      </c>
      <c r="AB474" s="230" t="str">
        <f t="shared" si="1499"/>
        <v/>
      </c>
      <c r="AC474" s="230" t="str">
        <f t="shared" si="1499"/>
        <v/>
      </c>
      <c r="AD474" s="230" t="str">
        <f t="shared" si="1499"/>
        <v/>
      </c>
      <c r="AE474" s="230" t="str">
        <f t="shared" si="1499"/>
        <v/>
      </c>
      <c r="AF474" s="230" t="str">
        <f t="shared" si="1499"/>
        <v/>
      </c>
      <c r="AG474" s="230" t="str">
        <f t="shared" si="1499"/>
        <v/>
      </c>
      <c r="AH474" s="230" t="str">
        <f t="shared" si="1499"/>
        <v/>
      </c>
      <c r="AI474" s="230" t="str">
        <f t="shared" si="1499"/>
        <v/>
      </c>
      <c r="AJ474" s="230" t="str">
        <f t="shared" si="1499"/>
        <v/>
      </c>
      <c r="AK474" s="230" t="str">
        <f t="shared" si="1499"/>
        <v/>
      </c>
      <c r="AL474" s="230" t="str">
        <f t="shared" si="1499"/>
        <v/>
      </c>
      <c r="AM474" s="230" t="str">
        <f t="shared" si="1499"/>
        <v/>
      </c>
      <c r="AN474" s="230" t="str">
        <f t="shared" si="1499"/>
        <v/>
      </c>
      <c r="AO474" s="230" t="str">
        <f t="shared" si="1499"/>
        <v/>
      </c>
      <c r="AP474" s="230" t="str">
        <f t="shared" si="1499"/>
        <v/>
      </c>
      <c r="AQ474" s="230" t="str">
        <f t="shared" si="1499"/>
        <v/>
      </c>
      <c r="AR474" s="230" t="str">
        <f t="shared" si="1499"/>
        <v/>
      </c>
      <c r="AS474" s="230" t="str">
        <f t="shared" si="1499"/>
        <v/>
      </c>
      <c r="AT474" s="230" t="str">
        <f t="shared" si="1499"/>
        <v/>
      </c>
      <c r="AU474" s="230" t="str">
        <f t="shared" si="1499"/>
        <v/>
      </c>
      <c r="AV474" s="230" t="str">
        <f t="shared" si="1499"/>
        <v/>
      </c>
      <c r="AW474" s="230" t="str">
        <f t="shared" si="1499"/>
        <v/>
      </c>
      <c r="AX474" s="230" t="str">
        <f t="shared" si="1499"/>
        <v/>
      </c>
      <c r="AY474" s="230" t="str">
        <f t="shared" si="1499"/>
        <v/>
      </c>
      <c r="AZ474" s="230" t="str">
        <f t="shared" si="1499"/>
        <v/>
      </c>
      <c r="BA474" s="230" t="str">
        <f t="shared" si="1499"/>
        <v/>
      </c>
      <c r="BB474" s="230" t="str">
        <f t="shared" si="1499"/>
        <v/>
      </c>
      <c r="BC474" s="230" t="str">
        <f t="shared" si="1499"/>
        <v/>
      </c>
      <c r="BD474" s="230" t="str">
        <f t="shared" si="1499"/>
        <v/>
      </c>
      <c r="BE474" s="230" t="str">
        <f t="shared" si="1499"/>
        <v/>
      </c>
      <c r="BF474" s="230" t="str">
        <f t="shared" si="1499"/>
        <v/>
      </c>
      <c r="BG474" s="230" t="str">
        <f t="shared" si="1499"/>
        <v/>
      </c>
      <c r="BH474" s="230" t="str">
        <f t="shared" si="1499"/>
        <v/>
      </c>
      <c r="BI474" s="230" t="str">
        <f t="shared" si="1499"/>
        <v/>
      </c>
      <c r="BJ474" s="230" t="str">
        <f t="shared" ref="BJ474:DU474" si="1500">BJ317</f>
        <v/>
      </c>
      <c r="BK474" s="230" t="str">
        <f t="shared" si="1500"/>
        <v/>
      </c>
      <c r="BL474" s="230" t="str">
        <f t="shared" si="1500"/>
        <v/>
      </c>
      <c r="BM474" s="230" t="str">
        <f t="shared" si="1500"/>
        <v/>
      </c>
      <c r="BN474" s="230" t="str">
        <f t="shared" si="1500"/>
        <v/>
      </c>
      <c r="BO474" s="230" t="str">
        <f t="shared" si="1500"/>
        <v/>
      </c>
      <c r="BP474" s="230" t="str">
        <f t="shared" si="1500"/>
        <v/>
      </c>
      <c r="BQ474" s="230" t="str">
        <f t="shared" si="1500"/>
        <v/>
      </c>
      <c r="BR474" s="230" t="str">
        <f t="shared" si="1500"/>
        <v/>
      </c>
      <c r="BS474" s="230" t="str">
        <f t="shared" si="1500"/>
        <v/>
      </c>
      <c r="BT474" s="230" t="str">
        <f t="shared" si="1500"/>
        <v/>
      </c>
      <c r="BU474" s="230" t="str">
        <f t="shared" si="1500"/>
        <v/>
      </c>
      <c r="BV474" s="230" t="str">
        <f t="shared" si="1500"/>
        <v/>
      </c>
      <c r="BW474" s="230" t="str">
        <f t="shared" si="1500"/>
        <v/>
      </c>
      <c r="BX474" s="230" t="str">
        <f t="shared" si="1500"/>
        <v/>
      </c>
      <c r="BY474" s="230" t="str">
        <f t="shared" si="1500"/>
        <v/>
      </c>
      <c r="BZ474" s="230" t="str">
        <f t="shared" si="1500"/>
        <v/>
      </c>
      <c r="CA474" s="230" t="str">
        <f t="shared" si="1500"/>
        <v/>
      </c>
      <c r="CB474" s="230" t="str">
        <f t="shared" si="1500"/>
        <v/>
      </c>
      <c r="CC474" s="230" t="str">
        <f t="shared" si="1500"/>
        <v/>
      </c>
      <c r="CD474" s="230" t="str">
        <f t="shared" si="1500"/>
        <v/>
      </c>
      <c r="CE474" s="230" t="str">
        <f t="shared" si="1500"/>
        <v/>
      </c>
      <c r="CF474" s="230" t="str">
        <f t="shared" si="1500"/>
        <v/>
      </c>
      <c r="CG474" s="230" t="str">
        <f t="shared" si="1500"/>
        <v/>
      </c>
      <c r="CH474" s="230" t="str">
        <f t="shared" si="1500"/>
        <v/>
      </c>
      <c r="CI474" s="230" t="str">
        <f t="shared" si="1500"/>
        <v/>
      </c>
      <c r="CJ474" s="230" t="str">
        <f t="shared" si="1500"/>
        <v/>
      </c>
      <c r="CK474" s="230" t="str">
        <f t="shared" si="1500"/>
        <v/>
      </c>
      <c r="CL474" s="230" t="str">
        <f t="shared" si="1500"/>
        <v/>
      </c>
      <c r="CM474" s="230" t="str">
        <f t="shared" si="1500"/>
        <v/>
      </c>
      <c r="CN474" s="230" t="str">
        <f t="shared" si="1500"/>
        <v/>
      </c>
      <c r="CO474" s="230" t="str">
        <f t="shared" si="1500"/>
        <v/>
      </c>
      <c r="CP474" s="230" t="str">
        <f t="shared" si="1500"/>
        <v/>
      </c>
      <c r="CQ474" s="230" t="str">
        <f t="shared" si="1500"/>
        <v/>
      </c>
      <c r="CR474" s="230" t="str">
        <f t="shared" si="1500"/>
        <v/>
      </c>
      <c r="CS474" s="230" t="str">
        <f t="shared" si="1500"/>
        <v/>
      </c>
      <c r="CT474" s="230" t="str">
        <f t="shared" si="1500"/>
        <v/>
      </c>
      <c r="CU474" s="230" t="str">
        <f t="shared" si="1500"/>
        <v/>
      </c>
      <c r="CV474" s="230" t="str">
        <f t="shared" si="1500"/>
        <v/>
      </c>
      <c r="CW474" s="230" t="str">
        <f t="shared" si="1500"/>
        <v/>
      </c>
      <c r="CX474" s="230" t="str">
        <f t="shared" si="1500"/>
        <v/>
      </c>
      <c r="CY474" s="230" t="str">
        <f t="shared" si="1500"/>
        <v/>
      </c>
      <c r="CZ474" s="230" t="str">
        <f t="shared" si="1500"/>
        <v/>
      </c>
      <c r="DA474" s="230" t="str">
        <f t="shared" si="1500"/>
        <v/>
      </c>
      <c r="DB474" s="230" t="str">
        <f t="shared" si="1500"/>
        <v/>
      </c>
      <c r="DC474" s="230" t="str">
        <f t="shared" si="1500"/>
        <v/>
      </c>
      <c r="DD474" s="230" t="str">
        <f t="shared" si="1500"/>
        <v/>
      </c>
      <c r="DE474" s="230" t="str">
        <f t="shared" si="1500"/>
        <v/>
      </c>
      <c r="DF474" s="230" t="str">
        <f t="shared" si="1500"/>
        <v/>
      </c>
      <c r="DG474" s="230" t="str">
        <f t="shared" si="1500"/>
        <v/>
      </c>
      <c r="DH474" s="230" t="str">
        <f t="shared" si="1500"/>
        <v/>
      </c>
      <c r="DI474" s="230" t="str">
        <f t="shared" si="1500"/>
        <v/>
      </c>
      <c r="DJ474" s="230" t="str">
        <f t="shared" si="1500"/>
        <v/>
      </c>
      <c r="DK474" s="230" t="str">
        <f t="shared" si="1500"/>
        <v/>
      </c>
      <c r="DL474" s="230" t="str">
        <f t="shared" si="1500"/>
        <v/>
      </c>
      <c r="DM474" s="230" t="str">
        <f t="shared" si="1500"/>
        <v/>
      </c>
      <c r="DN474" s="230" t="str">
        <f t="shared" si="1500"/>
        <v/>
      </c>
      <c r="DO474" s="230" t="str">
        <f t="shared" si="1500"/>
        <v/>
      </c>
      <c r="DP474" s="230" t="str">
        <f t="shared" si="1500"/>
        <v/>
      </c>
      <c r="DQ474" s="230" t="str">
        <f t="shared" si="1500"/>
        <v/>
      </c>
      <c r="DR474" s="230" t="str">
        <f t="shared" si="1500"/>
        <v/>
      </c>
      <c r="DS474" s="230" t="str">
        <f t="shared" si="1500"/>
        <v/>
      </c>
      <c r="DT474" s="230" t="str">
        <f t="shared" si="1500"/>
        <v/>
      </c>
      <c r="DU474" s="230" t="str">
        <f t="shared" si="1500"/>
        <v/>
      </c>
      <c r="DV474" s="230" t="str">
        <f t="shared" ref="DV474:EK474" si="1501">DV317</f>
        <v/>
      </c>
      <c r="DW474" s="230" t="str">
        <f t="shared" si="1501"/>
        <v/>
      </c>
      <c r="DX474" s="230" t="str">
        <f t="shared" si="1501"/>
        <v/>
      </c>
      <c r="DY474" s="230" t="str">
        <f t="shared" si="1501"/>
        <v/>
      </c>
      <c r="DZ474" s="230" t="str">
        <f t="shared" si="1501"/>
        <v/>
      </c>
      <c r="EA474" s="230" t="str">
        <f t="shared" si="1501"/>
        <v/>
      </c>
      <c r="EB474" s="230" t="str">
        <f t="shared" si="1501"/>
        <v/>
      </c>
      <c r="EC474" s="230" t="str">
        <f t="shared" si="1501"/>
        <v/>
      </c>
      <c r="ED474" s="230" t="str">
        <f t="shared" si="1501"/>
        <v/>
      </c>
      <c r="EE474" s="230" t="str">
        <f t="shared" si="1501"/>
        <v/>
      </c>
      <c r="EF474" s="230" t="str">
        <f t="shared" si="1501"/>
        <v/>
      </c>
      <c r="EG474" s="230" t="str">
        <f t="shared" si="1501"/>
        <v/>
      </c>
      <c r="EH474" s="230" t="str">
        <f t="shared" si="1501"/>
        <v/>
      </c>
      <c r="EI474" s="230" t="str">
        <f t="shared" si="1501"/>
        <v/>
      </c>
      <c r="EJ474" s="230" t="str">
        <f t="shared" si="1501"/>
        <v/>
      </c>
      <c r="EK474" s="230" t="str">
        <f t="shared" si="1501"/>
        <v/>
      </c>
      <c r="EL474" s="230" t="str">
        <f t="shared" ref="EL474:FK474" si="1502">EL317</f>
        <v/>
      </c>
      <c r="EM474" s="230" t="str">
        <f t="shared" si="1502"/>
        <v/>
      </c>
      <c r="EN474" s="230" t="str">
        <f t="shared" si="1502"/>
        <v/>
      </c>
      <c r="EO474" s="230" t="str">
        <f t="shared" si="1502"/>
        <v/>
      </c>
      <c r="EP474" s="230" t="str">
        <f t="shared" si="1502"/>
        <v/>
      </c>
      <c r="EQ474" s="230" t="str">
        <f t="shared" si="1502"/>
        <v/>
      </c>
      <c r="ER474" s="230" t="str">
        <f t="shared" si="1502"/>
        <v/>
      </c>
      <c r="ES474" s="230" t="str">
        <f t="shared" si="1502"/>
        <v/>
      </c>
      <c r="ET474" s="230" t="str">
        <f t="shared" si="1502"/>
        <v/>
      </c>
      <c r="EU474" s="230" t="str">
        <f t="shared" si="1502"/>
        <v/>
      </c>
      <c r="EV474" s="230" t="str">
        <f t="shared" si="1502"/>
        <v/>
      </c>
      <c r="EW474" s="230" t="str">
        <f t="shared" si="1502"/>
        <v/>
      </c>
      <c r="EX474" s="230" t="str">
        <f t="shared" si="1502"/>
        <v/>
      </c>
      <c r="EY474" s="230" t="str">
        <f t="shared" si="1502"/>
        <v/>
      </c>
      <c r="EZ474" s="230" t="str">
        <f t="shared" si="1502"/>
        <v/>
      </c>
      <c r="FA474" s="230" t="str">
        <f t="shared" si="1502"/>
        <v/>
      </c>
      <c r="FB474" s="230" t="str">
        <f t="shared" si="1502"/>
        <v/>
      </c>
      <c r="FC474" s="230" t="str">
        <f t="shared" si="1502"/>
        <v/>
      </c>
      <c r="FD474" s="230" t="str">
        <f t="shared" si="1502"/>
        <v/>
      </c>
      <c r="FE474" s="230" t="str">
        <f t="shared" si="1502"/>
        <v/>
      </c>
      <c r="FF474" s="230" t="str">
        <f t="shared" si="1502"/>
        <v/>
      </c>
      <c r="FG474" s="230" t="str">
        <f t="shared" si="1502"/>
        <v/>
      </c>
      <c r="FH474" s="230" t="str">
        <f t="shared" si="1502"/>
        <v/>
      </c>
      <c r="FI474" s="230" t="str">
        <f t="shared" si="1502"/>
        <v/>
      </c>
      <c r="FJ474" s="230" t="str">
        <f t="shared" si="1502"/>
        <v/>
      </c>
      <c r="FK474" s="230" t="str">
        <f t="shared" si="1502"/>
        <v/>
      </c>
      <c r="FL474" s="230" t="str">
        <f t="shared" ref="FL474:HN474" si="1503">FL317</f>
        <v/>
      </c>
      <c r="FM474" s="230" t="str">
        <f t="shared" si="1503"/>
        <v/>
      </c>
      <c r="FN474" s="230" t="str">
        <f t="shared" si="1503"/>
        <v/>
      </c>
      <c r="FO474" s="230" t="str">
        <f t="shared" si="1503"/>
        <v/>
      </c>
      <c r="FP474" s="230" t="str">
        <f t="shared" si="1503"/>
        <v/>
      </c>
      <c r="FQ474" s="230" t="str">
        <f t="shared" si="1503"/>
        <v/>
      </c>
      <c r="FR474" s="230" t="str">
        <f t="shared" si="1503"/>
        <v/>
      </c>
      <c r="FS474" s="230" t="str">
        <f t="shared" si="1503"/>
        <v/>
      </c>
      <c r="FT474" s="230" t="str">
        <f t="shared" si="1503"/>
        <v/>
      </c>
      <c r="FU474" s="230" t="str">
        <f t="shared" si="1503"/>
        <v/>
      </c>
      <c r="FV474" s="230" t="str">
        <f t="shared" si="1503"/>
        <v/>
      </c>
      <c r="FW474" s="230" t="str">
        <f t="shared" si="1503"/>
        <v/>
      </c>
      <c r="FX474" s="230" t="str">
        <f t="shared" si="1503"/>
        <v/>
      </c>
      <c r="FY474" s="230" t="str">
        <f t="shared" si="1503"/>
        <v/>
      </c>
      <c r="FZ474" s="230" t="str">
        <f t="shared" si="1503"/>
        <v/>
      </c>
      <c r="GA474" s="230" t="str">
        <f t="shared" si="1503"/>
        <v/>
      </c>
      <c r="GB474" s="230" t="str">
        <f t="shared" si="1503"/>
        <v/>
      </c>
      <c r="GC474" s="230" t="str">
        <f t="shared" si="1503"/>
        <v/>
      </c>
      <c r="GD474" s="230" t="str">
        <f t="shared" si="1503"/>
        <v/>
      </c>
      <c r="GE474" s="230" t="str">
        <f t="shared" si="1503"/>
        <v/>
      </c>
      <c r="GF474" s="230" t="str">
        <f t="shared" si="1503"/>
        <v/>
      </c>
      <c r="GG474" s="230" t="str">
        <f t="shared" si="1503"/>
        <v/>
      </c>
      <c r="GH474" s="230" t="str">
        <f t="shared" si="1503"/>
        <v/>
      </c>
      <c r="GI474" s="230" t="str">
        <f t="shared" si="1503"/>
        <v/>
      </c>
      <c r="GJ474" s="230" t="str">
        <f t="shared" si="1503"/>
        <v/>
      </c>
      <c r="GK474" s="230" t="str">
        <f t="shared" si="1503"/>
        <v/>
      </c>
      <c r="GL474" s="230" t="str">
        <f t="shared" si="1503"/>
        <v/>
      </c>
      <c r="GM474" s="230" t="str">
        <f t="shared" si="1503"/>
        <v/>
      </c>
      <c r="GN474" s="230" t="str">
        <f t="shared" si="1503"/>
        <v/>
      </c>
      <c r="GO474" s="230" t="str">
        <f t="shared" si="1503"/>
        <v/>
      </c>
      <c r="GP474" s="230" t="str">
        <f t="shared" si="1503"/>
        <v/>
      </c>
      <c r="GQ474" s="230" t="str">
        <f t="shared" si="1503"/>
        <v/>
      </c>
      <c r="GR474" s="230" t="str">
        <f t="shared" si="1503"/>
        <v/>
      </c>
      <c r="GS474" s="230" t="str">
        <f t="shared" si="1503"/>
        <v/>
      </c>
      <c r="GT474" s="230" t="str">
        <f t="shared" si="1503"/>
        <v/>
      </c>
      <c r="GU474" s="230" t="str">
        <f t="shared" si="1503"/>
        <v/>
      </c>
      <c r="GV474" s="230" t="str">
        <f t="shared" si="1503"/>
        <v/>
      </c>
      <c r="GW474" s="230" t="str">
        <f t="shared" si="1503"/>
        <v/>
      </c>
      <c r="GX474" s="230" t="str">
        <f t="shared" si="1503"/>
        <v/>
      </c>
      <c r="GY474" s="230" t="str">
        <f t="shared" si="1503"/>
        <v/>
      </c>
      <c r="GZ474" s="230" t="str">
        <f t="shared" si="1503"/>
        <v/>
      </c>
      <c r="HA474" s="230" t="str">
        <f t="shared" si="1503"/>
        <v/>
      </c>
      <c r="HB474" s="230" t="str">
        <f t="shared" si="1503"/>
        <v/>
      </c>
      <c r="HC474" s="230" t="str">
        <f t="shared" si="1503"/>
        <v/>
      </c>
      <c r="HD474" s="230" t="str">
        <f t="shared" si="1503"/>
        <v/>
      </c>
      <c r="HE474" s="230" t="str">
        <f t="shared" si="1503"/>
        <v/>
      </c>
      <c r="HF474" s="230" t="str">
        <f t="shared" si="1503"/>
        <v/>
      </c>
      <c r="HG474" s="230" t="str">
        <f t="shared" si="1503"/>
        <v/>
      </c>
      <c r="HH474" s="230" t="str">
        <f t="shared" si="1503"/>
        <v/>
      </c>
      <c r="HI474" s="230" t="str">
        <f t="shared" si="1503"/>
        <v/>
      </c>
      <c r="HJ474" s="230" t="str">
        <f t="shared" si="1503"/>
        <v/>
      </c>
      <c r="HK474" s="230" t="str">
        <f t="shared" si="1503"/>
        <v/>
      </c>
      <c r="HL474" s="230" t="str">
        <f t="shared" si="1503"/>
        <v/>
      </c>
      <c r="HM474" s="230" t="str">
        <f t="shared" si="1503"/>
        <v/>
      </c>
      <c r="HN474" s="230" t="str">
        <f t="shared" si="1503"/>
        <v/>
      </c>
      <c r="HO474" s="230" t="str">
        <f t="shared" ref="HO474:HQ474" si="1504">HO317</f>
        <v/>
      </c>
      <c r="HP474" s="230" t="str">
        <f t="shared" si="1504"/>
        <v/>
      </c>
      <c r="HQ474" s="230" t="str">
        <f t="shared" si="1504"/>
        <v/>
      </c>
    </row>
    <row r="475" spans="1:225" s="59" customFormat="1" ht="35.4" customHeight="1" x14ac:dyDescent="0.2">
      <c r="A475" s="496"/>
      <c r="B475" s="496"/>
      <c r="C475" s="496"/>
      <c r="D475" s="496"/>
      <c r="E475" s="496"/>
      <c r="F475" s="496"/>
      <c r="G475" s="496"/>
      <c r="H475" s="496"/>
      <c r="I475" s="496"/>
      <c r="J475" s="496"/>
      <c r="K475" s="496"/>
      <c r="L475" s="496"/>
      <c r="M475" s="496"/>
      <c r="N475" s="496"/>
      <c r="O475" s="230" t="str">
        <f t="shared" si="1497"/>
        <v>Ceiling Labor Rate</v>
      </c>
      <c r="P475" s="231">
        <f>IF(P473="","",'CLINs &amp; Ceiling Rates'!L8)</f>
        <v>0</v>
      </c>
      <c r="Q475" s="231">
        <f>IF(Q473="","",'CLINs &amp; Ceiling Rates'!L9)</f>
        <v>0</v>
      </c>
      <c r="R475" s="231">
        <f>IF(R473="","",'CLINs &amp; Ceiling Rates'!L10)</f>
        <v>0</v>
      </c>
      <c r="S475" s="231">
        <f>IF(S473="","",'CLINs &amp; Ceiling Rates'!L11)</f>
        <v>0</v>
      </c>
      <c r="T475" s="231">
        <f>IF(T473="","",'CLINs &amp; Ceiling Rates'!L12)</f>
        <v>0</v>
      </c>
      <c r="U475" s="231">
        <f>IF(U473="","",'CLINs &amp; Ceiling Rates'!L13)</f>
        <v>0</v>
      </c>
      <c r="V475" s="231">
        <f>IF(V473="","",'CLINs &amp; Ceiling Rates'!L14)</f>
        <v>0</v>
      </c>
      <c r="W475" s="231">
        <f>IF(W473="","",'CLINs &amp; Ceiling Rates'!L15)</f>
        <v>0</v>
      </c>
      <c r="X475" s="231">
        <f>IF(X473="","",'CLINs &amp; Ceiling Rates'!L16)</f>
        <v>0</v>
      </c>
      <c r="Y475" s="231">
        <f>IF(Y473="","",'CLINs &amp; Ceiling Rates'!L17)</f>
        <v>0</v>
      </c>
      <c r="Z475" s="231">
        <f>IF(Z473="","",'CLINs &amp; Ceiling Rates'!L18)</f>
        <v>0</v>
      </c>
      <c r="AA475" s="231">
        <f>IF(AA473="","",'CLINs &amp; Ceiling Rates'!L19)</f>
        <v>0</v>
      </c>
      <c r="AB475" s="231" t="str">
        <f>IF(AB473="","",'CLINs &amp; Ceiling Rates'!L20)</f>
        <v/>
      </c>
      <c r="AC475" s="231" t="str">
        <f>IF(AC473="","",'CLINs &amp; Ceiling Rates'!L21)</f>
        <v/>
      </c>
      <c r="AD475" s="231" t="str">
        <f>IF(AD473="","",'CLINs &amp; Ceiling Rates'!L22)</f>
        <v/>
      </c>
      <c r="AE475" s="231" t="str">
        <f>IF(AE473="","",'CLINs &amp; Ceiling Rates'!L23)</f>
        <v/>
      </c>
      <c r="AF475" s="231" t="str">
        <f>IF(AF473="","",'CLINs &amp; Ceiling Rates'!L24)</f>
        <v/>
      </c>
      <c r="AG475" s="231" t="str">
        <f>IF(AG473="","",'CLINs &amp; Ceiling Rates'!L25)</f>
        <v/>
      </c>
      <c r="AH475" s="231" t="str">
        <f>IF(AH473="","",'CLINs &amp; Ceiling Rates'!L26)</f>
        <v/>
      </c>
      <c r="AI475" s="231" t="str">
        <f>IF(AI473="","",'CLINs &amp; Ceiling Rates'!L27)</f>
        <v/>
      </c>
      <c r="AJ475" s="231" t="str">
        <f>IF(AJ473="","",'CLINs &amp; Ceiling Rates'!L28)</f>
        <v/>
      </c>
      <c r="AK475" s="231" t="str">
        <f>IF(AK473="","",'CLINs &amp; Ceiling Rates'!L29)</f>
        <v/>
      </c>
      <c r="AL475" s="231" t="str">
        <f>IF(AL473="","",'CLINs &amp; Ceiling Rates'!L30)</f>
        <v/>
      </c>
      <c r="AM475" s="231" t="str">
        <f>IF(AM473="","",'CLINs &amp; Ceiling Rates'!L31)</f>
        <v/>
      </c>
      <c r="AN475" s="231" t="str">
        <f>IF(AN473="","",'CLINs &amp; Ceiling Rates'!L32)</f>
        <v/>
      </c>
      <c r="AO475" s="231" t="str">
        <f>IF(AO473="","",'CLINs &amp; Ceiling Rates'!L33)</f>
        <v/>
      </c>
      <c r="AP475" s="231" t="str">
        <f>IF(AP473="","",'CLINs &amp; Ceiling Rates'!L34)</f>
        <v/>
      </c>
      <c r="AQ475" s="231" t="str">
        <f>IF(AQ473="","",'CLINs &amp; Ceiling Rates'!L35)</f>
        <v/>
      </c>
      <c r="AR475" s="231" t="str">
        <f>IF(AR473="","",'CLINs &amp; Ceiling Rates'!L36)</f>
        <v/>
      </c>
      <c r="AS475" s="231" t="str">
        <f>IF(AS473="","",'CLINs &amp; Ceiling Rates'!L37)</f>
        <v/>
      </c>
      <c r="AT475" s="231" t="str">
        <f>IF(AT473="","",'CLINs &amp; Ceiling Rates'!L38)</f>
        <v/>
      </c>
      <c r="AU475" s="231" t="str">
        <f>IF(AU473="","",'CLINs &amp; Ceiling Rates'!L39)</f>
        <v/>
      </c>
      <c r="AV475" s="231" t="str">
        <f>IF(AV473="","",'CLINs &amp; Ceiling Rates'!L40)</f>
        <v/>
      </c>
      <c r="AW475" s="231" t="str">
        <f>IF(AW473="","",'CLINs &amp; Ceiling Rates'!L41)</f>
        <v/>
      </c>
      <c r="AX475" s="231" t="str">
        <f>IF(AX473="","",'CLINs &amp; Ceiling Rates'!L42)</f>
        <v/>
      </c>
      <c r="AY475" s="231" t="str">
        <f>IF(AY473="","",'CLINs &amp; Ceiling Rates'!L43)</f>
        <v/>
      </c>
      <c r="AZ475" s="231" t="str">
        <f>IF(AZ473="","",'CLINs &amp; Ceiling Rates'!L44)</f>
        <v/>
      </c>
      <c r="BA475" s="231" t="str">
        <f>IF(BA473="","",'CLINs &amp; Ceiling Rates'!L45)</f>
        <v/>
      </c>
      <c r="BB475" s="231" t="str">
        <f>IF(BB473="","",'CLINs &amp; Ceiling Rates'!L46)</f>
        <v/>
      </c>
      <c r="BC475" s="231" t="str">
        <f>IF(BC473="","",'CLINs &amp; Ceiling Rates'!L47)</f>
        <v/>
      </c>
      <c r="BD475" s="231" t="str">
        <f>IF(BD473="","",'CLINs &amp; Ceiling Rates'!L48)</f>
        <v/>
      </c>
      <c r="BE475" s="231" t="str">
        <f>IF(BE473="","",'CLINs &amp; Ceiling Rates'!L49)</f>
        <v/>
      </c>
      <c r="BF475" s="231" t="str">
        <f>IF(BF473="","",'CLINs &amp; Ceiling Rates'!L50)</f>
        <v/>
      </c>
      <c r="BG475" s="231" t="str">
        <f>IF(BG473="","",'CLINs &amp; Ceiling Rates'!L51)</f>
        <v/>
      </c>
      <c r="BH475" s="231" t="str">
        <f>IF(BH473="","",'CLINs &amp; Ceiling Rates'!L52)</f>
        <v/>
      </c>
      <c r="BI475" s="231" t="str">
        <f>IF(BI473="","",'CLINs &amp; Ceiling Rates'!$L53)</f>
        <v/>
      </c>
      <c r="BJ475" s="231" t="str">
        <f>IF(BJ473="","",'CLINs &amp; Ceiling Rates'!$L54)</f>
        <v/>
      </c>
      <c r="BK475" s="231" t="str">
        <f>IF(BK473="","",'CLINs &amp; Ceiling Rates'!$L55)</f>
        <v/>
      </c>
      <c r="BL475" s="231" t="str">
        <f>IF(BL473="","",'CLINs &amp; Ceiling Rates'!$L56)</f>
        <v/>
      </c>
      <c r="BM475" s="231" t="str">
        <f>IF(BM473="","",'CLINs &amp; Ceiling Rates'!$L57)</f>
        <v/>
      </c>
      <c r="BN475" s="231" t="str">
        <f>IF(BN473="","",'CLINs &amp; Ceiling Rates'!$L58)</f>
        <v/>
      </c>
      <c r="BO475" s="231" t="str">
        <f>IF(BO473="","",'CLINs &amp; Ceiling Rates'!$L59)</f>
        <v/>
      </c>
      <c r="BP475" s="231" t="str">
        <f>IF(BP473="","",'CLINs &amp; Ceiling Rates'!$L60)</f>
        <v/>
      </c>
      <c r="BQ475" s="231" t="str">
        <f>IF(BQ473="","",'CLINs &amp; Ceiling Rates'!$L61)</f>
        <v/>
      </c>
      <c r="BR475" s="231" t="str">
        <f>IF(BR473="","",'CLINs &amp; Ceiling Rates'!$L62)</f>
        <v/>
      </c>
      <c r="BS475" s="231" t="str">
        <f>IF(BS473="","",'CLINs &amp; Ceiling Rates'!$L63)</f>
        <v/>
      </c>
      <c r="BT475" s="231" t="str">
        <f>IF(BT473="","",'CLINs &amp; Ceiling Rates'!$L64)</f>
        <v/>
      </c>
      <c r="BU475" s="231" t="str">
        <f>IF(BU473="","",'CLINs &amp; Ceiling Rates'!$L65)</f>
        <v/>
      </c>
      <c r="BV475" s="231" t="str">
        <f>IF(BV473="","",'CLINs &amp; Ceiling Rates'!$L66)</f>
        <v/>
      </c>
      <c r="BW475" s="231" t="str">
        <f>IF(BW473="","",'CLINs &amp; Ceiling Rates'!$L67)</f>
        <v/>
      </c>
      <c r="BX475" s="231" t="str">
        <f>IF(BX473="","",'CLINs &amp; Ceiling Rates'!$L68)</f>
        <v/>
      </c>
      <c r="BY475" s="231" t="str">
        <f>IF(BY473="","",'CLINs &amp; Ceiling Rates'!$L69)</f>
        <v/>
      </c>
      <c r="BZ475" s="231" t="str">
        <f>IF(BZ473="","",'CLINs &amp; Ceiling Rates'!$L70)</f>
        <v/>
      </c>
      <c r="CA475" s="231" t="str">
        <f>IF(CA473="","",'CLINs &amp; Ceiling Rates'!$L71)</f>
        <v/>
      </c>
      <c r="CB475" s="231" t="str">
        <f>IF(CB473="","",'CLINs &amp; Ceiling Rates'!$L72)</f>
        <v/>
      </c>
      <c r="CC475" s="231" t="str">
        <f>IF(CC473="","",'CLINs &amp; Ceiling Rates'!$L73)</f>
        <v/>
      </c>
      <c r="CD475" s="231" t="str">
        <f>IF(CD473="","",'CLINs &amp; Ceiling Rates'!$L74)</f>
        <v/>
      </c>
      <c r="CE475" s="231" t="str">
        <f>IF(CE473="","",'CLINs &amp; Ceiling Rates'!$L75)</f>
        <v/>
      </c>
      <c r="CF475" s="231" t="str">
        <f>IF(CF473="","",'CLINs &amp; Ceiling Rates'!$L76)</f>
        <v/>
      </c>
      <c r="CG475" s="231" t="str">
        <f>IF(CG473="","",'CLINs &amp; Ceiling Rates'!$L77)</f>
        <v/>
      </c>
      <c r="CH475" s="231" t="str">
        <f>IF(CH473="","",'CLINs &amp; Ceiling Rates'!$L78)</f>
        <v/>
      </c>
      <c r="CI475" s="231" t="str">
        <f>IF(CI473="","",'CLINs &amp; Ceiling Rates'!$L79)</f>
        <v/>
      </c>
      <c r="CJ475" s="231" t="str">
        <f>IF(CJ473="","",'CLINs &amp; Ceiling Rates'!$L80)</f>
        <v/>
      </c>
      <c r="CK475" s="231" t="str">
        <f>IF(CK473="","",'CLINs &amp; Ceiling Rates'!$L81)</f>
        <v/>
      </c>
      <c r="CL475" s="231" t="str">
        <f>IF(CL473="","",'CLINs &amp; Ceiling Rates'!$L82)</f>
        <v/>
      </c>
      <c r="CM475" s="231" t="str">
        <f>IF(CM473="","",'CLINs &amp; Ceiling Rates'!$L83)</f>
        <v/>
      </c>
      <c r="CN475" s="231" t="str">
        <f>IF(CN473="","",'CLINs &amp; Ceiling Rates'!$L84)</f>
        <v/>
      </c>
      <c r="CO475" s="231" t="str">
        <f>IF(CO473="","",'CLINs &amp; Ceiling Rates'!$L85)</f>
        <v/>
      </c>
      <c r="CP475" s="231" t="str">
        <f>IF(CP473="","",'CLINs &amp; Ceiling Rates'!$L86)</f>
        <v/>
      </c>
      <c r="CQ475" s="231" t="str">
        <f>IF(CQ473="","",'CLINs &amp; Ceiling Rates'!$L87)</f>
        <v/>
      </c>
      <c r="CR475" s="231" t="str">
        <f>IF(CR473="","",'CLINs &amp; Ceiling Rates'!$L88)</f>
        <v/>
      </c>
      <c r="CS475" s="231" t="str">
        <f>IF(CS473="","",'CLINs &amp; Ceiling Rates'!$L89)</f>
        <v/>
      </c>
      <c r="CT475" s="231" t="str">
        <f>IF(CT473="","",'CLINs &amp; Ceiling Rates'!$L90)</f>
        <v/>
      </c>
      <c r="CU475" s="231" t="str">
        <f>IF(CU473="","",'CLINs &amp; Ceiling Rates'!$L91)</f>
        <v/>
      </c>
      <c r="CV475" s="231" t="str">
        <f>IF(CV473="","",'CLINs &amp; Ceiling Rates'!$L92)</f>
        <v/>
      </c>
      <c r="CW475" s="231" t="str">
        <f>IF(CW473="","",'CLINs &amp; Ceiling Rates'!$L93)</f>
        <v/>
      </c>
      <c r="CX475" s="231" t="str">
        <f>IF(CX473="","",'CLINs &amp; Ceiling Rates'!$L94)</f>
        <v/>
      </c>
      <c r="CY475" s="231" t="str">
        <f>IF(CY473="","",'CLINs &amp; Ceiling Rates'!$L95)</f>
        <v/>
      </c>
      <c r="CZ475" s="231" t="str">
        <f>IF(CZ473="","",'CLINs &amp; Ceiling Rates'!$L96)</f>
        <v/>
      </c>
      <c r="DA475" s="231" t="str">
        <f>IF(DA473="","",'CLINs &amp; Ceiling Rates'!$L97)</f>
        <v/>
      </c>
      <c r="DB475" s="231" t="str">
        <f>IF(DB473="","",'CLINs &amp; Ceiling Rates'!$L98)</f>
        <v/>
      </c>
      <c r="DC475" s="231" t="str">
        <f>IF(DC473="","",'CLINs &amp; Ceiling Rates'!$L99)</f>
        <v/>
      </c>
      <c r="DD475" s="231" t="str">
        <f>IF(DD473="","",'CLINs &amp; Ceiling Rates'!$L100)</f>
        <v/>
      </c>
      <c r="DE475" s="231" t="str">
        <f>IF(DE473="","",'CLINs &amp; Ceiling Rates'!$L101)</f>
        <v/>
      </c>
      <c r="DF475" s="231" t="str">
        <f>IF(DF473="","",'CLINs &amp; Ceiling Rates'!$L102)</f>
        <v/>
      </c>
      <c r="DG475" s="231" t="str">
        <f>IF(DG473="","",'CLINs &amp; Ceiling Rates'!$L103)</f>
        <v/>
      </c>
      <c r="DH475" s="231" t="str">
        <f>IF(DH473="","",'CLINs &amp; Ceiling Rates'!$L104)</f>
        <v/>
      </c>
      <c r="DI475" s="231" t="str">
        <f>IF(DI473="","",'CLINs &amp; Ceiling Rates'!$L105)</f>
        <v/>
      </c>
      <c r="DJ475" s="231" t="str">
        <f>IF(DJ473="","",'CLINs &amp; Ceiling Rates'!$L106)</f>
        <v/>
      </c>
      <c r="DK475" s="231" t="str">
        <f>IF(DK473="","",'CLINs &amp; Ceiling Rates'!$L107)</f>
        <v/>
      </c>
      <c r="DL475" s="231" t="str">
        <f>IF(DL473="","",'CLINs &amp; Ceiling Rates'!$L108)</f>
        <v/>
      </c>
      <c r="DM475" s="231" t="str">
        <f>IF(DM473="","",'CLINs &amp; Ceiling Rates'!$L109)</f>
        <v/>
      </c>
      <c r="DN475" s="231" t="str">
        <f>IF(DN473="","",'CLINs &amp; Ceiling Rates'!$L110)</f>
        <v/>
      </c>
      <c r="DO475" s="231" t="str">
        <f>IF(DO473="","",'CLINs &amp; Ceiling Rates'!$L111)</f>
        <v/>
      </c>
      <c r="DP475" s="231" t="str">
        <f>IF(DP473="","",'CLINs &amp; Ceiling Rates'!$L112)</f>
        <v/>
      </c>
      <c r="DQ475" s="231" t="str">
        <f>IF(DQ473="","",'CLINs &amp; Ceiling Rates'!$L113)</f>
        <v/>
      </c>
      <c r="DR475" s="231" t="str">
        <f>IF(DR473="","",'CLINs &amp; Ceiling Rates'!$L114)</f>
        <v/>
      </c>
      <c r="DS475" s="231" t="str">
        <f>IF(DS473="","",'CLINs &amp; Ceiling Rates'!$L115)</f>
        <v/>
      </c>
      <c r="DT475" s="231" t="str">
        <f>IF(DT473="","",'CLINs &amp; Ceiling Rates'!$L116)</f>
        <v/>
      </c>
      <c r="DU475" s="231" t="str">
        <f>IF(DU473="","",'CLINs &amp; Ceiling Rates'!$L117)</f>
        <v/>
      </c>
      <c r="DV475" s="231" t="str">
        <f>IF(DV473="","",'CLINs &amp; Ceiling Rates'!$L118)</f>
        <v/>
      </c>
      <c r="DW475" s="231" t="str">
        <f>IF(DW473="","",'CLINs &amp; Ceiling Rates'!$L119)</f>
        <v/>
      </c>
      <c r="DX475" s="231" t="str">
        <f>IF(DX473="","",'CLINs &amp; Ceiling Rates'!$L120)</f>
        <v/>
      </c>
      <c r="DY475" s="231" t="str">
        <f>IF(DY473="","",'CLINs &amp; Ceiling Rates'!$L121)</f>
        <v/>
      </c>
      <c r="DZ475" s="231" t="str">
        <f>IF(DZ473="","",'CLINs &amp; Ceiling Rates'!$L122)</f>
        <v/>
      </c>
      <c r="EA475" s="231" t="str">
        <f>IF(EA473="","",'CLINs &amp; Ceiling Rates'!$L123)</f>
        <v/>
      </c>
      <c r="EB475" s="231" t="str">
        <f>IF(EB473="","",'CLINs &amp; Ceiling Rates'!$L124)</f>
        <v/>
      </c>
      <c r="EC475" s="231" t="str">
        <f>IF(EC473="","",'CLINs &amp; Ceiling Rates'!$L125)</f>
        <v/>
      </c>
      <c r="ED475" s="231" t="str">
        <f>IF(ED473="","",'CLINs &amp; Ceiling Rates'!$L126)</f>
        <v/>
      </c>
      <c r="EE475" s="231" t="str">
        <f>IF(EE473="","",'CLINs &amp; Ceiling Rates'!$L127)</f>
        <v/>
      </c>
      <c r="EF475" s="231" t="str">
        <f>IF(EF473="","",'CLINs &amp; Ceiling Rates'!$L128)</f>
        <v/>
      </c>
      <c r="EG475" s="231" t="str">
        <f>IF(EG473="","",'CLINs &amp; Ceiling Rates'!$L129)</f>
        <v/>
      </c>
      <c r="EH475" s="231" t="str">
        <f>IF(EH473="","",'CLINs &amp; Ceiling Rates'!$L130)</f>
        <v/>
      </c>
      <c r="EI475" s="231" t="str">
        <f>IF(EI473="","",'CLINs &amp; Ceiling Rates'!$L131)</f>
        <v/>
      </c>
      <c r="EJ475" s="231" t="str">
        <f>IF(EJ473="","",'CLINs &amp; Ceiling Rates'!$L132)</f>
        <v/>
      </c>
      <c r="EK475" s="231" t="str">
        <f>IF(EK473="","",'CLINs &amp; Ceiling Rates'!$L133)</f>
        <v/>
      </c>
      <c r="EL475" s="231" t="str">
        <f>IF(EL473="","",'CLINs &amp; Ceiling Rates'!$L134)</f>
        <v/>
      </c>
      <c r="EM475" s="231" t="str">
        <f>IF(EM473="","",'CLINs &amp; Ceiling Rates'!$L135)</f>
        <v/>
      </c>
      <c r="EN475" s="231" t="str">
        <f>IF(EN473="","",'CLINs &amp; Ceiling Rates'!$L136)</f>
        <v/>
      </c>
      <c r="EO475" s="231" t="str">
        <f>IF(EO473="","",'CLINs &amp; Ceiling Rates'!$L137)</f>
        <v/>
      </c>
      <c r="EP475" s="231" t="str">
        <f>IF(EP473="","",'CLINs &amp; Ceiling Rates'!$L138)</f>
        <v/>
      </c>
      <c r="EQ475" s="231" t="str">
        <f>IF(EQ473="","",'CLINs &amp; Ceiling Rates'!$L139)</f>
        <v/>
      </c>
      <c r="ER475" s="231" t="str">
        <f>IF(ER473="","",'CLINs &amp; Ceiling Rates'!$L140)</f>
        <v/>
      </c>
      <c r="ES475" s="231" t="str">
        <f>IF(ES473="","",'CLINs &amp; Ceiling Rates'!$L141)</f>
        <v/>
      </c>
      <c r="ET475" s="231" t="str">
        <f>IF(ET473="","",'CLINs &amp; Ceiling Rates'!$L142)</f>
        <v/>
      </c>
      <c r="EU475" s="231" t="str">
        <f>IF(EU473="","",'CLINs &amp; Ceiling Rates'!$L143)</f>
        <v/>
      </c>
      <c r="EV475" s="231" t="str">
        <f>IF(EV473="","",'CLINs &amp; Ceiling Rates'!$L144)</f>
        <v/>
      </c>
      <c r="EW475" s="231" t="str">
        <f>IF(EW473="","",'CLINs &amp; Ceiling Rates'!$L145)</f>
        <v/>
      </c>
      <c r="EX475" s="231" t="str">
        <f>IF(EX473="","",'CLINs &amp; Ceiling Rates'!$L146)</f>
        <v/>
      </c>
      <c r="EY475" s="231" t="str">
        <f>IF(EY473="","",'CLINs &amp; Ceiling Rates'!$L147)</f>
        <v/>
      </c>
      <c r="EZ475" s="231" t="str">
        <f>IF(EZ473="","",'CLINs &amp; Ceiling Rates'!$L148)</f>
        <v/>
      </c>
      <c r="FA475" s="231" t="str">
        <f>IF(FA473="","",'CLINs &amp; Ceiling Rates'!$L149)</f>
        <v/>
      </c>
      <c r="FB475" s="231" t="str">
        <f>IF(FB473="","",'CLINs &amp; Ceiling Rates'!$L150)</f>
        <v/>
      </c>
      <c r="FC475" s="231" t="str">
        <f>IF(FC473="","",'CLINs &amp; Ceiling Rates'!$L151)</f>
        <v/>
      </c>
      <c r="FD475" s="231" t="str">
        <f>IF(FD473="","",'CLINs &amp; Ceiling Rates'!$L152)</f>
        <v/>
      </c>
      <c r="FE475" s="231" t="str">
        <f>IF(FE473="","",'CLINs &amp; Ceiling Rates'!$L153)</f>
        <v/>
      </c>
      <c r="FF475" s="231" t="str">
        <f>IF(FF473="","",'CLINs &amp; Ceiling Rates'!$L154)</f>
        <v/>
      </c>
      <c r="FG475" s="231" t="str">
        <f>IF(FG473="","",'CLINs &amp; Ceiling Rates'!$L155)</f>
        <v/>
      </c>
      <c r="FH475" s="231" t="str">
        <f>IF(FH473="","",'CLINs &amp; Ceiling Rates'!$L156)</f>
        <v/>
      </c>
      <c r="FI475" s="231" t="str">
        <f>IF(FI473="","",'CLINs &amp; Ceiling Rates'!$L157)</f>
        <v/>
      </c>
      <c r="FJ475" s="231" t="str">
        <f>IF(FJ473="","",'CLINs &amp; Ceiling Rates'!$L158)</f>
        <v/>
      </c>
      <c r="FK475" s="231" t="str">
        <f>IF(FK473="","",'CLINs &amp; Ceiling Rates'!$L159)</f>
        <v/>
      </c>
      <c r="FL475" s="231" t="str">
        <f>IF(FL473="","",'CLINs &amp; Ceiling Rates'!$L160)</f>
        <v/>
      </c>
      <c r="FM475" s="231" t="str">
        <f>IF(FM473="","",'CLINs &amp; Ceiling Rates'!$L161)</f>
        <v/>
      </c>
      <c r="FN475" s="231" t="str">
        <f>IF(FN473="","",'CLINs &amp; Ceiling Rates'!$L162)</f>
        <v/>
      </c>
      <c r="FO475" s="231" t="str">
        <f>IF(FO473="","",'CLINs &amp; Ceiling Rates'!$L163)</f>
        <v/>
      </c>
      <c r="FP475" s="231" t="str">
        <f>IF(FP473="","",'CLINs &amp; Ceiling Rates'!$L164)</f>
        <v/>
      </c>
      <c r="FQ475" s="231" t="str">
        <f>IF(FQ473="","",'CLINs &amp; Ceiling Rates'!$L165)</f>
        <v/>
      </c>
      <c r="FR475" s="231" t="str">
        <f>IF(FR473="","",'CLINs &amp; Ceiling Rates'!$L166)</f>
        <v/>
      </c>
      <c r="FS475" s="231" t="str">
        <f>IF(FS473="","",'CLINs &amp; Ceiling Rates'!$L167)</f>
        <v/>
      </c>
      <c r="FT475" s="231" t="str">
        <f>IF(FT473="","",'CLINs &amp; Ceiling Rates'!$L168)</f>
        <v/>
      </c>
      <c r="FU475" s="231" t="str">
        <f>IF(FU473="","",'CLINs &amp; Ceiling Rates'!$L169)</f>
        <v/>
      </c>
      <c r="FV475" s="231" t="str">
        <f>IF(FV473="","",'CLINs &amp; Ceiling Rates'!$L170)</f>
        <v/>
      </c>
      <c r="FW475" s="231" t="str">
        <f>IF(FW473="","",'CLINs &amp; Ceiling Rates'!$L171)</f>
        <v/>
      </c>
      <c r="FX475" s="231" t="str">
        <f>IF(FX473="","",'CLINs &amp; Ceiling Rates'!$L172)</f>
        <v/>
      </c>
      <c r="FY475" s="231" t="str">
        <f>IF(FY473="","",'CLINs &amp; Ceiling Rates'!$L173)</f>
        <v/>
      </c>
      <c r="FZ475" s="231" t="str">
        <f>IF(FZ473="","",'CLINs &amp; Ceiling Rates'!$L174)</f>
        <v/>
      </c>
      <c r="GA475" s="231" t="str">
        <f>IF(GA473="","",'CLINs &amp; Ceiling Rates'!$L175)</f>
        <v/>
      </c>
      <c r="GB475" s="231" t="str">
        <f>IF(GB473="","",'CLINs &amp; Ceiling Rates'!$L176)</f>
        <v/>
      </c>
      <c r="GC475" s="231" t="str">
        <f>IF(GC473="","",'CLINs &amp; Ceiling Rates'!$L177)</f>
        <v/>
      </c>
      <c r="GD475" s="231" t="str">
        <f>IF(GD473="","",'CLINs &amp; Ceiling Rates'!$L178)</f>
        <v/>
      </c>
      <c r="GE475" s="231" t="str">
        <f>IF(GE473="","",'CLINs &amp; Ceiling Rates'!$L179)</f>
        <v/>
      </c>
      <c r="GF475" s="231" t="str">
        <f>IF(GF473="","",'CLINs &amp; Ceiling Rates'!$L180)</f>
        <v/>
      </c>
      <c r="GG475" s="231" t="str">
        <f>IF(GG473="","",'CLINs &amp; Ceiling Rates'!$L181)</f>
        <v/>
      </c>
      <c r="GH475" s="231" t="str">
        <f>IF(GH473="","",'CLINs &amp; Ceiling Rates'!$L182)</f>
        <v/>
      </c>
      <c r="GI475" s="231" t="str">
        <f>IF(GI473="","",'CLINs &amp; Ceiling Rates'!$L183)</f>
        <v/>
      </c>
      <c r="GJ475" s="231" t="str">
        <f>IF(GJ473="","",'CLINs &amp; Ceiling Rates'!$L184)</f>
        <v/>
      </c>
      <c r="GK475" s="231" t="str">
        <f>IF(GK473="","",'CLINs &amp; Ceiling Rates'!$L185)</f>
        <v/>
      </c>
      <c r="GL475" s="231" t="str">
        <f>IF(GL473="","",'CLINs &amp; Ceiling Rates'!$L186)</f>
        <v/>
      </c>
      <c r="GM475" s="231" t="str">
        <f>IF(GM473="","",'CLINs &amp; Ceiling Rates'!$L187)</f>
        <v/>
      </c>
      <c r="GN475" s="231" t="str">
        <f>IF(GN473="","",'CLINs &amp; Ceiling Rates'!$L188)</f>
        <v/>
      </c>
      <c r="GO475" s="231" t="str">
        <f>IF(GO473="","",'CLINs &amp; Ceiling Rates'!$L189)</f>
        <v/>
      </c>
      <c r="GP475" s="231" t="str">
        <f>IF(GP473="","",'CLINs &amp; Ceiling Rates'!$L190)</f>
        <v/>
      </c>
      <c r="GQ475" s="231" t="str">
        <f>IF(GQ473="","",'CLINs &amp; Ceiling Rates'!$L191)</f>
        <v/>
      </c>
      <c r="GR475" s="231" t="str">
        <f>IF(GR473="","",'CLINs &amp; Ceiling Rates'!$L192)</f>
        <v/>
      </c>
      <c r="GS475" s="231" t="str">
        <f>IF(GS473="","",'CLINs &amp; Ceiling Rates'!$L193)</f>
        <v/>
      </c>
      <c r="GT475" s="231" t="str">
        <f>IF(GT473="","",'CLINs &amp; Ceiling Rates'!$L194)</f>
        <v/>
      </c>
      <c r="GU475" s="231" t="str">
        <f>IF(GU473="","",'CLINs &amp; Ceiling Rates'!$L195)</f>
        <v/>
      </c>
      <c r="GV475" s="231" t="str">
        <f>IF(GV473="","",'CLINs &amp; Ceiling Rates'!$L196)</f>
        <v/>
      </c>
      <c r="GW475" s="231" t="str">
        <f>IF(GW473="","",'CLINs &amp; Ceiling Rates'!$L197)</f>
        <v/>
      </c>
      <c r="GX475" s="231" t="str">
        <f>IF(GX473="","",'CLINs &amp; Ceiling Rates'!$L198)</f>
        <v/>
      </c>
      <c r="GY475" s="231" t="str">
        <f>IF(GY473="","",'CLINs &amp; Ceiling Rates'!$L199)</f>
        <v/>
      </c>
      <c r="GZ475" s="231" t="str">
        <f>IF(GZ473="","",'CLINs &amp; Ceiling Rates'!$L200)</f>
        <v/>
      </c>
      <c r="HA475" s="231" t="str">
        <f>IF(HA473="","",'CLINs &amp; Ceiling Rates'!$L201)</f>
        <v/>
      </c>
      <c r="HB475" s="231" t="str">
        <f>IF(HB473="","",'CLINs &amp; Ceiling Rates'!$L202)</f>
        <v/>
      </c>
      <c r="HC475" s="231" t="str">
        <f>IF(HC473="","",'CLINs &amp; Ceiling Rates'!$L203)</f>
        <v/>
      </c>
      <c r="HD475" s="231" t="str">
        <f>IF(HD473="","",'CLINs &amp; Ceiling Rates'!$L204)</f>
        <v/>
      </c>
      <c r="HE475" s="231" t="str">
        <f>IF(HE473="","",'CLINs &amp; Ceiling Rates'!$L205)</f>
        <v/>
      </c>
      <c r="HF475" s="231" t="str">
        <f>IF(HF473="","",'CLINs &amp; Ceiling Rates'!$L206)</f>
        <v/>
      </c>
      <c r="HG475" s="231" t="str">
        <f>IF(HG473="","",'CLINs &amp; Ceiling Rates'!$L207)</f>
        <v/>
      </c>
      <c r="HH475" s="231" t="str">
        <f>IF(HH473="","",'CLINs &amp; Ceiling Rates'!$L208)</f>
        <v/>
      </c>
      <c r="HI475" s="231" t="str">
        <f>IF(HI473="","",'CLINs &amp; Ceiling Rates'!$L209)</f>
        <v/>
      </c>
      <c r="HJ475" s="231" t="str">
        <f>IF(HJ473="","",'CLINs &amp; Ceiling Rates'!$L210)</f>
        <v/>
      </c>
      <c r="HK475" s="231" t="str">
        <f>IF(HK473="","",'CLINs &amp; Ceiling Rates'!$L211)</f>
        <v/>
      </c>
      <c r="HL475" s="231" t="str">
        <f>IF(HL473="","",'CLINs &amp; Ceiling Rates'!$L212)</f>
        <v/>
      </c>
      <c r="HM475" s="231" t="str">
        <f>IF(HM473="","",'CLINs &amp; Ceiling Rates'!$L213)</f>
        <v/>
      </c>
      <c r="HN475" s="231" t="str">
        <f>IF(HN473="","",'CLINs &amp; Ceiling Rates'!$L214)</f>
        <v/>
      </c>
      <c r="HO475" s="231" t="str">
        <f>IF(HO473="","",'CLINs &amp; Ceiling Rates'!$L215)</f>
        <v/>
      </c>
      <c r="HP475" s="231" t="str">
        <f>IF(HP473="","",'CLINs &amp; Ceiling Rates'!$L216)</f>
        <v/>
      </c>
      <c r="HQ475" s="231" t="str">
        <f>IF(HQ473="","",'CLINs &amp; Ceiling Rates'!$L217)</f>
        <v/>
      </c>
    </row>
    <row r="476" spans="1:225" s="59" customFormat="1" ht="35.4" customHeight="1" x14ac:dyDescent="0.2">
      <c r="A476" s="496"/>
      <c r="B476" s="496"/>
      <c r="C476" s="496"/>
      <c r="D476" s="496"/>
      <c r="E476" s="496"/>
      <c r="F476" s="496"/>
      <c r="G476" s="496"/>
      <c r="H476" s="496"/>
      <c r="I476" s="496"/>
      <c r="J476" s="496"/>
      <c r="K476" s="496"/>
      <c r="L476" s="496"/>
      <c r="M476" s="496"/>
      <c r="N476" s="496"/>
      <c r="O476" s="230" t="str">
        <f t="shared" si="1497"/>
        <v>Discount %</v>
      </c>
      <c r="P476" s="241" t="str">
        <f>IF('Option Period 2'!I6="","",'Option Period 2'!I6)</f>
        <v/>
      </c>
      <c r="Q476" s="241" t="str">
        <f>IF('Option Period 2'!I7="","",'Option Period 2'!I7)</f>
        <v/>
      </c>
      <c r="R476" s="241" t="str">
        <f>IF('Option Period 2'!I8="","",'Option Period 2'!I8)</f>
        <v/>
      </c>
      <c r="S476" s="241" t="str">
        <f>IF('Option Period 2'!I9="","",'Option Period 2'!I9)</f>
        <v/>
      </c>
      <c r="T476" s="241" t="str">
        <f>IF('Option Period 2'!I10="","",'Option Period 2'!I10)</f>
        <v/>
      </c>
      <c r="U476" s="241" t="str">
        <f>IF('Option Period 2'!I11="","",'Option Period 2'!I11)</f>
        <v/>
      </c>
      <c r="V476" s="241" t="str">
        <f>IF('Option Period 2'!I12="","",'Option Period 2'!I12)</f>
        <v/>
      </c>
      <c r="W476" s="241" t="str">
        <f>IF('Option Period 2'!I13="","",'Option Period 2'!I13)</f>
        <v/>
      </c>
      <c r="X476" s="241" t="str">
        <f>IF('Option Period 2'!I14="","",'Option Period 2'!I14)</f>
        <v/>
      </c>
      <c r="Y476" s="241" t="str">
        <f>IF('Option Period 2'!I15="","",'Option Period 2'!I15)</f>
        <v/>
      </c>
      <c r="Z476" s="241" t="str">
        <f>IF('Option Period 2'!I16="","",'Option Period 2'!I16)</f>
        <v/>
      </c>
      <c r="AA476" s="241" t="str">
        <f>IF('Option Period 2'!I17="","",'Option Period 2'!I17)</f>
        <v/>
      </c>
      <c r="AB476" s="241" t="str">
        <f>IF('Option Period 2'!I18="","",'Option Period 2'!I18)</f>
        <v/>
      </c>
      <c r="AC476" s="241" t="str">
        <f>IF('Option Period 2'!I19="","",'Option Period 2'!I19)</f>
        <v/>
      </c>
      <c r="AD476" s="241" t="str">
        <f>IF('Option Period 2'!I20="","",'Option Period 2'!I20)</f>
        <v/>
      </c>
      <c r="AE476" s="241" t="str">
        <f>IF('Option Period 2'!I21="","",'Option Period 2'!I21)</f>
        <v/>
      </c>
      <c r="AF476" s="241" t="str">
        <f>IF('Option Period 2'!I22="","",'Option Period 2'!I22)</f>
        <v/>
      </c>
      <c r="AG476" s="241" t="str">
        <f>IF('Option Period 2'!I23="","",'Option Period 2'!I23)</f>
        <v/>
      </c>
      <c r="AH476" s="241" t="str">
        <f>IF('Option Period 2'!I24="","",'Option Period 2'!I24)</f>
        <v/>
      </c>
      <c r="AI476" s="241" t="str">
        <f>IF('Option Period 2'!I25="","",'Option Period 2'!I25)</f>
        <v/>
      </c>
      <c r="AJ476" s="241" t="str">
        <f>IF('Option Period 2'!I26="","",'Option Period 2'!I26)</f>
        <v/>
      </c>
      <c r="AK476" s="241" t="str">
        <f>IF('Option Period 2'!I27="","",'Option Period 2'!I27)</f>
        <v/>
      </c>
      <c r="AL476" s="241" t="str">
        <f>IF('Option Period 2'!I28="","",'Option Period 2'!I28)</f>
        <v/>
      </c>
      <c r="AM476" s="241" t="str">
        <f>IF('Option Period 2'!I29="","",'Option Period 2'!I29)</f>
        <v/>
      </c>
      <c r="AN476" s="241" t="str">
        <f>IF('Option Period 2'!I30="","",'Option Period 2'!I30)</f>
        <v/>
      </c>
      <c r="AO476" s="241" t="str">
        <f>IF('Option Period 2'!I31="","",'Option Period 2'!I31)</f>
        <v/>
      </c>
      <c r="AP476" s="241" t="str">
        <f>IF('Option Period 2'!I32="","",'Option Period 2'!I32)</f>
        <v/>
      </c>
      <c r="AQ476" s="241" t="str">
        <f>IF('Option Period 2'!I33="","",'Option Period 2'!I33)</f>
        <v/>
      </c>
      <c r="AR476" s="241" t="str">
        <f>IF('Option Period 2'!I34="","",'Option Period 2'!I34)</f>
        <v/>
      </c>
      <c r="AS476" s="241" t="str">
        <f>IF('Option Period 2'!I35="","",'Option Period 2'!I35)</f>
        <v/>
      </c>
      <c r="AT476" s="241" t="str">
        <f>IF('Option Period 2'!I36="","",'Option Period 2'!I36)</f>
        <v/>
      </c>
      <c r="AU476" s="241" t="str">
        <f>IF('Option Period 2'!I37="","",'Option Period 2'!I37)</f>
        <v/>
      </c>
      <c r="AV476" s="241" t="str">
        <f>IF('Option Period 2'!I38="","",'Option Period 2'!I38)</f>
        <v/>
      </c>
      <c r="AW476" s="241" t="str">
        <f>IF('Option Period 2'!I39="","",'Option Period 2'!I39)</f>
        <v/>
      </c>
      <c r="AX476" s="241" t="str">
        <f>IF('Option Period 2'!I40="","",'Option Period 2'!I40)</f>
        <v/>
      </c>
      <c r="AY476" s="241" t="str">
        <f>IF('Option Period 2'!I41="","",'Option Period 2'!I41)</f>
        <v/>
      </c>
      <c r="AZ476" s="241" t="str">
        <f>IF('Option Period 2'!I42="","",'Option Period 2'!I42)</f>
        <v/>
      </c>
      <c r="BA476" s="241" t="str">
        <f>IF('Option Period 2'!I43="","",'Option Period 2'!I43)</f>
        <v/>
      </c>
      <c r="BB476" s="241" t="str">
        <f>IF('Option Period 2'!I44="","",'Option Period 2'!I44)</f>
        <v/>
      </c>
      <c r="BC476" s="241" t="str">
        <f>IF('Option Period 2'!I45="","",'Option Period 2'!I45)</f>
        <v/>
      </c>
      <c r="BD476" s="241" t="str">
        <f>IF('Option Period 2'!I46="","",'Option Period 2'!I46)</f>
        <v/>
      </c>
      <c r="BE476" s="241" t="str">
        <f>IF('Option Period 2'!I47="","",'Option Period 2'!I47)</f>
        <v/>
      </c>
      <c r="BF476" s="241" t="str">
        <f>IF('Option Period 2'!I48="","",'Option Period 2'!I48)</f>
        <v/>
      </c>
      <c r="BG476" s="241" t="str">
        <f>IF('Option Period 2'!I49="","",'Option Period 2'!I49)</f>
        <v/>
      </c>
      <c r="BH476" s="241" t="str">
        <f>IF('Option Period 2'!I50="","",'Option Period 2'!I50)</f>
        <v/>
      </c>
      <c r="BI476" s="241" t="str">
        <f>IF('Option Period 2'!$I51="","",'Option Period 2'!$I51)</f>
        <v/>
      </c>
      <c r="BJ476" s="241" t="str">
        <f>IF('Option Period 2'!$I52="","",'Option Period 2'!$I52)</f>
        <v/>
      </c>
      <c r="BK476" s="241" t="str">
        <f>IF('Option Period 2'!$I53="","",'Option Period 2'!$I53)</f>
        <v/>
      </c>
      <c r="BL476" s="241" t="str">
        <f>IF('Option Period 2'!$I54="","",'Option Period 2'!$I54)</f>
        <v/>
      </c>
      <c r="BM476" s="241" t="str">
        <f>IF('Option Period 2'!$I55="","",'Option Period 2'!$I55)</f>
        <v/>
      </c>
      <c r="BN476" s="241" t="str">
        <f>IF('Option Period 2'!$I56="","",'Option Period 2'!$I56)</f>
        <v/>
      </c>
      <c r="BO476" s="241" t="str">
        <f>IF('Option Period 2'!$I57="","",'Option Period 2'!$I57)</f>
        <v/>
      </c>
      <c r="BP476" s="241" t="str">
        <f>IF('Option Period 2'!$I58="","",'Option Period 2'!$I58)</f>
        <v/>
      </c>
      <c r="BQ476" s="241" t="str">
        <f>IF('Option Period 2'!$I59="","",'Option Period 2'!$I59)</f>
        <v/>
      </c>
      <c r="BR476" s="241" t="str">
        <f>IF('Option Period 2'!$I60="","",'Option Period 2'!$I60)</f>
        <v/>
      </c>
      <c r="BS476" s="241" t="str">
        <f>IF('Option Period 2'!$I61="","",'Option Period 2'!$I61)</f>
        <v/>
      </c>
      <c r="BT476" s="241" t="str">
        <f>IF('Option Period 2'!$I62="","",'Option Period 2'!$I62)</f>
        <v/>
      </c>
      <c r="BU476" s="241" t="str">
        <f>IF('Option Period 2'!$I63="","",'Option Period 2'!$I63)</f>
        <v/>
      </c>
      <c r="BV476" s="241" t="str">
        <f>IF('Option Period 2'!$I64="","",'Option Period 2'!$I64)</f>
        <v/>
      </c>
      <c r="BW476" s="241" t="str">
        <f>IF('Option Period 2'!$I65="","",'Option Period 2'!$I65)</f>
        <v/>
      </c>
      <c r="BX476" s="241" t="str">
        <f>IF('Option Period 2'!$I66="","",'Option Period 2'!$I66)</f>
        <v/>
      </c>
      <c r="BY476" s="241" t="str">
        <f>IF('Option Period 2'!$I67="","",'Option Period 2'!$I67)</f>
        <v/>
      </c>
      <c r="BZ476" s="241" t="str">
        <f>IF('Option Period 2'!$I68="","",'Option Period 2'!$I68)</f>
        <v/>
      </c>
      <c r="CA476" s="241" t="str">
        <f>IF('Option Period 2'!$I69="","",'Option Period 2'!$I69)</f>
        <v/>
      </c>
      <c r="CB476" s="241" t="str">
        <f>IF('Option Period 2'!$I70="","",'Option Period 2'!$I70)</f>
        <v/>
      </c>
      <c r="CC476" s="241" t="str">
        <f>IF('Option Period 2'!$I71="","",'Option Period 2'!$I71)</f>
        <v/>
      </c>
      <c r="CD476" s="241" t="str">
        <f>IF('Option Period 2'!$I72="","",'Option Period 2'!$I72)</f>
        <v/>
      </c>
      <c r="CE476" s="241" t="str">
        <f>IF('Option Period 2'!$I73="","",'Option Period 2'!$I73)</f>
        <v/>
      </c>
      <c r="CF476" s="241" t="str">
        <f>IF('Option Period 2'!$I74="","",'Option Period 2'!$I74)</f>
        <v/>
      </c>
      <c r="CG476" s="241" t="str">
        <f>IF('Option Period 2'!$I75="","",'Option Period 2'!$I75)</f>
        <v/>
      </c>
      <c r="CH476" s="241" t="str">
        <f>IF('Option Period 2'!$I76="","",'Option Period 2'!$I76)</f>
        <v/>
      </c>
      <c r="CI476" s="241" t="str">
        <f>IF('Option Period 2'!$I77="","",'Option Period 2'!$I77)</f>
        <v/>
      </c>
      <c r="CJ476" s="241" t="str">
        <f>IF('Option Period 2'!$I78="","",'Option Period 2'!$I78)</f>
        <v/>
      </c>
      <c r="CK476" s="241" t="str">
        <f>IF('Option Period 2'!$I79="","",'Option Period 2'!$I79)</f>
        <v/>
      </c>
      <c r="CL476" s="241" t="str">
        <f>IF('Option Period 2'!$I80="","",'Option Period 2'!$I80)</f>
        <v/>
      </c>
      <c r="CM476" s="241" t="str">
        <f>IF('Option Period 2'!$I81="","",'Option Period 2'!$I81)</f>
        <v/>
      </c>
      <c r="CN476" s="241" t="str">
        <f>IF('Option Period 2'!$I82="","",'Option Period 2'!$I82)</f>
        <v/>
      </c>
      <c r="CO476" s="241" t="str">
        <f>IF('Option Period 2'!$I83="","",'Option Period 2'!$I83)</f>
        <v/>
      </c>
      <c r="CP476" s="241" t="str">
        <f>IF('Option Period 2'!$I84="","",'Option Period 2'!$I84)</f>
        <v/>
      </c>
      <c r="CQ476" s="241" t="str">
        <f>IF('Option Period 2'!$I85="","",'Option Period 2'!$I85)</f>
        <v/>
      </c>
      <c r="CR476" s="241" t="str">
        <f>IF('Option Period 2'!$I86="","",'Option Period 2'!$I86)</f>
        <v/>
      </c>
      <c r="CS476" s="241" t="str">
        <f>IF('Option Period 2'!$I87="","",'Option Period 2'!$I87)</f>
        <v/>
      </c>
      <c r="CT476" s="241" t="str">
        <f>IF('Option Period 2'!$I88="","",'Option Period 2'!$I88)</f>
        <v/>
      </c>
      <c r="CU476" s="241" t="str">
        <f>IF('Option Period 2'!$I89="","",'Option Period 2'!$I89)</f>
        <v/>
      </c>
      <c r="CV476" s="241" t="str">
        <f>IF('Option Period 2'!$I90="","",'Option Period 2'!$I90)</f>
        <v/>
      </c>
      <c r="CW476" s="241" t="str">
        <f>IF('Option Period 2'!$I91="","",'Option Period 2'!$I91)</f>
        <v/>
      </c>
      <c r="CX476" s="241" t="str">
        <f>IF('Option Period 2'!$I92="","",'Option Period 2'!$I92)</f>
        <v/>
      </c>
      <c r="CY476" s="241" t="str">
        <f>IF('Option Period 2'!$I93="","",'Option Period 2'!$I93)</f>
        <v/>
      </c>
      <c r="CZ476" s="241" t="str">
        <f>IF('Option Period 2'!$I94="","",'Option Period 2'!$I94)</f>
        <v/>
      </c>
      <c r="DA476" s="241" t="str">
        <f>IF('Option Period 2'!$I95="","",'Option Period 2'!$I95)</f>
        <v/>
      </c>
      <c r="DB476" s="241" t="str">
        <f>IF('Option Period 2'!$I96="","",'Option Period 2'!$I96)</f>
        <v/>
      </c>
      <c r="DC476" s="241" t="str">
        <f>IF('Option Period 2'!$I97="","",'Option Period 2'!$I97)</f>
        <v/>
      </c>
      <c r="DD476" s="241" t="str">
        <f>IF('Option Period 2'!$I98="","",'Option Period 2'!$I98)</f>
        <v/>
      </c>
      <c r="DE476" s="241" t="str">
        <f>IF('Option Period 2'!$I99="","",'Option Period 2'!$I99)</f>
        <v/>
      </c>
      <c r="DF476" s="241" t="str">
        <f>IF('Option Period 2'!$I100="","",'Option Period 2'!$I100)</f>
        <v/>
      </c>
      <c r="DG476" s="241" t="str">
        <f>IF('Option Period 2'!$I101="","",'Option Period 2'!$I101)</f>
        <v/>
      </c>
      <c r="DH476" s="241" t="str">
        <f>IF('Option Period 2'!$I102="","",'Option Period 2'!$I102)</f>
        <v/>
      </c>
      <c r="DI476" s="241" t="str">
        <f>IF('Option Period 2'!$I103="","",'Option Period 2'!$I103)</f>
        <v/>
      </c>
      <c r="DJ476" s="241" t="str">
        <f>IF('Option Period 2'!$I104="","",'Option Period 2'!$I104)</f>
        <v/>
      </c>
      <c r="DK476" s="241" t="str">
        <f>IF('Option Period 2'!$I105="","",'Option Period 2'!$I105)</f>
        <v/>
      </c>
      <c r="DL476" s="241" t="str">
        <f>IF('Option Period 2'!$I106="","",'Option Period 2'!$I106)</f>
        <v/>
      </c>
      <c r="DM476" s="241" t="str">
        <f>IF('Option Period 2'!$I107="","",'Option Period 2'!$I107)</f>
        <v/>
      </c>
      <c r="DN476" s="241" t="str">
        <f>IF('Option Period 2'!$I108="","",'Option Period 2'!$I108)</f>
        <v/>
      </c>
      <c r="DO476" s="241" t="str">
        <f>IF('Option Period 2'!$I109="","",'Option Period 2'!$I109)</f>
        <v/>
      </c>
      <c r="DP476" s="241" t="str">
        <f>IF('Option Period 2'!$I110="","",'Option Period 2'!$I110)</f>
        <v/>
      </c>
      <c r="DQ476" s="241" t="str">
        <f>IF('Option Period 2'!$I111="","",'Option Period 2'!$I111)</f>
        <v/>
      </c>
      <c r="DR476" s="241" t="str">
        <f>IF('Option Period 2'!$I112="","",'Option Period 2'!$I112)</f>
        <v/>
      </c>
      <c r="DS476" s="241" t="str">
        <f>IF('Option Period 2'!$I113="","",'Option Period 2'!$I113)</f>
        <v/>
      </c>
      <c r="DT476" s="241" t="str">
        <f>IF('Option Period 2'!$I114="","",'Option Period 2'!$I114)</f>
        <v/>
      </c>
      <c r="DU476" s="241" t="str">
        <f>IF('Option Period 2'!$I115="","",'Option Period 2'!$I115)</f>
        <v/>
      </c>
      <c r="DV476" s="241" t="str">
        <f>IF('Option Period 2'!$I116="","",'Option Period 2'!$I116)</f>
        <v/>
      </c>
      <c r="DW476" s="241" t="str">
        <f>IF('Option Period 2'!$I117="","",'Option Period 2'!$I117)</f>
        <v/>
      </c>
      <c r="DX476" s="241" t="str">
        <f>IF('Option Period 2'!$I118="","",'Option Period 2'!$I118)</f>
        <v/>
      </c>
      <c r="DY476" s="241" t="str">
        <f>IF('Option Period 2'!$I119="","",'Option Period 2'!$I119)</f>
        <v/>
      </c>
      <c r="DZ476" s="241" t="str">
        <f>IF('Option Period 2'!$I120="","",'Option Period 2'!$I120)</f>
        <v/>
      </c>
      <c r="EA476" s="241" t="str">
        <f>IF('Option Period 2'!$I121="","",'Option Period 2'!$I121)</f>
        <v/>
      </c>
      <c r="EB476" s="241" t="str">
        <f>IF('Option Period 2'!$I122="","",'Option Period 2'!$I122)</f>
        <v/>
      </c>
      <c r="EC476" s="241" t="str">
        <f>IF('Option Period 2'!$I123="","",'Option Period 2'!$I123)</f>
        <v/>
      </c>
      <c r="ED476" s="241" t="str">
        <f>IF('Option Period 2'!$I124="","",'Option Period 2'!$I124)</f>
        <v/>
      </c>
      <c r="EE476" s="241" t="str">
        <f>IF('Option Period 2'!$I125="","",'Option Period 2'!$I125)</f>
        <v/>
      </c>
      <c r="EF476" s="241" t="str">
        <f>IF('Option Period 2'!$I126="","",'Option Period 2'!$I126)</f>
        <v/>
      </c>
      <c r="EG476" s="241" t="str">
        <f>IF('Option Period 2'!$I127="","",'Option Period 2'!$I127)</f>
        <v/>
      </c>
      <c r="EH476" s="241" t="str">
        <f>IF('Option Period 2'!$I128="","",'Option Period 2'!$I128)</f>
        <v/>
      </c>
      <c r="EI476" s="241" t="str">
        <f>IF('Option Period 2'!$I129="","",'Option Period 2'!$I129)</f>
        <v/>
      </c>
      <c r="EJ476" s="241" t="str">
        <f>IF('Option Period 2'!$I130="","",'Option Period 2'!$I130)</f>
        <v/>
      </c>
      <c r="EK476" s="241" t="str">
        <f>IF('Option Period 2'!$I131="","",'Option Period 2'!$I131)</f>
        <v/>
      </c>
      <c r="EL476" s="241" t="str">
        <f>IF('Option Period 2'!$I132="","",'Option Period 2'!$I132)</f>
        <v/>
      </c>
      <c r="EM476" s="241" t="str">
        <f>IF('Option Period 2'!$I133="","",'Option Period 2'!$I133)</f>
        <v/>
      </c>
      <c r="EN476" s="241" t="str">
        <f>IF('Option Period 2'!$I134="","",'Option Period 2'!$I134)</f>
        <v/>
      </c>
      <c r="EO476" s="241" t="str">
        <f>IF('Option Period 2'!$I135="","",'Option Period 2'!$I135)</f>
        <v/>
      </c>
      <c r="EP476" s="241" t="str">
        <f>IF('Option Period 2'!$I136="","",'Option Period 2'!$I136)</f>
        <v/>
      </c>
      <c r="EQ476" s="241" t="str">
        <f>IF('Option Period 2'!$I137="","",'Option Period 2'!$I137)</f>
        <v/>
      </c>
      <c r="ER476" s="241" t="str">
        <f>IF('Option Period 2'!$I138="","",'Option Period 2'!$I138)</f>
        <v/>
      </c>
      <c r="ES476" s="241" t="str">
        <f>IF('Option Period 2'!$I139="","",'Option Period 2'!$I139)</f>
        <v/>
      </c>
      <c r="ET476" s="241" t="str">
        <f>IF('Option Period 2'!$I140="","",'Option Period 2'!$I140)</f>
        <v/>
      </c>
      <c r="EU476" s="241" t="str">
        <f>IF('Option Period 2'!$I141="","",'Option Period 2'!$I141)</f>
        <v/>
      </c>
      <c r="EV476" s="241" t="str">
        <f>IF('Option Period 2'!$I142="","",'Option Period 2'!$I142)</f>
        <v/>
      </c>
      <c r="EW476" s="241" t="str">
        <f>IF('Option Period 2'!$I143="","",'Option Period 2'!$I143)</f>
        <v/>
      </c>
      <c r="EX476" s="241" t="str">
        <f>IF('Option Period 2'!$I144="","",'Option Period 2'!$I144)</f>
        <v/>
      </c>
      <c r="EY476" s="241" t="str">
        <f>IF('Option Period 2'!$I145="","",'Option Period 2'!$I145)</f>
        <v/>
      </c>
      <c r="EZ476" s="241" t="str">
        <f>IF('Option Period 2'!$I146="","",'Option Period 2'!$I146)</f>
        <v/>
      </c>
      <c r="FA476" s="241" t="str">
        <f>IF('Option Period 2'!$I147="","",'Option Period 2'!$I147)</f>
        <v/>
      </c>
      <c r="FB476" s="241" t="str">
        <f>IF('Option Period 2'!$I148="","",'Option Period 2'!$I148)</f>
        <v/>
      </c>
      <c r="FC476" s="241" t="str">
        <f>IF('Option Period 2'!$I149="","",'Option Period 2'!$I149)</f>
        <v/>
      </c>
      <c r="FD476" s="241" t="str">
        <f>IF('Option Period 2'!$I150="","",'Option Period 2'!$I150)</f>
        <v/>
      </c>
      <c r="FE476" s="241" t="str">
        <f>IF('Option Period 2'!$I151="","",'Option Period 2'!$I151)</f>
        <v/>
      </c>
      <c r="FF476" s="241" t="str">
        <f>IF('Option Period 2'!$I152="","",'Option Period 2'!$I152)</f>
        <v/>
      </c>
      <c r="FG476" s="241" t="str">
        <f>IF('Option Period 2'!$I153="","",'Option Period 2'!$I153)</f>
        <v/>
      </c>
      <c r="FH476" s="241" t="str">
        <f>IF('Option Period 2'!$I154="","",'Option Period 2'!$I154)</f>
        <v/>
      </c>
      <c r="FI476" s="241" t="str">
        <f>IF('Option Period 2'!$I155="","",'Option Period 2'!$I155)</f>
        <v/>
      </c>
      <c r="FJ476" s="241" t="str">
        <f>IF('Option Period 2'!$I156="","",'Option Period 2'!$I156)</f>
        <v/>
      </c>
      <c r="FK476" s="241" t="str">
        <f>IF('Option Period 2'!$I157="","",'Option Period 2'!$I157)</f>
        <v/>
      </c>
      <c r="FL476" s="241" t="str">
        <f>IF('Option Period 2'!$I158="","",'Option Period 2'!$I158)</f>
        <v/>
      </c>
      <c r="FM476" s="241" t="str">
        <f>IF('Option Period 2'!$I159="","",'Option Period 2'!$I159)</f>
        <v/>
      </c>
      <c r="FN476" s="241" t="str">
        <f>IF('Option Period 2'!$I160="","",'Option Period 2'!$I160)</f>
        <v/>
      </c>
      <c r="FO476" s="241" t="str">
        <f>IF('Option Period 2'!$I161="","",'Option Period 2'!$I161)</f>
        <v/>
      </c>
      <c r="FP476" s="241" t="str">
        <f>IF('Option Period 2'!$I162="","",'Option Period 2'!$I162)</f>
        <v/>
      </c>
      <c r="FQ476" s="241" t="str">
        <f>IF('Option Period 2'!$I163="","",'Option Period 2'!$I163)</f>
        <v/>
      </c>
      <c r="FR476" s="241" t="str">
        <f>IF('Option Period 2'!$I164="","",'Option Period 2'!$I164)</f>
        <v/>
      </c>
      <c r="FS476" s="241" t="str">
        <f>IF('Option Period 2'!$I165="","",'Option Period 2'!$I165)</f>
        <v/>
      </c>
      <c r="FT476" s="241" t="str">
        <f>IF('Option Period 2'!$I166="","",'Option Period 2'!$I166)</f>
        <v/>
      </c>
      <c r="FU476" s="241" t="str">
        <f>IF('Option Period 2'!$I167="","",'Option Period 2'!$I167)</f>
        <v/>
      </c>
      <c r="FV476" s="241" t="str">
        <f>IF('Option Period 2'!$I168="","",'Option Period 2'!$I168)</f>
        <v/>
      </c>
      <c r="FW476" s="241" t="str">
        <f>IF('Option Period 2'!$I169="","",'Option Period 2'!$I169)</f>
        <v/>
      </c>
      <c r="FX476" s="241" t="str">
        <f>IF('Option Period 2'!$I170="","",'Option Period 2'!$I170)</f>
        <v/>
      </c>
      <c r="FY476" s="241" t="str">
        <f>IF('Option Period 2'!$I171="","",'Option Period 2'!$I171)</f>
        <v/>
      </c>
      <c r="FZ476" s="241" t="str">
        <f>IF('Option Period 2'!$I172="","",'Option Period 2'!$I172)</f>
        <v/>
      </c>
      <c r="GA476" s="241" t="str">
        <f>IF('Option Period 2'!$I173="","",'Option Period 2'!$I173)</f>
        <v/>
      </c>
      <c r="GB476" s="241" t="str">
        <f>IF('Option Period 2'!$I174="","",'Option Period 2'!$I174)</f>
        <v/>
      </c>
      <c r="GC476" s="241" t="str">
        <f>IF('Option Period 2'!$I175="","",'Option Period 2'!$I175)</f>
        <v/>
      </c>
      <c r="GD476" s="241" t="str">
        <f>IF('Option Period 2'!$I176="","",'Option Period 2'!$I176)</f>
        <v/>
      </c>
      <c r="GE476" s="241" t="str">
        <f>IF('Option Period 2'!$I177="","",'Option Period 2'!$I177)</f>
        <v/>
      </c>
      <c r="GF476" s="241" t="str">
        <f>IF('Option Period 2'!$I178="","",'Option Period 2'!$I178)</f>
        <v/>
      </c>
      <c r="GG476" s="241" t="str">
        <f>IF('Option Period 2'!$I179="","",'Option Period 2'!$I179)</f>
        <v/>
      </c>
      <c r="GH476" s="241" t="str">
        <f>IF('Option Period 2'!$I180="","",'Option Period 2'!$I180)</f>
        <v/>
      </c>
      <c r="GI476" s="241" t="str">
        <f>IF('Option Period 2'!$I181="","",'Option Period 2'!$I181)</f>
        <v/>
      </c>
      <c r="GJ476" s="241" t="str">
        <f>IF('Option Period 2'!$I182="","",'Option Period 2'!$I182)</f>
        <v/>
      </c>
      <c r="GK476" s="241" t="str">
        <f>IF('Option Period 2'!$I183="","",'Option Period 2'!$I183)</f>
        <v/>
      </c>
      <c r="GL476" s="241" t="str">
        <f>IF('Option Period 2'!$I184="","",'Option Period 2'!$I184)</f>
        <v/>
      </c>
      <c r="GM476" s="241" t="str">
        <f>IF('Option Period 2'!$I185="","",'Option Period 2'!$I185)</f>
        <v/>
      </c>
      <c r="GN476" s="241" t="str">
        <f>IF('Option Period 2'!$I186="","",'Option Period 2'!$I186)</f>
        <v/>
      </c>
      <c r="GO476" s="241" t="str">
        <f>IF('Option Period 2'!$I187="","",'Option Period 2'!$I187)</f>
        <v/>
      </c>
      <c r="GP476" s="241" t="str">
        <f>IF('Option Period 2'!$I188="","",'Option Period 2'!$I188)</f>
        <v/>
      </c>
      <c r="GQ476" s="241" t="str">
        <f>IF('Option Period 2'!$I189="","",'Option Period 2'!$I189)</f>
        <v/>
      </c>
      <c r="GR476" s="241" t="str">
        <f>IF('Option Period 2'!$I190="","",'Option Period 2'!$I190)</f>
        <v/>
      </c>
      <c r="GS476" s="241" t="str">
        <f>IF('Option Period 2'!$I191="","",'Option Period 2'!$I191)</f>
        <v/>
      </c>
      <c r="GT476" s="241" t="str">
        <f>IF('Option Period 2'!$I192="","",'Option Period 2'!$I192)</f>
        <v/>
      </c>
      <c r="GU476" s="241" t="str">
        <f>IF('Option Period 2'!$I193="","",'Option Period 2'!$I193)</f>
        <v/>
      </c>
      <c r="GV476" s="241" t="str">
        <f>IF('Option Period 2'!$I194="","",'Option Period 2'!$I194)</f>
        <v/>
      </c>
      <c r="GW476" s="241" t="str">
        <f>IF('Option Period 2'!$I195="","",'Option Period 2'!$I195)</f>
        <v/>
      </c>
      <c r="GX476" s="241" t="str">
        <f>IF('Option Period 2'!$I196="","",'Option Period 2'!$I196)</f>
        <v/>
      </c>
      <c r="GY476" s="241" t="str">
        <f>IF('Option Period 2'!$I197="","",'Option Period 2'!$I197)</f>
        <v/>
      </c>
      <c r="GZ476" s="241" t="str">
        <f>IF('Option Period 2'!$I198="","",'Option Period 2'!$I198)</f>
        <v/>
      </c>
      <c r="HA476" s="241" t="str">
        <f>IF('Option Period 2'!$I199="","",'Option Period 2'!$I199)</f>
        <v/>
      </c>
      <c r="HB476" s="241" t="str">
        <f>IF('Option Period 2'!$I200="","",'Option Period 2'!$I200)</f>
        <v/>
      </c>
      <c r="HC476" s="241" t="str">
        <f>IF('Option Period 2'!$I201="","",'Option Period 2'!$I201)</f>
        <v/>
      </c>
      <c r="HD476" s="241" t="str">
        <f>IF('Option Period 2'!$I202="","",'Option Period 2'!$I202)</f>
        <v/>
      </c>
      <c r="HE476" s="241" t="str">
        <f>IF('Option Period 2'!$I203="","",'Option Period 2'!$I203)</f>
        <v/>
      </c>
      <c r="HF476" s="241" t="str">
        <f>IF('Option Period 2'!$I204="","",'Option Period 2'!$I204)</f>
        <v/>
      </c>
      <c r="HG476" s="241" t="str">
        <f>IF('Option Period 2'!$I205="","",'Option Period 2'!$I205)</f>
        <v/>
      </c>
      <c r="HH476" s="241" t="str">
        <f>IF('Option Period 2'!$I206="","",'Option Period 2'!$I206)</f>
        <v/>
      </c>
      <c r="HI476" s="241" t="str">
        <f>IF('Option Period 2'!$I207="","",'Option Period 2'!$I207)</f>
        <v/>
      </c>
      <c r="HJ476" s="241" t="str">
        <f>IF('Option Period 2'!$I208="","",'Option Period 2'!$I208)</f>
        <v/>
      </c>
      <c r="HK476" s="241" t="str">
        <f>IF('Option Period 2'!$I209="","",'Option Period 2'!$I209)</f>
        <v/>
      </c>
      <c r="HL476" s="241" t="str">
        <f>IF('Option Period 2'!$I210="","",'Option Period 2'!$I210)</f>
        <v/>
      </c>
      <c r="HM476" s="241" t="str">
        <f>IF('Option Period 2'!$I211="","",'Option Period 2'!$I211)</f>
        <v/>
      </c>
      <c r="HN476" s="241" t="str">
        <f>IF('Option Period 2'!$I212="","",'Option Period 2'!$I212)</f>
        <v/>
      </c>
      <c r="HO476" s="241" t="str">
        <f>IF('Option Period 2'!$I213="","",'Option Period 2'!$I213)</f>
        <v/>
      </c>
      <c r="HP476" s="241" t="str">
        <f>IF('Option Period 2'!$I214="","",'Option Period 2'!$I214)</f>
        <v/>
      </c>
      <c r="HQ476" s="241" t="str">
        <f>IF('Option Period 2'!$I215="","",'Option Period 2'!$I215)</f>
        <v/>
      </c>
    </row>
    <row r="477" spans="1:225" s="59" customFormat="1" ht="46.2" customHeight="1" x14ac:dyDescent="0.2">
      <c r="A477" s="497"/>
      <c r="B477" s="497"/>
      <c r="C477" s="497"/>
      <c r="D477" s="497"/>
      <c r="E477" s="497"/>
      <c r="F477" s="497"/>
      <c r="G477" s="497"/>
      <c r="H477" s="497"/>
      <c r="I477" s="497"/>
      <c r="J477" s="497"/>
      <c r="K477" s="497"/>
      <c r="L477" s="497"/>
      <c r="M477" s="497"/>
      <c r="N477" s="497"/>
      <c r="O477" s="230" t="str">
        <f t="shared" si="1497"/>
        <v>Proposed Discounted Labor Rate</v>
      </c>
      <c r="P477" s="231">
        <f t="shared" ref="P477:BI477" si="1505">IF(P476="",P475,ROUND((1-P476)*P475,2))</f>
        <v>0</v>
      </c>
      <c r="Q477" s="231">
        <f t="shared" si="1505"/>
        <v>0</v>
      </c>
      <c r="R477" s="231">
        <f t="shared" si="1505"/>
        <v>0</v>
      </c>
      <c r="S477" s="231">
        <f t="shared" si="1505"/>
        <v>0</v>
      </c>
      <c r="T477" s="231">
        <f t="shared" si="1505"/>
        <v>0</v>
      </c>
      <c r="U477" s="231">
        <f t="shared" si="1505"/>
        <v>0</v>
      </c>
      <c r="V477" s="231">
        <f t="shared" si="1505"/>
        <v>0</v>
      </c>
      <c r="W477" s="231">
        <f t="shared" si="1505"/>
        <v>0</v>
      </c>
      <c r="X477" s="231">
        <f t="shared" si="1505"/>
        <v>0</v>
      </c>
      <c r="Y477" s="231">
        <f t="shared" si="1505"/>
        <v>0</v>
      </c>
      <c r="Z477" s="231">
        <f t="shared" si="1505"/>
        <v>0</v>
      </c>
      <c r="AA477" s="231">
        <f t="shared" si="1505"/>
        <v>0</v>
      </c>
      <c r="AB477" s="231" t="str">
        <f t="shared" si="1505"/>
        <v/>
      </c>
      <c r="AC477" s="231" t="str">
        <f t="shared" si="1505"/>
        <v/>
      </c>
      <c r="AD477" s="231" t="str">
        <f t="shared" si="1505"/>
        <v/>
      </c>
      <c r="AE477" s="231" t="str">
        <f t="shared" si="1505"/>
        <v/>
      </c>
      <c r="AF477" s="231" t="str">
        <f t="shared" si="1505"/>
        <v/>
      </c>
      <c r="AG477" s="231" t="str">
        <f t="shared" si="1505"/>
        <v/>
      </c>
      <c r="AH477" s="231" t="str">
        <f t="shared" si="1505"/>
        <v/>
      </c>
      <c r="AI477" s="231" t="str">
        <f t="shared" si="1505"/>
        <v/>
      </c>
      <c r="AJ477" s="231" t="str">
        <f t="shared" si="1505"/>
        <v/>
      </c>
      <c r="AK477" s="231" t="str">
        <f t="shared" si="1505"/>
        <v/>
      </c>
      <c r="AL477" s="231" t="str">
        <f t="shared" si="1505"/>
        <v/>
      </c>
      <c r="AM477" s="231" t="str">
        <f t="shared" si="1505"/>
        <v/>
      </c>
      <c r="AN477" s="231" t="str">
        <f t="shared" si="1505"/>
        <v/>
      </c>
      <c r="AO477" s="231" t="str">
        <f t="shared" si="1505"/>
        <v/>
      </c>
      <c r="AP477" s="231" t="str">
        <f t="shared" si="1505"/>
        <v/>
      </c>
      <c r="AQ477" s="231" t="str">
        <f t="shared" si="1505"/>
        <v/>
      </c>
      <c r="AR477" s="231" t="str">
        <f t="shared" si="1505"/>
        <v/>
      </c>
      <c r="AS477" s="231" t="str">
        <f t="shared" si="1505"/>
        <v/>
      </c>
      <c r="AT477" s="231" t="str">
        <f t="shared" si="1505"/>
        <v/>
      </c>
      <c r="AU477" s="231" t="str">
        <f t="shared" si="1505"/>
        <v/>
      </c>
      <c r="AV477" s="231" t="str">
        <f t="shared" si="1505"/>
        <v/>
      </c>
      <c r="AW477" s="231" t="str">
        <f t="shared" si="1505"/>
        <v/>
      </c>
      <c r="AX477" s="231" t="str">
        <f t="shared" si="1505"/>
        <v/>
      </c>
      <c r="AY477" s="231" t="str">
        <f t="shared" si="1505"/>
        <v/>
      </c>
      <c r="AZ477" s="231" t="str">
        <f t="shared" si="1505"/>
        <v/>
      </c>
      <c r="BA477" s="231" t="str">
        <f t="shared" si="1505"/>
        <v/>
      </c>
      <c r="BB477" s="231" t="str">
        <f t="shared" si="1505"/>
        <v/>
      </c>
      <c r="BC477" s="231" t="str">
        <f t="shared" si="1505"/>
        <v/>
      </c>
      <c r="BD477" s="231" t="str">
        <f t="shared" si="1505"/>
        <v/>
      </c>
      <c r="BE477" s="231" t="str">
        <f t="shared" si="1505"/>
        <v/>
      </c>
      <c r="BF477" s="231" t="str">
        <f t="shared" si="1505"/>
        <v/>
      </c>
      <c r="BG477" s="231" t="str">
        <f t="shared" si="1505"/>
        <v/>
      </c>
      <c r="BH477" s="231" t="str">
        <f t="shared" si="1505"/>
        <v/>
      </c>
      <c r="BI477" s="231" t="str">
        <f t="shared" si="1505"/>
        <v/>
      </c>
      <c r="BJ477" s="231" t="str">
        <f t="shared" ref="BJ477:DU477" si="1506">IF(BJ476="",BJ475,ROUND((1-BJ476)*BJ475,2))</f>
        <v/>
      </c>
      <c r="BK477" s="231" t="str">
        <f t="shared" si="1506"/>
        <v/>
      </c>
      <c r="BL477" s="231" t="str">
        <f t="shared" si="1506"/>
        <v/>
      </c>
      <c r="BM477" s="231" t="str">
        <f t="shared" si="1506"/>
        <v/>
      </c>
      <c r="BN477" s="231" t="str">
        <f t="shared" si="1506"/>
        <v/>
      </c>
      <c r="BO477" s="231" t="str">
        <f t="shared" si="1506"/>
        <v/>
      </c>
      <c r="BP477" s="231" t="str">
        <f t="shared" si="1506"/>
        <v/>
      </c>
      <c r="BQ477" s="231" t="str">
        <f t="shared" si="1506"/>
        <v/>
      </c>
      <c r="BR477" s="231" t="str">
        <f t="shared" si="1506"/>
        <v/>
      </c>
      <c r="BS477" s="231" t="str">
        <f t="shared" si="1506"/>
        <v/>
      </c>
      <c r="BT477" s="231" t="str">
        <f t="shared" si="1506"/>
        <v/>
      </c>
      <c r="BU477" s="231" t="str">
        <f t="shared" si="1506"/>
        <v/>
      </c>
      <c r="BV477" s="231" t="str">
        <f t="shared" si="1506"/>
        <v/>
      </c>
      <c r="BW477" s="231" t="str">
        <f t="shared" si="1506"/>
        <v/>
      </c>
      <c r="BX477" s="231" t="str">
        <f t="shared" si="1506"/>
        <v/>
      </c>
      <c r="BY477" s="231" t="str">
        <f t="shared" si="1506"/>
        <v/>
      </c>
      <c r="BZ477" s="231" t="str">
        <f t="shared" si="1506"/>
        <v/>
      </c>
      <c r="CA477" s="231" t="str">
        <f t="shared" si="1506"/>
        <v/>
      </c>
      <c r="CB477" s="231" t="str">
        <f t="shared" si="1506"/>
        <v/>
      </c>
      <c r="CC477" s="231" t="str">
        <f t="shared" si="1506"/>
        <v/>
      </c>
      <c r="CD477" s="231" t="str">
        <f t="shared" si="1506"/>
        <v/>
      </c>
      <c r="CE477" s="231" t="str">
        <f t="shared" si="1506"/>
        <v/>
      </c>
      <c r="CF477" s="231" t="str">
        <f t="shared" si="1506"/>
        <v/>
      </c>
      <c r="CG477" s="231" t="str">
        <f t="shared" si="1506"/>
        <v/>
      </c>
      <c r="CH477" s="231" t="str">
        <f t="shared" si="1506"/>
        <v/>
      </c>
      <c r="CI477" s="231" t="str">
        <f t="shared" si="1506"/>
        <v/>
      </c>
      <c r="CJ477" s="231" t="str">
        <f t="shared" si="1506"/>
        <v/>
      </c>
      <c r="CK477" s="231" t="str">
        <f t="shared" si="1506"/>
        <v/>
      </c>
      <c r="CL477" s="231" t="str">
        <f t="shared" si="1506"/>
        <v/>
      </c>
      <c r="CM477" s="231" t="str">
        <f t="shared" si="1506"/>
        <v/>
      </c>
      <c r="CN477" s="231" t="str">
        <f t="shared" si="1506"/>
        <v/>
      </c>
      <c r="CO477" s="231" t="str">
        <f t="shared" si="1506"/>
        <v/>
      </c>
      <c r="CP477" s="231" t="str">
        <f t="shared" si="1506"/>
        <v/>
      </c>
      <c r="CQ477" s="231" t="str">
        <f t="shared" si="1506"/>
        <v/>
      </c>
      <c r="CR477" s="231" t="str">
        <f t="shared" si="1506"/>
        <v/>
      </c>
      <c r="CS477" s="231" t="str">
        <f t="shared" si="1506"/>
        <v/>
      </c>
      <c r="CT477" s="231" t="str">
        <f t="shared" si="1506"/>
        <v/>
      </c>
      <c r="CU477" s="231" t="str">
        <f t="shared" si="1506"/>
        <v/>
      </c>
      <c r="CV477" s="231" t="str">
        <f t="shared" si="1506"/>
        <v/>
      </c>
      <c r="CW477" s="231" t="str">
        <f t="shared" si="1506"/>
        <v/>
      </c>
      <c r="CX477" s="231" t="str">
        <f t="shared" si="1506"/>
        <v/>
      </c>
      <c r="CY477" s="231" t="str">
        <f t="shared" si="1506"/>
        <v/>
      </c>
      <c r="CZ477" s="231" t="str">
        <f t="shared" si="1506"/>
        <v/>
      </c>
      <c r="DA477" s="231" t="str">
        <f t="shared" si="1506"/>
        <v/>
      </c>
      <c r="DB477" s="231" t="str">
        <f t="shared" si="1506"/>
        <v/>
      </c>
      <c r="DC477" s="231" t="str">
        <f t="shared" si="1506"/>
        <v/>
      </c>
      <c r="DD477" s="231" t="str">
        <f t="shared" si="1506"/>
        <v/>
      </c>
      <c r="DE477" s="231" t="str">
        <f t="shared" si="1506"/>
        <v/>
      </c>
      <c r="DF477" s="231" t="str">
        <f t="shared" si="1506"/>
        <v/>
      </c>
      <c r="DG477" s="231" t="str">
        <f t="shared" si="1506"/>
        <v/>
      </c>
      <c r="DH477" s="231" t="str">
        <f t="shared" si="1506"/>
        <v/>
      </c>
      <c r="DI477" s="231" t="str">
        <f t="shared" si="1506"/>
        <v/>
      </c>
      <c r="DJ477" s="231" t="str">
        <f t="shared" si="1506"/>
        <v/>
      </c>
      <c r="DK477" s="231" t="str">
        <f t="shared" si="1506"/>
        <v/>
      </c>
      <c r="DL477" s="231" t="str">
        <f t="shared" si="1506"/>
        <v/>
      </c>
      <c r="DM477" s="231" t="str">
        <f t="shared" si="1506"/>
        <v/>
      </c>
      <c r="DN477" s="231" t="str">
        <f t="shared" si="1506"/>
        <v/>
      </c>
      <c r="DO477" s="231" t="str">
        <f t="shared" si="1506"/>
        <v/>
      </c>
      <c r="DP477" s="231" t="str">
        <f t="shared" si="1506"/>
        <v/>
      </c>
      <c r="DQ477" s="231" t="str">
        <f t="shared" si="1506"/>
        <v/>
      </c>
      <c r="DR477" s="231" t="str">
        <f t="shared" si="1506"/>
        <v/>
      </c>
      <c r="DS477" s="231" t="str">
        <f t="shared" si="1506"/>
        <v/>
      </c>
      <c r="DT477" s="231" t="str">
        <f t="shared" si="1506"/>
        <v/>
      </c>
      <c r="DU477" s="231" t="str">
        <f t="shared" si="1506"/>
        <v/>
      </c>
      <c r="DV477" s="231" t="str">
        <f t="shared" ref="DV477:EK477" si="1507">IF(DV476="",DV475,ROUND((1-DV476)*DV475,2))</f>
        <v/>
      </c>
      <c r="DW477" s="231" t="str">
        <f t="shared" si="1507"/>
        <v/>
      </c>
      <c r="DX477" s="231" t="str">
        <f t="shared" si="1507"/>
        <v/>
      </c>
      <c r="DY477" s="231" t="str">
        <f t="shared" si="1507"/>
        <v/>
      </c>
      <c r="DZ477" s="231" t="str">
        <f t="shared" si="1507"/>
        <v/>
      </c>
      <c r="EA477" s="231" t="str">
        <f t="shared" si="1507"/>
        <v/>
      </c>
      <c r="EB477" s="231" t="str">
        <f t="shared" si="1507"/>
        <v/>
      </c>
      <c r="EC477" s="231" t="str">
        <f t="shared" si="1507"/>
        <v/>
      </c>
      <c r="ED477" s="231" t="str">
        <f t="shared" si="1507"/>
        <v/>
      </c>
      <c r="EE477" s="231" t="str">
        <f t="shared" si="1507"/>
        <v/>
      </c>
      <c r="EF477" s="231" t="str">
        <f t="shared" si="1507"/>
        <v/>
      </c>
      <c r="EG477" s="231" t="str">
        <f t="shared" si="1507"/>
        <v/>
      </c>
      <c r="EH477" s="231" t="str">
        <f t="shared" si="1507"/>
        <v/>
      </c>
      <c r="EI477" s="231" t="str">
        <f t="shared" si="1507"/>
        <v/>
      </c>
      <c r="EJ477" s="231" t="str">
        <f t="shared" si="1507"/>
        <v/>
      </c>
      <c r="EK477" s="231" t="str">
        <f t="shared" si="1507"/>
        <v/>
      </c>
      <c r="EL477" s="231" t="str">
        <f t="shared" ref="EL477:FK477" si="1508">IF(EL476="",EL475,ROUND((1-EL476)*EL475,2))</f>
        <v/>
      </c>
      <c r="EM477" s="231" t="str">
        <f t="shared" si="1508"/>
        <v/>
      </c>
      <c r="EN477" s="231" t="str">
        <f t="shared" si="1508"/>
        <v/>
      </c>
      <c r="EO477" s="231" t="str">
        <f t="shared" si="1508"/>
        <v/>
      </c>
      <c r="EP477" s="231" t="str">
        <f t="shared" si="1508"/>
        <v/>
      </c>
      <c r="EQ477" s="231" t="str">
        <f t="shared" si="1508"/>
        <v/>
      </c>
      <c r="ER477" s="231" t="str">
        <f t="shared" si="1508"/>
        <v/>
      </c>
      <c r="ES477" s="231" t="str">
        <f t="shared" si="1508"/>
        <v/>
      </c>
      <c r="ET477" s="231" t="str">
        <f t="shared" si="1508"/>
        <v/>
      </c>
      <c r="EU477" s="231" t="str">
        <f t="shared" si="1508"/>
        <v/>
      </c>
      <c r="EV477" s="231" t="str">
        <f t="shared" si="1508"/>
        <v/>
      </c>
      <c r="EW477" s="231" t="str">
        <f t="shared" si="1508"/>
        <v/>
      </c>
      <c r="EX477" s="231" t="str">
        <f t="shared" si="1508"/>
        <v/>
      </c>
      <c r="EY477" s="231" t="str">
        <f t="shared" si="1508"/>
        <v/>
      </c>
      <c r="EZ477" s="231" t="str">
        <f t="shared" si="1508"/>
        <v/>
      </c>
      <c r="FA477" s="231" t="str">
        <f t="shared" si="1508"/>
        <v/>
      </c>
      <c r="FB477" s="231" t="str">
        <f t="shared" si="1508"/>
        <v/>
      </c>
      <c r="FC477" s="231" t="str">
        <f t="shared" si="1508"/>
        <v/>
      </c>
      <c r="FD477" s="231" t="str">
        <f t="shared" si="1508"/>
        <v/>
      </c>
      <c r="FE477" s="231" t="str">
        <f t="shared" si="1508"/>
        <v/>
      </c>
      <c r="FF477" s="231" t="str">
        <f t="shared" si="1508"/>
        <v/>
      </c>
      <c r="FG477" s="231" t="str">
        <f t="shared" si="1508"/>
        <v/>
      </c>
      <c r="FH477" s="231" t="str">
        <f t="shared" si="1508"/>
        <v/>
      </c>
      <c r="FI477" s="231" t="str">
        <f t="shared" si="1508"/>
        <v/>
      </c>
      <c r="FJ477" s="231" t="str">
        <f t="shared" si="1508"/>
        <v/>
      </c>
      <c r="FK477" s="231" t="str">
        <f t="shared" si="1508"/>
        <v/>
      </c>
      <c r="FL477" s="231" t="str">
        <f t="shared" ref="FL477:HN477" si="1509">IF(FL476="",FL475,ROUND((1-FL476)*FL475,2))</f>
        <v/>
      </c>
      <c r="FM477" s="231" t="str">
        <f t="shared" si="1509"/>
        <v/>
      </c>
      <c r="FN477" s="231" t="str">
        <f t="shared" si="1509"/>
        <v/>
      </c>
      <c r="FO477" s="231" t="str">
        <f t="shared" si="1509"/>
        <v/>
      </c>
      <c r="FP477" s="231" t="str">
        <f t="shared" si="1509"/>
        <v/>
      </c>
      <c r="FQ477" s="231" t="str">
        <f t="shared" si="1509"/>
        <v/>
      </c>
      <c r="FR477" s="231" t="str">
        <f t="shared" si="1509"/>
        <v/>
      </c>
      <c r="FS477" s="231" t="str">
        <f t="shared" si="1509"/>
        <v/>
      </c>
      <c r="FT477" s="231" t="str">
        <f t="shared" si="1509"/>
        <v/>
      </c>
      <c r="FU477" s="231" t="str">
        <f t="shared" si="1509"/>
        <v/>
      </c>
      <c r="FV477" s="231" t="str">
        <f t="shared" si="1509"/>
        <v/>
      </c>
      <c r="FW477" s="231" t="str">
        <f t="shared" si="1509"/>
        <v/>
      </c>
      <c r="FX477" s="231" t="str">
        <f t="shared" si="1509"/>
        <v/>
      </c>
      <c r="FY477" s="231" t="str">
        <f t="shared" si="1509"/>
        <v/>
      </c>
      <c r="FZ477" s="231" t="str">
        <f t="shared" si="1509"/>
        <v/>
      </c>
      <c r="GA477" s="231" t="str">
        <f t="shared" si="1509"/>
        <v/>
      </c>
      <c r="GB477" s="231" t="str">
        <f t="shared" si="1509"/>
        <v/>
      </c>
      <c r="GC477" s="231" t="str">
        <f t="shared" si="1509"/>
        <v/>
      </c>
      <c r="GD477" s="231" t="str">
        <f>IF(GD476="",GD475,ROUND((1-GD476)*GD475,2))</f>
        <v/>
      </c>
      <c r="GE477" s="231" t="str">
        <f t="shared" si="1509"/>
        <v/>
      </c>
      <c r="GF477" s="231" t="str">
        <f t="shared" si="1509"/>
        <v/>
      </c>
      <c r="GG477" s="231" t="str">
        <f t="shared" si="1509"/>
        <v/>
      </c>
      <c r="GH477" s="231" t="str">
        <f t="shared" si="1509"/>
        <v/>
      </c>
      <c r="GI477" s="231" t="str">
        <f t="shared" si="1509"/>
        <v/>
      </c>
      <c r="GJ477" s="231" t="str">
        <f t="shared" si="1509"/>
        <v/>
      </c>
      <c r="GK477" s="231" t="str">
        <f t="shared" si="1509"/>
        <v/>
      </c>
      <c r="GL477" s="231" t="str">
        <f t="shared" si="1509"/>
        <v/>
      </c>
      <c r="GM477" s="231" t="str">
        <f t="shared" si="1509"/>
        <v/>
      </c>
      <c r="GN477" s="231" t="str">
        <f t="shared" si="1509"/>
        <v/>
      </c>
      <c r="GO477" s="231" t="str">
        <f t="shared" si="1509"/>
        <v/>
      </c>
      <c r="GP477" s="231" t="str">
        <f t="shared" si="1509"/>
        <v/>
      </c>
      <c r="GQ477" s="231" t="str">
        <f t="shared" si="1509"/>
        <v/>
      </c>
      <c r="GR477" s="231" t="str">
        <f t="shared" si="1509"/>
        <v/>
      </c>
      <c r="GS477" s="231" t="str">
        <f t="shared" si="1509"/>
        <v/>
      </c>
      <c r="GT477" s="231" t="str">
        <f t="shared" si="1509"/>
        <v/>
      </c>
      <c r="GU477" s="231" t="str">
        <f t="shared" si="1509"/>
        <v/>
      </c>
      <c r="GV477" s="231" t="str">
        <f t="shared" si="1509"/>
        <v/>
      </c>
      <c r="GW477" s="231" t="str">
        <f t="shared" si="1509"/>
        <v/>
      </c>
      <c r="GX477" s="231" t="str">
        <f t="shared" si="1509"/>
        <v/>
      </c>
      <c r="GY477" s="231" t="str">
        <f t="shared" si="1509"/>
        <v/>
      </c>
      <c r="GZ477" s="231" t="str">
        <f t="shared" si="1509"/>
        <v/>
      </c>
      <c r="HA477" s="231" t="str">
        <f t="shared" si="1509"/>
        <v/>
      </c>
      <c r="HB477" s="231" t="str">
        <f t="shared" si="1509"/>
        <v/>
      </c>
      <c r="HC477" s="231" t="str">
        <f t="shared" si="1509"/>
        <v/>
      </c>
      <c r="HD477" s="231" t="str">
        <f t="shared" si="1509"/>
        <v/>
      </c>
      <c r="HE477" s="231" t="str">
        <f t="shared" si="1509"/>
        <v/>
      </c>
      <c r="HF477" s="231" t="str">
        <f t="shared" si="1509"/>
        <v/>
      </c>
      <c r="HG477" s="231" t="str">
        <f t="shared" si="1509"/>
        <v/>
      </c>
      <c r="HH477" s="231" t="str">
        <f t="shared" si="1509"/>
        <v/>
      </c>
      <c r="HI477" s="231" t="str">
        <f t="shared" si="1509"/>
        <v/>
      </c>
      <c r="HJ477" s="231" t="str">
        <f t="shared" si="1509"/>
        <v/>
      </c>
      <c r="HK477" s="231" t="str">
        <f t="shared" si="1509"/>
        <v/>
      </c>
      <c r="HL477" s="231" t="str">
        <f t="shared" si="1509"/>
        <v/>
      </c>
      <c r="HM477" s="231" t="str">
        <f t="shared" si="1509"/>
        <v/>
      </c>
      <c r="HN477" s="231" t="str">
        <f t="shared" si="1509"/>
        <v/>
      </c>
      <c r="HO477" s="231" t="str">
        <f t="shared" ref="HO477:HQ477" si="1510">IF(HO476="",HO475,ROUND((1-HO476)*HO475,2))</f>
        <v/>
      </c>
      <c r="HP477" s="231" t="str">
        <f t="shared" si="1510"/>
        <v/>
      </c>
      <c r="HQ477" s="231" t="str">
        <f t="shared" si="1510"/>
        <v/>
      </c>
    </row>
    <row r="478" spans="1:225" s="73" customFormat="1" ht="18" customHeight="1" x14ac:dyDescent="0.25">
      <c r="A478" s="223" t="str">
        <f>IF(A321="","",A321)</f>
        <v>3.1.1</v>
      </c>
      <c r="B478" s="225" t="str">
        <f>IF(B321="","",B321)</f>
        <v>Task Order Mgt</v>
      </c>
      <c r="C478" s="218">
        <f>SUM(P478:HQ478)</f>
        <v>0</v>
      </c>
      <c r="D478" s="284"/>
      <c r="E478" s="219">
        <f>SUMPRODUCT(P$475:HQ$475,$P478:$HQ478)</f>
        <v>0</v>
      </c>
      <c r="F478" s="219">
        <f>IF(O478="",SUMPRODUCT(P$477:HQ$477,$P478:$HQ478),O478)</f>
        <v>0</v>
      </c>
      <c r="G478" s="84">
        <v>1</v>
      </c>
      <c r="H478" s="214">
        <f>IF(G478="","",C478*G478)</f>
        <v>0</v>
      </c>
      <c r="I478" s="219">
        <f>IF(G478="","",G478*(D478+E478))</f>
        <v>0</v>
      </c>
      <c r="J478" s="219">
        <f>IF(G478="","",G478*(D478+F478))</f>
        <v>0</v>
      </c>
      <c r="K478" s="216"/>
      <c r="L478" s="217">
        <f t="shared" ref="L478:L541" si="1511">IF(K478="",1,1-K478)</f>
        <v>1</v>
      </c>
      <c r="M478" s="219" t="str">
        <f>IF(K478="","",ROUND(J478*K478,2))</f>
        <v/>
      </c>
      <c r="N478" s="221">
        <f>IF(G478="","",ROUND(J478*L478,2))</f>
        <v>0</v>
      </c>
      <c r="O478" s="303"/>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c r="BA478" s="281"/>
      <c r="BB478" s="281"/>
      <c r="BC478" s="281"/>
      <c r="BD478" s="281"/>
      <c r="BE478" s="281"/>
      <c r="BF478" s="281"/>
      <c r="BG478" s="281"/>
      <c r="BH478" s="281"/>
      <c r="BI478" s="281"/>
      <c r="BJ478" s="281"/>
      <c r="BK478" s="281"/>
      <c r="BL478" s="281"/>
      <c r="BM478" s="281"/>
      <c r="BN478" s="281"/>
      <c r="BO478" s="281"/>
      <c r="BP478" s="281"/>
      <c r="BQ478" s="281"/>
      <c r="BR478" s="281"/>
      <c r="BS478" s="281"/>
      <c r="BT478" s="281"/>
      <c r="BU478" s="281"/>
      <c r="BV478" s="281"/>
      <c r="BW478" s="281"/>
      <c r="BX478" s="281"/>
      <c r="BY478" s="281"/>
      <c r="BZ478" s="281"/>
      <c r="CA478" s="281"/>
      <c r="CB478" s="281"/>
      <c r="CC478" s="281"/>
      <c r="CD478" s="281"/>
      <c r="CE478" s="281"/>
      <c r="CF478" s="281"/>
      <c r="CG478" s="281"/>
      <c r="CH478" s="281"/>
      <c r="CI478" s="281"/>
      <c r="CJ478" s="281"/>
      <c r="CK478" s="281"/>
      <c r="CL478" s="281"/>
      <c r="CM478" s="281"/>
      <c r="CN478" s="281"/>
      <c r="CO478" s="281"/>
      <c r="CP478" s="281"/>
      <c r="CQ478" s="281"/>
      <c r="CR478" s="281"/>
      <c r="CS478" s="281"/>
      <c r="CT478" s="281"/>
      <c r="CU478" s="281"/>
      <c r="CV478" s="281"/>
      <c r="CW478" s="281"/>
      <c r="CX478" s="281"/>
      <c r="CY478" s="281"/>
      <c r="CZ478" s="281"/>
      <c r="DA478" s="281"/>
      <c r="DB478" s="281"/>
      <c r="DC478" s="281"/>
      <c r="DD478" s="281"/>
      <c r="DE478" s="281"/>
      <c r="DF478" s="281"/>
      <c r="DG478" s="281"/>
      <c r="DH478" s="281"/>
      <c r="DI478" s="281"/>
      <c r="DJ478" s="281"/>
      <c r="DK478" s="281"/>
      <c r="DL478" s="281"/>
      <c r="DM478" s="281"/>
      <c r="DN478" s="281"/>
      <c r="DO478" s="281"/>
      <c r="DP478" s="281"/>
      <c r="DQ478" s="281"/>
      <c r="DR478" s="281"/>
      <c r="DS478" s="281"/>
      <c r="DT478" s="281"/>
      <c r="DU478" s="281"/>
      <c r="DV478" s="281"/>
      <c r="DW478" s="281"/>
      <c r="DX478" s="281"/>
      <c r="DY478" s="281"/>
      <c r="DZ478" s="281"/>
      <c r="EA478" s="281"/>
      <c r="EB478" s="281"/>
      <c r="EC478" s="281"/>
      <c r="ED478" s="281"/>
      <c r="EE478" s="281"/>
      <c r="EF478" s="281"/>
      <c r="EG478" s="281"/>
      <c r="EH478" s="281"/>
      <c r="EI478" s="281"/>
      <c r="EJ478" s="281"/>
      <c r="EK478" s="281"/>
      <c r="EL478" s="281"/>
      <c r="EM478" s="281"/>
      <c r="EN478" s="281"/>
      <c r="EO478" s="281"/>
      <c r="EP478" s="281"/>
      <c r="EQ478" s="281"/>
      <c r="ER478" s="281"/>
      <c r="ES478" s="281"/>
      <c r="ET478" s="281"/>
      <c r="EU478" s="281"/>
      <c r="EV478" s="281"/>
      <c r="EW478" s="281"/>
      <c r="EX478" s="281"/>
      <c r="EY478" s="281"/>
      <c r="EZ478" s="281"/>
      <c r="FA478" s="281"/>
      <c r="FB478" s="281"/>
      <c r="FC478" s="281"/>
      <c r="FD478" s="281"/>
      <c r="FE478" s="281"/>
      <c r="FF478" s="281"/>
      <c r="FG478" s="281"/>
      <c r="FH478" s="281"/>
      <c r="FI478" s="281"/>
      <c r="FJ478" s="281"/>
      <c r="FK478" s="281"/>
      <c r="FL478" s="281"/>
      <c r="FM478" s="281"/>
      <c r="FN478" s="281"/>
      <c r="FO478" s="281"/>
      <c r="FP478" s="281"/>
      <c r="FQ478" s="281"/>
      <c r="FR478" s="281"/>
      <c r="FS478" s="281"/>
      <c r="FT478" s="281"/>
      <c r="FU478" s="281"/>
      <c r="FV478" s="281"/>
      <c r="FW478" s="281"/>
      <c r="FX478" s="281"/>
      <c r="FY478" s="281"/>
      <c r="FZ478" s="281"/>
      <c r="GA478" s="281"/>
      <c r="GB478" s="281"/>
      <c r="GC478" s="281"/>
      <c r="GD478" s="281"/>
      <c r="GE478" s="281"/>
      <c r="GF478" s="281"/>
      <c r="GG478" s="281"/>
      <c r="GH478" s="281"/>
      <c r="GI478" s="281"/>
      <c r="GJ478" s="281"/>
      <c r="GK478" s="281"/>
      <c r="GL478" s="281"/>
      <c r="GM478" s="281"/>
      <c r="GN478" s="281"/>
      <c r="GO478" s="281"/>
      <c r="GP478" s="281"/>
      <c r="GQ478" s="281"/>
      <c r="GR478" s="281"/>
      <c r="GS478" s="281"/>
      <c r="GT478" s="281"/>
      <c r="GU478" s="281"/>
      <c r="GV478" s="281"/>
      <c r="GW478" s="281"/>
      <c r="GX478" s="281"/>
      <c r="GY478" s="281"/>
      <c r="GZ478" s="281"/>
      <c r="HA478" s="281"/>
      <c r="HB478" s="281"/>
      <c r="HC478" s="281"/>
      <c r="HD478" s="281"/>
      <c r="HE478" s="281"/>
      <c r="HF478" s="281"/>
      <c r="HG478" s="281"/>
      <c r="HH478" s="281"/>
      <c r="HI478" s="281"/>
      <c r="HJ478" s="281"/>
      <c r="HK478" s="281"/>
      <c r="HL478" s="281"/>
      <c r="HM478" s="281"/>
      <c r="HN478" s="281"/>
      <c r="HO478" s="281"/>
      <c r="HP478" s="281"/>
      <c r="HQ478" s="281"/>
    </row>
    <row r="479" spans="1:225" s="73" customFormat="1" ht="18" hidden="1" customHeight="1" x14ac:dyDescent="0.25">
      <c r="A479" s="223" t="str">
        <f t="shared" ref="A479:B479" si="1512">IF(A322="","",A322)</f>
        <v>3.1.1</v>
      </c>
      <c r="B479" s="225" t="str">
        <f t="shared" si="1512"/>
        <v>KickOff Minutes</v>
      </c>
      <c r="C479" s="218">
        <f t="shared" ref="C479:C542" si="1513">SUM(P479:HQ479)</f>
        <v>0</v>
      </c>
      <c r="D479" s="284"/>
      <c r="E479" s="219">
        <f t="shared" ref="E479:E542" si="1514">SUMPRODUCT(P$475:HQ$475,$P479:$HQ479)</f>
        <v>0</v>
      </c>
      <c r="F479" s="219">
        <f t="shared" ref="F479:F542" si="1515">IF(O479="",SUMPRODUCT(P$477:HQ$477,$P479:$HQ479),O479)</f>
        <v>0</v>
      </c>
      <c r="G479" s="84"/>
      <c r="H479" s="214" t="str">
        <f t="shared" ref="H479:H542" si="1516">IF(G479="","",C479*G479)</f>
        <v/>
      </c>
      <c r="I479" s="219" t="str">
        <f t="shared" ref="I479:I542" si="1517">IF(G479="","",G479*(D479+E479))</f>
        <v/>
      </c>
      <c r="J479" s="219" t="str">
        <f>IF(G479="","",G479*(D479+F479))</f>
        <v/>
      </c>
      <c r="K479" s="216"/>
      <c r="L479" s="217">
        <f t="shared" si="1511"/>
        <v>1</v>
      </c>
      <c r="M479" s="219" t="str">
        <f t="shared" ref="M479:M542" si="1518">IF(K479="","",ROUND(J479*K479,2))</f>
        <v/>
      </c>
      <c r="N479" s="221" t="str">
        <f t="shared" ref="N479:N542" si="1519">IF(G479="","",ROUND(J479*L479,2))</f>
        <v/>
      </c>
      <c r="O479" s="304"/>
      <c r="P479" s="281"/>
      <c r="Q479" s="281"/>
      <c r="R479" s="286"/>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c r="BA479" s="281"/>
      <c r="BB479" s="281"/>
      <c r="BC479" s="281"/>
      <c r="BD479" s="281"/>
      <c r="BE479" s="281"/>
      <c r="BF479" s="281"/>
      <c r="BG479" s="281"/>
      <c r="BH479" s="281"/>
      <c r="BI479" s="281"/>
      <c r="BJ479" s="281"/>
      <c r="BK479" s="281"/>
      <c r="BL479" s="281"/>
      <c r="BM479" s="281"/>
      <c r="BN479" s="281"/>
      <c r="BO479" s="281"/>
      <c r="BP479" s="281"/>
      <c r="BQ479" s="281"/>
      <c r="BR479" s="281"/>
      <c r="BS479" s="281"/>
      <c r="BT479" s="281"/>
      <c r="BU479" s="281"/>
      <c r="BV479" s="281"/>
      <c r="BW479" s="281"/>
      <c r="BX479" s="281"/>
      <c r="BY479" s="281"/>
      <c r="BZ479" s="281"/>
      <c r="CA479" s="281"/>
      <c r="CB479" s="281"/>
      <c r="CC479" s="281"/>
      <c r="CD479" s="281"/>
      <c r="CE479" s="281"/>
      <c r="CF479" s="281"/>
      <c r="CG479" s="281"/>
      <c r="CH479" s="281"/>
      <c r="CI479" s="281"/>
      <c r="CJ479" s="281"/>
      <c r="CK479" s="281"/>
      <c r="CL479" s="281"/>
      <c r="CM479" s="281"/>
      <c r="CN479" s="281"/>
      <c r="CO479" s="281"/>
      <c r="CP479" s="281"/>
      <c r="CQ479" s="281"/>
      <c r="CR479" s="281"/>
      <c r="CS479" s="281"/>
      <c r="CT479" s="281"/>
      <c r="CU479" s="281"/>
      <c r="CV479" s="281"/>
      <c r="CW479" s="281"/>
      <c r="CX479" s="281"/>
      <c r="CY479" s="281"/>
      <c r="CZ479" s="281"/>
      <c r="DA479" s="281"/>
      <c r="DB479" s="281"/>
      <c r="DC479" s="281"/>
      <c r="DD479" s="281"/>
      <c r="DE479" s="281"/>
      <c r="DF479" s="281"/>
      <c r="DG479" s="281"/>
      <c r="DH479" s="281"/>
      <c r="DI479" s="281"/>
      <c r="DJ479" s="281"/>
      <c r="DK479" s="281"/>
      <c r="DL479" s="281"/>
      <c r="DM479" s="281"/>
      <c r="DN479" s="281"/>
      <c r="DO479" s="281"/>
      <c r="DP479" s="281"/>
      <c r="DQ479" s="281"/>
      <c r="DR479" s="281"/>
      <c r="DS479" s="281"/>
      <c r="DT479" s="281"/>
      <c r="DU479" s="281"/>
      <c r="DV479" s="281"/>
      <c r="DW479" s="281"/>
      <c r="DX479" s="281"/>
      <c r="DY479" s="281"/>
      <c r="DZ479" s="281"/>
      <c r="EA479" s="281"/>
      <c r="EB479" s="281"/>
      <c r="EC479" s="281"/>
      <c r="ED479" s="281"/>
      <c r="EE479" s="281"/>
      <c r="EF479" s="281"/>
      <c r="EG479" s="281"/>
      <c r="EH479" s="281"/>
      <c r="EI479" s="281"/>
      <c r="EJ479" s="281"/>
      <c r="EK479" s="281"/>
      <c r="EL479" s="281"/>
      <c r="EM479" s="281"/>
      <c r="EN479" s="281"/>
      <c r="EO479" s="281"/>
      <c r="EP479" s="281"/>
      <c r="EQ479" s="281"/>
      <c r="ER479" s="281"/>
      <c r="ES479" s="281"/>
      <c r="ET479" s="281"/>
      <c r="EU479" s="281"/>
      <c r="EV479" s="281"/>
      <c r="EW479" s="281"/>
      <c r="EX479" s="281"/>
      <c r="EY479" s="281"/>
      <c r="EZ479" s="281"/>
      <c r="FA479" s="281"/>
      <c r="FB479" s="281"/>
      <c r="FC479" s="281"/>
      <c r="FD479" s="281"/>
      <c r="FE479" s="281"/>
      <c r="FF479" s="281"/>
      <c r="FG479" s="281"/>
      <c r="FH479" s="281"/>
      <c r="FI479" s="281"/>
      <c r="FJ479" s="281"/>
      <c r="FK479" s="281"/>
      <c r="FL479" s="281"/>
      <c r="FM479" s="281"/>
      <c r="FN479" s="281"/>
      <c r="FO479" s="281"/>
      <c r="FP479" s="281"/>
      <c r="FQ479" s="281"/>
      <c r="FR479" s="281"/>
      <c r="FS479" s="281"/>
      <c r="FT479" s="281"/>
      <c r="FU479" s="281"/>
      <c r="FV479" s="281"/>
      <c r="FW479" s="281"/>
      <c r="FX479" s="281"/>
      <c r="FY479" s="281"/>
      <c r="FZ479" s="281"/>
      <c r="GA479" s="281"/>
      <c r="GB479" s="281"/>
      <c r="GC479" s="281"/>
      <c r="GD479" s="281"/>
      <c r="GE479" s="281"/>
      <c r="GF479" s="281"/>
      <c r="GG479" s="281"/>
      <c r="GH479" s="281"/>
      <c r="GI479" s="281"/>
      <c r="GJ479" s="281"/>
      <c r="GK479" s="281"/>
      <c r="GL479" s="281"/>
      <c r="GM479" s="281"/>
      <c r="GN479" s="281"/>
      <c r="GO479" s="281"/>
      <c r="GP479" s="281"/>
      <c r="GQ479" s="281"/>
      <c r="GR479" s="281"/>
      <c r="GS479" s="281"/>
      <c r="GT479" s="281"/>
      <c r="GU479" s="281"/>
      <c r="GV479" s="281"/>
      <c r="GW479" s="281"/>
      <c r="GX479" s="281"/>
      <c r="GY479" s="281"/>
      <c r="GZ479" s="281"/>
      <c r="HA479" s="281"/>
      <c r="HB479" s="281"/>
      <c r="HC479" s="281"/>
      <c r="HD479" s="281"/>
      <c r="HE479" s="281"/>
      <c r="HF479" s="281"/>
      <c r="HG479" s="281"/>
      <c r="HH479" s="281"/>
      <c r="HI479" s="281"/>
      <c r="HJ479" s="281"/>
      <c r="HK479" s="281"/>
      <c r="HL479" s="281"/>
      <c r="HM479" s="281"/>
      <c r="HN479" s="281"/>
      <c r="HO479" s="281"/>
      <c r="HP479" s="281"/>
      <c r="HQ479" s="281"/>
    </row>
    <row r="480" spans="1:225" s="73" customFormat="1" ht="18" customHeight="1" x14ac:dyDescent="0.25">
      <c r="A480" s="223" t="str">
        <f t="shared" ref="A480:B480" si="1520">IF(A323="","",A323)</f>
        <v>3.1.2</v>
      </c>
      <c r="B480" s="225" t="str">
        <f t="shared" si="1520"/>
        <v>PMP</v>
      </c>
      <c r="C480" s="218">
        <f t="shared" si="1513"/>
        <v>0</v>
      </c>
      <c r="D480" s="284"/>
      <c r="E480" s="219">
        <f t="shared" si="1514"/>
        <v>0</v>
      </c>
      <c r="F480" s="219">
        <f t="shared" si="1515"/>
        <v>0</v>
      </c>
      <c r="G480" s="84">
        <v>1</v>
      </c>
      <c r="H480" s="214">
        <f t="shared" si="1516"/>
        <v>0</v>
      </c>
      <c r="I480" s="219">
        <f t="shared" si="1517"/>
        <v>0</v>
      </c>
      <c r="J480" s="219">
        <f t="shared" ref="J480:J542" si="1521">IF(G480="","",G480*(D480+F480))</f>
        <v>0</v>
      </c>
      <c r="K480" s="216"/>
      <c r="L480" s="217">
        <f t="shared" si="1511"/>
        <v>1</v>
      </c>
      <c r="M480" s="219" t="str">
        <f t="shared" si="1518"/>
        <v/>
      </c>
      <c r="N480" s="221">
        <f t="shared" si="1519"/>
        <v>0</v>
      </c>
      <c r="O480" s="304"/>
      <c r="P480" s="281"/>
      <c r="Q480" s="281"/>
      <c r="R480" s="286"/>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c r="BA480" s="281"/>
      <c r="BB480" s="281"/>
      <c r="BC480" s="281"/>
      <c r="BD480" s="281"/>
      <c r="BE480" s="281"/>
      <c r="BF480" s="281"/>
      <c r="BG480" s="281"/>
      <c r="BH480" s="281"/>
      <c r="BI480" s="281"/>
      <c r="BJ480" s="281"/>
      <c r="BK480" s="281"/>
      <c r="BL480" s="281"/>
      <c r="BM480" s="281"/>
      <c r="BN480" s="281"/>
      <c r="BO480" s="281"/>
      <c r="BP480" s="281"/>
      <c r="BQ480" s="281"/>
      <c r="BR480" s="281"/>
      <c r="BS480" s="281"/>
      <c r="BT480" s="281"/>
      <c r="BU480" s="281"/>
      <c r="BV480" s="281"/>
      <c r="BW480" s="281"/>
      <c r="BX480" s="281"/>
      <c r="BY480" s="281"/>
      <c r="BZ480" s="281"/>
      <c r="CA480" s="281"/>
      <c r="CB480" s="281"/>
      <c r="CC480" s="281"/>
      <c r="CD480" s="281"/>
      <c r="CE480" s="281"/>
      <c r="CF480" s="281"/>
      <c r="CG480" s="281"/>
      <c r="CH480" s="281"/>
      <c r="CI480" s="281"/>
      <c r="CJ480" s="281"/>
      <c r="CK480" s="281"/>
      <c r="CL480" s="281"/>
      <c r="CM480" s="281"/>
      <c r="CN480" s="281"/>
      <c r="CO480" s="281"/>
      <c r="CP480" s="281"/>
      <c r="CQ480" s="281"/>
      <c r="CR480" s="281"/>
      <c r="CS480" s="281"/>
      <c r="CT480" s="281"/>
      <c r="CU480" s="281"/>
      <c r="CV480" s="281"/>
      <c r="CW480" s="281"/>
      <c r="CX480" s="281"/>
      <c r="CY480" s="281"/>
      <c r="CZ480" s="281"/>
      <c r="DA480" s="281"/>
      <c r="DB480" s="281"/>
      <c r="DC480" s="281"/>
      <c r="DD480" s="281"/>
      <c r="DE480" s="281"/>
      <c r="DF480" s="281"/>
      <c r="DG480" s="281"/>
      <c r="DH480" s="281"/>
      <c r="DI480" s="281"/>
      <c r="DJ480" s="281"/>
      <c r="DK480" s="281"/>
      <c r="DL480" s="281"/>
      <c r="DM480" s="281"/>
      <c r="DN480" s="281"/>
      <c r="DO480" s="281"/>
      <c r="DP480" s="281"/>
      <c r="DQ480" s="281"/>
      <c r="DR480" s="281"/>
      <c r="DS480" s="281"/>
      <c r="DT480" s="281"/>
      <c r="DU480" s="281"/>
      <c r="DV480" s="281"/>
      <c r="DW480" s="281"/>
      <c r="DX480" s="281"/>
      <c r="DY480" s="281"/>
      <c r="DZ480" s="281"/>
      <c r="EA480" s="281"/>
      <c r="EB480" s="281"/>
      <c r="EC480" s="281"/>
      <c r="ED480" s="281"/>
      <c r="EE480" s="281"/>
      <c r="EF480" s="281"/>
      <c r="EG480" s="281"/>
      <c r="EH480" s="281"/>
      <c r="EI480" s="281"/>
      <c r="EJ480" s="281"/>
      <c r="EK480" s="281"/>
      <c r="EL480" s="281"/>
      <c r="EM480" s="281"/>
      <c r="EN480" s="281"/>
      <c r="EO480" s="281"/>
      <c r="EP480" s="281"/>
      <c r="EQ480" s="281"/>
      <c r="ER480" s="281"/>
      <c r="ES480" s="281"/>
      <c r="ET480" s="281"/>
      <c r="EU480" s="281"/>
      <c r="EV480" s="281"/>
      <c r="EW480" s="281"/>
      <c r="EX480" s="281"/>
      <c r="EY480" s="281"/>
      <c r="EZ480" s="281"/>
      <c r="FA480" s="281"/>
      <c r="FB480" s="281"/>
      <c r="FC480" s="281"/>
      <c r="FD480" s="281"/>
      <c r="FE480" s="281"/>
      <c r="FF480" s="281"/>
      <c r="FG480" s="281"/>
      <c r="FH480" s="281"/>
      <c r="FI480" s="281"/>
      <c r="FJ480" s="281"/>
      <c r="FK480" s="281"/>
      <c r="FL480" s="281"/>
      <c r="FM480" s="281"/>
      <c r="FN480" s="281"/>
      <c r="FO480" s="281"/>
      <c r="FP480" s="281"/>
      <c r="FQ480" s="281"/>
      <c r="FR480" s="281"/>
      <c r="FS480" s="281"/>
      <c r="FT480" s="281"/>
      <c r="FU480" s="281"/>
      <c r="FV480" s="281"/>
      <c r="FW480" s="281"/>
      <c r="FX480" s="281"/>
      <c r="FY480" s="281"/>
      <c r="FZ480" s="281"/>
      <c r="GA480" s="281"/>
      <c r="GB480" s="281"/>
      <c r="GC480" s="281"/>
      <c r="GD480" s="281"/>
      <c r="GE480" s="281"/>
      <c r="GF480" s="281"/>
      <c r="GG480" s="281"/>
      <c r="GH480" s="281"/>
      <c r="GI480" s="281"/>
      <c r="GJ480" s="281"/>
      <c r="GK480" s="281"/>
      <c r="GL480" s="281"/>
      <c r="GM480" s="281"/>
      <c r="GN480" s="281"/>
      <c r="GO480" s="281"/>
      <c r="GP480" s="281"/>
      <c r="GQ480" s="281"/>
      <c r="GR480" s="281"/>
      <c r="GS480" s="281"/>
      <c r="GT480" s="281"/>
      <c r="GU480" s="281"/>
      <c r="GV480" s="281"/>
      <c r="GW480" s="281"/>
      <c r="GX480" s="281"/>
      <c r="GY480" s="281"/>
      <c r="GZ480" s="281"/>
      <c r="HA480" s="281"/>
      <c r="HB480" s="281"/>
      <c r="HC480" s="281"/>
      <c r="HD480" s="281"/>
      <c r="HE480" s="281"/>
      <c r="HF480" s="281"/>
      <c r="HG480" s="281"/>
      <c r="HH480" s="281"/>
      <c r="HI480" s="281"/>
      <c r="HJ480" s="281"/>
      <c r="HK480" s="281"/>
      <c r="HL480" s="281"/>
      <c r="HM480" s="281"/>
      <c r="HN480" s="281"/>
      <c r="HO480" s="281"/>
      <c r="HP480" s="281"/>
      <c r="HQ480" s="281"/>
    </row>
    <row r="481" spans="1:225" s="73" customFormat="1" ht="18" customHeight="1" x14ac:dyDescent="0.25">
      <c r="A481" s="223" t="str">
        <f t="shared" ref="A481:B481" si="1522">IF(A324="","",A324)</f>
        <v>3.1.3</v>
      </c>
      <c r="B481" s="225" t="str">
        <f t="shared" si="1522"/>
        <v>Monthly Status Report</v>
      </c>
      <c r="C481" s="218">
        <f t="shared" si="1513"/>
        <v>0</v>
      </c>
      <c r="D481" s="284"/>
      <c r="E481" s="219">
        <f t="shared" si="1514"/>
        <v>0</v>
      </c>
      <c r="F481" s="219">
        <f t="shared" si="1515"/>
        <v>0</v>
      </c>
      <c r="G481" s="84">
        <v>12</v>
      </c>
      <c r="H481" s="214">
        <f t="shared" si="1516"/>
        <v>0</v>
      </c>
      <c r="I481" s="219">
        <f t="shared" si="1517"/>
        <v>0</v>
      </c>
      <c r="J481" s="219">
        <f t="shared" si="1521"/>
        <v>0</v>
      </c>
      <c r="K481" s="216"/>
      <c r="L481" s="217">
        <f t="shared" si="1511"/>
        <v>1</v>
      </c>
      <c r="M481" s="219" t="str">
        <f t="shared" si="1518"/>
        <v/>
      </c>
      <c r="N481" s="221">
        <f t="shared" si="1519"/>
        <v>0</v>
      </c>
      <c r="O481" s="304"/>
      <c r="P481" s="281"/>
      <c r="Q481" s="282"/>
      <c r="R481" s="287"/>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c r="CQ481" s="282"/>
      <c r="CR481" s="282"/>
      <c r="CS481" s="282"/>
      <c r="CT481" s="282"/>
      <c r="CU481" s="282"/>
      <c r="CV481" s="282"/>
      <c r="CW481" s="282"/>
      <c r="CX481" s="282"/>
      <c r="CY481" s="282"/>
      <c r="CZ481" s="282"/>
      <c r="DA481" s="282"/>
      <c r="DB481" s="282"/>
      <c r="DC481" s="282"/>
      <c r="DD481" s="282"/>
      <c r="DE481" s="282"/>
      <c r="DF481" s="282"/>
      <c r="DG481" s="282"/>
      <c r="DH481" s="282"/>
      <c r="DI481" s="282"/>
      <c r="DJ481" s="282"/>
      <c r="DK481" s="282"/>
      <c r="DL481" s="282"/>
      <c r="DM481" s="282"/>
      <c r="DN481" s="282"/>
      <c r="DO481" s="282"/>
      <c r="DP481" s="282"/>
      <c r="DQ481" s="282"/>
      <c r="DR481" s="282"/>
      <c r="DS481" s="282"/>
      <c r="DT481" s="282"/>
      <c r="DU481" s="282"/>
      <c r="DV481" s="282"/>
      <c r="DW481" s="282"/>
      <c r="DX481" s="282"/>
      <c r="DY481" s="282"/>
      <c r="DZ481" s="282"/>
      <c r="EA481" s="282"/>
      <c r="EB481" s="282"/>
      <c r="EC481" s="282"/>
      <c r="ED481" s="282"/>
      <c r="EE481" s="282"/>
      <c r="EF481" s="282"/>
      <c r="EG481" s="282"/>
      <c r="EH481" s="282"/>
      <c r="EI481" s="282"/>
      <c r="EJ481" s="282"/>
      <c r="EK481" s="282"/>
      <c r="EL481" s="282"/>
      <c r="EM481" s="282"/>
      <c r="EN481" s="282"/>
      <c r="EO481" s="282"/>
      <c r="EP481" s="282"/>
      <c r="EQ481" s="282"/>
      <c r="ER481" s="282"/>
      <c r="ES481" s="282"/>
      <c r="ET481" s="282"/>
      <c r="EU481" s="282"/>
      <c r="EV481" s="282"/>
      <c r="EW481" s="282"/>
      <c r="EX481" s="282"/>
      <c r="EY481" s="282"/>
      <c r="EZ481" s="282"/>
      <c r="FA481" s="282"/>
      <c r="FB481" s="282"/>
      <c r="FC481" s="282"/>
      <c r="FD481" s="282"/>
      <c r="FE481" s="282"/>
      <c r="FF481" s="282"/>
      <c r="FG481" s="282"/>
      <c r="FH481" s="282"/>
      <c r="FI481" s="282"/>
      <c r="FJ481" s="282"/>
      <c r="FK481" s="282"/>
      <c r="FL481" s="282"/>
      <c r="FM481" s="282"/>
      <c r="FN481" s="282"/>
      <c r="FO481" s="282"/>
      <c r="FP481" s="282"/>
      <c r="FQ481" s="282"/>
      <c r="FR481" s="282"/>
      <c r="FS481" s="282"/>
      <c r="FT481" s="282"/>
      <c r="FU481" s="282"/>
      <c r="FV481" s="282"/>
      <c r="FW481" s="282"/>
      <c r="FX481" s="282"/>
      <c r="FY481" s="282"/>
      <c r="FZ481" s="282"/>
      <c r="GA481" s="282"/>
      <c r="GB481" s="282"/>
      <c r="GC481" s="282"/>
      <c r="GD481" s="282"/>
      <c r="GE481" s="282"/>
      <c r="GF481" s="282"/>
      <c r="GG481" s="282"/>
      <c r="GH481" s="282"/>
      <c r="GI481" s="282"/>
      <c r="GJ481" s="282"/>
      <c r="GK481" s="282"/>
      <c r="GL481" s="282"/>
      <c r="GM481" s="282"/>
      <c r="GN481" s="282"/>
      <c r="GO481" s="282"/>
      <c r="GP481" s="282"/>
      <c r="GQ481" s="282"/>
      <c r="GR481" s="282"/>
      <c r="GS481" s="282"/>
      <c r="GT481" s="282"/>
      <c r="GU481" s="282"/>
      <c r="GV481" s="282"/>
      <c r="GW481" s="282"/>
      <c r="GX481" s="282"/>
      <c r="GY481" s="282"/>
      <c r="GZ481" s="282"/>
      <c r="HA481" s="282"/>
      <c r="HB481" s="282"/>
      <c r="HC481" s="282"/>
      <c r="HD481" s="282"/>
      <c r="HE481" s="282"/>
      <c r="HF481" s="282"/>
      <c r="HG481" s="282"/>
      <c r="HH481" s="282"/>
      <c r="HI481" s="282"/>
      <c r="HJ481" s="282"/>
      <c r="HK481" s="282"/>
      <c r="HL481" s="282"/>
      <c r="HM481" s="282"/>
      <c r="HN481" s="282"/>
      <c r="HO481" s="282"/>
      <c r="HP481" s="282"/>
      <c r="HQ481" s="282"/>
    </row>
    <row r="482" spans="1:225" s="73" customFormat="1" ht="18" customHeight="1" x14ac:dyDescent="0.25">
      <c r="A482" s="223" t="str">
        <f t="shared" ref="A482:B482" si="1523">IF(A325="","",A325)</f>
        <v>3.1.4</v>
      </c>
      <c r="B482" s="225" t="str">
        <f t="shared" si="1523"/>
        <v>Quality Control Plan</v>
      </c>
      <c r="C482" s="218">
        <f t="shared" si="1513"/>
        <v>0</v>
      </c>
      <c r="D482" s="284"/>
      <c r="E482" s="219">
        <f t="shared" si="1514"/>
        <v>0</v>
      </c>
      <c r="F482" s="219">
        <f t="shared" si="1515"/>
        <v>0</v>
      </c>
      <c r="G482" s="84">
        <v>1</v>
      </c>
      <c r="H482" s="214">
        <f t="shared" si="1516"/>
        <v>0</v>
      </c>
      <c r="I482" s="219">
        <f t="shared" si="1517"/>
        <v>0</v>
      </c>
      <c r="J482" s="219">
        <f t="shared" si="1521"/>
        <v>0</v>
      </c>
      <c r="K482" s="216"/>
      <c r="L482" s="217">
        <f t="shared" si="1511"/>
        <v>1</v>
      </c>
      <c r="M482" s="219" t="str">
        <f t="shared" si="1518"/>
        <v/>
      </c>
      <c r="N482" s="221">
        <f t="shared" si="1519"/>
        <v>0</v>
      </c>
      <c r="O482" s="304"/>
      <c r="P482" s="281"/>
      <c r="Q482" s="282"/>
      <c r="R482" s="287"/>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c r="CQ482" s="282"/>
      <c r="CR482" s="282"/>
      <c r="CS482" s="282"/>
      <c r="CT482" s="282"/>
      <c r="CU482" s="282"/>
      <c r="CV482" s="282"/>
      <c r="CW482" s="282"/>
      <c r="CX482" s="282"/>
      <c r="CY482" s="282"/>
      <c r="CZ482" s="282"/>
      <c r="DA482" s="282"/>
      <c r="DB482" s="282"/>
      <c r="DC482" s="282"/>
      <c r="DD482" s="282"/>
      <c r="DE482" s="282"/>
      <c r="DF482" s="282"/>
      <c r="DG482" s="282"/>
      <c r="DH482" s="282"/>
      <c r="DI482" s="282"/>
      <c r="DJ482" s="282"/>
      <c r="DK482" s="282"/>
      <c r="DL482" s="282"/>
      <c r="DM482" s="282"/>
      <c r="DN482" s="282"/>
      <c r="DO482" s="282"/>
      <c r="DP482" s="282"/>
      <c r="DQ482" s="282"/>
      <c r="DR482" s="282"/>
      <c r="DS482" s="282"/>
      <c r="DT482" s="282"/>
      <c r="DU482" s="282"/>
      <c r="DV482" s="282"/>
      <c r="DW482" s="282"/>
      <c r="DX482" s="282"/>
      <c r="DY482" s="282"/>
      <c r="DZ482" s="282"/>
      <c r="EA482" s="282"/>
      <c r="EB482" s="282"/>
      <c r="EC482" s="282"/>
      <c r="ED482" s="282"/>
      <c r="EE482" s="282"/>
      <c r="EF482" s="282"/>
      <c r="EG482" s="282"/>
      <c r="EH482" s="282"/>
      <c r="EI482" s="282"/>
      <c r="EJ482" s="282"/>
      <c r="EK482" s="282"/>
      <c r="EL482" s="282"/>
      <c r="EM482" s="282"/>
      <c r="EN482" s="282"/>
      <c r="EO482" s="282"/>
      <c r="EP482" s="282"/>
      <c r="EQ482" s="282"/>
      <c r="ER482" s="282"/>
      <c r="ES482" s="282"/>
      <c r="ET482" s="282"/>
      <c r="EU482" s="282"/>
      <c r="EV482" s="282"/>
      <c r="EW482" s="282"/>
      <c r="EX482" s="282"/>
      <c r="EY482" s="282"/>
      <c r="EZ482" s="282"/>
      <c r="FA482" s="282"/>
      <c r="FB482" s="282"/>
      <c r="FC482" s="282"/>
      <c r="FD482" s="282"/>
      <c r="FE482" s="282"/>
      <c r="FF482" s="282"/>
      <c r="FG482" s="282"/>
      <c r="FH482" s="282"/>
      <c r="FI482" s="282"/>
      <c r="FJ482" s="282"/>
      <c r="FK482" s="282"/>
      <c r="FL482" s="282"/>
      <c r="FM482" s="282"/>
      <c r="FN482" s="282"/>
      <c r="FO482" s="282"/>
      <c r="FP482" s="282"/>
      <c r="FQ482" s="282"/>
      <c r="FR482" s="282"/>
      <c r="FS482" s="282"/>
      <c r="FT482" s="282"/>
      <c r="FU482" s="282"/>
      <c r="FV482" s="282"/>
      <c r="FW482" s="282"/>
      <c r="FX482" s="282"/>
      <c r="FY482" s="282"/>
      <c r="FZ482" s="282"/>
      <c r="GA482" s="282"/>
      <c r="GB482" s="282"/>
      <c r="GC482" s="282"/>
      <c r="GD482" s="282"/>
      <c r="GE482" s="282"/>
      <c r="GF482" s="282"/>
      <c r="GG482" s="282"/>
      <c r="GH482" s="282"/>
      <c r="GI482" s="282"/>
      <c r="GJ482" s="282"/>
      <c r="GK482" s="282"/>
      <c r="GL482" s="282"/>
      <c r="GM482" s="282"/>
      <c r="GN482" s="282"/>
      <c r="GO482" s="282"/>
      <c r="GP482" s="282"/>
      <c r="GQ482" s="282"/>
      <c r="GR482" s="282"/>
      <c r="GS482" s="282"/>
      <c r="GT482" s="282"/>
      <c r="GU482" s="282"/>
      <c r="GV482" s="282"/>
      <c r="GW482" s="282"/>
      <c r="GX482" s="282"/>
      <c r="GY482" s="282"/>
      <c r="GZ482" s="282"/>
      <c r="HA482" s="282"/>
      <c r="HB482" s="282"/>
      <c r="HC482" s="282"/>
      <c r="HD482" s="282"/>
      <c r="HE482" s="282"/>
      <c r="HF482" s="282"/>
      <c r="HG482" s="282"/>
      <c r="HH482" s="282"/>
      <c r="HI482" s="282"/>
      <c r="HJ482" s="282"/>
      <c r="HK482" s="282"/>
      <c r="HL482" s="282"/>
      <c r="HM482" s="282"/>
      <c r="HN482" s="282"/>
      <c r="HO482" s="282"/>
      <c r="HP482" s="282"/>
      <c r="HQ482" s="282"/>
    </row>
    <row r="483" spans="1:225" s="73" customFormat="1" ht="18" customHeight="1" x14ac:dyDescent="0.25">
      <c r="A483" s="223" t="str">
        <f t="shared" ref="A483:B483" si="1524">IF(A326="","",A326)</f>
        <v>3.1.5</v>
      </c>
      <c r="B483" s="225" t="str">
        <f t="shared" si="1524"/>
        <v>Monthly Financial Report</v>
      </c>
      <c r="C483" s="218">
        <f t="shared" si="1513"/>
        <v>0</v>
      </c>
      <c r="D483" s="284"/>
      <c r="E483" s="219">
        <f t="shared" si="1514"/>
        <v>0</v>
      </c>
      <c r="F483" s="219">
        <f t="shared" si="1515"/>
        <v>0</v>
      </c>
      <c r="G483" s="84">
        <v>12</v>
      </c>
      <c r="H483" s="214">
        <f t="shared" si="1516"/>
        <v>0</v>
      </c>
      <c r="I483" s="219">
        <f t="shared" si="1517"/>
        <v>0</v>
      </c>
      <c r="J483" s="219">
        <f t="shared" si="1521"/>
        <v>0</v>
      </c>
      <c r="K483" s="216"/>
      <c r="L483" s="217">
        <f t="shared" si="1511"/>
        <v>1</v>
      </c>
      <c r="M483" s="219" t="str">
        <f t="shared" si="1518"/>
        <v/>
      </c>
      <c r="N483" s="221">
        <f t="shared" si="1519"/>
        <v>0</v>
      </c>
      <c r="O483" s="304"/>
      <c r="P483" s="281"/>
      <c r="Q483" s="282"/>
      <c r="R483" s="287"/>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c r="CQ483" s="282"/>
      <c r="CR483" s="282"/>
      <c r="CS483" s="282"/>
      <c r="CT483" s="282"/>
      <c r="CU483" s="282"/>
      <c r="CV483" s="282"/>
      <c r="CW483" s="282"/>
      <c r="CX483" s="282"/>
      <c r="CY483" s="282"/>
      <c r="CZ483" s="282"/>
      <c r="DA483" s="282"/>
      <c r="DB483" s="282"/>
      <c r="DC483" s="282"/>
      <c r="DD483" s="282"/>
      <c r="DE483" s="282"/>
      <c r="DF483" s="282"/>
      <c r="DG483" s="282"/>
      <c r="DH483" s="282"/>
      <c r="DI483" s="282"/>
      <c r="DJ483" s="282"/>
      <c r="DK483" s="282"/>
      <c r="DL483" s="282"/>
      <c r="DM483" s="282"/>
      <c r="DN483" s="282"/>
      <c r="DO483" s="282"/>
      <c r="DP483" s="282"/>
      <c r="DQ483" s="282"/>
      <c r="DR483" s="282"/>
      <c r="DS483" s="282"/>
      <c r="DT483" s="282"/>
      <c r="DU483" s="282"/>
      <c r="DV483" s="282"/>
      <c r="DW483" s="282"/>
      <c r="DX483" s="282"/>
      <c r="DY483" s="282"/>
      <c r="DZ483" s="282"/>
      <c r="EA483" s="282"/>
      <c r="EB483" s="282"/>
      <c r="EC483" s="282"/>
      <c r="ED483" s="282"/>
      <c r="EE483" s="282"/>
      <c r="EF483" s="282"/>
      <c r="EG483" s="282"/>
      <c r="EH483" s="282"/>
      <c r="EI483" s="282"/>
      <c r="EJ483" s="282"/>
      <c r="EK483" s="282"/>
      <c r="EL483" s="282"/>
      <c r="EM483" s="282"/>
      <c r="EN483" s="282"/>
      <c r="EO483" s="282"/>
      <c r="EP483" s="282"/>
      <c r="EQ483" s="282"/>
      <c r="ER483" s="282"/>
      <c r="ES483" s="282"/>
      <c r="ET483" s="282"/>
      <c r="EU483" s="282"/>
      <c r="EV483" s="282"/>
      <c r="EW483" s="282"/>
      <c r="EX483" s="282"/>
      <c r="EY483" s="282"/>
      <c r="EZ483" s="282"/>
      <c r="FA483" s="282"/>
      <c r="FB483" s="282"/>
      <c r="FC483" s="282"/>
      <c r="FD483" s="282"/>
      <c r="FE483" s="282"/>
      <c r="FF483" s="282"/>
      <c r="FG483" s="282"/>
      <c r="FH483" s="282"/>
      <c r="FI483" s="282"/>
      <c r="FJ483" s="282"/>
      <c r="FK483" s="282"/>
      <c r="FL483" s="282"/>
      <c r="FM483" s="282"/>
      <c r="FN483" s="282"/>
      <c r="FO483" s="282"/>
      <c r="FP483" s="282"/>
      <c r="FQ483" s="282"/>
      <c r="FR483" s="282"/>
      <c r="FS483" s="282"/>
      <c r="FT483" s="282"/>
      <c r="FU483" s="282"/>
      <c r="FV483" s="282"/>
      <c r="FW483" s="282"/>
      <c r="FX483" s="282"/>
      <c r="FY483" s="282"/>
      <c r="FZ483" s="282"/>
      <c r="GA483" s="282"/>
      <c r="GB483" s="282"/>
      <c r="GC483" s="282"/>
      <c r="GD483" s="282"/>
      <c r="GE483" s="282"/>
      <c r="GF483" s="282"/>
      <c r="GG483" s="282"/>
      <c r="GH483" s="282"/>
      <c r="GI483" s="282"/>
      <c r="GJ483" s="282"/>
      <c r="GK483" s="282"/>
      <c r="GL483" s="282"/>
      <c r="GM483" s="282"/>
      <c r="GN483" s="282"/>
      <c r="GO483" s="282"/>
      <c r="GP483" s="282"/>
      <c r="GQ483" s="282"/>
      <c r="GR483" s="282"/>
      <c r="GS483" s="282"/>
      <c r="GT483" s="282"/>
      <c r="GU483" s="282"/>
      <c r="GV483" s="282"/>
      <c r="GW483" s="282"/>
      <c r="GX483" s="282"/>
      <c r="GY483" s="282"/>
      <c r="GZ483" s="282"/>
      <c r="HA483" s="282"/>
      <c r="HB483" s="282"/>
      <c r="HC483" s="282"/>
      <c r="HD483" s="282"/>
      <c r="HE483" s="282"/>
      <c r="HF483" s="282"/>
      <c r="HG483" s="282"/>
      <c r="HH483" s="282"/>
      <c r="HI483" s="282"/>
      <c r="HJ483" s="282"/>
      <c r="HK483" s="282"/>
      <c r="HL483" s="282"/>
      <c r="HM483" s="282"/>
      <c r="HN483" s="282"/>
      <c r="HO483" s="282"/>
      <c r="HP483" s="282"/>
      <c r="HQ483" s="282"/>
    </row>
    <row r="484" spans="1:225" s="73" customFormat="1" ht="18" customHeight="1" x14ac:dyDescent="0.25">
      <c r="A484" s="223" t="str">
        <f t="shared" ref="A484:B484" si="1525">IF(A327="","",A327)</f>
        <v>3.1.6</v>
      </c>
      <c r="B484" s="225" t="str">
        <f t="shared" si="1525"/>
        <v>PMR</v>
      </c>
      <c r="C484" s="218">
        <f t="shared" si="1513"/>
        <v>0</v>
      </c>
      <c r="D484" s="284"/>
      <c r="E484" s="219">
        <f t="shared" si="1514"/>
        <v>0</v>
      </c>
      <c r="F484" s="219">
        <f t="shared" si="1515"/>
        <v>0</v>
      </c>
      <c r="G484" s="84">
        <v>4</v>
      </c>
      <c r="H484" s="214">
        <f t="shared" si="1516"/>
        <v>0</v>
      </c>
      <c r="I484" s="219">
        <f t="shared" si="1517"/>
        <v>0</v>
      </c>
      <c r="J484" s="219">
        <f t="shared" si="1521"/>
        <v>0</v>
      </c>
      <c r="K484" s="216"/>
      <c r="L484" s="217">
        <f t="shared" si="1511"/>
        <v>1</v>
      </c>
      <c r="M484" s="219" t="str">
        <f t="shared" si="1518"/>
        <v/>
      </c>
      <c r="N484" s="221">
        <f t="shared" si="1519"/>
        <v>0</v>
      </c>
      <c r="O484" s="304"/>
      <c r="P484" s="281"/>
      <c r="Q484" s="282"/>
      <c r="R484" s="287"/>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c r="CQ484" s="282"/>
      <c r="CR484" s="282"/>
      <c r="CS484" s="282"/>
      <c r="CT484" s="282"/>
      <c r="CU484" s="282"/>
      <c r="CV484" s="282"/>
      <c r="CW484" s="282"/>
      <c r="CX484" s="282"/>
      <c r="CY484" s="282"/>
      <c r="CZ484" s="282"/>
      <c r="DA484" s="282"/>
      <c r="DB484" s="282"/>
      <c r="DC484" s="282"/>
      <c r="DD484" s="282"/>
      <c r="DE484" s="282"/>
      <c r="DF484" s="282"/>
      <c r="DG484" s="282"/>
      <c r="DH484" s="282"/>
      <c r="DI484" s="282"/>
      <c r="DJ484" s="282"/>
      <c r="DK484" s="282"/>
      <c r="DL484" s="282"/>
      <c r="DM484" s="282"/>
      <c r="DN484" s="282"/>
      <c r="DO484" s="282"/>
      <c r="DP484" s="282"/>
      <c r="DQ484" s="282"/>
      <c r="DR484" s="282"/>
      <c r="DS484" s="282"/>
      <c r="DT484" s="282"/>
      <c r="DU484" s="282"/>
      <c r="DV484" s="282"/>
      <c r="DW484" s="282"/>
      <c r="DX484" s="282"/>
      <c r="DY484" s="282"/>
      <c r="DZ484" s="282"/>
      <c r="EA484" s="282"/>
      <c r="EB484" s="282"/>
      <c r="EC484" s="282"/>
      <c r="ED484" s="282"/>
      <c r="EE484" s="282"/>
      <c r="EF484" s="282"/>
      <c r="EG484" s="282"/>
      <c r="EH484" s="282"/>
      <c r="EI484" s="282"/>
      <c r="EJ484" s="282"/>
      <c r="EK484" s="282"/>
      <c r="EL484" s="282"/>
      <c r="EM484" s="282"/>
      <c r="EN484" s="282"/>
      <c r="EO484" s="282"/>
      <c r="EP484" s="282"/>
      <c r="EQ484" s="282"/>
      <c r="ER484" s="282"/>
      <c r="ES484" s="282"/>
      <c r="ET484" s="282"/>
      <c r="EU484" s="282"/>
      <c r="EV484" s="282"/>
      <c r="EW484" s="282"/>
      <c r="EX484" s="282"/>
      <c r="EY484" s="282"/>
      <c r="EZ484" s="282"/>
      <c r="FA484" s="282"/>
      <c r="FB484" s="282"/>
      <c r="FC484" s="282"/>
      <c r="FD484" s="282"/>
      <c r="FE484" s="282"/>
      <c r="FF484" s="282"/>
      <c r="FG484" s="282"/>
      <c r="FH484" s="282"/>
      <c r="FI484" s="282"/>
      <c r="FJ484" s="282"/>
      <c r="FK484" s="282"/>
      <c r="FL484" s="282"/>
      <c r="FM484" s="282"/>
      <c r="FN484" s="282"/>
      <c r="FO484" s="282"/>
      <c r="FP484" s="282"/>
      <c r="FQ484" s="282"/>
      <c r="FR484" s="282"/>
      <c r="FS484" s="282"/>
      <c r="FT484" s="282"/>
      <c r="FU484" s="282"/>
      <c r="FV484" s="282"/>
      <c r="FW484" s="282"/>
      <c r="FX484" s="282"/>
      <c r="FY484" s="282"/>
      <c r="FZ484" s="282"/>
      <c r="GA484" s="282"/>
      <c r="GB484" s="282"/>
      <c r="GC484" s="282"/>
      <c r="GD484" s="282"/>
      <c r="GE484" s="282"/>
      <c r="GF484" s="282"/>
      <c r="GG484" s="282"/>
      <c r="GH484" s="282"/>
      <c r="GI484" s="282"/>
      <c r="GJ484" s="282"/>
      <c r="GK484" s="282"/>
      <c r="GL484" s="282"/>
      <c r="GM484" s="282"/>
      <c r="GN484" s="282"/>
      <c r="GO484" s="282"/>
      <c r="GP484" s="282"/>
      <c r="GQ484" s="282"/>
      <c r="GR484" s="282"/>
      <c r="GS484" s="282"/>
      <c r="GT484" s="282"/>
      <c r="GU484" s="282"/>
      <c r="GV484" s="282"/>
      <c r="GW484" s="282"/>
      <c r="GX484" s="282"/>
      <c r="GY484" s="282"/>
      <c r="GZ484" s="282"/>
      <c r="HA484" s="282"/>
      <c r="HB484" s="282"/>
      <c r="HC484" s="282"/>
      <c r="HD484" s="282"/>
      <c r="HE484" s="282"/>
      <c r="HF484" s="282"/>
      <c r="HG484" s="282"/>
      <c r="HH484" s="282"/>
      <c r="HI484" s="282"/>
      <c r="HJ484" s="282"/>
      <c r="HK484" s="282"/>
      <c r="HL484" s="282"/>
      <c r="HM484" s="282"/>
      <c r="HN484" s="282"/>
      <c r="HO484" s="282"/>
      <c r="HP484" s="282"/>
      <c r="HQ484" s="282"/>
    </row>
    <row r="485" spans="1:225" s="73" customFormat="1" ht="18" customHeight="1" x14ac:dyDescent="0.25">
      <c r="A485" s="223" t="str">
        <f t="shared" ref="A485:B485" si="1526">IF(A328="","",A328)</f>
        <v>3.1.7</v>
      </c>
      <c r="B485" s="225" t="str">
        <f t="shared" si="1526"/>
        <v>Schedule</v>
      </c>
      <c r="C485" s="218">
        <f t="shared" si="1513"/>
        <v>0</v>
      </c>
      <c r="D485" s="284"/>
      <c r="E485" s="219">
        <f t="shared" si="1514"/>
        <v>0</v>
      </c>
      <c r="F485" s="219">
        <f t="shared" si="1515"/>
        <v>0</v>
      </c>
      <c r="G485" s="84">
        <v>2</v>
      </c>
      <c r="H485" s="214">
        <f t="shared" si="1516"/>
        <v>0</v>
      </c>
      <c r="I485" s="219">
        <f t="shared" si="1517"/>
        <v>0</v>
      </c>
      <c r="J485" s="219">
        <f t="shared" si="1521"/>
        <v>0</v>
      </c>
      <c r="K485" s="216"/>
      <c r="L485" s="217">
        <f t="shared" si="1511"/>
        <v>1</v>
      </c>
      <c r="M485" s="219" t="str">
        <f t="shared" si="1518"/>
        <v/>
      </c>
      <c r="N485" s="221">
        <f t="shared" si="1519"/>
        <v>0</v>
      </c>
      <c r="O485" s="304"/>
      <c r="P485" s="281"/>
      <c r="Q485" s="282"/>
      <c r="R485" s="287"/>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c r="CQ485" s="282"/>
      <c r="CR485" s="282"/>
      <c r="CS485" s="282"/>
      <c r="CT485" s="282"/>
      <c r="CU485" s="282"/>
      <c r="CV485" s="282"/>
      <c r="CW485" s="282"/>
      <c r="CX485" s="282"/>
      <c r="CY485" s="282"/>
      <c r="CZ485" s="282"/>
      <c r="DA485" s="282"/>
      <c r="DB485" s="282"/>
      <c r="DC485" s="282"/>
      <c r="DD485" s="282"/>
      <c r="DE485" s="282"/>
      <c r="DF485" s="282"/>
      <c r="DG485" s="282"/>
      <c r="DH485" s="282"/>
      <c r="DI485" s="282"/>
      <c r="DJ485" s="282"/>
      <c r="DK485" s="282"/>
      <c r="DL485" s="282"/>
      <c r="DM485" s="282"/>
      <c r="DN485" s="282"/>
      <c r="DO485" s="282"/>
      <c r="DP485" s="282"/>
      <c r="DQ485" s="282"/>
      <c r="DR485" s="282"/>
      <c r="DS485" s="282"/>
      <c r="DT485" s="282"/>
      <c r="DU485" s="282"/>
      <c r="DV485" s="282"/>
      <c r="DW485" s="282"/>
      <c r="DX485" s="282"/>
      <c r="DY485" s="282"/>
      <c r="DZ485" s="282"/>
      <c r="EA485" s="282"/>
      <c r="EB485" s="282"/>
      <c r="EC485" s="282"/>
      <c r="ED485" s="282"/>
      <c r="EE485" s="282"/>
      <c r="EF485" s="282"/>
      <c r="EG485" s="282"/>
      <c r="EH485" s="282"/>
      <c r="EI485" s="282"/>
      <c r="EJ485" s="282"/>
      <c r="EK485" s="282"/>
      <c r="EL485" s="282"/>
      <c r="EM485" s="282"/>
      <c r="EN485" s="282"/>
      <c r="EO485" s="282"/>
      <c r="EP485" s="282"/>
      <c r="EQ485" s="282"/>
      <c r="ER485" s="282"/>
      <c r="ES485" s="282"/>
      <c r="ET485" s="282"/>
      <c r="EU485" s="282"/>
      <c r="EV485" s="282"/>
      <c r="EW485" s="282"/>
      <c r="EX485" s="282"/>
      <c r="EY485" s="282"/>
      <c r="EZ485" s="282"/>
      <c r="FA485" s="282"/>
      <c r="FB485" s="282"/>
      <c r="FC485" s="282"/>
      <c r="FD485" s="282"/>
      <c r="FE485" s="282"/>
      <c r="FF485" s="282"/>
      <c r="FG485" s="282"/>
      <c r="FH485" s="282"/>
      <c r="FI485" s="282"/>
      <c r="FJ485" s="282"/>
      <c r="FK485" s="282"/>
      <c r="FL485" s="282"/>
      <c r="FM485" s="282"/>
      <c r="FN485" s="282"/>
      <c r="FO485" s="282"/>
      <c r="FP485" s="282"/>
      <c r="FQ485" s="282"/>
      <c r="FR485" s="282"/>
      <c r="FS485" s="282"/>
      <c r="FT485" s="282"/>
      <c r="FU485" s="282"/>
      <c r="FV485" s="282"/>
      <c r="FW485" s="282"/>
      <c r="FX485" s="282"/>
      <c r="FY485" s="282"/>
      <c r="FZ485" s="282"/>
      <c r="GA485" s="282"/>
      <c r="GB485" s="282"/>
      <c r="GC485" s="282"/>
      <c r="GD485" s="282"/>
      <c r="GE485" s="282"/>
      <c r="GF485" s="282"/>
      <c r="GG485" s="282"/>
      <c r="GH485" s="282"/>
      <c r="GI485" s="282"/>
      <c r="GJ485" s="282"/>
      <c r="GK485" s="282"/>
      <c r="GL485" s="282"/>
      <c r="GM485" s="282"/>
      <c r="GN485" s="282"/>
      <c r="GO485" s="282"/>
      <c r="GP485" s="282"/>
      <c r="GQ485" s="282"/>
      <c r="GR485" s="282"/>
      <c r="GS485" s="282"/>
      <c r="GT485" s="282"/>
      <c r="GU485" s="282"/>
      <c r="GV485" s="282"/>
      <c r="GW485" s="282"/>
      <c r="GX485" s="282"/>
      <c r="GY485" s="282"/>
      <c r="GZ485" s="282"/>
      <c r="HA485" s="282"/>
      <c r="HB485" s="282"/>
      <c r="HC485" s="282"/>
      <c r="HD485" s="282"/>
      <c r="HE485" s="282"/>
      <c r="HF485" s="282"/>
      <c r="HG485" s="282"/>
      <c r="HH485" s="282"/>
      <c r="HI485" s="282"/>
      <c r="HJ485" s="282"/>
      <c r="HK485" s="282"/>
      <c r="HL485" s="282"/>
      <c r="HM485" s="282"/>
      <c r="HN485" s="282"/>
      <c r="HO485" s="282"/>
      <c r="HP485" s="282"/>
      <c r="HQ485" s="282"/>
    </row>
    <row r="486" spans="1:225" s="73" customFormat="1" ht="18" hidden="1" customHeight="1" x14ac:dyDescent="0.25">
      <c r="A486" s="223" t="str">
        <f t="shared" ref="A486:B486" si="1527">IF(A329="","",A329)</f>
        <v>3.1.8</v>
      </c>
      <c r="B486" s="225" t="str">
        <f t="shared" si="1527"/>
        <v>Transition-In Plan</v>
      </c>
      <c r="C486" s="218">
        <f t="shared" si="1513"/>
        <v>0</v>
      </c>
      <c r="D486" s="284"/>
      <c r="E486" s="219">
        <f t="shared" si="1514"/>
        <v>0</v>
      </c>
      <c r="F486" s="219">
        <f t="shared" si="1515"/>
        <v>0</v>
      </c>
      <c r="G486" s="84"/>
      <c r="H486" s="214" t="str">
        <f t="shared" si="1516"/>
        <v/>
      </c>
      <c r="I486" s="219" t="str">
        <f t="shared" si="1517"/>
        <v/>
      </c>
      <c r="J486" s="219" t="str">
        <f t="shared" si="1521"/>
        <v/>
      </c>
      <c r="K486" s="216"/>
      <c r="L486" s="217">
        <f t="shared" si="1511"/>
        <v>1</v>
      </c>
      <c r="M486" s="219" t="str">
        <f t="shared" si="1518"/>
        <v/>
      </c>
      <c r="N486" s="221" t="str">
        <f t="shared" si="1519"/>
        <v/>
      </c>
      <c r="O486" s="304"/>
      <c r="P486" s="281"/>
      <c r="Q486" s="282"/>
      <c r="R486" s="287"/>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c r="CQ486" s="282"/>
      <c r="CR486" s="282"/>
      <c r="CS486" s="282"/>
      <c r="CT486" s="282"/>
      <c r="CU486" s="282"/>
      <c r="CV486" s="282"/>
      <c r="CW486" s="282"/>
      <c r="CX486" s="282"/>
      <c r="CY486" s="282"/>
      <c r="CZ486" s="282"/>
      <c r="DA486" s="282"/>
      <c r="DB486" s="282"/>
      <c r="DC486" s="282"/>
      <c r="DD486" s="282"/>
      <c r="DE486" s="282"/>
      <c r="DF486" s="282"/>
      <c r="DG486" s="282"/>
      <c r="DH486" s="282"/>
      <c r="DI486" s="282"/>
      <c r="DJ486" s="282"/>
      <c r="DK486" s="282"/>
      <c r="DL486" s="282"/>
      <c r="DM486" s="282"/>
      <c r="DN486" s="282"/>
      <c r="DO486" s="282"/>
      <c r="DP486" s="282"/>
      <c r="DQ486" s="282"/>
      <c r="DR486" s="282"/>
      <c r="DS486" s="282"/>
      <c r="DT486" s="282"/>
      <c r="DU486" s="282"/>
      <c r="DV486" s="282"/>
      <c r="DW486" s="282"/>
      <c r="DX486" s="282"/>
      <c r="DY486" s="282"/>
      <c r="DZ486" s="282"/>
      <c r="EA486" s="282"/>
      <c r="EB486" s="282"/>
      <c r="EC486" s="282"/>
      <c r="ED486" s="282"/>
      <c r="EE486" s="282"/>
      <c r="EF486" s="282"/>
      <c r="EG486" s="282"/>
      <c r="EH486" s="282"/>
      <c r="EI486" s="282"/>
      <c r="EJ486" s="282"/>
      <c r="EK486" s="282"/>
      <c r="EL486" s="282"/>
      <c r="EM486" s="282"/>
      <c r="EN486" s="282"/>
      <c r="EO486" s="282"/>
      <c r="EP486" s="282"/>
      <c r="EQ486" s="282"/>
      <c r="ER486" s="282"/>
      <c r="ES486" s="282"/>
      <c r="ET486" s="282"/>
      <c r="EU486" s="282"/>
      <c r="EV486" s="282"/>
      <c r="EW486" s="282"/>
      <c r="EX486" s="282"/>
      <c r="EY486" s="282"/>
      <c r="EZ486" s="282"/>
      <c r="FA486" s="282"/>
      <c r="FB486" s="282"/>
      <c r="FC486" s="282"/>
      <c r="FD486" s="282"/>
      <c r="FE486" s="282"/>
      <c r="FF486" s="282"/>
      <c r="FG486" s="282"/>
      <c r="FH486" s="282"/>
      <c r="FI486" s="282"/>
      <c r="FJ486" s="282"/>
      <c r="FK486" s="282"/>
      <c r="FL486" s="282"/>
      <c r="FM486" s="282"/>
      <c r="FN486" s="282"/>
      <c r="FO486" s="282"/>
      <c r="FP486" s="282"/>
      <c r="FQ486" s="282"/>
      <c r="FR486" s="282"/>
      <c r="FS486" s="282"/>
      <c r="FT486" s="282"/>
      <c r="FU486" s="282"/>
      <c r="FV486" s="282"/>
      <c r="FW486" s="282"/>
      <c r="FX486" s="282"/>
      <c r="FY486" s="282"/>
      <c r="FZ486" s="282"/>
      <c r="GA486" s="282"/>
      <c r="GB486" s="282"/>
      <c r="GC486" s="282"/>
      <c r="GD486" s="282"/>
      <c r="GE486" s="282"/>
      <c r="GF486" s="282"/>
      <c r="GG486" s="282"/>
      <c r="GH486" s="282"/>
      <c r="GI486" s="282"/>
      <c r="GJ486" s="282"/>
      <c r="GK486" s="282"/>
      <c r="GL486" s="282"/>
      <c r="GM486" s="282"/>
      <c r="GN486" s="282"/>
      <c r="GO486" s="282"/>
      <c r="GP486" s="282"/>
      <c r="GQ486" s="282"/>
      <c r="GR486" s="282"/>
      <c r="GS486" s="282"/>
      <c r="GT486" s="282"/>
      <c r="GU486" s="282"/>
      <c r="GV486" s="282"/>
      <c r="GW486" s="282"/>
      <c r="GX486" s="282"/>
      <c r="GY486" s="282"/>
      <c r="GZ486" s="282"/>
      <c r="HA486" s="282"/>
      <c r="HB486" s="282"/>
      <c r="HC486" s="282"/>
      <c r="HD486" s="282"/>
      <c r="HE486" s="282"/>
      <c r="HF486" s="282"/>
      <c r="HG486" s="282"/>
      <c r="HH486" s="282"/>
      <c r="HI486" s="282"/>
      <c r="HJ486" s="282"/>
      <c r="HK486" s="282"/>
      <c r="HL486" s="282"/>
      <c r="HM486" s="282"/>
      <c r="HN486" s="282"/>
      <c r="HO486" s="282"/>
      <c r="HP486" s="282"/>
      <c r="HQ486" s="282"/>
    </row>
    <row r="487" spans="1:225" s="73" customFormat="1" ht="18" hidden="1" customHeight="1" x14ac:dyDescent="0.25">
      <c r="A487" s="223" t="str">
        <f t="shared" ref="A487:B487" si="1528">IF(A330="","",A330)</f>
        <v>3.1.8</v>
      </c>
      <c r="B487" s="225" t="str">
        <f t="shared" si="1528"/>
        <v>Transition-In Inventory Report</v>
      </c>
      <c r="C487" s="218">
        <f t="shared" si="1513"/>
        <v>0</v>
      </c>
      <c r="D487" s="284"/>
      <c r="E487" s="219">
        <f t="shared" si="1514"/>
        <v>0</v>
      </c>
      <c r="F487" s="219">
        <f t="shared" si="1515"/>
        <v>0</v>
      </c>
      <c r="G487" s="84"/>
      <c r="H487" s="214" t="str">
        <f t="shared" si="1516"/>
        <v/>
      </c>
      <c r="I487" s="219" t="str">
        <f t="shared" si="1517"/>
        <v/>
      </c>
      <c r="J487" s="219" t="str">
        <f t="shared" si="1521"/>
        <v/>
      </c>
      <c r="K487" s="216"/>
      <c r="L487" s="217">
        <f t="shared" si="1511"/>
        <v>1</v>
      </c>
      <c r="M487" s="219" t="str">
        <f t="shared" si="1518"/>
        <v/>
      </c>
      <c r="N487" s="221" t="str">
        <f t="shared" si="1519"/>
        <v/>
      </c>
      <c r="O487" s="304"/>
      <c r="P487" s="281"/>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c r="CQ487" s="282"/>
      <c r="CR487" s="282"/>
      <c r="CS487" s="282"/>
      <c r="CT487" s="282"/>
      <c r="CU487" s="282"/>
      <c r="CV487" s="282"/>
      <c r="CW487" s="282"/>
      <c r="CX487" s="282"/>
      <c r="CY487" s="282"/>
      <c r="CZ487" s="282"/>
      <c r="DA487" s="282"/>
      <c r="DB487" s="282"/>
      <c r="DC487" s="282"/>
      <c r="DD487" s="282"/>
      <c r="DE487" s="282"/>
      <c r="DF487" s="282"/>
      <c r="DG487" s="282"/>
      <c r="DH487" s="282"/>
      <c r="DI487" s="282"/>
      <c r="DJ487" s="282"/>
      <c r="DK487" s="282"/>
      <c r="DL487" s="282"/>
      <c r="DM487" s="282"/>
      <c r="DN487" s="282"/>
      <c r="DO487" s="282"/>
      <c r="DP487" s="282"/>
      <c r="DQ487" s="282"/>
      <c r="DR487" s="282"/>
      <c r="DS487" s="282"/>
      <c r="DT487" s="282"/>
      <c r="DU487" s="282"/>
      <c r="DV487" s="282"/>
      <c r="DW487" s="282"/>
      <c r="DX487" s="282"/>
      <c r="DY487" s="282"/>
      <c r="DZ487" s="282"/>
      <c r="EA487" s="282"/>
      <c r="EB487" s="282"/>
      <c r="EC487" s="282"/>
      <c r="ED487" s="282"/>
      <c r="EE487" s="282"/>
      <c r="EF487" s="282"/>
      <c r="EG487" s="282"/>
      <c r="EH487" s="282"/>
      <c r="EI487" s="282"/>
      <c r="EJ487" s="282"/>
      <c r="EK487" s="282"/>
      <c r="EL487" s="282"/>
      <c r="EM487" s="282"/>
      <c r="EN487" s="282"/>
      <c r="EO487" s="282"/>
      <c r="EP487" s="282"/>
      <c r="EQ487" s="282"/>
      <c r="ER487" s="282"/>
      <c r="ES487" s="282"/>
      <c r="ET487" s="282"/>
      <c r="EU487" s="282"/>
      <c r="EV487" s="282"/>
      <c r="EW487" s="282"/>
      <c r="EX487" s="282"/>
      <c r="EY487" s="282"/>
      <c r="EZ487" s="282"/>
      <c r="FA487" s="282"/>
      <c r="FB487" s="282"/>
      <c r="FC487" s="282"/>
      <c r="FD487" s="282"/>
      <c r="FE487" s="282"/>
      <c r="FF487" s="282"/>
      <c r="FG487" s="282"/>
      <c r="FH487" s="282"/>
      <c r="FI487" s="282"/>
      <c r="FJ487" s="282"/>
      <c r="FK487" s="282"/>
      <c r="FL487" s="282"/>
      <c r="FM487" s="282"/>
      <c r="FN487" s="282"/>
      <c r="FO487" s="282"/>
      <c r="FP487" s="282"/>
      <c r="FQ487" s="282"/>
      <c r="FR487" s="282"/>
      <c r="FS487" s="282"/>
      <c r="FT487" s="282"/>
      <c r="FU487" s="282"/>
      <c r="FV487" s="282"/>
      <c r="FW487" s="282"/>
      <c r="FX487" s="282"/>
      <c r="FY487" s="282"/>
      <c r="FZ487" s="282"/>
      <c r="GA487" s="282"/>
      <c r="GB487" s="282"/>
      <c r="GC487" s="282"/>
      <c r="GD487" s="282"/>
      <c r="GE487" s="282"/>
      <c r="GF487" s="282"/>
      <c r="GG487" s="282"/>
      <c r="GH487" s="282"/>
      <c r="GI487" s="282"/>
      <c r="GJ487" s="282"/>
      <c r="GK487" s="282"/>
      <c r="GL487" s="282"/>
      <c r="GM487" s="282"/>
      <c r="GN487" s="282"/>
      <c r="GO487" s="282"/>
      <c r="GP487" s="282"/>
      <c r="GQ487" s="282"/>
      <c r="GR487" s="282"/>
      <c r="GS487" s="282"/>
      <c r="GT487" s="282"/>
      <c r="GU487" s="282"/>
      <c r="GV487" s="282"/>
      <c r="GW487" s="282"/>
      <c r="GX487" s="282"/>
      <c r="GY487" s="282"/>
      <c r="GZ487" s="282"/>
      <c r="HA487" s="282"/>
      <c r="HB487" s="282"/>
      <c r="HC487" s="282"/>
      <c r="HD487" s="282"/>
      <c r="HE487" s="282"/>
      <c r="HF487" s="282"/>
      <c r="HG487" s="282"/>
      <c r="HH487" s="282"/>
      <c r="HI487" s="282"/>
      <c r="HJ487" s="282"/>
      <c r="HK487" s="282"/>
      <c r="HL487" s="282"/>
      <c r="HM487" s="282"/>
      <c r="HN487" s="282"/>
      <c r="HO487" s="282"/>
      <c r="HP487" s="282"/>
      <c r="HQ487" s="282"/>
    </row>
    <row r="488" spans="1:225" s="73" customFormat="1" ht="18" hidden="1" customHeight="1" x14ac:dyDescent="0.25">
      <c r="A488" s="223" t="str">
        <f t="shared" ref="A488:B488" si="1529">IF(A331="","",A331)</f>
        <v>3.1.8</v>
      </c>
      <c r="B488" s="225" t="str">
        <f t="shared" si="1529"/>
        <v>Transition-Out Plan</v>
      </c>
      <c r="C488" s="218">
        <f t="shared" si="1513"/>
        <v>0</v>
      </c>
      <c r="D488" s="284"/>
      <c r="E488" s="219">
        <f t="shared" si="1514"/>
        <v>0</v>
      </c>
      <c r="F488" s="219">
        <f t="shared" si="1515"/>
        <v>0</v>
      </c>
      <c r="G488" s="84"/>
      <c r="H488" s="214" t="str">
        <f t="shared" si="1516"/>
        <v/>
      </c>
      <c r="I488" s="219" t="str">
        <f t="shared" si="1517"/>
        <v/>
      </c>
      <c r="J488" s="219" t="str">
        <f t="shared" si="1521"/>
        <v/>
      </c>
      <c r="K488" s="216"/>
      <c r="L488" s="217">
        <f t="shared" si="1511"/>
        <v>1</v>
      </c>
      <c r="M488" s="219" t="str">
        <f t="shared" si="1518"/>
        <v/>
      </c>
      <c r="N488" s="221" t="str">
        <f t="shared" si="1519"/>
        <v/>
      </c>
      <c r="O488" s="304"/>
      <c r="P488" s="281"/>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c r="CQ488" s="282"/>
      <c r="CR488" s="282"/>
      <c r="CS488" s="282"/>
      <c r="CT488" s="282"/>
      <c r="CU488" s="282"/>
      <c r="CV488" s="282"/>
      <c r="CW488" s="282"/>
      <c r="CX488" s="282"/>
      <c r="CY488" s="282"/>
      <c r="CZ488" s="282"/>
      <c r="DA488" s="282"/>
      <c r="DB488" s="282"/>
      <c r="DC488" s="282"/>
      <c r="DD488" s="282"/>
      <c r="DE488" s="282"/>
      <c r="DF488" s="282"/>
      <c r="DG488" s="282"/>
      <c r="DH488" s="282"/>
      <c r="DI488" s="282"/>
      <c r="DJ488" s="282"/>
      <c r="DK488" s="282"/>
      <c r="DL488" s="282"/>
      <c r="DM488" s="282"/>
      <c r="DN488" s="282"/>
      <c r="DO488" s="282"/>
      <c r="DP488" s="282"/>
      <c r="DQ488" s="282"/>
      <c r="DR488" s="282"/>
      <c r="DS488" s="282"/>
      <c r="DT488" s="282"/>
      <c r="DU488" s="282"/>
      <c r="DV488" s="282"/>
      <c r="DW488" s="282"/>
      <c r="DX488" s="282"/>
      <c r="DY488" s="282"/>
      <c r="DZ488" s="282"/>
      <c r="EA488" s="282"/>
      <c r="EB488" s="282"/>
      <c r="EC488" s="282"/>
      <c r="ED488" s="282"/>
      <c r="EE488" s="282"/>
      <c r="EF488" s="282"/>
      <c r="EG488" s="282"/>
      <c r="EH488" s="282"/>
      <c r="EI488" s="282"/>
      <c r="EJ488" s="282"/>
      <c r="EK488" s="282"/>
      <c r="EL488" s="282"/>
      <c r="EM488" s="282"/>
      <c r="EN488" s="282"/>
      <c r="EO488" s="282"/>
      <c r="EP488" s="282"/>
      <c r="EQ488" s="282"/>
      <c r="ER488" s="282"/>
      <c r="ES488" s="282"/>
      <c r="ET488" s="282"/>
      <c r="EU488" s="282"/>
      <c r="EV488" s="282"/>
      <c r="EW488" s="282"/>
      <c r="EX488" s="282"/>
      <c r="EY488" s="282"/>
      <c r="EZ488" s="282"/>
      <c r="FA488" s="282"/>
      <c r="FB488" s="282"/>
      <c r="FC488" s="282"/>
      <c r="FD488" s="282"/>
      <c r="FE488" s="282"/>
      <c r="FF488" s="282"/>
      <c r="FG488" s="282"/>
      <c r="FH488" s="282"/>
      <c r="FI488" s="282"/>
      <c r="FJ488" s="282"/>
      <c r="FK488" s="282"/>
      <c r="FL488" s="282"/>
      <c r="FM488" s="282"/>
      <c r="FN488" s="282"/>
      <c r="FO488" s="282"/>
      <c r="FP488" s="282"/>
      <c r="FQ488" s="282"/>
      <c r="FR488" s="282"/>
      <c r="FS488" s="282"/>
      <c r="FT488" s="282"/>
      <c r="FU488" s="282"/>
      <c r="FV488" s="282"/>
      <c r="FW488" s="282"/>
      <c r="FX488" s="282"/>
      <c r="FY488" s="282"/>
      <c r="FZ488" s="282"/>
      <c r="GA488" s="282"/>
      <c r="GB488" s="282"/>
      <c r="GC488" s="282"/>
      <c r="GD488" s="282"/>
      <c r="GE488" s="282"/>
      <c r="GF488" s="282"/>
      <c r="GG488" s="282"/>
      <c r="GH488" s="282"/>
      <c r="GI488" s="282"/>
      <c r="GJ488" s="282"/>
      <c r="GK488" s="282"/>
      <c r="GL488" s="282"/>
      <c r="GM488" s="282"/>
      <c r="GN488" s="282"/>
      <c r="GO488" s="282"/>
      <c r="GP488" s="282"/>
      <c r="GQ488" s="282"/>
      <c r="GR488" s="282"/>
      <c r="GS488" s="282"/>
      <c r="GT488" s="282"/>
      <c r="GU488" s="282"/>
      <c r="GV488" s="282"/>
      <c r="GW488" s="282"/>
      <c r="GX488" s="282"/>
      <c r="GY488" s="282"/>
      <c r="GZ488" s="282"/>
      <c r="HA488" s="282"/>
      <c r="HB488" s="282"/>
      <c r="HC488" s="282"/>
      <c r="HD488" s="282"/>
      <c r="HE488" s="282"/>
      <c r="HF488" s="282"/>
      <c r="HG488" s="282"/>
      <c r="HH488" s="282"/>
      <c r="HI488" s="282"/>
      <c r="HJ488" s="282"/>
      <c r="HK488" s="282"/>
      <c r="HL488" s="282"/>
      <c r="HM488" s="282"/>
      <c r="HN488" s="282"/>
      <c r="HO488" s="282"/>
      <c r="HP488" s="282"/>
      <c r="HQ488" s="282"/>
    </row>
    <row r="489" spans="1:225" s="73" customFormat="1" ht="18" hidden="1" customHeight="1" x14ac:dyDescent="0.25">
      <c r="A489" s="223" t="str">
        <f t="shared" ref="A489:B489" si="1530">IF(A332="","",A332)</f>
        <v>3.1.8</v>
      </c>
      <c r="B489" s="225" t="str">
        <f t="shared" si="1530"/>
        <v>Transition-Out Inventory Report</v>
      </c>
      <c r="C489" s="218">
        <f t="shared" si="1513"/>
        <v>0</v>
      </c>
      <c r="D489" s="284"/>
      <c r="E489" s="219">
        <f t="shared" si="1514"/>
        <v>0</v>
      </c>
      <c r="F489" s="219">
        <f t="shared" si="1515"/>
        <v>0</v>
      </c>
      <c r="G489" s="84"/>
      <c r="H489" s="214" t="str">
        <f t="shared" si="1516"/>
        <v/>
      </c>
      <c r="I489" s="219" t="str">
        <f t="shared" si="1517"/>
        <v/>
      </c>
      <c r="J489" s="219" t="str">
        <f t="shared" si="1521"/>
        <v/>
      </c>
      <c r="K489" s="216"/>
      <c r="L489" s="217">
        <f t="shared" si="1511"/>
        <v>1</v>
      </c>
      <c r="M489" s="219" t="str">
        <f t="shared" si="1518"/>
        <v/>
      </c>
      <c r="N489" s="221" t="str">
        <f t="shared" si="1519"/>
        <v/>
      </c>
      <c r="O489" s="304"/>
      <c r="P489" s="282"/>
      <c r="Q489" s="282"/>
      <c r="R489" s="287"/>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c r="CQ489" s="282"/>
      <c r="CR489" s="282"/>
      <c r="CS489" s="282"/>
      <c r="CT489" s="282"/>
      <c r="CU489" s="282"/>
      <c r="CV489" s="282"/>
      <c r="CW489" s="282"/>
      <c r="CX489" s="282"/>
      <c r="CY489" s="282"/>
      <c r="CZ489" s="282"/>
      <c r="DA489" s="282"/>
      <c r="DB489" s="282"/>
      <c r="DC489" s="282"/>
      <c r="DD489" s="282"/>
      <c r="DE489" s="282"/>
      <c r="DF489" s="282"/>
      <c r="DG489" s="282"/>
      <c r="DH489" s="282"/>
      <c r="DI489" s="282"/>
      <c r="DJ489" s="282"/>
      <c r="DK489" s="282"/>
      <c r="DL489" s="282"/>
      <c r="DM489" s="282"/>
      <c r="DN489" s="282"/>
      <c r="DO489" s="282"/>
      <c r="DP489" s="282"/>
      <c r="DQ489" s="282"/>
      <c r="DR489" s="282"/>
      <c r="DS489" s="282"/>
      <c r="DT489" s="282"/>
      <c r="DU489" s="282"/>
      <c r="DV489" s="282"/>
      <c r="DW489" s="282"/>
      <c r="DX489" s="282"/>
      <c r="DY489" s="282"/>
      <c r="DZ489" s="282"/>
      <c r="EA489" s="282"/>
      <c r="EB489" s="282"/>
      <c r="EC489" s="282"/>
      <c r="ED489" s="282"/>
      <c r="EE489" s="282"/>
      <c r="EF489" s="282"/>
      <c r="EG489" s="282"/>
      <c r="EH489" s="282"/>
      <c r="EI489" s="282"/>
      <c r="EJ489" s="282"/>
      <c r="EK489" s="282"/>
      <c r="EL489" s="282"/>
      <c r="EM489" s="282"/>
      <c r="EN489" s="282"/>
      <c r="EO489" s="282"/>
      <c r="EP489" s="282"/>
      <c r="EQ489" s="282"/>
      <c r="ER489" s="282"/>
      <c r="ES489" s="282"/>
      <c r="ET489" s="282"/>
      <c r="EU489" s="282"/>
      <c r="EV489" s="282"/>
      <c r="EW489" s="282"/>
      <c r="EX489" s="282"/>
      <c r="EY489" s="282"/>
      <c r="EZ489" s="282"/>
      <c r="FA489" s="282"/>
      <c r="FB489" s="282"/>
      <c r="FC489" s="282"/>
      <c r="FD489" s="282"/>
      <c r="FE489" s="282"/>
      <c r="FF489" s="282"/>
      <c r="FG489" s="282"/>
      <c r="FH489" s="282"/>
      <c r="FI489" s="282"/>
      <c r="FJ489" s="282"/>
      <c r="FK489" s="282"/>
      <c r="FL489" s="282"/>
      <c r="FM489" s="282"/>
      <c r="FN489" s="282"/>
      <c r="FO489" s="282"/>
      <c r="FP489" s="282"/>
      <c r="FQ489" s="282"/>
      <c r="FR489" s="282"/>
      <c r="FS489" s="282"/>
      <c r="FT489" s="282"/>
      <c r="FU489" s="282"/>
      <c r="FV489" s="282"/>
      <c r="FW489" s="282"/>
      <c r="FX489" s="282"/>
      <c r="FY489" s="282"/>
      <c r="FZ489" s="282"/>
      <c r="GA489" s="282"/>
      <c r="GB489" s="282"/>
      <c r="GC489" s="282"/>
      <c r="GD489" s="282"/>
      <c r="GE489" s="282"/>
      <c r="GF489" s="282"/>
      <c r="GG489" s="282"/>
      <c r="GH489" s="282"/>
      <c r="GI489" s="282"/>
      <c r="GJ489" s="282"/>
      <c r="GK489" s="282"/>
      <c r="GL489" s="282"/>
      <c r="GM489" s="282"/>
      <c r="GN489" s="282"/>
      <c r="GO489" s="282"/>
      <c r="GP489" s="282"/>
      <c r="GQ489" s="282"/>
      <c r="GR489" s="282"/>
      <c r="GS489" s="282"/>
      <c r="GT489" s="282"/>
      <c r="GU489" s="282"/>
      <c r="GV489" s="282"/>
      <c r="GW489" s="282"/>
      <c r="GX489" s="282"/>
      <c r="GY489" s="282"/>
      <c r="GZ489" s="282"/>
      <c r="HA489" s="282"/>
      <c r="HB489" s="282"/>
      <c r="HC489" s="282"/>
      <c r="HD489" s="282"/>
      <c r="HE489" s="282"/>
      <c r="HF489" s="282"/>
      <c r="HG489" s="282"/>
      <c r="HH489" s="282"/>
      <c r="HI489" s="282"/>
      <c r="HJ489" s="282"/>
      <c r="HK489" s="282"/>
      <c r="HL489" s="282"/>
      <c r="HM489" s="282"/>
      <c r="HN489" s="282"/>
      <c r="HO489" s="282"/>
      <c r="HP489" s="282"/>
      <c r="HQ489" s="282"/>
    </row>
    <row r="490" spans="1:225" s="73" customFormat="1" ht="18" hidden="1" customHeight="1" x14ac:dyDescent="0.25">
      <c r="A490" s="223" t="str">
        <f t="shared" ref="A490:B490" si="1531">IF(A333="","",A333)</f>
        <v/>
      </c>
      <c r="B490" s="225" t="str">
        <f t="shared" si="1531"/>
        <v/>
      </c>
      <c r="C490" s="218">
        <f t="shared" si="1513"/>
        <v>0</v>
      </c>
      <c r="D490" s="284"/>
      <c r="E490" s="219">
        <f t="shared" si="1514"/>
        <v>0</v>
      </c>
      <c r="F490" s="219">
        <f t="shared" si="1515"/>
        <v>0</v>
      </c>
      <c r="G490" s="84"/>
      <c r="H490" s="214" t="str">
        <f t="shared" si="1516"/>
        <v/>
      </c>
      <c r="I490" s="219" t="str">
        <f t="shared" si="1517"/>
        <v/>
      </c>
      <c r="J490" s="219" t="str">
        <f t="shared" si="1521"/>
        <v/>
      </c>
      <c r="K490" s="216"/>
      <c r="L490" s="217">
        <f t="shared" si="1511"/>
        <v>1</v>
      </c>
      <c r="M490" s="219" t="str">
        <f t="shared" si="1518"/>
        <v/>
      </c>
      <c r="N490" s="221" t="str">
        <f t="shared" si="1519"/>
        <v/>
      </c>
      <c r="O490" s="304"/>
      <c r="P490" s="282"/>
      <c r="Q490" s="282"/>
      <c r="R490" s="287"/>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c r="CQ490" s="282"/>
      <c r="CR490" s="282"/>
      <c r="CS490" s="282"/>
      <c r="CT490" s="282"/>
      <c r="CU490" s="282"/>
      <c r="CV490" s="282"/>
      <c r="CW490" s="282"/>
      <c r="CX490" s="282"/>
      <c r="CY490" s="282"/>
      <c r="CZ490" s="282"/>
      <c r="DA490" s="282"/>
      <c r="DB490" s="282"/>
      <c r="DC490" s="282"/>
      <c r="DD490" s="282"/>
      <c r="DE490" s="282"/>
      <c r="DF490" s="282"/>
      <c r="DG490" s="282"/>
      <c r="DH490" s="282"/>
      <c r="DI490" s="282"/>
      <c r="DJ490" s="282"/>
      <c r="DK490" s="282"/>
      <c r="DL490" s="282"/>
      <c r="DM490" s="282"/>
      <c r="DN490" s="282"/>
      <c r="DO490" s="282"/>
      <c r="DP490" s="282"/>
      <c r="DQ490" s="282"/>
      <c r="DR490" s="282"/>
      <c r="DS490" s="282"/>
      <c r="DT490" s="282"/>
      <c r="DU490" s="282"/>
      <c r="DV490" s="282"/>
      <c r="DW490" s="282"/>
      <c r="DX490" s="282"/>
      <c r="DY490" s="282"/>
      <c r="DZ490" s="282"/>
      <c r="EA490" s="282"/>
      <c r="EB490" s="282"/>
      <c r="EC490" s="282"/>
      <c r="ED490" s="282"/>
      <c r="EE490" s="282"/>
      <c r="EF490" s="282"/>
      <c r="EG490" s="282"/>
      <c r="EH490" s="282"/>
      <c r="EI490" s="282"/>
      <c r="EJ490" s="282"/>
      <c r="EK490" s="282"/>
      <c r="EL490" s="282"/>
      <c r="EM490" s="282"/>
      <c r="EN490" s="282"/>
      <c r="EO490" s="282"/>
      <c r="EP490" s="282"/>
      <c r="EQ490" s="282"/>
      <c r="ER490" s="282"/>
      <c r="ES490" s="282"/>
      <c r="ET490" s="282"/>
      <c r="EU490" s="282"/>
      <c r="EV490" s="282"/>
      <c r="EW490" s="282"/>
      <c r="EX490" s="282"/>
      <c r="EY490" s="282"/>
      <c r="EZ490" s="282"/>
      <c r="FA490" s="282"/>
      <c r="FB490" s="282"/>
      <c r="FC490" s="282"/>
      <c r="FD490" s="282"/>
      <c r="FE490" s="282"/>
      <c r="FF490" s="282"/>
      <c r="FG490" s="282"/>
      <c r="FH490" s="282"/>
      <c r="FI490" s="282"/>
      <c r="FJ490" s="282"/>
      <c r="FK490" s="282"/>
      <c r="FL490" s="282"/>
      <c r="FM490" s="282"/>
      <c r="FN490" s="282"/>
      <c r="FO490" s="282"/>
      <c r="FP490" s="282"/>
      <c r="FQ490" s="282"/>
      <c r="FR490" s="282"/>
      <c r="FS490" s="282"/>
      <c r="FT490" s="282"/>
      <c r="FU490" s="282"/>
      <c r="FV490" s="282"/>
      <c r="FW490" s="282"/>
      <c r="FX490" s="282"/>
      <c r="FY490" s="282"/>
      <c r="FZ490" s="282"/>
      <c r="GA490" s="282"/>
      <c r="GB490" s="282"/>
      <c r="GC490" s="282"/>
      <c r="GD490" s="282"/>
      <c r="GE490" s="282"/>
      <c r="GF490" s="282"/>
      <c r="GG490" s="282"/>
      <c r="GH490" s="282"/>
      <c r="GI490" s="282"/>
      <c r="GJ490" s="282"/>
      <c r="GK490" s="282"/>
      <c r="GL490" s="282"/>
      <c r="GM490" s="282"/>
      <c r="GN490" s="282"/>
      <c r="GO490" s="282"/>
      <c r="GP490" s="282"/>
      <c r="GQ490" s="282"/>
      <c r="GR490" s="282"/>
      <c r="GS490" s="282"/>
      <c r="GT490" s="282"/>
      <c r="GU490" s="282"/>
      <c r="GV490" s="282"/>
      <c r="GW490" s="282"/>
      <c r="GX490" s="282"/>
      <c r="GY490" s="282"/>
      <c r="GZ490" s="282"/>
      <c r="HA490" s="282"/>
      <c r="HB490" s="282"/>
      <c r="HC490" s="282"/>
      <c r="HD490" s="282"/>
      <c r="HE490" s="282"/>
      <c r="HF490" s="282"/>
      <c r="HG490" s="282"/>
      <c r="HH490" s="282"/>
      <c r="HI490" s="282"/>
      <c r="HJ490" s="282"/>
      <c r="HK490" s="282"/>
      <c r="HL490" s="282"/>
      <c r="HM490" s="282"/>
      <c r="HN490" s="282"/>
      <c r="HO490" s="282"/>
      <c r="HP490" s="282"/>
      <c r="HQ490" s="282"/>
    </row>
    <row r="491" spans="1:225" s="73" customFormat="1" ht="18" hidden="1" customHeight="1" x14ac:dyDescent="0.25">
      <c r="A491" s="223" t="str">
        <f t="shared" ref="A491:B491" si="1532">IF(A334="","",A334)</f>
        <v/>
      </c>
      <c r="B491" s="225" t="str">
        <f t="shared" si="1532"/>
        <v/>
      </c>
      <c r="C491" s="218">
        <f t="shared" si="1513"/>
        <v>0</v>
      </c>
      <c r="D491" s="284"/>
      <c r="E491" s="219">
        <f t="shared" si="1514"/>
        <v>0</v>
      </c>
      <c r="F491" s="219">
        <f t="shared" si="1515"/>
        <v>0</v>
      </c>
      <c r="G491" s="84"/>
      <c r="H491" s="214" t="str">
        <f t="shared" si="1516"/>
        <v/>
      </c>
      <c r="I491" s="219" t="str">
        <f t="shared" si="1517"/>
        <v/>
      </c>
      <c r="J491" s="219" t="str">
        <f t="shared" si="1521"/>
        <v/>
      </c>
      <c r="K491" s="216"/>
      <c r="L491" s="217">
        <f t="shared" si="1511"/>
        <v>1</v>
      </c>
      <c r="M491" s="219" t="str">
        <f t="shared" si="1518"/>
        <v/>
      </c>
      <c r="N491" s="221" t="str">
        <f t="shared" si="1519"/>
        <v/>
      </c>
      <c r="O491" s="304"/>
      <c r="P491" s="282"/>
      <c r="Q491" s="282"/>
      <c r="R491" s="287"/>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c r="CQ491" s="282"/>
      <c r="CR491" s="282"/>
      <c r="CS491" s="282"/>
      <c r="CT491" s="282"/>
      <c r="CU491" s="282"/>
      <c r="CV491" s="282"/>
      <c r="CW491" s="282"/>
      <c r="CX491" s="282"/>
      <c r="CY491" s="282"/>
      <c r="CZ491" s="282"/>
      <c r="DA491" s="282"/>
      <c r="DB491" s="282"/>
      <c r="DC491" s="282"/>
      <c r="DD491" s="282"/>
      <c r="DE491" s="282"/>
      <c r="DF491" s="282"/>
      <c r="DG491" s="282"/>
      <c r="DH491" s="282"/>
      <c r="DI491" s="282"/>
      <c r="DJ491" s="282"/>
      <c r="DK491" s="282"/>
      <c r="DL491" s="282"/>
      <c r="DM491" s="282"/>
      <c r="DN491" s="282"/>
      <c r="DO491" s="282"/>
      <c r="DP491" s="282"/>
      <c r="DQ491" s="282"/>
      <c r="DR491" s="282"/>
      <c r="DS491" s="282"/>
      <c r="DT491" s="282"/>
      <c r="DU491" s="282"/>
      <c r="DV491" s="282"/>
      <c r="DW491" s="282"/>
      <c r="DX491" s="282"/>
      <c r="DY491" s="282"/>
      <c r="DZ491" s="282"/>
      <c r="EA491" s="282"/>
      <c r="EB491" s="282"/>
      <c r="EC491" s="282"/>
      <c r="ED491" s="282"/>
      <c r="EE491" s="282"/>
      <c r="EF491" s="282"/>
      <c r="EG491" s="282"/>
      <c r="EH491" s="282"/>
      <c r="EI491" s="282"/>
      <c r="EJ491" s="282"/>
      <c r="EK491" s="282"/>
      <c r="EL491" s="282"/>
      <c r="EM491" s="282"/>
      <c r="EN491" s="282"/>
      <c r="EO491" s="282"/>
      <c r="EP491" s="282"/>
      <c r="EQ491" s="282"/>
      <c r="ER491" s="282"/>
      <c r="ES491" s="282"/>
      <c r="ET491" s="282"/>
      <c r="EU491" s="282"/>
      <c r="EV491" s="282"/>
      <c r="EW491" s="282"/>
      <c r="EX491" s="282"/>
      <c r="EY491" s="282"/>
      <c r="EZ491" s="282"/>
      <c r="FA491" s="282"/>
      <c r="FB491" s="282"/>
      <c r="FC491" s="282"/>
      <c r="FD491" s="282"/>
      <c r="FE491" s="282"/>
      <c r="FF491" s="282"/>
      <c r="FG491" s="282"/>
      <c r="FH491" s="282"/>
      <c r="FI491" s="282"/>
      <c r="FJ491" s="282"/>
      <c r="FK491" s="282"/>
      <c r="FL491" s="282"/>
      <c r="FM491" s="282"/>
      <c r="FN491" s="282"/>
      <c r="FO491" s="282"/>
      <c r="FP491" s="282"/>
      <c r="FQ491" s="282"/>
      <c r="FR491" s="282"/>
      <c r="FS491" s="282"/>
      <c r="FT491" s="282"/>
      <c r="FU491" s="282"/>
      <c r="FV491" s="282"/>
      <c r="FW491" s="282"/>
      <c r="FX491" s="282"/>
      <c r="FY491" s="282"/>
      <c r="FZ491" s="282"/>
      <c r="GA491" s="282"/>
      <c r="GB491" s="282"/>
      <c r="GC491" s="282"/>
      <c r="GD491" s="282"/>
      <c r="GE491" s="282"/>
      <c r="GF491" s="282"/>
      <c r="GG491" s="282"/>
      <c r="GH491" s="282"/>
      <c r="GI491" s="282"/>
      <c r="GJ491" s="282"/>
      <c r="GK491" s="282"/>
      <c r="GL491" s="282"/>
      <c r="GM491" s="282"/>
      <c r="GN491" s="282"/>
      <c r="GO491" s="282"/>
      <c r="GP491" s="282"/>
      <c r="GQ491" s="282"/>
      <c r="GR491" s="282"/>
      <c r="GS491" s="282"/>
      <c r="GT491" s="282"/>
      <c r="GU491" s="282"/>
      <c r="GV491" s="282"/>
      <c r="GW491" s="282"/>
      <c r="GX491" s="282"/>
      <c r="GY491" s="282"/>
      <c r="GZ491" s="282"/>
      <c r="HA491" s="282"/>
      <c r="HB491" s="282"/>
      <c r="HC491" s="282"/>
      <c r="HD491" s="282"/>
      <c r="HE491" s="282"/>
      <c r="HF491" s="282"/>
      <c r="HG491" s="282"/>
      <c r="HH491" s="282"/>
      <c r="HI491" s="282"/>
      <c r="HJ491" s="282"/>
      <c r="HK491" s="282"/>
      <c r="HL491" s="282"/>
      <c r="HM491" s="282"/>
      <c r="HN491" s="282"/>
      <c r="HO491" s="282"/>
      <c r="HP491" s="282"/>
      <c r="HQ491" s="282"/>
    </row>
    <row r="492" spans="1:225" s="73" customFormat="1" ht="18" hidden="1" customHeight="1" x14ac:dyDescent="0.25">
      <c r="A492" s="223" t="str">
        <f t="shared" ref="A492:B492" si="1533">IF(A335="","",A335)</f>
        <v/>
      </c>
      <c r="B492" s="225" t="str">
        <f t="shared" si="1533"/>
        <v/>
      </c>
      <c r="C492" s="218">
        <f t="shared" si="1513"/>
        <v>0</v>
      </c>
      <c r="D492" s="284"/>
      <c r="E492" s="219">
        <f t="shared" si="1514"/>
        <v>0</v>
      </c>
      <c r="F492" s="219">
        <f t="shared" si="1515"/>
        <v>0</v>
      </c>
      <c r="G492" s="84"/>
      <c r="H492" s="214" t="str">
        <f t="shared" si="1516"/>
        <v/>
      </c>
      <c r="I492" s="219" t="str">
        <f t="shared" si="1517"/>
        <v/>
      </c>
      <c r="J492" s="219" t="str">
        <f t="shared" si="1521"/>
        <v/>
      </c>
      <c r="K492" s="216"/>
      <c r="L492" s="217">
        <f t="shared" si="1511"/>
        <v>1</v>
      </c>
      <c r="M492" s="219" t="str">
        <f t="shared" si="1518"/>
        <v/>
      </c>
      <c r="N492" s="221" t="str">
        <f t="shared" si="1519"/>
        <v/>
      </c>
      <c r="O492" s="304"/>
      <c r="P492" s="282"/>
      <c r="Q492" s="282"/>
      <c r="R492" s="287"/>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c r="CQ492" s="282"/>
      <c r="CR492" s="282"/>
      <c r="CS492" s="282"/>
      <c r="CT492" s="282"/>
      <c r="CU492" s="282"/>
      <c r="CV492" s="282"/>
      <c r="CW492" s="282"/>
      <c r="CX492" s="282"/>
      <c r="CY492" s="282"/>
      <c r="CZ492" s="282"/>
      <c r="DA492" s="282"/>
      <c r="DB492" s="282"/>
      <c r="DC492" s="282"/>
      <c r="DD492" s="282"/>
      <c r="DE492" s="282"/>
      <c r="DF492" s="282"/>
      <c r="DG492" s="282"/>
      <c r="DH492" s="282"/>
      <c r="DI492" s="282"/>
      <c r="DJ492" s="282"/>
      <c r="DK492" s="282"/>
      <c r="DL492" s="282"/>
      <c r="DM492" s="282"/>
      <c r="DN492" s="282"/>
      <c r="DO492" s="282"/>
      <c r="DP492" s="282"/>
      <c r="DQ492" s="282"/>
      <c r="DR492" s="282"/>
      <c r="DS492" s="282"/>
      <c r="DT492" s="282"/>
      <c r="DU492" s="282"/>
      <c r="DV492" s="282"/>
      <c r="DW492" s="282"/>
      <c r="DX492" s="282"/>
      <c r="DY492" s="282"/>
      <c r="DZ492" s="282"/>
      <c r="EA492" s="282"/>
      <c r="EB492" s="282"/>
      <c r="EC492" s="282"/>
      <c r="ED492" s="282"/>
      <c r="EE492" s="282"/>
      <c r="EF492" s="282"/>
      <c r="EG492" s="282"/>
      <c r="EH492" s="282"/>
      <c r="EI492" s="282"/>
      <c r="EJ492" s="282"/>
      <c r="EK492" s="282"/>
      <c r="EL492" s="282"/>
      <c r="EM492" s="282"/>
      <c r="EN492" s="282"/>
      <c r="EO492" s="282"/>
      <c r="EP492" s="282"/>
      <c r="EQ492" s="282"/>
      <c r="ER492" s="282"/>
      <c r="ES492" s="282"/>
      <c r="ET492" s="282"/>
      <c r="EU492" s="282"/>
      <c r="EV492" s="282"/>
      <c r="EW492" s="282"/>
      <c r="EX492" s="282"/>
      <c r="EY492" s="282"/>
      <c r="EZ492" s="282"/>
      <c r="FA492" s="282"/>
      <c r="FB492" s="282"/>
      <c r="FC492" s="282"/>
      <c r="FD492" s="282"/>
      <c r="FE492" s="282"/>
      <c r="FF492" s="282"/>
      <c r="FG492" s="282"/>
      <c r="FH492" s="282"/>
      <c r="FI492" s="282"/>
      <c r="FJ492" s="282"/>
      <c r="FK492" s="282"/>
      <c r="FL492" s="282"/>
      <c r="FM492" s="282"/>
      <c r="FN492" s="282"/>
      <c r="FO492" s="282"/>
      <c r="FP492" s="282"/>
      <c r="FQ492" s="282"/>
      <c r="FR492" s="282"/>
      <c r="FS492" s="282"/>
      <c r="FT492" s="282"/>
      <c r="FU492" s="282"/>
      <c r="FV492" s="282"/>
      <c r="FW492" s="282"/>
      <c r="FX492" s="282"/>
      <c r="FY492" s="282"/>
      <c r="FZ492" s="282"/>
      <c r="GA492" s="282"/>
      <c r="GB492" s="282"/>
      <c r="GC492" s="282"/>
      <c r="GD492" s="282"/>
      <c r="GE492" s="282"/>
      <c r="GF492" s="282"/>
      <c r="GG492" s="282"/>
      <c r="GH492" s="282"/>
      <c r="GI492" s="282"/>
      <c r="GJ492" s="282"/>
      <c r="GK492" s="282"/>
      <c r="GL492" s="282"/>
      <c r="GM492" s="282"/>
      <c r="GN492" s="282"/>
      <c r="GO492" s="282"/>
      <c r="GP492" s="282"/>
      <c r="GQ492" s="282"/>
      <c r="GR492" s="282"/>
      <c r="GS492" s="282"/>
      <c r="GT492" s="282"/>
      <c r="GU492" s="282"/>
      <c r="GV492" s="282"/>
      <c r="GW492" s="282"/>
      <c r="GX492" s="282"/>
      <c r="GY492" s="282"/>
      <c r="GZ492" s="282"/>
      <c r="HA492" s="282"/>
      <c r="HB492" s="282"/>
      <c r="HC492" s="282"/>
      <c r="HD492" s="282"/>
      <c r="HE492" s="282"/>
      <c r="HF492" s="282"/>
      <c r="HG492" s="282"/>
      <c r="HH492" s="282"/>
      <c r="HI492" s="282"/>
      <c r="HJ492" s="282"/>
      <c r="HK492" s="282"/>
      <c r="HL492" s="282"/>
      <c r="HM492" s="282"/>
      <c r="HN492" s="282"/>
      <c r="HO492" s="282"/>
      <c r="HP492" s="282"/>
      <c r="HQ492" s="282"/>
    </row>
    <row r="493" spans="1:225" s="73" customFormat="1" ht="18" hidden="1" customHeight="1" x14ac:dyDescent="0.25">
      <c r="A493" s="223" t="str">
        <f t="shared" ref="A493:B493" si="1534">IF(A336="","",A336)</f>
        <v/>
      </c>
      <c r="B493" s="225" t="str">
        <f t="shared" si="1534"/>
        <v/>
      </c>
      <c r="C493" s="218">
        <f t="shared" si="1513"/>
        <v>0</v>
      </c>
      <c r="D493" s="284"/>
      <c r="E493" s="219">
        <f t="shared" si="1514"/>
        <v>0</v>
      </c>
      <c r="F493" s="219">
        <f t="shared" si="1515"/>
        <v>0</v>
      </c>
      <c r="G493" s="84"/>
      <c r="H493" s="214" t="str">
        <f t="shared" si="1516"/>
        <v/>
      </c>
      <c r="I493" s="219" t="str">
        <f t="shared" si="1517"/>
        <v/>
      </c>
      <c r="J493" s="219" t="str">
        <f t="shared" si="1521"/>
        <v/>
      </c>
      <c r="K493" s="216"/>
      <c r="L493" s="217">
        <f t="shared" si="1511"/>
        <v>1</v>
      </c>
      <c r="M493" s="219" t="str">
        <f t="shared" si="1518"/>
        <v/>
      </c>
      <c r="N493" s="221" t="str">
        <f t="shared" si="1519"/>
        <v/>
      </c>
      <c r="O493" s="304"/>
      <c r="P493" s="282"/>
      <c r="Q493" s="282"/>
      <c r="R493" s="287"/>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c r="CQ493" s="282"/>
      <c r="CR493" s="282"/>
      <c r="CS493" s="282"/>
      <c r="CT493" s="282"/>
      <c r="CU493" s="282"/>
      <c r="CV493" s="282"/>
      <c r="CW493" s="282"/>
      <c r="CX493" s="282"/>
      <c r="CY493" s="282"/>
      <c r="CZ493" s="282"/>
      <c r="DA493" s="282"/>
      <c r="DB493" s="282"/>
      <c r="DC493" s="282"/>
      <c r="DD493" s="282"/>
      <c r="DE493" s="282"/>
      <c r="DF493" s="282"/>
      <c r="DG493" s="282"/>
      <c r="DH493" s="282"/>
      <c r="DI493" s="282"/>
      <c r="DJ493" s="282"/>
      <c r="DK493" s="282"/>
      <c r="DL493" s="282"/>
      <c r="DM493" s="282"/>
      <c r="DN493" s="282"/>
      <c r="DO493" s="282"/>
      <c r="DP493" s="282"/>
      <c r="DQ493" s="282"/>
      <c r="DR493" s="282"/>
      <c r="DS493" s="282"/>
      <c r="DT493" s="282"/>
      <c r="DU493" s="282"/>
      <c r="DV493" s="282"/>
      <c r="DW493" s="282"/>
      <c r="DX493" s="282"/>
      <c r="DY493" s="282"/>
      <c r="DZ493" s="282"/>
      <c r="EA493" s="282"/>
      <c r="EB493" s="282"/>
      <c r="EC493" s="282"/>
      <c r="ED493" s="282"/>
      <c r="EE493" s="282"/>
      <c r="EF493" s="282"/>
      <c r="EG493" s="282"/>
      <c r="EH493" s="282"/>
      <c r="EI493" s="282"/>
      <c r="EJ493" s="282"/>
      <c r="EK493" s="282"/>
      <c r="EL493" s="282"/>
      <c r="EM493" s="282"/>
      <c r="EN493" s="282"/>
      <c r="EO493" s="282"/>
      <c r="EP493" s="282"/>
      <c r="EQ493" s="282"/>
      <c r="ER493" s="282"/>
      <c r="ES493" s="282"/>
      <c r="ET493" s="282"/>
      <c r="EU493" s="282"/>
      <c r="EV493" s="282"/>
      <c r="EW493" s="282"/>
      <c r="EX493" s="282"/>
      <c r="EY493" s="282"/>
      <c r="EZ493" s="282"/>
      <c r="FA493" s="282"/>
      <c r="FB493" s="282"/>
      <c r="FC493" s="282"/>
      <c r="FD493" s="282"/>
      <c r="FE493" s="282"/>
      <c r="FF493" s="282"/>
      <c r="FG493" s="282"/>
      <c r="FH493" s="282"/>
      <c r="FI493" s="282"/>
      <c r="FJ493" s="282"/>
      <c r="FK493" s="282"/>
      <c r="FL493" s="282"/>
      <c r="FM493" s="282"/>
      <c r="FN493" s="282"/>
      <c r="FO493" s="282"/>
      <c r="FP493" s="282"/>
      <c r="FQ493" s="282"/>
      <c r="FR493" s="282"/>
      <c r="FS493" s="282"/>
      <c r="FT493" s="282"/>
      <c r="FU493" s="282"/>
      <c r="FV493" s="282"/>
      <c r="FW493" s="282"/>
      <c r="FX493" s="282"/>
      <c r="FY493" s="282"/>
      <c r="FZ493" s="282"/>
      <c r="GA493" s="282"/>
      <c r="GB493" s="282"/>
      <c r="GC493" s="282"/>
      <c r="GD493" s="282"/>
      <c r="GE493" s="282"/>
      <c r="GF493" s="282"/>
      <c r="GG493" s="282"/>
      <c r="GH493" s="282"/>
      <c r="GI493" s="282"/>
      <c r="GJ493" s="282"/>
      <c r="GK493" s="282"/>
      <c r="GL493" s="282"/>
      <c r="GM493" s="282"/>
      <c r="GN493" s="282"/>
      <c r="GO493" s="282"/>
      <c r="GP493" s="282"/>
      <c r="GQ493" s="282"/>
      <c r="GR493" s="282"/>
      <c r="GS493" s="282"/>
      <c r="GT493" s="282"/>
      <c r="GU493" s="282"/>
      <c r="GV493" s="282"/>
      <c r="GW493" s="282"/>
      <c r="GX493" s="282"/>
      <c r="GY493" s="282"/>
      <c r="GZ493" s="282"/>
      <c r="HA493" s="282"/>
      <c r="HB493" s="282"/>
      <c r="HC493" s="282"/>
      <c r="HD493" s="282"/>
      <c r="HE493" s="282"/>
      <c r="HF493" s="282"/>
      <c r="HG493" s="282"/>
      <c r="HH493" s="282"/>
      <c r="HI493" s="282"/>
      <c r="HJ493" s="282"/>
      <c r="HK493" s="282"/>
      <c r="HL493" s="282"/>
      <c r="HM493" s="282"/>
      <c r="HN493" s="282"/>
      <c r="HO493" s="282"/>
      <c r="HP493" s="282"/>
      <c r="HQ493" s="282"/>
    </row>
    <row r="494" spans="1:225" s="73" customFormat="1" ht="18" hidden="1" customHeight="1" x14ac:dyDescent="0.25">
      <c r="A494" s="223" t="str">
        <f t="shared" ref="A494:B494" si="1535">IF(A337="","",A337)</f>
        <v/>
      </c>
      <c r="B494" s="225" t="str">
        <f t="shared" si="1535"/>
        <v/>
      </c>
      <c r="C494" s="218">
        <f t="shared" si="1513"/>
        <v>0</v>
      </c>
      <c r="D494" s="284"/>
      <c r="E494" s="219">
        <f t="shared" si="1514"/>
        <v>0</v>
      </c>
      <c r="F494" s="219">
        <f t="shared" si="1515"/>
        <v>0</v>
      </c>
      <c r="G494" s="84"/>
      <c r="H494" s="214" t="str">
        <f t="shared" si="1516"/>
        <v/>
      </c>
      <c r="I494" s="219" t="str">
        <f t="shared" si="1517"/>
        <v/>
      </c>
      <c r="J494" s="219" t="str">
        <f t="shared" si="1521"/>
        <v/>
      </c>
      <c r="K494" s="216"/>
      <c r="L494" s="217">
        <f t="shared" si="1511"/>
        <v>1</v>
      </c>
      <c r="M494" s="219" t="str">
        <f t="shared" si="1518"/>
        <v/>
      </c>
      <c r="N494" s="221" t="str">
        <f t="shared" si="1519"/>
        <v/>
      </c>
      <c r="O494" s="304"/>
      <c r="P494" s="282"/>
      <c r="Q494" s="282"/>
      <c r="R494" s="287"/>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c r="CQ494" s="282"/>
      <c r="CR494" s="282"/>
      <c r="CS494" s="282"/>
      <c r="CT494" s="282"/>
      <c r="CU494" s="282"/>
      <c r="CV494" s="282"/>
      <c r="CW494" s="282"/>
      <c r="CX494" s="282"/>
      <c r="CY494" s="282"/>
      <c r="CZ494" s="282"/>
      <c r="DA494" s="282"/>
      <c r="DB494" s="282"/>
      <c r="DC494" s="282"/>
      <c r="DD494" s="282"/>
      <c r="DE494" s="282"/>
      <c r="DF494" s="282"/>
      <c r="DG494" s="282"/>
      <c r="DH494" s="282"/>
      <c r="DI494" s="282"/>
      <c r="DJ494" s="282"/>
      <c r="DK494" s="282"/>
      <c r="DL494" s="282"/>
      <c r="DM494" s="282"/>
      <c r="DN494" s="282"/>
      <c r="DO494" s="282"/>
      <c r="DP494" s="282"/>
      <c r="DQ494" s="282"/>
      <c r="DR494" s="282"/>
      <c r="DS494" s="282"/>
      <c r="DT494" s="282"/>
      <c r="DU494" s="282"/>
      <c r="DV494" s="282"/>
      <c r="DW494" s="282"/>
      <c r="DX494" s="282"/>
      <c r="DY494" s="282"/>
      <c r="DZ494" s="282"/>
      <c r="EA494" s="282"/>
      <c r="EB494" s="282"/>
      <c r="EC494" s="282"/>
      <c r="ED494" s="282"/>
      <c r="EE494" s="282"/>
      <c r="EF494" s="282"/>
      <c r="EG494" s="282"/>
      <c r="EH494" s="282"/>
      <c r="EI494" s="282"/>
      <c r="EJ494" s="282"/>
      <c r="EK494" s="282"/>
      <c r="EL494" s="282"/>
      <c r="EM494" s="282"/>
      <c r="EN494" s="282"/>
      <c r="EO494" s="282"/>
      <c r="EP494" s="282"/>
      <c r="EQ494" s="282"/>
      <c r="ER494" s="282"/>
      <c r="ES494" s="282"/>
      <c r="ET494" s="282"/>
      <c r="EU494" s="282"/>
      <c r="EV494" s="282"/>
      <c r="EW494" s="282"/>
      <c r="EX494" s="282"/>
      <c r="EY494" s="282"/>
      <c r="EZ494" s="282"/>
      <c r="FA494" s="282"/>
      <c r="FB494" s="282"/>
      <c r="FC494" s="282"/>
      <c r="FD494" s="282"/>
      <c r="FE494" s="282"/>
      <c r="FF494" s="282"/>
      <c r="FG494" s="282"/>
      <c r="FH494" s="282"/>
      <c r="FI494" s="282"/>
      <c r="FJ494" s="282"/>
      <c r="FK494" s="282"/>
      <c r="FL494" s="282"/>
      <c r="FM494" s="282"/>
      <c r="FN494" s="282"/>
      <c r="FO494" s="282"/>
      <c r="FP494" s="282"/>
      <c r="FQ494" s="282"/>
      <c r="FR494" s="282"/>
      <c r="FS494" s="282"/>
      <c r="FT494" s="282"/>
      <c r="FU494" s="282"/>
      <c r="FV494" s="282"/>
      <c r="FW494" s="282"/>
      <c r="FX494" s="282"/>
      <c r="FY494" s="282"/>
      <c r="FZ494" s="282"/>
      <c r="GA494" s="282"/>
      <c r="GB494" s="282"/>
      <c r="GC494" s="282"/>
      <c r="GD494" s="282"/>
      <c r="GE494" s="282"/>
      <c r="GF494" s="282"/>
      <c r="GG494" s="282"/>
      <c r="GH494" s="282"/>
      <c r="GI494" s="282"/>
      <c r="GJ494" s="282"/>
      <c r="GK494" s="282"/>
      <c r="GL494" s="282"/>
      <c r="GM494" s="282"/>
      <c r="GN494" s="282"/>
      <c r="GO494" s="282"/>
      <c r="GP494" s="282"/>
      <c r="GQ494" s="282"/>
      <c r="GR494" s="282"/>
      <c r="GS494" s="282"/>
      <c r="GT494" s="282"/>
      <c r="GU494" s="282"/>
      <c r="GV494" s="282"/>
      <c r="GW494" s="282"/>
      <c r="GX494" s="282"/>
      <c r="GY494" s="282"/>
      <c r="GZ494" s="282"/>
      <c r="HA494" s="282"/>
      <c r="HB494" s="282"/>
      <c r="HC494" s="282"/>
      <c r="HD494" s="282"/>
      <c r="HE494" s="282"/>
      <c r="HF494" s="282"/>
      <c r="HG494" s="282"/>
      <c r="HH494" s="282"/>
      <c r="HI494" s="282"/>
      <c r="HJ494" s="282"/>
      <c r="HK494" s="282"/>
      <c r="HL494" s="282"/>
      <c r="HM494" s="282"/>
      <c r="HN494" s="282"/>
      <c r="HO494" s="282"/>
      <c r="HP494" s="282"/>
      <c r="HQ494" s="282"/>
    </row>
    <row r="495" spans="1:225" s="73" customFormat="1" ht="18" hidden="1" customHeight="1" x14ac:dyDescent="0.25">
      <c r="A495" s="223" t="str">
        <f t="shared" ref="A495:B495" si="1536">IF(A338="","",A338)</f>
        <v/>
      </c>
      <c r="B495" s="225" t="str">
        <f t="shared" si="1536"/>
        <v/>
      </c>
      <c r="C495" s="218">
        <f t="shared" si="1513"/>
        <v>0</v>
      </c>
      <c r="D495" s="284"/>
      <c r="E495" s="219">
        <f t="shared" si="1514"/>
        <v>0</v>
      </c>
      <c r="F495" s="219">
        <f t="shared" si="1515"/>
        <v>0</v>
      </c>
      <c r="G495" s="84"/>
      <c r="H495" s="214" t="str">
        <f t="shared" si="1516"/>
        <v/>
      </c>
      <c r="I495" s="219" t="str">
        <f t="shared" si="1517"/>
        <v/>
      </c>
      <c r="J495" s="219" t="str">
        <f t="shared" si="1521"/>
        <v/>
      </c>
      <c r="K495" s="216"/>
      <c r="L495" s="217">
        <f t="shared" si="1511"/>
        <v>1</v>
      </c>
      <c r="M495" s="219" t="str">
        <f t="shared" si="1518"/>
        <v/>
      </c>
      <c r="N495" s="221" t="str">
        <f t="shared" si="1519"/>
        <v/>
      </c>
      <c r="O495" s="304"/>
      <c r="P495" s="282"/>
      <c r="Q495" s="282"/>
      <c r="R495" s="287"/>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c r="CQ495" s="282"/>
      <c r="CR495" s="282"/>
      <c r="CS495" s="282"/>
      <c r="CT495" s="282"/>
      <c r="CU495" s="282"/>
      <c r="CV495" s="282"/>
      <c r="CW495" s="282"/>
      <c r="CX495" s="282"/>
      <c r="CY495" s="282"/>
      <c r="CZ495" s="282"/>
      <c r="DA495" s="282"/>
      <c r="DB495" s="282"/>
      <c r="DC495" s="282"/>
      <c r="DD495" s="282"/>
      <c r="DE495" s="282"/>
      <c r="DF495" s="282"/>
      <c r="DG495" s="282"/>
      <c r="DH495" s="282"/>
      <c r="DI495" s="282"/>
      <c r="DJ495" s="282"/>
      <c r="DK495" s="282"/>
      <c r="DL495" s="282"/>
      <c r="DM495" s="282"/>
      <c r="DN495" s="282"/>
      <c r="DO495" s="282"/>
      <c r="DP495" s="282"/>
      <c r="DQ495" s="282"/>
      <c r="DR495" s="282"/>
      <c r="DS495" s="282"/>
      <c r="DT495" s="282"/>
      <c r="DU495" s="282"/>
      <c r="DV495" s="282"/>
      <c r="DW495" s="282"/>
      <c r="DX495" s="282"/>
      <c r="DY495" s="282"/>
      <c r="DZ495" s="282"/>
      <c r="EA495" s="282"/>
      <c r="EB495" s="282"/>
      <c r="EC495" s="282"/>
      <c r="ED495" s="282"/>
      <c r="EE495" s="282"/>
      <c r="EF495" s="282"/>
      <c r="EG495" s="282"/>
      <c r="EH495" s="282"/>
      <c r="EI495" s="282"/>
      <c r="EJ495" s="282"/>
      <c r="EK495" s="282"/>
      <c r="EL495" s="282"/>
      <c r="EM495" s="282"/>
      <c r="EN495" s="282"/>
      <c r="EO495" s="282"/>
      <c r="EP495" s="282"/>
      <c r="EQ495" s="282"/>
      <c r="ER495" s="282"/>
      <c r="ES495" s="282"/>
      <c r="ET495" s="282"/>
      <c r="EU495" s="282"/>
      <c r="EV495" s="282"/>
      <c r="EW495" s="282"/>
      <c r="EX495" s="282"/>
      <c r="EY495" s="282"/>
      <c r="EZ495" s="282"/>
      <c r="FA495" s="282"/>
      <c r="FB495" s="282"/>
      <c r="FC495" s="282"/>
      <c r="FD495" s="282"/>
      <c r="FE495" s="282"/>
      <c r="FF495" s="282"/>
      <c r="FG495" s="282"/>
      <c r="FH495" s="282"/>
      <c r="FI495" s="282"/>
      <c r="FJ495" s="282"/>
      <c r="FK495" s="282"/>
      <c r="FL495" s="282"/>
      <c r="FM495" s="282"/>
      <c r="FN495" s="282"/>
      <c r="FO495" s="282"/>
      <c r="FP495" s="282"/>
      <c r="FQ495" s="282"/>
      <c r="FR495" s="282"/>
      <c r="FS495" s="282"/>
      <c r="FT495" s="282"/>
      <c r="FU495" s="282"/>
      <c r="FV495" s="282"/>
      <c r="FW495" s="282"/>
      <c r="FX495" s="282"/>
      <c r="FY495" s="282"/>
      <c r="FZ495" s="282"/>
      <c r="GA495" s="282"/>
      <c r="GB495" s="282"/>
      <c r="GC495" s="282"/>
      <c r="GD495" s="282"/>
      <c r="GE495" s="282"/>
      <c r="GF495" s="282"/>
      <c r="GG495" s="282"/>
      <c r="GH495" s="282"/>
      <c r="GI495" s="282"/>
      <c r="GJ495" s="282"/>
      <c r="GK495" s="282"/>
      <c r="GL495" s="282"/>
      <c r="GM495" s="282"/>
      <c r="GN495" s="282"/>
      <c r="GO495" s="282"/>
      <c r="GP495" s="282"/>
      <c r="GQ495" s="282"/>
      <c r="GR495" s="282"/>
      <c r="GS495" s="282"/>
      <c r="GT495" s="282"/>
      <c r="GU495" s="282"/>
      <c r="GV495" s="282"/>
      <c r="GW495" s="282"/>
      <c r="GX495" s="282"/>
      <c r="GY495" s="282"/>
      <c r="GZ495" s="282"/>
      <c r="HA495" s="282"/>
      <c r="HB495" s="282"/>
      <c r="HC495" s="282"/>
      <c r="HD495" s="282"/>
      <c r="HE495" s="282"/>
      <c r="HF495" s="282"/>
      <c r="HG495" s="282"/>
      <c r="HH495" s="282"/>
      <c r="HI495" s="282"/>
      <c r="HJ495" s="282"/>
      <c r="HK495" s="282"/>
      <c r="HL495" s="282"/>
      <c r="HM495" s="282"/>
      <c r="HN495" s="282"/>
      <c r="HO495" s="282"/>
      <c r="HP495" s="282"/>
      <c r="HQ495" s="282"/>
    </row>
    <row r="496" spans="1:225" s="73" customFormat="1" ht="18" hidden="1" customHeight="1" x14ac:dyDescent="0.25">
      <c r="A496" s="223" t="str">
        <f t="shared" ref="A496:B496" si="1537">IF(A339="","",A339)</f>
        <v/>
      </c>
      <c r="B496" s="225" t="str">
        <f t="shared" si="1537"/>
        <v/>
      </c>
      <c r="C496" s="218">
        <f t="shared" si="1513"/>
        <v>0</v>
      </c>
      <c r="D496" s="284"/>
      <c r="E496" s="219">
        <f t="shared" si="1514"/>
        <v>0</v>
      </c>
      <c r="F496" s="219">
        <f t="shared" si="1515"/>
        <v>0</v>
      </c>
      <c r="G496" s="84"/>
      <c r="H496" s="214" t="str">
        <f t="shared" si="1516"/>
        <v/>
      </c>
      <c r="I496" s="219" t="str">
        <f t="shared" si="1517"/>
        <v/>
      </c>
      <c r="J496" s="219" t="str">
        <f t="shared" si="1521"/>
        <v/>
      </c>
      <c r="K496" s="216"/>
      <c r="L496" s="217">
        <f t="shared" si="1511"/>
        <v>1</v>
      </c>
      <c r="M496" s="219" t="str">
        <f t="shared" si="1518"/>
        <v/>
      </c>
      <c r="N496" s="221" t="str">
        <f t="shared" si="1519"/>
        <v/>
      </c>
      <c r="O496" s="304"/>
      <c r="P496" s="282"/>
      <c r="Q496" s="282"/>
      <c r="R496" s="287"/>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c r="CQ496" s="282"/>
      <c r="CR496" s="282"/>
      <c r="CS496" s="282"/>
      <c r="CT496" s="282"/>
      <c r="CU496" s="282"/>
      <c r="CV496" s="282"/>
      <c r="CW496" s="282"/>
      <c r="CX496" s="282"/>
      <c r="CY496" s="282"/>
      <c r="CZ496" s="282"/>
      <c r="DA496" s="282"/>
      <c r="DB496" s="282"/>
      <c r="DC496" s="282"/>
      <c r="DD496" s="282"/>
      <c r="DE496" s="282"/>
      <c r="DF496" s="282"/>
      <c r="DG496" s="282"/>
      <c r="DH496" s="282"/>
      <c r="DI496" s="282"/>
      <c r="DJ496" s="282"/>
      <c r="DK496" s="282"/>
      <c r="DL496" s="282"/>
      <c r="DM496" s="282"/>
      <c r="DN496" s="282"/>
      <c r="DO496" s="282"/>
      <c r="DP496" s="282"/>
      <c r="DQ496" s="282"/>
      <c r="DR496" s="282"/>
      <c r="DS496" s="282"/>
      <c r="DT496" s="282"/>
      <c r="DU496" s="282"/>
      <c r="DV496" s="282"/>
      <c r="DW496" s="282"/>
      <c r="DX496" s="282"/>
      <c r="DY496" s="282"/>
      <c r="DZ496" s="282"/>
      <c r="EA496" s="282"/>
      <c r="EB496" s="282"/>
      <c r="EC496" s="282"/>
      <c r="ED496" s="282"/>
      <c r="EE496" s="282"/>
      <c r="EF496" s="282"/>
      <c r="EG496" s="282"/>
      <c r="EH496" s="282"/>
      <c r="EI496" s="282"/>
      <c r="EJ496" s="282"/>
      <c r="EK496" s="282"/>
      <c r="EL496" s="282"/>
      <c r="EM496" s="282"/>
      <c r="EN496" s="282"/>
      <c r="EO496" s="282"/>
      <c r="EP496" s="282"/>
      <c r="EQ496" s="282"/>
      <c r="ER496" s="282"/>
      <c r="ES496" s="282"/>
      <c r="ET496" s="282"/>
      <c r="EU496" s="282"/>
      <c r="EV496" s="282"/>
      <c r="EW496" s="282"/>
      <c r="EX496" s="282"/>
      <c r="EY496" s="282"/>
      <c r="EZ496" s="282"/>
      <c r="FA496" s="282"/>
      <c r="FB496" s="282"/>
      <c r="FC496" s="282"/>
      <c r="FD496" s="282"/>
      <c r="FE496" s="282"/>
      <c r="FF496" s="282"/>
      <c r="FG496" s="282"/>
      <c r="FH496" s="282"/>
      <c r="FI496" s="282"/>
      <c r="FJ496" s="282"/>
      <c r="FK496" s="282"/>
      <c r="FL496" s="282"/>
      <c r="FM496" s="282"/>
      <c r="FN496" s="282"/>
      <c r="FO496" s="282"/>
      <c r="FP496" s="282"/>
      <c r="FQ496" s="282"/>
      <c r="FR496" s="282"/>
      <c r="FS496" s="282"/>
      <c r="FT496" s="282"/>
      <c r="FU496" s="282"/>
      <c r="FV496" s="282"/>
      <c r="FW496" s="282"/>
      <c r="FX496" s="282"/>
      <c r="FY496" s="282"/>
      <c r="FZ496" s="282"/>
      <c r="GA496" s="282"/>
      <c r="GB496" s="282"/>
      <c r="GC496" s="282"/>
      <c r="GD496" s="282"/>
      <c r="GE496" s="282"/>
      <c r="GF496" s="282"/>
      <c r="GG496" s="282"/>
      <c r="GH496" s="282"/>
      <c r="GI496" s="282"/>
      <c r="GJ496" s="282"/>
      <c r="GK496" s="282"/>
      <c r="GL496" s="282"/>
      <c r="GM496" s="282"/>
      <c r="GN496" s="282"/>
      <c r="GO496" s="282"/>
      <c r="GP496" s="282"/>
      <c r="GQ496" s="282"/>
      <c r="GR496" s="282"/>
      <c r="GS496" s="282"/>
      <c r="GT496" s="282"/>
      <c r="GU496" s="282"/>
      <c r="GV496" s="282"/>
      <c r="GW496" s="282"/>
      <c r="GX496" s="282"/>
      <c r="GY496" s="282"/>
      <c r="GZ496" s="282"/>
      <c r="HA496" s="282"/>
      <c r="HB496" s="282"/>
      <c r="HC496" s="282"/>
      <c r="HD496" s="282"/>
      <c r="HE496" s="282"/>
      <c r="HF496" s="282"/>
      <c r="HG496" s="282"/>
      <c r="HH496" s="282"/>
      <c r="HI496" s="282"/>
      <c r="HJ496" s="282"/>
      <c r="HK496" s="282"/>
      <c r="HL496" s="282"/>
      <c r="HM496" s="282"/>
      <c r="HN496" s="282"/>
      <c r="HO496" s="282"/>
      <c r="HP496" s="282"/>
      <c r="HQ496" s="282"/>
    </row>
    <row r="497" spans="1:225" s="73" customFormat="1" ht="18" hidden="1" customHeight="1" x14ac:dyDescent="0.25">
      <c r="A497" s="223" t="str">
        <f t="shared" ref="A497:B497" si="1538">IF(A340="","",A340)</f>
        <v/>
      </c>
      <c r="B497" s="225" t="str">
        <f t="shared" si="1538"/>
        <v/>
      </c>
      <c r="C497" s="218">
        <f t="shared" si="1513"/>
        <v>0</v>
      </c>
      <c r="D497" s="284"/>
      <c r="E497" s="219">
        <f t="shared" si="1514"/>
        <v>0</v>
      </c>
      <c r="F497" s="219">
        <f t="shared" si="1515"/>
        <v>0</v>
      </c>
      <c r="G497" s="84"/>
      <c r="H497" s="214" t="str">
        <f t="shared" si="1516"/>
        <v/>
      </c>
      <c r="I497" s="219" t="str">
        <f t="shared" si="1517"/>
        <v/>
      </c>
      <c r="J497" s="219" t="str">
        <f t="shared" si="1521"/>
        <v/>
      </c>
      <c r="K497" s="216"/>
      <c r="L497" s="217">
        <f t="shared" si="1511"/>
        <v>1</v>
      </c>
      <c r="M497" s="219" t="str">
        <f t="shared" si="1518"/>
        <v/>
      </c>
      <c r="N497" s="221" t="str">
        <f t="shared" si="1519"/>
        <v/>
      </c>
      <c r="O497" s="304"/>
      <c r="P497" s="282"/>
      <c r="Q497" s="282"/>
      <c r="R497" s="287"/>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c r="CQ497" s="282"/>
      <c r="CR497" s="282"/>
      <c r="CS497" s="282"/>
      <c r="CT497" s="282"/>
      <c r="CU497" s="282"/>
      <c r="CV497" s="282"/>
      <c r="CW497" s="282"/>
      <c r="CX497" s="282"/>
      <c r="CY497" s="282"/>
      <c r="CZ497" s="282"/>
      <c r="DA497" s="282"/>
      <c r="DB497" s="282"/>
      <c r="DC497" s="282"/>
      <c r="DD497" s="282"/>
      <c r="DE497" s="282"/>
      <c r="DF497" s="282"/>
      <c r="DG497" s="282"/>
      <c r="DH497" s="282"/>
      <c r="DI497" s="282"/>
      <c r="DJ497" s="282"/>
      <c r="DK497" s="282"/>
      <c r="DL497" s="282"/>
      <c r="DM497" s="282"/>
      <c r="DN497" s="282"/>
      <c r="DO497" s="282"/>
      <c r="DP497" s="282"/>
      <c r="DQ497" s="282"/>
      <c r="DR497" s="282"/>
      <c r="DS497" s="282"/>
      <c r="DT497" s="282"/>
      <c r="DU497" s="282"/>
      <c r="DV497" s="282"/>
      <c r="DW497" s="282"/>
      <c r="DX497" s="282"/>
      <c r="DY497" s="282"/>
      <c r="DZ497" s="282"/>
      <c r="EA497" s="282"/>
      <c r="EB497" s="282"/>
      <c r="EC497" s="282"/>
      <c r="ED497" s="282"/>
      <c r="EE497" s="282"/>
      <c r="EF497" s="282"/>
      <c r="EG497" s="282"/>
      <c r="EH497" s="282"/>
      <c r="EI497" s="282"/>
      <c r="EJ497" s="282"/>
      <c r="EK497" s="282"/>
      <c r="EL497" s="282"/>
      <c r="EM497" s="282"/>
      <c r="EN497" s="282"/>
      <c r="EO497" s="282"/>
      <c r="EP497" s="282"/>
      <c r="EQ497" s="282"/>
      <c r="ER497" s="282"/>
      <c r="ES497" s="282"/>
      <c r="ET497" s="282"/>
      <c r="EU497" s="282"/>
      <c r="EV497" s="282"/>
      <c r="EW497" s="282"/>
      <c r="EX497" s="282"/>
      <c r="EY497" s="282"/>
      <c r="EZ497" s="282"/>
      <c r="FA497" s="282"/>
      <c r="FB497" s="282"/>
      <c r="FC497" s="282"/>
      <c r="FD497" s="282"/>
      <c r="FE497" s="282"/>
      <c r="FF497" s="282"/>
      <c r="FG497" s="282"/>
      <c r="FH497" s="282"/>
      <c r="FI497" s="282"/>
      <c r="FJ497" s="282"/>
      <c r="FK497" s="282"/>
      <c r="FL497" s="282"/>
      <c r="FM497" s="282"/>
      <c r="FN497" s="282"/>
      <c r="FO497" s="282"/>
      <c r="FP497" s="282"/>
      <c r="FQ497" s="282"/>
      <c r="FR497" s="282"/>
      <c r="FS497" s="282"/>
      <c r="FT497" s="282"/>
      <c r="FU497" s="282"/>
      <c r="FV497" s="282"/>
      <c r="FW497" s="282"/>
      <c r="FX497" s="282"/>
      <c r="FY497" s="282"/>
      <c r="FZ497" s="282"/>
      <c r="GA497" s="282"/>
      <c r="GB497" s="282"/>
      <c r="GC497" s="282"/>
      <c r="GD497" s="282"/>
      <c r="GE497" s="282"/>
      <c r="GF497" s="282"/>
      <c r="GG497" s="282"/>
      <c r="GH497" s="282"/>
      <c r="GI497" s="282"/>
      <c r="GJ497" s="282"/>
      <c r="GK497" s="282"/>
      <c r="GL497" s="282"/>
      <c r="GM497" s="282"/>
      <c r="GN497" s="282"/>
      <c r="GO497" s="282"/>
      <c r="GP497" s="282"/>
      <c r="GQ497" s="282"/>
      <c r="GR497" s="282"/>
      <c r="GS497" s="282"/>
      <c r="GT497" s="282"/>
      <c r="GU497" s="282"/>
      <c r="GV497" s="282"/>
      <c r="GW497" s="282"/>
      <c r="GX497" s="282"/>
      <c r="GY497" s="282"/>
      <c r="GZ497" s="282"/>
      <c r="HA497" s="282"/>
      <c r="HB497" s="282"/>
      <c r="HC497" s="282"/>
      <c r="HD497" s="282"/>
      <c r="HE497" s="282"/>
      <c r="HF497" s="282"/>
      <c r="HG497" s="282"/>
      <c r="HH497" s="282"/>
      <c r="HI497" s="282"/>
      <c r="HJ497" s="282"/>
      <c r="HK497" s="282"/>
      <c r="HL497" s="282"/>
      <c r="HM497" s="282"/>
      <c r="HN497" s="282"/>
      <c r="HO497" s="282"/>
      <c r="HP497" s="282"/>
      <c r="HQ497" s="282"/>
    </row>
    <row r="498" spans="1:225" s="73" customFormat="1" ht="18" hidden="1" customHeight="1" x14ac:dyDescent="0.25">
      <c r="A498" s="223" t="str">
        <f t="shared" ref="A498:B498" si="1539">IF(A341="","",A341)</f>
        <v/>
      </c>
      <c r="B498" s="225" t="str">
        <f t="shared" si="1539"/>
        <v/>
      </c>
      <c r="C498" s="218">
        <f t="shared" si="1513"/>
        <v>0</v>
      </c>
      <c r="D498" s="284"/>
      <c r="E498" s="219">
        <f t="shared" si="1514"/>
        <v>0</v>
      </c>
      <c r="F498" s="219">
        <f t="shared" si="1515"/>
        <v>0</v>
      </c>
      <c r="G498" s="84"/>
      <c r="H498" s="214" t="str">
        <f t="shared" si="1516"/>
        <v/>
      </c>
      <c r="I498" s="219" t="str">
        <f t="shared" si="1517"/>
        <v/>
      </c>
      <c r="J498" s="219" t="str">
        <f t="shared" si="1521"/>
        <v/>
      </c>
      <c r="K498" s="216"/>
      <c r="L498" s="217">
        <f t="shared" si="1511"/>
        <v>1</v>
      </c>
      <c r="M498" s="219" t="str">
        <f t="shared" si="1518"/>
        <v/>
      </c>
      <c r="N498" s="221" t="str">
        <f t="shared" si="1519"/>
        <v/>
      </c>
      <c r="O498" s="304"/>
      <c r="P498" s="282"/>
      <c r="Q498" s="282"/>
      <c r="R498" s="287"/>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c r="CQ498" s="282"/>
      <c r="CR498" s="282"/>
      <c r="CS498" s="282"/>
      <c r="CT498" s="282"/>
      <c r="CU498" s="282"/>
      <c r="CV498" s="282"/>
      <c r="CW498" s="282"/>
      <c r="CX498" s="282"/>
      <c r="CY498" s="282"/>
      <c r="CZ498" s="282"/>
      <c r="DA498" s="282"/>
      <c r="DB498" s="282"/>
      <c r="DC498" s="282"/>
      <c r="DD498" s="282"/>
      <c r="DE498" s="282"/>
      <c r="DF498" s="282"/>
      <c r="DG498" s="282"/>
      <c r="DH498" s="282"/>
      <c r="DI498" s="282"/>
      <c r="DJ498" s="282"/>
      <c r="DK498" s="282"/>
      <c r="DL498" s="282"/>
      <c r="DM498" s="282"/>
      <c r="DN498" s="282"/>
      <c r="DO498" s="282"/>
      <c r="DP498" s="282"/>
      <c r="DQ498" s="282"/>
      <c r="DR498" s="282"/>
      <c r="DS498" s="282"/>
      <c r="DT498" s="282"/>
      <c r="DU498" s="282"/>
      <c r="DV498" s="282"/>
      <c r="DW498" s="282"/>
      <c r="DX498" s="282"/>
      <c r="DY498" s="282"/>
      <c r="DZ498" s="282"/>
      <c r="EA498" s="282"/>
      <c r="EB498" s="282"/>
      <c r="EC498" s="282"/>
      <c r="ED498" s="282"/>
      <c r="EE498" s="282"/>
      <c r="EF498" s="282"/>
      <c r="EG498" s="282"/>
      <c r="EH498" s="282"/>
      <c r="EI498" s="282"/>
      <c r="EJ498" s="282"/>
      <c r="EK498" s="282"/>
      <c r="EL498" s="282"/>
      <c r="EM498" s="282"/>
      <c r="EN498" s="282"/>
      <c r="EO498" s="282"/>
      <c r="EP498" s="282"/>
      <c r="EQ498" s="282"/>
      <c r="ER498" s="282"/>
      <c r="ES498" s="282"/>
      <c r="ET498" s="282"/>
      <c r="EU498" s="282"/>
      <c r="EV498" s="282"/>
      <c r="EW498" s="282"/>
      <c r="EX498" s="282"/>
      <c r="EY498" s="282"/>
      <c r="EZ498" s="282"/>
      <c r="FA498" s="282"/>
      <c r="FB498" s="282"/>
      <c r="FC498" s="282"/>
      <c r="FD498" s="282"/>
      <c r="FE498" s="282"/>
      <c r="FF498" s="282"/>
      <c r="FG498" s="282"/>
      <c r="FH498" s="282"/>
      <c r="FI498" s="282"/>
      <c r="FJ498" s="282"/>
      <c r="FK498" s="282"/>
      <c r="FL498" s="282"/>
      <c r="FM498" s="282"/>
      <c r="FN498" s="282"/>
      <c r="FO498" s="282"/>
      <c r="FP498" s="282"/>
      <c r="FQ498" s="282"/>
      <c r="FR498" s="282"/>
      <c r="FS498" s="282"/>
      <c r="FT498" s="282"/>
      <c r="FU498" s="282"/>
      <c r="FV498" s="282"/>
      <c r="FW498" s="282"/>
      <c r="FX498" s="282"/>
      <c r="FY498" s="282"/>
      <c r="FZ498" s="282"/>
      <c r="GA498" s="282"/>
      <c r="GB498" s="282"/>
      <c r="GC498" s="282"/>
      <c r="GD498" s="282"/>
      <c r="GE498" s="282"/>
      <c r="GF498" s="282"/>
      <c r="GG498" s="282"/>
      <c r="GH498" s="282"/>
      <c r="GI498" s="282"/>
      <c r="GJ498" s="282"/>
      <c r="GK498" s="282"/>
      <c r="GL498" s="282"/>
      <c r="GM498" s="282"/>
      <c r="GN498" s="282"/>
      <c r="GO498" s="282"/>
      <c r="GP498" s="282"/>
      <c r="GQ498" s="282"/>
      <c r="GR498" s="282"/>
      <c r="GS498" s="282"/>
      <c r="GT498" s="282"/>
      <c r="GU498" s="282"/>
      <c r="GV498" s="282"/>
      <c r="GW498" s="282"/>
      <c r="GX498" s="282"/>
      <c r="GY498" s="282"/>
      <c r="GZ498" s="282"/>
      <c r="HA498" s="282"/>
      <c r="HB498" s="282"/>
      <c r="HC498" s="282"/>
      <c r="HD498" s="282"/>
      <c r="HE498" s="282"/>
      <c r="HF498" s="282"/>
      <c r="HG498" s="282"/>
      <c r="HH498" s="282"/>
      <c r="HI498" s="282"/>
      <c r="HJ498" s="282"/>
      <c r="HK498" s="282"/>
      <c r="HL498" s="282"/>
      <c r="HM498" s="282"/>
      <c r="HN498" s="282"/>
      <c r="HO498" s="282"/>
      <c r="HP498" s="282"/>
      <c r="HQ498" s="282"/>
    </row>
    <row r="499" spans="1:225" s="73" customFormat="1" ht="18" hidden="1" customHeight="1" x14ac:dyDescent="0.25">
      <c r="A499" s="223" t="str">
        <f t="shared" ref="A499:B499" si="1540">IF(A342="","",A342)</f>
        <v/>
      </c>
      <c r="B499" s="225" t="str">
        <f t="shared" si="1540"/>
        <v/>
      </c>
      <c r="C499" s="218">
        <f t="shared" si="1513"/>
        <v>0</v>
      </c>
      <c r="D499" s="284"/>
      <c r="E499" s="219">
        <f t="shared" si="1514"/>
        <v>0</v>
      </c>
      <c r="F499" s="219">
        <f t="shared" si="1515"/>
        <v>0</v>
      </c>
      <c r="G499" s="84"/>
      <c r="H499" s="214" t="str">
        <f t="shared" si="1516"/>
        <v/>
      </c>
      <c r="I499" s="219" t="str">
        <f t="shared" si="1517"/>
        <v/>
      </c>
      <c r="J499" s="219" t="str">
        <f t="shared" si="1521"/>
        <v/>
      </c>
      <c r="K499" s="216"/>
      <c r="L499" s="217">
        <f t="shared" si="1511"/>
        <v>1</v>
      </c>
      <c r="M499" s="219" t="str">
        <f t="shared" si="1518"/>
        <v/>
      </c>
      <c r="N499" s="221" t="str">
        <f t="shared" si="1519"/>
        <v/>
      </c>
      <c r="O499" s="304"/>
      <c r="P499" s="282"/>
      <c r="Q499" s="282"/>
      <c r="R499" s="287"/>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c r="CQ499" s="282"/>
      <c r="CR499" s="282"/>
      <c r="CS499" s="282"/>
      <c r="CT499" s="282"/>
      <c r="CU499" s="282"/>
      <c r="CV499" s="282"/>
      <c r="CW499" s="282"/>
      <c r="CX499" s="282"/>
      <c r="CY499" s="282"/>
      <c r="CZ499" s="282"/>
      <c r="DA499" s="282"/>
      <c r="DB499" s="282"/>
      <c r="DC499" s="282"/>
      <c r="DD499" s="282"/>
      <c r="DE499" s="282"/>
      <c r="DF499" s="282"/>
      <c r="DG499" s="282"/>
      <c r="DH499" s="282"/>
      <c r="DI499" s="282"/>
      <c r="DJ499" s="282"/>
      <c r="DK499" s="282"/>
      <c r="DL499" s="282"/>
      <c r="DM499" s="282"/>
      <c r="DN499" s="282"/>
      <c r="DO499" s="282"/>
      <c r="DP499" s="282"/>
      <c r="DQ499" s="282"/>
      <c r="DR499" s="282"/>
      <c r="DS499" s="282"/>
      <c r="DT499" s="282"/>
      <c r="DU499" s="282"/>
      <c r="DV499" s="282"/>
      <c r="DW499" s="282"/>
      <c r="DX499" s="282"/>
      <c r="DY499" s="282"/>
      <c r="DZ499" s="282"/>
      <c r="EA499" s="282"/>
      <c r="EB499" s="282"/>
      <c r="EC499" s="282"/>
      <c r="ED499" s="282"/>
      <c r="EE499" s="282"/>
      <c r="EF499" s="282"/>
      <c r="EG499" s="282"/>
      <c r="EH499" s="282"/>
      <c r="EI499" s="282"/>
      <c r="EJ499" s="282"/>
      <c r="EK499" s="282"/>
      <c r="EL499" s="282"/>
      <c r="EM499" s="282"/>
      <c r="EN499" s="282"/>
      <c r="EO499" s="282"/>
      <c r="EP499" s="282"/>
      <c r="EQ499" s="282"/>
      <c r="ER499" s="282"/>
      <c r="ES499" s="282"/>
      <c r="ET499" s="282"/>
      <c r="EU499" s="282"/>
      <c r="EV499" s="282"/>
      <c r="EW499" s="282"/>
      <c r="EX499" s="282"/>
      <c r="EY499" s="282"/>
      <c r="EZ499" s="282"/>
      <c r="FA499" s="282"/>
      <c r="FB499" s="282"/>
      <c r="FC499" s="282"/>
      <c r="FD499" s="282"/>
      <c r="FE499" s="282"/>
      <c r="FF499" s="282"/>
      <c r="FG499" s="282"/>
      <c r="FH499" s="282"/>
      <c r="FI499" s="282"/>
      <c r="FJ499" s="282"/>
      <c r="FK499" s="282"/>
      <c r="FL499" s="282"/>
      <c r="FM499" s="282"/>
      <c r="FN499" s="282"/>
      <c r="FO499" s="282"/>
      <c r="FP499" s="282"/>
      <c r="FQ499" s="282"/>
      <c r="FR499" s="282"/>
      <c r="FS499" s="282"/>
      <c r="FT499" s="282"/>
      <c r="FU499" s="282"/>
      <c r="FV499" s="282"/>
      <c r="FW499" s="282"/>
      <c r="FX499" s="282"/>
      <c r="FY499" s="282"/>
      <c r="FZ499" s="282"/>
      <c r="GA499" s="282"/>
      <c r="GB499" s="282"/>
      <c r="GC499" s="282"/>
      <c r="GD499" s="282"/>
      <c r="GE499" s="282"/>
      <c r="GF499" s="282"/>
      <c r="GG499" s="282"/>
      <c r="GH499" s="282"/>
      <c r="GI499" s="282"/>
      <c r="GJ499" s="282"/>
      <c r="GK499" s="282"/>
      <c r="GL499" s="282"/>
      <c r="GM499" s="282"/>
      <c r="GN499" s="282"/>
      <c r="GO499" s="282"/>
      <c r="GP499" s="282"/>
      <c r="GQ499" s="282"/>
      <c r="GR499" s="282"/>
      <c r="GS499" s="282"/>
      <c r="GT499" s="282"/>
      <c r="GU499" s="282"/>
      <c r="GV499" s="282"/>
      <c r="GW499" s="282"/>
      <c r="GX499" s="282"/>
      <c r="GY499" s="282"/>
      <c r="GZ499" s="282"/>
      <c r="HA499" s="282"/>
      <c r="HB499" s="282"/>
      <c r="HC499" s="282"/>
      <c r="HD499" s="282"/>
      <c r="HE499" s="282"/>
      <c r="HF499" s="282"/>
      <c r="HG499" s="282"/>
      <c r="HH499" s="282"/>
      <c r="HI499" s="282"/>
      <c r="HJ499" s="282"/>
      <c r="HK499" s="282"/>
      <c r="HL499" s="282"/>
      <c r="HM499" s="282"/>
      <c r="HN499" s="282"/>
      <c r="HO499" s="282"/>
      <c r="HP499" s="282"/>
      <c r="HQ499" s="282"/>
    </row>
    <row r="500" spans="1:225" s="73" customFormat="1" ht="18" hidden="1" customHeight="1" x14ac:dyDescent="0.25">
      <c r="A500" s="223" t="str">
        <f t="shared" ref="A500:B500" si="1541">IF(A343="","",A343)</f>
        <v/>
      </c>
      <c r="B500" s="225" t="str">
        <f t="shared" si="1541"/>
        <v/>
      </c>
      <c r="C500" s="218">
        <f t="shared" si="1513"/>
        <v>0</v>
      </c>
      <c r="D500" s="284"/>
      <c r="E500" s="219">
        <f t="shared" si="1514"/>
        <v>0</v>
      </c>
      <c r="F500" s="219">
        <f t="shared" si="1515"/>
        <v>0</v>
      </c>
      <c r="G500" s="84"/>
      <c r="H500" s="214" t="str">
        <f t="shared" si="1516"/>
        <v/>
      </c>
      <c r="I500" s="219" t="str">
        <f t="shared" si="1517"/>
        <v/>
      </c>
      <c r="J500" s="219" t="str">
        <f t="shared" si="1521"/>
        <v/>
      </c>
      <c r="K500" s="216"/>
      <c r="L500" s="217">
        <f t="shared" si="1511"/>
        <v>1</v>
      </c>
      <c r="M500" s="219" t="str">
        <f t="shared" si="1518"/>
        <v/>
      </c>
      <c r="N500" s="221" t="str">
        <f t="shared" si="1519"/>
        <v/>
      </c>
      <c r="O500" s="304"/>
      <c r="P500" s="282"/>
      <c r="Q500" s="282"/>
      <c r="R500" s="287"/>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c r="CQ500" s="282"/>
      <c r="CR500" s="282"/>
      <c r="CS500" s="282"/>
      <c r="CT500" s="282"/>
      <c r="CU500" s="282"/>
      <c r="CV500" s="282"/>
      <c r="CW500" s="282"/>
      <c r="CX500" s="282"/>
      <c r="CY500" s="282"/>
      <c r="CZ500" s="282"/>
      <c r="DA500" s="282"/>
      <c r="DB500" s="282"/>
      <c r="DC500" s="282"/>
      <c r="DD500" s="282"/>
      <c r="DE500" s="282"/>
      <c r="DF500" s="282"/>
      <c r="DG500" s="282"/>
      <c r="DH500" s="282"/>
      <c r="DI500" s="282"/>
      <c r="DJ500" s="282"/>
      <c r="DK500" s="282"/>
      <c r="DL500" s="282"/>
      <c r="DM500" s="282"/>
      <c r="DN500" s="282"/>
      <c r="DO500" s="282"/>
      <c r="DP500" s="282"/>
      <c r="DQ500" s="282"/>
      <c r="DR500" s="282"/>
      <c r="DS500" s="282"/>
      <c r="DT500" s="282"/>
      <c r="DU500" s="282"/>
      <c r="DV500" s="282"/>
      <c r="DW500" s="282"/>
      <c r="DX500" s="282"/>
      <c r="DY500" s="282"/>
      <c r="DZ500" s="282"/>
      <c r="EA500" s="282"/>
      <c r="EB500" s="282"/>
      <c r="EC500" s="282"/>
      <c r="ED500" s="282"/>
      <c r="EE500" s="282"/>
      <c r="EF500" s="282"/>
      <c r="EG500" s="282"/>
      <c r="EH500" s="282"/>
      <c r="EI500" s="282"/>
      <c r="EJ500" s="282"/>
      <c r="EK500" s="282"/>
      <c r="EL500" s="282"/>
      <c r="EM500" s="282"/>
      <c r="EN500" s="282"/>
      <c r="EO500" s="282"/>
      <c r="EP500" s="282"/>
      <c r="EQ500" s="282"/>
      <c r="ER500" s="282"/>
      <c r="ES500" s="282"/>
      <c r="ET500" s="282"/>
      <c r="EU500" s="282"/>
      <c r="EV500" s="282"/>
      <c r="EW500" s="282"/>
      <c r="EX500" s="282"/>
      <c r="EY500" s="282"/>
      <c r="EZ500" s="282"/>
      <c r="FA500" s="282"/>
      <c r="FB500" s="282"/>
      <c r="FC500" s="282"/>
      <c r="FD500" s="282"/>
      <c r="FE500" s="282"/>
      <c r="FF500" s="282"/>
      <c r="FG500" s="282"/>
      <c r="FH500" s="282"/>
      <c r="FI500" s="282"/>
      <c r="FJ500" s="282"/>
      <c r="FK500" s="282"/>
      <c r="FL500" s="282"/>
      <c r="FM500" s="282"/>
      <c r="FN500" s="282"/>
      <c r="FO500" s="282"/>
      <c r="FP500" s="282"/>
      <c r="FQ500" s="282"/>
      <c r="FR500" s="282"/>
      <c r="FS500" s="282"/>
      <c r="FT500" s="282"/>
      <c r="FU500" s="282"/>
      <c r="FV500" s="282"/>
      <c r="FW500" s="282"/>
      <c r="FX500" s="282"/>
      <c r="FY500" s="282"/>
      <c r="FZ500" s="282"/>
      <c r="GA500" s="282"/>
      <c r="GB500" s="282"/>
      <c r="GC500" s="282"/>
      <c r="GD500" s="282"/>
      <c r="GE500" s="282"/>
      <c r="GF500" s="282"/>
      <c r="GG500" s="282"/>
      <c r="GH500" s="282"/>
      <c r="GI500" s="282"/>
      <c r="GJ500" s="282"/>
      <c r="GK500" s="282"/>
      <c r="GL500" s="282"/>
      <c r="GM500" s="282"/>
      <c r="GN500" s="282"/>
      <c r="GO500" s="282"/>
      <c r="GP500" s="282"/>
      <c r="GQ500" s="282"/>
      <c r="GR500" s="282"/>
      <c r="GS500" s="282"/>
      <c r="GT500" s="282"/>
      <c r="GU500" s="282"/>
      <c r="GV500" s="282"/>
      <c r="GW500" s="282"/>
      <c r="GX500" s="282"/>
      <c r="GY500" s="282"/>
      <c r="GZ500" s="282"/>
      <c r="HA500" s="282"/>
      <c r="HB500" s="282"/>
      <c r="HC500" s="282"/>
      <c r="HD500" s="282"/>
      <c r="HE500" s="282"/>
      <c r="HF500" s="282"/>
      <c r="HG500" s="282"/>
      <c r="HH500" s="282"/>
      <c r="HI500" s="282"/>
      <c r="HJ500" s="282"/>
      <c r="HK500" s="282"/>
      <c r="HL500" s="282"/>
      <c r="HM500" s="282"/>
      <c r="HN500" s="282"/>
      <c r="HO500" s="282"/>
      <c r="HP500" s="282"/>
      <c r="HQ500" s="282"/>
    </row>
    <row r="501" spans="1:225" s="73" customFormat="1" ht="18" hidden="1" customHeight="1" x14ac:dyDescent="0.25">
      <c r="A501" s="223" t="str">
        <f t="shared" ref="A501:B501" si="1542">IF(A344="","",A344)</f>
        <v/>
      </c>
      <c r="B501" s="225" t="str">
        <f t="shared" si="1542"/>
        <v/>
      </c>
      <c r="C501" s="218">
        <f t="shared" si="1513"/>
        <v>0</v>
      </c>
      <c r="D501" s="284"/>
      <c r="E501" s="219">
        <f t="shared" si="1514"/>
        <v>0</v>
      </c>
      <c r="F501" s="219">
        <f t="shared" si="1515"/>
        <v>0</v>
      </c>
      <c r="G501" s="84"/>
      <c r="H501" s="214" t="str">
        <f t="shared" si="1516"/>
        <v/>
      </c>
      <c r="I501" s="219" t="str">
        <f t="shared" si="1517"/>
        <v/>
      </c>
      <c r="J501" s="219" t="str">
        <f t="shared" si="1521"/>
        <v/>
      </c>
      <c r="K501" s="216"/>
      <c r="L501" s="217">
        <f t="shared" si="1511"/>
        <v>1</v>
      </c>
      <c r="M501" s="219" t="str">
        <f t="shared" si="1518"/>
        <v/>
      </c>
      <c r="N501" s="221" t="str">
        <f t="shared" si="1519"/>
        <v/>
      </c>
      <c r="O501" s="304"/>
      <c r="P501" s="282"/>
      <c r="Q501" s="282"/>
      <c r="R501" s="287"/>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c r="CQ501" s="282"/>
      <c r="CR501" s="282"/>
      <c r="CS501" s="282"/>
      <c r="CT501" s="282"/>
      <c r="CU501" s="282"/>
      <c r="CV501" s="282"/>
      <c r="CW501" s="282"/>
      <c r="CX501" s="282"/>
      <c r="CY501" s="282"/>
      <c r="CZ501" s="282"/>
      <c r="DA501" s="282"/>
      <c r="DB501" s="282"/>
      <c r="DC501" s="282"/>
      <c r="DD501" s="282"/>
      <c r="DE501" s="282"/>
      <c r="DF501" s="282"/>
      <c r="DG501" s="282"/>
      <c r="DH501" s="282"/>
      <c r="DI501" s="282"/>
      <c r="DJ501" s="282"/>
      <c r="DK501" s="282"/>
      <c r="DL501" s="282"/>
      <c r="DM501" s="282"/>
      <c r="DN501" s="282"/>
      <c r="DO501" s="282"/>
      <c r="DP501" s="282"/>
      <c r="DQ501" s="282"/>
      <c r="DR501" s="282"/>
      <c r="DS501" s="282"/>
      <c r="DT501" s="282"/>
      <c r="DU501" s="282"/>
      <c r="DV501" s="282"/>
      <c r="DW501" s="282"/>
      <c r="DX501" s="282"/>
      <c r="DY501" s="282"/>
      <c r="DZ501" s="282"/>
      <c r="EA501" s="282"/>
      <c r="EB501" s="282"/>
      <c r="EC501" s="282"/>
      <c r="ED501" s="282"/>
      <c r="EE501" s="282"/>
      <c r="EF501" s="282"/>
      <c r="EG501" s="282"/>
      <c r="EH501" s="282"/>
      <c r="EI501" s="282"/>
      <c r="EJ501" s="282"/>
      <c r="EK501" s="282"/>
      <c r="EL501" s="282"/>
      <c r="EM501" s="282"/>
      <c r="EN501" s="282"/>
      <c r="EO501" s="282"/>
      <c r="EP501" s="282"/>
      <c r="EQ501" s="282"/>
      <c r="ER501" s="282"/>
      <c r="ES501" s="282"/>
      <c r="ET501" s="282"/>
      <c r="EU501" s="282"/>
      <c r="EV501" s="282"/>
      <c r="EW501" s="282"/>
      <c r="EX501" s="282"/>
      <c r="EY501" s="282"/>
      <c r="EZ501" s="282"/>
      <c r="FA501" s="282"/>
      <c r="FB501" s="282"/>
      <c r="FC501" s="282"/>
      <c r="FD501" s="282"/>
      <c r="FE501" s="282"/>
      <c r="FF501" s="282"/>
      <c r="FG501" s="282"/>
      <c r="FH501" s="282"/>
      <c r="FI501" s="282"/>
      <c r="FJ501" s="282"/>
      <c r="FK501" s="282"/>
      <c r="FL501" s="282"/>
      <c r="FM501" s="282"/>
      <c r="FN501" s="282"/>
      <c r="FO501" s="282"/>
      <c r="FP501" s="282"/>
      <c r="FQ501" s="282"/>
      <c r="FR501" s="282"/>
      <c r="FS501" s="282"/>
      <c r="FT501" s="282"/>
      <c r="FU501" s="282"/>
      <c r="FV501" s="282"/>
      <c r="FW501" s="282"/>
      <c r="FX501" s="282"/>
      <c r="FY501" s="282"/>
      <c r="FZ501" s="282"/>
      <c r="GA501" s="282"/>
      <c r="GB501" s="282"/>
      <c r="GC501" s="282"/>
      <c r="GD501" s="282"/>
      <c r="GE501" s="282"/>
      <c r="GF501" s="282"/>
      <c r="GG501" s="282"/>
      <c r="GH501" s="282"/>
      <c r="GI501" s="282"/>
      <c r="GJ501" s="282"/>
      <c r="GK501" s="282"/>
      <c r="GL501" s="282"/>
      <c r="GM501" s="282"/>
      <c r="GN501" s="282"/>
      <c r="GO501" s="282"/>
      <c r="GP501" s="282"/>
      <c r="GQ501" s="282"/>
      <c r="GR501" s="282"/>
      <c r="GS501" s="282"/>
      <c r="GT501" s="282"/>
      <c r="GU501" s="282"/>
      <c r="GV501" s="282"/>
      <c r="GW501" s="282"/>
      <c r="GX501" s="282"/>
      <c r="GY501" s="282"/>
      <c r="GZ501" s="282"/>
      <c r="HA501" s="282"/>
      <c r="HB501" s="282"/>
      <c r="HC501" s="282"/>
      <c r="HD501" s="282"/>
      <c r="HE501" s="282"/>
      <c r="HF501" s="282"/>
      <c r="HG501" s="282"/>
      <c r="HH501" s="282"/>
      <c r="HI501" s="282"/>
      <c r="HJ501" s="282"/>
      <c r="HK501" s="282"/>
      <c r="HL501" s="282"/>
      <c r="HM501" s="282"/>
      <c r="HN501" s="282"/>
      <c r="HO501" s="282"/>
      <c r="HP501" s="282"/>
      <c r="HQ501" s="282"/>
    </row>
    <row r="502" spans="1:225" s="73" customFormat="1" ht="18" hidden="1" customHeight="1" x14ac:dyDescent="0.25">
      <c r="A502" s="223" t="str">
        <f t="shared" ref="A502:B502" si="1543">IF(A345="","",A345)</f>
        <v/>
      </c>
      <c r="B502" s="225" t="str">
        <f t="shared" si="1543"/>
        <v/>
      </c>
      <c r="C502" s="218">
        <f t="shared" si="1513"/>
        <v>0</v>
      </c>
      <c r="D502" s="284"/>
      <c r="E502" s="219">
        <f t="shared" si="1514"/>
        <v>0</v>
      </c>
      <c r="F502" s="219">
        <f t="shared" si="1515"/>
        <v>0</v>
      </c>
      <c r="G502" s="84"/>
      <c r="H502" s="214" t="str">
        <f t="shared" si="1516"/>
        <v/>
      </c>
      <c r="I502" s="219" t="str">
        <f t="shared" si="1517"/>
        <v/>
      </c>
      <c r="J502" s="219" t="str">
        <f t="shared" si="1521"/>
        <v/>
      </c>
      <c r="K502" s="216"/>
      <c r="L502" s="217">
        <f t="shared" si="1511"/>
        <v>1</v>
      </c>
      <c r="M502" s="219" t="str">
        <f t="shared" si="1518"/>
        <v/>
      </c>
      <c r="N502" s="221" t="str">
        <f t="shared" si="1519"/>
        <v/>
      </c>
      <c r="O502" s="304"/>
      <c r="P502" s="282"/>
      <c r="Q502" s="282"/>
      <c r="R502" s="287"/>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c r="CQ502" s="282"/>
      <c r="CR502" s="282"/>
      <c r="CS502" s="282"/>
      <c r="CT502" s="282"/>
      <c r="CU502" s="282"/>
      <c r="CV502" s="282"/>
      <c r="CW502" s="282"/>
      <c r="CX502" s="282"/>
      <c r="CY502" s="282"/>
      <c r="CZ502" s="282"/>
      <c r="DA502" s="282"/>
      <c r="DB502" s="282"/>
      <c r="DC502" s="282"/>
      <c r="DD502" s="282"/>
      <c r="DE502" s="282"/>
      <c r="DF502" s="282"/>
      <c r="DG502" s="282"/>
      <c r="DH502" s="282"/>
      <c r="DI502" s="282"/>
      <c r="DJ502" s="282"/>
      <c r="DK502" s="282"/>
      <c r="DL502" s="282"/>
      <c r="DM502" s="282"/>
      <c r="DN502" s="282"/>
      <c r="DO502" s="282"/>
      <c r="DP502" s="282"/>
      <c r="DQ502" s="282"/>
      <c r="DR502" s="282"/>
      <c r="DS502" s="282"/>
      <c r="DT502" s="282"/>
      <c r="DU502" s="282"/>
      <c r="DV502" s="282"/>
      <c r="DW502" s="282"/>
      <c r="DX502" s="282"/>
      <c r="DY502" s="282"/>
      <c r="DZ502" s="282"/>
      <c r="EA502" s="282"/>
      <c r="EB502" s="282"/>
      <c r="EC502" s="282"/>
      <c r="ED502" s="282"/>
      <c r="EE502" s="282"/>
      <c r="EF502" s="282"/>
      <c r="EG502" s="282"/>
      <c r="EH502" s="282"/>
      <c r="EI502" s="282"/>
      <c r="EJ502" s="282"/>
      <c r="EK502" s="282"/>
      <c r="EL502" s="282"/>
      <c r="EM502" s="282"/>
      <c r="EN502" s="282"/>
      <c r="EO502" s="282"/>
      <c r="EP502" s="282"/>
      <c r="EQ502" s="282"/>
      <c r="ER502" s="282"/>
      <c r="ES502" s="282"/>
      <c r="ET502" s="282"/>
      <c r="EU502" s="282"/>
      <c r="EV502" s="282"/>
      <c r="EW502" s="282"/>
      <c r="EX502" s="282"/>
      <c r="EY502" s="282"/>
      <c r="EZ502" s="282"/>
      <c r="FA502" s="282"/>
      <c r="FB502" s="282"/>
      <c r="FC502" s="282"/>
      <c r="FD502" s="282"/>
      <c r="FE502" s="282"/>
      <c r="FF502" s="282"/>
      <c r="FG502" s="282"/>
      <c r="FH502" s="282"/>
      <c r="FI502" s="282"/>
      <c r="FJ502" s="282"/>
      <c r="FK502" s="282"/>
      <c r="FL502" s="282"/>
      <c r="FM502" s="282"/>
      <c r="FN502" s="282"/>
      <c r="FO502" s="282"/>
      <c r="FP502" s="282"/>
      <c r="FQ502" s="282"/>
      <c r="FR502" s="282"/>
      <c r="FS502" s="282"/>
      <c r="FT502" s="282"/>
      <c r="FU502" s="282"/>
      <c r="FV502" s="282"/>
      <c r="FW502" s="282"/>
      <c r="FX502" s="282"/>
      <c r="FY502" s="282"/>
      <c r="FZ502" s="282"/>
      <c r="GA502" s="282"/>
      <c r="GB502" s="282"/>
      <c r="GC502" s="282"/>
      <c r="GD502" s="282"/>
      <c r="GE502" s="282"/>
      <c r="GF502" s="282"/>
      <c r="GG502" s="282"/>
      <c r="GH502" s="282"/>
      <c r="GI502" s="282"/>
      <c r="GJ502" s="282"/>
      <c r="GK502" s="282"/>
      <c r="GL502" s="282"/>
      <c r="GM502" s="282"/>
      <c r="GN502" s="282"/>
      <c r="GO502" s="282"/>
      <c r="GP502" s="282"/>
      <c r="GQ502" s="282"/>
      <c r="GR502" s="282"/>
      <c r="GS502" s="282"/>
      <c r="GT502" s="282"/>
      <c r="GU502" s="282"/>
      <c r="GV502" s="282"/>
      <c r="GW502" s="282"/>
      <c r="GX502" s="282"/>
      <c r="GY502" s="282"/>
      <c r="GZ502" s="282"/>
      <c r="HA502" s="282"/>
      <c r="HB502" s="282"/>
      <c r="HC502" s="282"/>
      <c r="HD502" s="282"/>
      <c r="HE502" s="282"/>
      <c r="HF502" s="282"/>
      <c r="HG502" s="282"/>
      <c r="HH502" s="282"/>
      <c r="HI502" s="282"/>
      <c r="HJ502" s="282"/>
      <c r="HK502" s="282"/>
      <c r="HL502" s="282"/>
      <c r="HM502" s="282"/>
      <c r="HN502" s="282"/>
      <c r="HO502" s="282"/>
      <c r="HP502" s="282"/>
      <c r="HQ502" s="282"/>
    </row>
    <row r="503" spans="1:225" s="73" customFormat="1" ht="18" hidden="1" customHeight="1" x14ac:dyDescent="0.25">
      <c r="A503" s="223" t="str">
        <f t="shared" ref="A503:B503" si="1544">IF(A346="","",A346)</f>
        <v/>
      </c>
      <c r="B503" s="225" t="str">
        <f t="shared" si="1544"/>
        <v/>
      </c>
      <c r="C503" s="218">
        <f t="shared" si="1513"/>
        <v>0</v>
      </c>
      <c r="D503" s="284"/>
      <c r="E503" s="219">
        <f t="shared" si="1514"/>
        <v>0</v>
      </c>
      <c r="F503" s="219">
        <f t="shared" si="1515"/>
        <v>0</v>
      </c>
      <c r="G503" s="84"/>
      <c r="H503" s="214" t="str">
        <f t="shared" si="1516"/>
        <v/>
      </c>
      <c r="I503" s="219" t="str">
        <f t="shared" si="1517"/>
        <v/>
      </c>
      <c r="J503" s="219" t="str">
        <f t="shared" si="1521"/>
        <v/>
      </c>
      <c r="K503" s="216"/>
      <c r="L503" s="217">
        <f t="shared" si="1511"/>
        <v>1</v>
      </c>
      <c r="M503" s="219" t="str">
        <f t="shared" si="1518"/>
        <v/>
      </c>
      <c r="N503" s="221" t="str">
        <f t="shared" si="1519"/>
        <v/>
      </c>
      <c r="O503" s="304"/>
      <c r="P503" s="282"/>
      <c r="Q503" s="282"/>
      <c r="R503" s="287"/>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c r="CQ503" s="282"/>
      <c r="CR503" s="282"/>
      <c r="CS503" s="282"/>
      <c r="CT503" s="282"/>
      <c r="CU503" s="282"/>
      <c r="CV503" s="282"/>
      <c r="CW503" s="282"/>
      <c r="CX503" s="282"/>
      <c r="CY503" s="282"/>
      <c r="CZ503" s="282"/>
      <c r="DA503" s="282"/>
      <c r="DB503" s="282"/>
      <c r="DC503" s="282"/>
      <c r="DD503" s="282"/>
      <c r="DE503" s="282"/>
      <c r="DF503" s="282"/>
      <c r="DG503" s="282"/>
      <c r="DH503" s="282"/>
      <c r="DI503" s="282"/>
      <c r="DJ503" s="282"/>
      <c r="DK503" s="282"/>
      <c r="DL503" s="282"/>
      <c r="DM503" s="282"/>
      <c r="DN503" s="282"/>
      <c r="DO503" s="282"/>
      <c r="DP503" s="282"/>
      <c r="DQ503" s="282"/>
      <c r="DR503" s="282"/>
      <c r="DS503" s="282"/>
      <c r="DT503" s="282"/>
      <c r="DU503" s="282"/>
      <c r="DV503" s="282"/>
      <c r="DW503" s="282"/>
      <c r="DX503" s="282"/>
      <c r="DY503" s="282"/>
      <c r="DZ503" s="282"/>
      <c r="EA503" s="282"/>
      <c r="EB503" s="282"/>
      <c r="EC503" s="282"/>
      <c r="ED503" s="282"/>
      <c r="EE503" s="282"/>
      <c r="EF503" s="282"/>
      <c r="EG503" s="282"/>
      <c r="EH503" s="282"/>
      <c r="EI503" s="282"/>
      <c r="EJ503" s="282"/>
      <c r="EK503" s="282"/>
      <c r="EL503" s="282"/>
      <c r="EM503" s="282"/>
      <c r="EN503" s="282"/>
      <c r="EO503" s="282"/>
      <c r="EP503" s="282"/>
      <c r="EQ503" s="282"/>
      <c r="ER503" s="282"/>
      <c r="ES503" s="282"/>
      <c r="ET503" s="282"/>
      <c r="EU503" s="282"/>
      <c r="EV503" s="282"/>
      <c r="EW503" s="282"/>
      <c r="EX503" s="282"/>
      <c r="EY503" s="282"/>
      <c r="EZ503" s="282"/>
      <c r="FA503" s="282"/>
      <c r="FB503" s="282"/>
      <c r="FC503" s="282"/>
      <c r="FD503" s="282"/>
      <c r="FE503" s="282"/>
      <c r="FF503" s="282"/>
      <c r="FG503" s="282"/>
      <c r="FH503" s="282"/>
      <c r="FI503" s="282"/>
      <c r="FJ503" s="282"/>
      <c r="FK503" s="282"/>
      <c r="FL503" s="282"/>
      <c r="FM503" s="282"/>
      <c r="FN503" s="282"/>
      <c r="FO503" s="282"/>
      <c r="FP503" s="282"/>
      <c r="FQ503" s="282"/>
      <c r="FR503" s="282"/>
      <c r="FS503" s="282"/>
      <c r="FT503" s="282"/>
      <c r="FU503" s="282"/>
      <c r="FV503" s="282"/>
      <c r="FW503" s="282"/>
      <c r="FX503" s="282"/>
      <c r="FY503" s="282"/>
      <c r="FZ503" s="282"/>
      <c r="GA503" s="282"/>
      <c r="GB503" s="282"/>
      <c r="GC503" s="282"/>
      <c r="GD503" s="282"/>
      <c r="GE503" s="282"/>
      <c r="GF503" s="282"/>
      <c r="GG503" s="282"/>
      <c r="GH503" s="282"/>
      <c r="GI503" s="282"/>
      <c r="GJ503" s="282"/>
      <c r="GK503" s="282"/>
      <c r="GL503" s="282"/>
      <c r="GM503" s="282"/>
      <c r="GN503" s="282"/>
      <c r="GO503" s="282"/>
      <c r="GP503" s="282"/>
      <c r="GQ503" s="282"/>
      <c r="GR503" s="282"/>
      <c r="GS503" s="282"/>
      <c r="GT503" s="282"/>
      <c r="GU503" s="282"/>
      <c r="GV503" s="282"/>
      <c r="GW503" s="282"/>
      <c r="GX503" s="282"/>
      <c r="GY503" s="282"/>
      <c r="GZ503" s="282"/>
      <c r="HA503" s="282"/>
      <c r="HB503" s="282"/>
      <c r="HC503" s="282"/>
      <c r="HD503" s="282"/>
      <c r="HE503" s="282"/>
      <c r="HF503" s="282"/>
      <c r="HG503" s="282"/>
      <c r="HH503" s="282"/>
      <c r="HI503" s="282"/>
      <c r="HJ503" s="282"/>
      <c r="HK503" s="282"/>
      <c r="HL503" s="282"/>
      <c r="HM503" s="282"/>
      <c r="HN503" s="282"/>
      <c r="HO503" s="282"/>
      <c r="HP503" s="282"/>
      <c r="HQ503" s="282"/>
    </row>
    <row r="504" spans="1:225" s="73" customFormat="1" ht="18" hidden="1" customHeight="1" x14ac:dyDescent="0.25">
      <c r="A504" s="223" t="str">
        <f t="shared" ref="A504:B504" si="1545">IF(A347="","",A347)</f>
        <v/>
      </c>
      <c r="B504" s="225" t="str">
        <f t="shared" si="1545"/>
        <v/>
      </c>
      <c r="C504" s="218">
        <f t="shared" si="1513"/>
        <v>0</v>
      </c>
      <c r="D504" s="284"/>
      <c r="E504" s="219">
        <f t="shared" si="1514"/>
        <v>0</v>
      </c>
      <c r="F504" s="219">
        <f t="shared" si="1515"/>
        <v>0</v>
      </c>
      <c r="G504" s="84"/>
      <c r="H504" s="214" t="str">
        <f t="shared" si="1516"/>
        <v/>
      </c>
      <c r="I504" s="219" t="str">
        <f t="shared" si="1517"/>
        <v/>
      </c>
      <c r="J504" s="219" t="str">
        <f t="shared" si="1521"/>
        <v/>
      </c>
      <c r="K504" s="216"/>
      <c r="L504" s="217">
        <f t="shared" si="1511"/>
        <v>1</v>
      </c>
      <c r="M504" s="219" t="str">
        <f t="shared" si="1518"/>
        <v/>
      </c>
      <c r="N504" s="221" t="str">
        <f t="shared" si="1519"/>
        <v/>
      </c>
      <c r="O504" s="304"/>
      <c r="P504" s="282"/>
      <c r="Q504" s="282"/>
      <c r="R504" s="287"/>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c r="CQ504" s="282"/>
      <c r="CR504" s="282"/>
      <c r="CS504" s="282"/>
      <c r="CT504" s="282"/>
      <c r="CU504" s="282"/>
      <c r="CV504" s="282"/>
      <c r="CW504" s="282"/>
      <c r="CX504" s="282"/>
      <c r="CY504" s="282"/>
      <c r="CZ504" s="282"/>
      <c r="DA504" s="282"/>
      <c r="DB504" s="282"/>
      <c r="DC504" s="282"/>
      <c r="DD504" s="282"/>
      <c r="DE504" s="282"/>
      <c r="DF504" s="282"/>
      <c r="DG504" s="282"/>
      <c r="DH504" s="282"/>
      <c r="DI504" s="282"/>
      <c r="DJ504" s="282"/>
      <c r="DK504" s="282"/>
      <c r="DL504" s="282"/>
      <c r="DM504" s="282"/>
      <c r="DN504" s="282"/>
      <c r="DO504" s="282"/>
      <c r="DP504" s="282"/>
      <c r="DQ504" s="282"/>
      <c r="DR504" s="282"/>
      <c r="DS504" s="282"/>
      <c r="DT504" s="282"/>
      <c r="DU504" s="282"/>
      <c r="DV504" s="282"/>
      <c r="DW504" s="282"/>
      <c r="DX504" s="282"/>
      <c r="DY504" s="282"/>
      <c r="DZ504" s="282"/>
      <c r="EA504" s="282"/>
      <c r="EB504" s="282"/>
      <c r="EC504" s="282"/>
      <c r="ED504" s="282"/>
      <c r="EE504" s="282"/>
      <c r="EF504" s="282"/>
      <c r="EG504" s="282"/>
      <c r="EH504" s="282"/>
      <c r="EI504" s="282"/>
      <c r="EJ504" s="282"/>
      <c r="EK504" s="282"/>
      <c r="EL504" s="282"/>
      <c r="EM504" s="282"/>
      <c r="EN504" s="282"/>
      <c r="EO504" s="282"/>
      <c r="EP504" s="282"/>
      <c r="EQ504" s="282"/>
      <c r="ER504" s="282"/>
      <c r="ES504" s="282"/>
      <c r="ET504" s="282"/>
      <c r="EU504" s="282"/>
      <c r="EV504" s="282"/>
      <c r="EW504" s="282"/>
      <c r="EX504" s="282"/>
      <c r="EY504" s="282"/>
      <c r="EZ504" s="282"/>
      <c r="FA504" s="282"/>
      <c r="FB504" s="282"/>
      <c r="FC504" s="282"/>
      <c r="FD504" s="282"/>
      <c r="FE504" s="282"/>
      <c r="FF504" s="282"/>
      <c r="FG504" s="282"/>
      <c r="FH504" s="282"/>
      <c r="FI504" s="282"/>
      <c r="FJ504" s="282"/>
      <c r="FK504" s="282"/>
      <c r="FL504" s="282"/>
      <c r="FM504" s="282"/>
      <c r="FN504" s="282"/>
      <c r="FO504" s="282"/>
      <c r="FP504" s="282"/>
      <c r="FQ504" s="282"/>
      <c r="FR504" s="282"/>
      <c r="FS504" s="282"/>
      <c r="FT504" s="282"/>
      <c r="FU504" s="282"/>
      <c r="FV504" s="282"/>
      <c r="FW504" s="282"/>
      <c r="FX504" s="282"/>
      <c r="FY504" s="282"/>
      <c r="FZ504" s="282"/>
      <c r="GA504" s="282"/>
      <c r="GB504" s="282"/>
      <c r="GC504" s="282"/>
      <c r="GD504" s="282"/>
      <c r="GE504" s="282"/>
      <c r="GF504" s="282"/>
      <c r="GG504" s="282"/>
      <c r="GH504" s="282"/>
      <c r="GI504" s="282"/>
      <c r="GJ504" s="282"/>
      <c r="GK504" s="282"/>
      <c r="GL504" s="282"/>
      <c r="GM504" s="282"/>
      <c r="GN504" s="282"/>
      <c r="GO504" s="282"/>
      <c r="GP504" s="282"/>
      <c r="GQ504" s="282"/>
      <c r="GR504" s="282"/>
      <c r="GS504" s="282"/>
      <c r="GT504" s="282"/>
      <c r="GU504" s="282"/>
      <c r="GV504" s="282"/>
      <c r="GW504" s="282"/>
      <c r="GX504" s="282"/>
      <c r="GY504" s="282"/>
      <c r="GZ504" s="282"/>
      <c r="HA504" s="282"/>
      <c r="HB504" s="282"/>
      <c r="HC504" s="282"/>
      <c r="HD504" s="282"/>
      <c r="HE504" s="282"/>
      <c r="HF504" s="282"/>
      <c r="HG504" s="282"/>
      <c r="HH504" s="282"/>
      <c r="HI504" s="282"/>
      <c r="HJ504" s="282"/>
      <c r="HK504" s="282"/>
      <c r="HL504" s="282"/>
      <c r="HM504" s="282"/>
      <c r="HN504" s="282"/>
      <c r="HO504" s="282"/>
      <c r="HP504" s="282"/>
      <c r="HQ504" s="282"/>
    </row>
    <row r="505" spans="1:225" s="73" customFormat="1" ht="18" hidden="1" customHeight="1" x14ac:dyDescent="0.25">
      <c r="A505" s="223" t="str">
        <f t="shared" ref="A505:B505" si="1546">IF(A348="","",A348)</f>
        <v/>
      </c>
      <c r="B505" s="225" t="str">
        <f t="shared" si="1546"/>
        <v/>
      </c>
      <c r="C505" s="218">
        <f t="shared" si="1513"/>
        <v>0</v>
      </c>
      <c r="D505" s="284"/>
      <c r="E505" s="219">
        <f t="shared" si="1514"/>
        <v>0</v>
      </c>
      <c r="F505" s="219">
        <f t="shared" si="1515"/>
        <v>0</v>
      </c>
      <c r="G505" s="84"/>
      <c r="H505" s="214" t="str">
        <f t="shared" si="1516"/>
        <v/>
      </c>
      <c r="I505" s="219" t="str">
        <f t="shared" si="1517"/>
        <v/>
      </c>
      <c r="J505" s="219" t="str">
        <f t="shared" si="1521"/>
        <v/>
      </c>
      <c r="K505" s="216"/>
      <c r="L505" s="217">
        <f t="shared" si="1511"/>
        <v>1</v>
      </c>
      <c r="M505" s="219" t="str">
        <f t="shared" si="1518"/>
        <v/>
      </c>
      <c r="N505" s="221" t="str">
        <f t="shared" si="1519"/>
        <v/>
      </c>
      <c r="O505" s="304"/>
      <c r="P505" s="282"/>
      <c r="Q505" s="282"/>
      <c r="R505" s="287"/>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c r="CQ505" s="282"/>
      <c r="CR505" s="282"/>
      <c r="CS505" s="282"/>
      <c r="CT505" s="282"/>
      <c r="CU505" s="282"/>
      <c r="CV505" s="282"/>
      <c r="CW505" s="282"/>
      <c r="CX505" s="282"/>
      <c r="CY505" s="282"/>
      <c r="CZ505" s="282"/>
      <c r="DA505" s="282"/>
      <c r="DB505" s="282"/>
      <c r="DC505" s="282"/>
      <c r="DD505" s="282"/>
      <c r="DE505" s="282"/>
      <c r="DF505" s="282"/>
      <c r="DG505" s="282"/>
      <c r="DH505" s="282"/>
      <c r="DI505" s="282"/>
      <c r="DJ505" s="282"/>
      <c r="DK505" s="282"/>
      <c r="DL505" s="282"/>
      <c r="DM505" s="282"/>
      <c r="DN505" s="282"/>
      <c r="DO505" s="282"/>
      <c r="DP505" s="282"/>
      <c r="DQ505" s="282"/>
      <c r="DR505" s="282"/>
      <c r="DS505" s="282"/>
      <c r="DT505" s="282"/>
      <c r="DU505" s="282"/>
      <c r="DV505" s="282"/>
      <c r="DW505" s="282"/>
      <c r="DX505" s="282"/>
      <c r="DY505" s="282"/>
      <c r="DZ505" s="282"/>
      <c r="EA505" s="282"/>
      <c r="EB505" s="282"/>
      <c r="EC505" s="282"/>
      <c r="ED505" s="282"/>
      <c r="EE505" s="282"/>
      <c r="EF505" s="282"/>
      <c r="EG505" s="282"/>
      <c r="EH505" s="282"/>
      <c r="EI505" s="282"/>
      <c r="EJ505" s="282"/>
      <c r="EK505" s="282"/>
      <c r="EL505" s="282"/>
      <c r="EM505" s="282"/>
      <c r="EN505" s="282"/>
      <c r="EO505" s="282"/>
      <c r="EP505" s="282"/>
      <c r="EQ505" s="282"/>
      <c r="ER505" s="282"/>
      <c r="ES505" s="282"/>
      <c r="ET505" s="282"/>
      <c r="EU505" s="282"/>
      <c r="EV505" s="282"/>
      <c r="EW505" s="282"/>
      <c r="EX505" s="282"/>
      <c r="EY505" s="282"/>
      <c r="EZ505" s="282"/>
      <c r="FA505" s="282"/>
      <c r="FB505" s="282"/>
      <c r="FC505" s="282"/>
      <c r="FD505" s="282"/>
      <c r="FE505" s="282"/>
      <c r="FF505" s="282"/>
      <c r="FG505" s="282"/>
      <c r="FH505" s="282"/>
      <c r="FI505" s="282"/>
      <c r="FJ505" s="282"/>
      <c r="FK505" s="282"/>
      <c r="FL505" s="282"/>
      <c r="FM505" s="282"/>
      <c r="FN505" s="282"/>
      <c r="FO505" s="282"/>
      <c r="FP505" s="282"/>
      <c r="FQ505" s="282"/>
      <c r="FR505" s="282"/>
      <c r="FS505" s="282"/>
      <c r="FT505" s="282"/>
      <c r="FU505" s="282"/>
      <c r="FV505" s="282"/>
      <c r="FW505" s="282"/>
      <c r="FX505" s="282"/>
      <c r="FY505" s="282"/>
      <c r="FZ505" s="282"/>
      <c r="GA505" s="282"/>
      <c r="GB505" s="282"/>
      <c r="GC505" s="282"/>
      <c r="GD505" s="282"/>
      <c r="GE505" s="282"/>
      <c r="GF505" s="282"/>
      <c r="GG505" s="282"/>
      <c r="GH505" s="282"/>
      <c r="GI505" s="282"/>
      <c r="GJ505" s="282"/>
      <c r="GK505" s="282"/>
      <c r="GL505" s="282"/>
      <c r="GM505" s="282"/>
      <c r="GN505" s="282"/>
      <c r="GO505" s="282"/>
      <c r="GP505" s="282"/>
      <c r="GQ505" s="282"/>
      <c r="GR505" s="282"/>
      <c r="GS505" s="282"/>
      <c r="GT505" s="282"/>
      <c r="GU505" s="282"/>
      <c r="GV505" s="282"/>
      <c r="GW505" s="282"/>
      <c r="GX505" s="282"/>
      <c r="GY505" s="282"/>
      <c r="GZ505" s="282"/>
      <c r="HA505" s="282"/>
      <c r="HB505" s="282"/>
      <c r="HC505" s="282"/>
      <c r="HD505" s="282"/>
      <c r="HE505" s="282"/>
      <c r="HF505" s="282"/>
      <c r="HG505" s="282"/>
      <c r="HH505" s="282"/>
      <c r="HI505" s="282"/>
      <c r="HJ505" s="282"/>
      <c r="HK505" s="282"/>
      <c r="HL505" s="282"/>
      <c r="HM505" s="282"/>
      <c r="HN505" s="282"/>
      <c r="HO505" s="282"/>
      <c r="HP505" s="282"/>
      <c r="HQ505" s="282"/>
    </row>
    <row r="506" spans="1:225" s="73" customFormat="1" ht="18" hidden="1" customHeight="1" x14ac:dyDescent="0.25">
      <c r="A506" s="223" t="str">
        <f t="shared" ref="A506:B506" si="1547">IF(A349="","",A349)</f>
        <v/>
      </c>
      <c r="B506" s="225" t="str">
        <f t="shared" si="1547"/>
        <v/>
      </c>
      <c r="C506" s="218">
        <f t="shared" si="1513"/>
        <v>0</v>
      </c>
      <c r="D506" s="284"/>
      <c r="E506" s="219">
        <f t="shared" si="1514"/>
        <v>0</v>
      </c>
      <c r="F506" s="219">
        <f t="shared" si="1515"/>
        <v>0</v>
      </c>
      <c r="G506" s="84"/>
      <c r="H506" s="214" t="str">
        <f t="shared" si="1516"/>
        <v/>
      </c>
      <c r="I506" s="219" t="str">
        <f t="shared" si="1517"/>
        <v/>
      </c>
      <c r="J506" s="219" t="str">
        <f t="shared" si="1521"/>
        <v/>
      </c>
      <c r="K506" s="216"/>
      <c r="L506" s="217">
        <f t="shared" si="1511"/>
        <v>1</v>
      </c>
      <c r="M506" s="219" t="str">
        <f t="shared" si="1518"/>
        <v/>
      </c>
      <c r="N506" s="221" t="str">
        <f t="shared" si="1519"/>
        <v/>
      </c>
      <c r="O506" s="304"/>
      <c r="P506" s="282"/>
      <c r="Q506" s="282"/>
      <c r="R506" s="287"/>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c r="CQ506" s="282"/>
      <c r="CR506" s="282"/>
      <c r="CS506" s="282"/>
      <c r="CT506" s="282"/>
      <c r="CU506" s="282"/>
      <c r="CV506" s="282"/>
      <c r="CW506" s="282"/>
      <c r="CX506" s="282"/>
      <c r="CY506" s="282"/>
      <c r="CZ506" s="282"/>
      <c r="DA506" s="282"/>
      <c r="DB506" s="282"/>
      <c r="DC506" s="282"/>
      <c r="DD506" s="282"/>
      <c r="DE506" s="282"/>
      <c r="DF506" s="282"/>
      <c r="DG506" s="282"/>
      <c r="DH506" s="282"/>
      <c r="DI506" s="282"/>
      <c r="DJ506" s="282"/>
      <c r="DK506" s="282"/>
      <c r="DL506" s="282"/>
      <c r="DM506" s="282"/>
      <c r="DN506" s="282"/>
      <c r="DO506" s="282"/>
      <c r="DP506" s="282"/>
      <c r="DQ506" s="282"/>
      <c r="DR506" s="282"/>
      <c r="DS506" s="282"/>
      <c r="DT506" s="282"/>
      <c r="DU506" s="282"/>
      <c r="DV506" s="282"/>
      <c r="DW506" s="282"/>
      <c r="DX506" s="282"/>
      <c r="DY506" s="282"/>
      <c r="DZ506" s="282"/>
      <c r="EA506" s="282"/>
      <c r="EB506" s="282"/>
      <c r="EC506" s="282"/>
      <c r="ED506" s="282"/>
      <c r="EE506" s="282"/>
      <c r="EF506" s="282"/>
      <c r="EG506" s="282"/>
      <c r="EH506" s="282"/>
      <c r="EI506" s="282"/>
      <c r="EJ506" s="282"/>
      <c r="EK506" s="282"/>
      <c r="EL506" s="282"/>
      <c r="EM506" s="282"/>
      <c r="EN506" s="282"/>
      <c r="EO506" s="282"/>
      <c r="EP506" s="282"/>
      <c r="EQ506" s="282"/>
      <c r="ER506" s="282"/>
      <c r="ES506" s="282"/>
      <c r="ET506" s="282"/>
      <c r="EU506" s="282"/>
      <c r="EV506" s="282"/>
      <c r="EW506" s="282"/>
      <c r="EX506" s="282"/>
      <c r="EY506" s="282"/>
      <c r="EZ506" s="282"/>
      <c r="FA506" s="282"/>
      <c r="FB506" s="282"/>
      <c r="FC506" s="282"/>
      <c r="FD506" s="282"/>
      <c r="FE506" s="282"/>
      <c r="FF506" s="282"/>
      <c r="FG506" s="282"/>
      <c r="FH506" s="282"/>
      <c r="FI506" s="282"/>
      <c r="FJ506" s="282"/>
      <c r="FK506" s="282"/>
      <c r="FL506" s="282"/>
      <c r="FM506" s="282"/>
      <c r="FN506" s="282"/>
      <c r="FO506" s="282"/>
      <c r="FP506" s="282"/>
      <c r="FQ506" s="282"/>
      <c r="FR506" s="282"/>
      <c r="FS506" s="282"/>
      <c r="FT506" s="282"/>
      <c r="FU506" s="282"/>
      <c r="FV506" s="282"/>
      <c r="FW506" s="282"/>
      <c r="FX506" s="282"/>
      <c r="FY506" s="282"/>
      <c r="FZ506" s="282"/>
      <c r="GA506" s="282"/>
      <c r="GB506" s="282"/>
      <c r="GC506" s="282"/>
      <c r="GD506" s="282"/>
      <c r="GE506" s="282"/>
      <c r="GF506" s="282"/>
      <c r="GG506" s="282"/>
      <c r="GH506" s="282"/>
      <c r="GI506" s="282"/>
      <c r="GJ506" s="282"/>
      <c r="GK506" s="282"/>
      <c r="GL506" s="282"/>
      <c r="GM506" s="282"/>
      <c r="GN506" s="282"/>
      <c r="GO506" s="282"/>
      <c r="GP506" s="282"/>
      <c r="GQ506" s="282"/>
      <c r="GR506" s="282"/>
      <c r="GS506" s="282"/>
      <c r="GT506" s="282"/>
      <c r="GU506" s="282"/>
      <c r="GV506" s="282"/>
      <c r="GW506" s="282"/>
      <c r="GX506" s="282"/>
      <c r="GY506" s="282"/>
      <c r="GZ506" s="282"/>
      <c r="HA506" s="282"/>
      <c r="HB506" s="282"/>
      <c r="HC506" s="282"/>
      <c r="HD506" s="282"/>
      <c r="HE506" s="282"/>
      <c r="HF506" s="282"/>
      <c r="HG506" s="282"/>
      <c r="HH506" s="282"/>
      <c r="HI506" s="282"/>
      <c r="HJ506" s="282"/>
      <c r="HK506" s="282"/>
      <c r="HL506" s="282"/>
      <c r="HM506" s="282"/>
      <c r="HN506" s="282"/>
      <c r="HO506" s="282"/>
      <c r="HP506" s="282"/>
      <c r="HQ506" s="282"/>
    </row>
    <row r="507" spans="1:225" s="73" customFormat="1" ht="18" hidden="1" customHeight="1" x14ac:dyDescent="0.25">
      <c r="A507" s="223" t="str">
        <f t="shared" ref="A507:B507" si="1548">IF(A350="","",A350)</f>
        <v/>
      </c>
      <c r="B507" s="225" t="str">
        <f t="shared" si="1548"/>
        <v/>
      </c>
      <c r="C507" s="218">
        <f t="shared" si="1513"/>
        <v>0</v>
      </c>
      <c r="D507" s="284"/>
      <c r="E507" s="219">
        <f t="shared" si="1514"/>
        <v>0</v>
      </c>
      <c r="F507" s="219">
        <f t="shared" si="1515"/>
        <v>0</v>
      </c>
      <c r="G507" s="84"/>
      <c r="H507" s="214" t="str">
        <f t="shared" si="1516"/>
        <v/>
      </c>
      <c r="I507" s="219" t="str">
        <f t="shared" si="1517"/>
        <v/>
      </c>
      <c r="J507" s="219" t="str">
        <f t="shared" si="1521"/>
        <v/>
      </c>
      <c r="K507" s="216"/>
      <c r="L507" s="217">
        <f t="shared" si="1511"/>
        <v>1</v>
      </c>
      <c r="M507" s="219" t="str">
        <f t="shared" si="1518"/>
        <v/>
      </c>
      <c r="N507" s="221" t="str">
        <f t="shared" si="1519"/>
        <v/>
      </c>
      <c r="O507" s="304"/>
      <c r="P507" s="282"/>
      <c r="Q507" s="282"/>
      <c r="R507" s="287"/>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c r="CQ507" s="282"/>
      <c r="CR507" s="282"/>
      <c r="CS507" s="282"/>
      <c r="CT507" s="282"/>
      <c r="CU507" s="282"/>
      <c r="CV507" s="282"/>
      <c r="CW507" s="282"/>
      <c r="CX507" s="282"/>
      <c r="CY507" s="282"/>
      <c r="CZ507" s="282"/>
      <c r="DA507" s="282"/>
      <c r="DB507" s="282"/>
      <c r="DC507" s="282"/>
      <c r="DD507" s="282"/>
      <c r="DE507" s="282"/>
      <c r="DF507" s="282"/>
      <c r="DG507" s="282"/>
      <c r="DH507" s="282"/>
      <c r="DI507" s="282"/>
      <c r="DJ507" s="282"/>
      <c r="DK507" s="282"/>
      <c r="DL507" s="282"/>
      <c r="DM507" s="282"/>
      <c r="DN507" s="282"/>
      <c r="DO507" s="282"/>
      <c r="DP507" s="282"/>
      <c r="DQ507" s="282"/>
      <c r="DR507" s="282"/>
      <c r="DS507" s="282"/>
      <c r="DT507" s="282"/>
      <c r="DU507" s="282"/>
      <c r="DV507" s="282"/>
      <c r="DW507" s="282"/>
      <c r="DX507" s="282"/>
      <c r="DY507" s="282"/>
      <c r="DZ507" s="282"/>
      <c r="EA507" s="282"/>
      <c r="EB507" s="282"/>
      <c r="EC507" s="282"/>
      <c r="ED507" s="282"/>
      <c r="EE507" s="282"/>
      <c r="EF507" s="282"/>
      <c r="EG507" s="282"/>
      <c r="EH507" s="282"/>
      <c r="EI507" s="282"/>
      <c r="EJ507" s="282"/>
      <c r="EK507" s="282"/>
      <c r="EL507" s="282"/>
      <c r="EM507" s="282"/>
      <c r="EN507" s="282"/>
      <c r="EO507" s="282"/>
      <c r="EP507" s="282"/>
      <c r="EQ507" s="282"/>
      <c r="ER507" s="282"/>
      <c r="ES507" s="282"/>
      <c r="ET507" s="282"/>
      <c r="EU507" s="282"/>
      <c r="EV507" s="282"/>
      <c r="EW507" s="282"/>
      <c r="EX507" s="282"/>
      <c r="EY507" s="282"/>
      <c r="EZ507" s="282"/>
      <c r="FA507" s="282"/>
      <c r="FB507" s="282"/>
      <c r="FC507" s="282"/>
      <c r="FD507" s="282"/>
      <c r="FE507" s="282"/>
      <c r="FF507" s="282"/>
      <c r="FG507" s="282"/>
      <c r="FH507" s="282"/>
      <c r="FI507" s="282"/>
      <c r="FJ507" s="282"/>
      <c r="FK507" s="282"/>
      <c r="FL507" s="282"/>
      <c r="FM507" s="282"/>
      <c r="FN507" s="282"/>
      <c r="FO507" s="282"/>
      <c r="FP507" s="282"/>
      <c r="FQ507" s="282"/>
      <c r="FR507" s="282"/>
      <c r="FS507" s="282"/>
      <c r="FT507" s="282"/>
      <c r="FU507" s="282"/>
      <c r="FV507" s="282"/>
      <c r="FW507" s="282"/>
      <c r="FX507" s="282"/>
      <c r="FY507" s="282"/>
      <c r="FZ507" s="282"/>
      <c r="GA507" s="282"/>
      <c r="GB507" s="282"/>
      <c r="GC507" s="282"/>
      <c r="GD507" s="282"/>
      <c r="GE507" s="282"/>
      <c r="GF507" s="282"/>
      <c r="GG507" s="282"/>
      <c r="GH507" s="282"/>
      <c r="GI507" s="282"/>
      <c r="GJ507" s="282"/>
      <c r="GK507" s="282"/>
      <c r="GL507" s="282"/>
      <c r="GM507" s="282"/>
      <c r="GN507" s="282"/>
      <c r="GO507" s="282"/>
      <c r="GP507" s="282"/>
      <c r="GQ507" s="282"/>
      <c r="GR507" s="282"/>
      <c r="GS507" s="282"/>
      <c r="GT507" s="282"/>
      <c r="GU507" s="282"/>
      <c r="GV507" s="282"/>
      <c r="GW507" s="282"/>
      <c r="GX507" s="282"/>
      <c r="GY507" s="282"/>
      <c r="GZ507" s="282"/>
      <c r="HA507" s="282"/>
      <c r="HB507" s="282"/>
      <c r="HC507" s="282"/>
      <c r="HD507" s="282"/>
      <c r="HE507" s="282"/>
      <c r="HF507" s="282"/>
      <c r="HG507" s="282"/>
      <c r="HH507" s="282"/>
      <c r="HI507" s="282"/>
      <c r="HJ507" s="282"/>
      <c r="HK507" s="282"/>
      <c r="HL507" s="282"/>
      <c r="HM507" s="282"/>
      <c r="HN507" s="282"/>
      <c r="HO507" s="282"/>
      <c r="HP507" s="282"/>
      <c r="HQ507" s="282"/>
    </row>
    <row r="508" spans="1:225" s="73" customFormat="1" ht="18" hidden="1" customHeight="1" x14ac:dyDescent="0.25">
      <c r="A508" s="223" t="str">
        <f t="shared" ref="A508:B508" si="1549">IF(A351="","",A351)</f>
        <v/>
      </c>
      <c r="B508" s="225" t="str">
        <f t="shared" si="1549"/>
        <v/>
      </c>
      <c r="C508" s="218">
        <f t="shared" si="1513"/>
        <v>0</v>
      </c>
      <c r="D508" s="284"/>
      <c r="E508" s="219">
        <f t="shared" si="1514"/>
        <v>0</v>
      </c>
      <c r="F508" s="219">
        <f t="shared" si="1515"/>
        <v>0</v>
      </c>
      <c r="G508" s="84"/>
      <c r="H508" s="214" t="str">
        <f t="shared" si="1516"/>
        <v/>
      </c>
      <c r="I508" s="219" t="str">
        <f t="shared" si="1517"/>
        <v/>
      </c>
      <c r="J508" s="219" t="str">
        <f t="shared" si="1521"/>
        <v/>
      </c>
      <c r="K508" s="216"/>
      <c r="L508" s="217">
        <f t="shared" si="1511"/>
        <v>1</v>
      </c>
      <c r="M508" s="219" t="str">
        <f t="shared" si="1518"/>
        <v/>
      </c>
      <c r="N508" s="221" t="str">
        <f t="shared" si="1519"/>
        <v/>
      </c>
      <c r="O508" s="304"/>
      <c r="P508" s="282"/>
      <c r="Q508" s="282"/>
      <c r="R508" s="287"/>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c r="CQ508" s="282"/>
      <c r="CR508" s="282"/>
      <c r="CS508" s="282"/>
      <c r="CT508" s="282"/>
      <c r="CU508" s="282"/>
      <c r="CV508" s="282"/>
      <c r="CW508" s="282"/>
      <c r="CX508" s="282"/>
      <c r="CY508" s="282"/>
      <c r="CZ508" s="282"/>
      <c r="DA508" s="282"/>
      <c r="DB508" s="282"/>
      <c r="DC508" s="282"/>
      <c r="DD508" s="282"/>
      <c r="DE508" s="282"/>
      <c r="DF508" s="282"/>
      <c r="DG508" s="282"/>
      <c r="DH508" s="282"/>
      <c r="DI508" s="282"/>
      <c r="DJ508" s="282"/>
      <c r="DK508" s="282"/>
      <c r="DL508" s="282"/>
      <c r="DM508" s="282"/>
      <c r="DN508" s="282"/>
      <c r="DO508" s="282"/>
      <c r="DP508" s="282"/>
      <c r="DQ508" s="282"/>
      <c r="DR508" s="282"/>
      <c r="DS508" s="282"/>
      <c r="DT508" s="282"/>
      <c r="DU508" s="282"/>
      <c r="DV508" s="282"/>
      <c r="DW508" s="282"/>
      <c r="DX508" s="282"/>
      <c r="DY508" s="282"/>
      <c r="DZ508" s="282"/>
      <c r="EA508" s="282"/>
      <c r="EB508" s="282"/>
      <c r="EC508" s="282"/>
      <c r="ED508" s="282"/>
      <c r="EE508" s="282"/>
      <c r="EF508" s="282"/>
      <c r="EG508" s="282"/>
      <c r="EH508" s="282"/>
      <c r="EI508" s="282"/>
      <c r="EJ508" s="282"/>
      <c r="EK508" s="282"/>
      <c r="EL508" s="282"/>
      <c r="EM508" s="282"/>
      <c r="EN508" s="282"/>
      <c r="EO508" s="282"/>
      <c r="EP508" s="282"/>
      <c r="EQ508" s="282"/>
      <c r="ER508" s="282"/>
      <c r="ES508" s="282"/>
      <c r="ET508" s="282"/>
      <c r="EU508" s="282"/>
      <c r="EV508" s="282"/>
      <c r="EW508" s="282"/>
      <c r="EX508" s="282"/>
      <c r="EY508" s="282"/>
      <c r="EZ508" s="282"/>
      <c r="FA508" s="282"/>
      <c r="FB508" s="282"/>
      <c r="FC508" s="282"/>
      <c r="FD508" s="282"/>
      <c r="FE508" s="282"/>
      <c r="FF508" s="282"/>
      <c r="FG508" s="282"/>
      <c r="FH508" s="282"/>
      <c r="FI508" s="282"/>
      <c r="FJ508" s="282"/>
      <c r="FK508" s="282"/>
      <c r="FL508" s="282"/>
      <c r="FM508" s="282"/>
      <c r="FN508" s="282"/>
      <c r="FO508" s="282"/>
      <c r="FP508" s="282"/>
      <c r="FQ508" s="282"/>
      <c r="FR508" s="282"/>
      <c r="FS508" s="282"/>
      <c r="FT508" s="282"/>
      <c r="FU508" s="282"/>
      <c r="FV508" s="282"/>
      <c r="FW508" s="282"/>
      <c r="FX508" s="282"/>
      <c r="FY508" s="282"/>
      <c r="FZ508" s="282"/>
      <c r="GA508" s="282"/>
      <c r="GB508" s="282"/>
      <c r="GC508" s="282"/>
      <c r="GD508" s="282"/>
      <c r="GE508" s="282"/>
      <c r="GF508" s="282"/>
      <c r="GG508" s="282"/>
      <c r="GH508" s="282"/>
      <c r="GI508" s="282"/>
      <c r="GJ508" s="282"/>
      <c r="GK508" s="282"/>
      <c r="GL508" s="282"/>
      <c r="GM508" s="282"/>
      <c r="GN508" s="282"/>
      <c r="GO508" s="282"/>
      <c r="GP508" s="282"/>
      <c r="GQ508" s="282"/>
      <c r="GR508" s="282"/>
      <c r="GS508" s="282"/>
      <c r="GT508" s="282"/>
      <c r="GU508" s="282"/>
      <c r="GV508" s="282"/>
      <c r="GW508" s="282"/>
      <c r="GX508" s="282"/>
      <c r="GY508" s="282"/>
      <c r="GZ508" s="282"/>
      <c r="HA508" s="282"/>
      <c r="HB508" s="282"/>
      <c r="HC508" s="282"/>
      <c r="HD508" s="282"/>
      <c r="HE508" s="282"/>
      <c r="HF508" s="282"/>
      <c r="HG508" s="282"/>
      <c r="HH508" s="282"/>
      <c r="HI508" s="282"/>
      <c r="HJ508" s="282"/>
      <c r="HK508" s="282"/>
      <c r="HL508" s="282"/>
      <c r="HM508" s="282"/>
      <c r="HN508" s="282"/>
      <c r="HO508" s="282"/>
      <c r="HP508" s="282"/>
      <c r="HQ508" s="282"/>
    </row>
    <row r="509" spans="1:225" s="73" customFormat="1" ht="18" hidden="1" customHeight="1" x14ac:dyDescent="0.25">
      <c r="A509" s="223" t="str">
        <f t="shared" ref="A509:B509" si="1550">IF(A352="","",A352)</f>
        <v/>
      </c>
      <c r="B509" s="225" t="str">
        <f t="shared" si="1550"/>
        <v/>
      </c>
      <c r="C509" s="218">
        <f t="shared" si="1513"/>
        <v>0</v>
      </c>
      <c r="D509" s="284"/>
      <c r="E509" s="219">
        <f t="shared" si="1514"/>
        <v>0</v>
      </c>
      <c r="F509" s="219">
        <f t="shared" si="1515"/>
        <v>0</v>
      </c>
      <c r="G509" s="84"/>
      <c r="H509" s="214" t="str">
        <f t="shared" si="1516"/>
        <v/>
      </c>
      <c r="I509" s="219" t="str">
        <f t="shared" si="1517"/>
        <v/>
      </c>
      <c r="J509" s="219" t="str">
        <f t="shared" si="1521"/>
        <v/>
      </c>
      <c r="K509" s="216"/>
      <c r="L509" s="217">
        <f t="shared" si="1511"/>
        <v>1</v>
      </c>
      <c r="M509" s="219" t="str">
        <f t="shared" si="1518"/>
        <v/>
      </c>
      <c r="N509" s="221" t="str">
        <f t="shared" si="1519"/>
        <v/>
      </c>
      <c r="O509" s="304"/>
      <c r="P509" s="282"/>
      <c r="Q509" s="282"/>
      <c r="R509" s="287"/>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c r="CQ509" s="282"/>
      <c r="CR509" s="282"/>
      <c r="CS509" s="282"/>
      <c r="CT509" s="282"/>
      <c r="CU509" s="282"/>
      <c r="CV509" s="282"/>
      <c r="CW509" s="282"/>
      <c r="CX509" s="282"/>
      <c r="CY509" s="282"/>
      <c r="CZ509" s="282"/>
      <c r="DA509" s="282"/>
      <c r="DB509" s="282"/>
      <c r="DC509" s="282"/>
      <c r="DD509" s="282"/>
      <c r="DE509" s="282"/>
      <c r="DF509" s="282"/>
      <c r="DG509" s="282"/>
      <c r="DH509" s="282"/>
      <c r="DI509" s="282"/>
      <c r="DJ509" s="282"/>
      <c r="DK509" s="282"/>
      <c r="DL509" s="282"/>
      <c r="DM509" s="282"/>
      <c r="DN509" s="282"/>
      <c r="DO509" s="282"/>
      <c r="DP509" s="282"/>
      <c r="DQ509" s="282"/>
      <c r="DR509" s="282"/>
      <c r="DS509" s="282"/>
      <c r="DT509" s="282"/>
      <c r="DU509" s="282"/>
      <c r="DV509" s="282"/>
      <c r="DW509" s="282"/>
      <c r="DX509" s="282"/>
      <c r="DY509" s="282"/>
      <c r="DZ509" s="282"/>
      <c r="EA509" s="282"/>
      <c r="EB509" s="282"/>
      <c r="EC509" s="282"/>
      <c r="ED509" s="282"/>
      <c r="EE509" s="282"/>
      <c r="EF509" s="282"/>
      <c r="EG509" s="282"/>
      <c r="EH509" s="282"/>
      <c r="EI509" s="282"/>
      <c r="EJ509" s="282"/>
      <c r="EK509" s="282"/>
      <c r="EL509" s="282"/>
      <c r="EM509" s="282"/>
      <c r="EN509" s="282"/>
      <c r="EO509" s="282"/>
      <c r="EP509" s="282"/>
      <c r="EQ509" s="282"/>
      <c r="ER509" s="282"/>
      <c r="ES509" s="282"/>
      <c r="ET509" s="282"/>
      <c r="EU509" s="282"/>
      <c r="EV509" s="282"/>
      <c r="EW509" s="282"/>
      <c r="EX509" s="282"/>
      <c r="EY509" s="282"/>
      <c r="EZ509" s="282"/>
      <c r="FA509" s="282"/>
      <c r="FB509" s="282"/>
      <c r="FC509" s="282"/>
      <c r="FD509" s="282"/>
      <c r="FE509" s="282"/>
      <c r="FF509" s="282"/>
      <c r="FG509" s="282"/>
      <c r="FH509" s="282"/>
      <c r="FI509" s="282"/>
      <c r="FJ509" s="282"/>
      <c r="FK509" s="282"/>
      <c r="FL509" s="282"/>
      <c r="FM509" s="282"/>
      <c r="FN509" s="282"/>
      <c r="FO509" s="282"/>
      <c r="FP509" s="282"/>
      <c r="FQ509" s="282"/>
      <c r="FR509" s="282"/>
      <c r="FS509" s="282"/>
      <c r="FT509" s="282"/>
      <c r="FU509" s="282"/>
      <c r="FV509" s="282"/>
      <c r="FW509" s="282"/>
      <c r="FX509" s="282"/>
      <c r="FY509" s="282"/>
      <c r="FZ509" s="282"/>
      <c r="GA509" s="282"/>
      <c r="GB509" s="282"/>
      <c r="GC509" s="282"/>
      <c r="GD509" s="282"/>
      <c r="GE509" s="282"/>
      <c r="GF509" s="282"/>
      <c r="GG509" s="282"/>
      <c r="GH509" s="282"/>
      <c r="GI509" s="282"/>
      <c r="GJ509" s="282"/>
      <c r="GK509" s="282"/>
      <c r="GL509" s="282"/>
      <c r="GM509" s="282"/>
      <c r="GN509" s="282"/>
      <c r="GO509" s="282"/>
      <c r="GP509" s="282"/>
      <c r="GQ509" s="282"/>
      <c r="GR509" s="282"/>
      <c r="GS509" s="282"/>
      <c r="GT509" s="282"/>
      <c r="GU509" s="282"/>
      <c r="GV509" s="282"/>
      <c r="GW509" s="282"/>
      <c r="GX509" s="282"/>
      <c r="GY509" s="282"/>
      <c r="GZ509" s="282"/>
      <c r="HA509" s="282"/>
      <c r="HB509" s="282"/>
      <c r="HC509" s="282"/>
      <c r="HD509" s="282"/>
      <c r="HE509" s="282"/>
      <c r="HF509" s="282"/>
      <c r="HG509" s="282"/>
      <c r="HH509" s="282"/>
      <c r="HI509" s="282"/>
      <c r="HJ509" s="282"/>
      <c r="HK509" s="282"/>
      <c r="HL509" s="282"/>
      <c r="HM509" s="282"/>
      <c r="HN509" s="282"/>
      <c r="HO509" s="282"/>
      <c r="HP509" s="282"/>
      <c r="HQ509" s="282"/>
    </row>
    <row r="510" spans="1:225" s="73" customFormat="1" ht="18" hidden="1" customHeight="1" x14ac:dyDescent="0.25">
      <c r="A510" s="223" t="str">
        <f t="shared" ref="A510:B510" si="1551">IF(A353="","",A353)</f>
        <v/>
      </c>
      <c r="B510" s="225" t="str">
        <f t="shared" si="1551"/>
        <v/>
      </c>
      <c r="C510" s="218">
        <f t="shared" si="1513"/>
        <v>0</v>
      </c>
      <c r="D510" s="284"/>
      <c r="E510" s="219">
        <f t="shared" si="1514"/>
        <v>0</v>
      </c>
      <c r="F510" s="219">
        <f t="shared" si="1515"/>
        <v>0</v>
      </c>
      <c r="G510" s="84"/>
      <c r="H510" s="214" t="str">
        <f t="shared" si="1516"/>
        <v/>
      </c>
      <c r="I510" s="219" t="str">
        <f t="shared" si="1517"/>
        <v/>
      </c>
      <c r="J510" s="219" t="str">
        <f t="shared" si="1521"/>
        <v/>
      </c>
      <c r="K510" s="216"/>
      <c r="L510" s="217">
        <f t="shared" si="1511"/>
        <v>1</v>
      </c>
      <c r="M510" s="219" t="str">
        <f t="shared" si="1518"/>
        <v/>
      </c>
      <c r="N510" s="221" t="str">
        <f t="shared" si="1519"/>
        <v/>
      </c>
      <c r="O510" s="304"/>
      <c r="P510" s="282"/>
      <c r="Q510" s="282"/>
      <c r="R510" s="287"/>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c r="CQ510" s="282"/>
      <c r="CR510" s="282"/>
      <c r="CS510" s="282"/>
      <c r="CT510" s="282"/>
      <c r="CU510" s="282"/>
      <c r="CV510" s="282"/>
      <c r="CW510" s="282"/>
      <c r="CX510" s="282"/>
      <c r="CY510" s="282"/>
      <c r="CZ510" s="282"/>
      <c r="DA510" s="282"/>
      <c r="DB510" s="282"/>
      <c r="DC510" s="282"/>
      <c r="DD510" s="282"/>
      <c r="DE510" s="282"/>
      <c r="DF510" s="282"/>
      <c r="DG510" s="282"/>
      <c r="DH510" s="282"/>
      <c r="DI510" s="282"/>
      <c r="DJ510" s="282"/>
      <c r="DK510" s="282"/>
      <c r="DL510" s="282"/>
      <c r="DM510" s="282"/>
      <c r="DN510" s="282"/>
      <c r="DO510" s="282"/>
      <c r="DP510" s="282"/>
      <c r="DQ510" s="282"/>
      <c r="DR510" s="282"/>
      <c r="DS510" s="282"/>
      <c r="DT510" s="282"/>
      <c r="DU510" s="282"/>
      <c r="DV510" s="282"/>
      <c r="DW510" s="282"/>
      <c r="DX510" s="282"/>
      <c r="DY510" s="282"/>
      <c r="DZ510" s="282"/>
      <c r="EA510" s="282"/>
      <c r="EB510" s="282"/>
      <c r="EC510" s="282"/>
      <c r="ED510" s="282"/>
      <c r="EE510" s="282"/>
      <c r="EF510" s="282"/>
      <c r="EG510" s="282"/>
      <c r="EH510" s="282"/>
      <c r="EI510" s="282"/>
      <c r="EJ510" s="282"/>
      <c r="EK510" s="282"/>
      <c r="EL510" s="282"/>
      <c r="EM510" s="282"/>
      <c r="EN510" s="282"/>
      <c r="EO510" s="282"/>
      <c r="EP510" s="282"/>
      <c r="EQ510" s="282"/>
      <c r="ER510" s="282"/>
      <c r="ES510" s="282"/>
      <c r="ET510" s="282"/>
      <c r="EU510" s="282"/>
      <c r="EV510" s="282"/>
      <c r="EW510" s="282"/>
      <c r="EX510" s="282"/>
      <c r="EY510" s="282"/>
      <c r="EZ510" s="282"/>
      <c r="FA510" s="282"/>
      <c r="FB510" s="282"/>
      <c r="FC510" s="282"/>
      <c r="FD510" s="282"/>
      <c r="FE510" s="282"/>
      <c r="FF510" s="282"/>
      <c r="FG510" s="282"/>
      <c r="FH510" s="282"/>
      <c r="FI510" s="282"/>
      <c r="FJ510" s="282"/>
      <c r="FK510" s="282"/>
      <c r="FL510" s="282"/>
      <c r="FM510" s="282"/>
      <c r="FN510" s="282"/>
      <c r="FO510" s="282"/>
      <c r="FP510" s="282"/>
      <c r="FQ510" s="282"/>
      <c r="FR510" s="282"/>
      <c r="FS510" s="282"/>
      <c r="FT510" s="282"/>
      <c r="FU510" s="282"/>
      <c r="FV510" s="282"/>
      <c r="FW510" s="282"/>
      <c r="FX510" s="282"/>
      <c r="FY510" s="282"/>
      <c r="FZ510" s="282"/>
      <c r="GA510" s="282"/>
      <c r="GB510" s="282"/>
      <c r="GC510" s="282"/>
      <c r="GD510" s="282"/>
      <c r="GE510" s="282"/>
      <c r="GF510" s="282"/>
      <c r="GG510" s="282"/>
      <c r="GH510" s="282"/>
      <c r="GI510" s="282"/>
      <c r="GJ510" s="282"/>
      <c r="GK510" s="282"/>
      <c r="GL510" s="282"/>
      <c r="GM510" s="282"/>
      <c r="GN510" s="282"/>
      <c r="GO510" s="282"/>
      <c r="GP510" s="282"/>
      <c r="GQ510" s="282"/>
      <c r="GR510" s="282"/>
      <c r="GS510" s="282"/>
      <c r="GT510" s="282"/>
      <c r="GU510" s="282"/>
      <c r="GV510" s="282"/>
      <c r="GW510" s="282"/>
      <c r="GX510" s="282"/>
      <c r="GY510" s="282"/>
      <c r="GZ510" s="282"/>
      <c r="HA510" s="282"/>
      <c r="HB510" s="282"/>
      <c r="HC510" s="282"/>
      <c r="HD510" s="282"/>
      <c r="HE510" s="282"/>
      <c r="HF510" s="282"/>
      <c r="HG510" s="282"/>
      <c r="HH510" s="282"/>
      <c r="HI510" s="282"/>
      <c r="HJ510" s="282"/>
      <c r="HK510" s="282"/>
      <c r="HL510" s="282"/>
      <c r="HM510" s="282"/>
      <c r="HN510" s="282"/>
      <c r="HO510" s="282"/>
      <c r="HP510" s="282"/>
      <c r="HQ510" s="282"/>
    </row>
    <row r="511" spans="1:225" s="73" customFormat="1" ht="18" hidden="1" customHeight="1" x14ac:dyDescent="0.25">
      <c r="A511" s="223" t="str">
        <f t="shared" ref="A511:B511" si="1552">IF(A354="","",A354)</f>
        <v/>
      </c>
      <c r="B511" s="225" t="str">
        <f t="shared" si="1552"/>
        <v/>
      </c>
      <c r="C511" s="218">
        <f t="shared" si="1513"/>
        <v>0</v>
      </c>
      <c r="D511" s="284"/>
      <c r="E511" s="219">
        <f t="shared" si="1514"/>
        <v>0</v>
      </c>
      <c r="F511" s="219">
        <f t="shared" si="1515"/>
        <v>0</v>
      </c>
      <c r="G511" s="84"/>
      <c r="H511" s="214" t="str">
        <f t="shared" si="1516"/>
        <v/>
      </c>
      <c r="I511" s="219" t="str">
        <f t="shared" si="1517"/>
        <v/>
      </c>
      <c r="J511" s="219" t="str">
        <f t="shared" si="1521"/>
        <v/>
      </c>
      <c r="K511" s="216"/>
      <c r="L511" s="217">
        <f t="shared" si="1511"/>
        <v>1</v>
      </c>
      <c r="M511" s="219" t="str">
        <f t="shared" si="1518"/>
        <v/>
      </c>
      <c r="N511" s="221" t="str">
        <f t="shared" si="1519"/>
        <v/>
      </c>
      <c r="O511" s="304"/>
      <c r="P511" s="282"/>
      <c r="Q511" s="282"/>
      <c r="R511" s="287"/>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c r="CQ511" s="282"/>
      <c r="CR511" s="282"/>
      <c r="CS511" s="282"/>
      <c r="CT511" s="282"/>
      <c r="CU511" s="282"/>
      <c r="CV511" s="282"/>
      <c r="CW511" s="282"/>
      <c r="CX511" s="282"/>
      <c r="CY511" s="282"/>
      <c r="CZ511" s="282"/>
      <c r="DA511" s="282"/>
      <c r="DB511" s="282"/>
      <c r="DC511" s="282"/>
      <c r="DD511" s="282"/>
      <c r="DE511" s="282"/>
      <c r="DF511" s="282"/>
      <c r="DG511" s="282"/>
      <c r="DH511" s="282"/>
      <c r="DI511" s="282"/>
      <c r="DJ511" s="282"/>
      <c r="DK511" s="282"/>
      <c r="DL511" s="282"/>
      <c r="DM511" s="282"/>
      <c r="DN511" s="282"/>
      <c r="DO511" s="282"/>
      <c r="DP511" s="282"/>
      <c r="DQ511" s="282"/>
      <c r="DR511" s="282"/>
      <c r="DS511" s="282"/>
      <c r="DT511" s="282"/>
      <c r="DU511" s="282"/>
      <c r="DV511" s="282"/>
      <c r="DW511" s="282"/>
      <c r="DX511" s="282"/>
      <c r="DY511" s="282"/>
      <c r="DZ511" s="282"/>
      <c r="EA511" s="282"/>
      <c r="EB511" s="282"/>
      <c r="EC511" s="282"/>
      <c r="ED511" s="282"/>
      <c r="EE511" s="282"/>
      <c r="EF511" s="282"/>
      <c r="EG511" s="282"/>
      <c r="EH511" s="282"/>
      <c r="EI511" s="282"/>
      <c r="EJ511" s="282"/>
      <c r="EK511" s="282"/>
      <c r="EL511" s="282"/>
      <c r="EM511" s="282"/>
      <c r="EN511" s="282"/>
      <c r="EO511" s="282"/>
      <c r="EP511" s="282"/>
      <c r="EQ511" s="282"/>
      <c r="ER511" s="282"/>
      <c r="ES511" s="282"/>
      <c r="ET511" s="282"/>
      <c r="EU511" s="282"/>
      <c r="EV511" s="282"/>
      <c r="EW511" s="282"/>
      <c r="EX511" s="282"/>
      <c r="EY511" s="282"/>
      <c r="EZ511" s="282"/>
      <c r="FA511" s="282"/>
      <c r="FB511" s="282"/>
      <c r="FC511" s="282"/>
      <c r="FD511" s="282"/>
      <c r="FE511" s="282"/>
      <c r="FF511" s="282"/>
      <c r="FG511" s="282"/>
      <c r="FH511" s="282"/>
      <c r="FI511" s="282"/>
      <c r="FJ511" s="282"/>
      <c r="FK511" s="282"/>
      <c r="FL511" s="282"/>
      <c r="FM511" s="282"/>
      <c r="FN511" s="282"/>
      <c r="FO511" s="282"/>
      <c r="FP511" s="282"/>
      <c r="FQ511" s="282"/>
      <c r="FR511" s="282"/>
      <c r="FS511" s="282"/>
      <c r="FT511" s="282"/>
      <c r="FU511" s="282"/>
      <c r="FV511" s="282"/>
      <c r="FW511" s="282"/>
      <c r="FX511" s="282"/>
      <c r="FY511" s="282"/>
      <c r="FZ511" s="282"/>
      <c r="GA511" s="282"/>
      <c r="GB511" s="282"/>
      <c r="GC511" s="282"/>
      <c r="GD511" s="282"/>
      <c r="GE511" s="282"/>
      <c r="GF511" s="282"/>
      <c r="GG511" s="282"/>
      <c r="GH511" s="282"/>
      <c r="GI511" s="282"/>
      <c r="GJ511" s="282"/>
      <c r="GK511" s="282"/>
      <c r="GL511" s="282"/>
      <c r="GM511" s="282"/>
      <c r="GN511" s="282"/>
      <c r="GO511" s="282"/>
      <c r="GP511" s="282"/>
      <c r="GQ511" s="282"/>
      <c r="GR511" s="282"/>
      <c r="GS511" s="282"/>
      <c r="GT511" s="282"/>
      <c r="GU511" s="282"/>
      <c r="GV511" s="282"/>
      <c r="GW511" s="282"/>
      <c r="GX511" s="282"/>
      <c r="GY511" s="282"/>
      <c r="GZ511" s="282"/>
      <c r="HA511" s="282"/>
      <c r="HB511" s="282"/>
      <c r="HC511" s="282"/>
      <c r="HD511" s="282"/>
      <c r="HE511" s="282"/>
      <c r="HF511" s="282"/>
      <c r="HG511" s="282"/>
      <c r="HH511" s="282"/>
      <c r="HI511" s="282"/>
      <c r="HJ511" s="282"/>
      <c r="HK511" s="282"/>
      <c r="HL511" s="282"/>
      <c r="HM511" s="282"/>
      <c r="HN511" s="282"/>
      <c r="HO511" s="282"/>
      <c r="HP511" s="282"/>
      <c r="HQ511" s="282"/>
    </row>
    <row r="512" spans="1:225" s="73" customFormat="1" ht="18" hidden="1" customHeight="1" x14ac:dyDescent="0.25">
      <c r="A512" s="223" t="str">
        <f t="shared" ref="A512:B512" si="1553">IF(A355="","",A355)</f>
        <v/>
      </c>
      <c r="B512" s="225" t="str">
        <f t="shared" si="1553"/>
        <v/>
      </c>
      <c r="C512" s="218">
        <f t="shared" si="1513"/>
        <v>0</v>
      </c>
      <c r="D512" s="284"/>
      <c r="E512" s="219">
        <f t="shared" si="1514"/>
        <v>0</v>
      </c>
      <c r="F512" s="219">
        <f t="shared" si="1515"/>
        <v>0</v>
      </c>
      <c r="G512" s="84"/>
      <c r="H512" s="214" t="str">
        <f t="shared" si="1516"/>
        <v/>
      </c>
      <c r="I512" s="219" t="str">
        <f t="shared" si="1517"/>
        <v/>
      </c>
      <c r="J512" s="219" t="str">
        <f t="shared" si="1521"/>
        <v/>
      </c>
      <c r="K512" s="216"/>
      <c r="L512" s="217">
        <f t="shared" si="1511"/>
        <v>1</v>
      </c>
      <c r="M512" s="219" t="str">
        <f t="shared" si="1518"/>
        <v/>
      </c>
      <c r="N512" s="221" t="str">
        <f t="shared" si="1519"/>
        <v/>
      </c>
      <c r="O512" s="304"/>
      <c r="P512" s="282"/>
      <c r="Q512" s="282"/>
      <c r="R512" s="287"/>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c r="CQ512" s="282"/>
      <c r="CR512" s="282"/>
      <c r="CS512" s="282"/>
      <c r="CT512" s="282"/>
      <c r="CU512" s="282"/>
      <c r="CV512" s="282"/>
      <c r="CW512" s="282"/>
      <c r="CX512" s="282"/>
      <c r="CY512" s="282"/>
      <c r="CZ512" s="282"/>
      <c r="DA512" s="282"/>
      <c r="DB512" s="282"/>
      <c r="DC512" s="282"/>
      <c r="DD512" s="282"/>
      <c r="DE512" s="282"/>
      <c r="DF512" s="282"/>
      <c r="DG512" s="282"/>
      <c r="DH512" s="282"/>
      <c r="DI512" s="282"/>
      <c r="DJ512" s="282"/>
      <c r="DK512" s="282"/>
      <c r="DL512" s="282"/>
      <c r="DM512" s="282"/>
      <c r="DN512" s="282"/>
      <c r="DO512" s="282"/>
      <c r="DP512" s="282"/>
      <c r="DQ512" s="282"/>
      <c r="DR512" s="282"/>
      <c r="DS512" s="282"/>
      <c r="DT512" s="282"/>
      <c r="DU512" s="282"/>
      <c r="DV512" s="282"/>
      <c r="DW512" s="282"/>
      <c r="DX512" s="282"/>
      <c r="DY512" s="282"/>
      <c r="DZ512" s="282"/>
      <c r="EA512" s="282"/>
      <c r="EB512" s="282"/>
      <c r="EC512" s="282"/>
      <c r="ED512" s="282"/>
      <c r="EE512" s="282"/>
      <c r="EF512" s="282"/>
      <c r="EG512" s="282"/>
      <c r="EH512" s="282"/>
      <c r="EI512" s="282"/>
      <c r="EJ512" s="282"/>
      <c r="EK512" s="282"/>
      <c r="EL512" s="282"/>
      <c r="EM512" s="282"/>
      <c r="EN512" s="282"/>
      <c r="EO512" s="282"/>
      <c r="EP512" s="282"/>
      <c r="EQ512" s="282"/>
      <c r="ER512" s="282"/>
      <c r="ES512" s="282"/>
      <c r="ET512" s="282"/>
      <c r="EU512" s="282"/>
      <c r="EV512" s="282"/>
      <c r="EW512" s="282"/>
      <c r="EX512" s="282"/>
      <c r="EY512" s="282"/>
      <c r="EZ512" s="282"/>
      <c r="FA512" s="282"/>
      <c r="FB512" s="282"/>
      <c r="FC512" s="282"/>
      <c r="FD512" s="282"/>
      <c r="FE512" s="282"/>
      <c r="FF512" s="282"/>
      <c r="FG512" s="282"/>
      <c r="FH512" s="282"/>
      <c r="FI512" s="282"/>
      <c r="FJ512" s="282"/>
      <c r="FK512" s="282"/>
      <c r="FL512" s="282"/>
      <c r="FM512" s="282"/>
      <c r="FN512" s="282"/>
      <c r="FO512" s="282"/>
      <c r="FP512" s="282"/>
      <c r="FQ512" s="282"/>
      <c r="FR512" s="282"/>
      <c r="FS512" s="282"/>
      <c r="FT512" s="282"/>
      <c r="FU512" s="282"/>
      <c r="FV512" s="282"/>
      <c r="FW512" s="282"/>
      <c r="FX512" s="282"/>
      <c r="FY512" s="282"/>
      <c r="FZ512" s="282"/>
      <c r="GA512" s="282"/>
      <c r="GB512" s="282"/>
      <c r="GC512" s="282"/>
      <c r="GD512" s="282"/>
      <c r="GE512" s="282"/>
      <c r="GF512" s="282"/>
      <c r="GG512" s="282"/>
      <c r="GH512" s="282"/>
      <c r="GI512" s="282"/>
      <c r="GJ512" s="282"/>
      <c r="GK512" s="282"/>
      <c r="GL512" s="282"/>
      <c r="GM512" s="282"/>
      <c r="GN512" s="282"/>
      <c r="GO512" s="282"/>
      <c r="GP512" s="282"/>
      <c r="GQ512" s="282"/>
      <c r="GR512" s="282"/>
      <c r="GS512" s="282"/>
      <c r="GT512" s="282"/>
      <c r="GU512" s="282"/>
      <c r="GV512" s="282"/>
      <c r="GW512" s="282"/>
      <c r="GX512" s="282"/>
      <c r="GY512" s="282"/>
      <c r="GZ512" s="282"/>
      <c r="HA512" s="282"/>
      <c r="HB512" s="282"/>
      <c r="HC512" s="282"/>
      <c r="HD512" s="282"/>
      <c r="HE512" s="282"/>
      <c r="HF512" s="282"/>
      <c r="HG512" s="282"/>
      <c r="HH512" s="282"/>
      <c r="HI512" s="282"/>
      <c r="HJ512" s="282"/>
      <c r="HK512" s="282"/>
      <c r="HL512" s="282"/>
      <c r="HM512" s="282"/>
      <c r="HN512" s="282"/>
      <c r="HO512" s="282"/>
      <c r="HP512" s="282"/>
      <c r="HQ512" s="282"/>
    </row>
    <row r="513" spans="1:225" s="73" customFormat="1" ht="18" hidden="1" customHeight="1" x14ac:dyDescent="0.25">
      <c r="A513" s="223" t="str">
        <f t="shared" ref="A513:B513" si="1554">IF(A356="","",A356)</f>
        <v/>
      </c>
      <c r="B513" s="225" t="str">
        <f t="shared" si="1554"/>
        <v/>
      </c>
      <c r="C513" s="218">
        <f t="shared" si="1513"/>
        <v>0</v>
      </c>
      <c r="D513" s="284"/>
      <c r="E513" s="219">
        <f t="shared" si="1514"/>
        <v>0</v>
      </c>
      <c r="F513" s="219">
        <f t="shared" si="1515"/>
        <v>0</v>
      </c>
      <c r="G513" s="84"/>
      <c r="H513" s="214" t="str">
        <f t="shared" si="1516"/>
        <v/>
      </c>
      <c r="I513" s="219" t="str">
        <f t="shared" si="1517"/>
        <v/>
      </c>
      <c r="J513" s="219" t="str">
        <f t="shared" si="1521"/>
        <v/>
      </c>
      <c r="K513" s="216"/>
      <c r="L513" s="217">
        <f t="shared" si="1511"/>
        <v>1</v>
      </c>
      <c r="M513" s="219" t="str">
        <f t="shared" si="1518"/>
        <v/>
      </c>
      <c r="N513" s="221" t="str">
        <f t="shared" si="1519"/>
        <v/>
      </c>
      <c r="O513" s="304"/>
      <c r="P513" s="282"/>
      <c r="Q513" s="282"/>
      <c r="R513" s="287"/>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c r="CQ513" s="282"/>
      <c r="CR513" s="282"/>
      <c r="CS513" s="282"/>
      <c r="CT513" s="282"/>
      <c r="CU513" s="282"/>
      <c r="CV513" s="282"/>
      <c r="CW513" s="282"/>
      <c r="CX513" s="282"/>
      <c r="CY513" s="282"/>
      <c r="CZ513" s="282"/>
      <c r="DA513" s="282"/>
      <c r="DB513" s="282"/>
      <c r="DC513" s="282"/>
      <c r="DD513" s="282"/>
      <c r="DE513" s="282"/>
      <c r="DF513" s="282"/>
      <c r="DG513" s="282"/>
      <c r="DH513" s="282"/>
      <c r="DI513" s="282"/>
      <c r="DJ513" s="282"/>
      <c r="DK513" s="282"/>
      <c r="DL513" s="282"/>
      <c r="DM513" s="282"/>
      <c r="DN513" s="282"/>
      <c r="DO513" s="282"/>
      <c r="DP513" s="282"/>
      <c r="DQ513" s="282"/>
      <c r="DR513" s="282"/>
      <c r="DS513" s="282"/>
      <c r="DT513" s="282"/>
      <c r="DU513" s="282"/>
      <c r="DV513" s="282"/>
      <c r="DW513" s="282"/>
      <c r="DX513" s="282"/>
      <c r="DY513" s="282"/>
      <c r="DZ513" s="282"/>
      <c r="EA513" s="282"/>
      <c r="EB513" s="282"/>
      <c r="EC513" s="282"/>
      <c r="ED513" s="282"/>
      <c r="EE513" s="282"/>
      <c r="EF513" s="282"/>
      <c r="EG513" s="282"/>
      <c r="EH513" s="282"/>
      <c r="EI513" s="282"/>
      <c r="EJ513" s="282"/>
      <c r="EK513" s="282"/>
      <c r="EL513" s="282"/>
      <c r="EM513" s="282"/>
      <c r="EN513" s="282"/>
      <c r="EO513" s="282"/>
      <c r="EP513" s="282"/>
      <c r="EQ513" s="282"/>
      <c r="ER513" s="282"/>
      <c r="ES513" s="282"/>
      <c r="ET513" s="282"/>
      <c r="EU513" s="282"/>
      <c r="EV513" s="282"/>
      <c r="EW513" s="282"/>
      <c r="EX513" s="282"/>
      <c r="EY513" s="282"/>
      <c r="EZ513" s="282"/>
      <c r="FA513" s="282"/>
      <c r="FB513" s="282"/>
      <c r="FC513" s="282"/>
      <c r="FD513" s="282"/>
      <c r="FE513" s="282"/>
      <c r="FF513" s="282"/>
      <c r="FG513" s="282"/>
      <c r="FH513" s="282"/>
      <c r="FI513" s="282"/>
      <c r="FJ513" s="282"/>
      <c r="FK513" s="282"/>
      <c r="FL513" s="282"/>
      <c r="FM513" s="282"/>
      <c r="FN513" s="282"/>
      <c r="FO513" s="282"/>
      <c r="FP513" s="282"/>
      <c r="FQ513" s="282"/>
      <c r="FR513" s="282"/>
      <c r="FS513" s="282"/>
      <c r="FT513" s="282"/>
      <c r="FU513" s="282"/>
      <c r="FV513" s="282"/>
      <c r="FW513" s="282"/>
      <c r="FX513" s="282"/>
      <c r="FY513" s="282"/>
      <c r="FZ513" s="282"/>
      <c r="GA513" s="282"/>
      <c r="GB513" s="282"/>
      <c r="GC513" s="282"/>
      <c r="GD513" s="282"/>
      <c r="GE513" s="282"/>
      <c r="GF513" s="282"/>
      <c r="GG513" s="282"/>
      <c r="GH513" s="282"/>
      <c r="GI513" s="282"/>
      <c r="GJ513" s="282"/>
      <c r="GK513" s="282"/>
      <c r="GL513" s="282"/>
      <c r="GM513" s="282"/>
      <c r="GN513" s="282"/>
      <c r="GO513" s="282"/>
      <c r="GP513" s="282"/>
      <c r="GQ513" s="282"/>
      <c r="GR513" s="282"/>
      <c r="GS513" s="282"/>
      <c r="GT513" s="282"/>
      <c r="GU513" s="282"/>
      <c r="GV513" s="282"/>
      <c r="GW513" s="282"/>
      <c r="GX513" s="282"/>
      <c r="GY513" s="282"/>
      <c r="GZ513" s="282"/>
      <c r="HA513" s="282"/>
      <c r="HB513" s="282"/>
      <c r="HC513" s="282"/>
      <c r="HD513" s="282"/>
      <c r="HE513" s="282"/>
      <c r="HF513" s="282"/>
      <c r="HG513" s="282"/>
      <c r="HH513" s="282"/>
      <c r="HI513" s="282"/>
      <c r="HJ513" s="282"/>
      <c r="HK513" s="282"/>
      <c r="HL513" s="282"/>
      <c r="HM513" s="282"/>
      <c r="HN513" s="282"/>
      <c r="HO513" s="282"/>
      <c r="HP513" s="282"/>
      <c r="HQ513" s="282"/>
    </row>
    <row r="514" spans="1:225" s="73" customFormat="1" ht="18" hidden="1" customHeight="1" x14ac:dyDescent="0.25">
      <c r="A514" s="223" t="str">
        <f t="shared" ref="A514:B514" si="1555">IF(A357="","",A357)</f>
        <v/>
      </c>
      <c r="B514" s="225" t="str">
        <f t="shared" si="1555"/>
        <v/>
      </c>
      <c r="C514" s="218">
        <f t="shared" si="1513"/>
        <v>0</v>
      </c>
      <c r="D514" s="284"/>
      <c r="E514" s="219">
        <f t="shared" si="1514"/>
        <v>0</v>
      </c>
      <c r="F514" s="219">
        <f t="shared" si="1515"/>
        <v>0</v>
      </c>
      <c r="G514" s="84"/>
      <c r="H514" s="214" t="str">
        <f t="shared" si="1516"/>
        <v/>
      </c>
      <c r="I514" s="219" t="str">
        <f t="shared" si="1517"/>
        <v/>
      </c>
      <c r="J514" s="219" t="str">
        <f t="shared" si="1521"/>
        <v/>
      </c>
      <c r="K514" s="216"/>
      <c r="L514" s="217">
        <f t="shared" si="1511"/>
        <v>1</v>
      </c>
      <c r="M514" s="219" t="str">
        <f t="shared" si="1518"/>
        <v/>
      </c>
      <c r="N514" s="221" t="str">
        <f t="shared" si="1519"/>
        <v/>
      </c>
      <c r="O514" s="304"/>
      <c r="P514" s="282"/>
      <c r="Q514" s="282"/>
      <c r="R514" s="287"/>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c r="CQ514" s="282"/>
      <c r="CR514" s="282"/>
      <c r="CS514" s="282"/>
      <c r="CT514" s="282"/>
      <c r="CU514" s="282"/>
      <c r="CV514" s="282"/>
      <c r="CW514" s="282"/>
      <c r="CX514" s="282"/>
      <c r="CY514" s="282"/>
      <c r="CZ514" s="282"/>
      <c r="DA514" s="282"/>
      <c r="DB514" s="282"/>
      <c r="DC514" s="282"/>
      <c r="DD514" s="282"/>
      <c r="DE514" s="282"/>
      <c r="DF514" s="282"/>
      <c r="DG514" s="282"/>
      <c r="DH514" s="282"/>
      <c r="DI514" s="282"/>
      <c r="DJ514" s="282"/>
      <c r="DK514" s="282"/>
      <c r="DL514" s="282"/>
      <c r="DM514" s="282"/>
      <c r="DN514" s="282"/>
      <c r="DO514" s="282"/>
      <c r="DP514" s="282"/>
      <c r="DQ514" s="282"/>
      <c r="DR514" s="282"/>
      <c r="DS514" s="282"/>
      <c r="DT514" s="282"/>
      <c r="DU514" s="282"/>
      <c r="DV514" s="282"/>
      <c r="DW514" s="282"/>
      <c r="DX514" s="282"/>
      <c r="DY514" s="282"/>
      <c r="DZ514" s="282"/>
      <c r="EA514" s="282"/>
      <c r="EB514" s="282"/>
      <c r="EC514" s="282"/>
      <c r="ED514" s="282"/>
      <c r="EE514" s="282"/>
      <c r="EF514" s="282"/>
      <c r="EG514" s="282"/>
      <c r="EH514" s="282"/>
      <c r="EI514" s="282"/>
      <c r="EJ514" s="282"/>
      <c r="EK514" s="282"/>
      <c r="EL514" s="282"/>
      <c r="EM514" s="282"/>
      <c r="EN514" s="282"/>
      <c r="EO514" s="282"/>
      <c r="EP514" s="282"/>
      <c r="EQ514" s="282"/>
      <c r="ER514" s="282"/>
      <c r="ES514" s="282"/>
      <c r="ET514" s="282"/>
      <c r="EU514" s="282"/>
      <c r="EV514" s="282"/>
      <c r="EW514" s="282"/>
      <c r="EX514" s="282"/>
      <c r="EY514" s="282"/>
      <c r="EZ514" s="282"/>
      <c r="FA514" s="282"/>
      <c r="FB514" s="282"/>
      <c r="FC514" s="282"/>
      <c r="FD514" s="282"/>
      <c r="FE514" s="282"/>
      <c r="FF514" s="282"/>
      <c r="FG514" s="282"/>
      <c r="FH514" s="282"/>
      <c r="FI514" s="282"/>
      <c r="FJ514" s="282"/>
      <c r="FK514" s="282"/>
      <c r="FL514" s="282"/>
      <c r="FM514" s="282"/>
      <c r="FN514" s="282"/>
      <c r="FO514" s="282"/>
      <c r="FP514" s="282"/>
      <c r="FQ514" s="282"/>
      <c r="FR514" s="282"/>
      <c r="FS514" s="282"/>
      <c r="FT514" s="282"/>
      <c r="FU514" s="282"/>
      <c r="FV514" s="282"/>
      <c r="FW514" s="282"/>
      <c r="FX514" s="282"/>
      <c r="FY514" s="282"/>
      <c r="FZ514" s="282"/>
      <c r="GA514" s="282"/>
      <c r="GB514" s="282"/>
      <c r="GC514" s="282"/>
      <c r="GD514" s="282"/>
      <c r="GE514" s="282"/>
      <c r="GF514" s="282"/>
      <c r="GG514" s="282"/>
      <c r="GH514" s="282"/>
      <c r="GI514" s="282"/>
      <c r="GJ514" s="282"/>
      <c r="GK514" s="282"/>
      <c r="GL514" s="282"/>
      <c r="GM514" s="282"/>
      <c r="GN514" s="282"/>
      <c r="GO514" s="282"/>
      <c r="GP514" s="282"/>
      <c r="GQ514" s="282"/>
      <c r="GR514" s="282"/>
      <c r="GS514" s="282"/>
      <c r="GT514" s="282"/>
      <c r="GU514" s="282"/>
      <c r="GV514" s="282"/>
      <c r="GW514" s="282"/>
      <c r="GX514" s="282"/>
      <c r="GY514" s="282"/>
      <c r="GZ514" s="282"/>
      <c r="HA514" s="282"/>
      <c r="HB514" s="282"/>
      <c r="HC514" s="282"/>
      <c r="HD514" s="282"/>
      <c r="HE514" s="282"/>
      <c r="HF514" s="282"/>
      <c r="HG514" s="282"/>
      <c r="HH514" s="282"/>
      <c r="HI514" s="282"/>
      <c r="HJ514" s="282"/>
      <c r="HK514" s="282"/>
      <c r="HL514" s="282"/>
      <c r="HM514" s="282"/>
      <c r="HN514" s="282"/>
      <c r="HO514" s="282"/>
      <c r="HP514" s="282"/>
      <c r="HQ514" s="282"/>
    </row>
    <row r="515" spans="1:225" s="73" customFormat="1" ht="18" hidden="1" customHeight="1" x14ac:dyDescent="0.25">
      <c r="A515" s="223" t="str">
        <f t="shared" ref="A515:B515" si="1556">IF(A358="","",A358)</f>
        <v/>
      </c>
      <c r="B515" s="225" t="str">
        <f t="shared" si="1556"/>
        <v/>
      </c>
      <c r="C515" s="218">
        <f t="shared" si="1513"/>
        <v>0</v>
      </c>
      <c r="D515" s="284"/>
      <c r="E515" s="219">
        <f t="shared" si="1514"/>
        <v>0</v>
      </c>
      <c r="F515" s="219">
        <f t="shared" si="1515"/>
        <v>0</v>
      </c>
      <c r="G515" s="84"/>
      <c r="H515" s="214" t="str">
        <f t="shared" si="1516"/>
        <v/>
      </c>
      <c r="I515" s="219" t="str">
        <f t="shared" si="1517"/>
        <v/>
      </c>
      <c r="J515" s="219" t="str">
        <f t="shared" si="1521"/>
        <v/>
      </c>
      <c r="K515" s="216"/>
      <c r="L515" s="217">
        <f t="shared" si="1511"/>
        <v>1</v>
      </c>
      <c r="M515" s="219" t="str">
        <f t="shared" si="1518"/>
        <v/>
      </c>
      <c r="N515" s="221" t="str">
        <f t="shared" si="1519"/>
        <v/>
      </c>
      <c r="O515" s="304"/>
      <c r="P515" s="282"/>
      <c r="Q515" s="282"/>
      <c r="R515" s="287"/>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c r="CQ515" s="282"/>
      <c r="CR515" s="282"/>
      <c r="CS515" s="282"/>
      <c r="CT515" s="282"/>
      <c r="CU515" s="282"/>
      <c r="CV515" s="282"/>
      <c r="CW515" s="282"/>
      <c r="CX515" s="282"/>
      <c r="CY515" s="282"/>
      <c r="CZ515" s="282"/>
      <c r="DA515" s="282"/>
      <c r="DB515" s="282"/>
      <c r="DC515" s="282"/>
      <c r="DD515" s="282"/>
      <c r="DE515" s="282"/>
      <c r="DF515" s="282"/>
      <c r="DG515" s="282"/>
      <c r="DH515" s="282"/>
      <c r="DI515" s="282"/>
      <c r="DJ515" s="282"/>
      <c r="DK515" s="282"/>
      <c r="DL515" s="282"/>
      <c r="DM515" s="282"/>
      <c r="DN515" s="282"/>
      <c r="DO515" s="282"/>
      <c r="DP515" s="282"/>
      <c r="DQ515" s="282"/>
      <c r="DR515" s="282"/>
      <c r="DS515" s="282"/>
      <c r="DT515" s="282"/>
      <c r="DU515" s="282"/>
      <c r="DV515" s="282"/>
      <c r="DW515" s="282"/>
      <c r="DX515" s="282"/>
      <c r="DY515" s="282"/>
      <c r="DZ515" s="282"/>
      <c r="EA515" s="282"/>
      <c r="EB515" s="282"/>
      <c r="EC515" s="282"/>
      <c r="ED515" s="282"/>
      <c r="EE515" s="282"/>
      <c r="EF515" s="282"/>
      <c r="EG515" s="282"/>
      <c r="EH515" s="282"/>
      <c r="EI515" s="282"/>
      <c r="EJ515" s="282"/>
      <c r="EK515" s="282"/>
      <c r="EL515" s="282"/>
      <c r="EM515" s="282"/>
      <c r="EN515" s="282"/>
      <c r="EO515" s="282"/>
      <c r="EP515" s="282"/>
      <c r="EQ515" s="282"/>
      <c r="ER515" s="282"/>
      <c r="ES515" s="282"/>
      <c r="ET515" s="282"/>
      <c r="EU515" s="282"/>
      <c r="EV515" s="282"/>
      <c r="EW515" s="282"/>
      <c r="EX515" s="282"/>
      <c r="EY515" s="282"/>
      <c r="EZ515" s="282"/>
      <c r="FA515" s="282"/>
      <c r="FB515" s="282"/>
      <c r="FC515" s="282"/>
      <c r="FD515" s="282"/>
      <c r="FE515" s="282"/>
      <c r="FF515" s="282"/>
      <c r="FG515" s="282"/>
      <c r="FH515" s="282"/>
      <c r="FI515" s="282"/>
      <c r="FJ515" s="282"/>
      <c r="FK515" s="282"/>
      <c r="FL515" s="282"/>
      <c r="FM515" s="282"/>
      <c r="FN515" s="282"/>
      <c r="FO515" s="282"/>
      <c r="FP515" s="282"/>
      <c r="FQ515" s="282"/>
      <c r="FR515" s="282"/>
      <c r="FS515" s="282"/>
      <c r="FT515" s="282"/>
      <c r="FU515" s="282"/>
      <c r="FV515" s="282"/>
      <c r="FW515" s="282"/>
      <c r="FX515" s="282"/>
      <c r="FY515" s="282"/>
      <c r="FZ515" s="282"/>
      <c r="GA515" s="282"/>
      <c r="GB515" s="282"/>
      <c r="GC515" s="282"/>
      <c r="GD515" s="282"/>
      <c r="GE515" s="282"/>
      <c r="GF515" s="282"/>
      <c r="GG515" s="282"/>
      <c r="GH515" s="282"/>
      <c r="GI515" s="282"/>
      <c r="GJ515" s="282"/>
      <c r="GK515" s="282"/>
      <c r="GL515" s="282"/>
      <c r="GM515" s="282"/>
      <c r="GN515" s="282"/>
      <c r="GO515" s="282"/>
      <c r="GP515" s="282"/>
      <c r="GQ515" s="282"/>
      <c r="GR515" s="282"/>
      <c r="GS515" s="282"/>
      <c r="GT515" s="282"/>
      <c r="GU515" s="282"/>
      <c r="GV515" s="282"/>
      <c r="GW515" s="282"/>
      <c r="GX515" s="282"/>
      <c r="GY515" s="282"/>
      <c r="GZ515" s="282"/>
      <c r="HA515" s="282"/>
      <c r="HB515" s="282"/>
      <c r="HC515" s="282"/>
      <c r="HD515" s="282"/>
      <c r="HE515" s="282"/>
      <c r="HF515" s="282"/>
      <c r="HG515" s="282"/>
      <c r="HH515" s="282"/>
      <c r="HI515" s="282"/>
      <c r="HJ515" s="282"/>
      <c r="HK515" s="282"/>
      <c r="HL515" s="282"/>
      <c r="HM515" s="282"/>
      <c r="HN515" s="282"/>
      <c r="HO515" s="282"/>
      <c r="HP515" s="282"/>
      <c r="HQ515" s="282"/>
    </row>
    <row r="516" spans="1:225" s="73" customFormat="1" ht="18" hidden="1" customHeight="1" x14ac:dyDescent="0.25">
      <c r="A516" s="223" t="str">
        <f t="shared" ref="A516:B516" si="1557">IF(A359="","",A359)</f>
        <v/>
      </c>
      <c r="B516" s="225" t="str">
        <f t="shared" si="1557"/>
        <v/>
      </c>
      <c r="C516" s="218">
        <f t="shared" si="1513"/>
        <v>0</v>
      </c>
      <c r="D516" s="284"/>
      <c r="E516" s="219">
        <f t="shared" si="1514"/>
        <v>0</v>
      </c>
      <c r="F516" s="219">
        <f t="shared" si="1515"/>
        <v>0</v>
      </c>
      <c r="G516" s="84"/>
      <c r="H516" s="214" t="str">
        <f t="shared" si="1516"/>
        <v/>
      </c>
      <c r="I516" s="219" t="str">
        <f t="shared" si="1517"/>
        <v/>
      </c>
      <c r="J516" s="219" t="str">
        <f t="shared" si="1521"/>
        <v/>
      </c>
      <c r="K516" s="216"/>
      <c r="L516" s="217">
        <f t="shared" si="1511"/>
        <v>1</v>
      </c>
      <c r="M516" s="219" t="str">
        <f t="shared" si="1518"/>
        <v/>
      </c>
      <c r="N516" s="221" t="str">
        <f t="shared" si="1519"/>
        <v/>
      </c>
      <c r="O516" s="304"/>
      <c r="P516" s="282"/>
      <c r="Q516" s="282"/>
      <c r="R516" s="287"/>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c r="CQ516" s="282"/>
      <c r="CR516" s="282"/>
      <c r="CS516" s="282"/>
      <c r="CT516" s="282"/>
      <c r="CU516" s="282"/>
      <c r="CV516" s="282"/>
      <c r="CW516" s="282"/>
      <c r="CX516" s="282"/>
      <c r="CY516" s="282"/>
      <c r="CZ516" s="282"/>
      <c r="DA516" s="282"/>
      <c r="DB516" s="282"/>
      <c r="DC516" s="282"/>
      <c r="DD516" s="282"/>
      <c r="DE516" s="282"/>
      <c r="DF516" s="282"/>
      <c r="DG516" s="282"/>
      <c r="DH516" s="282"/>
      <c r="DI516" s="282"/>
      <c r="DJ516" s="282"/>
      <c r="DK516" s="282"/>
      <c r="DL516" s="282"/>
      <c r="DM516" s="282"/>
      <c r="DN516" s="282"/>
      <c r="DO516" s="282"/>
      <c r="DP516" s="282"/>
      <c r="DQ516" s="282"/>
      <c r="DR516" s="282"/>
      <c r="DS516" s="282"/>
      <c r="DT516" s="282"/>
      <c r="DU516" s="282"/>
      <c r="DV516" s="282"/>
      <c r="DW516" s="282"/>
      <c r="DX516" s="282"/>
      <c r="DY516" s="282"/>
      <c r="DZ516" s="282"/>
      <c r="EA516" s="282"/>
      <c r="EB516" s="282"/>
      <c r="EC516" s="282"/>
      <c r="ED516" s="282"/>
      <c r="EE516" s="282"/>
      <c r="EF516" s="282"/>
      <c r="EG516" s="282"/>
      <c r="EH516" s="282"/>
      <c r="EI516" s="282"/>
      <c r="EJ516" s="282"/>
      <c r="EK516" s="282"/>
      <c r="EL516" s="282"/>
      <c r="EM516" s="282"/>
      <c r="EN516" s="282"/>
      <c r="EO516" s="282"/>
      <c r="EP516" s="282"/>
      <c r="EQ516" s="282"/>
      <c r="ER516" s="282"/>
      <c r="ES516" s="282"/>
      <c r="ET516" s="282"/>
      <c r="EU516" s="282"/>
      <c r="EV516" s="282"/>
      <c r="EW516" s="282"/>
      <c r="EX516" s="282"/>
      <c r="EY516" s="282"/>
      <c r="EZ516" s="282"/>
      <c r="FA516" s="282"/>
      <c r="FB516" s="282"/>
      <c r="FC516" s="282"/>
      <c r="FD516" s="282"/>
      <c r="FE516" s="282"/>
      <c r="FF516" s="282"/>
      <c r="FG516" s="282"/>
      <c r="FH516" s="282"/>
      <c r="FI516" s="282"/>
      <c r="FJ516" s="282"/>
      <c r="FK516" s="282"/>
      <c r="FL516" s="282"/>
      <c r="FM516" s="282"/>
      <c r="FN516" s="282"/>
      <c r="FO516" s="282"/>
      <c r="FP516" s="282"/>
      <c r="FQ516" s="282"/>
      <c r="FR516" s="282"/>
      <c r="FS516" s="282"/>
      <c r="FT516" s="282"/>
      <c r="FU516" s="282"/>
      <c r="FV516" s="282"/>
      <c r="FW516" s="282"/>
      <c r="FX516" s="282"/>
      <c r="FY516" s="282"/>
      <c r="FZ516" s="282"/>
      <c r="GA516" s="282"/>
      <c r="GB516" s="282"/>
      <c r="GC516" s="282"/>
      <c r="GD516" s="282"/>
      <c r="GE516" s="282"/>
      <c r="GF516" s="282"/>
      <c r="GG516" s="282"/>
      <c r="GH516" s="282"/>
      <c r="GI516" s="282"/>
      <c r="GJ516" s="282"/>
      <c r="GK516" s="282"/>
      <c r="GL516" s="282"/>
      <c r="GM516" s="282"/>
      <c r="GN516" s="282"/>
      <c r="GO516" s="282"/>
      <c r="GP516" s="282"/>
      <c r="GQ516" s="282"/>
      <c r="GR516" s="282"/>
      <c r="GS516" s="282"/>
      <c r="GT516" s="282"/>
      <c r="GU516" s="282"/>
      <c r="GV516" s="282"/>
      <c r="GW516" s="282"/>
      <c r="GX516" s="282"/>
      <c r="GY516" s="282"/>
      <c r="GZ516" s="282"/>
      <c r="HA516" s="282"/>
      <c r="HB516" s="282"/>
      <c r="HC516" s="282"/>
      <c r="HD516" s="282"/>
      <c r="HE516" s="282"/>
      <c r="HF516" s="282"/>
      <c r="HG516" s="282"/>
      <c r="HH516" s="282"/>
      <c r="HI516" s="282"/>
      <c r="HJ516" s="282"/>
      <c r="HK516" s="282"/>
      <c r="HL516" s="282"/>
      <c r="HM516" s="282"/>
      <c r="HN516" s="282"/>
      <c r="HO516" s="282"/>
      <c r="HP516" s="282"/>
      <c r="HQ516" s="282"/>
    </row>
    <row r="517" spans="1:225" s="73" customFormat="1" ht="18" hidden="1" customHeight="1" x14ac:dyDescent="0.25">
      <c r="A517" s="223" t="str">
        <f t="shared" ref="A517:B517" si="1558">IF(A360="","",A360)</f>
        <v/>
      </c>
      <c r="B517" s="225" t="str">
        <f t="shared" si="1558"/>
        <v/>
      </c>
      <c r="C517" s="218">
        <f t="shared" si="1513"/>
        <v>0</v>
      </c>
      <c r="D517" s="284"/>
      <c r="E517" s="219">
        <f t="shared" si="1514"/>
        <v>0</v>
      </c>
      <c r="F517" s="219">
        <f t="shared" si="1515"/>
        <v>0</v>
      </c>
      <c r="G517" s="84"/>
      <c r="H517" s="214" t="str">
        <f t="shared" si="1516"/>
        <v/>
      </c>
      <c r="I517" s="219" t="str">
        <f t="shared" si="1517"/>
        <v/>
      </c>
      <c r="J517" s="219" t="str">
        <f t="shared" si="1521"/>
        <v/>
      </c>
      <c r="K517" s="216"/>
      <c r="L517" s="217">
        <f t="shared" si="1511"/>
        <v>1</v>
      </c>
      <c r="M517" s="219" t="str">
        <f t="shared" si="1518"/>
        <v/>
      </c>
      <c r="N517" s="221" t="str">
        <f t="shared" si="1519"/>
        <v/>
      </c>
      <c r="O517" s="304"/>
      <c r="P517" s="282"/>
      <c r="Q517" s="282"/>
      <c r="R517" s="287"/>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c r="CQ517" s="282"/>
      <c r="CR517" s="282"/>
      <c r="CS517" s="282"/>
      <c r="CT517" s="282"/>
      <c r="CU517" s="282"/>
      <c r="CV517" s="282"/>
      <c r="CW517" s="282"/>
      <c r="CX517" s="282"/>
      <c r="CY517" s="282"/>
      <c r="CZ517" s="282"/>
      <c r="DA517" s="282"/>
      <c r="DB517" s="282"/>
      <c r="DC517" s="282"/>
      <c r="DD517" s="282"/>
      <c r="DE517" s="282"/>
      <c r="DF517" s="282"/>
      <c r="DG517" s="282"/>
      <c r="DH517" s="282"/>
      <c r="DI517" s="282"/>
      <c r="DJ517" s="282"/>
      <c r="DK517" s="282"/>
      <c r="DL517" s="282"/>
      <c r="DM517" s="282"/>
      <c r="DN517" s="282"/>
      <c r="DO517" s="282"/>
      <c r="DP517" s="282"/>
      <c r="DQ517" s="282"/>
      <c r="DR517" s="282"/>
      <c r="DS517" s="282"/>
      <c r="DT517" s="282"/>
      <c r="DU517" s="282"/>
      <c r="DV517" s="282"/>
      <c r="DW517" s="282"/>
      <c r="DX517" s="282"/>
      <c r="DY517" s="282"/>
      <c r="DZ517" s="282"/>
      <c r="EA517" s="282"/>
      <c r="EB517" s="282"/>
      <c r="EC517" s="282"/>
      <c r="ED517" s="282"/>
      <c r="EE517" s="282"/>
      <c r="EF517" s="282"/>
      <c r="EG517" s="282"/>
      <c r="EH517" s="282"/>
      <c r="EI517" s="282"/>
      <c r="EJ517" s="282"/>
      <c r="EK517" s="282"/>
      <c r="EL517" s="282"/>
      <c r="EM517" s="282"/>
      <c r="EN517" s="282"/>
      <c r="EO517" s="282"/>
      <c r="EP517" s="282"/>
      <c r="EQ517" s="282"/>
      <c r="ER517" s="282"/>
      <c r="ES517" s="282"/>
      <c r="ET517" s="282"/>
      <c r="EU517" s="282"/>
      <c r="EV517" s="282"/>
      <c r="EW517" s="282"/>
      <c r="EX517" s="282"/>
      <c r="EY517" s="282"/>
      <c r="EZ517" s="282"/>
      <c r="FA517" s="282"/>
      <c r="FB517" s="282"/>
      <c r="FC517" s="282"/>
      <c r="FD517" s="282"/>
      <c r="FE517" s="282"/>
      <c r="FF517" s="282"/>
      <c r="FG517" s="282"/>
      <c r="FH517" s="282"/>
      <c r="FI517" s="282"/>
      <c r="FJ517" s="282"/>
      <c r="FK517" s="282"/>
      <c r="FL517" s="282"/>
      <c r="FM517" s="282"/>
      <c r="FN517" s="282"/>
      <c r="FO517" s="282"/>
      <c r="FP517" s="282"/>
      <c r="FQ517" s="282"/>
      <c r="FR517" s="282"/>
      <c r="FS517" s="282"/>
      <c r="FT517" s="282"/>
      <c r="FU517" s="282"/>
      <c r="FV517" s="282"/>
      <c r="FW517" s="282"/>
      <c r="FX517" s="282"/>
      <c r="FY517" s="282"/>
      <c r="FZ517" s="282"/>
      <c r="GA517" s="282"/>
      <c r="GB517" s="282"/>
      <c r="GC517" s="282"/>
      <c r="GD517" s="282"/>
      <c r="GE517" s="282"/>
      <c r="GF517" s="282"/>
      <c r="GG517" s="282"/>
      <c r="GH517" s="282"/>
      <c r="GI517" s="282"/>
      <c r="GJ517" s="282"/>
      <c r="GK517" s="282"/>
      <c r="GL517" s="282"/>
      <c r="GM517" s="282"/>
      <c r="GN517" s="282"/>
      <c r="GO517" s="282"/>
      <c r="GP517" s="282"/>
      <c r="GQ517" s="282"/>
      <c r="GR517" s="282"/>
      <c r="GS517" s="282"/>
      <c r="GT517" s="282"/>
      <c r="GU517" s="282"/>
      <c r="GV517" s="282"/>
      <c r="GW517" s="282"/>
      <c r="GX517" s="282"/>
      <c r="GY517" s="282"/>
      <c r="GZ517" s="282"/>
      <c r="HA517" s="282"/>
      <c r="HB517" s="282"/>
      <c r="HC517" s="282"/>
      <c r="HD517" s="282"/>
      <c r="HE517" s="282"/>
      <c r="HF517" s="282"/>
      <c r="HG517" s="282"/>
      <c r="HH517" s="282"/>
      <c r="HI517" s="282"/>
      <c r="HJ517" s="282"/>
      <c r="HK517" s="282"/>
      <c r="HL517" s="282"/>
      <c r="HM517" s="282"/>
      <c r="HN517" s="282"/>
      <c r="HO517" s="282"/>
      <c r="HP517" s="282"/>
      <c r="HQ517" s="282"/>
    </row>
    <row r="518" spans="1:225" s="73" customFormat="1" ht="18" hidden="1" customHeight="1" x14ac:dyDescent="0.25">
      <c r="A518" s="223" t="str">
        <f t="shared" ref="A518:B518" si="1559">IF(A361="","",A361)</f>
        <v/>
      </c>
      <c r="B518" s="225" t="str">
        <f t="shared" si="1559"/>
        <v/>
      </c>
      <c r="C518" s="218">
        <f t="shared" si="1513"/>
        <v>0</v>
      </c>
      <c r="D518" s="284"/>
      <c r="E518" s="219">
        <f t="shared" si="1514"/>
        <v>0</v>
      </c>
      <c r="F518" s="219">
        <f t="shared" si="1515"/>
        <v>0</v>
      </c>
      <c r="G518" s="84"/>
      <c r="H518" s="214" t="str">
        <f t="shared" si="1516"/>
        <v/>
      </c>
      <c r="I518" s="219" t="str">
        <f t="shared" si="1517"/>
        <v/>
      </c>
      <c r="J518" s="219" t="str">
        <f t="shared" si="1521"/>
        <v/>
      </c>
      <c r="K518" s="216"/>
      <c r="L518" s="217">
        <f t="shared" si="1511"/>
        <v>1</v>
      </c>
      <c r="M518" s="219" t="str">
        <f t="shared" si="1518"/>
        <v/>
      </c>
      <c r="N518" s="221" t="str">
        <f t="shared" si="1519"/>
        <v/>
      </c>
      <c r="O518" s="304"/>
      <c r="P518" s="282"/>
      <c r="Q518" s="282"/>
      <c r="R518" s="287"/>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c r="CQ518" s="282"/>
      <c r="CR518" s="282"/>
      <c r="CS518" s="282"/>
      <c r="CT518" s="282"/>
      <c r="CU518" s="282"/>
      <c r="CV518" s="282"/>
      <c r="CW518" s="282"/>
      <c r="CX518" s="282"/>
      <c r="CY518" s="282"/>
      <c r="CZ518" s="282"/>
      <c r="DA518" s="282"/>
      <c r="DB518" s="282"/>
      <c r="DC518" s="282"/>
      <c r="DD518" s="282"/>
      <c r="DE518" s="282"/>
      <c r="DF518" s="282"/>
      <c r="DG518" s="282"/>
      <c r="DH518" s="282"/>
      <c r="DI518" s="282"/>
      <c r="DJ518" s="282"/>
      <c r="DK518" s="282"/>
      <c r="DL518" s="282"/>
      <c r="DM518" s="282"/>
      <c r="DN518" s="282"/>
      <c r="DO518" s="282"/>
      <c r="DP518" s="282"/>
      <c r="DQ518" s="282"/>
      <c r="DR518" s="282"/>
      <c r="DS518" s="282"/>
      <c r="DT518" s="282"/>
      <c r="DU518" s="282"/>
      <c r="DV518" s="282"/>
      <c r="DW518" s="282"/>
      <c r="DX518" s="282"/>
      <c r="DY518" s="282"/>
      <c r="DZ518" s="282"/>
      <c r="EA518" s="282"/>
      <c r="EB518" s="282"/>
      <c r="EC518" s="282"/>
      <c r="ED518" s="282"/>
      <c r="EE518" s="282"/>
      <c r="EF518" s="282"/>
      <c r="EG518" s="282"/>
      <c r="EH518" s="282"/>
      <c r="EI518" s="282"/>
      <c r="EJ518" s="282"/>
      <c r="EK518" s="282"/>
      <c r="EL518" s="282"/>
      <c r="EM518" s="282"/>
      <c r="EN518" s="282"/>
      <c r="EO518" s="282"/>
      <c r="EP518" s="282"/>
      <c r="EQ518" s="282"/>
      <c r="ER518" s="282"/>
      <c r="ES518" s="282"/>
      <c r="ET518" s="282"/>
      <c r="EU518" s="282"/>
      <c r="EV518" s="282"/>
      <c r="EW518" s="282"/>
      <c r="EX518" s="282"/>
      <c r="EY518" s="282"/>
      <c r="EZ518" s="282"/>
      <c r="FA518" s="282"/>
      <c r="FB518" s="282"/>
      <c r="FC518" s="282"/>
      <c r="FD518" s="282"/>
      <c r="FE518" s="282"/>
      <c r="FF518" s="282"/>
      <c r="FG518" s="282"/>
      <c r="FH518" s="282"/>
      <c r="FI518" s="282"/>
      <c r="FJ518" s="282"/>
      <c r="FK518" s="282"/>
      <c r="FL518" s="282"/>
      <c r="FM518" s="282"/>
      <c r="FN518" s="282"/>
      <c r="FO518" s="282"/>
      <c r="FP518" s="282"/>
      <c r="FQ518" s="282"/>
      <c r="FR518" s="282"/>
      <c r="FS518" s="282"/>
      <c r="FT518" s="282"/>
      <c r="FU518" s="282"/>
      <c r="FV518" s="282"/>
      <c r="FW518" s="282"/>
      <c r="FX518" s="282"/>
      <c r="FY518" s="282"/>
      <c r="FZ518" s="282"/>
      <c r="GA518" s="282"/>
      <c r="GB518" s="282"/>
      <c r="GC518" s="282"/>
      <c r="GD518" s="282"/>
      <c r="GE518" s="282"/>
      <c r="GF518" s="282"/>
      <c r="GG518" s="282"/>
      <c r="GH518" s="282"/>
      <c r="GI518" s="282"/>
      <c r="GJ518" s="282"/>
      <c r="GK518" s="282"/>
      <c r="GL518" s="282"/>
      <c r="GM518" s="282"/>
      <c r="GN518" s="282"/>
      <c r="GO518" s="282"/>
      <c r="GP518" s="282"/>
      <c r="GQ518" s="282"/>
      <c r="GR518" s="282"/>
      <c r="GS518" s="282"/>
      <c r="GT518" s="282"/>
      <c r="GU518" s="282"/>
      <c r="GV518" s="282"/>
      <c r="GW518" s="282"/>
      <c r="GX518" s="282"/>
      <c r="GY518" s="282"/>
      <c r="GZ518" s="282"/>
      <c r="HA518" s="282"/>
      <c r="HB518" s="282"/>
      <c r="HC518" s="282"/>
      <c r="HD518" s="282"/>
      <c r="HE518" s="282"/>
      <c r="HF518" s="282"/>
      <c r="HG518" s="282"/>
      <c r="HH518" s="282"/>
      <c r="HI518" s="282"/>
      <c r="HJ518" s="282"/>
      <c r="HK518" s="282"/>
      <c r="HL518" s="282"/>
      <c r="HM518" s="282"/>
      <c r="HN518" s="282"/>
      <c r="HO518" s="282"/>
      <c r="HP518" s="282"/>
      <c r="HQ518" s="282"/>
    </row>
    <row r="519" spans="1:225" s="73" customFormat="1" ht="18" hidden="1" customHeight="1" x14ac:dyDescent="0.25">
      <c r="A519" s="223" t="str">
        <f t="shared" ref="A519:B519" si="1560">IF(A362="","",A362)</f>
        <v/>
      </c>
      <c r="B519" s="225" t="str">
        <f t="shared" si="1560"/>
        <v/>
      </c>
      <c r="C519" s="218">
        <f t="shared" si="1513"/>
        <v>0</v>
      </c>
      <c r="D519" s="284"/>
      <c r="E519" s="219">
        <f t="shared" si="1514"/>
        <v>0</v>
      </c>
      <c r="F519" s="219">
        <f t="shared" si="1515"/>
        <v>0</v>
      </c>
      <c r="G519" s="84"/>
      <c r="H519" s="214" t="str">
        <f t="shared" si="1516"/>
        <v/>
      </c>
      <c r="I519" s="219" t="str">
        <f t="shared" si="1517"/>
        <v/>
      </c>
      <c r="J519" s="219" t="str">
        <f t="shared" si="1521"/>
        <v/>
      </c>
      <c r="K519" s="216"/>
      <c r="L519" s="217">
        <f t="shared" si="1511"/>
        <v>1</v>
      </c>
      <c r="M519" s="219" t="str">
        <f t="shared" si="1518"/>
        <v/>
      </c>
      <c r="N519" s="221" t="str">
        <f t="shared" si="1519"/>
        <v/>
      </c>
      <c r="O519" s="304"/>
      <c r="P519" s="282"/>
      <c r="Q519" s="282"/>
      <c r="R519" s="287"/>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c r="CQ519" s="282"/>
      <c r="CR519" s="282"/>
      <c r="CS519" s="282"/>
      <c r="CT519" s="282"/>
      <c r="CU519" s="282"/>
      <c r="CV519" s="282"/>
      <c r="CW519" s="282"/>
      <c r="CX519" s="282"/>
      <c r="CY519" s="282"/>
      <c r="CZ519" s="282"/>
      <c r="DA519" s="282"/>
      <c r="DB519" s="282"/>
      <c r="DC519" s="282"/>
      <c r="DD519" s="282"/>
      <c r="DE519" s="282"/>
      <c r="DF519" s="282"/>
      <c r="DG519" s="282"/>
      <c r="DH519" s="282"/>
      <c r="DI519" s="282"/>
      <c r="DJ519" s="282"/>
      <c r="DK519" s="282"/>
      <c r="DL519" s="282"/>
      <c r="DM519" s="282"/>
      <c r="DN519" s="282"/>
      <c r="DO519" s="282"/>
      <c r="DP519" s="282"/>
      <c r="DQ519" s="282"/>
      <c r="DR519" s="282"/>
      <c r="DS519" s="282"/>
      <c r="DT519" s="282"/>
      <c r="DU519" s="282"/>
      <c r="DV519" s="282"/>
      <c r="DW519" s="282"/>
      <c r="DX519" s="282"/>
      <c r="DY519" s="282"/>
      <c r="DZ519" s="282"/>
      <c r="EA519" s="282"/>
      <c r="EB519" s="282"/>
      <c r="EC519" s="282"/>
      <c r="ED519" s="282"/>
      <c r="EE519" s="282"/>
      <c r="EF519" s="282"/>
      <c r="EG519" s="282"/>
      <c r="EH519" s="282"/>
      <c r="EI519" s="282"/>
      <c r="EJ519" s="282"/>
      <c r="EK519" s="282"/>
      <c r="EL519" s="282"/>
      <c r="EM519" s="282"/>
      <c r="EN519" s="282"/>
      <c r="EO519" s="282"/>
      <c r="EP519" s="282"/>
      <c r="EQ519" s="282"/>
      <c r="ER519" s="282"/>
      <c r="ES519" s="282"/>
      <c r="ET519" s="282"/>
      <c r="EU519" s="282"/>
      <c r="EV519" s="282"/>
      <c r="EW519" s="282"/>
      <c r="EX519" s="282"/>
      <c r="EY519" s="282"/>
      <c r="EZ519" s="282"/>
      <c r="FA519" s="282"/>
      <c r="FB519" s="282"/>
      <c r="FC519" s="282"/>
      <c r="FD519" s="282"/>
      <c r="FE519" s="282"/>
      <c r="FF519" s="282"/>
      <c r="FG519" s="282"/>
      <c r="FH519" s="282"/>
      <c r="FI519" s="282"/>
      <c r="FJ519" s="282"/>
      <c r="FK519" s="282"/>
      <c r="FL519" s="282"/>
      <c r="FM519" s="282"/>
      <c r="FN519" s="282"/>
      <c r="FO519" s="282"/>
      <c r="FP519" s="282"/>
      <c r="FQ519" s="282"/>
      <c r="FR519" s="282"/>
      <c r="FS519" s="282"/>
      <c r="FT519" s="282"/>
      <c r="FU519" s="282"/>
      <c r="FV519" s="282"/>
      <c r="FW519" s="282"/>
      <c r="FX519" s="282"/>
      <c r="FY519" s="282"/>
      <c r="FZ519" s="282"/>
      <c r="GA519" s="282"/>
      <c r="GB519" s="282"/>
      <c r="GC519" s="282"/>
      <c r="GD519" s="282"/>
      <c r="GE519" s="282"/>
      <c r="GF519" s="282"/>
      <c r="GG519" s="282"/>
      <c r="GH519" s="282"/>
      <c r="GI519" s="282"/>
      <c r="GJ519" s="282"/>
      <c r="GK519" s="282"/>
      <c r="GL519" s="282"/>
      <c r="GM519" s="282"/>
      <c r="GN519" s="282"/>
      <c r="GO519" s="282"/>
      <c r="GP519" s="282"/>
      <c r="GQ519" s="282"/>
      <c r="GR519" s="282"/>
      <c r="GS519" s="282"/>
      <c r="GT519" s="282"/>
      <c r="GU519" s="282"/>
      <c r="GV519" s="282"/>
      <c r="GW519" s="282"/>
      <c r="GX519" s="282"/>
      <c r="GY519" s="282"/>
      <c r="GZ519" s="282"/>
      <c r="HA519" s="282"/>
      <c r="HB519" s="282"/>
      <c r="HC519" s="282"/>
      <c r="HD519" s="282"/>
      <c r="HE519" s="282"/>
      <c r="HF519" s="282"/>
      <c r="HG519" s="282"/>
      <c r="HH519" s="282"/>
      <c r="HI519" s="282"/>
      <c r="HJ519" s="282"/>
      <c r="HK519" s="282"/>
      <c r="HL519" s="282"/>
      <c r="HM519" s="282"/>
      <c r="HN519" s="282"/>
      <c r="HO519" s="282"/>
      <c r="HP519" s="282"/>
      <c r="HQ519" s="282"/>
    </row>
    <row r="520" spans="1:225" s="73" customFormat="1" ht="18" hidden="1" customHeight="1" x14ac:dyDescent="0.25">
      <c r="A520" s="223" t="str">
        <f t="shared" ref="A520:B520" si="1561">IF(A363="","",A363)</f>
        <v/>
      </c>
      <c r="B520" s="225" t="str">
        <f t="shared" si="1561"/>
        <v/>
      </c>
      <c r="C520" s="218">
        <f t="shared" si="1513"/>
        <v>0</v>
      </c>
      <c r="D520" s="284"/>
      <c r="E520" s="219">
        <f t="shared" si="1514"/>
        <v>0</v>
      </c>
      <c r="F520" s="219">
        <f t="shared" si="1515"/>
        <v>0</v>
      </c>
      <c r="G520" s="84"/>
      <c r="H520" s="214" t="str">
        <f t="shared" si="1516"/>
        <v/>
      </c>
      <c r="I520" s="219" t="str">
        <f t="shared" si="1517"/>
        <v/>
      </c>
      <c r="J520" s="219" t="str">
        <f t="shared" si="1521"/>
        <v/>
      </c>
      <c r="K520" s="216"/>
      <c r="L520" s="217">
        <f t="shared" si="1511"/>
        <v>1</v>
      </c>
      <c r="M520" s="219" t="str">
        <f t="shared" si="1518"/>
        <v/>
      </c>
      <c r="N520" s="221" t="str">
        <f t="shared" si="1519"/>
        <v/>
      </c>
      <c r="O520" s="304"/>
      <c r="P520" s="282"/>
      <c r="Q520" s="282"/>
      <c r="R520" s="287"/>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c r="CQ520" s="282"/>
      <c r="CR520" s="282"/>
      <c r="CS520" s="282"/>
      <c r="CT520" s="282"/>
      <c r="CU520" s="282"/>
      <c r="CV520" s="282"/>
      <c r="CW520" s="282"/>
      <c r="CX520" s="282"/>
      <c r="CY520" s="282"/>
      <c r="CZ520" s="282"/>
      <c r="DA520" s="282"/>
      <c r="DB520" s="282"/>
      <c r="DC520" s="282"/>
      <c r="DD520" s="282"/>
      <c r="DE520" s="282"/>
      <c r="DF520" s="282"/>
      <c r="DG520" s="282"/>
      <c r="DH520" s="282"/>
      <c r="DI520" s="282"/>
      <c r="DJ520" s="282"/>
      <c r="DK520" s="282"/>
      <c r="DL520" s="282"/>
      <c r="DM520" s="282"/>
      <c r="DN520" s="282"/>
      <c r="DO520" s="282"/>
      <c r="DP520" s="282"/>
      <c r="DQ520" s="282"/>
      <c r="DR520" s="282"/>
      <c r="DS520" s="282"/>
      <c r="DT520" s="282"/>
      <c r="DU520" s="282"/>
      <c r="DV520" s="282"/>
      <c r="DW520" s="282"/>
      <c r="DX520" s="282"/>
      <c r="DY520" s="282"/>
      <c r="DZ520" s="282"/>
      <c r="EA520" s="282"/>
      <c r="EB520" s="282"/>
      <c r="EC520" s="282"/>
      <c r="ED520" s="282"/>
      <c r="EE520" s="282"/>
      <c r="EF520" s="282"/>
      <c r="EG520" s="282"/>
      <c r="EH520" s="282"/>
      <c r="EI520" s="282"/>
      <c r="EJ520" s="282"/>
      <c r="EK520" s="282"/>
      <c r="EL520" s="282"/>
      <c r="EM520" s="282"/>
      <c r="EN520" s="282"/>
      <c r="EO520" s="282"/>
      <c r="EP520" s="282"/>
      <c r="EQ520" s="282"/>
      <c r="ER520" s="282"/>
      <c r="ES520" s="282"/>
      <c r="ET520" s="282"/>
      <c r="EU520" s="282"/>
      <c r="EV520" s="282"/>
      <c r="EW520" s="282"/>
      <c r="EX520" s="282"/>
      <c r="EY520" s="282"/>
      <c r="EZ520" s="282"/>
      <c r="FA520" s="282"/>
      <c r="FB520" s="282"/>
      <c r="FC520" s="282"/>
      <c r="FD520" s="282"/>
      <c r="FE520" s="282"/>
      <c r="FF520" s="282"/>
      <c r="FG520" s="282"/>
      <c r="FH520" s="282"/>
      <c r="FI520" s="282"/>
      <c r="FJ520" s="282"/>
      <c r="FK520" s="282"/>
      <c r="FL520" s="282"/>
      <c r="FM520" s="282"/>
      <c r="FN520" s="282"/>
      <c r="FO520" s="282"/>
      <c r="FP520" s="282"/>
      <c r="FQ520" s="282"/>
      <c r="FR520" s="282"/>
      <c r="FS520" s="282"/>
      <c r="FT520" s="282"/>
      <c r="FU520" s="282"/>
      <c r="FV520" s="282"/>
      <c r="FW520" s="282"/>
      <c r="FX520" s="282"/>
      <c r="FY520" s="282"/>
      <c r="FZ520" s="282"/>
      <c r="GA520" s="282"/>
      <c r="GB520" s="282"/>
      <c r="GC520" s="282"/>
      <c r="GD520" s="282"/>
      <c r="GE520" s="282"/>
      <c r="GF520" s="282"/>
      <c r="GG520" s="282"/>
      <c r="GH520" s="282"/>
      <c r="GI520" s="282"/>
      <c r="GJ520" s="282"/>
      <c r="GK520" s="282"/>
      <c r="GL520" s="282"/>
      <c r="GM520" s="282"/>
      <c r="GN520" s="282"/>
      <c r="GO520" s="282"/>
      <c r="GP520" s="282"/>
      <c r="GQ520" s="282"/>
      <c r="GR520" s="282"/>
      <c r="GS520" s="282"/>
      <c r="GT520" s="282"/>
      <c r="GU520" s="282"/>
      <c r="GV520" s="282"/>
      <c r="GW520" s="282"/>
      <c r="GX520" s="282"/>
      <c r="GY520" s="282"/>
      <c r="GZ520" s="282"/>
      <c r="HA520" s="282"/>
      <c r="HB520" s="282"/>
      <c r="HC520" s="282"/>
      <c r="HD520" s="282"/>
      <c r="HE520" s="282"/>
      <c r="HF520" s="282"/>
      <c r="HG520" s="282"/>
      <c r="HH520" s="282"/>
      <c r="HI520" s="282"/>
      <c r="HJ520" s="282"/>
      <c r="HK520" s="282"/>
      <c r="HL520" s="282"/>
      <c r="HM520" s="282"/>
      <c r="HN520" s="282"/>
      <c r="HO520" s="282"/>
      <c r="HP520" s="282"/>
      <c r="HQ520" s="282"/>
    </row>
    <row r="521" spans="1:225" s="73" customFormat="1" ht="18" hidden="1" customHeight="1" x14ac:dyDescent="0.25">
      <c r="A521" s="223" t="str">
        <f t="shared" ref="A521:B521" si="1562">IF(A364="","",A364)</f>
        <v/>
      </c>
      <c r="B521" s="225" t="str">
        <f t="shared" si="1562"/>
        <v/>
      </c>
      <c r="C521" s="218">
        <f t="shared" si="1513"/>
        <v>0</v>
      </c>
      <c r="D521" s="284"/>
      <c r="E521" s="219">
        <f t="shared" si="1514"/>
        <v>0</v>
      </c>
      <c r="F521" s="219">
        <f t="shared" si="1515"/>
        <v>0</v>
      </c>
      <c r="G521" s="84"/>
      <c r="H521" s="214" t="str">
        <f t="shared" si="1516"/>
        <v/>
      </c>
      <c r="I521" s="219" t="str">
        <f t="shared" si="1517"/>
        <v/>
      </c>
      <c r="J521" s="219" t="str">
        <f t="shared" si="1521"/>
        <v/>
      </c>
      <c r="K521" s="216"/>
      <c r="L521" s="217">
        <f t="shared" si="1511"/>
        <v>1</v>
      </c>
      <c r="M521" s="219" t="str">
        <f t="shared" si="1518"/>
        <v/>
      </c>
      <c r="N521" s="221" t="str">
        <f t="shared" si="1519"/>
        <v/>
      </c>
      <c r="O521" s="304"/>
      <c r="P521" s="282"/>
      <c r="Q521" s="282"/>
      <c r="R521" s="287"/>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c r="CQ521" s="282"/>
      <c r="CR521" s="282"/>
      <c r="CS521" s="282"/>
      <c r="CT521" s="282"/>
      <c r="CU521" s="282"/>
      <c r="CV521" s="282"/>
      <c r="CW521" s="282"/>
      <c r="CX521" s="282"/>
      <c r="CY521" s="282"/>
      <c r="CZ521" s="282"/>
      <c r="DA521" s="282"/>
      <c r="DB521" s="282"/>
      <c r="DC521" s="282"/>
      <c r="DD521" s="282"/>
      <c r="DE521" s="282"/>
      <c r="DF521" s="282"/>
      <c r="DG521" s="282"/>
      <c r="DH521" s="282"/>
      <c r="DI521" s="282"/>
      <c r="DJ521" s="282"/>
      <c r="DK521" s="282"/>
      <c r="DL521" s="282"/>
      <c r="DM521" s="282"/>
      <c r="DN521" s="282"/>
      <c r="DO521" s="282"/>
      <c r="DP521" s="282"/>
      <c r="DQ521" s="282"/>
      <c r="DR521" s="282"/>
      <c r="DS521" s="282"/>
      <c r="DT521" s="282"/>
      <c r="DU521" s="282"/>
      <c r="DV521" s="282"/>
      <c r="DW521" s="282"/>
      <c r="DX521" s="282"/>
      <c r="DY521" s="282"/>
      <c r="DZ521" s="282"/>
      <c r="EA521" s="282"/>
      <c r="EB521" s="282"/>
      <c r="EC521" s="282"/>
      <c r="ED521" s="282"/>
      <c r="EE521" s="282"/>
      <c r="EF521" s="282"/>
      <c r="EG521" s="282"/>
      <c r="EH521" s="282"/>
      <c r="EI521" s="282"/>
      <c r="EJ521" s="282"/>
      <c r="EK521" s="282"/>
      <c r="EL521" s="282"/>
      <c r="EM521" s="282"/>
      <c r="EN521" s="282"/>
      <c r="EO521" s="282"/>
      <c r="EP521" s="282"/>
      <c r="EQ521" s="282"/>
      <c r="ER521" s="282"/>
      <c r="ES521" s="282"/>
      <c r="ET521" s="282"/>
      <c r="EU521" s="282"/>
      <c r="EV521" s="282"/>
      <c r="EW521" s="282"/>
      <c r="EX521" s="282"/>
      <c r="EY521" s="282"/>
      <c r="EZ521" s="282"/>
      <c r="FA521" s="282"/>
      <c r="FB521" s="282"/>
      <c r="FC521" s="282"/>
      <c r="FD521" s="282"/>
      <c r="FE521" s="282"/>
      <c r="FF521" s="282"/>
      <c r="FG521" s="282"/>
      <c r="FH521" s="282"/>
      <c r="FI521" s="282"/>
      <c r="FJ521" s="282"/>
      <c r="FK521" s="282"/>
      <c r="FL521" s="282"/>
      <c r="FM521" s="282"/>
      <c r="FN521" s="282"/>
      <c r="FO521" s="282"/>
      <c r="FP521" s="282"/>
      <c r="FQ521" s="282"/>
      <c r="FR521" s="282"/>
      <c r="FS521" s="282"/>
      <c r="FT521" s="282"/>
      <c r="FU521" s="282"/>
      <c r="FV521" s="282"/>
      <c r="FW521" s="282"/>
      <c r="FX521" s="282"/>
      <c r="FY521" s="282"/>
      <c r="FZ521" s="282"/>
      <c r="GA521" s="282"/>
      <c r="GB521" s="282"/>
      <c r="GC521" s="282"/>
      <c r="GD521" s="282"/>
      <c r="GE521" s="282"/>
      <c r="GF521" s="282"/>
      <c r="GG521" s="282"/>
      <c r="GH521" s="282"/>
      <c r="GI521" s="282"/>
      <c r="GJ521" s="282"/>
      <c r="GK521" s="282"/>
      <c r="GL521" s="282"/>
      <c r="GM521" s="282"/>
      <c r="GN521" s="282"/>
      <c r="GO521" s="282"/>
      <c r="GP521" s="282"/>
      <c r="GQ521" s="282"/>
      <c r="GR521" s="282"/>
      <c r="GS521" s="282"/>
      <c r="GT521" s="282"/>
      <c r="GU521" s="282"/>
      <c r="GV521" s="282"/>
      <c r="GW521" s="282"/>
      <c r="GX521" s="282"/>
      <c r="GY521" s="282"/>
      <c r="GZ521" s="282"/>
      <c r="HA521" s="282"/>
      <c r="HB521" s="282"/>
      <c r="HC521" s="282"/>
      <c r="HD521" s="282"/>
      <c r="HE521" s="282"/>
      <c r="HF521" s="282"/>
      <c r="HG521" s="282"/>
      <c r="HH521" s="282"/>
      <c r="HI521" s="282"/>
      <c r="HJ521" s="282"/>
      <c r="HK521" s="282"/>
      <c r="HL521" s="282"/>
      <c r="HM521" s="282"/>
      <c r="HN521" s="282"/>
      <c r="HO521" s="282"/>
      <c r="HP521" s="282"/>
      <c r="HQ521" s="282"/>
    </row>
    <row r="522" spans="1:225" s="73" customFormat="1" ht="18" hidden="1" customHeight="1" x14ac:dyDescent="0.25">
      <c r="A522" s="223" t="str">
        <f t="shared" ref="A522:B522" si="1563">IF(A365="","",A365)</f>
        <v/>
      </c>
      <c r="B522" s="225" t="str">
        <f t="shared" si="1563"/>
        <v/>
      </c>
      <c r="C522" s="218">
        <f t="shared" si="1513"/>
        <v>0</v>
      </c>
      <c r="D522" s="284"/>
      <c r="E522" s="219">
        <f t="shared" si="1514"/>
        <v>0</v>
      </c>
      <c r="F522" s="219">
        <f t="shared" si="1515"/>
        <v>0</v>
      </c>
      <c r="G522" s="84"/>
      <c r="H522" s="214" t="str">
        <f t="shared" si="1516"/>
        <v/>
      </c>
      <c r="I522" s="219" t="str">
        <f t="shared" si="1517"/>
        <v/>
      </c>
      <c r="J522" s="219" t="str">
        <f t="shared" si="1521"/>
        <v/>
      </c>
      <c r="K522" s="216"/>
      <c r="L522" s="217">
        <f t="shared" si="1511"/>
        <v>1</v>
      </c>
      <c r="M522" s="219" t="str">
        <f t="shared" si="1518"/>
        <v/>
      </c>
      <c r="N522" s="221" t="str">
        <f t="shared" si="1519"/>
        <v/>
      </c>
      <c r="O522" s="304"/>
      <c r="P522" s="282"/>
      <c r="Q522" s="282"/>
      <c r="R522" s="287"/>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c r="CQ522" s="282"/>
      <c r="CR522" s="282"/>
      <c r="CS522" s="282"/>
      <c r="CT522" s="282"/>
      <c r="CU522" s="282"/>
      <c r="CV522" s="282"/>
      <c r="CW522" s="282"/>
      <c r="CX522" s="282"/>
      <c r="CY522" s="282"/>
      <c r="CZ522" s="282"/>
      <c r="DA522" s="282"/>
      <c r="DB522" s="282"/>
      <c r="DC522" s="282"/>
      <c r="DD522" s="282"/>
      <c r="DE522" s="282"/>
      <c r="DF522" s="282"/>
      <c r="DG522" s="282"/>
      <c r="DH522" s="282"/>
      <c r="DI522" s="282"/>
      <c r="DJ522" s="282"/>
      <c r="DK522" s="282"/>
      <c r="DL522" s="282"/>
      <c r="DM522" s="282"/>
      <c r="DN522" s="282"/>
      <c r="DO522" s="282"/>
      <c r="DP522" s="282"/>
      <c r="DQ522" s="282"/>
      <c r="DR522" s="282"/>
      <c r="DS522" s="282"/>
      <c r="DT522" s="282"/>
      <c r="DU522" s="282"/>
      <c r="DV522" s="282"/>
      <c r="DW522" s="282"/>
      <c r="DX522" s="282"/>
      <c r="DY522" s="282"/>
      <c r="DZ522" s="282"/>
      <c r="EA522" s="282"/>
      <c r="EB522" s="282"/>
      <c r="EC522" s="282"/>
      <c r="ED522" s="282"/>
      <c r="EE522" s="282"/>
      <c r="EF522" s="282"/>
      <c r="EG522" s="282"/>
      <c r="EH522" s="282"/>
      <c r="EI522" s="282"/>
      <c r="EJ522" s="282"/>
      <c r="EK522" s="282"/>
      <c r="EL522" s="282"/>
      <c r="EM522" s="282"/>
      <c r="EN522" s="282"/>
      <c r="EO522" s="282"/>
      <c r="EP522" s="282"/>
      <c r="EQ522" s="282"/>
      <c r="ER522" s="282"/>
      <c r="ES522" s="282"/>
      <c r="ET522" s="282"/>
      <c r="EU522" s="282"/>
      <c r="EV522" s="282"/>
      <c r="EW522" s="282"/>
      <c r="EX522" s="282"/>
      <c r="EY522" s="282"/>
      <c r="EZ522" s="282"/>
      <c r="FA522" s="282"/>
      <c r="FB522" s="282"/>
      <c r="FC522" s="282"/>
      <c r="FD522" s="282"/>
      <c r="FE522" s="282"/>
      <c r="FF522" s="282"/>
      <c r="FG522" s="282"/>
      <c r="FH522" s="282"/>
      <c r="FI522" s="282"/>
      <c r="FJ522" s="282"/>
      <c r="FK522" s="282"/>
      <c r="FL522" s="282"/>
      <c r="FM522" s="282"/>
      <c r="FN522" s="282"/>
      <c r="FO522" s="282"/>
      <c r="FP522" s="282"/>
      <c r="FQ522" s="282"/>
      <c r="FR522" s="282"/>
      <c r="FS522" s="282"/>
      <c r="FT522" s="282"/>
      <c r="FU522" s="282"/>
      <c r="FV522" s="282"/>
      <c r="FW522" s="282"/>
      <c r="FX522" s="282"/>
      <c r="FY522" s="282"/>
      <c r="FZ522" s="282"/>
      <c r="GA522" s="282"/>
      <c r="GB522" s="282"/>
      <c r="GC522" s="282"/>
      <c r="GD522" s="282"/>
      <c r="GE522" s="282"/>
      <c r="GF522" s="282"/>
      <c r="GG522" s="282"/>
      <c r="GH522" s="282"/>
      <c r="GI522" s="282"/>
      <c r="GJ522" s="282"/>
      <c r="GK522" s="282"/>
      <c r="GL522" s="282"/>
      <c r="GM522" s="282"/>
      <c r="GN522" s="282"/>
      <c r="GO522" s="282"/>
      <c r="GP522" s="282"/>
      <c r="GQ522" s="282"/>
      <c r="GR522" s="282"/>
      <c r="GS522" s="282"/>
      <c r="GT522" s="282"/>
      <c r="GU522" s="282"/>
      <c r="GV522" s="282"/>
      <c r="GW522" s="282"/>
      <c r="GX522" s="282"/>
      <c r="GY522" s="282"/>
      <c r="GZ522" s="282"/>
      <c r="HA522" s="282"/>
      <c r="HB522" s="282"/>
      <c r="HC522" s="282"/>
      <c r="HD522" s="282"/>
      <c r="HE522" s="282"/>
      <c r="HF522" s="282"/>
      <c r="HG522" s="282"/>
      <c r="HH522" s="282"/>
      <c r="HI522" s="282"/>
      <c r="HJ522" s="282"/>
      <c r="HK522" s="282"/>
      <c r="HL522" s="282"/>
      <c r="HM522" s="282"/>
      <c r="HN522" s="282"/>
      <c r="HO522" s="282"/>
      <c r="HP522" s="282"/>
      <c r="HQ522" s="282"/>
    </row>
    <row r="523" spans="1:225" s="73" customFormat="1" ht="18" hidden="1" customHeight="1" x14ac:dyDescent="0.25">
      <c r="A523" s="223" t="str">
        <f t="shared" ref="A523:B523" si="1564">IF(A366="","",A366)</f>
        <v/>
      </c>
      <c r="B523" s="225" t="str">
        <f t="shared" si="1564"/>
        <v/>
      </c>
      <c r="C523" s="218">
        <f t="shared" si="1513"/>
        <v>0</v>
      </c>
      <c r="D523" s="284"/>
      <c r="E523" s="219">
        <f t="shared" si="1514"/>
        <v>0</v>
      </c>
      <c r="F523" s="219">
        <f t="shared" si="1515"/>
        <v>0</v>
      </c>
      <c r="G523" s="84"/>
      <c r="H523" s="214" t="str">
        <f t="shared" si="1516"/>
        <v/>
      </c>
      <c r="I523" s="219" t="str">
        <f t="shared" si="1517"/>
        <v/>
      </c>
      <c r="J523" s="219" t="str">
        <f t="shared" si="1521"/>
        <v/>
      </c>
      <c r="K523" s="216"/>
      <c r="L523" s="217">
        <f t="shared" si="1511"/>
        <v>1</v>
      </c>
      <c r="M523" s="219" t="str">
        <f t="shared" si="1518"/>
        <v/>
      </c>
      <c r="N523" s="221" t="str">
        <f t="shared" si="1519"/>
        <v/>
      </c>
      <c r="O523" s="304"/>
      <c r="P523" s="282"/>
      <c r="Q523" s="282"/>
      <c r="R523" s="287"/>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c r="CQ523" s="282"/>
      <c r="CR523" s="282"/>
      <c r="CS523" s="282"/>
      <c r="CT523" s="282"/>
      <c r="CU523" s="282"/>
      <c r="CV523" s="282"/>
      <c r="CW523" s="282"/>
      <c r="CX523" s="282"/>
      <c r="CY523" s="282"/>
      <c r="CZ523" s="282"/>
      <c r="DA523" s="282"/>
      <c r="DB523" s="282"/>
      <c r="DC523" s="282"/>
      <c r="DD523" s="282"/>
      <c r="DE523" s="282"/>
      <c r="DF523" s="282"/>
      <c r="DG523" s="282"/>
      <c r="DH523" s="282"/>
      <c r="DI523" s="282"/>
      <c r="DJ523" s="282"/>
      <c r="DK523" s="282"/>
      <c r="DL523" s="282"/>
      <c r="DM523" s="282"/>
      <c r="DN523" s="282"/>
      <c r="DO523" s="282"/>
      <c r="DP523" s="282"/>
      <c r="DQ523" s="282"/>
      <c r="DR523" s="282"/>
      <c r="DS523" s="282"/>
      <c r="DT523" s="282"/>
      <c r="DU523" s="282"/>
      <c r="DV523" s="282"/>
      <c r="DW523" s="282"/>
      <c r="DX523" s="282"/>
      <c r="DY523" s="282"/>
      <c r="DZ523" s="282"/>
      <c r="EA523" s="282"/>
      <c r="EB523" s="282"/>
      <c r="EC523" s="282"/>
      <c r="ED523" s="282"/>
      <c r="EE523" s="282"/>
      <c r="EF523" s="282"/>
      <c r="EG523" s="282"/>
      <c r="EH523" s="282"/>
      <c r="EI523" s="282"/>
      <c r="EJ523" s="282"/>
      <c r="EK523" s="282"/>
      <c r="EL523" s="282"/>
      <c r="EM523" s="282"/>
      <c r="EN523" s="282"/>
      <c r="EO523" s="282"/>
      <c r="EP523" s="282"/>
      <c r="EQ523" s="282"/>
      <c r="ER523" s="282"/>
      <c r="ES523" s="282"/>
      <c r="ET523" s="282"/>
      <c r="EU523" s="282"/>
      <c r="EV523" s="282"/>
      <c r="EW523" s="282"/>
      <c r="EX523" s="282"/>
      <c r="EY523" s="282"/>
      <c r="EZ523" s="282"/>
      <c r="FA523" s="282"/>
      <c r="FB523" s="282"/>
      <c r="FC523" s="282"/>
      <c r="FD523" s="282"/>
      <c r="FE523" s="282"/>
      <c r="FF523" s="282"/>
      <c r="FG523" s="282"/>
      <c r="FH523" s="282"/>
      <c r="FI523" s="282"/>
      <c r="FJ523" s="282"/>
      <c r="FK523" s="282"/>
      <c r="FL523" s="282"/>
      <c r="FM523" s="282"/>
      <c r="FN523" s="282"/>
      <c r="FO523" s="282"/>
      <c r="FP523" s="282"/>
      <c r="FQ523" s="282"/>
      <c r="FR523" s="282"/>
      <c r="FS523" s="282"/>
      <c r="FT523" s="282"/>
      <c r="FU523" s="282"/>
      <c r="FV523" s="282"/>
      <c r="FW523" s="282"/>
      <c r="FX523" s="282"/>
      <c r="FY523" s="282"/>
      <c r="FZ523" s="282"/>
      <c r="GA523" s="282"/>
      <c r="GB523" s="282"/>
      <c r="GC523" s="282"/>
      <c r="GD523" s="282"/>
      <c r="GE523" s="282"/>
      <c r="GF523" s="282"/>
      <c r="GG523" s="282"/>
      <c r="GH523" s="282"/>
      <c r="GI523" s="282"/>
      <c r="GJ523" s="282"/>
      <c r="GK523" s="282"/>
      <c r="GL523" s="282"/>
      <c r="GM523" s="282"/>
      <c r="GN523" s="282"/>
      <c r="GO523" s="282"/>
      <c r="GP523" s="282"/>
      <c r="GQ523" s="282"/>
      <c r="GR523" s="282"/>
      <c r="GS523" s="282"/>
      <c r="GT523" s="282"/>
      <c r="GU523" s="282"/>
      <c r="GV523" s="282"/>
      <c r="GW523" s="282"/>
      <c r="GX523" s="282"/>
      <c r="GY523" s="282"/>
      <c r="GZ523" s="282"/>
      <c r="HA523" s="282"/>
      <c r="HB523" s="282"/>
      <c r="HC523" s="282"/>
      <c r="HD523" s="282"/>
      <c r="HE523" s="282"/>
      <c r="HF523" s="282"/>
      <c r="HG523" s="282"/>
      <c r="HH523" s="282"/>
      <c r="HI523" s="282"/>
      <c r="HJ523" s="282"/>
      <c r="HK523" s="282"/>
      <c r="HL523" s="282"/>
      <c r="HM523" s="282"/>
      <c r="HN523" s="282"/>
      <c r="HO523" s="282"/>
      <c r="HP523" s="282"/>
      <c r="HQ523" s="282"/>
    </row>
    <row r="524" spans="1:225" s="73" customFormat="1" ht="18" hidden="1" customHeight="1" x14ac:dyDescent="0.25">
      <c r="A524" s="223" t="str">
        <f t="shared" ref="A524:B524" si="1565">IF(A367="","",A367)</f>
        <v/>
      </c>
      <c r="B524" s="225" t="str">
        <f t="shared" si="1565"/>
        <v/>
      </c>
      <c r="C524" s="218">
        <f t="shared" si="1513"/>
        <v>0</v>
      </c>
      <c r="D524" s="284"/>
      <c r="E524" s="219">
        <f t="shared" si="1514"/>
        <v>0</v>
      </c>
      <c r="F524" s="219">
        <f t="shared" si="1515"/>
        <v>0</v>
      </c>
      <c r="G524" s="84"/>
      <c r="H524" s="214" t="str">
        <f t="shared" si="1516"/>
        <v/>
      </c>
      <c r="I524" s="219" t="str">
        <f t="shared" si="1517"/>
        <v/>
      </c>
      <c r="J524" s="219" t="str">
        <f t="shared" si="1521"/>
        <v/>
      </c>
      <c r="K524" s="216"/>
      <c r="L524" s="217">
        <f t="shared" si="1511"/>
        <v>1</v>
      </c>
      <c r="M524" s="219" t="str">
        <f t="shared" si="1518"/>
        <v/>
      </c>
      <c r="N524" s="221" t="str">
        <f t="shared" si="1519"/>
        <v/>
      </c>
      <c r="O524" s="304"/>
      <c r="P524" s="282"/>
      <c r="Q524" s="282"/>
      <c r="R524" s="287"/>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c r="CQ524" s="282"/>
      <c r="CR524" s="282"/>
      <c r="CS524" s="282"/>
      <c r="CT524" s="282"/>
      <c r="CU524" s="282"/>
      <c r="CV524" s="282"/>
      <c r="CW524" s="282"/>
      <c r="CX524" s="282"/>
      <c r="CY524" s="282"/>
      <c r="CZ524" s="282"/>
      <c r="DA524" s="282"/>
      <c r="DB524" s="282"/>
      <c r="DC524" s="282"/>
      <c r="DD524" s="282"/>
      <c r="DE524" s="282"/>
      <c r="DF524" s="282"/>
      <c r="DG524" s="282"/>
      <c r="DH524" s="282"/>
      <c r="DI524" s="282"/>
      <c r="DJ524" s="282"/>
      <c r="DK524" s="282"/>
      <c r="DL524" s="282"/>
      <c r="DM524" s="282"/>
      <c r="DN524" s="282"/>
      <c r="DO524" s="282"/>
      <c r="DP524" s="282"/>
      <c r="DQ524" s="282"/>
      <c r="DR524" s="282"/>
      <c r="DS524" s="282"/>
      <c r="DT524" s="282"/>
      <c r="DU524" s="282"/>
      <c r="DV524" s="282"/>
      <c r="DW524" s="282"/>
      <c r="DX524" s="282"/>
      <c r="DY524" s="282"/>
      <c r="DZ524" s="282"/>
      <c r="EA524" s="282"/>
      <c r="EB524" s="282"/>
      <c r="EC524" s="282"/>
      <c r="ED524" s="282"/>
      <c r="EE524" s="282"/>
      <c r="EF524" s="282"/>
      <c r="EG524" s="282"/>
      <c r="EH524" s="282"/>
      <c r="EI524" s="282"/>
      <c r="EJ524" s="282"/>
      <c r="EK524" s="282"/>
      <c r="EL524" s="282"/>
      <c r="EM524" s="282"/>
      <c r="EN524" s="282"/>
      <c r="EO524" s="282"/>
      <c r="EP524" s="282"/>
      <c r="EQ524" s="282"/>
      <c r="ER524" s="282"/>
      <c r="ES524" s="282"/>
      <c r="ET524" s="282"/>
      <c r="EU524" s="282"/>
      <c r="EV524" s="282"/>
      <c r="EW524" s="282"/>
      <c r="EX524" s="282"/>
      <c r="EY524" s="282"/>
      <c r="EZ524" s="282"/>
      <c r="FA524" s="282"/>
      <c r="FB524" s="282"/>
      <c r="FC524" s="282"/>
      <c r="FD524" s="282"/>
      <c r="FE524" s="282"/>
      <c r="FF524" s="282"/>
      <c r="FG524" s="282"/>
      <c r="FH524" s="282"/>
      <c r="FI524" s="282"/>
      <c r="FJ524" s="282"/>
      <c r="FK524" s="282"/>
      <c r="FL524" s="282"/>
      <c r="FM524" s="282"/>
      <c r="FN524" s="282"/>
      <c r="FO524" s="282"/>
      <c r="FP524" s="282"/>
      <c r="FQ524" s="282"/>
      <c r="FR524" s="282"/>
      <c r="FS524" s="282"/>
      <c r="FT524" s="282"/>
      <c r="FU524" s="282"/>
      <c r="FV524" s="282"/>
      <c r="FW524" s="282"/>
      <c r="FX524" s="282"/>
      <c r="FY524" s="282"/>
      <c r="FZ524" s="282"/>
      <c r="GA524" s="282"/>
      <c r="GB524" s="282"/>
      <c r="GC524" s="282"/>
      <c r="GD524" s="282"/>
      <c r="GE524" s="282"/>
      <c r="GF524" s="282"/>
      <c r="GG524" s="282"/>
      <c r="GH524" s="282"/>
      <c r="GI524" s="282"/>
      <c r="GJ524" s="282"/>
      <c r="GK524" s="282"/>
      <c r="GL524" s="282"/>
      <c r="GM524" s="282"/>
      <c r="GN524" s="282"/>
      <c r="GO524" s="282"/>
      <c r="GP524" s="282"/>
      <c r="GQ524" s="282"/>
      <c r="GR524" s="282"/>
      <c r="GS524" s="282"/>
      <c r="GT524" s="282"/>
      <c r="GU524" s="282"/>
      <c r="GV524" s="282"/>
      <c r="GW524" s="282"/>
      <c r="GX524" s="282"/>
      <c r="GY524" s="282"/>
      <c r="GZ524" s="282"/>
      <c r="HA524" s="282"/>
      <c r="HB524" s="282"/>
      <c r="HC524" s="282"/>
      <c r="HD524" s="282"/>
      <c r="HE524" s="282"/>
      <c r="HF524" s="282"/>
      <c r="HG524" s="282"/>
      <c r="HH524" s="282"/>
      <c r="HI524" s="282"/>
      <c r="HJ524" s="282"/>
      <c r="HK524" s="282"/>
      <c r="HL524" s="282"/>
      <c r="HM524" s="282"/>
      <c r="HN524" s="282"/>
      <c r="HO524" s="282"/>
      <c r="HP524" s="282"/>
      <c r="HQ524" s="282"/>
    </row>
    <row r="525" spans="1:225" s="73" customFormat="1" ht="18" hidden="1" customHeight="1" x14ac:dyDescent="0.25">
      <c r="A525" s="223" t="str">
        <f>IF(A368="","",A368)</f>
        <v/>
      </c>
      <c r="B525" s="225" t="str">
        <f>IF(B368="","",B368)</f>
        <v/>
      </c>
      <c r="C525" s="218">
        <f t="shared" si="1513"/>
        <v>0</v>
      </c>
      <c r="D525" s="284"/>
      <c r="E525" s="219">
        <f t="shared" si="1514"/>
        <v>0</v>
      </c>
      <c r="F525" s="219">
        <f t="shared" si="1515"/>
        <v>0</v>
      </c>
      <c r="G525" s="84"/>
      <c r="H525" s="214" t="str">
        <f t="shared" si="1516"/>
        <v/>
      </c>
      <c r="I525" s="219" t="str">
        <f t="shared" si="1517"/>
        <v/>
      </c>
      <c r="J525" s="219" t="str">
        <f t="shared" si="1521"/>
        <v/>
      </c>
      <c r="K525" s="216"/>
      <c r="L525" s="217">
        <f t="shared" si="1511"/>
        <v>1</v>
      </c>
      <c r="M525" s="219" t="str">
        <f t="shared" si="1518"/>
        <v/>
      </c>
      <c r="N525" s="221" t="str">
        <f t="shared" si="1519"/>
        <v/>
      </c>
      <c r="O525" s="304"/>
      <c r="P525" s="282"/>
      <c r="Q525" s="282"/>
      <c r="R525" s="287"/>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c r="CQ525" s="282"/>
      <c r="CR525" s="282"/>
      <c r="CS525" s="282"/>
      <c r="CT525" s="282"/>
      <c r="CU525" s="282"/>
      <c r="CV525" s="282"/>
      <c r="CW525" s="282"/>
      <c r="CX525" s="282"/>
      <c r="CY525" s="282"/>
      <c r="CZ525" s="282"/>
      <c r="DA525" s="282"/>
      <c r="DB525" s="282"/>
      <c r="DC525" s="282"/>
      <c r="DD525" s="282"/>
      <c r="DE525" s="282"/>
      <c r="DF525" s="282"/>
      <c r="DG525" s="282"/>
      <c r="DH525" s="282"/>
      <c r="DI525" s="282"/>
      <c r="DJ525" s="282"/>
      <c r="DK525" s="282"/>
      <c r="DL525" s="282"/>
      <c r="DM525" s="282"/>
      <c r="DN525" s="282"/>
      <c r="DO525" s="282"/>
      <c r="DP525" s="282"/>
      <c r="DQ525" s="282"/>
      <c r="DR525" s="282"/>
      <c r="DS525" s="282"/>
      <c r="DT525" s="282"/>
      <c r="DU525" s="282"/>
      <c r="DV525" s="282"/>
      <c r="DW525" s="282"/>
      <c r="DX525" s="282"/>
      <c r="DY525" s="282"/>
      <c r="DZ525" s="282"/>
      <c r="EA525" s="282"/>
      <c r="EB525" s="282"/>
      <c r="EC525" s="282"/>
      <c r="ED525" s="282"/>
      <c r="EE525" s="282"/>
      <c r="EF525" s="282"/>
      <c r="EG525" s="282"/>
      <c r="EH525" s="282"/>
      <c r="EI525" s="282"/>
      <c r="EJ525" s="282"/>
      <c r="EK525" s="282"/>
      <c r="EL525" s="282"/>
      <c r="EM525" s="282"/>
      <c r="EN525" s="282"/>
      <c r="EO525" s="282"/>
      <c r="EP525" s="282"/>
      <c r="EQ525" s="282"/>
      <c r="ER525" s="282"/>
      <c r="ES525" s="282"/>
      <c r="ET525" s="282"/>
      <c r="EU525" s="282"/>
      <c r="EV525" s="282"/>
      <c r="EW525" s="282"/>
      <c r="EX525" s="282"/>
      <c r="EY525" s="282"/>
      <c r="EZ525" s="282"/>
      <c r="FA525" s="282"/>
      <c r="FB525" s="282"/>
      <c r="FC525" s="282"/>
      <c r="FD525" s="282"/>
      <c r="FE525" s="282"/>
      <c r="FF525" s="282"/>
      <c r="FG525" s="282"/>
      <c r="FH525" s="282"/>
      <c r="FI525" s="282"/>
      <c r="FJ525" s="282"/>
      <c r="FK525" s="282"/>
      <c r="FL525" s="282"/>
      <c r="FM525" s="282"/>
      <c r="FN525" s="282"/>
      <c r="FO525" s="282"/>
      <c r="FP525" s="282"/>
      <c r="FQ525" s="282"/>
      <c r="FR525" s="282"/>
      <c r="FS525" s="282"/>
      <c r="FT525" s="282"/>
      <c r="FU525" s="282"/>
      <c r="FV525" s="282"/>
      <c r="FW525" s="282"/>
      <c r="FX525" s="282"/>
      <c r="FY525" s="282"/>
      <c r="FZ525" s="282"/>
      <c r="GA525" s="282"/>
      <c r="GB525" s="282"/>
      <c r="GC525" s="282"/>
      <c r="GD525" s="282"/>
      <c r="GE525" s="282"/>
      <c r="GF525" s="282"/>
      <c r="GG525" s="282"/>
      <c r="GH525" s="282"/>
      <c r="GI525" s="282"/>
      <c r="GJ525" s="282"/>
      <c r="GK525" s="282"/>
      <c r="GL525" s="282"/>
      <c r="GM525" s="282"/>
      <c r="GN525" s="282"/>
      <c r="GO525" s="282"/>
      <c r="GP525" s="282"/>
      <c r="GQ525" s="282"/>
      <c r="GR525" s="282"/>
      <c r="GS525" s="282"/>
      <c r="GT525" s="282"/>
      <c r="GU525" s="282"/>
      <c r="GV525" s="282"/>
      <c r="GW525" s="282"/>
      <c r="GX525" s="282"/>
      <c r="GY525" s="282"/>
      <c r="GZ525" s="282"/>
      <c r="HA525" s="282"/>
      <c r="HB525" s="282"/>
      <c r="HC525" s="282"/>
      <c r="HD525" s="282"/>
      <c r="HE525" s="282"/>
      <c r="HF525" s="282"/>
      <c r="HG525" s="282"/>
      <c r="HH525" s="282"/>
      <c r="HI525" s="282"/>
      <c r="HJ525" s="282"/>
      <c r="HK525" s="282"/>
      <c r="HL525" s="282"/>
      <c r="HM525" s="282"/>
      <c r="HN525" s="282"/>
      <c r="HO525" s="282"/>
      <c r="HP525" s="282"/>
      <c r="HQ525" s="282"/>
    </row>
    <row r="526" spans="1:225" s="73" customFormat="1" ht="18" hidden="1" customHeight="1" x14ac:dyDescent="0.25">
      <c r="A526" s="223" t="str">
        <f t="shared" ref="A526:B526" si="1566">IF(A369="","",A369)</f>
        <v/>
      </c>
      <c r="B526" s="225" t="str">
        <f t="shared" si="1566"/>
        <v/>
      </c>
      <c r="C526" s="218">
        <f t="shared" si="1513"/>
        <v>0</v>
      </c>
      <c r="D526" s="284"/>
      <c r="E526" s="219">
        <f t="shared" si="1514"/>
        <v>0</v>
      </c>
      <c r="F526" s="219">
        <f t="shared" si="1515"/>
        <v>0</v>
      </c>
      <c r="G526" s="84"/>
      <c r="H526" s="214" t="str">
        <f t="shared" si="1516"/>
        <v/>
      </c>
      <c r="I526" s="219" t="str">
        <f t="shared" si="1517"/>
        <v/>
      </c>
      <c r="J526" s="219" t="str">
        <f t="shared" si="1521"/>
        <v/>
      </c>
      <c r="K526" s="216"/>
      <c r="L526" s="217">
        <f t="shared" si="1511"/>
        <v>1</v>
      </c>
      <c r="M526" s="219" t="str">
        <f t="shared" si="1518"/>
        <v/>
      </c>
      <c r="N526" s="221" t="str">
        <f t="shared" si="1519"/>
        <v/>
      </c>
      <c r="O526" s="304"/>
      <c r="P526" s="282"/>
      <c r="Q526" s="282"/>
      <c r="R526" s="287"/>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c r="CQ526" s="282"/>
      <c r="CR526" s="282"/>
      <c r="CS526" s="282"/>
      <c r="CT526" s="282"/>
      <c r="CU526" s="282"/>
      <c r="CV526" s="282"/>
      <c r="CW526" s="282"/>
      <c r="CX526" s="282"/>
      <c r="CY526" s="282"/>
      <c r="CZ526" s="282"/>
      <c r="DA526" s="282"/>
      <c r="DB526" s="282"/>
      <c r="DC526" s="282"/>
      <c r="DD526" s="282"/>
      <c r="DE526" s="282"/>
      <c r="DF526" s="282"/>
      <c r="DG526" s="282"/>
      <c r="DH526" s="282"/>
      <c r="DI526" s="282"/>
      <c r="DJ526" s="282"/>
      <c r="DK526" s="282"/>
      <c r="DL526" s="282"/>
      <c r="DM526" s="282"/>
      <c r="DN526" s="282"/>
      <c r="DO526" s="282"/>
      <c r="DP526" s="282"/>
      <c r="DQ526" s="282"/>
      <c r="DR526" s="282"/>
      <c r="DS526" s="282"/>
      <c r="DT526" s="282"/>
      <c r="DU526" s="282"/>
      <c r="DV526" s="282"/>
      <c r="DW526" s="282"/>
      <c r="DX526" s="282"/>
      <c r="DY526" s="282"/>
      <c r="DZ526" s="282"/>
      <c r="EA526" s="282"/>
      <c r="EB526" s="282"/>
      <c r="EC526" s="282"/>
      <c r="ED526" s="282"/>
      <c r="EE526" s="282"/>
      <c r="EF526" s="282"/>
      <c r="EG526" s="282"/>
      <c r="EH526" s="282"/>
      <c r="EI526" s="282"/>
      <c r="EJ526" s="282"/>
      <c r="EK526" s="282"/>
      <c r="EL526" s="282"/>
      <c r="EM526" s="282"/>
      <c r="EN526" s="282"/>
      <c r="EO526" s="282"/>
      <c r="EP526" s="282"/>
      <c r="EQ526" s="282"/>
      <c r="ER526" s="282"/>
      <c r="ES526" s="282"/>
      <c r="ET526" s="282"/>
      <c r="EU526" s="282"/>
      <c r="EV526" s="282"/>
      <c r="EW526" s="282"/>
      <c r="EX526" s="282"/>
      <c r="EY526" s="282"/>
      <c r="EZ526" s="282"/>
      <c r="FA526" s="282"/>
      <c r="FB526" s="282"/>
      <c r="FC526" s="282"/>
      <c r="FD526" s="282"/>
      <c r="FE526" s="282"/>
      <c r="FF526" s="282"/>
      <c r="FG526" s="282"/>
      <c r="FH526" s="282"/>
      <c r="FI526" s="282"/>
      <c r="FJ526" s="282"/>
      <c r="FK526" s="282"/>
      <c r="FL526" s="282"/>
      <c r="FM526" s="282"/>
      <c r="FN526" s="282"/>
      <c r="FO526" s="282"/>
      <c r="FP526" s="282"/>
      <c r="FQ526" s="282"/>
      <c r="FR526" s="282"/>
      <c r="FS526" s="282"/>
      <c r="FT526" s="282"/>
      <c r="FU526" s="282"/>
      <c r="FV526" s="282"/>
      <c r="FW526" s="282"/>
      <c r="FX526" s="282"/>
      <c r="FY526" s="282"/>
      <c r="FZ526" s="282"/>
      <c r="GA526" s="282"/>
      <c r="GB526" s="282"/>
      <c r="GC526" s="282"/>
      <c r="GD526" s="282"/>
      <c r="GE526" s="282"/>
      <c r="GF526" s="282"/>
      <c r="GG526" s="282"/>
      <c r="GH526" s="282"/>
      <c r="GI526" s="282"/>
      <c r="GJ526" s="282"/>
      <c r="GK526" s="282"/>
      <c r="GL526" s="282"/>
      <c r="GM526" s="282"/>
      <c r="GN526" s="282"/>
      <c r="GO526" s="282"/>
      <c r="GP526" s="282"/>
      <c r="GQ526" s="282"/>
      <c r="GR526" s="282"/>
      <c r="GS526" s="282"/>
      <c r="GT526" s="282"/>
      <c r="GU526" s="282"/>
      <c r="GV526" s="282"/>
      <c r="GW526" s="282"/>
      <c r="GX526" s="282"/>
      <c r="GY526" s="282"/>
      <c r="GZ526" s="282"/>
      <c r="HA526" s="282"/>
      <c r="HB526" s="282"/>
      <c r="HC526" s="282"/>
      <c r="HD526" s="282"/>
      <c r="HE526" s="282"/>
      <c r="HF526" s="282"/>
      <c r="HG526" s="282"/>
      <c r="HH526" s="282"/>
      <c r="HI526" s="282"/>
      <c r="HJ526" s="282"/>
      <c r="HK526" s="282"/>
      <c r="HL526" s="282"/>
      <c r="HM526" s="282"/>
      <c r="HN526" s="282"/>
      <c r="HO526" s="282"/>
      <c r="HP526" s="282"/>
      <c r="HQ526" s="282"/>
    </row>
    <row r="527" spans="1:225" s="73" customFormat="1" ht="18" hidden="1" customHeight="1" x14ac:dyDescent="0.25">
      <c r="A527" s="223" t="str">
        <f t="shared" ref="A527:B527" si="1567">IF(A370="","",A370)</f>
        <v/>
      </c>
      <c r="B527" s="225" t="str">
        <f t="shared" si="1567"/>
        <v/>
      </c>
      <c r="C527" s="218">
        <f t="shared" si="1513"/>
        <v>0</v>
      </c>
      <c r="D527" s="284"/>
      <c r="E527" s="219">
        <f t="shared" si="1514"/>
        <v>0</v>
      </c>
      <c r="F527" s="219">
        <f t="shared" si="1515"/>
        <v>0</v>
      </c>
      <c r="G527" s="84"/>
      <c r="H527" s="214" t="str">
        <f t="shared" si="1516"/>
        <v/>
      </c>
      <c r="I527" s="219" t="str">
        <f t="shared" si="1517"/>
        <v/>
      </c>
      <c r="J527" s="219" t="str">
        <f t="shared" si="1521"/>
        <v/>
      </c>
      <c r="K527" s="216"/>
      <c r="L527" s="217">
        <f t="shared" si="1511"/>
        <v>1</v>
      </c>
      <c r="M527" s="219" t="str">
        <f t="shared" si="1518"/>
        <v/>
      </c>
      <c r="N527" s="221" t="str">
        <f t="shared" si="1519"/>
        <v/>
      </c>
      <c r="O527" s="304"/>
      <c r="P527" s="282"/>
      <c r="Q527" s="282"/>
      <c r="R527" s="287"/>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c r="CQ527" s="282"/>
      <c r="CR527" s="282"/>
      <c r="CS527" s="282"/>
      <c r="CT527" s="282"/>
      <c r="CU527" s="282"/>
      <c r="CV527" s="282"/>
      <c r="CW527" s="282"/>
      <c r="CX527" s="282"/>
      <c r="CY527" s="282"/>
      <c r="CZ527" s="282"/>
      <c r="DA527" s="282"/>
      <c r="DB527" s="282"/>
      <c r="DC527" s="282"/>
      <c r="DD527" s="282"/>
      <c r="DE527" s="282"/>
      <c r="DF527" s="282"/>
      <c r="DG527" s="282"/>
      <c r="DH527" s="282"/>
      <c r="DI527" s="282"/>
      <c r="DJ527" s="282"/>
      <c r="DK527" s="282"/>
      <c r="DL527" s="282"/>
      <c r="DM527" s="282"/>
      <c r="DN527" s="282"/>
      <c r="DO527" s="282"/>
      <c r="DP527" s="282"/>
      <c r="DQ527" s="282"/>
      <c r="DR527" s="282"/>
      <c r="DS527" s="282"/>
      <c r="DT527" s="282"/>
      <c r="DU527" s="282"/>
      <c r="DV527" s="282"/>
      <c r="DW527" s="282"/>
      <c r="DX527" s="282"/>
      <c r="DY527" s="282"/>
      <c r="DZ527" s="282"/>
      <c r="EA527" s="282"/>
      <c r="EB527" s="282"/>
      <c r="EC527" s="282"/>
      <c r="ED527" s="282"/>
      <c r="EE527" s="282"/>
      <c r="EF527" s="282"/>
      <c r="EG527" s="282"/>
      <c r="EH527" s="282"/>
      <c r="EI527" s="282"/>
      <c r="EJ527" s="282"/>
      <c r="EK527" s="282"/>
      <c r="EL527" s="282"/>
      <c r="EM527" s="282"/>
      <c r="EN527" s="282"/>
      <c r="EO527" s="282"/>
      <c r="EP527" s="282"/>
      <c r="EQ527" s="282"/>
      <c r="ER527" s="282"/>
      <c r="ES527" s="282"/>
      <c r="ET527" s="282"/>
      <c r="EU527" s="282"/>
      <c r="EV527" s="282"/>
      <c r="EW527" s="282"/>
      <c r="EX527" s="282"/>
      <c r="EY527" s="282"/>
      <c r="EZ527" s="282"/>
      <c r="FA527" s="282"/>
      <c r="FB527" s="282"/>
      <c r="FC527" s="282"/>
      <c r="FD527" s="282"/>
      <c r="FE527" s="282"/>
      <c r="FF527" s="282"/>
      <c r="FG527" s="282"/>
      <c r="FH527" s="282"/>
      <c r="FI527" s="282"/>
      <c r="FJ527" s="282"/>
      <c r="FK527" s="282"/>
      <c r="FL527" s="282"/>
      <c r="FM527" s="282"/>
      <c r="FN527" s="282"/>
      <c r="FO527" s="282"/>
      <c r="FP527" s="282"/>
      <c r="FQ527" s="282"/>
      <c r="FR527" s="282"/>
      <c r="FS527" s="282"/>
      <c r="FT527" s="282"/>
      <c r="FU527" s="282"/>
      <c r="FV527" s="282"/>
      <c r="FW527" s="282"/>
      <c r="FX527" s="282"/>
      <c r="FY527" s="282"/>
      <c r="FZ527" s="282"/>
      <c r="GA527" s="282"/>
      <c r="GB527" s="282"/>
      <c r="GC527" s="282"/>
      <c r="GD527" s="282"/>
      <c r="GE527" s="282"/>
      <c r="GF527" s="282"/>
      <c r="GG527" s="282"/>
      <c r="GH527" s="282"/>
      <c r="GI527" s="282"/>
      <c r="GJ527" s="282"/>
      <c r="GK527" s="282"/>
      <c r="GL527" s="282"/>
      <c r="GM527" s="282"/>
      <c r="GN527" s="282"/>
      <c r="GO527" s="282"/>
      <c r="GP527" s="282"/>
      <c r="GQ527" s="282"/>
      <c r="GR527" s="282"/>
      <c r="GS527" s="282"/>
      <c r="GT527" s="282"/>
      <c r="GU527" s="282"/>
      <c r="GV527" s="282"/>
      <c r="GW527" s="282"/>
      <c r="GX527" s="282"/>
      <c r="GY527" s="282"/>
      <c r="GZ527" s="282"/>
      <c r="HA527" s="282"/>
      <c r="HB527" s="282"/>
      <c r="HC527" s="282"/>
      <c r="HD527" s="282"/>
      <c r="HE527" s="282"/>
      <c r="HF527" s="282"/>
      <c r="HG527" s="282"/>
      <c r="HH527" s="282"/>
      <c r="HI527" s="282"/>
      <c r="HJ527" s="282"/>
      <c r="HK527" s="282"/>
      <c r="HL527" s="282"/>
      <c r="HM527" s="282"/>
      <c r="HN527" s="282"/>
      <c r="HO527" s="282"/>
      <c r="HP527" s="282"/>
      <c r="HQ527" s="282"/>
    </row>
    <row r="528" spans="1:225" s="73" customFormat="1" ht="18" hidden="1" customHeight="1" x14ac:dyDescent="0.25">
      <c r="A528" s="223" t="str">
        <f t="shared" ref="A528:B528" si="1568">IF(A371="","",A371)</f>
        <v/>
      </c>
      <c r="B528" s="225" t="str">
        <f t="shared" si="1568"/>
        <v/>
      </c>
      <c r="C528" s="218">
        <f t="shared" si="1513"/>
        <v>0</v>
      </c>
      <c r="D528" s="284"/>
      <c r="E528" s="219">
        <f t="shared" si="1514"/>
        <v>0</v>
      </c>
      <c r="F528" s="219">
        <f t="shared" si="1515"/>
        <v>0</v>
      </c>
      <c r="G528" s="84"/>
      <c r="H528" s="214" t="str">
        <f t="shared" si="1516"/>
        <v/>
      </c>
      <c r="I528" s="219" t="str">
        <f t="shared" si="1517"/>
        <v/>
      </c>
      <c r="J528" s="219" t="str">
        <f t="shared" si="1521"/>
        <v/>
      </c>
      <c r="K528" s="216"/>
      <c r="L528" s="217">
        <f t="shared" si="1511"/>
        <v>1</v>
      </c>
      <c r="M528" s="219" t="str">
        <f t="shared" si="1518"/>
        <v/>
      </c>
      <c r="N528" s="221" t="str">
        <f t="shared" si="1519"/>
        <v/>
      </c>
      <c r="O528" s="304"/>
      <c r="P528" s="282"/>
      <c r="Q528" s="282"/>
      <c r="R528" s="287"/>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c r="CQ528" s="282"/>
      <c r="CR528" s="282"/>
      <c r="CS528" s="282"/>
      <c r="CT528" s="282"/>
      <c r="CU528" s="282"/>
      <c r="CV528" s="282"/>
      <c r="CW528" s="282"/>
      <c r="CX528" s="282"/>
      <c r="CY528" s="282"/>
      <c r="CZ528" s="282"/>
      <c r="DA528" s="282"/>
      <c r="DB528" s="282"/>
      <c r="DC528" s="282"/>
      <c r="DD528" s="282"/>
      <c r="DE528" s="282"/>
      <c r="DF528" s="282"/>
      <c r="DG528" s="282"/>
      <c r="DH528" s="282"/>
      <c r="DI528" s="282"/>
      <c r="DJ528" s="282"/>
      <c r="DK528" s="282"/>
      <c r="DL528" s="282"/>
      <c r="DM528" s="282"/>
      <c r="DN528" s="282"/>
      <c r="DO528" s="282"/>
      <c r="DP528" s="282"/>
      <c r="DQ528" s="282"/>
      <c r="DR528" s="282"/>
      <c r="DS528" s="282"/>
      <c r="DT528" s="282"/>
      <c r="DU528" s="282"/>
      <c r="DV528" s="282"/>
      <c r="DW528" s="282"/>
      <c r="DX528" s="282"/>
      <c r="DY528" s="282"/>
      <c r="DZ528" s="282"/>
      <c r="EA528" s="282"/>
      <c r="EB528" s="282"/>
      <c r="EC528" s="282"/>
      <c r="ED528" s="282"/>
      <c r="EE528" s="282"/>
      <c r="EF528" s="282"/>
      <c r="EG528" s="282"/>
      <c r="EH528" s="282"/>
      <c r="EI528" s="282"/>
      <c r="EJ528" s="282"/>
      <c r="EK528" s="282"/>
      <c r="EL528" s="282"/>
      <c r="EM528" s="282"/>
      <c r="EN528" s="282"/>
      <c r="EO528" s="282"/>
      <c r="EP528" s="282"/>
      <c r="EQ528" s="282"/>
      <c r="ER528" s="282"/>
      <c r="ES528" s="282"/>
      <c r="ET528" s="282"/>
      <c r="EU528" s="282"/>
      <c r="EV528" s="282"/>
      <c r="EW528" s="282"/>
      <c r="EX528" s="282"/>
      <c r="EY528" s="282"/>
      <c r="EZ528" s="282"/>
      <c r="FA528" s="282"/>
      <c r="FB528" s="282"/>
      <c r="FC528" s="282"/>
      <c r="FD528" s="282"/>
      <c r="FE528" s="282"/>
      <c r="FF528" s="282"/>
      <c r="FG528" s="282"/>
      <c r="FH528" s="282"/>
      <c r="FI528" s="282"/>
      <c r="FJ528" s="282"/>
      <c r="FK528" s="282"/>
      <c r="FL528" s="282"/>
      <c r="FM528" s="282"/>
      <c r="FN528" s="282"/>
      <c r="FO528" s="282"/>
      <c r="FP528" s="282"/>
      <c r="FQ528" s="282"/>
      <c r="FR528" s="282"/>
      <c r="FS528" s="282"/>
      <c r="FT528" s="282"/>
      <c r="FU528" s="282"/>
      <c r="FV528" s="282"/>
      <c r="FW528" s="282"/>
      <c r="FX528" s="282"/>
      <c r="FY528" s="282"/>
      <c r="FZ528" s="282"/>
      <c r="GA528" s="282"/>
      <c r="GB528" s="282"/>
      <c r="GC528" s="282"/>
      <c r="GD528" s="282"/>
      <c r="GE528" s="282"/>
      <c r="GF528" s="282"/>
      <c r="GG528" s="282"/>
      <c r="GH528" s="282"/>
      <c r="GI528" s="282"/>
      <c r="GJ528" s="282"/>
      <c r="GK528" s="282"/>
      <c r="GL528" s="282"/>
      <c r="GM528" s="282"/>
      <c r="GN528" s="282"/>
      <c r="GO528" s="282"/>
      <c r="GP528" s="282"/>
      <c r="GQ528" s="282"/>
      <c r="GR528" s="282"/>
      <c r="GS528" s="282"/>
      <c r="GT528" s="282"/>
      <c r="GU528" s="282"/>
      <c r="GV528" s="282"/>
      <c r="GW528" s="282"/>
      <c r="GX528" s="282"/>
      <c r="GY528" s="282"/>
      <c r="GZ528" s="282"/>
      <c r="HA528" s="282"/>
      <c r="HB528" s="282"/>
      <c r="HC528" s="282"/>
      <c r="HD528" s="282"/>
      <c r="HE528" s="282"/>
      <c r="HF528" s="282"/>
      <c r="HG528" s="282"/>
      <c r="HH528" s="282"/>
      <c r="HI528" s="282"/>
      <c r="HJ528" s="282"/>
      <c r="HK528" s="282"/>
      <c r="HL528" s="282"/>
      <c r="HM528" s="282"/>
      <c r="HN528" s="282"/>
      <c r="HO528" s="282"/>
      <c r="HP528" s="282"/>
      <c r="HQ528" s="282"/>
    </row>
    <row r="529" spans="1:225" s="73" customFormat="1" ht="18" hidden="1" customHeight="1" x14ac:dyDescent="0.25">
      <c r="A529" s="223" t="str">
        <f t="shared" ref="A529:B529" si="1569">IF(A372="","",A372)</f>
        <v/>
      </c>
      <c r="B529" s="225" t="str">
        <f t="shared" si="1569"/>
        <v/>
      </c>
      <c r="C529" s="218">
        <f t="shared" si="1513"/>
        <v>0</v>
      </c>
      <c r="D529" s="284"/>
      <c r="E529" s="219">
        <f t="shared" si="1514"/>
        <v>0</v>
      </c>
      <c r="F529" s="219">
        <f t="shared" si="1515"/>
        <v>0</v>
      </c>
      <c r="G529" s="84"/>
      <c r="H529" s="214" t="str">
        <f t="shared" si="1516"/>
        <v/>
      </c>
      <c r="I529" s="219" t="str">
        <f t="shared" si="1517"/>
        <v/>
      </c>
      <c r="J529" s="219" t="str">
        <f t="shared" si="1521"/>
        <v/>
      </c>
      <c r="K529" s="216"/>
      <c r="L529" s="217">
        <f t="shared" si="1511"/>
        <v>1</v>
      </c>
      <c r="M529" s="219" t="str">
        <f t="shared" si="1518"/>
        <v/>
      </c>
      <c r="N529" s="221" t="str">
        <f t="shared" si="1519"/>
        <v/>
      </c>
      <c r="O529" s="304"/>
      <c r="P529" s="282"/>
      <c r="Q529" s="282"/>
      <c r="R529" s="287"/>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c r="CQ529" s="282"/>
      <c r="CR529" s="282"/>
      <c r="CS529" s="282"/>
      <c r="CT529" s="282"/>
      <c r="CU529" s="282"/>
      <c r="CV529" s="282"/>
      <c r="CW529" s="282"/>
      <c r="CX529" s="282"/>
      <c r="CY529" s="282"/>
      <c r="CZ529" s="282"/>
      <c r="DA529" s="282"/>
      <c r="DB529" s="282"/>
      <c r="DC529" s="282"/>
      <c r="DD529" s="282"/>
      <c r="DE529" s="282"/>
      <c r="DF529" s="282"/>
      <c r="DG529" s="282"/>
      <c r="DH529" s="282"/>
      <c r="DI529" s="282"/>
      <c r="DJ529" s="282"/>
      <c r="DK529" s="282"/>
      <c r="DL529" s="282"/>
      <c r="DM529" s="282"/>
      <c r="DN529" s="282"/>
      <c r="DO529" s="282"/>
      <c r="DP529" s="282"/>
      <c r="DQ529" s="282"/>
      <c r="DR529" s="282"/>
      <c r="DS529" s="282"/>
      <c r="DT529" s="282"/>
      <c r="DU529" s="282"/>
      <c r="DV529" s="282"/>
      <c r="DW529" s="282"/>
      <c r="DX529" s="282"/>
      <c r="DY529" s="282"/>
      <c r="DZ529" s="282"/>
      <c r="EA529" s="282"/>
      <c r="EB529" s="282"/>
      <c r="EC529" s="282"/>
      <c r="ED529" s="282"/>
      <c r="EE529" s="282"/>
      <c r="EF529" s="282"/>
      <c r="EG529" s="282"/>
      <c r="EH529" s="282"/>
      <c r="EI529" s="282"/>
      <c r="EJ529" s="282"/>
      <c r="EK529" s="282"/>
      <c r="EL529" s="282"/>
      <c r="EM529" s="282"/>
      <c r="EN529" s="282"/>
      <c r="EO529" s="282"/>
      <c r="EP529" s="282"/>
      <c r="EQ529" s="282"/>
      <c r="ER529" s="282"/>
      <c r="ES529" s="282"/>
      <c r="ET529" s="282"/>
      <c r="EU529" s="282"/>
      <c r="EV529" s="282"/>
      <c r="EW529" s="282"/>
      <c r="EX529" s="282"/>
      <c r="EY529" s="282"/>
      <c r="EZ529" s="282"/>
      <c r="FA529" s="282"/>
      <c r="FB529" s="282"/>
      <c r="FC529" s="282"/>
      <c r="FD529" s="282"/>
      <c r="FE529" s="282"/>
      <c r="FF529" s="282"/>
      <c r="FG529" s="282"/>
      <c r="FH529" s="282"/>
      <c r="FI529" s="282"/>
      <c r="FJ529" s="282"/>
      <c r="FK529" s="282"/>
      <c r="FL529" s="282"/>
      <c r="FM529" s="282"/>
      <c r="FN529" s="282"/>
      <c r="FO529" s="282"/>
      <c r="FP529" s="282"/>
      <c r="FQ529" s="282"/>
      <c r="FR529" s="282"/>
      <c r="FS529" s="282"/>
      <c r="FT529" s="282"/>
      <c r="FU529" s="282"/>
      <c r="FV529" s="282"/>
      <c r="FW529" s="282"/>
      <c r="FX529" s="282"/>
      <c r="FY529" s="282"/>
      <c r="FZ529" s="282"/>
      <c r="GA529" s="282"/>
      <c r="GB529" s="282"/>
      <c r="GC529" s="282"/>
      <c r="GD529" s="282"/>
      <c r="GE529" s="282"/>
      <c r="GF529" s="282"/>
      <c r="GG529" s="282"/>
      <c r="GH529" s="282"/>
      <c r="GI529" s="282"/>
      <c r="GJ529" s="282"/>
      <c r="GK529" s="282"/>
      <c r="GL529" s="282"/>
      <c r="GM529" s="282"/>
      <c r="GN529" s="282"/>
      <c r="GO529" s="282"/>
      <c r="GP529" s="282"/>
      <c r="GQ529" s="282"/>
      <c r="GR529" s="282"/>
      <c r="GS529" s="282"/>
      <c r="GT529" s="282"/>
      <c r="GU529" s="282"/>
      <c r="GV529" s="282"/>
      <c r="GW529" s="282"/>
      <c r="GX529" s="282"/>
      <c r="GY529" s="282"/>
      <c r="GZ529" s="282"/>
      <c r="HA529" s="282"/>
      <c r="HB529" s="282"/>
      <c r="HC529" s="282"/>
      <c r="HD529" s="282"/>
      <c r="HE529" s="282"/>
      <c r="HF529" s="282"/>
      <c r="HG529" s="282"/>
      <c r="HH529" s="282"/>
      <c r="HI529" s="282"/>
      <c r="HJ529" s="282"/>
      <c r="HK529" s="282"/>
      <c r="HL529" s="282"/>
      <c r="HM529" s="282"/>
      <c r="HN529" s="282"/>
      <c r="HO529" s="282"/>
      <c r="HP529" s="282"/>
      <c r="HQ529" s="282"/>
    </row>
    <row r="530" spans="1:225" s="73" customFormat="1" ht="18" hidden="1" customHeight="1" x14ac:dyDescent="0.25">
      <c r="A530" s="223" t="str">
        <f t="shared" ref="A530:B530" si="1570">IF(A373="","",A373)</f>
        <v/>
      </c>
      <c r="B530" s="225" t="str">
        <f t="shared" si="1570"/>
        <v/>
      </c>
      <c r="C530" s="218">
        <f t="shared" si="1513"/>
        <v>0</v>
      </c>
      <c r="D530" s="284"/>
      <c r="E530" s="219">
        <f t="shared" si="1514"/>
        <v>0</v>
      </c>
      <c r="F530" s="219">
        <f t="shared" si="1515"/>
        <v>0</v>
      </c>
      <c r="G530" s="84"/>
      <c r="H530" s="214" t="str">
        <f t="shared" si="1516"/>
        <v/>
      </c>
      <c r="I530" s="219" t="str">
        <f t="shared" si="1517"/>
        <v/>
      </c>
      <c r="J530" s="219" t="str">
        <f t="shared" si="1521"/>
        <v/>
      </c>
      <c r="K530" s="216"/>
      <c r="L530" s="217">
        <f t="shared" si="1511"/>
        <v>1</v>
      </c>
      <c r="M530" s="219" t="str">
        <f t="shared" si="1518"/>
        <v/>
      </c>
      <c r="N530" s="221" t="str">
        <f t="shared" si="1519"/>
        <v/>
      </c>
      <c r="O530" s="304"/>
      <c r="P530" s="282"/>
      <c r="Q530" s="282"/>
      <c r="R530" s="287"/>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c r="CQ530" s="282"/>
      <c r="CR530" s="282"/>
      <c r="CS530" s="282"/>
      <c r="CT530" s="282"/>
      <c r="CU530" s="282"/>
      <c r="CV530" s="282"/>
      <c r="CW530" s="282"/>
      <c r="CX530" s="282"/>
      <c r="CY530" s="282"/>
      <c r="CZ530" s="282"/>
      <c r="DA530" s="282"/>
      <c r="DB530" s="282"/>
      <c r="DC530" s="282"/>
      <c r="DD530" s="282"/>
      <c r="DE530" s="282"/>
      <c r="DF530" s="282"/>
      <c r="DG530" s="282"/>
      <c r="DH530" s="282"/>
      <c r="DI530" s="282"/>
      <c r="DJ530" s="282"/>
      <c r="DK530" s="282"/>
      <c r="DL530" s="282"/>
      <c r="DM530" s="282"/>
      <c r="DN530" s="282"/>
      <c r="DO530" s="282"/>
      <c r="DP530" s="282"/>
      <c r="DQ530" s="282"/>
      <c r="DR530" s="282"/>
      <c r="DS530" s="282"/>
      <c r="DT530" s="282"/>
      <c r="DU530" s="282"/>
      <c r="DV530" s="282"/>
      <c r="DW530" s="282"/>
      <c r="DX530" s="282"/>
      <c r="DY530" s="282"/>
      <c r="DZ530" s="282"/>
      <c r="EA530" s="282"/>
      <c r="EB530" s="282"/>
      <c r="EC530" s="282"/>
      <c r="ED530" s="282"/>
      <c r="EE530" s="282"/>
      <c r="EF530" s="282"/>
      <c r="EG530" s="282"/>
      <c r="EH530" s="282"/>
      <c r="EI530" s="282"/>
      <c r="EJ530" s="282"/>
      <c r="EK530" s="282"/>
      <c r="EL530" s="282"/>
      <c r="EM530" s="282"/>
      <c r="EN530" s="282"/>
      <c r="EO530" s="282"/>
      <c r="EP530" s="282"/>
      <c r="EQ530" s="282"/>
      <c r="ER530" s="282"/>
      <c r="ES530" s="282"/>
      <c r="ET530" s="282"/>
      <c r="EU530" s="282"/>
      <c r="EV530" s="282"/>
      <c r="EW530" s="282"/>
      <c r="EX530" s="282"/>
      <c r="EY530" s="282"/>
      <c r="EZ530" s="282"/>
      <c r="FA530" s="282"/>
      <c r="FB530" s="282"/>
      <c r="FC530" s="282"/>
      <c r="FD530" s="282"/>
      <c r="FE530" s="282"/>
      <c r="FF530" s="282"/>
      <c r="FG530" s="282"/>
      <c r="FH530" s="282"/>
      <c r="FI530" s="282"/>
      <c r="FJ530" s="282"/>
      <c r="FK530" s="282"/>
      <c r="FL530" s="282"/>
      <c r="FM530" s="282"/>
      <c r="FN530" s="282"/>
      <c r="FO530" s="282"/>
      <c r="FP530" s="282"/>
      <c r="FQ530" s="282"/>
      <c r="FR530" s="282"/>
      <c r="FS530" s="282"/>
      <c r="FT530" s="282"/>
      <c r="FU530" s="282"/>
      <c r="FV530" s="282"/>
      <c r="FW530" s="282"/>
      <c r="FX530" s="282"/>
      <c r="FY530" s="282"/>
      <c r="FZ530" s="282"/>
      <c r="GA530" s="282"/>
      <c r="GB530" s="282"/>
      <c r="GC530" s="282"/>
      <c r="GD530" s="282"/>
      <c r="GE530" s="282"/>
      <c r="GF530" s="282"/>
      <c r="GG530" s="282"/>
      <c r="GH530" s="282"/>
      <c r="GI530" s="282"/>
      <c r="GJ530" s="282"/>
      <c r="GK530" s="282"/>
      <c r="GL530" s="282"/>
      <c r="GM530" s="282"/>
      <c r="GN530" s="282"/>
      <c r="GO530" s="282"/>
      <c r="GP530" s="282"/>
      <c r="GQ530" s="282"/>
      <c r="GR530" s="282"/>
      <c r="GS530" s="282"/>
      <c r="GT530" s="282"/>
      <c r="GU530" s="282"/>
      <c r="GV530" s="282"/>
      <c r="GW530" s="282"/>
      <c r="GX530" s="282"/>
      <c r="GY530" s="282"/>
      <c r="GZ530" s="282"/>
      <c r="HA530" s="282"/>
      <c r="HB530" s="282"/>
      <c r="HC530" s="282"/>
      <c r="HD530" s="282"/>
      <c r="HE530" s="282"/>
      <c r="HF530" s="282"/>
      <c r="HG530" s="282"/>
      <c r="HH530" s="282"/>
      <c r="HI530" s="282"/>
      <c r="HJ530" s="282"/>
      <c r="HK530" s="282"/>
      <c r="HL530" s="282"/>
      <c r="HM530" s="282"/>
      <c r="HN530" s="282"/>
      <c r="HO530" s="282"/>
      <c r="HP530" s="282"/>
      <c r="HQ530" s="282"/>
    </row>
    <row r="531" spans="1:225" s="73" customFormat="1" ht="18" hidden="1" customHeight="1" x14ac:dyDescent="0.25">
      <c r="A531" s="223" t="str">
        <f t="shared" ref="A531:B531" si="1571">IF(A374="","",A374)</f>
        <v/>
      </c>
      <c r="B531" s="225" t="str">
        <f t="shared" si="1571"/>
        <v/>
      </c>
      <c r="C531" s="218">
        <f t="shared" si="1513"/>
        <v>0</v>
      </c>
      <c r="D531" s="284"/>
      <c r="E531" s="219">
        <f t="shared" si="1514"/>
        <v>0</v>
      </c>
      <c r="F531" s="219">
        <f t="shared" si="1515"/>
        <v>0</v>
      </c>
      <c r="G531" s="84"/>
      <c r="H531" s="214" t="str">
        <f t="shared" si="1516"/>
        <v/>
      </c>
      <c r="I531" s="219" t="str">
        <f t="shared" si="1517"/>
        <v/>
      </c>
      <c r="J531" s="219" t="str">
        <f t="shared" si="1521"/>
        <v/>
      </c>
      <c r="K531" s="216"/>
      <c r="L531" s="217">
        <f t="shared" si="1511"/>
        <v>1</v>
      </c>
      <c r="M531" s="219" t="str">
        <f t="shared" si="1518"/>
        <v/>
      </c>
      <c r="N531" s="221" t="str">
        <f t="shared" si="1519"/>
        <v/>
      </c>
      <c r="O531" s="304"/>
      <c r="P531" s="282"/>
      <c r="Q531" s="282"/>
      <c r="R531" s="287"/>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c r="CQ531" s="282"/>
      <c r="CR531" s="282"/>
      <c r="CS531" s="282"/>
      <c r="CT531" s="282"/>
      <c r="CU531" s="282"/>
      <c r="CV531" s="282"/>
      <c r="CW531" s="282"/>
      <c r="CX531" s="282"/>
      <c r="CY531" s="282"/>
      <c r="CZ531" s="282"/>
      <c r="DA531" s="282"/>
      <c r="DB531" s="282"/>
      <c r="DC531" s="282"/>
      <c r="DD531" s="282"/>
      <c r="DE531" s="282"/>
      <c r="DF531" s="282"/>
      <c r="DG531" s="282"/>
      <c r="DH531" s="282"/>
      <c r="DI531" s="282"/>
      <c r="DJ531" s="282"/>
      <c r="DK531" s="282"/>
      <c r="DL531" s="282"/>
      <c r="DM531" s="282"/>
      <c r="DN531" s="282"/>
      <c r="DO531" s="282"/>
      <c r="DP531" s="282"/>
      <c r="DQ531" s="282"/>
      <c r="DR531" s="282"/>
      <c r="DS531" s="282"/>
      <c r="DT531" s="282"/>
      <c r="DU531" s="282"/>
      <c r="DV531" s="282"/>
      <c r="DW531" s="282"/>
      <c r="DX531" s="282"/>
      <c r="DY531" s="282"/>
      <c r="DZ531" s="282"/>
      <c r="EA531" s="282"/>
      <c r="EB531" s="282"/>
      <c r="EC531" s="282"/>
      <c r="ED531" s="282"/>
      <c r="EE531" s="282"/>
      <c r="EF531" s="282"/>
      <c r="EG531" s="282"/>
      <c r="EH531" s="282"/>
      <c r="EI531" s="282"/>
      <c r="EJ531" s="282"/>
      <c r="EK531" s="282"/>
      <c r="EL531" s="282"/>
      <c r="EM531" s="282"/>
      <c r="EN531" s="282"/>
      <c r="EO531" s="282"/>
      <c r="EP531" s="282"/>
      <c r="EQ531" s="282"/>
      <c r="ER531" s="282"/>
      <c r="ES531" s="282"/>
      <c r="ET531" s="282"/>
      <c r="EU531" s="282"/>
      <c r="EV531" s="282"/>
      <c r="EW531" s="282"/>
      <c r="EX531" s="282"/>
      <c r="EY531" s="282"/>
      <c r="EZ531" s="282"/>
      <c r="FA531" s="282"/>
      <c r="FB531" s="282"/>
      <c r="FC531" s="282"/>
      <c r="FD531" s="282"/>
      <c r="FE531" s="282"/>
      <c r="FF531" s="282"/>
      <c r="FG531" s="282"/>
      <c r="FH531" s="282"/>
      <c r="FI531" s="282"/>
      <c r="FJ531" s="282"/>
      <c r="FK531" s="282"/>
      <c r="FL531" s="282"/>
      <c r="FM531" s="282"/>
      <c r="FN531" s="282"/>
      <c r="FO531" s="282"/>
      <c r="FP531" s="282"/>
      <c r="FQ531" s="282"/>
      <c r="FR531" s="282"/>
      <c r="FS531" s="282"/>
      <c r="FT531" s="282"/>
      <c r="FU531" s="282"/>
      <c r="FV531" s="282"/>
      <c r="FW531" s="282"/>
      <c r="FX531" s="282"/>
      <c r="FY531" s="282"/>
      <c r="FZ531" s="282"/>
      <c r="GA531" s="282"/>
      <c r="GB531" s="282"/>
      <c r="GC531" s="282"/>
      <c r="GD531" s="282"/>
      <c r="GE531" s="282"/>
      <c r="GF531" s="282"/>
      <c r="GG531" s="282"/>
      <c r="GH531" s="282"/>
      <c r="GI531" s="282"/>
      <c r="GJ531" s="282"/>
      <c r="GK531" s="282"/>
      <c r="GL531" s="282"/>
      <c r="GM531" s="282"/>
      <c r="GN531" s="282"/>
      <c r="GO531" s="282"/>
      <c r="GP531" s="282"/>
      <c r="GQ531" s="282"/>
      <c r="GR531" s="282"/>
      <c r="GS531" s="282"/>
      <c r="GT531" s="282"/>
      <c r="GU531" s="282"/>
      <c r="GV531" s="282"/>
      <c r="GW531" s="282"/>
      <c r="GX531" s="282"/>
      <c r="GY531" s="282"/>
      <c r="GZ531" s="282"/>
      <c r="HA531" s="282"/>
      <c r="HB531" s="282"/>
      <c r="HC531" s="282"/>
      <c r="HD531" s="282"/>
      <c r="HE531" s="282"/>
      <c r="HF531" s="282"/>
      <c r="HG531" s="282"/>
      <c r="HH531" s="282"/>
      <c r="HI531" s="282"/>
      <c r="HJ531" s="282"/>
      <c r="HK531" s="282"/>
      <c r="HL531" s="282"/>
      <c r="HM531" s="282"/>
      <c r="HN531" s="282"/>
      <c r="HO531" s="282"/>
      <c r="HP531" s="282"/>
      <c r="HQ531" s="282"/>
    </row>
    <row r="532" spans="1:225" s="73" customFormat="1" ht="18" hidden="1" customHeight="1" x14ac:dyDescent="0.25">
      <c r="A532" s="223" t="str">
        <f t="shared" ref="A532:B532" si="1572">IF(A375="","",A375)</f>
        <v/>
      </c>
      <c r="B532" s="225" t="str">
        <f t="shared" si="1572"/>
        <v/>
      </c>
      <c r="C532" s="218">
        <f t="shared" si="1513"/>
        <v>0</v>
      </c>
      <c r="D532" s="284"/>
      <c r="E532" s="219">
        <f t="shared" si="1514"/>
        <v>0</v>
      </c>
      <c r="F532" s="219">
        <f t="shared" si="1515"/>
        <v>0</v>
      </c>
      <c r="G532" s="84"/>
      <c r="H532" s="214" t="str">
        <f t="shared" si="1516"/>
        <v/>
      </c>
      <c r="I532" s="219" t="str">
        <f t="shared" si="1517"/>
        <v/>
      </c>
      <c r="J532" s="219" t="str">
        <f t="shared" si="1521"/>
        <v/>
      </c>
      <c r="K532" s="216"/>
      <c r="L532" s="217">
        <f t="shared" si="1511"/>
        <v>1</v>
      </c>
      <c r="M532" s="219" t="str">
        <f t="shared" si="1518"/>
        <v/>
      </c>
      <c r="N532" s="221" t="str">
        <f t="shared" si="1519"/>
        <v/>
      </c>
      <c r="O532" s="304"/>
      <c r="P532" s="282"/>
      <c r="Q532" s="282"/>
      <c r="R532" s="287"/>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c r="CQ532" s="282"/>
      <c r="CR532" s="282"/>
      <c r="CS532" s="282"/>
      <c r="CT532" s="282"/>
      <c r="CU532" s="282"/>
      <c r="CV532" s="282"/>
      <c r="CW532" s="282"/>
      <c r="CX532" s="282"/>
      <c r="CY532" s="282"/>
      <c r="CZ532" s="282"/>
      <c r="DA532" s="282"/>
      <c r="DB532" s="282"/>
      <c r="DC532" s="282"/>
      <c r="DD532" s="282"/>
      <c r="DE532" s="282"/>
      <c r="DF532" s="282"/>
      <c r="DG532" s="282"/>
      <c r="DH532" s="282"/>
      <c r="DI532" s="282"/>
      <c r="DJ532" s="282"/>
      <c r="DK532" s="282"/>
      <c r="DL532" s="282"/>
      <c r="DM532" s="282"/>
      <c r="DN532" s="282"/>
      <c r="DO532" s="282"/>
      <c r="DP532" s="282"/>
      <c r="DQ532" s="282"/>
      <c r="DR532" s="282"/>
      <c r="DS532" s="282"/>
      <c r="DT532" s="282"/>
      <c r="DU532" s="282"/>
      <c r="DV532" s="282"/>
      <c r="DW532" s="282"/>
      <c r="DX532" s="282"/>
      <c r="DY532" s="282"/>
      <c r="DZ532" s="282"/>
      <c r="EA532" s="282"/>
      <c r="EB532" s="282"/>
      <c r="EC532" s="282"/>
      <c r="ED532" s="282"/>
      <c r="EE532" s="282"/>
      <c r="EF532" s="282"/>
      <c r="EG532" s="282"/>
      <c r="EH532" s="282"/>
      <c r="EI532" s="282"/>
      <c r="EJ532" s="282"/>
      <c r="EK532" s="282"/>
      <c r="EL532" s="282"/>
      <c r="EM532" s="282"/>
      <c r="EN532" s="282"/>
      <c r="EO532" s="282"/>
      <c r="EP532" s="282"/>
      <c r="EQ532" s="282"/>
      <c r="ER532" s="282"/>
      <c r="ES532" s="282"/>
      <c r="ET532" s="282"/>
      <c r="EU532" s="282"/>
      <c r="EV532" s="282"/>
      <c r="EW532" s="282"/>
      <c r="EX532" s="282"/>
      <c r="EY532" s="282"/>
      <c r="EZ532" s="282"/>
      <c r="FA532" s="282"/>
      <c r="FB532" s="282"/>
      <c r="FC532" s="282"/>
      <c r="FD532" s="282"/>
      <c r="FE532" s="282"/>
      <c r="FF532" s="282"/>
      <c r="FG532" s="282"/>
      <c r="FH532" s="282"/>
      <c r="FI532" s="282"/>
      <c r="FJ532" s="282"/>
      <c r="FK532" s="282"/>
      <c r="FL532" s="282"/>
      <c r="FM532" s="282"/>
      <c r="FN532" s="282"/>
      <c r="FO532" s="282"/>
      <c r="FP532" s="282"/>
      <c r="FQ532" s="282"/>
      <c r="FR532" s="282"/>
      <c r="FS532" s="282"/>
      <c r="FT532" s="282"/>
      <c r="FU532" s="282"/>
      <c r="FV532" s="282"/>
      <c r="FW532" s="282"/>
      <c r="FX532" s="282"/>
      <c r="FY532" s="282"/>
      <c r="FZ532" s="282"/>
      <c r="GA532" s="282"/>
      <c r="GB532" s="282"/>
      <c r="GC532" s="282"/>
      <c r="GD532" s="282"/>
      <c r="GE532" s="282"/>
      <c r="GF532" s="282"/>
      <c r="GG532" s="282"/>
      <c r="GH532" s="282"/>
      <c r="GI532" s="282"/>
      <c r="GJ532" s="282"/>
      <c r="GK532" s="282"/>
      <c r="GL532" s="282"/>
      <c r="GM532" s="282"/>
      <c r="GN532" s="282"/>
      <c r="GO532" s="282"/>
      <c r="GP532" s="282"/>
      <c r="GQ532" s="282"/>
      <c r="GR532" s="282"/>
      <c r="GS532" s="282"/>
      <c r="GT532" s="282"/>
      <c r="GU532" s="282"/>
      <c r="GV532" s="282"/>
      <c r="GW532" s="282"/>
      <c r="GX532" s="282"/>
      <c r="GY532" s="282"/>
      <c r="GZ532" s="282"/>
      <c r="HA532" s="282"/>
      <c r="HB532" s="282"/>
      <c r="HC532" s="282"/>
      <c r="HD532" s="282"/>
      <c r="HE532" s="282"/>
      <c r="HF532" s="282"/>
      <c r="HG532" s="282"/>
      <c r="HH532" s="282"/>
      <c r="HI532" s="282"/>
      <c r="HJ532" s="282"/>
      <c r="HK532" s="282"/>
      <c r="HL532" s="282"/>
      <c r="HM532" s="282"/>
      <c r="HN532" s="282"/>
      <c r="HO532" s="282"/>
      <c r="HP532" s="282"/>
      <c r="HQ532" s="282"/>
    </row>
    <row r="533" spans="1:225" s="73" customFormat="1" ht="18" hidden="1" customHeight="1" x14ac:dyDescent="0.25">
      <c r="A533" s="223" t="str">
        <f t="shared" ref="A533:B533" si="1573">IF(A376="","",A376)</f>
        <v/>
      </c>
      <c r="B533" s="225" t="str">
        <f t="shared" si="1573"/>
        <v/>
      </c>
      <c r="C533" s="218">
        <f t="shared" si="1513"/>
        <v>0</v>
      </c>
      <c r="D533" s="284"/>
      <c r="E533" s="219">
        <f t="shared" si="1514"/>
        <v>0</v>
      </c>
      <c r="F533" s="219">
        <f t="shared" si="1515"/>
        <v>0</v>
      </c>
      <c r="G533" s="84"/>
      <c r="H533" s="214" t="str">
        <f t="shared" si="1516"/>
        <v/>
      </c>
      <c r="I533" s="219" t="str">
        <f t="shared" si="1517"/>
        <v/>
      </c>
      <c r="J533" s="219" t="str">
        <f t="shared" si="1521"/>
        <v/>
      </c>
      <c r="K533" s="216"/>
      <c r="L533" s="217">
        <f t="shared" si="1511"/>
        <v>1</v>
      </c>
      <c r="M533" s="219" t="str">
        <f t="shared" si="1518"/>
        <v/>
      </c>
      <c r="N533" s="221" t="str">
        <f t="shared" si="1519"/>
        <v/>
      </c>
      <c r="O533" s="304"/>
      <c r="P533" s="282"/>
      <c r="Q533" s="282"/>
      <c r="R533" s="287"/>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c r="CQ533" s="282"/>
      <c r="CR533" s="282"/>
      <c r="CS533" s="282"/>
      <c r="CT533" s="282"/>
      <c r="CU533" s="282"/>
      <c r="CV533" s="282"/>
      <c r="CW533" s="282"/>
      <c r="CX533" s="282"/>
      <c r="CY533" s="282"/>
      <c r="CZ533" s="282"/>
      <c r="DA533" s="282"/>
      <c r="DB533" s="282"/>
      <c r="DC533" s="282"/>
      <c r="DD533" s="282"/>
      <c r="DE533" s="282"/>
      <c r="DF533" s="282"/>
      <c r="DG533" s="282"/>
      <c r="DH533" s="282"/>
      <c r="DI533" s="282"/>
      <c r="DJ533" s="282"/>
      <c r="DK533" s="282"/>
      <c r="DL533" s="282"/>
      <c r="DM533" s="282"/>
      <c r="DN533" s="282"/>
      <c r="DO533" s="282"/>
      <c r="DP533" s="282"/>
      <c r="DQ533" s="282"/>
      <c r="DR533" s="282"/>
      <c r="DS533" s="282"/>
      <c r="DT533" s="282"/>
      <c r="DU533" s="282"/>
      <c r="DV533" s="282"/>
      <c r="DW533" s="282"/>
      <c r="DX533" s="282"/>
      <c r="DY533" s="282"/>
      <c r="DZ533" s="282"/>
      <c r="EA533" s="282"/>
      <c r="EB533" s="282"/>
      <c r="EC533" s="282"/>
      <c r="ED533" s="282"/>
      <c r="EE533" s="282"/>
      <c r="EF533" s="282"/>
      <c r="EG533" s="282"/>
      <c r="EH533" s="282"/>
      <c r="EI533" s="282"/>
      <c r="EJ533" s="282"/>
      <c r="EK533" s="282"/>
      <c r="EL533" s="282"/>
      <c r="EM533" s="282"/>
      <c r="EN533" s="282"/>
      <c r="EO533" s="282"/>
      <c r="EP533" s="282"/>
      <c r="EQ533" s="282"/>
      <c r="ER533" s="282"/>
      <c r="ES533" s="282"/>
      <c r="ET533" s="282"/>
      <c r="EU533" s="282"/>
      <c r="EV533" s="282"/>
      <c r="EW533" s="282"/>
      <c r="EX533" s="282"/>
      <c r="EY533" s="282"/>
      <c r="EZ533" s="282"/>
      <c r="FA533" s="282"/>
      <c r="FB533" s="282"/>
      <c r="FC533" s="282"/>
      <c r="FD533" s="282"/>
      <c r="FE533" s="282"/>
      <c r="FF533" s="282"/>
      <c r="FG533" s="282"/>
      <c r="FH533" s="282"/>
      <c r="FI533" s="282"/>
      <c r="FJ533" s="282"/>
      <c r="FK533" s="282"/>
      <c r="FL533" s="282"/>
      <c r="FM533" s="282"/>
      <c r="FN533" s="282"/>
      <c r="FO533" s="282"/>
      <c r="FP533" s="282"/>
      <c r="FQ533" s="282"/>
      <c r="FR533" s="282"/>
      <c r="FS533" s="282"/>
      <c r="FT533" s="282"/>
      <c r="FU533" s="282"/>
      <c r="FV533" s="282"/>
      <c r="FW533" s="282"/>
      <c r="FX533" s="282"/>
      <c r="FY533" s="282"/>
      <c r="FZ533" s="282"/>
      <c r="GA533" s="282"/>
      <c r="GB533" s="282"/>
      <c r="GC533" s="282"/>
      <c r="GD533" s="282"/>
      <c r="GE533" s="282"/>
      <c r="GF533" s="282"/>
      <c r="GG533" s="282"/>
      <c r="GH533" s="282"/>
      <c r="GI533" s="282"/>
      <c r="GJ533" s="282"/>
      <c r="GK533" s="282"/>
      <c r="GL533" s="282"/>
      <c r="GM533" s="282"/>
      <c r="GN533" s="282"/>
      <c r="GO533" s="282"/>
      <c r="GP533" s="282"/>
      <c r="GQ533" s="282"/>
      <c r="GR533" s="282"/>
      <c r="GS533" s="282"/>
      <c r="GT533" s="282"/>
      <c r="GU533" s="282"/>
      <c r="GV533" s="282"/>
      <c r="GW533" s="282"/>
      <c r="GX533" s="282"/>
      <c r="GY533" s="282"/>
      <c r="GZ533" s="282"/>
      <c r="HA533" s="282"/>
      <c r="HB533" s="282"/>
      <c r="HC533" s="282"/>
      <c r="HD533" s="282"/>
      <c r="HE533" s="282"/>
      <c r="HF533" s="282"/>
      <c r="HG533" s="282"/>
      <c r="HH533" s="282"/>
      <c r="HI533" s="282"/>
      <c r="HJ533" s="282"/>
      <c r="HK533" s="282"/>
      <c r="HL533" s="282"/>
      <c r="HM533" s="282"/>
      <c r="HN533" s="282"/>
      <c r="HO533" s="282"/>
      <c r="HP533" s="282"/>
      <c r="HQ533" s="282"/>
    </row>
    <row r="534" spans="1:225" s="73" customFormat="1" ht="18" hidden="1" customHeight="1" x14ac:dyDescent="0.25">
      <c r="A534" s="223" t="str">
        <f t="shared" ref="A534:B534" si="1574">IF(A377="","",A377)</f>
        <v/>
      </c>
      <c r="B534" s="225" t="str">
        <f t="shared" si="1574"/>
        <v/>
      </c>
      <c r="C534" s="218">
        <f t="shared" si="1513"/>
        <v>0</v>
      </c>
      <c r="D534" s="284"/>
      <c r="E534" s="219">
        <f t="shared" si="1514"/>
        <v>0</v>
      </c>
      <c r="F534" s="219">
        <f t="shared" si="1515"/>
        <v>0</v>
      </c>
      <c r="G534" s="84"/>
      <c r="H534" s="214" t="str">
        <f t="shared" si="1516"/>
        <v/>
      </c>
      <c r="I534" s="219" t="str">
        <f t="shared" si="1517"/>
        <v/>
      </c>
      <c r="J534" s="219" t="str">
        <f t="shared" si="1521"/>
        <v/>
      </c>
      <c r="K534" s="216"/>
      <c r="L534" s="217">
        <f t="shared" si="1511"/>
        <v>1</v>
      </c>
      <c r="M534" s="219" t="str">
        <f t="shared" si="1518"/>
        <v/>
      </c>
      <c r="N534" s="221" t="str">
        <f t="shared" si="1519"/>
        <v/>
      </c>
      <c r="O534" s="304"/>
      <c r="P534" s="282"/>
      <c r="Q534" s="282"/>
      <c r="R534" s="287"/>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c r="CQ534" s="282"/>
      <c r="CR534" s="282"/>
      <c r="CS534" s="282"/>
      <c r="CT534" s="282"/>
      <c r="CU534" s="282"/>
      <c r="CV534" s="282"/>
      <c r="CW534" s="282"/>
      <c r="CX534" s="282"/>
      <c r="CY534" s="282"/>
      <c r="CZ534" s="282"/>
      <c r="DA534" s="282"/>
      <c r="DB534" s="282"/>
      <c r="DC534" s="282"/>
      <c r="DD534" s="282"/>
      <c r="DE534" s="282"/>
      <c r="DF534" s="282"/>
      <c r="DG534" s="282"/>
      <c r="DH534" s="282"/>
      <c r="DI534" s="282"/>
      <c r="DJ534" s="282"/>
      <c r="DK534" s="282"/>
      <c r="DL534" s="282"/>
      <c r="DM534" s="282"/>
      <c r="DN534" s="282"/>
      <c r="DO534" s="282"/>
      <c r="DP534" s="282"/>
      <c r="DQ534" s="282"/>
      <c r="DR534" s="282"/>
      <c r="DS534" s="282"/>
      <c r="DT534" s="282"/>
      <c r="DU534" s="282"/>
      <c r="DV534" s="282"/>
      <c r="DW534" s="282"/>
      <c r="DX534" s="282"/>
      <c r="DY534" s="282"/>
      <c r="DZ534" s="282"/>
      <c r="EA534" s="282"/>
      <c r="EB534" s="282"/>
      <c r="EC534" s="282"/>
      <c r="ED534" s="282"/>
      <c r="EE534" s="282"/>
      <c r="EF534" s="282"/>
      <c r="EG534" s="282"/>
      <c r="EH534" s="282"/>
      <c r="EI534" s="282"/>
      <c r="EJ534" s="282"/>
      <c r="EK534" s="282"/>
      <c r="EL534" s="282"/>
      <c r="EM534" s="282"/>
      <c r="EN534" s="282"/>
      <c r="EO534" s="282"/>
      <c r="EP534" s="282"/>
      <c r="EQ534" s="282"/>
      <c r="ER534" s="282"/>
      <c r="ES534" s="282"/>
      <c r="ET534" s="282"/>
      <c r="EU534" s="282"/>
      <c r="EV534" s="282"/>
      <c r="EW534" s="282"/>
      <c r="EX534" s="282"/>
      <c r="EY534" s="282"/>
      <c r="EZ534" s="282"/>
      <c r="FA534" s="282"/>
      <c r="FB534" s="282"/>
      <c r="FC534" s="282"/>
      <c r="FD534" s="282"/>
      <c r="FE534" s="282"/>
      <c r="FF534" s="282"/>
      <c r="FG534" s="282"/>
      <c r="FH534" s="282"/>
      <c r="FI534" s="282"/>
      <c r="FJ534" s="282"/>
      <c r="FK534" s="282"/>
      <c r="FL534" s="282"/>
      <c r="FM534" s="282"/>
      <c r="FN534" s="282"/>
      <c r="FO534" s="282"/>
      <c r="FP534" s="282"/>
      <c r="FQ534" s="282"/>
      <c r="FR534" s="282"/>
      <c r="FS534" s="282"/>
      <c r="FT534" s="282"/>
      <c r="FU534" s="282"/>
      <c r="FV534" s="282"/>
      <c r="FW534" s="282"/>
      <c r="FX534" s="282"/>
      <c r="FY534" s="282"/>
      <c r="FZ534" s="282"/>
      <c r="GA534" s="282"/>
      <c r="GB534" s="282"/>
      <c r="GC534" s="282"/>
      <c r="GD534" s="282"/>
      <c r="GE534" s="282"/>
      <c r="GF534" s="282"/>
      <c r="GG534" s="282"/>
      <c r="GH534" s="282"/>
      <c r="GI534" s="282"/>
      <c r="GJ534" s="282"/>
      <c r="GK534" s="282"/>
      <c r="GL534" s="282"/>
      <c r="GM534" s="282"/>
      <c r="GN534" s="282"/>
      <c r="GO534" s="282"/>
      <c r="GP534" s="282"/>
      <c r="GQ534" s="282"/>
      <c r="GR534" s="282"/>
      <c r="GS534" s="282"/>
      <c r="GT534" s="282"/>
      <c r="GU534" s="282"/>
      <c r="GV534" s="282"/>
      <c r="GW534" s="282"/>
      <c r="GX534" s="282"/>
      <c r="GY534" s="282"/>
      <c r="GZ534" s="282"/>
      <c r="HA534" s="282"/>
      <c r="HB534" s="282"/>
      <c r="HC534" s="282"/>
      <c r="HD534" s="282"/>
      <c r="HE534" s="282"/>
      <c r="HF534" s="282"/>
      <c r="HG534" s="282"/>
      <c r="HH534" s="282"/>
      <c r="HI534" s="282"/>
      <c r="HJ534" s="282"/>
      <c r="HK534" s="282"/>
      <c r="HL534" s="282"/>
      <c r="HM534" s="282"/>
      <c r="HN534" s="282"/>
      <c r="HO534" s="282"/>
      <c r="HP534" s="282"/>
      <c r="HQ534" s="282"/>
    </row>
    <row r="535" spans="1:225" s="73" customFormat="1" ht="18" hidden="1" customHeight="1" x14ac:dyDescent="0.25">
      <c r="A535" s="223" t="str">
        <f t="shared" ref="A535:B535" si="1575">IF(A378="","",A378)</f>
        <v/>
      </c>
      <c r="B535" s="225" t="str">
        <f t="shared" si="1575"/>
        <v/>
      </c>
      <c r="C535" s="218">
        <f t="shared" si="1513"/>
        <v>0</v>
      </c>
      <c r="D535" s="284"/>
      <c r="E535" s="219">
        <f t="shared" si="1514"/>
        <v>0</v>
      </c>
      <c r="F535" s="219">
        <f t="shared" si="1515"/>
        <v>0</v>
      </c>
      <c r="G535" s="84"/>
      <c r="H535" s="214" t="str">
        <f t="shared" si="1516"/>
        <v/>
      </c>
      <c r="I535" s="219" t="str">
        <f t="shared" si="1517"/>
        <v/>
      </c>
      <c r="J535" s="219" t="str">
        <f t="shared" si="1521"/>
        <v/>
      </c>
      <c r="K535" s="216"/>
      <c r="L535" s="217">
        <f t="shared" si="1511"/>
        <v>1</v>
      </c>
      <c r="M535" s="219" t="str">
        <f>IF(K535="","",ROUND(J535*K535,2))</f>
        <v/>
      </c>
      <c r="N535" s="221" t="str">
        <f t="shared" si="1519"/>
        <v/>
      </c>
      <c r="O535" s="304"/>
      <c r="P535" s="282"/>
      <c r="Q535" s="282"/>
      <c r="R535" s="287"/>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c r="CQ535" s="282"/>
      <c r="CR535" s="282"/>
      <c r="CS535" s="282"/>
      <c r="CT535" s="282"/>
      <c r="CU535" s="282"/>
      <c r="CV535" s="282"/>
      <c r="CW535" s="282"/>
      <c r="CX535" s="282"/>
      <c r="CY535" s="282"/>
      <c r="CZ535" s="282"/>
      <c r="DA535" s="282"/>
      <c r="DB535" s="282"/>
      <c r="DC535" s="282"/>
      <c r="DD535" s="282"/>
      <c r="DE535" s="282"/>
      <c r="DF535" s="282"/>
      <c r="DG535" s="282"/>
      <c r="DH535" s="282"/>
      <c r="DI535" s="282"/>
      <c r="DJ535" s="282"/>
      <c r="DK535" s="282"/>
      <c r="DL535" s="282"/>
      <c r="DM535" s="282"/>
      <c r="DN535" s="282"/>
      <c r="DO535" s="282"/>
      <c r="DP535" s="282"/>
      <c r="DQ535" s="282"/>
      <c r="DR535" s="282"/>
      <c r="DS535" s="282"/>
      <c r="DT535" s="282"/>
      <c r="DU535" s="282"/>
      <c r="DV535" s="282"/>
      <c r="DW535" s="282"/>
      <c r="DX535" s="282"/>
      <c r="DY535" s="282"/>
      <c r="DZ535" s="282"/>
      <c r="EA535" s="282"/>
      <c r="EB535" s="282"/>
      <c r="EC535" s="282"/>
      <c r="ED535" s="282"/>
      <c r="EE535" s="282"/>
      <c r="EF535" s="282"/>
      <c r="EG535" s="282"/>
      <c r="EH535" s="282"/>
      <c r="EI535" s="282"/>
      <c r="EJ535" s="282"/>
      <c r="EK535" s="282"/>
      <c r="EL535" s="282"/>
      <c r="EM535" s="282"/>
      <c r="EN535" s="282"/>
      <c r="EO535" s="282"/>
      <c r="EP535" s="282"/>
      <c r="EQ535" s="282"/>
      <c r="ER535" s="282"/>
      <c r="ES535" s="282"/>
      <c r="ET535" s="282"/>
      <c r="EU535" s="282"/>
      <c r="EV535" s="282"/>
      <c r="EW535" s="282"/>
      <c r="EX535" s="282"/>
      <c r="EY535" s="282"/>
      <c r="EZ535" s="282"/>
      <c r="FA535" s="282"/>
      <c r="FB535" s="282"/>
      <c r="FC535" s="282"/>
      <c r="FD535" s="282"/>
      <c r="FE535" s="282"/>
      <c r="FF535" s="282"/>
      <c r="FG535" s="282"/>
      <c r="FH535" s="282"/>
      <c r="FI535" s="282"/>
      <c r="FJ535" s="282"/>
      <c r="FK535" s="282"/>
      <c r="FL535" s="282"/>
      <c r="FM535" s="282"/>
      <c r="FN535" s="282"/>
      <c r="FO535" s="282"/>
      <c r="FP535" s="282"/>
      <c r="FQ535" s="282"/>
      <c r="FR535" s="282"/>
      <c r="FS535" s="282"/>
      <c r="FT535" s="282"/>
      <c r="FU535" s="282"/>
      <c r="FV535" s="282"/>
      <c r="FW535" s="282"/>
      <c r="FX535" s="282"/>
      <c r="FY535" s="282"/>
      <c r="FZ535" s="282"/>
      <c r="GA535" s="282"/>
      <c r="GB535" s="282"/>
      <c r="GC535" s="282"/>
      <c r="GD535" s="282"/>
      <c r="GE535" s="282"/>
      <c r="GF535" s="282"/>
      <c r="GG535" s="282"/>
      <c r="GH535" s="282"/>
      <c r="GI535" s="282"/>
      <c r="GJ535" s="282"/>
      <c r="GK535" s="282"/>
      <c r="GL535" s="282"/>
      <c r="GM535" s="282"/>
      <c r="GN535" s="282"/>
      <c r="GO535" s="282"/>
      <c r="GP535" s="282"/>
      <c r="GQ535" s="282"/>
      <c r="GR535" s="282"/>
      <c r="GS535" s="282"/>
      <c r="GT535" s="282"/>
      <c r="GU535" s="282"/>
      <c r="GV535" s="282"/>
      <c r="GW535" s="282"/>
      <c r="GX535" s="282"/>
      <c r="GY535" s="282"/>
      <c r="GZ535" s="282"/>
      <c r="HA535" s="282"/>
      <c r="HB535" s="282"/>
      <c r="HC535" s="282"/>
      <c r="HD535" s="282"/>
      <c r="HE535" s="282"/>
      <c r="HF535" s="282"/>
      <c r="HG535" s="282"/>
      <c r="HH535" s="282"/>
      <c r="HI535" s="282"/>
      <c r="HJ535" s="282"/>
      <c r="HK535" s="282"/>
      <c r="HL535" s="282"/>
      <c r="HM535" s="282"/>
      <c r="HN535" s="282"/>
      <c r="HO535" s="282"/>
      <c r="HP535" s="282"/>
      <c r="HQ535" s="282"/>
    </row>
    <row r="536" spans="1:225" s="73" customFormat="1" ht="18" hidden="1" customHeight="1" x14ac:dyDescent="0.25">
      <c r="A536" s="223" t="str">
        <f t="shared" ref="A536:B536" si="1576">IF(A379="","",A379)</f>
        <v/>
      </c>
      <c r="B536" s="225" t="str">
        <f t="shared" si="1576"/>
        <v/>
      </c>
      <c r="C536" s="218">
        <f t="shared" si="1513"/>
        <v>0</v>
      </c>
      <c r="D536" s="284"/>
      <c r="E536" s="219">
        <f t="shared" si="1514"/>
        <v>0</v>
      </c>
      <c r="F536" s="219">
        <f t="shared" si="1515"/>
        <v>0</v>
      </c>
      <c r="G536" s="84"/>
      <c r="H536" s="214" t="str">
        <f t="shared" si="1516"/>
        <v/>
      </c>
      <c r="I536" s="219" t="str">
        <f t="shared" si="1517"/>
        <v/>
      </c>
      <c r="J536" s="219" t="str">
        <f t="shared" si="1521"/>
        <v/>
      </c>
      <c r="K536" s="216"/>
      <c r="L536" s="217">
        <f t="shared" si="1511"/>
        <v>1</v>
      </c>
      <c r="M536" s="219" t="str">
        <f t="shared" si="1518"/>
        <v/>
      </c>
      <c r="N536" s="221" t="str">
        <f t="shared" si="1519"/>
        <v/>
      </c>
      <c r="O536" s="304"/>
      <c r="P536" s="282"/>
      <c r="Q536" s="282"/>
      <c r="R536" s="287"/>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c r="CQ536" s="282"/>
      <c r="CR536" s="282"/>
      <c r="CS536" s="282"/>
      <c r="CT536" s="282"/>
      <c r="CU536" s="282"/>
      <c r="CV536" s="282"/>
      <c r="CW536" s="282"/>
      <c r="CX536" s="282"/>
      <c r="CY536" s="282"/>
      <c r="CZ536" s="282"/>
      <c r="DA536" s="282"/>
      <c r="DB536" s="282"/>
      <c r="DC536" s="282"/>
      <c r="DD536" s="282"/>
      <c r="DE536" s="282"/>
      <c r="DF536" s="282"/>
      <c r="DG536" s="282"/>
      <c r="DH536" s="282"/>
      <c r="DI536" s="282"/>
      <c r="DJ536" s="282"/>
      <c r="DK536" s="282"/>
      <c r="DL536" s="282"/>
      <c r="DM536" s="282"/>
      <c r="DN536" s="282"/>
      <c r="DO536" s="282"/>
      <c r="DP536" s="282"/>
      <c r="DQ536" s="282"/>
      <c r="DR536" s="282"/>
      <c r="DS536" s="282"/>
      <c r="DT536" s="282"/>
      <c r="DU536" s="282"/>
      <c r="DV536" s="282"/>
      <c r="DW536" s="282"/>
      <c r="DX536" s="282"/>
      <c r="DY536" s="282"/>
      <c r="DZ536" s="282"/>
      <c r="EA536" s="282"/>
      <c r="EB536" s="282"/>
      <c r="EC536" s="282"/>
      <c r="ED536" s="282"/>
      <c r="EE536" s="282"/>
      <c r="EF536" s="282"/>
      <c r="EG536" s="282"/>
      <c r="EH536" s="282"/>
      <c r="EI536" s="282"/>
      <c r="EJ536" s="282"/>
      <c r="EK536" s="282"/>
      <c r="EL536" s="282"/>
      <c r="EM536" s="282"/>
      <c r="EN536" s="282"/>
      <c r="EO536" s="282"/>
      <c r="EP536" s="282"/>
      <c r="EQ536" s="282"/>
      <c r="ER536" s="282"/>
      <c r="ES536" s="282"/>
      <c r="ET536" s="282"/>
      <c r="EU536" s="282"/>
      <c r="EV536" s="282"/>
      <c r="EW536" s="282"/>
      <c r="EX536" s="282"/>
      <c r="EY536" s="282"/>
      <c r="EZ536" s="282"/>
      <c r="FA536" s="282"/>
      <c r="FB536" s="282"/>
      <c r="FC536" s="282"/>
      <c r="FD536" s="282"/>
      <c r="FE536" s="282"/>
      <c r="FF536" s="282"/>
      <c r="FG536" s="282"/>
      <c r="FH536" s="282"/>
      <c r="FI536" s="282"/>
      <c r="FJ536" s="282"/>
      <c r="FK536" s="282"/>
      <c r="FL536" s="282"/>
      <c r="FM536" s="282"/>
      <c r="FN536" s="282"/>
      <c r="FO536" s="282"/>
      <c r="FP536" s="282"/>
      <c r="FQ536" s="282"/>
      <c r="FR536" s="282"/>
      <c r="FS536" s="282"/>
      <c r="FT536" s="282"/>
      <c r="FU536" s="282"/>
      <c r="FV536" s="282"/>
      <c r="FW536" s="282"/>
      <c r="FX536" s="282"/>
      <c r="FY536" s="282"/>
      <c r="FZ536" s="282"/>
      <c r="GA536" s="282"/>
      <c r="GB536" s="282"/>
      <c r="GC536" s="282"/>
      <c r="GD536" s="282"/>
      <c r="GE536" s="282"/>
      <c r="GF536" s="282"/>
      <c r="GG536" s="282"/>
      <c r="GH536" s="282"/>
      <c r="GI536" s="282"/>
      <c r="GJ536" s="282"/>
      <c r="GK536" s="282"/>
      <c r="GL536" s="282"/>
      <c r="GM536" s="282"/>
      <c r="GN536" s="282"/>
      <c r="GO536" s="282"/>
      <c r="GP536" s="282"/>
      <c r="GQ536" s="282"/>
      <c r="GR536" s="282"/>
      <c r="GS536" s="282"/>
      <c r="GT536" s="282"/>
      <c r="GU536" s="282"/>
      <c r="GV536" s="282"/>
      <c r="GW536" s="282"/>
      <c r="GX536" s="282"/>
      <c r="GY536" s="282"/>
      <c r="GZ536" s="282"/>
      <c r="HA536" s="282"/>
      <c r="HB536" s="282"/>
      <c r="HC536" s="282"/>
      <c r="HD536" s="282"/>
      <c r="HE536" s="282"/>
      <c r="HF536" s="282"/>
      <c r="HG536" s="282"/>
      <c r="HH536" s="282"/>
      <c r="HI536" s="282"/>
      <c r="HJ536" s="282"/>
      <c r="HK536" s="282"/>
      <c r="HL536" s="282"/>
      <c r="HM536" s="282"/>
      <c r="HN536" s="282"/>
      <c r="HO536" s="282"/>
      <c r="HP536" s="282"/>
      <c r="HQ536" s="282"/>
    </row>
    <row r="537" spans="1:225" s="73" customFormat="1" ht="18" hidden="1" customHeight="1" x14ac:dyDescent="0.25">
      <c r="A537" s="223" t="str">
        <f t="shared" ref="A537:B537" si="1577">IF(A380="","",A380)</f>
        <v/>
      </c>
      <c r="B537" s="225" t="str">
        <f t="shared" si="1577"/>
        <v/>
      </c>
      <c r="C537" s="218">
        <f t="shared" si="1513"/>
        <v>0</v>
      </c>
      <c r="D537" s="284"/>
      <c r="E537" s="219">
        <f t="shared" si="1514"/>
        <v>0</v>
      </c>
      <c r="F537" s="219">
        <f t="shared" si="1515"/>
        <v>0</v>
      </c>
      <c r="G537" s="84"/>
      <c r="H537" s="214" t="str">
        <f t="shared" si="1516"/>
        <v/>
      </c>
      <c r="I537" s="219" t="str">
        <f t="shared" si="1517"/>
        <v/>
      </c>
      <c r="J537" s="219" t="str">
        <f t="shared" si="1521"/>
        <v/>
      </c>
      <c r="K537" s="216"/>
      <c r="L537" s="217">
        <f t="shared" si="1511"/>
        <v>1</v>
      </c>
      <c r="M537" s="219" t="str">
        <f t="shared" si="1518"/>
        <v/>
      </c>
      <c r="N537" s="221" t="str">
        <f t="shared" si="1519"/>
        <v/>
      </c>
      <c r="O537" s="304"/>
      <c r="P537" s="282"/>
      <c r="Q537" s="282"/>
      <c r="R537" s="287"/>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c r="CQ537" s="282"/>
      <c r="CR537" s="282"/>
      <c r="CS537" s="282"/>
      <c r="CT537" s="282"/>
      <c r="CU537" s="282"/>
      <c r="CV537" s="282"/>
      <c r="CW537" s="282"/>
      <c r="CX537" s="282"/>
      <c r="CY537" s="282"/>
      <c r="CZ537" s="282"/>
      <c r="DA537" s="282"/>
      <c r="DB537" s="282"/>
      <c r="DC537" s="282"/>
      <c r="DD537" s="282"/>
      <c r="DE537" s="282"/>
      <c r="DF537" s="282"/>
      <c r="DG537" s="282"/>
      <c r="DH537" s="282"/>
      <c r="DI537" s="282"/>
      <c r="DJ537" s="282"/>
      <c r="DK537" s="282"/>
      <c r="DL537" s="282"/>
      <c r="DM537" s="282"/>
      <c r="DN537" s="282"/>
      <c r="DO537" s="282"/>
      <c r="DP537" s="282"/>
      <c r="DQ537" s="282"/>
      <c r="DR537" s="282"/>
      <c r="DS537" s="282"/>
      <c r="DT537" s="282"/>
      <c r="DU537" s="282"/>
      <c r="DV537" s="282"/>
      <c r="DW537" s="282"/>
      <c r="DX537" s="282"/>
      <c r="DY537" s="282"/>
      <c r="DZ537" s="282"/>
      <c r="EA537" s="282"/>
      <c r="EB537" s="282"/>
      <c r="EC537" s="282"/>
      <c r="ED537" s="282"/>
      <c r="EE537" s="282"/>
      <c r="EF537" s="282"/>
      <c r="EG537" s="282"/>
      <c r="EH537" s="282"/>
      <c r="EI537" s="282"/>
      <c r="EJ537" s="282"/>
      <c r="EK537" s="282"/>
      <c r="EL537" s="282"/>
      <c r="EM537" s="282"/>
      <c r="EN537" s="282"/>
      <c r="EO537" s="282"/>
      <c r="EP537" s="282"/>
      <c r="EQ537" s="282"/>
      <c r="ER537" s="282"/>
      <c r="ES537" s="282"/>
      <c r="ET537" s="282"/>
      <c r="EU537" s="282"/>
      <c r="EV537" s="282"/>
      <c r="EW537" s="282"/>
      <c r="EX537" s="282"/>
      <c r="EY537" s="282"/>
      <c r="EZ537" s="282"/>
      <c r="FA537" s="282"/>
      <c r="FB537" s="282"/>
      <c r="FC537" s="282"/>
      <c r="FD537" s="282"/>
      <c r="FE537" s="282"/>
      <c r="FF537" s="282"/>
      <c r="FG537" s="282"/>
      <c r="FH537" s="282"/>
      <c r="FI537" s="282"/>
      <c r="FJ537" s="282"/>
      <c r="FK537" s="282"/>
      <c r="FL537" s="282"/>
      <c r="FM537" s="282"/>
      <c r="FN537" s="282"/>
      <c r="FO537" s="282"/>
      <c r="FP537" s="282"/>
      <c r="FQ537" s="282"/>
      <c r="FR537" s="282"/>
      <c r="FS537" s="282"/>
      <c r="FT537" s="282"/>
      <c r="FU537" s="282"/>
      <c r="FV537" s="282"/>
      <c r="FW537" s="282"/>
      <c r="FX537" s="282"/>
      <c r="FY537" s="282"/>
      <c r="FZ537" s="282"/>
      <c r="GA537" s="282"/>
      <c r="GB537" s="282"/>
      <c r="GC537" s="282"/>
      <c r="GD537" s="282"/>
      <c r="GE537" s="282"/>
      <c r="GF537" s="282"/>
      <c r="GG537" s="282"/>
      <c r="GH537" s="282"/>
      <c r="GI537" s="282"/>
      <c r="GJ537" s="282"/>
      <c r="GK537" s="282"/>
      <c r="GL537" s="282"/>
      <c r="GM537" s="282"/>
      <c r="GN537" s="282"/>
      <c r="GO537" s="282"/>
      <c r="GP537" s="282"/>
      <c r="GQ537" s="282"/>
      <c r="GR537" s="282"/>
      <c r="GS537" s="282"/>
      <c r="GT537" s="282"/>
      <c r="GU537" s="282"/>
      <c r="GV537" s="282"/>
      <c r="GW537" s="282"/>
      <c r="GX537" s="282"/>
      <c r="GY537" s="282"/>
      <c r="GZ537" s="282"/>
      <c r="HA537" s="282"/>
      <c r="HB537" s="282"/>
      <c r="HC537" s="282"/>
      <c r="HD537" s="282"/>
      <c r="HE537" s="282"/>
      <c r="HF537" s="282"/>
      <c r="HG537" s="282"/>
      <c r="HH537" s="282"/>
      <c r="HI537" s="282"/>
      <c r="HJ537" s="282"/>
      <c r="HK537" s="282"/>
      <c r="HL537" s="282"/>
      <c r="HM537" s="282"/>
      <c r="HN537" s="282"/>
      <c r="HO537" s="282"/>
      <c r="HP537" s="282"/>
      <c r="HQ537" s="282"/>
    </row>
    <row r="538" spans="1:225" s="73" customFormat="1" ht="18" hidden="1" customHeight="1" x14ac:dyDescent="0.25">
      <c r="A538" s="223" t="str">
        <f t="shared" ref="A538:B538" si="1578">IF(A381="","",A381)</f>
        <v/>
      </c>
      <c r="B538" s="225" t="str">
        <f t="shared" si="1578"/>
        <v/>
      </c>
      <c r="C538" s="218">
        <f t="shared" si="1513"/>
        <v>0</v>
      </c>
      <c r="D538" s="284"/>
      <c r="E538" s="219">
        <f t="shared" si="1514"/>
        <v>0</v>
      </c>
      <c r="F538" s="219">
        <f t="shared" si="1515"/>
        <v>0</v>
      </c>
      <c r="G538" s="84"/>
      <c r="H538" s="214" t="str">
        <f t="shared" si="1516"/>
        <v/>
      </c>
      <c r="I538" s="219" t="str">
        <f t="shared" si="1517"/>
        <v/>
      </c>
      <c r="J538" s="219" t="str">
        <f t="shared" si="1521"/>
        <v/>
      </c>
      <c r="K538" s="216"/>
      <c r="L538" s="217">
        <f t="shared" si="1511"/>
        <v>1</v>
      </c>
      <c r="M538" s="219" t="str">
        <f t="shared" si="1518"/>
        <v/>
      </c>
      <c r="N538" s="221" t="str">
        <f t="shared" si="1519"/>
        <v/>
      </c>
      <c r="O538" s="304"/>
      <c r="P538" s="282"/>
      <c r="Q538" s="282"/>
      <c r="R538" s="287"/>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c r="CQ538" s="282"/>
      <c r="CR538" s="282"/>
      <c r="CS538" s="282"/>
      <c r="CT538" s="282"/>
      <c r="CU538" s="282"/>
      <c r="CV538" s="282"/>
      <c r="CW538" s="282"/>
      <c r="CX538" s="282"/>
      <c r="CY538" s="282"/>
      <c r="CZ538" s="282"/>
      <c r="DA538" s="282"/>
      <c r="DB538" s="282"/>
      <c r="DC538" s="282"/>
      <c r="DD538" s="282"/>
      <c r="DE538" s="282"/>
      <c r="DF538" s="282"/>
      <c r="DG538" s="282"/>
      <c r="DH538" s="282"/>
      <c r="DI538" s="282"/>
      <c r="DJ538" s="282"/>
      <c r="DK538" s="282"/>
      <c r="DL538" s="282"/>
      <c r="DM538" s="282"/>
      <c r="DN538" s="282"/>
      <c r="DO538" s="282"/>
      <c r="DP538" s="282"/>
      <c r="DQ538" s="282"/>
      <c r="DR538" s="282"/>
      <c r="DS538" s="282"/>
      <c r="DT538" s="282"/>
      <c r="DU538" s="282"/>
      <c r="DV538" s="282"/>
      <c r="DW538" s="282"/>
      <c r="DX538" s="282"/>
      <c r="DY538" s="282"/>
      <c r="DZ538" s="282"/>
      <c r="EA538" s="282"/>
      <c r="EB538" s="282"/>
      <c r="EC538" s="282"/>
      <c r="ED538" s="282"/>
      <c r="EE538" s="282"/>
      <c r="EF538" s="282"/>
      <c r="EG538" s="282"/>
      <c r="EH538" s="282"/>
      <c r="EI538" s="282"/>
      <c r="EJ538" s="282"/>
      <c r="EK538" s="282"/>
      <c r="EL538" s="282"/>
      <c r="EM538" s="282"/>
      <c r="EN538" s="282"/>
      <c r="EO538" s="282"/>
      <c r="EP538" s="282"/>
      <c r="EQ538" s="282"/>
      <c r="ER538" s="282"/>
      <c r="ES538" s="282"/>
      <c r="ET538" s="282"/>
      <c r="EU538" s="282"/>
      <c r="EV538" s="282"/>
      <c r="EW538" s="282"/>
      <c r="EX538" s="282"/>
      <c r="EY538" s="282"/>
      <c r="EZ538" s="282"/>
      <c r="FA538" s="282"/>
      <c r="FB538" s="282"/>
      <c r="FC538" s="282"/>
      <c r="FD538" s="282"/>
      <c r="FE538" s="282"/>
      <c r="FF538" s="282"/>
      <c r="FG538" s="282"/>
      <c r="FH538" s="282"/>
      <c r="FI538" s="282"/>
      <c r="FJ538" s="282"/>
      <c r="FK538" s="282"/>
      <c r="FL538" s="282"/>
      <c r="FM538" s="282"/>
      <c r="FN538" s="282"/>
      <c r="FO538" s="282"/>
      <c r="FP538" s="282"/>
      <c r="FQ538" s="282"/>
      <c r="FR538" s="282"/>
      <c r="FS538" s="282"/>
      <c r="FT538" s="282"/>
      <c r="FU538" s="282"/>
      <c r="FV538" s="282"/>
      <c r="FW538" s="282"/>
      <c r="FX538" s="282"/>
      <c r="FY538" s="282"/>
      <c r="FZ538" s="282"/>
      <c r="GA538" s="282"/>
      <c r="GB538" s="282"/>
      <c r="GC538" s="282"/>
      <c r="GD538" s="282"/>
      <c r="GE538" s="282"/>
      <c r="GF538" s="282"/>
      <c r="GG538" s="282"/>
      <c r="GH538" s="282"/>
      <c r="GI538" s="282"/>
      <c r="GJ538" s="282"/>
      <c r="GK538" s="282"/>
      <c r="GL538" s="282"/>
      <c r="GM538" s="282"/>
      <c r="GN538" s="282"/>
      <c r="GO538" s="282"/>
      <c r="GP538" s="282"/>
      <c r="GQ538" s="282"/>
      <c r="GR538" s="282"/>
      <c r="GS538" s="282"/>
      <c r="GT538" s="282"/>
      <c r="GU538" s="282"/>
      <c r="GV538" s="282"/>
      <c r="GW538" s="282"/>
      <c r="GX538" s="282"/>
      <c r="GY538" s="282"/>
      <c r="GZ538" s="282"/>
      <c r="HA538" s="282"/>
      <c r="HB538" s="282"/>
      <c r="HC538" s="282"/>
      <c r="HD538" s="282"/>
      <c r="HE538" s="282"/>
      <c r="HF538" s="282"/>
      <c r="HG538" s="282"/>
      <c r="HH538" s="282"/>
      <c r="HI538" s="282"/>
      <c r="HJ538" s="282"/>
      <c r="HK538" s="282"/>
      <c r="HL538" s="282"/>
      <c r="HM538" s="282"/>
      <c r="HN538" s="282"/>
      <c r="HO538" s="282"/>
      <c r="HP538" s="282"/>
      <c r="HQ538" s="282"/>
    </row>
    <row r="539" spans="1:225" s="73" customFormat="1" ht="18" hidden="1" customHeight="1" x14ac:dyDescent="0.25">
      <c r="A539" s="223" t="str">
        <f t="shared" ref="A539:B539" si="1579">IF(A382="","",A382)</f>
        <v/>
      </c>
      <c r="B539" s="225" t="str">
        <f t="shared" si="1579"/>
        <v/>
      </c>
      <c r="C539" s="218">
        <f t="shared" si="1513"/>
        <v>0</v>
      </c>
      <c r="D539" s="284"/>
      <c r="E539" s="219">
        <f t="shared" si="1514"/>
        <v>0</v>
      </c>
      <c r="F539" s="219">
        <f t="shared" si="1515"/>
        <v>0</v>
      </c>
      <c r="G539" s="84"/>
      <c r="H539" s="214" t="str">
        <f t="shared" si="1516"/>
        <v/>
      </c>
      <c r="I539" s="219" t="str">
        <f t="shared" si="1517"/>
        <v/>
      </c>
      <c r="J539" s="219" t="str">
        <f t="shared" si="1521"/>
        <v/>
      </c>
      <c r="K539" s="216"/>
      <c r="L539" s="217">
        <f t="shared" si="1511"/>
        <v>1</v>
      </c>
      <c r="M539" s="219" t="str">
        <f t="shared" si="1518"/>
        <v/>
      </c>
      <c r="N539" s="221" t="str">
        <f t="shared" si="1519"/>
        <v/>
      </c>
      <c r="O539" s="304"/>
      <c r="P539" s="282"/>
      <c r="Q539" s="282"/>
      <c r="R539" s="287"/>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c r="CQ539" s="282"/>
      <c r="CR539" s="282"/>
      <c r="CS539" s="282"/>
      <c r="CT539" s="282"/>
      <c r="CU539" s="282"/>
      <c r="CV539" s="282"/>
      <c r="CW539" s="282"/>
      <c r="CX539" s="282"/>
      <c r="CY539" s="282"/>
      <c r="CZ539" s="282"/>
      <c r="DA539" s="282"/>
      <c r="DB539" s="282"/>
      <c r="DC539" s="282"/>
      <c r="DD539" s="282"/>
      <c r="DE539" s="282"/>
      <c r="DF539" s="282"/>
      <c r="DG539" s="282"/>
      <c r="DH539" s="282"/>
      <c r="DI539" s="282"/>
      <c r="DJ539" s="282"/>
      <c r="DK539" s="282"/>
      <c r="DL539" s="282"/>
      <c r="DM539" s="282"/>
      <c r="DN539" s="282"/>
      <c r="DO539" s="282"/>
      <c r="DP539" s="282"/>
      <c r="DQ539" s="282"/>
      <c r="DR539" s="282"/>
      <c r="DS539" s="282"/>
      <c r="DT539" s="282"/>
      <c r="DU539" s="282"/>
      <c r="DV539" s="282"/>
      <c r="DW539" s="282"/>
      <c r="DX539" s="282"/>
      <c r="DY539" s="282"/>
      <c r="DZ539" s="282"/>
      <c r="EA539" s="282"/>
      <c r="EB539" s="282"/>
      <c r="EC539" s="282"/>
      <c r="ED539" s="282"/>
      <c r="EE539" s="282"/>
      <c r="EF539" s="282"/>
      <c r="EG539" s="282"/>
      <c r="EH539" s="282"/>
      <c r="EI539" s="282"/>
      <c r="EJ539" s="282"/>
      <c r="EK539" s="282"/>
      <c r="EL539" s="282"/>
      <c r="EM539" s="282"/>
      <c r="EN539" s="282"/>
      <c r="EO539" s="282"/>
      <c r="EP539" s="282"/>
      <c r="EQ539" s="282"/>
      <c r="ER539" s="282"/>
      <c r="ES539" s="282"/>
      <c r="ET539" s="282"/>
      <c r="EU539" s="282"/>
      <c r="EV539" s="282"/>
      <c r="EW539" s="282"/>
      <c r="EX539" s="282"/>
      <c r="EY539" s="282"/>
      <c r="EZ539" s="282"/>
      <c r="FA539" s="282"/>
      <c r="FB539" s="282"/>
      <c r="FC539" s="282"/>
      <c r="FD539" s="282"/>
      <c r="FE539" s="282"/>
      <c r="FF539" s="282"/>
      <c r="FG539" s="282"/>
      <c r="FH539" s="282"/>
      <c r="FI539" s="282"/>
      <c r="FJ539" s="282"/>
      <c r="FK539" s="282"/>
      <c r="FL539" s="282"/>
      <c r="FM539" s="282"/>
      <c r="FN539" s="282"/>
      <c r="FO539" s="282"/>
      <c r="FP539" s="282"/>
      <c r="FQ539" s="282"/>
      <c r="FR539" s="282"/>
      <c r="FS539" s="282"/>
      <c r="FT539" s="282"/>
      <c r="FU539" s="282"/>
      <c r="FV539" s="282"/>
      <c r="FW539" s="282"/>
      <c r="FX539" s="282"/>
      <c r="FY539" s="282"/>
      <c r="FZ539" s="282"/>
      <c r="GA539" s="282"/>
      <c r="GB539" s="282"/>
      <c r="GC539" s="282"/>
      <c r="GD539" s="282"/>
      <c r="GE539" s="282"/>
      <c r="GF539" s="282"/>
      <c r="GG539" s="282"/>
      <c r="GH539" s="282"/>
      <c r="GI539" s="282"/>
      <c r="GJ539" s="282"/>
      <c r="GK539" s="282"/>
      <c r="GL539" s="282"/>
      <c r="GM539" s="282"/>
      <c r="GN539" s="282"/>
      <c r="GO539" s="282"/>
      <c r="GP539" s="282"/>
      <c r="GQ539" s="282"/>
      <c r="GR539" s="282"/>
      <c r="GS539" s="282"/>
      <c r="GT539" s="282"/>
      <c r="GU539" s="282"/>
      <c r="GV539" s="282"/>
      <c r="GW539" s="282"/>
      <c r="GX539" s="282"/>
      <c r="GY539" s="282"/>
      <c r="GZ539" s="282"/>
      <c r="HA539" s="282"/>
      <c r="HB539" s="282"/>
      <c r="HC539" s="282"/>
      <c r="HD539" s="282"/>
      <c r="HE539" s="282"/>
      <c r="HF539" s="282"/>
      <c r="HG539" s="282"/>
      <c r="HH539" s="282"/>
      <c r="HI539" s="282"/>
      <c r="HJ539" s="282"/>
      <c r="HK539" s="282"/>
      <c r="HL539" s="282"/>
      <c r="HM539" s="282"/>
      <c r="HN539" s="282"/>
      <c r="HO539" s="282"/>
      <c r="HP539" s="282"/>
      <c r="HQ539" s="282"/>
    </row>
    <row r="540" spans="1:225" s="73" customFormat="1" ht="18" hidden="1" customHeight="1" x14ac:dyDescent="0.25">
      <c r="A540" s="223" t="str">
        <f t="shared" ref="A540:B540" si="1580">IF(A383="","",A383)</f>
        <v/>
      </c>
      <c r="B540" s="225" t="str">
        <f t="shared" si="1580"/>
        <v/>
      </c>
      <c r="C540" s="218">
        <f t="shared" si="1513"/>
        <v>0</v>
      </c>
      <c r="D540" s="284"/>
      <c r="E540" s="219">
        <f t="shared" si="1514"/>
        <v>0</v>
      </c>
      <c r="F540" s="219">
        <f t="shared" si="1515"/>
        <v>0</v>
      </c>
      <c r="G540" s="84"/>
      <c r="H540" s="214" t="str">
        <f t="shared" si="1516"/>
        <v/>
      </c>
      <c r="I540" s="219" t="str">
        <f t="shared" si="1517"/>
        <v/>
      </c>
      <c r="J540" s="219" t="str">
        <f t="shared" si="1521"/>
        <v/>
      </c>
      <c r="K540" s="216"/>
      <c r="L540" s="217">
        <f t="shared" si="1511"/>
        <v>1</v>
      </c>
      <c r="M540" s="219" t="str">
        <f t="shared" si="1518"/>
        <v/>
      </c>
      <c r="N540" s="221" t="str">
        <f t="shared" si="1519"/>
        <v/>
      </c>
      <c r="O540" s="304"/>
      <c r="P540" s="282"/>
      <c r="Q540" s="282"/>
      <c r="R540" s="287"/>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c r="CQ540" s="282"/>
      <c r="CR540" s="282"/>
      <c r="CS540" s="282"/>
      <c r="CT540" s="282"/>
      <c r="CU540" s="282"/>
      <c r="CV540" s="282"/>
      <c r="CW540" s="282"/>
      <c r="CX540" s="282"/>
      <c r="CY540" s="282"/>
      <c r="CZ540" s="282"/>
      <c r="DA540" s="282"/>
      <c r="DB540" s="282"/>
      <c r="DC540" s="282"/>
      <c r="DD540" s="282"/>
      <c r="DE540" s="282"/>
      <c r="DF540" s="282"/>
      <c r="DG540" s="282"/>
      <c r="DH540" s="282"/>
      <c r="DI540" s="282"/>
      <c r="DJ540" s="282"/>
      <c r="DK540" s="282"/>
      <c r="DL540" s="282"/>
      <c r="DM540" s="282"/>
      <c r="DN540" s="282"/>
      <c r="DO540" s="282"/>
      <c r="DP540" s="282"/>
      <c r="DQ540" s="282"/>
      <c r="DR540" s="282"/>
      <c r="DS540" s="282"/>
      <c r="DT540" s="282"/>
      <c r="DU540" s="282"/>
      <c r="DV540" s="282"/>
      <c r="DW540" s="282"/>
      <c r="DX540" s="282"/>
      <c r="DY540" s="282"/>
      <c r="DZ540" s="282"/>
      <c r="EA540" s="282"/>
      <c r="EB540" s="282"/>
      <c r="EC540" s="282"/>
      <c r="ED540" s="282"/>
      <c r="EE540" s="282"/>
      <c r="EF540" s="282"/>
      <c r="EG540" s="282"/>
      <c r="EH540" s="282"/>
      <c r="EI540" s="282"/>
      <c r="EJ540" s="282"/>
      <c r="EK540" s="282"/>
      <c r="EL540" s="282"/>
      <c r="EM540" s="282"/>
      <c r="EN540" s="282"/>
      <c r="EO540" s="282"/>
      <c r="EP540" s="282"/>
      <c r="EQ540" s="282"/>
      <c r="ER540" s="282"/>
      <c r="ES540" s="282"/>
      <c r="ET540" s="282"/>
      <c r="EU540" s="282"/>
      <c r="EV540" s="282"/>
      <c r="EW540" s="282"/>
      <c r="EX540" s="282"/>
      <c r="EY540" s="282"/>
      <c r="EZ540" s="282"/>
      <c r="FA540" s="282"/>
      <c r="FB540" s="282"/>
      <c r="FC540" s="282"/>
      <c r="FD540" s="282"/>
      <c r="FE540" s="282"/>
      <c r="FF540" s="282"/>
      <c r="FG540" s="282"/>
      <c r="FH540" s="282"/>
      <c r="FI540" s="282"/>
      <c r="FJ540" s="282"/>
      <c r="FK540" s="282"/>
      <c r="FL540" s="282"/>
      <c r="FM540" s="282"/>
      <c r="FN540" s="282"/>
      <c r="FO540" s="282"/>
      <c r="FP540" s="282"/>
      <c r="FQ540" s="282"/>
      <c r="FR540" s="282"/>
      <c r="FS540" s="282"/>
      <c r="FT540" s="282"/>
      <c r="FU540" s="282"/>
      <c r="FV540" s="282"/>
      <c r="FW540" s="282"/>
      <c r="FX540" s="282"/>
      <c r="FY540" s="282"/>
      <c r="FZ540" s="282"/>
      <c r="GA540" s="282"/>
      <c r="GB540" s="282"/>
      <c r="GC540" s="282"/>
      <c r="GD540" s="282"/>
      <c r="GE540" s="282"/>
      <c r="GF540" s="282"/>
      <c r="GG540" s="282"/>
      <c r="GH540" s="282"/>
      <c r="GI540" s="282"/>
      <c r="GJ540" s="282"/>
      <c r="GK540" s="282"/>
      <c r="GL540" s="282"/>
      <c r="GM540" s="282"/>
      <c r="GN540" s="282"/>
      <c r="GO540" s="282"/>
      <c r="GP540" s="282"/>
      <c r="GQ540" s="282"/>
      <c r="GR540" s="282"/>
      <c r="GS540" s="282"/>
      <c r="GT540" s="282"/>
      <c r="GU540" s="282"/>
      <c r="GV540" s="282"/>
      <c r="GW540" s="282"/>
      <c r="GX540" s="282"/>
      <c r="GY540" s="282"/>
      <c r="GZ540" s="282"/>
      <c r="HA540" s="282"/>
      <c r="HB540" s="282"/>
      <c r="HC540" s="282"/>
      <c r="HD540" s="282"/>
      <c r="HE540" s="282"/>
      <c r="HF540" s="282"/>
      <c r="HG540" s="282"/>
      <c r="HH540" s="282"/>
      <c r="HI540" s="282"/>
      <c r="HJ540" s="282"/>
      <c r="HK540" s="282"/>
      <c r="HL540" s="282"/>
      <c r="HM540" s="282"/>
      <c r="HN540" s="282"/>
      <c r="HO540" s="282"/>
      <c r="HP540" s="282"/>
      <c r="HQ540" s="282"/>
    </row>
    <row r="541" spans="1:225" s="73" customFormat="1" ht="18" hidden="1" customHeight="1" x14ac:dyDescent="0.25">
      <c r="A541" s="223" t="str">
        <f t="shared" ref="A541:B541" si="1581">IF(A384="","",A384)</f>
        <v/>
      </c>
      <c r="B541" s="225" t="str">
        <f t="shared" si="1581"/>
        <v/>
      </c>
      <c r="C541" s="218">
        <f t="shared" si="1513"/>
        <v>0</v>
      </c>
      <c r="D541" s="284"/>
      <c r="E541" s="219">
        <f t="shared" si="1514"/>
        <v>0</v>
      </c>
      <c r="F541" s="219">
        <f t="shared" si="1515"/>
        <v>0</v>
      </c>
      <c r="G541" s="84"/>
      <c r="H541" s="214" t="str">
        <f t="shared" si="1516"/>
        <v/>
      </c>
      <c r="I541" s="219" t="str">
        <f t="shared" si="1517"/>
        <v/>
      </c>
      <c r="J541" s="219" t="str">
        <f t="shared" si="1521"/>
        <v/>
      </c>
      <c r="K541" s="216"/>
      <c r="L541" s="217">
        <f t="shared" si="1511"/>
        <v>1</v>
      </c>
      <c r="M541" s="219" t="str">
        <f t="shared" si="1518"/>
        <v/>
      </c>
      <c r="N541" s="221" t="str">
        <f t="shared" si="1519"/>
        <v/>
      </c>
      <c r="O541" s="304"/>
      <c r="P541" s="282"/>
      <c r="Q541" s="282"/>
      <c r="R541" s="287"/>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c r="CQ541" s="282"/>
      <c r="CR541" s="282"/>
      <c r="CS541" s="282"/>
      <c r="CT541" s="282"/>
      <c r="CU541" s="282"/>
      <c r="CV541" s="282"/>
      <c r="CW541" s="282"/>
      <c r="CX541" s="282"/>
      <c r="CY541" s="282"/>
      <c r="CZ541" s="282"/>
      <c r="DA541" s="282"/>
      <c r="DB541" s="282"/>
      <c r="DC541" s="282"/>
      <c r="DD541" s="282"/>
      <c r="DE541" s="282"/>
      <c r="DF541" s="282"/>
      <c r="DG541" s="282"/>
      <c r="DH541" s="282"/>
      <c r="DI541" s="282"/>
      <c r="DJ541" s="282"/>
      <c r="DK541" s="282"/>
      <c r="DL541" s="282"/>
      <c r="DM541" s="282"/>
      <c r="DN541" s="282"/>
      <c r="DO541" s="282"/>
      <c r="DP541" s="282"/>
      <c r="DQ541" s="282"/>
      <c r="DR541" s="282"/>
      <c r="DS541" s="282"/>
      <c r="DT541" s="282"/>
      <c r="DU541" s="282"/>
      <c r="DV541" s="282"/>
      <c r="DW541" s="282"/>
      <c r="DX541" s="282"/>
      <c r="DY541" s="282"/>
      <c r="DZ541" s="282"/>
      <c r="EA541" s="282"/>
      <c r="EB541" s="282"/>
      <c r="EC541" s="282"/>
      <c r="ED541" s="282"/>
      <c r="EE541" s="282"/>
      <c r="EF541" s="282"/>
      <c r="EG541" s="282"/>
      <c r="EH541" s="282"/>
      <c r="EI541" s="282"/>
      <c r="EJ541" s="282"/>
      <c r="EK541" s="282"/>
      <c r="EL541" s="282"/>
      <c r="EM541" s="282"/>
      <c r="EN541" s="282"/>
      <c r="EO541" s="282"/>
      <c r="EP541" s="282"/>
      <c r="EQ541" s="282"/>
      <c r="ER541" s="282"/>
      <c r="ES541" s="282"/>
      <c r="ET541" s="282"/>
      <c r="EU541" s="282"/>
      <c r="EV541" s="282"/>
      <c r="EW541" s="282"/>
      <c r="EX541" s="282"/>
      <c r="EY541" s="282"/>
      <c r="EZ541" s="282"/>
      <c r="FA541" s="282"/>
      <c r="FB541" s="282"/>
      <c r="FC541" s="282"/>
      <c r="FD541" s="282"/>
      <c r="FE541" s="282"/>
      <c r="FF541" s="282"/>
      <c r="FG541" s="282"/>
      <c r="FH541" s="282"/>
      <c r="FI541" s="282"/>
      <c r="FJ541" s="282"/>
      <c r="FK541" s="282"/>
      <c r="FL541" s="282"/>
      <c r="FM541" s="282"/>
      <c r="FN541" s="282"/>
      <c r="FO541" s="282"/>
      <c r="FP541" s="282"/>
      <c r="FQ541" s="282"/>
      <c r="FR541" s="282"/>
      <c r="FS541" s="282"/>
      <c r="FT541" s="282"/>
      <c r="FU541" s="282"/>
      <c r="FV541" s="282"/>
      <c r="FW541" s="282"/>
      <c r="FX541" s="282"/>
      <c r="FY541" s="282"/>
      <c r="FZ541" s="282"/>
      <c r="GA541" s="282"/>
      <c r="GB541" s="282"/>
      <c r="GC541" s="282"/>
      <c r="GD541" s="282"/>
      <c r="GE541" s="282"/>
      <c r="GF541" s="282"/>
      <c r="GG541" s="282"/>
      <c r="GH541" s="282"/>
      <c r="GI541" s="282"/>
      <c r="GJ541" s="282"/>
      <c r="GK541" s="282"/>
      <c r="GL541" s="282"/>
      <c r="GM541" s="282"/>
      <c r="GN541" s="282"/>
      <c r="GO541" s="282"/>
      <c r="GP541" s="282"/>
      <c r="GQ541" s="282"/>
      <c r="GR541" s="282"/>
      <c r="GS541" s="282"/>
      <c r="GT541" s="282"/>
      <c r="GU541" s="282"/>
      <c r="GV541" s="282"/>
      <c r="GW541" s="282"/>
      <c r="GX541" s="282"/>
      <c r="GY541" s="282"/>
      <c r="GZ541" s="282"/>
      <c r="HA541" s="282"/>
      <c r="HB541" s="282"/>
      <c r="HC541" s="282"/>
      <c r="HD541" s="282"/>
      <c r="HE541" s="282"/>
      <c r="HF541" s="282"/>
      <c r="HG541" s="282"/>
      <c r="HH541" s="282"/>
      <c r="HI541" s="282"/>
      <c r="HJ541" s="282"/>
      <c r="HK541" s="282"/>
      <c r="HL541" s="282"/>
      <c r="HM541" s="282"/>
      <c r="HN541" s="282"/>
      <c r="HO541" s="282"/>
      <c r="HP541" s="282"/>
      <c r="HQ541" s="282"/>
    </row>
    <row r="542" spans="1:225" s="73" customFormat="1" ht="18" hidden="1" customHeight="1" x14ac:dyDescent="0.25">
      <c r="A542" s="223" t="str">
        <f t="shared" ref="A542:B542" si="1582">IF(A385="","",A385)</f>
        <v/>
      </c>
      <c r="B542" s="225" t="str">
        <f t="shared" si="1582"/>
        <v/>
      </c>
      <c r="C542" s="218">
        <f t="shared" si="1513"/>
        <v>0</v>
      </c>
      <c r="D542" s="284"/>
      <c r="E542" s="219">
        <f t="shared" si="1514"/>
        <v>0</v>
      </c>
      <c r="F542" s="219">
        <f t="shared" si="1515"/>
        <v>0</v>
      </c>
      <c r="G542" s="84"/>
      <c r="H542" s="214" t="str">
        <f t="shared" si="1516"/>
        <v/>
      </c>
      <c r="I542" s="219" t="str">
        <f t="shared" si="1517"/>
        <v/>
      </c>
      <c r="J542" s="219" t="str">
        <f t="shared" si="1521"/>
        <v/>
      </c>
      <c r="K542" s="216"/>
      <c r="L542" s="217">
        <f t="shared" ref="L542:L605" si="1583">IF(K542="",1,1-K542)</f>
        <v>1</v>
      </c>
      <c r="M542" s="219" t="str">
        <f t="shared" si="1518"/>
        <v/>
      </c>
      <c r="N542" s="221" t="str">
        <f t="shared" si="1519"/>
        <v/>
      </c>
      <c r="O542" s="304"/>
      <c r="P542" s="282"/>
      <c r="Q542" s="282"/>
      <c r="R542" s="287"/>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c r="CQ542" s="282"/>
      <c r="CR542" s="282"/>
      <c r="CS542" s="282"/>
      <c r="CT542" s="282"/>
      <c r="CU542" s="282"/>
      <c r="CV542" s="282"/>
      <c r="CW542" s="282"/>
      <c r="CX542" s="282"/>
      <c r="CY542" s="282"/>
      <c r="CZ542" s="282"/>
      <c r="DA542" s="282"/>
      <c r="DB542" s="282"/>
      <c r="DC542" s="282"/>
      <c r="DD542" s="282"/>
      <c r="DE542" s="282"/>
      <c r="DF542" s="282"/>
      <c r="DG542" s="282"/>
      <c r="DH542" s="282"/>
      <c r="DI542" s="282"/>
      <c r="DJ542" s="282"/>
      <c r="DK542" s="282"/>
      <c r="DL542" s="282"/>
      <c r="DM542" s="282"/>
      <c r="DN542" s="282"/>
      <c r="DO542" s="282"/>
      <c r="DP542" s="282"/>
      <c r="DQ542" s="282"/>
      <c r="DR542" s="282"/>
      <c r="DS542" s="282"/>
      <c r="DT542" s="282"/>
      <c r="DU542" s="282"/>
      <c r="DV542" s="282"/>
      <c r="DW542" s="282"/>
      <c r="DX542" s="282"/>
      <c r="DY542" s="282"/>
      <c r="DZ542" s="282"/>
      <c r="EA542" s="282"/>
      <c r="EB542" s="282"/>
      <c r="EC542" s="282"/>
      <c r="ED542" s="282"/>
      <c r="EE542" s="282"/>
      <c r="EF542" s="282"/>
      <c r="EG542" s="282"/>
      <c r="EH542" s="282"/>
      <c r="EI542" s="282"/>
      <c r="EJ542" s="282"/>
      <c r="EK542" s="282"/>
      <c r="EL542" s="282"/>
      <c r="EM542" s="282"/>
      <c r="EN542" s="282"/>
      <c r="EO542" s="282"/>
      <c r="EP542" s="282"/>
      <c r="EQ542" s="282"/>
      <c r="ER542" s="282"/>
      <c r="ES542" s="282"/>
      <c r="ET542" s="282"/>
      <c r="EU542" s="282"/>
      <c r="EV542" s="282"/>
      <c r="EW542" s="282"/>
      <c r="EX542" s="282"/>
      <c r="EY542" s="282"/>
      <c r="EZ542" s="282"/>
      <c r="FA542" s="282"/>
      <c r="FB542" s="282"/>
      <c r="FC542" s="282"/>
      <c r="FD542" s="282"/>
      <c r="FE542" s="282"/>
      <c r="FF542" s="282"/>
      <c r="FG542" s="282"/>
      <c r="FH542" s="282"/>
      <c r="FI542" s="282"/>
      <c r="FJ542" s="282"/>
      <c r="FK542" s="282"/>
      <c r="FL542" s="282"/>
      <c r="FM542" s="282"/>
      <c r="FN542" s="282"/>
      <c r="FO542" s="282"/>
      <c r="FP542" s="282"/>
      <c r="FQ542" s="282"/>
      <c r="FR542" s="282"/>
      <c r="FS542" s="282"/>
      <c r="FT542" s="282"/>
      <c r="FU542" s="282"/>
      <c r="FV542" s="282"/>
      <c r="FW542" s="282"/>
      <c r="FX542" s="282"/>
      <c r="FY542" s="282"/>
      <c r="FZ542" s="282"/>
      <c r="GA542" s="282"/>
      <c r="GB542" s="282"/>
      <c r="GC542" s="282"/>
      <c r="GD542" s="282"/>
      <c r="GE542" s="282"/>
      <c r="GF542" s="282"/>
      <c r="GG542" s="282"/>
      <c r="GH542" s="282"/>
      <c r="GI542" s="282"/>
      <c r="GJ542" s="282"/>
      <c r="GK542" s="282"/>
      <c r="GL542" s="282"/>
      <c r="GM542" s="282"/>
      <c r="GN542" s="282"/>
      <c r="GO542" s="282"/>
      <c r="GP542" s="282"/>
      <c r="GQ542" s="282"/>
      <c r="GR542" s="282"/>
      <c r="GS542" s="282"/>
      <c r="GT542" s="282"/>
      <c r="GU542" s="282"/>
      <c r="GV542" s="282"/>
      <c r="GW542" s="282"/>
      <c r="GX542" s="282"/>
      <c r="GY542" s="282"/>
      <c r="GZ542" s="282"/>
      <c r="HA542" s="282"/>
      <c r="HB542" s="282"/>
      <c r="HC542" s="282"/>
      <c r="HD542" s="282"/>
      <c r="HE542" s="282"/>
      <c r="HF542" s="282"/>
      <c r="HG542" s="282"/>
      <c r="HH542" s="282"/>
      <c r="HI542" s="282"/>
      <c r="HJ542" s="282"/>
      <c r="HK542" s="282"/>
      <c r="HL542" s="282"/>
      <c r="HM542" s="282"/>
      <c r="HN542" s="282"/>
      <c r="HO542" s="282"/>
      <c r="HP542" s="282"/>
      <c r="HQ542" s="282"/>
    </row>
    <row r="543" spans="1:225" s="73" customFormat="1" ht="18" hidden="1" customHeight="1" x14ac:dyDescent="0.25">
      <c r="A543" s="223" t="str">
        <f t="shared" ref="A543:B543" si="1584">IF(A386="","",A386)</f>
        <v/>
      </c>
      <c r="B543" s="225" t="str">
        <f t="shared" si="1584"/>
        <v/>
      </c>
      <c r="C543" s="218">
        <f t="shared" ref="C543:C606" si="1585">SUM(P543:HQ543)</f>
        <v>0</v>
      </c>
      <c r="D543" s="284"/>
      <c r="E543" s="219">
        <f t="shared" ref="E543:E606" si="1586">SUMPRODUCT(P$475:HQ$475,$P543:$HQ543)</f>
        <v>0</v>
      </c>
      <c r="F543" s="219">
        <f t="shared" ref="F543:F606" si="1587">IF(O543="",SUMPRODUCT(P$477:HQ$477,$P543:$HQ543),O543)</f>
        <v>0</v>
      </c>
      <c r="G543" s="84"/>
      <c r="H543" s="214" t="str">
        <f t="shared" ref="H543:H606" si="1588">IF(G543="","",C543*G543)</f>
        <v/>
      </c>
      <c r="I543" s="219" t="str">
        <f t="shared" ref="I543:I606" si="1589">IF(G543="","",G543*(D543+E543))</f>
        <v/>
      </c>
      <c r="J543" s="219" t="str">
        <f t="shared" ref="J543:J606" si="1590">IF(G543="","",G543*(D543+F543))</f>
        <v/>
      </c>
      <c r="K543" s="216"/>
      <c r="L543" s="217">
        <f t="shared" si="1583"/>
        <v>1</v>
      </c>
      <c r="M543" s="219" t="str">
        <f t="shared" ref="M543:M563" si="1591">IF(K543="","",ROUND(J543*K543,2))</f>
        <v/>
      </c>
      <c r="N543" s="221" t="str">
        <f t="shared" ref="N543:N606" si="1592">IF(G543="","",ROUND(J543*L543,2))</f>
        <v/>
      </c>
      <c r="O543" s="304"/>
      <c r="P543" s="282"/>
      <c r="Q543" s="282"/>
      <c r="R543" s="287"/>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c r="CQ543" s="282"/>
      <c r="CR543" s="282"/>
      <c r="CS543" s="282"/>
      <c r="CT543" s="282"/>
      <c r="CU543" s="282"/>
      <c r="CV543" s="282"/>
      <c r="CW543" s="282"/>
      <c r="CX543" s="282"/>
      <c r="CY543" s="282"/>
      <c r="CZ543" s="282"/>
      <c r="DA543" s="282"/>
      <c r="DB543" s="282"/>
      <c r="DC543" s="282"/>
      <c r="DD543" s="282"/>
      <c r="DE543" s="282"/>
      <c r="DF543" s="282"/>
      <c r="DG543" s="282"/>
      <c r="DH543" s="282"/>
      <c r="DI543" s="282"/>
      <c r="DJ543" s="282"/>
      <c r="DK543" s="282"/>
      <c r="DL543" s="282"/>
      <c r="DM543" s="282"/>
      <c r="DN543" s="282"/>
      <c r="DO543" s="282"/>
      <c r="DP543" s="282"/>
      <c r="DQ543" s="282"/>
      <c r="DR543" s="282"/>
      <c r="DS543" s="282"/>
      <c r="DT543" s="282"/>
      <c r="DU543" s="282"/>
      <c r="DV543" s="282"/>
      <c r="DW543" s="282"/>
      <c r="DX543" s="282"/>
      <c r="DY543" s="282"/>
      <c r="DZ543" s="282"/>
      <c r="EA543" s="282"/>
      <c r="EB543" s="282"/>
      <c r="EC543" s="282"/>
      <c r="ED543" s="282"/>
      <c r="EE543" s="282"/>
      <c r="EF543" s="282"/>
      <c r="EG543" s="282"/>
      <c r="EH543" s="282"/>
      <c r="EI543" s="282"/>
      <c r="EJ543" s="282"/>
      <c r="EK543" s="282"/>
      <c r="EL543" s="282"/>
      <c r="EM543" s="282"/>
      <c r="EN543" s="282"/>
      <c r="EO543" s="282"/>
      <c r="EP543" s="282"/>
      <c r="EQ543" s="282"/>
      <c r="ER543" s="282"/>
      <c r="ES543" s="282"/>
      <c r="ET543" s="282"/>
      <c r="EU543" s="282"/>
      <c r="EV543" s="282"/>
      <c r="EW543" s="282"/>
      <c r="EX543" s="282"/>
      <c r="EY543" s="282"/>
      <c r="EZ543" s="282"/>
      <c r="FA543" s="282"/>
      <c r="FB543" s="282"/>
      <c r="FC543" s="282"/>
      <c r="FD543" s="282"/>
      <c r="FE543" s="282"/>
      <c r="FF543" s="282"/>
      <c r="FG543" s="282"/>
      <c r="FH543" s="282"/>
      <c r="FI543" s="282"/>
      <c r="FJ543" s="282"/>
      <c r="FK543" s="282"/>
      <c r="FL543" s="282"/>
      <c r="FM543" s="282"/>
      <c r="FN543" s="282"/>
      <c r="FO543" s="282"/>
      <c r="FP543" s="282"/>
      <c r="FQ543" s="282"/>
      <c r="FR543" s="282"/>
      <c r="FS543" s="282"/>
      <c r="FT543" s="282"/>
      <c r="FU543" s="282"/>
      <c r="FV543" s="282"/>
      <c r="FW543" s="282"/>
      <c r="FX543" s="282"/>
      <c r="FY543" s="282"/>
      <c r="FZ543" s="282"/>
      <c r="GA543" s="282"/>
      <c r="GB543" s="282"/>
      <c r="GC543" s="282"/>
      <c r="GD543" s="282"/>
      <c r="GE543" s="282"/>
      <c r="GF543" s="282"/>
      <c r="GG543" s="282"/>
      <c r="GH543" s="282"/>
      <c r="GI543" s="282"/>
      <c r="GJ543" s="282"/>
      <c r="GK543" s="282"/>
      <c r="GL543" s="282"/>
      <c r="GM543" s="282"/>
      <c r="GN543" s="282"/>
      <c r="GO543" s="282"/>
      <c r="GP543" s="282"/>
      <c r="GQ543" s="282"/>
      <c r="GR543" s="282"/>
      <c r="GS543" s="282"/>
      <c r="GT543" s="282"/>
      <c r="GU543" s="282"/>
      <c r="GV543" s="282"/>
      <c r="GW543" s="282"/>
      <c r="GX543" s="282"/>
      <c r="GY543" s="282"/>
      <c r="GZ543" s="282"/>
      <c r="HA543" s="282"/>
      <c r="HB543" s="282"/>
      <c r="HC543" s="282"/>
      <c r="HD543" s="282"/>
      <c r="HE543" s="282"/>
      <c r="HF543" s="282"/>
      <c r="HG543" s="282"/>
      <c r="HH543" s="282"/>
      <c r="HI543" s="282"/>
      <c r="HJ543" s="282"/>
      <c r="HK543" s="282"/>
      <c r="HL543" s="282"/>
      <c r="HM543" s="282"/>
      <c r="HN543" s="282"/>
      <c r="HO543" s="282"/>
      <c r="HP543" s="282"/>
      <c r="HQ543" s="282"/>
    </row>
    <row r="544" spans="1:225" s="73" customFormat="1" ht="18" hidden="1" customHeight="1" x14ac:dyDescent="0.25">
      <c r="A544" s="223" t="str">
        <f t="shared" ref="A544:B544" si="1593">IF(A387="","",A387)</f>
        <v/>
      </c>
      <c r="B544" s="225" t="str">
        <f t="shared" si="1593"/>
        <v/>
      </c>
      <c r="C544" s="218">
        <f t="shared" si="1585"/>
        <v>0</v>
      </c>
      <c r="D544" s="284"/>
      <c r="E544" s="219">
        <f t="shared" si="1586"/>
        <v>0</v>
      </c>
      <c r="F544" s="219">
        <f t="shared" si="1587"/>
        <v>0</v>
      </c>
      <c r="G544" s="84"/>
      <c r="H544" s="214" t="str">
        <f t="shared" si="1588"/>
        <v/>
      </c>
      <c r="I544" s="219" t="str">
        <f t="shared" si="1589"/>
        <v/>
      </c>
      <c r="J544" s="219" t="str">
        <f t="shared" si="1590"/>
        <v/>
      </c>
      <c r="K544" s="216"/>
      <c r="L544" s="217">
        <f t="shared" si="1583"/>
        <v>1</v>
      </c>
      <c r="M544" s="219" t="str">
        <f t="shared" si="1591"/>
        <v/>
      </c>
      <c r="N544" s="221" t="str">
        <f t="shared" si="1592"/>
        <v/>
      </c>
      <c r="O544" s="304"/>
      <c r="P544" s="282"/>
      <c r="Q544" s="282"/>
      <c r="R544" s="287"/>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c r="CQ544" s="282"/>
      <c r="CR544" s="282"/>
      <c r="CS544" s="282"/>
      <c r="CT544" s="282"/>
      <c r="CU544" s="282"/>
      <c r="CV544" s="282"/>
      <c r="CW544" s="282"/>
      <c r="CX544" s="282"/>
      <c r="CY544" s="282"/>
      <c r="CZ544" s="282"/>
      <c r="DA544" s="282"/>
      <c r="DB544" s="282"/>
      <c r="DC544" s="282"/>
      <c r="DD544" s="282"/>
      <c r="DE544" s="282"/>
      <c r="DF544" s="282"/>
      <c r="DG544" s="282"/>
      <c r="DH544" s="282"/>
      <c r="DI544" s="282"/>
      <c r="DJ544" s="282"/>
      <c r="DK544" s="282"/>
      <c r="DL544" s="282"/>
      <c r="DM544" s="282"/>
      <c r="DN544" s="282"/>
      <c r="DO544" s="282"/>
      <c r="DP544" s="282"/>
      <c r="DQ544" s="282"/>
      <c r="DR544" s="282"/>
      <c r="DS544" s="282"/>
      <c r="DT544" s="282"/>
      <c r="DU544" s="282"/>
      <c r="DV544" s="282"/>
      <c r="DW544" s="282"/>
      <c r="DX544" s="282"/>
      <c r="DY544" s="282"/>
      <c r="DZ544" s="282"/>
      <c r="EA544" s="282"/>
      <c r="EB544" s="282"/>
      <c r="EC544" s="282"/>
      <c r="ED544" s="282"/>
      <c r="EE544" s="282"/>
      <c r="EF544" s="282"/>
      <c r="EG544" s="282"/>
      <c r="EH544" s="282"/>
      <c r="EI544" s="282"/>
      <c r="EJ544" s="282"/>
      <c r="EK544" s="282"/>
      <c r="EL544" s="282"/>
      <c r="EM544" s="282"/>
      <c r="EN544" s="282"/>
      <c r="EO544" s="282"/>
      <c r="EP544" s="282"/>
      <c r="EQ544" s="282"/>
      <c r="ER544" s="282"/>
      <c r="ES544" s="282"/>
      <c r="ET544" s="282"/>
      <c r="EU544" s="282"/>
      <c r="EV544" s="282"/>
      <c r="EW544" s="282"/>
      <c r="EX544" s="282"/>
      <c r="EY544" s="282"/>
      <c r="EZ544" s="282"/>
      <c r="FA544" s="282"/>
      <c r="FB544" s="282"/>
      <c r="FC544" s="282"/>
      <c r="FD544" s="282"/>
      <c r="FE544" s="282"/>
      <c r="FF544" s="282"/>
      <c r="FG544" s="282"/>
      <c r="FH544" s="282"/>
      <c r="FI544" s="282"/>
      <c r="FJ544" s="282"/>
      <c r="FK544" s="282"/>
      <c r="FL544" s="282"/>
      <c r="FM544" s="282"/>
      <c r="FN544" s="282"/>
      <c r="FO544" s="282"/>
      <c r="FP544" s="282"/>
      <c r="FQ544" s="282"/>
      <c r="FR544" s="282"/>
      <c r="FS544" s="282"/>
      <c r="FT544" s="282"/>
      <c r="FU544" s="282"/>
      <c r="FV544" s="282"/>
      <c r="FW544" s="282"/>
      <c r="FX544" s="282"/>
      <c r="FY544" s="282"/>
      <c r="FZ544" s="282"/>
      <c r="GA544" s="282"/>
      <c r="GB544" s="282"/>
      <c r="GC544" s="282"/>
      <c r="GD544" s="282"/>
      <c r="GE544" s="282"/>
      <c r="GF544" s="282"/>
      <c r="GG544" s="282"/>
      <c r="GH544" s="282"/>
      <c r="GI544" s="282"/>
      <c r="GJ544" s="282"/>
      <c r="GK544" s="282"/>
      <c r="GL544" s="282"/>
      <c r="GM544" s="282"/>
      <c r="GN544" s="282"/>
      <c r="GO544" s="282"/>
      <c r="GP544" s="282"/>
      <c r="GQ544" s="282"/>
      <c r="GR544" s="282"/>
      <c r="GS544" s="282"/>
      <c r="GT544" s="282"/>
      <c r="GU544" s="282"/>
      <c r="GV544" s="282"/>
      <c r="GW544" s="282"/>
      <c r="GX544" s="282"/>
      <c r="GY544" s="282"/>
      <c r="GZ544" s="282"/>
      <c r="HA544" s="282"/>
      <c r="HB544" s="282"/>
      <c r="HC544" s="282"/>
      <c r="HD544" s="282"/>
      <c r="HE544" s="282"/>
      <c r="HF544" s="282"/>
      <c r="HG544" s="282"/>
      <c r="HH544" s="282"/>
      <c r="HI544" s="282"/>
      <c r="HJ544" s="282"/>
      <c r="HK544" s="282"/>
      <c r="HL544" s="282"/>
      <c r="HM544" s="282"/>
      <c r="HN544" s="282"/>
      <c r="HO544" s="282"/>
      <c r="HP544" s="282"/>
      <c r="HQ544" s="282"/>
    </row>
    <row r="545" spans="1:225" s="73" customFormat="1" ht="18" hidden="1" customHeight="1" x14ac:dyDescent="0.25">
      <c r="A545" s="223" t="str">
        <f t="shared" ref="A545:B545" si="1594">IF(A388="","",A388)</f>
        <v/>
      </c>
      <c r="B545" s="225" t="str">
        <f t="shared" si="1594"/>
        <v/>
      </c>
      <c r="C545" s="218">
        <f t="shared" si="1585"/>
        <v>0</v>
      </c>
      <c r="D545" s="284"/>
      <c r="E545" s="219">
        <f t="shared" si="1586"/>
        <v>0</v>
      </c>
      <c r="F545" s="219">
        <f t="shared" si="1587"/>
        <v>0</v>
      </c>
      <c r="G545" s="84"/>
      <c r="H545" s="214" t="str">
        <f t="shared" si="1588"/>
        <v/>
      </c>
      <c r="I545" s="219" t="str">
        <f t="shared" si="1589"/>
        <v/>
      </c>
      <c r="J545" s="219" t="str">
        <f t="shared" si="1590"/>
        <v/>
      </c>
      <c r="K545" s="216"/>
      <c r="L545" s="217">
        <f t="shared" si="1583"/>
        <v>1</v>
      </c>
      <c r="M545" s="219" t="str">
        <f t="shared" si="1591"/>
        <v/>
      </c>
      <c r="N545" s="221" t="str">
        <f t="shared" si="1592"/>
        <v/>
      </c>
      <c r="O545" s="304"/>
      <c r="P545" s="282"/>
      <c r="Q545" s="282"/>
      <c r="R545" s="287"/>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c r="CQ545" s="282"/>
      <c r="CR545" s="282"/>
      <c r="CS545" s="282"/>
      <c r="CT545" s="282"/>
      <c r="CU545" s="282"/>
      <c r="CV545" s="282"/>
      <c r="CW545" s="282"/>
      <c r="CX545" s="282"/>
      <c r="CY545" s="282"/>
      <c r="CZ545" s="282"/>
      <c r="DA545" s="282"/>
      <c r="DB545" s="282"/>
      <c r="DC545" s="282"/>
      <c r="DD545" s="282"/>
      <c r="DE545" s="282"/>
      <c r="DF545" s="282"/>
      <c r="DG545" s="282"/>
      <c r="DH545" s="282"/>
      <c r="DI545" s="282"/>
      <c r="DJ545" s="282"/>
      <c r="DK545" s="282"/>
      <c r="DL545" s="282"/>
      <c r="DM545" s="282"/>
      <c r="DN545" s="282"/>
      <c r="DO545" s="282"/>
      <c r="DP545" s="282"/>
      <c r="DQ545" s="282"/>
      <c r="DR545" s="282"/>
      <c r="DS545" s="282"/>
      <c r="DT545" s="282"/>
      <c r="DU545" s="282"/>
      <c r="DV545" s="282"/>
      <c r="DW545" s="282"/>
      <c r="DX545" s="282"/>
      <c r="DY545" s="282"/>
      <c r="DZ545" s="282"/>
      <c r="EA545" s="282"/>
      <c r="EB545" s="282"/>
      <c r="EC545" s="282"/>
      <c r="ED545" s="282"/>
      <c r="EE545" s="282"/>
      <c r="EF545" s="282"/>
      <c r="EG545" s="282"/>
      <c r="EH545" s="282"/>
      <c r="EI545" s="282"/>
      <c r="EJ545" s="282"/>
      <c r="EK545" s="282"/>
      <c r="EL545" s="282"/>
      <c r="EM545" s="282"/>
      <c r="EN545" s="282"/>
      <c r="EO545" s="282"/>
      <c r="EP545" s="282"/>
      <c r="EQ545" s="282"/>
      <c r="ER545" s="282"/>
      <c r="ES545" s="282"/>
      <c r="ET545" s="282"/>
      <c r="EU545" s="282"/>
      <c r="EV545" s="282"/>
      <c r="EW545" s="282"/>
      <c r="EX545" s="282"/>
      <c r="EY545" s="282"/>
      <c r="EZ545" s="282"/>
      <c r="FA545" s="282"/>
      <c r="FB545" s="282"/>
      <c r="FC545" s="282"/>
      <c r="FD545" s="282"/>
      <c r="FE545" s="282"/>
      <c r="FF545" s="282"/>
      <c r="FG545" s="282"/>
      <c r="FH545" s="282"/>
      <c r="FI545" s="282"/>
      <c r="FJ545" s="282"/>
      <c r="FK545" s="282"/>
      <c r="FL545" s="282"/>
      <c r="FM545" s="282"/>
      <c r="FN545" s="282"/>
      <c r="FO545" s="282"/>
      <c r="FP545" s="282"/>
      <c r="FQ545" s="282"/>
      <c r="FR545" s="282"/>
      <c r="FS545" s="282"/>
      <c r="FT545" s="282"/>
      <c r="FU545" s="282"/>
      <c r="FV545" s="282"/>
      <c r="FW545" s="282"/>
      <c r="FX545" s="282"/>
      <c r="FY545" s="282"/>
      <c r="FZ545" s="282"/>
      <c r="GA545" s="282"/>
      <c r="GB545" s="282"/>
      <c r="GC545" s="282"/>
      <c r="GD545" s="282"/>
      <c r="GE545" s="282"/>
      <c r="GF545" s="282"/>
      <c r="GG545" s="282"/>
      <c r="GH545" s="282"/>
      <c r="GI545" s="282"/>
      <c r="GJ545" s="282"/>
      <c r="GK545" s="282"/>
      <c r="GL545" s="282"/>
      <c r="GM545" s="282"/>
      <c r="GN545" s="282"/>
      <c r="GO545" s="282"/>
      <c r="GP545" s="282"/>
      <c r="GQ545" s="282"/>
      <c r="GR545" s="282"/>
      <c r="GS545" s="282"/>
      <c r="GT545" s="282"/>
      <c r="GU545" s="282"/>
      <c r="GV545" s="282"/>
      <c r="GW545" s="282"/>
      <c r="GX545" s="282"/>
      <c r="GY545" s="282"/>
      <c r="GZ545" s="282"/>
      <c r="HA545" s="282"/>
      <c r="HB545" s="282"/>
      <c r="HC545" s="282"/>
      <c r="HD545" s="282"/>
      <c r="HE545" s="282"/>
      <c r="HF545" s="282"/>
      <c r="HG545" s="282"/>
      <c r="HH545" s="282"/>
      <c r="HI545" s="282"/>
      <c r="HJ545" s="282"/>
      <c r="HK545" s="282"/>
      <c r="HL545" s="282"/>
      <c r="HM545" s="282"/>
      <c r="HN545" s="282"/>
      <c r="HO545" s="282"/>
      <c r="HP545" s="282"/>
      <c r="HQ545" s="282"/>
    </row>
    <row r="546" spans="1:225" s="73" customFormat="1" ht="18" hidden="1" customHeight="1" x14ac:dyDescent="0.25">
      <c r="A546" s="223" t="str">
        <f t="shared" ref="A546:B546" si="1595">IF(A389="","",A389)</f>
        <v/>
      </c>
      <c r="B546" s="225" t="str">
        <f t="shared" si="1595"/>
        <v/>
      </c>
      <c r="C546" s="218">
        <f t="shared" si="1585"/>
        <v>0</v>
      </c>
      <c r="D546" s="284"/>
      <c r="E546" s="219">
        <f t="shared" si="1586"/>
        <v>0</v>
      </c>
      <c r="F546" s="219">
        <f t="shared" si="1587"/>
        <v>0</v>
      </c>
      <c r="G546" s="84"/>
      <c r="H546" s="214" t="str">
        <f t="shared" si="1588"/>
        <v/>
      </c>
      <c r="I546" s="219" t="str">
        <f t="shared" si="1589"/>
        <v/>
      </c>
      <c r="J546" s="219" t="str">
        <f t="shared" si="1590"/>
        <v/>
      </c>
      <c r="K546" s="216"/>
      <c r="L546" s="217">
        <f t="shared" si="1583"/>
        <v>1</v>
      </c>
      <c r="M546" s="219" t="str">
        <f t="shared" si="1591"/>
        <v/>
      </c>
      <c r="N546" s="221" t="str">
        <f t="shared" si="1592"/>
        <v/>
      </c>
      <c r="O546" s="304"/>
      <c r="P546" s="282"/>
      <c r="Q546" s="282"/>
      <c r="R546" s="287"/>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c r="CQ546" s="282"/>
      <c r="CR546" s="282"/>
      <c r="CS546" s="282"/>
      <c r="CT546" s="282"/>
      <c r="CU546" s="282"/>
      <c r="CV546" s="282"/>
      <c r="CW546" s="282"/>
      <c r="CX546" s="282"/>
      <c r="CY546" s="282"/>
      <c r="CZ546" s="282"/>
      <c r="DA546" s="282"/>
      <c r="DB546" s="282"/>
      <c r="DC546" s="282"/>
      <c r="DD546" s="282"/>
      <c r="DE546" s="282"/>
      <c r="DF546" s="282"/>
      <c r="DG546" s="282"/>
      <c r="DH546" s="282"/>
      <c r="DI546" s="282"/>
      <c r="DJ546" s="282"/>
      <c r="DK546" s="282"/>
      <c r="DL546" s="282"/>
      <c r="DM546" s="282"/>
      <c r="DN546" s="282"/>
      <c r="DO546" s="282"/>
      <c r="DP546" s="282"/>
      <c r="DQ546" s="282"/>
      <c r="DR546" s="282"/>
      <c r="DS546" s="282"/>
      <c r="DT546" s="282"/>
      <c r="DU546" s="282"/>
      <c r="DV546" s="282"/>
      <c r="DW546" s="282"/>
      <c r="DX546" s="282"/>
      <c r="DY546" s="282"/>
      <c r="DZ546" s="282"/>
      <c r="EA546" s="282"/>
      <c r="EB546" s="282"/>
      <c r="EC546" s="282"/>
      <c r="ED546" s="282"/>
      <c r="EE546" s="282"/>
      <c r="EF546" s="282"/>
      <c r="EG546" s="282"/>
      <c r="EH546" s="282"/>
      <c r="EI546" s="282"/>
      <c r="EJ546" s="282"/>
      <c r="EK546" s="282"/>
      <c r="EL546" s="282"/>
      <c r="EM546" s="282"/>
      <c r="EN546" s="282"/>
      <c r="EO546" s="282"/>
      <c r="EP546" s="282"/>
      <c r="EQ546" s="282"/>
      <c r="ER546" s="282"/>
      <c r="ES546" s="282"/>
      <c r="ET546" s="282"/>
      <c r="EU546" s="282"/>
      <c r="EV546" s="282"/>
      <c r="EW546" s="282"/>
      <c r="EX546" s="282"/>
      <c r="EY546" s="282"/>
      <c r="EZ546" s="282"/>
      <c r="FA546" s="282"/>
      <c r="FB546" s="282"/>
      <c r="FC546" s="282"/>
      <c r="FD546" s="282"/>
      <c r="FE546" s="282"/>
      <c r="FF546" s="282"/>
      <c r="FG546" s="282"/>
      <c r="FH546" s="282"/>
      <c r="FI546" s="282"/>
      <c r="FJ546" s="282"/>
      <c r="FK546" s="282"/>
      <c r="FL546" s="282"/>
      <c r="FM546" s="282"/>
      <c r="FN546" s="282"/>
      <c r="FO546" s="282"/>
      <c r="FP546" s="282"/>
      <c r="FQ546" s="282"/>
      <c r="FR546" s="282"/>
      <c r="FS546" s="282"/>
      <c r="FT546" s="282"/>
      <c r="FU546" s="282"/>
      <c r="FV546" s="282"/>
      <c r="FW546" s="282"/>
      <c r="FX546" s="282"/>
      <c r="FY546" s="282"/>
      <c r="FZ546" s="282"/>
      <c r="GA546" s="282"/>
      <c r="GB546" s="282"/>
      <c r="GC546" s="282"/>
      <c r="GD546" s="282"/>
      <c r="GE546" s="282"/>
      <c r="GF546" s="282"/>
      <c r="GG546" s="282"/>
      <c r="GH546" s="282"/>
      <c r="GI546" s="282"/>
      <c r="GJ546" s="282"/>
      <c r="GK546" s="282"/>
      <c r="GL546" s="282"/>
      <c r="GM546" s="282"/>
      <c r="GN546" s="282"/>
      <c r="GO546" s="282"/>
      <c r="GP546" s="282"/>
      <c r="GQ546" s="282"/>
      <c r="GR546" s="282"/>
      <c r="GS546" s="282"/>
      <c r="GT546" s="282"/>
      <c r="GU546" s="282"/>
      <c r="GV546" s="282"/>
      <c r="GW546" s="282"/>
      <c r="GX546" s="282"/>
      <c r="GY546" s="282"/>
      <c r="GZ546" s="282"/>
      <c r="HA546" s="282"/>
      <c r="HB546" s="282"/>
      <c r="HC546" s="282"/>
      <c r="HD546" s="282"/>
      <c r="HE546" s="282"/>
      <c r="HF546" s="282"/>
      <c r="HG546" s="282"/>
      <c r="HH546" s="282"/>
      <c r="HI546" s="282"/>
      <c r="HJ546" s="282"/>
      <c r="HK546" s="282"/>
      <c r="HL546" s="282"/>
      <c r="HM546" s="282"/>
      <c r="HN546" s="282"/>
      <c r="HO546" s="282"/>
      <c r="HP546" s="282"/>
      <c r="HQ546" s="282"/>
    </row>
    <row r="547" spans="1:225" s="73" customFormat="1" ht="18" hidden="1" customHeight="1" x14ac:dyDescent="0.25">
      <c r="A547" s="223" t="str">
        <f t="shared" ref="A547:B547" si="1596">IF(A390="","",A390)</f>
        <v/>
      </c>
      <c r="B547" s="225" t="str">
        <f t="shared" si="1596"/>
        <v/>
      </c>
      <c r="C547" s="218">
        <f t="shared" si="1585"/>
        <v>0</v>
      </c>
      <c r="D547" s="284"/>
      <c r="E547" s="219">
        <f t="shared" si="1586"/>
        <v>0</v>
      </c>
      <c r="F547" s="219">
        <f t="shared" si="1587"/>
        <v>0</v>
      </c>
      <c r="G547" s="84"/>
      <c r="H547" s="214" t="str">
        <f t="shared" si="1588"/>
        <v/>
      </c>
      <c r="I547" s="219" t="str">
        <f t="shared" si="1589"/>
        <v/>
      </c>
      <c r="J547" s="219" t="str">
        <f t="shared" si="1590"/>
        <v/>
      </c>
      <c r="K547" s="216"/>
      <c r="L547" s="217">
        <f t="shared" si="1583"/>
        <v>1</v>
      </c>
      <c r="M547" s="219" t="str">
        <f t="shared" si="1591"/>
        <v/>
      </c>
      <c r="N547" s="221" t="str">
        <f t="shared" si="1592"/>
        <v/>
      </c>
      <c r="O547" s="304"/>
      <c r="P547" s="282"/>
      <c r="Q547" s="282"/>
      <c r="R547" s="287"/>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c r="CQ547" s="282"/>
      <c r="CR547" s="282"/>
      <c r="CS547" s="282"/>
      <c r="CT547" s="282"/>
      <c r="CU547" s="282"/>
      <c r="CV547" s="282"/>
      <c r="CW547" s="282"/>
      <c r="CX547" s="282"/>
      <c r="CY547" s="282"/>
      <c r="CZ547" s="282"/>
      <c r="DA547" s="282"/>
      <c r="DB547" s="282"/>
      <c r="DC547" s="282"/>
      <c r="DD547" s="282"/>
      <c r="DE547" s="282"/>
      <c r="DF547" s="282"/>
      <c r="DG547" s="282"/>
      <c r="DH547" s="282"/>
      <c r="DI547" s="282"/>
      <c r="DJ547" s="282"/>
      <c r="DK547" s="282"/>
      <c r="DL547" s="282"/>
      <c r="DM547" s="282"/>
      <c r="DN547" s="282"/>
      <c r="DO547" s="282"/>
      <c r="DP547" s="282"/>
      <c r="DQ547" s="282"/>
      <c r="DR547" s="282"/>
      <c r="DS547" s="282"/>
      <c r="DT547" s="282"/>
      <c r="DU547" s="282"/>
      <c r="DV547" s="282"/>
      <c r="DW547" s="282"/>
      <c r="DX547" s="282"/>
      <c r="DY547" s="282"/>
      <c r="DZ547" s="282"/>
      <c r="EA547" s="282"/>
      <c r="EB547" s="282"/>
      <c r="EC547" s="282"/>
      <c r="ED547" s="282"/>
      <c r="EE547" s="282"/>
      <c r="EF547" s="282"/>
      <c r="EG547" s="282"/>
      <c r="EH547" s="282"/>
      <c r="EI547" s="282"/>
      <c r="EJ547" s="282"/>
      <c r="EK547" s="282"/>
      <c r="EL547" s="282"/>
      <c r="EM547" s="282"/>
      <c r="EN547" s="282"/>
      <c r="EO547" s="282"/>
      <c r="EP547" s="282"/>
      <c r="EQ547" s="282"/>
      <c r="ER547" s="282"/>
      <c r="ES547" s="282"/>
      <c r="ET547" s="282"/>
      <c r="EU547" s="282"/>
      <c r="EV547" s="282"/>
      <c r="EW547" s="282"/>
      <c r="EX547" s="282"/>
      <c r="EY547" s="282"/>
      <c r="EZ547" s="282"/>
      <c r="FA547" s="282"/>
      <c r="FB547" s="282"/>
      <c r="FC547" s="282"/>
      <c r="FD547" s="282"/>
      <c r="FE547" s="282"/>
      <c r="FF547" s="282"/>
      <c r="FG547" s="282"/>
      <c r="FH547" s="282"/>
      <c r="FI547" s="282"/>
      <c r="FJ547" s="282"/>
      <c r="FK547" s="282"/>
      <c r="FL547" s="282"/>
      <c r="FM547" s="282"/>
      <c r="FN547" s="282"/>
      <c r="FO547" s="282"/>
      <c r="FP547" s="282"/>
      <c r="FQ547" s="282"/>
      <c r="FR547" s="282"/>
      <c r="FS547" s="282"/>
      <c r="FT547" s="282"/>
      <c r="FU547" s="282"/>
      <c r="FV547" s="282"/>
      <c r="FW547" s="282"/>
      <c r="FX547" s="282"/>
      <c r="FY547" s="282"/>
      <c r="FZ547" s="282"/>
      <c r="GA547" s="282"/>
      <c r="GB547" s="282"/>
      <c r="GC547" s="282"/>
      <c r="GD547" s="282"/>
      <c r="GE547" s="282"/>
      <c r="GF547" s="282"/>
      <c r="GG547" s="282"/>
      <c r="GH547" s="282"/>
      <c r="GI547" s="282"/>
      <c r="GJ547" s="282"/>
      <c r="GK547" s="282"/>
      <c r="GL547" s="282"/>
      <c r="GM547" s="282"/>
      <c r="GN547" s="282"/>
      <c r="GO547" s="282"/>
      <c r="GP547" s="282"/>
      <c r="GQ547" s="282"/>
      <c r="GR547" s="282"/>
      <c r="GS547" s="282"/>
      <c r="GT547" s="282"/>
      <c r="GU547" s="282"/>
      <c r="GV547" s="282"/>
      <c r="GW547" s="282"/>
      <c r="GX547" s="282"/>
      <c r="GY547" s="282"/>
      <c r="GZ547" s="282"/>
      <c r="HA547" s="282"/>
      <c r="HB547" s="282"/>
      <c r="HC547" s="282"/>
      <c r="HD547" s="282"/>
      <c r="HE547" s="282"/>
      <c r="HF547" s="282"/>
      <c r="HG547" s="282"/>
      <c r="HH547" s="282"/>
      <c r="HI547" s="282"/>
      <c r="HJ547" s="282"/>
      <c r="HK547" s="282"/>
      <c r="HL547" s="282"/>
      <c r="HM547" s="282"/>
      <c r="HN547" s="282"/>
      <c r="HO547" s="282"/>
      <c r="HP547" s="282"/>
      <c r="HQ547" s="282"/>
    </row>
    <row r="548" spans="1:225" s="73" customFormat="1" ht="18" hidden="1" customHeight="1" x14ac:dyDescent="0.25">
      <c r="A548" s="223" t="str">
        <f t="shared" ref="A548:B548" si="1597">IF(A391="","",A391)</f>
        <v/>
      </c>
      <c r="B548" s="225" t="str">
        <f t="shared" si="1597"/>
        <v/>
      </c>
      <c r="C548" s="218">
        <f t="shared" si="1585"/>
        <v>0</v>
      </c>
      <c r="D548" s="284"/>
      <c r="E548" s="219">
        <f t="shared" si="1586"/>
        <v>0</v>
      </c>
      <c r="F548" s="219">
        <f t="shared" si="1587"/>
        <v>0</v>
      </c>
      <c r="G548" s="84"/>
      <c r="H548" s="214" t="str">
        <f t="shared" si="1588"/>
        <v/>
      </c>
      <c r="I548" s="219" t="str">
        <f t="shared" si="1589"/>
        <v/>
      </c>
      <c r="J548" s="219" t="str">
        <f t="shared" si="1590"/>
        <v/>
      </c>
      <c r="K548" s="216"/>
      <c r="L548" s="217">
        <f t="shared" si="1583"/>
        <v>1</v>
      </c>
      <c r="M548" s="219" t="str">
        <f t="shared" si="1591"/>
        <v/>
      </c>
      <c r="N548" s="221" t="str">
        <f t="shared" si="1592"/>
        <v/>
      </c>
      <c r="O548" s="304"/>
      <c r="P548" s="282"/>
      <c r="Q548" s="282"/>
      <c r="R548" s="287"/>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c r="CQ548" s="282"/>
      <c r="CR548" s="282"/>
      <c r="CS548" s="282"/>
      <c r="CT548" s="282"/>
      <c r="CU548" s="282"/>
      <c r="CV548" s="282"/>
      <c r="CW548" s="282"/>
      <c r="CX548" s="282"/>
      <c r="CY548" s="282"/>
      <c r="CZ548" s="282"/>
      <c r="DA548" s="282"/>
      <c r="DB548" s="282"/>
      <c r="DC548" s="282"/>
      <c r="DD548" s="282"/>
      <c r="DE548" s="282"/>
      <c r="DF548" s="282"/>
      <c r="DG548" s="282"/>
      <c r="DH548" s="282"/>
      <c r="DI548" s="282"/>
      <c r="DJ548" s="282"/>
      <c r="DK548" s="282"/>
      <c r="DL548" s="282"/>
      <c r="DM548" s="282"/>
      <c r="DN548" s="282"/>
      <c r="DO548" s="282"/>
      <c r="DP548" s="282"/>
      <c r="DQ548" s="282"/>
      <c r="DR548" s="282"/>
      <c r="DS548" s="282"/>
      <c r="DT548" s="282"/>
      <c r="DU548" s="282"/>
      <c r="DV548" s="282"/>
      <c r="DW548" s="282"/>
      <c r="DX548" s="282"/>
      <c r="DY548" s="282"/>
      <c r="DZ548" s="282"/>
      <c r="EA548" s="282"/>
      <c r="EB548" s="282"/>
      <c r="EC548" s="282"/>
      <c r="ED548" s="282"/>
      <c r="EE548" s="282"/>
      <c r="EF548" s="282"/>
      <c r="EG548" s="282"/>
      <c r="EH548" s="282"/>
      <c r="EI548" s="282"/>
      <c r="EJ548" s="282"/>
      <c r="EK548" s="282"/>
      <c r="EL548" s="282"/>
      <c r="EM548" s="282"/>
      <c r="EN548" s="282"/>
      <c r="EO548" s="282"/>
      <c r="EP548" s="282"/>
      <c r="EQ548" s="282"/>
      <c r="ER548" s="282"/>
      <c r="ES548" s="282"/>
      <c r="ET548" s="282"/>
      <c r="EU548" s="282"/>
      <c r="EV548" s="282"/>
      <c r="EW548" s="282"/>
      <c r="EX548" s="282"/>
      <c r="EY548" s="282"/>
      <c r="EZ548" s="282"/>
      <c r="FA548" s="282"/>
      <c r="FB548" s="282"/>
      <c r="FC548" s="282"/>
      <c r="FD548" s="282"/>
      <c r="FE548" s="282"/>
      <c r="FF548" s="282"/>
      <c r="FG548" s="282"/>
      <c r="FH548" s="282"/>
      <c r="FI548" s="282"/>
      <c r="FJ548" s="282"/>
      <c r="FK548" s="282"/>
      <c r="FL548" s="282"/>
      <c r="FM548" s="282"/>
      <c r="FN548" s="282"/>
      <c r="FO548" s="282"/>
      <c r="FP548" s="282"/>
      <c r="FQ548" s="282"/>
      <c r="FR548" s="282"/>
      <c r="FS548" s="282"/>
      <c r="FT548" s="282"/>
      <c r="FU548" s="282"/>
      <c r="FV548" s="282"/>
      <c r="FW548" s="282"/>
      <c r="FX548" s="282"/>
      <c r="FY548" s="282"/>
      <c r="FZ548" s="282"/>
      <c r="GA548" s="282"/>
      <c r="GB548" s="282"/>
      <c r="GC548" s="282"/>
      <c r="GD548" s="282"/>
      <c r="GE548" s="282"/>
      <c r="GF548" s="282"/>
      <c r="GG548" s="282"/>
      <c r="GH548" s="282"/>
      <c r="GI548" s="282"/>
      <c r="GJ548" s="282"/>
      <c r="GK548" s="282"/>
      <c r="GL548" s="282"/>
      <c r="GM548" s="282"/>
      <c r="GN548" s="282"/>
      <c r="GO548" s="282"/>
      <c r="GP548" s="282"/>
      <c r="GQ548" s="282"/>
      <c r="GR548" s="282"/>
      <c r="GS548" s="282"/>
      <c r="GT548" s="282"/>
      <c r="GU548" s="282"/>
      <c r="GV548" s="282"/>
      <c r="GW548" s="282"/>
      <c r="GX548" s="282"/>
      <c r="GY548" s="282"/>
      <c r="GZ548" s="282"/>
      <c r="HA548" s="282"/>
      <c r="HB548" s="282"/>
      <c r="HC548" s="282"/>
      <c r="HD548" s="282"/>
      <c r="HE548" s="282"/>
      <c r="HF548" s="282"/>
      <c r="HG548" s="282"/>
      <c r="HH548" s="282"/>
      <c r="HI548" s="282"/>
      <c r="HJ548" s="282"/>
      <c r="HK548" s="282"/>
      <c r="HL548" s="282"/>
      <c r="HM548" s="282"/>
      <c r="HN548" s="282"/>
      <c r="HO548" s="282"/>
      <c r="HP548" s="282"/>
      <c r="HQ548" s="282"/>
    </row>
    <row r="549" spans="1:225" s="73" customFormat="1" ht="18" hidden="1" customHeight="1" x14ac:dyDescent="0.25">
      <c r="A549" s="223" t="str">
        <f>IF(A392="","",A392)</f>
        <v/>
      </c>
      <c r="B549" s="225" t="str">
        <f>IF(B392="","",B392)</f>
        <v/>
      </c>
      <c r="C549" s="218">
        <f t="shared" si="1585"/>
        <v>0</v>
      </c>
      <c r="D549" s="284"/>
      <c r="E549" s="219">
        <f t="shared" si="1586"/>
        <v>0</v>
      </c>
      <c r="F549" s="219">
        <f t="shared" si="1587"/>
        <v>0</v>
      </c>
      <c r="G549" s="84"/>
      <c r="H549" s="214" t="str">
        <f t="shared" si="1588"/>
        <v/>
      </c>
      <c r="I549" s="219" t="str">
        <f t="shared" si="1589"/>
        <v/>
      </c>
      <c r="J549" s="219" t="str">
        <f t="shared" si="1590"/>
        <v/>
      </c>
      <c r="K549" s="216"/>
      <c r="L549" s="217">
        <f t="shared" si="1583"/>
        <v>1</v>
      </c>
      <c r="M549" s="219" t="str">
        <f t="shared" si="1591"/>
        <v/>
      </c>
      <c r="N549" s="221" t="str">
        <f t="shared" si="1592"/>
        <v/>
      </c>
      <c r="O549" s="304"/>
      <c r="P549" s="282"/>
      <c r="Q549" s="282"/>
      <c r="R549" s="287"/>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c r="CQ549" s="282"/>
      <c r="CR549" s="282"/>
      <c r="CS549" s="282"/>
      <c r="CT549" s="282"/>
      <c r="CU549" s="282"/>
      <c r="CV549" s="282"/>
      <c r="CW549" s="282"/>
      <c r="CX549" s="282"/>
      <c r="CY549" s="282"/>
      <c r="CZ549" s="282"/>
      <c r="DA549" s="282"/>
      <c r="DB549" s="282"/>
      <c r="DC549" s="282"/>
      <c r="DD549" s="282"/>
      <c r="DE549" s="282"/>
      <c r="DF549" s="282"/>
      <c r="DG549" s="282"/>
      <c r="DH549" s="282"/>
      <c r="DI549" s="282"/>
      <c r="DJ549" s="282"/>
      <c r="DK549" s="282"/>
      <c r="DL549" s="282"/>
      <c r="DM549" s="282"/>
      <c r="DN549" s="282"/>
      <c r="DO549" s="282"/>
      <c r="DP549" s="282"/>
      <c r="DQ549" s="282"/>
      <c r="DR549" s="282"/>
      <c r="DS549" s="282"/>
      <c r="DT549" s="282"/>
      <c r="DU549" s="282"/>
      <c r="DV549" s="282"/>
      <c r="DW549" s="282"/>
      <c r="DX549" s="282"/>
      <c r="DY549" s="282"/>
      <c r="DZ549" s="282"/>
      <c r="EA549" s="282"/>
      <c r="EB549" s="282"/>
      <c r="EC549" s="282"/>
      <c r="ED549" s="282"/>
      <c r="EE549" s="282"/>
      <c r="EF549" s="282"/>
      <c r="EG549" s="282"/>
      <c r="EH549" s="282"/>
      <c r="EI549" s="282"/>
      <c r="EJ549" s="282"/>
      <c r="EK549" s="282"/>
      <c r="EL549" s="282"/>
      <c r="EM549" s="282"/>
      <c r="EN549" s="282"/>
      <c r="EO549" s="282"/>
      <c r="EP549" s="282"/>
      <c r="EQ549" s="282"/>
      <c r="ER549" s="282"/>
      <c r="ES549" s="282"/>
      <c r="ET549" s="282"/>
      <c r="EU549" s="282"/>
      <c r="EV549" s="282"/>
      <c r="EW549" s="282"/>
      <c r="EX549" s="282"/>
      <c r="EY549" s="282"/>
      <c r="EZ549" s="282"/>
      <c r="FA549" s="282"/>
      <c r="FB549" s="282"/>
      <c r="FC549" s="282"/>
      <c r="FD549" s="282"/>
      <c r="FE549" s="282"/>
      <c r="FF549" s="282"/>
      <c r="FG549" s="282"/>
      <c r="FH549" s="282"/>
      <c r="FI549" s="282"/>
      <c r="FJ549" s="282"/>
      <c r="FK549" s="282"/>
      <c r="FL549" s="282"/>
      <c r="FM549" s="282"/>
      <c r="FN549" s="282"/>
      <c r="FO549" s="282"/>
      <c r="FP549" s="282"/>
      <c r="FQ549" s="282"/>
      <c r="FR549" s="282"/>
      <c r="FS549" s="282"/>
      <c r="FT549" s="282"/>
      <c r="FU549" s="282"/>
      <c r="FV549" s="282"/>
      <c r="FW549" s="282"/>
      <c r="FX549" s="282"/>
      <c r="FY549" s="282"/>
      <c r="FZ549" s="282"/>
      <c r="GA549" s="282"/>
      <c r="GB549" s="282"/>
      <c r="GC549" s="282"/>
      <c r="GD549" s="282"/>
      <c r="GE549" s="282"/>
      <c r="GF549" s="282"/>
      <c r="GG549" s="282"/>
      <c r="GH549" s="282"/>
      <c r="GI549" s="282"/>
      <c r="GJ549" s="282"/>
      <c r="GK549" s="282"/>
      <c r="GL549" s="282"/>
      <c r="GM549" s="282"/>
      <c r="GN549" s="282"/>
      <c r="GO549" s="282"/>
      <c r="GP549" s="282"/>
      <c r="GQ549" s="282"/>
      <c r="GR549" s="282"/>
      <c r="GS549" s="282"/>
      <c r="GT549" s="282"/>
      <c r="GU549" s="282"/>
      <c r="GV549" s="282"/>
      <c r="GW549" s="282"/>
      <c r="GX549" s="282"/>
      <c r="GY549" s="282"/>
      <c r="GZ549" s="282"/>
      <c r="HA549" s="282"/>
      <c r="HB549" s="282"/>
      <c r="HC549" s="282"/>
      <c r="HD549" s="282"/>
      <c r="HE549" s="282"/>
      <c r="HF549" s="282"/>
      <c r="HG549" s="282"/>
      <c r="HH549" s="282"/>
      <c r="HI549" s="282"/>
      <c r="HJ549" s="282"/>
      <c r="HK549" s="282"/>
      <c r="HL549" s="282"/>
      <c r="HM549" s="282"/>
      <c r="HN549" s="282"/>
      <c r="HO549" s="282"/>
      <c r="HP549" s="282"/>
      <c r="HQ549" s="282"/>
    </row>
    <row r="550" spans="1:225" s="73" customFormat="1" ht="18" hidden="1" customHeight="1" x14ac:dyDescent="0.25">
      <c r="A550" s="223" t="str">
        <f t="shared" ref="A550:B550" si="1598">IF(A393="","",A393)</f>
        <v/>
      </c>
      <c r="B550" s="225" t="str">
        <f t="shared" si="1598"/>
        <v/>
      </c>
      <c r="C550" s="218">
        <f t="shared" si="1585"/>
        <v>0</v>
      </c>
      <c r="D550" s="284"/>
      <c r="E550" s="219">
        <f t="shared" si="1586"/>
        <v>0</v>
      </c>
      <c r="F550" s="219">
        <f t="shared" si="1587"/>
        <v>0</v>
      </c>
      <c r="G550" s="84"/>
      <c r="H550" s="214" t="str">
        <f t="shared" si="1588"/>
        <v/>
      </c>
      <c r="I550" s="219" t="str">
        <f t="shared" si="1589"/>
        <v/>
      </c>
      <c r="J550" s="219" t="str">
        <f t="shared" si="1590"/>
        <v/>
      </c>
      <c r="K550" s="216"/>
      <c r="L550" s="217">
        <f t="shared" si="1583"/>
        <v>1</v>
      </c>
      <c r="M550" s="219" t="str">
        <f t="shared" si="1591"/>
        <v/>
      </c>
      <c r="N550" s="221" t="str">
        <f t="shared" si="1592"/>
        <v/>
      </c>
      <c r="O550" s="304"/>
      <c r="P550" s="282"/>
      <c r="Q550" s="282"/>
      <c r="R550" s="287"/>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c r="CQ550" s="282"/>
      <c r="CR550" s="282"/>
      <c r="CS550" s="282"/>
      <c r="CT550" s="282"/>
      <c r="CU550" s="282"/>
      <c r="CV550" s="282"/>
      <c r="CW550" s="282"/>
      <c r="CX550" s="282"/>
      <c r="CY550" s="282"/>
      <c r="CZ550" s="282"/>
      <c r="DA550" s="282"/>
      <c r="DB550" s="282"/>
      <c r="DC550" s="282"/>
      <c r="DD550" s="282"/>
      <c r="DE550" s="282"/>
      <c r="DF550" s="282"/>
      <c r="DG550" s="282"/>
      <c r="DH550" s="282"/>
      <c r="DI550" s="282"/>
      <c r="DJ550" s="282"/>
      <c r="DK550" s="282"/>
      <c r="DL550" s="282"/>
      <c r="DM550" s="282"/>
      <c r="DN550" s="282"/>
      <c r="DO550" s="282"/>
      <c r="DP550" s="282"/>
      <c r="DQ550" s="282"/>
      <c r="DR550" s="282"/>
      <c r="DS550" s="282"/>
      <c r="DT550" s="282"/>
      <c r="DU550" s="282"/>
      <c r="DV550" s="282"/>
      <c r="DW550" s="282"/>
      <c r="DX550" s="282"/>
      <c r="DY550" s="282"/>
      <c r="DZ550" s="282"/>
      <c r="EA550" s="282"/>
      <c r="EB550" s="282"/>
      <c r="EC550" s="282"/>
      <c r="ED550" s="282"/>
      <c r="EE550" s="282"/>
      <c r="EF550" s="282"/>
      <c r="EG550" s="282"/>
      <c r="EH550" s="282"/>
      <c r="EI550" s="282"/>
      <c r="EJ550" s="282"/>
      <c r="EK550" s="282"/>
      <c r="EL550" s="282"/>
      <c r="EM550" s="282"/>
      <c r="EN550" s="282"/>
      <c r="EO550" s="282"/>
      <c r="EP550" s="282"/>
      <c r="EQ550" s="282"/>
      <c r="ER550" s="282"/>
      <c r="ES550" s="282"/>
      <c r="ET550" s="282"/>
      <c r="EU550" s="282"/>
      <c r="EV550" s="282"/>
      <c r="EW550" s="282"/>
      <c r="EX550" s="282"/>
      <c r="EY550" s="282"/>
      <c r="EZ550" s="282"/>
      <c r="FA550" s="282"/>
      <c r="FB550" s="282"/>
      <c r="FC550" s="282"/>
      <c r="FD550" s="282"/>
      <c r="FE550" s="282"/>
      <c r="FF550" s="282"/>
      <c r="FG550" s="282"/>
      <c r="FH550" s="282"/>
      <c r="FI550" s="282"/>
      <c r="FJ550" s="282"/>
      <c r="FK550" s="282"/>
      <c r="FL550" s="282"/>
      <c r="FM550" s="282"/>
      <c r="FN550" s="282"/>
      <c r="FO550" s="282"/>
      <c r="FP550" s="282"/>
      <c r="FQ550" s="282"/>
      <c r="FR550" s="282"/>
      <c r="FS550" s="282"/>
      <c r="FT550" s="282"/>
      <c r="FU550" s="282"/>
      <c r="FV550" s="282"/>
      <c r="FW550" s="282"/>
      <c r="FX550" s="282"/>
      <c r="FY550" s="282"/>
      <c r="FZ550" s="282"/>
      <c r="GA550" s="282"/>
      <c r="GB550" s="282"/>
      <c r="GC550" s="282"/>
      <c r="GD550" s="282"/>
      <c r="GE550" s="282"/>
      <c r="GF550" s="282"/>
      <c r="GG550" s="282"/>
      <c r="GH550" s="282"/>
      <c r="GI550" s="282"/>
      <c r="GJ550" s="282"/>
      <c r="GK550" s="282"/>
      <c r="GL550" s="282"/>
      <c r="GM550" s="282"/>
      <c r="GN550" s="282"/>
      <c r="GO550" s="282"/>
      <c r="GP550" s="282"/>
      <c r="GQ550" s="282"/>
      <c r="GR550" s="282"/>
      <c r="GS550" s="282"/>
      <c r="GT550" s="282"/>
      <c r="GU550" s="282"/>
      <c r="GV550" s="282"/>
      <c r="GW550" s="282"/>
      <c r="GX550" s="282"/>
      <c r="GY550" s="282"/>
      <c r="GZ550" s="282"/>
      <c r="HA550" s="282"/>
      <c r="HB550" s="282"/>
      <c r="HC550" s="282"/>
      <c r="HD550" s="282"/>
      <c r="HE550" s="282"/>
      <c r="HF550" s="282"/>
      <c r="HG550" s="282"/>
      <c r="HH550" s="282"/>
      <c r="HI550" s="282"/>
      <c r="HJ550" s="282"/>
      <c r="HK550" s="282"/>
      <c r="HL550" s="282"/>
      <c r="HM550" s="282"/>
      <c r="HN550" s="282"/>
      <c r="HO550" s="282"/>
      <c r="HP550" s="282"/>
      <c r="HQ550" s="282"/>
    </row>
    <row r="551" spans="1:225" s="73" customFormat="1" ht="18" hidden="1" customHeight="1" x14ac:dyDescent="0.25">
      <c r="A551" s="223" t="str">
        <f t="shared" ref="A551:B551" si="1599">IF(A394="","",A394)</f>
        <v/>
      </c>
      <c r="B551" s="225" t="str">
        <f t="shared" si="1599"/>
        <v/>
      </c>
      <c r="C551" s="218">
        <f t="shared" si="1585"/>
        <v>0</v>
      </c>
      <c r="D551" s="284"/>
      <c r="E551" s="219">
        <f t="shared" si="1586"/>
        <v>0</v>
      </c>
      <c r="F551" s="219">
        <f t="shared" si="1587"/>
        <v>0</v>
      </c>
      <c r="G551" s="84"/>
      <c r="H551" s="214" t="str">
        <f t="shared" si="1588"/>
        <v/>
      </c>
      <c r="I551" s="219" t="str">
        <f t="shared" si="1589"/>
        <v/>
      </c>
      <c r="J551" s="219" t="str">
        <f t="shared" si="1590"/>
        <v/>
      </c>
      <c r="K551" s="216"/>
      <c r="L551" s="217">
        <f t="shared" si="1583"/>
        <v>1</v>
      </c>
      <c r="M551" s="219" t="str">
        <f t="shared" si="1591"/>
        <v/>
      </c>
      <c r="N551" s="221" t="str">
        <f t="shared" si="1592"/>
        <v/>
      </c>
      <c r="O551" s="304"/>
      <c r="P551" s="282"/>
      <c r="Q551" s="282"/>
      <c r="R551" s="287"/>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c r="CQ551" s="282"/>
      <c r="CR551" s="282"/>
      <c r="CS551" s="282"/>
      <c r="CT551" s="282"/>
      <c r="CU551" s="282"/>
      <c r="CV551" s="282"/>
      <c r="CW551" s="282"/>
      <c r="CX551" s="282"/>
      <c r="CY551" s="282"/>
      <c r="CZ551" s="282"/>
      <c r="DA551" s="282"/>
      <c r="DB551" s="282"/>
      <c r="DC551" s="282"/>
      <c r="DD551" s="282"/>
      <c r="DE551" s="282"/>
      <c r="DF551" s="282"/>
      <c r="DG551" s="282"/>
      <c r="DH551" s="282"/>
      <c r="DI551" s="282"/>
      <c r="DJ551" s="282"/>
      <c r="DK551" s="282"/>
      <c r="DL551" s="282"/>
      <c r="DM551" s="282"/>
      <c r="DN551" s="282"/>
      <c r="DO551" s="282"/>
      <c r="DP551" s="282"/>
      <c r="DQ551" s="282"/>
      <c r="DR551" s="282"/>
      <c r="DS551" s="282"/>
      <c r="DT551" s="282"/>
      <c r="DU551" s="282"/>
      <c r="DV551" s="282"/>
      <c r="DW551" s="282"/>
      <c r="DX551" s="282"/>
      <c r="DY551" s="282"/>
      <c r="DZ551" s="282"/>
      <c r="EA551" s="282"/>
      <c r="EB551" s="282"/>
      <c r="EC551" s="282"/>
      <c r="ED551" s="282"/>
      <c r="EE551" s="282"/>
      <c r="EF551" s="282"/>
      <c r="EG551" s="282"/>
      <c r="EH551" s="282"/>
      <c r="EI551" s="282"/>
      <c r="EJ551" s="282"/>
      <c r="EK551" s="282"/>
      <c r="EL551" s="282"/>
      <c r="EM551" s="282"/>
      <c r="EN551" s="282"/>
      <c r="EO551" s="282"/>
      <c r="EP551" s="282"/>
      <c r="EQ551" s="282"/>
      <c r="ER551" s="282"/>
      <c r="ES551" s="282"/>
      <c r="ET551" s="282"/>
      <c r="EU551" s="282"/>
      <c r="EV551" s="282"/>
      <c r="EW551" s="282"/>
      <c r="EX551" s="282"/>
      <c r="EY551" s="282"/>
      <c r="EZ551" s="282"/>
      <c r="FA551" s="282"/>
      <c r="FB551" s="282"/>
      <c r="FC551" s="282"/>
      <c r="FD551" s="282"/>
      <c r="FE551" s="282"/>
      <c r="FF551" s="282"/>
      <c r="FG551" s="282"/>
      <c r="FH551" s="282"/>
      <c r="FI551" s="282"/>
      <c r="FJ551" s="282"/>
      <c r="FK551" s="282"/>
      <c r="FL551" s="282"/>
      <c r="FM551" s="282"/>
      <c r="FN551" s="282"/>
      <c r="FO551" s="282"/>
      <c r="FP551" s="282"/>
      <c r="FQ551" s="282"/>
      <c r="FR551" s="282"/>
      <c r="FS551" s="282"/>
      <c r="FT551" s="282"/>
      <c r="FU551" s="282"/>
      <c r="FV551" s="282"/>
      <c r="FW551" s="282"/>
      <c r="FX551" s="282"/>
      <c r="FY551" s="282"/>
      <c r="FZ551" s="282"/>
      <c r="GA551" s="282"/>
      <c r="GB551" s="282"/>
      <c r="GC551" s="282"/>
      <c r="GD551" s="282"/>
      <c r="GE551" s="282"/>
      <c r="GF551" s="282"/>
      <c r="GG551" s="282"/>
      <c r="GH551" s="282"/>
      <c r="GI551" s="282"/>
      <c r="GJ551" s="282"/>
      <c r="GK551" s="282"/>
      <c r="GL551" s="282"/>
      <c r="GM551" s="282"/>
      <c r="GN551" s="282"/>
      <c r="GO551" s="282"/>
      <c r="GP551" s="282"/>
      <c r="GQ551" s="282"/>
      <c r="GR551" s="282"/>
      <c r="GS551" s="282"/>
      <c r="GT551" s="282"/>
      <c r="GU551" s="282"/>
      <c r="GV551" s="282"/>
      <c r="GW551" s="282"/>
      <c r="GX551" s="282"/>
      <c r="GY551" s="282"/>
      <c r="GZ551" s="282"/>
      <c r="HA551" s="282"/>
      <c r="HB551" s="282"/>
      <c r="HC551" s="282"/>
      <c r="HD551" s="282"/>
      <c r="HE551" s="282"/>
      <c r="HF551" s="282"/>
      <c r="HG551" s="282"/>
      <c r="HH551" s="282"/>
      <c r="HI551" s="282"/>
      <c r="HJ551" s="282"/>
      <c r="HK551" s="282"/>
      <c r="HL551" s="282"/>
      <c r="HM551" s="282"/>
      <c r="HN551" s="282"/>
      <c r="HO551" s="282"/>
      <c r="HP551" s="282"/>
      <c r="HQ551" s="282"/>
    </row>
    <row r="552" spans="1:225" s="73" customFormat="1" ht="18" hidden="1" customHeight="1" x14ac:dyDescent="0.25">
      <c r="A552" s="223" t="str">
        <f t="shared" ref="A552:B552" si="1600">IF(A395="","",A395)</f>
        <v/>
      </c>
      <c r="B552" s="225" t="str">
        <f t="shared" si="1600"/>
        <v/>
      </c>
      <c r="C552" s="218">
        <f t="shared" si="1585"/>
        <v>0</v>
      </c>
      <c r="D552" s="284"/>
      <c r="E552" s="219">
        <f t="shared" si="1586"/>
        <v>0</v>
      </c>
      <c r="F552" s="219">
        <f t="shared" si="1587"/>
        <v>0</v>
      </c>
      <c r="G552" s="84"/>
      <c r="H552" s="214" t="str">
        <f t="shared" si="1588"/>
        <v/>
      </c>
      <c r="I552" s="219" t="str">
        <f t="shared" si="1589"/>
        <v/>
      </c>
      <c r="J552" s="219" t="str">
        <f t="shared" si="1590"/>
        <v/>
      </c>
      <c r="K552" s="216"/>
      <c r="L552" s="217">
        <f t="shared" si="1583"/>
        <v>1</v>
      </c>
      <c r="M552" s="219" t="str">
        <f t="shared" si="1591"/>
        <v/>
      </c>
      <c r="N552" s="221" t="str">
        <f t="shared" si="1592"/>
        <v/>
      </c>
      <c r="O552" s="304"/>
      <c r="P552" s="282"/>
      <c r="Q552" s="282"/>
      <c r="R552" s="287"/>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c r="CQ552" s="282"/>
      <c r="CR552" s="282"/>
      <c r="CS552" s="282"/>
      <c r="CT552" s="282"/>
      <c r="CU552" s="282"/>
      <c r="CV552" s="282"/>
      <c r="CW552" s="282"/>
      <c r="CX552" s="282"/>
      <c r="CY552" s="282"/>
      <c r="CZ552" s="282"/>
      <c r="DA552" s="282"/>
      <c r="DB552" s="282"/>
      <c r="DC552" s="282"/>
      <c r="DD552" s="282"/>
      <c r="DE552" s="282"/>
      <c r="DF552" s="282"/>
      <c r="DG552" s="282"/>
      <c r="DH552" s="282"/>
      <c r="DI552" s="282"/>
      <c r="DJ552" s="282"/>
      <c r="DK552" s="282"/>
      <c r="DL552" s="282"/>
      <c r="DM552" s="282"/>
      <c r="DN552" s="282"/>
      <c r="DO552" s="282"/>
      <c r="DP552" s="282"/>
      <c r="DQ552" s="282"/>
      <c r="DR552" s="282"/>
      <c r="DS552" s="282"/>
      <c r="DT552" s="282"/>
      <c r="DU552" s="282"/>
      <c r="DV552" s="282"/>
      <c r="DW552" s="282"/>
      <c r="DX552" s="282"/>
      <c r="DY552" s="282"/>
      <c r="DZ552" s="282"/>
      <c r="EA552" s="282"/>
      <c r="EB552" s="282"/>
      <c r="EC552" s="282"/>
      <c r="ED552" s="282"/>
      <c r="EE552" s="282"/>
      <c r="EF552" s="282"/>
      <c r="EG552" s="282"/>
      <c r="EH552" s="282"/>
      <c r="EI552" s="282"/>
      <c r="EJ552" s="282"/>
      <c r="EK552" s="282"/>
      <c r="EL552" s="282"/>
      <c r="EM552" s="282"/>
      <c r="EN552" s="282"/>
      <c r="EO552" s="282"/>
      <c r="EP552" s="282"/>
      <c r="EQ552" s="282"/>
      <c r="ER552" s="282"/>
      <c r="ES552" s="282"/>
      <c r="ET552" s="282"/>
      <c r="EU552" s="282"/>
      <c r="EV552" s="282"/>
      <c r="EW552" s="282"/>
      <c r="EX552" s="282"/>
      <c r="EY552" s="282"/>
      <c r="EZ552" s="282"/>
      <c r="FA552" s="282"/>
      <c r="FB552" s="282"/>
      <c r="FC552" s="282"/>
      <c r="FD552" s="282"/>
      <c r="FE552" s="282"/>
      <c r="FF552" s="282"/>
      <c r="FG552" s="282"/>
      <c r="FH552" s="282"/>
      <c r="FI552" s="282"/>
      <c r="FJ552" s="282"/>
      <c r="FK552" s="282"/>
      <c r="FL552" s="282"/>
      <c r="FM552" s="282"/>
      <c r="FN552" s="282"/>
      <c r="FO552" s="282"/>
      <c r="FP552" s="282"/>
      <c r="FQ552" s="282"/>
      <c r="FR552" s="282"/>
      <c r="FS552" s="282"/>
      <c r="FT552" s="282"/>
      <c r="FU552" s="282"/>
      <c r="FV552" s="282"/>
      <c r="FW552" s="282"/>
      <c r="FX552" s="282"/>
      <c r="FY552" s="282"/>
      <c r="FZ552" s="282"/>
      <c r="GA552" s="282"/>
      <c r="GB552" s="282"/>
      <c r="GC552" s="282"/>
      <c r="GD552" s="282"/>
      <c r="GE552" s="282"/>
      <c r="GF552" s="282"/>
      <c r="GG552" s="282"/>
      <c r="GH552" s="282"/>
      <c r="GI552" s="282"/>
      <c r="GJ552" s="282"/>
      <c r="GK552" s="282"/>
      <c r="GL552" s="282"/>
      <c r="GM552" s="282"/>
      <c r="GN552" s="282"/>
      <c r="GO552" s="282"/>
      <c r="GP552" s="282"/>
      <c r="GQ552" s="282"/>
      <c r="GR552" s="282"/>
      <c r="GS552" s="282"/>
      <c r="GT552" s="282"/>
      <c r="GU552" s="282"/>
      <c r="GV552" s="282"/>
      <c r="GW552" s="282"/>
      <c r="GX552" s="282"/>
      <c r="GY552" s="282"/>
      <c r="GZ552" s="282"/>
      <c r="HA552" s="282"/>
      <c r="HB552" s="282"/>
      <c r="HC552" s="282"/>
      <c r="HD552" s="282"/>
      <c r="HE552" s="282"/>
      <c r="HF552" s="282"/>
      <c r="HG552" s="282"/>
      <c r="HH552" s="282"/>
      <c r="HI552" s="282"/>
      <c r="HJ552" s="282"/>
      <c r="HK552" s="282"/>
      <c r="HL552" s="282"/>
      <c r="HM552" s="282"/>
      <c r="HN552" s="282"/>
      <c r="HO552" s="282"/>
      <c r="HP552" s="282"/>
      <c r="HQ552" s="282"/>
    </row>
    <row r="553" spans="1:225" s="73" customFormat="1" ht="18" hidden="1" customHeight="1" x14ac:dyDescent="0.25">
      <c r="A553" s="223" t="str">
        <f t="shared" ref="A553:B553" si="1601">IF(A396="","",A396)</f>
        <v/>
      </c>
      <c r="B553" s="225" t="str">
        <f t="shared" si="1601"/>
        <v/>
      </c>
      <c r="C553" s="218">
        <f t="shared" si="1585"/>
        <v>0</v>
      </c>
      <c r="D553" s="284"/>
      <c r="E553" s="219">
        <f t="shared" si="1586"/>
        <v>0</v>
      </c>
      <c r="F553" s="219">
        <f t="shared" si="1587"/>
        <v>0</v>
      </c>
      <c r="G553" s="84"/>
      <c r="H553" s="214" t="str">
        <f t="shared" si="1588"/>
        <v/>
      </c>
      <c r="I553" s="219" t="str">
        <f t="shared" si="1589"/>
        <v/>
      </c>
      <c r="J553" s="219" t="str">
        <f t="shared" si="1590"/>
        <v/>
      </c>
      <c r="K553" s="216"/>
      <c r="L553" s="217">
        <f t="shared" si="1583"/>
        <v>1</v>
      </c>
      <c r="M553" s="219" t="str">
        <f t="shared" si="1591"/>
        <v/>
      </c>
      <c r="N553" s="221" t="str">
        <f t="shared" si="1592"/>
        <v/>
      </c>
      <c r="O553" s="304"/>
      <c r="P553" s="282"/>
      <c r="Q553" s="282"/>
      <c r="R553" s="287"/>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c r="CQ553" s="282"/>
      <c r="CR553" s="282"/>
      <c r="CS553" s="282"/>
      <c r="CT553" s="282"/>
      <c r="CU553" s="282"/>
      <c r="CV553" s="282"/>
      <c r="CW553" s="282"/>
      <c r="CX553" s="282"/>
      <c r="CY553" s="282"/>
      <c r="CZ553" s="282"/>
      <c r="DA553" s="282"/>
      <c r="DB553" s="282"/>
      <c r="DC553" s="282"/>
      <c r="DD553" s="282"/>
      <c r="DE553" s="282"/>
      <c r="DF553" s="282"/>
      <c r="DG553" s="282"/>
      <c r="DH553" s="282"/>
      <c r="DI553" s="282"/>
      <c r="DJ553" s="282"/>
      <c r="DK553" s="282"/>
      <c r="DL553" s="282"/>
      <c r="DM553" s="282"/>
      <c r="DN553" s="282"/>
      <c r="DO553" s="282"/>
      <c r="DP553" s="282"/>
      <c r="DQ553" s="282"/>
      <c r="DR553" s="282"/>
      <c r="DS553" s="282"/>
      <c r="DT553" s="282"/>
      <c r="DU553" s="282"/>
      <c r="DV553" s="282"/>
      <c r="DW553" s="282"/>
      <c r="DX553" s="282"/>
      <c r="DY553" s="282"/>
      <c r="DZ553" s="282"/>
      <c r="EA553" s="282"/>
      <c r="EB553" s="282"/>
      <c r="EC553" s="282"/>
      <c r="ED553" s="282"/>
      <c r="EE553" s="282"/>
      <c r="EF553" s="282"/>
      <c r="EG553" s="282"/>
      <c r="EH553" s="282"/>
      <c r="EI553" s="282"/>
      <c r="EJ553" s="282"/>
      <c r="EK553" s="282"/>
      <c r="EL553" s="282"/>
      <c r="EM553" s="282"/>
      <c r="EN553" s="282"/>
      <c r="EO553" s="282"/>
      <c r="EP553" s="282"/>
      <c r="EQ553" s="282"/>
      <c r="ER553" s="282"/>
      <c r="ES553" s="282"/>
      <c r="ET553" s="282"/>
      <c r="EU553" s="282"/>
      <c r="EV553" s="282"/>
      <c r="EW553" s="282"/>
      <c r="EX553" s="282"/>
      <c r="EY553" s="282"/>
      <c r="EZ553" s="282"/>
      <c r="FA553" s="282"/>
      <c r="FB553" s="282"/>
      <c r="FC553" s="282"/>
      <c r="FD553" s="282"/>
      <c r="FE553" s="282"/>
      <c r="FF553" s="282"/>
      <c r="FG553" s="282"/>
      <c r="FH553" s="282"/>
      <c r="FI553" s="282"/>
      <c r="FJ553" s="282"/>
      <c r="FK553" s="282"/>
      <c r="FL553" s="282"/>
      <c r="FM553" s="282"/>
      <c r="FN553" s="282"/>
      <c r="FO553" s="282"/>
      <c r="FP553" s="282"/>
      <c r="FQ553" s="282"/>
      <c r="FR553" s="282"/>
      <c r="FS553" s="282"/>
      <c r="FT553" s="282"/>
      <c r="FU553" s="282"/>
      <c r="FV553" s="282"/>
      <c r="FW553" s="282"/>
      <c r="FX553" s="282"/>
      <c r="FY553" s="282"/>
      <c r="FZ553" s="282"/>
      <c r="GA553" s="282"/>
      <c r="GB553" s="282"/>
      <c r="GC553" s="282"/>
      <c r="GD553" s="282"/>
      <c r="GE553" s="282"/>
      <c r="GF553" s="282"/>
      <c r="GG553" s="282"/>
      <c r="GH553" s="282"/>
      <c r="GI553" s="282"/>
      <c r="GJ553" s="282"/>
      <c r="GK553" s="282"/>
      <c r="GL553" s="282"/>
      <c r="GM553" s="282"/>
      <c r="GN553" s="282"/>
      <c r="GO553" s="282"/>
      <c r="GP553" s="282"/>
      <c r="GQ553" s="282"/>
      <c r="GR553" s="282"/>
      <c r="GS553" s="282"/>
      <c r="GT553" s="282"/>
      <c r="GU553" s="282"/>
      <c r="GV553" s="282"/>
      <c r="GW553" s="282"/>
      <c r="GX553" s="282"/>
      <c r="GY553" s="282"/>
      <c r="GZ553" s="282"/>
      <c r="HA553" s="282"/>
      <c r="HB553" s="282"/>
      <c r="HC553" s="282"/>
      <c r="HD553" s="282"/>
      <c r="HE553" s="282"/>
      <c r="HF553" s="282"/>
      <c r="HG553" s="282"/>
      <c r="HH553" s="282"/>
      <c r="HI553" s="282"/>
      <c r="HJ553" s="282"/>
      <c r="HK553" s="282"/>
      <c r="HL553" s="282"/>
      <c r="HM553" s="282"/>
      <c r="HN553" s="282"/>
      <c r="HO553" s="282"/>
      <c r="HP553" s="282"/>
      <c r="HQ553" s="282"/>
    </row>
    <row r="554" spans="1:225" s="73" customFormat="1" ht="18" hidden="1" customHeight="1" x14ac:dyDescent="0.25">
      <c r="A554" s="223" t="str">
        <f t="shared" ref="A554:B554" si="1602">IF(A397="","",A397)</f>
        <v/>
      </c>
      <c r="B554" s="225" t="str">
        <f t="shared" si="1602"/>
        <v/>
      </c>
      <c r="C554" s="218">
        <f t="shared" si="1585"/>
        <v>0</v>
      </c>
      <c r="D554" s="284"/>
      <c r="E554" s="219">
        <f t="shared" si="1586"/>
        <v>0</v>
      </c>
      <c r="F554" s="219">
        <f t="shared" si="1587"/>
        <v>0</v>
      </c>
      <c r="G554" s="84"/>
      <c r="H554" s="214" t="str">
        <f t="shared" si="1588"/>
        <v/>
      </c>
      <c r="I554" s="219" t="str">
        <f t="shared" si="1589"/>
        <v/>
      </c>
      <c r="J554" s="219" t="str">
        <f t="shared" si="1590"/>
        <v/>
      </c>
      <c r="K554" s="216"/>
      <c r="L554" s="217">
        <f t="shared" si="1583"/>
        <v>1</v>
      </c>
      <c r="M554" s="219" t="str">
        <f t="shared" si="1591"/>
        <v/>
      </c>
      <c r="N554" s="221" t="str">
        <f t="shared" si="1592"/>
        <v/>
      </c>
      <c r="O554" s="304"/>
      <c r="P554" s="282"/>
      <c r="Q554" s="282"/>
      <c r="R554" s="287"/>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c r="CQ554" s="282"/>
      <c r="CR554" s="282"/>
      <c r="CS554" s="282"/>
      <c r="CT554" s="282"/>
      <c r="CU554" s="282"/>
      <c r="CV554" s="282"/>
      <c r="CW554" s="282"/>
      <c r="CX554" s="282"/>
      <c r="CY554" s="282"/>
      <c r="CZ554" s="282"/>
      <c r="DA554" s="282"/>
      <c r="DB554" s="282"/>
      <c r="DC554" s="282"/>
      <c r="DD554" s="282"/>
      <c r="DE554" s="282"/>
      <c r="DF554" s="282"/>
      <c r="DG554" s="282"/>
      <c r="DH554" s="282"/>
      <c r="DI554" s="282"/>
      <c r="DJ554" s="282"/>
      <c r="DK554" s="282"/>
      <c r="DL554" s="282"/>
      <c r="DM554" s="282"/>
      <c r="DN554" s="282"/>
      <c r="DO554" s="282"/>
      <c r="DP554" s="282"/>
      <c r="DQ554" s="282"/>
      <c r="DR554" s="282"/>
      <c r="DS554" s="282"/>
      <c r="DT554" s="282"/>
      <c r="DU554" s="282"/>
      <c r="DV554" s="282"/>
      <c r="DW554" s="282"/>
      <c r="DX554" s="282"/>
      <c r="DY554" s="282"/>
      <c r="DZ554" s="282"/>
      <c r="EA554" s="282"/>
      <c r="EB554" s="282"/>
      <c r="EC554" s="282"/>
      <c r="ED554" s="282"/>
      <c r="EE554" s="282"/>
      <c r="EF554" s="282"/>
      <c r="EG554" s="282"/>
      <c r="EH554" s="282"/>
      <c r="EI554" s="282"/>
      <c r="EJ554" s="282"/>
      <c r="EK554" s="282"/>
      <c r="EL554" s="282"/>
      <c r="EM554" s="282"/>
      <c r="EN554" s="282"/>
      <c r="EO554" s="282"/>
      <c r="EP554" s="282"/>
      <c r="EQ554" s="282"/>
      <c r="ER554" s="282"/>
      <c r="ES554" s="282"/>
      <c r="ET554" s="282"/>
      <c r="EU554" s="282"/>
      <c r="EV554" s="282"/>
      <c r="EW554" s="282"/>
      <c r="EX554" s="282"/>
      <c r="EY554" s="282"/>
      <c r="EZ554" s="282"/>
      <c r="FA554" s="282"/>
      <c r="FB554" s="282"/>
      <c r="FC554" s="282"/>
      <c r="FD554" s="282"/>
      <c r="FE554" s="282"/>
      <c r="FF554" s="282"/>
      <c r="FG554" s="282"/>
      <c r="FH554" s="282"/>
      <c r="FI554" s="282"/>
      <c r="FJ554" s="282"/>
      <c r="FK554" s="282"/>
      <c r="FL554" s="282"/>
      <c r="FM554" s="282"/>
      <c r="FN554" s="282"/>
      <c r="FO554" s="282"/>
      <c r="FP554" s="282"/>
      <c r="FQ554" s="282"/>
      <c r="FR554" s="282"/>
      <c r="FS554" s="282"/>
      <c r="FT554" s="282"/>
      <c r="FU554" s="282"/>
      <c r="FV554" s="282"/>
      <c r="FW554" s="282"/>
      <c r="FX554" s="282"/>
      <c r="FY554" s="282"/>
      <c r="FZ554" s="282"/>
      <c r="GA554" s="282"/>
      <c r="GB554" s="282"/>
      <c r="GC554" s="282"/>
      <c r="GD554" s="282"/>
      <c r="GE554" s="282"/>
      <c r="GF554" s="282"/>
      <c r="GG554" s="282"/>
      <c r="GH554" s="282"/>
      <c r="GI554" s="282"/>
      <c r="GJ554" s="282"/>
      <c r="GK554" s="282"/>
      <c r="GL554" s="282"/>
      <c r="GM554" s="282"/>
      <c r="GN554" s="282"/>
      <c r="GO554" s="282"/>
      <c r="GP554" s="282"/>
      <c r="GQ554" s="282"/>
      <c r="GR554" s="282"/>
      <c r="GS554" s="282"/>
      <c r="GT554" s="282"/>
      <c r="GU554" s="282"/>
      <c r="GV554" s="282"/>
      <c r="GW554" s="282"/>
      <c r="GX554" s="282"/>
      <c r="GY554" s="282"/>
      <c r="GZ554" s="282"/>
      <c r="HA554" s="282"/>
      <c r="HB554" s="282"/>
      <c r="HC554" s="282"/>
      <c r="HD554" s="282"/>
      <c r="HE554" s="282"/>
      <c r="HF554" s="282"/>
      <c r="HG554" s="282"/>
      <c r="HH554" s="282"/>
      <c r="HI554" s="282"/>
      <c r="HJ554" s="282"/>
      <c r="HK554" s="282"/>
      <c r="HL554" s="282"/>
      <c r="HM554" s="282"/>
      <c r="HN554" s="282"/>
      <c r="HO554" s="282"/>
      <c r="HP554" s="282"/>
      <c r="HQ554" s="282"/>
    </row>
    <row r="555" spans="1:225" s="73" customFormat="1" ht="18" hidden="1" customHeight="1" x14ac:dyDescent="0.25">
      <c r="A555" s="223" t="str">
        <f t="shared" ref="A555:B555" si="1603">IF(A398="","",A398)</f>
        <v/>
      </c>
      <c r="B555" s="225" t="str">
        <f t="shared" si="1603"/>
        <v/>
      </c>
      <c r="C555" s="218">
        <f t="shared" si="1585"/>
        <v>0</v>
      </c>
      <c r="D555" s="284"/>
      <c r="E555" s="219">
        <f t="shared" si="1586"/>
        <v>0</v>
      </c>
      <c r="F555" s="219">
        <f t="shared" si="1587"/>
        <v>0</v>
      </c>
      <c r="G555" s="84"/>
      <c r="H555" s="214" t="str">
        <f t="shared" si="1588"/>
        <v/>
      </c>
      <c r="I555" s="219" t="str">
        <f t="shared" si="1589"/>
        <v/>
      </c>
      <c r="J555" s="219" t="str">
        <f t="shared" si="1590"/>
        <v/>
      </c>
      <c r="K555" s="216"/>
      <c r="L555" s="217">
        <f t="shared" si="1583"/>
        <v>1</v>
      </c>
      <c r="M555" s="219" t="str">
        <f t="shared" si="1591"/>
        <v/>
      </c>
      <c r="N555" s="221" t="str">
        <f t="shared" si="1592"/>
        <v/>
      </c>
      <c r="O555" s="304"/>
      <c r="P555" s="282"/>
      <c r="Q555" s="282"/>
      <c r="R555" s="287"/>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c r="CQ555" s="282"/>
      <c r="CR555" s="282"/>
      <c r="CS555" s="282"/>
      <c r="CT555" s="282"/>
      <c r="CU555" s="282"/>
      <c r="CV555" s="282"/>
      <c r="CW555" s="282"/>
      <c r="CX555" s="282"/>
      <c r="CY555" s="282"/>
      <c r="CZ555" s="282"/>
      <c r="DA555" s="282"/>
      <c r="DB555" s="282"/>
      <c r="DC555" s="282"/>
      <c r="DD555" s="282"/>
      <c r="DE555" s="282"/>
      <c r="DF555" s="282"/>
      <c r="DG555" s="282"/>
      <c r="DH555" s="282"/>
      <c r="DI555" s="282"/>
      <c r="DJ555" s="282"/>
      <c r="DK555" s="282"/>
      <c r="DL555" s="282"/>
      <c r="DM555" s="282"/>
      <c r="DN555" s="282"/>
      <c r="DO555" s="282"/>
      <c r="DP555" s="282"/>
      <c r="DQ555" s="282"/>
      <c r="DR555" s="282"/>
      <c r="DS555" s="282"/>
      <c r="DT555" s="282"/>
      <c r="DU555" s="282"/>
      <c r="DV555" s="282"/>
      <c r="DW555" s="282"/>
      <c r="DX555" s="282"/>
      <c r="DY555" s="282"/>
      <c r="DZ555" s="282"/>
      <c r="EA555" s="282"/>
      <c r="EB555" s="282"/>
      <c r="EC555" s="282"/>
      <c r="ED555" s="282"/>
      <c r="EE555" s="282"/>
      <c r="EF555" s="282"/>
      <c r="EG555" s="282"/>
      <c r="EH555" s="282"/>
      <c r="EI555" s="282"/>
      <c r="EJ555" s="282"/>
      <c r="EK555" s="282"/>
      <c r="EL555" s="282"/>
      <c r="EM555" s="282"/>
      <c r="EN555" s="282"/>
      <c r="EO555" s="282"/>
      <c r="EP555" s="282"/>
      <c r="EQ555" s="282"/>
      <c r="ER555" s="282"/>
      <c r="ES555" s="282"/>
      <c r="ET555" s="282"/>
      <c r="EU555" s="282"/>
      <c r="EV555" s="282"/>
      <c r="EW555" s="282"/>
      <c r="EX555" s="282"/>
      <c r="EY555" s="282"/>
      <c r="EZ555" s="282"/>
      <c r="FA555" s="282"/>
      <c r="FB555" s="282"/>
      <c r="FC555" s="282"/>
      <c r="FD555" s="282"/>
      <c r="FE555" s="282"/>
      <c r="FF555" s="282"/>
      <c r="FG555" s="282"/>
      <c r="FH555" s="282"/>
      <c r="FI555" s="282"/>
      <c r="FJ555" s="282"/>
      <c r="FK555" s="282"/>
      <c r="FL555" s="282"/>
      <c r="FM555" s="282"/>
      <c r="FN555" s="282"/>
      <c r="FO555" s="282"/>
      <c r="FP555" s="282"/>
      <c r="FQ555" s="282"/>
      <c r="FR555" s="282"/>
      <c r="FS555" s="282"/>
      <c r="FT555" s="282"/>
      <c r="FU555" s="282"/>
      <c r="FV555" s="282"/>
      <c r="FW555" s="282"/>
      <c r="FX555" s="282"/>
      <c r="FY555" s="282"/>
      <c r="FZ555" s="282"/>
      <c r="GA555" s="282"/>
      <c r="GB555" s="282"/>
      <c r="GC555" s="282"/>
      <c r="GD555" s="282"/>
      <c r="GE555" s="282"/>
      <c r="GF555" s="282"/>
      <c r="GG555" s="282"/>
      <c r="GH555" s="282"/>
      <c r="GI555" s="282"/>
      <c r="GJ555" s="282"/>
      <c r="GK555" s="282"/>
      <c r="GL555" s="282"/>
      <c r="GM555" s="282"/>
      <c r="GN555" s="282"/>
      <c r="GO555" s="282"/>
      <c r="GP555" s="282"/>
      <c r="GQ555" s="282"/>
      <c r="GR555" s="282"/>
      <c r="GS555" s="282"/>
      <c r="GT555" s="282"/>
      <c r="GU555" s="282"/>
      <c r="GV555" s="282"/>
      <c r="GW555" s="282"/>
      <c r="GX555" s="282"/>
      <c r="GY555" s="282"/>
      <c r="GZ555" s="282"/>
      <c r="HA555" s="282"/>
      <c r="HB555" s="282"/>
      <c r="HC555" s="282"/>
      <c r="HD555" s="282"/>
      <c r="HE555" s="282"/>
      <c r="HF555" s="282"/>
      <c r="HG555" s="282"/>
      <c r="HH555" s="282"/>
      <c r="HI555" s="282"/>
      <c r="HJ555" s="282"/>
      <c r="HK555" s="282"/>
      <c r="HL555" s="282"/>
      <c r="HM555" s="282"/>
      <c r="HN555" s="282"/>
      <c r="HO555" s="282"/>
      <c r="HP555" s="282"/>
      <c r="HQ555" s="282"/>
    </row>
    <row r="556" spans="1:225" s="73" customFormat="1" ht="18" hidden="1" customHeight="1" x14ac:dyDescent="0.25">
      <c r="A556" s="223" t="str">
        <f t="shared" ref="A556:B556" si="1604">IF(A399="","",A399)</f>
        <v/>
      </c>
      <c r="B556" s="225" t="str">
        <f t="shared" si="1604"/>
        <v/>
      </c>
      <c r="C556" s="218">
        <f t="shared" si="1585"/>
        <v>0</v>
      </c>
      <c r="D556" s="284"/>
      <c r="E556" s="219">
        <f t="shared" si="1586"/>
        <v>0</v>
      </c>
      <c r="F556" s="219">
        <f t="shared" si="1587"/>
        <v>0</v>
      </c>
      <c r="G556" s="84"/>
      <c r="H556" s="214" t="str">
        <f t="shared" si="1588"/>
        <v/>
      </c>
      <c r="I556" s="219" t="str">
        <f t="shared" si="1589"/>
        <v/>
      </c>
      <c r="J556" s="219" t="str">
        <f t="shared" si="1590"/>
        <v/>
      </c>
      <c r="K556" s="216"/>
      <c r="L556" s="217">
        <f t="shared" si="1583"/>
        <v>1</v>
      </c>
      <c r="M556" s="219" t="str">
        <f t="shared" si="1591"/>
        <v/>
      </c>
      <c r="N556" s="221" t="str">
        <f t="shared" si="1592"/>
        <v/>
      </c>
      <c r="O556" s="304"/>
      <c r="P556" s="282"/>
      <c r="Q556" s="282"/>
      <c r="R556" s="287"/>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c r="CQ556" s="282"/>
      <c r="CR556" s="282"/>
      <c r="CS556" s="282"/>
      <c r="CT556" s="282"/>
      <c r="CU556" s="282"/>
      <c r="CV556" s="282"/>
      <c r="CW556" s="282"/>
      <c r="CX556" s="282"/>
      <c r="CY556" s="282"/>
      <c r="CZ556" s="282"/>
      <c r="DA556" s="282"/>
      <c r="DB556" s="282"/>
      <c r="DC556" s="282"/>
      <c r="DD556" s="282"/>
      <c r="DE556" s="282"/>
      <c r="DF556" s="282"/>
      <c r="DG556" s="282"/>
      <c r="DH556" s="282"/>
      <c r="DI556" s="282"/>
      <c r="DJ556" s="282"/>
      <c r="DK556" s="282"/>
      <c r="DL556" s="282"/>
      <c r="DM556" s="282"/>
      <c r="DN556" s="282"/>
      <c r="DO556" s="282"/>
      <c r="DP556" s="282"/>
      <c r="DQ556" s="282"/>
      <c r="DR556" s="282"/>
      <c r="DS556" s="282"/>
      <c r="DT556" s="282"/>
      <c r="DU556" s="282"/>
      <c r="DV556" s="282"/>
      <c r="DW556" s="282"/>
      <c r="DX556" s="282"/>
      <c r="DY556" s="282"/>
      <c r="DZ556" s="282"/>
      <c r="EA556" s="282"/>
      <c r="EB556" s="282"/>
      <c r="EC556" s="282"/>
      <c r="ED556" s="282"/>
      <c r="EE556" s="282"/>
      <c r="EF556" s="282"/>
      <c r="EG556" s="282"/>
      <c r="EH556" s="282"/>
      <c r="EI556" s="282"/>
      <c r="EJ556" s="282"/>
      <c r="EK556" s="282"/>
      <c r="EL556" s="282"/>
      <c r="EM556" s="282"/>
      <c r="EN556" s="282"/>
      <c r="EO556" s="282"/>
      <c r="EP556" s="282"/>
      <c r="EQ556" s="282"/>
      <c r="ER556" s="282"/>
      <c r="ES556" s="282"/>
      <c r="ET556" s="282"/>
      <c r="EU556" s="282"/>
      <c r="EV556" s="282"/>
      <c r="EW556" s="282"/>
      <c r="EX556" s="282"/>
      <c r="EY556" s="282"/>
      <c r="EZ556" s="282"/>
      <c r="FA556" s="282"/>
      <c r="FB556" s="282"/>
      <c r="FC556" s="282"/>
      <c r="FD556" s="282"/>
      <c r="FE556" s="282"/>
      <c r="FF556" s="282"/>
      <c r="FG556" s="282"/>
      <c r="FH556" s="282"/>
      <c r="FI556" s="282"/>
      <c r="FJ556" s="282"/>
      <c r="FK556" s="282"/>
      <c r="FL556" s="282"/>
      <c r="FM556" s="282"/>
      <c r="FN556" s="282"/>
      <c r="FO556" s="282"/>
      <c r="FP556" s="282"/>
      <c r="FQ556" s="282"/>
      <c r="FR556" s="282"/>
      <c r="FS556" s="282"/>
      <c r="FT556" s="282"/>
      <c r="FU556" s="282"/>
      <c r="FV556" s="282"/>
      <c r="FW556" s="282"/>
      <c r="FX556" s="282"/>
      <c r="FY556" s="282"/>
      <c r="FZ556" s="282"/>
      <c r="GA556" s="282"/>
      <c r="GB556" s="282"/>
      <c r="GC556" s="282"/>
      <c r="GD556" s="282"/>
      <c r="GE556" s="282"/>
      <c r="GF556" s="282"/>
      <c r="GG556" s="282"/>
      <c r="GH556" s="282"/>
      <c r="GI556" s="282"/>
      <c r="GJ556" s="282"/>
      <c r="GK556" s="282"/>
      <c r="GL556" s="282"/>
      <c r="GM556" s="282"/>
      <c r="GN556" s="282"/>
      <c r="GO556" s="282"/>
      <c r="GP556" s="282"/>
      <c r="GQ556" s="282"/>
      <c r="GR556" s="282"/>
      <c r="GS556" s="282"/>
      <c r="GT556" s="282"/>
      <c r="GU556" s="282"/>
      <c r="GV556" s="282"/>
      <c r="GW556" s="282"/>
      <c r="GX556" s="282"/>
      <c r="GY556" s="282"/>
      <c r="GZ556" s="282"/>
      <c r="HA556" s="282"/>
      <c r="HB556" s="282"/>
      <c r="HC556" s="282"/>
      <c r="HD556" s="282"/>
      <c r="HE556" s="282"/>
      <c r="HF556" s="282"/>
      <c r="HG556" s="282"/>
      <c r="HH556" s="282"/>
      <c r="HI556" s="282"/>
      <c r="HJ556" s="282"/>
      <c r="HK556" s="282"/>
      <c r="HL556" s="282"/>
      <c r="HM556" s="282"/>
      <c r="HN556" s="282"/>
      <c r="HO556" s="282"/>
      <c r="HP556" s="282"/>
      <c r="HQ556" s="282"/>
    </row>
    <row r="557" spans="1:225" s="73" customFormat="1" ht="18" hidden="1" customHeight="1" x14ac:dyDescent="0.25">
      <c r="A557" s="223" t="str">
        <f t="shared" ref="A557:B557" si="1605">IF(A400="","",A400)</f>
        <v/>
      </c>
      <c r="B557" s="225" t="str">
        <f t="shared" si="1605"/>
        <v/>
      </c>
      <c r="C557" s="218">
        <f t="shared" si="1585"/>
        <v>0</v>
      </c>
      <c r="D557" s="284"/>
      <c r="E557" s="219">
        <f t="shared" si="1586"/>
        <v>0</v>
      </c>
      <c r="F557" s="219">
        <f t="shared" si="1587"/>
        <v>0</v>
      </c>
      <c r="G557" s="84"/>
      <c r="H557" s="214" t="str">
        <f t="shared" si="1588"/>
        <v/>
      </c>
      <c r="I557" s="219" t="str">
        <f t="shared" si="1589"/>
        <v/>
      </c>
      <c r="J557" s="219" t="str">
        <f t="shared" si="1590"/>
        <v/>
      </c>
      <c r="K557" s="216"/>
      <c r="L557" s="217">
        <f t="shared" si="1583"/>
        <v>1</v>
      </c>
      <c r="M557" s="219" t="str">
        <f t="shared" si="1591"/>
        <v/>
      </c>
      <c r="N557" s="221" t="str">
        <f t="shared" si="1592"/>
        <v/>
      </c>
      <c r="O557" s="304"/>
      <c r="P557" s="282"/>
      <c r="Q557" s="282"/>
      <c r="R557" s="287"/>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c r="CQ557" s="282"/>
      <c r="CR557" s="282"/>
      <c r="CS557" s="282"/>
      <c r="CT557" s="282"/>
      <c r="CU557" s="282"/>
      <c r="CV557" s="282"/>
      <c r="CW557" s="282"/>
      <c r="CX557" s="282"/>
      <c r="CY557" s="282"/>
      <c r="CZ557" s="282"/>
      <c r="DA557" s="282"/>
      <c r="DB557" s="282"/>
      <c r="DC557" s="282"/>
      <c r="DD557" s="282"/>
      <c r="DE557" s="282"/>
      <c r="DF557" s="282"/>
      <c r="DG557" s="282"/>
      <c r="DH557" s="282"/>
      <c r="DI557" s="282"/>
      <c r="DJ557" s="282"/>
      <c r="DK557" s="282"/>
      <c r="DL557" s="282"/>
      <c r="DM557" s="282"/>
      <c r="DN557" s="282"/>
      <c r="DO557" s="282"/>
      <c r="DP557" s="282"/>
      <c r="DQ557" s="282"/>
      <c r="DR557" s="282"/>
      <c r="DS557" s="282"/>
      <c r="DT557" s="282"/>
      <c r="DU557" s="282"/>
      <c r="DV557" s="282"/>
      <c r="DW557" s="282"/>
      <c r="DX557" s="282"/>
      <c r="DY557" s="282"/>
      <c r="DZ557" s="282"/>
      <c r="EA557" s="282"/>
      <c r="EB557" s="282"/>
      <c r="EC557" s="282"/>
      <c r="ED557" s="282"/>
      <c r="EE557" s="282"/>
      <c r="EF557" s="282"/>
      <c r="EG557" s="282"/>
      <c r="EH557" s="282"/>
      <c r="EI557" s="282"/>
      <c r="EJ557" s="282"/>
      <c r="EK557" s="282"/>
      <c r="EL557" s="282"/>
      <c r="EM557" s="282"/>
      <c r="EN557" s="282"/>
      <c r="EO557" s="282"/>
      <c r="EP557" s="282"/>
      <c r="EQ557" s="282"/>
      <c r="ER557" s="282"/>
      <c r="ES557" s="282"/>
      <c r="ET557" s="282"/>
      <c r="EU557" s="282"/>
      <c r="EV557" s="282"/>
      <c r="EW557" s="282"/>
      <c r="EX557" s="282"/>
      <c r="EY557" s="282"/>
      <c r="EZ557" s="282"/>
      <c r="FA557" s="282"/>
      <c r="FB557" s="282"/>
      <c r="FC557" s="282"/>
      <c r="FD557" s="282"/>
      <c r="FE557" s="282"/>
      <c r="FF557" s="282"/>
      <c r="FG557" s="282"/>
      <c r="FH557" s="282"/>
      <c r="FI557" s="282"/>
      <c r="FJ557" s="282"/>
      <c r="FK557" s="282"/>
      <c r="FL557" s="282"/>
      <c r="FM557" s="282"/>
      <c r="FN557" s="282"/>
      <c r="FO557" s="282"/>
      <c r="FP557" s="282"/>
      <c r="FQ557" s="282"/>
      <c r="FR557" s="282"/>
      <c r="FS557" s="282"/>
      <c r="FT557" s="282"/>
      <c r="FU557" s="282"/>
      <c r="FV557" s="282"/>
      <c r="FW557" s="282"/>
      <c r="FX557" s="282"/>
      <c r="FY557" s="282"/>
      <c r="FZ557" s="282"/>
      <c r="GA557" s="282"/>
      <c r="GB557" s="282"/>
      <c r="GC557" s="282"/>
      <c r="GD557" s="282"/>
      <c r="GE557" s="282"/>
      <c r="GF557" s="282"/>
      <c r="GG557" s="282"/>
      <c r="GH557" s="282"/>
      <c r="GI557" s="282"/>
      <c r="GJ557" s="282"/>
      <c r="GK557" s="282"/>
      <c r="GL557" s="282"/>
      <c r="GM557" s="282"/>
      <c r="GN557" s="282"/>
      <c r="GO557" s="282"/>
      <c r="GP557" s="282"/>
      <c r="GQ557" s="282"/>
      <c r="GR557" s="282"/>
      <c r="GS557" s="282"/>
      <c r="GT557" s="282"/>
      <c r="GU557" s="282"/>
      <c r="GV557" s="282"/>
      <c r="GW557" s="282"/>
      <c r="GX557" s="282"/>
      <c r="GY557" s="282"/>
      <c r="GZ557" s="282"/>
      <c r="HA557" s="282"/>
      <c r="HB557" s="282"/>
      <c r="HC557" s="282"/>
      <c r="HD557" s="282"/>
      <c r="HE557" s="282"/>
      <c r="HF557" s="282"/>
      <c r="HG557" s="282"/>
      <c r="HH557" s="282"/>
      <c r="HI557" s="282"/>
      <c r="HJ557" s="282"/>
      <c r="HK557" s="282"/>
      <c r="HL557" s="282"/>
      <c r="HM557" s="282"/>
      <c r="HN557" s="282"/>
      <c r="HO557" s="282"/>
      <c r="HP557" s="282"/>
      <c r="HQ557" s="282"/>
    </row>
    <row r="558" spans="1:225" s="73" customFormat="1" ht="18" hidden="1" customHeight="1" x14ac:dyDescent="0.25">
      <c r="A558" s="223" t="str">
        <f t="shared" ref="A558:B558" si="1606">IF(A401="","",A401)</f>
        <v/>
      </c>
      <c r="B558" s="225" t="str">
        <f t="shared" si="1606"/>
        <v/>
      </c>
      <c r="C558" s="218">
        <f t="shared" si="1585"/>
        <v>0</v>
      </c>
      <c r="D558" s="284"/>
      <c r="E558" s="219">
        <f t="shared" si="1586"/>
        <v>0</v>
      </c>
      <c r="F558" s="219">
        <f t="shared" si="1587"/>
        <v>0</v>
      </c>
      <c r="G558" s="84"/>
      <c r="H558" s="214" t="str">
        <f t="shared" si="1588"/>
        <v/>
      </c>
      <c r="I558" s="219" t="str">
        <f t="shared" si="1589"/>
        <v/>
      </c>
      <c r="J558" s="219" t="str">
        <f t="shared" si="1590"/>
        <v/>
      </c>
      <c r="K558" s="216"/>
      <c r="L558" s="217">
        <f t="shared" si="1583"/>
        <v>1</v>
      </c>
      <c r="M558" s="219" t="str">
        <f t="shared" si="1591"/>
        <v/>
      </c>
      <c r="N558" s="221" t="str">
        <f t="shared" si="1592"/>
        <v/>
      </c>
      <c r="O558" s="304"/>
      <c r="P558" s="282"/>
      <c r="Q558" s="282"/>
      <c r="R558" s="287"/>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c r="CQ558" s="282"/>
      <c r="CR558" s="282"/>
      <c r="CS558" s="282"/>
      <c r="CT558" s="282"/>
      <c r="CU558" s="282"/>
      <c r="CV558" s="282"/>
      <c r="CW558" s="282"/>
      <c r="CX558" s="282"/>
      <c r="CY558" s="282"/>
      <c r="CZ558" s="282"/>
      <c r="DA558" s="282"/>
      <c r="DB558" s="282"/>
      <c r="DC558" s="282"/>
      <c r="DD558" s="282"/>
      <c r="DE558" s="282"/>
      <c r="DF558" s="282"/>
      <c r="DG558" s="282"/>
      <c r="DH558" s="282"/>
      <c r="DI558" s="282"/>
      <c r="DJ558" s="282"/>
      <c r="DK558" s="282"/>
      <c r="DL558" s="282"/>
      <c r="DM558" s="282"/>
      <c r="DN558" s="282"/>
      <c r="DO558" s="282"/>
      <c r="DP558" s="282"/>
      <c r="DQ558" s="282"/>
      <c r="DR558" s="282"/>
      <c r="DS558" s="282"/>
      <c r="DT558" s="282"/>
      <c r="DU558" s="282"/>
      <c r="DV558" s="282"/>
      <c r="DW558" s="282"/>
      <c r="DX558" s="282"/>
      <c r="DY558" s="282"/>
      <c r="DZ558" s="282"/>
      <c r="EA558" s="282"/>
      <c r="EB558" s="282"/>
      <c r="EC558" s="282"/>
      <c r="ED558" s="282"/>
      <c r="EE558" s="282"/>
      <c r="EF558" s="282"/>
      <c r="EG558" s="282"/>
      <c r="EH558" s="282"/>
      <c r="EI558" s="282"/>
      <c r="EJ558" s="282"/>
      <c r="EK558" s="282"/>
      <c r="EL558" s="282"/>
      <c r="EM558" s="282"/>
      <c r="EN558" s="282"/>
      <c r="EO558" s="282"/>
      <c r="EP558" s="282"/>
      <c r="EQ558" s="282"/>
      <c r="ER558" s="282"/>
      <c r="ES558" s="282"/>
      <c r="ET558" s="282"/>
      <c r="EU558" s="282"/>
      <c r="EV558" s="282"/>
      <c r="EW558" s="282"/>
      <c r="EX558" s="282"/>
      <c r="EY558" s="282"/>
      <c r="EZ558" s="282"/>
      <c r="FA558" s="282"/>
      <c r="FB558" s="282"/>
      <c r="FC558" s="282"/>
      <c r="FD558" s="282"/>
      <c r="FE558" s="282"/>
      <c r="FF558" s="282"/>
      <c r="FG558" s="282"/>
      <c r="FH558" s="282"/>
      <c r="FI558" s="282"/>
      <c r="FJ558" s="282"/>
      <c r="FK558" s="282"/>
      <c r="FL558" s="282"/>
      <c r="FM558" s="282"/>
      <c r="FN558" s="282"/>
      <c r="FO558" s="282"/>
      <c r="FP558" s="282"/>
      <c r="FQ558" s="282"/>
      <c r="FR558" s="282"/>
      <c r="FS558" s="282"/>
      <c r="FT558" s="282"/>
      <c r="FU558" s="282"/>
      <c r="FV558" s="282"/>
      <c r="FW558" s="282"/>
      <c r="FX558" s="282"/>
      <c r="FY558" s="282"/>
      <c r="FZ558" s="282"/>
      <c r="GA558" s="282"/>
      <c r="GB558" s="282"/>
      <c r="GC558" s="282"/>
      <c r="GD558" s="282"/>
      <c r="GE558" s="282"/>
      <c r="GF558" s="282"/>
      <c r="GG558" s="282"/>
      <c r="GH558" s="282"/>
      <c r="GI558" s="282"/>
      <c r="GJ558" s="282"/>
      <c r="GK558" s="282"/>
      <c r="GL558" s="282"/>
      <c r="GM558" s="282"/>
      <c r="GN558" s="282"/>
      <c r="GO558" s="282"/>
      <c r="GP558" s="282"/>
      <c r="GQ558" s="282"/>
      <c r="GR558" s="282"/>
      <c r="GS558" s="282"/>
      <c r="GT558" s="282"/>
      <c r="GU558" s="282"/>
      <c r="GV558" s="282"/>
      <c r="GW558" s="282"/>
      <c r="GX558" s="282"/>
      <c r="GY558" s="282"/>
      <c r="GZ558" s="282"/>
      <c r="HA558" s="282"/>
      <c r="HB558" s="282"/>
      <c r="HC558" s="282"/>
      <c r="HD558" s="282"/>
      <c r="HE558" s="282"/>
      <c r="HF558" s="282"/>
      <c r="HG558" s="282"/>
      <c r="HH558" s="282"/>
      <c r="HI558" s="282"/>
      <c r="HJ558" s="282"/>
      <c r="HK558" s="282"/>
      <c r="HL558" s="282"/>
      <c r="HM558" s="282"/>
      <c r="HN558" s="282"/>
      <c r="HO558" s="282"/>
      <c r="HP558" s="282"/>
      <c r="HQ558" s="282"/>
    </row>
    <row r="559" spans="1:225" s="73" customFormat="1" ht="18" hidden="1" customHeight="1" x14ac:dyDescent="0.25">
      <c r="A559" s="223" t="str">
        <f t="shared" ref="A559:B559" si="1607">IF(A402="","",A402)</f>
        <v/>
      </c>
      <c r="B559" s="225" t="str">
        <f t="shared" si="1607"/>
        <v/>
      </c>
      <c r="C559" s="218">
        <f t="shared" si="1585"/>
        <v>0</v>
      </c>
      <c r="D559" s="284"/>
      <c r="E559" s="219">
        <f t="shared" si="1586"/>
        <v>0</v>
      </c>
      <c r="F559" s="219">
        <f t="shared" si="1587"/>
        <v>0</v>
      </c>
      <c r="G559" s="84"/>
      <c r="H559" s="214" t="str">
        <f t="shared" si="1588"/>
        <v/>
      </c>
      <c r="I559" s="219" t="str">
        <f t="shared" si="1589"/>
        <v/>
      </c>
      <c r="J559" s="219" t="str">
        <f t="shared" si="1590"/>
        <v/>
      </c>
      <c r="K559" s="216"/>
      <c r="L559" s="217">
        <f t="shared" si="1583"/>
        <v>1</v>
      </c>
      <c r="M559" s="219" t="str">
        <f t="shared" si="1591"/>
        <v/>
      </c>
      <c r="N559" s="221" t="str">
        <f t="shared" si="1592"/>
        <v/>
      </c>
      <c r="O559" s="304"/>
      <c r="P559" s="282"/>
      <c r="Q559" s="282"/>
      <c r="R559" s="287"/>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c r="CQ559" s="282"/>
      <c r="CR559" s="282"/>
      <c r="CS559" s="282"/>
      <c r="CT559" s="282"/>
      <c r="CU559" s="282"/>
      <c r="CV559" s="282"/>
      <c r="CW559" s="282"/>
      <c r="CX559" s="282"/>
      <c r="CY559" s="282"/>
      <c r="CZ559" s="282"/>
      <c r="DA559" s="282"/>
      <c r="DB559" s="282"/>
      <c r="DC559" s="282"/>
      <c r="DD559" s="282"/>
      <c r="DE559" s="282"/>
      <c r="DF559" s="282"/>
      <c r="DG559" s="282"/>
      <c r="DH559" s="282"/>
      <c r="DI559" s="282"/>
      <c r="DJ559" s="282"/>
      <c r="DK559" s="282"/>
      <c r="DL559" s="282"/>
      <c r="DM559" s="282"/>
      <c r="DN559" s="282"/>
      <c r="DO559" s="282"/>
      <c r="DP559" s="282"/>
      <c r="DQ559" s="282"/>
      <c r="DR559" s="282"/>
      <c r="DS559" s="282"/>
      <c r="DT559" s="282"/>
      <c r="DU559" s="282"/>
      <c r="DV559" s="282"/>
      <c r="DW559" s="282"/>
      <c r="DX559" s="282"/>
      <c r="DY559" s="282"/>
      <c r="DZ559" s="282"/>
      <c r="EA559" s="282"/>
      <c r="EB559" s="282"/>
      <c r="EC559" s="282"/>
      <c r="ED559" s="282"/>
      <c r="EE559" s="282"/>
      <c r="EF559" s="282"/>
      <c r="EG559" s="282"/>
      <c r="EH559" s="282"/>
      <c r="EI559" s="282"/>
      <c r="EJ559" s="282"/>
      <c r="EK559" s="282"/>
      <c r="EL559" s="282"/>
      <c r="EM559" s="282"/>
      <c r="EN559" s="282"/>
      <c r="EO559" s="282"/>
      <c r="EP559" s="282"/>
      <c r="EQ559" s="282"/>
      <c r="ER559" s="282"/>
      <c r="ES559" s="282"/>
      <c r="ET559" s="282"/>
      <c r="EU559" s="282"/>
      <c r="EV559" s="282"/>
      <c r="EW559" s="282"/>
      <c r="EX559" s="282"/>
      <c r="EY559" s="282"/>
      <c r="EZ559" s="282"/>
      <c r="FA559" s="282"/>
      <c r="FB559" s="282"/>
      <c r="FC559" s="282"/>
      <c r="FD559" s="282"/>
      <c r="FE559" s="282"/>
      <c r="FF559" s="282"/>
      <c r="FG559" s="282"/>
      <c r="FH559" s="282"/>
      <c r="FI559" s="282"/>
      <c r="FJ559" s="282"/>
      <c r="FK559" s="282"/>
      <c r="FL559" s="282"/>
      <c r="FM559" s="282"/>
      <c r="FN559" s="282"/>
      <c r="FO559" s="282"/>
      <c r="FP559" s="282"/>
      <c r="FQ559" s="282"/>
      <c r="FR559" s="282"/>
      <c r="FS559" s="282"/>
      <c r="FT559" s="282"/>
      <c r="FU559" s="282"/>
      <c r="FV559" s="282"/>
      <c r="FW559" s="282"/>
      <c r="FX559" s="282"/>
      <c r="FY559" s="282"/>
      <c r="FZ559" s="282"/>
      <c r="GA559" s="282"/>
      <c r="GB559" s="282"/>
      <c r="GC559" s="282"/>
      <c r="GD559" s="282"/>
      <c r="GE559" s="282"/>
      <c r="GF559" s="282"/>
      <c r="GG559" s="282"/>
      <c r="GH559" s="282"/>
      <c r="GI559" s="282"/>
      <c r="GJ559" s="282"/>
      <c r="GK559" s="282"/>
      <c r="GL559" s="282"/>
      <c r="GM559" s="282"/>
      <c r="GN559" s="282"/>
      <c r="GO559" s="282"/>
      <c r="GP559" s="282"/>
      <c r="GQ559" s="282"/>
      <c r="GR559" s="282"/>
      <c r="GS559" s="282"/>
      <c r="GT559" s="282"/>
      <c r="GU559" s="282"/>
      <c r="GV559" s="282"/>
      <c r="GW559" s="282"/>
      <c r="GX559" s="282"/>
      <c r="GY559" s="282"/>
      <c r="GZ559" s="282"/>
      <c r="HA559" s="282"/>
      <c r="HB559" s="282"/>
      <c r="HC559" s="282"/>
      <c r="HD559" s="282"/>
      <c r="HE559" s="282"/>
      <c r="HF559" s="282"/>
      <c r="HG559" s="282"/>
      <c r="HH559" s="282"/>
      <c r="HI559" s="282"/>
      <c r="HJ559" s="282"/>
      <c r="HK559" s="282"/>
      <c r="HL559" s="282"/>
      <c r="HM559" s="282"/>
      <c r="HN559" s="282"/>
      <c r="HO559" s="282"/>
      <c r="HP559" s="282"/>
      <c r="HQ559" s="282"/>
    </row>
    <row r="560" spans="1:225" s="73" customFormat="1" ht="18" hidden="1" customHeight="1" x14ac:dyDescent="0.25">
      <c r="A560" s="223" t="str">
        <f t="shared" ref="A560:B560" si="1608">IF(A403="","",A403)</f>
        <v/>
      </c>
      <c r="B560" s="225" t="str">
        <f t="shared" si="1608"/>
        <v/>
      </c>
      <c r="C560" s="218">
        <f t="shared" si="1585"/>
        <v>0</v>
      </c>
      <c r="D560" s="284"/>
      <c r="E560" s="219">
        <f t="shared" si="1586"/>
        <v>0</v>
      </c>
      <c r="F560" s="219">
        <f t="shared" si="1587"/>
        <v>0</v>
      </c>
      <c r="G560" s="84"/>
      <c r="H560" s="214" t="str">
        <f t="shared" si="1588"/>
        <v/>
      </c>
      <c r="I560" s="219" t="str">
        <f t="shared" si="1589"/>
        <v/>
      </c>
      <c r="J560" s="219" t="str">
        <f t="shared" si="1590"/>
        <v/>
      </c>
      <c r="K560" s="216"/>
      <c r="L560" s="217">
        <f t="shared" si="1583"/>
        <v>1</v>
      </c>
      <c r="M560" s="219" t="str">
        <f t="shared" si="1591"/>
        <v/>
      </c>
      <c r="N560" s="221" t="str">
        <f t="shared" si="1592"/>
        <v/>
      </c>
      <c r="O560" s="304"/>
      <c r="P560" s="282"/>
      <c r="Q560" s="282"/>
      <c r="R560" s="287"/>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c r="CQ560" s="282"/>
      <c r="CR560" s="282"/>
      <c r="CS560" s="282"/>
      <c r="CT560" s="282"/>
      <c r="CU560" s="282"/>
      <c r="CV560" s="282"/>
      <c r="CW560" s="282"/>
      <c r="CX560" s="282"/>
      <c r="CY560" s="282"/>
      <c r="CZ560" s="282"/>
      <c r="DA560" s="282"/>
      <c r="DB560" s="282"/>
      <c r="DC560" s="282"/>
      <c r="DD560" s="282"/>
      <c r="DE560" s="282"/>
      <c r="DF560" s="282"/>
      <c r="DG560" s="282"/>
      <c r="DH560" s="282"/>
      <c r="DI560" s="282"/>
      <c r="DJ560" s="282"/>
      <c r="DK560" s="282"/>
      <c r="DL560" s="282"/>
      <c r="DM560" s="282"/>
      <c r="DN560" s="282"/>
      <c r="DO560" s="282"/>
      <c r="DP560" s="282"/>
      <c r="DQ560" s="282"/>
      <c r="DR560" s="282"/>
      <c r="DS560" s="282"/>
      <c r="DT560" s="282"/>
      <c r="DU560" s="282"/>
      <c r="DV560" s="282"/>
      <c r="DW560" s="282"/>
      <c r="DX560" s="282"/>
      <c r="DY560" s="282"/>
      <c r="DZ560" s="282"/>
      <c r="EA560" s="282"/>
      <c r="EB560" s="282"/>
      <c r="EC560" s="282"/>
      <c r="ED560" s="282"/>
      <c r="EE560" s="282"/>
      <c r="EF560" s="282"/>
      <c r="EG560" s="282"/>
      <c r="EH560" s="282"/>
      <c r="EI560" s="282"/>
      <c r="EJ560" s="282"/>
      <c r="EK560" s="282"/>
      <c r="EL560" s="282"/>
      <c r="EM560" s="282"/>
      <c r="EN560" s="282"/>
      <c r="EO560" s="282"/>
      <c r="EP560" s="282"/>
      <c r="EQ560" s="282"/>
      <c r="ER560" s="282"/>
      <c r="ES560" s="282"/>
      <c r="ET560" s="282"/>
      <c r="EU560" s="282"/>
      <c r="EV560" s="282"/>
      <c r="EW560" s="282"/>
      <c r="EX560" s="282"/>
      <c r="EY560" s="282"/>
      <c r="EZ560" s="282"/>
      <c r="FA560" s="282"/>
      <c r="FB560" s="282"/>
      <c r="FC560" s="282"/>
      <c r="FD560" s="282"/>
      <c r="FE560" s="282"/>
      <c r="FF560" s="282"/>
      <c r="FG560" s="282"/>
      <c r="FH560" s="282"/>
      <c r="FI560" s="282"/>
      <c r="FJ560" s="282"/>
      <c r="FK560" s="282"/>
      <c r="FL560" s="282"/>
      <c r="FM560" s="282"/>
      <c r="FN560" s="282"/>
      <c r="FO560" s="282"/>
      <c r="FP560" s="282"/>
      <c r="FQ560" s="282"/>
      <c r="FR560" s="282"/>
      <c r="FS560" s="282"/>
      <c r="FT560" s="282"/>
      <c r="FU560" s="282"/>
      <c r="FV560" s="282"/>
      <c r="FW560" s="282"/>
      <c r="FX560" s="282"/>
      <c r="FY560" s="282"/>
      <c r="FZ560" s="282"/>
      <c r="GA560" s="282"/>
      <c r="GB560" s="282"/>
      <c r="GC560" s="282"/>
      <c r="GD560" s="282"/>
      <c r="GE560" s="282"/>
      <c r="GF560" s="282"/>
      <c r="GG560" s="282"/>
      <c r="GH560" s="282"/>
      <c r="GI560" s="282"/>
      <c r="GJ560" s="282"/>
      <c r="GK560" s="282"/>
      <c r="GL560" s="282"/>
      <c r="GM560" s="282"/>
      <c r="GN560" s="282"/>
      <c r="GO560" s="282"/>
      <c r="GP560" s="282"/>
      <c r="GQ560" s="282"/>
      <c r="GR560" s="282"/>
      <c r="GS560" s="282"/>
      <c r="GT560" s="282"/>
      <c r="GU560" s="282"/>
      <c r="GV560" s="282"/>
      <c r="GW560" s="282"/>
      <c r="GX560" s="282"/>
      <c r="GY560" s="282"/>
      <c r="GZ560" s="282"/>
      <c r="HA560" s="282"/>
      <c r="HB560" s="282"/>
      <c r="HC560" s="282"/>
      <c r="HD560" s="282"/>
      <c r="HE560" s="282"/>
      <c r="HF560" s="282"/>
      <c r="HG560" s="282"/>
      <c r="HH560" s="282"/>
      <c r="HI560" s="282"/>
      <c r="HJ560" s="282"/>
      <c r="HK560" s="282"/>
      <c r="HL560" s="282"/>
      <c r="HM560" s="282"/>
      <c r="HN560" s="282"/>
      <c r="HO560" s="282"/>
      <c r="HP560" s="282"/>
      <c r="HQ560" s="282"/>
    </row>
    <row r="561" spans="1:225" s="73" customFormat="1" ht="18" hidden="1" customHeight="1" x14ac:dyDescent="0.25">
      <c r="A561" s="223" t="str">
        <f t="shared" ref="A561:B561" si="1609">IF(A404="","",A404)</f>
        <v/>
      </c>
      <c r="B561" s="225" t="str">
        <f t="shared" si="1609"/>
        <v/>
      </c>
      <c r="C561" s="218">
        <f t="shared" si="1585"/>
        <v>0</v>
      </c>
      <c r="D561" s="284"/>
      <c r="E561" s="219">
        <f t="shared" si="1586"/>
        <v>0</v>
      </c>
      <c r="F561" s="219">
        <f t="shared" si="1587"/>
        <v>0</v>
      </c>
      <c r="G561" s="84"/>
      <c r="H561" s="214" t="str">
        <f t="shared" si="1588"/>
        <v/>
      </c>
      <c r="I561" s="219" t="str">
        <f t="shared" si="1589"/>
        <v/>
      </c>
      <c r="J561" s="219" t="str">
        <f t="shared" si="1590"/>
        <v/>
      </c>
      <c r="K561" s="216"/>
      <c r="L561" s="217">
        <f t="shared" si="1583"/>
        <v>1</v>
      </c>
      <c r="M561" s="219" t="str">
        <f t="shared" si="1591"/>
        <v/>
      </c>
      <c r="N561" s="221" t="str">
        <f t="shared" si="1592"/>
        <v/>
      </c>
      <c r="O561" s="304"/>
      <c r="P561" s="282"/>
      <c r="Q561" s="282"/>
      <c r="R561" s="287"/>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c r="CQ561" s="282"/>
      <c r="CR561" s="282"/>
      <c r="CS561" s="282"/>
      <c r="CT561" s="282"/>
      <c r="CU561" s="282"/>
      <c r="CV561" s="282"/>
      <c r="CW561" s="282"/>
      <c r="CX561" s="282"/>
      <c r="CY561" s="282"/>
      <c r="CZ561" s="282"/>
      <c r="DA561" s="282"/>
      <c r="DB561" s="282"/>
      <c r="DC561" s="282"/>
      <c r="DD561" s="282"/>
      <c r="DE561" s="282"/>
      <c r="DF561" s="282"/>
      <c r="DG561" s="282"/>
      <c r="DH561" s="282"/>
      <c r="DI561" s="282"/>
      <c r="DJ561" s="282"/>
      <c r="DK561" s="282"/>
      <c r="DL561" s="282"/>
      <c r="DM561" s="282"/>
      <c r="DN561" s="282"/>
      <c r="DO561" s="282"/>
      <c r="DP561" s="282"/>
      <c r="DQ561" s="282"/>
      <c r="DR561" s="282"/>
      <c r="DS561" s="282"/>
      <c r="DT561" s="282"/>
      <c r="DU561" s="282"/>
      <c r="DV561" s="282"/>
      <c r="DW561" s="282"/>
      <c r="DX561" s="282"/>
      <c r="DY561" s="282"/>
      <c r="DZ561" s="282"/>
      <c r="EA561" s="282"/>
      <c r="EB561" s="282"/>
      <c r="EC561" s="282"/>
      <c r="ED561" s="282"/>
      <c r="EE561" s="282"/>
      <c r="EF561" s="282"/>
      <c r="EG561" s="282"/>
      <c r="EH561" s="282"/>
      <c r="EI561" s="282"/>
      <c r="EJ561" s="282"/>
      <c r="EK561" s="282"/>
      <c r="EL561" s="282"/>
      <c r="EM561" s="282"/>
      <c r="EN561" s="282"/>
      <c r="EO561" s="282"/>
      <c r="EP561" s="282"/>
      <c r="EQ561" s="282"/>
      <c r="ER561" s="282"/>
      <c r="ES561" s="282"/>
      <c r="ET561" s="282"/>
      <c r="EU561" s="282"/>
      <c r="EV561" s="282"/>
      <c r="EW561" s="282"/>
      <c r="EX561" s="282"/>
      <c r="EY561" s="282"/>
      <c r="EZ561" s="282"/>
      <c r="FA561" s="282"/>
      <c r="FB561" s="282"/>
      <c r="FC561" s="282"/>
      <c r="FD561" s="282"/>
      <c r="FE561" s="282"/>
      <c r="FF561" s="282"/>
      <c r="FG561" s="282"/>
      <c r="FH561" s="282"/>
      <c r="FI561" s="282"/>
      <c r="FJ561" s="282"/>
      <c r="FK561" s="282"/>
      <c r="FL561" s="282"/>
      <c r="FM561" s="282"/>
      <c r="FN561" s="282"/>
      <c r="FO561" s="282"/>
      <c r="FP561" s="282"/>
      <c r="FQ561" s="282"/>
      <c r="FR561" s="282"/>
      <c r="FS561" s="282"/>
      <c r="FT561" s="282"/>
      <c r="FU561" s="282"/>
      <c r="FV561" s="282"/>
      <c r="FW561" s="282"/>
      <c r="FX561" s="282"/>
      <c r="FY561" s="282"/>
      <c r="FZ561" s="282"/>
      <c r="GA561" s="282"/>
      <c r="GB561" s="282"/>
      <c r="GC561" s="282"/>
      <c r="GD561" s="282"/>
      <c r="GE561" s="282"/>
      <c r="GF561" s="282"/>
      <c r="GG561" s="282"/>
      <c r="GH561" s="282"/>
      <c r="GI561" s="282"/>
      <c r="GJ561" s="282"/>
      <c r="GK561" s="282"/>
      <c r="GL561" s="282"/>
      <c r="GM561" s="282"/>
      <c r="GN561" s="282"/>
      <c r="GO561" s="282"/>
      <c r="GP561" s="282"/>
      <c r="GQ561" s="282"/>
      <c r="GR561" s="282"/>
      <c r="GS561" s="282"/>
      <c r="GT561" s="282"/>
      <c r="GU561" s="282"/>
      <c r="GV561" s="282"/>
      <c r="GW561" s="282"/>
      <c r="GX561" s="282"/>
      <c r="GY561" s="282"/>
      <c r="GZ561" s="282"/>
      <c r="HA561" s="282"/>
      <c r="HB561" s="282"/>
      <c r="HC561" s="282"/>
      <c r="HD561" s="282"/>
      <c r="HE561" s="282"/>
      <c r="HF561" s="282"/>
      <c r="HG561" s="282"/>
      <c r="HH561" s="282"/>
      <c r="HI561" s="282"/>
      <c r="HJ561" s="282"/>
      <c r="HK561" s="282"/>
      <c r="HL561" s="282"/>
      <c r="HM561" s="282"/>
      <c r="HN561" s="282"/>
      <c r="HO561" s="282"/>
      <c r="HP561" s="282"/>
      <c r="HQ561" s="282"/>
    </row>
    <row r="562" spans="1:225" s="73" customFormat="1" ht="18" hidden="1" customHeight="1" x14ac:dyDescent="0.25">
      <c r="A562" s="223" t="str">
        <f t="shared" ref="A562:B562" si="1610">IF(A405="","",A405)</f>
        <v/>
      </c>
      <c r="B562" s="225" t="str">
        <f t="shared" si="1610"/>
        <v/>
      </c>
      <c r="C562" s="218">
        <f t="shared" si="1585"/>
        <v>0</v>
      </c>
      <c r="D562" s="284"/>
      <c r="E562" s="219">
        <f t="shared" si="1586"/>
        <v>0</v>
      </c>
      <c r="F562" s="219">
        <f t="shared" si="1587"/>
        <v>0</v>
      </c>
      <c r="G562" s="84"/>
      <c r="H562" s="214" t="str">
        <f t="shared" si="1588"/>
        <v/>
      </c>
      <c r="I562" s="219" t="str">
        <f t="shared" si="1589"/>
        <v/>
      </c>
      <c r="J562" s="219" t="str">
        <f t="shared" si="1590"/>
        <v/>
      </c>
      <c r="K562" s="216"/>
      <c r="L562" s="217">
        <f t="shared" si="1583"/>
        <v>1</v>
      </c>
      <c r="M562" s="219" t="str">
        <f t="shared" si="1591"/>
        <v/>
      </c>
      <c r="N562" s="221" t="str">
        <f t="shared" si="1592"/>
        <v/>
      </c>
      <c r="O562" s="304"/>
      <c r="P562" s="282"/>
      <c r="Q562" s="282"/>
      <c r="R562" s="287"/>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c r="CQ562" s="282"/>
      <c r="CR562" s="282"/>
      <c r="CS562" s="282"/>
      <c r="CT562" s="282"/>
      <c r="CU562" s="282"/>
      <c r="CV562" s="282"/>
      <c r="CW562" s="282"/>
      <c r="CX562" s="282"/>
      <c r="CY562" s="282"/>
      <c r="CZ562" s="282"/>
      <c r="DA562" s="282"/>
      <c r="DB562" s="282"/>
      <c r="DC562" s="282"/>
      <c r="DD562" s="282"/>
      <c r="DE562" s="282"/>
      <c r="DF562" s="282"/>
      <c r="DG562" s="282"/>
      <c r="DH562" s="282"/>
      <c r="DI562" s="282"/>
      <c r="DJ562" s="282"/>
      <c r="DK562" s="282"/>
      <c r="DL562" s="282"/>
      <c r="DM562" s="282"/>
      <c r="DN562" s="282"/>
      <c r="DO562" s="282"/>
      <c r="DP562" s="282"/>
      <c r="DQ562" s="282"/>
      <c r="DR562" s="282"/>
      <c r="DS562" s="282"/>
      <c r="DT562" s="282"/>
      <c r="DU562" s="282"/>
      <c r="DV562" s="282"/>
      <c r="DW562" s="282"/>
      <c r="DX562" s="282"/>
      <c r="DY562" s="282"/>
      <c r="DZ562" s="282"/>
      <c r="EA562" s="282"/>
      <c r="EB562" s="282"/>
      <c r="EC562" s="282"/>
      <c r="ED562" s="282"/>
      <c r="EE562" s="282"/>
      <c r="EF562" s="282"/>
      <c r="EG562" s="282"/>
      <c r="EH562" s="282"/>
      <c r="EI562" s="282"/>
      <c r="EJ562" s="282"/>
      <c r="EK562" s="282"/>
      <c r="EL562" s="282"/>
      <c r="EM562" s="282"/>
      <c r="EN562" s="282"/>
      <c r="EO562" s="282"/>
      <c r="EP562" s="282"/>
      <c r="EQ562" s="282"/>
      <c r="ER562" s="282"/>
      <c r="ES562" s="282"/>
      <c r="ET562" s="282"/>
      <c r="EU562" s="282"/>
      <c r="EV562" s="282"/>
      <c r="EW562" s="282"/>
      <c r="EX562" s="282"/>
      <c r="EY562" s="282"/>
      <c r="EZ562" s="282"/>
      <c r="FA562" s="282"/>
      <c r="FB562" s="282"/>
      <c r="FC562" s="282"/>
      <c r="FD562" s="282"/>
      <c r="FE562" s="282"/>
      <c r="FF562" s="282"/>
      <c r="FG562" s="282"/>
      <c r="FH562" s="282"/>
      <c r="FI562" s="282"/>
      <c r="FJ562" s="282"/>
      <c r="FK562" s="282"/>
      <c r="FL562" s="282"/>
      <c r="FM562" s="282"/>
      <c r="FN562" s="282"/>
      <c r="FO562" s="282"/>
      <c r="FP562" s="282"/>
      <c r="FQ562" s="282"/>
      <c r="FR562" s="282"/>
      <c r="FS562" s="282"/>
      <c r="FT562" s="282"/>
      <c r="FU562" s="282"/>
      <c r="FV562" s="282"/>
      <c r="FW562" s="282"/>
      <c r="FX562" s="282"/>
      <c r="FY562" s="282"/>
      <c r="FZ562" s="282"/>
      <c r="GA562" s="282"/>
      <c r="GB562" s="282"/>
      <c r="GC562" s="282"/>
      <c r="GD562" s="282"/>
      <c r="GE562" s="282"/>
      <c r="GF562" s="282"/>
      <c r="GG562" s="282"/>
      <c r="GH562" s="282"/>
      <c r="GI562" s="282"/>
      <c r="GJ562" s="282"/>
      <c r="GK562" s="282"/>
      <c r="GL562" s="282"/>
      <c r="GM562" s="282"/>
      <c r="GN562" s="282"/>
      <c r="GO562" s="282"/>
      <c r="GP562" s="282"/>
      <c r="GQ562" s="282"/>
      <c r="GR562" s="282"/>
      <c r="GS562" s="282"/>
      <c r="GT562" s="282"/>
      <c r="GU562" s="282"/>
      <c r="GV562" s="282"/>
      <c r="GW562" s="282"/>
      <c r="GX562" s="282"/>
      <c r="GY562" s="282"/>
      <c r="GZ562" s="282"/>
      <c r="HA562" s="282"/>
      <c r="HB562" s="282"/>
      <c r="HC562" s="282"/>
      <c r="HD562" s="282"/>
      <c r="HE562" s="282"/>
      <c r="HF562" s="282"/>
      <c r="HG562" s="282"/>
      <c r="HH562" s="282"/>
      <c r="HI562" s="282"/>
      <c r="HJ562" s="282"/>
      <c r="HK562" s="282"/>
      <c r="HL562" s="282"/>
      <c r="HM562" s="282"/>
      <c r="HN562" s="282"/>
      <c r="HO562" s="282"/>
      <c r="HP562" s="282"/>
      <c r="HQ562" s="282"/>
    </row>
    <row r="563" spans="1:225" s="73" customFormat="1" ht="18" hidden="1" customHeight="1" x14ac:dyDescent="0.25">
      <c r="A563" s="223" t="str">
        <f t="shared" ref="A563:B563" si="1611">IF(A406="","",A406)</f>
        <v/>
      </c>
      <c r="B563" s="225" t="str">
        <f t="shared" si="1611"/>
        <v/>
      </c>
      <c r="C563" s="218">
        <f t="shared" si="1585"/>
        <v>0</v>
      </c>
      <c r="D563" s="284"/>
      <c r="E563" s="219">
        <f t="shared" si="1586"/>
        <v>0</v>
      </c>
      <c r="F563" s="219">
        <f t="shared" si="1587"/>
        <v>0</v>
      </c>
      <c r="G563" s="84"/>
      <c r="H563" s="214" t="str">
        <f t="shared" si="1588"/>
        <v/>
      </c>
      <c r="I563" s="219" t="str">
        <f t="shared" si="1589"/>
        <v/>
      </c>
      <c r="J563" s="219" t="str">
        <f t="shared" si="1590"/>
        <v/>
      </c>
      <c r="K563" s="216"/>
      <c r="L563" s="217">
        <f t="shared" si="1583"/>
        <v>1</v>
      </c>
      <c r="M563" s="219" t="str">
        <f t="shared" si="1591"/>
        <v/>
      </c>
      <c r="N563" s="221" t="str">
        <f t="shared" si="1592"/>
        <v/>
      </c>
      <c r="O563" s="304"/>
      <c r="P563" s="282"/>
      <c r="Q563" s="282"/>
      <c r="R563" s="287"/>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c r="CQ563" s="282"/>
      <c r="CR563" s="282"/>
      <c r="CS563" s="282"/>
      <c r="CT563" s="282"/>
      <c r="CU563" s="282"/>
      <c r="CV563" s="282"/>
      <c r="CW563" s="282"/>
      <c r="CX563" s="282"/>
      <c r="CY563" s="282"/>
      <c r="CZ563" s="282"/>
      <c r="DA563" s="282"/>
      <c r="DB563" s="282"/>
      <c r="DC563" s="282"/>
      <c r="DD563" s="282"/>
      <c r="DE563" s="282"/>
      <c r="DF563" s="282"/>
      <c r="DG563" s="282"/>
      <c r="DH563" s="282"/>
      <c r="DI563" s="282"/>
      <c r="DJ563" s="282"/>
      <c r="DK563" s="282"/>
      <c r="DL563" s="282"/>
      <c r="DM563" s="282"/>
      <c r="DN563" s="282"/>
      <c r="DO563" s="282"/>
      <c r="DP563" s="282"/>
      <c r="DQ563" s="282"/>
      <c r="DR563" s="282"/>
      <c r="DS563" s="282"/>
      <c r="DT563" s="282"/>
      <c r="DU563" s="282"/>
      <c r="DV563" s="282"/>
      <c r="DW563" s="282"/>
      <c r="DX563" s="282"/>
      <c r="DY563" s="282"/>
      <c r="DZ563" s="282"/>
      <c r="EA563" s="282"/>
      <c r="EB563" s="282"/>
      <c r="EC563" s="282"/>
      <c r="ED563" s="282"/>
      <c r="EE563" s="282"/>
      <c r="EF563" s="282"/>
      <c r="EG563" s="282"/>
      <c r="EH563" s="282"/>
      <c r="EI563" s="282"/>
      <c r="EJ563" s="282"/>
      <c r="EK563" s="282"/>
      <c r="EL563" s="282"/>
      <c r="EM563" s="282"/>
      <c r="EN563" s="282"/>
      <c r="EO563" s="282"/>
      <c r="EP563" s="282"/>
      <c r="EQ563" s="282"/>
      <c r="ER563" s="282"/>
      <c r="ES563" s="282"/>
      <c r="ET563" s="282"/>
      <c r="EU563" s="282"/>
      <c r="EV563" s="282"/>
      <c r="EW563" s="282"/>
      <c r="EX563" s="282"/>
      <c r="EY563" s="282"/>
      <c r="EZ563" s="282"/>
      <c r="FA563" s="282"/>
      <c r="FB563" s="282"/>
      <c r="FC563" s="282"/>
      <c r="FD563" s="282"/>
      <c r="FE563" s="282"/>
      <c r="FF563" s="282"/>
      <c r="FG563" s="282"/>
      <c r="FH563" s="282"/>
      <c r="FI563" s="282"/>
      <c r="FJ563" s="282"/>
      <c r="FK563" s="282"/>
      <c r="FL563" s="282"/>
      <c r="FM563" s="282"/>
      <c r="FN563" s="282"/>
      <c r="FO563" s="282"/>
      <c r="FP563" s="282"/>
      <c r="FQ563" s="282"/>
      <c r="FR563" s="282"/>
      <c r="FS563" s="282"/>
      <c r="FT563" s="282"/>
      <c r="FU563" s="282"/>
      <c r="FV563" s="282"/>
      <c r="FW563" s="282"/>
      <c r="FX563" s="282"/>
      <c r="FY563" s="282"/>
      <c r="FZ563" s="282"/>
      <c r="GA563" s="282"/>
      <c r="GB563" s="282"/>
      <c r="GC563" s="282"/>
      <c r="GD563" s="282"/>
      <c r="GE563" s="282"/>
      <c r="GF563" s="282"/>
      <c r="GG563" s="282"/>
      <c r="GH563" s="282"/>
      <c r="GI563" s="282"/>
      <c r="GJ563" s="282"/>
      <c r="GK563" s="282"/>
      <c r="GL563" s="282"/>
      <c r="GM563" s="282"/>
      <c r="GN563" s="282"/>
      <c r="GO563" s="282"/>
      <c r="GP563" s="282"/>
      <c r="GQ563" s="282"/>
      <c r="GR563" s="282"/>
      <c r="GS563" s="282"/>
      <c r="GT563" s="282"/>
      <c r="GU563" s="282"/>
      <c r="GV563" s="282"/>
      <c r="GW563" s="282"/>
      <c r="GX563" s="282"/>
      <c r="GY563" s="282"/>
      <c r="GZ563" s="282"/>
      <c r="HA563" s="282"/>
      <c r="HB563" s="282"/>
      <c r="HC563" s="282"/>
      <c r="HD563" s="282"/>
      <c r="HE563" s="282"/>
      <c r="HF563" s="282"/>
      <c r="HG563" s="282"/>
      <c r="HH563" s="282"/>
      <c r="HI563" s="282"/>
      <c r="HJ563" s="282"/>
      <c r="HK563" s="282"/>
      <c r="HL563" s="282"/>
      <c r="HM563" s="282"/>
      <c r="HN563" s="282"/>
      <c r="HO563" s="282"/>
      <c r="HP563" s="282"/>
      <c r="HQ563" s="282"/>
    </row>
    <row r="564" spans="1:225" s="73" customFormat="1" ht="18" hidden="1" customHeight="1" x14ac:dyDescent="0.25">
      <c r="A564" s="223" t="str">
        <f t="shared" ref="A564:B564" si="1612">IF(A407="","",A407)</f>
        <v/>
      </c>
      <c r="B564" s="225" t="str">
        <f t="shared" si="1612"/>
        <v/>
      </c>
      <c r="C564" s="218">
        <f t="shared" si="1585"/>
        <v>0</v>
      </c>
      <c r="D564" s="284"/>
      <c r="E564" s="219">
        <f t="shared" si="1586"/>
        <v>0</v>
      </c>
      <c r="F564" s="219">
        <f t="shared" si="1587"/>
        <v>0</v>
      </c>
      <c r="G564" s="84"/>
      <c r="H564" s="214" t="str">
        <f t="shared" si="1588"/>
        <v/>
      </c>
      <c r="I564" s="219" t="str">
        <f t="shared" si="1589"/>
        <v/>
      </c>
      <c r="J564" s="219" t="str">
        <f t="shared" si="1590"/>
        <v/>
      </c>
      <c r="K564" s="216"/>
      <c r="L564" s="217">
        <f t="shared" si="1583"/>
        <v>1</v>
      </c>
      <c r="M564" s="219" t="str">
        <f>IF(K564="","",ROUND(J564*K564,2))</f>
        <v/>
      </c>
      <c r="N564" s="221" t="str">
        <f t="shared" si="1592"/>
        <v/>
      </c>
      <c r="O564" s="304"/>
      <c r="P564" s="282"/>
      <c r="Q564" s="282"/>
      <c r="R564" s="287"/>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c r="CQ564" s="282"/>
      <c r="CR564" s="282"/>
      <c r="CS564" s="282"/>
      <c r="CT564" s="282"/>
      <c r="CU564" s="282"/>
      <c r="CV564" s="282"/>
      <c r="CW564" s="282"/>
      <c r="CX564" s="282"/>
      <c r="CY564" s="282"/>
      <c r="CZ564" s="282"/>
      <c r="DA564" s="282"/>
      <c r="DB564" s="282"/>
      <c r="DC564" s="282"/>
      <c r="DD564" s="282"/>
      <c r="DE564" s="282"/>
      <c r="DF564" s="282"/>
      <c r="DG564" s="282"/>
      <c r="DH564" s="282"/>
      <c r="DI564" s="282"/>
      <c r="DJ564" s="282"/>
      <c r="DK564" s="282"/>
      <c r="DL564" s="282"/>
      <c r="DM564" s="282"/>
      <c r="DN564" s="282"/>
      <c r="DO564" s="282"/>
      <c r="DP564" s="282"/>
      <c r="DQ564" s="282"/>
      <c r="DR564" s="282"/>
      <c r="DS564" s="282"/>
      <c r="DT564" s="282"/>
      <c r="DU564" s="282"/>
      <c r="DV564" s="282"/>
      <c r="DW564" s="282"/>
      <c r="DX564" s="282"/>
      <c r="DY564" s="282"/>
      <c r="DZ564" s="282"/>
      <c r="EA564" s="282"/>
      <c r="EB564" s="282"/>
      <c r="EC564" s="282"/>
      <c r="ED564" s="282"/>
      <c r="EE564" s="282"/>
      <c r="EF564" s="282"/>
      <c r="EG564" s="282"/>
      <c r="EH564" s="282"/>
      <c r="EI564" s="282"/>
      <c r="EJ564" s="282"/>
      <c r="EK564" s="282"/>
      <c r="EL564" s="282"/>
      <c r="EM564" s="282"/>
      <c r="EN564" s="282"/>
      <c r="EO564" s="282"/>
      <c r="EP564" s="282"/>
      <c r="EQ564" s="282"/>
      <c r="ER564" s="282"/>
      <c r="ES564" s="282"/>
      <c r="ET564" s="282"/>
      <c r="EU564" s="282"/>
      <c r="EV564" s="282"/>
      <c r="EW564" s="282"/>
      <c r="EX564" s="282"/>
      <c r="EY564" s="282"/>
      <c r="EZ564" s="282"/>
      <c r="FA564" s="282"/>
      <c r="FB564" s="282"/>
      <c r="FC564" s="282"/>
      <c r="FD564" s="282"/>
      <c r="FE564" s="282"/>
      <c r="FF564" s="282"/>
      <c r="FG564" s="282"/>
      <c r="FH564" s="282"/>
      <c r="FI564" s="282"/>
      <c r="FJ564" s="282"/>
      <c r="FK564" s="282"/>
      <c r="FL564" s="282"/>
      <c r="FM564" s="282"/>
      <c r="FN564" s="282"/>
      <c r="FO564" s="282"/>
      <c r="FP564" s="282"/>
      <c r="FQ564" s="282"/>
      <c r="FR564" s="282"/>
      <c r="FS564" s="282"/>
      <c r="FT564" s="282"/>
      <c r="FU564" s="282"/>
      <c r="FV564" s="282"/>
      <c r="FW564" s="282"/>
      <c r="FX564" s="282"/>
      <c r="FY564" s="282"/>
      <c r="FZ564" s="282"/>
      <c r="GA564" s="282"/>
      <c r="GB564" s="282"/>
      <c r="GC564" s="282"/>
      <c r="GD564" s="282"/>
      <c r="GE564" s="282"/>
      <c r="GF564" s="282"/>
      <c r="GG564" s="282"/>
      <c r="GH564" s="282"/>
      <c r="GI564" s="282"/>
      <c r="GJ564" s="282"/>
      <c r="GK564" s="282"/>
      <c r="GL564" s="282"/>
      <c r="GM564" s="282"/>
      <c r="GN564" s="282"/>
      <c r="GO564" s="282"/>
      <c r="GP564" s="282"/>
      <c r="GQ564" s="282"/>
      <c r="GR564" s="282"/>
      <c r="GS564" s="282"/>
      <c r="GT564" s="282"/>
      <c r="GU564" s="282"/>
      <c r="GV564" s="282"/>
      <c r="GW564" s="282"/>
      <c r="GX564" s="282"/>
      <c r="GY564" s="282"/>
      <c r="GZ564" s="282"/>
      <c r="HA564" s="282"/>
      <c r="HB564" s="282"/>
      <c r="HC564" s="282"/>
      <c r="HD564" s="282"/>
      <c r="HE564" s="282"/>
      <c r="HF564" s="282"/>
      <c r="HG564" s="282"/>
      <c r="HH564" s="282"/>
      <c r="HI564" s="282"/>
      <c r="HJ564" s="282"/>
      <c r="HK564" s="282"/>
      <c r="HL564" s="282"/>
      <c r="HM564" s="282"/>
      <c r="HN564" s="282"/>
      <c r="HO564" s="282"/>
      <c r="HP564" s="282"/>
      <c r="HQ564" s="282"/>
    </row>
    <row r="565" spans="1:225" s="73" customFormat="1" ht="18" hidden="1" customHeight="1" x14ac:dyDescent="0.25">
      <c r="A565" s="223" t="str">
        <f t="shared" ref="A565:B565" si="1613">IF(A408="","",A408)</f>
        <v/>
      </c>
      <c r="B565" s="225" t="str">
        <f t="shared" si="1613"/>
        <v/>
      </c>
      <c r="C565" s="218">
        <f t="shared" si="1585"/>
        <v>0</v>
      </c>
      <c r="D565" s="284"/>
      <c r="E565" s="219">
        <f t="shared" si="1586"/>
        <v>0</v>
      </c>
      <c r="F565" s="219">
        <f t="shared" si="1587"/>
        <v>0</v>
      </c>
      <c r="G565" s="84"/>
      <c r="H565" s="214" t="str">
        <f t="shared" si="1588"/>
        <v/>
      </c>
      <c r="I565" s="219" t="str">
        <f t="shared" si="1589"/>
        <v/>
      </c>
      <c r="J565" s="219" t="str">
        <f t="shared" si="1590"/>
        <v/>
      </c>
      <c r="K565" s="216"/>
      <c r="L565" s="217">
        <f t="shared" si="1583"/>
        <v>1</v>
      </c>
      <c r="M565" s="219" t="str">
        <f t="shared" ref="M565:M596" si="1614">IF(K565="","",ROUND(J565*K565,2))</f>
        <v/>
      </c>
      <c r="N565" s="221" t="str">
        <f t="shared" si="1592"/>
        <v/>
      </c>
      <c r="O565" s="304"/>
      <c r="P565" s="282"/>
      <c r="Q565" s="282"/>
      <c r="R565" s="287"/>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c r="CQ565" s="282"/>
      <c r="CR565" s="282"/>
      <c r="CS565" s="282"/>
      <c r="CT565" s="282"/>
      <c r="CU565" s="282"/>
      <c r="CV565" s="282"/>
      <c r="CW565" s="282"/>
      <c r="CX565" s="282"/>
      <c r="CY565" s="282"/>
      <c r="CZ565" s="282"/>
      <c r="DA565" s="282"/>
      <c r="DB565" s="282"/>
      <c r="DC565" s="282"/>
      <c r="DD565" s="282"/>
      <c r="DE565" s="282"/>
      <c r="DF565" s="282"/>
      <c r="DG565" s="282"/>
      <c r="DH565" s="282"/>
      <c r="DI565" s="282"/>
      <c r="DJ565" s="282"/>
      <c r="DK565" s="282"/>
      <c r="DL565" s="282"/>
      <c r="DM565" s="282"/>
      <c r="DN565" s="282"/>
      <c r="DO565" s="282"/>
      <c r="DP565" s="282"/>
      <c r="DQ565" s="282"/>
      <c r="DR565" s="282"/>
      <c r="DS565" s="282"/>
      <c r="DT565" s="282"/>
      <c r="DU565" s="282"/>
      <c r="DV565" s="282"/>
      <c r="DW565" s="282"/>
      <c r="DX565" s="282"/>
      <c r="DY565" s="282"/>
      <c r="DZ565" s="282"/>
      <c r="EA565" s="282"/>
      <c r="EB565" s="282"/>
      <c r="EC565" s="282"/>
      <c r="ED565" s="282"/>
      <c r="EE565" s="282"/>
      <c r="EF565" s="282"/>
      <c r="EG565" s="282"/>
      <c r="EH565" s="282"/>
      <c r="EI565" s="282"/>
      <c r="EJ565" s="282"/>
      <c r="EK565" s="282"/>
      <c r="EL565" s="282"/>
      <c r="EM565" s="282"/>
      <c r="EN565" s="282"/>
      <c r="EO565" s="282"/>
      <c r="EP565" s="282"/>
      <c r="EQ565" s="282"/>
      <c r="ER565" s="282"/>
      <c r="ES565" s="282"/>
      <c r="ET565" s="282"/>
      <c r="EU565" s="282"/>
      <c r="EV565" s="282"/>
      <c r="EW565" s="282"/>
      <c r="EX565" s="282"/>
      <c r="EY565" s="282"/>
      <c r="EZ565" s="282"/>
      <c r="FA565" s="282"/>
      <c r="FB565" s="282"/>
      <c r="FC565" s="282"/>
      <c r="FD565" s="282"/>
      <c r="FE565" s="282"/>
      <c r="FF565" s="282"/>
      <c r="FG565" s="282"/>
      <c r="FH565" s="282"/>
      <c r="FI565" s="282"/>
      <c r="FJ565" s="282"/>
      <c r="FK565" s="282"/>
      <c r="FL565" s="282"/>
      <c r="FM565" s="282"/>
      <c r="FN565" s="282"/>
      <c r="FO565" s="282"/>
      <c r="FP565" s="282"/>
      <c r="FQ565" s="282"/>
      <c r="FR565" s="282"/>
      <c r="FS565" s="282"/>
      <c r="FT565" s="282"/>
      <c r="FU565" s="282"/>
      <c r="FV565" s="282"/>
      <c r="FW565" s="282"/>
      <c r="FX565" s="282"/>
      <c r="FY565" s="282"/>
      <c r="FZ565" s="282"/>
      <c r="GA565" s="282"/>
      <c r="GB565" s="282"/>
      <c r="GC565" s="282"/>
      <c r="GD565" s="282"/>
      <c r="GE565" s="282"/>
      <c r="GF565" s="282"/>
      <c r="GG565" s="282"/>
      <c r="GH565" s="282"/>
      <c r="GI565" s="282"/>
      <c r="GJ565" s="282"/>
      <c r="GK565" s="282"/>
      <c r="GL565" s="282"/>
      <c r="GM565" s="282"/>
      <c r="GN565" s="282"/>
      <c r="GO565" s="282"/>
      <c r="GP565" s="282"/>
      <c r="GQ565" s="282"/>
      <c r="GR565" s="282"/>
      <c r="GS565" s="282"/>
      <c r="GT565" s="282"/>
      <c r="GU565" s="282"/>
      <c r="GV565" s="282"/>
      <c r="GW565" s="282"/>
      <c r="GX565" s="282"/>
      <c r="GY565" s="282"/>
      <c r="GZ565" s="282"/>
      <c r="HA565" s="282"/>
      <c r="HB565" s="282"/>
      <c r="HC565" s="282"/>
      <c r="HD565" s="282"/>
      <c r="HE565" s="282"/>
      <c r="HF565" s="282"/>
      <c r="HG565" s="282"/>
      <c r="HH565" s="282"/>
      <c r="HI565" s="282"/>
      <c r="HJ565" s="282"/>
      <c r="HK565" s="282"/>
      <c r="HL565" s="282"/>
      <c r="HM565" s="282"/>
      <c r="HN565" s="282"/>
      <c r="HO565" s="282"/>
      <c r="HP565" s="282"/>
      <c r="HQ565" s="282"/>
    </row>
    <row r="566" spans="1:225" s="73" customFormat="1" ht="18" hidden="1" customHeight="1" x14ac:dyDescent="0.25">
      <c r="A566" s="223" t="str">
        <f t="shared" ref="A566:B566" si="1615">IF(A409="","",A409)</f>
        <v/>
      </c>
      <c r="B566" s="225" t="str">
        <f t="shared" si="1615"/>
        <v/>
      </c>
      <c r="C566" s="218">
        <f t="shared" si="1585"/>
        <v>0</v>
      </c>
      <c r="D566" s="284"/>
      <c r="E566" s="219">
        <f t="shared" si="1586"/>
        <v>0</v>
      </c>
      <c r="F566" s="219">
        <f t="shared" si="1587"/>
        <v>0</v>
      </c>
      <c r="G566" s="84"/>
      <c r="H566" s="214" t="str">
        <f t="shared" si="1588"/>
        <v/>
      </c>
      <c r="I566" s="219" t="str">
        <f t="shared" si="1589"/>
        <v/>
      </c>
      <c r="J566" s="219" t="str">
        <f t="shared" si="1590"/>
        <v/>
      </c>
      <c r="K566" s="216"/>
      <c r="L566" s="217">
        <f t="shared" si="1583"/>
        <v>1</v>
      </c>
      <c r="M566" s="219" t="str">
        <f t="shared" si="1614"/>
        <v/>
      </c>
      <c r="N566" s="221" t="str">
        <f t="shared" si="1592"/>
        <v/>
      </c>
      <c r="O566" s="304"/>
      <c r="P566" s="282"/>
      <c r="Q566" s="282"/>
      <c r="R566" s="287"/>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c r="CQ566" s="282"/>
      <c r="CR566" s="282"/>
      <c r="CS566" s="282"/>
      <c r="CT566" s="282"/>
      <c r="CU566" s="282"/>
      <c r="CV566" s="282"/>
      <c r="CW566" s="282"/>
      <c r="CX566" s="282"/>
      <c r="CY566" s="282"/>
      <c r="CZ566" s="282"/>
      <c r="DA566" s="282"/>
      <c r="DB566" s="282"/>
      <c r="DC566" s="282"/>
      <c r="DD566" s="282"/>
      <c r="DE566" s="282"/>
      <c r="DF566" s="282"/>
      <c r="DG566" s="282"/>
      <c r="DH566" s="282"/>
      <c r="DI566" s="282"/>
      <c r="DJ566" s="282"/>
      <c r="DK566" s="282"/>
      <c r="DL566" s="282"/>
      <c r="DM566" s="282"/>
      <c r="DN566" s="282"/>
      <c r="DO566" s="282"/>
      <c r="DP566" s="282"/>
      <c r="DQ566" s="282"/>
      <c r="DR566" s="282"/>
      <c r="DS566" s="282"/>
      <c r="DT566" s="282"/>
      <c r="DU566" s="282"/>
      <c r="DV566" s="282"/>
      <c r="DW566" s="282"/>
      <c r="DX566" s="282"/>
      <c r="DY566" s="282"/>
      <c r="DZ566" s="282"/>
      <c r="EA566" s="282"/>
      <c r="EB566" s="282"/>
      <c r="EC566" s="282"/>
      <c r="ED566" s="282"/>
      <c r="EE566" s="282"/>
      <c r="EF566" s="282"/>
      <c r="EG566" s="282"/>
      <c r="EH566" s="282"/>
      <c r="EI566" s="282"/>
      <c r="EJ566" s="282"/>
      <c r="EK566" s="282"/>
      <c r="EL566" s="282"/>
      <c r="EM566" s="282"/>
      <c r="EN566" s="282"/>
      <c r="EO566" s="282"/>
      <c r="EP566" s="282"/>
      <c r="EQ566" s="282"/>
      <c r="ER566" s="282"/>
      <c r="ES566" s="282"/>
      <c r="ET566" s="282"/>
      <c r="EU566" s="282"/>
      <c r="EV566" s="282"/>
      <c r="EW566" s="282"/>
      <c r="EX566" s="282"/>
      <c r="EY566" s="282"/>
      <c r="EZ566" s="282"/>
      <c r="FA566" s="282"/>
      <c r="FB566" s="282"/>
      <c r="FC566" s="282"/>
      <c r="FD566" s="282"/>
      <c r="FE566" s="282"/>
      <c r="FF566" s="282"/>
      <c r="FG566" s="282"/>
      <c r="FH566" s="282"/>
      <c r="FI566" s="282"/>
      <c r="FJ566" s="282"/>
      <c r="FK566" s="282"/>
      <c r="FL566" s="282"/>
      <c r="FM566" s="282"/>
      <c r="FN566" s="282"/>
      <c r="FO566" s="282"/>
      <c r="FP566" s="282"/>
      <c r="FQ566" s="282"/>
      <c r="FR566" s="282"/>
      <c r="FS566" s="282"/>
      <c r="FT566" s="282"/>
      <c r="FU566" s="282"/>
      <c r="FV566" s="282"/>
      <c r="FW566" s="282"/>
      <c r="FX566" s="282"/>
      <c r="FY566" s="282"/>
      <c r="FZ566" s="282"/>
      <c r="GA566" s="282"/>
      <c r="GB566" s="282"/>
      <c r="GC566" s="282"/>
      <c r="GD566" s="282"/>
      <c r="GE566" s="282"/>
      <c r="GF566" s="282"/>
      <c r="GG566" s="282"/>
      <c r="GH566" s="282"/>
      <c r="GI566" s="282"/>
      <c r="GJ566" s="282"/>
      <c r="GK566" s="282"/>
      <c r="GL566" s="282"/>
      <c r="GM566" s="282"/>
      <c r="GN566" s="282"/>
      <c r="GO566" s="282"/>
      <c r="GP566" s="282"/>
      <c r="GQ566" s="282"/>
      <c r="GR566" s="282"/>
      <c r="GS566" s="282"/>
      <c r="GT566" s="282"/>
      <c r="GU566" s="282"/>
      <c r="GV566" s="282"/>
      <c r="GW566" s="282"/>
      <c r="GX566" s="282"/>
      <c r="GY566" s="282"/>
      <c r="GZ566" s="282"/>
      <c r="HA566" s="282"/>
      <c r="HB566" s="282"/>
      <c r="HC566" s="282"/>
      <c r="HD566" s="282"/>
      <c r="HE566" s="282"/>
      <c r="HF566" s="282"/>
      <c r="HG566" s="282"/>
      <c r="HH566" s="282"/>
      <c r="HI566" s="282"/>
      <c r="HJ566" s="282"/>
      <c r="HK566" s="282"/>
      <c r="HL566" s="282"/>
      <c r="HM566" s="282"/>
      <c r="HN566" s="282"/>
      <c r="HO566" s="282"/>
      <c r="HP566" s="282"/>
      <c r="HQ566" s="282"/>
    </row>
    <row r="567" spans="1:225" s="73" customFormat="1" ht="18" hidden="1" customHeight="1" x14ac:dyDescent="0.25">
      <c r="A567" s="223" t="str">
        <f t="shared" ref="A567:B567" si="1616">IF(A410="","",A410)</f>
        <v/>
      </c>
      <c r="B567" s="225" t="str">
        <f t="shared" si="1616"/>
        <v/>
      </c>
      <c r="C567" s="218">
        <f t="shared" si="1585"/>
        <v>0</v>
      </c>
      <c r="D567" s="284"/>
      <c r="E567" s="219">
        <f t="shared" si="1586"/>
        <v>0</v>
      </c>
      <c r="F567" s="219">
        <f t="shared" si="1587"/>
        <v>0</v>
      </c>
      <c r="G567" s="84"/>
      <c r="H567" s="214" t="str">
        <f t="shared" si="1588"/>
        <v/>
      </c>
      <c r="I567" s="219" t="str">
        <f t="shared" si="1589"/>
        <v/>
      </c>
      <c r="J567" s="219" t="str">
        <f t="shared" si="1590"/>
        <v/>
      </c>
      <c r="K567" s="216"/>
      <c r="L567" s="217">
        <f t="shared" si="1583"/>
        <v>1</v>
      </c>
      <c r="M567" s="219" t="str">
        <f t="shared" si="1614"/>
        <v/>
      </c>
      <c r="N567" s="221" t="str">
        <f t="shared" si="1592"/>
        <v/>
      </c>
      <c r="O567" s="304"/>
      <c r="P567" s="282"/>
      <c r="Q567" s="282"/>
      <c r="R567" s="287"/>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c r="CQ567" s="282"/>
      <c r="CR567" s="282"/>
      <c r="CS567" s="282"/>
      <c r="CT567" s="282"/>
      <c r="CU567" s="282"/>
      <c r="CV567" s="282"/>
      <c r="CW567" s="282"/>
      <c r="CX567" s="282"/>
      <c r="CY567" s="282"/>
      <c r="CZ567" s="282"/>
      <c r="DA567" s="282"/>
      <c r="DB567" s="282"/>
      <c r="DC567" s="282"/>
      <c r="DD567" s="282"/>
      <c r="DE567" s="282"/>
      <c r="DF567" s="282"/>
      <c r="DG567" s="282"/>
      <c r="DH567" s="282"/>
      <c r="DI567" s="282"/>
      <c r="DJ567" s="282"/>
      <c r="DK567" s="282"/>
      <c r="DL567" s="282"/>
      <c r="DM567" s="282"/>
      <c r="DN567" s="282"/>
      <c r="DO567" s="282"/>
      <c r="DP567" s="282"/>
      <c r="DQ567" s="282"/>
      <c r="DR567" s="282"/>
      <c r="DS567" s="282"/>
      <c r="DT567" s="282"/>
      <c r="DU567" s="282"/>
      <c r="DV567" s="282"/>
      <c r="DW567" s="282"/>
      <c r="DX567" s="282"/>
      <c r="DY567" s="282"/>
      <c r="DZ567" s="282"/>
      <c r="EA567" s="282"/>
      <c r="EB567" s="282"/>
      <c r="EC567" s="282"/>
      <c r="ED567" s="282"/>
      <c r="EE567" s="282"/>
      <c r="EF567" s="282"/>
      <c r="EG567" s="282"/>
      <c r="EH567" s="282"/>
      <c r="EI567" s="282"/>
      <c r="EJ567" s="282"/>
      <c r="EK567" s="282"/>
      <c r="EL567" s="282"/>
      <c r="EM567" s="282"/>
      <c r="EN567" s="282"/>
      <c r="EO567" s="282"/>
      <c r="EP567" s="282"/>
      <c r="EQ567" s="282"/>
      <c r="ER567" s="282"/>
      <c r="ES567" s="282"/>
      <c r="ET567" s="282"/>
      <c r="EU567" s="282"/>
      <c r="EV567" s="282"/>
      <c r="EW567" s="282"/>
      <c r="EX567" s="282"/>
      <c r="EY567" s="282"/>
      <c r="EZ567" s="282"/>
      <c r="FA567" s="282"/>
      <c r="FB567" s="282"/>
      <c r="FC567" s="282"/>
      <c r="FD567" s="282"/>
      <c r="FE567" s="282"/>
      <c r="FF567" s="282"/>
      <c r="FG567" s="282"/>
      <c r="FH567" s="282"/>
      <c r="FI567" s="282"/>
      <c r="FJ567" s="282"/>
      <c r="FK567" s="282"/>
      <c r="FL567" s="282"/>
      <c r="FM567" s="282"/>
      <c r="FN567" s="282"/>
      <c r="FO567" s="282"/>
      <c r="FP567" s="282"/>
      <c r="FQ567" s="282"/>
      <c r="FR567" s="282"/>
      <c r="FS567" s="282"/>
      <c r="FT567" s="282"/>
      <c r="FU567" s="282"/>
      <c r="FV567" s="282"/>
      <c r="FW567" s="282"/>
      <c r="FX567" s="282"/>
      <c r="FY567" s="282"/>
      <c r="FZ567" s="282"/>
      <c r="GA567" s="282"/>
      <c r="GB567" s="282"/>
      <c r="GC567" s="282"/>
      <c r="GD567" s="282"/>
      <c r="GE567" s="282"/>
      <c r="GF567" s="282"/>
      <c r="GG567" s="282"/>
      <c r="GH567" s="282"/>
      <c r="GI567" s="282"/>
      <c r="GJ567" s="282"/>
      <c r="GK567" s="282"/>
      <c r="GL567" s="282"/>
      <c r="GM567" s="282"/>
      <c r="GN567" s="282"/>
      <c r="GO567" s="282"/>
      <c r="GP567" s="282"/>
      <c r="GQ567" s="282"/>
      <c r="GR567" s="282"/>
      <c r="GS567" s="282"/>
      <c r="GT567" s="282"/>
      <c r="GU567" s="282"/>
      <c r="GV567" s="282"/>
      <c r="GW567" s="282"/>
      <c r="GX567" s="282"/>
      <c r="GY567" s="282"/>
      <c r="GZ567" s="282"/>
      <c r="HA567" s="282"/>
      <c r="HB567" s="282"/>
      <c r="HC567" s="282"/>
      <c r="HD567" s="282"/>
      <c r="HE567" s="282"/>
      <c r="HF567" s="282"/>
      <c r="HG567" s="282"/>
      <c r="HH567" s="282"/>
      <c r="HI567" s="282"/>
      <c r="HJ567" s="282"/>
      <c r="HK567" s="282"/>
      <c r="HL567" s="282"/>
      <c r="HM567" s="282"/>
      <c r="HN567" s="282"/>
      <c r="HO567" s="282"/>
      <c r="HP567" s="282"/>
      <c r="HQ567" s="282"/>
    </row>
    <row r="568" spans="1:225" s="73" customFormat="1" ht="18" hidden="1" customHeight="1" x14ac:dyDescent="0.25">
      <c r="A568" s="223" t="str">
        <f t="shared" ref="A568:B568" si="1617">IF(A411="","",A411)</f>
        <v/>
      </c>
      <c r="B568" s="225" t="str">
        <f t="shared" si="1617"/>
        <v/>
      </c>
      <c r="C568" s="218">
        <f t="shared" si="1585"/>
        <v>0</v>
      </c>
      <c r="D568" s="284"/>
      <c r="E568" s="219">
        <f t="shared" si="1586"/>
        <v>0</v>
      </c>
      <c r="F568" s="219">
        <f t="shared" si="1587"/>
        <v>0</v>
      </c>
      <c r="G568" s="84"/>
      <c r="H568" s="214" t="str">
        <f t="shared" si="1588"/>
        <v/>
      </c>
      <c r="I568" s="219" t="str">
        <f t="shared" si="1589"/>
        <v/>
      </c>
      <c r="J568" s="219" t="str">
        <f t="shared" si="1590"/>
        <v/>
      </c>
      <c r="K568" s="216"/>
      <c r="L568" s="217">
        <f t="shared" si="1583"/>
        <v>1</v>
      </c>
      <c r="M568" s="219" t="str">
        <f t="shared" si="1614"/>
        <v/>
      </c>
      <c r="N568" s="221" t="str">
        <f t="shared" si="1592"/>
        <v/>
      </c>
      <c r="O568" s="304"/>
      <c r="P568" s="282"/>
      <c r="Q568" s="282"/>
      <c r="R568" s="287"/>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c r="CQ568" s="282"/>
      <c r="CR568" s="282"/>
      <c r="CS568" s="282"/>
      <c r="CT568" s="282"/>
      <c r="CU568" s="282"/>
      <c r="CV568" s="282"/>
      <c r="CW568" s="282"/>
      <c r="CX568" s="282"/>
      <c r="CY568" s="282"/>
      <c r="CZ568" s="282"/>
      <c r="DA568" s="282"/>
      <c r="DB568" s="282"/>
      <c r="DC568" s="282"/>
      <c r="DD568" s="282"/>
      <c r="DE568" s="282"/>
      <c r="DF568" s="282"/>
      <c r="DG568" s="282"/>
      <c r="DH568" s="282"/>
      <c r="DI568" s="282"/>
      <c r="DJ568" s="282"/>
      <c r="DK568" s="282"/>
      <c r="DL568" s="282"/>
      <c r="DM568" s="282"/>
      <c r="DN568" s="282"/>
      <c r="DO568" s="282"/>
      <c r="DP568" s="282"/>
      <c r="DQ568" s="282"/>
      <c r="DR568" s="282"/>
      <c r="DS568" s="282"/>
      <c r="DT568" s="282"/>
      <c r="DU568" s="282"/>
      <c r="DV568" s="282"/>
      <c r="DW568" s="282"/>
      <c r="DX568" s="282"/>
      <c r="DY568" s="282"/>
      <c r="DZ568" s="282"/>
      <c r="EA568" s="282"/>
      <c r="EB568" s="282"/>
      <c r="EC568" s="282"/>
      <c r="ED568" s="282"/>
      <c r="EE568" s="282"/>
      <c r="EF568" s="282"/>
      <c r="EG568" s="282"/>
      <c r="EH568" s="282"/>
      <c r="EI568" s="282"/>
      <c r="EJ568" s="282"/>
      <c r="EK568" s="282"/>
      <c r="EL568" s="282"/>
      <c r="EM568" s="282"/>
      <c r="EN568" s="282"/>
      <c r="EO568" s="282"/>
      <c r="EP568" s="282"/>
      <c r="EQ568" s="282"/>
      <c r="ER568" s="282"/>
      <c r="ES568" s="282"/>
      <c r="ET568" s="282"/>
      <c r="EU568" s="282"/>
      <c r="EV568" s="282"/>
      <c r="EW568" s="282"/>
      <c r="EX568" s="282"/>
      <c r="EY568" s="282"/>
      <c r="EZ568" s="282"/>
      <c r="FA568" s="282"/>
      <c r="FB568" s="282"/>
      <c r="FC568" s="282"/>
      <c r="FD568" s="282"/>
      <c r="FE568" s="282"/>
      <c r="FF568" s="282"/>
      <c r="FG568" s="282"/>
      <c r="FH568" s="282"/>
      <c r="FI568" s="282"/>
      <c r="FJ568" s="282"/>
      <c r="FK568" s="282"/>
      <c r="FL568" s="282"/>
      <c r="FM568" s="282"/>
      <c r="FN568" s="282"/>
      <c r="FO568" s="282"/>
      <c r="FP568" s="282"/>
      <c r="FQ568" s="282"/>
      <c r="FR568" s="282"/>
      <c r="FS568" s="282"/>
      <c r="FT568" s="282"/>
      <c r="FU568" s="282"/>
      <c r="FV568" s="282"/>
      <c r="FW568" s="282"/>
      <c r="FX568" s="282"/>
      <c r="FY568" s="282"/>
      <c r="FZ568" s="282"/>
      <c r="GA568" s="282"/>
      <c r="GB568" s="282"/>
      <c r="GC568" s="282"/>
      <c r="GD568" s="282"/>
      <c r="GE568" s="282"/>
      <c r="GF568" s="282"/>
      <c r="GG568" s="282"/>
      <c r="GH568" s="282"/>
      <c r="GI568" s="282"/>
      <c r="GJ568" s="282"/>
      <c r="GK568" s="282"/>
      <c r="GL568" s="282"/>
      <c r="GM568" s="282"/>
      <c r="GN568" s="282"/>
      <c r="GO568" s="282"/>
      <c r="GP568" s="282"/>
      <c r="GQ568" s="282"/>
      <c r="GR568" s="282"/>
      <c r="GS568" s="282"/>
      <c r="GT568" s="282"/>
      <c r="GU568" s="282"/>
      <c r="GV568" s="282"/>
      <c r="GW568" s="282"/>
      <c r="GX568" s="282"/>
      <c r="GY568" s="282"/>
      <c r="GZ568" s="282"/>
      <c r="HA568" s="282"/>
      <c r="HB568" s="282"/>
      <c r="HC568" s="282"/>
      <c r="HD568" s="282"/>
      <c r="HE568" s="282"/>
      <c r="HF568" s="282"/>
      <c r="HG568" s="282"/>
      <c r="HH568" s="282"/>
      <c r="HI568" s="282"/>
      <c r="HJ568" s="282"/>
      <c r="HK568" s="282"/>
      <c r="HL568" s="282"/>
      <c r="HM568" s="282"/>
      <c r="HN568" s="282"/>
      <c r="HO568" s="282"/>
      <c r="HP568" s="282"/>
      <c r="HQ568" s="282"/>
    </row>
    <row r="569" spans="1:225" s="73" customFormat="1" ht="18" hidden="1" customHeight="1" x14ac:dyDescent="0.25">
      <c r="A569" s="223" t="str">
        <f t="shared" ref="A569:B569" si="1618">IF(A412="","",A412)</f>
        <v/>
      </c>
      <c r="B569" s="225" t="str">
        <f t="shared" si="1618"/>
        <v/>
      </c>
      <c r="C569" s="218">
        <f t="shared" si="1585"/>
        <v>0</v>
      </c>
      <c r="D569" s="284"/>
      <c r="E569" s="219">
        <f t="shared" si="1586"/>
        <v>0</v>
      </c>
      <c r="F569" s="219">
        <f t="shared" si="1587"/>
        <v>0</v>
      </c>
      <c r="G569" s="84"/>
      <c r="H569" s="214" t="str">
        <f t="shared" si="1588"/>
        <v/>
      </c>
      <c r="I569" s="219" t="str">
        <f t="shared" si="1589"/>
        <v/>
      </c>
      <c r="J569" s="219" t="str">
        <f t="shared" si="1590"/>
        <v/>
      </c>
      <c r="K569" s="216"/>
      <c r="L569" s="217">
        <f t="shared" si="1583"/>
        <v>1</v>
      </c>
      <c r="M569" s="219" t="str">
        <f t="shared" si="1614"/>
        <v/>
      </c>
      <c r="N569" s="221" t="str">
        <f t="shared" si="1592"/>
        <v/>
      </c>
      <c r="O569" s="304"/>
      <c r="P569" s="282"/>
      <c r="Q569" s="282"/>
      <c r="R569" s="287"/>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c r="CQ569" s="282"/>
      <c r="CR569" s="282"/>
      <c r="CS569" s="282"/>
      <c r="CT569" s="282"/>
      <c r="CU569" s="282"/>
      <c r="CV569" s="282"/>
      <c r="CW569" s="282"/>
      <c r="CX569" s="282"/>
      <c r="CY569" s="282"/>
      <c r="CZ569" s="282"/>
      <c r="DA569" s="282"/>
      <c r="DB569" s="282"/>
      <c r="DC569" s="282"/>
      <c r="DD569" s="282"/>
      <c r="DE569" s="282"/>
      <c r="DF569" s="282"/>
      <c r="DG569" s="282"/>
      <c r="DH569" s="282"/>
      <c r="DI569" s="282"/>
      <c r="DJ569" s="282"/>
      <c r="DK569" s="282"/>
      <c r="DL569" s="282"/>
      <c r="DM569" s="282"/>
      <c r="DN569" s="282"/>
      <c r="DO569" s="282"/>
      <c r="DP569" s="282"/>
      <c r="DQ569" s="282"/>
      <c r="DR569" s="282"/>
      <c r="DS569" s="282"/>
      <c r="DT569" s="282"/>
      <c r="DU569" s="282"/>
      <c r="DV569" s="282"/>
      <c r="DW569" s="282"/>
      <c r="DX569" s="282"/>
      <c r="DY569" s="282"/>
      <c r="DZ569" s="282"/>
      <c r="EA569" s="282"/>
      <c r="EB569" s="282"/>
      <c r="EC569" s="282"/>
      <c r="ED569" s="282"/>
      <c r="EE569" s="282"/>
      <c r="EF569" s="282"/>
      <c r="EG569" s="282"/>
      <c r="EH569" s="282"/>
      <c r="EI569" s="282"/>
      <c r="EJ569" s="282"/>
      <c r="EK569" s="282"/>
      <c r="EL569" s="282"/>
      <c r="EM569" s="282"/>
      <c r="EN569" s="282"/>
      <c r="EO569" s="282"/>
      <c r="EP569" s="282"/>
      <c r="EQ569" s="282"/>
      <c r="ER569" s="282"/>
      <c r="ES569" s="282"/>
      <c r="ET569" s="282"/>
      <c r="EU569" s="282"/>
      <c r="EV569" s="282"/>
      <c r="EW569" s="282"/>
      <c r="EX569" s="282"/>
      <c r="EY569" s="282"/>
      <c r="EZ569" s="282"/>
      <c r="FA569" s="282"/>
      <c r="FB569" s="282"/>
      <c r="FC569" s="282"/>
      <c r="FD569" s="282"/>
      <c r="FE569" s="282"/>
      <c r="FF569" s="282"/>
      <c r="FG569" s="282"/>
      <c r="FH569" s="282"/>
      <c r="FI569" s="282"/>
      <c r="FJ569" s="282"/>
      <c r="FK569" s="282"/>
      <c r="FL569" s="282"/>
      <c r="FM569" s="282"/>
      <c r="FN569" s="282"/>
      <c r="FO569" s="282"/>
      <c r="FP569" s="282"/>
      <c r="FQ569" s="282"/>
      <c r="FR569" s="282"/>
      <c r="FS569" s="282"/>
      <c r="FT569" s="282"/>
      <c r="FU569" s="282"/>
      <c r="FV569" s="282"/>
      <c r="FW569" s="282"/>
      <c r="FX569" s="282"/>
      <c r="FY569" s="282"/>
      <c r="FZ569" s="282"/>
      <c r="GA569" s="282"/>
      <c r="GB569" s="282"/>
      <c r="GC569" s="282"/>
      <c r="GD569" s="282"/>
      <c r="GE569" s="282"/>
      <c r="GF569" s="282"/>
      <c r="GG569" s="282"/>
      <c r="GH569" s="282"/>
      <c r="GI569" s="282"/>
      <c r="GJ569" s="282"/>
      <c r="GK569" s="282"/>
      <c r="GL569" s="282"/>
      <c r="GM569" s="282"/>
      <c r="GN569" s="282"/>
      <c r="GO569" s="282"/>
      <c r="GP569" s="282"/>
      <c r="GQ569" s="282"/>
      <c r="GR569" s="282"/>
      <c r="GS569" s="282"/>
      <c r="GT569" s="282"/>
      <c r="GU569" s="282"/>
      <c r="GV569" s="282"/>
      <c r="GW569" s="282"/>
      <c r="GX569" s="282"/>
      <c r="GY569" s="282"/>
      <c r="GZ569" s="282"/>
      <c r="HA569" s="282"/>
      <c r="HB569" s="282"/>
      <c r="HC569" s="282"/>
      <c r="HD569" s="282"/>
      <c r="HE569" s="282"/>
      <c r="HF569" s="282"/>
      <c r="HG569" s="282"/>
      <c r="HH569" s="282"/>
      <c r="HI569" s="282"/>
      <c r="HJ569" s="282"/>
      <c r="HK569" s="282"/>
      <c r="HL569" s="282"/>
      <c r="HM569" s="282"/>
      <c r="HN569" s="282"/>
      <c r="HO569" s="282"/>
      <c r="HP569" s="282"/>
      <c r="HQ569" s="282"/>
    </row>
    <row r="570" spans="1:225" s="73" customFormat="1" ht="18" hidden="1" customHeight="1" x14ac:dyDescent="0.25">
      <c r="A570" s="223" t="str">
        <f t="shared" ref="A570:B570" si="1619">IF(A413="","",A413)</f>
        <v/>
      </c>
      <c r="B570" s="225" t="str">
        <f t="shared" si="1619"/>
        <v/>
      </c>
      <c r="C570" s="218">
        <f t="shared" si="1585"/>
        <v>0</v>
      </c>
      <c r="D570" s="284"/>
      <c r="E570" s="219">
        <f t="shared" si="1586"/>
        <v>0</v>
      </c>
      <c r="F570" s="219">
        <f t="shared" si="1587"/>
        <v>0</v>
      </c>
      <c r="G570" s="84"/>
      <c r="H570" s="214" t="str">
        <f t="shared" si="1588"/>
        <v/>
      </c>
      <c r="I570" s="219" t="str">
        <f t="shared" si="1589"/>
        <v/>
      </c>
      <c r="J570" s="219" t="str">
        <f t="shared" si="1590"/>
        <v/>
      </c>
      <c r="K570" s="216"/>
      <c r="L570" s="217">
        <f t="shared" si="1583"/>
        <v>1</v>
      </c>
      <c r="M570" s="219" t="str">
        <f t="shared" si="1614"/>
        <v/>
      </c>
      <c r="N570" s="221" t="str">
        <f t="shared" si="1592"/>
        <v/>
      </c>
      <c r="O570" s="304"/>
      <c r="P570" s="282"/>
      <c r="Q570" s="282"/>
      <c r="R570" s="287"/>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c r="CQ570" s="282"/>
      <c r="CR570" s="282"/>
      <c r="CS570" s="282"/>
      <c r="CT570" s="282"/>
      <c r="CU570" s="282"/>
      <c r="CV570" s="282"/>
      <c r="CW570" s="282"/>
      <c r="CX570" s="282"/>
      <c r="CY570" s="282"/>
      <c r="CZ570" s="282"/>
      <c r="DA570" s="282"/>
      <c r="DB570" s="282"/>
      <c r="DC570" s="282"/>
      <c r="DD570" s="282"/>
      <c r="DE570" s="282"/>
      <c r="DF570" s="282"/>
      <c r="DG570" s="282"/>
      <c r="DH570" s="282"/>
      <c r="DI570" s="282"/>
      <c r="DJ570" s="282"/>
      <c r="DK570" s="282"/>
      <c r="DL570" s="282"/>
      <c r="DM570" s="282"/>
      <c r="DN570" s="282"/>
      <c r="DO570" s="282"/>
      <c r="DP570" s="282"/>
      <c r="DQ570" s="282"/>
      <c r="DR570" s="282"/>
      <c r="DS570" s="282"/>
      <c r="DT570" s="282"/>
      <c r="DU570" s="282"/>
      <c r="DV570" s="282"/>
      <c r="DW570" s="282"/>
      <c r="DX570" s="282"/>
      <c r="DY570" s="282"/>
      <c r="DZ570" s="282"/>
      <c r="EA570" s="282"/>
      <c r="EB570" s="282"/>
      <c r="EC570" s="282"/>
      <c r="ED570" s="282"/>
      <c r="EE570" s="282"/>
      <c r="EF570" s="282"/>
      <c r="EG570" s="282"/>
      <c r="EH570" s="282"/>
      <c r="EI570" s="282"/>
      <c r="EJ570" s="282"/>
      <c r="EK570" s="282"/>
      <c r="EL570" s="282"/>
      <c r="EM570" s="282"/>
      <c r="EN570" s="282"/>
      <c r="EO570" s="282"/>
      <c r="EP570" s="282"/>
      <c r="EQ570" s="282"/>
      <c r="ER570" s="282"/>
      <c r="ES570" s="282"/>
      <c r="ET570" s="282"/>
      <c r="EU570" s="282"/>
      <c r="EV570" s="282"/>
      <c r="EW570" s="282"/>
      <c r="EX570" s="282"/>
      <c r="EY570" s="282"/>
      <c r="EZ570" s="282"/>
      <c r="FA570" s="282"/>
      <c r="FB570" s="282"/>
      <c r="FC570" s="282"/>
      <c r="FD570" s="282"/>
      <c r="FE570" s="282"/>
      <c r="FF570" s="282"/>
      <c r="FG570" s="282"/>
      <c r="FH570" s="282"/>
      <c r="FI570" s="282"/>
      <c r="FJ570" s="282"/>
      <c r="FK570" s="282"/>
      <c r="FL570" s="282"/>
      <c r="FM570" s="282"/>
      <c r="FN570" s="282"/>
      <c r="FO570" s="282"/>
      <c r="FP570" s="282"/>
      <c r="FQ570" s="282"/>
      <c r="FR570" s="282"/>
      <c r="FS570" s="282"/>
      <c r="FT570" s="282"/>
      <c r="FU570" s="282"/>
      <c r="FV570" s="282"/>
      <c r="FW570" s="282"/>
      <c r="FX570" s="282"/>
      <c r="FY570" s="282"/>
      <c r="FZ570" s="282"/>
      <c r="GA570" s="282"/>
      <c r="GB570" s="282"/>
      <c r="GC570" s="282"/>
      <c r="GD570" s="282"/>
      <c r="GE570" s="282"/>
      <c r="GF570" s="282"/>
      <c r="GG570" s="282"/>
      <c r="GH570" s="282"/>
      <c r="GI570" s="282"/>
      <c r="GJ570" s="282"/>
      <c r="GK570" s="282"/>
      <c r="GL570" s="282"/>
      <c r="GM570" s="282"/>
      <c r="GN570" s="282"/>
      <c r="GO570" s="282"/>
      <c r="GP570" s="282"/>
      <c r="GQ570" s="282"/>
      <c r="GR570" s="282"/>
      <c r="GS570" s="282"/>
      <c r="GT570" s="282"/>
      <c r="GU570" s="282"/>
      <c r="GV570" s="282"/>
      <c r="GW570" s="282"/>
      <c r="GX570" s="282"/>
      <c r="GY570" s="282"/>
      <c r="GZ570" s="282"/>
      <c r="HA570" s="282"/>
      <c r="HB570" s="282"/>
      <c r="HC570" s="282"/>
      <c r="HD570" s="282"/>
      <c r="HE570" s="282"/>
      <c r="HF570" s="282"/>
      <c r="HG570" s="282"/>
      <c r="HH570" s="282"/>
      <c r="HI570" s="282"/>
      <c r="HJ570" s="282"/>
      <c r="HK570" s="282"/>
      <c r="HL570" s="282"/>
      <c r="HM570" s="282"/>
      <c r="HN570" s="282"/>
      <c r="HO570" s="282"/>
      <c r="HP570" s="282"/>
      <c r="HQ570" s="282"/>
    </row>
    <row r="571" spans="1:225" s="73" customFormat="1" ht="18" hidden="1" customHeight="1" x14ac:dyDescent="0.25">
      <c r="A571" s="223" t="str">
        <f t="shared" ref="A571:B571" si="1620">IF(A414="","",A414)</f>
        <v/>
      </c>
      <c r="B571" s="225" t="str">
        <f t="shared" si="1620"/>
        <v/>
      </c>
      <c r="C571" s="218">
        <f t="shared" si="1585"/>
        <v>0</v>
      </c>
      <c r="D571" s="284"/>
      <c r="E571" s="219">
        <f t="shared" si="1586"/>
        <v>0</v>
      </c>
      <c r="F571" s="219">
        <f t="shared" si="1587"/>
        <v>0</v>
      </c>
      <c r="G571" s="84"/>
      <c r="H571" s="214" t="str">
        <f t="shared" si="1588"/>
        <v/>
      </c>
      <c r="I571" s="219" t="str">
        <f t="shared" si="1589"/>
        <v/>
      </c>
      <c r="J571" s="219" t="str">
        <f t="shared" si="1590"/>
        <v/>
      </c>
      <c r="K571" s="216"/>
      <c r="L571" s="217">
        <f t="shared" si="1583"/>
        <v>1</v>
      </c>
      <c r="M571" s="219" t="str">
        <f t="shared" si="1614"/>
        <v/>
      </c>
      <c r="N571" s="221" t="str">
        <f t="shared" si="1592"/>
        <v/>
      </c>
      <c r="O571" s="304"/>
      <c r="P571" s="282"/>
      <c r="Q571" s="282"/>
      <c r="R571" s="287"/>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c r="CQ571" s="282"/>
      <c r="CR571" s="282"/>
      <c r="CS571" s="282"/>
      <c r="CT571" s="282"/>
      <c r="CU571" s="282"/>
      <c r="CV571" s="282"/>
      <c r="CW571" s="282"/>
      <c r="CX571" s="282"/>
      <c r="CY571" s="282"/>
      <c r="CZ571" s="282"/>
      <c r="DA571" s="282"/>
      <c r="DB571" s="282"/>
      <c r="DC571" s="282"/>
      <c r="DD571" s="282"/>
      <c r="DE571" s="282"/>
      <c r="DF571" s="282"/>
      <c r="DG571" s="282"/>
      <c r="DH571" s="282"/>
      <c r="DI571" s="282"/>
      <c r="DJ571" s="282"/>
      <c r="DK571" s="282"/>
      <c r="DL571" s="282"/>
      <c r="DM571" s="282"/>
      <c r="DN571" s="282"/>
      <c r="DO571" s="282"/>
      <c r="DP571" s="282"/>
      <c r="DQ571" s="282"/>
      <c r="DR571" s="282"/>
      <c r="DS571" s="282"/>
      <c r="DT571" s="282"/>
      <c r="DU571" s="282"/>
      <c r="DV571" s="282"/>
      <c r="DW571" s="282"/>
      <c r="DX571" s="282"/>
      <c r="DY571" s="282"/>
      <c r="DZ571" s="282"/>
      <c r="EA571" s="282"/>
      <c r="EB571" s="282"/>
      <c r="EC571" s="282"/>
      <c r="ED571" s="282"/>
      <c r="EE571" s="282"/>
      <c r="EF571" s="282"/>
      <c r="EG571" s="282"/>
      <c r="EH571" s="282"/>
      <c r="EI571" s="282"/>
      <c r="EJ571" s="282"/>
      <c r="EK571" s="282"/>
      <c r="EL571" s="282"/>
      <c r="EM571" s="282"/>
      <c r="EN571" s="282"/>
      <c r="EO571" s="282"/>
      <c r="EP571" s="282"/>
      <c r="EQ571" s="282"/>
      <c r="ER571" s="282"/>
      <c r="ES571" s="282"/>
      <c r="ET571" s="282"/>
      <c r="EU571" s="282"/>
      <c r="EV571" s="282"/>
      <c r="EW571" s="282"/>
      <c r="EX571" s="282"/>
      <c r="EY571" s="282"/>
      <c r="EZ571" s="282"/>
      <c r="FA571" s="282"/>
      <c r="FB571" s="282"/>
      <c r="FC571" s="282"/>
      <c r="FD571" s="282"/>
      <c r="FE571" s="282"/>
      <c r="FF571" s="282"/>
      <c r="FG571" s="282"/>
      <c r="FH571" s="282"/>
      <c r="FI571" s="282"/>
      <c r="FJ571" s="282"/>
      <c r="FK571" s="282"/>
      <c r="FL571" s="282"/>
      <c r="FM571" s="282"/>
      <c r="FN571" s="282"/>
      <c r="FO571" s="282"/>
      <c r="FP571" s="282"/>
      <c r="FQ571" s="282"/>
      <c r="FR571" s="282"/>
      <c r="FS571" s="282"/>
      <c r="FT571" s="282"/>
      <c r="FU571" s="282"/>
      <c r="FV571" s="282"/>
      <c r="FW571" s="282"/>
      <c r="FX571" s="282"/>
      <c r="FY571" s="282"/>
      <c r="FZ571" s="282"/>
      <c r="GA571" s="282"/>
      <c r="GB571" s="282"/>
      <c r="GC571" s="282"/>
      <c r="GD571" s="282"/>
      <c r="GE571" s="282"/>
      <c r="GF571" s="282"/>
      <c r="GG571" s="282"/>
      <c r="GH571" s="282"/>
      <c r="GI571" s="282"/>
      <c r="GJ571" s="282"/>
      <c r="GK571" s="282"/>
      <c r="GL571" s="282"/>
      <c r="GM571" s="282"/>
      <c r="GN571" s="282"/>
      <c r="GO571" s="282"/>
      <c r="GP571" s="282"/>
      <c r="GQ571" s="282"/>
      <c r="GR571" s="282"/>
      <c r="GS571" s="282"/>
      <c r="GT571" s="282"/>
      <c r="GU571" s="282"/>
      <c r="GV571" s="282"/>
      <c r="GW571" s="282"/>
      <c r="GX571" s="282"/>
      <c r="GY571" s="282"/>
      <c r="GZ571" s="282"/>
      <c r="HA571" s="282"/>
      <c r="HB571" s="282"/>
      <c r="HC571" s="282"/>
      <c r="HD571" s="282"/>
      <c r="HE571" s="282"/>
      <c r="HF571" s="282"/>
      <c r="HG571" s="282"/>
      <c r="HH571" s="282"/>
      <c r="HI571" s="282"/>
      <c r="HJ571" s="282"/>
      <c r="HK571" s="282"/>
      <c r="HL571" s="282"/>
      <c r="HM571" s="282"/>
      <c r="HN571" s="282"/>
      <c r="HO571" s="282"/>
      <c r="HP571" s="282"/>
      <c r="HQ571" s="282"/>
    </row>
    <row r="572" spans="1:225" s="73" customFormat="1" ht="18" hidden="1" customHeight="1" x14ac:dyDescent="0.25">
      <c r="A572" s="223" t="str">
        <f t="shared" ref="A572:B572" si="1621">IF(A415="","",A415)</f>
        <v/>
      </c>
      <c r="B572" s="225" t="str">
        <f t="shared" si="1621"/>
        <v/>
      </c>
      <c r="C572" s="218">
        <f t="shared" si="1585"/>
        <v>0</v>
      </c>
      <c r="D572" s="284"/>
      <c r="E572" s="219">
        <f t="shared" si="1586"/>
        <v>0</v>
      </c>
      <c r="F572" s="219">
        <f t="shared" si="1587"/>
        <v>0</v>
      </c>
      <c r="G572" s="84"/>
      <c r="H572" s="214" t="str">
        <f t="shared" si="1588"/>
        <v/>
      </c>
      <c r="I572" s="219" t="str">
        <f t="shared" si="1589"/>
        <v/>
      </c>
      <c r="J572" s="219" t="str">
        <f t="shared" si="1590"/>
        <v/>
      </c>
      <c r="K572" s="216"/>
      <c r="L572" s="217">
        <f t="shared" si="1583"/>
        <v>1</v>
      </c>
      <c r="M572" s="219" t="str">
        <f t="shared" si="1614"/>
        <v/>
      </c>
      <c r="N572" s="221" t="str">
        <f t="shared" si="1592"/>
        <v/>
      </c>
      <c r="O572" s="304"/>
      <c r="P572" s="282"/>
      <c r="Q572" s="282"/>
      <c r="R572" s="287"/>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c r="CQ572" s="282"/>
      <c r="CR572" s="282"/>
      <c r="CS572" s="282"/>
      <c r="CT572" s="282"/>
      <c r="CU572" s="282"/>
      <c r="CV572" s="282"/>
      <c r="CW572" s="282"/>
      <c r="CX572" s="282"/>
      <c r="CY572" s="282"/>
      <c r="CZ572" s="282"/>
      <c r="DA572" s="282"/>
      <c r="DB572" s="282"/>
      <c r="DC572" s="282"/>
      <c r="DD572" s="282"/>
      <c r="DE572" s="282"/>
      <c r="DF572" s="282"/>
      <c r="DG572" s="282"/>
      <c r="DH572" s="282"/>
      <c r="DI572" s="282"/>
      <c r="DJ572" s="282"/>
      <c r="DK572" s="282"/>
      <c r="DL572" s="282"/>
      <c r="DM572" s="282"/>
      <c r="DN572" s="282"/>
      <c r="DO572" s="282"/>
      <c r="DP572" s="282"/>
      <c r="DQ572" s="282"/>
      <c r="DR572" s="282"/>
      <c r="DS572" s="282"/>
      <c r="DT572" s="282"/>
      <c r="DU572" s="282"/>
      <c r="DV572" s="282"/>
      <c r="DW572" s="282"/>
      <c r="DX572" s="282"/>
      <c r="DY572" s="282"/>
      <c r="DZ572" s="282"/>
      <c r="EA572" s="282"/>
      <c r="EB572" s="282"/>
      <c r="EC572" s="282"/>
      <c r="ED572" s="282"/>
      <c r="EE572" s="282"/>
      <c r="EF572" s="282"/>
      <c r="EG572" s="282"/>
      <c r="EH572" s="282"/>
      <c r="EI572" s="282"/>
      <c r="EJ572" s="282"/>
      <c r="EK572" s="282"/>
      <c r="EL572" s="282"/>
      <c r="EM572" s="282"/>
      <c r="EN572" s="282"/>
      <c r="EO572" s="282"/>
      <c r="EP572" s="282"/>
      <c r="EQ572" s="282"/>
      <c r="ER572" s="282"/>
      <c r="ES572" s="282"/>
      <c r="ET572" s="282"/>
      <c r="EU572" s="282"/>
      <c r="EV572" s="282"/>
      <c r="EW572" s="282"/>
      <c r="EX572" s="282"/>
      <c r="EY572" s="282"/>
      <c r="EZ572" s="282"/>
      <c r="FA572" s="282"/>
      <c r="FB572" s="282"/>
      <c r="FC572" s="282"/>
      <c r="FD572" s="282"/>
      <c r="FE572" s="282"/>
      <c r="FF572" s="282"/>
      <c r="FG572" s="282"/>
      <c r="FH572" s="282"/>
      <c r="FI572" s="282"/>
      <c r="FJ572" s="282"/>
      <c r="FK572" s="282"/>
      <c r="FL572" s="282"/>
      <c r="FM572" s="282"/>
      <c r="FN572" s="282"/>
      <c r="FO572" s="282"/>
      <c r="FP572" s="282"/>
      <c r="FQ572" s="282"/>
      <c r="FR572" s="282"/>
      <c r="FS572" s="282"/>
      <c r="FT572" s="282"/>
      <c r="FU572" s="282"/>
      <c r="FV572" s="282"/>
      <c r="FW572" s="282"/>
      <c r="FX572" s="282"/>
      <c r="FY572" s="282"/>
      <c r="FZ572" s="282"/>
      <c r="GA572" s="282"/>
      <c r="GB572" s="282"/>
      <c r="GC572" s="282"/>
      <c r="GD572" s="282"/>
      <c r="GE572" s="282"/>
      <c r="GF572" s="282"/>
      <c r="GG572" s="282"/>
      <c r="GH572" s="282"/>
      <c r="GI572" s="282"/>
      <c r="GJ572" s="282"/>
      <c r="GK572" s="282"/>
      <c r="GL572" s="282"/>
      <c r="GM572" s="282"/>
      <c r="GN572" s="282"/>
      <c r="GO572" s="282"/>
      <c r="GP572" s="282"/>
      <c r="GQ572" s="282"/>
      <c r="GR572" s="282"/>
      <c r="GS572" s="282"/>
      <c r="GT572" s="282"/>
      <c r="GU572" s="282"/>
      <c r="GV572" s="282"/>
      <c r="GW572" s="282"/>
      <c r="GX572" s="282"/>
      <c r="GY572" s="282"/>
      <c r="GZ572" s="282"/>
      <c r="HA572" s="282"/>
      <c r="HB572" s="282"/>
      <c r="HC572" s="282"/>
      <c r="HD572" s="282"/>
      <c r="HE572" s="282"/>
      <c r="HF572" s="282"/>
      <c r="HG572" s="282"/>
      <c r="HH572" s="282"/>
      <c r="HI572" s="282"/>
      <c r="HJ572" s="282"/>
      <c r="HK572" s="282"/>
      <c r="HL572" s="282"/>
      <c r="HM572" s="282"/>
      <c r="HN572" s="282"/>
      <c r="HO572" s="282"/>
      <c r="HP572" s="282"/>
      <c r="HQ572" s="282"/>
    </row>
    <row r="573" spans="1:225" s="73" customFormat="1" ht="18" hidden="1" customHeight="1" x14ac:dyDescent="0.25">
      <c r="A573" s="223" t="str">
        <f t="shared" ref="A573:B573" si="1622">IF(A416="","",A416)</f>
        <v/>
      </c>
      <c r="B573" s="225" t="str">
        <f t="shared" si="1622"/>
        <v/>
      </c>
      <c r="C573" s="218">
        <f t="shared" si="1585"/>
        <v>0</v>
      </c>
      <c r="D573" s="284"/>
      <c r="E573" s="219">
        <f t="shared" si="1586"/>
        <v>0</v>
      </c>
      <c r="F573" s="219">
        <f t="shared" si="1587"/>
        <v>0</v>
      </c>
      <c r="G573" s="84"/>
      <c r="H573" s="214" t="str">
        <f t="shared" si="1588"/>
        <v/>
      </c>
      <c r="I573" s="219" t="str">
        <f t="shared" si="1589"/>
        <v/>
      </c>
      <c r="J573" s="219" t="str">
        <f t="shared" si="1590"/>
        <v/>
      </c>
      <c r="K573" s="216"/>
      <c r="L573" s="217">
        <f t="shared" si="1583"/>
        <v>1</v>
      </c>
      <c r="M573" s="219" t="str">
        <f t="shared" si="1614"/>
        <v/>
      </c>
      <c r="N573" s="221" t="str">
        <f t="shared" si="1592"/>
        <v/>
      </c>
      <c r="O573" s="304"/>
      <c r="P573" s="282"/>
      <c r="Q573" s="282"/>
      <c r="R573" s="287"/>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c r="CQ573" s="282"/>
      <c r="CR573" s="282"/>
      <c r="CS573" s="282"/>
      <c r="CT573" s="282"/>
      <c r="CU573" s="282"/>
      <c r="CV573" s="282"/>
      <c r="CW573" s="282"/>
      <c r="CX573" s="282"/>
      <c r="CY573" s="282"/>
      <c r="CZ573" s="282"/>
      <c r="DA573" s="282"/>
      <c r="DB573" s="282"/>
      <c r="DC573" s="282"/>
      <c r="DD573" s="282"/>
      <c r="DE573" s="282"/>
      <c r="DF573" s="282"/>
      <c r="DG573" s="282"/>
      <c r="DH573" s="282"/>
      <c r="DI573" s="282"/>
      <c r="DJ573" s="282"/>
      <c r="DK573" s="282"/>
      <c r="DL573" s="282"/>
      <c r="DM573" s="282"/>
      <c r="DN573" s="282"/>
      <c r="DO573" s="282"/>
      <c r="DP573" s="282"/>
      <c r="DQ573" s="282"/>
      <c r="DR573" s="282"/>
      <c r="DS573" s="282"/>
      <c r="DT573" s="282"/>
      <c r="DU573" s="282"/>
      <c r="DV573" s="282"/>
      <c r="DW573" s="282"/>
      <c r="DX573" s="282"/>
      <c r="DY573" s="282"/>
      <c r="DZ573" s="282"/>
      <c r="EA573" s="282"/>
      <c r="EB573" s="282"/>
      <c r="EC573" s="282"/>
      <c r="ED573" s="282"/>
      <c r="EE573" s="282"/>
      <c r="EF573" s="282"/>
      <c r="EG573" s="282"/>
      <c r="EH573" s="282"/>
      <c r="EI573" s="282"/>
      <c r="EJ573" s="282"/>
      <c r="EK573" s="282"/>
      <c r="EL573" s="282"/>
      <c r="EM573" s="282"/>
      <c r="EN573" s="282"/>
      <c r="EO573" s="282"/>
      <c r="EP573" s="282"/>
      <c r="EQ573" s="282"/>
      <c r="ER573" s="282"/>
      <c r="ES573" s="282"/>
      <c r="ET573" s="282"/>
      <c r="EU573" s="282"/>
      <c r="EV573" s="282"/>
      <c r="EW573" s="282"/>
      <c r="EX573" s="282"/>
      <c r="EY573" s="282"/>
      <c r="EZ573" s="282"/>
      <c r="FA573" s="282"/>
      <c r="FB573" s="282"/>
      <c r="FC573" s="282"/>
      <c r="FD573" s="282"/>
      <c r="FE573" s="282"/>
      <c r="FF573" s="282"/>
      <c r="FG573" s="282"/>
      <c r="FH573" s="282"/>
      <c r="FI573" s="282"/>
      <c r="FJ573" s="282"/>
      <c r="FK573" s="282"/>
      <c r="FL573" s="282"/>
      <c r="FM573" s="282"/>
      <c r="FN573" s="282"/>
      <c r="FO573" s="282"/>
      <c r="FP573" s="282"/>
      <c r="FQ573" s="282"/>
      <c r="FR573" s="282"/>
      <c r="FS573" s="282"/>
      <c r="FT573" s="282"/>
      <c r="FU573" s="282"/>
      <c r="FV573" s="282"/>
      <c r="FW573" s="282"/>
      <c r="FX573" s="282"/>
      <c r="FY573" s="282"/>
      <c r="FZ573" s="282"/>
      <c r="GA573" s="282"/>
      <c r="GB573" s="282"/>
      <c r="GC573" s="282"/>
      <c r="GD573" s="282"/>
      <c r="GE573" s="282"/>
      <c r="GF573" s="282"/>
      <c r="GG573" s="282"/>
      <c r="GH573" s="282"/>
      <c r="GI573" s="282"/>
      <c r="GJ573" s="282"/>
      <c r="GK573" s="282"/>
      <c r="GL573" s="282"/>
      <c r="GM573" s="282"/>
      <c r="GN573" s="282"/>
      <c r="GO573" s="282"/>
      <c r="GP573" s="282"/>
      <c r="GQ573" s="282"/>
      <c r="GR573" s="282"/>
      <c r="GS573" s="282"/>
      <c r="GT573" s="282"/>
      <c r="GU573" s="282"/>
      <c r="GV573" s="282"/>
      <c r="GW573" s="282"/>
      <c r="GX573" s="282"/>
      <c r="GY573" s="282"/>
      <c r="GZ573" s="282"/>
      <c r="HA573" s="282"/>
      <c r="HB573" s="282"/>
      <c r="HC573" s="282"/>
      <c r="HD573" s="282"/>
      <c r="HE573" s="282"/>
      <c r="HF573" s="282"/>
      <c r="HG573" s="282"/>
      <c r="HH573" s="282"/>
      <c r="HI573" s="282"/>
      <c r="HJ573" s="282"/>
      <c r="HK573" s="282"/>
      <c r="HL573" s="282"/>
      <c r="HM573" s="282"/>
      <c r="HN573" s="282"/>
      <c r="HO573" s="282"/>
      <c r="HP573" s="282"/>
      <c r="HQ573" s="282"/>
    </row>
    <row r="574" spans="1:225" s="73" customFormat="1" ht="18" hidden="1" customHeight="1" x14ac:dyDescent="0.25">
      <c r="A574" s="223" t="str">
        <f t="shared" ref="A574:B574" si="1623">IF(A417="","",A417)</f>
        <v/>
      </c>
      <c r="B574" s="225" t="str">
        <f t="shared" si="1623"/>
        <v/>
      </c>
      <c r="C574" s="218">
        <f t="shared" si="1585"/>
        <v>0</v>
      </c>
      <c r="D574" s="284"/>
      <c r="E574" s="219">
        <f t="shared" si="1586"/>
        <v>0</v>
      </c>
      <c r="F574" s="219">
        <f t="shared" si="1587"/>
        <v>0</v>
      </c>
      <c r="G574" s="84"/>
      <c r="H574" s="214" t="str">
        <f t="shared" si="1588"/>
        <v/>
      </c>
      <c r="I574" s="219" t="str">
        <f t="shared" si="1589"/>
        <v/>
      </c>
      <c r="J574" s="219" t="str">
        <f t="shared" si="1590"/>
        <v/>
      </c>
      <c r="K574" s="216"/>
      <c r="L574" s="217">
        <f t="shared" si="1583"/>
        <v>1</v>
      </c>
      <c r="M574" s="219" t="str">
        <f t="shared" si="1614"/>
        <v/>
      </c>
      <c r="N574" s="221" t="str">
        <f t="shared" si="1592"/>
        <v/>
      </c>
      <c r="O574" s="304"/>
      <c r="P574" s="282"/>
      <c r="Q574" s="282"/>
      <c r="R574" s="287"/>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c r="CQ574" s="282"/>
      <c r="CR574" s="282"/>
      <c r="CS574" s="282"/>
      <c r="CT574" s="282"/>
      <c r="CU574" s="282"/>
      <c r="CV574" s="282"/>
      <c r="CW574" s="282"/>
      <c r="CX574" s="282"/>
      <c r="CY574" s="282"/>
      <c r="CZ574" s="282"/>
      <c r="DA574" s="282"/>
      <c r="DB574" s="282"/>
      <c r="DC574" s="282"/>
      <c r="DD574" s="282"/>
      <c r="DE574" s="282"/>
      <c r="DF574" s="282"/>
      <c r="DG574" s="282"/>
      <c r="DH574" s="282"/>
      <c r="DI574" s="282"/>
      <c r="DJ574" s="282"/>
      <c r="DK574" s="282"/>
      <c r="DL574" s="282"/>
      <c r="DM574" s="282"/>
      <c r="DN574" s="282"/>
      <c r="DO574" s="282"/>
      <c r="DP574" s="282"/>
      <c r="DQ574" s="282"/>
      <c r="DR574" s="282"/>
      <c r="DS574" s="282"/>
      <c r="DT574" s="282"/>
      <c r="DU574" s="282"/>
      <c r="DV574" s="282"/>
      <c r="DW574" s="282"/>
      <c r="DX574" s="282"/>
      <c r="DY574" s="282"/>
      <c r="DZ574" s="282"/>
      <c r="EA574" s="282"/>
      <c r="EB574" s="282"/>
      <c r="EC574" s="282"/>
      <c r="ED574" s="282"/>
      <c r="EE574" s="282"/>
      <c r="EF574" s="282"/>
      <c r="EG574" s="282"/>
      <c r="EH574" s="282"/>
      <c r="EI574" s="282"/>
      <c r="EJ574" s="282"/>
      <c r="EK574" s="282"/>
      <c r="EL574" s="282"/>
      <c r="EM574" s="282"/>
      <c r="EN574" s="282"/>
      <c r="EO574" s="282"/>
      <c r="EP574" s="282"/>
      <c r="EQ574" s="282"/>
      <c r="ER574" s="282"/>
      <c r="ES574" s="282"/>
      <c r="ET574" s="282"/>
      <c r="EU574" s="282"/>
      <c r="EV574" s="282"/>
      <c r="EW574" s="282"/>
      <c r="EX574" s="282"/>
      <c r="EY574" s="282"/>
      <c r="EZ574" s="282"/>
      <c r="FA574" s="282"/>
      <c r="FB574" s="282"/>
      <c r="FC574" s="282"/>
      <c r="FD574" s="282"/>
      <c r="FE574" s="282"/>
      <c r="FF574" s="282"/>
      <c r="FG574" s="282"/>
      <c r="FH574" s="282"/>
      <c r="FI574" s="282"/>
      <c r="FJ574" s="282"/>
      <c r="FK574" s="282"/>
      <c r="FL574" s="282"/>
      <c r="FM574" s="282"/>
      <c r="FN574" s="282"/>
      <c r="FO574" s="282"/>
      <c r="FP574" s="282"/>
      <c r="FQ574" s="282"/>
      <c r="FR574" s="282"/>
      <c r="FS574" s="282"/>
      <c r="FT574" s="282"/>
      <c r="FU574" s="282"/>
      <c r="FV574" s="282"/>
      <c r="FW574" s="282"/>
      <c r="FX574" s="282"/>
      <c r="FY574" s="282"/>
      <c r="FZ574" s="282"/>
      <c r="GA574" s="282"/>
      <c r="GB574" s="282"/>
      <c r="GC574" s="282"/>
      <c r="GD574" s="282"/>
      <c r="GE574" s="282"/>
      <c r="GF574" s="282"/>
      <c r="GG574" s="282"/>
      <c r="GH574" s="282"/>
      <c r="GI574" s="282"/>
      <c r="GJ574" s="282"/>
      <c r="GK574" s="282"/>
      <c r="GL574" s="282"/>
      <c r="GM574" s="282"/>
      <c r="GN574" s="282"/>
      <c r="GO574" s="282"/>
      <c r="GP574" s="282"/>
      <c r="GQ574" s="282"/>
      <c r="GR574" s="282"/>
      <c r="GS574" s="282"/>
      <c r="GT574" s="282"/>
      <c r="GU574" s="282"/>
      <c r="GV574" s="282"/>
      <c r="GW574" s="282"/>
      <c r="GX574" s="282"/>
      <c r="GY574" s="282"/>
      <c r="GZ574" s="282"/>
      <c r="HA574" s="282"/>
      <c r="HB574" s="282"/>
      <c r="HC574" s="282"/>
      <c r="HD574" s="282"/>
      <c r="HE574" s="282"/>
      <c r="HF574" s="282"/>
      <c r="HG574" s="282"/>
      <c r="HH574" s="282"/>
      <c r="HI574" s="282"/>
      <c r="HJ574" s="282"/>
      <c r="HK574" s="282"/>
      <c r="HL574" s="282"/>
      <c r="HM574" s="282"/>
      <c r="HN574" s="282"/>
      <c r="HO574" s="282"/>
      <c r="HP574" s="282"/>
      <c r="HQ574" s="282"/>
    </row>
    <row r="575" spans="1:225" s="73" customFormat="1" ht="18" hidden="1" customHeight="1" x14ac:dyDescent="0.25">
      <c r="A575" s="223" t="str">
        <f>IF(A418="","",A418)</f>
        <v/>
      </c>
      <c r="B575" s="225" t="str">
        <f>IF(B418="","",B418)</f>
        <v/>
      </c>
      <c r="C575" s="218">
        <f t="shared" si="1585"/>
        <v>0</v>
      </c>
      <c r="D575" s="284"/>
      <c r="E575" s="219">
        <f t="shared" si="1586"/>
        <v>0</v>
      </c>
      <c r="F575" s="219">
        <f t="shared" si="1587"/>
        <v>0</v>
      </c>
      <c r="G575" s="84"/>
      <c r="H575" s="214" t="str">
        <f t="shared" si="1588"/>
        <v/>
      </c>
      <c r="I575" s="219" t="str">
        <f t="shared" si="1589"/>
        <v/>
      </c>
      <c r="J575" s="219" t="str">
        <f t="shared" si="1590"/>
        <v/>
      </c>
      <c r="K575" s="216"/>
      <c r="L575" s="217">
        <f t="shared" si="1583"/>
        <v>1</v>
      </c>
      <c r="M575" s="219" t="str">
        <f t="shared" si="1614"/>
        <v/>
      </c>
      <c r="N575" s="221" t="str">
        <f t="shared" si="1592"/>
        <v/>
      </c>
      <c r="O575" s="304"/>
      <c r="P575" s="282"/>
      <c r="Q575" s="282"/>
      <c r="R575" s="287"/>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c r="CQ575" s="282"/>
      <c r="CR575" s="282"/>
      <c r="CS575" s="282"/>
      <c r="CT575" s="282"/>
      <c r="CU575" s="282"/>
      <c r="CV575" s="282"/>
      <c r="CW575" s="282"/>
      <c r="CX575" s="282"/>
      <c r="CY575" s="282"/>
      <c r="CZ575" s="282"/>
      <c r="DA575" s="282"/>
      <c r="DB575" s="282"/>
      <c r="DC575" s="282"/>
      <c r="DD575" s="282"/>
      <c r="DE575" s="282"/>
      <c r="DF575" s="282"/>
      <c r="DG575" s="282"/>
      <c r="DH575" s="282"/>
      <c r="DI575" s="282"/>
      <c r="DJ575" s="282"/>
      <c r="DK575" s="282"/>
      <c r="DL575" s="282"/>
      <c r="DM575" s="282"/>
      <c r="DN575" s="282"/>
      <c r="DO575" s="282"/>
      <c r="DP575" s="282"/>
      <c r="DQ575" s="282"/>
      <c r="DR575" s="282"/>
      <c r="DS575" s="282"/>
      <c r="DT575" s="282"/>
      <c r="DU575" s="282"/>
      <c r="DV575" s="282"/>
      <c r="DW575" s="282"/>
      <c r="DX575" s="282"/>
      <c r="DY575" s="282"/>
      <c r="DZ575" s="282"/>
      <c r="EA575" s="282"/>
      <c r="EB575" s="282"/>
      <c r="EC575" s="282"/>
      <c r="ED575" s="282"/>
      <c r="EE575" s="282"/>
      <c r="EF575" s="282"/>
      <c r="EG575" s="282"/>
      <c r="EH575" s="282"/>
      <c r="EI575" s="282"/>
      <c r="EJ575" s="282"/>
      <c r="EK575" s="282"/>
      <c r="EL575" s="282"/>
      <c r="EM575" s="282"/>
      <c r="EN575" s="282"/>
      <c r="EO575" s="282"/>
      <c r="EP575" s="282"/>
      <c r="EQ575" s="282"/>
      <c r="ER575" s="282"/>
      <c r="ES575" s="282"/>
      <c r="ET575" s="282"/>
      <c r="EU575" s="282"/>
      <c r="EV575" s="282"/>
      <c r="EW575" s="282"/>
      <c r="EX575" s="282"/>
      <c r="EY575" s="282"/>
      <c r="EZ575" s="282"/>
      <c r="FA575" s="282"/>
      <c r="FB575" s="282"/>
      <c r="FC575" s="282"/>
      <c r="FD575" s="282"/>
      <c r="FE575" s="282"/>
      <c r="FF575" s="282"/>
      <c r="FG575" s="282"/>
      <c r="FH575" s="282"/>
      <c r="FI575" s="282"/>
      <c r="FJ575" s="282"/>
      <c r="FK575" s="282"/>
      <c r="FL575" s="282"/>
      <c r="FM575" s="282"/>
      <c r="FN575" s="282"/>
      <c r="FO575" s="282"/>
      <c r="FP575" s="282"/>
      <c r="FQ575" s="282"/>
      <c r="FR575" s="282"/>
      <c r="FS575" s="282"/>
      <c r="FT575" s="282"/>
      <c r="FU575" s="282"/>
      <c r="FV575" s="282"/>
      <c r="FW575" s="282"/>
      <c r="FX575" s="282"/>
      <c r="FY575" s="282"/>
      <c r="FZ575" s="282"/>
      <c r="GA575" s="282"/>
      <c r="GB575" s="282"/>
      <c r="GC575" s="282"/>
      <c r="GD575" s="282"/>
      <c r="GE575" s="282"/>
      <c r="GF575" s="282"/>
      <c r="GG575" s="282"/>
      <c r="GH575" s="282"/>
      <c r="GI575" s="282"/>
      <c r="GJ575" s="282"/>
      <c r="GK575" s="282"/>
      <c r="GL575" s="282"/>
      <c r="GM575" s="282"/>
      <c r="GN575" s="282"/>
      <c r="GO575" s="282"/>
      <c r="GP575" s="282"/>
      <c r="GQ575" s="282"/>
      <c r="GR575" s="282"/>
      <c r="GS575" s="282"/>
      <c r="GT575" s="282"/>
      <c r="GU575" s="282"/>
      <c r="GV575" s="282"/>
      <c r="GW575" s="282"/>
      <c r="GX575" s="282"/>
      <c r="GY575" s="282"/>
      <c r="GZ575" s="282"/>
      <c r="HA575" s="282"/>
      <c r="HB575" s="282"/>
      <c r="HC575" s="282"/>
      <c r="HD575" s="282"/>
      <c r="HE575" s="282"/>
      <c r="HF575" s="282"/>
      <c r="HG575" s="282"/>
      <c r="HH575" s="282"/>
      <c r="HI575" s="282"/>
      <c r="HJ575" s="282"/>
      <c r="HK575" s="282"/>
      <c r="HL575" s="282"/>
      <c r="HM575" s="282"/>
      <c r="HN575" s="282"/>
      <c r="HO575" s="282"/>
      <c r="HP575" s="282"/>
      <c r="HQ575" s="282"/>
    </row>
    <row r="576" spans="1:225" s="73" customFormat="1" ht="18" hidden="1" customHeight="1" x14ac:dyDescent="0.25">
      <c r="A576" s="223" t="str">
        <f t="shared" ref="A576:B576" si="1624">IF(A419="","",A419)</f>
        <v/>
      </c>
      <c r="B576" s="225" t="str">
        <f t="shared" si="1624"/>
        <v/>
      </c>
      <c r="C576" s="218">
        <f t="shared" si="1585"/>
        <v>0</v>
      </c>
      <c r="D576" s="284"/>
      <c r="E576" s="219">
        <f t="shared" si="1586"/>
        <v>0</v>
      </c>
      <c r="F576" s="219">
        <f t="shared" si="1587"/>
        <v>0</v>
      </c>
      <c r="G576" s="84"/>
      <c r="H576" s="214" t="str">
        <f t="shared" si="1588"/>
        <v/>
      </c>
      <c r="I576" s="219" t="str">
        <f t="shared" si="1589"/>
        <v/>
      </c>
      <c r="J576" s="219" t="str">
        <f t="shared" si="1590"/>
        <v/>
      </c>
      <c r="K576" s="216"/>
      <c r="L576" s="217">
        <f t="shared" si="1583"/>
        <v>1</v>
      </c>
      <c r="M576" s="219" t="str">
        <f t="shared" si="1614"/>
        <v/>
      </c>
      <c r="N576" s="221" t="str">
        <f t="shared" si="1592"/>
        <v/>
      </c>
      <c r="O576" s="304"/>
      <c r="P576" s="282"/>
      <c r="Q576" s="282"/>
      <c r="R576" s="287"/>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c r="CQ576" s="282"/>
      <c r="CR576" s="282"/>
      <c r="CS576" s="282"/>
      <c r="CT576" s="282"/>
      <c r="CU576" s="282"/>
      <c r="CV576" s="282"/>
      <c r="CW576" s="282"/>
      <c r="CX576" s="282"/>
      <c r="CY576" s="282"/>
      <c r="CZ576" s="282"/>
      <c r="DA576" s="282"/>
      <c r="DB576" s="282"/>
      <c r="DC576" s="282"/>
      <c r="DD576" s="282"/>
      <c r="DE576" s="282"/>
      <c r="DF576" s="282"/>
      <c r="DG576" s="282"/>
      <c r="DH576" s="282"/>
      <c r="DI576" s="282"/>
      <c r="DJ576" s="282"/>
      <c r="DK576" s="282"/>
      <c r="DL576" s="282"/>
      <c r="DM576" s="282"/>
      <c r="DN576" s="282"/>
      <c r="DO576" s="282"/>
      <c r="DP576" s="282"/>
      <c r="DQ576" s="282"/>
      <c r="DR576" s="282"/>
      <c r="DS576" s="282"/>
      <c r="DT576" s="282"/>
      <c r="DU576" s="282"/>
      <c r="DV576" s="282"/>
      <c r="DW576" s="282"/>
      <c r="DX576" s="282"/>
      <c r="DY576" s="282"/>
      <c r="DZ576" s="282"/>
      <c r="EA576" s="282"/>
      <c r="EB576" s="282"/>
      <c r="EC576" s="282"/>
      <c r="ED576" s="282"/>
      <c r="EE576" s="282"/>
      <c r="EF576" s="282"/>
      <c r="EG576" s="282"/>
      <c r="EH576" s="282"/>
      <c r="EI576" s="282"/>
      <c r="EJ576" s="282"/>
      <c r="EK576" s="282"/>
      <c r="EL576" s="282"/>
      <c r="EM576" s="282"/>
      <c r="EN576" s="282"/>
      <c r="EO576" s="282"/>
      <c r="EP576" s="282"/>
      <c r="EQ576" s="282"/>
      <c r="ER576" s="282"/>
      <c r="ES576" s="282"/>
      <c r="ET576" s="282"/>
      <c r="EU576" s="282"/>
      <c r="EV576" s="282"/>
      <c r="EW576" s="282"/>
      <c r="EX576" s="282"/>
      <c r="EY576" s="282"/>
      <c r="EZ576" s="282"/>
      <c r="FA576" s="282"/>
      <c r="FB576" s="282"/>
      <c r="FC576" s="282"/>
      <c r="FD576" s="282"/>
      <c r="FE576" s="282"/>
      <c r="FF576" s="282"/>
      <c r="FG576" s="282"/>
      <c r="FH576" s="282"/>
      <c r="FI576" s="282"/>
      <c r="FJ576" s="282"/>
      <c r="FK576" s="282"/>
      <c r="FL576" s="282"/>
      <c r="FM576" s="282"/>
      <c r="FN576" s="282"/>
      <c r="FO576" s="282"/>
      <c r="FP576" s="282"/>
      <c r="FQ576" s="282"/>
      <c r="FR576" s="282"/>
      <c r="FS576" s="282"/>
      <c r="FT576" s="282"/>
      <c r="FU576" s="282"/>
      <c r="FV576" s="282"/>
      <c r="FW576" s="282"/>
      <c r="FX576" s="282"/>
      <c r="FY576" s="282"/>
      <c r="FZ576" s="282"/>
      <c r="GA576" s="282"/>
      <c r="GB576" s="282"/>
      <c r="GC576" s="282"/>
      <c r="GD576" s="282"/>
      <c r="GE576" s="282"/>
      <c r="GF576" s="282"/>
      <c r="GG576" s="282"/>
      <c r="GH576" s="282"/>
      <c r="GI576" s="282"/>
      <c r="GJ576" s="282"/>
      <c r="GK576" s="282"/>
      <c r="GL576" s="282"/>
      <c r="GM576" s="282"/>
      <c r="GN576" s="282"/>
      <c r="GO576" s="282"/>
      <c r="GP576" s="282"/>
      <c r="GQ576" s="282"/>
      <c r="GR576" s="282"/>
      <c r="GS576" s="282"/>
      <c r="GT576" s="282"/>
      <c r="GU576" s="282"/>
      <c r="GV576" s="282"/>
      <c r="GW576" s="282"/>
      <c r="GX576" s="282"/>
      <c r="GY576" s="282"/>
      <c r="GZ576" s="282"/>
      <c r="HA576" s="282"/>
      <c r="HB576" s="282"/>
      <c r="HC576" s="282"/>
      <c r="HD576" s="282"/>
      <c r="HE576" s="282"/>
      <c r="HF576" s="282"/>
      <c r="HG576" s="282"/>
      <c r="HH576" s="282"/>
      <c r="HI576" s="282"/>
      <c r="HJ576" s="282"/>
      <c r="HK576" s="282"/>
      <c r="HL576" s="282"/>
      <c r="HM576" s="282"/>
      <c r="HN576" s="282"/>
      <c r="HO576" s="282"/>
      <c r="HP576" s="282"/>
      <c r="HQ576" s="282"/>
    </row>
    <row r="577" spans="1:225" s="73" customFormat="1" ht="18" hidden="1" customHeight="1" x14ac:dyDescent="0.25">
      <c r="A577" s="223" t="str">
        <f t="shared" ref="A577:B577" si="1625">IF(A420="","",A420)</f>
        <v/>
      </c>
      <c r="B577" s="225" t="str">
        <f t="shared" si="1625"/>
        <v/>
      </c>
      <c r="C577" s="218">
        <f t="shared" si="1585"/>
        <v>0</v>
      </c>
      <c r="D577" s="284"/>
      <c r="E577" s="219">
        <f t="shared" si="1586"/>
        <v>0</v>
      </c>
      <c r="F577" s="219">
        <f t="shared" si="1587"/>
        <v>0</v>
      </c>
      <c r="G577" s="84"/>
      <c r="H577" s="214" t="str">
        <f t="shared" si="1588"/>
        <v/>
      </c>
      <c r="I577" s="219" t="str">
        <f t="shared" si="1589"/>
        <v/>
      </c>
      <c r="J577" s="219" t="str">
        <f t="shared" si="1590"/>
        <v/>
      </c>
      <c r="K577" s="216"/>
      <c r="L577" s="217">
        <f t="shared" si="1583"/>
        <v>1</v>
      </c>
      <c r="M577" s="219" t="str">
        <f t="shared" si="1614"/>
        <v/>
      </c>
      <c r="N577" s="221" t="str">
        <f t="shared" si="1592"/>
        <v/>
      </c>
      <c r="O577" s="304"/>
      <c r="P577" s="282"/>
      <c r="Q577" s="282"/>
      <c r="R577" s="287"/>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c r="CQ577" s="282"/>
      <c r="CR577" s="282"/>
      <c r="CS577" s="282"/>
      <c r="CT577" s="282"/>
      <c r="CU577" s="282"/>
      <c r="CV577" s="282"/>
      <c r="CW577" s="282"/>
      <c r="CX577" s="282"/>
      <c r="CY577" s="282"/>
      <c r="CZ577" s="282"/>
      <c r="DA577" s="282"/>
      <c r="DB577" s="282"/>
      <c r="DC577" s="282"/>
      <c r="DD577" s="282"/>
      <c r="DE577" s="282"/>
      <c r="DF577" s="282"/>
      <c r="DG577" s="282"/>
      <c r="DH577" s="282"/>
      <c r="DI577" s="282"/>
      <c r="DJ577" s="282"/>
      <c r="DK577" s="282"/>
      <c r="DL577" s="282"/>
      <c r="DM577" s="282"/>
      <c r="DN577" s="282"/>
      <c r="DO577" s="282"/>
      <c r="DP577" s="282"/>
      <c r="DQ577" s="282"/>
      <c r="DR577" s="282"/>
      <c r="DS577" s="282"/>
      <c r="DT577" s="282"/>
      <c r="DU577" s="282"/>
      <c r="DV577" s="282"/>
      <c r="DW577" s="282"/>
      <c r="DX577" s="282"/>
      <c r="DY577" s="282"/>
      <c r="DZ577" s="282"/>
      <c r="EA577" s="282"/>
      <c r="EB577" s="282"/>
      <c r="EC577" s="282"/>
      <c r="ED577" s="282"/>
      <c r="EE577" s="282"/>
      <c r="EF577" s="282"/>
      <c r="EG577" s="282"/>
      <c r="EH577" s="282"/>
      <c r="EI577" s="282"/>
      <c r="EJ577" s="282"/>
      <c r="EK577" s="282"/>
      <c r="EL577" s="282"/>
      <c r="EM577" s="282"/>
      <c r="EN577" s="282"/>
      <c r="EO577" s="282"/>
      <c r="EP577" s="282"/>
      <c r="EQ577" s="282"/>
      <c r="ER577" s="282"/>
      <c r="ES577" s="282"/>
      <c r="ET577" s="282"/>
      <c r="EU577" s="282"/>
      <c r="EV577" s="282"/>
      <c r="EW577" s="282"/>
      <c r="EX577" s="282"/>
      <c r="EY577" s="282"/>
      <c r="EZ577" s="282"/>
      <c r="FA577" s="282"/>
      <c r="FB577" s="282"/>
      <c r="FC577" s="282"/>
      <c r="FD577" s="282"/>
      <c r="FE577" s="282"/>
      <c r="FF577" s="282"/>
      <c r="FG577" s="282"/>
      <c r="FH577" s="282"/>
      <c r="FI577" s="282"/>
      <c r="FJ577" s="282"/>
      <c r="FK577" s="282"/>
      <c r="FL577" s="282"/>
      <c r="FM577" s="282"/>
      <c r="FN577" s="282"/>
      <c r="FO577" s="282"/>
      <c r="FP577" s="282"/>
      <c r="FQ577" s="282"/>
      <c r="FR577" s="282"/>
      <c r="FS577" s="282"/>
      <c r="FT577" s="282"/>
      <c r="FU577" s="282"/>
      <c r="FV577" s="282"/>
      <c r="FW577" s="282"/>
      <c r="FX577" s="282"/>
      <c r="FY577" s="282"/>
      <c r="FZ577" s="282"/>
      <c r="GA577" s="282"/>
      <c r="GB577" s="282"/>
      <c r="GC577" s="282"/>
      <c r="GD577" s="282"/>
      <c r="GE577" s="282"/>
      <c r="GF577" s="282"/>
      <c r="GG577" s="282"/>
      <c r="GH577" s="282"/>
      <c r="GI577" s="282"/>
      <c r="GJ577" s="282"/>
      <c r="GK577" s="282"/>
      <c r="GL577" s="282"/>
      <c r="GM577" s="282"/>
      <c r="GN577" s="282"/>
      <c r="GO577" s="282"/>
      <c r="GP577" s="282"/>
      <c r="GQ577" s="282"/>
      <c r="GR577" s="282"/>
      <c r="GS577" s="282"/>
      <c r="GT577" s="282"/>
      <c r="GU577" s="282"/>
      <c r="GV577" s="282"/>
      <c r="GW577" s="282"/>
      <c r="GX577" s="282"/>
      <c r="GY577" s="282"/>
      <c r="GZ577" s="282"/>
      <c r="HA577" s="282"/>
      <c r="HB577" s="282"/>
      <c r="HC577" s="282"/>
      <c r="HD577" s="282"/>
      <c r="HE577" s="282"/>
      <c r="HF577" s="282"/>
      <c r="HG577" s="282"/>
      <c r="HH577" s="282"/>
      <c r="HI577" s="282"/>
      <c r="HJ577" s="282"/>
      <c r="HK577" s="282"/>
      <c r="HL577" s="282"/>
      <c r="HM577" s="282"/>
      <c r="HN577" s="282"/>
      <c r="HO577" s="282"/>
      <c r="HP577" s="282"/>
      <c r="HQ577" s="282"/>
    </row>
    <row r="578" spans="1:225" s="73" customFormat="1" ht="18" hidden="1" customHeight="1" x14ac:dyDescent="0.25">
      <c r="A578" s="223" t="str">
        <f t="shared" ref="A578:B578" si="1626">IF(A421="","",A421)</f>
        <v/>
      </c>
      <c r="B578" s="225" t="str">
        <f t="shared" si="1626"/>
        <v/>
      </c>
      <c r="C578" s="218">
        <f t="shared" si="1585"/>
        <v>0</v>
      </c>
      <c r="D578" s="284"/>
      <c r="E578" s="219">
        <f t="shared" si="1586"/>
        <v>0</v>
      </c>
      <c r="F578" s="219">
        <f t="shared" si="1587"/>
        <v>0</v>
      </c>
      <c r="G578" s="84"/>
      <c r="H578" s="214" t="str">
        <f t="shared" si="1588"/>
        <v/>
      </c>
      <c r="I578" s="219" t="str">
        <f t="shared" si="1589"/>
        <v/>
      </c>
      <c r="J578" s="219" t="str">
        <f t="shared" si="1590"/>
        <v/>
      </c>
      <c r="K578" s="216"/>
      <c r="L578" s="217">
        <f t="shared" si="1583"/>
        <v>1</v>
      </c>
      <c r="M578" s="219" t="str">
        <f t="shared" si="1614"/>
        <v/>
      </c>
      <c r="N578" s="221" t="str">
        <f t="shared" si="1592"/>
        <v/>
      </c>
      <c r="O578" s="304"/>
      <c r="P578" s="282"/>
      <c r="Q578" s="282"/>
      <c r="R578" s="287"/>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c r="CQ578" s="282"/>
      <c r="CR578" s="282"/>
      <c r="CS578" s="282"/>
      <c r="CT578" s="282"/>
      <c r="CU578" s="282"/>
      <c r="CV578" s="282"/>
      <c r="CW578" s="282"/>
      <c r="CX578" s="282"/>
      <c r="CY578" s="282"/>
      <c r="CZ578" s="282"/>
      <c r="DA578" s="282"/>
      <c r="DB578" s="282"/>
      <c r="DC578" s="282"/>
      <c r="DD578" s="282"/>
      <c r="DE578" s="282"/>
      <c r="DF578" s="282"/>
      <c r="DG578" s="282"/>
      <c r="DH578" s="282"/>
      <c r="DI578" s="282"/>
      <c r="DJ578" s="282"/>
      <c r="DK578" s="282"/>
      <c r="DL578" s="282"/>
      <c r="DM578" s="282"/>
      <c r="DN578" s="282"/>
      <c r="DO578" s="282"/>
      <c r="DP578" s="282"/>
      <c r="DQ578" s="282"/>
      <c r="DR578" s="282"/>
      <c r="DS578" s="282"/>
      <c r="DT578" s="282"/>
      <c r="DU578" s="282"/>
      <c r="DV578" s="282"/>
      <c r="DW578" s="282"/>
      <c r="DX578" s="282"/>
      <c r="DY578" s="282"/>
      <c r="DZ578" s="282"/>
      <c r="EA578" s="282"/>
      <c r="EB578" s="282"/>
      <c r="EC578" s="282"/>
      <c r="ED578" s="282"/>
      <c r="EE578" s="282"/>
      <c r="EF578" s="282"/>
      <c r="EG578" s="282"/>
      <c r="EH578" s="282"/>
      <c r="EI578" s="282"/>
      <c r="EJ578" s="282"/>
      <c r="EK578" s="282"/>
      <c r="EL578" s="282"/>
      <c r="EM578" s="282"/>
      <c r="EN578" s="282"/>
      <c r="EO578" s="282"/>
      <c r="EP578" s="282"/>
      <c r="EQ578" s="282"/>
      <c r="ER578" s="282"/>
      <c r="ES578" s="282"/>
      <c r="ET578" s="282"/>
      <c r="EU578" s="282"/>
      <c r="EV578" s="282"/>
      <c r="EW578" s="282"/>
      <c r="EX578" s="282"/>
      <c r="EY578" s="282"/>
      <c r="EZ578" s="282"/>
      <c r="FA578" s="282"/>
      <c r="FB578" s="282"/>
      <c r="FC578" s="282"/>
      <c r="FD578" s="282"/>
      <c r="FE578" s="282"/>
      <c r="FF578" s="282"/>
      <c r="FG578" s="282"/>
      <c r="FH578" s="282"/>
      <c r="FI578" s="282"/>
      <c r="FJ578" s="282"/>
      <c r="FK578" s="282"/>
      <c r="FL578" s="282"/>
      <c r="FM578" s="282"/>
      <c r="FN578" s="282"/>
      <c r="FO578" s="282"/>
      <c r="FP578" s="282"/>
      <c r="FQ578" s="282"/>
      <c r="FR578" s="282"/>
      <c r="FS578" s="282"/>
      <c r="FT578" s="282"/>
      <c r="FU578" s="282"/>
      <c r="FV578" s="282"/>
      <c r="FW578" s="282"/>
      <c r="FX578" s="282"/>
      <c r="FY578" s="282"/>
      <c r="FZ578" s="282"/>
      <c r="GA578" s="282"/>
      <c r="GB578" s="282"/>
      <c r="GC578" s="282"/>
      <c r="GD578" s="282"/>
      <c r="GE578" s="282"/>
      <c r="GF578" s="282"/>
      <c r="GG578" s="282"/>
      <c r="GH578" s="282"/>
      <c r="GI578" s="282"/>
      <c r="GJ578" s="282"/>
      <c r="GK578" s="282"/>
      <c r="GL578" s="282"/>
      <c r="GM578" s="282"/>
      <c r="GN578" s="282"/>
      <c r="GO578" s="282"/>
      <c r="GP578" s="282"/>
      <c r="GQ578" s="282"/>
      <c r="GR578" s="282"/>
      <c r="GS578" s="282"/>
      <c r="GT578" s="282"/>
      <c r="GU578" s="282"/>
      <c r="GV578" s="282"/>
      <c r="GW578" s="282"/>
      <c r="GX578" s="282"/>
      <c r="GY578" s="282"/>
      <c r="GZ578" s="282"/>
      <c r="HA578" s="282"/>
      <c r="HB578" s="282"/>
      <c r="HC578" s="282"/>
      <c r="HD578" s="282"/>
      <c r="HE578" s="282"/>
      <c r="HF578" s="282"/>
      <c r="HG578" s="282"/>
      <c r="HH578" s="282"/>
      <c r="HI578" s="282"/>
      <c r="HJ578" s="282"/>
      <c r="HK578" s="282"/>
      <c r="HL578" s="282"/>
      <c r="HM578" s="282"/>
      <c r="HN578" s="282"/>
      <c r="HO578" s="282"/>
      <c r="HP578" s="282"/>
      <c r="HQ578" s="282"/>
    </row>
    <row r="579" spans="1:225" s="73" customFormat="1" ht="18" hidden="1" customHeight="1" x14ac:dyDescent="0.25">
      <c r="A579" s="223" t="str">
        <f t="shared" ref="A579:B579" si="1627">IF(A422="","",A422)</f>
        <v/>
      </c>
      <c r="B579" s="225" t="str">
        <f t="shared" si="1627"/>
        <v/>
      </c>
      <c r="C579" s="218">
        <f t="shared" si="1585"/>
        <v>0</v>
      </c>
      <c r="D579" s="284"/>
      <c r="E579" s="219">
        <f t="shared" si="1586"/>
        <v>0</v>
      </c>
      <c r="F579" s="219">
        <f t="shared" si="1587"/>
        <v>0</v>
      </c>
      <c r="G579" s="84"/>
      <c r="H579" s="214" t="str">
        <f t="shared" si="1588"/>
        <v/>
      </c>
      <c r="I579" s="219" t="str">
        <f t="shared" si="1589"/>
        <v/>
      </c>
      <c r="J579" s="219" t="str">
        <f t="shared" si="1590"/>
        <v/>
      </c>
      <c r="K579" s="216"/>
      <c r="L579" s="217">
        <f t="shared" si="1583"/>
        <v>1</v>
      </c>
      <c r="M579" s="219" t="str">
        <f t="shared" si="1614"/>
        <v/>
      </c>
      <c r="N579" s="221" t="str">
        <f t="shared" si="1592"/>
        <v/>
      </c>
      <c r="O579" s="304"/>
      <c r="P579" s="282"/>
      <c r="Q579" s="282"/>
      <c r="R579" s="287"/>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c r="CQ579" s="282"/>
      <c r="CR579" s="282"/>
      <c r="CS579" s="282"/>
      <c r="CT579" s="282"/>
      <c r="CU579" s="282"/>
      <c r="CV579" s="282"/>
      <c r="CW579" s="282"/>
      <c r="CX579" s="282"/>
      <c r="CY579" s="282"/>
      <c r="CZ579" s="282"/>
      <c r="DA579" s="282"/>
      <c r="DB579" s="282"/>
      <c r="DC579" s="282"/>
      <c r="DD579" s="282"/>
      <c r="DE579" s="282"/>
      <c r="DF579" s="282"/>
      <c r="DG579" s="282"/>
      <c r="DH579" s="282"/>
      <c r="DI579" s="282"/>
      <c r="DJ579" s="282"/>
      <c r="DK579" s="282"/>
      <c r="DL579" s="282"/>
      <c r="DM579" s="282"/>
      <c r="DN579" s="282"/>
      <c r="DO579" s="282"/>
      <c r="DP579" s="282"/>
      <c r="DQ579" s="282"/>
      <c r="DR579" s="282"/>
      <c r="DS579" s="282"/>
      <c r="DT579" s="282"/>
      <c r="DU579" s="282"/>
      <c r="DV579" s="282"/>
      <c r="DW579" s="282"/>
      <c r="DX579" s="282"/>
      <c r="DY579" s="282"/>
      <c r="DZ579" s="282"/>
      <c r="EA579" s="282"/>
      <c r="EB579" s="282"/>
      <c r="EC579" s="282"/>
      <c r="ED579" s="282"/>
      <c r="EE579" s="282"/>
      <c r="EF579" s="282"/>
      <c r="EG579" s="282"/>
      <c r="EH579" s="282"/>
      <c r="EI579" s="282"/>
      <c r="EJ579" s="282"/>
      <c r="EK579" s="282"/>
      <c r="EL579" s="282"/>
      <c r="EM579" s="282"/>
      <c r="EN579" s="282"/>
      <c r="EO579" s="282"/>
      <c r="EP579" s="282"/>
      <c r="EQ579" s="282"/>
      <c r="ER579" s="282"/>
      <c r="ES579" s="282"/>
      <c r="ET579" s="282"/>
      <c r="EU579" s="282"/>
      <c r="EV579" s="282"/>
      <c r="EW579" s="282"/>
      <c r="EX579" s="282"/>
      <c r="EY579" s="282"/>
      <c r="EZ579" s="282"/>
      <c r="FA579" s="282"/>
      <c r="FB579" s="282"/>
      <c r="FC579" s="282"/>
      <c r="FD579" s="282"/>
      <c r="FE579" s="282"/>
      <c r="FF579" s="282"/>
      <c r="FG579" s="282"/>
      <c r="FH579" s="282"/>
      <c r="FI579" s="282"/>
      <c r="FJ579" s="282"/>
      <c r="FK579" s="282"/>
      <c r="FL579" s="282"/>
      <c r="FM579" s="282"/>
      <c r="FN579" s="282"/>
      <c r="FO579" s="282"/>
      <c r="FP579" s="282"/>
      <c r="FQ579" s="282"/>
      <c r="FR579" s="282"/>
      <c r="FS579" s="282"/>
      <c r="FT579" s="282"/>
      <c r="FU579" s="282"/>
      <c r="FV579" s="282"/>
      <c r="FW579" s="282"/>
      <c r="FX579" s="282"/>
      <c r="FY579" s="282"/>
      <c r="FZ579" s="282"/>
      <c r="GA579" s="282"/>
      <c r="GB579" s="282"/>
      <c r="GC579" s="282"/>
      <c r="GD579" s="282"/>
      <c r="GE579" s="282"/>
      <c r="GF579" s="282"/>
      <c r="GG579" s="282"/>
      <c r="GH579" s="282"/>
      <c r="GI579" s="282"/>
      <c r="GJ579" s="282"/>
      <c r="GK579" s="282"/>
      <c r="GL579" s="282"/>
      <c r="GM579" s="282"/>
      <c r="GN579" s="282"/>
      <c r="GO579" s="282"/>
      <c r="GP579" s="282"/>
      <c r="GQ579" s="282"/>
      <c r="GR579" s="282"/>
      <c r="GS579" s="282"/>
      <c r="GT579" s="282"/>
      <c r="GU579" s="282"/>
      <c r="GV579" s="282"/>
      <c r="GW579" s="282"/>
      <c r="GX579" s="282"/>
      <c r="GY579" s="282"/>
      <c r="GZ579" s="282"/>
      <c r="HA579" s="282"/>
      <c r="HB579" s="282"/>
      <c r="HC579" s="282"/>
      <c r="HD579" s="282"/>
      <c r="HE579" s="282"/>
      <c r="HF579" s="282"/>
      <c r="HG579" s="282"/>
      <c r="HH579" s="282"/>
      <c r="HI579" s="282"/>
      <c r="HJ579" s="282"/>
      <c r="HK579" s="282"/>
      <c r="HL579" s="282"/>
      <c r="HM579" s="282"/>
      <c r="HN579" s="282"/>
      <c r="HO579" s="282"/>
      <c r="HP579" s="282"/>
      <c r="HQ579" s="282"/>
    </row>
    <row r="580" spans="1:225" s="73" customFormat="1" ht="18" hidden="1" customHeight="1" x14ac:dyDescent="0.25">
      <c r="A580" s="223" t="str">
        <f t="shared" ref="A580:B580" si="1628">IF(A423="","",A423)</f>
        <v/>
      </c>
      <c r="B580" s="225" t="str">
        <f t="shared" si="1628"/>
        <v/>
      </c>
      <c r="C580" s="218">
        <f t="shared" si="1585"/>
        <v>0</v>
      </c>
      <c r="D580" s="284"/>
      <c r="E580" s="219">
        <f t="shared" si="1586"/>
        <v>0</v>
      </c>
      <c r="F580" s="219">
        <f t="shared" si="1587"/>
        <v>0</v>
      </c>
      <c r="G580" s="84"/>
      <c r="H580" s="214" t="str">
        <f t="shared" si="1588"/>
        <v/>
      </c>
      <c r="I580" s="219" t="str">
        <f t="shared" si="1589"/>
        <v/>
      </c>
      <c r="J580" s="219" t="str">
        <f t="shared" si="1590"/>
        <v/>
      </c>
      <c r="K580" s="216"/>
      <c r="L580" s="217">
        <f t="shared" si="1583"/>
        <v>1</v>
      </c>
      <c r="M580" s="219" t="str">
        <f t="shared" si="1614"/>
        <v/>
      </c>
      <c r="N580" s="221" t="str">
        <f t="shared" si="1592"/>
        <v/>
      </c>
      <c r="O580" s="304"/>
      <c r="P580" s="282"/>
      <c r="Q580" s="282"/>
      <c r="R580" s="287"/>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c r="CQ580" s="282"/>
      <c r="CR580" s="282"/>
      <c r="CS580" s="282"/>
      <c r="CT580" s="282"/>
      <c r="CU580" s="282"/>
      <c r="CV580" s="282"/>
      <c r="CW580" s="282"/>
      <c r="CX580" s="282"/>
      <c r="CY580" s="282"/>
      <c r="CZ580" s="282"/>
      <c r="DA580" s="282"/>
      <c r="DB580" s="282"/>
      <c r="DC580" s="282"/>
      <c r="DD580" s="282"/>
      <c r="DE580" s="282"/>
      <c r="DF580" s="282"/>
      <c r="DG580" s="282"/>
      <c r="DH580" s="282"/>
      <c r="DI580" s="282"/>
      <c r="DJ580" s="282"/>
      <c r="DK580" s="282"/>
      <c r="DL580" s="282"/>
      <c r="DM580" s="282"/>
      <c r="DN580" s="282"/>
      <c r="DO580" s="282"/>
      <c r="DP580" s="282"/>
      <c r="DQ580" s="282"/>
      <c r="DR580" s="282"/>
      <c r="DS580" s="282"/>
      <c r="DT580" s="282"/>
      <c r="DU580" s="282"/>
      <c r="DV580" s="282"/>
      <c r="DW580" s="282"/>
      <c r="DX580" s="282"/>
      <c r="DY580" s="282"/>
      <c r="DZ580" s="282"/>
      <c r="EA580" s="282"/>
      <c r="EB580" s="282"/>
      <c r="EC580" s="282"/>
      <c r="ED580" s="282"/>
      <c r="EE580" s="282"/>
      <c r="EF580" s="282"/>
      <c r="EG580" s="282"/>
      <c r="EH580" s="282"/>
      <c r="EI580" s="282"/>
      <c r="EJ580" s="282"/>
      <c r="EK580" s="282"/>
      <c r="EL580" s="282"/>
      <c r="EM580" s="282"/>
      <c r="EN580" s="282"/>
      <c r="EO580" s="282"/>
      <c r="EP580" s="282"/>
      <c r="EQ580" s="282"/>
      <c r="ER580" s="282"/>
      <c r="ES580" s="282"/>
      <c r="ET580" s="282"/>
      <c r="EU580" s="282"/>
      <c r="EV580" s="282"/>
      <c r="EW580" s="282"/>
      <c r="EX580" s="282"/>
      <c r="EY580" s="282"/>
      <c r="EZ580" s="282"/>
      <c r="FA580" s="282"/>
      <c r="FB580" s="282"/>
      <c r="FC580" s="282"/>
      <c r="FD580" s="282"/>
      <c r="FE580" s="282"/>
      <c r="FF580" s="282"/>
      <c r="FG580" s="282"/>
      <c r="FH580" s="282"/>
      <c r="FI580" s="282"/>
      <c r="FJ580" s="282"/>
      <c r="FK580" s="282"/>
      <c r="FL580" s="282"/>
      <c r="FM580" s="282"/>
      <c r="FN580" s="282"/>
      <c r="FO580" s="282"/>
      <c r="FP580" s="282"/>
      <c r="FQ580" s="282"/>
      <c r="FR580" s="282"/>
      <c r="FS580" s="282"/>
      <c r="FT580" s="282"/>
      <c r="FU580" s="282"/>
      <c r="FV580" s="282"/>
      <c r="FW580" s="282"/>
      <c r="FX580" s="282"/>
      <c r="FY580" s="282"/>
      <c r="FZ580" s="282"/>
      <c r="GA580" s="282"/>
      <c r="GB580" s="282"/>
      <c r="GC580" s="282"/>
      <c r="GD580" s="282"/>
      <c r="GE580" s="282"/>
      <c r="GF580" s="282"/>
      <c r="GG580" s="282"/>
      <c r="GH580" s="282"/>
      <c r="GI580" s="282"/>
      <c r="GJ580" s="282"/>
      <c r="GK580" s="282"/>
      <c r="GL580" s="282"/>
      <c r="GM580" s="282"/>
      <c r="GN580" s="282"/>
      <c r="GO580" s="282"/>
      <c r="GP580" s="282"/>
      <c r="GQ580" s="282"/>
      <c r="GR580" s="282"/>
      <c r="GS580" s="282"/>
      <c r="GT580" s="282"/>
      <c r="GU580" s="282"/>
      <c r="GV580" s="282"/>
      <c r="GW580" s="282"/>
      <c r="GX580" s="282"/>
      <c r="GY580" s="282"/>
      <c r="GZ580" s="282"/>
      <c r="HA580" s="282"/>
      <c r="HB580" s="282"/>
      <c r="HC580" s="282"/>
      <c r="HD580" s="282"/>
      <c r="HE580" s="282"/>
      <c r="HF580" s="282"/>
      <c r="HG580" s="282"/>
      <c r="HH580" s="282"/>
      <c r="HI580" s="282"/>
      <c r="HJ580" s="282"/>
      <c r="HK580" s="282"/>
      <c r="HL580" s="282"/>
      <c r="HM580" s="282"/>
      <c r="HN580" s="282"/>
      <c r="HO580" s="282"/>
      <c r="HP580" s="282"/>
      <c r="HQ580" s="282"/>
    </row>
    <row r="581" spans="1:225" s="73" customFormat="1" ht="18" hidden="1" customHeight="1" x14ac:dyDescent="0.25">
      <c r="A581" s="223" t="str">
        <f t="shared" ref="A581:B581" si="1629">IF(A424="","",A424)</f>
        <v/>
      </c>
      <c r="B581" s="225" t="str">
        <f t="shared" si="1629"/>
        <v/>
      </c>
      <c r="C581" s="218">
        <f t="shared" si="1585"/>
        <v>0</v>
      </c>
      <c r="D581" s="284"/>
      <c r="E581" s="219">
        <f t="shared" si="1586"/>
        <v>0</v>
      </c>
      <c r="F581" s="219">
        <f t="shared" si="1587"/>
        <v>0</v>
      </c>
      <c r="G581" s="84"/>
      <c r="H581" s="214" t="str">
        <f t="shared" si="1588"/>
        <v/>
      </c>
      <c r="I581" s="219" t="str">
        <f t="shared" si="1589"/>
        <v/>
      </c>
      <c r="J581" s="219" t="str">
        <f t="shared" si="1590"/>
        <v/>
      </c>
      <c r="K581" s="216"/>
      <c r="L581" s="217">
        <f t="shared" si="1583"/>
        <v>1</v>
      </c>
      <c r="M581" s="219" t="str">
        <f t="shared" si="1614"/>
        <v/>
      </c>
      <c r="N581" s="221" t="str">
        <f t="shared" si="1592"/>
        <v/>
      </c>
      <c r="O581" s="304"/>
      <c r="P581" s="282"/>
      <c r="Q581" s="282"/>
      <c r="R581" s="287"/>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c r="CQ581" s="282"/>
      <c r="CR581" s="282"/>
      <c r="CS581" s="282"/>
      <c r="CT581" s="282"/>
      <c r="CU581" s="282"/>
      <c r="CV581" s="282"/>
      <c r="CW581" s="282"/>
      <c r="CX581" s="282"/>
      <c r="CY581" s="282"/>
      <c r="CZ581" s="282"/>
      <c r="DA581" s="282"/>
      <c r="DB581" s="282"/>
      <c r="DC581" s="282"/>
      <c r="DD581" s="282"/>
      <c r="DE581" s="282"/>
      <c r="DF581" s="282"/>
      <c r="DG581" s="282"/>
      <c r="DH581" s="282"/>
      <c r="DI581" s="282"/>
      <c r="DJ581" s="282"/>
      <c r="DK581" s="282"/>
      <c r="DL581" s="282"/>
      <c r="DM581" s="282"/>
      <c r="DN581" s="282"/>
      <c r="DO581" s="282"/>
      <c r="DP581" s="282"/>
      <c r="DQ581" s="282"/>
      <c r="DR581" s="282"/>
      <c r="DS581" s="282"/>
      <c r="DT581" s="282"/>
      <c r="DU581" s="282"/>
      <c r="DV581" s="282"/>
      <c r="DW581" s="282"/>
      <c r="DX581" s="282"/>
      <c r="DY581" s="282"/>
      <c r="DZ581" s="282"/>
      <c r="EA581" s="282"/>
      <c r="EB581" s="282"/>
      <c r="EC581" s="282"/>
      <c r="ED581" s="282"/>
      <c r="EE581" s="282"/>
      <c r="EF581" s="282"/>
      <c r="EG581" s="282"/>
      <c r="EH581" s="282"/>
      <c r="EI581" s="282"/>
      <c r="EJ581" s="282"/>
      <c r="EK581" s="282"/>
      <c r="EL581" s="282"/>
      <c r="EM581" s="282"/>
      <c r="EN581" s="282"/>
      <c r="EO581" s="282"/>
      <c r="EP581" s="282"/>
      <c r="EQ581" s="282"/>
      <c r="ER581" s="282"/>
      <c r="ES581" s="282"/>
      <c r="ET581" s="282"/>
      <c r="EU581" s="282"/>
      <c r="EV581" s="282"/>
      <c r="EW581" s="282"/>
      <c r="EX581" s="282"/>
      <c r="EY581" s="282"/>
      <c r="EZ581" s="282"/>
      <c r="FA581" s="282"/>
      <c r="FB581" s="282"/>
      <c r="FC581" s="282"/>
      <c r="FD581" s="282"/>
      <c r="FE581" s="282"/>
      <c r="FF581" s="282"/>
      <c r="FG581" s="282"/>
      <c r="FH581" s="282"/>
      <c r="FI581" s="282"/>
      <c r="FJ581" s="282"/>
      <c r="FK581" s="282"/>
      <c r="FL581" s="282"/>
      <c r="FM581" s="282"/>
      <c r="FN581" s="282"/>
      <c r="FO581" s="282"/>
      <c r="FP581" s="282"/>
      <c r="FQ581" s="282"/>
      <c r="FR581" s="282"/>
      <c r="FS581" s="282"/>
      <c r="FT581" s="282"/>
      <c r="FU581" s="282"/>
      <c r="FV581" s="282"/>
      <c r="FW581" s="282"/>
      <c r="FX581" s="282"/>
      <c r="FY581" s="282"/>
      <c r="FZ581" s="282"/>
      <c r="GA581" s="282"/>
      <c r="GB581" s="282"/>
      <c r="GC581" s="282"/>
      <c r="GD581" s="282"/>
      <c r="GE581" s="282"/>
      <c r="GF581" s="282"/>
      <c r="GG581" s="282"/>
      <c r="GH581" s="282"/>
      <c r="GI581" s="282"/>
      <c r="GJ581" s="282"/>
      <c r="GK581" s="282"/>
      <c r="GL581" s="282"/>
      <c r="GM581" s="282"/>
      <c r="GN581" s="282"/>
      <c r="GO581" s="282"/>
      <c r="GP581" s="282"/>
      <c r="GQ581" s="282"/>
      <c r="GR581" s="282"/>
      <c r="GS581" s="282"/>
      <c r="GT581" s="282"/>
      <c r="GU581" s="282"/>
      <c r="GV581" s="282"/>
      <c r="GW581" s="282"/>
      <c r="GX581" s="282"/>
      <c r="GY581" s="282"/>
      <c r="GZ581" s="282"/>
      <c r="HA581" s="282"/>
      <c r="HB581" s="282"/>
      <c r="HC581" s="282"/>
      <c r="HD581" s="282"/>
      <c r="HE581" s="282"/>
      <c r="HF581" s="282"/>
      <c r="HG581" s="282"/>
      <c r="HH581" s="282"/>
      <c r="HI581" s="282"/>
      <c r="HJ581" s="282"/>
      <c r="HK581" s="282"/>
      <c r="HL581" s="282"/>
      <c r="HM581" s="282"/>
      <c r="HN581" s="282"/>
      <c r="HO581" s="282"/>
      <c r="HP581" s="282"/>
      <c r="HQ581" s="282"/>
    </row>
    <row r="582" spans="1:225" s="73" customFormat="1" ht="18" hidden="1" customHeight="1" x14ac:dyDescent="0.25">
      <c r="A582" s="223" t="str">
        <f t="shared" ref="A582:B582" si="1630">IF(A425="","",A425)</f>
        <v/>
      </c>
      <c r="B582" s="225" t="str">
        <f t="shared" si="1630"/>
        <v/>
      </c>
      <c r="C582" s="218">
        <f t="shared" si="1585"/>
        <v>0</v>
      </c>
      <c r="D582" s="284"/>
      <c r="E582" s="219">
        <f t="shared" si="1586"/>
        <v>0</v>
      </c>
      <c r="F582" s="219">
        <f t="shared" si="1587"/>
        <v>0</v>
      </c>
      <c r="G582" s="84"/>
      <c r="H582" s="214" t="str">
        <f t="shared" si="1588"/>
        <v/>
      </c>
      <c r="I582" s="219" t="str">
        <f t="shared" si="1589"/>
        <v/>
      </c>
      <c r="J582" s="219" t="str">
        <f t="shared" si="1590"/>
        <v/>
      </c>
      <c r="K582" s="216"/>
      <c r="L582" s="217">
        <f t="shared" si="1583"/>
        <v>1</v>
      </c>
      <c r="M582" s="219" t="str">
        <f t="shared" si="1614"/>
        <v/>
      </c>
      <c r="N582" s="221" t="str">
        <f t="shared" si="1592"/>
        <v/>
      </c>
      <c r="O582" s="304"/>
      <c r="P582" s="282"/>
      <c r="Q582" s="282"/>
      <c r="R582" s="287"/>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c r="CQ582" s="282"/>
      <c r="CR582" s="282"/>
      <c r="CS582" s="282"/>
      <c r="CT582" s="282"/>
      <c r="CU582" s="282"/>
      <c r="CV582" s="282"/>
      <c r="CW582" s="282"/>
      <c r="CX582" s="282"/>
      <c r="CY582" s="282"/>
      <c r="CZ582" s="282"/>
      <c r="DA582" s="282"/>
      <c r="DB582" s="282"/>
      <c r="DC582" s="282"/>
      <c r="DD582" s="282"/>
      <c r="DE582" s="282"/>
      <c r="DF582" s="282"/>
      <c r="DG582" s="282"/>
      <c r="DH582" s="282"/>
      <c r="DI582" s="282"/>
      <c r="DJ582" s="282"/>
      <c r="DK582" s="282"/>
      <c r="DL582" s="282"/>
      <c r="DM582" s="282"/>
      <c r="DN582" s="282"/>
      <c r="DO582" s="282"/>
      <c r="DP582" s="282"/>
      <c r="DQ582" s="282"/>
      <c r="DR582" s="282"/>
      <c r="DS582" s="282"/>
      <c r="DT582" s="282"/>
      <c r="DU582" s="282"/>
      <c r="DV582" s="282"/>
      <c r="DW582" s="282"/>
      <c r="DX582" s="282"/>
      <c r="DY582" s="282"/>
      <c r="DZ582" s="282"/>
      <c r="EA582" s="282"/>
      <c r="EB582" s="282"/>
      <c r="EC582" s="282"/>
      <c r="ED582" s="282"/>
      <c r="EE582" s="282"/>
      <c r="EF582" s="282"/>
      <c r="EG582" s="282"/>
      <c r="EH582" s="282"/>
      <c r="EI582" s="282"/>
      <c r="EJ582" s="282"/>
      <c r="EK582" s="282"/>
      <c r="EL582" s="282"/>
      <c r="EM582" s="282"/>
      <c r="EN582" s="282"/>
      <c r="EO582" s="282"/>
      <c r="EP582" s="282"/>
      <c r="EQ582" s="282"/>
      <c r="ER582" s="282"/>
      <c r="ES582" s="282"/>
      <c r="ET582" s="282"/>
      <c r="EU582" s="282"/>
      <c r="EV582" s="282"/>
      <c r="EW582" s="282"/>
      <c r="EX582" s="282"/>
      <c r="EY582" s="282"/>
      <c r="EZ582" s="282"/>
      <c r="FA582" s="282"/>
      <c r="FB582" s="282"/>
      <c r="FC582" s="282"/>
      <c r="FD582" s="282"/>
      <c r="FE582" s="282"/>
      <c r="FF582" s="282"/>
      <c r="FG582" s="282"/>
      <c r="FH582" s="282"/>
      <c r="FI582" s="282"/>
      <c r="FJ582" s="282"/>
      <c r="FK582" s="282"/>
      <c r="FL582" s="282"/>
      <c r="FM582" s="282"/>
      <c r="FN582" s="282"/>
      <c r="FO582" s="282"/>
      <c r="FP582" s="282"/>
      <c r="FQ582" s="282"/>
      <c r="FR582" s="282"/>
      <c r="FS582" s="282"/>
      <c r="FT582" s="282"/>
      <c r="FU582" s="282"/>
      <c r="FV582" s="282"/>
      <c r="FW582" s="282"/>
      <c r="FX582" s="282"/>
      <c r="FY582" s="282"/>
      <c r="FZ582" s="282"/>
      <c r="GA582" s="282"/>
      <c r="GB582" s="282"/>
      <c r="GC582" s="282"/>
      <c r="GD582" s="282"/>
      <c r="GE582" s="282"/>
      <c r="GF582" s="282"/>
      <c r="GG582" s="282"/>
      <c r="GH582" s="282"/>
      <c r="GI582" s="282"/>
      <c r="GJ582" s="282"/>
      <c r="GK582" s="282"/>
      <c r="GL582" s="282"/>
      <c r="GM582" s="282"/>
      <c r="GN582" s="282"/>
      <c r="GO582" s="282"/>
      <c r="GP582" s="282"/>
      <c r="GQ582" s="282"/>
      <c r="GR582" s="282"/>
      <c r="GS582" s="282"/>
      <c r="GT582" s="282"/>
      <c r="GU582" s="282"/>
      <c r="GV582" s="282"/>
      <c r="GW582" s="282"/>
      <c r="GX582" s="282"/>
      <c r="GY582" s="282"/>
      <c r="GZ582" s="282"/>
      <c r="HA582" s="282"/>
      <c r="HB582" s="282"/>
      <c r="HC582" s="282"/>
      <c r="HD582" s="282"/>
      <c r="HE582" s="282"/>
      <c r="HF582" s="282"/>
      <c r="HG582" s="282"/>
      <c r="HH582" s="282"/>
      <c r="HI582" s="282"/>
      <c r="HJ582" s="282"/>
      <c r="HK582" s="282"/>
      <c r="HL582" s="282"/>
      <c r="HM582" s="282"/>
      <c r="HN582" s="282"/>
      <c r="HO582" s="282"/>
      <c r="HP582" s="282"/>
      <c r="HQ582" s="282"/>
    </row>
    <row r="583" spans="1:225" s="73" customFormat="1" ht="18" hidden="1" customHeight="1" x14ac:dyDescent="0.25">
      <c r="A583" s="223" t="str">
        <f t="shared" ref="A583:B583" si="1631">IF(A426="","",A426)</f>
        <v/>
      </c>
      <c r="B583" s="225" t="str">
        <f t="shared" si="1631"/>
        <v/>
      </c>
      <c r="C583" s="218">
        <f t="shared" si="1585"/>
        <v>0</v>
      </c>
      <c r="D583" s="284"/>
      <c r="E583" s="219">
        <f t="shared" si="1586"/>
        <v>0</v>
      </c>
      <c r="F583" s="219">
        <f t="shared" si="1587"/>
        <v>0</v>
      </c>
      <c r="G583" s="84"/>
      <c r="H583" s="214" t="str">
        <f t="shared" si="1588"/>
        <v/>
      </c>
      <c r="I583" s="219" t="str">
        <f t="shared" si="1589"/>
        <v/>
      </c>
      <c r="J583" s="219" t="str">
        <f t="shared" si="1590"/>
        <v/>
      </c>
      <c r="K583" s="216"/>
      <c r="L583" s="217">
        <f t="shared" si="1583"/>
        <v>1</v>
      </c>
      <c r="M583" s="219" t="str">
        <f t="shared" si="1614"/>
        <v/>
      </c>
      <c r="N583" s="221" t="str">
        <f t="shared" si="1592"/>
        <v/>
      </c>
      <c r="O583" s="304"/>
      <c r="P583" s="282"/>
      <c r="Q583" s="282"/>
      <c r="R583" s="287"/>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c r="CQ583" s="282"/>
      <c r="CR583" s="282"/>
      <c r="CS583" s="282"/>
      <c r="CT583" s="282"/>
      <c r="CU583" s="282"/>
      <c r="CV583" s="282"/>
      <c r="CW583" s="282"/>
      <c r="CX583" s="282"/>
      <c r="CY583" s="282"/>
      <c r="CZ583" s="282"/>
      <c r="DA583" s="282"/>
      <c r="DB583" s="282"/>
      <c r="DC583" s="282"/>
      <c r="DD583" s="282"/>
      <c r="DE583" s="282"/>
      <c r="DF583" s="282"/>
      <c r="DG583" s="282"/>
      <c r="DH583" s="282"/>
      <c r="DI583" s="282"/>
      <c r="DJ583" s="282"/>
      <c r="DK583" s="282"/>
      <c r="DL583" s="282"/>
      <c r="DM583" s="282"/>
      <c r="DN583" s="282"/>
      <c r="DO583" s="282"/>
      <c r="DP583" s="282"/>
      <c r="DQ583" s="282"/>
      <c r="DR583" s="282"/>
      <c r="DS583" s="282"/>
      <c r="DT583" s="282"/>
      <c r="DU583" s="282"/>
      <c r="DV583" s="282"/>
      <c r="DW583" s="282"/>
      <c r="DX583" s="282"/>
      <c r="DY583" s="282"/>
      <c r="DZ583" s="282"/>
      <c r="EA583" s="282"/>
      <c r="EB583" s="282"/>
      <c r="EC583" s="282"/>
      <c r="ED583" s="282"/>
      <c r="EE583" s="282"/>
      <c r="EF583" s="282"/>
      <c r="EG583" s="282"/>
      <c r="EH583" s="282"/>
      <c r="EI583" s="282"/>
      <c r="EJ583" s="282"/>
      <c r="EK583" s="282"/>
      <c r="EL583" s="282"/>
      <c r="EM583" s="282"/>
      <c r="EN583" s="282"/>
      <c r="EO583" s="282"/>
      <c r="EP583" s="282"/>
      <c r="EQ583" s="282"/>
      <c r="ER583" s="282"/>
      <c r="ES583" s="282"/>
      <c r="ET583" s="282"/>
      <c r="EU583" s="282"/>
      <c r="EV583" s="282"/>
      <c r="EW583" s="282"/>
      <c r="EX583" s="282"/>
      <c r="EY583" s="282"/>
      <c r="EZ583" s="282"/>
      <c r="FA583" s="282"/>
      <c r="FB583" s="282"/>
      <c r="FC583" s="282"/>
      <c r="FD583" s="282"/>
      <c r="FE583" s="282"/>
      <c r="FF583" s="282"/>
      <c r="FG583" s="282"/>
      <c r="FH583" s="282"/>
      <c r="FI583" s="282"/>
      <c r="FJ583" s="282"/>
      <c r="FK583" s="282"/>
      <c r="FL583" s="282"/>
      <c r="FM583" s="282"/>
      <c r="FN583" s="282"/>
      <c r="FO583" s="282"/>
      <c r="FP583" s="282"/>
      <c r="FQ583" s="282"/>
      <c r="FR583" s="282"/>
      <c r="FS583" s="282"/>
      <c r="FT583" s="282"/>
      <c r="FU583" s="282"/>
      <c r="FV583" s="282"/>
      <c r="FW583" s="282"/>
      <c r="FX583" s="282"/>
      <c r="FY583" s="282"/>
      <c r="FZ583" s="282"/>
      <c r="GA583" s="282"/>
      <c r="GB583" s="282"/>
      <c r="GC583" s="282"/>
      <c r="GD583" s="282"/>
      <c r="GE583" s="282"/>
      <c r="GF583" s="282"/>
      <c r="GG583" s="282"/>
      <c r="GH583" s="282"/>
      <c r="GI583" s="282"/>
      <c r="GJ583" s="282"/>
      <c r="GK583" s="282"/>
      <c r="GL583" s="282"/>
      <c r="GM583" s="282"/>
      <c r="GN583" s="282"/>
      <c r="GO583" s="282"/>
      <c r="GP583" s="282"/>
      <c r="GQ583" s="282"/>
      <c r="GR583" s="282"/>
      <c r="GS583" s="282"/>
      <c r="GT583" s="282"/>
      <c r="GU583" s="282"/>
      <c r="GV583" s="282"/>
      <c r="GW583" s="282"/>
      <c r="GX583" s="282"/>
      <c r="GY583" s="282"/>
      <c r="GZ583" s="282"/>
      <c r="HA583" s="282"/>
      <c r="HB583" s="282"/>
      <c r="HC583" s="282"/>
      <c r="HD583" s="282"/>
      <c r="HE583" s="282"/>
      <c r="HF583" s="282"/>
      <c r="HG583" s="282"/>
      <c r="HH583" s="282"/>
      <c r="HI583" s="282"/>
      <c r="HJ583" s="282"/>
      <c r="HK583" s="282"/>
      <c r="HL583" s="282"/>
      <c r="HM583" s="282"/>
      <c r="HN583" s="282"/>
      <c r="HO583" s="282"/>
      <c r="HP583" s="282"/>
      <c r="HQ583" s="282"/>
    </row>
    <row r="584" spans="1:225" s="73" customFormat="1" ht="18" hidden="1" customHeight="1" x14ac:dyDescent="0.25">
      <c r="A584" s="223" t="str">
        <f t="shared" ref="A584:B584" si="1632">IF(A427="","",A427)</f>
        <v/>
      </c>
      <c r="B584" s="225" t="str">
        <f t="shared" si="1632"/>
        <v/>
      </c>
      <c r="C584" s="218">
        <f t="shared" si="1585"/>
        <v>0</v>
      </c>
      <c r="D584" s="284"/>
      <c r="E584" s="219">
        <f t="shared" si="1586"/>
        <v>0</v>
      </c>
      <c r="F584" s="219">
        <f t="shared" si="1587"/>
        <v>0</v>
      </c>
      <c r="G584" s="84"/>
      <c r="H584" s="214" t="str">
        <f t="shared" si="1588"/>
        <v/>
      </c>
      <c r="I584" s="219" t="str">
        <f t="shared" si="1589"/>
        <v/>
      </c>
      <c r="J584" s="219" t="str">
        <f t="shared" si="1590"/>
        <v/>
      </c>
      <c r="K584" s="216"/>
      <c r="L584" s="217">
        <f t="shared" si="1583"/>
        <v>1</v>
      </c>
      <c r="M584" s="219" t="str">
        <f t="shared" si="1614"/>
        <v/>
      </c>
      <c r="N584" s="221" t="str">
        <f t="shared" si="1592"/>
        <v/>
      </c>
      <c r="O584" s="304"/>
      <c r="P584" s="282"/>
      <c r="Q584" s="282"/>
      <c r="R584" s="287"/>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c r="CQ584" s="282"/>
      <c r="CR584" s="282"/>
      <c r="CS584" s="282"/>
      <c r="CT584" s="282"/>
      <c r="CU584" s="282"/>
      <c r="CV584" s="282"/>
      <c r="CW584" s="282"/>
      <c r="CX584" s="282"/>
      <c r="CY584" s="282"/>
      <c r="CZ584" s="282"/>
      <c r="DA584" s="282"/>
      <c r="DB584" s="282"/>
      <c r="DC584" s="282"/>
      <c r="DD584" s="282"/>
      <c r="DE584" s="282"/>
      <c r="DF584" s="282"/>
      <c r="DG584" s="282"/>
      <c r="DH584" s="282"/>
      <c r="DI584" s="282"/>
      <c r="DJ584" s="282"/>
      <c r="DK584" s="282"/>
      <c r="DL584" s="282"/>
      <c r="DM584" s="282"/>
      <c r="DN584" s="282"/>
      <c r="DO584" s="282"/>
      <c r="DP584" s="282"/>
      <c r="DQ584" s="282"/>
      <c r="DR584" s="282"/>
      <c r="DS584" s="282"/>
      <c r="DT584" s="282"/>
      <c r="DU584" s="282"/>
      <c r="DV584" s="282"/>
      <c r="DW584" s="282"/>
      <c r="DX584" s="282"/>
      <c r="DY584" s="282"/>
      <c r="DZ584" s="282"/>
      <c r="EA584" s="282"/>
      <c r="EB584" s="282"/>
      <c r="EC584" s="282"/>
      <c r="ED584" s="282"/>
      <c r="EE584" s="282"/>
      <c r="EF584" s="282"/>
      <c r="EG584" s="282"/>
      <c r="EH584" s="282"/>
      <c r="EI584" s="282"/>
      <c r="EJ584" s="282"/>
      <c r="EK584" s="282"/>
      <c r="EL584" s="282"/>
      <c r="EM584" s="282"/>
      <c r="EN584" s="282"/>
      <c r="EO584" s="282"/>
      <c r="EP584" s="282"/>
      <c r="EQ584" s="282"/>
      <c r="ER584" s="282"/>
      <c r="ES584" s="282"/>
      <c r="ET584" s="282"/>
      <c r="EU584" s="282"/>
      <c r="EV584" s="282"/>
      <c r="EW584" s="282"/>
      <c r="EX584" s="282"/>
      <c r="EY584" s="282"/>
      <c r="EZ584" s="282"/>
      <c r="FA584" s="282"/>
      <c r="FB584" s="282"/>
      <c r="FC584" s="282"/>
      <c r="FD584" s="282"/>
      <c r="FE584" s="282"/>
      <c r="FF584" s="282"/>
      <c r="FG584" s="282"/>
      <c r="FH584" s="282"/>
      <c r="FI584" s="282"/>
      <c r="FJ584" s="282"/>
      <c r="FK584" s="282"/>
      <c r="FL584" s="282"/>
      <c r="FM584" s="282"/>
      <c r="FN584" s="282"/>
      <c r="FO584" s="282"/>
      <c r="FP584" s="282"/>
      <c r="FQ584" s="282"/>
      <c r="FR584" s="282"/>
      <c r="FS584" s="282"/>
      <c r="FT584" s="282"/>
      <c r="FU584" s="282"/>
      <c r="FV584" s="282"/>
      <c r="FW584" s="282"/>
      <c r="FX584" s="282"/>
      <c r="FY584" s="282"/>
      <c r="FZ584" s="282"/>
      <c r="GA584" s="282"/>
      <c r="GB584" s="282"/>
      <c r="GC584" s="282"/>
      <c r="GD584" s="282"/>
      <c r="GE584" s="282"/>
      <c r="GF584" s="282"/>
      <c r="GG584" s="282"/>
      <c r="GH584" s="282"/>
      <c r="GI584" s="282"/>
      <c r="GJ584" s="282"/>
      <c r="GK584" s="282"/>
      <c r="GL584" s="282"/>
      <c r="GM584" s="282"/>
      <c r="GN584" s="282"/>
      <c r="GO584" s="282"/>
      <c r="GP584" s="282"/>
      <c r="GQ584" s="282"/>
      <c r="GR584" s="282"/>
      <c r="GS584" s="282"/>
      <c r="GT584" s="282"/>
      <c r="GU584" s="282"/>
      <c r="GV584" s="282"/>
      <c r="GW584" s="282"/>
      <c r="GX584" s="282"/>
      <c r="GY584" s="282"/>
      <c r="GZ584" s="282"/>
      <c r="HA584" s="282"/>
      <c r="HB584" s="282"/>
      <c r="HC584" s="282"/>
      <c r="HD584" s="282"/>
      <c r="HE584" s="282"/>
      <c r="HF584" s="282"/>
      <c r="HG584" s="282"/>
      <c r="HH584" s="282"/>
      <c r="HI584" s="282"/>
      <c r="HJ584" s="282"/>
      <c r="HK584" s="282"/>
      <c r="HL584" s="282"/>
      <c r="HM584" s="282"/>
      <c r="HN584" s="282"/>
      <c r="HO584" s="282"/>
      <c r="HP584" s="282"/>
      <c r="HQ584" s="282"/>
    </row>
    <row r="585" spans="1:225" s="73" customFormat="1" ht="18" hidden="1" customHeight="1" x14ac:dyDescent="0.25">
      <c r="A585" s="223" t="str">
        <f t="shared" ref="A585:B585" si="1633">IF(A428="","",A428)</f>
        <v/>
      </c>
      <c r="B585" s="225" t="str">
        <f t="shared" si="1633"/>
        <v/>
      </c>
      <c r="C585" s="218">
        <f t="shared" si="1585"/>
        <v>0</v>
      </c>
      <c r="D585" s="284"/>
      <c r="E585" s="219">
        <f t="shared" si="1586"/>
        <v>0</v>
      </c>
      <c r="F585" s="219">
        <f t="shared" si="1587"/>
        <v>0</v>
      </c>
      <c r="G585" s="84"/>
      <c r="H585" s="214" t="str">
        <f t="shared" si="1588"/>
        <v/>
      </c>
      <c r="I585" s="219" t="str">
        <f t="shared" si="1589"/>
        <v/>
      </c>
      <c r="J585" s="219" t="str">
        <f t="shared" si="1590"/>
        <v/>
      </c>
      <c r="K585" s="216"/>
      <c r="L585" s="217">
        <f t="shared" si="1583"/>
        <v>1</v>
      </c>
      <c r="M585" s="219" t="str">
        <f t="shared" si="1614"/>
        <v/>
      </c>
      <c r="N585" s="221" t="str">
        <f t="shared" si="1592"/>
        <v/>
      </c>
      <c r="O585" s="304"/>
      <c r="P585" s="282"/>
      <c r="Q585" s="282"/>
      <c r="R585" s="287"/>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c r="CQ585" s="282"/>
      <c r="CR585" s="282"/>
      <c r="CS585" s="282"/>
      <c r="CT585" s="282"/>
      <c r="CU585" s="282"/>
      <c r="CV585" s="282"/>
      <c r="CW585" s="282"/>
      <c r="CX585" s="282"/>
      <c r="CY585" s="282"/>
      <c r="CZ585" s="282"/>
      <c r="DA585" s="282"/>
      <c r="DB585" s="282"/>
      <c r="DC585" s="282"/>
      <c r="DD585" s="282"/>
      <c r="DE585" s="282"/>
      <c r="DF585" s="282"/>
      <c r="DG585" s="282"/>
      <c r="DH585" s="282"/>
      <c r="DI585" s="282"/>
      <c r="DJ585" s="282"/>
      <c r="DK585" s="282"/>
      <c r="DL585" s="282"/>
      <c r="DM585" s="282"/>
      <c r="DN585" s="282"/>
      <c r="DO585" s="282"/>
      <c r="DP585" s="282"/>
      <c r="DQ585" s="282"/>
      <c r="DR585" s="282"/>
      <c r="DS585" s="282"/>
      <c r="DT585" s="282"/>
      <c r="DU585" s="282"/>
      <c r="DV585" s="282"/>
      <c r="DW585" s="282"/>
      <c r="DX585" s="282"/>
      <c r="DY585" s="282"/>
      <c r="DZ585" s="282"/>
      <c r="EA585" s="282"/>
      <c r="EB585" s="282"/>
      <c r="EC585" s="282"/>
      <c r="ED585" s="282"/>
      <c r="EE585" s="282"/>
      <c r="EF585" s="282"/>
      <c r="EG585" s="282"/>
      <c r="EH585" s="282"/>
      <c r="EI585" s="282"/>
      <c r="EJ585" s="282"/>
      <c r="EK585" s="282"/>
      <c r="EL585" s="282"/>
      <c r="EM585" s="282"/>
      <c r="EN585" s="282"/>
      <c r="EO585" s="282"/>
      <c r="EP585" s="282"/>
      <c r="EQ585" s="282"/>
      <c r="ER585" s="282"/>
      <c r="ES585" s="282"/>
      <c r="ET585" s="282"/>
      <c r="EU585" s="282"/>
      <c r="EV585" s="282"/>
      <c r="EW585" s="282"/>
      <c r="EX585" s="282"/>
      <c r="EY585" s="282"/>
      <c r="EZ585" s="282"/>
      <c r="FA585" s="282"/>
      <c r="FB585" s="282"/>
      <c r="FC585" s="282"/>
      <c r="FD585" s="282"/>
      <c r="FE585" s="282"/>
      <c r="FF585" s="282"/>
      <c r="FG585" s="282"/>
      <c r="FH585" s="282"/>
      <c r="FI585" s="282"/>
      <c r="FJ585" s="282"/>
      <c r="FK585" s="282"/>
      <c r="FL585" s="282"/>
      <c r="FM585" s="282"/>
      <c r="FN585" s="282"/>
      <c r="FO585" s="282"/>
      <c r="FP585" s="282"/>
      <c r="FQ585" s="282"/>
      <c r="FR585" s="282"/>
      <c r="FS585" s="282"/>
      <c r="FT585" s="282"/>
      <c r="FU585" s="282"/>
      <c r="FV585" s="282"/>
      <c r="FW585" s="282"/>
      <c r="FX585" s="282"/>
      <c r="FY585" s="282"/>
      <c r="FZ585" s="282"/>
      <c r="GA585" s="282"/>
      <c r="GB585" s="282"/>
      <c r="GC585" s="282"/>
      <c r="GD585" s="282"/>
      <c r="GE585" s="282"/>
      <c r="GF585" s="282"/>
      <c r="GG585" s="282"/>
      <c r="GH585" s="282"/>
      <c r="GI585" s="282"/>
      <c r="GJ585" s="282"/>
      <c r="GK585" s="282"/>
      <c r="GL585" s="282"/>
      <c r="GM585" s="282"/>
      <c r="GN585" s="282"/>
      <c r="GO585" s="282"/>
      <c r="GP585" s="282"/>
      <c r="GQ585" s="282"/>
      <c r="GR585" s="282"/>
      <c r="GS585" s="282"/>
      <c r="GT585" s="282"/>
      <c r="GU585" s="282"/>
      <c r="GV585" s="282"/>
      <c r="GW585" s="282"/>
      <c r="GX585" s="282"/>
      <c r="GY585" s="282"/>
      <c r="GZ585" s="282"/>
      <c r="HA585" s="282"/>
      <c r="HB585" s="282"/>
      <c r="HC585" s="282"/>
      <c r="HD585" s="282"/>
      <c r="HE585" s="282"/>
      <c r="HF585" s="282"/>
      <c r="HG585" s="282"/>
      <c r="HH585" s="282"/>
      <c r="HI585" s="282"/>
      <c r="HJ585" s="282"/>
      <c r="HK585" s="282"/>
      <c r="HL585" s="282"/>
      <c r="HM585" s="282"/>
      <c r="HN585" s="282"/>
      <c r="HO585" s="282"/>
      <c r="HP585" s="282"/>
      <c r="HQ585" s="282"/>
    </row>
    <row r="586" spans="1:225" s="73" customFormat="1" ht="18" hidden="1" customHeight="1" x14ac:dyDescent="0.25">
      <c r="A586" s="223" t="str">
        <f t="shared" ref="A586:B586" si="1634">IF(A429="","",A429)</f>
        <v/>
      </c>
      <c r="B586" s="225" t="str">
        <f t="shared" si="1634"/>
        <v/>
      </c>
      <c r="C586" s="218">
        <f t="shared" si="1585"/>
        <v>0</v>
      </c>
      <c r="D586" s="284"/>
      <c r="E586" s="219">
        <f t="shared" si="1586"/>
        <v>0</v>
      </c>
      <c r="F586" s="219">
        <f t="shared" si="1587"/>
        <v>0</v>
      </c>
      <c r="G586" s="84"/>
      <c r="H586" s="214" t="str">
        <f t="shared" si="1588"/>
        <v/>
      </c>
      <c r="I586" s="219" t="str">
        <f t="shared" si="1589"/>
        <v/>
      </c>
      <c r="J586" s="219" t="str">
        <f t="shared" si="1590"/>
        <v/>
      </c>
      <c r="K586" s="216"/>
      <c r="L586" s="217">
        <f t="shared" si="1583"/>
        <v>1</v>
      </c>
      <c r="M586" s="219" t="str">
        <f t="shared" si="1614"/>
        <v/>
      </c>
      <c r="N586" s="221" t="str">
        <f t="shared" si="1592"/>
        <v/>
      </c>
      <c r="O586" s="304"/>
      <c r="P586" s="282"/>
      <c r="Q586" s="282"/>
      <c r="R586" s="287"/>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c r="CQ586" s="282"/>
      <c r="CR586" s="282"/>
      <c r="CS586" s="282"/>
      <c r="CT586" s="282"/>
      <c r="CU586" s="282"/>
      <c r="CV586" s="282"/>
      <c r="CW586" s="282"/>
      <c r="CX586" s="282"/>
      <c r="CY586" s="282"/>
      <c r="CZ586" s="282"/>
      <c r="DA586" s="282"/>
      <c r="DB586" s="282"/>
      <c r="DC586" s="282"/>
      <c r="DD586" s="282"/>
      <c r="DE586" s="282"/>
      <c r="DF586" s="282"/>
      <c r="DG586" s="282"/>
      <c r="DH586" s="282"/>
      <c r="DI586" s="282"/>
      <c r="DJ586" s="282"/>
      <c r="DK586" s="282"/>
      <c r="DL586" s="282"/>
      <c r="DM586" s="282"/>
      <c r="DN586" s="282"/>
      <c r="DO586" s="282"/>
      <c r="DP586" s="282"/>
      <c r="DQ586" s="282"/>
      <c r="DR586" s="282"/>
      <c r="DS586" s="282"/>
      <c r="DT586" s="282"/>
      <c r="DU586" s="282"/>
      <c r="DV586" s="282"/>
      <c r="DW586" s="282"/>
      <c r="DX586" s="282"/>
      <c r="DY586" s="282"/>
      <c r="DZ586" s="282"/>
      <c r="EA586" s="282"/>
      <c r="EB586" s="282"/>
      <c r="EC586" s="282"/>
      <c r="ED586" s="282"/>
      <c r="EE586" s="282"/>
      <c r="EF586" s="282"/>
      <c r="EG586" s="282"/>
      <c r="EH586" s="282"/>
      <c r="EI586" s="282"/>
      <c r="EJ586" s="282"/>
      <c r="EK586" s="282"/>
      <c r="EL586" s="282"/>
      <c r="EM586" s="282"/>
      <c r="EN586" s="282"/>
      <c r="EO586" s="282"/>
      <c r="EP586" s="282"/>
      <c r="EQ586" s="282"/>
      <c r="ER586" s="282"/>
      <c r="ES586" s="282"/>
      <c r="ET586" s="282"/>
      <c r="EU586" s="282"/>
      <c r="EV586" s="282"/>
      <c r="EW586" s="282"/>
      <c r="EX586" s="282"/>
      <c r="EY586" s="282"/>
      <c r="EZ586" s="282"/>
      <c r="FA586" s="282"/>
      <c r="FB586" s="282"/>
      <c r="FC586" s="282"/>
      <c r="FD586" s="282"/>
      <c r="FE586" s="282"/>
      <c r="FF586" s="282"/>
      <c r="FG586" s="282"/>
      <c r="FH586" s="282"/>
      <c r="FI586" s="282"/>
      <c r="FJ586" s="282"/>
      <c r="FK586" s="282"/>
      <c r="FL586" s="282"/>
      <c r="FM586" s="282"/>
      <c r="FN586" s="282"/>
      <c r="FO586" s="282"/>
      <c r="FP586" s="282"/>
      <c r="FQ586" s="282"/>
      <c r="FR586" s="282"/>
      <c r="FS586" s="282"/>
      <c r="FT586" s="282"/>
      <c r="FU586" s="282"/>
      <c r="FV586" s="282"/>
      <c r="FW586" s="282"/>
      <c r="FX586" s="282"/>
      <c r="FY586" s="282"/>
      <c r="FZ586" s="282"/>
      <c r="GA586" s="282"/>
      <c r="GB586" s="282"/>
      <c r="GC586" s="282"/>
      <c r="GD586" s="282"/>
      <c r="GE586" s="282"/>
      <c r="GF586" s="282"/>
      <c r="GG586" s="282"/>
      <c r="GH586" s="282"/>
      <c r="GI586" s="282"/>
      <c r="GJ586" s="282"/>
      <c r="GK586" s="282"/>
      <c r="GL586" s="282"/>
      <c r="GM586" s="282"/>
      <c r="GN586" s="282"/>
      <c r="GO586" s="282"/>
      <c r="GP586" s="282"/>
      <c r="GQ586" s="282"/>
      <c r="GR586" s="282"/>
      <c r="GS586" s="282"/>
      <c r="GT586" s="282"/>
      <c r="GU586" s="282"/>
      <c r="GV586" s="282"/>
      <c r="GW586" s="282"/>
      <c r="GX586" s="282"/>
      <c r="GY586" s="282"/>
      <c r="GZ586" s="282"/>
      <c r="HA586" s="282"/>
      <c r="HB586" s="282"/>
      <c r="HC586" s="282"/>
      <c r="HD586" s="282"/>
      <c r="HE586" s="282"/>
      <c r="HF586" s="282"/>
      <c r="HG586" s="282"/>
      <c r="HH586" s="282"/>
      <c r="HI586" s="282"/>
      <c r="HJ586" s="282"/>
      <c r="HK586" s="282"/>
      <c r="HL586" s="282"/>
      <c r="HM586" s="282"/>
      <c r="HN586" s="282"/>
      <c r="HO586" s="282"/>
      <c r="HP586" s="282"/>
      <c r="HQ586" s="282"/>
    </row>
    <row r="587" spans="1:225" s="73" customFormat="1" ht="18" hidden="1" customHeight="1" x14ac:dyDescent="0.25">
      <c r="A587" s="223" t="str">
        <f t="shared" ref="A587:B587" si="1635">IF(A430="","",A430)</f>
        <v/>
      </c>
      <c r="B587" s="225" t="str">
        <f t="shared" si="1635"/>
        <v/>
      </c>
      <c r="C587" s="218">
        <f t="shared" si="1585"/>
        <v>0</v>
      </c>
      <c r="D587" s="284"/>
      <c r="E587" s="219">
        <f t="shared" si="1586"/>
        <v>0</v>
      </c>
      <c r="F587" s="219">
        <f t="shared" si="1587"/>
        <v>0</v>
      </c>
      <c r="G587" s="84"/>
      <c r="H587" s="214" t="str">
        <f t="shared" si="1588"/>
        <v/>
      </c>
      <c r="I587" s="219" t="str">
        <f t="shared" si="1589"/>
        <v/>
      </c>
      <c r="J587" s="219" t="str">
        <f t="shared" si="1590"/>
        <v/>
      </c>
      <c r="K587" s="216"/>
      <c r="L587" s="217">
        <f t="shared" si="1583"/>
        <v>1</v>
      </c>
      <c r="M587" s="219" t="str">
        <f t="shared" si="1614"/>
        <v/>
      </c>
      <c r="N587" s="221" t="str">
        <f t="shared" si="1592"/>
        <v/>
      </c>
      <c r="O587" s="304"/>
      <c r="P587" s="282"/>
      <c r="Q587" s="282"/>
      <c r="R587" s="287"/>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c r="CQ587" s="282"/>
      <c r="CR587" s="282"/>
      <c r="CS587" s="282"/>
      <c r="CT587" s="282"/>
      <c r="CU587" s="282"/>
      <c r="CV587" s="282"/>
      <c r="CW587" s="282"/>
      <c r="CX587" s="282"/>
      <c r="CY587" s="282"/>
      <c r="CZ587" s="282"/>
      <c r="DA587" s="282"/>
      <c r="DB587" s="282"/>
      <c r="DC587" s="282"/>
      <c r="DD587" s="282"/>
      <c r="DE587" s="282"/>
      <c r="DF587" s="282"/>
      <c r="DG587" s="282"/>
      <c r="DH587" s="282"/>
      <c r="DI587" s="282"/>
      <c r="DJ587" s="282"/>
      <c r="DK587" s="282"/>
      <c r="DL587" s="282"/>
      <c r="DM587" s="282"/>
      <c r="DN587" s="282"/>
      <c r="DO587" s="282"/>
      <c r="DP587" s="282"/>
      <c r="DQ587" s="282"/>
      <c r="DR587" s="282"/>
      <c r="DS587" s="282"/>
      <c r="DT587" s="282"/>
      <c r="DU587" s="282"/>
      <c r="DV587" s="282"/>
      <c r="DW587" s="282"/>
      <c r="DX587" s="282"/>
      <c r="DY587" s="282"/>
      <c r="DZ587" s="282"/>
      <c r="EA587" s="282"/>
      <c r="EB587" s="282"/>
      <c r="EC587" s="282"/>
      <c r="ED587" s="282"/>
      <c r="EE587" s="282"/>
      <c r="EF587" s="282"/>
      <c r="EG587" s="282"/>
      <c r="EH587" s="282"/>
      <c r="EI587" s="282"/>
      <c r="EJ587" s="282"/>
      <c r="EK587" s="282"/>
      <c r="EL587" s="282"/>
      <c r="EM587" s="282"/>
      <c r="EN587" s="282"/>
      <c r="EO587" s="282"/>
      <c r="EP587" s="282"/>
      <c r="EQ587" s="282"/>
      <c r="ER587" s="282"/>
      <c r="ES587" s="282"/>
      <c r="ET587" s="282"/>
      <c r="EU587" s="282"/>
      <c r="EV587" s="282"/>
      <c r="EW587" s="282"/>
      <c r="EX587" s="282"/>
      <c r="EY587" s="282"/>
      <c r="EZ587" s="282"/>
      <c r="FA587" s="282"/>
      <c r="FB587" s="282"/>
      <c r="FC587" s="282"/>
      <c r="FD587" s="282"/>
      <c r="FE587" s="282"/>
      <c r="FF587" s="282"/>
      <c r="FG587" s="282"/>
      <c r="FH587" s="282"/>
      <c r="FI587" s="282"/>
      <c r="FJ587" s="282"/>
      <c r="FK587" s="282"/>
      <c r="FL587" s="282"/>
      <c r="FM587" s="282"/>
      <c r="FN587" s="282"/>
      <c r="FO587" s="282"/>
      <c r="FP587" s="282"/>
      <c r="FQ587" s="282"/>
      <c r="FR587" s="282"/>
      <c r="FS587" s="282"/>
      <c r="FT587" s="282"/>
      <c r="FU587" s="282"/>
      <c r="FV587" s="282"/>
      <c r="FW587" s="282"/>
      <c r="FX587" s="282"/>
      <c r="FY587" s="282"/>
      <c r="FZ587" s="282"/>
      <c r="GA587" s="282"/>
      <c r="GB587" s="282"/>
      <c r="GC587" s="282"/>
      <c r="GD587" s="282"/>
      <c r="GE587" s="282"/>
      <c r="GF587" s="282"/>
      <c r="GG587" s="282"/>
      <c r="GH587" s="282"/>
      <c r="GI587" s="282"/>
      <c r="GJ587" s="282"/>
      <c r="GK587" s="282"/>
      <c r="GL587" s="282"/>
      <c r="GM587" s="282"/>
      <c r="GN587" s="282"/>
      <c r="GO587" s="282"/>
      <c r="GP587" s="282"/>
      <c r="GQ587" s="282"/>
      <c r="GR587" s="282"/>
      <c r="GS587" s="282"/>
      <c r="GT587" s="282"/>
      <c r="GU587" s="282"/>
      <c r="GV587" s="282"/>
      <c r="GW587" s="282"/>
      <c r="GX587" s="282"/>
      <c r="GY587" s="282"/>
      <c r="GZ587" s="282"/>
      <c r="HA587" s="282"/>
      <c r="HB587" s="282"/>
      <c r="HC587" s="282"/>
      <c r="HD587" s="282"/>
      <c r="HE587" s="282"/>
      <c r="HF587" s="282"/>
      <c r="HG587" s="282"/>
      <c r="HH587" s="282"/>
      <c r="HI587" s="282"/>
      <c r="HJ587" s="282"/>
      <c r="HK587" s="282"/>
      <c r="HL587" s="282"/>
      <c r="HM587" s="282"/>
      <c r="HN587" s="282"/>
      <c r="HO587" s="282"/>
      <c r="HP587" s="282"/>
      <c r="HQ587" s="282"/>
    </row>
    <row r="588" spans="1:225" s="73" customFormat="1" ht="18" hidden="1" customHeight="1" x14ac:dyDescent="0.25">
      <c r="A588" s="223" t="str">
        <f t="shared" ref="A588:B588" si="1636">IF(A431="","",A431)</f>
        <v/>
      </c>
      <c r="B588" s="225" t="str">
        <f t="shared" si="1636"/>
        <v/>
      </c>
      <c r="C588" s="218">
        <f t="shared" si="1585"/>
        <v>0</v>
      </c>
      <c r="D588" s="284"/>
      <c r="E588" s="219">
        <f t="shared" si="1586"/>
        <v>0</v>
      </c>
      <c r="F588" s="219">
        <f t="shared" si="1587"/>
        <v>0</v>
      </c>
      <c r="G588" s="84"/>
      <c r="H588" s="214" t="str">
        <f t="shared" si="1588"/>
        <v/>
      </c>
      <c r="I588" s="219" t="str">
        <f t="shared" si="1589"/>
        <v/>
      </c>
      <c r="J588" s="219" t="str">
        <f t="shared" si="1590"/>
        <v/>
      </c>
      <c r="K588" s="216"/>
      <c r="L588" s="217">
        <f t="shared" si="1583"/>
        <v>1</v>
      </c>
      <c r="M588" s="219" t="str">
        <f t="shared" si="1614"/>
        <v/>
      </c>
      <c r="N588" s="221" t="str">
        <f t="shared" si="1592"/>
        <v/>
      </c>
      <c r="O588" s="304"/>
      <c r="P588" s="282"/>
      <c r="Q588" s="282"/>
      <c r="R588" s="287"/>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c r="CQ588" s="282"/>
      <c r="CR588" s="282"/>
      <c r="CS588" s="282"/>
      <c r="CT588" s="282"/>
      <c r="CU588" s="282"/>
      <c r="CV588" s="282"/>
      <c r="CW588" s="282"/>
      <c r="CX588" s="282"/>
      <c r="CY588" s="282"/>
      <c r="CZ588" s="282"/>
      <c r="DA588" s="282"/>
      <c r="DB588" s="282"/>
      <c r="DC588" s="282"/>
      <c r="DD588" s="282"/>
      <c r="DE588" s="282"/>
      <c r="DF588" s="282"/>
      <c r="DG588" s="282"/>
      <c r="DH588" s="282"/>
      <c r="DI588" s="282"/>
      <c r="DJ588" s="282"/>
      <c r="DK588" s="282"/>
      <c r="DL588" s="282"/>
      <c r="DM588" s="282"/>
      <c r="DN588" s="282"/>
      <c r="DO588" s="282"/>
      <c r="DP588" s="282"/>
      <c r="DQ588" s="282"/>
      <c r="DR588" s="282"/>
      <c r="DS588" s="282"/>
      <c r="DT588" s="282"/>
      <c r="DU588" s="282"/>
      <c r="DV588" s="282"/>
      <c r="DW588" s="282"/>
      <c r="DX588" s="282"/>
      <c r="DY588" s="282"/>
      <c r="DZ588" s="282"/>
      <c r="EA588" s="282"/>
      <c r="EB588" s="282"/>
      <c r="EC588" s="282"/>
      <c r="ED588" s="282"/>
      <c r="EE588" s="282"/>
      <c r="EF588" s="282"/>
      <c r="EG588" s="282"/>
      <c r="EH588" s="282"/>
      <c r="EI588" s="282"/>
      <c r="EJ588" s="282"/>
      <c r="EK588" s="282"/>
      <c r="EL588" s="282"/>
      <c r="EM588" s="282"/>
      <c r="EN588" s="282"/>
      <c r="EO588" s="282"/>
      <c r="EP588" s="282"/>
      <c r="EQ588" s="282"/>
      <c r="ER588" s="282"/>
      <c r="ES588" s="282"/>
      <c r="ET588" s="282"/>
      <c r="EU588" s="282"/>
      <c r="EV588" s="282"/>
      <c r="EW588" s="282"/>
      <c r="EX588" s="282"/>
      <c r="EY588" s="282"/>
      <c r="EZ588" s="282"/>
      <c r="FA588" s="282"/>
      <c r="FB588" s="282"/>
      <c r="FC588" s="282"/>
      <c r="FD588" s="282"/>
      <c r="FE588" s="282"/>
      <c r="FF588" s="282"/>
      <c r="FG588" s="282"/>
      <c r="FH588" s="282"/>
      <c r="FI588" s="282"/>
      <c r="FJ588" s="282"/>
      <c r="FK588" s="282"/>
      <c r="FL588" s="282"/>
      <c r="FM588" s="282"/>
      <c r="FN588" s="282"/>
      <c r="FO588" s="282"/>
      <c r="FP588" s="282"/>
      <c r="FQ588" s="282"/>
      <c r="FR588" s="282"/>
      <c r="FS588" s="282"/>
      <c r="FT588" s="282"/>
      <c r="FU588" s="282"/>
      <c r="FV588" s="282"/>
      <c r="FW588" s="282"/>
      <c r="FX588" s="282"/>
      <c r="FY588" s="282"/>
      <c r="FZ588" s="282"/>
      <c r="GA588" s="282"/>
      <c r="GB588" s="282"/>
      <c r="GC588" s="282"/>
      <c r="GD588" s="282"/>
      <c r="GE588" s="282"/>
      <c r="GF588" s="282"/>
      <c r="GG588" s="282"/>
      <c r="GH588" s="282"/>
      <c r="GI588" s="282"/>
      <c r="GJ588" s="282"/>
      <c r="GK588" s="282"/>
      <c r="GL588" s="282"/>
      <c r="GM588" s="282"/>
      <c r="GN588" s="282"/>
      <c r="GO588" s="282"/>
      <c r="GP588" s="282"/>
      <c r="GQ588" s="282"/>
      <c r="GR588" s="282"/>
      <c r="GS588" s="282"/>
      <c r="GT588" s="282"/>
      <c r="GU588" s="282"/>
      <c r="GV588" s="282"/>
      <c r="GW588" s="282"/>
      <c r="GX588" s="282"/>
      <c r="GY588" s="282"/>
      <c r="GZ588" s="282"/>
      <c r="HA588" s="282"/>
      <c r="HB588" s="282"/>
      <c r="HC588" s="282"/>
      <c r="HD588" s="282"/>
      <c r="HE588" s="282"/>
      <c r="HF588" s="282"/>
      <c r="HG588" s="282"/>
      <c r="HH588" s="282"/>
      <c r="HI588" s="282"/>
      <c r="HJ588" s="282"/>
      <c r="HK588" s="282"/>
      <c r="HL588" s="282"/>
      <c r="HM588" s="282"/>
      <c r="HN588" s="282"/>
      <c r="HO588" s="282"/>
      <c r="HP588" s="282"/>
      <c r="HQ588" s="282"/>
    </row>
    <row r="589" spans="1:225" s="73" customFormat="1" ht="18" hidden="1" customHeight="1" x14ac:dyDescent="0.25">
      <c r="A589" s="223" t="str">
        <f t="shared" ref="A589:B589" si="1637">IF(A432="","",A432)</f>
        <v/>
      </c>
      <c r="B589" s="225" t="str">
        <f t="shared" si="1637"/>
        <v/>
      </c>
      <c r="C589" s="218">
        <f t="shared" si="1585"/>
        <v>0</v>
      </c>
      <c r="D589" s="284"/>
      <c r="E589" s="219">
        <f t="shared" si="1586"/>
        <v>0</v>
      </c>
      <c r="F589" s="219">
        <f t="shared" si="1587"/>
        <v>0</v>
      </c>
      <c r="G589" s="84"/>
      <c r="H589" s="214" t="str">
        <f t="shared" si="1588"/>
        <v/>
      </c>
      <c r="I589" s="219" t="str">
        <f t="shared" si="1589"/>
        <v/>
      </c>
      <c r="J589" s="219" t="str">
        <f t="shared" si="1590"/>
        <v/>
      </c>
      <c r="K589" s="216"/>
      <c r="L589" s="217">
        <f t="shared" si="1583"/>
        <v>1</v>
      </c>
      <c r="M589" s="219" t="str">
        <f t="shared" si="1614"/>
        <v/>
      </c>
      <c r="N589" s="221" t="str">
        <f t="shared" si="1592"/>
        <v/>
      </c>
      <c r="O589" s="304"/>
      <c r="P589" s="282"/>
      <c r="Q589" s="282"/>
      <c r="R589" s="287"/>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c r="CQ589" s="282"/>
      <c r="CR589" s="282"/>
      <c r="CS589" s="282"/>
      <c r="CT589" s="282"/>
      <c r="CU589" s="282"/>
      <c r="CV589" s="282"/>
      <c r="CW589" s="282"/>
      <c r="CX589" s="282"/>
      <c r="CY589" s="282"/>
      <c r="CZ589" s="282"/>
      <c r="DA589" s="282"/>
      <c r="DB589" s="282"/>
      <c r="DC589" s="282"/>
      <c r="DD589" s="282"/>
      <c r="DE589" s="282"/>
      <c r="DF589" s="282"/>
      <c r="DG589" s="282"/>
      <c r="DH589" s="282"/>
      <c r="DI589" s="282"/>
      <c r="DJ589" s="282"/>
      <c r="DK589" s="282"/>
      <c r="DL589" s="282"/>
      <c r="DM589" s="282"/>
      <c r="DN589" s="282"/>
      <c r="DO589" s="282"/>
      <c r="DP589" s="282"/>
      <c r="DQ589" s="282"/>
      <c r="DR589" s="282"/>
      <c r="DS589" s="282"/>
      <c r="DT589" s="282"/>
      <c r="DU589" s="282"/>
      <c r="DV589" s="282"/>
      <c r="DW589" s="282"/>
      <c r="DX589" s="282"/>
      <c r="DY589" s="282"/>
      <c r="DZ589" s="282"/>
      <c r="EA589" s="282"/>
      <c r="EB589" s="282"/>
      <c r="EC589" s="282"/>
      <c r="ED589" s="282"/>
      <c r="EE589" s="282"/>
      <c r="EF589" s="282"/>
      <c r="EG589" s="282"/>
      <c r="EH589" s="282"/>
      <c r="EI589" s="282"/>
      <c r="EJ589" s="282"/>
      <c r="EK589" s="282"/>
      <c r="EL589" s="282"/>
      <c r="EM589" s="282"/>
      <c r="EN589" s="282"/>
      <c r="EO589" s="282"/>
      <c r="EP589" s="282"/>
      <c r="EQ589" s="282"/>
      <c r="ER589" s="282"/>
      <c r="ES589" s="282"/>
      <c r="ET589" s="282"/>
      <c r="EU589" s="282"/>
      <c r="EV589" s="282"/>
      <c r="EW589" s="282"/>
      <c r="EX589" s="282"/>
      <c r="EY589" s="282"/>
      <c r="EZ589" s="282"/>
      <c r="FA589" s="282"/>
      <c r="FB589" s="282"/>
      <c r="FC589" s="282"/>
      <c r="FD589" s="282"/>
      <c r="FE589" s="282"/>
      <c r="FF589" s="282"/>
      <c r="FG589" s="282"/>
      <c r="FH589" s="282"/>
      <c r="FI589" s="282"/>
      <c r="FJ589" s="282"/>
      <c r="FK589" s="282"/>
      <c r="FL589" s="282"/>
      <c r="FM589" s="282"/>
      <c r="FN589" s="282"/>
      <c r="FO589" s="282"/>
      <c r="FP589" s="282"/>
      <c r="FQ589" s="282"/>
      <c r="FR589" s="282"/>
      <c r="FS589" s="282"/>
      <c r="FT589" s="282"/>
      <c r="FU589" s="282"/>
      <c r="FV589" s="282"/>
      <c r="FW589" s="282"/>
      <c r="FX589" s="282"/>
      <c r="FY589" s="282"/>
      <c r="FZ589" s="282"/>
      <c r="GA589" s="282"/>
      <c r="GB589" s="282"/>
      <c r="GC589" s="282"/>
      <c r="GD589" s="282"/>
      <c r="GE589" s="282"/>
      <c r="GF589" s="282"/>
      <c r="GG589" s="282"/>
      <c r="GH589" s="282"/>
      <c r="GI589" s="282"/>
      <c r="GJ589" s="282"/>
      <c r="GK589" s="282"/>
      <c r="GL589" s="282"/>
      <c r="GM589" s="282"/>
      <c r="GN589" s="282"/>
      <c r="GO589" s="282"/>
      <c r="GP589" s="282"/>
      <c r="GQ589" s="282"/>
      <c r="GR589" s="282"/>
      <c r="GS589" s="282"/>
      <c r="GT589" s="282"/>
      <c r="GU589" s="282"/>
      <c r="GV589" s="282"/>
      <c r="GW589" s="282"/>
      <c r="GX589" s="282"/>
      <c r="GY589" s="282"/>
      <c r="GZ589" s="282"/>
      <c r="HA589" s="282"/>
      <c r="HB589" s="282"/>
      <c r="HC589" s="282"/>
      <c r="HD589" s="282"/>
      <c r="HE589" s="282"/>
      <c r="HF589" s="282"/>
      <c r="HG589" s="282"/>
      <c r="HH589" s="282"/>
      <c r="HI589" s="282"/>
      <c r="HJ589" s="282"/>
      <c r="HK589" s="282"/>
      <c r="HL589" s="282"/>
      <c r="HM589" s="282"/>
      <c r="HN589" s="282"/>
      <c r="HO589" s="282"/>
      <c r="HP589" s="282"/>
      <c r="HQ589" s="282"/>
    </row>
    <row r="590" spans="1:225" s="73" customFormat="1" ht="18" hidden="1" customHeight="1" x14ac:dyDescent="0.25">
      <c r="A590" s="223" t="str">
        <f t="shared" ref="A590:B590" si="1638">IF(A433="","",A433)</f>
        <v/>
      </c>
      <c r="B590" s="225" t="str">
        <f t="shared" si="1638"/>
        <v/>
      </c>
      <c r="C590" s="218">
        <f t="shared" si="1585"/>
        <v>0</v>
      </c>
      <c r="D590" s="284"/>
      <c r="E590" s="219">
        <f t="shared" si="1586"/>
        <v>0</v>
      </c>
      <c r="F590" s="219">
        <f t="shared" si="1587"/>
        <v>0</v>
      </c>
      <c r="G590" s="84"/>
      <c r="H590" s="214" t="str">
        <f t="shared" si="1588"/>
        <v/>
      </c>
      <c r="I590" s="219" t="str">
        <f t="shared" si="1589"/>
        <v/>
      </c>
      <c r="J590" s="219" t="str">
        <f t="shared" si="1590"/>
        <v/>
      </c>
      <c r="K590" s="216"/>
      <c r="L590" s="217">
        <f t="shared" si="1583"/>
        <v>1</v>
      </c>
      <c r="M590" s="219" t="str">
        <f t="shared" si="1614"/>
        <v/>
      </c>
      <c r="N590" s="221" t="str">
        <f t="shared" si="1592"/>
        <v/>
      </c>
      <c r="O590" s="304"/>
      <c r="P590" s="282"/>
      <c r="Q590" s="282"/>
      <c r="R590" s="287"/>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c r="CQ590" s="282"/>
      <c r="CR590" s="282"/>
      <c r="CS590" s="282"/>
      <c r="CT590" s="282"/>
      <c r="CU590" s="282"/>
      <c r="CV590" s="282"/>
      <c r="CW590" s="282"/>
      <c r="CX590" s="282"/>
      <c r="CY590" s="282"/>
      <c r="CZ590" s="282"/>
      <c r="DA590" s="282"/>
      <c r="DB590" s="282"/>
      <c r="DC590" s="282"/>
      <c r="DD590" s="282"/>
      <c r="DE590" s="282"/>
      <c r="DF590" s="282"/>
      <c r="DG590" s="282"/>
      <c r="DH590" s="282"/>
      <c r="DI590" s="282"/>
      <c r="DJ590" s="282"/>
      <c r="DK590" s="282"/>
      <c r="DL590" s="282"/>
      <c r="DM590" s="282"/>
      <c r="DN590" s="282"/>
      <c r="DO590" s="282"/>
      <c r="DP590" s="282"/>
      <c r="DQ590" s="282"/>
      <c r="DR590" s="282"/>
      <c r="DS590" s="282"/>
      <c r="DT590" s="282"/>
      <c r="DU590" s="282"/>
      <c r="DV590" s="282"/>
      <c r="DW590" s="282"/>
      <c r="DX590" s="282"/>
      <c r="DY590" s="282"/>
      <c r="DZ590" s="282"/>
      <c r="EA590" s="282"/>
      <c r="EB590" s="282"/>
      <c r="EC590" s="282"/>
      <c r="ED590" s="282"/>
      <c r="EE590" s="282"/>
      <c r="EF590" s="282"/>
      <c r="EG590" s="282"/>
      <c r="EH590" s="282"/>
      <c r="EI590" s="282"/>
      <c r="EJ590" s="282"/>
      <c r="EK590" s="282"/>
      <c r="EL590" s="282"/>
      <c r="EM590" s="282"/>
      <c r="EN590" s="282"/>
      <c r="EO590" s="282"/>
      <c r="EP590" s="282"/>
      <c r="EQ590" s="282"/>
      <c r="ER590" s="282"/>
      <c r="ES590" s="282"/>
      <c r="ET590" s="282"/>
      <c r="EU590" s="282"/>
      <c r="EV590" s="282"/>
      <c r="EW590" s="282"/>
      <c r="EX590" s="282"/>
      <c r="EY590" s="282"/>
      <c r="EZ590" s="282"/>
      <c r="FA590" s="282"/>
      <c r="FB590" s="282"/>
      <c r="FC590" s="282"/>
      <c r="FD590" s="282"/>
      <c r="FE590" s="282"/>
      <c r="FF590" s="282"/>
      <c r="FG590" s="282"/>
      <c r="FH590" s="282"/>
      <c r="FI590" s="282"/>
      <c r="FJ590" s="282"/>
      <c r="FK590" s="282"/>
      <c r="FL590" s="282"/>
      <c r="FM590" s="282"/>
      <c r="FN590" s="282"/>
      <c r="FO590" s="282"/>
      <c r="FP590" s="282"/>
      <c r="FQ590" s="282"/>
      <c r="FR590" s="282"/>
      <c r="FS590" s="282"/>
      <c r="FT590" s="282"/>
      <c r="FU590" s="282"/>
      <c r="FV590" s="282"/>
      <c r="FW590" s="282"/>
      <c r="FX590" s="282"/>
      <c r="FY590" s="282"/>
      <c r="FZ590" s="282"/>
      <c r="GA590" s="282"/>
      <c r="GB590" s="282"/>
      <c r="GC590" s="282"/>
      <c r="GD590" s="282"/>
      <c r="GE590" s="282"/>
      <c r="GF590" s="282"/>
      <c r="GG590" s="282"/>
      <c r="GH590" s="282"/>
      <c r="GI590" s="282"/>
      <c r="GJ590" s="282"/>
      <c r="GK590" s="282"/>
      <c r="GL590" s="282"/>
      <c r="GM590" s="282"/>
      <c r="GN590" s="282"/>
      <c r="GO590" s="282"/>
      <c r="GP590" s="282"/>
      <c r="GQ590" s="282"/>
      <c r="GR590" s="282"/>
      <c r="GS590" s="282"/>
      <c r="GT590" s="282"/>
      <c r="GU590" s="282"/>
      <c r="GV590" s="282"/>
      <c r="GW590" s="282"/>
      <c r="GX590" s="282"/>
      <c r="GY590" s="282"/>
      <c r="GZ590" s="282"/>
      <c r="HA590" s="282"/>
      <c r="HB590" s="282"/>
      <c r="HC590" s="282"/>
      <c r="HD590" s="282"/>
      <c r="HE590" s="282"/>
      <c r="HF590" s="282"/>
      <c r="HG590" s="282"/>
      <c r="HH590" s="282"/>
      <c r="HI590" s="282"/>
      <c r="HJ590" s="282"/>
      <c r="HK590" s="282"/>
      <c r="HL590" s="282"/>
      <c r="HM590" s="282"/>
      <c r="HN590" s="282"/>
      <c r="HO590" s="282"/>
      <c r="HP590" s="282"/>
      <c r="HQ590" s="282"/>
    </row>
    <row r="591" spans="1:225" s="73" customFormat="1" ht="18" hidden="1" customHeight="1" x14ac:dyDescent="0.25">
      <c r="A591" s="223" t="str">
        <f t="shared" ref="A591:B591" si="1639">IF(A434="","",A434)</f>
        <v/>
      </c>
      <c r="B591" s="225" t="str">
        <f t="shared" si="1639"/>
        <v/>
      </c>
      <c r="C591" s="218">
        <f t="shared" si="1585"/>
        <v>0</v>
      </c>
      <c r="D591" s="284"/>
      <c r="E591" s="219">
        <f t="shared" si="1586"/>
        <v>0</v>
      </c>
      <c r="F591" s="219">
        <f t="shared" si="1587"/>
        <v>0</v>
      </c>
      <c r="G591" s="84"/>
      <c r="H591" s="214" t="str">
        <f t="shared" si="1588"/>
        <v/>
      </c>
      <c r="I591" s="219" t="str">
        <f t="shared" si="1589"/>
        <v/>
      </c>
      <c r="J591" s="219" t="str">
        <f t="shared" si="1590"/>
        <v/>
      </c>
      <c r="K591" s="216"/>
      <c r="L591" s="217">
        <f t="shared" si="1583"/>
        <v>1</v>
      </c>
      <c r="M591" s="219" t="str">
        <f t="shared" si="1614"/>
        <v/>
      </c>
      <c r="N591" s="221" t="str">
        <f t="shared" si="1592"/>
        <v/>
      </c>
      <c r="O591" s="304"/>
      <c r="P591" s="282"/>
      <c r="Q591" s="282"/>
      <c r="R591" s="287"/>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c r="CQ591" s="282"/>
      <c r="CR591" s="282"/>
      <c r="CS591" s="282"/>
      <c r="CT591" s="282"/>
      <c r="CU591" s="282"/>
      <c r="CV591" s="282"/>
      <c r="CW591" s="282"/>
      <c r="CX591" s="282"/>
      <c r="CY591" s="282"/>
      <c r="CZ591" s="282"/>
      <c r="DA591" s="282"/>
      <c r="DB591" s="282"/>
      <c r="DC591" s="282"/>
      <c r="DD591" s="282"/>
      <c r="DE591" s="282"/>
      <c r="DF591" s="282"/>
      <c r="DG591" s="282"/>
      <c r="DH591" s="282"/>
      <c r="DI591" s="282"/>
      <c r="DJ591" s="282"/>
      <c r="DK591" s="282"/>
      <c r="DL591" s="282"/>
      <c r="DM591" s="282"/>
      <c r="DN591" s="282"/>
      <c r="DO591" s="282"/>
      <c r="DP591" s="282"/>
      <c r="DQ591" s="282"/>
      <c r="DR591" s="282"/>
      <c r="DS591" s="282"/>
      <c r="DT591" s="282"/>
      <c r="DU591" s="282"/>
      <c r="DV591" s="282"/>
      <c r="DW591" s="282"/>
      <c r="DX591" s="282"/>
      <c r="DY591" s="282"/>
      <c r="DZ591" s="282"/>
      <c r="EA591" s="282"/>
      <c r="EB591" s="282"/>
      <c r="EC591" s="282"/>
      <c r="ED591" s="282"/>
      <c r="EE591" s="282"/>
      <c r="EF591" s="282"/>
      <c r="EG591" s="282"/>
      <c r="EH591" s="282"/>
      <c r="EI591" s="282"/>
      <c r="EJ591" s="282"/>
      <c r="EK591" s="282"/>
      <c r="EL591" s="282"/>
      <c r="EM591" s="282"/>
      <c r="EN591" s="282"/>
      <c r="EO591" s="282"/>
      <c r="EP591" s="282"/>
      <c r="EQ591" s="282"/>
      <c r="ER591" s="282"/>
      <c r="ES591" s="282"/>
      <c r="ET591" s="282"/>
      <c r="EU591" s="282"/>
      <c r="EV591" s="282"/>
      <c r="EW591" s="282"/>
      <c r="EX591" s="282"/>
      <c r="EY591" s="282"/>
      <c r="EZ591" s="282"/>
      <c r="FA591" s="282"/>
      <c r="FB591" s="282"/>
      <c r="FC591" s="282"/>
      <c r="FD591" s="282"/>
      <c r="FE591" s="282"/>
      <c r="FF591" s="282"/>
      <c r="FG591" s="282"/>
      <c r="FH591" s="282"/>
      <c r="FI591" s="282"/>
      <c r="FJ591" s="282"/>
      <c r="FK591" s="282"/>
      <c r="FL591" s="282"/>
      <c r="FM591" s="282"/>
      <c r="FN591" s="282"/>
      <c r="FO591" s="282"/>
      <c r="FP591" s="282"/>
      <c r="FQ591" s="282"/>
      <c r="FR591" s="282"/>
      <c r="FS591" s="282"/>
      <c r="FT591" s="282"/>
      <c r="FU591" s="282"/>
      <c r="FV591" s="282"/>
      <c r="FW591" s="282"/>
      <c r="FX591" s="282"/>
      <c r="FY591" s="282"/>
      <c r="FZ591" s="282"/>
      <c r="GA591" s="282"/>
      <c r="GB591" s="282"/>
      <c r="GC591" s="282"/>
      <c r="GD591" s="282"/>
      <c r="GE591" s="282"/>
      <c r="GF591" s="282"/>
      <c r="GG591" s="282"/>
      <c r="GH591" s="282"/>
      <c r="GI591" s="282"/>
      <c r="GJ591" s="282"/>
      <c r="GK591" s="282"/>
      <c r="GL591" s="282"/>
      <c r="GM591" s="282"/>
      <c r="GN591" s="282"/>
      <c r="GO591" s="282"/>
      <c r="GP591" s="282"/>
      <c r="GQ591" s="282"/>
      <c r="GR591" s="282"/>
      <c r="GS591" s="282"/>
      <c r="GT591" s="282"/>
      <c r="GU591" s="282"/>
      <c r="GV591" s="282"/>
      <c r="GW591" s="282"/>
      <c r="GX591" s="282"/>
      <c r="GY591" s="282"/>
      <c r="GZ591" s="282"/>
      <c r="HA591" s="282"/>
      <c r="HB591" s="282"/>
      <c r="HC591" s="282"/>
      <c r="HD591" s="282"/>
      <c r="HE591" s="282"/>
      <c r="HF591" s="282"/>
      <c r="HG591" s="282"/>
      <c r="HH591" s="282"/>
      <c r="HI591" s="282"/>
      <c r="HJ591" s="282"/>
      <c r="HK591" s="282"/>
      <c r="HL591" s="282"/>
      <c r="HM591" s="282"/>
      <c r="HN591" s="282"/>
      <c r="HO591" s="282"/>
      <c r="HP591" s="282"/>
      <c r="HQ591" s="282"/>
    </row>
    <row r="592" spans="1:225" s="73" customFormat="1" ht="18" hidden="1" customHeight="1" x14ac:dyDescent="0.25">
      <c r="A592" s="223" t="str">
        <f t="shared" ref="A592:B592" si="1640">IF(A435="","",A435)</f>
        <v/>
      </c>
      <c r="B592" s="225" t="str">
        <f t="shared" si="1640"/>
        <v/>
      </c>
      <c r="C592" s="218">
        <f t="shared" si="1585"/>
        <v>0</v>
      </c>
      <c r="D592" s="284"/>
      <c r="E592" s="219">
        <f t="shared" si="1586"/>
        <v>0</v>
      </c>
      <c r="F592" s="219">
        <f t="shared" si="1587"/>
        <v>0</v>
      </c>
      <c r="G592" s="84"/>
      <c r="H592" s="214" t="str">
        <f t="shared" si="1588"/>
        <v/>
      </c>
      <c r="I592" s="219" t="str">
        <f t="shared" si="1589"/>
        <v/>
      </c>
      <c r="J592" s="219" t="str">
        <f t="shared" si="1590"/>
        <v/>
      </c>
      <c r="K592" s="216"/>
      <c r="L592" s="217">
        <f t="shared" si="1583"/>
        <v>1</v>
      </c>
      <c r="M592" s="219" t="str">
        <f t="shared" si="1614"/>
        <v/>
      </c>
      <c r="N592" s="221" t="str">
        <f t="shared" si="1592"/>
        <v/>
      </c>
      <c r="O592" s="304"/>
      <c r="P592" s="282"/>
      <c r="Q592" s="282"/>
      <c r="R592" s="287"/>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c r="CQ592" s="282"/>
      <c r="CR592" s="282"/>
      <c r="CS592" s="282"/>
      <c r="CT592" s="282"/>
      <c r="CU592" s="282"/>
      <c r="CV592" s="282"/>
      <c r="CW592" s="282"/>
      <c r="CX592" s="282"/>
      <c r="CY592" s="282"/>
      <c r="CZ592" s="282"/>
      <c r="DA592" s="282"/>
      <c r="DB592" s="282"/>
      <c r="DC592" s="282"/>
      <c r="DD592" s="282"/>
      <c r="DE592" s="282"/>
      <c r="DF592" s="282"/>
      <c r="DG592" s="282"/>
      <c r="DH592" s="282"/>
      <c r="DI592" s="282"/>
      <c r="DJ592" s="282"/>
      <c r="DK592" s="282"/>
      <c r="DL592" s="282"/>
      <c r="DM592" s="282"/>
      <c r="DN592" s="282"/>
      <c r="DO592" s="282"/>
      <c r="DP592" s="282"/>
      <c r="DQ592" s="282"/>
      <c r="DR592" s="282"/>
      <c r="DS592" s="282"/>
      <c r="DT592" s="282"/>
      <c r="DU592" s="282"/>
      <c r="DV592" s="282"/>
      <c r="DW592" s="282"/>
      <c r="DX592" s="282"/>
      <c r="DY592" s="282"/>
      <c r="DZ592" s="282"/>
      <c r="EA592" s="282"/>
      <c r="EB592" s="282"/>
      <c r="EC592" s="282"/>
      <c r="ED592" s="282"/>
      <c r="EE592" s="282"/>
      <c r="EF592" s="282"/>
      <c r="EG592" s="282"/>
      <c r="EH592" s="282"/>
      <c r="EI592" s="282"/>
      <c r="EJ592" s="282"/>
      <c r="EK592" s="282"/>
      <c r="EL592" s="282"/>
      <c r="EM592" s="282"/>
      <c r="EN592" s="282"/>
      <c r="EO592" s="282"/>
      <c r="EP592" s="282"/>
      <c r="EQ592" s="282"/>
      <c r="ER592" s="282"/>
      <c r="ES592" s="282"/>
      <c r="ET592" s="282"/>
      <c r="EU592" s="282"/>
      <c r="EV592" s="282"/>
      <c r="EW592" s="282"/>
      <c r="EX592" s="282"/>
      <c r="EY592" s="282"/>
      <c r="EZ592" s="282"/>
      <c r="FA592" s="282"/>
      <c r="FB592" s="282"/>
      <c r="FC592" s="282"/>
      <c r="FD592" s="282"/>
      <c r="FE592" s="282"/>
      <c r="FF592" s="282"/>
      <c r="FG592" s="282"/>
      <c r="FH592" s="282"/>
      <c r="FI592" s="282"/>
      <c r="FJ592" s="282"/>
      <c r="FK592" s="282"/>
      <c r="FL592" s="282"/>
      <c r="FM592" s="282"/>
      <c r="FN592" s="282"/>
      <c r="FO592" s="282"/>
      <c r="FP592" s="282"/>
      <c r="FQ592" s="282"/>
      <c r="FR592" s="282"/>
      <c r="FS592" s="282"/>
      <c r="FT592" s="282"/>
      <c r="FU592" s="282"/>
      <c r="FV592" s="282"/>
      <c r="FW592" s="282"/>
      <c r="FX592" s="282"/>
      <c r="FY592" s="282"/>
      <c r="FZ592" s="282"/>
      <c r="GA592" s="282"/>
      <c r="GB592" s="282"/>
      <c r="GC592" s="282"/>
      <c r="GD592" s="282"/>
      <c r="GE592" s="282"/>
      <c r="GF592" s="282"/>
      <c r="GG592" s="282"/>
      <c r="GH592" s="282"/>
      <c r="GI592" s="282"/>
      <c r="GJ592" s="282"/>
      <c r="GK592" s="282"/>
      <c r="GL592" s="282"/>
      <c r="GM592" s="282"/>
      <c r="GN592" s="282"/>
      <c r="GO592" s="282"/>
      <c r="GP592" s="282"/>
      <c r="GQ592" s="282"/>
      <c r="GR592" s="282"/>
      <c r="GS592" s="282"/>
      <c r="GT592" s="282"/>
      <c r="GU592" s="282"/>
      <c r="GV592" s="282"/>
      <c r="GW592" s="282"/>
      <c r="GX592" s="282"/>
      <c r="GY592" s="282"/>
      <c r="GZ592" s="282"/>
      <c r="HA592" s="282"/>
      <c r="HB592" s="282"/>
      <c r="HC592" s="282"/>
      <c r="HD592" s="282"/>
      <c r="HE592" s="282"/>
      <c r="HF592" s="282"/>
      <c r="HG592" s="282"/>
      <c r="HH592" s="282"/>
      <c r="HI592" s="282"/>
      <c r="HJ592" s="282"/>
      <c r="HK592" s="282"/>
      <c r="HL592" s="282"/>
      <c r="HM592" s="282"/>
      <c r="HN592" s="282"/>
      <c r="HO592" s="282"/>
      <c r="HP592" s="282"/>
      <c r="HQ592" s="282"/>
    </row>
    <row r="593" spans="1:225" s="73" customFormat="1" ht="18" hidden="1" customHeight="1" x14ac:dyDescent="0.25">
      <c r="A593" s="223" t="str">
        <f t="shared" ref="A593:B593" si="1641">IF(A436="","",A436)</f>
        <v/>
      </c>
      <c r="B593" s="225" t="str">
        <f t="shared" si="1641"/>
        <v/>
      </c>
      <c r="C593" s="218">
        <f t="shared" si="1585"/>
        <v>0</v>
      </c>
      <c r="D593" s="284"/>
      <c r="E593" s="219">
        <f t="shared" si="1586"/>
        <v>0</v>
      </c>
      <c r="F593" s="219">
        <f t="shared" si="1587"/>
        <v>0</v>
      </c>
      <c r="G593" s="84"/>
      <c r="H593" s="214" t="str">
        <f t="shared" si="1588"/>
        <v/>
      </c>
      <c r="I593" s="219" t="str">
        <f t="shared" si="1589"/>
        <v/>
      </c>
      <c r="J593" s="219" t="str">
        <f t="shared" si="1590"/>
        <v/>
      </c>
      <c r="K593" s="216"/>
      <c r="L593" s="217">
        <f t="shared" si="1583"/>
        <v>1</v>
      </c>
      <c r="M593" s="219" t="str">
        <f t="shared" si="1614"/>
        <v/>
      </c>
      <c r="N593" s="221" t="str">
        <f t="shared" si="1592"/>
        <v/>
      </c>
      <c r="O593" s="304"/>
      <c r="P593" s="282"/>
      <c r="Q593" s="282"/>
      <c r="R593" s="287"/>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c r="CQ593" s="282"/>
      <c r="CR593" s="282"/>
      <c r="CS593" s="282"/>
      <c r="CT593" s="282"/>
      <c r="CU593" s="282"/>
      <c r="CV593" s="282"/>
      <c r="CW593" s="282"/>
      <c r="CX593" s="282"/>
      <c r="CY593" s="282"/>
      <c r="CZ593" s="282"/>
      <c r="DA593" s="282"/>
      <c r="DB593" s="282"/>
      <c r="DC593" s="282"/>
      <c r="DD593" s="282"/>
      <c r="DE593" s="282"/>
      <c r="DF593" s="282"/>
      <c r="DG593" s="282"/>
      <c r="DH593" s="282"/>
      <c r="DI593" s="282"/>
      <c r="DJ593" s="282"/>
      <c r="DK593" s="282"/>
      <c r="DL593" s="282"/>
      <c r="DM593" s="282"/>
      <c r="DN593" s="282"/>
      <c r="DO593" s="282"/>
      <c r="DP593" s="282"/>
      <c r="DQ593" s="282"/>
      <c r="DR593" s="282"/>
      <c r="DS593" s="282"/>
      <c r="DT593" s="282"/>
      <c r="DU593" s="282"/>
      <c r="DV593" s="282"/>
      <c r="DW593" s="282"/>
      <c r="DX593" s="282"/>
      <c r="DY593" s="282"/>
      <c r="DZ593" s="282"/>
      <c r="EA593" s="282"/>
      <c r="EB593" s="282"/>
      <c r="EC593" s="282"/>
      <c r="ED593" s="282"/>
      <c r="EE593" s="282"/>
      <c r="EF593" s="282"/>
      <c r="EG593" s="282"/>
      <c r="EH593" s="282"/>
      <c r="EI593" s="282"/>
      <c r="EJ593" s="282"/>
      <c r="EK593" s="282"/>
      <c r="EL593" s="282"/>
      <c r="EM593" s="282"/>
      <c r="EN593" s="282"/>
      <c r="EO593" s="282"/>
      <c r="EP593" s="282"/>
      <c r="EQ593" s="282"/>
      <c r="ER593" s="282"/>
      <c r="ES593" s="282"/>
      <c r="ET593" s="282"/>
      <c r="EU593" s="282"/>
      <c r="EV593" s="282"/>
      <c r="EW593" s="282"/>
      <c r="EX593" s="282"/>
      <c r="EY593" s="282"/>
      <c r="EZ593" s="282"/>
      <c r="FA593" s="282"/>
      <c r="FB593" s="282"/>
      <c r="FC593" s="282"/>
      <c r="FD593" s="282"/>
      <c r="FE593" s="282"/>
      <c r="FF593" s="282"/>
      <c r="FG593" s="282"/>
      <c r="FH593" s="282"/>
      <c r="FI593" s="282"/>
      <c r="FJ593" s="282"/>
      <c r="FK593" s="282"/>
      <c r="FL593" s="282"/>
      <c r="FM593" s="282"/>
      <c r="FN593" s="282"/>
      <c r="FO593" s="282"/>
      <c r="FP593" s="282"/>
      <c r="FQ593" s="282"/>
      <c r="FR593" s="282"/>
      <c r="FS593" s="282"/>
      <c r="FT593" s="282"/>
      <c r="FU593" s="282"/>
      <c r="FV593" s="282"/>
      <c r="FW593" s="282"/>
      <c r="FX593" s="282"/>
      <c r="FY593" s="282"/>
      <c r="FZ593" s="282"/>
      <c r="GA593" s="282"/>
      <c r="GB593" s="282"/>
      <c r="GC593" s="282"/>
      <c r="GD593" s="282"/>
      <c r="GE593" s="282"/>
      <c r="GF593" s="282"/>
      <c r="GG593" s="282"/>
      <c r="GH593" s="282"/>
      <c r="GI593" s="282"/>
      <c r="GJ593" s="282"/>
      <c r="GK593" s="282"/>
      <c r="GL593" s="282"/>
      <c r="GM593" s="282"/>
      <c r="GN593" s="282"/>
      <c r="GO593" s="282"/>
      <c r="GP593" s="282"/>
      <c r="GQ593" s="282"/>
      <c r="GR593" s="282"/>
      <c r="GS593" s="282"/>
      <c r="GT593" s="282"/>
      <c r="GU593" s="282"/>
      <c r="GV593" s="282"/>
      <c r="GW593" s="282"/>
      <c r="GX593" s="282"/>
      <c r="GY593" s="282"/>
      <c r="GZ593" s="282"/>
      <c r="HA593" s="282"/>
      <c r="HB593" s="282"/>
      <c r="HC593" s="282"/>
      <c r="HD593" s="282"/>
      <c r="HE593" s="282"/>
      <c r="HF593" s="282"/>
      <c r="HG593" s="282"/>
      <c r="HH593" s="282"/>
      <c r="HI593" s="282"/>
      <c r="HJ593" s="282"/>
      <c r="HK593" s="282"/>
      <c r="HL593" s="282"/>
      <c r="HM593" s="282"/>
      <c r="HN593" s="282"/>
      <c r="HO593" s="282"/>
      <c r="HP593" s="282"/>
      <c r="HQ593" s="282"/>
    </row>
    <row r="594" spans="1:225" s="73" customFormat="1" ht="18" hidden="1" customHeight="1" x14ac:dyDescent="0.25">
      <c r="A594" s="223" t="str">
        <f t="shared" ref="A594:B594" si="1642">IF(A437="","",A437)</f>
        <v/>
      </c>
      <c r="B594" s="225" t="str">
        <f t="shared" si="1642"/>
        <v/>
      </c>
      <c r="C594" s="218">
        <f t="shared" si="1585"/>
        <v>0</v>
      </c>
      <c r="D594" s="284"/>
      <c r="E594" s="219">
        <f t="shared" si="1586"/>
        <v>0</v>
      </c>
      <c r="F594" s="219">
        <f t="shared" si="1587"/>
        <v>0</v>
      </c>
      <c r="G594" s="84"/>
      <c r="H594" s="214" t="str">
        <f t="shared" si="1588"/>
        <v/>
      </c>
      <c r="I594" s="219" t="str">
        <f t="shared" si="1589"/>
        <v/>
      </c>
      <c r="J594" s="219" t="str">
        <f t="shared" si="1590"/>
        <v/>
      </c>
      <c r="K594" s="216"/>
      <c r="L594" s="217">
        <f t="shared" si="1583"/>
        <v>1</v>
      </c>
      <c r="M594" s="219" t="str">
        <f t="shared" si="1614"/>
        <v/>
      </c>
      <c r="N594" s="221" t="str">
        <f t="shared" si="1592"/>
        <v/>
      </c>
      <c r="O594" s="304"/>
      <c r="P594" s="282"/>
      <c r="Q594" s="282"/>
      <c r="R594" s="287"/>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c r="CQ594" s="282"/>
      <c r="CR594" s="282"/>
      <c r="CS594" s="282"/>
      <c r="CT594" s="282"/>
      <c r="CU594" s="282"/>
      <c r="CV594" s="282"/>
      <c r="CW594" s="282"/>
      <c r="CX594" s="282"/>
      <c r="CY594" s="282"/>
      <c r="CZ594" s="282"/>
      <c r="DA594" s="282"/>
      <c r="DB594" s="282"/>
      <c r="DC594" s="282"/>
      <c r="DD594" s="282"/>
      <c r="DE594" s="282"/>
      <c r="DF594" s="282"/>
      <c r="DG594" s="282"/>
      <c r="DH594" s="282"/>
      <c r="DI594" s="282"/>
      <c r="DJ594" s="282"/>
      <c r="DK594" s="282"/>
      <c r="DL594" s="282"/>
      <c r="DM594" s="282"/>
      <c r="DN594" s="282"/>
      <c r="DO594" s="282"/>
      <c r="DP594" s="282"/>
      <c r="DQ594" s="282"/>
      <c r="DR594" s="282"/>
      <c r="DS594" s="282"/>
      <c r="DT594" s="282"/>
      <c r="DU594" s="282"/>
      <c r="DV594" s="282"/>
      <c r="DW594" s="282"/>
      <c r="DX594" s="282"/>
      <c r="DY594" s="282"/>
      <c r="DZ594" s="282"/>
      <c r="EA594" s="282"/>
      <c r="EB594" s="282"/>
      <c r="EC594" s="282"/>
      <c r="ED594" s="282"/>
      <c r="EE594" s="282"/>
      <c r="EF594" s="282"/>
      <c r="EG594" s="282"/>
      <c r="EH594" s="282"/>
      <c r="EI594" s="282"/>
      <c r="EJ594" s="282"/>
      <c r="EK594" s="282"/>
      <c r="EL594" s="282"/>
      <c r="EM594" s="282"/>
      <c r="EN594" s="282"/>
      <c r="EO594" s="282"/>
      <c r="EP594" s="282"/>
      <c r="EQ594" s="282"/>
      <c r="ER594" s="282"/>
      <c r="ES594" s="282"/>
      <c r="ET594" s="282"/>
      <c r="EU594" s="282"/>
      <c r="EV594" s="282"/>
      <c r="EW594" s="282"/>
      <c r="EX594" s="282"/>
      <c r="EY594" s="282"/>
      <c r="EZ594" s="282"/>
      <c r="FA594" s="282"/>
      <c r="FB594" s="282"/>
      <c r="FC594" s="282"/>
      <c r="FD594" s="282"/>
      <c r="FE594" s="282"/>
      <c r="FF594" s="282"/>
      <c r="FG594" s="282"/>
      <c r="FH594" s="282"/>
      <c r="FI594" s="282"/>
      <c r="FJ594" s="282"/>
      <c r="FK594" s="282"/>
      <c r="FL594" s="282"/>
      <c r="FM594" s="282"/>
      <c r="FN594" s="282"/>
      <c r="FO594" s="282"/>
      <c r="FP594" s="282"/>
      <c r="FQ594" s="282"/>
      <c r="FR594" s="282"/>
      <c r="FS594" s="282"/>
      <c r="FT594" s="282"/>
      <c r="FU594" s="282"/>
      <c r="FV594" s="282"/>
      <c r="FW594" s="282"/>
      <c r="FX594" s="282"/>
      <c r="FY594" s="282"/>
      <c r="FZ594" s="282"/>
      <c r="GA594" s="282"/>
      <c r="GB594" s="282"/>
      <c r="GC594" s="282"/>
      <c r="GD594" s="282"/>
      <c r="GE594" s="282"/>
      <c r="GF594" s="282"/>
      <c r="GG594" s="282"/>
      <c r="GH594" s="282"/>
      <c r="GI594" s="282"/>
      <c r="GJ594" s="282"/>
      <c r="GK594" s="282"/>
      <c r="GL594" s="282"/>
      <c r="GM594" s="282"/>
      <c r="GN594" s="282"/>
      <c r="GO594" s="282"/>
      <c r="GP594" s="282"/>
      <c r="GQ594" s="282"/>
      <c r="GR594" s="282"/>
      <c r="GS594" s="282"/>
      <c r="GT594" s="282"/>
      <c r="GU594" s="282"/>
      <c r="GV594" s="282"/>
      <c r="GW594" s="282"/>
      <c r="GX594" s="282"/>
      <c r="GY594" s="282"/>
      <c r="GZ594" s="282"/>
      <c r="HA594" s="282"/>
      <c r="HB594" s="282"/>
      <c r="HC594" s="282"/>
      <c r="HD594" s="282"/>
      <c r="HE594" s="282"/>
      <c r="HF594" s="282"/>
      <c r="HG594" s="282"/>
      <c r="HH594" s="282"/>
      <c r="HI594" s="282"/>
      <c r="HJ594" s="282"/>
      <c r="HK594" s="282"/>
      <c r="HL594" s="282"/>
      <c r="HM594" s="282"/>
      <c r="HN594" s="282"/>
      <c r="HO594" s="282"/>
      <c r="HP594" s="282"/>
      <c r="HQ594" s="282"/>
    </row>
    <row r="595" spans="1:225" s="73" customFormat="1" ht="18" hidden="1" customHeight="1" x14ac:dyDescent="0.25">
      <c r="A595" s="223" t="str">
        <f t="shared" ref="A595:B595" si="1643">IF(A438="","",A438)</f>
        <v/>
      </c>
      <c r="B595" s="225" t="str">
        <f t="shared" si="1643"/>
        <v/>
      </c>
      <c r="C595" s="218">
        <f t="shared" si="1585"/>
        <v>0</v>
      </c>
      <c r="D595" s="284"/>
      <c r="E595" s="219">
        <f t="shared" si="1586"/>
        <v>0</v>
      </c>
      <c r="F595" s="219">
        <f t="shared" si="1587"/>
        <v>0</v>
      </c>
      <c r="G595" s="84"/>
      <c r="H595" s="214" t="str">
        <f t="shared" si="1588"/>
        <v/>
      </c>
      <c r="I595" s="219" t="str">
        <f t="shared" si="1589"/>
        <v/>
      </c>
      <c r="J595" s="219" t="str">
        <f t="shared" si="1590"/>
        <v/>
      </c>
      <c r="K595" s="216"/>
      <c r="L595" s="217">
        <f t="shared" si="1583"/>
        <v>1</v>
      </c>
      <c r="M595" s="219" t="str">
        <f t="shared" si="1614"/>
        <v/>
      </c>
      <c r="N595" s="221" t="str">
        <f t="shared" si="1592"/>
        <v/>
      </c>
      <c r="O595" s="304"/>
      <c r="P595" s="282"/>
      <c r="Q595" s="282"/>
      <c r="R595" s="287"/>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c r="CQ595" s="282"/>
      <c r="CR595" s="282"/>
      <c r="CS595" s="282"/>
      <c r="CT595" s="282"/>
      <c r="CU595" s="282"/>
      <c r="CV595" s="282"/>
      <c r="CW595" s="282"/>
      <c r="CX595" s="282"/>
      <c r="CY595" s="282"/>
      <c r="CZ595" s="282"/>
      <c r="DA595" s="282"/>
      <c r="DB595" s="282"/>
      <c r="DC595" s="282"/>
      <c r="DD595" s="282"/>
      <c r="DE595" s="282"/>
      <c r="DF595" s="282"/>
      <c r="DG595" s="282"/>
      <c r="DH595" s="282"/>
      <c r="DI595" s="282"/>
      <c r="DJ595" s="282"/>
      <c r="DK595" s="282"/>
      <c r="DL595" s="282"/>
      <c r="DM595" s="282"/>
      <c r="DN595" s="282"/>
      <c r="DO595" s="282"/>
      <c r="DP595" s="282"/>
      <c r="DQ595" s="282"/>
      <c r="DR595" s="282"/>
      <c r="DS595" s="282"/>
      <c r="DT595" s="282"/>
      <c r="DU595" s="282"/>
      <c r="DV595" s="282"/>
      <c r="DW595" s="282"/>
      <c r="DX595" s="282"/>
      <c r="DY595" s="282"/>
      <c r="DZ595" s="282"/>
      <c r="EA595" s="282"/>
      <c r="EB595" s="282"/>
      <c r="EC595" s="282"/>
      <c r="ED595" s="282"/>
      <c r="EE595" s="282"/>
      <c r="EF595" s="282"/>
      <c r="EG595" s="282"/>
      <c r="EH595" s="282"/>
      <c r="EI595" s="282"/>
      <c r="EJ595" s="282"/>
      <c r="EK595" s="282"/>
      <c r="EL595" s="282"/>
      <c r="EM595" s="282"/>
      <c r="EN595" s="282"/>
      <c r="EO595" s="282"/>
      <c r="EP595" s="282"/>
      <c r="EQ595" s="282"/>
      <c r="ER595" s="282"/>
      <c r="ES595" s="282"/>
      <c r="ET595" s="282"/>
      <c r="EU595" s="282"/>
      <c r="EV595" s="282"/>
      <c r="EW595" s="282"/>
      <c r="EX595" s="282"/>
      <c r="EY595" s="282"/>
      <c r="EZ595" s="282"/>
      <c r="FA595" s="282"/>
      <c r="FB595" s="282"/>
      <c r="FC595" s="282"/>
      <c r="FD595" s="282"/>
      <c r="FE595" s="282"/>
      <c r="FF595" s="282"/>
      <c r="FG595" s="282"/>
      <c r="FH595" s="282"/>
      <c r="FI595" s="282"/>
      <c r="FJ595" s="282"/>
      <c r="FK595" s="282"/>
      <c r="FL595" s="282"/>
      <c r="FM595" s="282"/>
      <c r="FN595" s="282"/>
      <c r="FO595" s="282"/>
      <c r="FP595" s="282"/>
      <c r="FQ595" s="282"/>
      <c r="FR595" s="282"/>
      <c r="FS595" s="282"/>
      <c r="FT595" s="282"/>
      <c r="FU595" s="282"/>
      <c r="FV595" s="282"/>
      <c r="FW595" s="282"/>
      <c r="FX595" s="282"/>
      <c r="FY595" s="282"/>
      <c r="FZ595" s="282"/>
      <c r="GA595" s="282"/>
      <c r="GB595" s="282"/>
      <c r="GC595" s="282"/>
      <c r="GD595" s="282"/>
      <c r="GE595" s="282"/>
      <c r="GF595" s="282"/>
      <c r="GG595" s="282"/>
      <c r="GH595" s="282"/>
      <c r="GI595" s="282"/>
      <c r="GJ595" s="282"/>
      <c r="GK595" s="282"/>
      <c r="GL595" s="282"/>
      <c r="GM595" s="282"/>
      <c r="GN595" s="282"/>
      <c r="GO595" s="282"/>
      <c r="GP595" s="282"/>
      <c r="GQ595" s="282"/>
      <c r="GR595" s="282"/>
      <c r="GS595" s="282"/>
      <c r="GT595" s="282"/>
      <c r="GU595" s="282"/>
      <c r="GV595" s="282"/>
      <c r="GW595" s="282"/>
      <c r="GX595" s="282"/>
      <c r="GY595" s="282"/>
      <c r="GZ595" s="282"/>
      <c r="HA595" s="282"/>
      <c r="HB595" s="282"/>
      <c r="HC595" s="282"/>
      <c r="HD595" s="282"/>
      <c r="HE595" s="282"/>
      <c r="HF595" s="282"/>
      <c r="HG595" s="282"/>
      <c r="HH595" s="282"/>
      <c r="HI595" s="282"/>
      <c r="HJ595" s="282"/>
      <c r="HK595" s="282"/>
      <c r="HL595" s="282"/>
      <c r="HM595" s="282"/>
      <c r="HN595" s="282"/>
      <c r="HO595" s="282"/>
      <c r="HP595" s="282"/>
      <c r="HQ595" s="282"/>
    </row>
    <row r="596" spans="1:225" s="73" customFormat="1" ht="18" hidden="1" customHeight="1" x14ac:dyDescent="0.25">
      <c r="A596" s="223" t="str">
        <f t="shared" ref="A596:B596" si="1644">IF(A439="","",A439)</f>
        <v/>
      </c>
      <c r="B596" s="225" t="str">
        <f t="shared" si="1644"/>
        <v/>
      </c>
      <c r="C596" s="218">
        <f t="shared" si="1585"/>
        <v>0</v>
      </c>
      <c r="D596" s="284"/>
      <c r="E596" s="219">
        <f t="shared" si="1586"/>
        <v>0</v>
      </c>
      <c r="F596" s="219">
        <f t="shared" si="1587"/>
        <v>0</v>
      </c>
      <c r="G596" s="84"/>
      <c r="H596" s="214" t="str">
        <f t="shared" si="1588"/>
        <v/>
      </c>
      <c r="I596" s="219" t="str">
        <f t="shared" si="1589"/>
        <v/>
      </c>
      <c r="J596" s="219" t="str">
        <f t="shared" si="1590"/>
        <v/>
      </c>
      <c r="K596" s="216"/>
      <c r="L596" s="217">
        <f t="shared" si="1583"/>
        <v>1</v>
      </c>
      <c r="M596" s="219" t="str">
        <f t="shared" si="1614"/>
        <v/>
      </c>
      <c r="N596" s="221" t="str">
        <f t="shared" si="1592"/>
        <v/>
      </c>
      <c r="O596" s="304"/>
      <c r="P596" s="282"/>
      <c r="Q596" s="282"/>
      <c r="R596" s="287"/>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c r="CQ596" s="282"/>
      <c r="CR596" s="282"/>
      <c r="CS596" s="282"/>
      <c r="CT596" s="282"/>
      <c r="CU596" s="282"/>
      <c r="CV596" s="282"/>
      <c r="CW596" s="282"/>
      <c r="CX596" s="282"/>
      <c r="CY596" s="282"/>
      <c r="CZ596" s="282"/>
      <c r="DA596" s="282"/>
      <c r="DB596" s="282"/>
      <c r="DC596" s="282"/>
      <c r="DD596" s="282"/>
      <c r="DE596" s="282"/>
      <c r="DF596" s="282"/>
      <c r="DG596" s="282"/>
      <c r="DH596" s="282"/>
      <c r="DI596" s="282"/>
      <c r="DJ596" s="282"/>
      <c r="DK596" s="282"/>
      <c r="DL596" s="282"/>
      <c r="DM596" s="282"/>
      <c r="DN596" s="282"/>
      <c r="DO596" s="282"/>
      <c r="DP596" s="282"/>
      <c r="DQ596" s="282"/>
      <c r="DR596" s="282"/>
      <c r="DS596" s="282"/>
      <c r="DT596" s="282"/>
      <c r="DU596" s="282"/>
      <c r="DV596" s="282"/>
      <c r="DW596" s="282"/>
      <c r="DX596" s="282"/>
      <c r="DY596" s="282"/>
      <c r="DZ596" s="282"/>
      <c r="EA596" s="282"/>
      <c r="EB596" s="282"/>
      <c r="EC596" s="282"/>
      <c r="ED596" s="282"/>
      <c r="EE596" s="282"/>
      <c r="EF596" s="282"/>
      <c r="EG596" s="282"/>
      <c r="EH596" s="282"/>
      <c r="EI596" s="282"/>
      <c r="EJ596" s="282"/>
      <c r="EK596" s="282"/>
      <c r="EL596" s="282"/>
      <c r="EM596" s="282"/>
      <c r="EN596" s="282"/>
      <c r="EO596" s="282"/>
      <c r="EP596" s="282"/>
      <c r="EQ596" s="282"/>
      <c r="ER596" s="282"/>
      <c r="ES596" s="282"/>
      <c r="ET596" s="282"/>
      <c r="EU596" s="282"/>
      <c r="EV596" s="282"/>
      <c r="EW596" s="282"/>
      <c r="EX596" s="282"/>
      <c r="EY596" s="282"/>
      <c r="EZ596" s="282"/>
      <c r="FA596" s="282"/>
      <c r="FB596" s="282"/>
      <c r="FC596" s="282"/>
      <c r="FD596" s="282"/>
      <c r="FE596" s="282"/>
      <c r="FF596" s="282"/>
      <c r="FG596" s="282"/>
      <c r="FH596" s="282"/>
      <c r="FI596" s="282"/>
      <c r="FJ596" s="282"/>
      <c r="FK596" s="282"/>
      <c r="FL596" s="282"/>
      <c r="FM596" s="282"/>
      <c r="FN596" s="282"/>
      <c r="FO596" s="282"/>
      <c r="FP596" s="282"/>
      <c r="FQ596" s="282"/>
      <c r="FR596" s="282"/>
      <c r="FS596" s="282"/>
      <c r="FT596" s="282"/>
      <c r="FU596" s="282"/>
      <c r="FV596" s="282"/>
      <c r="FW596" s="282"/>
      <c r="FX596" s="282"/>
      <c r="FY596" s="282"/>
      <c r="FZ596" s="282"/>
      <c r="GA596" s="282"/>
      <c r="GB596" s="282"/>
      <c r="GC596" s="282"/>
      <c r="GD596" s="282"/>
      <c r="GE596" s="282"/>
      <c r="GF596" s="282"/>
      <c r="GG596" s="282"/>
      <c r="GH596" s="282"/>
      <c r="GI596" s="282"/>
      <c r="GJ596" s="282"/>
      <c r="GK596" s="282"/>
      <c r="GL596" s="282"/>
      <c r="GM596" s="282"/>
      <c r="GN596" s="282"/>
      <c r="GO596" s="282"/>
      <c r="GP596" s="282"/>
      <c r="GQ596" s="282"/>
      <c r="GR596" s="282"/>
      <c r="GS596" s="282"/>
      <c r="GT596" s="282"/>
      <c r="GU596" s="282"/>
      <c r="GV596" s="282"/>
      <c r="GW596" s="282"/>
      <c r="GX596" s="282"/>
      <c r="GY596" s="282"/>
      <c r="GZ596" s="282"/>
      <c r="HA596" s="282"/>
      <c r="HB596" s="282"/>
      <c r="HC596" s="282"/>
      <c r="HD596" s="282"/>
      <c r="HE596" s="282"/>
      <c r="HF596" s="282"/>
      <c r="HG596" s="282"/>
      <c r="HH596" s="282"/>
      <c r="HI596" s="282"/>
      <c r="HJ596" s="282"/>
      <c r="HK596" s="282"/>
      <c r="HL596" s="282"/>
      <c r="HM596" s="282"/>
      <c r="HN596" s="282"/>
      <c r="HO596" s="282"/>
      <c r="HP596" s="282"/>
      <c r="HQ596" s="282"/>
    </row>
    <row r="597" spans="1:225" s="73" customFormat="1" ht="18" hidden="1" customHeight="1" x14ac:dyDescent="0.25">
      <c r="A597" s="223" t="str">
        <f t="shared" ref="A597:B597" si="1645">IF(A440="","",A440)</f>
        <v/>
      </c>
      <c r="B597" s="225" t="str">
        <f t="shared" si="1645"/>
        <v/>
      </c>
      <c r="C597" s="218">
        <f t="shared" si="1585"/>
        <v>0</v>
      </c>
      <c r="D597" s="284"/>
      <c r="E597" s="219">
        <f t="shared" si="1586"/>
        <v>0</v>
      </c>
      <c r="F597" s="219">
        <f t="shared" si="1587"/>
        <v>0</v>
      </c>
      <c r="G597" s="84"/>
      <c r="H597" s="214" t="str">
        <f t="shared" si="1588"/>
        <v/>
      </c>
      <c r="I597" s="219" t="str">
        <f t="shared" si="1589"/>
        <v/>
      </c>
      <c r="J597" s="219" t="str">
        <f t="shared" si="1590"/>
        <v/>
      </c>
      <c r="K597" s="216"/>
      <c r="L597" s="217">
        <f t="shared" si="1583"/>
        <v>1</v>
      </c>
      <c r="M597" s="219" t="str">
        <f>IF(K597="","",ROUND(J597*K597,2))</f>
        <v/>
      </c>
      <c r="N597" s="221" t="str">
        <f t="shared" si="1592"/>
        <v/>
      </c>
      <c r="O597" s="304"/>
      <c r="P597" s="282"/>
      <c r="Q597" s="282"/>
      <c r="R597" s="287"/>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c r="CQ597" s="282"/>
      <c r="CR597" s="282"/>
      <c r="CS597" s="282"/>
      <c r="CT597" s="282"/>
      <c r="CU597" s="282"/>
      <c r="CV597" s="282"/>
      <c r="CW597" s="282"/>
      <c r="CX597" s="282"/>
      <c r="CY597" s="282"/>
      <c r="CZ597" s="282"/>
      <c r="DA597" s="282"/>
      <c r="DB597" s="282"/>
      <c r="DC597" s="282"/>
      <c r="DD597" s="282"/>
      <c r="DE597" s="282"/>
      <c r="DF597" s="282"/>
      <c r="DG597" s="282"/>
      <c r="DH597" s="282"/>
      <c r="DI597" s="282"/>
      <c r="DJ597" s="282"/>
      <c r="DK597" s="282"/>
      <c r="DL597" s="282"/>
      <c r="DM597" s="282"/>
      <c r="DN597" s="282"/>
      <c r="DO597" s="282"/>
      <c r="DP597" s="282"/>
      <c r="DQ597" s="282"/>
      <c r="DR597" s="282"/>
      <c r="DS597" s="282"/>
      <c r="DT597" s="282"/>
      <c r="DU597" s="282"/>
      <c r="DV597" s="282"/>
      <c r="DW597" s="282"/>
      <c r="DX597" s="282"/>
      <c r="DY597" s="282"/>
      <c r="DZ597" s="282"/>
      <c r="EA597" s="282"/>
      <c r="EB597" s="282"/>
      <c r="EC597" s="282"/>
      <c r="ED597" s="282"/>
      <c r="EE597" s="282"/>
      <c r="EF597" s="282"/>
      <c r="EG597" s="282"/>
      <c r="EH597" s="282"/>
      <c r="EI597" s="282"/>
      <c r="EJ597" s="282"/>
      <c r="EK597" s="282"/>
      <c r="EL597" s="282"/>
      <c r="EM597" s="282"/>
      <c r="EN597" s="282"/>
      <c r="EO597" s="282"/>
      <c r="EP597" s="282"/>
      <c r="EQ597" s="282"/>
      <c r="ER597" s="282"/>
      <c r="ES597" s="282"/>
      <c r="ET597" s="282"/>
      <c r="EU597" s="282"/>
      <c r="EV597" s="282"/>
      <c r="EW597" s="282"/>
      <c r="EX597" s="282"/>
      <c r="EY597" s="282"/>
      <c r="EZ597" s="282"/>
      <c r="FA597" s="282"/>
      <c r="FB597" s="282"/>
      <c r="FC597" s="282"/>
      <c r="FD597" s="282"/>
      <c r="FE597" s="282"/>
      <c r="FF597" s="282"/>
      <c r="FG597" s="282"/>
      <c r="FH597" s="282"/>
      <c r="FI597" s="282"/>
      <c r="FJ597" s="282"/>
      <c r="FK597" s="282"/>
      <c r="FL597" s="282"/>
      <c r="FM597" s="282"/>
      <c r="FN597" s="282"/>
      <c r="FO597" s="282"/>
      <c r="FP597" s="282"/>
      <c r="FQ597" s="282"/>
      <c r="FR597" s="282"/>
      <c r="FS597" s="282"/>
      <c r="FT597" s="282"/>
      <c r="FU597" s="282"/>
      <c r="FV597" s="282"/>
      <c r="FW597" s="282"/>
      <c r="FX597" s="282"/>
      <c r="FY597" s="282"/>
      <c r="FZ597" s="282"/>
      <c r="GA597" s="282"/>
      <c r="GB597" s="282"/>
      <c r="GC597" s="282"/>
      <c r="GD597" s="282"/>
      <c r="GE597" s="282"/>
      <c r="GF597" s="282"/>
      <c r="GG597" s="282"/>
      <c r="GH597" s="282"/>
      <c r="GI597" s="282"/>
      <c r="GJ597" s="282"/>
      <c r="GK597" s="282"/>
      <c r="GL597" s="282"/>
      <c r="GM597" s="282"/>
      <c r="GN597" s="282"/>
      <c r="GO597" s="282"/>
      <c r="GP597" s="282"/>
      <c r="GQ597" s="282"/>
      <c r="GR597" s="282"/>
      <c r="GS597" s="282"/>
      <c r="GT597" s="282"/>
      <c r="GU597" s="282"/>
      <c r="GV597" s="282"/>
      <c r="GW597" s="282"/>
      <c r="GX597" s="282"/>
      <c r="GY597" s="282"/>
      <c r="GZ597" s="282"/>
      <c r="HA597" s="282"/>
      <c r="HB597" s="282"/>
      <c r="HC597" s="282"/>
      <c r="HD597" s="282"/>
      <c r="HE597" s="282"/>
      <c r="HF597" s="282"/>
      <c r="HG597" s="282"/>
      <c r="HH597" s="282"/>
      <c r="HI597" s="282"/>
      <c r="HJ597" s="282"/>
      <c r="HK597" s="282"/>
      <c r="HL597" s="282"/>
      <c r="HM597" s="282"/>
      <c r="HN597" s="282"/>
      <c r="HO597" s="282"/>
      <c r="HP597" s="282"/>
      <c r="HQ597" s="282"/>
    </row>
    <row r="598" spans="1:225" s="73" customFormat="1" ht="18" hidden="1" customHeight="1" x14ac:dyDescent="0.25">
      <c r="A598" s="223" t="str">
        <f t="shared" ref="A598:B598" si="1646">IF(A441="","",A441)</f>
        <v/>
      </c>
      <c r="B598" s="225" t="str">
        <f t="shared" si="1646"/>
        <v/>
      </c>
      <c r="C598" s="218">
        <f t="shared" si="1585"/>
        <v>0</v>
      </c>
      <c r="D598" s="284"/>
      <c r="E598" s="219">
        <f t="shared" si="1586"/>
        <v>0</v>
      </c>
      <c r="F598" s="219">
        <f t="shared" si="1587"/>
        <v>0</v>
      </c>
      <c r="G598" s="84"/>
      <c r="H598" s="214" t="str">
        <f t="shared" si="1588"/>
        <v/>
      </c>
      <c r="I598" s="219" t="str">
        <f t="shared" si="1589"/>
        <v/>
      </c>
      <c r="J598" s="219" t="str">
        <f t="shared" si="1590"/>
        <v/>
      </c>
      <c r="K598" s="216"/>
      <c r="L598" s="217">
        <f t="shared" si="1583"/>
        <v>1</v>
      </c>
      <c r="M598" s="219" t="str">
        <f t="shared" ref="M598:M627" si="1647">IF(K598="","",ROUND(J598*K598,2))</f>
        <v/>
      </c>
      <c r="N598" s="221" t="str">
        <f t="shared" si="1592"/>
        <v/>
      </c>
      <c r="O598" s="304"/>
      <c r="P598" s="282"/>
      <c r="Q598" s="282"/>
      <c r="R598" s="287"/>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c r="CQ598" s="282"/>
      <c r="CR598" s="282"/>
      <c r="CS598" s="282"/>
      <c r="CT598" s="282"/>
      <c r="CU598" s="282"/>
      <c r="CV598" s="282"/>
      <c r="CW598" s="282"/>
      <c r="CX598" s="282"/>
      <c r="CY598" s="282"/>
      <c r="CZ598" s="282"/>
      <c r="DA598" s="282"/>
      <c r="DB598" s="282"/>
      <c r="DC598" s="282"/>
      <c r="DD598" s="282"/>
      <c r="DE598" s="282"/>
      <c r="DF598" s="282"/>
      <c r="DG598" s="282"/>
      <c r="DH598" s="282"/>
      <c r="DI598" s="282"/>
      <c r="DJ598" s="282"/>
      <c r="DK598" s="282"/>
      <c r="DL598" s="282"/>
      <c r="DM598" s="282"/>
      <c r="DN598" s="282"/>
      <c r="DO598" s="282"/>
      <c r="DP598" s="282"/>
      <c r="DQ598" s="282"/>
      <c r="DR598" s="282"/>
      <c r="DS598" s="282"/>
      <c r="DT598" s="282"/>
      <c r="DU598" s="282"/>
      <c r="DV598" s="282"/>
      <c r="DW598" s="282"/>
      <c r="DX598" s="282"/>
      <c r="DY598" s="282"/>
      <c r="DZ598" s="282"/>
      <c r="EA598" s="282"/>
      <c r="EB598" s="282"/>
      <c r="EC598" s="282"/>
      <c r="ED598" s="282"/>
      <c r="EE598" s="282"/>
      <c r="EF598" s="282"/>
      <c r="EG598" s="282"/>
      <c r="EH598" s="282"/>
      <c r="EI598" s="282"/>
      <c r="EJ598" s="282"/>
      <c r="EK598" s="282"/>
      <c r="EL598" s="282"/>
      <c r="EM598" s="282"/>
      <c r="EN598" s="282"/>
      <c r="EO598" s="282"/>
      <c r="EP598" s="282"/>
      <c r="EQ598" s="282"/>
      <c r="ER598" s="282"/>
      <c r="ES598" s="282"/>
      <c r="ET598" s="282"/>
      <c r="EU598" s="282"/>
      <c r="EV598" s="282"/>
      <c r="EW598" s="282"/>
      <c r="EX598" s="282"/>
      <c r="EY598" s="282"/>
      <c r="EZ598" s="282"/>
      <c r="FA598" s="282"/>
      <c r="FB598" s="282"/>
      <c r="FC598" s="282"/>
      <c r="FD598" s="282"/>
      <c r="FE598" s="282"/>
      <c r="FF598" s="282"/>
      <c r="FG598" s="282"/>
      <c r="FH598" s="282"/>
      <c r="FI598" s="282"/>
      <c r="FJ598" s="282"/>
      <c r="FK598" s="282"/>
      <c r="FL598" s="282"/>
      <c r="FM598" s="282"/>
      <c r="FN598" s="282"/>
      <c r="FO598" s="282"/>
      <c r="FP598" s="282"/>
      <c r="FQ598" s="282"/>
      <c r="FR598" s="282"/>
      <c r="FS598" s="282"/>
      <c r="FT598" s="282"/>
      <c r="FU598" s="282"/>
      <c r="FV598" s="282"/>
      <c r="FW598" s="282"/>
      <c r="FX598" s="282"/>
      <c r="FY598" s="282"/>
      <c r="FZ598" s="282"/>
      <c r="GA598" s="282"/>
      <c r="GB598" s="282"/>
      <c r="GC598" s="282"/>
      <c r="GD598" s="282"/>
      <c r="GE598" s="282"/>
      <c r="GF598" s="282"/>
      <c r="GG598" s="282"/>
      <c r="GH598" s="282"/>
      <c r="GI598" s="282"/>
      <c r="GJ598" s="282"/>
      <c r="GK598" s="282"/>
      <c r="GL598" s="282"/>
      <c r="GM598" s="282"/>
      <c r="GN598" s="282"/>
      <c r="GO598" s="282"/>
      <c r="GP598" s="282"/>
      <c r="GQ598" s="282"/>
      <c r="GR598" s="282"/>
      <c r="GS598" s="282"/>
      <c r="GT598" s="282"/>
      <c r="GU598" s="282"/>
      <c r="GV598" s="282"/>
      <c r="GW598" s="282"/>
      <c r="GX598" s="282"/>
      <c r="GY598" s="282"/>
      <c r="GZ598" s="282"/>
      <c r="HA598" s="282"/>
      <c r="HB598" s="282"/>
      <c r="HC598" s="282"/>
      <c r="HD598" s="282"/>
      <c r="HE598" s="282"/>
      <c r="HF598" s="282"/>
      <c r="HG598" s="282"/>
      <c r="HH598" s="282"/>
      <c r="HI598" s="282"/>
      <c r="HJ598" s="282"/>
      <c r="HK598" s="282"/>
      <c r="HL598" s="282"/>
      <c r="HM598" s="282"/>
      <c r="HN598" s="282"/>
      <c r="HO598" s="282"/>
      <c r="HP598" s="282"/>
      <c r="HQ598" s="282"/>
    </row>
    <row r="599" spans="1:225" s="73" customFormat="1" ht="18" hidden="1" customHeight="1" x14ac:dyDescent="0.25">
      <c r="A599" s="223" t="str">
        <f t="shared" ref="A599:B599" si="1648">IF(A442="","",A442)</f>
        <v/>
      </c>
      <c r="B599" s="225" t="str">
        <f t="shared" si="1648"/>
        <v/>
      </c>
      <c r="C599" s="218">
        <f t="shared" si="1585"/>
        <v>0</v>
      </c>
      <c r="D599" s="284"/>
      <c r="E599" s="219">
        <f t="shared" si="1586"/>
        <v>0</v>
      </c>
      <c r="F599" s="219">
        <f t="shared" si="1587"/>
        <v>0</v>
      </c>
      <c r="G599" s="84"/>
      <c r="H599" s="214" t="str">
        <f t="shared" si="1588"/>
        <v/>
      </c>
      <c r="I599" s="219" t="str">
        <f t="shared" si="1589"/>
        <v/>
      </c>
      <c r="J599" s="219" t="str">
        <f t="shared" si="1590"/>
        <v/>
      </c>
      <c r="K599" s="216"/>
      <c r="L599" s="217">
        <f t="shared" si="1583"/>
        <v>1</v>
      </c>
      <c r="M599" s="219" t="str">
        <f t="shared" si="1647"/>
        <v/>
      </c>
      <c r="N599" s="221" t="str">
        <f t="shared" si="1592"/>
        <v/>
      </c>
      <c r="O599" s="304"/>
      <c r="P599" s="282"/>
      <c r="Q599" s="282"/>
      <c r="R599" s="287"/>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c r="CQ599" s="282"/>
      <c r="CR599" s="282"/>
      <c r="CS599" s="282"/>
      <c r="CT599" s="282"/>
      <c r="CU599" s="282"/>
      <c r="CV599" s="282"/>
      <c r="CW599" s="282"/>
      <c r="CX599" s="282"/>
      <c r="CY599" s="282"/>
      <c r="CZ599" s="282"/>
      <c r="DA599" s="282"/>
      <c r="DB599" s="282"/>
      <c r="DC599" s="282"/>
      <c r="DD599" s="282"/>
      <c r="DE599" s="282"/>
      <c r="DF599" s="282"/>
      <c r="DG599" s="282"/>
      <c r="DH599" s="282"/>
      <c r="DI599" s="282"/>
      <c r="DJ599" s="282"/>
      <c r="DK599" s="282"/>
      <c r="DL599" s="282"/>
      <c r="DM599" s="282"/>
      <c r="DN599" s="282"/>
      <c r="DO599" s="282"/>
      <c r="DP599" s="282"/>
      <c r="DQ599" s="282"/>
      <c r="DR599" s="282"/>
      <c r="DS599" s="282"/>
      <c r="DT599" s="282"/>
      <c r="DU599" s="282"/>
      <c r="DV599" s="282"/>
      <c r="DW599" s="282"/>
      <c r="DX599" s="282"/>
      <c r="DY599" s="282"/>
      <c r="DZ599" s="282"/>
      <c r="EA599" s="282"/>
      <c r="EB599" s="282"/>
      <c r="EC599" s="282"/>
      <c r="ED599" s="282"/>
      <c r="EE599" s="282"/>
      <c r="EF599" s="282"/>
      <c r="EG599" s="282"/>
      <c r="EH599" s="282"/>
      <c r="EI599" s="282"/>
      <c r="EJ599" s="282"/>
      <c r="EK599" s="282"/>
      <c r="EL599" s="282"/>
      <c r="EM599" s="282"/>
      <c r="EN599" s="282"/>
      <c r="EO599" s="282"/>
      <c r="EP599" s="282"/>
      <c r="EQ599" s="282"/>
      <c r="ER599" s="282"/>
      <c r="ES599" s="282"/>
      <c r="ET599" s="282"/>
      <c r="EU599" s="282"/>
      <c r="EV599" s="282"/>
      <c r="EW599" s="282"/>
      <c r="EX599" s="282"/>
      <c r="EY599" s="282"/>
      <c r="EZ599" s="282"/>
      <c r="FA599" s="282"/>
      <c r="FB599" s="282"/>
      <c r="FC599" s="282"/>
      <c r="FD599" s="282"/>
      <c r="FE599" s="282"/>
      <c r="FF599" s="282"/>
      <c r="FG599" s="282"/>
      <c r="FH599" s="282"/>
      <c r="FI599" s="282"/>
      <c r="FJ599" s="282"/>
      <c r="FK599" s="282"/>
      <c r="FL599" s="282"/>
      <c r="FM599" s="282"/>
      <c r="FN599" s="282"/>
      <c r="FO599" s="282"/>
      <c r="FP599" s="282"/>
      <c r="FQ599" s="282"/>
      <c r="FR599" s="282"/>
      <c r="FS599" s="282"/>
      <c r="FT599" s="282"/>
      <c r="FU599" s="282"/>
      <c r="FV599" s="282"/>
      <c r="FW599" s="282"/>
      <c r="FX599" s="282"/>
      <c r="FY599" s="282"/>
      <c r="FZ599" s="282"/>
      <c r="GA599" s="282"/>
      <c r="GB599" s="282"/>
      <c r="GC599" s="282"/>
      <c r="GD599" s="282"/>
      <c r="GE599" s="282"/>
      <c r="GF599" s="282"/>
      <c r="GG599" s="282"/>
      <c r="GH599" s="282"/>
      <c r="GI599" s="282"/>
      <c r="GJ599" s="282"/>
      <c r="GK599" s="282"/>
      <c r="GL599" s="282"/>
      <c r="GM599" s="282"/>
      <c r="GN599" s="282"/>
      <c r="GO599" s="282"/>
      <c r="GP599" s="282"/>
      <c r="GQ599" s="282"/>
      <c r="GR599" s="282"/>
      <c r="GS599" s="282"/>
      <c r="GT599" s="282"/>
      <c r="GU599" s="282"/>
      <c r="GV599" s="282"/>
      <c r="GW599" s="282"/>
      <c r="GX599" s="282"/>
      <c r="GY599" s="282"/>
      <c r="GZ599" s="282"/>
      <c r="HA599" s="282"/>
      <c r="HB599" s="282"/>
      <c r="HC599" s="282"/>
      <c r="HD599" s="282"/>
      <c r="HE599" s="282"/>
      <c r="HF599" s="282"/>
      <c r="HG599" s="282"/>
      <c r="HH599" s="282"/>
      <c r="HI599" s="282"/>
      <c r="HJ599" s="282"/>
      <c r="HK599" s="282"/>
      <c r="HL599" s="282"/>
      <c r="HM599" s="282"/>
      <c r="HN599" s="282"/>
      <c r="HO599" s="282"/>
      <c r="HP599" s="282"/>
      <c r="HQ599" s="282"/>
    </row>
    <row r="600" spans="1:225" s="73" customFormat="1" ht="18" hidden="1" customHeight="1" x14ac:dyDescent="0.25">
      <c r="A600" s="223" t="str">
        <f t="shared" ref="A600:B600" si="1649">IF(A443="","",A443)</f>
        <v/>
      </c>
      <c r="B600" s="225" t="str">
        <f t="shared" si="1649"/>
        <v/>
      </c>
      <c r="C600" s="218">
        <f t="shared" si="1585"/>
        <v>0</v>
      </c>
      <c r="D600" s="284"/>
      <c r="E600" s="219">
        <f t="shared" si="1586"/>
        <v>0</v>
      </c>
      <c r="F600" s="219">
        <f t="shared" si="1587"/>
        <v>0</v>
      </c>
      <c r="G600" s="84"/>
      <c r="H600" s="214" t="str">
        <f t="shared" si="1588"/>
        <v/>
      </c>
      <c r="I600" s="219" t="str">
        <f t="shared" si="1589"/>
        <v/>
      </c>
      <c r="J600" s="219" t="str">
        <f t="shared" si="1590"/>
        <v/>
      </c>
      <c r="K600" s="216"/>
      <c r="L600" s="217">
        <f t="shared" si="1583"/>
        <v>1</v>
      </c>
      <c r="M600" s="219" t="str">
        <f t="shared" si="1647"/>
        <v/>
      </c>
      <c r="N600" s="221" t="str">
        <f t="shared" si="1592"/>
        <v/>
      </c>
      <c r="O600" s="304"/>
      <c r="P600" s="282"/>
      <c r="Q600" s="282"/>
      <c r="R600" s="287"/>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c r="CQ600" s="282"/>
      <c r="CR600" s="282"/>
      <c r="CS600" s="282"/>
      <c r="CT600" s="282"/>
      <c r="CU600" s="282"/>
      <c r="CV600" s="282"/>
      <c r="CW600" s="282"/>
      <c r="CX600" s="282"/>
      <c r="CY600" s="282"/>
      <c r="CZ600" s="282"/>
      <c r="DA600" s="282"/>
      <c r="DB600" s="282"/>
      <c r="DC600" s="282"/>
      <c r="DD600" s="282"/>
      <c r="DE600" s="282"/>
      <c r="DF600" s="282"/>
      <c r="DG600" s="282"/>
      <c r="DH600" s="282"/>
      <c r="DI600" s="282"/>
      <c r="DJ600" s="282"/>
      <c r="DK600" s="282"/>
      <c r="DL600" s="282"/>
      <c r="DM600" s="282"/>
      <c r="DN600" s="282"/>
      <c r="DO600" s="282"/>
      <c r="DP600" s="282"/>
      <c r="DQ600" s="282"/>
      <c r="DR600" s="282"/>
      <c r="DS600" s="282"/>
      <c r="DT600" s="282"/>
      <c r="DU600" s="282"/>
      <c r="DV600" s="282"/>
      <c r="DW600" s="282"/>
      <c r="DX600" s="282"/>
      <c r="DY600" s="282"/>
      <c r="DZ600" s="282"/>
      <c r="EA600" s="282"/>
      <c r="EB600" s="282"/>
      <c r="EC600" s="282"/>
      <c r="ED600" s="282"/>
      <c r="EE600" s="282"/>
      <c r="EF600" s="282"/>
      <c r="EG600" s="282"/>
      <c r="EH600" s="282"/>
      <c r="EI600" s="282"/>
      <c r="EJ600" s="282"/>
      <c r="EK600" s="282"/>
      <c r="EL600" s="282"/>
      <c r="EM600" s="282"/>
      <c r="EN600" s="282"/>
      <c r="EO600" s="282"/>
      <c r="EP600" s="282"/>
      <c r="EQ600" s="282"/>
      <c r="ER600" s="282"/>
      <c r="ES600" s="282"/>
      <c r="ET600" s="282"/>
      <c r="EU600" s="282"/>
      <c r="EV600" s="282"/>
      <c r="EW600" s="282"/>
      <c r="EX600" s="282"/>
      <c r="EY600" s="282"/>
      <c r="EZ600" s="282"/>
      <c r="FA600" s="282"/>
      <c r="FB600" s="282"/>
      <c r="FC600" s="282"/>
      <c r="FD600" s="282"/>
      <c r="FE600" s="282"/>
      <c r="FF600" s="282"/>
      <c r="FG600" s="282"/>
      <c r="FH600" s="282"/>
      <c r="FI600" s="282"/>
      <c r="FJ600" s="282"/>
      <c r="FK600" s="282"/>
      <c r="FL600" s="282"/>
      <c r="FM600" s="282"/>
      <c r="FN600" s="282"/>
      <c r="FO600" s="282"/>
      <c r="FP600" s="282"/>
      <c r="FQ600" s="282"/>
      <c r="FR600" s="282"/>
      <c r="FS600" s="282"/>
      <c r="FT600" s="282"/>
      <c r="FU600" s="282"/>
      <c r="FV600" s="282"/>
      <c r="FW600" s="282"/>
      <c r="FX600" s="282"/>
      <c r="FY600" s="282"/>
      <c r="FZ600" s="282"/>
      <c r="GA600" s="282"/>
      <c r="GB600" s="282"/>
      <c r="GC600" s="282"/>
      <c r="GD600" s="282"/>
      <c r="GE600" s="282"/>
      <c r="GF600" s="282"/>
      <c r="GG600" s="282"/>
      <c r="GH600" s="282"/>
      <c r="GI600" s="282"/>
      <c r="GJ600" s="282"/>
      <c r="GK600" s="282"/>
      <c r="GL600" s="282"/>
      <c r="GM600" s="282"/>
      <c r="GN600" s="282"/>
      <c r="GO600" s="282"/>
      <c r="GP600" s="282"/>
      <c r="GQ600" s="282"/>
      <c r="GR600" s="282"/>
      <c r="GS600" s="282"/>
      <c r="GT600" s="282"/>
      <c r="GU600" s="282"/>
      <c r="GV600" s="282"/>
      <c r="GW600" s="282"/>
      <c r="GX600" s="282"/>
      <c r="GY600" s="282"/>
      <c r="GZ600" s="282"/>
      <c r="HA600" s="282"/>
      <c r="HB600" s="282"/>
      <c r="HC600" s="282"/>
      <c r="HD600" s="282"/>
      <c r="HE600" s="282"/>
      <c r="HF600" s="282"/>
      <c r="HG600" s="282"/>
      <c r="HH600" s="282"/>
      <c r="HI600" s="282"/>
      <c r="HJ600" s="282"/>
      <c r="HK600" s="282"/>
      <c r="HL600" s="282"/>
      <c r="HM600" s="282"/>
      <c r="HN600" s="282"/>
      <c r="HO600" s="282"/>
      <c r="HP600" s="282"/>
      <c r="HQ600" s="282"/>
    </row>
    <row r="601" spans="1:225" s="73" customFormat="1" ht="18" hidden="1" customHeight="1" x14ac:dyDescent="0.25">
      <c r="A601" s="223" t="str">
        <f t="shared" ref="A601:B601" si="1650">IF(A444="","",A444)</f>
        <v/>
      </c>
      <c r="B601" s="225" t="str">
        <f t="shared" si="1650"/>
        <v/>
      </c>
      <c r="C601" s="218">
        <f t="shared" si="1585"/>
        <v>0</v>
      </c>
      <c r="D601" s="284"/>
      <c r="E601" s="219">
        <f t="shared" si="1586"/>
        <v>0</v>
      </c>
      <c r="F601" s="219">
        <f t="shared" si="1587"/>
        <v>0</v>
      </c>
      <c r="G601" s="84"/>
      <c r="H601" s="214" t="str">
        <f t="shared" si="1588"/>
        <v/>
      </c>
      <c r="I601" s="219" t="str">
        <f t="shared" si="1589"/>
        <v/>
      </c>
      <c r="J601" s="219" t="str">
        <f t="shared" si="1590"/>
        <v/>
      </c>
      <c r="K601" s="216"/>
      <c r="L601" s="217">
        <f t="shared" si="1583"/>
        <v>1</v>
      </c>
      <c r="M601" s="219" t="str">
        <f t="shared" si="1647"/>
        <v/>
      </c>
      <c r="N601" s="221" t="str">
        <f t="shared" si="1592"/>
        <v/>
      </c>
      <c r="O601" s="304"/>
      <c r="P601" s="282"/>
      <c r="Q601" s="282"/>
      <c r="R601" s="287"/>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c r="CQ601" s="282"/>
      <c r="CR601" s="282"/>
      <c r="CS601" s="282"/>
      <c r="CT601" s="282"/>
      <c r="CU601" s="282"/>
      <c r="CV601" s="282"/>
      <c r="CW601" s="282"/>
      <c r="CX601" s="282"/>
      <c r="CY601" s="282"/>
      <c r="CZ601" s="282"/>
      <c r="DA601" s="282"/>
      <c r="DB601" s="282"/>
      <c r="DC601" s="282"/>
      <c r="DD601" s="282"/>
      <c r="DE601" s="282"/>
      <c r="DF601" s="282"/>
      <c r="DG601" s="282"/>
      <c r="DH601" s="282"/>
      <c r="DI601" s="282"/>
      <c r="DJ601" s="282"/>
      <c r="DK601" s="282"/>
      <c r="DL601" s="282"/>
      <c r="DM601" s="282"/>
      <c r="DN601" s="282"/>
      <c r="DO601" s="282"/>
      <c r="DP601" s="282"/>
      <c r="DQ601" s="282"/>
      <c r="DR601" s="282"/>
      <c r="DS601" s="282"/>
      <c r="DT601" s="282"/>
      <c r="DU601" s="282"/>
      <c r="DV601" s="282"/>
      <c r="DW601" s="282"/>
      <c r="DX601" s="282"/>
      <c r="DY601" s="282"/>
      <c r="DZ601" s="282"/>
      <c r="EA601" s="282"/>
      <c r="EB601" s="282"/>
      <c r="EC601" s="282"/>
      <c r="ED601" s="282"/>
      <c r="EE601" s="282"/>
      <c r="EF601" s="282"/>
      <c r="EG601" s="282"/>
      <c r="EH601" s="282"/>
      <c r="EI601" s="282"/>
      <c r="EJ601" s="282"/>
      <c r="EK601" s="282"/>
      <c r="EL601" s="282"/>
      <c r="EM601" s="282"/>
      <c r="EN601" s="282"/>
      <c r="EO601" s="282"/>
      <c r="EP601" s="282"/>
      <c r="EQ601" s="282"/>
      <c r="ER601" s="282"/>
      <c r="ES601" s="282"/>
      <c r="ET601" s="282"/>
      <c r="EU601" s="282"/>
      <c r="EV601" s="282"/>
      <c r="EW601" s="282"/>
      <c r="EX601" s="282"/>
      <c r="EY601" s="282"/>
      <c r="EZ601" s="282"/>
      <c r="FA601" s="282"/>
      <c r="FB601" s="282"/>
      <c r="FC601" s="282"/>
      <c r="FD601" s="282"/>
      <c r="FE601" s="282"/>
      <c r="FF601" s="282"/>
      <c r="FG601" s="282"/>
      <c r="FH601" s="282"/>
      <c r="FI601" s="282"/>
      <c r="FJ601" s="282"/>
      <c r="FK601" s="282"/>
      <c r="FL601" s="282"/>
      <c r="FM601" s="282"/>
      <c r="FN601" s="282"/>
      <c r="FO601" s="282"/>
      <c r="FP601" s="282"/>
      <c r="FQ601" s="282"/>
      <c r="FR601" s="282"/>
      <c r="FS601" s="282"/>
      <c r="FT601" s="282"/>
      <c r="FU601" s="282"/>
      <c r="FV601" s="282"/>
      <c r="FW601" s="282"/>
      <c r="FX601" s="282"/>
      <c r="FY601" s="282"/>
      <c r="FZ601" s="282"/>
      <c r="GA601" s="282"/>
      <c r="GB601" s="282"/>
      <c r="GC601" s="282"/>
      <c r="GD601" s="282"/>
      <c r="GE601" s="282"/>
      <c r="GF601" s="282"/>
      <c r="GG601" s="282"/>
      <c r="GH601" s="282"/>
      <c r="GI601" s="282"/>
      <c r="GJ601" s="282"/>
      <c r="GK601" s="282"/>
      <c r="GL601" s="282"/>
      <c r="GM601" s="282"/>
      <c r="GN601" s="282"/>
      <c r="GO601" s="282"/>
      <c r="GP601" s="282"/>
      <c r="GQ601" s="282"/>
      <c r="GR601" s="282"/>
      <c r="GS601" s="282"/>
      <c r="GT601" s="282"/>
      <c r="GU601" s="282"/>
      <c r="GV601" s="282"/>
      <c r="GW601" s="282"/>
      <c r="GX601" s="282"/>
      <c r="GY601" s="282"/>
      <c r="GZ601" s="282"/>
      <c r="HA601" s="282"/>
      <c r="HB601" s="282"/>
      <c r="HC601" s="282"/>
      <c r="HD601" s="282"/>
      <c r="HE601" s="282"/>
      <c r="HF601" s="282"/>
      <c r="HG601" s="282"/>
      <c r="HH601" s="282"/>
      <c r="HI601" s="282"/>
      <c r="HJ601" s="282"/>
      <c r="HK601" s="282"/>
      <c r="HL601" s="282"/>
      <c r="HM601" s="282"/>
      <c r="HN601" s="282"/>
      <c r="HO601" s="282"/>
      <c r="HP601" s="282"/>
      <c r="HQ601" s="282"/>
    </row>
    <row r="602" spans="1:225" s="73" customFormat="1" ht="18" hidden="1" customHeight="1" x14ac:dyDescent="0.25">
      <c r="A602" s="223" t="str">
        <f t="shared" ref="A602:B602" si="1651">IF(A445="","",A445)</f>
        <v/>
      </c>
      <c r="B602" s="225" t="str">
        <f t="shared" si="1651"/>
        <v/>
      </c>
      <c r="C602" s="218">
        <f t="shared" si="1585"/>
        <v>0</v>
      </c>
      <c r="D602" s="284"/>
      <c r="E602" s="219">
        <f t="shared" si="1586"/>
        <v>0</v>
      </c>
      <c r="F602" s="219">
        <f t="shared" si="1587"/>
        <v>0</v>
      </c>
      <c r="G602" s="84"/>
      <c r="H602" s="214" t="str">
        <f t="shared" si="1588"/>
        <v/>
      </c>
      <c r="I602" s="219" t="str">
        <f t="shared" si="1589"/>
        <v/>
      </c>
      <c r="J602" s="219" t="str">
        <f t="shared" si="1590"/>
        <v/>
      </c>
      <c r="K602" s="216"/>
      <c r="L602" s="217">
        <f t="shared" si="1583"/>
        <v>1</v>
      </c>
      <c r="M602" s="219" t="str">
        <f t="shared" si="1647"/>
        <v/>
      </c>
      <c r="N602" s="221" t="str">
        <f t="shared" si="1592"/>
        <v/>
      </c>
      <c r="O602" s="304"/>
      <c r="P602" s="282"/>
      <c r="Q602" s="282"/>
      <c r="R602" s="287"/>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c r="CQ602" s="282"/>
      <c r="CR602" s="282"/>
      <c r="CS602" s="282"/>
      <c r="CT602" s="282"/>
      <c r="CU602" s="282"/>
      <c r="CV602" s="282"/>
      <c r="CW602" s="282"/>
      <c r="CX602" s="282"/>
      <c r="CY602" s="282"/>
      <c r="CZ602" s="282"/>
      <c r="DA602" s="282"/>
      <c r="DB602" s="282"/>
      <c r="DC602" s="282"/>
      <c r="DD602" s="282"/>
      <c r="DE602" s="282"/>
      <c r="DF602" s="282"/>
      <c r="DG602" s="282"/>
      <c r="DH602" s="282"/>
      <c r="DI602" s="282"/>
      <c r="DJ602" s="282"/>
      <c r="DK602" s="282"/>
      <c r="DL602" s="282"/>
      <c r="DM602" s="282"/>
      <c r="DN602" s="282"/>
      <c r="DO602" s="282"/>
      <c r="DP602" s="282"/>
      <c r="DQ602" s="282"/>
      <c r="DR602" s="282"/>
      <c r="DS602" s="282"/>
      <c r="DT602" s="282"/>
      <c r="DU602" s="282"/>
      <c r="DV602" s="282"/>
      <c r="DW602" s="282"/>
      <c r="DX602" s="282"/>
      <c r="DY602" s="282"/>
      <c r="DZ602" s="282"/>
      <c r="EA602" s="282"/>
      <c r="EB602" s="282"/>
      <c r="EC602" s="282"/>
      <c r="ED602" s="282"/>
      <c r="EE602" s="282"/>
      <c r="EF602" s="282"/>
      <c r="EG602" s="282"/>
      <c r="EH602" s="282"/>
      <c r="EI602" s="282"/>
      <c r="EJ602" s="282"/>
      <c r="EK602" s="282"/>
      <c r="EL602" s="282"/>
      <c r="EM602" s="282"/>
      <c r="EN602" s="282"/>
      <c r="EO602" s="282"/>
      <c r="EP602" s="282"/>
      <c r="EQ602" s="282"/>
      <c r="ER602" s="282"/>
      <c r="ES602" s="282"/>
      <c r="ET602" s="282"/>
      <c r="EU602" s="282"/>
      <c r="EV602" s="282"/>
      <c r="EW602" s="282"/>
      <c r="EX602" s="282"/>
      <c r="EY602" s="282"/>
      <c r="EZ602" s="282"/>
      <c r="FA602" s="282"/>
      <c r="FB602" s="282"/>
      <c r="FC602" s="282"/>
      <c r="FD602" s="282"/>
      <c r="FE602" s="282"/>
      <c r="FF602" s="282"/>
      <c r="FG602" s="282"/>
      <c r="FH602" s="282"/>
      <c r="FI602" s="282"/>
      <c r="FJ602" s="282"/>
      <c r="FK602" s="282"/>
      <c r="FL602" s="282"/>
      <c r="FM602" s="282"/>
      <c r="FN602" s="282"/>
      <c r="FO602" s="282"/>
      <c r="FP602" s="282"/>
      <c r="FQ602" s="282"/>
      <c r="FR602" s="282"/>
      <c r="FS602" s="282"/>
      <c r="FT602" s="282"/>
      <c r="FU602" s="282"/>
      <c r="FV602" s="282"/>
      <c r="FW602" s="282"/>
      <c r="FX602" s="282"/>
      <c r="FY602" s="282"/>
      <c r="FZ602" s="282"/>
      <c r="GA602" s="282"/>
      <c r="GB602" s="282"/>
      <c r="GC602" s="282"/>
      <c r="GD602" s="282"/>
      <c r="GE602" s="282"/>
      <c r="GF602" s="282"/>
      <c r="GG602" s="282"/>
      <c r="GH602" s="282"/>
      <c r="GI602" s="282"/>
      <c r="GJ602" s="282"/>
      <c r="GK602" s="282"/>
      <c r="GL602" s="282"/>
      <c r="GM602" s="282"/>
      <c r="GN602" s="282"/>
      <c r="GO602" s="282"/>
      <c r="GP602" s="282"/>
      <c r="GQ602" s="282"/>
      <c r="GR602" s="282"/>
      <c r="GS602" s="282"/>
      <c r="GT602" s="282"/>
      <c r="GU602" s="282"/>
      <c r="GV602" s="282"/>
      <c r="GW602" s="282"/>
      <c r="GX602" s="282"/>
      <c r="GY602" s="282"/>
      <c r="GZ602" s="282"/>
      <c r="HA602" s="282"/>
      <c r="HB602" s="282"/>
      <c r="HC602" s="282"/>
      <c r="HD602" s="282"/>
      <c r="HE602" s="282"/>
      <c r="HF602" s="282"/>
      <c r="HG602" s="282"/>
      <c r="HH602" s="282"/>
      <c r="HI602" s="282"/>
      <c r="HJ602" s="282"/>
      <c r="HK602" s="282"/>
      <c r="HL602" s="282"/>
      <c r="HM602" s="282"/>
      <c r="HN602" s="282"/>
      <c r="HO602" s="282"/>
      <c r="HP602" s="282"/>
      <c r="HQ602" s="282"/>
    </row>
    <row r="603" spans="1:225" s="73" customFormat="1" ht="18" hidden="1" customHeight="1" x14ac:dyDescent="0.25">
      <c r="A603" s="223" t="str">
        <f>IF(A446="","",A446)</f>
        <v/>
      </c>
      <c r="B603" s="225" t="str">
        <f>IF(B446="","",B446)</f>
        <v/>
      </c>
      <c r="C603" s="218">
        <f t="shared" si="1585"/>
        <v>0</v>
      </c>
      <c r="D603" s="284"/>
      <c r="E603" s="219">
        <f t="shared" si="1586"/>
        <v>0</v>
      </c>
      <c r="F603" s="219">
        <f t="shared" si="1587"/>
        <v>0</v>
      </c>
      <c r="G603" s="84"/>
      <c r="H603" s="214" t="str">
        <f t="shared" si="1588"/>
        <v/>
      </c>
      <c r="I603" s="219" t="str">
        <f t="shared" si="1589"/>
        <v/>
      </c>
      <c r="J603" s="219" t="str">
        <f t="shared" si="1590"/>
        <v/>
      </c>
      <c r="K603" s="216"/>
      <c r="L603" s="217">
        <f t="shared" si="1583"/>
        <v>1</v>
      </c>
      <c r="M603" s="219" t="str">
        <f t="shared" si="1647"/>
        <v/>
      </c>
      <c r="N603" s="221" t="str">
        <f t="shared" si="1592"/>
        <v/>
      </c>
      <c r="O603" s="304"/>
      <c r="P603" s="282"/>
      <c r="Q603" s="282"/>
      <c r="R603" s="287"/>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c r="CQ603" s="282"/>
      <c r="CR603" s="282"/>
      <c r="CS603" s="282"/>
      <c r="CT603" s="282"/>
      <c r="CU603" s="282"/>
      <c r="CV603" s="282"/>
      <c r="CW603" s="282"/>
      <c r="CX603" s="282"/>
      <c r="CY603" s="282"/>
      <c r="CZ603" s="282"/>
      <c r="DA603" s="282"/>
      <c r="DB603" s="282"/>
      <c r="DC603" s="282"/>
      <c r="DD603" s="282"/>
      <c r="DE603" s="282"/>
      <c r="DF603" s="282"/>
      <c r="DG603" s="282"/>
      <c r="DH603" s="282"/>
      <c r="DI603" s="282"/>
      <c r="DJ603" s="282"/>
      <c r="DK603" s="282"/>
      <c r="DL603" s="282"/>
      <c r="DM603" s="282"/>
      <c r="DN603" s="282"/>
      <c r="DO603" s="282"/>
      <c r="DP603" s="282"/>
      <c r="DQ603" s="282"/>
      <c r="DR603" s="282"/>
      <c r="DS603" s="282"/>
      <c r="DT603" s="282"/>
      <c r="DU603" s="282"/>
      <c r="DV603" s="282"/>
      <c r="DW603" s="282"/>
      <c r="DX603" s="282"/>
      <c r="DY603" s="282"/>
      <c r="DZ603" s="282"/>
      <c r="EA603" s="282"/>
      <c r="EB603" s="282"/>
      <c r="EC603" s="282"/>
      <c r="ED603" s="282"/>
      <c r="EE603" s="282"/>
      <c r="EF603" s="282"/>
      <c r="EG603" s="282"/>
      <c r="EH603" s="282"/>
      <c r="EI603" s="282"/>
      <c r="EJ603" s="282"/>
      <c r="EK603" s="282"/>
      <c r="EL603" s="282"/>
      <c r="EM603" s="282"/>
      <c r="EN603" s="282"/>
      <c r="EO603" s="282"/>
      <c r="EP603" s="282"/>
      <c r="EQ603" s="282"/>
      <c r="ER603" s="282"/>
      <c r="ES603" s="282"/>
      <c r="ET603" s="282"/>
      <c r="EU603" s="282"/>
      <c r="EV603" s="282"/>
      <c r="EW603" s="282"/>
      <c r="EX603" s="282"/>
      <c r="EY603" s="282"/>
      <c r="EZ603" s="282"/>
      <c r="FA603" s="282"/>
      <c r="FB603" s="282"/>
      <c r="FC603" s="282"/>
      <c r="FD603" s="282"/>
      <c r="FE603" s="282"/>
      <c r="FF603" s="282"/>
      <c r="FG603" s="282"/>
      <c r="FH603" s="282"/>
      <c r="FI603" s="282"/>
      <c r="FJ603" s="282"/>
      <c r="FK603" s="282"/>
      <c r="FL603" s="282"/>
      <c r="FM603" s="282"/>
      <c r="FN603" s="282"/>
      <c r="FO603" s="282"/>
      <c r="FP603" s="282"/>
      <c r="FQ603" s="282"/>
      <c r="FR603" s="282"/>
      <c r="FS603" s="282"/>
      <c r="FT603" s="282"/>
      <c r="FU603" s="282"/>
      <c r="FV603" s="282"/>
      <c r="FW603" s="282"/>
      <c r="FX603" s="282"/>
      <c r="FY603" s="282"/>
      <c r="FZ603" s="282"/>
      <c r="GA603" s="282"/>
      <c r="GB603" s="282"/>
      <c r="GC603" s="282"/>
      <c r="GD603" s="282"/>
      <c r="GE603" s="282"/>
      <c r="GF603" s="282"/>
      <c r="GG603" s="282"/>
      <c r="GH603" s="282"/>
      <c r="GI603" s="282"/>
      <c r="GJ603" s="282"/>
      <c r="GK603" s="282"/>
      <c r="GL603" s="282"/>
      <c r="GM603" s="282"/>
      <c r="GN603" s="282"/>
      <c r="GO603" s="282"/>
      <c r="GP603" s="282"/>
      <c r="GQ603" s="282"/>
      <c r="GR603" s="282"/>
      <c r="GS603" s="282"/>
      <c r="GT603" s="282"/>
      <c r="GU603" s="282"/>
      <c r="GV603" s="282"/>
      <c r="GW603" s="282"/>
      <c r="GX603" s="282"/>
      <c r="GY603" s="282"/>
      <c r="GZ603" s="282"/>
      <c r="HA603" s="282"/>
      <c r="HB603" s="282"/>
      <c r="HC603" s="282"/>
      <c r="HD603" s="282"/>
      <c r="HE603" s="282"/>
      <c r="HF603" s="282"/>
      <c r="HG603" s="282"/>
      <c r="HH603" s="282"/>
      <c r="HI603" s="282"/>
      <c r="HJ603" s="282"/>
      <c r="HK603" s="282"/>
      <c r="HL603" s="282"/>
      <c r="HM603" s="282"/>
      <c r="HN603" s="282"/>
      <c r="HO603" s="282"/>
      <c r="HP603" s="282"/>
      <c r="HQ603" s="282"/>
    </row>
    <row r="604" spans="1:225" s="73" customFormat="1" ht="18" hidden="1" customHeight="1" x14ac:dyDescent="0.25">
      <c r="A604" s="223" t="str">
        <f t="shared" ref="A604:B604" si="1652">IF(A447="","",A447)</f>
        <v/>
      </c>
      <c r="B604" s="225" t="str">
        <f t="shared" si="1652"/>
        <v/>
      </c>
      <c r="C604" s="218">
        <f t="shared" si="1585"/>
        <v>0</v>
      </c>
      <c r="D604" s="284"/>
      <c r="E604" s="219">
        <f t="shared" si="1586"/>
        <v>0</v>
      </c>
      <c r="F604" s="219">
        <f t="shared" si="1587"/>
        <v>0</v>
      </c>
      <c r="G604" s="84"/>
      <c r="H604" s="214" t="str">
        <f t="shared" si="1588"/>
        <v/>
      </c>
      <c r="I604" s="219" t="str">
        <f t="shared" si="1589"/>
        <v/>
      </c>
      <c r="J604" s="219" t="str">
        <f t="shared" si="1590"/>
        <v/>
      </c>
      <c r="K604" s="216"/>
      <c r="L604" s="217">
        <f t="shared" si="1583"/>
        <v>1</v>
      </c>
      <c r="M604" s="219" t="str">
        <f t="shared" si="1647"/>
        <v/>
      </c>
      <c r="N604" s="221" t="str">
        <f t="shared" si="1592"/>
        <v/>
      </c>
      <c r="O604" s="304"/>
      <c r="P604" s="282"/>
      <c r="Q604" s="282"/>
      <c r="R604" s="287"/>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c r="CQ604" s="282"/>
      <c r="CR604" s="282"/>
      <c r="CS604" s="282"/>
      <c r="CT604" s="282"/>
      <c r="CU604" s="282"/>
      <c r="CV604" s="282"/>
      <c r="CW604" s="282"/>
      <c r="CX604" s="282"/>
      <c r="CY604" s="282"/>
      <c r="CZ604" s="282"/>
      <c r="DA604" s="282"/>
      <c r="DB604" s="282"/>
      <c r="DC604" s="282"/>
      <c r="DD604" s="282"/>
      <c r="DE604" s="282"/>
      <c r="DF604" s="282"/>
      <c r="DG604" s="282"/>
      <c r="DH604" s="282"/>
      <c r="DI604" s="282"/>
      <c r="DJ604" s="282"/>
      <c r="DK604" s="282"/>
      <c r="DL604" s="282"/>
      <c r="DM604" s="282"/>
      <c r="DN604" s="282"/>
      <c r="DO604" s="282"/>
      <c r="DP604" s="282"/>
      <c r="DQ604" s="282"/>
      <c r="DR604" s="282"/>
      <c r="DS604" s="282"/>
      <c r="DT604" s="282"/>
      <c r="DU604" s="282"/>
      <c r="DV604" s="282"/>
      <c r="DW604" s="282"/>
      <c r="DX604" s="282"/>
      <c r="DY604" s="282"/>
      <c r="DZ604" s="282"/>
      <c r="EA604" s="282"/>
      <c r="EB604" s="282"/>
      <c r="EC604" s="282"/>
      <c r="ED604" s="282"/>
      <c r="EE604" s="282"/>
      <c r="EF604" s="282"/>
      <c r="EG604" s="282"/>
      <c r="EH604" s="282"/>
      <c r="EI604" s="282"/>
      <c r="EJ604" s="282"/>
      <c r="EK604" s="282"/>
      <c r="EL604" s="282"/>
      <c r="EM604" s="282"/>
      <c r="EN604" s="282"/>
      <c r="EO604" s="282"/>
      <c r="EP604" s="282"/>
      <c r="EQ604" s="282"/>
      <c r="ER604" s="282"/>
      <c r="ES604" s="282"/>
      <c r="ET604" s="282"/>
      <c r="EU604" s="282"/>
      <c r="EV604" s="282"/>
      <c r="EW604" s="282"/>
      <c r="EX604" s="282"/>
      <c r="EY604" s="282"/>
      <c r="EZ604" s="282"/>
      <c r="FA604" s="282"/>
      <c r="FB604" s="282"/>
      <c r="FC604" s="282"/>
      <c r="FD604" s="282"/>
      <c r="FE604" s="282"/>
      <c r="FF604" s="282"/>
      <c r="FG604" s="282"/>
      <c r="FH604" s="282"/>
      <c r="FI604" s="282"/>
      <c r="FJ604" s="282"/>
      <c r="FK604" s="282"/>
      <c r="FL604" s="282"/>
      <c r="FM604" s="282"/>
      <c r="FN604" s="282"/>
      <c r="FO604" s="282"/>
      <c r="FP604" s="282"/>
      <c r="FQ604" s="282"/>
      <c r="FR604" s="282"/>
      <c r="FS604" s="282"/>
      <c r="FT604" s="282"/>
      <c r="FU604" s="282"/>
      <c r="FV604" s="282"/>
      <c r="FW604" s="282"/>
      <c r="FX604" s="282"/>
      <c r="FY604" s="282"/>
      <c r="FZ604" s="282"/>
      <c r="GA604" s="282"/>
      <c r="GB604" s="282"/>
      <c r="GC604" s="282"/>
      <c r="GD604" s="282"/>
      <c r="GE604" s="282"/>
      <c r="GF604" s="282"/>
      <c r="GG604" s="282"/>
      <c r="GH604" s="282"/>
      <c r="GI604" s="282"/>
      <c r="GJ604" s="282"/>
      <c r="GK604" s="282"/>
      <c r="GL604" s="282"/>
      <c r="GM604" s="282"/>
      <c r="GN604" s="282"/>
      <c r="GO604" s="282"/>
      <c r="GP604" s="282"/>
      <c r="GQ604" s="282"/>
      <c r="GR604" s="282"/>
      <c r="GS604" s="282"/>
      <c r="GT604" s="282"/>
      <c r="GU604" s="282"/>
      <c r="GV604" s="282"/>
      <c r="GW604" s="282"/>
      <c r="GX604" s="282"/>
      <c r="GY604" s="282"/>
      <c r="GZ604" s="282"/>
      <c r="HA604" s="282"/>
      <c r="HB604" s="282"/>
      <c r="HC604" s="282"/>
      <c r="HD604" s="282"/>
      <c r="HE604" s="282"/>
      <c r="HF604" s="282"/>
      <c r="HG604" s="282"/>
      <c r="HH604" s="282"/>
      <c r="HI604" s="282"/>
      <c r="HJ604" s="282"/>
      <c r="HK604" s="282"/>
      <c r="HL604" s="282"/>
      <c r="HM604" s="282"/>
      <c r="HN604" s="282"/>
      <c r="HO604" s="282"/>
      <c r="HP604" s="282"/>
      <c r="HQ604" s="282"/>
    </row>
    <row r="605" spans="1:225" s="73" customFormat="1" ht="18" hidden="1" customHeight="1" x14ac:dyDescent="0.25">
      <c r="A605" s="223" t="str">
        <f t="shared" ref="A605:B605" si="1653">IF(A448="","",A448)</f>
        <v/>
      </c>
      <c r="B605" s="225" t="str">
        <f t="shared" si="1653"/>
        <v/>
      </c>
      <c r="C605" s="218">
        <f t="shared" si="1585"/>
        <v>0</v>
      </c>
      <c r="D605" s="284"/>
      <c r="E605" s="219">
        <f t="shared" si="1586"/>
        <v>0</v>
      </c>
      <c r="F605" s="219">
        <f t="shared" si="1587"/>
        <v>0</v>
      </c>
      <c r="G605" s="84"/>
      <c r="H605" s="214" t="str">
        <f t="shared" si="1588"/>
        <v/>
      </c>
      <c r="I605" s="219" t="str">
        <f t="shared" si="1589"/>
        <v/>
      </c>
      <c r="J605" s="219" t="str">
        <f t="shared" si="1590"/>
        <v/>
      </c>
      <c r="K605" s="216"/>
      <c r="L605" s="217">
        <f t="shared" si="1583"/>
        <v>1</v>
      </c>
      <c r="M605" s="219" t="str">
        <f t="shared" si="1647"/>
        <v/>
      </c>
      <c r="N605" s="221" t="str">
        <f t="shared" si="1592"/>
        <v/>
      </c>
      <c r="O605" s="304"/>
      <c r="P605" s="282"/>
      <c r="Q605" s="282"/>
      <c r="R605" s="287"/>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c r="CQ605" s="282"/>
      <c r="CR605" s="282"/>
      <c r="CS605" s="282"/>
      <c r="CT605" s="282"/>
      <c r="CU605" s="282"/>
      <c r="CV605" s="282"/>
      <c r="CW605" s="282"/>
      <c r="CX605" s="282"/>
      <c r="CY605" s="282"/>
      <c r="CZ605" s="282"/>
      <c r="DA605" s="282"/>
      <c r="DB605" s="282"/>
      <c r="DC605" s="282"/>
      <c r="DD605" s="282"/>
      <c r="DE605" s="282"/>
      <c r="DF605" s="282"/>
      <c r="DG605" s="282"/>
      <c r="DH605" s="282"/>
      <c r="DI605" s="282"/>
      <c r="DJ605" s="282"/>
      <c r="DK605" s="282"/>
      <c r="DL605" s="282"/>
      <c r="DM605" s="282"/>
      <c r="DN605" s="282"/>
      <c r="DO605" s="282"/>
      <c r="DP605" s="282"/>
      <c r="DQ605" s="282"/>
      <c r="DR605" s="282"/>
      <c r="DS605" s="282"/>
      <c r="DT605" s="282"/>
      <c r="DU605" s="282"/>
      <c r="DV605" s="282"/>
      <c r="DW605" s="282"/>
      <c r="DX605" s="282"/>
      <c r="DY605" s="282"/>
      <c r="DZ605" s="282"/>
      <c r="EA605" s="282"/>
      <c r="EB605" s="282"/>
      <c r="EC605" s="282"/>
      <c r="ED605" s="282"/>
      <c r="EE605" s="282"/>
      <c r="EF605" s="282"/>
      <c r="EG605" s="282"/>
      <c r="EH605" s="282"/>
      <c r="EI605" s="282"/>
      <c r="EJ605" s="282"/>
      <c r="EK605" s="282"/>
      <c r="EL605" s="282"/>
      <c r="EM605" s="282"/>
      <c r="EN605" s="282"/>
      <c r="EO605" s="282"/>
      <c r="EP605" s="282"/>
      <c r="EQ605" s="282"/>
      <c r="ER605" s="282"/>
      <c r="ES605" s="282"/>
      <c r="ET605" s="282"/>
      <c r="EU605" s="282"/>
      <c r="EV605" s="282"/>
      <c r="EW605" s="282"/>
      <c r="EX605" s="282"/>
      <c r="EY605" s="282"/>
      <c r="EZ605" s="282"/>
      <c r="FA605" s="282"/>
      <c r="FB605" s="282"/>
      <c r="FC605" s="282"/>
      <c r="FD605" s="282"/>
      <c r="FE605" s="282"/>
      <c r="FF605" s="282"/>
      <c r="FG605" s="282"/>
      <c r="FH605" s="282"/>
      <c r="FI605" s="282"/>
      <c r="FJ605" s="282"/>
      <c r="FK605" s="282"/>
      <c r="FL605" s="282"/>
      <c r="FM605" s="282"/>
      <c r="FN605" s="282"/>
      <c r="FO605" s="282"/>
      <c r="FP605" s="282"/>
      <c r="FQ605" s="282"/>
      <c r="FR605" s="282"/>
      <c r="FS605" s="282"/>
      <c r="FT605" s="282"/>
      <c r="FU605" s="282"/>
      <c r="FV605" s="282"/>
      <c r="FW605" s="282"/>
      <c r="FX605" s="282"/>
      <c r="FY605" s="282"/>
      <c r="FZ605" s="282"/>
      <c r="GA605" s="282"/>
      <c r="GB605" s="282"/>
      <c r="GC605" s="282"/>
      <c r="GD605" s="282"/>
      <c r="GE605" s="282"/>
      <c r="GF605" s="282"/>
      <c r="GG605" s="282"/>
      <c r="GH605" s="282"/>
      <c r="GI605" s="282"/>
      <c r="GJ605" s="282"/>
      <c r="GK605" s="282"/>
      <c r="GL605" s="282"/>
      <c r="GM605" s="282"/>
      <c r="GN605" s="282"/>
      <c r="GO605" s="282"/>
      <c r="GP605" s="282"/>
      <c r="GQ605" s="282"/>
      <c r="GR605" s="282"/>
      <c r="GS605" s="282"/>
      <c r="GT605" s="282"/>
      <c r="GU605" s="282"/>
      <c r="GV605" s="282"/>
      <c r="GW605" s="282"/>
      <c r="GX605" s="282"/>
      <c r="GY605" s="282"/>
      <c r="GZ605" s="282"/>
      <c r="HA605" s="282"/>
      <c r="HB605" s="282"/>
      <c r="HC605" s="282"/>
      <c r="HD605" s="282"/>
      <c r="HE605" s="282"/>
      <c r="HF605" s="282"/>
      <c r="HG605" s="282"/>
      <c r="HH605" s="282"/>
      <c r="HI605" s="282"/>
      <c r="HJ605" s="282"/>
      <c r="HK605" s="282"/>
      <c r="HL605" s="282"/>
      <c r="HM605" s="282"/>
      <c r="HN605" s="282"/>
      <c r="HO605" s="282"/>
      <c r="HP605" s="282"/>
      <c r="HQ605" s="282"/>
    </row>
    <row r="606" spans="1:225" s="73" customFormat="1" ht="18" hidden="1" customHeight="1" x14ac:dyDescent="0.25">
      <c r="A606" s="223" t="str">
        <f t="shared" ref="A606:B606" si="1654">IF(A449="","",A449)</f>
        <v/>
      </c>
      <c r="B606" s="225" t="str">
        <f t="shared" si="1654"/>
        <v/>
      </c>
      <c r="C606" s="218">
        <f t="shared" si="1585"/>
        <v>0</v>
      </c>
      <c r="D606" s="284"/>
      <c r="E606" s="219">
        <f t="shared" si="1586"/>
        <v>0</v>
      </c>
      <c r="F606" s="219">
        <f t="shared" si="1587"/>
        <v>0</v>
      </c>
      <c r="G606" s="84"/>
      <c r="H606" s="214" t="str">
        <f t="shared" si="1588"/>
        <v/>
      </c>
      <c r="I606" s="219" t="str">
        <f t="shared" si="1589"/>
        <v/>
      </c>
      <c r="J606" s="219" t="str">
        <f t="shared" si="1590"/>
        <v/>
      </c>
      <c r="K606" s="216"/>
      <c r="L606" s="217">
        <f t="shared" ref="L606:L627" si="1655">IF(K606="",1,1-K606)</f>
        <v>1</v>
      </c>
      <c r="M606" s="219" t="str">
        <f t="shared" si="1647"/>
        <v/>
      </c>
      <c r="N606" s="221" t="str">
        <f t="shared" si="1592"/>
        <v/>
      </c>
      <c r="O606" s="304"/>
      <c r="P606" s="282"/>
      <c r="Q606" s="282"/>
      <c r="R606" s="287"/>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c r="CQ606" s="282"/>
      <c r="CR606" s="282"/>
      <c r="CS606" s="282"/>
      <c r="CT606" s="282"/>
      <c r="CU606" s="282"/>
      <c r="CV606" s="282"/>
      <c r="CW606" s="282"/>
      <c r="CX606" s="282"/>
      <c r="CY606" s="282"/>
      <c r="CZ606" s="282"/>
      <c r="DA606" s="282"/>
      <c r="DB606" s="282"/>
      <c r="DC606" s="282"/>
      <c r="DD606" s="282"/>
      <c r="DE606" s="282"/>
      <c r="DF606" s="282"/>
      <c r="DG606" s="282"/>
      <c r="DH606" s="282"/>
      <c r="DI606" s="282"/>
      <c r="DJ606" s="282"/>
      <c r="DK606" s="282"/>
      <c r="DL606" s="282"/>
      <c r="DM606" s="282"/>
      <c r="DN606" s="282"/>
      <c r="DO606" s="282"/>
      <c r="DP606" s="282"/>
      <c r="DQ606" s="282"/>
      <c r="DR606" s="282"/>
      <c r="DS606" s="282"/>
      <c r="DT606" s="282"/>
      <c r="DU606" s="282"/>
      <c r="DV606" s="282"/>
      <c r="DW606" s="282"/>
      <c r="DX606" s="282"/>
      <c r="DY606" s="282"/>
      <c r="DZ606" s="282"/>
      <c r="EA606" s="282"/>
      <c r="EB606" s="282"/>
      <c r="EC606" s="282"/>
      <c r="ED606" s="282"/>
      <c r="EE606" s="282"/>
      <c r="EF606" s="282"/>
      <c r="EG606" s="282"/>
      <c r="EH606" s="282"/>
      <c r="EI606" s="282"/>
      <c r="EJ606" s="282"/>
      <c r="EK606" s="282"/>
      <c r="EL606" s="282"/>
      <c r="EM606" s="282"/>
      <c r="EN606" s="282"/>
      <c r="EO606" s="282"/>
      <c r="EP606" s="282"/>
      <c r="EQ606" s="282"/>
      <c r="ER606" s="282"/>
      <c r="ES606" s="282"/>
      <c r="ET606" s="282"/>
      <c r="EU606" s="282"/>
      <c r="EV606" s="282"/>
      <c r="EW606" s="282"/>
      <c r="EX606" s="282"/>
      <c r="EY606" s="282"/>
      <c r="EZ606" s="282"/>
      <c r="FA606" s="282"/>
      <c r="FB606" s="282"/>
      <c r="FC606" s="282"/>
      <c r="FD606" s="282"/>
      <c r="FE606" s="282"/>
      <c r="FF606" s="282"/>
      <c r="FG606" s="282"/>
      <c r="FH606" s="282"/>
      <c r="FI606" s="282"/>
      <c r="FJ606" s="282"/>
      <c r="FK606" s="282"/>
      <c r="FL606" s="282"/>
      <c r="FM606" s="282"/>
      <c r="FN606" s="282"/>
      <c r="FO606" s="282"/>
      <c r="FP606" s="282"/>
      <c r="FQ606" s="282"/>
      <c r="FR606" s="282"/>
      <c r="FS606" s="282"/>
      <c r="FT606" s="282"/>
      <c r="FU606" s="282"/>
      <c r="FV606" s="282"/>
      <c r="FW606" s="282"/>
      <c r="FX606" s="282"/>
      <c r="FY606" s="282"/>
      <c r="FZ606" s="282"/>
      <c r="GA606" s="282"/>
      <c r="GB606" s="282"/>
      <c r="GC606" s="282"/>
      <c r="GD606" s="282"/>
      <c r="GE606" s="282"/>
      <c r="GF606" s="282"/>
      <c r="GG606" s="282"/>
      <c r="GH606" s="282"/>
      <c r="GI606" s="282"/>
      <c r="GJ606" s="282"/>
      <c r="GK606" s="282"/>
      <c r="GL606" s="282"/>
      <c r="GM606" s="282"/>
      <c r="GN606" s="282"/>
      <c r="GO606" s="282"/>
      <c r="GP606" s="282"/>
      <c r="GQ606" s="282"/>
      <c r="GR606" s="282"/>
      <c r="GS606" s="282"/>
      <c r="GT606" s="282"/>
      <c r="GU606" s="282"/>
      <c r="GV606" s="282"/>
      <c r="GW606" s="282"/>
      <c r="GX606" s="282"/>
      <c r="GY606" s="282"/>
      <c r="GZ606" s="282"/>
      <c r="HA606" s="282"/>
      <c r="HB606" s="282"/>
      <c r="HC606" s="282"/>
      <c r="HD606" s="282"/>
      <c r="HE606" s="282"/>
      <c r="HF606" s="282"/>
      <c r="HG606" s="282"/>
      <c r="HH606" s="282"/>
      <c r="HI606" s="282"/>
      <c r="HJ606" s="282"/>
      <c r="HK606" s="282"/>
      <c r="HL606" s="282"/>
      <c r="HM606" s="282"/>
      <c r="HN606" s="282"/>
      <c r="HO606" s="282"/>
      <c r="HP606" s="282"/>
      <c r="HQ606" s="282"/>
    </row>
    <row r="607" spans="1:225" s="73" customFormat="1" ht="18" hidden="1" customHeight="1" x14ac:dyDescent="0.25">
      <c r="A607" s="223" t="str">
        <f t="shared" ref="A607:B607" si="1656">IF(A450="","",A450)</f>
        <v/>
      </c>
      <c r="B607" s="225" t="str">
        <f t="shared" si="1656"/>
        <v/>
      </c>
      <c r="C607" s="218">
        <f t="shared" ref="C607:C627" si="1657">SUM(P607:HQ607)</f>
        <v>0</v>
      </c>
      <c r="D607" s="284"/>
      <c r="E607" s="219">
        <f t="shared" ref="E607:E627" si="1658">SUMPRODUCT(P$475:HQ$475,$P607:$HQ607)</f>
        <v>0</v>
      </c>
      <c r="F607" s="219">
        <f t="shared" ref="F607:F627" si="1659">IF(O607="",SUMPRODUCT(P$477:HQ$477,$P607:$HQ607),O607)</f>
        <v>0</v>
      </c>
      <c r="G607" s="84"/>
      <c r="H607" s="214" t="str">
        <f t="shared" ref="H607:H627" si="1660">IF(G607="","",C607*G607)</f>
        <v/>
      </c>
      <c r="I607" s="219" t="str">
        <f t="shared" ref="I607:I627" si="1661">IF(G607="","",G607*(D607+E607))</f>
        <v/>
      </c>
      <c r="J607" s="219" t="str">
        <f t="shared" ref="J607:J627" si="1662">IF(G607="","",G607*(D607+F607))</f>
        <v/>
      </c>
      <c r="K607" s="216"/>
      <c r="L607" s="217">
        <f t="shared" si="1655"/>
        <v>1</v>
      </c>
      <c r="M607" s="219" t="str">
        <f t="shared" si="1647"/>
        <v/>
      </c>
      <c r="N607" s="221" t="str">
        <f t="shared" ref="N607:N627" si="1663">IF(G607="","",ROUND(J607*L607,2))</f>
        <v/>
      </c>
      <c r="O607" s="304"/>
      <c r="P607" s="282"/>
      <c r="Q607" s="282"/>
      <c r="R607" s="287"/>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c r="CQ607" s="282"/>
      <c r="CR607" s="282"/>
      <c r="CS607" s="282"/>
      <c r="CT607" s="282"/>
      <c r="CU607" s="282"/>
      <c r="CV607" s="282"/>
      <c r="CW607" s="282"/>
      <c r="CX607" s="282"/>
      <c r="CY607" s="282"/>
      <c r="CZ607" s="282"/>
      <c r="DA607" s="282"/>
      <c r="DB607" s="282"/>
      <c r="DC607" s="282"/>
      <c r="DD607" s="282"/>
      <c r="DE607" s="282"/>
      <c r="DF607" s="282"/>
      <c r="DG607" s="282"/>
      <c r="DH607" s="282"/>
      <c r="DI607" s="282"/>
      <c r="DJ607" s="282"/>
      <c r="DK607" s="282"/>
      <c r="DL607" s="282"/>
      <c r="DM607" s="282"/>
      <c r="DN607" s="282"/>
      <c r="DO607" s="282"/>
      <c r="DP607" s="282"/>
      <c r="DQ607" s="282"/>
      <c r="DR607" s="282"/>
      <c r="DS607" s="282"/>
      <c r="DT607" s="282"/>
      <c r="DU607" s="282"/>
      <c r="DV607" s="282"/>
      <c r="DW607" s="282"/>
      <c r="DX607" s="282"/>
      <c r="DY607" s="282"/>
      <c r="DZ607" s="282"/>
      <c r="EA607" s="282"/>
      <c r="EB607" s="282"/>
      <c r="EC607" s="282"/>
      <c r="ED607" s="282"/>
      <c r="EE607" s="282"/>
      <c r="EF607" s="282"/>
      <c r="EG607" s="282"/>
      <c r="EH607" s="282"/>
      <c r="EI607" s="282"/>
      <c r="EJ607" s="282"/>
      <c r="EK607" s="282"/>
      <c r="EL607" s="282"/>
      <c r="EM607" s="282"/>
      <c r="EN607" s="282"/>
      <c r="EO607" s="282"/>
      <c r="EP607" s="282"/>
      <c r="EQ607" s="282"/>
      <c r="ER607" s="282"/>
      <c r="ES607" s="282"/>
      <c r="ET607" s="282"/>
      <c r="EU607" s="282"/>
      <c r="EV607" s="282"/>
      <c r="EW607" s="282"/>
      <c r="EX607" s="282"/>
      <c r="EY607" s="282"/>
      <c r="EZ607" s="282"/>
      <c r="FA607" s="282"/>
      <c r="FB607" s="282"/>
      <c r="FC607" s="282"/>
      <c r="FD607" s="282"/>
      <c r="FE607" s="282"/>
      <c r="FF607" s="282"/>
      <c r="FG607" s="282"/>
      <c r="FH607" s="282"/>
      <c r="FI607" s="282"/>
      <c r="FJ607" s="282"/>
      <c r="FK607" s="282"/>
      <c r="FL607" s="282"/>
      <c r="FM607" s="282"/>
      <c r="FN607" s="282"/>
      <c r="FO607" s="282"/>
      <c r="FP607" s="282"/>
      <c r="FQ607" s="282"/>
      <c r="FR607" s="282"/>
      <c r="FS607" s="282"/>
      <c r="FT607" s="282"/>
      <c r="FU607" s="282"/>
      <c r="FV607" s="282"/>
      <c r="FW607" s="282"/>
      <c r="FX607" s="282"/>
      <c r="FY607" s="282"/>
      <c r="FZ607" s="282"/>
      <c r="GA607" s="282"/>
      <c r="GB607" s="282"/>
      <c r="GC607" s="282"/>
      <c r="GD607" s="282"/>
      <c r="GE607" s="282"/>
      <c r="GF607" s="282"/>
      <c r="GG607" s="282"/>
      <c r="GH607" s="282"/>
      <c r="GI607" s="282"/>
      <c r="GJ607" s="282"/>
      <c r="GK607" s="282"/>
      <c r="GL607" s="282"/>
      <c r="GM607" s="282"/>
      <c r="GN607" s="282"/>
      <c r="GO607" s="282"/>
      <c r="GP607" s="282"/>
      <c r="GQ607" s="282"/>
      <c r="GR607" s="282"/>
      <c r="GS607" s="282"/>
      <c r="GT607" s="282"/>
      <c r="GU607" s="282"/>
      <c r="GV607" s="282"/>
      <c r="GW607" s="282"/>
      <c r="GX607" s="282"/>
      <c r="GY607" s="282"/>
      <c r="GZ607" s="282"/>
      <c r="HA607" s="282"/>
      <c r="HB607" s="282"/>
      <c r="HC607" s="282"/>
      <c r="HD607" s="282"/>
      <c r="HE607" s="282"/>
      <c r="HF607" s="282"/>
      <c r="HG607" s="282"/>
      <c r="HH607" s="282"/>
      <c r="HI607" s="282"/>
      <c r="HJ607" s="282"/>
      <c r="HK607" s="282"/>
      <c r="HL607" s="282"/>
      <c r="HM607" s="282"/>
      <c r="HN607" s="282"/>
      <c r="HO607" s="282"/>
      <c r="HP607" s="282"/>
      <c r="HQ607" s="282"/>
    </row>
    <row r="608" spans="1:225" s="73" customFormat="1" ht="18" hidden="1" customHeight="1" x14ac:dyDescent="0.25">
      <c r="A608" s="223" t="str">
        <f t="shared" ref="A608:B608" si="1664">IF(A451="","",A451)</f>
        <v/>
      </c>
      <c r="B608" s="225" t="str">
        <f t="shared" si="1664"/>
        <v/>
      </c>
      <c r="C608" s="218">
        <f t="shared" si="1657"/>
        <v>0</v>
      </c>
      <c r="D608" s="284"/>
      <c r="E608" s="219">
        <f t="shared" si="1658"/>
        <v>0</v>
      </c>
      <c r="F608" s="219">
        <f t="shared" si="1659"/>
        <v>0</v>
      </c>
      <c r="G608" s="84"/>
      <c r="H608" s="214" t="str">
        <f t="shared" si="1660"/>
        <v/>
      </c>
      <c r="I608" s="219" t="str">
        <f t="shared" si="1661"/>
        <v/>
      </c>
      <c r="J608" s="219" t="str">
        <f t="shared" si="1662"/>
        <v/>
      </c>
      <c r="K608" s="216"/>
      <c r="L608" s="217">
        <f t="shared" si="1655"/>
        <v>1</v>
      </c>
      <c r="M608" s="219" t="str">
        <f t="shared" si="1647"/>
        <v/>
      </c>
      <c r="N608" s="221" t="str">
        <f t="shared" si="1663"/>
        <v/>
      </c>
      <c r="O608" s="304"/>
      <c r="P608" s="282"/>
      <c r="Q608" s="282"/>
      <c r="R608" s="287"/>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c r="CQ608" s="282"/>
      <c r="CR608" s="282"/>
      <c r="CS608" s="282"/>
      <c r="CT608" s="282"/>
      <c r="CU608" s="282"/>
      <c r="CV608" s="282"/>
      <c r="CW608" s="282"/>
      <c r="CX608" s="282"/>
      <c r="CY608" s="282"/>
      <c r="CZ608" s="282"/>
      <c r="DA608" s="282"/>
      <c r="DB608" s="282"/>
      <c r="DC608" s="282"/>
      <c r="DD608" s="282"/>
      <c r="DE608" s="282"/>
      <c r="DF608" s="282"/>
      <c r="DG608" s="282"/>
      <c r="DH608" s="282"/>
      <c r="DI608" s="282"/>
      <c r="DJ608" s="282"/>
      <c r="DK608" s="282"/>
      <c r="DL608" s="282"/>
      <c r="DM608" s="282"/>
      <c r="DN608" s="282"/>
      <c r="DO608" s="282"/>
      <c r="DP608" s="282"/>
      <c r="DQ608" s="282"/>
      <c r="DR608" s="282"/>
      <c r="DS608" s="282"/>
      <c r="DT608" s="282"/>
      <c r="DU608" s="282"/>
      <c r="DV608" s="282"/>
      <c r="DW608" s="282"/>
      <c r="DX608" s="282"/>
      <c r="DY608" s="282"/>
      <c r="DZ608" s="282"/>
      <c r="EA608" s="282"/>
      <c r="EB608" s="282"/>
      <c r="EC608" s="282"/>
      <c r="ED608" s="282"/>
      <c r="EE608" s="282"/>
      <c r="EF608" s="282"/>
      <c r="EG608" s="282"/>
      <c r="EH608" s="282"/>
      <c r="EI608" s="282"/>
      <c r="EJ608" s="282"/>
      <c r="EK608" s="282"/>
      <c r="EL608" s="282"/>
      <c r="EM608" s="282"/>
      <c r="EN608" s="282"/>
      <c r="EO608" s="282"/>
      <c r="EP608" s="282"/>
      <c r="EQ608" s="282"/>
      <c r="ER608" s="282"/>
      <c r="ES608" s="282"/>
      <c r="ET608" s="282"/>
      <c r="EU608" s="282"/>
      <c r="EV608" s="282"/>
      <c r="EW608" s="282"/>
      <c r="EX608" s="282"/>
      <c r="EY608" s="282"/>
      <c r="EZ608" s="282"/>
      <c r="FA608" s="282"/>
      <c r="FB608" s="282"/>
      <c r="FC608" s="282"/>
      <c r="FD608" s="282"/>
      <c r="FE608" s="282"/>
      <c r="FF608" s="282"/>
      <c r="FG608" s="282"/>
      <c r="FH608" s="282"/>
      <c r="FI608" s="282"/>
      <c r="FJ608" s="282"/>
      <c r="FK608" s="282"/>
      <c r="FL608" s="282"/>
      <c r="FM608" s="282"/>
      <c r="FN608" s="282"/>
      <c r="FO608" s="282"/>
      <c r="FP608" s="282"/>
      <c r="FQ608" s="282"/>
      <c r="FR608" s="282"/>
      <c r="FS608" s="282"/>
      <c r="FT608" s="282"/>
      <c r="FU608" s="282"/>
      <c r="FV608" s="282"/>
      <c r="FW608" s="282"/>
      <c r="FX608" s="282"/>
      <c r="FY608" s="282"/>
      <c r="FZ608" s="282"/>
      <c r="GA608" s="282"/>
      <c r="GB608" s="282"/>
      <c r="GC608" s="282"/>
      <c r="GD608" s="282"/>
      <c r="GE608" s="282"/>
      <c r="GF608" s="282"/>
      <c r="GG608" s="282"/>
      <c r="GH608" s="282"/>
      <c r="GI608" s="282"/>
      <c r="GJ608" s="282"/>
      <c r="GK608" s="282"/>
      <c r="GL608" s="282"/>
      <c r="GM608" s="282"/>
      <c r="GN608" s="282"/>
      <c r="GO608" s="282"/>
      <c r="GP608" s="282"/>
      <c r="GQ608" s="282"/>
      <c r="GR608" s="282"/>
      <c r="GS608" s="282"/>
      <c r="GT608" s="282"/>
      <c r="GU608" s="282"/>
      <c r="GV608" s="282"/>
      <c r="GW608" s="282"/>
      <c r="GX608" s="282"/>
      <c r="GY608" s="282"/>
      <c r="GZ608" s="282"/>
      <c r="HA608" s="282"/>
      <c r="HB608" s="282"/>
      <c r="HC608" s="282"/>
      <c r="HD608" s="282"/>
      <c r="HE608" s="282"/>
      <c r="HF608" s="282"/>
      <c r="HG608" s="282"/>
      <c r="HH608" s="282"/>
      <c r="HI608" s="282"/>
      <c r="HJ608" s="282"/>
      <c r="HK608" s="282"/>
      <c r="HL608" s="282"/>
      <c r="HM608" s="282"/>
      <c r="HN608" s="282"/>
      <c r="HO608" s="282"/>
      <c r="HP608" s="282"/>
      <c r="HQ608" s="282"/>
    </row>
    <row r="609" spans="1:225" s="73" customFormat="1" ht="18" hidden="1" customHeight="1" x14ac:dyDescent="0.25">
      <c r="A609" s="223" t="str">
        <f t="shared" ref="A609:B609" si="1665">IF(A452="","",A452)</f>
        <v/>
      </c>
      <c r="B609" s="225" t="str">
        <f t="shared" si="1665"/>
        <v/>
      </c>
      <c r="C609" s="218">
        <f t="shared" si="1657"/>
        <v>0</v>
      </c>
      <c r="D609" s="284"/>
      <c r="E609" s="219">
        <f t="shared" si="1658"/>
        <v>0</v>
      </c>
      <c r="F609" s="219">
        <f t="shared" si="1659"/>
        <v>0</v>
      </c>
      <c r="G609" s="84"/>
      <c r="H609" s="214" t="str">
        <f t="shared" si="1660"/>
        <v/>
      </c>
      <c r="I609" s="219" t="str">
        <f t="shared" si="1661"/>
        <v/>
      </c>
      <c r="J609" s="219" t="str">
        <f t="shared" si="1662"/>
        <v/>
      </c>
      <c r="K609" s="216"/>
      <c r="L609" s="217">
        <f t="shared" si="1655"/>
        <v>1</v>
      </c>
      <c r="M609" s="219" t="str">
        <f t="shared" si="1647"/>
        <v/>
      </c>
      <c r="N609" s="221" t="str">
        <f t="shared" si="1663"/>
        <v/>
      </c>
      <c r="O609" s="304"/>
      <c r="P609" s="282"/>
      <c r="Q609" s="282"/>
      <c r="R609" s="287"/>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c r="CQ609" s="282"/>
      <c r="CR609" s="282"/>
      <c r="CS609" s="282"/>
      <c r="CT609" s="282"/>
      <c r="CU609" s="282"/>
      <c r="CV609" s="282"/>
      <c r="CW609" s="282"/>
      <c r="CX609" s="282"/>
      <c r="CY609" s="282"/>
      <c r="CZ609" s="282"/>
      <c r="DA609" s="282"/>
      <c r="DB609" s="282"/>
      <c r="DC609" s="282"/>
      <c r="DD609" s="282"/>
      <c r="DE609" s="282"/>
      <c r="DF609" s="282"/>
      <c r="DG609" s="282"/>
      <c r="DH609" s="282"/>
      <c r="DI609" s="282"/>
      <c r="DJ609" s="282"/>
      <c r="DK609" s="282"/>
      <c r="DL609" s="282"/>
      <c r="DM609" s="282"/>
      <c r="DN609" s="282"/>
      <c r="DO609" s="282"/>
      <c r="DP609" s="282"/>
      <c r="DQ609" s="282"/>
      <c r="DR609" s="282"/>
      <c r="DS609" s="282"/>
      <c r="DT609" s="282"/>
      <c r="DU609" s="282"/>
      <c r="DV609" s="282"/>
      <c r="DW609" s="282"/>
      <c r="DX609" s="282"/>
      <c r="DY609" s="282"/>
      <c r="DZ609" s="282"/>
      <c r="EA609" s="282"/>
      <c r="EB609" s="282"/>
      <c r="EC609" s="282"/>
      <c r="ED609" s="282"/>
      <c r="EE609" s="282"/>
      <c r="EF609" s="282"/>
      <c r="EG609" s="282"/>
      <c r="EH609" s="282"/>
      <c r="EI609" s="282"/>
      <c r="EJ609" s="282"/>
      <c r="EK609" s="282"/>
      <c r="EL609" s="282"/>
      <c r="EM609" s="282"/>
      <c r="EN609" s="282"/>
      <c r="EO609" s="282"/>
      <c r="EP609" s="282"/>
      <c r="EQ609" s="282"/>
      <c r="ER609" s="282"/>
      <c r="ES609" s="282"/>
      <c r="ET609" s="282"/>
      <c r="EU609" s="282"/>
      <c r="EV609" s="282"/>
      <c r="EW609" s="282"/>
      <c r="EX609" s="282"/>
      <c r="EY609" s="282"/>
      <c r="EZ609" s="282"/>
      <c r="FA609" s="282"/>
      <c r="FB609" s="282"/>
      <c r="FC609" s="282"/>
      <c r="FD609" s="282"/>
      <c r="FE609" s="282"/>
      <c r="FF609" s="282"/>
      <c r="FG609" s="282"/>
      <c r="FH609" s="282"/>
      <c r="FI609" s="282"/>
      <c r="FJ609" s="282"/>
      <c r="FK609" s="282"/>
      <c r="FL609" s="282"/>
      <c r="FM609" s="282"/>
      <c r="FN609" s="282"/>
      <c r="FO609" s="282"/>
      <c r="FP609" s="282"/>
      <c r="FQ609" s="282"/>
      <c r="FR609" s="282"/>
      <c r="FS609" s="282"/>
      <c r="FT609" s="282"/>
      <c r="FU609" s="282"/>
      <c r="FV609" s="282"/>
      <c r="FW609" s="282"/>
      <c r="FX609" s="282"/>
      <c r="FY609" s="282"/>
      <c r="FZ609" s="282"/>
      <c r="GA609" s="282"/>
      <c r="GB609" s="282"/>
      <c r="GC609" s="282"/>
      <c r="GD609" s="282"/>
      <c r="GE609" s="282"/>
      <c r="GF609" s="282"/>
      <c r="GG609" s="282"/>
      <c r="GH609" s="282"/>
      <c r="GI609" s="282"/>
      <c r="GJ609" s="282"/>
      <c r="GK609" s="282"/>
      <c r="GL609" s="282"/>
      <c r="GM609" s="282"/>
      <c r="GN609" s="282"/>
      <c r="GO609" s="282"/>
      <c r="GP609" s="282"/>
      <c r="GQ609" s="282"/>
      <c r="GR609" s="282"/>
      <c r="GS609" s="282"/>
      <c r="GT609" s="282"/>
      <c r="GU609" s="282"/>
      <c r="GV609" s="282"/>
      <c r="GW609" s="282"/>
      <c r="GX609" s="282"/>
      <c r="GY609" s="282"/>
      <c r="GZ609" s="282"/>
      <c r="HA609" s="282"/>
      <c r="HB609" s="282"/>
      <c r="HC609" s="282"/>
      <c r="HD609" s="282"/>
      <c r="HE609" s="282"/>
      <c r="HF609" s="282"/>
      <c r="HG609" s="282"/>
      <c r="HH609" s="282"/>
      <c r="HI609" s="282"/>
      <c r="HJ609" s="282"/>
      <c r="HK609" s="282"/>
      <c r="HL609" s="282"/>
      <c r="HM609" s="282"/>
      <c r="HN609" s="282"/>
      <c r="HO609" s="282"/>
      <c r="HP609" s="282"/>
      <c r="HQ609" s="282"/>
    </row>
    <row r="610" spans="1:225" s="73" customFormat="1" ht="18" hidden="1" customHeight="1" x14ac:dyDescent="0.25">
      <c r="A610" s="223" t="str">
        <f t="shared" ref="A610:B610" si="1666">IF(A453="","",A453)</f>
        <v/>
      </c>
      <c r="B610" s="225" t="str">
        <f t="shared" si="1666"/>
        <v/>
      </c>
      <c r="C610" s="218">
        <f t="shared" si="1657"/>
        <v>0</v>
      </c>
      <c r="D610" s="284"/>
      <c r="E610" s="219">
        <f t="shared" si="1658"/>
        <v>0</v>
      </c>
      <c r="F610" s="219">
        <f t="shared" si="1659"/>
        <v>0</v>
      </c>
      <c r="G610" s="84"/>
      <c r="H610" s="214" t="str">
        <f t="shared" si="1660"/>
        <v/>
      </c>
      <c r="I610" s="219" t="str">
        <f t="shared" si="1661"/>
        <v/>
      </c>
      <c r="J610" s="219" t="str">
        <f t="shared" si="1662"/>
        <v/>
      </c>
      <c r="K610" s="216"/>
      <c r="L610" s="217">
        <f t="shared" si="1655"/>
        <v>1</v>
      </c>
      <c r="M610" s="219" t="str">
        <f t="shared" si="1647"/>
        <v/>
      </c>
      <c r="N610" s="221" t="str">
        <f t="shared" si="1663"/>
        <v/>
      </c>
      <c r="O610" s="304"/>
      <c r="P610" s="282"/>
      <c r="Q610" s="282"/>
      <c r="R610" s="287"/>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c r="CQ610" s="282"/>
      <c r="CR610" s="282"/>
      <c r="CS610" s="282"/>
      <c r="CT610" s="282"/>
      <c r="CU610" s="282"/>
      <c r="CV610" s="282"/>
      <c r="CW610" s="282"/>
      <c r="CX610" s="282"/>
      <c r="CY610" s="282"/>
      <c r="CZ610" s="282"/>
      <c r="DA610" s="282"/>
      <c r="DB610" s="282"/>
      <c r="DC610" s="282"/>
      <c r="DD610" s="282"/>
      <c r="DE610" s="282"/>
      <c r="DF610" s="282"/>
      <c r="DG610" s="282"/>
      <c r="DH610" s="282"/>
      <c r="DI610" s="282"/>
      <c r="DJ610" s="282"/>
      <c r="DK610" s="282"/>
      <c r="DL610" s="282"/>
      <c r="DM610" s="282"/>
      <c r="DN610" s="282"/>
      <c r="DO610" s="282"/>
      <c r="DP610" s="282"/>
      <c r="DQ610" s="282"/>
      <c r="DR610" s="282"/>
      <c r="DS610" s="282"/>
      <c r="DT610" s="282"/>
      <c r="DU610" s="282"/>
      <c r="DV610" s="282"/>
      <c r="DW610" s="282"/>
      <c r="DX610" s="282"/>
      <c r="DY610" s="282"/>
      <c r="DZ610" s="282"/>
      <c r="EA610" s="282"/>
      <c r="EB610" s="282"/>
      <c r="EC610" s="282"/>
      <c r="ED610" s="282"/>
      <c r="EE610" s="282"/>
      <c r="EF610" s="282"/>
      <c r="EG610" s="282"/>
      <c r="EH610" s="282"/>
      <c r="EI610" s="282"/>
      <c r="EJ610" s="282"/>
      <c r="EK610" s="282"/>
      <c r="EL610" s="282"/>
      <c r="EM610" s="282"/>
      <c r="EN610" s="282"/>
      <c r="EO610" s="282"/>
      <c r="EP610" s="282"/>
      <c r="EQ610" s="282"/>
      <c r="ER610" s="282"/>
      <c r="ES610" s="282"/>
      <c r="ET610" s="282"/>
      <c r="EU610" s="282"/>
      <c r="EV610" s="282"/>
      <c r="EW610" s="282"/>
      <c r="EX610" s="282"/>
      <c r="EY610" s="282"/>
      <c r="EZ610" s="282"/>
      <c r="FA610" s="282"/>
      <c r="FB610" s="282"/>
      <c r="FC610" s="282"/>
      <c r="FD610" s="282"/>
      <c r="FE610" s="282"/>
      <c r="FF610" s="282"/>
      <c r="FG610" s="282"/>
      <c r="FH610" s="282"/>
      <c r="FI610" s="282"/>
      <c r="FJ610" s="282"/>
      <c r="FK610" s="282"/>
      <c r="FL610" s="282"/>
      <c r="FM610" s="282"/>
      <c r="FN610" s="282"/>
      <c r="FO610" s="282"/>
      <c r="FP610" s="282"/>
      <c r="FQ610" s="282"/>
      <c r="FR610" s="282"/>
      <c r="FS610" s="282"/>
      <c r="FT610" s="282"/>
      <c r="FU610" s="282"/>
      <c r="FV610" s="282"/>
      <c r="FW610" s="282"/>
      <c r="FX610" s="282"/>
      <c r="FY610" s="282"/>
      <c r="FZ610" s="282"/>
      <c r="GA610" s="282"/>
      <c r="GB610" s="282"/>
      <c r="GC610" s="282"/>
      <c r="GD610" s="282"/>
      <c r="GE610" s="282"/>
      <c r="GF610" s="282"/>
      <c r="GG610" s="282"/>
      <c r="GH610" s="282"/>
      <c r="GI610" s="282"/>
      <c r="GJ610" s="282"/>
      <c r="GK610" s="282"/>
      <c r="GL610" s="282"/>
      <c r="GM610" s="282"/>
      <c r="GN610" s="282"/>
      <c r="GO610" s="282"/>
      <c r="GP610" s="282"/>
      <c r="GQ610" s="282"/>
      <c r="GR610" s="282"/>
      <c r="GS610" s="282"/>
      <c r="GT610" s="282"/>
      <c r="GU610" s="282"/>
      <c r="GV610" s="282"/>
      <c r="GW610" s="282"/>
      <c r="GX610" s="282"/>
      <c r="GY610" s="282"/>
      <c r="GZ610" s="282"/>
      <c r="HA610" s="282"/>
      <c r="HB610" s="282"/>
      <c r="HC610" s="282"/>
      <c r="HD610" s="282"/>
      <c r="HE610" s="282"/>
      <c r="HF610" s="282"/>
      <c r="HG610" s="282"/>
      <c r="HH610" s="282"/>
      <c r="HI610" s="282"/>
      <c r="HJ610" s="282"/>
      <c r="HK610" s="282"/>
      <c r="HL610" s="282"/>
      <c r="HM610" s="282"/>
      <c r="HN610" s="282"/>
      <c r="HO610" s="282"/>
      <c r="HP610" s="282"/>
      <c r="HQ610" s="282"/>
    </row>
    <row r="611" spans="1:225" s="73" customFormat="1" ht="18" hidden="1" customHeight="1" x14ac:dyDescent="0.25">
      <c r="A611" s="223" t="str">
        <f t="shared" ref="A611:B611" si="1667">IF(A454="","",A454)</f>
        <v/>
      </c>
      <c r="B611" s="225" t="str">
        <f t="shared" si="1667"/>
        <v/>
      </c>
      <c r="C611" s="218">
        <f t="shared" si="1657"/>
        <v>0</v>
      </c>
      <c r="D611" s="284"/>
      <c r="E611" s="219">
        <f t="shared" si="1658"/>
        <v>0</v>
      </c>
      <c r="F611" s="219">
        <f t="shared" si="1659"/>
        <v>0</v>
      </c>
      <c r="G611" s="84"/>
      <c r="H611" s="214" t="str">
        <f t="shared" si="1660"/>
        <v/>
      </c>
      <c r="I611" s="219" t="str">
        <f t="shared" si="1661"/>
        <v/>
      </c>
      <c r="J611" s="219" t="str">
        <f t="shared" si="1662"/>
        <v/>
      </c>
      <c r="K611" s="216"/>
      <c r="L611" s="217">
        <f t="shared" si="1655"/>
        <v>1</v>
      </c>
      <c r="M611" s="219" t="str">
        <f t="shared" si="1647"/>
        <v/>
      </c>
      <c r="N611" s="221" t="str">
        <f t="shared" si="1663"/>
        <v/>
      </c>
      <c r="O611" s="304"/>
      <c r="P611" s="282"/>
      <c r="Q611" s="282"/>
      <c r="R611" s="287"/>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c r="CQ611" s="282"/>
      <c r="CR611" s="282"/>
      <c r="CS611" s="282"/>
      <c r="CT611" s="282"/>
      <c r="CU611" s="282"/>
      <c r="CV611" s="282"/>
      <c r="CW611" s="282"/>
      <c r="CX611" s="282"/>
      <c r="CY611" s="282"/>
      <c r="CZ611" s="282"/>
      <c r="DA611" s="282"/>
      <c r="DB611" s="282"/>
      <c r="DC611" s="282"/>
      <c r="DD611" s="282"/>
      <c r="DE611" s="282"/>
      <c r="DF611" s="282"/>
      <c r="DG611" s="282"/>
      <c r="DH611" s="282"/>
      <c r="DI611" s="282"/>
      <c r="DJ611" s="282"/>
      <c r="DK611" s="282"/>
      <c r="DL611" s="282"/>
      <c r="DM611" s="282"/>
      <c r="DN611" s="282"/>
      <c r="DO611" s="282"/>
      <c r="DP611" s="282"/>
      <c r="DQ611" s="282"/>
      <c r="DR611" s="282"/>
      <c r="DS611" s="282"/>
      <c r="DT611" s="282"/>
      <c r="DU611" s="282"/>
      <c r="DV611" s="282"/>
      <c r="DW611" s="282"/>
      <c r="DX611" s="282"/>
      <c r="DY611" s="282"/>
      <c r="DZ611" s="282"/>
      <c r="EA611" s="282"/>
      <c r="EB611" s="282"/>
      <c r="EC611" s="282"/>
      <c r="ED611" s="282"/>
      <c r="EE611" s="282"/>
      <c r="EF611" s="282"/>
      <c r="EG611" s="282"/>
      <c r="EH611" s="282"/>
      <c r="EI611" s="282"/>
      <c r="EJ611" s="282"/>
      <c r="EK611" s="282"/>
      <c r="EL611" s="282"/>
      <c r="EM611" s="282"/>
      <c r="EN611" s="282"/>
      <c r="EO611" s="282"/>
      <c r="EP611" s="282"/>
      <c r="EQ611" s="282"/>
      <c r="ER611" s="282"/>
      <c r="ES611" s="282"/>
      <c r="ET611" s="282"/>
      <c r="EU611" s="282"/>
      <c r="EV611" s="282"/>
      <c r="EW611" s="282"/>
      <c r="EX611" s="282"/>
      <c r="EY611" s="282"/>
      <c r="EZ611" s="282"/>
      <c r="FA611" s="282"/>
      <c r="FB611" s="282"/>
      <c r="FC611" s="282"/>
      <c r="FD611" s="282"/>
      <c r="FE611" s="282"/>
      <c r="FF611" s="282"/>
      <c r="FG611" s="282"/>
      <c r="FH611" s="282"/>
      <c r="FI611" s="282"/>
      <c r="FJ611" s="282"/>
      <c r="FK611" s="282"/>
      <c r="FL611" s="282"/>
      <c r="FM611" s="282"/>
      <c r="FN611" s="282"/>
      <c r="FO611" s="282"/>
      <c r="FP611" s="282"/>
      <c r="FQ611" s="282"/>
      <c r="FR611" s="282"/>
      <c r="FS611" s="282"/>
      <c r="FT611" s="282"/>
      <c r="FU611" s="282"/>
      <c r="FV611" s="282"/>
      <c r="FW611" s="282"/>
      <c r="FX611" s="282"/>
      <c r="FY611" s="282"/>
      <c r="FZ611" s="282"/>
      <c r="GA611" s="282"/>
      <c r="GB611" s="282"/>
      <c r="GC611" s="282"/>
      <c r="GD611" s="282"/>
      <c r="GE611" s="282"/>
      <c r="GF611" s="282"/>
      <c r="GG611" s="282"/>
      <c r="GH611" s="282"/>
      <c r="GI611" s="282"/>
      <c r="GJ611" s="282"/>
      <c r="GK611" s="282"/>
      <c r="GL611" s="282"/>
      <c r="GM611" s="282"/>
      <c r="GN611" s="282"/>
      <c r="GO611" s="282"/>
      <c r="GP611" s="282"/>
      <c r="GQ611" s="282"/>
      <c r="GR611" s="282"/>
      <c r="GS611" s="282"/>
      <c r="GT611" s="282"/>
      <c r="GU611" s="282"/>
      <c r="GV611" s="282"/>
      <c r="GW611" s="282"/>
      <c r="GX611" s="282"/>
      <c r="GY611" s="282"/>
      <c r="GZ611" s="282"/>
      <c r="HA611" s="282"/>
      <c r="HB611" s="282"/>
      <c r="HC611" s="282"/>
      <c r="HD611" s="282"/>
      <c r="HE611" s="282"/>
      <c r="HF611" s="282"/>
      <c r="HG611" s="282"/>
      <c r="HH611" s="282"/>
      <c r="HI611" s="282"/>
      <c r="HJ611" s="282"/>
      <c r="HK611" s="282"/>
      <c r="HL611" s="282"/>
      <c r="HM611" s="282"/>
      <c r="HN611" s="282"/>
      <c r="HO611" s="282"/>
      <c r="HP611" s="282"/>
      <c r="HQ611" s="282"/>
    </row>
    <row r="612" spans="1:225" s="73" customFormat="1" ht="18" hidden="1" customHeight="1" x14ac:dyDescent="0.25">
      <c r="A612" s="223" t="str">
        <f t="shared" ref="A612:B612" si="1668">IF(A455="","",A455)</f>
        <v/>
      </c>
      <c r="B612" s="225" t="str">
        <f t="shared" si="1668"/>
        <v/>
      </c>
      <c r="C612" s="218">
        <f t="shared" si="1657"/>
        <v>0</v>
      </c>
      <c r="D612" s="284"/>
      <c r="E612" s="219">
        <f t="shared" si="1658"/>
        <v>0</v>
      </c>
      <c r="F612" s="219">
        <f t="shared" si="1659"/>
        <v>0</v>
      </c>
      <c r="G612" s="84"/>
      <c r="H612" s="214" t="str">
        <f t="shared" si="1660"/>
        <v/>
      </c>
      <c r="I612" s="219" t="str">
        <f t="shared" si="1661"/>
        <v/>
      </c>
      <c r="J612" s="219" t="str">
        <f t="shared" si="1662"/>
        <v/>
      </c>
      <c r="K612" s="216"/>
      <c r="L612" s="217">
        <f t="shared" si="1655"/>
        <v>1</v>
      </c>
      <c r="M612" s="219" t="str">
        <f t="shared" si="1647"/>
        <v/>
      </c>
      <c r="N612" s="221" t="str">
        <f t="shared" si="1663"/>
        <v/>
      </c>
      <c r="O612" s="304"/>
      <c r="P612" s="282"/>
      <c r="Q612" s="282"/>
      <c r="R612" s="287"/>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c r="CQ612" s="282"/>
      <c r="CR612" s="282"/>
      <c r="CS612" s="282"/>
      <c r="CT612" s="282"/>
      <c r="CU612" s="282"/>
      <c r="CV612" s="282"/>
      <c r="CW612" s="282"/>
      <c r="CX612" s="282"/>
      <c r="CY612" s="282"/>
      <c r="CZ612" s="282"/>
      <c r="DA612" s="282"/>
      <c r="DB612" s="282"/>
      <c r="DC612" s="282"/>
      <c r="DD612" s="282"/>
      <c r="DE612" s="282"/>
      <c r="DF612" s="282"/>
      <c r="DG612" s="282"/>
      <c r="DH612" s="282"/>
      <c r="DI612" s="282"/>
      <c r="DJ612" s="282"/>
      <c r="DK612" s="282"/>
      <c r="DL612" s="282"/>
      <c r="DM612" s="282"/>
      <c r="DN612" s="282"/>
      <c r="DO612" s="282"/>
      <c r="DP612" s="282"/>
      <c r="DQ612" s="282"/>
      <c r="DR612" s="282"/>
      <c r="DS612" s="282"/>
      <c r="DT612" s="282"/>
      <c r="DU612" s="282"/>
      <c r="DV612" s="282"/>
      <c r="DW612" s="282"/>
      <c r="DX612" s="282"/>
      <c r="DY612" s="282"/>
      <c r="DZ612" s="282"/>
      <c r="EA612" s="282"/>
      <c r="EB612" s="282"/>
      <c r="EC612" s="282"/>
      <c r="ED612" s="282"/>
      <c r="EE612" s="282"/>
      <c r="EF612" s="282"/>
      <c r="EG612" s="282"/>
      <c r="EH612" s="282"/>
      <c r="EI612" s="282"/>
      <c r="EJ612" s="282"/>
      <c r="EK612" s="282"/>
      <c r="EL612" s="282"/>
      <c r="EM612" s="282"/>
      <c r="EN612" s="282"/>
      <c r="EO612" s="282"/>
      <c r="EP612" s="282"/>
      <c r="EQ612" s="282"/>
      <c r="ER612" s="282"/>
      <c r="ES612" s="282"/>
      <c r="ET612" s="282"/>
      <c r="EU612" s="282"/>
      <c r="EV612" s="282"/>
      <c r="EW612" s="282"/>
      <c r="EX612" s="282"/>
      <c r="EY612" s="282"/>
      <c r="EZ612" s="282"/>
      <c r="FA612" s="282"/>
      <c r="FB612" s="282"/>
      <c r="FC612" s="282"/>
      <c r="FD612" s="282"/>
      <c r="FE612" s="282"/>
      <c r="FF612" s="282"/>
      <c r="FG612" s="282"/>
      <c r="FH612" s="282"/>
      <c r="FI612" s="282"/>
      <c r="FJ612" s="282"/>
      <c r="FK612" s="282"/>
      <c r="FL612" s="282"/>
      <c r="FM612" s="282"/>
      <c r="FN612" s="282"/>
      <c r="FO612" s="282"/>
      <c r="FP612" s="282"/>
      <c r="FQ612" s="282"/>
      <c r="FR612" s="282"/>
      <c r="FS612" s="282"/>
      <c r="FT612" s="282"/>
      <c r="FU612" s="282"/>
      <c r="FV612" s="282"/>
      <c r="FW612" s="282"/>
      <c r="FX612" s="282"/>
      <c r="FY612" s="282"/>
      <c r="FZ612" s="282"/>
      <c r="GA612" s="282"/>
      <c r="GB612" s="282"/>
      <c r="GC612" s="282"/>
      <c r="GD612" s="282"/>
      <c r="GE612" s="282"/>
      <c r="GF612" s="282"/>
      <c r="GG612" s="282"/>
      <c r="GH612" s="282"/>
      <c r="GI612" s="282"/>
      <c r="GJ612" s="282"/>
      <c r="GK612" s="282"/>
      <c r="GL612" s="282"/>
      <c r="GM612" s="282"/>
      <c r="GN612" s="282"/>
      <c r="GO612" s="282"/>
      <c r="GP612" s="282"/>
      <c r="GQ612" s="282"/>
      <c r="GR612" s="282"/>
      <c r="GS612" s="282"/>
      <c r="GT612" s="282"/>
      <c r="GU612" s="282"/>
      <c r="GV612" s="282"/>
      <c r="GW612" s="282"/>
      <c r="GX612" s="282"/>
      <c r="GY612" s="282"/>
      <c r="GZ612" s="282"/>
      <c r="HA612" s="282"/>
      <c r="HB612" s="282"/>
      <c r="HC612" s="282"/>
      <c r="HD612" s="282"/>
      <c r="HE612" s="282"/>
      <c r="HF612" s="282"/>
      <c r="HG612" s="282"/>
      <c r="HH612" s="282"/>
      <c r="HI612" s="282"/>
      <c r="HJ612" s="282"/>
      <c r="HK612" s="282"/>
      <c r="HL612" s="282"/>
      <c r="HM612" s="282"/>
      <c r="HN612" s="282"/>
      <c r="HO612" s="282"/>
      <c r="HP612" s="282"/>
      <c r="HQ612" s="282"/>
    </row>
    <row r="613" spans="1:225" s="73" customFormat="1" ht="18" hidden="1" customHeight="1" x14ac:dyDescent="0.25">
      <c r="A613" s="223" t="str">
        <f t="shared" ref="A613:B613" si="1669">IF(A456="","",A456)</f>
        <v/>
      </c>
      <c r="B613" s="225" t="str">
        <f t="shared" si="1669"/>
        <v/>
      </c>
      <c r="C613" s="218">
        <f t="shared" si="1657"/>
        <v>0</v>
      </c>
      <c r="D613" s="284"/>
      <c r="E613" s="219">
        <f t="shared" si="1658"/>
        <v>0</v>
      </c>
      <c r="F613" s="219">
        <f t="shared" si="1659"/>
        <v>0</v>
      </c>
      <c r="G613" s="84"/>
      <c r="H613" s="214" t="str">
        <f t="shared" si="1660"/>
        <v/>
      </c>
      <c r="I613" s="219" t="str">
        <f t="shared" si="1661"/>
        <v/>
      </c>
      <c r="J613" s="219" t="str">
        <f t="shared" si="1662"/>
        <v/>
      </c>
      <c r="K613" s="216"/>
      <c r="L613" s="217">
        <f t="shared" si="1655"/>
        <v>1</v>
      </c>
      <c r="M613" s="219" t="str">
        <f t="shared" si="1647"/>
        <v/>
      </c>
      <c r="N613" s="221" t="str">
        <f t="shared" si="1663"/>
        <v/>
      </c>
      <c r="O613" s="304"/>
      <c r="P613" s="282"/>
      <c r="Q613" s="282"/>
      <c r="R613" s="287"/>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c r="CQ613" s="282"/>
      <c r="CR613" s="282"/>
      <c r="CS613" s="282"/>
      <c r="CT613" s="282"/>
      <c r="CU613" s="282"/>
      <c r="CV613" s="282"/>
      <c r="CW613" s="282"/>
      <c r="CX613" s="282"/>
      <c r="CY613" s="282"/>
      <c r="CZ613" s="282"/>
      <c r="DA613" s="282"/>
      <c r="DB613" s="282"/>
      <c r="DC613" s="282"/>
      <c r="DD613" s="282"/>
      <c r="DE613" s="282"/>
      <c r="DF613" s="282"/>
      <c r="DG613" s="282"/>
      <c r="DH613" s="282"/>
      <c r="DI613" s="282"/>
      <c r="DJ613" s="282"/>
      <c r="DK613" s="282"/>
      <c r="DL613" s="282"/>
      <c r="DM613" s="282"/>
      <c r="DN613" s="282"/>
      <c r="DO613" s="282"/>
      <c r="DP613" s="282"/>
      <c r="DQ613" s="282"/>
      <c r="DR613" s="282"/>
      <c r="DS613" s="282"/>
      <c r="DT613" s="282"/>
      <c r="DU613" s="282"/>
      <c r="DV613" s="282"/>
      <c r="DW613" s="282"/>
      <c r="DX613" s="282"/>
      <c r="DY613" s="282"/>
      <c r="DZ613" s="282"/>
      <c r="EA613" s="282"/>
      <c r="EB613" s="282"/>
      <c r="EC613" s="282"/>
      <c r="ED613" s="282"/>
      <c r="EE613" s="282"/>
      <c r="EF613" s="282"/>
      <c r="EG613" s="282"/>
      <c r="EH613" s="282"/>
      <c r="EI613" s="282"/>
      <c r="EJ613" s="282"/>
      <c r="EK613" s="282"/>
      <c r="EL613" s="282"/>
      <c r="EM613" s="282"/>
      <c r="EN613" s="282"/>
      <c r="EO613" s="282"/>
      <c r="EP613" s="282"/>
      <c r="EQ613" s="282"/>
      <c r="ER613" s="282"/>
      <c r="ES613" s="282"/>
      <c r="ET613" s="282"/>
      <c r="EU613" s="282"/>
      <c r="EV613" s="282"/>
      <c r="EW613" s="282"/>
      <c r="EX613" s="282"/>
      <c r="EY613" s="282"/>
      <c r="EZ613" s="282"/>
      <c r="FA613" s="282"/>
      <c r="FB613" s="282"/>
      <c r="FC613" s="282"/>
      <c r="FD613" s="282"/>
      <c r="FE613" s="282"/>
      <c r="FF613" s="282"/>
      <c r="FG613" s="282"/>
      <c r="FH613" s="282"/>
      <c r="FI613" s="282"/>
      <c r="FJ613" s="282"/>
      <c r="FK613" s="282"/>
      <c r="FL613" s="282"/>
      <c r="FM613" s="282"/>
      <c r="FN613" s="282"/>
      <c r="FO613" s="282"/>
      <c r="FP613" s="282"/>
      <c r="FQ613" s="282"/>
      <c r="FR613" s="282"/>
      <c r="FS613" s="282"/>
      <c r="FT613" s="282"/>
      <c r="FU613" s="282"/>
      <c r="FV613" s="282"/>
      <c r="FW613" s="282"/>
      <c r="FX613" s="282"/>
      <c r="FY613" s="282"/>
      <c r="FZ613" s="282"/>
      <c r="GA613" s="282"/>
      <c r="GB613" s="282"/>
      <c r="GC613" s="282"/>
      <c r="GD613" s="282"/>
      <c r="GE613" s="282"/>
      <c r="GF613" s="282"/>
      <c r="GG613" s="282"/>
      <c r="GH613" s="282"/>
      <c r="GI613" s="282"/>
      <c r="GJ613" s="282"/>
      <c r="GK613" s="282"/>
      <c r="GL613" s="282"/>
      <c r="GM613" s="282"/>
      <c r="GN613" s="282"/>
      <c r="GO613" s="282"/>
      <c r="GP613" s="282"/>
      <c r="GQ613" s="282"/>
      <c r="GR613" s="282"/>
      <c r="GS613" s="282"/>
      <c r="GT613" s="282"/>
      <c r="GU613" s="282"/>
      <c r="GV613" s="282"/>
      <c r="GW613" s="282"/>
      <c r="GX613" s="282"/>
      <c r="GY613" s="282"/>
      <c r="GZ613" s="282"/>
      <c r="HA613" s="282"/>
      <c r="HB613" s="282"/>
      <c r="HC613" s="282"/>
      <c r="HD613" s="282"/>
      <c r="HE613" s="282"/>
      <c r="HF613" s="282"/>
      <c r="HG613" s="282"/>
      <c r="HH613" s="282"/>
      <c r="HI613" s="282"/>
      <c r="HJ613" s="282"/>
      <c r="HK613" s="282"/>
      <c r="HL613" s="282"/>
      <c r="HM613" s="282"/>
      <c r="HN613" s="282"/>
      <c r="HO613" s="282"/>
      <c r="HP613" s="282"/>
      <c r="HQ613" s="282"/>
    </row>
    <row r="614" spans="1:225" s="73" customFormat="1" ht="18" hidden="1" customHeight="1" x14ac:dyDescent="0.25">
      <c r="A614" s="223" t="str">
        <f t="shared" ref="A614:B614" si="1670">IF(A457="","",A457)</f>
        <v/>
      </c>
      <c r="B614" s="225" t="str">
        <f t="shared" si="1670"/>
        <v/>
      </c>
      <c r="C614" s="218">
        <f t="shared" si="1657"/>
        <v>0</v>
      </c>
      <c r="D614" s="284"/>
      <c r="E614" s="219">
        <f t="shared" si="1658"/>
        <v>0</v>
      </c>
      <c r="F614" s="219">
        <f t="shared" si="1659"/>
        <v>0</v>
      </c>
      <c r="G614" s="84"/>
      <c r="H614" s="214" t="str">
        <f t="shared" si="1660"/>
        <v/>
      </c>
      <c r="I614" s="219" t="str">
        <f t="shared" si="1661"/>
        <v/>
      </c>
      <c r="J614" s="219" t="str">
        <f t="shared" si="1662"/>
        <v/>
      </c>
      <c r="K614" s="216"/>
      <c r="L614" s="217">
        <f t="shared" si="1655"/>
        <v>1</v>
      </c>
      <c r="M614" s="219" t="str">
        <f t="shared" si="1647"/>
        <v/>
      </c>
      <c r="N614" s="221" t="str">
        <f t="shared" si="1663"/>
        <v/>
      </c>
      <c r="O614" s="304"/>
      <c r="P614" s="282"/>
      <c r="Q614" s="282"/>
      <c r="R614" s="287"/>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c r="CQ614" s="282"/>
      <c r="CR614" s="282"/>
      <c r="CS614" s="282"/>
      <c r="CT614" s="282"/>
      <c r="CU614" s="282"/>
      <c r="CV614" s="282"/>
      <c r="CW614" s="282"/>
      <c r="CX614" s="282"/>
      <c r="CY614" s="282"/>
      <c r="CZ614" s="282"/>
      <c r="DA614" s="282"/>
      <c r="DB614" s="282"/>
      <c r="DC614" s="282"/>
      <c r="DD614" s="282"/>
      <c r="DE614" s="282"/>
      <c r="DF614" s="282"/>
      <c r="DG614" s="282"/>
      <c r="DH614" s="282"/>
      <c r="DI614" s="282"/>
      <c r="DJ614" s="282"/>
      <c r="DK614" s="282"/>
      <c r="DL614" s="282"/>
      <c r="DM614" s="282"/>
      <c r="DN614" s="282"/>
      <c r="DO614" s="282"/>
      <c r="DP614" s="282"/>
      <c r="DQ614" s="282"/>
      <c r="DR614" s="282"/>
      <c r="DS614" s="282"/>
      <c r="DT614" s="282"/>
      <c r="DU614" s="282"/>
      <c r="DV614" s="282"/>
      <c r="DW614" s="282"/>
      <c r="DX614" s="282"/>
      <c r="DY614" s="282"/>
      <c r="DZ614" s="282"/>
      <c r="EA614" s="282"/>
      <c r="EB614" s="282"/>
      <c r="EC614" s="282"/>
      <c r="ED614" s="282"/>
      <c r="EE614" s="282"/>
      <c r="EF614" s="282"/>
      <c r="EG614" s="282"/>
      <c r="EH614" s="282"/>
      <c r="EI614" s="282"/>
      <c r="EJ614" s="282"/>
      <c r="EK614" s="282"/>
      <c r="EL614" s="282"/>
      <c r="EM614" s="282"/>
      <c r="EN614" s="282"/>
      <c r="EO614" s="282"/>
      <c r="EP614" s="282"/>
      <c r="EQ614" s="282"/>
      <c r="ER614" s="282"/>
      <c r="ES614" s="282"/>
      <c r="ET614" s="282"/>
      <c r="EU614" s="282"/>
      <c r="EV614" s="282"/>
      <c r="EW614" s="282"/>
      <c r="EX614" s="282"/>
      <c r="EY614" s="282"/>
      <c r="EZ614" s="282"/>
      <c r="FA614" s="282"/>
      <c r="FB614" s="282"/>
      <c r="FC614" s="282"/>
      <c r="FD614" s="282"/>
      <c r="FE614" s="282"/>
      <c r="FF614" s="282"/>
      <c r="FG614" s="282"/>
      <c r="FH614" s="282"/>
      <c r="FI614" s="282"/>
      <c r="FJ614" s="282"/>
      <c r="FK614" s="282"/>
      <c r="FL614" s="282"/>
      <c r="FM614" s="282"/>
      <c r="FN614" s="282"/>
      <c r="FO614" s="282"/>
      <c r="FP614" s="282"/>
      <c r="FQ614" s="282"/>
      <c r="FR614" s="282"/>
      <c r="FS614" s="282"/>
      <c r="FT614" s="282"/>
      <c r="FU614" s="282"/>
      <c r="FV614" s="282"/>
      <c r="FW614" s="282"/>
      <c r="FX614" s="282"/>
      <c r="FY614" s="282"/>
      <c r="FZ614" s="282"/>
      <c r="GA614" s="282"/>
      <c r="GB614" s="282"/>
      <c r="GC614" s="282"/>
      <c r="GD614" s="282"/>
      <c r="GE614" s="282"/>
      <c r="GF614" s="282"/>
      <c r="GG614" s="282"/>
      <c r="GH614" s="282"/>
      <c r="GI614" s="282"/>
      <c r="GJ614" s="282"/>
      <c r="GK614" s="282"/>
      <c r="GL614" s="282"/>
      <c r="GM614" s="282"/>
      <c r="GN614" s="282"/>
      <c r="GO614" s="282"/>
      <c r="GP614" s="282"/>
      <c r="GQ614" s="282"/>
      <c r="GR614" s="282"/>
      <c r="GS614" s="282"/>
      <c r="GT614" s="282"/>
      <c r="GU614" s="282"/>
      <c r="GV614" s="282"/>
      <c r="GW614" s="282"/>
      <c r="GX614" s="282"/>
      <c r="GY614" s="282"/>
      <c r="GZ614" s="282"/>
      <c r="HA614" s="282"/>
      <c r="HB614" s="282"/>
      <c r="HC614" s="282"/>
      <c r="HD614" s="282"/>
      <c r="HE614" s="282"/>
      <c r="HF614" s="282"/>
      <c r="HG614" s="282"/>
      <c r="HH614" s="282"/>
      <c r="HI614" s="282"/>
      <c r="HJ614" s="282"/>
      <c r="HK614" s="282"/>
      <c r="HL614" s="282"/>
      <c r="HM614" s="282"/>
      <c r="HN614" s="282"/>
      <c r="HO614" s="282"/>
      <c r="HP614" s="282"/>
      <c r="HQ614" s="282"/>
    </row>
    <row r="615" spans="1:225" s="73" customFormat="1" ht="18" hidden="1" customHeight="1" x14ac:dyDescent="0.25">
      <c r="A615" s="223" t="str">
        <f t="shared" ref="A615:B615" si="1671">IF(A458="","",A458)</f>
        <v/>
      </c>
      <c r="B615" s="225" t="str">
        <f t="shared" si="1671"/>
        <v/>
      </c>
      <c r="C615" s="218">
        <f t="shared" si="1657"/>
        <v>0</v>
      </c>
      <c r="D615" s="284"/>
      <c r="E615" s="219">
        <f t="shared" si="1658"/>
        <v>0</v>
      </c>
      <c r="F615" s="219">
        <f t="shared" si="1659"/>
        <v>0</v>
      </c>
      <c r="G615" s="84"/>
      <c r="H615" s="214" t="str">
        <f t="shared" si="1660"/>
        <v/>
      </c>
      <c r="I615" s="219" t="str">
        <f t="shared" si="1661"/>
        <v/>
      </c>
      <c r="J615" s="219" t="str">
        <f t="shared" si="1662"/>
        <v/>
      </c>
      <c r="K615" s="216"/>
      <c r="L615" s="217">
        <f t="shared" si="1655"/>
        <v>1</v>
      </c>
      <c r="M615" s="219" t="str">
        <f t="shared" si="1647"/>
        <v/>
      </c>
      <c r="N615" s="221" t="str">
        <f t="shared" si="1663"/>
        <v/>
      </c>
      <c r="O615" s="304"/>
      <c r="P615" s="282"/>
      <c r="Q615" s="282"/>
      <c r="R615" s="287"/>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c r="CQ615" s="282"/>
      <c r="CR615" s="282"/>
      <c r="CS615" s="282"/>
      <c r="CT615" s="282"/>
      <c r="CU615" s="282"/>
      <c r="CV615" s="282"/>
      <c r="CW615" s="282"/>
      <c r="CX615" s="282"/>
      <c r="CY615" s="282"/>
      <c r="CZ615" s="282"/>
      <c r="DA615" s="282"/>
      <c r="DB615" s="282"/>
      <c r="DC615" s="282"/>
      <c r="DD615" s="282"/>
      <c r="DE615" s="282"/>
      <c r="DF615" s="282"/>
      <c r="DG615" s="282"/>
      <c r="DH615" s="282"/>
      <c r="DI615" s="282"/>
      <c r="DJ615" s="282"/>
      <c r="DK615" s="282"/>
      <c r="DL615" s="282"/>
      <c r="DM615" s="282"/>
      <c r="DN615" s="282"/>
      <c r="DO615" s="282"/>
      <c r="DP615" s="282"/>
      <c r="DQ615" s="282"/>
      <c r="DR615" s="282"/>
      <c r="DS615" s="282"/>
      <c r="DT615" s="282"/>
      <c r="DU615" s="282"/>
      <c r="DV615" s="282"/>
      <c r="DW615" s="282"/>
      <c r="DX615" s="282"/>
      <c r="DY615" s="282"/>
      <c r="DZ615" s="282"/>
      <c r="EA615" s="282"/>
      <c r="EB615" s="282"/>
      <c r="EC615" s="282"/>
      <c r="ED615" s="282"/>
      <c r="EE615" s="282"/>
      <c r="EF615" s="282"/>
      <c r="EG615" s="282"/>
      <c r="EH615" s="282"/>
      <c r="EI615" s="282"/>
      <c r="EJ615" s="282"/>
      <c r="EK615" s="282"/>
      <c r="EL615" s="282"/>
      <c r="EM615" s="282"/>
      <c r="EN615" s="282"/>
      <c r="EO615" s="282"/>
      <c r="EP615" s="282"/>
      <c r="EQ615" s="282"/>
      <c r="ER615" s="282"/>
      <c r="ES615" s="282"/>
      <c r="ET615" s="282"/>
      <c r="EU615" s="282"/>
      <c r="EV615" s="282"/>
      <c r="EW615" s="282"/>
      <c r="EX615" s="282"/>
      <c r="EY615" s="282"/>
      <c r="EZ615" s="282"/>
      <c r="FA615" s="282"/>
      <c r="FB615" s="282"/>
      <c r="FC615" s="282"/>
      <c r="FD615" s="282"/>
      <c r="FE615" s="282"/>
      <c r="FF615" s="282"/>
      <c r="FG615" s="282"/>
      <c r="FH615" s="282"/>
      <c r="FI615" s="282"/>
      <c r="FJ615" s="282"/>
      <c r="FK615" s="282"/>
      <c r="FL615" s="282"/>
      <c r="FM615" s="282"/>
      <c r="FN615" s="282"/>
      <c r="FO615" s="282"/>
      <c r="FP615" s="282"/>
      <c r="FQ615" s="282"/>
      <c r="FR615" s="282"/>
      <c r="FS615" s="282"/>
      <c r="FT615" s="282"/>
      <c r="FU615" s="282"/>
      <c r="FV615" s="282"/>
      <c r="FW615" s="282"/>
      <c r="FX615" s="282"/>
      <c r="FY615" s="282"/>
      <c r="FZ615" s="282"/>
      <c r="GA615" s="282"/>
      <c r="GB615" s="282"/>
      <c r="GC615" s="282"/>
      <c r="GD615" s="282"/>
      <c r="GE615" s="282"/>
      <c r="GF615" s="282"/>
      <c r="GG615" s="282"/>
      <c r="GH615" s="282"/>
      <c r="GI615" s="282"/>
      <c r="GJ615" s="282"/>
      <c r="GK615" s="282"/>
      <c r="GL615" s="282"/>
      <c r="GM615" s="282"/>
      <c r="GN615" s="282"/>
      <c r="GO615" s="282"/>
      <c r="GP615" s="282"/>
      <c r="GQ615" s="282"/>
      <c r="GR615" s="282"/>
      <c r="GS615" s="282"/>
      <c r="GT615" s="282"/>
      <c r="GU615" s="282"/>
      <c r="GV615" s="282"/>
      <c r="GW615" s="282"/>
      <c r="GX615" s="282"/>
      <c r="GY615" s="282"/>
      <c r="GZ615" s="282"/>
      <c r="HA615" s="282"/>
      <c r="HB615" s="282"/>
      <c r="HC615" s="282"/>
      <c r="HD615" s="282"/>
      <c r="HE615" s="282"/>
      <c r="HF615" s="282"/>
      <c r="HG615" s="282"/>
      <c r="HH615" s="282"/>
      <c r="HI615" s="282"/>
      <c r="HJ615" s="282"/>
      <c r="HK615" s="282"/>
      <c r="HL615" s="282"/>
      <c r="HM615" s="282"/>
      <c r="HN615" s="282"/>
      <c r="HO615" s="282"/>
      <c r="HP615" s="282"/>
      <c r="HQ615" s="282"/>
    </row>
    <row r="616" spans="1:225" s="73" customFormat="1" ht="18" hidden="1" customHeight="1" x14ac:dyDescent="0.25">
      <c r="A616" s="223" t="str">
        <f t="shared" ref="A616:B616" si="1672">IF(A459="","",A459)</f>
        <v/>
      </c>
      <c r="B616" s="225" t="str">
        <f t="shared" si="1672"/>
        <v/>
      </c>
      <c r="C616" s="218">
        <f t="shared" si="1657"/>
        <v>0</v>
      </c>
      <c r="D616" s="284"/>
      <c r="E616" s="219">
        <f t="shared" si="1658"/>
        <v>0</v>
      </c>
      <c r="F616" s="219">
        <f t="shared" si="1659"/>
        <v>0</v>
      </c>
      <c r="G616" s="84"/>
      <c r="H616" s="214" t="str">
        <f t="shared" si="1660"/>
        <v/>
      </c>
      <c r="I616" s="219" t="str">
        <f t="shared" si="1661"/>
        <v/>
      </c>
      <c r="J616" s="219" t="str">
        <f t="shared" si="1662"/>
        <v/>
      </c>
      <c r="K616" s="216"/>
      <c r="L616" s="217">
        <f t="shared" si="1655"/>
        <v>1</v>
      </c>
      <c r="M616" s="219" t="str">
        <f t="shared" si="1647"/>
        <v/>
      </c>
      <c r="N616" s="221" t="str">
        <f t="shared" si="1663"/>
        <v/>
      </c>
      <c r="O616" s="304"/>
      <c r="P616" s="282"/>
      <c r="Q616" s="282"/>
      <c r="R616" s="287"/>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c r="CQ616" s="282"/>
      <c r="CR616" s="282"/>
      <c r="CS616" s="282"/>
      <c r="CT616" s="282"/>
      <c r="CU616" s="282"/>
      <c r="CV616" s="282"/>
      <c r="CW616" s="282"/>
      <c r="CX616" s="282"/>
      <c r="CY616" s="282"/>
      <c r="CZ616" s="282"/>
      <c r="DA616" s="282"/>
      <c r="DB616" s="282"/>
      <c r="DC616" s="282"/>
      <c r="DD616" s="282"/>
      <c r="DE616" s="282"/>
      <c r="DF616" s="282"/>
      <c r="DG616" s="282"/>
      <c r="DH616" s="282"/>
      <c r="DI616" s="282"/>
      <c r="DJ616" s="282"/>
      <c r="DK616" s="282"/>
      <c r="DL616" s="282"/>
      <c r="DM616" s="282"/>
      <c r="DN616" s="282"/>
      <c r="DO616" s="282"/>
      <c r="DP616" s="282"/>
      <c r="DQ616" s="282"/>
      <c r="DR616" s="282"/>
      <c r="DS616" s="282"/>
      <c r="DT616" s="282"/>
      <c r="DU616" s="282"/>
      <c r="DV616" s="282"/>
      <c r="DW616" s="282"/>
      <c r="DX616" s="282"/>
      <c r="DY616" s="282"/>
      <c r="DZ616" s="282"/>
      <c r="EA616" s="282"/>
      <c r="EB616" s="282"/>
      <c r="EC616" s="282"/>
      <c r="ED616" s="282"/>
      <c r="EE616" s="282"/>
      <c r="EF616" s="282"/>
      <c r="EG616" s="282"/>
      <c r="EH616" s="282"/>
      <c r="EI616" s="282"/>
      <c r="EJ616" s="282"/>
      <c r="EK616" s="282"/>
      <c r="EL616" s="282"/>
      <c r="EM616" s="282"/>
      <c r="EN616" s="282"/>
      <c r="EO616" s="282"/>
      <c r="EP616" s="282"/>
      <c r="EQ616" s="282"/>
      <c r="ER616" s="282"/>
      <c r="ES616" s="282"/>
      <c r="ET616" s="282"/>
      <c r="EU616" s="282"/>
      <c r="EV616" s="282"/>
      <c r="EW616" s="282"/>
      <c r="EX616" s="282"/>
      <c r="EY616" s="282"/>
      <c r="EZ616" s="282"/>
      <c r="FA616" s="282"/>
      <c r="FB616" s="282"/>
      <c r="FC616" s="282"/>
      <c r="FD616" s="282"/>
      <c r="FE616" s="282"/>
      <c r="FF616" s="282"/>
      <c r="FG616" s="282"/>
      <c r="FH616" s="282"/>
      <c r="FI616" s="282"/>
      <c r="FJ616" s="282"/>
      <c r="FK616" s="282"/>
      <c r="FL616" s="282"/>
      <c r="FM616" s="282"/>
      <c r="FN616" s="282"/>
      <c r="FO616" s="282"/>
      <c r="FP616" s="282"/>
      <c r="FQ616" s="282"/>
      <c r="FR616" s="282"/>
      <c r="FS616" s="282"/>
      <c r="FT616" s="282"/>
      <c r="FU616" s="282"/>
      <c r="FV616" s="282"/>
      <c r="FW616" s="282"/>
      <c r="FX616" s="282"/>
      <c r="FY616" s="282"/>
      <c r="FZ616" s="282"/>
      <c r="GA616" s="282"/>
      <c r="GB616" s="282"/>
      <c r="GC616" s="282"/>
      <c r="GD616" s="282"/>
      <c r="GE616" s="282"/>
      <c r="GF616" s="282"/>
      <c r="GG616" s="282"/>
      <c r="GH616" s="282"/>
      <c r="GI616" s="282"/>
      <c r="GJ616" s="282"/>
      <c r="GK616" s="282"/>
      <c r="GL616" s="282"/>
      <c r="GM616" s="282"/>
      <c r="GN616" s="282"/>
      <c r="GO616" s="282"/>
      <c r="GP616" s="282"/>
      <c r="GQ616" s="282"/>
      <c r="GR616" s="282"/>
      <c r="GS616" s="282"/>
      <c r="GT616" s="282"/>
      <c r="GU616" s="282"/>
      <c r="GV616" s="282"/>
      <c r="GW616" s="282"/>
      <c r="GX616" s="282"/>
      <c r="GY616" s="282"/>
      <c r="GZ616" s="282"/>
      <c r="HA616" s="282"/>
      <c r="HB616" s="282"/>
      <c r="HC616" s="282"/>
      <c r="HD616" s="282"/>
      <c r="HE616" s="282"/>
      <c r="HF616" s="282"/>
      <c r="HG616" s="282"/>
      <c r="HH616" s="282"/>
      <c r="HI616" s="282"/>
      <c r="HJ616" s="282"/>
      <c r="HK616" s="282"/>
      <c r="HL616" s="282"/>
      <c r="HM616" s="282"/>
      <c r="HN616" s="282"/>
      <c r="HO616" s="282"/>
      <c r="HP616" s="282"/>
      <c r="HQ616" s="282"/>
    </row>
    <row r="617" spans="1:225" s="73" customFormat="1" ht="18" hidden="1" customHeight="1" x14ac:dyDescent="0.25">
      <c r="A617" s="223" t="str">
        <f t="shared" ref="A617:B617" si="1673">IF(A460="","",A460)</f>
        <v/>
      </c>
      <c r="B617" s="225" t="str">
        <f t="shared" si="1673"/>
        <v/>
      </c>
      <c r="C617" s="218">
        <f t="shared" si="1657"/>
        <v>0</v>
      </c>
      <c r="D617" s="284"/>
      <c r="E617" s="219">
        <f t="shared" si="1658"/>
        <v>0</v>
      </c>
      <c r="F617" s="219">
        <f t="shared" si="1659"/>
        <v>0</v>
      </c>
      <c r="G617" s="84"/>
      <c r="H617" s="214" t="str">
        <f t="shared" si="1660"/>
        <v/>
      </c>
      <c r="I617" s="219" t="str">
        <f t="shared" si="1661"/>
        <v/>
      </c>
      <c r="J617" s="219" t="str">
        <f t="shared" si="1662"/>
        <v/>
      </c>
      <c r="K617" s="216"/>
      <c r="L617" s="217">
        <f t="shared" si="1655"/>
        <v>1</v>
      </c>
      <c r="M617" s="219" t="str">
        <f t="shared" si="1647"/>
        <v/>
      </c>
      <c r="N617" s="221" t="str">
        <f t="shared" si="1663"/>
        <v/>
      </c>
      <c r="O617" s="304"/>
      <c r="P617" s="282"/>
      <c r="Q617" s="282"/>
      <c r="R617" s="287"/>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c r="CQ617" s="282"/>
      <c r="CR617" s="282"/>
      <c r="CS617" s="282"/>
      <c r="CT617" s="282"/>
      <c r="CU617" s="282"/>
      <c r="CV617" s="282"/>
      <c r="CW617" s="282"/>
      <c r="CX617" s="282"/>
      <c r="CY617" s="282"/>
      <c r="CZ617" s="282"/>
      <c r="DA617" s="282"/>
      <c r="DB617" s="282"/>
      <c r="DC617" s="282"/>
      <c r="DD617" s="282"/>
      <c r="DE617" s="282"/>
      <c r="DF617" s="282"/>
      <c r="DG617" s="282"/>
      <c r="DH617" s="282"/>
      <c r="DI617" s="282"/>
      <c r="DJ617" s="282"/>
      <c r="DK617" s="282"/>
      <c r="DL617" s="282"/>
      <c r="DM617" s="282"/>
      <c r="DN617" s="282"/>
      <c r="DO617" s="282"/>
      <c r="DP617" s="282"/>
      <c r="DQ617" s="282"/>
      <c r="DR617" s="282"/>
      <c r="DS617" s="282"/>
      <c r="DT617" s="282"/>
      <c r="DU617" s="282"/>
      <c r="DV617" s="282"/>
      <c r="DW617" s="282"/>
      <c r="DX617" s="282"/>
      <c r="DY617" s="282"/>
      <c r="DZ617" s="282"/>
      <c r="EA617" s="282"/>
      <c r="EB617" s="282"/>
      <c r="EC617" s="282"/>
      <c r="ED617" s="282"/>
      <c r="EE617" s="282"/>
      <c r="EF617" s="282"/>
      <c r="EG617" s="282"/>
      <c r="EH617" s="282"/>
      <c r="EI617" s="282"/>
      <c r="EJ617" s="282"/>
      <c r="EK617" s="282"/>
      <c r="EL617" s="282"/>
      <c r="EM617" s="282"/>
      <c r="EN617" s="282"/>
      <c r="EO617" s="282"/>
      <c r="EP617" s="282"/>
      <c r="EQ617" s="282"/>
      <c r="ER617" s="282"/>
      <c r="ES617" s="282"/>
      <c r="ET617" s="282"/>
      <c r="EU617" s="282"/>
      <c r="EV617" s="282"/>
      <c r="EW617" s="282"/>
      <c r="EX617" s="282"/>
      <c r="EY617" s="282"/>
      <c r="EZ617" s="282"/>
      <c r="FA617" s="282"/>
      <c r="FB617" s="282"/>
      <c r="FC617" s="282"/>
      <c r="FD617" s="282"/>
      <c r="FE617" s="282"/>
      <c r="FF617" s="282"/>
      <c r="FG617" s="282"/>
      <c r="FH617" s="282"/>
      <c r="FI617" s="282"/>
      <c r="FJ617" s="282"/>
      <c r="FK617" s="282"/>
      <c r="FL617" s="282"/>
      <c r="FM617" s="282"/>
      <c r="FN617" s="282"/>
      <c r="FO617" s="282"/>
      <c r="FP617" s="282"/>
      <c r="FQ617" s="282"/>
      <c r="FR617" s="282"/>
      <c r="FS617" s="282"/>
      <c r="FT617" s="282"/>
      <c r="FU617" s="282"/>
      <c r="FV617" s="282"/>
      <c r="FW617" s="282"/>
      <c r="FX617" s="282"/>
      <c r="FY617" s="282"/>
      <c r="FZ617" s="282"/>
      <c r="GA617" s="282"/>
      <c r="GB617" s="282"/>
      <c r="GC617" s="282"/>
      <c r="GD617" s="282"/>
      <c r="GE617" s="282"/>
      <c r="GF617" s="282"/>
      <c r="GG617" s="282"/>
      <c r="GH617" s="282"/>
      <c r="GI617" s="282"/>
      <c r="GJ617" s="282"/>
      <c r="GK617" s="282"/>
      <c r="GL617" s="282"/>
      <c r="GM617" s="282"/>
      <c r="GN617" s="282"/>
      <c r="GO617" s="282"/>
      <c r="GP617" s="282"/>
      <c r="GQ617" s="282"/>
      <c r="GR617" s="282"/>
      <c r="GS617" s="282"/>
      <c r="GT617" s="282"/>
      <c r="GU617" s="282"/>
      <c r="GV617" s="282"/>
      <c r="GW617" s="282"/>
      <c r="GX617" s="282"/>
      <c r="GY617" s="282"/>
      <c r="GZ617" s="282"/>
      <c r="HA617" s="282"/>
      <c r="HB617" s="282"/>
      <c r="HC617" s="282"/>
      <c r="HD617" s="282"/>
      <c r="HE617" s="282"/>
      <c r="HF617" s="282"/>
      <c r="HG617" s="282"/>
      <c r="HH617" s="282"/>
      <c r="HI617" s="282"/>
      <c r="HJ617" s="282"/>
      <c r="HK617" s="282"/>
      <c r="HL617" s="282"/>
      <c r="HM617" s="282"/>
      <c r="HN617" s="282"/>
      <c r="HO617" s="282"/>
      <c r="HP617" s="282"/>
      <c r="HQ617" s="282"/>
    </row>
    <row r="618" spans="1:225" s="73" customFormat="1" ht="18" hidden="1" customHeight="1" x14ac:dyDescent="0.25">
      <c r="A618" s="223" t="str">
        <f t="shared" ref="A618:B618" si="1674">IF(A461="","",A461)</f>
        <v/>
      </c>
      <c r="B618" s="225" t="str">
        <f t="shared" si="1674"/>
        <v/>
      </c>
      <c r="C618" s="218">
        <f t="shared" si="1657"/>
        <v>0</v>
      </c>
      <c r="D618" s="284"/>
      <c r="E618" s="219">
        <f t="shared" si="1658"/>
        <v>0</v>
      </c>
      <c r="F618" s="219">
        <f t="shared" si="1659"/>
        <v>0</v>
      </c>
      <c r="G618" s="84"/>
      <c r="H618" s="214" t="str">
        <f t="shared" si="1660"/>
        <v/>
      </c>
      <c r="I618" s="219" t="str">
        <f t="shared" si="1661"/>
        <v/>
      </c>
      <c r="J618" s="219" t="str">
        <f t="shared" si="1662"/>
        <v/>
      </c>
      <c r="K618" s="216"/>
      <c r="L618" s="217">
        <f t="shared" si="1655"/>
        <v>1</v>
      </c>
      <c r="M618" s="219" t="str">
        <f t="shared" si="1647"/>
        <v/>
      </c>
      <c r="N618" s="221" t="str">
        <f t="shared" si="1663"/>
        <v/>
      </c>
      <c r="O618" s="304"/>
      <c r="P618" s="282"/>
      <c r="Q618" s="282"/>
      <c r="R618" s="287"/>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c r="CQ618" s="282"/>
      <c r="CR618" s="282"/>
      <c r="CS618" s="282"/>
      <c r="CT618" s="282"/>
      <c r="CU618" s="282"/>
      <c r="CV618" s="282"/>
      <c r="CW618" s="282"/>
      <c r="CX618" s="282"/>
      <c r="CY618" s="282"/>
      <c r="CZ618" s="282"/>
      <c r="DA618" s="282"/>
      <c r="DB618" s="282"/>
      <c r="DC618" s="282"/>
      <c r="DD618" s="282"/>
      <c r="DE618" s="282"/>
      <c r="DF618" s="282"/>
      <c r="DG618" s="282"/>
      <c r="DH618" s="282"/>
      <c r="DI618" s="282"/>
      <c r="DJ618" s="282"/>
      <c r="DK618" s="282"/>
      <c r="DL618" s="282"/>
      <c r="DM618" s="282"/>
      <c r="DN618" s="282"/>
      <c r="DO618" s="282"/>
      <c r="DP618" s="282"/>
      <c r="DQ618" s="282"/>
      <c r="DR618" s="282"/>
      <c r="DS618" s="282"/>
      <c r="DT618" s="282"/>
      <c r="DU618" s="282"/>
      <c r="DV618" s="282"/>
      <c r="DW618" s="282"/>
      <c r="DX618" s="282"/>
      <c r="DY618" s="282"/>
      <c r="DZ618" s="282"/>
      <c r="EA618" s="282"/>
      <c r="EB618" s="282"/>
      <c r="EC618" s="282"/>
      <c r="ED618" s="282"/>
      <c r="EE618" s="282"/>
      <c r="EF618" s="282"/>
      <c r="EG618" s="282"/>
      <c r="EH618" s="282"/>
      <c r="EI618" s="282"/>
      <c r="EJ618" s="282"/>
      <c r="EK618" s="282"/>
      <c r="EL618" s="282"/>
      <c r="EM618" s="282"/>
      <c r="EN618" s="282"/>
      <c r="EO618" s="282"/>
      <c r="EP618" s="282"/>
      <c r="EQ618" s="282"/>
      <c r="ER618" s="282"/>
      <c r="ES618" s="282"/>
      <c r="ET618" s="282"/>
      <c r="EU618" s="282"/>
      <c r="EV618" s="282"/>
      <c r="EW618" s="282"/>
      <c r="EX618" s="282"/>
      <c r="EY618" s="282"/>
      <c r="EZ618" s="282"/>
      <c r="FA618" s="282"/>
      <c r="FB618" s="282"/>
      <c r="FC618" s="282"/>
      <c r="FD618" s="282"/>
      <c r="FE618" s="282"/>
      <c r="FF618" s="282"/>
      <c r="FG618" s="282"/>
      <c r="FH618" s="282"/>
      <c r="FI618" s="282"/>
      <c r="FJ618" s="282"/>
      <c r="FK618" s="282"/>
      <c r="FL618" s="282"/>
      <c r="FM618" s="282"/>
      <c r="FN618" s="282"/>
      <c r="FO618" s="282"/>
      <c r="FP618" s="282"/>
      <c r="FQ618" s="282"/>
      <c r="FR618" s="282"/>
      <c r="FS618" s="282"/>
      <c r="FT618" s="282"/>
      <c r="FU618" s="282"/>
      <c r="FV618" s="282"/>
      <c r="FW618" s="282"/>
      <c r="FX618" s="282"/>
      <c r="FY618" s="282"/>
      <c r="FZ618" s="282"/>
      <c r="GA618" s="282"/>
      <c r="GB618" s="282"/>
      <c r="GC618" s="282"/>
      <c r="GD618" s="282"/>
      <c r="GE618" s="282"/>
      <c r="GF618" s="282"/>
      <c r="GG618" s="282"/>
      <c r="GH618" s="282"/>
      <c r="GI618" s="282"/>
      <c r="GJ618" s="282"/>
      <c r="GK618" s="282"/>
      <c r="GL618" s="282"/>
      <c r="GM618" s="282"/>
      <c r="GN618" s="282"/>
      <c r="GO618" s="282"/>
      <c r="GP618" s="282"/>
      <c r="GQ618" s="282"/>
      <c r="GR618" s="282"/>
      <c r="GS618" s="282"/>
      <c r="GT618" s="282"/>
      <c r="GU618" s="282"/>
      <c r="GV618" s="282"/>
      <c r="GW618" s="282"/>
      <c r="GX618" s="282"/>
      <c r="GY618" s="282"/>
      <c r="GZ618" s="282"/>
      <c r="HA618" s="282"/>
      <c r="HB618" s="282"/>
      <c r="HC618" s="282"/>
      <c r="HD618" s="282"/>
      <c r="HE618" s="282"/>
      <c r="HF618" s="282"/>
      <c r="HG618" s="282"/>
      <c r="HH618" s="282"/>
      <c r="HI618" s="282"/>
      <c r="HJ618" s="282"/>
      <c r="HK618" s="282"/>
      <c r="HL618" s="282"/>
      <c r="HM618" s="282"/>
      <c r="HN618" s="282"/>
      <c r="HO618" s="282"/>
      <c r="HP618" s="282"/>
      <c r="HQ618" s="282"/>
    </row>
    <row r="619" spans="1:225" s="73" customFormat="1" ht="18" hidden="1" customHeight="1" x14ac:dyDescent="0.25">
      <c r="A619" s="223" t="str">
        <f t="shared" ref="A619:B619" si="1675">IF(A462="","",A462)</f>
        <v/>
      </c>
      <c r="B619" s="225" t="str">
        <f t="shared" si="1675"/>
        <v/>
      </c>
      <c r="C619" s="218">
        <f t="shared" si="1657"/>
        <v>0</v>
      </c>
      <c r="D619" s="284"/>
      <c r="E619" s="219">
        <f t="shared" si="1658"/>
        <v>0</v>
      </c>
      <c r="F619" s="219">
        <f t="shared" si="1659"/>
        <v>0</v>
      </c>
      <c r="G619" s="84"/>
      <c r="H619" s="214" t="str">
        <f t="shared" si="1660"/>
        <v/>
      </c>
      <c r="I619" s="219" t="str">
        <f t="shared" si="1661"/>
        <v/>
      </c>
      <c r="J619" s="219" t="str">
        <f t="shared" si="1662"/>
        <v/>
      </c>
      <c r="K619" s="216"/>
      <c r="L619" s="217">
        <f t="shared" si="1655"/>
        <v>1</v>
      </c>
      <c r="M619" s="219" t="str">
        <f t="shared" si="1647"/>
        <v/>
      </c>
      <c r="N619" s="221" t="str">
        <f t="shared" si="1663"/>
        <v/>
      </c>
      <c r="O619" s="304"/>
      <c r="P619" s="282"/>
      <c r="Q619" s="282"/>
      <c r="R619" s="287"/>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c r="CQ619" s="282"/>
      <c r="CR619" s="282"/>
      <c r="CS619" s="282"/>
      <c r="CT619" s="282"/>
      <c r="CU619" s="282"/>
      <c r="CV619" s="282"/>
      <c r="CW619" s="282"/>
      <c r="CX619" s="282"/>
      <c r="CY619" s="282"/>
      <c r="CZ619" s="282"/>
      <c r="DA619" s="282"/>
      <c r="DB619" s="282"/>
      <c r="DC619" s="282"/>
      <c r="DD619" s="282"/>
      <c r="DE619" s="282"/>
      <c r="DF619" s="282"/>
      <c r="DG619" s="282"/>
      <c r="DH619" s="282"/>
      <c r="DI619" s="282"/>
      <c r="DJ619" s="282"/>
      <c r="DK619" s="282"/>
      <c r="DL619" s="282"/>
      <c r="DM619" s="282"/>
      <c r="DN619" s="282"/>
      <c r="DO619" s="282"/>
      <c r="DP619" s="282"/>
      <c r="DQ619" s="282"/>
      <c r="DR619" s="282"/>
      <c r="DS619" s="282"/>
      <c r="DT619" s="282"/>
      <c r="DU619" s="282"/>
      <c r="DV619" s="282"/>
      <c r="DW619" s="282"/>
      <c r="DX619" s="282"/>
      <c r="DY619" s="282"/>
      <c r="DZ619" s="282"/>
      <c r="EA619" s="282"/>
      <c r="EB619" s="282"/>
      <c r="EC619" s="282"/>
      <c r="ED619" s="282"/>
      <c r="EE619" s="282"/>
      <c r="EF619" s="282"/>
      <c r="EG619" s="282"/>
      <c r="EH619" s="282"/>
      <c r="EI619" s="282"/>
      <c r="EJ619" s="282"/>
      <c r="EK619" s="282"/>
      <c r="EL619" s="282"/>
      <c r="EM619" s="282"/>
      <c r="EN619" s="282"/>
      <c r="EO619" s="282"/>
      <c r="EP619" s="282"/>
      <c r="EQ619" s="282"/>
      <c r="ER619" s="282"/>
      <c r="ES619" s="282"/>
      <c r="ET619" s="282"/>
      <c r="EU619" s="282"/>
      <c r="EV619" s="282"/>
      <c r="EW619" s="282"/>
      <c r="EX619" s="282"/>
      <c r="EY619" s="282"/>
      <c r="EZ619" s="282"/>
      <c r="FA619" s="282"/>
      <c r="FB619" s="282"/>
      <c r="FC619" s="282"/>
      <c r="FD619" s="282"/>
      <c r="FE619" s="282"/>
      <c r="FF619" s="282"/>
      <c r="FG619" s="282"/>
      <c r="FH619" s="282"/>
      <c r="FI619" s="282"/>
      <c r="FJ619" s="282"/>
      <c r="FK619" s="282"/>
      <c r="FL619" s="282"/>
      <c r="FM619" s="282"/>
      <c r="FN619" s="282"/>
      <c r="FO619" s="282"/>
      <c r="FP619" s="282"/>
      <c r="FQ619" s="282"/>
      <c r="FR619" s="282"/>
      <c r="FS619" s="282"/>
      <c r="FT619" s="282"/>
      <c r="FU619" s="282"/>
      <c r="FV619" s="282"/>
      <c r="FW619" s="282"/>
      <c r="FX619" s="282"/>
      <c r="FY619" s="282"/>
      <c r="FZ619" s="282"/>
      <c r="GA619" s="282"/>
      <c r="GB619" s="282"/>
      <c r="GC619" s="282"/>
      <c r="GD619" s="282"/>
      <c r="GE619" s="282"/>
      <c r="GF619" s="282"/>
      <c r="GG619" s="282"/>
      <c r="GH619" s="282"/>
      <c r="GI619" s="282"/>
      <c r="GJ619" s="282"/>
      <c r="GK619" s="282"/>
      <c r="GL619" s="282"/>
      <c r="GM619" s="282"/>
      <c r="GN619" s="282"/>
      <c r="GO619" s="282"/>
      <c r="GP619" s="282"/>
      <c r="GQ619" s="282"/>
      <c r="GR619" s="282"/>
      <c r="GS619" s="282"/>
      <c r="GT619" s="282"/>
      <c r="GU619" s="282"/>
      <c r="GV619" s="282"/>
      <c r="GW619" s="282"/>
      <c r="GX619" s="282"/>
      <c r="GY619" s="282"/>
      <c r="GZ619" s="282"/>
      <c r="HA619" s="282"/>
      <c r="HB619" s="282"/>
      <c r="HC619" s="282"/>
      <c r="HD619" s="282"/>
      <c r="HE619" s="282"/>
      <c r="HF619" s="282"/>
      <c r="HG619" s="282"/>
      <c r="HH619" s="282"/>
      <c r="HI619" s="282"/>
      <c r="HJ619" s="282"/>
      <c r="HK619" s="282"/>
      <c r="HL619" s="282"/>
      <c r="HM619" s="282"/>
      <c r="HN619" s="282"/>
      <c r="HO619" s="282"/>
      <c r="HP619" s="282"/>
      <c r="HQ619" s="282"/>
    </row>
    <row r="620" spans="1:225" s="73" customFormat="1" ht="18" hidden="1" customHeight="1" x14ac:dyDescent="0.25">
      <c r="A620" s="223" t="str">
        <f t="shared" ref="A620:B620" si="1676">IF(A463="","",A463)</f>
        <v/>
      </c>
      <c r="B620" s="225" t="str">
        <f t="shared" si="1676"/>
        <v/>
      </c>
      <c r="C620" s="218">
        <f t="shared" si="1657"/>
        <v>0</v>
      </c>
      <c r="D620" s="284"/>
      <c r="E620" s="219">
        <f t="shared" si="1658"/>
        <v>0</v>
      </c>
      <c r="F620" s="219">
        <f t="shared" si="1659"/>
        <v>0</v>
      </c>
      <c r="G620" s="84"/>
      <c r="H620" s="214" t="str">
        <f t="shared" si="1660"/>
        <v/>
      </c>
      <c r="I620" s="219" t="str">
        <f t="shared" si="1661"/>
        <v/>
      </c>
      <c r="J620" s="219" t="str">
        <f t="shared" si="1662"/>
        <v/>
      </c>
      <c r="K620" s="216"/>
      <c r="L620" s="217">
        <f t="shared" si="1655"/>
        <v>1</v>
      </c>
      <c r="M620" s="219" t="str">
        <f t="shared" si="1647"/>
        <v/>
      </c>
      <c r="N620" s="221" t="str">
        <f t="shared" si="1663"/>
        <v/>
      </c>
      <c r="O620" s="304"/>
      <c r="P620" s="282"/>
      <c r="Q620" s="282"/>
      <c r="R620" s="287"/>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c r="CQ620" s="282"/>
      <c r="CR620" s="282"/>
      <c r="CS620" s="282"/>
      <c r="CT620" s="282"/>
      <c r="CU620" s="282"/>
      <c r="CV620" s="282"/>
      <c r="CW620" s="282"/>
      <c r="CX620" s="282"/>
      <c r="CY620" s="282"/>
      <c r="CZ620" s="282"/>
      <c r="DA620" s="282"/>
      <c r="DB620" s="282"/>
      <c r="DC620" s="282"/>
      <c r="DD620" s="282"/>
      <c r="DE620" s="282"/>
      <c r="DF620" s="282"/>
      <c r="DG620" s="282"/>
      <c r="DH620" s="282"/>
      <c r="DI620" s="282"/>
      <c r="DJ620" s="282"/>
      <c r="DK620" s="282"/>
      <c r="DL620" s="282"/>
      <c r="DM620" s="282"/>
      <c r="DN620" s="282"/>
      <c r="DO620" s="282"/>
      <c r="DP620" s="282"/>
      <c r="DQ620" s="282"/>
      <c r="DR620" s="282"/>
      <c r="DS620" s="282"/>
      <c r="DT620" s="282"/>
      <c r="DU620" s="282"/>
      <c r="DV620" s="282"/>
      <c r="DW620" s="282"/>
      <c r="DX620" s="282"/>
      <c r="DY620" s="282"/>
      <c r="DZ620" s="282"/>
      <c r="EA620" s="282"/>
      <c r="EB620" s="282"/>
      <c r="EC620" s="282"/>
      <c r="ED620" s="282"/>
      <c r="EE620" s="282"/>
      <c r="EF620" s="282"/>
      <c r="EG620" s="282"/>
      <c r="EH620" s="282"/>
      <c r="EI620" s="282"/>
      <c r="EJ620" s="282"/>
      <c r="EK620" s="282"/>
      <c r="EL620" s="282"/>
      <c r="EM620" s="282"/>
      <c r="EN620" s="282"/>
      <c r="EO620" s="282"/>
      <c r="EP620" s="282"/>
      <c r="EQ620" s="282"/>
      <c r="ER620" s="282"/>
      <c r="ES620" s="282"/>
      <c r="ET620" s="282"/>
      <c r="EU620" s="282"/>
      <c r="EV620" s="282"/>
      <c r="EW620" s="282"/>
      <c r="EX620" s="282"/>
      <c r="EY620" s="282"/>
      <c r="EZ620" s="282"/>
      <c r="FA620" s="282"/>
      <c r="FB620" s="282"/>
      <c r="FC620" s="282"/>
      <c r="FD620" s="282"/>
      <c r="FE620" s="282"/>
      <c r="FF620" s="282"/>
      <c r="FG620" s="282"/>
      <c r="FH620" s="282"/>
      <c r="FI620" s="282"/>
      <c r="FJ620" s="282"/>
      <c r="FK620" s="282"/>
      <c r="FL620" s="282"/>
      <c r="FM620" s="282"/>
      <c r="FN620" s="282"/>
      <c r="FO620" s="282"/>
      <c r="FP620" s="282"/>
      <c r="FQ620" s="282"/>
      <c r="FR620" s="282"/>
      <c r="FS620" s="282"/>
      <c r="FT620" s="282"/>
      <c r="FU620" s="282"/>
      <c r="FV620" s="282"/>
      <c r="FW620" s="282"/>
      <c r="FX620" s="282"/>
      <c r="FY620" s="282"/>
      <c r="FZ620" s="282"/>
      <c r="GA620" s="282"/>
      <c r="GB620" s="282"/>
      <c r="GC620" s="282"/>
      <c r="GD620" s="282"/>
      <c r="GE620" s="282"/>
      <c r="GF620" s="282"/>
      <c r="GG620" s="282"/>
      <c r="GH620" s="282"/>
      <c r="GI620" s="282"/>
      <c r="GJ620" s="282"/>
      <c r="GK620" s="282"/>
      <c r="GL620" s="282"/>
      <c r="GM620" s="282"/>
      <c r="GN620" s="282"/>
      <c r="GO620" s="282"/>
      <c r="GP620" s="282"/>
      <c r="GQ620" s="282"/>
      <c r="GR620" s="282"/>
      <c r="GS620" s="282"/>
      <c r="GT620" s="282"/>
      <c r="GU620" s="282"/>
      <c r="GV620" s="282"/>
      <c r="GW620" s="282"/>
      <c r="GX620" s="282"/>
      <c r="GY620" s="282"/>
      <c r="GZ620" s="282"/>
      <c r="HA620" s="282"/>
      <c r="HB620" s="282"/>
      <c r="HC620" s="282"/>
      <c r="HD620" s="282"/>
      <c r="HE620" s="282"/>
      <c r="HF620" s="282"/>
      <c r="HG620" s="282"/>
      <c r="HH620" s="282"/>
      <c r="HI620" s="282"/>
      <c r="HJ620" s="282"/>
      <c r="HK620" s="282"/>
      <c r="HL620" s="282"/>
      <c r="HM620" s="282"/>
      <c r="HN620" s="282"/>
      <c r="HO620" s="282"/>
      <c r="HP620" s="282"/>
      <c r="HQ620" s="282"/>
    </row>
    <row r="621" spans="1:225" s="73" customFormat="1" ht="18" hidden="1" customHeight="1" x14ac:dyDescent="0.25">
      <c r="A621" s="223" t="str">
        <f t="shared" ref="A621:B621" si="1677">IF(A464="","",A464)</f>
        <v/>
      </c>
      <c r="B621" s="225" t="str">
        <f t="shared" si="1677"/>
        <v/>
      </c>
      <c r="C621" s="218">
        <f t="shared" si="1657"/>
        <v>0</v>
      </c>
      <c r="D621" s="284"/>
      <c r="E621" s="219">
        <f t="shared" si="1658"/>
        <v>0</v>
      </c>
      <c r="F621" s="219">
        <f t="shared" si="1659"/>
        <v>0</v>
      </c>
      <c r="G621" s="84"/>
      <c r="H621" s="214" t="str">
        <f t="shared" si="1660"/>
        <v/>
      </c>
      <c r="I621" s="219" t="str">
        <f t="shared" si="1661"/>
        <v/>
      </c>
      <c r="J621" s="219" t="str">
        <f t="shared" si="1662"/>
        <v/>
      </c>
      <c r="K621" s="216"/>
      <c r="L621" s="217">
        <f t="shared" si="1655"/>
        <v>1</v>
      </c>
      <c r="M621" s="219" t="str">
        <f t="shared" si="1647"/>
        <v/>
      </c>
      <c r="N621" s="221" t="str">
        <f t="shared" si="1663"/>
        <v/>
      </c>
      <c r="O621" s="304"/>
      <c r="P621" s="282"/>
      <c r="Q621" s="282"/>
      <c r="R621" s="287"/>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c r="CQ621" s="282"/>
      <c r="CR621" s="282"/>
      <c r="CS621" s="282"/>
      <c r="CT621" s="282"/>
      <c r="CU621" s="282"/>
      <c r="CV621" s="282"/>
      <c r="CW621" s="282"/>
      <c r="CX621" s="282"/>
      <c r="CY621" s="282"/>
      <c r="CZ621" s="282"/>
      <c r="DA621" s="282"/>
      <c r="DB621" s="282"/>
      <c r="DC621" s="282"/>
      <c r="DD621" s="282"/>
      <c r="DE621" s="282"/>
      <c r="DF621" s="282"/>
      <c r="DG621" s="282"/>
      <c r="DH621" s="282"/>
      <c r="DI621" s="282"/>
      <c r="DJ621" s="282"/>
      <c r="DK621" s="282"/>
      <c r="DL621" s="282"/>
      <c r="DM621" s="282"/>
      <c r="DN621" s="282"/>
      <c r="DO621" s="282"/>
      <c r="DP621" s="282"/>
      <c r="DQ621" s="282"/>
      <c r="DR621" s="282"/>
      <c r="DS621" s="282"/>
      <c r="DT621" s="282"/>
      <c r="DU621" s="282"/>
      <c r="DV621" s="282"/>
      <c r="DW621" s="282"/>
      <c r="DX621" s="282"/>
      <c r="DY621" s="282"/>
      <c r="DZ621" s="282"/>
      <c r="EA621" s="282"/>
      <c r="EB621" s="282"/>
      <c r="EC621" s="282"/>
      <c r="ED621" s="282"/>
      <c r="EE621" s="282"/>
      <c r="EF621" s="282"/>
      <c r="EG621" s="282"/>
      <c r="EH621" s="282"/>
      <c r="EI621" s="282"/>
      <c r="EJ621" s="282"/>
      <c r="EK621" s="282"/>
      <c r="EL621" s="282"/>
      <c r="EM621" s="282"/>
      <c r="EN621" s="282"/>
      <c r="EO621" s="282"/>
      <c r="EP621" s="282"/>
      <c r="EQ621" s="282"/>
      <c r="ER621" s="282"/>
      <c r="ES621" s="282"/>
      <c r="ET621" s="282"/>
      <c r="EU621" s="282"/>
      <c r="EV621" s="282"/>
      <c r="EW621" s="282"/>
      <c r="EX621" s="282"/>
      <c r="EY621" s="282"/>
      <c r="EZ621" s="282"/>
      <c r="FA621" s="282"/>
      <c r="FB621" s="282"/>
      <c r="FC621" s="282"/>
      <c r="FD621" s="282"/>
      <c r="FE621" s="282"/>
      <c r="FF621" s="282"/>
      <c r="FG621" s="282"/>
      <c r="FH621" s="282"/>
      <c r="FI621" s="282"/>
      <c r="FJ621" s="282"/>
      <c r="FK621" s="282"/>
      <c r="FL621" s="282"/>
      <c r="FM621" s="282"/>
      <c r="FN621" s="282"/>
      <c r="FO621" s="282"/>
      <c r="FP621" s="282"/>
      <c r="FQ621" s="282"/>
      <c r="FR621" s="282"/>
      <c r="FS621" s="282"/>
      <c r="FT621" s="282"/>
      <c r="FU621" s="282"/>
      <c r="FV621" s="282"/>
      <c r="FW621" s="282"/>
      <c r="FX621" s="282"/>
      <c r="FY621" s="282"/>
      <c r="FZ621" s="282"/>
      <c r="GA621" s="282"/>
      <c r="GB621" s="282"/>
      <c r="GC621" s="282"/>
      <c r="GD621" s="282"/>
      <c r="GE621" s="282"/>
      <c r="GF621" s="282"/>
      <c r="GG621" s="282"/>
      <c r="GH621" s="282"/>
      <c r="GI621" s="282"/>
      <c r="GJ621" s="282"/>
      <c r="GK621" s="282"/>
      <c r="GL621" s="282"/>
      <c r="GM621" s="282"/>
      <c r="GN621" s="282"/>
      <c r="GO621" s="282"/>
      <c r="GP621" s="282"/>
      <c r="GQ621" s="282"/>
      <c r="GR621" s="282"/>
      <c r="GS621" s="282"/>
      <c r="GT621" s="282"/>
      <c r="GU621" s="282"/>
      <c r="GV621" s="282"/>
      <c r="GW621" s="282"/>
      <c r="GX621" s="282"/>
      <c r="GY621" s="282"/>
      <c r="GZ621" s="282"/>
      <c r="HA621" s="282"/>
      <c r="HB621" s="282"/>
      <c r="HC621" s="282"/>
      <c r="HD621" s="282"/>
      <c r="HE621" s="282"/>
      <c r="HF621" s="282"/>
      <c r="HG621" s="282"/>
      <c r="HH621" s="282"/>
      <c r="HI621" s="282"/>
      <c r="HJ621" s="282"/>
      <c r="HK621" s="282"/>
      <c r="HL621" s="282"/>
      <c r="HM621" s="282"/>
      <c r="HN621" s="282"/>
      <c r="HO621" s="282"/>
      <c r="HP621" s="282"/>
      <c r="HQ621" s="282"/>
    </row>
    <row r="622" spans="1:225" s="73" customFormat="1" ht="18" hidden="1" customHeight="1" x14ac:dyDescent="0.25">
      <c r="A622" s="223" t="str">
        <f t="shared" ref="A622:B622" si="1678">IF(A465="","",A465)</f>
        <v/>
      </c>
      <c r="B622" s="225" t="str">
        <f t="shared" si="1678"/>
        <v/>
      </c>
      <c r="C622" s="218">
        <f t="shared" si="1657"/>
        <v>0</v>
      </c>
      <c r="D622" s="284"/>
      <c r="E622" s="219">
        <f t="shared" si="1658"/>
        <v>0</v>
      </c>
      <c r="F622" s="219">
        <f t="shared" si="1659"/>
        <v>0</v>
      </c>
      <c r="G622" s="84"/>
      <c r="H622" s="214" t="str">
        <f t="shared" si="1660"/>
        <v/>
      </c>
      <c r="I622" s="219" t="str">
        <f t="shared" si="1661"/>
        <v/>
      </c>
      <c r="J622" s="219" t="str">
        <f t="shared" si="1662"/>
        <v/>
      </c>
      <c r="K622" s="216"/>
      <c r="L622" s="217">
        <f t="shared" si="1655"/>
        <v>1</v>
      </c>
      <c r="M622" s="219" t="str">
        <f t="shared" si="1647"/>
        <v/>
      </c>
      <c r="N622" s="221" t="str">
        <f t="shared" si="1663"/>
        <v/>
      </c>
      <c r="O622" s="304"/>
      <c r="P622" s="282"/>
      <c r="Q622" s="282"/>
      <c r="R622" s="287"/>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c r="CQ622" s="282"/>
      <c r="CR622" s="282"/>
      <c r="CS622" s="282"/>
      <c r="CT622" s="282"/>
      <c r="CU622" s="282"/>
      <c r="CV622" s="282"/>
      <c r="CW622" s="282"/>
      <c r="CX622" s="282"/>
      <c r="CY622" s="282"/>
      <c r="CZ622" s="282"/>
      <c r="DA622" s="282"/>
      <c r="DB622" s="282"/>
      <c r="DC622" s="282"/>
      <c r="DD622" s="282"/>
      <c r="DE622" s="282"/>
      <c r="DF622" s="282"/>
      <c r="DG622" s="282"/>
      <c r="DH622" s="282"/>
      <c r="DI622" s="282"/>
      <c r="DJ622" s="282"/>
      <c r="DK622" s="282"/>
      <c r="DL622" s="282"/>
      <c r="DM622" s="282"/>
      <c r="DN622" s="282"/>
      <c r="DO622" s="282"/>
      <c r="DP622" s="282"/>
      <c r="DQ622" s="282"/>
      <c r="DR622" s="282"/>
      <c r="DS622" s="282"/>
      <c r="DT622" s="282"/>
      <c r="DU622" s="282"/>
      <c r="DV622" s="282"/>
      <c r="DW622" s="282"/>
      <c r="DX622" s="282"/>
      <c r="DY622" s="282"/>
      <c r="DZ622" s="282"/>
      <c r="EA622" s="282"/>
      <c r="EB622" s="282"/>
      <c r="EC622" s="282"/>
      <c r="ED622" s="282"/>
      <c r="EE622" s="282"/>
      <c r="EF622" s="282"/>
      <c r="EG622" s="282"/>
      <c r="EH622" s="282"/>
      <c r="EI622" s="282"/>
      <c r="EJ622" s="282"/>
      <c r="EK622" s="282"/>
      <c r="EL622" s="282"/>
      <c r="EM622" s="282"/>
      <c r="EN622" s="282"/>
      <c r="EO622" s="282"/>
      <c r="EP622" s="282"/>
      <c r="EQ622" s="282"/>
      <c r="ER622" s="282"/>
      <c r="ES622" s="282"/>
      <c r="ET622" s="282"/>
      <c r="EU622" s="282"/>
      <c r="EV622" s="282"/>
      <c r="EW622" s="282"/>
      <c r="EX622" s="282"/>
      <c r="EY622" s="282"/>
      <c r="EZ622" s="282"/>
      <c r="FA622" s="282"/>
      <c r="FB622" s="282"/>
      <c r="FC622" s="282"/>
      <c r="FD622" s="282"/>
      <c r="FE622" s="282"/>
      <c r="FF622" s="282"/>
      <c r="FG622" s="282"/>
      <c r="FH622" s="282"/>
      <c r="FI622" s="282"/>
      <c r="FJ622" s="282"/>
      <c r="FK622" s="282"/>
      <c r="FL622" s="282"/>
      <c r="FM622" s="282"/>
      <c r="FN622" s="282"/>
      <c r="FO622" s="282"/>
      <c r="FP622" s="282"/>
      <c r="FQ622" s="282"/>
      <c r="FR622" s="282"/>
      <c r="FS622" s="282"/>
      <c r="FT622" s="282"/>
      <c r="FU622" s="282"/>
      <c r="FV622" s="282"/>
      <c r="FW622" s="282"/>
      <c r="FX622" s="282"/>
      <c r="FY622" s="282"/>
      <c r="FZ622" s="282"/>
      <c r="GA622" s="282"/>
      <c r="GB622" s="282"/>
      <c r="GC622" s="282"/>
      <c r="GD622" s="282"/>
      <c r="GE622" s="282"/>
      <c r="GF622" s="282"/>
      <c r="GG622" s="282"/>
      <c r="GH622" s="282"/>
      <c r="GI622" s="282"/>
      <c r="GJ622" s="282"/>
      <c r="GK622" s="282"/>
      <c r="GL622" s="282"/>
      <c r="GM622" s="282"/>
      <c r="GN622" s="282"/>
      <c r="GO622" s="282"/>
      <c r="GP622" s="282"/>
      <c r="GQ622" s="282"/>
      <c r="GR622" s="282"/>
      <c r="GS622" s="282"/>
      <c r="GT622" s="282"/>
      <c r="GU622" s="282"/>
      <c r="GV622" s="282"/>
      <c r="GW622" s="282"/>
      <c r="GX622" s="282"/>
      <c r="GY622" s="282"/>
      <c r="GZ622" s="282"/>
      <c r="HA622" s="282"/>
      <c r="HB622" s="282"/>
      <c r="HC622" s="282"/>
      <c r="HD622" s="282"/>
      <c r="HE622" s="282"/>
      <c r="HF622" s="282"/>
      <c r="HG622" s="282"/>
      <c r="HH622" s="282"/>
      <c r="HI622" s="282"/>
      <c r="HJ622" s="282"/>
      <c r="HK622" s="282"/>
      <c r="HL622" s="282"/>
      <c r="HM622" s="282"/>
      <c r="HN622" s="282"/>
      <c r="HO622" s="282"/>
      <c r="HP622" s="282"/>
      <c r="HQ622" s="282"/>
    </row>
    <row r="623" spans="1:225" s="73" customFormat="1" ht="18" hidden="1" customHeight="1" x14ac:dyDescent="0.25">
      <c r="A623" s="223" t="str">
        <f t="shared" ref="A623:B623" si="1679">IF(A466="","",A466)</f>
        <v/>
      </c>
      <c r="B623" s="225" t="str">
        <f t="shared" si="1679"/>
        <v/>
      </c>
      <c r="C623" s="218">
        <f t="shared" si="1657"/>
        <v>0</v>
      </c>
      <c r="D623" s="284"/>
      <c r="E623" s="219">
        <f t="shared" si="1658"/>
        <v>0</v>
      </c>
      <c r="F623" s="219">
        <f t="shared" si="1659"/>
        <v>0</v>
      </c>
      <c r="G623" s="84"/>
      <c r="H623" s="214" t="str">
        <f t="shared" si="1660"/>
        <v/>
      </c>
      <c r="I623" s="219" t="str">
        <f t="shared" si="1661"/>
        <v/>
      </c>
      <c r="J623" s="219" t="str">
        <f t="shared" si="1662"/>
        <v/>
      </c>
      <c r="K623" s="216"/>
      <c r="L623" s="217">
        <f t="shared" si="1655"/>
        <v>1</v>
      </c>
      <c r="M623" s="219" t="str">
        <f t="shared" si="1647"/>
        <v/>
      </c>
      <c r="N623" s="221" t="str">
        <f t="shared" si="1663"/>
        <v/>
      </c>
      <c r="O623" s="304"/>
      <c r="P623" s="282"/>
      <c r="Q623" s="282"/>
      <c r="R623" s="287"/>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c r="CQ623" s="282"/>
      <c r="CR623" s="282"/>
      <c r="CS623" s="282"/>
      <c r="CT623" s="282"/>
      <c r="CU623" s="282"/>
      <c r="CV623" s="282"/>
      <c r="CW623" s="282"/>
      <c r="CX623" s="282"/>
      <c r="CY623" s="282"/>
      <c r="CZ623" s="282"/>
      <c r="DA623" s="282"/>
      <c r="DB623" s="282"/>
      <c r="DC623" s="282"/>
      <c r="DD623" s="282"/>
      <c r="DE623" s="282"/>
      <c r="DF623" s="282"/>
      <c r="DG623" s="282"/>
      <c r="DH623" s="282"/>
      <c r="DI623" s="282"/>
      <c r="DJ623" s="282"/>
      <c r="DK623" s="282"/>
      <c r="DL623" s="282"/>
      <c r="DM623" s="282"/>
      <c r="DN623" s="282"/>
      <c r="DO623" s="282"/>
      <c r="DP623" s="282"/>
      <c r="DQ623" s="282"/>
      <c r="DR623" s="282"/>
      <c r="DS623" s="282"/>
      <c r="DT623" s="282"/>
      <c r="DU623" s="282"/>
      <c r="DV623" s="282"/>
      <c r="DW623" s="282"/>
      <c r="DX623" s="282"/>
      <c r="DY623" s="282"/>
      <c r="DZ623" s="282"/>
      <c r="EA623" s="282"/>
      <c r="EB623" s="282"/>
      <c r="EC623" s="282"/>
      <c r="ED623" s="282"/>
      <c r="EE623" s="282"/>
      <c r="EF623" s="282"/>
      <c r="EG623" s="282"/>
      <c r="EH623" s="282"/>
      <c r="EI623" s="282"/>
      <c r="EJ623" s="282"/>
      <c r="EK623" s="282"/>
      <c r="EL623" s="282"/>
      <c r="EM623" s="282"/>
      <c r="EN623" s="282"/>
      <c r="EO623" s="282"/>
      <c r="EP623" s="282"/>
      <c r="EQ623" s="282"/>
      <c r="ER623" s="282"/>
      <c r="ES623" s="282"/>
      <c r="ET623" s="282"/>
      <c r="EU623" s="282"/>
      <c r="EV623" s="282"/>
      <c r="EW623" s="282"/>
      <c r="EX623" s="282"/>
      <c r="EY623" s="282"/>
      <c r="EZ623" s="282"/>
      <c r="FA623" s="282"/>
      <c r="FB623" s="282"/>
      <c r="FC623" s="282"/>
      <c r="FD623" s="282"/>
      <c r="FE623" s="282"/>
      <c r="FF623" s="282"/>
      <c r="FG623" s="282"/>
      <c r="FH623" s="282"/>
      <c r="FI623" s="282"/>
      <c r="FJ623" s="282"/>
      <c r="FK623" s="282"/>
      <c r="FL623" s="282"/>
      <c r="FM623" s="282"/>
      <c r="FN623" s="282"/>
      <c r="FO623" s="282"/>
      <c r="FP623" s="282"/>
      <c r="FQ623" s="282"/>
      <c r="FR623" s="282"/>
      <c r="FS623" s="282"/>
      <c r="FT623" s="282"/>
      <c r="FU623" s="282"/>
      <c r="FV623" s="282"/>
      <c r="FW623" s="282"/>
      <c r="FX623" s="282"/>
      <c r="FY623" s="282"/>
      <c r="FZ623" s="282"/>
      <c r="GA623" s="282"/>
      <c r="GB623" s="282"/>
      <c r="GC623" s="282"/>
      <c r="GD623" s="282"/>
      <c r="GE623" s="282"/>
      <c r="GF623" s="282"/>
      <c r="GG623" s="282"/>
      <c r="GH623" s="282"/>
      <c r="GI623" s="282"/>
      <c r="GJ623" s="282"/>
      <c r="GK623" s="282"/>
      <c r="GL623" s="282"/>
      <c r="GM623" s="282"/>
      <c r="GN623" s="282"/>
      <c r="GO623" s="282"/>
      <c r="GP623" s="282"/>
      <c r="GQ623" s="282"/>
      <c r="GR623" s="282"/>
      <c r="GS623" s="282"/>
      <c r="GT623" s="282"/>
      <c r="GU623" s="282"/>
      <c r="GV623" s="282"/>
      <c r="GW623" s="282"/>
      <c r="GX623" s="282"/>
      <c r="GY623" s="282"/>
      <c r="GZ623" s="282"/>
      <c r="HA623" s="282"/>
      <c r="HB623" s="282"/>
      <c r="HC623" s="282"/>
      <c r="HD623" s="282"/>
      <c r="HE623" s="282"/>
      <c r="HF623" s="282"/>
      <c r="HG623" s="282"/>
      <c r="HH623" s="282"/>
      <c r="HI623" s="282"/>
      <c r="HJ623" s="282"/>
      <c r="HK623" s="282"/>
      <c r="HL623" s="282"/>
      <c r="HM623" s="282"/>
      <c r="HN623" s="282"/>
      <c r="HO623" s="282"/>
      <c r="HP623" s="282"/>
      <c r="HQ623" s="282"/>
    </row>
    <row r="624" spans="1:225" s="73" customFormat="1" ht="18" hidden="1" customHeight="1" x14ac:dyDescent="0.25">
      <c r="A624" s="223" t="str">
        <f t="shared" ref="A624:B624" si="1680">IF(A467="","",A467)</f>
        <v/>
      </c>
      <c r="B624" s="225" t="str">
        <f t="shared" si="1680"/>
        <v/>
      </c>
      <c r="C624" s="218">
        <f t="shared" si="1657"/>
        <v>0</v>
      </c>
      <c r="D624" s="284"/>
      <c r="E624" s="219">
        <f t="shared" si="1658"/>
        <v>0</v>
      </c>
      <c r="F624" s="219">
        <f t="shared" si="1659"/>
        <v>0</v>
      </c>
      <c r="G624" s="84"/>
      <c r="H624" s="214" t="str">
        <f t="shared" si="1660"/>
        <v/>
      </c>
      <c r="I624" s="219" t="str">
        <f t="shared" si="1661"/>
        <v/>
      </c>
      <c r="J624" s="219" t="str">
        <f t="shared" si="1662"/>
        <v/>
      </c>
      <c r="K624" s="216"/>
      <c r="L624" s="217">
        <f t="shared" si="1655"/>
        <v>1</v>
      </c>
      <c r="M624" s="219" t="str">
        <f t="shared" si="1647"/>
        <v/>
      </c>
      <c r="N624" s="221" t="str">
        <f t="shared" si="1663"/>
        <v/>
      </c>
      <c r="O624" s="304"/>
      <c r="P624" s="282"/>
      <c r="Q624" s="282"/>
      <c r="R624" s="287"/>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c r="CQ624" s="282"/>
      <c r="CR624" s="282"/>
      <c r="CS624" s="282"/>
      <c r="CT624" s="282"/>
      <c r="CU624" s="282"/>
      <c r="CV624" s="282"/>
      <c r="CW624" s="282"/>
      <c r="CX624" s="282"/>
      <c r="CY624" s="282"/>
      <c r="CZ624" s="282"/>
      <c r="DA624" s="282"/>
      <c r="DB624" s="282"/>
      <c r="DC624" s="282"/>
      <c r="DD624" s="282"/>
      <c r="DE624" s="282"/>
      <c r="DF624" s="282"/>
      <c r="DG624" s="282"/>
      <c r="DH624" s="282"/>
      <c r="DI624" s="282"/>
      <c r="DJ624" s="282"/>
      <c r="DK624" s="282"/>
      <c r="DL624" s="282"/>
      <c r="DM624" s="282"/>
      <c r="DN624" s="282"/>
      <c r="DO624" s="282"/>
      <c r="DP624" s="282"/>
      <c r="DQ624" s="282"/>
      <c r="DR624" s="282"/>
      <c r="DS624" s="282"/>
      <c r="DT624" s="282"/>
      <c r="DU624" s="282"/>
      <c r="DV624" s="282"/>
      <c r="DW624" s="282"/>
      <c r="DX624" s="282"/>
      <c r="DY624" s="282"/>
      <c r="DZ624" s="282"/>
      <c r="EA624" s="282"/>
      <c r="EB624" s="282"/>
      <c r="EC624" s="282"/>
      <c r="ED624" s="282"/>
      <c r="EE624" s="282"/>
      <c r="EF624" s="282"/>
      <c r="EG624" s="282"/>
      <c r="EH624" s="282"/>
      <c r="EI624" s="282"/>
      <c r="EJ624" s="282"/>
      <c r="EK624" s="282"/>
      <c r="EL624" s="282"/>
      <c r="EM624" s="282"/>
      <c r="EN624" s="282"/>
      <c r="EO624" s="282"/>
      <c r="EP624" s="282"/>
      <c r="EQ624" s="282"/>
      <c r="ER624" s="282"/>
      <c r="ES624" s="282"/>
      <c r="ET624" s="282"/>
      <c r="EU624" s="282"/>
      <c r="EV624" s="282"/>
      <c r="EW624" s="282"/>
      <c r="EX624" s="282"/>
      <c r="EY624" s="282"/>
      <c r="EZ624" s="282"/>
      <c r="FA624" s="282"/>
      <c r="FB624" s="282"/>
      <c r="FC624" s="282"/>
      <c r="FD624" s="282"/>
      <c r="FE624" s="282"/>
      <c r="FF624" s="282"/>
      <c r="FG624" s="282"/>
      <c r="FH624" s="282"/>
      <c r="FI624" s="282"/>
      <c r="FJ624" s="282"/>
      <c r="FK624" s="282"/>
      <c r="FL624" s="282"/>
      <c r="FM624" s="282"/>
      <c r="FN624" s="282"/>
      <c r="FO624" s="282"/>
      <c r="FP624" s="282"/>
      <c r="FQ624" s="282"/>
      <c r="FR624" s="282"/>
      <c r="FS624" s="282"/>
      <c r="FT624" s="282"/>
      <c r="FU624" s="282"/>
      <c r="FV624" s="282"/>
      <c r="FW624" s="282"/>
      <c r="FX624" s="282"/>
      <c r="FY624" s="282"/>
      <c r="FZ624" s="282"/>
      <c r="GA624" s="282"/>
      <c r="GB624" s="282"/>
      <c r="GC624" s="282"/>
      <c r="GD624" s="282"/>
      <c r="GE624" s="282"/>
      <c r="GF624" s="282"/>
      <c r="GG624" s="282"/>
      <c r="GH624" s="282"/>
      <c r="GI624" s="282"/>
      <c r="GJ624" s="282"/>
      <c r="GK624" s="282"/>
      <c r="GL624" s="282"/>
      <c r="GM624" s="282"/>
      <c r="GN624" s="282"/>
      <c r="GO624" s="282"/>
      <c r="GP624" s="282"/>
      <c r="GQ624" s="282"/>
      <c r="GR624" s="282"/>
      <c r="GS624" s="282"/>
      <c r="GT624" s="282"/>
      <c r="GU624" s="282"/>
      <c r="GV624" s="282"/>
      <c r="GW624" s="282"/>
      <c r="GX624" s="282"/>
      <c r="GY624" s="282"/>
      <c r="GZ624" s="282"/>
      <c r="HA624" s="282"/>
      <c r="HB624" s="282"/>
      <c r="HC624" s="282"/>
      <c r="HD624" s="282"/>
      <c r="HE624" s="282"/>
      <c r="HF624" s="282"/>
      <c r="HG624" s="282"/>
      <c r="HH624" s="282"/>
      <c r="HI624" s="282"/>
      <c r="HJ624" s="282"/>
      <c r="HK624" s="282"/>
      <c r="HL624" s="282"/>
      <c r="HM624" s="282"/>
      <c r="HN624" s="282"/>
      <c r="HO624" s="282"/>
      <c r="HP624" s="282"/>
      <c r="HQ624" s="282"/>
    </row>
    <row r="625" spans="1:225" s="73" customFormat="1" ht="18" hidden="1" customHeight="1" x14ac:dyDescent="0.25">
      <c r="A625" s="223" t="str">
        <f t="shared" ref="A625:B625" si="1681">IF(A468="","",A468)</f>
        <v/>
      </c>
      <c r="B625" s="225" t="str">
        <f t="shared" si="1681"/>
        <v/>
      </c>
      <c r="C625" s="218">
        <f t="shared" si="1657"/>
        <v>0</v>
      </c>
      <c r="D625" s="284"/>
      <c r="E625" s="219">
        <f t="shared" si="1658"/>
        <v>0</v>
      </c>
      <c r="F625" s="219">
        <f t="shared" si="1659"/>
        <v>0</v>
      </c>
      <c r="G625" s="84"/>
      <c r="H625" s="214" t="str">
        <f t="shared" si="1660"/>
        <v/>
      </c>
      <c r="I625" s="219" t="str">
        <f t="shared" si="1661"/>
        <v/>
      </c>
      <c r="J625" s="219" t="str">
        <f t="shared" si="1662"/>
        <v/>
      </c>
      <c r="K625" s="216"/>
      <c r="L625" s="217">
        <f t="shared" si="1655"/>
        <v>1</v>
      </c>
      <c r="M625" s="219" t="str">
        <f t="shared" si="1647"/>
        <v/>
      </c>
      <c r="N625" s="221" t="str">
        <f t="shared" si="1663"/>
        <v/>
      </c>
      <c r="O625" s="304"/>
      <c r="P625" s="282"/>
      <c r="Q625" s="282"/>
      <c r="R625" s="287"/>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c r="CQ625" s="282"/>
      <c r="CR625" s="282"/>
      <c r="CS625" s="282"/>
      <c r="CT625" s="282"/>
      <c r="CU625" s="282"/>
      <c r="CV625" s="282"/>
      <c r="CW625" s="282"/>
      <c r="CX625" s="282"/>
      <c r="CY625" s="282"/>
      <c r="CZ625" s="282"/>
      <c r="DA625" s="282"/>
      <c r="DB625" s="282"/>
      <c r="DC625" s="282"/>
      <c r="DD625" s="282"/>
      <c r="DE625" s="282"/>
      <c r="DF625" s="282"/>
      <c r="DG625" s="282"/>
      <c r="DH625" s="282"/>
      <c r="DI625" s="282"/>
      <c r="DJ625" s="282"/>
      <c r="DK625" s="282"/>
      <c r="DL625" s="282"/>
      <c r="DM625" s="282"/>
      <c r="DN625" s="282"/>
      <c r="DO625" s="282"/>
      <c r="DP625" s="282"/>
      <c r="DQ625" s="282"/>
      <c r="DR625" s="282"/>
      <c r="DS625" s="282"/>
      <c r="DT625" s="282"/>
      <c r="DU625" s="282"/>
      <c r="DV625" s="282"/>
      <c r="DW625" s="282"/>
      <c r="DX625" s="282"/>
      <c r="DY625" s="282"/>
      <c r="DZ625" s="282"/>
      <c r="EA625" s="282"/>
      <c r="EB625" s="282"/>
      <c r="EC625" s="282"/>
      <c r="ED625" s="282"/>
      <c r="EE625" s="282"/>
      <c r="EF625" s="282"/>
      <c r="EG625" s="282"/>
      <c r="EH625" s="282"/>
      <c r="EI625" s="282"/>
      <c r="EJ625" s="282"/>
      <c r="EK625" s="282"/>
      <c r="EL625" s="282"/>
      <c r="EM625" s="282"/>
      <c r="EN625" s="282"/>
      <c r="EO625" s="282"/>
      <c r="EP625" s="282"/>
      <c r="EQ625" s="282"/>
      <c r="ER625" s="282"/>
      <c r="ES625" s="282"/>
      <c r="ET625" s="282"/>
      <c r="EU625" s="282"/>
      <c r="EV625" s="282"/>
      <c r="EW625" s="282"/>
      <c r="EX625" s="282"/>
      <c r="EY625" s="282"/>
      <c r="EZ625" s="282"/>
      <c r="FA625" s="282"/>
      <c r="FB625" s="282"/>
      <c r="FC625" s="282"/>
      <c r="FD625" s="282"/>
      <c r="FE625" s="282"/>
      <c r="FF625" s="282"/>
      <c r="FG625" s="282"/>
      <c r="FH625" s="282"/>
      <c r="FI625" s="282"/>
      <c r="FJ625" s="282"/>
      <c r="FK625" s="282"/>
      <c r="FL625" s="282"/>
      <c r="FM625" s="282"/>
      <c r="FN625" s="282"/>
      <c r="FO625" s="282"/>
      <c r="FP625" s="282"/>
      <c r="FQ625" s="282"/>
      <c r="FR625" s="282"/>
      <c r="FS625" s="282"/>
      <c r="FT625" s="282"/>
      <c r="FU625" s="282"/>
      <c r="FV625" s="282"/>
      <c r="FW625" s="282"/>
      <c r="FX625" s="282"/>
      <c r="FY625" s="282"/>
      <c r="FZ625" s="282"/>
      <c r="GA625" s="282"/>
      <c r="GB625" s="282"/>
      <c r="GC625" s="282"/>
      <c r="GD625" s="282"/>
      <c r="GE625" s="282"/>
      <c r="GF625" s="282"/>
      <c r="GG625" s="282"/>
      <c r="GH625" s="282"/>
      <c r="GI625" s="282"/>
      <c r="GJ625" s="282"/>
      <c r="GK625" s="282"/>
      <c r="GL625" s="282"/>
      <c r="GM625" s="282"/>
      <c r="GN625" s="282"/>
      <c r="GO625" s="282"/>
      <c r="GP625" s="282"/>
      <c r="GQ625" s="282"/>
      <c r="GR625" s="282"/>
      <c r="GS625" s="282"/>
      <c r="GT625" s="282"/>
      <c r="GU625" s="282"/>
      <c r="GV625" s="282"/>
      <c r="GW625" s="282"/>
      <c r="GX625" s="282"/>
      <c r="GY625" s="282"/>
      <c r="GZ625" s="282"/>
      <c r="HA625" s="282"/>
      <c r="HB625" s="282"/>
      <c r="HC625" s="282"/>
      <c r="HD625" s="282"/>
      <c r="HE625" s="282"/>
      <c r="HF625" s="282"/>
      <c r="HG625" s="282"/>
      <c r="HH625" s="282"/>
      <c r="HI625" s="282"/>
      <c r="HJ625" s="282"/>
      <c r="HK625" s="282"/>
      <c r="HL625" s="282"/>
      <c r="HM625" s="282"/>
      <c r="HN625" s="282"/>
      <c r="HO625" s="282"/>
      <c r="HP625" s="282"/>
      <c r="HQ625" s="282"/>
    </row>
    <row r="626" spans="1:225" s="73" customFormat="1" ht="18" hidden="1" customHeight="1" x14ac:dyDescent="0.25">
      <c r="A626" s="223" t="str">
        <f t="shared" ref="A626:B626" si="1682">IF(A469="","",A469)</f>
        <v/>
      </c>
      <c r="B626" s="225" t="str">
        <f t="shared" si="1682"/>
        <v/>
      </c>
      <c r="C626" s="218">
        <f t="shared" si="1657"/>
        <v>0</v>
      </c>
      <c r="D626" s="284"/>
      <c r="E626" s="219">
        <f t="shared" si="1658"/>
        <v>0</v>
      </c>
      <c r="F626" s="219">
        <f t="shared" si="1659"/>
        <v>0</v>
      </c>
      <c r="G626" s="84"/>
      <c r="H626" s="214" t="str">
        <f t="shared" si="1660"/>
        <v/>
      </c>
      <c r="I626" s="219" t="str">
        <f t="shared" si="1661"/>
        <v/>
      </c>
      <c r="J626" s="219" t="str">
        <f t="shared" si="1662"/>
        <v/>
      </c>
      <c r="K626" s="216"/>
      <c r="L626" s="217">
        <f t="shared" si="1655"/>
        <v>1</v>
      </c>
      <c r="M626" s="219" t="str">
        <f t="shared" si="1647"/>
        <v/>
      </c>
      <c r="N626" s="221" t="str">
        <f t="shared" si="1663"/>
        <v/>
      </c>
      <c r="O626" s="304"/>
      <c r="P626" s="282"/>
      <c r="Q626" s="282"/>
      <c r="R626" s="287"/>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c r="CQ626" s="282"/>
      <c r="CR626" s="282"/>
      <c r="CS626" s="282"/>
      <c r="CT626" s="282"/>
      <c r="CU626" s="282"/>
      <c r="CV626" s="282"/>
      <c r="CW626" s="282"/>
      <c r="CX626" s="282"/>
      <c r="CY626" s="282"/>
      <c r="CZ626" s="282"/>
      <c r="DA626" s="282"/>
      <c r="DB626" s="282"/>
      <c r="DC626" s="282"/>
      <c r="DD626" s="282"/>
      <c r="DE626" s="282"/>
      <c r="DF626" s="282"/>
      <c r="DG626" s="282"/>
      <c r="DH626" s="282"/>
      <c r="DI626" s="282"/>
      <c r="DJ626" s="282"/>
      <c r="DK626" s="282"/>
      <c r="DL626" s="282"/>
      <c r="DM626" s="282"/>
      <c r="DN626" s="282"/>
      <c r="DO626" s="282"/>
      <c r="DP626" s="282"/>
      <c r="DQ626" s="282"/>
      <c r="DR626" s="282"/>
      <c r="DS626" s="282"/>
      <c r="DT626" s="282"/>
      <c r="DU626" s="282"/>
      <c r="DV626" s="282"/>
      <c r="DW626" s="282"/>
      <c r="DX626" s="282"/>
      <c r="DY626" s="282"/>
      <c r="DZ626" s="282"/>
      <c r="EA626" s="282"/>
      <c r="EB626" s="282"/>
      <c r="EC626" s="282"/>
      <c r="ED626" s="282"/>
      <c r="EE626" s="282"/>
      <c r="EF626" s="282"/>
      <c r="EG626" s="282"/>
      <c r="EH626" s="282"/>
      <c r="EI626" s="282"/>
      <c r="EJ626" s="282"/>
      <c r="EK626" s="282"/>
      <c r="EL626" s="282"/>
      <c r="EM626" s="282"/>
      <c r="EN626" s="282"/>
      <c r="EO626" s="282"/>
      <c r="EP626" s="282"/>
      <c r="EQ626" s="282"/>
      <c r="ER626" s="282"/>
      <c r="ES626" s="282"/>
      <c r="ET626" s="282"/>
      <c r="EU626" s="282"/>
      <c r="EV626" s="282"/>
      <c r="EW626" s="282"/>
      <c r="EX626" s="282"/>
      <c r="EY626" s="282"/>
      <c r="EZ626" s="282"/>
      <c r="FA626" s="282"/>
      <c r="FB626" s="282"/>
      <c r="FC626" s="282"/>
      <c r="FD626" s="282"/>
      <c r="FE626" s="282"/>
      <c r="FF626" s="282"/>
      <c r="FG626" s="282"/>
      <c r="FH626" s="282"/>
      <c r="FI626" s="282"/>
      <c r="FJ626" s="282"/>
      <c r="FK626" s="282"/>
      <c r="FL626" s="282"/>
      <c r="FM626" s="282"/>
      <c r="FN626" s="282"/>
      <c r="FO626" s="282"/>
      <c r="FP626" s="282"/>
      <c r="FQ626" s="282"/>
      <c r="FR626" s="282"/>
      <c r="FS626" s="282"/>
      <c r="FT626" s="282"/>
      <c r="FU626" s="282"/>
      <c r="FV626" s="282"/>
      <c r="FW626" s="282"/>
      <c r="FX626" s="282"/>
      <c r="FY626" s="282"/>
      <c r="FZ626" s="282"/>
      <c r="GA626" s="282"/>
      <c r="GB626" s="282"/>
      <c r="GC626" s="282"/>
      <c r="GD626" s="282"/>
      <c r="GE626" s="282"/>
      <c r="GF626" s="282"/>
      <c r="GG626" s="282"/>
      <c r="GH626" s="282"/>
      <c r="GI626" s="282"/>
      <c r="GJ626" s="282"/>
      <c r="GK626" s="282"/>
      <c r="GL626" s="282"/>
      <c r="GM626" s="282"/>
      <c r="GN626" s="282"/>
      <c r="GO626" s="282"/>
      <c r="GP626" s="282"/>
      <c r="GQ626" s="282"/>
      <c r="GR626" s="282"/>
      <c r="GS626" s="282"/>
      <c r="GT626" s="282"/>
      <c r="GU626" s="282"/>
      <c r="GV626" s="282"/>
      <c r="GW626" s="282"/>
      <c r="GX626" s="282"/>
      <c r="GY626" s="282"/>
      <c r="GZ626" s="282"/>
      <c r="HA626" s="282"/>
      <c r="HB626" s="282"/>
      <c r="HC626" s="282"/>
      <c r="HD626" s="282"/>
      <c r="HE626" s="282"/>
      <c r="HF626" s="282"/>
      <c r="HG626" s="282"/>
      <c r="HH626" s="282"/>
      <c r="HI626" s="282"/>
      <c r="HJ626" s="282"/>
      <c r="HK626" s="282"/>
      <c r="HL626" s="282"/>
      <c r="HM626" s="282"/>
      <c r="HN626" s="282"/>
      <c r="HO626" s="282"/>
      <c r="HP626" s="282"/>
      <c r="HQ626" s="282"/>
    </row>
    <row r="627" spans="1:225" s="73" customFormat="1" ht="18" hidden="1" customHeight="1" x14ac:dyDescent="0.25">
      <c r="A627" s="223" t="str">
        <f t="shared" ref="A627:B627" si="1683">IF(A470="","",A470)</f>
        <v/>
      </c>
      <c r="B627" s="225" t="str">
        <f t="shared" si="1683"/>
        <v/>
      </c>
      <c r="C627" s="218">
        <f t="shared" si="1657"/>
        <v>0</v>
      </c>
      <c r="D627" s="284"/>
      <c r="E627" s="219">
        <f t="shared" si="1658"/>
        <v>0</v>
      </c>
      <c r="F627" s="219">
        <f t="shared" si="1659"/>
        <v>0</v>
      </c>
      <c r="G627" s="84"/>
      <c r="H627" s="214" t="str">
        <f t="shared" si="1660"/>
        <v/>
      </c>
      <c r="I627" s="219" t="str">
        <f t="shared" si="1661"/>
        <v/>
      </c>
      <c r="J627" s="219" t="str">
        <f t="shared" si="1662"/>
        <v/>
      </c>
      <c r="K627" s="216"/>
      <c r="L627" s="217">
        <f t="shared" si="1655"/>
        <v>1</v>
      </c>
      <c r="M627" s="219" t="str">
        <f t="shared" si="1647"/>
        <v/>
      </c>
      <c r="N627" s="221" t="str">
        <f t="shared" si="1663"/>
        <v/>
      </c>
      <c r="O627" s="304"/>
      <c r="P627" s="282"/>
      <c r="Q627" s="282"/>
      <c r="R627" s="287"/>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c r="CQ627" s="282"/>
      <c r="CR627" s="282"/>
      <c r="CS627" s="282"/>
      <c r="CT627" s="282"/>
      <c r="CU627" s="282"/>
      <c r="CV627" s="282"/>
      <c r="CW627" s="282"/>
      <c r="CX627" s="282"/>
      <c r="CY627" s="282"/>
      <c r="CZ627" s="282"/>
      <c r="DA627" s="282"/>
      <c r="DB627" s="282"/>
      <c r="DC627" s="282"/>
      <c r="DD627" s="282"/>
      <c r="DE627" s="282"/>
      <c r="DF627" s="282"/>
      <c r="DG627" s="282"/>
      <c r="DH627" s="282"/>
      <c r="DI627" s="282"/>
      <c r="DJ627" s="282"/>
      <c r="DK627" s="282"/>
      <c r="DL627" s="282"/>
      <c r="DM627" s="282"/>
      <c r="DN627" s="282"/>
      <c r="DO627" s="282"/>
      <c r="DP627" s="282"/>
      <c r="DQ627" s="282"/>
      <c r="DR627" s="282"/>
      <c r="DS627" s="282"/>
      <c r="DT627" s="282"/>
      <c r="DU627" s="282"/>
      <c r="DV627" s="282"/>
      <c r="DW627" s="282"/>
      <c r="DX627" s="282"/>
      <c r="DY627" s="282"/>
      <c r="DZ627" s="282"/>
      <c r="EA627" s="282"/>
      <c r="EB627" s="282"/>
      <c r="EC627" s="282"/>
      <c r="ED627" s="282"/>
      <c r="EE627" s="282"/>
      <c r="EF627" s="282"/>
      <c r="EG627" s="282"/>
      <c r="EH627" s="282"/>
      <c r="EI627" s="282"/>
      <c r="EJ627" s="282"/>
      <c r="EK627" s="282"/>
      <c r="EL627" s="282"/>
      <c r="EM627" s="282"/>
      <c r="EN627" s="282"/>
      <c r="EO627" s="282"/>
      <c r="EP627" s="282"/>
      <c r="EQ627" s="282"/>
      <c r="ER627" s="282"/>
      <c r="ES627" s="282"/>
      <c r="ET627" s="282"/>
      <c r="EU627" s="282"/>
      <c r="EV627" s="282"/>
      <c r="EW627" s="282"/>
      <c r="EX627" s="282"/>
      <c r="EY627" s="282"/>
      <c r="EZ627" s="282"/>
      <c r="FA627" s="282"/>
      <c r="FB627" s="282"/>
      <c r="FC627" s="282"/>
      <c r="FD627" s="282"/>
      <c r="FE627" s="282"/>
      <c r="FF627" s="282"/>
      <c r="FG627" s="282"/>
      <c r="FH627" s="282"/>
      <c r="FI627" s="282"/>
      <c r="FJ627" s="282"/>
      <c r="FK627" s="282"/>
      <c r="FL627" s="282"/>
      <c r="FM627" s="282"/>
      <c r="FN627" s="282"/>
      <c r="FO627" s="282"/>
      <c r="FP627" s="282"/>
      <c r="FQ627" s="282"/>
      <c r="FR627" s="282"/>
      <c r="FS627" s="282"/>
      <c r="FT627" s="282"/>
      <c r="FU627" s="282"/>
      <c r="FV627" s="282"/>
      <c r="FW627" s="282"/>
      <c r="FX627" s="282"/>
      <c r="FY627" s="282"/>
      <c r="FZ627" s="282"/>
      <c r="GA627" s="282"/>
      <c r="GB627" s="282"/>
      <c r="GC627" s="282"/>
      <c r="GD627" s="282"/>
      <c r="GE627" s="282"/>
      <c r="GF627" s="282"/>
      <c r="GG627" s="282"/>
      <c r="GH627" s="282"/>
      <c r="GI627" s="282"/>
      <c r="GJ627" s="282"/>
      <c r="GK627" s="282"/>
      <c r="GL627" s="282"/>
      <c r="GM627" s="282"/>
      <c r="GN627" s="282"/>
      <c r="GO627" s="282"/>
      <c r="GP627" s="282"/>
      <c r="GQ627" s="282"/>
      <c r="GR627" s="282"/>
      <c r="GS627" s="282"/>
      <c r="GT627" s="282"/>
      <c r="GU627" s="282"/>
      <c r="GV627" s="282"/>
      <c r="GW627" s="282"/>
      <c r="GX627" s="282"/>
      <c r="GY627" s="282"/>
      <c r="GZ627" s="282"/>
      <c r="HA627" s="282"/>
      <c r="HB627" s="282"/>
      <c r="HC627" s="282"/>
      <c r="HD627" s="282"/>
      <c r="HE627" s="282"/>
      <c r="HF627" s="282"/>
      <c r="HG627" s="282"/>
      <c r="HH627" s="282"/>
      <c r="HI627" s="282"/>
      <c r="HJ627" s="282"/>
      <c r="HK627" s="282"/>
      <c r="HL627" s="282"/>
      <c r="HM627" s="282"/>
      <c r="HN627" s="282"/>
      <c r="HO627" s="282"/>
      <c r="HP627" s="282"/>
      <c r="HQ627" s="282"/>
    </row>
    <row r="628" spans="1:225" s="30" customFormat="1" ht="18.75" customHeight="1" x14ac:dyDescent="0.25">
      <c r="A628" s="498" t="str">
        <f>CONCATENATE("Total For ",A473)</f>
        <v>Total For Option Period 2</v>
      </c>
      <c r="B628" s="499"/>
      <c r="C628" s="215">
        <f>SUM(C478:C627)</f>
        <v>0</v>
      </c>
      <c r="D628" s="222">
        <f>SUM(D478:D627)</f>
        <v>0</v>
      </c>
      <c r="E628" s="222">
        <f t="shared" ref="E628:H628" si="1684">SUM(E478:E627)</f>
        <v>0</v>
      </c>
      <c r="F628" s="222">
        <f t="shared" si="1684"/>
        <v>0</v>
      </c>
      <c r="G628" s="215">
        <f t="shared" si="1684"/>
        <v>33</v>
      </c>
      <c r="H628" s="215">
        <f t="shared" si="1684"/>
        <v>0</v>
      </c>
      <c r="I628" s="222">
        <f>SUM(I478:I627)</f>
        <v>0</v>
      </c>
      <c r="J628" s="222">
        <f>SUM(J478:J627)</f>
        <v>0</v>
      </c>
      <c r="K628" s="237" t="str">
        <f>IFERROR(AVERAGE(K478:K627),"")</f>
        <v/>
      </c>
      <c r="L628" s="237">
        <f>IFERROR(AVERAGE(L478:L627),"")</f>
        <v>1</v>
      </c>
      <c r="M628" s="222">
        <f t="shared" ref="M628" si="1685">SUM(M478:M627)</f>
        <v>0</v>
      </c>
      <c r="N628" s="222">
        <f t="shared" ref="N628" si="1686">SUM(N478:N627)</f>
        <v>0</v>
      </c>
      <c r="O628" s="305"/>
      <c r="P628" s="215">
        <f>SUMPRODUCT(P478:P627,$G478:$G627)</f>
        <v>0</v>
      </c>
      <c r="Q628" s="215">
        <f t="shared" ref="Q628:BI628" si="1687">SUMPRODUCT(Q478:Q627,$G478:$G627)</f>
        <v>0</v>
      </c>
      <c r="R628" s="215">
        <f t="shared" si="1687"/>
        <v>0</v>
      </c>
      <c r="S628" s="215">
        <f t="shared" si="1687"/>
        <v>0</v>
      </c>
      <c r="T628" s="215">
        <f t="shared" si="1687"/>
        <v>0</v>
      </c>
      <c r="U628" s="215">
        <f t="shared" si="1687"/>
        <v>0</v>
      </c>
      <c r="V628" s="215">
        <f t="shared" si="1687"/>
        <v>0</v>
      </c>
      <c r="W628" s="215">
        <f t="shared" si="1687"/>
        <v>0</v>
      </c>
      <c r="X628" s="215">
        <f t="shared" si="1687"/>
        <v>0</v>
      </c>
      <c r="Y628" s="215">
        <f t="shared" si="1687"/>
        <v>0</v>
      </c>
      <c r="Z628" s="215">
        <f t="shared" si="1687"/>
        <v>0</v>
      </c>
      <c r="AA628" s="215">
        <f t="shared" si="1687"/>
        <v>0</v>
      </c>
      <c r="AB628" s="215">
        <f t="shared" si="1687"/>
        <v>0</v>
      </c>
      <c r="AC628" s="215">
        <f t="shared" si="1687"/>
        <v>0</v>
      </c>
      <c r="AD628" s="215">
        <f t="shared" si="1687"/>
        <v>0</v>
      </c>
      <c r="AE628" s="215">
        <f t="shared" si="1687"/>
        <v>0</v>
      </c>
      <c r="AF628" s="215">
        <f t="shared" si="1687"/>
        <v>0</v>
      </c>
      <c r="AG628" s="215">
        <f t="shared" si="1687"/>
        <v>0</v>
      </c>
      <c r="AH628" s="215">
        <f t="shared" si="1687"/>
        <v>0</v>
      </c>
      <c r="AI628" s="215">
        <f t="shared" si="1687"/>
        <v>0</v>
      </c>
      <c r="AJ628" s="215">
        <f t="shared" si="1687"/>
        <v>0</v>
      </c>
      <c r="AK628" s="215">
        <f t="shared" si="1687"/>
        <v>0</v>
      </c>
      <c r="AL628" s="215">
        <f t="shared" si="1687"/>
        <v>0</v>
      </c>
      <c r="AM628" s="215">
        <f t="shared" si="1687"/>
        <v>0</v>
      </c>
      <c r="AN628" s="215">
        <f t="shared" si="1687"/>
        <v>0</v>
      </c>
      <c r="AO628" s="215">
        <f t="shared" si="1687"/>
        <v>0</v>
      </c>
      <c r="AP628" s="215">
        <f t="shared" si="1687"/>
        <v>0</v>
      </c>
      <c r="AQ628" s="215">
        <f t="shared" si="1687"/>
        <v>0</v>
      </c>
      <c r="AR628" s="215">
        <f t="shared" si="1687"/>
        <v>0</v>
      </c>
      <c r="AS628" s="215">
        <f t="shared" si="1687"/>
        <v>0</v>
      </c>
      <c r="AT628" s="215">
        <f t="shared" si="1687"/>
        <v>0</v>
      </c>
      <c r="AU628" s="215">
        <f t="shared" si="1687"/>
        <v>0</v>
      </c>
      <c r="AV628" s="215">
        <f t="shared" si="1687"/>
        <v>0</v>
      </c>
      <c r="AW628" s="215">
        <f t="shared" si="1687"/>
        <v>0</v>
      </c>
      <c r="AX628" s="215">
        <f t="shared" si="1687"/>
        <v>0</v>
      </c>
      <c r="AY628" s="215">
        <f t="shared" si="1687"/>
        <v>0</v>
      </c>
      <c r="AZ628" s="215">
        <f t="shared" si="1687"/>
        <v>0</v>
      </c>
      <c r="BA628" s="215">
        <f t="shared" si="1687"/>
        <v>0</v>
      </c>
      <c r="BB628" s="215">
        <f t="shared" si="1687"/>
        <v>0</v>
      </c>
      <c r="BC628" s="215">
        <f t="shared" si="1687"/>
        <v>0</v>
      </c>
      <c r="BD628" s="215">
        <f t="shared" si="1687"/>
        <v>0</v>
      </c>
      <c r="BE628" s="215">
        <f t="shared" si="1687"/>
        <v>0</v>
      </c>
      <c r="BF628" s="215">
        <f t="shared" si="1687"/>
        <v>0</v>
      </c>
      <c r="BG628" s="215">
        <f t="shared" si="1687"/>
        <v>0</v>
      </c>
      <c r="BH628" s="215">
        <f t="shared" si="1687"/>
        <v>0</v>
      </c>
      <c r="BI628" s="215">
        <f t="shared" si="1687"/>
        <v>0</v>
      </c>
      <c r="BJ628" s="215">
        <f t="shared" ref="BJ628:DU628" si="1688">SUMPRODUCT(BJ478:BJ627,$G478:$G627)</f>
        <v>0</v>
      </c>
      <c r="BK628" s="215">
        <f t="shared" si="1688"/>
        <v>0</v>
      </c>
      <c r="BL628" s="215">
        <f t="shared" si="1688"/>
        <v>0</v>
      </c>
      <c r="BM628" s="215">
        <f t="shared" si="1688"/>
        <v>0</v>
      </c>
      <c r="BN628" s="215">
        <f t="shared" si="1688"/>
        <v>0</v>
      </c>
      <c r="BO628" s="215">
        <f t="shared" si="1688"/>
        <v>0</v>
      </c>
      <c r="BP628" s="215">
        <f t="shared" si="1688"/>
        <v>0</v>
      </c>
      <c r="BQ628" s="215">
        <f t="shared" si="1688"/>
        <v>0</v>
      </c>
      <c r="BR628" s="215">
        <f t="shared" si="1688"/>
        <v>0</v>
      </c>
      <c r="BS628" s="215">
        <f t="shared" si="1688"/>
        <v>0</v>
      </c>
      <c r="BT628" s="215">
        <f t="shared" si="1688"/>
        <v>0</v>
      </c>
      <c r="BU628" s="215">
        <f t="shared" si="1688"/>
        <v>0</v>
      </c>
      <c r="BV628" s="215">
        <f t="shared" si="1688"/>
        <v>0</v>
      </c>
      <c r="BW628" s="215">
        <f t="shared" si="1688"/>
        <v>0</v>
      </c>
      <c r="BX628" s="215">
        <f t="shared" si="1688"/>
        <v>0</v>
      </c>
      <c r="BY628" s="215">
        <f t="shared" si="1688"/>
        <v>0</v>
      </c>
      <c r="BZ628" s="215">
        <f t="shared" si="1688"/>
        <v>0</v>
      </c>
      <c r="CA628" s="215">
        <f t="shared" si="1688"/>
        <v>0</v>
      </c>
      <c r="CB628" s="215">
        <f t="shared" si="1688"/>
        <v>0</v>
      </c>
      <c r="CC628" s="215">
        <f t="shared" si="1688"/>
        <v>0</v>
      </c>
      <c r="CD628" s="215">
        <f t="shared" si="1688"/>
        <v>0</v>
      </c>
      <c r="CE628" s="215">
        <f t="shared" si="1688"/>
        <v>0</v>
      </c>
      <c r="CF628" s="215">
        <f t="shared" si="1688"/>
        <v>0</v>
      </c>
      <c r="CG628" s="215">
        <f t="shared" si="1688"/>
        <v>0</v>
      </c>
      <c r="CH628" s="215">
        <f t="shared" si="1688"/>
        <v>0</v>
      </c>
      <c r="CI628" s="215">
        <f t="shared" si="1688"/>
        <v>0</v>
      </c>
      <c r="CJ628" s="215">
        <f t="shared" si="1688"/>
        <v>0</v>
      </c>
      <c r="CK628" s="215">
        <f t="shared" si="1688"/>
        <v>0</v>
      </c>
      <c r="CL628" s="215">
        <f t="shared" si="1688"/>
        <v>0</v>
      </c>
      <c r="CM628" s="215">
        <f t="shared" si="1688"/>
        <v>0</v>
      </c>
      <c r="CN628" s="215">
        <f t="shared" si="1688"/>
        <v>0</v>
      </c>
      <c r="CO628" s="215">
        <f t="shared" si="1688"/>
        <v>0</v>
      </c>
      <c r="CP628" s="215">
        <f t="shared" si="1688"/>
        <v>0</v>
      </c>
      <c r="CQ628" s="215">
        <f t="shared" si="1688"/>
        <v>0</v>
      </c>
      <c r="CR628" s="215">
        <f t="shared" si="1688"/>
        <v>0</v>
      </c>
      <c r="CS628" s="215">
        <f t="shared" si="1688"/>
        <v>0</v>
      </c>
      <c r="CT628" s="215">
        <f t="shared" si="1688"/>
        <v>0</v>
      </c>
      <c r="CU628" s="215">
        <f t="shared" si="1688"/>
        <v>0</v>
      </c>
      <c r="CV628" s="215">
        <f t="shared" si="1688"/>
        <v>0</v>
      </c>
      <c r="CW628" s="215">
        <f t="shared" si="1688"/>
        <v>0</v>
      </c>
      <c r="CX628" s="215">
        <f t="shared" si="1688"/>
        <v>0</v>
      </c>
      <c r="CY628" s="215">
        <f t="shared" si="1688"/>
        <v>0</v>
      </c>
      <c r="CZ628" s="215">
        <f t="shared" si="1688"/>
        <v>0</v>
      </c>
      <c r="DA628" s="215">
        <f t="shared" si="1688"/>
        <v>0</v>
      </c>
      <c r="DB628" s="215">
        <f t="shared" si="1688"/>
        <v>0</v>
      </c>
      <c r="DC628" s="215">
        <f t="shared" si="1688"/>
        <v>0</v>
      </c>
      <c r="DD628" s="215">
        <f t="shared" si="1688"/>
        <v>0</v>
      </c>
      <c r="DE628" s="215">
        <f t="shared" si="1688"/>
        <v>0</v>
      </c>
      <c r="DF628" s="215">
        <f t="shared" si="1688"/>
        <v>0</v>
      </c>
      <c r="DG628" s="215">
        <f t="shared" si="1688"/>
        <v>0</v>
      </c>
      <c r="DH628" s="215">
        <f t="shared" si="1688"/>
        <v>0</v>
      </c>
      <c r="DI628" s="215">
        <f t="shared" si="1688"/>
        <v>0</v>
      </c>
      <c r="DJ628" s="215">
        <f t="shared" si="1688"/>
        <v>0</v>
      </c>
      <c r="DK628" s="215">
        <f t="shared" si="1688"/>
        <v>0</v>
      </c>
      <c r="DL628" s="215">
        <f t="shared" si="1688"/>
        <v>0</v>
      </c>
      <c r="DM628" s="215">
        <f t="shared" si="1688"/>
        <v>0</v>
      </c>
      <c r="DN628" s="215">
        <f t="shared" si="1688"/>
        <v>0</v>
      </c>
      <c r="DO628" s="215">
        <f t="shared" si="1688"/>
        <v>0</v>
      </c>
      <c r="DP628" s="215">
        <f t="shared" si="1688"/>
        <v>0</v>
      </c>
      <c r="DQ628" s="215">
        <f t="shared" si="1688"/>
        <v>0</v>
      </c>
      <c r="DR628" s="215">
        <f t="shared" si="1688"/>
        <v>0</v>
      </c>
      <c r="DS628" s="215">
        <f t="shared" si="1688"/>
        <v>0</v>
      </c>
      <c r="DT628" s="215">
        <f t="shared" si="1688"/>
        <v>0</v>
      </c>
      <c r="DU628" s="215">
        <f t="shared" si="1688"/>
        <v>0</v>
      </c>
      <c r="DV628" s="215">
        <f t="shared" ref="DV628:EK628" si="1689">SUMPRODUCT(DV478:DV627,$G478:$G627)</f>
        <v>0</v>
      </c>
      <c r="DW628" s="215">
        <f t="shared" si="1689"/>
        <v>0</v>
      </c>
      <c r="DX628" s="215">
        <f t="shared" si="1689"/>
        <v>0</v>
      </c>
      <c r="DY628" s="215">
        <f t="shared" si="1689"/>
        <v>0</v>
      </c>
      <c r="DZ628" s="215">
        <f t="shared" si="1689"/>
        <v>0</v>
      </c>
      <c r="EA628" s="215">
        <f t="shared" si="1689"/>
        <v>0</v>
      </c>
      <c r="EB628" s="215">
        <f t="shared" si="1689"/>
        <v>0</v>
      </c>
      <c r="EC628" s="215">
        <f t="shared" si="1689"/>
        <v>0</v>
      </c>
      <c r="ED628" s="215">
        <f t="shared" si="1689"/>
        <v>0</v>
      </c>
      <c r="EE628" s="215">
        <f t="shared" si="1689"/>
        <v>0</v>
      </c>
      <c r="EF628" s="215">
        <f t="shared" si="1689"/>
        <v>0</v>
      </c>
      <c r="EG628" s="215">
        <f t="shared" si="1689"/>
        <v>0</v>
      </c>
      <c r="EH628" s="215">
        <f t="shared" si="1689"/>
        <v>0</v>
      </c>
      <c r="EI628" s="215">
        <f t="shared" si="1689"/>
        <v>0</v>
      </c>
      <c r="EJ628" s="215">
        <f t="shared" si="1689"/>
        <v>0</v>
      </c>
      <c r="EK628" s="215">
        <f t="shared" si="1689"/>
        <v>0</v>
      </c>
      <c r="EL628" s="215">
        <f t="shared" ref="EL628:FK628" si="1690">SUMPRODUCT(EL478:EL627,$G478:$G627)</f>
        <v>0</v>
      </c>
      <c r="EM628" s="215">
        <f t="shared" si="1690"/>
        <v>0</v>
      </c>
      <c r="EN628" s="215">
        <f t="shared" si="1690"/>
        <v>0</v>
      </c>
      <c r="EO628" s="215">
        <f t="shared" si="1690"/>
        <v>0</v>
      </c>
      <c r="EP628" s="215">
        <f t="shared" si="1690"/>
        <v>0</v>
      </c>
      <c r="EQ628" s="215">
        <f t="shared" si="1690"/>
        <v>0</v>
      </c>
      <c r="ER628" s="215">
        <f t="shared" si="1690"/>
        <v>0</v>
      </c>
      <c r="ES628" s="215">
        <f t="shared" si="1690"/>
        <v>0</v>
      </c>
      <c r="ET628" s="215">
        <f t="shared" si="1690"/>
        <v>0</v>
      </c>
      <c r="EU628" s="215">
        <f t="shared" si="1690"/>
        <v>0</v>
      </c>
      <c r="EV628" s="215">
        <f t="shared" si="1690"/>
        <v>0</v>
      </c>
      <c r="EW628" s="215">
        <f t="shared" si="1690"/>
        <v>0</v>
      </c>
      <c r="EX628" s="215">
        <f t="shared" si="1690"/>
        <v>0</v>
      </c>
      <c r="EY628" s="215">
        <f t="shared" si="1690"/>
        <v>0</v>
      </c>
      <c r="EZ628" s="215">
        <f t="shared" si="1690"/>
        <v>0</v>
      </c>
      <c r="FA628" s="215">
        <f t="shared" si="1690"/>
        <v>0</v>
      </c>
      <c r="FB628" s="215">
        <f t="shared" si="1690"/>
        <v>0</v>
      </c>
      <c r="FC628" s="215">
        <f t="shared" si="1690"/>
        <v>0</v>
      </c>
      <c r="FD628" s="215">
        <f t="shared" si="1690"/>
        <v>0</v>
      </c>
      <c r="FE628" s="215">
        <f t="shared" si="1690"/>
        <v>0</v>
      </c>
      <c r="FF628" s="215">
        <f t="shared" si="1690"/>
        <v>0</v>
      </c>
      <c r="FG628" s="215">
        <f t="shared" si="1690"/>
        <v>0</v>
      </c>
      <c r="FH628" s="215">
        <f t="shared" si="1690"/>
        <v>0</v>
      </c>
      <c r="FI628" s="215">
        <f t="shared" si="1690"/>
        <v>0</v>
      </c>
      <c r="FJ628" s="215">
        <f t="shared" si="1690"/>
        <v>0</v>
      </c>
      <c r="FK628" s="215">
        <f t="shared" si="1690"/>
        <v>0</v>
      </c>
      <c r="FL628" s="215">
        <f t="shared" ref="FL628:HN628" si="1691">SUMPRODUCT(FL478:FL627,$G478:$G627)</f>
        <v>0</v>
      </c>
      <c r="FM628" s="215">
        <f t="shared" si="1691"/>
        <v>0</v>
      </c>
      <c r="FN628" s="215">
        <f t="shared" si="1691"/>
        <v>0</v>
      </c>
      <c r="FO628" s="215">
        <f t="shared" si="1691"/>
        <v>0</v>
      </c>
      <c r="FP628" s="215">
        <f t="shared" si="1691"/>
        <v>0</v>
      </c>
      <c r="FQ628" s="215">
        <f t="shared" si="1691"/>
        <v>0</v>
      </c>
      <c r="FR628" s="215">
        <f t="shared" si="1691"/>
        <v>0</v>
      </c>
      <c r="FS628" s="215">
        <f t="shared" si="1691"/>
        <v>0</v>
      </c>
      <c r="FT628" s="215">
        <f t="shared" si="1691"/>
        <v>0</v>
      </c>
      <c r="FU628" s="215">
        <f t="shared" si="1691"/>
        <v>0</v>
      </c>
      <c r="FV628" s="215">
        <f t="shared" si="1691"/>
        <v>0</v>
      </c>
      <c r="FW628" s="215">
        <f t="shared" si="1691"/>
        <v>0</v>
      </c>
      <c r="FX628" s="215">
        <f t="shared" si="1691"/>
        <v>0</v>
      </c>
      <c r="FY628" s="215">
        <f t="shared" si="1691"/>
        <v>0</v>
      </c>
      <c r="FZ628" s="215">
        <f t="shared" si="1691"/>
        <v>0</v>
      </c>
      <c r="GA628" s="215">
        <f t="shared" si="1691"/>
        <v>0</v>
      </c>
      <c r="GB628" s="215">
        <f t="shared" si="1691"/>
        <v>0</v>
      </c>
      <c r="GC628" s="215">
        <f t="shared" si="1691"/>
        <v>0</v>
      </c>
      <c r="GD628" s="215">
        <f t="shared" si="1691"/>
        <v>0</v>
      </c>
      <c r="GE628" s="215">
        <f t="shared" si="1691"/>
        <v>0</v>
      </c>
      <c r="GF628" s="215">
        <f t="shared" si="1691"/>
        <v>0</v>
      </c>
      <c r="GG628" s="215">
        <f t="shared" si="1691"/>
        <v>0</v>
      </c>
      <c r="GH628" s="215">
        <f t="shared" si="1691"/>
        <v>0</v>
      </c>
      <c r="GI628" s="215">
        <f t="shared" si="1691"/>
        <v>0</v>
      </c>
      <c r="GJ628" s="215">
        <f t="shared" si="1691"/>
        <v>0</v>
      </c>
      <c r="GK628" s="215">
        <f t="shared" si="1691"/>
        <v>0</v>
      </c>
      <c r="GL628" s="215">
        <f t="shared" si="1691"/>
        <v>0</v>
      </c>
      <c r="GM628" s="215">
        <f t="shared" si="1691"/>
        <v>0</v>
      </c>
      <c r="GN628" s="215">
        <f t="shared" si="1691"/>
        <v>0</v>
      </c>
      <c r="GO628" s="215">
        <f t="shared" si="1691"/>
        <v>0</v>
      </c>
      <c r="GP628" s="215">
        <f t="shared" si="1691"/>
        <v>0</v>
      </c>
      <c r="GQ628" s="215">
        <f t="shared" si="1691"/>
        <v>0</v>
      </c>
      <c r="GR628" s="215">
        <f t="shared" si="1691"/>
        <v>0</v>
      </c>
      <c r="GS628" s="215">
        <f t="shared" si="1691"/>
        <v>0</v>
      </c>
      <c r="GT628" s="215">
        <f t="shared" si="1691"/>
        <v>0</v>
      </c>
      <c r="GU628" s="215">
        <f t="shared" si="1691"/>
        <v>0</v>
      </c>
      <c r="GV628" s="215">
        <f t="shared" si="1691"/>
        <v>0</v>
      </c>
      <c r="GW628" s="215">
        <f t="shared" si="1691"/>
        <v>0</v>
      </c>
      <c r="GX628" s="215">
        <f t="shared" si="1691"/>
        <v>0</v>
      </c>
      <c r="GY628" s="215">
        <f t="shared" si="1691"/>
        <v>0</v>
      </c>
      <c r="GZ628" s="215">
        <f t="shared" si="1691"/>
        <v>0</v>
      </c>
      <c r="HA628" s="215">
        <f t="shared" si="1691"/>
        <v>0</v>
      </c>
      <c r="HB628" s="215">
        <f t="shared" si="1691"/>
        <v>0</v>
      </c>
      <c r="HC628" s="215">
        <f t="shared" si="1691"/>
        <v>0</v>
      </c>
      <c r="HD628" s="215">
        <f t="shared" si="1691"/>
        <v>0</v>
      </c>
      <c r="HE628" s="215">
        <f t="shared" si="1691"/>
        <v>0</v>
      </c>
      <c r="HF628" s="215">
        <f t="shared" si="1691"/>
        <v>0</v>
      </c>
      <c r="HG628" s="215">
        <f t="shared" si="1691"/>
        <v>0</v>
      </c>
      <c r="HH628" s="215">
        <f t="shared" si="1691"/>
        <v>0</v>
      </c>
      <c r="HI628" s="215">
        <f t="shared" si="1691"/>
        <v>0</v>
      </c>
      <c r="HJ628" s="215">
        <f t="shared" si="1691"/>
        <v>0</v>
      </c>
      <c r="HK628" s="215">
        <f t="shared" si="1691"/>
        <v>0</v>
      </c>
      <c r="HL628" s="215">
        <f t="shared" si="1691"/>
        <v>0</v>
      </c>
      <c r="HM628" s="215">
        <f t="shared" si="1691"/>
        <v>0</v>
      </c>
      <c r="HN628" s="215">
        <f t="shared" si="1691"/>
        <v>0</v>
      </c>
      <c r="HO628" s="215">
        <f t="shared" ref="HO628:HQ628" si="1692">SUMPRODUCT(HO478:HO627,$G478:$G627)</f>
        <v>0</v>
      </c>
      <c r="HP628" s="215">
        <f t="shared" si="1692"/>
        <v>0</v>
      </c>
      <c r="HQ628" s="215">
        <f t="shared" si="1692"/>
        <v>0</v>
      </c>
    </row>
    <row r="629" spans="1:225" customFormat="1" ht="18.75" customHeight="1" x14ac:dyDescent="0.2">
      <c r="A629" s="114"/>
    </row>
    <row r="630" spans="1:225" s="51" customFormat="1" ht="40.200000000000003" customHeight="1" x14ac:dyDescent="0.4">
      <c r="A630" s="247" t="str">
        <f>'Labor Loading Matrix'!A860</f>
        <v>Option Period 3</v>
      </c>
      <c r="B630" s="213"/>
      <c r="C630" s="213"/>
      <c r="D630" s="92"/>
      <c r="E630" s="92"/>
      <c r="F630" s="92"/>
      <c r="G630" s="220"/>
      <c r="H630" s="93"/>
      <c r="I630" s="93"/>
      <c r="J630" s="93"/>
      <c r="K630" s="93"/>
      <c r="L630" s="93"/>
      <c r="M630" s="93"/>
      <c r="N630" s="93"/>
      <c r="O630" s="230" t="str">
        <f>O473</f>
        <v>Role</v>
      </c>
      <c r="P630" s="230" t="str">
        <f>P473</f>
        <v>Administrative Project Manager</v>
      </c>
      <c r="Q630" s="230" t="str">
        <f t="shared" ref="Q630:BI630" si="1693">Q473</f>
        <v>Senior II Business/Financial/Management Analyst</v>
      </c>
      <c r="R630" s="230" t="str">
        <f t="shared" si="1693"/>
        <v>Senior II Business/Financial/Management Analyst</v>
      </c>
      <c r="S630" s="230" t="str">
        <f t="shared" si="1693"/>
        <v>Senior II Business/Financial/Management Analyst</v>
      </c>
      <c r="T630" s="230" t="str">
        <f t="shared" si="1693"/>
        <v>Senior I Business/Financial/Management Analyst</v>
      </c>
      <c r="U630" s="230" t="str">
        <f t="shared" si="1693"/>
        <v>Senior I Business/Financial/Management Analyst</v>
      </c>
      <c r="V630" s="230" t="str">
        <f t="shared" si="1693"/>
        <v>Senior I Business/Financial/Management Analyst</v>
      </c>
      <c r="W630" s="230" t="str">
        <f t="shared" si="1693"/>
        <v>Senior I Business/Financial/Management Analyst</v>
      </c>
      <c r="X630" s="230" t="str">
        <f t="shared" si="1693"/>
        <v>Int II Business/Financial/Management Analyst</v>
      </c>
      <c r="Y630" s="230" t="str">
        <f t="shared" si="1693"/>
        <v>Int II Business/Financial/Management Analyst</v>
      </c>
      <c r="Z630" s="230" t="str">
        <f t="shared" si="1693"/>
        <v>Int II Business/Financial/Management Analyst</v>
      </c>
      <c r="AA630" s="230" t="str">
        <f t="shared" si="1693"/>
        <v>Int II Business/Financial/Management Analyst</v>
      </c>
      <c r="AB630" s="230" t="str">
        <f t="shared" si="1693"/>
        <v/>
      </c>
      <c r="AC630" s="230" t="str">
        <f t="shared" si="1693"/>
        <v/>
      </c>
      <c r="AD630" s="230" t="str">
        <f t="shared" si="1693"/>
        <v/>
      </c>
      <c r="AE630" s="230" t="str">
        <f t="shared" si="1693"/>
        <v/>
      </c>
      <c r="AF630" s="230" t="str">
        <f t="shared" si="1693"/>
        <v/>
      </c>
      <c r="AG630" s="230" t="str">
        <f t="shared" si="1693"/>
        <v/>
      </c>
      <c r="AH630" s="230" t="str">
        <f t="shared" si="1693"/>
        <v/>
      </c>
      <c r="AI630" s="230" t="str">
        <f t="shared" si="1693"/>
        <v/>
      </c>
      <c r="AJ630" s="230" t="str">
        <f t="shared" si="1693"/>
        <v/>
      </c>
      <c r="AK630" s="230" t="str">
        <f t="shared" si="1693"/>
        <v/>
      </c>
      <c r="AL630" s="230" t="str">
        <f t="shared" si="1693"/>
        <v/>
      </c>
      <c r="AM630" s="230" t="str">
        <f t="shared" si="1693"/>
        <v/>
      </c>
      <c r="AN630" s="230" t="str">
        <f t="shared" si="1693"/>
        <v/>
      </c>
      <c r="AO630" s="230" t="str">
        <f t="shared" si="1693"/>
        <v/>
      </c>
      <c r="AP630" s="230" t="str">
        <f t="shared" si="1693"/>
        <v/>
      </c>
      <c r="AQ630" s="230" t="str">
        <f t="shared" si="1693"/>
        <v/>
      </c>
      <c r="AR630" s="230" t="str">
        <f t="shared" si="1693"/>
        <v/>
      </c>
      <c r="AS630" s="230" t="str">
        <f t="shared" si="1693"/>
        <v/>
      </c>
      <c r="AT630" s="230" t="str">
        <f t="shared" si="1693"/>
        <v/>
      </c>
      <c r="AU630" s="230" t="str">
        <f t="shared" si="1693"/>
        <v/>
      </c>
      <c r="AV630" s="230" t="str">
        <f t="shared" si="1693"/>
        <v/>
      </c>
      <c r="AW630" s="230" t="str">
        <f t="shared" si="1693"/>
        <v/>
      </c>
      <c r="AX630" s="230" t="str">
        <f t="shared" si="1693"/>
        <v/>
      </c>
      <c r="AY630" s="230" t="str">
        <f t="shared" si="1693"/>
        <v/>
      </c>
      <c r="AZ630" s="230" t="str">
        <f t="shared" si="1693"/>
        <v/>
      </c>
      <c r="BA630" s="230" t="str">
        <f t="shared" si="1693"/>
        <v/>
      </c>
      <c r="BB630" s="230" t="str">
        <f t="shared" si="1693"/>
        <v/>
      </c>
      <c r="BC630" s="230" t="str">
        <f t="shared" si="1693"/>
        <v/>
      </c>
      <c r="BD630" s="230" t="str">
        <f t="shared" si="1693"/>
        <v/>
      </c>
      <c r="BE630" s="230" t="str">
        <f t="shared" si="1693"/>
        <v/>
      </c>
      <c r="BF630" s="230" t="str">
        <f t="shared" si="1693"/>
        <v/>
      </c>
      <c r="BG630" s="230" t="str">
        <f t="shared" si="1693"/>
        <v/>
      </c>
      <c r="BH630" s="230" t="str">
        <f t="shared" si="1693"/>
        <v/>
      </c>
      <c r="BI630" s="230" t="str">
        <f t="shared" si="1693"/>
        <v/>
      </c>
      <c r="BJ630" s="230" t="str">
        <f t="shared" ref="BJ630:DU630" si="1694">BJ473</f>
        <v/>
      </c>
      <c r="BK630" s="230" t="str">
        <f t="shared" si="1694"/>
        <v/>
      </c>
      <c r="BL630" s="230" t="str">
        <f t="shared" si="1694"/>
        <v/>
      </c>
      <c r="BM630" s="230" t="str">
        <f t="shared" si="1694"/>
        <v/>
      </c>
      <c r="BN630" s="230" t="str">
        <f t="shared" si="1694"/>
        <v/>
      </c>
      <c r="BO630" s="230" t="str">
        <f t="shared" si="1694"/>
        <v/>
      </c>
      <c r="BP630" s="230" t="str">
        <f t="shared" si="1694"/>
        <v/>
      </c>
      <c r="BQ630" s="230" t="str">
        <f t="shared" si="1694"/>
        <v/>
      </c>
      <c r="BR630" s="230" t="str">
        <f t="shared" si="1694"/>
        <v/>
      </c>
      <c r="BS630" s="230" t="str">
        <f t="shared" si="1694"/>
        <v/>
      </c>
      <c r="BT630" s="230" t="str">
        <f t="shared" si="1694"/>
        <v/>
      </c>
      <c r="BU630" s="230" t="str">
        <f t="shared" si="1694"/>
        <v/>
      </c>
      <c r="BV630" s="230" t="str">
        <f t="shared" si="1694"/>
        <v/>
      </c>
      <c r="BW630" s="230" t="str">
        <f t="shared" si="1694"/>
        <v/>
      </c>
      <c r="BX630" s="230" t="str">
        <f t="shared" si="1694"/>
        <v/>
      </c>
      <c r="BY630" s="230" t="str">
        <f t="shared" si="1694"/>
        <v/>
      </c>
      <c r="BZ630" s="230" t="str">
        <f t="shared" si="1694"/>
        <v/>
      </c>
      <c r="CA630" s="230" t="str">
        <f t="shared" si="1694"/>
        <v/>
      </c>
      <c r="CB630" s="230" t="str">
        <f t="shared" si="1694"/>
        <v/>
      </c>
      <c r="CC630" s="230" t="str">
        <f t="shared" si="1694"/>
        <v/>
      </c>
      <c r="CD630" s="230" t="str">
        <f t="shared" si="1694"/>
        <v/>
      </c>
      <c r="CE630" s="230" t="str">
        <f t="shared" si="1694"/>
        <v/>
      </c>
      <c r="CF630" s="230" t="str">
        <f t="shared" si="1694"/>
        <v/>
      </c>
      <c r="CG630" s="230" t="str">
        <f t="shared" si="1694"/>
        <v/>
      </c>
      <c r="CH630" s="230" t="str">
        <f t="shared" si="1694"/>
        <v/>
      </c>
      <c r="CI630" s="230" t="str">
        <f t="shared" si="1694"/>
        <v/>
      </c>
      <c r="CJ630" s="230" t="str">
        <f t="shared" si="1694"/>
        <v/>
      </c>
      <c r="CK630" s="230" t="str">
        <f t="shared" si="1694"/>
        <v/>
      </c>
      <c r="CL630" s="230" t="str">
        <f t="shared" si="1694"/>
        <v/>
      </c>
      <c r="CM630" s="230" t="str">
        <f t="shared" si="1694"/>
        <v/>
      </c>
      <c r="CN630" s="230" t="str">
        <f t="shared" si="1694"/>
        <v/>
      </c>
      <c r="CO630" s="230" t="str">
        <f t="shared" si="1694"/>
        <v/>
      </c>
      <c r="CP630" s="230" t="str">
        <f t="shared" si="1694"/>
        <v/>
      </c>
      <c r="CQ630" s="230" t="str">
        <f t="shared" si="1694"/>
        <v/>
      </c>
      <c r="CR630" s="230" t="str">
        <f t="shared" si="1694"/>
        <v/>
      </c>
      <c r="CS630" s="230" t="str">
        <f t="shared" si="1694"/>
        <v/>
      </c>
      <c r="CT630" s="230" t="str">
        <f t="shared" si="1694"/>
        <v/>
      </c>
      <c r="CU630" s="230" t="str">
        <f t="shared" si="1694"/>
        <v/>
      </c>
      <c r="CV630" s="230" t="str">
        <f t="shared" si="1694"/>
        <v/>
      </c>
      <c r="CW630" s="230" t="str">
        <f t="shared" si="1694"/>
        <v/>
      </c>
      <c r="CX630" s="230" t="str">
        <f t="shared" si="1694"/>
        <v/>
      </c>
      <c r="CY630" s="230" t="str">
        <f t="shared" si="1694"/>
        <v/>
      </c>
      <c r="CZ630" s="230" t="str">
        <f t="shared" si="1694"/>
        <v/>
      </c>
      <c r="DA630" s="230" t="str">
        <f t="shared" si="1694"/>
        <v/>
      </c>
      <c r="DB630" s="230" t="str">
        <f t="shared" si="1694"/>
        <v/>
      </c>
      <c r="DC630" s="230" t="str">
        <f t="shared" si="1694"/>
        <v/>
      </c>
      <c r="DD630" s="230" t="str">
        <f t="shared" si="1694"/>
        <v/>
      </c>
      <c r="DE630" s="230" t="str">
        <f t="shared" si="1694"/>
        <v/>
      </c>
      <c r="DF630" s="230" t="str">
        <f t="shared" si="1694"/>
        <v/>
      </c>
      <c r="DG630" s="230" t="str">
        <f t="shared" si="1694"/>
        <v/>
      </c>
      <c r="DH630" s="230" t="str">
        <f t="shared" si="1694"/>
        <v/>
      </c>
      <c r="DI630" s="230" t="str">
        <f t="shared" si="1694"/>
        <v/>
      </c>
      <c r="DJ630" s="230" t="str">
        <f t="shared" si="1694"/>
        <v/>
      </c>
      <c r="DK630" s="230" t="str">
        <f t="shared" si="1694"/>
        <v/>
      </c>
      <c r="DL630" s="230" t="str">
        <f t="shared" si="1694"/>
        <v/>
      </c>
      <c r="DM630" s="230" t="str">
        <f t="shared" si="1694"/>
        <v/>
      </c>
      <c r="DN630" s="230" t="str">
        <f t="shared" si="1694"/>
        <v/>
      </c>
      <c r="DO630" s="230" t="str">
        <f t="shared" si="1694"/>
        <v/>
      </c>
      <c r="DP630" s="230" t="str">
        <f t="shared" si="1694"/>
        <v/>
      </c>
      <c r="DQ630" s="230" t="str">
        <f t="shared" si="1694"/>
        <v/>
      </c>
      <c r="DR630" s="230" t="str">
        <f t="shared" si="1694"/>
        <v/>
      </c>
      <c r="DS630" s="230" t="str">
        <f t="shared" si="1694"/>
        <v/>
      </c>
      <c r="DT630" s="230" t="str">
        <f t="shared" si="1694"/>
        <v/>
      </c>
      <c r="DU630" s="230" t="str">
        <f t="shared" si="1694"/>
        <v/>
      </c>
      <c r="DV630" s="230" t="str">
        <f t="shared" ref="DV630:EK630" si="1695">DV473</f>
        <v/>
      </c>
      <c r="DW630" s="230" t="str">
        <f t="shared" si="1695"/>
        <v/>
      </c>
      <c r="DX630" s="230" t="str">
        <f t="shared" si="1695"/>
        <v/>
      </c>
      <c r="DY630" s="230" t="str">
        <f t="shared" si="1695"/>
        <v/>
      </c>
      <c r="DZ630" s="230" t="str">
        <f t="shared" si="1695"/>
        <v/>
      </c>
      <c r="EA630" s="230" t="str">
        <f t="shared" si="1695"/>
        <v/>
      </c>
      <c r="EB630" s="230" t="str">
        <f t="shared" si="1695"/>
        <v/>
      </c>
      <c r="EC630" s="230" t="str">
        <f t="shared" si="1695"/>
        <v/>
      </c>
      <c r="ED630" s="230" t="str">
        <f t="shared" si="1695"/>
        <v/>
      </c>
      <c r="EE630" s="230" t="str">
        <f t="shared" si="1695"/>
        <v/>
      </c>
      <c r="EF630" s="230" t="str">
        <f t="shared" si="1695"/>
        <v/>
      </c>
      <c r="EG630" s="230" t="str">
        <f t="shared" si="1695"/>
        <v/>
      </c>
      <c r="EH630" s="230" t="str">
        <f t="shared" si="1695"/>
        <v/>
      </c>
      <c r="EI630" s="230" t="str">
        <f t="shared" si="1695"/>
        <v/>
      </c>
      <c r="EJ630" s="230" t="str">
        <f t="shared" si="1695"/>
        <v/>
      </c>
      <c r="EK630" s="230" t="str">
        <f t="shared" si="1695"/>
        <v/>
      </c>
      <c r="EL630" s="230" t="str">
        <f t="shared" ref="EL630:FK630" si="1696">EL473</f>
        <v/>
      </c>
      <c r="EM630" s="230" t="str">
        <f t="shared" si="1696"/>
        <v/>
      </c>
      <c r="EN630" s="230" t="str">
        <f t="shared" si="1696"/>
        <v/>
      </c>
      <c r="EO630" s="230" t="str">
        <f t="shared" si="1696"/>
        <v/>
      </c>
      <c r="EP630" s="230" t="str">
        <f t="shared" si="1696"/>
        <v/>
      </c>
      <c r="EQ630" s="230" t="str">
        <f t="shared" si="1696"/>
        <v/>
      </c>
      <c r="ER630" s="230" t="str">
        <f t="shared" si="1696"/>
        <v/>
      </c>
      <c r="ES630" s="230" t="str">
        <f t="shared" si="1696"/>
        <v/>
      </c>
      <c r="ET630" s="230" t="str">
        <f t="shared" si="1696"/>
        <v/>
      </c>
      <c r="EU630" s="230" t="str">
        <f t="shared" si="1696"/>
        <v/>
      </c>
      <c r="EV630" s="230" t="str">
        <f t="shared" si="1696"/>
        <v/>
      </c>
      <c r="EW630" s="230" t="str">
        <f t="shared" si="1696"/>
        <v/>
      </c>
      <c r="EX630" s="230" t="str">
        <f t="shared" si="1696"/>
        <v/>
      </c>
      <c r="EY630" s="230" t="str">
        <f t="shared" si="1696"/>
        <v/>
      </c>
      <c r="EZ630" s="230" t="str">
        <f t="shared" si="1696"/>
        <v/>
      </c>
      <c r="FA630" s="230" t="str">
        <f t="shared" si="1696"/>
        <v/>
      </c>
      <c r="FB630" s="230" t="str">
        <f t="shared" si="1696"/>
        <v/>
      </c>
      <c r="FC630" s="230" t="str">
        <f t="shared" si="1696"/>
        <v/>
      </c>
      <c r="FD630" s="230" t="str">
        <f t="shared" si="1696"/>
        <v/>
      </c>
      <c r="FE630" s="230" t="str">
        <f t="shared" si="1696"/>
        <v/>
      </c>
      <c r="FF630" s="230" t="str">
        <f t="shared" si="1696"/>
        <v/>
      </c>
      <c r="FG630" s="230" t="str">
        <f t="shared" si="1696"/>
        <v/>
      </c>
      <c r="FH630" s="230" t="str">
        <f t="shared" si="1696"/>
        <v/>
      </c>
      <c r="FI630" s="230" t="str">
        <f t="shared" si="1696"/>
        <v/>
      </c>
      <c r="FJ630" s="230" t="str">
        <f t="shared" si="1696"/>
        <v/>
      </c>
      <c r="FK630" s="230" t="str">
        <f t="shared" si="1696"/>
        <v/>
      </c>
      <c r="FL630" s="230" t="str">
        <f t="shared" ref="FL630:HN630" si="1697">FL473</f>
        <v/>
      </c>
      <c r="FM630" s="230" t="str">
        <f t="shared" si="1697"/>
        <v/>
      </c>
      <c r="FN630" s="230" t="str">
        <f t="shared" si="1697"/>
        <v/>
      </c>
      <c r="FO630" s="230" t="str">
        <f t="shared" si="1697"/>
        <v/>
      </c>
      <c r="FP630" s="230" t="str">
        <f t="shared" si="1697"/>
        <v/>
      </c>
      <c r="FQ630" s="230" t="str">
        <f t="shared" si="1697"/>
        <v/>
      </c>
      <c r="FR630" s="230" t="str">
        <f t="shared" si="1697"/>
        <v/>
      </c>
      <c r="FS630" s="230" t="str">
        <f t="shared" si="1697"/>
        <v/>
      </c>
      <c r="FT630" s="230" t="str">
        <f t="shared" si="1697"/>
        <v/>
      </c>
      <c r="FU630" s="230" t="str">
        <f t="shared" si="1697"/>
        <v/>
      </c>
      <c r="FV630" s="230" t="str">
        <f t="shared" si="1697"/>
        <v/>
      </c>
      <c r="FW630" s="230" t="str">
        <f t="shared" si="1697"/>
        <v/>
      </c>
      <c r="FX630" s="230" t="str">
        <f t="shared" si="1697"/>
        <v/>
      </c>
      <c r="FY630" s="230" t="str">
        <f t="shared" si="1697"/>
        <v/>
      </c>
      <c r="FZ630" s="230" t="str">
        <f t="shared" si="1697"/>
        <v/>
      </c>
      <c r="GA630" s="230" t="str">
        <f t="shared" si="1697"/>
        <v/>
      </c>
      <c r="GB630" s="230" t="str">
        <f t="shared" si="1697"/>
        <v/>
      </c>
      <c r="GC630" s="230" t="str">
        <f t="shared" si="1697"/>
        <v/>
      </c>
      <c r="GD630" s="230" t="str">
        <f t="shared" si="1697"/>
        <v/>
      </c>
      <c r="GE630" s="230" t="str">
        <f t="shared" si="1697"/>
        <v/>
      </c>
      <c r="GF630" s="230" t="str">
        <f t="shared" si="1697"/>
        <v/>
      </c>
      <c r="GG630" s="230" t="str">
        <f t="shared" si="1697"/>
        <v/>
      </c>
      <c r="GH630" s="230" t="str">
        <f t="shared" si="1697"/>
        <v/>
      </c>
      <c r="GI630" s="230" t="str">
        <f t="shared" si="1697"/>
        <v/>
      </c>
      <c r="GJ630" s="230" t="str">
        <f t="shared" si="1697"/>
        <v/>
      </c>
      <c r="GK630" s="230" t="str">
        <f t="shared" si="1697"/>
        <v/>
      </c>
      <c r="GL630" s="230" t="str">
        <f t="shared" si="1697"/>
        <v/>
      </c>
      <c r="GM630" s="230" t="str">
        <f t="shared" si="1697"/>
        <v/>
      </c>
      <c r="GN630" s="230" t="str">
        <f t="shared" si="1697"/>
        <v/>
      </c>
      <c r="GO630" s="230" t="str">
        <f t="shared" si="1697"/>
        <v/>
      </c>
      <c r="GP630" s="230" t="str">
        <f t="shared" si="1697"/>
        <v/>
      </c>
      <c r="GQ630" s="230" t="str">
        <f t="shared" si="1697"/>
        <v/>
      </c>
      <c r="GR630" s="230" t="str">
        <f t="shared" si="1697"/>
        <v/>
      </c>
      <c r="GS630" s="230" t="str">
        <f t="shared" si="1697"/>
        <v/>
      </c>
      <c r="GT630" s="230" t="str">
        <f t="shared" si="1697"/>
        <v/>
      </c>
      <c r="GU630" s="230" t="str">
        <f t="shared" si="1697"/>
        <v/>
      </c>
      <c r="GV630" s="230" t="str">
        <f t="shared" si="1697"/>
        <v/>
      </c>
      <c r="GW630" s="230" t="str">
        <f t="shared" si="1697"/>
        <v/>
      </c>
      <c r="GX630" s="230" t="str">
        <f t="shared" si="1697"/>
        <v/>
      </c>
      <c r="GY630" s="230" t="str">
        <f t="shared" si="1697"/>
        <v/>
      </c>
      <c r="GZ630" s="230" t="str">
        <f t="shared" si="1697"/>
        <v/>
      </c>
      <c r="HA630" s="230" t="str">
        <f t="shared" si="1697"/>
        <v/>
      </c>
      <c r="HB630" s="230" t="str">
        <f t="shared" si="1697"/>
        <v/>
      </c>
      <c r="HC630" s="230" t="str">
        <f t="shared" si="1697"/>
        <v/>
      </c>
      <c r="HD630" s="230" t="str">
        <f t="shared" si="1697"/>
        <v/>
      </c>
      <c r="HE630" s="230" t="str">
        <f t="shared" si="1697"/>
        <v/>
      </c>
      <c r="HF630" s="230" t="str">
        <f t="shared" si="1697"/>
        <v/>
      </c>
      <c r="HG630" s="230" t="str">
        <f t="shared" si="1697"/>
        <v/>
      </c>
      <c r="HH630" s="230" t="str">
        <f t="shared" si="1697"/>
        <v/>
      </c>
      <c r="HI630" s="230" t="str">
        <f t="shared" si="1697"/>
        <v/>
      </c>
      <c r="HJ630" s="230" t="str">
        <f t="shared" si="1697"/>
        <v/>
      </c>
      <c r="HK630" s="230" t="str">
        <f t="shared" si="1697"/>
        <v/>
      </c>
      <c r="HL630" s="230" t="str">
        <f t="shared" si="1697"/>
        <v/>
      </c>
      <c r="HM630" s="230" t="str">
        <f t="shared" si="1697"/>
        <v/>
      </c>
      <c r="HN630" s="230" t="str">
        <f t="shared" si="1697"/>
        <v/>
      </c>
      <c r="HO630" s="230" t="str">
        <f t="shared" ref="HO630:HQ630" si="1698">HO473</f>
        <v/>
      </c>
      <c r="HP630" s="230" t="str">
        <f t="shared" si="1698"/>
        <v/>
      </c>
      <c r="HQ630" s="230" t="str">
        <f t="shared" si="1698"/>
        <v/>
      </c>
    </row>
    <row r="631" spans="1:225" s="59" customFormat="1" ht="60" customHeight="1" x14ac:dyDescent="0.2">
      <c r="A631" s="495" t="str">
        <f>A474</f>
        <v>SOW TASK NUMBER</v>
      </c>
      <c r="B631" s="495" t="str">
        <f t="shared" ref="B631:O631" si="1699">B474</f>
        <v>DELIVERABLE</v>
      </c>
      <c r="C631" s="495" t="str">
        <f t="shared" si="1699"/>
        <v>HOURS PER UNIT</v>
      </c>
      <c r="D631" s="495" t="str">
        <f t="shared" si="1699"/>
        <v>TRAVEL/ MATERIALS PER UNIT</v>
      </c>
      <c r="E631" s="495" t="str">
        <f t="shared" si="1699"/>
        <v>UNIT COST @ CEILING RATE</v>
      </c>
      <c r="F631" s="495" t="str">
        <f t="shared" ref="F631" si="1700">F474</f>
        <v>UNIT COST @ PROPOSED RATE</v>
      </c>
      <c r="G631" s="495" t="str">
        <f>CONCATENATE("QUANTITY REQUIRED FOR"," ",A630)</f>
        <v>QUANTITY REQUIRED FOR Option Period 3</v>
      </c>
      <c r="H631" s="495" t="str">
        <f t="shared" si="1699"/>
        <v>TOTAL HOURS</v>
      </c>
      <c r="I631" s="495" t="str">
        <f>CONCATENATE("TOTAL COST EXTENDED FOR ",A630, " @ CEILING RATE")</f>
        <v>TOTAL COST EXTENDED FOR Option Period 3 @ CEILING RATE</v>
      </c>
      <c r="J631" s="495" t="str">
        <f>CONCATENATE("TOTAL COST EXTENDED FOR ",A630, " @ PROPOSED RATE")</f>
        <v>TOTAL COST EXTENDED FOR Option Period 3 @ PROPOSED RATE</v>
      </c>
      <c r="K631" s="495" t="str">
        <f t="shared" si="1699"/>
        <v>% ALLOCATED to OPS</v>
      </c>
      <c r="L631" s="495" t="str">
        <f t="shared" si="1699"/>
        <v>% ALLOCATED to F&amp;E</v>
      </c>
      <c r="M631" s="495" t="str">
        <f t="shared" si="1699"/>
        <v>TOTAL OPS COST BASED ON % OF PROPOSED RATE</v>
      </c>
      <c r="N631" s="495" t="str">
        <f t="shared" si="1699"/>
        <v>TOTAL F&amp;E COST BASED ON % OF PROPOSED RATE</v>
      </c>
      <c r="O631" s="230" t="str">
        <f t="shared" si="1699"/>
        <v>Labor Category</v>
      </c>
      <c r="P631" s="230" t="str">
        <f>P474</f>
        <v>Administrative Project Manager</v>
      </c>
      <c r="Q631" s="230" t="str">
        <f t="shared" ref="Q631:BI631" si="1701">Q474</f>
        <v>Senior II Business/Financial/Management Analyst</v>
      </c>
      <c r="R631" s="230" t="str">
        <f t="shared" si="1701"/>
        <v>Senior II Business/Financial/Management Analyst</v>
      </c>
      <c r="S631" s="230" t="str">
        <f t="shared" si="1701"/>
        <v>Senior II Business/Financial/Management Analyst</v>
      </c>
      <c r="T631" s="230" t="str">
        <f t="shared" si="1701"/>
        <v>Senior I Business/Financial/Management Analyst</v>
      </c>
      <c r="U631" s="230" t="str">
        <f t="shared" si="1701"/>
        <v>Senior I Business/Financial/Management Analyst</v>
      </c>
      <c r="V631" s="230" t="str">
        <f t="shared" si="1701"/>
        <v>Senior I Business/Financial/Management Analyst</v>
      </c>
      <c r="W631" s="230" t="str">
        <f t="shared" si="1701"/>
        <v>Senior I Business/Financial/Management Analyst</v>
      </c>
      <c r="X631" s="230" t="str">
        <f t="shared" si="1701"/>
        <v>Int II Business/Financial/Management Analyst</v>
      </c>
      <c r="Y631" s="230" t="str">
        <f t="shared" si="1701"/>
        <v>Int II Business/Financial/Management Analyst</v>
      </c>
      <c r="Z631" s="230" t="str">
        <f t="shared" si="1701"/>
        <v>Int II Business/Financial/Management Analyst</v>
      </c>
      <c r="AA631" s="230" t="str">
        <f t="shared" si="1701"/>
        <v>Int II Business/Financial/Management Analyst</v>
      </c>
      <c r="AB631" s="230" t="str">
        <f t="shared" si="1701"/>
        <v/>
      </c>
      <c r="AC631" s="230" t="str">
        <f t="shared" si="1701"/>
        <v/>
      </c>
      <c r="AD631" s="230" t="str">
        <f t="shared" si="1701"/>
        <v/>
      </c>
      <c r="AE631" s="230" t="str">
        <f t="shared" si="1701"/>
        <v/>
      </c>
      <c r="AF631" s="230" t="str">
        <f t="shared" si="1701"/>
        <v/>
      </c>
      <c r="AG631" s="230" t="str">
        <f t="shared" si="1701"/>
        <v/>
      </c>
      <c r="AH631" s="230" t="str">
        <f t="shared" si="1701"/>
        <v/>
      </c>
      <c r="AI631" s="230" t="str">
        <f t="shared" si="1701"/>
        <v/>
      </c>
      <c r="AJ631" s="230" t="str">
        <f t="shared" si="1701"/>
        <v/>
      </c>
      <c r="AK631" s="230" t="str">
        <f t="shared" si="1701"/>
        <v/>
      </c>
      <c r="AL631" s="230" t="str">
        <f t="shared" si="1701"/>
        <v/>
      </c>
      <c r="AM631" s="230" t="str">
        <f t="shared" si="1701"/>
        <v/>
      </c>
      <c r="AN631" s="230" t="str">
        <f t="shared" si="1701"/>
        <v/>
      </c>
      <c r="AO631" s="230" t="str">
        <f t="shared" si="1701"/>
        <v/>
      </c>
      <c r="AP631" s="230" t="str">
        <f t="shared" si="1701"/>
        <v/>
      </c>
      <c r="AQ631" s="230" t="str">
        <f t="shared" si="1701"/>
        <v/>
      </c>
      <c r="AR631" s="230" t="str">
        <f t="shared" si="1701"/>
        <v/>
      </c>
      <c r="AS631" s="230" t="str">
        <f t="shared" si="1701"/>
        <v/>
      </c>
      <c r="AT631" s="230" t="str">
        <f t="shared" si="1701"/>
        <v/>
      </c>
      <c r="AU631" s="230" t="str">
        <f t="shared" si="1701"/>
        <v/>
      </c>
      <c r="AV631" s="230" t="str">
        <f t="shared" si="1701"/>
        <v/>
      </c>
      <c r="AW631" s="230" t="str">
        <f t="shared" si="1701"/>
        <v/>
      </c>
      <c r="AX631" s="230" t="str">
        <f t="shared" si="1701"/>
        <v/>
      </c>
      <c r="AY631" s="230" t="str">
        <f t="shared" si="1701"/>
        <v/>
      </c>
      <c r="AZ631" s="230" t="str">
        <f t="shared" si="1701"/>
        <v/>
      </c>
      <c r="BA631" s="230" t="str">
        <f t="shared" si="1701"/>
        <v/>
      </c>
      <c r="BB631" s="230" t="str">
        <f t="shared" si="1701"/>
        <v/>
      </c>
      <c r="BC631" s="230" t="str">
        <f t="shared" si="1701"/>
        <v/>
      </c>
      <c r="BD631" s="230" t="str">
        <f t="shared" si="1701"/>
        <v/>
      </c>
      <c r="BE631" s="230" t="str">
        <f t="shared" si="1701"/>
        <v/>
      </c>
      <c r="BF631" s="230" t="str">
        <f t="shared" si="1701"/>
        <v/>
      </c>
      <c r="BG631" s="230" t="str">
        <f t="shared" si="1701"/>
        <v/>
      </c>
      <c r="BH631" s="230" t="str">
        <f t="shared" si="1701"/>
        <v/>
      </c>
      <c r="BI631" s="230" t="str">
        <f t="shared" si="1701"/>
        <v/>
      </c>
      <c r="BJ631" s="230" t="str">
        <f t="shared" ref="BJ631:DU631" si="1702">BJ474</f>
        <v/>
      </c>
      <c r="BK631" s="230" t="str">
        <f t="shared" si="1702"/>
        <v/>
      </c>
      <c r="BL631" s="230" t="str">
        <f t="shared" si="1702"/>
        <v/>
      </c>
      <c r="BM631" s="230" t="str">
        <f t="shared" si="1702"/>
        <v/>
      </c>
      <c r="BN631" s="230" t="str">
        <f t="shared" si="1702"/>
        <v/>
      </c>
      <c r="BO631" s="230" t="str">
        <f t="shared" si="1702"/>
        <v/>
      </c>
      <c r="BP631" s="230" t="str">
        <f t="shared" si="1702"/>
        <v/>
      </c>
      <c r="BQ631" s="230" t="str">
        <f t="shared" si="1702"/>
        <v/>
      </c>
      <c r="BR631" s="230" t="str">
        <f t="shared" si="1702"/>
        <v/>
      </c>
      <c r="BS631" s="230" t="str">
        <f t="shared" si="1702"/>
        <v/>
      </c>
      <c r="BT631" s="230" t="str">
        <f t="shared" si="1702"/>
        <v/>
      </c>
      <c r="BU631" s="230" t="str">
        <f t="shared" si="1702"/>
        <v/>
      </c>
      <c r="BV631" s="230" t="str">
        <f t="shared" si="1702"/>
        <v/>
      </c>
      <c r="BW631" s="230" t="str">
        <f t="shared" si="1702"/>
        <v/>
      </c>
      <c r="BX631" s="230" t="str">
        <f t="shared" si="1702"/>
        <v/>
      </c>
      <c r="BY631" s="230" t="str">
        <f t="shared" si="1702"/>
        <v/>
      </c>
      <c r="BZ631" s="230" t="str">
        <f t="shared" si="1702"/>
        <v/>
      </c>
      <c r="CA631" s="230" t="str">
        <f t="shared" si="1702"/>
        <v/>
      </c>
      <c r="CB631" s="230" t="str">
        <f t="shared" si="1702"/>
        <v/>
      </c>
      <c r="CC631" s="230" t="str">
        <f t="shared" si="1702"/>
        <v/>
      </c>
      <c r="CD631" s="230" t="str">
        <f t="shared" si="1702"/>
        <v/>
      </c>
      <c r="CE631" s="230" t="str">
        <f t="shared" si="1702"/>
        <v/>
      </c>
      <c r="CF631" s="230" t="str">
        <f t="shared" si="1702"/>
        <v/>
      </c>
      <c r="CG631" s="230" t="str">
        <f t="shared" si="1702"/>
        <v/>
      </c>
      <c r="CH631" s="230" t="str">
        <f t="shared" si="1702"/>
        <v/>
      </c>
      <c r="CI631" s="230" t="str">
        <f t="shared" si="1702"/>
        <v/>
      </c>
      <c r="CJ631" s="230" t="str">
        <f t="shared" si="1702"/>
        <v/>
      </c>
      <c r="CK631" s="230" t="str">
        <f t="shared" si="1702"/>
        <v/>
      </c>
      <c r="CL631" s="230" t="str">
        <f t="shared" si="1702"/>
        <v/>
      </c>
      <c r="CM631" s="230" t="str">
        <f t="shared" si="1702"/>
        <v/>
      </c>
      <c r="CN631" s="230" t="str">
        <f t="shared" si="1702"/>
        <v/>
      </c>
      <c r="CO631" s="230" t="str">
        <f t="shared" si="1702"/>
        <v/>
      </c>
      <c r="CP631" s="230" t="str">
        <f t="shared" si="1702"/>
        <v/>
      </c>
      <c r="CQ631" s="230" t="str">
        <f t="shared" si="1702"/>
        <v/>
      </c>
      <c r="CR631" s="230" t="str">
        <f t="shared" si="1702"/>
        <v/>
      </c>
      <c r="CS631" s="230" t="str">
        <f t="shared" si="1702"/>
        <v/>
      </c>
      <c r="CT631" s="230" t="str">
        <f t="shared" si="1702"/>
        <v/>
      </c>
      <c r="CU631" s="230" t="str">
        <f t="shared" si="1702"/>
        <v/>
      </c>
      <c r="CV631" s="230" t="str">
        <f t="shared" si="1702"/>
        <v/>
      </c>
      <c r="CW631" s="230" t="str">
        <f t="shared" si="1702"/>
        <v/>
      </c>
      <c r="CX631" s="230" t="str">
        <f t="shared" si="1702"/>
        <v/>
      </c>
      <c r="CY631" s="230" t="str">
        <f t="shared" si="1702"/>
        <v/>
      </c>
      <c r="CZ631" s="230" t="str">
        <f t="shared" si="1702"/>
        <v/>
      </c>
      <c r="DA631" s="230" t="str">
        <f t="shared" si="1702"/>
        <v/>
      </c>
      <c r="DB631" s="230" t="str">
        <f t="shared" si="1702"/>
        <v/>
      </c>
      <c r="DC631" s="230" t="str">
        <f t="shared" si="1702"/>
        <v/>
      </c>
      <c r="DD631" s="230" t="str">
        <f t="shared" si="1702"/>
        <v/>
      </c>
      <c r="DE631" s="230" t="str">
        <f t="shared" si="1702"/>
        <v/>
      </c>
      <c r="DF631" s="230" t="str">
        <f t="shared" si="1702"/>
        <v/>
      </c>
      <c r="DG631" s="230" t="str">
        <f t="shared" si="1702"/>
        <v/>
      </c>
      <c r="DH631" s="230" t="str">
        <f t="shared" si="1702"/>
        <v/>
      </c>
      <c r="DI631" s="230" t="str">
        <f t="shared" si="1702"/>
        <v/>
      </c>
      <c r="DJ631" s="230" t="str">
        <f t="shared" si="1702"/>
        <v/>
      </c>
      <c r="DK631" s="230" t="str">
        <f t="shared" si="1702"/>
        <v/>
      </c>
      <c r="DL631" s="230" t="str">
        <f t="shared" si="1702"/>
        <v/>
      </c>
      <c r="DM631" s="230" t="str">
        <f t="shared" si="1702"/>
        <v/>
      </c>
      <c r="DN631" s="230" t="str">
        <f t="shared" si="1702"/>
        <v/>
      </c>
      <c r="DO631" s="230" t="str">
        <f t="shared" si="1702"/>
        <v/>
      </c>
      <c r="DP631" s="230" t="str">
        <f t="shared" si="1702"/>
        <v/>
      </c>
      <c r="DQ631" s="230" t="str">
        <f t="shared" si="1702"/>
        <v/>
      </c>
      <c r="DR631" s="230" t="str">
        <f t="shared" si="1702"/>
        <v/>
      </c>
      <c r="DS631" s="230" t="str">
        <f t="shared" si="1702"/>
        <v/>
      </c>
      <c r="DT631" s="230" t="str">
        <f t="shared" si="1702"/>
        <v/>
      </c>
      <c r="DU631" s="230" t="str">
        <f t="shared" si="1702"/>
        <v/>
      </c>
      <c r="DV631" s="230" t="str">
        <f t="shared" ref="DV631:EK631" si="1703">DV474</f>
        <v/>
      </c>
      <c r="DW631" s="230" t="str">
        <f t="shared" si="1703"/>
        <v/>
      </c>
      <c r="DX631" s="230" t="str">
        <f t="shared" si="1703"/>
        <v/>
      </c>
      <c r="DY631" s="230" t="str">
        <f t="shared" si="1703"/>
        <v/>
      </c>
      <c r="DZ631" s="230" t="str">
        <f t="shared" si="1703"/>
        <v/>
      </c>
      <c r="EA631" s="230" t="str">
        <f t="shared" si="1703"/>
        <v/>
      </c>
      <c r="EB631" s="230" t="str">
        <f t="shared" si="1703"/>
        <v/>
      </c>
      <c r="EC631" s="230" t="str">
        <f t="shared" si="1703"/>
        <v/>
      </c>
      <c r="ED631" s="230" t="str">
        <f t="shared" si="1703"/>
        <v/>
      </c>
      <c r="EE631" s="230" t="str">
        <f t="shared" si="1703"/>
        <v/>
      </c>
      <c r="EF631" s="230" t="str">
        <f t="shared" si="1703"/>
        <v/>
      </c>
      <c r="EG631" s="230" t="str">
        <f t="shared" si="1703"/>
        <v/>
      </c>
      <c r="EH631" s="230" t="str">
        <f t="shared" si="1703"/>
        <v/>
      </c>
      <c r="EI631" s="230" t="str">
        <f t="shared" si="1703"/>
        <v/>
      </c>
      <c r="EJ631" s="230" t="str">
        <f t="shared" si="1703"/>
        <v/>
      </c>
      <c r="EK631" s="230" t="str">
        <f t="shared" si="1703"/>
        <v/>
      </c>
      <c r="EL631" s="230" t="str">
        <f t="shared" ref="EL631:FK631" si="1704">EL474</f>
        <v/>
      </c>
      <c r="EM631" s="230" t="str">
        <f t="shared" si="1704"/>
        <v/>
      </c>
      <c r="EN631" s="230" t="str">
        <f t="shared" si="1704"/>
        <v/>
      </c>
      <c r="EO631" s="230" t="str">
        <f t="shared" si="1704"/>
        <v/>
      </c>
      <c r="EP631" s="230" t="str">
        <f t="shared" si="1704"/>
        <v/>
      </c>
      <c r="EQ631" s="230" t="str">
        <f t="shared" si="1704"/>
        <v/>
      </c>
      <c r="ER631" s="230" t="str">
        <f t="shared" si="1704"/>
        <v/>
      </c>
      <c r="ES631" s="230" t="str">
        <f t="shared" si="1704"/>
        <v/>
      </c>
      <c r="ET631" s="230" t="str">
        <f t="shared" si="1704"/>
        <v/>
      </c>
      <c r="EU631" s="230" t="str">
        <f t="shared" si="1704"/>
        <v/>
      </c>
      <c r="EV631" s="230" t="str">
        <f t="shared" si="1704"/>
        <v/>
      </c>
      <c r="EW631" s="230" t="str">
        <f t="shared" si="1704"/>
        <v/>
      </c>
      <c r="EX631" s="230" t="str">
        <f t="shared" si="1704"/>
        <v/>
      </c>
      <c r="EY631" s="230" t="str">
        <f t="shared" si="1704"/>
        <v/>
      </c>
      <c r="EZ631" s="230" t="str">
        <f t="shared" si="1704"/>
        <v/>
      </c>
      <c r="FA631" s="230" t="str">
        <f t="shared" si="1704"/>
        <v/>
      </c>
      <c r="FB631" s="230" t="str">
        <f t="shared" si="1704"/>
        <v/>
      </c>
      <c r="FC631" s="230" t="str">
        <f t="shared" si="1704"/>
        <v/>
      </c>
      <c r="FD631" s="230" t="str">
        <f t="shared" si="1704"/>
        <v/>
      </c>
      <c r="FE631" s="230" t="str">
        <f t="shared" si="1704"/>
        <v/>
      </c>
      <c r="FF631" s="230" t="str">
        <f t="shared" si="1704"/>
        <v/>
      </c>
      <c r="FG631" s="230" t="str">
        <f t="shared" si="1704"/>
        <v/>
      </c>
      <c r="FH631" s="230" t="str">
        <f t="shared" si="1704"/>
        <v/>
      </c>
      <c r="FI631" s="230" t="str">
        <f t="shared" si="1704"/>
        <v/>
      </c>
      <c r="FJ631" s="230" t="str">
        <f t="shared" si="1704"/>
        <v/>
      </c>
      <c r="FK631" s="230" t="str">
        <f t="shared" si="1704"/>
        <v/>
      </c>
      <c r="FL631" s="230" t="str">
        <f t="shared" ref="FL631:HN631" si="1705">FL474</f>
        <v/>
      </c>
      <c r="FM631" s="230" t="str">
        <f t="shared" si="1705"/>
        <v/>
      </c>
      <c r="FN631" s="230" t="str">
        <f t="shared" si="1705"/>
        <v/>
      </c>
      <c r="FO631" s="230" t="str">
        <f t="shared" si="1705"/>
        <v/>
      </c>
      <c r="FP631" s="230" t="str">
        <f t="shared" si="1705"/>
        <v/>
      </c>
      <c r="FQ631" s="230" t="str">
        <f t="shared" si="1705"/>
        <v/>
      </c>
      <c r="FR631" s="230" t="str">
        <f t="shared" si="1705"/>
        <v/>
      </c>
      <c r="FS631" s="230" t="str">
        <f t="shared" si="1705"/>
        <v/>
      </c>
      <c r="FT631" s="230" t="str">
        <f t="shared" si="1705"/>
        <v/>
      </c>
      <c r="FU631" s="230" t="str">
        <f t="shared" si="1705"/>
        <v/>
      </c>
      <c r="FV631" s="230" t="str">
        <f t="shared" si="1705"/>
        <v/>
      </c>
      <c r="FW631" s="230" t="str">
        <f t="shared" si="1705"/>
        <v/>
      </c>
      <c r="FX631" s="230" t="str">
        <f t="shared" si="1705"/>
        <v/>
      </c>
      <c r="FY631" s="230" t="str">
        <f t="shared" si="1705"/>
        <v/>
      </c>
      <c r="FZ631" s="230" t="str">
        <f t="shared" si="1705"/>
        <v/>
      </c>
      <c r="GA631" s="230" t="str">
        <f t="shared" si="1705"/>
        <v/>
      </c>
      <c r="GB631" s="230" t="str">
        <f t="shared" si="1705"/>
        <v/>
      </c>
      <c r="GC631" s="230" t="str">
        <f t="shared" si="1705"/>
        <v/>
      </c>
      <c r="GD631" s="230" t="str">
        <f t="shared" si="1705"/>
        <v/>
      </c>
      <c r="GE631" s="230" t="str">
        <f t="shared" si="1705"/>
        <v/>
      </c>
      <c r="GF631" s="230" t="str">
        <f t="shared" si="1705"/>
        <v/>
      </c>
      <c r="GG631" s="230" t="str">
        <f t="shared" si="1705"/>
        <v/>
      </c>
      <c r="GH631" s="230" t="str">
        <f t="shared" si="1705"/>
        <v/>
      </c>
      <c r="GI631" s="230" t="str">
        <f t="shared" si="1705"/>
        <v/>
      </c>
      <c r="GJ631" s="230" t="str">
        <f t="shared" si="1705"/>
        <v/>
      </c>
      <c r="GK631" s="230" t="str">
        <f t="shared" si="1705"/>
        <v/>
      </c>
      <c r="GL631" s="230" t="str">
        <f t="shared" si="1705"/>
        <v/>
      </c>
      <c r="GM631" s="230" t="str">
        <f t="shared" si="1705"/>
        <v/>
      </c>
      <c r="GN631" s="230" t="str">
        <f t="shared" si="1705"/>
        <v/>
      </c>
      <c r="GO631" s="230" t="str">
        <f t="shared" si="1705"/>
        <v/>
      </c>
      <c r="GP631" s="230" t="str">
        <f t="shared" si="1705"/>
        <v/>
      </c>
      <c r="GQ631" s="230" t="str">
        <f t="shared" si="1705"/>
        <v/>
      </c>
      <c r="GR631" s="230" t="str">
        <f t="shared" si="1705"/>
        <v/>
      </c>
      <c r="GS631" s="230" t="str">
        <f t="shared" si="1705"/>
        <v/>
      </c>
      <c r="GT631" s="230" t="str">
        <f t="shared" si="1705"/>
        <v/>
      </c>
      <c r="GU631" s="230" t="str">
        <f t="shared" si="1705"/>
        <v/>
      </c>
      <c r="GV631" s="230" t="str">
        <f t="shared" si="1705"/>
        <v/>
      </c>
      <c r="GW631" s="230" t="str">
        <f t="shared" si="1705"/>
        <v/>
      </c>
      <c r="GX631" s="230" t="str">
        <f t="shared" si="1705"/>
        <v/>
      </c>
      <c r="GY631" s="230" t="str">
        <f t="shared" si="1705"/>
        <v/>
      </c>
      <c r="GZ631" s="230" t="str">
        <f t="shared" si="1705"/>
        <v/>
      </c>
      <c r="HA631" s="230" t="str">
        <f t="shared" si="1705"/>
        <v/>
      </c>
      <c r="HB631" s="230" t="str">
        <f t="shared" si="1705"/>
        <v/>
      </c>
      <c r="HC631" s="230" t="str">
        <f t="shared" si="1705"/>
        <v/>
      </c>
      <c r="HD631" s="230" t="str">
        <f t="shared" si="1705"/>
        <v/>
      </c>
      <c r="HE631" s="230" t="str">
        <f t="shared" si="1705"/>
        <v/>
      </c>
      <c r="HF631" s="230" t="str">
        <f t="shared" si="1705"/>
        <v/>
      </c>
      <c r="HG631" s="230" t="str">
        <f t="shared" si="1705"/>
        <v/>
      </c>
      <c r="HH631" s="230" t="str">
        <f t="shared" si="1705"/>
        <v/>
      </c>
      <c r="HI631" s="230" t="str">
        <f t="shared" si="1705"/>
        <v/>
      </c>
      <c r="HJ631" s="230" t="str">
        <f t="shared" si="1705"/>
        <v/>
      </c>
      <c r="HK631" s="230" t="str">
        <f t="shared" si="1705"/>
        <v/>
      </c>
      <c r="HL631" s="230" t="str">
        <f t="shared" si="1705"/>
        <v/>
      </c>
      <c r="HM631" s="230" t="str">
        <f t="shared" si="1705"/>
        <v/>
      </c>
      <c r="HN631" s="230" t="str">
        <f t="shared" si="1705"/>
        <v/>
      </c>
      <c r="HO631" s="230" t="str">
        <f t="shared" ref="HO631:HQ631" si="1706">HO474</f>
        <v/>
      </c>
      <c r="HP631" s="230" t="str">
        <f t="shared" si="1706"/>
        <v/>
      </c>
      <c r="HQ631" s="230" t="str">
        <f t="shared" si="1706"/>
        <v/>
      </c>
    </row>
    <row r="632" spans="1:225" s="59" customFormat="1" ht="38.4" customHeight="1" x14ac:dyDescent="0.2">
      <c r="A632" s="496"/>
      <c r="B632" s="496"/>
      <c r="C632" s="496"/>
      <c r="D632" s="496"/>
      <c r="E632" s="496"/>
      <c r="F632" s="496"/>
      <c r="G632" s="496"/>
      <c r="H632" s="496"/>
      <c r="I632" s="496"/>
      <c r="J632" s="496"/>
      <c r="K632" s="496"/>
      <c r="L632" s="496"/>
      <c r="M632" s="496"/>
      <c r="N632" s="496"/>
      <c r="O632" s="230" t="str">
        <f t="shared" ref="O632" si="1707">O475</f>
        <v>Ceiling Labor Rate</v>
      </c>
      <c r="P632" s="231">
        <f>IF(P630="","",'CLINs &amp; Ceiling Rates'!N8)</f>
        <v>0</v>
      </c>
      <c r="Q632" s="231">
        <f>IF(Q630="","",'CLINs &amp; Ceiling Rates'!N9)</f>
        <v>0</v>
      </c>
      <c r="R632" s="231">
        <f>IF(R630="","",'CLINs &amp; Ceiling Rates'!N10)</f>
        <v>0</v>
      </c>
      <c r="S632" s="231">
        <f>IF(S630="","",'CLINs &amp; Ceiling Rates'!N11)</f>
        <v>0</v>
      </c>
      <c r="T632" s="231">
        <f>IF(T630="","",'CLINs &amp; Ceiling Rates'!N12)</f>
        <v>0</v>
      </c>
      <c r="U632" s="231">
        <f>IF(U630="","",'CLINs &amp; Ceiling Rates'!N13)</f>
        <v>0</v>
      </c>
      <c r="V632" s="231">
        <f>IF(V630="","",'CLINs &amp; Ceiling Rates'!N14)</f>
        <v>0</v>
      </c>
      <c r="W632" s="231">
        <f>IF(W630="","",'CLINs &amp; Ceiling Rates'!N15)</f>
        <v>0</v>
      </c>
      <c r="X632" s="231">
        <f>IF(X630="","",'CLINs &amp; Ceiling Rates'!N16)</f>
        <v>0</v>
      </c>
      <c r="Y632" s="231">
        <f>IF(Y630="","",'CLINs &amp; Ceiling Rates'!N17)</f>
        <v>0</v>
      </c>
      <c r="Z632" s="231">
        <f>IF(Z630="","",'CLINs &amp; Ceiling Rates'!N18)</f>
        <v>0</v>
      </c>
      <c r="AA632" s="231">
        <f>IF(AA630="","",'CLINs &amp; Ceiling Rates'!N19)</f>
        <v>0</v>
      </c>
      <c r="AB632" s="231" t="str">
        <f>IF(AB630="","",'CLINs &amp; Ceiling Rates'!N20)</f>
        <v/>
      </c>
      <c r="AC632" s="231" t="str">
        <f>IF(AC630="","",'CLINs &amp; Ceiling Rates'!N21)</f>
        <v/>
      </c>
      <c r="AD632" s="231" t="str">
        <f>IF(AD630="","",'CLINs &amp; Ceiling Rates'!N22)</f>
        <v/>
      </c>
      <c r="AE632" s="231" t="str">
        <f>IF(AE630="","",'CLINs &amp; Ceiling Rates'!N23)</f>
        <v/>
      </c>
      <c r="AF632" s="231" t="str">
        <f>IF(AF630="","",'CLINs &amp; Ceiling Rates'!N24)</f>
        <v/>
      </c>
      <c r="AG632" s="231" t="str">
        <f>IF(AG630="","",'CLINs &amp; Ceiling Rates'!N25)</f>
        <v/>
      </c>
      <c r="AH632" s="231" t="str">
        <f>IF(AH630="","",'CLINs &amp; Ceiling Rates'!N26)</f>
        <v/>
      </c>
      <c r="AI632" s="231" t="str">
        <f>IF(AI630="","",'CLINs &amp; Ceiling Rates'!N27)</f>
        <v/>
      </c>
      <c r="AJ632" s="231" t="str">
        <f>IF(AJ630="","",'CLINs &amp; Ceiling Rates'!N28)</f>
        <v/>
      </c>
      <c r="AK632" s="231" t="str">
        <f>IF(AK630="","",'CLINs &amp; Ceiling Rates'!N29)</f>
        <v/>
      </c>
      <c r="AL632" s="231" t="str">
        <f>IF(AL630="","",'CLINs &amp; Ceiling Rates'!N30)</f>
        <v/>
      </c>
      <c r="AM632" s="231" t="str">
        <f>IF(AM630="","",'CLINs &amp; Ceiling Rates'!N31)</f>
        <v/>
      </c>
      <c r="AN632" s="231" t="str">
        <f>IF(AN630="","",'CLINs &amp; Ceiling Rates'!N32)</f>
        <v/>
      </c>
      <c r="AO632" s="231" t="str">
        <f>IF(AO630="","",'CLINs &amp; Ceiling Rates'!N33)</f>
        <v/>
      </c>
      <c r="AP632" s="231" t="str">
        <f>IF(AP630="","",'CLINs &amp; Ceiling Rates'!N34)</f>
        <v/>
      </c>
      <c r="AQ632" s="231" t="str">
        <f>IF(AQ630="","",'CLINs &amp; Ceiling Rates'!N35)</f>
        <v/>
      </c>
      <c r="AR632" s="231" t="str">
        <f>IF(AR630="","",'CLINs &amp; Ceiling Rates'!N36)</f>
        <v/>
      </c>
      <c r="AS632" s="231" t="str">
        <f>IF(AS630="","",'CLINs &amp; Ceiling Rates'!N37)</f>
        <v/>
      </c>
      <c r="AT632" s="231" t="str">
        <f>IF(AT630="","",'CLINs &amp; Ceiling Rates'!N38)</f>
        <v/>
      </c>
      <c r="AU632" s="231" t="str">
        <f>IF(AU630="","",'CLINs &amp; Ceiling Rates'!N39)</f>
        <v/>
      </c>
      <c r="AV632" s="231" t="str">
        <f>IF(AV630="","",'CLINs &amp; Ceiling Rates'!N40)</f>
        <v/>
      </c>
      <c r="AW632" s="231" t="str">
        <f>IF(AW630="","",'CLINs &amp; Ceiling Rates'!N41)</f>
        <v/>
      </c>
      <c r="AX632" s="231" t="str">
        <f>IF(AX630="","",'CLINs &amp; Ceiling Rates'!N42)</f>
        <v/>
      </c>
      <c r="AY632" s="231" t="str">
        <f>IF(AY630="","",'CLINs &amp; Ceiling Rates'!N43)</f>
        <v/>
      </c>
      <c r="AZ632" s="231" t="str">
        <f>IF(AZ630="","",'CLINs &amp; Ceiling Rates'!N44)</f>
        <v/>
      </c>
      <c r="BA632" s="231" t="str">
        <f>IF(BA630="","",'CLINs &amp; Ceiling Rates'!N45)</f>
        <v/>
      </c>
      <c r="BB632" s="231" t="str">
        <f>IF(BB630="","",'CLINs &amp; Ceiling Rates'!N46)</f>
        <v/>
      </c>
      <c r="BC632" s="231" t="str">
        <f>IF(BC630="","",'CLINs &amp; Ceiling Rates'!N47)</f>
        <v/>
      </c>
      <c r="BD632" s="231" t="str">
        <f>IF(BD630="","",'CLINs &amp; Ceiling Rates'!N48)</f>
        <v/>
      </c>
      <c r="BE632" s="231" t="str">
        <f>IF(BE630="","",'CLINs &amp; Ceiling Rates'!N49)</f>
        <v/>
      </c>
      <c r="BF632" s="231" t="str">
        <f>IF(BF630="","",'CLINs &amp; Ceiling Rates'!N50)</f>
        <v/>
      </c>
      <c r="BG632" s="231" t="str">
        <f>IF(BG630="","",'CLINs &amp; Ceiling Rates'!N51)</f>
        <v/>
      </c>
      <c r="BH632" s="231" t="str">
        <f>IF(BH630="","",'CLINs &amp; Ceiling Rates'!N52)</f>
        <v/>
      </c>
      <c r="BI632" s="231" t="str">
        <f>IF(BI630="","",'CLINs &amp; Ceiling Rates'!$N53)</f>
        <v/>
      </c>
      <c r="BJ632" s="231" t="str">
        <f>IF(BJ630="","",'CLINs &amp; Ceiling Rates'!$N54)</f>
        <v/>
      </c>
      <c r="BK632" s="231" t="str">
        <f>IF(BK630="","",'CLINs &amp; Ceiling Rates'!$N55)</f>
        <v/>
      </c>
      <c r="BL632" s="231" t="str">
        <f>IF(BL630="","",'CLINs &amp; Ceiling Rates'!$N56)</f>
        <v/>
      </c>
      <c r="BM632" s="231" t="str">
        <f>IF(BM630="","",'CLINs &amp; Ceiling Rates'!$N57)</f>
        <v/>
      </c>
      <c r="BN632" s="231" t="str">
        <f>IF(BN630="","",'CLINs &amp; Ceiling Rates'!$N58)</f>
        <v/>
      </c>
      <c r="BO632" s="231" t="str">
        <f>IF(BO630="","",'CLINs &amp; Ceiling Rates'!$N59)</f>
        <v/>
      </c>
      <c r="BP632" s="231" t="str">
        <f>IF(BP630="","",'CLINs &amp; Ceiling Rates'!$N60)</f>
        <v/>
      </c>
      <c r="BQ632" s="231" t="str">
        <f>IF(BQ630="","",'CLINs &amp; Ceiling Rates'!$N61)</f>
        <v/>
      </c>
      <c r="BR632" s="231" t="str">
        <f>IF(BR630="","",'CLINs &amp; Ceiling Rates'!$N62)</f>
        <v/>
      </c>
      <c r="BS632" s="231" t="str">
        <f>IF(BS630="","",'CLINs &amp; Ceiling Rates'!$N63)</f>
        <v/>
      </c>
      <c r="BT632" s="231" t="str">
        <f>IF(BT630="","",'CLINs &amp; Ceiling Rates'!$N64)</f>
        <v/>
      </c>
      <c r="BU632" s="231" t="str">
        <f>IF(BU630="","",'CLINs &amp; Ceiling Rates'!$N65)</f>
        <v/>
      </c>
      <c r="BV632" s="231" t="str">
        <f>IF(BV630="","",'CLINs &amp; Ceiling Rates'!$N66)</f>
        <v/>
      </c>
      <c r="BW632" s="231" t="str">
        <f>IF(BW630="","",'CLINs &amp; Ceiling Rates'!$N67)</f>
        <v/>
      </c>
      <c r="BX632" s="231" t="str">
        <f>IF(BX630="","",'CLINs &amp; Ceiling Rates'!$N68)</f>
        <v/>
      </c>
      <c r="BY632" s="231" t="str">
        <f>IF(BY630="","",'CLINs &amp; Ceiling Rates'!$N69)</f>
        <v/>
      </c>
      <c r="BZ632" s="231" t="str">
        <f>IF(BZ630="","",'CLINs &amp; Ceiling Rates'!$N70)</f>
        <v/>
      </c>
      <c r="CA632" s="231" t="str">
        <f>IF(CA630="","",'CLINs &amp; Ceiling Rates'!$N71)</f>
        <v/>
      </c>
      <c r="CB632" s="231" t="str">
        <f>IF(CB630="","",'CLINs &amp; Ceiling Rates'!$N72)</f>
        <v/>
      </c>
      <c r="CC632" s="231" t="str">
        <f>IF(CC630="","",'CLINs &amp; Ceiling Rates'!$N73)</f>
        <v/>
      </c>
      <c r="CD632" s="231" t="str">
        <f>IF(CD630="","",'CLINs &amp; Ceiling Rates'!$N74)</f>
        <v/>
      </c>
      <c r="CE632" s="231" t="str">
        <f>IF(CE630="","",'CLINs &amp; Ceiling Rates'!$N75)</f>
        <v/>
      </c>
      <c r="CF632" s="231" t="str">
        <f>IF(CF630="","",'CLINs &amp; Ceiling Rates'!$N76)</f>
        <v/>
      </c>
      <c r="CG632" s="231" t="str">
        <f>IF(CG630="","",'CLINs &amp; Ceiling Rates'!$N77)</f>
        <v/>
      </c>
      <c r="CH632" s="231" t="str">
        <f>IF(CH630="","",'CLINs &amp; Ceiling Rates'!$N78)</f>
        <v/>
      </c>
      <c r="CI632" s="231" t="str">
        <f>IF(CI630="","",'CLINs &amp; Ceiling Rates'!$N79)</f>
        <v/>
      </c>
      <c r="CJ632" s="231" t="str">
        <f>IF(CJ630="","",'CLINs &amp; Ceiling Rates'!$N80)</f>
        <v/>
      </c>
      <c r="CK632" s="231" t="str">
        <f>IF(CK630="","",'CLINs &amp; Ceiling Rates'!$N81)</f>
        <v/>
      </c>
      <c r="CL632" s="231" t="str">
        <f>IF(CL630="","",'CLINs &amp; Ceiling Rates'!$N82)</f>
        <v/>
      </c>
      <c r="CM632" s="231" t="str">
        <f>IF(CM630="","",'CLINs &amp; Ceiling Rates'!$N83)</f>
        <v/>
      </c>
      <c r="CN632" s="231" t="str">
        <f>IF(CN630="","",'CLINs &amp; Ceiling Rates'!$N84)</f>
        <v/>
      </c>
      <c r="CO632" s="231" t="str">
        <f>IF(CO630="","",'CLINs &amp; Ceiling Rates'!$N85)</f>
        <v/>
      </c>
      <c r="CP632" s="231" t="str">
        <f>IF(CP630="","",'CLINs &amp; Ceiling Rates'!$N86)</f>
        <v/>
      </c>
      <c r="CQ632" s="231" t="str">
        <f>IF(CQ630="","",'CLINs &amp; Ceiling Rates'!$N87)</f>
        <v/>
      </c>
      <c r="CR632" s="231" t="str">
        <f>IF(CR630="","",'CLINs &amp; Ceiling Rates'!$N88)</f>
        <v/>
      </c>
      <c r="CS632" s="231" t="str">
        <f>IF(CS630="","",'CLINs &amp; Ceiling Rates'!$N89)</f>
        <v/>
      </c>
      <c r="CT632" s="231" t="str">
        <f>IF(CT630="","",'CLINs &amp; Ceiling Rates'!$N90)</f>
        <v/>
      </c>
      <c r="CU632" s="231" t="str">
        <f>IF(CU630="","",'CLINs &amp; Ceiling Rates'!$N91)</f>
        <v/>
      </c>
      <c r="CV632" s="231" t="str">
        <f>IF(CV630="","",'CLINs &amp; Ceiling Rates'!$N92)</f>
        <v/>
      </c>
      <c r="CW632" s="231" t="str">
        <f>IF(CW630="","",'CLINs &amp; Ceiling Rates'!$N93)</f>
        <v/>
      </c>
      <c r="CX632" s="231" t="str">
        <f>IF(CX630="","",'CLINs &amp; Ceiling Rates'!$N94)</f>
        <v/>
      </c>
      <c r="CY632" s="231" t="str">
        <f>IF(CY630="","",'CLINs &amp; Ceiling Rates'!$N95)</f>
        <v/>
      </c>
      <c r="CZ632" s="231" t="str">
        <f>IF(CZ630="","",'CLINs &amp; Ceiling Rates'!$N96)</f>
        <v/>
      </c>
      <c r="DA632" s="231" t="str">
        <f>IF(DA630="","",'CLINs &amp; Ceiling Rates'!$N97)</f>
        <v/>
      </c>
      <c r="DB632" s="231" t="str">
        <f>IF(DB630="","",'CLINs &amp; Ceiling Rates'!$N98)</f>
        <v/>
      </c>
      <c r="DC632" s="231" t="str">
        <f>IF(DC630="","",'CLINs &amp; Ceiling Rates'!$N99)</f>
        <v/>
      </c>
      <c r="DD632" s="231" t="str">
        <f>IF(DD630="","",'CLINs &amp; Ceiling Rates'!$N100)</f>
        <v/>
      </c>
      <c r="DE632" s="231" t="str">
        <f>IF(DE630="","",'CLINs &amp; Ceiling Rates'!$N101)</f>
        <v/>
      </c>
      <c r="DF632" s="231" t="str">
        <f>IF(DF630="","",'CLINs &amp; Ceiling Rates'!$N102)</f>
        <v/>
      </c>
      <c r="DG632" s="231" t="str">
        <f>IF(DG630="","",'CLINs &amp; Ceiling Rates'!$N103)</f>
        <v/>
      </c>
      <c r="DH632" s="231" t="str">
        <f>IF(DH630="","",'CLINs &amp; Ceiling Rates'!$N104)</f>
        <v/>
      </c>
      <c r="DI632" s="231" t="str">
        <f>IF(DI630="","",'CLINs &amp; Ceiling Rates'!$N105)</f>
        <v/>
      </c>
      <c r="DJ632" s="231" t="str">
        <f>IF(DJ630="","",'CLINs &amp; Ceiling Rates'!$N106)</f>
        <v/>
      </c>
      <c r="DK632" s="231" t="str">
        <f>IF(DK630="","",'CLINs &amp; Ceiling Rates'!$N107)</f>
        <v/>
      </c>
      <c r="DL632" s="231" t="str">
        <f>IF(DL630="","",'CLINs &amp; Ceiling Rates'!$N108)</f>
        <v/>
      </c>
      <c r="DM632" s="231" t="str">
        <f>IF(DM630="","",'CLINs &amp; Ceiling Rates'!$N109)</f>
        <v/>
      </c>
      <c r="DN632" s="231" t="str">
        <f>IF(DN630="","",'CLINs &amp; Ceiling Rates'!$N110)</f>
        <v/>
      </c>
      <c r="DO632" s="231" t="str">
        <f>IF(DO630="","",'CLINs &amp; Ceiling Rates'!$N111)</f>
        <v/>
      </c>
      <c r="DP632" s="231" t="str">
        <f>IF(DP630="","",'CLINs &amp; Ceiling Rates'!$N112)</f>
        <v/>
      </c>
      <c r="DQ632" s="231" t="str">
        <f>IF(DQ630="","",'CLINs &amp; Ceiling Rates'!$N113)</f>
        <v/>
      </c>
      <c r="DR632" s="231" t="str">
        <f>IF(DR630="","",'CLINs &amp; Ceiling Rates'!$N114)</f>
        <v/>
      </c>
      <c r="DS632" s="231" t="str">
        <f>IF(DS630="","",'CLINs &amp; Ceiling Rates'!$N115)</f>
        <v/>
      </c>
      <c r="DT632" s="231" t="str">
        <f>IF(DT630="","",'CLINs &amp; Ceiling Rates'!$N116)</f>
        <v/>
      </c>
      <c r="DU632" s="231" t="str">
        <f>IF(DU630="","",'CLINs &amp; Ceiling Rates'!$N117)</f>
        <v/>
      </c>
      <c r="DV632" s="231" t="str">
        <f>IF(DV630="","",'CLINs &amp; Ceiling Rates'!$N118)</f>
        <v/>
      </c>
      <c r="DW632" s="231" t="str">
        <f>IF(DW630="","",'CLINs &amp; Ceiling Rates'!$N119)</f>
        <v/>
      </c>
      <c r="DX632" s="231" t="str">
        <f>IF(DX630="","",'CLINs &amp; Ceiling Rates'!$N120)</f>
        <v/>
      </c>
      <c r="DY632" s="231" t="str">
        <f>IF(DY630="","",'CLINs &amp; Ceiling Rates'!$N121)</f>
        <v/>
      </c>
      <c r="DZ632" s="231" t="str">
        <f>IF(DZ630="","",'CLINs &amp; Ceiling Rates'!$N122)</f>
        <v/>
      </c>
      <c r="EA632" s="231" t="str">
        <f>IF(EA630="","",'CLINs &amp; Ceiling Rates'!$N123)</f>
        <v/>
      </c>
      <c r="EB632" s="231" t="str">
        <f>IF(EB630="","",'CLINs &amp; Ceiling Rates'!$N124)</f>
        <v/>
      </c>
      <c r="EC632" s="231" t="str">
        <f>IF(EC630="","",'CLINs &amp; Ceiling Rates'!$N125)</f>
        <v/>
      </c>
      <c r="ED632" s="231" t="str">
        <f>IF(ED630="","",'CLINs &amp; Ceiling Rates'!$N126)</f>
        <v/>
      </c>
      <c r="EE632" s="231" t="str">
        <f>IF(EE630="","",'CLINs &amp; Ceiling Rates'!$N127)</f>
        <v/>
      </c>
      <c r="EF632" s="231" t="str">
        <f>IF(EF630="","",'CLINs &amp; Ceiling Rates'!$N128)</f>
        <v/>
      </c>
      <c r="EG632" s="231" t="str">
        <f>IF(EG630="","",'CLINs &amp; Ceiling Rates'!$N129)</f>
        <v/>
      </c>
      <c r="EH632" s="231" t="str">
        <f>IF(EH630="","",'CLINs &amp; Ceiling Rates'!$N130)</f>
        <v/>
      </c>
      <c r="EI632" s="231" t="str">
        <f>IF(EI630="","",'CLINs &amp; Ceiling Rates'!$N131)</f>
        <v/>
      </c>
      <c r="EJ632" s="231" t="str">
        <f>IF(EJ630="","",'CLINs &amp; Ceiling Rates'!$N132)</f>
        <v/>
      </c>
      <c r="EK632" s="231" t="str">
        <f>IF(EK630="","",'CLINs &amp; Ceiling Rates'!$N133)</f>
        <v/>
      </c>
      <c r="EL632" s="231" t="str">
        <f>IF(EL630="","",'CLINs &amp; Ceiling Rates'!$N134)</f>
        <v/>
      </c>
      <c r="EM632" s="231" t="str">
        <f>IF(EM630="","",'CLINs &amp; Ceiling Rates'!$N135)</f>
        <v/>
      </c>
      <c r="EN632" s="231" t="str">
        <f>IF(EN630="","",'CLINs &amp; Ceiling Rates'!$N136)</f>
        <v/>
      </c>
      <c r="EO632" s="231" t="str">
        <f>IF(EO630="","",'CLINs &amp; Ceiling Rates'!$N137)</f>
        <v/>
      </c>
      <c r="EP632" s="231" t="str">
        <f>IF(EP630="","",'CLINs &amp; Ceiling Rates'!$N138)</f>
        <v/>
      </c>
      <c r="EQ632" s="231" t="str">
        <f>IF(EQ630="","",'CLINs &amp; Ceiling Rates'!$N139)</f>
        <v/>
      </c>
      <c r="ER632" s="231" t="str">
        <f>IF(ER630="","",'CLINs &amp; Ceiling Rates'!$N140)</f>
        <v/>
      </c>
      <c r="ES632" s="231" t="str">
        <f>IF(ES630="","",'CLINs &amp; Ceiling Rates'!$N141)</f>
        <v/>
      </c>
      <c r="ET632" s="231" t="str">
        <f>IF(ET630="","",'CLINs &amp; Ceiling Rates'!$N142)</f>
        <v/>
      </c>
      <c r="EU632" s="231" t="str">
        <f>IF(EU630="","",'CLINs &amp; Ceiling Rates'!$N143)</f>
        <v/>
      </c>
      <c r="EV632" s="231" t="str">
        <f>IF(EV630="","",'CLINs &amp; Ceiling Rates'!$N144)</f>
        <v/>
      </c>
      <c r="EW632" s="231" t="str">
        <f>IF(EW630="","",'CLINs &amp; Ceiling Rates'!$N145)</f>
        <v/>
      </c>
      <c r="EX632" s="231" t="str">
        <f>IF(EX630="","",'CLINs &amp; Ceiling Rates'!$N146)</f>
        <v/>
      </c>
      <c r="EY632" s="231" t="str">
        <f>IF(EY630="","",'CLINs &amp; Ceiling Rates'!$N147)</f>
        <v/>
      </c>
      <c r="EZ632" s="231" t="str">
        <f>IF(EZ630="","",'CLINs &amp; Ceiling Rates'!$N148)</f>
        <v/>
      </c>
      <c r="FA632" s="231" t="str">
        <f>IF(FA630="","",'CLINs &amp; Ceiling Rates'!$N149)</f>
        <v/>
      </c>
      <c r="FB632" s="231" t="str">
        <f>IF(FB630="","",'CLINs &amp; Ceiling Rates'!$N150)</f>
        <v/>
      </c>
      <c r="FC632" s="231" t="str">
        <f>IF(FC630="","",'CLINs &amp; Ceiling Rates'!$N151)</f>
        <v/>
      </c>
      <c r="FD632" s="231" t="str">
        <f>IF(FD630="","",'CLINs &amp; Ceiling Rates'!$N152)</f>
        <v/>
      </c>
      <c r="FE632" s="231" t="str">
        <f>IF(FE630="","",'CLINs &amp; Ceiling Rates'!$N153)</f>
        <v/>
      </c>
      <c r="FF632" s="231" t="str">
        <f>IF(FF630="","",'CLINs &amp; Ceiling Rates'!$N154)</f>
        <v/>
      </c>
      <c r="FG632" s="231" t="str">
        <f>IF(FG630="","",'CLINs &amp; Ceiling Rates'!$N155)</f>
        <v/>
      </c>
      <c r="FH632" s="231" t="str">
        <f>IF(FH630="","",'CLINs &amp; Ceiling Rates'!$N156)</f>
        <v/>
      </c>
      <c r="FI632" s="231" t="str">
        <f>IF(FI630="","",'CLINs &amp; Ceiling Rates'!$N157)</f>
        <v/>
      </c>
      <c r="FJ632" s="231" t="str">
        <f>IF(FJ630="","",'CLINs &amp; Ceiling Rates'!$N158)</f>
        <v/>
      </c>
      <c r="FK632" s="231" t="str">
        <f>IF(FK630="","",'CLINs &amp; Ceiling Rates'!$N159)</f>
        <v/>
      </c>
      <c r="FL632" s="231" t="str">
        <f>IF(FL630="","",'CLINs &amp; Ceiling Rates'!$N160)</f>
        <v/>
      </c>
      <c r="FM632" s="231" t="str">
        <f>IF(FM630="","",'CLINs &amp; Ceiling Rates'!$N161)</f>
        <v/>
      </c>
      <c r="FN632" s="231" t="str">
        <f>IF(FN630="","",'CLINs &amp; Ceiling Rates'!$N162)</f>
        <v/>
      </c>
      <c r="FO632" s="231" t="str">
        <f>IF(FO630="","",'CLINs &amp; Ceiling Rates'!$N163)</f>
        <v/>
      </c>
      <c r="FP632" s="231" t="str">
        <f>IF(FP630="","",'CLINs &amp; Ceiling Rates'!$N164)</f>
        <v/>
      </c>
      <c r="FQ632" s="231" t="str">
        <f>IF(FQ630="","",'CLINs &amp; Ceiling Rates'!$N165)</f>
        <v/>
      </c>
      <c r="FR632" s="231" t="str">
        <f>IF(FR630="","",'CLINs &amp; Ceiling Rates'!$N166)</f>
        <v/>
      </c>
      <c r="FS632" s="231" t="str">
        <f>IF(FS630="","",'CLINs &amp; Ceiling Rates'!$N167)</f>
        <v/>
      </c>
      <c r="FT632" s="231" t="str">
        <f>IF(FT630="","",'CLINs &amp; Ceiling Rates'!$N168)</f>
        <v/>
      </c>
      <c r="FU632" s="231" t="str">
        <f>IF(FU630="","",'CLINs &amp; Ceiling Rates'!$N169)</f>
        <v/>
      </c>
      <c r="FV632" s="231" t="str">
        <f>IF(FV630="","",'CLINs &amp; Ceiling Rates'!$N170)</f>
        <v/>
      </c>
      <c r="FW632" s="231" t="str">
        <f>IF(FW630="","",'CLINs &amp; Ceiling Rates'!$N171)</f>
        <v/>
      </c>
      <c r="FX632" s="231" t="str">
        <f>IF(FX630="","",'CLINs &amp; Ceiling Rates'!$N172)</f>
        <v/>
      </c>
      <c r="FY632" s="231" t="str">
        <f>IF(FY630="","",'CLINs &amp; Ceiling Rates'!$N173)</f>
        <v/>
      </c>
      <c r="FZ632" s="231" t="str">
        <f>IF(FZ630="","",'CLINs &amp; Ceiling Rates'!$N174)</f>
        <v/>
      </c>
      <c r="GA632" s="231" t="str">
        <f>IF(GA630="","",'CLINs &amp; Ceiling Rates'!$N175)</f>
        <v/>
      </c>
      <c r="GB632" s="231" t="str">
        <f>IF(GB630="","",'CLINs &amp; Ceiling Rates'!$N176)</f>
        <v/>
      </c>
      <c r="GC632" s="231" t="str">
        <f>IF(GC630="","",'CLINs &amp; Ceiling Rates'!$N177)</f>
        <v/>
      </c>
      <c r="GD632" s="231" t="str">
        <f>IF(GD630="","",'CLINs &amp; Ceiling Rates'!$N178)</f>
        <v/>
      </c>
      <c r="GE632" s="231" t="str">
        <f>IF(GE630="","",'CLINs &amp; Ceiling Rates'!$N179)</f>
        <v/>
      </c>
      <c r="GF632" s="231" t="str">
        <f>IF(GF630="","",'CLINs &amp; Ceiling Rates'!$N180)</f>
        <v/>
      </c>
      <c r="GG632" s="231" t="str">
        <f>IF(GG630="","",'CLINs &amp; Ceiling Rates'!$N181)</f>
        <v/>
      </c>
      <c r="GH632" s="231" t="str">
        <f>IF(GH630="","",'CLINs &amp; Ceiling Rates'!$N182)</f>
        <v/>
      </c>
      <c r="GI632" s="231" t="str">
        <f>IF(GI630="","",'CLINs &amp; Ceiling Rates'!$N183)</f>
        <v/>
      </c>
      <c r="GJ632" s="231" t="str">
        <f>IF(GJ630="","",'CLINs &amp; Ceiling Rates'!$N184)</f>
        <v/>
      </c>
      <c r="GK632" s="231" t="str">
        <f>IF(GK630="","",'CLINs &amp; Ceiling Rates'!$N185)</f>
        <v/>
      </c>
      <c r="GL632" s="231" t="str">
        <f>IF(GL630="","",'CLINs &amp; Ceiling Rates'!$N186)</f>
        <v/>
      </c>
      <c r="GM632" s="231" t="str">
        <f>IF(GM630="","",'CLINs &amp; Ceiling Rates'!$N187)</f>
        <v/>
      </c>
      <c r="GN632" s="231" t="str">
        <f>IF(GN630="","",'CLINs &amp; Ceiling Rates'!$N188)</f>
        <v/>
      </c>
      <c r="GO632" s="231" t="str">
        <f>IF(GO630="","",'CLINs &amp; Ceiling Rates'!$N189)</f>
        <v/>
      </c>
      <c r="GP632" s="231" t="str">
        <f>IF(GP630="","",'CLINs &amp; Ceiling Rates'!$N190)</f>
        <v/>
      </c>
      <c r="GQ632" s="231" t="str">
        <f>IF(GQ630="","",'CLINs &amp; Ceiling Rates'!$N191)</f>
        <v/>
      </c>
      <c r="GR632" s="231" t="str">
        <f>IF(GR630="","",'CLINs &amp; Ceiling Rates'!$N192)</f>
        <v/>
      </c>
      <c r="GS632" s="231" t="str">
        <f>IF(GS630="","",'CLINs &amp; Ceiling Rates'!$N193)</f>
        <v/>
      </c>
      <c r="GT632" s="231" t="str">
        <f>IF(GT630="","",'CLINs &amp; Ceiling Rates'!$N194)</f>
        <v/>
      </c>
      <c r="GU632" s="231" t="str">
        <f>IF(GU630="","",'CLINs &amp; Ceiling Rates'!$N195)</f>
        <v/>
      </c>
      <c r="GV632" s="231" t="str">
        <f>IF(GV630="","",'CLINs &amp; Ceiling Rates'!$N196)</f>
        <v/>
      </c>
      <c r="GW632" s="231" t="str">
        <f>IF(GW630="","",'CLINs &amp; Ceiling Rates'!$N197)</f>
        <v/>
      </c>
      <c r="GX632" s="231" t="str">
        <f>IF(GX630="","",'CLINs &amp; Ceiling Rates'!$N198)</f>
        <v/>
      </c>
      <c r="GY632" s="231" t="str">
        <f>IF(GY630="","",'CLINs &amp; Ceiling Rates'!$N199)</f>
        <v/>
      </c>
      <c r="GZ632" s="231" t="str">
        <f>IF(GZ630="","",'CLINs &amp; Ceiling Rates'!$N200)</f>
        <v/>
      </c>
      <c r="HA632" s="231" t="str">
        <f>IF(HA630="","",'CLINs &amp; Ceiling Rates'!$N201)</f>
        <v/>
      </c>
      <c r="HB632" s="231" t="str">
        <f>IF(HB630="","",'CLINs &amp; Ceiling Rates'!$N202)</f>
        <v/>
      </c>
      <c r="HC632" s="231" t="str">
        <f>IF(HC630="","",'CLINs &amp; Ceiling Rates'!$N203)</f>
        <v/>
      </c>
      <c r="HD632" s="231" t="str">
        <f>IF(HD630="","",'CLINs &amp; Ceiling Rates'!$N204)</f>
        <v/>
      </c>
      <c r="HE632" s="231" t="str">
        <f>IF(HE630="","",'CLINs &amp; Ceiling Rates'!$N205)</f>
        <v/>
      </c>
      <c r="HF632" s="231" t="str">
        <f>IF(HF630="","",'CLINs &amp; Ceiling Rates'!$N206)</f>
        <v/>
      </c>
      <c r="HG632" s="231" t="str">
        <f>IF(HG630="","",'CLINs &amp; Ceiling Rates'!$N207)</f>
        <v/>
      </c>
      <c r="HH632" s="231" t="str">
        <f>IF(HH630="","",'CLINs &amp; Ceiling Rates'!$N208)</f>
        <v/>
      </c>
      <c r="HI632" s="231" t="str">
        <f>IF(HI630="","",'CLINs &amp; Ceiling Rates'!$N209)</f>
        <v/>
      </c>
      <c r="HJ632" s="231" t="str">
        <f>IF(HJ630="","",'CLINs &amp; Ceiling Rates'!$N210)</f>
        <v/>
      </c>
      <c r="HK632" s="231" t="str">
        <f>IF(HK630="","",'CLINs &amp; Ceiling Rates'!$N211)</f>
        <v/>
      </c>
      <c r="HL632" s="231" t="str">
        <f>IF(HL630="","",'CLINs &amp; Ceiling Rates'!$N212)</f>
        <v/>
      </c>
      <c r="HM632" s="231" t="str">
        <f>IF(HM630="","",'CLINs &amp; Ceiling Rates'!$N213)</f>
        <v/>
      </c>
      <c r="HN632" s="231" t="str">
        <f>IF(HN630="","",'CLINs &amp; Ceiling Rates'!$N214)</f>
        <v/>
      </c>
      <c r="HO632" s="231" t="str">
        <f>IF(HO630="","",'CLINs &amp; Ceiling Rates'!$N215)</f>
        <v/>
      </c>
      <c r="HP632" s="231" t="str">
        <f>IF(HP630="","",'CLINs &amp; Ceiling Rates'!$N216)</f>
        <v/>
      </c>
      <c r="HQ632" s="231" t="str">
        <f>IF(HQ630="","",'CLINs &amp; Ceiling Rates'!$N217)</f>
        <v/>
      </c>
    </row>
    <row r="633" spans="1:225" s="59" customFormat="1" ht="38.4" customHeight="1" x14ac:dyDescent="0.2">
      <c r="A633" s="496"/>
      <c r="B633" s="496"/>
      <c r="C633" s="496"/>
      <c r="D633" s="496"/>
      <c r="E633" s="496"/>
      <c r="F633" s="496"/>
      <c r="G633" s="496"/>
      <c r="H633" s="496"/>
      <c r="I633" s="496"/>
      <c r="J633" s="496"/>
      <c r="K633" s="496"/>
      <c r="L633" s="496"/>
      <c r="M633" s="496"/>
      <c r="N633" s="496"/>
      <c r="O633" s="230" t="str">
        <f t="shared" ref="O633" si="1708">O476</f>
        <v>Discount %</v>
      </c>
      <c r="P633" s="241" t="str">
        <f>IF('Option Period 3 '!I6="","",'Option Period 3 '!I6)</f>
        <v/>
      </c>
      <c r="Q633" s="241" t="str">
        <f>IF('Option Period 3 '!I7="","",'Option Period 3 '!I7)</f>
        <v/>
      </c>
      <c r="R633" s="241" t="str">
        <f>IF('Option Period 3 '!I8="","",'Option Period 3 '!I8)</f>
        <v/>
      </c>
      <c r="S633" s="241" t="str">
        <f>IF('Option Period 3 '!I9="","",'Option Period 3 '!I9)</f>
        <v/>
      </c>
      <c r="T633" s="241" t="str">
        <f>IF('Option Period 3 '!I10="","",'Option Period 3 '!I10)</f>
        <v/>
      </c>
      <c r="U633" s="241" t="str">
        <f>IF('Option Period 3 '!I11="","",'Option Period 3 '!I11)</f>
        <v/>
      </c>
      <c r="V633" s="241" t="str">
        <f>IF('Option Period 3 '!I12="","",'Option Period 3 '!I12)</f>
        <v/>
      </c>
      <c r="W633" s="241" t="str">
        <f>IF('Option Period 3 '!I13="","",'Option Period 3 '!I13)</f>
        <v/>
      </c>
      <c r="X633" s="241" t="str">
        <f>IF('Option Period 3 '!I14="","",'Option Period 3 '!I14)</f>
        <v/>
      </c>
      <c r="Y633" s="241" t="str">
        <f>IF('Option Period 3 '!I15="","",'Option Period 3 '!I15)</f>
        <v/>
      </c>
      <c r="Z633" s="241" t="str">
        <f>IF('Option Period 3 '!I16="","",'Option Period 3 '!I16)</f>
        <v/>
      </c>
      <c r="AA633" s="241" t="str">
        <f>IF('Option Period 3 '!I17="","",'Option Period 3 '!I17)</f>
        <v/>
      </c>
      <c r="AB633" s="241" t="str">
        <f>IF('Option Period 3 '!I18="","",'Option Period 3 '!I18)</f>
        <v/>
      </c>
      <c r="AC633" s="241" t="str">
        <f>IF('Option Period 3 '!I19="","",'Option Period 3 '!I19)</f>
        <v/>
      </c>
      <c r="AD633" s="241" t="str">
        <f>IF('Option Period 3 '!I20="","",'Option Period 3 '!I20)</f>
        <v/>
      </c>
      <c r="AE633" s="241" t="str">
        <f>IF('Option Period 3 '!I21="","",'Option Period 3 '!I21)</f>
        <v/>
      </c>
      <c r="AF633" s="241" t="str">
        <f>IF('Option Period 3 '!I22="","",'Option Period 3 '!I22)</f>
        <v/>
      </c>
      <c r="AG633" s="241" t="str">
        <f>IF('Option Period 3 '!I23="","",'Option Period 3 '!I23)</f>
        <v/>
      </c>
      <c r="AH633" s="241" t="str">
        <f>IF('Option Period 3 '!I24="","",'Option Period 3 '!I24)</f>
        <v/>
      </c>
      <c r="AI633" s="241" t="str">
        <f>IF('Option Period 3 '!I25="","",'Option Period 3 '!I25)</f>
        <v/>
      </c>
      <c r="AJ633" s="241" t="str">
        <f>IF('Option Period 3 '!I26="","",'Option Period 3 '!I26)</f>
        <v/>
      </c>
      <c r="AK633" s="241" t="str">
        <f>IF('Option Period 3 '!I27="","",'Option Period 3 '!I27)</f>
        <v/>
      </c>
      <c r="AL633" s="241" t="str">
        <f>IF('Option Period 3 '!I28="","",'Option Period 3 '!I28)</f>
        <v/>
      </c>
      <c r="AM633" s="241" t="str">
        <f>IF('Option Period 3 '!I29="","",'Option Period 3 '!I29)</f>
        <v/>
      </c>
      <c r="AN633" s="241" t="str">
        <f>IF('Option Period 3 '!I30="","",'Option Period 3 '!I30)</f>
        <v/>
      </c>
      <c r="AO633" s="241" t="str">
        <f>IF('Option Period 3 '!I31="","",'Option Period 3 '!I31)</f>
        <v/>
      </c>
      <c r="AP633" s="241" t="str">
        <f>IF('Option Period 3 '!I32="","",'Option Period 3 '!I32)</f>
        <v/>
      </c>
      <c r="AQ633" s="241" t="str">
        <f>IF('Option Period 3 '!I33="","",'Option Period 3 '!I33)</f>
        <v/>
      </c>
      <c r="AR633" s="241" t="str">
        <f>IF('Option Period 3 '!I34="","",'Option Period 3 '!I34)</f>
        <v/>
      </c>
      <c r="AS633" s="241" t="str">
        <f>IF('Option Period 3 '!I35="","",'Option Period 3 '!I35)</f>
        <v/>
      </c>
      <c r="AT633" s="241" t="str">
        <f>IF('Option Period 3 '!I36="","",'Option Period 3 '!I36)</f>
        <v/>
      </c>
      <c r="AU633" s="241" t="str">
        <f>IF('Option Period 3 '!I37="","",'Option Period 3 '!I37)</f>
        <v/>
      </c>
      <c r="AV633" s="241" t="str">
        <f>IF('Option Period 3 '!I38="","",'Option Period 3 '!I38)</f>
        <v/>
      </c>
      <c r="AW633" s="241" t="str">
        <f>IF('Option Period 3 '!I39="","",'Option Period 3 '!I39)</f>
        <v/>
      </c>
      <c r="AX633" s="241" t="str">
        <f>IF('Option Period 3 '!I40="","",'Option Period 3 '!I40)</f>
        <v/>
      </c>
      <c r="AY633" s="241" t="str">
        <f>IF('Option Period 3 '!I41="","",'Option Period 3 '!I41)</f>
        <v/>
      </c>
      <c r="AZ633" s="241" t="str">
        <f>IF('Option Period 3 '!I42="","",'Option Period 3 '!I42)</f>
        <v/>
      </c>
      <c r="BA633" s="241" t="str">
        <f>IF('Option Period 3 '!I43="","",'Option Period 3 '!I43)</f>
        <v/>
      </c>
      <c r="BB633" s="241" t="str">
        <f>IF('Option Period 3 '!I44="","",'Option Period 3 '!I44)</f>
        <v/>
      </c>
      <c r="BC633" s="241" t="str">
        <f>IF('Option Period 3 '!I45="","",'Option Period 3 '!I45)</f>
        <v/>
      </c>
      <c r="BD633" s="241" t="str">
        <f>IF('Option Period 3 '!I46="","",'Option Period 3 '!I46)</f>
        <v/>
      </c>
      <c r="BE633" s="241" t="str">
        <f>IF('Option Period 3 '!I47="","",'Option Period 3 '!I47)</f>
        <v/>
      </c>
      <c r="BF633" s="241" t="str">
        <f>IF('Option Period 3 '!I48="","",'Option Period 3 '!I48)</f>
        <v/>
      </c>
      <c r="BG633" s="241" t="str">
        <f>IF('Option Period 3 '!I49="","",'Option Period 3 '!I49)</f>
        <v/>
      </c>
      <c r="BH633" s="241" t="str">
        <f>IF('Option Period 3 '!I50="","",'Option Period 3 '!I50)</f>
        <v/>
      </c>
      <c r="BI633" s="241" t="str">
        <f>IF('Option Period 3 '!$I51="","",'Option Period 3 '!$I51)</f>
        <v/>
      </c>
      <c r="BJ633" s="241" t="str">
        <f>IF('Option Period 3 '!$I52="","",'Option Period 3 '!$I52)</f>
        <v/>
      </c>
      <c r="BK633" s="241" t="str">
        <f>IF('Option Period 3 '!$I53="","",'Option Period 3 '!$I53)</f>
        <v/>
      </c>
      <c r="BL633" s="241" t="str">
        <f>IF('Option Period 3 '!$I54="","",'Option Period 3 '!$I54)</f>
        <v/>
      </c>
      <c r="BM633" s="241" t="str">
        <f>IF('Option Period 3 '!$I55="","",'Option Period 3 '!$I55)</f>
        <v/>
      </c>
      <c r="BN633" s="241" t="str">
        <f>IF('Option Period 3 '!$I56="","",'Option Period 3 '!$I56)</f>
        <v/>
      </c>
      <c r="BO633" s="241" t="str">
        <f>IF('Option Period 3 '!$I57="","",'Option Period 3 '!$I57)</f>
        <v/>
      </c>
      <c r="BP633" s="241" t="str">
        <f>IF('Option Period 3 '!$I58="","",'Option Period 3 '!$I58)</f>
        <v/>
      </c>
      <c r="BQ633" s="241" t="str">
        <f>IF('Option Period 3 '!$I59="","",'Option Period 3 '!$I59)</f>
        <v/>
      </c>
      <c r="BR633" s="241" t="str">
        <f>IF('Option Period 3 '!$I60="","",'Option Period 3 '!$I60)</f>
        <v/>
      </c>
      <c r="BS633" s="241" t="str">
        <f>IF('Option Period 3 '!$I61="","",'Option Period 3 '!$I61)</f>
        <v/>
      </c>
      <c r="BT633" s="241" t="str">
        <f>IF('Option Period 3 '!$I62="","",'Option Period 3 '!$I62)</f>
        <v/>
      </c>
      <c r="BU633" s="241" t="str">
        <f>IF('Option Period 3 '!$I63="","",'Option Period 3 '!$I63)</f>
        <v/>
      </c>
      <c r="BV633" s="241" t="str">
        <f>IF('Option Period 3 '!$I64="","",'Option Period 3 '!$I64)</f>
        <v/>
      </c>
      <c r="BW633" s="241" t="str">
        <f>IF('Option Period 3 '!$I65="","",'Option Period 3 '!$I65)</f>
        <v/>
      </c>
      <c r="BX633" s="241" t="str">
        <f>IF('Option Period 3 '!$I66="","",'Option Period 3 '!$I66)</f>
        <v/>
      </c>
      <c r="BY633" s="241" t="str">
        <f>IF('Option Period 3 '!$I67="","",'Option Period 3 '!$I67)</f>
        <v/>
      </c>
      <c r="BZ633" s="241" t="str">
        <f>IF('Option Period 3 '!$I68="","",'Option Period 3 '!$I68)</f>
        <v/>
      </c>
      <c r="CA633" s="241" t="str">
        <f>IF('Option Period 3 '!$I69="","",'Option Period 3 '!$I69)</f>
        <v/>
      </c>
      <c r="CB633" s="241" t="str">
        <f>IF('Option Period 3 '!$I70="","",'Option Period 3 '!$I70)</f>
        <v/>
      </c>
      <c r="CC633" s="241" t="str">
        <f>IF('Option Period 3 '!$I71="","",'Option Period 3 '!$I71)</f>
        <v/>
      </c>
      <c r="CD633" s="241" t="str">
        <f>IF('Option Period 3 '!$I72="","",'Option Period 3 '!$I72)</f>
        <v/>
      </c>
      <c r="CE633" s="241" t="str">
        <f>IF('Option Period 3 '!$I73="","",'Option Period 3 '!$I73)</f>
        <v/>
      </c>
      <c r="CF633" s="241" t="str">
        <f>IF('Option Period 3 '!$I74="","",'Option Period 3 '!$I74)</f>
        <v/>
      </c>
      <c r="CG633" s="241" t="str">
        <f>IF('Option Period 3 '!$I75="","",'Option Period 3 '!$I75)</f>
        <v/>
      </c>
      <c r="CH633" s="241" t="str">
        <f>IF('Option Period 3 '!$I76="","",'Option Period 3 '!$I76)</f>
        <v/>
      </c>
      <c r="CI633" s="241" t="str">
        <f>IF('Option Period 3 '!$I77="","",'Option Period 3 '!$I77)</f>
        <v/>
      </c>
      <c r="CJ633" s="241" t="str">
        <f>IF('Option Period 3 '!$I78="","",'Option Period 3 '!$I78)</f>
        <v/>
      </c>
      <c r="CK633" s="241" t="str">
        <f>IF('Option Period 3 '!$I79="","",'Option Period 3 '!$I79)</f>
        <v/>
      </c>
      <c r="CL633" s="241" t="str">
        <f>IF('Option Period 3 '!$I80="","",'Option Period 3 '!$I80)</f>
        <v/>
      </c>
      <c r="CM633" s="241" t="str">
        <f>IF('Option Period 3 '!$I81="","",'Option Period 3 '!$I81)</f>
        <v/>
      </c>
      <c r="CN633" s="241" t="str">
        <f>IF('Option Period 3 '!$I82="","",'Option Period 3 '!$I82)</f>
        <v/>
      </c>
      <c r="CO633" s="241" t="str">
        <f>IF('Option Period 3 '!$I83="","",'Option Period 3 '!$I83)</f>
        <v/>
      </c>
      <c r="CP633" s="241" t="str">
        <f>IF('Option Period 3 '!$I84="","",'Option Period 3 '!$I84)</f>
        <v/>
      </c>
      <c r="CQ633" s="241" t="str">
        <f>IF('Option Period 3 '!$I85="","",'Option Period 3 '!$I85)</f>
        <v/>
      </c>
      <c r="CR633" s="241" t="str">
        <f>IF('Option Period 3 '!$I86="","",'Option Period 3 '!$I86)</f>
        <v/>
      </c>
      <c r="CS633" s="241" t="str">
        <f>IF('Option Period 3 '!$I87="","",'Option Period 3 '!$I87)</f>
        <v/>
      </c>
      <c r="CT633" s="241" t="str">
        <f>IF('Option Period 3 '!$I88="","",'Option Period 3 '!$I88)</f>
        <v/>
      </c>
      <c r="CU633" s="241" t="str">
        <f>IF('Option Period 3 '!$I89="","",'Option Period 3 '!$I89)</f>
        <v/>
      </c>
      <c r="CV633" s="241" t="str">
        <f>IF('Option Period 3 '!$I90="","",'Option Period 3 '!$I90)</f>
        <v/>
      </c>
      <c r="CW633" s="241" t="str">
        <f>IF('Option Period 3 '!$I91="","",'Option Period 3 '!$I91)</f>
        <v/>
      </c>
      <c r="CX633" s="241" t="str">
        <f>IF('Option Period 3 '!$I92="","",'Option Period 3 '!$I92)</f>
        <v/>
      </c>
      <c r="CY633" s="241" t="str">
        <f>IF('Option Period 3 '!$I93="","",'Option Period 3 '!$I93)</f>
        <v/>
      </c>
      <c r="CZ633" s="241" t="str">
        <f>IF('Option Period 3 '!$I94="","",'Option Period 3 '!$I94)</f>
        <v/>
      </c>
      <c r="DA633" s="241" t="str">
        <f>IF('Option Period 3 '!$I95="","",'Option Period 3 '!$I95)</f>
        <v/>
      </c>
      <c r="DB633" s="241" t="str">
        <f>IF('Option Period 3 '!$I96="","",'Option Period 3 '!$I96)</f>
        <v/>
      </c>
      <c r="DC633" s="241" t="str">
        <f>IF('Option Period 3 '!$I97="","",'Option Period 3 '!$I97)</f>
        <v/>
      </c>
      <c r="DD633" s="241" t="str">
        <f>IF('Option Period 3 '!$I98="","",'Option Period 3 '!$I98)</f>
        <v/>
      </c>
      <c r="DE633" s="241" t="str">
        <f>IF('Option Period 3 '!$I99="","",'Option Period 3 '!$I99)</f>
        <v/>
      </c>
      <c r="DF633" s="241" t="str">
        <f>IF('Option Period 3 '!$I100="","",'Option Period 3 '!$I100)</f>
        <v/>
      </c>
      <c r="DG633" s="241" t="str">
        <f>IF('Option Period 3 '!$I101="","",'Option Period 3 '!$I101)</f>
        <v/>
      </c>
      <c r="DH633" s="241" t="str">
        <f>IF('Option Period 3 '!$I102="","",'Option Period 3 '!$I102)</f>
        <v/>
      </c>
      <c r="DI633" s="241" t="str">
        <f>IF('Option Period 3 '!$I103="","",'Option Period 3 '!$I103)</f>
        <v/>
      </c>
      <c r="DJ633" s="241" t="str">
        <f>IF('Option Period 3 '!$I104="","",'Option Period 3 '!$I104)</f>
        <v/>
      </c>
      <c r="DK633" s="241" t="str">
        <f>IF('Option Period 3 '!$I105="","",'Option Period 3 '!$I105)</f>
        <v/>
      </c>
      <c r="DL633" s="241" t="str">
        <f>IF('Option Period 3 '!$I106="","",'Option Period 3 '!$I106)</f>
        <v/>
      </c>
      <c r="DM633" s="241" t="str">
        <f>IF('Option Period 3 '!$I107="","",'Option Period 3 '!$I107)</f>
        <v/>
      </c>
      <c r="DN633" s="241" t="str">
        <f>IF('Option Period 3 '!$I108="","",'Option Period 3 '!$I108)</f>
        <v/>
      </c>
      <c r="DO633" s="241" t="str">
        <f>IF('Option Period 3 '!$I109="","",'Option Period 3 '!$I109)</f>
        <v/>
      </c>
      <c r="DP633" s="241" t="str">
        <f>IF('Option Period 3 '!$I110="","",'Option Period 3 '!$I110)</f>
        <v/>
      </c>
      <c r="DQ633" s="241" t="str">
        <f>IF('Option Period 3 '!$I111="","",'Option Period 3 '!$I111)</f>
        <v/>
      </c>
      <c r="DR633" s="241" t="str">
        <f>IF('Option Period 3 '!$I112="","",'Option Period 3 '!$I112)</f>
        <v/>
      </c>
      <c r="DS633" s="241" t="str">
        <f>IF('Option Period 3 '!$I113="","",'Option Period 3 '!$I113)</f>
        <v/>
      </c>
      <c r="DT633" s="241" t="str">
        <f>IF('Option Period 3 '!$I114="","",'Option Period 3 '!$I114)</f>
        <v/>
      </c>
      <c r="DU633" s="241" t="str">
        <f>IF('Option Period 3 '!$I115="","",'Option Period 3 '!$I115)</f>
        <v/>
      </c>
      <c r="DV633" s="241" t="str">
        <f>IF('Option Period 3 '!$I116="","",'Option Period 3 '!$I116)</f>
        <v/>
      </c>
      <c r="DW633" s="241" t="str">
        <f>IF('Option Period 3 '!$I117="","",'Option Period 3 '!$I117)</f>
        <v/>
      </c>
      <c r="DX633" s="241" t="str">
        <f>IF('Option Period 3 '!$I118="","",'Option Period 3 '!$I118)</f>
        <v/>
      </c>
      <c r="DY633" s="241" t="str">
        <f>IF('Option Period 3 '!$I119="","",'Option Period 3 '!$I119)</f>
        <v/>
      </c>
      <c r="DZ633" s="241" t="str">
        <f>IF('Option Period 3 '!$I120="","",'Option Period 3 '!$I120)</f>
        <v/>
      </c>
      <c r="EA633" s="241" t="str">
        <f>IF('Option Period 3 '!$I121="","",'Option Period 3 '!$I121)</f>
        <v/>
      </c>
      <c r="EB633" s="241" t="str">
        <f>IF('Option Period 3 '!$I122="","",'Option Period 3 '!$I122)</f>
        <v/>
      </c>
      <c r="EC633" s="241" t="str">
        <f>IF('Option Period 3 '!$I123="","",'Option Period 3 '!$I123)</f>
        <v/>
      </c>
      <c r="ED633" s="241" t="str">
        <f>IF('Option Period 3 '!$I124="","",'Option Period 3 '!$I124)</f>
        <v/>
      </c>
      <c r="EE633" s="241" t="str">
        <f>IF('Option Period 3 '!$I125="","",'Option Period 3 '!$I125)</f>
        <v/>
      </c>
      <c r="EF633" s="241" t="str">
        <f>IF('Option Period 3 '!$I126="","",'Option Period 3 '!$I126)</f>
        <v/>
      </c>
      <c r="EG633" s="241" t="str">
        <f>IF('Option Period 3 '!$I127="","",'Option Period 3 '!$I127)</f>
        <v/>
      </c>
      <c r="EH633" s="241" t="str">
        <f>IF('Option Period 3 '!$I128="","",'Option Period 3 '!$I128)</f>
        <v/>
      </c>
      <c r="EI633" s="241" t="str">
        <f>IF('Option Period 3 '!$I129="","",'Option Period 3 '!$I129)</f>
        <v/>
      </c>
      <c r="EJ633" s="241" t="str">
        <f>IF('Option Period 3 '!$I130="","",'Option Period 3 '!$I130)</f>
        <v/>
      </c>
      <c r="EK633" s="241" t="str">
        <f>IF('Option Period 3 '!$I131="","",'Option Period 3 '!$I131)</f>
        <v/>
      </c>
      <c r="EL633" s="241" t="str">
        <f>IF('Option Period 3 '!$I132="","",'Option Period 3 '!$I132)</f>
        <v/>
      </c>
      <c r="EM633" s="241" t="str">
        <f>IF('Option Period 3 '!$I133="","",'Option Period 3 '!$I133)</f>
        <v/>
      </c>
      <c r="EN633" s="241" t="str">
        <f>IF('Option Period 3 '!$I134="","",'Option Period 3 '!$I134)</f>
        <v/>
      </c>
      <c r="EO633" s="241" t="str">
        <f>IF('Option Period 3 '!$I135="","",'Option Period 3 '!$I135)</f>
        <v/>
      </c>
      <c r="EP633" s="241" t="str">
        <f>IF('Option Period 3 '!$I136="","",'Option Period 3 '!$I136)</f>
        <v/>
      </c>
      <c r="EQ633" s="241" t="str">
        <f>IF('Option Period 3 '!$I137="","",'Option Period 3 '!$I137)</f>
        <v/>
      </c>
      <c r="ER633" s="241" t="str">
        <f>IF('Option Period 3 '!$I138="","",'Option Period 3 '!$I138)</f>
        <v/>
      </c>
      <c r="ES633" s="241" t="str">
        <f>IF('Option Period 3 '!$I139="","",'Option Period 3 '!$I139)</f>
        <v/>
      </c>
      <c r="ET633" s="241" t="str">
        <f>IF('Option Period 3 '!$I140="","",'Option Period 3 '!$I140)</f>
        <v/>
      </c>
      <c r="EU633" s="241" t="str">
        <f>IF('Option Period 3 '!$I141="","",'Option Period 3 '!$I141)</f>
        <v/>
      </c>
      <c r="EV633" s="241" t="str">
        <f>IF('Option Period 3 '!$I142="","",'Option Period 3 '!$I142)</f>
        <v/>
      </c>
      <c r="EW633" s="241" t="str">
        <f>IF('Option Period 3 '!$I143="","",'Option Period 3 '!$I143)</f>
        <v/>
      </c>
      <c r="EX633" s="241" t="str">
        <f>IF('Option Period 3 '!$I144="","",'Option Period 3 '!$I144)</f>
        <v/>
      </c>
      <c r="EY633" s="241" t="str">
        <f>IF('Option Period 3 '!$I145="","",'Option Period 3 '!$I145)</f>
        <v/>
      </c>
      <c r="EZ633" s="241" t="str">
        <f>IF('Option Period 3 '!$I146="","",'Option Period 3 '!$I146)</f>
        <v/>
      </c>
      <c r="FA633" s="241" t="str">
        <f>IF('Option Period 3 '!$I147="","",'Option Period 3 '!$I147)</f>
        <v/>
      </c>
      <c r="FB633" s="241" t="str">
        <f>IF('Option Period 3 '!$I148="","",'Option Period 3 '!$I148)</f>
        <v/>
      </c>
      <c r="FC633" s="241" t="str">
        <f>IF('Option Period 3 '!$I149="","",'Option Period 3 '!$I149)</f>
        <v/>
      </c>
      <c r="FD633" s="241" t="str">
        <f>IF('Option Period 3 '!$I150="","",'Option Period 3 '!$I150)</f>
        <v/>
      </c>
      <c r="FE633" s="241" t="str">
        <f>IF('Option Period 3 '!$I151="","",'Option Period 3 '!$I151)</f>
        <v/>
      </c>
      <c r="FF633" s="241" t="str">
        <f>IF('Option Period 3 '!$I152="","",'Option Period 3 '!$I152)</f>
        <v/>
      </c>
      <c r="FG633" s="241" t="str">
        <f>IF('Option Period 3 '!$I153="","",'Option Period 3 '!$I153)</f>
        <v/>
      </c>
      <c r="FH633" s="241" t="str">
        <f>IF('Option Period 3 '!$I154="","",'Option Period 3 '!$I154)</f>
        <v/>
      </c>
      <c r="FI633" s="241" t="str">
        <f>IF('Option Period 3 '!$I155="","",'Option Period 3 '!$I155)</f>
        <v/>
      </c>
      <c r="FJ633" s="241" t="str">
        <f>IF('Option Period 3 '!$I156="","",'Option Period 3 '!$I156)</f>
        <v/>
      </c>
      <c r="FK633" s="241" t="str">
        <f>IF('Option Period 3 '!$I157="","",'Option Period 3 '!$I157)</f>
        <v/>
      </c>
      <c r="FL633" s="241" t="str">
        <f>IF('Option Period 3 '!$I158="","",'Option Period 3 '!$I158)</f>
        <v/>
      </c>
      <c r="FM633" s="241" t="str">
        <f>IF('Option Period 3 '!$I159="","",'Option Period 3 '!$I159)</f>
        <v/>
      </c>
      <c r="FN633" s="241" t="str">
        <f>IF('Option Period 3 '!$I160="","",'Option Period 3 '!$I160)</f>
        <v/>
      </c>
      <c r="FO633" s="241" t="str">
        <f>IF('Option Period 3 '!$I161="","",'Option Period 3 '!$I161)</f>
        <v/>
      </c>
      <c r="FP633" s="241" t="str">
        <f>IF('Option Period 3 '!$I162="","",'Option Period 3 '!$I162)</f>
        <v/>
      </c>
      <c r="FQ633" s="241" t="str">
        <f>IF('Option Period 3 '!$I163="","",'Option Period 3 '!$I163)</f>
        <v/>
      </c>
      <c r="FR633" s="241" t="str">
        <f>IF('Option Period 3 '!$I164="","",'Option Period 3 '!$I164)</f>
        <v/>
      </c>
      <c r="FS633" s="241" t="str">
        <f>IF('Option Period 3 '!$I165="","",'Option Period 3 '!$I165)</f>
        <v/>
      </c>
      <c r="FT633" s="241" t="str">
        <f>IF('Option Period 3 '!$I166="","",'Option Period 3 '!$I166)</f>
        <v/>
      </c>
      <c r="FU633" s="241" t="str">
        <f>IF('Option Period 3 '!$I167="","",'Option Period 3 '!$I167)</f>
        <v/>
      </c>
      <c r="FV633" s="241" t="str">
        <f>IF('Option Period 3 '!$I168="","",'Option Period 3 '!$I168)</f>
        <v/>
      </c>
      <c r="FW633" s="241" t="str">
        <f>IF('Option Period 3 '!$I169="","",'Option Period 3 '!$I169)</f>
        <v/>
      </c>
      <c r="FX633" s="241" t="str">
        <f>IF('Option Period 3 '!$I170="","",'Option Period 3 '!$I170)</f>
        <v/>
      </c>
      <c r="FY633" s="241" t="str">
        <f>IF('Option Period 3 '!$I171="","",'Option Period 3 '!$I171)</f>
        <v/>
      </c>
      <c r="FZ633" s="241" t="str">
        <f>IF('Option Period 3 '!$I172="","",'Option Period 3 '!$I172)</f>
        <v/>
      </c>
      <c r="GA633" s="241" t="str">
        <f>IF('Option Period 3 '!$I173="","",'Option Period 3 '!$I173)</f>
        <v/>
      </c>
      <c r="GB633" s="241" t="str">
        <f>IF('Option Period 3 '!$I174="","",'Option Period 3 '!$I174)</f>
        <v/>
      </c>
      <c r="GC633" s="241" t="str">
        <f>IF('Option Period 3 '!$I175="","",'Option Period 3 '!$I175)</f>
        <v/>
      </c>
      <c r="GD633" s="241" t="str">
        <f>IF('Option Period 3 '!$I176="","",'Option Period 3 '!$I176)</f>
        <v/>
      </c>
      <c r="GE633" s="241" t="str">
        <f>IF('Option Period 3 '!$I177="","",'Option Period 3 '!$I177)</f>
        <v/>
      </c>
      <c r="GF633" s="241" t="str">
        <f>IF('Option Period 3 '!$I178="","",'Option Period 3 '!$I178)</f>
        <v/>
      </c>
      <c r="GG633" s="241" t="str">
        <f>IF('Option Period 3 '!$I179="","",'Option Period 3 '!$I179)</f>
        <v/>
      </c>
      <c r="GH633" s="241" t="str">
        <f>IF('Option Period 3 '!$I180="","",'Option Period 3 '!$I180)</f>
        <v/>
      </c>
      <c r="GI633" s="241" t="str">
        <f>IF('Option Period 3 '!$I181="","",'Option Period 3 '!$I181)</f>
        <v/>
      </c>
      <c r="GJ633" s="241" t="str">
        <f>IF('Option Period 3 '!$I182="","",'Option Period 3 '!$I182)</f>
        <v/>
      </c>
      <c r="GK633" s="241" t="str">
        <f>IF('Option Period 3 '!$I183="","",'Option Period 3 '!$I183)</f>
        <v/>
      </c>
      <c r="GL633" s="241" t="str">
        <f>IF('Option Period 3 '!$I184="","",'Option Period 3 '!$I184)</f>
        <v/>
      </c>
      <c r="GM633" s="241" t="str">
        <f>IF('Option Period 3 '!$I185="","",'Option Period 3 '!$I185)</f>
        <v/>
      </c>
      <c r="GN633" s="241" t="str">
        <f>IF('Option Period 3 '!$I186="","",'Option Period 3 '!$I186)</f>
        <v/>
      </c>
      <c r="GO633" s="241" t="str">
        <f>IF('Option Period 3 '!$I187="","",'Option Period 3 '!$I187)</f>
        <v/>
      </c>
      <c r="GP633" s="241" t="str">
        <f>IF('Option Period 3 '!$I188="","",'Option Period 3 '!$I188)</f>
        <v/>
      </c>
      <c r="GQ633" s="241" t="str">
        <f>IF('Option Period 3 '!$I189="","",'Option Period 3 '!$I189)</f>
        <v/>
      </c>
      <c r="GR633" s="241" t="str">
        <f>IF('Option Period 3 '!$I190="","",'Option Period 3 '!$I190)</f>
        <v/>
      </c>
      <c r="GS633" s="241" t="str">
        <f>IF('Option Period 3 '!$I191="","",'Option Period 3 '!$I191)</f>
        <v/>
      </c>
      <c r="GT633" s="241" t="str">
        <f>IF('Option Period 3 '!$I192="","",'Option Period 3 '!$I192)</f>
        <v/>
      </c>
      <c r="GU633" s="241" t="str">
        <f>IF('Option Period 3 '!$I193="","",'Option Period 3 '!$I193)</f>
        <v/>
      </c>
      <c r="GV633" s="241" t="str">
        <f>IF('Option Period 3 '!$I194="","",'Option Period 3 '!$I194)</f>
        <v/>
      </c>
      <c r="GW633" s="241" t="str">
        <f>IF('Option Period 3 '!$I195="","",'Option Period 3 '!$I195)</f>
        <v/>
      </c>
      <c r="GX633" s="241" t="str">
        <f>IF('Option Period 3 '!$I196="","",'Option Period 3 '!$I196)</f>
        <v/>
      </c>
      <c r="GY633" s="241" t="str">
        <f>IF('Option Period 3 '!$I197="","",'Option Period 3 '!$I197)</f>
        <v/>
      </c>
      <c r="GZ633" s="241" t="str">
        <f>IF('Option Period 3 '!$I198="","",'Option Period 3 '!$I198)</f>
        <v/>
      </c>
      <c r="HA633" s="241" t="str">
        <f>IF('Option Period 3 '!$I199="","",'Option Period 3 '!$I199)</f>
        <v/>
      </c>
      <c r="HB633" s="241" t="str">
        <f>IF('Option Period 3 '!$I200="","",'Option Period 3 '!$I200)</f>
        <v/>
      </c>
      <c r="HC633" s="241" t="str">
        <f>IF('Option Period 3 '!$I201="","",'Option Period 3 '!$I201)</f>
        <v/>
      </c>
      <c r="HD633" s="241" t="str">
        <f>IF('Option Period 3 '!$I202="","",'Option Period 3 '!$I202)</f>
        <v/>
      </c>
      <c r="HE633" s="241" t="str">
        <f>IF('Option Period 3 '!$I203="","",'Option Period 3 '!$I203)</f>
        <v/>
      </c>
      <c r="HF633" s="241" t="str">
        <f>IF('Option Period 3 '!$I204="","",'Option Period 3 '!$I204)</f>
        <v/>
      </c>
      <c r="HG633" s="241" t="str">
        <f>IF('Option Period 3 '!$I205="","",'Option Period 3 '!$I205)</f>
        <v/>
      </c>
      <c r="HH633" s="241" t="str">
        <f>IF('Option Period 3 '!$I206="","",'Option Period 3 '!$I206)</f>
        <v/>
      </c>
      <c r="HI633" s="241" t="str">
        <f>IF('Option Period 3 '!$I207="","",'Option Period 3 '!$I207)</f>
        <v/>
      </c>
      <c r="HJ633" s="241" t="str">
        <f>IF('Option Period 3 '!$I208="","",'Option Period 3 '!$I208)</f>
        <v/>
      </c>
      <c r="HK633" s="241" t="str">
        <f>IF('Option Period 3 '!$I209="","",'Option Period 3 '!$I209)</f>
        <v/>
      </c>
      <c r="HL633" s="241" t="str">
        <f>IF('Option Period 3 '!$I210="","",'Option Period 3 '!$I210)</f>
        <v/>
      </c>
      <c r="HM633" s="241" t="str">
        <f>IF('Option Period 3 '!$I211="","",'Option Period 3 '!$I211)</f>
        <v/>
      </c>
      <c r="HN633" s="241" t="str">
        <f>IF('Option Period 3 '!$I212="","",'Option Period 3 '!$I212)</f>
        <v/>
      </c>
      <c r="HO633" s="241" t="str">
        <f>IF('Option Period 3 '!$I213="","",'Option Period 3 '!$I213)</f>
        <v/>
      </c>
      <c r="HP633" s="241" t="str">
        <f>IF('Option Period 3 '!$I214="","",'Option Period 3 '!$I214)</f>
        <v/>
      </c>
      <c r="HQ633" s="241" t="str">
        <f>IF('Option Period 3 '!$I215="","",'Option Period 3 '!$I215)</f>
        <v/>
      </c>
    </row>
    <row r="634" spans="1:225" s="59" customFormat="1" ht="44.4" customHeight="1" x14ac:dyDescent="0.2">
      <c r="A634" s="497"/>
      <c r="B634" s="497"/>
      <c r="C634" s="497"/>
      <c r="D634" s="497"/>
      <c r="E634" s="497"/>
      <c r="F634" s="497"/>
      <c r="G634" s="497"/>
      <c r="H634" s="497"/>
      <c r="I634" s="497"/>
      <c r="J634" s="497"/>
      <c r="K634" s="497"/>
      <c r="L634" s="497"/>
      <c r="M634" s="497"/>
      <c r="N634" s="497"/>
      <c r="O634" s="230" t="str">
        <f t="shared" ref="O634" si="1709">O477</f>
        <v>Proposed Discounted Labor Rate</v>
      </c>
      <c r="P634" s="231">
        <f t="shared" ref="P634:BI634" si="1710">IF(P633="",P632,ROUND((1-P633)*P632,2))</f>
        <v>0</v>
      </c>
      <c r="Q634" s="231">
        <f t="shared" si="1710"/>
        <v>0</v>
      </c>
      <c r="R634" s="231">
        <f t="shared" si="1710"/>
        <v>0</v>
      </c>
      <c r="S634" s="231">
        <f t="shared" si="1710"/>
        <v>0</v>
      </c>
      <c r="T634" s="231">
        <f t="shared" si="1710"/>
        <v>0</v>
      </c>
      <c r="U634" s="231">
        <f t="shared" si="1710"/>
        <v>0</v>
      </c>
      <c r="V634" s="231">
        <f t="shared" si="1710"/>
        <v>0</v>
      </c>
      <c r="W634" s="231">
        <f t="shared" si="1710"/>
        <v>0</v>
      </c>
      <c r="X634" s="231">
        <f t="shared" si="1710"/>
        <v>0</v>
      </c>
      <c r="Y634" s="231">
        <f t="shared" si="1710"/>
        <v>0</v>
      </c>
      <c r="Z634" s="231">
        <f t="shared" si="1710"/>
        <v>0</v>
      </c>
      <c r="AA634" s="231">
        <f t="shared" si="1710"/>
        <v>0</v>
      </c>
      <c r="AB634" s="231" t="str">
        <f t="shared" si="1710"/>
        <v/>
      </c>
      <c r="AC634" s="231" t="str">
        <f t="shared" si="1710"/>
        <v/>
      </c>
      <c r="AD634" s="231" t="str">
        <f t="shared" si="1710"/>
        <v/>
      </c>
      <c r="AE634" s="231" t="str">
        <f t="shared" si="1710"/>
        <v/>
      </c>
      <c r="AF634" s="231" t="str">
        <f t="shared" si="1710"/>
        <v/>
      </c>
      <c r="AG634" s="231" t="str">
        <f t="shared" si="1710"/>
        <v/>
      </c>
      <c r="AH634" s="231" t="str">
        <f t="shared" si="1710"/>
        <v/>
      </c>
      <c r="AI634" s="231" t="str">
        <f t="shared" si="1710"/>
        <v/>
      </c>
      <c r="AJ634" s="231" t="str">
        <f t="shared" si="1710"/>
        <v/>
      </c>
      <c r="AK634" s="231" t="str">
        <f t="shared" si="1710"/>
        <v/>
      </c>
      <c r="AL634" s="231" t="str">
        <f t="shared" si="1710"/>
        <v/>
      </c>
      <c r="AM634" s="231" t="str">
        <f t="shared" si="1710"/>
        <v/>
      </c>
      <c r="AN634" s="231" t="str">
        <f t="shared" si="1710"/>
        <v/>
      </c>
      <c r="AO634" s="231" t="str">
        <f t="shared" si="1710"/>
        <v/>
      </c>
      <c r="AP634" s="231" t="str">
        <f t="shared" si="1710"/>
        <v/>
      </c>
      <c r="AQ634" s="231" t="str">
        <f t="shared" si="1710"/>
        <v/>
      </c>
      <c r="AR634" s="231" t="str">
        <f t="shared" si="1710"/>
        <v/>
      </c>
      <c r="AS634" s="231" t="str">
        <f t="shared" si="1710"/>
        <v/>
      </c>
      <c r="AT634" s="231" t="str">
        <f t="shared" si="1710"/>
        <v/>
      </c>
      <c r="AU634" s="231" t="str">
        <f t="shared" si="1710"/>
        <v/>
      </c>
      <c r="AV634" s="231" t="str">
        <f t="shared" si="1710"/>
        <v/>
      </c>
      <c r="AW634" s="231" t="str">
        <f t="shared" si="1710"/>
        <v/>
      </c>
      <c r="AX634" s="231" t="str">
        <f t="shared" si="1710"/>
        <v/>
      </c>
      <c r="AY634" s="231" t="str">
        <f t="shared" si="1710"/>
        <v/>
      </c>
      <c r="AZ634" s="231" t="str">
        <f t="shared" si="1710"/>
        <v/>
      </c>
      <c r="BA634" s="231" t="str">
        <f t="shared" si="1710"/>
        <v/>
      </c>
      <c r="BB634" s="231" t="str">
        <f t="shared" si="1710"/>
        <v/>
      </c>
      <c r="BC634" s="231" t="str">
        <f t="shared" si="1710"/>
        <v/>
      </c>
      <c r="BD634" s="231" t="str">
        <f t="shared" si="1710"/>
        <v/>
      </c>
      <c r="BE634" s="231" t="str">
        <f t="shared" si="1710"/>
        <v/>
      </c>
      <c r="BF634" s="231" t="str">
        <f t="shared" si="1710"/>
        <v/>
      </c>
      <c r="BG634" s="231" t="str">
        <f t="shared" si="1710"/>
        <v/>
      </c>
      <c r="BH634" s="231" t="str">
        <f t="shared" si="1710"/>
        <v/>
      </c>
      <c r="BI634" s="231" t="str">
        <f t="shared" si="1710"/>
        <v/>
      </c>
      <c r="BJ634" s="231" t="str">
        <f t="shared" ref="BJ634:DU634" si="1711">IF(BJ633="",BJ632,ROUND((1-BJ633)*BJ632,2))</f>
        <v/>
      </c>
      <c r="BK634" s="231" t="str">
        <f t="shared" si="1711"/>
        <v/>
      </c>
      <c r="BL634" s="231" t="str">
        <f t="shared" si="1711"/>
        <v/>
      </c>
      <c r="BM634" s="231" t="str">
        <f t="shared" si="1711"/>
        <v/>
      </c>
      <c r="BN634" s="231" t="str">
        <f t="shared" si="1711"/>
        <v/>
      </c>
      <c r="BO634" s="231" t="str">
        <f t="shared" si="1711"/>
        <v/>
      </c>
      <c r="BP634" s="231" t="str">
        <f t="shared" si="1711"/>
        <v/>
      </c>
      <c r="BQ634" s="231" t="str">
        <f t="shared" si="1711"/>
        <v/>
      </c>
      <c r="BR634" s="231" t="str">
        <f t="shared" si="1711"/>
        <v/>
      </c>
      <c r="BS634" s="231" t="str">
        <f t="shared" si="1711"/>
        <v/>
      </c>
      <c r="BT634" s="231" t="str">
        <f t="shared" si="1711"/>
        <v/>
      </c>
      <c r="BU634" s="231" t="str">
        <f t="shared" si="1711"/>
        <v/>
      </c>
      <c r="BV634" s="231" t="str">
        <f t="shared" si="1711"/>
        <v/>
      </c>
      <c r="BW634" s="231" t="str">
        <f t="shared" si="1711"/>
        <v/>
      </c>
      <c r="BX634" s="231" t="str">
        <f t="shared" si="1711"/>
        <v/>
      </c>
      <c r="BY634" s="231" t="str">
        <f t="shared" si="1711"/>
        <v/>
      </c>
      <c r="BZ634" s="231" t="str">
        <f t="shared" si="1711"/>
        <v/>
      </c>
      <c r="CA634" s="231" t="str">
        <f t="shared" si="1711"/>
        <v/>
      </c>
      <c r="CB634" s="231" t="str">
        <f t="shared" si="1711"/>
        <v/>
      </c>
      <c r="CC634" s="231" t="str">
        <f>IF(CC633="",CC632,ROUND((1-CC633)*CC632,2))</f>
        <v/>
      </c>
      <c r="CD634" s="231" t="str">
        <f t="shared" si="1711"/>
        <v/>
      </c>
      <c r="CE634" s="231" t="str">
        <f t="shared" si="1711"/>
        <v/>
      </c>
      <c r="CF634" s="231" t="str">
        <f t="shared" si="1711"/>
        <v/>
      </c>
      <c r="CG634" s="231" t="str">
        <f t="shared" si="1711"/>
        <v/>
      </c>
      <c r="CH634" s="231" t="str">
        <f t="shared" si="1711"/>
        <v/>
      </c>
      <c r="CI634" s="231" t="str">
        <f t="shared" si="1711"/>
        <v/>
      </c>
      <c r="CJ634" s="231" t="str">
        <f t="shared" si="1711"/>
        <v/>
      </c>
      <c r="CK634" s="231" t="str">
        <f t="shared" si="1711"/>
        <v/>
      </c>
      <c r="CL634" s="231" t="str">
        <f t="shared" si="1711"/>
        <v/>
      </c>
      <c r="CM634" s="231" t="str">
        <f t="shared" si="1711"/>
        <v/>
      </c>
      <c r="CN634" s="231" t="str">
        <f t="shared" si="1711"/>
        <v/>
      </c>
      <c r="CO634" s="231" t="str">
        <f t="shared" si="1711"/>
        <v/>
      </c>
      <c r="CP634" s="231" t="str">
        <f t="shared" si="1711"/>
        <v/>
      </c>
      <c r="CQ634" s="231" t="str">
        <f t="shared" si="1711"/>
        <v/>
      </c>
      <c r="CR634" s="231" t="str">
        <f t="shared" si="1711"/>
        <v/>
      </c>
      <c r="CS634" s="231" t="str">
        <f t="shared" si="1711"/>
        <v/>
      </c>
      <c r="CT634" s="231" t="str">
        <f t="shared" si="1711"/>
        <v/>
      </c>
      <c r="CU634" s="231" t="str">
        <f t="shared" si="1711"/>
        <v/>
      </c>
      <c r="CV634" s="231" t="str">
        <f t="shared" si="1711"/>
        <v/>
      </c>
      <c r="CW634" s="231" t="str">
        <f t="shared" si="1711"/>
        <v/>
      </c>
      <c r="CX634" s="231" t="str">
        <f t="shared" si="1711"/>
        <v/>
      </c>
      <c r="CY634" s="231" t="str">
        <f t="shared" si="1711"/>
        <v/>
      </c>
      <c r="CZ634" s="231" t="str">
        <f t="shared" si="1711"/>
        <v/>
      </c>
      <c r="DA634" s="231" t="str">
        <f t="shared" si="1711"/>
        <v/>
      </c>
      <c r="DB634" s="231" t="str">
        <f t="shared" si="1711"/>
        <v/>
      </c>
      <c r="DC634" s="231" t="str">
        <f t="shared" si="1711"/>
        <v/>
      </c>
      <c r="DD634" s="231" t="str">
        <f t="shared" si="1711"/>
        <v/>
      </c>
      <c r="DE634" s="231" t="str">
        <f t="shared" si="1711"/>
        <v/>
      </c>
      <c r="DF634" s="231" t="str">
        <f t="shared" si="1711"/>
        <v/>
      </c>
      <c r="DG634" s="231" t="str">
        <f t="shared" si="1711"/>
        <v/>
      </c>
      <c r="DH634" s="231" t="str">
        <f t="shared" si="1711"/>
        <v/>
      </c>
      <c r="DI634" s="231" t="str">
        <f t="shared" si="1711"/>
        <v/>
      </c>
      <c r="DJ634" s="231" t="str">
        <f t="shared" si="1711"/>
        <v/>
      </c>
      <c r="DK634" s="231" t="str">
        <f t="shared" si="1711"/>
        <v/>
      </c>
      <c r="DL634" s="231" t="str">
        <f t="shared" si="1711"/>
        <v/>
      </c>
      <c r="DM634" s="231" t="str">
        <f t="shared" si="1711"/>
        <v/>
      </c>
      <c r="DN634" s="231" t="str">
        <f t="shared" si="1711"/>
        <v/>
      </c>
      <c r="DO634" s="231" t="str">
        <f t="shared" si="1711"/>
        <v/>
      </c>
      <c r="DP634" s="231" t="str">
        <f t="shared" si="1711"/>
        <v/>
      </c>
      <c r="DQ634" s="231" t="str">
        <f t="shared" si="1711"/>
        <v/>
      </c>
      <c r="DR634" s="231" t="str">
        <f t="shared" si="1711"/>
        <v/>
      </c>
      <c r="DS634" s="231" t="str">
        <f t="shared" si="1711"/>
        <v/>
      </c>
      <c r="DT634" s="231" t="str">
        <f t="shared" si="1711"/>
        <v/>
      </c>
      <c r="DU634" s="231" t="str">
        <f t="shared" si="1711"/>
        <v/>
      </c>
      <c r="DV634" s="231" t="str">
        <f t="shared" ref="DV634:EK634" si="1712">IF(DV633="",DV632,ROUND((1-DV633)*DV632,2))</f>
        <v/>
      </c>
      <c r="DW634" s="231" t="str">
        <f t="shared" si="1712"/>
        <v/>
      </c>
      <c r="DX634" s="231" t="str">
        <f t="shared" si="1712"/>
        <v/>
      </c>
      <c r="DY634" s="231" t="str">
        <f t="shared" si="1712"/>
        <v/>
      </c>
      <c r="DZ634" s="231" t="str">
        <f t="shared" si="1712"/>
        <v/>
      </c>
      <c r="EA634" s="231" t="str">
        <f t="shared" si="1712"/>
        <v/>
      </c>
      <c r="EB634" s="231" t="str">
        <f t="shared" si="1712"/>
        <v/>
      </c>
      <c r="EC634" s="231" t="str">
        <f t="shared" si="1712"/>
        <v/>
      </c>
      <c r="ED634" s="231" t="str">
        <f t="shared" si="1712"/>
        <v/>
      </c>
      <c r="EE634" s="231" t="str">
        <f t="shared" si="1712"/>
        <v/>
      </c>
      <c r="EF634" s="231" t="str">
        <f>IF(EF633="",EF632,ROUND((1-EF633)*EF632,2))</f>
        <v/>
      </c>
      <c r="EG634" s="231" t="str">
        <f t="shared" si="1712"/>
        <v/>
      </c>
      <c r="EH634" s="231" t="str">
        <f t="shared" si="1712"/>
        <v/>
      </c>
      <c r="EI634" s="231" t="str">
        <f t="shared" si="1712"/>
        <v/>
      </c>
      <c r="EJ634" s="231" t="str">
        <f t="shared" si="1712"/>
        <v/>
      </c>
      <c r="EK634" s="231" t="str">
        <f t="shared" si="1712"/>
        <v/>
      </c>
      <c r="EL634" s="231" t="str">
        <f t="shared" ref="EL634:FK634" si="1713">IF(EL633="",EL632,ROUND((1-EL633)*EL632,2))</f>
        <v/>
      </c>
      <c r="EM634" s="231" t="str">
        <f t="shared" si="1713"/>
        <v/>
      </c>
      <c r="EN634" s="231" t="str">
        <f t="shared" si="1713"/>
        <v/>
      </c>
      <c r="EO634" s="231" t="str">
        <f t="shared" si="1713"/>
        <v/>
      </c>
      <c r="EP634" s="231" t="str">
        <f t="shared" si="1713"/>
        <v/>
      </c>
      <c r="EQ634" s="231" t="str">
        <f t="shared" si="1713"/>
        <v/>
      </c>
      <c r="ER634" s="231" t="str">
        <f t="shared" si="1713"/>
        <v/>
      </c>
      <c r="ES634" s="231" t="str">
        <f t="shared" si="1713"/>
        <v/>
      </c>
      <c r="ET634" s="231" t="str">
        <f t="shared" si="1713"/>
        <v/>
      </c>
      <c r="EU634" s="231" t="str">
        <f t="shared" si="1713"/>
        <v/>
      </c>
      <c r="EV634" s="231" t="str">
        <f>IF(EV633="",EV632,ROUND((1-EV633)*EV632,2))</f>
        <v/>
      </c>
      <c r="EW634" s="231" t="str">
        <f t="shared" si="1713"/>
        <v/>
      </c>
      <c r="EX634" s="231" t="str">
        <f t="shared" si="1713"/>
        <v/>
      </c>
      <c r="EY634" s="231" t="str">
        <f t="shared" si="1713"/>
        <v/>
      </c>
      <c r="EZ634" s="231" t="str">
        <f t="shared" si="1713"/>
        <v/>
      </c>
      <c r="FA634" s="231" t="str">
        <f t="shared" si="1713"/>
        <v/>
      </c>
      <c r="FB634" s="231" t="str">
        <f t="shared" si="1713"/>
        <v/>
      </c>
      <c r="FC634" s="231" t="str">
        <f t="shared" si="1713"/>
        <v/>
      </c>
      <c r="FD634" s="231" t="str">
        <f t="shared" si="1713"/>
        <v/>
      </c>
      <c r="FE634" s="231" t="str">
        <f t="shared" si="1713"/>
        <v/>
      </c>
      <c r="FF634" s="231" t="str">
        <f t="shared" si="1713"/>
        <v/>
      </c>
      <c r="FG634" s="231" t="str">
        <f t="shared" si="1713"/>
        <v/>
      </c>
      <c r="FH634" s="231" t="str">
        <f t="shared" si="1713"/>
        <v/>
      </c>
      <c r="FI634" s="231" t="str">
        <f>IF(FI633="",FI632,ROUND((1-FI633)*FI632,2))</f>
        <v/>
      </c>
      <c r="FJ634" s="231" t="str">
        <f t="shared" si="1713"/>
        <v/>
      </c>
      <c r="FK634" s="231" t="str">
        <f t="shared" si="1713"/>
        <v/>
      </c>
      <c r="FL634" s="231" t="str">
        <f t="shared" ref="FL634:HN634" si="1714">IF(FL633="",FL632,ROUND((1-FL633)*FL632,2))</f>
        <v/>
      </c>
      <c r="FM634" s="231" t="str">
        <f t="shared" si="1714"/>
        <v/>
      </c>
      <c r="FN634" s="231" t="str">
        <f t="shared" si="1714"/>
        <v/>
      </c>
      <c r="FO634" s="231" t="str">
        <f t="shared" si="1714"/>
        <v/>
      </c>
      <c r="FP634" s="231" t="str">
        <f t="shared" si="1714"/>
        <v/>
      </c>
      <c r="FQ634" s="231" t="str">
        <f t="shared" si="1714"/>
        <v/>
      </c>
      <c r="FR634" s="231" t="str">
        <f t="shared" si="1714"/>
        <v/>
      </c>
      <c r="FS634" s="231" t="str">
        <f t="shared" si="1714"/>
        <v/>
      </c>
      <c r="FT634" s="231" t="str">
        <f t="shared" si="1714"/>
        <v/>
      </c>
      <c r="FU634" s="231" t="str">
        <f t="shared" si="1714"/>
        <v/>
      </c>
      <c r="FV634" s="231" t="str">
        <f t="shared" si="1714"/>
        <v/>
      </c>
      <c r="FW634" s="231" t="str">
        <f t="shared" si="1714"/>
        <v/>
      </c>
      <c r="FX634" s="231" t="str">
        <f t="shared" si="1714"/>
        <v/>
      </c>
      <c r="FY634" s="231" t="str">
        <f t="shared" si="1714"/>
        <v/>
      </c>
      <c r="FZ634" s="231" t="str">
        <f t="shared" si="1714"/>
        <v/>
      </c>
      <c r="GA634" s="231" t="str">
        <f t="shared" si="1714"/>
        <v/>
      </c>
      <c r="GB634" s="231" t="str">
        <f t="shared" si="1714"/>
        <v/>
      </c>
      <c r="GC634" s="231" t="str">
        <f t="shared" si="1714"/>
        <v/>
      </c>
      <c r="GD634" s="231" t="str">
        <f t="shared" si="1714"/>
        <v/>
      </c>
      <c r="GE634" s="231" t="str">
        <f t="shared" si="1714"/>
        <v/>
      </c>
      <c r="GF634" s="231" t="str">
        <f t="shared" si="1714"/>
        <v/>
      </c>
      <c r="GG634" s="231" t="str">
        <f t="shared" si="1714"/>
        <v/>
      </c>
      <c r="GH634" s="231" t="str">
        <f>IF(GH633="",GH632,ROUND((1-GH633)*GH632,2))</f>
        <v/>
      </c>
      <c r="GI634" s="231" t="str">
        <f t="shared" si="1714"/>
        <v/>
      </c>
      <c r="GJ634" s="231" t="str">
        <f t="shared" si="1714"/>
        <v/>
      </c>
      <c r="GK634" s="231" t="str">
        <f t="shared" si="1714"/>
        <v/>
      </c>
      <c r="GL634" s="231" t="str">
        <f t="shared" si="1714"/>
        <v/>
      </c>
      <c r="GM634" s="231" t="str">
        <f t="shared" si="1714"/>
        <v/>
      </c>
      <c r="GN634" s="231" t="str">
        <f>IF(GN633="",GN632,ROUND((1-GN633)*GN632,2))</f>
        <v/>
      </c>
      <c r="GO634" s="231" t="str">
        <f t="shared" si="1714"/>
        <v/>
      </c>
      <c r="GP634" s="231" t="str">
        <f t="shared" si="1714"/>
        <v/>
      </c>
      <c r="GQ634" s="231" t="str">
        <f t="shared" si="1714"/>
        <v/>
      </c>
      <c r="GR634" s="231" t="str">
        <f t="shared" si="1714"/>
        <v/>
      </c>
      <c r="GS634" s="231" t="str">
        <f t="shared" si="1714"/>
        <v/>
      </c>
      <c r="GT634" s="231" t="str">
        <f t="shared" si="1714"/>
        <v/>
      </c>
      <c r="GU634" s="231" t="str">
        <f t="shared" si="1714"/>
        <v/>
      </c>
      <c r="GV634" s="231" t="str">
        <f t="shared" si="1714"/>
        <v/>
      </c>
      <c r="GW634" s="231" t="str">
        <f t="shared" si="1714"/>
        <v/>
      </c>
      <c r="GX634" s="231" t="str">
        <f t="shared" si="1714"/>
        <v/>
      </c>
      <c r="GY634" s="231" t="str">
        <f t="shared" si="1714"/>
        <v/>
      </c>
      <c r="GZ634" s="231" t="str">
        <f t="shared" si="1714"/>
        <v/>
      </c>
      <c r="HA634" s="231" t="str">
        <f t="shared" si="1714"/>
        <v/>
      </c>
      <c r="HB634" s="231" t="str">
        <f t="shared" si="1714"/>
        <v/>
      </c>
      <c r="HC634" s="231" t="str">
        <f t="shared" si="1714"/>
        <v/>
      </c>
      <c r="HD634" s="231" t="str">
        <f t="shared" si="1714"/>
        <v/>
      </c>
      <c r="HE634" s="231" t="str">
        <f t="shared" si="1714"/>
        <v/>
      </c>
      <c r="HF634" s="231" t="str">
        <f t="shared" si="1714"/>
        <v/>
      </c>
      <c r="HG634" s="231" t="str">
        <f t="shared" si="1714"/>
        <v/>
      </c>
      <c r="HH634" s="231" t="str">
        <f t="shared" si="1714"/>
        <v/>
      </c>
      <c r="HI634" s="231" t="str">
        <f>IF(HI633="",HI632,ROUND((1-HI633)*HI632,2))</f>
        <v/>
      </c>
      <c r="HJ634" s="231" t="str">
        <f t="shared" si="1714"/>
        <v/>
      </c>
      <c r="HK634" s="231" t="str">
        <f t="shared" si="1714"/>
        <v/>
      </c>
      <c r="HL634" s="231" t="str">
        <f t="shared" si="1714"/>
        <v/>
      </c>
      <c r="HM634" s="231" t="str">
        <f t="shared" si="1714"/>
        <v/>
      </c>
      <c r="HN634" s="231" t="str">
        <f t="shared" si="1714"/>
        <v/>
      </c>
      <c r="HO634" s="231" t="str">
        <f t="shared" ref="HO634:HQ634" si="1715">IF(HO633="",HO632,ROUND((1-HO633)*HO632,2))</f>
        <v/>
      </c>
      <c r="HP634" s="231" t="str">
        <f t="shared" si="1715"/>
        <v/>
      </c>
      <c r="HQ634" s="231" t="str">
        <f t="shared" si="1715"/>
        <v/>
      </c>
    </row>
    <row r="635" spans="1:225" s="73" customFormat="1" ht="18" customHeight="1" x14ac:dyDescent="0.25">
      <c r="A635" s="223" t="str">
        <f>IF(A478="","",A478)</f>
        <v>3.1.1</v>
      </c>
      <c r="B635" s="225" t="str">
        <f>IF(B478="","",B478)</f>
        <v>Task Order Mgt</v>
      </c>
      <c r="C635" s="218">
        <f>SUM(P635:HQ635)</f>
        <v>0</v>
      </c>
      <c r="D635" s="284"/>
      <c r="E635" s="219">
        <f>SUMPRODUCT(P$632:HQ$632,$P635:$HQ635)</f>
        <v>0</v>
      </c>
      <c r="F635" s="219">
        <f>IF(O635="",SUMPRODUCT(P$634:HQ$634,$P635:$HQ635),O635)</f>
        <v>0</v>
      </c>
      <c r="G635" s="84">
        <v>1</v>
      </c>
      <c r="H635" s="214">
        <f>IF(G635="","",C635*G635)</f>
        <v>0</v>
      </c>
      <c r="I635" s="219">
        <f>IF(G635="","",G635*(D635+E635))</f>
        <v>0</v>
      </c>
      <c r="J635" s="219">
        <f>IF(G635="","",G635*(D635+F635))</f>
        <v>0</v>
      </c>
      <c r="K635" s="216"/>
      <c r="L635" s="217">
        <f t="shared" ref="L635:L698" si="1716">IF(K635="",1,1-K635)</f>
        <v>1</v>
      </c>
      <c r="M635" s="219" t="str">
        <f>IF(K635="","",ROUND(J635*K635,2))</f>
        <v/>
      </c>
      <c r="N635" s="221">
        <f>IF(G635="","",ROUND(J635*L635,2))</f>
        <v>0</v>
      </c>
      <c r="O635" s="303"/>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c r="BA635" s="281"/>
      <c r="BB635" s="281"/>
      <c r="BC635" s="281"/>
      <c r="BD635" s="281"/>
      <c r="BE635" s="281"/>
      <c r="BF635" s="281"/>
      <c r="BG635" s="281"/>
      <c r="BH635" s="281"/>
      <c r="BI635" s="281"/>
      <c r="BJ635" s="281"/>
      <c r="BK635" s="281"/>
      <c r="BL635" s="281"/>
      <c r="BM635" s="281"/>
      <c r="BN635" s="281"/>
      <c r="BO635" s="281"/>
      <c r="BP635" s="281"/>
      <c r="BQ635" s="281"/>
      <c r="BR635" s="281"/>
      <c r="BS635" s="281"/>
      <c r="BT635" s="281"/>
      <c r="BU635" s="281"/>
      <c r="BV635" s="281"/>
      <c r="BW635" s="281"/>
      <c r="BX635" s="281"/>
      <c r="BY635" s="281"/>
      <c r="BZ635" s="281"/>
      <c r="CA635" s="281"/>
      <c r="CB635" s="281"/>
      <c r="CC635" s="281"/>
      <c r="CD635" s="281"/>
      <c r="CE635" s="281"/>
      <c r="CF635" s="281"/>
      <c r="CG635" s="281"/>
      <c r="CH635" s="281"/>
      <c r="CI635" s="281"/>
      <c r="CJ635" s="281"/>
      <c r="CK635" s="281"/>
      <c r="CL635" s="281"/>
      <c r="CM635" s="281"/>
      <c r="CN635" s="281"/>
      <c r="CO635" s="281"/>
      <c r="CP635" s="281"/>
      <c r="CQ635" s="281"/>
      <c r="CR635" s="281"/>
      <c r="CS635" s="281"/>
      <c r="CT635" s="281"/>
      <c r="CU635" s="281"/>
      <c r="CV635" s="281"/>
      <c r="CW635" s="281"/>
      <c r="CX635" s="281"/>
      <c r="CY635" s="281"/>
      <c r="CZ635" s="281"/>
      <c r="DA635" s="281"/>
      <c r="DB635" s="281"/>
      <c r="DC635" s="281"/>
      <c r="DD635" s="281"/>
      <c r="DE635" s="281"/>
      <c r="DF635" s="281"/>
      <c r="DG635" s="281"/>
      <c r="DH635" s="281"/>
      <c r="DI635" s="281"/>
      <c r="DJ635" s="281"/>
      <c r="DK635" s="281"/>
      <c r="DL635" s="281"/>
      <c r="DM635" s="281"/>
      <c r="DN635" s="281"/>
      <c r="DO635" s="281"/>
      <c r="DP635" s="281"/>
      <c r="DQ635" s="281"/>
      <c r="DR635" s="281"/>
      <c r="DS635" s="281"/>
      <c r="DT635" s="281"/>
      <c r="DU635" s="281"/>
      <c r="DV635" s="281"/>
      <c r="DW635" s="281"/>
      <c r="DX635" s="281"/>
      <c r="DY635" s="281"/>
      <c r="DZ635" s="281"/>
      <c r="EA635" s="281"/>
      <c r="EB635" s="281"/>
      <c r="EC635" s="281"/>
      <c r="ED635" s="281"/>
      <c r="EE635" s="281"/>
      <c r="EF635" s="281"/>
      <c r="EG635" s="281"/>
      <c r="EH635" s="281"/>
      <c r="EI635" s="281"/>
      <c r="EJ635" s="281"/>
      <c r="EK635" s="281"/>
      <c r="EL635" s="281"/>
      <c r="EM635" s="281"/>
      <c r="EN635" s="281"/>
      <c r="EO635" s="281"/>
      <c r="EP635" s="281"/>
      <c r="EQ635" s="281"/>
      <c r="ER635" s="281"/>
      <c r="ES635" s="281"/>
      <c r="ET635" s="281"/>
      <c r="EU635" s="281"/>
      <c r="EV635" s="281"/>
      <c r="EW635" s="281"/>
      <c r="EX635" s="281"/>
      <c r="EY635" s="281"/>
      <c r="EZ635" s="281"/>
      <c r="FA635" s="281"/>
      <c r="FB635" s="281"/>
      <c r="FC635" s="281"/>
      <c r="FD635" s="281"/>
      <c r="FE635" s="281"/>
      <c r="FF635" s="281"/>
      <c r="FG635" s="281"/>
      <c r="FH635" s="281"/>
      <c r="FI635" s="281"/>
      <c r="FJ635" s="281"/>
      <c r="FK635" s="281"/>
      <c r="FL635" s="281"/>
      <c r="FM635" s="281"/>
      <c r="FN635" s="281"/>
      <c r="FO635" s="281"/>
      <c r="FP635" s="281"/>
      <c r="FQ635" s="281"/>
      <c r="FR635" s="281"/>
      <c r="FS635" s="281"/>
      <c r="FT635" s="281"/>
      <c r="FU635" s="281"/>
      <c r="FV635" s="281"/>
      <c r="FW635" s="281"/>
      <c r="FX635" s="281"/>
      <c r="FY635" s="281"/>
      <c r="FZ635" s="281"/>
      <c r="GA635" s="281"/>
      <c r="GB635" s="281"/>
      <c r="GC635" s="281"/>
      <c r="GD635" s="281"/>
      <c r="GE635" s="281"/>
      <c r="GF635" s="281"/>
      <c r="GG635" s="281"/>
      <c r="GH635" s="281"/>
      <c r="GI635" s="281"/>
      <c r="GJ635" s="281"/>
      <c r="GK635" s="281"/>
      <c r="GL635" s="281"/>
      <c r="GM635" s="281"/>
      <c r="GN635" s="281"/>
      <c r="GO635" s="281"/>
      <c r="GP635" s="281"/>
      <c r="GQ635" s="281"/>
      <c r="GR635" s="281"/>
      <c r="GS635" s="281"/>
      <c r="GT635" s="281"/>
      <c r="GU635" s="281"/>
      <c r="GV635" s="281"/>
      <c r="GW635" s="281"/>
      <c r="GX635" s="281"/>
      <c r="GY635" s="281"/>
      <c r="GZ635" s="281"/>
      <c r="HA635" s="281"/>
      <c r="HB635" s="281"/>
      <c r="HC635" s="281"/>
      <c r="HD635" s="281"/>
      <c r="HE635" s="281"/>
      <c r="HF635" s="281"/>
      <c r="HG635" s="281"/>
      <c r="HH635" s="281"/>
      <c r="HI635" s="281"/>
      <c r="HJ635" s="281"/>
      <c r="HK635" s="281"/>
      <c r="HL635" s="281"/>
      <c r="HM635" s="281"/>
      <c r="HN635" s="281"/>
      <c r="HO635" s="281"/>
      <c r="HP635" s="281"/>
      <c r="HQ635" s="281"/>
    </row>
    <row r="636" spans="1:225" s="73" customFormat="1" ht="18" hidden="1" customHeight="1" x14ac:dyDescent="0.25">
      <c r="A636" s="223" t="str">
        <f t="shared" ref="A636:B636" si="1717">IF(A479="","",A479)</f>
        <v>3.1.1</v>
      </c>
      <c r="B636" s="225" t="str">
        <f t="shared" si="1717"/>
        <v>KickOff Minutes</v>
      </c>
      <c r="C636" s="218">
        <f t="shared" ref="C636:C699" si="1718">SUM(P636:HQ636)</f>
        <v>0</v>
      </c>
      <c r="D636" s="284"/>
      <c r="E636" s="219">
        <f t="shared" ref="E636:E699" si="1719">SUMPRODUCT(P$632:HQ$632,$P636:$HQ636)</f>
        <v>0</v>
      </c>
      <c r="F636" s="219">
        <f t="shared" ref="F636:F699" si="1720">IF(O636="",SUMPRODUCT(P$634:HQ$634,$P636:$HQ636),O636)</f>
        <v>0</v>
      </c>
      <c r="G636" s="84"/>
      <c r="H636" s="214" t="str">
        <f t="shared" ref="H636:H699" si="1721">IF(G636="","",C636*G636)</f>
        <v/>
      </c>
      <c r="I636" s="219" t="str">
        <f t="shared" ref="I636:I699" si="1722">IF(G636="","",G636*(D636+E636))</f>
        <v/>
      </c>
      <c r="J636" s="219" t="str">
        <f>IF(G636="","",G636*(D636+F636))</f>
        <v/>
      </c>
      <c r="K636" s="216"/>
      <c r="L636" s="217">
        <f t="shared" si="1716"/>
        <v>1</v>
      </c>
      <c r="M636" s="219" t="str">
        <f t="shared" ref="M636:M699" si="1723">IF(K636="","",ROUND(J636*K636,2))</f>
        <v/>
      </c>
      <c r="N636" s="221" t="str">
        <f t="shared" ref="N636:N699" si="1724">IF(G636="","",ROUND(J636*L636,2))</f>
        <v/>
      </c>
      <c r="O636" s="304"/>
      <c r="P636" s="281"/>
      <c r="Q636" s="281"/>
      <c r="R636" s="286"/>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c r="BA636" s="281"/>
      <c r="BB636" s="281"/>
      <c r="BC636" s="281"/>
      <c r="BD636" s="281"/>
      <c r="BE636" s="281"/>
      <c r="BF636" s="281"/>
      <c r="BG636" s="281"/>
      <c r="BH636" s="281"/>
      <c r="BI636" s="281"/>
      <c r="BJ636" s="281"/>
      <c r="BK636" s="281"/>
      <c r="BL636" s="281"/>
      <c r="BM636" s="281"/>
      <c r="BN636" s="281"/>
      <c r="BO636" s="281"/>
      <c r="BP636" s="281"/>
      <c r="BQ636" s="281"/>
      <c r="BR636" s="281"/>
      <c r="BS636" s="281"/>
      <c r="BT636" s="281"/>
      <c r="BU636" s="281"/>
      <c r="BV636" s="281"/>
      <c r="BW636" s="281"/>
      <c r="BX636" s="281"/>
      <c r="BY636" s="281"/>
      <c r="BZ636" s="281"/>
      <c r="CA636" s="281"/>
      <c r="CB636" s="281"/>
      <c r="CC636" s="281"/>
      <c r="CD636" s="281"/>
      <c r="CE636" s="281"/>
      <c r="CF636" s="281"/>
      <c r="CG636" s="281"/>
      <c r="CH636" s="281"/>
      <c r="CI636" s="281"/>
      <c r="CJ636" s="281"/>
      <c r="CK636" s="281"/>
      <c r="CL636" s="281"/>
      <c r="CM636" s="281"/>
      <c r="CN636" s="281"/>
      <c r="CO636" s="281"/>
      <c r="CP636" s="281"/>
      <c r="CQ636" s="281"/>
      <c r="CR636" s="281"/>
      <c r="CS636" s="281"/>
      <c r="CT636" s="281"/>
      <c r="CU636" s="281"/>
      <c r="CV636" s="281"/>
      <c r="CW636" s="281"/>
      <c r="CX636" s="281"/>
      <c r="CY636" s="281"/>
      <c r="CZ636" s="281"/>
      <c r="DA636" s="281"/>
      <c r="DB636" s="281"/>
      <c r="DC636" s="281"/>
      <c r="DD636" s="281"/>
      <c r="DE636" s="281"/>
      <c r="DF636" s="281"/>
      <c r="DG636" s="281"/>
      <c r="DH636" s="281"/>
      <c r="DI636" s="281"/>
      <c r="DJ636" s="281"/>
      <c r="DK636" s="281"/>
      <c r="DL636" s="281"/>
      <c r="DM636" s="281"/>
      <c r="DN636" s="281"/>
      <c r="DO636" s="281"/>
      <c r="DP636" s="281"/>
      <c r="DQ636" s="281"/>
      <c r="DR636" s="281"/>
      <c r="DS636" s="281"/>
      <c r="DT636" s="281"/>
      <c r="DU636" s="281"/>
      <c r="DV636" s="281"/>
      <c r="DW636" s="281"/>
      <c r="DX636" s="281"/>
      <c r="DY636" s="281"/>
      <c r="DZ636" s="281"/>
      <c r="EA636" s="281"/>
      <c r="EB636" s="281"/>
      <c r="EC636" s="281"/>
      <c r="ED636" s="281"/>
      <c r="EE636" s="281"/>
      <c r="EF636" s="281"/>
      <c r="EG636" s="281"/>
      <c r="EH636" s="281"/>
      <c r="EI636" s="281"/>
      <c r="EJ636" s="281"/>
      <c r="EK636" s="281"/>
      <c r="EL636" s="281"/>
      <c r="EM636" s="281"/>
      <c r="EN636" s="281"/>
      <c r="EO636" s="281"/>
      <c r="EP636" s="281"/>
      <c r="EQ636" s="281"/>
      <c r="ER636" s="281"/>
      <c r="ES636" s="281"/>
      <c r="ET636" s="281"/>
      <c r="EU636" s="281"/>
      <c r="EV636" s="281"/>
      <c r="EW636" s="281"/>
      <c r="EX636" s="281"/>
      <c r="EY636" s="281"/>
      <c r="EZ636" s="281"/>
      <c r="FA636" s="281"/>
      <c r="FB636" s="281"/>
      <c r="FC636" s="281"/>
      <c r="FD636" s="281"/>
      <c r="FE636" s="281"/>
      <c r="FF636" s="281"/>
      <c r="FG636" s="281"/>
      <c r="FH636" s="281"/>
      <c r="FI636" s="281"/>
      <c r="FJ636" s="281"/>
      <c r="FK636" s="281"/>
      <c r="FL636" s="281"/>
      <c r="FM636" s="281"/>
      <c r="FN636" s="281"/>
      <c r="FO636" s="281"/>
      <c r="FP636" s="281"/>
      <c r="FQ636" s="281"/>
      <c r="FR636" s="281"/>
      <c r="FS636" s="281"/>
      <c r="FT636" s="281"/>
      <c r="FU636" s="281"/>
      <c r="FV636" s="281"/>
      <c r="FW636" s="281"/>
      <c r="FX636" s="281"/>
      <c r="FY636" s="281"/>
      <c r="FZ636" s="281"/>
      <c r="GA636" s="281"/>
      <c r="GB636" s="281"/>
      <c r="GC636" s="281"/>
      <c r="GD636" s="281"/>
      <c r="GE636" s="281"/>
      <c r="GF636" s="281"/>
      <c r="GG636" s="281"/>
      <c r="GH636" s="281"/>
      <c r="GI636" s="281"/>
      <c r="GJ636" s="281"/>
      <c r="GK636" s="281"/>
      <c r="GL636" s="281"/>
      <c r="GM636" s="281"/>
      <c r="GN636" s="281"/>
      <c r="GO636" s="281"/>
      <c r="GP636" s="281"/>
      <c r="GQ636" s="281"/>
      <c r="GR636" s="281"/>
      <c r="GS636" s="281"/>
      <c r="GT636" s="281"/>
      <c r="GU636" s="281"/>
      <c r="GV636" s="281"/>
      <c r="GW636" s="281"/>
      <c r="GX636" s="281"/>
      <c r="GY636" s="281"/>
      <c r="GZ636" s="281"/>
      <c r="HA636" s="281"/>
      <c r="HB636" s="281"/>
      <c r="HC636" s="281"/>
      <c r="HD636" s="281"/>
      <c r="HE636" s="281"/>
      <c r="HF636" s="281"/>
      <c r="HG636" s="281"/>
      <c r="HH636" s="281"/>
      <c r="HI636" s="281"/>
      <c r="HJ636" s="281"/>
      <c r="HK636" s="281"/>
      <c r="HL636" s="281"/>
      <c r="HM636" s="281"/>
      <c r="HN636" s="281"/>
      <c r="HO636" s="281"/>
      <c r="HP636" s="281"/>
      <c r="HQ636" s="281"/>
    </row>
    <row r="637" spans="1:225" s="73" customFormat="1" ht="18" customHeight="1" x14ac:dyDescent="0.25">
      <c r="A637" s="223" t="str">
        <f t="shared" ref="A637:B637" si="1725">IF(A480="","",A480)</f>
        <v>3.1.2</v>
      </c>
      <c r="B637" s="225" t="str">
        <f t="shared" si="1725"/>
        <v>PMP</v>
      </c>
      <c r="C637" s="218">
        <f t="shared" si="1718"/>
        <v>0</v>
      </c>
      <c r="D637" s="284"/>
      <c r="E637" s="219">
        <f t="shared" si="1719"/>
        <v>0</v>
      </c>
      <c r="F637" s="219">
        <f t="shared" si="1720"/>
        <v>0</v>
      </c>
      <c r="G637" s="84">
        <v>1</v>
      </c>
      <c r="H637" s="214">
        <f t="shared" si="1721"/>
        <v>0</v>
      </c>
      <c r="I637" s="219">
        <f t="shared" si="1722"/>
        <v>0</v>
      </c>
      <c r="J637" s="219">
        <f t="shared" ref="J637:J700" si="1726">IF(G637="","",G637*(D637+F637))</f>
        <v>0</v>
      </c>
      <c r="K637" s="216"/>
      <c r="L637" s="217">
        <f t="shared" si="1716"/>
        <v>1</v>
      </c>
      <c r="M637" s="219" t="str">
        <f t="shared" si="1723"/>
        <v/>
      </c>
      <c r="N637" s="221">
        <f t="shared" si="1724"/>
        <v>0</v>
      </c>
      <c r="O637" s="304"/>
      <c r="P637" s="281"/>
      <c r="Q637" s="281"/>
      <c r="R637" s="286"/>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c r="BA637" s="281"/>
      <c r="BB637" s="281"/>
      <c r="BC637" s="281"/>
      <c r="BD637" s="281"/>
      <c r="BE637" s="281"/>
      <c r="BF637" s="281"/>
      <c r="BG637" s="281"/>
      <c r="BH637" s="281"/>
      <c r="BI637" s="281"/>
      <c r="BJ637" s="281"/>
      <c r="BK637" s="281"/>
      <c r="BL637" s="281"/>
      <c r="BM637" s="281"/>
      <c r="BN637" s="281"/>
      <c r="BO637" s="281"/>
      <c r="BP637" s="281"/>
      <c r="BQ637" s="281"/>
      <c r="BR637" s="281"/>
      <c r="BS637" s="281"/>
      <c r="BT637" s="281"/>
      <c r="BU637" s="281"/>
      <c r="BV637" s="281"/>
      <c r="BW637" s="281"/>
      <c r="BX637" s="281"/>
      <c r="BY637" s="281"/>
      <c r="BZ637" s="281"/>
      <c r="CA637" s="281"/>
      <c r="CB637" s="281"/>
      <c r="CC637" s="281"/>
      <c r="CD637" s="281"/>
      <c r="CE637" s="281"/>
      <c r="CF637" s="281"/>
      <c r="CG637" s="281"/>
      <c r="CH637" s="281"/>
      <c r="CI637" s="281"/>
      <c r="CJ637" s="281"/>
      <c r="CK637" s="281"/>
      <c r="CL637" s="281"/>
      <c r="CM637" s="281"/>
      <c r="CN637" s="281"/>
      <c r="CO637" s="281"/>
      <c r="CP637" s="281"/>
      <c r="CQ637" s="281"/>
      <c r="CR637" s="281"/>
      <c r="CS637" s="281"/>
      <c r="CT637" s="281"/>
      <c r="CU637" s="281"/>
      <c r="CV637" s="281"/>
      <c r="CW637" s="281"/>
      <c r="CX637" s="281"/>
      <c r="CY637" s="281"/>
      <c r="CZ637" s="281"/>
      <c r="DA637" s="281"/>
      <c r="DB637" s="281"/>
      <c r="DC637" s="281"/>
      <c r="DD637" s="281"/>
      <c r="DE637" s="281"/>
      <c r="DF637" s="281"/>
      <c r="DG637" s="281"/>
      <c r="DH637" s="281"/>
      <c r="DI637" s="281"/>
      <c r="DJ637" s="281"/>
      <c r="DK637" s="281"/>
      <c r="DL637" s="281"/>
      <c r="DM637" s="281"/>
      <c r="DN637" s="281"/>
      <c r="DO637" s="281"/>
      <c r="DP637" s="281"/>
      <c r="DQ637" s="281"/>
      <c r="DR637" s="281"/>
      <c r="DS637" s="281"/>
      <c r="DT637" s="281"/>
      <c r="DU637" s="281"/>
      <c r="DV637" s="281"/>
      <c r="DW637" s="281"/>
      <c r="DX637" s="281"/>
      <c r="DY637" s="281"/>
      <c r="DZ637" s="281"/>
      <c r="EA637" s="281"/>
      <c r="EB637" s="281"/>
      <c r="EC637" s="281"/>
      <c r="ED637" s="281"/>
      <c r="EE637" s="281"/>
      <c r="EF637" s="281"/>
      <c r="EG637" s="281"/>
      <c r="EH637" s="281"/>
      <c r="EI637" s="281"/>
      <c r="EJ637" s="281"/>
      <c r="EK637" s="281"/>
      <c r="EL637" s="281"/>
      <c r="EM637" s="281"/>
      <c r="EN637" s="281"/>
      <c r="EO637" s="281"/>
      <c r="EP637" s="281"/>
      <c r="EQ637" s="281"/>
      <c r="ER637" s="281"/>
      <c r="ES637" s="281"/>
      <c r="ET637" s="281"/>
      <c r="EU637" s="281"/>
      <c r="EV637" s="281"/>
      <c r="EW637" s="281"/>
      <c r="EX637" s="281"/>
      <c r="EY637" s="281"/>
      <c r="EZ637" s="281"/>
      <c r="FA637" s="281"/>
      <c r="FB637" s="281"/>
      <c r="FC637" s="281"/>
      <c r="FD637" s="281"/>
      <c r="FE637" s="281"/>
      <c r="FF637" s="281"/>
      <c r="FG637" s="281"/>
      <c r="FH637" s="281"/>
      <c r="FI637" s="281"/>
      <c r="FJ637" s="281"/>
      <c r="FK637" s="281"/>
      <c r="FL637" s="281"/>
      <c r="FM637" s="281"/>
      <c r="FN637" s="281"/>
      <c r="FO637" s="281"/>
      <c r="FP637" s="281"/>
      <c r="FQ637" s="281"/>
      <c r="FR637" s="281"/>
      <c r="FS637" s="281"/>
      <c r="FT637" s="281"/>
      <c r="FU637" s="281"/>
      <c r="FV637" s="281"/>
      <c r="FW637" s="281"/>
      <c r="FX637" s="281"/>
      <c r="FY637" s="281"/>
      <c r="FZ637" s="281"/>
      <c r="GA637" s="281"/>
      <c r="GB637" s="281"/>
      <c r="GC637" s="281"/>
      <c r="GD637" s="281"/>
      <c r="GE637" s="281"/>
      <c r="GF637" s="281"/>
      <c r="GG637" s="281"/>
      <c r="GH637" s="281"/>
      <c r="GI637" s="281"/>
      <c r="GJ637" s="281"/>
      <c r="GK637" s="281"/>
      <c r="GL637" s="281"/>
      <c r="GM637" s="281"/>
      <c r="GN637" s="281"/>
      <c r="GO637" s="281"/>
      <c r="GP637" s="281"/>
      <c r="GQ637" s="281"/>
      <c r="GR637" s="281"/>
      <c r="GS637" s="281"/>
      <c r="GT637" s="281"/>
      <c r="GU637" s="281"/>
      <c r="GV637" s="281"/>
      <c r="GW637" s="281"/>
      <c r="GX637" s="281"/>
      <c r="GY637" s="281"/>
      <c r="GZ637" s="281"/>
      <c r="HA637" s="281"/>
      <c r="HB637" s="281"/>
      <c r="HC637" s="281"/>
      <c r="HD637" s="281"/>
      <c r="HE637" s="281"/>
      <c r="HF637" s="281"/>
      <c r="HG637" s="281"/>
      <c r="HH637" s="281"/>
      <c r="HI637" s="281"/>
      <c r="HJ637" s="281"/>
      <c r="HK637" s="281"/>
      <c r="HL637" s="281"/>
      <c r="HM637" s="281"/>
      <c r="HN637" s="281"/>
      <c r="HO637" s="281"/>
      <c r="HP637" s="281"/>
      <c r="HQ637" s="281"/>
    </row>
    <row r="638" spans="1:225" s="73" customFormat="1" ht="18" customHeight="1" x14ac:dyDescent="0.25">
      <c r="A638" s="223" t="str">
        <f t="shared" ref="A638:B638" si="1727">IF(A481="","",A481)</f>
        <v>3.1.3</v>
      </c>
      <c r="B638" s="225" t="str">
        <f t="shared" si="1727"/>
        <v>Monthly Status Report</v>
      </c>
      <c r="C638" s="218">
        <f t="shared" si="1718"/>
        <v>0</v>
      </c>
      <c r="D638" s="284"/>
      <c r="E638" s="219">
        <f t="shared" si="1719"/>
        <v>0</v>
      </c>
      <c r="F638" s="219">
        <f t="shared" si="1720"/>
        <v>0</v>
      </c>
      <c r="G638" s="84">
        <v>12</v>
      </c>
      <c r="H638" s="214">
        <f t="shared" si="1721"/>
        <v>0</v>
      </c>
      <c r="I638" s="219">
        <f t="shared" si="1722"/>
        <v>0</v>
      </c>
      <c r="J638" s="219">
        <f t="shared" si="1726"/>
        <v>0</v>
      </c>
      <c r="K638" s="216"/>
      <c r="L638" s="217">
        <f t="shared" si="1716"/>
        <v>1</v>
      </c>
      <c r="M638" s="219" t="str">
        <f t="shared" si="1723"/>
        <v/>
      </c>
      <c r="N638" s="221">
        <f t="shared" si="1724"/>
        <v>0</v>
      </c>
      <c r="O638" s="304"/>
      <c r="P638" s="281"/>
      <c r="Q638" s="282"/>
      <c r="R638" s="287"/>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c r="CQ638" s="282"/>
      <c r="CR638" s="282"/>
      <c r="CS638" s="282"/>
      <c r="CT638" s="282"/>
      <c r="CU638" s="282"/>
      <c r="CV638" s="282"/>
      <c r="CW638" s="282"/>
      <c r="CX638" s="282"/>
      <c r="CY638" s="282"/>
      <c r="CZ638" s="282"/>
      <c r="DA638" s="282"/>
      <c r="DB638" s="282"/>
      <c r="DC638" s="282"/>
      <c r="DD638" s="282"/>
      <c r="DE638" s="282"/>
      <c r="DF638" s="282"/>
      <c r="DG638" s="282"/>
      <c r="DH638" s="282"/>
      <c r="DI638" s="282"/>
      <c r="DJ638" s="282"/>
      <c r="DK638" s="282"/>
      <c r="DL638" s="282"/>
      <c r="DM638" s="282"/>
      <c r="DN638" s="282"/>
      <c r="DO638" s="282"/>
      <c r="DP638" s="282"/>
      <c r="DQ638" s="282"/>
      <c r="DR638" s="282"/>
      <c r="DS638" s="282"/>
      <c r="DT638" s="282"/>
      <c r="DU638" s="282"/>
      <c r="DV638" s="282"/>
      <c r="DW638" s="282"/>
      <c r="DX638" s="282"/>
      <c r="DY638" s="282"/>
      <c r="DZ638" s="282"/>
      <c r="EA638" s="282"/>
      <c r="EB638" s="282"/>
      <c r="EC638" s="282"/>
      <c r="ED638" s="282"/>
      <c r="EE638" s="282"/>
      <c r="EF638" s="282"/>
      <c r="EG638" s="282"/>
      <c r="EH638" s="282"/>
      <c r="EI638" s="282"/>
      <c r="EJ638" s="282"/>
      <c r="EK638" s="282"/>
      <c r="EL638" s="282"/>
      <c r="EM638" s="282"/>
      <c r="EN638" s="282"/>
      <c r="EO638" s="282"/>
      <c r="EP638" s="282"/>
      <c r="EQ638" s="282"/>
      <c r="ER638" s="282"/>
      <c r="ES638" s="282"/>
      <c r="ET638" s="282"/>
      <c r="EU638" s="282"/>
      <c r="EV638" s="282"/>
      <c r="EW638" s="282"/>
      <c r="EX638" s="282"/>
      <c r="EY638" s="282"/>
      <c r="EZ638" s="282"/>
      <c r="FA638" s="282"/>
      <c r="FB638" s="282"/>
      <c r="FC638" s="282"/>
      <c r="FD638" s="282"/>
      <c r="FE638" s="282"/>
      <c r="FF638" s="282"/>
      <c r="FG638" s="282"/>
      <c r="FH638" s="282"/>
      <c r="FI638" s="282"/>
      <c r="FJ638" s="282"/>
      <c r="FK638" s="282"/>
      <c r="FL638" s="282"/>
      <c r="FM638" s="282"/>
      <c r="FN638" s="282"/>
      <c r="FO638" s="282"/>
      <c r="FP638" s="282"/>
      <c r="FQ638" s="282"/>
      <c r="FR638" s="282"/>
      <c r="FS638" s="282"/>
      <c r="FT638" s="282"/>
      <c r="FU638" s="282"/>
      <c r="FV638" s="282"/>
      <c r="FW638" s="282"/>
      <c r="FX638" s="282"/>
      <c r="FY638" s="282"/>
      <c r="FZ638" s="282"/>
      <c r="GA638" s="282"/>
      <c r="GB638" s="282"/>
      <c r="GC638" s="282"/>
      <c r="GD638" s="282"/>
      <c r="GE638" s="282"/>
      <c r="GF638" s="282"/>
      <c r="GG638" s="282"/>
      <c r="GH638" s="282"/>
      <c r="GI638" s="282"/>
      <c r="GJ638" s="282"/>
      <c r="GK638" s="282"/>
      <c r="GL638" s="282"/>
      <c r="GM638" s="282"/>
      <c r="GN638" s="282"/>
      <c r="GO638" s="282"/>
      <c r="GP638" s="282"/>
      <c r="GQ638" s="282"/>
      <c r="GR638" s="282"/>
      <c r="GS638" s="282"/>
      <c r="GT638" s="282"/>
      <c r="GU638" s="282"/>
      <c r="GV638" s="282"/>
      <c r="GW638" s="282"/>
      <c r="GX638" s="282"/>
      <c r="GY638" s="282"/>
      <c r="GZ638" s="282"/>
      <c r="HA638" s="282"/>
      <c r="HB638" s="282"/>
      <c r="HC638" s="282"/>
      <c r="HD638" s="282"/>
      <c r="HE638" s="282"/>
      <c r="HF638" s="282"/>
      <c r="HG638" s="282"/>
      <c r="HH638" s="282"/>
      <c r="HI638" s="282"/>
      <c r="HJ638" s="282"/>
      <c r="HK638" s="282"/>
      <c r="HL638" s="282"/>
      <c r="HM638" s="282"/>
      <c r="HN638" s="282"/>
      <c r="HO638" s="282"/>
      <c r="HP638" s="282"/>
      <c r="HQ638" s="282"/>
    </row>
    <row r="639" spans="1:225" s="73" customFormat="1" ht="18" customHeight="1" x14ac:dyDescent="0.25">
      <c r="A639" s="223" t="str">
        <f t="shared" ref="A639:B639" si="1728">IF(A482="","",A482)</f>
        <v>3.1.4</v>
      </c>
      <c r="B639" s="225" t="str">
        <f t="shared" si="1728"/>
        <v>Quality Control Plan</v>
      </c>
      <c r="C639" s="218">
        <f t="shared" si="1718"/>
        <v>0</v>
      </c>
      <c r="D639" s="284"/>
      <c r="E639" s="219">
        <f t="shared" si="1719"/>
        <v>0</v>
      </c>
      <c r="F639" s="219">
        <f t="shared" si="1720"/>
        <v>0</v>
      </c>
      <c r="G639" s="84">
        <v>1</v>
      </c>
      <c r="H639" s="214">
        <f t="shared" si="1721"/>
        <v>0</v>
      </c>
      <c r="I639" s="219">
        <f t="shared" si="1722"/>
        <v>0</v>
      </c>
      <c r="J639" s="219">
        <f t="shared" si="1726"/>
        <v>0</v>
      </c>
      <c r="K639" s="216"/>
      <c r="L639" s="217">
        <f t="shared" si="1716"/>
        <v>1</v>
      </c>
      <c r="M639" s="219" t="str">
        <f t="shared" si="1723"/>
        <v/>
      </c>
      <c r="N639" s="221">
        <f t="shared" si="1724"/>
        <v>0</v>
      </c>
      <c r="O639" s="304"/>
      <c r="P639" s="281"/>
      <c r="Q639" s="282"/>
      <c r="R639" s="287"/>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c r="CQ639" s="282"/>
      <c r="CR639" s="282"/>
      <c r="CS639" s="282"/>
      <c r="CT639" s="282"/>
      <c r="CU639" s="282"/>
      <c r="CV639" s="282"/>
      <c r="CW639" s="282"/>
      <c r="CX639" s="282"/>
      <c r="CY639" s="282"/>
      <c r="CZ639" s="282"/>
      <c r="DA639" s="282"/>
      <c r="DB639" s="282"/>
      <c r="DC639" s="282"/>
      <c r="DD639" s="282"/>
      <c r="DE639" s="282"/>
      <c r="DF639" s="282"/>
      <c r="DG639" s="282"/>
      <c r="DH639" s="282"/>
      <c r="DI639" s="282"/>
      <c r="DJ639" s="282"/>
      <c r="DK639" s="282"/>
      <c r="DL639" s="282"/>
      <c r="DM639" s="282"/>
      <c r="DN639" s="282"/>
      <c r="DO639" s="282"/>
      <c r="DP639" s="282"/>
      <c r="DQ639" s="282"/>
      <c r="DR639" s="282"/>
      <c r="DS639" s="282"/>
      <c r="DT639" s="282"/>
      <c r="DU639" s="282"/>
      <c r="DV639" s="282"/>
      <c r="DW639" s="282"/>
      <c r="DX639" s="282"/>
      <c r="DY639" s="282"/>
      <c r="DZ639" s="282"/>
      <c r="EA639" s="282"/>
      <c r="EB639" s="282"/>
      <c r="EC639" s="282"/>
      <c r="ED639" s="282"/>
      <c r="EE639" s="282"/>
      <c r="EF639" s="282"/>
      <c r="EG639" s="282"/>
      <c r="EH639" s="282"/>
      <c r="EI639" s="282"/>
      <c r="EJ639" s="282"/>
      <c r="EK639" s="282"/>
      <c r="EL639" s="282"/>
      <c r="EM639" s="282"/>
      <c r="EN639" s="282"/>
      <c r="EO639" s="282"/>
      <c r="EP639" s="282"/>
      <c r="EQ639" s="282"/>
      <c r="ER639" s="282"/>
      <c r="ES639" s="282"/>
      <c r="ET639" s="282"/>
      <c r="EU639" s="282"/>
      <c r="EV639" s="282"/>
      <c r="EW639" s="282"/>
      <c r="EX639" s="282"/>
      <c r="EY639" s="282"/>
      <c r="EZ639" s="282"/>
      <c r="FA639" s="282"/>
      <c r="FB639" s="282"/>
      <c r="FC639" s="282"/>
      <c r="FD639" s="282"/>
      <c r="FE639" s="282"/>
      <c r="FF639" s="282"/>
      <c r="FG639" s="282"/>
      <c r="FH639" s="282"/>
      <c r="FI639" s="282"/>
      <c r="FJ639" s="282"/>
      <c r="FK639" s="282"/>
      <c r="FL639" s="282"/>
      <c r="FM639" s="282"/>
      <c r="FN639" s="282"/>
      <c r="FO639" s="282"/>
      <c r="FP639" s="282"/>
      <c r="FQ639" s="282"/>
      <c r="FR639" s="282"/>
      <c r="FS639" s="282"/>
      <c r="FT639" s="282"/>
      <c r="FU639" s="282"/>
      <c r="FV639" s="282"/>
      <c r="FW639" s="282"/>
      <c r="FX639" s="282"/>
      <c r="FY639" s="282"/>
      <c r="FZ639" s="282"/>
      <c r="GA639" s="282"/>
      <c r="GB639" s="282"/>
      <c r="GC639" s="282"/>
      <c r="GD639" s="282"/>
      <c r="GE639" s="282"/>
      <c r="GF639" s="282"/>
      <c r="GG639" s="282"/>
      <c r="GH639" s="282"/>
      <c r="GI639" s="282"/>
      <c r="GJ639" s="282"/>
      <c r="GK639" s="282"/>
      <c r="GL639" s="282"/>
      <c r="GM639" s="282"/>
      <c r="GN639" s="282"/>
      <c r="GO639" s="282"/>
      <c r="GP639" s="282"/>
      <c r="GQ639" s="282"/>
      <c r="GR639" s="282"/>
      <c r="GS639" s="282"/>
      <c r="GT639" s="282"/>
      <c r="GU639" s="282"/>
      <c r="GV639" s="282"/>
      <c r="GW639" s="282"/>
      <c r="GX639" s="282"/>
      <c r="GY639" s="282"/>
      <c r="GZ639" s="282"/>
      <c r="HA639" s="282"/>
      <c r="HB639" s="282"/>
      <c r="HC639" s="282"/>
      <c r="HD639" s="282"/>
      <c r="HE639" s="282"/>
      <c r="HF639" s="282"/>
      <c r="HG639" s="282"/>
      <c r="HH639" s="282"/>
      <c r="HI639" s="282"/>
      <c r="HJ639" s="282"/>
      <c r="HK639" s="282"/>
      <c r="HL639" s="282"/>
      <c r="HM639" s="282"/>
      <c r="HN639" s="282"/>
      <c r="HO639" s="282"/>
      <c r="HP639" s="282"/>
      <c r="HQ639" s="282"/>
    </row>
    <row r="640" spans="1:225" s="73" customFormat="1" ht="18" customHeight="1" x14ac:dyDescent="0.25">
      <c r="A640" s="223" t="str">
        <f t="shared" ref="A640:B640" si="1729">IF(A483="","",A483)</f>
        <v>3.1.5</v>
      </c>
      <c r="B640" s="225" t="str">
        <f t="shared" si="1729"/>
        <v>Monthly Financial Report</v>
      </c>
      <c r="C640" s="218">
        <f t="shared" si="1718"/>
        <v>0</v>
      </c>
      <c r="D640" s="284"/>
      <c r="E640" s="219">
        <f t="shared" si="1719"/>
        <v>0</v>
      </c>
      <c r="F640" s="219">
        <f t="shared" si="1720"/>
        <v>0</v>
      </c>
      <c r="G640" s="84">
        <v>12</v>
      </c>
      <c r="H640" s="214">
        <f t="shared" si="1721"/>
        <v>0</v>
      </c>
      <c r="I640" s="219">
        <f t="shared" si="1722"/>
        <v>0</v>
      </c>
      <c r="J640" s="219">
        <f t="shared" si="1726"/>
        <v>0</v>
      </c>
      <c r="K640" s="216"/>
      <c r="L640" s="217">
        <f t="shared" si="1716"/>
        <v>1</v>
      </c>
      <c r="M640" s="219" t="str">
        <f t="shared" si="1723"/>
        <v/>
      </c>
      <c r="N640" s="221">
        <f t="shared" si="1724"/>
        <v>0</v>
      </c>
      <c r="O640" s="304"/>
      <c r="P640" s="281"/>
      <c r="Q640" s="282"/>
      <c r="R640" s="287"/>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c r="CQ640" s="282"/>
      <c r="CR640" s="282"/>
      <c r="CS640" s="282"/>
      <c r="CT640" s="282"/>
      <c r="CU640" s="282"/>
      <c r="CV640" s="282"/>
      <c r="CW640" s="282"/>
      <c r="CX640" s="282"/>
      <c r="CY640" s="282"/>
      <c r="CZ640" s="282"/>
      <c r="DA640" s="282"/>
      <c r="DB640" s="282"/>
      <c r="DC640" s="282"/>
      <c r="DD640" s="282"/>
      <c r="DE640" s="282"/>
      <c r="DF640" s="282"/>
      <c r="DG640" s="282"/>
      <c r="DH640" s="282"/>
      <c r="DI640" s="282"/>
      <c r="DJ640" s="282"/>
      <c r="DK640" s="282"/>
      <c r="DL640" s="282"/>
      <c r="DM640" s="282"/>
      <c r="DN640" s="282"/>
      <c r="DO640" s="282"/>
      <c r="DP640" s="282"/>
      <c r="DQ640" s="282"/>
      <c r="DR640" s="282"/>
      <c r="DS640" s="282"/>
      <c r="DT640" s="282"/>
      <c r="DU640" s="282"/>
      <c r="DV640" s="282"/>
      <c r="DW640" s="282"/>
      <c r="DX640" s="282"/>
      <c r="DY640" s="282"/>
      <c r="DZ640" s="282"/>
      <c r="EA640" s="282"/>
      <c r="EB640" s="282"/>
      <c r="EC640" s="282"/>
      <c r="ED640" s="282"/>
      <c r="EE640" s="282"/>
      <c r="EF640" s="282"/>
      <c r="EG640" s="282"/>
      <c r="EH640" s="282"/>
      <c r="EI640" s="282"/>
      <c r="EJ640" s="282"/>
      <c r="EK640" s="282"/>
      <c r="EL640" s="282"/>
      <c r="EM640" s="282"/>
      <c r="EN640" s="282"/>
      <c r="EO640" s="282"/>
      <c r="EP640" s="282"/>
      <c r="EQ640" s="282"/>
      <c r="ER640" s="282"/>
      <c r="ES640" s="282"/>
      <c r="ET640" s="282"/>
      <c r="EU640" s="282"/>
      <c r="EV640" s="282"/>
      <c r="EW640" s="282"/>
      <c r="EX640" s="282"/>
      <c r="EY640" s="282"/>
      <c r="EZ640" s="282"/>
      <c r="FA640" s="282"/>
      <c r="FB640" s="282"/>
      <c r="FC640" s="282"/>
      <c r="FD640" s="282"/>
      <c r="FE640" s="282"/>
      <c r="FF640" s="282"/>
      <c r="FG640" s="282"/>
      <c r="FH640" s="282"/>
      <c r="FI640" s="282"/>
      <c r="FJ640" s="282"/>
      <c r="FK640" s="282"/>
      <c r="FL640" s="282"/>
      <c r="FM640" s="282"/>
      <c r="FN640" s="282"/>
      <c r="FO640" s="282"/>
      <c r="FP640" s="282"/>
      <c r="FQ640" s="282"/>
      <c r="FR640" s="282"/>
      <c r="FS640" s="282"/>
      <c r="FT640" s="282"/>
      <c r="FU640" s="282"/>
      <c r="FV640" s="282"/>
      <c r="FW640" s="282"/>
      <c r="FX640" s="282"/>
      <c r="FY640" s="282"/>
      <c r="FZ640" s="282"/>
      <c r="GA640" s="282"/>
      <c r="GB640" s="282"/>
      <c r="GC640" s="282"/>
      <c r="GD640" s="282"/>
      <c r="GE640" s="282"/>
      <c r="GF640" s="282"/>
      <c r="GG640" s="282"/>
      <c r="GH640" s="282"/>
      <c r="GI640" s="282"/>
      <c r="GJ640" s="282"/>
      <c r="GK640" s="282"/>
      <c r="GL640" s="282"/>
      <c r="GM640" s="282"/>
      <c r="GN640" s="282"/>
      <c r="GO640" s="282"/>
      <c r="GP640" s="282"/>
      <c r="GQ640" s="282"/>
      <c r="GR640" s="282"/>
      <c r="GS640" s="282"/>
      <c r="GT640" s="282"/>
      <c r="GU640" s="282"/>
      <c r="GV640" s="282"/>
      <c r="GW640" s="282"/>
      <c r="GX640" s="282"/>
      <c r="GY640" s="282"/>
      <c r="GZ640" s="282"/>
      <c r="HA640" s="282"/>
      <c r="HB640" s="282"/>
      <c r="HC640" s="282"/>
      <c r="HD640" s="282"/>
      <c r="HE640" s="282"/>
      <c r="HF640" s="282"/>
      <c r="HG640" s="282"/>
      <c r="HH640" s="282"/>
      <c r="HI640" s="282"/>
      <c r="HJ640" s="282"/>
      <c r="HK640" s="282"/>
      <c r="HL640" s="282"/>
      <c r="HM640" s="282"/>
      <c r="HN640" s="282"/>
      <c r="HO640" s="282"/>
      <c r="HP640" s="282"/>
      <c r="HQ640" s="282"/>
    </row>
    <row r="641" spans="1:225" s="73" customFormat="1" ht="18" customHeight="1" x14ac:dyDescent="0.25">
      <c r="A641" s="223" t="str">
        <f t="shared" ref="A641:B641" si="1730">IF(A484="","",A484)</f>
        <v>3.1.6</v>
      </c>
      <c r="B641" s="225" t="str">
        <f t="shared" si="1730"/>
        <v>PMR</v>
      </c>
      <c r="C641" s="218">
        <f t="shared" si="1718"/>
        <v>0</v>
      </c>
      <c r="D641" s="284"/>
      <c r="E641" s="219">
        <f t="shared" si="1719"/>
        <v>0</v>
      </c>
      <c r="F641" s="219">
        <f t="shared" si="1720"/>
        <v>0</v>
      </c>
      <c r="G641" s="84">
        <v>4</v>
      </c>
      <c r="H641" s="214">
        <f t="shared" si="1721"/>
        <v>0</v>
      </c>
      <c r="I641" s="219">
        <f t="shared" si="1722"/>
        <v>0</v>
      </c>
      <c r="J641" s="219">
        <f t="shared" si="1726"/>
        <v>0</v>
      </c>
      <c r="K641" s="216"/>
      <c r="L641" s="217">
        <f t="shared" si="1716"/>
        <v>1</v>
      </c>
      <c r="M641" s="219" t="str">
        <f t="shared" si="1723"/>
        <v/>
      </c>
      <c r="N641" s="221">
        <f t="shared" si="1724"/>
        <v>0</v>
      </c>
      <c r="O641" s="304"/>
      <c r="P641" s="281"/>
      <c r="Q641" s="282"/>
      <c r="R641" s="287"/>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c r="CQ641" s="282"/>
      <c r="CR641" s="282"/>
      <c r="CS641" s="282"/>
      <c r="CT641" s="282"/>
      <c r="CU641" s="282"/>
      <c r="CV641" s="282"/>
      <c r="CW641" s="282"/>
      <c r="CX641" s="282"/>
      <c r="CY641" s="282"/>
      <c r="CZ641" s="282"/>
      <c r="DA641" s="282"/>
      <c r="DB641" s="282"/>
      <c r="DC641" s="282"/>
      <c r="DD641" s="282"/>
      <c r="DE641" s="282"/>
      <c r="DF641" s="282"/>
      <c r="DG641" s="282"/>
      <c r="DH641" s="282"/>
      <c r="DI641" s="282"/>
      <c r="DJ641" s="282"/>
      <c r="DK641" s="282"/>
      <c r="DL641" s="282"/>
      <c r="DM641" s="282"/>
      <c r="DN641" s="282"/>
      <c r="DO641" s="282"/>
      <c r="DP641" s="282"/>
      <c r="DQ641" s="282"/>
      <c r="DR641" s="282"/>
      <c r="DS641" s="282"/>
      <c r="DT641" s="282"/>
      <c r="DU641" s="282"/>
      <c r="DV641" s="282"/>
      <c r="DW641" s="282"/>
      <c r="DX641" s="282"/>
      <c r="DY641" s="282"/>
      <c r="DZ641" s="282"/>
      <c r="EA641" s="282"/>
      <c r="EB641" s="282"/>
      <c r="EC641" s="282"/>
      <c r="ED641" s="282"/>
      <c r="EE641" s="282"/>
      <c r="EF641" s="282"/>
      <c r="EG641" s="282"/>
      <c r="EH641" s="282"/>
      <c r="EI641" s="282"/>
      <c r="EJ641" s="282"/>
      <c r="EK641" s="282"/>
      <c r="EL641" s="282"/>
      <c r="EM641" s="282"/>
      <c r="EN641" s="282"/>
      <c r="EO641" s="282"/>
      <c r="EP641" s="282"/>
      <c r="EQ641" s="282"/>
      <c r="ER641" s="282"/>
      <c r="ES641" s="282"/>
      <c r="ET641" s="282"/>
      <c r="EU641" s="282"/>
      <c r="EV641" s="282"/>
      <c r="EW641" s="282"/>
      <c r="EX641" s="282"/>
      <c r="EY641" s="282"/>
      <c r="EZ641" s="282"/>
      <c r="FA641" s="282"/>
      <c r="FB641" s="282"/>
      <c r="FC641" s="282"/>
      <c r="FD641" s="282"/>
      <c r="FE641" s="282"/>
      <c r="FF641" s="282"/>
      <c r="FG641" s="282"/>
      <c r="FH641" s="282"/>
      <c r="FI641" s="282"/>
      <c r="FJ641" s="282"/>
      <c r="FK641" s="282"/>
      <c r="FL641" s="282"/>
      <c r="FM641" s="282"/>
      <c r="FN641" s="282"/>
      <c r="FO641" s="282"/>
      <c r="FP641" s="282"/>
      <c r="FQ641" s="282"/>
      <c r="FR641" s="282"/>
      <c r="FS641" s="282"/>
      <c r="FT641" s="282"/>
      <c r="FU641" s="282"/>
      <c r="FV641" s="282"/>
      <c r="FW641" s="282"/>
      <c r="FX641" s="282"/>
      <c r="FY641" s="282"/>
      <c r="FZ641" s="282"/>
      <c r="GA641" s="282"/>
      <c r="GB641" s="282"/>
      <c r="GC641" s="282"/>
      <c r="GD641" s="282"/>
      <c r="GE641" s="282"/>
      <c r="GF641" s="282"/>
      <c r="GG641" s="282"/>
      <c r="GH641" s="282"/>
      <c r="GI641" s="282"/>
      <c r="GJ641" s="282"/>
      <c r="GK641" s="282"/>
      <c r="GL641" s="282"/>
      <c r="GM641" s="282"/>
      <c r="GN641" s="282"/>
      <c r="GO641" s="282"/>
      <c r="GP641" s="282"/>
      <c r="GQ641" s="282"/>
      <c r="GR641" s="282"/>
      <c r="GS641" s="282"/>
      <c r="GT641" s="282"/>
      <c r="GU641" s="282"/>
      <c r="GV641" s="282"/>
      <c r="GW641" s="282"/>
      <c r="GX641" s="282"/>
      <c r="GY641" s="282"/>
      <c r="GZ641" s="282"/>
      <c r="HA641" s="282"/>
      <c r="HB641" s="282"/>
      <c r="HC641" s="282"/>
      <c r="HD641" s="282"/>
      <c r="HE641" s="282"/>
      <c r="HF641" s="282"/>
      <c r="HG641" s="282"/>
      <c r="HH641" s="282"/>
      <c r="HI641" s="282"/>
      <c r="HJ641" s="282"/>
      <c r="HK641" s="282"/>
      <c r="HL641" s="282"/>
      <c r="HM641" s="282"/>
      <c r="HN641" s="282"/>
      <c r="HO641" s="282"/>
      <c r="HP641" s="282"/>
      <c r="HQ641" s="282"/>
    </row>
    <row r="642" spans="1:225" s="73" customFormat="1" ht="18" customHeight="1" x14ac:dyDescent="0.25">
      <c r="A642" s="223" t="str">
        <f t="shared" ref="A642:B642" si="1731">IF(A485="","",A485)</f>
        <v>3.1.7</v>
      </c>
      <c r="B642" s="225" t="str">
        <f t="shared" si="1731"/>
        <v>Schedule</v>
      </c>
      <c r="C642" s="218">
        <f t="shared" si="1718"/>
        <v>0</v>
      </c>
      <c r="D642" s="284"/>
      <c r="E642" s="219">
        <f t="shared" si="1719"/>
        <v>0</v>
      </c>
      <c r="F642" s="219">
        <f t="shared" si="1720"/>
        <v>0</v>
      </c>
      <c r="G642" s="84">
        <v>2</v>
      </c>
      <c r="H642" s="214">
        <f t="shared" si="1721"/>
        <v>0</v>
      </c>
      <c r="I642" s="219">
        <f t="shared" si="1722"/>
        <v>0</v>
      </c>
      <c r="J642" s="219">
        <f t="shared" si="1726"/>
        <v>0</v>
      </c>
      <c r="K642" s="216"/>
      <c r="L642" s="217">
        <f t="shared" si="1716"/>
        <v>1</v>
      </c>
      <c r="M642" s="219" t="str">
        <f t="shared" si="1723"/>
        <v/>
      </c>
      <c r="N642" s="221">
        <f t="shared" si="1724"/>
        <v>0</v>
      </c>
      <c r="O642" s="304"/>
      <c r="P642" s="281"/>
      <c r="Q642" s="282"/>
      <c r="R642" s="287"/>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c r="CQ642" s="282"/>
      <c r="CR642" s="282"/>
      <c r="CS642" s="282"/>
      <c r="CT642" s="282"/>
      <c r="CU642" s="282"/>
      <c r="CV642" s="282"/>
      <c r="CW642" s="282"/>
      <c r="CX642" s="282"/>
      <c r="CY642" s="282"/>
      <c r="CZ642" s="282"/>
      <c r="DA642" s="282"/>
      <c r="DB642" s="282"/>
      <c r="DC642" s="282"/>
      <c r="DD642" s="282"/>
      <c r="DE642" s="282"/>
      <c r="DF642" s="282"/>
      <c r="DG642" s="282"/>
      <c r="DH642" s="282"/>
      <c r="DI642" s="282"/>
      <c r="DJ642" s="282"/>
      <c r="DK642" s="282"/>
      <c r="DL642" s="282"/>
      <c r="DM642" s="282"/>
      <c r="DN642" s="282"/>
      <c r="DO642" s="282"/>
      <c r="DP642" s="282"/>
      <c r="DQ642" s="282"/>
      <c r="DR642" s="282"/>
      <c r="DS642" s="282"/>
      <c r="DT642" s="282"/>
      <c r="DU642" s="282"/>
      <c r="DV642" s="282"/>
      <c r="DW642" s="282"/>
      <c r="DX642" s="282"/>
      <c r="DY642" s="282"/>
      <c r="DZ642" s="282"/>
      <c r="EA642" s="282"/>
      <c r="EB642" s="282"/>
      <c r="EC642" s="282"/>
      <c r="ED642" s="282"/>
      <c r="EE642" s="282"/>
      <c r="EF642" s="282"/>
      <c r="EG642" s="282"/>
      <c r="EH642" s="282"/>
      <c r="EI642" s="282"/>
      <c r="EJ642" s="282"/>
      <c r="EK642" s="282"/>
      <c r="EL642" s="282"/>
      <c r="EM642" s="282"/>
      <c r="EN642" s="282"/>
      <c r="EO642" s="282"/>
      <c r="EP642" s="282"/>
      <c r="EQ642" s="282"/>
      <c r="ER642" s="282"/>
      <c r="ES642" s="282"/>
      <c r="ET642" s="282"/>
      <c r="EU642" s="282"/>
      <c r="EV642" s="282"/>
      <c r="EW642" s="282"/>
      <c r="EX642" s="282"/>
      <c r="EY642" s="282"/>
      <c r="EZ642" s="282"/>
      <c r="FA642" s="282"/>
      <c r="FB642" s="282"/>
      <c r="FC642" s="282"/>
      <c r="FD642" s="282"/>
      <c r="FE642" s="282"/>
      <c r="FF642" s="282"/>
      <c r="FG642" s="282"/>
      <c r="FH642" s="282"/>
      <c r="FI642" s="282"/>
      <c r="FJ642" s="282"/>
      <c r="FK642" s="282"/>
      <c r="FL642" s="282"/>
      <c r="FM642" s="282"/>
      <c r="FN642" s="282"/>
      <c r="FO642" s="282"/>
      <c r="FP642" s="282"/>
      <c r="FQ642" s="282"/>
      <c r="FR642" s="282"/>
      <c r="FS642" s="282"/>
      <c r="FT642" s="282"/>
      <c r="FU642" s="282"/>
      <c r="FV642" s="282"/>
      <c r="FW642" s="282"/>
      <c r="FX642" s="282"/>
      <c r="FY642" s="282"/>
      <c r="FZ642" s="282"/>
      <c r="GA642" s="282"/>
      <c r="GB642" s="282"/>
      <c r="GC642" s="282"/>
      <c r="GD642" s="282"/>
      <c r="GE642" s="282"/>
      <c r="GF642" s="282"/>
      <c r="GG642" s="282"/>
      <c r="GH642" s="282"/>
      <c r="GI642" s="282"/>
      <c r="GJ642" s="282"/>
      <c r="GK642" s="282"/>
      <c r="GL642" s="282"/>
      <c r="GM642" s="282"/>
      <c r="GN642" s="282"/>
      <c r="GO642" s="282"/>
      <c r="GP642" s="282"/>
      <c r="GQ642" s="282"/>
      <c r="GR642" s="282"/>
      <c r="GS642" s="282"/>
      <c r="GT642" s="282"/>
      <c r="GU642" s="282"/>
      <c r="GV642" s="282"/>
      <c r="GW642" s="282"/>
      <c r="GX642" s="282"/>
      <c r="GY642" s="282"/>
      <c r="GZ642" s="282"/>
      <c r="HA642" s="282"/>
      <c r="HB642" s="282"/>
      <c r="HC642" s="282"/>
      <c r="HD642" s="282"/>
      <c r="HE642" s="282"/>
      <c r="HF642" s="282"/>
      <c r="HG642" s="282"/>
      <c r="HH642" s="282"/>
      <c r="HI642" s="282"/>
      <c r="HJ642" s="282"/>
      <c r="HK642" s="282"/>
      <c r="HL642" s="282"/>
      <c r="HM642" s="282"/>
      <c r="HN642" s="282"/>
      <c r="HO642" s="282"/>
      <c r="HP642" s="282"/>
      <c r="HQ642" s="282"/>
    </row>
    <row r="643" spans="1:225" s="73" customFormat="1" ht="18" hidden="1" customHeight="1" x14ac:dyDescent="0.25">
      <c r="A643" s="223" t="str">
        <f t="shared" ref="A643:B643" si="1732">IF(A486="","",A486)</f>
        <v>3.1.8</v>
      </c>
      <c r="B643" s="225" t="str">
        <f t="shared" si="1732"/>
        <v>Transition-In Plan</v>
      </c>
      <c r="C643" s="218">
        <f t="shared" si="1718"/>
        <v>0</v>
      </c>
      <c r="D643" s="284"/>
      <c r="E643" s="219">
        <f t="shared" si="1719"/>
        <v>0</v>
      </c>
      <c r="F643" s="219">
        <f t="shared" si="1720"/>
        <v>0</v>
      </c>
      <c r="G643" s="84"/>
      <c r="H643" s="214" t="str">
        <f t="shared" si="1721"/>
        <v/>
      </c>
      <c r="I643" s="219" t="str">
        <f t="shared" si="1722"/>
        <v/>
      </c>
      <c r="J643" s="219" t="str">
        <f t="shared" si="1726"/>
        <v/>
      </c>
      <c r="K643" s="216"/>
      <c r="L643" s="217">
        <f t="shared" si="1716"/>
        <v>1</v>
      </c>
      <c r="M643" s="219" t="str">
        <f t="shared" si="1723"/>
        <v/>
      </c>
      <c r="N643" s="221" t="str">
        <f t="shared" si="1724"/>
        <v/>
      </c>
      <c r="O643" s="304"/>
      <c r="P643" s="281"/>
      <c r="Q643" s="282"/>
      <c r="R643" s="287"/>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c r="CQ643" s="282"/>
      <c r="CR643" s="282"/>
      <c r="CS643" s="282"/>
      <c r="CT643" s="282"/>
      <c r="CU643" s="282"/>
      <c r="CV643" s="282"/>
      <c r="CW643" s="282"/>
      <c r="CX643" s="282"/>
      <c r="CY643" s="282"/>
      <c r="CZ643" s="282"/>
      <c r="DA643" s="282"/>
      <c r="DB643" s="282"/>
      <c r="DC643" s="282"/>
      <c r="DD643" s="282"/>
      <c r="DE643" s="282"/>
      <c r="DF643" s="282"/>
      <c r="DG643" s="282"/>
      <c r="DH643" s="282"/>
      <c r="DI643" s="282"/>
      <c r="DJ643" s="282"/>
      <c r="DK643" s="282"/>
      <c r="DL643" s="282"/>
      <c r="DM643" s="282"/>
      <c r="DN643" s="282"/>
      <c r="DO643" s="282"/>
      <c r="DP643" s="282"/>
      <c r="DQ643" s="282"/>
      <c r="DR643" s="282"/>
      <c r="DS643" s="282"/>
      <c r="DT643" s="282"/>
      <c r="DU643" s="282"/>
      <c r="DV643" s="282"/>
      <c r="DW643" s="282"/>
      <c r="DX643" s="282"/>
      <c r="DY643" s="282"/>
      <c r="DZ643" s="282"/>
      <c r="EA643" s="282"/>
      <c r="EB643" s="282"/>
      <c r="EC643" s="282"/>
      <c r="ED643" s="282"/>
      <c r="EE643" s="282"/>
      <c r="EF643" s="282"/>
      <c r="EG643" s="282"/>
      <c r="EH643" s="282"/>
      <c r="EI643" s="282"/>
      <c r="EJ643" s="282"/>
      <c r="EK643" s="282"/>
      <c r="EL643" s="282"/>
      <c r="EM643" s="282"/>
      <c r="EN643" s="282"/>
      <c r="EO643" s="282"/>
      <c r="EP643" s="282"/>
      <c r="EQ643" s="282"/>
      <c r="ER643" s="282"/>
      <c r="ES643" s="282"/>
      <c r="ET643" s="282"/>
      <c r="EU643" s="282"/>
      <c r="EV643" s="282"/>
      <c r="EW643" s="282"/>
      <c r="EX643" s="282"/>
      <c r="EY643" s="282"/>
      <c r="EZ643" s="282"/>
      <c r="FA643" s="282"/>
      <c r="FB643" s="282"/>
      <c r="FC643" s="282"/>
      <c r="FD643" s="282"/>
      <c r="FE643" s="282"/>
      <c r="FF643" s="282"/>
      <c r="FG643" s="282"/>
      <c r="FH643" s="282"/>
      <c r="FI643" s="282"/>
      <c r="FJ643" s="282"/>
      <c r="FK643" s="282"/>
      <c r="FL643" s="282"/>
      <c r="FM643" s="282"/>
      <c r="FN643" s="282"/>
      <c r="FO643" s="282"/>
      <c r="FP643" s="282"/>
      <c r="FQ643" s="282"/>
      <c r="FR643" s="282"/>
      <c r="FS643" s="282"/>
      <c r="FT643" s="282"/>
      <c r="FU643" s="282"/>
      <c r="FV643" s="282"/>
      <c r="FW643" s="282"/>
      <c r="FX643" s="282"/>
      <c r="FY643" s="282"/>
      <c r="FZ643" s="282"/>
      <c r="GA643" s="282"/>
      <c r="GB643" s="282"/>
      <c r="GC643" s="282"/>
      <c r="GD643" s="282"/>
      <c r="GE643" s="282"/>
      <c r="GF643" s="282"/>
      <c r="GG643" s="282"/>
      <c r="GH643" s="282"/>
      <c r="GI643" s="282"/>
      <c r="GJ643" s="282"/>
      <c r="GK643" s="282"/>
      <c r="GL643" s="282"/>
      <c r="GM643" s="282"/>
      <c r="GN643" s="282"/>
      <c r="GO643" s="282"/>
      <c r="GP643" s="282"/>
      <c r="GQ643" s="282"/>
      <c r="GR643" s="282"/>
      <c r="GS643" s="282"/>
      <c r="GT643" s="282"/>
      <c r="GU643" s="282"/>
      <c r="GV643" s="282"/>
      <c r="GW643" s="282"/>
      <c r="GX643" s="282"/>
      <c r="GY643" s="282"/>
      <c r="GZ643" s="282"/>
      <c r="HA643" s="282"/>
      <c r="HB643" s="282"/>
      <c r="HC643" s="282"/>
      <c r="HD643" s="282"/>
      <c r="HE643" s="282"/>
      <c r="HF643" s="282"/>
      <c r="HG643" s="282"/>
      <c r="HH643" s="282"/>
      <c r="HI643" s="282"/>
      <c r="HJ643" s="282"/>
      <c r="HK643" s="282"/>
      <c r="HL643" s="282"/>
      <c r="HM643" s="282"/>
      <c r="HN643" s="282"/>
      <c r="HO643" s="282"/>
      <c r="HP643" s="282"/>
      <c r="HQ643" s="282"/>
    </row>
    <row r="644" spans="1:225" s="73" customFormat="1" ht="18" hidden="1" customHeight="1" x14ac:dyDescent="0.25">
      <c r="A644" s="223" t="str">
        <f t="shared" ref="A644:B644" si="1733">IF(A487="","",A487)</f>
        <v>3.1.8</v>
      </c>
      <c r="B644" s="225" t="str">
        <f t="shared" si="1733"/>
        <v>Transition-In Inventory Report</v>
      </c>
      <c r="C644" s="218">
        <f t="shared" si="1718"/>
        <v>0</v>
      </c>
      <c r="D644" s="284"/>
      <c r="E644" s="219">
        <f t="shared" si="1719"/>
        <v>0</v>
      </c>
      <c r="F644" s="219">
        <f t="shared" si="1720"/>
        <v>0</v>
      </c>
      <c r="G644" s="84"/>
      <c r="H644" s="214" t="str">
        <f t="shared" si="1721"/>
        <v/>
      </c>
      <c r="I644" s="219" t="str">
        <f t="shared" si="1722"/>
        <v/>
      </c>
      <c r="J644" s="219" t="str">
        <f t="shared" si="1726"/>
        <v/>
      </c>
      <c r="K644" s="216"/>
      <c r="L644" s="217">
        <f t="shared" si="1716"/>
        <v>1</v>
      </c>
      <c r="M644" s="219" t="str">
        <f t="shared" si="1723"/>
        <v/>
      </c>
      <c r="N644" s="221" t="str">
        <f t="shared" si="1724"/>
        <v/>
      </c>
      <c r="O644" s="304"/>
      <c r="P644" s="281"/>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c r="CQ644" s="282"/>
      <c r="CR644" s="282"/>
      <c r="CS644" s="282"/>
      <c r="CT644" s="282"/>
      <c r="CU644" s="282"/>
      <c r="CV644" s="282"/>
      <c r="CW644" s="282"/>
      <c r="CX644" s="282"/>
      <c r="CY644" s="282"/>
      <c r="CZ644" s="282"/>
      <c r="DA644" s="282"/>
      <c r="DB644" s="282"/>
      <c r="DC644" s="282"/>
      <c r="DD644" s="282"/>
      <c r="DE644" s="282"/>
      <c r="DF644" s="282"/>
      <c r="DG644" s="282"/>
      <c r="DH644" s="282"/>
      <c r="DI644" s="282"/>
      <c r="DJ644" s="282"/>
      <c r="DK644" s="282"/>
      <c r="DL644" s="282"/>
      <c r="DM644" s="282"/>
      <c r="DN644" s="282"/>
      <c r="DO644" s="282"/>
      <c r="DP644" s="282"/>
      <c r="DQ644" s="282"/>
      <c r="DR644" s="282"/>
      <c r="DS644" s="282"/>
      <c r="DT644" s="282"/>
      <c r="DU644" s="282"/>
      <c r="DV644" s="282"/>
      <c r="DW644" s="282"/>
      <c r="DX644" s="282"/>
      <c r="DY644" s="282"/>
      <c r="DZ644" s="282"/>
      <c r="EA644" s="282"/>
      <c r="EB644" s="282"/>
      <c r="EC644" s="282"/>
      <c r="ED644" s="282"/>
      <c r="EE644" s="282"/>
      <c r="EF644" s="282"/>
      <c r="EG644" s="282"/>
      <c r="EH644" s="282"/>
      <c r="EI644" s="282"/>
      <c r="EJ644" s="282"/>
      <c r="EK644" s="282"/>
      <c r="EL644" s="282"/>
      <c r="EM644" s="282"/>
      <c r="EN644" s="282"/>
      <c r="EO644" s="282"/>
      <c r="EP644" s="282"/>
      <c r="EQ644" s="282"/>
      <c r="ER644" s="282"/>
      <c r="ES644" s="282"/>
      <c r="ET644" s="282"/>
      <c r="EU644" s="282"/>
      <c r="EV644" s="282"/>
      <c r="EW644" s="282"/>
      <c r="EX644" s="282"/>
      <c r="EY644" s="282"/>
      <c r="EZ644" s="282"/>
      <c r="FA644" s="282"/>
      <c r="FB644" s="282"/>
      <c r="FC644" s="282"/>
      <c r="FD644" s="282"/>
      <c r="FE644" s="282"/>
      <c r="FF644" s="282"/>
      <c r="FG644" s="282"/>
      <c r="FH644" s="282"/>
      <c r="FI644" s="282"/>
      <c r="FJ644" s="282"/>
      <c r="FK644" s="282"/>
      <c r="FL644" s="282"/>
      <c r="FM644" s="282"/>
      <c r="FN644" s="282"/>
      <c r="FO644" s="282"/>
      <c r="FP644" s="282"/>
      <c r="FQ644" s="282"/>
      <c r="FR644" s="282"/>
      <c r="FS644" s="282"/>
      <c r="FT644" s="282"/>
      <c r="FU644" s="282"/>
      <c r="FV644" s="282"/>
      <c r="FW644" s="282"/>
      <c r="FX644" s="282"/>
      <c r="FY644" s="282"/>
      <c r="FZ644" s="282"/>
      <c r="GA644" s="282"/>
      <c r="GB644" s="282"/>
      <c r="GC644" s="282"/>
      <c r="GD644" s="282"/>
      <c r="GE644" s="282"/>
      <c r="GF644" s="282"/>
      <c r="GG644" s="282"/>
      <c r="GH644" s="282"/>
      <c r="GI644" s="282"/>
      <c r="GJ644" s="282"/>
      <c r="GK644" s="282"/>
      <c r="GL644" s="282"/>
      <c r="GM644" s="282"/>
      <c r="GN644" s="282"/>
      <c r="GO644" s="282"/>
      <c r="GP644" s="282"/>
      <c r="GQ644" s="282"/>
      <c r="GR644" s="282"/>
      <c r="GS644" s="282"/>
      <c r="GT644" s="282"/>
      <c r="GU644" s="282"/>
      <c r="GV644" s="282"/>
      <c r="GW644" s="282"/>
      <c r="GX644" s="282"/>
      <c r="GY644" s="282"/>
      <c r="GZ644" s="282"/>
      <c r="HA644" s="282"/>
      <c r="HB644" s="282"/>
      <c r="HC644" s="282"/>
      <c r="HD644" s="282"/>
      <c r="HE644" s="282"/>
      <c r="HF644" s="282"/>
      <c r="HG644" s="282"/>
      <c r="HH644" s="282"/>
      <c r="HI644" s="282"/>
      <c r="HJ644" s="282"/>
      <c r="HK644" s="282"/>
      <c r="HL644" s="282"/>
      <c r="HM644" s="282"/>
      <c r="HN644" s="282"/>
      <c r="HO644" s="282"/>
      <c r="HP644" s="282"/>
      <c r="HQ644" s="282"/>
    </row>
    <row r="645" spans="1:225" s="73" customFormat="1" ht="18" hidden="1" customHeight="1" x14ac:dyDescent="0.25">
      <c r="A645" s="223" t="str">
        <f t="shared" ref="A645:B645" si="1734">IF(A488="","",A488)</f>
        <v>3.1.8</v>
      </c>
      <c r="B645" s="225" t="str">
        <f t="shared" si="1734"/>
        <v>Transition-Out Plan</v>
      </c>
      <c r="C645" s="218">
        <f t="shared" si="1718"/>
        <v>0</v>
      </c>
      <c r="D645" s="284"/>
      <c r="E645" s="219">
        <f t="shared" si="1719"/>
        <v>0</v>
      </c>
      <c r="F645" s="219">
        <f t="shared" si="1720"/>
        <v>0</v>
      </c>
      <c r="G645" s="84"/>
      <c r="H645" s="214" t="str">
        <f t="shared" si="1721"/>
        <v/>
      </c>
      <c r="I645" s="219" t="str">
        <f t="shared" si="1722"/>
        <v/>
      </c>
      <c r="J645" s="219" t="str">
        <f t="shared" si="1726"/>
        <v/>
      </c>
      <c r="K645" s="216"/>
      <c r="L645" s="217">
        <f t="shared" si="1716"/>
        <v>1</v>
      </c>
      <c r="M645" s="219" t="str">
        <f t="shared" si="1723"/>
        <v/>
      </c>
      <c r="N645" s="221" t="str">
        <f t="shared" si="1724"/>
        <v/>
      </c>
      <c r="O645" s="304"/>
      <c r="P645" s="281"/>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c r="CQ645" s="282"/>
      <c r="CR645" s="282"/>
      <c r="CS645" s="282"/>
      <c r="CT645" s="282"/>
      <c r="CU645" s="282"/>
      <c r="CV645" s="282"/>
      <c r="CW645" s="282"/>
      <c r="CX645" s="282"/>
      <c r="CY645" s="282"/>
      <c r="CZ645" s="282"/>
      <c r="DA645" s="282"/>
      <c r="DB645" s="282"/>
      <c r="DC645" s="282"/>
      <c r="DD645" s="282"/>
      <c r="DE645" s="282"/>
      <c r="DF645" s="282"/>
      <c r="DG645" s="282"/>
      <c r="DH645" s="282"/>
      <c r="DI645" s="282"/>
      <c r="DJ645" s="282"/>
      <c r="DK645" s="282"/>
      <c r="DL645" s="282"/>
      <c r="DM645" s="282"/>
      <c r="DN645" s="282"/>
      <c r="DO645" s="282"/>
      <c r="DP645" s="282"/>
      <c r="DQ645" s="282"/>
      <c r="DR645" s="282"/>
      <c r="DS645" s="282"/>
      <c r="DT645" s="282"/>
      <c r="DU645" s="282"/>
      <c r="DV645" s="282"/>
      <c r="DW645" s="282"/>
      <c r="DX645" s="282"/>
      <c r="DY645" s="282"/>
      <c r="DZ645" s="282"/>
      <c r="EA645" s="282"/>
      <c r="EB645" s="282"/>
      <c r="EC645" s="282"/>
      <c r="ED645" s="282"/>
      <c r="EE645" s="282"/>
      <c r="EF645" s="282"/>
      <c r="EG645" s="282"/>
      <c r="EH645" s="282"/>
      <c r="EI645" s="282"/>
      <c r="EJ645" s="282"/>
      <c r="EK645" s="282"/>
      <c r="EL645" s="282"/>
      <c r="EM645" s="282"/>
      <c r="EN645" s="282"/>
      <c r="EO645" s="282"/>
      <c r="EP645" s="282"/>
      <c r="EQ645" s="282"/>
      <c r="ER645" s="282"/>
      <c r="ES645" s="282"/>
      <c r="ET645" s="282"/>
      <c r="EU645" s="282"/>
      <c r="EV645" s="282"/>
      <c r="EW645" s="282"/>
      <c r="EX645" s="282"/>
      <c r="EY645" s="282"/>
      <c r="EZ645" s="282"/>
      <c r="FA645" s="282"/>
      <c r="FB645" s="282"/>
      <c r="FC645" s="282"/>
      <c r="FD645" s="282"/>
      <c r="FE645" s="282"/>
      <c r="FF645" s="282"/>
      <c r="FG645" s="282"/>
      <c r="FH645" s="282"/>
      <c r="FI645" s="282"/>
      <c r="FJ645" s="282"/>
      <c r="FK645" s="282"/>
      <c r="FL645" s="282"/>
      <c r="FM645" s="282"/>
      <c r="FN645" s="282"/>
      <c r="FO645" s="282"/>
      <c r="FP645" s="282"/>
      <c r="FQ645" s="282"/>
      <c r="FR645" s="282"/>
      <c r="FS645" s="282"/>
      <c r="FT645" s="282"/>
      <c r="FU645" s="282"/>
      <c r="FV645" s="282"/>
      <c r="FW645" s="282"/>
      <c r="FX645" s="282"/>
      <c r="FY645" s="282"/>
      <c r="FZ645" s="282"/>
      <c r="GA645" s="282"/>
      <c r="GB645" s="282"/>
      <c r="GC645" s="282"/>
      <c r="GD645" s="282"/>
      <c r="GE645" s="282"/>
      <c r="GF645" s="282"/>
      <c r="GG645" s="282"/>
      <c r="GH645" s="282"/>
      <c r="GI645" s="282"/>
      <c r="GJ645" s="282"/>
      <c r="GK645" s="282"/>
      <c r="GL645" s="282"/>
      <c r="GM645" s="282"/>
      <c r="GN645" s="282"/>
      <c r="GO645" s="282"/>
      <c r="GP645" s="282"/>
      <c r="GQ645" s="282"/>
      <c r="GR645" s="282"/>
      <c r="GS645" s="282"/>
      <c r="GT645" s="282"/>
      <c r="GU645" s="282"/>
      <c r="GV645" s="282"/>
      <c r="GW645" s="282"/>
      <c r="GX645" s="282"/>
      <c r="GY645" s="282"/>
      <c r="GZ645" s="282"/>
      <c r="HA645" s="282"/>
      <c r="HB645" s="282"/>
      <c r="HC645" s="282"/>
      <c r="HD645" s="282"/>
      <c r="HE645" s="282"/>
      <c r="HF645" s="282"/>
      <c r="HG645" s="282"/>
      <c r="HH645" s="282"/>
      <c r="HI645" s="282"/>
      <c r="HJ645" s="282"/>
      <c r="HK645" s="282"/>
      <c r="HL645" s="282"/>
      <c r="HM645" s="282"/>
      <c r="HN645" s="282"/>
      <c r="HO645" s="282"/>
      <c r="HP645" s="282"/>
      <c r="HQ645" s="282"/>
    </row>
    <row r="646" spans="1:225" s="73" customFormat="1" ht="18" hidden="1" customHeight="1" x14ac:dyDescent="0.25">
      <c r="A646" s="223" t="str">
        <f t="shared" ref="A646:B646" si="1735">IF(A489="","",A489)</f>
        <v>3.1.8</v>
      </c>
      <c r="B646" s="225" t="str">
        <f t="shared" si="1735"/>
        <v>Transition-Out Inventory Report</v>
      </c>
      <c r="C646" s="218">
        <f t="shared" si="1718"/>
        <v>0</v>
      </c>
      <c r="D646" s="284"/>
      <c r="E646" s="219">
        <f t="shared" si="1719"/>
        <v>0</v>
      </c>
      <c r="F646" s="219">
        <f t="shared" si="1720"/>
        <v>0</v>
      </c>
      <c r="G646" s="84"/>
      <c r="H646" s="214" t="str">
        <f t="shared" si="1721"/>
        <v/>
      </c>
      <c r="I646" s="219" t="str">
        <f t="shared" si="1722"/>
        <v/>
      </c>
      <c r="J646" s="219" t="str">
        <f t="shared" si="1726"/>
        <v/>
      </c>
      <c r="K646" s="216"/>
      <c r="L646" s="217">
        <f t="shared" si="1716"/>
        <v>1</v>
      </c>
      <c r="M646" s="219" t="str">
        <f t="shared" si="1723"/>
        <v/>
      </c>
      <c r="N646" s="221" t="str">
        <f t="shared" si="1724"/>
        <v/>
      </c>
      <c r="O646" s="304"/>
      <c r="P646" s="282"/>
      <c r="Q646" s="282"/>
      <c r="R646" s="287"/>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c r="CQ646" s="282"/>
      <c r="CR646" s="282"/>
      <c r="CS646" s="282"/>
      <c r="CT646" s="282"/>
      <c r="CU646" s="282"/>
      <c r="CV646" s="282"/>
      <c r="CW646" s="282"/>
      <c r="CX646" s="282"/>
      <c r="CY646" s="282"/>
      <c r="CZ646" s="282"/>
      <c r="DA646" s="282"/>
      <c r="DB646" s="282"/>
      <c r="DC646" s="282"/>
      <c r="DD646" s="282"/>
      <c r="DE646" s="282"/>
      <c r="DF646" s="282"/>
      <c r="DG646" s="282"/>
      <c r="DH646" s="282"/>
      <c r="DI646" s="282"/>
      <c r="DJ646" s="282"/>
      <c r="DK646" s="282"/>
      <c r="DL646" s="282"/>
      <c r="DM646" s="282"/>
      <c r="DN646" s="282"/>
      <c r="DO646" s="282"/>
      <c r="DP646" s="282"/>
      <c r="DQ646" s="282"/>
      <c r="DR646" s="282"/>
      <c r="DS646" s="282"/>
      <c r="DT646" s="282"/>
      <c r="DU646" s="282"/>
      <c r="DV646" s="282"/>
      <c r="DW646" s="282"/>
      <c r="DX646" s="282"/>
      <c r="DY646" s="282"/>
      <c r="DZ646" s="282"/>
      <c r="EA646" s="282"/>
      <c r="EB646" s="282"/>
      <c r="EC646" s="282"/>
      <c r="ED646" s="282"/>
      <c r="EE646" s="282"/>
      <c r="EF646" s="282"/>
      <c r="EG646" s="282"/>
      <c r="EH646" s="282"/>
      <c r="EI646" s="282"/>
      <c r="EJ646" s="282"/>
      <c r="EK646" s="282"/>
      <c r="EL646" s="282"/>
      <c r="EM646" s="282"/>
      <c r="EN646" s="282"/>
      <c r="EO646" s="282"/>
      <c r="EP646" s="282"/>
      <c r="EQ646" s="282"/>
      <c r="ER646" s="282"/>
      <c r="ES646" s="282"/>
      <c r="ET646" s="282"/>
      <c r="EU646" s="282"/>
      <c r="EV646" s="282"/>
      <c r="EW646" s="282"/>
      <c r="EX646" s="282"/>
      <c r="EY646" s="282"/>
      <c r="EZ646" s="282"/>
      <c r="FA646" s="282"/>
      <c r="FB646" s="282"/>
      <c r="FC646" s="282"/>
      <c r="FD646" s="282"/>
      <c r="FE646" s="282"/>
      <c r="FF646" s="282"/>
      <c r="FG646" s="282"/>
      <c r="FH646" s="282"/>
      <c r="FI646" s="282"/>
      <c r="FJ646" s="282"/>
      <c r="FK646" s="282"/>
      <c r="FL646" s="282"/>
      <c r="FM646" s="282"/>
      <c r="FN646" s="282"/>
      <c r="FO646" s="282"/>
      <c r="FP646" s="282"/>
      <c r="FQ646" s="282"/>
      <c r="FR646" s="282"/>
      <c r="FS646" s="282"/>
      <c r="FT646" s="282"/>
      <c r="FU646" s="282"/>
      <c r="FV646" s="282"/>
      <c r="FW646" s="282"/>
      <c r="FX646" s="282"/>
      <c r="FY646" s="282"/>
      <c r="FZ646" s="282"/>
      <c r="GA646" s="282"/>
      <c r="GB646" s="282"/>
      <c r="GC646" s="282"/>
      <c r="GD646" s="282"/>
      <c r="GE646" s="282"/>
      <c r="GF646" s="282"/>
      <c r="GG646" s="282"/>
      <c r="GH646" s="282"/>
      <c r="GI646" s="282"/>
      <c r="GJ646" s="282"/>
      <c r="GK646" s="282"/>
      <c r="GL646" s="282"/>
      <c r="GM646" s="282"/>
      <c r="GN646" s="282"/>
      <c r="GO646" s="282"/>
      <c r="GP646" s="282"/>
      <c r="GQ646" s="282"/>
      <c r="GR646" s="282"/>
      <c r="GS646" s="282"/>
      <c r="GT646" s="282"/>
      <c r="GU646" s="282"/>
      <c r="GV646" s="282"/>
      <c r="GW646" s="282"/>
      <c r="GX646" s="282"/>
      <c r="GY646" s="282"/>
      <c r="GZ646" s="282"/>
      <c r="HA646" s="282"/>
      <c r="HB646" s="282"/>
      <c r="HC646" s="282"/>
      <c r="HD646" s="282"/>
      <c r="HE646" s="282"/>
      <c r="HF646" s="282"/>
      <c r="HG646" s="282"/>
      <c r="HH646" s="282"/>
      <c r="HI646" s="282"/>
      <c r="HJ646" s="282"/>
      <c r="HK646" s="282"/>
      <c r="HL646" s="282"/>
      <c r="HM646" s="282"/>
      <c r="HN646" s="282"/>
      <c r="HO646" s="282"/>
      <c r="HP646" s="282"/>
      <c r="HQ646" s="282"/>
    </row>
    <row r="647" spans="1:225" s="73" customFormat="1" ht="18" hidden="1" customHeight="1" x14ac:dyDescent="0.25">
      <c r="A647" s="223" t="str">
        <f t="shared" ref="A647:B647" si="1736">IF(A490="","",A490)</f>
        <v/>
      </c>
      <c r="B647" s="225" t="str">
        <f t="shared" si="1736"/>
        <v/>
      </c>
      <c r="C647" s="218">
        <f t="shared" si="1718"/>
        <v>0</v>
      </c>
      <c r="D647" s="284"/>
      <c r="E647" s="219">
        <f t="shared" si="1719"/>
        <v>0</v>
      </c>
      <c r="F647" s="219">
        <f t="shared" si="1720"/>
        <v>0</v>
      </c>
      <c r="G647" s="84"/>
      <c r="H647" s="214" t="str">
        <f t="shared" si="1721"/>
        <v/>
      </c>
      <c r="I647" s="219" t="str">
        <f t="shared" si="1722"/>
        <v/>
      </c>
      <c r="J647" s="219" t="str">
        <f t="shared" si="1726"/>
        <v/>
      </c>
      <c r="K647" s="216"/>
      <c r="L647" s="217">
        <f t="shared" si="1716"/>
        <v>1</v>
      </c>
      <c r="M647" s="219" t="str">
        <f t="shared" si="1723"/>
        <v/>
      </c>
      <c r="N647" s="221" t="str">
        <f t="shared" si="1724"/>
        <v/>
      </c>
      <c r="O647" s="304"/>
      <c r="P647" s="282"/>
      <c r="Q647" s="282"/>
      <c r="R647" s="287"/>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c r="CQ647" s="282"/>
      <c r="CR647" s="282"/>
      <c r="CS647" s="282"/>
      <c r="CT647" s="282"/>
      <c r="CU647" s="282"/>
      <c r="CV647" s="282"/>
      <c r="CW647" s="282"/>
      <c r="CX647" s="282"/>
      <c r="CY647" s="282"/>
      <c r="CZ647" s="282"/>
      <c r="DA647" s="282"/>
      <c r="DB647" s="282"/>
      <c r="DC647" s="282"/>
      <c r="DD647" s="282"/>
      <c r="DE647" s="282"/>
      <c r="DF647" s="282"/>
      <c r="DG647" s="282"/>
      <c r="DH647" s="282"/>
      <c r="DI647" s="282"/>
      <c r="DJ647" s="282"/>
      <c r="DK647" s="282"/>
      <c r="DL647" s="282"/>
      <c r="DM647" s="282"/>
      <c r="DN647" s="282"/>
      <c r="DO647" s="282"/>
      <c r="DP647" s="282"/>
      <c r="DQ647" s="282"/>
      <c r="DR647" s="282"/>
      <c r="DS647" s="282"/>
      <c r="DT647" s="282"/>
      <c r="DU647" s="282"/>
      <c r="DV647" s="282"/>
      <c r="DW647" s="282"/>
      <c r="DX647" s="282"/>
      <c r="DY647" s="282"/>
      <c r="DZ647" s="282"/>
      <c r="EA647" s="282"/>
      <c r="EB647" s="282"/>
      <c r="EC647" s="282"/>
      <c r="ED647" s="282"/>
      <c r="EE647" s="282"/>
      <c r="EF647" s="282"/>
      <c r="EG647" s="282"/>
      <c r="EH647" s="282"/>
      <c r="EI647" s="282"/>
      <c r="EJ647" s="282"/>
      <c r="EK647" s="282"/>
      <c r="EL647" s="282"/>
      <c r="EM647" s="282"/>
      <c r="EN647" s="282"/>
      <c r="EO647" s="282"/>
      <c r="EP647" s="282"/>
      <c r="EQ647" s="282"/>
      <c r="ER647" s="282"/>
      <c r="ES647" s="282"/>
      <c r="ET647" s="282"/>
      <c r="EU647" s="282"/>
      <c r="EV647" s="282"/>
      <c r="EW647" s="282"/>
      <c r="EX647" s="282"/>
      <c r="EY647" s="282"/>
      <c r="EZ647" s="282"/>
      <c r="FA647" s="282"/>
      <c r="FB647" s="282"/>
      <c r="FC647" s="282"/>
      <c r="FD647" s="282"/>
      <c r="FE647" s="282"/>
      <c r="FF647" s="282"/>
      <c r="FG647" s="282"/>
      <c r="FH647" s="282"/>
      <c r="FI647" s="282"/>
      <c r="FJ647" s="282"/>
      <c r="FK647" s="282"/>
      <c r="FL647" s="282"/>
      <c r="FM647" s="282"/>
      <c r="FN647" s="282"/>
      <c r="FO647" s="282"/>
      <c r="FP647" s="282"/>
      <c r="FQ647" s="282"/>
      <c r="FR647" s="282"/>
      <c r="FS647" s="282"/>
      <c r="FT647" s="282"/>
      <c r="FU647" s="282"/>
      <c r="FV647" s="282"/>
      <c r="FW647" s="282"/>
      <c r="FX647" s="282"/>
      <c r="FY647" s="282"/>
      <c r="FZ647" s="282"/>
      <c r="GA647" s="282"/>
      <c r="GB647" s="282"/>
      <c r="GC647" s="282"/>
      <c r="GD647" s="282"/>
      <c r="GE647" s="282"/>
      <c r="GF647" s="282"/>
      <c r="GG647" s="282"/>
      <c r="GH647" s="282"/>
      <c r="GI647" s="282"/>
      <c r="GJ647" s="282"/>
      <c r="GK647" s="282"/>
      <c r="GL647" s="282"/>
      <c r="GM647" s="282"/>
      <c r="GN647" s="282"/>
      <c r="GO647" s="282"/>
      <c r="GP647" s="282"/>
      <c r="GQ647" s="282"/>
      <c r="GR647" s="282"/>
      <c r="GS647" s="282"/>
      <c r="GT647" s="282"/>
      <c r="GU647" s="282"/>
      <c r="GV647" s="282"/>
      <c r="GW647" s="282"/>
      <c r="GX647" s="282"/>
      <c r="GY647" s="282"/>
      <c r="GZ647" s="282"/>
      <c r="HA647" s="282"/>
      <c r="HB647" s="282"/>
      <c r="HC647" s="282"/>
      <c r="HD647" s="282"/>
      <c r="HE647" s="282"/>
      <c r="HF647" s="282"/>
      <c r="HG647" s="282"/>
      <c r="HH647" s="282"/>
      <c r="HI647" s="282"/>
      <c r="HJ647" s="282"/>
      <c r="HK647" s="282"/>
      <c r="HL647" s="282"/>
      <c r="HM647" s="282"/>
      <c r="HN647" s="282"/>
      <c r="HO647" s="282"/>
      <c r="HP647" s="282"/>
      <c r="HQ647" s="282"/>
    </row>
    <row r="648" spans="1:225" s="73" customFormat="1" ht="18" hidden="1" customHeight="1" x14ac:dyDescent="0.25">
      <c r="A648" s="223" t="str">
        <f t="shared" ref="A648:B648" si="1737">IF(A491="","",A491)</f>
        <v/>
      </c>
      <c r="B648" s="225" t="str">
        <f t="shared" si="1737"/>
        <v/>
      </c>
      <c r="C648" s="218">
        <f t="shared" si="1718"/>
        <v>0</v>
      </c>
      <c r="D648" s="284"/>
      <c r="E648" s="219">
        <f t="shared" si="1719"/>
        <v>0</v>
      </c>
      <c r="F648" s="219">
        <f t="shared" si="1720"/>
        <v>0</v>
      </c>
      <c r="G648" s="84"/>
      <c r="H648" s="214" t="str">
        <f t="shared" si="1721"/>
        <v/>
      </c>
      <c r="I648" s="219" t="str">
        <f t="shared" si="1722"/>
        <v/>
      </c>
      <c r="J648" s="219" t="str">
        <f t="shared" si="1726"/>
        <v/>
      </c>
      <c r="K648" s="216"/>
      <c r="L648" s="217">
        <f t="shared" si="1716"/>
        <v>1</v>
      </c>
      <c r="M648" s="219" t="str">
        <f t="shared" si="1723"/>
        <v/>
      </c>
      <c r="N648" s="221" t="str">
        <f t="shared" si="1724"/>
        <v/>
      </c>
      <c r="O648" s="304"/>
      <c r="P648" s="282"/>
      <c r="Q648" s="282"/>
      <c r="R648" s="287"/>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c r="CQ648" s="282"/>
      <c r="CR648" s="282"/>
      <c r="CS648" s="282"/>
      <c r="CT648" s="282"/>
      <c r="CU648" s="282"/>
      <c r="CV648" s="282"/>
      <c r="CW648" s="282"/>
      <c r="CX648" s="282"/>
      <c r="CY648" s="282"/>
      <c r="CZ648" s="282"/>
      <c r="DA648" s="282"/>
      <c r="DB648" s="282"/>
      <c r="DC648" s="282"/>
      <c r="DD648" s="282"/>
      <c r="DE648" s="282"/>
      <c r="DF648" s="282"/>
      <c r="DG648" s="282"/>
      <c r="DH648" s="282"/>
      <c r="DI648" s="282"/>
      <c r="DJ648" s="282"/>
      <c r="DK648" s="282"/>
      <c r="DL648" s="282"/>
      <c r="DM648" s="282"/>
      <c r="DN648" s="282"/>
      <c r="DO648" s="282"/>
      <c r="DP648" s="282"/>
      <c r="DQ648" s="282"/>
      <c r="DR648" s="282"/>
      <c r="DS648" s="282"/>
      <c r="DT648" s="282"/>
      <c r="DU648" s="282"/>
      <c r="DV648" s="282"/>
      <c r="DW648" s="282"/>
      <c r="DX648" s="282"/>
      <c r="DY648" s="282"/>
      <c r="DZ648" s="282"/>
      <c r="EA648" s="282"/>
      <c r="EB648" s="282"/>
      <c r="EC648" s="282"/>
      <c r="ED648" s="282"/>
      <c r="EE648" s="282"/>
      <c r="EF648" s="282"/>
      <c r="EG648" s="282"/>
      <c r="EH648" s="282"/>
      <c r="EI648" s="282"/>
      <c r="EJ648" s="282"/>
      <c r="EK648" s="282"/>
      <c r="EL648" s="282"/>
      <c r="EM648" s="282"/>
      <c r="EN648" s="282"/>
      <c r="EO648" s="282"/>
      <c r="EP648" s="282"/>
      <c r="EQ648" s="282"/>
      <c r="ER648" s="282"/>
      <c r="ES648" s="282"/>
      <c r="ET648" s="282"/>
      <c r="EU648" s="282"/>
      <c r="EV648" s="282"/>
      <c r="EW648" s="282"/>
      <c r="EX648" s="282"/>
      <c r="EY648" s="282"/>
      <c r="EZ648" s="282"/>
      <c r="FA648" s="282"/>
      <c r="FB648" s="282"/>
      <c r="FC648" s="282"/>
      <c r="FD648" s="282"/>
      <c r="FE648" s="282"/>
      <c r="FF648" s="282"/>
      <c r="FG648" s="282"/>
      <c r="FH648" s="282"/>
      <c r="FI648" s="282"/>
      <c r="FJ648" s="282"/>
      <c r="FK648" s="282"/>
      <c r="FL648" s="282"/>
      <c r="FM648" s="282"/>
      <c r="FN648" s="282"/>
      <c r="FO648" s="282"/>
      <c r="FP648" s="282"/>
      <c r="FQ648" s="282"/>
      <c r="FR648" s="282"/>
      <c r="FS648" s="282"/>
      <c r="FT648" s="282"/>
      <c r="FU648" s="282"/>
      <c r="FV648" s="282"/>
      <c r="FW648" s="282"/>
      <c r="FX648" s="282"/>
      <c r="FY648" s="282"/>
      <c r="FZ648" s="282"/>
      <c r="GA648" s="282"/>
      <c r="GB648" s="282"/>
      <c r="GC648" s="282"/>
      <c r="GD648" s="282"/>
      <c r="GE648" s="282"/>
      <c r="GF648" s="282"/>
      <c r="GG648" s="282"/>
      <c r="GH648" s="282"/>
      <c r="GI648" s="282"/>
      <c r="GJ648" s="282"/>
      <c r="GK648" s="282"/>
      <c r="GL648" s="282"/>
      <c r="GM648" s="282"/>
      <c r="GN648" s="282"/>
      <c r="GO648" s="282"/>
      <c r="GP648" s="282"/>
      <c r="GQ648" s="282"/>
      <c r="GR648" s="282"/>
      <c r="GS648" s="282"/>
      <c r="GT648" s="282"/>
      <c r="GU648" s="282"/>
      <c r="GV648" s="282"/>
      <c r="GW648" s="282"/>
      <c r="GX648" s="282"/>
      <c r="GY648" s="282"/>
      <c r="GZ648" s="282"/>
      <c r="HA648" s="282"/>
      <c r="HB648" s="282"/>
      <c r="HC648" s="282"/>
      <c r="HD648" s="282"/>
      <c r="HE648" s="282"/>
      <c r="HF648" s="282"/>
      <c r="HG648" s="282"/>
      <c r="HH648" s="282"/>
      <c r="HI648" s="282"/>
      <c r="HJ648" s="282"/>
      <c r="HK648" s="282"/>
      <c r="HL648" s="282"/>
      <c r="HM648" s="282"/>
      <c r="HN648" s="282"/>
      <c r="HO648" s="282"/>
      <c r="HP648" s="282"/>
      <c r="HQ648" s="282"/>
    </row>
    <row r="649" spans="1:225" s="73" customFormat="1" ht="18" hidden="1" customHeight="1" x14ac:dyDescent="0.25">
      <c r="A649" s="223" t="str">
        <f t="shared" ref="A649:B649" si="1738">IF(A492="","",A492)</f>
        <v/>
      </c>
      <c r="B649" s="225" t="str">
        <f t="shared" si="1738"/>
        <v/>
      </c>
      <c r="C649" s="218">
        <f t="shared" si="1718"/>
        <v>0</v>
      </c>
      <c r="D649" s="284"/>
      <c r="E649" s="219">
        <f t="shared" si="1719"/>
        <v>0</v>
      </c>
      <c r="F649" s="219">
        <f t="shared" si="1720"/>
        <v>0</v>
      </c>
      <c r="G649" s="84"/>
      <c r="H649" s="214" t="str">
        <f t="shared" si="1721"/>
        <v/>
      </c>
      <c r="I649" s="219" t="str">
        <f t="shared" si="1722"/>
        <v/>
      </c>
      <c r="J649" s="219" t="str">
        <f t="shared" si="1726"/>
        <v/>
      </c>
      <c r="K649" s="216"/>
      <c r="L649" s="217">
        <f t="shared" si="1716"/>
        <v>1</v>
      </c>
      <c r="M649" s="219" t="str">
        <f t="shared" si="1723"/>
        <v/>
      </c>
      <c r="N649" s="221" t="str">
        <f t="shared" si="1724"/>
        <v/>
      </c>
      <c r="O649" s="304"/>
      <c r="P649" s="282"/>
      <c r="Q649" s="282"/>
      <c r="R649" s="287"/>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c r="CQ649" s="282"/>
      <c r="CR649" s="282"/>
      <c r="CS649" s="282"/>
      <c r="CT649" s="282"/>
      <c r="CU649" s="282"/>
      <c r="CV649" s="282"/>
      <c r="CW649" s="282"/>
      <c r="CX649" s="282"/>
      <c r="CY649" s="282"/>
      <c r="CZ649" s="282"/>
      <c r="DA649" s="282"/>
      <c r="DB649" s="282"/>
      <c r="DC649" s="282"/>
      <c r="DD649" s="282"/>
      <c r="DE649" s="282"/>
      <c r="DF649" s="282"/>
      <c r="DG649" s="282"/>
      <c r="DH649" s="282"/>
      <c r="DI649" s="282"/>
      <c r="DJ649" s="282"/>
      <c r="DK649" s="282"/>
      <c r="DL649" s="282"/>
      <c r="DM649" s="282"/>
      <c r="DN649" s="282"/>
      <c r="DO649" s="282"/>
      <c r="DP649" s="282"/>
      <c r="DQ649" s="282"/>
      <c r="DR649" s="282"/>
      <c r="DS649" s="282"/>
      <c r="DT649" s="282"/>
      <c r="DU649" s="282"/>
      <c r="DV649" s="282"/>
      <c r="DW649" s="282"/>
      <c r="DX649" s="282"/>
      <c r="DY649" s="282"/>
      <c r="DZ649" s="282"/>
      <c r="EA649" s="282"/>
      <c r="EB649" s="282"/>
      <c r="EC649" s="282"/>
      <c r="ED649" s="282"/>
      <c r="EE649" s="282"/>
      <c r="EF649" s="282"/>
      <c r="EG649" s="282"/>
      <c r="EH649" s="282"/>
      <c r="EI649" s="282"/>
      <c r="EJ649" s="282"/>
      <c r="EK649" s="282"/>
      <c r="EL649" s="282"/>
      <c r="EM649" s="282"/>
      <c r="EN649" s="282"/>
      <c r="EO649" s="282"/>
      <c r="EP649" s="282"/>
      <c r="EQ649" s="282"/>
      <c r="ER649" s="282"/>
      <c r="ES649" s="282"/>
      <c r="ET649" s="282"/>
      <c r="EU649" s="282"/>
      <c r="EV649" s="282"/>
      <c r="EW649" s="282"/>
      <c r="EX649" s="282"/>
      <c r="EY649" s="282"/>
      <c r="EZ649" s="282"/>
      <c r="FA649" s="282"/>
      <c r="FB649" s="282"/>
      <c r="FC649" s="282"/>
      <c r="FD649" s="282"/>
      <c r="FE649" s="282"/>
      <c r="FF649" s="282"/>
      <c r="FG649" s="282"/>
      <c r="FH649" s="282"/>
      <c r="FI649" s="282"/>
      <c r="FJ649" s="282"/>
      <c r="FK649" s="282"/>
      <c r="FL649" s="282"/>
      <c r="FM649" s="282"/>
      <c r="FN649" s="282"/>
      <c r="FO649" s="282"/>
      <c r="FP649" s="282"/>
      <c r="FQ649" s="282"/>
      <c r="FR649" s="282"/>
      <c r="FS649" s="282"/>
      <c r="FT649" s="282"/>
      <c r="FU649" s="282"/>
      <c r="FV649" s="282"/>
      <c r="FW649" s="282"/>
      <c r="FX649" s="282"/>
      <c r="FY649" s="282"/>
      <c r="FZ649" s="282"/>
      <c r="GA649" s="282"/>
      <c r="GB649" s="282"/>
      <c r="GC649" s="282"/>
      <c r="GD649" s="282"/>
      <c r="GE649" s="282"/>
      <c r="GF649" s="282"/>
      <c r="GG649" s="282"/>
      <c r="GH649" s="282"/>
      <c r="GI649" s="282"/>
      <c r="GJ649" s="282"/>
      <c r="GK649" s="282"/>
      <c r="GL649" s="282"/>
      <c r="GM649" s="282"/>
      <c r="GN649" s="282"/>
      <c r="GO649" s="282"/>
      <c r="GP649" s="282"/>
      <c r="GQ649" s="282"/>
      <c r="GR649" s="282"/>
      <c r="GS649" s="282"/>
      <c r="GT649" s="282"/>
      <c r="GU649" s="282"/>
      <c r="GV649" s="282"/>
      <c r="GW649" s="282"/>
      <c r="GX649" s="282"/>
      <c r="GY649" s="282"/>
      <c r="GZ649" s="282"/>
      <c r="HA649" s="282"/>
      <c r="HB649" s="282"/>
      <c r="HC649" s="282"/>
      <c r="HD649" s="282"/>
      <c r="HE649" s="282"/>
      <c r="HF649" s="282"/>
      <c r="HG649" s="282"/>
      <c r="HH649" s="282"/>
      <c r="HI649" s="282"/>
      <c r="HJ649" s="282"/>
      <c r="HK649" s="282"/>
      <c r="HL649" s="282"/>
      <c r="HM649" s="282"/>
      <c r="HN649" s="282"/>
      <c r="HO649" s="282"/>
      <c r="HP649" s="282"/>
      <c r="HQ649" s="282"/>
    </row>
    <row r="650" spans="1:225" s="73" customFormat="1" ht="18" hidden="1" customHeight="1" x14ac:dyDescent="0.25">
      <c r="A650" s="223" t="str">
        <f t="shared" ref="A650:B650" si="1739">IF(A493="","",A493)</f>
        <v/>
      </c>
      <c r="B650" s="225" t="str">
        <f t="shared" si="1739"/>
        <v/>
      </c>
      <c r="C650" s="218">
        <f t="shared" si="1718"/>
        <v>0</v>
      </c>
      <c r="D650" s="284"/>
      <c r="E650" s="219">
        <f t="shared" si="1719"/>
        <v>0</v>
      </c>
      <c r="F650" s="219">
        <f t="shared" si="1720"/>
        <v>0</v>
      </c>
      <c r="G650" s="136"/>
      <c r="H650" s="214" t="str">
        <f t="shared" si="1721"/>
        <v/>
      </c>
      <c r="I650" s="219" t="str">
        <f t="shared" si="1722"/>
        <v/>
      </c>
      <c r="J650" s="219" t="str">
        <f t="shared" si="1726"/>
        <v/>
      </c>
      <c r="K650" s="216"/>
      <c r="L650" s="217">
        <f t="shared" si="1716"/>
        <v>1</v>
      </c>
      <c r="M650" s="219" t="str">
        <f t="shared" si="1723"/>
        <v/>
      </c>
      <c r="N650" s="221" t="str">
        <f t="shared" si="1724"/>
        <v/>
      </c>
      <c r="O650" s="304"/>
      <c r="P650" s="282"/>
      <c r="Q650" s="282"/>
      <c r="R650" s="287"/>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c r="CQ650" s="282"/>
      <c r="CR650" s="282"/>
      <c r="CS650" s="282"/>
      <c r="CT650" s="282"/>
      <c r="CU650" s="282"/>
      <c r="CV650" s="282"/>
      <c r="CW650" s="282"/>
      <c r="CX650" s="282"/>
      <c r="CY650" s="282"/>
      <c r="CZ650" s="282"/>
      <c r="DA650" s="282"/>
      <c r="DB650" s="282"/>
      <c r="DC650" s="282"/>
      <c r="DD650" s="282"/>
      <c r="DE650" s="282"/>
      <c r="DF650" s="282"/>
      <c r="DG650" s="282"/>
      <c r="DH650" s="282"/>
      <c r="DI650" s="282"/>
      <c r="DJ650" s="282"/>
      <c r="DK650" s="282"/>
      <c r="DL650" s="282"/>
      <c r="DM650" s="282"/>
      <c r="DN650" s="282"/>
      <c r="DO650" s="282"/>
      <c r="DP650" s="282"/>
      <c r="DQ650" s="282"/>
      <c r="DR650" s="282"/>
      <c r="DS650" s="282"/>
      <c r="DT650" s="282"/>
      <c r="DU650" s="282"/>
      <c r="DV650" s="282"/>
      <c r="DW650" s="282"/>
      <c r="DX650" s="282"/>
      <c r="DY650" s="282"/>
      <c r="DZ650" s="282"/>
      <c r="EA650" s="282"/>
      <c r="EB650" s="282"/>
      <c r="EC650" s="282"/>
      <c r="ED650" s="282"/>
      <c r="EE650" s="282"/>
      <c r="EF650" s="282"/>
      <c r="EG650" s="282"/>
      <c r="EH650" s="282"/>
      <c r="EI650" s="282"/>
      <c r="EJ650" s="282"/>
      <c r="EK650" s="282"/>
      <c r="EL650" s="282"/>
      <c r="EM650" s="282"/>
      <c r="EN650" s="282"/>
      <c r="EO650" s="282"/>
      <c r="EP650" s="282"/>
      <c r="EQ650" s="282"/>
      <c r="ER650" s="282"/>
      <c r="ES650" s="282"/>
      <c r="ET650" s="282"/>
      <c r="EU650" s="282"/>
      <c r="EV650" s="282"/>
      <c r="EW650" s="282"/>
      <c r="EX650" s="282"/>
      <c r="EY650" s="282"/>
      <c r="EZ650" s="282"/>
      <c r="FA650" s="282"/>
      <c r="FB650" s="282"/>
      <c r="FC650" s="282"/>
      <c r="FD650" s="282"/>
      <c r="FE650" s="282"/>
      <c r="FF650" s="282"/>
      <c r="FG650" s="282"/>
      <c r="FH650" s="282"/>
      <c r="FI650" s="282"/>
      <c r="FJ650" s="282"/>
      <c r="FK650" s="282"/>
      <c r="FL650" s="282"/>
      <c r="FM650" s="282"/>
      <c r="FN650" s="282"/>
      <c r="FO650" s="282"/>
      <c r="FP650" s="282"/>
      <c r="FQ650" s="282"/>
      <c r="FR650" s="282"/>
      <c r="FS650" s="282"/>
      <c r="FT650" s="282"/>
      <c r="FU650" s="282"/>
      <c r="FV650" s="282"/>
      <c r="FW650" s="282"/>
      <c r="FX650" s="282"/>
      <c r="FY650" s="282"/>
      <c r="FZ650" s="282"/>
      <c r="GA650" s="282"/>
      <c r="GB650" s="282"/>
      <c r="GC650" s="282"/>
      <c r="GD650" s="282"/>
      <c r="GE650" s="282"/>
      <c r="GF650" s="282"/>
      <c r="GG650" s="282"/>
      <c r="GH650" s="282"/>
      <c r="GI650" s="282"/>
      <c r="GJ650" s="282"/>
      <c r="GK650" s="282"/>
      <c r="GL650" s="282"/>
      <c r="GM650" s="282"/>
      <c r="GN650" s="282"/>
      <c r="GO650" s="282"/>
      <c r="GP650" s="282"/>
      <c r="GQ650" s="282"/>
      <c r="GR650" s="282"/>
      <c r="GS650" s="282"/>
      <c r="GT650" s="282"/>
      <c r="GU650" s="282"/>
      <c r="GV650" s="282"/>
      <c r="GW650" s="282"/>
      <c r="GX650" s="282"/>
      <c r="GY650" s="282"/>
      <c r="GZ650" s="282"/>
      <c r="HA650" s="282"/>
      <c r="HB650" s="282"/>
      <c r="HC650" s="282"/>
      <c r="HD650" s="282"/>
      <c r="HE650" s="282"/>
      <c r="HF650" s="282"/>
      <c r="HG650" s="282"/>
      <c r="HH650" s="282"/>
      <c r="HI650" s="282"/>
      <c r="HJ650" s="282"/>
      <c r="HK650" s="282"/>
      <c r="HL650" s="282"/>
      <c r="HM650" s="282"/>
      <c r="HN650" s="282"/>
      <c r="HO650" s="282"/>
      <c r="HP650" s="282"/>
      <c r="HQ650" s="282"/>
    </row>
    <row r="651" spans="1:225" s="73" customFormat="1" ht="18" hidden="1" customHeight="1" x14ac:dyDescent="0.25">
      <c r="A651" s="223" t="str">
        <f t="shared" ref="A651:B651" si="1740">IF(A494="","",A494)</f>
        <v/>
      </c>
      <c r="B651" s="225" t="str">
        <f t="shared" si="1740"/>
        <v/>
      </c>
      <c r="C651" s="218">
        <f t="shared" si="1718"/>
        <v>0</v>
      </c>
      <c r="D651" s="284"/>
      <c r="E651" s="219">
        <f t="shared" si="1719"/>
        <v>0</v>
      </c>
      <c r="F651" s="219">
        <f t="shared" si="1720"/>
        <v>0</v>
      </c>
      <c r="G651" s="136"/>
      <c r="H651" s="214" t="str">
        <f t="shared" si="1721"/>
        <v/>
      </c>
      <c r="I651" s="219" t="str">
        <f t="shared" si="1722"/>
        <v/>
      </c>
      <c r="J651" s="219" t="str">
        <f t="shared" si="1726"/>
        <v/>
      </c>
      <c r="K651" s="216"/>
      <c r="L651" s="217">
        <f t="shared" si="1716"/>
        <v>1</v>
      </c>
      <c r="M651" s="219" t="str">
        <f t="shared" si="1723"/>
        <v/>
      </c>
      <c r="N651" s="221" t="str">
        <f t="shared" si="1724"/>
        <v/>
      </c>
      <c r="O651" s="304"/>
      <c r="P651" s="282"/>
      <c r="Q651" s="282"/>
      <c r="R651" s="287"/>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c r="CQ651" s="282"/>
      <c r="CR651" s="282"/>
      <c r="CS651" s="282"/>
      <c r="CT651" s="282"/>
      <c r="CU651" s="282"/>
      <c r="CV651" s="282"/>
      <c r="CW651" s="282"/>
      <c r="CX651" s="282"/>
      <c r="CY651" s="282"/>
      <c r="CZ651" s="282"/>
      <c r="DA651" s="282"/>
      <c r="DB651" s="282"/>
      <c r="DC651" s="282"/>
      <c r="DD651" s="282"/>
      <c r="DE651" s="282"/>
      <c r="DF651" s="282"/>
      <c r="DG651" s="282"/>
      <c r="DH651" s="282"/>
      <c r="DI651" s="282"/>
      <c r="DJ651" s="282"/>
      <c r="DK651" s="282"/>
      <c r="DL651" s="282"/>
      <c r="DM651" s="282"/>
      <c r="DN651" s="282"/>
      <c r="DO651" s="282"/>
      <c r="DP651" s="282"/>
      <c r="DQ651" s="282"/>
      <c r="DR651" s="282"/>
      <c r="DS651" s="282"/>
      <c r="DT651" s="282"/>
      <c r="DU651" s="282"/>
      <c r="DV651" s="282"/>
      <c r="DW651" s="282"/>
      <c r="DX651" s="282"/>
      <c r="DY651" s="282"/>
      <c r="DZ651" s="282"/>
      <c r="EA651" s="282"/>
      <c r="EB651" s="282"/>
      <c r="EC651" s="282"/>
      <c r="ED651" s="282"/>
      <c r="EE651" s="282"/>
      <c r="EF651" s="282"/>
      <c r="EG651" s="282"/>
      <c r="EH651" s="282"/>
      <c r="EI651" s="282"/>
      <c r="EJ651" s="282"/>
      <c r="EK651" s="282"/>
      <c r="EL651" s="282"/>
      <c r="EM651" s="282"/>
      <c r="EN651" s="282"/>
      <c r="EO651" s="282"/>
      <c r="EP651" s="282"/>
      <c r="EQ651" s="282"/>
      <c r="ER651" s="282"/>
      <c r="ES651" s="282"/>
      <c r="ET651" s="282"/>
      <c r="EU651" s="282"/>
      <c r="EV651" s="282"/>
      <c r="EW651" s="282"/>
      <c r="EX651" s="282"/>
      <c r="EY651" s="282"/>
      <c r="EZ651" s="282"/>
      <c r="FA651" s="282"/>
      <c r="FB651" s="282"/>
      <c r="FC651" s="282"/>
      <c r="FD651" s="282"/>
      <c r="FE651" s="282"/>
      <c r="FF651" s="282"/>
      <c r="FG651" s="282"/>
      <c r="FH651" s="282"/>
      <c r="FI651" s="282"/>
      <c r="FJ651" s="282"/>
      <c r="FK651" s="282"/>
      <c r="FL651" s="282"/>
      <c r="FM651" s="282"/>
      <c r="FN651" s="282"/>
      <c r="FO651" s="282"/>
      <c r="FP651" s="282"/>
      <c r="FQ651" s="282"/>
      <c r="FR651" s="282"/>
      <c r="FS651" s="282"/>
      <c r="FT651" s="282"/>
      <c r="FU651" s="282"/>
      <c r="FV651" s="282"/>
      <c r="FW651" s="282"/>
      <c r="FX651" s="282"/>
      <c r="FY651" s="282"/>
      <c r="FZ651" s="282"/>
      <c r="GA651" s="282"/>
      <c r="GB651" s="282"/>
      <c r="GC651" s="282"/>
      <c r="GD651" s="282"/>
      <c r="GE651" s="282"/>
      <c r="GF651" s="282"/>
      <c r="GG651" s="282"/>
      <c r="GH651" s="282"/>
      <c r="GI651" s="282"/>
      <c r="GJ651" s="282"/>
      <c r="GK651" s="282"/>
      <c r="GL651" s="282"/>
      <c r="GM651" s="282"/>
      <c r="GN651" s="282"/>
      <c r="GO651" s="282"/>
      <c r="GP651" s="282"/>
      <c r="GQ651" s="282"/>
      <c r="GR651" s="282"/>
      <c r="GS651" s="282"/>
      <c r="GT651" s="282"/>
      <c r="GU651" s="282"/>
      <c r="GV651" s="282"/>
      <c r="GW651" s="282"/>
      <c r="GX651" s="282"/>
      <c r="GY651" s="282"/>
      <c r="GZ651" s="282"/>
      <c r="HA651" s="282"/>
      <c r="HB651" s="282"/>
      <c r="HC651" s="282"/>
      <c r="HD651" s="282"/>
      <c r="HE651" s="282"/>
      <c r="HF651" s="282"/>
      <c r="HG651" s="282"/>
      <c r="HH651" s="282"/>
      <c r="HI651" s="282"/>
      <c r="HJ651" s="282"/>
      <c r="HK651" s="282"/>
      <c r="HL651" s="282"/>
      <c r="HM651" s="282"/>
      <c r="HN651" s="282"/>
      <c r="HO651" s="282"/>
      <c r="HP651" s="282"/>
      <c r="HQ651" s="282"/>
    </row>
    <row r="652" spans="1:225" s="73" customFormat="1" ht="18" hidden="1" customHeight="1" x14ac:dyDescent="0.25">
      <c r="A652" s="223" t="str">
        <f t="shared" ref="A652:B652" si="1741">IF(A495="","",A495)</f>
        <v/>
      </c>
      <c r="B652" s="225" t="str">
        <f t="shared" si="1741"/>
        <v/>
      </c>
      <c r="C652" s="218">
        <f t="shared" si="1718"/>
        <v>0</v>
      </c>
      <c r="D652" s="284"/>
      <c r="E652" s="219">
        <f t="shared" si="1719"/>
        <v>0</v>
      </c>
      <c r="F652" s="219">
        <f t="shared" si="1720"/>
        <v>0</v>
      </c>
      <c r="G652" s="136"/>
      <c r="H652" s="214" t="str">
        <f t="shared" si="1721"/>
        <v/>
      </c>
      <c r="I652" s="219" t="str">
        <f t="shared" si="1722"/>
        <v/>
      </c>
      <c r="J652" s="219" t="str">
        <f t="shared" si="1726"/>
        <v/>
      </c>
      <c r="K652" s="216"/>
      <c r="L652" s="217">
        <f t="shared" si="1716"/>
        <v>1</v>
      </c>
      <c r="M652" s="219" t="str">
        <f t="shared" si="1723"/>
        <v/>
      </c>
      <c r="N652" s="221" t="str">
        <f t="shared" si="1724"/>
        <v/>
      </c>
      <c r="O652" s="304"/>
      <c r="P652" s="282"/>
      <c r="Q652" s="282"/>
      <c r="R652" s="287"/>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c r="CQ652" s="282"/>
      <c r="CR652" s="282"/>
      <c r="CS652" s="282"/>
      <c r="CT652" s="282"/>
      <c r="CU652" s="282"/>
      <c r="CV652" s="282"/>
      <c r="CW652" s="282"/>
      <c r="CX652" s="282"/>
      <c r="CY652" s="282"/>
      <c r="CZ652" s="282"/>
      <c r="DA652" s="282"/>
      <c r="DB652" s="282"/>
      <c r="DC652" s="282"/>
      <c r="DD652" s="282"/>
      <c r="DE652" s="282"/>
      <c r="DF652" s="282"/>
      <c r="DG652" s="282"/>
      <c r="DH652" s="282"/>
      <c r="DI652" s="282"/>
      <c r="DJ652" s="282"/>
      <c r="DK652" s="282"/>
      <c r="DL652" s="282"/>
      <c r="DM652" s="282"/>
      <c r="DN652" s="282"/>
      <c r="DO652" s="282"/>
      <c r="DP652" s="282"/>
      <c r="DQ652" s="282"/>
      <c r="DR652" s="282"/>
      <c r="DS652" s="282"/>
      <c r="DT652" s="282"/>
      <c r="DU652" s="282"/>
      <c r="DV652" s="282"/>
      <c r="DW652" s="282"/>
      <c r="DX652" s="282"/>
      <c r="DY652" s="282"/>
      <c r="DZ652" s="282"/>
      <c r="EA652" s="282"/>
      <c r="EB652" s="282"/>
      <c r="EC652" s="282"/>
      <c r="ED652" s="282"/>
      <c r="EE652" s="282"/>
      <c r="EF652" s="282"/>
      <c r="EG652" s="282"/>
      <c r="EH652" s="282"/>
      <c r="EI652" s="282"/>
      <c r="EJ652" s="282"/>
      <c r="EK652" s="282"/>
      <c r="EL652" s="282"/>
      <c r="EM652" s="282"/>
      <c r="EN652" s="282"/>
      <c r="EO652" s="282"/>
      <c r="EP652" s="282"/>
      <c r="EQ652" s="282"/>
      <c r="ER652" s="282"/>
      <c r="ES652" s="282"/>
      <c r="ET652" s="282"/>
      <c r="EU652" s="282"/>
      <c r="EV652" s="282"/>
      <c r="EW652" s="282"/>
      <c r="EX652" s="282"/>
      <c r="EY652" s="282"/>
      <c r="EZ652" s="282"/>
      <c r="FA652" s="282"/>
      <c r="FB652" s="282"/>
      <c r="FC652" s="282"/>
      <c r="FD652" s="282"/>
      <c r="FE652" s="282"/>
      <c r="FF652" s="282"/>
      <c r="FG652" s="282"/>
      <c r="FH652" s="282"/>
      <c r="FI652" s="282"/>
      <c r="FJ652" s="282"/>
      <c r="FK652" s="282"/>
      <c r="FL652" s="282"/>
      <c r="FM652" s="282"/>
      <c r="FN652" s="282"/>
      <c r="FO652" s="282"/>
      <c r="FP652" s="282"/>
      <c r="FQ652" s="282"/>
      <c r="FR652" s="282"/>
      <c r="FS652" s="282"/>
      <c r="FT652" s="282"/>
      <c r="FU652" s="282"/>
      <c r="FV652" s="282"/>
      <c r="FW652" s="282"/>
      <c r="FX652" s="282"/>
      <c r="FY652" s="282"/>
      <c r="FZ652" s="282"/>
      <c r="GA652" s="282"/>
      <c r="GB652" s="282"/>
      <c r="GC652" s="282"/>
      <c r="GD652" s="282"/>
      <c r="GE652" s="282"/>
      <c r="GF652" s="282"/>
      <c r="GG652" s="282"/>
      <c r="GH652" s="282"/>
      <c r="GI652" s="282"/>
      <c r="GJ652" s="282"/>
      <c r="GK652" s="282"/>
      <c r="GL652" s="282"/>
      <c r="GM652" s="282"/>
      <c r="GN652" s="282"/>
      <c r="GO652" s="282"/>
      <c r="GP652" s="282"/>
      <c r="GQ652" s="282"/>
      <c r="GR652" s="282"/>
      <c r="GS652" s="282"/>
      <c r="GT652" s="282"/>
      <c r="GU652" s="282"/>
      <c r="GV652" s="282"/>
      <c r="GW652" s="282"/>
      <c r="GX652" s="282"/>
      <c r="GY652" s="282"/>
      <c r="GZ652" s="282"/>
      <c r="HA652" s="282"/>
      <c r="HB652" s="282"/>
      <c r="HC652" s="282"/>
      <c r="HD652" s="282"/>
      <c r="HE652" s="282"/>
      <c r="HF652" s="282"/>
      <c r="HG652" s="282"/>
      <c r="HH652" s="282"/>
      <c r="HI652" s="282"/>
      <c r="HJ652" s="282"/>
      <c r="HK652" s="282"/>
      <c r="HL652" s="282"/>
      <c r="HM652" s="282"/>
      <c r="HN652" s="282"/>
      <c r="HO652" s="282"/>
      <c r="HP652" s="282"/>
      <c r="HQ652" s="282"/>
    </row>
    <row r="653" spans="1:225" s="73" customFormat="1" ht="18" hidden="1" customHeight="1" x14ac:dyDescent="0.25">
      <c r="A653" s="223" t="str">
        <f t="shared" ref="A653:B653" si="1742">IF(A496="","",A496)</f>
        <v/>
      </c>
      <c r="B653" s="225" t="str">
        <f t="shared" si="1742"/>
        <v/>
      </c>
      <c r="C653" s="218">
        <f t="shared" si="1718"/>
        <v>0</v>
      </c>
      <c r="D653" s="284"/>
      <c r="E653" s="219">
        <f t="shared" si="1719"/>
        <v>0</v>
      </c>
      <c r="F653" s="219">
        <f t="shared" si="1720"/>
        <v>0</v>
      </c>
      <c r="G653" s="136"/>
      <c r="H653" s="214" t="str">
        <f t="shared" si="1721"/>
        <v/>
      </c>
      <c r="I653" s="219" t="str">
        <f t="shared" si="1722"/>
        <v/>
      </c>
      <c r="J653" s="219" t="str">
        <f t="shared" si="1726"/>
        <v/>
      </c>
      <c r="K653" s="216"/>
      <c r="L653" s="217">
        <f t="shared" si="1716"/>
        <v>1</v>
      </c>
      <c r="M653" s="219" t="str">
        <f t="shared" si="1723"/>
        <v/>
      </c>
      <c r="N653" s="221" t="str">
        <f t="shared" si="1724"/>
        <v/>
      </c>
      <c r="O653" s="304"/>
      <c r="P653" s="282"/>
      <c r="Q653" s="282"/>
      <c r="R653" s="287"/>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c r="CQ653" s="282"/>
      <c r="CR653" s="282"/>
      <c r="CS653" s="282"/>
      <c r="CT653" s="282"/>
      <c r="CU653" s="282"/>
      <c r="CV653" s="282"/>
      <c r="CW653" s="282"/>
      <c r="CX653" s="282"/>
      <c r="CY653" s="282"/>
      <c r="CZ653" s="282"/>
      <c r="DA653" s="282"/>
      <c r="DB653" s="282"/>
      <c r="DC653" s="282"/>
      <c r="DD653" s="282"/>
      <c r="DE653" s="282"/>
      <c r="DF653" s="282"/>
      <c r="DG653" s="282"/>
      <c r="DH653" s="282"/>
      <c r="DI653" s="282"/>
      <c r="DJ653" s="282"/>
      <c r="DK653" s="282"/>
      <c r="DL653" s="282"/>
      <c r="DM653" s="282"/>
      <c r="DN653" s="282"/>
      <c r="DO653" s="282"/>
      <c r="DP653" s="282"/>
      <c r="DQ653" s="282"/>
      <c r="DR653" s="282"/>
      <c r="DS653" s="282"/>
      <c r="DT653" s="282"/>
      <c r="DU653" s="282"/>
      <c r="DV653" s="282"/>
      <c r="DW653" s="282"/>
      <c r="DX653" s="282"/>
      <c r="DY653" s="282"/>
      <c r="DZ653" s="282"/>
      <c r="EA653" s="282"/>
      <c r="EB653" s="282"/>
      <c r="EC653" s="282"/>
      <c r="ED653" s="282"/>
      <c r="EE653" s="282"/>
      <c r="EF653" s="282"/>
      <c r="EG653" s="282"/>
      <c r="EH653" s="282"/>
      <c r="EI653" s="282"/>
      <c r="EJ653" s="282"/>
      <c r="EK653" s="282"/>
      <c r="EL653" s="282"/>
      <c r="EM653" s="282"/>
      <c r="EN653" s="282"/>
      <c r="EO653" s="282"/>
      <c r="EP653" s="282"/>
      <c r="EQ653" s="282"/>
      <c r="ER653" s="282"/>
      <c r="ES653" s="282"/>
      <c r="ET653" s="282"/>
      <c r="EU653" s="282"/>
      <c r="EV653" s="282"/>
      <c r="EW653" s="282"/>
      <c r="EX653" s="282"/>
      <c r="EY653" s="282"/>
      <c r="EZ653" s="282"/>
      <c r="FA653" s="282"/>
      <c r="FB653" s="282"/>
      <c r="FC653" s="282"/>
      <c r="FD653" s="282"/>
      <c r="FE653" s="282"/>
      <c r="FF653" s="282"/>
      <c r="FG653" s="282"/>
      <c r="FH653" s="282"/>
      <c r="FI653" s="282"/>
      <c r="FJ653" s="282"/>
      <c r="FK653" s="282"/>
      <c r="FL653" s="282"/>
      <c r="FM653" s="282"/>
      <c r="FN653" s="282"/>
      <c r="FO653" s="282"/>
      <c r="FP653" s="282"/>
      <c r="FQ653" s="282"/>
      <c r="FR653" s="282"/>
      <c r="FS653" s="282"/>
      <c r="FT653" s="282"/>
      <c r="FU653" s="282"/>
      <c r="FV653" s="282"/>
      <c r="FW653" s="282"/>
      <c r="FX653" s="282"/>
      <c r="FY653" s="282"/>
      <c r="FZ653" s="282"/>
      <c r="GA653" s="282"/>
      <c r="GB653" s="282"/>
      <c r="GC653" s="282"/>
      <c r="GD653" s="282"/>
      <c r="GE653" s="282"/>
      <c r="GF653" s="282"/>
      <c r="GG653" s="282"/>
      <c r="GH653" s="282"/>
      <c r="GI653" s="282"/>
      <c r="GJ653" s="282"/>
      <c r="GK653" s="282"/>
      <c r="GL653" s="282"/>
      <c r="GM653" s="282"/>
      <c r="GN653" s="282"/>
      <c r="GO653" s="282"/>
      <c r="GP653" s="282"/>
      <c r="GQ653" s="282"/>
      <c r="GR653" s="282"/>
      <c r="GS653" s="282"/>
      <c r="GT653" s="282"/>
      <c r="GU653" s="282"/>
      <c r="GV653" s="282"/>
      <c r="GW653" s="282"/>
      <c r="GX653" s="282"/>
      <c r="GY653" s="282"/>
      <c r="GZ653" s="282"/>
      <c r="HA653" s="282"/>
      <c r="HB653" s="282"/>
      <c r="HC653" s="282"/>
      <c r="HD653" s="282"/>
      <c r="HE653" s="282"/>
      <c r="HF653" s="282"/>
      <c r="HG653" s="282"/>
      <c r="HH653" s="282"/>
      <c r="HI653" s="282"/>
      <c r="HJ653" s="282"/>
      <c r="HK653" s="282"/>
      <c r="HL653" s="282"/>
      <c r="HM653" s="282"/>
      <c r="HN653" s="282"/>
      <c r="HO653" s="282"/>
      <c r="HP653" s="282"/>
      <c r="HQ653" s="282"/>
    </row>
    <row r="654" spans="1:225" s="73" customFormat="1" ht="18" hidden="1" customHeight="1" x14ac:dyDescent="0.25">
      <c r="A654" s="223" t="str">
        <f t="shared" ref="A654:B654" si="1743">IF(A497="","",A497)</f>
        <v/>
      </c>
      <c r="B654" s="225" t="str">
        <f t="shared" si="1743"/>
        <v/>
      </c>
      <c r="C654" s="218">
        <f t="shared" si="1718"/>
        <v>0</v>
      </c>
      <c r="D654" s="284"/>
      <c r="E654" s="219">
        <f t="shared" si="1719"/>
        <v>0</v>
      </c>
      <c r="F654" s="219">
        <f t="shared" si="1720"/>
        <v>0</v>
      </c>
      <c r="G654" s="136"/>
      <c r="H654" s="214" t="str">
        <f t="shared" si="1721"/>
        <v/>
      </c>
      <c r="I654" s="219" t="str">
        <f t="shared" si="1722"/>
        <v/>
      </c>
      <c r="J654" s="219" t="str">
        <f t="shared" si="1726"/>
        <v/>
      </c>
      <c r="K654" s="216"/>
      <c r="L654" s="217">
        <f t="shared" si="1716"/>
        <v>1</v>
      </c>
      <c r="M654" s="219" t="str">
        <f t="shared" si="1723"/>
        <v/>
      </c>
      <c r="N654" s="221" t="str">
        <f t="shared" si="1724"/>
        <v/>
      </c>
      <c r="O654" s="304"/>
      <c r="P654" s="282"/>
      <c r="Q654" s="282"/>
      <c r="R654" s="287"/>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c r="CQ654" s="282"/>
      <c r="CR654" s="282"/>
      <c r="CS654" s="282"/>
      <c r="CT654" s="282"/>
      <c r="CU654" s="282"/>
      <c r="CV654" s="282"/>
      <c r="CW654" s="282"/>
      <c r="CX654" s="282"/>
      <c r="CY654" s="282"/>
      <c r="CZ654" s="282"/>
      <c r="DA654" s="282"/>
      <c r="DB654" s="282"/>
      <c r="DC654" s="282"/>
      <c r="DD654" s="282"/>
      <c r="DE654" s="282"/>
      <c r="DF654" s="282"/>
      <c r="DG654" s="282"/>
      <c r="DH654" s="282"/>
      <c r="DI654" s="282"/>
      <c r="DJ654" s="282"/>
      <c r="DK654" s="282"/>
      <c r="DL654" s="282"/>
      <c r="DM654" s="282"/>
      <c r="DN654" s="282"/>
      <c r="DO654" s="282"/>
      <c r="DP654" s="282"/>
      <c r="DQ654" s="282"/>
      <c r="DR654" s="282"/>
      <c r="DS654" s="282"/>
      <c r="DT654" s="282"/>
      <c r="DU654" s="282"/>
      <c r="DV654" s="282"/>
      <c r="DW654" s="282"/>
      <c r="DX654" s="282"/>
      <c r="DY654" s="282"/>
      <c r="DZ654" s="282"/>
      <c r="EA654" s="282"/>
      <c r="EB654" s="282"/>
      <c r="EC654" s="282"/>
      <c r="ED654" s="282"/>
      <c r="EE654" s="282"/>
      <c r="EF654" s="282"/>
      <c r="EG654" s="282"/>
      <c r="EH654" s="282"/>
      <c r="EI654" s="282"/>
      <c r="EJ654" s="282"/>
      <c r="EK654" s="282"/>
      <c r="EL654" s="282"/>
      <c r="EM654" s="282"/>
      <c r="EN654" s="282"/>
      <c r="EO654" s="282"/>
      <c r="EP654" s="282"/>
      <c r="EQ654" s="282"/>
      <c r="ER654" s="282"/>
      <c r="ES654" s="282"/>
      <c r="ET654" s="282"/>
      <c r="EU654" s="282"/>
      <c r="EV654" s="282"/>
      <c r="EW654" s="282"/>
      <c r="EX654" s="282"/>
      <c r="EY654" s="282"/>
      <c r="EZ654" s="282"/>
      <c r="FA654" s="282"/>
      <c r="FB654" s="282"/>
      <c r="FC654" s="282"/>
      <c r="FD654" s="282"/>
      <c r="FE654" s="282"/>
      <c r="FF654" s="282"/>
      <c r="FG654" s="282"/>
      <c r="FH654" s="282"/>
      <c r="FI654" s="282"/>
      <c r="FJ654" s="282"/>
      <c r="FK654" s="282"/>
      <c r="FL654" s="282"/>
      <c r="FM654" s="282"/>
      <c r="FN654" s="282"/>
      <c r="FO654" s="282"/>
      <c r="FP654" s="282"/>
      <c r="FQ654" s="282"/>
      <c r="FR654" s="282"/>
      <c r="FS654" s="282"/>
      <c r="FT654" s="282"/>
      <c r="FU654" s="282"/>
      <c r="FV654" s="282"/>
      <c r="FW654" s="282"/>
      <c r="FX654" s="282"/>
      <c r="FY654" s="282"/>
      <c r="FZ654" s="282"/>
      <c r="GA654" s="282"/>
      <c r="GB654" s="282"/>
      <c r="GC654" s="282"/>
      <c r="GD654" s="282"/>
      <c r="GE654" s="282"/>
      <c r="GF654" s="282"/>
      <c r="GG654" s="282"/>
      <c r="GH654" s="282"/>
      <c r="GI654" s="282"/>
      <c r="GJ654" s="282"/>
      <c r="GK654" s="282"/>
      <c r="GL654" s="282"/>
      <c r="GM654" s="282"/>
      <c r="GN654" s="282"/>
      <c r="GO654" s="282"/>
      <c r="GP654" s="282"/>
      <c r="GQ654" s="282"/>
      <c r="GR654" s="282"/>
      <c r="GS654" s="282"/>
      <c r="GT654" s="282"/>
      <c r="GU654" s="282"/>
      <c r="GV654" s="282"/>
      <c r="GW654" s="282"/>
      <c r="GX654" s="282"/>
      <c r="GY654" s="282"/>
      <c r="GZ654" s="282"/>
      <c r="HA654" s="282"/>
      <c r="HB654" s="282"/>
      <c r="HC654" s="282"/>
      <c r="HD654" s="282"/>
      <c r="HE654" s="282"/>
      <c r="HF654" s="282"/>
      <c r="HG654" s="282"/>
      <c r="HH654" s="282"/>
      <c r="HI654" s="282"/>
      <c r="HJ654" s="282"/>
      <c r="HK654" s="282"/>
      <c r="HL654" s="282"/>
      <c r="HM654" s="282"/>
      <c r="HN654" s="282"/>
      <c r="HO654" s="282"/>
      <c r="HP654" s="282"/>
      <c r="HQ654" s="282"/>
    </row>
    <row r="655" spans="1:225" s="73" customFormat="1" ht="18" hidden="1" customHeight="1" x14ac:dyDescent="0.25">
      <c r="A655" s="223" t="str">
        <f t="shared" ref="A655:B655" si="1744">IF(A498="","",A498)</f>
        <v/>
      </c>
      <c r="B655" s="225" t="str">
        <f t="shared" si="1744"/>
        <v/>
      </c>
      <c r="C655" s="218">
        <f t="shared" si="1718"/>
        <v>0</v>
      </c>
      <c r="D655" s="284"/>
      <c r="E655" s="219">
        <f t="shared" si="1719"/>
        <v>0</v>
      </c>
      <c r="F655" s="219">
        <f t="shared" si="1720"/>
        <v>0</v>
      </c>
      <c r="G655" s="136"/>
      <c r="H655" s="214" t="str">
        <f t="shared" si="1721"/>
        <v/>
      </c>
      <c r="I655" s="219" t="str">
        <f t="shared" si="1722"/>
        <v/>
      </c>
      <c r="J655" s="219" t="str">
        <f t="shared" si="1726"/>
        <v/>
      </c>
      <c r="K655" s="216"/>
      <c r="L655" s="217">
        <f t="shared" si="1716"/>
        <v>1</v>
      </c>
      <c r="M655" s="219" t="str">
        <f t="shared" si="1723"/>
        <v/>
      </c>
      <c r="N655" s="221" t="str">
        <f t="shared" si="1724"/>
        <v/>
      </c>
      <c r="O655" s="304"/>
      <c r="P655" s="282"/>
      <c r="Q655" s="282"/>
      <c r="R655" s="287"/>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c r="CQ655" s="282"/>
      <c r="CR655" s="282"/>
      <c r="CS655" s="282"/>
      <c r="CT655" s="282"/>
      <c r="CU655" s="282"/>
      <c r="CV655" s="282"/>
      <c r="CW655" s="282"/>
      <c r="CX655" s="282"/>
      <c r="CY655" s="282"/>
      <c r="CZ655" s="282"/>
      <c r="DA655" s="282"/>
      <c r="DB655" s="282"/>
      <c r="DC655" s="282"/>
      <c r="DD655" s="282"/>
      <c r="DE655" s="282"/>
      <c r="DF655" s="282"/>
      <c r="DG655" s="282"/>
      <c r="DH655" s="282"/>
      <c r="DI655" s="282"/>
      <c r="DJ655" s="282"/>
      <c r="DK655" s="282"/>
      <c r="DL655" s="282"/>
      <c r="DM655" s="282"/>
      <c r="DN655" s="282"/>
      <c r="DO655" s="282"/>
      <c r="DP655" s="282"/>
      <c r="DQ655" s="282"/>
      <c r="DR655" s="282"/>
      <c r="DS655" s="282"/>
      <c r="DT655" s="282"/>
      <c r="DU655" s="282"/>
      <c r="DV655" s="282"/>
      <c r="DW655" s="282"/>
      <c r="DX655" s="282"/>
      <c r="DY655" s="282"/>
      <c r="DZ655" s="282"/>
      <c r="EA655" s="282"/>
      <c r="EB655" s="282"/>
      <c r="EC655" s="282"/>
      <c r="ED655" s="282"/>
      <c r="EE655" s="282"/>
      <c r="EF655" s="282"/>
      <c r="EG655" s="282"/>
      <c r="EH655" s="282"/>
      <c r="EI655" s="282"/>
      <c r="EJ655" s="282"/>
      <c r="EK655" s="282"/>
      <c r="EL655" s="282"/>
      <c r="EM655" s="282"/>
      <c r="EN655" s="282"/>
      <c r="EO655" s="282"/>
      <c r="EP655" s="282"/>
      <c r="EQ655" s="282"/>
      <c r="ER655" s="282"/>
      <c r="ES655" s="282"/>
      <c r="ET655" s="282"/>
      <c r="EU655" s="282"/>
      <c r="EV655" s="282"/>
      <c r="EW655" s="282"/>
      <c r="EX655" s="282"/>
      <c r="EY655" s="282"/>
      <c r="EZ655" s="282"/>
      <c r="FA655" s="282"/>
      <c r="FB655" s="282"/>
      <c r="FC655" s="282"/>
      <c r="FD655" s="282"/>
      <c r="FE655" s="282"/>
      <c r="FF655" s="282"/>
      <c r="FG655" s="282"/>
      <c r="FH655" s="282"/>
      <c r="FI655" s="282"/>
      <c r="FJ655" s="282"/>
      <c r="FK655" s="282"/>
      <c r="FL655" s="282"/>
      <c r="FM655" s="282"/>
      <c r="FN655" s="282"/>
      <c r="FO655" s="282"/>
      <c r="FP655" s="282"/>
      <c r="FQ655" s="282"/>
      <c r="FR655" s="282"/>
      <c r="FS655" s="282"/>
      <c r="FT655" s="282"/>
      <c r="FU655" s="282"/>
      <c r="FV655" s="282"/>
      <c r="FW655" s="282"/>
      <c r="FX655" s="282"/>
      <c r="FY655" s="282"/>
      <c r="FZ655" s="282"/>
      <c r="GA655" s="282"/>
      <c r="GB655" s="282"/>
      <c r="GC655" s="282"/>
      <c r="GD655" s="282"/>
      <c r="GE655" s="282"/>
      <c r="GF655" s="282"/>
      <c r="GG655" s="282"/>
      <c r="GH655" s="282"/>
      <c r="GI655" s="282"/>
      <c r="GJ655" s="282"/>
      <c r="GK655" s="282"/>
      <c r="GL655" s="282"/>
      <c r="GM655" s="282"/>
      <c r="GN655" s="282"/>
      <c r="GO655" s="282"/>
      <c r="GP655" s="282"/>
      <c r="GQ655" s="282"/>
      <c r="GR655" s="282"/>
      <c r="GS655" s="282"/>
      <c r="GT655" s="282"/>
      <c r="GU655" s="282"/>
      <c r="GV655" s="282"/>
      <c r="GW655" s="282"/>
      <c r="GX655" s="282"/>
      <c r="GY655" s="282"/>
      <c r="GZ655" s="282"/>
      <c r="HA655" s="282"/>
      <c r="HB655" s="282"/>
      <c r="HC655" s="282"/>
      <c r="HD655" s="282"/>
      <c r="HE655" s="282"/>
      <c r="HF655" s="282"/>
      <c r="HG655" s="282"/>
      <c r="HH655" s="282"/>
      <c r="HI655" s="282"/>
      <c r="HJ655" s="282"/>
      <c r="HK655" s="282"/>
      <c r="HL655" s="282"/>
      <c r="HM655" s="282"/>
      <c r="HN655" s="282"/>
      <c r="HO655" s="282"/>
      <c r="HP655" s="282"/>
      <c r="HQ655" s="282"/>
    </row>
    <row r="656" spans="1:225" s="73" customFormat="1" ht="18" hidden="1" customHeight="1" x14ac:dyDescent="0.25">
      <c r="A656" s="223" t="str">
        <f t="shared" ref="A656:B656" si="1745">IF(A499="","",A499)</f>
        <v/>
      </c>
      <c r="B656" s="225" t="str">
        <f t="shared" si="1745"/>
        <v/>
      </c>
      <c r="C656" s="218">
        <f t="shared" si="1718"/>
        <v>0</v>
      </c>
      <c r="D656" s="284"/>
      <c r="E656" s="219">
        <f t="shared" si="1719"/>
        <v>0</v>
      </c>
      <c r="F656" s="219">
        <f t="shared" si="1720"/>
        <v>0</v>
      </c>
      <c r="G656" s="136"/>
      <c r="H656" s="214" t="str">
        <f t="shared" si="1721"/>
        <v/>
      </c>
      <c r="I656" s="219" t="str">
        <f t="shared" si="1722"/>
        <v/>
      </c>
      <c r="J656" s="219" t="str">
        <f t="shared" si="1726"/>
        <v/>
      </c>
      <c r="K656" s="216"/>
      <c r="L656" s="217">
        <f t="shared" si="1716"/>
        <v>1</v>
      </c>
      <c r="M656" s="219" t="str">
        <f t="shared" si="1723"/>
        <v/>
      </c>
      <c r="N656" s="221" t="str">
        <f t="shared" si="1724"/>
        <v/>
      </c>
      <c r="O656" s="304"/>
      <c r="P656" s="282"/>
      <c r="Q656" s="282"/>
      <c r="R656" s="287"/>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c r="CQ656" s="282"/>
      <c r="CR656" s="282"/>
      <c r="CS656" s="282"/>
      <c r="CT656" s="282"/>
      <c r="CU656" s="282"/>
      <c r="CV656" s="282"/>
      <c r="CW656" s="282"/>
      <c r="CX656" s="282"/>
      <c r="CY656" s="282"/>
      <c r="CZ656" s="282"/>
      <c r="DA656" s="282"/>
      <c r="DB656" s="282"/>
      <c r="DC656" s="282"/>
      <c r="DD656" s="282"/>
      <c r="DE656" s="282"/>
      <c r="DF656" s="282"/>
      <c r="DG656" s="282"/>
      <c r="DH656" s="282"/>
      <c r="DI656" s="282"/>
      <c r="DJ656" s="282"/>
      <c r="DK656" s="282"/>
      <c r="DL656" s="282"/>
      <c r="DM656" s="282"/>
      <c r="DN656" s="282"/>
      <c r="DO656" s="282"/>
      <c r="DP656" s="282"/>
      <c r="DQ656" s="282"/>
      <c r="DR656" s="282"/>
      <c r="DS656" s="282"/>
      <c r="DT656" s="282"/>
      <c r="DU656" s="282"/>
      <c r="DV656" s="282"/>
      <c r="DW656" s="282"/>
      <c r="DX656" s="282"/>
      <c r="DY656" s="282"/>
      <c r="DZ656" s="282"/>
      <c r="EA656" s="282"/>
      <c r="EB656" s="282"/>
      <c r="EC656" s="282"/>
      <c r="ED656" s="282"/>
      <c r="EE656" s="282"/>
      <c r="EF656" s="282"/>
      <c r="EG656" s="282"/>
      <c r="EH656" s="282"/>
      <c r="EI656" s="282"/>
      <c r="EJ656" s="282"/>
      <c r="EK656" s="282"/>
      <c r="EL656" s="282"/>
      <c r="EM656" s="282"/>
      <c r="EN656" s="282"/>
      <c r="EO656" s="282"/>
      <c r="EP656" s="282"/>
      <c r="EQ656" s="282"/>
      <c r="ER656" s="282"/>
      <c r="ES656" s="282"/>
      <c r="ET656" s="282"/>
      <c r="EU656" s="282"/>
      <c r="EV656" s="282"/>
      <c r="EW656" s="282"/>
      <c r="EX656" s="282"/>
      <c r="EY656" s="282"/>
      <c r="EZ656" s="282"/>
      <c r="FA656" s="282"/>
      <c r="FB656" s="282"/>
      <c r="FC656" s="282"/>
      <c r="FD656" s="282"/>
      <c r="FE656" s="282"/>
      <c r="FF656" s="282"/>
      <c r="FG656" s="282"/>
      <c r="FH656" s="282"/>
      <c r="FI656" s="282"/>
      <c r="FJ656" s="282"/>
      <c r="FK656" s="282"/>
      <c r="FL656" s="282"/>
      <c r="FM656" s="282"/>
      <c r="FN656" s="282"/>
      <c r="FO656" s="282"/>
      <c r="FP656" s="282"/>
      <c r="FQ656" s="282"/>
      <c r="FR656" s="282"/>
      <c r="FS656" s="282"/>
      <c r="FT656" s="282"/>
      <c r="FU656" s="282"/>
      <c r="FV656" s="282"/>
      <c r="FW656" s="282"/>
      <c r="FX656" s="282"/>
      <c r="FY656" s="282"/>
      <c r="FZ656" s="282"/>
      <c r="GA656" s="282"/>
      <c r="GB656" s="282"/>
      <c r="GC656" s="282"/>
      <c r="GD656" s="282"/>
      <c r="GE656" s="282"/>
      <c r="GF656" s="282"/>
      <c r="GG656" s="282"/>
      <c r="GH656" s="282"/>
      <c r="GI656" s="282"/>
      <c r="GJ656" s="282"/>
      <c r="GK656" s="282"/>
      <c r="GL656" s="282"/>
      <c r="GM656" s="282"/>
      <c r="GN656" s="282"/>
      <c r="GO656" s="282"/>
      <c r="GP656" s="282"/>
      <c r="GQ656" s="282"/>
      <c r="GR656" s="282"/>
      <c r="GS656" s="282"/>
      <c r="GT656" s="282"/>
      <c r="GU656" s="282"/>
      <c r="GV656" s="282"/>
      <c r="GW656" s="282"/>
      <c r="GX656" s="282"/>
      <c r="GY656" s="282"/>
      <c r="GZ656" s="282"/>
      <c r="HA656" s="282"/>
      <c r="HB656" s="282"/>
      <c r="HC656" s="282"/>
      <c r="HD656" s="282"/>
      <c r="HE656" s="282"/>
      <c r="HF656" s="282"/>
      <c r="HG656" s="282"/>
      <c r="HH656" s="282"/>
      <c r="HI656" s="282"/>
      <c r="HJ656" s="282"/>
      <c r="HK656" s="282"/>
      <c r="HL656" s="282"/>
      <c r="HM656" s="282"/>
      <c r="HN656" s="282"/>
      <c r="HO656" s="282"/>
      <c r="HP656" s="282"/>
      <c r="HQ656" s="282"/>
    </row>
    <row r="657" spans="1:225" s="73" customFormat="1" ht="18" hidden="1" customHeight="1" x14ac:dyDescent="0.25">
      <c r="A657" s="223" t="str">
        <f t="shared" ref="A657:B657" si="1746">IF(A500="","",A500)</f>
        <v/>
      </c>
      <c r="B657" s="225" t="str">
        <f t="shared" si="1746"/>
        <v/>
      </c>
      <c r="C657" s="218">
        <f t="shared" si="1718"/>
        <v>0</v>
      </c>
      <c r="D657" s="284"/>
      <c r="E657" s="219">
        <f t="shared" si="1719"/>
        <v>0</v>
      </c>
      <c r="F657" s="219">
        <f t="shared" si="1720"/>
        <v>0</v>
      </c>
      <c r="G657" s="136"/>
      <c r="H657" s="214" t="str">
        <f t="shared" si="1721"/>
        <v/>
      </c>
      <c r="I657" s="219" t="str">
        <f t="shared" si="1722"/>
        <v/>
      </c>
      <c r="J657" s="219" t="str">
        <f t="shared" si="1726"/>
        <v/>
      </c>
      <c r="K657" s="216"/>
      <c r="L657" s="217">
        <f t="shared" si="1716"/>
        <v>1</v>
      </c>
      <c r="M657" s="219" t="str">
        <f t="shared" si="1723"/>
        <v/>
      </c>
      <c r="N657" s="221" t="str">
        <f t="shared" si="1724"/>
        <v/>
      </c>
      <c r="O657" s="304"/>
      <c r="P657" s="282"/>
      <c r="Q657" s="282"/>
      <c r="R657" s="287"/>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c r="CQ657" s="282"/>
      <c r="CR657" s="282"/>
      <c r="CS657" s="282"/>
      <c r="CT657" s="282"/>
      <c r="CU657" s="282"/>
      <c r="CV657" s="282"/>
      <c r="CW657" s="282"/>
      <c r="CX657" s="282"/>
      <c r="CY657" s="282"/>
      <c r="CZ657" s="282"/>
      <c r="DA657" s="282"/>
      <c r="DB657" s="282"/>
      <c r="DC657" s="282"/>
      <c r="DD657" s="282"/>
      <c r="DE657" s="282"/>
      <c r="DF657" s="282"/>
      <c r="DG657" s="282"/>
      <c r="DH657" s="282"/>
      <c r="DI657" s="282"/>
      <c r="DJ657" s="282"/>
      <c r="DK657" s="282"/>
      <c r="DL657" s="282"/>
      <c r="DM657" s="282"/>
      <c r="DN657" s="282"/>
      <c r="DO657" s="282"/>
      <c r="DP657" s="282"/>
      <c r="DQ657" s="282"/>
      <c r="DR657" s="282"/>
      <c r="DS657" s="282"/>
      <c r="DT657" s="282"/>
      <c r="DU657" s="282"/>
      <c r="DV657" s="282"/>
      <c r="DW657" s="282"/>
      <c r="DX657" s="282"/>
      <c r="DY657" s="282"/>
      <c r="DZ657" s="282"/>
      <c r="EA657" s="282"/>
      <c r="EB657" s="282"/>
      <c r="EC657" s="282"/>
      <c r="ED657" s="282"/>
      <c r="EE657" s="282"/>
      <c r="EF657" s="282"/>
      <c r="EG657" s="282"/>
      <c r="EH657" s="282"/>
      <c r="EI657" s="282"/>
      <c r="EJ657" s="282"/>
      <c r="EK657" s="282"/>
      <c r="EL657" s="282"/>
      <c r="EM657" s="282"/>
      <c r="EN657" s="282"/>
      <c r="EO657" s="282"/>
      <c r="EP657" s="282"/>
      <c r="EQ657" s="282"/>
      <c r="ER657" s="282"/>
      <c r="ES657" s="282"/>
      <c r="ET657" s="282"/>
      <c r="EU657" s="282"/>
      <c r="EV657" s="282"/>
      <c r="EW657" s="282"/>
      <c r="EX657" s="282"/>
      <c r="EY657" s="282"/>
      <c r="EZ657" s="282"/>
      <c r="FA657" s="282"/>
      <c r="FB657" s="282"/>
      <c r="FC657" s="282"/>
      <c r="FD657" s="282"/>
      <c r="FE657" s="282"/>
      <c r="FF657" s="282"/>
      <c r="FG657" s="282"/>
      <c r="FH657" s="282"/>
      <c r="FI657" s="282"/>
      <c r="FJ657" s="282"/>
      <c r="FK657" s="282"/>
      <c r="FL657" s="282"/>
      <c r="FM657" s="282"/>
      <c r="FN657" s="282"/>
      <c r="FO657" s="282"/>
      <c r="FP657" s="282"/>
      <c r="FQ657" s="282"/>
      <c r="FR657" s="282"/>
      <c r="FS657" s="282"/>
      <c r="FT657" s="282"/>
      <c r="FU657" s="282"/>
      <c r="FV657" s="282"/>
      <c r="FW657" s="282"/>
      <c r="FX657" s="282"/>
      <c r="FY657" s="282"/>
      <c r="FZ657" s="282"/>
      <c r="GA657" s="282"/>
      <c r="GB657" s="282"/>
      <c r="GC657" s="282"/>
      <c r="GD657" s="282"/>
      <c r="GE657" s="282"/>
      <c r="GF657" s="282"/>
      <c r="GG657" s="282"/>
      <c r="GH657" s="282"/>
      <c r="GI657" s="282"/>
      <c r="GJ657" s="282"/>
      <c r="GK657" s="282"/>
      <c r="GL657" s="282"/>
      <c r="GM657" s="282"/>
      <c r="GN657" s="282"/>
      <c r="GO657" s="282"/>
      <c r="GP657" s="282"/>
      <c r="GQ657" s="282"/>
      <c r="GR657" s="282"/>
      <c r="GS657" s="282"/>
      <c r="GT657" s="282"/>
      <c r="GU657" s="282"/>
      <c r="GV657" s="282"/>
      <c r="GW657" s="282"/>
      <c r="GX657" s="282"/>
      <c r="GY657" s="282"/>
      <c r="GZ657" s="282"/>
      <c r="HA657" s="282"/>
      <c r="HB657" s="282"/>
      <c r="HC657" s="282"/>
      <c r="HD657" s="282"/>
      <c r="HE657" s="282"/>
      <c r="HF657" s="282"/>
      <c r="HG657" s="282"/>
      <c r="HH657" s="282"/>
      <c r="HI657" s="282"/>
      <c r="HJ657" s="282"/>
      <c r="HK657" s="282"/>
      <c r="HL657" s="282"/>
      <c r="HM657" s="282"/>
      <c r="HN657" s="282"/>
      <c r="HO657" s="282"/>
      <c r="HP657" s="282"/>
      <c r="HQ657" s="282"/>
    </row>
    <row r="658" spans="1:225" s="73" customFormat="1" ht="18" hidden="1" customHeight="1" x14ac:dyDescent="0.25">
      <c r="A658" s="223" t="str">
        <f t="shared" ref="A658:B658" si="1747">IF(A501="","",A501)</f>
        <v/>
      </c>
      <c r="B658" s="225" t="str">
        <f t="shared" si="1747"/>
        <v/>
      </c>
      <c r="C658" s="218">
        <f t="shared" si="1718"/>
        <v>0</v>
      </c>
      <c r="D658" s="284"/>
      <c r="E658" s="219">
        <f t="shared" si="1719"/>
        <v>0</v>
      </c>
      <c r="F658" s="219">
        <f t="shared" si="1720"/>
        <v>0</v>
      </c>
      <c r="G658" s="136"/>
      <c r="H658" s="214" t="str">
        <f t="shared" si="1721"/>
        <v/>
      </c>
      <c r="I658" s="219" t="str">
        <f t="shared" si="1722"/>
        <v/>
      </c>
      <c r="J658" s="219" t="str">
        <f t="shared" si="1726"/>
        <v/>
      </c>
      <c r="K658" s="216"/>
      <c r="L658" s="217">
        <f t="shared" si="1716"/>
        <v>1</v>
      </c>
      <c r="M658" s="219" t="str">
        <f t="shared" si="1723"/>
        <v/>
      </c>
      <c r="N658" s="221" t="str">
        <f t="shared" si="1724"/>
        <v/>
      </c>
      <c r="O658" s="304"/>
      <c r="P658" s="282"/>
      <c r="Q658" s="282"/>
      <c r="R658" s="287"/>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c r="CQ658" s="282"/>
      <c r="CR658" s="282"/>
      <c r="CS658" s="282"/>
      <c r="CT658" s="282"/>
      <c r="CU658" s="282"/>
      <c r="CV658" s="282"/>
      <c r="CW658" s="282"/>
      <c r="CX658" s="282"/>
      <c r="CY658" s="282"/>
      <c r="CZ658" s="282"/>
      <c r="DA658" s="282"/>
      <c r="DB658" s="282"/>
      <c r="DC658" s="282"/>
      <c r="DD658" s="282"/>
      <c r="DE658" s="282"/>
      <c r="DF658" s="282"/>
      <c r="DG658" s="282"/>
      <c r="DH658" s="282"/>
      <c r="DI658" s="282"/>
      <c r="DJ658" s="282"/>
      <c r="DK658" s="282"/>
      <c r="DL658" s="282"/>
      <c r="DM658" s="282"/>
      <c r="DN658" s="282"/>
      <c r="DO658" s="282"/>
      <c r="DP658" s="282"/>
      <c r="DQ658" s="282"/>
      <c r="DR658" s="282"/>
      <c r="DS658" s="282"/>
      <c r="DT658" s="282"/>
      <c r="DU658" s="282"/>
      <c r="DV658" s="282"/>
      <c r="DW658" s="282"/>
      <c r="DX658" s="282"/>
      <c r="DY658" s="282"/>
      <c r="DZ658" s="282"/>
      <c r="EA658" s="282"/>
      <c r="EB658" s="282"/>
      <c r="EC658" s="282"/>
      <c r="ED658" s="282"/>
      <c r="EE658" s="282"/>
      <c r="EF658" s="282"/>
      <c r="EG658" s="282"/>
      <c r="EH658" s="282"/>
      <c r="EI658" s="282"/>
      <c r="EJ658" s="282"/>
      <c r="EK658" s="282"/>
      <c r="EL658" s="282"/>
      <c r="EM658" s="282"/>
      <c r="EN658" s="282"/>
      <c r="EO658" s="282"/>
      <c r="EP658" s="282"/>
      <c r="EQ658" s="282"/>
      <c r="ER658" s="282"/>
      <c r="ES658" s="282"/>
      <c r="ET658" s="282"/>
      <c r="EU658" s="282"/>
      <c r="EV658" s="282"/>
      <c r="EW658" s="282"/>
      <c r="EX658" s="282"/>
      <c r="EY658" s="282"/>
      <c r="EZ658" s="282"/>
      <c r="FA658" s="282"/>
      <c r="FB658" s="282"/>
      <c r="FC658" s="282"/>
      <c r="FD658" s="282"/>
      <c r="FE658" s="282"/>
      <c r="FF658" s="282"/>
      <c r="FG658" s="282"/>
      <c r="FH658" s="282"/>
      <c r="FI658" s="282"/>
      <c r="FJ658" s="282"/>
      <c r="FK658" s="282"/>
      <c r="FL658" s="282"/>
      <c r="FM658" s="282"/>
      <c r="FN658" s="282"/>
      <c r="FO658" s="282"/>
      <c r="FP658" s="282"/>
      <c r="FQ658" s="282"/>
      <c r="FR658" s="282"/>
      <c r="FS658" s="282"/>
      <c r="FT658" s="282"/>
      <c r="FU658" s="282"/>
      <c r="FV658" s="282"/>
      <c r="FW658" s="282"/>
      <c r="FX658" s="282"/>
      <c r="FY658" s="282"/>
      <c r="FZ658" s="282"/>
      <c r="GA658" s="282"/>
      <c r="GB658" s="282"/>
      <c r="GC658" s="282"/>
      <c r="GD658" s="282"/>
      <c r="GE658" s="282"/>
      <c r="GF658" s="282"/>
      <c r="GG658" s="282"/>
      <c r="GH658" s="282"/>
      <c r="GI658" s="282"/>
      <c r="GJ658" s="282"/>
      <c r="GK658" s="282"/>
      <c r="GL658" s="282"/>
      <c r="GM658" s="282"/>
      <c r="GN658" s="282"/>
      <c r="GO658" s="282"/>
      <c r="GP658" s="282"/>
      <c r="GQ658" s="282"/>
      <c r="GR658" s="282"/>
      <c r="GS658" s="282"/>
      <c r="GT658" s="282"/>
      <c r="GU658" s="282"/>
      <c r="GV658" s="282"/>
      <c r="GW658" s="282"/>
      <c r="GX658" s="282"/>
      <c r="GY658" s="282"/>
      <c r="GZ658" s="282"/>
      <c r="HA658" s="282"/>
      <c r="HB658" s="282"/>
      <c r="HC658" s="282"/>
      <c r="HD658" s="282"/>
      <c r="HE658" s="282"/>
      <c r="HF658" s="282"/>
      <c r="HG658" s="282"/>
      <c r="HH658" s="282"/>
      <c r="HI658" s="282"/>
      <c r="HJ658" s="282"/>
      <c r="HK658" s="282"/>
      <c r="HL658" s="282"/>
      <c r="HM658" s="282"/>
      <c r="HN658" s="282"/>
      <c r="HO658" s="282"/>
      <c r="HP658" s="282"/>
      <c r="HQ658" s="282"/>
    </row>
    <row r="659" spans="1:225" s="73" customFormat="1" ht="18" hidden="1" customHeight="1" x14ac:dyDescent="0.25">
      <c r="A659" s="223" t="str">
        <f t="shared" ref="A659:B659" si="1748">IF(A502="","",A502)</f>
        <v/>
      </c>
      <c r="B659" s="225" t="str">
        <f t="shared" si="1748"/>
        <v/>
      </c>
      <c r="C659" s="218">
        <f t="shared" si="1718"/>
        <v>0</v>
      </c>
      <c r="D659" s="284"/>
      <c r="E659" s="219">
        <f t="shared" si="1719"/>
        <v>0</v>
      </c>
      <c r="F659" s="219">
        <f t="shared" si="1720"/>
        <v>0</v>
      </c>
      <c r="G659" s="136"/>
      <c r="H659" s="214" t="str">
        <f t="shared" si="1721"/>
        <v/>
      </c>
      <c r="I659" s="219" t="str">
        <f t="shared" si="1722"/>
        <v/>
      </c>
      <c r="J659" s="219" t="str">
        <f t="shared" si="1726"/>
        <v/>
      </c>
      <c r="K659" s="216"/>
      <c r="L659" s="217">
        <f t="shared" si="1716"/>
        <v>1</v>
      </c>
      <c r="M659" s="219" t="str">
        <f t="shared" si="1723"/>
        <v/>
      </c>
      <c r="N659" s="221" t="str">
        <f t="shared" si="1724"/>
        <v/>
      </c>
      <c r="O659" s="304"/>
      <c r="P659" s="282"/>
      <c r="Q659" s="282"/>
      <c r="R659" s="287"/>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c r="CQ659" s="282"/>
      <c r="CR659" s="282"/>
      <c r="CS659" s="282"/>
      <c r="CT659" s="282"/>
      <c r="CU659" s="282"/>
      <c r="CV659" s="282"/>
      <c r="CW659" s="282"/>
      <c r="CX659" s="282"/>
      <c r="CY659" s="282"/>
      <c r="CZ659" s="282"/>
      <c r="DA659" s="282"/>
      <c r="DB659" s="282"/>
      <c r="DC659" s="282"/>
      <c r="DD659" s="282"/>
      <c r="DE659" s="282"/>
      <c r="DF659" s="282"/>
      <c r="DG659" s="282"/>
      <c r="DH659" s="282"/>
      <c r="DI659" s="282"/>
      <c r="DJ659" s="282"/>
      <c r="DK659" s="282"/>
      <c r="DL659" s="282"/>
      <c r="DM659" s="282"/>
      <c r="DN659" s="282"/>
      <c r="DO659" s="282"/>
      <c r="DP659" s="282"/>
      <c r="DQ659" s="282"/>
      <c r="DR659" s="282"/>
      <c r="DS659" s="282"/>
      <c r="DT659" s="282"/>
      <c r="DU659" s="282"/>
      <c r="DV659" s="282"/>
      <c r="DW659" s="282"/>
      <c r="DX659" s="282"/>
      <c r="DY659" s="282"/>
      <c r="DZ659" s="282"/>
      <c r="EA659" s="282"/>
      <c r="EB659" s="282"/>
      <c r="EC659" s="282"/>
      <c r="ED659" s="282"/>
      <c r="EE659" s="282"/>
      <c r="EF659" s="282"/>
      <c r="EG659" s="282"/>
      <c r="EH659" s="282"/>
      <c r="EI659" s="282"/>
      <c r="EJ659" s="282"/>
      <c r="EK659" s="282"/>
      <c r="EL659" s="282"/>
      <c r="EM659" s="282"/>
      <c r="EN659" s="282"/>
      <c r="EO659" s="282"/>
      <c r="EP659" s="282"/>
      <c r="EQ659" s="282"/>
      <c r="ER659" s="282"/>
      <c r="ES659" s="282"/>
      <c r="ET659" s="282"/>
      <c r="EU659" s="282"/>
      <c r="EV659" s="282"/>
      <c r="EW659" s="282"/>
      <c r="EX659" s="282"/>
      <c r="EY659" s="282"/>
      <c r="EZ659" s="282"/>
      <c r="FA659" s="282"/>
      <c r="FB659" s="282"/>
      <c r="FC659" s="282"/>
      <c r="FD659" s="282"/>
      <c r="FE659" s="282"/>
      <c r="FF659" s="282"/>
      <c r="FG659" s="282"/>
      <c r="FH659" s="282"/>
      <c r="FI659" s="282"/>
      <c r="FJ659" s="282"/>
      <c r="FK659" s="282"/>
      <c r="FL659" s="282"/>
      <c r="FM659" s="282"/>
      <c r="FN659" s="282"/>
      <c r="FO659" s="282"/>
      <c r="FP659" s="282"/>
      <c r="FQ659" s="282"/>
      <c r="FR659" s="282"/>
      <c r="FS659" s="282"/>
      <c r="FT659" s="282"/>
      <c r="FU659" s="282"/>
      <c r="FV659" s="282"/>
      <c r="FW659" s="282"/>
      <c r="FX659" s="282"/>
      <c r="FY659" s="282"/>
      <c r="FZ659" s="282"/>
      <c r="GA659" s="282"/>
      <c r="GB659" s="282"/>
      <c r="GC659" s="282"/>
      <c r="GD659" s="282"/>
      <c r="GE659" s="282"/>
      <c r="GF659" s="282"/>
      <c r="GG659" s="282"/>
      <c r="GH659" s="282"/>
      <c r="GI659" s="282"/>
      <c r="GJ659" s="282"/>
      <c r="GK659" s="282"/>
      <c r="GL659" s="282"/>
      <c r="GM659" s="282"/>
      <c r="GN659" s="282"/>
      <c r="GO659" s="282"/>
      <c r="GP659" s="282"/>
      <c r="GQ659" s="282"/>
      <c r="GR659" s="282"/>
      <c r="GS659" s="282"/>
      <c r="GT659" s="282"/>
      <c r="GU659" s="282"/>
      <c r="GV659" s="282"/>
      <c r="GW659" s="282"/>
      <c r="GX659" s="282"/>
      <c r="GY659" s="282"/>
      <c r="GZ659" s="282"/>
      <c r="HA659" s="282"/>
      <c r="HB659" s="282"/>
      <c r="HC659" s="282"/>
      <c r="HD659" s="282"/>
      <c r="HE659" s="282"/>
      <c r="HF659" s="282"/>
      <c r="HG659" s="282"/>
      <c r="HH659" s="282"/>
      <c r="HI659" s="282"/>
      <c r="HJ659" s="282"/>
      <c r="HK659" s="282"/>
      <c r="HL659" s="282"/>
      <c r="HM659" s="282"/>
      <c r="HN659" s="282"/>
      <c r="HO659" s="282"/>
      <c r="HP659" s="282"/>
      <c r="HQ659" s="282"/>
    </row>
    <row r="660" spans="1:225" s="73" customFormat="1" ht="18" hidden="1" customHeight="1" x14ac:dyDescent="0.25">
      <c r="A660" s="223" t="str">
        <f t="shared" ref="A660:B660" si="1749">IF(A503="","",A503)</f>
        <v/>
      </c>
      <c r="B660" s="225" t="str">
        <f t="shared" si="1749"/>
        <v/>
      </c>
      <c r="C660" s="218">
        <f t="shared" si="1718"/>
        <v>0</v>
      </c>
      <c r="D660" s="284"/>
      <c r="E660" s="219">
        <f t="shared" si="1719"/>
        <v>0</v>
      </c>
      <c r="F660" s="219">
        <f t="shared" si="1720"/>
        <v>0</v>
      </c>
      <c r="G660" s="136"/>
      <c r="H660" s="214" t="str">
        <f t="shared" si="1721"/>
        <v/>
      </c>
      <c r="I660" s="219" t="str">
        <f t="shared" si="1722"/>
        <v/>
      </c>
      <c r="J660" s="219" t="str">
        <f t="shared" si="1726"/>
        <v/>
      </c>
      <c r="K660" s="216"/>
      <c r="L660" s="217">
        <f t="shared" si="1716"/>
        <v>1</v>
      </c>
      <c r="M660" s="219" t="str">
        <f t="shared" si="1723"/>
        <v/>
      </c>
      <c r="N660" s="221" t="str">
        <f t="shared" si="1724"/>
        <v/>
      </c>
      <c r="O660" s="304"/>
      <c r="P660" s="282"/>
      <c r="Q660" s="282"/>
      <c r="R660" s="287"/>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c r="CQ660" s="282"/>
      <c r="CR660" s="282"/>
      <c r="CS660" s="282"/>
      <c r="CT660" s="282"/>
      <c r="CU660" s="282"/>
      <c r="CV660" s="282"/>
      <c r="CW660" s="282"/>
      <c r="CX660" s="282"/>
      <c r="CY660" s="282"/>
      <c r="CZ660" s="282"/>
      <c r="DA660" s="282"/>
      <c r="DB660" s="282"/>
      <c r="DC660" s="282"/>
      <c r="DD660" s="282"/>
      <c r="DE660" s="282"/>
      <c r="DF660" s="282"/>
      <c r="DG660" s="282"/>
      <c r="DH660" s="282"/>
      <c r="DI660" s="282"/>
      <c r="DJ660" s="282"/>
      <c r="DK660" s="282"/>
      <c r="DL660" s="282"/>
      <c r="DM660" s="282"/>
      <c r="DN660" s="282"/>
      <c r="DO660" s="282"/>
      <c r="DP660" s="282"/>
      <c r="DQ660" s="282"/>
      <c r="DR660" s="282"/>
      <c r="DS660" s="282"/>
      <c r="DT660" s="282"/>
      <c r="DU660" s="282"/>
      <c r="DV660" s="282"/>
      <c r="DW660" s="282"/>
      <c r="DX660" s="282"/>
      <c r="DY660" s="282"/>
      <c r="DZ660" s="282"/>
      <c r="EA660" s="282"/>
      <c r="EB660" s="282"/>
      <c r="EC660" s="282"/>
      <c r="ED660" s="282"/>
      <c r="EE660" s="282"/>
      <c r="EF660" s="282"/>
      <c r="EG660" s="282"/>
      <c r="EH660" s="282"/>
      <c r="EI660" s="282"/>
      <c r="EJ660" s="282"/>
      <c r="EK660" s="282"/>
      <c r="EL660" s="282"/>
      <c r="EM660" s="282"/>
      <c r="EN660" s="282"/>
      <c r="EO660" s="282"/>
      <c r="EP660" s="282"/>
      <c r="EQ660" s="282"/>
      <c r="ER660" s="282"/>
      <c r="ES660" s="282"/>
      <c r="ET660" s="282"/>
      <c r="EU660" s="282"/>
      <c r="EV660" s="282"/>
      <c r="EW660" s="282"/>
      <c r="EX660" s="282"/>
      <c r="EY660" s="282"/>
      <c r="EZ660" s="282"/>
      <c r="FA660" s="282"/>
      <c r="FB660" s="282"/>
      <c r="FC660" s="282"/>
      <c r="FD660" s="282"/>
      <c r="FE660" s="282"/>
      <c r="FF660" s="282"/>
      <c r="FG660" s="282"/>
      <c r="FH660" s="282"/>
      <c r="FI660" s="282"/>
      <c r="FJ660" s="282"/>
      <c r="FK660" s="282"/>
      <c r="FL660" s="282"/>
      <c r="FM660" s="282"/>
      <c r="FN660" s="282"/>
      <c r="FO660" s="282"/>
      <c r="FP660" s="282"/>
      <c r="FQ660" s="282"/>
      <c r="FR660" s="282"/>
      <c r="FS660" s="282"/>
      <c r="FT660" s="282"/>
      <c r="FU660" s="282"/>
      <c r="FV660" s="282"/>
      <c r="FW660" s="282"/>
      <c r="FX660" s="282"/>
      <c r="FY660" s="282"/>
      <c r="FZ660" s="282"/>
      <c r="GA660" s="282"/>
      <c r="GB660" s="282"/>
      <c r="GC660" s="282"/>
      <c r="GD660" s="282"/>
      <c r="GE660" s="282"/>
      <c r="GF660" s="282"/>
      <c r="GG660" s="282"/>
      <c r="GH660" s="282"/>
      <c r="GI660" s="282"/>
      <c r="GJ660" s="282"/>
      <c r="GK660" s="282"/>
      <c r="GL660" s="282"/>
      <c r="GM660" s="282"/>
      <c r="GN660" s="282"/>
      <c r="GO660" s="282"/>
      <c r="GP660" s="282"/>
      <c r="GQ660" s="282"/>
      <c r="GR660" s="282"/>
      <c r="GS660" s="282"/>
      <c r="GT660" s="282"/>
      <c r="GU660" s="282"/>
      <c r="GV660" s="282"/>
      <c r="GW660" s="282"/>
      <c r="GX660" s="282"/>
      <c r="GY660" s="282"/>
      <c r="GZ660" s="282"/>
      <c r="HA660" s="282"/>
      <c r="HB660" s="282"/>
      <c r="HC660" s="282"/>
      <c r="HD660" s="282"/>
      <c r="HE660" s="282"/>
      <c r="HF660" s="282"/>
      <c r="HG660" s="282"/>
      <c r="HH660" s="282"/>
      <c r="HI660" s="282"/>
      <c r="HJ660" s="282"/>
      <c r="HK660" s="282"/>
      <c r="HL660" s="282"/>
      <c r="HM660" s="282"/>
      <c r="HN660" s="282"/>
      <c r="HO660" s="282"/>
      <c r="HP660" s="282"/>
      <c r="HQ660" s="282"/>
    </row>
    <row r="661" spans="1:225" s="73" customFormat="1" ht="18" hidden="1" customHeight="1" x14ac:dyDescent="0.25">
      <c r="A661" s="223" t="str">
        <f t="shared" ref="A661:B661" si="1750">IF(A504="","",A504)</f>
        <v/>
      </c>
      <c r="B661" s="225" t="str">
        <f t="shared" si="1750"/>
        <v/>
      </c>
      <c r="C661" s="218">
        <f t="shared" si="1718"/>
        <v>0</v>
      </c>
      <c r="D661" s="284"/>
      <c r="E661" s="219">
        <f t="shared" si="1719"/>
        <v>0</v>
      </c>
      <c r="F661" s="219">
        <f t="shared" si="1720"/>
        <v>0</v>
      </c>
      <c r="G661" s="136"/>
      <c r="H661" s="214" t="str">
        <f t="shared" si="1721"/>
        <v/>
      </c>
      <c r="I661" s="219" t="str">
        <f t="shared" si="1722"/>
        <v/>
      </c>
      <c r="J661" s="219" t="str">
        <f t="shared" si="1726"/>
        <v/>
      </c>
      <c r="K661" s="216"/>
      <c r="L661" s="217">
        <f t="shared" si="1716"/>
        <v>1</v>
      </c>
      <c r="M661" s="219" t="str">
        <f t="shared" si="1723"/>
        <v/>
      </c>
      <c r="N661" s="221" t="str">
        <f t="shared" si="1724"/>
        <v/>
      </c>
      <c r="O661" s="304"/>
      <c r="P661" s="282"/>
      <c r="Q661" s="282"/>
      <c r="R661" s="287"/>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c r="CQ661" s="282"/>
      <c r="CR661" s="282"/>
      <c r="CS661" s="282"/>
      <c r="CT661" s="282"/>
      <c r="CU661" s="282"/>
      <c r="CV661" s="282"/>
      <c r="CW661" s="282"/>
      <c r="CX661" s="282"/>
      <c r="CY661" s="282"/>
      <c r="CZ661" s="282"/>
      <c r="DA661" s="282"/>
      <c r="DB661" s="282"/>
      <c r="DC661" s="282"/>
      <c r="DD661" s="282"/>
      <c r="DE661" s="282"/>
      <c r="DF661" s="282"/>
      <c r="DG661" s="282"/>
      <c r="DH661" s="282"/>
      <c r="DI661" s="282"/>
      <c r="DJ661" s="282"/>
      <c r="DK661" s="282"/>
      <c r="DL661" s="282"/>
      <c r="DM661" s="282"/>
      <c r="DN661" s="282"/>
      <c r="DO661" s="282"/>
      <c r="DP661" s="282"/>
      <c r="DQ661" s="282"/>
      <c r="DR661" s="282"/>
      <c r="DS661" s="282"/>
      <c r="DT661" s="282"/>
      <c r="DU661" s="282"/>
      <c r="DV661" s="282"/>
      <c r="DW661" s="282"/>
      <c r="DX661" s="282"/>
      <c r="DY661" s="282"/>
      <c r="DZ661" s="282"/>
      <c r="EA661" s="282"/>
      <c r="EB661" s="282"/>
      <c r="EC661" s="282"/>
      <c r="ED661" s="282"/>
      <c r="EE661" s="282"/>
      <c r="EF661" s="282"/>
      <c r="EG661" s="282"/>
      <c r="EH661" s="282"/>
      <c r="EI661" s="282"/>
      <c r="EJ661" s="282"/>
      <c r="EK661" s="282"/>
      <c r="EL661" s="282"/>
      <c r="EM661" s="282"/>
      <c r="EN661" s="282"/>
      <c r="EO661" s="282"/>
      <c r="EP661" s="282"/>
      <c r="EQ661" s="282"/>
      <c r="ER661" s="282"/>
      <c r="ES661" s="282"/>
      <c r="ET661" s="282"/>
      <c r="EU661" s="282"/>
      <c r="EV661" s="282"/>
      <c r="EW661" s="282"/>
      <c r="EX661" s="282"/>
      <c r="EY661" s="282"/>
      <c r="EZ661" s="282"/>
      <c r="FA661" s="282"/>
      <c r="FB661" s="282"/>
      <c r="FC661" s="282"/>
      <c r="FD661" s="282"/>
      <c r="FE661" s="282"/>
      <c r="FF661" s="282"/>
      <c r="FG661" s="282"/>
      <c r="FH661" s="282"/>
      <c r="FI661" s="282"/>
      <c r="FJ661" s="282"/>
      <c r="FK661" s="282"/>
      <c r="FL661" s="282"/>
      <c r="FM661" s="282"/>
      <c r="FN661" s="282"/>
      <c r="FO661" s="282"/>
      <c r="FP661" s="282"/>
      <c r="FQ661" s="282"/>
      <c r="FR661" s="282"/>
      <c r="FS661" s="282"/>
      <c r="FT661" s="282"/>
      <c r="FU661" s="282"/>
      <c r="FV661" s="282"/>
      <c r="FW661" s="282"/>
      <c r="FX661" s="282"/>
      <c r="FY661" s="282"/>
      <c r="FZ661" s="282"/>
      <c r="GA661" s="282"/>
      <c r="GB661" s="282"/>
      <c r="GC661" s="282"/>
      <c r="GD661" s="282"/>
      <c r="GE661" s="282"/>
      <c r="GF661" s="282"/>
      <c r="GG661" s="282"/>
      <c r="GH661" s="282"/>
      <c r="GI661" s="282"/>
      <c r="GJ661" s="282"/>
      <c r="GK661" s="282"/>
      <c r="GL661" s="282"/>
      <c r="GM661" s="282"/>
      <c r="GN661" s="282"/>
      <c r="GO661" s="282"/>
      <c r="GP661" s="282"/>
      <c r="GQ661" s="282"/>
      <c r="GR661" s="282"/>
      <c r="GS661" s="282"/>
      <c r="GT661" s="282"/>
      <c r="GU661" s="282"/>
      <c r="GV661" s="282"/>
      <c r="GW661" s="282"/>
      <c r="GX661" s="282"/>
      <c r="GY661" s="282"/>
      <c r="GZ661" s="282"/>
      <c r="HA661" s="282"/>
      <c r="HB661" s="282"/>
      <c r="HC661" s="282"/>
      <c r="HD661" s="282"/>
      <c r="HE661" s="282"/>
      <c r="HF661" s="282"/>
      <c r="HG661" s="282"/>
      <c r="HH661" s="282"/>
      <c r="HI661" s="282"/>
      <c r="HJ661" s="282"/>
      <c r="HK661" s="282"/>
      <c r="HL661" s="282"/>
      <c r="HM661" s="282"/>
      <c r="HN661" s="282"/>
      <c r="HO661" s="282"/>
      <c r="HP661" s="282"/>
      <c r="HQ661" s="282"/>
    </row>
    <row r="662" spans="1:225" s="73" customFormat="1" ht="18" hidden="1" customHeight="1" x14ac:dyDescent="0.25">
      <c r="A662" s="223" t="str">
        <f t="shared" ref="A662:B662" si="1751">IF(A505="","",A505)</f>
        <v/>
      </c>
      <c r="B662" s="225" t="str">
        <f t="shared" si="1751"/>
        <v/>
      </c>
      <c r="C662" s="218">
        <f t="shared" si="1718"/>
        <v>0</v>
      </c>
      <c r="D662" s="284"/>
      <c r="E662" s="219">
        <f t="shared" si="1719"/>
        <v>0</v>
      </c>
      <c r="F662" s="219">
        <f t="shared" si="1720"/>
        <v>0</v>
      </c>
      <c r="G662" s="136"/>
      <c r="H662" s="214" t="str">
        <f t="shared" si="1721"/>
        <v/>
      </c>
      <c r="I662" s="219" t="str">
        <f t="shared" si="1722"/>
        <v/>
      </c>
      <c r="J662" s="219" t="str">
        <f t="shared" si="1726"/>
        <v/>
      </c>
      <c r="K662" s="216"/>
      <c r="L662" s="217">
        <f t="shared" si="1716"/>
        <v>1</v>
      </c>
      <c r="M662" s="219" t="str">
        <f t="shared" si="1723"/>
        <v/>
      </c>
      <c r="N662" s="221" t="str">
        <f t="shared" si="1724"/>
        <v/>
      </c>
      <c r="O662" s="304"/>
      <c r="P662" s="282"/>
      <c r="Q662" s="282"/>
      <c r="R662" s="287"/>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c r="CQ662" s="282"/>
      <c r="CR662" s="282"/>
      <c r="CS662" s="282"/>
      <c r="CT662" s="282"/>
      <c r="CU662" s="282"/>
      <c r="CV662" s="282"/>
      <c r="CW662" s="282"/>
      <c r="CX662" s="282"/>
      <c r="CY662" s="282"/>
      <c r="CZ662" s="282"/>
      <c r="DA662" s="282"/>
      <c r="DB662" s="282"/>
      <c r="DC662" s="282"/>
      <c r="DD662" s="282"/>
      <c r="DE662" s="282"/>
      <c r="DF662" s="282"/>
      <c r="DG662" s="282"/>
      <c r="DH662" s="282"/>
      <c r="DI662" s="282"/>
      <c r="DJ662" s="282"/>
      <c r="DK662" s="282"/>
      <c r="DL662" s="282"/>
      <c r="DM662" s="282"/>
      <c r="DN662" s="282"/>
      <c r="DO662" s="282"/>
      <c r="DP662" s="282"/>
      <c r="DQ662" s="282"/>
      <c r="DR662" s="282"/>
      <c r="DS662" s="282"/>
      <c r="DT662" s="282"/>
      <c r="DU662" s="282"/>
      <c r="DV662" s="282"/>
      <c r="DW662" s="282"/>
      <c r="DX662" s="282"/>
      <c r="DY662" s="282"/>
      <c r="DZ662" s="282"/>
      <c r="EA662" s="282"/>
      <c r="EB662" s="282"/>
      <c r="EC662" s="282"/>
      <c r="ED662" s="282"/>
      <c r="EE662" s="282"/>
      <c r="EF662" s="282"/>
      <c r="EG662" s="282"/>
      <c r="EH662" s="282"/>
      <c r="EI662" s="282"/>
      <c r="EJ662" s="282"/>
      <c r="EK662" s="282"/>
      <c r="EL662" s="282"/>
      <c r="EM662" s="282"/>
      <c r="EN662" s="282"/>
      <c r="EO662" s="282"/>
      <c r="EP662" s="282"/>
      <c r="EQ662" s="282"/>
      <c r="ER662" s="282"/>
      <c r="ES662" s="282"/>
      <c r="ET662" s="282"/>
      <c r="EU662" s="282"/>
      <c r="EV662" s="282"/>
      <c r="EW662" s="282"/>
      <c r="EX662" s="282"/>
      <c r="EY662" s="282"/>
      <c r="EZ662" s="282"/>
      <c r="FA662" s="282"/>
      <c r="FB662" s="282"/>
      <c r="FC662" s="282"/>
      <c r="FD662" s="282"/>
      <c r="FE662" s="282"/>
      <c r="FF662" s="282"/>
      <c r="FG662" s="282"/>
      <c r="FH662" s="282"/>
      <c r="FI662" s="282"/>
      <c r="FJ662" s="282"/>
      <c r="FK662" s="282"/>
      <c r="FL662" s="282"/>
      <c r="FM662" s="282"/>
      <c r="FN662" s="282"/>
      <c r="FO662" s="282"/>
      <c r="FP662" s="282"/>
      <c r="FQ662" s="282"/>
      <c r="FR662" s="282"/>
      <c r="FS662" s="282"/>
      <c r="FT662" s="282"/>
      <c r="FU662" s="282"/>
      <c r="FV662" s="282"/>
      <c r="FW662" s="282"/>
      <c r="FX662" s="282"/>
      <c r="FY662" s="282"/>
      <c r="FZ662" s="282"/>
      <c r="GA662" s="282"/>
      <c r="GB662" s="282"/>
      <c r="GC662" s="282"/>
      <c r="GD662" s="282"/>
      <c r="GE662" s="282"/>
      <c r="GF662" s="282"/>
      <c r="GG662" s="282"/>
      <c r="GH662" s="282"/>
      <c r="GI662" s="282"/>
      <c r="GJ662" s="282"/>
      <c r="GK662" s="282"/>
      <c r="GL662" s="282"/>
      <c r="GM662" s="282"/>
      <c r="GN662" s="282"/>
      <c r="GO662" s="282"/>
      <c r="GP662" s="282"/>
      <c r="GQ662" s="282"/>
      <c r="GR662" s="282"/>
      <c r="GS662" s="282"/>
      <c r="GT662" s="282"/>
      <c r="GU662" s="282"/>
      <c r="GV662" s="282"/>
      <c r="GW662" s="282"/>
      <c r="GX662" s="282"/>
      <c r="GY662" s="282"/>
      <c r="GZ662" s="282"/>
      <c r="HA662" s="282"/>
      <c r="HB662" s="282"/>
      <c r="HC662" s="282"/>
      <c r="HD662" s="282"/>
      <c r="HE662" s="282"/>
      <c r="HF662" s="282"/>
      <c r="HG662" s="282"/>
      <c r="HH662" s="282"/>
      <c r="HI662" s="282"/>
      <c r="HJ662" s="282"/>
      <c r="HK662" s="282"/>
      <c r="HL662" s="282"/>
      <c r="HM662" s="282"/>
      <c r="HN662" s="282"/>
      <c r="HO662" s="282"/>
      <c r="HP662" s="282"/>
      <c r="HQ662" s="282"/>
    </row>
    <row r="663" spans="1:225" s="73" customFormat="1" ht="18" hidden="1" customHeight="1" x14ac:dyDescent="0.25">
      <c r="A663" s="223" t="str">
        <f t="shared" ref="A663:B663" si="1752">IF(A506="","",A506)</f>
        <v/>
      </c>
      <c r="B663" s="225" t="str">
        <f t="shared" si="1752"/>
        <v/>
      </c>
      <c r="C663" s="218">
        <f t="shared" si="1718"/>
        <v>0</v>
      </c>
      <c r="D663" s="284"/>
      <c r="E663" s="219">
        <f t="shared" si="1719"/>
        <v>0</v>
      </c>
      <c r="F663" s="219">
        <f t="shared" si="1720"/>
        <v>0</v>
      </c>
      <c r="G663" s="136"/>
      <c r="H663" s="214" t="str">
        <f t="shared" si="1721"/>
        <v/>
      </c>
      <c r="I663" s="219" t="str">
        <f t="shared" si="1722"/>
        <v/>
      </c>
      <c r="J663" s="219" t="str">
        <f t="shared" si="1726"/>
        <v/>
      </c>
      <c r="K663" s="216"/>
      <c r="L663" s="217">
        <f t="shared" si="1716"/>
        <v>1</v>
      </c>
      <c r="M663" s="219" t="str">
        <f t="shared" si="1723"/>
        <v/>
      </c>
      <c r="N663" s="221" t="str">
        <f t="shared" si="1724"/>
        <v/>
      </c>
      <c r="O663" s="304"/>
      <c r="P663" s="282"/>
      <c r="Q663" s="282"/>
      <c r="R663" s="287"/>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c r="CQ663" s="282"/>
      <c r="CR663" s="282"/>
      <c r="CS663" s="282"/>
      <c r="CT663" s="282"/>
      <c r="CU663" s="282"/>
      <c r="CV663" s="282"/>
      <c r="CW663" s="282"/>
      <c r="CX663" s="282"/>
      <c r="CY663" s="282"/>
      <c r="CZ663" s="282"/>
      <c r="DA663" s="282"/>
      <c r="DB663" s="282"/>
      <c r="DC663" s="282"/>
      <c r="DD663" s="282"/>
      <c r="DE663" s="282"/>
      <c r="DF663" s="282"/>
      <c r="DG663" s="282"/>
      <c r="DH663" s="282"/>
      <c r="DI663" s="282"/>
      <c r="DJ663" s="282"/>
      <c r="DK663" s="282"/>
      <c r="DL663" s="282"/>
      <c r="DM663" s="282"/>
      <c r="DN663" s="282"/>
      <c r="DO663" s="282"/>
      <c r="DP663" s="282"/>
      <c r="DQ663" s="282"/>
      <c r="DR663" s="282"/>
      <c r="DS663" s="282"/>
      <c r="DT663" s="282"/>
      <c r="DU663" s="282"/>
      <c r="DV663" s="282"/>
      <c r="DW663" s="282"/>
      <c r="DX663" s="282"/>
      <c r="DY663" s="282"/>
      <c r="DZ663" s="282"/>
      <c r="EA663" s="282"/>
      <c r="EB663" s="282"/>
      <c r="EC663" s="282"/>
      <c r="ED663" s="282"/>
      <c r="EE663" s="282"/>
      <c r="EF663" s="282"/>
      <c r="EG663" s="282"/>
      <c r="EH663" s="282"/>
      <c r="EI663" s="282"/>
      <c r="EJ663" s="282"/>
      <c r="EK663" s="282"/>
      <c r="EL663" s="282"/>
      <c r="EM663" s="282"/>
      <c r="EN663" s="282"/>
      <c r="EO663" s="282"/>
      <c r="EP663" s="282"/>
      <c r="EQ663" s="282"/>
      <c r="ER663" s="282"/>
      <c r="ES663" s="282"/>
      <c r="ET663" s="282"/>
      <c r="EU663" s="282"/>
      <c r="EV663" s="282"/>
      <c r="EW663" s="282"/>
      <c r="EX663" s="282"/>
      <c r="EY663" s="282"/>
      <c r="EZ663" s="282"/>
      <c r="FA663" s="282"/>
      <c r="FB663" s="282"/>
      <c r="FC663" s="282"/>
      <c r="FD663" s="282"/>
      <c r="FE663" s="282"/>
      <c r="FF663" s="282"/>
      <c r="FG663" s="282"/>
      <c r="FH663" s="282"/>
      <c r="FI663" s="282"/>
      <c r="FJ663" s="282"/>
      <c r="FK663" s="282"/>
      <c r="FL663" s="282"/>
      <c r="FM663" s="282"/>
      <c r="FN663" s="282"/>
      <c r="FO663" s="282"/>
      <c r="FP663" s="282"/>
      <c r="FQ663" s="282"/>
      <c r="FR663" s="282"/>
      <c r="FS663" s="282"/>
      <c r="FT663" s="282"/>
      <c r="FU663" s="282"/>
      <c r="FV663" s="282"/>
      <c r="FW663" s="282"/>
      <c r="FX663" s="282"/>
      <c r="FY663" s="282"/>
      <c r="FZ663" s="282"/>
      <c r="GA663" s="282"/>
      <c r="GB663" s="282"/>
      <c r="GC663" s="282"/>
      <c r="GD663" s="282"/>
      <c r="GE663" s="282"/>
      <c r="GF663" s="282"/>
      <c r="GG663" s="282"/>
      <c r="GH663" s="282"/>
      <c r="GI663" s="282"/>
      <c r="GJ663" s="282"/>
      <c r="GK663" s="282"/>
      <c r="GL663" s="282"/>
      <c r="GM663" s="282"/>
      <c r="GN663" s="282"/>
      <c r="GO663" s="282"/>
      <c r="GP663" s="282"/>
      <c r="GQ663" s="282"/>
      <c r="GR663" s="282"/>
      <c r="GS663" s="282"/>
      <c r="GT663" s="282"/>
      <c r="GU663" s="282"/>
      <c r="GV663" s="282"/>
      <c r="GW663" s="282"/>
      <c r="GX663" s="282"/>
      <c r="GY663" s="282"/>
      <c r="GZ663" s="282"/>
      <c r="HA663" s="282"/>
      <c r="HB663" s="282"/>
      <c r="HC663" s="282"/>
      <c r="HD663" s="282"/>
      <c r="HE663" s="282"/>
      <c r="HF663" s="282"/>
      <c r="HG663" s="282"/>
      <c r="HH663" s="282"/>
      <c r="HI663" s="282"/>
      <c r="HJ663" s="282"/>
      <c r="HK663" s="282"/>
      <c r="HL663" s="282"/>
      <c r="HM663" s="282"/>
      <c r="HN663" s="282"/>
      <c r="HO663" s="282"/>
      <c r="HP663" s="282"/>
      <c r="HQ663" s="282"/>
    </row>
    <row r="664" spans="1:225" s="73" customFormat="1" ht="18" hidden="1" customHeight="1" x14ac:dyDescent="0.25">
      <c r="A664" s="223" t="str">
        <f t="shared" ref="A664:B664" si="1753">IF(A507="","",A507)</f>
        <v/>
      </c>
      <c r="B664" s="225" t="str">
        <f t="shared" si="1753"/>
        <v/>
      </c>
      <c r="C664" s="218">
        <f t="shared" si="1718"/>
        <v>0</v>
      </c>
      <c r="D664" s="284"/>
      <c r="E664" s="219">
        <f t="shared" si="1719"/>
        <v>0</v>
      </c>
      <c r="F664" s="219">
        <f t="shared" si="1720"/>
        <v>0</v>
      </c>
      <c r="G664" s="136"/>
      <c r="H664" s="214" t="str">
        <f t="shared" si="1721"/>
        <v/>
      </c>
      <c r="I664" s="219" t="str">
        <f t="shared" si="1722"/>
        <v/>
      </c>
      <c r="J664" s="219" t="str">
        <f t="shared" si="1726"/>
        <v/>
      </c>
      <c r="K664" s="216"/>
      <c r="L664" s="217">
        <f t="shared" si="1716"/>
        <v>1</v>
      </c>
      <c r="M664" s="219" t="str">
        <f t="shared" si="1723"/>
        <v/>
      </c>
      <c r="N664" s="221" t="str">
        <f t="shared" si="1724"/>
        <v/>
      </c>
      <c r="O664" s="304"/>
      <c r="P664" s="282"/>
      <c r="Q664" s="282"/>
      <c r="R664" s="287"/>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c r="CQ664" s="282"/>
      <c r="CR664" s="282"/>
      <c r="CS664" s="282"/>
      <c r="CT664" s="282"/>
      <c r="CU664" s="282"/>
      <c r="CV664" s="282"/>
      <c r="CW664" s="282"/>
      <c r="CX664" s="282"/>
      <c r="CY664" s="282"/>
      <c r="CZ664" s="282"/>
      <c r="DA664" s="282"/>
      <c r="DB664" s="282"/>
      <c r="DC664" s="282"/>
      <c r="DD664" s="282"/>
      <c r="DE664" s="282"/>
      <c r="DF664" s="282"/>
      <c r="DG664" s="282"/>
      <c r="DH664" s="282"/>
      <c r="DI664" s="282"/>
      <c r="DJ664" s="282"/>
      <c r="DK664" s="282"/>
      <c r="DL664" s="282"/>
      <c r="DM664" s="282"/>
      <c r="DN664" s="282"/>
      <c r="DO664" s="282"/>
      <c r="DP664" s="282"/>
      <c r="DQ664" s="282"/>
      <c r="DR664" s="282"/>
      <c r="DS664" s="282"/>
      <c r="DT664" s="282"/>
      <c r="DU664" s="282"/>
      <c r="DV664" s="282"/>
      <c r="DW664" s="282"/>
      <c r="DX664" s="282"/>
      <c r="DY664" s="282"/>
      <c r="DZ664" s="282"/>
      <c r="EA664" s="282"/>
      <c r="EB664" s="282"/>
      <c r="EC664" s="282"/>
      <c r="ED664" s="282"/>
      <c r="EE664" s="282"/>
      <c r="EF664" s="282"/>
      <c r="EG664" s="282"/>
      <c r="EH664" s="282"/>
      <c r="EI664" s="282"/>
      <c r="EJ664" s="282"/>
      <c r="EK664" s="282"/>
      <c r="EL664" s="282"/>
      <c r="EM664" s="282"/>
      <c r="EN664" s="282"/>
      <c r="EO664" s="282"/>
      <c r="EP664" s="282"/>
      <c r="EQ664" s="282"/>
      <c r="ER664" s="282"/>
      <c r="ES664" s="282"/>
      <c r="ET664" s="282"/>
      <c r="EU664" s="282"/>
      <c r="EV664" s="282"/>
      <c r="EW664" s="282"/>
      <c r="EX664" s="282"/>
      <c r="EY664" s="282"/>
      <c r="EZ664" s="282"/>
      <c r="FA664" s="282"/>
      <c r="FB664" s="282"/>
      <c r="FC664" s="282"/>
      <c r="FD664" s="282"/>
      <c r="FE664" s="282"/>
      <c r="FF664" s="282"/>
      <c r="FG664" s="282"/>
      <c r="FH664" s="282"/>
      <c r="FI664" s="282"/>
      <c r="FJ664" s="282"/>
      <c r="FK664" s="282"/>
      <c r="FL664" s="282"/>
      <c r="FM664" s="282"/>
      <c r="FN664" s="282"/>
      <c r="FO664" s="282"/>
      <c r="FP664" s="282"/>
      <c r="FQ664" s="282"/>
      <c r="FR664" s="282"/>
      <c r="FS664" s="282"/>
      <c r="FT664" s="282"/>
      <c r="FU664" s="282"/>
      <c r="FV664" s="282"/>
      <c r="FW664" s="282"/>
      <c r="FX664" s="282"/>
      <c r="FY664" s="282"/>
      <c r="FZ664" s="282"/>
      <c r="GA664" s="282"/>
      <c r="GB664" s="282"/>
      <c r="GC664" s="282"/>
      <c r="GD664" s="282"/>
      <c r="GE664" s="282"/>
      <c r="GF664" s="282"/>
      <c r="GG664" s="282"/>
      <c r="GH664" s="282"/>
      <c r="GI664" s="282"/>
      <c r="GJ664" s="282"/>
      <c r="GK664" s="282"/>
      <c r="GL664" s="282"/>
      <c r="GM664" s="282"/>
      <c r="GN664" s="282"/>
      <c r="GO664" s="282"/>
      <c r="GP664" s="282"/>
      <c r="GQ664" s="282"/>
      <c r="GR664" s="282"/>
      <c r="GS664" s="282"/>
      <c r="GT664" s="282"/>
      <c r="GU664" s="282"/>
      <c r="GV664" s="282"/>
      <c r="GW664" s="282"/>
      <c r="GX664" s="282"/>
      <c r="GY664" s="282"/>
      <c r="GZ664" s="282"/>
      <c r="HA664" s="282"/>
      <c r="HB664" s="282"/>
      <c r="HC664" s="282"/>
      <c r="HD664" s="282"/>
      <c r="HE664" s="282"/>
      <c r="HF664" s="282"/>
      <c r="HG664" s="282"/>
      <c r="HH664" s="282"/>
      <c r="HI664" s="282"/>
      <c r="HJ664" s="282"/>
      <c r="HK664" s="282"/>
      <c r="HL664" s="282"/>
      <c r="HM664" s="282"/>
      <c r="HN664" s="282"/>
      <c r="HO664" s="282"/>
      <c r="HP664" s="282"/>
      <c r="HQ664" s="282"/>
    </row>
    <row r="665" spans="1:225" s="73" customFormat="1" ht="18" hidden="1" customHeight="1" x14ac:dyDescent="0.25">
      <c r="A665" s="223" t="str">
        <f t="shared" ref="A665:B665" si="1754">IF(A508="","",A508)</f>
        <v/>
      </c>
      <c r="B665" s="225" t="str">
        <f t="shared" si="1754"/>
        <v/>
      </c>
      <c r="C665" s="218">
        <f t="shared" si="1718"/>
        <v>0</v>
      </c>
      <c r="D665" s="284"/>
      <c r="E665" s="219">
        <f t="shared" si="1719"/>
        <v>0</v>
      </c>
      <c r="F665" s="219">
        <f t="shared" si="1720"/>
        <v>0</v>
      </c>
      <c r="G665" s="136"/>
      <c r="H665" s="214" t="str">
        <f t="shared" si="1721"/>
        <v/>
      </c>
      <c r="I665" s="219" t="str">
        <f t="shared" si="1722"/>
        <v/>
      </c>
      <c r="J665" s="219" t="str">
        <f t="shared" si="1726"/>
        <v/>
      </c>
      <c r="K665" s="216"/>
      <c r="L665" s="217">
        <f t="shared" si="1716"/>
        <v>1</v>
      </c>
      <c r="M665" s="219" t="str">
        <f t="shared" si="1723"/>
        <v/>
      </c>
      <c r="N665" s="221" t="str">
        <f t="shared" si="1724"/>
        <v/>
      </c>
      <c r="O665" s="304"/>
      <c r="P665" s="282"/>
      <c r="Q665" s="282"/>
      <c r="R665" s="287"/>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c r="CQ665" s="282"/>
      <c r="CR665" s="282"/>
      <c r="CS665" s="282"/>
      <c r="CT665" s="282"/>
      <c r="CU665" s="282"/>
      <c r="CV665" s="282"/>
      <c r="CW665" s="282"/>
      <c r="CX665" s="282"/>
      <c r="CY665" s="282"/>
      <c r="CZ665" s="282"/>
      <c r="DA665" s="282"/>
      <c r="DB665" s="282"/>
      <c r="DC665" s="282"/>
      <c r="DD665" s="282"/>
      <c r="DE665" s="282"/>
      <c r="DF665" s="282"/>
      <c r="DG665" s="282"/>
      <c r="DH665" s="282"/>
      <c r="DI665" s="282"/>
      <c r="DJ665" s="282"/>
      <c r="DK665" s="282"/>
      <c r="DL665" s="282"/>
      <c r="DM665" s="282"/>
      <c r="DN665" s="282"/>
      <c r="DO665" s="282"/>
      <c r="DP665" s="282"/>
      <c r="DQ665" s="282"/>
      <c r="DR665" s="282"/>
      <c r="DS665" s="282"/>
      <c r="DT665" s="282"/>
      <c r="DU665" s="282"/>
      <c r="DV665" s="282"/>
      <c r="DW665" s="282"/>
      <c r="DX665" s="282"/>
      <c r="DY665" s="282"/>
      <c r="DZ665" s="282"/>
      <c r="EA665" s="282"/>
      <c r="EB665" s="282"/>
      <c r="EC665" s="282"/>
      <c r="ED665" s="282"/>
      <c r="EE665" s="282"/>
      <c r="EF665" s="282"/>
      <c r="EG665" s="282"/>
      <c r="EH665" s="282"/>
      <c r="EI665" s="282"/>
      <c r="EJ665" s="282"/>
      <c r="EK665" s="282"/>
      <c r="EL665" s="282"/>
      <c r="EM665" s="282"/>
      <c r="EN665" s="282"/>
      <c r="EO665" s="282"/>
      <c r="EP665" s="282"/>
      <c r="EQ665" s="282"/>
      <c r="ER665" s="282"/>
      <c r="ES665" s="282"/>
      <c r="ET665" s="282"/>
      <c r="EU665" s="282"/>
      <c r="EV665" s="282"/>
      <c r="EW665" s="282"/>
      <c r="EX665" s="282"/>
      <c r="EY665" s="282"/>
      <c r="EZ665" s="282"/>
      <c r="FA665" s="282"/>
      <c r="FB665" s="282"/>
      <c r="FC665" s="282"/>
      <c r="FD665" s="282"/>
      <c r="FE665" s="282"/>
      <c r="FF665" s="282"/>
      <c r="FG665" s="282"/>
      <c r="FH665" s="282"/>
      <c r="FI665" s="282"/>
      <c r="FJ665" s="282"/>
      <c r="FK665" s="282"/>
      <c r="FL665" s="282"/>
      <c r="FM665" s="282"/>
      <c r="FN665" s="282"/>
      <c r="FO665" s="282"/>
      <c r="FP665" s="282"/>
      <c r="FQ665" s="282"/>
      <c r="FR665" s="282"/>
      <c r="FS665" s="282"/>
      <c r="FT665" s="282"/>
      <c r="FU665" s="282"/>
      <c r="FV665" s="282"/>
      <c r="FW665" s="282"/>
      <c r="FX665" s="282"/>
      <c r="FY665" s="282"/>
      <c r="FZ665" s="282"/>
      <c r="GA665" s="282"/>
      <c r="GB665" s="282"/>
      <c r="GC665" s="282"/>
      <c r="GD665" s="282"/>
      <c r="GE665" s="282"/>
      <c r="GF665" s="282"/>
      <c r="GG665" s="282"/>
      <c r="GH665" s="282"/>
      <c r="GI665" s="282"/>
      <c r="GJ665" s="282"/>
      <c r="GK665" s="282"/>
      <c r="GL665" s="282"/>
      <c r="GM665" s="282"/>
      <c r="GN665" s="282"/>
      <c r="GO665" s="282"/>
      <c r="GP665" s="282"/>
      <c r="GQ665" s="282"/>
      <c r="GR665" s="282"/>
      <c r="GS665" s="282"/>
      <c r="GT665" s="282"/>
      <c r="GU665" s="282"/>
      <c r="GV665" s="282"/>
      <c r="GW665" s="282"/>
      <c r="GX665" s="282"/>
      <c r="GY665" s="282"/>
      <c r="GZ665" s="282"/>
      <c r="HA665" s="282"/>
      <c r="HB665" s="282"/>
      <c r="HC665" s="282"/>
      <c r="HD665" s="282"/>
      <c r="HE665" s="282"/>
      <c r="HF665" s="282"/>
      <c r="HG665" s="282"/>
      <c r="HH665" s="282"/>
      <c r="HI665" s="282"/>
      <c r="HJ665" s="282"/>
      <c r="HK665" s="282"/>
      <c r="HL665" s="282"/>
      <c r="HM665" s="282"/>
      <c r="HN665" s="282"/>
      <c r="HO665" s="282"/>
      <c r="HP665" s="282"/>
      <c r="HQ665" s="282"/>
    </row>
    <row r="666" spans="1:225" s="73" customFormat="1" ht="18" hidden="1" customHeight="1" x14ac:dyDescent="0.25">
      <c r="A666" s="223" t="str">
        <f t="shared" ref="A666:B666" si="1755">IF(A509="","",A509)</f>
        <v/>
      </c>
      <c r="B666" s="225" t="str">
        <f t="shared" si="1755"/>
        <v/>
      </c>
      <c r="C666" s="218">
        <f t="shared" si="1718"/>
        <v>0</v>
      </c>
      <c r="D666" s="284"/>
      <c r="E666" s="219">
        <f t="shared" si="1719"/>
        <v>0</v>
      </c>
      <c r="F666" s="219">
        <f t="shared" si="1720"/>
        <v>0</v>
      </c>
      <c r="G666" s="136"/>
      <c r="H666" s="214" t="str">
        <f t="shared" si="1721"/>
        <v/>
      </c>
      <c r="I666" s="219" t="str">
        <f t="shared" si="1722"/>
        <v/>
      </c>
      <c r="J666" s="219" t="str">
        <f t="shared" si="1726"/>
        <v/>
      </c>
      <c r="K666" s="216"/>
      <c r="L666" s="217">
        <f t="shared" si="1716"/>
        <v>1</v>
      </c>
      <c r="M666" s="219" t="str">
        <f t="shared" si="1723"/>
        <v/>
      </c>
      <c r="N666" s="221" t="str">
        <f t="shared" si="1724"/>
        <v/>
      </c>
      <c r="O666" s="304"/>
      <c r="P666" s="282"/>
      <c r="Q666" s="282"/>
      <c r="R666" s="287"/>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c r="CQ666" s="282"/>
      <c r="CR666" s="282"/>
      <c r="CS666" s="282"/>
      <c r="CT666" s="282"/>
      <c r="CU666" s="282"/>
      <c r="CV666" s="282"/>
      <c r="CW666" s="282"/>
      <c r="CX666" s="282"/>
      <c r="CY666" s="282"/>
      <c r="CZ666" s="282"/>
      <c r="DA666" s="282"/>
      <c r="DB666" s="282"/>
      <c r="DC666" s="282"/>
      <c r="DD666" s="282"/>
      <c r="DE666" s="282"/>
      <c r="DF666" s="282"/>
      <c r="DG666" s="282"/>
      <c r="DH666" s="282"/>
      <c r="DI666" s="282"/>
      <c r="DJ666" s="282"/>
      <c r="DK666" s="282"/>
      <c r="DL666" s="282"/>
      <c r="DM666" s="282"/>
      <c r="DN666" s="282"/>
      <c r="DO666" s="282"/>
      <c r="DP666" s="282"/>
      <c r="DQ666" s="282"/>
      <c r="DR666" s="282"/>
      <c r="DS666" s="282"/>
      <c r="DT666" s="282"/>
      <c r="DU666" s="282"/>
      <c r="DV666" s="282"/>
      <c r="DW666" s="282"/>
      <c r="DX666" s="282"/>
      <c r="DY666" s="282"/>
      <c r="DZ666" s="282"/>
      <c r="EA666" s="282"/>
      <c r="EB666" s="282"/>
      <c r="EC666" s="282"/>
      <c r="ED666" s="282"/>
      <c r="EE666" s="282"/>
      <c r="EF666" s="282"/>
      <c r="EG666" s="282"/>
      <c r="EH666" s="282"/>
      <c r="EI666" s="282"/>
      <c r="EJ666" s="282"/>
      <c r="EK666" s="282"/>
      <c r="EL666" s="282"/>
      <c r="EM666" s="282"/>
      <c r="EN666" s="282"/>
      <c r="EO666" s="282"/>
      <c r="EP666" s="282"/>
      <c r="EQ666" s="282"/>
      <c r="ER666" s="282"/>
      <c r="ES666" s="282"/>
      <c r="ET666" s="282"/>
      <c r="EU666" s="282"/>
      <c r="EV666" s="282"/>
      <c r="EW666" s="282"/>
      <c r="EX666" s="282"/>
      <c r="EY666" s="282"/>
      <c r="EZ666" s="282"/>
      <c r="FA666" s="282"/>
      <c r="FB666" s="282"/>
      <c r="FC666" s="282"/>
      <c r="FD666" s="282"/>
      <c r="FE666" s="282"/>
      <c r="FF666" s="282"/>
      <c r="FG666" s="282"/>
      <c r="FH666" s="282"/>
      <c r="FI666" s="282"/>
      <c r="FJ666" s="282"/>
      <c r="FK666" s="282"/>
      <c r="FL666" s="282"/>
      <c r="FM666" s="282"/>
      <c r="FN666" s="282"/>
      <c r="FO666" s="282"/>
      <c r="FP666" s="282"/>
      <c r="FQ666" s="282"/>
      <c r="FR666" s="282"/>
      <c r="FS666" s="282"/>
      <c r="FT666" s="282"/>
      <c r="FU666" s="282"/>
      <c r="FV666" s="282"/>
      <c r="FW666" s="282"/>
      <c r="FX666" s="282"/>
      <c r="FY666" s="282"/>
      <c r="FZ666" s="282"/>
      <c r="GA666" s="282"/>
      <c r="GB666" s="282"/>
      <c r="GC666" s="282"/>
      <c r="GD666" s="282"/>
      <c r="GE666" s="282"/>
      <c r="GF666" s="282"/>
      <c r="GG666" s="282"/>
      <c r="GH666" s="282"/>
      <c r="GI666" s="282"/>
      <c r="GJ666" s="282"/>
      <c r="GK666" s="282"/>
      <c r="GL666" s="282"/>
      <c r="GM666" s="282"/>
      <c r="GN666" s="282"/>
      <c r="GO666" s="282"/>
      <c r="GP666" s="282"/>
      <c r="GQ666" s="282"/>
      <c r="GR666" s="282"/>
      <c r="GS666" s="282"/>
      <c r="GT666" s="282"/>
      <c r="GU666" s="282"/>
      <c r="GV666" s="282"/>
      <c r="GW666" s="282"/>
      <c r="GX666" s="282"/>
      <c r="GY666" s="282"/>
      <c r="GZ666" s="282"/>
      <c r="HA666" s="282"/>
      <c r="HB666" s="282"/>
      <c r="HC666" s="282"/>
      <c r="HD666" s="282"/>
      <c r="HE666" s="282"/>
      <c r="HF666" s="282"/>
      <c r="HG666" s="282"/>
      <c r="HH666" s="282"/>
      <c r="HI666" s="282"/>
      <c r="HJ666" s="282"/>
      <c r="HK666" s="282"/>
      <c r="HL666" s="282"/>
      <c r="HM666" s="282"/>
      <c r="HN666" s="282"/>
      <c r="HO666" s="282"/>
      <c r="HP666" s="282"/>
      <c r="HQ666" s="282"/>
    </row>
    <row r="667" spans="1:225" s="73" customFormat="1" ht="18" hidden="1" customHeight="1" x14ac:dyDescent="0.25">
      <c r="A667" s="223" t="str">
        <f t="shared" ref="A667:B667" si="1756">IF(A510="","",A510)</f>
        <v/>
      </c>
      <c r="B667" s="225" t="str">
        <f t="shared" si="1756"/>
        <v/>
      </c>
      <c r="C667" s="218">
        <f t="shared" si="1718"/>
        <v>0</v>
      </c>
      <c r="D667" s="284"/>
      <c r="E667" s="219">
        <f t="shared" si="1719"/>
        <v>0</v>
      </c>
      <c r="F667" s="219">
        <f t="shared" si="1720"/>
        <v>0</v>
      </c>
      <c r="G667" s="136"/>
      <c r="H667" s="214" t="str">
        <f t="shared" si="1721"/>
        <v/>
      </c>
      <c r="I667" s="219" t="str">
        <f t="shared" si="1722"/>
        <v/>
      </c>
      <c r="J667" s="219" t="str">
        <f t="shared" si="1726"/>
        <v/>
      </c>
      <c r="K667" s="216"/>
      <c r="L667" s="217">
        <f t="shared" si="1716"/>
        <v>1</v>
      </c>
      <c r="M667" s="219" t="str">
        <f t="shared" si="1723"/>
        <v/>
      </c>
      <c r="N667" s="221" t="str">
        <f t="shared" si="1724"/>
        <v/>
      </c>
      <c r="O667" s="304"/>
      <c r="P667" s="282"/>
      <c r="Q667" s="282"/>
      <c r="R667" s="287"/>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c r="CQ667" s="282"/>
      <c r="CR667" s="282"/>
      <c r="CS667" s="282"/>
      <c r="CT667" s="282"/>
      <c r="CU667" s="282"/>
      <c r="CV667" s="282"/>
      <c r="CW667" s="282"/>
      <c r="CX667" s="282"/>
      <c r="CY667" s="282"/>
      <c r="CZ667" s="282"/>
      <c r="DA667" s="282"/>
      <c r="DB667" s="282"/>
      <c r="DC667" s="282"/>
      <c r="DD667" s="282"/>
      <c r="DE667" s="282"/>
      <c r="DF667" s="282"/>
      <c r="DG667" s="282"/>
      <c r="DH667" s="282"/>
      <c r="DI667" s="282"/>
      <c r="DJ667" s="282"/>
      <c r="DK667" s="282"/>
      <c r="DL667" s="282"/>
      <c r="DM667" s="282"/>
      <c r="DN667" s="282"/>
      <c r="DO667" s="282"/>
      <c r="DP667" s="282"/>
      <c r="DQ667" s="282"/>
      <c r="DR667" s="282"/>
      <c r="DS667" s="282"/>
      <c r="DT667" s="282"/>
      <c r="DU667" s="282"/>
      <c r="DV667" s="282"/>
      <c r="DW667" s="282"/>
      <c r="DX667" s="282"/>
      <c r="DY667" s="282"/>
      <c r="DZ667" s="282"/>
      <c r="EA667" s="282"/>
      <c r="EB667" s="282"/>
      <c r="EC667" s="282"/>
      <c r="ED667" s="282"/>
      <c r="EE667" s="282"/>
      <c r="EF667" s="282"/>
      <c r="EG667" s="282"/>
      <c r="EH667" s="282"/>
      <c r="EI667" s="282"/>
      <c r="EJ667" s="282"/>
      <c r="EK667" s="282"/>
      <c r="EL667" s="282"/>
      <c r="EM667" s="282"/>
      <c r="EN667" s="282"/>
      <c r="EO667" s="282"/>
      <c r="EP667" s="282"/>
      <c r="EQ667" s="282"/>
      <c r="ER667" s="282"/>
      <c r="ES667" s="282"/>
      <c r="ET667" s="282"/>
      <c r="EU667" s="282"/>
      <c r="EV667" s="282"/>
      <c r="EW667" s="282"/>
      <c r="EX667" s="282"/>
      <c r="EY667" s="282"/>
      <c r="EZ667" s="282"/>
      <c r="FA667" s="282"/>
      <c r="FB667" s="282"/>
      <c r="FC667" s="282"/>
      <c r="FD667" s="282"/>
      <c r="FE667" s="282"/>
      <c r="FF667" s="282"/>
      <c r="FG667" s="282"/>
      <c r="FH667" s="282"/>
      <c r="FI667" s="282"/>
      <c r="FJ667" s="282"/>
      <c r="FK667" s="282"/>
      <c r="FL667" s="282"/>
      <c r="FM667" s="282"/>
      <c r="FN667" s="282"/>
      <c r="FO667" s="282"/>
      <c r="FP667" s="282"/>
      <c r="FQ667" s="282"/>
      <c r="FR667" s="282"/>
      <c r="FS667" s="282"/>
      <c r="FT667" s="282"/>
      <c r="FU667" s="282"/>
      <c r="FV667" s="282"/>
      <c r="FW667" s="282"/>
      <c r="FX667" s="282"/>
      <c r="FY667" s="282"/>
      <c r="FZ667" s="282"/>
      <c r="GA667" s="282"/>
      <c r="GB667" s="282"/>
      <c r="GC667" s="282"/>
      <c r="GD667" s="282"/>
      <c r="GE667" s="282"/>
      <c r="GF667" s="282"/>
      <c r="GG667" s="282"/>
      <c r="GH667" s="282"/>
      <c r="GI667" s="282"/>
      <c r="GJ667" s="282"/>
      <c r="GK667" s="282"/>
      <c r="GL667" s="282"/>
      <c r="GM667" s="282"/>
      <c r="GN667" s="282"/>
      <c r="GO667" s="282"/>
      <c r="GP667" s="282"/>
      <c r="GQ667" s="282"/>
      <c r="GR667" s="282"/>
      <c r="GS667" s="282"/>
      <c r="GT667" s="282"/>
      <c r="GU667" s="282"/>
      <c r="GV667" s="282"/>
      <c r="GW667" s="282"/>
      <c r="GX667" s="282"/>
      <c r="GY667" s="282"/>
      <c r="GZ667" s="282"/>
      <c r="HA667" s="282"/>
      <c r="HB667" s="282"/>
      <c r="HC667" s="282"/>
      <c r="HD667" s="282"/>
      <c r="HE667" s="282"/>
      <c r="HF667" s="282"/>
      <c r="HG667" s="282"/>
      <c r="HH667" s="282"/>
      <c r="HI667" s="282"/>
      <c r="HJ667" s="282"/>
      <c r="HK667" s="282"/>
      <c r="HL667" s="282"/>
      <c r="HM667" s="282"/>
      <c r="HN667" s="282"/>
      <c r="HO667" s="282"/>
      <c r="HP667" s="282"/>
      <c r="HQ667" s="282"/>
    </row>
    <row r="668" spans="1:225" s="73" customFormat="1" ht="18" hidden="1" customHeight="1" x14ac:dyDescent="0.25">
      <c r="A668" s="223" t="str">
        <f t="shared" ref="A668:B668" si="1757">IF(A511="","",A511)</f>
        <v/>
      </c>
      <c r="B668" s="225" t="str">
        <f t="shared" si="1757"/>
        <v/>
      </c>
      <c r="C668" s="218">
        <f t="shared" si="1718"/>
        <v>0</v>
      </c>
      <c r="D668" s="284"/>
      <c r="E668" s="219">
        <f t="shared" si="1719"/>
        <v>0</v>
      </c>
      <c r="F668" s="219">
        <f t="shared" si="1720"/>
        <v>0</v>
      </c>
      <c r="G668" s="136"/>
      <c r="H668" s="214" t="str">
        <f t="shared" si="1721"/>
        <v/>
      </c>
      <c r="I668" s="219" t="str">
        <f t="shared" si="1722"/>
        <v/>
      </c>
      <c r="J668" s="219" t="str">
        <f t="shared" si="1726"/>
        <v/>
      </c>
      <c r="K668" s="216"/>
      <c r="L668" s="217">
        <f t="shared" si="1716"/>
        <v>1</v>
      </c>
      <c r="M668" s="219" t="str">
        <f t="shared" si="1723"/>
        <v/>
      </c>
      <c r="N668" s="221" t="str">
        <f t="shared" si="1724"/>
        <v/>
      </c>
      <c r="O668" s="304"/>
      <c r="P668" s="282"/>
      <c r="Q668" s="282"/>
      <c r="R668" s="287"/>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c r="CQ668" s="282"/>
      <c r="CR668" s="282"/>
      <c r="CS668" s="282"/>
      <c r="CT668" s="282"/>
      <c r="CU668" s="282"/>
      <c r="CV668" s="282"/>
      <c r="CW668" s="282"/>
      <c r="CX668" s="282"/>
      <c r="CY668" s="282"/>
      <c r="CZ668" s="282"/>
      <c r="DA668" s="282"/>
      <c r="DB668" s="282"/>
      <c r="DC668" s="282"/>
      <c r="DD668" s="282"/>
      <c r="DE668" s="282"/>
      <c r="DF668" s="282"/>
      <c r="DG668" s="282"/>
      <c r="DH668" s="282"/>
      <c r="DI668" s="282"/>
      <c r="DJ668" s="282"/>
      <c r="DK668" s="282"/>
      <c r="DL668" s="282"/>
      <c r="DM668" s="282"/>
      <c r="DN668" s="282"/>
      <c r="DO668" s="282"/>
      <c r="DP668" s="282"/>
      <c r="DQ668" s="282"/>
      <c r="DR668" s="282"/>
      <c r="DS668" s="282"/>
      <c r="DT668" s="282"/>
      <c r="DU668" s="282"/>
      <c r="DV668" s="282"/>
      <c r="DW668" s="282"/>
      <c r="DX668" s="282"/>
      <c r="DY668" s="282"/>
      <c r="DZ668" s="282"/>
      <c r="EA668" s="282"/>
      <c r="EB668" s="282"/>
      <c r="EC668" s="282"/>
      <c r="ED668" s="282"/>
      <c r="EE668" s="282"/>
      <c r="EF668" s="282"/>
      <c r="EG668" s="282"/>
      <c r="EH668" s="282"/>
      <c r="EI668" s="282"/>
      <c r="EJ668" s="282"/>
      <c r="EK668" s="282"/>
      <c r="EL668" s="282"/>
      <c r="EM668" s="282"/>
      <c r="EN668" s="282"/>
      <c r="EO668" s="282"/>
      <c r="EP668" s="282"/>
      <c r="EQ668" s="282"/>
      <c r="ER668" s="282"/>
      <c r="ES668" s="282"/>
      <c r="ET668" s="282"/>
      <c r="EU668" s="282"/>
      <c r="EV668" s="282"/>
      <c r="EW668" s="282"/>
      <c r="EX668" s="282"/>
      <c r="EY668" s="282"/>
      <c r="EZ668" s="282"/>
      <c r="FA668" s="282"/>
      <c r="FB668" s="282"/>
      <c r="FC668" s="282"/>
      <c r="FD668" s="282"/>
      <c r="FE668" s="282"/>
      <c r="FF668" s="282"/>
      <c r="FG668" s="282"/>
      <c r="FH668" s="282"/>
      <c r="FI668" s="282"/>
      <c r="FJ668" s="282"/>
      <c r="FK668" s="282"/>
      <c r="FL668" s="282"/>
      <c r="FM668" s="282"/>
      <c r="FN668" s="282"/>
      <c r="FO668" s="282"/>
      <c r="FP668" s="282"/>
      <c r="FQ668" s="282"/>
      <c r="FR668" s="282"/>
      <c r="FS668" s="282"/>
      <c r="FT668" s="282"/>
      <c r="FU668" s="282"/>
      <c r="FV668" s="282"/>
      <c r="FW668" s="282"/>
      <c r="FX668" s="282"/>
      <c r="FY668" s="282"/>
      <c r="FZ668" s="282"/>
      <c r="GA668" s="282"/>
      <c r="GB668" s="282"/>
      <c r="GC668" s="282"/>
      <c r="GD668" s="282"/>
      <c r="GE668" s="282"/>
      <c r="GF668" s="282"/>
      <c r="GG668" s="282"/>
      <c r="GH668" s="282"/>
      <c r="GI668" s="282"/>
      <c r="GJ668" s="282"/>
      <c r="GK668" s="282"/>
      <c r="GL668" s="282"/>
      <c r="GM668" s="282"/>
      <c r="GN668" s="282"/>
      <c r="GO668" s="282"/>
      <c r="GP668" s="282"/>
      <c r="GQ668" s="282"/>
      <c r="GR668" s="282"/>
      <c r="GS668" s="282"/>
      <c r="GT668" s="282"/>
      <c r="GU668" s="282"/>
      <c r="GV668" s="282"/>
      <c r="GW668" s="282"/>
      <c r="GX668" s="282"/>
      <c r="GY668" s="282"/>
      <c r="GZ668" s="282"/>
      <c r="HA668" s="282"/>
      <c r="HB668" s="282"/>
      <c r="HC668" s="282"/>
      <c r="HD668" s="282"/>
      <c r="HE668" s="282"/>
      <c r="HF668" s="282"/>
      <c r="HG668" s="282"/>
      <c r="HH668" s="282"/>
      <c r="HI668" s="282"/>
      <c r="HJ668" s="282"/>
      <c r="HK668" s="282"/>
      <c r="HL668" s="282"/>
      <c r="HM668" s="282"/>
      <c r="HN668" s="282"/>
      <c r="HO668" s="282"/>
      <c r="HP668" s="282"/>
      <c r="HQ668" s="282"/>
    </row>
    <row r="669" spans="1:225" s="73" customFormat="1" ht="18" hidden="1" customHeight="1" x14ac:dyDescent="0.25">
      <c r="A669" s="223" t="str">
        <f t="shared" ref="A669:B669" si="1758">IF(A512="","",A512)</f>
        <v/>
      </c>
      <c r="B669" s="225" t="str">
        <f t="shared" si="1758"/>
        <v/>
      </c>
      <c r="C669" s="218">
        <f t="shared" si="1718"/>
        <v>0</v>
      </c>
      <c r="D669" s="284"/>
      <c r="E669" s="219">
        <f t="shared" si="1719"/>
        <v>0</v>
      </c>
      <c r="F669" s="219">
        <f t="shared" si="1720"/>
        <v>0</v>
      </c>
      <c r="G669" s="136"/>
      <c r="H669" s="214" t="str">
        <f t="shared" si="1721"/>
        <v/>
      </c>
      <c r="I669" s="219" t="str">
        <f t="shared" si="1722"/>
        <v/>
      </c>
      <c r="J669" s="219" t="str">
        <f t="shared" si="1726"/>
        <v/>
      </c>
      <c r="K669" s="216"/>
      <c r="L669" s="217">
        <f t="shared" si="1716"/>
        <v>1</v>
      </c>
      <c r="M669" s="219" t="str">
        <f t="shared" si="1723"/>
        <v/>
      </c>
      <c r="N669" s="221" t="str">
        <f t="shared" si="1724"/>
        <v/>
      </c>
      <c r="O669" s="304"/>
      <c r="P669" s="282"/>
      <c r="Q669" s="282"/>
      <c r="R669" s="287"/>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c r="CQ669" s="282"/>
      <c r="CR669" s="282"/>
      <c r="CS669" s="282"/>
      <c r="CT669" s="282"/>
      <c r="CU669" s="282"/>
      <c r="CV669" s="282"/>
      <c r="CW669" s="282"/>
      <c r="CX669" s="282"/>
      <c r="CY669" s="282"/>
      <c r="CZ669" s="282"/>
      <c r="DA669" s="282"/>
      <c r="DB669" s="282"/>
      <c r="DC669" s="282"/>
      <c r="DD669" s="282"/>
      <c r="DE669" s="282"/>
      <c r="DF669" s="282"/>
      <c r="DG669" s="282"/>
      <c r="DH669" s="282"/>
      <c r="DI669" s="282"/>
      <c r="DJ669" s="282"/>
      <c r="DK669" s="282"/>
      <c r="DL669" s="282"/>
      <c r="DM669" s="282"/>
      <c r="DN669" s="282"/>
      <c r="DO669" s="282"/>
      <c r="DP669" s="282"/>
      <c r="DQ669" s="282"/>
      <c r="DR669" s="282"/>
      <c r="DS669" s="282"/>
      <c r="DT669" s="282"/>
      <c r="DU669" s="282"/>
      <c r="DV669" s="282"/>
      <c r="DW669" s="282"/>
      <c r="DX669" s="282"/>
      <c r="DY669" s="282"/>
      <c r="DZ669" s="282"/>
      <c r="EA669" s="282"/>
      <c r="EB669" s="282"/>
      <c r="EC669" s="282"/>
      <c r="ED669" s="282"/>
      <c r="EE669" s="282"/>
      <c r="EF669" s="282"/>
      <c r="EG669" s="282"/>
      <c r="EH669" s="282"/>
      <c r="EI669" s="282"/>
      <c r="EJ669" s="282"/>
      <c r="EK669" s="282"/>
      <c r="EL669" s="282"/>
      <c r="EM669" s="282"/>
      <c r="EN669" s="282"/>
      <c r="EO669" s="282"/>
      <c r="EP669" s="282"/>
      <c r="EQ669" s="282"/>
      <c r="ER669" s="282"/>
      <c r="ES669" s="282"/>
      <c r="ET669" s="282"/>
      <c r="EU669" s="282"/>
      <c r="EV669" s="282"/>
      <c r="EW669" s="282"/>
      <c r="EX669" s="282"/>
      <c r="EY669" s="282"/>
      <c r="EZ669" s="282"/>
      <c r="FA669" s="282"/>
      <c r="FB669" s="282"/>
      <c r="FC669" s="282"/>
      <c r="FD669" s="282"/>
      <c r="FE669" s="282"/>
      <c r="FF669" s="282"/>
      <c r="FG669" s="282"/>
      <c r="FH669" s="282"/>
      <c r="FI669" s="282"/>
      <c r="FJ669" s="282"/>
      <c r="FK669" s="282"/>
      <c r="FL669" s="282"/>
      <c r="FM669" s="282"/>
      <c r="FN669" s="282"/>
      <c r="FO669" s="282"/>
      <c r="FP669" s="282"/>
      <c r="FQ669" s="282"/>
      <c r="FR669" s="282"/>
      <c r="FS669" s="282"/>
      <c r="FT669" s="282"/>
      <c r="FU669" s="282"/>
      <c r="FV669" s="282"/>
      <c r="FW669" s="282"/>
      <c r="FX669" s="282"/>
      <c r="FY669" s="282"/>
      <c r="FZ669" s="282"/>
      <c r="GA669" s="282"/>
      <c r="GB669" s="282"/>
      <c r="GC669" s="282"/>
      <c r="GD669" s="282"/>
      <c r="GE669" s="282"/>
      <c r="GF669" s="282"/>
      <c r="GG669" s="282"/>
      <c r="GH669" s="282"/>
      <c r="GI669" s="282"/>
      <c r="GJ669" s="282"/>
      <c r="GK669" s="282"/>
      <c r="GL669" s="282"/>
      <c r="GM669" s="282"/>
      <c r="GN669" s="282"/>
      <c r="GO669" s="282"/>
      <c r="GP669" s="282"/>
      <c r="GQ669" s="282"/>
      <c r="GR669" s="282"/>
      <c r="GS669" s="282"/>
      <c r="GT669" s="282"/>
      <c r="GU669" s="282"/>
      <c r="GV669" s="282"/>
      <c r="GW669" s="282"/>
      <c r="GX669" s="282"/>
      <c r="GY669" s="282"/>
      <c r="GZ669" s="282"/>
      <c r="HA669" s="282"/>
      <c r="HB669" s="282"/>
      <c r="HC669" s="282"/>
      <c r="HD669" s="282"/>
      <c r="HE669" s="282"/>
      <c r="HF669" s="282"/>
      <c r="HG669" s="282"/>
      <c r="HH669" s="282"/>
      <c r="HI669" s="282"/>
      <c r="HJ669" s="282"/>
      <c r="HK669" s="282"/>
      <c r="HL669" s="282"/>
      <c r="HM669" s="282"/>
      <c r="HN669" s="282"/>
      <c r="HO669" s="282"/>
      <c r="HP669" s="282"/>
      <c r="HQ669" s="282"/>
    </row>
    <row r="670" spans="1:225" s="73" customFormat="1" ht="18" hidden="1" customHeight="1" x14ac:dyDescent="0.25">
      <c r="A670" s="223" t="str">
        <f t="shared" ref="A670:B670" si="1759">IF(A513="","",A513)</f>
        <v/>
      </c>
      <c r="B670" s="225" t="str">
        <f t="shared" si="1759"/>
        <v/>
      </c>
      <c r="C670" s="218">
        <f t="shared" si="1718"/>
        <v>0</v>
      </c>
      <c r="D670" s="284"/>
      <c r="E670" s="219">
        <f t="shared" si="1719"/>
        <v>0</v>
      </c>
      <c r="F670" s="219">
        <f t="shared" si="1720"/>
        <v>0</v>
      </c>
      <c r="G670" s="136"/>
      <c r="H670" s="214" t="str">
        <f t="shared" si="1721"/>
        <v/>
      </c>
      <c r="I670" s="219" t="str">
        <f t="shared" si="1722"/>
        <v/>
      </c>
      <c r="J670" s="219" t="str">
        <f t="shared" si="1726"/>
        <v/>
      </c>
      <c r="K670" s="216"/>
      <c r="L670" s="217">
        <f t="shared" si="1716"/>
        <v>1</v>
      </c>
      <c r="M670" s="219" t="str">
        <f t="shared" si="1723"/>
        <v/>
      </c>
      <c r="N670" s="221" t="str">
        <f t="shared" si="1724"/>
        <v/>
      </c>
      <c r="O670" s="304"/>
      <c r="P670" s="282"/>
      <c r="Q670" s="282"/>
      <c r="R670" s="287"/>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c r="CQ670" s="282"/>
      <c r="CR670" s="282"/>
      <c r="CS670" s="282"/>
      <c r="CT670" s="282"/>
      <c r="CU670" s="282"/>
      <c r="CV670" s="282"/>
      <c r="CW670" s="282"/>
      <c r="CX670" s="282"/>
      <c r="CY670" s="282"/>
      <c r="CZ670" s="282"/>
      <c r="DA670" s="282"/>
      <c r="DB670" s="282"/>
      <c r="DC670" s="282"/>
      <c r="DD670" s="282"/>
      <c r="DE670" s="282"/>
      <c r="DF670" s="282"/>
      <c r="DG670" s="282"/>
      <c r="DH670" s="282"/>
      <c r="DI670" s="282"/>
      <c r="DJ670" s="282"/>
      <c r="DK670" s="282"/>
      <c r="DL670" s="282"/>
      <c r="DM670" s="282"/>
      <c r="DN670" s="282"/>
      <c r="DO670" s="282"/>
      <c r="DP670" s="282"/>
      <c r="DQ670" s="282"/>
      <c r="DR670" s="282"/>
      <c r="DS670" s="282"/>
      <c r="DT670" s="282"/>
      <c r="DU670" s="282"/>
      <c r="DV670" s="282"/>
      <c r="DW670" s="282"/>
      <c r="DX670" s="282"/>
      <c r="DY670" s="282"/>
      <c r="DZ670" s="282"/>
      <c r="EA670" s="282"/>
      <c r="EB670" s="282"/>
      <c r="EC670" s="282"/>
      <c r="ED670" s="282"/>
      <c r="EE670" s="282"/>
      <c r="EF670" s="282"/>
      <c r="EG670" s="282"/>
      <c r="EH670" s="282"/>
      <c r="EI670" s="282"/>
      <c r="EJ670" s="282"/>
      <c r="EK670" s="282"/>
      <c r="EL670" s="282"/>
      <c r="EM670" s="282"/>
      <c r="EN670" s="282"/>
      <c r="EO670" s="282"/>
      <c r="EP670" s="282"/>
      <c r="EQ670" s="282"/>
      <c r="ER670" s="282"/>
      <c r="ES670" s="282"/>
      <c r="ET670" s="282"/>
      <c r="EU670" s="282"/>
      <c r="EV670" s="282"/>
      <c r="EW670" s="282"/>
      <c r="EX670" s="282"/>
      <c r="EY670" s="282"/>
      <c r="EZ670" s="282"/>
      <c r="FA670" s="282"/>
      <c r="FB670" s="282"/>
      <c r="FC670" s="282"/>
      <c r="FD670" s="282"/>
      <c r="FE670" s="282"/>
      <c r="FF670" s="282"/>
      <c r="FG670" s="282"/>
      <c r="FH670" s="282"/>
      <c r="FI670" s="282"/>
      <c r="FJ670" s="282"/>
      <c r="FK670" s="282"/>
      <c r="FL670" s="282"/>
      <c r="FM670" s="282"/>
      <c r="FN670" s="282"/>
      <c r="FO670" s="282"/>
      <c r="FP670" s="282"/>
      <c r="FQ670" s="282"/>
      <c r="FR670" s="282"/>
      <c r="FS670" s="282"/>
      <c r="FT670" s="282"/>
      <c r="FU670" s="282"/>
      <c r="FV670" s="282"/>
      <c r="FW670" s="282"/>
      <c r="FX670" s="282"/>
      <c r="FY670" s="282"/>
      <c r="FZ670" s="282"/>
      <c r="GA670" s="282"/>
      <c r="GB670" s="282"/>
      <c r="GC670" s="282"/>
      <c r="GD670" s="282"/>
      <c r="GE670" s="282"/>
      <c r="GF670" s="282"/>
      <c r="GG670" s="282"/>
      <c r="GH670" s="282"/>
      <c r="GI670" s="282"/>
      <c r="GJ670" s="282"/>
      <c r="GK670" s="282"/>
      <c r="GL670" s="282"/>
      <c r="GM670" s="282"/>
      <c r="GN670" s="282"/>
      <c r="GO670" s="282"/>
      <c r="GP670" s="282"/>
      <c r="GQ670" s="282"/>
      <c r="GR670" s="282"/>
      <c r="GS670" s="282"/>
      <c r="GT670" s="282"/>
      <c r="GU670" s="282"/>
      <c r="GV670" s="282"/>
      <c r="GW670" s="282"/>
      <c r="GX670" s="282"/>
      <c r="GY670" s="282"/>
      <c r="GZ670" s="282"/>
      <c r="HA670" s="282"/>
      <c r="HB670" s="282"/>
      <c r="HC670" s="282"/>
      <c r="HD670" s="282"/>
      <c r="HE670" s="282"/>
      <c r="HF670" s="282"/>
      <c r="HG670" s="282"/>
      <c r="HH670" s="282"/>
      <c r="HI670" s="282"/>
      <c r="HJ670" s="282"/>
      <c r="HK670" s="282"/>
      <c r="HL670" s="282"/>
      <c r="HM670" s="282"/>
      <c r="HN670" s="282"/>
      <c r="HO670" s="282"/>
      <c r="HP670" s="282"/>
      <c r="HQ670" s="282"/>
    </row>
    <row r="671" spans="1:225" s="73" customFormat="1" ht="18" hidden="1" customHeight="1" x14ac:dyDescent="0.25">
      <c r="A671" s="223" t="str">
        <f t="shared" ref="A671:B671" si="1760">IF(A514="","",A514)</f>
        <v/>
      </c>
      <c r="B671" s="225" t="str">
        <f t="shared" si="1760"/>
        <v/>
      </c>
      <c r="C671" s="218">
        <f t="shared" si="1718"/>
        <v>0</v>
      </c>
      <c r="D671" s="284"/>
      <c r="E671" s="219">
        <f t="shared" si="1719"/>
        <v>0</v>
      </c>
      <c r="F671" s="219">
        <f t="shared" si="1720"/>
        <v>0</v>
      </c>
      <c r="G671" s="136"/>
      <c r="H671" s="214" t="str">
        <f t="shared" si="1721"/>
        <v/>
      </c>
      <c r="I671" s="219" t="str">
        <f t="shared" si="1722"/>
        <v/>
      </c>
      <c r="J671" s="219" t="str">
        <f t="shared" si="1726"/>
        <v/>
      </c>
      <c r="K671" s="216"/>
      <c r="L671" s="217">
        <f t="shared" si="1716"/>
        <v>1</v>
      </c>
      <c r="M671" s="219" t="str">
        <f t="shared" si="1723"/>
        <v/>
      </c>
      <c r="N671" s="221" t="str">
        <f t="shared" si="1724"/>
        <v/>
      </c>
      <c r="O671" s="304"/>
      <c r="P671" s="282"/>
      <c r="Q671" s="282"/>
      <c r="R671" s="287"/>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c r="CQ671" s="282"/>
      <c r="CR671" s="282"/>
      <c r="CS671" s="282"/>
      <c r="CT671" s="282"/>
      <c r="CU671" s="282"/>
      <c r="CV671" s="282"/>
      <c r="CW671" s="282"/>
      <c r="CX671" s="282"/>
      <c r="CY671" s="282"/>
      <c r="CZ671" s="282"/>
      <c r="DA671" s="282"/>
      <c r="DB671" s="282"/>
      <c r="DC671" s="282"/>
      <c r="DD671" s="282"/>
      <c r="DE671" s="282"/>
      <c r="DF671" s="282"/>
      <c r="DG671" s="282"/>
      <c r="DH671" s="282"/>
      <c r="DI671" s="282"/>
      <c r="DJ671" s="282"/>
      <c r="DK671" s="282"/>
      <c r="DL671" s="282"/>
      <c r="DM671" s="282"/>
      <c r="DN671" s="282"/>
      <c r="DO671" s="282"/>
      <c r="DP671" s="282"/>
      <c r="DQ671" s="282"/>
      <c r="DR671" s="282"/>
      <c r="DS671" s="282"/>
      <c r="DT671" s="282"/>
      <c r="DU671" s="282"/>
      <c r="DV671" s="282"/>
      <c r="DW671" s="282"/>
      <c r="DX671" s="282"/>
      <c r="DY671" s="282"/>
      <c r="DZ671" s="282"/>
      <c r="EA671" s="282"/>
      <c r="EB671" s="282"/>
      <c r="EC671" s="282"/>
      <c r="ED671" s="282"/>
      <c r="EE671" s="282"/>
      <c r="EF671" s="282"/>
      <c r="EG671" s="282"/>
      <c r="EH671" s="282"/>
      <c r="EI671" s="282"/>
      <c r="EJ671" s="282"/>
      <c r="EK671" s="282"/>
      <c r="EL671" s="282"/>
      <c r="EM671" s="282"/>
      <c r="EN671" s="282"/>
      <c r="EO671" s="282"/>
      <c r="EP671" s="282"/>
      <c r="EQ671" s="282"/>
      <c r="ER671" s="282"/>
      <c r="ES671" s="282"/>
      <c r="ET671" s="282"/>
      <c r="EU671" s="282"/>
      <c r="EV671" s="282"/>
      <c r="EW671" s="282"/>
      <c r="EX671" s="282"/>
      <c r="EY671" s="282"/>
      <c r="EZ671" s="282"/>
      <c r="FA671" s="282"/>
      <c r="FB671" s="282"/>
      <c r="FC671" s="282"/>
      <c r="FD671" s="282"/>
      <c r="FE671" s="282"/>
      <c r="FF671" s="282"/>
      <c r="FG671" s="282"/>
      <c r="FH671" s="282"/>
      <c r="FI671" s="282"/>
      <c r="FJ671" s="282"/>
      <c r="FK671" s="282"/>
      <c r="FL671" s="282"/>
      <c r="FM671" s="282"/>
      <c r="FN671" s="282"/>
      <c r="FO671" s="282"/>
      <c r="FP671" s="282"/>
      <c r="FQ671" s="282"/>
      <c r="FR671" s="282"/>
      <c r="FS671" s="282"/>
      <c r="FT671" s="282"/>
      <c r="FU671" s="282"/>
      <c r="FV671" s="282"/>
      <c r="FW671" s="282"/>
      <c r="FX671" s="282"/>
      <c r="FY671" s="282"/>
      <c r="FZ671" s="282"/>
      <c r="GA671" s="282"/>
      <c r="GB671" s="282"/>
      <c r="GC671" s="282"/>
      <c r="GD671" s="282"/>
      <c r="GE671" s="282"/>
      <c r="GF671" s="282"/>
      <c r="GG671" s="282"/>
      <c r="GH671" s="282"/>
      <c r="GI671" s="282"/>
      <c r="GJ671" s="282"/>
      <c r="GK671" s="282"/>
      <c r="GL671" s="282"/>
      <c r="GM671" s="282"/>
      <c r="GN671" s="282"/>
      <c r="GO671" s="282"/>
      <c r="GP671" s="282"/>
      <c r="GQ671" s="282"/>
      <c r="GR671" s="282"/>
      <c r="GS671" s="282"/>
      <c r="GT671" s="282"/>
      <c r="GU671" s="282"/>
      <c r="GV671" s="282"/>
      <c r="GW671" s="282"/>
      <c r="GX671" s="282"/>
      <c r="GY671" s="282"/>
      <c r="GZ671" s="282"/>
      <c r="HA671" s="282"/>
      <c r="HB671" s="282"/>
      <c r="HC671" s="282"/>
      <c r="HD671" s="282"/>
      <c r="HE671" s="282"/>
      <c r="HF671" s="282"/>
      <c r="HG671" s="282"/>
      <c r="HH671" s="282"/>
      <c r="HI671" s="282"/>
      <c r="HJ671" s="282"/>
      <c r="HK671" s="282"/>
      <c r="HL671" s="282"/>
      <c r="HM671" s="282"/>
      <c r="HN671" s="282"/>
      <c r="HO671" s="282"/>
      <c r="HP671" s="282"/>
      <c r="HQ671" s="282"/>
    </row>
    <row r="672" spans="1:225" s="73" customFormat="1" ht="18" hidden="1" customHeight="1" x14ac:dyDescent="0.25">
      <c r="A672" s="223" t="str">
        <f t="shared" ref="A672:B672" si="1761">IF(A515="","",A515)</f>
        <v/>
      </c>
      <c r="B672" s="225" t="str">
        <f t="shared" si="1761"/>
        <v/>
      </c>
      <c r="C672" s="218">
        <f t="shared" si="1718"/>
        <v>0</v>
      </c>
      <c r="D672" s="284"/>
      <c r="E672" s="219">
        <f t="shared" si="1719"/>
        <v>0</v>
      </c>
      <c r="F672" s="219">
        <f t="shared" si="1720"/>
        <v>0</v>
      </c>
      <c r="G672" s="136"/>
      <c r="H672" s="214" t="str">
        <f t="shared" si="1721"/>
        <v/>
      </c>
      <c r="I672" s="219" t="str">
        <f t="shared" si="1722"/>
        <v/>
      </c>
      <c r="J672" s="219" t="str">
        <f t="shared" si="1726"/>
        <v/>
      </c>
      <c r="K672" s="216"/>
      <c r="L672" s="217">
        <f t="shared" si="1716"/>
        <v>1</v>
      </c>
      <c r="M672" s="219" t="str">
        <f t="shared" si="1723"/>
        <v/>
      </c>
      <c r="N672" s="221" t="str">
        <f t="shared" si="1724"/>
        <v/>
      </c>
      <c r="O672" s="304"/>
      <c r="P672" s="282"/>
      <c r="Q672" s="282"/>
      <c r="R672" s="287"/>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c r="CQ672" s="282"/>
      <c r="CR672" s="282"/>
      <c r="CS672" s="282"/>
      <c r="CT672" s="282"/>
      <c r="CU672" s="282"/>
      <c r="CV672" s="282"/>
      <c r="CW672" s="282"/>
      <c r="CX672" s="282"/>
      <c r="CY672" s="282"/>
      <c r="CZ672" s="282"/>
      <c r="DA672" s="282"/>
      <c r="DB672" s="282"/>
      <c r="DC672" s="282"/>
      <c r="DD672" s="282"/>
      <c r="DE672" s="282"/>
      <c r="DF672" s="282"/>
      <c r="DG672" s="282"/>
      <c r="DH672" s="282"/>
      <c r="DI672" s="282"/>
      <c r="DJ672" s="282"/>
      <c r="DK672" s="282"/>
      <c r="DL672" s="282"/>
      <c r="DM672" s="282"/>
      <c r="DN672" s="282"/>
      <c r="DO672" s="282"/>
      <c r="DP672" s="282"/>
      <c r="DQ672" s="282"/>
      <c r="DR672" s="282"/>
      <c r="DS672" s="282"/>
      <c r="DT672" s="282"/>
      <c r="DU672" s="282"/>
      <c r="DV672" s="282"/>
      <c r="DW672" s="282"/>
      <c r="DX672" s="282"/>
      <c r="DY672" s="282"/>
      <c r="DZ672" s="282"/>
      <c r="EA672" s="282"/>
      <c r="EB672" s="282"/>
      <c r="EC672" s="282"/>
      <c r="ED672" s="282"/>
      <c r="EE672" s="282"/>
      <c r="EF672" s="282"/>
      <c r="EG672" s="282"/>
      <c r="EH672" s="282"/>
      <c r="EI672" s="282"/>
      <c r="EJ672" s="282"/>
      <c r="EK672" s="282"/>
      <c r="EL672" s="282"/>
      <c r="EM672" s="282"/>
      <c r="EN672" s="282"/>
      <c r="EO672" s="282"/>
      <c r="EP672" s="282"/>
      <c r="EQ672" s="282"/>
      <c r="ER672" s="282"/>
      <c r="ES672" s="282"/>
      <c r="ET672" s="282"/>
      <c r="EU672" s="282"/>
      <c r="EV672" s="282"/>
      <c r="EW672" s="282"/>
      <c r="EX672" s="282"/>
      <c r="EY672" s="282"/>
      <c r="EZ672" s="282"/>
      <c r="FA672" s="282"/>
      <c r="FB672" s="282"/>
      <c r="FC672" s="282"/>
      <c r="FD672" s="282"/>
      <c r="FE672" s="282"/>
      <c r="FF672" s="282"/>
      <c r="FG672" s="282"/>
      <c r="FH672" s="282"/>
      <c r="FI672" s="282"/>
      <c r="FJ672" s="282"/>
      <c r="FK672" s="282"/>
      <c r="FL672" s="282"/>
      <c r="FM672" s="282"/>
      <c r="FN672" s="282"/>
      <c r="FO672" s="282"/>
      <c r="FP672" s="282"/>
      <c r="FQ672" s="282"/>
      <c r="FR672" s="282"/>
      <c r="FS672" s="282"/>
      <c r="FT672" s="282"/>
      <c r="FU672" s="282"/>
      <c r="FV672" s="282"/>
      <c r="FW672" s="282"/>
      <c r="FX672" s="282"/>
      <c r="FY672" s="282"/>
      <c r="FZ672" s="282"/>
      <c r="GA672" s="282"/>
      <c r="GB672" s="282"/>
      <c r="GC672" s="282"/>
      <c r="GD672" s="282"/>
      <c r="GE672" s="282"/>
      <c r="GF672" s="282"/>
      <c r="GG672" s="282"/>
      <c r="GH672" s="282"/>
      <c r="GI672" s="282"/>
      <c r="GJ672" s="282"/>
      <c r="GK672" s="282"/>
      <c r="GL672" s="282"/>
      <c r="GM672" s="282"/>
      <c r="GN672" s="282"/>
      <c r="GO672" s="282"/>
      <c r="GP672" s="282"/>
      <c r="GQ672" s="282"/>
      <c r="GR672" s="282"/>
      <c r="GS672" s="282"/>
      <c r="GT672" s="282"/>
      <c r="GU672" s="282"/>
      <c r="GV672" s="282"/>
      <c r="GW672" s="282"/>
      <c r="GX672" s="282"/>
      <c r="GY672" s="282"/>
      <c r="GZ672" s="282"/>
      <c r="HA672" s="282"/>
      <c r="HB672" s="282"/>
      <c r="HC672" s="282"/>
      <c r="HD672" s="282"/>
      <c r="HE672" s="282"/>
      <c r="HF672" s="282"/>
      <c r="HG672" s="282"/>
      <c r="HH672" s="282"/>
      <c r="HI672" s="282"/>
      <c r="HJ672" s="282"/>
      <c r="HK672" s="282"/>
      <c r="HL672" s="282"/>
      <c r="HM672" s="282"/>
      <c r="HN672" s="282"/>
      <c r="HO672" s="282"/>
      <c r="HP672" s="282"/>
      <c r="HQ672" s="282"/>
    </row>
    <row r="673" spans="1:225" s="73" customFormat="1" ht="18" hidden="1" customHeight="1" x14ac:dyDescent="0.25">
      <c r="A673" s="223" t="str">
        <f t="shared" ref="A673:B673" si="1762">IF(A516="","",A516)</f>
        <v/>
      </c>
      <c r="B673" s="225" t="str">
        <f t="shared" si="1762"/>
        <v/>
      </c>
      <c r="C673" s="218">
        <f t="shared" si="1718"/>
        <v>0</v>
      </c>
      <c r="D673" s="284"/>
      <c r="E673" s="219">
        <f t="shared" si="1719"/>
        <v>0</v>
      </c>
      <c r="F673" s="219">
        <f t="shared" si="1720"/>
        <v>0</v>
      </c>
      <c r="G673" s="136"/>
      <c r="H673" s="214" t="str">
        <f t="shared" si="1721"/>
        <v/>
      </c>
      <c r="I673" s="219" t="str">
        <f t="shared" si="1722"/>
        <v/>
      </c>
      <c r="J673" s="219" t="str">
        <f t="shared" si="1726"/>
        <v/>
      </c>
      <c r="K673" s="216"/>
      <c r="L673" s="217">
        <f t="shared" si="1716"/>
        <v>1</v>
      </c>
      <c r="M673" s="219" t="str">
        <f t="shared" si="1723"/>
        <v/>
      </c>
      <c r="N673" s="221" t="str">
        <f t="shared" si="1724"/>
        <v/>
      </c>
      <c r="O673" s="304"/>
      <c r="P673" s="282"/>
      <c r="Q673" s="282"/>
      <c r="R673" s="287"/>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c r="CQ673" s="282"/>
      <c r="CR673" s="282"/>
      <c r="CS673" s="282"/>
      <c r="CT673" s="282"/>
      <c r="CU673" s="282"/>
      <c r="CV673" s="282"/>
      <c r="CW673" s="282"/>
      <c r="CX673" s="282"/>
      <c r="CY673" s="282"/>
      <c r="CZ673" s="282"/>
      <c r="DA673" s="282"/>
      <c r="DB673" s="282"/>
      <c r="DC673" s="282"/>
      <c r="DD673" s="282"/>
      <c r="DE673" s="282"/>
      <c r="DF673" s="282"/>
      <c r="DG673" s="282"/>
      <c r="DH673" s="282"/>
      <c r="DI673" s="282"/>
      <c r="DJ673" s="282"/>
      <c r="DK673" s="282"/>
      <c r="DL673" s="282"/>
      <c r="DM673" s="282"/>
      <c r="DN673" s="282"/>
      <c r="DO673" s="282"/>
      <c r="DP673" s="282"/>
      <c r="DQ673" s="282"/>
      <c r="DR673" s="282"/>
      <c r="DS673" s="282"/>
      <c r="DT673" s="282"/>
      <c r="DU673" s="282"/>
      <c r="DV673" s="282"/>
      <c r="DW673" s="282"/>
      <c r="DX673" s="282"/>
      <c r="DY673" s="282"/>
      <c r="DZ673" s="282"/>
      <c r="EA673" s="282"/>
      <c r="EB673" s="282"/>
      <c r="EC673" s="282"/>
      <c r="ED673" s="282"/>
      <c r="EE673" s="282"/>
      <c r="EF673" s="282"/>
      <c r="EG673" s="282"/>
      <c r="EH673" s="282"/>
      <c r="EI673" s="282"/>
      <c r="EJ673" s="282"/>
      <c r="EK673" s="282"/>
      <c r="EL673" s="282"/>
      <c r="EM673" s="282"/>
      <c r="EN673" s="282"/>
      <c r="EO673" s="282"/>
      <c r="EP673" s="282"/>
      <c r="EQ673" s="282"/>
      <c r="ER673" s="282"/>
      <c r="ES673" s="282"/>
      <c r="ET673" s="282"/>
      <c r="EU673" s="282"/>
      <c r="EV673" s="282"/>
      <c r="EW673" s="282"/>
      <c r="EX673" s="282"/>
      <c r="EY673" s="282"/>
      <c r="EZ673" s="282"/>
      <c r="FA673" s="282"/>
      <c r="FB673" s="282"/>
      <c r="FC673" s="282"/>
      <c r="FD673" s="282"/>
      <c r="FE673" s="282"/>
      <c r="FF673" s="282"/>
      <c r="FG673" s="282"/>
      <c r="FH673" s="282"/>
      <c r="FI673" s="282"/>
      <c r="FJ673" s="282"/>
      <c r="FK673" s="282"/>
      <c r="FL673" s="282"/>
      <c r="FM673" s="282"/>
      <c r="FN673" s="282"/>
      <c r="FO673" s="282"/>
      <c r="FP673" s="282"/>
      <c r="FQ673" s="282"/>
      <c r="FR673" s="282"/>
      <c r="FS673" s="282"/>
      <c r="FT673" s="282"/>
      <c r="FU673" s="282"/>
      <c r="FV673" s="282"/>
      <c r="FW673" s="282"/>
      <c r="FX673" s="282"/>
      <c r="FY673" s="282"/>
      <c r="FZ673" s="282"/>
      <c r="GA673" s="282"/>
      <c r="GB673" s="282"/>
      <c r="GC673" s="282"/>
      <c r="GD673" s="282"/>
      <c r="GE673" s="282"/>
      <c r="GF673" s="282"/>
      <c r="GG673" s="282"/>
      <c r="GH673" s="282"/>
      <c r="GI673" s="282"/>
      <c r="GJ673" s="282"/>
      <c r="GK673" s="282"/>
      <c r="GL673" s="282"/>
      <c r="GM673" s="282"/>
      <c r="GN673" s="282"/>
      <c r="GO673" s="282"/>
      <c r="GP673" s="282"/>
      <c r="GQ673" s="282"/>
      <c r="GR673" s="282"/>
      <c r="GS673" s="282"/>
      <c r="GT673" s="282"/>
      <c r="GU673" s="282"/>
      <c r="GV673" s="282"/>
      <c r="GW673" s="282"/>
      <c r="GX673" s="282"/>
      <c r="GY673" s="282"/>
      <c r="GZ673" s="282"/>
      <c r="HA673" s="282"/>
      <c r="HB673" s="282"/>
      <c r="HC673" s="282"/>
      <c r="HD673" s="282"/>
      <c r="HE673" s="282"/>
      <c r="HF673" s="282"/>
      <c r="HG673" s="282"/>
      <c r="HH673" s="282"/>
      <c r="HI673" s="282"/>
      <c r="HJ673" s="282"/>
      <c r="HK673" s="282"/>
      <c r="HL673" s="282"/>
      <c r="HM673" s="282"/>
      <c r="HN673" s="282"/>
      <c r="HO673" s="282"/>
      <c r="HP673" s="282"/>
      <c r="HQ673" s="282"/>
    </row>
    <row r="674" spans="1:225" s="73" customFormat="1" ht="18" hidden="1" customHeight="1" x14ac:dyDescent="0.25">
      <c r="A674" s="223" t="str">
        <f t="shared" ref="A674:B674" si="1763">IF(A517="","",A517)</f>
        <v/>
      </c>
      <c r="B674" s="225" t="str">
        <f t="shared" si="1763"/>
        <v/>
      </c>
      <c r="C674" s="218">
        <f t="shared" si="1718"/>
        <v>0</v>
      </c>
      <c r="D674" s="284"/>
      <c r="E674" s="219">
        <f t="shared" si="1719"/>
        <v>0</v>
      </c>
      <c r="F674" s="219">
        <f t="shared" si="1720"/>
        <v>0</v>
      </c>
      <c r="G674" s="136"/>
      <c r="H674" s="214" t="str">
        <f t="shared" si="1721"/>
        <v/>
      </c>
      <c r="I674" s="219" t="str">
        <f t="shared" si="1722"/>
        <v/>
      </c>
      <c r="J674" s="219" t="str">
        <f t="shared" si="1726"/>
        <v/>
      </c>
      <c r="K674" s="216"/>
      <c r="L674" s="217">
        <f t="shared" si="1716"/>
        <v>1</v>
      </c>
      <c r="M674" s="219" t="str">
        <f t="shared" si="1723"/>
        <v/>
      </c>
      <c r="N674" s="221" t="str">
        <f t="shared" si="1724"/>
        <v/>
      </c>
      <c r="O674" s="304"/>
      <c r="P674" s="282"/>
      <c r="Q674" s="282"/>
      <c r="R674" s="287"/>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c r="CQ674" s="282"/>
      <c r="CR674" s="282"/>
      <c r="CS674" s="282"/>
      <c r="CT674" s="282"/>
      <c r="CU674" s="282"/>
      <c r="CV674" s="282"/>
      <c r="CW674" s="282"/>
      <c r="CX674" s="282"/>
      <c r="CY674" s="282"/>
      <c r="CZ674" s="282"/>
      <c r="DA674" s="282"/>
      <c r="DB674" s="282"/>
      <c r="DC674" s="282"/>
      <c r="DD674" s="282"/>
      <c r="DE674" s="282"/>
      <c r="DF674" s="282"/>
      <c r="DG674" s="282"/>
      <c r="DH674" s="282"/>
      <c r="DI674" s="282"/>
      <c r="DJ674" s="282"/>
      <c r="DK674" s="282"/>
      <c r="DL674" s="282"/>
      <c r="DM674" s="282"/>
      <c r="DN674" s="282"/>
      <c r="DO674" s="282"/>
      <c r="DP674" s="282"/>
      <c r="DQ674" s="282"/>
      <c r="DR674" s="282"/>
      <c r="DS674" s="282"/>
      <c r="DT674" s="282"/>
      <c r="DU674" s="282"/>
      <c r="DV674" s="282"/>
      <c r="DW674" s="282"/>
      <c r="DX674" s="282"/>
      <c r="DY674" s="282"/>
      <c r="DZ674" s="282"/>
      <c r="EA674" s="282"/>
      <c r="EB674" s="282"/>
      <c r="EC674" s="282"/>
      <c r="ED674" s="282"/>
      <c r="EE674" s="282"/>
      <c r="EF674" s="282"/>
      <c r="EG674" s="282"/>
      <c r="EH674" s="282"/>
      <c r="EI674" s="282"/>
      <c r="EJ674" s="282"/>
      <c r="EK674" s="282"/>
      <c r="EL674" s="282"/>
      <c r="EM674" s="282"/>
      <c r="EN674" s="282"/>
      <c r="EO674" s="282"/>
      <c r="EP674" s="282"/>
      <c r="EQ674" s="282"/>
      <c r="ER674" s="282"/>
      <c r="ES674" s="282"/>
      <c r="ET674" s="282"/>
      <c r="EU674" s="282"/>
      <c r="EV674" s="282"/>
      <c r="EW674" s="282"/>
      <c r="EX674" s="282"/>
      <c r="EY674" s="282"/>
      <c r="EZ674" s="282"/>
      <c r="FA674" s="282"/>
      <c r="FB674" s="282"/>
      <c r="FC674" s="282"/>
      <c r="FD674" s="282"/>
      <c r="FE674" s="282"/>
      <c r="FF674" s="282"/>
      <c r="FG674" s="282"/>
      <c r="FH674" s="282"/>
      <c r="FI674" s="282"/>
      <c r="FJ674" s="282"/>
      <c r="FK674" s="282"/>
      <c r="FL674" s="282"/>
      <c r="FM674" s="282"/>
      <c r="FN674" s="282"/>
      <c r="FO674" s="282"/>
      <c r="FP674" s="282"/>
      <c r="FQ674" s="282"/>
      <c r="FR674" s="282"/>
      <c r="FS674" s="282"/>
      <c r="FT674" s="282"/>
      <c r="FU674" s="282"/>
      <c r="FV674" s="282"/>
      <c r="FW674" s="282"/>
      <c r="FX674" s="282"/>
      <c r="FY674" s="282"/>
      <c r="FZ674" s="282"/>
      <c r="GA674" s="282"/>
      <c r="GB674" s="282"/>
      <c r="GC674" s="282"/>
      <c r="GD674" s="282"/>
      <c r="GE674" s="282"/>
      <c r="GF674" s="282"/>
      <c r="GG674" s="282"/>
      <c r="GH674" s="282"/>
      <c r="GI674" s="282"/>
      <c r="GJ674" s="282"/>
      <c r="GK674" s="282"/>
      <c r="GL674" s="282"/>
      <c r="GM674" s="282"/>
      <c r="GN674" s="282"/>
      <c r="GO674" s="282"/>
      <c r="GP674" s="282"/>
      <c r="GQ674" s="282"/>
      <c r="GR674" s="282"/>
      <c r="GS674" s="282"/>
      <c r="GT674" s="282"/>
      <c r="GU674" s="282"/>
      <c r="GV674" s="282"/>
      <c r="GW674" s="282"/>
      <c r="GX674" s="282"/>
      <c r="GY674" s="282"/>
      <c r="GZ674" s="282"/>
      <c r="HA674" s="282"/>
      <c r="HB674" s="282"/>
      <c r="HC674" s="282"/>
      <c r="HD674" s="282"/>
      <c r="HE674" s="282"/>
      <c r="HF674" s="282"/>
      <c r="HG674" s="282"/>
      <c r="HH674" s="282"/>
      <c r="HI674" s="282"/>
      <c r="HJ674" s="282"/>
      <c r="HK674" s="282"/>
      <c r="HL674" s="282"/>
      <c r="HM674" s="282"/>
      <c r="HN674" s="282"/>
      <c r="HO674" s="282"/>
      <c r="HP674" s="282"/>
      <c r="HQ674" s="282"/>
    </row>
    <row r="675" spans="1:225" s="73" customFormat="1" ht="18" hidden="1" customHeight="1" x14ac:dyDescent="0.25">
      <c r="A675" s="223" t="str">
        <f t="shared" ref="A675:B675" si="1764">IF(A518="","",A518)</f>
        <v/>
      </c>
      <c r="B675" s="225" t="str">
        <f t="shared" si="1764"/>
        <v/>
      </c>
      <c r="C675" s="218">
        <f t="shared" si="1718"/>
        <v>0</v>
      </c>
      <c r="D675" s="284"/>
      <c r="E675" s="219">
        <f t="shared" si="1719"/>
        <v>0</v>
      </c>
      <c r="F675" s="219">
        <f t="shared" si="1720"/>
        <v>0</v>
      </c>
      <c r="G675" s="136"/>
      <c r="H675" s="214" t="str">
        <f t="shared" si="1721"/>
        <v/>
      </c>
      <c r="I675" s="219" t="str">
        <f t="shared" si="1722"/>
        <v/>
      </c>
      <c r="J675" s="219" t="str">
        <f t="shared" si="1726"/>
        <v/>
      </c>
      <c r="K675" s="216"/>
      <c r="L675" s="217">
        <f t="shared" si="1716"/>
        <v>1</v>
      </c>
      <c r="M675" s="219" t="str">
        <f t="shared" si="1723"/>
        <v/>
      </c>
      <c r="N675" s="221" t="str">
        <f t="shared" si="1724"/>
        <v/>
      </c>
      <c r="O675" s="304"/>
      <c r="P675" s="282"/>
      <c r="Q675" s="282"/>
      <c r="R675" s="287"/>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c r="CQ675" s="282"/>
      <c r="CR675" s="282"/>
      <c r="CS675" s="282"/>
      <c r="CT675" s="282"/>
      <c r="CU675" s="282"/>
      <c r="CV675" s="282"/>
      <c r="CW675" s="282"/>
      <c r="CX675" s="282"/>
      <c r="CY675" s="282"/>
      <c r="CZ675" s="282"/>
      <c r="DA675" s="282"/>
      <c r="DB675" s="282"/>
      <c r="DC675" s="282"/>
      <c r="DD675" s="282"/>
      <c r="DE675" s="282"/>
      <c r="DF675" s="282"/>
      <c r="DG675" s="282"/>
      <c r="DH675" s="282"/>
      <c r="DI675" s="282"/>
      <c r="DJ675" s="282"/>
      <c r="DK675" s="282"/>
      <c r="DL675" s="282"/>
      <c r="DM675" s="282"/>
      <c r="DN675" s="282"/>
      <c r="DO675" s="282"/>
      <c r="DP675" s="282"/>
      <c r="DQ675" s="282"/>
      <c r="DR675" s="282"/>
      <c r="DS675" s="282"/>
      <c r="DT675" s="282"/>
      <c r="DU675" s="282"/>
      <c r="DV675" s="282"/>
      <c r="DW675" s="282"/>
      <c r="DX675" s="282"/>
      <c r="DY675" s="282"/>
      <c r="DZ675" s="282"/>
      <c r="EA675" s="282"/>
      <c r="EB675" s="282"/>
      <c r="EC675" s="282"/>
      <c r="ED675" s="282"/>
      <c r="EE675" s="282"/>
      <c r="EF675" s="282"/>
      <c r="EG675" s="282"/>
      <c r="EH675" s="282"/>
      <c r="EI675" s="282"/>
      <c r="EJ675" s="282"/>
      <c r="EK675" s="282"/>
      <c r="EL675" s="282"/>
      <c r="EM675" s="282"/>
      <c r="EN675" s="282"/>
      <c r="EO675" s="282"/>
      <c r="EP675" s="282"/>
      <c r="EQ675" s="282"/>
      <c r="ER675" s="282"/>
      <c r="ES675" s="282"/>
      <c r="ET675" s="282"/>
      <c r="EU675" s="282"/>
      <c r="EV675" s="282"/>
      <c r="EW675" s="282"/>
      <c r="EX675" s="282"/>
      <c r="EY675" s="282"/>
      <c r="EZ675" s="282"/>
      <c r="FA675" s="282"/>
      <c r="FB675" s="282"/>
      <c r="FC675" s="282"/>
      <c r="FD675" s="282"/>
      <c r="FE675" s="282"/>
      <c r="FF675" s="282"/>
      <c r="FG675" s="282"/>
      <c r="FH675" s="282"/>
      <c r="FI675" s="282"/>
      <c r="FJ675" s="282"/>
      <c r="FK675" s="282"/>
      <c r="FL675" s="282"/>
      <c r="FM675" s="282"/>
      <c r="FN675" s="282"/>
      <c r="FO675" s="282"/>
      <c r="FP675" s="282"/>
      <c r="FQ675" s="282"/>
      <c r="FR675" s="282"/>
      <c r="FS675" s="282"/>
      <c r="FT675" s="282"/>
      <c r="FU675" s="282"/>
      <c r="FV675" s="282"/>
      <c r="FW675" s="282"/>
      <c r="FX675" s="282"/>
      <c r="FY675" s="282"/>
      <c r="FZ675" s="282"/>
      <c r="GA675" s="282"/>
      <c r="GB675" s="282"/>
      <c r="GC675" s="282"/>
      <c r="GD675" s="282"/>
      <c r="GE675" s="282"/>
      <c r="GF675" s="282"/>
      <c r="GG675" s="282"/>
      <c r="GH675" s="282"/>
      <c r="GI675" s="282"/>
      <c r="GJ675" s="282"/>
      <c r="GK675" s="282"/>
      <c r="GL675" s="282"/>
      <c r="GM675" s="282"/>
      <c r="GN675" s="282"/>
      <c r="GO675" s="282"/>
      <c r="GP675" s="282"/>
      <c r="GQ675" s="282"/>
      <c r="GR675" s="282"/>
      <c r="GS675" s="282"/>
      <c r="GT675" s="282"/>
      <c r="GU675" s="282"/>
      <c r="GV675" s="282"/>
      <c r="GW675" s="282"/>
      <c r="GX675" s="282"/>
      <c r="GY675" s="282"/>
      <c r="GZ675" s="282"/>
      <c r="HA675" s="282"/>
      <c r="HB675" s="282"/>
      <c r="HC675" s="282"/>
      <c r="HD675" s="282"/>
      <c r="HE675" s="282"/>
      <c r="HF675" s="282"/>
      <c r="HG675" s="282"/>
      <c r="HH675" s="282"/>
      <c r="HI675" s="282"/>
      <c r="HJ675" s="282"/>
      <c r="HK675" s="282"/>
      <c r="HL675" s="282"/>
      <c r="HM675" s="282"/>
      <c r="HN675" s="282"/>
      <c r="HO675" s="282"/>
      <c r="HP675" s="282"/>
      <c r="HQ675" s="282"/>
    </row>
    <row r="676" spans="1:225" s="73" customFormat="1" ht="18" hidden="1" customHeight="1" x14ac:dyDescent="0.25">
      <c r="A676" s="223" t="str">
        <f t="shared" ref="A676:B676" si="1765">IF(A519="","",A519)</f>
        <v/>
      </c>
      <c r="B676" s="225" t="str">
        <f t="shared" si="1765"/>
        <v/>
      </c>
      <c r="C676" s="218">
        <f t="shared" si="1718"/>
        <v>0</v>
      </c>
      <c r="D676" s="284"/>
      <c r="E676" s="219">
        <f t="shared" si="1719"/>
        <v>0</v>
      </c>
      <c r="F676" s="219">
        <f t="shared" si="1720"/>
        <v>0</v>
      </c>
      <c r="G676" s="136"/>
      <c r="H676" s="214" t="str">
        <f t="shared" si="1721"/>
        <v/>
      </c>
      <c r="I676" s="219" t="str">
        <f t="shared" si="1722"/>
        <v/>
      </c>
      <c r="J676" s="219" t="str">
        <f t="shared" si="1726"/>
        <v/>
      </c>
      <c r="K676" s="216"/>
      <c r="L676" s="217">
        <f t="shared" si="1716"/>
        <v>1</v>
      </c>
      <c r="M676" s="219" t="str">
        <f t="shared" si="1723"/>
        <v/>
      </c>
      <c r="N676" s="221" t="str">
        <f t="shared" si="1724"/>
        <v/>
      </c>
      <c r="O676" s="304"/>
      <c r="P676" s="282"/>
      <c r="Q676" s="282"/>
      <c r="R676" s="287"/>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c r="CQ676" s="282"/>
      <c r="CR676" s="282"/>
      <c r="CS676" s="282"/>
      <c r="CT676" s="282"/>
      <c r="CU676" s="282"/>
      <c r="CV676" s="282"/>
      <c r="CW676" s="282"/>
      <c r="CX676" s="282"/>
      <c r="CY676" s="282"/>
      <c r="CZ676" s="282"/>
      <c r="DA676" s="282"/>
      <c r="DB676" s="282"/>
      <c r="DC676" s="282"/>
      <c r="DD676" s="282"/>
      <c r="DE676" s="282"/>
      <c r="DF676" s="282"/>
      <c r="DG676" s="282"/>
      <c r="DH676" s="282"/>
      <c r="DI676" s="282"/>
      <c r="DJ676" s="282"/>
      <c r="DK676" s="282"/>
      <c r="DL676" s="282"/>
      <c r="DM676" s="282"/>
      <c r="DN676" s="282"/>
      <c r="DO676" s="282"/>
      <c r="DP676" s="282"/>
      <c r="DQ676" s="282"/>
      <c r="DR676" s="282"/>
      <c r="DS676" s="282"/>
      <c r="DT676" s="282"/>
      <c r="DU676" s="282"/>
      <c r="DV676" s="282"/>
      <c r="DW676" s="282"/>
      <c r="DX676" s="282"/>
      <c r="DY676" s="282"/>
      <c r="DZ676" s="282"/>
      <c r="EA676" s="282"/>
      <c r="EB676" s="282"/>
      <c r="EC676" s="282"/>
      <c r="ED676" s="282"/>
      <c r="EE676" s="282"/>
      <c r="EF676" s="282"/>
      <c r="EG676" s="282"/>
      <c r="EH676" s="282"/>
      <c r="EI676" s="282"/>
      <c r="EJ676" s="282"/>
      <c r="EK676" s="282"/>
      <c r="EL676" s="282"/>
      <c r="EM676" s="282"/>
      <c r="EN676" s="282"/>
      <c r="EO676" s="282"/>
      <c r="EP676" s="282"/>
      <c r="EQ676" s="282"/>
      <c r="ER676" s="282"/>
      <c r="ES676" s="282"/>
      <c r="ET676" s="282"/>
      <c r="EU676" s="282"/>
      <c r="EV676" s="282"/>
      <c r="EW676" s="282"/>
      <c r="EX676" s="282"/>
      <c r="EY676" s="282"/>
      <c r="EZ676" s="282"/>
      <c r="FA676" s="282"/>
      <c r="FB676" s="282"/>
      <c r="FC676" s="282"/>
      <c r="FD676" s="282"/>
      <c r="FE676" s="282"/>
      <c r="FF676" s="282"/>
      <c r="FG676" s="282"/>
      <c r="FH676" s="282"/>
      <c r="FI676" s="282"/>
      <c r="FJ676" s="282"/>
      <c r="FK676" s="282"/>
      <c r="FL676" s="282"/>
      <c r="FM676" s="282"/>
      <c r="FN676" s="282"/>
      <c r="FO676" s="282"/>
      <c r="FP676" s="282"/>
      <c r="FQ676" s="282"/>
      <c r="FR676" s="282"/>
      <c r="FS676" s="282"/>
      <c r="FT676" s="282"/>
      <c r="FU676" s="282"/>
      <c r="FV676" s="282"/>
      <c r="FW676" s="282"/>
      <c r="FX676" s="282"/>
      <c r="FY676" s="282"/>
      <c r="FZ676" s="282"/>
      <c r="GA676" s="282"/>
      <c r="GB676" s="282"/>
      <c r="GC676" s="282"/>
      <c r="GD676" s="282"/>
      <c r="GE676" s="282"/>
      <c r="GF676" s="282"/>
      <c r="GG676" s="282"/>
      <c r="GH676" s="282"/>
      <c r="GI676" s="282"/>
      <c r="GJ676" s="282"/>
      <c r="GK676" s="282"/>
      <c r="GL676" s="282"/>
      <c r="GM676" s="282"/>
      <c r="GN676" s="282"/>
      <c r="GO676" s="282"/>
      <c r="GP676" s="282"/>
      <c r="GQ676" s="282"/>
      <c r="GR676" s="282"/>
      <c r="GS676" s="282"/>
      <c r="GT676" s="282"/>
      <c r="GU676" s="282"/>
      <c r="GV676" s="282"/>
      <c r="GW676" s="282"/>
      <c r="GX676" s="282"/>
      <c r="GY676" s="282"/>
      <c r="GZ676" s="282"/>
      <c r="HA676" s="282"/>
      <c r="HB676" s="282"/>
      <c r="HC676" s="282"/>
      <c r="HD676" s="282"/>
      <c r="HE676" s="282"/>
      <c r="HF676" s="282"/>
      <c r="HG676" s="282"/>
      <c r="HH676" s="282"/>
      <c r="HI676" s="282"/>
      <c r="HJ676" s="282"/>
      <c r="HK676" s="282"/>
      <c r="HL676" s="282"/>
      <c r="HM676" s="282"/>
      <c r="HN676" s="282"/>
      <c r="HO676" s="282"/>
      <c r="HP676" s="282"/>
      <c r="HQ676" s="282"/>
    </row>
    <row r="677" spans="1:225" s="73" customFormat="1" ht="18" hidden="1" customHeight="1" x14ac:dyDescent="0.25">
      <c r="A677" s="223" t="str">
        <f t="shared" ref="A677:B677" si="1766">IF(A520="","",A520)</f>
        <v/>
      </c>
      <c r="B677" s="225" t="str">
        <f t="shared" si="1766"/>
        <v/>
      </c>
      <c r="C677" s="218">
        <f t="shared" si="1718"/>
        <v>0</v>
      </c>
      <c r="D677" s="284"/>
      <c r="E677" s="219">
        <f t="shared" si="1719"/>
        <v>0</v>
      </c>
      <c r="F677" s="219">
        <f t="shared" si="1720"/>
        <v>0</v>
      </c>
      <c r="G677" s="136"/>
      <c r="H677" s="214" t="str">
        <f t="shared" si="1721"/>
        <v/>
      </c>
      <c r="I677" s="219" t="str">
        <f t="shared" si="1722"/>
        <v/>
      </c>
      <c r="J677" s="219" t="str">
        <f t="shared" si="1726"/>
        <v/>
      </c>
      <c r="K677" s="216"/>
      <c r="L677" s="217">
        <f t="shared" si="1716"/>
        <v>1</v>
      </c>
      <c r="M677" s="219" t="str">
        <f t="shared" si="1723"/>
        <v/>
      </c>
      <c r="N677" s="221" t="str">
        <f t="shared" si="1724"/>
        <v/>
      </c>
      <c r="O677" s="304"/>
      <c r="P677" s="282"/>
      <c r="Q677" s="282"/>
      <c r="R677" s="287"/>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c r="CQ677" s="282"/>
      <c r="CR677" s="282"/>
      <c r="CS677" s="282"/>
      <c r="CT677" s="282"/>
      <c r="CU677" s="282"/>
      <c r="CV677" s="282"/>
      <c r="CW677" s="282"/>
      <c r="CX677" s="282"/>
      <c r="CY677" s="282"/>
      <c r="CZ677" s="282"/>
      <c r="DA677" s="282"/>
      <c r="DB677" s="282"/>
      <c r="DC677" s="282"/>
      <c r="DD677" s="282"/>
      <c r="DE677" s="282"/>
      <c r="DF677" s="282"/>
      <c r="DG677" s="282"/>
      <c r="DH677" s="282"/>
      <c r="DI677" s="282"/>
      <c r="DJ677" s="282"/>
      <c r="DK677" s="282"/>
      <c r="DL677" s="282"/>
      <c r="DM677" s="282"/>
      <c r="DN677" s="282"/>
      <c r="DO677" s="282"/>
      <c r="DP677" s="282"/>
      <c r="DQ677" s="282"/>
      <c r="DR677" s="282"/>
      <c r="DS677" s="282"/>
      <c r="DT677" s="282"/>
      <c r="DU677" s="282"/>
      <c r="DV677" s="282"/>
      <c r="DW677" s="282"/>
      <c r="DX677" s="282"/>
      <c r="DY677" s="282"/>
      <c r="DZ677" s="282"/>
      <c r="EA677" s="282"/>
      <c r="EB677" s="282"/>
      <c r="EC677" s="282"/>
      <c r="ED677" s="282"/>
      <c r="EE677" s="282"/>
      <c r="EF677" s="282"/>
      <c r="EG677" s="282"/>
      <c r="EH677" s="282"/>
      <c r="EI677" s="282"/>
      <c r="EJ677" s="282"/>
      <c r="EK677" s="282"/>
      <c r="EL677" s="282"/>
      <c r="EM677" s="282"/>
      <c r="EN677" s="282"/>
      <c r="EO677" s="282"/>
      <c r="EP677" s="282"/>
      <c r="EQ677" s="282"/>
      <c r="ER677" s="282"/>
      <c r="ES677" s="282"/>
      <c r="ET677" s="282"/>
      <c r="EU677" s="282"/>
      <c r="EV677" s="282"/>
      <c r="EW677" s="282"/>
      <c r="EX677" s="282"/>
      <c r="EY677" s="282"/>
      <c r="EZ677" s="282"/>
      <c r="FA677" s="282"/>
      <c r="FB677" s="282"/>
      <c r="FC677" s="282"/>
      <c r="FD677" s="282"/>
      <c r="FE677" s="282"/>
      <c r="FF677" s="282"/>
      <c r="FG677" s="282"/>
      <c r="FH677" s="282"/>
      <c r="FI677" s="282"/>
      <c r="FJ677" s="282"/>
      <c r="FK677" s="282"/>
      <c r="FL677" s="282"/>
      <c r="FM677" s="282"/>
      <c r="FN677" s="282"/>
      <c r="FO677" s="282"/>
      <c r="FP677" s="282"/>
      <c r="FQ677" s="282"/>
      <c r="FR677" s="282"/>
      <c r="FS677" s="282"/>
      <c r="FT677" s="282"/>
      <c r="FU677" s="282"/>
      <c r="FV677" s="282"/>
      <c r="FW677" s="282"/>
      <c r="FX677" s="282"/>
      <c r="FY677" s="282"/>
      <c r="FZ677" s="282"/>
      <c r="GA677" s="282"/>
      <c r="GB677" s="282"/>
      <c r="GC677" s="282"/>
      <c r="GD677" s="282"/>
      <c r="GE677" s="282"/>
      <c r="GF677" s="282"/>
      <c r="GG677" s="282"/>
      <c r="GH677" s="282"/>
      <c r="GI677" s="282"/>
      <c r="GJ677" s="282"/>
      <c r="GK677" s="282"/>
      <c r="GL677" s="282"/>
      <c r="GM677" s="282"/>
      <c r="GN677" s="282"/>
      <c r="GO677" s="282"/>
      <c r="GP677" s="282"/>
      <c r="GQ677" s="282"/>
      <c r="GR677" s="282"/>
      <c r="GS677" s="282"/>
      <c r="GT677" s="282"/>
      <c r="GU677" s="282"/>
      <c r="GV677" s="282"/>
      <c r="GW677" s="282"/>
      <c r="GX677" s="282"/>
      <c r="GY677" s="282"/>
      <c r="GZ677" s="282"/>
      <c r="HA677" s="282"/>
      <c r="HB677" s="282"/>
      <c r="HC677" s="282"/>
      <c r="HD677" s="282"/>
      <c r="HE677" s="282"/>
      <c r="HF677" s="282"/>
      <c r="HG677" s="282"/>
      <c r="HH677" s="282"/>
      <c r="HI677" s="282"/>
      <c r="HJ677" s="282"/>
      <c r="HK677" s="282"/>
      <c r="HL677" s="282"/>
      <c r="HM677" s="282"/>
      <c r="HN677" s="282"/>
      <c r="HO677" s="282"/>
      <c r="HP677" s="282"/>
      <c r="HQ677" s="282"/>
    </row>
    <row r="678" spans="1:225" s="73" customFormat="1" ht="18" hidden="1" customHeight="1" x14ac:dyDescent="0.25">
      <c r="A678" s="223" t="str">
        <f t="shared" ref="A678:B678" si="1767">IF(A521="","",A521)</f>
        <v/>
      </c>
      <c r="B678" s="225" t="str">
        <f t="shared" si="1767"/>
        <v/>
      </c>
      <c r="C678" s="218">
        <f t="shared" si="1718"/>
        <v>0</v>
      </c>
      <c r="D678" s="284"/>
      <c r="E678" s="219">
        <f t="shared" si="1719"/>
        <v>0</v>
      </c>
      <c r="F678" s="219">
        <f t="shared" si="1720"/>
        <v>0</v>
      </c>
      <c r="G678" s="136"/>
      <c r="H678" s="214" t="str">
        <f t="shared" si="1721"/>
        <v/>
      </c>
      <c r="I678" s="219" t="str">
        <f t="shared" si="1722"/>
        <v/>
      </c>
      <c r="J678" s="219" t="str">
        <f t="shared" si="1726"/>
        <v/>
      </c>
      <c r="K678" s="216"/>
      <c r="L678" s="217">
        <f t="shared" si="1716"/>
        <v>1</v>
      </c>
      <c r="M678" s="219" t="str">
        <f t="shared" si="1723"/>
        <v/>
      </c>
      <c r="N678" s="221" t="str">
        <f t="shared" si="1724"/>
        <v/>
      </c>
      <c r="O678" s="304"/>
      <c r="P678" s="282"/>
      <c r="Q678" s="282"/>
      <c r="R678" s="287"/>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c r="CQ678" s="282"/>
      <c r="CR678" s="282"/>
      <c r="CS678" s="282"/>
      <c r="CT678" s="282"/>
      <c r="CU678" s="282"/>
      <c r="CV678" s="282"/>
      <c r="CW678" s="282"/>
      <c r="CX678" s="282"/>
      <c r="CY678" s="282"/>
      <c r="CZ678" s="282"/>
      <c r="DA678" s="282"/>
      <c r="DB678" s="282"/>
      <c r="DC678" s="282"/>
      <c r="DD678" s="282"/>
      <c r="DE678" s="282"/>
      <c r="DF678" s="282"/>
      <c r="DG678" s="282"/>
      <c r="DH678" s="282"/>
      <c r="DI678" s="282"/>
      <c r="DJ678" s="282"/>
      <c r="DK678" s="282"/>
      <c r="DL678" s="282"/>
      <c r="DM678" s="282"/>
      <c r="DN678" s="282"/>
      <c r="DO678" s="282"/>
      <c r="DP678" s="282"/>
      <c r="DQ678" s="282"/>
      <c r="DR678" s="282"/>
      <c r="DS678" s="282"/>
      <c r="DT678" s="282"/>
      <c r="DU678" s="282"/>
      <c r="DV678" s="282"/>
      <c r="DW678" s="282"/>
      <c r="DX678" s="282"/>
      <c r="DY678" s="282"/>
      <c r="DZ678" s="282"/>
      <c r="EA678" s="282"/>
      <c r="EB678" s="282"/>
      <c r="EC678" s="282"/>
      <c r="ED678" s="282"/>
      <c r="EE678" s="282"/>
      <c r="EF678" s="282"/>
      <c r="EG678" s="282"/>
      <c r="EH678" s="282"/>
      <c r="EI678" s="282"/>
      <c r="EJ678" s="282"/>
      <c r="EK678" s="282"/>
      <c r="EL678" s="282"/>
      <c r="EM678" s="282"/>
      <c r="EN678" s="282"/>
      <c r="EO678" s="282"/>
      <c r="EP678" s="282"/>
      <c r="EQ678" s="282"/>
      <c r="ER678" s="282"/>
      <c r="ES678" s="282"/>
      <c r="ET678" s="282"/>
      <c r="EU678" s="282"/>
      <c r="EV678" s="282"/>
      <c r="EW678" s="282"/>
      <c r="EX678" s="282"/>
      <c r="EY678" s="282"/>
      <c r="EZ678" s="282"/>
      <c r="FA678" s="282"/>
      <c r="FB678" s="282"/>
      <c r="FC678" s="282"/>
      <c r="FD678" s="282"/>
      <c r="FE678" s="282"/>
      <c r="FF678" s="282"/>
      <c r="FG678" s="282"/>
      <c r="FH678" s="282"/>
      <c r="FI678" s="282"/>
      <c r="FJ678" s="282"/>
      <c r="FK678" s="282"/>
      <c r="FL678" s="282"/>
      <c r="FM678" s="282"/>
      <c r="FN678" s="282"/>
      <c r="FO678" s="282"/>
      <c r="FP678" s="282"/>
      <c r="FQ678" s="282"/>
      <c r="FR678" s="282"/>
      <c r="FS678" s="282"/>
      <c r="FT678" s="282"/>
      <c r="FU678" s="282"/>
      <c r="FV678" s="282"/>
      <c r="FW678" s="282"/>
      <c r="FX678" s="282"/>
      <c r="FY678" s="282"/>
      <c r="FZ678" s="282"/>
      <c r="GA678" s="282"/>
      <c r="GB678" s="282"/>
      <c r="GC678" s="282"/>
      <c r="GD678" s="282"/>
      <c r="GE678" s="282"/>
      <c r="GF678" s="282"/>
      <c r="GG678" s="282"/>
      <c r="GH678" s="282"/>
      <c r="GI678" s="282"/>
      <c r="GJ678" s="282"/>
      <c r="GK678" s="282"/>
      <c r="GL678" s="282"/>
      <c r="GM678" s="282"/>
      <c r="GN678" s="282"/>
      <c r="GO678" s="282"/>
      <c r="GP678" s="282"/>
      <c r="GQ678" s="282"/>
      <c r="GR678" s="282"/>
      <c r="GS678" s="282"/>
      <c r="GT678" s="282"/>
      <c r="GU678" s="282"/>
      <c r="GV678" s="282"/>
      <c r="GW678" s="282"/>
      <c r="GX678" s="282"/>
      <c r="GY678" s="282"/>
      <c r="GZ678" s="282"/>
      <c r="HA678" s="282"/>
      <c r="HB678" s="282"/>
      <c r="HC678" s="282"/>
      <c r="HD678" s="282"/>
      <c r="HE678" s="282"/>
      <c r="HF678" s="282"/>
      <c r="HG678" s="282"/>
      <c r="HH678" s="282"/>
      <c r="HI678" s="282"/>
      <c r="HJ678" s="282"/>
      <c r="HK678" s="282"/>
      <c r="HL678" s="282"/>
      <c r="HM678" s="282"/>
      <c r="HN678" s="282"/>
      <c r="HO678" s="282"/>
      <c r="HP678" s="282"/>
      <c r="HQ678" s="282"/>
    </row>
    <row r="679" spans="1:225" s="73" customFormat="1" ht="18" hidden="1" customHeight="1" x14ac:dyDescent="0.25">
      <c r="A679" s="223" t="str">
        <f t="shared" ref="A679:B679" si="1768">IF(A522="","",A522)</f>
        <v/>
      </c>
      <c r="B679" s="225" t="str">
        <f t="shared" si="1768"/>
        <v/>
      </c>
      <c r="C679" s="218">
        <f t="shared" si="1718"/>
        <v>0</v>
      </c>
      <c r="D679" s="284"/>
      <c r="E679" s="219">
        <f t="shared" si="1719"/>
        <v>0</v>
      </c>
      <c r="F679" s="219">
        <f t="shared" si="1720"/>
        <v>0</v>
      </c>
      <c r="G679" s="136"/>
      <c r="H679" s="214" t="str">
        <f t="shared" si="1721"/>
        <v/>
      </c>
      <c r="I679" s="219" t="str">
        <f t="shared" si="1722"/>
        <v/>
      </c>
      <c r="J679" s="219" t="str">
        <f t="shared" si="1726"/>
        <v/>
      </c>
      <c r="K679" s="216"/>
      <c r="L679" s="217">
        <f t="shared" si="1716"/>
        <v>1</v>
      </c>
      <c r="M679" s="219" t="str">
        <f t="shared" si="1723"/>
        <v/>
      </c>
      <c r="N679" s="221" t="str">
        <f t="shared" si="1724"/>
        <v/>
      </c>
      <c r="O679" s="304"/>
      <c r="P679" s="282"/>
      <c r="Q679" s="282"/>
      <c r="R679" s="287"/>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c r="CQ679" s="282"/>
      <c r="CR679" s="282"/>
      <c r="CS679" s="282"/>
      <c r="CT679" s="282"/>
      <c r="CU679" s="282"/>
      <c r="CV679" s="282"/>
      <c r="CW679" s="282"/>
      <c r="CX679" s="282"/>
      <c r="CY679" s="282"/>
      <c r="CZ679" s="282"/>
      <c r="DA679" s="282"/>
      <c r="DB679" s="282"/>
      <c r="DC679" s="282"/>
      <c r="DD679" s="282"/>
      <c r="DE679" s="282"/>
      <c r="DF679" s="282"/>
      <c r="DG679" s="282"/>
      <c r="DH679" s="282"/>
      <c r="DI679" s="282"/>
      <c r="DJ679" s="282"/>
      <c r="DK679" s="282"/>
      <c r="DL679" s="282"/>
      <c r="DM679" s="282"/>
      <c r="DN679" s="282"/>
      <c r="DO679" s="282"/>
      <c r="DP679" s="282"/>
      <c r="DQ679" s="282"/>
      <c r="DR679" s="282"/>
      <c r="DS679" s="282"/>
      <c r="DT679" s="282"/>
      <c r="DU679" s="282"/>
      <c r="DV679" s="282"/>
      <c r="DW679" s="282"/>
      <c r="DX679" s="282"/>
      <c r="DY679" s="282"/>
      <c r="DZ679" s="282"/>
      <c r="EA679" s="282"/>
      <c r="EB679" s="282"/>
      <c r="EC679" s="282"/>
      <c r="ED679" s="282"/>
      <c r="EE679" s="282"/>
      <c r="EF679" s="282"/>
      <c r="EG679" s="282"/>
      <c r="EH679" s="282"/>
      <c r="EI679" s="282"/>
      <c r="EJ679" s="282"/>
      <c r="EK679" s="282"/>
      <c r="EL679" s="282"/>
      <c r="EM679" s="282"/>
      <c r="EN679" s="282"/>
      <c r="EO679" s="282"/>
      <c r="EP679" s="282"/>
      <c r="EQ679" s="282"/>
      <c r="ER679" s="282"/>
      <c r="ES679" s="282"/>
      <c r="ET679" s="282"/>
      <c r="EU679" s="282"/>
      <c r="EV679" s="282"/>
      <c r="EW679" s="282"/>
      <c r="EX679" s="282"/>
      <c r="EY679" s="282"/>
      <c r="EZ679" s="282"/>
      <c r="FA679" s="282"/>
      <c r="FB679" s="282"/>
      <c r="FC679" s="282"/>
      <c r="FD679" s="282"/>
      <c r="FE679" s="282"/>
      <c r="FF679" s="282"/>
      <c r="FG679" s="282"/>
      <c r="FH679" s="282"/>
      <c r="FI679" s="282"/>
      <c r="FJ679" s="282"/>
      <c r="FK679" s="282"/>
      <c r="FL679" s="282"/>
      <c r="FM679" s="282"/>
      <c r="FN679" s="282"/>
      <c r="FO679" s="282"/>
      <c r="FP679" s="282"/>
      <c r="FQ679" s="282"/>
      <c r="FR679" s="282"/>
      <c r="FS679" s="282"/>
      <c r="FT679" s="282"/>
      <c r="FU679" s="282"/>
      <c r="FV679" s="282"/>
      <c r="FW679" s="282"/>
      <c r="FX679" s="282"/>
      <c r="FY679" s="282"/>
      <c r="FZ679" s="282"/>
      <c r="GA679" s="282"/>
      <c r="GB679" s="282"/>
      <c r="GC679" s="282"/>
      <c r="GD679" s="282"/>
      <c r="GE679" s="282"/>
      <c r="GF679" s="282"/>
      <c r="GG679" s="282"/>
      <c r="GH679" s="282"/>
      <c r="GI679" s="282"/>
      <c r="GJ679" s="282"/>
      <c r="GK679" s="282"/>
      <c r="GL679" s="282"/>
      <c r="GM679" s="282"/>
      <c r="GN679" s="282"/>
      <c r="GO679" s="282"/>
      <c r="GP679" s="282"/>
      <c r="GQ679" s="282"/>
      <c r="GR679" s="282"/>
      <c r="GS679" s="282"/>
      <c r="GT679" s="282"/>
      <c r="GU679" s="282"/>
      <c r="GV679" s="282"/>
      <c r="GW679" s="282"/>
      <c r="GX679" s="282"/>
      <c r="GY679" s="282"/>
      <c r="GZ679" s="282"/>
      <c r="HA679" s="282"/>
      <c r="HB679" s="282"/>
      <c r="HC679" s="282"/>
      <c r="HD679" s="282"/>
      <c r="HE679" s="282"/>
      <c r="HF679" s="282"/>
      <c r="HG679" s="282"/>
      <c r="HH679" s="282"/>
      <c r="HI679" s="282"/>
      <c r="HJ679" s="282"/>
      <c r="HK679" s="282"/>
      <c r="HL679" s="282"/>
      <c r="HM679" s="282"/>
      <c r="HN679" s="282"/>
      <c r="HO679" s="282"/>
      <c r="HP679" s="282"/>
      <c r="HQ679" s="282"/>
    </row>
    <row r="680" spans="1:225" s="73" customFormat="1" ht="18" hidden="1" customHeight="1" x14ac:dyDescent="0.25">
      <c r="A680" s="223" t="str">
        <f t="shared" ref="A680:B680" si="1769">IF(A523="","",A523)</f>
        <v/>
      </c>
      <c r="B680" s="225" t="str">
        <f t="shared" si="1769"/>
        <v/>
      </c>
      <c r="C680" s="218">
        <f t="shared" si="1718"/>
        <v>0</v>
      </c>
      <c r="D680" s="284"/>
      <c r="E680" s="219">
        <f t="shared" si="1719"/>
        <v>0</v>
      </c>
      <c r="F680" s="219">
        <f t="shared" si="1720"/>
        <v>0</v>
      </c>
      <c r="G680" s="136"/>
      <c r="H680" s="214" t="str">
        <f t="shared" si="1721"/>
        <v/>
      </c>
      <c r="I680" s="219" t="str">
        <f t="shared" si="1722"/>
        <v/>
      </c>
      <c r="J680" s="219" t="str">
        <f t="shared" si="1726"/>
        <v/>
      </c>
      <c r="K680" s="216"/>
      <c r="L680" s="217">
        <f t="shared" si="1716"/>
        <v>1</v>
      </c>
      <c r="M680" s="219" t="str">
        <f t="shared" si="1723"/>
        <v/>
      </c>
      <c r="N680" s="221" t="str">
        <f t="shared" si="1724"/>
        <v/>
      </c>
      <c r="O680" s="304"/>
      <c r="P680" s="282"/>
      <c r="Q680" s="282"/>
      <c r="R680" s="287"/>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c r="CQ680" s="282"/>
      <c r="CR680" s="282"/>
      <c r="CS680" s="282"/>
      <c r="CT680" s="282"/>
      <c r="CU680" s="282"/>
      <c r="CV680" s="282"/>
      <c r="CW680" s="282"/>
      <c r="CX680" s="282"/>
      <c r="CY680" s="282"/>
      <c r="CZ680" s="282"/>
      <c r="DA680" s="282"/>
      <c r="DB680" s="282"/>
      <c r="DC680" s="282"/>
      <c r="DD680" s="282"/>
      <c r="DE680" s="282"/>
      <c r="DF680" s="282"/>
      <c r="DG680" s="282"/>
      <c r="DH680" s="282"/>
      <c r="DI680" s="282"/>
      <c r="DJ680" s="282"/>
      <c r="DK680" s="282"/>
      <c r="DL680" s="282"/>
      <c r="DM680" s="282"/>
      <c r="DN680" s="282"/>
      <c r="DO680" s="282"/>
      <c r="DP680" s="282"/>
      <c r="DQ680" s="282"/>
      <c r="DR680" s="282"/>
      <c r="DS680" s="282"/>
      <c r="DT680" s="282"/>
      <c r="DU680" s="282"/>
      <c r="DV680" s="282"/>
      <c r="DW680" s="282"/>
      <c r="DX680" s="282"/>
      <c r="DY680" s="282"/>
      <c r="DZ680" s="282"/>
      <c r="EA680" s="282"/>
      <c r="EB680" s="282"/>
      <c r="EC680" s="282"/>
      <c r="ED680" s="282"/>
      <c r="EE680" s="282"/>
      <c r="EF680" s="282"/>
      <c r="EG680" s="282"/>
      <c r="EH680" s="282"/>
      <c r="EI680" s="282"/>
      <c r="EJ680" s="282"/>
      <c r="EK680" s="282"/>
      <c r="EL680" s="282"/>
      <c r="EM680" s="282"/>
      <c r="EN680" s="282"/>
      <c r="EO680" s="282"/>
      <c r="EP680" s="282"/>
      <c r="EQ680" s="282"/>
      <c r="ER680" s="282"/>
      <c r="ES680" s="282"/>
      <c r="ET680" s="282"/>
      <c r="EU680" s="282"/>
      <c r="EV680" s="282"/>
      <c r="EW680" s="282"/>
      <c r="EX680" s="282"/>
      <c r="EY680" s="282"/>
      <c r="EZ680" s="282"/>
      <c r="FA680" s="282"/>
      <c r="FB680" s="282"/>
      <c r="FC680" s="282"/>
      <c r="FD680" s="282"/>
      <c r="FE680" s="282"/>
      <c r="FF680" s="282"/>
      <c r="FG680" s="282"/>
      <c r="FH680" s="282"/>
      <c r="FI680" s="282"/>
      <c r="FJ680" s="282"/>
      <c r="FK680" s="282"/>
      <c r="FL680" s="282"/>
      <c r="FM680" s="282"/>
      <c r="FN680" s="282"/>
      <c r="FO680" s="282"/>
      <c r="FP680" s="282"/>
      <c r="FQ680" s="282"/>
      <c r="FR680" s="282"/>
      <c r="FS680" s="282"/>
      <c r="FT680" s="282"/>
      <c r="FU680" s="282"/>
      <c r="FV680" s="282"/>
      <c r="FW680" s="282"/>
      <c r="FX680" s="282"/>
      <c r="FY680" s="282"/>
      <c r="FZ680" s="282"/>
      <c r="GA680" s="282"/>
      <c r="GB680" s="282"/>
      <c r="GC680" s="282"/>
      <c r="GD680" s="282"/>
      <c r="GE680" s="282"/>
      <c r="GF680" s="282"/>
      <c r="GG680" s="282"/>
      <c r="GH680" s="282"/>
      <c r="GI680" s="282"/>
      <c r="GJ680" s="282"/>
      <c r="GK680" s="282"/>
      <c r="GL680" s="282"/>
      <c r="GM680" s="282"/>
      <c r="GN680" s="282"/>
      <c r="GO680" s="282"/>
      <c r="GP680" s="282"/>
      <c r="GQ680" s="282"/>
      <c r="GR680" s="282"/>
      <c r="GS680" s="282"/>
      <c r="GT680" s="282"/>
      <c r="GU680" s="282"/>
      <c r="GV680" s="282"/>
      <c r="GW680" s="282"/>
      <c r="GX680" s="282"/>
      <c r="GY680" s="282"/>
      <c r="GZ680" s="282"/>
      <c r="HA680" s="282"/>
      <c r="HB680" s="282"/>
      <c r="HC680" s="282"/>
      <c r="HD680" s="282"/>
      <c r="HE680" s="282"/>
      <c r="HF680" s="282"/>
      <c r="HG680" s="282"/>
      <c r="HH680" s="282"/>
      <c r="HI680" s="282"/>
      <c r="HJ680" s="282"/>
      <c r="HK680" s="282"/>
      <c r="HL680" s="282"/>
      <c r="HM680" s="282"/>
      <c r="HN680" s="282"/>
      <c r="HO680" s="282"/>
      <c r="HP680" s="282"/>
      <c r="HQ680" s="282"/>
    </row>
    <row r="681" spans="1:225" s="73" customFormat="1" ht="18" hidden="1" customHeight="1" x14ac:dyDescent="0.25">
      <c r="A681" s="223" t="str">
        <f t="shared" ref="A681:B681" si="1770">IF(A524="","",A524)</f>
        <v/>
      </c>
      <c r="B681" s="225" t="str">
        <f t="shared" si="1770"/>
        <v/>
      </c>
      <c r="C681" s="218">
        <f t="shared" si="1718"/>
        <v>0</v>
      </c>
      <c r="D681" s="284"/>
      <c r="E681" s="219">
        <f t="shared" si="1719"/>
        <v>0</v>
      </c>
      <c r="F681" s="219">
        <f t="shared" si="1720"/>
        <v>0</v>
      </c>
      <c r="G681" s="136"/>
      <c r="H681" s="214" t="str">
        <f t="shared" si="1721"/>
        <v/>
      </c>
      <c r="I681" s="219" t="str">
        <f t="shared" si="1722"/>
        <v/>
      </c>
      <c r="J681" s="219" t="str">
        <f t="shared" si="1726"/>
        <v/>
      </c>
      <c r="K681" s="216"/>
      <c r="L681" s="217">
        <f t="shared" si="1716"/>
        <v>1</v>
      </c>
      <c r="M681" s="219" t="str">
        <f t="shared" si="1723"/>
        <v/>
      </c>
      <c r="N681" s="221" t="str">
        <f t="shared" si="1724"/>
        <v/>
      </c>
      <c r="O681" s="304"/>
      <c r="P681" s="282"/>
      <c r="Q681" s="282"/>
      <c r="R681" s="287"/>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c r="CQ681" s="282"/>
      <c r="CR681" s="282"/>
      <c r="CS681" s="282"/>
      <c r="CT681" s="282"/>
      <c r="CU681" s="282"/>
      <c r="CV681" s="282"/>
      <c r="CW681" s="282"/>
      <c r="CX681" s="282"/>
      <c r="CY681" s="282"/>
      <c r="CZ681" s="282"/>
      <c r="DA681" s="282"/>
      <c r="DB681" s="282"/>
      <c r="DC681" s="282"/>
      <c r="DD681" s="282"/>
      <c r="DE681" s="282"/>
      <c r="DF681" s="282"/>
      <c r="DG681" s="282"/>
      <c r="DH681" s="282"/>
      <c r="DI681" s="282"/>
      <c r="DJ681" s="282"/>
      <c r="DK681" s="282"/>
      <c r="DL681" s="282"/>
      <c r="DM681" s="282"/>
      <c r="DN681" s="282"/>
      <c r="DO681" s="282"/>
      <c r="DP681" s="282"/>
      <c r="DQ681" s="282"/>
      <c r="DR681" s="282"/>
      <c r="DS681" s="282"/>
      <c r="DT681" s="282"/>
      <c r="DU681" s="282"/>
      <c r="DV681" s="282"/>
      <c r="DW681" s="282"/>
      <c r="DX681" s="282"/>
      <c r="DY681" s="282"/>
      <c r="DZ681" s="282"/>
      <c r="EA681" s="282"/>
      <c r="EB681" s="282"/>
      <c r="EC681" s="282"/>
      <c r="ED681" s="282"/>
      <c r="EE681" s="282"/>
      <c r="EF681" s="282"/>
      <c r="EG681" s="282"/>
      <c r="EH681" s="282"/>
      <c r="EI681" s="282"/>
      <c r="EJ681" s="282"/>
      <c r="EK681" s="282"/>
      <c r="EL681" s="282"/>
      <c r="EM681" s="282"/>
      <c r="EN681" s="282"/>
      <c r="EO681" s="282"/>
      <c r="EP681" s="282"/>
      <c r="EQ681" s="282"/>
      <c r="ER681" s="282"/>
      <c r="ES681" s="282"/>
      <c r="ET681" s="282"/>
      <c r="EU681" s="282"/>
      <c r="EV681" s="282"/>
      <c r="EW681" s="282"/>
      <c r="EX681" s="282"/>
      <c r="EY681" s="282"/>
      <c r="EZ681" s="282"/>
      <c r="FA681" s="282"/>
      <c r="FB681" s="282"/>
      <c r="FC681" s="282"/>
      <c r="FD681" s="282"/>
      <c r="FE681" s="282"/>
      <c r="FF681" s="282"/>
      <c r="FG681" s="282"/>
      <c r="FH681" s="282"/>
      <c r="FI681" s="282"/>
      <c r="FJ681" s="282"/>
      <c r="FK681" s="282"/>
      <c r="FL681" s="282"/>
      <c r="FM681" s="282"/>
      <c r="FN681" s="282"/>
      <c r="FO681" s="282"/>
      <c r="FP681" s="282"/>
      <c r="FQ681" s="282"/>
      <c r="FR681" s="282"/>
      <c r="FS681" s="282"/>
      <c r="FT681" s="282"/>
      <c r="FU681" s="282"/>
      <c r="FV681" s="282"/>
      <c r="FW681" s="282"/>
      <c r="FX681" s="282"/>
      <c r="FY681" s="282"/>
      <c r="FZ681" s="282"/>
      <c r="GA681" s="282"/>
      <c r="GB681" s="282"/>
      <c r="GC681" s="282"/>
      <c r="GD681" s="282"/>
      <c r="GE681" s="282"/>
      <c r="GF681" s="282"/>
      <c r="GG681" s="282"/>
      <c r="GH681" s="282"/>
      <c r="GI681" s="282"/>
      <c r="GJ681" s="282"/>
      <c r="GK681" s="282"/>
      <c r="GL681" s="282"/>
      <c r="GM681" s="282"/>
      <c r="GN681" s="282"/>
      <c r="GO681" s="282"/>
      <c r="GP681" s="282"/>
      <c r="GQ681" s="282"/>
      <c r="GR681" s="282"/>
      <c r="GS681" s="282"/>
      <c r="GT681" s="282"/>
      <c r="GU681" s="282"/>
      <c r="GV681" s="282"/>
      <c r="GW681" s="282"/>
      <c r="GX681" s="282"/>
      <c r="GY681" s="282"/>
      <c r="GZ681" s="282"/>
      <c r="HA681" s="282"/>
      <c r="HB681" s="282"/>
      <c r="HC681" s="282"/>
      <c r="HD681" s="282"/>
      <c r="HE681" s="282"/>
      <c r="HF681" s="282"/>
      <c r="HG681" s="282"/>
      <c r="HH681" s="282"/>
      <c r="HI681" s="282"/>
      <c r="HJ681" s="282"/>
      <c r="HK681" s="282"/>
      <c r="HL681" s="282"/>
      <c r="HM681" s="282"/>
      <c r="HN681" s="282"/>
      <c r="HO681" s="282"/>
      <c r="HP681" s="282"/>
      <c r="HQ681" s="282"/>
    </row>
    <row r="682" spans="1:225" s="73" customFormat="1" ht="18" hidden="1" customHeight="1" x14ac:dyDescent="0.25">
      <c r="A682" s="223" t="str">
        <f>IF(A525="","",A525)</f>
        <v/>
      </c>
      <c r="B682" s="225" t="str">
        <f>IF(B525="","",B525)</f>
        <v/>
      </c>
      <c r="C682" s="218">
        <f t="shared" si="1718"/>
        <v>0</v>
      </c>
      <c r="D682" s="284"/>
      <c r="E682" s="219">
        <f t="shared" si="1719"/>
        <v>0</v>
      </c>
      <c r="F682" s="219">
        <f t="shared" si="1720"/>
        <v>0</v>
      </c>
      <c r="G682" s="136"/>
      <c r="H682" s="214" t="str">
        <f t="shared" si="1721"/>
        <v/>
      </c>
      <c r="I682" s="219" t="str">
        <f t="shared" si="1722"/>
        <v/>
      </c>
      <c r="J682" s="219" t="str">
        <f t="shared" si="1726"/>
        <v/>
      </c>
      <c r="K682" s="216"/>
      <c r="L682" s="217">
        <f t="shared" si="1716"/>
        <v>1</v>
      </c>
      <c r="M682" s="219" t="str">
        <f t="shared" si="1723"/>
        <v/>
      </c>
      <c r="N682" s="221" t="str">
        <f t="shared" si="1724"/>
        <v/>
      </c>
      <c r="O682" s="304"/>
      <c r="P682" s="282"/>
      <c r="Q682" s="282"/>
      <c r="R682" s="287"/>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c r="CQ682" s="282"/>
      <c r="CR682" s="282"/>
      <c r="CS682" s="282"/>
      <c r="CT682" s="282"/>
      <c r="CU682" s="282"/>
      <c r="CV682" s="282"/>
      <c r="CW682" s="282"/>
      <c r="CX682" s="282"/>
      <c r="CY682" s="282"/>
      <c r="CZ682" s="282"/>
      <c r="DA682" s="282"/>
      <c r="DB682" s="282"/>
      <c r="DC682" s="282"/>
      <c r="DD682" s="282"/>
      <c r="DE682" s="282"/>
      <c r="DF682" s="282"/>
      <c r="DG682" s="282"/>
      <c r="DH682" s="282"/>
      <c r="DI682" s="282"/>
      <c r="DJ682" s="282"/>
      <c r="DK682" s="282"/>
      <c r="DL682" s="282"/>
      <c r="DM682" s="282"/>
      <c r="DN682" s="282"/>
      <c r="DO682" s="282"/>
      <c r="DP682" s="282"/>
      <c r="DQ682" s="282"/>
      <c r="DR682" s="282"/>
      <c r="DS682" s="282"/>
      <c r="DT682" s="282"/>
      <c r="DU682" s="282"/>
      <c r="DV682" s="282"/>
      <c r="DW682" s="282"/>
      <c r="DX682" s="282"/>
      <c r="DY682" s="282"/>
      <c r="DZ682" s="282"/>
      <c r="EA682" s="282"/>
      <c r="EB682" s="282"/>
      <c r="EC682" s="282"/>
      <c r="ED682" s="282"/>
      <c r="EE682" s="282"/>
      <c r="EF682" s="282"/>
      <c r="EG682" s="282"/>
      <c r="EH682" s="282"/>
      <c r="EI682" s="282"/>
      <c r="EJ682" s="282"/>
      <c r="EK682" s="282"/>
      <c r="EL682" s="282"/>
      <c r="EM682" s="282"/>
      <c r="EN682" s="282"/>
      <c r="EO682" s="282"/>
      <c r="EP682" s="282"/>
      <c r="EQ682" s="282"/>
      <c r="ER682" s="282"/>
      <c r="ES682" s="282"/>
      <c r="ET682" s="282"/>
      <c r="EU682" s="282"/>
      <c r="EV682" s="282"/>
      <c r="EW682" s="282"/>
      <c r="EX682" s="282"/>
      <c r="EY682" s="282"/>
      <c r="EZ682" s="282"/>
      <c r="FA682" s="282"/>
      <c r="FB682" s="282"/>
      <c r="FC682" s="282"/>
      <c r="FD682" s="282"/>
      <c r="FE682" s="282"/>
      <c r="FF682" s="282"/>
      <c r="FG682" s="282"/>
      <c r="FH682" s="282"/>
      <c r="FI682" s="282"/>
      <c r="FJ682" s="282"/>
      <c r="FK682" s="282"/>
      <c r="FL682" s="282"/>
      <c r="FM682" s="282"/>
      <c r="FN682" s="282"/>
      <c r="FO682" s="282"/>
      <c r="FP682" s="282"/>
      <c r="FQ682" s="282"/>
      <c r="FR682" s="282"/>
      <c r="FS682" s="282"/>
      <c r="FT682" s="282"/>
      <c r="FU682" s="282"/>
      <c r="FV682" s="282"/>
      <c r="FW682" s="282"/>
      <c r="FX682" s="282"/>
      <c r="FY682" s="282"/>
      <c r="FZ682" s="282"/>
      <c r="GA682" s="282"/>
      <c r="GB682" s="282"/>
      <c r="GC682" s="282"/>
      <c r="GD682" s="282"/>
      <c r="GE682" s="282"/>
      <c r="GF682" s="282"/>
      <c r="GG682" s="282"/>
      <c r="GH682" s="282"/>
      <c r="GI682" s="282"/>
      <c r="GJ682" s="282"/>
      <c r="GK682" s="282"/>
      <c r="GL682" s="282"/>
      <c r="GM682" s="282"/>
      <c r="GN682" s="282"/>
      <c r="GO682" s="282"/>
      <c r="GP682" s="282"/>
      <c r="GQ682" s="282"/>
      <c r="GR682" s="282"/>
      <c r="GS682" s="282"/>
      <c r="GT682" s="282"/>
      <c r="GU682" s="282"/>
      <c r="GV682" s="282"/>
      <c r="GW682" s="282"/>
      <c r="GX682" s="282"/>
      <c r="GY682" s="282"/>
      <c r="GZ682" s="282"/>
      <c r="HA682" s="282"/>
      <c r="HB682" s="282"/>
      <c r="HC682" s="282"/>
      <c r="HD682" s="282"/>
      <c r="HE682" s="282"/>
      <c r="HF682" s="282"/>
      <c r="HG682" s="282"/>
      <c r="HH682" s="282"/>
      <c r="HI682" s="282"/>
      <c r="HJ682" s="282"/>
      <c r="HK682" s="282"/>
      <c r="HL682" s="282"/>
      <c r="HM682" s="282"/>
      <c r="HN682" s="282"/>
      <c r="HO682" s="282"/>
      <c r="HP682" s="282"/>
      <c r="HQ682" s="282"/>
    </row>
    <row r="683" spans="1:225" s="73" customFormat="1" ht="18" hidden="1" customHeight="1" x14ac:dyDescent="0.25">
      <c r="A683" s="223" t="str">
        <f t="shared" ref="A683:B683" si="1771">IF(A526="","",A526)</f>
        <v/>
      </c>
      <c r="B683" s="225" t="str">
        <f t="shared" si="1771"/>
        <v/>
      </c>
      <c r="C683" s="218">
        <f t="shared" si="1718"/>
        <v>0</v>
      </c>
      <c r="D683" s="284"/>
      <c r="E683" s="219">
        <f t="shared" si="1719"/>
        <v>0</v>
      </c>
      <c r="F683" s="219">
        <f t="shared" si="1720"/>
        <v>0</v>
      </c>
      <c r="G683" s="136"/>
      <c r="H683" s="214" t="str">
        <f t="shared" si="1721"/>
        <v/>
      </c>
      <c r="I683" s="219" t="str">
        <f t="shared" si="1722"/>
        <v/>
      </c>
      <c r="J683" s="219" t="str">
        <f t="shared" si="1726"/>
        <v/>
      </c>
      <c r="K683" s="216"/>
      <c r="L683" s="217">
        <f t="shared" si="1716"/>
        <v>1</v>
      </c>
      <c r="M683" s="219" t="str">
        <f t="shared" si="1723"/>
        <v/>
      </c>
      <c r="N683" s="221" t="str">
        <f t="shared" si="1724"/>
        <v/>
      </c>
      <c r="O683" s="304"/>
      <c r="P683" s="282"/>
      <c r="Q683" s="282"/>
      <c r="R683" s="287"/>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c r="CQ683" s="282"/>
      <c r="CR683" s="282"/>
      <c r="CS683" s="282"/>
      <c r="CT683" s="282"/>
      <c r="CU683" s="282"/>
      <c r="CV683" s="282"/>
      <c r="CW683" s="282"/>
      <c r="CX683" s="282"/>
      <c r="CY683" s="282"/>
      <c r="CZ683" s="282"/>
      <c r="DA683" s="282"/>
      <c r="DB683" s="282"/>
      <c r="DC683" s="282"/>
      <c r="DD683" s="282"/>
      <c r="DE683" s="282"/>
      <c r="DF683" s="282"/>
      <c r="DG683" s="282"/>
      <c r="DH683" s="282"/>
      <c r="DI683" s="282"/>
      <c r="DJ683" s="282"/>
      <c r="DK683" s="282"/>
      <c r="DL683" s="282"/>
      <c r="DM683" s="282"/>
      <c r="DN683" s="282"/>
      <c r="DO683" s="282"/>
      <c r="DP683" s="282"/>
      <c r="DQ683" s="282"/>
      <c r="DR683" s="282"/>
      <c r="DS683" s="282"/>
      <c r="DT683" s="282"/>
      <c r="DU683" s="282"/>
      <c r="DV683" s="282"/>
      <c r="DW683" s="282"/>
      <c r="DX683" s="282"/>
      <c r="DY683" s="282"/>
      <c r="DZ683" s="282"/>
      <c r="EA683" s="282"/>
      <c r="EB683" s="282"/>
      <c r="EC683" s="282"/>
      <c r="ED683" s="282"/>
      <c r="EE683" s="282"/>
      <c r="EF683" s="282"/>
      <c r="EG683" s="282"/>
      <c r="EH683" s="282"/>
      <c r="EI683" s="282"/>
      <c r="EJ683" s="282"/>
      <c r="EK683" s="282"/>
      <c r="EL683" s="282"/>
      <c r="EM683" s="282"/>
      <c r="EN683" s="282"/>
      <c r="EO683" s="282"/>
      <c r="EP683" s="282"/>
      <c r="EQ683" s="282"/>
      <c r="ER683" s="282"/>
      <c r="ES683" s="282"/>
      <c r="ET683" s="282"/>
      <c r="EU683" s="282"/>
      <c r="EV683" s="282"/>
      <c r="EW683" s="282"/>
      <c r="EX683" s="282"/>
      <c r="EY683" s="282"/>
      <c r="EZ683" s="282"/>
      <c r="FA683" s="282"/>
      <c r="FB683" s="282"/>
      <c r="FC683" s="282"/>
      <c r="FD683" s="282"/>
      <c r="FE683" s="282"/>
      <c r="FF683" s="282"/>
      <c r="FG683" s="282"/>
      <c r="FH683" s="282"/>
      <c r="FI683" s="282"/>
      <c r="FJ683" s="282"/>
      <c r="FK683" s="282"/>
      <c r="FL683" s="282"/>
      <c r="FM683" s="282"/>
      <c r="FN683" s="282"/>
      <c r="FO683" s="282"/>
      <c r="FP683" s="282"/>
      <c r="FQ683" s="282"/>
      <c r="FR683" s="282"/>
      <c r="FS683" s="282"/>
      <c r="FT683" s="282"/>
      <c r="FU683" s="282"/>
      <c r="FV683" s="282"/>
      <c r="FW683" s="282"/>
      <c r="FX683" s="282"/>
      <c r="FY683" s="282"/>
      <c r="FZ683" s="282"/>
      <c r="GA683" s="282"/>
      <c r="GB683" s="282"/>
      <c r="GC683" s="282"/>
      <c r="GD683" s="282"/>
      <c r="GE683" s="282"/>
      <c r="GF683" s="282"/>
      <c r="GG683" s="282"/>
      <c r="GH683" s="282"/>
      <c r="GI683" s="282"/>
      <c r="GJ683" s="282"/>
      <c r="GK683" s="282"/>
      <c r="GL683" s="282"/>
      <c r="GM683" s="282"/>
      <c r="GN683" s="282"/>
      <c r="GO683" s="282"/>
      <c r="GP683" s="282"/>
      <c r="GQ683" s="282"/>
      <c r="GR683" s="282"/>
      <c r="GS683" s="282"/>
      <c r="GT683" s="282"/>
      <c r="GU683" s="282"/>
      <c r="GV683" s="282"/>
      <c r="GW683" s="282"/>
      <c r="GX683" s="282"/>
      <c r="GY683" s="282"/>
      <c r="GZ683" s="282"/>
      <c r="HA683" s="282"/>
      <c r="HB683" s="282"/>
      <c r="HC683" s="282"/>
      <c r="HD683" s="282"/>
      <c r="HE683" s="282"/>
      <c r="HF683" s="282"/>
      <c r="HG683" s="282"/>
      <c r="HH683" s="282"/>
      <c r="HI683" s="282"/>
      <c r="HJ683" s="282"/>
      <c r="HK683" s="282"/>
      <c r="HL683" s="282"/>
      <c r="HM683" s="282"/>
      <c r="HN683" s="282"/>
      <c r="HO683" s="282"/>
      <c r="HP683" s="282"/>
      <c r="HQ683" s="282"/>
    </row>
    <row r="684" spans="1:225" s="73" customFormat="1" ht="18" hidden="1" customHeight="1" x14ac:dyDescent="0.25">
      <c r="A684" s="223" t="str">
        <f t="shared" ref="A684:B684" si="1772">IF(A527="","",A527)</f>
        <v/>
      </c>
      <c r="B684" s="225" t="str">
        <f t="shared" si="1772"/>
        <v/>
      </c>
      <c r="C684" s="218">
        <f t="shared" si="1718"/>
        <v>0</v>
      </c>
      <c r="D684" s="284"/>
      <c r="E684" s="219">
        <f t="shared" si="1719"/>
        <v>0</v>
      </c>
      <c r="F684" s="219">
        <f t="shared" si="1720"/>
        <v>0</v>
      </c>
      <c r="G684" s="136"/>
      <c r="H684" s="214" t="str">
        <f t="shared" si="1721"/>
        <v/>
      </c>
      <c r="I684" s="219" t="str">
        <f t="shared" si="1722"/>
        <v/>
      </c>
      <c r="J684" s="219" t="str">
        <f t="shared" si="1726"/>
        <v/>
      </c>
      <c r="K684" s="216"/>
      <c r="L684" s="217">
        <f t="shared" si="1716"/>
        <v>1</v>
      </c>
      <c r="M684" s="219" t="str">
        <f t="shared" si="1723"/>
        <v/>
      </c>
      <c r="N684" s="221" t="str">
        <f t="shared" si="1724"/>
        <v/>
      </c>
      <c r="O684" s="304"/>
      <c r="P684" s="282"/>
      <c r="Q684" s="282"/>
      <c r="R684" s="287"/>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c r="CQ684" s="282"/>
      <c r="CR684" s="282"/>
      <c r="CS684" s="282"/>
      <c r="CT684" s="282"/>
      <c r="CU684" s="282"/>
      <c r="CV684" s="282"/>
      <c r="CW684" s="282"/>
      <c r="CX684" s="282"/>
      <c r="CY684" s="282"/>
      <c r="CZ684" s="282"/>
      <c r="DA684" s="282"/>
      <c r="DB684" s="282"/>
      <c r="DC684" s="282"/>
      <c r="DD684" s="282"/>
      <c r="DE684" s="282"/>
      <c r="DF684" s="282"/>
      <c r="DG684" s="282"/>
      <c r="DH684" s="282"/>
      <c r="DI684" s="282"/>
      <c r="DJ684" s="282"/>
      <c r="DK684" s="282"/>
      <c r="DL684" s="282"/>
      <c r="DM684" s="282"/>
      <c r="DN684" s="282"/>
      <c r="DO684" s="282"/>
      <c r="DP684" s="282"/>
      <c r="DQ684" s="282"/>
      <c r="DR684" s="282"/>
      <c r="DS684" s="282"/>
      <c r="DT684" s="282"/>
      <c r="DU684" s="282"/>
      <c r="DV684" s="282"/>
      <c r="DW684" s="282"/>
      <c r="DX684" s="282"/>
      <c r="DY684" s="282"/>
      <c r="DZ684" s="282"/>
      <c r="EA684" s="282"/>
      <c r="EB684" s="282"/>
      <c r="EC684" s="282"/>
      <c r="ED684" s="282"/>
      <c r="EE684" s="282"/>
      <c r="EF684" s="282"/>
      <c r="EG684" s="282"/>
      <c r="EH684" s="282"/>
      <c r="EI684" s="282"/>
      <c r="EJ684" s="282"/>
      <c r="EK684" s="282"/>
      <c r="EL684" s="282"/>
      <c r="EM684" s="282"/>
      <c r="EN684" s="282"/>
      <c r="EO684" s="282"/>
      <c r="EP684" s="282"/>
      <c r="EQ684" s="282"/>
      <c r="ER684" s="282"/>
      <c r="ES684" s="282"/>
      <c r="ET684" s="282"/>
      <c r="EU684" s="282"/>
      <c r="EV684" s="282"/>
      <c r="EW684" s="282"/>
      <c r="EX684" s="282"/>
      <c r="EY684" s="282"/>
      <c r="EZ684" s="282"/>
      <c r="FA684" s="282"/>
      <c r="FB684" s="282"/>
      <c r="FC684" s="282"/>
      <c r="FD684" s="282"/>
      <c r="FE684" s="282"/>
      <c r="FF684" s="282"/>
      <c r="FG684" s="282"/>
      <c r="FH684" s="282"/>
      <c r="FI684" s="282"/>
      <c r="FJ684" s="282"/>
      <c r="FK684" s="282"/>
      <c r="FL684" s="282"/>
      <c r="FM684" s="282"/>
      <c r="FN684" s="282"/>
      <c r="FO684" s="282"/>
      <c r="FP684" s="282"/>
      <c r="FQ684" s="282"/>
      <c r="FR684" s="282"/>
      <c r="FS684" s="282"/>
      <c r="FT684" s="282"/>
      <c r="FU684" s="282"/>
      <c r="FV684" s="282"/>
      <c r="FW684" s="282"/>
      <c r="FX684" s="282"/>
      <c r="FY684" s="282"/>
      <c r="FZ684" s="282"/>
      <c r="GA684" s="282"/>
      <c r="GB684" s="282"/>
      <c r="GC684" s="282"/>
      <c r="GD684" s="282"/>
      <c r="GE684" s="282"/>
      <c r="GF684" s="282"/>
      <c r="GG684" s="282"/>
      <c r="GH684" s="282"/>
      <c r="GI684" s="282"/>
      <c r="GJ684" s="282"/>
      <c r="GK684" s="282"/>
      <c r="GL684" s="282"/>
      <c r="GM684" s="282"/>
      <c r="GN684" s="282"/>
      <c r="GO684" s="282"/>
      <c r="GP684" s="282"/>
      <c r="GQ684" s="282"/>
      <c r="GR684" s="282"/>
      <c r="GS684" s="282"/>
      <c r="GT684" s="282"/>
      <c r="GU684" s="282"/>
      <c r="GV684" s="282"/>
      <c r="GW684" s="282"/>
      <c r="GX684" s="282"/>
      <c r="GY684" s="282"/>
      <c r="GZ684" s="282"/>
      <c r="HA684" s="282"/>
      <c r="HB684" s="282"/>
      <c r="HC684" s="282"/>
      <c r="HD684" s="282"/>
      <c r="HE684" s="282"/>
      <c r="HF684" s="282"/>
      <c r="HG684" s="282"/>
      <c r="HH684" s="282"/>
      <c r="HI684" s="282"/>
      <c r="HJ684" s="282"/>
      <c r="HK684" s="282"/>
      <c r="HL684" s="282"/>
      <c r="HM684" s="282"/>
      <c r="HN684" s="282"/>
      <c r="HO684" s="282"/>
      <c r="HP684" s="282"/>
      <c r="HQ684" s="282"/>
    </row>
    <row r="685" spans="1:225" s="73" customFormat="1" ht="18" hidden="1" customHeight="1" x14ac:dyDescent="0.25">
      <c r="A685" s="223" t="str">
        <f t="shared" ref="A685:B685" si="1773">IF(A528="","",A528)</f>
        <v/>
      </c>
      <c r="B685" s="225" t="str">
        <f t="shared" si="1773"/>
        <v/>
      </c>
      <c r="C685" s="218">
        <f t="shared" si="1718"/>
        <v>0</v>
      </c>
      <c r="D685" s="284"/>
      <c r="E685" s="219">
        <f t="shared" si="1719"/>
        <v>0</v>
      </c>
      <c r="F685" s="219">
        <f t="shared" si="1720"/>
        <v>0</v>
      </c>
      <c r="G685" s="136"/>
      <c r="H685" s="214" t="str">
        <f t="shared" si="1721"/>
        <v/>
      </c>
      <c r="I685" s="219" t="str">
        <f t="shared" si="1722"/>
        <v/>
      </c>
      <c r="J685" s="219" t="str">
        <f t="shared" si="1726"/>
        <v/>
      </c>
      <c r="K685" s="216"/>
      <c r="L685" s="217">
        <f t="shared" si="1716"/>
        <v>1</v>
      </c>
      <c r="M685" s="219" t="str">
        <f t="shared" si="1723"/>
        <v/>
      </c>
      <c r="N685" s="221" t="str">
        <f t="shared" si="1724"/>
        <v/>
      </c>
      <c r="O685" s="304"/>
      <c r="P685" s="282"/>
      <c r="Q685" s="282"/>
      <c r="R685" s="287"/>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c r="CQ685" s="282"/>
      <c r="CR685" s="282"/>
      <c r="CS685" s="282"/>
      <c r="CT685" s="282"/>
      <c r="CU685" s="282"/>
      <c r="CV685" s="282"/>
      <c r="CW685" s="282"/>
      <c r="CX685" s="282"/>
      <c r="CY685" s="282"/>
      <c r="CZ685" s="282"/>
      <c r="DA685" s="282"/>
      <c r="DB685" s="282"/>
      <c r="DC685" s="282"/>
      <c r="DD685" s="282"/>
      <c r="DE685" s="282"/>
      <c r="DF685" s="282"/>
      <c r="DG685" s="282"/>
      <c r="DH685" s="282"/>
      <c r="DI685" s="282"/>
      <c r="DJ685" s="282"/>
      <c r="DK685" s="282"/>
      <c r="DL685" s="282"/>
      <c r="DM685" s="282"/>
      <c r="DN685" s="282"/>
      <c r="DO685" s="282"/>
      <c r="DP685" s="282"/>
      <c r="DQ685" s="282"/>
      <c r="DR685" s="282"/>
      <c r="DS685" s="282"/>
      <c r="DT685" s="282"/>
      <c r="DU685" s="282"/>
      <c r="DV685" s="282"/>
      <c r="DW685" s="282"/>
      <c r="DX685" s="282"/>
      <c r="DY685" s="282"/>
      <c r="DZ685" s="282"/>
      <c r="EA685" s="282"/>
      <c r="EB685" s="282"/>
      <c r="EC685" s="282"/>
      <c r="ED685" s="282"/>
      <c r="EE685" s="282"/>
      <c r="EF685" s="282"/>
      <c r="EG685" s="282"/>
      <c r="EH685" s="282"/>
      <c r="EI685" s="282"/>
      <c r="EJ685" s="282"/>
      <c r="EK685" s="282"/>
      <c r="EL685" s="282"/>
      <c r="EM685" s="282"/>
      <c r="EN685" s="282"/>
      <c r="EO685" s="282"/>
      <c r="EP685" s="282"/>
      <c r="EQ685" s="282"/>
      <c r="ER685" s="282"/>
      <c r="ES685" s="282"/>
      <c r="ET685" s="282"/>
      <c r="EU685" s="282"/>
      <c r="EV685" s="282"/>
      <c r="EW685" s="282"/>
      <c r="EX685" s="282"/>
      <c r="EY685" s="282"/>
      <c r="EZ685" s="282"/>
      <c r="FA685" s="282"/>
      <c r="FB685" s="282"/>
      <c r="FC685" s="282"/>
      <c r="FD685" s="282"/>
      <c r="FE685" s="282"/>
      <c r="FF685" s="282"/>
      <c r="FG685" s="282"/>
      <c r="FH685" s="282"/>
      <c r="FI685" s="282"/>
      <c r="FJ685" s="282"/>
      <c r="FK685" s="282"/>
      <c r="FL685" s="282"/>
      <c r="FM685" s="282"/>
      <c r="FN685" s="282"/>
      <c r="FO685" s="282"/>
      <c r="FP685" s="282"/>
      <c r="FQ685" s="282"/>
      <c r="FR685" s="282"/>
      <c r="FS685" s="282"/>
      <c r="FT685" s="282"/>
      <c r="FU685" s="282"/>
      <c r="FV685" s="282"/>
      <c r="FW685" s="282"/>
      <c r="FX685" s="282"/>
      <c r="FY685" s="282"/>
      <c r="FZ685" s="282"/>
      <c r="GA685" s="282"/>
      <c r="GB685" s="282"/>
      <c r="GC685" s="282"/>
      <c r="GD685" s="282"/>
      <c r="GE685" s="282"/>
      <c r="GF685" s="282"/>
      <c r="GG685" s="282"/>
      <c r="GH685" s="282"/>
      <c r="GI685" s="282"/>
      <c r="GJ685" s="282"/>
      <c r="GK685" s="282"/>
      <c r="GL685" s="282"/>
      <c r="GM685" s="282"/>
      <c r="GN685" s="282"/>
      <c r="GO685" s="282"/>
      <c r="GP685" s="282"/>
      <c r="GQ685" s="282"/>
      <c r="GR685" s="282"/>
      <c r="GS685" s="282"/>
      <c r="GT685" s="282"/>
      <c r="GU685" s="282"/>
      <c r="GV685" s="282"/>
      <c r="GW685" s="282"/>
      <c r="GX685" s="282"/>
      <c r="GY685" s="282"/>
      <c r="GZ685" s="282"/>
      <c r="HA685" s="282"/>
      <c r="HB685" s="282"/>
      <c r="HC685" s="282"/>
      <c r="HD685" s="282"/>
      <c r="HE685" s="282"/>
      <c r="HF685" s="282"/>
      <c r="HG685" s="282"/>
      <c r="HH685" s="282"/>
      <c r="HI685" s="282"/>
      <c r="HJ685" s="282"/>
      <c r="HK685" s="282"/>
      <c r="HL685" s="282"/>
      <c r="HM685" s="282"/>
      <c r="HN685" s="282"/>
      <c r="HO685" s="282"/>
      <c r="HP685" s="282"/>
      <c r="HQ685" s="282"/>
    </row>
    <row r="686" spans="1:225" s="73" customFormat="1" ht="18" hidden="1" customHeight="1" x14ac:dyDescent="0.25">
      <c r="A686" s="223" t="str">
        <f t="shared" ref="A686:B686" si="1774">IF(A529="","",A529)</f>
        <v/>
      </c>
      <c r="B686" s="225" t="str">
        <f t="shared" si="1774"/>
        <v/>
      </c>
      <c r="C686" s="218">
        <f t="shared" si="1718"/>
        <v>0</v>
      </c>
      <c r="D686" s="284"/>
      <c r="E686" s="219">
        <f t="shared" si="1719"/>
        <v>0</v>
      </c>
      <c r="F686" s="219">
        <f t="shared" si="1720"/>
        <v>0</v>
      </c>
      <c r="G686" s="136"/>
      <c r="H686" s="214" t="str">
        <f t="shared" si="1721"/>
        <v/>
      </c>
      <c r="I686" s="219" t="str">
        <f t="shared" si="1722"/>
        <v/>
      </c>
      <c r="J686" s="219" t="str">
        <f t="shared" si="1726"/>
        <v/>
      </c>
      <c r="K686" s="216"/>
      <c r="L686" s="217">
        <f t="shared" si="1716"/>
        <v>1</v>
      </c>
      <c r="M686" s="219" t="str">
        <f t="shared" si="1723"/>
        <v/>
      </c>
      <c r="N686" s="221" t="str">
        <f t="shared" si="1724"/>
        <v/>
      </c>
      <c r="O686" s="304"/>
      <c r="P686" s="282"/>
      <c r="Q686" s="282"/>
      <c r="R686" s="287"/>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c r="CQ686" s="282"/>
      <c r="CR686" s="282"/>
      <c r="CS686" s="282"/>
      <c r="CT686" s="282"/>
      <c r="CU686" s="282"/>
      <c r="CV686" s="282"/>
      <c r="CW686" s="282"/>
      <c r="CX686" s="282"/>
      <c r="CY686" s="282"/>
      <c r="CZ686" s="282"/>
      <c r="DA686" s="282"/>
      <c r="DB686" s="282"/>
      <c r="DC686" s="282"/>
      <c r="DD686" s="282"/>
      <c r="DE686" s="282"/>
      <c r="DF686" s="282"/>
      <c r="DG686" s="282"/>
      <c r="DH686" s="282"/>
      <c r="DI686" s="282"/>
      <c r="DJ686" s="282"/>
      <c r="DK686" s="282"/>
      <c r="DL686" s="282"/>
      <c r="DM686" s="282"/>
      <c r="DN686" s="282"/>
      <c r="DO686" s="282"/>
      <c r="DP686" s="282"/>
      <c r="DQ686" s="282"/>
      <c r="DR686" s="282"/>
      <c r="DS686" s="282"/>
      <c r="DT686" s="282"/>
      <c r="DU686" s="282"/>
      <c r="DV686" s="282"/>
      <c r="DW686" s="282"/>
      <c r="DX686" s="282"/>
      <c r="DY686" s="282"/>
      <c r="DZ686" s="282"/>
      <c r="EA686" s="282"/>
      <c r="EB686" s="282"/>
      <c r="EC686" s="282"/>
      <c r="ED686" s="282"/>
      <c r="EE686" s="282"/>
      <c r="EF686" s="282"/>
      <c r="EG686" s="282"/>
      <c r="EH686" s="282"/>
      <c r="EI686" s="282"/>
      <c r="EJ686" s="282"/>
      <c r="EK686" s="282"/>
      <c r="EL686" s="282"/>
      <c r="EM686" s="282"/>
      <c r="EN686" s="282"/>
      <c r="EO686" s="282"/>
      <c r="EP686" s="282"/>
      <c r="EQ686" s="282"/>
      <c r="ER686" s="282"/>
      <c r="ES686" s="282"/>
      <c r="ET686" s="282"/>
      <c r="EU686" s="282"/>
      <c r="EV686" s="282"/>
      <c r="EW686" s="282"/>
      <c r="EX686" s="282"/>
      <c r="EY686" s="282"/>
      <c r="EZ686" s="282"/>
      <c r="FA686" s="282"/>
      <c r="FB686" s="282"/>
      <c r="FC686" s="282"/>
      <c r="FD686" s="282"/>
      <c r="FE686" s="282"/>
      <c r="FF686" s="282"/>
      <c r="FG686" s="282"/>
      <c r="FH686" s="282"/>
      <c r="FI686" s="282"/>
      <c r="FJ686" s="282"/>
      <c r="FK686" s="282"/>
      <c r="FL686" s="282"/>
      <c r="FM686" s="282"/>
      <c r="FN686" s="282"/>
      <c r="FO686" s="282"/>
      <c r="FP686" s="282"/>
      <c r="FQ686" s="282"/>
      <c r="FR686" s="282"/>
      <c r="FS686" s="282"/>
      <c r="FT686" s="282"/>
      <c r="FU686" s="282"/>
      <c r="FV686" s="282"/>
      <c r="FW686" s="282"/>
      <c r="FX686" s="282"/>
      <c r="FY686" s="282"/>
      <c r="FZ686" s="282"/>
      <c r="GA686" s="282"/>
      <c r="GB686" s="282"/>
      <c r="GC686" s="282"/>
      <c r="GD686" s="282"/>
      <c r="GE686" s="282"/>
      <c r="GF686" s="282"/>
      <c r="GG686" s="282"/>
      <c r="GH686" s="282"/>
      <c r="GI686" s="282"/>
      <c r="GJ686" s="282"/>
      <c r="GK686" s="282"/>
      <c r="GL686" s="282"/>
      <c r="GM686" s="282"/>
      <c r="GN686" s="282"/>
      <c r="GO686" s="282"/>
      <c r="GP686" s="282"/>
      <c r="GQ686" s="282"/>
      <c r="GR686" s="282"/>
      <c r="GS686" s="282"/>
      <c r="GT686" s="282"/>
      <c r="GU686" s="282"/>
      <c r="GV686" s="282"/>
      <c r="GW686" s="282"/>
      <c r="GX686" s="282"/>
      <c r="GY686" s="282"/>
      <c r="GZ686" s="282"/>
      <c r="HA686" s="282"/>
      <c r="HB686" s="282"/>
      <c r="HC686" s="282"/>
      <c r="HD686" s="282"/>
      <c r="HE686" s="282"/>
      <c r="HF686" s="282"/>
      <c r="HG686" s="282"/>
      <c r="HH686" s="282"/>
      <c r="HI686" s="282"/>
      <c r="HJ686" s="282"/>
      <c r="HK686" s="282"/>
      <c r="HL686" s="282"/>
      <c r="HM686" s="282"/>
      <c r="HN686" s="282"/>
      <c r="HO686" s="282"/>
      <c r="HP686" s="282"/>
      <c r="HQ686" s="282"/>
    </row>
    <row r="687" spans="1:225" s="73" customFormat="1" ht="18" hidden="1" customHeight="1" x14ac:dyDescent="0.25">
      <c r="A687" s="223" t="str">
        <f t="shared" ref="A687:B687" si="1775">IF(A530="","",A530)</f>
        <v/>
      </c>
      <c r="B687" s="225" t="str">
        <f t="shared" si="1775"/>
        <v/>
      </c>
      <c r="C687" s="218">
        <f t="shared" si="1718"/>
        <v>0</v>
      </c>
      <c r="D687" s="284"/>
      <c r="E687" s="219">
        <f t="shared" si="1719"/>
        <v>0</v>
      </c>
      <c r="F687" s="219">
        <f t="shared" si="1720"/>
        <v>0</v>
      </c>
      <c r="G687" s="136"/>
      <c r="H687" s="214" t="str">
        <f t="shared" si="1721"/>
        <v/>
      </c>
      <c r="I687" s="219" t="str">
        <f t="shared" si="1722"/>
        <v/>
      </c>
      <c r="J687" s="219" t="str">
        <f t="shared" si="1726"/>
        <v/>
      </c>
      <c r="K687" s="216"/>
      <c r="L687" s="217">
        <f t="shared" si="1716"/>
        <v>1</v>
      </c>
      <c r="M687" s="219" t="str">
        <f t="shared" si="1723"/>
        <v/>
      </c>
      <c r="N687" s="221" t="str">
        <f t="shared" si="1724"/>
        <v/>
      </c>
      <c r="O687" s="304"/>
      <c r="P687" s="282"/>
      <c r="Q687" s="282"/>
      <c r="R687" s="287"/>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c r="CQ687" s="282"/>
      <c r="CR687" s="282"/>
      <c r="CS687" s="282"/>
      <c r="CT687" s="282"/>
      <c r="CU687" s="282"/>
      <c r="CV687" s="282"/>
      <c r="CW687" s="282"/>
      <c r="CX687" s="282"/>
      <c r="CY687" s="282"/>
      <c r="CZ687" s="282"/>
      <c r="DA687" s="282"/>
      <c r="DB687" s="282"/>
      <c r="DC687" s="282"/>
      <c r="DD687" s="282"/>
      <c r="DE687" s="282"/>
      <c r="DF687" s="282"/>
      <c r="DG687" s="282"/>
      <c r="DH687" s="282"/>
      <c r="DI687" s="282"/>
      <c r="DJ687" s="282"/>
      <c r="DK687" s="282"/>
      <c r="DL687" s="282"/>
      <c r="DM687" s="282"/>
      <c r="DN687" s="282"/>
      <c r="DO687" s="282"/>
      <c r="DP687" s="282"/>
      <c r="DQ687" s="282"/>
      <c r="DR687" s="282"/>
      <c r="DS687" s="282"/>
      <c r="DT687" s="282"/>
      <c r="DU687" s="282"/>
      <c r="DV687" s="282"/>
      <c r="DW687" s="282"/>
      <c r="DX687" s="282"/>
      <c r="DY687" s="282"/>
      <c r="DZ687" s="282"/>
      <c r="EA687" s="282"/>
      <c r="EB687" s="282"/>
      <c r="EC687" s="282"/>
      <c r="ED687" s="282"/>
      <c r="EE687" s="282"/>
      <c r="EF687" s="282"/>
      <c r="EG687" s="282"/>
      <c r="EH687" s="282"/>
      <c r="EI687" s="282"/>
      <c r="EJ687" s="282"/>
      <c r="EK687" s="282"/>
      <c r="EL687" s="282"/>
      <c r="EM687" s="282"/>
      <c r="EN687" s="282"/>
      <c r="EO687" s="282"/>
      <c r="EP687" s="282"/>
      <c r="EQ687" s="282"/>
      <c r="ER687" s="282"/>
      <c r="ES687" s="282"/>
      <c r="ET687" s="282"/>
      <c r="EU687" s="282"/>
      <c r="EV687" s="282"/>
      <c r="EW687" s="282"/>
      <c r="EX687" s="282"/>
      <c r="EY687" s="282"/>
      <c r="EZ687" s="282"/>
      <c r="FA687" s="282"/>
      <c r="FB687" s="282"/>
      <c r="FC687" s="282"/>
      <c r="FD687" s="282"/>
      <c r="FE687" s="282"/>
      <c r="FF687" s="282"/>
      <c r="FG687" s="282"/>
      <c r="FH687" s="282"/>
      <c r="FI687" s="282"/>
      <c r="FJ687" s="282"/>
      <c r="FK687" s="282"/>
      <c r="FL687" s="282"/>
      <c r="FM687" s="282"/>
      <c r="FN687" s="282"/>
      <c r="FO687" s="282"/>
      <c r="FP687" s="282"/>
      <c r="FQ687" s="282"/>
      <c r="FR687" s="282"/>
      <c r="FS687" s="282"/>
      <c r="FT687" s="282"/>
      <c r="FU687" s="282"/>
      <c r="FV687" s="282"/>
      <c r="FW687" s="282"/>
      <c r="FX687" s="282"/>
      <c r="FY687" s="282"/>
      <c r="FZ687" s="282"/>
      <c r="GA687" s="282"/>
      <c r="GB687" s="282"/>
      <c r="GC687" s="282"/>
      <c r="GD687" s="282"/>
      <c r="GE687" s="282"/>
      <c r="GF687" s="282"/>
      <c r="GG687" s="282"/>
      <c r="GH687" s="282"/>
      <c r="GI687" s="282"/>
      <c r="GJ687" s="282"/>
      <c r="GK687" s="282"/>
      <c r="GL687" s="282"/>
      <c r="GM687" s="282"/>
      <c r="GN687" s="282"/>
      <c r="GO687" s="282"/>
      <c r="GP687" s="282"/>
      <c r="GQ687" s="282"/>
      <c r="GR687" s="282"/>
      <c r="GS687" s="282"/>
      <c r="GT687" s="282"/>
      <c r="GU687" s="282"/>
      <c r="GV687" s="282"/>
      <c r="GW687" s="282"/>
      <c r="GX687" s="282"/>
      <c r="GY687" s="282"/>
      <c r="GZ687" s="282"/>
      <c r="HA687" s="282"/>
      <c r="HB687" s="282"/>
      <c r="HC687" s="282"/>
      <c r="HD687" s="282"/>
      <c r="HE687" s="282"/>
      <c r="HF687" s="282"/>
      <c r="HG687" s="282"/>
      <c r="HH687" s="282"/>
      <c r="HI687" s="282"/>
      <c r="HJ687" s="282"/>
      <c r="HK687" s="282"/>
      <c r="HL687" s="282"/>
      <c r="HM687" s="282"/>
      <c r="HN687" s="282"/>
      <c r="HO687" s="282"/>
      <c r="HP687" s="282"/>
      <c r="HQ687" s="282"/>
    </row>
    <row r="688" spans="1:225" s="73" customFormat="1" ht="18" hidden="1" customHeight="1" x14ac:dyDescent="0.25">
      <c r="A688" s="223" t="str">
        <f t="shared" ref="A688:B688" si="1776">IF(A531="","",A531)</f>
        <v/>
      </c>
      <c r="B688" s="225" t="str">
        <f t="shared" si="1776"/>
        <v/>
      </c>
      <c r="C688" s="218">
        <f t="shared" si="1718"/>
        <v>0</v>
      </c>
      <c r="D688" s="284"/>
      <c r="E688" s="219">
        <f t="shared" si="1719"/>
        <v>0</v>
      </c>
      <c r="F688" s="219">
        <f t="shared" si="1720"/>
        <v>0</v>
      </c>
      <c r="G688" s="136"/>
      <c r="H688" s="214" t="str">
        <f t="shared" si="1721"/>
        <v/>
      </c>
      <c r="I688" s="219" t="str">
        <f t="shared" si="1722"/>
        <v/>
      </c>
      <c r="J688" s="219" t="str">
        <f t="shared" si="1726"/>
        <v/>
      </c>
      <c r="K688" s="216"/>
      <c r="L688" s="217">
        <f t="shared" si="1716"/>
        <v>1</v>
      </c>
      <c r="M688" s="219" t="str">
        <f t="shared" si="1723"/>
        <v/>
      </c>
      <c r="N688" s="221" t="str">
        <f t="shared" si="1724"/>
        <v/>
      </c>
      <c r="O688" s="304"/>
      <c r="P688" s="282"/>
      <c r="Q688" s="282"/>
      <c r="R688" s="287"/>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c r="CQ688" s="282"/>
      <c r="CR688" s="282"/>
      <c r="CS688" s="282"/>
      <c r="CT688" s="282"/>
      <c r="CU688" s="282"/>
      <c r="CV688" s="282"/>
      <c r="CW688" s="282"/>
      <c r="CX688" s="282"/>
      <c r="CY688" s="282"/>
      <c r="CZ688" s="282"/>
      <c r="DA688" s="282"/>
      <c r="DB688" s="282"/>
      <c r="DC688" s="282"/>
      <c r="DD688" s="282"/>
      <c r="DE688" s="282"/>
      <c r="DF688" s="282"/>
      <c r="DG688" s="282"/>
      <c r="DH688" s="282"/>
      <c r="DI688" s="282"/>
      <c r="DJ688" s="282"/>
      <c r="DK688" s="282"/>
      <c r="DL688" s="282"/>
      <c r="DM688" s="282"/>
      <c r="DN688" s="282"/>
      <c r="DO688" s="282"/>
      <c r="DP688" s="282"/>
      <c r="DQ688" s="282"/>
      <c r="DR688" s="282"/>
      <c r="DS688" s="282"/>
      <c r="DT688" s="282"/>
      <c r="DU688" s="282"/>
      <c r="DV688" s="282"/>
      <c r="DW688" s="282"/>
      <c r="DX688" s="282"/>
      <c r="DY688" s="282"/>
      <c r="DZ688" s="282"/>
      <c r="EA688" s="282"/>
      <c r="EB688" s="282"/>
      <c r="EC688" s="282"/>
      <c r="ED688" s="282"/>
      <c r="EE688" s="282"/>
      <c r="EF688" s="282"/>
      <c r="EG688" s="282"/>
      <c r="EH688" s="282"/>
      <c r="EI688" s="282"/>
      <c r="EJ688" s="282"/>
      <c r="EK688" s="282"/>
      <c r="EL688" s="282"/>
      <c r="EM688" s="282"/>
      <c r="EN688" s="282"/>
      <c r="EO688" s="282"/>
      <c r="EP688" s="282"/>
      <c r="EQ688" s="282"/>
      <c r="ER688" s="282"/>
      <c r="ES688" s="282"/>
      <c r="ET688" s="282"/>
      <c r="EU688" s="282"/>
      <c r="EV688" s="282"/>
      <c r="EW688" s="282"/>
      <c r="EX688" s="282"/>
      <c r="EY688" s="282"/>
      <c r="EZ688" s="282"/>
      <c r="FA688" s="282"/>
      <c r="FB688" s="282"/>
      <c r="FC688" s="282"/>
      <c r="FD688" s="282"/>
      <c r="FE688" s="282"/>
      <c r="FF688" s="282"/>
      <c r="FG688" s="282"/>
      <c r="FH688" s="282"/>
      <c r="FI688" s="282"/>
      <c r="FJ688" s="282"/>
      <c r="FK688" s="282"/>
      <c r="FL688" s="282"/>
      <c r="FM688" s="282"/>
      <c r="FN688" s="282"/>
      <c r="FO688" s="282"/>
      <c r="FP688" s="282"/>
      <c r="FQ688" s="282"/>
      <c r="FR688" s="282"/>
      <c r="FS688" s="282"/>
      <c r="FT688" s="282"/>
      <c r="FU688" s="282"/>
      <c r="FV688" s="282"/>
      <c r="FW688" s="282"/>
      <c r="FX688" s="282"/>
      <c r="FY688" s="282"/>
      <c r="FZ688" s="282"/>
      <c r="GA688" s="282"/>
      <c r="GB688" s="282"/>
      <c r="GC688" s="282"/>
      <c r="GD688" s="282"/>
      <c r="GE688" s="282"/>
      <c r="GF688" s="282"/>
      <c r="GG688" s="282"/>
      <c r="GH688" s="282"/>
      <c r="GI688" s="282"/>
      <c r="GJ688" s="282"/>
      <c r="GK688" s="282"/>
      <c r="GL688" s="282"/>
      <c r="GM688" s="282"/>
      <c r="GN688" s="282"/>
      <c r="GO688" s="282"/>
      <c r="GP688" s="282"/>
      <c r="GQ688" s="282"/>
      <c r="GR688" s="282"/>
      <c r="GS688" s="282"/>
      <c r="GT688" s="282"/>
      <c r="GU688" s="282"/>
      <c r="GV688" s="282"/>
      <c r="GW688" s="282"/>
      <c r="GX688" s="282"/>
      <c r="GY688" s="282"/>
      <c r="GZ688" s="282"/>
      <c r="HA688" s="282"/>
      <c r="HB688" s="282"/>
      <c r="HC688" s="282"/>
      <c r="HD688" s="282"/>
      <c r="HE688" s="282"/>
      <c r="HF688" s="282"/>
      <c r="HG688" s="282"/>
      <c r="HH688" s="282"/>
      <c r="HI688" s="282"/>
      <c r="HJ688" s="282"/>
      <c r="HK688" s="282"/>
      <c r="HL688" s="282"/>
      <c r="HM688" s="282"/>
      <c r="HN688" s="282"/>
      <c r="HO688" s="282"/>
      <c r="HP688" s="282"/>
      <c r="HQ688" s="282"/>
    </row>
    <row r="689" spans="1:225" s="73" customFormat="1" ht="18" hidden="1" customHeight="1" x14ac:dyDescent="0.25">
      <c r="A689" s="223" t="str">
        <f t="shared" ref="A689:B689" si="1777">IF(A532="","",A532)</f>
        <v/>
      </c>
      <c r="B689" s="225" t="str">
        <f t="shared" si="1777"/>
        <v/>
      </c>
      <c r="C689" s="218">
        <f t="shared" si="1718"/>
        <v>0</v>
      </c>
      <c r="D689" s="284"/>
      <c r="E689" s="219">
        <f t="shared" si="1719"/>
        <v>0</v>
      </c>
      <c r="F689" s="219">
        <f t="shared" si="1720"/>
        <v>0</v>
      </c>
      <c r="G689" s="136"/>
      <c r="H689" s="214" t="str">
        <f t="shared" si="1721"/>
        <v/>
      </c>
      <c r="I689" s="219" t="str">
        <f t="shared" si="1722"/>
        <v/>
      </c>
      <c r="J689" s="219" t="str">
        <f t="shared" si="1726"/>
        <v/>
      </c>
      <c r="K689" s="216"/>
      <c r="L689" s="217">
        <f t="shared" si="1716"/>
        <v>1</v>
      </c>
      <c r="M689" s="219" t="str">
        <f t="shared" si="1723"/>
        <v/>
      </c>
      <c r="N689" s="221" t="str">
        <f t="shared" si="1724"/>
        <v/>
      </c>
      <c r="O689" s="304"/>
      <c r="P689" s="282"/>
      <c r="Q689" s="282"/>
      <c r="R689" s="287"/>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c r="CQ689" s="282"/>
      <c r="CR689" s="282"/>
      <c r="CS689" s="282"/>
      <c r="CT689" s="282"/>
      <c r="CU689" s="282"/>
      <c r="CV689" s="282"/>
      <c r="CW689" s="282"/>
      <c r="CX689" s="282"/>
      <c r="CY689" s="282"/>
      <c r="CZ689" s="282"/>
      <c r="DA689" s="282"/>
      <c r="DB689" s="282"/>
      <c r="DC689" s="282"/>
      <c r="DD689" s="282"/>
      <c r="DE689" s="282"/>
      <c r="DF689" s="282"/>
      <c r="DG689" s="282"/>
      <c r="DH689" s="282"/>
      <c r="DI689" s="282"/>
      <c r="DJ689" s="282"/>
      <c r="DK689" s="282"/>
      <c r="DL689" s="282"/>
      <c r="DM689" s="282"/>
      <c r="DN689" s="282"/>
      <c r="DO689" s="282"/>
      <c r="DP689" s="282"/>
      <c r="DQ689" s="282"/>
      <c r="DR689" s="282"/>
      <c r="DS689" s="282"/>
      <c r="DT689" s="282"/>
      <c r="DU689" s="282"/>
      <c r="DV689" s="282"/>
      <c r="DW689" s="282"/>
      <c r="DX689" s="282"/>
      <c r="DY689" s="282"/>
      <c r="DZ689" s="282"/>
      <c r="EA689" s="282"/>
      <c r="EB689" s="282"/>
      <c r="EC689" s="282"/>
      <c r="ED689" s="282"/>
      <c r="EE689" s="282"/>
      <c r="EF689" s="282"/>
      <c r="EG689" s="282"/>
      <c r="EH689" s="282"/>
      <c r="EI689" s="282"/>
      <c r="EJ689" s="282"/>
      <c r="EK689" s="282"/>
      <c r="EL689" s="282"/>
      <c r="EM689" s="282"/>
      <c r="EN689" s="282"/>
      <c r="EO689" s="282"/>
      <c r="EP689" s="282"/>
      <c r="EQ689" s="282"/>
      <c r="ER689" s="282"/>
      <c r="ES689" s="282"/>
      <c r="ET689" s="282"/>
      <c r="EU689" s="282"/>
      <c r="EV689" s="282"/>
      <c r="EW689" s="282"/>
      <c r="EX689" s="282"/>
      <c r="EY689" s="282"/>
      <c r="EZ689" s="282"/>
      <c r="FA689" s="282"/>
      <c r="FB689" s="282"/>
      <c r="FC689" s="282"/>
      <c r="FD689" s="282"/>
      <c r="FE689" s="282"/>
      <c r="FF689" s="282"/>
      <c r="FG689" s="282"/>
      <c r="FH689" s="282"/>
      <c r="FI689" s="282"/>
      <c r="FJ689" s="282"/>
      <c r="FK689" s="282"/>
      <c r="FL689" s="282"/>
      <c r="FM689" s="282"/>
      <c r="FN689" s="282"/>
      <c r="FO689" s="282"/>
      <c r="FP689" s="282"/>
      <c r="FQ689" s="282"/>
      <c r="FR689" s="282"/>
      <c r="FS689" s="282"/>
      <c r="FT689" s="282"/>
      <c r="FU689" s="282"/>
      <c r="FV689" s="282"/>
      <c r="FW689" s="282"/>
      <c r="FX689" s="282"/>
      <c r="FY689" s="282"/>
      <c r="FZ689" s="282"/>
      <c r="GA689" s="282"/>
      <c r="GB689" s="282"/>
      <c r="GC689" s="282"/>
      <c r="GD689" s="282"/>
      <c r="GE689" s="282"/>
      <c r="GF689" s="282"/>
      <c r="GG689" s="282"/>
      <c r="GH689" s="282"/>
      <c r="GI689" s="282"/>
      <c r="GJ689" s="282"/>
      <c r="GK689" s="282"/>
      <c r="GL689" s="282"/>
      <c r="GM689" s="282"/>
      <c r="GN689" s="282"/>
      <c r="GO689" s="282"/>
      <c r="GP689" s="282"/>
      <c r="GQ689" s="282"/>
      <c r="GR689" s="282"/>
      <c r="GS689" s="282"/>
      <c r="GT689" s="282"/>
      <c r="GU689" s="282"/>
      <c r="GV689" s="282"/>
      <c r="GW689" s="282"/>
      <c r="GX689" s="282"/>
      <c r="GY689" s="282"/>
      <c r="GZ689" s="282"/>
      <c r="HA689" s="282"/>
      <c r="HB689" s="282"/>
      <c r="HC689" s="282"/>
      <c r="HD689" s="282"/>
      <c r="HE689" s="282"/>
      <c r="HF689" s="282"/>
      <c r="HG689" s="282"/>
      <c r="HH689" s="282"/>
      <c r="HI689" s="282"/>
      <c r="HJ689" s="282"/>
      <c r="HK689" s="282"/>
      <c r="HL689" s="282"/>
      <c r="HM689" s="282"/>
      <c r="HN689" s="282"/>
      <c r="HO689" s="282"/>
      <c r="HP689" s="282"/>
      <c r="HQ689" s="282"/>
    </row>
    <row r="690" spans="1:225" s="73" customFormat="1" ht="18" hidden="1" customHeight="1" x14ac:dyDescent="0.25">
      <c r="A690" s="223" t="str">
        <f t="shared" ref="A690:B690" si="1778">IF(A533="","",A533)</f>
        <v/>
      </c>
      <c r="B690" s="225" t="str">
        <f t="shared" si="1778"/>
        <v/>
      </c>
      <c r="C690" s="218">
        <f t="shared" si="1718"/>
        <v>0</v>
      </c>
      <c r="D690" s="284"/>
      <c r="E690" s="219">
        <f t="shared" si="1719"/>
        <v>0</v>
      </c>
      <c r="F690" s="219">
        <f t="shared" si="1720"/>
        <v>0</v>
      </c>
      <c r="G690" s="136"/>
      <c r="H690" s="214" t="str">
        <f t="shared" si="1721"/>
        <v/>
      </c>
      <c r="I690" s="219" t="str">
        <f t="shared" si="1722"/>
        <v/>
      </c>
      <c r="J690" s="219" t="str">
        <f t="shared" si="1726"/>
        <v/>
      </c>
      <c r="K690" s="216"/>
      <c r="L690" s="217">
        <f t="shared" si="1716"/>
        <v>1</v>
      </c>
      <c r="M690" s="219" t="str">
        <f t="shared" si="1723"/>
        <v/>
      </c>
      <c r="N690" s="221" t="str">
        <f t="shared" si="1724"/>
        <v/>
      </c>
      <c r="O690" s="304"/>
      <c r="P690" s="282"/>
      <c r="Q690" s="282"/>
      <c r="R690" s="287"/>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c r="CQ690" s="282"/>
      <c r="CR690" s="282"/>
      <c r="CS690" s="282"/>
      <c r="CT690" s="282"/>
      <c r="CU690" s="282"/>
      <c r="CV690" s="282"/>
      <c r="CW690" s="282"/>
      <c r="CX690" s="282"/>
      <c r="CY690" s="282"/>
      <c r="CZ690" s="282"/>
      <c r="DA690" s="282"/>
      <c r="DB690" s="282"/>
      <c r="DC690" s="282"/>
      <c r="DD690" s="282"/>
      <c r="DE690" s="282"/>
      <c r="DF690" s="282"/>
      <c r="DG690" s="282"/>
      <c r="DH690" s="282"/>
      <c r="DI690" s="282"/>
      <c r="DJ690" s="282"/>
      <c r="DK690" s="282"/>
      <c r="DL690" s="282"/>
      <c r="DM690" s="282"/>
      <c r="DN690" s="282"/>
      <c r="DO690" s="282"/>
      <c r="DP690" s="282"/>
      <c r="DQ690" s="282"/>
      <c r="DR690" s="282"/>
      <c r="DS690" s="282"/>
      <c r="DT690" s="282"/>
      <c r="DU690" s="282"/>
      <c r="DV690" s="282"/>
      <c r="DW690" s="282"/>
      <c r="DX690" s="282"/>
      <c r="DY690" s="282"/>
      <c r="DZ690" s="282"/>
      <c r="EA690" s="282"/>
      <c r="EB690" s="282"/>
      <c r="EC690" s="282"/>
      <c r="ED690" s="282"/>
      <c r="EE690" s="282"/>
      <c r="EF690" s="282"/>
      <c r="EG690" s="282"/>
      <c r="EH690" s="282"/>
      <c r="EI690" s="282"/>
      <c r="EJ690" s="282"/>
      <c r="EK690" s="282"/>
      <c r="EL690" s="282"/>
      <c r="EM690" s="282"/>
      <c r="EN690" s="282"/>
      <c r="EO690" s="282"/>
      <c r="EP690" s="282"/>
      <c r="EQ690" s="282"/>
      <c r="ER690" s="282"/>
      <c r="ES690" s="282"/>
      <c r="ET690" s="282"/>
      <c r="EU690" s="282"/>
      <c r="EV690" s="282"/>
      <c r="EW690" s="282"/>
      <c r="EX690" s="282"/>
      <c r="EY690" s="282"/>
      <c r="EZ690" s="282"/>
      <c r="FA690" s="282"/>
      <c r="FB690" s="282"/>
      <c r="FC690" s="282"/>
      <c r="FD690" s="282"/>
      <c r="FE690" s="282"/>
      <c r="FF690" s="282"/>
      <c r="FG690" s="282"/>
      <c r="FH690" s="282"/>
      <c r="FI690" s="282"/>
      <c r="FJ690" s="282"/>
      <c r="FK690" s="282"/>
      <c r="FL690" s="282"/>
      <c r="FM690" s="282"/>
      <c r="FN690" s="282"/>
      <c r="FO690" s="282"/>
      <c r="FP690" s="282"/>
      <c r="FQ690" s="282"/>
      <c r="FR690" s="282"/>
      <c r="FS690" s="282"/>
      <c r="FT690" s="282"/>
      <c r="FU690" s="282"/>
      <c r="FV690" s="282"/>
      <c r="FW690" s="282"/>
      <c r="FX690" s="282"/>
      <c r="FY690" s="282"/>
      <c r="FZ690" s="282"/>
      <c r="GA690" s="282"/>
      <c r="GB690" s="282"/>
      <c r="GC690" s="282"/>
      <c r="GD690" s="282"/>
      <c r="GE690" s="282"/>
      <c r="GF690" s="282"/>
      <c r="GG690" s="282"/>
      <c r="GH690" s="282"/>
      <c r="GI690" s="282"/>
      <c r="GJ690" s="282"/>
      <c r="GK690" s="282"/>
      <c r="GL690" s="282"/>
      <c r="GM690" s="282"/>
      <c r="GN690" s="282"/>
      <c r="GO690" s="282"/>
      <c r="GP690" s="282"/>
      <c r="GQ690" s="282"/>
      <c r="GR690" s="282"/>
      <c r="GS690" s="282"/>
      <c r="GT690" s="282"/>
      <c r="GU690" s="282"/>
      <c r="GV690" s="282"/>
      <c r="GW690" s="282"/>
      <c r="GX690" s="282"/>
      <c r="GY690" s="282"/>
      <c r="GZ690" s="282"/>
      <c r="HA690" s="282"/>
      <c r="HB690" s="282"/>
      <c r="HC690" s="282"/>
      <c r="HD690" s="282"/>
      <c r="HE690" s="282"/>
      <c r="HF690" s="282"/>
      <c r="HG690" s="282"/>
      <c r="HH690" s="282"/>
      <c r="HI690" s="282"/>
      <c r="HJ690" s="282"/>
      <c r="HK690" s="282"/>
      <c r="HL690" s="282"/>
      <c r="HM690" s="282"/>
      <c r="HN690" s="282"/>
      <c r="HO690" s="282"/>
      <c r="HP690" s="282"/>
      <c r="HQ690" s="282"/>
    </row>
    <row r="691" spans="1:225" s="73" customFormat="1" ht="18" hidden="1" customHeight="1" x14ac:dyDescent="0.25">
      <c r="A691" s="223" t="str">
        <f t="shared" ref="A691:B691" si="1779">IF(A534="","",A534)</f>
        <v/>
      </c>
      <c r="B691" s="225" t="str">
        <f t="shared" si="1779"/>
        <v/>
      </c>
      <c r="C691" s="218">
        <f t="shared" si="1718"/>
        <v>0</v>
      </c>
      <c r="D691" s="284"/>
      <c r="E691" s="219">
        <f t="shared" si="1719"/>
        <v>0</v>
      </c>
      <c r="F691" s="219">
        <f t="shared" si="1720"/>
        <v>0</v>
      </c>
      <c r="G691" s="136"/>
      <c r="H691" s="214" t="str">
        <f t="shared" si="1721"/>
        <v/>
      </c>
      <c r="I691" s="219" t="str">
        <f t="shared" si="1722"/>
        <v/>
      </c>
      <c r="J691" s="219" t="str">
        <f t="shared" si="1726"/>
        <v/>
      </c>
      <c r="K691" s="216"/>
      <c r="L691" s="217">
        <f t="shared" si="1716"/>
        <v>1</v>
      </c>
      <c r="M691" s="219" t="str">
        <f t="shared" si="1723"/>
        <v/>
      </c>
      <c r="N691" s="221" t="str">
        <f t="shared" si="1724"/>
        <v/>
      </c>
      <c r="O691" s="304"/>
      <c r="P691" s="282"/>
      <c r="Q691" s="282"/>
      <c r="R691" s="287"/>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c r="CQ691" s="282"/>
      <c r="CR691" s="282"/>
      <c r="CS691" s="282"/>
      <c r="CT691" s="282"/>
      <c r="CU691" s="282"/>
      <c r="CV691" s="282"/>
      <c r="CW691" s="282"/>
      <c r="CX691" s="282"/>
      <c r="CY691" s="282"/>
      <c r="CZ691" s="282"/>
      <c r="DA691" s="282"/>
      <c r="DB691" s="282"/>
      <c r="DC691" s="282"/>
      <c r="DD691" s="282"/>
      <c r="DE691" s="282"/>
      <c r="DF691" s="282"/>
      <c r="DG691" s="282"/>
      <c r="DH691" s="282"/>
      <c r="DI691" s="282"/>
      <c r="DJ691" s="282"/>
      <c r="DK691" s="282"/>
      <c r="DL691" s="282"/>
      <c r="DM691" s="282"/>
      <c r="DN691" s="282"/>
      <c r="DO691" s="282"/>
      <c r="DP691" s="282"/>
      <c r="DQ691" s="282"/>
      <c r="DR691" s="282"/>
      <c r="DS691" s="282"/>
      <c r="DT691" s="282"/>
      <c r="DU691" s="282"/>
      <c r="DV691" s="282"/>
      <c r="DW691" s="282"/>
      <c r="DX691" s="282"/>
      <c r="DY691" s="282"/>
      <c r="DZ691" s="282"/>
      <c r="EA691" s="282"/>
      <c r="EB691" s="282"/>
      <c r="EC691" s="282"/>
      <c r="ED691" s="282"/>
      <c r="EE691" s="282"/>
      <c r="EF691" s="282"/>
      <c r="EG691" s="282"/>
      <c r="EH691" s="282"/>
      <c r="EI691" s="282"/>
      <c r="EJ691" s="282"/>
      <c r="EK691" s="282"/>
      <c r="EL691" s="282"/>
      <c r="EM691" s="282"/>
      <c r="EN691" s="282"/>
      <c r="EO691" s="282"/>
      <c r="EP691" s="282"/>
      <c r="EQ691" s="282"/>
      <c r="ER691" s="282"/>
      <c r="ES691" s="282"/>
      <c r="ET691" s="282"/>
      <c r="EU691" s="282"/>
      <c r="EV691" s="282"/>
      <c r="EW691" s="282"/>
      <c r="EX691" s="282"/>
      <c r="EY691" s="282"/>
      <c r="EZ691" s="282"/>
      <c r="FA691" s="282"/>
      <c r="FB691" s="282"/>
      <c r="FC691" s="282"/>
      <c r="FD691" s="282"/>
      <c r="FE691" s="282"/>
      <c r="FF691" s="282"/>
      <c r="FG691" s="282"/>
      <c r="FH691" s="282"/>
      <c r="FI691" s="282"/>
      <c r="FJ691" s="282"/>
      <c r="FK691" s="282"/>
      <c r="FL691" s="282"/>
      <c r="FM691" s="282"/>
      <c r="FN691" s="282"/>
      <c r="FO691" s="282"/>
      <c r="FP691" s="282"/>
      <c r="FQ691" s="282"/>
      <c r="FR691" s="282"/>
      <c r="FS691" s="282"/>
      <c r="FT691" s="282"/>
      <c r="FU691" s="282"/>
      <c r="FV691" s="282"/>
      <c r="FW691" s="282"/>
      <c r="FX691" s="282"/>
      <c r="FY691" s="282"/>
      <c r="FZ691" s="282"/>
      <c r="GA691" s="282"/>
      <c r="GB691" s="282"/>
      <c r="GC691" s="282"/>
      <c r="GD691" s="282"/>
      <c r="GE691" s="282"/>
      <c r="GF691" s="282"/>
      <c r="GG691" s="282"/>
      <c r="GH691" s="282"/>
      <c r="GI691" s="282"/>
      <c r="GJ691" s="282"/>
      <c r="GK691" s="282"/>
      <c r="GL691" s="282"/>
      <c r="GM691" s="282"/>
      <c r="GN691" s="282"/>
      <c r="GO691" s="282"/>
      <c r="GP691" s="282"/>
      <c r="GQ691" s="282"/>
      <c r="GR691" s="282"/>
      <c r="GS691" s="282"/>
      <c r="GT691" s="282"/>
      <c r="GU691" s="282"/>
      <c r="GV691" s="282"/>
      <c r="GW691" s="282"/>
      <c r="GX691" s="282"/>
      <c r="GY691" s="282"/>
      <c r="GZ691" s="282"/>
      <c r="HA691" s="282"/>
      <c r="HB691" s="282"/>
      <c r="HC691" s="282"/>
      <c r="HD691" s="282"/>
      <c r="HE691" s="282"/>
      <c r="HF691" s="282"/>
      <c r="HG691" s="282"/>
      <c r="HH691" s="282"/>
      <c r="HI691" s="282"/>
      <c r="HJ691" s="282"/>
      <c r="HK691" s="282"/>
      <c r="HL691" s="282"/>
      <c r="HM691" s="282"/>
      <c r="HN691" s="282"/>
      <c r="HO691" s="282"/>
      <c r="HP691" s="282"/>
      <c r="HQ691" s="282"/>
    </row>
    <row r="692" spans="1:225" s="73" customFormat="1" ht="18" hidden="1" customHeight="1" x14ac:dyDescent="0.25">
      <c r="A692" s="223" t="str">
        <f t="shared" ref="A692:B692" si="1780">IF(A535="","",A535)</f>
        <v/>
      </c>
      <c r="B692" s="225" t="str">
        <f t="shared" si="1780"/>
        <v/>
      </c>
      <c r="C692" s="218">
        <f t="shared" si="1718"/>
        <v>0</v>
      </c>
      <c r="D692" s="284"/>
      <c r="E692" s="219">
        <f t="shared" si="1719"/>
        <v>0</v>
      </c>
      <c r="F692" s="219">
        <f t="shared" si="1720"/>
        <v>0</v>
      </c>
      <c r="G692" s="136"/>
      <c r="H692" s="214" t="str">
        <f t="shared" si="1721"/>
        <v/>
      </c>
      <c r="I692" s="219" t="str">
        <f t="shared" si="1722"/>
        <v/>
      </c>
      <c r="J692" s="219" t="str">
        <f t="shared" si="1726"/>
        <v/>
      </c>
      <c r="K692" s="216"/>
      <c r="L692" s="217">
        <f t="shared" si="1716"/>
        <v>1</v>
      </c>
      <c r="M692" s="219" t="str">
        <f>IF(K692="","",ROUND(J692*K692,2))</f>
        <v/>
      </c>
      <c r="N692" s="221" t="str">
        <f t="shared" si="1724"/>
        <v/>
      </c>
      <c r="O692" s="304"/>
      <c r="P692" s="282"/>
      <c r="Q692" s="282"/>
      <c r="R692" s="287"/>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c r="CQ692" s="282"/>
      <c r="CR692" s="282"/>
      <c r="CS692" s="282"/>
      <c r="CT692" s="282"/>
      <c r="CU692" s="282"/>
      <c r="CV692" s="282"/>
      <c r="CW692" s="282"/>
      <c r="CX692" s="282"/>
      <c r="CY692" s="282"/>
      <c r="CZ692" s="282"/>
      <c r="DA692" s="282"/>
      <c r="DB692" s="282"/>
      <c r="DC692" s="282"/>
      <c r="DD692" s="282"/>
      <c r="DE692" s="282"/>
      <c r="DF692" s="282"/>
      <c r="DG692" s="282"/>
      <c r="DH692" s="282"/>
      <c r="DI692" s="282"/>
      <c r="DJ692" s="282"/>
      <c r="DK692" s="282"/>
      <c r="DL692" s="282"/>
      <c r="DM692" s="282"/>
      <c r="DN692" s="282"/>
      <c r="DO692" s="282"/>
      <c r="DP692" s="282"/>
      <c r="DQ692" s="282"/>
      <c r="DR692" s="282"/>
      <c r="DS692" s="282"/>
      <c r="DT692" s="282"/>
      <c r="DU692" s="282"/>
      <c r="DV692" s="282"/>
      <c r="DW692" s="282"/>
      <c r="DX692" s="282"/>
      <c r="DY692" s="282"/>
      <c r="DZ692" s="282"/>
      <c r="EA692" s="282"/>
      <c r="EB692" s="282"/>
      <c r="EC692" s="282"/>
      <c r="ED692" s="282"/>
      <c r="EE692" s="282"/>
      <c r="EF692" s="282"/>
      <c r="EG692" s="282"/>
      <c r="EH692" s="282"/>
      <c r="EI692" s="282"/>
      <c r="EJ692" s="282"/>
      <c r="EK692" s="282"/>
      <c r="EL692" s="282"/>
      <c r="EM692" s="282"/>
      <c r="EN692" s="282"/>
      <c r="EO692" s="282"/>
      <c r="EP692" s="282"/>
      <c r="EQ692" s="282"/>
      <c r="ER692" s="282"/>
      <c r="ES692" s="282"/>
      <c r="ET692" s="282"/>
      <c r="EU692" s="282"/>
      <c r="EV692" s="282"/>
      <c r="EW692" s="282"/>
      <c r="EX692" s="282"/>
      <c r="EY692" s="282"/>
      <c r="EZ692" s="282"/>
      <c r="FA692" s="282"/>
      <c r="FB692" s="282"/>
      <c r="FC692" s="282"/>
      <c r="FD692" s="282"/>
      <c r="FE692" s="282"/>
      <c r="FF692" s="282"/>
      <c r="FG692" s="282"/>
      <c r="FH692" s="282"/>
      <c r="FI692" s="282"/>
      <c r="FJ692" s="282"/>
      <c r="FK692" s="282"/>
      <c r="FL692" s="282"/>
      <c r="FM692" s="282"/>
      <c r="FN692" s="282"/>
      <c r="FO692" s="282"/>
      <c r="FP692" s="282"/>
      <c r="FQ692" s="282"/>
      <c r="FR692" s="282"/>
      <c r="FS692" s="282"/>
      <c r="FT692" s="282"/>
      <c r="FU692" s="282"/>
      <c r="FV692" s="282"/>
      <c r="FW692" s="282"/>
      <c r="FX692" s="282"/>
      <c r="FY692" s="282"/>
      <c r="FZ692" s="282"/>
      <c r="GA692" s="282"/>
      <c r="GB692" s="282"/>
      <c r="GC692" s="282"/>
      <c r="GD692" s="282"/>
      <c r="GE692" s="282"/>
      <c r="GF692" s="282"/>
      <c r="GG692" s="282"/>
      <c r="GH692" s="282"/>
      <c r="GI692" s="282"/>
      <c r="GJ692" s="282"/>
      <c r="GK692" s="282"/>
      <c r="GL692" s="282"/>
      <c r="GM692" s="282"/>
      <c r="GN692" s="282"/>
      <c r="GO692" s="282"/>
      <c r="GP692" s="282"/>
      <c r="GQ692" s="282"/>
      <c r="GR692" s="282"/>
      <c r="GS692" s="282"/>
      <c r="GT692" s="282"/>
      <c r="GU692" s="282"/>
      <c r="GV692" s="282"/>
      <c r="GW692" s="282"/>
      <c r="GX692" s="282"/>
      <c r="GY692" s="282"/>
      <c r="GZ692" s="282"/>
      <c r="HA692" s="282"/>
      <c r="HB692" s="282"/>
      <c r="HC692" s="282"/>
      <c r="HD692" s="282"/>
      <c r="HE692" s="282"/>
      <c r="HF692" s="282"/>
      <c r="HG692" s="282"/>
      <c r="HH692" s="282"/>
      <c r="HI692" s="282"/>
      <c r="HJ692" s="282"/>
      <c r="HK692" s="282"/>
      <c r="HL692" s="282"/>
      <c r="HM692" s="282"/>
      <c r="HN692" s="282"/>
      <c r="HO692" s="282"/>
      <c r="HP692" s="282"/>
      <c r="HQ692" s="282"/>
    </row>
    <row r="693" spans="1:225" s="73" customFormat="1" ht="18" hidden="1" customHeight="1" x14ac:dyDescent="0.25">
      <c r="A693" s="223" t="str">
        <f t="shared" ref="A693:B693" si="1781">IF(A536="","",A536)</f>
        <v/>
      </c>
      <c r="B693" s="225" t="str">
        <f t="shared" si="1781"/>
        <v/>
      </c>
      <c r="C693" s="218">
        <f t="shared" si="1718"/>
        <v>0</v>
      </c>
      <c r="D693" s="284"/>
      <c r="E693" s="219">
        <f t="shared" si="1719"/>
        <v>0</v>
      </c>
      <c r="F693" s="219">
        <f t="shared" si="1720"/>
        <v>0</v>
      </c>
      <c r="G693" s="136"/>
      <c r="H693" s="214" t="str">
        <f t="shared" si="1721"/>
        <v/>
      </c>
      <c r="I693" s="219" t="str">
        <f t="shared" si="1722"/>
        <v/>
      </c>
      <c r="J693" s="219" t="str">
        <f t="shared" si="1726"/>
        <v/>
      </c>
      <c r="K693" s="216"/>
      <c r="L693" s="217">
        <f t="shared" si="1716"/>
        <v>1</v>
      </c>
      <c r="M693" s="219" t="str">
        <f t="shared" si="1723"/>
        <v/>
      </c>
      <c r="N693" s="221" t="str">
        <f t="shared" si="1724"/>
        <v/>
      </c>
      <c r="O693" s="304"/>
      <c r="P693" s="282"/>
      <c r="Q693" s="282"/>
      <c r="R693" s="287"/>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c r="CQ693" s="282"/>
      <c r="CR693" s="282"/>
      <c r="CS693" s="282"/>
      <c r="CT693" s="282"/>
      <c r="CU693" s="282"/>
      <c r="CV693" s="282"/>
      <c r="CW693" s="282"/>
      <c r="CX693" s="282"/>
      <c r="CY693" s="282"/>
      <c r="CZ693" s="282"/>
      <c r="DA693" s="282"/>
      <c r="DB693" s="282"/>
      <c r="DC693" s="282"/>
      <c r="DD693" s="282"/>
      <c r="DE693" s="282"/>
      <c r="DF693" s="282"/>
      <c r="DG693" s="282"/>
      <c r="DH693" s="282"/>
      <c r="DI693" s="282"/>
      <c r="DJ693" s="282"/>
      <c r="DK693" s="282"/>
      <c r="DL693" s="282"/>
      <c r="DM693" s="282"/>
      <c r="DN693" s="282"/>
      <c r="DO693" s="282"/>
      <c r="DP693" s="282"/>
      <c r="DQ693" s="282"/>
      <c r="DR693" s="282"/>
      <c r="DS693" s="282"/>
      <c r="DT693" s="282"/>
      <c r="DU693" s="282"/>
      <c r="DV693" s="282"/>
      <c r="DW693" s="282"/>
      <c r="DX693" s="282"/>
      <c r="DY693" s="282"/>
      <c r="DZ693" s="282"/>
      <c r="EA693" s="282"/>
      <c r="EB693" s="282"/>
      <c r="EC693" s="282"/>
      <c r="ED693" s="282"/>
      <c r="EE693" s="282"/>
      <c r="EF693" s="282"/>
      <c r="EG693" s="282"/>
      <c r="EH693" s="282"/>
      <c r="EI693" s="282"/>
      <c r="EJ693" s="282"/>
      <c r="EK693" s="282"/>
      <c r="EL693" s="282"/>
      <c r="EM693" s="282"/>
      <c r="EN693" s="282"/>
      <c r="EO693" s="282"/>
      <c r="EP693" s="282"/>
      <c r="EQ693" s="282"/>
      <c r="ER693" s="282"/>
      <c r="ES693" s="282"/>
      <c r="ET693" s="282"/>
      <c r="EU693" s="282"/>
      <c r="EV693" s="282"/>
      <c r="EW693" s="282"/>
      <c r="EX693" s="282"/>
      <c r="EY693" s="282"/>
      <c r="EZ693" s="282"/>
      <c r="FA693" s="282"/>
      <c r="FB693" s="282"/>
      <c r="FC693" s="282"/>
      <c r="FD693" s="282"/>
      <c r="FE693" s="282"/>
      <c r="FF693" s="282"/>
      <c r="FG693" s="282"/>
      <c r="FH693" s="282"/>
      <c r="FI693" s="282"/>
      <c r="FJ693" s="282"/>
      <c r="FK693" s="282"/>
      <c r="FL693" s="282"/>
      <c r="FM693" s="282"/>
      <c r="FN693" s="282"/>
      <c r="FO693" s="282"/>
      <c r="FP693" s="282"/>
      <c r="FQ693" s="282"/>
      <c r="FR693" s="282"/>
      <c r="FS693" s="282"/>
      <c r="FT693" s="282"/>
      <c r="FU693" s="282"/>
      <c r="FV693" s="282"/>
      <c r="FW693" s="282"/>
      <c r="FX693" s="282"/>
      <c r="FY693" s="282"/>
      <c r="FZ693" s="282"/>
      <c r="GA693" s="282"/>
      <c r="GB693" s="282"/>
      <c r="GC693" s="282"/>
      <c r="GD693" s="282"/>
      <c r="GE693" s="282"/>
      <c r="GF693" s="282"/>
      <c r="GG693" s="282"/>
      <c r="GH693" s="282"/>
      <c r="GI693" s="282"/>
      <c r="GJ693" s="282"/>
      <c r="GK693" s="282"/>
      <c r="GL693" s="282"/>
      <c r="GM693" s="282"/>
      <c r="GN693" s="282"/>
      <c r="GO693" s="282"/>
      <c r="GP693" s="282"/>
      <c r="GQ693" s="282"/>
      <c r="GR693" s="282"/>
      <c r="GS693" s="282"/>
      <c r="GT693" s="282"/>
      <c r="GU693" s="282"/>
      <c r="GV693" s="282"/>
      <c r="GW693" s="282"/>
      <c r="GX693" s="282"/>
      <c r="GY693" s="282"/>
      <c r="GZ693" s="282"/>
      <c r="HA693" s="282"/>
      <c r="HB693" s="282"/>
      <c r="HC693" s="282"/>
      <c r="HD693" s="282"/>
      <c r="HE693" s="282"/>
      <c r="HF693" s="282"/>
      <c r="HG693" s="282"/>
      <c r="HH693" s="282"/>
      <c r="HI693" s="282"/>
      <c r="HJ693" s="282"/>
      <c r="HK693" s="282"/>
      <c r="HL693" s="282"/>
      <c r="HM693" s="282"/>
      <c r="HN693" s="282"/>
      <c r="HO693" s="282"/>
      <c r="HP693" s="282"/>
      <c r="HQ693" s="282"/>
    </row>
    <row r="694" spans="1:225" s="73" customFormat="1" ht="18" hidden="1" customHeight="1" x14ac:dyDescent="0.25">
      <c r="A694" s="223" t="str">
        <f t="shared" ref="A694:B694" si="1782">IF(A537="","",A537)</f>
        <v/>
      </c>
      <c r="B694" s="225" t="str">
        <f t="shared" si="1782"/>
        <v/>
      </c>
      <c r="C694" s="218">
        <f t="shared" si="1718"/>
        <v>0</v>
      </c>
      <c r="D694" s="284"/>
      <c r="E694" s="219">
        <f t="shared" si="1719"/>
        <v>0</v>
      </c>
      <c r="F694" s="219">
        <f t="shared" si="1720"/>
        <v>0</v>
      </c>
      <c r="G694" s="136"/>
      <c r="H694" s="214" t="str">
        <f t="shared" si="1721"/>
        <v/>
      </c>
      <c r="I694" s="219" t="str">
        <f t="shared" si="1722"/>
        <v/>
      </c>
      <c r="J694" s="219" t="str">
        <f t="shared" si="1726"/>
        <v/>
      </c>
      <c r="K694" s="216"/>
      <c r="L694" s="217">
        <f t="shared" si="1716"/>
        <v>1</v>
      </c>
      <c r="M694" s="219" t="str">
        <f t="shared" si="1723"/>
        <v/>
      </c>
      <c r="N694" s="221" t="str">
        <f t="shared" si="1724"/>
        <v/>
      </c>
      <c r="O694" s="304"/>
      <c r="P694" s="282"/>
      <c r="Q694" s="282"/>
      <c r="R694" s="287"/>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c r="CQ694" s="282"/>
      <c r="CR694" s="282"/>
      <c r="CS694" s="282"/>
      <c r="CT694" s="282"/>
      <c r="CU694" s="282"/>
      <c r="CV694" s="282"/>
      <c r="CW694" s="282"/>
      <c r="CX694" s="282"/>
      <c r="CY694" s="282"/>
      <c r="CZ694" s="282"/>
      <c r="DA694" s="282"/>
      <c r="DB694" s="282"/>
      <c r="DC694" s="282"/>
      <c r="DD694" s="282"/>
      <c r="DE694" s="282"/>
      <c r="DF694" s="282"/>
      <c r="DG694" s="282"/>
      <c r="DH694" s="282"/>
      <c r="DI694" s="282"/>
      <c r="DJ694" s="282"/>
      <c r="DK694" s="282"/>
      <c r="DL694" s="282"/>
      <c r="DM694" s="282"/>
      <c r="DN694" s="282"/>
      <c r="DO694" s="282"/>
      <c r="DP694" s="282"/>
      <c r="DQ694" s="282"/>
      <c r="DR694" s="282"/>
      <c r="DS694" s="282"/>
      <c r="DT694" s="282"/>
      <c r="DU694" s="282"/>
      <c r="DV694" s="282"/>
      <c r="DW694" s="282"/>
      <c r="DX694" s="282"/>
      <c r="DY694" s="282"/>
      <c r="DZ694" s="282"/>
      <c r="EA694" s="282"/>
      <c r="EB694" s="282"/>
      <c r="EC694" s="282"/>
      <c r="ED694" s="282"/>
      <c r="EE694" s="282"/>
      <c r="EF694" s="282"/>
      <c r="EG694" s="282"/>
      <c r="EH694" s="282"/>
      <c r="EI694" s="282"/>
      <c r="EJ694" s="282"/>
      <c r="EK694" s="282"/>
      <c r="EL694" s="282"/>
      <c r="EM694" s="282"/>
      <c r="EN694" s="282"/>
      <c r="EO694" s="282"/>
      <c r="EP694" s="282"/>
      <c r="EQ694" s="282"/>
      <c r="ER694" s="282"/>
      <c r="ES694" s="282"/>
      <c r="ET694" s="282"/>
      <c r="EU694" s="282"/>
      <c r="EV694" s="282"/>
      <c r="EW694" s="282"/>
      <c r="EX694" s="282"/>
      <c r="EY694" s="282"/>
      <c r="EZ694" s="282"/>
      <c r="FA694" s="282"/>
      <c r="FB694" s="282"/>
      <c r="FC694" s="282"/>
      <c r="FD694" s="282"/>
      <c r="FE694" s="282"/>
      <c r="FF694" s="282"/>
      <c r="FG694" s="282"/>
      <c r="FH694" s="282"/>
      <c r="FI694" s="282"/>
      <c r="FJ694" s="282"/>
      <c r="FK694" s="282"/>
      <c r="FL694" s="282"/>
      <c r="FM694" s="282"/>
      <c r="FN694" s="282"/>
      <c r="FO694" s="282"/>
      <c r="FP694" s="282"/>
      <c r="FQ694" s="282"/>
      <c r="FR694" s="282"/>
      <c r="FS694" s="282"/>
      <c r="FT694" s="282"/>
      <c r="FU694" s="282"/>
      <c r="FV694" s="282"/>
      <c r="FW694" s="282"/>
      <c r="FX694" s="282"/>
      <c r="FY694" s="282"/>
      <c r="FZ694" s="282"/>
      <c r="GA694" s="282"/>
      <c r="GB694" s="282"/>
      <c r="GC694" s="282"/>
      <c r="GD694" s="282"/>
      <c r="GE694" s="282"/>
      <c r="GF694" s="282"/>
      <c r="GG694" s="282"/>
      <c r="GH694" s="282"/>
      <c r="GI694" s="282"/>
      <c r="GJ694" s="282"/>
      <c r="GK694" s="282"/>
      <c r="GL694" s="282"/>
      <c r="GM694" s="282"/>
      <c r="GN694" s="282"/>
      <c r="GO694" s="282"/>
      <c r="GP694" s="282"/>
      <c r="GQ694" s="282"/>
      <c r="GR694" s="282"/>
      <c r="GS694" s="282"/>
      <c r="GT694" s="282"/>
      <c r="GU694" s="282"/>
      <c r="GV694" s="282"/>
      <c r="GW694" s="282"/>
      <c r="GX694" s="282"/>
      <c r="GY694" s="282"/>
      <c r="GZ694" s="282"/>
      <c r="HA694" s="282"/>
      <c r="HB694" s="282"/>
      <c r="HC694" s="282"/>
      <c r="HD694" s="282"/>
      <c r="HE694" s="282"/>
      <c r="HF694" s="282"/>
      <c r="HG694" s="282"/>
      <c r="HH694" s="282"/>
      <c r="HI694" s="282"/>
      <c r="HJ694" s="282"/>
      <c r="HK694" s="282"/>
      <c r="HL694" s="282"/>
      <c r="HM694" s="282"/>
      <c r="HN694" s="282"/>
      <c r="HO694" s="282"/>
      <c r="HP694" s="282"/>
      <c r="HQ694" s="282"/>
    </row>
    <row r="695" spans="1:225" s="73" customFormat="1" ht="18" hidden="1" customHeight="1" x14ac:dyDescent="0.25">
      <c r="A695" s="223" t="str">
        <f t="shared" ref="A695:B695" si="1783">IF(A538="","",A538)</f>
        <v/>
      </c>
      <c r="B695" s="225" t="str">
        <f t="shared" si="1783"/>
        <v/>
      </c>
      <c r="C695" s="218">
        <f t="shared" si="1718"/>
        <v>0</v>
      </c>
      <c r="D695" s="284"/>
      <c r="E695" s="219">
        <f t="shared" si="1719"/>
        <v>0</v>
      </c>
      <c r="F695" s="219">
        <f t="shared" si="1720"/>
        <v>0</v>
      </c>
      <c r="G695" s="136"/>
      <c r="H695" s="214" t="str">
        <f t="shared" si="1721"/>
        <v/>
      </c>
      <c r="I695" s="219" t="str">
        <f t="shared" si="1722"/>
        <v/>
      </c>
      <c r="J695" s="219" t="str">
        <f t="shared" si="1726"/>
        <v/>
      </c>
      <c r="K695" s="216"/>
      <c r="L695" s="217">
        <f t="shared" si="1716"/>
        <v>1</v>
      </c>
      <c r="M695" s="219" t="str">
        <f t="shared" si="1723"/>
        <v/>
      </c>
      <c r="N695" s="221" t="str">
        <f t="shared" si="1724"/>
        <v/>
      </c>
      <c r="O695" s="304"/>
      <c r="P695" s="282"/>
      <c r="Q695" s="282"/>
      <c r="R695" s="287"/>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c r="CQ695" s="282"/>
      <c r="CR695" s="282"/>
      <c r="CS695" s="282"/>
      <c r="CT695" s="282"/>
      <c r="CU695" s="282"/>
      <c r="CV695" s="282"/>
      <c r="CW695" s="282"/>
      <c r="CX695" s="282"/>
      <c r="CY695" s="282"/>
      <c r="CZ695" s="282"/>
      <c r="DA695" s="282"/>
      <c r="DB695" s="282"/>
      <c r="DC695" s="282"/>
      <c r="DD695" s="282"/>
      <c r="DE695" s="282"/>
      <c r="DF695" s="282"/>
      <c r="DG695" s="282"/>
      <c r="DH695" s="282"/>
      <c r="DI695" s="282"/>
      <c r="DJ695" s="282"/>
      <c r="DK695" s="282"/>
      <c r="DL695" s="282"/>
      <c r="DM695" s="282"/>
      <c r="DN695" s="282"/>
      <c r="DO695" s="282"/>
      <c r="DP695" s="282"/>
      <c r="DQ695" s="282"/>
      <c r="DR695" s="282"/>
      <c r="DS695" s="282"/>
      <c r="DT695" s="282"/>
      <c r="DU695" s="282"/>
      <c r="DV695" s="282"/>
      <c r="DW695" s="282"/>
      <c r="DX695" s="282"/>
      <c r="DY695" s="282"/>
      <c r="DZ695" s="282"/>
      <c r="EA695" s="282"/>
      <c r="EB695" s="282"/>
      <c r="EC695" s="282"/>
      <c r="ED695" s="282"/>
      <c r="EE695" s="282"/>
      <c r="EF695" s="282"/>
      <c r="EG695" s="282"/>
      <c r="EH695" s="282"/>
      <c r="EI695" s="282"/>
      <c r="EJ695" s="282"/>
      <c r="EK695" s="282"/>
      <c r="EL695" s="282"/>
      <c r="EM695" s="282"/>
      <c r="EN695" s="282"/>
      <c r="EO695" s="282"/>
      <c r="EP695" s="282"/>
      <c r="EQ695" s="282"/>
      <c r="ER695" s="282"/>
      <c r="ES695" s="282"/>
      <c r="ET695" s="282"/>
      <c r="EU695" s="282"/>
      <c r="EV695" s="282"/>
      <c r="EW695" s="282"/>
      <c r="EX695" s="282"/>
      <c r="EY695" s="282"/>
      <c r="EZ695" s="282"/>
      <c r="FA695" s="282"/>
      <c r="FB695" s="282"/>
      <c r="FC695" s="282"/>
      <c r="FD695" s="282"/>
      <c r="FE695" s="282"/>
      <c r="FF695" s="282"/>
      <c r="FG695" s="282"/>
      <c r="FH695" s="282"/>
      <c r="FI695" s="282"/>
      <c r="FJ695" s="282"/>
      <c r="FK695" s="282"/>
      <c r="FL695" s="282"/>
      <c r="FM695" s="282"/>
      <c r="FN695" s="282"/>
      <c r="FO695" s="282"/>
      <c r="FP695" s="282"/>
      <c r="FQ695" s="282"/>
      <c r="FR695" s="282"/>
      <c r="FS695" s="282"/>
      <c r="FT695" s="282"/>
      <c r="FU695" s="282"/>
      <c r="FV695" s="282"/>
      <c r="FW695" s="282"/>
      <c r="FX695" s="282"/>
      <c r="FY695" s="282"/>
      <c r="FZ695" s="282"/>
      <c r="GA695" s="282"/>
      <c r="GB695" s="282"/>
      <c r="GC695" s="282"/>
      <c r="GD695" s="282"/>
      <c r="GE695" s="282"/>
      <c r="GF695" s="282"/>
      <c r="GG695" s="282"/>
      <c r="GH695" s="282"/>
      <c r="GI695" s="282"/>
      <c r="GJ695" s="282"/>
      <c r="GK695" s="282"/>
      <c r="GL695" s="282"/>
      <c r="GM695" s="282"/>
      <c r="GN695" s="282"/>
      <c r="GO695" s="282"/>
      <c r="GP695" s="282"/>
      <c r="GQ695" s="282"/>
      <c r="GR695" s="282"/>
      <c r="GS695" s="282"/>
      <c r="GT695" s="282"/>
      <c r="GU695" s="282"/>
      <c r="GV695" s="282"/>
      <c r="GW695" s="282"/>
      <c r="GX695" s="282"/>
      <c r="GY695" s="282"/>
      <c r="GZ695" s="282"/>
      <c r="HA695" s="282"/>
      <c r="HB695" s="282"/>
      <c r="HC695" s="282"/>
      <c r="HD695" s="282"/>
      <c r="HE695" s="282"/>
      <c r="HF695" s="282"/>
      <c r="HG695" s="282"/>
      <c r="HH695" s="282"/>
      <c r="HI695" s="282"/>
      <c r="HJ695" s="282"/>
      <c r="HK695" s="282"/>
      <c r="HL695" s="282"/>
      <c r="HM695" s="282"/>
      <c r="HN695" s="282"/>
      <c r="HO695" s="282"/>
      <c r="HP695" s="282"/>
      <c r="HQ695" s="282"/>
    </row>
    <row r="696" spans="1:225" s="73" customFormat="1" ht="18" hidden="1" customHeight="1" x14ac:dyDescent="0.25">
      <c r="A696" s="223" t="str">
        <f t="shared" ref="A696:B696" si="1784">IF(A539="","",A539)</f>
        <v/>
      </c>
      <c r="B696" s="225" t="str">
        <f t="shared" si="1784"/>
        <v/>
      </c>
      <c r="C696" s="218">
        <f t="shared" si="1718"/>
        <v>0</v>
      </c>
      <c r="D696" s="284"/>
      <c r="E696" s="219">
        <f t="shared" si="1719"/>
        <v>0</v>
      </c>
      <c r="F696" s="219">
        <f t="shared" si="1720"/>
        <v>0</v>
      </c>
      <c r="G696" s="136"/>
      <c r="H696" s="214" t="str">
        <f t="shared" si="1721"/>
        <v/>
      </c>
      <c r="I696" s="219" t="str">
        <f t="shared" si="1722"/>
        <v/>
      </c>
      <c r="J696" s="219" t="str">
        <f t="shared" si="1726"/>
        <v/>
      </c>
      <c r="K696" s="216"/>
      <c r="L696" s="217">
        <f t="shared" si="1716"/>
        <v>1</v>
      </c>
      <c r="M696" s="219" t="str">
        <f t="shared" si="1723"/>
        <v/>
      </c>
      <c r="N696" s="221" t="str">
        <f t="shared" si="1724"/>
        <v/>
      </c>
      <c r="O696" s="304"/>
      <c r="P696" s="282"/>
      <c r="Q696" s="282"/>
      <c r="R696" s="287"/>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c r="CQ696" s="282"/>
      <c r="CR696" s="282"/>
      <c r="CS696" s="282"/>
      <c r="CT696" s="282"/>
      <c r="CU696" s="282"/>
      <c r="CV696" s="282"/>
      <c r="CW696" s="282"/>
      <c r="CX696" s="282"/>
      <c r="CY696" s="282"/>
      <c r="CZ696" s="282"/>
      <c r="DA696" s="282"/>
      <c r="DB696" s="282"/>
      <c r="DC696" s="282"/>
      <c r="DD696" s="282"/>
      <c r="DE696" s="282"/>
      <c r="DF696" s="282"/>
      <c r="DG696" s="282"/>
      <c r="DH696" s="282"/>
      <c r="DI696" s="282"/>
      <c r="DJ696" s="282"/>
      <c r="DK696" s="282"/>
      <c r="DL696" s="282"/>
      <c r="DM696" s="282"/>
      <c r="DN696" s="282"/>
      <c r="DO696" s="282"/>
      <c r="DP696" s="282"/>
      <c r="DQ696" s="282"/>
      <c r="DR696" s="282"/>
      <c r="DS696" s="282"/>
      <c r="DT696" s="282"/>
      <c r="DU696" s="282"/>
      <c r="DV696" s="282"/>
      <c r="DW696" s="282"/>
      <c r="DX696" s="282"/>
      <c r="DY696" s="282"/>
      <c r="DZ696" s="282"/>
      <c r="EA696" s="282"/>
      <c r="EB696" s="282"/>
      <c r="EC696" s="282"/>
      <c r="ED696" s="282"/>
      <c r="EE696" s="282"/>
      <c r="EF696" s="282"/>
      <c r="EG696" s="282"/>
      <c r="EH696" s="282"/>
      <c r="EI696" s="282"/>
      <c r="EJ696" s="282"/>
      <c r="EK696" s="282"/>
      <c r="EL696" s="282"/>
      <c r="EM696" s="282"/>
      <c r="EN696" s="282"/>
      <c r="EO696" s="282"/>
      <c r="EP696" s="282"/>
      <c r="EQ696" s="282"/>
      <c r="ER696" s="282"/>
      <c r="ES696" s="282"/>
      <c r="ET696" s="282"/>
      <c r="EU696" s="282"/>
      <c r="EV696" s="282"/>
      <c r="EW696" s="282"/>
      <c r="EX696" s="282"/>
      <c r="EY696" s="282"/>
      <c r="EZ696" s="282"/>
      <c r="FA696" s="282"/>
      <c r="FB696" s="282"/>
      <c r="FC696" s="282"/>
      <c r="FD696" s="282"/>
      <c r="FE696" s="282"/>
      <c r="FF696" s="282"/>
      <c r="FG696" s="282"/>
      <c r="FH696" s="282"/>
      <c r="FI696" s="282"/>
      <c r="FJ696" s="282"/>
      <c r="FK696" s="282"/>
      <c r="FL696" s="282"/>
      <c r="FM696" s="282"/>
      <c r="FN696" s="282"/>
      <c r="FO696" s="282"/>
      <c r="FP696" s="282"/>
      <c r="FQ696" s="282"/>
      <c r="FR696" s="282"/>
      <c r="FS696" s="282"/>
      <c r="FT696" s="282"/>
      <c r="FU696" s="282"/>
      <c r="FV696" s="282"/>
      <c r="FW696" s="282"/>
      <c r="FX696" s="282"/>
      <c r="FY696" s="282"/>
      <c r="FZ696" s="282"/>
      <c r="GA696" s="282"/>
      <c r="GB696" s="282"/>
      <c r="GC696" s="282"/>
      <c r="GD696" s="282"/>
      <c r="GE696" s="282"/>
      <c r="GF696" s="282"/>
      <c r="GG696" s="282"/>
      <c r="GH696" s="282"/>
      <c r="GI696" s="282"/>
      <c r="GJ696" s="282"/>
      <c r="GK696" s="282"/>
      <c r="GL696" s="282"/>
      <c r="GM696" s="282"/>
      <c r="GN696" s="282"/>
      <c r="GO696" s="282"/>
      <c r="GP696" s="282"/>
      <c r="GQ696" s="282"/>
      <c r="GR696" s="282"/>
      <c r="GS696" s="282"/>
      <c r="GT696" s="282"/>
      <c r="GU696" s="282"/>
      <c r="GV696" s="282"/>
      <c r="GW696" s="282"/>
      <c r="GX696" s="282"/>
      <c r="GY696" s="282"/>
      <c r="GZ696" s="282"/>
      <c r="HA696" s="282"/>
      <c r="HB696" s="282"/>
      <c r="HC696" s="282"/>
      <c r="HD696" s="282"/>
      <c r="HE696" s="282"/>
      <c r="HF696" s="282"/>
      <c r="HG696" s="282"/>
      <c r="HH696" s="282"/>
      <c r="HI696" s="282"/>
      <c r="HJ696" s="282"/>
      <c r="HK696" s="282"/>
      <c r="HL696" s="282"/>
      <c r="HM696" s="282"/>
      <c r="HN696" s="282"/>
      <c r="HO696" s="282"/>
      <c r="HP696" s="282"/>
      <c r="HQ696" s="282"/>
    </row>
    <row r="697" spans="1:225" s="73" customFormat="1" ht="18" hidden="1" customHeight="1" x14ac:dyDescent="0.25">
      <c r="A697" s="223" t="str">
        <f t="shared" ref="A697:B697" si="1785">IF(A540="","",A540)</f>
        <v/>
      </c>
      <c r="B697" s="225" t="str">
        <f t="shared" si="1785"/>
        <v/>
      </c>
      <c r="C697" s="218">
        <f t="shared" si="1718"/>
        <v>0</v>
      </c>
      <c r="D697" s="284"/>
      <c r="E697" s="219">
        <f t="shared" si="1719"/>
        <v>0</v>
      </c>
      <c r="F697" s="219">
        <f t="shared" si="1720"/>
        <v>0</v>
      </c>
      <c r="G697" s="136"/>
      <c r="H697" s="214" t="str">
        <f t="shared" si="1721"/>
        <v/>
      </c>
      <c r="I697" s="219" t="str">
        <f t="shared" si="1722"/>
        <v/>
      </c>
      <c r="J697" s="219" t="str">
        <f t="shared" si="1726"/>
        <v/>
      </c>
      <c r="K697" s="216"/>
      <c r="L697" s="217">
        <f t="shared" si="1716"/>
        <v>1</v>
      </c>
      <c r="M697" s="219" t="str">
        <f t="shared" si="1723"/>
        <v/>
      </c>
      <c r="N697" s="221" t="str">
        <f t="shared" si="1724"/>
        <v/>
      </c>
      <c r="O697" s="304"/>
      <c r="P697" s="282"/>
      <c r="Q697" s="282"/>
      <c r="R697" s="287"/>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c r="CQ697" s="282"/>
      <c r="CR697" s="282"/>
      <c r="CS697" s="282"/>
      <c r="CT697" s="282"/>
      <c r="CU697" s="282"/>
      <c r="CV697" s="282"/>
      <c r="CW697" s="282"/>
      <c r="CX697" s="282"/>
      <c r="CY697" s="282"/>
      <c r="CZ697" s="282"/>
      <c r="DA697" s="282"/>
      <c r="DB697" s="282"/>
      <c r="DC697" s="282"/>
      <c r="DD697" s="282"/>
      <c r="DE697" s="282"/>
      <c r="DF697" s="282"/>
      <c r="DG697" s="282"/>
      <c r="DH697" s="282"/>
      <c r="DI697" s="282"/>
      <c r="DJ697" s="282"/>
      <c r="DK697" s="282"/>
      <c r="DL697" s="282"/>
      <c r="DM697" s="282"/>
      <c r="DN697" s="282"/>
      <c r="DO697" s="282"/>
      <c r="DP697" s="282"/>
      <c r="DQ697" s="282"/>
      <c r="DR697" s="282"/>
      <c r="DS697" s="282"/>
      <c r="DT697" s="282"/>
      <c r="DU697" s="282"/>
      <c r="DV697" s="282"/>
      <c r="DW697" s="282"/>
      <c r="DX697" s="282"/>
      <c r="DY697" s="282"/>
      <c r="DZ697" s="282"/>
      <c r="EA697" s="282"/>
      <c r="EB697" s="282"/>
      <c r="EC697" s="282"/>
      <c r="ED697" s="282"/>
      <c r="EE697" s="282"/>
      <c r="EF697" s="282"/>
      <c r="EG697" s="282"/>
      <c r="EH697" s="282"/>
      <c r="EI697" s="282"/>
      <c r="EJ697" s="282"/>
      <c r="EK697" s="282"/>
      <c r="EL697" s="282"/>
      <c r="EM697" s="282"/>
      <c r="EN697" s="282"/>
      <c r="EO697" s="282"/>
      <c r="EP697" s="282"/>
      <c r="EQ697" s="282"/>
      <c r="ER697" s="282"/>
      <c r="ES697" s="282"/>
      <c r="ET697" s="282"/>
      <c r="EU697" s="282"/>
      <c r="EV697" s="282"/>
      <c r="EW697" s="282"/>
      <c r="EX697" s="282"/>
      <c r="EY697" s="282"/>
      <c r="EZ697" s="282"/>
      <c r="FA697" s="282"/>
      <c r="FB697" s="282"/>
      <c r="FC697" s="282"/>
      <c r="FD697" s="282"/>
      <c r="FE697" s="282"/>
      <c r="FF697" s="282"/>
      <c r="FG697" s="282"/>
      <c r="FH697" s="282"/>
      <c r="FI697" s="282"/>
      <c r="FJ697" s="282"/>
      <c r="FK697" s="282"/>
      <c r="FL697" s="282"/>
      <c r="FM697" s="282"/>
      <c r="FN697" s="282"/>
      <c r="FO697" s="282"/>
      <c r="FP697" s="282"/>
      <c r="FQ697" s="282"/>
      <c r="FR697" s="282"/>
      <c r="FS697" s="282"/>
      <c r="FT697" s="282"/>
      <c r="FU697" s="282"/>
      <c r="FV697" s="282"/>
      <c r="FW697" s="282"/>
      <c r="FX697" s="282"/>
      <c r="FY697" s="282"/>
      <c r="FZ697" s="282"/>
      <c r="GA697" s="282"/>
      <c r="GB697" s="282"/>
      <c r="GC697" s="282"/>
      <c r="GD697" s="282"/>
      <c r="GE697" s="282"/>
      <c r="GF697" s="282"/>
      <c r="GG697" s="282"/>
      <c r="GH697" s="282"/>
      <c r="GI697" s="282"/>
      <c r="GJ697" s="282"/>
      <c r="GK697" s="282"/>
      <c r="GL697" s="282"/>
      <c r="GM697" s="282"/>
      <c r="GN697" s="282"/>
      <c r="GO697" s="282"/>
      <c r="GP697" s="282"/>
      <c r="GQ697" s="282"/>
      <c r="GR697" s="282"/>
      <c r="GS697" s="282"/>
      <c r="GT697" s="282"/>
      <c r="GU697" s="282"/>
      <c r="GV697" s="282"/>
      <c r="GW697" s="282"/>
      <c r="GX697" s="282"/>
      <c r="GY697" s="282"/>
      <c r="GZ697" s="282"/>
      <c r="HA697" s="282"/>
      <c r="HB697" s="282"/>
      <c r="HC697" s="282"/>
      <c r="HD697" s="282"/>
      <c r="HE697" s="282"/>
      <c r="HF697" s="282"/>
      <c r="HG697" s="282"/>
      <c r="HH697" s="282"/>
      <c r="HI697" s="282"/>
      <c r="HJ697" s="282"/>
      <c r="HK697" s="282"/>
      <c r="HL697" s="282"/>
      <c r="HM697" s="282"/>
      <c r="HN697" s="282"/>
      <c r="HO697" s="282"/>
      <c r="HP697" s="282"/>
      <c r="HQ697" s="282"/>
    </row>
    <row r="698" spans="1:225" s="73" customFormat="1" ht="18" hidden="1" customHeight="1" x14ac:dyDescent="0.25">
      <c r="A698" s="223" t="str">
        <f t="shared" ref="A698:B698" si="1786">IF(A541="","",A541)</f>
        <v/>
      </c>
      <c r="B698" s="225" t="str">
        <f t="shared" si="1786"/>
        <v/>
      </c>
      <c r="C698" s="218">
        <f t="shared" si="1718"/>
        <v>0</v>
      </c>
      <c r="D698" s="284"/>
      <c r="E698" s="219">
        <f t="shared" si="1719"/>
        <v>0</v>
      </c>
      <c r="F698" s="219">
        <f t="shared" si="1720"/>
        <v>0</v>
      </c>
      <c r="G698" s="136"/>
      <c r="H698" s="214" t="str">
        <f t="shared" si="1721"/>
        <v/>
      </c>
      <c r="I698" s="219" t="str">
        <f t="shared" si="1722"/>
        <v/>
      </c>
      <c r="J698" s="219" t="str">
        <f t="shared" si="1726"/>
        <v/>
      </c>
      <c r="K698" s="216"/>
      <c r="L698" s="217">
        <f t="shared" si="1716"/>
        <v>1</v>
      </c>
      <c r="M698" s="219" t="str">
        <f t="shared" si="1723"/>
        <v/>
      </c>
      <c r="N698" s="221" t="str">
        <f t="shared" si="1724"/>
        <v/>
      </c>
      <c r="O698" s="304"/>
      <c r="P698" s="282"/>
      <c r="Q698" s="282"/>
      <c r="R698" s="287"/>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c r="CQ698" s="282"/>
      <c r="CR698" s="282"/>
      <c r="CS698" s="282"/>
      <c r="CT698" s="282"/>
      <c r="CU698" s="282"/>
      <c r="CV698" s="282"/>
      <c r="CW698" s="282"/>
      <c r="CX698" s="282"/>
      <c r="CY698" s="282"/>
      <c r="CZ698" s="282"/>
      <c r="DA698" s="282"/>
      <c r="DB698" s="282"/>
      <c r="DC698" s="282"/>
      <c r="DD698" s="282"/>
      <c r="DE698" s="282"/>
      <c r="DF698" s="282"/>
      <c r="DG698" s="282"/>
      <c r="DH698" s="282"/>
      <c r="DI698" s="282"/>
      <c r="DJ698" s="282"/>
      <c r="DK698" s="282"/>
      <c r="DL698" s="282"/>
      <c r="DM698" s="282"/>
      <c r="DN698" s="282"/>
      <c r="DO698" s="282"/>
      <c r="DP698" s="282"/>
      <c r="DQ698" s="282"/>
      <c r="DR698" s="282"/>
      <c r="DS698" s="282"/>
      <c r="DT698" s="282"/>
      <c r="DU698" s="282"/>
      <c r="DV698" s="282"/>
      <c r="DW698" s="282"/>
      <c r="DX698" s="282"/>
      <c r="DY698" s="282"/>
      <c r="DZ698" s="282"/>
      <c r="EA698" s="282"/>
      <c r="EB698" s="282"/>
      <c r="EC698" s="282"/>
      <c r="ED698" s="282"/>
      <c r="EE698" s="282"/>
      <c r="EF698" s="282"/>
      <c r="EG698" s="282"/>
      <c r="EH698" s="282"/>
      <c r="EI698" s="282"/>
      <c r="EJ698" s="282"/>
      <c r="EK698" s="282"/>
      <c r="EL698" s="282"/>
      <c r="EM698" s="282"/>
      <c r="EN698" s="282"/>
      <c r="EO698" s="282"/>
      <c r="EP698" s="282"/>
      <c r="EQ698" s="282"/>
      <c r="ER698" s="282"/>
      <c r="ES698" s="282"/>
      <c r="ET698" s="282"/>
      <c r="EU698" s="282"/>
      <c r="EV698" s="282"/>
      <c r="EW698" s="282"/>
      <c r="EX698" s="282"/>
      <c r="EY698" s="282"/>
      <c r="EZ698" s="282"/>
      <c r="FA698" s="282"/>
      <c r="FB698" s="282"/>
      <c r="FC698" s="282"/>
      <c r="FD698" s="282"/>
      <c r="FE698" s="282"/>
      <c r="FF698" s="282"/>
      <c r="FG698" s="282"/>
      <c r="FH698" s="282"/>
      <c r="FI698" s="282"/>
      <c r="FJ698" s="282"/>
      <c r="FK698" s="282"/>
      <c r="FL698" s="282"/>
      <c r="FM698" s="282"/>
      <c r="FN698" s="282"/>
      <c r="FO698" s="282"/>
      <c r="FP698" s="282"/>
      <c r="FQ698" s="282"/>
      <c r="FR698" s="282"/>
      <c r="FS698" s="282"/>
      <c r="FT698" s="282"/>
      <c r="FU698" s="282"/>
      <c r="FV698" s="282"/>
      <c r="FW698" s="282"/>
      <c r="FX698" s="282"/>
      <c r="FY698" s="282"/>
      <c r="FZ698" s="282"/>
      <c r="GA698" s="282"/>
      <c r="GB698" s="282"/>
      <c r="GC698" s="282"/>
      <c r="GD698" s="282"/>
      <c r="GE698" s="282"/>
      <c r="GF698" s="282"/>
      <c r="GG698" s="282"/>
      <c r="GH698" s="282"/>
      <c r="GI698" s="282"/>
      <c r="GJ698" s="282"/>
      <c r="GK698" s="282"/>
      <c r="GL698" s="282"/>
      <c r="GM698" s="282"/>
      <c r="GN698" s="282"/>
      <c r="GO698" s="282"/>
      <c r="GP698" s="282"/>
      <c r="GQ698" s="282"/>
      <c r="GR698" s="282"/>
      <c r="GS698" s="282"/>
      <c r="GT698" s="282"/>
      <c r="GU698" s="282"/>
      <c r="GV698" s="282"/>
      <c r="GW698" s="282"/>
      <c r="GX698" s="282"/>
      <c r="GY698" s="282"/>
      <c r="GZ698" s="282"/>
      <c r="HA698" s="282"/>
      <c r="HB698" s="282"/>
      <c r="HC698" s="282"/>
      <c r="HD698" s="282"/>
      <c r="HE698" s="282"/>
      <c r="HF698" s="282"/>
      <c r="HG698" s="282"/>
      <c r="HH698" s="282"/>
      <c r="HI698" s="282"/>
      <c r="HJ698" s="282"/>
      <c r="HK698" s="282"/>
      <c r="HL698" s="282"/>
      <c r="HM698" s="282"/>
      <c r="HN698" s="282"/>
      <c r="HO698" s="282"/>
      <c r="HP698" s="282"/>
      <c r="HQ698" s="282"/>
    </row>
    <row r="699" spans="1:225" s="73" customFormat="1" ht="18" hidden="1" customHeight="1" x14ac:dyDescent="0.25">
      <c r="A699" s="223" t="str">
        <f t="shared" ref="A699:B699" si="1787">IF(A542="","",A542)</f>
        <v/>
      </c>
      <c r="B699" s="225" t="str">
        <f t="shared" si="1787"/>
        <v/>
      </c>
      <c r="C699" s="218">
        <f t="shared" si="1718"/>
        <v>0</v>
      </c>
      <c r="D699" s="284"/>
      <c r="E699" s="219">
        <f t="shared" si="1719"/>
        <v>0</v>
      </c>
      <c r="F699" s="219">
        <f t="shared" si="1720"/>
        <v>0</v>
      </c>
      <c r="G699" s="136"/>
      <c r="H699" s="214" t="str">
        <f t="shared" si="1721"/>
        <v/>
      </c>
      <c r="I699" s="219" t="str">
        <f t="shared" si="1722"/>
        <v/>
      </c>
      <c r="J699" s="219" t="str">
        <f t="shared" si="1726"/>
        <v/>
      </c>
      <c r="K699" s="216"/>
      <c r="L699" s="217">
        <f t="shared" ref="L699:L762" si="1788">IF(K699="",1,1-K699)</f>
        <v>1</v>
      </c>
      <c r="M699" s="219" t="str">
        <f t="shared" si="1723"/>
        <v/>
      </c>
      <c r="N699" s="221" t="str">
        <f t="shared" si="1724"/>
        <v/>
      </c>
      <c r="O699" s="304"/>
      <c r="P699" s="282"/>
      <c r="Q699" s="282"/>
      <c r="R699" s="287"/>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c r="CQ699" s="282"/>
      <c r="CR699" s="282"/>
      <c r="CS699" s="282"/>
      <c r="CT699" s="282"/>
      <c r="CU699" s="282"/>
      <c r="CV699" s="282"/>
      <c r="CW699" s="282"/>
      <c r="CX699" s="282"/>
      <c r="CY699" s="282"/>
      <c r="CZ699" s="282"/>
      <c r="DA699" s="282"/>
      <c r="DB699" s="282"/>
      <c r="DC699" s="282"/>
      <c r="DD699" s="282"/>
      <c r="DE699" s="282"/>
      <c r="DF699" s="282"/>
      <c r="DG699" s="282"/>
      <c r="DH699" s="282"/>
      <c r="DI699" s="282"/>
      <c r="DJ699" s="282"/>
      <c r="DK699" s="282"/>
      <c r="DL699" s="282"/>
      <c r="DM699" s="282"/>
      <c r="DN699" s="282"/>
      <c r="DO699" s="282"/>
      <c r="DP699" s="282"/>
      <c r="DQ699" s="282"/>
      <c r="DR699" s="282"/>
      <c r="DS699" s="282"/>
      <c r="DT699" s="282"/>
      <c r="DU699" s="282"/>
      <c r="DV699" s="282"/>
      <c r="DW699" s="282"/>
      <c r="DX699" s="282"/>
      <c r="DY699" s="282"/>
      <c r="DZ699" s="282"/>
      <c r="EA699" s="282"/>
      <c r="EB699" s="282"/>
      <c r="EC699" s="282"/>
      <c r="ED699" s="282"/>
      <c r="EE699" s="282"/>
      <c r="EF699" s="282"/>
      <c r="EG699" s="282"/>
      <c r="EH699" s="282"/>
      <c r="EI699" s="282"/>
      <c r="EJ699" s="282"/>
      <c r="EK699" s="282"/>
      <c r="EL699" s="282"/>
      <c r="EM699" s="282"/>
      <c r="EN699" s="282"/>
      <c r="EO699" s="282"/>
      <c r="EP699" s="282"/>
      <c r="EQ699" s="282"/>
      <c r="ER699" s="282"/>
      <c r="ES699" s="282"/>
      <c r="ET699" s="282"/>
      <c r="EU699" s="282"/>
      <c r="EV699" s="282"/>
      <c r="EW699" s="282"/>
      <c r="EX699" s="282"/>
      <c r="EY699" s="282"/>
      <c r="EZ699" s="282"/>
      <c r="FA699" s="282"/>
      <c r="FB699" s="282"/>
      <c r="FC699" s="282"/>
      <c r="FD699" s="282"/>
      <c r="FE699" s="282"/>
      <c r="FF699" s="282"/>
      <c r="FG699" s="282"/>
      <c r="FH699" s="282"/>
      <c r="FI699" s="282"/>
      <c r="FJ699" s="282"/>
      <c r="FK699" s="282"/>
      <c r="FL699" s="282"/>
      <c r="FM699" s="282"/>
      <c r="FN699" s="282"/>
      <c r="FO699" s="282"/>
      <c r="FP699" s="282"/>
      <c r="FQ699" s="282"/>
      <c r="FR699" s="282"/>
      <c r="FS699" s="282"/>
      <c r="FT699" s="282"/>
      <c r="FU699" s="282"/>
      <c r="FV699" s="282"/>
      <c r="FW699" s="282"/>
      <c r="FX699" s="282"/>
      <c r="FY699" s="282"/>
      <c r="FZ699" s="282"/>
      <c r="GA699" s="282"/>
      <c r="GB699" s="282"/>
      <c r="GC699" s="282"/>
      <c r="GD699" s="282"/>
      <c r="GE699" s="282"/>
      <c r="GF699" s="282"/>
      <c r="GG699" s="282"/>
      <c r="GH699" s="282"/>
      <c r="GI699" s="282"/>
      <c r="GJ699" s="282"/>
      <c r="GK699" s="282"/>
      <c r="GL699" s="282"/>
      <c r="GM699" s="282"/>
      <c r="GN699" s="282"/>
      <c r="GO699" s="282"/>
      <c r="GP699" s="282"/>
      <c r="GQ699" s="282"/>
      <c r="GR699" s="282"/>
      <c r="GS699" s="282"/>
      <c r="GT699" s="282"/>
      <c r="GU699" s="282"/>
      <c r="GV699" s="282"/>
      <c r="GW699" s="282"/>
      <c r="GX699" s="282"/>
      <c r="GY699" s="282"/>
      <c r="GZ699" s="282"/>
      <c r="HA699" s="282"/>
      <c r="HB699" s="282"/>
      <c r="HC699" s="282"/>
      <c r="HD699" s="282"/>
      <c r="HE699" s="282"/>
      <c r="HF699" s="282"/>
      <c r="HG699" s="282"/>
      <c r="HH699" s="282"/>
      <c r="HI699" s="282"/>
      <c r="HJ699" s="282"/>
      <c r="HK699" s="282"/>
      <c r="HL699" s="282"/>
      <c r="HM699" s="282"/>
      <c r="HN699" s="282"/>
      <c r="HO699" s="282"/>
      <c r="HP699" s="282"/>
      <c r="HQ699" s="282"/>
    </row>
    <row r="700" spans="1:225" s="73" customFormat="1" ht="18" hidden="1" customHeight="1" x14ac:dyDescent="0.25">
      <c r="A700" s="223" t="str">
        <f t="shared" ref="A700:B700" si="1789">IF(A543="","",A543)</f>
        <v/>
      </c>
      <c r="B700" s="225" t="str">
        <f t="shared" si="1789"/>
        <v/>
      </c>
      <c r="C700" s="218">
        <f t="shared" ref="C700:C763" si="1790">SUM(P700:HQ700)</f>
        <v>0</v>
      </c>
      <c r="D700" s="284"/>
      <c r="E700" s="219">
        <f t="shared" ref="E700:E763" si="1791">SUMPRODUCT(P$632:HQ$632,$P700:$HQ700)</f>
        <v>0</v>
      </c>
      <c r="F700" s="219">
        <f t="shared" ref="F700:F763" si="1792">IF(O700="",SUMPRODUCT(P$634:HQ$634,$P700:$HQ700),O700)</f>
        <v>0</v>
      </c>
      <c r="G700" s="136"/>
      <c r="H700" s="214" t="str">
        <f t="shared" ref="H700:H763" si="1793">IF(G700="","",C700*G700)</f>
        <v/>
      </c>
      <c r="I700" s="219" t="str">
        <f t="shared" ref="I700:I763" si="1794">IF(G700="","",G700*(D700+E700))</f>
        <v/>
      </c>
      <c r="J700" s="219" t="str">
        <f t="shared" si="1726"/>
        <v/>
      </c>
      <c r="K700" s="216"/>
      <c r="L700" s="217">
        <f t="shared" si="1788"/>
        <v>1</v>
      </c>
      <c r="M700" s="219" t="str">
        <f t="shared" ref="M700:M720" si="1795">IF(K700="","",ROUND(J700*K700,2))</f>
        <v/>
      </c>
      <c r="N700" s="221" t="str">
        <f t="shared" ref="N700:N763" si="1796">IF(G700="","",ROUND(J700*L700,2))</f>
        <v/>
      </c>
      <c r="O700" s="304"/>
      <c r="P700" s="282"/>
      <c r="Q700" s="282"/>
      <c r="R700" s="287"/>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c r="CQ700" s="282"/>
      <c r="CR700" s="282"/>
      <c r="CS700" s="282"/>
      <c r="CT700" s="282"/>
      <c r="CU700" s="282"/>
      <c r="CV700" s="282"/>
      <c r="CW700" s="282"/>
      <c r="CX700" s="282"/>
      <c r="CY700" s="282"/>
      <c r="CZ700" s="282"/>
      <c r="DA700" s="282"/>
      <c r="DB700" s="282"/>
      <c r="DC700" s="282"/>
      <c r="DD700" s="282"/>
      <c r="DE700" s="282"/>
      <c r="DF700" s="282"/>
      <c r="DG700" s="282"/>
      <c r="DH700" s="282"/>
      <c r="DI700" s="282"/>
      <c r="DJ700" s="282"/>
      <c r="DK700" s="282"/>
      <c r="DL700" s="282"/>
      <c r="DM700" s="282"/>
      <c r="DN700" s="282"/>
      <c r="DO700" s="282"/>
      <c r="DP700" s="282"/>
      <c r="DQ700" s="282"/>
      <c r="DR700" s="282"/>
      <c r="DS700" s="282"/>
      <c r="DT700" s="282"/>
      <c r="DU700" s="282"/>
      <c r="DV700" s="282"/>
      <c r="DW700" s="282"/>
      <c r="DX700" s="282"/>
      <c r="DY700" s="282"/>
      <c r="DZ700" s="282"/>
      <c r="EA700" s="282"/>
      <c r="EB700" s="282"/>
      <c r="EC700" s="282"/>
      <c r="ED700" s="282"/>
      <c r="EE700" s="282"/>
      <c r="EF700" s="282"/>
      <c r="EG700" s="282"/>
      <c r="EH700" s="282"/>
      <c r="EI700" s="282"/>
      <c r="EJ700" s="282"/>
      <c r="EK700" s="282"/>
      <c r="EL700" s="282"/>
      <c r="EM700" s="282"/>
      <c r="EN700" s="282"/>
      <c r="EO700" s="282"/>
      <c r="EP700" s="282"/>
      <c r="EQ700" s="282"/>
      <c r="ER700" s="282"/>
      <c r="ES700" s="282"/>
      <c r="ET700" s="282"/>
      <c r="EU700" s="282"/>
      <c r="EV700" s="282"/>
      <c r="EW700" s="282"/>
      <c r="EX700" s="282"/>
      <c r="EY700" s="282"/>
      <c r="EZ700" s="282"/>
      <c r="FA700" s="282"/>
      <c r="FB700" s="282"/>
      <c r="FC700" s="282"/>
      <c r="FD700" s="282"/>
      <c r="FE700" s="282"/>
      <c r="FF700" s="282"/>
      <c r="FG700" s="282"/>
      <c r="FH700" s="282"/>
      <c r="FI700" s="282"/>
      <c r="FJ700" s="282"/>
      <c r="FK700" s="282"/>
      <c r="FL700" s="282"/>
      <c r="FM700" s="282"/>
      <c r="FN700" s="282"/>
      <c r="FO700" s="282"/>
      <c r="FP700" s="282"/>
      <c r="FQ700" s="282"/>
      <c r="FR700" s="282"/>
      <c r="FS700" s="282"/>
      <c r="FT700" s="282"/>
      <c r="FU700" s="282"/>
      <c r="FV700" s="282"/>
      <c r="FW700" s="282"/>
      <c r="FX700" s="282"/>
      <c r="FY700" s="282"/>
      <c r="FZ700" s="282"/>
      <c r="GA700" s="282"/>
      <c r="GB700" s="282"/>
      <c r="GC700" s="282"/>
      <c r="GD700" s="282"/>
      <c r="GE700" s="282"/>
      <c r="GF700" s="282"/>
      <c r="GG700" s="282"/>
      <c r="GH700" s="282"/>
      <c r="GI700" s="282"/>
      <c r="GJ700" s="282"/>
      <c r="GK700" s="282"/>
      <c r="GL700" s="282"/>
      <c r="GM700" s="282"/>
      <c r="GN700" s="282"/>
      <c r="GO700" s="282"/>
      <c r="GP700" s="282"/>
      <c r="GQ700" s="282"/>
      <c r="GR700" s="282"/>
      <c r="GS700" s="282"/>
      <c r="GT700" s="282"/>
      <c r="GU700" s="282"/>
      <c r="GV700" s="282"/>
      <c r="GW700" s="282"/>
      <c r="GX700" s="282"/>
      <c r="GY700" s="282"/>
      <c r="GZ700" s="282"/>
      <c r="HA700" s="282"/>
      <c r="HB700" s="282"/>
      <c r="HC700" s="282"/>
      <c r="HD700" s="282"/>
      <c r="HE700" s="282"/>
      <c r="HF700" s="282"/>
      <c r="HG700" s="282"/>
      <c r="HH700" s="282"/>
      <c r="HI700" s="282"/>
      <c r="HJ700" s="282"/>
      <c r="HK700" s="282"/>
      <c r="HL700" s="282"/>
      <c r="HM700" s="282"/>
      <c r="HN700" s="282"/>
      <c r="HO700" s="282"/>
      <c r="HP700" s="282"/>
      <c r="HQ700" s="282"/>
    </row>
    <row r="701" spans="1:225" s="73" customFormat="1" ht="18" hidden="1" customHeight="1" x14ac:dyDescent="0.25">
      <c r="A701" s="223" t="str">
        <f t="shared" ref="A701:B701" si="1797">IF(A544="","",A544)</f>
        <v/>
      </c>
      <c r="B701" s="225" t="str">
        <f t="shared" si="1797"/>
        <v/>
      </c>
      <c r="C701" s="218">
        <f t="shared" si="1790"/>
        <v>0</v>
      </c>
      <c r="D701" s="284"/>
      <c r="E701" s="219">
        <f t="shared" si="1791"/>
        <v>0</v>
      </c>
      <c r="F701" s="219">
        <f t="shared" si="1792"/>
        <v>0</v>
      </c>
      <c r="G701" s="136"/>
      <c r="H701" s="214" t="str">
        <f t="shared" si="1793"/>
        <v/>
      </c>
      <c r="I701" s="219" t="str">
        <f t="shared" si="1794"/>
        <v/>
      </c>
      <c r="J701" s="219" t="str">
        <f t="shared" ref="J701:J764" si="1798">IF(G701="","",G701*(D701+F701))</f>
        <v/>
      </c>
      <c r="K701" s="216"/>
      <c r="L701" s="217">
        <f t="shared" si="1788"/>
        <v>1</v>
      </c>
      <c r="M701" s="219" t="str">
        <f t="shared" si="1795"/>
        <v/>
      </c>
      <c r="N701" s="221" t="str">
        <f t="shared" si="1796"/>
        <v/>
      </c>
      <c r="O701" s="304"/>
      <c r="P701" s="282"/>
      <c r="Q701" s="282"/>
      <c r="R701" s="287"/>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c r="CQ701" s="282"/>
      <c r="CR701" s="282"/>
      <c r="CS701" s="282"/>
      <c r="CT701" s="282"/>
      <c r="CU701" s="282"/>
      <c r="CV701" s="282"/>
      <c r="CW701" s="282"/>
      <c r="CX701" s="282"/>
      <c r="CY701" s="282"/>
      <c r="CZ701" s="282"/>
      <c r="DA701" s="282"/>
      <c r="DB701" s="282"/>
      <c r="DC701" s="282"/>
      <c r="DD701" s="282"/>
      <c r="DE701" s="282"/>
      <c r="DF701" s="282"/>
      <c r="DG701" s="282"/>
      <c r="DH701" s="282"/>
      <c r="DI701" s="282"/>
      <c r="DJ701" s="282"/>
      <c r="DK701" s="282"/>
      <c r="DL701" s="282"/>
      <c r="DM701" s="282"/>
      <c r="DN701" s="282"/>
      <c r="DO701" s="282"/>
      <c r="DP701" s="282"/>
      <c r="DQ701" s="282"/>
      <c r="DR701" s="282"/>
      <c r="DS701" s="282"/>
      <c r="DT701" s="282"/>
      <c r="DU701" s="282"/>
      <c r="DV701" s="282"/>
      <c r="DW701" s="282"/>
      <c r="DX701" s="282"/>
      <c r="DY701" s="282"/>
      <c r="DZ701" s="282"/>
      <c r="EA701" s="282"/>
      <c r="EB701" s="282"/>
      <c r="EC701" s="282"/>
      <c r="ED701" s="282"/>
      <c r="EE701" s="282"/>
      <c r="EF701" s="282"/>
      <c r="EG701" s="282"/>
      <c r="EH701" s="282"/>
      <c r="EI701" s="282"/>
      <c r="EJ701" s="282"/>
      <c r="EK701" s="282"/>
      <c r="EL701" s="282"/>
      <c r="EM701" s="282"/>
      <c r="EN701" s="282"/>
      <c r="EO701" s="282"/>
      <c r="EP701" s="282"/>
      <c r="EQ701" s="282"/>
      <c r="ER701" s="282"/>
      <c r="ES701" s="282"/>
      <c r="ET701" s="282"/>
      <c r="EU701" s="282"/>
      <c r="EV701" s="282"/>
      <c r="EW701" s="282"/>
      <c r="EX701" s="282"/>
      <c r="EY701" s="282"/>
      <c r="EZ701" s="282"/>
      <c r="FA701" s="282"/>
      <c r="FB701" s="282"/>
      <c r="FC701" s="282"/>
      <c r="FD701" s="282"/>
      <c r="FE701" s="282"/>
      <c r="FF701" s="282"/>
      <c r="FG701" s="282"/>
      <c r="FH701" s="282"/>
      <c r="FI701" s="282"/>
      <c r="FJ701" s="282"/>
      <c r="FK701" s="282"/>
      <c r="FL701" s="282"/>
      <c r="FM701" s="282"/>
      <c r="FN701" s="282"/>
      <c r="FO701" s="282"/>
      <c r="FP701" s="282"/>
      <c r="FQ701" s="282"/>
      <c r="FR701" s="282"/>
      <c r="FS701" s="282"/>
      <c r="FT701" s="282"/>
      <c r="FU701" s="282"/>
      <c r="FV701" s="282"/>
      <c r="FW701" s="282"/>
      <c r="FX701" s="282"/>
      <c r="FY701" s="282"/>
      <c r="FZ701" s="282"/>
      <c r="GA701" s="282"/>
      <c r="GB701" s="282"/>
      <c r="GC701" s="282"/>
      <c r="GD701" s="282"/>
      <c r="GE701" s="282"/>
      <c r="GF701" s="282"/>
      <c r="GG701" s="282"/>
      <c r="GH701" s="282"/>
      <c r="GI701" s="282"/>
      <c r="GJ701" s="282"/>
      <c r="GK701" s="282"/>
      <c r="GL701" s="282"/>
      <c r="GM701" s="282"/>
      <c r="GN701" s="282"/>
      <c r="GO701" s="282"/>
      <c r="GP701" s="282"/>
      <c r="GQ701" s="282"/>
      <c r="GR701" s="282"/>
      <c r="GS701" s="282"/>
      <c r="GT701" s="282"/>
      <c r="GU701" s="282"/>
      <c r="GV701" s="282"/>
      <c r="GW701" s="282"/>
      <c r="GX701" s="282"/>
      <c r="GY701" s="282"/>
      <c r="GZ701" s="282"/>
      <c r="HA701" s="282"/>
      <c r="HB701" s="282"/>
      <c r="HC701" s="282"/>
      <c r="HD701" s="282"/>
      <c r="HE701" s="282"/>
      <c r="HF701" s="282"/>
      <c r="HG701" s="282"/>
      <c r="HH701" s="282"/>
      <c r="HI701" s="282"/>
      <c r="HJ701" s="282"/>
      <c r="HK701" s="282"/>
      <c r="HL701" s="282"/>
      <c r="HM701" s="282"/>
      <c r="HN701" s="282"/>
      <c r="HO701" s="282"/>
      <c r="HP701" s="282"/>
      <c r="HQ701" s="282"/>
    </row>
    <row r="702" spans="1:225" s="73" customFormat="1" ht="18" hidden="1" customHeight="1" x14ac:dyDescent="0.25">
      <c r="A702" s="223" t="str">
        <f t="shared" ref="A702:B702" si="1799">IF(A545="","",A545)</f>
        <v/>
      </c>
      <c r="B702" s="225" t="str">
        <f t="shared" si="1799"/>
        <v/>
      </c>
      <c r="C702" s="218">
        <f t="shared" si="1790"/>
        <v>0</v>
      </c>
      <c r="D702" s="284"/>
      <c r="E702" s="219">
        <f t="shared" si="1791"/>
        <v>0</v>
      </c>
      <c r="F702" s="219">
        <f t="shared" si="1792"/>
        <v>0</v>
      </c>
      <c r="G702" s="136"/>
      <c r="H702" s="214" t="str">
        <f t="shared" si="1793"/>
        <v/>
      </c>
      <c r="I702" s="219" t="str">
        <f t="shared" si="1794"/>
        <v/>
      </c>
      <c r="J702" s="219" t="str">
        <f t="shared" si="1798"/>
        <v/>
      </c>
      <c r="K702" s="216"/>
      <c r="L702" s="217">
        <f t="shared" si="1788"/>
        <v>1</v>
      </c>
      <c r="M702" s="219" t="str">
        <f t="shared" si="1795"/>
        <v/>
      </c>
      <c r="N702" s="221" t="str">
        <f t="shared" si="1796"/>
        <v/>
      </c>
      <c r="O702" s="304"/>
      <c r="P702" s="282"/>
      <c r="Q702" s="282"/>
      <c r="R702" s="287"/>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c r="CQ702" s="282"/>
      <c r="CR702" s="282"/>
      <c r="CS702" s="282"/>
      <c r="CT702" s="282"/>
      <c r="CU702" s="282"/>
      <c r="CV702" s="282"/>
      <c r="CW702" s="282"/>
      <c r="CX702" s="282"/>
      <c r="CY702" s="282"/>
      <c r="CZ702" s="282"/>
      <c r="DA702" s="282"/>
      <c r="DB702" s="282"/>
      <c r="DC702" s="282"/>
      <c r="DD702" s="282"/>
      <c r="DE702" s="282"/>
      <c r="DF702" s="282"/>
      <c r="DG702" s="282"/>
      <c r="DH702" s="282"/>
      <c r="DI702" s="282"/>
      <c r="DJ702" s="282"/>
      <c r="DK702" s="282"/>
      <c r="DL702" s="282"/>
      <c r="DM702" s="282"/>
      <c r="DN702" s="282"/>
      <c r="DO702" s="282"/>
      <c r="DP702" s="282"/>
      <c r="DQ702" s="282"/>
      <c r="DR702" s="282"/>
      <c r="DS702" s="282"/>
      <c r="DT702" s="282"/>
      <c r="DU702" s="282"/>
      <c r="DV702" s="282"/>
      <c r="DW702" s="282"/>
      <c r="DX702" s="282"/>
      <c r="DY702" s="282"/>
      <c r="DZ702" s="282"/>
      <c r="EA702" s="282"/>
      <c r="EB702" s="282"/>
      <c r="EC702" s="282"/>
      <c r="ED702" s="282"/>
      <c r="EE702" s="282"/>
      <c r="EF702" s="282"/>
      <c r="EG702" s="282"/>
      <c r="EH702" s="282"/>
      <c r="EI702" s="282"/>
      <c r="EJ702" s="282"/>
      <c r="EK702" s="282"/>
      <c r="EL702" s="282"/>
      <c r="EM702" s="282"/>
      <c r="EN702" s="282"/>
      <c r="EO702" s="282"/>
      <c r="EP702" s="282"/>
      <c r="EQ702" s="282"/>
      <c r="ER702" s="282"/>
      <c r="ES702" s="282"/>
      <c r="ET702" s="282"/>
      <c r="EU702" s="282"/>
      <c r="EV702" s="282"/>
      <c r="EW702" s="282"/>
      <c r="EX702" s="282"/>
      <c r="EY702" s="282"/>
      <c r="EZ702" s="282"/>
      <c r="FA702" s="282"/>
      <c r="FB702" s="282"/>
      <c r="FC702" s="282"/>
      <c r="FD702" s="282"/>
      <c r="FE702" s="282"/>
      <c r="FF702" s="282"/>
      <c r="FG702" s="282"/>
      <c r="FH702" s="282"/>
      <c r="FI702" s="282"/>
      <c r="FJ702" s="282"/>
      <c r="FK702" s="282"/>
      <c r="FL702" s="282"/>
      <c r="FM702" s="282"/>
      <c r="FN702" s="282"/>
      <c r="FO702" s="282"/>
      <c r="FP702" s="282"/>
      <c r="FQ702" s="282"/>
      <c r="FR702" s="282"/>
      <c r="FS702" s="282"/>
      <c r="FT702" s="282"/>
      <c r="FU702" s="282"/>
      <c r="FV702" s="282"/>
      <c r="FW702" s="282"/>
      <c r="FX702" s="282"/>
      <c r="FY702" s="282"/>
      <c r="FZ702" s="282"/>
      <c r="GA702" s="282"/>
      <c r="GB702" s="282"/>
      <c r="GC702" s="282"/>
      <c r="GD702" s="282"/>
      <c r="GE702" s="282"/>
      <c r="GF702" s="282"/>
      <c r="GG702" s="282"/>
      <c r="GH702" s="282"/>
      <c r="GI702" s="282"/>
      <c r="GJ702" s="282"/>
      <c r="GK702" s="282"/>
      <c r="GL702" s="282"/>
      <c r="GM702" s="282"/>
      <c r="GN702" s="282"/>
      <c r="GO702" s="282"/>
      <c r="GP702" s="282"/>
      <c r="GQ702" s="282"/>
      <c r="GR702" s="282"/>
      <c r="GS702" s="282"/>
      <c r="GT702" s="282"/>
      <c r="GU702" s="282"/>
      <c r="GV702" s="282"/>
      <c r="GW702" s="282"/>
      <c r="GX702" s="282"/>
      <c r="GY702" s="282"/>
      <c r="GZ702" s="282"/>
      <c r="HA702" s="282"/>
      <c r="HB702" s="282"/>
      <c r="HC702" s="282"/>
      <c r="HD702" s="282"/>
      <c r="HE702" s="282"/>
      <c r="HF702" s="282"/>
      <c r="HG702" s="282"/>
      <c r="HH702" s="282"/>
      <c r="HI702" s="282"/>
      <c r="HJ702" s="282"/>
      <c r="HK702" s="282"/>
      <c r="HL702" s="282"/>
      <c r="HM702" s="282"/>
      <c r="HN702" s="282"/>
      <c r="HO702" s="282"/>
      <c r="HP702" s="282"/>
      <c r="HQ702" s="282"/>
    </row>
    <row r="703" spans="1:225" s="73" customFormat="1" ht="18" hidden="1" customHeight="1" x14ac:dyDescent="0.25">
      <c r="A703" s="223" t="str">
        <f t="shared" ref="A703:B703" si="1800">IF(A546="","",A546)</f>
        <v/>
      </c>
      <c r="B703" s="225" t="str">
        <f t="shared" si="1800"/>
        <v/>
      </c>
      <c r="C703" s="218">
        <f t="shared" si="1790"/>
        <v>0</v>
      </c>
      <c r="D703" s="284"/>
      <c r="E703" s="219">
        <f t="shared" si="1791"/>
        <v>0</v>
      </c>
      <c r="F703" s="219">
        <f t="shared" si="1792"/>
        <v>0</v>
      </c>
      <c r="G703" s="136"/>
      <c r="H703" s="214" t="str">
        <f t="shared" si="1793"/>
        <v/>
      </c>
      <c r="I703" s="219" t="str">
        <f t="shared" si="1794"/>
        <v/>
      </c>
      <c r="J703" s="219" t="str">
        <f t="shared" si="1798"/>
        <v/>
      </c>
      <c r="K703" s="216"/>
      <c r="L703" s="217">
        <f t="shared" si="1788"/>
        <v>1</v>
      </c>
      <c r="M703" s="219" t="str">
        <f t="shared" si="1795"/>
        <v/>
      </c>
      <c r="N703" s="221" t="str">
        <f t="shared" si="1796"/>
        <v/>
      </c>
      <c r="O703" s="304"/>
      <c r="P703" s="282"/>
      <c r="Q703" s="282"/>
      <c r="R703" s="287"/>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c r="CQ703" s="282"/>
      <c r="CR703" s="282"/>
      <c r="CS703" s="282"/>
      <c r="CT703" s="282"/>
      <c r="CU703" s="282"/>
      <c r="CV703" s="282"/>
      <c r="CW703" s="282"/>
      <c r="CX703" s="282"/>
      <c r="CY703" s="282"/>
      <c r="CZ703" s="282"/>
      <c r="DA703" s="282"/>
      <c r="DB703" s="282"/>
      <c r="DC703" s="282"/>
      <c r="DD703" s="282"/>
      <c r="DE703" s="282"/>
      <c r="DF703" s="282"/>
      <c r="DG703" s="282"/>
      <c r="DH703" s="282"/>
      <c r="DI703" s="282"/>
      <c r="DJ703" s="282"/>
      <c r="DK703" s="282"/>
      <c r="DL703" s="282"/>
      <c r="DM703" s="282"/>
      <c r="DN703" s="282"/>
      <c r="DO703" s="282"/>
      <c r="DP703" s="282"/>
      <c r="DQ703" s="282"/>
      <c r="DR703" s="282"/>
      <c r="DS703" s="282"/>
      <c r="DT703" s="282"/>
      <c r="DU703" s="282"/>
      <c r="DV703" s="282"/>
      <c r="DW703" s="282"/>
      <c r="DX703" s="282"/>
      <c r="DY703" s="282"/>
      <c r="DZ703" s="282"/>
      <c r="EA703" s="282"/>
      <c r="EB703" s="282"/>
      <c r="EC703" s="282"/>
      <c r="ED703" s="282"/>
      <c r="EE703" s="282"/>
      <c r="EF703" s="282"/>
      <c r="EG703" s="282"/>
      <c r="EH703" s="282"/>
      <c r="EI703" s="282"/>
      <c r="EJ703" s="282"/>
      <c r="EK703" s="282"/>
      <c r="EL703" s="282"/>
      <c r="EM703" s="282"/>
      <c r="EN703" s="282"/>
      <c r="EO703" s="282"/>
      <c r="EP703" s="282"/>
      <c r="EQ703" s="282"/>
      <c r="ER703" s="282"/>
      <c r="ES703" s="282"/>
      <c r="ET703" s="282"/>
      <c r="EU703" s="282"/>
      <c r="EV703" s="282"/>
      <c r="EW703" s="282"/>
      <c r="EX703" s="282"/>
      <c r="EY703" s="282"/>
      <c r="EZ703" s="282"/>
      <c r="FA703" s="282"/>
      <c r="FB703" s="282"/>
      <c r="FC703" s="282"/>
      <c r="FD703" s="282"/>
      <c r="FE703" s="282"/>
      <c r="FF703" s="282"/>
      <c r="FG703" s="282"/>
      <c r="FH703" s="282"/>
      <c r="FI703" s="282"/>
      <c r="FJ703" s="282"/>
      <c r="FK703" s="282"/>
      <c r="FL703" s="282"/>
      <c r="FM703" s="282"/>
      <c r="FN703" s="282"/>
      <c r="FO703" s="282"/>
      <c r="FP703" s="282"/>
      <c r="FQ703" s="282"/>
      <c r="FR703" s="282"/>
      <c r="FS703" s="282"/>
      <c r="FT703" s="282"/>
      <c r="FU703" s="282"/>
      <c r="FV703" s="282"/>
      <c r="FW703" s="282"/>
      <c r="FX703" s="282"/>
      <c r="FY703" s="282"/>
      <c r="FZ703" s="282"/>
      <c r="GA703" s="282"/>
      <c r="GB703" s="282"/>
      <c r="GC703" s="282"/>
      <c r="GD703" s="282"/>
      <c r="GE703" s="282"/>
      <c r="GF703" s="282"/>
      <c r="GG703" s="282"/>
      <c r="GH703" s="282"/>
      <c r="GI703" s="282"/>
      <c r="GJ703" s="282"/>
      <c r="GK703" s="282"/>
      <c r="GL703" s="282"/>
      <c r="GM703" s="282"/>
      <c r="GN703" s="282"/>
      <c r="GO703" s="282"/>
      <c r="GP703" s="282"/>
      <c r="GQ703" s="282"/>
      <c r="GR703" s="282"/>
      <c r="GS703" s="282"/>
      <c r="GT703" s="282"/>
      <c r="GU703" s="282"/>
      <c r="GV703" s="282"/>
      <c r="GW703" s="282"/>
      <c r="GX703" s="282"/>
      <c r="GY703" s="282"/>
      <c r="GZ703" s="282"/>
      <c r="HA703" s="282"/>
      <c r="HB703" s="282"/>
      <c r="HC703" s="282"/>
      <c r="HD703" s="282"/>
      <c r="HE703" s="282"/>
      <c r="HF703" s="282"/>
      <c r="HG703" s="282"/>
      <c r="HH703" s="282"/>
      <c r="HI703" s="282"/>
      <c r="HJ703" s="282"/>
      <c r="HK703" s="282"/>
      <c r="HL703" s="282"/>
      <c r="HM703" s="282"/>
      <c r="HN703" s="282"/>
      <c r="HO703" s="282"/>
      <c r="HP703" s="282"/>
      <c r="HQ703" s="282"/>
    </row>
    <row r="704" spans="1:225" s="73" customFormat="1" ht="18" hidden="1" customHeight="1" x14ac:dyDescent="0.25">
      <c r="A704" s="223" t="str">
        <f t="shared" ref="A704:B704" si="1801">IF(A547="","",A547)</f>
        <v/>
      </c>
      <c r="B704" s="225" t="str">
        <f t="shared" si="1801"/>
        <v/>
      </c>
      <c r="C704" s="218">
        <f t="shared" si="1790"/>
        <v>0</v>
      </c>
      <c r="D704" s="284"/>
      <c r="E704" s="219">
        <f t="shared" si="1791"/>
        <v>0</v>
      </c>
      <c r="F704" s="219">
        <f t="shared" si="1792"/>
        <v>0</v>
      </c>
      <c r="G704" s="136"/>
      <c r="H704" s="214" t="str">
        <f t="shared" si="1793"/>
        <v/>
      </c>
      <c r="I704" s="219" t="str">
        <f t="shared" si="1794"/>
        <v/>
      </c>
      <c r="J704" s="219" t="str">
        <f t="shared" si="1798"/>
        <v/>
      </c>
      <c r="K704" s="216"/>
      <c r="L704" s="217">
        <f t="shared" si="1788"/>
        <v>1</v>
      </c>
      <c r="M704" s="219" t="str">
        <f t="shared" si="1795"/>
        <v/>
      </c>
      <c r="N704" s="221" t="str">
        <f t="shared" si="1796"/>
        <v/>
      </c>
      <c r="O704" s="304"/>
      <c r="P704" s="282"/>
      <c r="Q704" s="282"/>
      <c r="R704" s="287"/>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c r="CQ704" s="282"/>
      <c r="CR704" s="282"/>
      <c r="CS704" s="282"/>
      <c r="CT704" s="282"/>
      <c r="CU704" s="282"/>
      <c r="CV704" s="282"/>
      <c r="CW704" s="282"/>
      <c r="CX704" s="282"/>
      <c r="CY704" s="282"/>
      <c r="CZ704" s="282"/>
      <c r="DA704" s="282"/>
      <c r="DB704" s="282"/>
      <c r="DC704" s="282"/>
      <c r="DD704" s="282"/>
      <c r="DE704" s="282"/>
      <c r="DF704" s="282"/>
      <c r="DG704" s="282"/>
      <c r="DH704" s="282"/>
      <c r="DI704" s="282"/>
      <c r="DJ704" s="282"/>
      <c r="DK704" s="282"/>
      <c r="DL704" s="282"/>
      <c r="DM704" s="282"/>
      <c r="DN704" s="282"/>
      <c r="DO704" s="282"/>
      <c r="DP704" s="282"/>
      <c r="DQ704" s="282"/>
      <c r="DR704" s="282"/>
      <c r="DS704" s="282"/>
      <c r="DT704" s="282"/>
      <c r="DU704" s="282"/>
      <c r="DV704" s="282"/>
      <c r="DW704" s="282"/>
      <c r="DX704" s="282"/>
      <c r="DY704" s="282"/>
      <c r="DZ704" s="282"/>
      <c r="EA704" s="282"/>
      <c r="EB704" s="282"/>
      <c r="EC704" s="282"/>
      <c r="ED704" s="282"/>
      <c r="EE704" s="282"/>
      <c r="EF704" s="282"/>
      <c r="EG704" s="282"/>
      <c r="EH704" s="282"/>
      <c r="EI704" s="282"/>
      <c r="EJ704" s="282"/>
      <c r="EK704" s="282"/>
      <c r="EL704" s="282"/>
      <c r="EM704" s="282"/>
      <c r="EN704" s="282"/>
      <c r="EO704" s="282"/>
      <c r="EP704" s="282"/>
      <c r="EQ704" s="282"/>
      <c r="ER704" s="282"/>
      <c r="ES704" s="282"/>
      <c r="ET704" s="282"/>
      <c r="EU704" s="282"/>
      <c r="EV704" s="282"/>
      <c r="EW704" s="282"/>
      <c r="EX704" s="282"/>
      <c r="EY704" s="282"/>
      <c r="EZ704" s="282"/>
      <c r="FA704" s="282"/>
      <c r="FB704" s="282"/>
      <c r="FC704" s="282"/>
      <c r="FD704" s="282"/>
      <c r="FE704" s="282"/>
      <c r="FF704" s="282"/>
      <c r="FG704" s="282"/>
      <c r="FH704" s="282"/>
      <c r="FI704" s="282"/>
      <c r="FJ704" s="282"/>
      <c r="FK704" s="282"/>
      <c r="FL704" s="282"/>
      <c r="FM704" s="282"/>
      <c r="FN704" s="282"/>
      <c r="FO704" s="282"/>
      <c r="FP704" s="282"/>
      <c r="FQ704" s="282"/>
      <c r="FR704" s="282"/>
      <c r="FS704" s="282"/>
      <c r="FT704" s="282"/>
      <c r="FU704" s="282"/>
      <c r="FV704" s="282"/>
      <c r="FW704" s="282"/>
      <c r="FX704" s="282"/>
      <c r="FY704" s="282"/>
      <c r="FZ704" s="282"/>
      <c r="GA704" s="282"/>
      <c r="GB704" s="282"/>
      <c r="GC704" s="282"/>
      <c r="GD704" s="282"/>
      <c r="GE704" s="282"/>
      <c r="GF704" s="282"/>
      <c r="GG704" s="282"/>
      <c r="GH704" s="282"/>
      <c r="GI704" s="282"/>
      <c r="GJ704" s="282"/>
      <c r="GK704" s="282"/>
      <c r="GL704" s="282"/>
      <c r="GM704" s="282"/>
      <c r="GN704" s="282"/>
      <c r="GO704" s="282"/>
      <c r="GP704" s="282"/>
      <c r="GQ704" s="282"/>
      <c r="GR704" s="282"/>
      <c r="GS704" s="282"/>
      <c r="GT704" s="282"/>
      <c r="GU704" s="282"/>
      <c r="GV704" s="282"/>
      <c r="GW704" s="282"/>
      <c r="GX704" s="282"/>
      <c r="GY704" s="282"/>
      <c r="GZ704" s="282"/>
      <c r="HA704" s="282"/>
      <c r="HB704" s="282"/>
      <c r="HC704" s="282"/>
      <c r="HD704" s="282"/>
      <c r="HE704" s="282"/>
      <c r="HF704" s="282"/>
      <c r="HG704" s="282"/>
      <c r="HH704" s="282"/>
      <c r="HI704" s="282"/>
      <c r="HJ704" s="282"/>
      <c r="HK704" s="282"/>
      <c r="HL704" s="282"/>
      <c r="HM704" s="282"/>
      <c r="HN704" s="282"/>
      <c r="HO704" s="282"/>
      <c r="HP704" s="282"/>
      <c r="HQ704" s="282"/>
    </row>
    <row r="705" spans="1:225" s="73" customFormat="1" ht="18" hidden="1" customHeight="1" x14ac:dyDescent="0.25">
      <c r="A705" s="223" t="str">
        <f t="shared" ref="A705:B705" si="1802">IF(A548="","",A548)</f>
        <v/>
      </c>
      <c r="B705" s="225" t="str">
        <f t="shared" si="1802"/>
        <v/>
      </c>
      <c r="C705" s="218">
        <f t="shared" si="1790"/>
        <v>0</v>
      </c>
      <c r="D705" s="284"/>
      <c r="E705" s="219">
        <f t="shared" si="1791"/>
        <v>0</v>
      </c>
      <c r="F705" s="219">
        <f t="shared" si="1792"/>
        <v>0</v>
      </c>
      <c r="G705" s="136"/>
      <c r="H705" s="214" t="str">
        <f t="shared" si="1793"/>
        <v/>
      </c>
      <c r="I705" s="219" t="str">
        <f t="shared" si="1794"/>
        <v/>
      </c>
      <c r="J705" s="219" t="str">
        <f t="shared" si="1798"/>
        <v/>
      </c>
      <c r="K705" s="216"/>
      <c r="L705" s="217">
        <f t="shared" si="1788"/>
        <v>1</v>
      </c>
      <c r="M705" s="219" t="str">
        <f t="shared" si="1795"/>
        <v/>
      </c>
      <c r="N705" s="221" t="str">
        <f t="shared" si="1796"/>
        <v/>
      </c>
      <c r="O705" s="304"/>
      <c r="P705" s="282"/>
      <c r="Q705" s="282"/>
      <c r="R705" s="287"/>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c r="CQ705" s="282"/>
      <c r="CR705" s="282"/>
      <c r="CS705" s="282"/>
      <c r="CT705" s="282"/>
      <c r="CU705" s="282"/>
      <c r="CV705" s="282"/>
      <c r="CW705" s="282"/>
      <c r="CX705" s="282"/>
      <c r="CY705" s="282"/>
      <c r="CZ705" s="282"/>
      <c r="DA705" s="282"/>
      <c r="DB705" s="282"/>
      <c r="DC705" s="282"/>
      <c r="DD705" s="282"/>
      <c r="DE705" s="282"/>
      <c r="DF705" s="282"/>
      <c r="DG705" s="282"/>
      <c r="DH705" s="282"/>
      <c r="DI705" s="282"/>
      <c r="DJ705" s="282"/>
      <c r="DK705" s="282"/>
      <c r="DL705" s="282"/>
      <c r="DM705" s="282"/>
      <c r="DN705" s="282"/>
      <c r="DO705" s="282"/>
      <c r="DP705" s="282"/>
      <c r="DQ705" s="282"/>
      <c r="DR705" s="282"/>
      <c r="DS705" s="282"/>
      <c r="DT705" s="282"/>
      <c r="DU705" s="282"/>
      <c r="DV705" s="282"/>
      <c r="DW705" s="282"/>
      <c r="DX705" s="282"/>
      <c r="DY705" s="282"/>
      <c r="DZ705" s="282"/>
      <c r="EA705" s="282"/>
      <c r="EB705" s="282"/>
      <c r="EC705" s="282"/>
      <c r="ED705" s="282"/>
      <c r="EE705" s="282"/>
      <c r="EF705" s="282"/>
      <c r="EG705" s="282"/>
      <c r="EH705" s="282"/>
      <c r="EI705" s="282"/>
      <c r="EJ705" s="282"/>
      <c r="EK705" s="282"/>
      <c r="EL705" s="282"/>
      <c r="EM705" s="282"/>
      <c r="EN705" s="282"/>
      <c r="EO705" s="282"/>
      <c r="EP705" s="282"/>
      <c r="EQ705" s="282"/>
      <c r="ER705" s="282"/>
      <c r="ES705" s="282"/>
      <c r="ET705" s="282"/>
      <c r="EU705" s="282"/>
      <c r="EV705" s="282"/>
      <c r="EW705" s="282"/>
      <c r="EX705" s="282"/>
      <c r="EY705" s="282"/>
      <c r="EZ705" s="282"/>
      <c r="FA705" s="282"/>
      <c r="FB705" s="282"/>
      <c r="FC705" s="282"/>
      <c r="FD705" s="282"/>
      <c r="FE705" s="282"/>
      <c r="FF705" s="282"/>
      <c r="FG705" s="282"/>
      <c r="FH705" s="282"/>
      <c r="FI705" s="282"/>
      <c r="FJ705" s="282"/>
      <c r="FK705" s="282"/>
      <c r="FL705" s="282"/>
      <c r="FM705" s="282"/>
      <c r="FN705" s="282"/>
      <c r="FO705" s="282"/>
      <c r="FP705" s="282"/>
      <c r="FQ705" s="282"/>
      <c r="FR705" s="282"/>
      <c r="FS705" s="282"/>
      <c r="FT705" s="282"/>
      <c r="FU705" s="282"/>
      <c r="FV705" s="282"/>
      <c r="FW705" s="282"/>
      <c r="FX705" s="282"/>
      <c r="FY705" s="282"/>
      <c r="FZ705" s="282"/>
      <c r="GA705" s="282"/>
      <c r="GB705" s="282"/>
      <c r="GC705" s="282"/>
      <c r="GD705" s="282"/>
      <c r="GE705" s="282"/>
      <c r="GF705" s="282"/>
      <c r="GG705" s="282"/>
      <c r="GH705" s="282"/>
      <c r="GI705" s="282"/>
      <c r="GJ705" s="282"/>
      <c r="GK705" s="282"/>
      <c r="GL705" s="282"/>
      <c r="GM705" s="282"/>
      <c r="GN705" s="282"/>
      <c r="GO705" s="282"/>
      <c r="GP705" s="282"/>
      <c r="GQ705" s="282"/>
      <c r="GR705" s="282"/>
      <c r="GS705" s="282"/>
      <c r="GT705" s="282"/>
      <c r="GU705" s="282"/>
      <c r="GV705" s="282"/>
      <c r="GW705" s="282"/>
      <c r="GX705" s="282"/>
      <c r="GY705" s="282"/>
      <c r="GZ705" s="282"/>
      <c r="HA705" s="282"/>
      <c r="HB705" s="282"/>
      <c r="HC705" s="282"/>
      <c r="HD705" s="282"/>
      <c r="HE705" s="282"/>
      <c r="HF705" s="282"/>
      <c r="HG705" s="282"/>
      <c r="HH705" s="282"/>
      <c r="HI705" s="282"/>
      <c r="HJ705" s="282"/>
      <c r="HK705" s="282"/>
      <c r="HL705" s="282"/>
      <c r="HM705" s="282"/>
      <c r="HN705" s="282"/>
      <c r="HO705" s="282"/>
      <c r="HP705" s="282"/>
      <c r="HQ705" s="282"/>
    </row>
    <row r="706" spans="1:225" s="73" customFormat="1" ht="18" hidden="1" customHeight="1" x14ac:dyDescent="0.25">
      <c r="A706" s="223" t="str">
        <f>IF(A549="","",A549)</f>
        <v/>
      </c>
      <c r="B706" s="225" t="str">
        <f>IF(B549="","",B549)</f>
        <v/>
      </c>
      <c r="C706" s="218">
        <f t="shared" si="1790"/>
        <v>0</v>
      </c>
      <c r="D706" s="284"/>
      <c r="E706" s="219">
        <f t="shared" si="1791"/>
        <v>0</v>
      </c>
      <c r="F706" s="219">
        <f t="shared" si="1792"/>
        <v>0</v>
      </c>
      <c r="G706" s="136"/>
      <c r="H706" s="214" t="str">
        <f t="shared" si="1793"/>
        <v/>
      </c>
      <c r="I706" s="219" t="str">
        <f t="shared" si="1794"/>
        <v/>
      </c>
      <c r="J706" s="219" t="str">
        <f t="shared" si="1798"/>
        <v/>
      </c>
      <c r="K706" s="216"/>
      <c r="L706" s="217">
        <f t="shared" si="1788"/>
        <v>1</v>
      </c>
      <c r="M706" s="219" t="str">
        <f t="shared" si="1795"/>
        <v/>
      </c>
      <c r="N706" s="221" t="str">
        <f t="shared" si="1796"/>
        <v/>
      </c>
      <c r="O706" s="304"/>
      <c r="P706" s="282"/>
      <c r="Q706" s="282"/>
      <c r="R706" s="287"/>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c r="CQ706" s="282"/>
      <c r="CR706" s="282"/>
      <c r="CS706" s="282"/>
      <c r="CT706" s="282"/>
      <c r="CU706" s="282"/>
      <c r="CV706" s="282"/>
      <c r="CW706" s="282"/>
      <c r="CX706" s="282"/>
      <c r="CY706" s="282"/>
      <c r="CZ706" s="282"/>
      <c r="DA706" s="282"/>
      <c r="DB706" s="282"/>
      <c r="DC706" s="282"/>
      <c r="DD706" s="282"/>
      <c r="DE706" s="282"/>
      <c r="DF706" s="282"/>
      <c r="DG706" s="282"/>
      <c r="DH706" s="282"/>
      <c r="DI706" s="282"/>
      <c r="DJ706" s="282"/>
      <c r="DK706" s="282"/>
      <c r="DL706" s="282"/>
      <c r="DM706" s="282"/>
      <c r="DN706" s="282"/>
      <c r="DO706" s="282"/>
      <c r="DP706" s="282"/>
      <c r="DQ706" s="282"/>
      <c r="DR706" s="282"/>
      <c r="DS706" s="282"/>
      <c r="DT706" s="282"/>
      <c r="DU706" s="282"/>
      <c r="DV706" s="282"/>
      <c r="DW706" s="282"/>
      <c r="DX706" s="282"/>
      <c r="DY706" s="282"/>
      <c r="DZ706" s="282"/>
      <c r="EA706" s="282"/>
      <c r="EB706" s="282"/>
      <c r="EC706" s="282"/>
      <c r="ED706" s="282"/>
      <c r="EE706" s="282"/>
      <c r="EF706" s="282"/>
      <c r="EG706" s="282"/>
      <c r="EH706" s="282"/>
      <c r="EI706" s="282"/>
      <c r="EJ706" s="282"/>
      <c r="EK706" s="282"/>
      <c r="EL706" s="282"/>
      <c r="EM706" s="282"/>
      <c r="EN706" s="282"/>
      <c r="EO706" s="282"/>
      <c r="EP706" s="282"/>
      <c r="EQ706" s="282"/>
      <c r="ER706" s="282"/>
      <c r="ES706" s="282"/>
      <c r="ET706" s="282"/>
      <c r="EU706" s="282"/>
      <c r="EV706" s="282"/>
      <c r="EW706" s="282"/>
      <c r="EX706" s="282"/>
      <c r="EY706" s="282"/>
      <c r="EZ706" s="282"/>
      <c r="FA706" s="282"/>
      <c r="FB706" s="282"/>
      <c r="FC706" s="282"/>
      <c r="FD706" s="282"/>
      <c r="FE706" s="282"/>
      <c r="FF706" s="282"/>
      <c r="FG706" s="282"/>
      <c r="FH706" s="282"/>
      <c r="FI706" s="282"/>
      <c r="FJ706" s="282"/>
      <c r="FK706" s="282"/>
      <c r="FL706" s="282"/>
      <c r="FM706" s="282"/>
      <c r="FN706" s="282"/>
      <c r="FO706" s="282"/>
      <c r="FP706" s="282"/>
      <c r="FQ706" s="282"/>
      <c r="FR706" s="282"/>
      <c r="FS706" s="282"/>
      <c r="FT706" s="282"/>
      <c r="FU706" s="282"/>
      <c r="FV706" s="282"/>
      <c r="FW706" s="282"/>
      <c r="FX706" s="282"/>
      <c r="FY706" s="282"/>
      <c r="FZ706" s="282"/>
      <c r="GA706" s="282"/>
      <c r="GB706" s="282"/>
      <c r="GC706" s="282"/>
      <c r="GD706" s="282"/>
      <c r="GE706" s="282"/>
      <c r="GF706" s="282"/>
      <c r="GG706" s="282"/>
      <c r="GH706" s="282"/>
      <c r="GI706" s="282"/>
      <c r="GJ706" s="282"/>
      <c r="GK706" s="282"/>
      <c r="GL706" s="282"/>
      <c r="GM706" s="282"/>
      <c r="GN706" s="282"/>
      <c r="GO706" s="282"/>
      <c r="GP706" s="282"/>
      <c r="GQ706" s="282"/>
      <c r="GR706" s="282"/>
      <c r="GS706" s="282"/>
      <c r="GT706" s="282"/>
      <c r="GU706" s="282"/>
      <c r="GV706" s="282"/>
      <c r="GW706" s="282"/>
      <c r="GX706" s="282"/>
      <c r="GY706" s="282"/>
      <c r="GZ706" s="282"/>
      <c r="HA706" s="282"/>
      <c r="HB706" s="282"/>
      <c r="HC706" s="282"/>
      <c r="HD706" s="282"/>
      <c r="HE706" s="282"/>
      <c r="HF706" s="282"/>
      <c r="HG706" s="282"/>
      <c r="HH706" s="282"/>
      <c r="HI706" s="282"/>
      <c r="HJ706" s="282"/>
      <c r="HK706" s="282"/>
      <c r="HL706" s="282"/>
      <c r="HM706" s="282"/>
      <c r="HN706" s="282"/>
      <c r="HO706" s="282"/>
      <c r="HP706" s="282"/>
      <c r="HQ706" s="282"/>
    </row>
    <row r="707" spans="1:225" s="73" customFormat="1" ht="18" hidden="1" customHeight="1" x14ac:dyDescent="0.25">
      <c r="A707" s="223" t="str">
        <f t="shared" ref="A707:B707" si="1803">IF(A550="","",A550)</f>
        <v/>
      </c>
      <c r="B707" s="225" t="str">
        <f t="shared" si="1803"/>
        <v/>
      </c>
      <c r="C707" s="218">
        <f t="shared" si="1790"/>
        <v>0</v>
      </c>
      <c r="D707" s="284"/>
      <c r="E707" s="219">
        <f t="shared" si="1791"/>
        <v>0</v>
      </c>
      <c r="F707" s="219">
        <f t="shared" si="1792"/>
        <v>0</v>
      </c>
      <c r="G707" s="136"/>
      <c r="H707" s="214" t="str">
        <f t="shared" si="1793"/>
        <v/>
      </c>
      <c r="I707" s="219" t="str">
        <f t="shared" si="1794"/>
        <v/>
      </c>
      <c r="J707" s="219" t="str">
        <f t="shared" si="1798"/>
        <v/>
      </c>
      <c r="K707" s="216"/>
      <c r="L707" s="217">
        <f t="shared" si="1788"/>
        <v>1</v>
      </c>
      <c r="M707" s="219" t="str">
        <f t="shared" si="1795"/>
        <v/>
      </c>
      <c r="N707" s="221" t="str">
        <f t="shared" si="1796"/>
        <v/>
      </c>
      <c r="O707" s="304"/>
      <c r="P707" s="282"/>
      <c r="Q707" s="282"/>
      <c r="R707" s="287"/>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c r="CQ707" s="282"/>
      <c r="CR707" s="282"/>
      <c r="CS707" s="282"/>
      <c r="CT707" s="282"/>
      <c r="CU707" s="282"/>
      <c r="CV707" s="282"/>
      <c r="CW707" s="282"/>
      <c r="CX707" s="282"/>
      <c r="CY707" s="282"/>
      <c r="CZ707" s="282"/>
      <c r="DA707" s="282"/>
      <c r="DB707" s="282"/>
      <c r="DC707" s="282"/>
      <c r="DD707" s="282"/>
      <c r="DE707" s="282"/>
      <c r="DF707" s="282"/>
      <c r="DG707" s="282"/>
      <c r="DH707" s="282"/>
      <c r="DI707" s="282"/>
      <c r="DJ707" s="282"/>
      <c r="DK707" s="282"/>
      <c r="DL707" s="282"/>
      <c r="DM707" s="282"/>
      <c r="DN707" s="282"/>
      <c r="DO707" s="282"/>
      <c r="DP707" s="282"/>
      <c r="DQ707" s="282"/>
      <c r="DR707" s="282"/>
      <c r="DS707" s="282"/>
      <c r="DT707" s="282"/>
      <c r="DU707" s="282"/>
      <c r="DV707" s="282"/>
      <c r="DW707" s="282"/>
      <c r="DX707" s="282"/>
      <c r="DY707" s="282"/>
      <c r="DZ707" s="282"/>
      <c r="EA707" s="282"/>
      <c r="EB707" s="282"/>
      <c r="EC707" s="282"/>
      <c r="ED707" s="282"/>
      <c r="EE707" s="282"/>
      <c r="EF707" s="282"/>
      <c r="EG707" s="282"/>
      <c r="EH707" s="282"/>
      <c r="EI707" s="282"/>
      <c r="EJ707" s="282"/>
      <c r="EK707" s="282"/>
      <c r="EL707" s="282"/>
      <c r="EM707" s="282"/>
      <c r="EN707" s="282"/>
      <c r="EO707" s="282"/>
      <c r="EP707" s="282"/>
      <c r="EQ707" s="282"/>
      <c r="ER707" s="282"/>
      <c r="ES707" s="282"/>
      <c r="ET707" s="282"/>
      <c r="EU707" s="282"/>
      <c r="EV707" s="282"/>
      <c r="EW707" s="282"/>
      <c r="EX707" s="282"/>
      <c r="EY707" s="282"/>
      <c r="EZ707" s="282"/>
      <c r="FA707" s="282"/>
      <c r="FB707" s="282"/>
      <c r="FC707" s="282"/>
      <c r="FD707" s="282"/>
      <c r="FE707" s="282"/>
      <c r="FF707" s="282"/>
      <c r="FG707" s="282"/>
      <c r="FH707" s="282"/>
      <c r="FI707" s="282"/>
      <c r="FJ707" s="282"/>
      <c r="FK707" s="282"/>
      <c r="FL707" s="282"/>
      <c r="FM707" s="282"/>
      <c r="FN707" s="282"/>
      <c r="FO707" s="282"/>
      <c r="FP707" s="282"/>
      <c r="FQ707" s="282"/>
      <c r="FR707" s="282"/>
      <c r="FS707" s="282"/>
      <c r="FT707" s="282"/>
      <c r="FU707" s="282"/>
      <c r="FV707" s="282"/>
      <c r="FW707" s="282"/>
      <c r="FX707" s="282"/>
      <c r="FY707" s="282"/>
      <c r="FZ707" s="282"/>
      <c r="GA707" s="282"/>
      <c r="GB707" s="282"/>
      <c r="GC707" s="282"/>
      <c r="GD707" s="282"/>
      <c r="GE707" s="282"/>
      <c r="GF707" s="282"/>
      <c r="GG707" s="282"/>
      <c r="GH707" s="282"/>
      <c r="GI707" s="282"/>
      <c r="GJ707" s="282"/>
      <c r="GK707" s="282"/>
      <c r="GL707" s="282"/>
      <c r="GM707" s="282"/>
      <c r="GN707" s="282"/>
      <c r="GO707" s="282"/>
      <c r="GP707" s="282"/>
      <c r="GQ707" s="282"/>
      <c r="GR707" s="282"/>
      <c r="GS707" s="282"/>
      <c r="GT707" s="282"/>
      <c r="GU707" s="282"/>
      <c r="GV707" s="282"/>
      <c r="GW707" s="282"/>
      <c r="GX707" s="282"/>
      <c r="GY707" s="282"/>
      <c r="GZ707" s="282"/>
      <c r="HA707" s="282"/>
      <c r="HB707" s="282"/>
      <c r="HC707" s="282"/>
      <c r="HD707" s="282"/>
      <c r="HE707" s="282"/>
      <c r="HF707" s="282"/>
      <c r="HG707" s="282"/>
      <c r="HH707" s="282"/>
      <c r="HI707" s="282"/>
      <c r="HJ707" s="282"/>
      <c r="HK707" s="282"/>
      <c r="HL707" s="282"/>
      <c r="HM707" s="282"/>
      <c r="HN707" s="282"/>
      <c r="HO707" s="282"/>
      <c r="HP707" s="282"/>
      <c r="HQ707" s="282"/>
    </row>
    <row r="708" spans="1:225" s="73" customFormat="1" ht="18" hidden="1" customHeight="1" x14ac:dyDescent="0.25">
      <c r="A708" s="223" t="str">
        <f t="shared" ref="A708:B708" si="1804">IF(A551="","",A551)</f>
        <v/>
      </c>
      <c r="B708" s="225" t="str">
        <f t="shared" si="1804"/>
        <v/>
      </c>
      <c r="C708" s="218">
        <f t="shared" si="1790"/>
        <v>0</v>
      </c>
      <c r="D708" s="284"/>
      <c r="E708" s="219">
        <f t="shared" si="1791"/>
        <v>0</v>
      </c>
      <c r="F708" s="219">
        <f t="shared" si="1792"/>
        <v>0</v>
      </c>
      <c r="G708" s="136"/>
      <c r="H708" s="214" t="str">
        <f t="shared" si="1793"/>
        <v/>
      </c>
      <c r="I708" s="219" t="str">
        <f t="shared" si="1794"/>
        <v/>
      </c>
      <c r="J708" s="219" t="str">
        <f t="shared" si="1798"/>
        <v/>
      </c>
      <c r="K708" s="216"/>
      <c r="L708" s="217">
        <f t="shared" si="1788"/>
        <v>1</v>
      </c>
      <c r="M708" s="219" t="str">
        <f t="shared" si="1795"/>
        <v/>
      </c>
      <c r="N708" s="221" t="str">
        <f t="shared" si="1796"/>
        <v/>
      </c>
      <c r="O708" s="304"/>
      <c r="P708" s="282"/>
      <c r="Q708" s="282"/>
      <c r="R708" s="287"/>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c r="CQ708" s="282"/>
      <c r="CR708" s="282"/>
      <c r="CS708" s="282"/>
      <c r="CT708" s="282"/>
      <c r="CU708" s="282"/>
      <c r="CV708" s="282"/>
      <c r="CW708" s="282"/>
      <c r="CX708" s="282"/>
      <c r="CY708" s="282"/>
      <c r="CZ708" s="282"/>
      <c r="DA708" s="282"/>
      <c r="DB708" s="282"/>
      <c r="DC708" s="282"/>
      <c r="DD708" s="282"/>
      <c r="DE708" s="282"/>
      <c r="DF708" s="282"/>
      <c r="DG708" s="282"/>
      <c r="DH708" s="282"/>
      <c r="DI708" s="282"/>
      <c r="DJ708" s="282"/>
      <c r="DK708" s="282"/>
      <c r="DL708" s="282"/>
      <c r="DM708" s="282"/>
      <c r="DN708" s="282"/>
      <c r="DO708" s="282"/>
      <c r="DP708" s="282"/>
      <c r="DQ708" s="282"/>
      <c r="DR708" s="282"/>
      <c r="DS708" s="282"/>
      <c r="DT708" s="282"/>
      <c r="DU708" s="282"/>
      <c r="DV708" s="282"/>
      <c r="DW708" s="282"/>
      <c r="DX708" s="282"/>
      <c r="DY708" s="282"/>
      <c r="DZ708" s="282"/>
      <c r="EA708" s="282"/>
      <c r="EB708" s="282"/>
      <c r="EC708" s="282"/>
      <c r="ED708" s="282"/>
      <c r="EE708" s="282"/>
      <c r="EF708" s="282"/>
      <c r="EG708" s="282"/>
      <c r="EH708" s="282"/>
      <c r="EI708" s="282"/>
      <c r="EJ708" s="282"/>
      <c r="EK708" s="282"/>
      <c r="EL708" s="282"/>
      <c r="EM708" s="282"/>
      <c r="EN708" s="282"/>
      <c r="EO708" s="282"/>
      <c r="EP708" s="282"/>
      <c r="EQ708" s="282"/>
      <c r="ER708" s="282"/>
      <c r="ES708" s="282"/>
      <c r="ET708" s="282"/>
      <c r="EU708" s="282"/>
      <c r="EV708" s="282"/>
      <c r="EW708" s="282"/>
      <c r="EX708" s="282"/>
      <c r="EY708" s="282"/>
      <c r="EZ708" s="282"/>
      <c r="FA708" s="282"/>
      <c r="FB708" s="282"/>
      <c r="FC708" s="282"/>
      <c r="FD708" s="282"/>
      <c r="FE708" s="282"/>
      <c r="FF708" s="282"/>
      <c r="FG708" s="282"/>
      <c r="FH708" s="282"/>
      <c r="FI708" s="282"/>
      <c r="FJ708" s="282"/>
      <c r="FK708" s="282"/>
      <c r="FL708" s="282"/>
      <c r="FM708" s="282"/>
      <c r="FN708" s="282"/>
      <c r="FO708" s="282"/>
      <c r="FP708" s="282"/>
      <c r="FQ708" s="282"/>
      <c r="FR708" s="282"/>
      <c r="FS708" s="282"/>
      <c r="FT708" s="282"/>
      <c r="FU708" s="282"/>
      <c r="FV708" s="282"/>
      <c r="FW708" s="282"/>
      <c r="FX708" s="282"/>
      <c r="FY708" s="282"/>
      <c r="FZ708" s="282"/>
      <c r="GA708" s="282"/>
      <c r="GB708" s="282"/>
      <c r="GC708" s="282"/>
      <c r="GD708" s="282"/>
      <c r="GE708" s="282"/>
      <c r="GF708" s="282"/>
      <c r="GG708" s="282"/>
      <c r="GH708" s="282"/>
      <c r="GI708" s="282"/>
      <c r="GJ708" s="282"/>
      <c r="GK708" s="282"/>
      <c r="GL708" s="282"/>
      <c r="GM708" s="282"/>
      <c r="GN708" s="282"/>
      <c r="GO708" s="282"/>
      <c r="GP708" s="282"/>
      <c r="GQ708" s="282"/>
      <c r="GR708" s="282"/>
      <c r="GS708" s="282"/>
      <c r="GT708" s="282"/>
      <c r="GU708" s="282"/>
      <c r="GV708" s="282"/>
      <c r="GW708" s="282"/>
      <c r="GX708" s="282"/>
      <c r="GY708" s="282"/>
      <c r="GZ708" s="282"/>
      <c r="HA708" s="282"/>
      <c r="HB708" s="282"/>
      <c r="HC708" s="282"/>
      <c r="HD708" s="282"/>
      <c r="HE708" s="282"/>
      <c r="HF708" s="282"/>
      <c r="HG708" s="282"/>
      <c r="HH708" s="282"/>
      <c r="HI708" s="282"/>
      <c r="HJ708" s="282"/>
      <c r="HK708" s="282"/>
      <c r="HL708" s="282"/>
      <c r="HM708" s="282"/>
      <c r="HN708" s="282"/>
      <c r="HO708" s="282"/>
      <c r="HP708" s="282"/>
      <c r="HQ708" s="282"/>
    </row>
    <row r="709" spans="1:225" s="73" customFormat="1" ht="18" hidden="1" customHeight="1" x14ac:dyDescent="0.25">
      <c r="A709" s="223" t="str">
        <f t="shared" ref="A709:B709" si="1805">IF(A552="","",A552)</f>
        <v/>
      </c>
      <c r="B709" s="225" t="str">
        <f t="shared" si="1805"/>
        <v/>
      </c>
      <c r="C709" s="218">
        <f t="shared" si="1790"/>
        <v>0</v>
      </c>
      <c r="D709" s="284"/>
      <c r="E709" s="219">
        <f t="shared" si="1791"/>
        <v>0</v>
      </c>
      <c r="F709" s="219">
        <f t="shared" si="1792"/>
        <v>0</v>
      </c>
      <c r="G709" s="136"/>
      <c r="H709" s="214" t="str">
        <f t="shared" si="1793"/>
        <v/>
      </c>
      <c r="I709" s="219" t="str">
        <f t="shared" si="1794"/>
        <v/>
      </c>
      <c r="J709" s="219" t="str">
        <f t="shared" si="1798"/>
        <v/>
      </c>
      <c r="K709" s="216"/>
      <c r="L709" s="217">
        <f t="shared" si="1788"/>
        <v>1</v>
      </c>
      <c r="M709" s="219" t="str">
        <f t="shared" si="1795"/>
        <v/>
      </c>
      <c r="N709" s="221" t="str">
        <f t="shared" si="1796"/>
        <v/>
      </c>
      <c r="O709" s="304"/>
      <c r="P709" s="282"/>
      <c r="Q709" s="282"/>
      <c r="R709" s="287"/>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c r="CQ709" s="282"/>
      <c r="CR709" s="282"/>
      <c r="CS709" s="282"/>
      <c r="CT709" s="282"/>
      <c r="CU709" s="282"/>
      <c r="CV709" s="282"/>
      <c r="CW709" s="282"/>
      <c r="CX709" s="282"/>
      <c r="CY709" s="282"/>
      <c r="CZ709" s="282"/>
      <c r="DA709" s="282"/>
      <c r="DB709" s="282"/>
      <c r="DC709" s="282"/>
      <c r="DD709" s="282"/>
      <c r="DE709" s="282"/>
      <c r="DF709" s="282"/>
      <c r="DG709" s="282"/>
      <c r="DH709" s="282"/>
      <c r="DI709" s="282"/>
      <c r="DJ709" s="282"/>
      <c r="DK709" s="282"/>
      <c r="DL709" s="282"/>
      <c r="DM709" s="282"/>
      <c r="DN709" s="282"/>
      <c r="DO709" s="282"/>
      <c r="DP709" s="282"/>
      <c r="DQ709" s="282"/>
      <c r="DR709" s="282"/>
      <c r="DS709" s="282"/>
      <c r="DT709" s="282"/>
      <c r="DU709" s="282"/>
      <c r="DV709" s="282"/>
      <c r="DW709" s="282"/>
      <c r="DX709" s="282"/>
      <c r="DY709" s="282"/>
      <c r="DZ709" s="282"/>
      <c r="EA709" s="282"/>
      <c r="EB709" s="282"/>
      <c r="EC709" s="282"/>
      <c r="ED709" s="282"/>
      <c r="EE709" s="282"/>
      <c r="EF709" s="282"/>
      <c r="EG709" s="282"/>
      <c r="EH709" s="282"/>
      <c r="EI709" s="282"/>
      <c r="EJ709" s="282"/>
      <c r="EK709" s="282"/>
      <c r="EL709" s="282"/>
      <c r="EM709" s="282"/>
      <c r="EN709" s="282"/>
      <c r="EO709" s="282"/>
      <c r="EP709" s="282"/>
      <c r="EQ709" s="282"/>
      <c r="ER709" s="282"/>
      <c r="ES709" s="282"/>
      <c r="ET709" s="282"/>
      <c r="EU709" s="282"/>
      <c r="EV709" s="282"/>
      <c r="EW709" s="282"/>
      <c r="EX709" s="282"/>
      <c r="EY709" s="282"/>
      <c r="EZ709" s="282"/>
      <c r="FA709" s="282"/>
      <c r="FB709" s="282"/>
      <c r="FC709" s="282"/>
      <c r="FD709" s="282"/>
      <c r="FE709" s="282"/>
      <c r="FF709" s="282"/>
      <c r="FG709" s="282"/>
      <c r="FH709" s="282"/>
      <c r="FI709" s="282"/>
      <c r="FJ709" s="282"/>
      <c r="FK709" s="282"/>
      <c r="FL709" s="282"/>
      <c r="FM709" s="282"/>
      <c r="FN709" s="282"/>
      <c r="FO709" s="282"/>
      <c r="FP709" s="282"/>
      <c r="FQ709" s="282"/>
      <c r="FR709" s="282"/>
      <c r="FS709" s="282"/>
      <c r="FT709" s="282"/>
      <c r="FU709" s="282"/>
      <c r="FV709" s="282"/>
      <c r="FW709" s="282"/>
      <c r="FX709" s="282"/>
      <c r="FY709" s="282"/>
      <c r="FZ709" s="282"/>
      <c r="GA709" s="282"/>
      <c r="GB709" s="282"/>
      <c r="GC709" s="282"/>
      <c r="GD709" s="282"/>
      <c r="GE709" s="282"/>
      <c r="GF709" s="282"/>
      <c r="GG709" s="282"/>
      <c r="GH709" s="282"/>
      <c r="GI709" s="282"/>
      <c r="GJ709" s="282"/>
      <c r="GK709" s="282"/>
      <c r="GL709" s="282"/>
      <c r="GM709" s="282"/>
      <c r="GN709" s="282"/>
      <c r="GO709" s="282"/>
      <c r="GP709" s="282"/>
      <c r="GQ709" s="282"/>
      <c r="GR709" s="282"/>
      <c r="GS709" s="282"/>
      <c r="GT709" s="282"/>
      <c r="GU709" s="282"/>
      <c r="GV709" s="282"/>
      <c r="GW709" s="282"/>
      <c r="GX709" s="282"/>
      <c r="GY709" s="282"/>
      <c r="GZ709" s="282"/>
      <c r="HA709" s="282"/>
      <c r="HB709" s="282"/>
      <c r="HC709" s="282"/>
      <c r="HD709" s="282"/>
      <c r="HE709" s="282"/>
      <c r="HF709" s="282"/>
      <c r="HG709" s="282"/>
      <c r="HH709" s="282"/>
      <c r="HI709" s="282"/>
      <c r="HJ709" s="282"/>
      <c r="HK709" s="282"/>
      <c r="HL709" s="282"/>
      <c r="HM709" s="282"/>
      <c r="HN709" s="282"/>
      <c r="HO709" s="282"/>
      <c r="HP709" s="282"/>
      <c r="HQ709" s="282"/>
    </row>
    <row r="710" spans="1:225" s="73" customFormat="1" ht="18" hidden="1" customHeight="1" x14ac:dyDescent="0.25">
      <c r="A710" s="223" t="str">
        <f t="shared" ref="A710:B710" si="1806">IF(A553="","",A553)</f>
        <v/>
      </c>
      <c r="B710" s="225" t="str">
        <f t="shared" si="1806"/>
        <v/>
      </c>
      <c r="C710" s="218">
        <f t="shared" si="1790"/>
        <v>0</v>
      </c>
      <c r="D710" s="284"/>
      <c r="E710" s="219">
        <f t="shared" si="1791"/>
        <v>0</v>
      </c>
      <c r="F710" s="219">
        <f t="shared" si="1792"/>
        <v>0</v>
      </c>
      <c r="G710" s="136"/>
      <c r="H710" s="214" t="str">
        <f t="shared" si="1793"/>
        <v/>
      </c>
      <c r="I710" s="219" t="str">
        <f t="shared" si="1794"/>
        <v/>
      </c>
      <c r="J710" s="219" t="str">
        <f t="shared" si="1798"/>
        <v/>
      </c>
      <c r="K710" s="216"/>
      <c r="L710" s="217">
        <f t="shared" si="1788"/>
        <v>1</v>
      </c>
      <c r="M710" s="219" t="str">
        <f t="shared" si="1795"/>
        <v/>
      </c>
      <c r="N710" s="221" t="str">
        <f t="shared" si="1796"/>
        <v/>
      </c>
      <c r="O710" s="304"/>
      <c r="P710" s="282"/>
      <c r="Q710" s="282"/>
      <c r="R710" s="287"/>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c r="CQ710" s="282"/>
      <c r="CR710" s="282"/>
      <c r="CS710" s="282"/>
      <c r="CT710" s="282"/>
      <c r="CU710" s="282"/>
      <c r="CV710" s="282"/>
      <c r="CW710" s="282"/>
      <c r="CX710" s="282"/>
      <c r="CY710" s="282"/>
      <c r="CZ710" s="282"/>
      <c r="DA710" s="282"/>
      <c r="DB710" s="282"/>
      <c r="DC710" s="282"/>
      <c r="DD710" s="282"/>
      <c r="DE710" s="282"/>
      <c r="DF710" s="282"/>
      <c r="DG710" s="282"/>
      <c r="DH710" s="282"/>
      <c r="DI710" s="282"/>
      <c r="DJ710" s="282"/>
      <c r="DK710" s="282"/>
      <c r="DL710" s="282"/>
      <c r="DM710" s="282"/>
      <c r="DN710" s="282"/>
      <c r="DO710" s="282"/>
      <c r="DP710" s="282"/>
      <c r="DQ710" s="282"/>
      <c r="DR710" s="282"/>
      <c r="DS710" s="282"/>
      <c r="DT710" s="282"/>
      <c r="DU710" s="282"/>
      <c r="DV710" s="282"/>
      <c r="DW710" s="282"/>
      <c r="DX710" s="282"/>
      <c r="DY710" s="282"/>
      <c r="DZ710" s="282"/>
      <c r="EA710" s="282"/>
      <c r="EB710" s="282"/>
      <c r="EC710" s="282"/>
      <c r="ED710" s="282"/>
      <c r="EE710" s="282"/>
      <c r="EF710" s="282"/>
      <c r="EG710" s="282"/>
      <c r="EH710" s="282"/>
      <c r="EI710" s="282"/>
      <c r="EJ710" s="282"/>
      <c r="EK710" s="282"/>
      <c r="EL710" s="282"/>
      <c r="EM710" s="282"/>
      <c r="EN710" s="282"/>
      <c r="EO710" s="282"/>
      <c r="EP710" s="282"/>
      <c r="EQ710" s="282"/>
      <c r="ER710" s="282"/>
      <c r="ES710" s="282"/>
      <c r="ET710" s="282"/>
      <c r="EU710" s="282"/>
      <c r="EV710" s="282"/>
      <c r="EW710" s="282"/>
      <c r="EX710" s="282"/>
      <c r="EY710" s="282"/>
      <c r="EZ710" s="282"/>
      <c r="FA710" s="282"/>
      <c r="FB710" s="282"/>
      <c r="FC710" s="282"/>
      <c r="FD710" s="282"/>
      <c r="FE710" s="282"/>
      <c r="FF710" s="282"/>
      <c r="FG710" s="282"/>
      <c r="FH710" s="282"/>
      <c r="FI710" s="282"/>
      <c r="FJ710" s="282"/>
      <c r="FK710" s="282"/>
      <c r="FL710" s="282"/>
      <c r="FM710" s="282"/>
      <c r="FN710" s="282"/>
      <c r="FO710" s="282"/>
      <c r="FP710" s="282"/>
      <c r="FQ710" s="282"/>
      <c r="FR710" s="282"/>
      <c r="FS710" s="282"/>
      <c r="FT710" s="282"/>
      <c r="FU710" s="282"/>
      <c r="FV710" s="282"/>
      <c r="FW710" s="282"/>
      <c r="FX710" s="282"/>
      <c r="FY710" s="282"/>
      <c r="FZ710" s="282"/>
      <c r="GA710" s="282"/>
      <c r="GB710" s="282"/>
      <c r="GC710" s="282"/>
      <c r="GD710" s="282"/>
      <c r="GE710" s="282"/>
      <c r="GF710" s="282"/>
      <c r="GG710" s="282"/>
      <c r="GH710" s="282"/>
      <c r="GI710" s="282"/>
      <c r="GJ710" s="282"/>
      <c r="GK710" s="282"/>
      <c r="GL710" s="282"/>
      <c r="GM710" s="282"/>
      <c r="GN710" s="282"/>
      <c r="GO710" s="282"/>
      <c r="GP710" s="282"/>
      <c r="GQ710" s="282"/>
      <c r="GR710" s="282"/>
      <c r="GS710" s="282"/>
      <c r="GT710" s="282"/>
      <c r="GU710" s="282"/>
      <c r="GV710" s="282"/>
      <c r="GW710" s="282"/>
      <c r="GX710" s="282"/>
      <c r="GY710" s="282"/>
      <c r="GZ710" s="282"/>
      <c r="HA710" s="282"/>
      <c r="HB710" s="282"/>
      <c r="HC710" s="282"/>
      <c r="HD710" s="282"/>
      <c r="HE710" s="282"/>
      <c r="HF710" s="282"/>
      <c r="HG710" s="282"/>
      <c r="HH710" s="282"/>
      <c r="HI710" s="282"/>
      <c r="HJ710" s="282"/>
      <c r="HK710" s="282"/>
      <c r="HL710" s="282"/>
      <c r="HM710" s="282"/>
      <c r="HN710" s="282"/>
      <c r="HO710" s="282"/>
      <c r="HP710" s="282"/>
      <c r="HQ710" s="282"/>
    </row>
    <row r="711" spans="1:225" s="73" customFormat="1" ht="18" hidden="1" customHeight="1" x14ac:dyDescent="0.25">
      <c r="A711" s="223" t="str">
        <f t="shared" ref="A711:B711" si="1807">IF(A554="","",A554)</f>
        <v/>
      </c>
      <c r="B711" s="225" t="str">
        <f t="shared" si="1807"/>
        <v/>
      </c>
      <c r="C711" s="218">
        <f t="shared" si="1790"/>
        <v>0</v>
      </c>
      <c r="D711" s="284"/>
      <c r="E711" s="219">
        <f t="shared" si="1791"/>
        <v>0</v>
      </c>
      <c r="F711" s="219">
        <f t="shared" si="1792"/>
        <v>0</v>
      </c>
      <c r="G711" s="136"/>
      <c r="H711" s="214" t="str">
        <f t="shared" si="1793"/>
        <v/>
      </c>
      <c r="I711" s="219" t="str">
        <f t="shared" si="1794"/>
        <v/>
      </c>
      <c r="J711" s="219" t="str">
        <f t="shared" si="1798"/>
        <v/>
      </c>
      <c r="K711" s="216"/>
      <c r="L711" s="217">
        <f t="shared" si="1788"/>
        <v>1</v>
      </c>
      <c r="M711" s="219" t="str">
        <f t="shared" si="1795"/>
        <v/>
      </c>
      <c r="N711" s="221" t="str">
        <f t="shared" si="1796"/>
        <v/>
      </c>
      <c r="O711" s="304"/>
      <c r="P711" s="282"/>
      <c r="Q711" s="282"/>
      <c r="R711" s="287"/>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c r="CQ711" s="282"/>
      <c r="CR711" s="282"/>
      <c r="CS711" s="282"/>
      <c r="CT711" s="282"/>
      <c r="CU711" s="282"/>
      <c r="CV711" s="282"/>
      <c r="CW711" s="282"/>
      <c r="CX711" s="282"/>
      <c r="CY711" s="282"/>
      <c r="CZ711" s="282"/>
      <c r="DA711" s="282"/>
      <c r="DB711" s="282"/>
      <c r="DC711" s="282"/>
      <c r="DD711" s="282"/>
      <c r="DE711" s="282"/>
      <c r="DF711" s="282"/>
      <c r="DG711" s="282"/>
      <c r="DH711" s="282"/>
      <c r="DI711" s="282"/>
      <c r="DJ711" s="282"/>
      <c r="DK711" s="282"/>
      <c r="DL711" s="282"/>
      <c r="DM711" s="282"/>
      <c r="DN711" s="282"/>
      <c r="DO711" s="282"/>
      <c r="DP711" s="282"/>
      <c r="DQ711" s="282"/>
      <c r="DR711" s="282"/>
      <c r="DS711" s="282"/>
      <c r="DT711" s="282"/>
      <c r="DU711" s="282"/>
      <c r="DV711" s="282"/>
      <c r="DW711" s="282"/>
      <c r="DX711" s="282"/>
      <c r="DY711" s="282"/>
      <c r="DZ711" s="282"/>
      <c r="EA711" s="282"/>
      <c r="EB711" s="282"/>
      <c r="EC711" s="282"/>
      <c r="ED711" s="282"/>
      <c r="EE711" s="282"/>
      <c r="EF711" s="282"/>
      <c r="EG711" s="282"/>
      <c r="EH711" s="282"/>
      <c r="EI711" s="282"/>
      <c r="EJ711" s="282"/>
      <c r="EK711" s="282"/>
      <c r="EL711" s="282"/>
      <c r="EM711" s="282"/>
      <c r="EN711" s="282"/>
      <c r="EO711" s="282"/>
      <c r="EP711" s="282"/>
      <c r="EQ711" s="282"/>
      <c r="ER711" s="282"/>
      <c r="ES711" s="282"/>
      <c r="ET711" s="282"/>
      <c r="EU711" s="282"/>
      <c r="EV711" s="282"/>
      <c r="EW711" s="282"/>
      <c r="EX711" s="282"/>
      <c r="EY711" s="282"/>
      <c r="EZ711" s="282"/>
      <c r="FA711" s="282"/>
      <c r="FB711" s="282"/>
      <c r="FC711" s="282"/>
      <c r="FD711" s="282"/>
      <c r="FE711" s="282"/>
      <c r="FF711" s="282"/>
      <c r="FG711" s="282"/>
      <c r="FH711" s="282"/>
      <c r="FI711" s="282"/>
      <c r="FJ711" s="282"/>
      <c r="FK711" s="282"/>
      <c r="FL711" s="282"/>
      <c r="FM711" s="282"/>
      <c r="FN711" s="282"/>
      <c r="FO711" s="282"/>
      <c r="FP711" s="282"/>
      <c r="FQ711" s="282"/>
      <c r="FR711" s="282"/>
      <c r="FS711" s="282"/>
      <c r="FT711" s="282"/>
      <c r="FU711" s="282"/>
      <c r="FV711" s="282"/>
      <c r="FW711" s="282"/>
      <c r="FX711" s="282"/>
      <c r="FY711" s="282"/>
      <c r="FZ711" s="282"/>
      <c r="GA711" s="282"/>
      <c r="GB711" s="282"/>
      <c r="GC711" s="282"/>
      <c r="GD711" s="282"/>
      <c r="GE711" s="282"/>
      <c r="GF711" s="282"/>
      <c r="GG711" s="282"/>
      <c r="GH711" s="282"/>
      <c r="GI711" s="282"/>
      <c r="GJ711" s="282"/>
      <c r="GK711" s="282"/>
      <c r="GL711" s="282"/>
      <c r="GM711" s="282"/>
      <c r="GN711" s="282"/>
      <c r="GO711" s="282"/>
      <c r="GP711" s="282"/>
      <c r="GQ711" s="282"/>
      <c r="GR711" s="282"/>
      <c r="GS711" s="282"/>
      <c r="GT711" s="282"/>
      <c r="GU711" s="282"/>
      <c r="GV711" s="282"/>
      <c r="GW711" s="282"/>
      <c r="GX711" s="282"/>
      <c r="GY711" s="282"/>
      <c r="GZ711" s="282"/>
      <c r="HA711" s="282"/>
      <c r="HB711" s="282"/>
      <c r="HC711" s="282"/>
      <c r="HD711" s="282"/>
      <c r="HE711" s="282"/>
      <c r="HF711" s="282"/>
      <c r="HG711" s="282"/>
      <c r="HH711" s="282"/>
      <c r="HI711" s="282"/>
      <c r="HJ711" s="282"/>
      <c r="HK711" s="282"/>
      <c r="HL711" s="282"/>
      <c r="HM711" s="282"/>
      <c r="HN711" s="282"/>
      <c r="HO711" s="282"/>
      <c r="HP711" s="282"/>
      <c r="HQ711" s="282"/>
    </row>
    <row r="712" spans="1:225" s="73" customFormat="1" ht="18" hidden="1" customHeight="1" x14ac:dyDescent="0.25">
      <c r="A712" s="223" t="str">
        <f t="shared" ref="A712:B712" si="1808">IF(A555="","",A555)</f>
        <v/>
      </c>
      <c r="B712" s="225" t="str">
        <f t="shared" si="1808"/>
        <v/>
      </c>
      <c r="C712" s="218">
        <f t="shared" si="1790"/>
        <v>0</v>
      </c>
      <c r="D712" s="284"/>
      <c r="E712" s="219">
        <f t="shared" si="1791"/>
        <v>0</v>
      </c>
      <c r="F712" s="219">
        <f t="shared" si="1792"/>
        <v>0</v>
      </c>
      <c r="G712" s="136"/>
      <c r="H712" s="214" t="str">
        <f t="shared" si="1793"/>
        <v/>
      </c>
      <c r="I712" s="219" t="str">
        <f t="shared" si="1794"/>
        <v/>
      </c>
      <c r="J712" s="219" t="str">
        <f t="shared" si="1798"/>
        <v/>
      </c>
      <c r="K712" s="216"/>
      <c r="L712" s="217">
        <f t="shared" si="1788"/>
        <v>1</v>
      </c>
      <c r="M712" s="219" t="str">
        <f t="shared" si="1795"/>
        <v/>
      </c>
      <c r="N712" s="221" t="str">
        <f t="shared" si="1796"/>
        <v/>
      </c>
      <c r="O712" s="304"/>
      <c r="P712" s="282"/>
      <c r="Q712" s="282"/>
      <c r="R712" s="287"/>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c r="CQ712" s="282"/>
      <c r="CR712" s="282"/>
      <c r="CS712" s="282"/>
      <c r="CT712" s="282"/>
      <c r="CU712" s="282"/>
      <c r="CV712" s="282"/>
      <c r="CW712" s="282"/>
      <c r="CX712" s="282"/>
      <c r="CY712" s="282"/>
      <c r="CZ712" s="282"/>
      <c r="DA712" s="282"/>
      <c r="DB712" s="282"/>
      <c r="DC712" s="282"/>
      <c r="DD712" s="282"/>
      <c r="DE712" s="282"/>
      <c r="DF712" s="282"/>
      <c r="DG712" s="282"/>
      <c r="DH712" s="282"/>
      <c r="DI712" s="282"/>
      <c r="DJ712" s="282"/>
      <c r="DK712" s="282"/>
      <c r="DL712" s="282"/>
      <c r="DM712" s="282"/>
      <c r="DN712" s="282"/>
      <c r="DO712" s="282"/>
      <c r="DP712" s="282"/>
      <c r="DQ712" s="282"/>
      <c r="DR712" s="282"/>
      <c r="DS712" s="282"/>
      <c r="DT712" s="282"/>
      <c r="DU712" s="282"/>
      <c r="DV712" s="282"/>
      <c r="DW712" s="282"/>
      <c r="DX712" s="282"/>
      <c r="DY712" s="282"/>
      <c r="DZ712" s="282"/>
      <c r="EA712" s="282"/>
      <c r="EB712" s="282"/>
      <c r="EC712" s="282"/>
      <c r="ED712" s="282"/>
      <c r="EE712" s="282"/>
      <c r="EF712" s="282"/>
      <c r="EG712" s="282"/>
      <c r="EH712" s="282"/>
      <c r="EI712" s="282"/>
      <c r="EJ712" s="282"/>
      <c r="EK712" s="282"/>
      <c r="EL712" s="282"/>
      <c r="EM712" s="282"/>
      <c r="EN712" s="282"/>
      <c r="EO712" s="282"/>
      <c r="EP712" s="282"/>
      <c r="EQ712" s="282"/>
      <c r="ER712" s="282"/>
      <c r="ES712" s="282"/>
      <c r="ET712" s="282"/>
      <c r="EU712" s="282"/>
      <c r="EV712" s="282"/>
      <c r="EW712" s="282"/>
      <c r="EX712" s="282"/>
      <c r="EY712" s="282"/>
      <c r="EZ712" s="282"/>
      <c r="FA712" s="282"/>
      <c r="FB712" s="282"/>
      <c r="FC712" s="282"/>
      <c r="FD712" s="282"/>
      <c r="FE712" s="282"/>
      <c r="FF712" s="282"/>
      <c r="FG712" s="282"/>
      <c r="FH712" s="282"/>
      <c r="FI712" s="282"/>
      <c r="FJ712" s="282"/>
      <c r="FK712" s="282"/>
      <c r="FL712" s="282"/>
      <c r="FM712" s="282"/>
      <c r="FN712" s="282"/>
      <c r="FO712" s="282"/>
      <c r="FP712" s="282"/>
      <c r="FQ712" s="282"/>
      <c r="FR712" s="282"/>
      <c r="FS712" s="282"/>
      <c r="FT712" s="282"/>
      <c r="FU712" s="282"/>
      <c r="FV712" s="282"/>
      <c r="FW712" s="282"/>
      <c r="FX712" s="282"/>
      <c r="FY712" s="282"/>
      <c r="FZ712" s="282"/>
      <c r="GA712" s="282"/>
      <c r="GB712" s="282"/>
      <c r="GC712" s="282"/>
      <c r="GD712" s="282"/>
      <c r="GE712" s="282"/>
      <c r="GF712" s="282"/>
      <c r="GG712" s="282"/>
      <c r="GH712" s="282"/>
      <c r="GI712" s="282"/>
      <c r="GJ712" s="282"/>
      <c r="GK712" s="282"/>
      <c r="GL712" s="282"/>
      <c r="GM712" s="282"/>
      <c r="GN712" s="282"/>
      <c r="GO712" s="282"/>
      <c r="GP712" s="282"/>
      <c r="GQ712" s="282"/>
      <c r="GR712" s="282"/>
      <c r="GS712" s="282"/>
      <c r="GT712" s="282"/>
      <c r="GU712" s="282"/>
      <c r="GV712" s="282"/>
      <c r="GW712" s="282"/>
      <c r="GX712" s="282"/>
      <c r="GY712" s="282"/>
      <c r="GZ712" s="282"/>
      <c r="HA712" s="282"/>
      <c r="HB712" s="282"/>
      <c r="HC712" s="282"/>
      <c r="HD712" s="282"/>
      <c r="HE712" s="282"/>
      <c r="HF712" s="282"/>
      <c r="HG712" s="282"/>
      <c r="HH712" s="282"/>
      <c r="HI712" s="282"/>
      <c r="HJ712" s="282"/>
      <c r="HK712" s="282"/>
      <c r="HL712" s="282"/>
      <c r="HM712" s="282"/>
      <c r="HN712" s="282"/>
      <c r="HO712" s="282"/>
      <c r="HP712" s="282"/>
      <c r="HQ712" s="282"/>
    </row>
    <row r="713" spans="1:225" s="73" customFormat="1" ht="18" hidden="1" customHeight="1" x14ac:dyDescent="0.25">
      <c r="A713" s="223" t="str">
        <f t="shared" ref="A713:B713" si="1809">IF(A556="","",A556)</f>
        <v/>
      </c>
      <c r="B713" s="225" t="str">
        <f t="shared" si="1809"/>
        <v/>
      </c>
      <c r="C713" s="218">
        <f t="shared" si="1790"/>
        <v>0</v>
      </c>
      <c r="D713" s="284"/>
      <c r="E713" s="219">
        <f t="shared" si="1791"/>
        <v>0</v>
      </c>
      <c r="F713" s="219">
        <f t="shared" si="1792"/>
        <v>0</v>
      </c>
      <c r="G713" s="136"/>
      <c r="H713" s="214" t="str">
        <f t="shared" si="1793"/>
        <v/>
      </c>
      <c r="I713" s="219" t="str">
        <f t="shared" si="1794"/>
        <v/>
      </c>
      <c r="J713" s="219" t="str">
        <f t="shared" si="1798"/>
        <v/>
      </c>
      <c r="K713" s="216"/>
      <c r="L713" s="217">
        <f t="shared" si="1788"/>
        <v>1</v>
      </c>
      <c r="M713" s="219" t="str">
        <f t="shared" si="1795"/>
        <v/>
      </c>
      <c r="N713" s="221" t="str">
        <f t="shared" si="1796"/>
        <v/>
      </c>
      <c r="O713" s="304"/>
      <c r="P713" s="282"/>
      <c r="Q713" s="282"/>
      <c r="R713" s="287"/>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c r="CQ713" s="282"/>
      <c r="CR713" s="282"/>
      <c r="CS713" s="282"/>
      <c r="CT713" s="282"/>
      <c r="CU713" s="282"/>
      <c r="CV713" s="282"/>
      <c r="CW713" s="282"/>
      <c r="CX713" s="282"/>
      <c r="CY713" s="282"/>
      <c r="CZ713" s="282"/>
      <c r="DA713" s="282"/>
      <c r="DB713" s="282"/>
      <c r="DC713" s="282"/>
      <c r="DD713" s="282"/>
      <c r="DE713" s="282"/>
      <c r="DF713" s="282"/>
      <c r="DG713" s="282"/>
      <c r="DH713" s="282"/>
      <c r="DI713" s="282"/>
      <c r="DJ713" s="282"/>
      <c r="DK713" s="282"/>
      <c r="DL713" s="282"/>
      <c r="DM713" s="282"/>
      <c r="DN713" s="282"/>
      <c r="DO713" s="282"/>
      <c r="DP713" s="282"/>
      <c r="DQ713" s="282"/>
      <c r="DR713" s="282"/>
      <c r="DS713" s="282"/>
      <c r="DT713" s="282"/>
      <c r="DU713" s="282"/>
      <c r="DV713" s="282"/>
      <c r="DW713" s="282"/>
      <c r="DX713" s="282"/>
      <c r="DY713" s="282"/>
      <c r="DZ713" s="282"/>
      <c r="EA713" s="282"/>
      <c r="EB713" s="282"/>
      <c r="EC713" s="282"/>
      <c r="ED713" s="282"/>
      <c r="EE713" s="282"/>
      <c r="EF713" s="282"/>
      <c r="EG713" s="282"/>
      <c r="EH713" s="282"/>
      <c r="EI713" s="282"/>
      <c r="EJ713" s="282"/>
      <c r="EK713" s="282"/>
      <c r="EL713" s="282"/>
      <c r="EM713" s="282"/>
      <c r="EN713" s="282"/>
      <c r="EO713" s="282"/>
      <c r="EP713" s="282"/>
      <c r="EQ713" s="282"/>
      <c r="ER713" s="282"/>
      <c r="ES713" s="282"/>
      <c r="ET713" s="282"/>
      <c r="EU713" s="282"/>
      <c r="EV713" s="282"/>
      <c r="EW713" s="282"/>
      <c r="EX713" s="282"/>
      <c r="EY713" s="282"/>
      <c r="EZ713" s="282"/>
      <c r="FA713" s="282"/>
      <c r="FB713" s="282"/>
      <c r="FC713" s="282"/>
      <c r="FD713" s="282"/>
      <c r="FE713" s="282"/>
      <c r="FF713" s="282"/>
      <c r="FG713" s="282"/>
      <c r="FH713" s="282"/>
      <c r="FI713" s="282"/>
      <c r="FJ713" s="282"/>
      <c r="FK713" s="282"/>
      <c r="FL713" s="282"/>
      <c r="FM713" s="282"/>
      <c r="FN713" s="282"/>
      <c r="FO713" s="282"/>
      <c r="FP713" s="282"/>
      <c r="FQ713" s="282"/>
      <c r="FR713" s="282"/>
      <c r="FS713" s="282"/>
      <c r="FT713" s="282"/>
      <c r="FU713" s="282"/>
      <c r="FV713" s="282"/>
      <c r="FW713" s="282"/>
      <c r="FX713" s="282"/>
      <c r="FY713" s="282"/>
      <c r="FZ713" s="282"/>
      <c r="GA713" s="282"/>
      <c r="GB713" s="282"/>
      <c r="GC713" s="282"/>
      <c r="GD713" s="282"/>
      <c r="GE713" s="282"/>
      <c r="GF713" s="282"/>
      <c r="GG713" s="282"/>
      <c r="GH713" s="282"/>
      <c r="GI713" s="282"/>
      <c r="GJ713" s="282"/>
      <c r="GK713" s="282"/>
      <c r="GL713" s="282"/>
      <c r="GM713" s="282"/>
      <c r="GN713" s="282"/>
      <c r="GO713" s="282"/>
      <c r="GP713" s="282"/>
      <c r="GQ713" s="282"/>
      <c r="GR713" s="282"/>
      <c r="GS713" s="282"/>
      <c r="GT713" s="282"/>
      <c r="GU713" s="282"/>
      <c r="GV713" s="282"/>
      <c r="GW713" s="282"/>
      <c r="GX713" s="282"/>
      <c r="GY713" s="282"/>
      <c r="GZ713" s="282"/>
      <c r="HA713" s="282"/>
      <c r="HB713" s="282"/>
      <c r="HC713" s="282"/>
      <c r="HD713" s="282"/>
      <c r="HE713" s="282"/>
      <c r="HF713" s="282"/>
      <c r="HG713" s="282"/>
      <c r="HH713" s="282"/>
      <c r="HI713" s="282"/>
      <c r="HJ713" s="282"/>
      <c r="HK713" s="282"/>
      <c r="HL713" s="282"/>
      <c r="HM713" s="282"/>
      <c r="HN713" s="282"/>
      <c r="HO713" s="282"/>
      <c r="HP713" s="282"/>
      <c r="HQ713" s="282"/>
    </row>
    <row r="714" spans="1:225" s="73" customFormat="1" ht="18" hidden="1" customHeight="1" x14ac:dyDescent="0.25">
      <c r="A714" s="223" t="str">
        <f t="shared" ref="A714:B714" si="1810">IF(A557="","",A557)</f>
        <v/>
      </c>
      <c r="B714" s="225" t="str">
        <f t="shared" si="1810"/>
        <v/>
      </c>
      <c r="C714" s="218">
        <f t="shared" si="1790"/>
        <v>0</v>
      </c>
      <c r="D714" s="284"/>
      <c r="E714" s="219">
        <f t="shared" si="1791"/>
        <v>0</v>
      </c>
      <c r="F714" s="219">
        <f t="shared" si="1792"/>
        <v>0</v>
      </c>
      <c r="G714" s="136"/>
      <c r="H714" s="214" t="str">
        <f t="shared" si="1793"/>
        <v/>
      </c>
      <c r="I714" s="219" t="str">
        <f t="shared" si="1794"/>
        <v/>
      </c>
      <c r="J714" s="219" t="str">
        <f t="shared" si="1798"/>
        <v/>
      </c>
      <c r="K714" s="216"/>
      <c r="L714" s="217">
        <f t="shared" si="1788"/>
        <v>1</v>
      </c>
      <c r="M714" s="219" t="str">
        <f t="shared" si="1795"/>
        <v/>
      </c>
      <c r="N714" s="221" t="str">
        <f t="shared" si="1796"/>
        <v/>
      </c>
      <c r="O714" s="304"/>
      <c r="P714" s="282"/>
      <c r="Q714" s="282"/>
      <c r="R714" s="287"/>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c r="CQ714" s="282"/>
      <c r="CR714" s="282"/>
      <c r="CS714" s="282"/>
      <c r="CT714" s="282"/>
      <c r="CU714" s="282"/>
      <c r="CV714" s="282"/>
      <c r="CW714" s="282"/>
      <c r="CX714" s="282"/>
      <c r="CY714" s="282"/>
      <c r="CZ714" s="282"/>
      <c r="DA714" s="282"/>
      <c r="DB714" s="282"/>
      <c r="DC714" s="282"/>
      <c r="DD714" s="282"/>
      <c r="DE714" s="282"/>
      <c r="DF714" s="282"/>
      <c r="DG714" s="282"/>
      <c r="DH714" s="282"/>
      <c r="DI714" s="282"/>
      <c r="DJ714" s="282"/>
      <c r="DK714" s="282"/>
      <c r="DL714" s="282"/>
      <c r="DM714" s="282"/>
      <c r="DN714" s="282"/>
      <c r="DO714" s="282"/>
      <c r="DP714" s="282"/>
      <c r="DQ714" s="282"/>
      <c r="DR714" s="282"/>
      <c r="DS714" s="282"/>
      <c r="DT714" s="282"/>
      <c r="DU714" s="282"/>
      <c r="DV714" s="282"/>
      <c r="DW714" s="282"/>
      <c r="DX714" s="282"/>
      <c r="DY714" s="282"/>
      <c r="DZ714" s="282"/>
      <c r="EA714" s="282"/>
      <c r="EB714" s="282"/>
      <c r="EC714" s="282"/>
      <c r="ED714" s="282"/>
      <c r="EE714" s="282"/>
      <c r="EF714" s="282"/>
      <c r="EG714" s="282"/>
      <c r="EH714" s="282"/>
      <c r="EI714" s="282"/>
      <c r="EJ714" s="282"/>
      <c r="EK714" s="282"/>
      <c r="EL714" s="282"/>
      <c r="EM714" s="282"/>
      <c r="EN714" s="282"/>
      <c r="EO714" s="282"/>
      <c r="EP714" s="282"/>
      <c r="EQ714" s="282"/>
      <c r="ER714" s="282"/>
      <c r="ES714" s="282"/>
      <c r="ET714" s="282"/>
      <c r="EU714" s="282"/>
      <c r="EV714" s="282"/>
      <c r="EW714" s="282"/>
      <c r="EX714" s="282"/>
      <c r="EY714" s="282"/>
      <c r="EZ714" s="282"/>
      <c r="FA714" s="282"/>
      <c r="FB714" s="282"/>
      <c r="FC714" s="282"/>
      <c r="FD714" s="282"/>
      <c r="FE714" s="282"/>
      <c r="FF714" s="282"/>
      <c r="FG714" s="282"/>
      <c r="FH714" s="282"/>
      <c r="FI714" s="282"/>
      <c r="FJ714" s="282"/>
      <c r="FK714" s="282"/>
      <c r="FL714" s="282"/>
      <c r="FM714" s="282"/>
      <c r="FN714" s="282"/>
      <c r="FO714" s="282"/>
      <c r="FP714" s="282"/>
      <c r="FQ714" s="282"/>
      <c r="FR714" s="282"/>
      <c r="FS714" s="282"/>
      <c r="FT714" s="282"/>
      <c r="FU714" s="282"/>
      <c r="FV714" s="282"/>
      <c r="FW714" s="282"/>
      <c r="FX714" s="282"/>
      <c r="FY714" s="282"/>
      <c r="FZ714" s="282"/>
      <c r="GA714" s="282"/>
      <c r="GB714" s="282"/>
      <c r="GC714" s="282"/>
      <c r="GD714" s="282"/>
      <c r="GE714" s="282"/>
      <c r="GF714" s="282"/>
      <c r="GG714" s="282"/>
      <c r="GH714" s="282"/>
      <c r="GI714" s="282"/>
      <c r="GJ714" s="282"/>
      <c r="GK714" s="282"/>
      <c r="GL714" s="282"/>
      <c r="GM714" s="282"/>
      <c r="GN714" s="282"/>
      <c r="GO714" s="282"/>
      <c r="GP714" s="282"/>
      <c r="GQ714" s="282"/>
      <c r="GR714" s="282"/>
      <c r="GS714" s="282"/>
      <c r="GT714" s="282"/>
      <c r="GU714" s="282"/>
      <c r="GV714" s="282"/>
      <c r="GW714" s="282"/>
      <c r="GX714" s="282"/>
      <c r="GY714" s="282"/>
      <c r="GZ714" s="282"/>
      <c r="HA714" s="282"/>
      <c r="HB714" s="282"/>
      <c r="HC714" s="282"/>
      <c r="HD714" s="282"/>
      <c r="HE714" s="282"/>
      <c r="HF714" s="282"/>
      <c r="HG714" s="282"/>
      <c r="HH714" s="282"/>
      <c r="HI714" s="282"/>
      <c r="HJ714" s="282"/>
      <c r="HK714" s="282"/>
      <c r="HL714" s="282"/>
      <c r="HM714" s="282"/>
      <c r="HN714" s="282"/>
      <c r="HO714" s="282"/>
      <c r="HP714" s="282"/>
      <c r="HQ714" s="282"/>
    </row>
    <row r="715" spans="1:225" s="73" customFormat="1" ht="18" hidden="1" customHeight="1" x14ac:dyDescent="0.25">
      <c r="A715" s="223" t="str">
        <f t="shared" ref="A715:B715" si="1811">IF(A558="","",A558)</f>
        <v/>
      </c>
      <c r="B715" s="225" t="str">
        <f t="shared" si="1811"/>
        <v/>
      </c>
      <c r="C715" s="218">
        <f t="shared" si="1790"/>
        <v>0</v>
      </c>
      <c r="D715" s="284"/>
      <c r="E715" s="219">
        <f t="shared" si="1791"/>
        <v>0</v>
      </c>
      <c r="F715" s="219">
        <f t="shared" si="1792"/>
        <v>0</v>
      </c>
      <c r="G715" s="136"/>
      <c r="H715" s="214" t="str">
        <f t="shared" si="1793"/>
        <v/>
      </c>
      <c r="I715" s="219" t="str">
        <f t="shared" si="1794"/>
        <v/>
      </c>
      <c r="J715" s="219" t="str">
        <f t="shared" si="1798"/>
        <v/>
      </c>
      <c r="K715" s="216"/>
      <c r="L715" s="217">
        <f t="shared" si="1788"/>
        <v>1</v>
      </c>
      <c r="M715" s="219" t="str">
        <f t="shared" si="1795"/>
        <v/>
      </c>
      <c r="N715" s="221" t="str">
        <f t="shared" si="1796"/>
        <v/>
      </c>
      <c r="O715" s="304"/>
      <c r="P715" s="282"/>
      <c r="Q715" s="282"/>
      <c r="R715" s="287"/>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c r="CQ715" s="282"/>
      <c r="CR715" s="282"/>
      <c r="CS715" s="282"/>
      <c r="CT715" s="282"/>
      <c r="CU715" s="282"/>
      <c r="CV715" s="282"/>
      <c r="CW715" s="282"/>
      <c r="CX715" s="282"/>
      <c r="CY715" s="282"/>
      <c r="CZ715" s="282"/>
      <c r="DA715" s="282"/>
      <c r="DB715" s="282"/>
      <c r="DC715" s="282"/>
      <c r="DD715" s="282"/>
      <c r="DE715" s="282"/>
      <c r="DF715" s="282"/>
      <c r="DG715" s="282"/>
      <c r="DH715" s="282"/>
      <c r="DI715" s="282"/>
      <c r="DJ715" s="282"/>
      <c r="DK715" s="282"/>
      <c r="DL715" s="282"/>
      <c r="DM715" s="282"/>
      <c r="DN715" s="282"/>
      <c r="DO715" s="282"/>
      <c r="DP715" s="282"/>
      <c r="DQ715" s="282"/>
      <c r="DR715" s="282"/>
      <c r="DS715" s="282"/>
      <c r="DT715" s="282"/>
      <c r="DU715" s="282"/>
      <c r="DV715" s="282"/>
      <c r="DW715" s="282"/>
      <c r="DX715" s="282"/>
      <c r="DY715" s="282"/>
      <c r="DZ715" s="282"/>
      <c r="EA715" s="282"/>
      <c r="EB715" s="282"/>
      <c r="EC715" s="282"/>
      <c r="ED715" s="282"/>
      <c r="EE715" s="282"/>
      <c r="EF715" s="282"/>
      <c r="EG715" s="282"/>
      <c r="EH715" s="282"/>
      <c r="EI715" s="282"/>
      <c r="EJ715" s="282"/>
      <c r="EK715" s="282"/>
      <c r="EL715" s="282"/>
      <c r="EM715" s="282"/>
      <c r="EN715" s="282"/>
      <c r="EO715" s="282"/>
      <c r="EP715" s="282"/>
      <c r="EQ715" s="282"/>
      <c r="ER715" s="282"/>
      <c r="ES715" s="282"/>
      <c r="ET715" s="282"/>
      <c r="EU715" s="282"/>
      <c r="EV715" s="282"/>
      <c r="EW715" s="282"/>
      <c r="EX715" s="282"/>
      <c r="EY715" s="282"/>
      <c r="EZ715" s="282"/>
      <c r="FA715" s="282"/>
      <c r="FB715" s="282"/>
      <c r="FC715" s="282"/>
      <c r="FD715" s="282"/>
      <c r="FE715" s="282"/>
      <c r="FF715" s="282"/>
      <c r="FG715" s="282"/>
      <c r="FH715" s="282"/>
      <c r="FI715" s="282"/>
      <c r="FJ715" s="282"/>
      <c r="FK715" s="282"/>
      <c r="FL715" s="282"/>
      <c r="FM715" s="282"/>
      <c r="FN715" s="282"/>
      <c r="FO715" s="282"/>
      <c r="FP715" s="282"/>
      <c r="FQ715" s="282"/>
      <c r="FR715" s="282"/>
      <c r="FS715" s="282"/>
      <c r="FT715" s="282"/>
      <c r="FU715" s="282"/>
      <c r="FV715" s="282"/>
      <c r="FW715" s="282"/>
      <c r="FX715" s="282"/>
      <c r="FY715" s="282"/>
      <c r="FZ715" s="282"/>
      <c r="GA715" s="282"/>
      <c r="GB715" s="282"/>
      <c r="GC715" s="282"/>
      <c r="GD715" s="282"/>
      <c r="GE715" s="282"/>
      <c r="GF715" s="282"/>
      <c r="GG715" s="282"/>
      <c r="GH715" s="282"/>
      <c r="GI715" s="282"/>
      <c r="GJ715" s="282"/>
      <c r="GK715" s="282"/>
      <c r="GL715" s="282"/>
      <c r="GM715" s="282"/>
      <c r="GN715" s="282"/>
      <c r="GO715" s="282"/>
      <c r="GP715" s="282"/>
      <c r="GQ715" s="282"/>
      <c r="GR715" s="282"/>
      <c r="GS715" s="282"/>
      <c r="GT715" s="282"/>
      <c r="GU715" s="282"/>
      <c r="GV715" s="282"/>
      <c r="GW715" s="282"/>
      <c r="GX715" s="282"/>
      <c r="GY715" s="282"/>
      <c r="GZ715" s="282"/>
      <c r="HA715" s="282"/>
      <c r="HB715" s="282"/>
      <c r="HC715" s="282"/>
      <c r="HD715" s="282"/>
      <c r="HE715" s="282"/>
      <c r="HF715" s="282"/>
      <c r="HG715" s="282"/>
      <c r="HH715" s="282"/>
      <c r="HI715" s="282"/>
      <c r="HJ715" s="282"/>
      <c r="HK715" s="282"/>
      <c r="HL715" s="282"/>
      <c r="HM715" s="282"/>
      <c r="HN715" s="282"/>
      <c r="HO715" s="282"/>
      <c r="HP715" s="282"/>
      <c r="HQ715" s="282"/>
    </row>
    <row r="716" spans="1:225" s="73" customFormat="1" ht="18" hidden="1" customHeight="1" x14ac:dyDescent="0.25">
      <c r="A716" s="223" t="str">
        <f t="shared" ref="A716:B716" si="1812">IF(A559="","",A559)</f>
        <v/>
      </c>
      <c r="B716" s="225" t="str">
        <f t="shared" si="1812"/>
        <v/>
      </c>
      <c r="C716" s="218">
        <f t="shared" si="1790"/>
        <v>0</v>
      </c>
      <c r="D716" s="284"/>
      <c r="E716" s="219">
        <f t="shared" si="1791"/>
        <v>0</v>
      </c>
      <c r="F716" s="219">
        <f t="shared" si="1792"/>
        <v>0</v>
      </c>
      <c r="G716" s="136"/>
      <c r="H716" s="214" t="str">
        <f t="shared" si="1793"/>
        <v/>
      </c>
      <c r="I716" s="219" t="str">
        <f t="shared" si="1794"/>
        <v/>
      </c>
      <c r="J716" s="219" t="str">
        <f t="shared" si="1798"/>
        <v/>
      </c>
      <c r="K716" s="216"/>
      <c r="L716" s="217">
        <f t="shared" si="1788"/>
        <v>1</v>
      </c>
      <c r="M716" s="219" t="str">
        <f t="shared" si="1795"/>
        <v/>
      </c>
      <c r="N716" s="221" t="str">
        <f t="shared" si="1796"/>
        <v/>
      </c>
      <c r="O716" s="304"/>
      <c r="P716" s="282"/>
      <c r="Q716" s="282"/>
      <c r="R716" s="287"/>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c r="CQ716" s="282"/>
      <c r="CR716" s="282"/>
      <c r="CS716" s="282"/>
      <c r="CT716" s="282"/>
      <c r="CU716" s="282"/>
      <c r="CV716" s="282"/>
      <c r="CW716" s="282"/>
      <c r="CX716" s="282"/>
      <c r="CY716" s="282"/>
      <c r="CZ716" s="282"/>
      <c r="DA716" s="282"/>
      <c r="DB716" s="282"/>
      <c r="DC716" s="282"/>
      <c r="DD716" s="282"/>
      <c r="DE716" s="282"/>
      <c r="DF716" s="282"/>
      <c r="DG716" s="282"/>
      <c r="DH716" s="282"/>
      <c r="DI716" s="282"/>
      <c r="DJ716" s="282"/>
      <c r="DK716" s="282"/>
      <c r="DL716" s="282"/>
      <c r="DM716" s="282"/>
      <c r="DN716" s="282"/>
      <c r="DO716" s="282"/>
      <c r="DP716" s="282"/>
      <c r="DQ716" s="282"/>
      <c r="DR716" s="282"/>
      <c r="DS716" s="282"/>
      <c r="DT716" s="282"/>
      <c r="DU716" s="282"/>
      <c r="DV716" s="282"/>
      <c r="DW716" s="282"/>
      <c r="DX716" s="282"/>
      <c r="DY716" s="282"/>
      <c r="DZ716" s="282"/>
      <c r="EA716" s="282"/>
      <c r="EB716" s="282"/>
      <c r="EC716" s="282"/>
      <c r="ED716" s="282"/>
      <c r="EE716" s="282"/>
      <c r="EF716" s="282"/>
      <c r="EG716" s="282"/>
      <c r="EH716" s="282"/>
      <c r="EI716" s="282"/>
      <c r="EJ716" s="282"/>
      <c r="EK716" s="282"/>
      <c r="EL716" s="282"/>
      <c r="EM716" s="282"/>
      <c r="EN716" s="282"/>
      <c r="EO716" s="282"/>
      <c r="EP716" s="282"/>
      <c r="EQ716" s="282"/>
      <c r="ER716" s="282"/>
      <c r="ES716" s="282"/>
      <c r="ET716" s="282"/>
      <c r="EU716" s="282"/>
      <c r="EV716" s="282"/>
      <c r="EW716" s="282"/>
      <c r="EX716" s="282"/>
      <c r="EY716" s="282"/>
      <c r="EZ716" s="282"/>
      <c r="FA716" s="282"/>
      <c r="FB716" s="282"/>
      <c r="FC716" s="282"/>
      <c r="FD716" s="282"/>
      <c r="FE716" s="282"/>
      <c r="FF716" s="282"/>
      <c r="FG716" s="282"/>
      <c r="FH716" s="282"/>
      <c r="FI716" s="282"/>
      <c r="FJ716" s="282"/>
      <c r="FK716" s="282"/>
      <c r="FL716" s="282"/>
      <c r="FM716" s="282"/>
      <c r="FN716" s="282"/>
      <c r="FO716" s="282"/>
      <c r="FP716" s="282"/>
      <c r="FQ716" s="282"/>
      <c r="FR716" s="282"/>
      <c r="FS716" s="282"/>
      <c r="FT716" s="282"/>
      <c r="FU716" s="282"/>
      <c r="FV716" s="282"/>
      <c r="FW716" s="282"/>
      <c r="FX716" s="282"/>
      <c r="FY716" s="282"/>
      <c r="FZ716" s="282"/>
      <c r="GA716" s="282"/>
      <c r="GB716" s="282"/>
      <c r="GC716" s="282"/>
      <c r="GD716" s="282"/>
      <c r="GE716" s="282"/>
      <c r="GF716" s="282"/>
      <c r="GG716" s="282"/>
      <c r="GH716" s="282"/>
      <c r="GI716" s="282"/>
      <c r="GJ716" s="282"/>
      <c r="GK716" s="282"/>
      <c r="GL716" s="282"/>
      <c r="GM716" s="282"/>
      <c r="GN716" s="282"/>
      <c r="GO716" s="282"/>
      <c r="GP716" s="282"/>
      <c r="GQ716" s="282"/>
      <c r="GR716" s="282"/>
      <c r="GS716" s="282"/>
      <c r="GT716" s="282"/>
      <c r="GU716" s="282"/>
      <c r="GV716" s="282"/>
      <c r="GW716" s="282"/>
      <c r="GX716" s="282"/>
      <c r="GY716" s="282"/>
      <c r="GZ716" s="282"/>
      <c r="HA716" s="282"/>
      <c r="HB716" s="282"/>
      <c r="HC716" s="282"/>
      <c r="HD716" s="282"/>
      <c r="HE716" s="282"/>
      <c r="HF716" s="282"/>
      <c r="HG716" s="282"/>
      <c r="HH716" s="282"/>
      <c r="HI716" s="282"/>
      <c r="HJ716" s="282"/>
      <c r="HK716" s="282"/>
      <c r="HL716" s="282"/>
      <c r="HM716" s="282"/>
      <c r="HN716" s="282"/>
      <c r="HO716" s="282"/>
      <c r="HP716" s="282"/>
      <c r="HQ716" s="282"/>
    </row>
    <row r="717" spans="1:225" s="73" customFormat="1" ht="18" hidden="1" customHeight="1" x14ac:dyDescent="0.25">
      <c r="A717" s="223" t="str">
        <f t="shared" ref="A717:B717" si="1813">IF(A560="","",A560)</f>
        <v/>
      </c>
      <c r="B717" s="225" t="str">
        <f t="shared" si="1813"/>
        <v/>
      </c>
      <c r="C717" s="218">
        <f t="shared" si="1790"/>
        <v>0</v>
      </c>
      <c r="D717" s="284"/>
      <c r="E717" s="219">
        <f t="shared" si="1791"/>
        <v>0</v>
      </c>
      <c r="F717" s="219">
        <f t="shared" si="1792"/>
        <v>0</v>
      </c>
      <c r="G717" s="136"/>
      <c r="H717" s="214" t="str">
        <f t="shared" si="1793"/>
        <v/>
      </c>
      <c r="I717" s="219" t="str">
        <f t="shared" si="1794"/>
        <v/>
      </c>
      <c r="J717" s="219" t="str">
        <f t="shared" si="1798"/>
        <v/>
      </c>
      <c r="K717" s="216"/>
      <c r="L717" s="217">
        <f t="shared" si="1788"/>
        <v>1</v>
      </c>
      <c r="M717" s="219" t="str">
        <f t="shared" si="1795"/>
        <v/>
      </c>
      <c r="N717" s="221" t="str">
        <f t="shared" si="1796"/>
        <v/>
      </c>
      <c r="O717" s="304"/>
      <c r="P717" s="282"/>
      <c r="Q717" s="282"/>
      <c r="R717" s="287"/>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c r="CQ717" s="282"/>
      <c r="CR717" s="282"/>
      <c r="CS717" s="282"/>
      <c r="CT717" s="282"/>
      <c r="CU717" s="282"/>
      <c r="CV717" s="282"/>
      <c r="CW717" s="282"/>
      <c r="CX717" s="282"/>
      <c r="CY717" s="282"/>
      <c r="CZ717" s="282"/>
      <c r="DA717" s="282"/>
      <c r="DB717" s="282"/>
      <c r="DC717" s="282"/>
      <c r="DD717" s="282"/>
      <c r="DE717" s="282"/>
      <c r="DF717" s="282"/>
      <c r="DG717" s="282"/>
      <c r="DH717" s="282"/>
      <c r="DI717" s="282"/>
      <c r="DJ717" s="282"/>
      <c r="DK717" s="282"/>
      <c r="DL717" s="282"/>
      <c r="DM717" s="282"/>
      <c r="DN717" s="282"/>
      <c r="DO717" s="282"/>
      <c r="DP717" s="282"/>
      <c r="DQ717" s="282"/>
      <c r="DR717" s="282"/>
      <c r="DS717" s="282"/>
      <c r="DT717" s="282"/>
      <c r="DU717" s="282"/>
      <c r="DV717" s="282"/>
      <c r="DW717" s="282"/>
      <c r="DX717" s="282"/>
      <c r="DY717" s="282"/>
      <c r="DZ717" s="282"/>
      <c r="EA717" s="282"/>
      <c r="EB717" s="282"/>
      <c r="EC717" s="282"/>
      <c r="ED717" s="282"/>
      <c r="EE717" s="282"/>
      <c r="EF717" s="282"/>
      <c r="EG717" s="282"/>
      <c r="EH717" s="282"/>
      <c r="EI717" s="282"/>
      <c r="EJ717" s="282"/>
      <c r="EK717" s="282"/>
      <c r="EL717" s="282"/>
      <c r="EM717" s="282"/>
      <c r="EN717" s="282"/>
      <c r="EO717" s="282"/>
      <c r="EP717" s="282"/>
      <c r="EQ717" s="282"/>
      <c r="ER717" s="282"/>
      <c r="ES717" s="282"/>
      <c r="ET717" s="282"/>
      <c r="EU717" s="282"/>
      <c r="EV717" s="282"/>
      <c r="EW717" s="282"/>
      <c r="EX717" s="282"/>
      <c r="EY717" s="282"/>
      <c r="EZ717" s="282"/>
      <c r="FA717" s="282"/>
      <c r="FB717" s="282"/>
      <c r="FC717" s="282"/>
      <c r="FD717" s="282"/>
      <c r="FE717" s="282"/>
      <c r="FF717" s="282"/>
      <c r="FG717" s="282"/>
      <c r="FH717" s="282"/>
      <c r="FI717" s="282"/>
      <c r="FJ717" s="282"/>
      <c r="FK717" s="282"/>
      <c r="FL717" s="282"/>
      <c r="FM717" s="282"/>
      <c r="FN717" s="282"/>
      <c r="FO717" s="282"/>
      <c r="FP717" s="282"/>
      <c r="FQ717" s="282"/>
      <c r="FR717" s="282"/>
      <c r="FS717" s="282"/>
      <c r="FT717" s="282"/>
      <c r="FU717" s="282"/>
      <c r="FV717" s="282"/>
      <c r="FW717" s="282"/>
      <c r="FX717" s="282"/>
      <c r="FY717" s="282"/>
      <c r="FZ717" s="282"/>
      <c r="GA717" s="282"/>
      <c r="GB717" s="282"/>
      <c r="GC717" s="282"/>
      <c r="GD717" s="282"/>
      <c r="GE717" s="282"/>
      <c r="GF717" s="282"/>
      <c r="GG717" s="282"/>
      <c r="GH717" s="282"/>
      <c r="GI717" s="282"/>
      <c r="GJ717" s="282"/>
      <c r="GK717" s="282"/>
      <c r="GL717" s="282"/>
      <c r="GM717" s="282"/>
      <c r="GN717" s="282"/>
      <c r="GO717" s="282"/>
      <c r="GP717" s="282"/>
      <c r="GQ717" s="282"/>
      <c r="GR717" s="282"/>
      <c r="GS717" s="282"/>
      <c r="GT717" s="282"/>
      <c r="GU717" s="282"/>
      <c r="GV717" s="282"/>
      <c r="GW717" s="282"/>
      <c r="GX717" s="282"/>
      <c r="GY717" s="282"/>
      <c r="GZ717" s="282"/>
      <c r="HA717" s="282"/>
      <c r="HB717" s="282"/>
      <c r="HC717" s="282"/>
      <c r="HD717" s="282"/>
      <c r="HE717" s="282"/>
      <c r="HF717" s="282"/>
      <c r="HG717" s="282"/>
      <c r="HH717" s="282"/>
      <c r="HI717" s="282"/>
      <c r="HJ717" s="282"/>
      <c r="HK717" s="282"/>
      <c r="HL717" s="282"/>
      <c r="HM717" s="282"/>
      <c r="HN717" s="282"/>
      <c r="HO717" s="282"/>
      <c r="HP717" s="282"/>
      <c r="HQ717" s="282"/>
    </row>
    <row r="718" spans="1:225" s="73" customFormat="1" ht="18" hidden="1" customHeight="1" x14ac:dyDescent="0.25">
      <c r="A718" s="223" t="str">
        <f t="shared" ref="A718:B718" si="1814">IF(A561="","",A561)</f>
        <v/>
      </c>
      <c r="B718" s="225" t="str">
        <f t="shared" si="1814"/>
        <v/>
      </c>
      <c r="C718" s="218">
        <f t="shared" si="1790"/>
        <v>0</v>
      </c>
      <c r="D718" s="284"/>
      <c r="E718" s="219">
        <f t="shared" si="1791"/>
        <v>0</v>
      </c>
      <c r="F718" s="219">
        <f t="shared" si="1792"/>
        <v>0</v>
      </c>
      <c r="G718" s="136"/>
      <c r="H718" s="214" t="str">
        <f t="shared" si="1793"/>
        <v/>
      </c>
      <c r="I718" s="219" t="str">
        <f t="shared" si="1794"/>
        <v/>
      </c>
      <c r="J718" s="219" t="str">
        <f t="shared" si="1798"/>
        <v/>
      </c>
      <c r="K718" s="216"/>
      <c r="L718" s="217">
        <f t="shared" si="1788"/>
        <v>1</v>
      </c>
      <c r="M718" s="219" t="str">
        <f t="shared" si="1795"/>
        <v/>
      </c>
      <c r="N718" s="221" t="str">
        <f t="shared" si="1796"/>
        <v/>
      </c>
      <c r="O718" s="304"/>
      <c r="P718" s="282"/>
      <c r="Q718" s="282"/>
      <c r="R718" s="287"/>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c r="CQ718" s="282"/>
      <c r="CR718" s="282"/>
      <c r="CS718" s="282"/>
      <c r="CT718" s="282"/>
      <c r="CU718" s="282"/>
      <c r="CV718" s="282"/>
      <c r="CW718" s="282"/>
      <c r="CX718" s="282"/>
      <c r="CY718" s="282"/>
      <c r="CZ718" s="282"/>
      <c r="DA718" s="282"/>
      <c r="DB718" s="282"/>
      <c r="DC718" s="282"/>
      <c r="DD718" s="282"/>
      <c r="DE718" s="282"/>
      <c r="DF718" s="282"/>
      <c r="DG718" s="282"/>
      <c r="DH718" s="282"/>
      <c r="DI718" s="282"/>
      <c r="DJ718" s="282"/>
      <c r="DK718" s="282"/>
      <c r="DL718" s="282"/>
      <c r="DM718" s="282"/>
      <c r="DN718" s="282"/>
      <c r="DO718" s="282"/>
      <c r="DP718" s="282"/>
      <c r="DQ718" s="282"/>
      <c r="DR718" s="282"/>
      <c r="DS718" s="282"/>
      <c r="DT718" s="282"/>
      <c r="DU718" s="282"/>
      <c r="DV718" s="282"/>
      <c r="DW718" s="282"/>
      <c r="DX718" s="282"/>
      <c r="DY718" s="282"/>
      <c r="DZ718" s="282"/>
      <c r="EA718" s="282"/>
      <c r="EB718" s="282"/>
      <c r="EC718" s="282"/>
      <c r="ED718" s="282"/>
      <c r="EE718" s="282"/>
      <c r="EF718" s="282"/>
      <c r="EG718" s="282"/>
      <c r="EH718" s="282"/>
      <c r="EI718" s="282"/>
      <c r="EJ718" s="282"/>
      <c r="EK718" s="282"/>
      <c r="EL718" s="282"/>
      <c r="EM718" s="282"/>
      <c r="EN718" s="282"/>
      <c r="EO718" s="282"/>
      <c r="EP718" s="282"/>
      <c r="EQ718" s="282"/>
      <c r="ER718" s="282"/>
      <c r="ES718" s="282"/>
      <c r="ET718" s="282"/>
      <c r="EU718" s="282"/>
      <c r="EV718" s="282"/>
      <c r="EW718" s="282"/>
      <c r="EX718" s="282"/>
      <c r="EY718" s="282"/>
      <c r="EZ718" s="282"/>
      <c r="FA718" s="282"/>
      <c r="FB718" s="282"/>
      <c r="FC718" s="282"/>
      <c r="FD718" s="282"/>
      <c r="FE718" s="282"/>
      <c r="FF718" s="282"/>
      <c r="FG718" s="282"/>
      <c r="FH718" s="282"/>
      <c r="FI718" s="282"/>
      <c r="FJ718" s="282"/>
      <c r="FK718" s="282"/>
      <c r="FL718" s="282"/>
      <c r="FM718" s="282"/>
      <c r="FN718" s="282"/>
      <c r="FO718" s="282"/>
      <c r="FP718" s="282"/>
      <c r="FQ718" s="282"/>
      <c r="FR718" s="282"/>
      <c r="FS718" s="282"/>
      <c r="FT718" s="282"/>
      <c r="FU718" s="282"/>
      <c r="FV718" s="282"/>
      <c r="FW718" s="282"/>
      <c r="FX718" s="282"/>
      <c r="FY718" s="282"/>
      <c r="FZ718" s="282"/>
      <c r="GA718" s="282"/>
      <c r="GB718" s="282"/>
      <c r="GC718" s="282"/>
      <c r="GD718" s="282"/>
      <c r="GE718" s="282"/>
      <c r="GF718" s="282"/>
      <c r="GG718" s="282"/>
      <c r="GH718" s="282"/>
      <c r="GI718" s="282"/>
      <c r="GJ718" s="282"/>
      <c r="GK718" s="282"/>
      <c r="GL718" s="282"/>
      <c r="GM718" s="282"/>
      <c r="GN718" s="282"/>
      <c r="GO718" s="282"/>
      <c r="GP718" s="282"/>
      <c r="GQ718" s="282"/>
      <c r="GR718" s="282"/>
      <c r="GS718" s="282"/>
      <c r="GT718" s="282"/>
      <c r="GU718" s="282"/>
      <c r="GV718" s="282"/>
      <c r="GW718" s="282"/>
      <c r="GX718" s="282"/>
      <c r="GY718" s="282"/>
      <c r="GZ718" s="282"/>
      <c r="HA718" s="282"/>
      <c r="HB718" s="282"/>
      <c r="HC718" s="282"/>
      <c r="HD718" s="282"/>
      <c r="HE718" s="282"/>
      <c r="HF718" s="282"/>
      <c r="HG718" s="282"/>
      <c r="HH718" s="282"/>
      <c r="HI718" s="282"/>
      <c r="HJ718" s="282"/>
      <c r="HK718" s="282"/>
      <c r="HL718" s="282"/>
      <c r="HM718" s="282"/>
      <c r="HN718" s="282"/>
      <c r="HO718" s="282"/>
      <c r="HP718" s="282"/>
      <c r="HQ718" s="282"/>
    </row>
    <row r="719" spans="1:225" s="73" customFormat="1" ht="18" hidden="1" customHeight="1" x14ac:dyDescent="0.25">
      <c r="A719" s="223" t="str">
        <f t="shared" ref="A719:B719" si="1815">IF(A562="","",A562)</f>
        <v/>
      </c>
      <c r="B719" s="225" t="str">
        <f t="shared" si="1815"/>
        <v/>
      </c>
      <c r="C719" s="218">
        <f t="shared" si="1790"/>
        <v>0</v>
      </c>
      <c r="D719" s="284"/>
      <c r="E719" s="219">
        <f t="shared" si="1791"/>
        <v>0</v>
      </c>
      <c r="F719" s="219">
        <f t="shared" si="1792"/>
        <v>0</v>
      </c>
      <c r="G719" s="136"/>
      <c r="H719" s="214" t="str">
        <f t="shared" si="1793"/>
        <v/>
      </c>
      <c r="I719" s="219" t="str">
        <f t="shared" si="1794"/>
        <v/>
      </c>
      <c r="J719" s="219" t="str">
        <f t="shared" si="1798"/>
        <v/>
      </c>
      <c r="K719" s="216"/>
      <c r="L719" s="217">
        <f t="shared" si="1788"/>
        <v>1</v>
      </c>
      <c r="M719" s="219" t="str">
        <f t="shared" si="1795"/>
        <v/>
      </c>
      <c r="N719" s="221" t="str">
        <f t="shared" si="1796"/>
        <v/>
      </c>
      <c r="O719" s="304"/>
      <c r="P719" s="282"/>
      <c r="Q719" s="282"/>
      <c r="R719" s="287"/>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c r="CQ719" s="282"/>
      <c r="CR719" s="282"/>
      <c r="CS719" s="282"/>
      <c r="CT719" s="282"/>
      <c r="CU719" s="282"/>
      <c r="CV719" s="282"/>
      <c r="CW719" s="282"/>
      <c r="CX719" s="282"/>
      <c r="CY719" s="282"/>
      <c r="CZ719" s="282"/>
      <c r="DA719" s="282"/>
      <c r="DB719" s="282"/>
      <c r="DC719" s="282"/>
      <c r="DD719" s="282"/>
      <c r="DE719" s="282"/>
      <c r="DF719" s="282"/>
      <c r="DG719" s="282"/>
      <c r="DH719" s="282"/>
      <c r="DI719" s="282"/>
      <c r="DJ719" s="282"/>
      <c r="DK719" s="282"/>
      <c r="DL719" s="282"/>
      <c r="DM719" s="282"/>
      <c r="DN719" s="282"/>
      <c r="DO719" s="282"/>
      <c r="DP719" s="282"/>
      <c r="DQ719" s="282"/>
      <c r="DR719" s="282"/>
      <c r="DS719" s="282"/>
      <c r="DT719" s="282"/>
      <c r="DU719" s="282"/>
      <c r="DV719" s="282"/>
      <c r="DW719" s="282"/>
      <c r="DX719" s="282"/>
      <c r="DY719" s="282"/>
      <c r="DZ719" s="282"/>
      <c r="EA719" s="282"/>
      <c r="EB719" s="282"/>
      <c r="EC719" s="282"/>
      <c r="ED719" s="282"/>
      <c r="EE719" s="282"/>
      <c r="EF719" s="282"/>
      <c r="EG719" s="282"/>
      <c r="EH719" s="282"/>
      <c r="EI719" s="282"/>
      <c r="EJ719" s="282"/>
      <c r="EK719" s="282"/>
      <c r="EL719" s="282"/>
      <c r="EM719" s="282"/>
      <c r="EN719" s="282"/>
      <c r="EO719" s="282"/>
      <c r="EP719" s="282"/>
      <c r="EQ719" s="282"/>
      <c r="ER719" s="282"/>
      <c r="ES719" s="282"/>
      <c r="ET719" s="282"/>
      <c r="EU719" s="282"/>
      <c r="EV719" s="282"/>
      <c r="EW719" s="282"/>
      <c r="EX719" s="282"/>
      <c r="EY719" s="282"/>
      <c r="EZ719" s="282"/>
      <c r="FA719" s="282"/>
      <c r="FB719" s="282"/>
      <c r="FC719" s="282"/>
      <c r="FD719" s="282"/>
      <c r="FE719" s="282"/>
      <c r="FF719" s="282"/>
      <c r="FG719" s="282"/>
      <c r="FH719" s="282"/>
      <c r="FI719" s="282"/>
      <c r="FJ719" s="282"/>
      <c r="FK719" s="282"/>
      <c r="FL719" s="282"/>
      <c r="FM719" s="282"/>
      <c r="FN719" s="282"/>
      <c r="FO719" s="282"/>
      <c r="FP719" s="282"/>
      <c r="FQ719" s="282"/>
      <c r="FR719" s="282"/>
      <c r="FS719" s="282"/>
      <c r="FT719" s="282"/>
      <c r="FU719" s="282"/>
      <c r="FV719" s="282"/>
      <c r="FW719" s="282"/>
      <c r="FX719" s="282"/>
      <c r="FY719" s="282"/>
      <c r="FZ719" s="282"/>
      <c r="GA719" s="282"/>
      <c r="GB719" s="282"/>
      <c r="GC719" s="282"/>
      <c r="GD719" s="282"/>
      <c r="GE719" s="282"/>
      <c r="GF719" s="282"/>
      <c r="GG719" s="282"/>
      <c r="GH719" s="282"/>
      <c r="GI719" s="282"/>
      <c r="GJ719" s="282"/>
      <c r="GK719" s="282"/>
      <c r="GL719" s="282"/>
      <c r="GM719" s="282"/>
      <c r="GN719" s="282"/>
      <c r="GO719" s="282"/>
      <c r="GP719" s="282"/>
      <c r="GQ719" s="282"/>
      <c r="GR719" s="282"/>
      <c r="GS719" s="282"/>
      <c r="GT719" s="282"/>
      <c r="GU719" s="282"/>
      <c r="GV719" s="282"/>
      <c r="GW719" s="282"/>
      <c r="GX719" s="282"/>
      <c r="GY719" s="282"/>
      <c r="GZ719" s="282"/>
      <c r="HA719" s="282"/>
      <c r="HB719" s="282"/>
      <c r="HC719" s="282"/>
      <c r="HD719" s="282"/>
      <c r="HE719" s="282"/>
      <c r="HF719" s="282"/>
      <c r="HG719" s="282"/>
      <c r="HH719" s="282"/>
      <c r="HI719" s="282"/>
      <c r="HJ719" s="282"/>
      <c r="HK719" s="282"/>
      <c r="HL719" s="282"/>
      <c r="HM719" s="282"/>
      <c r="HN719" s="282"/>
      <c r="HO719" s="282"/>
      <c r="HP719" s="282"/>
      <c r="HQ719" s="282"/>
    </row>
    <row r="720" spans="1:225" s="73" customFormat="1" ht="18" hidden="1" customHeight="1" x14ac:dyDescent="0.25">
      <c r="A720" s="223" t="str">
        <f t="shared" ref="A720:B720" si="1816">IF(A563="","",A563)</f>
        <v/>
      </c>
      <c r="B720" s="225" t="str">
        <f t="shared" si="1816"/>
        <v/>
      </c>
      <c r="C720" s="218">
        <f t="shared" si="1790"/>
        <v>0</v>
      </c>
      <c r="D720" s="284"/>
      <c r="E720" s="219">
        <f t="shared" si="1791"/>
        <v>0</v>
      </c>
      <c r="F720" s="219">
        <f t="shared" si="1792"/>
        <v>0</v>
      </c>
      <c r="G720" s="136"/>
      <c r="H720" s="214" t="str">
        <f t="shared" si="1793"/>
        <v/>
      </c>
      <c r="I720" s="219" t="str">
        <f t="shared" si="1794"/>
        <v/>
      </c>
      <c r="J720" s="219" t="str">
        <f t="shared" si="1798"/>
        <v/>
      </c>
      <c r="K720" s="216"/>
      <c r="L720" s="217">
        <f t="shared" si="1788"/>
        <v>1</v>
      </c>
      <c r="M720" s="219" t="str">
        <f t="shared" si="1795"/>
        <v/>
      </c>
      <c r="N720" s="221" t="str">
        <f t="shared" si="1796"/>
        <v/>
      </c>
      <c r="O720" s="304"/>
      <c r="P720" s="282"/>
      <c r="Q720" s="282"/>
      <c r="R720" s="287"/>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c r="CQ720" s="282"/>
      <c r="CR720" s="282"/>
      <c r="CS720" s="282"/>
      <c r="CT720" s="282"/>
      <c r="CU720" s="282"/>
      <c r="CV720" s="282"/>
      <c r="CW720" s="282"/>
      <c r="CX720" s="282"/>
      <c r="CY720" s="282"/>
      <c r="CZ720" s="282"/>
      <c r="DA720" s="282"/>
      <c r="DB720" s="282"/>
      <c r="DC720" s="282"/>
      <c r="DD720" s="282"/>
      <c r="DE720" s="282"/>
      <c r="DF720" s="282"/>
      <c r="DG720" s="282"/>
      <c r="DH720" s="282"/>
      <c r="DI720" s="282"/>
      <c r="DJ720" s="282"/>
      <c r="DK720" s="282"/>
      <c r="DL720" s="282"/>
      <c r="DM720" s="282"/>
      <c r="DN720" s="282"/>
      <c r="DO720" s="282"/>
      <c r="DP720" s="282"/>
      <c r="DQ720" s="282"/>
      <c r="DR720" s="282"/>
      <c r="DS720" s="282"/>
      <c r="DT720" s="282"/>
      <c r="DU720" s="282"/>
      <c r="DV720" s="282"/>
      <c r="DW720" s="282"/>
      <c r="DX720" s="282"/>
      <c r="DY720" s="282"/>
      <c r="DZ720" s="282"/>
      <c r="EA720" s="282"/>
      <c r="EB720" s="282"/>
      <c r="EC720" s="282"/>
      <c r="ED720" s="282"/>
      <c r="EE720" s="282"/>
      <c r="EF720" s="282"/>
      <c r="EG720" s="282"/>
      <c r="EH720" s="282"/>
      <c r="EI720" s="282"/>
      <c r="EJ720" s="282"/>
      <c r="EK720" s="282"/>
      <c r="EL720" s="282"/>
      <c r="EM720" s="282"/>
      <c r="EN720" s="282"/>
      <c r="EO720" s="282"/>
      <c r="EP720" s="282"/>
      <c r="EQ720" s="282"/>
      <c r="ER720" s="282"/>
      <c r="ES720" s="282"/>
      <c r="ET720" s="282"/>
      <c r="EU720" s="282"/>
      <c r="EV720" s="282"/>
      <c r="EW720" s="282"/>
      <c r="EX720" s="282"/>
      <c r="EY720" s="282"/>
      <c r="EZ720" s="282"/>
      <c r="FA720" s="282"/>
      <c r="FB720" s="282"/>
      <c r="FC720" s="282"/>
      <c r="FD720" s="282"/>
      <c r="FE720" s="282"/>
      <c r="FF720" s="282"/>
      <c r="FG720" s="282"/>
      <c r="FH720" s="282"/>
      <c r="FI720" s="282"/>
      <c r="FJ720" s="282"/>
      <c r="FK720" s="282"/>
      <c r="FL720" s="282"/>
      <c r="FM720" s="282"/>
      <c r="FN720" s="282"/>
      <c r="FO720" s="282"/>
      <c r="FP720" s="282"/>
      <c r="FQ720" s="282"/>
      <c r="FR720" s="282"/>
      <c r="FS720" s="282"/>
      <c r="FT720" s="282"/>
      <c r="FU720" s="282"/>
      <c r="FV720" s="282"/>
      <c r="FW720" s="282"/>
      <c r="FX720" s="282"/>
      <c r="FY720" s="282"/>
      <c r="FZ720" s="282"/>
      <c r="GA720" s="282"/>
      <c r="GB720" s="282"/>
      <c r="GC720" s="282"/>
      <c r="GD720" s="282"/>
      <c r="GE720" s="282"/>
      <c r="GF720" s="282"/>
      <c r="GG720" s="282"/>
      <c r="GH720" s="282"/>
      <c r="GI720" s="282"/>
      <c r="GJ720" s="282"/>
      <c r="GK720" s="282"/>
      <c r="GL720" s="282"/>
      <c r="GM720" s="282"/>
      <c r="GN720" s="282"/>
      <c r="GO720" s="282"/>
      <c r="GP720" s="282"/>
      <c r="GQ720" s="282"/>
      <c r="GR720" s="282"/>
      <c r="GS720" s="282"/>
      <c r="GT720" s="282"/>
      <c r="GU720" s="282"/>
      <c r="GV720" s="282"/>
      <c r="GW720" s="282"/>
      <c r="GX720" s="282"/>
      <c r="GY720" s="282"/>
      <c r="GZ720" s="282"/>
      <c r="HA720" s="282"/>
      <c r="HB720" s="282"/>
      <c r="HC720" s="282"/>
      <c r="HD720" s="282"/>
      <c r="HE720" s="282"/>
      <c r="HF720" s="282"/>
      <c r="HG720" s="282"/>
      <c r="HH720" s="282"/>
      <c r="HI720" s="282"/>
      <c r="HJ720" s="282"/>
      <c r="HK720" s="282"/>
      <c r="HL720" s="282"/>
      <c r="HM720" s="282"/>
      <c r="HN720" s="282"/>
      <c r="HO720" s="282"/>
      <c r="HP720" s="282"/>
      <c r="HQ720" s="282"/>
    </row>
    <row r="721" spans="1:225" s="73" customFormat="1" ht="18" hidden="1" customHeight="1" x14ac:dyDescent="0.25">
      <c r="A721" s="223" t="str">
        <f t="shared" ref="A721:B721" si="1817">IF(A564="","",A564)</f>
        <v/>
      </c>
      <c r="B721" s="225" t="str">
        <f t="shared" si="1817"/>
        <v/>
      </c>
      <c r="C721" s="218">
        <f t="shared" si="1790"/>
        <v>0</v>
      </c>
      <c r="D721" s="284"/>
      <c r="E721" s="219">
        <f t="shared" si="1791"/>
        <v>0</v>
      </c>
      <c r="F721" s="219">
        <f t="shared" si="1792"/>
        <v>0</v>
      </c>
      <c r="G721" s="136"/>
      <c r="H721" s="214" t="str">
        <f t="shared" si="1793"/>
        <v/>
      </c>
      <c r="I721" s="219" t="str">
        <f t="shared" si="1794"/>
        <v/>
      </c>
      <c r="J721" s="219" t="str">
        <f t="shared" si="1798"/>
        <v/>
      </c>
      <c r="K721" s="216"/>
      <c r="L721" s="217">
        <f t="shared" si="1788"/>
        <v>1</v>
      </c>
      <c r="M721" s="219" t="str">
        <f>IF(K721="","",ROUND(J721*K721,2))</f>
        <v/>
      </c>
      <c r="N721" s="221" t="str">
        <f t="shared" si="1796"/>
        <v/>
      </c>
      <c r="O721" s="304"/>
      <c r="P721" s="282"/>
      <c r="Q721" s="282"/>
      <c r="R721" s="287"/>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c r="CQ721" s="282"/>
      <c r="CR721" s="282"/>
      <c r="CS721" s="282"/>
      <c r="CT721" s="282"/>
      <c r="CU721" s="282"/>
      <c r="CV721" s="282"/>
      <c r="CW721" s="282"/>
      <c r="CX721" s="282"/>
      <c r="CY721" s="282"/>
      <c r="CZ721" s="282"/>
      <c r="DA721" s="282"/>
      <c r="DB721" s="282"/>
      <c r="DC721" s="282"/>
      <c r="DD721" s="282"/>
      <c r="DE721" s="282"/>
      <c r="DF721" s="282"/>
      <c r="DG721" s="282"/>
      <c r="DH721" s="282"/>
      <c r="DI721" s="282"/>
      <c r="DJ721" s="282"/>
      <c r="DK721" s="282"/>
      <c r="DL721" s="282"/>
      <c r="DM721" s="282"/>
      <c r="DN721" s="282"/>
      <c r="DO721" s="282"/>
      <c r="DP721" s="282"/>
      <c r="DQ721" s="282"/>
      <c r="DR721" s="282"/>
      <c r="DS721" s="282"/>
      <c r="DT721" s="282"/>
      <c r="DU721" s="282"/>
      <c r="DV721" s="282"/>
      <c r="DW721" s="282"/>
      <c r="DX721" s="282"/>
      <c r="DY721" s="282"/>
      <c r="DZ721" s="282"/>
      <c r="EA721" s="282"/>
      <c r="EB721" s="282"/>
      <c r="EC721" s="282"/>
      <c r="ED721" s="282"/>
      <c r="EE721" s="282"/>
      <c r="EF721" s="282"/>
      <c r="EG721" s="282"/>
      <c r="EH721" s="282"/>
      <c r="EI721" s="282"/>
      <c r="EJ721" s="282"/>
      <c r="EK721" s="282"/>
      <c r="EL721" s="282"/>
      <c r="EM721" s="282"/>
      <c r="EN721" s="282"/>
      <c r="EO721" s="282"/>
      <c r="EP721" s="282"/>
      <c r="EQ721" s="282"/>
      <c r="ER721" s="282"/>
      <c r="ES721" s="282"/>
      <c r="ET721" s="282"/>
      <c r="EU721" s="282"/>
      <c r="EV721" s="282"/>
      <c r="EW721" s="282"/>
      <c r="EX721" s="282"/>
      <c r="EY721" s="282"/>
      <c r="EZ721" s="282"/>
      <c r="FA721" s="282"/>
      <c r="FB721" s="282"/>
      <c r="FC721" s="282"/>
      <c r="FD721" s="282"/>
      <c r="FE721" s="282"/>
      <c r="FF721" s="282"/>
      <c r="FG721" s="282"/>
      <c r="FH721" s="282"/>
      <c r="FI721" s="282"/>
      <c r="FJ721" s="282"/>
      <c r="FK721" s="282"/>
      <c r="FL721" s="282"/>
      <c r="FM721" s="282"/>
      <c r="FN721" s="282"/>
      <c r="FO721" s="282"/>
      <c r="FP721" s="282"/>
      <c r="FQ721" s="282"/>
      <c r="FR721" s="282"/>
      <c r="FS721" s="282"/>
      <c r="FT721" s="282"/>
      <c r="FU721" s="282"/>
      <c r="FV721" s="282"/>
      <c r="FW721" s="282"/>
      <c r="FX721" s="282"/>
      <c r="FY721" s="282"/>
      <c r="FZ721" s="282"/>
      <c r="GA721" s="282"/>
      <c r="GB721" s="282"/>
      <c r="GC721" s="282"/>
      <c r="GD721" s="282"/>
      <c r="GE721" s="282"/>
      <c r="GF721" s="282"/>
      <c r="GG721" s="282"/>
      <c r="GH721" s="282"/>
      <c r="GI721" s="282"/>
      <c r="GJ721" s="282"/>
      <c r="GK721" s="282"/>
      <c r="GL721" s="282"/>
      <c r="GM721" s="282"/>
      <c r="GN721" s="282"/>
      <c r="GO721" s="282"/>
      <c r="GP721" s="282"/>
      <c r="GQ721" s="282"/>
      <c r="GR721" s="282"/>
      <c r="GS721" s="282"/>
      <c r="GT721" s="282"/>
      <c r="GU721" s="282"/>
      <c r="GV721" s="282"/>
      <c r="GW721" s="282"/>
      <c r="GX721" s="282"/>
      <c r="GY721" s="282"/>
      <c r="GZ721" s="282"/>
      <c r="HA721" s="282"/>
      <c r="HB721" s="282"/>
      <c r="HC721" s="282"/>
      <c r="HD721" s="282"/>
      <c r="HE721" s="282"/>
      <c r="HF721" s="282"/>
      <c r="HG721" s="282"/>
      <c r="HH721" s="282"/>
      <c r="HI721" s="282"/>
      <c r="HJ721" s="282"/>
      <c r="HK721" s="282"/>
      <c r="HL721" s="282"/>
      <c r="HM721" s="282"/>
      <c r="HN721" s="282"/>
      <c r="HO721" s="282"/>
      <c r="HP721" s="282"/>
      <c r="HQ721" s="282"/>
    </row>
    <row r="722" spans="1:225" s="73" customFormat="1" ht="18" hidden="1" customHeight="1" x14ac:dyDescent="0.25">
      <c r="A722" s="223" t="str">
        <f t="shared" ref="A722:B722" si="1818">IF(A565="","",A565)</f>
        <v/>
      </c>
      <c r="B722" s="225" t="str">
        <f t="shared" si="1818"/>
        <v/>
      </c>
      <c r="C722" s="218">
        <f t="shared" si="1790"/>
        <v>0</v>
      </c>
      <c r="D722" s="284"/>
      <c r="E722" s="219">
        <f t="shared" si="1791"/>
        <v>0</v>
      </c>
      <c r="F722" s="219">
        <f t="shared" si="1792"/>
        <v>0</v>
      </c>
      <c r="G722" s="136"/>
      <c r="H722" s="214" t="str">
        <f t="shared" si="1793"/>
        <v/>
      </c>
      <c r="I722" s="219" t="str">
        <f t="shared" si="1794"/>
        <v/>
      </c>
      <c r="J722" s="219" t="str">
        <f t="shared" si="1798"/>
        <v/>
      </c>
      <c r="K722" s="216"/>
      <c r="L722" s="217">
        <f t="shared" si="1788"/>
        <v>1</v>
      </c>
      <c r="M722" s="219" t="str">
        <f t="shared" ref="M722:M753" si="1819">IF(K722="","",ROUND(J722*K722,2))</f>
        <v/>
      </c>
      <c r="N722" s="221" t="str">
        <f t="shared" si="1796"/>
        <v/>
      </c>
      <c r="O722" s="304"/>
      <c r="P722" s="282"/>
      <c r="Q722" s="282"/>
      <c r="R722" s="287"/>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c r="CQ722" s="282"/>
      <c r="CR722" s="282"/>
      <c r="CS722" s="282"/>
      <c r="CT722" s="282"/>
      <c r="CU722" s="282"/>
      <c r="CV722" s="282"/>
      <c r="CW722" s="282"/>
      <c r="CX722" s="282"/>
      <c r="CY722" s="282"/>
      <c r="CZ722" s="282"/>
      <c r="DA722" s="282"/>
      <c r="DB722" s="282"/>
      <c r="DC722" s="282"/>
      <c r="DD722" s="282"/>
      <c r="DE722" s="282"/>
      <c r="DF722" s="282"/>
      <c r="DG722" s="282"/>
      <c r="DH722" s="282"/>
      <c r="DI722" s="282"/>
      <c r="DJ722" s="282"/>
      <c r="DK722" s="282"/>
      <c r="DL722" s="282"/>
      <c r="DM722" s="282"/>
      <c r="DN722" s="282"/>
      <c r="DO722" s="282"/>
      <c r="DP722" s="282"/>
      <c r="DQ722" s="282"/>
      <c r="DR722" s="282"/>
      <c r="DS722" s="282"/>
      <c r="DT722" s="282"/>
      <c r="DU722" s="282"/>
      <c r="DV722" s="282"/>
      <c r="DW722" s="282"/>
      <c r="DX722" s="282"/>
      <c r="DY722" s="282"/>
      <c r="DZ722" s="282"/>
      <c r="EA722" s="282"/>
      <c r="EB722" s="282"/>
      <c r="EC722" s="282"/>
      <c r="ED722" s="282"/>
      <c r="EE722" s="282"/>
      <c r="EF722" s="282"/>
      <c r="EG722" s="282"/>
      <c r="EH722" s="282"/>
      <c r="EI722" s="282"/>
      <c r="EJ722" s="282"/>
      <c r="EK722" s="282"/>
      <c r="EL722" s="282"/>
      <c r="EM722" s="282"/>
      <c r="EN722" s="282"/>
      <c r="EO722" s="282"/>
      <c r="EP722" s="282"/>
      <c r="EQ722" s="282"/>
      <c r="ER722" s="282"/>
      <c r="ES722" s="282"/>
      <c r="ET722" s="282"/>
      <c r="EU722" s="282"/>
      <c r="EV722" s="282"/>
      <c r="EW722" s="282"/>
      <c r="EX722" s="282"/>
      <c r="EY722" s="282"/>
      <c r="EZ722" s="282"/>
      <c r="FA722" s="282"/>
      <c r="FB722" s="282"/>
      <c r="FC722" s="282"/>
      <c r="FD722" s="282"/>
      <c r="FE722" s="282"/>
      <c r="FF722" s="282"/>
      <c r="FG722" s="282"/>
      <c r="FH722" s="282"/>
      <c r="FI722" s="282"/>
      <c r="FJ722" s="282"/>
      <c r="FK722" s="282"/>
      <c r="FL722" s="282"/>
      <c r="FM722" s="282"/>
      <c r="FN722" s="282"/>
      <c r="FO722" s="282"/>
      <c r="FP722" s="282"/>
      <c r="FQ722" s="282"/>
      <c r="FR722" s="282"/>
      <c r="FS722" s="282"/>
      <c r="FT722" s="282"/>
      <c r="FU722" s="282"/>
      <c r="FV722" s="282"/>
      <c r="FW722" s="282"/>
      <c r="FX722" s="282"/>
      <c r="FY722" s="282"/>
      <c r="FZ722" s="282"/>
      <c r="GA722" s="282"/>
      <c r="GB722" s="282"/>
      <c r="GC722" s="282"/>
      <c r="GD722" s="282"/>
      <c r="GE722" s="282"/>
      <c r="GF722" s="282"/>
      <c r="GG722" s="282"/>
      <c r="GH722" s="282"/>
      <c r="GI722" s="282"/>
      <c r="GJ722" s="282"/>
      <c r="GK722" s="282"/>
      <c r="GL722" s="282"/>
      <c r="GM722" s="282"/>
      <c r="GN722" s="282"/>
      <c r="GO722" s="282"/>
      <c r="GP722" s="282"/>
      <c r="GQ722" s="282"/>
      <c r="GR722" s="282"/>
      <c r="GS722" s="282"/>
      <c r="GT722" s="282"/>
      <c r="GU722" s="282"/>
      <c r="GV722" s="282"/>
      <c r="GW722" s="282"/>
      <c r="GX722" s="282"/>
      <c r="GY722" s="282"/>
      <c r="GZ722" s="282"/>
      <c r="HA722" s="282"/>
      <c r="HB722" s="282"/>
      <c r="HC722" s="282"/>
      <c r="HD722" s="282"/>
      <c r="HE722" s="282"/>
      <c r="HF722" s="282"/>
      <c r="HG722" s="282"/>
      <c r="HH722" s="282"/>
      <c r="HI722" s="282"/>
      <c r="HJ722" s="282"/>
      <c r="HK722" s="282"/>
      <c r="HL722" s="282"/>
      <c r="HM722" s="282"/>
      <c r="HN722" s="282"/>
      <c r="HO722" s="282"/>
      <c r="HP722" s="282"/>
      <c r="HQ722" s="282"/>
    </row>
    <row r="723" spans="1:225" s="73" customFormat="1" ht="18" hidden="1" customHeight="1" x14ac:dyDescent="0.25">
      <c r="A723" s="223" t="str">
        <f t="shared" ref="A723:B723" si="1820">IF(A566="","",A566)</f>
        <v/>
      </c>
      <c r="B723" s="225" t="str">
        <f t="shared" si="1820"/>
        <v/>
      </c>
      <c r="C723" s="218">
        <f t="shared" si="1790"/>
        <v>0</v>
      </c>
      <c r="D723" s="284"/>
      <c r="E723" s="219">
        <f t="shared" si="1791"/>
        <v>0</v>
      </c>
      <c r="F723" s="219">
        <f t="shared" si="1792"/>
        <v>0</v>
      </c>
      <c r="G723" s="136"/>
      <c r="H723" s="214" t="str">
        <f t="shared" si="1793"/>
        <v/>
      </c>
      <c r="I723" s="219" t="str">
        <f t="shared" si="1794"/>
        <v/>
      </c>
      <c r="J723" s="219" t="str">
        <f t="shared" si="1798"/>
        <v/>
      </c>
      <c r="K723" s="216"/>
      <c r="L723" s="217">
        <f t="shared" si="1788"/>
        <v>1</v>
      </c>
      <c r="M723" s="219" t="str">
        <f t="shared" si="1819"/>
        <v/>
      </c>
      <c r="N723" s="221" t="str">
        <f t="shared" si="1796"/>
        <v/>
      </c>
      <c r="O723" s="304"/>
      <c r="P723" s="282"/>
      <c r="Q723" s="282"/>
      <c r="R723" s="287"/>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c r="CQ723" s="282"/>
      <c r="CR723" s="282"/>
      <c r="CS723" s="282"/>
      <c r="CT723" s="282"/>
      <c r="CU723" s="282"/>
      <c r="CV723" s="282"/>
      <c r="CW723" s="282"/>
      <c r="CX723" s="282"/>
      <c r="CY723" s="282"/>
      <c r="CZ723" s="282"/>
      <c r="DA723" s="282"/>
      <c r="DB723" s="282"/>
      <c r="DC723" s="282"/>
      <c r="DD723" s="282"/>
      <c r="DE723" s="282"/>
      <c r="DF723" s="282"/>
      <c r="DG723" s="282"/>
      <c r="DH723" s="282"/>
      <c r="DI723" s="282"/>
      <c r="DJ723" s="282"/>
      <c r="DK723" s="282"/>
      <c r="DL723" s="282"/>
      <c r="DM723" s="282"/>
      <c r="DN723" s="282"/>
      <c r="DO723" s="282"/>
      <c r="DP723" s="282"/>
      <c r="DQ723" s="282"/>
      <c r="DR723" s="282"/>
      <c r="DS723" s="282"/>
      <c r="DT723" s="282"/>
      <c r="DU723" s="282"/>
      <c r="DV723" s="282"/>
      <c r="DW723" s="282"/>
      <c r="DX723" s="282"/>
      <c r="DY723" s="282"/>
      <c r="DZ723" s="282"/>
      <c r="EA723" s="282"/>
      <c r="EB723" s="282"/>
      <c r="EC723" s="282"/>
      <c r="ED723" s="282"/>
      <c r="EE723" s="282"/>
      <c r="EF723" s="282"/>
      <c r="EG723" s="282"/>
      <c r="EH723" s="282"/>
      <c r="EI723" s="282"/>
      <c r="EJ723" s="282"/>
      <c r="EK723" s="282"/>
      <c r="EL723" s="282"/>
      <c r="EM723" s="282"/>
      <c r="EN723" s="282"/>
      <c r="EO723" s="282"/>
      <c r="EP723" s="282"/>
      <c r="EQ723" s="282"/>
      <c r="ER723" s="282"/>
      <c r="ES723" s="282"/>
      <c r="ET723" s="282"/>
      <c r="EU723" s="282"/>
      <c r="EV723" s="282"/>
      <c r="EW723" s="282"/>
      <c r="EX723" s="282"/>
      <c r="EY723" s="282"/>
      <c r="EZ723" s="282"/>
      <c r="FA723" s="282"/>
      <c r="FB723" s="282"/>
      <c r="FC723" s="282"/>
      <c r="FD723" s="282"/>
      <c r="FE723" s="282"/>
      <c r="FF723" s="282"/>
      <c r="FG723" s="282"/>
      <c r="FH723" s="282"/>
      <c r="FI723" s="282"/>
      <c r="FJ723" s="282"/>
      <c r="FK723" s="282"/>
      <c r="FL723" s="282"/>
      <c r="FM723" s="282"/>
      <c r="FN723" s="282"/>
      <c r="FO723" s="282"/>
      <c r="FP723" s="282"/>
      <c r="FQ723" s="282"/>
      <c r="FR723" s="282"/>
      <c r="FS723" s="282"/>
      <c r="FT723" s="282"/>
      <c r="FU723" s="282"/>
      <c r="FV723" s="282"/>
      <c r="FW723" s="282"/>
      <c r="FX723" s="282"/>
      <c r="FY723" s="282"/>
      <c r="FZ723" s="282"/>
      <c r="GA723" s="282"/>
      <c r="GB723" s="282"/>
      <c r="GC723" s="282"/>
      <c r="GD723" s="282"/>
      <c r="GE723" s="282"/>
      <c r="GF723" s="282"/>
      <c r="GG723" s="282"/>
      <c r="GH723" s="282"/>
      <c r="GI723" s="282"/>
      <c r="GJ723" s="282"/>
      <c r="GK723" s="282"/>
      <c r="GL723" s="282"/>
      <c r="GM723" s="282"/>
      <c r="GN723" s="282"/>
      <c r="GO723" s="282"/>
      <c r="GP723" s="282"/>
      <c r="GQ723" s="282"/>
      <c r="GR723" s="282"/>
      <c r="GS723" s="282"/>
      <c r="GT723" s="282"/>
      <c r="GU723" s="282"/>
      <c r="GV723" s="282"/>
      <c r="GW723" s="282"/>
      <c r="GX723" s="282"/>
      <c r="GY723" s="282"/>
      <c r="GZ723" s="282"/>
      <c r="HA723" s="282"/>
      <c r="HB723" s="282"/>
      <c r="HC723" s="282"/>
      <c r="HD723" s="282"/>
      <c r="HE723" s="282"/>
      <c r="HF723" s="282"/>
      <c r="HG723" s="282"/>
      <c r="HH723" s="282"/>
      <c r="HI723" s="282"/>
      <c r="HJ723" s="282"/>
      <c r="HK723" s="282"/>
      <c r="HL723" s="282"/>
      <c r="HM723" s="282"/>
      <c r="HN723" s="282"/>
      <c r="HO723" s="282"/>
      <c r="HP723" s="282"/>
      <c r="HQ723" s="282"/>
    </row>
    <row r="724" spans="1:225" s="73" customFormat="1" ht="18" hidden="1" customHeight="1" x14ac:dyDescent="0.25">
      <c r="A724" s="223" t="str">
        <f t="shared" ref="A724:B724" si="1821">IF(A567="","",A567)</f>
        <v/>
      </c>
      <c r="B724" s="225" t="str">
        <f t="shared" si="1821"/>
        <v/>
      </c>
      <c r="C724" s="218">
        <f t="shared" si="1790"/>
        <v>0</v>
      </c>
      <c r="D724" s="284"/>
      <c r="E724" s="219">
        <f t="shared" si="1791"/>
        <v>0</v>
      </c>
      <c r="F724" s="219">
        <f t="shared" si="1792"/>
        <v>0</v>
      </c>
      <c r="G724" s="136"/>
      <c r="H724" s="214" t="str">
        <f t="shared" si="1793"/>
        <v/>
      </c>
      <c r="I724" s="219" t="str">
        <f t="shared" si="1794"/>
        <v/>
      </c>
      <c r="J724" s="219" t="str">
        <f t="shared" si="1798"/>
        <v/>
      </c>
      <c r="K724" s="216"/>
      <c r="L724" s="217">
        <f t="shared" si="1788"/>
        <v>1</v>
      </c>
      <c r="M724" s="219" t="str">
        <f t="shared" si="1819"/>
        <v/>
      </c>
      <c r="N724" s="221" t="str">
        <f t="shared" si="1796"/>
        <v/>
      </c>
      <c r="O724" s="304"/>
      <c r="P724" s="282"/>
      <c r="Q724" s="282"/>
      <c r="R724" s="287"/>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c r="CQ724" s="282"/>
      <c r="CR724" s="282"/>
      <c r="CS724" s="282"/>
      <c r="CT724" s="282"/>
      <c r="CU724" s="282"/>
      <c r="CV724" s="282"/>
      <c r="CW724" s="282"/>
      <c r="CX724" s="282"/>
      <c r="CY724" s="282"/>
      <c r="CZ724" s="282"/>
      <c r="DA724" s="282"/>
      <c r="DB724" s="282"/>
      <c r="DC724" s="282"/>
      <c r="DD724" s="282"/>
      <c r="DE724" s="282"/>
      <c r="DF724" s="282"/>
      <c r="DG724" s="282"/>
      <c r="DH724" s="282"/>
      <c r="DI724" s="282"/>
      <c r="DJ724" s="282"/>
      <c r="DK724" s="282"/>
      <c r="DL724" s="282"/>
      <c r="DM724" s="282"/>
      <c r="DN724" s="282"/>
      <c r="DO724" s="282"/>
      <c r="DP724" s="282"/>
      <c r="DQ724" s="282"/>
      <c r="DR724" s="282"/>
      <c r="DS724" s="282"/>
      <c r="DT724" s="282"/>
      <c r="DU724" s="282"/>
      <c r="DV724" s="282"/>
      <c r="DW724" s="282"/>
      <c r="DX724" s="282"/>
      <c r="DY724" s="282"/>
      <c r="DZ724" s="282"/>
      <c r="EA724" s="282"/>
      <c r="EB724" s="282"/>
      <c r="EC724" s="282"/>
      <c r="ED724" s="282"/>
      <c r="EE724" s="282"/>
      <c r="EF724" s="282"/>
      <c r="EG724" s="282"/>
      <c r="EH724" s="282"/>
      <c r="EI724" s="282"/>
      <c r="EJ724" s="282"/>
      <c r="EK724" s="282"/>
      <c r="EL724" s="282"/>
      <c r="EM724" s="282"/>
      <c r="EN724" s="282"/>
      <c r="EO724" s="282"/>
      <c r="EP724" s="282"/>
      <c r="EQ724" s="282"/>
      <c r="ER724" s="282"/>
      <c r="ES724" s="282"/>
      <c r="ET724" s="282"/>
      <c r="EU724" s="282"/>
      <c r="EV724" s="282"/>
      <c r="EW724" s="282"/>
      <c r="EX724" s="282"/>
      <c r="EY724" s="282"/>
      <c r="EZ724" s="282"/>
      <c r="FA724" s="282"/>
      <c r="FB724" s="282"/>
      <c r="FC724" s="282"/>
      <c r="FD724" s="282"/>
      <c r="FE724" s="282"/>
      <c r="FF724" s="282"/>
      <c r="FG724" s="282"/>
      <c r="FH724" s="282"/>
      <c r="FI724" s="282"/>
      <c r="FJ724" s="282"/>
      <c r="FK724" s="282"/>
      <c r="FL724" s="282"/>
      <c r="FM724" s="282"/>
      <c r="FN724" s="282"/>
      <c r="FO724" s="282"/>
      <c r="FP724" s="282"/>
      <c r="FQ724" s="282"/>
      <c r="FR724" s="282"/>
      <c r="FS724" s="282"/>
      <c r="FT724" s="282"/>
      <c r="FU724" s="282"/>
      <c r="FV724" s="282"/>
      <c r="FW724" s="282"/>
      <c r="FX724" s="282"/>
      <c r="FY724" s="282"/>
      <c r="FZ724" s="282"/>
      <c r="GA724" s="282"/>
      <c r="GB724" s="282"/>
      <c r="GC724" s="282"/>
      <c r="GD724" s="282"/>
      <c r="GE724" s="282"/>
      <c r="GF724" s="282"/>
      <c r="GG724" s="282"/>
      <c r="GH724" s="282"/>
      <c r="GI724" s="282"/>
      <c r="GJ724" s="282"/>
      <c r="GK724" s="282"/>
      <c r="GL724" s="282"/>
      <c r="GM724" s="282"/>
      <c r="GN724" s="282"/>
      <c r="GO724" s="282"/>
      <c r="GP724" s="282"/>
      <c r="GQ724" s="282"/>
      <c r="GR724" s="282"/>
      <c r="GS724" s="282"/>
      <c r="GT724" s="282"/>
      <c r="GU724" s="282"/>
      <c r="GV724" s="282"/>
      <c r="GW724" s="282"/>
      <c r="GX724" s="282"/>
      <c r="GY724" s="282"/>
      <c r="GZ724" s="282"/>
      <c r="HA724" s="282"/>
      <c r="HB724" s="282"/>
      <c r="HC724" s="282"/>
      <c r="HD724" s="282"/>
      <c r="HE724" s="282"/>
      <c r="HF724" s="282"/>
      <c r="HG724" s="282"/>
      <c r="HH724" s="282"/>
      <c r="HI724" s="282"/>
      <c r="HJ724" s="282"/>
      <c r="HK724" s="282"/>
      <c r="HL724" s="282"/>
      <c r="HM724" s="282"/>
      <c r="HN724" s="282"/>
      <c r="HO724" s="282"/>
      <c r="HP724" s="282"/>
      <c r="HQ724" s="282"/>
    </row>
    <row r="725" spans="1:225" s="73" customFormat="1" ht="18" hidden="1" customHeight="1" x14ac:dyDescent="0.25">
      <c r="A725" s="223" t="str">
        <f t="shared" ref="A725:B725" si="1822">IF(A568="","",A568)</f>
        <v/>
      </c>
      <c r="B725" s="225" t="str">
        <f t="shared" si="1822"/>
        <v/>
      </c>
      <c r="C725" s="218">
        <f t="shared" si="1790"/>
        <v>0</v>
      </c>
      <c r="D725" s="284"/>
      <c r="E725" s="219">
        <f t="shared" si="1791"/>
        <v>0</v>
      </c>
      <c r="F725" s="219">
        <f t="shared" si="1792"/>
        <v>0</v>
      </c>
      <c r="G725" s="136"/>
      <c r="H725" s="214" t="str">
        <f t="shared" si="1793"/>
        <v/>
      </c>
      <c r="I725" s="219" t="str">
        <f t="shared" si="1794"/>
        <v/>
      </c>
      <c r="J725" s="219" t="str">
        <f t="shared" si="1798"/>
        <v/>
      </c>
      <c r="K725" s="216"/>
      <c r="L725" s="217">
        <f t="shared" si="1788"/>
        <v>1</v>
      </c>
      <c r="M725" s="219" t="str">
        <f t="shared" si="1819"/>
        <v/>
      </c>
      <c r="N725" s="221" t="str">
        <f t="shared" si="1796"/>
        <v/>
      </c>
      <c r="O725" s="304"/>
      <c r="P725" s="282"/>
      <c r="Q725" s="282"/>
      <c r="R725" s="287"/>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c r="CQ725" s="282"/>
      <c r="CR725" s="282"/>
      <c r="CS725" s="282"/>
      <c r="CT725" s="282"/>
      <c r="CU725" s="282"/>
      <c r="CV725" s="282"/>
      <c r="CW725" s="282"/>
      <c r="CX725" s="282"/>
      <c r="CY725" s="282"/>
      <c r="CZ725" s="282"/>
      <c r="DA725" s="282"/>
      <c r="DB725" s="282"/>
      <c r="DC725" s="282"/>
      <c r="DD725" s="282"/>
      <c r="DE725" s="282"/>
      <c r="DF725" s="282"/>
      <c r="DG725" s="282"/>
      <c r="DH725" s="282"/>
      <c r="DI725" s="282"/>
      <c r="DJ725" s="282"/>
      <c r="DK725" s="282"/>
      <c r="DL725" s="282"/>
      <c r="DM725" s="282"/>
      <c r="DN725" s="282"/>
      <c r="DO725" s="282"/>
      <c r="DP725" s="282"/>
      <c r="DQ725" s="282"/>
      <c r="DR725" s="282"/>
      <c r="DS725" s="282"/>
      <c r="DT725" s="282"/>
      <c r="DU725" s="282"/>
      <c r="DV725" s="282"/>
      <c r="DW725" s="282"/>
      <c r="DX725" s="282"/>
      <c r="DY725" s="282"/>
      <c r="DZ725" s="282"/>
      <c r="EA725" s="282"/>
      <c r="EB725" s="282"/>
      <c r="EC725" s="282"/>
      <c r="ED725" s="282"/>
      <c r="EE725" s="282"/>
      <c r="EF725" s="282"/>
      <c r="EG725" s="282"/>
      <c r="EH725" s="282"/>
      <c r="EI725" s="282"/>
      <c r="EJ725" s="282"/>
      <c r="EK725" s="282"/>
      <c r="EL725" s="282"/>
      <c r="EM725" s="282"/>
      <c r="EN725" s="282"/>
      <c r="EO725" s="282"/>
      <c r="EP725" s="282"/>
      <c r="EQ725" s="282"/>
      <c r="ER725" s="282"/>
      <c r="ES725" s="282"/>
      <c r="ET725" s="282"/>
      <c r="EU725" s="282"/>
      <c r="EV725" s="282"/>
      <c r="EW725" s="282"/>
      <c r="EX725" s="282"/>
      <c r="EY725" s="282"/>
      <c r="EZ725" s="282"/>
      <c r="FA725" s="282"/>
      <c r="FB725" s="282"/>
      <c r="FC725" s="282"/>
      <c r="FD725" s="282"/>
      <c r="FE725" s="282"/>
      <c r="FF725" s="282"/>
      <c r="FG725" s="282"/>
      <c r="FH725" s="282"/>
      <c r="FI725" s="282"/>
      <c r="FJ725" s="282"/>
      <c r="FK725" s="282"/>
      <c r="FL725" s="282"/>
      <c r="FM725" s="282"/>
      <c r="FN725" s="282"/>
      <c r="FO725" s="282"/>
      <c r="FP725" s="282"/>
      <c r="FQ725" s="282"/>
      <c r="FR725" s="282"/>
      <c r="FS725" s="282"/>
      <c r="FT725" s="282"/>
      <c r="FU725" s="282"/>
      <c r="FV725" s="282"/>
      <c r="FW725" s="282"/>
      <c r="FX725" s="282"/>
      <c r="FY725" s="282"/>
      <c r="FZ725" s="282"/>
      <c r="GA725" s="282"/>
      <c r="GB725" s="282"/>
      <c r="GC725" s="282"/>
      <c r="GD725" s="282"/>
      <c r="GE725" s="282"/>
      <c r="GF725" s="282"/>
      <c r="GG725" s="282"/>
      <c r="GH725" s="282"/>
      <c r="GI725" s="282"/>
      <c r="GJ725" s="282"/>
      <c r="GK725" s="282"/>
      <c r="GL725" s="282"/>
      <c r="GM725" s="282"/>
      <c r="GN725" s="282"/>
      <c r="GO725" s="282"/>
      <c r="GP725" s="282"/>
      <c r="GQ725" s="282"/>
      <c r="GR725" s="282"/>
      <c r="GS725" s="282"/>
      <c r="GT725" s="282"/>
      <c r="GU725" s="282"/>
      <c r="GV725" s="282"/>
      <c r="GW725" s="282"/>
      <c r="GX725" s="282"/>
      <c r="GY725" s="282"/>
      <c r="GZ725" s="282"/>
      <c r="HA725" s="282"/>
      <c r="HB725" s="282"/>
      <c r="HC725" s="282"/>
      <c r="HD725" s="282"/>
      <c r="HE725" s="282"/>
      <c r="HF725" s="282"/>
      <c r="HG725" s="282"/>
      <c r="HH725" s="282"/>
      <c r="HI725" s="282"/>
      <c r="HJ725" s="282"/>
      <c r="HK725" s="282"/>
      <c r="HL725" s="282"/>
      <c r="HM725" s="282"/>
      <c r="HN725" s="282"/>
      <c r="HO725" s="282"/>
      <c r="HP725" s="282"/>
      <c r="HQ725" s="282"/>
    </row>
    <row r="726" spans="1:225" s="73" customFormat="1" ht="18" hidden="1" customHeight="1" x14ac:dyDescent="0.25">
      <c r="A726" s="223" t="str">
        <f t="shared" ref="A726:B726" si="1823">IF(A569="","",A569)</f>
        <v/>
      </c>
      <c r="B726" s="225" t="str">
        <f t="shared" si="1823"/>
        <v/>
      </c>
      <c r="C726" s="218">
        <f t="shared" si="1790"/>
        <v>0</v>
      </c>
      <c r="D726" s="284"/>
      <c r="E726" s="219">
        <f t="shared" si="1791"/>
        <v>0</v>
      </c>
      <c r="F726" s="219">
        <f t="shared" si="1792"/>
        <v>0</v>
      </c>
      <c r="G726" s="136"/>
      <c r="H726" s="214" t="str">
        <f t="shared" si="1793"/>
        <v/>
      </c>
      <c r="I726" s="219" t="str">
        <f t="shared" si="1794"/>
        <v/>
      </c>
      <c r="J726" s="219" t="str">
        <f t="shared" si="1798"/>
        <v/>
      </c>
      <c r="K726" s="216"/>
      <c r="L726" s="217">
        <f t="shared" si="1788"/>
        <v>1</v>
      </c>
      <c r="M726" s="219" t="str">
        <f t="shared" si="1819"/>
        <v/>
      </c>
      <c r="N726" s="221" t="str">
        <f t="shared" si="1796"/>
        <v/>
      </c>
      <c r="O726" s="304"/>
      <c r="P726" s="282"/>
      <c r="Q726" s="282"/>
      <c r="R726" s="287"/>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c r="CQ726" s="282"/>
      <c r="CR726" s="282"/>
      <c r="CS726" s="282"/>
      <c r="CT726" s="282"/>
      <c r="CU726" s="282"/>
      <c r="CV726" s="282"/>
      <c r="CW726" s="282"/>
      <c r="CX726" s="282"/>
      <c r="CY726" s="282"/>
      <c r="CZ726" s="282"/>
      <c r="DA726" s="282"/>
      <c r="DB726" s="282"/>
      <c r="DC726" s="282"/>
      <c r="DD726" s="282"/>
      <c r="DE726" s="282"/>
      <c r="DF726" s="282"/>
      <c r="DG726" s="282"/>
      <c r="DH726" s="282"/>
      <c r="DI726" s="282"/>
      <c r="DJ726" s="282"/>
      <c r="DK726" s="282"/>
      <c r="DL726" s="282"/>
      <c r="DM726" s="282"/>
      <c r="DN726" s="282"/>
      <c r="DO726" s="282"/>
      <c r="DP726" s="282"/>
      <c r="DQ726" s="282"/>
      <c r="DR726" s="282"/>
      <c r="DS726" s="282"/>
      <c r="DT726" s="282"/>
      <c r="DU726" s="282"/>
      <c r="DV726" s="282"/>
      <c r="DW726" s="282"/>
      <c r="DX726" s="282"/>
      <c r="DY726" s="282"/>
      <c r="DZ726" s="282"/>
      <c r="EA726" s="282"/>
      <c r="EB726" s="282"/>
      <c r="EC726" s="282"/>
      <c r="ED726" s="282"/>
      <c r="EE726" s="282"/>
      <c r="EF726" s="282"/>
      <c r="EG726" s="282"/>
      <c r="EH726" s="282"/>
      <c r="EI726" s="282"/>
      <c r="EJ726" s="282"/>
      <c r="EK726" s="282"/>
      <c r="EL726" s="282"/>
      <c r="EM726" s="282"/>
      <c r="EN726" s="282"/>
      <c r="EO726" s="282"/>
      <c r="EP726" s="282"/>
      <c r="EQ726" s="282"/>
      <c r="ER726" s="282"/>
      <c r="ES726" s="282"/>
      <c r="ET726" s="282"/>
      <c r="EU726" s="282"/>
      <c r="EV726" s="282"/>
      <c r="EW726" s="282"/>
      <c r="EX726" s="282"/>
      <c r="EY726" s="282"/>
      <c r="EZ726" s="282"/>
      <c r="FA726" s="282"/>
      <c r="FB726" s="282"/>
      <c r="FC726" s="282"/>
      <c r="FD726" s="282"/>
      <c r="FE726" s="282"/>
      <c r="FF726" s="282"/>
      <c r="FG726" s="282"/>
      <c r="FH726" s="282"/>
      <c r="FI726" s="282"/>
      <c r="FJ726" s="282"/>
      <c r="FK726" s="282"/>
      <c r="FL726" s="282"/>
      <c r="FM726" s="282"/>
      <c r="FN726" s="282"/>
      <c r="FO726" s="282"/>
      <c r="FP726" s="282"/>
      <c r="FQ726" s="282"/>
      <c r="FR726" s="282"/>
      <c r="FS726" s="282"/>
      <c r="FT726" s="282"/>
      <c r="FU726" s="282"/>
      <c r="FV726" s="282"/>
      <c r="FW726" s="282"/>
      <c r="FX726" s="282"/>
      <c r="FY726" s="282"/>
      <c r="FZ726" s="282"/>
      <c r="GA726" s="282"/>
      <c r="GB726" s="282"/>
      <c r="GC726" s="282"/>
      <c r="GD726" s="282"/>
      <c r="GE726" s="282"/>
      <c r="GF726" s="282"/>
      <c r="GG726" s="282"/>
      <c r="GH726" s="282"/>
      <c r="GI726" s="282"/>
      <c r="GJ726" s="282"/>
      <c r="GK726" s="282"/>
      <c r="GL726" s="282"/>
      <c r="GM726" s="282"/>
      <c r="GN726" s="282"/>
      <c r="GO726" s="282"/>
      <c r="GP726" s="282"/>
      <c r="GQ726" s="282"/>
      <c r="GR726" s="282"/>
      <c r="GS726" s="282"/>
      <c r="GT726" s="282"/>
      <c r="GU726" s="282"/>
      <c r="GV726" s="282"/>
      <c r="GW726" s="282"/>
      <c r="GX726" s="282"/>
      <c r="GY726" s="282"/>
      <c r="GZ726" s="282"/>
      <c r="HA726" s="282"/>
      <c r="HB726" s="282"/>
      <c r="HC726" s="282"/>
      <c r="HD726" s="282"/>
      <c r="HE726" s="282"/>
      <c r="HF726" s="282"/>
      <c r="HG726" s="282"/>
      <c r="HH726" s="282"/>
      <c r="HI726" s="282"/>
      <c r="HJ726" s="282"/>
      <c r="HK726" s="282"/>
      <c r="HL726" s="282"/>
      <c r="HM726" s="282"/>
      <c r="HN726" s="282"/>
      <c r="HO726" s="282"/>
      <c r="HP726" s="282"/>
      <c r="HQ726" s="282"/>
    </row>
    <row r="727" spans="1:225" s="73" customFormat="1" ht="18" hidden="1" customHeight="1" x14ac:dyDescent="0.25">
      <c r="A727" s="223" t="str">
        <f t="shared" ref="A727:B727" si="1824">IF(A570="","",A570)</f>
        <v/>
      </c>
      <c r="B727" s="225" t="str">
        <f t="shared" si="1824"/>
        <v/>
      </c>
      <c r="C727" s="218">
        <f t="shared" si="1790"/>
        <v>0</v>
      </c>
      <c r="D727" s="284"/>
      <c r="E727" s="219">
        <f t="shared" si="1791"/>
        <v>0</v>
      </c>
      <c r="F727" s="219">
        <f t="shared" si="1792"/>
        <v>0</v>
      </c>
      <c r="G727" s="136"/>
      <c r="H727" s="214" t="str">
        <f t="shared" si="1793"/>
        <v/>
      </c>
      <c r="I727" s="219" t="str">
        <f t="shared" si="1794"/>
        <v/>
      </c>
      <c r="J727" s="219" t="str">
        <f t="shared" si="1798"/>
        <v/>
      </c>
      <c r="K727" s="216"/>
      <c r="L727" s="217">
        <f t="shared" si="1788"/>
        <v>1</v>
      </c>
      <c r="M727" s="219" t="str">
        <f t="shared" si="1819"/>
        <v/>
      </c>
      <c r="N727" s="221" t="str">
        <f t="shared" si="1796"/>
        <v/>
      </c>
      <c r="O727" s="304"/>
      <c r="P727" s="282"/>
      <c r="Q727" s="282"/>
      <c r="R727" s="287"/>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c r="CQ727" s="282"/>
      <c r="CR727" s="282"/>
      <c r="CS727" s="282"/>
      <c r="CT727" s="282"/>
      <c r="CU727" s="282"/>
      <c r="CV727" s="282"/>
      <c r="CW727" s="282"/>
      <c r="CX727" s="282"/>
      <c r="CY727" s="282"/>
      <c r="CZ727" s="282"/>
      <c r="DA727" s="282"/>
      <c r="DB727" s="282"/>
      <c r="DC727" s="282"/>
      <c r="DD727" s="282"/>
      <c r="DE727" s="282"/>
      <c r="DF727" s="282"/>
      <c r="DG727" s="282"/>
      <c r="DH727" s="282"/>
      <c r="DI727" s="282"/>
      <c r="DJ727" s="282"/>
      <c r="DK727" s="282"/>
      <c r="DL727" s="282"/>
      <c r="DM727" s="282"/>
      <c r="DN727" s="282"/>
      <c r="DO727" s="282"/>
      <c r="DP727" s="282"/>
      <c r="DQ727" s="282"/>
      <c r="DR727" s="282"/>
      <c r="DS727" s="282"/>
      <c r="DT727" s="282"/>
      <c r="DU727" s="282"/>
      <c r="DV727" s="282"/>
      <c r="DW727" s="282"/>
      <c r="DX727" s="282"/>
      <c r="DY727" s="282"/>
      <c r="DZ727" s="282"/>
      <c r="EA727" s="282"/>
      <c r="EB727" s="282"/>
      <c r="EC727" s="282"/>
      <c r="ED727" s="282"/>
      <c r="EE727" s="282"/>
      <c r="EF727" s="282"/>
      <c r="EG727" s="282"/>
      <c r="EH727" s="282"/>
      <c r="EI727" s="282"/>
      <c r="EJ727" s="282"/>
      <c r="EK727" s="282"/>
      <c r="EL727" s="282"/>
      <c r="EM727" s="282"/>
      <c r="EN727" s="282"/>
      <c r="EO727" s="282"/>
      <c r="EP727" s="282"/>
      <c r="EQ727" s="282"/>
      <c r="ER727" s="282"/>
      <c r="ES727" s="282"/>
      <c r="ET727" s="282"/>
      <c r="EU727" s="282"/>
      <c r="EV727" s="282"/>
      <c r="EW727" s="282"/>
      <c r="EX727" s="282"/>
      <c r="EY727" s="282"/>
      <c r="EZ727" s="282"/>
      <c r="FA727" s="282"/>
      <c r="FB727" s="282"/>
      <c r="FC727" s="282"/>
      <c r="FD727" s="282"/>
      <c r="FE727" s="282"/>
      <c r="FF727" s="282"/>
      <c r="FG727" s="282"/>
      <c r="FH727" s="282"/>
      <c r="FI727" s="282"/>
      <c r="FJ727" s="282"/>
      <c r="FK727" s="282"/>
      <c r="FL727" s="282"/>
      <c r="FM727" s="282"/>
      <c r="FN727" s="282"/>
      <c r="FO727" s="282"/>
      <c r="FP727" s="282"/>
      <c r="FQ727" s="282"/>
      <c r="FR727" s="282"/>
      <c r="FS727" s="282"/>
      <c r="FT727" s="282"/>
      <c r="FU727" s="282"/>
      <c r="FV727" s="282"/>
      <c r="FW727" s="282"/>
      <c r="FX727" s="282"/>
      <c r="FY727" s="282"/>
      <c r="FZ727" s="282"/>
      <c r="GA727" s="282"/>
      <c r="GB727" s="282"/>
      <c r="GC727" s="282"/>
      <c r="GD727" s="282"/>
      <c r="GE727" s="282"/>
      <c r="GF727" s="282"/>
      <c r="GG727" s="282"/>
      <c r="GH727" s="282"/>
      <c r="GI727" s="282"/>
      <c r="GJ727" s="282"/>
      <c r="GK727" s="282"/>
      <c r="GL727" s="282"/>
      <c r="GM727" s="282"/>
      <c r="GN727" s="282"/>
      <c r="GO727" s="282"/>
      <c r="GP727" s="282"/>
      <c r="GQ727" s="282"/>
      <c r="GR727" s="282"/>
      <c r="GS727" s="282"/>
      <c r="GT727" s="282"/>
      <c r="GU727" s="282"/>
      <c r="GV727" s="282"/>
      <c r="GW727" s="282"/>
      <c r="GX727" s="282"/>
      <c r="GY727" s="282"/>
      <c r="GZ727" s="282"/>
      <c r="HA727" s="282"/>
      <c r="HB727" s="282"/>
      <c r="HC727" s="282"/>
      <c r="HD727" s="282"/>
      <c r="HE727" s="282"/>
      <c r="HF727" s="282"/>
      <c r="HG727" s="282"/>
      <c r="HH727" s="282"/>
      <c r="HI727" s="282"/>
      <c r="HJ727" s="282"/>
      <c r="HK727" s="282"/>
      <c r="HL727" s="282"/>
      <c r="HM727" s="282"/>
      <c r="HN727" s="282"/>
      <c r="HO727" s="282"/>
      <c r="HP727" s="282"/>
      <c r="HQ727" s="282"/>
    </row>
    <row r="728" spans="1:225" s="73" customFormat="1" ht="18" hidden="1" customHeight="1" x14ac:dyDescent="0.25">
      <c r="A728" s="223" t="str">
        <f t="shared" ref="A728:B728" si="1825">IF(A571="","",A571)</f>
        <v/>
      </c>
      <c r="B728" s="225" t="str">
        <f t="shared" si="1825"/>
        <v/>
      </c>
      <c r="C728" s="218">
        <f t="shared" si="1790"/>
        <v>0</v>
      </c>
      <c r="D728" s="284"/>
      <c r="E728" s="219">
        <f t="shared" si="1791"/>
        <v>0</v>
      </c>
      <c r="F728" s="219">
        <f t="shared" si="1792"/>
        <v>0</v>
      </c>
      <c r="G728" s="136"/>
      <c r="H728" s="214" t="str">
        <f t="shared" si="1793"/>
        <v/>
      </c>
      <c r="I728" s="219" t="str">
        <f t="shared" si="1794"/>
        <v/>
      </c>
      <c r="J728" s="219" t="str">
        <f t="shared" si="1798"/>
        <v/>
      </c>
      <c r="K728" s="216"/>
      <c r="L728" s="217">
        <f t="shared" si="1788"/>
        <v>1</v>
      </c>
      <c r="M728" s="219" t="str">
        <f t="shared" si="1819"/>
        <v/>
      </c>
      <c r="N728" s="221" t="str">
        <f t="shared" si="1796"/>
        <v/>
      </c>
      <c r="O728" s="304"/>
      <c r="P728" s="282"/>
      <c r="Q728" s="282"/>
      <c r="R728" s="287"/>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c r="CQ728" s="282"/>
      <c r="CR728" s="282"/>
      <c r="CS728" s="282"/>
      <c r="CT728" s="282"/>
      <c r="CU728" s="282"/>
      <c r="CV728" s="282"/>
      <c r="CW728" s="282"/>
      <c r="CX728" s="282"/>
      <c r="CY728" s="282"/>
      <c r="CZ728" s="282"/>
      <c r="DA728" s="282"/>
      <c r="DB728" s="282"/>
      <c r="DC728" s="282"/>
      <c r="DD728" s="282"/>
      <c r="DE728" s="282"/>
      <c r="DF728" s="282"/>
      <c r="DG728" s="282"/>
      <c r="DH728" s="282"/>
      <c r="DI728" s="282"/>
      <c r="DJ728" s="282"/>
      <c r="DK728" s="282"/>
      <c r="DL728" s="282"/>
      <c r="DM728" s="282"/>
      <c r="DN728" s="282"/>
      <c r="DO728" s="282"/>
      <c r="DP728" s="282"/>
      <c r="DQ728" s="282"/>
      <c r="DR728" s="282"/>
      <c r="DS728" s="282"/>
      <c r="DT728" s="282"/>
      <c r="DU728" s="282"/>
      <c r="DV728" s="282"/>
      <c r="DW728" s="282"/>
      <c r="DX728" s="282"/>
      <c r="DY728" s="282"/>
      <c r="DZ728" s="282"/>
      <c r="EA728" s="282"/>
      <c r="EB728" s="282"/>
      <c r="EC728" s="282"/>
      <c r="ED728" s="282"/>
      <c r="EE728" s="282"/>
      <c r="EF728" s="282"/>
      <c r="EG728" s="282"/>
      <c r="EH728" s="282"/>
      <c r="EI728" s="282"/>
      <c r="EJ728" s="282"/>
      <c r="EK728" s="282"/>
      <c r="EL728" s="282"/>
      <c r="EM728" s="282"/>
      <c r="EN728" s="282"/>
      <c r="EO728" s="282"/>
      <c r="EP728" s="282"/>
      <c r="EQ728" s="282"/>
      <c r="ER728" s="282"/>
      <c r="ES728" s="282"/>
      <c r="ET728" s="282"/>
      <c r="EU728" s="282"/>
      <c r="EV728" s="282"/>
      <c r="EW728" s="282"/>
      <c r="EX728" s="282"/>
      <c r="EY728" s="282"/>
      <c r="EZ728" s="282"/>
      <c r="FA728" s="282"/>
      <c r="FB728" s="282"/>
      <c r="FC728" s="282"/>
      <c r="FD728" s="282"/>
      <c r="FE728" s="282"/>
      <c r="FF728" s="282"/>
      <c r="FG728" s="282"/>
      <c r="FH728" s="282"/>
      <c r="FI728" s="282"/>
      <c r="FJ728" s="282"/>
      <c r="FK728" s="282"/>
      <c r="FL728" s="282"/>
      <c r="FM728" s="282"/>
      <c r="FN728" s="282"/>
      <c r="FO728" s="282"/>
      <c r="FP728" s="282"/>
      <c r="FQ728" s="282"/>
      <c r="FR728" s="282"/>
      <c r="FS728" s="282"/>
      <c r="FT728" s="282"/>
      <c r="FU728" s="282"/>
      <c r="FV728" s="282"/>
      <c r="FW728" s="282"/>
      <c r="FX728" s="282"/>
      <c r="FY728" s="282"/>
      <c r="FZ728" s="282"/>
      <c r="GA728" s="282"/>
      <c r="GB728" s="282"/>
      <c r="GC728" s="282"/>
      <c r="GD728" s="282"/>
      <c r="GE728" s="282"/>
      <c r="GF728" s="282"/>
      <c r="GG728" s="282"/>
      <c r="GH728" s="282"/>
      <c r="GI728" s="282"/>
      <c r="GJ728" s="282"/>
      <c r="GK728" s="282"/>
      <c r="GL728" s="282"/>
      <c r="GM728" s="282"/>
      <c r="GN728" s="282"/>
      <c r="GO728" s="282"/>
      <c r="GP728" s="282"/>
      <c r="GQ728" s="282"/>
      <c r="GR728" s="282"/>
      <c r="GS728" s="282"/>
      <c r="GT728" s="282"/>
      <c r="GU728" s="282"/>
      <c r="GV728" s="282"/>
      <c r="GW728" s="282"/>
      <c r="GX728" s="282"/>
      <c r="GY728" s="282"/>
      <c r="GZ728" s="282"/>
      <c r="HA728" s="282"/>
      <c r="HB728" s="282"/>
      <c r="HC728" s="282"/>
      <c r="HD728" s="282"/>
      <c r="HE728" s="282"/>
      <c r="HF728" s="282"/>
      <c r="HG728" s="282"/>
      <c r="HH728" s="282"/>
      <c r="HI728" s="282"/>
      <c r="HJ728" s="282"/>
      <c r="HK728" s="282"/>
      <c r="HL728" s="282"/>
      <c r="HM728" s="282"/>
      <c r="HN728" s="282"/>
      <c r="HO728" s="282"/>
      <c r="HP728" s="282"/>
      <c r="HQ728" s="282"/>
    </row>
    <row r="729" spans="1:225" s="73" customFormat="1" ht="18" hidden="1" customHeight="1" x14ac:dyDescent="0.25">
      <c r="A729" s="223" t="str">
        <f t="shared" ref="A729:B729" si="1826">IF(A572="","",A572)</f>
        <v/>
      </c>
      <c r="B729" s="225" t="str">
        <f t="shared" si="1826"/>
        <v/>
      </c>
      <c r="C729" s="218">
        <f t="shared" si="1790"/>
        <v>0</v>
      </c>
      <c r="D729" s="284"/>
      <c r="E729" s="219">
        <f t="shared" si="1791"/>
        <v>0</v>
      </c>
      <c r="F729" s="219">
        <f t="shared" si="1792"/>
        <v>0</v>
      </c>
      <c r="G729" s="136"/>
      <c r="H729" s="214" t="str">
        <f t="shared" si="1793"/>
        <v/>
      </c>
      <c r="I729" s="219" t="str">
        <f t="shared" si="1794"/>
        <v/>
      </c>
      <c r="J729" s="219" t="str">
        <f t="shared" si="1798"/>
        <v/>
      </c>
      <c r="K729" s="216"/>
      <c r="L729" s="217">
        <f t="shared" si="1788"/>
        <v>1</v>
      </c>
      <c r="M729" s="219" t="str">
        <f t="shared" si="1819"/>
        <v/>
      </c>
      <c r="N729" s="221" t="str">
        <f t="shared" si="1796"/>
        <v/>
      </c>
      <c r="O729" s="304"/>
      <c r="P729" s="282"/>
      <c r="Q729" s="282"/>
      <c r="R729" s="287"/>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c r="CQ729" s="282"/>
      <c r="CR729" s="282"/>
      <c r="CS729" s="282"/>
      <c r="CT729" s="282"/>
      <c r="CU729" s="282"/>
      <c r="CV729" s="282"/>
      <c r="CW729" s="282"/>
      <c r="CX729" s="282"/>
      <c r="CY729" s="282"/>
      <c r="CZ729" s="282"/>
      <c r="DA729" s="282"/>
      <c r="DB729" s="282"/>
      <c r="DC729" s="282"/>
      <c r="DD729" s="282"/>
      <c r="DE729" s="282"/>
      <c r="DF729" s="282"/>
      <c r="DG729" s="282"/>
      <c r="DH729" s="282"/>
      <c r="DI729" s="282"/>
      <c r="DJ729" s="282"/>
      <c r="DK729" s="282"/>
      <c r="DL729" s="282"/>
      <c r="DM729" s="282"/>
      <c r="DN729" s="282"/>
      <c r="DO729" s="282"/>
      <c r="DP729" s="282"/>
      <c r="DQ729" s="282"/>
      <c r="DR729" s="282"/>
      <c r="DS729" s="282"/>
      <c r="DT729" s="282"/>
      <c r="DU729" s="282"/>
      <c r="DV729" s="282"/>
      <c r="DW729" s="282"/>
      <c r="DX729" s="282"/>
      <c r="DY729" s="282"/>
      <c r="DZ729" s="282"/>
      <c r="EA729" s="282"/>
      <c r="EB729" s="282"/>
      <c r="EC729" s="282"/>
      <c r="ED729" s="282"/>
      <c r="EE729" s="282"/>
      <c r="EF729" s="282"/>
      <c r="EG729" s="282"/>
      <c r="EH729" s="282"/>
      <c r="EI729" s="282"/>
      <c r="EJ729" s="282"/>
      <c r="EK729" s="282"/>
      <c r="EL729" s="282"/>
      <c r="EM729" s="282"/>
      <c r="EN729" s="282"/>
      <c r="EO729" s="282"/>
      <c r="EP729" s="282"/>
      <c r="EQ729" s="282"/>
      <c r="ER729" s="282"/>
      <c r="ES729" s="282"/>
      <c r="ET729" s="282"/>
      <c r="EU729" s="282"/>
      <c r="EV729" s="282"/>
      <c r="EW729" s="282"/>
      <c r="EX729" s="282"/>
      <c r="EY729" s="282"/>
      <c r="EZ729" s="282"/>
      <c r="FA729" s="282"/>
      <c r="FB729" s="282"/>
      <c r="FC729" s="282"/>
      <c r="FD729" s="282"/>
      <c r="FE729" s="282"/>
      <c r="FF729" s="282"/>
      <c r="FG729" s="282"/>
      <c r="FH729" s="282"/>
      <c r="FI729" s="282"/>
      <c r="FJ729" s="282"/>
      <c r="FK729" s="282"/>
      <c r="FL729" s="282"/>
      <c r="FM729" s="282"/>
      <c r="FN729" s="282"/>
      <c r="FO729" s="282"/>
      <c r="FP729" s="282"/>
      <c r="FQ729" s="282"/>
      <c r="FR729" s="282"/>
      <c r="FS729" s="282"/>
      <c r="FT729" s="282"/>
      <c r="FU729" s="282"/>
      <c r="FV729" s="282"/>
      <c r="FW729" s="282"/>
      <c r="FX729" s="282"/>
      <c r="FY729" s="282"/>
      <c r="FZ729" s="282"/>
      <c r="GA729" s="282"/>
      <c r="GB729" s="282"/>
      <c r="GC729" s="282"/>
      <c r="GD729" s="282"/>
      <c r="GE729" s="282"/>
      <c r="GF729" s="282"/>
      <c r="GG729" s="282"/>
      <c r="GH729" s="282"/>
      <c r="GI729" s="282"/>
      <c r="GJ729" s="282"/>
      <c r="GK729" s="282"/>
      <c r="GL729" s="282"/>
      <c r="GM729" s="282"/>
      <c r="GN729" s="282"/>
      <c r="GO729" s="282"/>
      <c r="GP729" s="282"/>
      <c r="GQ729" s="282"/>
      <c r="GR729" s="282"/>
      <c r="GS729" s="282"/>
      <c r="GT729" s="282"/>
      <c r="GU729" s="282"/>
      <c r="GV729" s="282"/>
      <c r="GW729" s="282"/>
      <c r="GX729" s="282"/>
      <c r="GY729" s="282"/>
      <c r="GZ729" s="282"/>
      <c r="HA729" s="282"/>
      <c r="HB729" s="282"/>
      <c r="HC729" s="282"/>
      <c r="HD729" s="282"/>
      <c r="HE729" s="282"/>
      <c r="HF729" s="282"/>
      <c r="HG729" s="282"/>
      <c r="HH729" s="282"/>
      <c r="HI729" s="282"/>
      <c r="HJ729" s="282"/>
      <c r="HK729" s="282"/>
      <c r="HL729" s="282"/>
      <c r="HM729" s="282"/>
      <c r="HN729" s="282"/>
      <c r="HO729" s="282"/>
      <c r="HP729" s="282"/>
      <c r="HQ729" s="282"/>
    </row>
    <row r="730" spans="1:225" s="73" customFormat="1" ht="18" hidden="1" customHeight="1" x14ac:dyDescent="0.25">
      <c r="A730" s="223" t="str">
        <f t="shared" ref="A730:B730" si="1827">IF(A573="","",A573)</f>
        <v/>
      </c>
      <c r="B730" s="225" t="str">
        <f t="shared" si="1827"/>
        <v/>
      </c>
      <c r="C730" s="218">
        <f t="shared" si="1790"/>
        <v>0</v>
      </c>
      <c r="D730" s="284"/>
      <c r="E730" s="219">
        <f t="shared" si="1791"/>
        <v>0</v>
      </c>
      <c r="F730" s="219">
        <f t="shared" si="1792"/>
        <v>0</v>
      </c>
      <c r="G730" s="136"/>
      <c r="H730" s="214" t="str">
        <f t="shared" si="1793"/>
        <v/>
      </c>
      <c r="I730" s="219" t="str">
        <f t="shared" si="1794"/>
        <v/>
      </c>
      <c r="J730" s="219" t="str">
        <f t="shared" si="1798"/>
        <v/>
      </c>
      <c r="K730" s="216"/>
      <c r="L730" s="217">
        <f t="shared" si="1788"/>
        <v>1</v>
      </c>
      <c r="M730" s="219" t="str">
        <f t="shared" si="1819"/>
        <v/>
      </c>
      <c r="N730" s="221" t="str">
        <f t="shared" si="1796"/>
        <v/>
      </c>
      <c r="O730" s="304"/>
      <c r="P730" s="282"/>
      <c r="Q730" s="282"/>
      <c r="R730" s="287"/>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c r="CQ730" s="282"/>
      <c r="CR730" s="282"/>
      <c r="CS730" s="282"/>
      <c r="CT730" s="282"/>
      <c r="CU730" s="282"/>
      <c r="CV730" s="282"/>
      <c r="CW730" s="282"/>
      <c r="CX730" s="282"/>
      <c r="CY730" s="282"/>
      <c r="CZ730" s="282"/>
      <c r="DA730" s="282"/>
      <c r="DB730" s="282"/>
      <c r="DC730" s="282"/>
      <c r="DD730" s="282"/>
      <c r="DE730" s="282"/>
      <c r="DF730" s="282"/>
      <c r="DG730" s="282"/>
      <c r="DH730" s="282"/>
      <c r="DI730" s="282"/>
      <c r="DJ730" s="282"/>
      <c r="DK730" s="282"/>
      <c r="DL730" s="282"/>
      <c r="DM730" s="282"/>
      <c r="DN730" s="282"/>
      <c r="DO730" s="282"/>
      <c r="DP730" s="282"/>
      <c r="DQ730" s="282"/>
      <c r="DR730" s="282"/>
      <c r="DS730" s="282"/>
      <c r="DT730" s="282"/>
      <c r="DU730" s="282"/>
      <c r="DV730" s="282"/>
      <c r="DW730" s="282"/>
      <c r="DX730" s="282"/>
      <c r="DY730" s="282"/>
      <c r="DZ730" s="282"/>
      <c r="EA730" s="282"/>
      <c r="EB730" s="282"/>
      <c r="EC730" s="282"/>
      <c r="ED730" s="282"/>
      <c r="EE730" s="282"/>
      <c r="EF730" s="282"/>
      <c r="EG730" s="282"/>
      <c r="EH730" s="282"/>
      <c r="EI730" s="282"/>
      <c r="EJ730" s="282"/>
      <c r="EK730" s="282"/>
      <c r="EL730" s="282"/>
      <c r="EM730" s="282"/>
      <c r="EN730" s="282"/>
      <c r="EO730" s="282"/>
      <c r="EP730" s="282"/>
      <c r="EQ730" s="282"/>
      <c r="ER730" s="282"/>
      <c r="ES730" s="282"/>
      <c r="ET730" s="282"/>
      <c r="EU730" s="282"/>
      <c r="EV730" s="282"/>
      <c r="EW730" s="282"/>
      <c r="EX730" s="282"/>
      <c r="EY730" s="282"/>
      <c r="EZ730" s="282"/>
      <c r="FA730" s="282"/>
      <c r="FB730" s="282"/>
      <c r="FC730" s="282"/>
      <c r="FD730" s="282"/>
      <c r="FE730" s="282"/>
      <c r="FF730" s="282"/>
      <c r="FG730" s="282"/>
      <c r="FH730" s="282"/>
      <c r="FI730" s="282"/>
      <c r="FJ730" s="282"/>
      <c r="FK730" s="282"/>
      <c r="FL730" s="282"/>
      <c r="FM730" s="282"/>
      <c r="FN730" s="282"/>
      <c r="FO730" s="282"/>
      <c r="FP730" s="282"/>
      <c r="FQ730" s="282"/>
      <c r="FR730" s="282"/>
      <c r="FS730" s="282"/>
      <c r="FT730" s="282"/>
      <c r="FU730" s="282"/>
      <c r="FV730" s="282"/>
      <c r="FW730" s="282"/>
      <c r="FX730" s="282"/>
      <c r="FY730" s="282"/>
      <c r="FZ730" s="282"/>
      <c r="GA730" s="282"/>
      <c r="GB730" s="282"/>
      <c r="GC730" s="282"/>
      <c r="GD730" s="282"/>
      <c r="GE730" s="282"/>
      <c r="GF730" s="282"/>
      <c r="GG730" s="282"/>
      <c r="GH730" s="282"/>
      <c r="GI730" s="282"/>
      <c r="GJ730" s="282"/>
      <c r="GK730" s="282"/>
      <c r="GL730" s="282"/>
      <c r="GM730" s="282"/>
      <c r="GN730" s="282"/>
      <c r="GO730" s="282"/>
      <c r="GP730" s="282"/>
      <c r="GQ730" s="282"/>
      <c r="GR730" s="282"/>
      <c r="GS730" s="282"/>
      <c r="GT730" s="282"/>
      <c r="GU730" s="282"/>
      <c r="GV730" s="282"/>
      <c r="GW730" s="282"/>
      <c r="GX730" s="282"/>
      <c r="GY730" s="282"/>
      <c r="GZ730" s="282"/>
      <c r="HA730" s="282"/>
      <c r="HB730" s="282"/>
      <c r="HC730" s="282"/>
      <c r="HD730" s="282"/>
      <c r="HE730" s="282"/>
      <c r="HF730" s="282"/>
      <c r="HG730" s="282"/>
      <c r="HH730" s="282"/>
      <c r="HI730" s="282"/>
      <c r="HJ730" s="282"/>
      <c r="HK730" s="282"/>
      <c r="HL730" s="282"/>
      <c r="HM730" s="282"/>
      <c r="HN730" s="282"/>
      <c r="HO730" s="282"/>
      <c r="HP730" s="282"/>
      <c r="HQ730" s="282"/>
    </row>
    <row r="731" spans="1:225" s="73" customFormat="1" ht="18" hidden="1" customHeight="1" x14ac:dyDescent="0.25">
      <c r="A731" s="223" t="str">
        <f t="shared" ref="A731:B731" si="1828">IF(A574="","",A574)</f>
        <v/>
      </c>
      <c r="B731" s="225" t="str">
        <f t="shared" si="1828"/>
        <v/>
      </c>
      <c r="C731" s="218">
        <f t="shared" si="1790"/>
        <v>0</v>
      </c>
      <c r="D731" s="284"/>
      <c r="E731" s="219">
        <f t="shared" si="1791"/>
        <v>0</v>
      </c>
      <c r="F731" s="219">
        <f t="shared" si="1792"/>
        <v>0</v>
      </c>
      <c r="G731" s="136"/>
      <c r="H731" s="214" t="str">
        <f t="shared" si="1793"/>
        <v/>
      </c>
      <c r="I731" s="219" t="str">
        <f t="shared" si="1794"/>
        <v/>
      </c>
      <c r="J731" s="219" t="str">
        <f t="shared" si="1798"/>
        <v/>
      </c>
      <c r="K731" s="216"/>
      <c r="L731" s="217">
        <f t="shared" si="1788"/>
        <v>1</v>
      </c>
      <c r="M731" s="219" t="str">
        <f t="shared" si="1819"/>
        <v/>
      </c>
      <c r="N731" s="221" t="str">
        <f t="shared" si="1796"/>
        <v/>
      </c>
      <c r="O731" s="304"/>
      <c r="P731" s="282"/>
      <c r="Q731" s="282"/>
      <c r="R731" s="287"/>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c r="CQ731" s="282"/>
      <c r="CR731" s="282"/>
      <c r="CS731" s="282"/>
      <c r="CT731" s="282"/>
      <c r="CU731" s="282"/>
      <c r="CV731" s="282"/>
      <c r="CW731" s="282"/>
      <c r="CX731" s="282"/>
      <c r="CY731" s="282"/>
      <c r="CZ731" s="282"/>
      <c r="DA731" s="282"/>
      <c r="DB731" s="282"/>
      <c r="DC731" s="282"/>
      <c r="DD731" s="282"/>
      <c r="DE731" s="282"/>
      <c r="DF731" s="282"/>
      <c r="DG731" s="282"/>
      <c r="DH731" s="282"/>
      <c r="DI731" s="282"/>
      <c r="DJ731" s="282"/>
      <c r="DK731" s="282"/>
      <c r="DL731" s="282"/>
      <c r="DM731" s="282"/>
      <c r="DN731" s="282"/>
      <c r="DO731" s="282"/>
      <c r="DP731" s="282"/>
      <c r="DQ731" s="282"/>
      <c r="DR731" s="282"/>
      <c r="DS731" s="282"/>
      <c r="DT731" s="282"/>
      <c r="DU731" s="282"/>
      <c r="DV731" s="282"/>
      <c r="DW731" s="282"/>
      <c r="DX731" s="282"/>
      <c r="DY731" s="282"/>
      <c r="DZ731" s="282"/>
      <c r="EA731" s="282"/>
      <c r="EB731" s="282"/>
      <c r="EC731" s="282"/>
      <c r="ED731" s="282"/>
      <c r="EE731" s="282"/>
      <c r="EF731" s="282"/>
      <c r="EG731" s="282"/>
      <c r="EH731" s="282"/>
      <c r="EI731" s="282"/>
      <c r="EJ731" s="282"/>
      <c r="EK731" s="282"/>
      <c r="EL731" s="282"/>
      <c r="EM731" s="282"/>
      <c r="EN731" s="282"/>
      <c r="EO731" s="282"/>
      <c r="EP731" s="282"/>
      <c r="EQ731" s="282"/>
      <c r="ER731" s="282"/>
      <c r="ES731" s="282"/>
      <c r="ET731" s="282"/>
      <c r="EU731" s="282"/>
      <c r="EV731" s="282"/>
      <c r="EW731" s="282"/>
      <c r="EX731" s="282"/>
      <c r="EY731" s="282"/>
      <c r="EZ731" s="282"/>
      <c r="FA731" s="282"/>
      <c r="FB731" s="282"/>
      <c r="FC731" s="282"/>
      <c r="FD731" s="282"/>
      <c r="FE731" s="282"/>
      <c r="FF731" s="282"/>
      <c r="FG731" s="282"/>
      <c r="FH731" s="282"/>
      <c r="FI731" s="282"/>
      <c r="FJ731" s="282"/>
      <c r="FK731" s="282"/>
      <c r="FL731" s="282"/>
      <c r="FM731" s="282"/>
      <c r="FN731" s="282"/>
      <c r="FO731" s="282"/>
      <c r="FP731" s="282"/>
      <c r="FQ731" s="282"/>
      <c r="FR731" s="282"/>
      <c r="FS731" s="282"/>
      <c r="FT731" s="282"/>
      <c r="FU731" s="282"/>
      <c r="FV731" s="282"/>
      <c r="FW731" s="282"/>
      <c r="FX731" s="282"/>
      <c r="FY731" s="282"/>
      <c r="FZ731" s="282"/>
      <c r="GA731" s="282"/>
      <c r="GB731" s="282"/>
      <c r="GC731" s="282"/>
      <c r="GD731" s="282"/>
      <c r="GE731" s="282"/>
      <c r="GF731" s="282"/>
      <c r="GG731" s="282"/>
      <c r="GH731" s="282"/>
      <c r="GI731" s="282"/>
      <c r="GJ731" s="282"/>
      <c r="GK731" s="282"/>
      <c r="GL731" s="282"/>
      <c r="GM731" s="282"/>
      <c r="GN731" s="282"/>
      <c r="GO731" s="282"/>
      <c r="GP731" s="282"/>
      <c r="GQ731" s="282"/>
      <c r="GR731" s="282"/>
      <c r="GS731" s="282"/>
      <c r="GT731" s="282"/>
      <c r="GU731" s="282"/>
      <c r="GV731" s="282"/>
      <c r="GW731" s="282"/>
      <c r="GX731" s="282"/>
      <c r="GY731" s="282"/>
      <c r="GZ731" s="282"/>
      <c r="HA731" s="282"/>
      <c r="HB731" s="282"/>
      <c r="HC731" s="282"/>
      <c r="HD731" s="282"/>
      <c r="HE731" s="282"/>
      <c r="HF731" s="282"/>
      <c r="HG731" s="282"/>
      <c r="HH731" s="282"/>
      <c r="HI731" s="282"/>
      <c r="HJ731" s="282"/>
      <c r="HK731" s="282"/>
      <c r="HL731" s="282"/>
      <c r="HM731" s="282"/>
      <c r="HN731" s="282"/>
      <c r="HO731" s="282"/>
      <c r="HP731" s="282"/>
      <c r="HQ731" s="282"/>
    </row>
    <row r="732" spans="1:225" s="73" customFormat="1" ht="18" hidden="1" customHeight="1" x14ac:dyDescent="0.25">
      <c r="A732" s="223" t="str">
        <f>IF(A575="","",A575)</f>
        <v/>
      </c>
      <c r="B732" s="225" t="str">
        <f>IF(B575="","",B575)</f>
        <v/>
      </c>
      <c r="C732" s="218">
        <f t="shared" si="1790"/>
        <v>0</v>
      </c>
      <c r="D732" s="284"/>
      <c r="E732" s="219">
        <f t="shared" si="1791"/>
        <v>0</v>
      </c>
      <c r="F732" s="219">
        <f t="shared" si="1792"/>
        <v>0</v>
      </c>
      <c r="G732" s="136"/>
      <c r="H732" s="214" t="str">
        <f t="shared" si="1793"/>
        <v/>
      </c>
      <c r="I732" s="219" t="str">
        <f t="shared" si="1794"/>
        <v/>
      </c>
      <c r="J732" s="219" t="str">
        <f t="shared" si="1798"/>
        <v/>
      </c>
      <c r="K732" s="216"/>
      <c r="L732" s="217">
        <f t="shared" si="1788"/>
        <v>1</v>
      </c>
      <c r="M732" s="219" t="str">
        <f t="shared" si="1819"/>
        <v/>
      </c>
      <c r="N732" s="221" t="str">
        <f t="shared" si="1796"/>
        <v/>
      </c>
      <c r="O732" s="304"/>
      <c r="P732" s="282"/>
      <c r="Q732" s="282"/>
      <c r="R732" s="287"/>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c r="CQ732" s="282"/>
      <c r="CR732" s="282"/>
      <c r="CS732" s="282"/>
      <c r="CT732" s="282"/>
      <c r="CU732" s="282"/>
      <c r="CV732" s="282"/>
      <c r="CW732" s="282"/>
      <c r="CX732" s="282"/>
      <c r="CY732" s="282"/>
      <c r="CZ732" s="282"/>
      <c r="DA732" s="282"/>
      <c r="DB732" s="282"/>
      <c r="DC732" s="282"/>
      <c r="DD732" s="282"/>
      <c r="DE732" s="282"/>
      <c r="DF732" s="282"/>
      <c r="DG732" s="282"/>
      <c r="DH732" s="282"/>
      <c r="DI732" s="282"/>
      <c r="DJ732" s="282"/>
      <c r="DK732" s="282"/>
      <c r="DL732" s="282"/>
      <c r="DM732" s="282"/>
      <c r="DN732" s="282"/>
      <c r="DO732" s="282"/>
      <c r="DP732" s="282"/>
      <c r="DQ732" s="282"/>
      <c r="DR732" s="282"/>
      <c r="DS732" s="282"/>
      <c r="DT732" s="282"/>
      <c r="DU732" s="282"/>
      <c r="DV732" s="282"/>
      <c r="DW732" s="282"/>
      <c r="DX732" s="282"/>
      <c r="DY732" s="282"/>
      <c r="DZ732" s="282"/>
      <c r="EA732" s="282"/>
      <c r="EB732" s="282"/>
      <c r="EC732" s="282"/>
      <c r="ED732" s="282"/>
      <c r="EE732" s="282"/>
      <c r="EF732" s="282"/>
      <c r="EG732" s="282"/>
      <c r="EH732" s="282"/>
      <c r="EI732" s="282"/>
      <c r="EJ732" s="282"/>
      <c r="EK732" s="282"/>
      <c r="EL732" s="282"/>
      <c r="EM732" s="282"/>
      <c r="EN732" s="282"/>
      <c r="EO732" s="282"/>
      <c r="EP732" s="282"/>
      <c r="EQ732" s="282"/>
      <c r="ER732" s="282"/>
      <c r="ES732" s="282"/>
      <c r="ET732" s="282"/>
      <c r="EU732" s="282"/>
      <c r="EV732" s="282"/>
      <c r="EW732" s="282"/>
      <c r="EX732" s="282"/>
      <c r="EY732" s="282"/>
      <c r="EZ732" s="282"/>
      <c r="FA732" s="282"/>
      <c r="FB732" s="282"/>
      <c r="FC732" s="282"/>
      <c r="FD732" s="282"/>
      <c r="FE732" s="282"/>
      <c r="FF732" s="282"/>
      <c r="FG732" s="282"/>
      <c r="FH732" s="282"/>
      <c r="FI732" s="282"/>
      <c r="FJ732" s="282"/>
      <c r="FK732" s="282"/>
      <c r="FL732" s="282"/>
      <c r="FM732" s="282"/>
      <c r="FN732" s="282"/>
      <c r="FO732" s="282"/>
      <c r="FP732" s="282"/>
      <c r="FQ732" s="282"/>
      <c r="FR732" s="282"/>
      <c r="FS732" s="282"/>
      <c r="FT732" s="282"/>
      <c r="FU732" s="282"/>
      <c r="FV732" s="282"/>
      <c r="FW732" s="282"/>
      <c r="FX732" s="282"/>
      <c r="FY732" s="282"/>
      <c r="FZ732" s="282"/>
      <c r="GA732" s="282"/>
      <c r="GB732" s="282"/>
      <c r="GC732" s="282"/>
      <c r="GD732" s="282"/>
      <c r="GE732" s="282"/>
      <c r="GF732" s="282"/>
      <c r="GG732" s="282"/>
      <c r="GH732" s="282"/>
      <c r="GI732" s="282"/>
      <c r="GJ732" s="282"/>
      <c r="GK732" s="282"/>
      <c r="GL732" s="282"/>
      <c r="GM732" s="282"/>
      <c r="GN732" s="282"/>
      <c r="GO732" s="282"/>
      <c r="GP732" s="282"/>
      <c r="GQ732" s="282"/>
      <c r="GR732" s="282"/>
      <c r="GS732" s="282"/>
      <c r="GT732" s="282"/>
      <c r="GU732" s="282"/>
      <c r="GV732" s="282"/>
      <c r="GW732" s="282"/>
      <c r="GX732" s="282"/>
      <c r="GY732" s="282"/>
      <c r="GZ732" s="282"/>
      <c r="HA732" s="282"/>
      <c r="HB732" s="282"/>
      <c r="HC732" s="282"/>
      <c r="HD732" s="282"/>
      <c r="HE732" s="282"/>
      <c r="HF732" s="282"/>
      <c r="HG732" s="282"/>
      <c r="HH732" s="282"/>
      <c r="HI732" s="282"/>
      <c r="HJ732" s="282"/>
      <c r="HK732" s="282"/>
      <c r="HL732" s="282"/>
      <c r="HM732" s="282"/>
      <c r="HN732" s="282"/>
      <c r="HO732" s="282"/>
      <c r="HP732" s="282"/>
      <c r="HQ732" s="282"/>
    </row>
    <row r="733" spans="1:225" s="73" customFormat="1" ht="18" hidden="1" customHeight="1" x14ac:dyDescent="0.25">
      <c r="A733" s="223" t="str">
        <f t="shared" ref="A733:B733" si="1829">IF(A576="","",A576)</f>
        <v/>
      </c>
      <c r="B733" s="225" t="str">
        <f t="shared" si="1829"/>
        <v/>
      </c>
      <c r="C733" s="218">
        <f t="shared" si="1790"/>
        <v>0</v>
      </c>
      <c r="D733" s="284"/>
      <c r="E733" s="219">
        <f t="shared" si="1791"/>
        <v>0</v>
      </c>
      <c r="F733" s="219">
        <f t="shared" si="1792"/>
        <v>0</v>
      </c>
      <c r="G733" s="136"/>
      <c r="H733" s="214" t="str">
        <f t="shared" si="1793"/>
        <v/>
      </c>
      <c r="I733" s="219" t="str">
        <f t="shared" si="1794"/>
        <v/>
      </c>
      <c r="J733" s="219" t="str">
        <f t="shared" si="1798"/>
        <v/>
      </c>
      <c r="K733" s="216"/>
      <c r="L733" s="217">
        <f t="shared" si="1788"/>
        <v>1</v>
      </c>
      <c r="M733" s="219" t="str">
        <f t="shared" si="1819"/>
        <v/>
      </c>
      <c r="N733" s="221" t="str">
        <f t="shared" si="1796"/>
        <v/>
      </c>
      <c r="O733" s="304"/>
      <c r="P733" s="282"/>
      <c r="Q733" s="282"/>
      <c r="R733" s="287"/>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c r="CQ733" s="282"/>
      <c r="CR733" s="282"/>
      <c r="CS733" s="282"/>
      <c r="CT733" s="282"/>
      <c r="CU733" s="282"/>
      <c r="CV733" s="282"/>
      <c r="CW733" s="282"/>
      <c r="CX733" s="282"/>
      <c r="CY733" s="282"/>
      <c r="CZ733" s="282"/>
      <c r="DA733" s="282"/>
      <c r="DB733" s="282"/>
      <c r="DC733" s="282"/>
      <c r="DD733" s="282"/>
      <c r="DE733" s="282"/>
      <c r="DF733" s="282"/>
      <c r="DG733" s="282"/>
      <c r="DH733" s="282"/>
      <c r="DI733" s="282"/>
      <c r="DJ733" s="282"/>
      <c r="DK733" s="282"/>
      <c r="DL733" s="282"/>
      <c r="DM733" s="282"/>
      <c r="DN733" s="282"/>
      <c r="DO733" s="282"/>
      <c r="DP733" s="282"/>
      <c r="DQ733" s="282"/>
      <c r="DR733" s="282"/>
      <c r="DS733" s="282"/>
      <c r="DT733" s="282"/>
      <c r="DU733" s="282"/>
      <c r="DV733" s="282"/>
      <c r="DW733" s="282"/>
      <c r="DX733" s="282"/>
      <c r="DY733" s="282"/>
      <c r="DZ733" s="282"/>
      <c r="EA733" s="282"/>
      <c r="EB733" s="282"/>
      <c r="EC733" s="282"/>
      <c r="ED733" s="282"/>
      <c r="EE733" s="282"/>
      <c r="EF733" s="282"/>
      <c r="EG733" s="282"/>
      <c r="EH733" s="282"/>
      <c r="EI733" s="282"/>
      <c r="EJ733" s="282"/>
      <c r="EK733" s="282"/>
      <c r="EL733" s="282"/>
      <c r="EM733" s="282"/>
      <c r="EN733" s="282"/>
      <c r="EO733" s="282"/>
      <c r="EP733" s="282"/>
      <c r="EQ733" s="282"/>
      <c r="ER733" s="282"/>
      <c r="ES733" s="282"/>
      <c r="ET733" s="282"/>
      <c r="EU733" s="282"/>
      <c r="EV733" s="282"/>
      <c r="EW733" s="282"/>
      <c r="EX733" s="282"/>
      <c r="EY733" s="282"/>
      <c r="EZ733" s="282"/>
      <c r="FA733" s="282"/>
      <c r="FB733" s="282"/>
      <c r="FC733" s="282"/>
      <c r="FD733" s="282"/>
      <c r="FE733" s="282"/>
      <c r="FF733" s="282"/>
      <c r="FG733" s="282"/>
      <c r="FH733" s="282"/>
      <c r="FI733" s="282"/>
      <c r="FJ733" s="282"/>
      <c r="FK733" s="282"/>
      <c r="FL733" s="282"/>
      <c r="FM733" s="282"/>
      <c r="FN733" s="282"/>
      <c r="FO733" s="282"/>
      <c r="FP733" s="282"/>
      <c r="FQ733" s="282"/>
      <c r="FR733" s="282"/>
      <c r="FS733" s="282"/>
      <c r="FT733" s="282"/>
      <c r="FU733" s="282"/>
      <c r="FV733" s="282"/>
      <c r="FW733" s="282"/>
      <c r="FX733" s="282"/>
      <c r="FY733" s="282"/>
      <c r="FZ733" s="282"/>
      <c r="GA733" s="282"/>
      <c r="GB733" s="282"/>
      <c r="GC733" s="282"/>
      <c r="GD733" s="282"/>
      <c r="GE733" s="282"/>
      <c r="GF733" s="282"/>
      <c r="GG733" s="282"/>
      <c r="GH733" s="282"/>
      <c r="GI733" s="282"/>
      <c r="GJ733" s="282"/>
      <c r="GK733" s="282"/>
      <c r="GL733" s="282"/>
      <c r="GM733" s="282"/>
      <c r="GN733" s="282"/>
      <c r="GO733" s="282"/>
      <c r="GP733" s="282"/>
      <c r="GQ733" s="282"/>
      <c r="GR733" s="282"/>
      <c r="GS733" s="282"/>
      <c r="GT733" s="282"/>
      <c r="GU733" s="282"/>
      <c r="GV733" s="282"/>
      <c r="GW733" s="282"/>
      <c r="GX733" s="282"/>
      <c r="GY733" s="282"/>
      <c r="GZ733" s="282"/>
      <c r="HA733" s="282"/>
      <c r="HB733" s="282"/>
      <c r="HC733" s="282"/>
      <c r="HD733" s="282"/>
      <c r="HE733" s="282"/>
      <c r="HF733" s="282"/>
      <c r="HG733" s="282"/>
      <c r="HH733" s="282"/>
      <c r="HI733" s="282"/>
      <c r="HJ733" s="282"/>
      <c r="HK733" s="282"/>
      <c r="HL733" s="282"/>
      <c r="HM733" s="282"/>
      <c r="HN733" s="282"/>
      <c r="HO733" s="282"/>
      <c r="HP733" s="282"/>
      <c r="HQ733" s="282"/>
    </row>
    <row r="734" spans="1:225" s="73" customFormat="1" ht="18" hidden="1" customHeight="1" x14ac:dyDescent="0.25">
      <c r="A734" s="223" t="str">
        <f t="shared" ref="A734:B734" si="1830">IF(A577="","",A577)</f>
        <v/>
      </c>
      <c r="B734" s="225" t="str">
        <f t="shared" si="1830"/>
        <v/>
      </c>
      <c r="C734" s="218">
        <f t="shared" si="1790"/>
        <v>0</v>
      </c>
      <c r="D734" s="284"/>
      <c r="E734" s="219">
        <f t="shared" si="1791"/>
        <v>0</v>
      </c>
      <c r="F734" s="219">
        <f t="shared" si="1792"/>
        <v>0</v>
      </c>
      <c r="G734" s="136"/>
      <c r="H734" s="214" t="str">
        <f t="shared" si="1793"/>
        <v/>
      </c>
      <c r="I734" s="219" t="str">
        <f t="shared" si="1794"/>
        <v/>
      </c>
      <c r="J734" s="219" t="str">
        <f t="shared" si="1798"/>
        <v/>
      </c>
      <c r="K734" s="216"/>
      <c r="L734" s="217">
        <f t="shared" si="1788"/>
        <v>1</v>
      </c>
      <c r="M734" s="219" t="str">
        <f t="shared" si="1819"/>
        <v/>
      </c>
      <c r="N734" s="221" t="str">
        <f t="shared" si="1796"/>
        <v/>
      </c>
      <c r="O734" s="304"/>
      <c r="P734" s="282"/>
      <c r="Q734" s="282"/>
      <c r="R734" s="287"/>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c r="CQ734" s="282"/>
      <c r="CR734" s="282"/>
      <c r="CS734" s="282"/>
      <c r="CT734" s="282"/>
      <c r="CU734" s="282"/>
      <c r="CV734" s="282"/>
      <c r="CW734" s="282"/>
      <c r="CX734" s="282"/>
      <c r="CY734" s="282"/>
      <c r="CZ734" s="282"/>
      <c r="DA734" s="282"/>
      <c r="DB734" s="282"/>
      <c r="DC734" s="282"/>
      <c r="DD734" s="282"/>
      <c r="DE734" s="282"/>
      <c r="DF734" s="282"/>
      <c r="DG734" s="282"/>
      <c r="DH734" s="282"/>
      <c r="DI734" s="282"/>
      <c r="DJ734" s="282"/>
      <c r="DK734" s="282"/>
      <c r="DL734" s="282"/>
      <c r="DM734" s="282"/>
      <c r="DN734" s="282"/>
      <c r="DO734" s="282"/>
      <c r="DP734" s="282"/>
      <c r="DQ734" s="282"/>
      <c r="DR734" s="282"/>
      <c r="DS734" s="282"/>
      <c r="DT734" s="282"/>
      <c r="DU734" s="282"/>
      <c r="DV734" s="282"/>
      <c r="DW734" s="282"/>
      <c r="DX734" s="282"/>
      <c r="DY734" s="282"/>
      <c r="DZ734" s="282"/>
      <c r="EA734" s="282"/>
      <c r="EB734" s="282"/>
      <c r="EC734" s="282"/>
      <c r="ED734" s="282"/>
      <c r="EE734" s="282"/>
      <c r="EF734" s="282"/>
      <c r="EG734" s="282"/>
      <c r="EH734" s="282"/>
      <c r="EI734" s="282"/>
      <c r="EJ734" s="282"/>
      <c r="EK734" s="282"/>
      <c r="EL734" s="282"/>
      <c r="EM734" s="282"/>
      <c r="EN734" s="282"/>
      <c r="EO734" s="282"/>
      <c r="EP734" s="282"/>
      <c r="EQ734" s="282"/>
      <c r="ER734" s="282"/>
      <c r="ES734" s="282"/>
      <c r="ET734" s="282"/>
      <c r="EU734" s="282"/>
      <c r="EV734" s="282"/>
      <c r="EW734" s="282"/>
      <c r="EX734" s="282"/>
      <c r="EY734" s="282"/>
      <c r="EZ734" s="282"/>
      <c r="FA734" s="282"/>
      <c r="FB734" s="282"/>
      <c r="FC734" s="282"/>
      <c r="FD734" s="282"/>
      <c r="FE734" s="282"/>
      <c r="FF734" s="282"/>
      <c r="FG734" s="282"/>
      <c r="FH734" s="282"/>
      <c r="FI734" s="282"/>
      <c r="FJ734" s="282"/>
      <c r="FK734" s="282"/>
      <c r="FL734" s="282"/>
      <c r="FM734" s="282"/>
      <c r="FN734" s="282"/>
      <c r="FO734" s="282"/>
      <c r="FP734" s="282"/>
      <c r="FQ734" s="282"/>
      <c r="FR734" s="282"/>
      <c r="FS734" s="282"/>
      <c r="FT734" s="282"/>
      <c r="FU734" s="282"/>
      <c r="FV734" s="282"/>
      <c r="FW734" s="282"/>
      <c r="FX734" s="282"/>
      <c r="FY734" s="282"/>
      <c r="FZ734" s="282"/>
      <c r="GA734" s="282"/>
      <c r="GB734" s="282"/>
      <c r="GC734" s="282"/>
      <c r="GD734" s="282"/>
      <c r="GE734" s="282"/>
      <c r="GF734" s="282"/>
      <c r="GG734" s="282"/>
      <c r="GH734" s="282"/>
      <c r="GI734" s="282"/>
      <c r="GJ734" s="282"/>
      <c r="GK734" s="282"/>
      <c r="GL734" s="282"/>
      <c r="GM734" s="282"/>
      <c r="GN734" s="282"/>
      <c r="GO734" s="282"/>
      <c r="GP734" s="282"/>
      <c r="GQ734" s="282"/>
      <c r="GR734" s="282"/>
      <c r="GS734" s="282"/>
      <c r="GT734" s="282"/>
      <c r="GU734" s="282"/>
      <c r="GV734" s="282"/>
      <c r="GW734" s="282"/>
      <c r="GX734" s="282"/>
      <c r="GY734" s="282"/>
      <c r="GZ734" s="282"/>
      <c r="HA734" s="282"/>
      <c r="HB734" s="282"/>
      <c r="HC734" s="282"/>
      <c r="HD734" s="282"/>
      <c r="HE734" s="282"/>
      <c r="HF734" s="282"/>
      <c r="HG734" s="282"/>
      <c r="HH734" s="282"/>
      <c r="HI734" s="282"/>
      <c r="HJ734" s="282"/>
      <c r="HK734" s="282"/>
      <c r="HL734" s="282"/>
      <c r="HM734" s="282"/>
      <c r="HN734" s="282"/>
      <c r="HO734" s="282"/>
      <c r="HP734" s="282"/>
      <c r="HQ734" s="282"/>
    </row>
    <row r="735" spans="1:225" s="73" customFormat="1" ht="18" hidden="1" customHeight="1" x14ac:dyDescent="0.25">
      <c r="A735" s="223" t="str">
        <f t="shared" ref="A735:B735" si="1831">IF(A578="","",A578)</f>
        <v/>
      </c>
      <c r="B735" s="225" t="str">
        <f t="shared" si="1831"/>
        <v/>
      </c>
      <c r="C735" s="218">
        <f t="shared" si="1790"/>
        <v>0</v>
      </c>
      <c r="D735" s="284"/>
      <c r="E735" s="219">
        <f t="shared" si="1791"/>
        <v>0</v>
      </c>
      <c r="F735" s="219">
        <f t="shared" si="1792"/>
        <v>0</v>
      </c>
      <c r="G735" s="136"/>
      <c r="H735" s="214" t="str">
        <f t="shared" si="1793"/>
        <v/>
      </c>
      <c r="I735" s="219" t="str">
        <f t="shared" si="1794"/>
        <v/>
      </c>
      <c r="J735" s="219" t="str">
        <f t="shared" si="1798"/>
        <v/>
      </c>
      <c r="K735" s="216"/>
      <c r="L735" s="217">
        <f t="shared" si="1788"/>
        <v>1</v>
      </c>
      <c r="M735" s="219" t="str">
        <f t="shared" si="1819"/>
        <v/>
      </c>
      <c r="N735" s="221" t="str">
        <f t="shared" si="1796"/>
        <v/>
      </c>
      <c r="O735" s="304"/>
      <c r="P735" s="282"/>
      <c r="Q735" s="282"/>
      <c r="R735" s="287"/>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c r="CQ735" s="282"/>
      <c r="CR735" s="282"/>
      <c r="CS735" s="282"/>
      <c r="CT735" s="282"/>
      <c r="CU735" s="282"/>
      <c r="CV735" s="282"/>
      <c r="CW735" s="282"/>
      <c r="CX735" s="282"/>
      <c r="CY735" s="282"/>
      <c r="CZ735" s="282"/>
      <c r="DA735" s="282"/>
      <c r="DB735" s="282"/>
      <c r="DC735" s="282"/>
      <c r="DD735" s="282"/>
      <c r="DE735" s="282"/>
      <c r="DF735" s="282"/>
      <c r="DG735" s="282"/>
      <c r="DH735" s="282"/>
      <c r="DI735" s="282"/>
      <c r="DJ735" s="282"/>
      <c r="DK735" s="282"/>
      <c r="DL735" s="282"/>
      <c r="DM735" s="282"/>
      <c r="DN735" s="282"/>
      <c r="DO735" s="282"/>
      <c r="DP735" s="282"/>
      <c r="DQ735" s="282"/>
      <c r="DR735" s="282"/>
      <c r="DS735" s="282"/>
      <c r="DT735" s="282"/>
      <c r="DU735" s="282"/>
      <c r="DV735" s="282"/>
      <c r="DW735" s="282"/>
      <c r="DX735" s="282"/>
      <c r="DY735" s="282"/>
      <c r="DZ735" s="282"/>
      <c r="EA735" s="282"/>
      <c r="EB735" s="282"/>
      <c r="EC735" s="282"/>
      <c r="ED735" s="282"/>
      <c r="EE735" s="282"/>
      <c r="EF735" s="282"/>
      <c r="EG735" s="282"/>
      <c r="EH735" s="282"/>
      <c r="EI735" s="282"/>
      <c r="EJ735" s="282"/>
      <c r="EK735" s="282"/>
      <c r="EL735" s="282"/>
      <c r="EM735" s="282"/>
      <c r="EN735" s="282"/>
      <c r="EO735" s="282"/>
      <c r="EP735" s="282"/>
      <c r="EQ735" s="282"/>
      <c r="ER735" s="282"/>
      <c r="ES735" s="282"/>
      <c r="ET735" s="282"/>
      <c r="EU735" s="282"/>
      <c r="EV735" s="282"/>
      <c r="EW735" s="282"/>
      <c r="EX735" s="282"/>
      <c r="EY735" s="282"/>
      <c r="EZ735" s="282"/>
      <c r="FA735" s="282"/>
      <c r="FB735" s="282"/>
      <c r="FC735" s="282"/>
      <c r="FD735" s="282"/>
      <c r="FE735" s="282"/>
      <c r="FF735" s="282"/>
      <c r="FG735" s="282"/>
      <c r="FH735" s="282"/>
      <c r="FI735" s="282"/>
      <c r="FJ735" s="282"/>
      <c r="FK735" s="282"/>
      <c r="FL735" s="282"/>
      <c r="FM735" s="282"/>
      <c r="FN735" s="282"/>
      <c r="FO735" s="282"/>
      <c r="FP735" s="282"/>
      <c r="FQ735" s="282"/>
      <c r="FR735" s="282"/>
      <c r="FS735" s="282"/>
      <c r="FT735" s="282"/>
      <c r="FU735" s="282"/>
      <c r="FV735" s="282"/>
      <c r="FW735" s="282"/>
      <c r="FX735" s="282"/>
      <c r="FY735" s="282"/>
      <c r="FZ735" s="282"/>
      <c r="GA735" s="282"/>
      <c r="GB735" s="282"/>
      <c r="GC735" s="282"/>
      <c r="GD735" s="282"/>
      <c r="GE735" s="282"/>
      <c r="GF735" s="282"/>
      <c r="GG735" s="282"/>
      <c r="GH735" s="282"/>
      <c r="GI735" s="282"/>
      <c r="GJ735" s="282"/>
      <c r="GK735" s="282"/>
      <c r="GL735" s="282"/>
      <c r="GM735" s="282"/>
      <c r="GN735" s="282"/>
      <c r="GO735" s="282"/>
      <c r="GP735" s="282"/>
      <c r="GQ735" s="282"/>
      <c r="GR735" s="282"/>
      <c r="GS735" s="282"/>
      <c r="GT735" s="282"/>
      <c r="GU735" s="282"/>
      <c r="GV735" s="282"/>
      <c r="GW735" s="282"/>
      <c r="GX735" s="282"/>
      <c r="GY735" s="282"/>
      <c r="GZ735" s="282"/>
      <c r="HA735" s="282"/>
      <c r="HB735" s="282"/>
      <c r="HC735" s="282"/>
      <c r="HD735" s="282"/>
      <c r="HE735" s="282"/>
      <c r="HF735" s="282"/>
      <c r="HG735" s="282"/>
      <c r="HH735" s="282"/>
      <c r="HI735" s="282"/>
      <c r="HJ735" s="282"/>
      <c r="HK735" s="282"/>
      <c r="HL735" s="282"/>
      <c r="HM735" s="282"/>
      <c r="HN735" s="282"/>
      <c r="HO735" s="282"/>
      <c r="HP735" s="282"/>
      <c r="HQ735" s="282"/>
    </row>
    <row r="736" spans="1:225" s="73" customFormat="1" ht="18" hidden="1" customHeight="1" x14ac:dyDescent="0.25">
      <c r="A736" s="223" t="str">
        <f t="shared" ref="A736:B736" si="1832">IF(A579="","",A579)</f>
        <v/>
      </c>
      <c r="B736" s="225" t="str">
        <f t="shared" si="1832"/>
        <v/>
      </c>
      <c r="C736" s="218">
        <f t="shared" si="1790"/>
        <v>0</v>
      </c>
      <c r="D736" s="284"/>
      <c r="E736" s="219">
        <f t="shared" si="1791"/>
        <v>0</v>
      </c>
      <c r="F736" s="219">
        <f t="shared" si="1792"/>
        <v>0</v>
      </c>
      <c r="G736" s="136"/>
      <c r="H736" s="214" t="str">
        <f t="shared" si="1793"/>
        <v/>
      </c>
      <c r="I736" s="219" t="str">
        <f t="shared" si="1794"/>
        <v/>
      </c>
      <c r="J736" s="219" t="str">
        <f t="shared" si="1798"/>
        <v/>
      </c>
      <c r="K736" s="216"/>
      <c r="L736" s="217">
        <f t="shared" si="1788"/>
        <v>1</v>
      </c>
      <c r="M736" s="219" t="str">
        <f t="shared" si="1819"/>
        <v/>
      </c>
      <c r="N736" s="221" t="str">
        <f t="shared" si="1796"/>
        <v/>
      </c>
      <c r="O736" s="304"/>
      <c r="P736" s="282"/>
      <c r="Q736" s="282"/>
      <c r="R736" s="287"/>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c r="CQ736" s="282"/>
      <c r="CR736" s="282"/>
      <c r="CS736" s="282"/>
      <c r="CT736" s="282"/>
      <c r="CU736" s="282"/>
      <c r="CV736" s="282"/>
      <c r="CW736" s="282"/>
      <c r="CX736" s="282"/>
      <c r="CY736" s="282"/>
      <c r="CZ736" s="282"/>
      <c r="DA736" s="282"/>
      <c r="DB736" s="282"/>
      <c r="DC736" s="282"/>
      <c r="DD736" s="282"/>
      <c r="DE736" s="282"/>
      <c r="DF736" s="282"/>
      <c r="DG736" s="282"/>
      <c r="DH736" s="282"/>
      <c r="DI736" s="282"/>
      <c r="DJ736" s="282"/>
      <c r="DK736" s="282"/>
      <c r="DL736" s="282"/>
      <c r="DM736" s="282"/>
      <c r="DN736" s="282"/>
      <c r="DO736" s="282"/>
      <c r="DP736" s="282"/>
      <c r="DQ736" s="282"/>
      <c r="DR736" s="282"/>
      <c r="DS736" s="282"/>
      <c r="DT736" s="282"/>
      <c r="DU736" s="282"/>
      <c r="DV736" s="282"/>
      <c r="DW736" s="282"/>
      <c r="DX736" s="282"/>
      <c r="DY736" s="282"/>
      <c r="DZ736" s="282"/>
      <c r="EA736" s="282"/>
      <c r="EB736" s="282"/>
      <c r="EC736" s="282"/>
      <c r="ED736" s="282"/>
      <c r="EE736" s="282"/>
      <c r="EF736" s="282"/>
      <c r="EG736" s="282"/>
      <c r="EH736" s="282"/>
      <c r="EI736" s="282"/>
      <c r="EJ736" s="282"/>
      <c r="EK736" s="282"/>
      <c r="EL736" s="282"/>
      <c r="EM736" s="282"/>
      <c r="EN736" s="282"/>
      <c r="EO736" s="282"/>
      <c r="EP736" s="282"/>
      <c r="EQ736" s="282"/>
      <c r="ER736" s="282"/>
      <c r="ES736" s="282"/>
      <c r="ET736" s="282"/>
      <c r="EU736" s="282"/>
      <c r="EV736" s="282"/>
      <c r="EW736" s="282"/>
      <c r="EX736" s="282"/>
      <c r="EY736" s="282"/>
      <c r="EZ736" s="282"/>
      <c r="FA736" s="282"/>
      <c r="FB736" s="282"/>
      <c r="FC736" s="282"/>
      <c r="FD736" s="282"/>
      <c r="FE736" s="282"/>
      <c r="FF736" s="282"/>
      <c r="FG736" s="282"/>
      <c r="FH736" s="282"/>
      <c r="FI736" s="282"/>
      <c r="FJ736" s="282"/>
      <c r="FK736" s="282"/>
      <c r="FL736" s="282"/>
      <c r="FM736" s="282"/>
      <c r="FN736" s="282"/>
      <c r="FO736" s="282"/>
      <c r="FP736" s="282"/>
      <c r="FQ736" s="282"/>
      <c r="FR736" s="282"/>
      <c r="FS736" s="282"/>
      <c r="FT736" s="282"/>
      <c r="FU736" s="282"/>
      <c r="FV736" s="282"/>
      <c r="FW736" s="282"/>
      <c r="FX736" s="282"/>
      <c r="FY736" s="282"/>
      <c r="FZ736" s="282"/>
      <c r="GA736" s="282"/>
      <c r="GB736" s="282"/>
      <c r="GC736" s="282"/>
      <c r="GD736" s="282"/>
      <c r="GE736" s="282"/>
      <c r="GF736" s="282"/>
      <c r="GG736" s="282"/>
      <c r="GH736" s="282"/>
      <c r="GI736" s="282"/>
      <c r="GJ736" s="282"/>
      <c r="GK736" s="282"/>
      <c r="GL736" s="282"/>
      <c r="GM736" s="282"/>
      <c r="GN736" s="282"/>
      <c r="GO736" s="282"/>
      <c r="GP736" s="282"/>
      <c r="GQ736" s="282"/>
      <c r="GR736" s="282"/>
      <c r="GS736" s="282"/>
      <c r="GT736" s="282"/>
      <c r="GU736" s="282"/>
      <c r="GV736" s="282"/>
      <c r="GW736" s="282"/>
      <c r="GX736" s="282"/>
      <c r="GY736" s="282"/>
      <c r="GZ736" s="282"/>
      <c r="HA736" s="282"/>
      <c r="HB736" s="282"/>
      <c r="HC736" s="282"/>
      <c r="HD736" s="282"/>
      <c r="HE736" s="282"/>
      <c r="HF736" s="282"/>
      <c r="HG736" s="282"/>
      <c r="HH736" s="282"/>
      <c r="HI736" s="282"/>
      <c r="HJ736" s="282"/>
      <c r="HK736" s="282"/>
      <c r="HL736" s="282"/>
      <c r="HM736" s="282"/>
      <c r="HN736" s="282"/>
      <c r="HO736" s="282"/>
      <c r="HP736" s="282"/>
      <c r="HQ736" s="282"/>
    </row>
    <row r="737" spans="1:225" s="73" customFormat="1" ht="18" hidden="1" customHeight="1" x14ac:dyDescent="0.25">
      <c r="A737" s="223" t="str">
        <f t="shared" ref="A737:B737" si="1833">IF(A580="","",A580)</f>
        <v/>
      </c>
      <c r="B737" s="225" t="str">
        <f t="shared" si="1833"/>
        <v/>
      </c>
      <c r="C737" s="218">
        <f t="shared" si="1790"/>
        <v>0</v>
      </c>
      <c r="D737" s="284"/>
      <c r="E737" s="219">
        <f t="shared" si="1791"/>
        <v>0</v>
      </c>
      <c r="F737" s="219">
        <f t="shared" si="1792"/>
        <v>0</v>
      </c>
      <c r="G737" s="136"/>
      <c r="H737" s="214" t="str">
        <f t="shared" si="1793"/>
        <v/>
      </c>
      <c r="I737" s="219" t="str">
        <f t="shared" si="1794"/>
        <v/>
      </c>
      <c r="J737" s="219" t="str">
        <f t="shared" si="1798"/>
        <v/>
      </c>
      <c r="K737" s="216"/>
      <c r="L737" s="217">
        <f t="shared" si="1788"/>
        <v>1</v>
      </c>
      <c r="M737" s="219" t="str">
        <f t="shared" si="1819"/>
        <v/>
      </c>
      <c r="N737" s="221" t="str">
        <f t="shared" si="1796"/>
        <v/>
      </c>
      <c r="O737" s="304"/>
      <c r="P737" s="282"/>
      <c r="Q737" s="282"/>
      <c r="R737" s="287"/>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c r="CQ737" s="282"/>
      <c r="CR737" s="282"/>
      <c r="CS737" s="282"/>
      <c r="CT737" s="282"/>
      <c r="CU737" s="282"/>
      <c r="CV737" s="282"/>
      <c r="CW737" s="282"/>
      <c r="CX737" s="282"/>
      <c r="CY737" s="282"/>
      <c r="CZ737" s="282"/>
      <c r="DA737" s="282"/>
      <c r="DB737" s="282"/>
      <c r="DC737" s="282"/>
      <c r="DD737" s="282"/>
      <c r="DE737" s="282"/>
      <c r="DF737" s="282"/>
      <c r="DG737" s="282"/>
      <c r="DH737" s="282"/>
      <c r="DI737" s="282"/>
      <c r="DJ737" s="282"/>
      <c r="DK737" s="282"/>
      <c r="DL737" s="282"/>
      <c r="DM737" s="282"/>
      <c r="DN737" s="282"/>
      <c r="DO737" s="282"/>
      <c r="DP737" s="282"/>
      <c r="DQ737" s="282"/>
      <c r="DR737" s="282"/>
      <c r="DS737" s="282"/>
      <c r="DT737" s="282"/>
      <c r="DU737" s="282"/>
      <c r="DV737" s="282"/>
      <c r="DW737" s="282"/>
      <c r="DX737" s="282"/>
      <c r="DY737" s="282"/>
      <c r="DZ737" s="282"/>
      <c r="EA737" s="282"/>
      <c r="EB737" s="282"/>
      <c r="EC737" s="282"/>
      <c r="ED737" s="282"/>
      <c r="EE737" s="282"/>
      <c r="EF737" s="282"/>
      <c r="EG737" s="282"/>
      <c r="EH737" s="282"/>
      <c r="EI737" s="282"/>
      <c r="EJ737" s="282"/>
      <c r="EK737" s="282"/>
      <c r="EL737" s="282"/>
      <c r="EM737" s="282"/>
      <c r="EN737" s="282"/>
      <c r="EO737" s="282"/>
      <c r="EP737" s="282"/>
      <c r="EQ737" s="282"/>
      <c r="ER737" s="282"/>
      <c r="ES737" s="282"/>
      <c r="ET737" s="282"/>
      <c r="EU737" s="282"/>
      <c r="EV737" s="282"/>
      <c r="EW737" s="282"/>
      <c r="EX737" s="282"/>
      <c r="EY737" s="282"/>
      <c r="EZ737" s="282"/>
      <c r="FA737" s="282"/>
      <c r="FB737" s="282"/>
      <c r="FC737" s="282"/>
      <c r="FD737" s="282"/>
      <c r="FE737" s="282"/>
      <c r="FF737" s="282"/>
      <c r="FG737" s="282"/>
      <c r="FH737" s="282"/>
      <c r="FI737" s="282"/>
      <c r="FJ737" s="282"/>
      <c r="FK737" s="282"/>
      <c r="FL737" s="282"/>
      <c r="FM737" s="282"/>
      <c r="FN737" s="282"/>
      <c r="FO737" s="282"/>
      <c r="FP737" s="282"/>
      <c r="FQ737" s="282"/>
      <c r="FR737" s="282"/>
      <c r="FS737" s="282"/>
      <c r="FT737" s="282"/>
      <c r="FU737" s="282"/>
      <c r="FV737" s="282"/>
      <c r="FW737" s="282"/>
      <c r="FX737" s="282"/>
      <c r="FY737" s="282"/>
      <c r="FZ737" s="282"/>
      <c r="GA737" s="282"/>
      <c r="GB737" s="282"/>
      <c r="GC737" s="282"/>
      <c r="GD737" s="282"/>
      <c r="GE737" s="282"/>
      <c r="GF737" s="282"/>
      <c r="GG737" s="282"/>
      <c r="GH737" s="282"/>
      <c r="GI737" s="282"/>
      <c r="GJ737" s="282"/>
      <c r="GK737" s="282"/>
      <c r="GL737" s="282"/>
      <c r="GM737" s="282"/>
      <c r="GN737" s="282"/>
      <c r="GO737" s="282"/>
      <c r="GP737" s="282"/>
      <c r="GQ737" s="282"/>
      <c r="GR737" s="282"/>
      <c r="GS737" s="282"/>
      <c r="GT737" s="282"/>
      <c r="GU737" s="282"/>
      <c r="GV737" s="282"/>
      <c r="GW737" s="282"/>
      <c r="GX737" s="282"/>
      <c r="GY737" s="282"/>
      <c r="GZ737" s="282"/>
      <c r="HA737" s="282"/>
      <c r="HB737" s="282"/>
      <c r="HC737" s="282"/>
      <c r="HD737" s="282"/>
      <c r="HE737" s="282"/>
      <c r="HF737" s="282"/>
      <c r="HG737" s="282"/>
      <c r="HH737" s="282"/>
      <c r="HI737" s="282"/>
      <c r="HJ737" s="282"/>
      <c r="HK737" s="282"/>
      <c r="HL737" s="282"/>
      <c r="HM737" s="282"/>
      <c r="HN737" s="282"/>
      <c r="HO737" s="282"/>
      <c r="HP737" s="282"/>
      <c r="HQ737" s="282"/>
    </row>
    <row r="738" spans="1:225" s="73" customFormat="1" ht="18" hidden="1" customHeight="1" x14ac:dyDescent="0.25">
      <c r="A738" s="223" t="str">
        <f t="shared" ref="A738:B738" si="1834">IF(A581="","",A581)</f>
        <v/>
      </c>
      <c r="B738" s="225" t="str">
        <f t="shared" si="1834"/>
        <v/>
      </c>
      <c r="C738" s="218">
        <f t="shared" si="1790"/>
        <v>0</v>
      </c>
      <c r="D738" s="284"/>
      <c r="E738" s="219">
        <f t="shared" si="1791"/>
        <v>0</v>
      </c>
      <c r="F738" s="219">
        <f t="shared" si="1792"/>
        <v>0</v>
      </c>
      <c r="G738" s="136"/>
      <c r="H738" s="214" t="str">
        <f t="shared" si="1793"/>
        <v/>
      </c>
      <c r="I738" s="219" t="str">
        <f t="shared" si="1794"/>
        <v/>
      </c>
      <c r="J738" s="219" t="str">
        <f t="shared" si="1798"/>
        <v/>
      </c>
      <c r="K738" s="216"/>
      <c r="L738" s="217">
        <f t="shared" si="1788"/>
        <v>1</v>
      </c>
      <c r="M738" s="219" t="str">
        <f t="shared" si="1819"/>
        <v/>
      </c>
      <c r="N738" s="221" t="str">
        <f t="shared" si="1796"/>
        <v/>
      </c>
      <c r="O738" s="304"/>
      <c r="P738" s="282"/>
      <c r="Q738" s="282"/>
      <c r="R738" s="287"/>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c r="CQ738" s="282"/>
      <c r="CR738" s="282"/>
      <c r="CS738" s="282"/>
      <c r="CT738" s="282"/>
      <c r="CU738" s="282"/>
      <c r="CV738" s="282"/>
      <c r="CW738" s="282"/>
      <c r="CX738" s="282"/>
      <c r="CY738" s="282"/>
      <c r="CZ738" s="282"/>
      <c r="DA738" s="282"/>
      <c r="DB738" s="282"/>
      <c r="DC738" s="282"/>
      <c r="DD738" s="282"/>
      <c r="DE738" s="282"/>
      <c r="DF738" s="282"/>
      <c r="DG738" s="282"/>
      <c r="DH738" s="282"/>
      <c r="DI738" s="282"/>
      <c r="DJ738" s="282"/>
      <c r="DK738" s="282"/>
      <c r="DL738" s="282"/>
      <c r="DM738" s="282"/>
      <c r="DN738" s="282"/>
      <c r="DO738" s="282"/>
      <c r="DP738" s="282"/>
      <c r="DQ738" s="282"/>
      <c r="DR738" s="282"/>
      <c r="DS738" s="282"/>
      <c r="DT738" s="282"/>
      <c r="DU738" s="282"/>
      <c r="DV738" s="282"/>
      <c r="DW738" s="282"/>
      <c r="DX738" s="282"/>
      <c r="DY738" s="282"/>
      <c r="DZ738" s="282"/>
      <c r="EA738" s="282"/>
      <c r="EB738" s="282"/>
      <c r="EC738" s="282"/>
      <c r="ED738" s="282"/>
      <c r="EE738" s="282"/>
      <c r="EF738" s="282"/>
      <c r="EG738" s="282"/>
      <c r="EH738" s="282"/>
      <c r="EI738" s="282"/>
      <c r="EJ738" s="282"/>
      <c r="EK738" s="282"/>
      <c r="EL738" s="282"/>
      <c r="EM738" s="282"/>
      <c r="EN738" s="282"/>
      <c r="EO738" s="282"/>
      <c r="EP738" s="282"/>
      <c r="EQ738" s="282"/>
      <c r="ER738" s="282"/>
      <c r="ES738" s="282"/>
      <c r="ET738" s="282"/>
      <c r="EU738" s="282"/>
      <c r="EV738" s="282"/>
      <c r="EW738" s="282"/>
      <c r="EX738" s="282"/>
      <c r="EY738" s="282"/>
      <c r="EZ738" s="282"/>
      <c r="FA738" s="282"/>
      <c r="FB738" s="282"/>
      <c r="FC738" s="282"/>
      <c r="FD738" s="282"/>
      <c r="FE738" s="282"/>
      <c r="FF738" s="282"/>
      <c r="FG738" s="282"/>
      <c r="FH738" s="282"/>
      <c r="FI738" s="282"/>
      <c r="FJ738" s="282"/>
      <c r="FK738" s="282"/>
      <c r="FL738" s="282"/>
      <c r="FM738" s="282"/>
      <c r="FN738" s="282"/>
      <c r="FO738" s="282"/>
      <c r="FP738" s="282"/>
      <c r="FQ738" s="282"/>
      <c r="FR738" s="282"/>
      <c r="FS738" s="282"/>
      <c r="FT738" s="282"/>
      <c r="FU738" s="282"/>
      <c r="FV738" s="282"/>
      <c r="FW738" s="282"/>
      <c r="FX738" s="282"/>
      <c r="FY738" s="282"/>
      <c r="FZ738" s="282"/>
      <c r="GA738" s="282"/>
      <c r="GB738" s="282"/>
      <c r="GC738" s="282"/>
      <c r="GD738" s="282"/>
      <c r="GE738" s="282"/>
      <c r="GF738" s="282"/>
      <c r="GG738" s="282"/>
      <c r="GH738" s="282"/>
      <c r="GI738" s="282"/>
      <c r="GJ738" s="282"/>
      <c r="GK738" s="282"/>
      <c r="GL738" s="282"/>
      <c r="GM738" s="282"/>
      <c r="GN738" s="282"/>
      <c r="GO738" s="282"/>
      <c r="GP738" s="282"/>
      <c r="GQ738" s="282"/>
      <c r="GR738" s="282"/>
      <c r="GS738" s="282"/>
      <c r="GT738" s="282"/>
      <c r="GU738" s="282"/>
      <c r="GV738" s="282"/>
      <c r="GW738" s="282"/>
      <c r="GX738" s="282"/>
      <c r="GY738" s="282"/>
      <c r="GZ738" s="282"/>
      <c r="HA738" s="282"/>
      <c r="HB738" s="282"/>
      <c r="HC738" s="282"/>
      <c r="HD738" s="282"/>
      <c r="HE738" s="282"/>
      <c r="HF738" s="282"/>
      <c r="HG738" s="282"/>
      <c r="HH738" s="282"/>
      <c r="HI738" s="282"/>
      <c r="HJ738" s="282"/>
      <c r="HK738" s="282"/>
      <c r="HL738" s="282"/>
      <c r="HM738" s="282"/>
      <c r="HN738" s="282"/>
      <c r="HO738" s="282"/>
      <c r="HP738" s="282"/>
      <c r="HQ738" s="282"/>
    </row>
    <row r="739" spans="1:225" s="73" customFormat="1" ht="18" hidden="1" customHeight="1" x14ac:dyDescent="0.25">
      <c r="A739" s="223" t="str">
        <f t="shared" ref="A739:B739" si="1835">IF(A582="","",A582)</f>
        <v/>
      </c>
      <c r="B739" s="225" t="str">
        <f t="shared" si="1835"/>
        <v/>
      </c>
      <c r="C739" s="218">
        <f t="shared" si="1790"/>
        <v>0</v>
      </c>
      <c r="D739" s="284"/>
      <c r="E739" s="219">
        <f t="shared" si="1791"/>
        <v>0</v>
      </c>
      <c r="F739" s="219">
        <f t="shared" si="1792"/>
        <v>0</v>
      </c>
      <c r="G739" s="136"/>
      <c r="H739" s="214" t="str">
        <f t="shared" si="1793"/>
        <v/>
      </c>
      <c r="I739" s="219" t="str">
        <f t="shared" si="1794"/>
        <v/>
      </c>
      <c r="J739" s="219" t="str">
        <f t="shared" si="1798"/>
        <v/>
      </c>
      <c r="K739" s="216"/>
      <c r="L739" s="217">
        <f t="shared" si="1788"/>
        <v>1</v>
      </c>
      <c r="M739" s="219" t="str">
        <f t="shared" si="1819"/>
        <v/>
      </c>
      <c r="N739" s="221" t="str">
        <f t="shared" si="1796"/>
        <v/>
      </c>
      <c r="O739" s="304"/>
      <c r="P739" s="282"/>
      <c r="Q739" s="282"/>
      <c r="R739" s="287"/>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c r="CQ739" s="282"/>
      <c r="CR739" s="282"/>
      <c r="CS739" s="282"/>
      <c r="CT739" s="282"/>
      <c r="CU739" s="282"/>
      <c r="CV739" s="282"/>
      <c r="CW739" s="282"/>
      <c r="CX739" s="282"/>
      <c r="CY739" s="282"/>
      <c r="CZ739" s="282"/>
      <c r="DA739" s="282"/>
      <c r="DB739" s="282"/>
      <c r="DC739" s="282"/>
      <c r="DD739" s="282"/>
      <c r="DE739" s="282"/>
      <c r="DF739" s="282"/>
      <c r="DG739" s="282"/>
      <c r="DH739" s="282"/>
      <c r="DI739" s="282"/>
      <c r="DJ739" s="282"/>
      <c r="DK739" s="282"/>
      <c r="DL739" s="282"/>
      <c r="DM739" s="282"/>
      <c r="DN739" s="282"/>
      <c r="DO739" s="282"/>
      <c r="DP739" s="282"/>
      <c r="DQ739" s="282"/>
      <c r="DR739" s="282"/>
      <c r="DS739" s="282"/>
      <c r="DT739" s="282"/>
      <c r="DU739" s="282"/>
      <c r="DV739" s="282"/>
      <c r="DW739" s="282"/>
      <c r="DX739" s="282"/>
      <c r="DY739" s="282"/>
      <c r="DZ739" s="282"/>
      <c r="EA739" s="282"/>
      <c r="EB739" s="282"/>
      <c r="EC739" s="282"/>
      <c r="ED739" s="282"/>
      <c r="EE739" s="282"/>
      <c r="EF739" s="282"/>
      <c r="EG739" s="282"/>
      <c r="EH739" s="282"/>
      <c r="EI739" s="282"/>
      <c r="EJ739" s="282"/>
      <c r="EK739" s="282"/>
      <c r="EL739" s="282"/>
      <c r="EM739" s="282"/>
      <c r="EN739" s="282"/>
      <c r="EO739" s="282"/>
      <c r="EP739" s="282"/>
      <c r="EQ739" s="282"/>
      <c r="ER739" s="282"/>
      <c r="ES739" s="282"/>
      <c r="ET739" s="282"/>
      <c r="EU739" s="282"/>
      <c r="EV739" s="282"/>
      <c r="EW739" s="282"/>
      <c r="EX739" s="282"/>
      <c r="EY739" s="282"/>
      <c r="EZ739" s="282"/>
      <c r="FA739" s="282"/>
      <c r="FB739" s="282"/>
      <c r="FC739" s="282"/>
      <c r="FD739" s="282"/>
      <c r="FE739" s="282"/>
      <c r="FF739" s="282"/>
      <c r="FG739" s="282"/>
      <c r="FH739" s="282"/>
      <c r="FI739" s="282"/>
      <c r="FJ739" s="282"/>
      <c r="FK739" s="282"/>
      <c r="FL739" s="282"/>
      <c r="FM739" s="282"/>
      <c r="FN739" s="282"/>
      <c r="FO739" s="282"/>
      <c r="FP739" s="282"/>
      <c r="FQ739" s="282"/>
      <c r="FR739" s="282"/>
      <c r="FS739" s="282"/>
      <c r="FT739" s="282"/>
      <c r="FU739" s="282"/>
      <c r="FV739" s="282"/>
      <c r="FW739" s="282"/>
      <c r="FX739" s="282"/>
      <c r="FY739" s="282"/>
      <c r="FZ739" s="282"/>
      <c r="GA739" s="282"/>
      <c r="GB739" s="282"/>
      <c r="GC739" s="282"/>
      <c r="GD739" s="282"/>
      <c r="GE739" s="282"/>
      <c r="GF739" s="282"/>
      <c r="GG739" s="282"/>
      <c r="GH739" s="282"/>
      <c r="GI739" s="282"/>
      <c r="GJ739" s="282"/>
      <c r="GK739" s="282"/>
      <c r="GL739" s="282"/>
      <c r="GM739" s="282"/>
      <c r="GN739" s="282"/>
      <c r="GO739" s="282"/>
      <c r="GP739" s="282"/>
      <c r="GQ739" s="282"/>
      <c r="GR739" s="282"/>
      <c r="GS739" s="282"/>
      <c r="GT739" s="282"/>
      <c r="GU739" s="282"/>
      <c r="GV739" s="282"/>
      <c r="GW739" s="282"/>
      <c r="GX739" s="282"/>
      <c r="GY739" s="282"/>
      <c r="GZ739" s="282"/>
      <c r="HA739" s="282"/>
      <c r="HB739" s="282"/>
      <c r="HC739" s="282"/>
      <c r="HD739" s="282"/>
      <c r="HE739" s="282"/>
      <c r="HF739" s="282"/>
      <c r="HG739" s="282"/>
      <c r="HH739" s="282"/>
      <c r="HI739" s="282"/>
      <c r="HJ739" s="282"/>
      <c r="HK739" s="282"/>
      <c r="HL739" s="282"/>
      <c r="HM739" s="282"/>
      <c r="HN739" s="282"/>
      <c r="HO739" s="282"/>
      <c r="HP739" s="282"/>
      <c r="HQ739" s="282"/>
    </row>
    <row r="740" spans="1:225" s="73" customFormat="1" ht="18" hidden="1" customHeight="1" x14ac:dyDescent="0.25">
      <c r="A740" s="223" t="str">
        <f t="shared" ref="A740:B740" si="1836">IF(A583="","",A583)</f>
        <v/>
      </c>
      <c r="B740" s="225" t="str">
        <f t="shared" si="1836"/>
        <v/>
      </c>
      <c r="C740" s="218">
        <f t="shared" si="1790"/>
        <v>0</v>
      </c>
      <c r="D740" s="284"/>
      <c r="E740" s="219">
        <f t="shared" si="1791"/>
        <v>0</v>
      </c>
      <c r="F740" s="219">
        <f t="shared" si="1792"/>
        <v>0</v>
      </c>
      <c r="G740" s="136"/>
      <c r="H740" s="214" t="str">
        <f t="shared" si="1793"/>
        <v/>
      </c>
      <c r="I740" s="219" t="str">
        <f t="shared" si="1794"/>
        <v/>
      </c>
      <c r="J740" s="219" t="str">
        <f t="shared" si="1798"/>
        <v/>
      </c>
      <c r="K740" s="216"/>
      <c r="L740" s="217">
        <f t="shared" si="1788"/>
        <v>1</v>
      </c>
      <c r="M740" s="219" t="str">
        <f t="shared" si="1819"/>
        <v/>
      </c>
      <c r="N740" s="221" t="str">
        <f t="shared" si="1796"/>
        <v/>
      </c>
      <c r="O740" s="304"/>
      <c r="P740" s="282"/>
      <c r="Q740" s="282"/>
      <c r="R740" s="287"/>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c r="CQ740" s="282"/>
      <c r="CR740" s="282"/>
      <c r="CS740" s="282"/>
      <c r="CT740" s="282"/>
      <c r="CU740" s="282"/>
      <c r="CV740" s="282"/>
      <c r="CW740" s="282"/>
      <c r="CX740" s="282"/>
      <c r="CY740" s="282"/>
      <c r="CZ740" s="282"/>
      <c r="DA740" s="282"/>
      <c r="DB740" s="282"/>
      <c r="DC740" s="282"/>
      <c r="DD740" s="282"/>
      <c r="DE740" s="282"/>
      <c r="DF740" s="282"/>
      <c r="DG740" s="282"/>
      <c r="DH740" s="282"/>
      <c r="DI740" s="282"/>
      <c r="DJ740" s="282"/>
      <c r="DK740" s="282"/>
      <c r="DL740" s="282"/>
      <c r="DM740" s="282"/>
      <c r="DN740" s="282"/>
      <c r="DO740" s="282"/>
      <c r="DP740" s="282"/>
      <c r="DQ740" s="282"/>
      <c r="DR740" s="282"/>
      <c r="DS740" s="282"/>
      <c r="DT740" s="282"/>
      <c r="DU740" s="282"/>
      <c r="DV740" s="282"/>
      <c r="DW740" s="282"/>
      <c r="DX740" s="282"/>
      <c r="DY740" s="282"/>
      <c r="DZ740" s="282"/>
      <c r="EA740" s="282"/>
      <c r="EB740" s="282"/>
      <c r="EC740" s="282"/>
      <c r="ED740" s="282"/>
      <c r="EE740" s="282"/>
      <c r="EF740" s="282"/>
      <c r="EG740" s="282"/>
      <c r="EH740" s="282"/>
      <c r="EI740" s="282"/>
      <c r="EJ740" s="282"/>
      <c r="EK740" s="282"/>
      <c r="EL740" s="282"/>
      <c r="EM740" s="282"/>
      <c r="EN740" s="282"/>
      <c r="EO740" s="282"/>
      <c r="EP740" s="282"/>
      <c r="EQ740" s="282"/>
      <c r="ER740" s="282"/>
      <c r="ES740" s="282"/>
      <c r="ET740" s="282"/>
      <c r="EU740" s="282"/>
      <c r="EV740" s="282"/>
      <c r="EW740" s="282"/>
      <c r="EX740" s="282"/>
      <c r="EY740" s="282"/>
      <c r="EZ740" s="282"/>
      <c r="FA740" s="282"/>
      <c r="FB740" s="282"/>
      <c r="FC740" s="282"/>
      <c r="FD740" s="282"/>
      <c r="FE740" s="282"/>
      <c r="FF740" s="282"/>
      <c r="FG740" s="282"/>
      <c r="FH740" s="282"/>
      <c r="FI740" s="282"/>
      <c r="FJ740" s="282"/>
      <c r="FK740" s="282"/>
      <c r="FL740" s="282"/>
      <c r="FM740" s="282"/>
      <c r="FN740" s="282"/>
      <c r="FO740" s="282"/>
      <c r="FP740" s="282"/>
      <c r="FQ740" s="282"/>
      <c r="FR740" s="282"/>
      <c r="FS740" s="282"/>
      <c r="FT740" s="282"/>
      <c r="FU740" s="282"/>
      <c r="FV740" s="282"/>
      <c r="FW740" s="282"/>
      <c r="FX740" s="282"/>
      <c r="FY740" s="282"/>
      <c r="FZ740" s="282"/>
      <c r="GA740" s="282"/>
      <c r="GB740" s="282"/>
      <c r="GC740" s="282"/>
      <c r="GD740" s="282"/>
      <c r="GE740" s="282"/>
      <c r="GF740" s="282"/>
      <c r="GG740" s="282"/>
      <c r="GH740" s="282"/>
      <c r="GI740" s="282"/>
      <c r="GJ740" s="282"/>
      <c r="GK740" s="282"/>
      <c r="GL740" s="282"/>
      <c r="GM740" s="282"/>
      <c r="GN740" s="282"/>
      <c r="GO740" s="282"/>
      <c r="GP740" s="282"/>
      <c r="GQ740" s="282"/>
      <c r="GR740" s="282"/>
      <c r="GS740" s="282"/>
      <c r="GT740" s="282"/>
      <c r="GU740" s="282"/>
      <c r="GV740" s="282"/>
      <c r="GW740" s="282"/>
      <c r="GX740" s="282"/>
      <c r="GY740" s="282"/>
      <c r="GZ740" s="282"/>
      <c r="HA740" s="282"/>
      <c r="HB740" s="282"/>
      <c r="HC740" s="282"/>
      <c r="HD740" s="282"/>
      <c r="HE740" s="282"/>
      <c r="HF740" s="282"/>
      <c r="HG740" s="282"/>
      <c r="HH740" s="282"/>
      <c r="HI740" s="282"/>
      <c r="HJ740" s="282"/>
      <c r="HK740" s="282"/>
      <c r="HL740" s="282"/>
      <c r="HM740" s="282"/>
      <c r="HN740" s="282"/>
      <c r="HO740" s="282"/>
      <c r="HP740" s="282"/>
      <c r="HQ740" s="282"/>
    </row>
    <row r="741" spans="1:225" s="73" customFormat="1" ht="18" hidden="1" customHeight="1" x14ac:dyDescent="0.25">
      <c r="A741" s="223" t="str">
        <f t="shared" ref="A741:B741" si="1837">IF(A584="","",A584)</f>
        <v/>
      </c>
      <c r="B741" s="225" t="str">
        <f t="shared" si="1837"/>
        <v/>
      </c>
      <c r="C741" s="218">
        <f t="shared" si="1790"/>
        <v>0</v>
      </c>
      <c r="D741" s="284"/>
      <c r="E741" s="219">
        <f t="shared" si="1791"/>
        <v>0</v>
      </c>
      <c r="F741" s="219">
        <f t="shared" si="1792"/>
        <v>0</v>
      </c>
      <c r="G741" s="136"/>
      <c r="H741" s="214" t="str">
        <f t="shared" si="1793"/>
        <v/>
      </c>
      <c r="I741" s="219" t="str">
        <f t="shared" si="1794"/>
        <v/>
      </c>
      <c r="J741" s="219" t="str">
        <f t="shared" si="1798"/>
        <v/>
      </c>
      <c r="K741" s="216"/>
      <c r="L741" s="217">
        <f t="shared" si="1788"/>
        <v>1</v>
      </c>
      <c r="M741" s="219" t="str">
        <f t="shared" si="1819"/>
        <v/>
      </c>
      <c r="N741" s="221" t="str">
        <f t="shared" si="1796"/>
        <v/>
      </c>
      <c r="O741" s="304"/>
      <c r="P741" s="282"/>
      <c r="Q741" s="282"/>
      <c r="R741" s="287"/>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c r="CQ741" s="282"/>
      <c r="CR741" s="282"/>
      <c r="CS741" s="282"/>
      <c r="CT741" s="282"/>
      <c r="CU741" s="282"/>
      <c r="CV741" s="282"/>
      <c r="CW741" s="282"/>
      <c r="CX741" s="282"/>
      <c r="CY741" s="282"/>
      <c r="CZ741" s="282"/>
      <c r="DA741" s="282"/>
      <c r="DB741" s="282"/>
      <c r="DC741" s="282"/>
      <c r="DD741" s="282"/>
      <c r="DE741" s="282"/>
      <c r="DF741" s="282"/>
      <c r="DG741" s="282"/>
      <c r="DH741" s="282"/>
      <c r="DI741" s="282"/>
      <c r="DJ741" s="282"/>
      <c r="DK741" s="282"/>
      <c r="DL741" s="282"/>
      <c r="DM741" s="282"/>
      <c r="DN741" s="282"/>
      <c r="DO741" s="282"/>
      <c r="DP741" s="282"/>
      <c r="DQ741" s="282"/>
      <c r="DR741" s="282"/>
      <c r="DS741" s="282"/>
      <c r="DT741" s="282"/>
      <c r="DU741" s="282"/>
      <c r="DV741" s="282"/>
      <c r="DW741" s="282"/>
      <c r="DX741" s="282"/>
      <c r="DY741" s="282"/>
      <c r="DZ741" s="282"/>
      <c r="EA741" s="282"/>
      <c r="EB741" s="282"/>
      <c r="EC741" s="282"/>
      <c r="ED741" s="282"/>
      <c r="EE741" s="282"/>
      <c r="EF741" s="282"/>
      <c r="EG741" s="282"/>
      <c r="EH741" s="282"/>
      <c r="EI741" s="282"/>
      <c r="EJ741" s="282"/>
      <c r="EK741" s="282"/>
      <c r="EL741" s="282"/>
      <c r="EM741" s="282"/>
      <c r="EN741" s="282"/>
      <c r="EO741" s="282"/>
      <c r="EP741" s="282"/>
      <c r="EQ741" s="282"/>
      <c r="ER741" s="282"/>
      <c r="ES741" s="282"/>
      <c r="ET741" s="282"/>
      <c r="EU741" s="282"/>
      <c r="EV741" s="282"/>
      <c r="EW741" s="282"/>
      <c r="EX741" s="282"/>
      <c r="EY741" s="282"/>
      <c r="EZ741" s="282"/>
      <c r="FA741" s="282"/>
      <c r="FB741" s="282"/>
      <c r="FC741" s="282"/>
      <c r="FD741" s="282"/>
      <c r="FE741" s="282"/>
      <c r="FF741" s="282"/>
      <c r="FG741" s="282"/>
      <c r="FH741" s="282"/>
      <c r="FI741" s="282"/>
      <c r="FJ741" s="282"/>
      <c r="FK741" s="282"/>
      <c r="FL741" s="282"/>
      <c r="FM741" s="282"/>
      <c r="FN741" s="282"/>
      <c r="FO741" s="282"/>
      <c r="FP741" s="282"/>
      <c r="FQ741" s="282"/>
      <c r="FR741" s="282"/>
      <c r="FS741" s="282"/>
      <c r="FT741" s="282"/>
      <c r="FU741" s="282"/>
      <c r="FV741" s="282"/>
      <c r="FW741" s="282"/>
      <c r="FX741" s="282"/>
      <c r="FY741" s="282"/>
      <c r="FZ741" s="282"/>
      <c r="GA741" s="282"/>
      <c r="GB741" s="282"/>
      <c r="GC741" s="282"/>
      <c r="GD741" s="282"/>
      <c r="GE741" s="282"/>
      <c r="GF741" s="282"/>
      <c r="GG741" s="282"/>
      <c r="GH741" s="282"/>
      <c r="GI741" s="282"/>
      <c r="GJ741" s="282"/>
      <c r="GK741" s="282"/>
      <c r="GL741" s="282"/>
      <c r="GM741" s="282"/>
      <c r="GN741" s="282"/>
      <c r="GO741" s="282"/>
      <c r="GP741" s="282"/>
      <c r="GQ741" s="282"/>
      <c r="GR741" s="282"/>
      <c r="GS741" s="282"/>
      <c r="GT741" s="282"/>
      <c r="GU741" s="282"/>
      <c r="GV741" s="282"/>
      <c r="GW741" s="282"/>
      <c r="GX741" s="282"/>
      <c r="GY741" s="282"/>
      <c r="GZ741" s="282"/>
      <c r="HA741" s="282"/>
      <c r="HB741" s="282"/>
      <c r="HC741" s="282"/>
      <c r="HD741" s="282"/>
      <c r="HE741" s="282"/>
      <c r="HF741" s="282"/>
      <c r="HG741" s="282"/>
      <c r="HH741" s="282"/>
      <c r="HI741" s="282"/>
      <c r="HJ741" s="282"/>
      <c r="HK741" s="282"/>
      <c r="HL741" s="282"/>
      <c r="HM741" s="282"/>
      <c r="HN741" s="282"/>
      <c r="HO741" s="282"/>
      <c r="HP741" s="282"/>
      <c r="HQ741" s="282"/>
    </row>
    <row r="742" spans="1:225" s="73" customFormat="1" ht="18" hidden="1" customHeight="1" x14ac:dyDescent="0.25">
      <c r="A742" s="223" t="str">
        <f t="shared" ref="A742:B742" si="1838">IF(A585="","",A585)</f>
        <v/>
      </c>
      <c r="B742" s="225" t="str">
        <f t="shared" si="1838"/>
        <v/>
      </c>
      <c r="C742" s="218">
        <f t="shared" si="1790"/>
        <v>0</v>
      </c>
      <c r="D742" s="284"/>
      <c r="E742" s="219">
        <f t="shared" si="1791"/>
        <v>0</v>
      </c>
      <c r="F742" s="219">
        <f t="shared" si="1792"/>
        <v>0</v>
      </c>
      <c r="G742" s="136"/>
      <c r="H742" s="214" t="str">
        <f t="shared" si="1793"/>
        <v/>
      </c>
      <c r="I742" s="219" t="str">
        <f t="shared" si="1794"/>
        <v/>
      </c>
      <c r="J742" s="219" t="str">
        <f t="shared" si="1798"/>
        <v/>
      </c>
      <c r="K742" s="216"/>
      <c r="L742" s="217">
        <f t="shared" si="1788"/>
        <v>1</v>
      </c>
      <c r="M742" s="219" t="str">
        <f t="shared" si="1819"/>
        <v/>
      </c>
      <c r="N742" s="221" t="str">
        <f t="shared" si="1796"/>
        <v/>
      </c>
      <c r="O742" s="304"/>
      <c r="P742" s="282"/>
      <c r="Q742" s="282"/>
      <c r="R742" s="287"/>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c r="CQ742" s="282"/>
      <c r="CR742" s="282"/>
      <c r="CS742" s="282"/>
      <c r="CT742" s="282"/>
      <c r="CU742" s="282"/>
      <c r="CV742" s="282"/>
      <c r="CW742" s="282"/>
      <c r="CX742" s="282"/>
      <c r="CY742" s="282"/>
      <c r="CZ742" s="282"/>
      <c r="DA742" s="282"/>
      <c r="DB742" s="282"/>
      <c r="DC742" s="282"/>
      <c r="DD742" s="282"/>
      <c r="DE742" s="282"/>
      <c r="DF742" s="282"/>
      <c r="DG742" s="282"/>
      <c r="DH742" s="282"/>
      <c r="DI742" s="282"/>
      <c r="DJ742" s="282"/>
      <c r="DK742" s="282"/>
      <c r="DL742" s="282"/>
      <c r="DM742" s="282"/>
      <c r="DN742" s="282"/>
      <c r="DO742" s="282"/>
      <c r="DP742" s="282"/>
      <c r="DQ742" s="282"/>
      <c r="DR742" s="282"/>
      <c r="DS742" s="282"/>
      <c r="DT742" s="282"/>
      <c r="DU742" s="282"/>
      <c r="DV742" s="282"/>
      <c r="DW742" s="282"/>
      <c r="DX742" s="282"/>
      <c r="DY742" s="282"/>
      <c r="DZ742" s="282"/>
      <c r="EA742" s="282"/>
      <c r="EB742" s="282"/>
      <c r="EC742" s="282"/>
      <c r="ED742" s="282"/>
      <c r="EE742" s="282"/>
      <c r="EF742" s="282"/>
      <c r="EG742" s="282"/>
      <c r="EH742" s="282"/>
      <c r="EI742" s="282"/>
      <c r="EJ742" s="282"/>
      <c r="EK742" s="282"/>
      <c r="EL742" s="282"/>
      <c r="EM742" s="282"/>
      <c r="EN742" s="282"/>
      <c r="EO742" s="282"/>
      <c r="EP742" s="282"/>
      <c r="EQ742" s="282"/>
      <c r="ER742" s="282"/>
      <c r="ES742" s="282"/>
      <c r="ET742" s="282"/>
      <c r="EU742" s="282"/>
      <c r="EV742" s="282"/>
      <c r="EW742" s="282"/>
      <c r="EX742" s="282"/>
      <c r="EY742" s="282"/>
      <c r="EZ742" s="282"/>
      <c r="FA742" s="282"/>
      <c r="FB742" s="282"/>
      <c r="FC742" s="282"/>
      <c r="FD742" s="282"/>
      <c r="FE742" s="282"/>
      <c r="FF742" s="282"/>
      <c r="FG742" s="282"/>
      <c r="FH742" s="282"/>
      <c r="FI742" s="282"/>
      <c r="FJ742" s="282"/>
      <c r="FK742" s="282"/>
      <c r="FL742" s="282"/>
      <c r="FM742" s="282"/>
      <c r="FN742" s="282"/>
      <c r="FO742" s="282"/>
      <c r="FP742" s="282"/>
      <c r="FQ742" s="282"/>
      <c r="FR742" s="282"/>
      <c r="FS742" s="282"/>
      <c r="FT742" s="282"/>
      <c r="FU742" s="282"/>
      <c r="FV742" s="282"/>
      <c r="FW742" s="282"/>
      <c r="FX742" s="282"/>
      <c r="FY742" s="282"/>
      <c r="FZ742" s="282"/>
      <c r="GA742" s="282"/>
      <c r="GB742" s="282"/>
      <c r="GC742" s="282"/>
      <c r="GD742" s="282"/>
      <c r="GE742" s="282"/>
      <c r="GF742" s="282"/>
      <c r="GG742" s="282"/>
      <c r="GH742" s="282"/>
      <c r="GI742" s="282"/>
      <c r="GJ742" s="282"/>
      <c r="GK742" s="282"/>
      <c r="GL742" s="282"/>
      <c r="GM742" s="282"/>
      <c r="GN742" s="282"/>
      <c r="GO742" s="282"/>
      <c r="GP742" s="282"/>
      <c r="GQ742" s="282"/>
      <c r="GR742" s="282"/>
      <c r="GS742" s="282"/>
      <c r="GT742" s="282"/>
      <c r="GU742" s="282"/>
      <c r="GV742" s="282"/>
      <c r="GW742" s="282"/>
      <c r="GX742" s="282"/>
      <c r="GY742" s="282"/>
      <c r="GZ742" s="282"/>
      <c r="HA742" s="282"/>
      <c r="HB742" s="282"/>
      <c r="HC742" s="282"/>
      <c r="HD742" s="282"/>
      <c r="HE742" s="282"/>
      <c r="HF742" s="282"/>
      <c r="HG742" s="282"/>
      <c r="HH742" s="282"/>
      <c r="HI742" s="282"/>
      <c r="HJ742" s="282"/>
      <c r="HK742" s="282"/>
      <c r="HL742" s="282"/>
      <c r="HM742" s="282"/>
      <c r="HN742" s="282"/>
      <c r="HO742" s="282"/>
      <c r="HP742" s="282"/>
      <c r="HQ742" s="282"/>
    </row>
    <row r="743" spans="1:225" s="73" customFormat="1" ht="18" hidden="1" customHeight="1" x14ac:dyDescent="0.25">
      <c r="A743" s="223" t="str">
        <f t="shared" ref="A743:B743" si="1839">IF(A586="","",A586)</f>
        <v/>
      </c>
      <c r="B743" s="225" t="str">
        <f t="shared" si="1839"/>
        <v/>
      </c>
      <c r="C743" s="218">
        <f t="shared" si="1790"/>
        <v>0</v>
      </c>
      <c r="D743" s="284"/>
      <c r="E743" s="219">
        <f t="shared" si="1791"/>
        <v>0</v>
      </c>
      <c r="F743" s="219">
        <f t="shared" si="1792"/>
        <v>0</v>
      </c>
      <c r="G743" s="136"/>
      <c r="H743" s="214" t="str">
        <f t="shared" si="1793"/>
        <v/>
      </c>
      <c r="I743" s="219" t="str">
        <f t="shared" si="1794"/>
        <v/>
      </c>
      <c r="J743" s="219" t="str">
        <f t="shared" si="1798"/>
        <v/>
      </c>
      <c r="K743" s="216"/>
      <c r="L743" s="217">
        <f t="shared" si="1788"/>
        <v>1</v>
      </c>
      <c r="M743" s="219" t="str">
        <f t="shared" si="1819"/>
        <v/>
      </c>
      <c r="N743" s="221" t="str">
        <f t="shared" si="1796"/>
        <v/>
      </c>
      <c r="O743" s="304"/>
      <c r="P743" s="282"/>
      <c r="Q743" s="282"/>
      <c r="R743" s="287"/>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c r="CQ743" s="282"/>
      <c r="CR743" s="282"/>
      <c r="CS743" s="282"/>
      <c r="CT743" s="282"/>
      <c r="CU743" s="282"/>
      <c r="CV743" s="282"/>
      <c r="CW743" s="282"/>
      <c r="CX743" s="282"/>
      <c r="CY743" s="282"/>
      <c r="CZ743" s="282"/>
      <c r="DA743" s="282"/>
      <c r="DB743" s="282"/>
      <c r="DC743" s="282"/>
      <c r="DD743" s="282"/>
      <c r="DE743" s="282"/>
      <c r="DF743" s="282"/>
      <c r="DG743" s="282"/>
      <c r="DH743" s="282"/>
      <c r="DI743" s="282"/>
      <c r="DJ743" s="282"/>
      <c r="DK743" s="282"/>
      <c r="DL743" s="282"/>
      <c r="DM743" s="282"/>
      <c r="DN743" s="282"/>
      <c r="DO743" s="282"/>
      <c r="DP743" s="282"/>
      <c r="DQ743" s="282"/>
      <c r="DR743" s="282"/>
      <c r="DS743" s="282"/>
      <c r="DT743" s="282"/>
      <c r="DU743" s="282"/>
      <c r="DV743" s="282"/>
      <c r="DW743" s="282"/>
      <c r="DX743" s="282"/>
      <c r="DY743" s="282"/>
      <c r="DZ743" s="282"/>
      <c r="EA743" s="282"/>
      <c r="EB743" s="282"/>
      <c r="EC743" s="282"/>
      <c r="ED743" s="282"/>
      <c r="EE743" s="282"/>
      <c r="EF743" s="282"/>
      <c r="EG743" s="282"/>
      <c r="EH743" s="282"/>
      <c r="EI743" s="282"/>
      <c r="EJ743" s="282"/>
      <c r="EK743" s="282"/>
      <c r="EL743" s="282"/>
      <c r="EM743" s="282"/>
      <c r="EN743" s="282"/>
      <c r="EO743" s="282"/>
      <c r="EP743" s="282"/>
      <c r="EQ743" s="282"/>
      <c r="ER743" s="282"/>
      <c r="ES743" s="282"/>
      <c r="ET743" s="282"/>
      <c r="EU743" s="282"/>
      <c r="EV743" s="282"/>
      <c r="EW743" s="282"/>
      <c r="EX743" s="282"/>
      <c r="EY743" s="282"/>
      <c r="EZ743" s="282"/>
      <c r="FA743" s="282"/>
      <c r="FB743" s="282"/>
      <c r="FC743" s="282"/>
      <c r="FD743" s="282"/>
      <c r="FE743" s="282"/>
      <c r="FF743" s="282"/>
      <c r="FG743" s="282"/>
      <c r="FH743" s="282"/>
      <c r="FI743" s="282"/>
      <c r="FJ743" s="282"/>
      <c r="FK743" s="282"/>
      <c r="FL743" s="282"/>
      <c r="FM743" s="282"/>
      <c r="FN743" s="282"/>
      <c r="FO743" s="282"/>
      <c r="FP743" s="282"/>
      <c r="FQ743" s="282"/>
      <c r="FR743" s="282"/>
      <c r="FS743" s="282"/>
      <c r="FT743" s="282"/>
      <c r="FU743" s="282"/>
      <c r="FV743" s="282"/>
      <c r="FW743" s="282"/>
      <c r="FX743" s="282"/>
      <c r="FY743" s="282"/>
      <c r="FZ743" s="282"/>
      <c r="GA743" s="282"/>
      <c r="GB743" s="282"/>
      <c r="GC743" s="282"/>
      <c r="GD743" s="282"/>
      <c r="GE743" s="282"/>
      <c r="GF743" s="282"/>
      <c r="GG743" s="282"/>
      <c r="GH743" s="282"/>
      <c r="GI743" s="282"/>
      <c r="GJ743" s="282"/>
      <c r="GK743" s="282"/>
      <c r="GL743" s="282"/>
      <c r="GM743" s="282"/>
      <c r="GN743" s="282"/>
      <c r="GO743" s="282"/>
      <c r="GP743" s="282"/>
      <c r="GQ743" s="282"/>
      <c r="GR743" s="282"/>
      <c r="GS743" s="282"/>
      <c r="GT743" s="282"/>
      <c r="GU743" s="282"/>
      <c r="GV743" s="282"/>
      <c r="GW743" s="282"/>
      <c r="GX743" s="282"/>
      <c r="GY743" s="282"/>
      <c r="GZ743" s="282"/>
      <c r="HA743" s="282"/>
      <c r="HB743" s="282"/>
      <c r="HC743" s="282"/>
      <c r="HD743" s="282"/>
      <c r="HE743" s="282"/>
      <c r="HF743" s="282"/>
      <c r="HG743" s="282"/>
      <c r="HH743" s="282"/>
      <c r="HI743" s="282"/>
      <c r="HJ743" s="282"/>
      <c r="HK743" s="282"/>
      <c r="HL743" s="282"/>
      <c r="HM743" s="282"/>
      <c r="HN743" s="282"/>
      <c r="HO743" s="282"/>
      <c r="HP743" s="282"/>
      <c r="HQ743" s="282"/>
    </row>
    <row r="744" spans="1:225" s="73" customFormat="1" ht="18" hidden="1" customHeight="1" x14ac:dyDescent="0.25">
      <c r="A744" s="223" t="str">
        <f t="shared" ref="A744:B744" si="1840">IF(A587="","",A587)</f>
        <v/>
      </c>
      <c r="B744" s="225" t="str">
        <f t="shared" si="1840"/>
        <v/>
      </c>
      <c r="C744" s="218">
        <f t="shared" si="1790"/>
        <v>0</v>
      </c>
      <c r="D744" s="284"/>
      <c r="E744" s="219">
        <f t="shared" si="1791"/>
        <v>0</v>
      </c>
      <c r="F744" s="219">
        <f t="shared" si="1792"/>
        <v>0</v>
      </c>
      <c r="G744" s="136"/>
      <c r="H744" s="214" t="str">
        <f t="shared" si="1793"/>
        <v/>
      </c>
      <c r="I744" s="219" t="str">
        <f t="shared" si="1794"/>
        <v/>
      </c>
      <c r="J744" s="219" t="str">
        <f t="shared" si="1798"/>
        <v/>
      </c>
      <c r="K744" s="216"/>
      <c r="L744" s="217">
        <f t="shared" si="1788"/>
        <v>1</v>
      </c>
      <c r="M744" s="219" t="str">
        <f t="shared" si="1819"/>
        <v/>
      </c>
      <c r="N744" s="221" t="str">
        <f t="shared" si="1796"/>
        <v/>
      </c>
      <c r="O744" s="304"/>
      <c r="P744" s="282"/>
      <c r="Q744" s="282"/>
      <c r="R744" s="287"/>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c r="CQ744" s="282"/>
      <c r="CR744" s="282"/>
      <c r="CS744" s="282"/>
      <c r="CT744" s="282"/>
      <c r="CU744" s="282"/>
      <c r="CV744" s="282"/>
      <c r="CW744" s="282"/>
      <c r="CX744" s="282"/>
      <c r="CY744" s="282"/>
      <c r="CZ744" s="282"/>
      <c r="DA744" s="282"/>
      <c r="DB744" s="282"/>
      <c r="DC744" s="282"/>
      <c r="DD744" s="282"/>
      <c r="DE744" s="282"/>
      <c r="DF744" s="282"/>
      <c r="DG744" s="282"/>
      <c r="DH744" s="282"/>
      <c r="DI744" s="282"/>
      <c r="DJ744" s="282"/>
      <c r="DK744" s="282"/>
      <c r="DL744" s="282"/>
      <c r="DM744" s="282"/>
      <c r="DN744" s="282"/>
      <c r="DO744" s="282"/>
      <c r="DP744" s="282"/>
      <c r="DQ744" s="282"/>
      <c r="DR744" s="282"/>
      <c r="DS744" s="282"/>
      <c r="DT744" s="282"/>
      <c r="DU744" s="282"/>
      <c r="DV744" s="282"/>
      <c r="DW744" s="282"/>
      <c r="DX744" s="282"/>
      <c r="DY744" s="282"/>
      <c r="DZ744" s="282"/>
      <c r="EA744" s="282"/>
      <c r="EB744" s="282"/>
      <c r="EC744" s="282"/>
      <c r="ED744" s="282"/>
      <c r="EE744" s="282"/>
      <c r="EF744" s="282"/>
      <c r="EG744" s="282"/>
      <c r="EH744" s="282"/>
      <c r="EI744" s="282"/>
      <c r="EJ744" s="282"/>
      <c r="EK744" s="282"/>
      <c r="EL744" s="282"/>
      <c r="EM744" s="282"/>
      <c r="EN744" s="282"/>
      <c r="EO744" s="282"/>
      <c r="EP744" s="282"/>
      <c r="EQ744" s="282"/>
      <c r="ER744" s="282"/>
      <c r="ES744" s="282"/>
      <c r="ET744" s="282"/>
      <c r="EU744" s="282"/>
      <c r="EV744" s="282"/>
      <c r="EW744" s="282"/>
      <c r="EX744" s="282"/>
      <c r="EY744" s="282"/>
      <c r="EZ744" s="282"/>
      <c r="FA744" s="282"/>
      <c r="FB744" s="282"/>
      <c r="FC744" s="282"/>
      <c r="FD744" s="282"/>
      <c r="FE744" s="282"/>
      <c r="FF744" s="282"/>
      <c r="FG744" s="282"/>
      <c r="FH744" s="282"/>
      <c r="FI744" s="282"/>
      <c r="FJ744" s="282"/>
      <c r="FK744" s="282"/>
      <c r="FL744" s="282"/>
      <c r="FM744" s="282"/>
      <c r="FN744" s="282"/>
      <c r="FO744" s="282"/>
      <c r="FP744" s="282"/>
      <c r="FQ744" s="282"/>
      <c r="FR744" s="282"/>
      <c r="FS744" s="282"/>
      <c r="FT744" s="282"/>
      <c r="FU744" s="282"/>
      <c r="FV744" s="282"/>
      <c r="FW744" s="282"/>
      <c r="FX744" s="282"/>
      <c r="FY744" s="282"/>
      <c r="FZ744" s="282"/>
      <c r="GA744" s="282"/>
      <c r="GB744" s="282"/>
      <c r="GC744" s="282"/>
      <c r="GD744" s="282"/>
      <c r="GE744" s="282"/>
      <c r="GF744" s="282"/>
      <c r="GG744" s="282"/>
      <c r="GH744" s="282"/>
      <c r="GI744" s="282"/>
      <c r="GJ744" s="282"/>
      <c r="GK744" s="282"/>
      <c r="GL744" s="282"/>
      <c r="GM744" s="282"/>
      <c r="GN744" s="282"/>
      <c r="GO744" s="282"/>
      <c r="GP744" s="282"/>
      <c r="GQ744" s="282"/>
      <c r="GR744" s="282"/>
      <c r="GS744" s="282"/>
      <c r="GT744" s="282"/>
      <c r="GU744" s="282"/>
      <c r="GV744" s="282"/>
      <c r="GW744" s="282"/>
      <c r="GX744" s="282"/>
      <c r="GY744" s="282"/>
      <c r="GZ744" s="282"/>
      <c r="HA744" s="282"/>
      <c r="HB744" s="282"/>
      <c r="HC744" s="282"/>
      <c r="HD744" s="282"/>
      <c r="HE744" s="282"/>
      <c r="HF744" s="282"/>
      <c r="HG744" s="282"/>
      <c r="HH744" s="282"/>
      <c r="HI744" s="282"/>
      <c r="HJ744" s="282"/>
      <c r="HK744" s="282"/>
      <c r="HL744" s="282"/>
      <c r="HM744" s="282"/>
      <c r="HN744" s="282"/>
      <c r="HO744" s="282"/>
      <c r="HP744" s="282"/>
      <c r="HQ744" s="282"/>
    </row>
    <row r="745" spans="1:225" s="73" customFormat="1" ht="18" hidden="1" customHeight="1" x14ac:dyDescent="0.25">
      <c r="A745" s="223" t="str">
        <f t="shared" ref="A745:B745" si="1841">IF(A588="","",A588)</f>
        <v/>
      </c>
      <c r="B745" s="225" t="str">
        <f t="shared" si="1841"/>
        <v/>
      </c>
      <c r="C745" s="218">
        <f t="shared" si="1790"/>
        <v>0</v>
      </c>
      <c r="D745" s="284"/>
      <c r="E745" s="219">
        <f t="shared" si="1791"/>
        <v>0</v>
      </c>
      <c r="F745" s="219">
        <f t="shared" si="1792"/>
        <v>0</v>
      </c>
      <c r="G745" s="136"/>
      <c r="H745" s="214" t="str">
        <f t="shared" si="1793"/>
        <v/>
      </c>
      <c r="I745" s="219" t="str">
        <f t="shared" si="1794"/>
        <v/>
      </c>
      <c r="J745" s="219" t="str">
        <f t="shared" si="1798"/>
        <v/>
      </c>
      <c r="K745" s="216"/>
      <c r="L745" s="217">
        <f t="shared" si="1788"/>
        <v>1</v>
      </c>
      <c r="M745" s="219" t="str">
        <f t="shared" si="1819"/>
        <v/>
      </c>
      <c r="N745" s="221" t="str">
        <f t="shared" si="1796"/>
        <v/>
      </c>
      <c r="O745" s="304"/>
      <c r="P745" s="282"/>
      <c r="Q745" s="282"/>
      <c r="R745" s="287"/>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c r="CQ745" s="282"/>
      <c r="CR745" s="282"/>
      <c r="CS745" s="282"/>
      <c r="CT745" s="282"/>
      <c r="CU745" s="282"/>
      <c r="CV745" s="282"/>
      <c r="CW745" s="282"/>
      <c r="CX745" s="282"/>
      <c r="CY745" s="282"/>
      <c r="CZ745" s="282"/>
      <c r="DA745" s="282"/>
      <c r="DB745" s="282"/>
      <c r="DC745" s="282"/>
      <c r="DD745" s="282"/>
      <c r="DE745" s="282"/>
      <c r="DF745" s="282"/>
      <c r="DG745" s="282"/>
      <c r="DH745" s="282"/>
      <c r="DI745" s="282"/>
      <c r="DJ745" s="282"/>
      <c r="DK745" s="282"/>
      <c r="DL745" s="282"/>
      <c r="DM745" s="282"/>
      <c r="DN745" s="282"/>
      <c r="DO745" s="282"/>
      <c r="DP745" s="282"/>
      <c r="DQ745" s="282"/>
      <c r="DR745" s="282"/>
      <c r="DS745" s="282"/>
      <c r="DT745" s="282"/>
      <c r="DU745" s="282"/>
      <c r="DV745" s="282"/>
      <c r="DW745" s="282"/>
      <c r="DX745" s="282"/>
      <c r="DY745" s="282"/>
      <c r="DZ745" s="282"/>
      <c r="EA745" s="282"/>
      <c r="EB745" s="282"/>
      <c r="EC745" s="282"/>
      <c r="ED745" s="282"/>
      <c r="EE745" s="282"/>
      <c r="EF745" s="282"/>
      <c r="EG745" s="282"/>
      <c r="EH745" s="282"/>
      <c r="EI745" s="282"/>
      <c r="EJ745" s="282"/>
      <c r="EK745" s="282"/>
      <c r="EL745" s="282"/>
      <c r="EM745" s="282"/>
      <c r="EN745" s="282"/>
      <c r="EO745" s="282"/>
      <c r="EP745" s="282"/>
      <c r="EQ745" s="282"/>
      <c r="ER745" s="282"/>
      <c r="ES745" s="282"/>
      <c r="ET745" s="282"/>
      <c r="EU745" s="282"/>
      <c r="EV745" s="282"/>
      <c r="EW745" s="282"/>
      <c r="EX745" s="282"/>
      <c r="EY745" s="282"/>
      <c r="EZ745" s="282"/>
      <c r="FA745" s="282"/>
      <c r="FB745" s="282"/>
      <c r="FC745" s="282"/>
      <c r="FD745" s="282"/>
      <c r="FE745" s="282"/>
      <c r="FF745" s="282"/>
      <c r="FG745" s="282"/>
      <c r="FH745" s="282"/>
      <c r="FI745" s="282"/>
      <c r="FJ745" s="282"/>
      <c r="FK745" s="282"/>
      <c r="FL745" s="282"/>
      <c r="FM745" s="282"/>
      <c r="FN745" s="282"/>
      <c r="FO745" s="282"/>
      <c r="FP745" s="282"/>
      <c r="FQ745" s="282"/>
      <c r="FR745" s="282"/>
      <c r="FS745" s="282"/>
      <c r="FT745" s="282"/>
      <c r="FU745" s="282"/>
      <c r="FV745" s="282"/>
      <c r="FW745" s="282"/>
      <c r="FX745" s="282"/>
      <c r="FY745" s="282"/>
      <c r="FZ745" s="282"/>
      <c r="GA745" s="282"/>
      <c r="GB745" s="282"/>
      <c r="GC745" s="282"/>
      <c r="GD745" s="282"/>
      <c r="GE745" s="282"/>
      <c r="GF745" s="282"/>
      <c r="GG745" s="282"/>
      <c r="GH745" s="282"/>
      <c r="GI745" s="282"/>
      <c r="GJ745" s="282"/>
      <c r="GK745" s="282"/>
      <c r="GL745" s="282"/>
      <c r="GM745" s="282"/>
      <c r="GN745" s="282"/>
      <c r="GO745" s="282"/>
      <c r="GP745" s="282"/>
      <c r="GQ745" s="282"/>
      <c r="GR745" s="282"/>
      <c r="GS745" s="282"/>
      <c r="GT745" s="282"/>
      <c r="GU745" s="282"/>
      <c r="GV745" s="282"/>
      <c r="GW745" s="282"/>
      <c r="GX745" s="282"/>
      <c r="GY745" s="282"/>
      <c r="GZ745" s="282"/>
      <c r="HA745" s="282"/>
      <c r="HB745" s="282"/>
      <c r="HC745" s="282"/>
      <c r="HD745" s="282"/>
      <c r="HE745" s="282"/>
      <c r="HF745" s="282"/>
      <c r="HG745" s="282"/>
      <c r="HH745" s="282"/>
      <c r="HI745" s="282"/>
      <c r="HJ745" s="282"/>
      <c r="HK745" s="282"/>
      <c r="HL745" s="282"/>
      <c r="HM745" s="282"/>
      <c r="HN745" s="282"/>
      <c r="HO745" s="282"/>
      <c r="HP745" s="282"/>
      <c r="HQ745" s="282"/>
    </row>
    <row r="746" spans="1:225" s="73" customFormat="1" ht="18" hidden="1" customHeight="1" x14ac:dyDescent="0.25">
      <c r="A746" s="223" t="str">
        <f t="shared" ref="A746:B746" si="1842">IF(A589="","",A589)</f>
        <v/>
      </c>
      <c r="B746" s="225" t="str">
        <f t="shared" si="1842"/>
        <v/>
      </c>
      <c r="C746" s="218">
        <f t="shared" si="1790"/>
        <v>0</v>
      </c>
      <c r="D746" s="284"/>
      <c r="E746" s="219">
        <f t="shared" si="1791"/>
        <v>0</v>
      </c>
      <c r="F746" s="219">
        <f t="shared" si="1792"/>
        <v>0</v>
      </c>
      <c r="G746" s="136"/>
      <c r="H746" s="214" t="str">
        <f t="shared" si="1793"/>
        <v/>
      </c>
      <c r="I746" s="219" t="str">
        <f t="shared" si="1794"/>
        <v/>
      </c>
      <c r="J746" s="219" t="str">
        <f t="shared" si="1798"/>
        <v/>
      </c>
      <c r="K746" s="216"/>
      <c r="L746" s="217">
        <f t="shared" si="1788"/>
        <v>1</v>
      </c>
      <c r="M746" s="219" t="str">
        <f t="shared" si="1819"/>
        <v/>
      </c>
      <c r="N746" s="221" t="str">
        <f t="shared" si="1796"/>
        <v/>
      </c>
      <c r="O746" s="304"/>
      <c r="P746" s="282"/>
      <c r="Q746" s="282"/>
      <c r="R746" s="287"/>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c r="CQ746" s="282"/>
      <c r="CR746" s="282"/>
      <c r="CS746" s="282"/>
      <c r="CT746" s="282"/>
      <c r="CU746" s="282"/>
      <c r="CV746" s="282"/>
      <c r="CW746" s="282"/>
      <c r="CX746" s="282"/>
      <c r="CY746" s="282"/>
      <c r="CZ746" s="282"/>
      <c r="DA746" s="282"/>
      <c r="DB746" s="282"/>
      <c r="DC746" s="282"/>
      <c r="DD746" s="282"/>
      <c r="DE746" s="282"/>
      <c r="DF746" s="282"/>
      <c r="DG746" s="282"/>
      <c r="DH746" s="282"/>
      <c r="DI746" s="282"/>
      <c r="DJ746" s="282"/>
      <c r="DK746" s="282"/>
      <c r="DL746" s="282"/>
      <c r="DM746" s="282"/>
      <c r="DN746" s="282"/>
      <c r="DO746" s="282"/>
      <c r="DP746" s="282"/>
      <c r="DQ746" s="282"/>
      <c r="DR746" s="282"/>
      <c r="DS746" s="282"/>
      <c r="DT746" s="282"/>
      <c r="DU746" s="282"/>
      <c r="DV746" s="282"/>
      <c r="DW746" s="282"/>
      <c r="DX746" s="282"/>
      <c r="DY746" s="282"/>
      <c r="DZ746" s="282"/>
      <c r="EA746" s="282"/>
      <c r="EB746" s="282"/>
      <c r="EC746" s="282"/>
      <c r="ED746" s="282"/>
      <c r="EE746" s="282"/>
      <c r="EF746" s="282"/>
      <c r="EG746" s="282"/>
      <c r="EH746" s="282"/>
      <c r="EI746" s="282"/>
      <c r="EJ746" s="282"/>
      <c r="EK746" s="282"/>
      <c r="EL746" s="282"/>
      <c r="EM746" s="282"/>
      <c r="EN746" s="282"/>
      <c r="EO746" s="282"/>
      <c r="EP746" s="282"/>
      <c r="EQ746" s="282"/>
      <c r="ER746" s="282"/>
      <c r="ES746" s="282"/>
      <c r="ET746" s="282"/>
      <c r="EU746" s="282"/>
      <c r="EV746" s="282"/>
      <c r="EW746" s="282"/>
      <c r="EX746" s="282"/>
      <c r="EY746" s="282"/>
      <c r="EZ746" s="282"/>
      <c r="FA746" s="282"/>
      <c r="FB746" s="282"/>
      <c r="FC746" s="282"/>
      <c r="FD746" s="282"/>
      <c r="FE746" s="282"/>
      <c r="FF746" s="282"/>
      <c r="FG746" s="282"/>
      <c r="FH746" s="282"/>
      <c r="FI746" s="282"/>
      <c r="FJ746" s="282"/>
      <c r="FK746" s="282"/>
      <c r="FL746" s="282"/>
      <c r="FM746" s="282"/>
      <c r="FN746" s="282"/>
      <c r="FO746" s="282"/>
      <c r="FP746" s="282"/>
      <c r="FQ746" s="282"/>
      <c r="FR746" s="282"/>
      <c r="FS746" s="282"/>
      <c r="FT746" s="282"/>
      <c r="FU746" s="282"/>
      <c r="FV746" s="282"/>
      <c r="FW746" s="282"/>
      <c r="FX746" s="282"/>
      <c r="FY746" s="282"/>
      <c r="FZ746" s="282"/>
      <c r="GA746" s="282"/>
      <c r="GB746" s="282"/>
      <c r="GC746" s="282"/>
      <c r="GD746" s="282"/>
      <c r="GE746" s="282"/>
      <c r="GF746" s="282"/>
      <c r="GG746" s="282"/>
      <c r="GH746" s="282"/>
      <c r="GI746" s="282"/>
      <c r="GJ746" s="282"/>
      <c r="GK746" s="282"/>
      <c r="GL746" s="282"/>
      <c r="GM746" s="282"/>
      <c r="GN746" s="282"/>
      <c r="GO746" s="282"/>
      <c r="GP746" s="282"/>
      <c r="GQ746" s="282"/>
      <c r="GR746" s="282"/>
      <c r="GS746" s="282"/>
      <c r="GT746" s="282"/>
      <c r="GU746" s="282"/>
      <c r="GV746" s="282"/>
      <c r="GW746" s="282"/>
      <c r="GX746" s="282"/>
      <c r="GY746" s="282"/>
      <c r="GZ746" s="282"/>
      <c r="HA746" s="282"/>
      <c r="HB746" s="282"/>
      <c r="HC746" s="282"/>
      <c r="HD746" s="282"/>
      <c r="HE746" s="282"/>
      <c r="HF746" s="282"/>
      <c r="HG746" s="282"/>
      <c r="HH746" s="282"/>
      <c r="HI746" s="282"/>
      <c r="HJ746" s="282"/>
      <c r="HK746" s="282"/>
      <c r="HL746" s="282"/>
      <c r="HM746" s="282"/>
      <c r="HN746" s="282"/>
      <c r="HO746" s="282"/>
      <c r="HP746" s="282"/>
      <c r="HQ746" s="282"/>
    </row>
    <row r="747" spans="1:225" s="73" customFormat="1" ht="18" hidden="1" customHeight="1" x14ac:dyDescent="0.25">
      <c r="A747" s="223" t="str">
        <f t="shared" ref="A747:B747" si="1843">IF(A590="","",A590)</f>
        <v/>
      </c>
      <c r="B747" s="225" t="str">
        <f t="shared" si="1843"/>
        <v/>
      </c>
      <c r="C747" s="218">
        <f t="shared" si="1790"/>
        <v>0</v>
      </c>
      <c r="D747" s="284"/>
      <c r="E747" s="219">
        <f t="shared" si="1791"/>
        <v>0</v>
      </c>
      <c r="F747" s="219">
        <f t="shared" si="1792"/>
        <v>0</v>
      </c>
      <c r="G747" s="136"/>
      <c r="H747" s="214" t="str">
        <f t="shared" si="1793"/>
        <v/>
      </c>
      <c r="I747" s="219" t="str">
        <f t="shared" si="1794"/>
        <v/>
      </c>
      <c r="J747" s="219" t="str">
        <f t="shared" si="1798"/>
        <v/>
      </c>
      <c r="K747" s="216"/>
      <c r="L747" s="217">
        <f t="shared" si="1788"/>
        <v>1</v>
      </c>
      <c r="M747" s="219" t="str">
        <f t="shared" si="1819"/>
        <v/>
      </c>
      <c r="N747" s="221" t="str">
        <f t="shared" si="1796"/>
        <v/>
      </c>
      <c r="O747" s="304"/>
      <c r="P747" s="282"/>
      <c r="Q747" s="282"/>
      <c r="R747" s="287"/>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c r="CQ747" s="282"/>
      <c r="CR747" s="282"/>
      <c r="CS747" s="282"/>
      <c r="CT747" s="282"/>
      <c r="CU747" s="282"/>
      <c r="CV747" s="282"/>
      <c r="CW747" s="282"/>
      <c r="CX747" s="282"/>
      <c r="CY747" s="282"/>
      <c r="CZ747" s="282"/>
      <c r="DA747" s="282"/>
      <c r="DB747" s="282"/>
      <c r="DC747" s="282"/>
      <c r="DD747" s="282"/>
      <c r="DE747" s="282"/>
      <c r="DF747" s="282"/>
      <c r="DG747" s="282"/>
      <c r="DH747" s="282"/>
      <c r="DI747" s="282"/>
      <c r="DJ747" s="282"/>
      <c r="DK747" s="282"/>
      <c r="DL747" s="282"/>
      <c r="DM747" s="282"/>
      <c r="DN747" s="282"/>
      <c r="DO747" s="282"/>
      <c r="DP747" s="282"/>
      <c r="DQ747" s="282"/>
      <c r="DR747" s="282"/>
      <c r="DS747" s="282"/>
      <c r="DT747" s="282"/>
      <c r="DU747" s="282"/>
      <c r="DV747" s="282"/>
      <c r="DW747" s="282"/>
      <c r="DX747" s="282"/>
      <c r="DY747" s="282"/>
      <c r="DZ747" s="282"/>
      <c r="EA747" s="282"/>
      <c r="EB747" s="282"/>
      <c r="EC747" s="282"/>
      <c r="ED747" s="282"/>
      <c r="EE747" s="282"/>
      <c r="EF747" s="282"/>
      <c r="EG747" s="282"/>
      <c r="EH747" s="282"/>
      <c r="EI747" s="282"/>
      <c r="EJ747" s="282"/>
      <c r="EK747" s="282"/>
      <c r="EL747" s="282"/>
      <c r="EM747" s="282"/>
      <c r="EN747" s="282"/>
      <c r="EO747" s="282"/>
      <c r="EP747" s="282"/>
      <c r="EQ747" s="282"/>
      <c r="ER747" s="282"/>
      <c r="ES747" s="282"/>
      <c r="ET747" s="282"/>
      <c r="EU747" s="282"/>
      <c r="EV747" s="282"/>
      <c r="EW747" s="282"/>
      <c r="EX747" s="282"/>
      <c r="EY747" s="282"/>
      <c r="EZ747" s="282"/>
      <c r="FA747" s="282"/>
      <c r="FB747" s="282"/>
      <c r="FC747" s="282"/>
      <c r="FD747" s="282"/>
      <c r="FE747" s="282"/>
      <c r="FF747" s="282"/>
      <c r="FG747" s="282"/>
      <c r="FH747" s="282"/>
      <c r="FI747" s="282"/>
      <c r="FJ747" s="282"/>
      <c r="FK747" s="282"/>
      <c r="FL747" s="282"/>
      <c r="FM747" s="282"/>
      <c r="FN747" s="282"/>
      <c r="FO747" s="282"/>
      <c r="FP747" s="282"/>
      <c r="FQ747" s="282"/>
      <c r="FR747" s="282"/>
      <c r="FS747" s="282"/>
      <c r="FT747" s="282"/>
      <c r="FU747" s="282"/>
      <c r="FV747" s="282"/>
      <c r="FW747" s="282"/>
      <c r="FX747" s="282"/>
      <c r="FY747" s="282"/>
      <c r="FZ747" s="282"/>
      <c r="GA747" s="282"/>
      <c r="GB747" s="282"/>
      <c r="GC747" s="282"/>
      <c r="GD747" s="282"/>
      <c r="GE747" s="282"/>
      <c r="GF747" s="282"/>
      <c r="GG747" s="282"/>
      <c r="GH747" s="282"/>
      <c r="GI747" s="282"/>
      <c r="GJ747" s="282"/>
      <c r="GK747" s="282"/>
      <c r="GL747" s="282"/>
      <c r="GM747" s="282"/>
      <c r="GN747" s="282"/>
      <c r="GO747" s="282"/>
      <c r="GP747" s="282"/>
      <c r="GQ747" s="282"/>
      <c r="GR747" s="282"/>
      <c r="GS747" s="282"/>
      <c r="GT747" s="282"/>
      <c r="GU747" s="282"/>
      <c r="GV747" s="282"/>
      <c r="GW747" s="282"/>
      <c r="GX747" s="282"/>
      <c r="GY747" s="282"/>
      <c r="GZ747" s="282"/>
      <c r="HA747" s="282"/>
      <c r="HB747" s="282"/>
      <c r="HC747" s="282"/>
      <c r="HD747" s="282"/>
      <c r="HE747" s="282"/>
      <c r="HF747" s="282"/>
      <c r="HG747" s="282"/>
      <c r="HH747" s="282"/>
      <c r="HI747" s="282"/>
      <c r="HJ747" s="282"/>
      <c r="HK747" s="282"/>
      <c r="HL747" s="282"/>
      <c r="HM747" s="282"/>
      <c r="HN747" s="282"/>
      <c r="HO747" s="282"/>
      <c r="HP747" s="282"/>
      <c r="HQ747" s="282"/>
    </row>
    <row r="748" spans="1:225" s="73" customFormat="1" ht="18" hidden="1" customHeight="1" x14ac:dyDescent="0.25">
      <c r="A748" s="223" t="str">
        <f t="shared" ref="A748:B748" si="1844">IF(A591="","",A591)</f>
        <v/>
      </c>
      <c r="B748" s="225" t="str">
        <f t="shared" si="1844"/>
        <v/>
      </c>
      <c r="C748" s="218">
        <f t="shared" si="1790"/>
        <v>0</v>
      </c>
      <c r="D748" s="284"/>
      <c r="E748" s="219">
        <f t="shared" si="1791"/>
        <v>0</v>
      </c>
      <c r="F748" s="219">
        <f t="shared" si="1792"/>
        <v>0</v>
      </c>
      <c r="G748" s="136"/>
      <c r="H748" s="214" t="str">
        <f t="shared" si="1793"/>
        <v/>
      </c>
      <c r="I748" s="219" t="str">
        <f t="shared" si="1794"/>
        <v/>
      </c>
      <c r="J748" s="219" t="str">
        <f t="shared" si="1798"/>
        <v/>
      </c>
      <c r="K748" s="216"/>
      <c r="L748" s="217">
        <f t="shared" si="1788"/>
        <v>1</v>
      </c>
      <c r="M748" s="219" t="str">
        <f t="shared" si="1819"/>
        <v/>
      </c>
      <c r="N748" s="221" t="str">
        <f t="shared" si="1796"/>
        <v/>
      </c>
      <c r="O748" s="304"/>
      <c r="P748" s="282"/>
      <c r="Q748" s="282"/>
      <c r="R748" s="287"/>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c r="CQ748" s="282"/>
      <c r="CR748" s="282"/>
      <c r="CS748" s="282"/>
      <c r="CT748" s="282"/>
      <c r="CU748" s="282"/>
      <c r="CV748" s="282"/>
      <c r="CW748" s="282"/>
      <c r="CX748" s="282"/>
      <c r="CY748" s="282"/>
      <c r="CZ748" s="282"/>
      <c r="DA748" s="282"/>
      <c r="DB748" s="282"/>
      <c r="DC748" s="282"/>
      <c r="DD748" s="282"/>
      <c r="DE748" s="282"/>
      <c r="DF748" s="282"/>
      <c r="DG748" s="282"/>
      <c r="DH748" s="282"/>
      <c r="DI748" s="282"/>
      <c r="DJ748" s="282"/>
      <c r="DK748" s="282"/>
      <c r="DL748" s="282"/>
      <c r="DM748" s="282"/>
      <c r="DN748" s="282"/>
      <c r="DO748" s="282"/>
      <c r="DP748" s="282"/>
      <c r="DQ748" s="282"/>
      <c r="DR748" s="282"/>
      <c r="DS748" s="282"/>
      <c r="DT748" s="282"/>
      <c r="DU748" s="282"/>
      <c r="DV748" s="282"/>
      <c r="DW748" s="282"/>
      <c r="DX748" s="282"/>
      <c r="DY748" s="282"/>
      <c r="DZ748" s="282"/>
      <c r="EA748" s="282"/>
      <c r="EB748" s="282"/>
      <c r="EC748" s="282"/>
      <c r="ED748" s="282"/>
      <c r="EE748" s="282"/>
      <c r="EF748" s="282"/>
      <c r="EG748" s="282"/>
      <c r="EH748" s="282"/>
      <c r="EI748" s="282"/>
      <c r="EJ748" s="282"/>
      <c r="EK748" s="282"/>
      <c r="EL748" s="282"/>
      <c r="EM748" s="282"/>
      <c r="EN748" s="282"/>
      <c r="EO748" s="282"/>
      <c r="EP748" s="282"/>
      <c r="EQ748" s="282"/>
      <c r="ER748" s="282"/>
      <c r="ES748" s="282"/>
      <c r="ET748" s="282"/>
      <c r="EU748" s="282"/>
      <c r="EV748" s="282"/>
      <c r="EW748" s="282"/>
      <c r="EX748" s="282"/>
      <c r="EY748" s="282"/>
      <c r="EZ748" s="282"/>
      <c r="FA748" s="282"/>
      <c r="FB748" s="282"/>
      <c r="FC748" s="282"/>
      <c r="FD748" s="282"/>
      <c r="FE748" s="282"/>
      <c r="FF748" s="282"/>
      <c r="FG748" s="282"/>
      <c r="FH748" s="282"/>
      <c r="FI748" s="282"/>
      <c r="FJ748" s="282"/>
      <c r="FK748" s="282"/>
      <c r="FL748" s="282"/>
      <c r="FM748" s="282"/>
      <c r="FN748" s="282"/>
      <c r="FO748" s="282"/>
      <c r="FP748" s="282"/>
      <c r="FQ748" s="282"/>
      <c r="FR748" s="282"/>
      <c r="FS748" s="282"/>
      <c r="FT748" s="282"/>
      <c r="FU748" s="282"/>
      <c r="FV748" s="282"/>
      <c r="FW748" s="282"/>
      <c r="FX748" s="282"/>
      <c r="FY748" s="282"/>
      <c r="FZ748" s="282"/>
      <c r="GA748" s="282"/>
      <c r="GB748" s="282"/>
      <c r="GC748" s="282"/>
      <c r="GD748" s="282"/>
      <c r="GE748" s="282"/>
      <c r="GF748" s="282"/>
      <c r="GG748" s="282"/>
      <c r="GH748" s="282"/>
      <c r="GI748" s="282"/>
      <c r="GJ748" s="282"/>
      <c r="GK748" s="282"/>
      <c r="GL748" s="282"/>
      <c r="GM748" s="282"/>
      <c r="GN748" s="282"/>
      <c r="GO748" s="282"/>
      <c r="GP748" s="282"/>
      <c r="GQ748" s="282"/>
      <c r="GR748" s="282"/>
      <c r="GS748" s="282"/>
      <c r="GT748" s="282"/>
      <c r="GU748" s="282"/>
      <c r="GV748" s="282"/>
      <c r="GW748" s="282"/>
      <c r="GX748" s="282"/>
      <c r="GY748" s="282"/>
      <c r="GZ748" s="282"/>
      <c r="HA748" s="282"/>
      <c r="HB748" s="282"/>
      <c r="HC748" s="282"/>
      <c r="HD748" s="282"/>
      <c r="HE748" s="282"/>
      <c r="HF748" s="282"/>
      <c r="HG748" s="282"/>
      <c r="HH748" s="282"/>
      <c r="HI748" s="282"/>
      <c r="HJ748" s="282"/>
      <c r="HK748" s="282"/>
      <c r="HL748" s="282"/>
      <c r="HM748" s="282"/>
      <c r="HN748" s="282"/>
      <c r="HO748" s="282"/>
      <c r="HP748" s="282"/>
      <c r="HQ748" s="282"/>
    </row>
    <row r="749" spans="1:225" s="73" customFormat="1" ht="18" hidden="1" customHeight="1" x14ac:dyDescent="0.25">
      <c r="A749" s="223" t="str">
        <f t="shared" ref="A749:B749" si="1845">IF(A592="","",A592)</f>
        <v/>
      </c>
      <c r="B749" s="225" t="str">
        <f t="shared" si="1845"/>
        <v/>
      </c>
      <c r="C749" s="218">
        <f t="shared" si="1790"/>
        <v>0</v>
      </c>
      <c r="D749" s="284"/>
      <c r="E749" s="219">
        <f t="shared" si="1791"/>
        <v>0</v>
      </c>
      <c r="F749" s="219">
        <f t="shared" si="1792"/>
        <v>0</v>
      </c>
      <c r="G749" s="136"/>
      <c r="H749" s="214" t="str">
        <f t="shared" si="1793"/>
        <v/>
      </c>
      <c r="I749" s="219" t="str">
        <f t="shared" si="1794"/>
        <v/>
      </c>
      <c r="J749" s="219" t="str">
        <f t="shared" si="1798"/>
        <v/>
      </c>
      <c r="K749" s="216"/>
      <c r="L749" s="217">
        <f t="shared" si="1788"/>
        <v>1</v>
      </c>
      <c r="M749" s="219" t="str">
        <f t="shared" si="1819"/>
        <v/>
      </c>
      <c r="N749" s="221" t="str">
        <f t="shared" si="1796"/>
        <v/>
      </c>
      <c r="O749" s="304"/>
      <c r="P749" s="282"/>
      <c r="Q749" s="282"/>
      <c r="R749" s="287"/>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c r="CQ749" s="282"/>
      <c r="CR749" s="282"/>
      <c r="CS749" s="282"/>
      <c r="CT749" s="282"/>
      <c r="CU749" s="282"/>
      <c r="CV749" s="282"/>
      <c r="CW749" s="282"/>
      <c r="CX749" s="282"/>
      <c r="CY749" s="282"/>
      <c r="CZ749" s="282"/>
      <c r="DA749" s="282"/>
      <c r="DB749" s="282"/>
      <c r="DC749" s="282"/>
      <c r="DD749" s="282"/>
      <c r="DE749" s="282"/>
      <c r="DF749" s="282"/>
      <c r="DG749" s="282"/>
      <c r="DH749" s="282"/>
      <c r="DI749" s="282"/>
      <c r="DJ749" s="282"/>
      <c r="DK749" s="282"/>
      <c r="DL749" s="282"/>
      <c r="DM749" s="282"/>
      <c r="DN749" s="282"/>
      <c r="DO749" s="282"/>
      <c r="DP749" s="282"/>
      <c r="DQ749" s="282"/>
      <c r="DR749" s="282"/>
      <c r="DS749" s="282"/>
      <c r="DT749" s="282"/>
      <c r="DU749" s="282"/>
      <c r="DV749" s="282"/>
      <c r="DW749" s="282"/>
      <c r="DX749" s="282"/>
      <c r="DY749" s="282"/>
      <c r="DZ749" s="282"/>
      <c r="EA749" s="282"/>
      <c r="EB749" s="282"/>
      <c r="EC749" s="282"/>
      <c r="ED749" s="282"/>
      <c r="EE749" s="282"/>
      <c r="EF749" s="282"/>
      <c r="EG749" s="282"/>
      <c r="EH749" s="282"/>
      <c r="EI749" s="282"/>
      <c r="EJ749" s="282"/>
      <c r="EK749" s="282"/>
      <c r="EL749" s="282"/>
      <c r="EM749" s="282"/>
      <c r="EN749" s="282"/>
      <c r="EO749" s="282"/>
      <c r="EP749" s="282"/>
      <c r="EQ749" s="282"/>
      <c r="ER749" s="282"/>
      <c r="ES749" s="282"/>
      <c r="ET749" s="282"/>
      <c r="EU749" s="282"/>
      <c r="EV749" s="282"/>
      <c r="EW749" s="282"/>
      <c r="EX749" s="282"/>
      <c r="EY749" s="282"/>
      <c r="EZ749" s="282"/>
      <c r="FA749" s="282"/>
      <c r="FB749" s="282"/>
      <c r="FC749" s="282"/>
      <c r="FD749" s="282"/>
      <c r="FE749" s="282"/>
      <c r="FF749" s="282"/>
      <c r="FG749" s="282"/>
      <c r="FH749" s="282"/>
      <c r="FI749" s="282"/>
      <c r="FJ749" s="282"/>
      <c r="FK749" s="282"/>
      <c r="FL749" s="282"/>
      <c r="FM749" s="282"/>
      <c r="FN749" s="282"/>
      <c r="FO749" s="282"/>
      <c r="FP749" s="282"/>
      <c r="FQ749" s="282"/>
      <c r="FR749" s="282"/>
      <c r="FS749" s="282"/>
      <c r="FT749" s="282"/>
      <c r="FU749" s="282"/>
      <c r="FV749" s="282"/>
      <c r="FW749" s="282"/>
      <c r="FX749" s="282"/>
      <c r="FY749" s="282"/>
      <c r="FZ749" s="282"/>
      <c r="GA749" s="282"/>
      <c r="GB749" s="282"/>
      <c r="GC749" s="282"/>
      <c r="GD749" s="282"/>
      <c r="GE749" s="282"/>
      <c r="GF749" s="282"/>
      <c r="GG749" s="282"/>
      <c r="GH749" s="282"/>
      <c r="GI749" s="282"/>
      <c r="GJ749" s="282"/>
      <c r="GK749" s="282"/>
      <c r="GL749" s="282"/>
      <c r="GM749" s="282"/>
      <c r="GN749" s="282"/>
      <c r="GO749" s="282"/>
      <c r="GP749" s="282"/>
      <c r="GQ749" s="282"/>
      <c r="GR749" s="282"/>
      <c r="GS749" s="282"/>
      <c r="GT749" s="282"/>
      <c r="GU749" s="282"/>
      <c r="GV749" s="282"/>
      <c r="GW749" s="282"/>
      <c r="GX749" s="282"/>
      <c r="GY749" s="282"/>
      <c r="GZ749" s="282"/>
      <c r="HA749" s="282"/>
      <c r="HB749" s="282"/>
      <c r="HC749" s="282"/>
      <c r="HD749" s="282"/>
      <c r="HE749" s="282"/>
      <c r="HF749" s="282"/>
      <c r="HG749" s="282"/>
      <c r="HH749" s="282"/>
      <c r="HI749" s="282"/>
      <c r="HJ749" s="282"/>
      <c r="HK749" s="282"/>
      <c r="HL749" s="282"/>
      <c r="HM749" s="282"/>
      <c r="HN749" s="282"/>
      <c r="HO749" s="282"/>
      <c r="HP749" s="282"/>
      <c r="HQ749" s="282"/>
    </row>
    <row r="750" spans="1:225" s="73" customFormat="1" ht="18" hidden="1" customHeight="1" x14ac:dyDescent="0.25">
      <c r="A750" s="223" t="str">
        <f t="shared" ref="A750:B750" si="1846">IF(A593="","",A593)</f>
        <v/>
      </c>
      <c r="B750" s="225" t="str">
        <f t="shared" si="1846"/>
        <v/>
      </c>
      <c r="C750" s="218">
        <f t="shared" si="1790"/>
        <v>0</v>
      </c>
      <c r="D750" s="284"/>
      <c r="E750" s="219">
        <f t="shared" si="1791"/>
        <v>0</v>
      </c>
      <c r="F750" s="219">
        <f t="shared" si="1792"/>
        <v>0</v>
      </c>
      <c r="G750" s="136"/>
      <c r="H750" s="214" t="str">
        <f t="shared" si="1793"/>
        <v/>
      </c>
      <c r="I750" s="219" t="str">
        <f t="shared" si="1794"/>
        <v/>
      </c>
      <c r="J750" s="219" t="str">
        <f t="shared" si="1798"/>
        <v/>
      </c>
      <c r="K750" s="216"/>
      <c r="L750" s="217">
        <f t="shared" si="1788"/>
        <v>1</v>
      </c>
      <c r="M750" s="219" t="str">
        <f t="shared" si="1819"/>
        <v/>
      </c>
      <c r="N750" s="221" t="str">
        <f t="shared" si="1796"/>
        <v/>
      </c>
      <c r="O750" s="304"/>
      <c r="P750" s="282"/>
      <c r="Q750" s="282"/>
      <c r="R750" s="287"/>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c r="CQ750" s="282"/>
      <c r="CR750" s="282"/>
      <c r="CS750" s="282"/>
      <c r="CT750" s="282"/>
      <c r="CU750" s="282"/>
      <c r="CV750" s="282"/>
      <c r="CW750" s="282"/>
      <c r="CX750" s="282"/>
      <c r="CY750" s="282"/>
      <c r="CZ750" s="282"/>
      <c r="DA750" s="282"/>
      <c r="DB750" s="282"/>
      <c r="DC750" s="282"/>
      <c r="DD750" s="282"/>
      <c r="DE750" s="282"/>
      <c r="DF750" s="282"/>
      <c r="DG750" s="282"/>
      <c r="DH750" s="282"/>
      <c r="DI750" s="282"/>
      <c r="DJ750" s="282"/>
      <c r="DK750" s="282"/>
      <c r="DL750" s="282"/>
      <c r="DM750" s="282"/>
      <c r="DN750" s="282"/>
      <c r="DO750" s="282"/>
      <c r="DP750" s="282"/>
      <c r="DQ750" s="282"/>
      <c r="DR750" s="282"/>
      <c r="DS750" s="282"/>
      <c r="DT750" s="282"/>
      <c r="DU750" s="282"/>
      <c r="DV750" s="282"/>
      <c r="DW750" s="282"/>
      <c r="DX750" s="282"/>
      <c r="DY750" s="282"/>
      <c r="DZ750" s="282"/>
      <c r="EA750" s="282"/>
      <c r="EB750" s="282"/>
      <c r="EC750" s="282"/>
      <c r="ED750" s="282"/>
      <c r="EE750" s="282"/>
      <c r="EF750" s="282"/>
      <c r="EG750" s="282"/>
      <c r="EH750" s="282"/>
      <c r="EI750" s="282"/>
      <c r="EJ750" s="282"/>
      <c r="EK750" s="282"/>
      <c r="EL750" s="282"/>
      <c r="EM750" s="282"/>
      <c r="EN750" s="282"/>
      <c r="EO750" s="282"/>
      <c r="EP750" s="282"/>
      <c r="EQ750" s="282"/>
      <c r="ER750" s="282"/>
      <c r="ES750" s="282"/>
      <c r="ET750" s="282"/>
      <c r="EU750" s="282"/>
      <c r="EV750" s="282"/>
      <c r="EW750" s="282"/>
      <c r="EX750" s="282"/>
      <c r="EY750" s="282"/>
      <c r="EZ750" s="282"/>
      <c r="FA750" s="282"/>
      <c r="FB750" s="282"/>
      <c r="FC750" s="282"/>
      <c r="FD750" s="282"/>
      <c r="FE750" s="282"/>
      <c r="FF750" s="282"/>
      <c r="FG750" s="282"/>
      <c r="FH750" s="282"/>
      <c r="FI750" s="282"/>
      <c r="FJ750" s="282"/>
      <c r="FK750" s="282"/>
      <c r="FL750" s="282"/>
      <c r="FM750" s="282"/>
      <c r="FN750" s="282"/>
      <c r="FO750" s="282"/>
      <c r="FP750" s="282"/>
      <c r="FQ750" s="282"/>
      <c r="FR750" s="282"/>
      <c r="FS750" s="282"/>
      <c r="FT750" s="282"/>
      <c r="FU750" s="282"/>
      <c r="FV750" s="282"/>
      <c r="FW750" s="282"/>
      <c r="FX750" s="282"/>
      <c r="FY750" s="282"/>
      <c r="FZ750" s="282"/>
      <c r="GA750" s="282"/>
      <c r="GB750" s="282"/>
      <c r="GC750" s="282"/>
      <c r="GD750" s="282"/>
      <c r="GE750" s="282"/>
      <c r="GF750" s="282"/>
      <c r="GG750" s="282"/>
      <c r="GH750" s="282"/>
      <c r="GI750" s="282"/>
      <c r="GJ750" s="282"/>
      <c r="GK750" s="282"/>
      <c r="GL750" s="282"/>
      <c r="GM750" s="282"/>
      <c r="GN750" s="282"/>
      <c r="GO750" s="282"/>
      <c r="GP750" s="282"/>
      <c r="GQ750" s="282"/>
      <c r="GR750" s="282"/>
      <c r="GS750" s="282"/>
      <c r="GT750" s="282"/>
      <c r="GU750" s="282"/>
      <c r="GV750" s="282"/>
      <c r="GW750" s="282"/>
      <c r="GX750" s="282"/>
      <c r="GY750" s="282"/>
      <c r="GZ750" s="282"/>
      <c r="HA750" s="282"/>
      <c r="HB750" s="282"/>
      <c r="HC750" s="282"/>
      <c r="HD750" s="282"/>
      <c r="HE750" s="282"/>
      <c r="HF750" s="282"/>
      <c r="HG750" s="282"/>
      <c r="HH750" s="282"/>
      <c r="HI750" s="282"/>
      <c r="HJ750" s="282"/>
      <c r="HK750" s="282"/>
      <c r="HL750" s="282"/>
      <c r="HM750" s="282"/>
      <c r="HN750" s="282"/>
      <c r="HO750" s="282"/>
      <c r="HP750" s="282"/>
      <c r="HQ750" s="282"/>
    </row>
    <row r="751" spans="1:225" s="73" customFormat="1" ht="18" hidden="1" customHeight="1" x14ac:dyDescent="0.25">
      <c r="A751" s="223" t="str">
        <f t="shared" ref="A751:B751" si="1847">IF(A594="","",A594)</f>
        <v/>
      </c>
      <c r="B751" s="225" t="str">
        <f t="shared" si="1847"/>
        <v/>
      </c>
      <c r="C751" s="218">
        <f t="shared" si="1790"/>
        <v>0</v>
      </c>
      <c r="D751" s="284"/>
      <c r="E751" s="219">
        <f t="shared" si="1791"/>
        <v>0</v>
      </c>
      <c r="F751" s="219">
        <f t="shared" si="1792"/>
        <v>0</v>
      </c>
      <c r="G751" s="136"/>
      <c r="H751" s="214" t="str">
        <f t="shared" si="1793"/>
        <v/>
      </c>
      <c r="I751" s="219" t="str">
        <f t="shared" si="1794"/>
        <v/>
      </c>
      <c r="J751" s="219" t="str">
        <f t="shared" si="1798"/>
        <v/>
      </c>
      <c r="K751" s="216"/>
      <c r="L751" s="217">
        <f t="shared" si="1788"/>
        <v>1</v>
      </c>
      <c r="M751" s="219" t="str">
        <f t="shared" si="1819"/>
        <v/>
      </c>
      <c r="N751" s="221" t="str">
        <f t="shared" si="1796"/>
        <v/>
      </c>
      <c r="O751" s="304"/>
      <c r="P751" s="282"/>
      <c r="Q751" s="282"/>
      <c r="R751" s="287"/>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c r="CQ751" s="282"/>
      <c r="CR751" s="282"/>
      <c r="CS751" s="282"/>
      <c r="CT751" s="282"/>
      <c r="CU751" s="282"/>
      <c r="CV751" s="282"/>
      <c r="CW751" s="282"/>
      <c r="CX751" s="282"/>
      <c r="CY751" s="282"/>
      <c r="CZ751" s="282"/>
      <c r="DA751" s="282"/>
      <c r="DB751" s="282"/>
      <c r="DC751" s="282"/>
      <c r="DD751" s="282"/>
      <c r="DE751" s="282"/>
      <c r="DF751" s="282"/>
      <c r="DG751" s="282"/>
      <c r="DH751" s="282"/>
      <c r="DI751" s="282"/>
      <c r="DJ751" s="282"/>
      <c r="DK751" s="282"/>
      <c r="DL751" s="282"/>
      <c r="DM751" s="282"/>
      <c r="DN751" s="282"/>
      <c r="DO751" s="282"/>
      <c r="DP751" s="282"/>
      <c r="DQ751" s="282"/>
      <c r="DR751" s="282"/>
      <c r="DS751" s="282"/>
      <c r="DT751" s="282"/>
      <c r="DU751" s="282"/>
      <c r="DV751" s="282"/>
      <c r="DW751" s="282"/>
      <c r="DX751" s="282"/>
      <c r="DY751" s="282"/>
      <c r="DZ751" s="282"/>
      <c r="EA751" s="282"/>
      <c r="EB751" s="282"/>
      <c r="EC751" s="282"/>
      <c r="ED751" s="282"/>
      <c r="EE751" s="282"/>
      <c r="EF751" s="282"/>
      <c r="EG751" s="282"/>
      <c r="EH751" s="282"/>
      <c r="EI751" s="282"/>
      <c r="EJ751" s="282"/>
      <c r="EK751" s="282"/>
      <c r="EL751" s="282"/>
      <c r="EM751" s="282"/>
      <c r="EN751" s="282"/>
      <c r="EO751" s="282"/>
      <c r="EP751" s="282"/>
      <c r="EQ751" s="282"/>
      <c r="ER751" s="282"/>
      <c r="ES751" s="282"/>
      <c r="ET751" s="282"/>
      <c r="EU751" s="282"/>
      <c r="EV751" s="282"/>
      <c r="EW751" s="282"/>
      <c r="EX751" s="282"/>
      <c r="EY751" s="282"/>
      <c r="EZ751" s="282"/>
      <c r="FA751" s="282"/>
      <c r="FB751" s="282"/>
      <c r="FC751" s="282"/>
      <c r="FD751" s="282"/>
      <c r="FE751" s="282"/>
      <c r="FF751" s="282"/>
      <c r="FG751" s="282"/>
      <c r="FH751" s="282"/>
      <c r="FI751" s="282"/>
      <c r="FJ751" s="282"/>
      <c r="FK751" s="282"/>
      <c r="FL751" s="282"/>
      <c r="FM751" s="282"/>
      <c r="FN751" s="282"/>
      <c r="FO751" s="282"/>
      <c r="FP751" s="282"/>
      <c r="FQ751" s="282"/>
      <c r="FR751" s="282"/>
      <c r="FS751" s="282"/>
      <c r="FT751" s="282"/>
      <c r="FU751" s="282"/>
      <c r="FV751" s="282"/>
      <c r="FW751" s="282"/>
      <c r="FX751" s="282"/>
      <c r="FY751" s="282"/>
      <c r="FZ751" s="282"/>
      <c r="GA751" s="282"/>
      <c r="GB751" s="282"/>
      <c r="GC751" s="282"/>
      <c r="GD751" s="282"/>
      <c r="GE751" s="282"/>
      <c r="GF751" s="282"/>
      <c r="GG751" s="282"/>
      <c r="GH751" s="282"/>
      <c r="GI751" s="282"/>
      <c r="GJ751" s="282"/>
      <c r="GK751" s="282"/>
      <c r="GL751" s="282"/>
      <c r="GM751" s="282"/>
      <c r="GN751" s="282"/>
      <c r="GO751" s="282"/>
      <c r="GP751" s="282"/>
      <c r="GQ751" s="282"/>
      <c r="GR751" s="282"/>
      <c r="GS751" s="282"/>
      <c r="GT751" s="282"/>
      <c r="GU751" s="282"/>
      <c r="GV751" s="282"/>
      <c r="GW751" s="282"/>
      <c r="GX751" s="282"/>
      <c r="GY751" s="282"/>
      <c r="GZ751" s="282"/>
      <c r="HA751" s="282"/>
      <c r="HB751" s="282"/>
      <c r="HC751" s="282"/>
      <c r="HD751" s="282"/>
      <c r="HE751" s="282"/>
      <c r="HF751" s="282"/>
      <c r="HG751" s="282"/>
      <c r="HH751" s="282"/>
      <c r="HI751" s="282"/>
      <c r="HJ751" s="282"/>
      <c r="HK751" s="282"/>
      <c r="HL751" s="282"/>
      <c r="HM751" s="282"/>
      <c r="HN751" s="282"/>
      <c r="HO751" s="282"/>
      <c r="HP751" s="282"/>
      <c r="HQ751" s="282"/>
    </row>
    <row r="752" spans="1:225" s="73" customFormat="1" ht="18" hidden="1" customHeight="1" x14ac:dyDescent="0.25">
      <c r="A752" s="223" t="str">
        <f t="shared" ref="A752:B752" si="1848">IF(A595="","",A595)</f>
        <v/>
      </c>
      <c r="B752" s="225" t="str">
        <f t="shared" si="1848"/>
        <v/>
      </c>
      <c r="C752" s="218">
        <f t="shared" si="1790"/>
        <v>0</v>
      </c>
      <c r="D752" s="284"/>
      <c r="E752" s="219">
        <f t="shared" si="1791"/>
        <v>0</v>
      </c>
      <c r="F752" s="219">
        <f t="shared" si="1792"/>
        <v>0</v>
      </c>
      <c r="G752" s="136"/>
      <c r="H752" s="214" t="str">
        <f t="shared" si="1793"/>
        <v/>
      </c>
      <c r="I752" s="219" t="str">
        <f t="shared" si="1794"/>
        <v/>
      </c>
      <c r="J752" s="219" t="str">
        <f t="shared" si="1798"/>
        <v/>
      </c>
      <c r="K752" s="216"/>
      <c r="L752" s="217">
        <f t="shared" si="1788"/>
        <v>1</v>
      </c>
      <c r="M752" s="219" t="str">
        <f t="shared" si="1819"/>
        <v/>
      </c>
      <c r="N752" s="221" t="str">
        <f t="shared" si="1796"/>
        <v/>
      </c>
      <c r="O752" s="304"/>
      <c r="P752" s="282"/>
      <c r="Q752" s="282"/>
      <c r="R752" s="287"/>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c r="CQ752" s="282"/>
      <c r="CR752" s="282"/>
      <c r="CS752" s="282"/>
      <c r="CT752" s="282"/>
      <c r="CU752" s="282"/>
      <c r="CV752" s="282"/>
      <c r="CW752" s="282"/>
      <c r="CX752" s="282"/>
      <c r="CY752" s="282"/>
      <c r="CZ752" s="282"/>
      <c r="DA752" s="282"/>
      <c r="DB752" s="282"/>
      <c r="DC752" s="282"/>
      <c r="DD752" s="282"/>
      <c r="DE752" s="282"/>
      <c r="DF752" s="282"/>
      <c r="DG752" s="282"/>
      <c r="DH752" s="282"/>
      <c r="DI752" s="282"/>
      <c r="DJ752" s="282"/>
      <c r="DK752" s="282"/>
      <c r="DL752" s="282"/>
      <c r="DM752" s="282"/>
      <c r="DN752" s="282"/>
      <c r="DO752" s="282"/>
      <c r="DP752" s="282"/>
      <c r="DQ752" s="282"/>
      <c r="DR752" s="282"/>
      <c r="DS752" s="282"/>
      <c r="DT752" s="282"/>
      <c r="DU752" s="282"/>
      <c r="DV752" s="282"/>
      <c r="DW752" s="282"/>
      <c r="DX752" s="282"/>
      <c r="DY752" s="282"/>
      <c r="DZ752" s="282"/>
      <c r="EA752" s="282"/>
      <c r="EB752" s="282"/>
      <c r="EC752" s="282"/>
      <c r="ED752" s="282"/>
      <c r="EE752" s="282"/>
      <c r="EF752" s="282"/>
      <c r="EG752" s="282"/>
      <c r="EH752" s="282"/>
      <c r="EI752" s="282"/>
      <c r="EJ752" s="282"/>
      <c r="EK752" s="282"/>
      <c r="EL752" s="282"/>
      <c r="EM752" s="282"/>
      <c r="EN752" s="282"/>
      <c r="EO752" s="282"/>
      <c r="EP752" s="282"/>
      <c r="EQ752" s="282"/>
      <c r="ER752" s="282"/>
      <c r="ES752" s="282"/>
      <c r="ET752" s="282"/>
      <c r="EU752" s="282"/>
      <c r="EV752" s="282"/>
      <c r="EW752" s="282"/>
      <c r="EX752" s="282"/>
      <c r="EY752" s="282"/>
      <c r="EZ752" s="282"/>
      <c r="FA752" s="282"/>
      <c r="FB752" s="282"/>
      <c r="FC752" s="282"/>
      <c r="FD752" s="282"/>
      <c r="FE752" s="282"/>
      <c r="FF752" s="282"/>
      <c r="FG752" s="282"/>
      <c r="FH752" s="282"/>
      <c r="FI752" s="282"/>
      <c r="FJ752" s="282"/>
      <c r="FK752" s="282"/>
      <c r="FL752" s="282"/>
      <c r="FM752" s="282"/>
      <c r="FN752" s="282"/>
      <c r="FO752" s="282"/>
      <c r="FP752" s="282"/>
      <c r="FQ752" s="282"/>
      <c r="FR752" s="282"/>
      <c r="FS752" s="282"/>
      <c r="FT752" s="282"/>
      <c r="FU752" s="282"/>
      <c r="FV752" s="282"/>
      <c r="FW752" s="282"/>
      <c r="FX752" s="282"/>
      <c r="FY752" s="282"/>
      <c r="FZ752" s="282"/>
      <c r="GA752" s="282"/>
      <c r="GB752" s="282"/>
      <c r="GC752" s="282"/>
      <c r="GD752" s="282"/>
      <c r="GE752" s="282"/>
      <c r="GF752" s="282"/>
      <c r="GG752" s="282"/>
      <c r="GH752" s="282"/>
      <c r="GI752" s="282"/>
      <c r="GJ752" s="282"/>
      <c r="GK752" s="282"/>
      <c r="GL752" s="282"/>
      <c r="GM752" s="282"/>
      <c r="GN752" s="282"/>
      <c r="GO752" s="282"/>
      <c r="GP752" s="282"/>
      <c r="GQ752" s="282"/>
      <c r="GR752" s="282"/>
      <c r="GS752" s="282"/>
      <c r="GT752" s="282"/>
      <c r="GU752" s="282"/>
      <c r="GV752" s="282"/>
      <c r="GW752" s="282"/>
      <c r="GX752" s="282"/>
      <c r="GY752" s="282"/>
      <c r="GZ752" s="282"/>
      <c r="HA752" s="282"/>
      <c r="HB752" s="282"/>
      <c r="HC752" s="282"/>
      <c r="HD752" s="282"/>
      <c r="HE752" s="282"/>
      <c r="HF752" s="282"/>
      <c r="HG752" s="282"/>
      <c r="HH752" s="282"/>
      <c r="HI752" s="282"/>
      <c r="HJ752" s="282"/>
      <c r="HK752" s="282"/>
      <c r="HL752" s="282"/>
      <c r="HM752" s="282"/>
      <c r="HN752" s="282"/>
      <c r="HO752" s="282"/>
      <c r="HP752" s="282"/>
      <c r="HQ752" s="282"/>
    </row>
    <row r="753" spans="1:225" s="73" customFormat="1" ht="18" hidden="1" customHeight="1" x14ac:dyDescent="0.25">
      <c r="A753" s="223" t="str">
        <f t="shared" ref="A753:B753" si="1849">IF(A596="","",A596)</f>
        <v/>
      </c>
      <c r="B753" s="225" t="str">
        <f t="shared" si="1849"/>
        <v/>
      </c>
      <c r="C753" s="218">
        <f t="shared" si="1790"/>
        <v>0</v>
      </c>
      <c r="D753" s="284"/>
      <c r="E753" s="219">
        <f t="shared" si="1791"/>
        <v>0</v>
      </c>
      <c r="F753" s="219">
        <f t="shared" si="1792"/>
        <v>0</v>
      </c>
      <c r="G753" s="136"/>
      <c r="H753" s="214" t="str">
        <f t="shared" si="1793"/>
        <v/>
      </c>
      <c r="I753" s="219" t="str">
        <f t="shared" si="1794"/>
        <v/>
      </c>
      <c r="J753" s="219" t="str">
        <f t="shared" si="1798"/>
        <v/>
      </c>
      <c r="K753" s="216"/>
      <c r="L753" s="217">
        <f t="shared" si="1788"/>
        <v>1</v>
      </c>
      <c r="M753" s="219" t="str">
        <f t="shared" si="1819"/>
        <v/>
      </c>
      <c r="N753" s="221" t="str">
        <f t="shared" si="1796"/>
        <v/>
      </c>
      <c r="O753" s="304"/>
      <c r="P753" s="282"/>
      <c r="Q753" s="282"/>
      <c r="R753" s="287"/>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c r="CQ753" s="282"/>
      <c r="CR753" s="282"/>
      <c r="CS753" s="282"/>
      <c r="CT753" s="282"/>
      <c r="CU753" s="282"/>
      <c r="CV753" s="282"/>
      <c r="CW753" s="282"/>
      <c r="CX753" s="282"/>
      <c r="CY753" s="282"/>
      <c r="CZ753" s="282"/>
      <c r="DA753" s="282"/>
      <c r="DB753" s="282"/>
      <c r="DC753" s="282"/>
      <c r="DD753" s="282"/>
      <c r="DE753" s="282"/>
      <c r="DF753" s="282"/>
      <c r="DG753" s="282"/>
      <c r="DH753" s="282"/>
      <c r="DI753" s="282"/>
      <c r="DJ753" s="282"/>
      <c r="DK753" s="282"/>
      <c r="DL753" s="282"/>
      <c r="DM753" s="282"/>
      <c r="DN753" s="282"/>
      <c r="DO753" s="282"/>
      <c r="DP753" s="282"/>
      <c r="DQ753" s="282"/>
      <c r="DR753" s="282"/>
      <c r="DS753" s="282"/>
      <c r="DT753" s="282"/>
      <c r="DU753" s="282"/>
      <c r="DV753" s="282"/>
      <c r="DW753" s="282"/>
      <c r="DX753" s="282"/>
      <c r="DY753" s="282"/>
      <c r="DZ753" s="282"/>
      <c r="EA753" s="282"/>
      <c r="EB753" s="282"/>
      <c r="EC753" s="282"/>
      <c r="ED753" s="282"/>
      <c r="EE753" s="282"/>
      <c r="EF753" s="282"/>
      <c r="EG753" s="282"/>
      <c r="EH753" s="282"/>
      <c r="EI753" s="282"/>
      <c r="EJ753" s="282"/>
      <c r="EK753" s="282"/>
      <c r="EL753" s="282"/>
      <c r="EM753" s="282"/>
      <c r="EN753" s="282"/>
      <c r="EO753" s="282"/>
      <c r="EP753" s="282"/>
      <c r="EQ753" s="282"/>
      <c r="ER753" s="282"/>
      <c r="ES753" s="282"/>
      <c r="ET753" s="282"/>
      <c r="EU753" s="282"/>
      <c r="EV753" s="282"/>
      <c r="EW753" s="282"/>
      <c r="EX753" s="282"/>
      <c r="EY753" s="282"/>
      <c r="EZ753" s="282"/>
      <c r="FA753" s="282"/>
      <c r="FB753" s="282"/>
      <c r="FC753" s="282"/>
      <c r="FD753" s="282"/>
      <c r="FE753" s="282"/>
      <c r="FF753" s="282"/>
      <c r="FG753" s="282"/>
      <c r="FH753" s="282"/>
      <c r="FI753" s="282"/>
      <c r="FJ753" s="282"/>
      <c r="FK753" s="282"/>
      <c r="FL753" s="282"/>
      <c r="FM753" s="282"/>
      <c r="FN753" s="282"/>
      <c r="FO753" s="282"/>
      <c r="FP753" s="282"/>
      <c r="FQ753" s="282"/>
      <c r="FR753" s="282"/>
      <c r="FS753" s="282"/>
      <c r="FT753" s="282"/>
      <c r="FU753" s="282"/>
      <c r="FV753" s="282"/>
      <c r="FW753" s="282"/>
      <c r="FX753" s="282"/>
      <c r="FY753" s="282"/>
      <c r="FZ753" s="282"/>
      <c r="GA753" s="282"/>
      <c r="GB753" s="282"/>
      <c r="GC753" s="282"/>
      <c r="GD753" s="282"/>
      <c r="GE753" s="282"/>
      <c r="GF753" s="282"/>
      <c r="GG753" s="282"/>
      <c r="GH753" s="282"/>
      <c r="GI753" s="282"/>
      <c r="GJ753" s="282"/>
      <c r="GK753" s="282"/>
      <c r="GL753" s="282"/>
      <c r="GM753" s="282"/>
      <c r="GN753" s="282"/>
      <c r="GO753" s="282"/>
      <c r="GP753" s="282"/>
      <c r="GQ753" s="282"/>
      <c r="GR753" s="282"/>
      <c r="GS753" s="282"/>
      <c r="GT753" s="282"/>
      <c r="GU753" s="282"/>
      <c r="GV753" s="282"/>
      <c r="GW753" s="282"/>
      <c r="GX753" s="282"/>
      <c r="GY753" s="282"/>
      <c r="GZ753" s="282"/>
      <c r="HA753" s="282"/>
      <c r="HB753" s="282"/>
      <c r="HC753" s="282"/>
      <c r="HD753" s="282"/>
      <c r="HE753" s="282"/>
      <c r="HF753" s="282"/>
      <c r="HG753" s="282"/>
      <c r="HH753" s="282"/>
      <c r="HI753" s="282"/>
      <c r="HJ753" s="282"/>
      <c r="HK753" s="282"/>
      <c r="HL753" s="282"/>
      <c r="HM753" s="282"/>
      <c r="HN753" s="282"/>
      <c r="HO753" s="282"/>
      <c r="HP753" s="282"/>
      <c r="HQ753" s="282"/>
    </row>
    <row r="754" spans="1:225" s="73" customFormat="1" ht="18" hidden="1" customHeight="1" x14ac:dyDescent="0.25">
      <c r="A754" s="223" t="str">
        <f t="shared" ref="A754:B754" si="1850">IF(A597="","",A597)</f>
        <v/>
      </c>
      <c r="B754" s="225" t="str">
        <f t="shared" si="1850"/>
        <v/>
      </c>
      <c r="C754" s="218">
        <f t="shared" si="1790"/>
        <v>0</v>
      </c>
      <c r="D754" s="284"/>
      <c r="E754" s="219">
        <f t="shared" si="1791"/>
        <v>0</v>
      </c>
      <c r="F754" s="219">
        <f t="shared" si="1792"/>
        <v>0</v>
      </c>
      <c r="G754" s="136"/>
      <c r="H754" s="214" t="str">
        <f t="shared" si="1793"/>
        <v/>
      </c>
      <c r="I754" s="219" t="str">
        <f t="shared" si="1794"/>
        <v/>
      </c>
      <c r="J754" s="219" t="str">
        <f t="shared" si="1798"/>
        <v/>
      </c>
      <c r="K754" s="216"/>
      <c r="L754" s="217">
        <f t="shared" si="1788"/>
        <v>1</v>
      </c>
      <c r="M754" s="219" t="str">
        <f>IF(K754="","",ROUND(J754*K754,2))</f>
        <v/>
      </c>
      <c r="N754" s="221" t="str">
        <f t="shared" si="1796"/>
        <v/>
      </c>
      <c r="O754" s="304"/>
      <c r="P754" s="282"/>
      <c r="Q754" s="282"/>
      <c r="R754" s="287"/>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c r="CQ754" s="282"/>
      <c r="CR754" s="282"/>
      <c r="CS754" s="282"/>
      <c r="CT754" s="282"/>
      <c r="CU754" s="282"/>
      <c r="CV754" s="282"/>
      <c r="CW754" s="282"/>
      <c r="CX754" s="282"/>
      <c r="CY754" s="282"/>
      <c r="CZ754" s="282"/>
      <c r="DA754" s="282"/>
      <c r="DB754" s="282"/>
      <c r="DC754" s="282"/>
      <c r="DD754" s="282"/>
      <c r="DE754" s="282"/>
      <c r="DF754" s="282"/>
      <c r="DG754" s="282"/>
      <c r="DH754" s="282"/>
      <c r="DI754" s="282"/>
      <c r="DJ754" s="282"/>
      <c r="DK754" s="282"/>
      <c r="DL754" s="282"/>
      <c r="DM754" s="282"/>
      <c r="DN754" s="282"/>
      <c r="DO754" s="282"/>
      <c r="DP754" s="282"/>
      <c r="DQ754" s="282"/>
      <c r="DR754" s="282"/>
      <c r="DS754" s="282"/>
      <c r="DT754" s="282"/>
      <c r="DU754" s="282"/>
      <c r="DV754" s="282"/>
      <c r="DW754" s="282"/>
      <c r="DX754" s="282"/>
      <c r="DY754" s="282"/>
      <c r="DZ754" s="282"/>
      <c r="EA754" s="282"/>
      <c r="EB754" s="282"/>
      <c r="EC754" s="282"/>
      <c r="ED754" s="282"/>
      <c r="EE754" s="282"/>
      <c r="EF754" s="282"/>
      <c r="EG754" s="282"/>
      <c r="EH754" s="282"/>
      <c r="EI754" s="282"/>
      <c r="EJ754" s="282"/>
      <c r="EK754" s="282"/>
      <c r="EL754" s="282"/>
      <c r="EM754" s="282"/>
      <c r="EN754" s="282"/>
      <c r="EO754" s="282"/>
      <c r="EP754" s="282"/>
      <c r="EQ754" s="282"/>
      <c r="ER754" s="282"/>
      <c r="ES754" s="282"/>
      <c r="ET754" s="282"/>
      <c r="EU754" s="282"/>
      <c r="EV754" s="282"/>
      <c r="EW754" s="282"/>
      <c r="EX754" s="282"/>
      <c r="EY754" s="282"/>
      <c r="EZ754" s="282"/>
      <c r="FA754" s="282"/>
      <c r="FB754" s="282"/>
      <c r="FC754" s="282"/>
      <c r="FD754" s="282"/>
      <c r="FE754" s="282"/>
      <c r="FF754" s="282"/>
      <c r="FG754" s="282"/>
      <c r="FH754" s="282"/>
      <c r="FI754" s="282"/>
      <c r="FJ754" s="282"/>
      <c r="FK754" s="282"/>
      <c r="FL754" s="282"/>
      <c r="FM754" s="282"/>
      <c r="FN754" s="282"/>
      <c r="FO754" s="282"/>
      <c r="FP754" s="282"/>
      <c r="FQ754" s="282"/>
      <c r="FR754" s="282"/>
      <c r="FS754" s="282"/>
      <c r="FT754" s="282"/>
      <c r="FU754" s="282"/>
      <c r="FV754" s="282"/>
      <c r="FW754" s="282"/>
      <c r="FX754" s="282"/>
      <c r="FY754" s="282"/>
      <c r="FZ754" s="282"/>
      <c r="GA754" s="282"/>
      <c r="GB754" s="282"/>
      <c r="GC754" s="282"/>
      <c r="GD754" s="282"/>
      <c r="GE754" s="282"/>
      <c r="GF754" s="282"/>
      <c r="GG754" s="282"/>
      <c r="GH754" s="282"/>
      <c r="GI754" s="282"/>
      <c r="GJ754" s="282"/>
      <c r="GK754" s="282"/>
      <c r="GL754" s="282"/>
      <c r="GM754" s="282"/>
      <c r="GN754" s="282"/>
      <c r="GO754" s="282"/>
      <c r="GP754" s="282"/>
      <c r="GQ754" s="282"/>
      <c r="GR754" s="282"/>
      <c r="GS754" s="282"/>
      <c r="GT754" s="282"/>
      <c r="GU754" s="282"/>
      <c r="GV754" s="282"/>
      <c r="GW754" s="282"/>
      <c r="GX754" s="282"/>
      <c r="GY754" s="282"/>
      <c r="GZ754" s="282"/>
      <c r="HA754" s="282"/>
      <c r="HB754" s="282"/>
      <c r="HC754" s="282"/>
      <c r="HD754" s="282"/>
      <c r="HE754" s="282"/>
      <c r="HF754" s="282"/>
      <c r="HG754" s="282"/>
      <c r="HH754" s="282"/>
      <c r="HI754" s="282"/>
      <c r="HJ754" s="282"/>
      <c r="HK754" s="282"/>
      <c r="HL754" s="282"/>
      <c r="HM754" s="282"/>
      <c r="HN754" s="282"/>
      <c r="HO754" s="282"/>
      <c r="HP754" s="282"/>
      <c r="HQ754" s="282"/>
    </row>
    <row r="755" spans="1:225" s="73" customFormat="1" ht="18" hidden="1" customHeight="1" x14ac:dyDescent="0.25">
      <c r="A755" s="223" t="str">
        <f t="shared" ref="A755:B755" si="1851">IF(A598="","",A598)</f>
        <v/>
      </c>
      <c r="B755" s="225" t="str">
        <f t="shared" si="1851"/>
        <v/>
      </c>
      <c r="C755" s="218">
        <f t="shared" si="1790"/>
        <v>0</v>
      </c>
      <c r="D755" s="284"/>
      <c r="E755" s="219">
        <f t="shared" si="1791"/>
        <v>0</v>
      </c>
      <c r="F755" s="219">
        <f t="shared" si="1792"/>
        <v>0</v>
      </c>
      <c r="G755" s="136"/>
      <c r="H755" s="214" t="str">
        <f t="shared" si="1793"/>
        <v/>
      </c>
      <c r="I755" s="219" t="str">
        <f t="shared" si="1794"/>
        <v/>
      </c>
      <c r="J755" s="219" t="str">
        <f t="shared" si="1798"/>
        <v/>
      </c>
      <c r="K755" s="216"/>
      <c r="L755" s="217">
        <f t="shared" si="1788"/>
        <v>1</v>
      </c>
      <c r="M755" s="219" t="str">
        <f t="shared" ref="M755:M784" si="1852">IF(K755="","",ROUND(J755*K755,2))</f>
        <v/>
      </c>
      <c r="N755" s="221" t="str">
        <f t="shared" si="1796"/>
        <v/>
      </c>
      <c r="O755" s="304"/>
      <c r="P755" s="282"/>
      <c r="Q755" s="282"/>
      <c r="R755" s="287"/>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c r="CQ755" s="282"/>
      <c r="CR755" s="282"/>
      <c r="CS755" s="282"/>
      <c r="CT755" s="282"/>
      <c r="CU755" s="282"/>
      <c r="CV755" s="282"/>
      <c r="CW755" s="282"/>
      <c r="CX755" s="282"/>
      <c r="CY755" s="282"/>
      <c r="CZ755" s="282"/>
      <c r="DA755" s="282"/>
      <c r="DB755" s="282"/>
      <c r="DC755" s="282"/>
      <c r="DD755" s="282"/>
      <c r="DE755" s="282"/>
      <c r="DF755" s="282"/>
      <c r="DG755" s="282"/>
      <c r="DH755" s="282"/>
      <c r="DI755" s="282"/>
      <c r="DJ755" s="282"/>
      <c r="DK755" s="282"/>
      <c r="DL755" s="282"/>
      <c r="DM755" s="282"/>
      <c r="DN755" s="282"/>
      <c r="DO755" s="282"/>
      <c r="DP755" s="282"/>
      <c r="DQ755" s="282"/>
      <c r="DR755" s="282"/>
      <c r="DS755" s="282"/>
      <c r="DT755" s="282"/>
      <c r="DU755" s="282"/>
      <c r="DV755" s="282"/>
      <c r="DW755" s="282"/>
      <c r="DX755" s="282"/>
      <c r="DY755" s="282"/>
      <c r="DZ755" s="282"/>
      <c r="EA755" s="282"/>
      <c r="EB755" s="282"/>
      <c r="EC755" s="282"/>
      <c r="ED755" s="282"/>
      <c r="EE755" s="282"/>
      <c r="EF755" s="282"/>
      <c r="EG755" s="282"/>
      <c r="EH755" s="282"/>
      <c r="EI755" s="282"/>
      <c r="EJ755" s="282"/>
      <c r="EK755" s="282"/>
      <c r="EL755" s="282"/>
      <c r="EM755" s="282"/>
      <c r="EN755" s="282"/>
      <c r="EO755" s="282"/>
      <c r="EP755" s="282"/>
      <c r="EQ755" s="282"/>
      <c r="ER755" s="282"/>
      <c r="ES755" s="282"/>
      <c r="ET755" s="282"/>
      <c r="EU755" s="282"/>
      <c r="EV755" s="282"/>
      <c r="EW755" s="282"/>
      <c r="EX755" s="282"/>
      <c r="EY755" s="282"/>
      <c r="EZ755" s="282"/>
      <c r="FA755" s="282"/>
      <c r="FB755" s="282"/>
      <c r="FC755" s="282"/>
      <c r="FD755" s="282"/>
      <c r="FE755" s="282"/>
      <c r="FF755" s="282"/>
      <c r="FG755" s="282"/>
      <c r="FH755" s="282"/>
      <c r="FI755" s="282"/>
      <c r="FJ755" s="282"/>
      <c r="FK755" s="282"/>
      <c r="FL755" s="282"/>
      <c r="FM755" s="282"/>
      <c r="FN755" s="282"/>
      <c r="FO755" s="282"/>
      <c r="FP755" s="282"/>
      <c r="FQ755" s="282"/>
      <c r="FR755" s="282"/>
      <c r="FS755" s="282"/>
      <c r="FT755" s="282"/>
      <c r="FU755" s="282"/>
      <c r="FV755" s="282"/>
      <c r="FW755" s="282"/>
      <c r="FX755" s="282"/>
      <c r="FY755" s="282"/>
      <c r="FZ755" s="282"/>
      <c r="GA755" s="282"/>
      <c r="GB755" s="282"/>
      <c r="GC755" s="282"/>
      <c r="GD755" s="282"/>
      <c r="GE755" s="282"/>
      <c r="GF755" s="282"/>
      <c r="GG755" s="282"/>
      <c r="GH755" s="282"/>
      <c r="GI755" s="282"/>
      <c r="GJ755" s="282"/>
      <c r="GK755" s="282"/>
      <c r="GL755" s="282"/>
      <c r="GM755" s="282"/>
      <c r="GN755" s="282"/>
      <c r="GO755" s="282"/>
      <c r="GP755" s="282"/>
      <c r="GQ755" s="282"/>
      <c r="GR755" s="282"/>
      <c r="GS755" s="282"/>
      <c r="GT755" s="282"/>
      <c r="GU755" s="282"/>
      <c r="GV755" s="282"/>
      <c r="GW755" s="282"/>
      <c r="GX755" s="282"/>
      <c r="GY755" s="282"/>
      <c r="GZ755" s="282"/>
      <c r="HA755" s="282"/>
      <c r="HB755" s="282"/>
      <c r="HC755" s="282"/>
      <c r="HD755" s="282"/>
      <c r="HE755" s="282"/>
      <c r="HF755" s="282"/>
      <c r="HG755" s="282"/>
      <c r="HH755" s="282"/>
      <c r="HI755" s="282"/>
      <c r="HJ755" s="282"/>
      <c r="HK755" s="282"/>
      <c r="HL755" s="282"/>
      <c r="HM755" s="282"/>
      <c r="HN755" s="282"/>
      <c r="HO755" s="282"/>
      <c r="HP755" s="282"/>
      <c r="HQ755" s="282"/>
    </row>
    <row r="756" spans="1:225" s="73" customFormat="1" ht="18" hidden="1" customHeight="1" x14ac:dyDescent="0.25">
      <c r="A756" s="223" t="str">
        <f t="shared" ref="A756:B756" si="1853">IF(A599="","",A599)</f>
        <v/>
      </c>
      <c r="B756" s="225" t="str">
        <f t="shared" si="1853"/>
        <v/>
      </c>
      <c r="C756" s="218">
        <f t="shared" si="1790"/>
        <v>0</v>
      </c>
      <c r="D756" s="284"/>
      <c r="E756" s="219">
        <f t="shared" si="1791"/>
        <v>0</v>
      </c>
      <c r="F756" s="219">
        <f t="shared" si="1792"/>
        <v>0</v>
      </c>
      <c r="G756" s="136"/>
      <c r="H756" s="214" t="str">
        <f t="shared" si="1793"/>
        <v/>
      </c>
      <c r="I756" s="219" t="str">
        <f t="shared" si="1794"/>
        <v/>
      </c>
      <c r="J756" s="219" t="str">
        <f t="shared" si="1798"/>
        <v/>
      </c>
      <c r="K756" s="216"/>
      <c r="L756" s="217">
        <f t="shared" si="1788"/>
        <v>1</v>
      </c>
      <c r="M756" s="219" t="str">
        <f t="shared" si="1852"/>
        <v/>
      </c>
      <c r="N756" s="221" t="str">
        <f t="shared" si="1796"/>
        <v/>
      </c>
      <c r="O756" s="304"/>
      <c r="P756" s="282"/>
      <c r="Q756" s="282"/>
      <c r="R756" s="287"/>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c r="CQ756" s="282"/>
      <c r="CR756" s="282"/>
      <c r="CS756" s="282"/>
      <c r="CT756" s="282"/>
      <c r="CU756" s="282"/>
      <c r="CV756" s="282"/>
      <c r="CW756" s="282"/>
      <c r="CX756" s="282"/>
      <c r="CY756" s="282"/>
      <c r="CZ756" s="282"/>
      <c r="DA756" s="282"/>
      <c r="DB756" s="282"/>
      <c r="DC756" s="282"/>
      <c r="DD756" s="282"/>
      <c r="DE756" s="282"/>
      <c r="DF756" s="282"/>
      <c r="DG756" s="282"/>
      <c r="DH756" s="282"/>
      <c r="DI756" s="282"/>
      <c r="DJ756" s="282"/>
      <c r="DK756" s="282"/>
      <c r="DL756" s="282"/>
      <c r="DM756" s="282"/>
      <c r="DN756" s="282"/>
      <c r="DO756" s="282"/>
      <c r="DP756" s="282"/>
      <c r="DQ756" s="282"/>
      <c r="DR756" s="282"/>
      <c r="DS756" s="282"/>
      <c r="DT756" s="282"/>
      <c r="DU756" s="282"/>
      <c r="DV756" s="282"/>
      <c r="DW756" s="282"/>
      <c r="DX756" s="282"/>
      <c r="DY756" s="282"/>
      <c r="DZ756" s="282"/>
      <c r="EA756" s="282"/>
      <c r="EB756" s="282"/>
      <c r="EC756" s="282"/>
      <c r="ED756" s="282"/>
      <c r="EE756" s="282"/>
      <c r="EF756" s="282"/>
      <c r="EG756" s="282"/>
      <c r="EH756" s="282"/>
      <c r="EI756" s="282"/>
      <c r="EJ756" s="282"/>
      <c r="EK756" s="282"/>
      <c r="EL756" s="282"/>
      <c r="EM756" s="282"/>
      <c r="EN756" s="282"/>
      <c r="EO756" s="282"/>
      <c r="EP756" s="282"/>
      <c r="EQ756" s="282"/>
      <c r="ER756" s="282"/>
      <c r="ES756" s="282"/>
      <c r="ET756" s="282"/>
      <c r="EU756" s="282"/>
      <c r="EV756" s="282"/>
      <c r="EW756" s="282"/>
      <c r="EX756" s="282"/>
      <c r="EY756" s="282"/>
      <c r="EZ756" s="282"/>
      <c r="FA756" s="282"/>
      <c r="FB756" s="282"/>
      <c r="FC756" s="282"/>
      <c r="FD756" s="282"/>
      <c r="FE756" s="282"/>
      <c r="FF756" s="282"/>
      <c r="FG756" s="282"/>
      <c r="FH756" s="282"/>
      <c r="FI756" s="282"/>
      <c r="FJ756" s="282"/>
      <c r="FK756" s="282"/>
      <c r="FL756" s="282"/>
      <c r="FM756" s="282"/>
      <c r="FN756" s="282"/>
      <c r="FO756" s="282"/>
      <c r="FP756" s="282"/>
      <c r="FQ756" s="282"/>
      <c r="FR756" s="282"/>
      <c r="FS756" s="282"/>
      <c r="FT756" s="282"/>
      <c r="FU756" s="282"/>
      <c r="FV756" s="282"/>
      <c r="FW756" s="282"/>
      <c r="FX756" s="282"/>
      <c r="FY756" s="282"/>
      <c r="FZ756" s="282"/>
      <c r="GA756" s="282"/>
      <c r="GB756" s="282"/>
      <c r="GC756" s="282"/>
      <c r="GD756" s="282"/>
      <c r="GE756" s="282"/>
      <c r="GF756" s="282"/>
      <c r="GG756" s="282"/>
      <c r="GH756" s="282"/>
      <c r="GI756" s="282"/>
      <c r="GJ756" s="282"/>
      <c r="GK756" s="282"/>
      <c r="GL756" s="282"/>
      <c r="GM756" s="282"/>
      <c r="GN756" s="282"/>
      <c r="GO756" s="282"/>
      <c r="GP756" s="282"/>
      <c r="GQ756" s="282"/>
      <c r="GR756" s="282"/>
      <c r="GS756" s="282"/>
      <c r="GT756" s="282"/>
      <c r="GU756" s="282"/>
      <c r="GV756" s="282"/>
      <c r="GW756" s="282"/>
      <c r="GX756" s="282"/>
      <c r="GY756" s="282"/>
      <c r="GZ756" s="282"/>
      <c r="HA756" s="282"/>
      <c r="HB756" s="282"/>
      <c r="HC756" s="282"/>
      <c r="HD756" s="282"/>
      <c r="HE756" s="282"/>
      <c r="HF756" s="282"/>
      <c r="HG756" s="282"/>
      <c r="HH756" s="282"/>
      <c r="HI756" s="282"/>
      <c r="HJ756" s="282"/>
      <c r="HK756" s="282"/>
      <c r="HL756" s="282"/>
      <c r="HM756" s="282"/>
      <c r="HN756" s="282"/>
      <c r="HO756" s="282"/>
      <c r="HP756" s="282"/>
      <c r="HQ756" s="282"/>
    </row>
    <row r="757" spans="1:225" s="73" customFormat="1" ht="18" hidden="1" customHeight="1" x14ac:dyDescent="0.25">
      <c r="A757" s="223" t="str">
        <f t="shared" ref="A757:B757" si="1854">IF(A600="","",A600)</f>
        <v/>
      </c>
      <c r="B757" s="225" t="str">
        <f t="shared" si="1854"/>
        <v/>
      </c>
      <c r="C757" s="218">
        <f t="shared" si="1790"/>
        <v>0</v>
      </c>
      <c r="D757" s="284"/>
      <c r="E757" s="219">
        <f t="shared" si="1791"/>
        <v>0</v>
      </c>
      <c r="F757" s="219">
        <f t="shared" si="1792"/>
        <v>0</v>
      </c>
      <c r="G757" s="136"/>
      <c r="H757" s="214" t="str">
        <f t="shared" si="1793"/>
        <v/>
      </c>
      <c r="I757" s="219" t="str">
        <f t="shared" si="1794"/>
        <v/>
      </c>
      <c r="J757" s="219" t="str">
        <f t="shared" si="1798"/>
        <v/>
      </c>
      <c r="K757" s="216"/>
      <c r="L757" s="217">
        <f t="shared" si="1788"/>
        <v>1</v>
      </c>
      <c r="M757" s="219" t="str">
        <f t="shared" si="1852"/>
        <v/>
      </c>
      <c r="N757" s="221" t="str">
        <f t="shared" si="1796"/>
        <v/>
      </c>
      <c r="O757" s="304"/>
      <c r="P757" s="282"/>
      <c r="Q757" s="282"/>
      <c r="R757" s="287"/>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c r="CQ757" s="282"/>
      <c r="CR757" s="282"/>
      <c r="CS757" s="282"/>
      <c r="CT757" s="282"/>
      <c r="CU757" s="282"/>
      <c r="CV757" s="282"/>
      <c r="CW757" s="282"/>
      <c r="CX757" s="282"/>
      <c r="CY757" s="282"/>
      <c r="CZ757" s="282"/>
      <c r="DA757" s="282"/>
      <c r="DB757" s="282"/>
      <c r="DC757" s="282"/>
      <c r="DD757" s="282"/>
      <c r="DE757" s="282"/>
      <c r="DF757" s="282"/>
      <c r="DG757" s="282"/>
      <c r="DH757" s="282"/>
      <c r="DI757" s="282"/>
      <c r="DJ757" s="282"/>
      <c r="DK757" s="282"/>
      <c r="DL757" s="282"/>
      <c r="DM757" s="282"/>
      <c r="DN757" s="282"/>
      <c r="DO757" s="282"/>
      <c r="DP757" s="282"/>
      <c r="DQ757" s="282"/>
      <c r="DR757" s="282"/>
      <c r="DS757" s="282"/>
      <c r="DT757" s="282"/>
      <c r="DU757" s="282"/>
      <c r="DV757" s="282"/>
      <c r="DW757" s="282"/>
      <c r="DX757" s="282"/>
      <c r="DY757" s="282"/>
      <c r="DZ757" s="282"/>
      <c r="EA757" s="282"/>
      <c r="EB757" s="282"/>
      <c r="EC757" s="282"/>
      <c r="ED757" s="282"/>
      <c r="EE757" s="282"/>
      <c r="EF757" s="282"/>
      <c r="EG757" s="282"/>
      <c r="EH757" s="282"/>
      <c r="EI757" s="282"/>
      <c r="EJ757" s="282"/>
      <c r="EK757" s="282"/>
      <c r="EL757" s="282"/>
      <c r="EM757" s="282"/>
      <c r="EN757" s="282"/>
      <c r="EO757" s="282"/>
      <c r="EP757" s="282"/>
      <c r="EQ757" s="282"/>
      <c r="ER757" s="282"/>
      <c r="ES757" s="282"/>
      <c r="ET757" s="282"/>
      <c r="EU757" s="282"/>
      <c r="EV757" s="282"/>
      <c r="EW757" s="282"/>
      <c r="EX757" s="282"/>
      <c r="EY757" s="282"/>
      <c r="EZ757" s="282"/>
      <c r="FA757" s="282"/>
      <c r="FB757" s="282"/>
      <c r="FC757" s="282"/>
      <c r="FD757" s="282"/>
      <c r="FE757" s="282"/>
      <c r="FF757" s="282"/>
      <c r="FG757" s="282"/>
      <c r="FH757" s="282"/>
      <c r="FI757" s="282"/>
      <c r="FJ757" s="282"/>
      <c r="FK757" s="282"/>
      <c r="FL757" s="282"/>
      <c r="FM757" s="282"/>
      <c r="FN757" s="282"/>
      <c r="FO757" s="282"/>
      <c r="FP757" s="282"/>
      <c r="FQ757" s="282"/>
      <c r="FR757" s="282"/>
      <c r="FS757" s="282"/>
      <c r="FT757" s="282"/>
      <c r="FU757" s="282"/>
      <c r="FV757" s="282"/>
      <c r="FW757" s="282"/>
      <c r="FX757" s="282"/>
      <c r="FY757" s="282"/>
      <c r="FZ757" s="282"/>
      <c r="GA757" s="282"/>
      <c r="GB757" s="282"/>
      <c r="GC757" s="282"/>
      <c r="GD757" s="282"/>
      <c r="GE757" s="282"/>
      <c r="GF757" s="282"/>
      <c r="GG757" s="282"/>
      <c r="GH757" s="282"/>
      <c r="GI757" s="282"/>
      <c r="GJ757" s="282"/>
      <c r="GK757" s="282"/>
      <c r="GL757" s="282"/>
      <c r="GM757" s="282"/>
      <c r="GN757" s="282"/>
      <c r="GO757" s="282"/>
      <c r="GP757" s="282"/>
      <c r="GQ757" s="282"/>
      <c r="GR757" s="282"/>
      <c r="GS757" s="282"/>
      <c r="GT757" s="282"/>
      <c r="GU757" s="282"/>
      <c r="GV757" s="282"/>
      <c r="GW757" s="282"/>
      <c r="GX757" s="282"/>
      <c r="GY757" s="282"/>
      <c r="GZ757" s="282"/>
      <c r="HA757" s="282"/>
      <c r="HB757" s="282"/>
      <c r="HC757" s="282"/>
      <c r="HD757" s="282"/>
      <c r="HE757" s="282"/>
      <c r="HF757" s="282"/>
      <c r="HG757" s="282"/>
      <c r="HH757" s="282"/>
      <c r="HI757" s="282"/>
      <c r="HJ757" s="282"/>
      <c r="HK757" s="282"/>
      <c r="HL757" s="282"/>
      <c r="HM757" s="282"/>
      <c r="HN757" s="282"/>
      <c r="HO757" s="282"/>
      <c r="HP757" s="282"/>
      <c r="HQ757" s="282"/>
    </row>
    <row r="758" spans="1:225" s="73" customFormat="1" ht="18" hidden="1" customHeight="1" x14ac:dyDescent="0.25">
      <c r="A758" s="223" t="str">
        <f t="shared" ref="A758:B758" si="1855">IF(A601="","",A601)</f>
        <v/>
      </c>
      <c r="B758" s="225" t="str">
        <f t="shared" si="1855"/>
        <v/>
      </c>
      <c r="C758" s="218">
        <f t="shared" si="1790"/>
        <v>0</v>
      </c>
      <c r="D758" s="284"/>
      <c r="E758" s="219">
        <f t="shared" si="1791"/>
        <v>0</v>
      </c>
      <c r="F758" s="219">
        <f t="shared" si="1792"/>
        <v>0</v>
      </c>
      <c r="G758" s="136"/>
      <c r="H758" s="214" t="str">
        <f t="shared" si="1793"/>
        <v/>
      </c>
      <c r="I758" s="219" t="str">
        <f t="shared" si="1794"/>
        <v/>
      </c>
      <c r="J758" s="219" t="str">
        <f t="shared" si="1798"/>
        <v/>
      </c>
      <c r="K758" s="216"/>
      <c r="L758" s="217">
        <f t="shared" si="1788"/>
        <v>1</v>
      </c>
      <c r="M758" s="219" t="str">
        <f t="shared" si="1852"/>
        <v/>
      </c>
      <c r="N758" s="221" t="str">
        <f t="shared" si="1796"/>
        <v/>
      </c>
      <c r="O758" s="304"/>
      <c r="P758" s="282"/>
      <c r="Q758" s="282"/>
      <c r="R758" s="287"/>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c r="CQ758" s="282"/>
      <c r="CR758" s="282"/>
      <c r="CS758" s="282"/>
      <c r="CT758" s="282"/>
      <c r="CU758" s="282"/>
      <c r="CV758" s="282"/>
      <c r="CW758" s="282"/>
      <c r="CX758" s="282"/>
      <c r="CY758" s="282"/>
      <c r="CZ758" s="282"/>
      <c r="DA758" s="282"/>
      <c r="DB758" s="282"/>
      <c r="DC758" s="282"/>
      <c r="DD758" s="282"/>
      <c r="DE758" s="282"/>
      <c r="DF758" s="282"/>
      <c r="DG758" s="282"/>
      <c r="DH758" s="282"/>
      <c r="DI758" s="282"/>
      <c r="DJ758" s="282"/>
      <c r="DK758" s="282"/>
      <c r="DL758" s="282"/>
      <c r="DM758" s="282"/>
      <c r="DN758" s="282"/>
      <c r="DO758" s="282"/>
      <c r="DP758" s="282"/>
      <c r="DQ758" s="282"/>
      <c r="DR758" s="282"/>
      <c r="DS758" s="282"/>
      <c r="DT758" s="282"/>
      <c r="DU758" s="282"/>
      <c r="DV758" s="282"/>
      <c r="DW758" s="282"/>
      <c r="DX758" s="282"/>
      <c r="DY758" s="282"/>
      <c r="DZ758" s="282"/>
      <c r="EA758" s="282"/>
      <c r="EB758" s="282"/>
      <c r="EC758" s="282"/>
      <c r="ED758" s="282"/>
      <c r="EE758" s="282"/>
      <c r="EF758" s="282"/>
      <c r="EG758" s="282"/>
      <c r="EH758" s="282"/>
      <c r="EI758" s="282"/>
      <c r="EJ758" s="282"/>
      <c r="EK758" s="282"/>
      <c r="EL758" s="282"/>
      <c r="EM758" s="282"/>
      <c r="EN758" s="282"/>
      <c r="EO758" s="282"/>
      <c r="EP758" s="282"/>
      <c r="EQ758" s="282"/>
      <c r="ER758" s="282"/>
      <c r="ES758" s="282"/>
      <c r="ET758" s="282"/>
      <c r="EU758" s="282"/>
      <c r="EV758" s="282"/>
      <c r="EW758" s="282"/>
      <c r="EX758" s="282"/>
      <c r="EY758" s="282"/>
      <c r="EZ758" s="282"/>
      <c r="FA758" s="282"/>
      <c r="FB758" s="282"/>
      <c r="FC758" s="282"/>
      <c r="FD758" s="282"/>
      <c r="FE758" s="282"/>
      <c r="FF758" s="282"/>
      <c r="FG758" s="282"/>
      <c r="FH758" s="282"/>
      <c r="FI758" s="282"/>
      <c r="FJ758" s="282"/>
      <c r="FK758" s="282"/>
      <c r="FL758" s="282"/>
      <c r="FM758" s="282"/>
      <c r="FN758" s="282"/>
      <c r="FO758" s="282"/>
      <c r="FP758" s="282"/>
      <c r="FQ758" s="282"/>
      <c r="FR758" s="282"/>
      <c r="FS758" s="282"/>
      <c r="FT758" s="282"/>
      <c r="FU758" s="282"/>
      <c r="FV758" s="282"/>
      <c r="FW758" s="282"/>
      <c r="FX758" s="282"/>
      <c r="FY758" s="282"/>
      <c r="FZ758" s="282"/>
      <c r="GA758" s="282"/>
      <c r="GB758" s="282"/>
      <c r="GC758" s="282"/>
      <c r="GD758" s="282"/>
      <c r="GE758" s="282"/>
      <c r="GF758" s="282"/>
      <c r="GG758" s="282"/>
      <c r="GH758" s="282"/>
      <c r="GI758" s="282"/>
      <c r="GJ758" s="282"/>
      <c r="GK758" s="282"/>
      <c r="GL758" s="282"/>
      <c r="GM758" s="282"/>
      <c r="GN758" s="282"/>
      <c r="GO758" s="282"/>
      <c r="GP758" s="282"/>
      <c r="GQ758" s="282"/>
      <c r="GR758" s="282"/>
      <c r="GS758" s="282"/>
      <c r="GT758" s="282"/>
      <c r="GU758" s="282"/>
      <c r="GV758" s="282"/>
      <c r="GW758" s="282"/>
      <c r="GX758" s="282"/>
      <c r="GY758" s="282"/>
      <c r="GZ758" s="282"/>
      <c r="HA758" s="282"/>
      <c r="HB758" s="282"/>
      <c r="HC758" s="282"/>
      <c r="HD758" s="282"/>
      <c r="HE758" s="282"/>
      <c r="HF758" s="282"/>
      <c r="HG758" s="282"/>
      <c r="HH758" s="282"/>
      <c r="HI758" s="282"/>
      <c r="HJ758" s="282"/>
      <c r="HK758" s="282"/>
      <c r="HL758" s="282"/>
      <c r="HM758" s="282"/>
      <c r="HN758" s="282"/>
      <c r="HO758" s="282"/>
      <c r="HP758" s="282"/>
      <c r="HQ758" s="282"/>
    </row>
    <row r="759" spans="1:225" s="73" customFormat="1" ht="18" hidden="1" customHeight="1" x14ac:dyDescent="0.25">
      <c r="A759" s="223" t="str">
        <f t="shared" ref="A759:B759" si="1856">IF(A602="","",A602)</f>
        <v/>
      </c>
      <c r="B759" s="225" t="str">
        <f t="shared" si="1856"/>
        <v/>
      </c>
      <c r="C759" s="218">
        <f t="shared" si="1790"/>
        <v>0</v>
      </c>
      <c r="D759" s="284"/>
      <c r="E759" s="219">
        <f t="shared" si="1791"/>
        <v>0</v>
      </c>
      <c r="F759" s="219">
        <f t="shared" si="1792"/>
        <v>0</v>
      </c>
      <c r="G759" s="136"/>
      <c r="H759" s="214" t="str">
        <f t="shared" si="1793"/>
        <v/>
      </c>
      <c r="I759" s="219" t="str">
        <f t="shared" si="1794"/>
        <v/>
      </c>
      <c r="J759" s="219" t="str">
        <f t="shared" si="1798"/>
        <v/>
      </c>
      <c r="K759" s="216"/>
      <c r="L759" s="217">
        <f t="shared" si="1788"/>
        <v>1</v>
      </c>
      <c r="M759" s="219" t="str">
        <f t="shared" si="1852"/>
        <v/>
      </c>
      <c r="N759" s="221" t="str">
        <f t="shared" si="1796"/>
        <v/>
      </c>
      <c r="O759" s="304"/>
      <c r="P759" s="282"/>
      <c r="Q759" s="282"/>
      <c r="R759" s="287"/>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c r="CQ759" s="282"/>
      <c r="CR759" s="282"/>
      <c r="CS759" s="282"/>
      <c r="CT759" s="282"/>
      <c r="CU759" s="282"/>
      <c r="CV759" s="282"/>
      <c r="CW759" s="282"/>
      <c r="CX759" s="282"/>
      <c r="CY759" s="282"/>
      <c r="CZ759" s="282"/>
      <c r="DA759" s="282"/>
      <c r="DB759" s="282"/>
      <c r="DC759" s="282"/>
      <c r="DD759" s="282"/>
      <c r="DE759" s="282"/>
      <c r="DF759" s="282"/>
      <c r="DG759" s="282"/>
      <c r="DH759" s="282"/>
      <c r="DI759" s="282"/>
      <c r="DJ759" s="282"/>
      <c r="DK759" s="282"/>
      <c r="DL759" s="282"/>
      <c r="DM759" s="282"/>
      <c r="DN759" s="282"/>
      <c r="DO759" s="282"/>
      <c r="DP759" s="282"/>
      <c r="DQ759" s="282"/>
      <c r="DR759" s="282"/>
      <c r="DS759" s="282"/>
      <c r="DT759" s="282"/>
      <c r="DU759" s="282"/>
      <c r="DV759" s="282"/>
      <c r="DW759" s="282"/>
      <c r="DX759" s="282"/>
      <c r="DY759" s="282"/>
      <c r="DZ759" s="282"/>
      <c r="EA759" s="282"/>
      <c r="EB759" s="282"/>
      <c r="EC759" s="282"/>
      <c r="ED759" s="282"/>
      <c r="EE759" s="282"/>
      <c r="EF759" s="282"/>
      <c r="EG759" s="282"/>
      <c r="EH759" s="282"/>
      <c r="EI759" s="282"/>
      <c r="EJ759" s="282"/>
      <c r="EK759" s="282"/>
      <c r="EL759" s="282"/>
      <c r="EM759" s="282"/>
      <c r="EN759" s="282"/>
      <c r="EO759" s="282"/>
      <c r="EP759" s="282"/>
      <c r="EQ759" s="282"/>
      <c r="ER759" s="282"/>
      <c r="ES759" s="282"/>
      <c r="ET759" s="282"/>
      <c r="EU759" s="282"/>
      <c r="EV759" s="282"/>
      <c r="EW759" s="282"/>
      <c r="EX759" s="282"/>
      <c r="EY759" s="282"/>
      <c r="EZ759" s="282"/>
      <c r="FA759" s="282"/>
      <c r="FB759" s="282"/>
      <c r="FC759" s="282"/>
      <c r="FD759" s="282"/>
      <c r="FE759" s="282"/>
      <c r="FF759" s="282"/>
      <c r="FG759" s="282"/>
      <c r="FH759" s="282"/>
      <c r="FI759" s="282"/>
      <c r="FJ759" s="282"/>
      <c r="FK759" s="282"/>
      <c r="FL759" s="282"/>
      <c r="FM759" s="282"/>
      <c r="FN759" s="282"/>
      <c r="FO759" s="282"/>
      <c r="FP759" s="282"/>
      <c r="FQ759" s="282"/>
      <c r="FR759" s="282"/>
      <c r="FS759" s="282"/>
      <c r="FT759" s="282"/>
      <c r="FU759" s="282"/>
      <c r="FV759" s="282"/>
      <c r="FW759" s="282"/>
      <c r="FX759" s="282"/>
      <c r="FY759" s="282"/>
      <c r="FZ759" s="282"/>
      <c r="GA759" s="282"/>
      <c r="GB759" s="282"/>
      <c r="GC759" s="282"/>
      <c r="GD759" s="282"/>
      <c r="GE759" s="282"/>
      <c r="GF759" s="282"/>
      <c r="GG759" s="282"/>
      <c r="GH759" s="282"/>
      <c r="GI759" s="282"/>
      <c r="GJ759" s="282"/>
      <c r="GK759" s="282"/>
      <c r="GL759" s="282"/>
      <c r="GM759" s="282"/>
      <c r="GN759" s="282"/>
      <c r="GO759" s="282"/>
      <c r="GP759" s="282"/>
      <c r="GQ759" s="282"/>
      <c r="GR759" s="282"/>
      <c r="GS759" s="282"/>
      <c r="GT759" s="282"/>
      <c r="GU759" s="282"/>
      <c r="GV759" s="282"/>
      <c r="GW759" s="282"/>
      <c r="GX759" s="282"/>
      <c r="GY759" s="282"/>
      <c r="GZ759" s="282"/>
      <c r="HA759" s="282"/>
      <c r="HB759" s="282"/>
      <c r="HC759" s="282"/>
      <c r="HD759" s="282"/>
      <c r="HE759" s="282"/>
      <c r="HF759" s="282"/>
      <c r="HG759" s="282"/>
      <c r="HH759" s="282"/>
      <c r="HI759" s="282"/>
      <c r="HJ759" s="282"/>
      <c r="HK759" s="282"/>
      <c r="HL759" s="282"/>
      <c r="HM759" s="282"/>
      <c r="HN759" s="282"/>
      <c r="HO759" s="282"/>
      <c r="HP759" s="282"/>
      <c r="HQ759" s="282"/>
    </row>
    <row r="760" spans="1:225" s="73" customFormat="1" ht="18" hidden="1" customHeight="1" x14ac:dyDescent="0.25">
      <c r="A760" s="223" t="str">
        <f>IF(A603="","",A603)</f>
        <v/>
      </c>
      <c r="B760" s="225" t="str">
        <f>IF(B603="","",B603)</f>
        <v/>
      </c>
      <c r="C760" s="218">
        <f t="shared" si="1790"/>
        <v>0</v>
      </c>
      <c r="D760" s="284"/>
      <c r="E760" s="219">
        <f t="shared" si="1791"/>
        <v>0</v>
      </c>
      <c r="F760" s="219">
        <f t="shared" si="1792"/>
        <v>0</v>
      </c>
      <c r="G760" s="136"/>
      <c r="H760" s="214" t="str">
        <f t="shared" si="1793"/>
        <v/>
      </c>
      <c r="I760" s="219" t="str">
        <f t="shared" si="1794"/>
        <v/>
      </c>
      <c r="J760" s="219" t="str">
        <f t="shared" si="1798"/>
        <v/>
      </c>
      <c r="K760" s="216"/>
      <c r="L760" s="217">
        <f t="shared" si="1788"/>
        <v>1</v>
      </c>
      <c r="M760" s="219" t="str">
        <f t="shared" si="1852"/>
        <v/>
      </c>
      <c r="N760" s="221" t="str">
        <f t="shared" si="1796"/>
        <v/>
      </c>
      <c r="O760" s="304"/>
      <c r="P760" s="282"/>
      <c r="Q760" s="282"/>
      <c r="R760" s="287"/>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c r="CQ760" s="282"/>
      <c r="CR760" s="282"/>
      <c r="CS760" s="282"/>
      <c r="CT760" s="282"/>
      <c r="CU760" s="282"/>
      <c r="CV760" s="282"/>
      <c r="CW760" s="282"/>
      <c r="CX760" s="282"/>
      <c r="CY760" s="282"/>
      <c r="CZ760" s="282"/>
      <c r="DA760" s="282"/>
      <c r="DB760" s="282"/>
      <c r="DC760" s="282"/>
      <c r="DD760" s="282"/>
      <c r="DE760" s="282"/>
      <c r="DF760" s="282"/>
      <c r="DG760" s="282"/>
      <c r="DH760" s="282"/>
      <c r="DI760" s="282"/>
      <c r="DJ760" s="282"/>
      <c r="DK760" s="282"/>
      <c r="DL760" s="282"/>
      <c r="DM760" s="282"/>
      <c r="DN760" s="282"/>
      <c r="DO760" s="282"/>
      <c r="DP760" s="282"/>
      <c r="DQ760" s="282"/>
      <c r="DR760" s="282"/>
      <c r="DS760" s="282"/>
      <c r="DT760" s="282"/>
      <c r="DU760" s="282"/>
      <c r="DV760" s="282"/>
      <c r="DW760" s="282"/>
      <c r="DX760" s="282"/>
      <c r="DY760" s="282"/>
      <c r="DZ760" s="282"/>
      <c r="EA760" s="282"/>
      <c r="EB760" s="282"/>
      <c r="EC760" s="282"/>
      <c r="ED760" s="282"/>
      <c r="EE760" s="282"/>
      <c r="EF760" s="282"/>
      <c r="EG760" s="282"/>
      <c r="EH760" s="282"/>
      <c r="EI760" s="282"/>
      <c r="EJ760" s="282"/>
      <c r="EK760" s="282"/>
      <c r="EL760" s="282"/>
      <c r="EM760" s="282"/>
      <c r="EN760" s="282"/>
      <c r="EO760" s="282"/>
      <c r="EP760" s="282"/>
      <c r="EQ760" s="282"/>
      <c r="ER760" s="282"/>
      <c r="ES760" s="282"/>
      <c r="ET760" s="282"/>
      <c r="EU760" s="282"/>
      <c r="EV760" s="282"/>
      <c r="EW760" s="282"/>
      <c r="EX760" s="282"/>
      <c r="EY760" s="282"/>
      <c r="EZ760" s="282"/>
      <c r="FA760" s="282"/>
      <c r="FB760" s="282"/>
      <c r="FC760" s="282"/>
      <c r="FD760" s="282"/>
      <c r="FE760" s="282"/>
      <c r="FF760" s="282"/>
      <c r="FG760" s="282"/>
      <c r="FH760" s="282"/>
      <c r="FI760" s="282"/>
      <c r="FJ760" s="282"/>
      <c r="FK760" s="282"/>
      <c r="FL760" s="282"/>
      <c r="FM760" s="282"/>
      <c r="FN760" s="282"/>
      <c r="FO760" s="282"/>
      <c r="FP760" s="282"/>
      <c r="FQ760" s="282"/>
      <c r="FR760" s="282"/>
      <c r="FS760" s="282"/>
      <c r="FT760" s="282"/>
      <c r="FU760" s="282"/>
      <c r="FV760" s="282"/>
      <c r="FW760" s="282"/>
      <c r="FX760" s="282"/>
      <c r="FY760" s="282"/>
      <c r="FZ760" s="282"/>
      <c r="GA760" s="282"/>
      <c r="GB760" s="282"/>
      <c r="GC760" s="282"/>
      <c r="GD760" s="282"/>
      <c r="GE760" s="282"/>
      <c r="GF760" s="282"/>
      <c r="GG760" s="282"/>
      <c r="GH760" s="282"/>
      <c r="GI760" s="282"/>
      <c r="GJ760" s="282"/>
      <c r="GK760" s="282"/>
      <c r="GL760" s="282"/>
      <c r="GM760" s="282"/>
      <c r="GN760" s="282"/>
      <c r="GO760" s="282"/>
      <c r="GP760" s="282"/>
      <c r="GQ760" s="282"/>
      <c r="GR760" s="282"/>
      <c r="GS760" s="282"/>
      <c r="GT760" s="282"/>
      <c r="GU760" s="282"/>
      <c r="GV760" s="282"/>
      <c r="GW760" s="282"/>
      <c r="GX760" s="282"/>
      <c r="GY760" s="282"/>
      <c r="GZ760" s="282"/>
      <c r="HA760" s="282"/>
      <c r="HB760" s="282"/>
      <c r="HC760" s="282"/>
      <c r="HD760" s="282"/>
      <c r="HE760" s="282"/>
      <c r="HF760" s="282"/>
      <c r="HG760" s="282"/>
      <c r="HH760" s="282"/>
      <c r="HI760" s="282"/>
      <c r="HJ760" s="282"/>
      <c r="HK760" s="282"/>
      <c r="HL760" s="282"/>
      <c r="HM760" s="282"/>
      <c r="HN760" s="282"/>
      <c r="HO760" s="282"/>
      <c r="HP760" s="282"/>
      <c r="HQ760" s="282"/>
    </row>
    <row r="761" spans="1:225" s="73" customFormat="1" ht="18" hidden="1" customHeight="1" x14ac:dyDescent="0.25">
      <c r="A761" s="223" t="str">
        <f t="shared" ref="A761:B761" si="1857">IF(A604="","",A604)</f>
        <v/>
      </c>
      <c r="B761" s="225" t="str">
        <f t="shared" si="1857"/>
        <v/>
      </c>
      <c r="C761" s="218">
        <f t="shared" si="1790"/>
        <v>0</v>
      </c>
      <c r="D761" s="284"/>
      <c r="E761" s="219">
        <f t="shared" si="1791"/>
        <v>0</v>
      </c>
      <c r="F761" s="219">
        <f t="shared" si="1792"/>
        <v>0</v>
      </c>
      <c r="G761" s="136"/>
      <c r="H761" s="214" t="str">
        <f t="shared" si="1793"/>
        <v/>
      </c>
      <c r="I761" s="219" t="str">
        <f t="shared" si="1794"/>
        <v/>
      </c>
      <c r="J761" s="219" t="str">
        <f t="shared" si="1798"/>
        <v/>
      </c>
      <c r="K761" s="216"/>
      <c r="L761" s="217">
        <f t="shared" si="1788"/>
        <v>1</v>
      </c>
      <c r="M761" s="219" t="str">
        <f t="shared" si="1852"/>
        <v/>
      </c>
      <c r="N761" s="221" t="str">
        <f t="shared" si="1796"/>
        <v/>
      </c>
      <c r="O761" s="304"/>
      <c r="P761" s="282"/>
      <c r="Q761" s="282"/>
      <c r="R761" s="287"/>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c r="CQ761" s="282"/>
      <c r="CR761" s="282"/>
      <c r="CS761" s="282"/>
      <c r="CT761" s="282"/>
      <c r="CU761" s="282"/>
      <c r="CV761" s="282"/>
      <c r="CW761" s="282"/>
      <c r="CX761" s="282"/>
      <c r="CY761" s="282"/>
      <c r="CZ761" s="282"/>
      <c r="DA761" s="282"/>
      <c r="DB761" s="282"/>
      <c r="DC761" s="282"/>
      <c r="DD761" s="282"/>
      <c r="DE761" s="282"/>
      <c r="DF761" s="282"/>
      <c r="DG761" s="282"/>
      <c r="DH761" s="282"/>
      <c r="DI761" s="282"/>
      <c r="DJ761" s="282"/>
      <c r="DK761" s="282"/>
      <c r="DL761" s="282"/>
      <c r="DM761" s="282"/>
      <c r="DN761" s="282"/>
      <c r="DO761" s="282"/>
      <c r="DP761" s="282"/>
      <c r="DQ761" s="282"/>
      <c r="DR761" s="282"/>
      <c r="DS761" s="282"/>
      <c r="DT761" s="282"/>
      <c r="DU761" s="282"/>
      <c r="DV761" s="282"/>
      <c r="DW761" s="282"/>
      <c r="DX761" s="282"/>
      <c r="DY761" s="282"/>
      <c r="DZ761" s="282"/>
      <c r="EA761" s="282"/>
      <c r="EB761" s="282"/>
      <c r="EC761" s="282"/>
      <c r="ED761" s="282"/>
      <c r="EE761" s="282"/>
      <c r="EF761" s="282"/>
      <c r="EG761" s="282"/>
      <c r="EH761" s="282"/>
      <c r="EI761" s="282"/>
      <c r="EJ761" s="282"/>
      <c r="EK761" s="282"/>
      <c r="EL761" s="282"/>
      <c r="EM761" s="282"/>
      <c r="EN761" s="282"/>
      <c r="EO761" s="282"/>
      <c r="EP761" s="282"/>
      <c r="EQ761" s="282"/>
      <c r="ER761" s="282"/>
      <c r="ES761" s="282"/>
      <c r="ET761" s="282"/>
      <c r="EU761" s="282"/>
      <c r="EV761" s="282"/>
      <c r="EW761" s="282"/>
      <c r="EX761" s="282"/>
      <c r="EY761" s="282"/>
      <c r="EZ761" s="282"/>
      <c r="FA761" s="282"/>
      <c r="FB761" s="282"/>
      <c r="FC761" s="282"/>
      <c r="FD761" s="282"/>
      <c r="FE761" s="282"/>
      <c r="FF761" s="282"/>
      <c r="FG761" s="282"/>
      <c r="FH761" s="282"/>
      <c r="FI761" s="282"/>
      <c r="FJ761" s="282"/>
      <c r="FK761" s="282"/>
      <c r="FL761" s="282"/>
      <c r="FM761" s="282"/>
      <c r="FN761" s="282"/>
      <c r="FO761" s="282"/>
      <c r="FP761" s="282"/>
      <c r="FQ761" s="282"/>
      <c r="FR761" s="282"/>
      <c r="FS761" s="282"/>
      <c r="FT761" s="282"/>
      <c r="FU761" s="282"/>
      <c r="FV761" s="282"/>
      <c r="FW761" s="282"/>
      <c r="FX761" s="282"/>
      <c r="FY761" s="282"/>
      <c r="FZ761" s="282"/>
      <c r="GA761" s="282"/>
      <c r="GB761" s="282"/>
      <c r="GC761" s="282"/>
      <c r="GD761" s="282"/>
      <c r="GE761" s="282"/>
      <c r="GF761" s="282"/>
      <c r="GG761" s="282"/>
      <c r="GH761" s="282"/>
      <c r="GI761" s="282"/>
      <c r="GJ761" s="282"/>
      <c r="GK761" s="282"/>
      <c r="GL761" s="282"/>
      <c r="GM761" s="282"/>
      <c r="GN761" s="282"/>
      <c r="GO761" s="282"/>
      <c r="GP761" s="282"/>
      <c r="GQ761" s="282"/>
      <c r="GR761" s="282"/>
      <c r="GS761" s="282"/>
      <c r="GT761" s="282"/>
      <c r="GU761" s="282"/>
      <c r="GV761" s="282"/>
      <c r="GW761" s="282"/>
      <c r="GX761" s="282"/>
      <c r="GY761" s="282"/>
      <c r="GZ761" s="282"/>
      <c r="HA761" s="282"/>
      <c r="HB761" s="282"/>
      <c r="HC761" s="282"/>
      <c r="HD761" s="282"/>
      <c r="HE761" s="282"/>
      <c r="HF761" s="282"/>
      <c r="HG761" s="282"/>
      <c r="HH761" s="282"/>
      <c r="HI761" s="282"/>
      <c r="HJ761" s="282"/>
      <c r="HK761" s="282"/>
      <c r="HL761" s="282"/>
      <c r="HM761" s="282"/>
      <c r="HN761" s="282"/>
      <c r="HO761" s="282"/>
      <c r="HP761" s="282"/>
      <c r="HQ761" s="282"/>
    </row>
    <row r="762" spans="1:225" s="73" customFormat="1" ht="18" hidden="1" customHeight="1" x14ac:dyDescent="0.25">
      <c r="A762" s="223" t="str">
        <f t="shared" ref="A762:B762" si="1858">IF(A605="","",A605)</f>
        <v/>
      </c>
      <c r="B762" s="225" t="str">
        <f t="shared" si="1858"/>
        <v/>
      </c>
      <c r="C762" s="218">
        <f t="shared" si="1790"/>
        <v>0</v>
      </c>
      <c r="D762" s="284"/>
      <c r="E762" s="219">
        <f t="shared" si="1791"/>
        <v>0</v>
      </c>
      <c r="F762" s="219">
        <f t="shared" si="1792"/>
        <v>0</v>
      </c>
      <c r="G762" s="136"/>
      <c r="H762" s="214" t="str">
        <f t="shared" si="1793"/>
        <v/>
      </c>
      <c r="I762" s="219" t="str">
        <f t="shared" si="1794"/>
        <v/>
      </c>
      <c r="J762" s="219" t="str">
        <f t="shared" si="1798"/>
        <v/>
      </c>
      <c r="K762" s="216"/>
      <c r="L762" s="217">
        <f t="shared" si="1788"/>
        <v>1</v>
      </c>
      <c r="M762" s="219" t="str">
        <f t="shared" si="1852"/>
        <v/>
      </c>
      <c r="N762" s="221" t="str">
        <f t="shared" si="1796"/>
        <v/>
      </c>
      <c r="O762" s="304"/>
      <c r="P762" s="282"/>
      <c r="Q762" s="282"/>
      <c r="R762" s="287"/>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c r="CQ762" s="282"/>
      <c r="CR762" s="282"/>
      <c r="CS762" s="282"/>
      <c r="CT762" s="282"/>
      <c r="CU762" s="282"/>
      <c r="CV762" s="282"/>
      <c r="CW762" s="282"/>
      <c r="CX762" s="282"/>
      <c r="CY762" s="282"/>
      <c r="CZ762" s="282"/>
      <c r="DA762" s="282"/>
      <c r="DB762" s="282"/>
      <c r="DC762" s="282"/>
      <c r="DD762" s="282"/>
      <c r="DE762" s="282"/>
      <c r="DF762" s="282"/>
      <c r="DG762" s="282"/>
      <c r="DH762" s="282"/>
      <c r="DI762" s="282"/>
      <c r="DJ762" s="282"/>
      <c r="DK762" s="282"/>
      <c r="DL762" s="282"/>
      <c r="DM762" s="282"/>
      <c r="DN762" s="282"/>
      <c r="DO762" s="282"/>
      <c r="DP762" s="282"/>
      <c r="DQ762" s="282"/>
      <c r="DR762" s="282"/>
      <c r="DS762" s="282"/>
      <c r="DT762" s="282"/>
      <c r="DU762" s="282"/>
      <c r="DV762" s="282"/>
      <c r="DW762" s="282"/>
      <c r="DX762" s="282"/>
      <c r="DY762" s="282"/>
      <c r="DZ762" s="282"/>
      <c r="EA762" s="282"/>
      <c r="EB762" s="282"/>
      <c r="EC762" s="282"/>
      <c r="ED762" s="282"/>
      <c r="EE762" s="282"/>
      <c r="EF762" s="282"/>
      <c r="EG762" s="282"/>
      <c r="EH762" s="282"/>
      <c r="EI762" s="282"/>
      <c r="EJ762" s="282"/>
      <c r="EK762" s="282"/>
      <c r="EL762" s="282"/>
      <c r="EM762" s="282"/>
      <c r="EN762" s="282"/>
      <c r="EO762" s="282"/>
      <c r="EP762" s="282"/>
      <c r="EQ762" s="282"/>
      <c r="ER762" s="282"/>
      <c r="ES762" s="282"/>
      <c r="ET762" s="282"/>
      <c r="EU762" s="282"/>
      <c r="EV762" s="282"/>
      <c r="EW762" s="282"/>
      <c r="EX762" s="282"/>
      <c r="EY762" s="282"/>
      <c r="EZ762" s="282"/>
      <c r="FA762" s="282"/>
      <c r="FB762" s="282"/>
      <c r="FC762" s="282"/>
      <c r="FD762" s="282"/>
      <c r="FE762" s="282"/>
      <c r="FF762" s="282"/>
      <c r="FG762" s="282"/>
      <c r="FH762" s="282"/>
      <c r="FI762" s="282"/>
      <c r="FJ762" s="282"/>
      <c r="FK762" s="282"/>
      <c r="FL762" s="282"/>
      <c r="FM762" s="282"/>
      <c r="FN762" s="282"/>
      <c r="FO762" s="282"/>
      <c r="FP762" s="282"/>
      <c r="FQ762" s="282"/>
      <c r="FR762" s="282"/>
      <c r="FS762" s="282"/>
      <c r="FT762" s="282"/>
      <c r="FU762" s="282"/>
      <c r="FV762" s="282"/>
      <c r="FW762" s="282"/>
      <c r="FX762" s="282"/>
      <c r="FY762" s="282"/>
      <c r="FZ762" s="282"/>
      <c r="GA762" s="282"/>
      <c r="GB762" s="282"/>
      <c r="GC762" s="282"/>
      <c r="GD762" s="282"/>
      <c r="GE762" s="282"/>
      <c r="GF762" s="282"/>
      <c r="GG762" s="282"/>
      <c r="GH762" s="282"/>
      <c r="GI762" s="282"/>
      <c r="GJ762" s="282"/>
      <c r="GK762" s="282"/>
      <c r="GL762" s="282"/>
      <c r="GM762" s="282"/>
      <c r="GN762" s="282"/>
      <c r="GO762" s="282"/>
      <c r="GP762" s="282"/>
      <c r="GQ762" s="282"/>
      <c r="GR762" s="282"/>
      <c r="GS762" s="282"/>
      <c r="GT762" s="282"/>
      <c r="GU762" s="282"/>
      <c r="GV762" s="282"/>
      <c r="GW762" s="282"/>
      <c r="GX762" s="282"/>
      <c r="GY762" s="282"/>
      <c r="GZ762" s="282"/>
      <c r="HA762" s="282"/>
      <c r="HB762" s="282"/>
      <c r="HC762" s="282"/>
      <c r="HD762" s="282"/>
      <c r="HE762" s="282"/>
      <c r="HF762" s="282"/>
      <c r="HG762" s="282"/>
      <c r="HH762" s="282"/>
      <c r="HI762" s="282"/>
      <c r="HJ762" s="282"/>
      <c r="HK762" s="282"/>
      <c r="HL762" s="282"/>
      <c r="HM762" s="282"/>
      <c r="HN762" s="282"/>
      <c r="HO762" s="282"/>
      <c r="HP762" s="282"/>
      <c r="HQ762" s="282"/>
    </row>
    <row r="763" spans="1:225" s="73" customFormat="1" ht="18" hidden="1" customHeight="1" x14ac:dyDescent="0.25">
      <c r="A763" s="223" t="str">
        <f t="shared" ref="A763:B763" si="1859">IF(A606="","",A606)</f>
        <v/>
      </c>
      <c r="B763" s="225" t="str">
        <f t="shared" si="1859"/>
        <v/>
      </c>
      <c r="C763" s="218">
        <f t="shared" si="1790"/>
        <v>0</v>
      </c>
      <c r="D763" s="284"/>
      <c r="E763" s="219">
        <f t="shared" si="1791"/>
        <v>0</v>
      </c>
      <c r="F763" s="219">
        <f t="shared" si="1792"/>
        <v>0</v>
      </c>
      <c r="G763" s="136"/>
      <c r="H763" s="214" t="str">
        <f t="shared" si="1793"/>
        <v/>
      </c>
      <c r="I763" s="219" t="str">
        <f t="shared" si="1794"/>
        <v/>
      </c>
      <c r="J763" s="219" t="str">
        <f t="shared" si="1798"/>
        <v/>
      </c>
      <c r="K763" s="216"/>
      <c r="L763" s="217">
        <f t="shared" ref="L763:L784" si="1860">IF(K763="",1,1-K763)</f>
        <v>1</v>
      </c>
      <c r="M763" s="219" t="str">
        <f t="shared" si="1852"/>
        <v/>
      </c>
      <c r="N763" s="221" t="str">
        <f t="shared" si="1796"/>
        <v/>
      </c>
      <c r="O763" s="304"/>
      <c r="P763" s="282"/>
      <c r="Q763" s="282"/>
      <c r="R763" s="287"/>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c r="CQ763" s="282"/>
      <c r="CR763" s="282"/>
      <c r="CS763" s="282"/>
      <c r="CT763" s="282"/>
      <c r="CU763" s="282"/>
      <c r="CV763" s="282"/>
      <c r="CW763" s="282"/>
      <c r="CX763" s="282"/>
      <c r="CY763" s="282"/>
      <c r="CZ763" s="282"/>
      <c r="DA763" s="282"/>
      <c r="DB763" s="282"/>
      <c r="DC763" s="282"/>
      <c r="DD763" s="282"/>
      <c r="DE763" s="282"/>
      <c r="DF763" s="282"/>
      <c r="DG763" s="282"/>
      <c r="DH763" s="282"/>
      <c r="DI763" s="282"/>
      <c r="DJ763" s="282"/>
      <c r="DK763" s="282"/>
      <c r="DL763" s="282"/>
      <c r="DM763" s="282"/>
      <c r="DN763" s="282"/>
      <c r="DO763" s="282"/>
      <c r="DP763" s="282"/>
      <c r="DQ763" s="282"/>
      <c r="DR763" s="282"/>
      <c r="DS763" s="282"/>
      <c r="DT763" s="282"/>
      <c r="DU763" s="282"/>
      <c r="DV763" s="282"/>
      <c r="DW763" s="282"/>
      <c r="DX763" s="282"/>
      <c r="DY763" s="282"/>
      <c r="DZ763" s="282"/>
      <c r="EA763" s="282"/>
      <c r="EB763" s="282"/>
      <c r="EC763" s="282"/>
      <c r="ED763" s="282"/>
      <c r="EE763" s="282"/>
      <c r="EF763" s="282"/>
      <c r="EG763" s="282"/>
      <c r="EH763" s="282"/>
      <c r="EI763" s="282"/>
      <c r="EJ763" s="282"/>
      <c r="EK763" s="282"/>
      <c r="EL763" s="282"/>
      <c r="EM763" s="282"/>
      <c r="EN763" s="282"/>
      <c r="EO763" s="282"/>
      <c r="EP763" s="282"/>
      <c r="EQ763" s="282"/>
      <c r="ER763" s="282"/>
      <c r="ES763" s="282"/>
      <c r="ET763" s="282"/>
      <c r="EU763" s="282"/>
      <c r="EV763" s="282"/>
      <c r="EW763" s="282"/>
      <c r="EX763" s="282"/>
      <c r="EY763" s="282"/>
      <c r="EZ763" s="282"/>
      <c r="FA763" s="282"/>
      <c r="FB763" s="282"/>
      <c r="FC763" s="282"/>
      <c r="FD763" s="282"/>
      <c r="FE763" s="282"/>
      <c r="FF763" s="282"/>
      <c r="FG763" s="282"/>
      <c r="FH763" s="282"/>
      <c r="FI763" s="282"/>
      <c r="FJ763" s="282"/>
      <c r="FK763" s="282"/>
      <c r="FL763" s="282"/>
      <c r="FM763" s="282"/>
      <c r="FN763" s="282"/>
      <c r="FO763" s="282"/>
      <c r="FP763" s="282"/>
      <c r="FQ763" s="282"/>
      <c r="FR763" s="282"/>
      <c r="FS763" s="282"/>
      <c r="FT763" s="282"/>
      <c r="FU763" s="282"/>
      <c r="FV763" s="282"/>
      <c r="FW763" s="282"/>
      <c r="FX763" s="282"/>
      <c r="FY763" s="282"/>
      <c r="FZ763" s="282"/>
      <c r="GA763" s="282"/>
      <c r="GB763" s="282"/>
      <c r="GC763" s="282"/>
      <c r="GD763" s="282"/>
      <c r="GE763" s="282"/>
      <c r="GF763" s="282"/>
      <c r="GG763" s="282"/>
      <c r="GH763" s="282"/>
      <c r="GI763" s="282"/>
      <c r="GJ763" s="282"/>
      <c r="GK763" s="282"/>
      <c r="GL763" s="282"/>
      <c r="GM763" s="282"/>
      <c r="GN763" s="282"/>
      <c r="GO763" s="282"/>
      <c r="GP763" s="282"/>
      <c r="GQ763" s="282"/>
      <c r="GR763" s="282"/>
      <c r="GS763" s="282"/>
      <c r="GT763" s="282"/>
      <c r="GU763" s="282"/>
      <c r="GV763" s="282"/>
      <c r="GW763" s="282"/>
      <c r="GX763" s="282"/>
      <c r="GY763" s="282"/>
      <c r="GZ763" s="282"/>
      <c r="HA763" s="282"/>
      <c r="HB763" s="282"/>
      <c r="HC763" s="282"/>
      <c r="HD763" s="282"/>
      <c r="HE763" s="282"/>
      <c r="HF763" s="282"/>
      <c r="HG763" s="282"/>
      <c r="HH763" s="282"/>
      <c r="HI763" s="282"/>
      <c r="HJ763" s="282"/>
      <c r="HK763" s="282"/>
      <c r="HL763" s="282"/>
      <c r="HM763" s="282"/>
      <c r="HN763" s="282"/>
      <c r="HO763" s="282"/>
      <c r="HP763" s="282"/>
      <c r="HQ763" s="282"/>
    </row>
    <row r="764" spans="1:225" s="73" customFormat="1" ht="18" hidden="1" customHeight="1" x14ac:dyDescent="0.25">
      <c r="A764" s="223" t="str">
        <f t="shared" ref="A764:B764" si="1861">IF(A607="","",A607)</f>
        <v/>
      </c>
      <c r="B764" s="225" t="str">
        <f t="shared" si="1861"/>
        <v/>
      </c>
      <c r="C764" s="218">
        <f t="shared" ref="C764:C784" si="1862">SUM(P764:HQ764)</f>
        <v>0</v>
      </c>
      <c r="D764" s="284"/>
      <c r="E764" s="219">
        <f t="shared" ref="E764:E784" si="1863">SUMPRODUCT(P$632:HQ$632,$P764:$HQ764)</f>
        <v>0</v>
      </c>
      <c r="F764" s="219">
        <f t="shared" ref="F764:F784" si="1864">IF(O764="",SUMPRODUCT(P$634:HQ$634,$P764:$HQ764),O764)</f>
        <v>0</v>
      </c>
      <c r="G764" s="136"/>
      <c r="H764" s="214" t="str">
        <f t="shared" ref="H764:H784" si="1865">IF(G764="","",C764*G764)</f>
        <v/>
      </c>
      <c r="I764" s="219" t="str">
        <f t="shared" ref="I764:I784" si="1866">IF(G764="","",G764*(D764+E764))</f>
        <v/>
      </c>
      <c r="J764" s="219" t="str">
        <f t="shared" si="1798"/>
        <v/>
      </c>
      <c r="K764" s="216"/>
      <c r="L764" s="217">
        <f t="shared" si="1860"/>
        <v>1</v>
      </c>
      <c r="M764" s="219" t="str">
        <f t="shared" si="1852"/>
        <v/>
      </c>
      <c r="N764" s="221" t="str">
        <f t="shared" ref="N764:N784" si="1867">IF(G764="","",ROUND(J764*L764,2))</f>
        <v/>
      </c>
      <c r="O764" s="304"/>
      <c r="P764" s="282"/>
      <c r="Q764" s="282"/>
      <c r="R764" s="287"/>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c r="CQ764" s="282"/>
      <c r="CR764" s="282"/>
      <c r="CS764" s="282"/>
      <c r="CT764" s="282"/>
      <c r="CU764" s="282"/>
      <c r="CV764" s="282"/>
      <c r="CW764" s="282"/>
      <c r="CX764" s="282"/>
      <c r="CY764" s="282"/>
      <c r="CZ764" s="282"/>
      <c r="DA764" s="282"/>
      <c r="DB764" s="282"/>
      <c r="DC764" s="282"/>
      <c r="DD764" s="282"/>
      <c r="DE764" s="282"/>
      <c r="DF764" s="282"/>
      <c r="DG764" s="282"/>
      <c r="DH764" s="282"/>
      <c r="DI764" s="282"/>
      <c r="DJ764" s="282"/>
      <c r="DK764" s="282"/>
      <c r="DL764" s="282"/>
      <c r="DM764" s="282"/>
      <c r="DN764" s="282"/>
      <c r="DO764" s="282"/>
      <c r="DP764" s="282"/>
      <c r="DQ764" s="282"/>
      <c r="DR764" s="282"/>
      <c r="DS764" s="282"/>
      <c r="DT764" s="282"/>
      <c r="DU764" s="282"/>
      <c r="DV764" s="282"/>
      <c r="DW764" s="282"/>
      <c r="DX764" s="282"/>
      <c r="DY764" s="282"/>
      <c r="DZ764" s="282"/>
      <c r="EA764" s="282"/>
      <c r="EB764" s="282"/>
      <c r="EC764" s="282"/>
      <c r="ED764" s="282"/>
      <c r="EE764" s="282"/>
      <c r="EF764" s="282"/>
      <c r="EG764" s="282"/>
      <c r="EH764" s="282"/>
      <c r="EI764" s="282"/>
      <c r="EJ764" s="282"/>
      <c r="EK764" s="282"/>
      <c r="EL764" s="282"/>
      <c r="EM764" s="282"/>
      <c r="EN764" s="282"/>
      <c r="EO764" s="282"/>
      <c r="EP764" s="282"/>
      <c r="EQ764" s="282"/>
      <c r="ER764" s="282"/>
      <c r="ES764" s="282"/>
      <c r="ET764" s="282"/>
      <c r="EU764" s="282"/>
      <c r="EV764" s="282"/>
      <c r="EW764" s="282"/>
      <c r="EX764" s="282"/>
      <c r="EY764" s="282"/>
      <c r="EZ764" s="282"/>
      <c r="FA764" s="282"/>
      <c r="FB764" s="282"/>
      <c r="FC764" s="282"/>
      <c r="FD764" s="282"/>
      <c r="FE764" s="282"/>
      <c r="FF764" s="282"/>
      <c r="FG764" s="282"/>
      <c r="FH764" s="282"/>
      <c r="FI764" s="282"/>
      <c r="FJ764" s="282"/>
      <c r="FK764" s="282"/>
      <c r="FL764" s="282"/>
      <c r="FM764" s="282"/>
      <c r="FN764" s="282"/>
      <c r="FO764" s="282"/>
      <c r="FP764" s="282"/>
      <c r="FQ764" s="282"/>
      <c r="FR764" s="282"/>
      <c r="FS764" s="282"/>
      <c r="FT764" s="282"/>
      <c r="FU764" s="282"/>
      <c r="FV764" s="282"/>
      <c r="FW764" s="282"/>
      <c r="FX764" s="282"/>
      <c r="FY764" s="282"/>
      <c r="FZ764" s="282"/>
      <c r="GA764" s="282"/>
      <c r="GB764" s="282"/>
      <c r="GC764" s="282"/>
      <c r="GD764" s="282"/>
      <c r="GE764" s="282"/>
      <c r="GF764" s="282"/>
      <c r="GG764" s="282"/>
      <c r="GH764" s="282"/>
      <c r="GI764" s="282"/>
      <c r="GJ764" s="282"/>
      <c r="GK764" s="282"/>
      <c r="GL764" s="282"/>
      <c r="GM764" s="282"/>
      <c r="GN764" s="282"/>
      <c r="GO764" s="282"/>
      <c r="GP764" s="282"/>
      <c r="GQ764" s="282"/>
      <c r="GR764" s="282"/>
      <c r="GS764" s="282"/>
      <c r="GT764" s="282"/>
      <c r="GU764" s="282"/>
      <c r="GV764" s="282"/>
      <c r="GW764" s="282"/>
      <c r="GX764" s="282"/>
      <c r="GY764" s="282"/>
      <c r="GZ764" s="282"/>
      <c r="HA764" s="282"/>
      <c r="HB764" s="282"/>
      <c r="HC764" s="282"/>
      <c r="HD764" s="282"/>
      <c r="HE764" s="282"/>
      <c r="HF764" s="282"/>
      <c r="HG764" s="282"/>
      <c r="HH764" s="282"/>
      <c r="HI764" s="282"/>
      <c r="HJ764" s="282"/>
      <c r="HK764" s="282"/>
      <c r="HL764" s="282"/>
      <c r="HM764" s="282"/>
      <c r="HN764" s="282"/>
      <c r="HO764" s="282"/>
      <c r="HP764" s="282"/>
      <c r="HQ764" s="282"/>
    </row>
    <row r="765" spans="1:225" s="73" customFormat="1" ht="18" hidden="1" customHeight="1" x14ac:dyDescent="0.25">
      <c r="A765" s="223" t="str">
        <f t="shared" ref="A765:B765" si="1868">IF(A608="","",A608)</f>
        <v/>
      </c>
      <c r="B765" s="225" t="str">
        <f t="shared" si="1868"/>
        <v/>
      </c>
      <c r="C765" s="218">
        <f t="shared" si="1862"/>
        <v>0</v>
      </c>
      <c r="D765" s="284"/>
      <c r="E765" s="219">
        <f t="shared" si="1863"/>
        <v>0</v>
      </c>
      <c r="F765" s="219">
        <f t="shared" si="1864"/>
        <v>0</v>
      </c>
      <c r="G765" s="136"/>
      <c r="H765" s="214" t="str">
        <f t="shared" si="1865"/>
        <v/>
      </c>
      <c r="I765" s="219" t="str">
        <f t="shared" si="1866"/>
        <v/>
      </c>
      <c r="J765" s="219" t="str">
        <f t="shared" ref="J765:J784" si="1869">IF(G765="","",G765*(D765+F765))</f>
        <v/>
      </c>
      <c r="K765" s="216"/>
      <c r="L765" s="217">
        <f t="shared" si="1860"/>
        <v>1</v>
      </c>
      <c r="M765" s="219" t="str">
        <f t="shared" si="1852"/>
        <v/>
      </c>
      <c r="N765" s="221" t="str">
        <f t="shared" si="1867"/>
        <v/>
      </c>
      <c r="O765" s="304"/>
      <c r="P765" s="282"/>
      <c r="Q765" s="282"/>
      <c r="R765" s="287"/>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c r="CQ765" s="282"/>
      <c r="CR765" s="282"/>
      <c r="CS765" s="282"/>
      <c r="CT765" s="282"/>
      <c r="CU765" s="282"/>
      <c r="CV765" s="282"/>
      <c r="CW765" s="282"/>
      <c r="CX765" s="282"/>
      <c r="CY765" s="282"/>
      <c r="CZ765" s="282"/>
      <c r="DA765" s="282"/>
      <c r="DB765" s="282"/>
      <c r="DC765" s="282"/>
      <c r="DD765" s="282"/>
      <c r="DE765" s="282"/>
      <c r="DF765" s="282"/>
      <c r="DG765" s="282"/>
      <c r="DH765" s="282"/>
      <c r="DI765" s="282"/>
      <c r="DJ765" s="282"/>
      <c r="DK765" s="282"/>
      <c r="DL765" s="282"/>
      <c r="DM765" s="282"/>
      <c r="DN765" s="282"/>
      <c r="DO765" s="282"/>
      <c r="DP765" s="282"/>
      <c r="DQ765" s="282"/>
      <c r="DR765" s="282"/>
      <c r="DS765" s="282"/>
      <c r="DT765" s="282"/>
      <c r="DU765" s="282"/>
      <c r="DV765" s="282"/>
      <c r="DW765" s="282"/>
      <c r="DX765" s="282"/>
      <c r="DY765" s="282"/>
      <c r="DZ765" s="282"/>
      <c r="EA765" s="282"/>
      <c r="EB765" s="282"/>
      <c r="EC765" s="282"/>
      <c r="ED765" s="282"/>
      <c r="EE765" s="282"/>
      <c r="EF765" s="282"/>
      <c r="EG765" s="282"/>
      <c r="EH765" s="282"/>
      <c r="EI765" s="282"/>
      <c r="EJ765" s="282"/>
      <c r="EK765" s="282"/>
      <c r="EL765" s="282"/>
      <c r="EM765" s="282"/>
      <c r="EN765" s="282"/>
      <c r="EO765" s="282"/>
      <c r="EP765" s="282"/>
      <c r="EQ765" s="282"/>
      <c r="ER765" s="282"/>
      <c r="ES765" s="282"/>
      <c r="ET765" s="282"/>
      <c r="EU765" s="282"/>
      <c r="EV765" s="282"/>
      <c r="EW765" s="282"/>
      <c r="EX765" s="282"/>
      <c r="EY765" s="282"/>
      <c r="EZ765" s="282"/>
      <c r="FA765" s="282"/>
      <c r="FB765" s="282"/>
      <c r="FC765" s="282"/>
      <c r="FD765" s="282"/>
      <c r="FE765" s="282"/>
      <c r="FF765" s="282"/>
      <c r="FG765" s="282"/>
      <c r="FH765" s="282"/>
      <c r="FI765" s="282"/>
      <c r="FJ765" s="282"/>
      <c r="FK765" s="282"/>
      <c r="FL765" s="282"/>
      <c r="FM765" s="282"/>
      <c r="FN765" s="282"/>
      <c r="FO765" s="282"/>
      <c r="FP765" s="282"/>
      <c r="FQ765" s="282"/>
      <c r="FR765" s="282"/>
      <c r="FS765" s="282"/>
      <c r="FT765" s="282"/>
      <c r="FU765" s="282"/>
      <c r="FV765" s="282"/>
      <c r="FW765" s="282"/>
      <c r="FX765" s="282"/>
      <c r="FY765" s="282"/>
      <c r="FZ765" s="282"/>
      <c r="GA765" s="282"/>
      <c r="GB765" s="282"/>
      <c r="GC765" s="282"/>
      <c r="GD765" s="282"/>
      <c r="GE765" s="282"/>
      <c r="GF765" s="282"/>
      <c r="GG765" s="282"/>
      <c r="GH765" s="282"/>
      <c r="GI765" s="282"/>
      <c r="GJ765" s="282"/>
      <c r="GK765" s="282"/>
      <c r="GL765" s="282"/>
      <c r="GM765" s="282"/>
      <c r="GN765" s="282"/>
      <c r="GO765" s="282"/>
      <c r="GP765" s="282"/>
      <c r="GQ765" s="282"/>
      <c r="GR765" s="282"/>
      <c r="GS765" s="282"/>
      <c r="GT765" s="282"/>
      <c r="GU765" s="282"/>
      <c r="GV765" s="282"/>
      <c r="GW765" s="282"/>
      <c r="GX765" s="282"/>
      <c r="GY765" s="282"/>
      <c r="GZ765" s="282"/>
      <c r="HA765" s="282"/>
      <c r="HB765" s="282"/>
      <c r="HC765" s="282"/>
      <c r="HD765" s="282"/>
      <c r="HE765" s="282"/>
      <c r="HF765" s="282"/>
      <c r="HG765" s="282"/>
      <c r="HH765" s="282"/>
      <c r="HI765" s="282"/>
      <c r="HJ765" s="282"/>
      <c r="HK765" s="282"/>
      <c r="HL765" s="282"/>
      <c r="HM765" s="282"/>
      <c r="HN765" s="282"/>
      <c r="HO765" s="282"/>
      <c r="HP765" s="282"/>
      <c r="HQ765" s="282"/>
    </row>
    <row r="766" spans="1:225" s="73" customFormat="1" ht="18" hidden="1" customHeight="1" x14ac:dyDescent="0.25">
      <c r="A766" s="223" t="str">
        <f t="shared" ref="A766:B766" si="1870">IF(A609="","",A609)</f>
        <v/>
      </c>
      <c r="B766" s="225" t="str">
        <f t="shared" si="1870"/>
        <v/>
      </c>
      <c r="C766" s="218">
        <f t="shared" si="1862"/>
        <v>0</v>
      </c>
      <c r="D766" s="284"/>
      <c r="E766" s="219">
        <f t="shared" si="1863"/>
        <v>0</v>
      </c>
      <c r="F766" s="219">
        <f t="shared" si="1864"/>
        <v>0</v>
      </c>
      <c r="G766" s="136"/>
      <c r="H766" s="214" t="str">
        <f t="shared" si="1865"/>
        <v/>
      </c>
      <c r="I766" s="219" t="str">
        <f t="shared" si="1866"/>
        <v/>
      </c>
      <c r="J766" s="219" t="str">
        <f t="shared" si="1869"/>
        <v/>
      </c>
      <c r="K766" s="216"/>
      <c r="L766" s="217">
        <f t="shared" si="1860"/>
        <v>1</v>
      </c>
      <c r="M766" s="219" t="str">
        <f t="shared" si="1852"/>
        <v/>
      </c>
      <c r="N766" s="221" t="str">
        <f t="shared" si="1867"/>
        <v/>
      </c>
      <c r="O766" s="304"/>
      <c r="P766" s="282"/>
      <c r="Q766" s="282"/>
      <c r="R766" s="287"/>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c r="CQ766" s="282"/>
      <c r="CR766" s="282"/>
      <c r="CS766" s="282"/>
      <c r="CT766" s="282"/>
      <c r="CU766" s="282"/>
      <c r="CV766" s="282"/>
      <c r="CW766" s="282"/>
      <c r="CX766" s="282"/>
      <c r="CY766" s="282"/>
      <c r="CZ766" s="282"/>
      <c r="DA766" s="282"/>
      <c r="DB766" s="282"/>
      <c r="DC766" s="282"/>
      <c r="DD766" s="282"/>
      <c r="DE766" s="282"/>
      <c r="DF766" s="282"/>
      <c r="DG766" s="282"/>
      <c r="DH766" s="282"/>
      <c r="DI766" s="282"/>
      <c r="DJ766" s="282"/>
      <c r="DK766" s="282"/>
      <c r="DL766" s="282"/>
      <c r="DM766" s="282"/>
      <c r="DN766" s="282"/>
      <c r="DO766" s="282"/>
      <c r="DP766" s="282"/>
      <c r="DQ766" s="282"/>
      <c r="DR766" s="282"/>
      <c r="DS766" s="282"/>
      <c r="DT766" s="282"/>
      <c r="DU766" s="282"/>
      <c r="DV766" s="282"/>
      <c r="DW766" s="282"/>
      <c r="DX766" s="282"/>
      <c r="DY766" s="282"/>
      <c r="DZ766" s="282"/>
      <c r="EA766" s="282"/>
      <c r="EB766" s="282"/>
      <c r="EC766" s="282"/>
      <c r="ED766" s="282"/>
      <c r="EE766" s="282"/>
      <c r="EF766" s="282"/>
      <c r="EG766" s="282"/>
      <c r="EH766" s="282"/>
      <c r="EI766" s="282"/>
      <c r="EJ766" s="282"/>
      <c r="EK766" s="282"/>
      <c r="EL766" s="282"/>
      <c r="EM766" s="282"/>
      <c r="EN766" s="282"/>
      <c r="EO766" s="282"/>
      <c r="EP766" s="282"/>
      <c r="EQ766" s="282"/>
      <c r="ER766" s="282"/>
      <c r="ES766" s="282"/>
      <c r="ET766" s="282"/>
      <c r="EU766" s="282"/>
      <c r="EV766" s="282"/>
      <c r="EW766" s="282"/>
      <c r="EX766" s="282"/>
      <c r="EY766" s="282"/>
      <c r="EZ766" s="282"/>
      <c r="FA766" s="282"/>
      <c r="FB766" s="282"/>
      <c r="FC766" s="282"/>
      <c r="FD766" s="282"/>
      <c r="FE766" s="282"/>
      <c r="FF766" s="282"/>
      <c r="FG766" s="282"/>
      <c r="FH766" s="282"/>
      <c r="FI766" s="282"/>
      <c r="FJ766" s="282"/>
      <c r="FK766" s="282"/>
      <c r="FL766" s="282"/>
      <c r="FM766" s="282"/>
      <c r="FN766" s="282"/>
      <c r="FO766" s="282"/>
      <c r="FP766" s="282"/>
      <c r="FQ766" s="282"/>
      <c r="FR766" s="282"/>
      <c r="FS766" s="282"/>
      <c r="FT766" s="282"/>
      <c r="FU766" s="282"/>
      <c r="FV766" s="282"/>
      <c r="FW766" s="282"/>
      <c r="FX766" s="282"/>
      <c r="FY766" s="282"/>
      <c r="FZ766" s="282"/>
      <c r="GA766" s="282"/>
      <c r="GB766" s="282"/>
      <c r="GC766" s="282"/>
      <c r="GD766" s="282"/>
      <c r="GE766" s="282"/>
      <c r="GF766" s="282"/>
      <c r="GG766" s="282"/>
      <c r="GH766" s="282"/>
      <c r="GI766" s="282"/>
      <c r="GJ766" s="282"/>
      <c r="GK766" s="282"/>
      <c r="GL766" s="282"/>
      <c r="GM766" s="282"/>
      <c r="GN766" s="282"/>
      <c r="GO766" s="282"/>
      <c r="GP766" s="282"/>
      <c r="GQ766" s="282"/>
      <c r="GR766" s="282"/>
      <c r="GS766" s="282"/>
      <c r="GT766" s="282"/>
      <c r="GU766" s="282"/>
      <c r="GV766" s="282"/>
      <c r="GW766" s="282"/>
      <c r="GX766" s="282"/>
      <c r="GY766" s="282"/>
      <c r="GZ766" s="282"/>
      <c r="HA766" s="282"/>
      <c r="HB766" s="282"/>
      <c r="HC766" s="282"/>
      <c r="HD766" s="282"/>
      <c r="HE766" s="282"/>
      <c r="HF766" s="282"/>
      <c r="HG766" s="282"/>
      <c r="HH766" s="282"/>
      <c r="HI766" s="282"/>
      <c r="HJ766" s="282"/>
      <c r="HK766" s="282"/>
      <c r="HL766" s="282"/>
      <c r="HM766" s="282"/>
      <c r="HN766" s="282"/>
      <c r="HO766" s="282"/>
      <c r="HP766" s="282"/>
      <c r="HQ766" s="282"/>
    </row>
    <row r="767" spans="1:225" s="73" customFormat="1" ht="18" hidden="1" customHeight="1" x14ac:dyDescent="0.25">
      <c r="A767" s="223" t="str">
        <f t="shared" ref="A767:B767" si="1871">IF(A610="","",A610)</f>
        <v/>
      </c>
      <c r="B767" s="225" t="str">
        <f t="shared" si="1871"/>
        <v/>
      </c>
      <c r="C767" s="218">
        <f t="shared" si="1862"/>
        <v>0</v>
      </c>
      <c r="D767" s="284"/>
      <c r="E767" s="219">
        <f t="shared" si="1863"/>
        <v>0</v>
      </c>
      <c r="F767" s="219">
        <f t="shared" si="1864"/>
        <v>0</v>
      </c>
      <c r="G767" s="136"/>
      <c r="H767" s="214" t="str">
        <f t="shared" si="1865"/>
        <v/>
      </c>
      <c r="I767" s="219" t="str">
        <f t="shared" si="1866"/>
        <v/>
      </c>
      <c r="J767" s="219" t="str">
        <f t="shared" si="1869"/>
        <v/>
      </c>
      <c r="K767" s="216"/>
      <c r="L767" s="217">
        <f t="shared" si="1860"/>
        <v>1</v>
      </c>
      <c r="M767" s="219" t="str">
        <f t="shared" si="1852"/>
        <v/>
      </c>
      <c r="N767" s="221" t="str">
        <f t="shared" si="1867"/>
        <v/>
      </c>
      <c r="O767" s="304"/>
      <c r="P767" s="282"/>
      <c r="Q767" s="282"/>
      <c r="R767" s="287"/>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c r="CQ767" s="282"/>
      <c r="CR767" s="282"/>
      <c r="CS767" s="282"/>
      <c r="CT767" s="282"/>
      <c r="CU767" s="282"/>
      <c r="CV767" s="282"/>
      <c r="CW767" s="282"/>
      <c r="CX767" s="282"/>
      <c r="CY767" s="282"/>
      <c r="CZ767" s="282"/>
      <c r="DA767" s="282"/>
      <c r="DB767" s="282"/>
      <c r="DC767" s="282"/>
      <c r="DD767" s="282"/>
      <c r="DE767" s="282"/>
      <c r="DF767" s="282"/>
      <c r="DG767" s="282"/>
      <c r="DH767" s="282"/>
      <c r="DI767" s="282"/>
      <c r="DJ767" s="282"/>
      <c r="DK767" s="282"/>
      <c r="DL767" s="282"/>
      <c r="DM767" s="282"/>
      <c r="DN767" s="282"/>
      <c r="DO767" s="282"/>
      <c r="DP767" s="282"/>
      <c r="DQ767" s="282"/>
      <c r="DR767" s="282"/>
      <c r="DS767" s="282"/>
      <c r="DT767" s="282"/>
      <c r="DU767" s="282"/>
      <c r="DV767" s="282"/>
      <c r="DW767" s="282"/>
      <c r="DX767" s="282"/>
      <c r="DY767" s="282"/>
      <c r="DZ767" s="282"/>
      <c r="EA767" s="282"/>
      <c r="EB767" s="282"/>
      <c r="EC767" s="282"/>
      <c r="ED767" s="282"/>
      <c r="EE767" s="282"/>
      <c r="EF767" s="282"/>
      <c r="EG767" s="282"/>
      <c r="EH767" s="282"/>
      <c r="EI767" s="282"/>
      <c r="EJ767" s="282"/>
      <c r="EK767" s="282"/>
      <c r="EL767" s="282"/>
      <c r="EM767" s="282"/>
      <c r="EN767" s="282"/>
      <c r="EO767" s="282"/>
      <c r="EP767" s="282"/>
      <c r="EQ767" s="282"/>
      <c r="ER767" s="282"/>
      <c r="ES767" s="282"/>
      <c r="ET767" s="282"/>
      <c r="EU767" s="282"/>
      <c r="EV767" s="282"/>
      <c r="EW767" s="282"/>
      <c r="EX767" s="282"/>
      <c r="EY767" s="282"/>
      <c r="EZ767" s="282"/>
      <c r="FA767" s="282"/>
      <c r="FB767" s="282"/>
      <c r="FC767" s="282"/>
      <c r="FD767" s="282"/>
      <c r="FE767" s="282"/>
      <c r="FF767" s="282"/>
      <c r="FG767" s="282"/>
      <c r="FH767" s="282"/>
      <c r="FI767" s="282"/>
      <c r="FJ767" s="282"/>
      <c r="FK767" s="282"/>
      <c r="FL767" s="282"/>
      <c r="FM767" s="282"/>
      <c r="FN767" s="282"/>
      <c r="FO767" s="282"/>
      <c r="FP767" s="282"/>
      <c r="FQ767" s="282"/>
      <c r="FR767" s="282"/>
      <c r="FS767" s="282"/>
      <c r="FT767" s="282"/>
      <c r="FU767" s="282"/>
      <c r="FV767" s="282"/>
      <c r="FW767" s="282"/>
      <c r="FX767" s="282"/>
      <c r="FY767" s="282"/>
      <c r="FZ767" s="282"/>
      <c r="GA767" s="282"/>
      <c r="GB767" s="282"/>
      <c r="GC767" s="282"/>
      <c r="GD767" s="282"/>
      <c r="GE767" s="282"/>
      <c r="GF767" s="282"/>
      <c r="GG767" s="282"/>
      <c r="GH767" s="282"/>
      <c r="GI767" s="282"/>
      <c r="GJ767" s="282"/>
      <c r="GK767" s="282"/>
      <c r="GL767" s="282"/>
      <c r="GM767" s="282"/>
      <c r="GN767" s="282"/>
      <c r="GO767" s="282"/>
      <c r="GP767" s="282"/>
      <c r="GQ767" s="282"/>
      <c r="GR767" s="282"/>
      <c r="GS767" s="282"/>
      <c r="GT767" s="282"/>
      <c r="GU767" s="282"/>
      <c r="GV767" s="282"/>
      <c r="GW767" s="282"/>
      <c r="GX767" s="282"/>
      <c r="GY767" s="282"/>
      <c r="GZ767" s="282"/>
      <c r="HA767" s="282"/>
      <c r="HB767" s="282"/>
      <c r="HC767" s="282"/>
      <c r="HD767" s="282"/>
      <c r="HE767" s="282"/>
      <c r="HF767" s="282"/>
      <c r="HG767" s="282"/>
      <c r="HH767" s="282"/>
      <c r="HI767" s="282"/>
      <c r="HJ767" s="282"/>
      <c r="HK767" s="282"/>
      <c r="HL767" s="282"/>
      <c r="HM767" s="282"/>
      <c r="HN767" s="282"/>
      <c r="HO767" s="282"/>
      <c r="HP767" s="282"/>
      <c r="HQ767" s="282"/>
    </row>
    <row r="768" spans="1:225" s="73" customFormat="1" ht="18" hidden="1" customHeight="1" x14ac:dyDescent="0.25">
      <c r="A768" s="223" t="str">
        <f t="shared" ref="A768:B768" si="1872">IF(A611="","",A611)</f>
        <v/>
      </c>
      <c r="B768" s="225" t="str">
        <f t="shared" si="1872"/>
        <v/>
      </c>
      <c r="C768" s="218">
        <f t="shared" si="1862"/>
        <v>0</v>
      </c>
      <c r="D768" s="284"/>
      <c r="E768" s="219">
        <f t="shared" si="1863"/>
        <v>0</v>
      </c>
      <c r="F768" s="219">
        <f t="shared" si="1864"/>
        <v>0</v>
      </c>
      <c r="G768" s="136"/>
      <c r="H768" s="214" t="str">
        <f t="shared" si="1865"/>
        <v/>
      </c>
      <c r="I768" s="219" t="str">
        <f t="shared" si="1866"/>
        <v/>
      </c>
      <c r="J768" s="219" t="str">
        <f t="shared" si="1869"/>
        <v/>
      </c>
      <c r="K768" s="216"/>
      <c r="L768" s="217">
        <f t="shared" si="1860"/>
        <v>1</v>
      </c>
      <c r="M768" s="219" t="str">
        <f t="shared" si="1852"/>
        <v/>
      </c>
      <c r="N768" s="221" t="str">
        <f t="shared" si="1867"/>
        <v/>
      </c>
      <c r="O768" s="304"/>
      <c r="P768" s="282"/>
      <c r="Q768" s="282"/>
      <c r="R768" s="287"/>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c r="CQ768" s="282"/>
      <c r="CR768" s="282"/>
      <c r="CS768" s="282"/>
      <c r="CT768" s="282"/>
      <c r="CU768" s="282"/>
      <c r="CV768" s="282"/>
      <c r="CW768" s="282"/>
      <c r="CX768" s="282"/>
      <c r="CY768" s="282"/>
      <c r="CZ768" s="282"/>
      <c r="DA768" s="282"/>
      <c r="DB768" s="282"/>
      <c r="DC768" s="282"/>
      <c r="DD768" s="282"/>
      <c r="DE768" s="282"/>
      <c r="DF768" s="282"/>
      <c r="DG768" s="282"/>
      <c r="DH768" s="282"/>
      <c r="DI768" s="282"/>
      <c r="DJ768" s="282"/>
      <c r="DK768" s="282"/>
      <c r="DL768" s="282"/>
      <c r="DM768" s="282"/>
      <c r="DN768" s="282"/>
      <c r="DO768" s="282"/>
      <c r="DP768" s="282"/>
      <c r="DQ768" s="282"/>
      <c r="DR768" s="282"/>
      <c r="DS768" s="282"/>
      <c r="DT768" s="282"/>
      <c r="DU768" s="282"/>
      <c r="DV768" s="282"/>
      <c r="DW768" s="282"/>
      <c r="DX768" s="282"/>
      <c r="DY768" s="282"/>
      <c r="DZ768" s="282"/>
      <c r="EA768" s="282"/>
      <c r="EB768" s="282"/>
      <c r="EC768" s="282"/>
      <c r="ED768" s="282"/>
      <c r="EE768" s="282"/>
      <c r="EF768" s="282"/>
      <c r="EG768" s="282"/>
      <c r="EH768" s="282"/>
      <c r="EI768" s="282"/>
      <c r="EJ768" s="282"/>
      <c r="EK768" s="282"/>
      <c r="EL768" s="282"/>
      <c r="EM768" s="282"/>
      <c r="EN768" s="282"/>
      <c r="EO768" s="282"/>
      <c r="EP768" s="282"/>
      <c r="EQ768" s="282"/>
      <c r="ER768" s="282"/>
      <c r="ES768" s="282"/>
      <c r="ET768" s="282"/>
      <c r="EU768" s="282"/>
      <c r="EV768" s="282"/>
      <c r="EW768" s="282"/>
      <c r="EX768" s="282"/>
      <c r="EY768" s="282"/>
      <c r="EZ768" s="282"/>
      <c r="FA768" s="282"/>
      <c r="FB768" s="282"/>
      <c r="FC768" s="282"/>
      <c r="FD768" s="282"/>
      <c r="FE768" s="282"/>
      <c r="FF768" s="282"/>
      <c r="FG768" s="282"/>
      <c r="FH768" s="282"/>
      <c r="FI768" s="282"/>
      <c r="FJ768" s="282"/>
      <c r="FK768" s="282"/>
      <c r="FL768" s="282"/>
      <c r="FM768" s="282"/>
      <c r="FN768" s="282"/>
      <c r="FO768" s="282"/>
      <c r="FP768" s="282"/>
      <c r="FQ768" s="282"/>
      <c r="FR768" s="282"/>
      <c r="FS768" s="282"/>
      <c r="FT768" s="282"/>
      <c r="FU768" s="282"/>
      <c r="FV768" s="282"/>
      <c r="FW768" s="282"/>
      <c r="FX768" s="282"/>
      <c r="FY768" s="282"/>
      <c r="FZ768" s="282"/>
      <c r="GA768" s="282"/>
      <c r="GB768" s="282"/>
      <c r="GC768" s="282"/>
      <c r="GD768" s="282"/>
      <c r="GE768" s="282"/>
      <c r="GF768" s="282"/>
      <c r="GG768" s="282"/>
      <c r="GH768" s="282"/>
      <c r="GI768" s="282"/>
      <c r="GJ768" s="282"/>
      <c r="GK768" s="282"/>
      <c r="GL768" s="282"/>
      <c r="GM768" s="282"/>
      <c r="GN768" s="282"/>
      <c r="GO768" s="282"/>
      <c r="GP768" s="282"/>
      <c r="GQ768" s="282"/>
      <c r="GR768" s="282"/>
      <c r="GS768" s="282"/>
      <c r="GT768" s="282"/>
      <c r="GU768" s="282"/>
      <c r="GV768" s="282"/>
      <c r="GW768" s="282"/>
      <c r="GX768" s="282"/>
      <c r="GY768" s="282"/>
      <c r="GZ768" s="282"/>
      <c r="HA768" s="282"/>
      <c r="HB768" s="282"/>
      <c r="HC768" s="282"/>
      <c r="HD768" s="282"/>
      <c r="HE768" s="282"/>
      <c r="HF768" s="282"/>
      <c r="HG768" s="282"/>
      <c r="HH768" s="282"/>
      <c r="HI768" s="282"/>
      <c r="HJ768" s="282"/>
      <c r="HK768" s="282"/>
      <c r="HL768" s="282"/>
      <c r="HM768" s="282"/>
      <c r="HN768" s="282"/>
      <c r="HO768" s="282"/>
      <c r="HP768" s="282"/>
      <c r="HQ768" s="282"/>
    </row>
    <row r="769" spans="1:225" s="73" customFormat="1" ht="18" hidden="1" customHeight="1" x14ac:dyDescent="0.25">
      <c r="A769" s="223" t="str">
        <f t="shared" ref="A769:B769" si="1873">IF(A612="","",A612)</f>
        <v/>
      </c>
      <c r="B769" s="225" t="str">
        <f t="shared" si="1873"/>
        <v/>
      </c>
      <c r="C769" s="218">
        <f t="shared" si="1862"/>
        <v>0</v>
      </c>
      <c r="D769" s="284"/>
      <c r="E769" s="219">
        <f t="shared" si="1863"/>
        <v>0</v>
      </c>
      <c r="F769" s="219">
        <f t="shared" si="1864"/>
        <v>0</v>
      </c>
      <c r="G769" s="136"/>
      <c r="H769" s="214" t="str">
        <f t="shared" si="1865"/>
        <v/>
      </c>
      <c r="I769" s="219" t="str">
        <f t="shared" si="1866"/>
        <v/>
      </c>
      <c r="J769" s="219" t="str">
        <f t="shared" si="1869"/>
        <v/>
      </c>
      <c r="K769" s="216"/>
      <c r="L769" s="217">
        <f t="shared" si="1860"/>
        <v>1</v>
      </c>
      <c r="M769" s="219" t="str">
        <f t="shared" si="1852"/>
        <v/>
      </c>
      <c r="N769" s="221" t="str">
        <f t="shared" si="1867"/>
        <v/>
      </c>
      <c r="O769" s="304"/>
      <c r="P769" s="282"/>
      <c r="Q769" s="282"/>
      <c r="R769" s="287"/>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c r="CQ769" s="282"/>
      <c r="CR769" s="282"/>
      <c r="CS769" s="282"/>
      <c r="CT769" s="282"/>
      <c r="CU769" s="282"/>
      <c r="CV769" s="282"/>
      <c r="CW769" s="282"/>
      <c r="CX769" s="282"/>
      <c r="CY769" s="282"/>
      <c r="CZ769" s="282"/>
      <c r="DA769" s="282"/>
      <c r="DB769" s="282"/>
      <c r="DC769" s="282"/>
      <c r="DD769" s="282"/>
      <c r="DE769" s="282"/>
      <c r="DF769" s="282"/>
      <c r="DG769" s="282"/>
      <c r="DH769" s="282"/>
      <c r="DI769" s="282"/>
      <c r="DJ769" s="282"/>
      <c r="DK769" s="282"/>
      <c r="DL769" s="282"/>
      <c r="DM769" s="282"/>
      <c r="DN769" s="282"/>
      <c r="DO769" s="282"/>
      <c r="DP769" s="282"/>
      <c r="DQ769" s="282"/>
      <c r="DR769" s="282"/>
      <c r="DS769" s="282"/>
      <c r="DT769" s="282"/>
      <c r="DU769" s="282"/>
      <c r="DV769" s="282"/>
      <c r="DW769" s="282"/>
      <c r="DX769" s="282"/>
      <c r="DY769" s="282"/>
      <c r="DZ769" s="282"/>
      <c r="EA769" s="282"/>
      <c r="EB769" s="282"/>
      <c r="EC769" s="282"/>
      <c r="ED769" s="282"/>
      <c r="EE769" s="282"/>
      <c r="EF769" s="282"/>
      <c r="EG769" s="282"/>
      <c r="EH769" s="282"/>
      <c r="EI769" s="282"/>
      <c r="EJ769" s="282"/>
      <c r="EK769" s="282"/>
      <c r="EL769" s="282"/>
      <c r="EM769" s="282"/>
      <c r="EN769" s="282"/>
      <c r="EO769" s="282"/>
      <c r="EP769" s="282"/>
      <c r="EQ769" s="282"/>
      <c r="ER769" s="282"/>
      <c r="ES769" s="282"/>
      <c r="ET769" s="282"/>
      <c r="EU769" s="282"/>
      <c r="EV769" s="282"/>
      <c r="EW769" s="282"/>
      <c r="EX769" s="282"/>
      <c r="EY769" s="282"/>
      <c r="EZ769" s="282"/>
      <c r="FA769" s="282"/>
      <c r="FB769" s="282"/>
      <c r="FC769" s="282"/>
      <c r="FD769" s="282"/>
      <c r="FE769" s="282"/>
      <c r="FF769" s="282"/>
      <c r="FG769" s="282"/>
      <c r="FH769" s="282"/>
      <c r="FI769" s="282"/>
      <c r="FJ769" s="282"/>
      <c r="FK769" s="282"/>
      <c r="FL769" s="282"/>
      <c r="FM769" s="282"/>
      <c r="FN769" s="282"/>
      <c r="FO769" s="282"/>
      <c r="FP769" s="282"/>
      <c r="FQ769" s="282"/>
      <c r="FR769" s="282"/>
      <c r="FS769" s="282"/>
      <c r="FT769" s="282"/>
      <c r="FU769" s="282"/>
      <c r="FV769" s="282"/>
      <c r="FW769" s="282"/>
      <c r="FX769" s="282"/>
      <c r="FY769" s="282"/>
      <c r="FZ769" s="282"/>
      <c r="GA769" s="282"/>
      <c r="GB769" s="282"/>
      <c r="GC769" s="282"/>
      <c r="GD769" s="282"/>
      <c r="GE769" s="282"/>
      <c r="GF769" s="282"/>
      <c r="GG769" s="282"/>
      <c r="GH769" s="282"/>
      <c r="GI769" s="282"/>
      <c r="GJ769" s="282"/>
      <c r="GK769" s="282"/>
      <c r="GL769" s="282"/>
      <c r="GM769" s="282"/>
      <c r="GN769" s="282"/>
      <c r="GO769" s="282"/>
      <c r="GP769" s="282"/>
      <c r="GQ769" s="282"/>
      <c r="GR769" s="282"/>
      <c r="GS769" s="282"/>
      <c r="GT769" s="282"/>
      <c r="GU769" s="282"/>
      <c r="GV769" s="282"/>
      <c r="GW769" s="282"/>
      <c r="GX769" s="282"/>
      <c r="GY769" s="282"/>
      <c r="GZ769" s="282"/>
      <c r="HA769" s="282"/>
      <c r="HB769" s="282"/>
      <c r="HC769" s="282"/>
      <c r="HD769" s="282"/>
      <c r="HE769" s="282"/>
      <c r="HF769" s="282"/>
      <c r="HG769" s="282"/>
      <c r="HH769" s="282"/>
      <c r="HI769" s="282"/>
      <c r="HJ769" s="282"/>
      <c r="HK769" s="282"/>
      <c r="HL769" s="282"/>
      <c r="HM769" s="282"/>
      <c r="HN769" s="282"/>
      <c r="HO769" s="282"/>
      <c r="HP769" s="282"/>
      <c r="HQ769" s="282"/>
    </row>
    <row r="770" spans="1:225" s="73" customFormat="1" ht="18" hidden="1" customHeight="1" x14ac:dyDescent="0.25">
      <c r="A770" s="223" t="str">
        <f t="shared" ref="A770:B770" si="1874">IF(A613="","",A613)</f>
        <v/>
      </c>
      <c r="B770" s="225" t="str">
        <f t="shared" si="1874"/>
        <v/>
      </c>
      <c r="C770" s="218">
        <f t="shared" si="1862"/>
        <v>0</v>
      </c>
      <c r="D770" s="284"/>
      <c r="E770" s="219">
        <f t="shared" si="1863"/>
        <v>0</v>
      </c>
      <c r="F770" s="219">
        <f t="shared" si="1864"/>
        <v>0</v>
      </c>
      <c r="G770" s="136"/>
      <c r="H770" s="214" t="str">
        <f t="shared" si="1865"/>
        <v/>
      </c>
      <c r="I770" s="219" t="str">
        <f t="shared" si="1866"/>
        <v/>
      </c>
      <c r="J770" s="219" t="str">
        <f t="shared" si="1869"/>
        <v/>
      </c>
      <c r="K770" s="216"/>
      <c r="L770" s="217">
        <f t="shared" si="1860"/>
        <v>1</v>
      </c>
      <c r="M770" s="219" t="str">
        <f t="shared" si="1852"/>
        <v/>
      </c>
      <c r="N770" s="221" t="str">
        <f t="shared" si="1867"/>
        <v/>
      </c>
      <c r="O770" s="304"/>
      <c r="P770" s="282"/>
      <c r="Q770" s="282"/>
      <c r="R770" s="287"/>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c r="CQ770" s="282"/>
      <c r="CR770" s="282"/>
      <c r="CS770" s="282"/>
      <c r="CT770" s="282"/>
      <c r="CU770" s="282"/>
      <c r="CV770" s="282"/>
      <c r="CW770" s="282"/>
      <c r="CX770" s="282"/>
      <c r="CY770" s="282"/>
      <c r="CZ770" s="282"/>
      <c r="DA770" s="282"/>
      <c r="DB770" s="282"/>
      <c r="DC770" s="282"/>
      <c r="DD770" s="282"/>
      <c r="DE770" s="282"/>
      <c r="DF770" s="282"/>
      <c r="DG770" s="282"/>
      <c r="DH770" s="282"/>
      <c r="DI770" s="282"/>
      <c r="DJ770" s="282"/>
      <c r="DK770" s="282"/>
      <c r="DL770" s="282"/>
      <c r="DM770" s="282"/>
      <c r="DN770" s="282"/>
      <c r="DO770" s="282"/>
      <c r="DP770" s="282"/>
      <c r="DQ770" s="282"/>
      <c r="DR770" s="282"/>
      <c r="DS770" s="282"/>
      <c r="DT770" s="282"/>
      <c r="DU770" s="282"/>
      <c r="DV770" s="282"/>
      <c r="DW770" s="282"/>
      <c r="DX770" s="282"/>
      <c r="DY770" s="282"/>
      <c r="DZ770" s="282"/>
      <c r="EA770" s="282"/>
      <c r="EB770" s="282"/>
      <c r="EC770" s="282"/>
      <c r="ED770" s="282"/>
      <c r="EE770" s="282"/>
      <c r="EF770" s="282"/>
      <c r="EG770" s="282"/>
      <c r="EH770" s="282"/>
      <c r="EI770" s="282"/>
      <c r="EJ770" s="282"/>
      <c r="EK770" s="282"/>
      <c r="EL770" s="282"/>
      <c r="EM770" s="282"/>
      <c r="EN770" s="282"/>
      <c r="EO770" s="282"/>
      <c r="EP770" s="282"/>
      <c r="EQ770" s="282"/>
      <c r="ER770" s="282"/>
      <c r="ES770" s="282"/>
      <c r="ET770" s="282"/>
      <c r="EU770" s="282"/>
      <c r="EV770" s="282"/>
      <c r="EW770" s="282"/>
      <c r="EX770" s="282"/>
      <c r="EY770" s="282"/>
      <c r="EZ770" s="282"/>
      <c r="FA770" s="282"/>
      <c r="FB770" s="282"/>
      <c r="FC770" s="282"/>
      <c r="FD770" s="282"/>
      <c r="FE770" s="282"/>
      <c r="FF770" s="282"/>
      <c r="FG770" s="282"/>
      <c r="FH770" s="282"/>
      <c r="FI770" s="282"/>
      <c r="FJ770" s="282"/>
      <c r="FK770" s="282"/>
      <c r="FL770" s="282"/>
      <c r="FM770" s="282"/>
      <c r="FN770" s="282"/>
      <c r="FO770" s="282"/>
      <c r="FP770" s="282"/>
      <c r="FQ770" s="282"/>
      <c r="FR770" s="282"/>
      <c r="FS770" s="282"/>
      <c r="FT770" s="282"/>
      <c r="FU770" s="282"/>
      <c r="FV770" s="282"/>
      <c r="FW770" s="282"/>
      <c r="FX770" s="282"/>
      <c r="FY770" s="282"/>
      <c r="FZ770" s="282"/>
      <c r="GA770" s="282"/>
      <c r="GB770" s="282"/>
      <c r="GC770" s="282"/>
      <c r="GD770" s="282"/>
      <c r="GE770" s="282"/>
      <c r="GF770" s="282"/>
      <c r="GG770" s="282"/>
      <c r="GH770" s="282"/>
      <c r="GI770" s="282"/>
      <c r="GJ770" s="282"/>
      <c r="GK770" s="282"/>
      <c r="GL770" s="282"/>
      <c r="GM770" s="282"/>
      <c r="GN770" s="282"/>
      <c r="GO770" s="282"/>
      <c r="GP770" s="282"/>
      <c r="GQ770" s="282"/>
      <c r="GR770" s="282"/>
      <c r="GS770" s="282"/>
      <c r="GT770" s="282"/>
      <c r="GU770" s="282"/>
      <c r="GV770" s="282"/>
      <c r="GW770" s="282"/>
      <c r="GX770" s="282"/>
      <c r="GY770" s="282"/>
      <c r="GZ770" s="282"/>
      <c r="HA770" s="282"/>
      <c r="HB770" s="282"/>
      <c r="HC770" s="282"/>
      <c r="HD770" s="282"/>
      <c r="HE770" s="282"/>
      <c r="HF770" s="282"/>
      <c r="HG770" s="282"/>
      <c r="HH770" s="282"/>
      <c r="HI770" s="282"/>
      <c r="HJ770" s="282"/>
      <c r="HK770" s="282"/>
      <c r="HL770" s="282"/>
      <c r="HM770" s="282"/>
      <c r="HN770" s="282"/>
      <c r="HO770" s="282"/>
      <c r="HP770" s="282"/>
      <c r="HQ770" s="282"/>
    </row>
    <row r="771" spans="1:225" s="73" customFormat="1" ht="18" hidden="1" customHeight="1" x14ac:dyDescent="0.25">
      <c r="A771" s="223" t="str">
        <f t="shared" ref="A771:B771" si="1875">IF(A614="","",A614)</f>
        <v/>
      </c>
      <c r="B771" s="225" t="str">
        <f t="shared" si="1875"/>
        <v/>
      </c>
      <c r="C771" s="218">
        <f t="shared" si="1862"/>
        <v>0</v>
      </c>
      <c r="D771" s="284"/>
      <c r="E771" s="219">
        <f t="shared" si="1863"/>
        <v>0</v>
      </c>
      <c r="F771" s="219">
        <f t="shared" si="1864"/>
        <v>0</v>
      </c>
      <c r="G771" s="136"/>
      <c r="H771" s="214" t="str">
        <f t="shared" si="1865"/>
        <v/>
      </c>
      <c r="I771" s="219" t="str">
        <f t="shared" si="1866"/>
        <v/>
      </c>
      <c r="J771" s="219" t="str">
        <f t="shared" si="1869"/>
        <v/>
      </c>
      <c r="K771" s="216"/>
      <c r="L771" s="217">
        <f t="shared" si="1860"/>
        <v>1</v>
      </c>
      <c r="M771" s="219" t="str">
        <f t="shared" si="1852"/>
        <v/>
      </c>
      <c r="N771" s="221" t="str">
        <f t="shared" si="1867"/>
        <v/>
      </c>
      <c r="O771" s="304"/>
      <c r="P771" s="282"/>
      <c r="Q771" s="282"/>
      <c r="R771" s="287"/>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c r="CQ771" s="282"/>
      <c r="CR771" s="282"/>
      <c r="CS771" s="282"/>
      <c r="CT771" s="282"/>
      <c r="CU771" s="282"/>
      <c r="CV771" s="282"/>
      <c r="CW771" s="282"/>
      <c r="CX771" s="282"/>
      <c r="CY771" s="282"/>
      <c r="CZ771" s="282"/>
      <c r="DA771" s="282"/>
      <c r="DB771" s="282"/>
      <c r="DC771" s="282"/>
      <c r="DD771" s="282"/>
      <c r="DE771" s="282"/>
      <c r="DF771" s="282"/>
      <c r="DG771" s="282"/>
      <c r="DH771" s="282"/>
      <c r="DI771" s="282"/>
      <c r="DJ771" s="282"/>
      <c r="DK771" s="282"/>
      <c r="DL771" s="282"/>
      <c r="DM771" s="282"/>
      <c r="DN771" s="282"/>
      <c r="DO771" s="282"/>
      <c r="DP771" s="282"/>
      <c r="DQ771" s="282"/>
      <c r="DR771" s="282"/>
      <c r="DS771" s="282"/>
      <c r="DT771" s="282"/>
      <c r="DU771" s="282"/>
      <c r="DV771" s="282"/>
      <c r="DW771" s="282"/>
      <c r="DX771" s="282"/>
      <c r="DY771" s="282"/>
      <c r="DZ771" s="282"/>
      <c r="EA771" s="282"/>
      <c r="EB771" s="282"/>
      <c r="EC771" s="282"/>
      <c r="ED771" s="282"/>
      <c r="EE771" s="282"/>
      <c r="EF771" s="282"/>
      <c r="EG771" s="282"/>
      <c r="EH771" s="282"/>
      <c r="EI771" s="282"/>
      <c r="EJ771" s="282"/>
      <c r="EK771" s="282"/>
      <c r="EL771" s="282"/>
      <c r="EM771" s="282"/>
      <c r="EN771" s="282"/>
      <c r="EO771" s="282"/>
      <c r="EP771" s="282"/>
      <c r="EQ771" s="282"/>
      <c r="ER771" s="282"/>
      <c r="ES771" s="282"/>
      <c r="ET771" s="282"/>
      <c r="EU771" s="282"/>
      <c r="EV771" s="282"/>
      <c r="EW771" s="282"/>
      <c r="EX771" s="282"/>
      <c r="EY771" s="282"/>
      <c r="EZ771" s="282"/>
      <c r="FA771" s="282"/>
      <c r="FB771" s="282"/>
      <c r="FC771" s="282"/>
      <c r="FD771" s="282"/>
      <c r="FE771" s="282"/>
      <c r="FF771" s="282"/>
      <c r="FG771" s="282"/>
      <c r="FH771" s="282"/>
      <c r="FI771" s="282"/>
      <c r="FJ771" s="282"/>
      <c r="FK771" s="282"/>
      <c r="FL771" s="282"/>
      <c r="FM771" s="282"/>
      <c r="FN771" s="282"/>
      <c r="FO771" s="282"/>
      <c r="FP771" s="282"/>
      <c r="FQ771" s="282"/>
      <c r="FR771" s="282"/>
      <c r="FS771" s="282"/>
      <c r="FT771" s="282"/>
      <c r="FU771" s="282"/>
      <c r="FV771" s="282"/>
      <c r="FW771" s="282"/>
      <c r="FX771" s="282"/>
      <c r="FY771" s="282"/>
      <c r="FZ771" s="282"/>
      <c r="GA771" s="282"/>
      <c r="GB771" s="282"/>
      <c r="GC771" s="282"/>
      <c r="GD771" s="282"/>
      <c r="GE771" s="282"/>
      <c r="GF771" s="282"/>
      <c r="GG771" s="282"/>
      <c r="GH771" s="282"/>
      <c r="GI771" s="282"/>
      <c r="GJ771" s="282"/>
      <c r="GK771" s="282"/>
      <c r="GL771" s="282"/>
      <c r="GM771" s="282"/>
      <c r="GN771" s="282"/>
      <c r="GO771" s="282"/>
      <c r="GP771" s="282"/>
      <c r="GQ771" s="282"/>
      <c r="GR771" s="282"/>
      <c r="GS771" s="282"/>
      <c r="GT771" s="282"/>
      <c r="GU771" s="282"/>
      <c r="GV771" s="282"/>
      <c r="GW771" s="282"/>
      <c r="GX771" s="282"/>
      <c r="GY771" s="282"/>
      <c r="GZ771" s="282"/>
      <c r="HA771" s="282"/>
      <c r="HB771" s="282"/>
      <c r="HC771" s="282"/>
      <c r="HD771" s="282"/>
      <c r="HE771" s="282"/>
      <c r="HF771" s="282"/>
      <c r="HG771" s="282"/>
      <c r="HH771" s="282"/>
      <c r="HI771" s="282"/>
      <c r="HJ771" s="282"/>
      <c r="HK771" s="282"/>
      <c r="HL771" s="282"/>
      <c r="HM771" s="282"/>
      <c r="HN771" s="282"/>
      <c r="HO771" s="282"/>
      <c r="HP771" s="282"/>
      <c r="HQ771" s="282"/>
    </row>
    <row r="772" spans="1:225" s="73" customFormat="1" ht="18" hidden="1" customHeight="1" x14ac:dyDescent="0.25">
      <c r="A772" s="223" t="str">
        <f t="shared" ref="A772:B772" si="1876">IF(A615="","",A615)</f>
        <v/>
      </c>
      <c r="B772" s="225" t="str">
        <f t="shared" si="1876"/>
        <v/>
      </c>
      <c r="C772" s="218">
        <f t="shared" si="1862"/>
        <v>0</v>
      </c>
      <c r="D772" s="284"/>
      <c r="E772" s="219">
        <f t="shared" si="1863"/>
        <v>0</v>
      </c>
      <c r="F772" s="219">
        <f t="shared" si="1864"/>
        <v>0</v>
      </c>
      <c r="G772" s="136"/>
      <c r="H772" s="214" t="str">
        <f t="shared" si="1865"/>
        <v/>
      </c>
      <c r="I772" s="219" t="str">
        <f t="shared" si="1866"/>
        <v/>
      </c>
      <c r="J772" s="219" t="str">
        <f t="shared" si="1869"/>
        <v/>
      </c>
      <c r="K772" s="216"/>
      <c r="L772" s="217">
        <f t="shared" si="1860"/>
        <v>1</v>
      </c>
      <c r="M772" s="219" t="str">
        <f t="shared" si="1852"/>
        <v/>
      </c>
      <c r="N772" s="221" t="str">
        <f t="shared" si="1867"/>
        <v/>
      </c>
      <c r="O772" s="304"/>
      <c r="P772" s="282"/>
      <c r="Q772" s="282"/>
      <c r="R772" s="287"/>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c r="CQ772" s="282"/>
      <c r="CR772" s="282"/>
      <c r="CS772" s="282"/>
      <c r="CT772" s="282"/>
      <c r="CU772" s="282"/>
      <c r="CV772" s="282"/>
      <c r="CW772" s="282"/>
      <c r="CX772" s="282"/>
      <c r="CY772" s="282"/>
      <c r="CZ772" s="282"/>
      <c r="DA772" s="282"/>
      <c r="DB772" s="282"/>
      <c r="DC772" s="282"/>
      <c r="DD772" s="282"/>
      <c r="DE772" s="282"/>
      <c r="DF772" s="282"/>
      <c r="DG772" s="282"/>
      <c r="DH772" s="282"/>
      <c r="DI772" s="282"/>
      <c r="DJ772" s="282"/>
      <c r="DK772" s="282"/>
      <c r="DL772" s="282"/>
      <c r="DM772" s="282"/>
      <c r="DN772" s="282"/>
      <c r="DO772" s="282"/>
      <c r="DP772" s="282"/>
      <c r="DQ772" s="282"/>
      <c r="DR772" s="282"/>
      <c r="DS772" s="282"/>
      <c r="DT772" s="282"/>
      <c r="DU772" s="282"/>
      <c r="DV772" s="282"/>
      <c r="DW772" s="282"/>
      <c r="DX772" s="282"/>
      <c r="DY772" s="282"/>
      <c r="DZ772" s="282"/>
      <c r="EA772" s="282"/>
      <c r="EB772" s="282"/>
      <c r="EC772" s="282"/>
      <c r="ED772" s="282"/>
      <c r="EE772" s="282"/>
      <c r="EF772" s="282"/>
      <c r="EG772" s="282"/>
      <c r="EH772" s="282"/>
      <c r="EI772" s="282"/>
      <c r="EJ772" s="282"/>
      <c r="EK772" s="282"/>
      <c r="EL772" s="282"/>
      <c r="EM772" s="282"/>
      <c r="EN772" s="282"/>
      <c r="EO772" s="282"/>
      <c r="EP772" s="282"/>
      <c r="EQ772" s="282"/>
      <c r="ER772" s="282"/>
      <c r="ES772" s="282"/>
      <c r="ET772" s="282"/>
      <c r="EU772" s="282"/>
      <c r="EV772" s="282"/>
      <c r="EW772" s="282"/>
      <c r="EX772" s="282"/>
      <c r="EY772" s="282"/>
      <c r="EZ772" s="282"/>
      <c r="FA772" s="282"/>
      <c r="FB772" s="282"/>
      <c r="FC772" s="282"/>
      <c r="FD772" s="282"/>
      <c r="FE772" s="282"/>
      <c r="FF772" s="282"/>
      <c r="FG772" s="282"/>
      <c r="FH772" s="282"/>
      <c r="FI772" s="282"/>
      <c r="FJ772" s="282"/>
      <c r="FK772" s="282"/>
      <c r="FL772" s="282"/>
      <c r="FM772" s="282"/>
      <c r="FN772" s="282"/>
      <c r="FO772" s="282"/>
      <c r="FP772" s="282"/>
      <c r="FQ772" s="282"/>
      <c r="FR772" s="282"/>
      <c r="FS772" s="282"/>
      <c r="FT772" s="282"/>
      <c r="FU772" s="282"/>
      <c r="FV772" s="282"/>
      <c r="FW772" s="282"/>
      <c r="FX772" s="282"/>
      <c r="FY772" s="282"/>
      <c r="FZ772" s="282"/>
      <c r="GA772" s="282"/>
      <c r="GB772" s="282"/>
      <c r="GC772" s="282"/>
      <c r="GD772" s="282"/>
      <c r="GE772" s="282"/>
      <c r="GF772" s="282"/>
      <c r="GG772" s="282"/>
      <c r="GH772" s="282"/>
      <c r="GI772" s="282"/>
      <c r="GJ772" s="282"/>
      <c r="GK772" s="282"/>
      <c r="GL772" s="282"/>
      <c r="GM772" s="282"/>
      <c r="GN772" s="282"/>
      <c r="GO772" s="282"/>
      <c r="GP772" s="282"/>
      <c r="GQ772" s="282"/>
      <c r="GR772" s="282"/>
      <c r="GS772" s="282"/>
      <c r="GT772" s="282"/>
      <c r="GU772" s="282"/>
      <c r="GV772" s="282"/>
      <c r="GW772" s="282"/>
      <c r="GX772" s="282"/>
      <c r="GY772" s="282"/>
      <c r="GZ772" s="282"/>
      <c r="HA772" s="282"/>
      <c r="HB772" s="282"/>
      <c r="HC772" s="282"/>
      <c r="HD772" s="282"/>
      <c r="HE772" s="282"/>
      <c r="HF772" s="282"/>
      <c r="HG772" s="282"/>
      <c r="HH772" s="282"/>
      <c r="HI772" s="282"/>
      <c r="HJ772" s="282"/>
      <c r="HK772" s="282"/>
      <c r="HL772" s="282"/>
      <c r="HM772" s="282"/>
      <c r="HN772" s="282"/>
      <c r="HO772" s="282"/>
      <c r="HP772" s="282"/>
      <c r="HQ772" s="282"/>
    </row>
    <row r="773" spans="1:225" s="73" customFormat="1" ht="18" hidden="1" customHeight="1" x14ac:dyDescent="0.25">
      <c r="A773" s="223" t="str">
        <f t="shared" ref="A773:B773" si="1877">IF(A616="","",A616)</f>
        <v/>
      </c>
      <c r="B773" s="225" t="str">
        <f t="shared" si="1877"/>
        <v/>
      </c>
      <c r="C773" s="218">
        <f t="shared" si="1862"/>
        <v>0</v>
      </c>
      <c r="D773" s="284"/>
      <c r="E773" s="219">
        <f t="shared" si="1863"/>
        <v>0</v>
      </c>
      <c r="F773" s="219">
        <f t="shared" si="1864"/>
        <v>0</v>
      </c>
      <c r="G773" s="136"/>
      <c r="H773" s="214" t="str">
        <f t="shared" si="1865"/>
        <v/>
      </c>
      <c r="I773" s="219" t="str">
        <f t="shared" si="1866"/>
        <v/>
      </c>
      <c r="J773" s="219" t="str">
        <f t="shared" si="1869"/>
        <v/>
      </c>
      <c r="K773" s="216"/>
      <c r="L773" s="217">
        <f t="shared" si="1860"/>
        <v>1</v>
      </c>
      <c r="M773" s="219" t="str">
        <f t="shared" si="1852"/>
        <v/>
      </c>
      <c r="N773" s="221" t="str">
        <f t="shared" si="1867"/>
        <v/>
      </c>
      <c r="O773" s="304"/>
      <c r="P773" s="282"/>
      <c r="Q773" s="282"/>
      <c r="R773" s="287"/>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c r="CQ773" s="282"/>
      <c r="CR773" s="282"/>
      <c r="CS773" s="282"/>
      <c r="CT773" s="282"/>
      <c r="CU773" s="282"/>
      <c r="CV773" s="282"/>
      <c r="CW773" s="282"/>
      <c r="CX773" s="282"/>
      <c r="CY773" s="282"/>
      <c r="CZ773" s="282"/>
      <c r="DA773" s="282"/>
      <c r="DB773" s="282"/>
      <c r="DC773" s="282"/>
      <c r="DD773" s="282"/>
      <c r="DE773" s="282"/>
      <c r="DF773" s="282"/>
      <c r="DG773" s="282"/>
      <c r="DH773" s="282"/>
      <c r="DI773" s="282"/>
      <c r="DJ773" s="282"/>
      <c r="DK773" s="282"/>
      <c r="DL773" s="282"/>
      <c r="DM773" s="282"/>
      <c r="DN773" s="282"/>
      <c r="DO773" s="282"/>
      <c r="DP773" s="282"/>
      <c r="DQ773" s="282"/>
      <c r="DR773" s="282"/>
      <c r="DS773" s="282"/>
      <c r="DT773" s="282"/>
      <c r="DU773" s="282"/>
      <c r="DV773" s="282"/>
      <c r="DW773" s="282"/>
      <c r="DX773" s="282"/>
      <c r="DY773" s="282"/>
      <c r="DZ773" s="282"/>
      <c r="EA773" s="282"/>
      <c r="EB773" s="282"/>
      <c r="EC773" s="282"/>
      <c r="ED773" s="282"/>
      <c r="EE773" s="282"/>
      <c r="EF773" s="282"/>
      <c r="EG773" s="282"/>
      <c r="EH773" s="282"/>
      <c r="EI773" s="282"/>
      <c r="EJ773" s="282"/>
      <c r="EK773" s="282"/>
      <c r="EL773" s="282"/>
      <c r="EM773" s="282"/>
      <c r="EN773" s="282"/>
      <c r="EO773" s="282"/>
      <c r="EP773" s="282"/>
      <c r="EQ773" s="282"/>
      <c r="ER773" s="282"/>
      <c r="ES773" s="282"/>
      <c r="ET773" s="282"/>
      <c r="EU773" s="282"/>
      <c r="EV773" s="282"/>
      <c r="EW773" s="282"/>
      <c r="EX773" s="282"/>
      <c r="EY773" s="282"/>
      <c r="EZ773" s="282"/>
      <c r="FA773" s="282"/>
      <c r="FB773" s="282"/>
      <c r="FC773" s="282"/>
      <c r="FD773" s="282"/>
      <c r="FE773" s="282"/>
      <c r="FF773" s="282"/>
      <c r="FG773" s="282"/>
      <c r="FH773" s="282"/>
      <c r="FI773" s="282"/>
      <c r="FJ773" s="282"/>
      <c r="FK773" s="282"/>
      <c r="FL773" s="282"/>
      <c r="FM773" s="282"/>
      <c r="FN773" s="282"/>
      <c r="FO773" s="282"/>
      <c r="FP773" s="282"/>
      <c r="FQ773" s="282"/>
      <c r="FR773" s="282"/>
      <c r="FS773" s="282"/>
      <c r="FT773" s="282"/>
      <c r="FU773" s="282"/>
      <c r="FV773" s="282"/>
      <c r="FW773" s="282"/>
      <c r="FX773" s="282"/>
      <c r="FY773" s="282"/>
      <c r="FZ773" s="282"/>
      <c r="GA773" s="282"/>
      <c r="GB773" s="282"/>
      <c r="GC773" s="282"/>
      <c r="GD773" s="282"/>
      <c r="GE773" s="282"/>
      <c r="GF773" s="282"/>
      <c r="GG773" s="282"/>
      <c r="GH773" s="282"/>
      <c r="GI773" s="282"/>
      <c r="GJ773" s="282"/>
      <c r="GK773" s="282"/>
      <c r="GL773" s="282"/>
      <c r="GM773" s="282"/>
      <c r="GN773" s="282"/>
      <c r="GO773" s="282"/>
      <c r="GP773" s="282"/>
      <c r="GQ773" s="282"/>
      <c r="GR773" s="282"/>
      <c r="GS773" s="282"/>
      <c r="GT773" s="282"/>
      <c r="GU773" s="282"/>
      <c r="GV773" s="282"/>
      <c r="GW773" s="282"/>
      <c r="GX773" s="282"/>
      <c r="GY773" s="282"/>
      <c r="GZ773" s="282"/>
      <c r="HA773" s="282"/>
      <c r="HB773" s="282"/>
      <c r="HC773" s="282"/>
      <c r="HD773" s="282"/>
      <c r="HE773" s="282"/>
      <c r="HF773" s="282"/>
      <c r="HG773" s="282"/>
      <c r="HH773" s="282"/>
      <c r="HI773" s="282"/>
      <c r="HJ773" s="282"/>
      <c r="HK773" s="282"/>
      <c r="HL773" s="282"/>
      <c r="HM773" s="282"/>
      <c r="HN773" s="282"/>
      <c r="HO773" s="282"/>
      <c r="HP773" s="282"/>
      <c r="HQ773" s="282"/>
    </row>
    <row r="774" spans="1:225" s="73" customFormat="1" ht="18" hidden="1" customHeight="1" x14ac:dyDescent="0.25">
      <c r="A774" s="223" t="str">
        <f t="shared" ref="A774:B774" si="1878">IF(A617="","",A617)</f>
        <v/>
      </c>
      <c r="B774" s="225" t="str">
        <f t="shared" si="1878"/>
        <v/>
      </c>
      <c r="C774" s="218">
        <f t="shared" si="1862"/>
        <v>0</v>
      </c>
      <c r="D774" s="284"/>
      <c r="E774" s="219">
        <f t="shared" si="1863"/>
        <v>0</v>
      </c>
      <c r="F774" s="219">
        <f t="shared" si="1864"/>
        <v>0</v>
      </c>
      <c r="G774" s="136"/>
      <c r="H774" s="214" t="str">
        <f t="shared" si="1865"/>
        <v/>
      </c>
      <c r="I774" s="219" t="str">
        <f t="shared" si="1866"/>
        <v/>
      </c>
      <c r="J774" s="219" t="str">
        <f t="shared" si="1869"/>
        <v/>
      </c>
      <c r="K774" s="216"/>
      <c r="L774" s="217">
        <f t="shared" si="1860"/>
        <v>1</v>
      </c>
      <c r="M774" s="219" t="str">
        <f t="shared" si="1852"/>
        <v/>
      </c>
      <c r="N774" s="221" t="str">
        <f t="shared" si="1867"/>
        <v/>
      </c>
      <c r="O774" s="304"/>
      <c r="P774" s="282"/>
      <c r="Q774" s="282"/>
      <c r="R774" s="287"/>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c r="CQ774" s="282"/>
      <c r="CR774" s="282"/>
      <c r="CS774" s="282"/>
      <c r="CT774" s="282"/>
      <c r="CU774" s="282"/>
      <c r="CV774" s="282"/>
      <c r="CW774" s="282"/>
      <c r="CX774" s="282"/>
      <c r="CY774" s="282"/>
      <c r="CZ774" s="282"/>
      <c r="DA774" s="282"/>
      <c r="DB774" s="282"/>
      <c r="DC774" s="282"/>
      <c r="DD774" s="282"/>
      <c r="DE774" s="282"/>
      <c r="DF774" s="282"/>
      <c r="DG774" s="282"/>
      <c r="DH774" s="282"/>
      <c r="DI774" s="282"/>
      <c r="DJ774" s="282"/>
      <c r="DK774" s="282"/>
      <c r="DL774" s="282"/>
      <c r="DM774" s="282"/>
      <c r="DN774" s="282"/>
      <c r="DO774" s="282"/>
      <c r="DP774" s="282"/>
      <c r="DQ774" s="282"/>
      <c r="DR774" s="282"/>
      <c r="DS774" s="282"/>
      <c r="DT774" s="282"/>
      <c r="DU774" s="282"/>
      <c r="DV774" s="282"/>
      <c r="DW774" s="282"/>
      <c r="DX774" s="282"/>
      <c r="DY774" s="282"/>
      <c r="DZ774" s="282"/>
      <c r="EA774" s="282"/>
      <c r="EB774" s="282"/>
      <c r="EC774" s="282"/>
      <c r="ED774" s="282"/>
      <c r="EE774" s="282"/>
      <c r="EF774" s="282"/>
      <c r="EG774" s="282"/>
      <c r="EH774" s="282"/>
      <c r="EI774" s="282"/>
      <c r="EJ774" s="282"/>
      <c r="EK774" s="282"/>
      <c r="EL774" s="282"/>
      <c r="EM774" s="282"/>
      <c r="EN774" s="282"/>
      <c r="EO774" s="282"/>
      <c r="EP774" s="282"/>
      <c r="EQ774" s="282"/>
      <c r="ER774" s="282"/>
      <c r="ES774" s="282"/>
      <c r="ET774" s="282"/>
      <c r="EU774" s="282"/>
      <c r="EV774" s="282"/>
      <c r="EW774" s="282"/>
      <c r="EX774" s="282"/>
      <c r="EY774" s="282"/>
      <c r="EZ774" s="282"/>
      <c r="FA774" s="282"/>
      <c r="FB774" s="282"/>
      <c r="FC774" s="282"/>
      <c r="FD774" s="282"/>
      <c r="FE774" s="282"/>
      <c r="FF774" s="282"/>
      <c r="FG774" s="282"/>
      <c r="FH774" s="282"/>
      <c r="FI774" s="282"/>
      <c r="FJ774" s="282"/>
      <c r="FK774" s="282"/>
      <c r="FL774" s="282"/>
      <c r="FM774" s="282"/>
      <c r="FN774" s="282"/>
      <c r="FO774" s="282"/>
      <c r="FP774" s="282"/>
      <c r="FQ774" s="282"/>
      <c r="FR774" s="282"/>
      <c r="FS774" s="282"/>
      <c r="FT774" s="282"/>
      <c r="FU774" s="282"/>
      <c r="FV774" s="282"/>
      <c r="FW774" s="282"/>
      <c r="FX774" s="282"/>
      <c r="FY774" s="282"/>
      <c r="FZ774" s="282"/>
      <c r="GA774" s="282"/>
      <c r="GB774" s="282"/>
      <c r="GC774" s="282"/>
      <c r="GD774" s="282"/>
      <c r="GE774" s="282"/>
      <c r="GF774" s="282"/>
      <c r="GG774" s="282"/>
      <c r="GH774" s="282"/>
      <c r="GI774" s="282"/>
      <c r="GJ774" s="282"/>
      <c r="GK774" s="282"/>
      <c r="GL774" s="282"/>
      <c r="GM774" s="282"/>
      <c r="GN774" s="282"/>
      <c r="GO774" s="282"/>
      <c r="GP774" s="282"/>
      <c r="GQ774" s="282"/>
      <c r="GR774" s="282"/>
      <c r="GS774" s="282"/>
      <c r="GT774" s="282"/>
      <c r="GU774" s="282"/>
      <c r="GV774" s="282"/>
      <c r="GW774" s="282"/>
      <c r="GX774" s="282"/>
      <c r="GY774" s="282"/>
      <c r="GZ774" s="282"/>
      <c r="HA774" s="282"/>
      <c r="HB774" s="282"/>
      <c r="HC774" s="282"/>
      <c r="HD774" s="282"/>
      <c r="HE774" s="282"/>
      <c r="HF774" s="282"/>
      <c r="HG774" s="282"/>
      <c r="HH774" s="282"/>
      <c r="HI774" s="282"/>
      <c r="HJ774" s="282"/>
      <c r="HK774" s="282"/>
      <c r="HL774" s="282"/>
      <c r="HM774" s="282"/>
      <c r="HN774" s="282"/>
      <c r="HO774" s="282"/>
      <c r="HP774" s="282"/>
      <c r="HQ774" s="282"/>
    </row>
    <row r="775" spans="1:225" s="73" customFormat="1" ht="18" hidden="1" customHeight="1" x14ac:dyDescent="0.25">
      <c r="A775" s="223" t="str">
        <f t="shared" ref="A775:B775" si="1879">IF(A618="","",A618)</f>
        <v/>
      </c>
      <c r="B775" s="225" t="str">
        <f t="shared" si="1879"/>
        <v/>
      </c>
      <c r="C775" s="218">
        <f t="shared" si="1862"/>
        <v>0</v>
      </c>
      <c r="D775" s="284"/>
      <c r="E775" s="219">
        <f t="shared" si="1863"/>
        <v>0</v>
      </c>
      <c r="F775" s="219">
        <f t="shared" si="1864"/>
        <v>0</v>
      </c>
      <c r="G775" s="136"/>
      <c r="H775" s="214" t="str">
        <f t="shared" si="1865"/>
        <v/>
      </c>
      <c r="I775" s="219" t="str">
        <f t="shared" si="1866"/>
        <v/>
      </c>
      <c r="J775" s="219" t="str">
        <f t="shared" si="1869"/>
        <v/>
      </c>
      <c r="K775" s="216"/>
      <c r="L775" s="217">
        <f t="shared" si="1860"/>
        <v>1</v>
      </c>
      <c r="M775" s="219" t="str">
        <f t="shared" si="1852"/>
        <v/>
      </c>
      <c r="N775" s="221" t="str">
        <f t="shared" si="1867"/>
        <v/>
      </c>
      <c r="O775" s="304"/>
      <c r="P775" s="282"/>
      <c r="Q775" s="282"/>
      <c r="R775" s="287"/>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c r="CQ775" s="282"/>
      <c r="CR775" s="282"/>
      <c r="CS775" s="282"/>
      <c r="CT775" s="282"/>
      <c r="CU775" s="282"/>
      <c r="CV775" s="282"/>
      <c r="CW775" s="282"/>
      <c r="CX775" s="282"/>
      <c r="CY775" s="282"/>
      <c r="CZ775" s="282"/>
      <c r="DA775" s="282"/>
      <c r="DB775" s="282"/>
      <c r="DC775" s="282"/>
      <c r="DD775" s="282"/>
      <c r="DE775" s="282"/>
      <c r="DF775" s="282"/>
      <c r="DG775" s="282"/>
      <c r="DH775" s="282"/>
      <c r="DI775" s="282"/>
      <c r="DJ775" s="282"/>
      <c r="DK775" s="282"/>
      <c r="DL775" s="282"/>
      <c r="DM775" s="282"/>
      <c r="DN775" s="282"/>
      <c r="DO775" s="282"/>
      <c r="DP775" s="282"/>
      <c r="DQ775" s="282"/>
      <c r="DR775" s="282"/>
      <c r="DS775" s="282"/>
      <c r="DT775" s="282"/>
      <c r="DU775" s="282"/>
      <c r="DV775" s="282"/>
      <c r="DW775" s="282"/>
      <c r="DX775" s="282"/>
      <c r="DY775" s="282"/>
      <c r="DZ775" s="282"/>
      <c r="EA775" s="282"/>
      <c r="EB775" s="282"/>
      <c r="EC775" s="282"/>
      <c r="ED775" s="282"/>
      <c r="EE775" s="282"/>
      <c r="EF775" s="282"/>
      <c r="EG775" s="282"/>
      <c r="EH775" s="282"/>
      <c r="EI775" s="282"/>
      <c r="EJ775" s="282"/>
      <c r="EK775" s="282"/>
      <c r="EL775" s="282"/>
      <c r="EM775" s="282"/>
      <c r="EN775" s="282"/>
      <c r="EO775" s="282"/>
      <c r="EP775" s="282"/>
      <c r="EQ775" s="282"/>
      <c r="ER775" s="282"/>
      <c r="ES775" s="282"/>
      <c r="ET775" s="282"/>
      <c r="EU775" s="282"/>
      <c r="EV775" s="282"/>
      <c r="EW775" s="282"/>
      <c r="EX775" s="282"/>
      <c r="EY775" s="282"/>
      <c r="EZ775" s="282"/>
      <c r="FA775" s="282"/>
      <c r="FB775" s="282"/>
      <c r="FC775" s="282"/>
      <c r="FD775" s="282"/>
      <c r="FE775" s="282"/>
      <c r="FF775" s="282"/>
      <c r="FG775" s="282"/>
      <c r="FH775" s="282"/>
      <c r="FI775" s="282"/>
      <c r="FJ775" s="282"/>
      <c r="FK775" s="282"/>
      <c r="FL775" s="282"/>
      <c r="FM775" s="282"/>
      <c r="FN775" s="282"/>
      <c r="FO775" s="282"/>
      <c r="FP775" s="282"/>
      <c r="FQ775" s="282"/>
      <c r="FR775" s="282"/>
      <c r="FS775" s="282"/>
      <c r="FT775" s="282"/>
      <c r="FU775" s="282"/>
      <c r="FV775" s="282"/>
      <c r="FW775" s="282"/>
      <c r="FX775" s="282"/>
      <c r="FY775" s="282"/>
      <c r="FZ775" s="282"/>
      <c r="GA775" s="282"/>
      <c r="GB775" s="282"/>
      <c r="GC775" s="282"/>
      <c r="GD775" s="282"/>
      <c r="GE775" s="282"/>
      <c r="GF775" s="282"/>
      <c r="GG775" s="282"/>
      <c r="GH775" s="282"/>
      <c r="GI775" s="282"/>
      <c r="GJ775" s="282"/>
      <c r="GK775" s="282"/>
      <c r="GL775" s="282"/>
      <c r="GM775" s="282"/>
      <c r="GN775" s="282"/>
      <c r="GO775" s="282"/>
      <c r="GP775" s="282"/>
      <c r="GQ775" s="282"/>
      <c r="GR775" s="282"/>
      <c r="GS775" s="282"/>
      <c r="GT775" s="282"/>
      <c r="GU775" s="282"/>
      <c r="GV775" s="282"/>
      <c r="GW775" s="282"/>
      <c r="GX775" s="282"/>
      <c r="GY775" s="282"/>
      <c r="GZ775" s="282"/>
      <c r="HA775" s="282"/>
      <c r="HB775" s="282"/>
      <c r="HC775" s="282"/>
      <c r="HD775" s="282"/>
      <c r="HE775" s="282"/>
      <c r="HF775" s="282"/>
      <c r="HG775" s="282"/>
      <c r="HH775" s="282"/>
      <c r="HI775" s="282"/>
      <c r="HJ775" s="282"/>
      <c r="HK775" s="282"/>
      <c r="HL775" s="282"/>
      <c r="HM775" s="282"/>
      <c r="HN775" s="282"/>
      <c r="HO775" s="282"/>
      <c r="HP775" s="282"/>
      <c r="HQ775" s="282"/>
    </row>
    <row r="776" spans="1:225" s="73" customFormat="1" ht="18" hidden="1" customHeight="1" x14ac:dyDescent="0.25">
      <c r="A776" s="223" t="str">
        <f t="shared" ref="A776:B776" si="1880">IF(A619="","",A619)</f>
        <v/>
      </c>
      <c r="B776" s="225" t="str">
        <f t="shared" si="1880"/>
        <v/>
      </c>
      <c r="C776" s="218">
        <f t="shared" si="1862"/>
        <v>0</v>
      </c>
      <c r="D776" s="284"/>
      <c r="E776" s="219">
        <f t="shared" si="1863"/>
        <v>0</v>
      </c>
      <c r="F776" s="219">
        <f t="shared" si="1864"/>
        <v>0</v>
      </c>
      <c r="G776" s="136"/>
      <c r="H776" s="214" t="str">
        <f t="shared" si="1865"/>
        <v/>
      </c>
      <c r="I776" s="219" t="str">
        <f t="shared" si="1866"/>
        <v/>
      </c>
      <c r="J776" s="219" t="str">
        <f t="shared" si="1869"/>
        <v/>
      </c>
      <c r="K776" s="216"/>
      <c r="L776" s="217">
        <f t="shared" si="1860"/>
        <v>1</v>
      </c>
      <c r="M776" s="219" t="str">
        <f t="shared" si="1852"/>
        <v/>
      </c>
      <c r="N776" s="221" t="str">
        <f t="shared" si="1867"/>
        <v/>
      </c>
      <c r="O776" s="304"/>
      <c r="P776" s="282"/>
      <c r="Q776" s="282"/>
      <c r="R776" s="287"/>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c r="CQ776" s="282"/>
      <c r="CR776" s="282"/>
      <c r="CS776" s="282"/>
      <c r="CT776" s="282"/>
      <c r="CU776" s="282"/>
      <c r="CV776" s="282"/>
      <c r="CW776" s="282"/>
      <c r="CX776" s="282"/>
      <c r="CY776" s="282"/>
      <c r="CZ776" s="282"/>
      <c r="DA776" s="282"/>
      <c r="DB776" s="282"/>
      <c r="DC776" s="282"/>
      <c r="DD776" s="282"/>
      <c r="DE776" s="282"/>
      <c r="DF776" s="282"/>
      <c r="DG776" s="282"/>
      <c r="DH776" s="282"/>
      <c r="DI776" s="282"/>
      <c r="DJ776" s="282"/>
      <c r="DK776" s="282"/>
      <c r="DL776" s="282"/>
      <c r="DM776" s="282"/>
      <c r="DN776" s="282"/>
      <c r="DO776" s="282"/>
      <c r="DP776" s="282"/>
      <c r="DQ776" s="282"/>
      <c r="DR776" s="282"/>
      <c r="DS776" s="282"/>
      <c r="DT776" s="282"/>
      <c r="DU776" s="282"/>
      <c r="DV776" s="282"/>
      <c r="DW776" s="282"/>
      <c r="DX776" s="282"/>
      <c r="DY776" s="282"/>
      <c r="DZ776" s="282"/>
      <c r="EA776" s="282"/>
      <c r="EB776" s="282"/>
      <c r="EC776" s="282"/>
      <c r="ED776" s="282"/>
      <c r="EE776" s="282"/>
      <c r="EF776" s="282"/>
      <c r="EG776" s="282"/>
      <c r="EH776" s="282"/>
      <c r="EI776" s="282"/>
      <c r="EJ776" s="282"/>
      <c r="EK776" s="282"/>
      <c r="EL776" s="282"/>
      <c r="EM776" s="282"/>
      <c r="EN776" s="282"/>
      <c r="EO776" s="282"/>
      <c r="EP776" s="282"/>
      <c r="EQ776" s="282"/>
      <c r="ER776" s="282"/>
      <c r="ES776" s="282"/>
      <c r="ET776" s="282"/>
      <c r="EU776" s="282"/>
      <c r="EV776" s="282"/>
      <c r="EW776" s="282"/>
      <c r="EX776" s="282"/>
      <c r="EY776" s="282"/>
      <c r="EZ776" s="282"/>
      <c r="FA776" s="282"/>
      <c r="FB776" s="282"/>
      <c r="FC776" s="282"/>
      <c r="FD776" s="282"/>
      <c r="FE776" s="282"/>
      <c r="FF776" s="282"/>
      <c r="FG776" s="282"/>
      <c r="FH776" s="282"/>
      <c r="FI776" s="282"/>
      <c r="FJ776" s="282"/>
      <c r="FK776" s="282"/>
      <c r="FL776" s="282"/>
      <c r="FM776" s="282"/>
      <c r="FN776" s="282"/>
      <c r="FO776" s="282"/>
      <c r="FP776" s="282"/>
      <c r="FQ776" s="282"/>
      <c r="FR776" s="282"/>
      <c r="FS776" s="282"/>
      <c r="FT776" s="282"/>
      <c r="FU776" s="282"/>
      <c r="FV776" s="282"/>
      <c r="FW776" s="282"/>
      <c r="FX776" s="282"/>
      <c r="FY776" s="282"/>
      <c r="FZ776" s="282"/>
      <c r="GA776" s="282"/>
      <c r="GB776" s="282"/>
      <c r="GC776" s="282"/>
      <c r="GD776" s="282"/>
      <c r="GE776" s="282"/>
      <c r="GF776" s="282"/>
      <c r="GG776" s="282"/>
      <c r="GH776" s="282"/>
      <c r="GI776" s="282"/>
      <c r="GJ776" s="282"/>
      <c r="GK776" s="282"/>
      <c r="GL776" s="282"/>
      <c r="GM776" s="282"/>
      <c r="GN776" s="282"/>
      <c r="GO776" s="282"/>
      <c r="GP776" s="282"/>
      <c r="GQ776" s="282"/>
      <c r="GR776" s="282"/>
      <c r="GS776" s="282"/>
      <c r="GT776" s="282"/>
      <c r="GU776" s="282"/>
      <c r="GV776" s="282"/>
      <c r="GW776" s="282"/>
      <c r="GX776" s="282"/>
      <c r="GY776" s="282"/>
      <c r="GZ776" s="282"/>
      <c r="HA776" s="282"/>
      <c r="HB776" s="282"/>
      <c r="HC776" s="282"/>
      <c r="HD776" s="282"/>
      <c r="HE776" s="282"/>
      <c r="HF776" s="282"/>
      <c r="HG776" s="282"/>
      <c r="HH776" s="282"/>
      <c r="HI776" s="282"/>
      <c r="HJ776" s="282"/>
      <c r="HK776" s="282"/>
      <c r="HL776" s="282"/>
      <c r="HM776" s="282"/>
      <c r="HN776" s="282"/>
      <c r="HO776" s="282"/>
      <c r="HP776" s="282"/>
      <c r="HQ776" s="282"/>
    </row>
    <row r="777" spans="1:225" s="73" customFormat="1" ht="18" hidden="1" customHeight="1" x14ac:dyDescent="0.25">
      <c r="A777" s="223" t="str">
        <f t="shared" ref="A777:B777" si="1881">IF(A620="","",A620)</f>
        <v/>
      </c>
      <c r="B777" s="225" t="str">
        <f t="shared" si="1881"/>
        <v/>
      </c>
      <c r="C777" s="218">
        <f t="shared" si="1862"/>
        <v>0</v>
      </c>
      <c r="D777" s="284"/>
      <c r="E777" s="219">
        <f t="shared" si="1863"/>
        <v>0</v>
      </c>
      <c r="F777" s="219">
        <f t="shared" si="1864"/>
        <v>0</v>
      </c>
      <c r="G777" s="136"/>
      <c r="H777" s="214" t="str">
        <f t="shared" si="1865"/>
        <v/>
      </c>
      <c r="I777" s="219" t="str">
        <f t="shared" si="1866"/>
        <v/>
      </c>
      <c r="J777" s="219" t="str">
        <f t="shared" si="1869"/>
        <v/>
      </c>
      <c r="K777" s="216"/>
      <c r="L777" s="217">
        <f t="shared" si="1860"/>
        <v>1</v>
      </c>
      <c r="M777" s="219" t="str">
        <f t="shared" si="1852"/>
        <v/>
      </c>
      <c r="N777" s="221" t="str">
        <f t="shared" si="1867"/>
        <v/>
      </c>
      <c r="O777" s="304"/>
      <c r="P777" s="282"/>
      <c r="Q777" s="282"/>
      <c r="R777" s="287"/>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c r="CQ777" s="282"/>
      <c r="CR777" s="282"/>
      <c r="CS777" s="282"/>
      <c r="CT777" s="282"/>
      <c r="CU777" s="282"/>
      <c r="CV777" s="282"/>
      <c r="CW777" s="282"/>
      <c r="CX777" s="282"/>
      <c r="CY777" s="282"/>
      <c r="CZ777" s="282"/>
      <c r="DA777" s="282"/>
      <c r="DB777" s="282"/>
      <c r="DC777" s="282"/>
      <c r="DD777" s="282"/>
      <c r="DE777" s="282"/>
      <c r="DF777" s="282"/>
      <c r="DG777" s="282"/>
      <c r="DH777" s="282"/>
      <c r="DI777" s="282"/>
      <c r="DJ777" s="282"/>
      <c r="DK777" s="282"/>
      <c r="DL777" s="282"/>
      <c r="DM777" s="282"/>
      <c r="DN777" s="282"/>
      <c r="DO777" s="282"/>
      <c r="DP777" s="282"/>
      <c r="DQ777" s="282"/>
      <c r="DR777" s="282"/>
      <c r="DS777" s="282"/>
      <c r="DT777" s="282"/>
      <c r="DU777" s="282"/>
      <c r="DV777" s="282"/>
      <c r="DW777" s="282"/>
      <c r="DX777" s="282"/>
      <c r="DY777" s="282"/>
      <c r="DZ777" s="282"/>
      <c r="EA777" s="282"/>
      <c r="EB777" s="282"/>
      <c r="EC777" s="282"/>
      <c r="ED777" s="282"/>
      <c r="EE777" s="282"/>
      <c r="EF777" s="282"/>
      <c r="EG777" s="282"/>
      <c r="EH777" s="282"/>
      <c r="EI777" s="282"/>
      <c r="EJ777" s="282"/>
      <c r="EK777" s="282"/>
      <c r="EL777" s="282"/>
      <c r="EM777" s="282"/>
      <c r="EN777" s="282"/>
      <c r="EO777" s="282"/>
      <c r="EP777" s="282"/>
      <c r="EQ777" s="282"/>
      <c r="ER777" s="282"/>
      <c r="ES777" s="282"/>
      <c r="ET777" s="282"/>
      <c r="EU777" s="282"/>
      <c r="EV777" s="282"/>
      <c r="EW777" s="282"/>
      <c r="EX777" s="282"/>
      <c r="EY777" s="282"/>
      <c r="EZ777" s="282"/>
      <c r="FA777" s="282"/>
      <c r="FB777" s="282"/>
      <c r="FC777" s="282"/>
      <c r="FD777" s="282"/>
      <c r="FE777" s="282"/>
      <c r="FF777" s="282"/>
      <c r="FG777" s="282"/>
      <c r="FH777" s="282"/>
      <c r="FI777" s="282"/>
      <c r="FJ777" s="282"/>
      <c r="FK777" s="282"/>
      <c r="FL777" s="282"/>
      <c r="FM777" s="282"/>
      <c r="FN777" s="282"/>
      <c r="FO777" s="282"/>
      <c r="FP777" s="282"/>
      <c r="FQ777" s="282"/>
      <c r="FR777" s="282"/>
      <c r="FS777" s="282"/>
      <c r="FT777" s="282"/>
      <c r="FU777" s="282"/>
      <c r="FV777" s="282"/>
      <c r="FW777" s="282"/>
      <c r="FX777" s="282"/>
      <c r="FY777" s="282"/>
      <c r="FZ777" s="282"/>
      <c r="GA777" s="282"/>
      <c r="GB777" s="282"/>
      <c r="GC777" s="282"/>
      <c r="GD777" s="282"/>
      <c r="GE777" s="282"/>
      <c r="GF777" s="282"/>
      <c r="GG777" s="282"/>
      <c r="GH777" s="282"/>
      <c r="GI777" s="282"/>
      <c r="GJ777" s="282"/>
      <c r="GK777" s="282"/>
      <c r="GL777" s="282"/>
      <c r="GM777" s="282"/>
      <c r="GN777" s="282"/>
      <c r="GO777" s="282"/>
      <c r="GP777" s="282"/>
      <c r="GQ777" s="282"/>
      <c r="GR777" s="282"/>
      <c r="GS777" s="282"/>
      <c r="GT777" s="282"/>
      <c r="GU777" s="282"/>
      <c r="GV777" s="282"/>
      <c r="GW777" s="282"/>
      <c r="GX777" s="282"/>
      <c r="GY777" s="282"/>
      <c r="GZ777" s="282"/>
      <c r="HA777" s="282"/>
      <c r="HB777" s="282"/>
      <c r="HC777" s="282"/>
      <c r="HD777" s="282"/>
      <c r="HE777" s="282"/>
      <c r="HF777" s="282"/>
      <c r="HG777" s="282"/>
      <c r="HH777" s="282"/>
      <c r="HI777" s="282"/>
      <c r="HJ777" s="282"/>
      <c r="HK777" s="282"/>
      <c r="HL777" s="282"/>
      <c r="HM777" s="282"/>
      <c r="HN777" s="282"/>
      <c r="HO777" s="282"/>
      <c r="HP777" s="282"/>
      <c r="HQ777" s="282"/>
    </row>
    <row r="778" spans="1:225" s="73" customFormat="1" ht="18" hidden="1" customHeight="1" x14ac:dyDescent="0.25">
      <c r="A778" s="223" t="str">
        <f t="shared" ref="A778:B778" si="1882">IF(A621="","",A621)</f>
        <v/>
      </c>
      <c r="B778" s="225" t="str">
        <f t="shared" si="1882"/>
        <v/>
      </c>
      <c r="C778" s="218">
        <f t="shared" si="1862"/>
        <v>0</v>
      </c>
      <c r="D778" s="284"/>
      <c r="E778" s="219">
        <f t="shared" si="1863"/>
        <v>0</v>
      </c>
      <c r="F778" s="219">
        <f t="shared" si="1864"/>
        <v>0</v>
      </c>
      <c r="G778" s="136"/>
      <c r="H778" s="214" t="str">
        <f t="shared" si="1865"/>
        <v/>
      </c>
      <c r="I778" s="219" t="str">
        <f t="shared" si="1866"/>
        <v/>
      </c>
      <c r="J778" s="219" t="str">
        <f t="shared" si="1869"/>
        <v/>
      </c>
      <c r="K778" s="216"/>
      <c r="L778" s="217">
        <f t="shared" si="1860"/>
        <v>1</v>
      </c>
      <c r="M778" s="219" t="str">
        <f t="shared" si="1852"/>
        <v/>
      </c>
      <c r="N778" s="221" t="str">
        <f t="shared" si="1867"/>
        <v/>
      </c>
      <c r="O778" s="304"/>
      <c r="P778" s="282"/>
      <c r="Q778" s="282"/>
      <c r="R778" s="287"/>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c r="CQ778" s="282"/>
      <c r="CR778" s="282"/>
      <c r="CS778" s="282"/>
      <c r="CT778" s="282"/>
      <c r="CU778" s="282"/>
      <c r="CV778" s="282"/>
      <c r="CW778" s="282"/>
      <c r="CX778" s="282"/>
      <c r="CY778" s="282"/>
      <c r="CZ778" s="282"/>
      <c r="DA778" s="282"/>
      <c r="DB778" s="282"/>
      <c r="DC778" s="282"/>
      <c r="DD778" s="282"/>
      <c r="DE778" s="282"/>
      <c r="DF778" s="282"/>
      <c r="DG778" s="282"/>
      <c r="DH778" s="282"/>
      <c r="DI778" s="282"/>
      <c r="DJ778" s="282"/>
      <c r="DK778" s="282"/>
      <c r="DL778" s="282"/>
      <c r="DM778" s="282"/>
      <c r="DN778" s="282"/>
      <c r="DO778" s="282"/>
      <c r="DP778" s="282"/>
      <c r="DQ778" s="282"/>
      <c r="DR778" s="282"/>
      <c r="DS778" s="282"/>
      <c r="DT778" s="282"/>
      <c r="DU778" s="282"/>
      <c r="DV778" s="282"/>
      <c r="DW778" s="282"/>
      <c r="DX778" s="282"/>
      <c r="DY778" s="282"/>
      <c r="DZ778" s="282"/>
      <c r="EA778" s="282"/>
      <c r="EB778" s="282"/>
      <c r="EC778" s="282"/>
      <c r="ED778" s="282"/>
      <c r="EE778" s="282"/>
      <c r="EF778" s="282"/>
      <c r="EG778" s="282"/>
      <c r="EH778" s="282"/>
      <c r="EI778" s="282"/>
      <c r="EJ778" s="282"/>
      <c r="EK778" s="282"/>
      <c r="EL778" s="282"/>
      <c r="EM778" s="282"/>
      <c r="EN778" s="282"/>
      <c r="EO778" s="282"/>
      <c r="EP778" s="282"/>
      <c r="EQ778" s="282"/>
      <c r="ER778" s="282"/>
      <c r="ES778" s="282"/>
      <c r="ET778" s="282"/>
      <c r="EU778" s="282"/>
      <c r="EV778" s="282"/>
      <c r="EW778" s="282"/>
      <c r="EX778" s="282"/>
      <c r="EY778" s="282"/>
      <c r="EZ778" s="282"/>
      <c r="FA778" s="282"/>
      <c r="FB778" s="282"/>
      <c r="FC778" s="282"/>
      <c r="FD778" s="282"/>
      <c r="FE778" s="282"/>
      <c r="FF778" s="282"/>
      <c r="FG778" s="282"/>
      <c r="FH778" s="282"/>
      <c r="FI778" s="282"/>
      <c r="FJ778" s="282"/>
      <c r="FK778" s="282"/>
      <c r="FL778" s="282"/>
      <c r="FM778" s="282"/>
      <c r="FN778" s="282"/>
      <c r="FO778" s="282"/>
      <c r="FP778" s="282"/>
      <c r="FQ778" s="282"/>
      <c r="FR778" s="282"/>
      <c r="FS778" s="282"/>
      <c r="FT778" s="282"/>
      <c r="FU778" s="282"/>
      <c r="FV778" s="282"/>
      <c r="FW778" s="282"/>
      <c r="FX778" s="282"/>
      <c r="FY778" s="282"/>
      <c r="FZ778" s="282"/>
      <c r="GA778" s="282"/>
      <c r="GB778" s="282"/>
      <c r="GC778" s="282"/>
      <c r="GD778" s="282"/>
      <c r="GE778" s="282"/>
      <c r="GF778" s="282"/>
      <c r="GG778" s="282"/>
      <c r="GH778" s="282"/>
      <c r="GI778" s="282"/>
      <c r="GJ778" s="282"/>
      <c r="GK778" s="282"/>
      <c r="GL778" s="282"/>
      <c r="GM778" s="282"/>
      <c r="GN778" s="282"/>
      <c r="GO778" s="282"/>
      <c r="GP778" s="282"/>
      <c r="GQ778" s="282"/>
      <c r="GR778" s="282"/>
      <c r="GS778" s="282"/>
      <c r="GT778" s="282"/>
      <c r="GU778" s="282"/>
      <c r="GV778" s="282"/>
      <c r="GW778" s="282"/>
      <c r="GX778" s="282"/>
      <c r="GY778" s="282"/>
      <c r="GZ778" s="282"/>
      <c r="HA778" s="282"/>
      <c r="HB778" s="282"/>
      <c r="HC778" s="282"/>
      <c r="HD778" s="282"/>
      <c r="HE778" s="282"/>
      <c r="HF778" s="282"/>
      <c r="HG778" s="282"/>
      <c r="HH778" s="282"/>
      <c r="HI778" s="282"/>
      <c r="HJ778" s="282"/>
      <c r="HK778" s="282"/>
      <c r="HL778" s="282"/>
      <c r="HM778" s="282"/>
      <c r="HN778" s="282"/>
      <c r="HO778" s="282"/>
      <c r="HP778" s="282"/>
      <c r="HQ778" s="282"/>
    </row>
    <row r="779" spans="1:225" s="73" customFormat="1" ht="18" hidden="1" customHeight="1" x14ac:dyDescent="0.25">
      <c r="A779" s="223" t="str">
        <f t="shared" ref="A779:B779" si="1883">IF(A622="","",A622)</f>
        <v/>
      </c>
      <c r="B779" s="225" t="str">
        <f t="shared" si="1883"/>
        <v/>
      </c>
      <c r="C779" s="218">
        <f t="shared" si="1862"/>
        <v>0</v>
      </c>
      <c r="D779" s="284"/>
      <c r="E779" s="219">
        <f t="shared" si="1863"/>
        <v>0</v>
      </c>
      <c r="F779" s="219">
        <f t="shared" si="1864"/>
        <v>0</v>
      </c>
      <c r="G779" s="136"/>
      <c r="H779" s="214" t="str">
        <f t="shared" si="1865"/>
        <v/>
      </c>
      <c r="I779" s="219" t="str">
        <f t="shared" si="1866"/>
        <v/>
      </c>
      <c r="J779" s="219" t="str">
        <f t="shared" si="1869"/>
        <v/>
      </c>
      <c r="K779" s="216"/>
      <c r="L779" s="217">
        <f t="shared" si="1860"/>
        <v>1</v>
      </c>
      <c r="M779" s="219" t="str">
        <f t="shared" si="1852"/>
        <v/>
      </c>
      <c r="N779" s="221" t="str">
        <f t="shared" si="1867"/>
        <v/>
      </c>
      <c r="O779" s="304"/>
      <c r="P779" s="282"/>
      <c r="Q779" s="282"/>
      <c r="R779" s="287"/>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c r="CQ779" s="282"/>
      <c r="CR779" s="282"/>
      <c r="CS779" s="282"/>
      <c r="CT779" s="282"/>
      <c r="CU779" s="282"/>
      <c r="CV779" s="282"/>
      <c r="CW779" s="282"/>
      <c r="CX779" s="282"/>
      <c r="CY779" s="282"/>
      <c r="CZ779" s="282"/>
      <c r="DA779" s="282"/>
      <c r="DB779" s="282"/>
      <c r="DC779" s="282"/>
      <c r="DD779" s="282"/>
      <c r="DE779" s="282"/>
      <c r="DF779" s="282"/>
      <c r="DG779" s="282"/>
      <c r="DH779" s="282"/>
      <c r="DI779" s="282"/>
      <c r="DJ779" s="282"/>
      <c r="DK779" s="282"/>
      <c r="DL779" s="282"/>
      <c r="DM779" s="282"/>
      <c r="DN779" s="282"/>
      <c r="DO779" s="282"/>
      <c r="DP779" s="282"/>
      <c r="DQ779" s="282"/>
      <c r="DR779" s="282"/>
      <c r="DS779" s="282"/>
      <c r="DT779" s="282"/>
      <c r="DU779" s="282"/>
      <c r="DV779" s="282"/>
      <c r="DW779" s="282"/>
      <c r="DX779" s="282"/>
      <c r="DY779" s="282"/>
      <c r="DZ779" s="282"/>
      <c r="EA779" s="282"/>
      <c r="EB779" s="282"/>
      <c r="EC779" s="282"/>
      <c r="ED779" s="282"/>
      <c r="EE779" s="282"/>
      <c r="EF779" s="282"/>
      <c r="EG779" s="282"/>
      <c r="EH779" s="282"/>
      <c r="EI779" s="282"/>
      <c r="EJ779" s="282"/>
      <c r="EK779" s="282"/>
      <c r="EL779" s="282"/>
      <c r="EM779" s="282"/>
      <c r="EN779" s="282"/>
      <c r="EO779" s="282"/>
      <c r="EP779" s="282"/>
      <c r="EQ779" s="282"/>
      <c r="ER779" s="282"/>
      <c r="ES779" s="282"/>
      <c r="ET779" s="282"/>
      <c r="EU779" s="282"/>
      <c r="EV779" s="282"/>
      <c r="EW779" s="282"/>
      <c r="EX779" s="282"/>
      <c r="EY779" s="282"/>
      <c r="EZ779" s="282"/>
      <c r="FA779" s="282"/>
      <c r="FB779" s="282"/>
      <c r="FC779" s="282"/>
      <c r="FD779" s="282"/>
      <c r="FE779" s="282"/>
      <c r="FF779" s="282"/>
      <c r="FG779" s="282"/>
      <c r="FH779" s="282"/>
      <c r="FI779" s="282"/>
      <c r="FJ779" s="282"/>
      <c r="FK779" s="282"/>
      <c r="FL779" s="282"/>
      <c r="FM779" s="282"/>
      <c r="FN779" s="282"/>
      <c r="FO779" s="282"/>
      <c r="FP779" s="282"/>
      <c r="FQ779" s="282"/>
      <c r="FR779" s="282"/>
      <c r="FS779" s="282"/>
      <c r="FT779" s="282"/>
      <c r="FU779" s="282"/>
      <c r="FV779" s="282"/>
      <c r="FW779" s="282"/>
      <c r="FX779" s="282"/>
      <c r="FY779" s="282"/>
      <c r="FZ779" s="282"/>
      <c r="GA779" s="282"/>
      <c r="GB779" s="282"/>
      <c r="GC779" s="282"/>
      <c r="GD779" s="282"/>
      <c r="GE779" s="282"/>
      <c r="GF779" s="282"/>
      <c r="GG779" s="282"/>
      <c r="GH779" s="282"/>
      <c r="GI779" s="282"/>
      <c r="GJ779" s="282"/>
      <c r="GK779" s="282"/>
      <c r="GL779" s="282"/>
      <c r="GM779" s="282"/>
      <c r="GN779" s="282"/>
      <c r="GO779" s="282"/>
      <c r="GP779" s="282"/>
      <c r="GQ779" s="282"/>
      <c r="GR779" s="282"/>
      <c r="GS779" s="282"/>
      <c r="GT779" s="282"/>
      <c r="GU779" s="282"/>
      <c r="GV779" s="282"/>
      <c r="GW779" s="282"/>
      <c r="GX779" s="282"/>
      <c r="GY779" s="282"/>
      <c r="GZ779" s="282"/>
      <c r="HA779" s="282"/>
      <c r="HB779" s="282"/>
      <c r="HC779" s="282"/>
      <c r="HD779" s="282"/>
      <c r="HE779" s="282"/>
      <c r="HF779" s="282"/>
      <c r="HG779" s="282"/>
      <c r="HH779" s="282"/>
      <c r="HI779" s="282"/>
      <c r="HJ779" s="282"/>
      <c r="HK779" s="282"/>
      <c r="HL779" s="282"/>
      <c r="HM779" s="282"/>
      <c r="HN779" s="282"/>
      <c r="HO779" s="282"/>
      <c r="HP779" s="282"/>
      <c r="HQ779" s="282"/>
    </row>
    <row r="780" spans="1:225" s="73" customFormat="1" ht="18" hidden="1" customHeight="1" x14ac:dyDescent="0.25">
      <c r="A780" s="223" t="str">
        <f t="shared" ref="A780:B780" si="1884">IF(A623="","",A623)</f>
        <v/>
      </c>
      <c r="B780" s="225" t="str">
        <f t="shared" si="1884"/>
        <v/>
      </c>
      <c r="C780" s="218">
        <f t="shared" si="1862"/>
        <v>0</v>
      </c>
      <c r="D780" s="284"/>
      <c r="E780" s="219">
        <f t="shared" si="1863"/>
        <v>0</v>
      </c>
      <c r="F780" s="219">
        <f t="shared" si="1864"/>
        <v>0</v>
      </c>
      <c r="G780" s="136"/>
      <c r="H780" s="214" t="str">
        <f t="shared" si="1865"/>
        <v/>
      </c>
      <c r="I780" s="219" t="str">
        <f t="shared" si="1866"/>
        <v/>
      </c>
      <c r="J780" s="219" t="str">
        <f t="shared" si="1869"/>
        <v/>
      </c>
      <c r="K780" s="216"/>
      <c r="L780" s="217">
        <f t="shared" si="1860"/>
        <v>1</v>
      </c>
      <c r="M780" s="219" t="str">
        <f t="shared" si="1852"/>
        <v/>
      </c>
      <c r="N780" s="221" t="str">
        <f t="shared" si="1867"/>
        <v/>
      </c>
      <c r="O780" s="304"/>
      <c r="P780" s="282"/>
      <c r="Q780" s="282"/>
      <c r="R780" s="287"/>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c r="CQ780" s="282"/>
      <c r="CR780" s="282"/>
      <c r="CS780" s="282"/>
      <c r="CT780" s="282"/>
      <c r="CU780" s="282"/>
      <c r="CV780" s="282"/>
      <c r="CW780" s="282"/>
      <c r="CX780" s="282"/>
      <c r="CY780" s="282"/>
      <c r="CZ780" s="282"/>
      <c r="DA780" s="282"/>
      <c r="DB780" s="282"/>
      <c r="DC780" s="282"/>
      <c r="DD780" s="282"/>
      <c r="DE780" s="282"/>
      <c r="DF780" s="282"/>
      <c r="DG780" s="282"/>
      <c r="DH780" s="282"/>
      <c r="DI780" s="282"/>
      <c r="DJ780" s="282"/>
      <c r="DK780" s="282"/>
      <c r="DL780" s="282"/>
      <c r="DM780" s="282"/>
      <c r="DN780" s="282"/>
      <c r="DO780" s="282"/>
      <c r="DP780" s="282"/>
      <c r="DQ780" s="282"/>
      <c r="DR780" s="282"/>
      <c r="DS780" s="282"/>
      <c r="DT780" s="282"/>
      <c r="DU780" s="282"/>
      <c r="DV780" s="282"/>
      <c r="DW780" s="282"/>
      <c r="DX780" s="282"/>
      <c r="DY780" s="282"/>
      <c r="DZ780" s="282"/>
      <c r="EA780" s="282"/>
      <c r="EB780" s="282"/>
      <c r="EC780" s="282"/>
      <c r="ED780" s="282"/>
      <c r="EE780" s="282"/>
      <c r="EF780" s="282"/>
      <c r="EG780" s="282"/>
      <c r="EH780" s="282"/>
      <c r="EI780" s="282"/>
      <c r="EJ780" s="282"/>
      <c r="EK780" s="282"/>
      <c r="EL780" s="282"/>
      <c r="EM780" s="282"/>
      <c r="EN780" s="282"/>
      <c r="EO780" s="282"/>
      <c r="EP780" s="282"/>
      <c r="EQ780" s="282"/>
      <c r="ER780" s="282"/>
      <c r="ES780" s="282"/>
      <c r="ET780" s="282"/>
      <c r="EU780" s="282"/>
      <c r="EV780" s="282"/>
      <c r="EW780" s="282"/>
      <c r="EX780" s="282"/>
      <c r="EY780" s="282"/>
      <c r="EZ780" s="282"/>
      <c r="FA780" s="282"/>
      <c r="FB780" s="282"/>
      <c r="FC780" s="282"/>
      <c r="FD780" s="282"/>
      <c r="FE780" s="282"/>
      <c r="FF780" s="282"/>
      <c r="FG780" s="282"/>
      <c r="FH780" s="282"/>
      <c r="FI780" s="282"/>
      <c r="FJ780" s="282"/>
      <c r="FK780" s="282"/>
      <c r="FL780" s="282"/>
      <c r="FM780" s="282"/>
      <c r="FN780" s="282"/>
      <c r="FO780" s="282"/>
      <c r="FP780" s="282"/>
      <c r="FQ780" s="282"/>
      <c r="FR780" s="282"/>
      <c r="FS780" s="282"/>
      <c r="FT780" s="282"/>
      <c r="FU780" s="282"/>
      <c r="FV780" s="282"/>
      <c r="FW780" s="282"/>
      <c r="FX780" s="282"/>
      <c r="FY780" s="282"/>
      <c r="FZ780" s="282"/>
      <c r="GA780" s="282"/>
      <c r="GB780" s="282"/>
      <c r="GC780" s="282"/>
      <c r="GD780" s="282"/>
      <c r="GE780" s="282"/>
      <c r="GF780" s="282"/>
      <c r="GG780" s="282"/>
      <c r="GH780" s="282"/>
      <c r="GI780" s="282"/>
      <c r="GJ780" s="282"/>
      <c r="GK780" s="282"/>
      <c r="GL780" s="282"/>
      <c r="GM780" s="282"/>
      <c r="GN780" s="282"/>
      <c r="GO780" s="282"/>
      <c r="GP780" s="282"/>
      <c r="GQ780" s="282"/>
      <c r="GR780" s="282"/>
      <c r="GS780" s="282"/>
      <c r="GT780" s="282"/>
      <c r="GU780" s="282"/>
      <c r="GV780" s="282"/>
      <c r="GW780" s="282"/>
      <c r="GX780" s="282"/>
      <c r="GY780" s="282"/>
      <c r="GZ780" s="282"/>
      <c r="HA780" s="282"/>
      <c r="HB780" s="282"/>
      <c r="HC780" s="282"/>
      <c r="HD780" s="282"/>
      <c r="HE780" s="282"/>
      <c r="HF780" s="282"/>
      <c r="HG780" s="282"/>
      <c r="HH780" s="282"/>
      <c r="HI780" s="282"/>
      <c r="HJ780" s="282"/>
      <c r="HK780" s="282"/>
      <c r="HL780" s="282"/>
      <c r="HM780" s="282"/>
      <c r="HN780" s="282"/>
      <c r="HO780" s="282"/>
      <c r="HP780" s="282"/>
      <c r="HQ780" s="282"/>
    </row>
    <row r="781" spans="1:225" s="73" customFormat="1" ht="18" hidden="1" customHeight="1" x14ac:dyDescent="0.25">
      <c r="A781" s="223" t="str">
        <f t="shared" ref="A781:B781" si="1885">IF(A624="","",A624)</f>
        <v/>
      </c>
      <c r="B781" s="225" t="str">
        <f t="shared" si="1885"/>
        <v/>
      </c>
      <c r="C781" s="218">
        <f t="shared" si="1862"/>
        <v>0</v>
      </c>
      <c r="D781" s="284"/>
      <c r="E781" s="219">
        <f t="shared" si="1863"/>
        <v>0</v>
      </c>
      <c r="F781" s="219">
        <f t="shared" si="1864"/>
        <v>0</v>
      </c>
      <c r="G781" s="136"/>
      <c r="H781" s="214" t="str">
        <f t="shared" si="1865"/>
        <v/>
      </c>
      <c r="I781" s="219" t="str">
        <f t="shared" si="1866"/>
        <v/>
      </c>
      <c r="J781" s="219" t="str">
        <f t="shared" si="1869"/>
        <v/>
      </c>
      <c r="K781" s="216"/>
      <c r="L781" s="217">
        <f t="shared" si="1860"/>
        <v>1</v>
      </c>
      <c r="M781" s="219" t="str">
        <f t="shared" si="1852"/>
        <v/>
      </c>
      <c r="N781" s="221" t="str">
        <f t="shared" si="1867"/>
        <v/>
      </c>
      <c r="O781" s="304"/>
      <c r="P781" s="282"/>
      <c r="Q781" s="282"/>
      <c r="R781" s="287"/>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c r="CQ781" s="282"/>
      <c r="CR781" s="282"/>
      <c r="CS781" s="282"/>
      <c r="CT781" s="282"/>
      <c r="CU781" s="282"/>
      <c r="CV781" s="282"/>
      <c r="CW781" s="282"/>
      <c r="CX781" s="282"/>
      <c r="CY781" s="282"/>
      <c r="CZ781" s="282"/>
      <c r="DA781" s="282"/>
      <c r="DB781" s="282"/>
      <c r="DC781" s="282"/>
      <c r="DD781" s="282"/>
      <c r="DE781" s="282"/>
      <c r="DF781" s="282"/>
      <c r="DG781" s="282"/>
      <c r="DH781" s="282"/>
      <c r="DI781" s="282"/>
      <c r="DJ781" s="282"/>
      <c r="DK781" s="282"/>
      <c r="DL781" s="282"/>
      <c r="DM781" s="282"/>
      <c r="DN781" s="282"/>
      <c r="DO781" s="282"/>
      <c r="DP781" s="282"/>
      <c r="DQ781" s="282"/>
      <c r="DR781" s="282"/>
      <c r="DS781" s="282"/>
      <c r="DT781" s="282"/>
      <c r="DU781" s="282"/>
      <c r="DV781" s="282"/>
      <c r="DW781" s="282"/>
      <c r="DX781" s="282"/>
      <c r="DY781" s="282"/>
      <c r="DZ781" s="282"/>
      <c r="EA781" s="282"/>
      <c r="EB781" s="282"/>
      <c r="EC781" s="282"/>
      <c r="ED781" s="282"/>
      <c r="EE781" s="282"/>
      <c r="EF781" s="282"/>
      <c r="EG781" s="282"/>
      <c r="EH781" s="282"/>
      <c r="EI781" s="282"/>
      <c r="EJ781" s="282"/>
      <c r="EK781" s="282"/>
      <c r="EL781" s="282"/>
      <c r="EM781" s="282"/>
      <c r="EN781" s="282"/>
      <c r="EO781" s="282"/>
      <c r="EP781" s="282"/>
      <c r="EQ781" s="282"/>
      <c r="ER781" s="282"/>
      <c r="ES781" s="282"/>
      <c r="ET781" s="282"/>
      <c r="EU781" s="282"/>
      <c r="EV781" s="282"/>
      <c r="EW781" s="282"/>
      <c r="EX781" s="282"/>
      <c r="EY781" s="282"/>
      <c r="EZ781" s="282"/>
      <c r="FA781" s="282"/>
      <c r="FB781" s="282"/>
      <c r="FC781" s="282"/>
      <c r="FD781" s="282"/>
      <c r="FE781" s="282"/>
      <c r="FF781" s="282"/>
      <c r="FG781" s="282"/>
      <c r="FH781" s="282"/>
      <c r="FI781" s="282"/>
      <c r="FJ781" s="282"/>
      <c r="FK781" s="282"/>
      <c r="FL781" s="282"/>
      <c r="FM781" s="282"/>
      <c r="FN781" s="282"/>
      <c r="FO781" s="282"/>
      <c r="FP781" s="282"/>
      <c r="FQ781" s="282"/>
      <c r="FR781" s="282"/>
      <c r="FS781" s="282"/>
      <c r="FT781" s="282"/>
      <c r="FU781" s="282"/>
      <c r="FV781" s="282"/>
      <c r="FW781" s="282"/>
      <c r="FX781" s="282"/>
      <c r="FY781" s="282"/>
      <c r="FZ781" s="282"/>
      <c r="GA781" s="282"/>
      <c r="GB781" s="282"/>
      <c r="GC781" s="282"/>
      <c r="GD781" s="282"/>
      <c r="GE781" s="282"/>
      <c r="GF781" s="282"/>
      <c r="GG781" s="282"/>
      <c r="GH781" s="282"/>
      <c r="GI781" s="282"/>
      <c r="GJ781" s="282"/>
      <c r="GK781" s="282"/>
      <c r="GL781" s="282"/>
      <c r="GM781" s="282"/>
      <c r="GN781" s="282"/>
      <c r="GO781" s="282"/>
      <c r="GP781" s="282"/>
      <c r="GQ781" s="282"/>
      <c r="GR781" s="282"/>
      <c r="GS781" s="282"/>
      <c r="GT781" s="282"/>
      <c r="GU781" s="282"/>
      <c r="GV781" s="282"/>
      <c r="GW781" s="282"/>
      <c r="GX781" s="282"/>
      <c r="GY781" s="282"/>
      <c r="GZ781" s="282"/>
      <c r="HA781" s="282"/>
      <c r="HB781" s="282"/>
      <c r="HC781" s="282"/>
      <c r="HD781" s="282"/>
      <c r="HE781" s="282"/>
      <c r="HF781" s="282"/>
      <c r="HG781" s="282"/>
      <c r="HH781" s="282"/>
      <c r="HI781" s="282"/>
      <c r="HJ781" s="282"/>
      <c r="HK781" s="282"/>
      <c r="HL781" s="282"/>
      <c r="HM781" s="282"/>
      <c r="HN781" s="282"/>
      <c r="HO781" s="282"/>
      <c r="HP781" s="282"/>
      <c r="HQ781" s="282"/>
    </row>
    <row r="782" spans="1:225" s="73" customFormat="1" ht="18" hidden="1" customHeight="1" x14ac:dyDescent="0.25">
      <c r="A782" s="223" t="str">
        <f t="shared" ref="A782:B782" si="1886">IF(A625="","",A625)</f>
        <v/>
      </c>
      <c r="B782" s="225" t="str">
        <f t="shared" si="1886"/>
        <v/>
      </c>
      <c r="C782" s="218">
        <f t="shared" si="1862"/>
        <v>0</v>
      </c>
      <c r="D782" s="284"/>
      <c r="E782" s="219">
        <f t="shared" si="1863"/>
        <v>0</v>
      </c>
      <c r="F782" s="219">
        <f t="shared" si="1864"/>
        <v>0</v>
      </c>
      <c r="G782" s="136"/>
      <c r="H782" s="214" t="str">
        <f t="shared" si="1865"/>
        <v/>
      </c>
      <c r="I782" s="219" t="str">
        <f t="shared" si="1866"/>
        <v/>
      </c>
      <c r="J782" s="219" t="str">
        <f t="shared" si="1869"/>
        <v/>
      </c>
      <c r="K782" s="216"/>
      <c r="L782" s="217">
        <f t="shared" si="1860"/>
        <v>1</v>
      </c>
      <c r="M782" s="219" t="str">
        <f t="shared" si="1852"/>
        <v/>
      </c>
      <c r="N782" s="221" t="str">
        <f t="shared" si="1867"/>
        <v/>
      </c>
      <c r="O782" s="304"/>
      <c r="P782" s="282"/>
      <c r="Q782" s="282"/>
      <c r="R782" s="287"/>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c r="CQ782" s="282"/>
      <c r="CR782" s="282"/>
      <c r="CS782" s="282"/>
      <c r="CT782" s="282"/>
      <c r="CU782" s="282"/>
      <c r="CV782" s="282"/>
      <c r="CW782" s="282"/>
      <c r="CX782" s="282"/>
      <c r="CY782" s="282"/>
      <c r="CZ782" s="282"/>
      <c r="DA782" s="282"/>
      <c r="DB782" s="282"/>
      <c r="DC782" s="282"/>
      <c r="DD782" s="282"/>
      <c r="DE782" s="282"/>
      <c r="DF782" s="282"/>
      <c r="DG782" s="282"/>
      <c r="DH782" s="282"/>
      <c r="DI782" s="282"/>
      <c r="DJ782" s="282"/>
      <c r="DK782" s="282"/>
      <c r="DL782" s="282"/>
      <c r="DM782" s="282"/>
      <c r="DN782" s="282"/>
      <c r="DO782" s="282"/>
      <c r="DP782" s="282"/>
      <c r="DQ782" s="282"/>
      <c r="DR782" s="282"/>
      <c r="DS782" s="282"/>
      <c r="DT782" s="282"/>
      <c r="DU782" s="282"/>
      <c r="DV782" s="282"/>
      <c r="DW782" s="282"/>
      <c r="DX782" s="282"/>
      <c r="DY782" s="282"/>
      <c r="DZ782" s="282"/>
      <c r="EA782" s="282"/>
      <c r="EB782" s="282"/>
      <c r="EC782" s="282"/>
      <c r="ED782" s="282"/>
      <c r="EE782" s="282"/>
      <c r="EF782" s="282"/>
      <c r="EG782" s="282"/>
      <c r="EH782" s="282"/>
      <c r="EI782" s="282"/>
      <c r="EJ782" s="282"/>
      <c r="EK782" s="282"/>
      <c r="EL782" s="282"/>
      <c r="EM782" s="282"/>
      <c r="EN782" s="282"/>
      <c r="EO782" s="282"/>
      <c r="EP782" s="282"/>
      <c r="EQ782" s="282"/>
      <c r="ER782" s="282"/>
      <c r="ES782" s="282"/>
      <c r="ET782" s="282"/>
      <c r="EU782" s="282"/>
      <c r="EV782" s="282"/>
      <c r="EW782" s="282"/>
      <c r="EX782" s="282"/>
      <c r="EY782" s="282"/>
      <c r="EZ782" s="282"/>
      <c r="FA782" s="282"/>
      <c r="FB782" s="282"/>
      <c r="FC782" s="282"/>
      <c r="FD782" s="282"/>
      <c r="FE782" s="282"/>
      <c r="FF782" s="282"/>
      <c r="FG782" s="282"/>
      <c r="FH782" s="282"/>
      <c r="FI782" s="282"/>
      <c r="FJ782" s="282"/>
      <c r="FK782" s="282"/>
      <c r="FL782" s="282"/>
      <c r="FM782" s="282"/>
      <c r="FN782" s="282"/>
      <c r="FO782" s="282"/>
      <c r="FP782" s="282"/>
      <c r="FQ782" s="282"/>
      <c r="FR782" s="282"/>
      <c r="FS782" s="282"/>
      <c r="FT782" s="282"/>
      <c r="FU782" s="282"/>
      <c r="FV782" s="282"/>
      <c r="FW782" s="282"/>
      <c r="FX782" s="282"/>
      <c r="FY782" s="282"/>
      <c r="FZ782" s="282"/>
      <c r="GA782" s="282"/>
      <c r="GB782" s="282"/>
      <c r="GC782" s="282"/>
      <c r="GD782" s="282"/>
      <c r="GE782" s="282"/>
      <c r="GF782" s="282"/>
      <c r="GG782" s="282"/>
      <c r="GH782" s="282"/>
      <c r="GI782" s="282"/>
      <c r="GJ782" s="282"/>
      <c r="GK782" s="282"/>
      <c r="GL782" s="282"/>
      <c r="GM782" s="282"/>
      <c r="GN782" s="282"/>
      <c r="GO782" s="282"/>
      <c r="GP782" s="282"/>
      <c r="GQ782" s="282"/>
      <c r="GR782" s="282"/>
      <c r="GS782" s="282"/>
      <c r="GT782" s="282"/>
      <c r="GU782" s="282"/>
      <c r="GV782" s="282"/>
      <c r="GW782" s="282"/>
      <c r="GX782" s="282"/>
      <c r="GY782" s="282"/>
      <c r="GZ782" s="282"/>
      <c r="HA782" s="282"/>
      <c r="HB782" s="282"/>
      <c r="HC782" s="282"/>
      <c r="HD782" s="282"/>
      <c r="HE782" s="282"/>
      <c r="HF782" s="282"/>
      <c r="HG782" s="282"/>
      <c r="HH782" s="282"/>
      <c r="HI782" s="282"/>
      <c r="HJ782" s="282"/>
      <c r="HK782" s="282"/>
      <c r="HL782" s="282"/>
      <c r="HM782" s="282"/>
      <c r="HN782" s="282"/>
      <c r="HO782" s="282"/>
      <c r="HP782" s="282"/>
      <c r="HQ782" s="282"/>
    </row>
    <row r="783" spans="1:225" s="73" customFormat="1" ht="18" hidden="1" customHeight="1" x14ac:dyDescent="0.25">
      <c r="A783" s="223" t="str">
        <f t="shared" ref="A783:B783" si="1887">IF(A626="","",A626)</f>
        <v/>
      </c>
      <c r="B783" s="225" t="str">
        <f t="shared" si="1887"/>
        <v/>
      </c>
      <c r="C783" s="218">
        <f t="shared" si="1862"/>
        <v>0</v>
      </c>
      <c r="D783" s="284"/>
      <c r="E783" s="219">
        <f t="shared" si="1863"/>
        <v>0</v>
      </c>
      <c r="F783" s="219">
        <f t="shared" si="1864"/>
        <v>0</v>
      </c>
      <c r="G783" s="136"/>
      <c r="H783" s="214" t="str">
        <f t="shared" si="1865"/>
        <v/>
      </c>
      <c r="I783" s="219" t="str">
        <f t="shared" si="1866"/>
        <v/>
      </c>
      <c r="J783" s="219" t="str">
        <f t="shared" si="1869"/>
        <v/>
      </c>
      <c r="K783" s="216"/>
      <c r="L783" s="217">
        <f t="shared" si="1860"/>
        <v>1</v>
      </c>
      <c r="M783" s="219" t="str">
        <f t="shared" si="1852"/>
        <v/>
      </c>
      <c r="N783" s="221" t="str">
        <f t="shared" si="1867"/>
        <v/>
      </c>
      <c r="O783" s="304"/>
      <c r="P783" s="282"/>
      <c r="Q783" s="282"/>
      <c r="R783" s="287"/>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c r="CQ783" s="282"/>
      <c r="CR783" s="282"/>
      <c r="CS783" s="282"/>
      <c r="CT783" s="282"/>
      <c r="CU783" s="282"/>
      <c r="CV783" s="282"/>
      <c r="CW783" s="282"/>
      <c r="CX783" s="282"/>
      <c r="CY783" s="282"/>
      <c r="CZ783" s="282"/>
      <c r="DA783" s="282"/>
      <c r="DB783" s="282"/>
      <c r="DC783" s="282"/>
      <c r="DD783" s="282"/>
      <c r="DE783" s="282"/>
      <c r="DF783" s="282"/>
      <c r="DG783" s="282"/>
      <c r="DH783" s="282"/>
      <c r="DI783" s="282"/>
      <c r="DJ783" s="282"/>
      <c r="DK783" s="282"/>
      <c r="DL783" s="282"/>
      <c r="DM783" s="282"/>
      <c r="DN783" s="282"/>
      <c r="DO783" s="282"/>
      <c r="DP783" s="282"/>
      <c r="DQ783" s="282"/>
      <c r="DR783" s="282"/>
      <c r="DS783" s="282"/>
      <c r="DT783" s="282"/>
      <c r="DU783" s="282"/>
      <c r="DV783" s="282"/>
      <c r="DW783" s="282"/>
      <c r="DX783" s="282"/>
      <c r="DY783" s="282"/>
      <c r="DZ783" s="282"/>
      <c r="EA783" s="282"/>
      <c r="EB783" s="282"/>
      <c r="EC783" s="282"/>
      <c r="ED783" s="282"/>
      <c r="EE783" s="282"/>
      <c r="EF783" s="282"/>
      <c r="EG783" s="282"/>
      <c r="EH783" s="282"/>
      <c r="EI783" s="282"/>
      <c r="EJ783" s="282"/>
      <c r="EK783" s="282"/>
      <c r="EL783" s="282"/>
      <c r="EM783" s="282"/>
      <c r="EN783" s="282"/>
      <c r="EO783" s="282"/>
      <c r="EP783" s="282"/>
      <c r="EQ783" s="282"/>
      <c r="ER783" s="282"/>
      <c r="ES783" s="282"/>
      <c r="ET783" s="282"/>
      <c r="EU783" s="282"/>
      <c r="EV783" s="282"/>
      <c r="EW783" s="282"/>
      <c r="EX783" s="282"/>
      <c r="EY783" s="282"/>
      <c r="EZ783" s="282"/>
      <c r="FA783" s="282"/>
      <c r="FB783" s="282"/>
      <c r="FC783" s="282"/>
      <c r="FD783" s="282"/>
      <c r="FE783" s="282"/>
      <c r="FF783" s="282"/>
      <c r="FG783" s="282"/>
      <c r="FH783" s="282"/>
      <c r="FI783" s="282"/>
      <c r="FJ783" s="282"/>
      <c r="FK783" s="282"/>
      <c r="FL783" s="282"/>
      <c r="FM783" s="282"/>
      <c r="FN783" s="282"/>
      <c r="FO783" s="282"/>
      <c r="FP783" s="282"/>
      <c r="FQ783" s="282"/>
      <c r="FR783" s="282"/>
      <c r="FS783" s="282"/>
      <c r="FT783" s="282"/>
      <c r="FU783" s="282"/>
      <c r="FV783" s="282"/>
      <c r="FW783" s="282"/>
      <c r="FX783" s="282"/>
      <c r="FY783" s="282"/>
      <c r="FZ783" s="282"/>
      <c r="GA783" s="282"/>
      <c r="GB783" s="282"/>
      <c r="GC783" s="282"/>
      <c r="GD783" s="282"/>
      <c r="GE783" s="282"/>
      <c r="GF783" s="282"/>
      <c r="GG783" s="282"/>
      <c r="GH783" s="282"/>
      <c r="GI783" s="282"/>
      <c r="GJ783" s="282"/>
      <c r="GK783" s="282"/>
      <c r="GL783" s="282"/>
      <c r="GM783" s="282"/>
      <c r="GN783" s="282"/>
      <c r="GO783" s="282"/>
      <c r="GP783" s="282"/>
      <c r="GQ783" s="282"/>
      <c r="GR783" s="282"/>
      <c r="GS783" s="282"/>
      <c r="GT783" s="282"/>
      <c r="GU783" s="282"/>
      <c r="GV783" s="282"/>
      <c r="GW783" s="282"/>
      <c r="GX783" s="282"/>
      <c r="GY783" s="282"/>
      <c r="GZ783" s="282"/>
      <c r="HA783" s="282"/>
      <c r="HB783" s="282"/>
      <c r="HC783" s="282"/>
      <c r="HD783" s="282"/>
      <c r="HE783" s="282"/>
      <c r="HF783" s="282"/>
      <c r="HG783" s="282"/>
      <c r="HH783" s="282"/>
      <c r="HI783" s="282"/>
      <c r="HJ783" s="282"/>
      <c r="HK783" s="282"/>
      <c r="HL783" s="282"/>
      <c r="HM783" s="282"/>
      <c r="HN783" s="282"/>
      <c r="HO783" s="282"/>
      <c r="HP783" s="282"/>
      <c r="HQ783" s="282"/>
    </row>
    <row r="784" spans="1:225" s="73" customFormat="1" ht="18" hidden="1" customHeight="1" x14ac:dyDescent="0.25">
      <c r="A784" s="223" t="str">
        <f t="shared" ref="A784:B784" si="1888">IF(A627="","",A627)</f>
        <v/>
      </c>
      <c r="B784" s="225" t="str">
        <f t="shared" si="1888"/>
        <v/>
      </c>
      <c r="C784" s="218">
        <f t="shared" si="1862"/>
        <v>0</v>
      </c>
      <c r="D784" s="284"/>
      <c r="E784" s="219">
        <f t="shared" si="1863"/>
        <v>0</v>
      </c>
      <c r="F784" s="219">
        <f t="shared" si="1864"/>
        <v>0</v>
      </c>
      <c r="G784" s="136"/>
      <c r="H784" s="214" t="str">
        <f t="shared" si="1865"/>
        <v/>
      </c>
      <c r="I784" s="219" t="str">
        <f t="shared" si="1866"/>
        <v/>
      </c>
      <c r="J784" s="219" t="str">
        <f t="shared" si="1869"/>
        <v/>
      </c>
      <c r="K784" s="216"/>
      <c r="L784" s="217">
        <f t="shared" si="1860"/>
        <v>1</v>
      </c>
      <c r="M784" s="219" t="str">
        <f t="shared" si="1852"/>
        <v/>
      </c>
      <c r="N784" s="221" t="str">
        <f t="shared" si="1867"/>
        <v/>
      </c>
      <c r="O784" s="304"/>
      <c r="P784" s="282"/>
      <c r="Q784" s="282"/>
      <c r="R784" s="287"/>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c r="CQ784" s="282"/>
      <c r="CR784" s="282"/>
      <c r="CS784" s="282"/>
      <c r="CT784" s="282"/>
      <c r="CU784" s="282"/>
      <c r="CV784" s="282"/>
      <c r="CW784" s="282"/>
      <c r="CX784" s="282"/>
      <c r="CY784" s="282"/>
      <c r="CZ784" s="282"/>
      <c r="DA784" s="282"/>
      <c r="DB784" s="282"/>
      <c r="DC784" s="282"/>
      <c r="DD784" s="282"/>
      <c r="DE784" s="282"/>
      <c r="DF784" s="282"/>
      <c r="DG784" s="282"/>
      <c r="DH784" s="282"/>
      <c r="DI784" s="282"/>
      <c r="DJ784" s="282"/>
      <c r="DK784" s="282"/>
      <c r="DL784" s="282"/>
      <c r="DM784" s="282"/>
      <c r="DN784" s="282"/>
      <c r="DO784" s="282"/>
      <c r="DP784" s="282"/>
      <c r="DQ784" s="282"/>
      <c r="DR784" s="282"/>
      <c r="DS784" s="282"/>
      <c r="DT784" s="282"/>
      <c r="DU784" s="282"/>
      <c r="DV784" s="282"/>
      <c r="DW784" s="282"/>
      <c r="DX784" s="282"/>
      <c r="DY784" s="282"/>
      <c r="DZ784" s="282"/>
      <c r="EA784" s="282"/>
      <c r="EB784" s="282"/>
      <c r="EC784" s="282"/>
      <c r="ED784" s="282"/>
      <c r="EE784" s="282"/>
      <c r="EF784" s="282"/>
      <c r="EG784" s="282"/>
      <c r="EH784" s="282"/>
      <c r="EI784" s="282"/>
      <c r="EJ784" s="282"/>
      <c r="EK784" s="282"/>
      <c r="EL784" s="282"/>
      <c r="EM784" s="282"/>
      <c r="EN784" s="282"/>
      <c r="EO784" s="282"/>
      <c r="EP784" s="282"/>
      <c r="EQ784" s="282"/>
      <c r="ER784" s="282"/>
      <c r="ES784" s="282"/>
      <c r="ET784" s="282"/>
      <c r="EU784" s="282"/>
      <c r="EV784" s="282"/>
      <c r="EW784" s="282"/>
      <c r="EX784" s="282"/>
      <c r="EY784" s="282"/>
      <c r="EZ784" s="282"/>
      <c r="FA784" s="282"/>
      <c r="FB784" s="282"/>
      <c r="FC784" s="282"/>
      <c r="FD784" s="282"/>
      <c r="FE784" s="282"/>
      <c r="FF784" s="282"/>
      <c r="FG784" s="282"/>
      <c r="FH784" s="282"/>
      <c r="FI784" s="282"/>
      <c r="FJ784" s="282"/>
      <c r="FK784" s="282"/>
      <c r="FL784" s="282"/>
      <c r="FM784" s="282"/>
      <c r="FN784" s="282"/>
      <c r="FO784" s="282"/>
      <c r="FP784" s="282"/>
      <c r="FQ784" s="282"/>
      <c r="FR784" s="282"/>
      <c r="FS784" s="282"/>
      <c r="FT784" s="282"/>
      <c r="FU784" s="282"/>
      <c r="FV784" s="282"/>
      <c r="FW784" s="282"/>
      <c r="FX784" s="282"/>
      <c r="FY784" s="282"/>
      <c r="FZ784" s="282"/>
      <c r="GA784" s="282"/>
      <c r="GB784" s="282"/>
      <c r="GC784" s="282"/>
      <c r="GD784" s="282"/>
      <c r="GE784" s="282"/>
      <c r="GF784" s="282"/>
      <c r="GG784" s="282"/>
      <c r="GH784" s="282"/>
      <c r="GI784" s="282"/>
      <c r="GJ784" s="282"/>
      <c r="GK784" s="282"/>
      <c r="GL784" s="282"/>
      <c r="GM784" s="282"/>
      <c r="GN784" s="282"/>
      <c r="GO784" s="282"/>
      <c r="GP784" s="282"/>
      <c r="GQ784" s="282"/>
      <c r="GR784" s="282"/>
      <c r="GS784" s="282"/>
      <c r="GT784" s="282"/>
      <c r="GU784" s="282"/>
      <c r="GV784" s="282"/>
      <c r="GW784" s="282"/>
      <c r="GX784" s="282"/>
      <c r="GY784" s="282"/>
      <c r="GZ784" s="282"/>
      <c r="HA784" s="282"/>
      <c r="HB784" s="282"/>
      <c r="HC784" s="282"/>
      <c r="HD784" s="282"/>
      <c r="HE784" s="282"/>
      <c r="HF784" s="282"/>
      <c r="HG784" s="282"/>
      <c r="HH784" s="282"/>
      <c r="HI784" s="282"/>
      <c r="HJ784" s="282"/>
      <c r="HK784" s="282"/>
      <c r="HL784" s="282"/>
      <c r="HM784" s="282"/>
      <c r="HN784" s="282"/>
      <c r="HO784" s="282"/>
      <c r="HP784" s="282"/>
      <c r="HQ784" s="282"/>
    </row>
    <row r="785" spans="1:225" s="30" customFormat="1" ht="18.75" customHeight="1" x14ac:dyDescent="0.25">
      <c r="A785" s="498" t="str">
        <f>CONCATENATE("Total For ",A630)</f>
        <v>Total For Option Period 3</v>
      </c>
      <c r="B785" s="499"/>
      <c r="C785" s="215">
        <f>SUM(C635:C784)</f>
        <v>0</v>
      </c>
      <c r="D785" s="222">
        <f>SUM(D635:D784)</f>
        <v>0</v>
      </c>
      <c r="E785" s="222">
        <f t="shared" ref="E785:H785" si="1889">SUM(E635:E784)</f>
        <v>0</v>
      </c>
      <c r="F785" s="222">
        <f t="shared" si="1889"/>
        <v>0</v>
      </c>
      <c r="G785" s="215">
        <f t="shared" si="1889"/>
        <v>33</v>
      </c>
      <c r="H785" s="215">
        <f t="shared" si="1889"/>
        <v>0</v>
      </c>
      <c r="I785" s="222">
        <f>SUM(I635:I784)</f>
        <v>0</v>
      </c>
      <c r="J785" s="222">
        <f>SUM(J635:J784)</f>
        <v>0</v>
      </c>
      <c r="K785" s="237" t="str">
        <f>IFERROR(AVERAGE(K635:K784),"")</f>
        <v/>
      </c>
      <c r="L785" s="237">
        <f>IFERROR(AVERAGE(L635:L784),"")</f>
        <v>1</v>
      </c>
      <c r="M785" s="222">
        <f t="shared" ref="M785" si="1890">SUM(M635:M784)</f>
        <v>0</v>
      </c>
      <c r="N785" s="222">
        <f t="shared" ref="N785" si="1891">SUM(N635:N784)</f>
        <v>0</v>
      </c>
      <c r="O785" s="305"/>
      <c r="P785" s="215">
        <f>SUMPRODUCT(P635:P784,$G635:$G784)</f>
        <v>0</v>
      </c>
      <c r="Q785" s="215">
        <f t="shared" ref="Q785:BI785" si="1892">SUMPRODUCT(Q635:Q784,$G635:$G784)</f>
        <v>0</v>
      </c>
      <c r="R785" s="215">
        <f t="shared" si="1892"/>
        <v>0</v>
      </c>
      <c r="S785" s="215">
        <f t="shared" si="1892"/>
        <v>0</v>
      </c>
      <c r="T785" s="215">
        <f t="shared" si="1892"/>
        <v>0</v>
      </c>
      <c r="U785" s="215">
        <f t="shared" si="1892"/>
        <v>0</v>
      </c>
      <c r="V785" s="215">
        <f t="shared" si="1892"/>
        <v>0</v>
      </c>
      <c r="W785" s="215">
        <f t="shared" si="1892"/>
        <v>0</v>
      </c>
      <c r="X785" s="215">
        <f t="shared" si="1892"/>
        <v>0</v>
      </c>
      <c r="Y785" s="215">
        <f t="shared" si="1892"/>
        <v>0</v>
      </c>
      <c r="Z785" s="215">
        <f t="shared" si="1892"/>
        <v>0</v>
      </c>
      <c r="AA785" s="215">
        <f t="shared" si="1892"/>
        <v>0</v>
      </c>
      <c r="AB785" s="215">
        <f t="shared" si="1892"/>
        <v>0</v>
      </c>
      <c r="AC785" s="215">
        <f t="shared" si="1892"/>
        <v>0</v>
      </c>
      <c r="AD785" s="215">
        <f t="shared" si="1892"/>
        <v>0</v>
      </c>
      <c r="AE785" s="215">
        <f t="shared" si="1892"/>
        <v>0</v>
      </c>
      <c r="AF785" s="215">
        <f t="shared" si="1892"/>
        <v>0</v>
      </c>
      <c r="AG785" s="215">
        <f t="shared" si="1892"/>
        <v>0</v>
      </c>
      <c r="AH785" s="215">
        <f t="shared" si="1892"/>
        <v>0</v>
      </c>
      <c r="AI785" s="215">
        <f t="shared" si="1892"/>
        <v>0</v>
      </c>
      <c r="AJ785" s="215">
        <f t="shared" si="1892"/>
        <v>0</v>
      </c>
      <c r="AK785" s="215">
        <f t="shared" si="1892"/>
        <v>0</v>
      </c>
      <c r="AL785" s="215">
        <f t="shared" si="1892"/>
        <v>0</v>
      </c>
      <c r="AM785" s="215">
        <f t="shared" si="1892"/>
        <v>0</v>
      </c>
      <c r="AN785" s="215">
        <f t="shared" si="1892"/>
        <v>0</v>
      </c>
      <c r="AO785" s="215">
        <f t="shared" si="1892"/>
        <v>0</v>
      </c>
      <c r="AP785" s="215">
        <f t="shared" si="1892"/>
        <v>0</v>
      </c>
      <c r="AQ785" s="215">
        <f t="shared" si="1892"/>
        <v>0</v>
      </c>
      <c r="AR785" s="215">
        <f t="shared" si="1892"/>
        <v>0</v>
      </c>
      <c r="AS785" s="215">
        <f t="shared" si="1892"/>
        <v>0</v>
      </c>
      <c r="AT785" s="215">
        <f t="shared" si="1892"/>
        <v>0</v>
      </c>
      <c r="AU785" s="215">
        <f t="shared" si="1892"/>
        <v>0</v>
      </c>
      <c r="AV785" s="215">
        <f t="shared" si="1892"/>
        <v>0</v>
      </c>
      <c r="AW785" s="215">
        <f t="shared" si="1892"/>
        <v>0</v>
      </c>
      <c r="AX785" s="215">
        <f t="shared" si="1892"/>
        <v>0</v>
      </c>
      <c r="AY785" s="215">
        <f t="shared" si="1892"/>
        <v>0</v>
      </c>
      <c r="AZ785" s="215">
        <f t="shared" si="1892"/>
        <v>0</v>
      </c>
      <c r="BA785" s="215">
        <f t="shared" si="1892"/>
        <v>0</v>
      </c>
      <c r="BB785" s="215">
        <f t="shared" si="1892"/>
        <v>0</v>
      </c>
      <c r="BC785" s="215">
        <f t="shared" si="1892"/>
        <v>0</v>
      </c>
      <c r="BD785" s="215">
        <f t="shared" si="1892"/>
        <v>0</v>
      </c>
      <c r="BE785" s="215">
        <f t="shared" si="1892"/>
        <v>0</v>
      </c>
      <c r="BF785" s="215">
        <f t="shared" si="1892"/>
        <v>0</v>
      </c>
      <c r="BG785" s="215">
        <f t="shared" si="1892"/>
        <v>0</v>
      </c>
      <c r="BH785" s="215">
        <f t="shared" si="1892"/>
        <v>0</v>
      </c>
      <c r="BI785" s="215">
        <f t="shared" si="1892"/>
        <v>0</v>
      </c>
      <c r="BJ785" s="215">
        <f t="shared" ref="BJ785:DU785" si="1893">SUMPRODUCT(BJ635:BJ784,$G635:$G784)</f>
        <v>0</v>
      </c>
      <c r="BK785" s="215">
        <f t="shared" si="1893"/>
        <v>0</v>
      </c>
      <c r="BL785" s="215">
        <f t="shared" si="1893"/>
        <v>0</v>
      </c>
      <c r="BM785" s="215">
        <f t="shared" si="1893"/>
        <v>0</v>
      </c>
      <c r="BN785" s="215">
        <f t="shared" si="1893"/>
        <v>0</v>
      </c>
      <c r="BO785" s="215">
        <f t="shared" si="1893"/>
        <v>0</v>
      </c>
      <c r="BP785" s="215">
        <f t="shared" si="1893"/>
        <v>0</v>
      </c>
      <c r="BQ785" s="215">
        <f t="shared" si="1893"/>
        <v>0</v>
      </c>
      <c r="BR785" s="215">
        <f t="shared" si="1893"/>
        <v>0</v>
      </c>
      <c r="BS785" s="215">
        <f t="shared" si="1893"/>
        <v>0</v>
      </c>
      <c r="BT785" s="215">
        <f t="shared" si="1893"/>
        <v>0</v>
      </c>
      <c r="BU785" s="215">
        <f t="shared" si="1893"/>
        <v>0</v>
      </c>
      <c r="BV785" s="215">
        <f t="shared" si="1893"/>
        <v>0</v>
      </c>
      <c r="BW785" s="215">
        <f t="shared" si="1893"/>
        <v>0</v>
      </c>
      <c r="BX785" s="215">
        <f t="shared" si="1893"/>
        <v>0</v>
      </c>
      <c r="BY785" s="215">
        <f t="shared" si="1893"/>
        <v>0</v>
      </c>
      <c r="BZ785" s="215">
        <f t="shared" si="1893"/>
        <v>0</v>
      </c>
      <c r="CA785" s="215">
        <f t="shared" si="1893"/>
        <v>0</v>
      </c>
      <c r="CB785" s="215">
        <f t="shared" si="1893"/>
        <v>0</v>
      </c>
      <c r="CC785" s="215">
        <f t="shared" si="1893"/>
        <v>0</v>
      </c>
      <c r="CD785" s="215">
        <f t="shared" si="1893"/>
        <v>0</v>
      </c>
      <c r="CE785" s="215">
        <f t="shared" si="1893"/>
        <v>0</v>
      </c>
      <c r="CF785" s="215">
        <f t="shared" si="1893"/>
        <v>0</v>
      </c>
      <c r="CG785" s="215">
        <f t="shared" si="1893"/>
        <v>0</v>
      </c>
      <c r="CH785" s="215">
        <f t="shared" si="1893"/>
        <v>0</v>
      </c>
      <c r="CI785" s="215">
        <f t="shared" si="1893"/>
        <v>0</v>
      </c>
      <c r="CJ785" s="215">
        <f t="shared" si="1893"/>
        <v>0</v>
      </c>
      <c r="CK785" s="215">
        <f t="shared" si="1893"/>
        <v>0</v>
      </c>
      <c r="CL785" s="215">
        <f t="shared" si="1893"/>
        <v>0</v>
      </c>
      <c r="CM785" s="215">
        <f t="shared" si="1893"/>
        <v>0</v>
      </c>
      <c r="CN785" s="215">
        <f t="shared" si="1893"/>
        <v>0</v>
      </c>
      <c r="CO785" s="215">
        <f t="shared" si="1893"/>
        <v>0</v>
      </c>
      <c r="CP785" s="215">
        <f t="shared" si="1893"/>
        <v>0</v>
      </c>
      <c r="CQ785" s="215">
        <f t="shared" si="1893"/>
        <v>0</v>
      </c>
      <c r="CR785" s="215">
        <f t="shared" si="1893"/>
        <v>0</v>
      </c>
      <c r="CS785" s="215">
        <f t="shared" si="1893"/>
        <v>0</v>
      </c>
      <c r="CT785" s="215">
        <f t="shared" si="1893"/>
        <v>0</v>
      </c>
      <c r="CU785" s="215">
        <f t="shared" si="1893"/>
        <v>0</v>
      </c>
      <c r="CV785" s="215">
        <f t="shared" si="1893"/>
        <v>0</v>
      </c>
      <c r="CW785" s="215">
        <f t="shared" si="1893"/>
        <v>0</v>
      </c>
      <c r="CX785" s="215">
        <f t="shared" si="1893"/>
        <v>0</v>
      </c>
      <c r="CY785" s="215">
        <f t="shared" si="1893"/>
        <v>0</v>
      </c>
      <c r="CZ785" s="215">
        <f t="shared" si="1893"/>
        <v>0</v>
      </c>
      <c r="DA785" s="215">
        <f t="shared" si="1893"/>
        <v>0</v>
      </c>
      <c r="DB785" s="215">
        <f t="shared" si="1893"/>
        <v>0</v>
      </c>
      <c r="DC785" s="215">
        <f t="shared" si="1893"/>
        <v>0</v>
      </c>
      <c r="DD785" s="215">
        <f t="shared" si="1893"/>
        <v>0</v>
      </c>
      <c r="DE785" s="215">
        <f t="shared" si="1893"/>
        <v>0</v>
      </c>
      <c r="DF785" s="215">
        <f t="shared" si="1893"/>
        <v>0</v>
      </c>
      <c r="DG785" s="215">
        <f t="shared" si="1893"/>
        <v>0</v>
      </c>
      <c r="DH785" s="215">
        <f t="shared" si="1893"/>
        <v>0</v>
      </c>
      <c r="DI785" s="215">
        <f t="shared" si="1893"/>
        <v>0</v>
      </c>
      <c r="DJ785" s="215">
        <f t="shared" si="1893"/>
        <v>0</v>
      </c>
      <c r="DK785" s="215">
        <f t="shared" si="1893"/>
        <v>0</v>
      </c>
      <c r="DL785" s="215">
        <f t="shared" si="1893"/>
        <v>0</v>
      </c>
      <c r="DM785" s="215">
        <f t="shared" si="1893"/>
        <v>0</v>
      </c>
      <c r="DN785" s="215">
        <f t="shared" si="1893"/>
        <v>0</v>
      </c>
      <c r="DO785" s="215">
        <f t="shared" si="1893"/>
        <v>0</v>
      </c>
      <c r="DP785" s="215">
        <f t="shared" si="1893"/>
        <v>0</v>
      </c>
      <c r="DQ785" s="215">
        <f t="shared" si="1893"/>
        <v>0</v>
      </c>
      <c r="DR785" s="215">
        <f t="shared" si="1893"/>
        <v>0</v>
      </c>
      <c r="DS785" s="215">
        <f t="shared" si="1893"/>
        <v>0</v>
      </c>
      <c r="DT785" s="215">
        <f t="shared" si="1893"/>
        <v>0</v>
      </c>
      <c r="DU785" s="215">
        <f t="shared" si="1893"/>
        <v>0</v>
      </c>
      <c r="DV785" s="215">
        <f t="shared" ref="DV785:EK785" si="1894">SUMPRODUCT(DV635:DV784,$G635:$G784)</f>
        <v>0</v>
      </c>
      <c r="DW785" s="215">
        <f t="shared" si="1894"/>
        <v>0</v>
      </c>
      <c r="DX785" s="215">
        <f t="shared" si="1894"/>
        <v>0</v>
      </c>
      <c r="DY785" s="215">
        <f t="shared" si="1894"/>
        <v>0</v>
      </c>
      <c r="DZ785" s="215">
        <f t="shared" si="1894"/>
        <v>0</v>
      </c>
      <c r="EA785" s="215">
        <f t="shared" si="1894"/>
        <v>0</v>
      </c>
      <c r="EB785" s="215">
        <f t="shared" si="1894"/>
        <v>0</v>
      </c>
      <c r="EC785" s="215">
        <f t="shared" si="1894"/>
        <v>0</v>
      </c>
      <c r="ED785" s="215">
        <f t="shared" si="1894"/>
        <v>0</v>
      </c>
      <c r="EE785" s="215">
        <f t="shared" si="1894"/>
        <v>0</v>
      </c>
      <c r="EF785" s="215">
        <f t="shared" si="1894"/>
        <v>0</v>
      </c>
      <c r="EG785" s="215">
        <f t="shared" si="1894"/>
        <v>0</v>
      </c>
      <c r="EH785" s="215">
        <f t="shared" si="1894"/>
        <v>0</v>
      </c>
      <c r="EI785" s="215">
        <f t="shared" si="1894"/>
        <v>0</v>
      </c>
      <c r="EJ785" s="215">
        <f t="shared" si="1894"/>
        <v>0</v>
      </c>
      <c r="EK785" s="215">
        <f t="shared" si="1894"/>
        <v>0</v>
      </c>
      <c r="EL785" s="215">
        <f t="shared" ref="EL785:FK785" si="1895">SUMPRODUCT(EL635:EL784,$G635:$G784)</f>
        <v>0</v>
      </c>
      <c r="EM785" s="215">
        <f t="shared" si="1895"/>
        <v>0</v>
      </c>
      <c r="EN785" s="215">
        <f t="shared" si="1895"/>
        <v>0</v>
      </c>
      <c r="EO785" s="215">
        <f t="shared" si="1895"/>
        <v>0</v>
      </c>
      <c r="EP785" s="215">
        <f t="shared" si="1895"/>
        <v>0</v>
      </c>
      <c r="EQ785" s="215">
        <f t="shared" si="1895"/>
        <v>0</v>
      </c>
      <c r="ER785" s="215">
        <f t="shared" si="1895"/>
        <v>0</v>
      </c>
      <c r="ES785" s="215">
        <f t="shared" si="1895"/>
        <v>0</v>
      </c>
      <c r="ET785" s="215">
        <f t="shared" si="1895"/>
        <v>0</v>
      </c>
      <c r="EU785" s="215">
        <f t="shared" si="1895"/>
        <v>0</v>
      </c>
      <c r="EV785" s="215">
        <f t="shared" si="1895"/>
        <v>0</v>
      </c>
      <c r="EW785" s="215">
        <f t="shared" si="1895"/>
        <v>0</v>
      </c>
      <c r="EX785" s="215">
        <f t="shared" si="1895"/>
        <v>0</v>
      </c>
      <c r="EY785" s="215">
        <f t="shared" si="1895"/>
        <v>0</v>
      </c>
      <c r="EZ785" s="215">
        <f t="shared" si="1895"/>
        <v>0</v>
      </c>
      <c r="FA785" s="215">
        <f t="shared" si="1895"/>
        <v>0</v>
      </c>
      <c r="FB785" s="215">
        <f t="shared" si="1895"/>
        <v>0</v>
      </c>
      <c r="FC785" s="215">
        <f t="shared" si="1895"/>
        <v>0</v>
      </c>
      <c r="FD785" s="215">
        <f t="shared" si="1895"/>
        <v>0</v>
      </c>
      <c r="FE785" s="215">
        <f t="shared" si="1895"/>
        <v>0</v>
      </c>
      <c r="FF785" s="215">
        <f t="shared" si="1895"/>
        <v>0</v>
      </c>
      <c r="FG785" s="215">
        <f t="shared" si="1895"/>
        <v>0</v>
      </c>
      <c r="FH785" s="215">
        <f t="shared" si="1895"/>
        <v>0</v>
      </c>
      <c r="FI785" s="215">
        <f t="shared" si="1895"/>
        <v>0</v>
      </c>
      <c r="FJ785" s="215">
        <f t="shared" si="1895"/>
        <v>0</v>
      </c>
      <c r="FK785" s="215">
        <f t="shared" si="1895"/>
        <v>0</v>
      </c>
      <c r="FL785" s="215">
        <f t="shared" ref="FL785:HN785" si="1896">SUMPRODUCT(FL635:FL784,$G635:$G784)</f>
        <v>0</v>
      </c>
      <c r="FM785" s="215">
        <f t="shared" si="1896"/>
        <v>0</v>
      </c>
      <c r="FN785" s="215">
        <f t="shared" si="1896"/>
        <v>0</v>
      </c>
      <c r="FO785" s="215">
        <f t="shared" si="1896"/>
        <v>0</v>
      </c>
      <c r="FP785" s="215">
        <f t="shared" si="1896"/>
        <v>0</v>
      </c>
      <c r="FQ785" s="215">
        <f t="shared" si="1896"/>
        <v>0</v>
      </c>
      <c r="FR785" s="215">
        <f t="shared" si="1896"/>
        <v>0</v>
      </c>
      <c r="FS785" s="215">
        <f t="shared" si="1896"/>
        <v>0</v>
      </c>
      <c r="FT785" s="215">
        <f t="shared" si="1896"/>
        <v>0</v>
      </c>
      <c r="FU785" s="215">
        <f t="shared" si="1896"/>
        <v>0</v>
      </c>
      <c r="FV785" s="215">
        <f t="shared" si="1896"/>
        <v>0</v>
      </c>
      <c r="FW785" s="215">
        <f t="shared" si="1896"/>
        <v>0</v>
      </c>
      <c r="FX785" s="215">
        <f t="shared" si="1896"/>
        <v>0</v>
      </c>
      <c r="FY785" s="215">
        <f t="shared" si="1896"/>
        <v>0</v>
      </c>
      <c r="FZ785" s="215">
        <f t="shared" si="1896"/>
        <v>0</v>
      </c>
      <c r="GA785" s="215">
        <f t="shared" si="1896"/>
        <v>0</v>
      </c>
      <c r="GB785" s="215">
        <f t="shared" si="1896"/>
        <v>0</v>
      </c>
      <c r="GC785" s="215">
        <f t="shared" si="1896"/>
        <v>0</v>
      </c>
      <c r="GD785" s="215">
        <f t="shared" si="1896"/>
        <v>0</v>
      </c>
      <c r="GE785" s="215">
        <f t="shared" si="1896"/>
        <v>0</v>
      </c>
      <c r="GF785" s="215">
        <f t="shared" si="1896"/>
        <v>0</v>
      </c>
      <c r="GG785" s="215">
        <f t="shared" si="1896"/>
        <v>0</v>
      </c>
      <c r="GH785" s="215">
        <f t="shared" si="1896"/>
        <v>0</v>
      </c>
      <c r="GI785" s="215">
        <f t="shared" si="1896"/>
        <v>0</v>
      </c>
      <c r="GJ785" s="215">
        <f t="shared" si="1896"/>
        <v>0</v>
      </c>
      <c r="GK785" s="215">
        <f t="shared" si="1896"/>
        <v>0</v>
      </c>
      <c r="GL785" s="215">
        <f t="shared" si="1896"/>
        <v>0</v>
      </c>
      <c r="GM785" s="215">
        <f t="shared" si="1896"/>
        <v>0</v>
      </c>
      <c r="GN785" s="215">
        <f t="shared" si="1896"/>
        <v>0</v>
      </c>
      <c r="GO785" s="215">
        <f t="shared" si="1896"/>
        <v>0</v>
      </c>
      <c r="GP785" s="215">
        <f t="shared" si="1896"/>
        <v>0</v>
      </c>
      <c r="GQ785" s="215">
        <f t="shared" si="1896"/>
        <v>0</v>
      </c>
      <c r="GR785" s="215">
        <f t="shared" si="1896"/>
        <v>0</v>
      </c>
      <c r="GS785" s="215">
        <f t="shared" si="1896"/>
        <v>0</v>
      </c>
      <c r="GT785" s="215">
        <f t="shared" si="1896"/>
        <v>0</v>
      </c>
      <c r="GU785" s="215">
        <f t="shared" si="1896"/>
        <v>0</v>
      </c>
      <c r="GV785" s="215">
        <f t="shared" si="1896"/>
        <v>0</v>
      </c>
      <c r="GW785" s="215">
        <f t="shared" si="1896"/>
        <v>0</v>
      </c>
      <c r="GX785" s="215">
        <f t="shared" si="1896"/>
        <v>0</v>
      </c>
      <c r="GY785" s="215">
        <f t="shared" si="1896"/>
        <v>0</v>
      </c>
      <c r="GZ785" s="215">
        <f t="shared" si="1896"/>
        <v>0</v>
      </c>
      <c r="HA785" s="215">
        <f t="shared" si="1896"/>
        <v>0</v>
      </c>
      <c r="HB785" s="215">
        <f t="shared" si="1896"/>
        <v>0</v>
      </c>
      <c r="HC785" s="215">
        <f t="shared" si="1896"/>
        <v>0</v>
      </c>
      <c r="HD785" s="215">
        <f t="shared" si="1896"/>
        <v>0</v>
      </c>
      <c r="HE785" s="215">
        <f t="shared" si="1896"/>
        <v>0</v>
      </c>
      <c r="HF785" s="215">
        <f t="shared" si="1896"/>
        <v>0</v>
      </c>
      <c r="HG785" s="215">
        <f t="shared" si="1896"/>
        <v>0</v>
      </c>
      <c r="HH785" s="215">
        <f t="shared" si="1896"/>
        <v>0</v>
      </c>
      <c r="HI785" s="215">
        <f t="shared" si="1896"/>
        <v>0</v>
      </c>
      <c r="HJ785" s="215">
        <f t="shared" si="1896"/>
        <v>0</v>
      </c>
      <c r="HK785" s="215">
        <f t="shared" si="1896"/>
        <v>0</v>
      </c>
      <c r="HL785" s="215">
        <f t="shared" si="1896"/>
        <v>0</v>
      </c>
      <c r="HM785" s="215">
        <f t="shared" si="1896"/>
        <v>0</v>
      </c>
      <c r="HN785" s="215">
        <f t="shared" si="1896"/>
        <v>0</v>
      </c>
      <c r="HO785" s="215">
        <f t="shared" ref="HO785:HQ785" si="1897">SUMPRODUCT(HO635:HO784,$G635:$G784)</f>
        <v>0</v>
      </c>
      <c r="HP785" s="215">
        <f t="shared" si="1897"/>
        <v>0</v>
      </c>
      <c r="HQ785" s="215">
        <f t="shared" si="1897"/>
        <v>0</v>
      </c>
    </row>
    <row r="786" spans="1:225" ht="18" customHeight="1" x14ac:dyDescent="0.2"/>
    <row r="787" spans="1:225" s="51" customFormat="1" ht="40.200000000000003" customHeight="1" x14ac:dyDescent="0.4">
      <c r="A787" s="247" t="str">
        <f>'Labor Loading Matrix'!A1076</f>
        <v>Option Period 4</v>
      </c>
      <c r="B787" s="213"/>
      <c r="C787" s="213"/>
      <c r="D787" s="92"/>
      <c r="E787" s="92"/>
      <c r="F787" s="92"/>
      <c r="G787" s="220"/>
      <c r="H787" s="93"/>
      <c r="I787" s="93"/>
      <c r="J787" s="93"/>
      <c r="K787" s="93"/>
      <c r="L787" s="93"/>
      <c r="M787" s="93"/>
      <c r="N787" s="93"/>
      <c r="O787" s="230" t="str">
        <f t="shared" ref="O787:BI787" si="1898">O630</f>
        <v>Role</v>
      </c>
      <c r="P787" s="230" t="str">
        <f t="shared" si="1898"/>
        <v>Administrative Project Manager</v>
      </c>
      <c r="Q787" s="230" t="str">
        <f t="shared" si="1898"/>
        <v>Senior II Business/Financial/Management Analyst</v>
      </c>
      <c r="R787" s="230" t="str">
        <f t="shared" si="1898"/>
        <v>Senior II Business/Financial/Management Analyst</v>
      </c>
      <c r="S787" s="230" t="str">
        <f t="shared" si="1898"/>
        <v>Senior II Business/Financial/Management Analyst</v>
      </c>
      <c r="T787" s="230" t="str">
        <f t="shared" si="1898"/>
        <v>Senior I Business/Financial/Management Analyst</v>
      </c>
      <c r="U787" s="230" t="str">
        <f t="shared" si="1898"/>
        <v>Senior I Business/Financial/Management Analyst</v>
      </c>
      <c r="V787" s="230" t="str">
        <f t="shared" si="1898"/>
        <v>Senior I Business/Financial/Management Analyst</v>
      </c>
      <c r="W787" s="230" t="str">
        <f t="shared" si="1898"/>
        <v>Senior I Business/Financial/Management Analyst</v>
      </c>
      <c r="X787" s="230" t="str">
        <f t="shared" si="1898"/>
        <v>Int II Business/Financial/Management Analyst</v>
      </c>
      <c r="Y787" s="230" t="str">
        <f t="shared" si="1898"/>
        <v>Int II Business/Financial/Management Analyst</v>
      </c>
      <c r="Z787" s="230" t="str">
        <f t="shared" si="1898"/>
        <v>Int II Business/Financial/Management Analyst</v>
      </c>
      <c r="AA787" s="230" t="str">
        <f t="shared" si="1898"/>
        <v>Int II Business/Financial/Management Analyst</v>
      </c>
      <c r="AB787" s="230" t="str">
        <f t="shared" si="1898"/>
        <v/>
      </c>
      <c r="AC787" s="230" t="str">
        <f t="shared" si="1898"/>
        <v/>
      </c>
      <c r="AD787" s="230" t="str">
        <f t="shared" si="1898"/>
        <v/>
      </c>
      <c r="AE787" s="230" t="str">
        <f t="shared" si="1898"/>
        <v/>
      </c>
      <c r="AF787" s="230" t="str">
        <f t="shared" si="1898"/>
        <v/>
      </c>
      <c r="AG787" s="230" t="str">
        <f t="shared" si="1898"/>
        <v/>
      </c>
      <c r="AH787" s="230" t="str">
        <f t="shared" si="1898"/>
        <v/>
      </c>
      <c r="AI787" s="230" t="str">
        <f t="shared" si="1898"/>
        <v/>
      </c>
      <c r="AJ787" s="230" t="str">
        <f t="shared" si="1898"/>
        <v/>
      </c>
      <c r="AK787" s="230" t="str">
        <f t="shared" si="1898"/>
        <v/>
      </c>
      <c r="AL787" s="230" t="str">
        <f t="shared" si="1898"/>
        <v/>
      </c>
      <c r="AM787" s="230" t="str">
        <f t="shared" si="1898"/>
        <v/>
      </c>
      <c r="AN787" s="230" t="str">
        <f t="shared" si="1898"/>
        <v/>
      </c>
      <c r="AO787" s="230" t="str">
        <f t="shared" si="1898"/>
        <v/>
      </c>
      <c r="AP787" s="230" t="str">
        <f t="shared" si="1898"/>
        <v/>
      </c>
      <c r="AQ787" s="230" t="str">
        <f t="shared" si="1898"/>
        <v/>
      </c>
      <c r="AR787" s="230" t="str">
        <f t="shared" si="1898"/>
        <v/>
      </c>
      <c r="AS787" s="230" t="str">
        <f t="shared" si="1898"/>
        <v/>
      </c>
      <c r="AT787" s="230" t="str">
        <f t="shared" si="1898"/>
        <v/>
      </c>
      <c r="AU787" s="230" t="str">
        <f t="shared" si="1898"/>
        <v/>
      </c>
      <c r="AV787" s="230" t="str">
        <f t="shared" si="1898"/>
        <v/>
      </c>
      <c r="AW787" s="230" t="str">
        <f t="shared" si="1898"/>
        <v/>
      </c>
      <c r="AX787" s="230" t="str">
        <f t="shared" si="1898"/>
        <v/>
      </c>
      <c r="AY787" s="230" t="str">
        <f t="shared" si="1898"/>
        <v/>
      </c>
      <c r="AZ787" s="230" t="str">
        <f t="shared" si="1898"/>
        <v/>
      </c>
      <c r="BA787" s="230" t="str">
        <f t="shared" si="1898"/>
        <v/>
      </c>
      <c r="BB787" s="230" t="str">
        <f t="shared" si="1898"/>
        <v/>
      </c>
      <c r="BC787" s="230" t="str">
        <f t="shared" si="1898"/>
        <v/>
      </c>
      <c r="BD787" s="230" t="str">
        <f t="shared" si="1898"/>
        <v/>
      </c>
      <c r="BE787" s="230" t="str">
        <f t="shared" si="1898"/>
        <v/>
      </c>
      <c r="BF787" s="230" t="str">
        <f t="shared" si="1898"/>
        <v/>
      </c>
      <c r="BG787" s="230" t="str">
        <f t="shared" si="1898"/>
        <v/>
      </c>
      <c r="BH787" s="230" t="str">
        <f t="shared" si="1898"/>
        <v/>
      </c>
      <c r="BI787" s="230" t="str">
        <f t="shared" si="1898"/>
        <v/>
      </c>
      <c r="BJ787" s="230" t="str">
        <f t="shared" ref="BJ787:DU787" si="1899">BJ630</f>
        <v/>
      </c>
      <c r="BK787" s="230" t="str">
        <f t="shared" si="1899"/>
        <v/>
      </c>
      <c r="BL787" s="230" t="str">
        <f t="shared" si="1899"/>
        <v/>
      </c>
      <c r="BM787" s="230" t="str">
        <f t="shared" si="1899"/>
        <v/>
      </c>
      <c r="BN787" s="230" t="str">
        <f t="shared" si="1899"/>
        <v/>
      </c>
      <c r="BO787" s="230" t="str">
        <f t="shared" si="1899"/>
        <v/>
      </c>
      <c r="BP787" s="230" t="str">
        <f t="shared" si="1899"/>
        <v/>
      </c>
      <c r="BQ787" s="230" t="str">
        <f t="shared" si="1899"/>
        <v/>
      </c>
      <c r="BR787" s="230" t="str">
        <f t="shared" si="1899"/>
        <v/>
      </c>
      <c r="BS787" s="230" t="str">
        <f t="shared" si="1899"/>
        <v/>
      </c>
      <c r="BT787" s="230" t="str">
        <f t="shared" si="1899"/>
        <v/>
      </c>
      <c r="BU787" s="230" t="str">
        <f t="shared" si="1899"/>
        <v/>
      </c>
      <c r="BV787" s="230" t="str">
        <f t="shared" si="1899"/>
        <v/>
      </c>
      <c r="BW787" s="230" t="str">
        <f t="shared" si="1899"/>
        <v/>
      </c>
      <c r="BX787" s="230" t="str">
        <f t="shared" si="1899"/>
        <v/>
      </c>
      <c r="BY787" s="230" t="str">
        <f t="shared" si="1899"/>
        <v/>
      </c>
      <c r="BZ787" s="230" t="str">
        <f t="shared" si="1899"/>
        <v/>
      </c>
      <c r="CA787" s="230" t="str">
        <f t="shared" si="1899"/>
        <v/>
      </c>
      <c r="CB787" s="230" t="str">
        <f t="shared" si="1899"/>
        <v/>
      </c>
      <c r="CC787" s="230" t="str">
        <f t="shared" si="1899"/>
        <v/>
      </c>
      <c r="CD787" s="230" t="str">
        <f t="shared" si="1899"/>
        <v/>
      </c>
      <c r="CE787" s="230" t="str">
        <f t="shared" si="1899"/>
        <v/>
      </c>
      <c r="CF787" s="230" t="str">
        <f t="shared" si="1899"/>
        <v/>
      </c>
      <c r="CG787" s="230" t="str">
        <f t="shared" si="1899"/>
        <v/>
      </c>
      <c r="CH787" s="230" t="str">
        <f t="shared" si="1899"/>
        <v/>
      </c>
      <c r="CI787" s="230" t="str">
        <f t="shared" si="1899"/>
        <v/>
      </c>
      <c r="CJ787" s="230" t="str">
        <f t="shared" si="1899"/>
        <v/>
      </c>
      <c r="CK787" s="230" t="str">
        <f t="shared" si="1899"/>
        <v/>
      </c>
      <c r="CL787" s="230" t="str">
        <f t="shared" si="1899"/>
        <v/>
      </c>
      <c r="CM787" s="230" t="str">
        <f t="shared" si="1899"/>
        <v/>
      </c>
      <c r="CN787" s="230" t="str">
        <f t="shared" si="1899"/>
        <v/>
      </c>
      <c r="CO787" s="230" t="str">
        <f t="shared" si="1899"/>
        <v/>
      </c>
      <c r="CP787" s="230" t="str">
        <f t="shared" si="1899"/>
        <v/>
      </c>
      <c r="CQ787" s="230" t="str">
        <f t="shared" si="1899"/>
        <v/>
      </c>
      <c r="CR787" s="230" t="str">
        <f t="shared" si="1899"/>
        <v/>
      </c>
      <c r="CS787" s="230" t="str">
        <f t="shared" si="1899"/>
        <v/>
      </c>
      <c r="CT787" s="230" t="str">
        <f t="shared" si="1899"/>
        <v/>
      </c>
      <c r="CU787" s="230" t="str">
        <f t="shared" si="1899"/>
        <v/>
      </c>
      <c r="CV787" s="230" t="str">
        <f t="shared" si="1899"/>
        <v/>
      </c>
      <c r="CW787" s="230" t="str">
        <f t="shared" si="1899"/>
        <v/>
      </c>
      <c r="CX787" s="230" t="str">
        <f t="shared" si="1899"/>
        <v/>
      </c>
      <c r="CY787" s="230" t="str">
        <f t="shared" si="1899"/>
        <v/>
      </c>
      <c r="CZ787" s="230" t="str">
        <f t="shared" si="1899"/>
        <v/>
      </c>
      <c r="DA787" s="230" t="str">
        <f t="shared" si="1899"/>
        <v/>
      </c>
      <c r="DB787" s="230" t="str">
        <f t="shared" si="1899"/>
        <v/>
      </c>
      <c r="DC787" s="230" t="str">
        <f t="shared" si="1899"/>
        <v/>
      </c>
      <c r="DD787" s="230" t="str">
        <f t="shared" si="1899"/>
        <v/>
      </c>
      <c r="DE787" s="230" t="str">
        <f t="shared" si="1899"/>
        <v/>
      </c>
      <c r="DF787" s="230" t="str">
        <f t="shared" si="1899"/>
        <v/>
      </c>
      <c r="DG787" s="230" t="str">
        <f t="shared" si="1899"/>
        <v/>
      </c>
      <c r="DH787" s="230" t="str">
        <f t="shared" si="1899"/>
        <v/>
      </c>
      <c r="DI787" s="230" t="str">
        <f t="shared" si="1899"/>
        <v/>
      </c>
      <c r="DJ787" s="230" t="str">
        <f t="shared" si="1899"/>
        <v/>
      </c>
      <c r="DK787" s="230" t="str">
        <f t="shared" si="1899"/>
        <v/>
      </c>
      <c r="DL787" s="230" t="str">
        <f t="shared" si="1899"/>
        <v/>
      </c>
      <c r="DM787" s="230" t="str">
        <f t="shared" si="1899"/>
        <v/>
      </c>
      <c r="DN787" s="230" t="str">
        <f t="shared" si="1899"/>
        <v/>
      </c>
      <c r="DO787" s="230" t="str">
        <f t="shared" si="1899"/>
        <v/>
      </c>
      <c r="DP787" s="230" t="str">
        <f t="shared" si="1899"/>
        <v/>
      </c>
      <c r="DQ787" s="230" t="str">
        <f t="shared" si="1899"/>
        <v/>
      </c>
      <c r="DR787" s="230" t="str">
        <f t="shared" si="1899"/>
        <v/>
      </c>
      <c r="DS787" s="230" t="str">
        <f t="shared" si="1899"/>
        <v/>
      </c>
      <c r="DT787" s="230" t="str">
        <f t="shared" si="1899"/>
        <v/>
      </c>
      <c r="DU787" s="230" t="str">
        <f t="shared" si="1899"/>
        <v/>
      </c>
      <c r="DV787" s="230" t="str">
        <f t="shared" ref="DV787:EK787" si="1900">DV630</f>
        <v/>
      </c>
      <c r="DW787" s="230" t="str">
        <f t="shared" si="1900"/>
        <v/>
      </c>
      <c r="DX787" s="230" t="str">
        <f t="shared" si="1900"/>
        <v/>
      </c>
      <c r="DY787" s="230" t="str">
        <f t="shared" si="1900"/>
        <v/>
      </c>
      <c r="DZ787" s="230" t="str">
        <f t="shared" si="1900"/>
        <v/>
      </c>
      <c r="EA787" s="230" t="str">
        <f t="shared" si="1900"/>
        <v/>
      </c>
      <c r="EB787" s="230" t="str">
        <f t="shared" si="1900"/>
        <v/>
      </c>
      <c r="EC787" s="230" t="str">
        <f t="shared" si="1900"/>
        <v/>
      </c>
      <c r="ED787" s="230" t="str">
        <f t="shared" si="1900"/>
        <v/>
      </c>
      <c r="EE787" s="230" t="str">
        <f t="shared" si="1900"/>
        <v/>
      </c>
      <c r="EF787" s="230" t="str">
        <f t="shared" si="1900"/>
        <v/>
      </c>
      <c r="EG787" s="230" t="str">
        <f t="shared" si="1900"/>
        <v/>
      </c>
      <c r="EH787" s="230" t="str">
        <f t="shared" si="1900"/>
        <v/>
      </c>
      <c r="EI787" s="230" t="str">
        <f t="shared" si="1900"/>
        <v/>
      </c>
      <c r="EJ787" s="230" t="str">
        <f t="shared" si="1900"/>
        <v/>
      </c>
      <c r="EK787" s="230" t="str">
        <f t="shared" si="1900"/>
        <v/>
      </c>
      <c r="EL787" s="230" t="str">
        <f t="shared" ref="EL787:FK787" si="1901">EL630</f>
        <v/>
      </c>
      <c r="EM787" s="230" t="str">
        <f t="shared" si="1901"/>
        <v/>
      </c>
      <c r="EN787" s="230" t="str">
        <f t="shared" si="1901"/>
        <v/>
      </c>
      <c r="EO787" s="230" t="str">
        <f t="shared" si="1901"/>
        <v/>
      </c>
      <c r="EP787" s="230" t="str">
        <f t="shared" si="1901"/>
        <v/>
      </c>
      <c r="EQ787" s="230" t="str">
        <f t="shared" si="1901"/>
        <v/>
      </c>
      <c r="ER787" s="230" t="str">
        <f t="shared" si="1901"/>
        <v/>
      </c>
      <c r="ES787" s="230" t="str">
        <f t="shared" si="1901"/>
        <v/>
      </c>
      <c r="ET787" s="230" t="str">
        <f t="shared" si="1901"/>
        <v/>
      </c>
      <c r="EU787" s="230" t="str">
        <f t="shared" si="1901"/>
        <v/>
      </c>
      <c r="EV787" s="230" t="str">
        <f t="shared" si="1901"/>
        <v/>
      </c>
      <c r="EW787" s="230" t="str">
        <f t="shared" si="1901"/>
        <v/>
      </c>
      <c r="EX787" s="230" t="str">
        <f t="shared" si="1901"/>
        <v/>
      </c>
      <c r="EY787" s="230" t="str">
        <f t="shared" si="1901"/>
        <v/>
      </c>
      <c r="EZ787" s="230" t="str">
        <f t="shared" si="1901"/>
        <v/>
      </c>
      <c r="FA787" s="230" t="str">
        <f t="shared" si="1901"/>
        <v/>
      </c>
      <c r="FB787" s="230" t="str">
        <f t="shared" si="1901"/>
        <v/>
      </c>
      <c r="FC787" s="230" t="str">
        <f t="shared" si="1901"/>
        <v/>
      </c>
      <c r="FD787" s="230" t="str">
        <f t="shared" si="1901"/>
        <v/>
      </c>
      <c r="FE787" s="230" t="str">
        <f t="shared" si="1901"/>
        <v/>
      </c>
      <c r="FF787" s="230" t="str">
        <f t="shared" si="1901"/>
        <v/>
      </c>
      <c r="FG787" s="230" t="str">
        <f t="shared" si="1901"/>
        <v/>
      </c>
      <c r="FH787" s="230" t="str">
        <f t="shared" si="1901"/>
        <v/>
      </c>
      <c r="FI787" s="230" t="str">
        <f t="shared" si="1901"/>
        <v/>
      </c>
      <c r="FJ787" s="230" t="str">
        <f t="shared" si="1901"/>
        <v/>
      </c>
      <c r="FK787" s="230" t="str">
        <f t="shared" si="1901"/>
        <v/>
      </c>
      <c r="FL787" s="230" t="str">
        <f t="shared" ref="FL787:HN787" si="1902">FL630</f>
        <v/>
      </c>
      <c r="FM787" s="230" t="str">
        <f t="shared" si="1902"/>
        <v/>
      </c>
      <c r="FN787" s="230" t="str">
        <f t="shared" si="1902"/>
        <v/>
      </c>
      <c r="FO787" s="230" t="str">
        <f t="shared" si="1902"/>
        <v/>
      </c>
      <c r="FP787" s="230" t="str">
        <f t="shared" si="1902"/>
        <v/>
      </c>
      <c r="FQ787" s="230" t="str">
        <f t="shared" si="1902"/>
        <v/>
      </c>
      <c r="FR787" s="230" t="str">
        <f t="shared" si="1902"/>
        <v/>
      </c>
      <c r="FS787" s="230" t="str">
        <f t="shared" si="1902"/>
        <v/>
      </c>
      <c r="FT787" s="230" t="str">
        <f t="shared" si="1902"/>
        <v/>
      </c>
      <c r="FU787" s="230" t="str">
        <f t="shared" si="1902"/>
        <v/>
      </c>
      <c r="FV787" s="230" t="str">
        <f t="shared" si="1902"/>
        <v/>
      </c>
      <c r="FW787" s="230" t="str">
        <f t="shared" si="1902"/>
        <v/>
      </c>
      <c r="FX787" s="230" t="str">
        <f t="shared" si="1902"/>
        <v/>
      </c>
      <c r="FY787" s="230" t="str">
        <f t="shared" si="1902"/>
        <v/>
      </c>
      <c r="FZ787" s="230" t="str">
        <f t="shared" si="1902"/>
        <v/>
      </c>
      <c r="GA787" s="230" t="str">
        <f t="shared" si="1902"/>
        <v/>
      </c>
      <c r="GB787" s="230" t="str">
        <f t="shared" si="1902"/>
        <v/>
      </c>
      <c r="GC787" s="230" t="str">
        <f t="shared" si="1902"/>
        <v/>
      </c>
      <c r="GD787" s="230" t="str">
        <f t="shared" si="1902"/>
        <v/>
      </c>
      <c r="GE787" s="230" t="str">
        <f t="shared" si="1902"/>
        <v/>
      </c>
      <c r="GF787" s="230" t="str">
        <f t="shared" si="1902"/>
        <v/>
      </c>
      <c r="GG787" s="230" t="str">
        <f t="shared" si="1902"/>
        <v/>
      </c>
      <c r="GH787" s="230" t="str">
        <f t="shared" si="1902"/>
        <v/>
      </c>
      <c r="GI787" s="230" t="str">
        <f t="shared" si="1902"/>
        <v/>
      </c>
      <c r="GJ787" s="230" t="str">
        <f t="shared" si="1902"/>
        <v/>
      </c>
      <c r="GK787" s="230" t="str">
        <f t="shared" si="1902"/>
        <v/>
      </c>
      <c r="GL787" s="230" t="str">
        <f t="shared" si="1902"/>
        <v/>
      </c>
      <c r="GM787" s="230" t="str">
        <f t="shared" si="1902"/>
        <v/>
      </c>
      <c r="GN787" s="230" t="str">
        <f t="shared" si="1902"/>
        <v/>
      </c>
      <c r="GO787" s="230" t="str">
        <f t="shared" si="1902"/>
        <v/>
      </c>
      <c r="GP787" s="230" t="str">
        <f t="shared" si="1902"/>
        <v/>
      </c>
      <c r="GQ787" s="230" t="str">
        <f t="shared" si="1902"/>
        <v/>
      </c>
      <c r="GR787" s="230" t="str">
        <f t="shared" si="1902"/>
        <v/>
      </c>
      <c r="GS787" s="230" t="str">
        <f t="shared" si="1902"/>
        <v/>
      </c>
      <c r="GT787" s="230" t="str">
        <f t="shared" si="1902"/>
        <v/>
      </c>
      <c r="GU787" s="230" t="str">
        <f t="shared" si="1902"/>
        <v/>
      </c>
      <c r="GV787" s="230" t="str">
        <f t="shared" si="1902"/>
        <v/>
      </c>
      <c r="GW787" s="230" t="str">
        <f t="shared" si="1902"/>
        <v/>
      </c>
      <c r="GX787" s="230" t="str">
        <f t="shared" si="1902"/>
        <v/>
      </c>
      <c r="GY787" s="230" t="str">
        <f t="shared" si="1902"/>
        <v/>
      </c>
      <c r="GZ787" s="230" t="str">
        <f t="shared" si="1902"/>
        <v/>
      </c>
      <c r="HA787" s="230" t="str">
        <f t="shared" si="1902"/>
        <v/>
      </c>
      <c r="HB787" s="230" t="str">
        <f t="shared" si="1902"/>
        <v/>
      </c>
      <c r="HC787" s="230" t="str">
        <f t="shared" si="1902"/>
        <v/>
      </c>
      <c r="HD787" s="230" t="str">
        <f t="shared" si="1902"/>
        <v/>
      </c>
      <c r="HE787" s="230" t="str">
        <f t="shared" si="1902"/>
        <v/>
      </c>
      <c r="HF787" s="230" t="str">
        <f t="shared" si="1902"/>
        <v/>
      </c>
      <c r="HG787" s="230" t="str">
        <f t="shared" si="1902"/>
        <v/>
      </c>
      <c r="HH787" s="230" t="str">
        <f t="shared" si="1902"/>
        <v/>
      </c>
      <c r="HI787" s="230" t="str">
        <f t="shared" si="1902"/>
        <v/>
      </c>
      <c r="HJ787" s="230" t="str">
        <f t="shared" si="1902"/>
        <v/>
      </c>
      <c r="HK787" s="230" t="str">
        <f t="shared" si="1902"/>
        <v/>
      </c>
      <c r="HL787" s="230" t="str">
        <f t="shared" si="1902"/>
        <v/>
      </c>
      <c r="HM787" s="230" t="str">
        <f t="shared" si="1902"/>
        <v/>
      </c>
      <c r="HN787" s="230" t="str">
        <f t="shared" si="1902"/>
        <v/>
      </c>
      <c r="HO787" s="230" t="str">
        <f t="shared" ref="HO787:HQ787" si="1903">HO630</f>
        <v/>
      </c>
      <c r="HP787" s="230" t="str">
        <f t="shared" si="1903"/>
        <v/>
      </c>
      <c r="HQ787" s="230" t="str">
        <f t="shared" si="1903"/>
        <v/>
      </c>
    </row>
    <row r="788" spans="1:225" s="59" customFormat="1" ht="57" customHeight="1" x14ac:dyDescent="0.2">
      <c r="A788" s="495" t="str">
        <f t="shared" ref="A788:H788" si="1904">A631</f>
        <v>SOW TASK NUMBER</v>
      </c>
      <c r="B788" s="495" t="str">
        <f t="shared" si="1904"/>
        <v>DELIVERABLE</v>
      </c>
      <c r="C788" s="495" t="str">
        <f t="shared" si="1904"/>
        <v>HOURS PER UNIT</v>
      </c>
      <c r="D788" s="495" t="str">
        <f t="shared" si="1904"/>
        <v>TRAVEL/ MATERIALS PER UNIT</v>
      </c>
      <c r="E788" s="495" t="str">
        <f t="shared" si="1904"/>
        <v>UNIT COST @ CEILING RATE</v>
      </c>
      <c r="F788" s="495" t="str">
        <f t="shared" si="1904"/>
        <v>UNIT COST @ PROPOSED RATE</v>
      </c>
      <c r="G788" s="495" t="str">
        <f>CONCATENATE("QUANTITY REQUIRED FOR"," ",A787)</f>
        <v>QUANTITY REQUIRED FOR Option Period 4</v>
      </c>
      <c r="H788" s="495" t="str">
        <f t="shared" si="1904"/>
        <v>TOTAL HOURS</v>
      </c>
      <c r="I788" s="495" t="str">
        <f>CONCATENATE("TOTAL COST EXTENDED FOR ",A787, " @ CEILING RATE")</f>
        <v>TOTAL COST EXTENDED FOR Option Period 4 @ CEILING RATE</v>
      </c>
      <c r="J788" s="495" t="str">
        <f>CONCATENATE("TOTAL COST EXTENDED FOR ",A787, " @ PROPOSED RATE")</f>
        <v>TOTAL COST EXTENDED FOR Option Period 4 @ PROPOSED RATE</v>
      </c>
      <c r="K788" s="495" t="str">
        <f>K631</f>
        <v>% ALLOCATED to OPS</v>
      </c>
      <c r="L788" s="495" t="str">
        <f>L631</f>
        <v>% ALLOCATED to F&amp;E</v>
      </c>
      <c r="M788" s="495" t="str">
        <f>M631</f>
        <v>TOTAL OPS COST BASED ON % OF PROPOSED RATE</v>
      </c>
      <c r="N788" s="495" t="str">
        <f>N631</f>
        <v>TOTAL F&amp;E COST BASED ON % OF PROPOSED RATE</v>
      </c>
      <c r="O788" s="230" t="str">
        <f t="shared" ref="O788:O791" si="1905">O631</f>
        <v>Labor Category</v>
      </c>
      <c r="P788" s="230" t="str">
        <f t="shared" ref="P788:BI788" si="1906">P631</f>
        <v>Administrative Project Manager</v>
      </c>
      <c r="Q788" s="230" t="str">
        <f t="shared" si="1906"/>
        <v>Senior II Business/Financial/Management Analyst</v>
      </c>
      <c r="R788" s="230" t="str">
        <f t="shared" si="1906"/>
        <v>Senior II Business/Financial/Management Analyst</v>
      </c>
      <c r="S788" s="230" t="str">
        <f t="shared" si="1906"/>
        <v>Senior II Business/Financial/Management Analyst</v>
      </c>
      <c r="T788" s="230" t="str">
        <f t="shared" si="1906"/>
        <v>Senior I Business/Financial/Management Analyst</v>
      </c>
      <c r="U788" s="230" t="str">
        <f t="shared" si="1906"/>
        <v>Senior I Business/Financial/Management Analyst</v>
      </c>
      <c r="V788" s="230" t="str">
        <f t="shared" si="1906"/>
        <v>Senior I Business/Financial/Management Analyst</v>
      </c>
      <c r="W788" s="230" t="str">
        <f t="shared" si="1906"/>
        <v>Senior I Business/Financial/Management Analyst</v>
      </c>
      <c r="X788" s="230" t="str">
        <f t="shared" si="1906"/>
        <v>Int II Business/Financial/Management Analyst</v>
      </c>
      <c r="Y788" s="230" t="str">
        <f t="shared" si="1906"/>
        <v>Int II Business/Financial/Management Analyst</v>
      </c>
      <c r="Z788" s="230" t="str">
        <f t="shared" si="1906"/>
        <v>Int II Business/Financial/Management Analyst</v>
      </c>
      <c r="AA788" s="230" t="str">
        <f t="shared" si="1906"/>
        <v>Int II Business/Financial/Management Analyst</v>
      </c>
      <c r="AB788" s="230" t="str">
        <f t="shared" si="1906"/>
        <v/>
      </c>
      <c r="AC788" s="230" t="str">
        <f t="shared" si="1906"/>
        <v/>
      </c>
      <c r="AD788" s="230" t="str">
        <f t="shared" si="1906"/>
        <v/>
      </c>
      <c r="AE788" s="230" t="str">
        <f t="shared" si="1906"/>
        <v/>
      </c>
      <c r="AF788" s="230" t="str">
        <f t="shared" si="1906"/>
        <v/>
      </c>
      <c r="AG788" s="230" t="str">
        <f t="shared" si="1906"/>
        <v/>
      </c>
      <c r="AH788" s="230" t="str">
        <f t="shared" si="1906"/>
        <v/>
      </c>
      <c r="AI788" s="230" t="str">
        <f t="shared" si="1906"/>
        <v/>
      </c>
      <c r="AJ788" s="230" t="str">
        <f t="shared" si="1906"/>
        <v/>
      </c>
      <c r="AK788" s="230" t="str">
        <f t="shared" si="1906"/>
        <v/>
      </c>
      <c r="AL788" s="230" t="str">
        <f t="shared" si="1906"/>
        <v/>
      </c>
      <c r="AM788" s="230" t="str">
        <f t="shared" si="1906"/>
        <v/>
      </c>
      <c r="AN788" s="230" t="str">
        <f t="shared" si="1906"/>
        <v/>
      </c>
      <c r="AO788" s="230" t="str">
        <f t="shared" si="1906"/>
        <v/>
      </c>
      <c r="AP788" s="230" t="str">
        <f t="shared" si="1906"/>
        <v/>
      </c>
      <c r="AQ788" s="230" t="str">
        <f t="shared" si="1906"/>
        <v/>
      </c>
      <c r="AR788" s="230" t="str">
        <f t="shared" si="1906"/>
        <v/>
      </c>
      <c r="AS788" s="230" t="str">
        <f t="shared" si="1906"/>
        <v/>
      </c>
      <c r="AT788" s="230" t="str">
        <f t="shared" si="1906"/>
        <v/>
      </c>
      <c r="AU788" s="230" t="str">
        <f t="shared" si="1906"/>
        <v/>
      </c>
      <c r="AV788" s="230" t="str">
        <f t="shared" si="1906"/>
        <v/>
      </c>
      <c r="AW788" s="230" t="str">
        <f t="shared" si="1906"/>
        <v/>
      </c>
      <c r="AX788" s="230" t="str">
        <f t="shared" si="1906"/>
        <v/>
      </c>
      <c r="AY788" s="230" t="str">
        <f t="shared" si="1906"/>
        <v/>
      </c>
      <c r="AZ788" s="230" t="str">
        <f t="shared" si="1906"/>
        <v/>
      </c>
      <c r="BA788" s="230" t="str">
        <f t="shared" si="1906"/>
        <v/>
      </c>
      <c r="BB788" s="230" t="str">
        <f t="shared" si="1906"/>
        <v/>
      </c>
      <c r="BC788" s="230" t="str">
        <f t="shared" si="1906"/>
        <v/>
      </c>
      <c r="BD788" s="230" t="str">
        <f t="shared" si="1906"/>
        <v/>
      </c>
      <c r="BE788" s="230" t="str">
        <f t="shared" si="1906"/>
        <v/>
      </c>
      <c r="BF788" s="230" t="str">
        <f t="shared" si="1906"/>
        <v/>
      </c>
      <c r="BG788" s="230" t="str">
        <f t="shared" si="1906"/>
        <v/>
      </c>
      <c r="BH788" s="230" t="str">
        <f t="shared" si="1906"/>
        <v/>
      </c>
      <c r="BI788" s="230" t="str">
        <f t="shared" si="1906"/>
        <v/>
      </c>
      <c r="BJ788" s="230" t="str">
        <f t="shared" ref="BJ788:DU788" si="1907">BJ631</f>
        <v/>
      </c>
      <c r="BK788" s="230" t="str">
        <f t="shared" si="1907"/>
        <v/>
      </c>
      <c r="BL788" s="230" t="str">
        <f t="shared" si="1907"/>
        <v/>
      </c>
      <c r="BM788" s="230" t="str">
        <f t="shared" si="1907"/>
        <v/>
      </c>
      <c r="BN788" s="230" t="str">
        <f t="shared" si="1907"/>
        <v/>
      </c>
      <c r="BO788" s="230" t="str">
        <f t="shared" si="1907"/>
        <v/>
      </c>
      <c r="BP788" s="230" t="str">
        <f t="shared" si="1907"/>
        <v/>
      </c>
      <c r="BQ788" s="230" t="str">
        <f t="shared" si="1907"/>
        <v/>
      </c>
      <c r="BR788" s="230" t="str">
        <f t="shared" si="1907"/>
        <v/>
      </c>
      <c r="BS788" s="230" t="str">
        <f t="shared" si="1907"/>
        <v/>
      </c>
      <c r="BT788" s="230" t="str">
        <f t="shared" si="1907"/>
        <v/>
      </c>
      <c r="BU788" s="230" t="str">
        <f t="shared" si="1907"/>
        <v/>
      </c>
      <c r="BV788" s="230" t="str">
        <f t="shared" si="1907"/>
        <v/>
      </c>
      <c r="BW788" s="230" t="str">
        <f t="shared" si="1907"/>
        <v/>
      </c>
      <c r="BX788" s="230" t="str">
        <f t="shared" si="1907"/>
        <v/>
      </c>
      <c r="BY788" s="230" t="str">
        <f t="shared" si="1907"/>
        <v/>
      </c>
      <c r="BZ788" s="230" t="str">
        <f t="shared" si="1907"/>
        <v/>
      </c>
      <c r="CA788" s="230" t="str">
        <f t="shared" si="1907"/>
        <v/>
      </c>
      <c r="CB788" s="230" t="str">
        <f t="shared" si="1907"/>
        <v/>
      </c>
      <c r="CC788" s="230" t="str">
        <f t="shared" si="1907"/>
        <v/>
      </c>
      <c r="CD788" s="230" t="str">
        <f t="shared" si="1907"/>
        <v/>
      </c>
      <c r="CE788" s="230" t="str">
        <f t="shared" si="1907"/>
        <v/>
      </c>
      <c r="CF788" s="230" t="str">
        <f t="shared" si="1907"/>
        <v/>
      </c>
      <c r="CG788" s="230" t="str">
        <f t="shared" si="1907"/>
        <v/>
      </c>
      <c r="CH788" s="230" t="str">
        <f t="shared" si="1907"/>
        <v/>
      </c>
      <c r="CI788" s="230" t="str">
        <f t="shared" si="1907"/>
        <v/>
      </c>
      <c r="CJ788" s="230" t="str">
        <f t="shared" si="1907"/>
        <v/>
      </c>
      <c r="CK788" s="230" t="str">
        <f t="shared" si="1907"/>
        <v/>
      </c>
      <c r="CL788" s="230" t="str">
        <f t="shared" si="1907"/>
        <v/>
      </c>
      <c r="CM788" s="230" t="str">
        <f t="shared" si="1907"/>
        <v/>
      </c>
      <c r="CN788" s="230" t="str">
        <f t="shared" si="1907"/>
        <v/>
      </c>
      <c r="CO788" s="230" t="str">
        <f t="shared" si="1907"/>
        <v/>
      </c>
      <c r="CP788" s="230" t="str">
        <f t="shared" si="1907"/>
        <v/>
      </c>
      <c r="CQ788" s="230" t="str">
        <f t="shared" si="1907"/>
        <v/>
      </c>
      <c r="CR788" s="230" t="str">
        <f t="shared" si="1907"/>
        <v/>
      </c>
      <c r="CS788" s="230" t="str">
        <f t="shared" si="1907"/>
        <v/>
      </c>
      <c r="CT788" s="230" t="str">
        <f t="shared" si="1907"/>
        <v/>
      </c>
      <c r="CU788" s="230" t="str">
        <f t="shared" si="1907"/>
        <v/>
      </c>
      <c r="CV788" s="230" t="str">
        <f t="shared" si="1907"/>
        <v/>
      </c>
      <c r="CW788" s="230" t="str">
        <f t="shared" si="1907"/>
        <v/>
      </c>
      <c r="CX788" s="230" t="str">
        <f t="shared" si="1907"/>
        <v/>
      </c>
      <c r="CY788" s="230" t="str">
        <f t="shared" si="1907"/>
        <v/>
      </c>
      <c r="CZ788" s="230" t="str">
        <f t="shared" si="1907"/>
        <v/>
      </c>
      <c r="DA788" s="230" t="str">
        <f t="shared" si="1907"/>
        <v/>
      </c>
      <c r="DB788" s="230" t="str">
        <f t="shared" si="1907"/>
        <v/>
      </c>
      <c r="DC788" s="230" t="str">
        <f t="shared" si="1907"/>
        <v/>
      </c>
      <c r="DD788" s="230" t="str">
        <f t="shared" si="1907"/>
        <v/>
      </c>
      <c r="DE788" s="230" t="str">
        <f t="shared" si="1907"/>
        <v/>
      </c>
      <c r="DF788" s="230" t="str">
        <f t="shared" si="1907"/>
        <v/>
      </c>
      <c r="DG788" s="230" t="str">
        <f t="shared" si="1907"/>
        <v/>
      </c>
      <c r="DH788" s="230" t="str">
        <f t="shared" si="1907"/>
        <v/>
      </c>
      <c r="DI788" s="230" t="str">
        <f t="shared" si="1907"/>
        <v/>
      </c>
      <c r="DJ788" s="230" t="str">
        <f t="shared" si="1907"/>
        <v/>
      </c>
      <c r="DK788" s="230" t="str">
        <f t="shared" si="1907"/>
        <v/>
      </c>
      <c r="DL788" s="230" t="str">
        <f t="shared" si="1907"/>
        <v/>
      </c>
      <c r="DM788" s="230" t="str">
        <f t="shared" si="1907"/>
        <v/>
      </c>
      <c r="DN788" s="230" t="str">
        <f t="shared" si="1907"/>
        <v/>
      </c>
      <c r="DO788" s="230" t="str">
        <f t="shared" si="1907"/>
        <v/>
      </c>
      <c r="DP788" s="230" t="str">
        <f t="shared" si="1907"/>
        <v/>
      </c>
      <c r="DQ788" s="230" t="str">
        <f t="shared" si="1907"/>
        <v/>
      </c>
      <c r="DR788" s="230" t="str">
        <f t="shared" si="1907"/>
        <v/>
      </c>
      <c r="DS788" s="230" t="str">
        <f t="shared" si="1907"/>
        <v/>
      </c>
      <c r="DT788" s="230" t="str">
        <f t="shared" si="1907"/>
        <v/>
      </c>
      <c r="DU788" s="230" t="str">
        <f t="shared" si="1907"/>
        <v/>
      </c>
      <c r="DV788" s="230" t="str">
        <f t="shared" ref="DV788:EK788" si="1908">DV631</f>
        <v/>
      </c>
      <c r="DW788" s="230" t="str">
        <f t="shared" si="1908"/>
        <v/>
      </c>
      <c r="DX788" s="230" t="str">
        <f t="shared" si="1908"/>
        <v/>
      </c>
      <c r="DY788" s="230" t="str">
        <f t="shared" si="1908"/>
        <v/>
      </c>
      <c r="DZ788" s="230" t="str">
        <f t="shared" si="1908"/>
        <v/>
      </c>
      <c r="EA788" s="230" t="str">
        <f t="shared" si="1908"/>
        <v/>
      </c>
      <c r="EB788" s="230" t="str">
        <f t="shared" si="1908"/>
        <v/>
      </c>
      <c r="EC788" s="230" t="str">
        <f t="shared" si="1908"/>
        <v/>
      </c>
      <c r="ED788" s="230" t="str">
        <f t="shared" si="1908"/>
        <v/>
      </c>
      <c r="EE788" s="230" t="str">
        <f t="shared" si="1908"/>
        <v/>
      </c>
      <c r="EF788" s="230" t="str">
        <f t="shared" si="1908"/>
        <v/>
      </c>
      <c r="EG788" s="230" t="str">
        <f t="shared" si="1908"/>
        <v/>
      </c>
      <c r="EH788" s="230" t="str">
        <f t="shared" si="1908"/>
        <v/>
      </c>
      <c r="EI788" s="230" t="str">
        <f t="shared" si="1908"/>
        <v/>
      </c>
      <c r="EJ788" s="230" t="str">
        <f t="shared" si="1908"/>
        <v/>
      </c>
      <c r="EK788" s="230" t="str">
        <f t="shared" si="1908"/>
        <v/>
      </c>
      <c r="EL788" s="230" t="str">
        <f t="shared" ref="EL788:FK788" si="1909">EL631</f>
        <v/>
      </c>
      <c r="EM788" s="230" t="str">
        <f t="shared" si="1909"/>
        <v/>
      </c>
      <c r="EN788" s="230" t="str">
        <f t="shared" si="1909"/>
        <v/>
      </c>
      <c r="EO788" s="230" t="str">
        <f t="shared" si="1909"/>
        <v/>
      </c>
      <c r="EP788" s="230" t="str">
        <f t="shared" si="1909"/>
        <v/>
      </c>
      <c r="EQ788" s="230" t="str">
        <f t="shared" si="1909"/>
        <v/>
      </c>
      <c r="ER788" s="230" t="str">
        <f t="shared" si="1909"/>
        <v/>
      </c>
      <c r="ES788" s="230" t="str">
        <f t="shared" si="1909"/>
        <v/>
      </c>
      <c r="ET788" s="230" t="str">
        <f t="shared" si="1909"/>
        <v/>
      </c>
      <c r="EU788" s="230" t="str">
        <f t="shared" si="1909"/>
        <v/>
      </c>
      <c r="EV788" s="230" t="str">
        <f t="shared" si="1909"/>
        <v/>
      </c>
      <c r="EW788" s="230" t="str">
        <f t="shared" si="1909"/>
        <v/>
      </c>
      <c r="EX788" s="230" t="str">
        <f t="shared" si="1909"/>
        <v/>
      </c>
      <c r="EY788" s="230" t="str">
        <f t="shared" si="1909"/>
        <v/>
      </c>
      <c r="EZ788" s="230" t="str">
        <f t="shared" si="1909"/>
        <v/>
      </c>
      <c r="FA788" s="230" t="str">
        <f t="shared" si="1909"/>
        <v/>
      </c>
      <c r="FB788" s="230" t="str">
        <f t="shared" si="1909"/>
        <v/>
      </c>
      <c r="FC788" s="230" t="str">
        <f t="shared" si="1909"/>
        <v/>
      </c>
      <c r="FD788" s="230" t="str">
        <f t="shared" si="1909"/>
        <v/>
      </c>
      <c r="FE788" s="230" t="str">
        <f t="shared" si="1909"/>
        <v/>
      </c>
      <c r="FF788" s="230" t="str">
        <f t="shared" si="1909"/>
        <v/>
      </c>
      <c r="FG788" s="230" t="str">
        <f t="shared" si="1909"/>
        <v/>
      </c>
      <c r="FH788" s="230" t="str">
        <f t="shared" si="1909"/>
        <v/>
      </c>
      <c r="FI788" s="230" t="str">
        <f t="shared" si="1909"/>
        <v/>
      </c>
      <c r="FJ788" s="230" t="str">
        <f t="shared" si="1909"/>
        <v/>
      </c>
      <c r="FK788" s="230" t="str">
        <f t="shared" si="1909"/>
        <v/>
      </c>
      <c r="FL788" s="230" t="str">
        <f t="shared" ref="FL788:HN788" si="1910">FL631</f>
        <v/>
      </c>
      <c r="FM788" s="230" t="str">
        <f t="shared" si="1910"/>
        <v/>
      </c>
      <c r="FN788" s="230" t="str">
        <f t="shared" si="1910"/>
        <v/>
      </c>
      <c r="FO788" s="230" t="str">
        <f t="shared" si="1910"/>
        <v/>
      </c>
      <c r="FP788" s="230" t="str">
        <f t="shared" si="1910"/>
        <v/>
      </c>
      <c r="FQ788" s="230" t="str">
        <f t="shared" si="1910"/>
        <v/>
      </c>
      <c r="FR788" s="230" t="str">
        <f t="shared" si="1910"/>
        <v/>
      </c>
      <c r="FS788" s="230" t="str">
        <f t="shared" si="1910"/>
        <v/>
      </c>
      <c r="FT788" s="230" t="str">
        <f t="shared" si="1910"/>
        <v/>
      </c>
      <c r="FU788" s="230" t="str">
        <f t="shared" si="1910"/>
        <v/>
      </c>
      <c r="FV788" s="230" t="str">
        <f t="shared" si="1910"/>
        <v/>
      </c>
      <c r="FW788" s="230" t="str">
        <f t="shared" si="1910"/>
        <v/>
      </c>
      <c r="FX788" s="230" t="str">
        <f t="shared" si="1910"/>
        <v/>
      </c>
      <c r="FY788" s="230" t="str">
        <f t="shared" si="1910"/>
        <v/>
      </c>
      <c r="FZ788" s="230" t="str">
        <f t="shared" si="1910"/>
        <v/>
      </c>
      <c r="GA788" s="230" t="str">
        <f t="shared" si="1910"/>
        <v/>
      </c>
      <c r="GB788" s="230" t="str">
        <f t="shared" si="1910"/>
        <v/>
      </c>
      <c r="GC788" s="230" t="str">
        <f t="shared" si="1910"/>
        <v/>
      </c>
      <c r="GD788" s="230" t="str">
        <f t="shared" si="1910"/>
        <v/>
      </c>
      <c r="GE788" s="230" t="str">
        <f t="shared" si="1910"/>
        <v/>
      </c>
      <c r="GF788" s="230" t="str">
        <f t="shared" si="1910"/>
        <v/>
      </c>
      <c r="GG788" s="230" t="str">
        <f t="shared" si="1910"/>
        <v/>
      </c>
      <c r="GH788" s="230" t="str">
        <f t="shared" si="1910"/>
        <v/>
      </c>
      <c r="GI788" s="230" t="str">
        <f t="shared" si="1910"/>
        <v/>
      </c>
      <c r="GJ788" s="230" t="str">
        <f t="shared" si="1910"/>
        <v/>
      </c>
      <c r="GK788" s="230" t="str">
        <f t="shared" si="1910"/>
        <v/>
      </c>
      <c r="GL788" s="230" t="str">
        <f t="shared" si="1910"/>
        <v/>
      </c>
      <c r="GM788" s="230" t="str">
        <f t="shared" si="1910"/>
        <v/>
      </c>
      <c r="GN788" s="230" t="str">
        <f t="shared" si="1910"/>
        <v/>
      </c>
      <c r="GO788" s="230" t="str">
        <f t="shared" si="1910"/>
        <v/>
      </c>
      <c r="GP788" s="230" t="str">
        <f t="shared" si="1910"/>
        <v/>
      </c>
      <c r="GQ788" s="230" t="str">
        <f t="shared" si="1910"/>
        <v/>
      </c>
      <c r="GR788" s="230" t="str">
        <f t="shared" si="1910"/>
        <v/>
      </c>
      <c r="GS788" s="230" t="str">
        <f t="shared" si="1910"/>
        <v/>
      </c>
      <c r="GT788" s="230" t="str">
        <f t="shared" si="1910"/>
        <v/>
      </c>
      <c r="GU788" s="230" t="str">
        <f t="shared" si="1910"/>
        <v/>
      </c>
      <c r="GV788" s="230" t="str">
        <f t="shared" si="1910"/>
        <v/>
      </c>
      <c r="GW788" s="230" t="str">
        <f t="shared" si="1910"/>
        <v/>
      </c>
      <c r="GX788" s="230" t="str">
        <f t="shared" si="1910"/>
        <v/>
      </c>
      <c r="GY788" s="230" t="str">
        <f t="shared" si="1910"/>
        <v/>
      </c>
      <c r="GZ788" s="230" t="str">
        <f t="shared" si="1910"/>
        <v/>
      </c>
      <c r="HA788" s="230" t="str">
        <f t="shared" si="1910"/>
        <v/>
      </c>
      <c r="HB788" s="230" t="str">
        <f t="shared" si="1910"/>
        <v/>
      </c>
      <c r="HC788" s="230" t="str">
        <f t="shared" si="1910"/>
        <v/>
      </c>
      <c r="HD788" s="230" t="str">
        <f t="shared" si="1910"/>
        <v/>
      </c>
      <c r="HE788" s="230" t="str">
        <f t="shared" si="1910"/>
        <v/>
      </c>
      <c r="HF788" s="230" t="str">
        <f t="shared" si="1910"/>
        <v/>
      </c>
      <c r="HG788" s="230" t="str">
        <f t="shared" si="1910"/>
        <v/>
      </c>
      <c r="HH788" s="230" t="str">
        <f t="shared" si="1910"/>
        <v/>
      </c>
      <c r="HI788" s="230" t="str">
        <f t="shared" si="1910"/>
        <v/>
      </c>
      <c r="HJ788" s="230" t="str">
        <f t="shared" si="1910"/>
        <v/>
      </c>
      <c r="HK788" s="230" t="str">
        <f t="shared" si="1910"/>
        <v/>
      </c>
      <c r="HL788" s="230" t="str">
        <f t="shared" si="1910"/>
        <v/>
      </c>
      <c r="HM788" s="230" t="str">
        <f t="shared" si="1910"/>
        <v/>
      </c>
      <c r="HN788" s="230" t="str">
        <f t="shared" si="1910"/>
        <v/>
      </c>
      <c r="HO788" s="230" t="str">
        <f t="shared" ref="HO788:HQ788" si="1911">HO631</f>
        <v/>
      </c>
      <c r="HP788" s="230" t="str">
        <f t="shared" si="1911"/>
        <v/>
      </c>
      <c r="HQ788" s="230" t="str">
        <f t="shared" si="1911"/>
        <v/>
      </c>
    </row>
    <row r="789" spans="1:225" s="59" customFormat="1" ht="35.4" customHeight="1" x14ac:dyDescent="0.2">
      <c r="A789" s="496"/>
      <c r="B789" s="496"/>
      <c r="C789" s="496"/>
      <c r="D789" s="496"/>
      <c r="E789" s="496"/>
      <c r="F789" s="496"/>
      <c r="G789" s="496"/>
      <c r="H789" s="496"/>
      <c r="I789" s="496"/>
      <c r="J789" s="496"/>
      <c r="K789" s="496"/>
      <c r="L789" s="496"/>
      <c r="M789" s="496"/>
      <c r="N789" s="496"/>
      <c r="O789" s="230" t="str">
        <f t="shared" si="1905"/>
        <v>Ceiling Labor Rate</v>
      </c>
      <c r="P789" s="231">
        <f>IF(P787="","",'CLINs &amp; Ceiling Rates'!P8)</f>
        <v>0</v>
      </c>
      <c r="Q789" s="231">
        <f>IF(Q787="","",'CLINs &amp; Ceiling Rates'!P9)</f>
        <v>0</v>
      </c>
      <c r="R789" s="231">
        <f>IF(R787="","",'CLINs &amp; Ceiling Rates'!P10)</f>
        <v>0</v>
      </c>
      <c r="S789" s="231">
        <f>IF(S787="","",'CLINs &amp; Ceiling Rates'!P11)</f>
        <v>0</v>
      </c>
      <c r="T789" s="231">
        <f>IF(T787="","",'CLINs &amp; Ceiling Rates'!P12)</f>
        <v>0</v>
      </c>
      <c r="U789" s="231">
        <f>IF(U787="","",'CLINs &amp; Ceiling Rates'!P13)</f>
        <v>0</v>
      </c>
      <c r="V789" s="231">
        <f>IF(V787="","",'CLINs &amp; Ceiling Rates'!P14)</f>
        <v>0</v>
      </c>
      <c r="W789" s="231">
        <f>IF(W787="","",'CLINs &amp; Ceiling Rates'!P15)</f>
        <v>0</v>
      </c>
      <c r="X789" s="231">
        <f>IF(X787="","",'CLINs &amp; Ceiling Rates'!P16)</f>
        <v>0</v>
      </c>
      <c r="Y789" s="231">
        <f>IF(Y787="","",'CLINs &amp; Ceiling Rates'!P17)</f>
        <v>0</v>
      </c>
      <c r="Z789" s="231">
        <f>IF(Z787="","",'CLINs &amp; Ceiling Rates'!P18)</f>
        <v>0</v>
      </c>
      <c r="AA789" s="231">
        <f>IF(AA787="","",'CLINs &amp; Ceiling Rates'!P19)</f>
        <v>0</v>
      </c>
      <c r="AB789" s="231" t="str">
        <f>IF(AB787="","",'CLINs &amp; Ceiling Rates'!P20)</f>
        <v/>
      </c>
      <c r="AC789" s="231" t="str">
        <f>IF(AC787="","",'CLINs &amp; Ceiling Rates'!P21)</f>
        <v/>
      </c>
      <c r="AD789" s="231" t="str">
        <f>IF(AD787="","",'CLINs &amp; Ceiling Rates'!P22)</f>
        <v/>
      </c>
      <c r="AE789" s="231" t="str">
        <f>IF(AE787="","",'CLINs &amp; Ceiling Rates'!P23)</f>
        <v/>
      </c>
      <c r="AF789" s="231" t="str">
        <f>IF(AF787="","",'CLINs &amp; Ceiling Rates'!P24)</f>
        <v/>
      </c>
      <c r="AG789" s="231" t="str">
        <f>IF(AG787="","",'CLINs &amp; Ceiling Rates'!P25)</f>
        <v/>
      </c>
      <c r="AH789" s="231" t="str">
        <f>IF(AH787="","",'CLINs &amp; Ceiling Rates'!P26)</f>
        <v/>
      </c>
      <c r="AI789" s="231" t="str">
        <f>IF(AI787="","",'CLINs &amp; Ceiling Rates'!P27)</f>
        <v/>
      </c>
      <c r="AJ789" s="231" t="str">
        <f>IF(AJ787="","",'CLINs &amp; Ceiling Rates'!P28)</f>
        <v/>
      </c>
      <c r="AK789" s="231" t="str">
        <f>IF(AK787="","",'CLINs &amp; Ceiling Rates'!P29)</f>
        <v/>
      </c>
      <c r="AL789" s="231" t="str">
        <f>IF(AL787="","",'CLINs &amp; Ceiling Rates'!P30)</f>
        <v/>
      </c>
      <c r="AM789" s="231" t="str">
        <f>IF(AM787="","",'CLINs &amp; Ceiling Rates'!P31)</f>
        <v/>
      </c>
      <c r="AN789" s="231" t="str">
        <f>IF(AN787="","",'CLINs &amp; Ceiling Rates'!P32)</f>
        <v/>
      </c>
      <c r="AO789" s="231" t="str">
        <f>IF(AO787="","",'CLINs &amp; Ceiling Rates'!P33)</f>
        <v/>
      </c>
      <c r="AP789" s="231" t="str">
        <f>IF(AP787="","",'CLINs &amp; Ceiling Rates'!P34)</f>
        <v/>
      </c>
      <c r="AQ789" s="231" t="str">
        <f>IF(AQ787="","",'CLINs &amp; Ceiling Rates'!P35)</f>
        <v/>
      </c>
      <c r="AR789" s="231" t="str">
        <f>IF(AR787="","",'CLINs &amp; Ceiling Rates'!P36)</f>
        <v/>
      </c>
      <c r="AS789" s="231" t="str">
        <f>IF(AS787="","",'CLINs &amp; Ceiling Rates'!P37)</f>
        <v/>
      </c>
      <c r="AT789" s="231" t="str">
        <f>IF(AT787="","",'CLINs &amp; Ceiling Rates'!P38)</f>
        <v/>
      </c>
      <c r="AU789" s="231" t="str">
        <f>IF(AU787="","",'CLINs &amp; Ceiling Rates'!P39)</f>
        <v/>
      </c>
      <c r="AV789" s="231" t="str">
        <f>IF(AV787="","",'CLINs &amp; Ceiling Rates'!P40)</f>
        <v/>
      </c>
      <c r="AW789" s="231" t="str">
        <f>IF(AW787="","",'CLINs &amp; Ceiling Rates'!P41)</f>
        <v/>
      </c>
      <c r="AX789" s="231" t="str">
        <f>IF(AX787="","",'CLINs &amp; Ceiling Rates'!P42)</f>
        <v/>
      </c>
      <c r="AY789" s="231" t="str">
        <f>IF(AY787="","",'CLINs &amp; Ceiling Rates'!P43)</f>
        <v/>
      </c>
      <c r="AZ789" s="231" t="str">
        <f>IF(AZ787="","",'CLINs &amp; Ceiling Rates'!P44)</f>
        <v/>
      </c>
      <c r="BA789" s="231" t="str">
        <f>IF(BA787="","",'CLINs &amp; Ceiling Rates'!P45)</f>
        <v/>
      </c>
      <c r="BB789" s="231" t="str">
        <f>IF(BB787="","",'CLINs &amp; Ceiling Rates'!P46)</f>
        <v/>
      </c>
      <c r="BC789" s="231" t="str">
        <f>IF(BC787="","",'CLINs &amp; Ceiling Rates'!P47)</f>
        <v/>
      </c>
      <c r="BD789" s="231" t="str">
        <f>IF(BD787="","",'CLINs &amp; Ceiling Rates'!P48)</f>
        <v/>
      </c>
      <c r="BE789" s="231" t="str">
        <f>IF(BE787="","",'CLINs &amp; Ceiling Rates'!P49)</f>
        <v/>
      </c>
      <c r="BF789" s="231" t="str">
        <f>IF(BF787="","",'CLINs &amp; Ceiling Rates'!P50)</f>
        <v/>
      </c>
      <c r="BG789" s="231" t="str">
        <f>IF(BG787="","",'CLINs &amp; Ceiling Rates'!P51)</f>
        <v/>
      </c>
      <c r="BH789" s="231" t="str">
        <f>IF(BH787="","",'CLINs &amp; Ceiling Rates'!P52)</f>
        <v/>
      </c>
      <c r="BI789" s="231" t="str">
        <f>IF(BI787="","",'CLINs &amp; Ceiling Rates'!$P53)</f>
        <v/>
      </c>
      <c r="BJ789" s="231" t="str">
        <f>IF(BJ787="","",'CLINs &amp; Ceiling Rates'!$P54)</f>
        <v/>
      </c>
      <c r="BK789" s="231" t="str">
        <f>IF(BK787="","",'CLINs &amp; Ceiling Rates'!$P55)</f>
        <v/>
      </c>
      <c r="BL789" s="231" t="str">
        <f>IF(BL787="","",'CLINs &amp; Ceiling Rates'!$P56)</f>
        <v/>
      </c>
      <c r="BM789" s="231" t="str">
        <f>IF(BM787="","",'CLINs &amp; Ceiling Rates'!$P57)</f>
        <v/>
      </c>
      <c r="BN789" s="231" t="str">
        <f>IF(BN787="","",'CLINs &amp; Ceiling Rates'!$P58)</f>
        <v/>
      </c>
      <c r="BO789" s="231" t="str">
        <f>IF(BO787="","",'CLINs &amp; Ceiling Rates'!$P59)</f>
        <v/>
      </c>
      <c r="BP789" s="231" t="str">
        <f>IF(BP787="","",'CLINs &amp; Ceiling Rates'!$P60)</f>
        <v/>
      </c>
      <c r="BQ789" s="231" t="str">
        <f>IF(BQ787="","",'CLINs &amp; Ceiling Rates'!$P61)</f>
        <v/>
      </c>
      <c r="BR789" s="231" t="str">
        <f>IF(BR787="","",'CLINs &amp; Ceiling Rates'!$P62)</f>
        <v/>
      </c>
      <c r="BS789" s="231" t="str">
        <f>IF(BS787="","",'CLINs &amp; Ceiling Rates'!$P63)</f>
        <v/>
      </c>
      <c r="BT789" s="231" t="str">
        <f>IF(BT787="","",'CLINs &amp; Ceiling Rates'!$P64)</f>
        <v/>
      </c>
      <c r="BU789" s="231" t="str">
        <f>IF(BU787="","",'CLINs &amp; Ceiling Rates'!$P65)</f>
        <v/>
      </c>
      <c r="BV789" s="231" t="str">
        <f>IF(BV787="","",'CLINs &amp; Ceiling Rates'!$P66)</f>
        <v/>
      </c>
      <c r="BW789" s="231" t="str">
        <f>IF(BW787="","",'CLINs &amp; Ceiling Rates'!$P67)</f>
        <v/>
      </c>
      <c r="BX789" s="231" t="str">
        <f>IF(BX787="","",'CLINs &amp; Ceiling Rates'!$P68)</f>
        <v/>
      </c>
      <c r="BY789" s="231" t="str">
        <f>IF(BY787="","",'CLINs &amp; Ceiling Rates'!$P69)</f>
        <v/>
      </c>
      <c r="BZ789" s="231" t="str">
        <f>IF(BZ787="","",'CLINs &amp; Ceiling Rates'!$P70)</f>
        <v/>
      </c>
      <c r="CA789" s="231" t="str">
        <f>IF(CA787="","",'CLINs &amp; Ceiling Rates'!$P71)</f>
        <v/>
      </c>
      <c r="CB789" s="231" t="str">
        <f>IF(CB787="","",'CLINs &amp; Ceiling Rates'!$P72)</f>
        <v/>
      </c>
      <c r="CC789" s="231" t="str">
        <f>IF(CC787="","",'CLINs &amp; Ceiling Rates'!$P73)</f>
        <v/>
      </c>
      <c r="CD789" s="231" t="str">
        <f>IF(CD787="","",'CLINs &amp; Ceiling Rates'!$P74)</f>
        <v/>
      </c>
      <c r="CE789" s="231" t="str">
        <f>IF(CE787="","",'CLINs &amp; Ceiling Rates'!$P75)</f>
        <v/>
      </c>
      <c r="CF789" s="231" t="str">
        <f>IF(CF787="","",'CLINs &amp; Ceiling Rates'!$P76)</f>
        <v/>
      </c>
      <c r="CG789" s="231" t="str">
        <f>IF(CG787="","",'CLINs &amp; Ceiling Rates'!$P77)</f>
        <v/>
      </c>
      <c r="CH789" s="231" t="str">
        <f>IF(CH787="","",'CLINs &amp; Ceiling Rates'!$P78)</f>
        <v/>
      </c>
      <c r="CI789" s="231" t="str">
        <f>IF(CI787="","",'CLINs &amp; Ceiling Rates'!$P79)</f>
        <v/>
      </c>
      <c r="CJ789" s="231" t="str">
        <f>IF(CJ787="","",'CLINs &amp; Ceiling Rates'!$P80)</f>
        <v/>
      </c>
      <c r="CK789" s="231" t="str">
        <f>IF(CK787="","",'CLINs &amp; Ceiling Rates'!$P81)</f>
        <v/>
      </c>
      <c r="CL789" s="231" t="str">
        <f>IF(CL787="","",'CLINs &amp; Ceiling Rates'!$P82)</f>
        <v/>
      </c>
      <c r="CM789" s="231" t="str">
        <f>IF(CM787="","",'CLINs &amp; Ceiling Rates'!$P83)</f>
        <v/>
      </c>
      <c r="CN789" s="231" t="str">
        <f>IF(CN787="","",'CLINs &amp; Ceiling Rates'!$P84)</f>
        <v/>
      </c>
      <c r="CO789" s="231" t="str">
        <f>IF(CO787="","",'CLINs &amp; Ceiling Rates'!$P85)</f>
        <v/>
      </c>
      <c r="CP789" s="231" t="str">
        <f>IF(CP787="","",'CLINs &amp; Ceiling Rates'!$P86)</f>
        <v/>
      </c>
      <c r="CQ789" s="231" t="str">
        <f>IF(CQ787="","",'CLINs &amp; Ceiling Rates'!$P87)</f>
        <v/>
      </c>
      <c r="CR789" s="231" t="str">
        <f>IF(CR787="","",'CLINs &amp; Ceiling Rates'!$P88)</f>
        <v/>
      </c>
      <c r="CS789" s="231" t="str">
        <f>IF(CS787="","",'CLINs &amp; Ceiling Rates'!$P89)</f>
        <v/>
      </c>
      <c r="CT789" s="231" t="str">
        <f>IF(CT787="","",'CLINs &amp; Ceiling Rates'!$P90)</f>
        <v/>
      </c>
      <c r="CU789" s="231" t="str">
        <f>IF(CU787="","",'CLINs &amp; Ceiling Rates'!$P91)</f>
        <v/>
      </c>
      <c r="CV789" s="231" t="str">
        <f>IF(CV787="","",'CLINs &amp; Ceiling Rates'!$P92)</f>
        <v/>
      </c>
      <c r="CW789" s="231" t="str">
        <f>IF(CW787="","",'CLINs &amp; Ceiling Rates'!$P93)</f>
        <v/>
      </c>
      <c r="CX789" s="231" t="str">
        <f>IF(CX787="","",'CLINs &amp; Ceiling Rates'!$P94)</f>
        <v/>
      </c>
      <c r="CY789" s="231" t="str">
        <f>IF(CY787="","",'CLINs &amp; Ceiling Rates'!$P95)</f>
        <v/>
      </c>
      <c r="CZ789" s="231" t="str">
        <f>IF(CZ787="","",'CLINs &amp; Ceiling Rates'!$P96)</f>
        <v/>
      </c>
      <c r="DA789" s="231" t="str">
        <f>IF(DA787="","",'CLINs &amp; Ceiling Rates'!$P97)</f>
        <v/>
      </c>
      <c r="DB789" s="231" t="str">
        <f>IF(DB787="","",'CLINs &amp; Ceiling Rates'!$P98)</f>
        <v/>
      </c>
      <c r="DC789" s="231" t="str">
        <f>IF(DC787="","",'CLINs &amp; Ceiling Rates'!$P99)</f>
        <v/>
      </c>
      <c r="DD789" s="231" t="str">
        <f>IF(DD787="","",'CLINs &amp; Ceiling Rates'!$P100)</f>
        <v/>
      </c>
      <c r="DE789" s="231" t="str">
        <f>IF(DE787="","",'CLINs &amp; Ceiling Rates'!$P101)</f>
        <v/>
      </c>
      <c r="DF789" s="231" t="str">
        <f>IF(DF787="","",'CLINs &amp; Ceiling Rates'!$P102)</f>
        <v/>
      </c>
      <c r="DG789" s="231" t="str">
        <f>IF(DG787="","",'CLINs &amp; Ceiling Rates'!$P103)</f>
        <v/>
      </c>
      <c r="DH789" s="231" t="str">
        <f>IF(DH787="","",'CLINs &amp; Ceiling Rates'!$P104)</f>
        <v/>
      </c>
      <c r="DI789" s="231" t="str">
        <f>IF(DI787="","",'CLINs &amp; Ceiling Rates'!$P105)</f>
        <v/>
      </c>
      <c r="DJ789" s="231" t="str">
        <f>IF(DJ787="","",'CLINs &amp; Ceiling Rates'!$P106)</f>
        <v/>
      </c>
      <c r="DK789" s="231" t="str">
        <f>IF(DK787="","",'CLINs &amp; Ceiling Rates'!$P107)</f>
        <v/>
      </c>
      <c r="DL789" s="231" t="str">
        <f>IF(DL787="","",'CLINs &amp; Ceiling Rates'!$P108)</f>
        <v/>
      </c>
      <c r="DM789" s="231" t="str">
        <f>IF(DM787="","",'CLINs &amp; Ceiling Rates'!$P109)</f>
        <v/>
      </c>
      <c r="DN789" s="231" t="str">
        <f>IF(DN787="","",'CLINs &amp; Ceiling Rates'!$P110)</f>
        <v/>
      </c>
      <c r="DO789" s="231" t="str">
        <f>IF(DO787="","",'CLINs &amp; Ceiling Rates'!$P111)</f>
        <v/>
      </c>
      <c r="DP789" s="231" t="str">
        <f>IF(DP787="","",'CLINs &amp; Ceiling Rates'!$P112)</f>
        <v/>
      </c>
      <c r="DQ789" s="231" t="str">
        <f>IF(DQ787="","",'CLINs &amp; Ceiling Rates'!$P113)</f>
        <v/>
      </c>
      <c r="DR789" s="231" t="str">
        <f>IF(DR787="","",'CLINs &amp; Ceiling Rates'!$P114)</f>
        <v/>
      </c>
      <c r="DS789" s="231" t="str">
        <f>IF(DS787="","",'CLINs &amp; Ceiling Rates'!$P115)</f>
        <v/>
      </c>
      <c r="DT789" s="231" t="str">
        <f>IF(DT787="","",'CLINs &amp; Ceiling Rates'!$P116)</f>
        <v/>
      </c>
      <c r="DU789" s="231" t="str">
        <f>IF(DU787="","",'CLINs &amp; Ceiling Rates'!$P117)</f>
        <v/>
      </c>
      <c r="DV789" s="231" t="str">
        <f>IF(DV787="","",'CLINs &amp; Ceiling Rates'!$P118)</f>
        <v/>
      </c>
      <c r="DW789" s="231" t="str">
        <f>IF(DW787="","",'CLINs &amp; Ceiling Rates'!$P119)</f>
        <v/>
      </c>
      <c r="DX789" s="231" t="str">
        <f>IF(DX787="","",'CLINs &amp; Ceiling Rates'!$P120)</f>
        <v/>
      </c>
      <c r="DY789" s="231" t="str">
        <f>IF(DY787="","",'CLINs &amp; Ceiling Rates'!$P121)</f>
        <v/>
      </c>
      <c r="DZ789" s="231" t="str">
        <f>IF(DZ787="","",'CLINs &amp; Ceiling Rates'!$P122)</f>
        <v/>
      </c>
      <c r="EA789" s="231" t="str">
        <f>IF(EA787="","",'CLINs &amp; Ceiling Rates'!$P123)</f>
        <v/>
      </c>
      <c r="EB789" s="231" t="str">
        <f>IF(EB787="","",'CLINs &amp; Ceiling Rates'!$P124)</f>
        <v/>
      </c>
      <c r="EC789" s="231" t="str">
        <f>IF(EC787="","",'CLINs &amp; Ceiling Rates'!$P125)</f>
        <v/>
      </c>
      <c r="ED789" s="231" t="str">
        <f>IF(ED787="","",'CLINs &amp; Ceiling Rates'!$P126)</f>
        <v/>
      </c>
      <c r="EE789" s="231" t="str">
        <f>IF(EE787="","",'CLINs &amp; Ceiling Rates'!$P127)</f>
        <v/>
      </c>
      <c r="EF789" s="231" t="str">
        <f>IF(EF787="","",'CLINs &amp; Ceiling Rates'!$P128)</f>
        <v/>
      </c>
      <c r="EG789" s="231" t="str">
        <f>IF(EG787="","",'CLINs &amp; Ceiling Rates'!$P129)</f>
        <v/>
      </c>
      <c r="EH789" s="231" t="str">
        <f>IF(EH787="","",'CLINs &amp; Ceiling Rates'!$P130)</f>
        <v/>
      </c>
      <c r="EI789" s="231" t="str">
        <f>IF(EI787="","",'CLINs &amp; Ceiling Rates'!$P131)</f>
        <v/>
      </c>
      <c r="EJ789" s="231" t="str">
        <f>IF(EJ787="","",'CLINs &amp; Ceiling Rates'!$P132)</f>
        <v/>
      </c>
      <c r="EK789" s="231" t="str">
        <f>IF(EK787="","",'CLINs &amp; Ceiling Rates'!$P133)</f>
        <v/>
      </c>
      <c r="EL789" s="231" t="str">
        <f>IF(EL787="","",'CLINs &amp; Ceiling Rates'!$P134)</f>
        <v/>
      </c>
      <c r="EM789" s="231" t="str">
        <f>IF(EM787="","",'CLINs &amp; Ceiling Rates'!$P135)</f>
        <v/>
      </c>
      <c r="EN789" s="231" t="str">
        <f>IF(EN787="","",'CLINs &amp; Ceiling Rates'!$P136)</f>
        <v/>
      </c>
      <c r="EO789" s="231" t="str">
        <f>IF(EO787="","",'CLINs &amp; Ceiling Rates'!$P137)</f>
        <v/>
      </c>
      <c r="EP789" s="231" t="str">
        <f>IF(EP787="","",'CLINs &amp; Ceiling Rates'!$P138)</f>
        <v/>
      </c>
      <c r="EQ789" s="231" t="str">
        <f>IF(EQ787="","",'CLINs &amp; Ceiling Rates'!$P139)</f>
        <v/>
      </c>
      <c r="ER789" s="231" t="str">
        <f>IF(ER787="","",'CLINs &amp; Ceiling Rates'!$P140)</f>
        <v/>
      </c>
      <c r="ES789" s="231" t="str">
        <f>IF(ES787="","",'CLINs &amp; Ceiling Rates'!$P141)</f>
        <v/>
      </c>
      <c r="ET789" s="231" t="str">
        <f>IF(ET787="","",'CLINs &amp; Ceiling Rates'!$P142)</f>
        <v/>
      </c>
      <c r="EU789" s="231" t="str">
        <f>IF(EU787="","",'CLINs &amp; Ceiling Rates'!$P143)</f>
        <v/>
      </c>
      <c r="EV789" s="231" t="str">
        <f>IF(EV787="","",'CLINs &amp; Ceiling Rates'!$P144)</f>
        <v/>
      </c>
      <c r="EW789" s="231" t="str">
        <f>IF(EW787="","",'CLINs &amp; Ceiling Rates'!$P145)</f>
        <v/>
      </c>
      <c r="EX789" s="231" t="str">
        <f>IF(EX787="","",'CLINs &amp; Ceiling Rates'!$P146)</f>
        <v/>
      </c>
      <c r="EY789" s="231" t="str">
        <f>IF(EY787="","",'CLINs &amp; Ceiling Rates'!$P147)</f>
        <v/>
      </c>
      <c r="EZ789" s="231" t="str">
        <f>IF(EZ787="","",'CLINs &amp; Ceiling Rates'!$P148)</f>
        <v/>
      </c>
      <c r="FA789" s="231" t="str">
        <f>IF(FA787="","",'CLINs &amp; Ceiling Rates'!$P149)</f>
        <v/>
      </c>
      <c r="FB789" s="231" t="str">
        <f>IF(FB787="","",'CLINs &amp; Ceiling Rates'!$P150)</f>
        <v/>
      </c>
      <c r="FC789" s="231" t="str">
        <f>IF(FC787="","",'CLINs &amp; Ceiling Rates'!$P151)</f>
        <v/>
      </c>
      <c r="FD789" s="231" t="str">
        <f>IF(FD787="","",'CLINs &amp; Ceiling Rates'!$P152)</f>
        <v/>
      </c>
      <c r="FE789" s="231" t="str">
        <f>IF(FE787="","",'CLINs &amp; Ceiling Rates'!$P153)</f>
        <v/>
      </c>
      <c r="FF789" s="231" t="str">
        <f>IF(FF787="","",'CLINs &amp; Ceiling Rates'!$P154)</f>
        <v/>
      </c>
      <c r="FG789" s="231" t="str">
        <f>IF(FG787="","",'CLINs &amp; Ceiling Rates'!$P155)</f>
        <v/>
      </c>
      <c r="FH789" s="231" t="str">
        <f>IF(FH787="","",'CLINs &amp; Ceiling Rates'!$P156)</f>
        <v/>
      </c>
      <c r="FI789" s="231" t="str">
        <f>IF(FI787="","",'CLINs &amp; Ceiling Rates'!$P157)</f>
        <v/>
      </c>
      <c r="FJ789" s="231" t="str">
        <f>IF(FJ787="","",'CLINs &amp; Ceiling Rates'!$P158)</f>
        <v/>
      </c>
      <c r="FK789" s="231" t="str">
        <f>IF(FK787="","",'CLINs &amp; Ceiling Rates'!$P159)</f>
        <v/>
      </c>
      <c r="FL789" s="231" t="str">
        <f>IF(FL787="","",'CLINs &amp; Ceiling Rates'!$P160)</f>
        <v/>
      </c>
      <c r="FM789" s="231" t="str">
        <f>IF(FM787="","",'CLINs &amp; Ceiling Rates'!$P161)</f>
        <v/>
      </c>
      <c r="FN789" s="231" t="str">
        <f>IF(FN787="","",'CLINs &amp; Ceiling Rates'!$P162)</f>
        <v/>
      </c>
      <c r="FO789" s="231" t="str">
        <f>IF(FO787="","",'CLINs &amp; Ceiling Rates'!$P163)</f>
        <v/>
      </c>
      <c r="FP789" s="231" t="str">
        <f>IF(FP787="","",'CLINs &amp; Ceiling Rates'!$P164)</f>
        <v/>
      </c>
      <c r="FQ789" s="231" t="str">
        <f>IF(FQ787="","",'CLINs &amp; Ceiling Rates'!$P165)</f>
        <v/>
      </c>
      <c r="FR789" s="231" t="str">
        <f>IF(FR787="","",'CLINs &amp; Ceiling Rates'!$P166)</f>
        <v/>
      </c>
      <c r="FS789" s="231" t="str">
        <f>IF(FS787="","",'CLINs &amp; Ceiling Rates'!$P167)</f>
        <v/>
      </c>
      <c r="FT789" s="231" t="str">
        <f>IF(FT787="","",'CLINs &amp; Ceiling Rates'!$P168)</f>
        <v/>
      </c>
      <c r="FU789" s="231" t="str">
        <f>IF(FU787="","",'CLINs &amp; Ceiling Rates'!$P169)</f>
        <v/>
      </c>
      <c r="FV789" s="231" t="str">
        <f>IF(FV787="","",'CLINs &amp; Ceiling Rates'!$P170)</f>
        <v/>
      </c>
      <c r="FW789" s="231" t="str">
        <f>IF(FW787="","",'CLINs &amp; Ceiling Rates'!$P171)</f>
        <v/>
      </c>
      <c r="FX789" s="231" t="str">
        <f>IF(FX787="","",'CLINs &amp; Ceiling Rates'!$P172)</f>
        <v/>
      </c>
      <c r="FY789" s="231" t="str">
        <f>IF(FY787="","",'CLINs &amp; Ceiling Rates'!$P173)</f>
        <v/>
      </c>
      <c r="FZ789" s="231" t="str">
        <f>IF(FZ787="","",'CLINs &amp; Ceiling Rates'!$P174)</f>
        <v/>
      </c>
      <c r="GA789" s="231" t="str">
        <f>IF(GA787="","",'CLINs &amp; Ceiling Rates'!$P175)</f>
        <v/>
      </c>
      <c r="GB789" s="231" t="str">
        <f>IF(GB787="","",'CLINs &amp; Ceiling Rates'!$P176)</f>
        <v/>
      </c>
      <c r="GC789" s="231" t="str">
        <f>IF(GC787="","",'CLINs &amp; Ceiling Rates'!$P177)</f>
        <v/>
      </c>
      <c r="GD789" s="231" t="str">
        <f>IF(GD787="","",'CLINs &amp; Ceiling Rates'!$P178)</f>
        <v/>
      </c>
      <c r="GE789" s="231" t="str">
        <f>IF(GE787="","",'CLINs &amp; Ceiling Rates'!$P179)</f>
        <v/>
      </c>
      <c r="GF789" s="231" t="str">
        <f>IF(GF787="","",'CLINs &amp; Ceiling Rates'!$P180)</f>
        <v/>
      </c>
      <c r="GG789" s="231" t="str">
        <f>IF(GG787="","",'CLINs &amp; Ceiling Rates'!$P181)</f>
        <v/>
      </c>
      <c r="GH789" s="231" t="str">
        <f>IF(GH787="","",'CLINs &amp; Ceiling Rates'!$P182)</f>
        <v/>
      </c>
      <c r="GI789" s="231" t="str">
        <f>IF(GI787="","",'CLINs &amp; Ceiling Rates'!$P183)</f>
        <v/>
      </c>
      <c r="GJ789" s="231" t="str">
        <f>IF(GJ787="","",'CLINs &amp; Ceiling Rates'!$P184)</f>
        <v/>
      </c>
      <c r="GK789" s="231" t="str">
        <f>IF(GK787="","",'CLINs &amp; Ceiling Rates'!$P185)</f>
        <v/>
      </c>
      <c r="GL789" s="231" t="str">
        <f>IF(GL787="","",'CLINs &amp; Ceiling Rates'!$P186)</f>
        <v/>
      </c>
      <c r="GM789" s="231" t="str">
        <f>IF(GM787="","",'CLINs &amp; Ceiling Rates'!$P187)</f>
        <v/>
      </c>
      <c r="GN789" s="231" t="str">
        <f>IF(GN787="","",'CLINs &amp; Ceiling Rates'!$P188)</f>
        <v/>
      </c>
      <c r="GO789" s="231" t="str">
        <f>IF(GO787="","",'CLINs &amp; Ceiling Rates'!$P189)</f>
        <v/>
      </c>
      <c r="GP789" s="231" t="str">
        <f>IF(GP787="","",'CLINs &amp; Ceiling Rates'!$P190)</f>
        <v/>
      </c>
      <c r="GQ789" s="231" t="str">
        <f>IF(GQ787="","",'CLINs &amp; Ceiling Rates'!$P191)</f>
        <v/>
      </c>
      <c r="GR789" s="231" t="str">
        <f>IF(GR787="","",'CLINs &amp; Ceiling Rates'!$P192)</f>
        <v/>
      </c>
      <c r="GS789" s="231" t="str">
        <f>IF(GS787="","",'CLINs &amp; Ceiling Rates'!$P193)</f>
        <v/>
      </c>
      <c r="GT789" s="231" t="str">
        <f>IF(GT787="","",'CLINs &amp; Ceiling Rates'!$P194)</f>
        <v/>
      </c>
      <c r="GU789" s="231" t="str">
        <f>IF(GU787="","",'CLINs &amp; Ceiling Rates'!$P195)</f>
        <v/>
      </c>
      <c r="GV789" s="231" t="str">
        <f>IF(GV787="","",'CLINs &amp; Ceiling Rates'!$P196)</f>
        <v/>
      </c>
      <c r="GW789" s="231" t="str">
        <f>IF(GW787="","",'CLINs &amp; Ceiling Rates'!$P197)</f>
        <v/>
      </c>
      <c r="GX789" s="231" t="str">
        <f>IF(GX787="","",'CLINs &amp; Ceiling Rates'!$P198)</f>
        <v/>
      </c>
      <c r="GY789" s="231" t="str">
        <f>IF(GY787="","",'CLINs &amp; Ceiling Rates'!$P199)</f>
        <v/>
      </c>
      <c r="GZ789" s="231" t="str">
        <f>IF(GZ787="","",'CLINs &amp; Ceiling Rates'!$P200)</f>
        <v/>
      </c>
      <c r="HA789" s="231" t="str">
        <f>IF(HA787="","",'CLINs &amp; Ceiling Rates'!$P201)</f>
        <v/>
      </c>
      <c r="HB789" s="231" t="str">
        <f>IF(HB787="","",'CLINs &amp; Ceiling Rates'!$P202)</f>
        <v/>
      </c>
      <c r="HC789" s="231" t="str">
        <f>IF(HC787="","",'CLINs &amp; Ceiling Rates'!$P203)</f>
        <v/>
      </c>
      <c r="HD789" s="231" t="str">
        <f>IF(HD787="","",'CLINs &amp; Ceiling Rates'!$P204)</f>
        <v/>
      </c>
      <c r="HE789" s="231" t="str">
        <f>IF(HE787="","",'CLINs &amp; Ceiling Rates'!$P205)</f>
        <v/>
      </c>
      <c r="HF789" s="231" t="str">
        <f>IF(HF787="","",'CLINs &amp; Ceiling Rates'!$P206)</f>
        <v/>
      </c>
      <c r="HG789" s="231" t="str">
        <f>IF(HG787="","",'CLINs &amp; Ceiling Rates'!$P207)</f>
        <v/>
      </c>
      <c r="HH789" s="231" t="str">
        <f>IF(HH787="","",'CLINs &amp; Ceiling Rates'!$P208)</f>
        <v/>
      </c>
      <c r="HI789" s="231" t="str">
        <f>IF(HI787="","",'CLINs &amp; Ceiling Rates'!$P209)</f>
        <v/>
      </c>
      <c r="HJ789" s="231" t="str">
        <f>IF(HJ787="","",'CLINs &amp; Ceiling Rates'!$P210)</f>
        <v/>
      </c>
      <c r="HK789" s="231" t="str">
        <f>IF(HK787="","",'CLINs &amp; Ceiling Rates'!$P211)</f>
        <v/>
      </c>
      <c r="HL789" s="231" t="str">
        <f>IF(HL787="","",'CLINs &amp; Ceiling Rates'!$P212)</f>
        <v/>
      </c>
      <c r="HM789" s="231" t="str">
        <f>IF(HM787="","",'CLINs &amp; Ceiling Rates'!$P213)</f>
        <v/>
      </c>
      <c r="HN789" s="231" t="str">
        <f>IF(HN787="","",'CLINs &amp; Ceiling Rates'!$P214)</f>
        <v/>
      </c>
      <c r="HO789" s="231" t="str">
        <f>IF(HO787="","",'CLINs &amp; Ceiling Rates'!$P215)</f>
        <v/>
      </c>
      <c r="HP789" s="231" t="str">
        <f>IF(HP787="","",'CLINs &amp; Ceiling Rates'!$P216)</f>
        <v/>
      </c>
      <c r="HQ789" s="231" t="str">
        <f>IF(HQ787="","",'CLINs &amp; Ceiling Rates'!$P217)</f>
        <v/>
      </c>
    </row>
    <row r="790" spans="1:225" s="59" customFormat="1" ht="35.4" customHeight="1" x14ac:dyDescent="0.2">
      <c r="A790" s="496"/>
      <c r="B790" s="496"/>
      <c r="C790" s="496"/>
      <c r="D790" s="496"/>
      <c r="E790" s="496"/>
      <c r="F790" s="496"/>
      <c r="G790" s="496"/>
      <c r="H790" s="496"/>
      <c r="I790" s="496"/>
      <c r="J790" s="496"/>
      <c r="K790" s="496"/>
      <c r="L790" s="496"/>
      <c r="M790" s="496"/>
      <c r="N790" s="496"/>
      <c r="O790" s="230" t="str">
        <f t="shared" si="1905"/>
        <v>Discount %</v>
      </c>
      <c r="P790" s="241" t="str">
        <f>IF('Option Period 4'!I6="","",'Option Period 4'!I6)</f>
        <v/>
      </c>
      <c r="Q790" s="241" t="str">
        <f>IF('Option Period 4'!I7="","",'Option Period 4'!I7)</f>
        <v/>
      </c>
      <c r="R790" s="241" t="str">
        <f>IF('Option Period 4'!I8="","",'Option Period 4'!I8)</f>
        <v/>
      </c>
      <c r="S790" s="241" t="str">
        <f>IF('Option Period 4'!I9="","",'Option Period 4'!I9)</f>
        <v/>
      </c>
      <c r="T790" s="241" t="str">
        <f>IF('Option Period 4'!I10="","",'Option Period 4'!I10)</f>
        <v/>
      </c>
      <c r="U790" s="241" t="str">
        <f>IF('Option Period 4'!I11="","",'Option Period 4'!I11)</f>
        <v/>
      </c>
      <c r="V790" s="241" t="str">
        <f>IF('Option Period 4'!I12="","",'Option Period 4'!I12)</f>
        <v/>
      </c>
      <c r="W790" s="241" t="str">
        <f>IF('Option Period 4'!I13="","",'Option Period 4'!I13)</f>
        <v/>
      </c>
      <c r="X790" s="241" t="str">
        <f>IF('Option Period 4'!I14="","",'Option Period 4'!I14)</f>
        <v/>
      </c>
      <c r="Y790" s="241" t="str">
        <f>IF('Option Period 4'!I15="","",'Option Period 4'!I15)</f>
        <v/>
      </c>
      <c r="Z790" s="241" t="str">
        <f>IF('Option Period 4'!I16="","",'Option Period 4'!I16)</f>
        <v/>
      </c>
      <c r="AA790" s="241" t="str">
        <f>IF('Option Period 4'!I17="","",'Option Period 4'!I17)</f>
        <v/>
      </c>
      <c r="AB790" s="241" t="str">
        <f>IF('Option Period 4'!I18="","",'Option Period 4'!I18)</f>
        <v/>
      </c>
      <c r="AC790" s="241" t="str">
        <f>IF('Option Period 4'!I19="","",'Option Period 4'!I19)</f>
        <v/>
      </c>
      <c r="AD790" s="241" t="str">
        <f>IF('Option Period 4'!I20="","",'Option Period 4'!I20)</f>
        <v/>
      </c>
      <c r="AE790" s="241" t="str">
        <f>IF('Option Period 4'!I21="","",'Option Period 4'!I21)</f>
        <v/>
      </c>
      <c r="AF790" s="241" t="str">
        <f>IF('Option Period 4'!I22="","",'Option Period 4'!I22)</f>
        <v/>
      </c>
      <c r="AG790" s="241" t="str">
        <f>IF('Option Period 4'!I23="","",'Option Period 4'!I23)</f>
        <v/>
      </c>
      <c r="AH790" s="241" t="str">
        <f>IF('Option Period 4'!I24="","",'Option Period 4'!I24)</f>
        <v/>
      </c>
      <c r="AI790" s="241" t="str">
        <f>IF('Option Period 4'!I25="","",'Option Period 4'!I25)</f>
        <v/>
      </c>
      <c r="AJ790" s="241" t="str">
        <f>IF('Option Period 4'!I26="","",'Option Period 4'!I26)</f>
        <v/>
      </c>
      <c r="AK790" s="241" t="str">
        <f>IF('Option Period 4'!I27="","",'Option Period 4'!I27)</f>
        <v/>
      </c>
      <c r="AL790" s="241" t="str">
        <f>IF('Option Period 4'!I28="","",'Option Period 4'!I28)</f>
        <v/>
      </c>
      <c r="AM790" s="241" t="str">
        <f>IF('Option Period 4'!I29="","",'Option Period 4'!I29)</f>
        <v/>
      </c>
      <c r="AN790" s="241" t="str">
        <f>IF('Option Period 4'!I30="","",'Option Period 4'!I30)</f>
        <v/>
      </c>
      <c r="AO790" s="241" t="str">
        <f>IF('Option Period 4'!I31="","",'Option Period 4'!I31)</f>
        <v/>
      </c>
      <c r="AP790" s="241" t="str">
        <f>IF('Option Period 4'!I32="","",'Option Period 4'!I32)</f>
        <v/>
      </c>
      <c r="AQ790" s="241" t="str">
        <f>IF('Option Period 4'!I33="","",'Option Period 4'!I33)</f>
        <v/>
      </c>
      <c r="AR790" s="241" t="str">
        <f>IF('Option Period 4'!I34="","",'Option Period 4'!I34)</f>
        <v/>
      </c>
      <c r="AS790" s="241" t="str">
        <f>IF('Option Period 4'!I35="","",'Option Period 4'!I35)</f>
        <v/>
      </c>
      <c r="AT790" s="241" t="str">
        <f>IF('Option Period 4'!I36="","",'Option Period 4'!I36)</f>
        <v/>
      </c>
      <c r="AU790" s="241" t="str">
        <f>IF('Option Period 4'!I37="","",'Option Period 4'!I37)</f>
        <v/>
      </c>
      <c r="AV790" s="241" t="str">
        <f>IF('Option Period 4'!I38="","",'Option Period 4'!I38)</f>
        <v/>
      </c>
      <c r="AW790" s="241" t="str">
        <f>IF('Option Period 4'!I39="","",'Option Period 4'!I39)</f>
        <v/>
      </c>
      <c r="AX790" s="241" t="str">
        <f>IF('Option Period 4'!I40="","",'Option Period 4'!I40)</f>
        <v/>
      </c>
      <c r="AY790" s="241" t="str">
        <f>IF('Option Period 4'!I41="","",'Option Period 4'!I41)</f>
        <v/>
      </c>
      <c r="AZ790" s="241" t="str">
        <f>IF('Option Period 4'!I42="","",'Option Period 4'!I42)</f>
        <v/>
      </c>
      <c r="BA790" s="241" t="str">
        <f>IF('Option Period 4'!I43="","",'Option Period 4'!I43)</f>
        <v/>
      </c>
      <c r="BB790" s="241" t="str">
        <f>IF('Option Period 4'!I44="","",'Option Period 4'!I44)</f>
        <v/>
      </c>
      <c r="BC790" s="241" t="str">
        <f>IF('Option Period 4'!I45="","",'Option Period 4'!I45)</f>
        <v/>
      </c>
      <c r="BD790" s="241" t="str">
        <f>IF('Option Period 4'!I46="","",'Option Period 4'!I46)</f>
        <v/>
      </c>
      <c r="BE790" s="241" t="str">
        <f>IF('Option Period 4'!I47="","",'Option Period 4'!I47)</f>
        <v/>
      </c>
      <c r="BF790" s="241" t="str">
        <f>IF('Option Period 4'!I48="","",'Option Period 4'!I48)</f>
        <v/>
      </c>
      <c r="BG790" s="241" t="str">
        <f>IF('Option Period 4'!I49="","",'Option Period 4'!I49)</f>
        <v/>
      </c>
      <c r="BH790" s="241" t="str">
        <f>IF('Option Period 4'!I50="","",'Option Period 4'!I50)</f>
        <v/>
      </c>
      <c r="BI790" s="241" t="str">
        <f>IF('Option Period 4'!$I51="","",'Option Period 4'!$I51)</f>
        <v/>
      </c>
      <c r="BJ790" s="241" t="str">
        <f>IF('Option Period 4'!$I52="","",'Option Period 4'!$I52)</f>
        <v/>
      </c>
      <c r="BK790" s="241" t="str">
        <f>IF('Option Period 4'!$I53="","",'Option Period 4'!$I53)</f>
        <v/>
      </c>
      <c r="BL790" s="241" t="str">
        <f>IF('Option Period 4'!$I54="","",'Option Period 4'!$I54)</f>
        <v/>
      </c>
      <c r="BM790" s="241" t="str">
        <f>IF('Option Period 4'!$I55="","",'Option Period 4'!$I55)</f>
        <v/>
      </c>
      <c r="BN790" s="241" t="str">
        <f>IF('Option Period 4'!$I56="","",'Option Period 4'!$I56)</f>
        <v/>
      </c>
      <c r="BO790" s="241" t="str">
        <f>IF('Option Period 4'!$I57="","",'Option Period 4'!$I57)</f>
        <v/>
      </c>
      <c r="BP790" s="241" t="str">
        <f>IF('Option Period 4'!$I58="","",'Option Period 4'!$I58)</f>
        <v/>
      </c>
      <c r="BQ790" s="241" t="str">
        <f>IF('Option Period 4'!$I59="","",'Option Period 4'!$I59)</f>
        <v/>
      </c>
      <c r="BR790" s="241" t="str">
        <f>IF('Option Period 4'!$I60="","",'Option Period 4'!$I60)</f>
        <v/>
      </c>
      <c r="BS790" s="241" t="str">
        <f>IF('Option Period 4'!$I61="","",'Option Period 4'!$I61)</f>
        <v/>
      </c>
      <c r="BT790" s="241" t="str">
        <f>IF('Option Period 4'!$I62="","",'Option Period 4'!$I62)</f>
        <v/>
      </c>
      <c r="BU790" s="241" t="str">
        <f>IF('Option Period 4'!$I63="","",'Option Period 4'!$I63)</f>
        <v/>
      </c>
      <c r="BV790" s="241" t="str">
        <f>IF('Option Period 4'!$I64="","",'Option Period 4'!$I64)</f>
        <v/>
      </c>
      <c r="BW790" s="241" t="str">
        <f>IF('Option Period 4'!$I65="","",'Option Period 4'!$I65)</f>
        <v/>
      </c>
      <c r="BX790" s="241" t="str">
        <f>IF('Option Period 4'!$I66="","",'Option Period 4'!$I66)</f>
        <v/>
      </c>
      <c r="BY790" s="241" t="str">
        <f>IF('Option Period 4'!$I67="","",'Option Period 4'!$I67)</f>
        <v/>
      </c>
      <c r="BZ790" s="241" t="str">
        <f>IF('Option Period 4'!$I68="","",'Option Period 4'!$I68)</f>
        <v/>
      </c>
      <c r="CA790" s="241" t="str">
        <f>IF('Option Period 4'!$I69="","",'Option Period 4'!$I69)</f>
        <v/>
      </c>
      <c r="CB790" s="241" t="str">
        <f>IF('Option Period 4'!$I70="","",'Option Period 4'!$I70)</f>
        <v/>
      </c>
      <c r="CC790" s="241" t="str">
        <f>IF('Option Period 4'!$I71="","",'Option Period 4'!$I71)</f>
        <v/>
      </c>
      <c r="CD790" s="241" t="str">
        <f>IF('Option Period 4'!$I72="","",'Option Period 4'!$I72)</f>
        <v/>
      </c>
      <c r="CE790" s="241" t="str">
        <f>IF('Option Period 4'!$I73="","",'Option Period 4'!$I73)</f>
        <v/>
      </c>
      <c r="CF790" s="241" t="str">
        <f>IF('Option Period 4'!$I74="","",'Option Period 4'!$I74)</f>
        <v/>
      </c>
      <c r="CG790" s="241" t="str">
        <f>IF('Option Period 4'!$I75="","",'Option Period 4'!$I75)</f>
        <v/>
      </c>
      <c r="CH790" s="241" t="str">
        <f>IF('Option Period 4'!$I76="","",'Option Period 4'!$I76)</f>
        <v/>
      </c>
      <c r="CI790" s="241" t="str">
        <f>IF('Option Period 4'!$I77="","",'Option Period 4'!$I77)</f>
        <v/>
      </c>
      <c r="CJ790" s="241" t="str">
        <f>IF('Option Period 4'!$I78="","",'Option Period 4'!$I78)</f>
        <v/>
      </c>
      <c r="CK790" s="241" t="str">
        <f>IF('Option Period 4'!$I79="","",'Option Period 4'!$I79)</f>
        <v/>
      </c>
      <c r="CL790" s="241" t="str">
        <f>IF('Option Period 4'!$I80="","",'Option Period 4'!$I80)</f>
        <v/>
      </c>
      <c r="CM790" s="241" t="str">
        <f>IF('Option Period 4'!$I81="","",'Option Period 4'!$I81)</f>
        <v/>
      </c>
      <c r="CN790" s="241" t="str">
        <f>IF('Option Period 4'!$I82="","",'Option Period 4'!$I82)</f>
        <v/>
      </c>
      <c r="CO790" s="241" t="str">
        <f>IF('Option Period 4'!$I83="","",'Option Period 4'!$I83)</f>
        <v/>
      </c>
      <c r="CP790" s="241" t="str">
        <f>IF('Option Period 4'!$I84="","",'Option Period 4'!$I84)</f>
        <v/>
      </c>
      <c r="CQ790" s="241" t="str">
        <f>IF('Option Period 4'!$I85="","",'Option Period 4'!$I85)</f>
        <v/>
      </c>
      <c r="CR790" s="241" t="str">
        <f>IF('Option Period 4'!$I86="","",'Option Period 4'!$I86)</f>
        <v/>
      </c>
      <c r="CS790" s="241" t="str">
        <f>IF('Option Period 4'!$I87="","",'Option Period 4'!$I87)</f>
        <v/>
      </c>
      <c r="CT790" s="241" t="str">
        <f>IF('Option Period 4'!$I88="","",'Option Period 4'!$I88)</f>
        <v/>
      </c>
      <c r="CU790" s="241" t="str">
        <f>IF('Option Period 4'!$I89="","",'Option Period 4'!$I89)</f>
        <v/>
      </c>
      <c r="CV790" s="241" t="str">
        <f>IF('Option Period 4'!$I90="","",'Option Period 4'!$I90)</f>
        <v/>
      </c>
      <c r="CW790" s="241" t="str">
        <f>IF('Option Period 4'!$I91="","",'Option Period 4'!$I91)</f>
        <v/>
      </c>
      <c r="CX790" s="241" t="str">
        <f>IF('Option Period 4'!$I92="","",'Option Period 4'!$I92)</f>
        <v/>
      </c>
      <c r="CY790" s="241" t="str">
        <f>IF('Option Period 4'!$I93="","",'Option Period 4'!$I93)</f>
        <v/>
      </c>
      <c r="CZ790" s="241" t="str">
        <f>IF('Option Period 4'!$I94="","",'Option Period 4'!$I94)</f>
        <v/>
      </c>
      <c r="DA790" s="241" t="str">
        <f>IF('Option Period 4'!$I95="","",'Option Period 4'!$I95)</f>
        <v/>
      </c>
      <c r="DB790" s="241" t="str">
        <f>IF('Option Period 4'!$I96="","",'Option Period 4'!$I96)</f>
        <v/>
      </c>
      <c r="DC790" s="241" t="str">
        <f>IF('Option Period 4'!$I97="","",'Option Period 4'!$I97)</f>
        <v/>
      </c>
      <c r="DD790" s="241" t="str">
        <f>IF('Option Period 4'!$I98="","",'Option Period 4'!$I98)</f>
        <v/>
      </c>
      <c r="DE790" s="241" t="str">
        <f>IF('Option Period 4'!$I99="","",'Option Period 4'!$I99)</f>
        <v/>
      </c>
      <c r="DF790" s="241" t="str">
        <f>IF('Option Period 4'!$I100="","",'Option Period 4'!$I100)</f>
        <v/>
      </c>
      <c r="DG790" s="241" t="str">
        <f>IF('Option Period 4'!$I101="","",'Option Period 4'!$I101)</f>
        <v/>
      </c>
      <c r="DH790" s="241" t="str">
        <f>IF('Option Period 4'!$I102="","",'Option Period 4'!$I102)</f>
        <v/>
      </c>
      <c r="DI790" s="241" t="str">
        <f>IF('Option Period 4'!$I103="","",'Option Period 4'!$I103)</f>
        <v/>
      </c>
      <c r="DJ790" s="241" t="str">
        <f>IF('Option Period 4'!$I104="","",'Option Period 4'!$I104)</f>
        <v/>
      </c>
      <c r="DK790" s="241" t="str">
        <f>IF('Option Period 4'!$I105="","",'Option Period 4'!$I105)</f>
        <v/>
      </c>
      <c r="DL790" s="241" t="str">
        <f>IF('Option Period 4'!$I106="","",'Option Period 4'!$I106)</f>
        <v/>
      </c>
      <c r="DM790" s="241" t="str">
        <f>IF('Option Period 4'!$I107="","",'Option Period 4'!$I107)</f>
        <v/>
      </c>
      <c r="DN790" s="241" t="str">
        <f>IF('Option Period 4'!$I108="","",'Option Period 4'!$I108)</f>
        <v/>
      </c>
      <c r="DO790" s="241" t="str">
        <f>IF('Option Period 4'!$I109="","",'Option Period 4'!$I109)</f>
        <v/>
      </c>
      <c r="DP790" s="241" t="str">
        <f>IF('Option Period 4'!$I110="","",'Option Period 4'!$I110)</f>
        <v/>
      </c>
      <c r="DQ790" s="241" t="str">
        <f>IF('Option Period 4'!$I111="","",'Option Period 4'!$I111)</f>
        <v/>
      </c>
      <c r="DR790" s="241" t="str">
        <f>IF('Option Period 4'!$I112="","",'Option Period 4'!$I112)</f>
        <v/>
      </c>
      <c r="DS790" s="241" t="str">
        <f>IF('Option Period 4'!$I113="","",'Option Period 4'!$I113)</f>
        <v/>
      </c>
      <c r="DT790" s="241" t="str">
        <f>IF('Option Period 4'!$I114="","",'Option Period 4'!$I114)</f>
        <v/>
      </c>
      <c r="DU790" s="241" t="str">
        <f>IF('Option Period 4'!$I115="","",'Option Period 4'!$I115)</f>
        <v/>
      </c>
      <c r="DV790" s="241" t="str">
        <f>IF('Option Period 4'!$I116="","",'Option Period 4'!$I116)</f>
        <v/>
      </c>
      <c r="DW790" s="241" t="str">
        <f>IF('Option Period 4'!$I117="","",'Option Period 4'!$I117)</f>
        <v/>
      </c>
      <c r="DX790" s="241" t="str">
        <f>IF('Option Period 4'!$I118="","",'Option Period 4'!$I118)</f>
        <v/>
      </c>
      <c r="DY790" s="241" t="str">
        <f>IF('Option Period 4'!$I119="","",'Option Period 4'!$I119)</f>
        <v/>
      </c>
      <c r="DZ790" s="241" t="str">
        <f>IF('Option Period 4'!$I120="","",'Option Period 4'!$I120)</f>
        <v/>
      </c>
      <c r="EA790" s="241" t="str">
        <f>IF('Option Period 4'!$I121="","",'Option Period 4'!$I121)</f>
        <v/>
      </c>
      <c r="EB790" s="241" t="str">
        <f>IF('Option Period 4'!$I122="","",'Option Period 4'!$I122)</f>
        <v/>
      </c>
      <c r="EC790" s="241" t="str">
        <f>IF('Option Period 4'!$I123="","",'Option Period 4'!$I123)</f>
        <v/>
      </c>
      <c r="ED790" s="241" t="str">
        <f>IF('Option Period 4'!$I124="","",'Option Period 4'!$I124)</f>
        <v/>
      </c>
      <c r="EE790" s="241" t="str">
        <f>IF('Option Period 4'!$I125="","",'Option Period 4'!$I125)</f>
        <v/>
      </c>
      <c r="EF790" s="241" t="str">
        <f>IF('Option Period 4'!$I126="","",'Option Period 4'!$I126)</f>
        <v/>
      </c>
      <c r="EG790" s="241" t="str">
        <f>IF('Option Period 4'!$I127="","",'Option Period 4'!$I127)</f>
        <v/>
      </c>
      <c r="EH790" s="241" t="str">
        <f>IF('Option Period 4'!$I128="","",'Option Period 4'!$I128)</f>
        <v/>
      </c>
      <c r="EI790" s="241" t="str">
        <f>IF('Option Period 4'!$I129="","",'Option Period 4'!$I129)</f>
        <v/>
      </c>
      <c r="EJ790" s="241" t="str">
        <f>IF('Option Period 4'!$I130="","",'Option Period 4'!$I130)</f>
        <v/>
      </c>
      <c r="EK790" s="241" t="str">
        <f>IF('Option Period 4'!$I131="","",'Option Period 4'!$I131)</f>
        <v/>
      </c>
      <c r="EL790" s="241" t="str">
        <f>IF('Option Period 4'!$I132="","",'Option Period 4'!$I132)</f>
        <v/>
      </c>
      <c r="EM790" s="241" t="str">
        <f>IF('Option Period 4'!$I133="","",'Option Period 4'!$I133)</f>
        <v/>
      </c>
      <c r="EN790" s="241" t="str">
        <f>IF('Option Period 4'!$I134="","",'Option Period 4'!$I134)</f>
        <v/>
      </c>
      <c r="EO790" s="241" t="str">
        <f>IF('Option Period 4'!$I135="","",'Option Period 4'!$I135)</f>
        <v/>
      </c>
      <c r="EP790" s="241" t="str">
        <f>IF('Option Period 4'!$I136="","",'Option Period 4'!$I136)</f>
        <v/>
      </c>
      <c r="EQ790" s="241" t="str">
        <f>IF('Option Period 4'!$I137="","",'Option Period 4'!$I137)</f>
        <v/>
      </c>
      <c r="ER790" s="241" t="str">
        <f>IF('Option Period 4'!$I138="","",'Option Period 4'!$I138)</f>
        <v/>
      </c>
      <c r="ES790" s="241" t="str">
        <f>IF('Option Period 4'!$I139="","",'Option Period 4'!$I139)</f>
        <v/>
      </c>
      <c r="ET790" s="241" t="str">
        <f>IF('Option Period 4'!$I140="","",'Option Period 4'!$I140)</f>
        <v/>
      </c>
      <c r="EU790" s="241" t="str">
        <f>IF('Option Period 4'!$I141="","",'Option Period 4'!$I141)</f>
        <v/>
      </c>
      <c r="EV790" s="241" t="str">
        <f>IF('Option Period 4'!$I142="","",'Option Period 4'!$I142)</f>
        <v/>
      </c>
      <c r="EW790" s="241" t="str">
        <f>IF('Option Period 4'!$I143="","",'Option Period 4'!$I143)</f>
        <v/>
      </c>
      <c r="EX790" s="241" t="str">
        <f>IF('Option Period 4'!$I144="","",'Option Period 4'!$I144)</f>
        <v/>
      </c>
      <c r="EY790" s="241" t="str">
        <f>IF('Option Period 4'!$I145="","",'Option Period 4'!$I145)</f>
        <v/>
      </c>
      <c r="EZ790" s="241" t="str">
        <f>IF('Option Period 4'!$I146="","",'Option Period 4'!$I146)</f>
        <v/>
      </c>
      <c r="FA790" s="241" t="str">
        <f>IF('Option Period 4'!$I147="","",'Option Period 4'!$I147)</f>
        <v/>
      </c>
      <c r="FB790" s="241" t="str">
        <f>IF('Option Period 4'!$I148="","",'Option Period 4'!$I148)</f>
        <v/>
      </c>
      <c r="FC790" s="241" t="str">
        <f>IF('Option Period 4'!$I149="","",'Option Period 4'!$I149)</f>
        <v/>
      </c>
      <c r="FD790" s="241" t="str">
        <f>IF('Option Period 4'!$I150="","",'Option Period 4'!$I150)</f>
        <v/>
      </c>
      <c r="FE790" s="241" t="str">
        <f>IF('Option Period 4'!$I151="","",'Option Period 4'!$I151)</f>
        <v/>
      </c>
      <c r="FF790" s="241" t="str">
        <f>IF('Option Period 4'!$I152="","",'Option Period 4'!$I152)</f>
        <v/>
      </c>
      <c r="FG790" s="241" t="str">
        <f>IF('Option Period 4'!$I153="","",'Option Period 4'!$I153)</f>
        <v/>
      </c>
      <c r="FH790" s="241" t="str">
        <f>IF('Option Period 4'!$I154="","",'Option Period 4'!$I154)</f>
        <v/>
      </c>
      <c r="FI790" s="241" t="str">
        <f>IF('Option Period 4'!$I155="","",'Option Period 4'!$I155)</f>
        <v/>
      </c>
      <c r="FJ790" s="241" t="str">
        <f>IF('Option Period 4'!$I156="","",'Option Period 4'!$I156)</f>
        <v/>
      </c>
      <c r="FK790" s="241" t="str">
        <f>IF('Option Period 4'!$I157="","",'Option Period 4'!$I157)</f>
        <v/>
      </c>
      <c r="FL790" s="241" t="str">
        <f>IF('Option Period 4'!$I158="","",'Option Period 4'!$I158)</f>
        <v/>
      </c>
      <c r="FM790" s="241" t="str">
        <f>IF('Option Period 4'!$I159="","",'Option Period 4'!$I159)</f>
        <v/>
      </c>
      <c r="FN790" s="241" t="str">
        <f>IF('Option Period 4'!$I160="","",'Option Period 4'!$I160)</f>
        <v/>
      </c>
      <c r="FO790" s="241" t="str">
        <f>IF('Option Period 4'!$I161="","",'Option Period 4'!$I161)</f>
        <v/>
      </c>
      <c r="FP790" s="241" t="str">
        <f>IF('Option Period 4'!$I162="","",'Option Period 4'!$I162)</f>
        <v/>
      </c>
      <c r="FQ790" s="241" t="str">
        <f>IF('Option Period 4'!$I163="","",'Option Period 4'!$I163)</f>
        <v/>
      </c>
      <c r="FR790" s="241" t="str">
        <f>IF('Option Period 4'!$I164="","",'Option Period 4'!$I164)</f>
        <v/>
      </c>
      <c r="FS790" s="241" t="str">
        <f>IF('Option Period 4'!$I165="","",'Option Period 4'!$I165)</f>
        <v/>
      </c>
      <c r="FT790" s="241" t="str">
        <f>IF('Option Period 4'!$I166="","",'Option Period 4'!$I166)</f>
        <v/>
      </c>
      <c r="FU790" s="241" t="str">
        <f>IF('Option Period 4'!$I167="","",'Option Period 4'!$I167)</f>
        <v/>
      </c>
      <c r="FV790" s="241" t="str">
        <f>IF('Option Period 4'!$I168="","",'Option Period 4'!$I168)</f>
        <v/>
      </c>
      <c r="FW790" s="241" t="str">
        <f>IF('Option Period 4'!$I169="","",'Option Period 4'!$I169)</f>
        <v/>
      </c>
      <c r="FX790" s="241" t="str">
        <f>IF('Option Period 4'!$I170="","",'Option Period 4'!$I170)</f>
        <v/>
      </c>
      <c r="FY790" s="241" t="str">
        <f>IF('Option Period 4'!$I171="","",'Option Period 4'!$I171)</f>
        <v/>
      </c>
      <c r="FZ790" s="241" t="str">
        <f>IF('Option Period 4'!$I172="","",'Option Period 4'!$I172)</f>
        <v/>
      </c>
      <c r="GA790" s="241" t="str">
        <f>IF('Option Period 4'!$I173="","",'Option Period 4'!$I173)</f>
        <v/>
      </c>
      <c r="GB790" s="241" t="str">
        <f>IF('Option Period 4'!$I174="","",'Option Period 4'!$I174)</f>
        <v/>
      </c>
      <c r="GC790" s="241" t="str">
        <f>IF('Option Period 4'!$I175="","",'Option Period 4'!$I175)</f>
        <v/>
      </c>
      <c r="GD790" s="241" t="str">
        <f>IF('Option Period 4'!$I176="","",'Option Period 4'!$I176)</f>
        <v/>
      </c>
      <c r="GE790" s="241" t="str">
        <f>IF('Option Period 4'!$I177="","",'Option Period 4'!$I177)</f>
        <v/>
      </c>
      <c r="GF790" s="241" t="str">
        <f>IF('Option Period 4'!$I178="","",'Option Period 4'!$I178)</f>
        <v/>
      </c>
      <c r="GG790" s="241" t="str">
        <f>IF('Option Period 4'!$I179="","",'Option Period 4'!$I179)</f>
        <v/>
      </c>
      <c r="GH790" s="241" t="str">
        <f>IF('Option Period 4'!$I180="","",'Option Period 4'!$I180)</f>
        <v/>
      </c>
      <c r="GI790" s="241" t="str">
        <f>IF('Option Period 4'!$I181="","",'Option Period 4'!$I181)</f>
        <v/>
      </c>
      <c r="GJ790" s="241" t="str">
        <f>IF('Option Period 4'!$I182="","",'Option Period 4'!$I182)</f>
        <v/>
      </c>
      <c r="GK790" s="241" t="str">
        <f>IF('Option Period 4'!$I183="","",'Option Period 4'!$I183)</f>
        <v/>
      </c>
      <c r="GL790" s="241" t="str">
        <f>IF('Option Period 4'!$I184="","",'Option Period 4'!$I184)</f>
        <v/>
      </c>
      <c r="GM790" s="241" t="str">
        <f>IF('Option Period 4'!$I185="","",'Option Period 4'!$I185)</f>
        <v/>
      </c>
      <c r="GN790" s="241" t="str">
        <f>IF('Option Period 4'!$I186="","",'Option Period 4'!$I186)</f>
        <v/>
      </c>
      <c r="GO790" s="241" t="str">
        <f>IF('Option Period 4'!$I187="","",'Option Period 4'!$I187)</f>
        <v/>
      </c>
      <c r="GP790" s="241" t="str">
        <f>IF('Option Period 4'!$I188="","",'Option Period 4'!$I188)</f>
        <v/>
      </c>
      <c r="GQ790" s="241" t="str">
        <f>IF('Option Period 4'!$I189="","",'Option Period 4'!$I189)</f>
        <v/>
      </c>
      <c r="GR790" s="241" t="str">
        <f>IF('Option Period 4'!$I190="","",'Option Period 4'!$I190)</f>
        <v/>
      </c>
      <c r="GS790" s="241" t="str">
        <f>IF('Option Period 4'!$I191="","",'Option Period 4'!$I191)</f>
        <v/>
      </c>
      <c r="GT790" s="241" t="str">
        <f>IF('Option Period 4'!$I192="","",'Option Period 4'!$I192)</f>
        <v/>
      </c>
      <c r="GU790" s="241" t="str">
        <f>IF('Option Period 4'!$I193="","",'Option Period 4'!$I193)</f>
        <v/>
      </c>
      <c r="GV790" s="241" t="str">
        <f>IF('Option Period 4'!$I194="","",'Option Period 4'!$I194)</f>
        <v/>
      </c>
      <c r="GW790" s="241" t="str">
        <f>IF('Option Period 4'!$I195="","",'Option Period 4'!$I195)</f>
        <v/>
      </c>
      <c r="GX790" s="241" t="str">
        <f>IF('Option Period 4'!$I196="","",'Option Period 4'!$I196)</f>
        <v/>
      </c>
      <c r="GY790" s="241" t="str">
        <f>IF('Option Period 4'!$I197="","",'Option Period 4'!$I197)</f>
        <v/>
      </c>
      <c r="GZ790" s="241" t="str">
        <f>IF('Option Period 4'!$I198="","",'Option Period 4'!$I198)</f>
        <v/>
      </c>
      <c r="HA790" s="241" t="str">
        <f>IF('Option Period 4'!$I199="","",'Option Period 4'!$I199)</f>
        <v/>
      </c>
      <c r="HB790" s="241" t="str">
        <f>IF('Option Period 4'!$I200="","",'Option Period 4'!$I200)</f>
        <v/>
      </c>
      <c r="HC790" s="241" t="str">
        <f>IF('Option Period 4'!$I201="","",'Option Period 4'!$I201)</f>
        <v/>
      </c>
      <c r="HD790" s="241" t="str">
        <f>IF('Option Period 4'!$I202="","",'Option Period 4'!$I202)</f>
        <v/>
      </c>
      <c r="HE790" s="241" t="str">
        <f>IF('Option Period 4'!$I203="","",'Option Period 4'!$I203)</f>
        <v/>
      </c>
      <c r="HF790" s="241" t="str">
        <f>IF('Option Period 4'!$I204="","",'Option Period 4'!$I204)</f>
        <v/>
      </c>
      <c r="HG790" s="241" t="str">
        <f>IF('Option Period 4'!$I205="","",'Option Period 4'!$I205)</f>
        <v/>
      </c>
      <c r="HH790" s="241" t="str">
        <f>IF('Option Period 4'!$I206="","",'Option Period 4'!$I206)</f>
        <v/>
      </c>
      <c r="HI790" s="241" t="str">
        <f>IF('Option Period 4'!$I207="","",'Option Period 4'!$I207)</f>
        <v/>
      </c>
      <c r="HJ790" s="241" t="str">
        <f>IF('Option Period 4'!$I208="","",'Option Period 4'!$I208)</f>
        <v/>
      </c>
      <c r="HK790" s="241" t="str">
        <f>IF('Option Period 4'!$I209="","",'Option Period 4'!$I209)</f>
        <v/>
      </c>
      <c r="HL790" s="241" t="str">
        <f>IF('Option Period 4'!$I210="","",'Option Period 4'!$I210)</f>
        <v/>
      </c>
      <c r="HM790" s="241" t="str">
        <f>IF('Option Period 4'!$I211="","",'Option Period 4'!$I211)</f>
        <v/>
      </c>
      <c r="HN790" s="241" t="str">
        <f>IF('Option Period 4'!$I212="","",'Option Period 4'!$I212)</f>
        <v/>
      </c>
      <c r="HO790" s="241" t="str">
        <f>IF('Option Period 4'!$I213="","",'Option Period 4'!$I213)</f>
        <v/>
      </c>
      <c r="HP790" s="241" t="str">
        <f>IF('Option Period 4'!$I214="","",'Option Period 4'!$I274)</f>
        <v/>
      </c>
      <c r="HQ790" s="241" t="str">
        <f>IF('Option Period 4'!$I215="","",'Option Period 4'!$I215)</f>
        <v/>
      </c>
    </row>
    <row r="791" spans="1:225" s="59" customFormat="1" ht="46.2" customHeight="1" x14ac:dyDescent="0.2">
      <c r="A791" s="497"/>
      <c r="B791" s="497"/>
      <c r="C791" s="497"/>
      <c r="D791" s="497"/>
      <c r="E791" s="497"/>
      <c r="F791" s="497"/>
      <c r="G791" s="497"/>
      <c r="H791" s="497"/>
      <c r="I791" s="497"/>
      <c r="J791" s="497"/>
      <c r="K791" s="497"/>
      <c r="L791" s="497"/>
      <c r="M791" s="497"/>
      <c r="N791" s="497"/>
      <c r="O791" s="230" t="str">
        <f t="shared" si="1905"/>
        <v>Proposed Discounted Labor Rate</v>
      </c>
      <c r="P791" s="231">
        <f t="shared" ref="P791:BI791" si="1912">IF(P790="",P789,ROUND((1-P790)*P789,2))</f>
        <v>0</v>
      </c>
      <c r="Q791" s="231">
        <f t="shared" si="1912"/>
        <v>0</v>
      </c>
      <c r="R791" s="231">
        <f t="shared" si="1912"/>
        <v>0</v>
      </c>
      <c r="S791" s="231">
        <f t="shared" si="1912"/>
        <v>0</v>
      </c>
      <c r="T791" s="231">
        <f t="shared" si="1912"/>
        <v>0</v>
      </c>
      <c r="U791" s="231">
        <f t="shared" si="1912"/>
        <v>0</v>
      </c>
      <c r="V791" s="231">
        <f t="shared" si="1912"/>
        <v>0</v>
      </c>
      <c r="W791" s="231">
        <f t="shared" si="1912"/>
        <v>0</v>
      </c>
      <c r="X791" s="231">
        <f t="shared" si="1912"/>
        <v>0</v>
      </c>
      <c r="Y791" s="231">
        <f t="shared" si="1912"/>
        <v>0</v>
      </c>
      <c r="Z791" s="231">
        <f t="shared" si="1912"/>
        <v>0</v>
      </c>
      <c r="AA791" s="231">
        <f t="shared" si="1912"/>
        <v>0</v>
      </c>
      <c r="AB791" s="231" t="str">
        <f t="shared" si="1912"/>
        <v/>
      </c>
      <c r="AC791" s="231" t="str">
        <f t="shared" si="1912"/>
        <v/>
      </c>
      <c r="AD791" s="231" t="str">
        <f t="shared" si="1912"/>
        <v/>
      </c>
      <c r="AE791" s="231" t="str">
        <f t="shared" si="1912"/>
        <v/>
      </c>
      <c r="AF791" s="231" t="str">
        <f t="shared" si="1912"/>
        <v/>
      </c>
      <c r="AG791" s="231" t="str">
        <f t="shared" si="1912"/>
        <v/>
      </c>
      <c r="AH791" s="231" t="str">
        <f t="shared" si="1912"/>
        <v/>
      </c>
      <c r="AI791" s="231" t="str">
        <f t="shared" si="1912"/>
        <v/>
      </c>
      <c r="AJ791" s="231" t="str">
        <f t="shared" si="1912"/>
        <v/>
      </c>
      <c r="AK791" s="231" t="str">
        <f t="shared" si="1912"/>
        <v/>
      </c>
      <c r="AL791" s="231" t="str">
        <f t="shared" si="1912"/>
        <v/>
      </c>
      <c r="AM791" s="231" t="str">
        <f t="shared" si="1912"/>
        <v/>
      </c>
      <c r="AN791" s="231" t="str">
        <f t="shared" si="1912"/>
        <v/>
      </c>
      <c r="AO791" s="231" t="str">
        <f t="shared" si="1912"/>
        <v/>
      </c>
      <c r="AP791" s="231" t="str">
        <f t="shared" si="1912"/>
        <v/>
      </c>
      <c r="AQ791" s="231" t="str">
        <f t="shared" si="1912"/>
        <v/>
      </c>
      <c r="AR791" s="231" t="str">
        <f t="shared" si="1912"/>
        <v/>
      </c>
      <c r="AS791" s="231" t="str">
        <f t="shared" si="1912"/>
        <v/>
      </c>
      <c r="AT791" s="231" t="str">
        <f t="shared" si="1912"/>
        <v/>
      </c>
      <c r="AU791" s="231" t="str">
        <f t="shared" si="1912"/>
        <v/>
      </c>
      <c r="AV791" s="231" t="str">
        <f t="shared" si="1912"/>
        <v/>
      </c>
      <c r="AW791" s="231" t="str">
        <f t="shared" si="1912"/>
        <v/>
      </c>
      <c r="AX791" s="231" t="str">
        <f t="shared" si="1912"/>
        <v/>
      </c>
      <c r="AY791" s="231" t="str">
        <f t="shared" si="1912"/>
        <v/>
      </c>
      <c r="AZ791" s="231" t="str">
        <f t="shared" si="1912"/>
        <v/>
      </c>
      <c r="BA791" s="231" t="str">
        <f t="shared" si="1912"/>
        <v/>
      </c>
      <c r="BB791" s="231" t="str">
        <f t="shared" si="1912"/>
        <v/>
      </c>
      <c r="BC791" s="231" t="str">
        <f t="shared" si="1912"/>
        <v/>
      </c>
      <c r="BD791" s="231" t="str">
        <f t="shared" si="1912"/>
        <v/>
      </c>
      <c r="BE791" s="231" t="str">
        <f t="shared" si="1912"/>
        <v/>
      </c>
      <c r="BF791" s="231" t="str">
        <f t="shared" si="1912"/>
        <v/>
      </c>
      <c r="BG791" s="231" t="str">
        <f t="shared" si="1912"/>
        <v/>
      </c>
      <c r="BH791" s="231" t="str">
        <f t="shared" si="1912"/>
        <v/>
      </c>
      <c r="BI791" s="231" t="str">
        <f t="shared" si="1912"/>
        <v/>
      </c>
      <c r="BJ791" s="231" t="str">
        <f t="shared" ref="BJ791:DU791" si="1913">IF(BJ790="",BJ789,ROUND((1-BJ790)*BJ789,2))</f>
        <v/>
      </c>
      <c r="BK791" s="231" t="str">
        <f t="shared" si="1913"/>
        <v/>
      </c>
      <c r="BL791" s="231" t="str">
        <f t="shared" si="1913"/>
        <v/>
      </c>
      <c r="BM791" s="231" t="str">
        <f t="shared" si="1913"/>
        <v/>
      </c>
      <c r="BN791" s="231" t="str">
        <f t="shared" si="1913"/>
        <v/>
      </c>
      <c r="BO791" s="231" t="str">
        <f t="shared" si="1913"/>
        <v/>
      </c>
      <c r="BP791" s="231" t="str">
        <f t="shared" si="1913"/>
        <v/>
      </c>
      <c r="BQ791" s="231" t="str">
        <f t="shared" si="1913"/>
        <v/>
      </c>
      <c r="BR791" s="231" t="str">
        <f t="shared" si="1913"/>
        <v/>
      </c>
      <c r="BS791" s="231" t="str">
        <f t="shared" si="1913"/>
        <v/>
      </c>
      <c r="BT791" s="231" t="str">
        <f t="shared" si="1913"/>
        <v/>
      </c>
      <c r="BU791" s="231" t="str">
        <f t="shared" si="1913"/>
        <v/>
      </c>
      <c r="BV791" s="231" t="str">
        <f t="shared" si="1913"/>
        <v/>
      </c>
      <c r="BW791" s="231" t="str">
        <f t="shared" si="1913"/>
        <v/>
      </c>
      <c r="BX791" s="231" t="str">
        <f t="shared" si="1913"/>
        <v/>
      </c>
      <c r="BY791" s="231" t="str">
        <f t="shared" si="1913"/>
        <v/>
      </c>
      <c r="BZ791" s="231" t="str">
        <f t="shared" si="1913"/>
        <v/>
      </c>
      <c r="CA791" s="231" t="str">
        <f t="shared" si="1913"/>
        <v/>
      </c>
      <c r="CB791" s="231" t="str">
        <f t="shared" si="1913"/>
        <v/>
      </c>
      <c r="CC791" s="231" t="str">
        <f t="shared" si="1913"/>
        <v/>
      </c>
      <c r="CD791" s="231" t="str">
        <f t="shared" si="1913"/>
        <v/>
      </c>
      <c r="CE791" s="231" t="str">
        <f t="shared" si="1913"/>
        <v/>
      </c>
      <c r="CF791" s="231" t="str">
        <f t="shared" si="1913"/>
        <v/>
      </c>
      <c r="CG791" s="231" t="str">
        <f t="shared" si="1913"/>
        <v/>
      </c>
      <c r="CH791" s="231" t="str">
        <f t="shared" si="1913"/>
        <v/>
      </c>
      <c r="CI791" s="231" t="str">
        <f t="shared" si="1913"/>
        <v/>
      </c>
      <c r="CJ791" s="231" t="str">
        <f t="shared" si="1913"/>
        <v/>
      </c>
      <c r="CK791" s="231" t="str">
        <f t="shared" si="1913"/>
        <v/>
      </c>
      <c r="CL791" s="231" t="str">
        <f t="shared" si="1913"/>
        <v/>
      </c>
      <c r="CM791" s="231" t="str">
        <f t="shared" si="1913"/>
        <v/>
      </c>
      <c r="CN791" s="231" t="str">
        <f t="shared" si="1913"/>
        <v/>
      </c>
      <c r="CO791" s="231" t="str">
        <f t="shared" si="1913"/>
        <v/>
      </c>
      <c r="CP791" s="231" t="str">
        <f t="shared" si="1913"/>
        <v/>
      </c>
      <c r="CQ791" s="231" t="str">
        <f t="shared" si="1913"/>
        <v/>
      </c>
      <c r="CR791" s="231" t="str">
        <f t="shared" si="1913"/>
        <v/>
      </c>
      <c r="CS791" s="231" t="str">
        <f t="shared" si="1913"/>
        <v/>
      </c>
      <c r="CT791" s="231" t="str">
        <f t="shared" si="1913"/>
        <v/>
      </c>
      <c r="CU791" s="231" t="str">
        <f t="shared" si="1913"/>
        <v/>
      </c>
      <c r="CV791" s="231" t="str">
        <f t="shared" si="1913"/>
        <v/>
      </c>
      <c r="CW791" s="231" t="str">
        <f t="shared" si="1913"/>
        <v/>
      </c>
      <c r="CX791" s="231" t="str">
        <f t="shared" si="1913"/>
        <v/>
      </c>
      <c r="CY791" s="231" t="str">
        <f t="shared" si="1913"/>
        <v/>
      </c>
      <c r="CZ791" s="231" t="str">
        <f t="shared" si="1913"/>
        <v/>
      </c>
      <c r="DA791" s="231" t="str">
        <f t="shared" si="1913"/>
        <v/>
      </c>
      <c r="DB791" s="231" t="str">
        <f t="shared" si="1913"/>
        <v/>
      </c>
      <c r="DC791" s="231" t="str">
        <f t="shared" si="1913"/>
        <v/>
      </c>
      <c r="DD791" s="231" t="str">
        <f t="shared" si="1913"/>
        <v/>
      </c>
      <c r="DE791" s="231" t="str">
        <f t="shared" si="1913"/>
        <v/>
      </c>
      <c r="DF791" s="231" t="str">
        <f t="shared" si="1913"/>
        <v/>
      </c>
      <c r="DG791" s="231" t="str">
        <f t="shared" si="1913"/>
        <v/>
      </c>
      <c r="DH791" s="231" t="str">
        <f t="shared" si="1913"/>
        <v/>
      </c>
      <c r="DI791" s="231" t="str">
        <f t="shared" si="1913"/>
        <v/>
      </c>
      <c r="DJ791" s="231" t="str">
        <f t="shared" si="1913"/>
        <v/>
      </c>
      <c r="DK791" s="231" t="str">
        <f t="shared" si="1913"/>
        <v/>
      </c>
      <c r="DL791" s="231" t="str">
        <f t="shared" si="1913"/>
        <v/>
      </c>
      <c r="DM791" s="231" t="str">
        <f t="shared" si="1913"/>
        <v/>
      </c>
      <c r="DN791" s="231" t="str">
        <f t="shared" si="1913"/>
        <v/>
      </c>
      <c r="DO791" s="231" t="str">
        <f t="shared" si="1913"/>
        <v/>
      </c>
      <c r="DP791" s="231" t="str">
        <f t="shared" si="1913"/>
        <v/>
      </c>
      <c r="DQ791" s="231" t="str">
        <f t="shared" si="1913"/>
        <v/>
      </c>
      <c r="DR791" s="231" t="str">
        <f t="shared" si="1913"/>
        <v/>
      </c>
      <c r="DS791" s="231" t="str">
        <f t="shared" si="1913"/>
        <v/>
      </c>
      <c r="DT791" s="231" t="str">
        <f t="shared" si="1913"/>
        <v/>
      </c>
      <c r="DU791" s="231" t="str">
        <f t="shared" si="1913"/>
        <v/>
      </c>
      <c r="DV791" s="231" t="str">
        <f t="shared" ref="DV791:EK791" si="1914">IF(DV790="",DV789,ROUND((1-DV790)*DV789,2))</f>
        <v/>
      </c>
      <c r="DW791" s="231" t="str">
        <f t="shared" si="1914"/>
        <v/>
      </c>
      <c r="DX791" s="231" t="str">
        <f t="shared" si="1914"/>
        <v/>
      </c>
      <c r="DY791" s="231" t="str">
        <f t="shared" si="1914"/>
        <v/>
      </c>
      <c r="DZ791" s="231" t="str">
        <f t="shared" si="1914"/>
        <v/>
      </c>
      <c r="EA791" s="231" t="str">
        <f t="shared" si="1914"/>
        <v/>
      </c>
      <c r="EB791" s="231" t="str">
        <f t="shared" si="1914"/>
        <v/>
      </c>
      <c r="EC791" s="231" t="str">
        <f t="shared" si="1914"/>
        <v/>
      </c>
      <c r="ED791" s="231" t="str">
        <f t="shared" si="1914"/>
        <v/>
      </c>
      <c r="EE791" s="231" t="str">
        <f t="shared" si="1914"/>
        <v/>
      </c>
      <c r="EF791" s="231" t="str">
        <f t="shared" si="1914"/>
        <v/>
      </c>
      <c r="EG791" s="231" t="str">
        <f t="shared" si="1914"/>
        <v/>
      </c>
      <c r="EH791" s="231" t="str">
        <f t="shared" si="1914"/>
        <v/>
      </c>
      <c r="EI791" s="231" t="str">
        <f t="shared" si="1914"/>
        <v/>
      </c>
      <c r="EJ791" s="231" t="str">
        <f t="shared" si="1914"/>
        <v/>
      </c>
      <c r="EK791" s="231" t="str">
        <f t="shared" si="1914"/>
        <v/>
      </c>
      <c r="EL791" s="231" t="str">
        <f t="shared" ref="EL791:FK791" si="1915">IF(EL790="",EL789,ROUND((1-EL790)*EL789,2))</f>
        <v/>
      </c>
      <c r="EM791" s="231" t="str">
        <f t="shared" si="1915"/>
        <v/>
      </c>
      <c r="EN791" s="231" t="str">
        <f t="shared" si="1915"/>
        <v/>
      </c>
      <c r="EO791" s="231" t="str">
        <f t="shared" si="1915"/>
        <v/>
      </c>
      <c r="EP791" s="231" t="str">
        <f t="shared" si="1915"/>
        <v/>
      </c>
      <c r="EQ791" s="231" t="str">
        <f t="shared" si="1915"/>
        <v/>
      </c>
      <c r="ER791" s="231" t="str">
        <f t="shared" si="1915"/>
        <v/>
      </c>
      <c r="ES791" s="231" t="str">
        <f t="shared" si="1915"/>
        <v/>
      </c>
      <c r="ET791" s="231" t="str">
        <f t="shared" si="1915"/>
        <v/>
      </c>
      <c r="EU791" s="231" t="str">
        <f t="shared" si="1915"/>
        <v/>
      </c>
      <c r="EV791" s="231" t="str">
        <f t="shared" si="1915"/>
        <v/>
      </c>
      <c r="EW791" s="231" t="str">
        <f t="shared" si="1915"/>
        <v/>
      </c>
      <c r="EX791" s="231" t="str">
        <f t="shared" si="1915"/>
        <v/>
      </c>
      <c r="EY791" s="231" t="str">
        <f t="shared" si="1915"/>
        <v/>
      </c>
      <c r="EZ791" s="231" t="str">
        <f t="shared" si="1915"/>
        <v/>
      </c>
      <c r="FA791" s="231" t="str">
        <f t="shared" si="1915"/>
        <v/>
      </c>
      <c r="FB791" s="231" t="str">
        <f t="shared" si="1915"/>
        <v/>
      </c>
      <c r="FC791" s="231" t="str">
        <f t="shared" si="1915"/>
        <v/>
      </c>
      <c r="FD791" s="231" t="str">
        <f t="shared" si="1915"/>
        <v/>
      </c>
      <c r="FE791" s="231" t="str">
        <f t="shared" si="1915"/>
        <v/>
      </c>
      <c r="FF791" s="231" t="str">
        <f t="shared" si="1915"/>
        <v/>
      </c>
      <c r="FG791" s="231" t="str">
        <f t="shared" si="1915"/>
        <v/>
      </c>
      <c r="FH791" s="231" t="str">
        <f t="shared" si="1915"/>
        <v/>
      </c>
      <c r="FI791" s="231" t="str">
        <f t="shared" si="1915"/>
        <v/>
      </c>
      <c r="FJ791" s="231" t="str">
        <f t="shared" si="1915"/>
        <v/>
      </c>
      <c r="FK791" s="231" t="str">
        <f t="shared" si="1915"/>
        <v/>
      </c>
      <c r="FL791" s="231" t="str">
        <f t="shared" ref="FL791:HN791" si="1916">IF(FL790="",FL789,ROUND((1-FL790)*FL789,2))</f>
        <v/>
      </c>
      <c r="FM791" s="231" t="str">
        <f t="shared" si="1916"/>
        <v/>
      </c>
      <c r="FN791" s="231" t="str">
        <f t="shared" si="1916"/>
        <v/>
      </c>
      <c r="FO791" s="231" t="str">
        <f t="shared" si="1916"/>
        <v/>
      </c>
      <c r="FP791" s="231" t="str">
        <f t="shared" si="1916"/>
        <v/>
      </c>
      <c r="FQ791" s="231" t="str">
        <f t="shared" si="1916"/>
        <v/>
      </c>
      <c r="FR791" s="231" t="str">
        <f t="shared" si="1916"/>
        <v/>
      </c>
      <c r="FS791" s="231" t="str">
        <f t="shared" si="1916"/>
        <v/>
      </c>
      <c r="FT791" s="231" t="str">
        <f t="shared" si="1916"/>
        <v/>
      </c>
      <c r="FU791" s="231" t="str">
        <f t="shared" si="1916"/>
        <v/>
      </c>
      <c r="FV791" s="231" t="str">
        <f t="shared" si="1916"/>
        <v/>
      </c>
      <c r="FW791" s="231" t="str">
        <f t="shared" si="1916"/>
        <v/>
      </c>
      <c r="FX791" s="231" t="str">
        <f t="shared" si="1916"/>
        <v/>
      </c>
      <c r="FY791" s="231" t="str">
        <f t="shared" si="1916"/>
        <v/>
      </c>
      <c r="FZ791" s="231" t="str">
        <f t="shared" si="1916"/>
        <v/>
      </c>
      <c r="GA791" s="231" t="str">
        <f t="shared" si="1916"/>
        <v/>
      </c>
      <c r="GB791" s="231" t="str">
        <f t="shared" si="1916"/>
        <v/>
      </c>
      <c r="GC791" s="231" t="str">
        <f t="shared" si="1916"/>
        <v/>
      </c>
      <c r="GD791" s="231" t="str">
        <f t="shared" si="1916"/>
        <v/>
      </c>
      <c r="GE791" s="231" t="str">
        <f t="shared" si="1916"/>
        <v/>
      </c>
      <c r="GF791" s="231" t="str">
        <f t="shared" si="1916"/>
        <v/>
      </c>
      <c r="GG791" s="231" t="str">
        <f t="shared" si="1916"/>
        <v/>
      </c>
      <c r="GH791" s="231" t="str">
        <f t="shared" si="1916"/>
        <v/>
      </c>
      <c r="GI791" s="231" t="str">
        <f>IF(GI790="",GI789,ROUND((1-GI790)*GI789,2))</f>
        <v/>
      </c>
      <c r="GJ791" s="231" t="str">
        <f t="shared" si="1916"/>
        <v/>
      </c>
      <c r="GK791" s="231" t="str">
        <f t="shared" si="1916"/>
        <v/>
      </c>
      <c r="GL791" s="231" t="str">
        <f t="shared" si="1916"/>
        <v/>
      </c>
      <c r="GM791" s="231" t="str">
        <f t="shared" si="1916"/>
        <v/>
      </c>
      <c r="GN791" s="231" t="str">
        <f t="shared" si="1916"/>
        <v/>
      </c>
      <c r="GO791" s="231" t="str">
        <f t="shared" si="1916"/>
        <v/>
      </c>
      <c r="GP791" s="231" t="str">
        <f t="shared" si="1916"/>
        <v/>
      </c>
      <c r="GQ791" s="231" t="str">
        <f t="shared" si="1916"/>
        <v/>
      </c>
      <c r="GR791" s="231" t="str">
        <f t="shared" si="1916"/>
        <v/>
      </c>
      <c r="GS791" s="231" t="str">
        <f t="shared" si="1916"/>
        <v/>
      </c>
      <c r="GT791" s="231" t="str">
        <f t="shared" si="1916"/>
        <v/>
      </c>
      <c r="GU791" s="231" t="str">
        <f t="shared" si="1916"/>
        <v/>
      </c>
      <c r="GV791" s="231" t="str">
        <f t="shared" si="1916"/>
        <v/>
      </c>
      <c r="GW791" s="231" t="str">
        <f t="shared" si="1916"/>
        <v/>
      </c>
      <c r="GX791" s="231" t="str">
        <f t="shared" si="1916"/>
        <v/>
      </c>
      <c r="GY791" s="231" t="str">
        <f t="shared" si="1916"/>
        <v/>
      </c>
      <c r="GZ791" s="231" t="str">
        <f t="shared" si="1916"/>
        <v/>
      </c>
      <c r="HA791" s="231" t="str">
        <f t="shared" si="1916"/>
        <v/>
      </c>
      <c r="HB791" s="231" t="str">
        <f t="shared" si="1916"/>
        <v/>
      </c>
      <c r="HC791" s="231" t="str">
        <f t="shared" si="1916"/>
        <v/>
      </c>
      <c r="HD791" s="231" t="str">
        <f t="shared" si="1916"/>
        <v/>
      </c>
      <c r="HE791" s="231" t="str">
        <f t="shared" si="1916"/>
        <v/>
      </c>
      <c r="HF791" s="231" t="str">
        <f t="shared" si="1916"/>
        <v/>
      </c>
      <c r="HG791" s="231" t="str">
        <f t="shared" si="1916"/>
        <v/>
      </c>
      <c r="HH791" s="231" t="str">
        <f>IF(HH790="",HH789,ROUND((1-HH790)*HH789,2))</f>
        <v/>
      </c>
      <c r="HI791" s="231" t="str">
        <f t="shared" si="1916"/>
        <v/>
      </c>
      <c r="HJ791" s="231" t="str">
        <f t="shared" si="1916"/>
        <v/>
      </c>
      <c r="HK791" s="231" t="str">
        <f t="shared" si="1916"/>
        <v/>
      </c>
      <c r="HL791" s="231" t="str">
        <f t="shared" si="1916"/>
        <v/>
      </c>
      <c r="HM791" s="231" t="str">
        <f t="shared" si="1916"/>
        <v/>
      </c>
      <c r="HN791" s="231" t="str">
        <f t="shared" si="1916"/>
        <v/>
      </c>
      <c r="HO791" s="231" t="str">
        <f t="shared" ref="HO791:HQ791" si="1917">IF(HO790="",HO789,ROUND((1-HO790)*HO789,2))</f>
        <v/>
      </c>
      <c r="HP791" s="231" t="str">
        <f>IF(HP790="",HP789,ROUND((1-HP790)*HP789,2))</f>
        <v/>
      </c>
      <c r="HQ791" s="231" t="str">
        <f t="shared" si="1917"/>
        <v/>
      </c>
    </row>
    <row r="792" spans="1:225" s="73" customFormat="1" ht="18" customHeight="1" x14ac:dyDescent="0.25">
      <c r="A792" s="223" t="str">
        <f t="shared" ref="A792:B811" si="1918">IF(A635="","",A635)</f>
        <v>3.1.1</v>
      </c>
      <c r="B792" s="225" t="str">
        <f t="shared" si="1918"/>
        <v>Task Order Mgt</v>
      </c>
      <c r="C792" s="218">
        <f>SUM(P792:HQ792)</f>
        <v>0</v>
      </c>
      <c r="D792" s="284"/>
      <c r="E792" s="219">
        <f>SUMPRODUCT(P$789:HQ$789,$P792:$HQ792)</f>
        <v>0</v>
      </c>
      <c r="F792" s="219">
        <f>IF(O792="",SUMPRODUCT(P$791:HQ$791,$P792:$HQ792),O792)</f>
        <v>0</v>
      </c>
      <c r="G792" s="84">
        <v>1</v>
      </c>
      <c r="H792" s="214">
        <f>IF(G792="","",C792*G792)</f>
        <v>0</v>
      </c>
      <c r="I792" s="219">
        <f>IF(G792="","",G792*(D792+E792))</f>
        <v>0</v>
      </c>
      <c r="J792" s="219">
        <f>IF(G792="","",G792*(D792+F792))</f>
        <v>0</v>
      </c>
      <c r="K792" s="216"/>
      <c r="L792" s="217">
        <f t="shared" ref="L792:L855" si="1919">IF(K792="",1,1-K792)</f>
        <v>1</v>
      </c>
      <c r="M792" s="219" t="str">
        <f>IF(K792="","",ROUND(J792*K792,2))</f>
        <v/>
      </c>
      <c r="N792" s="221">
        <f>IF(G792="","",ROUND(J792*L792,2))</f>
        <v>0</v>
      </c>
      <c r="O792" s="303"/>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c r="BA792" s="281"/>
      <c r="BB792" s="281"/>
      <c r="BC792" s="281"/>
      <c r="BD792" s="281"/>
      <c r="BE792" s="281"/>
      <c r="BF792" s="281"/>
      <c r="BG792" s="281"/>
      <c r="BH792" s="281"/>
      <c r="BI792" s="281"/>
      <c r="BJ792" s="281"/>
      <c r="BK792" s="281"/>
      <c r="BL792" s="281"/>
      <c r="BM792" s="281"/>
      <c r="BN792" s="281"/>
      <c r="BO792" s="281"/>
      <c r="BP792" s="281"/>
      <c r="BQ792" s="281"/>
      <c r="BR792" s="281"/>
      <c r="BS792" s="281"/>
      <c r="BT792" s="281"/>
      <c r="BU792" s="281"/>
      <c r="BV792" s="281"/>
      <c r="BW792" s="281"/>
      <c r="BX792" s="281"/>
      <c r="BY792" s="281"/>
      <c r="BZ792" s="281"/>
      <c r="CA792" s="281"/>
      <c r="CB792" s="281"/>
      <c r="CC792" s="281"/>
      <c r="CD792" s="281"/>
      <c r="CE792" s="281"/>
      <c r="CF792" s="281"/>
      <c r="CG792" s="281"/>
      <c r="CH792" s="281"/>
      <c r="CI792" s="281"/>
      <c r="CJ792" s="281"/>
      <c r="CK792" s="281"/>
      <c r="CL792" s="281"/>
      <c r="CM792" s="281"/>
      <c r="CN792" s="281"/>
      <c r="CO792" s="281"/>
      <c r="CP792" s="281"/>
      <c r="CQ792" s="281"/>
      <c r="CR792" s="281"/>
      <c r="CS792" s="281"/>
      <c r="CT792" s="281"/>
      <c r="CU792" s="281"/>
      <c r="CV792" s="281"/>
      <c r="CW792" s="281"/>
      <c r="CX792" s="281"/>
      <c r="CY792" s="281"/>
      <c r="CZ792" s="281"/>
      <c r="DA792" s="281"/>
      <c r="DB792" s="281"/>
      <c r="DC792" s="281"/>
      <c r="DD792" s="281"/>
      <c r="DE792" s="281"/>
      <c r="DF792" s="281"/>
      <c r="DG792" s="281"/>
      <c r="DH792" s="281"/>
      <c r="DI792" s="281"/>
      <c r="DJ792" s="281"/>
      <c r="DK792" s="281"/>
      <c r="DL792" s="281"/>
      <c r="DM792" s="281"/>
      <c r="DN792" s="281"/>
      <c r="DO792" s="281"/>
      <c r="DP792" s="281"/>
      <c r="DQ792" s="281"/>
      <c r="DR792" s="281"/>
      <c r="DS792" s="281"/>
      <c r="DT792" s="281"/>
      <c r="DU792" s="281"/>
      <c r="DV792" s="281"/>
      <c r="DW792" s="281"/>
      <c r="DX792" s="281"/>
      <c r="DY792" s="281"/>
      <c r="DZ792" s="281"/>
      <c r="EA792" s="281"/>
      <c r="EB792" s="281"/>
      <c r="EC792" s="281"/>
      <c r="ED792" s="281"/>
      <c r="EE792" s="281"/>
      <c r="EF792" s="281"/>
      <c r="EG792" s="281"/>
      <c r="EH792" s="281"/>
      <c r="EI792" s="281"/>
      <c r="EJ792" s="281"/>
      <c r="EK792" s="281"/>
      <c r="EL792" s="281"/>
      <c r="EM792" s="281"/>
      <c r="EN792" s="281"/>
      <c r="EO792" s="281"/>
      <c r="EP792" s="281"/>
      <c r="EQ792" s="281"/>
      <c r="ER792" s="281"/>
      <c r="ES792" s="281"/>
      <c r="ET792" s="281"/>
      <c r="EU792" s="281"/>
      <c r="EV792" s="281"/>
      <c r="EW792" s="281"/>
      <c r="EX792" s="281"/>
      <c r="EY792" s="281"/>
      <c r="EZ792" s="281"/>
      <c r="FA792" s="281"/>
      <c r="FB792" s="281"/>
      <c r="FC792" s="281"/>
      <c r="FD792" s="281"/>
      <c r="FE792" s="281"/>
      <c r="FF792" s="281"/>
      <c r="FG792" s="281"/>
      <c r="FH792" s="281"/>
      <c r="FI792" s="281"/>
      <c r="FJ792" s="281"/>
      <c r="FK792" s="281"/>
      <c r="FL792" s="281"/>
      <c r="FM792" s="281"/>
      <c r="FN792" s="281"/>
      <c r="FO792" s="281"/>
      <c r="FP792" s="281"/>
      <c r="FQ792" s="281"/>
      <c r="FR792" s="281"/>
      <c r="FS792" s="281"/>
      <c r="FT792" s="281"/>
      <c r="FU792" s="281"/>
      <c r="FV792" s="281"/>
      <c r="FW792" s="281"/>
      <c r="FX792" s="281"/>
      <c r="FY792" s="281"/>
      <c r="FZ792" s="281"/>
      <c r="GA792" s="281"/>
      <c r="GB792" s="281"/>
      <c r="GC792" s="281"/>
      <c r="GD792" s="281"/>
      <c r="GE792" s="281"/>
      <c r="GF792" s="281"/>
      <c r="GG792" s="281"/>
      <c r="GH792" s="281"/>
      <c r="GI792" s="281"/>
      <c r="GJ792" s="281"/>
      <c r="GK792" s="281"/>
      <c r="GL792" s="281"/>
      <c r="GM792" s="281"/>
      <c r="GN792" s="281"/>
      <c r="GO792" s="281"/>
      <c r="GP792" s="281"/>
      <c r="GQ792" s="281"/>
      <c r="GR792" s="281"/>
      <c r="GS792" s="281"/>
      <c r="GT792" s="281"/>
      <c r="GU792" s="281"/>
      <c r="GV792" s="281"/>
      <c r="GW792" s="281"/>
      <c r="GX792" s="281"/>
      <c r="GY792" s="281"/>
      <c r="GZ792" s="281"/>
      <c r="HA792" s="281"/>
      <c r="HB792" s="281"/>
      <c r="HC792" s="281"/>
      <c r="HD792" s="281"/>
      <c r="HE792" s="281"/>
      <c r="HF792" s="281"/>
      <c r="HG792" s="281"/>
      <c r="HH792" s="281"/>
      <c r="HI792" s="281"/>
      <c r="HJ792" s="281"/>
      <c r="HK792" s="281"/>
      <c r="HL792" s="281"/>
      <c r="HM792" s="281"/>
      <c r="HN792" s="281"/>
      <c r="HO792" s="281"/>
      <c r="HP792" s="281"/>
      <c r="HQ792" s="281"/>
    </row>
    <row r="793" spans="1:225" s="73" customFormat="1" ht="18" hidden="1" customHeight="1" x14ac:dyDescent="0.25">
      <c r="A793" s="223" t="str">
        <f t="shared" si="1918"/>
        <v>3.1.1</v>
      </c>
      <c r="B793" s="225" t="str">
        <f t="shared" si="1918"/>
        <v>KickOff Minutes</v>
      </c>
      <c r="C793" s="218">
        <f t="shared" ref="C793:C815" si="1920">SUM(P793:HQ793)</f>
        <v>0</v>
      </c>
      <c r="D793" s="284"/>
      <c r="E793" s="219">
        <f t="shared" ref="E793:E815" si="1921">SUMPRODUCT(P$789:HQ$789,$P793:$HQ793)</f>
        <v>0</v>
      </c>
      <c r="F793" s="219">
        <f t="shared" ref="F793:F815" si="1922">IF(O793="",SUMPRODUCT(P$791:HQ$791,$P793:$HQ793),O793)</f>
        <v>0</v>
      </c>
      <c r="G793" s="84"/>
      <c r="H793" s="214" t="str">
        <f t="shared" ref="H793:H856" si="1923">IF(G793="","",C793*G793)</f>
        <v/>
      </c>
      <c r="I793" s="219" t="str">
        <f t="shared" ref="I793:I856" si="1924">IF(G793="","",G793*(D793+E793))</f>
        <v/>
      </c>
      <c r="J793" s="219" t="str">
        <f>IF(G793="","",G793*(D793+F793))</f>
        <v/>
      </c>
      <c r="K793" s="216"/>
      <c r="L793" s="217">
        <f t="shared" si="1919"/>
        <v>1</v>
      </c>
      <c r="M793" s="219" t="str">
        <f t="shared" ref="M793:M856" si="1925">IF(K793="","",ROUND(J793*K793,2))</f>
        <v/>
      </c>
      <c r="N793" s="221" t="str">
        <f t="shared" ref="N793:N856" si="1926">IF(G793="","",ROUND(J793*L793,2))</f>
        <v/>
      </c>
      <c r="O793" s="304"/>
      <c r="P793" s="281"/>
      <c r="Q793" s="281"/>
      <c r="R793" s="286"/>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c r="BA793" s="281"/>
      <c r="BB793" s="281"/>
      <c r="BC793" s="281"/>
      <c r="BD793" s="281"/>
      <c r="BE793" s="281"/>
      <c r="BF793" s="281"/>
      <c r="BG793" s="281"/>
      <c r="BH793" s="281"/>
      <c r="BI793" s="281"/>
      <c r="BJ793" s="281"/>
      <c r="BK793" s="281"/>
      <c r="BL793" s="281"/>
      <c r="BM793" s="281"/>
      <c r="BN793" s="281"/>
      <c r="BO793" s="281"/>
      <c r="BP793" s="281"/>
      <c r="BQ793" s="281"/>
      <c r="BR793" s="281"/>
      <c r="BS793" s="281"/>
      <c r="BT793" s="281"/>
      <c r="BU793" s="281"/>
      <c r="BV793" s="281"/>
      <c r="BW793" s="281"/>
      <c r="BX793" s="281"/>
      <c r="BY793" s="281"/>
      <c r="BZ793" s="281"/>
      <c r="CA793" s="281"/>
      <c r="CB793" s="281"/>
      <c r="CC793" s="281"/>
      <c r="CD793" s="281"/>
      <c r="CE793" s="281"/>
      <c r="CF793" s="281"/>
      <c r="CG793" s="281"/>
      <c r="CH793" s="281"/>
      <c r="CI793" s="281"/>
      <c r="CJ793" s="281"/>
      <c r="CK793" s="281"/>
      <c r="CL793" s="281"/>
      <c r="CM793" s="281"/>
      <c r="CN793" s="281"/>
      <c r="CO793" s="281"/>
      <c r="CP793" s="281"/>
      <c r="CQ793" s="281"/>
      <c r="CR793" s="281"/>
      <c r="CS793" s="281"/>
      <c r="CT793" s="281"/>
      <c r="CU793" s="281"/>
      <c r="CV793" s="281"/>
      <c r="CW793" s="281"/>
      <c r="CX793" s="281"/>
      <c r="CY793" s="281"/>
      <c r="CZ793" s="281"/>
      <c r="DA793" s="281"/>
      <c r="DB793" s="281"/>
      <c r="DC793" s="281"/>
      <c r="DD793" s="281"/>
      <c r="DE793" s="281"/>
      <c r="DF793" s="281"/>
      <c r="DG793" s="281"/>
      <c r="DH793" s="281"/>
      <c r="DI793" s="281"/>
      <c r="DJ793" s="281"/>
      <c r="DK793" s="281"/>
      <c r="DL793" s="281"/>
      <c r="DM793" s="281"/>
      <c r="DN793" s="281"/>
      <c r="DO793" s="281"/>
      <c r="DP793" s="281"/>
      <c r="DQ793" s="281"/>
      <c r="DR793" s="281"/>
      <c r="DS793" s="281"/>
      <c r="DT793" s="281"/>
      <c r="DU793" s="281"/>
      <c r="DV793" s="281"/>
      <c r="DW793" s="281"/>
      <c r="DX793" s="281"/>
      <c r="DY793" s="281"/>
      <c r="DZ793" s="281"/>
      <c r="EA793" s="281"/>
      <c r="EB793" s="281"/>
      <c r="EC793" s="281"/>
      <c r="ED793" s="281"/>
      <c r="EE793" s="281"/>
      <c r="EF793" s="281"/>
      <c r="EG793" s="281"/>
      <c r="EH793" s="281"/>
      <c r="EI793" s="281"/>
      <c r="EJ793" s="281"/>
      <c r="EK793" s="281"/>
      <c r="EL793" s="281"/>
      <c r="EM793" s="281"/>
      <c r="EN793" s="281"/>
      <c r="EO793" s="281"/>
      <c r="EP793" s="281"/>
      <c r="EQ793" s="281"/>
      <c r="ER793" s="281"/>
      <c r="ES793" s="281"/>
      <c r="ET793" s="281"/>
      <c r="EU793" s="281"/>
      <c r="EV793" s="281"/>
      <c r="EW793" s="281"/>
      <c r="EX793" s="281"/>
      <c r="EY793" s="281"/>
      <c r="EZ793" s="281"/>
      <c r="FA793" s="281"/>
      <c r="FB793" s="281"/>
      <c r="FC793" s="281"/>
      <c r="FD793" s="281"/>
      <c r="FE793" s="281"/>
      <c r="FF793" s="281"/>
      <c r="FG793" s="281"/>
      <c r="FH793" s="281"/>
      <c r="FI793" s="281"/>
      <c r="FJ793" s="281"/>
      <c r="FK793" s="281"/>
      <c r="FL793" s="281"/>
      <c r="FM793" s="281"/>
      <c r="FN793" s="281"/>
      <c r="FO793" s="281"/>
      <c r="FP793" s="281"/>
      <c r="FQ793" s="281"/>
      <c r="FR793" s="281"/>
      <c r="FS793" s="281"/>
      <c r="FT793" s="281"/>
      <c r="FU793" s="281"/>
      <c r="FV793" s="281"/>
      <c r="FW793" s="281"/>
      <c r="FX793" s="281"/>
      <c r="FY793" s="281"/>
      <c r="FZ793" s="281"/>
      <c r="GA793" s="281"/>
      <c r="GB793" s="281"/>
      <c r="GC793" s="281"/>
      <c r="GD793" s="281"/>
      <c r="GE793" s="281"/>
      <c r="GF793" s="281"/>
      <c r="GG793" s="281"/>
      <c r="GH793" s="281"/>
      <c r="GI793" s="281"/>
      <c r="GJ793" s="281"/>
      <c r="GK793" s="281"/>
      <c r="GL793" s="281"/>
      <c r="GM793" s="281"/>
      <c r="GN793" s="281"/>
      <c r="GO793" s="281"/>
      <c r="GP793" s="281"/>
      <c r="GQ793" s="281"/>
      <c r="GR793" s="281"/>
      <c r="GS793" s="281"/>
      <c r="GT793" s="281"/>
      <c r="GU793" s="281"/>
      <c r="GV793" s="281"/>
      <c r="GW793" s="281"/>
      <c r="GX793" s="281"/>
      <c r="GY793" s="281"/>
      <c r="GZ793" s="281"/>
      <c r="HA793" s="281"/>
      <c r="HB793" s="281"/>
      <c r="HC793" s="281"/>
      <c r="HD793" s="281"/>
      <c r="HE793" s="281"/>
      <c r="HF793" s="281"/>
      <c r="HG793" s="281"/>
      <c r="HH793" s="281"/>
      <c r="HI793" s="281"/>
      <c r="HJ793" s="281"/>
      <c r="HK793" s="281"/>
      <c r="HL793" s="281"/>
      <c r="HM793" s="281"/>
      <c r="HN793" s="281"/>
      <c r="HO793" s="281"/>
      <c r="HP793" s="281"/>
      <c r="HQ793" s="281"/>
    </row>
    <row r="794" spans="1:225" s="73" customFormat="1" ht="18" customHeight="1" x14ac:dyDescent="0.25">
      <c r="A794" s="223" t="str">
        <f t="shared" si="1918"/>
        <v>3.1.2</v>
      </c>
      <c r="B794" s="225" t="str">
        <f t="shared" si="1918"/>
        <v>PMP</v>
      </c>
      <c r="C794" s="218">
        <f t="shared" si="1920"/>
        <v>0</v>
      </c>
      <c r="D794" s="284"/>
      <c r="E794" s="219">
        <f t="shared" si="1921"/>
        <v>0</v>
      </c>
      <c r="F794" s="219">
        <f t="shared" si="1922"/>
        <v>0</v>
      </c>
      <c r="G794" s="84">
        <v>1</v>
      </c>
      <c r="H794" s="214">
        <f t="shared" si="1923"/>
        <v>0</v>
      </c>
      <c r="I794" s="219">
        <f t="shared" si="1924"/>
        <v>0</v>
      </c>
      <c r="J794" s="219">
        <f t="shared" ref="J794:J857" si="1927">IF(G794="","",G794*(D794+F794))</f>
        <v>0</v>
      </c>
      <c r="K794" s="216"/>
      <c r="L794" s="217">
        <f t="shared" si="1919"/>
        <v>1</v>
      </c>
      <c r="M794" s="219" t="str">
        <f t="shared" si="1925"/>
        <v/>
      </c>
      <c r="N794" s="221">
        <f t="shared" si="1926"/>
        <v>0</v>
      </c>
      <c r="O794" s="304"/>
      <c r="P794" s="281"/>
      <c r="Q794" s="281"/>
      <c r="R794" s="286"/>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c r="BA794" s="281"/>
      <c r="BB794" s="281"/>
      <c r="BC794" s="281"/>
      <c r="BD794" s="281"/>
      <c r="BE794" s="281"/>
      <c r="BF794" s="281"/>
      <c r="BG794" s="281"/>
      <c r="BH794" s="281"/>
      <c r="BI794" s="281"/>
      <c r="BJ794" s="281"/>
      <c r="BK794" s="281"/>
      <c r="BL794" s="281"/>
      <c r="BM794" s="281"/>
      <c r="BN794" s="281"/>
      <c r="BO794" s="281"/>
      <c r="BP794" s="281"/>
      <c r="BQ794" s="281"/>
      <c r="BR794" s="281"/>
      <c r="BS794" s="281"/>
      <c r="BT794" s="281"/>
      <c r="BU794" s="281"/>
      <c r="BV794" s="281"/>
      <c r="BW794" s="281"/>
      <c r="BX794" s="281"/>
      <c r="BY794" s="281"/>
      <c r="BZ794" s="281"/>
      <c r="CA794" s="281"/>
      <c r="CB794" s="281"/>
      <c r="CC794" s="281"/>
      <c r="CD794" s="281"/>
      <c r="CE794" s="281"/>
      <c r="CF794" s="281"/>
      <c r="CG794" s="281"/>
      <c r="CH794" s="281"/>
      <c r="CI794" s="281"/>
      <c r="CJ794" s="281"/>
      <c r="CK794" s="281"/>
      <c r="CL794" s="281"/>
      <c r="CM794" s="281"/>
      <c r="CN794" s="281"/>
      <c r="CO794" s="281"/>
      <c r="CP794" s="281"/>
      <c r="CQ794" s="281"/>
      <c r="CR794" s="281"/>
      <c r="CS794" s="281"/>
      <c r="CT794" s="281"/>
      <c r="CU794" s="281"/>
      <c r="CV794" s="281"/>
      <c r="CW794" s="281"/>
      <c r="CX794" s="281"/>
      <c r="CY794" s="281"/>
      <c r="CZ794" s="281"/>
      <c r="DA794" s="281"/>
      <c r="DB794" s="281"/>
      <c r="DC794" s="281"/>
      <c r="DD794" s="281"/>
      <c r="DE794" s="281"/>
      <c r="DF794" s="281"/>
      <c r="DG794" s="281"/>
      <c r="DH794" s="281"/>
      <c r="DI794" s="281"/>
      <c r="DJ794" s="281"/>
      <c r="DK794" s="281"/>
      <c r="DL794" s="281"/>
      <c r="DM794" s="281"/>
      <c r="DN794" s="281"/>
      <c r="DO794" s="281"/>
      <c r="DP794" s="281"/>
      <c r="DQ794" s="281"/>
      <c r="DR794" s="281"/>
      <c r="DS794" s="281"/>
      <c r="DT794" s="281"/>
      <c r="DU794" s="281"/>
      <c r="DV794" s="281"/>
      <c r="DW794" s="281"/>
      <c r="DX794" s="281"/>
      <c r="DY794" s="281"/>
      <c r="DZ794" s="281"/>
      <c r="EA794" s="281"/>
      <c r="EB794" s="281"/>
      <c r="EC794" s="281"/>
      <c r="ED794" s="281"/>
      <c r="EE794" s="281"/>
      <c r="EF794" s="281"/>
      <c r="EG794" s="281"/>
      <c r="EH794" s="281"/>
      <c r="EI794" s="281"/>
      <c r="EJ794" s="281"/>
      <c r="EK794" s="281"/>
      <c r="EL794" s="281"/>
      <c r="EM794" s="281"/>
      <c r="EN794" s="281"/>
      <c r="EO794" s="281"/>
      <c r="EP794" s="281"/>
      <c r="EQ794" s="281"/>
      <c r="ER794" s="281"/>
      <c r="ES794" s="281"/>
      <c r="ET794" s="281"/>
      <c r="EU794" s="281"/>
      <c r="EV794" s="281"/>
      <c r="EW794" s="281"/>
      <c r="EX794" s="281"/>
      <c r="EY794" s="281"/>
      <c r="EZ794" s="281"/>
      <c r="FA794" s="281"/>
      <c r="FB794" s="281"/>
      <c r="FC794" s="281"/>
      <c r="FD794" s="281"/>
      <c r="FE794" s="281"/>
      <c r="FF794" s="281"/>
      <c r="FG794" s="281"/>
      <c r="FH794" s="281"/>
      <c r="FI794" s="281"/>
      <c r="FJ794" s="281"/>
      <c r="FK794" s="281"/>
      <c r="FL794" s="281"/>
      <c r="FM794" s="281"/>
      <c r="FN794" s="281"/>
      <c r="FO794" s="281"/>
      <c r="FP794" s="281"/>
      <c r="FQ794" s="281"/>
      <c r="FR794" s="281"/>
      <c r="FS794" s="281"/>
      <c r="FT794" s="281"/>
      <c r="FU794" s="281"/>
      <c r="FV794" s="281"/>
      <c r="FW794" s="281"/>
      <c r="FX794" s="281"/>
      <c r="FY794" s="281"/>
      <c r="FZ794" s="281"/>
      <c r="GA794" s="281"/>
      <c r="GB794" s="281"/>
      <c r="GC794" s="281"/>
      <c r="GD794" s="281"/>
      <c r="GE794" s="281"/>
      <c r="GF794" s="281"/>
      <c r="GG794" s="281"/>
      <c r="GH794" s="281"/>
      <c r="GI794" s="281"/>
      <c r="GJ794" s="281"/>
      <c r="GK794" s="281"/>
      <c r="GL794" s="281"/>
      <c r="GM794" s="281"/>
      <c r="GN794" s="281"/>
      <c r="GO794" s="281"/>
      <c r="GP794" s="281"/>
      <c r="GQ794" s="281"/>
      <c r="GR794" s="281"/>
      <c r="GS794" s="281"/>
      <c r="GT794" s="281"/>
      <c r="GU794" s="281"/>
      <c r="GV794" s="281"/>
      <c r="GW794" s="281"/>
      <c r="GX794" s="281"/>
      <c r="GY794" s="281"/>
      <c r="GZ794" s="281"/>
      <c r="HA794" s="281"/>
      <c r="HB794" s="281"/>
      <c r="HC794" s="281"/>
      <c r="HD794" s="281"/>
      <c r="HE794" s="281"/>
      <c r="HF794" s="281"/>
      <c r="HG794" s="281"/>
      <c r="HH794" s="281"/>
      <c r="HI794" s="281"/>
      <c r="HJ794" s="281"/>
      <c r="HK794" s="281"/>
      <c r="HL794" s="281"/>
      <c r="HM794" s="281"/>
      <c r="HN794" s="281"/>
      <c r="HO794" s="281"/>
      <c r="HP794" s="281"/>
      <c r="HQ794" s="281"/>
    </row>
    <row r="795" spans="1:225" s="73" customFormat="1" ht="18" customHeight="1" x14ac:dyDescent="0.25">
      <c r="A795" s="223" t="str">
        <f t="shared" si="1918"/>
        <v>3.1.3</v>
      </c>
      <c r="B795" s="225" t="str">
        <f t="shared" si="1918"/>
        <v>Monthly Status Report</v>
      </c>
      <c r="C795" s="218">
        <f t="shared" si="1920"/>
        <v>0</v>
      </c>
      <c r="D795" s="284"/>
      <c r="E795" s="219">
        <f t="shared" si="1921"/>
        <v>0</v>
      </c>
      <c r="F795" s="219">
        <f t="shared" si="1922"/>
        <v>0</v>
      </c>
      <c r="G795" s="84">
        <v>12</v>
      </c>
      <c r="H795" s="214">
        <f t="shared" si="1923"/>
        <v>0</v>
      </c>
      <c r="I795" s="219">
        <f t="shared" si="1924"/>
        <v>0</v>
      </c>
      <c r="J795" s="219">
        <f t="shared" si="1927"/>
        <v>0</v>
      </c>
      <c r="K795" s="216"/>
      <c r="L795" s="217">
        <f t="shared" si="1919"/>
        <v>1</v>
      </c>
      <c r="M795" s="219" t="str">
        <f t="shared" si="1925"/>
        <v/>
      </c>
      <c r="N795" s="221">
        <f t="shared" si="1926"/>
        <v>0</v>
      </c>
      <c r="O795" s="304"/>
      <c r="P795" s="281"/>
      <c r="Q795" s="282"/>
      <c r="R795" s="287"/>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c r="CQ795" s="282"/>
      <c r="CR795" s="282"/>
      <c r="CS795" s="282"/>
      <c r="CT795" s="282"/>
      <c r="CU795" s="282"/>
      <c r="CV795" s="282"/>
      <c r="CW795" s="282"/>
      <c r="CX795" s="282"/>
      <c r="CY795" s="282"/>
      <c r="CZ795" s="282"/>
      <c r="DA795" s="282"/>
      <c r="DB795" s="282"/>
      <c r="DC795" s="282"/>
      <c r="DD795" s="282"/>
      <c r="DE795" s="282"/>
      <c r="DF795" s="282"/>
      <c r="DG795" s="282"/>
      <c r="DH795" s="282"/>
      <c r="DI795" s="282"/>
      <c r="DJ795" s="282"/>
      <c r="DK795" s="282"/>
      <c r="DL795" s="282"/>
      <c r="DM795" s="282"/>
      <c r="DN795" s="282"/>
      <c r="DO795" s="282"/>
      <c r="DP795" s="282"/>
      <c r="DQ795" s="282"/>
      <c r="DR795" s="282"/>
      <c r="DS795" s="282"/>
      <c r="DT795" s="282"/>
      <c r="DU795" s="282"/>
      <c r="DV795" s="282"/>
      <c r="DW795" s="282"/>
      <c r="DX795" s="282"/>
      <c r="DY795" s="282"/>
      <c r="DZ795" s="282"/>
      <c r="EA795" s="282"/>
      <c r="EB795" s="282"/>
      <c r="EC795" s="282"/>
      <c r="ED795" s="282"/>
      <c r="EE795" s="282"/>
      <c r="EF795" s="282"/>
      <c r="EG795" s="282"/>
      <c r="EH795" s="282"/>
      <c r="EI795" s="282"/>
      <c r="EJ795" s="282"/>
      <c r="EK795" s="282"/>
      <c r="EL795" s="282"/>
      <c r="EM795" s="282"/>
      <c r="EN795" s="282"/>
      <c r="EO795" s="282"/>
      <c r="EP795" s="282"/>
      <c r="EQ795" s="282"/>
      <c r="ER795" s="282"/>
      <c r="ES795" s="282"/>
      <c r="ET795" s="282"/>
      <c r="EU795" s="282"/>
      <c r="EV795" s="282"/>
      <c r="EW795" s="282"/>
      <c r="EX795" s="282"/>
      <c r="EY795" s="282"/>
      <c r="EZ795" s="282"/>
      <c r="FA795" s="282"/>
      <c r="FB795" s="282"/>
      <c r="FC795" s="282"/>
      <c r="FD795" s="282"/>
      <c r="FE795" s="282"/>
      <c r="FF795" s="282"/>
      <c r="FG795" s="282"/>
      <c r="FH795" s="282"/>
      <c r="FI795" s="282"/>
      <c r="FJ795" s="282"/>
      <c r="FK795" s="282"/>
      <c r="FL795" s="282"/>
      <c r="FM795" s="282"/>
      <c r="FN795" s="282"/>
      <c r="FO795" s="282"/>
      <c r="FP795" s="282"/>
      <c r="FQ795" s="282"/>
      <c r="FR795" s="282"/>
      <c r="FS795" s="282"/>
      <c r="FT795" s="282"/>
      <c r="FU795" s="282"/>
      <c r="FV795" s="282"/>
      <c r="FW795" s="282"/>
      <c r="FX795" s="282"/>
      <c r="FY795" s="282"/>
      <c r="FZ795" s="282"/>
      <c r="GA795" s="282"/>
      <c r="GB795" s="282"/>
      <c r="GC795" s="282"/>
      <c r="GD795" s="282"/>
      <c r="GE795" s="282"/>
      <c r="GF795" s="282"/>
      <c r="GG795" s="282"/>
      <c r="GH795" s="282"/>
      <c r="GI795" s="282"/>
      <c r="GJ795" s="282"/>
      <c r="GK795" s="282"/>
      <c r="GL795" s="282"/>
      <c r="GM795" s="282"/>
      <c r="GN795" s="282"/>
      <c r="GO795" s="282"/>
      <c r="GP795" s="282"/>
      <c r="GQ795" s="282"/>
      <c r="GR795" s="282"/>
      <c r="GS795" s="282"/>
      <c r="GT795" s="282"/>
      <c r="GU795" s="282"/>
      <c r="GV795" s="282"/>
      <c r="GW795" s="282"/>
      <c r="GX795" s="282"/>
      <c r="GY795" s="282"/>
      <c r="GZ795" s="282"/>
      <c r="HA795" s="282"/>
      <c r="HB795" s="282"/>
      <c r="HC795" s="282"/>
      <c r="HD795" s="282"/>
      <c r="HE795" s="282"/>
      <c r="HF795" s="282"/>
      <c r="HG795" s="282"/>
      <c r="HH795" s="282"/>
      <c r="HI795" s="282"/>
      <c r="HJ795" s="282"/>
      <c r="HK795" s="282"/>
      <c r="HL795" s="282"/>
      <c r="HM795" s="282"/>
      <c r="HN795" s="282"/>
      <c r="HO795" s="282"/>
      <c r="HP795" s="282"/>
      <c r="HQ795" s="282"/>
    </row>
    <row r="796" spans="1:225" s="73" customFormat="1" ht="18" customHeight="1" x14ac:dyDescent="0.25">
      <c r="A796" s="223" t="str">
        <f t="shared" si="1918"/>
        <v>3.1.4</v>
      </c>
      <c r="B796" s="225" t="str">
        <f t="shared" si="1918"/>
        <v>Quality Control Plan</v>
      </c>
      <c r="C796" s="218">
        <f t="shared" si="1920"/>
        <v>0</v>
      </c>
      <c r="D796" s="284"/>
      <c r="E796" s="219">
        <f t="shared" si="1921"/>
        <v>0</v>
      </c>
      <c r="F796" s="219">
        <f t="shared" si="1922"/>
        <v>0</v>
      </c>
      <c r="G796" s="84">
        <v>1</v>
      </c>
      <c r="H796" s="214">
        <f t="shared" si="1923"/>
        <v>0</v>
      </c>
      <c r="I796" s="219">
        <f t="shared" si="1924"/>
        <v>0</v>
      </c>
      <c r="J796" s="219">
        <f t="shared" si="1927"/>
        <v>0</v>
      </c>
      <c r="K796" s="216"/>
      <c r="L796" s="217">
        <f t="shared" si="1919"/>
        <v>1</v>
      </c>
      <c r="M796" s="219" t="str">
        <f t="shared" si="1925"/>
        <v/>
      </c>
      <c r="N796" s="221">
        <f t="shared" si="1926"/>
        <v>0</v>
      </c>
      <c r="O796" s="304"/>
      <c r="P796" s="281"/>
      <c r="Q796" s="282"/>
      <c r="R796" s="287"/>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c r="CQ796" s="282"/>
      <c r="CR796" s="282"/>
      <c r="CS796" s="282"/>
      <c r="CT796" s="282"/>
      <c r="CU796" s="282"/>
      <c r="CV796" s="282"/>
      <c r="CW796" s="282"/>
      <c r="CX796" s="282"/>
      <c r="CY796" s="282"/>
      <c r="CZ796" s="282"/>
      <c r="DA796" s="282"/>
      <c r="DB796" s="282"/>
      <c r="DC796" s="282"/>
      <c r="DD796" s="282"/>
      <c r="DE796" s="282"/>
      <c r="DF796" s="282"/>
      <c r="DG796" s="282"/>
      <c r="DH796" s="282"/>
      <c r="DI796" s="282"/>
      <c r="DJ796" s="282"/>
      <c r="DK796" s="282"/>
      <c r="DL796" s="282"/>
      <c r="DM796" s="282"/>
      <c r="DN796" s="282"/>
      <c r="DO796" s="282"/>
      <c r="DP796" s="282"/>
      <c r="DQ796" s="282"/>
      <c r="DR796" s="282"/>
      <c r="DS796" s="282"/>
      <c r="DT796" s="282"/>
      <c r="DU796" s="282"/>
      <c r="DV796" s="282"/>
      <c r="DW796" s="282"/>
      <c r="DX796" s="282"/>
      <c r="DY796" s="282"/>
      <c r="DZ796" s="282"/>
      <c r="EA796" s="282"/>
      <c r="EB796" s="282"/>
      <c r="EC796" s="282"/>
      <c r="ED796" s="282"/>
      <c r="EE796" s="282"/>
      <c r="EF796" s="282"/>
      <c r="EG796" s="282"/>
      <c r="EH796" s="282"/>
      <c r="EI796" s="282"/>
      <c r="EJ796" s="282"/>
      <c r="EK796" s="282"/>
      <c r="EL796" s="282"/>
      <c r="EM796" s="282"/>
      <c r="EN796" s="282"/>
      <c r="EO796" s="282"/>
      <c r="EP796" s="282"/>
      <c r="EQ796" s="282"/>
      <c r="ER796" s="282"/>
      <c r="ES796" s="282"/>
      <c r="ET796" s="282"/>
      <c r="EU796" s="282"/>
      <c r="EV796" s="282"/>
      <c r="EW796" s="282"/>
      <c r="EX796" s="282"/>
      <c r="EY796" s="282"/>
      <c r="EZ796" s="282"/>
      <c r="FA796" s="282"/>
      <c r="FB796" s="282"/>
      <c r="FC796" s="282"/>
      <c r="FD796" s="282"/>
      <c r="FE796" s="282"/>
      <c r="FF796" s="282"/>
      <c r="FG796" s="282"/>
      <c r="FH796" s="282"/>
      <c r="FI796" s="282"/>
      <c r="FJ796" s="282"/>
      <c r="FK796" s="282"/>
      <c r="FL796" s="282"/>
      <c r="FM796" s="282"/>
      <c r="FN796" s="282"/>
      <c r="FO796" s="282"/>
      <c r="FP796" s="282"/>
      <c r="FQ796" s="282"/>
      <c r="FR796" s="282"/>
      <c r="FS796" s="282"/>
      <c r="FT796" s="282"/>
      <c r="FU796" s="282"/>
      <c r="FV796" s="282"/>
      <c r="FW796" s="282"/>
      <c r="FX796" s="282"/>
      <c r="FY796" s="282"/>
      <c r="FZ796" s="282"/>
      <c r="GA796" s="282"/>
      <c r="GB796" s="282"/>
      <c r="GC796" s="282"/>
      <c r="GD796" s="282"/>
      <c r="GE796" s="282"/>
      <c r="GF796" s="282"/>
      <c r="GG796" s="282"/>
      <c r="GH796" s="282"/>
      <c r="GI796" s="282"/>
      <c r="GJ796" s="282"/>
      <c r="GK796" s="282"/>
      <c r="GL796" s="282"/>
      <c r="GM796" s="282"/>
      <c r="GN796" s="282"/>
      <c r="GO796" s="282"/>
      <c r="GP796" s="282"/>
      <c r="GQ796" s="282"/>
      <c r="GR796" s="282"/>
      <c r="GS796" s="282"/>
      <c r="GT796" s="282"/>
      <c r="GU796" s="282"/>
      <c r="GV796" s="282"/>
      <c r="GW796" s="282"/>
      <c r="GX796" s="282"/>
      <c r="GY796" s="282"/>
      <c r="GZ796" s="282"/>
      <c r="HA796" s="282"/>
      <c r="HB796" s="282"/>
      <c r="HC796" s="282"/>
      <c r="HD796" s="282"/>
      <c r="HE796" s="282"/>
      <c r="HF796" s="282"/>
      <c r="HG796" s="282"/>
      <c r="HH796" s="282"/>
      <c r="HI796" s="282"/>
      <c r="HJ796" s="282"/>
      <c r="HK796" s="282"/>
      <c r="HL796" s="282"/>
      <c r="HM796" s="282"/>
      <c r="HN796" s="282"/>
      <c r="HO796" s="282"/>
      <c r="HP796" s="282"/>
      <c r="HQ796" s="282"/>
    </row>
    <row r="797" spans="1:225" s="73" customFormat="1" ht="18" customHeight="1" x14ac:dyDescent="0.25">
      <c r="A797" s="223" t="str">
        <f t="shared" si="1918"/>
        <v>3.1.5</v>
      </c>
      <c r="B797" s="225" t="str">
        <f t="shared" si="1918"/>
        <v>Monthly Financial Report</v>
      </c>
      <c r="C797" s="218">
        <f t="shared" si="1920"/>
        <v>0</v>
      </c>
      <c r="D797" s="284"/>
      <c r="E797" s="219">
        <f t="shared" si="1921"/>
        <v>0</v>
      </c>
      <c r="F797" s="219">
        <f t="shared" si="1922"/>
        <v>0</v>
      </c>
      <c r="G797" s="84">
        <v>12</v>
      </c>
      <c r="H797" s="214">
        <f t="shared" si="1923"/>
        <v>0</v>
      </c>
      <c r="I797" s="219">
        <f t="shared" si="1924"/>
        <v>0</v>
      </c>
      <c r="J797" s="219">
        <f t="shared" si="1927"/>
        <v>0</v>
      </c>
      <c r="K797" s="216"/>
      <c r="L797" s="217">
        <f t="shared" si="1919"/>
        <v>1</v>
      </c>
      <c r="M797" s="219" t="str">
        <f t="shared" si="1925"/>
        <v/>
      </c>
      <c r="N797" s="221">
        <f t="shared" si="1926"/>
        <v>0</v>
      </c>
      <c r="O797" s="304"/>
      <c r="P797" s="281"/>
      <c r="Q797" s="282"/>
      <c r="R797" s="287"/>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c r="CQ797" s="282"/>
      <c r="CR797" s="282"/>
      <c r="CS797" s="282"/>
      <c r="CT797" s="282"/>
      <c r="CU797" s="282"/>
      <c r="CV797" s="282"/>
      <c r="CW797" s="282"/>
      <c r="CX797" s="282"/>
      <c r="CY797" s="282"/>
      <c r="CZ797" s="282"/>
      <c r="DA797" s="282"/>
      <c r="DB797" s="282"/>
      <c r="DC797" s="282"/>
      <c r="DD797" s="282"/>
      <c r="DE797" s="282"/>
      <c r="DF797" s="282"/>
      <c r="DG797" s="282"/>
      <c r="DH797" s="282"/>
      <c r="DI797" s="282"/>
      <c r="DJ797" s="282"/>
      <c r="DK797" s="282"/>
      <c r="DL797" s="282"/>
      <c r="DM797" s="282"/>
      <c r="DN797" s="282"/>
      <c r="DO797" s="282"/>
      <c r="DP797" s="282"/>
      <c r="DQ797" s="282"/>
      <c r="DR797" s="282"/>
      <c r="DS797" s="282"/>
      <c r="DT797" s="282"/>
      <c r="DU797" s="282"/>
      <c r="DV797" s="282"/>
      <c r="DW797" s="282"/>
      <c r="DX797" s="282"/>
      <c r="DY797" s="282"/>
      <c r="DZ797" s="282"/>
      <c r="EA797" s="282"/>
      <c r="EB797" s="282"/>
      <c r="EC797" s="282"/>
      <c r="ED797" s="282"/>
      <c r="EE797" s="282"/>
      <c r="EF797" s="282"/>
      <c r="EG797" s="282"/>
      <c r="EH797" s="282"/>
      <c r="EI797" s="282"/>
      <c r="EJ797" s="282"/>
      <c r="EK797" s="282"/>
      <c r="EL797" s="282"/>
      <c r="EM797" s="282"/>
      <c r="EN797" s="282"/>
      <c r="EO797" s="282"/>
      <c r="EP797" s="282"/>
      <c r="EQ797" s="282"/>
      <c r="ER797" s="282"/>
      <c r="ES797" s="282"/>
      <c r="ET797" s="282"/>
      <c r="EU797" s="282"/>
      <c r="EV797" s="282"/>
      <c r="EW797" s="282"/>
      <c r="EX797" s="282"/>
      <c r="EY797" s="282"/>
      <c r="EZ797" s="282"/>
      <c r="FA797" s="282"/>
      <c r="FB797" s="282"/>
      <c r="FC797" s="282"/>
      <c r="FD797" s="282"/>
      <c r="FE797" s="282"/>
      <c r="FF797" s="282"/>
      <c r="FG797" s="282"/>
      <c r="FH797" s="282"/>
      <c r="FI797" s="282"/>
      <c r="FJ797" s="282"/>
      <c r="FK797" s="282"/>
      <c r="FL797" s="282"/>
      <c r="FM797" s="282"/>
      <c r="FN797" s="282"/>
      <c r="FO797" s="282"/>
      <c r="FP797" s="282"/>
      <c r="FQ797" s="282"/>
      <c r="FR797" s="282"/>
      <c r="FS797" s="282"/>
      <c r="FT797" s="282"/>
      <c r="FU797" s="282"/>
      <c r="FV797" s="282"/>
      <c r="FW797" s="282"/>
      <c r="FX797" s="282"/>
      <c r="FY797" s="282"/>
      <c r="FZ797" s="282"/>
      <c r="GA797" s="282"/>
      <c r="GB797" s="282"/>
      <c r="GC797" s="282"/>
      <c r="GD797" s="282"/>
      <c r="GE797" s="282"/>
      <c r="GF797" s="282"/>
      <c r="GG797" s="282"/>
      <c r="GH797" s="282"/>
      <c r="GI797" s="282"/>
      <c r="GJ797" s="282"/>
      <c r="GK797" s="282"/>
      <c r="GL797" s="282"/>
      <c r="GM797" s="282"/>
      <c r="GN797" s="282"/>
      <c r="GO797" s="282"/>
      <c r="GP797" s="282"/>
      <c r="GQ797" s="282"/>
      <c r="GR797" s="282"/>
      <c r="GS797" s="282"/>
      <c r="GT797" s="282"/>
      <c r="GU797" s="282"/>
      <c r="GV797" s="282"/>
      <c r="GW797" s="282"/>
      <c r="GX797" s="282"/>
      <c r="GY797" s="282"/>
      <c r="GZ797" s="282"/>
      <c r="HA797" s="282"/>
      <c r="HB797" s="282"/>
      <c r="HC797" s="282"/>
      <c r="HD797" s="282"/>
      <c r="HE797" s="282"/>
      <c r="HF797" s="282"/>
      <c r="HG797" s="282"/>
      <c r="HH797" s="282"/>
      <c r="HI797" s="282"/>
      <c r="HJ797" s="282"/>
      <c r="HK797" s="282"/>
      <c r="HL797" s="282"/>
      <c r="HM797" s="282"/>
      <c r="HN797" s="282"/>
      <c r="HO797" s="282"/>
      <c r="HP797" s="282"/>
      <c r="HQ797" s="282"/>
    </row>
    <row r="798" spans="1:225" s="73" customFormat="1" ht="18" customHeight="1" x14ac:dyDescent="0.25">
      <c r="A798" s="223" t="str">
        <f t="shared" si="1918"/>
        <v>3.1.6</v>
      </c>
      <c r="B798" s="225" t="str">
        <f t="shared" si="1918"/>
        <v>PMR</v>
      </c>
      <c r="C798" s="218">
        <f t="shared" si="1920"/>
        <v>0</v>
      </c>
      <c r="D798" s="284"/>
      <c r="E798" s="219">
        <f t="shared" si="1921"/>
        <v>0</v>
      </c>
      <c r="F798" s="219">
        <f t="shared" si="1922"/>
        <v>0</v>
      </c>
      <c r="G798" s="84">
        <v>4</v>
      </c>
      <c r="H798" s="214">
        <f t="shared" si="1923"/>
        <v>0</v>
      </c>
      <c r="I798" s="219">
        <f t="shared" si="1924"/>
        <v>0</v>
      </c>
      <c r="J798" s="219">
        <f t="shared" si="1927"/>
        <v>0</v>
      </c>
      <c r="K798" s="216"/>
      <c r="L798" s="217">
        <f t="shared" si="1919"/>
        <v>1</v>
      </c>
      <c r="M798" s="219" t="str">
        <f t="shared" si="1925"/>
        <v/>
      </c>
      <c r="N798" s="221">
        <f t="shared" si="1926"/>
        <v>0</v>
      </c>
      <c r="O798" s="304"/>
      <c r="P798" s="281"/>
      <c r="Q798" s="282"/>
      <c r="R798" s="287"/>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c r="CQ798" s="282"/>
      <c r="CR798" s="282"/>
      <c r="CS798" s="282"/>
      <c r="CT798" s="282"/>
      <c r="CU798" s="282"/>
      <c r="CV798" s="282"/>
      <c r="CW798" s="282"/>
      <c r="CX798" s="282"/>
      <c r="CY798" s="282"/>
      <c r="CZ798" s="282"/>
      <c r="DA798" s="282"/>
      <c r="DB798" s="282"/>
      <c r="DC798" s="282"/>
      <c r="DD798" s="282"/>
      <c r="DE798" s="282"/>
      <c r="DF798" s="282"/>
      <c r="DG798" s="282"/>
      <c r="DH798" s="282"/>
      <c r="DI798" s="282"/>
      <c r="DJ798" s="282"/>
      <c r="DK798" s="282"/>
      <c r="DL798" s="282"/>
      <c r="DM798" s="282"/>
      <c r="DN798" s="282"/>
      <c r="DO798" s="282"/>
      <c r="DP798" s="282"/>
      <c r="DQ798" s="282"/>
      <c r="DR798" s="282"/>
      <c r="DS798" s="282"/>
      <c r="DT798" s="282"/>
      <c r="DU798" s="282"/>
      <c r="DV798" s="282"/>
      <c r="DW798" s="282"/>
      <c r="DX798" s="282"/>
      <c r="DY798" s="282"/>
      <c r="DZ798" s="282"/>
      <c r="EA798" s="282"/>
      <c r="EB798" s="282"/>
      <c r="EC798" s="282"/>
      <c r="ED798" s="282"/>
      <c r="EE798" s="282"/>
      <c r="EF798" s="282"/>
      <c r="EG798" s="282"/>
      <c r="EH798" s="282"/>
      <c r="EI798" s="282"/>
      <c r="EJ798" s="282"/>
      <c r="EK798" s="282"/>
      <c r="EL798" s="282"/>
      <c r="EM798" s="282"/>
      <c r="EN798" s="282"/>
      <c r="EO798" s="282"/>
      <c r="EP798" s="282"/>
      <c r="EQ798" s="282"/>
      <c r="ER798" s="282"/>
      <c r="ES798" s="282"/>
      <c r="ET798" s="282"/>
      <c r="EU798" s="282"/>
      <c r="EV798" s="282"/>
      <c r="EW798" s="282"/>
      <c r="EX798" s="282"/>
      <c r="EY798" s="282"/>
      <c r="EZ798" s="282"/>
      <c r="FA798" s="282"/>
      <c r="FB798" s="282"/>
      <c r="FC798" s="282"/>
      <c r="FD798" s="282"/>
      <c r="FE798" s="282"/>
      <c r="FF798" s="282"/>
      <c r="FG798" s="282"/>
      <c r="FH798" s="282"/>
      <c r="FI798" s="282"/>
      <c r="FJ798" s="282"/>
      <c r="FK798" s="282"/>
      <c r="FL798" s="282"/>
      <c r="FM798" s="282"/>
      <c r="FN798" s="282"/>
      <c r="FO798" s="282"/>
      <c r="FP798" s="282"/>
      <c r="FQ798" s="282"/>
      <c r="FR798" s="282"/>
      <c r="FS798" s="282"/>
      <c r="FT798" s="282"/>
      <c r="FU798" s="282"/>
      <c r="FV798" s="282"/>
      <c r="FW798" s="282"/>
      <c r="FX798" s="282"/>
      <c r="FY798" s="282"/>
      <c r="FZ798" s="282"/>
      <c r="GA798" s="282"/>
      <c r="GB798" s="282"/>
      <c r="GC798" s="282"/>
      <c r="GD798" s="282"/>
      <c r="GE798" s="282"/>
      <c r="GF798" s="282"/>
      <c r="GG798" s="282"/>
      <c r="GH798" s="282"/>
      <c r="GI798" s="282"/>
      <c r="GJ798" s="282"/>
      <c r="GK798" s="282"/>
      <c r="GL798" s="282"/>
      <c r="GM798" s="282"/>
      <c r="GN798" s="282"/>
      <c r="GO798" s="282"/>
      <c r="GP798" s="282"/>
      <c r="GQ798" s="282"/>
      <c r="GR798" s="282"/>
      <c r="GS798" s="282"/>
      <c r="GT798" s="282"/>
      <c r="GU798" s="282"/>
      <c r="GV798" s="282"/>
      <c r="GW798" s="282"/>
      <c r="GX798" s="282"/>
      <c r="GY798" s="282"/>
      <c r="GZ798" s="282"/>
      <c r="HA798" s="282"/>
      <c r="HB798" s="282"/>
      <c r="HC798" s="282"/>
      <c r="HD798" s="282"/>
      <c r="HE798" s="282"/>
      <c r="HF798" s="282"/>
      <c r="HG798" s="282"/>
      <c r="HH798" s="282"/>
      <c r="HI798" s="282"/>
      <c r="HJ798" s="282"/>
      <c r="HK798" s="282"/>
      <c r="HL798" s="282"/>
      <c r="HM798" s="282"/>
      <c r="HN798" s="282"/>
      <c r="HO798" s="282"/>
      <c r="HP798" s="282"/>
      <c r="HQ798" s="282"/>
    </row>
    <row r="799" spans="1:225" s="73" customFormat="1" ht="21" customHeight="1" x14ac:dyDescent="0.25">
      <c r="A799" s="223" t="str">
        <f t="shared" si="1918"/>
        <v>3.1.7</v>
      </c>
      <c r="B799" s="225" t="str">
        <f t="shared" si="1918"/>
        <v>Schedule</v>
      </c>
      <c r="C799" s="218">
        <f t="shared" si="1920"/>
        <v>0</v>
      </c>
      <c r="D799" s="284"/>
      <c r="E799" s="219">
        <f t="shared" si="1921"/>
        <v>0</v>
      </c>
      <c r="F799" s="219">
        <f t="shared" si="1922"/>
        <v>0</v>
      </c>
      <c r="G799" s="84">
        <v>2</v>
      </c>
      <c r="H799" s="214">
        <f t="shared" si="1923"/>
        <v>0</v>
      </c>
      <c r="I799" s="219">
        <f t="shared" si="1924"/>
        <v>0</v>
      </c>
      <c r="J799" s="219">
        <f t="shared" si="1927"/>
        <v>0</v>
      </c>
      <c r="K799" s="216"/>
      <c r="L799" s="217">
        <f t="shared" si="1919"/>
        <v>1</v>
      </c>
      <c r="M799" s="219" t="str">
        <f t="shared" si="1925"/>
        <v/>
      </c>
      <c r="N799" s="221">
        <f t="shared" si="1926"/>
        <v>0</v>
      </c>
      <c r="O799" s="304"/>
      <c r="P799" s="281"/>
      <c r="Q799" s="282"/>
      <c r="R799" s="287"/>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c r="CQ799" s="282"/>
      <c r="CR799" s="282"/>
      <c r="CS799" s="282"/>
      <c r="CT799" s="282"/>
      <c r="CU799" s="282"/>
      <c r="CV799" s="282"/>
      <c r="CW799" s="282"/>
      <c r="CX799" s="282"/>
      <c r="CY799" s="282"/>
      <c r="CZ799" s="282"/>
      <c r="DA799" s="282"/>
      <c r="DB799" s="282"/>
      <c r="DC799" s="282"/>
      <c r="DD799" s="282"/>
      <c r="DE799" s="282"/>
      <c r="DF799" s="282"/>
      <c r="DG799" s="282"/>
      <c r="DH799" s="282"/>
      <c r="DI799" s="282"/>
      <c r="DJ799" s="282"/>
      <c r="DK799" s="282"/>
      <c r="DL799" s="282"/>
      <c r="DM799" s="282"/>
      <c r="DN799" s="282"/>
      <c r="DO799" s="282"/>
      <c r="DP799" s="282"/>
      <c r="DQ799" s="282"/>
      <c r="DR799" s="282"/>
      <c r="DS799" s="282"/>
      <c r="DT799" s="282"/>
      <c r="DU799" s="282"/>
      <c r="DV799" s="282"/>
      <c r="DW799" s="282"/>
      <c r="DX799" s="282"/>
      <c r="DY799" s="282"/>
      <c r="DZ799" s="282"/>
      <c r="EA799" s="282"/>
      <c r="EB799" s="282"/>
      <c r="EC799" s="282"/>
      <c r="ED799" s="282"/>
      <c r="EE799" s="282"/>
      <c r="EF799" s="282"/>
      <c r="EG799" s="282"/>
      <c r="EH799" s="282"/>
      <c r="EI799" s="282"/>
      <c r="EJ799" s="282"/>
      <c r="EK799" s="282"/>
      <c r="EL799" s="282"/>
      <c r="EM799" s="282"/>
      <c r="EN799" s="282"/>
      <c r="EO799" s="282"/>
      <c r="EP799" s="282"/>
      <c r="EQ799" s="282"/>
      <c r="ER799" s="282"/>
      <c r="ES799" s="282"/>
      <c r="ET799" s="282"/>
      <c r="EU799" s="282"/>
      <c r="EV799" s="282"/>
      <c r="EW799" s="282"/>
      <c r="EX799" s="282"/>
      <c r="EY799" s="282"/>
      <c r="EZ799" s="282"/>
      <c r="FA799" s="282"/>
      <c r="FB799" s="282"/>
      <c r="FC799" s="282"/>
      <c r="FD799" s="282"/>
      <c r="FE799" s="282"/>
      <c r="FF799" s="282"/>
      <c r="FG799" s="282"/>
      <c r="FH799" s="282"/>
      <c r="FI799" s="282"/>
      <c r="FJ799" s="282"/>
      <c r="FK799" s="282"/>
      <c r="FL799" s="282"/>
      <c r="FM799" s="282"/>
      <c r="FN799" s="282"/>
      <c r="FO799" s="282"/>
      <c r="FP799" s="282"/>
      <c r="FQ799" s="282"/>
      <c r="FR799" s="282"/>
      <c r="FS799" s="282"/>
      <c r="FT799" s="282"/>
      <c r="FU799" s="282"/>
      <c r="FV799" s="282"/>
      <c r="FW799" s="282"/>
      <c r="FX799" s="282"/>
      <c r="FY799" s="282"/>
      <c r="FZ799" s="282"/>
      <c r="GA799" s="282"/>
      <c r="GB799" s="282"/>
      <c r="GC799" s="282"/>
      <c r="GD799" s="282"/>
      <c r="GE799" s="282"/>
      <c r="GF799" s="282"/>
      <c r="GG799" s="282"/>
      <c r="GH799" s="282"/>
      <c r="GI799" s="282"/>
      <c r="GJ799" s="282"/>
      <c r="GK799" s="282"/>
      <c r="GL799" s="282"/>
      <c r="GM799" s="282"/>
      <c r="GN799" s="282"/>
      <c r="GO799" s="282"/>
      <c r="GP799" s="282"/>
      <c r="GQ799" s="282"/>
      <c r="GR799" s="282"/>
      <c r="GS799" s="282"/>
      <c r="GT799" s="282"/>
      <c r="GU799" s="282"/>
      <c r="GV799" s="282"/>
      <c r="GW799" s="282"/>
      <c r="GX799" s="282"/>
      <c r="GY799" s="282"/>
      <c r="GZ799" s="282"/>
      <c r="HA799" s="282"/>
      <c r="HB799" s="282"/>
      <c r="HC799" s="282"/>
      <c r="HD799" s="282"/>
      <c r="HE799" s="282"/>
      <c r="HF799" s="282"/>
      <c r="HG799" s="282"/>
      <c r="HH799" s="282"/>
      <c r="HI799" s="282"/>
      <c r="HJ799" s="282"/>
      <c r="HK799" s="282"/>
      <c r="HL799" s="282"/>
      <c r="HM799" s="282"/>
      <c r="HN799" s="282"/>
      <c r="HO799" s="282"/>
      <c r="HP799" s="282"/>
      <c r="HQ799" s="282"/>
    </row>
    <row r="800" spans="1:225" s="73" customFormat="1" ht="18" hidden="1" customHeight="1" x14ac:dyDescent="0.25">
      <c r="A800" s="223" t="str">
        <f t="shared" si="1918"/>
        <v>3.1.8</v>
      </c>
      <c r="B800" s="225" t="str">
        <f t="shared" si="1918"/>
        <v>Transition-In Plan</v>
      </c>
      <c r="C800" s="218">
        <f t="shared" si="1920"/>
        <v>0</v>
      </c>
      <c r="D800" s="284"/>
      <c r="E800" s="219">
        <f t="shared" si="1921"/>
        <v>0</v>
      </c>
      <c r="F800" s="219">
        <f t="shared" si="1922"/>
        <v>0</v>
      </c>
      <c r="G800" s="84"/>
      <c r="H800" s="214" t="str">
        <f t="shared" si="1923"/>
        <v/>
      </c>
      <c r="I800" s="219" t="str">
        <f t="shared" si="1924"/>
        <v/>
      </c>
      <c r="J800" s="219" t="str">
        <f t="shared" si="1927"/>
        <v/>
      </c>
      <c r="K800" s="216"/>
      <c r="L800" s="217">
        <f t="shared" si="1919"/>
        <v>1</v>
      </c>
      <c r="M800" s="219" t="str">
        <f t="shared" si="1925"/>
        <v/>
      </c>
      <c r="N800" s="221" t="str">
        <f t="shared" si="1926"/>
        <v/>
      </c>
      <c r="O800" s="304"/>
      <c r="P800" s="281"/>
      <c r="Q800" s="282"/>
      <c r="R800" s="287"/>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c r="CQ800" s="282"/>
      <c r="CR800" s="282"/>
      <c r="CS800" s="282"/>
      <c r="CT800" s="282"/>
      <c r="CU800" s="282"/>
      <c r="CV800" s="282"/>
      <c r="CW800" s="282"/>
      <c r="CX800" s="282"/>
      <c r="CY800" s="282"/>
      <c r="CZ800" s="282"/>
      <c r="DA800" s="282"/>
      <c r="DB800" s="282"/>
      <c r="DC800" s="282"/>
      <c r="DD800" s="282"/>
      <c r="DE800" s="282"/>
      <c r="DF800" s="282"/>
      <c r="DG800" s="282"/>
      <c r="DH800" s="282"/>
      <c r="DI800" s="282"/>
      <c r="DJ800" s="282"/>
      <c r="DK800" s="282"/>
      <c r="DL800" s="282"/>
      <c r="DM800" s="282"/>
      <c r="DN800" s="282"/>
      <c r="DO800" s="282"/>
      <c r="DP800" s="282"/>
      <c r="DQ800" s="282"/>
      <c r="DR800" s="282"/>
      <c r="DS800" s="282"/>
      <c r="DT800" s="282"/>
      <c r="DU800" s="282"/>
      <c r="DV800" s="282"/>
      <c r="DW800" s="282"/>
      <c r="DX800" s="282"/>
      <c r="DY800" s="282"/>
      <c r="DZ800" s="282"/>
      <c r="EA800" s="282"/>
      <c r="EB800" s="282"/>
      <c r="EC800" s="282"/>
      <c r="ED800" s="282"/>
      <c r="EE800" s="282"/>
      <c r="EF800" s="282"/>
      <c r="EG800" s="282"/>
      <c r="EH800" s="282"/>
      <c r="EI800" s="282"/>
      <c r="EJ800" s="282"/>
      <c r="EK800" s="282"/>
      <c r="EL800" s="282"/>
      <c r="EM800" s="282"/>
      <c r="EN800" s="282"/>
      <c r="EO800" s="282"/>
      <c r="EP800" s="282"/>
      <c r="EQ800" s="282"/>
      <c r="ER800" s="282"/>
      <c r="ES800" s="282"/>
      <c r="ET800" s="282"/>
      <c r="EU800" s="282"/>
      <c r="EV800" s="282"/>
      <c r="EW800" s="282"/>
      <c r="EX800" s="282"/>
      <c r="EY800" s="282"/>
      <c r="EZ800" s="282"/>
      <c r="FA800" s="282"/>
      <c r="FB800" s="282"/>
      <c r="FC800" s="282"/>
      <c r="FD800" s="282"/>
      <c r="FE800" s="282"/>
      <c r="FF800" s="282"/>
      <c r="FG800" s="282"/>
      <c r="FH800" s="282"/>
      <c r="FI800" s="282"/>
      <c r="FJ800" s="282"/>
      <c r="FK800" s="282"/>
      <c r="FL800" s="282"/>
      <c r="FM800" s="282"/>
      <c r="FN800" s="282"/>
      <c r="FO800" s="282"/>
      <c r="FP800" s="282"/>
      <c r="FQ800" s="282"/>
      <c r="FR800" s="282"/>
      <c r="FS800" s="282"/>
      <c r="FT800" s="282"/>
      <c r="FU800" s="282"/>
      <c r="FV800" s="282"/>
      <c r="FW800" s="282"/>
      <c r="FX800" s="282"/>
      <c r="FY800" s="282"/>
      <c r="FZ800" s="282"/>
      <c r="GA800" s="282"/>
      <c r="GB800" s="282"/>
      <c r="GC800" s="282"/>
      <c r="GD800" s="282"/>
      <c r="GE800" s="282"/>
      <c r="GF800" s="282"/>
      <c r="GG800" s="282"/>
      <c r="GH800" s="282"/>
      <c r="GI800" s="282"/>
      <c r="GJ800" s="282"/>
      <c r="GK800" s="282"/>
      <c r="GL800" s="282"/>
      <c r="GM800" s="282"/>
      <c r="GN800" s="282"/>
      <c r="GO800" s="282"/>
      <c r="GP800" s="282"/>
      <c r="GQ800" s="282"/>
      <c r="GR800" s="282"/>
      <c r="GS800" s="282"/>
      <c r="GT800" s="282"/>
      <c r="GU800" s="282"/>
      <c r="GV800" s="282"/>
      <c r="GW800" s="282"/>
      <c r="GX800" s="282"/>
      <c r="GY800" s="282"/>
      <c r="GZ800" s="282"/>
      <c r="HA800" s="282"/>
      <c r="HB800" s="282"/>
      <c r="HC800" s="282"/>
      <c r="HD800" s="282"/>
      <c r="HE800" s="282"/>
      <c r="HF800" s="282"/>
      <c r="HG800" s="282"/>
      <c r="HH800" s="282"/>
      <c r="HI800" s="282"/>
      <c r="HJ800" s="282"/>
      <c r="HK800" s="282"/>
      <c r="HL800" s="282"/>
      <c r="HM800" s="282"/>
      <c r="HN800" s="282"/>
      <c r="HO800" s="282"/>
      <c r="HP800" s="282"/>
      <c r="HQ800" s="282"/>
    </row>
    <row r="801" spans="1:225" s="73" customFormat="1" ht="18" hidden="1" customHeight="1" x14ac:dyDescent="0.25">
      <c r="A801" s="223" t="str">
        <f t="shared" si="1918"/>
        <v>3.1.8</v>
      </c>
      <c r="B801" s="225" t="str">
        <f t="shared" si="1918"/>
        <v>Transition-In Inventory Report</v>
      </c>
      <c r="C801" s="218">
        <f t="shared" si="1920"/>
        <v>0</v>
      </c>
      <c r="D801" s="284"/>
      <c r="E801" s="219">
        <f t="shared" si="1921"/>
        <v>0</v>
      </c>
      <c r="F801" s="219">
        <f t="shared" si="1922"/>
        <v>0</v>
      </c>
      <c r="G801" s="84"/>
      <c r="H801" s="214" t="str">
        <f t="shared" si="1923"/>
        <v/>
      </c>
      <c r="I801" s="219" t="str">
        <f t="shared" si="1924"/>
        <v/>
      </c>
      <c r="J801" s="219" t="str">
        <f t="shared" si="1927"/>
        <v/>
      </c>
      <c r="K801" s="216"/>
      <c r="L801" s="217">
        <f t="shared" si="1919"/>
        <v>1</v>
      </c>
      <c r="M801" s="219" t="str">
        <f t="shared" si="1925"/>
        <v/>
      </c>
      <c r="N801" s="221" t="str">
        <f t="shared" si="1926"/>
        <v/>
      </c>
      <c r="O801" s="304"/>
      <c r="P801" s="281"/>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c r="CQ801" s="282"/>
      <c r="CR801" s="282"/>
      <c r="CS801" s="282"/>
      <c r="CT801" s="282"/>
      <c r="CU801" s="282"/>
      <c r="CV801" s="282"/>
      <c r="CW801" s="282"/>
      <c r="CX801" s="282"/>
      <c r="CY801" s="282"/>
      <c r="CZ801" s="282"/>
      <c r="DA801" s="282"/>
      <c r="DB801" s="282"/>
      <c r="DC801" s="282"/>
      <c r="DD801" s="282"/>
      <c r="DE801" s="282"/>
      <c r="DF801" s="282"/>
      <c r="DG801" s="282"/>
      <c r="DH801" s="282"/>
      <c r="DI801" s="282"/>
      <c r="DJ801" s="282"/>
      <c r="DK801" s="282"/>
      <c r="DL801" s="282"/>
      <c r="DM801" s="282"/>
      <c r="DN801" s="282"/>
      <c r="DO801" s="282"/>
      <c r="DP801" s="282"/>
      <c r="DQ801" s="282"/>
      <c r="DR801" s="282"/>
      <c r="DS801" s="282"/>
      <c r="DT801" s="282"/>
      <c r="DU801" s="282"/>
      <c r="DV801" s="282"/>
      <c r="DW801" s="282"/>
      <c r="DX801" s="282"/>
      <c r="DY801" s="282"/>
      <c r="DZ801" s="282"/>
      <c r="EA801" s="282"/>
      <c r="EB801" s="282"/>
      <c r="EC801" s="282"/>
      <c r="ED801" s="282"/>
      <c r="EE801" s="282"/>
      <c r="EF801" s="282"/>
      <c r="EG801" s="282"/>
      <c r="EH801" s="282"/>
      <c r="EI801" s="282"/>
      <c r="EJ801" s="282"/>
      <c r="EK801" s="282"/>
      <c r="EL801" s="282"/>
      <c r="EM801" s="282"/>
      <c r="EN801" s="282"/>
      <c r="EO801" s="282"/>
      <c r="EP801" s="282"/>
      <c r="EQ801" s="282"/>
      <c r="ER801" s="282"/>
      <c r="ES801" s="282"/>
      <c r="ET801" s="282"/>
      <c r="EU801" s="282"/>
      <c r="EV801" s="282"/>
      <c r="EW801" s="282"/>
      <c r="EX801" s="282"/>
      <c r="EY801" s="282"/>
      <c r="EZ801" s="282"/>
      <c r="FA801" s="282"/>
      <c r="FB801" s="282"/>
      <c r="FC801" s="282"/>
      <c r="FD801" s="282"/>
      <c r="FE801" s="282"/>
      <c r="FF801" s="282"/>
      <c r="FG801" s="282"/>
      <c r="FH801" s="282"/>
      <c r="FI801" s="282"/>
      <c r="FJ801" s="282"/>
      <c r="FK801" s="282"/>
      <c r="FL801" s="282"/>
      <c r="FM801" s="282"/>
      <c r="FN801" s="282"/>
      <c r="FO801" s="282"/>
      <c r="FP801" s="282"/>
      <c r="FQ801" s="282"/>
      <c r="FR801" s="282"/>
      <c r="FS801" s="282"/>
      <c r="FT801" s="282"/>
      <c r="FU801" s="282"/>
      <c r="FV801" s="282"/>
      <c r="FW801" s="282"/>
      <c r="FX801" s="282"/>
      <c r="FY801" s="282"/>
      <c r="FZ801" s="282"/>
      <c r="GA801" s="282"/>
      <c r="GB801" s="282"/>
      <c r="GC801" s="282"/>
      <c r="GD801" s="282"/>
      <c r="GE801" s="282"/>
      <c r="GF801" s="282"/>
      <c r="GG801" s="282"/>
      <c r="GH801" s="282"/>
      <c r="GI801" s="282"/>
      <c r="GJ801" s="282"/>
      <c r="GK801" s="282"/>
      <c r="GL801" s="282"/>
      <c r="GM801" s="282"/>
      <c r="GN801" s="282"/>
      <c r="GO801" s="282"/>
      <c r="GP801" s="282"/>
      <c r="GQ801" s="282"/>
      <c r="GR801" s="282"/>
      <c r="GS801" s="282"/>
      <c r="GT801" s="282"/>
      <c r="GU801" s="282"/>
      <c r="GV801" s="282"/>
      <c r="GW801" s="282"/>
      <c r="GX801" s="282"/>
      <c r="GY801" s="282"/>
      <c r="GZ801" s="282"/>
      <c r="HA801" s="282"/>
      <c r="HB801" s="282"/>
      <c r="HC801" s="282"/>
      <c r="HD801" s="282"/>
      <c r="HE801" s="282"/>
      <c r="HF801" s="282"/>
      <c r="HG801" s="282"/>
      <c r="HH801" s="282"/>
      <c r="HI801" s="282"/>
      <c r="HJ801" s="282"/>
      <c r="HK801" s="282"/>
      <c r="HL801" s="282"/>
      <c r="HM801" s="282"/>
      <c r="HN801" s="282"/>
      <c r="HO801" s="282"/>
      <c r="HP801" s="282"/>
      <c r="HQ801" s="282"/>
    </row>
    <row r="802" spans="1:225" s="73" customFormat="1" ht="18" customHeight="1" x14ac:dyDescent="0.25">
      <c r="A802" s="223" t="str">
        <f t="shared" si="1918"/>
        <v>3.1.8</v>
      </c>
      <c r="B802" s="225" t="str">
        <f t="shared" si="1918"/>
        <v>Transition-Out Plan</v>
      </c>
      <c r="C802" s="218">
        <f t="shared" si="1920"/>
        <v>0</v>
      </c>
      <c r="D802" s="284"/>
      <c r="E802" s="219">
        <f t="shared" si="1921"/>
        <v>0</v>
      </c>
      <c r="F802" s="219">
        <f t="shared" si="1922"/>
        <v>0</v>
      </c>
      <c r="G802" s="84">
        <v>1</v>
      </c>
      <c r="H802" s="214">
        <f t="shared" si="1923"/>
        <v>0</v>
      </c>
      <c r="I802" s="219">
        <f t="shared" si="1924"/>
        <v>0</v>
      </c>
      <c r="J802" s="219">
        <f t="shared" si="1927"/>
        <v>0</v>
      </c>
      <c r="K802" s="216"/>
      <c r="L802" s="217">
        <f t="shared" si="1919"/>
        <v>1</v>
      </c>
      <c r="M802" s="219" t="str">
        <f t="shared" si="1925"/>
        <v/>
      </c>
      <c r="N802" s="221">
        <f t="shared" si="1926"/>
        <v>0</v>
      </c>
      <c r="O802" s="304"/>
      <c r="P802" s="281"/>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c r="CQ802" s="282"/>
      <c r="CR802" s="282"/>
      <c r="CS802" s="282"/>
      <c r="CT802" s="282"/>
      <c r="CU802" s="282"/>
      <c r="CV802" s="282"/>
      <c r="CW802" s="282"/>
      <c r="CX802" s="282"/>
      <c r="CY802" s="282"/>
      <c r="CZ802" s="282"/>
      <c r="DA802" s="282"/>
      <c r="DB802" s="282"/>
      <c r="DC802" s="282"/>
      <c r="DD802" s="282"/>
      <c r="DE802" s="282"/>
      <c r="DF802" s="282"/>
      <c r="DG802" s="282"/>
      <c r="DH802" s="282"/>
      <c r="DI802" s="282"/>
      <c r="DJ802" s="282"/>
      <c r="DK802" s="282"/>
      <c r="DL802" s="282"/>
      <c r="DM802" s="282"/>
      <c r="DN802" s="282"/>
      <c r="DO802" s="282"/>
      <c r="DP802" s="282"/>
      <c r="DQ802" s="282"/>
      <c r="DR802" s="282"/>
      <c r="DS802" s="282"/>
      <c r="DT802" s="282"/>
      <c r="DU802" s="282"/>
      <c r="DV802" s="282"/>
      <c r="DW802" s="282"/>
      <c r="DX802" s="282"/>
      <c r="DY802" s="282"/>
      <c r="DZ802" s="282"/>
      <c r="EA802" s="282"/>
      <c r="EB802" s="282"/>
      <c r="EC802" s="282"/>
      <c r="ED802" s="282"/>
      <c r="EE802" s="282"/>
      <c r="EF802" s="282"/>
      <c r="EG802" s="282"/>
      <c r="EH802" s="282"/>
      <c r="EI802" s="282"/>
      <c r="EJ802" s="282"/>
      <c r="EK802" s="282"/>
      <c r="EL802" s="282"/>
      <c r="EM802" s="282"/>
      <c r="EN802" s="282"/>
      <c r="EO802" s="282"/>
      <c r="EP802" s="282"/>
      <c r="EQ802" s="282"/>
      <c r="ER802" s="282"/>
      <c r="ES802" s="282"/>
      <c r="ET802" s="282"/>
      <c r="EU802" s="282"/>
      <c r="EV802" s="282"/>
      <c r="EW802" s="282"/>
      <c r="EX802" s="282"/>
      <c r="EY802" s="282"/>
      <c r="EZ802" s="282"/>
      <c r="FA802" s="282"/>
      <c r="FB802" s="282"/>
      <c r="FC802" s="282"/>
      <c r="FD802" s="282"/>
      <c r="FE802" s="282"/>
      <c r="FF802" s="282"/>
      <c r="FG802" s="282"/>
      <c r="FH802" s="282"/>
      <c r="FI802" s="282"/>
      <c r="FJ802" s="282"/>
      <c r="FK802" s="282"/>
      <c r="FL802" s="282"/>
      <c r="FM802" s="282"/>
      <c r="FN802" s="282"/>
      <c r="FO802" s="282"/>
      <c r="FP802" s="282"/>
      <c r="FQ802" s="282"/>
      <c r="FR802" s="282"/>
      <c r="FS802" s="282"/>
      <c r="FT802" s="282"/>
      <c r="FU802" s="282"/>
      <c r="FV802" s="282"/>
      <c r="FW802" s="282"/>
      <c r="FX802" s="282"/>
      <c r="FY802" s="282"/>
      <c r="FZ802" s="282"/>
      <c r="GA802" s="282"/>
      <c r="GB802" s="282"/>
      <c r="GC802" s="282"/>
      <c r="GD802" s="282"/>
      <c r="GE802" s="282"/>
      <c r="GF802" s="282"/>
      <c r="GG802" s="282"/>
      <c r="GH802" s="282"/>
      <c r="GI802" s="282"/>
      <c r="GJ802" s="282"/>
      <c r="GK802" s="282"/>
      <c r="GL802" s="282"/>
      <c r="GM802" s="282"/>
      <c r="GN802" s="282"/>
      <c r="GO802" s="282"/>
      <c r="GP802" s="282"/>
      <c r="GQ802" s="282"/>
      <c r="GR802" s="282"/>
      <c r="GS802" s="282"/>
      <c r="GT802" s="282"/>
      <c r="GU802" s="282"/>
      <c r="GV802" s="282"/>
      <c r="GW802" s="282"/>
      <c r="GX802" s="282"/>
      <c r="GY802" s="282"/>
      <c r="GZ802" s="282"/>
      <c r="HA802" s="282"/>
      <c r="HB802" s="282"/>
      <c r="HC802" s="282"/>
      <c r="HD802" s="282"/>
      <c r="HE802" s="282"/>
      <c r="HF802" s="282"/>
      <c r="HG802" s="282"/>
      <c r="HH802" s="282"/>
      <c r="HI802" s="282"/>
      <c r="HJ802" s="282"/>
      <c r="HK802" s="282"/>
      <c r="HL802" s="282"/>
      <c r="HM802" s="282"/>
      <c r="HN802" s="282"/>
      <c r="HO802" s="282"/>
      <c r="HP802" s="282"/>
      <c r="HQ802" s="282"/>
    </row>
    <row r="803" spans="1:225" s="73" customFormat="1" ht="18" customHeight="1" x14ac:dyDescent="0.25">
      <c r="A803" s="223" t="str">
        <f t="shared" si="1918"/>
        <v>3.1.8</v>
      </c>
      <c r="B803" s="225" t="str">
        <f t="shared" si="1918"/>
        <v>Transition-Out Inventory Report</v>
      </c>
      <c r="C803" s="218">
        <f t="shared" si="1920"/>
        <v>0</v>
      </c>
      <c r="D803" s="284"/>
      <c r="E803" s="219">
        <f t="shared" si="1921"/>
        <v>0</v>
      </c>
      <c r="F803" s="219">
        <f t="shared" si="1922"/>
        <v>0</v>
      </c>
      <c r="G803" s="84">
        <v>1</v>
      </c>
      <c r="H803" s="214">
        <f t="shared" si="1923"/>
        <v>0</v>
      </c>
      <c r="I803" s="219">
        <f t="shared" si="1924"/>
        <v>0</v>
      </c>
      <c r="J803" s="219">
        <f t="shared" si="1927"/>
        <v>0</v>
      </c>
      <c r="K803" s="216"/>
      <c r="L803" s="217">
        <f t="shared" si="1919"/>
        <v>1</v>
      </c>
      <c r="M803" s="219" t="str">
        <f t="shared" si="1925"/>
        <v/>
      </c>
      <c r="N803" s="221">
        <f t="shared" si="1926"/>
        <v>0</v>
      </c>
      <c r="O803" s="304"/>
      <c r="P803" s="282"/>
      <c r="Q803" s="282"/>
      <c r="R803" s="287"/>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c r="CQ803" s="282"/>
      <c r="CR803" s="282"/>
      <c r="CS803" s="282"/>
      <c r="CT803" s="282"/>
      <c r="CU803" s="282"/>
      <c r="CV803" s="282"/>
      <c r="CW803" s="282"/>
      <c r="CX803" s="282"/>
      <c r="CY803" s="282"/>
      <c r="CZ803" s="282"/>
      <c r="DA803" s="282"/>
      <c r="DB803" s="282"/>
      <c r="DC803" s="282"/>
      <c r="DD803" s="282"/>
      <c r="DE803" s="282"/>
      <c r="DF803" s="282"/>
      <c r="DG803" s="282"/>
      <c r="DH803" s="282"/>
      <c r="DI803" s="282"/>
      <c r="DJ803" s="282"/>
      <c r="DK803" s="282"/>
      <c r="DL803" s="282"/>
      <c r="DM803" s="282"/>
      <c r="DN803" s="282"/>
      <c r="DO803" s="282"/>
      <c r="DP803" s="282"/>
      <c r="DQ803" s="282"/>
      <c r="DR803" s="282"/>
      <c r="DS803" s="282"/>
      <c r="DT803" s="282"/>
      <c r="DU803" s="282"/>
      <c r="DV803" s="282"/>
      <c r="DW803" s="282"/>
      <c r="DX803" s="282"/>
      <c r="DY803" s="282"/>
      <c r="DZ803" s="282"/>
      <c r="EA803" s="282"/>
      <c r="EB803" s="282"/>
      <c r="EC803" s="282"/>
      <c r="ED803" s="282"/>
      <c r="EE803" s="282"/>
      <c r="EF803" s="282"/>
      <c r="EG803" s="282"/>
      <c r="EH803" s="282"/>
      <c r="EI803" s="282"/>
      <c r="EJ803" s="282"/>
      <c r="EK803" s="282"/>
      <c r="EL803" s="282"/>
      <c r="EM803" s="282"/>
      <c r="EN803" s="282"/>
      <c r="EO803" s="282"/>
      <c r="EP803" s="282"/>
      <c r="EQ803" s="282"/>
      <c r="ER803" s="282"/>
      <c r="ES803" s="282"/>
      <c r="ET803" s="282"/>
      <c r="EU803" s="282"/>
      <c r="EV803" s="282"/>
      <c r="EW803" s="282"/>
      <c r="EX803" s="282"/>
      <c r="EY803" s="282"/>
      <c r="EZ803" s="282"/>
      <c r="FA803" s="282"/>
      <c r="FB803" s="282"/>
      <c r="FC803" s="282"/>
      <c r="FD803" s="282"/>
      <c r="FE803" s="282"/>
      <c r="FF803" s="282"/>
      <c r="FG803" s="282"/>
      <c r="FH803" s="282"/>
      <c r="FI803" s="282"/>
      <c r="FJ803" s="282"/>
      <c r="FK803" s="282"/>
      <c r="FL803" s="282"/>
      <c r="FM803" s="282"/>
      <c r="FN803" s="282"/>
      <c r="FO803" s="282"/>
      <c r="FP803" s="282"/>
      <c r="FQ803" s="282"/>
      <c r="FR803" s="282"/>
      <c r="FS803" s="282"/>
      <c r="FT803" s="282"/>
      <c r="FU803" s="282"/>
      <c r="FV803" s="282"/>
      <c r="FW803" s="282"/>
      <c r="FX803" s="282"/>
      <c r="FY803" s="282"/>
      <c r="FZ803" s="282"/>
      <c r="GA803" s="282"/>
      <c r="GB803" s="282"/>
      <c r="GC803" s="282"/>
      <c r="GD803" s="282"/>
      <c r="GE803" s="282"/>
      <c r="GF803" s="282"/>
      <c r="GG803" s="282"/>
      <c r="GH803" s="282"/>
      <c r="GI803" s="282"/>
      <c r="GJ803" s="282"/>
      <c r="GK803" s="282"/>
      <c r="GL803" s="282"/>
      <c r="GM803" s="282"/>
      <c r="GN803" s="282"/>
      <c r="GO803" s="282"/>
      <c r="GP803" s="282"/>
      <c r="GQ803" s="282"/>
      <c r="GR803" s="282"/>
      <c r="GS803" s="282"/>
      <c r="GT803" s="282"/>
      <c r="GU803" s="282"/>
      <c r="GV803" s="282"/>
      <c r="GW803" s="282"/>
      <c r="GX803" s="282"/>
      <c r="GY803" s="282"/>
      <c r="GZ803" s="282"/>
      <c r="HA803" s="282"/>
      <c r="HB803" s="282"/>
      <c r="HC803" s="282"/>
      <c r="HD803" s="282"/>
      <c r="HE803" s="282"/>
      <c r="HF803" s="282"/>
      <c r="HG803" s="282"/>
      <c r="HH803" s="282"/>
      <c r="HI803" s="282"/>
      <c r="HJ803" s="282"/>
      <c r="HK803" s="282"/>
      <c r="HL803" s="282"/>
      <c r="HM803" s="282"/>
      <c r="HN803" s="282"/>
      <c r="HO803" s="282"/>
      <c r="HP803" s="282"/>
      <c r="HQ803" s="282"/>
    </row>
    <row r="804" spans="1:225" s="73" customFormat="1" ht="18" hidden="1" customHeight="1" x14ac:dyDescent="0.25">
      <c r="A804" s="223" t="str">
        <f t="shared" si="1918"/>
        <v/>
      </c>
      <c r="B804" s="225" t="str">
        <f t="shared" si="1918"/>
        <v/>
      </c>
      <c r="C804" s="218">
        <f t="shared" si="1920"/>
        <v>0</v>
      </c>
      <c r="D804" s="284"/>
      <c r="E804" s="219">
        <f t="shared" si="1921"/>
        <v>0</v>
      </c>
      <c r="F804" s="219">
        <f t="shared" si="1922"/>
        <v>0</v>
      </c>
      <c r="G804" s="84"/>
      <c r="H804" s="214" t="str">
        <f t="shared" si="1923"/>
        <v/>
      </c>
      <c r="I804" s="219" t="str">
        <f t="shared" si="1924"/>
        <v/>
      </c>
      <c r="J804" s="219" t="str">
        <f t="shared" si="1927"/>
        <v/>
      </c>
      <c r="K804" s="216"/>
      <c r="L804" s="217">
        <f t="shared" si="1919"/>
        <v>1</v>
      </c>
      <c r="M804" s="219" t="str">
        <f t="shared" si="1925"/>
        <v/>
      </c>
      <c r="N804" s="221" t="str">
        <f t="shared" si="1926"/>
        <v/>
      </c>
      <c r="O804" s="304"/>
      <c r="P804" s="282"/>
      <c r="Q804" s="282"/>
      <c r="R804" s="287"/>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c r="CQ804" s="282"/>
      <c r="CR804" s="282"/>
      <c r="CS804" s="282"/>
      <c r="CT804" s="282"/>
      <c r="CU804" s="282"/>
      <c r="CV804" s="282"/>
      <c r="CW804" s="282"/>
      <c r="CX804" s="282"/>
      <c r="CY804" s="282"/>
      <c r="CZ804" s="282"/>
      <c r="DA804" s="282"/>
      <c r="DB804" s="282"/>
      <c r="DC804" s="282"/>
      <c r="DD804" s="282"/>
      <c r="DE804" s="282"/>
      <c r="DF804" s="282"/>
      <c r="DG804" s="282"/>
      <c r="DH804" s="282"/>
      <c r="DI804" s="282"/>
      <c r="DJ804" s="282"/>
      <c r="DK804" s="282"/>
      <c r="DL804" s="282"/>
      <c r="DM804" s="282"/>
      <c r="DN804" s="282"/>
      <c r="DO804" s="282"/>
      <c r="DP804" s="282"/>
      <c r="DQ804" s="282"/>
      <c r="DR804" s="282"/>
      <c r="DS804" s="282"/>
      <c r="DT804" s="282"/>
      <c r="DU804" s="282"/>
      <c r="DV804" s="282"/>
      <c r="DW804" s="282"/>
      <c r="DX804" s="282"/>
      <c r="DY804" s="282"/>
      <c r="DZ804" s="282"/>
      <c r="EA804" s="282"/>
      <c r="EB804" s="282"/>
      <c r="EC804" s="282"/>
      <c r="ED804" s="282"/>
      <c r="EE804" s="282"/>
      <c r="EF804" s="282"/>
      <c r="EG804" s="282"/>
      <c r="EH804" s="282"/>
      <c r="EI804" s="282"/>
      <c r="EJ804" s="282"/>
      <c r="EK804" s="282"/>
      <c r="EL804" s="282"/>
      <c r="EM804" s="282"/>
      <c r="EN804" s="282"/>
      <c r="EO804" s="282"/>
      <c r="EP804" s="282"/>
      <c r="EQ804" s="282"/>
      <c r="ER804" s="282"/>
      <c r="ES804" s="282"/>
      <c r="ET804" s="282"/>
      <c r="EU804" s="282"/>
      <c r="EV804" s="282"/>
      <c r="EW804" s="282"/>
      <c r="EX804" s="282"/>
      <c r="EY804" s="282"/>
      <c r="EZ804" s="282"/>
      <c r="FA804" s="282"/>
      <c r="FB804" s="282"/>
      <c r="FC804" s="282"/>
      <c r="FD804" s="282"/>
      <c r="FE804" s="282"/>
      <c r="FF804" s="282"/>
      <c r="FG804" s="282"/>
      <c r="FH804" s="282"/>
      <c r="FI804" s="282"/>
      <c r="FJ804" s="282"/>
      <c r="FK804" s="282"/>
      <c r="FL804" s="282"/>
      <c r="FM804" s="282"/>
      <c r="FN804" s="282"/>
      <c r="FO804" s="282"/>
      <c r="FP804" s="282"/>
      <c r="FQ804" s="282"/>
      <c r="FR804" s="282"/>
      <c r="FS804" s="282"/>
      <c r="FT804" s="282"/>
      <c r="FU804" s="282"/>
      <c r="FV804" s="282"/>
      <c r="FW804" s="282"/>
      <c r="FX804" s="282"/>
      <c r="FY804" s="282"/>
      <c r="FZ804" s="282"/>
      <c r="GA804" s="282"/>
      <c r="GB804" s="282"/>
      <c r="GC804" s="282"/>
      <c r="GD804" s="282"/>
      <c r="GE804" s="282"/>
      <c r="GF804" s="282"/>
      <c r="GG804" s="282"/>
      <c r="GH804" s="282"/>
      <c r="GI804" s="282"/>
      <c r="GJ804" s="282"/>
      <c r="GK804" s="282"/>
      <c r="GL804" s="282"/>
      <c r="GM804" s="282"/>
      <c r="GN804" s="282"/>
      <c r="GO804" s="282"/>
      <c r="GP804" s="282"/>
      <c r="GQ804" s="282"/>
      <c r="GR804" s="282"/>
      <c r="GS804" s="282"/>
      <c r="GT804" s="282"/>
      <c r="GU804" s="282"/>
      <c r="GV804" s="282"/>
      <c r="GW804" s="282"/>
      <c r="GX804" s="282"/>
      <c r="GY804" s="282"/>
      <c r="GZ804" s="282"/>
      <c r="HA804" s="282"/>
      <c r="HB804" s="282"/>
      <c r="HC804" s="282"/>
      <c r="HD804" s="282"/>
      <c r="HE804" s="282"/>
      <c r="HF804" s="282"/>
      <c r="HG804" s="282"/>
      <c r="HH804" s="282"/>
      <c r="HI804" s="282"/>
      <c r="HJ804" s="282"/>
      <c r="HK804" s="282"/>
      <c r="HL804" s="282"/>
      <c r="HM804" s="282"/>
      <c r="HN804" s="282"/>
      <c r="HO804" s="282"/>
      <c r="HP804" s="282"/>
      <c r="HQ804" s="282"/>
    </row>
    <row r="805" spans="1:225" s="73" customFormat="1" ht="18" hidden="1" customHeight="1" x14ac:dyDescent="0.25">
      <c r="A805" s="223" t="str">
        <f t="shared" si="1918"/>
        <v/>
      </c>
      <c r="B805" s="225" t="str">
        <f t="shared" si="1918"/>
        <v/>
      </c>
      <c r="C805" s="218">
        <f t="shared" si="1920"/>
        <v>0</v>
      </c>
      <c r="D805" s="284"/>
      <c r="E805" s="219">
        <f t="shared" si="1921"/>
        <v>0</v>
      </c>
      <c r="F805" s="219">
        <f t="shared" si="1922"/>
        <v>0</v>
      </c>
      <c r="G805" s="84"/>
      <c r="H805" s="214" t="str">
        <f t="shared" si="1923"/>
        <v/>
      </c>
      <c r="I805" s="219" t="str">
        <f t="shared" si="1924"/>
        <v/>
      </c>
      <c r="J805" s="219" t="str">
        <f t="shared" si="1927"/>
        <v/>
      </c>
      <c r="K805" s="216"/>
      <c r="L805" s="217">
        <f t="shared" si="1919"/>
        <v>1</v>
      </c>
      <c r="M805" s="219" t="str">
        <f t="shared" si="1925"/>
        <v/>
      </c>
      <c r="N805" s="221" t="str">
        <f t="shared" si="1926"/>
        <v/>
      </c>
      <c r="O805" s="304"/>
      <c r="P805" s="282"/>
      <c r="Q805" s="282"/>
      <c r="R805" s="287"/>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c r="CQ805" s="282"/>
      <c r="CR805" s="282"/>
      <c r="CS805" s="282"/>
      <c r="CT805" s="282"/>
      <c r="CU805" s="282"/>
      <c r="CV805" s="282"/>
      <c r="CW805" s="282"/>
      <c r="CX805" s="282"/>
      <c r="CY805" s="282"/>
      <c r="CZ805" s="282"/>
      <c r="DA805" s="282"/>
      <c r="DB805" s="282"/>
      <c r="DC805" s="282"/>
      <c r="DD805" s="282"/>
      <c r="DE805" s="282"/>
      <c r="DF805" s="282"/>
      <c r="DG805" s="282"/>
      <c r="DH805" s="282"/>
      <c r="DI805" s="282"/>
      <c r="DJ805" s="282"/>
      <c r="DK805" s="282"/>
      <c r="DL805" s="282"/>
      <c r="DM805" s="282"/>
      <c r="DN805" s="282"/>
      <c r="DO805" s="282"/>
      <c r="DP805" s="282"/>
      <c r="DQ805" s="282"/>
      <c r="DR805" s="282"/>
      <c r="DS805" s="282"/>
      <c r="DT805" s="282"/>
      <c r="DU805" s="282"/>
      <c r="DV805" s="282"/>
      <c r="DW805" s="282"/>
      <c r="DX805" s="282"/>
      <c r="DY805" s="282"/>
      <c r="DZ805" s="282"/>
      <c r="EA805" s="282"/>
      <c r="EB805" s="282"/>
      <c r="EC805" s="282"/>
      <c r="ED805" s="282"/>
      <c r="EE805" s="282"/>
      <c r="EF805" s="282"/>
      <c r="EG805" s="282"/>
      <c r="EH805" s="282"/>
      <c r="EI805" s="282"/>
      <c r="EJ805" s="282"/>
      <c r="EK805" s="282"/>
      <c r="EL805" s="282"/>
      <c r="EM805" s="282"/>
      <c r="EN805" s="282"/>
      <c r="EO805" s="282"/>
      <c r="EP805" s="282"/>
      <c r="EQ805" s="282"/>
      <c r="ER805" s="282"/>
      <c r="ES805" s="282"/>
      <c r="ET805" s="282"/>
      <c r="EU805" s="282"/>
      <c r="EV805" s="282"/>
      <c r="EW805" s="282"/>
      <c r="EX805" s="282"/>
      <c r="EY805" s="282"/>
      <c r="EZ805" s="282"/>
      <c r="FA805" s="282"/>
      <c r="FB805" s="282"/>
      <c r="FC805" s="282"/>
      <c r="FD805" s="282"/>
      <c r="FE805" s="282"/>
      <c r="FF805" s="282"/>
      <c r="FG805" s="282"/>
      <c r="FH805" s="282"/>
      <c r="FI805" s="282"/>
      <c r="FJ805" s="282"/>
      <c r="FK805" s="282"/>
      <c r="FL805" s="282"/>
      <c r="FM805" s="282"/>
      <c r="FN805" s="282"/>
      <c r="FO805" s="282"/>
      <c r="FP805" s="282"/>
      <c r="FQ805" s="282"/>
      <c r="FR805" s="282"/>
      <c r="FS805" s="282"/>
      <c r="FT805" s="282"/>
      <c r="FU805" s="282"/>
      <c r="FV805" s="282"/>
      <c r="FW805" s="282"/>
      <c r="FX805" s="282"/>
      <c r="FY805" s="282"/>
      <c r="FZ805" s="282"/>
      <c r="GA805" s="282"/>
      <c r="GB805" s="282"/>
      <c r="GC805" s="282"/>
      <c r="GD805" s="282"/>
      <c r="GE805" s="282"/>
      <c r="GF805" s="282"/>
      <c r="GG805" s="282"/>
      <c r="GH805" s="282"/>
      <c r="GI805" s="282"/>
      <c r="GJ805" s="282"/>
      <c r="GK805" s="282"/>
      <c r="GL805" s="282"/>
      <c r="GM805" s="282"/>
      <c r="GN805" s="282"/>
      <c r="GO805" s="282"/>
      <c r="GP805" s="282"/>
      <c r="GQ805" s="282"/>
      <c r="GR805" s="282"/>
      <c r="GS805" s="282"/>
      <c r="GT805" s="282"/>
      <c r="GU805" s="282"/>
      <c r="GV805" s="282"/>
      <c r="GW805" s="282"/>
      <c r="GX805" s="282"/>
      <c r="GY805" s="282"/>
      <c r="GZ805" s="282"/>
      <c r="HA805" s="282"/>
      <c r="HB805" s="282"/>
      <c r="HC805" s="282"/>
      <c r="HD805" s="282"/>
      <c r="HE805" s="282"/>
      <c r="HF805" s="282"/>
      <c r="HG805" s="282"/>
      <c r="HH805" s="282"/>
      <c r="HI805" s="282"/>
      <c r="HJ805" s="282"/>
      <c r="HK805" s="282"/>
      <c r="HL805" s="282"/>
      <c r="HM805" s="282"/>
      <c r="HN805" s="282"/>
      <c r="HO805" s="282"/>
      <c r="HP805" s="282"/>
      <c r="HQ805" s="282"/>
    </row>
    <row r="806" spans="1:225" s="73" customFormat="1" ht="18" hidden="1" customHeight="1" x14ac:dyDescent="0.25">
      <c r="A806" s="223" t="str">
        <f t="shared" si="1918"/>
        <v/>
      </c>
      <c r="B806" s="225" t="str">
        <f t="shared" si="1918"/>
        <v/>
      </c>
      <c r="C806" s="218">
        <f t="shared" si="1920"/>
        <v>0</v>
      </c>
      <c r="D806" s="284"/>
      <c r="E806" s="219">
        <f t="shared" si="1921"/>
        <v>0</v>
      </c>
      <c r="F806" s="219">
        <f t="shared" si="1922"/>
        <v>0</v>
      </c>
      <c r="G806" s="84"/>
      <c r="H806" s="214" t="str">
        <f t="shared" si="1923"/>
        <v/>
      </c>
      <c r="I806" s="219" t="str">
        <f t="shared" si="1924"/>
        <v/>
      </c>
      <c r="J806" s="219" t="str">
        <f t="shared" si="1927"/>
        <v/>
      </c>
      <c r="K806" s="216"/>
      <c r="L806" s="217">
        <f t="shared" si="1919"/>
        <v>1</v>
      </c>
      <c r="M806" s="219" t="str">
        <f t="shared" si="1925"/>
        <v/>
      </c>
      <c r="N806" s="221" t="str">
        <f t="shared" si="1926"/>
        <v/>
      </c>
      <c r="O806" s="304"/>
      <c r="P806" s="282"/>
      <c r="Q806" s="282"/>
      <c r="R806" s="287"/>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c r="CQ806" s="282"/>
      <c r="CR806" s="282"/>
      <c r="CS806" s="282"/>
      <c r="CT806" s="282"/>
      <c r="CU806" s="282"/>
      <c r="CV806" s="282"/>
      <c r="CW806" s="282"/>
      <c r="CX806" s="282"/>
      <c r="CY806" s="282"/>
      <c r="CZ806" s="282"/>
      <c r="DA806" s="282"/>
      <c r="DB806" s="282"/>
      <c r="DC806" s="282"/>
      <c r="DD806" s="282"/>
      <c r="DE806" s="282"/>
      <c r="DF806" s="282"/>
      <c r="DG806" s="282"/>
      <c r="DH806" s="282"/>
      <c r="DI806" s="282"/>
      <c r="DJ806" s="282"/>
      <c r="DK806" s="282"/>
      <c r="DL806" s="282"/>
      <c r="DM806" s="282"/>
      <c r="DN806" s="282"/>
      <c r="DO806" s="282"/>
      <c r="DP806" s="282"/>
      <c r="DQ806" s="282"/>
      <c r="DR806" s="282"/>
      <c r="DS806" s="282"/>
      <c r="DT806" s="282"/>
      <c r="DU806" s="282"/>
      <c r="DV806" s="282"/>
      <c r="DW806" s="282"/>
      <c r="DX806" s="282"/>
      <c r="DY806" s="282"/>
      <c r="DZ806" s="282"/>
      <c r="EA806" s="282"/>
      <c r="EB806" s="282"/>
      <c r="EC806" s="282"/>
      <c r="ED806" s="282"/>
      <c r="EE806" s="282"/>
      <c r="EF806" s="282"/>
      <c r="EG806" s="282"/>
      <c r="EH806" s="282"/>
      <c r="EI806" s="282"/>
      <c r="EJ806" s="282"/>
      <c r="EK806" s="282"/>
      <c r="EL806" s="282"/>
      <c r="EM806" s="282"/>
      <c r="EN806" s="282"/>
      <c r="EO806" s="282"/>
      <c r="EP806" s="282"/>
      <c r="EQ806" s="282"/>
      <c r="ER806" s="282"/>
      <c r="ES806" s="282"/>
      <c r="ET806" s="282"/>
      <c r="EU806" s="282"/>
      <c r="EV806" s="282"/>
      <c r="EW806" s="282"/>
      <c r="EX806" s="282"/>
      <c r="EY806" s="282"/>
      <c r="EZ806" s="282"/>
      <c r="FA806" s="282"/>
      <c r="FB806" s="282"/>
      <c r="FC806" s="282"/>
      <c r="FD806" s="282"/>
      <c r="FE806" s="282"/>
      <c r="FF806" s="282"/>
      <c r="FG806" s="282"/>
      <c r="FH806" s="282"/>
      <c r="FI806" s="282"/>
      <c r="FJ806" s="282"/>
      <c r="FK806" s="282"/>
      <c r="FL806" s="282"/>
      <c r="FM806" s="282"/>
      <c r="FN806" s="282"/>
      <c r="FO806" s="282"/>
      <c r="FP806" s="282"/>
      <c r="FQ806" s="282"/>
      <c r="FR806" s="282"/>
      <c r="FS806" s="282"/>
      <c r="FT806" s="282"/>
      <c r="FU806" s="282"/>
      <c r="FV806" s="282"/>
      <c r="FW806" s="282"/>
      <c r="FX806" s="282"/>
      <c r="FY806" s="282"/>
      <c r="FZ806" s="282"/>
      <c r="GA806" s="282"/>
      <c r="GB806" s="282"/>
      <c r="GC806" s="282"/>
      <c r="GD806" s="282"/>
      <c r="GE806" s="282"/>
      <c r="GF806" s="282"/>
      <c r="GG806" s="282"/>
      <c r="GH806" s="282"/>
      <c r="GI806" s="282"/>
      <c r="GJ806" s="282"/>
      <c r="GK806" s="282"/>
      <c r="GL806" s="282"/>
      <c r="GM806" s="282"/>
      <c r="GN806" s="282"/>
      <c r="GO806" s="282"/>
      <c r="GP806" s="282"/>
      <c r="GQ806" s="282"/>
      <c r="GR806" s="282"/>
      <c r="GS806" s="282"/>
      <c r="GT806" s="282"/>
      <c r="GU806" s="282"/>
      <c r="GV806" s="282"/>
      <c r="GW806" s="282"/>
      <c r="GX806" s="282"/>
      <c r="GY806" s="282"/>
      <c r="GZ806" s="282"/>
      <c r="HA806" s="282"/>
      <c r="HB806" s="282"/>
      <c r="HC806" s="282"/>
      <c r="HD806" s="282"/>
      <c r="HE806" s="282"/>
      <c r="HF806" s="282"/>
      <c r="HG806" s="282"/>
      <c r="HH806" s="282"/>
      <c r="HI806" s="282"/>
      <c r="HJ806" s="282"/>
      <c r="HK806" s="282"/>
      <c r="HL806" s="282"/>
      <c r="HM806" s="282"/>
      <c r="HN806" s="282"/>
      <c r="HO806" s="282"/>
      <c r="HP806" s="282"/>
      <c r="HQ806" s="282"/>
    </row>
    <row r="807" spans="1:225" s="73" customFormat="1" ht="18" hidden="1" customHeight="1" x14ac:dyDescent="0.25">
      <c r="A807" s="223" t="str">
        <f t="shared" si="1918"/>
        <v/>
      </c>
      <c r="B807" s="225" t="str">
        <f t="shared" si="1918"/>
        <v/>
      </c>
      <c r="C807" s="218">
        <f t="shared" si="1920"/>
        <v>0</v>
      </c>
      <c r="D807" s="284"/>
      <c r="E807" s="219">
        <f t="shared" si="1921"/>
        <v>0</v>
      </c>
      <c r="F807" s="219">
        <f t="shared" si="1922"/>
        <v>0</v>
      </c>
      <c r="G807" s="84"/>
      <c r="H807" s="214" t="str">
        <f t="shared" si="1923"/>
        <v/>
      </c>
      <c r="I807" s="219" t="str">
        <f t="shared" si="1924"/>
        <v/>
      </c>
      <c r="J807" s="219" t="str">
        <f t="shared" si="1927"/>
        <v/>
      </c>
      <c r="K807" s="216"/>
      <c r="L807" s="217">
        <f t="shared" si="1919"/>
        <v>1</v>
      </c>
      <c r="M807" s="219" t="str">
        <f t="shared" si="1925"/>
        <v/>
      </c>
      <c r="N807" s="221" t="str">
        <f t="shared" si="1926"/>
        <v/>
      </c>
      <c r="O807" s="304"/>
      <c r="P807" s="282"/>
      <c r="Q807" s="282"/>
      <c r="R807" s="287"/>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c r="CQ807" s="282"/>
      <c r="CR807" s="282"/>
      <c r="CS807" s="282"/>
      <c r="CT807" s="282"/>
      <c r="CU807" s="282"/>
      <c r="CV807" s="282"/>
      <c r="CW807" s="282"/>
      <c r="CX807" s="282"/>
      <c r="CY807" s="282"/>
      <c r="CZ807" s="282"/>
      <c r="DA807" s="282"/>
      <c r="DB807" s="282"/>
      <c r="DC807" s="282"/>
      <c r="DD807" s="282"/>
      <c r="DE807" s="282"/>
      <c r="DF807" s="282"/>
      <c r="DG807" s="282"/>
      <c r="DH807" s="282"/>
      <c r="DI807" s="282"/>
      <c r="DJ807" s="282"/>
      <c r="DK807" s="282"/>
      <c r="DL807" s="282"/>
      <c r="DM807" s="282"/>
      <c r="DN807" s="282"/>
      <c r="DO807" s="282"/>
      <c r="DP807" s="282"/>
      <c r="DQ807" s="282"/>
      <c r="DR807" s="282"/>
      <c r="DS807" s="282"/>
      <c r="DT807" s="282"/>
      <c r="DU807" s="282"/>
      <c r="DV807" s="282"/>
      <c r="DW807" s="282"/>
      <c r="DX807" s="282"/>
      <c r="DY807" s="282"/>
      <c r="DZ807" s="282"/>
      <c r="EA807" s="282"/>
      <c r="EB807" s="282"/>
      <c r="EC807" s="282"/>
      <c r="ED807" s="282"/>
      <c r="EE807" s="282"/>
      <c r="EF807" s="282"/>
      <c r="EG807" s="282"/>
      <c r="EH807" s="282"/>
      <c r="EI807" s="282"/>
      <c r="EJ807" s="282"/>
      <c r="EK807" s="282"/>
      <c r="EL807" s="282"/>
      <c r="EM807" s="282"/>
      <c r="EN807" s="282"/>
      <c r="EO807" s="282"/>
      <c r="EP807" s="282"/>
      <c r="EQ807" s="282"/>
      <c r="ER807" s="282"/>
      <c r="ES807" s="282"/>
      <c r="ET807" s="282"/>
      <c r="EU807" s="282"/>
      <c r="EV807" s="282"/>
      <c r="EW807" s="282"/>
      <c r="EX807" s="282"/>
      <c r="EY807" s="282"/>
      <c r="EZ807" s="282"/>
      <c r="FA807" s="282"/>
      <c r="FB807" s="282"/>
      <c r="FC807" s="282"/>
      <c r="FD807" s="282"/>
      <c r="FE807" s="282"/>
      <c r="FF807" s="282"/>
      <c r="FG807" s="282"/>
      <c r="FH807" s="282"/>
      <c r="FI807" s="282"/>
      <c r="FJ807" s="282"/>
      <c r="FK807" s="282"/>
      <c r="FL807" s="282"/>
      <c r="FM807" s="282"/>
      <c r="FN807" s="282"/>
      <c r="FO807" s="282"/>
      <c r="FP807" s="282"/>
      <c r="FQ807" s="282"/>
      <c r="FR807" s="282"/>
      <c r="FS807" s="282"/>
      <c r="FT807" s="282"/>
      <c r="FU807" s="282"/>
      <c r="FV807" s="282"/>
      <c r="FW807" s="282"/>
      <c r="FX807" s="282"/>
      <c r="FY807" s="282"/>
      <c r="FZ807" s="282"/>
      <c r="GA807" s="282"/>
      <c r="GB807" s="282"/>
      <c r="GC807" s="282"/>
      <c r="GD807" s="282"/>
      <c r="GE807" s="282"/>
      <c r="GF807" s="282"/>
      <c r="GG807" s="282"/>
      <c r="GH807" s="282"/>
      <c r="GI807" s="282"/>
      <c r="GJ807" s="282"/>
      <c r="GK807" s="282"/>
      <c r="GL807" s="282"/>
      <c r="GM807" s="282"/>
      <c r="GN807" s="282"/>
      <c r="GO807" s="282"/>
      <c r="GP807" s="282"/>
      <c r="GQ807" s="282"/>
      <c r="GR807" s="282"/>
      <c r="GS807" s="282"/>
      <c r="GT807" s="282"/>
      <c r="GU807" s="282"/>
      <c r="GV807" s="282"/>
      <c r="GW807" s="282"/>
      <c r="GX807" s="282"/>
      <c r="GY807" s="282"/>
      <c r="GZ807" s="282"/>
      <c r="HA807" s="282"/>
      <c r="HB807" s="282"/>
      <c r="HC807" s="282"/>
      <c r="HD807" s="282"/>
      <c r="HE807" s="282"/>
      <c r="HF807" s="282"/>
      <c r="HG807" s="282"/>
      <c r="HH807" s="282"/>
      <c r="HI807" s="282"/>
      <c r="HJ807" s="282"/>
      <c r="HK807" s="282"/>
      <c r="HL807" s="282"/>
      <c r="HM807" s="282"/>
      <c r="HN807" s="282"/>
      <c r="HO807" s="282"/>
      <c r="HP807" s="282"/>
      <c r="HQ807" s="282"/>
    </row>
    <row r="808" spans="1:225" s="73" customFormat="1" ht="18" hidden="1" customHeight="1" x14ac:dyDescent="0.25">
      <c r="A808" s="223" t="str">
        <f t="shared" si="1918"/>
        <v/>
      </c>
      <c r="B808" s="225" t="str">
        <f t="shared" si="1918"/>
        <v/>
      </c>
      <c r="C808" s="218">
        <f t="shared" si="1920"/>
        <v>0</v>
      </c>
      <c r="D808" s="284"/>
      <c r="E808" s="219">
        <f t="shared" si="1921"/>
        <v>0</v>
      </c>
      <c r="F808" s="219">
        <f t="shared" si="1922"/>
        <v>0</v>
      </c>
      <c r="G808" s="84"/>
      <c r="H808" s="214" t="str">
        <f t="shared" si="1923"/>
        <v/>
      </c>
      <c r="I808" s="219" t="str">
        <f t="shared" si="1924"/>
        <v/>
      </c>
      <c r="J808" s="219" t="str">
        <f t="shared" si="1927"/>
        <v/>
      </c>
      <c r="K808" s="216"/>
      <c r="L808" s="217">
        <f t="shared" si="1919"/>
        <v>1</v>
      </c>
      <c r="M808" s="219" t="str">
        <f t="shared" si="1925"/>
        <v/>
      </c>
      <c r="N808" s="221" t="str">
        <f t="shared" si="1926"/>
        <v/>
      </c>
      <c r="O808" s="304"/>
      <c r="P808" s="282"/>
      <c r="Q808" s="282"/>
      <c r="R808" s="287"/>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c r="CQ808" s="282"/>
      <c r="CR808" s="282"/>
      <c r="CS808" s="282"/>
      <c r="CT808" s="282"/>
      <c r="CU808" s="282"/>
      <c r="CV808" s="282"/>
      <c r="CW808" s="282"/>
      <c r="CX808" s="282"/>
      <c r="CY808" s="282"/>
      <c r="CZ808" s="282"/>
      <c r="DA808" s="282"/>
      <c r="DB808" s="282"/>
      <c r="DC808" s="282"/>
      <c r="DD808" s="282"/>
      <c r="DE808" s="282"/>
      <c r="DF808" s="282"/>
      <c r="DG808" s="282"/>
      <c r="DH808" s="282"/>
      <c r="DI808" s="282"/>
      <c r="DJ808" s="282"/>
      <c r="DK808" s="282"/>
      <c r="DL808" s="282"/>
      <c r="DM808" s="282"/>
      <c r="DN808" s="282"/>
      <c r="DO808" s="282"/>
      <c r="DP808" s="282"/>
      <c r="DQ808" s="282"/>
      <c r="DR808" s="282"/>
      <c r="DS808" s="282"/>
      <c r="DT808" s="282"/>
      <c r="DU808" s="282"/>
      <c r="DV808" s="282"/>
      <c r="DW808" s="282"/>
      <c r="DX808" s="282"/>
      <c r="DY808" s="282"/>
      <c r="DZ808" s="282"/>
      <c r="EA808" s="282"/>
      <c r="EB808" s="282"/>
      <c r="EC808" s="282"/>
      <c r="ED808" s="282"/>
      <c r="EE808" s="282"/>
      <c r="EF808" s="282"/>
      <c r="EG808" s="282"/>
      <c r="EH808" s="282"/>
      <c r="EI808" s="282"/>
      <c r="EJ808" s="282"/>
      <c r="EK808" s="282"/>
      <c r="EL808" s="282"/>
      <c r="EM808" s="282"/>
      <c r="EN808" s="282"/>
      <c r="EO808" s="282"/>
      <c r="EP808" s="282"/>
      <c r="EQ808" s="282"/>
      <c r="ER808" s="282"/>
      <c r="ES808" s="282"/>
      <c r="ET808" s="282"/>
      <c r="EU808" s="282"/>
      <c r="EV808" s="282"/>
      <c r="EW808" s="282"/>
      <c r="EX808" s="282"/>
      <c r="EY808" s="282"/>
      <c r="EZ808" s="282"/>
      <c r="FA808" s="282"/>
      <c r="FB808" s="282"/>
      <c r="FC808" s="282"/>
      <c r="FD808" s="282"/>
      <c r="FE808" s="282"/>
      <c r="FF808" s="282"/>
      <c r="FG808" s="282"/>
      <c r="FH808" s="282"/>
      <c r="FI808" s="282"/>
      <c r="FJ808" s="282"/>
      <c r="FK808" s="282"/>
      <c r="FL808" s="282"/>
      <c r="FM808" s="282"/>
      <c r="FN808" s="282"/>
      <c r="FO808" s="282"/>
      <c r="FP808" s="282"/>
      <c r="FQ808" s="282"/>
      <c r="FR808" s="282"/>
      <c r="FS808" s="282"/>
      <c r="FT808" s="282"/>
      <c r="FU808" s="282"/>
      <c r="FV808" s="282"/>
      <c r="FW808" s="282"/>
      <c r="FX808" s="282"/>
      <c r="FY808" s="282"/>
      <c r="FZ808" s="282"/>
      <c r="GA808" s="282"/>
      <c r="GB808" s="282"/>
      <c r="GC808" s="282"/>
      <c r="GD808" s="282"/>
      <c r="GE808" s="282"/>
      <c r="GF808" s="282"/>
      <c r="GG808" s="282"/>
      <c r="GH808" s="282"/>
      <c r="GI808" s="282"/>
      <c r="GJ808" s="282"/>
      <c r="GK808" s="282"/>
      <c r="GL808" s="282"/>
      <c r="GM808" s="282"/>
      <c r="GN808" s="282"/>
      <c r="GO808" s="282"/>
      <c r="GP808" s="282"/>
      <c r="GQ808" s="282"/>
      <c r="GR808" s="282"/>
      <c r="GS808" s="282"/>
      <c r="GT808" s="282"/>
      <c r="GU808" s="282"/>
      <c r="GV808" s="282"/>
      <c r="GW808" s="282"/>
      <c r="GX808" s="282"/>
      <c r="GY808" s="282"/>
      <c r="GZ808" s="282"/>
      <c r="HA808" s="282"/>
      <c r="HB808" s="282"/>
      <c r="HC808" s="282"/>
      <c r="HD808" s="282"/>
      <c r="HE808" s="282"/>
      <c r="HF808" s="282"/>
      <c r="HG808" s="282"/>
      <c r="HH808" s="282"/>
      <c r="HI808" s="282"/>
      <c r="HJ808" s="282"/>
      <c r="HK808" s="282"/>
      <c r="HL808" s="282"/>
      <c r="HM808" s="282"/>
      <c r="HN808" s="282"/>
      <c r="HO808" s="282"/>
      <c r="HP808" s="282"/>
      <c r="HQ808" s="282"/>
    </row>
    <row r="809" spans="1:225" s="73" customFormat="1" ht="18" hidden="1" customHeight="1" x14ac:dyDescent="0.25">
      <c r="A809" s="223" t="str">
        <f t="shared" si="1918"/>
        <v/>
      </c>
      <c r="B809" s="225" t="str">
        <f t="shared" si="1918"/>
        <v/>
      </c>
      <c r="C809" s="218">
        <f t="shared" si="1920"/>
        <v>0</v>
      </c>
      <c r="D809" s="284"/>
      <c r="E809" s="219">
        <f t="shared" si="1921"/>
        <v>0</v>
      </c>
      <c r="F809" s="219">
        <f t="shared" si="1922"/>
        <v>0</v>
      </c>
      <c r="G809" s="84"/>
      <c r="H809" s="214" t="str">
        <f t="shared" si="1923"/>
        <v/>
      </c>
      <c r="I809" s="219" t="str">
        <f t="shared" si="1924"/>
        <v/>
      </c>
      <c r="J809" s="219" t="str">
        <f t="shared" si="1927"/>
        <v/>
      </c>
      <c r="K809" s="216"/>
      <c r="L809" s="217">
        <f t="shared" si="1919"/>
        <v>1</v>
      </c>
      <c r="M809" s="219" t="str">
        <f t="shared" si="1925"/>
        <v/>
      </c>
      <c r="N809" s="221" t="str">
        <f t="shared" si="1926"/>
        <v/>
      </c>
      <c r="O809" s="304"/>
      <c r="P809" s="282"/>
      <c r="Q809" s="282"/>
      <c r="R809" s="287"/>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c r="CQ809" s="282"/>
      <c r="CR809" s="282"/>
      <c r="CS809" s="282"/>
      <c r="CT809" s="282"/>
      <c r="CU809" s="282"/>
      <c r="CV809" s="282"/>
      <c r="CW809" s="282"/>
      <c r="CX809" s="282"/>
      <c r="CY809" s="282"/>
      <c r="CZ809" s="282"/>
      <c r="DA809" s="282"/>
      <c r="DB809" s="282"/>
      <c r="DC809" s="282"/>
      <c r="DD809" s="282"/>
      <c r="DE809" s="282"/>
      <c r="DF809" s="282"/>
      <c r="DG809" s="282"/>
      <c r="DH809" s="282"/>
      <c r="DI809" s="282"/>
      <c r="DJ809" s="282"/>
      <c r="DK809" s="282"/>
      <c r="DL809" s="282"/>
      <c r="DM809" s="282"/>
      <c r="DN809" s="282"/>
      <c r="DO809" s="282"/>
      <c r="DP809" s="282"/>
      <c r="DQ809" s="282"/>
      <c r="DR809" s="282"/>
      <c r="DS809" s="282"/>
      <c r="DT809" s="282"/>
      <c r="DU809" s="282"/>
      <c r="DV809" s="282"/>
      <c r="DW809" s="282"/>
      <c r="DX809" s="282"/>
      <c r="DY809" s="282"/>
      <c r="DZ809" s="282"/>
      <c r="EA809" s="282"/>
      <c r="EB809" s="282"/>
      <c r="EC809" s="282"/>
      <c r="ED809" s="282"/>
      <c r="EE809" s="282"/>
      <c r="EF809" s="282"/>
      <c r="EG809" s="282"/>
      <c r="EH809" s="282"/>
      <c r="EI809" s="282"/>
      <c r="EJ809" s="282"/>
      <c r="EK809" s="282"/>
      <c r="EL809" s="282"/>
      <c r="EM809" s="282"/>
      <c r="EN809" s="282"/>
      <c r="EO809" s="282"/>
      <c r="EP809" s="282"/>
      <c r="EQ809" s="282"/>
      <c r="ER809" s="282"/>
      <c r="ES809" s="282"/>
      <c r="ET809" s="282"/>
      <c r="EU809" s="282"/>
      <c r="EV809" s="282"/>
      <c r="EW809" s="282"/>
      <c r="EX809" s="282"/>
      <c r="EY809" s="282"/>
      <c r="EZ809" s="282"/>
      <c r="FA809" s="282"/>
      <c r="FB809" s="282"/>
      <c r="FC809" s="282"/>
      <c r="FD809" s="282"/>
      <c r="FE809" s="282"/>
      <c r="FF809" s="282"/>
      <c r="FG809" s="282"/>
      <c r="FH809" s="282"/>
      <c r="FI809" s="282"/>
      <c r="FJ809" s="282"/>
      <c r="FK809" s="282"/>
      <c r="FL809" s="282"/>
      <c r="FM809" s="282"/>
      <c r="FN809" s="282"/>
      <c r="FO809" s="282"/>
      <c r="FP809" s="282"/>
      <c r="FQ809" s="282"/>
      <c r="FR809" s="282"/>
      <c r="FS809" s="282"/>
      <c r="FT809" s="282"/>
      <c r="FU809" s="282"/>
      <c r="FV809" s="282"/>
      <c r="FW809" s="282"/>
      <c r="FX809" s="282"/>
      <c r="FY809" s="282"/>
      <c r="FZ809" s="282"/>
      <c r="GA809" s="282"/>
      <c r="GB809" s="282"/>
      <c r="GC809" s="282"/>
      <c r="GD809" s="282"/>
      <c r="GE809" s="282"/>
      <c r="GF809" s="282"/>
      <c r="GG809" s="282"/>
      <c r="GH809" s="282"/>
      <c r="GI809" s="282"/>
      <c r="GJ809" s="282"/>
      <c r="GK809" s="282"/>
      <c r="GL809" s="282"/>
      <c r="GM809" s="282"/>
      <c r="GN809" s="282"/>
      <c r="GO809" s="282"/>
      <c r="GP809" s="282"/>
      <c r="GQ809" s="282"/>
      <c r="GR809" s="282"/>
      <c r="GS809" s="282"/>
      <c r="GT809" s="282"/>
      <c r="GU809" s="282"/>
      <c r="GV809" s="282"/>
      <c r="GW809" s="282"/>
      <c r="GX809" s="282"/>
      <c r="GY809" s="282"/>
      <c r="GZ809" s="282"/>
      <c r="HA809" s="282"/>
      <c r="HB809" s="282"/>
      <c r="HC809" s="282"/>
      <c r="HD809" s="282"/>
      <c r="HE809" s="282"/>
      <c r="HF809" s="282"/>
      <c r="HG809" s="282"/>
      <c r="HH809" s="282"/>
      <c r="HI809" s="282"/>
      <c r="HJ809" s="282"/>
      <c r="HK809" s="282"/>
      <c r="HL809" s="282"/>
      <c r="HM809" s="282"/>
      <c r="HN809" s="282"/>
      <c r="HO809" s="282"/>
      <c r="HP809" s="282"/>
      <c r="HQ809" s="282"/>
    </row>
    <row r="810" spans="1:225" s="73" customFormat="1" ht="18" hidden="1" customHeight="1" x14ac:dyDescent="0.25">
      <c r="A810" s="223" t="str">
        <f t="shared" si="1918"/>
        <v/>
      </c>
      <c r="B810" s="225" t="str">
        <f t="shared" si="1918"/>
        <v/>
      </c>
      <c r="C810" s="218">
        <f t="shared" si="1920"/>
        <v>0</v>
      </c>
      <c r="D810" s="284"/>
      <c r="E810" s="219">
        <f t="shared" si="1921"/>
        <v>0</v>
      </c>
      <c r="F810" s="219">
        <f t="shared" si="1922"/>
        <v>0</v>
      </c>
      <c r="G810" s="84"/>
      <c r="H810" s="214" t="str">
        <f t="shared" si="1923"/>
        <v/>
      </c>
      <c r="I810" s="219" t="str">
        <f t="shared" si="1924"/>
        <v/>
      </c>
      <c r="J810" s="219" t="str">
        <f t="shared" si="1927"/>
        <v/>
      </c>
      <c r="K810" s="216"/>
      <c r="L810" s="217">
        <f t="shared" si="1919"/>
        <v>1</v>
      </c>
      <c r="M810" s="219" t="str">
        <f t="shared" si="1925"/>
        <v/>
      </c>
      <c r="N810" s="221" t="str">
        <f t="shared" si="1926"/>
        <v/>
      </c>
      <c r="O810" s="304"/>
      <c r="P810" s="282"/>
      <c r="Q810" s="282"/>
      <c r="R810" s="287"/>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c r="CQ810" s="282"/>
      <c r="CR810" s="282"/>
      <c r="CS810" s="282"/>
      <c r="CT810" s="282"/>
      <c r="CU810" s="282"/>
      <c r="CV810" s="282"/>
      <c r="CW810" s="282"/>
      <c r="CX810" s="282"/>
      <c r="CY810" s="282"/>
      <c r="CZ810" s="282"/>
      <c r="DA810" s="282"/>
      <c r="DB810" s="282"/>
      <c r="DC810" s="282"/>
      <c r="DD810" s="282"/>
      <c r="DE810" s="282"/>
      <c r="DF810" s="282"/>
      <c r="DG810" s="282"/>
      <c r="DH810" s="282"/>
      <c r="DI810" s="282"/>
      <c r="DJ810" s="282"/>
      <c r="DK810" s="282"/>
      <c r="DL810" s="282"/>
      <c r="DM810" s="282"/>
      <c r="DN810" s="282"/>
      <c r="DO810" s="282"/>
      <c r="DP810" s="282"/>
      <c r="DQ810" s="282"/>
      <c r="DR810" s="282"/>
      <c r="DS810" s="282"/>
      <c r="DT810" s="282"/>
      <c r="DU810" s="282"/>
      <c r="DV810" s="282"/>
      <c r="DW810" s="282"/>
      <c r="DX810" s="282"/>
      <c r="DY810" s="282"/>
      <c r="DZ810" s="282"/>
      <c r="EA810" s="282"/>
      <c r="EB810" s="282"/>
      <c r="EC810" s="282"/>
      <c r="ED810" s="282"/>
      <c r="EE810" s="282"/>
      <c r="EF810" s="282"/>
      <c r="EG810" s="282"/>
      <c r="EH810" s="282"/>
      <c r="EI810" s="282"/>
      <c r="EJ810" s="282"/>
      <c r="EK810" s="282"/>
      <c r="EL810" s="282"/>
      <c r="EM810" s="282"/>
      <c r="EN810" s="282"/>
      <c r="EO810" s="282"/>
      <c r="EP810" s="282"/>
      <c r="EQ810" s="282"/>
      <c r="ER810" s="282"/>
      <c r="ES810" s="282"/>
      <c r="ET810" s="282"/>
      <c r="EU810" s="282"/>
      <c r="EV810" s="282"/>
      <c r="EW810" s="282"/>
      <c r="EX810" s="282"/>
      <c r="EY810" s="282"/>
      <c r="EZ810" s="282"/>
      <c r="FA810" s="282"/>
      <c r="FB810" s="282"/>
      <c r="FC810" s="282"/>
      <c r="FD810" s="282"/>
      <c r="FE810" s="282"/>
      <c r="FF810" s="282"/>
      <c r="FG810" s="282"/>
      <c r="FH810" s="282"/>
      <c r="FI810" s="282"/>
      <c r="FJ810" s="282"/>
      <c r="FK810" s="282"/>
      <c r="FL810" s="282"/>
      <c r="FM810" s="282"/>
      <c r="FN810" s="282"/>
      <c r="FO810" s="282"/>
      <c r="FP810" s="282"/>
      <c r="FQ810" s="282"/>
      <c r="FR810" s="282"/>
      <c r="FS810" s="282"/>
      <c r="FT810" s="282"/>
      <c r="FU810" s="282"/>
      <c r="FV810" s="282"/>
      <c r="FW810" s="282"/>
      <c r="FX810" s="282"/>
      <c r="FY810" s="282"/>
      <c r="FZ810" s="282"/>
      <c r="GA810" s="282"/>
      <c r="GB810" s="282"/>
      <c r="GC810" s="282"/>
      <c r="GD810" s="282"/>
      <c r="GE810" s="282"/>
      <c r="GF810" s="282"/>
      <c r="GG810" s="282"/>
      <c r="GH810" s="282"/>
      <c r="GI810" s="282"/>
      <c r="GJ810" s="282"/>
      <c r="GK810" s="282"/>
      <c r="GL810" s="282"/>
      <c r="GM810" s="282"/>
      <c r="GN810" s="282"/>
      <c r="GO810" s="282"/>
      <c r="GP810" s="282"/>
      <c r="GQ810" s="282"/>
      <c r="GR810" s="282"/>
      <c r="GS810" s="282"/>
      <c r="GT810" s="282"/>
      <c r="GU810" s="282"/>
      <c r="GV810" s="282"/>
      <c r="GW810" s="282"/>
      <c r="GX810" s="282"/>
      <c r="GY810" s="282"/>
      <c r="GZ810" s="282"/>
      <c r="HA810" s="282"/>
      <c r="HB810" s="282"/>
      <c r="HC810" s="282"/>
      <c r="HD810" s="282"/>
      <c r="HE810" s="282"/>
      <c r="HF810" s="282"/>
      <c r="HG810" s="282"/>
      <c r="HH810" s="282"/>
      <c r="HI810" s="282"/>
      <c r="HJ810" s="282"/>
      <c r="HK810" s="282"/>
      <c r="HL810" s="282"/>
      <c r="HM810" s="282"/>
      <c r="HN810" s="282"/>
      <c r="HO810" s="282"/>
      <c r="HP810" s="282"/>
      <c r="HQ810" s="282"/>
    </row>
    <row r="811" spans="1:225" s="73" customFormat="1" ht="18" hidden="1" customHeight="1" x14ac:dyDescent="0.25">
      <c r="A811" s="223" t="str">
        <f t="shared" si="1918"/>
        <v/>
      </c>
      <c r="B811" s="225" t="str">
        <f t="shared" si="1918"/>
        <v/>
      </c>
      <c r="C811" s="218">
        <f t="shared" si="1920"/>
        <v>0</v>
      </c>
      <c r="D811" s="284"/>
      <c r="E811" s="219">
        <f t="shared" si="1921"/>
        <v>0</v>
      </c>
      <c r="F811" s="219">
        <f t="shared" si="1922"/>
        <v>0</v>
      </c>
      <c r="G811" s="84"/>
      <c r="H811" s="214" t="str">
        <f t="shared" si="1923"/>
        <v/>
      </c>
      <c r="I811" s="219" t="str">
        <f t="shared" si="1924"/>
        <v/>
      </c>
      <c r="J811" s="219" t="str">
        <f t="shared" si="1927"/>
        <v/>
      </c>
      <c r="K811" s="216"/>
      <c r="L811" s="217">
        <f t="shared" si="1919"/>
        <v>1</v>
      </c>
      <c r="M811" s="219" t="str">
        <f t="shared" si="1925"/>
        <v/>
      </c>
      <c r="N811" s="221" t="str">
        <f t="shared" si="1926"/>
        <v/>
      </c>
      <c r="O811" s="304"/>
      <c r="P811" s="282"/>
      <c r="Q811" s="282"/>
      <c r="R811" s="287"/>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c r="CQ811" s="282"/>
      <c r="CR811" s="282"/>
      <c r="CS811" s="282"/>
      <c r="CT811" s="282"/>
      <c r="CU811" s="282"/>
      <c r="CV811" s="282"/>
      <c r="CW811" s="282"/>
      <c r="CX811" s="282"/>
      <c r="CY811" s="282"/>
      <c r="CZ811" s="282"/>
      <c r="DA811" s="282"/>
      <c r="DB811" s="282"/>
      <c r="DC811" s="282"/>
      <c r="DD811" s="282"/>
      <c r="DE811" s="282"/>
      <c r="DF811" s="282"/>
      <c r="DG811" s="282"/>
      <c r="DH811" s="282"/>
      <c r="DI811" s="282"/>
      <c r="DJ811" s="282"/>
      <c r="DK811" s="282"/>
      <c r="DL811" s="282"/>
      <c r="DM811" s="282"/>
      <c r="DN811" s="282"/>
      <c r="DO811" s="282"/>
      <c r="DP811" s="282"/>
      <c r="DQ811" s="282"/>
      <c r="DR811" s="282"/>
      <c r="DS811" s="282"/>
      <c r="DT811" s="282"/>
      <c r="DU811" s="282"/>
      <c r="DV811" s="282"/>
      <c r="DW811" s="282"/>
      <c r="DX811" s="282"/>
      <c r="DY811" s="282"/>
      <c r="DZ811" s="282"/>
      <c r="EA811" s="282"/>
      <c r="EB811" s="282"/>
      <c r="EC811" s="282"/>
      <c r="ED811" s="282"/>
      <c r="EE811" s="282"/>
      <c r="EF811" s="282"/>
      <c r="EG811" s="282"/>
      <c r="EH811" s="282"/>
      <c r="EI811" s="282"/>
      <c r="EJ811" s="282"/>
      <c r="EK811" s="282"/>
      <c r="EL811" s="282"/>
      <c r="EM811" s="282"/>
      <c r="EN811" s="282"/>
      <c r="EO811" s="282"/>
      <c r="EP811" s="282"/>
      <c r="EQ811" s="282"/>
      <c r="ER811" s="282"/>
      <c r="ES811" s="282"/>
      <c r="ET811" s="282"/>
      <c r="EU811" s="282"/>
      <c r="EV811" s="282"/>
      <c r="EW811" s="282"/>
      <c r="EX811" s="282"/>
      <c r="EY811" s="282"/>
      <c r="EZ811" s="282"/>
      <c r="FA811" s="282"/>
      <c r="FB811" s="282"/>
      <c r="FC811" s="282"/>
      <c r="FD811" s="282"/>
      <c r="FE811" s="282"/>
      <c r="FF811" s="282"/>
      <c r="FG811" s="282"/>
      <c r="FH811" s="282"/>
      <c r="FI811" s="282"/>
      <c r="FJ811" s="282"/>
      <c r="FK811" s="282"/>
      <c r="FL811" s="282"/>
      <c r="FM811" s="282"/>
      <c r="FN811" s="282"/>
      <c r="FO811" s="282"/>
      <c r="FP811" s="282"/>
      <c r="FQ811" s="282"/>
      <c r="FR811" s="282"/>
      <c r="FS811" s="282"/>
      <c r="FT811" s="282"/>
      <c r="FU811" s="282"/>
      <c r="FV811" s="282"/>
      <c r="FW811" s="282"/>
      <c r="FX811" s="282"/>
      <c r="FY811" s="282"/>
      <c r="FZ811" s="282"/>
      <c r="GA811" s="282"/>
      <c r="GB811" s="282"/>
      <c r="GC811" s="282"/>
      <c r="GD811" s="282"/>
      <c r="GE811" s="282"/>
      <c r="GF811" s="282"/>
      <c r="GG811" s="282"/>
      <c r="GH811" s="282"/>
      <c r="GI811" s="282"/>
      <c r="GJ811" s="282"/>
      <c r="GK811" s="282"/>
      <c r="GL811" s="282"/>
      <c r="GM811" s="282"/>
      <c r="GN811" s="282"/>
      <c r="GO811" s="282"/>
      <c r="GP811" s="282"/>
      <c r="GQ811" s="282"/>
      <c r="GR811" s="282"/>
      <c r="GS811" s="282"/>
      <c r="GT811" s="282"/>
      <c r="GU811" s="282"/>
      <c r="GV811" s="282"/>
      <c r="GW811" s="282"/>
      <c r="GX811" s="282"/>
      <c r="GY811" s="282"/>
      <c r="GZ811" s="282"/>
      <c r="HA811" s="282"/>
      <c r="HB811" s="282"/>
      <c r="HC811" s="282"/>
      <c r="HD811" s="282"/>
      <c r="HE811" s="282"/>
      <c r="HF811" s="282"/>
      <c r="HG811" s="282"/>
      <c r="HH811" s="282"/>
      <c r="HI811" s="282"/>
      <c r="HJ811" s="282"/>
      <c r="HK811" s="282"/>
      <c r="HL811" s="282"/>
      <c r="HM811" s="282"/>
      <c r="HN811" s="282"/>
      <c r="HO811" s="282"/>
      <c r="HP811" s="282"/>
      <c r="HQ811" s="282"/>
    </row>
    <row r="812" spans="1:225" s="73" customFormat="1" ht="18" hidden="1" customHeight="1" x14ac:dyDescent="0.25">
      <c r="A812" s="223" t="str">
        <f t="shared" ref="A812:B831" si="1928">IF(A655="","",A655)</f>
        <v/>
      </c>
      <c r="B812" s="225" t="str">
        <f t="shared" si="1928"/>
        <v/>
      </c>
      <c r="C812" s="218">
        <f t="shared" si="1920"/>
        <v>0</v>
      </c>
      <c r="D812" s="284"/>
      <c r="E812" s="219">
        <f t="shared" si="1921"/>
        <v>0</v>
      </c>
      <c r="F812" s="219">
        <f t="shared" si="1922"/>
        <v>0</v>
      </c>
      <c r="G812" s="84"/>
      <c r="H812" s="214" t="str">
        <f t="shared" si="1923"/>
        <v/>
      </c>
      <c r="I812" s="219" t="str">
        <f t="shared" si="1924"/>
        <v/>
      </c>
      <c r="J812" s="219" t="str">
        <f t="shared" si="1927"/>
        <v/>
      </c>
      <c r="K812" s="216"/>
      <c r="L812" s="217">
        <f t="shared" si="1919"/>
        <v>1</v>
      </c>
      <c r="M812" s="219" t="str">
        <f t="shared" si="1925"/>
        <v/>
      </c>
      <c r="N812" s="221" t="str">
        <f t="shared" si="1926"/>
        <v/>
      </c>
      <c r="O812" s="304"/>
      <c r="P812" s="282"/>
      <c r="Q812" s="282"/>
      <c r="R812" s="287"/>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c r="CQ812" s="282"/>
      <c r="CR812" s="282"/>
      <c r="CS812" s="282"/>
      <c r="CT812" s="282"/>
      <c r="CU812" s="282"/>
      <c r="CV812" s="282"/>
      <c r="CW812" s="282"/>
      <c r="CX812" s="282"/>
      <c r="CY812" s="282"/>
      <c r="CZ812" s="282"/>
      <c r="DA812" s="282"/>
      <c r="DB812" s="282"/>
      <c r="DC812" s="282"/>
      <c r="DD812" s="282"/>
      <c r="DE812" s="282"/>
      <c r="DF812" s="282"/>
      <c r="DG812" s="282"/>
      <c r="DH812" s="282"/>
      <c r="DI812" s="282"/>
      <c r="DJ812" s="282"/>
      <c r="DK812" s="282"/>
      <c r="DL812" s="282"/>
      <c r="DM812" s="282"/>
      <c r="DN812" s="282"/>
      <c r="DO812" s="282"/>
      <c r="DP812" s="282"/>
      <c r="DQ812" s="282"/>
      <c r="DR812" s="282"/>
      <c r="DS812" s="282"/>
      <c r="DT812" s="282"/>
      <c r="DU812" s="282"/>
      <c r="DV812" s="282"/>
      <c r="DW812" s="282"/>
      <c r="DX812" s="282"/>
      <c r="DY812" s="282"/>
      <c r="DZ812" s="282"/>
      <c r="EA812" s="282"/>
      <c r="EB812" s="282"/>
      <c r="EC812" s="282"/>
      <c r="ED812" s="282"/>
      <c r="EE812" s="282"/>
      <c r="EF812" s="282"/>
      <c r="EG812" s="282"/>
      <c r="EH812" s="282"/>
      <c r="EI812" s="282"/>
      <c r="EJ812" s="282"/>
      <c r="EK812" s="282"/>
      <c r="EL812" s="282"/>
      <c r="EM812" s="282"/>
      <c r="EN812" s="282"/>
      <c r="EO812" s="282"/>
      <c r="EP812" s="282"/>
      <c r="EQ812" s="282"/>
      <c r="ER812" s="282"/>
      <c r="ES812" s="282"/>
      <c r="ET812" s="282"/>
      <c r="EU812" s="282"/>
      <c r="EV812" s="282"/>
      <c r="EW812" s="282"/>
      <c r="EX812" s="282"/>
      <c r="EY812" s="282"/>
      <c r="EZ812" s="282"/>
      <c r="FA812" s="282"/>
      <c r="FB812" s="282"/>
      <c r="FC812" s="282"/>
      <c r="FD812" s="282"/>
      <c r="FE812" s="282"/>
      <c r="FF812" s="282"/>
      <c r="FG812" s="282"/>
      <c r="FH812" s="282"/>
      <c r="FI812" s="282"/>
      <c r="FJ812" s="282"/>
      <c r="FK812" s="282"/>
      <c r="FL812" s="282"/>
      <c r="FM812" s="282"/>
      <c r="FN812" s="282"/>
      <c r="FO812" s="282"/>
      <c r="FP812" s="282"/>
      <c r="FQ812" s="282"/>
      <c r="FR812" s="282"/>
      <c r="FS812" s="282"/>
      <c r="FT812" s="282"/>
      <c r="FU812" s="282"/>
      <c r="FV812" s="282"/>
      <c r="FW812" s="282"/>
      <c r="FX812" s="282"/>
      <c r="FY812" s="282"/>
      <c r="FZ812" s="282"/>
      <c r="GA812" s="282"/>
      <c r="GB812" s="282"/>
      <c r="GC812" s="282"/>
      <c r="GD812" s="282"/>
      <c r="GE812" s="282"/>
      <c r="GF812" s="282"/>
      <c r="GG812" s="282"/>
      <c r="GH812" s="282"/>
      <c r="GI812" s="282"/>
      <c r="GJ812" s="282"/>
      <c r="GK812" s="282"/>
      <c r="GL812" s="282"/>
      <c r="GM812" s="282"/>
      <c r="GN812" s="282"/>
      <c r="GO812" s="282"/>
      <c r="GP812" s="282"/>
      <c r="GQ812" s="282"/>
      <c r="GR812" s="282"/>
      <c r="GS812" s="282"/>
      <c r="GT812" s="282"/>
      <c r="GU812" s="282"/>
      <c r="GV812" s="282"/>
      <c r="GW812" s="282"/>
      <c r="GX812" s="282"/>
      <c r="GY812" s="282"/>
      <c r="GZ812" s="282"/>
      <c r="HA812" s="282"/>
      <c r="HB812" s="282"/>
      <c r="HC812" s="282"/>
      <c r="HD812" s="282"/>
      <c r="HE812" s="282"/>
      <c r="HF812" s="282"/>
      <c r="HG812" s="282"/>
      <c r="HH812" s="282"/>
      <c r="HI812" s="282"/>
      <c r="HJ812" s="282"/>
      <c r="HK812" s="282"/>
      <c r="HL812" s="282"/>
      <c r="HM812" s="282"/>
      <c r="HN812" s="282"/>
      <c r="HO812" s="282"/>
      <c r="HP812" s="282"/>
      <c r="HQ812" s="282"/>
    </row>
    <row r="813" spans="1:225" s="73" customFormat="1" ht="18" hidden="1" customHeight="1" x14ac:dyDescent="0.25">
      <c r="A813" s="223" t="str">
        <f t="shared" si="1928"/>
        <v/>
      </c>
      <c r="B813" s="225" t="str">
        <f t="shared" si="1928"/>
        <v/>
      </c>
      <c r="C813" s="218">
        <f t="shared" si="1920"/>
        <v>0</v>
      </c>
      <c r="D813" s="284"/>
      <c r="E813" s="219">
        <f t="shared" si="1921"/>
        <v>0</v>
      </c>
      <c r="F813" s="219">
        <f t="shared" si="1922"/>
        <v>0</v>
      </c>
      <c r="G813" s="84"/>
      <c r="H813" s="214" t="str">
        <f t="shared" si="1923"/>
        <v/>
      </c>
      <c r="I813" s="219" t="str">
        <f t="shared" si="1924"/>
        <v/>
      </c>
      <c r="J813" s="219" t="str">
        <f t="shared" si="1927"/>
        <v/>
      </c>
      <c r="K813" s="216"/>
      <c r="L813" s="217">
        <f t="shared" si="1919"/>
        <v>1</v>
      </c>
      <c r="M813" s="219" t="str">
        <f t="shared" si="1925"/>
        <v/>
      </c>
      <c r="N813" s="221" t="str">
        <f t="shared" si="1926"/>
        <v/>
      </c>
      <c r="O813" s="304"/>
      <c r="P813" s="282"/>
      <c r="Q813" s="282"/>
      <c r="R813" s="287"/>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c r="CQ813" s="282"/>
      <c r="CR813" s="282"/>
      <c r="CS813" s="282"/>
      <c r="CT813" s="282"/>
      <c r="CU813" s="282"/>
      <c r="CV813" s="282"/>
      <c r="CW813" s="282"/>
      <c r="CX813" s="282"/>
      <c r="CY813" s="282"/>
      <c r="CZ813" s="282"/>
      <c r="DA813" s="282"/>
      <c r="DB813" s="282"/>
      <c r="DC813" s="282"/>
      <c r="DD813" s="282"/>
      <c r="DE813" s="282"/>
      <c r="DF813" s="282"/>
      <c r="DG813" s="282"/>
      <c r="DH813" s="282"/>
      <c r="DI813" s="282"/>
      <c r="DJ813" s="282"/>
      <c r="DK813" s="282"/>
      <c r="DL813" s="282"/>
      <c r="DM813" s="282"/>
      <c r="DN813" s="282"/>
      <c r="DO813" s="282"/>
      <c r="DP813" s="282"/>
      <c r="DQ813" s="282"/>
      <c r="DR813" s="282"/>
      <c r="DS813" s="282"/>
      <c r="DT813" s="282"/>
      <c r="DU813" s="282"/>
      <c r="DV813" s="282"/>
      <c r="DW813" s="282"/>
      <c r="DX813" s="282"/>
      <c r="DY813" s="282"/>
      <c r="DZ813" s="282"/>
      <c r="EA813" s="282"/>
      <c r="EB813" s="282"/>
      <c r="EC813" s="282"/>
      <c r="ED813" s="282"/>
      <c r="EE813" s="282"/>
      <c r="EF813" s="282"/>
      <c r="EG813" s="282"/>
      <c r="EH813" s="282"/>
      <c r="EI813" s="282"/>
      <c r="EJ813" s="282"/>
      <c r="EK813" s="282"/>
      <c r="EL813" s="282"/>
      <c r="EM813" s="282"/>
      <c r="EN813" s="282"/>
      <c r="EO813" s="282"/>
      <c r="EP813" s="282"/>
      <c r="EQ813" s="282"/>
      <c r="ER813" s="282"/>
      <c r="ES813" s="282"/>
      <c r="ET813" s="282"/>
      <c r="EU813" s="282"/>
      <c r="EV813" s="282"/>
      <c r="EW813" s="282"/>
      <c r="EX813" s="282"/>
      <c r="EY813" s="282"/>
      <c r="EZ813" s="282"/>
      <c r="FA813" s="282"/>
      <c r="FB813" s="282"/>
      <c r="FC813" s="282"/>
      <c r="FD813" s="282"/>
      <c r="FE813" s="282"/>
      <c r="FF813" s="282"/>
      <c r="FG813" s="282"/>
      <c r="FH813" s="282"/>
      <c r="FI813" s="282"/>
      <c r="FJ813" s="282"/>
      <c r="FK813" s="282"/>
      <c r="FL813" s="282"/>
      <c r="FM813" s="282"/>
      <c r="FN813" s="282"/>
      <c r="FO813" s="282"/>
      <c r="FP813" s="282"/>
      <c r="FQ813" s="282"/>
      <c r="FR813" s="282"/>
      <c r="FS813" s="282"/>
      <c r="FT813" s="282"/>
      <c r="FU813" s="282"/>
      <c r="FV813" s="282"/>
      <c r="FW813" s="282"/>
      <c r="FX813" s="282"/>
      <c r="FY813" s="282"/>
      <c r="FZ813" s="282"/>
      <c r="GA813" s="282"/>
      <c r="GB813" s="282"/>
      <c r="GC813" s="282"/>
      <c r="GD813" s="282"/>
      <c r="GE813" s="282"/>
      <c r="GF813" s="282"/>
      <c r="GG813" s="282"/>
      <c r="GH813" s="282"/>
      <c r="GI813" s="282"/>
      <c r="GJ813" s="282"/>
      <c r="GK813" s="282"/>
      <c r="GL813" s="282"/>
      <c r="GM813" s="282"/>
      <c r="GN813" s="282"/>
      <c r="GO813" s="282"/>
      <c r="GP813" s="282"/>
      <c r="GQ813" s="282"/>
      <c r="GR813" s="282"/>
      <c r="GS813" s="282"/>
      <c r="GT813" s="282"/>
      <c r="GU813" s="282"/>
      <c r="GV813" s="282"/>
      <c r="GW813" s="282"/>
      <c r="GX813" s="282"/>
      <c r="GY813" s="282"/>
      <c r="GZ813" s="282"/>
      <c r="HA813" s="282"/>
      <c r="HB813" s="282"/>
      <c r="HC813" s="282"/>
      <c r="HD813" s="282"/>
      <c r="HE813" s="282"/>
      <c r="HF813" s="282"/>
      <c r="HG813" s="282"/>
      <c r="HH813" s="282"/>
      <c r="HI813" s="282"/>
      <c r="HJ813" s="282"/>
      <c r="HK813" s="282"/>
      <c r="HL813" s="282"/>
      <c r="HM813" s="282"/>
      <c r="HN813" s="282"/>
      <c r="HO813" s="282"/>
      <c r="HP813" s="282"/>
      <c r="HQ813" s="282"/>
    </row>
    <row r="814" spans="1:225" s="73" customFormat="1" ht="18" hidden="1" customHeight="1" x14ac:dyDescent="0.25">
      <c r="A814" s="223" t="str">
        <f t="shared" si="1928"/>
        <v/>
      </c>
      <c r="B814" s="225" t="str">
        <f t="shared" si="1928"/>
        <v/>
      </c>
      <c r="C814" s="218">
        <f t="shared" si="1920"/>
        <v>0</v>
      </c>
      <c r="D814" s="284"/>
      <c r="E814" s="219">
        <f t="shared" si="1921"/>
        <v>0</v>
      </c>
      <c r="F814" s="219">
        <f t="shared" si="1922"/>
        <v>0</v>
      </c>
      <c r="G814" s="84"/>
      <c r="H814" s="214" t="str">
        <f t="shared" si="1923"/>
        <v/>
      </c>
      <c r="I814" s="219" t="str">
        <f t="shared" si="1924"/>
        <v/>
      </c>
      <c r="J814" s="219" t="str">
        <f t="shared" si="1927"/>
        <v/>
      </c>
      <c r="K814" s="216"/>
      <c r="L814" s="217">
        <f t="shared" si="1919"/>
        <v>1</v>
      </c>
      <c r="M814" s="219" t="str">
        <f t="shared" si="1925"/>
        <v/>
      </c>
      <c r="N814" s="221" t="str">
        <f t="shared" si="1926"/>
        <v/>
      </c>
      <c r="O814" s="304"/>
      <c r="P814" s="282"/>
      <c r="Q814" s="282"/>
      <c r="R814" s="287"/>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c r="CQ814" s="282"/>
      <c r="CR814" s="282"/>
      <c r="CS814" s="282"/>
      <c r="CT814" s="282"/>
      <c r="CU814" s="282"/>
      <c r="CV814" s="282"/>
      <c r="CW814" s="282"/>
      <c r="CX814" s="282"/>
      <c r="CY814" s="282"/>
      <c r="CZ814" s="282"/>
      <c r="DA814" s="282"/>
      <c r="DB814" s="282"/>
      <c r="DC814" s="282"/>
      <c r="DD814" s="282"/>
      <c r="DE814" s="282"/>
      <c r="DF814" s="282"/>
      <c r="DG814" s="282"/>
      <c r="DH814" s="282"/>
      <c r="DI814" s="282"/>
      <c r="DJ814" s="282"/>
      <c r="DK814" s="282"/>
      <c r="DL814" s="282"/>
      <c r="DM814" s="282"/>
      <c r="DN814" s="282"/>
      <c r="DO814" s="282"/>
      <c r="DP814" s="282"/>
      <c r="DQ814" s="282"/>
      <c r="DR814" s="282"/>
      <c r="DS814" s="282"/>
      <c r="DT814" s="282"/>
      <c r="DU814" s="282"/>
      <c r="DV814" s="282"/>
      <c r="DW814" s="282"/>
      <c r="DX814" s="282"/>
      <c r="DY814" s="282"/>
      <c r="DZ814" s="282"/>
      <c r="EA814" s="282"/>
      <c r="EB814" s="282"/>
      <c r="EC814" s="282"/>
      <c r="ED814" s="282"/>
      <c r="EE814" s="282"/>
      <c r="EF814" s="282"/>
      <c r="EG814" s="282"/>
      <c r="EH814" s="282"/>
      <c r="EI814" s="282"/>
      <c r="EJ814" s="282"/>
      <c r="EK814" s="282"/>
      <c r="EL814" s="282"/>
      <c r="EM814" s="282"/>
      <c r="EN814" s="282"/>
      <c r="EO814" s="282"/>
      <c r="EP814" s="282"/>
      <c r="EQ814" s="282"/>
      <c r="ER814" s="282"/>
      <c r="ES814" s="282"/>
      <c r="ET814" s="282"/>
      <c r="EU814" s="282"/>
      <c r="EV814" s="282"/>
      <c r="EW814" s="282"/>
      <c r="EX814" s="282"/>
      <c r="EY814" s="282"/>
      <c r="EZ814" s="282"/>
      <c r="FA814" s="282"/>
      <c r="FB814" s="282"/>
      <c r="FC814" s="282"/>
      <c r="FD814" s="282"/>
      <c r="FE814" s="282"/>
      <c r="FF814" s="282"/>
      <c r="FG814" s="282"/>
      <c r="FH814" s="282"/>
      <c r="FI814" s="282"/>
      <c r="FJ814" s="282"/>
      <c r="FK814" s="282"/>
      <c r="FL814" s="282"/>
      <c r="FM814" s="282"/>
      <c r="FN814" s="282"/>
      <c r="FO814" s="282"/>
      <c r="FP814" s="282"/>
      <c r="FQ814" s="282"/>
      <c r="FR814" s="282"/>
      <c r="FS814" s="282"/>
      <c r="FT814" s="282"/>
      <c r="FU814" s="282"/>
      <c r="FV814" s="282"/>
      <c r="FW814" s="282"/>
      <c r="FX814" s="282"/>
      <c r="FY814" s="282"/>
      <c r="FZ814" s="282"/>
      <c r="GA814" s="282"/>
      <c r="GB814" s="282"/>
      <c r="GC814" s="282"/>
      <c r="GD814" s="282"/>
      <c r="GE814" s="282"/>
      <c r="GF814" s="282"/>
      <c r="GG814" s="282"/>
      <c r="GH814" s="282"/>
      <c r="GI814" s="282"/>
      <c r="GJ814" s="282"/>
      <c r="GK814" s="282"/>
      <c r="GL814" s="282"/>
      <c r="GM814" s="282"/>
      <c r="GN814" s="282"/>
      <c r="GO814" s="282"/>
      <c r="GP814" s="282"/>
      <c r="GQ814" s="282"/>
      <c r="GR814" s="282"/>
      <c r="GS814" s="282"/>
      <c r="GT814" s="282"/>
      <c r="GU814" s="282"/>
      <c r="GV814" s="282"/>
      <c r="GW814" s="282"/>
      <c r="GX814" s="282"/>
      <c r="GY814" s="282"/>
      <c r="GZ814" s="282"/>
      <c r="HA814" s="282"/>
      <c r="HB814" s="282"/>
      <c r="HC814" s="282"/>
      <c r="HD814" s="282"/>
      <c r="HE814" s="282"/>
      <c r="HF814" s="282"/>
      <c r="HG814" s="282"/>
      <c r="HH814" s="282"/>
      <c r="HI814" s="282"/>
      <c r="HJ814" s="282"/>
      <c r="HK814" s="282"/>
      <c r="HL814" s="282"/>
      <c r="HM814" s="282"/>
      <c r="HN814" s="282"/>
      <c r="HO814" s="282"/>
      <c r="HP814" s="282"/>
      <c r="HQ814" s="282"/>
    </row>
    <row r="815" spans="1:225" s="73" customFormat="1" ht="18" hidden="1" customHeight="1" x14ac:dyDescent="0.25">
      <c r="A815" s="223" t="str">
        <f t="shared" si="1928"/>
        <v/>
      </c>
      <c r="B815" s="225" t="str">
        <f t="shared" si="1928"/>
        <v/>
      </c>
      <c r="C815" s="218">
        <f t="shared" si="1920"/>
        <v>0</v>
      </c>
      <c r="D815" s="284"/>
      <c r="E815" s="219">
        <f t="shared" si="1921"/>
        <v>0</v>
      </c>
      <c r="F815" s="219">
        <f t="shared" si="1922"/>
        <v>0</v>
      </c>
      <c r="G815" s="84"/>
      <c r="H815" s="214" t="str">
        <f t="shared" si="1923"/>
        <v/>
      </c>
      <c r="I815" s="219" t="str">
        <f t="shared" si="1924"/>
        <v/>
      </c>
      <c r="J815" s="219" t="str">
        <f t="shared" si="1927"/>
        <v/>
      </c>
      <c r="K815" s="216"/>
      <c r="L815" s="217">
        <f t="shared" si="1919"/>
        <v>1</v>
      </c>
      <c r="M815" s="219" t="str">
        <f t="shared" si="1925"/>
        <v/>
      </c>
      <c r="N815" s="221" t="str">
        <f t="shared" si="1926"/>
        <v/>
      </c>
      <c r="O815" s="304"/>
      <c r="P815" s="282"/>
      <c r="Q815" s="282"/>
      <c r="R815" s="287"/>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c r="CQ815" s="282"/>
      <c r="CR815" s="282"/>
      <c r="CS815" s="282"/>
      <c r="CT815" s="282"/>
      <c r="CU815" s="282"/>
      <c r="CV815" s="282"/>
      <c r="CW815" s="282"/>
      <c r="CX815" s="282"/>
      <c r="CY815" s="282"/>
      <c r="CZ815" s="282"/>
      <c r="DA815" s="282"/>
      <c r="DB815" s="282"/>
      <c r="DC815" s="282"/>
      <c r="DD815" s="282"/>
      <c r="DE815" s="282"/>
      <c r="DF815" s="282"/>
      <c r="DG815" s="282"/>
      <c r="DH815" s="282"/>
      <c r="DI815" s="282"/>
      <c r="DJ815" s="282"/>
      <c r="DK815" s="282"/>
      <c r="DL815" s="282"/>
      <c r="DM815" s="282"/>
      <c r="DN815" s="282"/>
      <c r="DO815" s="282"/>
      <c r="DP815" s="282"/>
      <c r="DQ815" s="282"/>
      <c r="DR815" s="282"/>
      <c r="DS815" s="282"/>
      <c r="DT815" s="282"/>
      <c r="DU815" s="282"/>
      <c r="DV815" s="282"/>
      <c r="DW815" s="282"/>
      <c r="DX815" s="282"/>
      <c r="DY815" s="282"/>
      <c r="DZ815" s="282"/>
      <c r="EA815" s="282"/>
      <c r="EB815" s="282"/>
      <c r="EC815" s="282"/>
      <c r="ED815" s="282"/>
      <c r="EE815" s="282"/>
      <c r="EF815" s="282"/>
      <c r="EG815" s="282"/>
      <c r="EH815" s="282"/>
      <c r="EI815" s="282"/>
      <c r="EJ815" s="282"/>
      <c r="EK815" s="282"/>
      <c r="EL815" s="282"/>
      <c r="EM815" s="282"/>
      <c r="EN815" s="282"/>
      <c r="EO815" s="282"/>
      <c r="EP815" s="282"/>
      <c r="EQ815" s="282"/>
      <c r="ER815" s="282"/>
      <c r="ES815" s="282"/>
      <c r="ET815" s="282"/>
      <c r="EU815" s="282"/>
      <c r="EV815" s="282"/>
      <c r="EW815" s="282"/>
      <c r="EX815" s="282"/>
      <c r="EY815" s="282"/>
      <c r="EZ815" s="282"/>
      <c r="FA815" s="282"/>
      <c r="FB815" s="282"/>
      <c r="FC815" s="282"/>
      <c r="FD815" s="282"/>
      <c r="FE815" s="282"/>
      <c r="FF815" s="282"/>
      <c r="FG815" s="282"/>
      <c r="FH815" s="282"/>
      <c r="FI815" s="282"/>
      <c r="FJ815" s="282"/>
      <c r="FK815" s="282"/>
      <c r="FL815" s="282"/>
      <c r="FM815" s="282"/>
      <c r="FN815" s="282"/>
      <c r="FO815" s="282"/>
      <c r="FP815" s="282"/>
      <c r="FQ815" s="282"/>
      <c r="FR815" s="282"/>
      <c r="FS815" s="282"/>
      <c r="FT815" s="282"/>
      <c r="FU815" s="282"/>
      <c r="FV815" s="282"/>
      <c r="FW815" s="282"/>
      <c r="FX815" s="282"/>
      <c r="FY815" s="282"/>
      <c r="FZ815" s="282"/>
      <c r="GA815" s="282"/>
      <c r="GB815" s="282"/>
      <c r="GC815" s="282"/>
      <c r="GD815" s="282"/>
      <c r="GE815" s="282"/>
      <c r="GF815" s="282"/>
      <c r="GG815" s="282"/>
      <c r="GH815" s="282"/>
      <c r="GI815" s="282"/>
      <c r="GJ815" s="282"/>
      <c r="GK815" s="282"/>
      <c r="GL815" s="282"/>
      <c r="GM815" s="282"/>
      <c r="GN815" s="282"/>
      <c r="GO815" s="282"/>
      <c r="GP815" s="282"/>
      <c r="GQ815" s="282"/>
      <c r="GR815" s="282"/>
      <c r="GS815" s="282"/>
      <c r="GT815" s="282"/>
      <c r="GU815" s="282"/>
      <c r="GV815" s="282"/>
      <c r="GW815" s="282"/>
      <c r="GX815" s="282"/>
      <c r="GY815" s="282"/>
      <c r="GZ815" s="282"/>
      <c r="HA815" s="282"/>
      <c r="HB815" s="282"/>
      <c r="HC815" s="282"/>
      <c r="HD815" s="282"/>
      <c r="HE815" s="282"/>
      <c r="HF815" s="282"/>
      <c r="HG815" s="282"/>
      <c r="HH815" s="282"/>
      <c r="HI815" s="282"/>
      <c r="HJ815" s="282"/>
      <c r="HK815" s="282"/>
      <c r="HL815" s="282"/>
      <c r="HM815" s="282"/>
      <c r="HN815" s="282"/>
      <c r="HO815" s="282"/>
      <c r="HP815" s="282"/>
      <c r="HQ815" s="282"/>
    </row>
    <row r="816" spans="1:225" s="73" customFormat="1" ht="18" hidden="1" customHeight="1" x14ac:dyDescent="0.25">
      <c r="A816" s="223" t="str">
        <f t="shared" si="1928"/>
        <v/>
      </c>
      <c r="B816" s="225" t="str">
        <f t="shared" si="1928"/>
        <v/>
      </c>
      <c r="C816" s="218">
        <f t="shared" ref="C816:C879" si="1929">SUM(P816:HQ816)</f>
        <v>0</v>
      </c>
      <c r="D816" s="284"/>
      <c r="E816" s="219">
        <f t="shared" ref="E816:E879" si="1930">SUMPRODUCT(P$789:HQ$789,$P816:$HQ816)</f>
        <v>0</v>
      </c>
      <c r="F816" s="219">
        <f t="shared" ref="F816:F879" si="1931">IF(O816="",SUMPRODUCT(P$791:HQ$791,$P816:$HQ816),O816)</f>
        <v>0</v>
      </c>
      <c r="G816" s="84"/>
      <c r="H816" s="214" t="str">
        <f t="shared" si="1923"/>
        <v/>
      </c>
      <c r="I816" s="219" t="str">
        <f t="shared" si="1924"/>
        <v/>
      </c>
      <c r="J816" s="219" t="str">
        <f t="shared" si="1927"/>
        <v/>
      </c>
      <c r="K816" s="216"/>
      <c r="L816" s="217">
        <f t="shared" si="1919"/>
        <v>1</v>
      </c>
      <c r="M816" s="219" t="str">
        <f t="shared" si="1925"/>
        <v/>
      </c>
      <c r="N816" s="221" t="str">
        <f t="shared" si="1926"/>
        <v/>
      </c>
      <c r="O816" s="304"/>
      <c r="P816" s="282"/>
      <c r="Q816" s="282"/>
      <c r="R816" s="287"/>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c r="CQ816" s="282"/>
      <c r="CR816" s="282"/>
      <c r="CS816" s="282"/>
      <c r="CT816" s="282"/>
      <c r="CU816" s="282"/>
      <c r="CV816" s="282"/>
      <c r="CW816" s="282"/>
      <c r="CX816" s="282"/>
      <c r="CY816" s="282"/>
      <c r="CZ816" s="282"/>
      <c r="DA816" s="282"/>
      <c r="DB816" s="282"/>
      <c r="DC816" s="282"/>
      <c r="DD816" s="282"/>
      <c r="DE816" s="282"/>
      <c r="DF816" s="282"/>
      <c r="DG816" s="282"/>
      <c r="DH816" s="282"/>
      <c r="DI816" s="282"/>
      <c r="DJ816" s="282"/>
      <c r="DK816" s="282"/>
      <c r="DL816" s="282"/>
      <c r="DM816" s="282"/>
      <c r="DN816" s="282"/>
      <c r="DO816" s="282"/>
      <c r="DP816" s="282"/>
      <c r="DQ816" s="282"/>
      <c r="DR816" s="282"/>
      <c r="DS816" s="282"/>
      <c r="DT816" s="282"/>
      <c r="DU816" s="282"/>
      <c r="DV816" s="282"/>
      <c r="DW816" s="282"/>
      <c r="DX816" s="282"/>
      <c r="DY816" s="282"/>
      <c r="DZ816" s="282"/>
      <c r="EA816" s="282"/>
      <c r="EB816" s="282"/>
      <c r="EC816" s="282"/>
      <c r="ED816" s="282"/>
      <c r="EE816" s="282"/>
      <c r="EF816" s="282"/>
      <c r="EG816" s="282"/>
      <c r="EH816" s="282"/>
      <c r="EI816" s="282"/>
      <c r="EJ816" s="282"/>
      <c r="EK816" s="282"/>
      <c r="EL816" s="282"/>
      <c r="EM816" s="282"/>
      <c r="EN816" s="282"/>
      <c r="EO816" s="282"/>
      <c r="EP816" s="282"/>
      <c r="EQ816" s="282"/>
      <c r="ER816" s="282"/>
      <c r="ES816" s="282"/>
      <c r="ET816" s="282"/>
      <c r="EU816" s="282"/>
      <c r="EV816" s="282"/>
      <c r="EW816" s="282"/>
      <c r="EX816" s="282"/>
      <c r="EY816" s="282"/>
      <c r="EZ816" s="282"/>
      <c r="FA816" s="282"/>
      <c r="FB816" s="282"/>
      <c r="FC816" s="282"/>
      <c r="FD816" s="282"/>
      <c r="FE816" s="282"/>
      <c r="FF816" s="282"/>
      <c r="FG816" s="282"/>
      <c r="FH816" s="282"/>
      <c r="FI816" s="282"/>
      <c r="FJ816" s="282"/>
      <c r="FK816" s="282"/>
      <c r="FL816" s="282"/>
      <c r="FM816" s="282"/>
      <c r="FN816" s="282"/>
      <c r="FO816" s="282"/>
      <c r="FP816" s="282"/>
      <c r="FQ816" s="282"/>
      <c r="FR816" s="282"/>
      <c r="FS816" s="282"/>
      <c r="FT816" s="282"/>
      <c r="FU816" s="282"/>
      <c r="FV816" s="282"/>
      <c r="FW816" s="282"/>
      <c r="FX816" s="282"/>
      <c r="FY816" s="282"/>
      <c r="FZ816" s="282"/>
      <c r="GA816" s="282"/>
      <c r="GB816" s="282"/>
      <c r="GC816" s="282"/>
      <c r="GD816" s="282"/>
      <c r="GE816" s="282"/>
      <c r="GF816" s="282"/>
      <c r="GG816" s="282"/>
      <c r="GH816" s="282"/>
      <c r="GI816" s="282"/>
      <c r="GJ816" s="282"/>
      <c r="GK816" s="282"/>
      <c r="GL816" s="282"/>
      <c r="GM816" s="282"/>
      <c r="GN816" s="282"/>
      <c r="GO816" s="282"/>
      <c r="GP816" s="282"/>
      <c r="GQ816" s="282"/>
      <c r="GR816" s="282"/>
      <c r="GS816" s="282"/>
      <c r="GT816" s="282"/>
      <c r="GU816" s="282"/>
      <c r="GV816" s="282"/>
      <c r="GW816" s="282"/>
      <c r="GX816" s="282"/>
      <c r="GY816" s="282"/>
      <c r="GZ816" s="282"/>
      <c r="HA816" s="282"/>
      <c r="HB816" s="282"/>
      <c r="HC816" s="282"/>
      <c r="HD816" s="282"/>
      <c r="HE816" s="282"/>
      <c r="HF816" s="282"/>
      <c r="HG816" s="282"/>
      <c r="HH816" s="282"/>
      <c r="HI816" s="282"/>
      <c r="HJ816" s="282"/>
      <c r="HK816" s="282"/>
      <c r="HL816" s="282"/>
      <c r="HM816" s="282"/>
      <c r="HN816" s="282"/>
      <c r="HO816" s="282"/>
      <c r="HP816" s="282"/>
      <c r="HQ816" s="282"/>
    </row>
    <row r="817" spans="1:225" s="73" customFormat="1" ht="18" hidden="1" customHeight="1" x14ac:dyDescent="0.25">
      <c r="A817" s="223" t="str">
        <f t="shared" si="1928"/>
        <v/>
      </c>
      <c r="B817" s="225" t="str">
        <f t="shared" si="1928"/>
        <v/>
      </c>
      <c r="C817" s="218">
        <f t="shared" si="1929"/>
        <v>0</v>
      </c>
      <c r="D817" s="284"/>
      <c r="E817" s="219">
        <f t="shared" si="1930"/>
        <v>0</v>
      </c>
      <c r="F817" s="219">
        <f t="shared" si="1931"/>
        <v>0</v>
      </c>
      <c r="G817" s="84"/>
      <c r="H817" s="214" t="str">
        <f t="shared" si="1923"/>
        <v/>
      </c>
      <c r="I817" s="219" t="str">
        <f t="shared" si="1924"/>
        <v/>
      </c>
      <c r="J817" s="219" t="str">
        <f t="shared" si="1927"/>
        <v/>
      </c>
      <c r="K817" s="216"/>
      <c r="L817" s="217">
        <f t="shared" si="1919"/>
        <v>1</v>
      </c>
      <c r="M817" s="219" t="str">
        <f t="shared" si="1925"/>
        <v/>
      </c>
      <c r="N817" s="221" t="str">
        <f t="shared" si="1926"/>
        <v/>
      </c>
      <c r="O817" s="304"/>
      <c r="P817" s="282"/>
      <c r="Q817" s="282"/>
      <c r="R817" s="287"/>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c r="CQ817" s="282"/>
      <c r="CR817" s="282"/>
      <c r="CS817" s="282"/>
      <c r="CT817" s="282"/>
      <c r="CU817" s="282"/>
      <c r="CV817" s="282"/>
      <c r="CW817" s="282"/>
      <c r="CX817" s="282"/>
      <c r="CY817" s="282"/>
      <c r="CZ817" s="282"/>
      <c r="DA817" s="282"/>
      <c r="DB817" s="282"/>
      <c r="DC817" s="282"/>
      <c r="DD817" s="282"/>
      <c r="DE817" s="282"/>
      <c r="DF817" s="282"/>
      <c r="DG817" s="282"/>
      <c r="DH817" s="282"/>
      <c r="DI817" s="282"/>
      <c r="DJ817" s="282"/>
      <c r="DK817" s="282"/>
      <c r="DL817" s="282"/>
      <c r="DM817" s="282"/>
      <c r="DN817" s="282"/>
      <c r="DO817" s="282"/>
      <c r="DP817" s="282"/>
      <c r="DQ817" s="282"/>
      <c r="DR817" s="282"/>
      <c r="DS817" s="282"/>
      <c r="DT817" s="282"/>
      <c r="DU817" s="282"/>
      <c r="DV817" s="282"/>
      <c r="DW817" s="282"/>
      <c r="DX817" s="282"/>
      <c r="DY817" s="282"/>
      <c r="DZ817" s="282"/>
      <c r="EA817" s="282"/>
      <c r="EB817" s="282"/>
      <c r="EC817" s="282"/>
      <c r="ED817" s="282"/>
      <c r="EE817" s="282"/>
      <c r="EF817" s="282"/>
      <c r="EG817" s="282"/>
      <c r="EH817" s="282"/>
      <c r="EI817" s="282"/>
      <c r="EJ817" s="282"/>
      <c r="EK817" s="282"/>
      <c r="EL817" s="282"/>
      <c r="EM817" s="282"/>
      <c r="EN817" s="282"/>
      <c r="EO817" s="282"/>
      <c r="EP817" s="282"/>
      <c r="EQ817" s="282"/>
      <c r="ER817" s="282"/>
      <c r="ES817" s="282"/>
      <c r="ET817" s="282"/>
      <c r="EU817" s="282"/>
      <c r="EV817" s="282"/>
      <c r="EW817" s="282"/>
      <c r="EX817" s="282"/>
      <c r="EY817" s="282"/>
      <c r="EZ817" s="282"/>
      <c r="FA817" s="282"/>
      <c r="FB817" s="282"/>
      <c r="FC817" s="282"/>
      <c r="FD817" s="282"/>
      <c r="FE817" s="282"/>
      <c r="FF817" s="282"/>
      <c r="FG817" s="282"/>
      <c r="FH817" s="282"/>
      <c r="FI817" s="282"/>
      <c r="FJ817" s="282"/>
      <c r="FK817" s="282"/>
      <c r="FL817" s="282"/>
      <c r="FM817" s="282"/>
      <c r="FN817" s="282"/>
      <c r="FO817" s="282"/>
      <c r="FP817" s="282"/>
      <c r="FQ817" s="282"/>
      <c r="FR817" s="282"/>
      <c r="FS817" s="282"/>
      <c r="FT817" s="282"/>
      <c r="FU817" s="282"/>
      <c r="FV817" s="282"/>
      <c r="FW817" s="282"/>
      <c r="FX817" s="282"/>
      <c r="FY817" s="282"/>
      <c r="FZ817" s="282"/>
      <c r="GA817" s="282"/>
      <c r="GB817" s="282"/>
      <c r="GC817" s="282"/>
      <c r="GD817" s="282"/>
      <c r="GE817" s="282"/>
      <c r="GF817" s="282"/>
      <c r="GG817" s="282"/>
      <c r="GH817" s="282"/>
      <c r="GI817" s="282"/>
      <c r="GJ817" s="282"/>
      <c r="GK817" s="282"/>
      <c r="GL817" s="282"/>
      <c r="GM817" s="282"/>
      <c r="GN817" s="282"/>
      <c r="GO817" s="282"/>
      <c r="GP817" s="282"/>
      <c r="GQ817" s="282"/>
      <c r="GR817" s="282"/>
      <c r="GS817" s="282"/>
      <c r="GT817" s="282"/>
      <c r="GU817" s="282"/>
      <c r="GV817" s="282"/>
      <c r="GW817" s="282"/>
      <c r="GX817" s="282"/>
      <c r="GY817" s="282"/>
      <c r="GZ817" s="282"/>
      <c r="HA817" s="282"/>
      <c r="HB817" s="282"/>
      <c r="HC817" s="282"/>
      <c r="HD817" s="282"/>
      <c r="HE817" s="282"/>
      <c r="HF817" s="282"/>
      <c r="HG817" s="282"/>
      <c r="HH817" s="282"/>
      <c r="HI817" s="282"/>
      <c r="HJ817" s="282"/>
      <c r="HK817" s="282"/>
      <c r="HL817" s="282"/>
      <c r="HM817" s="282"/>
      <c r="HN817" s="282"/>
      <c r="HO817" s="282"/>
      <c r="HP817" s="282"/>
      <c r="HQ817" s="282"/>
    </row>
    <row r="818" spans="1:225" s="73" customFormat="1" ht="18" hidden="1" customHeight="1" x14ac:dyDescent="0.25">
      <c r="A818" s="223" t="str">
        <f t="shared" si="1928"/>
        <v/>
      </c>
      <c r="B818" s="225" t="str">
        <f t="shared" si="1928"/>
        <v/>
      </c>
      <c r="C818" s="218">
        <f t="shared" si="1929"/>
        <v>0</v>
      </c>
      <c r="D818" s="284"/>
      <c r="E818" s="219">
        <f t="shared" si="1930"/>
        <v>0</v>
      </c>
      <c r="F818" s="219">
        <f t="shared" si="1931"/>
        <v>0</v>
      </c>
      <c r="G818" s="84"/>
      <c r="H818" s="214" t="str">
        <f t="shared" si="1923"/>
        <v/>
      </c>
      <c r="I818" s="219" t="str">
        <f t="shared" si="1924"/>
        <v/>
      </c>
      <c r="J818" s="219" t="str">
        <f t="shared" si="1927"/>
        <v/>
      </c>
      <c r="K818" s="216"/>
      <c r="L818" s="217">
        <f t="shared" si="1919"/>
        <v>1</v>
      </c>
      <c r="M818" s="219" t="str">
        <f t="shared" si="1925"/>
        <v/>
      </c>
      <c r="N818" s="221" t="str">
        <f t="shared" si="1926"/>
        <v/>
      </c>
      <c r="O818" s="304"/>
      <c r="P818" s="282"/>
      <c r="Q818" s="282"/>
      <c r="R818" s="287"/>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c r="CQ818" s="282"/>
      <c r="CR818" s="282"/>
      <c r="CS818" s="282"/>
      <c r="CT818" s="282"/>
      <c r="CU818" s="282"/>
      <c r="CV818" s="282"/>
      <c r="CW818" s="282"/>
      <c r="CX818" s="282"/>
      <c r="CY818" s="282"/>
      <c r="CZ818" s="282"/>
      <c r="DA818" s="282"/>
      <c r="DB818" s="282"/>
      <c r="DC818" s="282"/>
      <c r="DD818" s="282"/>
      <c r="DE818" s="282"/>
      <c r="DF818" s="282"/>
      <c r="DG818" s="282"/>
      <c r="DH818" s="282"/>
      <c r="DI818" s="282"/>
      <c r="DJ818" s="282"/>
      <c r="DK818" s="282"/>
      <c r="DL818" s="282"/>
      <c r="DM818" s="282"/>
      <c r="DN818" s="282"/>
      <c r="DO818" s="282"/>
      <c r="DP818" s="282"/>
      <c r="DQ818" s="282"/>
      <c r="DR818" s="282"/>
      <c r="DS818" s="282"/>
      <c r="DT818" s="282"/>
      <c r="DU818" s="282"/>
      <c r="DV818" s="282"/>
      <c r="DW818" s="282"/>
      <c r="DX818" s="282"/>
      <c r="DY818" s="282"/>
      <c r="DZ818" s="282"/>
      <c r="EA818" s="282"/>
      <c r="EB818" s="282"/>
      <c r="EC818" s="282"/>
      <c r="ED818" s="282"/>
      <c r="EE818" s="282"/>
      <c r="EF818" s="282"/>
      <c r="EG818" s="282"/>
      <c r="EH818" s="282"/>
      <c r="EI818" s="282"/>
      <c r="EJ818" s="282"/>
      <c r="EK818" s="282"/>
      <c r="EL818" s="282"/>
      <c r="EM818" s="282"/>
      <c r="EN818" s="282"/>
      <c r="EO818" s="282"/>
      <c r="EP818" s="282"/>
      <c r="EQ818" s="282"/>
      <c r="ER818" s="282"/>
      <c r="ES818" s="282"/>
      <c r="ET818" s="282"/>
      <c r="EU818" s="282"/>
      <c r="EV818" s="282"/>
      <c r="EW818" s="282"/>
      <c r="EX818" s="282"/>
      <c r="EY818" s="282"/>
      <c r="EZ818" s="282"/>
      <c r="FA818" s="282"/>
      <c r="FB818" s="282"/>
      <c r="FC818" s="282"/>
      <c r="FD818" s="282"/>
      <c r="FE818" s="282"/>
      <c r="FF818" s="282"/>
      <c r="FG818" s="282"/>
      <c r="FH818" s="282"/>
      <c r="FI818" s="282"/>
      <c r="FJ818" s="282"/>
      <c r="FK818" s="282"/>
      <c r="FL818" s="282"/>
      <c r="FM818" s="282"/>
      <c r="FN818" s="282"/>
      <c r="FO818" s="282"/>
      <c r="FP818" s="282"/>
      <c r="FQ818" s="282"/>
      <c r="FR818" s="282"/>
      <c r="FS818" s="282"/>
      <c r="FT818" s="282"/>
      <c r="FU818" s="282"/>
      <c r="FV818" s="282"/>
      <c r="FW818" s="282"/>
      <c r="FX818" s="282"/>
      <c r="FY818" s="282"/>
      <c r="FZ818" s="282"/>
      <c r="GA818" s="282"/>
      <c r="GB818" s="282"/>
      <c r="GC818" s="282"/>
      <c r="GD818" s="282"/>
      <c r="GE818" s="282"/>
      <c r="GF818" s="282"/>
      <c r="GG818" s="282"/>
      <c r="GH818" s="282"/>
      <c r="GI818" s="282"/>
      <c r="GJ818" s="282"/>
      <c r="GK818" s="282"/>
      <c r="GL818" s="282"/>
      <c r="GM818" s="282"/>
      <c r="GN818" s="282"/>
      <c r="GO818" s="282"/>
      <c r="GP818" s="282"/>
      <c r="GQ818" s="282"/>
      <c r="GR818" s="282"/>
      <c r="GS818" s="282"/>
      <c r="GT818" s="282"/>
      <c r="GU818" s="282"/>
      <c r="GV818" s="282"/>
      <c r="GW818" s="282"/>
      <c r="GX818" s="282"/>
      <c r="GY818" s="282"/>
      <c r="GZ818" s="282"/>
      <c r="HA818" s="282"/>
      <c r="HB818" s="282"/>
      <c r="HC818" s="282"/>
      <c r="HD818" s="282"/>
      <c r="HE818" s="282"/>
      <c r="HF818" s="282"/>
      <c r="HG818" s="282"/>
      <c r="HH818" s="282"/>
      <c r="HI818" s="282"/>
      <c r="HJ818" s="282"/>
      <c r="HK818" s="282"/>
      <c r="HL818" s="282"/>
      <c r="HM818" s="282"/>
      <c r="HN818" s="282"/>
      <c r="HO818" s="282"/>
      <c r="HP818" s="282"/>
      <c r="HQ818" s="282"/>
    </row>
    <row r="819" spans="1:225" s="73" customFormat="1" ht="18" hidden="1" customHeight="1" x14ac:dyDescent="0.25">
      <c r="A819" s="223" t="str">
        <f t="shared" si="1928"/>
        <v/>
      </c>
      <c r="B819" s="225" t="str">
        <f t="shared" si="1928"/>
        <v/>
      </c>
      <c r="C819" s="218">
        <f t="shared" si="1929"/>
        <v>0</v>
      </c>
      <c r="D819" s="284"/>
      <c r="E819" s="219">
        <f t="shared" si="1930"/>
        <v>0</v>
      </c>
      <c r="F819" s="219">
        <f t="shared" si="1931"/>
        <v>0</v>
      </c>
      <c r="G819" s="84"/>
      <c r="H819" s="214" t="str">
        <f t="shared" si="1923"/>
        <v/>
      </c>
      <c r="I819" s="219" t="str">
        <f t="shared" si="1924"/>
        <v/>
      </c>
      <c r="J819" s="219" t="str">
        <f t="shared" si="1927"/>
        <v/>
      </c>
      <c r="K819" s="216"/>
      <c r="L819" s="217">
        <f t="shared" si="1919"/>
        <v>1</v>
      </c>
      <c r="M819" s="219" t="str">
        <f t="shared" si="1925"/>
        <v/>
      </c>
      <c r="N819" s="221" t="str">
        <f t="shared" si="1926"/>
        <v/>
      </c>
      <c r="O819" s="304"/>
      <c r="P819" s="282"/>
      <c r="Q819" s="282"/>
      <c r="R819" s="287"/>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c r="CQ819" s="282"/>
      <c r="CR819" s="282"/>
      <c r="CS819" s="282"/>
      <c r="CT819" s="282"/>
      <c r="CU819" s="282"/>
      <c r="CV819" s="282"/>
      <c r="CW819" s="282"/>
      <c r="CX819" s="282"/>
      <c r="CY819" s="282"/>
      <c r="CZ819" s="282"/>
      <c r="DA819" s="282"/>
      <c r="DB819" s="282"/>
      <c r="DC819" s="282"/>
      <c r="DD819" s="282"/>
      <c r="DE819" s="282"/>
      <c r="DF819" s="282"/>
      <c r="DG819" s="282"/>
      <c r="DH819" s="282"/>
      <c r="DI819" s="282"/>
      <c r="DJ819" s="282"/>
      <c r="DK819" s="282"/>
      <c r="DL819" s="282"/>
      <c r="DM819" s="282"/>
      <c r="DN819" s="282"/>
      <c r="DO819" s="282"/>
      <c r="DP819" s="282"/>
      <c r="DQ819" s="282"/>
      <c r="DR819" s="282"/>
      <c r="DS819" s="282"/>
      <c r="DT819" s="282"/>
      <c r="DU819" s="282"/>
      <c r="DV819" s="282"/>
      <c r="DW819" s="282"/>
      <c r="DX819" s="282"/>
      <c r="DY819" s="282"/>
      <c r="DZ819" s="282"/>
      <c r="EA819" s="282"/>
      <c r="EB819" s="282"/>
      <c r="EC819" s="282"/>
      <c r="ED819" s="282"/>
      <c r="EE819" s="282"/>
      <c r="EF819" s="282"/>
      <c r="EG819" s="282"/>
      <c r="EH819" s="282"/>
      <c r="EI819" s="282"/>
      <c r="EJ819" s="282"/>
      <c r="EK819" s="282"/>
      <c r="EL819" s="282"/>
      <c r="EM819" s="282"/>
      <c r="EN819" s="282"/>
      <c r="EO819" s="282"/>
      <c r="EP819" s="282"/>
      <c r="EQ819" s="282"/>
      <c r="ER819" s="282"/>
      <c r="ES819" s="282"/>
      <c r="ET819" s="282"/>
      <c r="EU819" s="282"/>
      <c r="EV819" s="282"/>
      <c r="EW819" s="282"/>
      <c r="EX819" s="282"/>
      <c r="EY819" s="282"/>
      <c r="EZ819" s="282"/>
      <c r="FA819" s="282"/>
      <c r="FB819" s="282"/>
      <c r="FC819" s="282"/>
      <c r="FD819" s="282"/>
      <c r="FE819" s="282"/>
      <c r="FF819" s="282"/>
      <c r="FG819" s="282"/>
      <c r="FH819" s="282"/>
      <c r="FI819" s="282"/>
      <c r="FJ819" s="282"/>
      <c r="FK819" s="282"/>
      <c r="FL819" s="282"/>
      <c r="FM819" s="282"/>
      <c r="FN819" s="282"/>
      <c r="FO819" s="282"/>
      <c r="FP819" s="282"/>
      <c r="FQ819" s="282"/>
      <c r="FR819" s="282"/>
      <c r="FS819" s="282"/>
      <c r="FT819" s="282"/>
      <c r="FU819" s="282"/>
      <c r="FV819" s="282"/>
      <c r="FW819" s="282"/>
      <c r="FX819" s="282"/>
      <c r="FY819" s="282"/>
      <c r="FZ819" s="282"/>
      <c r="GA819" s="282"/>
      <c r="GB819" s="282"/>
      <c r="GC819" s="282"/>
      <c r="GD819" s="282"/>
      <c r="GE819" s="282"/>
      <c r="GF819" s="282"/>
      <c r="GG819" s="282"/>
      <c r="GH819" s="282"/>
      <c r="GI819" s="282"/>
      <c r="GJ819" s="282"/>
      <c r="GK819" s="282"/>
      <c r="GL819" s="282"/>
      <c r="GM819" s="282"/>
      <c r="GN819" s="282"/>
      <c r="GO819" s="282"/>
      <c r="GP819" s="282"/>
      <c r="GQ819" s="282"/>
      <c r="GR819" s="282"/>
      <c r="GS819" s="282"/>
      <c r="GT819" s="282"/>
      <c r="GU819" s="282"/>
      <c r="GV819" s="282"/>
      <c r="GW819" s="282"/>
      <c r="GX819" s="282"/>
      <c r="GY819" s="282"/>
      <c r="GZ819" s="282"/>
      <c r="HA819" s="282"/>
      <c r="HB819" s="282"/>
      <c r="HC819" s="282"/>
      <c r="HD819" s="282"/>
      <c r="HE819" s="282"/>
      <c r="HF819" s="282"/>
      <c r="HG819" s="282"/>
      <c r="HH819" s="282"/>
      <c r="HI819" s="282"/>
      <c r="HJ819" s="282"/>
      <c r="HK819" s="282"/>
      <c r="HL819" s="282"/>
      <c r="HM819" s="282"/>
      <c r="HN819" s="282"/>
      <c r="HO819" s="282"/>
      <c r="HP819" s="282"/>
      <c r="HQ819" s="282"/>
    </row>
    <row r="820" spans="1:225" s="73" customFormat="1" ht="18" hidden="1" customHeight="1" x14ac:dyDescent="0.25">
      <c r="A820" s="223" t="str">
        <f t="shared" si="1928"/>
        <v/>
      </c>
      <c r="B820" s="225" t="str">
        <f t="shared" si="1928"/>
        <v/>
      </c>
      <c r="C820" s="218">
        <f t="shared" si="1929"/>
        <v>0</v>
      </c>
      <c r="D820" s="284"/>
      <c r="E820" s="219">
        <f t="shared" si="1930"/>
        <v>0</v>
      </c>
      <c r="F820" s="219">
        <f t="shared" si="1931"/>
        <v>0</v>
      </c>
      <c r="G820" s="84"/>
      <c r="H820" s="214" t="str">
        <f t="shared" si="1923"/>
        <v/>
      </c>
      <c r="I820" s="219" t="str">
        <f t="shared" si="1924"/>
        <v/>
      </c>
      <c r="J820" s="219" t="str">
        <f t="shared" si="1927"/>
        <v/>
      </c>
      <c r="K820" s="216"/>
      <c r="L820" s="217">
        <f t="shared" si="1919"/>
        <v>1</v>
      </c>
      <c r="M820" s="219" t="str">
        <f t="shared" si="1925"/>
        <v/>
      </c>
      <c r="N820" s="221" t="str">
        <f t="shared" si="1926"/>
        <v/>
      </c>
      <c r="O820" s="304"/>
      <c r="P820" s="282"/>
      <c r="Q820" s="282"/>
      <c r="R820" s="287"/>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c r="CQ820" s="282"/>
      <c r="CR820" s="282"/>
      <c r="CS820" s="282"/>
      <c r="CT820" s="282"/>
      <c r="CU820" s="282"/>
      <c r="CV820" s="282"/>
      <c r="CW820" s="282"/>
      <c r="CX820" s="282"/>
      <c r="CY820" s="282"/>
      <c r="CZ820" s="282"/>
      <c r="DA820" s="282"/>
      <c r="DB820" s="282"/>
      <c r="DC820" s="282"/>
      <c r="DD820" s="282"/>
      <c r="DE820" s="282"/>
      <c r="DF820" s="282"/>
      <c r="DG820" s="282"/>
      <c r="DH820" s="282"/>
      <c r="DI820" s="282"/>
      <c r="DJ820" s="282"/>
      <c r="DK820" s="282"/>
      <c r="DL820" s="282"/>
      <c r="DM820" s="282"/>
      <c r="DN820" s="282"/>
      <c r="DO820" s="282"/>
      <c r="DP820" s="282"/>
      <c r="DQ820" s="282"/>
      <c r="DR820" s="282"/>
      <c r="DS820" s="282"/>
      <c r="DT820" s="282"/>
      <c r="DU820" s="282"/>
      <c r="DV820" s="282"/>
      <c r="DW820" s="282"/>
      <c r="DX820" s="282"/>
      <c r="DY820" s="282"/>
      <c r="DZ820" s="282"/>
      <c r="EA820" s="282"/>
      <c r="EB820" s="282"/>
      <c r="EC820" s="282"/>
      <c r="ED820" s="282"/>
      <c r="EE820" s="282"/>
      <c r="EF820" s="282"/>
      <c r="EG820" s="282"/>
      <c r="EH820" s="282"/>
      <c r="EI820" s="282"/>
      <c r="EJ820" s="282"/>
      <c r="EK820" s="282"/>
      <c r="EL820" s="282"/>
      <c r="EM820" s="282"/>
      <c r="EN820" s="282"/>
      <c r="EO820" s="282"/>
      <c r="EP820" s="282"/>
      <c r="EQ820" s="282"/>
      <c r="ER820" s="282"/>
      <c r="ES820" s="282"/>
      <c r="ET820" s="282"/>
      <c r="EU820" s="282"/>
      <c r="EV820" s="282"/>
      <c r="EW820" s="282"/>
      <c r="EX820" s="282"/>
      <c r="EY820" s="282"/>
      <c r="EZ820" s="282"/>
      <c r="FA820" s="282"/>
      <c r="FB820" s="282"/>
      <c r="FC820" s="282"/>
      <c r="FD820" s="282"/>
      <c r="FE820" s="282"/>
      <c r="FF820" s="282"/>
      <c r="FG820" s="282"/>
      <c r="FH820" s="282"/>
      <c r="FI820" s="282"/>
      <c r="FJ820" s="282"/>
      <c r="FK820" s="282"/>
      <c r="FL820" s="282"/>
      <c r="FM820" s="282"/>
      <c r="FN820" s="282"/>
      <c r="FO820" s="282"/>
      <c r="FP820" s="282"/>
      <c r="FQ820" s="282"/>
      <c r="FR820" s="282"/>
      <c r="FS820" s="282"/>
      <c r="FT820" s="282"/>
      <c r="FU820" s="282"/>
      <c r="FV820" s="282"/>
      <c r="FW820" s="282"/>
      <c r="FX820" s="282"/>
      <c r="FY820" s="282"/>
      <c r="FZ820" s="282"/>
      <c r="GA820" s="282"/>
      <c r="GB820" s="282"/>
      <c r="GC820" s="282"/>
      <c r="GD820" s="282"/>
      <c r="GE820" s="282"/>
      <c r="GF820" s="282"/>
      <c r="GG820" s="282"/>
      <c r="GH820" s="282"/>
      <c r="GI820" s="282"/>
      <c r="GJ820" s="282"/>
      <c r="GK820" s="282"/>
      <c r="GL820" s="282"/>
      <c r="GM820" s="282"/>
      <c r="GN820" s="282"/>
      <c r="GO820" s="282"/>
      <c r="GP820" s="282"/>
      <c r="GQ820" s="282"/>
      <c r="GR820" s="282"/>
      <c r="GS820" s="282"/>
      <c r="GT820" s="282"/>
      <c r="GU820" s="282"/>
      <c r="GV820" s="282"/>
      <c r="GW820" s="282"/>
      <c r="GX820" s="282"/>
      <c r="GY820" s="282"/>
      <c r="GZ820" s="282"/>
      <c r="HA820" s="282"/>
      <c r="HB820" s="282"/>
      <c r="HC820" s="282"/>
      <c r="HD820" s="282"/>
      <c r="HE820" s="282"/>
      <c r="HF820" s="282"/>
      <c r="HG820" s="282"/>
      <c r="HH820" s="282"/>
      <c r="HI820" s="282"/>
      <c r="HJ820" s="282"/>
      <c r="HK820" s="282"/>
      <c r="HL820" s="282"/>
      <c r="HM820" s="282"/>
      <c r="HN820" s="282"/>
      <c r="HO820" s="282"/>
      <c r="HP820" s="282"/>
      <c r="HQ820" s="282"/>
    </row>
    <row r="821" spans="1:225" s="73" customFormat="1" ht="18" hidden="1" customHeight="1" x14ac:dyDescent="0.25">
      <c r="A821" s="223" t="str">
        <f t="shared" si="1928"/>
        <v/>
      </c>
      <c r="B821" s="225" t="str">
        <f t="shared" si="1928"/>
        <v/>
      </c>
      <c r="C821" s="218">
        <f t="shared" si="1929"/>
        <v>0</v>
      </c>
      <c r="D821" s="284"/>
      <c r="E821" s="219">
        <f t="shared" si="1930"/>
        <v>0</v>
      </c>
      <c r="F821" s="219">
        <f t="shared" si="1931"/>
        <v>0</v>
      </c>
      <c r="G821" s="84"/>
      <c r="H821" s="214" t="str">
        <f t="shared" si="1923"/>
        <v/>
      </c>
      <c r="I821" s="219" t="str">
        <f t="shared" si="1924"/>
        <v/>
      </c>
      <c r="J821" s="219" t="str">
        <f t="shared" si="1927"/>
        <v/>
      </c>
      <c r="K821" s="216"/>
      <c r="L821" s="217">
        <f t="shared" si="1919"/>
        <v>1</v>
      </c>
      <c r="M821" s="219" t="str">
        <f t="shared" si="1925"/>
        <v/>
      </c>
      <c r="N821" s="221" t="str">
        <f t="shared" si="1926"/>
        <v/>
      </c>
      <c r="O821" s="304"/>
      <c r="P821" s="282"/>
      <c r="Q821" s="282"/>
      <c r="R821" s="287"/>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c r="CQ821" s="282"/>
      <c r="CR821" s="282"/>
      <c r="CS821" s="282"/>
      <c r="CT821" s="282"/>
      <c r="CU821" s="282"/>
      <c r="CV821" s="282"/>
      <c r="CW821" s="282"/>
      <c r="CX821" s="282"/>
      <c r="CY821" s="282"/>
      <c r="CZ821" s="282"/>
      <c r="DA821" s="282"/>
      <c r="DB821" s="282"/>
      <c r="DC821" s="282"/>
      <c r="DD821" s="282"/>
      <c r="DE821" s="282"/>
      <c r="DF821" s="282"/>
      <c r="DG821" s="282"/>
      <c r="DH821" s="282"/>
      <c r="DI821" s="282"/>
      <c r="DJ821" s="282"/>
      <c r="DK821" s="282"/>
      <c r="DL821" s="282"/>
      <c r="DM821" s="282"/>
      <c r="DN821" s="282"/>
      <c r="DO821" s="282"/>
      <c r="DP821" s="282"/>
      <c r="DQ821" s="282"/>
      <c r="DR821" s="282"/>
      <c r="DS821" s="282"/>
      <c r="DT821" s="282"/>
      <c r="DU821" s="282"/>
      <c r="DV821" s="282"/>
      <c r="DW821" s="282"/>
      <c r="DX821" s="282"/>
      <c r="DY821" s="282"/>
      <c r="DZ821" s="282"/>
      <c r="EA821" s="282"/>
      <c r="EB821" s="282"/>
      <c r="EC821" s="282"/>
      <c r="ED821" s="282"/>
      <c r="EE821" s="282"/>
      <c r="EF821" s="282"/>
      <c r="EG821" s="282"/>
      <c r="EH821" s="282"/>
      <c r="EI821" s="282"/>
      <c r="EJ821" s="282"/>
      <c r="EK821" s="282"/>
      <c r="EL821" s="282"/>
      <c r="EM821" s="282"/>
      <c r="EN821" s="282"/>
      <c r="EO821" s="282"/>
      <c r="EP821" s="282"/>
      <c r="EQ821" s="282"/>
      <c r="ER821" s="282"/>
      <c r="ES821" s="282"/>
      <c r="ET821" s="282"/>
      <c r="EU821" s="282"/>
      <c r="EV821" s="282"/>
      <c r="EW821" s="282"/>
      <c r="EX821" s="282"/>
      <c r="EY821" s="282"/>
      <c r="EZ821" s="282"/>
      <c r="FA821" s="282"/>
      <c r="FB821" s="282"/>
      <c r="FC821" s="282"/>
      <c r="FD821" s="282"/>
      <c r="FE821" s="282"/>
      <c r="FF821" s="282"/>
      <c r="FG821" s="282"/>
      <c r="FH821" s="282"/>
      <c r="FI821" s="282"/>
      <c r="FJ821" s="282"/>
      <c r="FK821" s="282"/>
      <c r="FL821" s="282"/>
      <c r="FM821" s="282"/>
      <c r="FN821" s="282"/>
      <c r="FO821" s="282"/>
      <c r="FP821" s="282"/>
      <c r="FQ821" s="282"/>
      <c r="FR821" s="282"/>
      <c r="FS821" s="282"/>
      <c r="FT821" s="282"/>
      <c r="FU821" s="282"/>
      <c r="FV821" s="282"/>
      <c r="FW821" s="282"/>
      <c r="FX821" s="282"/>
      <c r="FY821" s="282"/>
      <c r="FZ821" s="282"/>
      <c r="GA821" s="282"/>
      <c r="GB821" s="282"/>
      <c r="GC821" s="282"/>
      <c r="GD821" s="282"/>
      <c r="GE821" s="282"/>
      <c r="GF821" s="282"/>
      <c r="GG821" s="282"/>
      <c r="GH821" s="282"/>
      <c r="GI821" s="282"/>
      <c r="GJ821" s="282"/>
      <c r="GK821" s="282"/>
      <c r="GL821" s="282"/>
      <c r="GM821" s="282"/>
      <c r="GN821" s="282"/>
      <c r="GO821" s="282"/>
      <c r="GP821" s="282"/>
      <c r="GQ821" s="282"/>
      <c r="GR821" s="282"/>
      <c r="GS821" s="282"/>
      <c r="GT821" s="282"/>
      <c r="GU821" s="282"/>
      <c r="GV821" s="282"/>
      <c r="GW821" s="282"/>
      <c r="GX821" s="282"/>
      <c r="GY821" s="282"/>
      <c r="GZ821" s="282"/>
      <c r="HA821" s="282"/>
      <c r="HB821" s="282"/>
      <c r="HC821" s="282"/>
      <c r="HD821" s="282"/>
      <c r="HE821" s="282"/>
      <c r="HF821" s="282"/>
      <c r="HG821" s="282"/>
      <c r="HH821" s="282"/>
      <c r="HI821" s="282"/>
      <c r="HJ821" s="282"/>
      <c r="HK821" s="282"/>
      <c r="HL821" s="282"/>
      <c r="HM821" s="282"/>
      <c r="HN821" s="282"/>
      <c r="HO821" s="282"/>
      <c r="HP821" s="282"/>
      <c r="HQ821" s="282"/>
    </row>
    <row r="822" spans="1:225" s="73" customFormat="1" ht="18" hidden="1" customHeight="1" x14ac:dyDescent="0.25">
      <c r="A822" s="223" t="str">
        <f t="shared" si="1928"/>
        <v/>
      </c>
      <c r="B822" s="225" t="str">
        <f t="shared" si="1928"/>
        <v/>
      </c>
      <c r="C822" s="218">
        <f t="shared" si="1929"/>
        <v>0</v>
      </c>
      <c r="D822" s="284"/>
      <c r="E822" s="219">
        <f t="shared" si="1930"/>
        <v>0</v>
      </c>
      <c r="F822" s="219">
        <f t="shared" si="1931"/>
        <v>0</v>
      </c>
      <c r="G822" s="84"/>
      <c r="H822" s="214" t="str">
        <f t="shared" si="1923"/>
        <v/>
      </c>
      <c r="I822" s="219" t="str">
        <f t="shared" si="1924"/>
        <v/>
      </c>
      <c r="J822" s="219" t="str">
        <f t="shared" si="1927"/>
        <v/>
      </c>
      <c r="K822" s="216"/>
      <c r="L822" s="217">
        <f t="shared" si="1919"/>
        <v>1</v>
      </c>
      <c r="M822" s="219" t="str">
        <f t="shared" si="1925"/>
        <v/>
      </c>
      <c r="N822" s="221" t="str">
        <f t="shared" si="1926"/>
        <v/>
      </c>
      <c r="O822" s="304"/>
      <c r="P822" s="282"/>
      <c r="Q822" s="282"/>
      <c r="R822" s="287"/>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c r="CQ822" s="282"/>
      <c r="CR822" s="282"/>
      <c r="CS822" s="282"/>
      <c r="CT822" s="282"/>
      <c r="CU822" s="282"/>
      <c r="CV822" s="282"/>
      <c r="CW822" s="282"/>
      <c r="CX822" s="282"/>
      <c r="CY822" s="282"/>
      <c r="CZ822" s="282"/>
      <c r="DA822" s="282"/>
      <c r="DB822" s="282"/>
      <c r="DC822" s="282"/>
      <c r="DD822" s="282"/>
      <c r="DE822" s="282"/>
      <c r="DF822" s="282"/>
      <c r="DG822" s="282"/>
      <c r="DH822" s="282"/>
      <c r="DI822" s="282"/>
      <c r="DJ822" s="282"/>
      <c r="DK822" s="282"/>
      <c r="DL822" s="282"/>
      <c r="DM822" s="282"/>
      <c r="DN822" s="282"/>
      <c r="DO822" s="282"/>
      <c r="DP822" s="282"/>
      <c r="DQ822" s="282"/>
      <c r="DR822" s="282"/>
      <c r="DS822" s="282"/>
      <c r="DT822" s="282"/>
      <c r="DU822" s="282"/>
      <c r="DV822" s="282"/>
      <c r="DW822" s="282"/>
      <c r="DX822" s="282"/>
      <c r="DY822" s="282"/>
      <c r="DZ822" s="282"/>
      <c r="EA822" s="282"/>
      <c r="EB822" s="282"/>
      <c r="EC822" s="282"/>
      <c r="ED822" s="282"/>
      <c r="EE822" s="282"/>
      <c r="EF822" s="282"/>
      <c r="EG822" s="282"/>
      <c r="EH822" s="282"/>
      <c r="EI822" s="282"/>
      <c r="EJ822" s="282"/>
      <c r="EK822" s="282"/>
      <c r="EL822" s="282"/>
      <c r="EM822" s="282"/>
      <c r="EN822" s="282"/>
      <c r="EO822" s="282"/>
      <c r="EP822" s="282"/>
      <c r="EQ822" s="282"/>
      <c r="ER822" s="282"/>
      <c r="ES822" s="282"/>
      <c r="ET822" s="282"/>
      <c r="EU822" s="282"/>
      <c r="EV822" s="282"/>
      <c r="EW822" s="282"/>
      <c r="EX822" s="282"/>
      <c r="EY822" s="282"/>
      <c r="EZ822" s="282"/>
      <c r="FA822" s="282"/>
      <c r="FB822" s="282"/>
      <c r="FC822" s="282"/>
      <c r="FD822" s="282"/>
      <c r="FE822" s="282"/>
      <c r="FF822" s="282"/>
      <c r="FG822" s="282"/>
      <c r="FH822" s="282"/>
      <c r="FI822" s="282"/>
      <c r="FJ822" s="282"/>
      <c r="FK822" s="282"/>
      <c r="FL822" s="282"/>
      <c r="FM822" s="282"/>
      <c r="FN822" s="282"/>
      <c r="FO822" s="282"/>
      <c r="FP822" s="282"/>
      <c r="FQ822" s="282"/>
      <c r="FR822" s="282"/>
      <c r="FS822" s="282"/>
      <c r="FT822" s="282"/>
      <c r="FU822" s="282"/>
      <c r="FV822" s="282"/>
      <c r="FW822" s="282"/>
      <c r="FX822" s="282"/>
      <c r="FY822" s="282"/>
      <c r="FZ822" s="282"/>
      <c r="GA822" s="282"/>
      <c r="GB822" s="282"/>
      <c r="GC822" s="282"/>
      <c r="GD822" s="282"/>
      <c r="GE822" s="282"/>
      <c r="GF822" s="282"/>
      <c r="GG822" s="282"/>
      <c r="GH822" s="282"/>
      <c r="GI822" s="282"/>
      <c r="GJ822" s="282"/>
      <c r="GK822" s="282"/>
      <c r="GL822" s="282"/>
      <c r="GM822" s="282"/>
      <c r="GN822" s="282"/>
      <c r="GO822" s="282"/>
      <c r="GP822" s="282"/>
      <c r="GQ822" s="282"/>
      <c r="GR822" s="282"/>
      <c r="GS822" s="282"/>
      <c r="GT822" s="282"/>
      <c r="GU822" s="282"/>
      <c r="GV822" s="282"/>
      <c r="GW822" s="282"/>
      <c r="GX822" s="282"/>
      <c r="GY822" s="282"/>
      <c r="GZ822" s="282"/>
      <c r="HA822" s="282"/>
      <c r="HB822" s="282"/>
      <c r="HC822" s="282"/>
      <c r="HD822" s="282"/>
      <c r="HE822" s="282"/>
      <c r="HF822" s="282"/>
      <c r="HG822" s="282"/>
      <c r="HH822" s="282"/>
      <c r="HI822" s="282"/>
      <c r="HJ822" s="282"/>
      <c r="HK822" s="282"/>
      <c r="HL822" s="282"/>
      <c r="HM822" s="282"/>
      <c r="HN822" s="282"/>
      <c r="HO822" s="282"/>
      <c r="HP822" s="282"/>
      <c r="HQ822" s="282"/>
    </row>
    <row r="823" spans="1:225" s="73" customFormat="1" ht="18" hidden="1" customHeight="1" x14ac:dyDescent="0.25">
      <c r="A823" s="223" t="str">
        <f t="shared" si="1928"/>
        <v/>
      </c>
      <c r="B823" s="225" t="str">
        <f t="shared" si="1928"/>
        <v/>
      </c>
      <c r="C823" s="218">
        <f t="shared" si="1929"/>
        <v>0</v>
      </c>
      <c r="D823" s="284"/>
      <c r="E823" s="219">
        <f t="shared" si="1930"/>
        <v>0</v>
      </c>
      <c r="F823" s="219">
        <f t="shared" si="1931"/>
        <v>0</v>
      </c>
      <c r="G823" s="84"/>
      <c r="H823" s="214" t="str">
        <f t="shared" si="1923"/>
        <v/>
      </c>
      <c r="I823" s="219" t="str">
        <f t="shared" si="1924"/>
        <v/>
      </c>
      <c r="J823" s="219" t="str">
        <f t="shared" si="1927"/>
        <v/>
      </c>
      <c r="K823" s="216"/>
      <c r="L823" s="217">
        <f t="shared" si="1919"/>
        <v>1</v>
      </c>
      <c r="M823" s="219" t="str">
        <f t="shared" si="1925"/>
        <v/>
      </c>
      <c r="N823" s="221" t="str">
        <f t="shared" si="1926"/>
        <v/>
      </c>
      <c r="O823" s="304"/>
      <c r="P823" s="282"/>
      <c r="Q823" s="282"/>
      <c r="R823" s="287"/>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c r="CQ823" s="282"/>
      <c r="CR823" s="282"/>
      <c r="CS823" s="282"/>
      <c r="CT823" s="282"/>
      <c r="CU823" s="282"/>
      <c r="CV823" s="282"/>
      <c r="CW823" s="282"/>
      <c r="CX823" s="282"/>
      <c r="CY823" s="282"/>
      <c r="CZ823" s="282"/>
      <c r="DA823" s="282"/>
      <c r="DB823" s="282"/>
      <c r="DC823" s="282"/>
      <c r="DD823" s="282"/>
      <c r="DE823" s="282"/>
      <c r="DF823" s="282"/>
      <c r="DG823" s="282"/>
      <c r="DH823" s="282"/>
      <c r="DI823" s="282"/>
      <c r="DJ823" s="282"/>
      <c r="DK823" s="282"/>
      <c r="DL823" s="282"/>
      <c r="DM823" s="282"/>
      <c r="DN823" s="282"/>
      <c r="DO823" s="282"/>
      <c r="DP823" s="282"/>
      <c r="DQ823" s="282"/>
      <c r="DR823" s="282"/>
      <c r="DS823" s="282"/>
      <c r="DT823" s="282"/>
      <c r="DU823" s="282"/>
      <c r="DV823" s="282"/>
      <c r="DW823" s="282"/>
      <c r="DX823" s="282"/>
      <c r="DY823" s="282"/>
      <c r="DZ823" s="282"/>
      <c r="EA823" s="282"/>
      <c r="EB823" s="282"/>
      <c r="EC823" s="282"/>
      <c r="ED823" s="282"/>
      <c r="EE823" s="282"/>
      <c r="EF823" s="282"/>
      <c r="EG823" s="282"/>
      <c r="EH823" s="282"/>
      <c r="EI823" s="282"/>
      <c r="EJ823" s="282"/>
      <c r="EK823" s="282"/>
      <c r="EL823" s="282"/>
      <c r="EM823" s="282"/>
      <c r="EN823" s="282"/>
      <c r="EO823" s="282"/>
      <c r="EP823" s="282"/>
      <c r="EQ823" s="282"/>
      <c r="ER823" s="282"/>
      <c r="ES823" s="282"/>
      <c r="ET823" s="282"/>
      <c r="EU823" s="282"/>
      <c r="EV823" s="282"/>
      <c r="EW823" s="282"/>
      <c r="EX823" s="282"/>
      <c r="EY823" s="282"/>
      <c r="EZ823" s="282"/>
      <c r="FA823" s="282"/>
      <c r="FB823" s="282"/>
      <c r="FC823" s="282"/>
      <c r="FD823" s="282"/>
      <c r="FE823" s="282"/>
      <c r="FF823" s="282"/>
      <c r="FG823" s="282"/>
      <c r="FH823" s="282"/>
      <c r="FI823" s="282"/>
      <c r="FJ823" s="282"/>
      <c r="FK823" s="282"/>
      <c r="FL823" s="282"/>
      <c r="FM823" s="282"/>
      <c r="FN823" s="282"/>
      <c r="FO823" s="282"/>
      <c r="FP823" s="282"/>
      <c r="FQ823" s="282"/>
      <c r="FR823" s="282"/>
      <c r="FS823" s="282"/>
      <c r="FT823" s="282"/>
      <c r="FU823" s="282"/>
      <c r="FV823" s="282"/>
      <c r="FW823" s="282"/>
      <c r="FX823" s="282"/>
      <c r="FY823" s="282"/>
      <c r="FZ823" s="282"/>
      <c r="GA823" s="282"/>
      <c r="GB823" s="282"/>
      <c r="GC823" s="282"/>
      <c r="GD823" s="282"/>
      <c r="GE823" s="282"/>
      <c r="GF823" s="282"/>
      <c r="GG823" s="282"/>
      <c r="GH823" s="282"/>
      <c r="GI823" s="282"/>
      <c r="GJ823" s="282"/>
      <c r="GK823" s="282"/>
      <c r="GL823" s="282"/>
      <c r="GM823" s="282"/>
      <c r="GN823" s="282"/>
      <c r="GO823" s="282"/>
      <c r="GP823" s="282"/>
      <c r="GQ823" s="282"/>
      <c r="GR823" s="282"/>
      <c r="GS823" s="282"/>
      <c r="GT823" s="282"/>
      <c r="GU823" s="282"/>
      <c r="GV823" s="282"/>
      <c r="GW823" s="282"/>
      <c r="GX823" s="282"/>
      <c r="GY823" s="282"/>
      <c r="GZ823" s="282"/>
      <c r="HA823" s="282"/>
      <c r="HB823" s="282"/>
      <c r="HC823" s="282"/>
      <c r="HD823" s="282"/>
      <c r="HE823" s="282"/>
      <c r="HF823" s="282"/>
      <c r="HG823" s="282"/>
      <c r="HH823" s="282"/>
      <c r="HI823" s="282"/>
      <c r="HJ823" s="282"/>
      <c r="HK823" s="282"/>
      <c r="HL823" s="282"/>
      <c r="HM823" s="282"/>
      <c r="HN823" s="282"/>
      <c r="HO823" s="282"/>
      <c r="HP823" s="282"/>
      <c r="HQ823" s="282"/>
    </row>
    <row r="824" spans="1:225" s="73" customFormat="1" ht="18" hidden="1" customHeight="1" x14ac:dyDescent="0.25">
      <c r="A824" s="223" t="str">
        <f t="shared" si="1928"/>
        <v/>
      </c>
      <c r="B824" s="225" t="str">
        <f t="shared" si="1928"/>
        <v/>
      </c>
      <c r="C824" s="218">
        <f t="shared" si="1929"/>
        <v>0</v>
      </c>
      <c r="D824" s="284"/>
      <c r="E824" s="219">
        <f t="shared" si="1930"/>
        <v>0</v>
      </c>
      <c r="F824" s="219">
        <f t="shared" si="1931"/>
        <v>0</v>
      </c>
      <c r="G824" s="84"/>
      <c r="H824" s="214" t="str">
        <f t="shared" si="1923"/>
        <v/>
      </c>
      <c r="I824" s="219" t="str">
        <f t="shared" si="1924"/>
        <v/>
      </c>
      <c r="J824" s="219" t="str">
        <f t="shared" si="1927"/>
        <v/>
      </c>
      <c r="K824" s="216"/>
      <c r="L824" s="217">
        <f t="shared" si="1919"/>
        <v>1</v>
      </c>
      <c r="M824" s="219" t="str">
        <f t="shared" si="1925"/>
        <v/>
      </c>
      <c r="N824" s="221" t="str">
        <f t="shared" si="1926"/>
        <v/>
      </c>
      <c r="O824" s="304"/>
      <c r="P824" s="282"/>
      <c r="Q824" s="282"/>
      <c r="R824" s="287"/>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c r="CQ824" s="282"/>
      <c r="CR824" s="282"/>
      <c r="CS824" s="282"/>
      <c r="CT824" s="282"/>
      <c r="CU824" s="282"/>
      <c r="CV824" s="282"/>
      <c r="CW824" s="282"/>
      <c r="CX824" s="282"/>
      <c r="CY824" s="282"/>
      <c r="CZ824" s="282"/>
      <c r="DA824" s="282"/>
      <c r="DB824" s="282"/>
      <c r="DC824" s="282"/>
      <c r="DD824" s="282"/>
      <c r="DE824" s="282"/>
      <c r="DF824" s="282"/>
      <c r="DG824" s="282"/>
      <c r="DH824" s="282"/>
      <c r="DI824" s="282"/>
      <c r="DJ824" s="282"/>
      <c r="DK824" s="282"/>
      <c r="DL824" s="282"/>
      <c r="DM824" s="282"/>
      <c r="DN824" s="282"/>
      <c r="DO824" s="282"/>
      <c r="DP824" s="282"/>
      <c r="DQ824" s="282"/>
      <c r="DR824" s="282"/>
      <c r="DS824" s="282"/>
      <c r="DT824" s="282"/>
      <c r="DU824" s="282"/>
      <c r="DV824" s="282"/>
      <c r="DW824" s="282"/>
      <c r="DX824" s="282"/>
      <c r="DY824" s="282"/>
      <c r="DZ824" s="282"/>
      <c r="EA824" s="282"/>
      <c r="EB824" s="282"/>
      <c r="EC824" s="282"/>
      <c r="ED824" s="282"/>
      <c r="EE824" s="282"/>
      <c r="EF824" s="282"/>
      <c r="EG824" s="282"/>
      <c r="EH824" s="282"/>
      <c r="EI824" s="282"/>
      <c r="EJ824" s="282"/>
      <c r="EK824" s="282"/>
      <c r="EL824" s="282"/>
      <c r="EM824" s="282"/>
      <c r="EN824" s="282"/>
      <c r="EO824" s="282"/>
      <c r="EP824" s="282"/>
      <c r="EQ824" s="282"/>
      <c r="ER824" s="282"/>
      <c r="ES824" s="282"/>
      <c r="ET824" s="282"/>
      <c r="EU824" s="282"/>
      <c r="EV824" s="282"/>
      <c r="EW824" s="282"/>
      <c r="EX824" s="282"/>
      <c r="EY824" s="282"/>
      <c r="EZ824" s="282"/>
      <c r="FA824" s="282"/>
      <c r="FB824" s="282"/>
      <c r="FC824" s="282"/>
      <c r="FD824" s="282"/>
      <c r="FE824" s="282"/>
      <c r="FF824" s="282"/>
      <c r="FG824" s="282"/>
      <c r="FH824" s="282"/>
      <c r="FI824" s="282"/>
      <c r="FJ824" s="282"/>
      <c r="FK824" s="282"/>
      <c r="FL824" s="282"/>
      <c r="FM824" s="282"/>
      <c r="FN824" s="282"/>
      <c r="FO824" s="282"/>
      <c r="FP824" s="282"/>
      <c r="FQ824" s="282"/>
      <c r="FR824" s="282"/>
      <c r="FS824" s="282"/>
      <c r="FT824" s="282"/>
      <c r="FU824" s="282"/>
      <c r="FV824" s="282"/>
      <c r="FW824" s="282"/>
      <c r="FX824" s="282"/>
      <c r="FY824" s="282"/>
      <c r="FZ824" s="282"/>
      <c r="GA824" s="282"/>
      <c r="GB824" s="282"/>
      <c r="GC824" s="282"/>
      <c r="GD824" s="282"/>
      <c r="GE824" s="282"/>
      <c r="GF824" s="282"/>
      <c r="GG824" s="282"/>
      <c r="GH824" s="282"/>
      <c r="GI824" s="282"/>
      <c r="GJ824" s="282"/>
      <c r="GK824" s="282"/>
      <c r="GL824" s="282"/>
      <c r="GM824" s="282"/>
      <c r="GN824" s="282"/>
      <c r="GO824" s="282"/>
      <c r="GP824" s="282"/>
      <c r="GQ824" s="282"/>
      <c r="GR824" s="282"/>
      <c r="GS824" s="282"/>
      <c r="GT824" s="282"/>
      <c r="GU824" s="282"/>
      <c r="GV824" s="282"/>
      <c r="GW824" s="282"/>
      <c r="GX824" s="282"/>
      <c r="GY824" s="282"/>
      <c r="GZ824" s="282"/>
      <c r="HA824" s="282"/>
      <c r="HB824" s="282"/>
      <c r="HC824" s="282"/>
      <c r="HD824" s="282"/>
      <c r="HE824" s="282"/>
      <c r="HF824" s="282"/>
      <c r="HG824" s="282"/>
      <c r="HH824" s="282"/>
      <c r="HI824" s="282"/>
      <c r="HJ824" s="282"/>
      <c r="HK824" s="282"/>
      <c r="HL824" s="282"/>
      <c r="HM824" s="282"/>
      <c r="HN824" s="282"/>
      <c r="HO824" s="282"/>
      <c r="HP824" s="282"/>
      <c r="HQ824" s="282"/>
    </row>
    <row r="825" spans="1:225" s="73" customFormat="1" ht="18" hidden="1" customHeight="1" x14ac:dyDescent="0.25">
      <c r="A825" s="223" t="str">
        <f t="shared" si="1928"/>
        <v/>
      </c>
      <c r="B825" s="225" t="str">
        <f t="shared" si="1928"/>
        <v/>
      </c>
      <c r="C825" s="218">
        <f t="shared" si="1929"/>
        <v>0</v>
      </c>
      <c r="D825" s="284"/>
      <c r="E825" s="219">
        <f t="shared" si="1930"/>
        <v>0</v>
      </c>
      <c r="F825" s="219">
        <f t="shared" si="1931"/>
        <v>0</v>
      </c>
      <c r="G825" s="84"/>
      <c r="H825" s="214" t="str">
        <f t="shared" si="1923"/>
        <v/>
      </c>
      <c r="I825" s="219" t="str">
        <f t="shared" si="1924"/>
        <v/>
      </c>
      <c r="J825" s="219" t="str">
        <f t="shared" si="1927"/>
        <v/>
      </c>
      <c r="K825" s="216"/>
      <c r="L825" s="217">
        <f t="shared" si="1919"/>
        <v>1</v>
      </c>
      <c r="M825" s="219" t="str">
        <f t="shared" si="1925"/>
        <v/>
      </c>
      <c r="N825" s="221" t="str">
        <f t="shared" si="1926"/>
        <v/>
      </c>
      <c r="O825" s="304"/>
      <c r="P825" s="282"/>
      <c r="Q825" s="282"/>
      <c r="R825" s="287"/>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c r="CQ825" s="282"/>
      <c r="CR825" s="282"/>
      <c r="CS825" s="282"/>
      <c r="CT825" s="282"/>
      <c r="CU825" s="282"/>
      <c r="CV825" s="282"/>
      <c r="CW825" s="282"/>
      <c r="CX825" s="282"/>
      <c r="CY825" s="282"/>
      <c r="CZ825" s="282"/>
      <c r="DA825" s="282"/>
      <c r="DB825" s="282"/>
      <c r="DC825" s="282"/>
      <c r="DD825" s="282"/>
      <c r="DE825" s="282"/>
      <c r="DF825" s="282"/>
      <c r="DG825" s="282"/>
      <c r="DH825" s="282"/>
      <c r="DI825" s="282"/>
      <c r="DJ825" s="282"/>
      <c r="DK825" s="282"/>
      <c r="DL825" s="282"/>
      <c r="DM825" s="282"/>
      <c r="DN825" s="282"/>
      <c r="DO825" s="282"/>
      <c r="DP825" s="282"/>
      <c r="DQ825" s="282"/>
      <c r="DR825" s="282"/>
      <c r="DS825" s="282"/>
      <c r="DT825" s="282"/>
      <c r="DU825" s="282"/>
      <c r="DV825" s="282"/>
      <c r="DW825" s="282"/>
      <c r="DX825" s="282"/>
      <c r="DY825" s="282"/>
      <c r="DZ825" s="282"/>
      <c r="EA825" s="282"/>
      <c r="EB825" s="282"/>
      <c r="EC825" s="282"/>
      <c r="ED825" s="282"/>
      <c r="EE825" s="282"/>
      <c r="EF825" s="282"/>
      <c r="EG825" s="282"/>
      <c r="EH825" s="282"/>
      <c r="EI825" s="282"/>
      <c r="EJ825" s="282"/>
      <c r="EK825" s="282"/>
      <c r="EL825" s="282"/>
      <c r="EM825" s="282"/>
      <c r="EN825" s="282"/>
      <c r="EO825" s="282"/>
      <c r="EP825" s="282"/>
      <c r="EQ825" s="282"/>
      <c r="ER825" s="282"/>
      <c r="ES825" s="282"/>
      <c r="ET825" s="282"/>
      <c r="EU825" s="282"/>
      <c r="EV825" s="282"/>
      <c r="EW825" s="282"/>
      <c r="EX825" s="282"/>
      <c r="EY825" s="282"/>
      <c r="EZ825" s="282"/>
      <c r="FA825" s="282"/>
      <c r="FB825" s="282"/>
      <c r="FC825" s="282"/>
      <c r="FD825" s="282"/>
      <c r="FE825" s="282"/>
      <c r="FF825" s="282"/>
      <c r="FG825" s="282"/>
      <c r="FH825" s="282"/>
      <c r="FI825" s="282"/>
      <c r="FJ825" s="282"/>
      <c r="FK825" s="282"/>
      <c r="FL825" s="282"/>
      <c r="FM825" s="282"/>
      <c r="FN825" s="282"/>
      <c r="FO825" s="282"/>
      <c r="FP825" s="282"/>
      <c r="FQ825" s="282"/>
      <c r="FR825" s="282"/>
      <c r="FS825" s="282"/>
      <c r="FT825" s="282"/>
      <c r="FU825" s="282"/>
      <c r="FV825" s="282"/>
      <c r="FW825" s="282"/>
      <c r="FX825" s="282"/>
      <c r="FY825" s="282"/>
      <c r="FZ825" s="282"/>
      <c r="GA825" s="282"/>
      <c r="GB825" s="282"/>
      <c r="GC825" s="282"/>
      <c r="GD825" s="282"/>
      <c r="GE825" s="282"/>
      <c r="GF825" s="282"/>
      <c r="GG825" s="282"/>
      <c r="GH825" s="282"/>
      <c r="GI825" s="282"/>
      <c r="GJ825" s="282"/>
      <c r="GK825" s="282"/>
      <c r="GL825" s="282"/>
      <c r="GM825" s="282"/>
      <c r="GN825" s="282"/>
      <c r="GO825" s="282"/>
      <c r="GP825" s="282"/>
      <c r="GQ825" s="282"/>
      <c r="GR825" s="282"/>
      <c r="GS825" s="282"/>
      <c r="GT825" s="282"/>
      <c r="GU825" s="282"/>
      <c r="GV825" s="282"/>
      <c r="GW825" s="282"/>
      <c r="GX825" s="282"/>
      <c r="GY825" s="282"/>
      <c r="GZ825" s="282"/>
      <c r="HA825" s="282"/>
      <c r="HB825" s="282"/>
      <c r="HC825" s="282"/>
      <c r="HD825" s="282"/>
      <c r="HE825" s="282"/>
      <c r="HF825" s="282"/>
      <c r="HG825" s="282"/>
      <c r="HH825" s="282"/>
      <c r="HI825" s="282"/>
      <c r="HJ825" s="282"/>
      <c r="HK825" s="282"/>
      <c r="HL825" s="282"/>
      <c r="HM825" s="282"/>
      <c r="HN825" s="282"/>
      <c r="HO825" s="282"/>
      <c r="HP825" s="282"/>
      <c r="HQ825" s="282"/>
    </row>
    <row r="826" spans="1:225" s="73" customFormat="1" ht="18" hidden="1" customHeight="1" x14ac:dyDescent="0.25">
      <c r="A826" s="223" t="str">
        <f t="shared" si="1928"/>
        <v/>
      </c>
      <c r="B826" s="225" t="str">
        <f t="shared" si="1928"/>
        <v/>
      </c>
      <c r="C826" s="218">
        <f t="shared" si="1929"/>
        <v>0</v>
      </c>
      <c r="D826" s="284"/>
      <c r="E826" s="219">
        <f t="shared" si="1930"/>
        <v>0</v>
      </c>
      <c r="F826" s="219">
        <f t="shared" si="1931"/>
        <v>0</v>
      </c>
      <c r="G826" s="84"/>
      <c r="H826" s="214" t="str">
        <f t="shared" si="1923"/>
        <v/>
      </c>
      <c r="I826" s="219" t="str">
        <f t="shared" si="1924"/>
        <v/>
      </c>
      <c r="J826" s="219" t="str">
        <f t="shared" si="1927"/>
        <v/>
      </c>
      <c r="K826" s="216"/>
      <c r="L826" s="217">
        <f t="shared" si="1919"/>
        <v>1</v>
      </c>
      <c r="M826" s="219" t="str">
        <f t="shared" si="1925"/>
        <v/>
      </c>
      <c r="N826" s="221" t="str">
        <f t="shared" si="1926"/>
        <v/>
      </c>
      <c r="O826" s="304"/>
      <c r="P826" s="282"/>
      <c r="Q826" s="282"/>
      <c r="R826" s="287"/>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c r="CQ826" s="282"/>
      <c r="CR826" s="282"/>
      <c r="CS826" s="282"/>
      <c r="CT826" s="282"/>
      <c r="CU826" s="282"/>
      <c r="CV826" s="282"/>
      <c r="CW826" s="282"/>
      <c r="CX826" s="282"/>
      <c r="CY826" s="282"/>
      <c r="CZ826" s="282"/>
      <c r="DA826" s="282"/>
      <c r="DB826" s="282"/>
      <c r="DC826" s="282"/>
      <c r="DD826" s="282"/>
      <c r="DE826" s="282"/>
      <c r="DF826" s="282"/>
      <c r="DG826" s="282"/>
      <c r="DH826" s="282"/>
      <c r="DI826" s="282"/>
      <c r="DJ826" s="282"/>
      <c r="DK826" s="282"/>
      <c r="DL826" s="282"/>
      <c r="DM826" s="282"/>
      <c r="DN826" s="282"/>
      <c r="DO826" s="282"/>
      <c r="DP826" s="282"/>
      <c r="DQ826" s="282"/>
      <c r="DR826" s="282"/>
      <c r="DS826" s="282"/>
      <c r="DT826" s="282"/>
      <c r="DU826" s="282"/>
      <c r="DV826" s="282"/>
      <c r="DW826" s="282"/>
      <c r="DX826" s="282"/>
      <c r="DY826" s="282"/>
      <c r="DZ826" s="282"/>
      <c r="EA826" s="282"/>
      <c r="EB826" s="282"/>
      <c r="EC826" s="282"/>
      <c r="ED826" s="282"/>
      <c r="EE826" s="282"/>
      <c r="EF826" s="282"/>
      <c r="EG826" s="282"/>
      <c r="EH826" s="282"/>
      <c r="EI826" s="282"/>
      <c r="EJ826" s="282"/>
      <c r="EK826" s="282"/>
      <c r="EL826" s="282"/>
      <c r="EM826" s="282"/>
      <c r="EN826" s="282"/>
      <c r="EO826" s="282"/>
      <c r="EP826" s="282"/>
      <c r="EQ826" s="282"/>
      <c r="ER826" s="282"/>
      <c r="ES826" s="282"/>
      <c r="ET826" s="282"/>
      <c r="EU826" s="282"/>
      <c r="EV826" s="282"/>
      <c r="EW826" s="282"/>
      <c r="EX826" s="282"/>
      <c r="EY826" s="282"/>
      <c r="EZ826" s="282"/>
      <c r="FA826" s="282"/>
      <c r="FB826" s="282"/>
      <c r="FC826" s="282"/>
      <c r="FD826" s="282"/>
      <c r="FE826" s="282"/>
      <c r="FF826" s="282"/>
      <c r="FG826" s="282"/>
      <c r="FH826" s="282"/>
      <c r="FI826" s="282"/>
      <c r="FJ826" s="282"/>
      <c r="FK826" s="282"/>
      <c r="FL826" s="282"/>
      <c r="FM826" s="282"/>
      <c r="FN826" s="282"/>
      <c r="FO826" s="282"/>
      <c r="FP826" s="282"/>
      <c r="FQ826" s="282"/>
      <c r="FR826" s="282"/>
      <c r="FS826" s="282"/>
      <c r="FT826" s="282"/>
      <c r="FU826" s="282"/>
      <c r="FV826" s="282"/>
      <c r="FW826" s="282"/>
      <c r="FX826" s="282"/>
      <c r="FY826" s="282"/>
      <c r="FZ826" s="282"/>
      <c r="GA826" s="282"/>
      <c r="GB826" s="282"/>
      <c r="GC826" s="282"/>
      <c r="GD826" s="282"/>
      <c r="GE826" s="282"/>
      <c r="GF826" s="282"/>
      <c r="GG826" s="282"/>
      <c r="GH826" s="282"/>
      <c r="GI826" s="282"/>
      <c r="GJ826" s="282"/>
      <c r="GK826" s="282"/>
      <c r="GL826" s="282"/>
      <c r="GM826" s="282"/>
      <c r="GN826" s="282"/>
      <c r="GO826" s="282"/>
      <c r="GP826" s="282"/>
      <c r="GQ826" s="282"/>
      <c r="GR826" s="282"/>
      <c r="GS826" s="282"/>
      <c r="GT826" s="282"/>
      <c r="GU826" s="282"/>
      <c r="GV826" s="282"/>
      <c r="GW826" s="282"/>
      <c r="GX826" s="282"/>
      <c r="GY826" s="282"/>
      <c r="GZ826" s="282"/>
      <c r="HA826" s="282"/>
      <c r="HB826" s="282"/>
      <c r="HC826" s="282"/>
      <c r="HD826" s="282"/>
      <c r="HE826" s="282"/>
      <c r="HF826" s="282"/>
      <c r="HG826" s="282"/>
      <c r="HH826" s="282"/>
      <c r="HI826" s="282"/>
      <c r="HJ826" s="282"/>
      <c r="HK826" s="282"/>
      <c r="HL826" s="282"/>
      <c r="HM826" s="282"/>
      <c r="HN826" s="282"/>
      <c r="HO826" s="282"/>
      <c r="HP826" s="282"/>
      <c r="HQ826" s="282"/>
    </row>
    <row r="827" spans="1:225" s="73" customFormat="1" ht="18" hidden="1" customHeight="1" x14ac:dyDescent="0.25">
      <c r="A827" s="223" t="str">
        <f t="shared" si="1928"/>
        <v/>
      </c>
      <c r="B827" s="225" t="str">
        <f t="shared" si="1928"/>
        <v/>
      </c>
      <c r="C827" s="218">
        <f t="shared" si="1929"/>
        <v>0</v>
      </c>
      <c r="D827" s="284"/>
      <c r="E827" s="219">
        <f t="shared" si="1930"/>
        <v>0</v>
      </c>
      <c r="F827" s="219">
        <f t="shared" si="1931"/>
        <v>0</v>
      </c>
      <c r="G827" s="84"/>
      <c r="H827" s="214" t="str">
        <f t="shared" si="1923"/>
        <v/>
      </c>
      <c r="I827" s="219" t="str">
        <f t="shared" si="1924"/>
        <v/>
      </c>
      <c r="J827" s="219" t="str">
        <f t="shared" si="1927"/>
        <v/>
      </c>
      <c r="K827" s="216"/>
      <c r="L827" s="217">
        <f t="shared" si="1919"/>
        <v>1</v>
      </c>
      <c r="M827" s="219" t="str">
        <f t="shared" si="1925"/>
        <v/>
      </c>
      <c r="N827" s="221" t="str">
        <f t="shared" si="1926"/>
        <v/>
      </c>
      <c r="O827" s="304"/>
      <c r="P827" s="282"/>
      <c r="Q827" s="282"/>
      <c r="R827" s="287"/>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c r="CQ827" s="282"/>
      <c r="CR827" s="282"/>
      <c r="CS827" s="282"/>
      <c r="CT827" s="282"/>
      <c r="CU827" s="282"/>
      <c r="CV827" s="282"/>
      <c r="CW827" s="282"/>
      <c r="CX827" s="282"/>
      <c r="CY827" s="282"/>
      <c r="CZ827" s="282"/>
      <c r="DA827" s="282"/>
      <c r="DB827" s="282"/>
      <c r="DC827" s="282"/>
      <c r="DD827" s="282"/>
      <c r="DE827" s="282"/>
      <c r="DF827" s="282"/>
      <c r="DG827" s="282"/>
      <c r="DH827" s="282"/>
      <c r="DI827" s="282"/>
      <c r="DJ827" s="282"/>
      <c r="DK827" s="282"/>
      <c r="DL827" s="282"/>
      <c r="DM827" s="282"/>
      <c r="DN827" s="282"/>
      <c r="DO827" s="282"/>
      <c r="DP827" s="282"/>
      <c r="DQ827" s="282"/>
      <c r="DR827" s="282"/>
      <c r="DS827" s="282"/>
      <c r="DT827" s="282"/>
      <c r="DU827" s="282"/>
      <c r="DV827" s="282"/>
      <c r="DW827" s="282"/>
      <c r="DX827" s="282"/>
      <c r="DY827" s="282"/>
      <c r="DZ827" s="282"/>
      <c r="EA827" s="282"/>
      <c r="EB827" s="282"/>
      <c r="EC827" s="282"/>
      <c r="ED827" s="282"/>
      <c r="EE827" s="282"/>
      <c r="EF827" s="282"/>
      <c r="EG827" s="282"/>
      <c r="EH827" s="282"/>
      <c r="EI827" s="282"/>
      <c r="EJ827" s="282"/>
      <c r="EK827" s="282"/>
      <c r="EL827" s="282"/>
      <c r="EM827" s="282"/>
      <c r="EN827" s="282"/>
      <c r="EO827" s="282"/>
      <c r="EP827" s="282"/>
      <c r="EQ827" s="282"/>
      <c r="ER827" s="282"/>
      <c r="ES827" s="282"/>
      <c r="ET827" s="282"/>
      <c r="EU827" s="282"/>
      <c r="EV827" s="282"/>
      <c r="EW827" s="282"/>
      <c r="EX827" s="282"/>
      <c r="EY827" s="282"/>
      <c r="EZ827" s="282"/>
      <c r="FA827" s="282"/>
      <c r="FB827" s="282"/>
      <c r="FC827" s="282"/>
      <c r="FD827" s="282"/>
      <c r="FE827" s="282"/>
      <c r="FF827" s="282"/>
      <c r="FG827" s="282"/>
      <c r="FH827" s="282"/>
      <c r="FI827" s="282"/>
      <c r="FJ827" s="282"/>
      <c r="FK827" s="282"/>
      <c r="FL827" s="282"/>
      <c r="FM827" s="282"/>
      <c r="FN827" s="282"/>
      <c r="FO827" s="282"/>
      <c r="FP827" s="282"/>
      <c r="FQ827" s="282"/>
      <c r="FR827" s="282"/>
      <c r="FS827" s="282"/>
      <c r="FT827" s="282"/>
      <c r="FU827" s="282"/>
      <c r="FV827" s="282"/>
      <c r="FW827" s="282"/>
      <c r="FX827" s="282"/>
      <c r="FY827" s="282"/>
      <c r="FZ827" s="282"/>
      <c r="GA827" s="282"/>
      <c r="GB827" s="282"/>
      <c r="GC827" s="282"/>
      <c r="GD827" s="282"/>
      <c r="GE827" s="282"/>
      <c r="GF827" s="282"/>
      <c r="GG827" s="282"/>
      <c r="GH827" s="282"/>
      <c r="GI827" s="282"/>
      <c r="GJ827" s="282"/>
      <c r="GK827" s="282"/>
      <c r="GL827" s="282"/>
      <c r="GM827" s="282"/>
      <c r="GN827" s="282"/>
      <c r="GO827" s="282"/>
      <c r="GP827" s="282"/>
      <c r="GQ827" s="282"/>
      <c r="GR827" s="282"/>
      <c r="GS827" s="282"/>
      <c r="GT827" s="282"/>
      <c r="GU827" s="282"/>
      <c r="GV827" s="282"/>
      <c r="GW827" s="282"/>
      <c r="GX827" s="282"/>
      <c r="GY827" s="282"/>
      <c r="GZ827" s="282"/>
      <c r="HA827" s="282"/>
      <c r="HB827" s="282"/>
      <c r="HC827" s="282"/>
      <c r="HD827" s="282"/>
      <c r="HE827" s="282"/>
      <c r="HF827" s="282"/>
      <c r="HG827" s="282"/>
      <c r="HH827" s="282"/>
      <c r="HI827" s="282"/>
      <c r="HJ827" s="282"/>
      <c r="HK827" s="282"/>
      <c r="HL827" s="282"/>
      <c r="HM827" s="282"/>
      <c r="HN827" s="282"/>
      <c r="HO827" s="282"/>
      <c r="HP827" s="282"/>
      <c r="HQ827" s="282"/>
    </row>
    <row r="828" spans="1:225" s="73" customFormat="1" ht="18" hidden="1" customHeight="1" x14ac:dyDescent="0.25">
      <c r="A828" s="223" t="str">
        <f t="shared" si="1928"/>
        <v/>
      </c>
      <c r="B828" s="225" t="str">
        <f t="shared" si="1928"/>
        <v/>
      </c>
      <c r="C828" s="218">
        <f t="shared" si="1929"/>
        <v>0</v>
      </c>
      <c r="D828" s="284"/>
      <c r="E828" s="219">
        <f t="shared" si="1930"/>
        <v>0</v>
      </c>
      <c r="F828" s="219">
        <f t="shared" si="1931"/>
        <v>0</v>
      </c>
      <c r="G828" s="84"/>
      <c r="H828" s="214" t="str">
        <f t="shared" si="1923"/>
        <v/>
      </c>
      <c r="I828" s="219" t="str">
        <f t="shared" si="1924"/>
        <v/>
      </c>
      <c r="J828" s="219" t="str">
        <f t="shared" si="1927"/>
        <v/>
      </c>
      <c r="K828" s="216"/>
      <c r="L828" s="217">
        <f t="shared" si="1919"/>
        <v>1</v>
      </c>
      <c r="M828" s="219" t="str">
        <f t="shared" si="1925"/>
        <v/>
      </c>
      <c r="N828" s="221" t="str">
        <f t="shared" si="1926"/>
        <v/>
      </c>
      <c r="O828" s="304"/>
      <c r="P828" s="282"/>
      <c r="Q828" s="282"/>
      <c r="R828" s="287"/>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c r="CQ828" s="282"/>
      <c r="CR828" s="282"/>
      <c r="CS828" s="282"/>
      <c r="CT828" s="282"/>
      <c r="CU828" s="282"/>
      <c r="CV828" s="282"/>
      <c r="CW828" s="282"/>
      <c r="CX828" s="282"/>
      <c r="CY828" s="282"/>
      <c r="CZ828" s="282"/>
      <c r="DA828" s="282"/>
      <c r="DB828" s="282"/>
      <c r="DC828" s="282"/>
      <c r="DD828" s="282"/>
      <c r="DE828" s="282"/>
      <c r="DF828" s="282"/>
      <c r="DG828" s="282"/>
      <c r="DH828" s="282"/>
      <c r="DI828" s="282"/>
      <c r="DJ828" s="282"/>
      <c r="DK828" s="282"/>
      <c r="DL828" s="282"/>
      <c r="DM828" s="282"/>
      <c r="DN828" s="282"/>
      <c r="DO828" s="282"/>
      <c r="DP828" s="282"/>
      <c r="DQ828" s="282"/>
      <c r="DR828" s="282"/>
      <c r="DS828" s="282"/>
      <c r="DT828" s="282"/>
      <c r="DU828" s="282"/>
      <c r="DV828" s="282"/>
      <c r="DW828" s="282"/>
      <c r="DX828" s="282"/>
      <c r="DY828" s="282"/>
      <c r="DZ828" s="282"/>
      <c r="EA828" s="282"/>
      <c r="EB828" s="282"/>
      <c r="EC828" s="282"/>
      <c r="ED828" s="282"/>
      <c r="EE828" s="282"/>
      <c r="EF828" s="282"/>
      <c r="EG828" s="282"/>
      <c r="EH828" s="282"/>
      <c r="EI828" s="282"/>
      <c r="EJ828" s="282"/>
      <c r="EK828" s="282"/>
      <c r="EL828" s="282"/>
      <c r="EM828" s="282"/>
      <c r="EN828" s="282"/>
      <c r="EO828" s="282"/>
      <c r="EP828" s="282"/>
      <c r="EQ828" s="282"/>
      <c r="ER828" s="282"/>
      <c r="ES828" s="282"/>
      <c r="ET828" s="282"/>
      <c r="EU828" s="282"/>
      <c r="EV828" s="282"/>
      <c r="EW828" s="282"/>
      <c r="EX828" s="282"/>
      <c r="EY828" s="282"/>
      <c r="EZ828" s="282"/>
      <c r="FA828" s="282"/>
      <c r="FB828" s="282"/>
      <c r="FC828" s="282"/>
      <c r="FD828" s="282"/>
      <c r="FE828" s="282"/>
      <c r="FF828" s="282"/>
      <c r="FG828" s="282"/>
      <c r="FH828" s="282"/>
      <c r="FI828" s="282"/>
      <c r="FJ828" s="282"/>
      <c r="FK828" s="282"/>
      <c r="FL828" s="282"/>
      <c r="FM828" s="282"/>
      <c r="FN828" s="282"/>
      <c r="FO828" s="282"/>
      <c r="FP828" s="282"/>
      <c r="FQ828" s="282"/>
      <c r="FR828" s="282"/>
      <c r="FS828" s="282"/>
      <c r="FT828" s="282"/>
      <c r="FU828" s="282"/>
      <c r="FV828" s="282"/>
      <c r="FW828" s="282"/>
      <c r="FX828" s="282"/>
      <c r="FY828" s="282"/>
      <c r="FZ828" s="282"/>
      <c r="GA828" s="282"/>
      <c r="GB828" s="282"/>
      <c r="GC828" s="282"/>
      <c r="GD828" s="282"/>
      <c r="GE828" s="282"/>
      <c r="GF828" s="282"/>
      <c r="GG828" s="282"/>
      <c r="GH828" s="282"/>
      <c r="GI828" s="282"/>
      <c r="GJ828" s="282"/>
      <c r="GK828" s="282"/>
      <c r="GL828" s="282"/>
      <c r="GM828" s="282"/>
      <c r="GN828" s="282"/>
      <c r="GO828" s="282"/>
      <c r="GP828" s="282"/>
      <c r="GQ828" s="282"/>
      <c r="GR828" s="282"/>
      <c r="GS828" s="282"/>
      <c r="GT828" s="282"/>
      <c r="GU828" s="282"/>
      <c r="GV828" s="282"/>
      <c r="GW828" s="282"/>
      <c r="GX828" s="282"/>
      <c r="GY828" s="282"/>
      <c r="GZ828" s="282"/>
      <c r="HA828" s="282"/>
      <c r="HB828" s="282"/>
      <c r="HC828" s="282"/>
      <c r="HD828" s="282"/>
      <c r="HE828" s="282"/>
      <c r="HF828" s="282"/>
      <c r="HG828" s="282"/>
      <c r="HH828" s="282"/>
      <c r="HI828" s="282"/>
      <c r="HJ828" s="282"/>
      <c r="HK828" s="282"/>
      <c r="HL828" s="282"/>
      <c r="HM828" s="282"/>
      <c r="HN828" s="282"/>
      <c r="HO828" s="282"/>
      <c r="HP828" s="282"/>
      <c r="HQ828" s="282"/>
    </row>
    <row r="829" spans="1:225" s="73" customFormat="1" ht="18" hidden="1" customHeight="1" x14ac:dyDescent="0.25">
      <c r="A829" s="223" t="str">
        <f t="shared" si="1928"/>
        <v/>
      </c>
      <c r="B829" s="225" t="str">
        <f t="shared" si="1928"/>
        <v/>
      </c>
      <c r="C829" s="218">
        <f t="shared" si="1929"/>
        <v>0</v>
      </c>
      <c r="D829" s="284"/>
      <c r="E829" s="219">
        <f t="shared" si="1930"/>
        <v>0</v>
      </c>
      <c r="F829" s="219">
        <f t="shared" si="1931"/>
        <v>0</v>
      </c>
      <c r="G829" s="84"/>
      <c r="H829" s="214" t="str">
        <f t="shared" si="1923"/>
        <v/>
      </c>
      <c r="I829" s="219" t="str">
        <f t="shared" si="1924"/>
        <v/>
      </c>
      <c r="J829" s="219" t="str">
        <f t="shared" si="1927"/>
        <v/>
      </c>
      <c r="K829" s="216"/>
      <c r="L829" s="217">
        <f t="shared" si="1919"/>
        <v>1</v>
      </c>
      <c r="M829" s="219" t="str">
        <f t="shared" si="1925"/>
        <v/>
      </c>
      <c r="N829" s="221" t="str">
        <f t="shared" si="1926"/>
        <v/>
      </c>
      <c r="O829" s="304"/>
      <c r="P829" s="282"/>
      <c r="Q829" s="282"/>
      <c r="R829" s="287"/>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c r="CQ829" s="282"/>
      <c r="CR829" s="282"/>
      <c r="CS829" s="282"/>
      <c r="CT829" s="282"/>
      <c r="CU829" s="282"/>
      <c r="CV829" s="282"/>
      <c r="CW829" s="282"/>
      <c r="CX829" s="282"/>
      <c r="CY829" s="282"/>
      <c r="CZ829" s="282"/>
      <c r="DA829" s="282"/>
      <c r="DB829" s="282"/>
      <c r="DC829" s="282"/>
      <c r="DD829" s="282"/>
      <c r="DE829" s="282"/>
      <c r="DF829" s="282"/>
      <c r="DG829" s="282"/>
      <c r="DH829" s="282"/>
      <c r="DI829" s="282"/>
      <c r="DJ829" s="282"/>
      <c r="DK829" s="282"/>
      <c r="DL829" s="282"/>
      <c r="DM829" s="282"/>
      <c r="DN829" s="282"/>
      <c r="DO829" s="282"/>
      <c r="DP829" s="282"/>
      <c r="DQ829" s="282"/>
      <c r="DR829" s="282"/>
      <c r="DS829" s="282"/>
      <c r="DT829" s="282"/>
      <c r="DU829" s="282"/>
      <c r="DV829" s="282"/>
      <c r="DW829" s="282"/>
      <c r="DX829" s="282"/>
      <c r="DY829" s="282"/>
      <c r="DZ829" s="282"/>
      <c r="EA829" s="282"/>
      <c r="EB829" s="282"/>
      <c r="EC829" s="282"/>
      <c r="ED829" s="282"/>
      <c r="EE829" s="282"/>
      <c r="EF829" s="282"/>
      <c r="EG829" s="282"/>
      <c r="EH829" s="282"/>
      <c r="EI829" s="282"/>
      <c r="EJ829" s="282"/>
      <c r="EK829" s="282"/>
      <c r="EL829" s="282"/>
      <c r="EM829" s="282"/>
      <c r="EN829" s="282"/>
      <c r="EO829" s="282"/>
      <c r="EP829" s="282"/>
      <c r="EQ829" s="282"/>
      <c r="ER829" s="282"/>
      <c r="ES829" s="282"/>
      <c r="ET829" s="282"/>
      <c r="EU829" s="282"/>
      <c r="EV829" s="282"/>
      <c r="EW829" s="282"/>
      <c r="EX829" s="282"/>
      <c r="EY829" s="282"/>
      <c r="EZ829" s="282"/>
      <c r="FA829" s="282"/>
      <c r="FB829" s="282"/>
      <c r="FC829" s="282"/>
      <c r="FD829" s="282"/>
      <c r="FE829" s="282"/>
      <c r="FF829" s="282"/>
      <c r="FG829" s="282"/>
      <c r="FH829" s="282"/>
      <c r="FI829" s="282"/>
      <c r="FJ829" s="282"/>
      <c r="FK829" s="282"/>
      <c r="FL829" s="282"/>
      <c r="FM829" s="282"/>
      <c r="FN829" s="282"/>
      <c r="FO829" s="282"/>
      <c r="FP829" s="282"/>
      <c r="FQ829" s="282"/>
      <c r="FR829" s="282"/>
      <c r="FS829" s="282"/>
      <c r="FT829" s="282"/>
      <c r="FU829" s="282"/>
      <c r="FV829" s="282"/>
      <c r="FW829" s="282"/>
      <c r="FX829" s="282"/>
      <c r="FY829" s="282"/>
      <c r="FZ829" s="282"/>
      <c r="GA829" s="282"/>
      <c r="GB829" s="282"/>
      <c r="GC829" s="282"/>
      <c r="GD829" s="282"/>
      <c r="GE829" s="282"/>
      <c r="GF829" s="282"/>
      <c r="GG829" s="282"/>
      <c r="GH829" s="282"/>
      <c r="GI829" s="282"/>
      <c r="GJ829" s="282"/>
      <c r="GK829" s="282"/>
      <c r="GL829" s="282"/>
      <c r="GM829" s="282"/>
      <c r="GN829" s="282"/>
      <c r="GO829" s="282"/>
      <c r="GP829" s="282"/>
      <c r="GQ829" s="282"/>
      <c r="GR829" s="282"/>
      <c r="GS829" s="282"/>
      <c r="GT829" s="282"/>
      <c r="GU829" s="282"/>
      <c r="GV829" s="282"/>
      <c r="GW829" s="282"/>
      <c r="GX829" s="282"/>
      <c r="GY829" s="282"/>
      <c r="GZ829" s="282"/>
      <c r="HA829" s="282"/>
      <c r="HB829" s="282"/>
      <c r="HC829" s="282"/>
      <c r="HD829" s="282"/>
      <c r="HE829" s="282"/>
      <c r="HF829" s="282"/>
      <c r="HG829" s="282"/>
      <c r="HH829" s="282"/>
      <c r="HI829" s="282"/>
      <c r="HJ829" s="282"/>
      <c r="HK829" s="282"/>
      <c r="HL829" s="282"/>
      <c r="HM829" s="282"/>
      <c r="HN829" s="282"/>
      <c r="HO829" s="282"/>
      <c r="HP829" s="282"/>
      <c r="HQ829" s="282"/>
    </row>
    <row r="830" spans="1:225" s="73" customFormat="1" ht="18" hidden="1" customHeight="1" x14ac:dyDescent="0.25">
      <c r="A830" s="223" t="str">
        <f t="shared" si="1928"/>
        <v/>
      </c>
      <c r="B830" s="225" t="str">
        <f t="shared" si="1928"/>
        <v/>
      </c>
      <c r="C830" s="218">
        <f t="shared" si="1929"/>
        <v>0</v>
      </c>
      <c r="D830" s="284"/>
      <c r="E830" s="219">
        <f t="shared" si="1930"/>
        <v>0</v>
      </c>
      <c r="F830" s="219">
        <f t="shared" si="1931"/>
        <v>0</v>
      </c>
      <c r="G830" s="84"/>
      <c r="H830" s="214" t="str">
        <f t="shared" si="1923"/>
        <v/>
      </c>
      <c r="I830" s="219" t="str">
        <f t="shared" si="1924"/>
        <v/>
      </c>
      <c r="J830" s="219" t="str">
        <f t="shared" si="1927"/>
        <v/>
      </c>
      <c r="K830" s="216"/>
      <c r="L830" s="217">
        <f t="shared" si="1919"/>
        <v>1</v>
      </c>
      <c r="M830" s="219" t="str">
        <f t="shared" si="1925"/>
        <v/>
      </c>
      <c r="N830" s="221" t="str">
        <f t="shared" si="1926"/>
        <v/>
      </c>
      <c r="O830" s="304"/>
      <c r="P830" s="282"/>
      <c r="Q830" s="282"/>
      <c r="R830" s="287"/>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c r="CQ830" s="282"/>
      <c r="CR830" s="282"/>
      <c r="CS830" s="282"/>
      <c r="CT830" s="282"/>
      <c r="CU830" s="282"/>
      <c r="CV830" s="282"/>
      <c r="CW830" s="282"/>
      <c r="CX830" s="282"/>
      <c r="CY830" s="282"/>
      <c r="CZ830" s="282"/>
      <c r="DA830" s="282"/>
      <c r="DB830" s="282"/>
      <c r="DC830" s="282"/>
      <c r="DD830" s="282"/>
      <c r="DE830" s="282"/>
      <c r="DF830" s="282"/>
      <c r="DG830" s="282"/>
      <c r="DH830" s="282"/>
      <c r="DI830" s="282"/>
      <c r="DJ830" s="282"/>
      <c r="DK830" s="282"/>
      <c r="DL830" s="282"/>
      <c r="DM830" s="282"/>
      <c r="DN830" s="282"/>
      <c r="DO830" s="282"/>
      <c r="DP830" s="282"/>
      <c r="DQ830" s="282"/>
      <c r="DR830" s="282"/>
      <c r="DS830" s="282"/>
      <c r="DT830" s="282"/>
      <c r="DU830" s="282"/>
      <c r="DV830" s="282"/>
      <c r="DW830" s="282"/>
      <c r="DX830" s="282"/>
      <c r="DY830" s="282"/>
      <c r="DZ830" s="282"/>
      <c r="EA830" s="282"/>
      <c r="EB830" s="282"/>
      <c r="EC830" s="282"/>
      <c r="ED830" s="282"/>
      <c r="EE830" s="282"/>
      <c r="EF830" s="282"/>
      <c r="EG830" s="282"/>
      <c r="EH830" s="282"/>
      <c r="EI830" s="282"/>
      <c r="EJ830" s="282"/>
      <c r="EK830" s="282"/>
      <c r="EL830" s="282"/>
      <c r="EM830" s="282"/>
      <c r="EN830" s="282"/>
      <c r="EO830" s="282"/>
      <c r="EP830" s="282"/>
      <c r="EQ830" s="282"/>
      <c r="ER830" s="282"/>
      <c r="ES830" s="282"/>
      <c r="ET830" s="282"/>
      <c r="EU830" s="282"/>
      <c r="EV830" s="282"/>
      <c r="EW830" s="282"/>
      <c r="EX830" s="282"/>
      <c r="EY830" s="282"/>
      <c r="EZ830" s="282"/>
      <c r="FA830" s="282"/>
      <c r="FB830" s="282"/>
      <c r="FC830" s="282"/>
      <c r="FD830" s="282"/>
      <c r="FE830" s="282"/>
      <c r="FF830" s="282"/>
      <c r="FG830" s="282"/>
      <c r="FH830" s="282"/>
      <c r="FI830" s="282"/>
      <c r="FJ830" s="282"/>
      <c r="FK830" s="282"/>
      <c r="FL830" s="282"/>
      <c r="FM830" s="282"/>
      <c r="FN830" s="282"/>
      <c r="FO830" s="282"/>
      <c r="FP830" s="282"/>
      <c r="FQ830" s="282"/>
      <c r="FR830" s="282"/>
      <c r="FS830" s="282"/>
      <c r="FT830" s="282"/>
      <c r="FU830" s="282"/>
      <c r="FV830" s="282"/>
      <c r="FW830" s="282"/>
      <c r="FX830" s="282"/>
      <c r="FY830" s="282"/>
      <c r="FZ830" s="282"/>
      <c r="GA830" s="282"/>
      <c r="GB830" s="282"/>
      <c r="GC830" s="282"/>
      <c r="GD830" s="282"/>
      <c r="GE830" s="282"/>
      <c r="GF830" s="282"/>
      <c r="GG830" s="282"/>
      <c r="GH830" s="282"/>
      <c r="GI830" s="282"/>
      <c r="GJ830" s="282"/>
      <c r="GK830" s="282"/>
      <c r="GL830" s="282"/>
      <c r="GM830" s="282"/>
      <c r="GN830" s="282"/>
      <c r="GO830" s="282"/>
      <c r="GP830" s="282"/>
      <c r="GQ830" s="282"/>
      <c r="GR830" s="282"/>
      <c r="GS830" s="282"/>
      <c r="GT830" s="282"/>
      <c r="GU830" s="282"/>
      <c r="GV830" s="282"/>
      <c r="GW830" s="282"/>
      <c r="GX830" s="282"/>
      <c r="GY830" s="282"/>
      <c r="GZ830" s="282"/>
      <c r="HA830" s="282"/>
      <c r="HB830" s="282"/>
      <c r="HC830" s="282"/>
      <c r="HD830" s="282"/>
      <c r="HE830" s="282"/>
      <c r="HF830" s="282"/>
      <c r="HG830" s="282"/>
      <c r="HH830" s="282"/>
      <c r="HI830" s="282"/>
      <c r="HJ830" s="282"/>
      <c r="HK830" s="282"/>
      <c r="HL830" s="282"/>
      <c r="HM830" s="282"/>
      <c r="HN830" s="282"/>
      <c r="HO830" s="282"/>
      <c r="HP830" s="282"/>
      <c r="HQ830" s="282"/>
    </row>
    <row r="831" spans="1:225" s="73" customFormat="1" ht="18" hidden="1" customHeight="1" x14ac:dyDescent="0.25">
      <c r="A831" s="223" t="str">
        <f t="shared" si="1928"/>
        <v/>
      </c>
      <c r="B831" s="225" t="str">
        <f t="shared" si="1928"/>
        <v/>
      </c>
      <c r="C831" s="218">
        <f t="shared" si="1929"/>
        <v>0</v>
      </c>
      <c r="D831" s="284"/>
      <c r="E831" s="219">
        <f t="shared" si="1930"/>
        <v>0</v>
      </c>
      <c r="F831" s="219">
        <f t="shared" si="1931"/>
        <v>0</v>
      </c>
      <c r="G831" s="84"/>
      <c r="H831" s="214" t="str">
        <f t="shared" si="1923"/>
        <v/>
      </c>
      <c r="I831" s="219" t="str">
        <f t="shared" si="1924"/>
        <v/>
      </c>
      <c r="J831" s="219" t="str">
        <f t="shared" si="1927"/>
        <v/>
      </c>
      <c r="K831" s="216"/>
      <c r="L831" s="217">
        <f t="shared" si="1919"/>
        <v>1</v>
      </c>
      <c r="M831" s="219" t="str">
        <f t="shared" si="1925"/>
        <v/>
      </c>
      <c r="N831" s="221" t="str">
        <f t="shared" si="1926"/>
        <v/>
      </c>
      <c r="O831" s="304"/>
      <c r="P831" s="282"/>
      <c r="Q831" s="282"/>
      <c r="R831" s="287"/>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c r="CQ831" s="282"/>
      <c r="CR831" s="282"/>
      <c r="CS831" s="282"/>
      <c r="CT831" s="282"/>
      <c r="CU831" s="282"/>
      <c r="CV831" s="282"/>
      <c r="CW831" s="282"/>
      <c r="CX831" s="282"/>
      <c r="CY831" s="282"/>
      <c r="CZ831" s="282"/>
      <c r="DA831" s="282"/>
      <c r="DB831" s="282"/>
      <c r="DC831" s="282"/>
      <c r="DD831" s="282"/>
      <c r="DE831" s="282"/>
      <c r="DF831" s="282"/>
      <c r="DG831" s="282"/>
      <c r="DH831" s="282"/>
      <c r="DI831" s="282"/>
      <c r="DJ831" s="282"/>
      <c r="DK831" s="282"/>
      <c r="DL831" s="282"/>
      <c r="DM831" s="282"/>
      <c r="DN831" s="282"/>
      <c r="DO831" s="282"/>
      <c r="DP831" s="282"/>
      <c r="DQ831" s="282"/>
      <c r="DR831" s="282"/>
      <c r="DS831" s="282"/>
      <c r="DT831" s="282"/>
      <c r="DU831" s="282"/>
      <c r="DV831" s="282"/>
      <c r="DW831" s="282"/>
      <c r="DX831" s="282"/>
      <c r="DY831" s="282"/>
      <c r="DZ831" s="282"/>
      <c r="EA831" s="282"/>
      <c r="EB831" s="282"/>
      <c r="EC831" s="282"/>
      <c r="ED831" s="282"/>
      <c r="EE831" s="282"/>
      <c r="EF831" s="282"/>
      <c r="EG831" s="282"/>
      <c r="EH831" s="282"/>
      <c r="EI831" s="282"/>
      <c r="EJ831" s="282"/>
      <c r="EK831" s="282"/>
      <c r="EL831" s="282"/>
      <c r="EM831" s="282"/>
      <c r="EN831" s="282"/>
      <c r="EO831" s="282"/>
      <c r="EP831" s="282"/>
      <c r="EQ831" s="282"/>
      <c r="ER831" s="282"/>
      <c r="ES831" s="282"/>
      <c r="ET831" s="282"/>
      <c r="EU831" s="282"/>
      <c r="EV831" s="282"/>
      <c r="EW831" s="282"/>
      <c r="EX831" s="282"/>
      <c r="EY831" s="282"/>
      <c r="EZ831" s="282"/>
      <c r="FA831" s="282"/>
      <c r="FB831" s="282"/>
      <c r="FC831" s="282"/>
      <c r="FD831" s="282"/>
      <c r="FE831" s="282"/>
      <c r="FF831" s="282"/>
      <c r="FG831" s="282"/>
      <c r="FH831" s="282"/>
      <c r="FI831" s="282"/>
      <c r="FJ831" s="282"/>
      <c r="FK831" s="282"/>
      <c r="FL831" s="282"/>
      <c r="FM831" s="282"/>
      <c r="FN831" s="282"/>
      <c r="FO831" s="282"/>
      <c r="FP831" s="282"/>
      <c r="FQ831" s="282"/>
      <c r="FR831" s="282"/>
      <c r="FS831" s="282"/>
      <c r="FT831" s="282"/>
      <c r="FU831" s="282"/>
      <c r="FV831" s="282"/>
      <c r="FW831" s="282"/>
      <c r="FX831" s="282"/>
      <c r="FY831" s="282"/>
      <c r="FZ831" s="282"/>
      <c r="GA831" s="282"/>
      <c r="GB831" s="282"/>
      <c r="GC831" s="282"/>
      <c r="GD831" s="282"/>
      <c r="GE831" s="282"/>
      <c r="GF831" s="282"/>
      <c r="GG831" s="282"/>
      <c r="GH831" s="282"/>
      <c r="GI831" s="282"/>
      <c r="GJ831" s="282"/>
      <c r="GK831" s="282"/>
      <c r="GL831" s="282"/>
      <c r="GM831" s="282"/>
      <c r="GN831" s="282"/>
      <c r="GO831" s="282"/>
      <c r="GP831" s="282"/>
      <c r="GQ831" s="282"/>
      <c r="GR831" s="282"/>
      <c r="GS831" s="282"/>
      <c r="GT831" s="282"/>
      <c r="GU831" s="282"/>
      <c r="GV831" s="282"/>
      <c r="GW831" s="282"/>
      <c r="GX831" s="282"/>
      <c r="GY831" s="282"/>
      <c r="GZ831" s="282"/>
      <c r="HA831" s="282"/>
      <c r="HB831" s="282"/>
      <c r="HC831" s="282"/>
      <c r="HD831" s="282"/>
      <c r="HE831" s="282"/>
      <c r="HF831" s="282"/>
      <c r="HG831" s="282"/>
      <c r="HH831" s="282"/>
      <c r="HI831" s="282"/>
      <c r="HJ831" s="282"/>
      <c r="HK831" s="282"/>
      <c r="HL831" s="282"/>
      <c r="HM831" s="282"/>
      <c r="HN831" s="282"/>
      <c r="HO831" s="282"/>
      <c r="HP831" s="282"/>
      <c r="HQ831" s="282"/>
    </row>
    <row r="832" spans="1:225" s="73" customFormat="1" ht="18" hidden="1" customHeight="1" x14ac:dyDescent="0.25">
      <c r="A832" s="223" t="str">
        <f t="shared" ref="A832:B851" si="1932">IF(A675="","",A675)</f>
        <v/>
      </c>
      <c r="B832" s="225" t="str">
        <f t="shared" si="1932"/>
        <v/>
      </c>
      <c r="C832" s="218">
        <f t="shared" si="1929"/>
        <v>0</v>
      </c>
      <c r="D832" s="284"/>
      <c r="E832" s="219">
        <f t="shared" si="1930"/>
        <v>0</v>
      </c>
      <c r="F832" s="219">
        <f t="shared" si="1931"/>
        <v>0</v>
      </c>
      <c r="G832" s="84"/>
      <c r="H832" s="214" t="str">
        <f t="shared" si="1923"/>
        <v/>
      </c>
      <c r="I832" s="219" t="str">
        <f t="shared" si="1924"/>
        <v/>
      </c>
      <c r="J832" s="219" t="str">
        <f t="shared" si="1927"/>
        <v/>
      </c>
      <c r="K832" s="216"/>
      <c r="L832" s="217">
        <f t="shared" si="1919"/>
        <v>1</v>
      </c>
      <c r="M832" s="219" t="str">
        <f t="shared" si="1925"/>
        <v/>
      </c>
      <c r="N832" s="221" t="str">
        <f t="shared" si="1926"/>
        <v/>
      </c>
      <c r="O832" s="304"/>
      <c r="P832" s="282"/>
      <c r="Q832" s="282"/>
      <c r="R832" s="287"/>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c r="CQ832" s="282"/>
      <c r="CR832" s="282"/>
      <c r="CS832" s="282"/>
      <c r="CT832" s="282"/>
      <c r="CU832" s="282"/>
      <c r="CV832" s="282"/>
      <c r="CW832" s="282"/>
      <c r="CX832" s="282"/>
      <c r="CY832" s="282"/>
      <c r="CZ832" s="282"/>
      <c r="DA832" s="282"/>
      <c r="DB832" s="282"/>
      <c r="DC832" s="282"/>
      <c r="DD832" s="282"/>
      <c r="DE832" s="282"/>
      <c r="DF832" s="282"/>
      <c r="DG832" s="282"/>
      <c r="DH832" s="282"/>
      <c r="DI832" s="282"/>
      <c r="DJ832" s="282"/>
      <c r="DK832" s="282"/>
      <c r="DL832" s="282"/>
      <c r="DM832" s="282"/>
      <c r="DN832" s="282"/>
      <c r="DO832" s="282"/>
      <c r="DP832" s="282"/>
      <c r="DQ832" s="282"/>
      <c r="DR832" s="282"/>
      <c r="DS832" s="282"/>
      <c r="DT832" s="282"/>
      <c r="DU832" s="282"/>
      <c r="DV832" s="282"/>
      <c r="DW832" s="282"/>
      <c r="DX832" s="282"/>
      <c r="DY832" s="282"/>
      <c r="DZ832" s="282"/>
      <c r="EA832" s="282"/>
      <c r="EB832" s="282"/>
      <c r="EC832" s="282"/>
      <c r="ED832" s="282"/>
      <c r="EE832" s="282"/>
      <c r="EF832" s="282"/>
      <c r="EG832" s="282"/>
      <c r="EH832" s="282"/>
      <c r="EI832" s="282"/>
      <c r="EJ832" s="282"/>
      <c r="EK832" s="282"/>
      <c r="EL832" s="282"/>
      <c r="EM832" s="282"/>
      <c r="EN832" s="282"/>
      <c r="EO832" s="282"/>
      <c r="EP832" s="282"/>
      <c r="EQ832" s="282"/>
      <c r="ER832" s="282"/>
      <c r="ES832" s="282"/>
      <c r="ET832" s="282"/>
      <c r="EU832" s="282"/>
      <c r="EV832" s="282"/>
      <c r="EW832" s="282"/>
      <c r="EX832" s="282"/>
      <c r="EY832" s="282"/>
      <c r="EZ832" s="282"/>
      <c r="FA832" s="282"/>
      <c r="FB832" s="282"/>
      <c r="FC832" s="282"/>
      <c r="FD832" s="282"/>
      <c r="FE832" s="282"/>
      <c r="FF832" s="282"/>
      <c r="FG832" s="282"/>
      <c r="FH832" s="282"/>
      <c r="FI832" s="282"/>
      <c r="FJ832" s="282"/>
      <c r="FK832" s="282"/>
      <c r="FL832" s="282"/>
      <c r="FM832" s="282"/>
      <c r="FN832" s="282"/>
      <c r="FO832" s="282"/>
      <c r="FP832" s="282"/>
      <c r="FQ832" s="282"/>
      <c r="FR832" s="282"/>
      <c r="FS832" s="282"/>
      <c r="FT832" s="282"/>
      <c r="FU832" s="282"/>
      <c r="FV832" s="282"/>
      <c r="FW832" s="282"/>
      <c r="FX832" s="282"/>
      <c r="FY832" s="282"/>
      <c r="FZ832" s="282"/>
      <c r="GA832" s="282"/>
      <c r="GB832" s="282"/>
      <c r="GC832" s="282"/>
      <c r="GD832" s="282"/>
      <c r="GE832" s="282"/>
      <c r="GF832" s="282"/>
      <c r="GG832" s="282"/>
      <c r="GH832" s="282"/>
      <c r="GI832" s="282"/>
      <c r="GJ832" s="282"/>
      <c r="GK832" s="282"/>
      <c r="GL832" s="282"/>
      <c r="GM832" s="282"/>
      <c r="GN832" s="282"/>
      <c r="GO832" s="282"/>
      <c r="GP832" s="282"/>
      <c r="GQ832" s="282"/>
      <c r="GR832" s="282"/>
      <c r="GS832" s="282"/>
      <c r="GT832" s="282"/>
      <c r="GU832" s="282"/>
      <c r="GV832" s="282"/>
      <c r="GW832" s="282"/>
      <c r="GX832" s="282"/>
      <c r="GY832" s="282"/>
      <c r="GZ832" s="282"/>
      <c r="HA832" s="282"/>
      <c r="HB832" s="282"/>
      <c r="HC832" s="282"/>
      <c r="HD832" s="282"/>
      <c r="HE832" s="282"/>
      <c r="HF832" s="282"/>
      <c r="HG832" s="282"/>
      <c r="HH832" s="282"/>
      <c r="HI832" s="282"/>
      <c r="HJ832" s="282"/>
      <c r="HK832" s="282"/>
      <c r="HL832" s="282"/>
      <c r="HM832" s="282"/>
      <c r="HN832" s="282"/>
      <c r="HO832" s="282"/>
      <c r="HP832" s="282"/>
      <c r="HQ832" s="282"/>
    </row>
    <row r="833" spans="1:225" s="73" customFormat="1" ht="18" hidden="1" customHeight="1" x14ac:dyDescent="0.25">
      <c r="A833" s="223" t="str">
        <f t="shared" si="1932"/>
        <v/>
      </c>
      <c r="B833" s="225" t="str">
        <f t="shared" si="1932"/>
        <v/>
      </c>
      <c r="C833" s="218">
        <f t="shared" si="1929"/>
        <v>0</v>
      </c>
      <c r="D833" s="284"/>
      <c r="E833" s="219">
        <f t="shared" si="1930"/>
        <v>0</v>
      </c>
      <c r="F833" s="219">
        <f t="shared" si="1931"/>
        <v>0</v>
      </c>
      <c r="G833" s="84"/>
      <c r="H833" s="214" t="str">
        <f t="shared" si="1923"/>
        <v/>
      </c>
      <c r="I833" s="219" t="str">
        <f t="shared" si="1924"/>
        <v/>
      </c>
      <c r="J833" s="219" t="str">
        <f t="shared" si="1927"/>
        <v/>
      </c>
      <c r="K833" s="216"/>
      <c r="L833" s="217">
        <f t="shared" si="1919"/>
        <v>1</v>
      </c>
      <c r="M833" s="219" t="str">
        <f t="shared" si="1925"/>
        <v/>
      </c>
      <c r="N833" s="221" t="str">
        <f t="shared" si="1926"/>
        <v/>
      </c>
      <c r="O833" s="304"/>
      <c r="P833" s="282"/>
      <c r="Q833" s="282"/>
      <c r="R833" s="287"/>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c r="CQ833" s="282"/>
      <c r="CR833" s="282"/>
      <c r="CS833" s="282"/>
      <c r="CT833" s="282"/>
      <c r="CU833" s="282"/>
      <c r="CV833" s="282"/>
      <c r="CW833" s="282"/>
      <c r="CX833" s="282"/>
      <c r="CY833" s="282"/>
      <c r="CZ833" s="282"/>
      <c r="DA833" s="282"/>
      <c r="DB833" s="282"/>
      <c r="DC833" s="282"/>
      <c r="DD833" s="282"/>
      <c r="DE833" s="282"/>
      <c r="DF833" s="282"/>
      <c r="DG833" s="282"/>
      <c r="DH833" s="282"/>
      <c r="DI833" s="282"/>
      <c r="DJ833" s="282"/>
      <c r="DK833" s="282"/>
      <c r="DL833" s="282"/>
      <c r="DM833" s="282"/>
      <c r="DN833" s="282"/>
      <c r="DO833" s="282"/>
      <c r="DP833" s="282"/>
      <c r="DQ833" s="282"/>
      <c r="DR833" s="282"/>
      <c r="DS833" s="282"/>
      <c r="DT833" s="282"/>
      <c r="DU833" s="282"/>
      <c r="DV833" s="282"/>
      <c r="DW833" s="282"/>
      <c r="DX833" s="282"/>
      <c r="DY833" s="282"/>
      <c r="DZ833" s="282"/>
      <c r="EA833" s="282"/>
      <c r="EB833" s="282"/>
      <c r="EC833" s="282"/>
      <c r="ED833" s="282"/>
      <c r="EE833" s="282"/>
      <c r="EF833" s="282"/>
      <c r="EG833" s="282"/>
      <c r="EH833" s="282"/>
      <c r="EI833" s="282"/>
      <c r="EJ833" s="282"/>
      <c r="EK833" s="282"/>
      <c r="EL833" s="282"/>
      <c r="EM833" s="282"/>
      <c r="EN833" s="282"/>
      <c r="EO833" s="282"/>
      <c r="EP833" s="282"/>
      <c r="EQ833" s="282"/>
      <c r="ER833" s="282"/>
      <c r="ES833" s="282"/>
      <c r="ET833" s="282"/>
      <c r="EU833" s="282"/>
      <c r="EV833" s="282"/>
      <c r="EW833" s="282"/>
      <c r="EX833" s="282"/>
      <c r="EY833" s="282"/>
      <c r="EZ833" s="282"/>
      <c r="FA833" s="282"/>
      <c r="FB833" s="282"/>
      <c r="FC833" s="282"/>
      <c r="FD833" s="282"/>
      <c r="FE833" s="282"/>
      <c r="FF833" s="282"/>
      <c r="FG833" s="282"/>
      <c r="FH833" s="282"/>
      <c r="FI833" s="282"/>
      <c r="FJ833" s="282"/>
      <c r="FK833" s="282"/>
      <c r="FL833" s="282"/>
      <c r="FM833" s="282"/>
      <c r="FN833" s="282"/>
      <c r="FO833" s="282"/>
      <c r="FP833" s="282"/>
      <c r="FQ833" s="282"/>
      <c r="FR833" s="282"/>
      <c r="FS833" s="282"/>
      <c r="FT833" s="282"/>
      <c r="FU833" s="282"/>
      <c r="FV833" s="282"/>
      <c r="FW833" s="282"/>
      <c r="FX833" s="282"/>
      <c r="FY833" s="282"/>
      <c r="FZ833" s="282"/>
      <c r="GA833" s="282"/>
      <c r="GB833" s="282"/>
      <c r="GC833" s="282"/>
      <c r="GD833" s="282"/>
      <c r="GE833" s="282"/>
      <c r="GF833" s="282"/>
      <c r="GG833" s="282"/>
      <c r="GH833" s="282"/>
      <c r="GI833" s="282"/>
      <c r="GJ833" s="282"/>
      <c r="GK833" s="282"/>
      <c r="GL833" s="282"/>
      <c r="GM833" s="282"/>
      <c r="GN833" s="282"/>
      <c r="GO833" s="282"/>
      <c r="GP833" s="282"/>
      <c r="GQ833" s="282"/>
      <c r="GR833" s="282"/>
      <c r="GS833" s="282"/>
      <c r="GT833" s="282"/>
      <c r="GU833" s="282"/>
      <c r="GV833" s="282"/>
      <c r="GW833" s="282"/>
      <c r="GX833" s="282"/>
      <c r="GY833" s="282"/>
      <c r="GZ833" s="282"/>
      <c r="HA833" s="282"/>
      <c r="HB833" s="282"/>
      <c r="HC833" s="282"/>
      <c r="HD833" s="282"/>
      <c r="HE833" s="282"/>
      <c r="HF833" s="282"/>
      <c r="HG833" s="282"/>
      <c r="HH833" s="282"/>
      <c r="HI833" s="282"/>
      <c r="HJ833" s="282"/>
      <c r="HK833" s="282"/>
      <c r="HL833" s="282"/>
      <c r="HM833" s="282"/>
      <c r="HN833" s="282"/>
      <c r="HO833" s="282"/>
      <c r="HP833" s="282"/>
      <c r="HQ833" s="282"/>
    </row>
    <row r="834" spans="1:225" s="73" customFormat="1" ht="18" hidden="1" customHeight="1" x14ac:dyDescent="0.25">
      <c r="A834" s="223" t="str">
        <f t="shared" si="1932"/>
        <v/>
      </c>
      <c r="B834" s="225" t="str">
        <f t="shared" si="1932"/>
        <v/>
      </c>
      <c r="C834" s="218">
        <f t="shared" si="1929"/>
        <v>0</v>
      </c>
      <c r="D834" s="284"/>
      <c r="E834" s="219">
        <f t="shared" si="1930"/>
        <v>0</v>
      </c>
      <c r="F834" s="219">
        <f t="shared" si="1931"/>
        <v>0</v>
      </c>
      <c r="G834" s="84"/>
      <c r="H834" s="214" t="str">
        <f t="shared" si="1923"/>
        <v/>
      </c>
      <c r="I834" s="219" t="str">
        <f t="shared" si="1924"/>
        <v/>
      </c>
      <c r="J834" s="219" t="str">
        <f t="shared" si="1927"/>
        <v/>
      </c>
      <c r="K834" s="216"/>
      <c r="L834" s="217">
        <f t="shared" si="1919"/>
        <v>1</v>
      </c>
      <c r="M834" s="219" t="str">
        <f t="shared" si="1925"/>
        <v/>
      </c>
      <c r="N834" s="221" t="str">
        <f t="shared" si="1926"/>
        <v/>
      </c>
      <c r="O834" s="304"/>
      <c r="P834" s="282"/>
      <c r="Q834" s="282"/>
      <c r="R834" s="287"/>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c r="CQ834" s="282"/>
      <c r="CR834" s="282"/>
      <c r="CS834" s="282"/>
      <c r="CT834" s="282"/>
      <c r="CU834" s="282"/>
      <c r="CV834" s="282"/>
      <c r="CW834" s="282"/>
      <c r="CX834" s="282"/>
      <c r="CY834" s="282"/>
      <c r="CZ834" s="282"/>
      <c r="DA834" s="282"/>
      <c r="DB834" s="282"/>
      <c r="DC834" s="282"/>
      <c r="DD834" s="282"/>
      <c r="DE834" s="282"/>
      <c r="DF834" s="282"/>
      <c r="DG834" s="282"/>
      <c r="DH834" s="282"/>
      <c r="DI834" s="282"/>
      <c r="DJ834" s="282"/>
      <c r="DK834" s="282"/>
      <c r="DL834" s="282"/>
      <c r="DM834" s="282"/>
      <c r="DN834" s="282"/>
      <c r="DO834" s="282"/>
      <c r="DP834" s="282"/>
      <c r="DQ834" s="282"/>
      <c r="DR834" s="282"/>
      <c r="DS834" s="282"/>
      <c r="DT834" s="282"/>
      <c r="DU834" s="282"/>
      <c r="DV834" s="282"/>
      <c r="DW834" s="282"/>
      <c r="DX834" s="282"/>
      <c r="DY834" s="282"/>
      <c r="DZ834" s="282"/>
      <c r="EA834" s="282"/>
      <c r="EB834" s="282"/>
      <c r="EC834" s="282"/>
      <c r="ED834" s="282"/>
      <c r="EE834" s="282"/>
      <c r="EF834" s="282"/>
      <c r="EG834" s="282"/>
      <c r="EH834" s="282"/>
      <c r="EI834" s="282"/>
      <c r="EJ834" s="282"/>
      <c r="EK834" s="282"/>
      <c r="EL834" s="282"/>
      <c r="EM834" s="282"/>
      <c r="EN834" s="282"/>
      <c r="EO834" s="282"/>
      <c r="EP834" s="282"/>
      <c r="EQ834" s="282"/>
      <c r="ER834" s="282"/>
      <c r="ES834" s="282"/>
      <c r="ET834" s="282"/>
      <c r="EU834" s="282"/>
      <c r="EV834" s="282"/>
      <c r="EW834" s="282"/>
      <c r="EX834" s="282"/>
      <c r="EY834" s="282"/>
      <c r="EZ834" s="282"/>
      <c r="FA834" s="282"/>
      <c r="FB834" s="282"/>
      <c r="FC834" s="282"/>
      <c r="FD834" s="282"/>
      <c r="FE834" s="282"/>
      <c r="FF834" s="282"/>
      <c r="FG834" s="282"/>
      <c r="FH834" s="282"/>
      <c r="FI834" s="282"/>
      <c r="FJ834" s="282"/>
      <c r="FK834" s="282"/>
      <c r="FL834" s="282"/>
      <c r="FM834" s="282"/>
      <c r="FN834" s="282"/>
      <c r="FO834" s="282"/>
      <c r="FP834" s="282"/>
      <c r="FQ834" s="282"/>
      <c r="FR834" s="282"/>
      <c r="FS834" s="282"/>
      <c r="FT834" s="282"/>
      <c r="FU834" s="282"/>
      <c r="FV834" s="282"/>
      <c r="FW834" s="282"/>
      <c r="FX834" s="282"/>
      <c r="FY834" s="282"/>
      <c r="FZ834" s="282"/>
      <c r="GA834" s="282"/>
      <c r="GB834" s="282"/>
      <c r="GC834" s="282"/>
      <c r="GD834" s="282"/>
      <c r="GE834" s="282"/>
      <c r="GF834" s="282"/>
      <c r="GG834" s="282"/>
      <c r="GH834" s="282"/>
      <c r="GI834" s="282"/>
      <c r="GJ834" s="282"/>
      <c r="GK834" s="282"/>
      <c r="GL834" s="282"/>
      <c r="GM834" s="282"/>
      <c r="GN834" s="282"/>
      <c r="GO834" s="282"/>
      <c r="GP834" s="282"/>
      <c r="GQ834" s="282"/>
      <c r="GR834" s="282"/>
      <c r="GS834" s="282"/>
      <c r="GT834" s="282"/>
      <c r="GU834" s="282"/>
      <c r="GV834" s="282"/>
      <c r="GW834" s="282"/>
      <c r="GX834" s="282"/>
      <c r="GY834" s="282"/>
      <c r="GZ834" s="282"/>
      <c r="HA834" s="282"/>
      <c r="HB834" s="282"/>
      <c r="HC834" s="282"/>
      <c r="HD834" s="282"/>
      <c r="HE834" s="282"/>
      <c r="HF834" s="282"/>
      <c r="HG834" s="282"/>
      <c r="HH834" s="282"/>
      <c r="HI834" s="282"/>
      <c r="HJ834" s="282"/>
      <c r="HK834" s="282"/>
      <c r="HL834" s="282"/>
      <c r="HM834" s="282"/>
      <c r="HN834" s="282"/>
      <c r="HO834" s="282"/>
      <c r="HP834" s="282"/>
      <c r="HQ834" s="282"/>
    </row>
    <row r="835" spans="1:225" s="73" customFormat="1" ht="18" hidden="1" customHeight="1" x14ac:dyDescent="0.25">
      <c r="A835" s="223" t="str">
        <f t="shared" si="1932"/>
        <v/>
      </c>
      <c r="B835" s="225" t="str">
        <f t="shared" si="1932"/>
        <v/>
      </c>
      <c r="C835" s="218">
        <f t="shared" si="1929"/>
        <v>0</v>
      </c>
      <c r="D835" s="284"/>
      <c r="E835" s="219">
        <f t="shared" si="1930"/>
        <v>0</v>
      </c>
      <c r="F835" s="219">
        <f t="shared" si="1931"/>
        <v>0</v>
      </c>
      <c r="G835" s="84"/>
      <c r="H835" s="214" t="str">
        <f t="shared" si="1923"/>
        <v/>
      </c>
      <c r="I835" s="219" t="str">
        <f t="shared" si="1924"/>
        <v/>
      </c>
      <c r="J835" s="219" t="str">
        <f t="shared" si="1927"/>
        <v/>
      </c>
      <c r="K835" s="216"/>
      <c r="L835" s="217">
        <f t="shared" si="1919"/>
        <v>1</v>
      </c>
      <c r="M835" s="219" t="str">
        <f t="shared" si="1925"/>
        <v/>
      </c>
      <c r="N835" s="221" t="str">
        <f t="shared" si="1926"/>
        <v/>
      </c>
      <c r="O835" s="304"/>
      <c r="P835" s="282"/>
      <c r="Q835" s="282"/>
      <c r="R835" s="287"/>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c r="CQ835" s="282"/>
      <c r="CR835" s="282"/>
      <c r="CS835" s="282"/>
      <c r="CT835" s="282"/>
      <c r="CU835" s="282"/>
      <c r="CV835" s="282"/>
      <c r="CW835" s="282"/>
      <c r="CX835" s="282"/>
      <c r="CY835" s="282"/>
      <c r="CZ835" s="282"/>
      <c r="DA835" s="282"/>
      <c r="DB835" s="282"/>
      <c r="DC835" s="282"/>
      <c r="DD835" s="282"/>
      <c r="DE835" s="282"/>
      <c r="DF835" s="282"/>
      <c r="DG835" s="282"/>
      <c r="DH835" s="282"/>
      <c r="DI835" s="282"/>
      <c r="DJ835" s="282"/>
      <c r="DK835" s="282"/>
      <c r="DL835" s="282"/>
      <c r="DM835" s="282"/>
      <c r="DN835" s="282"/>
      <c r="DO835" s="282"/>
      <c r="DP835" s="282"/>
      <c r="DQ835" s="282"/>
      <c r="DR835" s="282"/>
      <c r="DS835" s="282"/>
      <c r="DT835" s="282"/>
      <c r="DU835" s="282"/>
      <c r="DV835" s="282"/>
      <c r="DW835" s="282"/>
      <c r="DX835" s="282"/>
      <c r="DY835" s="282"/>
      <c r="DZ835" s="282"/>
      <c r="EA835" s="282"/>
      <c r="EB835" s="282"/>
      <c r="EC835" s="282"/>
      <c r="ED835" s="282"/>
      <c r="EE835" s="282"/>
      <c r="EF835" s="282"/>
      <c r="EG835" s="282"/>
      <c r="EH835" s="282"/>
      <c r="EI835" s="282"/>
      <c r="EJ835" s="282"/>
      <c r="EK835" s="282"/>
      <c r="EL835" s="282"/>
      <c r="EM835" s="282"/>
      <c r="EN835" s="282"/>
      <c r="EO835" s="282"/>
      <c r="EP835" s="282"/>
      <c r="EQ835" s="282"/>
      <c r="ER835" s="282"/>
      <c r="ES835" s="282"/>
      <c r="ET835" s="282"/>
      <c r="EU835" s="282"/>
      <c r="EV835" s="282"/>
      <c r="EW835" s="282"/>
      <c r="EX835" s="282"/>
      <c r="EY835" s="282"/>
      <c r="EZ835" s="282"/>
      <c r="FA835" s="282"/>
      <c r="FB835" s="282"/>
      <c r="FC835" s="282"/>
      <c r="FD835" s="282"/>
      <c r="FE835" s="282"/>
      <c r="FF835" s="282"/>
      <c r="FG835" s="282"/>
      <c r="FH835" s="282"/>
      <c r="FI835" s="282"/>
      <c r="FJ835" s="282"/>
      <c r="FK835" s="282"/>
      <c r="FL835" s="282"/>
      <c r="FM835" s="282"/>
      <c r="FN835" s="282"/>
      <c r="FO835" s="282"/>
      <c r="FP835" s="282"/>
      <c r="FQ835" s="282"/>
      <c r="FR835" s="282"/>
      <c r="FS835" s="282"/>
      <c r="FT835" s="282"/>
      <c r="FU835" s="282"/>
      <c r="FV835" s="282"/>
      <c r="FW835" s="282"/>
      <c r="FX835" s="282"/>
      <c r="FY835" s="282"/>
      <c r="FZ835" s="282"/>
      <c r="GA835" s="282"/>
      <c r="GB835" s="282"/>
      <c r="GC835" s="282"/>
      <c r="GD835" s="282"/>
      <c r="GE835" s="282"/>
      <c r="GF835" s="282"/>
      <c r="GG835" s="282"/>
      <c r="GH835" s="282"/>
      <c r="GI835" s="282"/>
      <c r="GJ835" s="282"/>
      <c r="GK835" s="282"/>
      <c r="GL835" s="282"/>
      <c r="GM835" s="282"/>
      <c r="GN835" s="282"/>
      <c r="GO835" s="282"/>
      <c r="GP835" s="282"/>
      <c r="GQ835" s="282"/>
      <c r="GR835" s="282"/>
      <c r="GS835" s="282"/>
      <c r="GT835" s="282"/>
      <c r="GU835" s="282"/>
      <c r="GV835" s="282"/>
      <c r="GW835" s="282"/>
      <c r="GX835" s="282"/>
      <c r="GY835" s="282"/>
      <c r="GZ835" s="282"/>
      <c r="HA835" s="282"/>
      <c r="HB835" s="282"/>
      <c r="HC835" s="282"/>
      <c r="HD835" s="282"/>
      <c r="HE835" s="282"/>
      <c r="HF835" s="282"/>
      <c r="HG835" s="282"/>
      <c r="HH835" s="282"/>
      <c r="HI835" s="282"/>
      <c r="HJ835" s="282"/>
      <c r="HK835" s="282"/>
      <c r="HL835" s="282"/>
      <c r="HM835" s="282"/>
      <c r="HN835" s="282"/>
      <c r="HO835" s="282"/>
      <c r="HP835" s="282"/>
      <c r="HQ835" s="282"/>
    </row>
    <row r="836" spans="1:225" s="73" customFormat="1" ht="18" hidden="1" customHeight="1" x14ac:dyDescent="0.25">
      <c r="A836" s="223" t="str">
        <f t="shared" si="1932"/>
        <v/>
      </c>
      <c r="B836" s="225" t="str">
        <f t="shared" si="1932"/>
        <v/>
      </c>
      <c r="C836" s="218">
        <f t="shared" si="1929"/>
        <v>0</v>
      </c>
      <c r="D836" s="284"/>
      <c r="E836" s="219">
        <f t="shared" si="1930"/>
        <v>0</v>
      </c>
      <c r="F836" s="219">
        <f t="shared" si="1931"/>
        <v>0</v>
      </c>
      <c r="G836" s="84"/>
      <c r="H836" s="214" t="str">
        <f t="shared" si="1923"/>
        <v/>
      </c>
      <c r="I836" s="219" t="str">
        <f t="shared" si="1924"/>
        <v/>
      </c>
      <c r="J836" s="219" t="str">
        <f t="shared" si="1927"/>
        <v/>
      </c>
      <c r="K836" s="216"/>
      <c r="L836" s="217">
        <f t="shared" si="1919"/>
        <v>1</v>
      </c>
      <c r="M836" s="219" t="str">
        <f t="shared" si="1925"/>
        <v/>
      </c>
      <c r="N836" s="221" t="str">
        <f t="shared" si="1926"/>
        <v/>
      </c>
      <c r="O836" s="304"/>
      <c r="P836" s="282"/>
      <c r="Q836" s="282"/>
      <c r="R836" s="287"/>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c r="CQ836" s="282"/>
      <c r="CR836" s="282"/>
      <c r="CS836" s="282"/>
      <c r="CT836" s="282"/>
      <c r="CU836" s="282"/>
      <c r="CV836" s="282"/>
      <c r="CW836" s="282"/>
      <c r="CX836" s="282"/>
      <c r="CY836" s="282"/>
      <c r="CZ836" s="282"/>
      <c r="DA836" s="282"/>
      <c r="DB836" s="282"/>
      <c r="DC836" s="282"/>
      <c r="DD836" s="282"/>
      <c r="DE836" s="282"/>
      <c r="DF836" s="282"/>
      <c r="DG836" s="282"/>
      <c r="DH836" s="282"/>
      <c r="DI836" s="282"/>
      <c r="DJ836" s="282"/>
      <c r="DK836" s="282"/>
      <c r="DL836" s="282"/>
      <c r="DM836" s="282"/>
      <c r="DN836" s="282"/>
      <c r="DO836" s="282"/>
      <c r="DP836" s="282"/>
      <c r="DQ836" s="282"/>
      <c r="DR836" s="282"/>
      <c r="DS836" s="282"/>
      <c r="DT836" s="282"/>
      <c r="DU836" s="282"/>
      <c r="DV836" s="282"/>
      <c r="DW836" s="282"/>
      <c r="DX836" s="282"/>
      <c r="DY836" s="282"/>
      <c r="DZ836" s="282"/>
      <c r="EA836" s="282"/>
      <c r="EB836" s="282"/>
      <c r="EC836" s="282"/>
      <c r="ED836" s="282"/>
      <c r="EE836" s="282"/>
      <c r="EF836" s="282"/>
      <c r="EG836" s="282"/>
      <c r="EH836" s="282"/>
      <c r="EI836" s="282"/>
      <c r="EJ836" s="282"/>
      <c r="EK836" s="282"/>
      <c r="EL836" s="282"/>
      <c r="EM836" s="282"/>
      <c r="EN836" s="282"/>
      <c r="EO836" s="282"/>
      <c r="EP836" s="282"/>
      <c r="EQ836" s="282"/>
      <c r="ER836" s="282"/>
      <c r="ES836" s="282"/>
      <c r="ET836" s="282"/>
      <c r="EU836" s="282"/>
      <c r="EV836" s="282"/>
      <c r="EW836" s="282"/>
      <c r="EX836" s="282"/>
      <c r="EY836" s="282"/>
      <c r="EZ836" s="282"/>
      <c r="FA836" s="282"/>
      <c r="FB836" s="282"/>
      <c r="FC836" s="282"/>
      <c r="FD836" s="282"/>
      <c r="FE836" s="282"/>
      <c r="FF836" s="282"/>
      <c r="FG836" s="282"/>
      <c r="FH836" s="282"/>
      <c r="FI836" s="282"/>
      <c r="FJ836" s="282"/>
      <c r="FK836" s="282"/>
      <c r="FL836" s="282"/>
      <c r="FM836" s="282"/>
      <c r="FN836" s="282"/>
      <c r="FO836" s="282"/>
      <c r="FP836" s="282"/>
      <c r="FQ836" s="282"/>
      <c r="FR836" s="282"/>
      <c r="FS836" s="282"/>
      <c r="FT836" s="282"/>
      <c r="FU836" s="282"/>
      <c r="FV836" s="282"/>
      <c r="FW836" s="282"/>
      <c r="FX836" s="282"/>
      <c r="FY836" s="282"/>
      <c r="FZ836" s="282"/>
      <c r="GA836" s="282"/>
      <c r="GB836" s="282"/>
      <c r="GC836" s="282"/>
      <c r="GD836" s="282"/>
      <c r="GE836" s="282"/>
      <c r="GF836" s="282"/>
      <c r="GG836" s="282"/>
      <c r="GH836" s="282"/>
      <c r="GI836" s="282"/>
      <c r="GJ836" s="282"/>
      <c r="GK836" s="282"/>
      <c r="GL836" s="282"/>
      <c r="GM836" s="282"/>
      <c r="GN836" s="282"/>
      <c r="GO836" s="282"/>
      <c r="GP836" s="282"/>
      <c r="GQ836" s="282"/>
      <c r="GR836" s="282"/>
      <c r="GS836" s="282"/>
      <c r="GT836" s="282"/>
      <c r="GU836" s="282"/>
      <c r="GV836" s="282"/>
      <c r="GW836" s="282"/>
      <c r="GX836" s="282"/>
      <c r="GY836" s="282"/>
      <c r="GZ836" s="282"/>
      <c r="HA836" s="282"/>
      <c r="HB836" s="282"/>
      <c r="HC836" s="282"/>
      <c r="HD836" s="282"/>
      <c r="HE836" s="282"/>
      <c r="HF836" s="282"/>
      <c r="HG836" s="282"/>
      <c r="HH836" s="282"/>
      <c r="HI836" s="282"/>
      <c r="HJ836" s="282"/>
      <c r="HK836" s="282"/>
      <c r="HL836" s="282"/>
      <c r="HM836" s="282"/>
      <c r="HN836" s="282"/>
      <c r="HO836" s="282"/>
      <c r="HP836" s="282"/>
      <c r="HQ836" s="282"/>
    </row>
    <row r="837" spans="1:225" s="73" customFormat="1" ht="18" hidden="1" customHeight="1" x14ac:dyDescent="0.25">
      <c r="A837" s="223" t="str">
        <f t="shared" si="1932"/>
        <v/>
      </c>
      <c r="B837" s="225" t="str">
        <f t="shared" si="1932"/>
        <v/>
      </c>
      <c r="C837" s="218">
        <f t="shared" si="1929"/>
        <v>0</v>
      </c>
      <c r="D837" s="284"/>
      <c r="E837" s="219">
        <f t="shared" si="1930"/>
        <v>0</v>
      </c>
      <c r="F837" s="219">
        <f t="shared" si="1931"/>
        <v>0</v>
      </c>
      <c r="G837" s="84"/>
      <c r="H837" s="214" t="str">
        <f t="shared" si="1923"/>
        <v/>
      </c>
      <c r="I837" s="219" t="str">
        <f t="shared" si="1924"/>
        <v/>
      </c>
      <c r="J837" s="219" t="str">
        <f t="shared" si="1927"/>
        <v/>
      </c>
      <c r="K837" s="216"/>
      <c r="L837" s="217">
        <f t="shared" si="1919"/>
        <v>1</v>
      </c>
      <c r="M837" s="219" t="str">
        <f t="shared" si="1925"/>
        <v/>
      </c>
      <c r="N837" s="221" t="str">
        <f t="shared" si="1926"/>
        <v/>
      </c>
      <c r="O837" s="304"/>
      <c r="P837" s="282"/>
      <c r="Q837" s="282"/>
      <c r="R837" s="287"/>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c r="CQ837" s="282"/>
      <c r="CR837" s="282"/>
      <c r="CS837" s="282"/>
      <c r="CT837" s="282"/>
      <c r="CU837" s="282"/>
      <c r="CV837" s="282"/>
      <c r="CW837" s="282"/>
      <c r="CX837" s="282"/>
      <c r="CY837" s="282"/>
      <c r="CZ837" s="282"/>
      <c r="DA837" s="282"/>
      <c r="DB837" s="282"/>
      <c r="DC837" s="282"/>
      <c r="DD837" s="282"/>
      <c r="DE837" s="282"/>
      <c r="DF837" s="282"/>
      <c r="DG837" s="282"/>
      <c r="DH837" s="282"/>
      <c r="DI837" s="282"/>
      <c r="DJ837" s="282"/>
      <c r="DK837" s="282"/>
      <c r="DL837" s="282"/>
      <c r="DM837" s="282"/>
      <c r="DN837" s="282"/>
      <c r="DO837" s="282"/>
      <c r="DP837" s="282"/>
      <c r="DQ837" s="282"/>
      <c r="DR837" s="282"/>
      <c r="DS837" s="282"/>
      <c r="DT837" s="282"/>
      <c r="DU837" s="282"/>
      <c r="DV837" s="282"/>
      <c r="DW837" s="282"/>
      <c r="DX837" s="282"/>
      <c r="DY837" s="282"/>
      <c r="DZ837" s="282"/>
      <c r="EA837" s="282"/>
      <c r="EB837" s="282"/>
      <c r="EC837" s="282"/>
      <c r="ED837" s="282"/>
      <c r="EE837" s="282"/>
      <c r="EF837" s="282"/>
      <c r="EG837" s="282"/>
      <c r="EH837" s="282"/>
      <c r="EI837" s="282"/>
      <c r="EJ837" s="282"/>
      <c r="EK837" s="282"/>
      <c r="EL837" s="282"/>
      <c r="EM837" s="282"/>
      <c r="EN837" s="282"/>
      <c r="EO837" s="282"/>
      <c r="EP837" s="282"/>
      <c r="EQ837" s="282"/>
      <c r="ER837" s="282"/>
      <c r="ES837" s="282"/>
      <c r="ET837" s="282"/>
      <c r="EU837" s="282"/>
      <c r="EV837" s="282"/>
      <c r="EW837" s="282"/>
      <c r="EX837" s="282"/>
      <c r="EY837" s="282"/>
      <c r="EZ837" s="282"/>
      <c r="FA837" s="282"/>
      <c r="FB837" s="282"/>
      <c r="FC837" s="282"/>
      <c r="FD837" s="282"/>
      <c r="FE837" s="282"/>
      <c r="FF837" s="282"/>
      <c r="FG837" s="282"/>
      <c r="FH837" s="282"/>
      <c r="FI837" s="282"/>
      <c r="FJ837" s="282"/>
      <c r="FK837" s="282"/>
      <c r="FL837" s="282"/>
      <c r="FM837" s="282"/>
      <c r="FN837" s="282"/>
      <c r="FO837" s="282"/>
      <c r="FP837" s="282"/>
      <c r="FQ837" s="282"/>
      <c r="FR837" s="282"/>
      <c r="FS837" s="282"/>
      <c r="FT837" s="282"/>
      <c r="FU837" s="282"/>
      <c r="FV837" s="282"/>
      <c r="FW837" s="282"/>
      <c r="FX837" s="282"/>
      <c r="FY837" s="282"/>
      <c r="FZ837" s="282"/>
      <c r="GA837" s="282"/>
      <c r="GB837" s="282"/>
      <c r="GC837" s="282"/>
      <c r="GD837" s="282"/>
      <c r="GE837" s="282"/>
      <c r="GF837" s="282"/>
      <c r="GG837" s="282"/>
      <c r="GH837" s="282"/>
      <c r="GI837" s="282"/>
      <c r="GJ837" s="282"/>
      <c r="GK837" s="282"/>
      <c r="GL837" s="282"/>
      <c r="GM837" s="282"/>
      <c r="GN837" s="282"/>
      <c r="GO837" s="282"/>
      <c r="GP837" s="282"/>
      <c r="GQ837" s="282"/>
      <c r="GR837" s="282"/>
      <c r="GS837" s="282"/>
      <c r="GT837" s="282"/>
      <c r="GU837" s="282"/>
      <c r="GV837" s="282"/>
      <c r="GW837" s="282"/>
      <c r="GX837" s="282"/>
      <c r="GY837" s="282"/>
      <c r="GZ837" s="282"/>
      <c r="HA837" s="282"/>
      <c r="HB837" s="282"/>
      <c r="HC837" s="282"/>
      <c r="HD837" s="282"/>
      <c r="HE837" s="282"/>
      <c r="HF837" s="282"/>
      <c r="HG837" s="282"/>
      <c r="HH837" s="282"/>
      <c r="HI837" s="282"/>
      <c r="HJ837" s="282"/>
      <c r="HK837" s="282"/>
      <c r="HL837" s="282"/>
      <c r="HM837" s="282"/>
      <c r="HN837" s="282"/>
      <c r="HO837" s="282"/>
      <c r="HP837" s="282"/>
      <c r="HQ837" s="282"/>
    </row>
    <row r="838" spans="1:225" s="73" customFormat="1" ht="18" hidden="1" customHeight="1" x14ac:dyDescent="0.25">
      <c r="A838" s="223" t="str">
        <f t="shared" si="1932"/>
        <v/>
      </c>
      <c r="B838" s="225" t="str">
        <f t="shared" si="1932"/>
        <v/>
      </c>
      <c r="C838" s="218">
        <f t="shared" si="1929"/>
        <v>0</v>
      </c>
      <c r="D838" s="284"/>
      <c r="E838" s="219">
        <f t="shared" si="1930"/>
        <v>0</v>
      </c>
      <c r="F838" s="219">
        <f t="shared" si="1931"/>
        <v>0</v>
      </c>
      <c r="G838" s="84"/>
      <c r="H838" s="214" t="str">
        <f t="shared" si="1923"/>
        <v/>
      </c>
      <c r="I838" s="219" t="str">
        <f t="shared" si="1924"/>
        <v/>
      </c>
      <c r="J838" s="219" t="str">
        <f t="shared" si="1927"/>
        <v/>
      </c>
      <c r="K838" s="216"/>
      <c r="L838" s="217">
        <f t="shared" si="1919"/>
        <v>1</v>
      </c>
      <c r="M838" s="219" t="str">
        <f t="shared" si="1925"/>
        <v/>
      </c>
      <c r="N838" s="221" t="str">
        <f t="shared" si="1926"/>
        <v/>
      </c>
      <c r="O838" s="304"/>
      <c r="P838" s="282"/>
      <c r="Q838" s="282"/>
      <c r="R838" s="287"/>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c r="CQ838" s="282"/>
      <c r="CR838" s="282"/>
      <c r="CS838" s="282"/>
      <c r="CT838" s="282"/>
      <c r="CU838" s="282"/>
      <c r="CV838" s="282"/>
      <c r="CW838" s="282"/>
      <c r="CX838" s="282"/>
      <c r="CY838" s="282"/>
      <c r="CZ838" s="282"/>
      <c r="DA838" s="282"/>
      <c r="DB838" s="282"/>
      <c r="DC838" s="282"/>
      <c r="DD838" s="282"/>
      <c r="DE838" s="282"/>
      <c r="DF838" s="282"/>
      <c r="DG838" s="282"/>
      <c r="DH838" s="282"/>
      <c r="DI838" s="282"/>
      <c r="DJ838" s="282"/>
      <c r="DK838" s="282"/>
      <c r="DL838" s="282"/>
      <c r="DM838" s="282"/>
      <c r="DN838" s="282"/>
      <c r="DO838" s="282"/>
      <c r="DP838" s="282"/>
      <c r="DQ838" s="282"/>
      <c r="DR838" s="282"/>
      <c r="DS838" s="282"/>
      <c r="DT838" s="282"/>
      <c r="DU838" s="282"/>
      <c r="DV838" s="282"/>
      <c r="DW838" s="282"/>
      <c r="DX838" s="282"/>
      <c r="DY838" s="282"/>
      <c r="DZ838" s="282"/>
      <c r="EA838" s="282"/>
      <c r="EB838" s="282"/>
      <c r="EC838" s="282"/>
      <c r="ED838" s="282"/>
      <c r="EE838" s="282"/>
      <c r="EF838" s="282"/>
      <c r="EG838" s="282"/>
      <c r="EH838" s="282"/>
      <c r="EI838" s="282"/>
      <c r="EJ838" s="282"/>
      <c r="EK838" s="282"/>
      <c r="EL838" s="282"/>
      <c r="EM838" s="282"/>
      <c r="EN838" s="282"/>
      <c r="EO838" s="282"/>
      <c r="EP838" s="282"/>
      <c r="EQ838" s="282"/>
      <c r="ER838" s="282"/>
      <c r="ES838" s="282"/>
      <c r="ET838" s="282"/>
      <c r="EU838" s="282"/>
      <c r="EV838" s="282"/>
      <c r="EW838" s="282"/>
      <c r="EX838" s="282"/>
      <c r="EY838" s="282"/>
      <c r="EZ838" s="282"/>
      <c r="FA838" s="282"/>
      <c r="FB838" s="282"/>
      <c r="FC838" s="282"/>
      <c r="FD838" s="282"/>
      <c r="FE838" s="282"/>
      <c r="FF838" s="282"/>
      <c r="FG838" s="282"/>
      <c r="FH838" s="282"/>
      <c r="FI838" s="282"/>
      <c r="FJ838" s="282"/>
      <c r="FK838" s="282"/>
      <c r="FL838" s="282"/>
      <c r="FM838" s="282"/>
      <c r="FN838" s="282"/>
      <c r="FO838" s="282"/>
      <c r="FP838" s="282"/>
      <c r="FQ838" s="282"/>
      <c r="FR838" s="282"/>
      <c r="FS838" s="282"/>
      <c r="FT838" s="282"/>
      <c r="FU838" s="282"/>
      <c r="FV838" s="282"/>
      <c r="FW838" s="282"/>
      <c r="FX838" s="282"/>
      <c r="FY838" s="282"/>
      <c r="FZ838" s="282"/>
      <c r="GA838" s="282"/>
      <c r="GB838" s="282"/>
      <c r="GC838" s="282"/>
      <c r="GD838" s="282"/>
      <c r="GE838" s="282"/>
      <c r="GF838" s="282"/>
      <c r="GG838" s="282"/>
      <c r="GH838" s="282"/>
      <c r="GI838" s="282"/>
      <c r="GJ838" s="282"/>
      <c r="GK838" s="282"/>
      <c r="GL838" s="282"/>
      <c r="GM838" s="282"/>
      <c r="GN838" s="282"/>
      <c r="GO838" s="282"/>
      <c r="GP838" s="282"/>
      <c r="GQ838" s="282"/>
      <c r="GR838" s="282"/>
      <c r="GS838" s="282"/>
      <c r="GT838" s="282"/>
      <c r="GU838" s="282"/>
      <c r="GV838" s="282"/>
      <c r="GW838" s="282"/>
      <c r="GX838" s="282"/>
      <c r="GY838" s="282"/>
      <c r="GZ838" s="282"/>
      <c r="HA838" s="282"/>
      <c r="HB838" s="282"/>
      <c r="HC838" s="282"/>
      <c r="HD838" s="282"/>
      <c r="HE838" s="282"/>
      <c r="HF838" s="282"/>
      <c r="HG838" s="282"/>
      <c r="HH838" s="282"/>
      <c r="HI838" s="282"/>
      <c r="HJ838" s="282"/>
      <c r="HK838" s="282"/>
      <c r="HL838" s="282"/>
      <c r="HM838" s="282"/>
      <c r="HN838" s="282"/>
      <c r="HO838" s="282"/>
      <c r="HP838" s="282"/>
      <c r="HQ838" s="282"/>
    </row>
    <row r="839" spans="1:225" s="73" customFormat="1" ht="18" hidden="1" customHeight="1" x14ac:dyDescent="0.25">
      <c r="A839" s="223" t="str">
        <f t="shared" si="1932"/>
        <v/>
      </c>
      <c r="B839" s="225" t="str">
        <f t="shared" si="1932"/>
        <v/>
      </c>
      <c r="C839" s="218">
        <f t="shared" si="1929"/>
        <v>0</v>
      </c>
      <c r="D839" s="284"/>
      <c r="E839" s="219">
        <f t="shared" si="1930"/>
        <v>0</v>
      </c>
      <c r="F839" s="219">
        <f t="shared" si="1931"/>
        <v>0</v>
      </c>
      <c r="G839" s="84"/>
      <c r="H839" s="214" t="str">
        <f t="shared" si="1923"/>
        <v/>
      </c>
      <c r="I839" s="219" t="str">
        <f t="shared" si="1924"/>
        <v/>
      </c>
      <c r="J839" s="219" t="str">
        <f t="shared" si="1927"/>
        <v/>
      </c>
      <c r="K839" s="216"/>
      <c r="L839" s="217">
        <f t="shared" si="1919"/>
        <v>1</v>
      </c>
      <c r="M839" s="219" t="str">
        <f t="shared" si="1925"/>
        <v/>
      </c>
      <c r="N839" s="221" t="str">
        <f t="shared" si="1926"/>
        <v/>
      </c>
      <c r="O839" s="304"/>
      <c r="P839" s="282"/>
      <c r="Q839" s="282"/>
      <c r="R839" s="287"/>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c r="CQ839" s="282"/>
      <c r="CR839" s="282"/>
      <c r="CS839" s="282"/>
      <c r="CT839" s="282"/>
      <c r="CU839" s="282"/>
      <c r="CV839" s="282"/>
      <c r="CW839" s="282"/>
      <c r="CX839" s="282"/>
      <c r="CY839" s="282"/>
      <c r="CZ839" s="282"/>
      <c r="DA839" s="282"/>
      <c r="DB839" s="282"/>
      <c r="DC839" s="282"/>
      <c r="DD839" s="282"/>
      <c r="DE839" s="282"/>
      <c r="DF839" s="282"/>
      <c r="DG839" s="282"/>
      <c r="DH839" s="282"/>
      <c r="DI839" s="282"/>
      <c r="DJ839" s="282"/>
      <c r="DK839" s="282"/>
      <c r="DL839" s="282"/>
      <c r="DM839" s="282"/>
      <c r="DN839" s="282"/>
      <c r="DO839" s="282"/>
      <c r="DP839" s="282"/>
      <c r="DQ839" s="282"/>
      <c r="DR839" s="282"/>
      <c r="DS839" s="282"/>
      <c r="DT839" s="282"/>
      <c r="DU839" s="282"/>
      <c r="DV839" s="282"/>
      <c r="DW839" s="282"/>
      <c r="DX839" s="282"/>
      <c r="DY839" s="282"/>
      <c r="DZ839" s="282"/>
      <c r="EA839" s="282"/>
      <c r="EB839" s="282"/>
      <c r="EC839" s="282"/>
      <c r="ED839" s="282"/>
      <c r="EE839" s="282"/>
      <c r="EF839" s="282"/>
      <c r="EG839" s="282"/>
      <c r="EH839" s="282"/>
      <c r="EI839" s="282"/>
      <c r="EJ839" s="282"/>
      <c r="EK839" s="282"/>
      <c r="EL839" s="282"/>
      <c r="EM839" s="282"/>
      <c r="EN839" s="282"/>
      <c r="EO839" s="282"/>
      <c r="EP839" s="282"/>
      <c r="EQ839" s="282"/>
      <c r="ER839" s="282"/>
      <c r="ES839" s="282"/>
      <c r="ET839" s="282"/>
      <c r="EU839" s="282"/>
      <c r="EV839" s="282"/>
      <c r="EW839" s="282"/>
      <c r="EX839" s="282"/>
      <c r="EY839" s="282"/>
      <c r="EZ839" s="282"/>
      <c r="FA839" s="282"/>
      <c r="FB839" s="282"/>
      <c r="FC839" s="282"/>
      <c r="FD839" s="282"/>
      <c r="FE839" s="282"/>
      <c r="FF839" s="282"/>
      <c r="FG839" s="282"/>
      <c r="FH839" s="282"/>
      <c r="FI839" s="282"/>
      <c r="FJ839" s="282"/>
      <c r="FK839" s="282"/>
      <c r="FL839" s="282"/>
      <c r="FM839" s="282"/>
      <c r="FN839" s="282"/>
      <c r="FO839" s="282"/>
      <c r="FP839" s="282"/>
      <c r="FQ839" s="282"/>
      <c r="FR839" s="282"/>
      <c r="FS839" s="282"/>
      <c r="FT839" s="282"/>
      <c r="FU839" s="282"/>
      <c r="FV839" s="282"/>
      <c r="FW839" s="282"/>
      <c r="FX839" s="282"/>
      <c r="FY839" s="282"/>
      <c r="FZ839" s="282"/>
      <c r="GA839" s="282"/>
      <c r="GB839" s="282"/>
      <c r="GC839" s="282"/>
      <c r="GD839" s="282"/>
      <c r="GE839" s="282"/>
      <c r="GF839" s="282"/>
      <c r="GG839" s="282"/>
      <c r="GH839" s="282"/>
      <c r="GI839" s="282"/>
      <c r="GJ839" s="282"/>
      <c r="GK839" s="282"/>
      <c r="GL839" s="282"/>
      <c r="GM839" s="282"/>
      <c r="GN839" s="282"/>
      <c r="GO839" s="282"/>
      <c r="GP839" s="282"/>
      <c r="GQ839" s="282"/>
      <c r="GR839" s="282"/>
      <c r="GS839" s="282"/>
      <c r="GT839" s="282"/>
      <c r="GU839" s="282"/>
      <c r="GV839" s="282"/>
      <c r="GW839" s="282"/>
      <c r="GX839" s="282"/>
      <c r="GY839" s="282"/>
      <c r="GZ839" s="282"/>
      <c r="HA839" s="282"/>
      <c r="HB839" s="282"/>
      <c r="HC839" s="282"/>
      <c r="HD839" s="282"/>
      <c r="HE839" s="282"/>
      <c r="HF839" s="282"/>
      <c r="HG839" s="282"/>
      <c r="HH839" s="282"/>
      <c r="HI839" s="282"/>
      <c r="HJ839" s="282"/>
      <c r="HK839" s="282"/>
      <c r="HL839" s="282"/>
      <c r="HM839" s="282"/>
      <c r="HN839" s="282"/>
      <c r="HO839" s="282"/>
      <c r="HP839" s="282"/>
      <c r="HQ839" s="282"/>
    </row>
    <row r="840" spans="1:225" s="73" customFormat="1" ht="18" hidden="1" customHeight="1" x14ac:dyDescent="0.25">
      <c r="A840" s="223" t="str">
        <f t="shared" si="1932"/>
        <v/>
      </c>
      <c r="B840" s="225" t="str">
        <f t="shared" si="1932"/>
        <v/>
      </c>
      <c r="C840" s="218">
        <f t="shared" si="1929"/>
        <v>0</v>
      </c>
      <c r="D840" s="284"/>
      <c r="E840" s="219">
        <f t="shared" si="1930"/>
        <v>0</v>
      </c>
      <c r="F840" s="219">
        <f t="shared" si="1931"/>
        <v>0</v>
      </c>
      <c r="G840" s="84"/>
      <c r="H840" s="214" t="str">
        <f t="shared" si="1923"/>
        <v/>
      </c>
      <c r="I840" s="219" t="str">
        <f t="shared" si="1924"/>
        <v/>
      </c>
      <c r="J840" s="219" t="str">
        <f t="shared" si="1927"/>
        <v/>
      </c>
      <c r="K840" s="216"/>
      <c r="L840" s="217">
        <f t="shared" si="1919"/>
        <v>1</v>
      </c>
      <c r="M840" s="219" t="str">
        <f t="shared" si="1925"/>
        <v/>
      </c>
      <c r="N840" s="221" t="str">
        <f t="shared" si="1926"/>
        <v/>
      </c>
      <c r="O840" s="304"/>
      <c r="P840" s="282"/>
      <c r="Q840" s="282"/>
      <c r="R840" s="287"/>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c r="CQ840" s="282"/>
      <c r="CR840" s="282"/>
      <c r="CS840" s="282"/>
      <c r="CT840" s="282"/>
      <c r="CU840" s="282"/>
      <c r="CV840" s="282"/>
      <c r="CW840" s="282"/>
      <c r="CX840" s="282"/>
      <c r="CY840" s="282"/>
      <c r="CZ840" s="282"/>
      <c r="DA840" s="282"/>
      <c r="DB840" s="282"/>
      <c r="DC840" s="282"/>
      <c r="DD840" s="282"/>
      <c r="DE840" s="282"/>
      <c r="DF840" s="282"/>
      <c r="DG840" s="282"/>
      <c r="DH840" s="282"/>
      <c r="DI840" s="282"/>
      <c r="DJ840" s="282"/>
      <c r="DK840" s="282"/>
      <c r="DL840" s="282"/>
      <c r="DM840" s="282"/>
      <c r="DN840" s="282"/>
      <c r="DO840" s="282"/>
      <c r="DP840" s="282"/>
      <c r="DQ840" s="282"/>
      <c r="DR840" s="282"/>
      <c r="DS840" s="282"/>
      <c r="DT840" s="282"/>
      <c r="DU840" s="282"/>
      <c r="DV840" s="282"/>
      <c r="DW840" s="282"/>
      <c r="DX840" s="282"/>
      <c r="DY840" s="282"/>
      <c r="DZ840" s="282"/>
      <c r="EA840" s="282"/>
      <c r="EB840" s="282"/>
      <c r="EC840" s="282"/>
      <c r="ED840" s="282"/>
      <c r="EE840" s="282"/>
      <c r="EF840" s="282"/>
      <c r="EG840" s="282"/>
      <c r="EH840" s="282"/>
      <c r="EI840" s="282"/>
      <c r="EJ840" s="282"/>
      <c r="EK840" s="282"/>
      <c r="EL840" s="282"/>
      <c r="EM840" s="282"/>
      <c r="EN840" s="282"/>
      <c r="EO840" s="282"/>
      <c r="EP840" s="282"/>
      <c r="EQ840" s="282"/>
      <c r="ER840" s="282"/>
      <c r="ES840" s="282"/>
      <c r="ET840" s="282"/>
      <c r="EU840" s="282"/>
      <c r="EV840" s="282"/>
      <c r="EW840" s="282"/>
      <c r="EX840" s="282"/>
      <c r="EY840" s="282"/>
      <c r="EZ840" s="282"/>
      <c r="FA840" s="282"/>
      <c r="FB840" s="282"/>
      <c r="FC840" s="282"/>
      <c r="FD840" s="282"/>
      <c r="FE840" s="282"/>
      <c r="FF840" s="282"/>
      <c r="FG840" s="282"/>
      <c r="FH840" s="282"/>
      <c r="FI840" s="282"/>
      <c r="FJ840" s="282"/>
      <c r="FK840" s="282"/>
      <c r="FL840" s="282"/>
      <c r="FM840" s="282"/>
      <c r="FN840" s="282"/>
      <c r="FO840" s="282"/>
      <c r="FP840" s="282"/>
      <c r="FQ840" s="282"/>
      <c r="FR840" s="282"/>
      <c r="FS840" s="282"/>
      <c r="FT840" s="282"/>
      <c r="FU840" s="282"/>
      <c r="FV840" s="282"/>
      <c r="FW840" s="282"/>
      <c r="FX840" s="282"/>
      <c r="FY840" s="282"/>
      <c r="FZ840" s="282"/>
      <c r="GA840" s="282"/>
      <c r="GB840" s="282"/>
      <c r="GC840" s="282"/>
      <c r="GD840" s="282"/>
      <c r="GE840" s="282"/>
      <c r="GF840" s="282"/>
      <c r="GG840" s="282"/>
      <c r="GH840" s="282"/>
      <c r="GI840" s="282"/>
      <c r="GJ840" s="282"/>
      <c r="GK840" s="282"/>
      <c r="GL840" s="282"/>
      <c r="GM840" s="282"/>
      <c r="GN840" s="282"/>
      <c r="GO840" s="282"/>
      <c r="GP840" s="282"/>
      <c r="GQ840" s="282"/>
      <c r="GR840" s="282"/>
      <c r="GS840" s="282"/>
      <c r="GT840" s="282"/>
      <c r="GU840" s="282"/>
      <c r="GV840" s="282"/>
      <c r="GW840" s="282"/>
      <c r="GX840" s="282"/>
      <c r="GY840" s="282"/>
      <c r="GZ840" s="282"/>
      <c r="HA840" s="282"/>
      <c r="HB840" s="282"/>
      <c r="HC840" s="282"/>
      <c r="HD840" s="282"/>
      <c r="HE840" s="282"/>
      <c r="HF840" s="282"/>
      <c r="HG840" s="282"/>
      <c r="HH840" s="282"/>
      <c r="HI840" s="282"/>
      <c r="HJ840" s="282"/>
      <c r="HK840" s="282"/>
      <c r="HL840" s="282"/>
      <c r="HM840" s="282"/>
      <c r="HN840" s="282"/>
      <c r="HO840" s="282"/>
      <c r="HP840" s="282"/>
      <c r="HQ840" s="282"/>
    </row>
    <row r="841" spans="1:225" s="73" customFormat="1" ht="18" hidden="1" customHeight="1" x14ac:dyDescent="0.25">
      <c r="A841" s="223" t="str">
        <f t="shared" si="1932"/>
        <v/>
      </c>
      <c r="B841" s="225" t="str">
        <f t="shared" si="1932"/>
        <v/>
      </c>
      <c r="C841" s="218">
        <f t="shared" si="1929"/>
        <v>0</v>
      </c>
      <c r="D841" s="284"/>
      <c r="E841" s="219">
        <f t="shared" si="1930"/>
        <v>0</v>
      </c>
      <c r="F841" s="219">
        <f t="shared" si="1931"/>
        <v>0</v>
      </c>
      <c r="G841" s="84"/>
      <c r="H841" s="214" t="str">
        <f t="shared" si="1923"/>
        <v/>
      </c>
      <c r="I841" s="219" t="str">
        <f t="shared" si="1924"/>
        <v/>
      </c>
      <c r="J841" s="219" t="str">
        <f t="shared" si="1927"/>
        <v/>
      </c>
      <c r="K841" s="216"/>
      <c r="L841" s="217">
        <f t="shared" si="1919"/>
        <v>1</v>
      </c>
      <c r="M841" s="219" t="str">
        <f t="shared" si="1925"/>
        <v/>
      </c>
      <c r="N841" s="221" t="str">
        <f t="shared" si="1926"/>
        <v/>
      </c>
      <c r="O841" s="304"/>
      <c r="P841" s="282"/>
      <c r="Q841" s="282"/>
      <c r="R841" s="287"/>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c r="CQ841" s="282"/>
      <c r="CR841" s="282"/>
      <c r="CS841" s="282"/>
      <c r="CT841" s="282"/>
      <c r="CU841" s="282"/>
      <c r="CV841" s="282"/>
      <c r="CW841" s="282"/>
      <c r="CX841" s="282"/>
      <c r="CY841" s="282"/>
      <c r="CZ841" s="282"/>
      <c r="DA841" s="282"/>
      <c r="DB841" s="282"/>
      <c r="DC841" s="282"/>
      <c r="DD841" s="282"/>
      <c r="DE841" s="282"/>
      <c r="DF841" s="282"/>
      <c r="DG841" s="282"/>
      <c r="DH841" s="282"/>
      <c r="DI841" s="282"/>
      <c r="DJ841" s="282"/>
      <c r="DK841" s="282"/>
      <c r="DL841" s="282"/>
      <c r="DM841" s="282"/>
      <c r="DN841" s="282"/>
      <c r="DO841" s="282"/>
      <c r="DP841" s="282"/>
      <c r="DQ841" s="282"/>
      <c r="DR841" s="282"/>
      <c r="DS841" s="282"/>
      <c r="DT841" s="282"/>
      <c r="DU841" s="282"/>
      <c r="DV841" s="282"/>
      <c r="DW841" s="282"/>
      <c r="DX841" s="282"/>
      <c r="DY841" s="282"/>
      <c r="DZ841" s="282"/>
      <c r="EA841" s="282"/>
      <c r="EB841" s="282"/>
      <c r="EC841" s="282"/>
      <c r="ED841" s="282"/>
      <c r="EE841" s="282"/>
      <c r="EF841" s="282"/>
      <c r="EG841" s="282"/>
      <c r="EH841" s="282"/>
      <c r="EI841" s="282"/>
      <c r="EJ841" s="282"/>
      <c r="EK841" s="282"/>
      <c r="EL841" s="282"/>
      <c r="EM841" s="282"/>
      <c r="EN841" s="282"/>
      <c r="EO841" s="282"/>
      <c r="EP841" s="282"/>
      <c r="EQ841" s="282"/>
      <c r="ER841" s="282"/>
      <c r="ES841" s="282"/>
      <c r="ET841" s="282"/>
      <c r="EU841" s="282"/>
      <c r="EV841" s="282"/>
      <c r="EW841" s="282"/>
      <c r="EX841" s="282"/>
      <c r="EY841" s="282"/>
      <c r="EZ841" s="282"/>
      <c r="FA841" s="282"/>
      <c r="FB841" s="282"/>
      <c r="FC841" s="282"/>
      <c r="FD841" s="282"/>
      <c r="FE841" s="282"/>
      <c r="FF841" s="282"/>
      <c r="FG841" s="282"/>
      <c r="FH841" s="282"/>
      <c r="FI841" s="282"/>
      <c r="FJ841" s="282"/>
      <c r="FK841" s="282"/>
      <c r="FL841" s="282"/>
      <c r="FM841" s="282"/>
      <c r="FN841" s="282"/>
      <c r="FO841" s="282"/>
      <c r="FP841" s="282"/>
      <c r="FQ841" s="282"/>
      <c r="FR841" s="282"/>
      <c r="FS841" s="282"/>
      <c r="FT841" s="282"/>
      <c r="FU841" s="282"/>
      <c r="FV841" s="282"/>
      <c r="FW841" s="282"/>
      <c r="FX841" s="282"/>
      <c r="FY841" s="282"/>
      <c r="FZ841" s="282"/>
      <c r="GA841" s="282"/>
      <c r="GB841" s="282"/>
      <c r="GC841" s="282"/>
      <c r="GD841" s="282"/>
      <c r="GE841" s="282"/>
      <c r="GF841" s="282"/>
      <c r="GG841" s="282"/>
      <c r="GH841" s="282"/>
      <c r="GI841" s="282"/>
      <c r="GJ841" s="282"/>
      <c r="GK841" s="282"/>
      <c r="GL841" s="282"/>
      <c r="GM841" s="282"/>
      <c r="GN841" s="282"/>
      <c r="GO841" s="282"/>
      <c r="GP841" s="282"/>
      <c r="GQ841" s="282"/>
      <c r="GR841" s="282"/>
      <c r="GS841" s="282"/>
      <c r="GT841" s="282"/>
      <c r="GU841" s="282"/>
      <c r="GV841" s="282"/>
      <c r="GW841" s="282"/>
      <c r="GX841" s="282"/>
      <c r="GY841" s="282"/>
      <c r="GZ841" s="282"/>
      <c r="HA841" s="282"/>
      <c r="HB841" s="282"/>
      <c r="HC841" s="282"/>
      <c r="HD841" s="282"/>
      <c r="HE841" s="282"/>
      <c r="HF841" s="282"/>
      <c r="HG841" s="282"/>
      <c r="HH841" s="282"/>
      <c r="HI841" s="282"/>
      <c r="HJ841" s="282"/>
      <c r="HK841" s="282"/>
      <c r="HL841" s="282"/>
      <c r="HM841" s="282"/>
      <c r="HN841" s="282"/>
      <c r="HO841" s="282"/>
      <c r="HP841" s="282"/>
      <c r="HQ841" s="282"/>
    </row>
    <row r="842" spans="1:225" s="73" customFormat="1" ht="18" hidden="1" customHeight="1" x14ac:dyDescent="0.25">
      <c r="A842" s="223" t="str">
        <f t="shared" si="1932"/>
        <v/>
      </c>
      <c r="B842" s="225" t="str">
        <f t="shared" si="1932"/>
        <v/>
      </c>
      <c r="C842" s="218">
        <f t="shared" si="1929"/>
        <v>0</v>
      </c>
      <c r="D842" s="284"/>
      <c r="E842" s="219">
        <f t="shared" si="1930"/>
        <v>0</v>
      </c>
      <c r="F842" s="219">
        <f t="shared" si="1931"/>
        <v>0</v>
      </c>
      <c r="G842" s="84"/>
      <c r="H842" s="214" t="str">
        <f t="shared" si="1923"/>
        <v/>
      </c>
      <c r="I842" s="219" t="str">
        <f t="shared" si="1924"/>
        <v/>
      </c>
      <c r="J842" s="219" t="str">
        <f t="shared" si="1927"/>
        <v/>
      </c>
      <c r="K842" s="216"/>
      <c r="L842" s="217">
        <f t="shared" si="1919"/>
        <v>1</v>
      </c>
      <c r="M842" s="219" t="str">
        <f t="shared" si="1925"/>
        <v/>
      </c>
      <c r="N842" s="221" t="str">
        <f t="shared" si="1926"/>
        <v/>
      </c>
      <c r="O842" s="304"/>
      <c r="P842" s="282"/>
      <c r="Q842" s="282"/>
      <c r="R842" s="287"/>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c r="CQ842" s="282"/>
      <c r="CR842" s="282"/>
      <c r="CS842" s="282"/>
      <c r="CT842" s="282"/>
      <c r="CU842" s="282"/>
      <c r="CV842" s="282"/>
      <c r="CW842" s="282"/>
      <c r="CX842" s="282"/>
      <c r="CY842" s="282"/>
      <c r="CZ842" s="282"/>
      <c r="DA842" s="282"/>
      <c r="DB842" s="282"/>
      <c r="DC842" s="282"/>
      <c r="DD842" s="282"/>
      <c r="DE842" s="282"/>
      <c r="DF842" s="282"/>
      <c r="DG842" s="282"/>
      <c r="DH842" s="282"/>
      <c r="DI842" s="282"/>
      <c r="DJ842" s="282"/>
      <c r="DK842" s="282"/>
      <c r="DL842" s="282"/>
      <c r="DM842" s="282"/>
      <c r="DN842" s="282"/>
      <c r="DO842" s="282"/>
      <c r="DP842" s="282"/>
      <c r="DQ842" s="282"/>
      <c r="DR842" s="282"/>
      <c r="DS842" s="282"/>
      <c r="DT842" s="282"/>
      <c r="DU842" s="282"/>
      <c r="DV842" s="282"/>
      <c r="DW842" s="282"/>
      <c r="DX842" s="282"/>
      <c r="DY842" s="282"/>
      <c r="DZ842" s="282"/>
      <c r="EA842" s="282"/>
      <c r="EB842" s="282"/>
      <c r="EC842" s="282"/>
      <c r="ED842" s="282"/>
      <c r="EE842" s="282"/>
      <c r="EF842" s="282"/>
      <c r="EG842" s="282"/>
      <c r="EH842" s="282"/>
      <c r="EI842" s="282"/>
      <c r="EJ842" s="282"/>
      <c r="EK842" s="282"/>
      <c r="EL842" s="282"/>
      <c r="EM842" s="282"/>
      <c r="EN842" s="282"/>
      <c r="EO842" s="282"/>
      <c r="EP842" s="282"/>
      <c r="EQ842" s="282"/>
      <c r="ER842" s="282"/>
      <c r="ES842" s="282"/>
      <c r="ET842" s="282"/>
      <c r="EU842" s="282"/>
      <c r="EV842" s="282"/>
      <c r="EW842" s="282"/>
      <c r="EX842" s="282"/>
      <c r="EY842" s="282"/>
      <c r="EZ842" s="282"/>
      <c r="FA842" s="282"/>
      <c r="FB842" s="282"/>
      <c r="FC842" s="282"/>
      <c r="FD842" s="282"/>
      <c r="FE842" s="282"/>
      <c r="FF842" s="282"/>
      <c r="FG842" s="282"/>
      <c r="FH842" s="282"/>
      <c r="FI842" s="282"/>
      <c r="FJ842" s="282"/>
      <c r="FK842" s="282"/>
      <c r="FL842" s="282"/>
      <c r="FM842" s="282"/>
      <c r="FN842" s="282"/>
      <c r="FO842" s="282"/>
      <c r="FP842" s="282"/>
      <c r="FQ842" s="282"/>
      <c r="FR842" s="282"/>
      <c r="FS842" s="282"/>
      <c r="FT842" s="282"/>
      <c r="FU842" s="282"/>
      <c r="FV842" s="282"/>
      <c r="FW842" s="282"/>
      <c r="FX842" s="282"/>
      <c r="FY842" s="282"/>
      <c r="FZ842" s="282"/>
      <c r="GA842" s="282"/>
      <c r="GB842" s="282"/>
      <c r="GC842" s="282"/>
      <c r="GD842" s="282"/>
      <c r="GE842" s="282"/>
      <c r="GF842" s="282"/>
      <c r="GG842" s="282"/>
      <c r="GH842" s="282"/>
      <c r="GI842" s="282"/>
      <c r="GJ842" s="282"/>
      <c r="GK842" s="282"/>
      <c r="GL842" s="282"/>
      <c r="GM842" s="282"/>
      <c r="GN842" s="282"/>
      <c r="GO842" s="282"/>
      <c r="GP842" s="282"/>
      <c r="GQ842" s="282"/>
      <c r="GR842" s="282"/>
      <c r="GS842" s="282"/>
      <c r="GT842" s="282"/>
      <c r="GU842" s="282"/>
      <c r="GV842" s="282"/>
      <c r="GW842" s="282"/>
      <c r="GX842" s="282"/>
      <c r="GY842" s="282"/>
      <c r="GZ842" s="282"/>
      <c r="HA842" s="282"/>
      <c r="HB842" s="282"/>
      <c r="HC842" s="282"/>
      <c r="HD842" s="282"/>
      <c r="HE842" s="282"/>
      <c r="HF842" s="282"/>
      <c r="HG842" s="282"/>
      <c r="HH842" s="282"/>
      <c r="HI842" s="282"/>
      <c r="HJ842" s="282"/>
      <c r="HK842" s="282"/>
      <c r="HL842" s="282"/>
      <c r="HM842" s="282"/>
      <c r="HN842" s="282"/>
      <c r="HO842" s="282"/>
      <c r="HP842" s="282"/>
      <c r="HQ842" s="282"/>
    </row>
    <row r="843" spans="1:225" s="73" customFormat="1" ht="18" hidden="1" customHeight="1" x14ac:dyDescent="0.25">
      <c r="A843" s="223" t="str">
        <f t="shared" si="1932"/>
        <v/>
      </c>
      <c r="B843" s="225" t="str">
        <f t="shared" si="1932"/>
        <v/>
      </c>
      <c r="C843" s="218">
        <f t="shared" si="1929"/>
        <v>0</v>
      </c>
      <c r="D843" s="284"/>
      <c r="E843" s="219">
        <f t="shared" si="1930"/>
        <v>0</v>
      </c>
      <c r="F843" s="219">
        <f t="shared" si="1931"/>
        <v>0</v>
      </c>
      <c r="G843" s="84"/>
      <c r="H843" s="214" t="str">
        <f t="shared" si="1923"/>
        <v/>
      </c>
      <c r="I843" s="219" t="str">
        <f t="shared" si="1924"/>
        <v/>
      </c>
      <c r="J843" s="219" t="str">
        <f t="shared" si="1927"/>
        <v/>
      </c>
      <c r="K843" s="216"/>
      <c r="L843" s="217">
        <f t="shared" si="1919"/>
        <v>1</v>
      </c>
      <c r="M843" s="219" t="str">
        <f t="shared" si="1925"/>
        <v/>
      </c>
      <c r="N843" s="221" t="str">
        <f t="shared" si="1926"/>
        <v/>
      </c>
      <c r="O843" s="304"/>
      <c r="P843" s="282"/>
      <c r="Q843" s="282"/>
      <c r="R843" s="287"/>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c r="CQ843" s="282"/>
      <c r="CR843" s="282"/>
      <c r="CS843" s="282"/>
      <c r="CT843" s="282"/>
      <c r="CU843" s="282"/>
      <c r="CV843" s="282"/>
      <c r="CW843" s="282"/>
      <c r="CX843" s="282"/>
      <c r="CY843" s="282"/>
      <c r="CZ843" s="282"/>
      <c r="DA843" s="282"/>
      <c r="DB843" s="282"/>
      <c r="DC843" s="282"/>
      <c r="DD843" s="282"/>
      <c r="DE843" s="282"/>
      <c r="DF843" s="282"/>
      <c r="DG843" s="282"/>
      <c r="DH843" s="282"/>
      <c r="DI843" s="282"/>
      <c r="DJ843" s="282"/>
      <c r="DK843" s="282"/>
      <c r="DL843" s="282"/>
      <c r="DM843" s="282"/>
      <c r="DN843" s="282"/>
      <c r="DO843" s="282"/>
      <c r="DP843" s="282"/>
      <c r="DQ843" s="282"/>
      <c r="DR843" s="282"/>
      <c r="DS843" s="282"/>
      <c r="DT843" s="282"/>
      <c r="DU843" s="282"/>
      <c r="DV843" s="282"/>
      <c r="DW843" s="282"/>
      <c r="DX843" s="282"/>
      <c r="DY843" s="282"/>
      <c r="DZ843" s="282"/>
      <c r="EA843" s="282"/>
      <c r="EB843" s="282"/>
      <c r="EC843" s="282"/>
      <c r="ED843" s="282"/>
      <c r="EE843" s="282"/>
      <c r="EF843" s="282"/>
      <c r="EG843" s="282"/>
      <c r="EH843" s="282"/>
      <c r="EI843" s="282"/>
      <c r="EJ843" s="282"/>
      <c r="EK843" s="282"/>
      <c r="EL843" s="282"/>
      <c r="EM843" s="282"/>
      <c r="EN843" s="282"/>
      <c r="EO843" s="282"/>
      <c r="EP843" s="282"/>
      <c r="EQ843" s="282"/>
      <c r="ER843" s="282"/>
      <c r="ES843" s="282"/>
      <c r="ET843" s="282"/>
      <c r="EU843" s="282"/>
      <c r="EV843" s="282"/>
      <c r="EW843" s="282"/>
      <c r="EX843" s="282"/>
      <c r="EY843" s="282"/>
      <c r="EZ843" s="282"/>
      <c r="FA843" s="282"/>
      <c r="FB843" s="282"/>
      <c r="FC843" s="282"/>
      <c r="FD843" s="282"/>
      <c r="FE843" s="282"/>
      <c r="FF843" s="282"/>
      <c r="FG843" s="282"/>
      <c r="FH843" s="282"/>
      <c r="FI843" s="282"/>
      <c r="FJ843" s="282"/>
      <c r="FK843" s="282"/>
      <c r="FL843" s="282"/>
      <c r="FM843" s="282"/>
      <c r="FN843" s="282"/>
      <c r="FO843" s="282"/>
      <c r="FP843" s="282"/>
      <c r="FQ843" s="282"/>
      <c r="FR843" s="282"/>
      <c r="FS843" s="282"/>
      <c r="FT843" s="282"/>
      <c r="FU843" s="282"/>
      <c r="FV843" s="282"/>
      <c r="FW843" s="282"/>
      <c r="FX843" s="282"/>
      <c r="FY843" s="282"/>
      <c r="FZ843" s="282"/>
      <c r="GA843" s="282"/>
      <c r="GB843" s="282"/>
      <c r="GC843" s="282"/>
      <c r="GD843" s="282"/>
      <c r="GE843" s="282"/>
      <c r="GF843" s="282"/>
      <c r="GG843" s="282"/>
      <c r="GH843" s="282"/>
      <c r="GI843" s="282"/>
      <c r="GJ843" s="282"/>
      <c r="GK843" s="282"/>
      <c r="GL843" s="282"/>
      <c r="GM843" s="282"/>
      <c r="GN843" s="282"/>
      <c r="GO843" s="282"/>
      <c r="GP843" s="282"/>
      <c r="GQ843" s="282"/>
      <c r="GR843" s="282"/>
      <c r="GS843" s="282"/>
      <c r="GT843" s="282"/>
      <c r="GU843" s="282"/>
      <c r="GV843" s="282"/>
      <c r="GW843" s="282"/>
      <c r="GX843" s="282"/>
      <c r="GY843" s="282"/>
      <c r="GZ843" s="282"/>
      <c r="HA843" s="282"/>
      <c r="HB843" s="282"/>
      <c r="HC843" s="282"/>
      <c r="HD843" s="282"/>
      <c r="HE843" s="282"/>
      <c r="HF843" s="282"/>
      <c r="HG843" s="282"/>
      <c r="HH843" s="282"/>
      <c r="HI843" s="282"/>
      <c r="HJ843" s="282"/>
      <c r="HK843" s="282"/>
      <c r="HL843" s="282"/>
      <c r="HM843" s="282"/>
      <c r="HN843" s="282"/>
      <c r="HO843" s="282"/>
      <c r="HP843" s="282"/>
      <c r="HQ843" s="282"/>
    </row>
    <row r="844" spans="1:225" s="73" customFormat="1" ht="18" hidden="1" customHeight="1" x14ac:dyDescent="0.25">
      <c r="A844" s="223" t="str">
        <f t="shared" si="1932"/>
        <v/>
      </c>
      <c r="B844" s="225" t="str">
        <f t="shared" si="1932"/>
        <v/>
      </c>
      <c r="C844" s="218">
        <f t="shared" si="1929"/>
        <v>0</v>
      </c>
      <c r="D844" s="284"/>
      <c r="E844" s="219">
        <f t="shared" si="1930"/>
        <v>0</v>
      </c>
      <c r="F844" s="219">
        <f t="shared" si="1931"/>
        <v>0</v>
      </c>
      <c r="G844" s="84"/>
      <c r="H844" s="214" t="str">
        <f t="shared" si="1923"/>
        <v/>
      </c>
      <c r="I844" s="219" t="str">
        <f t="shared" si="1924"/>
        <v/>
      </c>
      <c r="J844" s="219" t="str">
        <f t="shared" si="1927"/>
        <v/>
      </c>
      <c r="K844" s="216"/>
      <c r="L844" s="217">
        <f t="shared" si="1919"/>
        <v>1</v>
      </c>
      <c r="M844" s="219" t="str">
        <f t="shared" si="1925"/>
        <v/>
      </c>
      <c r="N844" s="221" t="str">
        <f t="shared" si="1926"/>
        <v/>
      </c>
      <c r="O844" s="304"/>
      <c r="P844" s="282"/>
      <c r="Q844" s="282"/>
      <c r="R844" s="287"/>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c r="CQ844" s="282"/>
      <c r="CR844" s="282"/>
      <c r="CS844" s="282"/>
      <c r="CT844" s="282"/>
      <c r="CU844" s="282"/>
      <c r="CV844" s="282"/>
      <c r="CW844" s="282"/>
      <c r="CX844" s="282"/>
      <c r="CY844" s="282"/>
      <c r="CZ844" s="282"/>
      <c r="DA844" s="282"/>
      <c r="DB844" s="282"/>
      <c r="DC844" s="282"/>
      <c r="DD844" s="282"/>
      <c r="DE844" s="282"/>
      <c r="DF844" s="282"/>
      <c r="DG844" s="282"/>
      <c r="DH844" s="282"/>
      <c r="DI844" s="282"/>
      <c r="DJ844" s="282"/>
      <c r="DK844" s="282"/>
      <c r="DL844" s="282"/>
      <c r="DM844" s="282"/>
      <c r="DN844" s="282"/>
      <c r="DO844" s="282"/>
      <c r="DP844" s="282"/>
      <c r="DQ844" s="282"/>
      <c r="DR844" s="282"/>
      <c r="DS844" s="282"/>
      <c r="DT844" s="282"/>
      <c r="DU844" s="282"/>
      <c r="DV844" s="282"/>
      <c r="DW844" s="282"/>
      <c r="DX844" s="282"/>
      <c r="DY844" s="282"/>
      <c r="DZ844" s="282"/>
      <c r="EA844" s="282"/>
      <c r="EB844" s="282"/>
      <c r="EC844" s="282"/>
      <c r="ED844" s="282"/>
      <c r="EE844" s="282"/>
      <c r="EF844" s="282"/>
      <c r="EG844" s="282"/>
      <c r="EH844" s="282"/>
      <c r="EI844" s="282"/>
      <c r="EJ844" s="282"/>
      <c r="EK844" s="282"/>
      <c r="EL844" s="282"/>
      <c r="EM844" s="282"/>
      <c r="EN844" s="282"/>
      <c r="EO844" s="282"/>
      <c r="EP844" s="282"/>
      <c r="EQ844" s="282"/>
      <c r="ER844" s="282"/>
      <c r="ES844" s="282"/>
      <c r="ET844" s="282"/>
      <c r="EU844" s="282"/>
      <c r="EV844" s="282"/>
      <c r="EW844" s="282"/>
      <c r="EX844" s="282"/>
      <c r="EY844" s="282"/>
      <c r="EZ844" s="282"/>
      <c r="FA844" s="282"/>
      <c r="FB844" s="282"/>
      <c r="FC844" s="282"/>
      <c r="FD844" s="282"/>
      <c r="FE844" s="282"/>
      <c r="FF844" s="282"/>
      <c r="FG844" s="282"/>
      <c r="FH844" s="282"/>
      <c r="FI844" s="282"/>
      <c r="FJ844" s="282"/>
      <c r="FK844" s="282"/>
      <c r="FL844" s="282"/>
      <c r="FM844" s="282"/>
      <c r="FN844" s="282"/>
      <c r="FO844" s="282"/>
      <c r="FP844" s="282"/>
      <c r="FQ844" s="282"/>
      <c r="FR844" s="282"/>
      <c r="FS844" s="282"/>
      <c r="FT844" s="282"/>
      <c r="FU844" s="282"/>
      <c r="FV844" s="282"/>
      <c r="FW844" s="282"/>
      <c r="FX844" s="282"/>
      <c r="FY844" s="282"/>
      <c r="FZ844" s="282"/>
      <c r="GA844" s="282"/>
      <c r="GB844" s="282"/>
      <c r="GC844" s="282"/>
      <c r="GD844" s="282"/>
      <c r="GE844" s="282"/>
      <c r="GF844" s="282"/>
      <c r="GG844" s="282"/>
      <c r="GH844" s="282"/>
      <c r="GI844" s="282"/>
      <c r="GJ844" s="282"/>
      <c r="GK844" s="282"/>
      <c r="GL844" s="282"/>
      <c r="GM844" s="282"/>
      <c r="GN844" s="282"/>
      <c r="GO844" s="282"/>
      <c r="GP844" s="282"/>
      <c r="GQ844" s="282"/>
      <c r="GR844" s="282"/>
      <c r="GS844" s="282"/>
      <c r="GT844" s="282"/>
      <c r="GU844" s="282"/>
      <c r="GV844" s="282"/>
      <c r="GW844" s="282"/>
      <c r="GX844" s="282"/>
      <c r="GY844" s="282"/>
      <c r="GZ844" s="282"/>
      <c r="HA844" s="282"/>
      <c r="HB844" s="282"/>
      <c r="HC844" s="282"/>
      <c r="HD844" s="282"/>
      <c r="HE844" s="282"/>
      <c r="HF844" s="282"/>
      <c r="HG844" s="282"/>
      <c r="HH844" s="282"/>
      <c r="HI844" s="282"/>
      <c r="HJ844" s="282"/>
      <c r="HK844" s="282"/>
      <c r="HL844" s="282"/>
      <c r="HM844" s="282"/>
      <c r="HN844" s="282"/>
      <c r="HO844" s="282"/>
      <c r="HP844" s="282"/>
      <c r="HQ844" s="282"/>
    </row>
    <row r="845" spans="1:225" s="73" customFormat="1" ht="18" hidden="1" customHeight="1" x14ac:dyDescent="0.25">
      <c r="A845" s="223" t="str">
        <f t="shared" si="1932"/>
        <v/>
      </c>
      <c r="B845" s="225" t="str">
        <f t="shared" si="1932"/>
        <v/>
      </c>
      <c r="C845" s="218">
        <f t="shared" si="1929"/>
        <v>0</v>
      </c>
      <c r="D845" s="284"/>
      <c r="E845" s="219">
        <f t="shared" si="1930"/>
        <v>0</v>
      </c>
      <c r="F845" s="219">
        <f t="shared" si="1931"/>
        <v>0</v>
      </c>
      <c r="G845" s="84"/>
      <c r="H845" s="214" t="str">
        <f t="shared" si="1923"/>
        <v/>
      </c>
      <c r="I845" s="219" t="str">
        <f t="shared" si="1924"/>
        <v/>
      </c>
      <c r="J845" s="219" t="str">
        <f t="shared" si="1927"/>
        <v/>
      </c>
      <c r="K845" s="216"/>
      <c r="L845" s="217">
        <f t="shared" si="1919"/>
        <v>1</v>
      </c>
      <c r="M845" s="219" t="str">
        <f t="shared" si="1925"/>
        <v/>
      </c>
      <c r="N845" s="221" t="str">
        <f t="shared" si="1926"/>
        <v/>
      </c>
      <c r="O845" s="304"/>
      <c r="P845" s="282"/>
      <c r="Q845" s="282"/>
      <c r="R845" s="287"/>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c r="CQ845" s="282"/>
      <c r="CR845" s="282"/>
      <c r="CS845" s="282"/>
      <c r="CT845" s="282"/>
      <c r="CU845" s="282"/>
      <c r="CV845" s="282"/>
      <c r="CW845" s="282"/>
      <c r="CX845" s="282"/>
      <c r="CY845" s="282"/>
      <c r="CZ845" s="282"/>
      <c r="DA845" s="282"/>
      <c r="DB845" s="282"/>
      <c r="DC845" s="282"/>
      <c r="DD845" s="282"/>
      <c r="DE845" s="282"/>
      <c r="DF845" s="282"/>
      <c r="DG845" s="282"/>
      <c r="DH845" s="282"/>
      <c r="DI845" s="282"/>
      <c r="DJ845" s="282"/>
      <c r="DK845" s="282"/>
      <c r="DL845" s="282"/>
      <c r="DM845" s="282"/>
      <c r="DN845" s="282"/>
      <c r="DO845" s="282"/>
      <c r="DP845" s="282"/>
      <c r="DQ845" s="282"/>
      <c r="DR845" s="282"/>
      <c r="DS845" s="282"/>
      <c r="DT845" s="282"/>
      <c r="DU845" s="282"/>
      <c r="DV845" s="282"/>
      <c r="DW845" s="282"/>
      <c r="DX845" s="282"/>
      <c r="DY845" s="282"/>
      <c r="DZ845" s="282"/>
      <c r="EA845" s="282"/>
      <c r="EB845" s="282"/>
      <c r="EC845" s="282"/>
      <c r="ED845" s="282"/>
      <c r="EE845" s="282"/>
      <c r="EF845" s="282"/>
      <c r="EG845" s="282"/>
      <c r="EH845" s="282"/>
      <c r="EI845" s="282"/>
      <c r="EJ845" s="282"/>
      <c r="EK845" s="282"/>
      <c r="EL845" s="282"/>
      <c r="EM845" s="282"/>
      <c r="EN845" s="282"/>
      <c r="EO845" s="282"/>
      <c r="EP845" s="282"/>
      <c r="EQ845" s="282"/>
      <c r="ER845" s="282"/>
      <c r="ES845" s="282"/>
      <c r="ET845" s="282"/>
      <c r="EU845" s="282"/>
      <c r="EV845" s="282"/>
      <c r="EW845" s="282"/>
      <c r="EX845" s="282"/>
      <c r="EY845" s="282"/>
      <c r="EZ845" s="282"/>
      <c r="FA845" s="282"/>
      <c r="FB845" s="282"/>
      <c r="FC845" s="282"/>
      <c r="FD845" s="282"/>
      <c r="FE845" s="282"/>
      <c r="FF845" s="282"/>
      <c r="FG845" s="282"/>
      <c r="FH845" s="282"/>
      <c r="FI845" s="282"/>
      <c r="FJ845" s="282"/>
      <c r="FK845" s="282"/>
      <c r="FL845" s="282"/>
      <c r="FM845" s="282"/>
      <c r="FN845" s="282"/>
      <c r="FO845" s="282"/>
      <c r="FP845" s="282"/>
      <c r="FQ845" s="282"/>
      <c r="FR845" s="282"/>
      <c r="FS845" s="282"/>
      <c r="FT845" s="282"/>
      <c r="FU845" s="282"/>
      <c r="FV845" s="282"/>
      <c r="FW845" s="282"/>
      <c r="FX845" s="282"/>
      <c r="FY845" s="282"/>
      <c r="FZ845" s="282"/>
      <c r="GA845" s="282"/>
      <c r="GB845" s="282"/>
      <c r="GC845" s="282"/>
      <c r="GD845" s="282"/>
      <c r="GE845" s="282"/>
      <c r="GF845" s="282"/>
      <c r="GG845" s="282"/>
      <c r="GH845" s="282"/>
      <c r="GI845" s="282"/>
      <c r="GJ845" s="282"/>
      <c r="GK845" s="282"/>
      <c r="GL845" s="282"/>
      <c r="GM845" s="282"/>
      <c r="GN845" s="282"/>
      <c r="GO845" s="282"/>
      <c r="GP845" s="282"/>
      <c r="GQ845" s="282"/>
      <c r="GR845" s="282"/>
      <c r="GS845" s="282"/>
      <c r="GT845" s="282"/>
      <c r="GU845" s="282"/>
      <c r="GV845" s="282"/>
      <c r="GW845" s="282"/>
      <c r="GX845" s="282"/>
      <c r="GY845" s="282"/>
      <c r="GZ845" s="282"/>
      <c r="HA845" s="282"/>
      <c r="HB845" s="282"/>
      <c r="HC845" s="282"/>
      <c r="HD845" s="282"/>
      <c r="HE845" s="282"/>
      <c r="HF845" s="282"/>
      <c r="HG845" s="282"/>
      <c r="HH845" s="282"/>
      <c r="HI845" s="282"/>
      <c r="HJ845" s="282"/>
      <c r="HK845" s="282"/>
      <c r="HL845" s="282"/>
      <c r="HM845" s="282"/>
      <c r="HN845" s="282"/>
      <c r="HO845" s="282"/>
      <c r="HP845" s="282"/>
      <c r="HQ845" s="282"/>
    </row>
    <row r="846" spans="1:225" s="73" customFormat="1" ht="18" hidden="1" customHeight="1" x14ac:dyDescent="0.25">
      <c r="A846" s="223" t="str">
        <f t="shared" si="1932"/>
        <v/>
      </c>
      <c r="B846" s="225" t="str">
        <f t="shared" si="1932"/>
        <v/>
      </c>
      <c r="C846" s="218">
        <f t="shared" si="1929"/>
        <v>0</v>
      </c>
      <c r="D846" s="284"/>
      <c r="E846" s="219">
        <f t="shared" si="1930"/>
        <v>0</v>
      </c>
      <c r="F846" s="219">
        <f t="shared" si="1931"/>
        <v>0</v>
      </c>
      <c r="G846" s="84"/>
      <c r="H846" s="214" t="str">
        <f t="shared" si="1923"/>
        <v/>
      </c>
      <c r="I846" s="219" t="str">
        <f t="shared" si="1924"/>
        <v/>
      </c>
      <c r="J846" s="219" t="str">
        <f t="shared" si="1927"/>
        <v/>
      </c>
      <c r="K846" s="216"/>
      <c r="L846" s="217">
        <f t="shared" si="1919"/>
        <v>1</v>
      </c>
      <c r="M846" s="219" t="str">
        <f t="shared" si="1925"/>
        <v/>
      </c>
      <c r="N846" s="221" t="str">
        <f t="shared" si="1926"/>
        <v/>
      </c>
      <c r="O846" s="304"/>
      <c r="P846" s="282"/>
      <c r="Q846" s="282"/>
      <c r="R846" s="287"/>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c r="CQ846" s="282"/>
      <c r="CR846" s="282"/>
      <c r="CS846" s="282"/>
      <c r="CT846" s="282"/>
      <c r="CU846" s="282"/>
      <c r="CV846" s="282"/>
      <c r="CW846" s="282"/>
      <c r="CX846" s="282"/>
      <c r="CY846" s="282"/>
      <c r="CZ846" s="282"/>
      <c r="DA846" s="282"/>
      <c r="DB846" s="282"/>
      <c r="DC846" s="282"/>
      <c r="DD846" s="282"/>
      <c r="DE846" s="282"/>
      <c r="DF846" s="282"/>
      <c r="DG846" s="282"/>
      <c r="DH846" s="282"/>
      <c r="DI846" s="282"/>
      <c r="DJ846" s="282"/>
      <c r="DK846" s="282"/>
      <c r="DL846" s="282"/>
      <c r="DM846" s="282"/>
      <c r="DN846" s="282"/>
      <c r="DO846" s="282"/>
      <c r="DP846" s="282"/>
      <c r="DQ846" s="282"/>
      <c r="DR846" s="282"/>
      <c r="DS846" s="282"/>
      <c r="DT846" s="282"/>
      <c r="DU846" s="282"/>
      <c r="DV846" s="282"/>
      <c r="DW846" s="282"/>
      <c r="DX846" s="282"/>
      <c r="DY846" s="282"/>
      <c r="DZ846" s="282"/>
      <c r="EA846" s="282"/>
      <c r="EB846" s="282"/>
      <c r="EC846" s="282"/>
      <c r="ED846" s="282"/>
      <c r="EE846" s="282"/>
      <c r="EF846" s="282"/>
      <c r="EG846" s="282"/>
      <c r="EH846" s="282"/>
      <c r="EI846" s="282"/>
      <c r="EJ846" s="282"/>
      <c r="EK846" s="282"/>
      <c r="EL846" s="282"/>
      <c r="EM846" s="282"/>
      <c r="EN846" s="282"/>
      <c r="EO846" s="282"/>
      <c r="EP846" s="282"/>
      <c r="EQ846" s="282"/>
      <c r="ER846" s="282"/>
      <c r="ES846" s="282"/>
      <c r="ET846" s="282"/>
      <c r="EU846" s="282"/>
      <c r="EV846" s="282"/>
      <c r="EW846" s="282"/>
      <c r="EX846" s="282"/>
      <c r="EY846" s="282"/>
      <c r="EZ846" s="282"/>
      <c r="FA846" s="282"/>
      <c r="FB846" s="282"/>
      <c r="FC846" s="282"/>
      <c r="FD846" s="282"/>
      <c r="FE846" s="282"/>
      <c r="FF846" s="282"/>
      <c r="FG846" s="282"/>
      <c r="FH846" s="282"/>
      <c r="FI846" s="282"/>
      <c r="FJ846" s="282"/>
      <c r="FK846" s="282"/>
      <c r="FL846" s="282"/>
      <c r="FM846" s="282"/>
      <c r="FN846" s="282"/>
      <c r="FO846" s="282"/>
      <c r="FP846" s="282"/>
      <c r="FQ846" s="282"/>
      <c r="FR846" s="282"/>
      <c r="FS846" s="282"/>
      <c r="FT846" s="282"/>
      <c r="FU846" s="282"/>
      <c r="FV846" s="282"/>
      <c r="FW846" s="282"/>
      <c r="FX846" s="282"/>
      <c r="FY846" s="282"/>
      <c r="FZ846" s="282"/>
      <c r="GA846" s="282"/>
      <c r="GB846" s="282"/>
      <c r="GC846" s="282"/>
      <c r="GD846" s="282"/>
      <c r="GE846" s="282"/>
      <c r="GF846" s="282"/>
      <c r="GG846" s="282"/>
      <c r="GH846" s="282"/>
      <c r="GI846" s="282"/>
      <c r="GJ846" s="282"/>
      <c r="GK846" s="282"/>
      <c r="GL846" s="282"/>
      <c r="GM846" s="282"/>
      <c r="GN846" s="282"/>
      <c r="GO846" s="282"/>
      <c r="GP846" s="282"/>
      <c r="GQ846" s="282"/>
      <c r="GR846" s="282"/>
      <c r="GS846" s="282"/>
      <c r="GT846" s="282"/>
      <c r="GU846" s="282"/>
      <c r="GV846" s="282"/>
      <c r="GW846" s="282"/>
      <c r="GX846" s="282"/>
      <c r="GY846" s="282"/>
      <c r="GZ846" s="282"/>
      <c r="HA846" s="282"/>
      <c r="HB846" s="282"/>
      <c r="HC846" s="282"/>
      <c r="HD846" s="282"/>
      <c r="HE846" s="282"/>
      <c r="HF846" s="282"/>
      <c r="HG846" s="282"/>
      <c r="HH846" s="282"/>
      <c r="HI846" s="282"/>
      <c r="HJ846" s="282"/>
      <c r="HK846" s="282"/>
      <c r="HL846" s="282"/>
      <c r="HM846" s="282"/>
      <c r="HN846" s="282"/>
      <c r="HO846" s="282"/>
      <c r="HP846" s="282"/>
      <c r="HQ846" s="282"/>
    </row>
    <row r="847" spans="1:225" s="73" customFormat="1" ht="18" hidden="1" customHeight="1" x14ac:dyDescent="0.25">
      <c r="A847" s="223" t="str">
        <f t="shared" si="1932"/>
        <v/>
      </c>
      <c r="B847" s="225" t="str">
        <f t="shared" si="1932"/>
        <v/>
      </c>
      <c r="C847" s="218">
        <f t="shared" si="1929"/>
        <v>0</v>
      </c>
      <c r="D847" s="284"/>
      <c r="E847" s="219">
        <f t="shared" si="1930"/>
        <v>0</v>
      </c>
      <c r="F847" s="219">
        <f t="shared" si="1931"/>
        <v>0</v>
      </c>
      <c r="G847" s="84"/>
      <c r="H847" s="214" t="str">
        <f t="shared" si="1923"/>
        <v/>
      </c>
      <c r="I847" s="219" t="str">
        <f t="shared" si="1924"/>
        <v/>
      </c>
      <c r="J847" s="219" t="str">
        <f t="shared" si="1927"/>
        <v/>
      </c>
      <c r="K847" s="216"/>
      <c r="L847" s="217">
        <f t="shared" si="1919"/>
        <v>1</v>
      </c>
      <c r="M847" s="219" t="str">
        <f t="shared" si="1925"/>
        <v/>
      </c>
      <c r="N847" s="221" t="str">
        <f t="shared" si="1926"/>
        <v/>
      </c>
      <c r="O847" s="304"/>
      <c r="P847" s="282"/>
      <c r="Q847" s="282"/>
      <c r="R847" s="287"/>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c r="CQ847" s="282"/>
      <c r="CR847" s="282"/>
      <c r="CS847" s="282"/>
      <c r="CT847" s="282"/>
      <c r="CU847" s="282"/>
      <c r="CV847" s="282"/>
      <c r="CW847" s="282"/>
      <c r="CX847" s="282"/>
      <c r="CY847" s="282"/>
      <c r="CZ847" s="282"/>
      <c r="DA847" s="282"/>
      <c r="DB847" s="282"/>
      <c r="DC847" s="282"/>
      <c r="DD847" s="282"/>
      <c r="DE847" s="282"/>
      <c r="DF847" s="282"/>
      <c r="DG847" s="282"/>
      <c r="DH847" s="282"/>
      <c r="DI847" s="282"/>
      <c r="DJ847" s="282"/>
      <c r="DK847" s="282"/>
      <c r="DL847" s="282"/>
      <c r="DM847" s="282"/>
      <c r="DN847" s="282"/>
      <c r="DO847" s="282"/>
      <c r="DP847" s="282"/>
      <c r="DQ847" s="282"/>
      <c r="DR847" s="282"/>
      <c r="DS847" s="282"/>
      <c r="DT847" s="282"/>
      <c r="DU847" s="282"/>
      <c r="DV847" s="282"/>
      <c r="DW847" s="282"/>
      <c r="DX847" s="282"/>
      <c r="DY847" s="282"/>
      <c r="DZ847" s="282"/>
      <c r="EA847" s="282"/>
      <c r="EB847" s="282"/>
      <c r="EC847" s="282"/>
      <c r="ED847" s="282"/>
      <c r="EE847" s="282"/>
      <c r="EF847" s="282"/>
      <c r="EG847" s="282"/>
      <c r="EH847" s="282"/>
      <c r="EI847" s="282"/>
      <c r="EJ847" s="282"/>
      <c r="EK847" s="282"/>
      <c r="EL847" s="282"/>
      <c r="EM847" s="282"/>
      <c r="EN847" s="282"/>
      <c r="EO847" s="282"/>
      <c r="EP847" s="282"/>
      <c r="EQ847" s="282"/>
      <c r="ER847" s="282"/>
      <c r="ES847" s="282"/>
      <c r="ET847" s="282"/>
      <c r="EU847" s="282"/>
      <c r="EV847" s="282"/>
      <c r="EW847" s="282"/>
      <c r="EX847" s="282"/>
      <c r="EY847" s="282"/>
      <c r="EZ847" s="282"/>
      <c r="FA847" s="282"/>
      <c r="FB847" s="282"/>
      <c r="FC847" s="282"/>
      <c r="FD847" s="282"/>
      <c r="FE847" s="282"/>
      <c r="FF847" s="282"/>
      <c r="FG847" s="282"/>
      <c r="FH847" s="282"/>
      <c r="FI847" s="282"/>
      <c r="FJ847" s="282"/>
      <c r="FK847" s="282"/>
      <c r="FL847" s="282"/>
      <c r="FM847" s="282"/>
      <c r="FN847" s="282"/>
      <c r="FO847" s="282"/>
      <c r="FP847" s="282"/>
      <c r="FQ847" s="282"/>
      <c r="FR847" s="282"/>
      <c r="FS847" s="282"/>
      <c r="FT847" s="282"/>
      <c r="FU847" s="282"/>
      <c r="FV847" s="282"/>
      <c r="FW847" s="282"/>
      <c r="FX847" s="282"/>
      <c r="FY847" s="282"/>
      <c r="FZ847" s="282"/>
      <c r="GA847" s="282"/>
      <c r="GB847" s="282"/>
      <c r="GC847" s="282"/>
      <c r="GD847" s="282"/>
      <c r="GE847" s="282"/>
      <c r="GF847" s="282"/>
      <c r="GG847" s="282"/>
      <c r="GH847" s="282"/>
      <c r="GI847" s="282"/>
      <c r="GJ847" s="282"/>
      <c r="GK847" s="282"/>
      <c r="GL847" s="282"/>
      <c r="GM847" s="282"/>
      <c r="GN847" s="282"/>
      <c r="GO847" s="282"/>
      <c r="GP847" s="282"/>
      <c r="GQ847" s="282"/>
      <c r="GR847" s="282"/>
      <c r="GS847" s="282"/>
      <c r="GT847" s="282"/>
      <c r="GU847" s="282"/>
      <c r="GV847" s="282"/>
      <c r="GW847" s="282"/>
      <c r="GX847" s="282"/>
      <c r="GY847" s="282"/>
      <c r="GZ847" s="282"/>
      <c r="HA847" s="282"/>
      <c r="HB847" s="282"/>
      <c r="HC847" s="282"/>
      <c r="HD847" s="282"/>
      <c r="HE847" s="282"/>
      <c r="HF847" s="282"/>
      <c r="HG847" s="282"/>
      <c r="HH847" s="282"/>
      <c r="HI847" s="282"/>
      <c r="HJ847" s="282"/>
      <c r="HK847" s="282"/>
      <c r="HL847" s="282"/>
      <c r="HM847" s="282"/>
      <c r="HN847" s="282"/>
      <c r="HO847" s="282"/>
      <c r="HP847" s="282"/>
      <c r="HQ847" s="282"/>
    </row>
    <row r="848" spans="1:225" s="73" customFormat="1" ht="18" hidden="1" customHeight="1" x14ac:dyDescent="0.25">
      <c r="A848" s="223" t="str">
        <f t="shared" si="1932"/>
        <v/>
      </c>
      <c r="B848" s="225" t="str">
        <f t="shared" si="1932"/>
        <v/>
      </c>
      <c r="C848" s="218">
        <f t="shared" si="1929"/>
        <v>0</v>
      </c>
      <c r="D848" s="284"/>
      <c r="E848" s="219">
        <f t="shared" si="1930"/>
        <v>0</v>
      </c>
      <c r="F848" s="219">
        <f t="shared" si="1931"/>
        <v>0</v>
      </c>
      <c r="G848" s="84"/>
      <c r="H848" s="214" t="str">
        <f t="shared" si="1923"/>
        <v/>
      </c>
      <c r="I848" s="219" t="str">
        <f t="shared" si="1924"/>
        <v/>
      </c>
      <c r="J848" s="219" t="str">
        <f t="shared" si="1927"/>
        <v/>
      </c>
      <c r="K848" s="216"/>
      <c r="L848" s="217">
        <f t="shared" si="1919"/>
        <v>1</v>
      </c>
      <c r="M848" s="219" t="str">
        <f t="shared" si="1925"/>
        <v/>
      </c>
      <c r="N848" s="221" t="str">
        <f t="shared" si="1926"/>
        <v/>
      </c>
      <c r="O848" s="304"/>
      <c r="P848" s="282"/>
      <c r="Q848" s="282"/>
      <c r="R848" s="287"/>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c r="CQ848" s="282"/>
      <c r="CR848" s="282"/>
      <c r="CS848" s="282"/>
      <c r="CT848" s="282"/>
      <c r="CU848" s="282"/>
      <c r="CV848" s="282"/>
      <c r="CW848" s="282"/>
      <c r="CX848" s="282"/>
      <c r="CY848" s="282"/>
      <c r="CZ848" s="282"/>
      <c r="DA848" s="282"/>
      <c r="DB848" s="282"/>
      <c r="DC848" s="282"/>
      <c r="DD848" s="282"/>
      <c r="DE848" s="282"/>
      <c r="DF848" s="282"/>
      <c r="DG848" s="282"/>
      <c r="DH848" s="282"/>
      <c r="DI848" s="282"/>
      <c r="DJ848" s="282"/>
      <c r="DK848" s="282"/>
      <c r="DL848" s="282"/>
      <c r="DM848" s="282"/>
      <c r="DN848" s="282"/>
      <c r="DO848" s="282"/>
      <c r="DP848" s="282"/>
      <c r="DQ848" s="282"/>
      <c r="DR848" s="282"/>
      <c r="DS848" s="282"/>
      <c r="DT848" s="282"/>
      <c r="DU848" s="282"/>
      <c r="DV848" s="282"/>
      <c r="DW848" s="282"/>
      <c r="DX848" s="282"/>
      <c r="DY848" s="282"/>
      <c r="DZ848" s="282"/>
      <c r="EA848" s="282"/>
      <c r="EB848" s="282"/>
      <c r="EC848" s="282"/>
      <c r="ED848" s="282"/>
      <c r="EE848" s="282"/>
      <c r="EF848" s="282"/>
      <c r="EG848" s="282"/>
      <c r="EH848" s="282"/>
      <c r="EI848" s="282"/>
      <c r="EJ848" s="282"/>
      <c r="EK848" s="282"/>
      <c r="EL848" s="282"/>
      <c r="EM848" s="282"/>
      <c r="EN848" s="282"/>
      <c r="EO848" s="282"/>
      <c r="EP848" s="282"/>
      <c r="EQ848" s="282"/>
      <c r="ER848" s="282"/>
      <c r="ES848" s="282"/>
      <c r="ET848" s="282"/>
      <c r="EU848" s="282"/>
      <c r="EV848" s="282"/>
      <c r="EW848" s="282"/>
      <c r="EX848" s="282"/>
      <c r="EY848" s="282"/>
      <c r="EZ848" s="282"/>
      <c r="FA848" s="282"/>
      <c r="FB848" s="282"/>
      <c r="FC848" s="282"/>
      <c r="FD848" s="282"/>
      <c r="FE848" s="282"/>
      <c r="FF848" s="282"/>
      <c r="FG848" s="282"/>
      <c r="FH848" s="282"/>
      <c r="FI848" s="282"/>
      <c r="FJ848" s="282"/>
      <c r="FK848" s="282"/>
      <c r="FL848" s="282"/>
      <c r="FM848" s="282"/>
      <c r="FN848" s="282"/>
      <c r="FO848" s="282"/>
      <c r="FP848" s="282"/>
      <c r="FQ848" s="282"/>
      <c r="FR848" s="282"/>
      <c r="FS848" s="282"/>
      <c r="FT848" s="282"/>
      <c r="FU848" s="282"/>
      <c r="FV848" s="282"/>
      <c r="FW848" s="282"/>
      <c r="FX848" s="282"/>
      <c r="FY848" s="282"/>
      <c r="FZ848" s="282"/>
      <c r="GA848" s="282"/>
      <c r="GB848" s="282"/>
      <c r="GC848" s="282"/>
      <c r="GD848" s="282"/>
      <c r="GE848" s="282"/>
      <c r="GF848" s="282"/>
      <c r="GG848" s="282"/>
      <c r="GH848" s="282"/>
      <c r="GI848" s="282"/>
      <c r="GJ848" s="282"/>
      <c r="GK848" s="282"/>
      <c r="GL848" s="282"/>
      <c r="GM848" s="282"/>
      <c r="GN848" s="282"/>
      <c r="GO848" s="282"/>
      <c r="GP848" s="282"/>
      <c r="GQ848" s="282"/>
      <c r="GR848" s="282"/>
      <c r="GS848" s="282"/>
      <c r="GT848" s="282"/>
      <c r="GU848" s="282"/>
      <c r="GV848" s="282"/>
      <c r="GW848" s="282"/>
      <c r="GX848" s="282"/>
      <c r="GY848" s="282"/>
      <c r="GZ848" s="282"/>
      <c r="HA848" s="282"/>
      <c r="HB848" s="282"/>
      <c r="HC848" s="282"/>
      <c r="HD848" s="282"/>
      <c r="HE848" s="282"/>
      <c r="HF848" s="282"/>
      <c r="HG848" s="282"/>
      <c r="HH848" s="282"/>
      <c r="HI848" s="282"/>
      <c r="HJ848" s="282"/>
      <c r="HK848" s="282"/>
      <c r="HL848" s="282"/>
      <c r="HM848" s="282"/>
      <c r="HN848" s="282"/>
      <c r="HO848" s="282"/>
      <c r="HP848" s="282"/>
      <c r="HQ848" s="282"/>
    </row>
    <row r="849" spans="1:225" s="73" customFormat="1" ht="18" hidden="1" customHeight="1" x14ac:dyDescent="0.25">
      <c r="A849" s="223" t="str">
        <f t="shared" si="1932"/>
        <v/>
      </c>
      <c r="B849" s="225" t="str">
        <f t="shared" si="1932"/>
        <v/>
      </c>
      <c r="C849" s="218">
        <f t="shared" si="1929"/>
        <v>0</v>
      </c>
      <c r="D849" s="284"/>
      <c r="E849" s="219">
        <f t="shared" si="1930"/>
        <v>0</v>
      </c>
      <c r="F849" s="219">
        <f t="shared" si="1931"/>
        <v>0</v>
      </c>
      <c r="G849" s="84"/>
      <c r="H849" s="214" t="str">
        <f t="shared" si="1923"/>
        <v/>
      </c>
      <c r="I849" s="219" t="str">
        <f t="shared" si="1924"/>
        <v/>
      </c>
      <c r="J849" s="219" t="str">
        <f t="shared" si="1927"/>
        <v/>
      </c>
      <c r="K849" s="216"/>
      <c r="L849" s="217">
        <f t="shared" si="1919"/>
        <v>1</v>
      </c>
      <c r="M849" s="219" t="str">
        <f>IF(K849="","",ROUND(J849*K849,2))</f>
        <v/>
      </c>
      <c r="N849" s="221" t="str">
        <f t="shared" si="1926"/>
        <v/>
      </c>
      <c r="O849" s="304"/>
      <c r="P849" s="282"/>
      <c r="Q849" s="282"/>
      <c r="R849" s="287"/>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c r="CQ849" s="282"/>
      <c r="CR849" s="282"/>
      <c r="CS849" s="282"/>
      <c r="CT849" s="282"/>
      <c r="CU849" s="282"/>
      <c r="CV849" s="282"/>
      <c r="CW849" s="282"/>
      <c r="CX849" s="282"/>
      <c r="CY849" s="282"/>
      <c r="CZ849" s="282"/>
      <c r="DA849" s="282"/>
      <c r="DB849" s="282"/>
      <c r="DC849" s="282"/>
      <c r="DD849" s="282"/>
      <c r="DE849" s="282"/>
      <c r="DF849" s="282"/>
      <c r="DG849" s="282"/>
      <c r="DH849" s="282"/>
      <c r="DI849" s="282"/>
      <c r="DJ849" s="282"/>
      <c r="DK849" s="282"/>
      <c r="DL849" s="282"/>
      <c r="DM849" s="282"/>
      <c r="DN849" s="282"/>
      <c r="DO849" s="282"/>
      <c r="DP849" s="282"/>
      <c r="DQ849" s="282"/>
      <c r="DR849" s="282"/>
      <c r="DS849" s="282"/>
      <c r="DT849" s="282"/>
      <c r="DU849" s="282"/>
      <c r="DV849" s="282"/>
      <c r="DW849" s="282"/>
      <c r="DX849" s="282"/>
      <c r="DY849" s="282"/>
      <c r="DZ849" s="282"/>
      <c r="EA849" s="282"/>
      <c r="EB849" s="282"/>
      <c r="EC849" s="282"/>
      <c r="ED849" s="282"/>
      <c r="EE849" s="282"/>
      <c r="EF849" s="282"/>
      <c r="EG849" s="282"/>
      <c r="EH849" s="282"/>
      <c r="EI849" s="282"/>
      <c r="EJ849" s="282"/>
      <c r="EK849" s="282"/>
      <c r="EL849" s="282"/>
      <c r="EM849" s="282"/>
      <c r="EN849" s="282"/>
      <c r="EO849" s="282"/>
      <c r="EP849" s="282"/>
      <c r="EQ849" s="282"/>
      <c r="ER849" s="282"/>
      <c r="ES849" s="282"/>
      <c r="ET849" s="282"/>
      <c r="EU849" s="282"/>
      <c r="EV849" s="282"/>
      <c r="EW849" s="282"/>
      <c r="EX849" s="282"/>
      <c r="EY849" s="282"/>
      <c r="EZ849" s="282"/>
      <c r="FA849" s="282"/>
      <c r="FB849" s="282"/>
      <c r="FC849" s="282"/>
      <c r="FD849" s="282"/>
      <c r="FE849" s="282"/>
      <c r="FF849" s="282"/>
      <c r="FG849" s="282"/>
      <c r="FH849" s="282"/>
      <c r="FI849" s="282"/>
      <c r="FJ849" s="282"/>
      <c r="FK849" s="282"/>
      <c r="FL849" s="282"/>
      <c r="FM849" s="282"/>
      <c r="FN849" s="282"/>
      <c r="FO849" s="282"/>
      <c r="FP849" s="282"/>
      <c r="FQ849" s="282"/>
      <c r="FR849" s="282"/>
      <c r="FS849" s="282"/>
      <c r="FT849" s="282"/>
      <c r="FU849" s="282"/>
      <c r="FV849" s="282"/>
      <c r="FW849" s="282"/>
      <c r="FX849" s="282"/>
      <c r="FY849" s="282"/>
      <c r="FZ849" s="282"/>
      <c r="GA849" s="282"/>
      <c r="GB849" s="282"/>
      <c r="GC849" s="282"/>
      <c r="GD849" s="282"/>
      <c r="GE849" s="282"/>
      <c r="GF849" s="282"/>
      <c r="GG849" s="282"/>
      <c r="GH849" s="282"/>
      <c r="GI849" s="282"/>
      <c r="GJ849" s="282"/>
      <c r="GK849" s="282"/>
      <c r="GL849" s="282"/>
      <c r="GM849" s="282"/>
      <c r="GN849" s="282"/>
      <c r="GO849" s="282"/>
      <c r="GP849" s="282"/>
      <c r="GQ849" s="282"/>
      <c r="GR849" s="282"/>
      <c r="GS849" s="282"/>
      <c r="GT849" s="282"/>
      <c r="GU849" s="282"/>
      <c r="GV849" s="282"/>
      <c r="GW849" s="282"/>
      <c r="GX849" s="282"/>
      <c r="GY849" s="282"/>
      <c r="GZ849" s="282"/>
      <c r="HA849" s="282"/>
      <c r="HB849" s="282"/>
      <c r="HC849" s="282"/>
      <c r="HD849" s="282"/>
      <c r="HE849" s="282"/>
      <c r="HF849" s="282"/>
      <c r="HG849" s="282"/>
      <c r="HH849" s="282"/>
      <c r="HI849" s="282"/>
      <c r="HJ849" s="282"/>
      <c r="HK849" s="282"/>
      <c r="HL849" s="282"/>
      <c r="HM849" s="282"/>
      <c r="HN849" s="282"/>
      <c r="HO849" s="282"/>
      <c r="HP849" s="282"/>
      <c r="HQ849" s="282"/>
    </row>
    <row r="850" spans="1:225" s="73" customFormat="1" ht="18" hidden="1" customHeight="1" x14ac:dyDescent="0.25">
      <c r="A850" s="223" t="str">
        <f t="shared" si="1932"/>
        <v/>
      </c>
      <c r="B850" s="225" t="str">
        <f t="shared" si="1932"/>
        <v/>
      </c>
      <c r="C850" s="218">
        <f t="shared" si="1929"/>
        <v>0</v>
      </c>
      <c r="D850" s="284"/>
      <c r="E850" s="219">
        <f t="shared" si="1930"/>
        <v>0</v>
      </c>
      <c r="F850" s="219">
        <f t="shared" si="1931"/>
        <v>0</v>
      </c>
      <c r="G850" s="84"/>
      <c r="H850" s="214" t="str">
        <f t="shared" si="1923"/>
        <v/>
      </c>
      <c r="I850" s="219" t="str">
        <f t="shared" si="1924"/>
        <v/>
      </c>
      <c r="J850" s="219" t="str">
        <f t="shared" si="1927"/>
        <v/>
      </c>
      <c r="K850" s="216"/>
      <c r="L850" s="217">
        <f t="shared" si="1919"/>
        <v>1</v>
      </c>
      <c r="M850" s="219" t="str">
        <f t="shared" si="1925"/>
        <v/>
      </c>
      <c r="N850" s="221" t="str">
        <f t="shared" si="1926"/>
        <v/>
      </c>
      <c r="O850" s="304"/>
      <c r="P850" s="282"/>
      <c r="Q850" s="282"/>
      <c r="R850" s="287"/>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c r="CQ850" s="282"/>
      <c r="CR850" s="282"/>
      <c r="CS850" s="282"/>
      <c r="CT850" s="282"/>
      <c r="CU850" s="282"/>
      <c r="CV850" s="282"/>
      <c r="CW850" s="282"/>
      <c r="CX850" s="282"/>
      <c r="CY850" s="282"/>
      <c r="CZ850" s="282"/>
      <c r="DA850" s="282"/>
      <c r="DB850" s="282"/>
      <c r="DC850" s="282"/>
      <c r="DD850" s="282"/>
      <c r="DE850" s="282"/>
      <c r="DF850" s="282"/>
      <c r="DG850" s="282"/>
      <c r="DH850" s="282"/>
      <c r="DI850" s="282"/>
      <c r="DJ850" s="282"/>
      <c r="DK850" s="282"/>
      <c r="DL850" s="282"/>
      <c r="DM850" s="282"/>
      <c r="DN850" s="282"/>
      <c r="DO850" s="282"/>
      <c r="DP850" s="282"/>
      <c r="DQ850" s="282"/>
      <c r="DR850" s="282"/>
      <c r="DS850" s="282"/>
      <c r="DT850" s="282"/>
      <c r="DU850" s="282"/>
      <c r="DV850" s="282"/>
      <c r="DW850" s="282"/>
      <c r="DX850" s="282"/>
      <c r="DY850" s="282"/>
      <c r="DZ850" s="282"/>
      <c r="EA850" s="282"/>
      <c r="EB850" s="282"/>
      <c r="EC850" s="282"/>
      <c r="ED850" s="282"/>
      <c r="EE850" s="282"/>
      <c r="EF850" s="282"/>
      <c r="EG850" s="282"/>
      <c r="EH850" s="282"/>
      <c r="EI850" s="282"/>
      <c r="EJ850" s="282"/>
      <c r="EK850" s="282"/>
      <c r="EL850" s="282"/>
      <c r="EM850" s="282"/>
      <c r="EN850" s="282"/>
      <c r="EO850" s="282"/>
      <c r="EP850" s="282"/>
      <c r="EQ850" s="282"/>
      <c r="ER850" s="282"/>
      <c r="ES850" s="282"/>
      <c r="ET850" s="282"/>
      <c r="EU850" s="282"/>
      <c r="EV850" s="282"/>
      <c r="EW850" s="282"/>
      <c r="EX850" s="282"/>
      <c r="EY850" s="282"/>
      <c r="EZ850" s="282"/>
      <c r="FA850" s="282"/>
      <c r="FB850" s="282"/>
      <c r="FC850" s="282"/>
      <c r="FD850" s="282"/>
      <c r="FE850" s="282"/>
      <c r="FF850" s="282"/>
      <c r="FG850" s="282"/>
      <c r="FH850" s="282"/>
      <c r="FI850" s="282"/>
      <c r="FJ850" s="282"/>
      <c r="FK850" s="282"/>
      <c r="FL850" s="282"/>
      <c r="FM850" s="282"/>
      <c r="FN850" s="282"/>
      <c r="FO850" s="282"/>
      <c r="FP850" s="282"/>
      <c r="FQ850" s="282"/>
      <c r="FR850" s="282"/>
      <c r="FS850" s="282"/>
      <c r="FT850" s="282"/>
      <c r="FU850" s="282"/>
      <c r="FV850" s="282"/>
      <c r="FW850" s="282"/>
      <c r="FX850" s="282"/>
      <c r="FY850" s="282"/>
      <c r="FZ850" s="282"/>
      <c r="GA850" s="282"/>
      <c r="GB850" s="282"/>
      <c r="GC850" s="282"/>
      <c r="GD850" s="282"/>
      <c r="GE850" s="282"/>
      <c r="GF850" s="282"/>
      <c r="GG850" s="282"/>
      <c r="GH850" s="282"/>
      <c r="GI850" s="282"/>
      <c r="GJ850" s="282"/>
      <c r="GK850" s="282"/>
      <c r="GL850" s="282"/>
      <c r="GM850" s="282"/>
      <c r="GN850" s="282"/>
      <c r="GO850" s="282"/>
      <c r="GP850" s="282"/>
      <c r="GQ850" s="282"/>
      <c r="GR850" s="282"/>
      <c r="GS850" s="282"/>
      <c r="GT850" s="282"/>
      <c r="GU850" s="282"/>
      <c r="GV850" s="282"/>
      <c r="GW850" s="282"/>
      <c r="GX850" s="282"/>
      <c r="GY850" s="282"/>
      <c r="GZ850" s="282"/>
      <c r="HA850" s="282"/>
      <c r="HB850" s="282"/>
      <c r="HC850" s="282"/>
      <c r="HD850" s="282"/>
      <c r="HE850" s="282"/>
      <c r="HF850" s="282"/>
      <c r="HG850" s="282"/>
      <c r="HH850" s="282"/>
      <c r="HI850" s="282"/>
      <c r="HJ850" s="282"/>
      <c r="HK850" s="282"/>
      <c r="HL850" s="282"/>
      <c r="HM850" s="282"/>
      <c r="HN850" s="282"/>
      <c r="HO850" s="282"/>
      <c r="HP850" s="282"/>
      <c r="HQ850" s="282"/>
    </row>
    <row r="851" spans="1:225" s="73" customFormat="1" ht="18" hidden="1" customHeight="1" x14ac:dyDescent="0.25">
      <c r="A851" s="223" t="str">
        <f t="shared" si="1932"/>
        <v/>
      </c>
      <c r="B851" s="225" t="str">
        <f t="shared" si="1932"/>
        <v/>
      </c>
      <c r="C851" s="218">
        <f t="shared" si="1929"/>
        <v>0</v>
      </c>
      <c r="D851" s="284"/>
      <c r="E851" s="219">
        <f t="shared" si="1930"/>
        <v>0</v>
      </c>
      <c r="F851" s="219">
        <f t="shared" si="1931"/>
        <v>0</v>
      </c>
      <c r="G851" s="84"/>
      <c r="H851" s="214" t="str">
        <f t="shared" si="1923"/>
        <v/>
      </c>
      <c r="I851" s="219" t="str">
        <f t="shared" si="1924"/>
        <v/>
      </c>
      <c r="J851" s="219" t="str">
        <f t="shared" si="1927"/>
        <v/>
      </c>
      <c r="K851" s="216"/>
      <c r="L851" s="217">
        <f t="shared" si="1919"/>
        <v>1</v>
      </c>
      <c r="M851" s="219" t="str">
        <f t="shared" si="1925"/>
        <v/>
      </c>
      <c r="N851" s="221" t="str">
        <f t="shared" si="1926"/>
        <v/>
      </c>
      <c r="O851" s="304"/>
      <c r="P851" s="282"/>
      <c r="Q851" s="282"/>
      <c r="R851" s="287"/>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c r="CQ851" s="282"/>
      <c r="CR851" s="282"/>
      <c r="CS851" s="282"/>
      <c r="CT851" s="282"/>
      <c r="CU851" s="282"/>
      <c r="CV851" s="282"/>
      <c r="CW851" s="282"/>
      <c r="CX851" s="282"/>
      <c r="CY851" s="282"/>
      <c r="CZ851" s="282"/>
      <c r="DA851" s="282"/>
      <c r="DB851" s="282"/>
      <c r="DC851" s="282"/>
      <c r="DD851" s="282"/>
      <c r="DE851" s="282"/>
      <c r="DF851" s="282"/>
      <c r="DG851" s="282"/>
      <c r="DH851" s="282"/>
      <c r="DI851" s="282"/>
      <c r="DJ851" s="282"/>
      <c r="DK851" s="282"/>
      <c r="DL851" s="282"/>
      <c r="DM851" s="282"/>
      <c r="DN851" s="282"/>
      <c r="DO851" s="282"/>
      <c r="DP851" s="282"/>
      <c r="DQ851" s="282"/>
      <c r="DR851" s="282"/>
      <c r="DS851" s="282"/>
      <c r="DT851" s="282"/>
      <c r="DU851" s="282"/>
      <c r="DV851" s="282"/>
      <c r="DW851" s="282"/>
      <c r="DX851" s="282"/>
      <c r="DY851" s="282"/>
      <c r="DZ851" s="282"/>
      <c r="EA851" s="282"/>
      <c r="EB851" s="282"/>
      <c r="EC851" s="282"/>
      <c r="ED851" s="282"/>
      <c r="EE851" s="282"/>
      <c r="EF851" s="282"/>
      <c r="EG851" s="282"/>
      <c r="EH851" s="282"/>
      <c r="EI851" s="282"/>
      <c r="EJ851" s="282"/>
      <c r="EK851" s="282"/>
      <c r="EL851" s="282"/>
      <c r="EM851" s="282"/>
      <c r="EN851" s="282"/>
      <c r="EO851" s="282"/>
      <c r="EP851" s="282"/>
      <c r="EQ851" s="282"/>
      <c r="ER851" s="282"/>
      <c r="ES851" s="282"/>
      <c r="ET851" s="282"/>
      <c r="EU851" s="282"/>
      <c r="EV851" s="282"/>
      <c r="EW851" s="282"/>
      <c r="EX851" s="282"/>
      <c r="EY851" s="282"/>
      <c r="EZ851" s="282"/>
      <c r="FA851" s="282"/>
      <c r="FB851" s="282"/>
      <c r="FC851" s="282"/>
      <c r="FD851" s="282"/>
      <c r="FE851" s="282"/>
      <c r="FF851" s="282"/>
      <c r="FG851" s="282"/>
      <c r="FH851" s="282"/>
      <c r="FI851" s="282"/>
      <c r="FJ851" s="282"/>
      <c r="FK851" s="282"/>
      <c r="FL851" s="282"/>
      <c r="FM851" s="282"/>
      <c r="FN851" s="282"/>
      <c r="FO851" s="282"/>
      <c r="FP851" s="282"/>
      <c r="FQ851" s="282"/>
      <c r="FR851" s="282"/>
      <c r="FS851" s="282"/>
      <c r="FT851" s="282"/>
      <c r="FU851" s="282"/>
      <c r="FV851" s="282"/>
      <c r="FW851" s="282"/>
      <c r="FX851" s="282"/>
      <c r="FY851" s="282"/>
      <c r="FZ851" s="282"/>
      <c r="GA851" s="282"/>
      <c r="GB851" s="282"/>
      <c r="GC851" s="282"/>
      <c r="GD851" s="282"/>
      <c r="GE851" s="282"/>
      <c r="GF851" s="282"/>
      <c r="GG851" s="282"/>
      <c r="GH851" s="282"/>
      <c r="GI851" s="282"/>
      <c r="GJ851" s="282"/>
      <c r="GK851" s="282"/>
      <c r="GL851" s="282"/>
      <c r="GM851" s="282"/>
      <c r="GN851" s="282"/>
      <c r="GO851" s="282"/>
      <c r="GP851" s="282"/>
      <c r="GQ851" s="282"/>
      <c r="GR851" s="282"/>
      <c r="GS851" s="282"/>
      <c r="GT851" s="282"/>
      <c r="GU851" s="282"/>
      <c r="GV851" s="282"/>
      <c r="GW851" s="282"/>
      <c r="GX851" s="282"/>
      <c r="GY851" s="282"/>
      <c r="GZ851" s="282"/>
      <c r="HA851" s="282"/>
      <c r="HB851" s="282"/>
      <c r="HC851" s="282"/>
      <c r="HD851" s="282"/>
      <c r="HE851" s="282"/>
      <c r="HF851" s="282"/>
      <c r="HG851" s="282"/>
      <c r="HH851" s="282"/>
      <c r="HI851" s="282"/>
      <c r="HJ851" s="282"/>
      <c r="HK851" s="282"/>
      <c r="HL851" s="282"/>
      <c r="HM851" s="282"/>
      <c r="HN851" s="282"/>
      <c r="HO851" s="282"/>
      <c r="HP851" s="282"/>
      <c r="HQ851" s="282"/>
    </row>
    <row r="852" spans="1:225" s="73" customFormat="1" ht="18" hidden="1" customHeight="1" x14ac:dyDescent="0.25">
      <c r="A852" s="223" t="str">
        <f t="shared" ref="A852:B871" si="1933">IF(A695="","",A695)</f>
        <v/>
      </c>
      <c r="B852" s="225" t="str">
        <f t="shared" si="1933"/>
        <v/>
      </c>
      <c r="C852" s="218">
        <f t="shared" si="1929"/>
        <v>0</v>
      </c>
      <c r="D852" s="284"/>
      <c r="E852" s="219">
        <f t="shared" si="1930"/>
        <v>0</v>
      </c>
      <c r="F852" s="219">
        <f t="shared" si="1931"/>
        <v>0</v>
      </c>
      <c r="G852" s="84"/>
      <c r="H852" s="214" t="str">
        <f t="shared" si="1923"/>
        <v/>
      </c>
      <c r="I852" s="219" t="str">
        <f t="shared" si="1924"/>
        <v/>
      </c>
      <c r="J852" s="219" t="str">
        <f t="shared" si="1927"/>
        <v/>
      </c>
      <c r="K852" s="216"/>
      <c r="L852" s="217">
        <f t="shared" si="1919"/>
        <v>1</v>
      </c>
      <c r="M852" s="219" t="str">
        <f t="shared" si="1925"/>
        <v/>
      </c>
      <c r="N852" s="221" t="str">
        <f t="shared" si="1926"/>
        <v/>
      </c>
      <c r="O852" s="304"/>
      <c r="P852" s="282"/>
      <c r="Q852" s="282"/>
      <c r="R852" s="287"/>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c r="CQ852" s="282"/>
      <c r="CR852" s="282"/>
      <c r="CS852" s="282"/>
      <c r="CT852" s="282"/>
      <c r="CU852" s="282"/>
      <c r="CV852" s="282"/>
      <c r="CW852" s="282"/>
      <c r="CX852" s="282"/>
      <c r="CY852" s="282"/>
      <c r="CZ852" s="282"/>
      <c r="DA852" s="282"/>
      <c r="DB852" s="282"/>
      <c r="DC852" s="282"/>
      <c r="DD852" s="282"/>
      <c r="DE852" s="282"/>
      <c r="DF852" s="282"/>
      <c r="DG852" s="282"/>
      <c r="DH852" s="282"/>
      <c r="DI852" s="282"/>
      <c r="DJ852" s="282"/>
      <c r="DK852" s="282"/>
      <c r="DL852" s="282"/>
      <c r="DM852" s="282"/>
      <c r="DN852" s="282"/>
      <c r="DO852" s="282"/>
      <c r="DP852" s="282"/>
      <c r="DQ852" s="282"/>
      <c r="DR852" s="282"/>
      <c r="DS852" s="282"/>
      <c r="DT852" s="282"/>
      <c r="DU852" s="282"/>
      <c r="DV852" s="282"/>
      <c r="DW852" s="282"/>
      <c r="DX852" s="282"/>
      <c r="DY852" s="282"/>
      <c r="DZ852" s="282"/>
      <c r="EA852" s="282"/>
      <c r="EB852" s="282"/>
      <c r="EC852" s="282"/>
      <c r="ED852" s="282"/>
      <c r="EE852" s="282"/>
      <c r="EF852" s="282"/>
      <c r="EG852" s="282"/>
      <c r="EH852" s="282"/>
      <c r="EI852" s="282"/>
      <c r="EJ852" s="282"/>
      <c r="EK852" s="282"/>
      <c r="EL852" s="282"/>
      <c r="EM852" s="282"/>
      <c r="EN852" s="282"/>
      <c r="EO852" s="282"/>
      <c r="EP852" s="282"/>
      <c r="EQ852" s="282"/>
      <c r="ER852" s="282"/>
      <c r="ES852" s="282"/>
      <c r="ET852" s="282"/>
      <c r="EU852" s="282"/>
      <c r="EV852" s="282"/>
      <c r="EW852" s="282"/>
      <c r="EX852" s="282"/>
      <c r="EY852" s="282"/>
      <c r="EZ852" s="282"/>
      <c r="FA852" s="282"/>
      <c r="FB852" s="282"/>
      <c r="FC852" s="282"/>
      <c r="FD852" s="282"/>
      <c r="FE852" s="282"/>
      <c r="FF852" s="282"/>
      <c r="FG852" s="282"/>
      <c r="FH852" s="282"/>
      <c r="FI852" s="282"/>
      <c r="FJ852" s="282"/>
      <c r="FK852" s="282"/>
      <c r="FL852" s="282"/>
      <c r="FM852" s="282"/>
      <c r="FN852" s="282"/>
      <c r="FO852" s="282"/>
      <c r="FP852" s="282"/>
      <c r="FQ852" s="282"/>
      <c r="FR852" s="282"/>
      <c r="FS852" s="282"/>
      <c r="FT852" s="282"/>
      <c r="FU852" s="282"/>
      <c r="FV852" s="282"/>
      <c r="FW852" s="282"/>
      <c r="FX852" s="282"/>
      <c r="FY852" s="282"/>
      <c r="FZ852" s="282"/>
      <c r="GA852" s="282"/>
      <c r="GB852" s="282"/>
      <c r="GC852" s="282"/>
      <c r="GD852" s="282"/>
      <c r="GE852" s="282"/>
      <c r="GF852" s="282"/>
      <c r="GG852" s="282"/>
      <c r="GH852" s="282"/>
      <c r="GI852" s="282"/>
      <c r="GJ852" s="282"/>
      <c r="GK852" s="282"/>
      <c r="GL852" s="282"/>
      <c r="GM852" s="282"/>
      <c r="GN852" s="282"/>
      <c r="GO852" s="282"/>
      <c r="GP852" s="282"/>
      <c r="GQ852" s="282"/>
      <c r="GR852" s="282"/>
      <c r="GS852" s="282"/>
      <c r="GT852" s="282"/>
      <c r="GU852" s="282"/>
      <c r="GV852" s="282"/>
      <c r="GW852" s="282"/>
      <c r="GX852" s="282"/>
      <c r="GY852" s="282"/>
      <c r="GZ852" s="282"/>
      <c r="HA852" s="282"/>
      <c r="HB852" s="282"/>
      <c r="HC852" s="282"/>
      <c r="HD852" s="282"/>
      <c r="HE852" s="282"/>
      <c r="HF852" s="282"/>
      <c r="HG852" s="282"/>
      <c r="HH852" s="282"/>
      <c r="HI852" s="282"/>
      <c r="HJ852" s="282"/>
      <c r="HK852" s="282"/>
      <c r="HL852" s="282"/>
      <c r="HM852" s="282"/>
      <c r="HN852" s="282"/>
      <c r="HO852" s="282"/>
      <c r="HP852" s="282"/>
      <c r="HQ852" s="282"/>
    </row>
    <row r="853" spans="1:225" s="73" customFormat="1" ht="18" hidden="1" customHeight="1" x14ac:dyDescent="0.25">
      <c r="A853" s="223" t="str">
        <f t="shared" si="1933"/>
        <v/>
      </c>
      <c r="B853" s="225" t="str">
        <f t="shared" si="1933"/>
        <v/>
      </c>
      <c r="C853" s="218">
        <f t="shared" si="1929"/>
        <v>0</v>
      </c>
      <c r="D853" s="284"/>
      <c r="E853" s="219">
        <f t="shared" si="1930"/>
        <v>0</v>
      </c>
      <c r="F853" s="219">
        <f t="shared" si="1931"/>
        <v>0</v>
      </c>
      <c r="G853" s="84"/>
      <c r="H853" s="214" t="str">
        <f t="shared" si="1923"/>
        <v/>
      </c>
      <c r="I853" s="219" t="str">
        <f t="shared" si="1924"/>
        <v/>
      </c>
      <c r="J853" s="219" t="str">
        <f t="shared" si="1927"/>
        <v/>
      </c>
      <c r="K853" s="216"/>
      <c r="L853" s="217">
        <f t="shared" si="1919"/>
        <v>1</v>
      </c>
      <c r="M853" s="219" t="str">
        <f t="shared" si="1925"/>
        <v/>
      </c>
      <c r="N853" s="221" t="str">
        <f t="shared" si="1926"/>
        <v/>
      </c>
      <c r="O853" s="304"/>
      <c r="P853" s="282"/>
      <c r="Q853" s="282"/>
      <c r="R853" s="287"/>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c r="CQ853" s="282"/>
      <c r="CR853" s="282"/>
      <c r="CS853" s="282"/>
      <c r="CT853" s="282"/>
      <c r="CU853" s="282"/>
      <c r="CV853" s="282"/>
      <c r="CW853" s="282"/>
      <c r="CX853" s="282"/>
      <c r="CY853" s="282"/>
      <c r="CZ853" s="282"/>
      <c r="DA853" s="282"/>
      <c r="DB853" s="282"/>
      <c r="DC853" s="282"/>
      <c r="DD853" s="282"/>
      <c r="DE853" s="282"/>
      <c r="DF853" s="282"/>
      <c r="DG853" s="282"/>
      <c r="DH853" s="282"/>
      <c r="DI853" s="282"/>
      <c r="DJ853" s="282"/>
      <c r="DK853" s="282"/>
      <c r="DL853" s="282"/>
      <c r="DM853" s="282"/>
      <c r="DN853" s="282"/>
      <c r="DO853" s="282"/>
      <c r="DP853" s="282"/>
      <c r="DQ853" s="282"/>
      <c r="DR853" s="282"/>
      <c r="DS853" s="282"/>
      <c r="DT853" s="282"/>
      <c r="DU853" s="282"/>
      <c r="DV853" s="282"/>
      <c r="DW853" s="282"/>
      <c r="DX853" s="282"/>
      <c r="DY853" s="282"/>
      <c r="DZ853" s="282"/>
      <c r="EA853" s="282"/>
      <c r="EB853" s="282"/>
      <c r="EC853" s="282"/>
      <c r="ED853" s="282"/>
      <c r="EE853" s="282"/>
      <c r="EF853" s="282"/>
      <c r="EG853" s="282"/>
      <c r="EH853" s="282"/>
      <c r="EI853" s="282"/>
      <c r="EJ853" s="282"/>
      <c r="EK853" s="282"/>
      <c r="EL853" s="282"/>
      <c r="EM853" s="282"/>
      <c r="EN853" s="282"/>
      <c r="EO853" s="282"/>
      <c r="EP853" s="282"/>
      <c r="EQ853" s="282"/>
      <c r="ER853" s="282"/>
      <c r="ES853" s="282"/>
      <c r="ET853" s="282"/>
      <c r="EU853" s="282"/>
      <c r="EV853" s="282"/>
      <c r="EW853" s="282"/>
      <c r="EX853" s="282"/>
      <c r="EY853" s="282"/>
      <c r="EZ853" s="282"/>
      <c r="FA853" s="282"/>
      <c r="FB853" s="282"/>
      <c r="FC853" s="282"/>
      <c r="FD853" s="282"/>
      <c r="FE853" s="282"/>
      <c r="FF853" s="282"/>
      <c r="FG853" s="282"/>
      <c r="FH853" s="282"/>
      <c r="FI853" s="282"/>
      <c r="FJ853" s="282"/>
      <c r="FK853" s="282"/>
      <c r="FL853" s="282"/>
      <c r="FM853" s="282"/>
      <c r="FN853" s="282"/>
      <c r="FO853" s="282"/>
      <c r="FP853" s="282"/>
      <c r="FQ853" s="282"/>
      <c r="FR853" s="282"/>
      <c r="FS853" s="282"/>
      <c r="FT853" s="282"/>
      <c r="FU853" s="282"/>
      <c r="FV853" s="282"/>
      <c r="FW853" s="282"/>
      <c r="FX853" s="282"/>
      <c r="FY853" s="282"/>
      <c r="FZ853" s="282"/>
      <c r="GA853" s="282"/>
      <c r="GB853" s="282"/>
      <c r="GC853" s="282"/>
      <c r="GD853" s="282"/>
      <c r="GE853" s="282"/>
      <c r="GF853" s="282"/>
      <c r="GG853" s="282"/>
      <c r="GH853" s="282"/>
      <c r="GI853" s="282"/>
      <c r="GJ853" s="282"/>
      <c r="GK853" s="282"/>
      <c r="GL853" s="282"/>
      <c r="GM853" s="282"/>
      <c r="GN853" s="282"/>
      <c r="GO853" s="282"/>
      <c r="GP853" s="282"/>
      <c r="GQ853" s="282"/>
      <c r="GR853" s="282"/>
      <c r="GS853" s="282"/>
      <c r="GT853" s="282"/>
      <c r="GU853" s="282"/>
      <c r="GV853" s="282"/>
      <c r="GW853" s="282"/>
      <c r="GX853" s="282"/>
      <c r="GY853" s="282"/>
      <c r="GZ853" s="282"/>
      <c r="HA853" s="282"/>
      <c r="HB853" s="282"/>
      <c r="HC853" s="282"/>
      <c r="HD853" s="282"/>
      <c r="HE853" s="282"/>
      <c r="HF853" s="282"/>
      <c r="HG853" s="282"/>
      <c r="HH853" s="282"/>
      <c r="HI853" s="282"/>
      <c r="HJ853" s="282"/>
      <c r="HK853" s="282"/>
      <c r="HL853" s="282"/>
      <c r="HM853" s="282"/>
      <c r="HN853" s="282"/>
      <c r="HO853" s="282"/>
      <c r="HP853" s="282"/>
      <c r="HQ853" s="282"/>
    </row>
    <row r="854" spans="1:225" s="73" customFormat="1" ht="18" hidden="1" customHeight="1" x14ac:dyDescent="0.25">
      <c r="A854" s="223" t="str">
        <f t="shared" si="1933"/>
        <v/>
      </c>
      <c r="B854" s="225" t="str">
        <f t="shared" si="1933"/>
        <v/>
      </c>
      <c r="C854" s="218">
        <f t="shared" si="1929"/>
        <v>0</v>
      </c>
      <c r="D854" s="284"/>
      <c r="E854" s="219">
        <f t="shared" si="1930"/>
        <v>0</v>
      </c>
      <c r="F854" s="219">
        <f t="shared" si="1931"/>
        <v>0</v>
      </c>
      <c r="G854" s="84"/>
      <c r="H854" s="214" t="str">
        <f t="shared" si="1923"/>
        <v/>
      </c>
      <c r="I854" s="219" t="str">
        <f t="shared" si="1924"/>
        <v/>
      </c>
      <c r="J854" s="219" t="str">
        <f t="shared" si="1927"/>
        <v/>
      </c>
      <c r="K854" s="216"/>
      <c r="L854" s="217">
        <f t="shared" si="1919"/>
        <v>1</v>
      </c>
      <c r="M854" s="219" t="str">
        <f t="shared" si="1925"/>
        <v/>
      </c>
      <c r="N854" s="221" t="str">
        <f t="shared" si="1926"/>
        <v/>
      </c>
      <c r="O854" s="304"/>
      <c r="P854" s="282"/>
      <c r="Q854" s="282"/>
      <c r="R854" s="287"/>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c r="CQ854" s="282"/>
      <c r="CR854" s="282"/>
      <c r="CS854" s="282"/>
      <c r="CT854" s="282"/>
      <c r="CU854" s="282"/>
      <c r="CV854" s="282"/>
      <c r="CW854" s="282"/>
      <c r="CX854" s="282"/>
      <c r="CY854" s="282"/>
      <c r="CZ854" s="282"/>
      <c r="DA854" s="282"/>
      <c r="DB854" s="282"/>
      <c r="DC854" s="282"/>
      <c r="DD854" s="282"/>
      <c r="DE854" s="282"/>
      <c r="DF854" s="282"/>
      <c r="DG854" s="282"/>
      <c r="DH854" s="282"/>
      <c r="DI854" s="282"/>
      <c r="DJ854" s="282"/>
      <c r="DK854" s="282"/>
      <c r="DL854" s="282"/>
      <c r="DM854" s="282"/>
      <c r="DN854" s="282"/>
      <c r="DO854" s="282"/>
      <c r="DP854" s="282"/>
      <c r="DQ854" s="282"/>
      <c r="DR854" s="282"/>
      <c r="DS854" s="282"/>
      <c r="DT854" s="282"/>
      <c r="DU854" s="282"/>
      <c r="DV854" s="282"/>
      <c r="DW854" s="282"/>
      <c r="DX854" s="282"/>
      <c r="DY854" s="282"/>
      <c r="DZ854" s="282"/>
      <c r="EA854" s="282"/>
      <c r="EB854" s="282"/>
      <c r="EC854" s="282"/>
      <c r="ED854" s="282"/>
      <c r="EE854" s="282"/>
      <c r="EF854" s="282"/>
      <c r="EG854" s="282"/>
      <c r="EH854" s="282"/>
      <c r="EI854" s="282"/>
      <c r="EJ854" s="282"/>
      <c r="EK854" s="282"/>
      <c r="EL854" s="282"/>
      <c r="EM854" s="282"/>
      <c r="EN854" s="282"/>
      <c r="EO854" s="282"/>
      <c r="EP854" s="282"/>
      <c r="EQ854" s="282"/>
      <c r="ER854" s="282"/>
      <c r="ES854" s="282"/>
      <c r="ET854" s="282"/>
      <c r="EU854" s="282"/>
      <c r="EV854" s="282"/>
      <c r="EW854" s="282"/>
      <c r="EX854" s="282"/>
      <c r="EY854" s="282"/>
      <c r="EZ854" s="282"/>
      <c r="FA854" s="282"/>
      <c r="FB854" s="282"/>
      <c r="FC854" s="282"/>
      <c r="FD854" s="282"/>
      <c r="FE854" s="282"/>
      <c r="FF854" s="282"/>
      <c r="FG854" s="282"/>
      <c r="FH854" s="282"/>
      <c r="FI854" s="282"/>
      <c r="FJ854" s="282"/>
      <c r="FK854" s="282"/>
      <c r="FL854" s="282"/>
      <c r="FM854" s="282"/>
      <c r="FN854" s="282"/>
      <c r="FO854" s="282"/>
      <c r="FP854" s="282"/>
      <c r="FQ854" s="282"/>
      <c r="FR854" s="282"/>
      <c r="FS854" s="282"/>
      <c r="FT854" s="282"/>
      <c r="FU854" s="282"/>
      <c r="FV854" s="282"/>
      <c r="FW854" s="282"/>
      <c r="FX854" s="282"/>
      <c r="FY854" s="282"/>
      <c r="FZ854" s="282"/>
      <c r="GA854" s="282"/>
      <c r="GB854" s="282"/>
      <c r="GC854" s="282"/>
      <c r="GD854" s="282"/>
      <c r="GE854" s="282"/>
      <c r="GF854" s="282"/>
      <c r="GG854" s="282"/>
      <c r="GH854" s="282"/>
      <c r="GI854" s="282"/>
      <c r="GJ854" s="282"/>
      <c r="GK854" s="282"/>
      <c r="GL854" s="282"/>
      <c r="GM854" s="282"/>
      <c r="GN854" s="282"/>
      <c r="GO854" s="282"/>
      <c r="GP854" s="282"/>
      <c r="GQ854" s="282"/>
      <c r="GR854" s="282"/>
      <c r="GS854" s="282"/>
      <c r="GT854" s="282"/>
      <c r="GU854" s="282"/>
      <c r="GV854" s="282"/>
      <c r="GW854" s="282"/>
      <c r="GX854" s="282"/>
      <c r="GY854" s="282"/>
      <c r="GZ854" s="282"/>
      <c r="HA854" s="282"/>
      <c r="HB854" s="282"/>
      <c r="HC854" s="282"/>
      <c r="HD854" s="282"/>
      <c r="HE854" s="282"/>
      <c r="HF854" s="282"/>
      <c r="HG854" s="282"/>
      <c r="HH854" s="282"/>
      <c r="HI854" s="282"/>
      <c r="HJ854" s="282"/>
      <c r="HK854" s="282"/>
      <c r="HL854" s="282"/>
      <c r="HM854" s="282"/>
      <c r="HN854" s="282"/>
      <c r="HO854" s="282"/>
      <c r="HP854" s="282"/>
      <c r="HQ854" s="282"/>
    </row>
    <row r="855" spans="1:225" s="73" customFormat="1" ht="18" hidden="1" customHeight="1" x14ac:dyDescent="0.25">
      <c r="A855" s="223" t="str">
        <f t="shared" si="1933"/>
        <v/>
      </c>
      <c r="B855" s="225" t="str">
        <f t="shared" si="1933"/>
        <v/>
      </c>
      <c r="C855" s="218">
        <f t="shared" si="1929"/>
        <v>0</v>
      </c>
      <c r="D855" s="284"/>
      <c r="E855" s="219">
        <f t="shared" si="1930"/>
        <v>0</v>
      </c>
      <c r="F855" s="219">
        <f t="shared" si="1931"/>
        <v>0</v>
      </c>
      <c r="G855" s="84"/>
      <c r="H855" s="214" t="str">
        <f t="shared" si="1923"/>
        <v/>
      </c>
      <c r="I855" s="219" t="str">
        <f t="shared" si="1924"/>
        <v/>
      </c>
      <c r="J855" s="219" t="str">
        <f t="shared" si="1927"/>
        <v/>
      </c>
      <c r="K855" s="216"/>
      <c r="L855" s="217">
        <f t="shared" si="1919"/>
        <v>1</v>
      </c>
      <c r="M855" s="219" t="str">
        <f t="shared" si="1925"/>
        <v/>
      </c>
      <c r="N855" s="221" t="str">
        <f t="shared" si="1926"/>
        <v/>
      </c>
      <c r="O855" s="304"/>
      <c r="P855" s="282"/>
      <c r="Q855" s="282"/>
      <c r="R855" s="287"/>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c r="CQ855" s="282"/>
      <c r="CR855" s="282"/>
      <c r="CS855" s="282"/>
      <c r="CT855" s="282"/>
      <c r="CU855" s="282"/>
      <c r="CV855" s="282"/>
      <c r="CW855" s="282"/>
      <c r="CX855" s="282"/>
      <c r="CY855" s="282"/>
      <c r="CZ855" s="282"/>
      <c r="DA855" s="282"/>
      <c r="DB855" s="282"/>
      <c r="DC855" s="282"/>
      <c r="DD855" s="282"/>
      <c r="DE855" s="282"/>
      <c r="DF855" s="282"/>
      <c r="DG855" s="282"/>
      <c r="DH855" s="282"/>
      <c r="DI855" s="282"/>
      <c r="DJ855" s="282"/>
      <c r="DK855" s="282"/>
      <c r="DL855" s="282"/>
      <c r="DM855" s="282"/>
      <c r="DN855" s="282"/>
      <c r="DO855" s="282"/>
      <c r="DP855" s="282"/>
      <c r="DQ855" s="282"/>
      <c r="DR855" s="282"/>
      <c r="DS855" s="282"/>
      <c r="DT855" s="282"/>
      <c r="DU855" s="282"/>
      <c r="DV855" s="282"/>
      <c r="DW855" s="282"/>
      <c r="DX855" s="282"/>
      <c r="DY855" s="282"/>
      <c r="DZ855" s="282"/>
      <c r="EA855" s="282"/>
      <c r="EB855" s="282"/>
      <c r="EC855" s="282"/>
      <c r="ED855" s="282"/>
      <c r="EE855" s="282"/>
      <c r="EF855" s="282"/>
      <c r="EG855" s="282"/>
      <c r="EH855" s="282"/>
      <c r="EI855" s="282"/>
      <c r="EJ855" s="282"/>
      <c r="EK855" s="282"/>
      <c r="EL855" s="282"/>
      <c r="EM855" s="282"/>
      <c r="EN855" s="282"/>
      <c r="EO855" s="282"/>
      <c r="EP855" s="282"/>
      <c r="EQ855" s="282"/>
      <c r="ER855" s="282"/>
      <c r="ES855" s="282"/>
      <c r="ET855" s="282"/>
      <c r="EU855" s="282"/>
      <c r="EV855" s="282"/>
      <c r="EW855" s="282"/>
      <c r="EX855" s="282"/>
      <c r="EY855" s="282"/>
      <c r="EZ855" s="282"/>
      <c r="FA855" s="282"/>
      <c r="FB855" s="282"/>
      <c r="FC855" s="282"/>
      <c r="FD855" s="282"/>
      <c r="FE855" s="282"/>
      <c r="FF855" s="282"/>
      <c r="FG855" s="282"/>
      <c r="FH855" s="282"/>
      <c r="FI855" s="282"/>
      <c r="FJ855" s="282"/>
      <c r="FK855" s="282"/>
      <c r="FL855" s="282"/>
      <c r="FM855" s="282"/>
      <c r="FN855" s="282"/>
      <c r="FO855" s="282"/>
      <c r="FP855" s="282"/>
      <c r="FQ855" s="282"/>
      <c r="FR855" s="282"/>
      <c r="FS855" s="282"/>
      <c r="FT855" s="282"/>
      <c r="FU855" s="282"/>
      <c r="FV855" s="282"/>
      <c r="FW855" s="282"/>
      <c r="FX855" s="282"/>
      <c r="FY855" s="282"/>
      <c r="FZ855" s="282"/>
      <c r="GA855" s="282"/>
      <c r="GB855" s="282"/>
      <c r="GC855" s="282"/>
      <c r="GD855" s="282"/>
      <c r="GE855" s="282"/>
      <c r="GF855" s="282"/>
      <c r="GG855" s="282"/>
      <c r="GH855" s="282"/>
      <c r="GI855" s="282"/>
      <c r="GJ855" s="282"/>
      <c r="GK855" s="282"/>
      <c r="GL855" s="282"/>
      <c r="GM855" s="282"/>
      <c r="GN855" s="282"/>
      <c r="GO855" s="282"/>
      <c r="GP855" s="282"/>
      <c r="GQ855" s="282"/>
      <c r="GR855" s="282"/>
      <c r="GS855" s="282"/>
      <c r="GT855" s="282"/>
      <c r="GU855" s="282"/>
      <c r="GV855" s="282"/>
      <c r="GW855" s="282"/>
      <c r="GX855" s="282"/>
      <c r="GY855" s="282"/>
      <c r="GZ855" s="282"/>
      <c r="HA855" s="282"/>
      <c r="HB855" s="282"/>
      <c r="HC855" s="282"/>
      <c r="HD855" s="282"/>
      <c r="HE855" s="282"/>
      <c r="HF855" s="282"/>
      <c r="HG855" s="282"/>
      <c r="HH855" s="282"/>
      <c r="HI855" s="282"/>
      <c r="HJ855" s="282"/>
      <c r="HK855" s="282"/>
      <c r="HL855" s="282"/>
      <c r="HM855" s="282"/>
      <c r="HN855" s="282"/>
      <c r="HO855" s="282"/>
      <c r="HP855" s="282"/>
      <c r="HQ855" s="282"/>
    </row>
    <row r="856" spans="1:225" s="73" customFormat="1" ht="18" hidden="1" customHeight="1" x14ac:dyDescent="0.25">
      <c r="A856" s="223" t="str">
        <f t="shared" si="1933"/>
        <v/>
      </c>
      <c r="B856" s="225" t="str">
        <f t="shared" si="1933"/>
        <v/>
      </c>
      <c r="C856" s="218">
        <f t="shared" si="1929"/>
        <v>0</v>
      </c>
      <c r="D856" s="284"/>
      <c r="E856" s="219">
        <f t="shared" si="1930"/>
        <v>0</v>
      </c>
      <c r="F856" s="219">
        <f t="shared" si="1931"/>
        <v>0</v>
      </c>
      <c r="G856" s="84"/>
      <c r="H856" s="214" t="str">
        <f t="shared" si="1923"/>
        <v/>
      </c>
      <c r="I856" s="219" t="str">
        <f t="shared" si="1924"/>
        <v/>
      </c>
      <c r="J856" s="219" t="str">
        <f t="shared" si="1927"/>
        <v/>
      </c>
      <c r="K856" s="216"/>
      <c r="L856" s="217">
        <f t="shared" ref="L856:L919" si="1934">IF(K856="",1,1-K856)</f>
        <v>1</v>
      </c>
      <c r="M856" s="219" t="str">
        <f t="shared" si="1925"/>
        <v/>
      </c>
      <c r="N856" s="221" t="str">
        <f t="shared" si="1926"/>
        <v/>
      </c>
      <c r="O856" s="304"/>
      <c r="P856" s="282"/>
      <c r="Q856" s="282"/>
      <c r="R856" s="287"/>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c r="CQ856" s="282"/>
      <c r="CR856" s="282"/>
      <c r="CS856" s="282"/>
      <c r="CT856" s="282"/>
      <c r="CU856" s="282"/>
      <c r="CV856" s="282"/>
      <c r="CW856" s="282"/>
      <c r="CX856" s="282"/>
      <c r="CY856" s="282"/>
      <c r="CZ856" s="282"/>
      <c r="DA856" s="282"/>
      <c r="DB856" s="282"/>
      <c r="DC856" s="282"/>
      <c r="DD856" s="282"/>
      <c r="DE856" s="282"/>
      <c r="DF856" s="282"/>
      <c r="DG856" s="282"/>
      <c r="DH856" s="282"/>
      <c r="DI856" s="282"/>
      <c r="DJ856" s="282"/>
      <c r="DK856" s="282"/>
      <c r="DL856" s="282"/>
      <c r="DM856" s="282"/>
      <c r="DN856" s="282"/>
      <c r="DO856" s="282"/>
      <c r="DP856" s="282"/>
      <c r="DQ856" s="282"/>
      <c r="DR856" s="282"/>
      <c r="DS856" s="282"/>
      <c r="DT856" s="282"/>
      <c r="DU856" s="282"/>
      <c r="DV856" s="282"/>
      <c r="DW856" s="282"/>
      <c r="DX856" s="282"/>
      <c r="DY856" s="282"/>
      <c r="DZ856" s="282"/>
      <c r="EA856" s="282"/>
      <c r="EB856" s="282"/>
      <c r="EC856" s="282"/>
      <c r="ED856" s="282"/>
      <c r="EE856" s="282"/>
      <c r="EF856" s="282"/>
      <c r="EG856" s="282"/>
      <c r="EH856" s="282"/>
      <c r="EI856" s="282"/>
      <c r="EJ856" s="282"/>
      <c r="EK856" s="282"/>
      <c r="EL856" s="282"/>
      <c r="EM856" s="282"/>
      <c r="EN856" s="282"/>
      <c r="EO856" s="282"/>
      <c r="EP856" s="282"/>
      <c r="EQ856" s="282"/>
      <c r="ER856" s="282"/>
      <c r="ES856" s="282"/>
      <c r="ET856" s="282"/>
      <c r="EU856" s="282"/>
      <c r="EV856" s="282"/>
      <c r="EW856" s="282"/>
      <c r="EX856" s="282"/>
      <c r="EY856" s="282"/>
      <c r="EZ856" s="282"/>
      <c r="FA856" s="282"/>
      <c r="FB856" s="282"/>
      <c r="FC856" s="282"/>
      <c r="FD856" s="282"/>
      <c r="FE856" s="282"/>
      <c r="FF856" s="282"/>
      <c r="FG856" s="282"/>
      <c r="FH856" s="282"/>
      <c r="FI856" s="282"/>
      <c r="FJ856" s="282"/>
      <c r="FK856" s="282"/>
      <c r="FL856" s="282"/>
      <c r="FM856" s="282"/>
      <c r="FN856" s="282"/>
      <c r="FO856" s="282"/>
      <c r="FP856" s="282"/>
      <c r="FQ856" s="282"/>
      <c r="FR856" s="282"/>
      <c r="FS856" s="282"/>
      <c r="FT856" s="282"/>
      <c r="FU856" s="282"/>
      <c r="FV856" s="282"/>
      <c r="FW856" s="282"/>
      <c r="FX856" s="282"/>
      <c r="FY856" s="282"/>
      <c r="FZ856" s="282"/>
      <c r="GA856" s="282"/>
      <c r="GB856" s="282"/>
      <c r="GC856" s="282"/>
      <c r="GD856" s="282"/>
      <c r="GE856" s="282"/>
      <c r="GF856" s="282"/>
      <c r="GG856" s="282"/>
      <c r="GH856" s="282"/>
      <c r="GI856" s="282"/>
      <c r="GJ856" s="282"/>
      <c r="GK856" s="282"/>
      <c r="GL856" s="282"/>
      <c r="GM856" s="282"/>
      <c r="GN856" s="282"/>
      <c r="GO856" s="282"/>
      <c r="GP856" s="282"/>
      <c r="GQ856" s="282"/>
      <c r="GR856" s="282"/>
      <c r="GS856" s="282"/>
      <c r="GT856" s="282"/>
      <c r="GU856" s="282"/>
      <c r="GV856" s="282"/>
      <c r="GW856" s="282"/>
      <c r="GX856" s="282"/>
      <c r="GY856" s="282"/>
      <c r="GZ856" s="282"/>
      <c r="HA856" s="282"/>
      <c r="HB856" s="282"/>
      <c r="HC856" s="282"/>
      <c r="HD856" s="282"/>
      <c r="HE856" s="282"/>
      <c r="HF856" s="282"/>
      <c r="HG856" s="282"/>
      <c r="HH856" s="282"/>
      <c r="HI856" s="282"/>
      <c r="HJ856" s="282"/>
      <c r="HK856" s="282"/>
      <c r="HL856" s="282"/>
      <c r="HM856" s="282"/>
      <c r="HN856" s="282"/>
      <c r="HO856" s="282"/>
      <c r="HP856" s="282"/>
      <c r="HQ856" s="282"/>
    </row>
    <row r="857" spans="1:225" s="73" customFormat="1" ht="18" hidden="1" customHeight="1" x14ac:dyDescent="0.25">
      <c r="A857" s="223" t="str">
        <f t="shared" si="1933"/>
        <v/>
      </c>
      <c r="B857" s="225" t="str">
        <f t="shared" si="1933"/>
        <v/>
      </c>
      <c r="C857" s="218">
        <f t="shared" si="1929"/>
        <v>0</v>
      </c>
      <c r="D857" s="284"/>
      <c r="E857" s="219">
        <f t="shared" si="1930"/>
        <v>0</v>
      </c>
      <c r="F857" s="219">
        <f t="shared" si="1931"/>
        <v>0</v>
      </c>
      <c r="G857" s="84"/>
      <c r="H857" s="214" t="str">
        <f t="shared" ref="H857:H920" si="1935">IF(G857="","",C857*G857)</f>
        <v/>
      </c>
      <c r="I857" s="219" t="str">
        <f t="shared" ref="I857:I920" si="1936">IF(G857="","",G857*(D857+E857))</f>
        <v/>
      </c>
      <c r="J857" s="219" t="str">
        <f t="shared" si="1927"/>
        <v/>
      </c>
      <c r="K857" s="216"/>
      <c r="L857" s="217">
        <f t="shared" si="1934"/>
        <v>1</v>
      </c>
      <c r="M857" s="219" t="str">
        <f t="shared" ref="M857:M877" si="1937">IF(K857="","",ROUND(J857*K857,2))</f>
        <v/>
      </c>
      <c r="N857" s="221" t="str">
        <f t="shared" ref="N857:N920" si="1938">IF(G857="","",ROUND(J857*L857,2))</f>
        <v/>
      </c>
      <c r="O857" s="304"/>
      <c r="P857" s="282"/>
      <c r="Q857" s="282"/>
      <c r="R857" s="287"/>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c r="CQ857" s="282"/>
      <c r="CR857" s="282"/>
      <c r="CS857" s="282"/>
      <c r="CT857" s="282"/>
      <c r="CU857" s="282"/>
      <c r="CV857" s="282"/>
      <c r="CW857" s="282"/>
      <c r="CX857" s="282"/>
      <c r="CY857" s="282"/>
      <c r="CZ857" s="282"/>
      <c r="DA857" s="282"/>
      <c r="DB857" s="282"/>
      <c r="DC857" s="282"/>
      <c r="DD857" s="282"/>
      <c r="DE857" s="282"/>
      <c r="DF857" s="282"/>
      <c r="DG857" s="282"/>
      <c r="DH857" s="282"/>
      <c r="DI857" s="282"/>
      <c r="DJ857" s="282"/>
      <c r="DK857" s="282"/>
      <c r="DL857" s="282"/>
      <c r="DM857" s="282"/>
      <c r="DN857" s="282"/>
      <c r="DO857" s="282"/>
      <c r="DP857" s="282"/>
      <c r="DQ857" s="282"/>
      <c r="DR857" s="282"/>
      <c r="DS857" s="282"/>
      <c r="DT857" s="282"/>
      <c r="DU857" s="282"/>
      <c r="DV857" s="282"/>
      <c r="DW857" s="282"/>
      <c r="DX857" s="282"/>
      <c r="DY857" s="282"/>
      <c r="DZ857" s="282"/>
      <c r="EA857" s="282"/>
      <c r="EB857" s="282"/>
      <c r="EC857" s="282"/>
      <c r="ED857" s="282"/>
      <c r="EE857" s="282"/>
      <c r="EF857" s="282"/>
      <c r="EG857" s="282"/>
      <c r="EH857" s="282"/>
      <c r="EI857" s="282"/>
      <c r="EJ857" s="282"/>
      <c r="EK857" s="282"/>
      <c r="EL857" s="282"/>
      <c r="EM857" s="282"/>
      <c r="EN857" s="282"/>
      <c r="EO857" s="282"/>
      <c r="EP857" s="282"/>
      <c r="EQ857" s="282"/>
      <c r="ER857" s="282"/>
      <c r="ES857" s="282"/>
      <c r="ET857" s="282"/>
      <c r="EU857" s="282"/>
      <c r="EV857" s="282"/>
      <c r="EW857" s="282"/>
      <c r="EX857" s="282"/>
      <c r="EY857" s="282"/>
      <c r="EZ857" s="282"/>
      <c r="FA857" s="282"/>
      <c r="FB857" s="282"/>
      <c r="FC857" s="282"/>
      <c r="FD857" s="282"/>
      <c r="FE857" s="282"/>
      <c r="FF857" s="282"/>
      <c r="FG857" s="282"/>
      <c r="FH857" s="282"/>
      <c r="FI857" s="282"/>
      <c r="FJ857" s="282"/>
      <c r="FK857" s="282"/>
      <c r="FL857" s="282"/>
      <c r="FM857" s="282"/>
      <c r="FN857" s="282"/>
      <c r="FO857" s="282"/>
      <c r="FP857" s="282"/>
      <c r="FQ857" s="282"/>
      <c r="FR857" s="282"/>
      <c r="FS857" s="282"/>
      <c r="FT857" s="282"/>
      <c r="FU857" s="282"/>
      <c r="FV857" s="282"/>
      <c r="FW857" s="282"/>
      <c r="FX857" s="282"/>
      <c r="FY857" s="282"/>
      <c r="FZ857" s="282"/>
      <c r="GA857" s="282"/>
      <c r="GB857" s="282"/>
      <c r="GC857" s="282"/>
      <c r="GD857" s="282"/>
      <c r="GE857" s="282"/>
      <c r="GF857" s="282"/>
      <c r="GG857" s="282"/>
      <c r="GH857" s="282"/>
      <c r="GI857" s="282"/>
      <c r="GJ857" s="282"/>
      <c r="GK857" s="282"/>
      <c r="GL857" s="282"/>
      <c r="GM857" s="282"/>
      <c r="GN857" s="282"/>
      <c r="GO857" s="282"/>
      <c r="GP857" s="282"/>
      <c r="GQ857" s="282"/>
      <c r="GR857" s="282"/>
      <c r="GS857" s="282"/>
      <c r="GT857" s="282"/>
      <c r="GU857" s="282"/>
      <c r="GV857" s="282"/>
      <c r="GW857" s="282"/>
      <c r="GX857" s="282"/>
      <c r="GY857" s="282"/>
      <c r="GZ857" s="282"/>
      <c r="HA857" s="282"/>
      <c r="HB857" s="282"/>
      <c r="HC857" s="282"/>
      <c r="HD857" s="282"/>
      <c r="HE857" s="282"/>
      <c r="HF857" s="282"/>
      <c r="HG857" s="282"/>
      <c r="HH857" s="282"/>
      <c r="HI857" s="282"/>
      <c r="HJ857" s="282"/>
      <c r="HK857" s="282"/>
      <c r="HL857" s="282"/>
      <c r="HM857" s="282"/>
      <c r="HN857" s="282"/>
      <c r="HO857" s="282"/>
      <c r="HP857" s="282"/>
      <c r="HQ857" s="282"/>
    </row>
    <row r="858" spans="1:225" s="73" customFormat="1" ht="18" hidden="1" customHeight="1" x14ac:dyDescent="0.25">
      <c r="A858" s="223" t="str">
        <f t="shared" si="1933"/>
        <v/>
      </c>
      <c r="B858" s="225" t="str">
        <f t="shared" si="1933"/>
        <v/>
      </c>
      <c r="C858" s="218">
        <f t="shared" si="1929"/>
        <v>0</v>
      </c>
      <c r="D858" s="284"/>
      <c r="E858" s="219">
        <f t="shared" si="1930"/>
        <v>0</v>
      </c>
      <c r="F858" s="219">
        <f t="shared" si="1931"/>
        <v>0</v>
      </c>
      <c r="G858" s="84"/>
      <c r="H858" s="214" t="str">
        <f t="shared" si="1935"/>
        <v/>
      </c>
      <c r="I858" s="219" t="str">
        <f t="shared" si="1936"/>
        <v/>
      </c>
      <c r="J858" s="219" t="str">
        <f t="shared" ref="J858:J921" si="1939">IF(G858="","",G858*(D858+F858))</f>
        <v/>
      </c>
      <c r="K858" s="216"/>
      <c r="L858" s="217">
        <f t="shared" si="1934"/>
        <v>1</v>
      </c>
      <c r="M858" s="219" t="str">
        <f t="shared" si="1937"/>
        <v/>
      </c>
      <c r="N858" s="221" t="str">
        <f t="shared" si="1938"/>
        <v/>
      </c>
      <c r="O858" s="304"/>
      <c r="P858" s="282"/>
      <c r="Q858" s="282"/>
      <c r="R858" s="287"/>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c r="CQ858" s="282"/>
      <c r="CR858" s="282"/>
      <c r="CS858" s="282"/>
      <c r="CT858" s="282"/>
      <c r="CU858" s="282"/>
      <c r="CV858" s="282"/>
      <c r="CW858" s="282"/>
      <c r="CX858" s="282"/>
      <c r="CY858" s="282"/>
      <c r="CZ858" s="282"/>
      <c r="DA858" s="282"/>
      <c r="DB858" s="282"/>
      <c r="DC858" s="282"/>
      <c r="DD858" s="282"/>
      <c r="DE858" s="282"/>
      <c r="DF858" s="282"/>
      <c r="DG858" s="282"/>
      <c r="DH858" s="282"/>
      <c r="DI858" s="282"/>
      <c r="DJ858" s="282"/>
      <c r="DK858" s="282"/>
      <c r="DL858" s="282"/>
      <c r="DM858" s="282"/>
      <c r="DN858" s="282"/>
      <c r="DO858" s="282"/>
      <c r="DP858" s="282"/>
      <c r="DQ858" s="282"/>
      <c r="DR858" s="282"/>
      <c r="DS858" s="282"/>
      <c r="DT858" s="282"/>
      <c r="DU858" s="282"/>
      <c r="DV858" s="282"/>
      <c r="DW858" s="282"/>
      <c r="DX858" s="282"/>
      <c r="DY858" s="282"/>
      <c r="DZ858" s="282"/>
      <c r="EA858" s="282"/>
      <c r="EB858" s="282"/>
      <c r="EC858" s="282"/>
      <c r="ED858" s="282"/>
      <c r="EE858" s="282"/>
      <c r="EF858" s="282"/>
      <c r="EG858" s="282"/>
      <c r="EH858" s="282"/>
      <c r="EI858" s="282"/>
      <c r="EJ858" s="282"/>
      <c r="EK858" s="282"/>
      <c r="EL858" s="282"/>
      <c r="EM858" s="282"/>
      <c r="EN858" s="282"/>
      <c r="EO858" s="282"/>
      <c r="EP858" s="282"/>
      <c r="EQ858" s="282"/>
      <c r="ER858" s="282"/>
      <c r="ES858" s="282"/>
      <c r="ET858" s="282"/>
      <c r="EU858" s="282"/>
      <c r="EV858" s="282"/>
      <c r="EW858" s="282"/>
      <c r="EX858" s="282"/>
      <c r="EY858" s="282"/>
      <c r="EZ858" s="282"/>
      <c r="FA858" s="282"/>
      <c r="FB858" s="282"/>
      <c r="FC858" s="282"/>
      <c r="FD858" s="282"/>
      <c r="FE858" s="282"/>
      <c r="FF858" s="282"/>
      <c r="FG858" s="282"/>
      <c r="FH858" s="282"/>
      <c r="FI858" s="282"/>
      <c r="FJ858" s="282"/>
      <c r="FK858" s="282"/>
      <c r="FL858" s="282"/>
      <c r="FM858" s="282"/>
      <c r="FN858" s="282"/>
      <c r="FO858" s="282"/>
      <c r="FP858" s="282"/>
      <c r="FQ858" s="282"/>
      <c r="FR858" s="282"/>
      <c r="FS858" s="282"/>
      <c r="FT858" s="282"/>
      <c r="FU858" s="282"/>
      <c r="FV858" s="282"/>
      <c r="FW858" s="282"/>
      <c r="FX858" s="282"/>
      <c r="FY858" s="282"/>
      <c r="FZ858" s="282"/>
      <c r="GA858" s="282"/>
      <c r="GB858" s="282"/>
      <c r="GC858" s="282"/>
      <c r="GD858" s="282"/>
      <c r="GE858" s="282"/>
      <c r="GF858" s="282"/>
      <c r="GG858" s="282"/>
      <c r="GH858" s="282"/>
      <c r="GI858" s="282"/>
      <c r="GJ858" s="282"/>
      <c r="GK858" s="282"/>
      <c r="GL858" s="282"/>
      <c r="GM858" s="282"/>
      <c r="GN858" s="282"/>
      <c r="GO858" s="282"/>
      <c r="GP858" s="282"/>
      <c r="GQ858" s="282"/>
      <c r="GR858" s="282"/>
      <c r="GS858" s="282"/>
      <c r="GT858" s="282"/>
      <c r="GU858" s="282"/>
      <c r="GV858" s="282"/>
      <c r="GW858" s="282"/>
      <c r="GX858" s="282"/>
      <c r="GY858" s="282"/>
      <c r="GZ858" s="282"/>
      <c r="HA858" s="282"/>
      <c r="HB858" s="282"/>
      <c r="HC858" s="282"/>
      <c r="HD858" s="282"/>
      <c r="HE858" s="282"/>
      <c r="HF858" s="282"/>
      <c r="HG858" s="282"/>
      <c r="HH858" s="282"/>
      <c r="HI858" s="282"/>
      <c r="HJ858" s="282"/>
      <c r="HK858" s="282"/>
      <c r="HL858" s="282"/>
      <c r="HM858" s="282"/>
      <c r="HN858" s="282"/>
      <c r="HO858" s="282"/>
      <c r="HP858" s="282"/>
      <c r="HQ858" s="282"/>
    </row>
    <row r="859" spans="1:225" s="73" customFormat="1" ht="18" hidden="1" customHeight="1" x14ac:dyDescent="0.25">
      <c r="A859" s="223" t="str">
        <f t="shared" si="1933"/>
        <v/>
      </c>
      <c r="B859" s="225" t="str">
        <f t="shared" si="1933"/>
        <v/>
      </c>
      <c r="C859" s="218">
        <f t="shared" si="1929"/>
        <v>0</v>
      </c>
      <c r="D859" s="284"/>
      <c r="E859" s="219">
        <f t="shared" si="1930"/>
        <v>0</v>
      </c>
      <c r="F859" s="219">
        <f t="shared" si="1931"/>
        <v>0</v>
      </c>
      <c r="G859" s="84"/>
      <c r="H859" s="214" t="str">
        <f t="shared" si="1935"/>
        <v/>
      </c>
      <c r="I859" s="219" t="str">
        <f t="shared" si="1936"/>
        <v/>
      </c>
      <c r="J859" s="219" t="str">
        <f t="shared" si="1939"/>
        <v/>
      </c>
      <c r="K859" s="216"/>
      <c r="L859" s="217">
        <f t="shared" si="1934"/>
        <v>1</v>
      </c>
      <c r="M859" s="219" t="str">
        <f t="shared" si="1937"/>
        <v/>
      </c>
      <c r="N859" s="221" t="str">
        <f t="shared" si="1938"/>
        <v/>
      </c>
      <c r="O859" s="304"/>
      <c r="P859" s="282"/>
      <c r="Q859" s="282"/>
      <c r="R859" s="287"/>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c r="CQ859" s="282"/>
      <c r="CR859" s="282"/>
      <c r="CS859" s="282"/>
      <c r="CT859" s="282"/>
      <c r="CU859" s="282"/>
      <c r="CV859" s="282"/>
      <c r="CW859" s="282"/>
      <c r="CX859" s="282"/>
      <c r="CY859" s="282"/>
      <c r="CZ859" s="282"/>
      <c r="DA859" s="282"/>
      <c r="DB859" s="282"/>
      <c r="DC859" s="282"/>
      <c r="DD859" s="282"/>
      <c r="DE859" s="282"/>
      <c r="DF859" s="282"/>
      <c r="DG859" s="282"/>
      <c r="DH859" s="282"/>
      <c r="DI859" s="282"/>
      <c r="DJ859" s="282"/>
      <c r="DK859" s="282"/>
      <c r="DL859" s="282"/>
      <c r="DM859" s="282"/>
      <c r="DN859" s="282"/>
      <c r="DO859" s="282"/>
      <c r="DP859" s="282"/>
      <c r="DQ859" s="282"/>
      <c r="DR859" s="282"/>
      <c r="DS859" s="282"/>
      <c r="DT859" s="282"/>
      <c r="DU859" s="282"/>
      <c r="DV859" s="282"/>
      <c r="DW859" s="282"/>
      <c r="DX859" s="282"/>
      <c r="DY859" s="282"/>
      <c r="DZ859" s="282"/>
      <c r="EA859" s="282"/>
      <c r="EB859" s="282"/>
      <c r="EC859" s="282"/>
      <c r="ED859" s="282"/>
      <c r="EE859" s="282"/>
      <c r="EF859" s="282"/>
      <c r="EG859" s="282"/>
      <c r="EH859" s="282"/>
      <c r="EI859" s="282"/>
      <c r="EJ859" s="282"/>
      <c r="EK859" s="282"/>
      <c r="EL859" s="282"/>
      <c r="EM859" s="282"/>
      <c r="EN859" s="282"/>
      <c r="EO859" s="282"/>
      <c r="EP859" s="282"/>
      <c r="EQ859" s="282"/>
      <c r="ER859" s="282"/>
      <c r="ES859" s="282"/>
      <c r="ET859" s="282"/>
      <c r="EU859" s="282"/>
      <c r="EV859" s="282"/>
      <c r="EW859" s="282"/>
      <c r="EX859" s="282"/>
      <c r="EY859" s="282"/>
      <c r="EZ859" s="282"/>
      <c r="FA859" s="282"/>
      <c r="FB859" s="282"/>
      <c r="FC859" s="282"/>
      <c r="FD859" s="282"/>
      <c r="FE859" s="282"/>
      <c r="FF859" s="282"/>
      <c r="FG859" s="282"/>
      <c r="FH859" s="282"/>
      <c r="FI859" s="282"/>
      <c r="FJ859" s="282"/>
      <c r="FK859" s="282"/>
      <c r="FL859" s="282"/>
      <c r="FM859" s="282"/>
      <c r="FN859" s="282"/>
      <c r="FO859" s="282"/>
      <c r="FP859" s="282"/>
      <c r="FQ859" s="282"/>
      <c r="FR859" s="282"/>
      <c r="FS859" s="282"/>
      <c r="FT859" s="282"/>
      <c r="FU859" s="282"/>
      <c r="FV859" s="282"/>
      <c r="FW859" s="282"/>
      <c r="FX859" s="282"/>
      <c r="FY859" s="282"/>
      <c r="FZ859" s="282"/>
      <c r="GA859" s="282"/>
      <c r="GB859" s="282"/>
      <c r="GC859" s="282"/>
      <c r="GD859" s="282"/>
      <c r="GE859" s="282"/>
      <c r="GF859" s="282"/>
      <c r="GG859" s="282"/>
      <c r="GH859" s="282"/>
      <c r="GI859" s="282"/>
      <c r="GJ859" s="282"/>
      <c r="GK859" s="282"/>
      <c r="GL859" s="282"/>
      <c r="GM859" s="282"/>
      <c r="GN859" s="282"/>
      <c r="GO859" s="282"/>
      <c r="GP859" s="282"/>
      <c r="GQ859" s="282"/>
      <c r="GR859" s="282"/>
      <c r="GS859" s="282"/>
      <c r="GT859" s="282"/>
      <c r="GU859" s="282"/>
      <c r="GV859" s="282"/>
      <c r="GW859" s="282"/>
      <c r="GX859" s="282"/>
      <c r="GY859" s="282"/>
      <c r="GZ859" s="282"/>
      <c r="HA859" s="282"/>
      <c r="HB859" s="282"/>
      <c r="HC859" s="282"/>
      <c r="HD859" s="282"/>
      <c r="HE859" s="282"/>
      <c r="HF859" s="282"/>
      <c r="HG859" s="282"/>
      <c r="HH859" s="282"/>
      <c r="HI859" s="282"/>
      <c r="HJ859" s="282"/>
      <c r="HK859" s="282"/>
      <c r="HL859" s="282"/>
      <c r="HM859" s="282"/>
      <c r="HN859" s="282"/>
      <c r="HO859" s="282"/>
      <c r="HP859" s="282"/>
      <c r="HQ859" s="282"/>
    </row>
    <row r="860" spans="1:225" s="73" customFormat="1" ht="18" hidden="1" customHeight="1" x14ac:dyDescent="0.25">
      <c r="A860" s="223" t="str">
        <f t="shared" si="1933"/>
        <v/>
      </c>
      <c r="B860" s="225" t="str">
        <f t="shared" si="1933"/>
        <v/>
      </c>
      <c r="C860" s="218">
        <f t="shared" si="1929"/>
        <v>0</v>
      </c>
      <c r="D860" s="284"/>
      <c r="E860" s="219">
        <f t="shared" si="1930"/>
        <v>0</v>
      </c>
      <c r="F860" s="219">
        <f t="shared" si="1931"/>
        <v>0</v>
      </c>
      <c r="G860" s="84"/>
      <c r="H860" s="214" t="str">
        <f t="shared" si="1935"/>
        <v/>
      </c>
      <c r="I860" s="219" t="str">
        <f t="shared" si="1936"/>
        <v/>
      </c>
      <c r="J860" s="219" t="str">
        <f t="shared" si="1939"/>
        <v/>
      </c>
      <c r="K860" s="216"/>
      <c r="L860" s="217">
        <f t="shared" si="1934"/>
        <v>1</v>
      </c>
      <c r="M860" s="219" t="str">
        <f t="shared" si="1937"/>
        <v/>
      </c>
      <c r="N860" s="221" t="str">
        <f t="shared" si="1938"/>
        <v/>
      </c>
      <c r="O860" s="304"/>
      <c r="P860" s="282"/>
      <c r="Q860" s="282"/>
      <c r="R860" s="287"/>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c r="CQ860" s="282"/>
      <c r="CR860" s="282"/>
      <c r="CS860" s="282"/>
      <c r="CT860" s="282"/>
      <c r="CU860" s="282"/>
      <c r="CV860" s="282"/>
      <c r="CW860" s="282"/>
      <c r="CX860" s="282"/>
      <c r="CY860" s="282"/>
      <c r="CZ860" s="282"/>
      <c r="DA860" s="282"/>
      <c r="DB860" s="282"/>
      <c r="DC860" s="282"/>
      <c r="DD860" s="282"/>
      <c r="DE860" s="282"/>
      <c r="DF860" s="282"/>
      <c r="DG860" s="282"/>
      <c r="DH860" s="282"/>
      <c r="DI860" s="282"/>
      <c r="DJ860" s="282"/>
      <c r="DK860" s="282"/>
      <c r="DL860" s="282"/>
      <c r="DM860" s="282"/>
      <c r="DN860" s="282"/>
      <c r="DO860" s="282"/>
      <c r="DP860" s="282"/>
      <c r="DQ860" s="282"/>
      <c r="DR860" s="282"/>
      <c r="DS860" s="282"/>
      <c r="DT860" s="282"/>
      <c r="DU860" s="282"/>
      <c r="DV860" s="282"/>
      <c r="DW860" s="282"/>
      <c r="DX860" s="282"/>
      <c r="DY860" s="282"/>
      <c r="DZ860" s="282"/>
      <c r="EA860" s="282"/>
      <c r="EB860" s="282"/>
      <c r="EC860" s="282"/>
      <c r="ED860" s="282"/>
      <c r="EE860" s="282"/>
      <c r="EF860" s="282"/>
      <c r="EG860" s="282"/>
      <c r="EH860" s="282"/>
      <c r="EI860" s="282"/>
      <c r="EJ860" s="282"/>
      <c r="EK860" s="282"/>
      <c r="EL860" s="282"/>
      <c r="EM860" s="282"/>
      <c r="EN860" s="282"/>
      <c r="EO860" s="282"/>
      <c r="EP860" s="282"/>
      <c r="EQ860" s="282"/>
      <c r="ER860" s="282"/>
      <c r="ES860" s="282"/>
      <c r="ET860" s="282"/>
      <c r="EU860" s="282"/>
      <c r="EV860" s="282"/>
      <c r="EW860" s="282"/>
      <c r="EX860" s="282"/>
      <c r="EY860" s="282"/>
      <c r="EZ860" s="282"/>
      <c r="FA860" s="282"/>
      <c r="FB860" s="282"/>
      <c r="FC860" s="282"/>
      <c r="FD860" s="282"/>
      <c r="FE860" s="282"/>
      <c r="FF860" s="282"/>
      <c r="FG860" s="282"/>
      <c r="FH860" s="282"/>
      <c r="FI860" s="282"/>
      <c r="FJ860" s="282"/>
      <c r="FK860" s="282"/>
      <c r="FL860" s="282"/>
      <c r="FM860" s="282"/>
      <c r="FN860" s="282"/>
      <c r="FO860" s="282"/>
      <c r="FP860" s="282"/>
      <c r="FQ860" s="282"/>
      <c r="FR860" s="282"/>
      <c r="FS860" s="282"/>
      <c r="FT860" s="282"/>
      <c r="FU860" s="282"/>
      <c r="FV860" s="282"/>
      <c r="FW860" s="282"/>
      <c r="FX860" s="282"/>
      <c r="FY860" s="282"/>
      <c r="FZ860" s="282"/>
      <c r="GA860" s="282"/>
      <c r="GB860" s="282"/>
      <c r="GC860" s="282"/>
      <c r="GD860" s="282"/>
      <c r="GE860" s="282"/>
      <c r="GF860" s="282"/>
      <c r="GG860" s="282"/>
      <c r="GH860" s="282"/>
      <c r="GI860" s="282"/>
      <c r="GJ860" s="282"/>
      <c r="GK860" s="282"/>
      <c r="GL860" s="282"/>
      <c r="GM860" s="282"/>
      <c r="GN860" s="282"/>
      <c r="GO860" s="282"/>
      <c r="GP860" s="282"/>
      <c r="GQ860" s="282"/>
      <c r="GR860" s="282"/>
      <c r="GS860" s="282"/>
      <c r="GT860" s="282"/>
      <c r="GU860" s="282"/>
      <c r="GV860" s="282"/>
      <c r="GW860" s="282"/>
      <c r="GX860" s="282"/>
      <c r="GY860" s="282"/>
      <c r="GZ860" s="282"/>
      <c r="HA860" s="282"/>
      <c r="HB860" s="282"/>
      <c r="HC860" s="282"/>
      <c r="HD860" s="282"/>
      <c r="HE860" s="282"/>
      <c r="HF860" s="282"/>
      <c r="HG860" s="282"/>
      <c r="HH860" s="282"/>
      <c r="HI860" s="282"/>
      <c r="HJ860" s="282"/>
      <c r="HK860" s="282"/>
      <c r="HL860" s="282"/>
      <c r="HM860" s="282"/>
      <c r="HN860" s="282"/>
      <c r="HO860" s="282"/>
      <c r="HP860" s="282"/>
      <c r="HQ860" s="282"/>
    </row>
    <row r="861" spans="1:225" s="73" customFormat="1" ht="18" hidden="1" customHeight="1" x14ac:dyDescent="0.25">
      <c r="A861" s="223" t="str">
        <f t="shared" si="1933"/>
        <v/>
      </c>
      <c r="B861" s="225" t="str">
        <f t="shared" si="1933"/>
        <v/>
      </c>
      <c r="C861" s="218">
        <f t="shared" si="1929"/>
        <v>0</v>
      </c>
      <c r="D861" s="284"/>
      <c r="E861" s="219">
        <f t="shared" si="1930"/>
        <v>0</v>
      </c>
      <c r="F861" s="219">
        <f t="shared" si="1931"/>
        <v>0</v>
      </c>
      <c r="G861" s="84"/>
      <c r="H861" s="214" t="str">
        <f t="shared" si="1935"/>
        <v/>
      </c>
      <c r="I861" s="219" t="str">
        <f t="shared" si="1936"/>
        <v/>
      </c>
      <c r="J861" s="219" t="str">
        <f t="shared" si="1939"/>
        <v/>
      </c>
      <c r="K861" s="216"/>
      <c r="L861" s="217">
        <f t="shared" si="1934"/>
        <v>1</v>
      </c>
      <c r="M861" s="219" t="str">
        <f t="shared" si="1937"/>
        <v/>
      </c>
      <c r="N861" s="221" t="str">
        <f t="shared" si="1938"/>
        <v/>
      </c>
      <c r="O861" s="304"/>
      <c r="P861" s="282"/>
      <c r="Q861" s="282"/>
      <c r="R861" s="287"/>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c r="CQ861" s="282"/>
      <c r="CR861" s="282"/>
      <c r="CS861" s="282"/>
      <c r="CT861" s="282"/>
      <c r="CU861" s="282"/>
      <c r="CV861" s="282"/>
      <c r="CW861" s="282"/>
      <c r="CX861" s="282"/>
      <c r="CY861" s="282"/>
      <c r="CZ861" s="282"/>
      <c r="DA861" s="282"/>
      <c r="DB861" s="282"/>
      <c r="DC861" s="282"/>
      <c r="DD861" s="282"/>
      <c r="DE861" s="282"/>
      <c r="DF861" s="282"/>
      <c r="DG861" s="282"/>
      <c r="DH861" s="282"/>
      <c r="DI861" s="282"/>
      <c r="DJ861" s="282"/>
      <c r="DK861" s="282"/>
      <c r="DL861" s="282"/>
      <c r="DM861" s="282"/>
      <c r="DN861" s="282"/>
      <c r="DO861" s="282"/>
      <c r="DP861" s="282"/>
      <c r="DQ861" s="282"/>
      <c r="DR861" s="282"/>
      <c r="DS861" s="282"/>
      <c r="DT861" s="282"/>
      <c r="DU861" s="282"/>
      <c r="DV861" s="282"/>
      <c r="DW861" s="282"/>
      <c r="DX861" s="282"/>
      <c r="DY861" s="282"/>
      <c r="DZ861" s="282"/>
      <c r="EA861" s="282"/>
      <c r="EB861" s="282"/>
      <c r="EC861" s="282"/>
      <c r="ED861" s="282"/>
      <c r="EE861" s="282"/>
      <c r="EF861" s="282"/>
      <c r="EG861" s="282"/>
      <c r="EH861" s="282"/>
      <c r="EI861" s="282"/>
      <c r="EJ861" s="282"/>
      <c r="EK861" s="282"/>
      <c r="EL861" s="282"/>
      <c r="EM861" s="282"/>
      <c r="EN861" s="282"/>
      <c r="EO861" s="282"/>
      <c r="EP861" s="282"/>
      <c r="EQ861" s="282"/>
      <c r="ER861" s="282"/>
      <c r="ES861" s="282"/>
      <c r="ET861" s="282"/>
      <c r="EU861" s="282"/>
      <c r="EV861" s="282"/>
      <c r="EW861" s="282"/>
      <c r="EX861" s="282"/>
      <c r="EY861" s="282"/>
      <c r="EZ861" s="282"/>
      <c r="FA861" s="282"/>
      <c r="FB861" s="282"/>
      <c r="FC861" s="282"/>
      <c r="FD861" s="282"/>
      <c r="FE861" s="282"/>
      <c r="FF861" s="282"/>
      <c r="FG861" s="282"/>
      <c r="FH861" s="282"/>
      <c r="FI861" s="282"/>
      <c r="FJ861" s="282"/>
      <c r="FK861" s="282"/>
      <c r="FL861" s="282"/>
      <c r="FM861" s="282"/>
      <c r="FN861" s="282"/>
      <c r="FO861" s="282"/>
      <c r="FP861" s="282"/>
      <c r="FQ861" s="282"/>
      <c r="FR861" s="282"/>
      <c r="FS861" s="282"/>
      <c r="FT861" s="282"/>
      <c r="FU861" s="282"/>
      <c r="FV861" s="282"/>
      <c r="FW861" s="282"/>
      <c r="FX861" s="282"/>
      <c r="FY861" s="282"/>
      <c r="FZ861" s="282"/>
      <c r="GA861" s="282"/>
      <c r="GB861" s="282"/>
      <c r="GC861" s="282"/>
      <c r="GD861" s="282"/>
      <c r="GE861" s="282"/>
      <c r="GF861" s="282"/>
      <c r="GG861" s="282"/>
      <c r="GH861" s="282"/>
      <c r="GI861" s="282"/>
      <c r="GJ861" s="282"/>
      <c r="GK861" s="282"/>
      <c r="GL861" s="282"/>
      <c r="GM861" s="282"/>
      <c r="GN861" s="282"/>
      <c r="GO861" s="282"/>
      <c r="GP861" s="282"/>
      <c r="GQ861" s="282"/>
      <c r="GR861" s="282"/>
      <c r="GS861" s="282"/>
      <c r="GT861" s="282"/>
      <c r="GU861" s="282"/>
      <c r="GV861" s="282"/>
      <c r="GW861" s="282"/>
      <c r="GX861" s="282"/>
      <c r="GY861" s="282"/>
      <c r="GZ861" s="282"/>
      <c r="HA861" s="282"/>
      <c r="HB861" s="282"/>
      <c r="HC861" s="282"/>
      <c r="HD861" s="282"/>
      <c r="HE861" s="282"/>
      <c r="HF861" s="282"/>
      <c r="HG861" s="282"/>
      <c r="HH861" s="282"/>
      <c r="HI861" s="282"/>
      <c r="HJ861" s="282"/>
      <c r="HK861" s="282"/>
      <c r="HL861" s="282"/>
      <c r="HM861" s="282"/>
      <c r="HN861" s="282"/>
      <c r="HO861" s="282"/>
      <c r="HP861" s="282"/>
      <c r="HQ861" s="282"/>
    </row>
    <row r="862" spans="1:225" s="73" customFormat="1" ht="18" hidden="1" customHeight="1" x14ac:dyDescent="0.25">
      <c r="A862" s="223" t="str">
        <f t="shared" si="1933"/>
        <v/>
      </c>
      <c r="B862" s="225" t="str">
        <f t="shared" si="1933"/>
        <v/>
      </c>
      <c r="C862" s="218">
        <f t="shared" si="1929"/>
        <v>0</v>
      </c>
      <c r="D862" s="284"/>
      <c r="E862" s="219">
        <f t="shared" si="1930"/>
        <v>0</v>
      </c>
      <c r="F862" s="219">
        <f t="shared" si="1931"/>
        <v>0</v>
      </c>
      <c r="G862" s="84"/>
      <c r="H862" s="214" t="str">
        <f t="shared" si="1935"/>
        <v/>
      </c>
      <c r="I862" s="219" t="str">
        <f t="shared" si="1936"/>
        <v/>
      </c>
      <c r="J862" s="219" t="str">
        <f t="shared" si="1939"/>
        <v/>
      </c>
      <c r="K862" s="216"/>
      <c r="L862" s="217">
        <f t="shared" si="1934"/>
        <v>1</v>
      </c>
      <c r="M862" s="219" t="str">
        <f t="shared" si="1937"/>
        <v/>
      </c>
      <c r="N862" s="221" t="str">
        <f t="shared" si="1938"/>
        <v/>
      </c>
      <c r="O862" s="304"/>
      <c r="P862" s="282"/>
      <c r="Q862" s="282"/>
      <c r="R862" s="287"/>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c r="CQ862" s="282"/>
      <c r="CR862" s="282"/>
      <c r="CS862" s="282"/>
      <c r="CT862" s="282"/>
      <c r="CU862" s="282"/>
      <c r="CV862" s="282"/>
      <c r="CW862" s="282"/>
      <c r="CX862" s="282"/>
      <c r="CY862" s="282"/>
      <c r="CZ862" s="282"/>
      <c r="DA862" s="282"/>
      <c r="DB862" s="282"/>
      <c r="DC862" s="282"/>
      <c r="DD862" s="282"/>
      <c r="DE862" s="282"/>
      <c r="DF862" s="282"/>
      <c r="DG862" s="282"/>
      <c r="DH862" s="282"/>
      <c r="DI862" s="282"/>
      <c r="DJ862" s="282"/>
      <c r="DK862" s="282"/>
      <c r="DL862" s="282"/>
      <c r="DM862" s="282"/>
      <c r="DN862" s="282"/>
      <c r="DO862" s="282"/>
      <c r="DP862" s="282"/>
      <c r="DQ862" s="282"/>
      <c r="DR862" s="282"/>
      <c r="DS862" s="282"/>
      <c r="DT862" s="282"/>
      <c r="DU862" s="282"/>
      <c r="DV862" s="282"/>
      <c r="DW862" s="282"/>
      <c r="DX862" s="282"/>
      <c r="DY862" s="282"/>
      <c r="DZ862" s="282"/>
      <c r="EA862" s="282"/>
      <c r="EB862" s="282"/>
      <c r="EC862" s="282"/>
      <c r="ED862" s="282"/>
      <c r="EE862" s="282"/>
      <c r="EF862" s="282"/>
      <c r="EG862" s="282"/>
      <c r="EH862" s="282"/>
      <c r="EI862" s="282"/>
      <c r="EJ862" s="282"/>
      <c r="EK862" s="282"/>
      <c r="EL862" s="282"/>
      <c r="EM862" s="282"/>
      <c r="EN862" s="282"/>
      <c r="EO862" s="282"/>
      <c r="EP862" s="282"/>
      <c r="EQ862" s="282"/>
      <c r="ER862" s="282"/>
      <c r="ES862" s="282"/>
      <c r="ET862" s="282"/>
      <c r="EU862" s="282"/>
      <c r="EV862" s="282"/>
      <c r="EW862" s="282"/>
      <c r="EX862" s="282"/>
      <c r="EY862" s="282"/>
      <c r="EZ862" s="282"/>
      <c r="FA862" s="282"/>
      <c r="FB862" s="282"/>
      <c r="FC862" s="282"/>
      <c r="FD862" s="282"/>
      <c r="FE862" s="282"/>
      <c r="FF862" s="282"/>
      <c r="FG862" s="282"/>
      <c r="FH862" s="282"/>
      <c r="FI862" s="282"/>
      <c r="FJ862" s="282"/>
      <c r="FK862" s="282"/>
      <c r="FL862" s="282"/>
      <c r="FM862" s="282"/>
      <c r="FN862" s="282"/>
      <c r="FO862" s="282"/>
      <c r="FP862" s="282"/>
      <c r="FQ862" s="282"/>
      <c r="FR862" s="282"/>
      <c r="FS862" s="282"/>
      <c r="FT862" s="282"/>
      <c r="FU862" s="282"/>
      <c r="FV862" s="282"/>
      <c r="FW862" s="282"/>
      <c r="FX862" s="282"/>
      <c r="FY862" s="282"/>
      <c r="FZ862" s="282"/>
      <c r="GA862" s="282"/>
      <c r="GB862" s="282"/>
      <c r="GC862" s="282"/>
      <c r="GD862" s="282"/>
      <c r="GE862" s="282"/>
      <c r="GF862" s="282"/>
      <c r="GG862" s="282"/>
      <c r="GH862" s="282"/>
      <c r="GI862" s="282"/>
      <c r="GJ862" s="282"/>
      <c r="GK862" s="282"/>
      <c r="GL862" s="282"/>
      <c r="GM862" s="282"/>
      <c r="GN862" s="282"/>
      <c r="GO862" s="282"/>
      <c r="GP862" s="282"/>
      <c r="GQ862" s="282"/>
      <c r="GR862" s="282"/>
      <c r="GS862" s="282"/>
      <c r="GT862" s="282"/>
      <c r="GU862" s="282"/>
      <c r="GV862" s="282"/>
      <c r="GW862" s="282"/>
      <c r="GX862" s="282"/>
      <c r="GY862" s="282"/>
      <c r="GZ862" s="282"/>
      <c r="HA862" s="282"/>
      <c r="HB862" s="282"/>
      <c r="HC862" s="282"/>
      <c r="HD862" s="282"/>
      <c r="HE862" s="282"/>
      <c r="HF862" s="282"/>
      <c r="HG862" s="282"/>
      <c r="HH862" s="282"/>
      <c r="HI862" s="282"/>
      <c r="HJ862" s="282"/>
      <c r="HK862" s="282"/>
      <c r="HL862" s="282"/>
      <c r="HM862" s="282"/>
      <c r="HN862" s="282"/>
      <c r="HO862" s="282"/>
      <c r="HP862" s="282"/>
      <c r="HQ862" s="282"/>
    </row>
    <row r="863" spans="1:225" s="73" customFormat="1" ht="18" hidden="1" customHeight="1" x14ac:dyDescent="0.25">
      <c r="A863" s="223" t="str">
        <f t="shared" si="1933"/>
        <v/>
      </c>
      <c r="B863" s="225" t="str">
        <f t="shared" si="1933"/>
        <v/>
      </c>
      <c r="C863" s="218">
        <f t="shared" si="1929"/>
        <v>0</v>
      </c>
      <c r="D863" s="284"/>
      <c r="E863" s="219">
        <f t="shared" si="1930"/>
        <v>0</v>
      </c>
      <c r="F863" s="219">
        <f t="shared" si="1931"/>
        <v>0</v>
      </c>
      <c r="G863" s="84"/>
      <c r="H863" s="214" t="str">
        <f t="shared" si="1935"/>
        <v/>
      </c>
      <c r="I863" s="219" t="str">
        <f t="shared" si="1936"/>
        <v/>
      </c>
      <c r="J863" s="219" t="str">
        <f t="shared" si="1939"/>
        <v/>
      </c>
      <c r="K863" s="216"/>
      <c r="L863" s="217">
        <f t="shared" si="1934"/>
        <v>1</v>
      </c>
      <c r="M863" s="219" t="str">
        <f t="shared" si="1937"/>
        <v/>
      </c>
      <c r="N863" s="221" t="str">
        <f t="shared" si="1938"/>
        <v/>
      </c>
      <c r="O863" s="304"/>
      <c r="P863" s="282"/>
      <c r="Q863" s="282"/>
      <c r="R863" s="287"/>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c r="CQ863" s="282"/>
      <c r="CR863" s="282"/>
      <c r="CS863" s="282"/>
      <c r="CT863" s="282"/>
      <c r="CU863" s="282"/>
      <c r="CV863" s="282"/>
      <c r="CW863" s="282"/>
      <c r="CX863" s="282"/>
      <c r="CY863" s="282"/>
      <c r="CZ863" s="282"/>
      <c r="DA863" s="282"/>
      <c r="DB863" s="282"/>
      <c r="DC863" s="282"/>
      <c r="DD863" s="282"/>
      <c r="DE863" s="282"/>
      <c r="DF863" s="282"/>
      <c r="DG863" s="282"/>
      <c r="DH863" s="282"/>
      <c r="DI863" s="282"/>
      <c r="DJ863" s="282"/>
      <c r="DK863" s="282"/>
      <c r="DL863" s="282"/>
      <c r="DM863" s="282"/>
      <c r="DN863" s="282"/>
      <c r="DO863" s="282"/>
      <c r="DP863" s="282"/>
      <c r="DQ863" s="282"/>
      <c r="DR863" s="282"/>
      <c r="DS863" s="282"/>
      <c r="DT863" s="282"/>
      <c r="DU863" s="282"/>
      <c r="DV863" s="282"/>
      <c r="DW863" s="282"/>
      <c r="DX863" s="282"/>
      <c r="DY863" s="282"/>
      <c r="DZ863" s="282"/>
      <c r="EA863" s="282"/>
      <c r="EB863" s="282"/>
      <c r="EC863" s="282"/>
      <c r="ED863" s="282"/>
      <c r="EE863" s="282"/>
      <c r="EF863" s="282"/>
      <c r="EG863" s="282"/>
      <c r="EH863" s="282"/>
      <c r="EI863" s="282"/>
      <c r="EJ863" s="282"/>
      <c r="EK863" s="282"/>
      <c r="EL863" s="282"/>
      <c r="EM863" s="282"/>
      <c r="EN863" s="282"/>
      <c r="EO863" s="282"/>
      <c r="EP863" s="282"/>
      <c r="EQ863" s="282"/>
      <c r="ER863" s="282"/>
      <c r="ES863" s="282"/>
      <c r="ET863" s="282"/>
      <c r="EU863" s="282"/>
      <c r="EV863" s="282"/>
      <c r="EW863" s="282"/>
      <c r="EX863" s="282"/>
      <c r="EY863" s="282"/>
      <c r="EZ863" s="282"/>
      <c r="FA863" s="282"/>
      <c r="FB863" s="282"/>
      <c r="FC863" s="282"/>
      <c r="FD863" s="282"/>
      <c r="FE863" s="282"/>
      <c r="FF863" s="282"/>
      <c r="FG863" s="282"/>
      <c r="FH863" s="282"/>
      <c r="FI863" s="282"/>
      <c r="FJ863" s="282"/>
      <c r="FK863" s="282"/>
      <c r="FL863" s="282"/>
      <c r="FM863" s="282"/>
      <c r="FN863" s="282"/>
      <c r="FO863" s="282"/>
      <c r="FP863" s="282"/>
      <c r="FQ863" s="282"/>
      <c r="FR863" s="282"/>
      <c r="FS863" s="282"/>
      <c r="FT863" s="282"/>
      <c r="FU863" s="282"/>
      <c r="FV863" s="282"/>
      <c r="FW863" s="282"/>
      <c r="FX863" s="282"/>
      <c r="FY863" s="282"/>
      <c r="FZ863" s="282"/>
      <c r="GA863" s="282"/>
      <c r="GB863" s="282"/>
      <c r="GC863" s="282"/>
      <c r="GD863" s="282"/>
      <c r="GE863" s="282"/>
      <c r="GF863" s="282"/>
      <c r="GG863" s="282"/>
      <c r="GH863" s="282"/>
      <c r="GI863" s="282"/>
      <c r="GJ863" s="282"/>
      <c r="GK863" s="282"/>
      <c r="GL863" s="282"/>
      <c r="GM863" s="282"/>
      <c r="GN863" s="282"/>
      <c r="GO863" s="282"/>
      <c r="GP863" s="282"/>
      <c r="GQ863" s="282"/>
      <c r="GR863" s="282"/>
      <c r="GS863" s="282"/>
      <c r="GT863" s="282"/>
      <c r="GU863" s="282"/>
      <c r="GV863" s="282"/>
      <c r="GW863" s="282"/>
      <c r="GX863" s="282"/>
      <c r="GY863" s="282"/>
      <c r="GZ863" s="282"/>
      <c r="HA863" s="282"/>
      <c r="HB863" s="282"/>
      <c r="HC863" s="282"/>
      <c r="HD863" s="282"/>
      <c r="HE863" s="282"/>
      <c r="HF863" s="282"/>
      <c r="HG863" s="282"/>
      <c r="HH863" s="282"/>
      <c r="HI863" s="282"/>
      <c r="HJ863" s="282"/>
      <c r="HK863" s="282"/>
      <c r="HL863" s="282"/>
      <c r="HM863" s="282"/>
      <c r="HN863" s="282"/>
      <c r="HO863" s="282"/>
      <c r="HP863" s="282"/>
      <c r="HQ863" s="282"/>
    </row>
    <row r="864" spans="1:225" s="73" customFormat="1" ht="18" hidden="1" customHeight="1" x14ac:dyDescent="0.25">
      <c r="A864" s="223" t="str">
        <f t="shared" si="1933"/>
        <v/>
      </c>
      <c r="B864" s="225" t="str">
        <f t="shared" si="1933"/>
        <v/>
      </c>
      <c r="C864" s="218">
        <f t="shared" si="1929"/>
        <v>0</v>
      </c>
      <c r="D864" s="284"/>
      <c r="E864" s="219">
        <f t="shared" si="1930"/>
        <v>0</v>
      </c>
      <c r="F864" s="219">
        <f t="shared" si="1931"/>
        <v>0</v>
      </c>
      <c r="G864" s="84"/>
      <c r="H864" s="214" t="str">
        <f t="shared" si="1935"/>
        <v/>
      </c>
      <c r="I864" s="219" t="str">
        <f t="shared" si="1936"/>
        <v/>
      </c>
      <c r="J864" s="219" t="str">
        <f t="shared" si="1939"/>
        <v/>
      </c>
      <c r="K864" s="216"/>
      <c r="L864" s="217">
        <f t="shared" si="1934"/>
        <v>1</v>
      </c>
      <c r="M864" s="219" t="str">
        <f t="shared" si="1937"/>
        <v/>
      </c>
      <c r="N864" s="221" t="str">
        <f t="shared" si="1938"/>
        <v/>
      </c>
      <c r="O864" s="304"/>
      <c r="P864" s="282"/>
      <c r="Q864" s="282"/>
      <c r="R864" s="287"/>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c r="CQ864" s="282"/>
      <c r="CR864" s="282"/>
      <c r="CS864" s="282"/>
      <c r="CT864" s="282"/>
      <c r="CU864" s="282"/>
      <c r="CV864" s="282"/>
      <c r="CW864" s="282"/>
      <c r="CX864" s="282"/>
      <c r="CY864" s="282"/>
      <c r="CZ864" s="282"/>
      <c r="DA864" s="282"/>
      <c r="DB864" s="282"/>
      <c r="DC864" s="282"/>
      <c r="DD864" s="282"/>
      <c r="DE864" s="282"/>
      <c r="DF864" s="282"/>
      <c r="DG864" s="282"/>
      <c r="DH864" s="282"/>
      <c r="DI864" s="282"/>
      <c r="DJ864" s="282"/>
      <c r="DK864" s="282"/>
      <c r="DL864" s="282"/>
      <c r="DM864" s="282"/>
      <c r="DN864" s="282"/>
      <c r="DO864" s="282"/>
      <c r="DP864" s="282"/>
      <c r="DQ864" s="282"/>
      <c r="DR864" s="282"/>
      <c r="DS864" s="282"/>
      <c r="DT864" s="282"/>
      <c r="DU864" s="282"/>
      <c r="DV864" s="282"/>
      <c r="DW864" s="282"/>
      <c r="DX864" s="282"/>
      <c r="DY864" s="282"/>
      <c r="DZ864" s="282"/>
      <c r="EA864" s="282"/>
      <c r="EB864" s="282"/>
      <c r="EC864" s="282"/>
      <c r="ED864" s="282"/>
      <c r="EE864" s="282"/>
      <c r="EF864" s="282"/>
      <c r="EG864" s="282"/>
      <c r="EH864" s="282"/>
      <c r="EI864" s="282"/>
      <c r="EJ864" s="282"/>
      <c r="EK864" s="282"/>
      <c r="EL864" s="282"/>
      <c r="EM864" s="282"/>
      <c r="EN864" s="282"/>
      <c r="EO864" s="282"/>
      <c r="EP864" s="282"/>
      <c r="EQ864" s="282"/>
      <c r="ER864" s="282"/>
      <c r="ES864" s="282"/>
      <c r="ET864" s="282"/>
      <c r="EU864" s="282"/>
      <c r="EV864" s="282"/>
      <c r="EW864" s="282"/>
      <c r="EX864" s="282"/>
      <c r="EY864" s="282"/>
      <c r="EZ864" s="282"/>
      <c r="FA864" s="282"/>
      <c r="FB864" s="282"/>
      <c r="FC864" s="282"/>
      <c r="FD864" s="282"/>
      <c r="FE864" s="282"/>
      <c r="FF864" s="282"/>
      <c r="FG864" s="282"/>
      <c r="FH864" s="282"/>
      <c r="FI864" s="282"/>
      <c r="FJ864" s="282"/>
      <c r="FK864" s="282"/>
      <c r="FL864" s="282"/>
      <c r="FM864" s="282"/>
      <c r="FN864" s="282"/>
      <c r="FO864" s="282"/>
      <c r="FP864" s="282"/>
      <c r="FQ864" s="282"/>
      <c r="FR864" s="282"/>
      <c r="FS864" s="282"/>
      <c r="FT864" s="282"/>
      <c r="FU864" s="282"/>
      <c r="FV864" s="282"/>
      <c r="FW864" s="282"/>
      <c r="FX864" s="282"/>
      <c r="FY864" s="282"/>
      <c r="FZ864" s="282"/>
      <c r="GA864" s="282"/>
      <c r="GB864" s="282"/>
      <c r="GC864" s="282"/>
      <c r="GD864" s="282"/>
      <c r="GE864" s="282"/>
      <c r="GF864" s="282"/>
      <c r="GG864" s="282"/>
      <c r="GH864" s="282"/>
      <c r="GI864" s="282"/>
      <c r="GJ864" s="282"/>
      <c r="GK864" s="282"/>
      <c r="GL864" s="282"/>
      <c r="GM864" s="282"/>
      <c r="GN864" s="282"/>
      <c r="GO864" s="282"/>
      <c r="GP864" s="282"/>
      <c r="GQ864" s="282"/>
      <c r="GR864" s="282"/>
      <c r="GS864" s="282"/>
      <c r="GT864" s="282"/>
      <c r="GU864" s="282"/>
      <c r="GV864" s="282"/>
      <c r="GW864" s="282"/>
      <c r="GX864" s="282"/>
      <c r="GY864" s="282"/>
      <c r="GZ864" s="282"/>
      <c r="HA864" s="282"/>
      <c r="HB864" s="282"/>
      <c r="HC864" s="282"/>
      <c r="HD864" s="282"/>
      <c r="HE864" s="282"/>
      <c r="HF864" s="282"/>
      <c r="HG864" s="282"/>
      <c r="HH864" s="282"/>
      <c r="HI864" s="282"/>
      <c r="HJ864" s="282"/>
      <c r="HK864" s="282"/>
      <c r="HL864" s="282"/>
      <c r="HM864" s="282"/>
      <c r="HN864" s="282"/>
      <c r="HO864" s="282"/>
      <c r="HP864" s="282"/>
      <c r="HQ864" s="282"/>
    </row>
    <row r="865" spans="1:225" s="73" customFormat="1" ht="18" hidden="1" customHeight="1" x14ac:dyDescent="0.25">
      <c r="A865" s="223" t="str">
        <f t="shared" si="1933"/>
        <v/>
      </c>
      <c r="B865" s="225" t="str">
        <f t="shared" si="1933"/>
        <v/>
      </c>
      <c r="C865" s="218">
        <f t="shared" si="1929"/>
        <v>0</v>
      </c>
      <c r="D865" s="284"/>
      <c r="E865" s="219">
        <f t="shared" si="1930"/>
        <v>0</v>
      </c>
      <c r="F865" s="219">
        <f t="shared" si="1931"/>
        <v>0</v>
      </c>
      <c r="G865" s="84"/>
      <c r="H865" s="214" t="str">
        <f t="shared" si="1935"/>
        <v/>
      </c>
      <c r="I865" s="219" t="str">
        <f t="shared" si="1936"/>
        <v/>
      </c>
      <c r="J865" s="219" t="str">
        <f t="shared" si="1939"/>
        <v/>
      </c>
      <c r="K865" s="216"/>
      <c r="L865" s="217">
        <f t="shared" si="1934"/>
        <v>1</v>
      </c>
      <c r="M865" s="219" t="str">
        <f t="shared" si="1937"/>
        <v/>
      </c>
      <c r="N865" s="221" t="str">
        <f t="shared" si="1938"/>
        <v/>
      </c>
      <c r="O865" s="304"/>
      <c r="P865" s="282"/>
      <c r="Q865" s="282"/>
      <c r="R865" s="287"/>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c r="CQ865" s="282"/>
      <c r="CR865" s="282"/>
      <c r="CS865" s="282"/>
      <c r="CT865" s="282"/>
      <c r="CU865" s="282"/>
      <c r="CV865" s="282"/>
      <c r="CW865" s="282"/>
      <c r="CX865" s="282"/>
      <c r="CY865" s="282"/>
      <c r="CZ865" s="282"/>
      <c r="DA865" s="282"/>
      <c r="DB865" s="282"/>
      <c r="DC865" s="282"/>
      <c r="DD865" s="282"/>
      <c r="DE865" s="282"/>
      <c r="DF865" s="282"/>
      <c r="DG865" s="282"/>
      <c r="DH865" s="282"/>
      <c r="DI865" s="282"/>
      <c r="DJ865" s="282"/>
      <c r="DK865" s="282"/>
      <c r="DL865" s="282"/>
      <c r="DM865" s="282"/>
      <c r="DN865" s="282"/>
      <c r="DO865" s="282"/>
      <c r="DP865" s="282"/>
      <c r="DQ865" s="282"/>
      <c r="DR865" s="282"/>
      <c r="DS865" s="282"/>
      <c r="DT865" s="282"/>
      <c r="DU865" s="282"/>
      <c r="DV865" s="282"/>
      <c r="DW865" s="282"/>
      <c r="DX865" s="282"/>
      <c r="DY865" s="282"/>
      <c r="DZ865" s="282"/>
      <c r="EA865" s="282"/>
      <c r="EB865" s="282"/>
      <c r="EC865" s="282"/>
      <c r="ED865" s="282"/>
      <c r="EE865" s="282"/>
      <c r="EF865" s="282"/>
      <c r="EG865" s="282"/>
      <c r="EH865" s="282"/>
      <c r="EI865" s="282"/>
      <c r="EJ865" s="282"/>
      <c r="EK865" s="282"/>
      <c r="EL865" s="282"/>
      <c r="EM865" s="282"/>
      <c r="EN865" s="282"/>
      <c r="EO865" s="282"/>
      <c r="EP865" s="282"/>
      <c r="EQ865" s="282"/>
      <c r="ER865" s="282"/>
      <c r="ES865" s="282"/>
      <c r="ET865" s="282"/>
      <c r="EU865" s="282"/>
      <c r="EV865" s="282"/>
      <c r="EW865" s="282"/>
      <c r="EX865" s="282"/>
      <c r="EY865" s="282"/>
      <c r="EZ865" s="282"/>
      <c r="FA865" s="282"/>
      <c r="FB865" s="282"/>
      <c r="FC865" s="282"/>
      <c r="FD865" s="282"/>
      <c r="FE865" s="282"/>
      <c r="FF865" s="282"/>
      <c r="FG865" s="282"/>
      <c r="FH865" s="282"/>
      <c r="FI865" s="282"/>
      <c r="FJ865" s="282"/>
      <c r="FK865" s="282"/>
      <c r="FL865" s="282"/>
      <c r="FM865" s="282"/>
      <c r="FN865" s="282"/>
      <c r="FO865" s="282"/>
      <c r="FP865" s="282"/>
      <c r="FQ865" s="282"/>
      <c r="FR865" s="282"/>
      <c r="FS865" s="282"/>
      <c r="FT865" s="282"/>
      <c r="FU865" s="282"/>
      <c r="FV865" s="282"/>
      <c r="FW865" s="282"/>
      <c r="FX865" s="282"/>
      <c r="FY865" s="282"/>
      <c r="FZ865" s="282"/>
      <c r="GA865" s="282"/>
      <c r="GB865" s="282"/>
      <c r="GC865" s="282"/>
      <c r="GD865" s="282"/>
      <c r="GE865" s="282"/>
      <c r="GF865" s="282"/>
      <c r="GG865" s="282"/>
      <c r="GH865" s="282"/>
      <c r="GI865" s="282"/>
      <c r="GJ865" s="282"/>
      <c r="GK865" s="282"/>
      <c r="GL865" s="282"/>
      <c r="GM865" s="282"/>
      <c r="GN865" s="282"/>
      <c r="GO865" s="282"/>
      <c r="GP865" s="282"/>
      <c r="GQ865" s="282"/>
      <c r="GR865" s="282"/>
      <c r="GS865" s="282"/>
      <c r="GT865" s="282"/>
      <c r="GU865" s="282"/>
      <c r="GV865" s="282"/>
      <c r="GW865" s="282"/>
      <c r="GX865" s="282"/>
      <c r="GY865" s="282"/>
      <c r="GZ865" s="282"/>
      <c r="HA865" s="282"/>
      <c r="HB865" s="282"/>
      <c r="HC865" s="282"/>
      <c r="HD865" s="282"/>
      <c r="HE865" s="282"/>
      <c r="HF865" s="282"/>
      <c r="HG865" s="282"/>
      <c r="HH865" s="282"/>
      <c r="HI865" s="282"/>
      <c r="HJ865" s="282"/>
      <c r="HK865" s="282"/>
      <c r="HL865" s="282"/>
      <c r="HM865" s="282"/>
      <c r="HN865" s="282"/>
      <c r="HO865" s="282"/>
      <c r="HP865" s="282"/>
      <c r="HQ865" s="282"/>
    </row>
    <row r="866" spans="1:225" s="73" customFormat="1" ht="18" hidden="1" customHeight="1" x14ac:dyDescent="0.25">
      <c r="A866" s="223" t="str">
        <f t="shared" si="1933"/>
        <v/>
      </c>
      <c r="B866" s="225" t="str">
        <f t="shared" si="1933"/>
        <v/>
      </c>
      <c r="C866" s="218">
        <f t="shared" si="1929"/>
        <v>0</v>
      </c>
      <c r="D866" s="284"/>
      <c r="E866" s="219">
        <f t="shared" si="1930"/>
        <v>0</v>
      </c>
      <c r="F866" s="219">
        <f t="shared" si="1931"/>
        <v>0</v>
      </c>
      <c r="G866" s="84"/>
      <c r="H866" s="214" t="str">
        <f t="shared" si="1935"/>
        <v/>
      </c>
      <c r="I866" s="219" t="str">
        <f t="shared" si="1936"/>
        <v/>
      </c>
      <c r="J866" s="219" t="str">
        <f t="shared" si="1939"/>
        <v/>
      </c>
      <c r="K866" s="216"/>
      <c r="L866" s="217">
        <f t="shared" si="1934"/>
        <v>1</v>
      </c>
      <c r="M866" s="219" t="str">
        <f t="shared" si="1937"/>
        <v/>
      </c>
      <c r="N866" s="221" t="str">
        <f t="shared" si="1938"/>
        <v/>
      </c>
      <c r="O866" s="304"/>
      <c r="P866" s="282"/>
      <c r="Q866" s="282"/>
      <c r="R866" s="287"/>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c r="CQ866" s="282"/>
      <c r="CR866" s="282"/>
      <c r="CS866" s="282"/>
      <c r="CT866" s="282"/>
      <c r="CU866" s="282"/>
      <c r="CV866" s="282"/>
      <c r="CW866" s="282"/>
      <c r="CX866" s="282"/>
      <c r="CY866" s="282"/>
      <c r="CZ866" s="282"/>
      <c r="DA866" s="282"/>
      <c r="DB866" s="282"/>
      <c r="DC866" s="282"/>
      <c r="DD866" s="282"/>
      <c r="DE866" s="282"/>
      <c r="DF866" s="282"/>
      <c r="DG866" s="282"/>
      <c r="DH866" s="282"/>
      <c r="DI866" s="282"/>
      <c r="DJ866" s="282"/>
      <c r="DK866" s="282"/>
      <c r="DL866" s="282"/>
      <c r="DM866" s="282"/>
      <c r="DN866" s="282"/>
      <c r="DO866" s="282"/>
      <c r="DP866" s="282"/>
      <c r="DQ866" s="282"/>
      <c r="DR866" s="282"/>
      <c r="DS866" s="282"/>
      <c r="DT866" s="282"/>
      <c r="DU866" s="282"/>
      <c r="DV866" s="282"/>
      <c r="DW866" s="282"/>
      <c r="DX866" s="282"/>
      <c r="DY866" s="282"/>
      <c r="DZ866" s="282"/>
      <c r="EA866" s="282"/>
      <c r="EB866" s="282"/>
      <c r="EC866" s="282"/>
      <c r="ED866" s="282"/>
      <c r="EE866" s="282"/>
      <c r="EF866" s="282"/>
      <c r="EG866" s="282"/>
      <c r="EH866" s="282"/>
      <c r="EI866" s="282"/>
      <c r="EJ866" s="282"/>
      <c r="EK866" s="282"/>
      <c r="EL866" s="282"/>
      <c r="EM866" s="282"/>
      <c r="EN866" s="282"/>
      <c r="EO866" s="282"/>
      <c r="EP866" s="282"/>
      <c r="EQ866" s="282"/>
      <c r="ER866" s="282"/>
      <c r="ES866" s="282"/>
      <c r="ET866" s="282"/>
      <c r="EU866" s="282"/>
      <c r="EV866" s="282"/>
      <c r="EW866" s="282"/>
      <c r="EX866" s="282"/>
      <c r="EY866" s="282"/>
      <c r="EZ866" s="282"/>
      <c r="FA866" s="282"/>
      <c r="FB866" s="282"/>
      <c r="FC866" s="282"/>
      <c r="FD866" s="282"/>
      <c r="FE866" s="282"/>
      <c r="FF866" s="282"/>
      <c r="FG866" s="282"/>
      <c r="FH866" s="282"/>
      <c r="FI866" s="282"/>
      <c r="FJ866" s="282"/>
      <c r="FK866" s="282"/>
      <c r="FL866" s="282"/>
      <c r="FM866" s="282"/>
      <c r="FN866" s="282"/>
      <c r="FO866" s="282"/>
      <c r="FP866" s="282"/>
      <c r="FQ866" s="282"/>
      <c r="FR866" s="282"/>
      <c r="FS866" s="282"/>
      <c r="FT866" s="282"/>
      <c r="FU866" s="282"/>
      <c r="FV866" s="282"/>
      <c r="FW866" s="282"/>
      <c r="FX866" s="282"/>
      <c r="FY866" s="282"/>
      <c r="FZ866" s="282"/>
      <c r="GA866" s="282"/>
      <c r="GB866" s="282"/>
      <c r="GC866" s="282"/>
      <c r="GD866" s="282"/>
      <c r="GE866" s="282"/>
      <c r="GF866" s="282"/>
      <c r="GG866" s="282"/>
      <c r="GH866" s="282"/>
      <c r="GI866" s="282"/>
      <c r="GJ866" s="282"/>
      <c r="GK866" s="282"/>
      <c r="GL866" s="282"/>
      <c r="GM866" s="282"/>
      <c r="GN866" s="282"/>
      <c r="GO866" s="282"/>
      <c r="GP866" s="282"/>
      <c r="GQ866" s="282"/>
      <c r="GR866" s="282"/>
      <c r="GS866" s="282"/>
      <c r="GT866" s="282"/>
      <c r="GU866" s="282"/>
      <c r="GV866" s="282"/>
      <c r="GW866" s="282"/>
      <c r="GX866" s="282"/>
      <c r="GY866" s="282"/>
      <c r="GZ866" s="282"/>
      <c r="HA866" s="282"/>
      <c r="HB866" s="282"/>
      <c r="HC866" s="282"/>
      <c r="HD866" s="282"/>
      <c r="HE866" s="282"/>
      <c r="HF866" s="282"/>
      <c r="HG866" s="282"/>
      <c r="HH866" s="282"/>
      <c r="HI866" s="282"/>
      <c r="HJ866" s="282"/>
      <c r="HK866" s="282"/>
      <c r="HL866" s="282"/>
      <c r="HM866" s="282"/>
      <c r="HN866" s="282"/>
      <c r="HO866" s="282"/>
      <c r="HP866" s="282"/>
      <c r="HQ866" s="282"/>
    </row>
    <row r="867" spans="1:225" s="73" customFormat="1" ht="18" hidden="1" customHeight="1" x14ac:dyDescent="0.25">
      <c r="A867" s="223" t="str">
        <f t="shared" si="1933"/>
        <v/>
      </c>
      <c r="B867" s="225" t="str">
        <f t="shared" si="1933"/>
        <v/>
      </c>
      <c r="C867" s="218">
        <f t="shared" si="1929"/>
        <v>0</v>
      </c>
      <c r="D867" s="284"/>
      <c r="E867" s="219">
        <f t="shared" si="1930"/>
        <v>0</v>
      </c>
      <c r="F867" s="219">
        <f t="shared" si="1931"/>
        <v>0</v>
      </c>
      <c r="G867" s="84"/>
      <c r="H867" s="214" t="str">
        <f t="shared" si="1935"/>
        <v/>
      </c>
      <c r="I867" s="219" t="str">
        <f t="shared" si="1936"/>
        <v/>
      </c>
      <c r="J867" s="219" t="str">
        <f t="shared" si="1939"/>
        <v/>
      </c>
      <c r="K867" s="216"/>
      <c r="L867" s="217">
        <f t="shared" si="1934"/>
        <v>1</v>
      </c>
      <c r="M867" s="219" t="str">
        <f t="shared" si="1937"/>
        <v/>
      </c>
      <c r="N867" s="221" t="str">
        <f t="shared" si="1938"/>
        <v/>
      </c>
      <c r="O867" s="304"/>
      <c r="P867" s="282"/>
      <c r="Q867" s="282"/>
      <c r="R867" s="287"/>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c r="CQ867" s="282"/>
      <c r="CR867" s="282"/>
      <c r="CS867" s="282"/>
      <c r="CT867" s="282"/>
      <c r="CU867" s="282"/>
      <c r="CV867" s="282"/>
      <c r="CW867" s="282"/>
      <c r="CX867" s="282"/>
      <c r="CY867" s="282"/>
      <c r="CZ867" s="282"/>
      <c r="DA867" s="282"/>
      <c r="DB867" s="282"/>
      <c r="DC867" s="282"/>
      <c r="DD867" s="282"/>
      <c r="DE867" s="282"/>
      <c r="DF867" s="282"/>
      <c r="DG867" s="282"/>
      <c r="DH867" s="282"/>
      <c r="DI867" s="282"/>
      <c r="DJ867" s="282"/>
      <c r="DK867" s="282"/>
      <c r="DL867" s="282"/>
      <c r="DM867" s="282"/>
      <c r="DN867" s="282"/>
      <c r="DO867" s="282"/>
      <c r="DP867" s="282"/>
      <c r="DQ867" s="282"/>
      <c r="DR867" s="282"/>
      <c r="DS867" s="282"/>
      <c r="DT867" s="282"/>
      <c r="DU867" s="282"/>
      <c r="DV867" s="282"/>
      <c r="DW867" s="282"/>
      <c r="DX867" s="282"/>
      <c r="DY867" s="282"/>
      <c r="DZ867" s="282"/>
      <c r="EA867" s="282"/>
      <c r="EB867" s="282"/>
      <c r="EC867" s="282"/>
      <c r="ED867" s="282"/>
      <c r="EE867" s="282"/>
      <c r="EF867" s="282"/>
      <c r="EG867" s="282"/>
      <c r="EH867" s="282"/>
      <c r="EI867" s="282"/>
      <c r="EJ867" s="282"/>
      <c r="EK867" s="282"/>
      <c r="EL867" s="282"/>
      <c r="EM867" s="282"/>
      <c r="EN867" s="282"/>
      <c r="EO867" s="282"/>
      <c r="EP867" s="282"/>
      <c r="EQ867" s="282"/>
      <c r="ER867" s="282"/>
      <c r="ES867" s="282"/>
      <c r="ET867" s="282"/>
      <c r="EU867" s="282"/>
      <c r="EV867" s="282"/>
      <c r="EW867" s="282"/>
      <c r="EX867" s="282"/>
      <c r="EY867" s="282"/>
      <c r="EZ867" s="282"/>
      <c r="FA867" s="282"/>
      <c r="FB867" s="282"/>
      <c r="FC867" s="282"/>
      <c r="FD867" s="282"/>
      <c r="FE867" s="282"/>
      <c r="FF867" s="282"/>
      <c r="FG867" s="282"/>
      <c r="FH867" s="282"/>
      <c r="FI867" s="282"/>
      <c r="FJ867" s="282"/>
      <c r="FK867" s="282"/>
      <c r="FL867" s="282"/>
      <c r="FM867" s="282"/>
      <c r="FN867" s="282"/>
      <c r="FO867" s="282"/>
      <c r="FP867" s="282"/>
      <c r="FQ867" s="282"/>
      <c r="FR867" s="282"/>
      <c r="FS867" s="282"/>
      <c r="FT867" s="282"/>
      <c r="FU867" s="282"/>
      <c r="FV867" s="282"/>
      <c r="FW867" s="282"/>
      <c r="FX867" s="282"/>
      <c r="FY867" s="282"/>
      <c r="FZ867" s="282"/>
      <c r="GA867" s="282"/>
      <c r="GB867" s="282"/>
      <c r="GC867" s="282"/>
      <c r="GD867" s="282"/>
      <c r="GE867" s="282"/>
      <c r="GF867" s="282"/>
      <c r="GG867" s="282"/>
      <c r="GH867" s="282"/>
      <c r="GI867" s="282"/>
      <c r="GJ867" s="282"/>
      <c r="GK867" s="282"/>
      <c r="GL867" s="282"/>
      <c r="GM867" s="282"/>
      <c r="GN867" s="282"/>
      <c r="GO867" s="282"/>
      <c r="GP867" s="282"/>
      <c r="GQ867" s="282"/>
      <c r="GR867" s="282"/>
      <c r="GS867" s="282"/>
      <c r="GT867" s="282"/>
      <c r="GU867" s="282"/>
      <c r="GV867" s="282"/>
      <c r="GW867" s="282"/>
      <c r="GX867" s="282"/>
      <c r="GY867" s="282"/>
      <c r="GZ867" s="282"/>
      <c r="HA867" s="282"/>
      <c r="HB867" s="282"/>
      <c r="HC867" s="282"/>
      <c r="HD867" s="282"/>
      <c r="HE867" s="282"/>
      <c r="HF867" s="282"/>
      <c r="HG867" s="282"/>
      <c r="HH867" s="282"/>
      <c r="HI867" s="282"/>
      <c r="HJ867" s="282"/>
      <c r="HK867" s="282"/>
      <c r="HL867" s="282"/>
      <c r="HM867" s="282"/>
      <c r="HN867" s="282"/>
      <c r="HO867" s="282"/>
      <c r="HP867" s="282"/>
      <c r="HQ867" s="282"/>
    </row>
    <row r="868" spans="1:225" s="73" customFormat="1" ht="18" hidden="1" customHeight="1" x14ac:dyDescent="0.25">
      <c r="A868" s="223" t="str">
        <f t="shared" si="1933"/>
        <v/>
      </c>
      <c r="B868" s="225" t="str">
        <f t="shared" si="1933"/>
        <v/>
      </c>
      <c r="C868" s="218">
        <f t="shared" si="1929"/>
        <v>0</v>
      </c>
      <c r="D868" s="284"/>
      <c r="E868" s="219">
        <f t="shared" si="1930"/>
        <v>0</v>
      </c>
      <c r="F868" s="219">
        <f t="shared" si="1931"/>
        <v>0</v>
      </c>
      <c r="G868" s="84"/>
      <c r="H868" s="214" t="str">
        <f t="shared" si="1935"/>
        <v/>
      </c>
      <c r="I868" s="219" t="str">
        <f t="shared" si="1936"/>
        <v/>
      </c>
      <c r="J868" s="219" t="str">
        <f t="shared" si="1939"/>
        <v/>
      </c>
      <c r="K868" s="216"/>
      <c r="L868" s="217">
        <f t="shared" si="1934"/>
        <v>1</v>
      </c>
      <c r="M868" s="219" t="str">
        <f t="shared" si="1937"/>
        <v/>
      </c>
      <c r="N868" s="221" t="str">
        <f t="shared" si="1938"/>
        <v/>
      </c>
      <c r="O868" s="304"/>
      <c r="P868" s="282"/>
      <c r="Q868" s="282"/>
      <c r="R868" s="287"/>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c r="CQ868" s="282"/>
      <c r="CR868" s="282"/>
      <c r="CS868" s="282"/>
      <c r="CT868" s="282"/>
      <c r="CU868" s="282"/>
      <c r="CV868" s="282"/>
      <c r="CW868" s="282"/>
      <c r="CX868" s="282"/>
      <c r="CY868" s="282"/>
      <c r="CZ868" s="282"/>
      <c r="DA868" s="282"/>
      <c r="DB868" s="282"/>
      <c r="DC868" s="282"/>
      <c r="DD868" s="282"/>
      <c r="DE868" s="282"/>
      <c r="DF868" s="282"/>
      <c r="DG868" s="282"/>
      <c r="DH868" s="282"/>
      <c r="DI868" s="282"/>
      <c r="DJ868" s="282"/>
      <c r="DK868" s="282"/>
      <c r="DL868" s="282"/>
      <c r="DM868" s="282"/>
      <c r="DN868" s="282"/>
      <c r="DO868" s="282"/>
      <c r="DP868" s="282"/>
      <c r="DQ868" s="282"/>
      <c r="DR868" s="282"/>
      <c r="DS868" s="282"/>
      <c r="DT868" s="282"/>
      <c r="DU868" s="282"/>
      <c r="DV868" s="282"/>
      <c r="DW868" s="282"/>
      <c r="DX868" s="282"/>
      <c r="DY868" s="282"/>
      <c r="DZ868" s="282"/>
      <c r="EA868" s="282"/>
      <c r="EB868" s="282"/>
      <c r="EC868" s="282"/>
      <c r="ED868" s="282"/>
      <c r="EE868" s="282"/>
      <c r="EF868" s="282"/>
      <c r="EG868" s="282"/>
      <c r="EH868" s="282"/>
      <c r="EI868" s="282"/>
      <c r="EJ868" s="282"/>
      <c r="EK868" s="282"/>
      <c r="EL868" s="282"/>
      <c r="EM868" s="282"/>
      <c r="EN868" s="282"/>
      <c r="EO868" s="282"/>
      <c r="EP868" s="282"/>
      <c r="EQ868" s="282"/>
      <c r="ER868" s="282"/>
      <c r="ES868" s="282"/>
      <c r="ET868" s="282"/>
      <c r="EU868" s="282"/>
      <c r="EV868" s="282"/>
      <c r="EW868" s="282"/>
      <c r="EX868" s="282"/>
      <c r="EY868" s="282"/>
      <c r="EZ868" s="282"/>
      <c r="FA868" s="282"/>
      <c r="FB868" s="282"/>
      <c r="FC868" s="282"/>
      <c r="FD868" s="282"/>
      <c r="FE868" s="282"/>
      <c r="FF868" s="282"/>
      <c r="FG868" s="282"/>
      <c r="FH868" s="282"/>
      <c r="FI868" s="282"/>
      <c r="FJ868" s="282"/>
      <c r="FK868" s="282"/>
      <c r="FL868" s="282"/>
      <c r="FM868" s="282"/>
      <c r="FN868" s="282"/>
      <c r="FO868" s="282"/>
      <c r="FP868" s="282"/>
      <c r="FQ868" s="282"/>
      <c r="FR868" s="282"/>
      <c r="FS868" s="282"/>
      <c r="FT868" s="282"/>
      <c r="FU868" s="282"/>
      <c r="FV868" s="282"/>
      <c r="FW868" s="282"/>
      <c r="FX868" s="282"/>
      <c r="FY868" s="282"/>
      <c r="FZ868" s="282"/>
      <c r="GA868" s="282"/>
      <c r="GB868" s="282"/>
      <c r="GC868" s="282"/>
      <c r="GD868" s="282"/>
      <c r="GE868" s="282"/>
      <c r="GF868" s="282"/>
      <c r="GG868" s="282"/>
      <c r="GH868" s="282"/>
      <c r="GI868" s="282"/>
      <c r="GJ868" s="282"/>
      <c r="GK868" s="282"/>
      <c r="GL868" s="282"/>
      <c r="GM868" s="282"/>
      <c r="GN868" s="282"/>
      <c r="GO868" s="282"/>
      <c r="GP868" s="282"/>
      <c r="GQ868" s="282"/>
      <c r="GR868" s="282"/>
      <c r="GS868" s="282"/>
      <c r="GT868" s="282"/>
      <c r="GU868" s="282"/>
      <c r="GV868" s="282"/>
      <c r="GW868" s="282"/>
      <c r="GX868" s="282"/>
      <c r="GY868" s="282"/>
      <c r="GZ868" s="282"/>
      <c r="HA868" s="282"/>
      <c r="HB868" s="282"/>
      <c r="HC868" s="282"/>
      <c r="HD868" s="282"/>
      <c r="HE868" s="282"/>
      <c r="HF868" s="282"/>
      <c r="HG868" s="282"/>
      <c r="HH868" s="282"/>
      <c r="HI868" s="282"/>
      <c r="HJ868" s="282"/>
      <c r="HK868" s="282"/>
      <c r="HL868" s="282"/>
      <c r="HM868" s="282"/>
      <c r="HN868" s="282"/>
      <c r="HO868" s="282"/>
      <c r="HP868" s="282"/>
      <c r="HQ868" s="282"/>
    </row>
    <row r="869" spans="1:225" s="73" customFormat="1" ht="18" hidden="1" customHeight="1" x14ac:dyDescent="0.25">
      <c r="A869" s="223" t="str">
        <f t="shared" si="1933"/>
        <v/>
      </c>
      <c r="B869" s="225" t="str">
        <f t="shared" si="1933"/>
        <v/>
      </c>
      <c r="C869" s="218">
        <f t="shared" si="1929"/>
        <v>0</v>
      </c>
      <c r="D869" s="284"/>
      <c r="E869" s="219">
        <f t="shared" si="1930"/>
        <v>0</v>
      </c>
      <c r="F869" s="219">
        <f t="shared" si="1931"/>
        <v>0</v>
      </c>
      <c r="G869" s="84"/>
      <c r="H869" s="214" t="str">
        <f t="shared" si="1935"/>
        <v/>
      </c>
      <c r="I869" s="219" t="str">
        <f t="shared" si="1936"/>
        <v/>
      </c>
      <c r="J869" s="219" t="str">
        <f t="shared" si="1939"/>
        <v/>
      </c>
      <c r="K869" s="216"/>
      <c r="L869" s="217">
        <f t="shared" si="1934"/>
        <v>1</v>
      </c>
      <c r="M869" s="219" t="str">
        <f t="shared" si="1937"/>
        <v/>
      </c>
      <c r="N869" s="221" t="str">
        <f t="shared" si="1938"/>
        <v/>
      </c>
      <c r="O869" s="304"/>
      <c r="P869" s="282"/>
      <c r="Q869" s="282"/>
      <c r="R869" s="287"/>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c r="CQ869" s="282"/>
      <c r="CR869" s="282"/>
      <c r="CS869" s="282"/>
      <c r="CT869" s="282"/>
      <c r="CU869" s="282"/>
      <c r="CV869" s="282"/>
      <c r="CW869" s="282"/>
      <c r="CX869" s="282"/>
      <c r="CY869" s="282"/>
      <c r="CZ869" s="282"/>
      <c r="DA869" s="282"/>
      <c r="DB869" s="282"/>
      <c r="DC869" s="282"/>
      <c r="DD869" s="282"/>
      <c r="DE869" s="282"/>
      <c r="DF869" s="282"/>
      <c r="DG869" s="282"/>
      <c r="DH869" s="282"/>
      <c r="DI869" s="282"/>
      <c r="DJ869" s="282"/>
      <c r="DK869" s="282"/>
      <c r="DL869" s="282"/>
      <c r="DM869" s="282"/>
      <c r="DN869" s="282"/>
      <c r="DO869" s="282"/>
      <c r="DP869" s="282"/>
      <c r="DQ869" s="282"/>
      <c r="DR869" s="282"/>
      <c r="DS869" s="282"/>
      <c r="DT869" s="282"/>
      <c r="DU869" s="282"/>
      <c r="DV869" s="282"/>
      <c r="DW869" s="282"/>
      <c r="DX869" s="282"/>
      <c r="DY869" s="282"/>
      <c r="DZ869" s="282"/>
      <c r="EA869" s="282"/>
      <c r="EB869" s="282"/>
      <c r="EC869" s="282"/>
      <c r="ED869" s="282"/>
      <c r="EE869" s="282"/>
      <c r="EF869" s="282"/>
      <c r="EG869" s="282"/>
      <c r="EH869" s="282"/>
      <c r="EI869" s="282"/>
      <c r="EJ869" s="282"/>
      <c r="EK869" s="282"/>
      <c r="EL869" s="282"/>
      <c r="EM869" s="282"/>
      <c r="EN869" s="282"/>
      <c r="EO869" s="282"/>
      <c r="EP869" s="282"/>
      <c r="EQ869" s="282"/>
      <c r="ER869" s="282"/>
      <c r="ES869" s="282"/>
      <c r="ET869" s="282"/>
      <c r="EU869" s="282"/>
      <c r="EV869" s="282"/>
      <c r="EW869" s="282"/>
      <c r="EX869" s="282"/>
      <c r="EY869" s="282"/>
      <c r="EZ869" s="282"/>
      <c r="FA869" s="282"/>
      <c r="FB869" s="282"/>
      <c r="FC869" s="282"/>
      <c r="FD869" s="282"/>
      <c r="FE869" s="282"/>
      <c r="FF869" s="282"/>
      <c r="FG869" s="282"/>
      <c r="FH869" s="282"/>
      <c r="FI869" s="282"/>
      <c r="FJ869" s="282"/>
      <c r="FK869" s="282"/>
      <c r="FL869" s="282"/>
      <c r="FM869" s="282"/>
      <c r="FN869" s="282"/>
      <c r="FO869" s="282"/>
      <c r="FP869" s="282"/>
      <c r="FQ869" s="282"/>
      <c r="FR869" s="282"/>
      <c r="FS869" s="282"/>
      <c r="FT869" s="282"/>
      <c r="FU869" s="282"/>
      <c r="FV869" s="282"/>
      <c r="FW869" s="282"/>
      <c r="FX869" s="282"/>
      <c r="FY869" s="282"/>
      <c r="FZ869" s="282"/>
      <c r="GA869" s="282"/>
      <c r="GB869" s="282"/>
      <c r="GC869" s="282"/>
      <c r="GD869" s="282"/>
      <c r="GE869" s="282"/>
      <c r="GF869" s="282"/>
      <c r="GG869" s="282"/>
      <c r="GH869" s="282"/>
      <c r="GI869" s="282"/>
      <c r="GJ869" s="282"/>
      <c r="GK869" s="282"/>
      <c r="GL869" s="282"/>
      <c r="GM869" s="282"/>
      <c r="GN869" s="282"/>
      <c r="GO869" s="282"/>
      <c r="GP869" s="282"/>
      <c r="GQ869" s="282"/>
      <c r="GR869" s="282"/>
      <c r="GS869" s="282"/>
      <c r="GT869" s="282"/>
      <c r="GU869" s="282"/>
      <c r="GV869" s="282"/>
      <c r="GW869" s="282"/>
      <c r="GX869" s="282"/>
      <c r="GY869" s="282"/>
      <c r="GZ869" s="282"/>
      <c r="HA869" s="282"/>
      <c r="HB869" s="282"/>
      <c r="HC869" s="282"/>
      <c r="HD869" s="282"/>
      <c r="HE869" s="282"/>
      <c r="HF869" s="282"/>
      <c r="HG869" s="282"/>
      <c r="HH869" s="282"/>
      <c r="HI869" s="282"/>
      <c r="HJ869" s="282"/>
      <c r="HK869" s="282"/>
      <c r="HL869" s="282"/>
      <c r="HM869" s="282"/>
      <c r="HN869" s="282"/>
      <c r="HO869" s="282"/>
      <c r="HP869" s="282"/>
      <c r="HQ869" s="282"/>
    </row>
    <row r="870" spans="1:225" s="73" customFormat="1" ht="18" hidden="1" customHeight="1" x14ac:dyDescent="0.25">
      <c r="A870" s="223" t="str">
        <f t="shared" si="1933"/>
        <v/>
      </c>
      <c r="B870" s="225" t="str">
        <f t="shared" si="1933"/>
        <v/>
      </c>
      <c r="C870" s="218">
        <f t="shared" si="1929"/>
        <v>0</v>
      </c>
      <c r="D870" s="284"/>
      <c r="E870" s="219">
        <f t="shared" si="1930"/>
        <v>0</v>
      </c>
      <c r="F870" s="219">
        <f t="shared" si="1931"/>
        <v>0</v>
      </c>
      <c r="G870" s="84"/>
      <c r="H870" s="214" t="str">
        <f t="shared" si="1935"/>
        <v/>
      </c>
      <c r="I870" s="219" t="str">
        <f t="shared" si="1936"/>
        <v/>
      </c>
      <c r="J870" s="219" t="str">
        <f t="shared" si="1939"/>
        <v/>
      </c>
      <c r="K870" s="216"/>
      <c r="L870" s="217">
        <f t="shared" si="1934"/>
        <v>1</v>
      </c>
      <c r="M870" s="219" t="str">
        <f t="shared" si="1937"/>
        <v/>
      </c>
      <c r="N870" s="221" t="str">
        <f t="shared" si="1938"/>
        <v/>
      </c>
      <c r="O870" s="304"/>
      <c r="P870" s="282"/>
      <c r="Q870" s="282"/>
      <c r="R870" s="287"/>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c r="CQ870" s="282"/>
      <c r="CR870" s="282"/>
      <c r="CS870" s="282"/>
      <c r="CT870" s="282"/>
      <c r="CU870" s="282"/>
      <c r="CV870" s="282"/>
      <c r="CW870" s="282"/>
      <c r="CX870" s="282"/>
      <c r="CY870" s="282"/>
      <c r="CZ870" s="282"/>
      <c r="DA870" s="282"/>
      <c r="DB870" s="282"/>
      <c r="DC870" s="282"/>
      <c r="DD870" s="282"/>
      <c r="DE870" s="282"/>
      <c r="DF870" s="282"/>
      <c r="DG870" s="282"/>
      <c r="DH870" s="282"/>
      <c r="DI870" s="282"/>
      <c r="DJ870" s="282"/>
      <c r="DK870" s="282"/>
      <c r="DL870" s="282"/>
      <c r="DM870" s="282"/>
      <c r="DN870" s="282"/>
      <c r="DO870" s="282"/>
      <c r="DP870" s="282"/>
      <c r="DQ870" s="282"/>
      <c r="DR870" s="282"/>
      <c r="DS870" s="282"/>
      <c r="DT870" s="282"/>
      <c r="DU870" s="282"/>
      <c r="DV870" s="282"/>
      <c r="DW870" s="282"/>
      <c r="DX870" s="282"/>
      <c r="DY870" s="282"/>
      <c r="DZ870" s="282"/>
      <c r="EA870" s="282"/>
      <c r="EB870" s="282"/>
      <c r="EC870" s="282"/>
      <c r="ED870" s="282"/>
      <c r="EE870" s="282"/>
      <c r="EF870" s="282"/>
      <c r="EG870" s="282"/>
      <c r="EH870" s="282"/>
      <c r="EI870" s="282"/>
      <c r="EJ870" s="282"/>
      <c r="EK870" s="282"/>
      <c r="EL870" s="282"/>
      <c r="EM870" s="282"/>
      <c r="EN870" s="282"/>
      <c r="EO870" s="282"/>
      <c r="EP870" s="282"/>
      <c r="EQ870" s="282"/>
      <c r="ER870" s="282"/>
      <c r="ES870" s="282"/>
      <c r="ET870" s="282"/>
      <c r="EU870" s="282"/>
      <c r="EV870" s="282"/>
      <c r="EW870" s="282"/>
      <c r="EX870" s="282"/>
      <c r="EY870" s="282"/>
      <c r="EZ870" s="282"/>
      <c r="FA870" s="282"/>
      <c r="FB870" s="282"/>
      <c r="FC870" s="282"/>
      <c r="FD870" s="282"/>
      <c r="FE870" s="282"/>
      <c r="FF870" s="282"/>
      <c r="FG870" s="282"/>
      <c r="FH870" s="282"/>
      <c r="FI870" s="282"/>
      <c r="FJ870" s="282"/>
      <c r="FK870" s="282"/>
      <c r="FL870" s="282"/>
      <c r="FM870" s="282"/>
      <c r="FN870" s="282"/>
      <c r="FO870" s="282"/>
      <c r="FP870" s="282"/>
      <c r="FQ870" s="282"/>
      <c r="FR870" s="282"/>
      <c r="FS870" s="282"/>
      <c r="FT870" s="282"/>
      <c r="FU870" s="282"/>
      <c r="FV870" s="282"/>
      <c r="FW870" s="282"/>
      <c r="FX870" s="282"/>
      <c r="FY870" s="282"/>
      <c r="FZ870" s="282"/>
      <c r="GA870" s="282"/>
      <c r="GB870" s="282"/>
      <c r="GC870" s="282"/>
      <c r="GD870" s="282"/>
      <c r="GE870" s="282"/>
      <c r="GF870" s="282"/>
      <c r="GG870" s="282"/>
      <c r="GH870" s="282"/>
      <c r="GI870" s="282"/>
      <c r="GJ870" s="282"/>
      <c r="GK870" s="282"/>
      <c r="GL870" s="282"/>
      <c r="GM870" s="282"/>
      <c r="GN870" s="282"/>
      <c r="GO870" s="282"/>
      <c r="GP870" s="282"/>
      <c r="GQ870" s="282"/>
      <c r="GR870" s="282"/>
      <c r="GS870" s="282"/>
      <c r="GT870" s="282"/>
      <c r="GU870" s="282"/>
      <c r="GV870" s="282"/>
      <c r="GW870" s="282"/>
      <c r="GX870" s="282"/>
      <c r="GY870" s="282"/>
      <c r="GZ870" s="282"/>
      <c r="HA870" s="282"/>
      <c r="HB870" s="282"/>
      <c r="HC870" s="282"/>
      <c r="HD870" s="282"/>
      <c r="HE870" s="282"/>
      <c r="HF870" s="282"/>
      <c r="HG870" s="282"/>
      <c r="HH870" s="282"/>
      <c r="HI870" s="282"/>
      <c r="HJ870" s="282"/>
      <c r="HK870" s="282"/>
      <c r="HL870" s="282"/>
      <c r="HM870" s="282"/>
      <c r="HN870" s="282"/>
      <c r="HO870" s="282"/>
      <c r="HP870" s="282"/>
      <c r="HQ870" s="282"/>
    </row>
    <row r="871" spans="1:225" s="73" customFormat="1" ht="18" hidden="1" customHeight="1" x14ac:dyDescent="0.25">
      <c r="A871" s="223" t="str">
        <f t="shared" si="1933"/>
        <v/>
      </c>
      <c r="B871" s="225" t="str">
        <f t="shared" si="1933"/>
        <v/>
      </c>
      <c r="C871" s="218">
        <f t="shared" si="1929"/>
        <v>0</v>
      </c>
      <c r="D871" s="284"/>
      <c r="E871" s="219">
        <f t="shared" si="1930"/>
        <v>0</v>
      </c>
      <c r="F871" s="219">
        <f t="shared" si="1931"/>
        <v>0</v>
      </c>
      <c r="G871" s="84"/>
      <c r="H871" s="214" t="str">
        <f t="shared" si="1935"/>
        <v/>
      </c>
      <c r="I871" s="219" t="str">
        <f t="shared" si="1936"/>
        <v/>
      </c>
      <c r="J871" s="219" t="str">
        <f t="shared" si="1939"/>
        <v/>
      </c>
      <c r="K871" s="216"/>
      <c r="L871" s="217">
        <f t="shared" si="1934"/>
        <v>1</v>
      </c>
      <c r="M871" s="219" t="str">
        <f t="shared" si="1937"/>
        <v/>
      </c>
      <c r="N871" s="221" t="str">
        <f t="shared" si="1938"/>
        <v/>
      </c>
      <c r="O871" s="304"/>
      <c r="P871" s="282"/>
      <c r="Q871" s="282"/>
      <c r="R871" s="287"/>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c r="CQ871" s="282"/>
      <c r="CR871" s="282"/>
      <c r="CS871" s="282"/>
      <c r="CT871" s="282"/>
      <c r="CU871" s="282"/>
      <c r="CV871" s="282"/>
      <c r="CW871" s="282"/>
      <c r="CX871" s="282"/>
      <c r="CY871" s="282"/>
      <c r="CZ871" s="282"/>
      <c r="DA871" s="282"/>
      <c r="DB871" s="282"/>
      <c r="DC871" s="282"/>
      <c r="DD871" s="282"/>
      <c r="DE871" s="282"/>
      <c r="DF871" s="282"/>
      <c r="DG871" s="282"/>
      <c r="DH871" s="282"/>
      <c r="DI871" s="282"/>
      <c r="DJ871" s="282"/>
      <c r="DK871" s="282"/>
      <c r="DL871" s="282"/>
      <c r="DM871" s="282"/>
      <c r="DN871" s="282"/>
      <c r="DO871" s="282"/>
      <c r="DP871" s="282"/>
      <c r="DQ871" s="282"/>
      <c r="DR871" s="282"/>
      <c r="DS871" s="282"/>
      <c r="DT871" s="282"/>
      <c r="DU871" s="282"/>
      <c r="DV871" s="282"/>
      <c r="DW871" s="282"/>
      <c r="DX871" s="282"/>
      <c r="DY871" s="282"/>
      <c r="DZ871" s="282"/>
      <c r="EA871" s="282"/>
      <c r="EB871" s="282"/>
      <c r="EC871" s="282"/>
      <c r="ED871" s="282"/>
      <c r="EE871" s="282"/>
      <c r="EF871" s="282"/>
      <c r="EG871" s="282"/>
      <c r="EH871" s="282"/>
      <c r="EI871" s="282"/>
      <c r="EJ871" s="282"/>
      <c r="EK871" s="282"/>
      <c r="EL871" s="282"/>
      <c r="EM871" s="282"/>
      <c r="EN871" s="282"/>
      <c r="EO871" s="282"/>
      <c r="EP871" s="282"/>
      <c r="EQ871" s="282"/>
      <c r="ER871" s="282"/>
      <c r="ES871" s="282"/>
      <c r="ET871" s="282"/>
      <c r="EU871" s="282"/>
      <c r="EV871" s="282"/>
      <c r="EW871" s="282"/>
      <c r="EX871" s="282"/>
      <c r="EY871" s="282"/>
      <c r="EZ871" s="282"/>
      <c r="FA871" s="282"/>
      <c r="FB871" s="282"/>
      <c r="FC871" s="282"/>
      <c r="FD871" s="282"/>
      <c r="FE871" s="282"/>
      <c r="FF871" s="282"/>
      <c r="FG871" s="282"/>
      <c r="FH871" s="282"/>
      <c r="FI871" s="282"/>
      <c r="FJ871" s="282"/>
      <c r="FK871" s="282"/>
      <c r="FL871" s="282"/>
      <c r="FM871" s="282"/>
      <c r="FN871" s="282"/>
      <c r="FO871" s="282"/>
      <c r="FP871" s="282"/>
      <c r="FQ871" s="282"/>
      <c r="FR871" s="282"/>
      <c r="FS871" s="282"/>
      <c r="FT871" s="282"/>
      <c r="FU871" s="282"/>
      <c r="FV871" s="282"/>
      <c r="FW871" s="282"/>
      <c r="FX871" s="282"/>
      <c r="FY871" s="282"/>
      <c r="FZ871" s="282"/>
      <c r="GA871" s="282"/>
      <c r="GB871" s="282"/>
      <c r="GC871" s="282"/>
      <c r="GD871" s="282"/>
      <c r="GE871" s="282"/>
      <c r="GF871" s="282"/>
      <c r="GG871" s="282"/>
      <c r="GH871" s="282"/>
      <c r="GI871" s="282"/>
      <c r="GJ871" s="282"/>
      <c r="GK871" s="282"/>
      <c r="GL871" s="282"/>
      <c r="GM871" s="282"/>
      <c r="GN871" s="282"/>
      <c r="GO871" s="282"/>
      <c r="GP871" s="282"/>
      <c r="GQ871" s="282"/>
      <c r="GR871" s="282"/>
      <c r="GS871" s="282"/>
      <c r="GT871" s="282"/>
      <c r="GU871" s="282"/>
      <c r="GV871" s="282"/>
      <c r="GW871" s="282"/>
      <c r="GX871" s="282"/>
      <c r="GY871" s="282"/>
      <c r="GZ871" s="282"/>
      <c r="HA871" s="282"/>
      <c r="HB871" s="282"/>
      <c r="HC871" s="282"/>
      <c r="HD871" s="282"/>
      <c r="HE871" s="282"/>
      <c r="HF871" s="282"/>
      <c r="HG871" s="282"/>
      <c r="HH871" s="282"/>
      <c r="HI871" s="282"/>
      <c r="HJ871" s="282"/>
      <c r="HK871" s="282"/>
      <c r="HL871" s="282"/>
      <c r="HM871" s="282"/>
      <c r="HN871" s="282"/>
      <c r="HO871" s="282"/>
      <c r="HP871" s="282"/>
      <c r="HQ871" s="282"/>
    </row>
    <row r="872" spans="1:225" s="73" customFormat="1" ht="18" hidden="1" customHeight="1" x14ac:dyDescent="0.25">
      <c r="A872" s="223" t="str">
        <f t="shared" ref="A872:B891" si="1940">IF(A715="","",A715)</f>
        <v/>
      </c>
      <c r="B872" s="225" t="str">
        <f t="shared" si="1940"/>
        <v/>
      </c>
      <c r="C872" s="218">
        <f t="shared" si="1929"/>
        <v>0</v>
      </c>
      <c r="D872" s="284"/>
      <c r="E872" s="219">
        <f t="shared" si="1930"/>
        <v>0</v>
      </c>
      <c r="F872" s="219">
        <f t="shared" si="1931"/>
        <v>0</v>
      </c>
      <c r="G872" s="84"/>
      <c r="H872" s="214" t="str">
        <f t="shared" si="1935"/>
        <v/>
      </c>
      <c r="I872" s="219" t="str">
        <f t="shared" si="1936"/>
        <v/>
      </c>
      <c r="J872" s="219" t="str">
        <f t="shared" si="1939"/>
        <v/>
      </c>
      <c r="K872" s="216"/>
      <c r="L872" s="217">
        <f t="shared" si="1934"/>
        <v>1</v>
      </c>
      <c r="M872" s="219" t="str">
        <f t="shared" si="1937"/>
        <v/>
      </c>
      <c r="N872" s="221" t="str">
        <f t="shared" si="1938"/>
        <v/>
      </c>
      <c r="O872" s="304"/>
      <c r="P872" s="282"/>
      <c r="Q872" s="282"/>
      <c r="R872" s="287"/>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c r="CQ872" s="282"/>
      <c r="CR872" s="282"/>
      <c r="CS872" s="282"/>
      <c r="CT872" s="282"/>
      <c r="CU872" s="282"/>
      <c r="CV872" s="282"/>
      <c r="CW872" s="282"/>
      <c r="CX872" s="282"/>
      <c r="CY872" s="282"/>
      <c r="CZ872" s="282"/>
      <c r="DA872" s="282"/>
      <c r="DB872" s="282"/>
      <c r="DC872" s="282"/>
      <c r="DD872" s="282"/>
      <c r="DE872" s="282"/>
      <c r="DF872" s="282"/>
      <c r="DG872" s="282"/>
      <c r="DH872" s="282"/>
      <c r="DI872" s="282"/>
      <c r="DJ872" s="282"/>
      <c r="DK872" s="282"/>
      <c r="DL872" s="282"/>
      <c r="DM872" s="282"/>
      <c r="DN872" s="282"/>
      <c r="DO872" s="282"/>
      <c r="DP872" s="282"/>
      <c r="DQ872" s="282"/>
      <c r="DR872" s="282"/>
      <c r="DS872" s="282"/>
      <c r="DT872" s="282"/>
      <c r="DU872" s="282"/>
      <c r="DV872" s="282"/>
      <c r="DW872" s="282"/>
      <c r="DX872" s="282"/>
      <c r="DY872" s="282"/>
      <c r="DZ872" s="282"/>
      <c r="EA872" s="282"/>
      <c r="EB872" s="282"/>
      <c r="EC872" s="282"/>
      <c r="ED872" s="282"/>
      <c r="EE872" s="282"/>
      <c r="EF872" s="282"/>
      <c r="EG872" s="282"/>
      <c r="EH872" s="282"/>
      <c r="EI872" s="282"/>
      <c r="EJ872" s="282"/>
      <c r="EK872" s="282"/>
      <c r="EL872" s="282"/>
      <c r="EM872" s="282"/>
      <c r="EN872" s="282"/>
      <c r="EO872" s="282"/>
      <c r="EP872" s="282"/>
      <c r="EQ872" s="282"/>
      <c r="ER872" s="282"/>
      <c r="ES872" s="282"/>
      <c r="ET872" s="282"/>
      <c r="EU872" s="282"/>
      <c r="EV872" s="282"/>
      <c r="EW872" s="282"/>
      <c r="EX872" s="282"/>
      <c r="EY872" s="282"/>
      <c r="EZ872" s="282"/>
      <c r="FA872" s="282"/>
      <c r="FB872" s="282"/>
      <c r="FC872" s="282"/>
      <c r="FD872" s="282"/>
      <c r="FE872" s="282"/>
      <c r="FF872" s="282"/>
      <c r="FG872" s="282"/>
      <c r="FH872" s="282"/>
      <c r="FI872" s="282"/>
      <c r="FJ872" s="282"/>
      <c r="FK872" s="282"/>
      <c r="FL872" s="282"/>
      <c r="FM872" s="282"/>
      <c r="FN872" s="282"/>
      <c r="FO872" s="282"/>
      <c r="FP872" s="282"/>
      <c r="FQ872" s="282"/>
      <c r="FR872" s="282"/>
      <c r="FS872" s="282"/>
      <c r="FT872" s="282"/>
      <c r="FU872" s="282"/>
      <c r="FV872" s="282"/>
      <c r="FW872" s="282"/>
      <c r="FX872" s="282"/>
      <c r="FY872" s="282"/>
      <c r="FZ872" s="282"/>
      <c r="GA872" s="282"/>
      <c r="GB872" s="282"/>
      <c r="GC872" s="282"/>
      <c r="GD872" s="282"/>
      <c r="GE872" s="282"/>
      <c r="GF872" s="282"/>
      <c r="GG872" s="282"/>
      <c r="GH872" s="282"/>
      <c r="GI872" s="282"/>
      <c r="GJ872" s="282"/>
      <c r="GK872" s="282"/>
      <c r="GL872" s="282"/>
      <c r="GM872" s="282"/>
      <c r="GN872" s="282"/>
      <c r="GO872" s="282"/>
      <c r="GP872" s="282"/>
      <c r="GQ872" s="282"/>
      <c r="GR872" s="282"/>
      <c r="GS872" s="282"/>
      <c r="GT872" s="282"/>
      <c r="GU872" s="282"/>
      <c r="GV872" s="282"/>
      <c r="GW872" s="282"/>
      <c r="GX872" s="282"/>
      <c r="GY872" s="282"/>
      <c r="GZ872" s="282"/>
      <c r="HA872" s="282"/>
      <c r="HB872" s="282"/>
      <c r="HC872" s="282"/>
      <c r="HD872" s="282"/>
      <c r="HE872" s="282"/>
      <c r="HF872" s="282"/>
      <c r="HG872" s="282"/>
      <c r="HH872" s="282"/>
      <c r="HI872" s="282"/>
      <c r="HJ872" s="282"/>
      <c r="HK872" s="282"/>
      <c r="HL872" s="282"/>
      <c r="HM872" s="282"/>
      <c r="HN872" s="282"/>
      <c r="HO872" s="282"/>
      <c r="HP872" s="282"/>
      <c r="HQ872" s="282"/>
    </row>
    <row r="873" spans="1:225" s="73" customFormat="1" ht="18" hidden="1" customHeight="1" x14ac:dyDescent="0.25">
      <c r="A873" s="223" t="str">
        <f t="shared" si="1940"/>
        <v/>
      </c>
      <c r="B873" s="225" t="str">
        <f t="shared" si="1940"/>
        <v/>
      </c>
      <c r="C873" s="218">
        <f t="shared" si="1929"/>
        <v>0</v>
      </c>
      <c r="D873" s="284"/>
      <c r="E873" s="219">
        <f t="shared" si="1930"/>
        <v>0</v>
      </c>
      <c r="F873" s="219">
        <f t="shared" si="1931"/>
        <v>0</v>
      </c>
      <c r="G873" s="84"/>
      <c r="H873" s="214" t="str">
        <f t="shared" si="1935"/>
        <v/>
      </c>
      <c r="I873" s="219" t="str">
        <f t="shared" si="1936"/>
        <v/>
      </c>
      <c r="J873" s="219" t="str">
        <f t="shared" si="1939"/>
        <v/>
      </c>
      <c r="K873" s="216"/>
      <c r="L873" s="217">
        <f t="shared" si="1934"/>
        <v>1</v>
      </c>
      <c r="M873" s="219" t="str">
        <f t="shared" si="1937"/>
        <v/>
      </c>
      <c r="N873" s="221" t="str">
        <f t="shared" si="1938"/>
        <v/>
      </c>
      <c r="O873" s="304"/>
      <c r="P873" s="282"/>
      <c r="Q873" s="282"/>
      <c r="R873" s="287"/>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c r="CQ873" s="282"/>
      <c r="CR873" s="282"/>
      <c r="CS873" s="282"/>
      <c r="CT873" s="282"/>
      <c r="CU873" s="282"/>
      <c r="CV873" s="282"/>
      <c r="CW873" s="282"/>
      <c r="CX873" s="282"/>
      <c r="CY873" s="282"/>
      <c r="CZ873" s="282"/>
      <c r="DA873" s="282"/>
      <c r="DB873" s="282"/>
      <c r="DC873" s="282"/>
      <c r="DD873" s="282"/>
      <c r="DE873" s="282"/>
      <c r="DF873" s="282"/>
      <c r="DG873" s="282"/>
      <c r="DH873" s="282"/>
      <c r="DI873" s="282"/>
      <c r="DJ873" s="282"/>
      <c r="DK873" s="282"/>
      <c r="DL873" s="282"/>
      <c r="DM873" s="282"/>
      <c r="DN873" s="282"/>
      <c r="DO873" s="282"/>
      <c r="DP873" s="282"/>
      <c r="DQ873" s="282"/>
      <c r="DR873" s="282"/>
      <c r="DS873" s="282"/>
      <c r="DT873" s="282"/>
      <c r="DU873" s="282"/>
      <c r="DV873" s="282"/>
      <c r="DW873" s="282"/>
      <c r="DX873" s="282"/>
      <c r="DY873" s="282"/>
      <c r="DZ873" s="282"/>
      <c r="EA873" s="282"/>
      <c r="EB873" s="282"/>
      <c r="EC873" s="282"/>
      <c r="ED873" s="282"/>
      <c r="EE873" s="282"/>
      <c r="EF873" s="282"/>
      <c r="EG873" s="282"/>
      <c r="EH873" s="282"/>
      <c r="EI873" s="282"/>
      <c r="EJ873" s="282"/>
      <c r="EK873" s="282"/>
      <c r="EL873" s="282"/>
      <c r="EM873" s="282"/>
      <c r="EN873" s="282"/>
      <c r="EO873" s="282"/>
      <c r="EP873" s="282"/>
      <c r="EQ873" s="282"/>
      <c r="ER873" s="282"/>
      <c r="ES873" s="282"/>
      <c r="ET873" s="282"/>
      <c r="EU873" s="282"/>
      <c r="EV873" s="282"/>
      <c r="EW873" s="282"/>
      <c r="EX873" s="282"/>
      <c r="EY873" s="282"/>
      <c r="EZ873" s="282"/>
      <c r="FA873" s="282"/>
      <c r="FB873" s="282"/>
      <c r="FC873" s="282"/>
      <c r="FD873" s="282"/>
      <c r="FE873" s="282"/>
      <c r="FF873" s="282"/>
      <c r="FG873" s="282"/>
      <c r="FH873" s="282"/>
      <c r="FI873" s="282"/>
      <c r="FJ873" s="282"/>
      <c r="FK873" s="282"/>
      <c r="FL873" s="282"/>
      <c r="FM873" s="282"/>
      <c r="FN873" s="282"/>
      <c r="FO873" s="282"/>
      <c r="FP873" s="282"/>
      <c r="FQ873" s="282"/>
      <c r="FR873" s="282"/>
      <c r="FS873" s="282"/>
      <c r="FT873" s="282"/>
      <c r="FU873" s="282"/>
      <c r="FV873" s="282"/>
      <c r="FW873" s="282"/>
      <c r="FX873" s="282"/>
      <c r="FY873" s="282"/>
      <c r="FZ873" s="282"/>
      <c r="GA873" s="282"/>
      <c r="GB873" s="282"/>
      <c r="GC873" s="282"/>
      <c r="GD873" s="282"/>
      <c r="GE873" s="282"/>
      <c r="GF873" s="282"/>
      <c r="GG873" s="282"/>
      <c r="GH873" s="282"/>
      <c r="GI873" s="282"/>
      <c r="GJ873" s="282"/>
      <c r="GK873" s="282"/>
      <c r="GL873" s="282"/>
      <c r="GM873" s="282"/>
      <c r="GN873" s="282"/>
      <c r="GO873" s="282"/>
      <c r="GP873" s="282"/>
      <c r="GQ873" s="282"/>
      <c r="GR873" s="282"/>
      <c r="GS873" s="282"/>
      <c r="GT873" s="282"/>
      <c r="GU873" s="282"/>
      <c r="GV873" s="282"/>
      <c r="GW873" s="282"/>
      <c r="GX873" s="282"/>
      <c r="GY873" s="282"/>
      <c r="GZ873" s="282"/>
      <c r="HA873" s="282"/>
      <c r="HB873" s="282"/>
      <c r="HC873" s="282"/>
      <c r="HD873" s="282"/>
      <c r="HE873" s="282"/>
      <c r="HF873" s="282"/>
      <c r="HG873" s="282"/>
      <c r="HH873" s="282"/>
      <c r="HI873" s="282"/>
      <c r="HJ873" s="282"/>
      <c r="HK873" s="282"/>
      <c r="HL873" s="282"/>
      <c r="HM873" s="282"/>
      <c r="HN873" s="282"/>
      <c r="HO873" s="282"/>
      <c r="HP873" s="282"/>
      <c r="HQ873" s="282"/>
    </row>
    <row r="874" spans="1:225" s="73" customFormat="1" ht="18" hidden="1" customHeight="1" x14ac:dyDescent="0.25">
      <c r="A874" s="223" t="str">
        <f t="shared" si="1940"/>
        <v/>
      </c>
      <c r="B874" s="225" t="str">
        <f t="shared" si="1940"/>
        <v/>
      </c>
      <c r="C874" s="218">
        <f t="shared" si="1929"/>
        <v>0</v>
      </c>
      <c r="D874" s="284"/>
      <c r="E874" s="219">
        <f t="shared" si="1930"/>
        <v>0</v>
      </c>
      <c r="F874" s="219">
        <f t="shared" si="1931"/>
        <v>0</v>
      </c>
      <c r="G874" s="84"/>
      <c r="H874" s="214" t="str">
        <f t="shared" si="1935"/>
        <v/>
      </c>
      <c r="I874" s="219" t="str">
        <f t="shared" si="1936"/>
        <v/>
      </c>
      <c r="J874" s="219" t="str">
        <f t="shared" si="1939"/>
        <v/>
      </c>
      <c r="K874" s="216"/>
      <c r="L874" s="217">
        <f t="shared" si="1934"/>
        <v>1</v>
      </c>
      <c r="M874" s="219" t="str">
        <f t="shared" si="1937"/>
        <v/>
      </c>
      <c r="N874" s="221" t="str">
        <f t="shared" si="1938"/>
        <v/>
      </c>
      <c r="O874" s="304"/>
      <c r="P874" s="282"/>
      <c r="Q874" s="282"/>
      <c r="R874" s="287"/>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c r="CQ874" s="282"/>
      <c r="CR874" s="282"/>
      <c r="CS874" s="282"/>
      <c r="CT874" s="282"/>
      <c r="CU874" s="282"/>
      <c r="CV874" s="282"/>
      <c r="CW874" s="282"/>
      <c r="CX874" s="282"/>
      <c r="CY874" s="282"/>
      <c r="CZ874" s="282"/>
      <c r="DA874" s="282"/>
      <c r="DB874" s="282"/>
      <c r="DC874" s="282"/>
      <c r="DD874" s="282"/>
      <c r="DE874" s="282"/>
      <c r="DF874" s="282"/>
      <c r="DG874" s="282"/>
      <c r="DH874" s="282"/>
      <c r="DI874" s="282"/>
      <c r="DJ874" s="282"/>
      <c r="DK874" s="282"/>
      <c r="DL874" s="282"/>
      <c r="DM874" s="282"/>
      <c r="DN874" s="282"/>
      <c r="DO874" s="282"/>
      <c r="DP874" s="282"/>
      <c r="DQ874" s="282"/>
      <c r="DR874" s="282"/>
      <c r="DS874" s="282"/>
      <c r="DT874" s="282"/>
      <c r="DU874" s="282"/>
      <c r="DV874" s="282"/>
      <c r="DW874" s="282"/>
      <c r="DX874" s="282"/>
      <c r="DY874" s="282"/>
      <c r="DZ874" s="282"/>
      <c r="EA874" s="282"/>
      <c r="EB874" s="282"/>
      <c r="EC874" s="282"/>
      <c r="ED874" s="282"/>
      <c r="EE874" s="282"/>
      <c r="EF874" s="282"/>
      <c r="EG874" s="282"/>
      <c r="EH874" s="282"/>
      <c r="EI874" s="282"/>
      <c r="EJ874" s="282"/>
      <c r="EK874" s="282"/>
      <c r="EL874" s="282"/>
      <c r="EM874" s="282"/>
      <c r="EN874" s="282"/>
      <c r="EO874" s="282"/>
      <c r="EP874" s="282"/>
      <c r="EQ874" s="282"/>
      <c r="ER874" s="282"/>
      <c r="ES874" s="282"/>
      <c r="ET874" s="282"/>
      <c r="EU874" s="282"/>
      <c r="EV874" s="282"/>
      <c r="EW874" s="282"/>
      <c r="EX874" s="282"/>
      <c r="EY874" s="282"/>
      <c r="EZ874" s="282"/>
      <c r="FA874" s="282"/>
      <c r="FB874" s="282"/>
      <c r="FC874" s="282"/>
      <c r="FD874" s="282"/>
      <c r="FE874" s="282"/>
      <c r="FF874" s="282"/>
      <c r="FG874" s="282"/>
      <c r="FH874" s="282"/>
      <c r="FI874" s="282"/>
      <c r="FJ874" s="282"/>
      <c r="FK874" s="282"/>
      <c r="FL874" s="282"/>
      <c r="FM874" s="282"/>
      <c r="FN874" s="282"/>
      <c r="FO874" s="282"/>
      <c r="FP874" s="282"/>
      <c r="FQ874" s="282"/>
      <c r="FR874" s="282"/>
      <c r="FS874" s="282"/>
      <c r="FT874" s="282"/>
      <c r="FU874" s="282"/>
      <c r="FV874" s="282"/>
      <c r="FW874" s="282"/>
      <c r="FX874" s="282"/>
      <c r="FY874" s="282"/>
      <c r="FZ874" s="282"/>
      <c r="GA874" s="282"/>
      <c r="GB874" s="282"/>
      <c r="GC874" s="282"/>
      <c r="GD874" s="282"/>
      <c r="GE874" s="282"/>
      <c r="GF874" s="282"/>
      <c r="GG874" s="282"/>
      <c r="GH874" s="282"/>
      <c r="GI874" s="282"/>
      <c r="GJ874" s="282"/>
      <c r="GK874" s="282"/>
      <c r="GL874" s="282"/>
      <c r="GM874" s="282"/>
      <c r="GN874" s="282"/>
      <c r="GO874" s="282"/>
      <c r="GP874" s="282"/>
      <c r="GQ874" s="282"/>
      <c r="GR874" s="282"/>
      <c r="GS874" s="282"/>
      <c r="GT874" s="282"/>
      <c r="GU874" s="282"/>
      <c r="GV874" s="282"/>
      <c r="GW874" s="282"/>
      <c r="GX874" s="282"/>
      <c r="GY874" s="282"/>
      <c r="GZ874" s="282"/>
      <c r="HA874" s="282"/>
      <c r="HB874" s="282"/>
      <c r="HC874" s="282"/>
      <c r="HD874" s="282"/>
      <c r="HE874" s="282"/>
      <c r="HF874" s="282"/>
      <c r="HG874" s="282"/>
      <c r="HH874" s="282"/>
      <c r="HI874" s="282"/>
      <c r="HJ874" s="282"/>
      <c r="HK874" s="282"/>
      <c r="HL874" s="282"/>
      <c r="HM874" s="282"/>
      <c r="HN874" s="282"/>
      <c r="HO874" s="282"/>
      <c r="HP874" s="282"/>
      <c r="HQ874" s="282"/>
    </row>
    <row r="875" spans="1:225" s="73" customFormat="1" ht="18" hidden="1" customHeight="1" x14ac:dyDescent="0.25">
      <c r="A875" s="223" t="str">
        <f t="shared" si="1940"/>
        <v/>
      </c>
      <c r="B875" s="225" t="str">
        <f t="shared" si="1940"/>
        <v/>
      </c>
      <c r="C875" s="218">
        <f t="shared" si="1929"/>
        <v>0</v>
      </c>
      <c r="D875" s="284"/>
      <c r="E875" s="219">
        <f t="shared" si="1930"/>
        <v>0</v>
      </c>
      <c r="F875" s="219">
        <f t="shared" si="1931"/>
        <v>0</v>
      </c>
      <c r="G875" s="84"/>
      <c r="H875" s="214" t="str">
        <f t="shared" si="1935"/>
        <v/>
      </c>
      <c r="I875" s="219" t="str">
        <f t="shared" si="1936"/>
        <v/>
      </c>
      <c r="J875" s="219" t="str">
        <f t="shared" si="1939"/>
        <v/>
      </c>
      <c r="K875" s="216"/>
      <c r="L875" s="217">
        <f t="shared" si="1934"/>
        <v>1</v>
      </c>
      <c r="M875" s="219" t="str">
        <f t="shared" si="1937"/>
        <v/>
      </c>
      <c r="N875" s="221" t="str">
        <f t="shared" si="1938"/>
        <v/>
      </c>
      <c r="O875" s="304"/>
      <c r="P875" s="282"/>
      <c r="Q875" s="282"/>
      <c r="R875" s="287"/>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c r="CQ875" s="282"/>
      <c r="CR875" s="282"/>
      <c r="CS875" s="282"/>
      <c r="CT875" s="282"/>
      <c r="CU875" s="282"/>
      <c r="CV875" s="282"/>
      <c r="CW875" s="282"/>
      <c r="CX875" s="282"/>
      <c r="CY875" s="282"/>
      <c r="CZ875" s="282"/>
      <c r="DA875" s="282"/>
      <c r="DB875" s="282"/>
      <c r="DC875" s="282"/>
      <c r="DD875" s="282"/>
      <c r="DE875" s="282"/>
      <c r="DF875" s="282"/>
      <c r="DG875" s="282"/>
      <c r="DH875" s="282"/>
      <c r="DI875" s="282"/>
      <c r="DJ875" s="282"/>
      <c r="DK875" s="282"/>
      <c r="DL875" s="282"/>
      <c r="DM875" s="282"/>
      <c r="DN875" s="282"/>
      <c r="DO875" s="282"/>
      <c r="DP875" s="282"/>
      <c r="DQ875" s="282"/>
      <c r="DR875" s="282"/>
      <c r="DS875" s="282"/>
      <c r="DT875" s="282"/>
      <c r="DU875" s="282"/>
      <c r="DV875" s="282"/>
      <c r="DW875" s="282"/>
      <c r="DX875" s="282"/>
      <c r="DY875" s="282"/>
      <c r="DZ875" s="282"/>
      <c r="EA875" s="282"/>
      <c r="EB875" s="282"/>
      <c r="EC875" s="282"/>
      <c r="ED875" s="282"/>
      <c r="EE875" s="282"/>
      <c r="EF875" s="282"/>
      <c r="EG875" s="282"/>
      <c r="EH875" s="282"/>
      <c r="EI875" s="282"/>
      <c r="EJ875" s="282"/>
      <c r="EK875" s="282"/>
      <c r="EL875" s="282"/>
      <c r="EM875" s="282"/>
      <c r="EN875" s="282"/>
      <c r="EO875" s="282"/>
      <c r="EP875" s="282"/>
      <c r="EQ875" s="282"/>
      <c r="ER875" s="282"/>
      <c r="ES875" s="282"/>
      <c r="ET875" s="282"/>
      <c r="EU875" s="282"/>
      <c r="EV875" s="282"/>
      <c r="EW875" s="282"/>
      <c r="EX875" s="282"/>
      <c r="EY875" s="282"/>
      <c r="EZ875" s="282"/>
      <c r="FA875" s="282"/>
      <c r="FB875" s="282"/>
      <c r="FC875" s="282"/>
      <c r="FD875" s="282"/>
      <c r="FE875" s="282"/>
      <c r="FF875" s="282"/>
      <c r="FG875" s="282"/>
      <c r="FH875" s="282"/>
      <c r="FI875" s="282"/>
      <c r="FJ875" s="282"/>
      <c r="FK875" s="282"/>
      <c r="FL875" s="282"/>
      <c r="FM875" s="282"/>
      <c r="FN875" s="282"/>
      <c r="FO875" s="282"/>
      <c r="FP875" s="282"/>
      <c r="FQ875" s="282"/>
      <c r="FR875" s="282"/>
      <c r="FS875" s="282"/>
      <c r="FT875" s="282"/>
      <c r="FU875" s="282"/>
      <c r="FV875" s="282"/>
      <c r="FW875" s="282"/>
      <c r="FX875" s="282"/>
      <c r="FY875" s="282"/>
      <c r="FZ875" s="282"/>
      <c r="GA875" s="282"/>
      <c r="GB875" s="282"/>
      <c r="GC875" s="282"/>
      <c r="GD875" s="282"/>
      <c r="GE875" s="282"/>
      <c r="GF875" s="282"/>
      <c r="GG875" s="282"/>
      <c r="GH875" s="282"/>
      <c r="GI875" s="282"/>
      <c r="GJ875" s="282"/>
      <c r="GK875" s="282"/>
      <c r="GL875" s="282"/>
      <c r="GM875" s="282"/>
      <c r="GN875" s="282"/>
      <c r="GO875" s="282"/>
      <c r="GP875" s="282"/>
      <c r="GQ875" s="282"/>
      <c r="GR875" s="282"/>
      <c r="GS875" s="282"/>
      <c r="GT875" s="282"/>
      <c r="GU875" s="282"/>
      <c r="GV875" s="282"/>
      <c r="GW875" s="282"/>
      <c r="GX875" s="282"/>
      <c r="GY875" s="282"/>
      <c r="GZ875" s="282"/>
      <c r="HA875" s="282"/>
      <c r="HB875" s="282"/>
      <c r="HC875" s="282"/>
      <c r="HD875" s="282"/>
      <c r="HE875" s="282"/>
      <c r="HF875" s="282"/>
      <c r="HG875" s="282"/>
      <c r="HH875" s="282"/>
      <c r="HI875" s="282"/>
      <c r="HJ875" s="282"/>
      <c r="HK875" s="282"/>
      <c r="HL875" s="282"/>
      <c r="HM875" s="282"/>
      <c r="HN875" s="282"/>
      <c r="HO875" s="282"/>
      <c r="HP875" s="282"/>
      <c r="HQ875" s="282"/>
    </row>
    <row r="876" spans="1:225" s="73" customFormat="1" ht="18" hidden="1" customHeight="1" x14ac:dyDescent="0.25">
      <c r="A876" s="223" t="str">
        <f t="shared" si="1940"/>
        <v/>
      </c>
      <c r="B876" s="225" t="str">
        <f t="shared" si="1940"/>
        <v/>
      </c>
      <c r="C876" s="218">
        <f t="shared" si="1929"/>
        <v>0</v>
      </c>
      <c r="D876" s="284"/>
      <c r="E876" s="219">
        <f t="shared" si="1930"/>
        <v>0</v>
      </c>
      <c r="F876" s="219">
        <f t="shared" si="1931"/>
        <v>0</v>
      </c>
      <c r="G876" s="84"/>
      <c r="H876" s="214" t="str">
        <f t="shared" si="1935"/>
        <v/>
      </c>
      <c r="I876" s="219" t="str">
        <f t="shared" si="1936"/>
        <v/>
      </c>
      <c r="J876" s="219" t="str">
        <f t="shared" si="1939"/>
        <v/>
      </c>
      <c r="K876" s="216"/>
      <c r="L876" s="217">
        <f t="shared" si="1934"/>
        <v>1</v>
      </c>
      <c r="M876" s="219" t="str">
        <f t="shared" si="1937"/>
        <v/>
      </c>
      <c r="N876" s="221" t="str">
        <f t="shared" si="1938"/>
        <v/>
      </c>
      <c r="O876" s="304"/>
      <c r="P876" s="282"/>
      <c r="Q876" s="282"/>
      <c r="R876" s="287"/>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c r="CQ876" s="282"/>
      <c r="CR876" s="282"/>
      <c r="CS876" s="282"/>
      <c r="CT876" s="282"/>
      <c r="CU876" s="282"/>
      <c r="CV876" s="282"/>
      <c r="CW876" s="282"/>
      <c r="CX876" s="282"/>
      <c r="CY876" s="282"/>
      <c r="CZ876" s="282"/>
      <c r="DA876" s="282"/>
      <c r="DB876" s="282"/>
      <c r="DC876" s="282"/>
      <c r="DD876" s="282"/>
      <c r="DE876" s="282"/>
      <c r="DF876" s="282"/>
      <c r="DG876" s="282"/>
      <c r="DH876" s="282"/>
      <c r="DI876" s="282"/>
      <c r="DJ876" s="282"/>
      <c r="DK876" s="282"/>
      <c r="DL876" s="282"/>
      <c r="DM876" s="282"/>
      <c r="DN876" s="282"/>
      <c r="DO876" s="282"/>
      <c r="DP876" s="282"/>
      <c r="DQ876" s="282"/>
      <c r="DR876" s="282"/>
      <c r="DS876" s="282"/>
      <c r="DT876" s="282"/>
      <c r="DU876" s="282"/>
      <c r="DV876" s="282"/>
      <c r="DW876" s="282"/>
      <c r="DX876" s="282"/>
      <c r="DY876" s="282"/>
      <c r="DZ876" s="282"/>
      <c r="EA876" s="282"/>
      <c r="EB876" s="282"/>
      <c r="EC876" s="282"/>
      <c r="ED876" s="282"/>
      <c r="EE876" s="282"/>
      <c r="EF876" s="282"/>
      <c r="EG876" s="282"/>
      <c r="EH876" s="282"/>
      <c r="EI876" s="282"/>
      <c r="EJ876" s="282"/>
      <c r="EK876" s="282"/>
      <c r="EL876" s="282"/>
      <c r="EM876" s="282"/>
      <c r="EN876" s="282"/>
      <c r="EO876" s="282"/>
      <c r="EP876" s="282"/>
      <c r="EQ876" s="282"/>
      <c r="ER876" s="282"/>
      <c r="ES876" s="282"/>
      <c r="ET876" s="282"/>
      <c r="EU876" s="282"/>
      <c r="EV876" s="282"/>
      <c r="EW876" s="282"/>
      <c r="EX876" s="282"/>
      <c r="EY876" s="282"/>
      <c r="EZ876" s="282"/>
      <c r="FA876" s="282"/>
      <c r="FB876" s="282"/>
      <c r="FC876" s="282"/>
      <c r="FD876" s="282"/>
      <c r="FE876" s="282"/>
      <c r="FF876" s="282"/>
      <c r="FG876" s="282"/>
      <c r="FH876" s="282"/>
      <c r="FI876" s="282"/>
      <c r="FJ876" s="282"/>
      <c r="FK876" s="282"/>
      <c r="FL876" s="282"/>
      <c r="FM876" s="282"/>
      <c r="FN876" s="282"/>
      <c r="FO876" s="282"/>
      <c r="FP876" s="282"/>
      <c r="FQ876" s="282"/>
      <c r="FR876" s="282"/>
      <c r="FS876" s="282"/>
      <c r="FT876" s="282"/>
      <c r="FU876" s="282"/>
      <c r="FV876" s="282"/>
      <c r="FW876" s="282"/>
      <c r="FX876" s="282"/>
      <c r="FY876" s="282"/>
      <c r="FZ876" s="282"/>
      <c r="GA876" s="282"/>
      <c r="GB876" s="282"/>
      <c r="GC876" s="282"/>
      <c r="GD876" s="282"/>
      <c r="GE876" s="282"/>
      <c r="GF876" s="282"/>
      <c r="GG876" s="282"/>
      <c r="GH876" s="282"/>
      <c r="GI876" s="282"/>
      <c r="GJ876" s="282"/>
      <c r="GK876" s="282"/>
      <c r="GL876" s="282"/>
      <c r="GM876" s="282"/>
      <c r="GN876" s="282"/>
      <c r="GO876" s="282"/>
      <c r="GP876" s="282"/>
      <c r="GQ876" s="282"/>
      <c r="GR876" s="282"/>
      <c r="GS876" s="282"/>
      <c r="GT876" s="282"/>
      <c r="GU876" s="282"/>
      <c r="GV876" s="282"/>
      <c r="GW876" s="282"/>
      <c r="GX876" s="282"/>
      <c r="GY876" s="282"/>
      <c r="GZ876" s="282"/>
      <c r="HA876" s="282"/>
      <c r="HB876" s="282"/>
      <c r="HC876" s="282"/>
      <c r="HD876" s="282"/>
      <c r="HE876" s="282"/>
      <c r="HF876" s="282"/>
      <c r="HG876" s="282"/>
      <c r="HH876" s="282"/>
      <c r="HI876" s="282"/>
      <c r="HJ876" s="282"/>
      <c r="HK876" s="282"/>
      <c r="HL876" s="282"/>
      <c r="HM876" s="282"/>
      <c r="HN876" s="282"/>
      <c r="HO876" s="282"/>
      <c r="HP876" s="282"/>
      <c r="HQ876" s="282"/>
    </row>
    <row r="877" spans="1:225" s="73" customFormat="1" ht="18" hidden="1" customHeight="1" x14ac:dyDescent="0.25">
      <c r="A877" s="223" t="str">
        <f t="shared" si="1940"/>
        <v/>
      </c>
      <c r="B877" s="225" t="str">
        <f t="shared" si="1940"/>
        <v/>
      </c>
      <c r="C877" s="218">
        <f t="shared" si="1929"/>
        <v>0</v>
      </c>
      <c r="D877" s="284"/>
      <c r="E877" s="219">
        <f t="shared" si="1930"/>
        <v>0</v>
      </c>
      <c r="F877" s="219">
        <f t="shared" si="1931"/>
        <v>0</v>
      </c>
      <c r="G877" s="84"/>
      <c r="H877" s="214" t="str">
        <f t="shared" si="1935"/>
        <v/>
      </c>
      <c r="I877" s="219" t="str">
        <f t="shared" si="1936"/>
        <v/>
      </c>
      <c r="J877" s="219" t="str">
        <f t="shared" si="1939"/>
        <v/>
      </c>
      <c r="K877" s="216"/>
      <c r="L877" s="217">
        <f t="shared" si="1934"/>
        <v>1</v>
      </c>
      <c r="M877" s="219" t="str">
        <f t="shared" si="1937"/>
        <v/>
      </c>
      <c r="N877" s="221" t="str">
        <f t="shared" si="1938"/>
        <v/>
      </c>
      <c r="O877" s="304"/>
      <c r="P877" s="282"/>
      <c r="Q877" s="282"/>
      <c r="R877" s="287"/>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c r="CQ877" s="282"/>
      <c r="CR877" s="282"/>
      <c r="CS877" s="282"/>
      <c r="CT877" s="282"/>
      <c r="CU877" s="282"/>
      <c r="CV877" s="282"/>
      <c r="CW877" s="282"/>
      <c r="CX877" s="282"/>
      <c r="CY877" s="282"/>
      <c r="CZ877" s="282"/>
      <c r="DA877" s="282"/>
      <c r="DB877" s="282"/>
      <c r="DC877" s="282"/>
      <c r="DD877" s="282"/>
      <c r="DE877" s="282"/>
      <c r="DF877" s="282"/>
      <c r="DG877" s="282"/>
      <c r="DH877" s="282"/>
      <c r="DI877" s="282"/>
      <c r="DJ877" s="282"/>
      <c r="DK877" s="282"/>
      <c r="DL877" s="282"/>
      <c r="DM877" s="282"/>
      <c r="DN877" s="282"/>
      <c r="DO877" s="282"/>
      <c r="DP877" s="282"/>
      <c r="DQ877" s="282"/>
      <c r="DR877" s="282"/>
      <c r="DS877" s="282"/>
      <c r="DT877" s="282"/>
      <c r="DU877" s="282"/>
      <c r="DV877" s="282"/>
      <c r="DW877" s="282"/>
      <c r="DX877" s="282"/>
      <c r="DY877" s="282"/>
      <c r="DZ877" s="282"/>
      <c r="EA877" s="282"/>
      <c r="EB877" s="282"/>
      <c r="EC877" s="282"/>
      <c r="ED877" s="282"/>
      <c r="EE877" s="282"/>
      <c r="EF877" s="282"/>
      <c r="EG877" s="282"/>
      <c r="EH877" s="282"/>
      <c r="EI877" s="282"/>
      <c r="EJ877" s="282"/>
      <c r="EK877" s="282"/>
      <c r="EL877" s="282"/>
      <c r="EM877" s="282"/>
      <c r="EN877" s="282"/>
      <c r="EO877" s="282"/>
      <c r="EP877" s="282"/>
      <c r="EQ877" s="282"/>
      <c r="ER877" s="282"/>
      <c r="ES877" s="282"/>
      <c r="ET877" s="282"/>
      <c r="EU877" s="282"/>
      <c r="EV877" s="282"/>
      <c r="EW877" s="282"/>
      <c r="EX877" s="282"/>
      <c r="EY877" s="282"/>
      <c r="EZ877" s="282"/>
      <c r="FA877" s="282"/>
      <c r="FB877" s="282"/>
      <c r="FC877" s="282"/>
      <c r="FD877" s="282"/>
      <c r="FE877" s="282"/>
      <c r="FF877" s="282"/>
      <c r="FG877" s="282"/>
      <c r="FH877" s="282"/>
      <c r="FI877" s="282"/>
      <c r="FJ877" s="282"/>
      <c r="FK877" s="282"/>
      <c r="FL877" s="282"/>
      <c r="FM877" s="282"/>
      <c r="FN877" s="282"/>
      <c r="FO877" s="282"/>
      <c r="FP877" s="282"/>
      <c r="FQ877" s="282"/>
      <c r="FR877" s="282"/>
      <c r="FS877" s="282"/>
      <c r="FT877" s="282"/>
      <c r="FU877" s="282"/>
      <c r="FV877" s="282"/>
      <c r="FW877" s="282"/>
      <c r="FX877" s="282"/>
      <c r="FY877" s="282"/>
      <c r="FZ877" s="282"/>
      <c r="GA877" s="282"/>
      <c r="GB877" s="282"/>
      <c r="GC877" s="282"/>
      <c r="GD877" s="282"/>
      <c r="GE877" s="282"/>
      <c r="GF877" s="282"/>
      <c r="GG877" s="282"/>
      <c r="GH877" s="282"/>
      <c r="GI877" s="282"/>
      <c r="GJ877" s="282"/>
      <c r="GK877" s="282"/>
      <c r="GL877" s="282"/>
      <c r="GM877" s="282"/>
      <c r="GN877" s="282"/>
      <c r="GO877" s="282"/>
      <c r="GP877" s="282"/>
      <c r="GQ877" s="282"/>
      <c r="GR877" s="282"/>
      <c r="GS877" s="282"/>
      <c r="GT877" s="282"/>
      <c r="GU877" s="282"/>
      <c r="GV877" s="282"/>
      <c r="GW877" s="282"/>
      <c r="GX877" s="282"/>
      <c r="GY877" s="282"/>
      <c r="GZ877" s="282"/>
      <c r="HA877" s="282"/>
      <c r="HB877" s="282"/>
      <c r="HC877" s="282"/>
      <c r="HD877" s="282"/>
      <c r="HE877" s="282"/>
      <c r="HF877" s="282"/>
      <c r="HG877" s="282"/>
      <c r="HH877" s="282"/>
      <c r="HI877" s="282"/>
      <c r="HJ877" s="282"/>
      <c r="HK877" s="282"/>
      <c r="HL877" s="282"/>
      <c r="HM877" s="282"/>
      <c r="HN877" s="282"/>
      <c r="HO877" s="282"/>
      <c r="HP877" s="282"/>
      <c r="HQ877" s="282"/>
    </row>
    <row r="878" spans="1:225" s="73" customFormat="1" ht="18" hidden="1" customHeight="1" x14ac:dyDescent="0.25">
      <c r="A878" s="223" t="str">
        <f t="shared" si="1940"/>
        <v/>
      </c>
      <c r="B878" s="225" t="str">
        <f t="shared" si="1940"/>
        <v/>
      </c>
      <c r="C878" s="218">
        <f t="shared" si="1929"/>
        <v>0</v>
      </c>
      <c r="D878" s="284"/>
      <c r="E878" s="219">
        <f t="shared" si="1930"/>
        <v>0</v>
      </c>
      <c r="F878" s="219">
        <f t="shared" si="1931"/>
        <v>0</v>
      </c>
      <c r="G878" s="84"/>
      <c r="H878" s="214" t="str">
        <f t="shared" si="1935"/>
        <v/>
      </c>
      <c r="I878" s="219" t="str">
        <f t="shared" si="1936"/>
        <v/>
      </c>
      <c r="J878" s="219" t="str">
        <f t="shared" si="1939"/>
        <v/>
      </c>
      <c r="K878" s="216"/>
      <c r="L878" s="217">
        <f t="shared" si="1934"/>
        <v>1</v>
      </c>
      <c r="M878" s="219" t="str">
        <f>IF(K878="","",ROUND(J878*K878,2))</f>
        <v/>
      </c>
      <c r="N878" s="221" t="str">
        <f t="shared" si="1938"/>
        <v/>
      </c>
      <c r="O878" s="304"/>
      <c r="P878" s="282"/>
      <c r="Q878" s="282"/>
      <c r="R878" s="287"/>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c r="CQ878" s="282"/>
      <c r="CR878" s="282"/>
      <c r="CS878" s="282"/>
      <c r="CT878" s="282"/>
      <c r="CU878" s="282"/>
      <c r="CV878" s="282"/>
      <c r="CW878" s="282"/>
      <c r="CX878" s="282"/>
      <c r="CY878" s="282"/>
      <c r="CZ878" s="282"/>
      <c r="DA878" s="282"/>
      <c r="DB878" s="282"/>
      <c r="DC878" s="282"/>
      <c r="DD878" s="282"/>
      <c r="DE878" s="282"/>
      <c r="DF878" s="282"/>
      <c r="DG878" s="282"/>
      <c r="DH878" s="282"/>
      <c r="DI878" s="282"/>
      <c r="DJ878" s="282"/>
      <c r="DK878" s="282"/>
      <c r="DL878" s="282"/>
      <c r="DM878" s="282"/>
      <c r="DN878" s="282"/>
      <c r="DO878" s="282"/>
      <c r="DP878" s="282"/>
      <c r="DQ878" s="282"/>
      <c r="DR878" s="282"/>
      <c r="DS878" s="282"/>
      <c r="DT878" s="282"/>
      <c r="DU878" s="282"/>
      <c r="DV878" s="282"/>
      <c r="DW878" s="282"/>
      <c r="DX878" s="282"/>
      <c r="DY878" s="282"/>
      <c r="DZ878" s="282"/>
      <c r="EA878" s="282"/>
      <c r="EB878" s="282"/>
      <c r="EC878" s="282"/>
      <c r="ED878" s="282"/>
      <c r="EE878" s="282"/>
      <c r="EF878" s="282"/>
      <c r="EG878" s="282"/>
      <c r="EH878" s="282"/>
      <c r="EI878" s="282"/>
      <c r="EJ878" s="282"/>
      <c r="EK878" s="282"/>
      <c r="EL878" s="282"/>
      <c r="EM878" s="282"/>
      <c r="EN878" s="282"/>
      <c r="EO878" s="282"/>
      <c r="EP878" s="282"/>
      <c r="EQ878" s="282"/>
      <c r="ER878" s="282"/>
      <c r="ES878" s="282"/>
      <c r="ET878" s="282"/>
      <c r="EU878" s="282"/>
      <c r="EV878" s="282"/>
      <c r="EW878" s="282"/>
      <c r="EX878" s="282"/>
      <c r="EY878" s="282"/>
      <c r="EZ878" s="282"/>
      <c r="FA878" s="282"/>
      <c r="FB878" s="282"/>
      <c r="FC878" s="282"/>
      <c r="FD878" s="282"/>
      <c r="FE878" s="282"/>
      <c r="FF878" s="282"/>
      <c r="FG878" s="282"/>
      <c r="FH878" s="282"/>
      <c r="FI878" s="282"/>
      <c r="FJ878" s="282"/>
      <c r="FK878" s="282"/>
      <c r="FL878" s="282"/>
      <c r="FM878" s="282"/>
      <c r="FN878" s="282"/>
      <c r="FO878" s="282"/>
      <c r="FP878" s="282"/>
      <c r="FQ878" s="282"/>
      <c r="FR878" s="282"/>
      <c r="FS878" s="282"/>
      <c r="FT878" s="282"/>
      <c r="FU878" s="282"/>
      <c r="FV878" s="282"/>
      <c r="FW878" s="282"/>
      <c r="FX878" s="282"/>
      <c r="FY878" s="282"/>
      <c r="FZ878" s="282"/>
      <c r="GA878" s="282"/>
      <c r="GB878" s="282"/>
      <c r="GC878" s="282"/>
      <c r="GD878" s="282"/>
      <c r="GE878" s="282"/>
      <c r="GF878" s="282"/>
      <c r="GG878" s="282"/>
      <c r="GH878" s="282"/>
      <c r="GI878" s="282"/>
      <c r="GJ878" s="282"/>
      <c r="GK878" s="282"/>
      <c r="GL878" s="282"/>
      <c r="GM878" s="282"/>
      <c r="GN878" s="282"/>
      <c r="GO878" s="282"/>
      <c r="GP878" s="282"/>
      <c r="GQ878" s="282"/>
      <c r="GR878" s="282"/>
      <c r="GS878" s="282"/>
      <c r="GT878" s="282"/>
      <c r="GU878" s="282"/>
      <c r="GV878" s="282"/>
      <c r="GW878" s="282"/>
      <c r="GX878" s="282"/>
      <c r="GY878" s="282"/>
      <c r="GZ878" s="282"/>
      <c r="HA878" s="282"/>
      <c r="HB878" s="282"/>
      <c r="HC878" s="282"/>
      <c r="HD878" s="282"/>
      <c r="HE878" s="282"/>
      <c r="HF878" s="282"/>
      <c r="HG878" s="282"/>
      <c r="HH878" s="282"/>
      <c r="HI878" s="282"/>
      <c r="HJ878" s="282"/>
      <c r="HK878" s="282"/>
      <c r="HL878" s="282"/>
      <c r="HM878" s="282"/>
      <c r="HN878" s="282"/>
      <c r="HO878" s="282"/>
      <c r="HP878" s="282"/>
      <c r="HQ878" s="282"/>
    </row>
    <row r="879" spans="1:225" s="73" customFormat="1" ht="18" hidden="1" customHeight="1" x14ac:dyDescent="0.25">
      <c r="A879" s="223" t="str">
        <f t="shared" si="1940"/>
        <v/>
      </c>
      <c r="B879" s="225" t="str">
        <f t="shared" si="1940"/>
        <v/>
      </c>
      <c r="C879" s="218">
        <f t="shared" si="1929"/>
        <v>0</v>
      </c>
      <c r="D879" s="284"/>
      <c r="E879" s="219">
        <f t="shared" si="1930"/>
        <v>0</v>
      </c>
      <c r="F879" s="219">
        <f t="shared" si="1931"/>
        <v>0</v>
      </c>
      <c r="G879" s="84"/>
      <c r="H879" s="214" t="str">
        <f t="shared" si="1935"/>
        <v/>
      </c>
      <c r="I879" s="219" t="str">
        <f t="shared" si="1936"/>
        <v/>
      </c>
      <c r="J879" s="219" t="str">
        <f t="shared" si="1939"/>
        <v/>
      </c>
      <c r="K879" s="216"/>
      <c r="L879" s="217">
        <f t="shared" si="1934"/>
        <v>1</v>
      </c>
      <c r="M879" s="219" t="str">
        <f t="shared" ref="M879:M910" si="1941">IF(K879="","",ROUND(J879*K879,2))</f>
        <v/>
      </c>
      <c r="N879" s="221" t="str">
        <f t="shared" si="1938"/>
        <v/>
      </c>
      <c r="O879" s="304"/>
      <c r="P879" s="282"/>
      <c r="Q879" s="282"/>
      <c r="R879" s="287"/>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c r="CQ879" s="282"/>
      <c r="CR879" s="282"/>
      <c r="CS879" s="282"/>
      <c r="CT879" s="282"/>
      <c r="CU879" s="282"/>
      <c r="CV879" s="282"/>
      <c r="CW879" s="282"/>
      <c r="CX879" s="282"/>
      <c r="CY879" s="282"/>
      <c r="CZ879" s="282"/>
      <c r="DA879" s="282"/>
      <c r="DB879" s="282"/>
      <c r="DC879" s="282"/>
      <c r="DD879" s="282"/>
      <c r="DE879" s="282"/>
      <c r="DF879" s="282"/>
      <c r="DG879" s="282"/>
      <c r="DH879" s="282"/>
      <c r="DI879" s="282"/>
      <c r="DJ879" s="282"/>
      <c r="DK879" s="282"/>
      <c r="DL879" s="282"/>
      <c r="DM879" s="282"/>
      <c r="DN879" s="282"/>
      <c r="DO879" s="282"/>
      <c r="DP879" s="282"/>
      <c r="DQ879" s="282"/>
      <c r="DR879" s="282"/>
      <c r="DS879" s="282"/>
      <c r="DT879" s="282"/>
      <c r="DU879" s="282"/>
      <c r="DV879" s="282"/>
      <c r="DW879" s="282"/>
      <c r="DX879" s="282"/>
      <c r="DY879" s="282"/>
      <c r="DZ879" s="282"/>
      <c r="EA879" s="282"/>
      <c r="EB879" s="282"/>
      <c r="EC879" s="282"/>
      <c r="ED879" s="282"/>
      <c r="EE879" s="282"/>
      <c r="EF879" s="282"/>
      <c r="EG879" s="282"/>
      <c r="EH879" s="282"/>
      <c r="EI879" s="282"/>
      <c r="EJ879" s="282"/>
      <c r="EK879" s="282"/>
      <c r="EL879" s="282"/>
      <c r="EM879" s="282"/>
      <c r="EN879" s="282"/>
      <c r="EO879" s="282"/>
      <c r="EP879" s="282"/>
      <c r="EQ879" s="282"/>
      <c r="ER879" s="282"/>
      <c r="ES879" s="282"/>
      <c r="ET879" s="282"/>
      <c r="EU879" s="282"/>
      <c r="EV879" s="282"/>
      <c r="EW879" s="282"/>
      <c r="EX879" s="282"/>
      <c r="EY879" s="282"/>
      <c r="EZ879" s="282"/>
      <c r="FA879" s="282"/>
      <c r="FB879" s="282"/>
      <c r="FC879" s="282"/>
      <c r="FD879" s="282"/>
      <c r="FE879" s="282"/>
      <c r="FF879" s="282"/>
      <c r="FG879" s="282"/>
      <c r="FH879" s="282"/>
      <c r="FI879" s="282"/>
      <c r="FJ879" s="282"/>
      <c r="FK879" s="282"/>
      <c r="FL879" s="282"/>
      <c r="FM879" s="282"/>
      <c r="FN879" s="282"/>
      <c r="FO879" s="282"/>
      <c r="FP879" s="282"/>
      <c r="FQ879" s="282"/>
      <c r="FR879" s="282"/>
      <c r="FS879" s="282"/>
      <c r="FT879" s="282"/>
      <c r="FU879" s="282"/>
      <c r="FV879" s="282"/>
      <c r="FW879" s="282"/>
      <c r="FX879" s="282"/>
      <c r="FY879" s="282"/>
      <c r="FZ879" s="282"/>
      <c r="GA879" s="282"/>
      <c r="GB879" s="282"/>
      <c r="GC879" s="282"/>
      <c r="GD879" s="282"/>
      <c r="GE879" s="282"/>
      <c r="GF879" s="282"/>
      <c r="GG879" s="282"/>
      <c r="GH879" s="282"/>
      <c r="GI879" s="282"/>
      <c r="GJ879" s="282"/>
      <c r="GK879" s="282"/>
      <c r="GL879" s="282"/>
      <c r="GM879" s="282"/>
      <c r="GN879" s="282"/>
      <c r="GO879" s="282"/>
      <c r="GP879" s="282"/>
      <c r="GQ879" s="282"/>
      <c r="GR879" s="282"/>
      <c r="GS879" s="282"/>
      <c r="GT879" s="282"/>
      <c r="GU879" s="282"/>
      <c r="GV879" s="282"/>
      <c r="GW879" s="282"/>
      <c r="GX879" s="282"/>
      <c r="GY879" s="282"/>
      <c r="GZ879" s="282"/>
      <c r="HA879" s="282"/>
      <c r="HB879" s="282"/>
      <c r="HC879" s="282"/>
      <c r="HD879" s="282"/>
      <c r="HE879" s="282"/>
      <c r="HF879" s="282"/>
      <c r="HG879" s="282"/>
      <c r="HH879" s="282"/>
      <c r="HI879" s="282"/>
      <c r="HJ879" s="282"/>
      <c r="HK879" s="282"/>
      <c r="HL879" s="282"/>
      <c r="HM879" s="282"/>
      <c r="HN879" s="282"/>
      <c r="HO879" s="282"/>
      <c r="HP879" s="282"/>
      <c r="HQ879" s="282"/>
    </row>
    <row r="880" spans="1:225" s="73" customFormat="1" ht="18" hidden="1" customHeight="1" x14ac:dyDescent="0.25">
      <c r="A880" s="223" t="str">
        <f t="shared" si="1940"/>
        <v/>
      </c>
      <c r="B880" s="225" t="str">
        <f t="shared" si="1940"/>
        <v/>
      </c>
      <c r="C880" s="218">
        <f t="shared" ref="C880:C941" si="1942">SUM(P880:HQ880)</f>
        <v>0</v>
      </c>
      <c r="D880" s="284"/>
      <c r="E880" s="219">
        <f t="shared" ref="E880:E941" si="1943">SUMPRODUCT(P$789:HQ$789,$P880:$HQ880)</f>
        <v>0</v>
      </c>
      <c r="F880" s="219">
        <f t="shared" ref="F880:F941" si="1944">IF(O880="",SUMPRODUCT(P$791:HQ$791,$P880:$HQ880),O880)</f>
        <v>0</v>
      </c>
      <c r="G880" s="84"/>
      <c r="H880" s="214" t="str">
        <f t="shared" si="1935"/>
        <v/>
      </c>
      <c r="I880" s="219" t="str">
        <f t="shared" si="1936"/>
        <v/>
      </c>
      <c r="J880" s="219" t="str">
        <f t="shared" si="1939"/>
        <v/>
      </c>
      <c r="K880" s="216"/>
      <c r="L880" s="217">
        <f t="shared" si="1934"/>
        <v>1</v>
      </c>
      <c r="M880" s="219" t="str">
        <f t="shared" si="1941"/>
        <v/>
      </c>
      <c r="N880" s="221" t="str">
        <f t="shared" si="1938"/>
        <v/>
      </c>
      <c r="O880" s="304"/>
      <c r="P880" s="282"/>
      <c r="Q880" s="282"/>
      <c r="R880" s="287"/>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c r="CQ880" s="282"/>
      <c r="CR880" s="282"/>
      <c r="CS880" s="282"/>
      <c r="CT880" s="282"/>
      <c r="CU880" s="282"/>
      <c r="CV880" s="282"/>
      <c r="CW880" s="282"/>
      <c r="CX880" s="282"/>
      <c r="CY880" s="282"/>
      <c r="CZ880" s="282"/>
      <c r="DA880" s="282"/>
      <c r="DB880" s="282"/>
      <c r="DC880" s="282"/>
      <c r="DD880" s="282"/>
      <c r="DE880" s="282"/>
      <c r="DF880" s="282"/>
      <c r="DG880" s="282"/>
      <c r="DH880" s="282"/>
      <c r="DI880" s="282"/>
      <c r="DJ880" s="282"/>
      <c r="DK880" s="282"/>
      <c r="DL880" s="282"/>
      <c r="DM880" s="282"/>
      <c r="DN880" s="282"/>
      <c r="DO880" s="282"/>
      <c r="DP880" s="282"/>
      <c r="DQ880" s="282"/>
      <c r="DR880" s="282"/>
      <c r="DS880" s="282"/>
      <c r="DT880" s="282"/>
      <c r="DU880" s="282"/>
      <c r="DV880" s="282"/>
      <c r="DW880" s="282"/>
      <c r="DX880" s="282"/>
      <c r="DY880" s="282"/>
      <c r="DZ880" s="282"/>
      <c r="EA880" s="282"/>
      <c r="EB880" s="282"/>
      <c r="EC880" s="282"/>
      <c r="ED880" s="282"/>
      <c r="EE880" s="282"/>
      <c r="EF880" s="282"/>
      <c r="EG880" s="282"/>
      <c r="EH880" s="282"/>
      <c r="EI880" s="282"/>
      <c r="EJ880" s="282"/>
      <c r="EK880" s="282"/>
      <c r="EL880" s="282"/>
      <c r="EM880" s="282"/>
      <c r="EN880" s="282"/>
      <c r="EO880" s="282"/>
      <c r="EP880" s="282"/>
      <c r="EQ880" s="282"/>
      <c r="ER880" s="282"/>
      <c r="ES880" s="282"/>
      <c r="ET880" s="282"/>
      <c r="EU880" s="282"/>
      <c r="EV880" s="282"/>
      <c r="EW880" s="282"/>
      <c r="EX880" s="282"/>
      <c r="EY880" s="282"/>
      <c r="EZ880" s="282"/>
      <c r="FA880" s="282"/>
      <c r="FB880" s="282"/>
      <c r="FC880" s="282"/>
      <c r="FD880" s="282"/>
      <c r="FE880" s="282"/>
      <c r="FF880" s="282"/>
      <c r="FG880" s="282"/>
      <c r="FH880" s="282"/>
      <c r="FI880" s="282"/>
      <c r="FJ880" s="282"/>
      <c r="FK880" s="282"/>
      <c r="FL880" s="282"/>
      <c r="FM880" s="282"/>
      <c r="FN880" s="282"/>
      <c r="FO880" s="282"/>
      <c r="FP880" s="282"/>
      <c r="FQ880" s="282"/>
      <c r="FR880" s="282"/>
      <c r="FS880" s="282"/>
      <c r="FT880" s="282"/>
      <c r="FU880" s="282"/>
      <c r="FV880" s="282"/>
      <c r="FW880" s="282"/>
      <c r="FX880" s="282"/>
      <c r="FY880" s="282"/>
      <c r="FZ880" s="282"/>
      <c r="GA880" s="282"/>
      <c r="GB880" s="282"/>
      <c r="GC880" s="282"/>
      <c r="GD880" s="282"/>
      <c r="GE880" s="282"/>
      <c r="GF880" s="282"/>
      <c r="GG880" s="282"/>
      <c r="GH880" s="282"/>
      <c r="GI880" s="282"/>
      <c r="GJ880" s="282"/>
      <c r="GK880" s="282"/>
      <c r="GL880" s="282"/>
      <c r="GM880" s="282"/>
      <c r="GN880" s="282"/>
      <c r="GO880" s="282"/>
      <c r="GP880" s="282"/>
      <c r="GQ880" s="282"/>
      <c r="GR880" s="282"/>
      <c r="GS880" s="282"/>
      <c r="GT880" s="282"/>
      <c r="GU880" s="282"/>
      <c r="GV880" s="282"/>
      <c r="GW880" s="282"/>
      <c r="GX880" s="282"/>
      <c r="GY880" s="282"/>
      <c r="GZ880" s="282"/>
      <c r="HA880" s="282"/>
      <c r="HB880" s="282"/>
      <c r="HC880" s="282"/>
      <c r="HD880" s="282"/>
      <c r="HE880" s="282"/>
      <c r="HF880" s="282"/>
      <c r="HG880" s="282"/>
      <c r="HH880" s="282"/>
      <c r="HI880" s="282"/>
      <c r="HJ880" s="282"/>
      <c r="HK880" s="282"/>
      <c r="HL880" s="282"/>
      <c r="HM880" s="282"/>
      <c r="HN880" s="282"/>
      <c r="HO880" s="282"/>
      <c r="HP880" s="282"/>
      <c r="HQ880" s="282"/>
    </row>
    <row r="881" spans="1:225" s="73" customFormat="1" ht="18" hidden="1" customHeight="1" x14ac:dyDescent="0.25">
      <c r="A881" s="223" t="str">
        <f t="shared" si="1940"/>
        <v/>
      </c>
      <c r="B881" s="225" t="str">
        <f t="shared" si="1940"/>
        <v/>
      </c>
      <c r="C881" s="218">
        <f t="shared" si="1942"/>
        <v>0</v>
      </c>
      <c r="D881" s="284"/>
      <c r="E881" s="219">
        <f t="shared" si="1943"/>
        <v>0</v>
      </c>
      <c r="F881" s="219">
        <f t="shared" si="1944"/>
        <v>0</v>
      </c>
      <c r="G881" s="84"/>
      <c r="H881" s="214" t="str">
        <f t="shared" si="1935"/>
        <v/>
      </c>
      <c r="I881" s="219" t="str">
        <f t="shared" si="1936"/>
        <v/>
      </c>
      <c r="J881" s="219" t="str">
        <f t="shared" si="1939"/>
        <v/>
      </c>
      <c r="K881" s="216"/>
      <c r="L881" s="217">
        <f t="shared" si="1934"/>
        <v>1</v>
      </c>
      <c r="M881" s="219" t="str">
        <f t="shared" si="1941"/>
        <v/>
      </c>
      <c r="N881" s="221" t="str">
        <f t="shared" si="1938"/>
        <v/>
      </c>
      <c r="O881" s="304"/>
      <c r="P881" s="282"/>
      <c r="Q881" s="282"/>
      <c r="R881" s="287"/>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c r="CQ881" s="282"/>
      <c r="CR881" s="282"/>
      <c r="CS881" s="282"/>
      <c r="CT881" s="282"/>
      <c r="CU881" s="282"/>
      <c r="CV881" s="282"/>
      <c r="CW881" s="282"/>
      <c r="CX881" s="282"/>
      <c r="CY881" s="282"/>
      <c r="CZ881" s="282"/>
      <c r="DA881" s="282"/>
      <c r="DB881" s="282"/>
      <c r="DC881" s="282"/>
      <c r="DD881" s="282"/>
      <c r="DE881" s="282"/>
      <c r="DF881" s="282"/>
      <c r="DG881" s="282"/>
      <c r="DH881" s="282"/>
      <c r="DI881" s="282"/>
      <c r="DJ881" s="282"/>
      <c r="DK881" s="282"/>
      <c r="DL881" s="282"/>
      <c r="DM881" s="282"/>
      <c r="DN881" s="282"/>
      <c r="DO881" s="282"/>
      <c r="DP881" s="282"/>
      <c r="DQ881" s="282"/>
      <c r="DR881" s="282"/>
      <c r="DS881" s="282"/>
      <c r="DT881" s="282"/>
      <c r="DU881" s="282"/>
      <c r="DV881" s="282"/>
      <c r="DW881" s="282"/>
      <c r="DX881" s="282"/>
      <c r="DY881" s="282"/>
      <c r="DZ881" s="282"/>
      <c r="EA881" s="282"/>
      <c r="EB881" s="282"/>
      <c r="EC881" s="282"/>
      <c r="ED881" s="282"/>
      <c r="EE881" s="282"/>
      <c r="EF881" s="282"/>
      <c r="EG881" s="282"/>
      <c r="EH881" s="282"/>
      <c r="EI881" s="282"/>
      <c r="EJ881" s="282"/>
      <c r="EK881" s="282"/>
      <c r="EL881" s="282"/>
      <c r="EM881" s="282"/>
      <c r="EN881" s="282"/>
      <c r="EO881" s="282"/>
      <c r="EP881" s="282"/>
      <c r="EQ881" s="282"/>
      <c r="ER881" s="282"/>
      <c r="ES881" s="282"/>
      <c r="ET881" s="282"/>
      <c r="EU881" s="282"/>
      <c r="EV881" s="282"/>
      <c r="EW881" s="282"/>
      <c r="EX881" s="282"/>
      <c r="EY881" s="282"/>
      <c r="EZ881" s="282"/>
      <c r="FA881" s="282"/>
      <c r="FB881" s="282"/>
      <c r="FC881" s="282"/>
      <c r="FD881" s="282"/>
      <c r="FE881" s="282"/>
      <c r="FF881" s="282"/>
      <c r="FG881" s="282"/>
      <c r="FH881" s="282"/>
      <c r="FI881" s="282"/>
      <c r="FJ881" s="282"/>
      <c r="FK881" s="282"/>
      <c r="FL881" s="282"/>
      <c r="FM881" s="282"/>
      <c r="FN881" s="282"/>
      <c r="FO881" s="282"/>
      <c r="FP881" s="282"/>
      <c r="FQ881" s="282"/>
      <c r="FR881" s="282"/>
      <c r="FS881" s="282"/>
      <c r="FT881" s="282"/>
      <c r="FU881" s="282"/>
      <c r="FV881" s="282"/>
      <c r="FW881" s="282"/>
      <c r="FX881" s="282"/>
      <c r="FY881" s="282"/>
      <c r="FZ881" s="282"/>
      <c r="GA881" s="282"/>
      <c r="GB881" s="282"/>
      <c r="GC881" s="282"/>
      <c r="GD881" s="282"/>
      <c r="GE881" s="282"/>
      <c r="GF881" s="282"/>
      <c r="GG881" s="282"/>
      <c r="GH881" s="282"/>
      <c r="GI881" s="282"/>
      <c r="GJ881" s="282"/>
      <c r="GK881" s="282"/>
      <c r="GL881" s="282"/>
      <c r="GM881" s="282"/>
      <c r="GN881" s="282"/>
      <c r="GO881" s="282"/>
      <c r="GP881" s="282"/>
      <c r="GQ881" s="282"/>
      <c r="GR881" s="282"/>
      <c r="GS881" s="282"/>
      <c r="GT881" s="282"/>
      <c r="GU881" s="282"/>
      <c r="GV881" s="282"/>
      <c r="GW881" s="282"/>
      <c r="GX881" s="282"/>
      <c r="GY881" s="282"/>
      <c r="GZ881" s="282"/>
      <c r="HA881" s="282"/>
      <c r="HB881" s="282"/>
      <c r="HC881" s="282"/>
      <c r="HD881" s="282"/>
      <c r="HE881" s="282"/>
      <c r="HF881" s="282"/>
      <c r="HG881" s="282"/>
      <c r="HH881" s="282"/>
      <c r="HI881" s="282"/>
      <c r="HJ881" s="282"/>
      <c r="HK881" s="282"/>
      <c r="HL881" s="282"/>
      <c r="HM881" s="282"/>
      <c r="HN881" s="282"/>
      <c r="HO881" s="282"/>
      <c r="HP881" s="282"/>
      <c r="HQ881" s="282"/>
    </row>
    <row r="882" spans="1:225" s="73" customFormat="1" ht="18" hidden="1" customHeight="1" x14ac:dyDescent="0.25">
      <c r="A882" s="223" t="str">
        <f t="shared" si="1940"/>
        <v/>
      </c>
      <c r="B882" s="225" t="str">
        <f t="shared" si="1940"/>
        <v/>
      </c>
      <c r="C882" s="218">
        <f t="shared" si="1942"/>
        <v>0</v>
      </c>
      <c r="D882" s="284"/>
      <c r="E882" s="219">
        <f t="shared" si="1943"/>
        <v>0</v>
      </c>
      <c r="F882" s="219">
        <f t="shared" si="1944"/>
        <v>0</v>
      </c>
      <c r="G882" s="84"/>
      <c r="H882" s="214" t="str">
        <f t="shared" si="1935"/>
        <v/>
      </c>
      <c r="I882" s="219" t="str">
        <f t="shared" si="1936"/>
        <v/>
      </c>
      <c r="J882" s="219" t="str">
        <f t="shared" si="1939"/>
        <v/>
      </c>
      <c r="K882" s="216"/>
      <c r="L882" s="217">
        <f t="shared" si="1934"/>
        <v>1</v>
      </c>
      <c r="M882" s="219" t="str">
        <f t="shared" si="1941"/>
        <v/>
      </c>
      <c r="N882" s="221" t="str">
        <f t="shared" si="1938"/>
        <v/>
      </c>
      <c r="O882" s="304"/>
      <c r="P882" s="282"/>
      <c r="Q882" s="282"/>
      <c r="R882" s="287"/>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c r="CQ882" s="282"/>
      <c r="CR882" s="282"/>
      <c r="CS882" s="282"/>
      <c r="CT882" s="282"/>
      <c r="CU882" s="282"/>
      <c r="CV882" s="282"/>
      <c r="CW882" s="282"/>
      <c r="CX882" s="282"/>
      <c r="CY882" s="282"/>
      <c r="CZ882" s="282"/>
      <c r="DA882" s="282"/>
      <c r="DB882" s="282"/>
      <c r="DC882" s="282"/>
      <c r="DD882" s="282"/>
      <c r="DE882" s="282"/>
      <c r="DF882" s="282"/>
      <c r="DG882" s="282"/>
      <c r="DH882" s="282"/>
      <c r="DI882" s="282"/>
      <c r="DJ882" s="282"/>
      <c r="DK882" s="282"/>
      <c r="DL882" s="282"/>
      <c r="DM882" s="282"/>
      <c r="DN882" s="282"/>
      <c r="DO882" s="282"/>
      <c r="DP882" s="282"/>
      <c r="DQ882" s="282"/>
      <c r="DR882" s="282"/>
      <c r="DS882" s="282"/>
      <c r="DT882" s="282"/>
      <c r="DU882" s="282"/>
      <c r="DV882" s="282"/>
      <c r="DW882" s="282"/>
      <c r="DX882" s="282"/>
      <c r="DY882" s="282"/>
      <c r="DZ882" s="282"/>
      <c r="EA882" s="282"/>
      <c r="EB882" s="282"/>
      <c r="EC882" s="282"/>
      <c r="ED882" s="282"/>
      <c r="EE882" s="282"/>
      <c r="EF882" s="282"/>
      <c r="EG882" s="282"/>
      <c r="EH882" s="282"/>
      <c r="EI882" s="282"/>
      <c r="EJ882" s="282"/>
      <c r="EK882" s="282"/>
      <c r="EL882" s="282"/>
      <c r="EM882" s="282"/>
      <c r="EN882" s="282"/>
      <c r="EO882" s="282"/>
      <c r="EP882" s="282"/>
      <c r="EQ882" s="282"/>
      <c r="ER882" s="282"/>
      <c r="ES882" s="282"/>
      <c r="ET882" s="282"/>
      <c r="EU882" s="282"/>
      <c r="EV882" s="282"/>
      <c r="EW882" s="282"/>
      <c r="EX882" s="282"/>
      <c r="EY882" s="282"/>
      <c r="EZ882" s="282"/>
      <c r="FA882" s="282"/>
      <c r="FB882" s="282"/>
      <c r="FC882" s="282"/>
      <c r="FD882" s="282"/>
      <c r="FE882" s="282"/>
      <c r="FF882" s="282"/>
      <c r="FG882" s="282"/>
      <c r="FH882" s="282"/>
      <c r="FI882" s="282"/>
      <c r="FJ882" s="282"/>
      <c r="FK882" s="282"/>
      <c r="FL882" s="282"/>
      <c r="FM882" s="282"/>
      <c r="FN882" s="282"/>
      <c r="FO882" s="282"/>
      <c r="FP882" s="282"/>
      <c r="FQ882" s="282"/>
      <c r="FR882" s="282"/>
      <c r="FS882" s="282"/>
      <c r="FT882" s="282"/>
      <c r="FU882" s="282"/>
      <c r="FV882" s="282"/>
      <c r="FW882" s="282"/>
      <c r="FX882" s="282"/>
      <c r="FY882" s="282"/>
      <c r="FZ882" s="282"/>
      <c r="GA882" s="282"/>
      <c r="GB882" s="282"/>
      <c r="GC882" s="282"/>
      <c r="GD882" s="282"/>
      <c r="GE882" s="282"/>
      <c r="GF882" s="282"/>
      <c r="GG882" s="282"/>
      <c r="GH882" s="282"/>
      <c r="GI882" s="282"/>
      <c r="GJ882" s="282"/>
      <c r="GK882" s="282"/>
      <c r="GL882" s="282"/>
      <c r="GM882" s="282"/>
      <c r="GN882" s="282"/>
      <c r="GO882" s="282"/>
      <c r="GP882" s="282"/>
      <c r="GQ882" s="282"/>
      <c r="GR882" s="282"/>
      <c r="GS882" s="282"/>
      <c r="GT882" s="282"/>
      <c r="GU882" s="282"/>
      <c r="GV882" s="282"/>
      <c r="GW882" s="282"/>
      <c r="GX882" s="282"/>
      <c r="GY882" s="282"/>
      <c r="GZ882" s="282"/>
      <c r="HA882" s="282"/>
      <c r="HB882" s="282"/>
      <c r="HC882" s="282"/>
      <c r="HD882" s="282"/>
      <c r="HE882" s="282"/>
      <c r="HF882" s="282"/>
      <c r="HG882" s="282"/>
      <c r="HH882" s="282"/>
      <c r="HI882" s="282"/>
      <c r="HJ882" s="282"/>
      <c r="HK882" s="282"/>
      <c r="HL882" s="282"/>
      <c r="HM882" s="282"/>
      <c r="HN882" s="282"/>
      <c r="HO882" s="282"/>
      <c r="HP882" s="282"/>
      <c r="HQ882" s="282"/>
    </row>
    <row r="883" spans="1:225" s="73" customFormat="1" ht="18" hidden="1" customHeight="1" x14ac:dyDescent="0.25">
      <c r="A883" s="223" t="str">
        <f t="shared" si="1940"/>
        <v/>
      </c>
      <c r="B883" s="225" t="str">
        <f t="shared" si="1940"/>
        <v/>
      </c>
      <c r="C883" s="218">
        <f t="shared" si="1942"/>
        <v>0</v>
      </c>
      <c r="D883" s="284"/>
      <c r="E883" s="219">
        <f t="shared" si="1943"/>
        <v>0</v>
      </c>
      <c r="F883" s="219">
        <f t="shared" si="1944"/>
        <v>0</v>
      </c>
      <c r="G883" s="84"/>
      <c r="H883" s="214" t="str">
        <f t="shared" si="1935"/>
        <v/>
      </c>
      <c r="I883" s="219" t="str">
        <f t="shared" si="1936"/>
        <v/>
      </c>
      <c r="J883" s="219" t="str">
        <f t="shared" si="1939"/>
        <v/>
      </c>
      <c r="K883" s="216"/>
      <c r="L883" s="217">
        <f t="shared" si="1934"/>
        <v>1</v>
      </c>
      <c r="M883" s="219" t="str">
        <f t="shared" si="1941"/>
        <v/>
      </c>
      <c r="N883" s="221" t="str">
        <f t="shared" si="1938"/>
        <v/>
      </c>
      <c r="O883" s="304"/>
      <c r="P883" s="282"/>
      <c r="Q883" s="282"/>
      <c r="R883" s="287"/>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c r="CQ883" s="282"/>
      <c r="CR883" s="282"/>
      <c r="CS883" s="282"/>
      <c r="CT883" s="282"/>
      <c r="CU883" s="282"/>
      <c r="CV883" s="282"/>
      <c r="CW883" s="282"/>
      <c r="CX883" s="282"/>
      <c r="CY883" s="282"/>
      <c r="CZ883" s="282"/>
      <c r="DA883" s="282"/>
      <c r="DB883" s="282"/>
      <c r="DC883" s="282"/>
      <c r="DD883" s="282"/>
      <c r="DE883" s="282"/>
      <c r="DF883" s="282"/>
      <c r="DG883" s="282"/>
      <c r="DH883" s="282"/>
      <c r="DI883" s="282"/>
      <c r="DJ883" s="282"/>
      <c r="DK883" s="282"/>
      <c r="DL883" s="282"/>
      <c r="DM883" s="282"/>
      <c r="DN883" s="282"/>
      <c r="DO883" s="282"/>
      <c r="DP883" s="282"/>
      <c r="DQ883" s="282"/>
      <c r="DR883" s="282"/>
      <c r="DS883" s="282"/>
      <c r="DT883" s="282"/>
      <c r="DU883" s="282"/>
      <c r="DV883" s="282"/>
      <c r="DW883" s="282"/>
      <c r="DX883" s="282"/>
      <c r="DY883" s="282"/>
      <c r="DZ883" s="282"/>
      <c r="EA883" s="282"/>
      <c r="EB883" s="282"/>
      <c r="EC883" s="282"/>
      <c r="ED883" s="282"/>
      <c r="EE883" s="282"/>
      <c r="EF883" s="282"/>
      <c r="EG883" s="282"/>
      <c r="EH883" s="282"/>
      <c r="EI883" s="282"/>
      <c r="EJ883" s="282"/>
      <c r="EK883" s="282"/>
      <c r="EL883" s="282"/>
      <c r="EM883" s="282"/>
      <c r="EN883" s="282"/>
      <c r="EO883" s="282"/>
      <c r="EP883" s="282"/>
      <c r="EQ883" s="282"/>
      <c r="ER883" s="282"/>
      <c r="ES883" s="282"/>
      <c r="ET883" s="282"/>
      <c r="EU883" s="282"/>
      <c r="EV883" s="282"/>
      <c r="EW883" s="282"/>
      <c r="EX883" s="282"/>
      <c r="EY883" s="282"/>
      <c r="EZ883" s="282"/>
      <c r="FA883" s="282"/>
      <c r="FB883" s="282"/>
      <c r="FC883" s="282"/>
      <c r="FD883" s="282"/>
      <c r="FE883" s="282"/>
      <c r="FF883" s="282"/>
      <c r="FG883" s="282"/>
      <c r="FH883" s="282"/>
      <c r="FI883" s="282"/>
      <c r="FJ883" s="282"/>
      <c r="FK883" s="282"/>
      <c r="FL883" s="282"/>
      <c r="FM883" s="282"/>
      <c r="FN883" s="282"/>
      <c r="FO883" s="282"/>
      <c r="FP883" s="282"/>
      <c r="FQ883" s="282"/>
      <c r="FR883" s="282"/>
      <c r="FS883" s="282"/>
      <c r="FT883" s="282"/>
      <c r="FU883" s="282"/>
      <c r="FV883" s="282"/>
      <c r="FW883" s="282"/>
      <c r="FX883" s="282"/>
      <c r="FY883" s="282"/>
      <c r="FZ883" s="282"/>
      <c r="GA883" s="282"/>
      <c r="GB883" s="282"/>
      <c r="GC883" s="282"/>
      <c r="GD883" s="282"/>
      <c r="GE883" s="282"/>
      <c r="GF883" s="282"/>
      <c r="GG883" s="282"/>
      <c r="GH883" s="282"/>
      <c r="GI883" s="282"/>
      <c r="GJ883" s="282"/>
      <c r="GK883" s="282"/>
      <c r="GL883" s="282"/>
      <c r="GM883" s="282"/>
      <c r="GN883" s="282"/>
      <c r="GO883" s="282"/>
      <c r="GP883" s="282"/>
      <c r="GQ883" s="282"/>
      <c r="GR883" s="282"/>
      <c r="GS883" s="282"/>
      <c r="GT883" s="282"/>
      <c r="GU883" s="282"/>
      <c r="GV883" s="282"/>
      <c r="GW883" s="282"/>
      <c r="GX883" s="282"/>
      <c r="GY883" s="282"/>
      <c r="GZ883" s="282"/>
      <c r="HA883" s="282"/>
      <c r="HB883" s="282"/>
      <c r="HC883" s="282"/>
      <c r="HD883" s="282"/>
      <c r="HE883" s="282"/>
      <c r="HF883" s="282"/>
      <c r="HG883" s="282"/>
      <c r="HH883" s="282"/>
      <c r="HI883" s="282"/>
      <c r="HJ883" s="282"/>
      <c r="HK883" s="282"/>
      <c r="HL883" s="282"/>
      <c r="HM883" s="282"/>
      <c r="HN883" s="282"/>
      <c r="HO883" s="282"/>
      <c r="HP883" s="282"/>
      <c r="HQ883" s="282"/>
    </row>
    <row r="884" spans="1:225" s="73" customFormat="1" ht="18" hidden="1" customHeight="1" x14ac:dyDescent="0.25">
      <c r="A884" s="223" t="str">
        <f t="shared" si="1940"/>
        <v/>
      </c>
      <c r="B884" s="225" t="str">
        <f t="shared" si="1940"/>
        <v/>
      </c>
      <c r="C884" s="218">
        <f t="shared" si="1942"/>
        <v>0</v>
      </c>
      <c r="D884" s="284"/>
      <c r="E884" s="219">
        <f t="shared" si="1943"/>
        <v>0</v>
      </c>
      <c r="F884" s="219">
        <f t="shared" si="1944"/>
        <v>0</v>
      </c>
      <c r="G884" s="84"/>
      <c r="H884" s="214" t="str">
        <f t="shared" si="1935"/>
        <v/>
      </c>
      <c r="I884" s="219" t="str">
        <f t="shared" si="1936"/>
        <v/>
      </c>
      <c r="J884" s="219" t="str">
        <f t="shared" si="1939"/>
        <v/>
      </c>
      <c r="K884" s="216"/>
      <c r="L884" s="217">
        <f t="shared" si="1934"/>
        <v>1</v>
      </c>
      <c r="M884" s="219" t="str">
        <f t="shared" si="1941"/>
        <v/>
      </c>
      <c r="N884" s="221" t="str">
        <f t="shared" si="1938"/>
        <v/>
      </c>
      <c r="O884" s="304"/>
      <c r="P884" s="282"/>
      <c r="Q884" s="282"/>
      <c r="R884" s="287"/>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c r="CQ884" s="282"/>
      <c r="CR884" s="282"/>
      <c r="CS884" s="282"/>
      <c r="CT884" s="282"/>
      <c r="CU884" s="282"/>
      <c r="CV884" s="282"/>
      <c r="CW884" s="282"/>
      <c r="CX884" s="282"/>
      <c r="CY884" s="282"/>
      <c r="CZ884" s="282"/>
      <c r="DA884" s="282"/>
      <c r="DB884" s="282"/>
      <c r="DC884" s="282"/>
      <c r="DD884" s="282"/>
      <c r="DE884" s="282"/>
      <c r="DF884" s="282"/>
      <c r="DG884" s="282"/>
      <c r="DH884" s="282"/>
      <c r="DI884" s="282"/>
      <c r="DJ884" s="282"/>
      <c r="DK884" s="282"/>
      <c r="DL884" s="282"/>
      <c r="DM884" s="282"/>
      <c r="DN884" s="282"/>
      <c r="DO884" s="282"/>
      <c r="DP884" s="282"/>
      <c r="DQ884" s="282"/>
      <c r="DR884" s="282"/>
      <c r="DS884" s="282"/>
      <c r="DT884" s="282"/>
      <c r="DU884" s="282"/>
      <c r="DV884" s="282"/>
      <c r="DW884" s="282"/>
      <c r="DX884" s="282"/>
      <c r="DY884" s="282"/>
      <c r="DZ884" s="282"/>
      <c r="EA884" s="282"/>
      <c r="EB884" s="282"/>
      <c r="EC884" s="282"/>
      <c r="ED884" s="282"/>
      <c r="EE884" s="282"/>
      <c r="EF884" s="282"/>
      <c r="EG884" s="282"/>
      <c r="EH884" s="282"/>
      <c r="EI884" s="282"/>
      <c r="EJ884" s="282"/>
      <c r="EK884" s="282"/>
      <c r="EL884" s="282"/>
      <c r="EM884" s="282"/>
      <c r="EN884" s="282"/>
      <c r="EO884" s="282"/>
      <c r="EP884" s="282"/>
      <c r="EQ884" s="282"/>
      <c r="ER884" s="282"/>
      <c r="ES884" s="282"/>
      <c r="ET884" s="282"/>
      <c r="EU884" s="282"/>
      <c r="EV884" s="282"/>
      <c r="EW884" s="282"/>
      <c r="EX884" s="282"/>
      <c r="EY884" s="282"/>
      <c r="EZ884" s="282"/>
      <c r="FA884" s="282"/>
      <c r="FB884" s="282"/>
      <c r="FC884" s="282"/>
      <c r="FD884" s="282"/>
      <c r="FE884" s="282"/>
      <c r="FF884" s="282"/>
      <c r="FG884" s="282"/>
      <c r="FH884" s="282"/>
      <c r="FI884" s="282"/>
      <c r="FJ884" s="282"/>
      <c r="FK884" s="282"/>
      <c r="FL884" s="282"/>
      <c r="FM884" s="282"/>
      <c r="FN884" s="282"/>
      <c r="FO884" s="282"/>
      <c r="FP884" s="282"/>
      <c r="FQ884" s="282"/>
      <c r="FR884" s="282"/>
      <c r="FS884" s="282"/>
      <c r="FT884" s="282"/>
      <c r="FU884" s="282"/>
      <c r="FV884" s="282"/>
      <c r="FW884" s="282"/>
      <c r="FX884" s="282"/>
      <c r="FY884" s="282"/>
      <c r="FZ884" s="282"/>
      <c r="GA884" s="282"/>
      <c r="GB884" s="282"/>
      <c r="GC884" s="282"/>
      <c r="GD884" s="282"/>
      <c r="GE884" s="282"/>
      <c r="GF884" s="282"/>
      <c r="GG884" s="282"/>
      <c r="GH884" s="282"/>
      <c r="GI884" s="282"/>
      <c r="GJ884" s="282"/>
      <c r="GK884" s="282"/>
      <c r="GL884" s="282"/>
      <c r="GM884" s="282"/>
      <c r="GN884" s="282"/>
      <c r="GO884" s="282"/>
      <c r="GP884" s="282"/>
      <c r="GQ884" s="282"/>
      <c r="GR884" s="282"/>
      <c r="GS884" s="282"/>
      <c r="GT884" s="282"/>
      <c r="GU884" s="282"/>
      <c r="GV884" s="282"/>
      <c r="GW884" s="282"/>
      <c r="GX884" s="282"/>
      <c r="GY884" s="282"/>
      <c r="GZ884" s="282"/>
      <c r="HA884" s="282"/>
      <c r="HB884" s="282"/>
      <c r="HC884" s="282"/>
      <c r="HD884" s="282"/>
      <c r="HE884" s="282"/>
      <c r="HF884" s="282"/>
      <c r="HG884" s="282"/>
      <c r="HH884" s="282"/>
      <c r="HI884" s="282"/>
      <c r="HJ884" s="282"/>
      <c r="HK884" s="282"/>
      <c r="HL884" s="282"/>
      <c r="HM884" s="282"/>
      <c r="HN884" s="282"/>
      <c r="HO884" s="282"/>
      <c r="HP884" s="282"/>
      <c r="HQ884" s="282"/>
    </row>
    <row r="885" spans="1:225" s="73" customFormat="1" ht="18" hidden="1" customHeight="1" x14ac:dyDescent="0.25">
      <c r="A885" s="223" t="str">
        <f t="shared" si="1940"/>
        <v/>
      </c>
      <c r="B885" s="225" t="str">
        <f t="shared" si="1940"/>
        <v/>
      </c>
      <c r="C885" s="218">
        <f t="shared" si="1942"/>
        <v>0</v>
      </c>
      <c r="D885" s="284"/>
      <c r="E885" s="219">
        <f t="shared" si="1943"/>
        <v>0</v>
      </c>
      <c r="F885" s="219">
        <f t="shared" si="1944"/>
        <v>0</v>
      </c>
      <c r="G885" s="84"/>
      <c r="H885" s="214" t="str">
        <f t="shared" si="1935"/>
        <v/>
      </c>
      <c r="I885" s="219" t="str">
        <f t="shared" si="1936"/>
        <v/>
      </c>
      <c r="J885" s="219" t="str">
        <f t="shared" si="1939"/>
        <v/>
      </c>
      <c r="K885" s="216"/>
      <c r="L885" s="217">
        <f t="shared" si="1934"/>
        <v>1</v>
      </c>
      <c r="M885" s="219" t="str">
        <f t="shared" si="1941"/>
        <v/>
      </c>
      <c r="N885" s="221" t="str">
        <f t="shared" si="1938"/>
        <v/>
      </c>
      <c r="O885" s="304"/>
      <c r="P885" s="282"/>
      <c r="Q885" s="282"/>
      <c r="R885" s="287"/>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c r="CQ885" s="282"/>
      <c r="CR885" s="282"/>
      <c r="CS885" s="282"/>
      <c r="CT885" s="282"/>
      <c r="CU885" s="282"/>
      <c r="CV885" s="282"/>
      <c r="CW885" s="282"/>
      <c r="CX885" s="282"/>
      <c r="CY885" s="282"/>
      <c r="CZ885" s="282"/>
      <c r="DA885" s="282"/>
      <c r="DB885" s="282"/>
      <c r="DC885" s="282"/>
      <c r="DD885" s="282"/>
      <c r="DE885" s="282"/>
      <c r="DF885" s="282"/>
      <c r="DG885" s="282"/>
      <c r="DH885" s="282"/>
      <c r="DI885" s="282"/>
      <c r="DJ885" s="282"/>
      <c r="DK885" s="282"/>
      <c r="DL885" s="282"/>
      <c r="DM885" s="282"/>
      <c r="DN885" s="282"/>
      <c r="DO885" s="282"/>
      <c r="DP885" s="282"/>
      <c r="DQ885" s="282"/>
      <c r="DR885" s="282"/>
      <c r="DS885" s="282"/>
      <c r="DT885" s="282"/>
      <c r="DU885" s="282"/>
      <c r="DV885" s="282"/>
      <c r="DW885" s="282"/>
      <c r="DX885" s="282"/>
      <c r="DY885" s="282"/>
      <c r="DZ885" s="282"/>
      <c r="EA885" s="282"/>
      <c r="EB885" s="282"/>
      <c r="EC885" s="282"/>
      <c r="ED885" s="282"/>
      <c r="EE885" s="282"/>
      <c r="EF885" s="282"/>
      <c r="EG885" s="282"/>
      <c r="EH885" s="282"/>
      <c r="EI885" s="282"/>
      <c r="EJ885" s="282"/>
      <c r="EK885" s="282"/>
      <c r="EL885" s="282"/>
      <c r="EM885" s="282"/>
      <c r="EN885" s="282"/>
      <c r="EO885" s="282"/>
      <c r="EP885" s="282"/>
      <c r="EQ885" s="282"/>
      <c r="ER885" s="282"/>
      <c r="ES885" s="282"/>
      <c r="ET885" s="282"/>
      <c r="EU885" s="282"/>
      <c r="EV885" s="282"/>
      <c r="EW885" s="282"/>
      <c r="EX885" s="282"/>
      <c r="EY885" s="282"/>
      <c r="EZ885" s="282"/>
      <c r="FA885" s="282"/>
      <c r="FB885" s="282"/>
      <c r="FC885" s="282"/>
      <c r="FD885" s="282"/>
      <c r="FE885" s="282"/>
      <c r="FF885" s="282"/>
      <c r="FG885" s="282"/>
      <c r="FH885" s="282"/>
      <c r="FI885" s="282"/>
      <c r="FJ885" s="282"/>
      <c r="FK885" s="282"/>
      <c r="FL885" s="282"/>
      <c r="FM885" s="282"/>
      <c r="FN885" s="282"/>
      <c r="FO885" s="282"/>
      <c r="FP885" s="282"/>
      <c r="FQ885" s="282"/>
      <c r="FR885" s="282"/>
      <c r="FS885" s="282"/>
      <c r="FT885" s="282"/>
      <c r="FU885" s="282"/>
      <c r="FV885" s="282"/>
      <c r="FW885" s="282"/>
      <c r="FX885" s="282"/>
      <c r="FY885" s="282"/>
      <c r="FZ885" s="282"/>
      <c r="GA885" s="282"/>
      <c r="GB885" s="282"/>
      <c r="GC885" s="282"/>
      <c r="GD885" s="282"/>
      <c r="GE885" s="282"/>
      <c r="GF885" s="282"/>
      <c r="GG885" s="282"/>
      <c r="GH885" s="282"/>
      <c r="GI885" s="282"/>
      <c r="GJ885" s="282"/>
      <c r="GK885" s="282"/>
      <c r="GL885" s="282"/>
      <c r="GM885" s="282"/>
      <c r="GN885" s="282"/>
      <c r="GO885" s="282"/>
      <c r="GP885" s="282"/>
      <c r="GQ885" s="282"/>
      <c r="GR885" s="282"/>
      <c r="GS885" s="282"/>
      <c r="GT885" s="282"/>
      <c r="GU885" s="282"/>
      <c r="GV885" s="282"/>
      <c r="GW885" s="282"/>
      <c r="GX885" s="282"/>
      <c r="GY885" s="282"/>
      <c r="GZ885" s="282"/>
      <c r="HA885" s="282"/>
      <c r="HB885" s="282"/>
      <c r="HC885" s="282"/>
      <c r="HD885" s="282"/>
      <c r="HE885" s="282"/>
      <c r="HF885" s="282"/>
      <c r="HG885" s="282"/>
      <c r="HH885" s="282"/>
      <c r="HI885" s="282"/>
      <c r="HJ885" s="282"/>
      <c r="HK885" s="282"/>
      <c r="HL885" s="282"/>
      <c r="HM885" s="282"/>
      <c r="HN885" s="282"/>
      <c r="HO885" s="282"/>
      <c r="HP885" s="282"/>
      <c r="HQ885" s="282"/>
    </row>
    <row r="886" spans="1:225" s="73" customFormat="1" ht="18" hidden="1" customHeight="1" x14ac:dyDescent="0.25">
      <c r="A886" s="223" t="str">
        <f t="shared" si="1940"/>
        <v/>
      </c>
      <c r="B886" s="225" t="str">
        <f t="shared" si="1940"/>
        <v/>
      </c>
      <c r="C886" s="218">
        <f t="shared" si="1942"/>
        <v>0</v>
      </c>
      <c r="D886" s="284"/>
      <c r="E886" s="219">
        <f t="shared" si="1943"/>
        <v>0</v>
      </c>
      <c r="F886" s="219">
        <f t="shared" si="1944"/>
        <v>0</v>
      </c>
      <c r="G886" s="84"/>
      <c r="H886" s="214" t="str">
        <f t="shared" si="1935"/>
        <v/>
      </c>
      <c r="I886" s="219" t="str">
        <f t="shared" si="1936"/>
        <v/>
      </c>
      <c r="J886" s="219" t="str">
        <f t="shared" si="1939"/>
        <v/>
      </c>
      <c r="K886" s="216"/>
      <c r="L886" s="217">
        <f t="shared" si="1934"/>
        <v>1</v>
      </c>
      <c r="M886" s="219" t="str">
        <f t="shared" si="1941"/>
        <v/>
      </c>
      <c r="N886" s="221" t="str">
        <f t="shared" si="1938"/>
        <v/>
      </c>
      <c r="O886" s="304"/>
      <c r="P886" s="282"/>
      <c r="Q886" s="282"/>
      <c r="R886" s="287"/>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c r="CQ886" s="282"/>
      <c r="CR886" s="282"/>
      <c r="CS886" s="282"/>
      <c r="CT886" s="282"/>
      <c r="CU886" s="282"/>
      <c r="CV886" s="282"/>
      <c r="CW886" s="282"/>
      <c r="CX886" s="282"/>
      <c r="CY886" s="282"/>
      <c r="CZ886" s="282"/>
      <c r="DA886" s="282"/>
      <c r="DB886" s="282"/>
      <c r="DC886" s="282"/>
      <c r="DD886" s="282"/>
      <c r="DE886" s="282"/>
      <c r="DF886" s="282"/>
      <c r="DG886" s="282"/>
      <c r="DH886" s="282"/>
      <c r="DI886" s="282"/>
      <c r="DJ886" s="282"/>
      <c r="DK886" s="282"/>
      <c r="DL886" s="282"/>
      <c r="DM886" s="282"/>
      <c r="DN886" s="282"/>
      <c r="DO886" s="282"/>
      <c r="DP886" s="282"/>
      <c r="DQ886" s="282"/>
      <c r="DR886" s="282"/>
      <c r="DS886" s="282"/>
      <c r="DT886" s="282"/>
      <c r="DU886" s="282"/>
      <c r="DV886" s="282"/>
      <c r="DW886" s="282"/>
      <c r="DX886" s="282"/>
      <c r="DY886" s="282"/>
      <c r="DZ886" s="282"/>
      <c r="EA886" s="282"/>
      <c r="EB886" s="282"/>
      <c r="EC886" s="282"/>
      <c r="ED886" s="282"/>
      <c r="EE886" s="282"/>
      <c r="EF886" s="282"/>
      <c r="EG886" s="282"/>
      <c r="EH886" s="282"/>
      <c r="EI886" s="282"/>
      <c r="EJ886" s="282"/>
      <c r="EK886" s="282"/>
      <c r="EL886" s="282"/>
      <c r="EM886" s="282"/>
      <c r="EN886" s="282"/>
      <c r="EO886" s="282"/>
      <c r="EP886" s="282"/>
      <c r="EQ886" s="282"/>
      <c r="ER886" s="282"/>
      <c r="ES886" s="282"/>
      <c r="ET886" s="282"/>
      <c r="EU886" s="282"/>
      <c r="EV886" s="282"/>
      <c r="EW886" s="282"/>
      <c r="EX886" s="282"/>
      <c r="EY886" s="282"/>
      <c r="EZ886" s="282"/>
      <c r="FA886" s="282"/>
      <c r="FB886" s="282"/>
      <c r="FC886" s="282"/>
      <c r="FD886" s="282"/>
      <c r="FE886" s="282"/>
      <c r="FF886" s="282"/>
      <c r="FG886" s="282"/>
      <c r="FH886" s="282"/>
      <c r="FI886" s="282"/>
      <c r="FJ886" s="282"/>
      <c r="FK886" s="282"/>
      <c r="FL886" s="282"/>
      <c r="FM886" s="282"/>
      <c r="FN886" s="282"/>
      <c r="FO886" s="282"/>
      <c r="FP886" s="282"/>
      <c r="FQ886" s="282"/>
      <c r="FR886" s="282"/>
      <c r="FS886" s="282"/>
      <c r="FT886" s="282"/>
      <c r="FU886" s="282"/>
      <c r="FV886" s="282"/>
      <c r="FW886" s="282"/>
      <c r="FX886" s="282"/>
      <c r="FY886" s="282"/>
      <c r="FZ886" s="282"/>
      <c r="GA886" s="282"/>
      <c r="GB886" s="282"/>
      <c r="GC886" s="282"/>
      <c r="GD886" s="282"/>
      <c r="GE886" s="282"/>
      <c r="GF886" s="282"/>
      <c r="GG886" s="282"/>
      <c r="GH886" s="282"/>
      <c r="GI886" s="282"/>
      <c r="GJ886" s="282"/>
      <c r="GK886" s="282"/>
      <c r="GL886" s="282"/>
      <c r="GM886" s="282"/>
      <c r="GN886" s="282"/>
      <c r="GO886" s="282"/>
      <c r="GP886" s="282"/>
      <c r="GQ886" s="282"/>
      <c r="GR886" s="282"/>
      <c r="GS886" s="282"/>
      <c r="GT886" s="282"/>
      <c r="GU886" s="282"/>
      <c r="GV886" s="282"/>
      <c r="GW886" s="282"/>
      <c r="GX886" s="282"/>
      <c r="GY886" s="282"/>
      <c r="GZ886" s="282"/>
      <c r="HA886" s="282"/>
      <c r="HB886" s="282"/>
      <c r="HC886" s="282"/>
      <c r="HD886" s="282"/>
      <c r="HE886" s="282"/>
      <c r="HF886" s="282"/>
      <c r="HG886" s="282"/>
      <c r="HH886" s="282"/>
      <c r="HI886" s="282"/>
      <c r="HJ886" s="282"/>
      <c r="HK886" s="282"/>
      <c r="HL886" s="282"/>
      <c r="HM886" s="282"/>
      <c r="HN886" s="282"/>
      <c r="HO886" s="282"/>
      <c r="HP886" s="282"/>
      <c r="HQ886" s="282"/>
    </row>
    <row r="887" spans="1:225" s="73" customFormat="1" ht="18" hidden="1" customHeight="1" x14ac:dyDescent="0.25">
      <c r="A887" s="223" t="str">
        <f t="shared" si="1940"/>
        <v/>
      </c>
      <c r="B887" s="225" t="str">
        <f t="shared" si="1940"/>
        <v/>
      </c>
      <c r="C887" s="218">
        <f t="shared" si="1942"/>
        <v>0</v>
      </c>
      <c r="D887" s="284"/>
      <c r="E887" s="219">
        <f t="shared" si="1943"/>
        <v>0</v>
      </c>
      <c r="F887" s="219">
        <f t="shared" si="1944"/>
        <v>0</v>
      </c>
      <c r="G887" s="84"/>
      <c r="H887" s="214" t="str">
        <f t="shared" si="1935"/>
        <v/>
      </c>
      <c r="I887" s="219" t="str">
        <f t="shared" si="1936"/>
        <v/>
      </c>
      <c r="J887" s="219" t="str">
        <f t="shared" si="1939"/>
        <v/>
      </c>
      <c r="K887" s="216"/>
      <c r="L887" s="217">
        <f t="shared" si="1934"/>
        <v>1</v>
      </c>
      <c r="M887" s="219" t="str">
        <f t="shared" si="1941"/>
        <v/>
      </c>
      <c r="N887" s="221" t="str">
        <f t="shared" si="1938"/>
        <v/>
      </c>
      <c r="O887" s="304"/>
      <c r="P887" s="282"/>
      <c r="Q887" s="282"/>
      <c r="R887" s="287"/>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c r="CQ887" s="282"/>
      <c r="CR887" s="282"/>
      <c r="CS887" s="282"/>
      <c r="CT887" s="282"/>
      <c r="CU887" s="282"/>
      <c r="CV887" s="282"/>
      <c r="CW887" s="282"/>
      <c r="CX887" s="282"/>
      <c r="CY887" s="282"/>
      <c r="CZ887" s="282"/>
      <c r="DA887" s="282"/>
      <c r="DB887" s="282"/>
      <c r="DC887" s="282"/>
      <c r="DD887" s="282"/>
      <c r="DE887" s="282"/>
      <c r="DF887" s="282"/>
      <c r="DG887" s="282"/>
      <c r="DH887" s="282"/>
      <c r="DI887" s="282"/>
      <c r="DJ887" s="282"/>
      <c r="DK887" s="282"/>
      <c r="DL887" s="282"/>
      <c r="DM887" s="282"/>
      <c r="DN887" s="282"/>
      <c r="DO887" s="282"/>
      <c r="DP887" s="282"/>
      <c r="DQ887" s="282"/>
      <c r="DR887" s="282"/>
      <c r="DS887" s="282"/>
      <c r="DT887" s="282"/>
      <c r="DU887" s="282"/>
      <c r="DV887" s="282"/>
      <c r="DW887" s="282"/>
      <c r="DX887" s="282"/>
      <c r="DY887" s="282"/>
      <c r="DZ887" s="282"/>
      <c r="EA887" s="282"/>
      <c r="EB887" s="282"/>
      <c r="EC887" s="282"/>
      <c r="ED887" s="282"/>
      <c r="EE887" s="282"/>
      <c r="EF887" s="282"/>
      <c r="EG887" s="282"/>
      <c r="EH887" s="282"/>
      <c r="EI887" s="282"/>
      <c r="EJ887" s="282"/>
      <c r="EK887" s="282"/>
      <c r="EL887" s="282"/>
      <c r="EM887" s="282"/>
      <c r="EN887" s="282"/>
      <c r="EO887" s="282"/>
      <c r="EP887" s="282"/>
      <c r="EQ887" s="282"/>
      <c r="ER887" s="282"/>
      <c r="ES887" s="282"/>
      <c r="ET887" s="282"/>
      <c r="EU887" s="282"/>
      <c r="EV887" s="282"/>
      <c r="EW887" s="282"/>
      <c r="EX887" s="282"/>
      <c r="EY887" s="282"/>
      <c r="EZ887" s="282"/>
      <c r="FA887" s="282"/>
      <c r="FB887" s="282"/>
      <c r="FC887" s="282"/>
      <c r="FD887" s="282"/>
      <c r="FE887" s="282"/>
      <c r="FF887" s="282"/>
      <c r="FG887" s="282"/>
      <c r="FH887" s="282"/>
      <c r="FI887" s="282"/>
      <c r="FJ887" s="282"/>
      <c r="FK887" s="282"/>
      <c r="FL887" s="282"/>
      <c r="FM887" s="282"/>
      <c r="FN887" s="282"/>
      <c r="FO887" s="282"/>
      <c r="FP887" s="282"/>
      <c r="FQ887" s="282"/>
      <c r="FR887" s="282"/>
      <c r="FS887" s="282"/>
      <c r="FT887" s="282"/>
      <c r="FU887" s="282"/>
      <c r="FV887" s="282"/>
      <c r="FW887" s="282"/>
      <c r="FX887" s="282"/>
      <c r="FY887" s="282"/>
      <c r="FZ887" s="282"/>
      <c r="GA887" s="282"/>
      <c r="GB887" s="282"/>
      <c r="GC887" s="282"/>
      <c r="GD887" s="282"/>
      <c r="GE887" s="282"/>
      <c r="GF887" s="282"/>
      <c r="GG887" s="282"/>
      <c r="GH887" s="282"/>
      <c r="GI887" s="282"/>
      <c r="GJ887" s="282"/>
      <c r="GK887" s="282"/>
      <c r="GL887" s="282"/>
      <c r="GM887" s="282"/>
      <c r="GN887" s="282"/>
      <c r="GO887" s="282"/>
      <c r="GP887" s="282"/>
      <c r="GQ887" s="282"/>
      <c r="GR887" s="282"/>
      <c r="GS887" s="282"/>
      <c r="GT887" s="282"/>
      <c r="GU887" s="282"/>
      <c r="GV887" s="282"/>
      <c r="GW887" s="282"/>
      <c r="GX887" s="282"/>
      <c r="GY887" s="282"/>
      <c r="GZ887" s="282"/>
      <c r="HA887" s="282"/>
      <c r="HB887" s="282"/>
      <c r="HC887" s="282"/>
      <c r="HD887" s="282"/>
      <c r="HE887" s="282"/>
      <c r="HF887" s="282"/>
      <c r="HG887" s="282"/>
      <c r="HH887" s="282"/>
      <c r="HI887" s="282"/>
      <c r="HJ887" s="282"/>
      <c r="HK887" s="282"/>
      <c r="HL887" s="282"/>
      <c r="HM887" s="282"/>
      <c r="HN887" s="282"/>
      <c r="HO887" s="282"/>
      <c r="HP887" s="282"/>
      <c r="HQ887" s="282"/>
    </row>
    <row r="888" spans="1:225" s="73" customFormat="1" ht="18" hidden="1" customHeight="1" x14ac:dyDescent="0.25">
      <c r="A888" s="223" t="str">
        <f t="shared" si="1940"/>
        <v/>
      </c>
      <c r="B888" s="225" t="str">
        <f t="shared" si="1940"/>
        <v/>
      </c>
      <c r="C888" s="218">
        <f t="shared" si="1942"/>
        <v>0</v>
      </c>
      <c r="D888" s="284"/>
      <c r="E888" s="219">
        <f t="shared" si="1943"/>
        <v>0</v>
      </c>
      <c r="F888" s="219">
        <f t="shared" si="1944"/>
        <v>0</v>
      </c>
      <c r="G888" s="84"/>
      <c r="H888" s="214" t="str">
        <f t="shared" si="1935"/>
        <v/>
      </c>
      <c r="I888" s="219" t="str">
        <f t="shared" si="1936"/>
        <v/>
      </c>
      <c r="J888" s="219" t="str">
        <f t="shared" si="1939"/>
        <v/>
      </c>
      <c r="K888" s="216"/>
      <c r="L888" s="217">
        <f t="shared" si="1934"/>
        <v>1</v>
      </c>
      <c r="M888" s="219" t="str">
        <f t="shared" si="1941"/>
        <v/>
      </c>
      <c r="N888" s="221" t="str">
        <f t="shared" si="1938"/>
        <v/>
      </c>
      <c r="O888" s="304"/>
      <c r="P888" s="282"/>
      <c r="Q888" s="282"/>
      <c r="R888" s="287"/>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c r="CQ888" s="282"/>
      <c r="CR888" s="282"/>
      <c r="CS888" s="282"/>
      <c r="CT888" s="282"/>
      <c r="CU888" s="282"/>
      <c r="CV888" s="282"/>
      <c r="CW888" s="282"/>
      <c r="CX888" s="282"/>
      <c r="CY888" s="282"/>
      <c r="CZ888" s="282"/>
      <c r="DA888" s="282"/>
      <c r="DB888" s="282"/>
      <c r="DC888" s="282"/>
      <c r="DD888" s="282"/>
      <c r="DE888" s="282"/>
      <c r="DF888" s="282"/>
      <c r="DG888" s="282"/>
      <c r="DH888" s="282"/>
      <c r="DI888" s="282"/>
      <c r="DJ888" s="282"/>
      <c r="DK888" s="282"/>
      <c r="DL888" s="282"/>
      <c r="DM888" s="282"/>
      <c r="DN888" s="282"/>
      <c r="DO888" s="282"/>
      <c r="DP888" s="282"/>
      <c r="DQ888" s="282"/>
      <c r="DR888" s="282"/>
      <c r="DS888" s="282"/>
      <c r="DT888" s="282"/>
      <c r="DU888" s="282"/>
      <c r="DV888" s="282"/>
      <c r="DW888" s="282"/>
      <c r="DX888" s="282"/>
      <c r="DY888" s="282"/>
      <c r="DZ888" s="282"/>
      <c r="EA888" s="282"/>
      <c r="EB888" s="282"/>
      <c r="EC888" s="282"/>
      <c r="ED888" s="282"/>
      <c r="EE888" s="282"/>
      <c r="EF888" s="282"/>
      <c r="EG888" s="282"/>
      <c r="EH888" s="282"/>
      <c r="EI888" s="282"/>
      <c r="EJ888" s="282"/>
      <c r="EK888" s="282"/>
      <c r="EL888" s="282"/>
      <c r="EM888" s="282"/>
      <c r="EN888" s="282"/>
      <c r="EO888" s="282"/>
      <c r="EP888" s="282"/>
      <c r="EQ888" s="282"/>
      <c r="ER888" s="282"/>
      <c r="ES888" s="282"/>
      <c r="ET888" s="282"/>
      <c r="EU888" s="282"/>
      <c r="EV888" s="282"/>
      <c r="EW888" s="282"/>
      <c r="EX888" s="282"/>
      <c r="EY888" s="282"/>
      <c r="EZ888" s="282"/>
      <c r="FA888" s="282"/>
      <c r="FB888" s="282"/>
      <c r="FC888" s="282"/>
      <c r="FD888" s="282"/>
      <c r="FE888" s="282"/>
      <c r="FF888" s="282"/>
      <c r="FG888" s="282"/>
      <c r="FH888" s="282"/>
      <c r="FI888" s="282"/>
      <c r="FJ888" s="282"/>
      <c r="FK888" s="282"/>
      <c r="FL888" s="282"/>
      <c r="FM888" s="282"/>
      <c r="FN888" s="282"/>
      <c r="FO888" s="282"/>
      <c r="FP888" s="282"/>
      <c r="FQ888" s="282"/>
      <c r="FR888" s="282"/>
      <c r="FS888" s="282"/>
      <c r="FT888" s="282"/>
      <c r="FU888" s="282"/>
      <c r="FV888" s="282"/>
      <c r="FW888" s="282"/>
      <c r="FX888" s="282"/>
      <c r="FY888" s="282"/>
      <c r="FZ888" s="282"/>
      <c r="GA888" s="282"/>
      <c r="GB888" s="282"/>
      <c r="GC888" s="282"/>
      <c r="GD888" s="282"/>
      <c r="GE888" s="282"/>
      <c r="GF888" s="282"/>
      <c r="GG888" s="282"/>
      <c r="GH888" s="282"/>
      <c r="GI888" s="282"/>
      <c r="GJ888" s="282"/>
      <c r="GK888" s="282"/>
      <c r="GL888" s="282"/>
      <c r="GM888" s="282"/>
      <c r="GN888" s="282"/>
      <c r="GO888" s="282"/>
      <c r="GP888" s="282"/>
      <c r="GQ888" s="282"/>
      <c r="GR888" s="282"/>
      <c r="GS888" s="282"/>
      <c r="GT888" s="282"/>
      <c r="GU888" s="282"/>
      <c r="GV888" s="282"/>
      <c r="GW888" s="282"/>
      <c r="GX888" s="282"/>
      <c r="GY888" s="282"/>
      <c r="GZ888" s="282"/>
      <c r="HA888" s="282"/>
      <c r="HB888" s="282"/>
      <c r="HC888" s="282"/>
      <c r="HD888" s="282"/>
      <c r="HE888" s="282"/>
      <c r="HF888" s="282"/>
      <c r="HG888" s="282"/>
      <c r="HH888" s="282"/>
      <c r="HI888" s="282"/>
      <c r="HJ888" s="282"/>
      <c r="HK888" s="282"/>
      <c r="HL888" s="282"/>
      <c r="HM888" s="282"/>
      <c r="HN888" s="282"/>
      <c r="HO888" s="282"/>
      <c r="HP888" s="282"/>
      <c r="HQ888" s="282"/>
    </row>
    <row r="889" spans="1:225" s="73" customFormat="1" ht="18" hidden="1" customHeight="1" x14ac:dyDescent="0.25">
      <c r="A889" s="223" t="str">
        <f t="shared" si="1940"/>
        <v/>
      </c>
      <c r="B889" s="225" t="str">
        <f t="shared" si="1940"/>
        <v/>
      </c>
      <c r="C889" s="218">
        <f t="shared" si="1942"/>
        <v>0</v>
      </c>
      <c r="D889" s="284"/>
      <c r="E889" s="219">
        <f t="shared" si="1943"/>
        <v>0</v>
      </c>
      <c r="F889" s="219">
        <f t="shared" si="1944"/>
        <v>0</v>
      </c>
      <c r="G889" s="84"/>
      <c r="H889" s="214" t="str">
        <f t="shared" si="1935"/>
        <v/>
      </c>
      <c r="I889" s="219" t="str">
        <f t="shared" si="1936"/>
        <v/>
      </c>
      <c r="J889" s="219" t="str">
        <f t="shared" si="1939"/>
        <v/>
      </c>
      <c r="K889" s="216"/>
      <c r="L889" s="217">
        <f t="shared" si="1934"/>
        <v>1</v>
      </c>
      <c r="M889" s="219" t="str">
        <f t="shared" si="1941"/>
        <v/>
      </c>
      <c r="N889" s="221" t="str">
        <f t="shared" si="1938"/>
        <v/>
      </c>
      <c r="O889" s="304"/>
      <c r="P889" s="282"/>
      <c r="Q889" s="282"/>
      <c r="R889" s="287"/>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c r="CQ889" s="282"/>
      <c r="CR889" s="282"/>
      <c r="CS889" s="282"/>
      <c r="CT889" s="282"/>
      <c r="CU889" s="282"/>
      <c r="CV889" s="282"/>
      <c r="CW889" s="282"/>
      <c r="CX889" s="282"/>
      <c r="CY889" s="282"/>
      <c r="CZ889" s="282"/>
      <c r="DA889" s="282"/>
      <c r="DB889" s="282"/>
      <c r="DC889" s="282"/>
      <c r="DD889" s="282"/>
      <c r="DE889" s="282"/>
      <c r="DF889" s="282"/>
      <c r="DG889" s="282"/>
      <c r="DH889" s="282"/>
      <c r="DI889" s="282"/>
      <c r="DJ889" s="282"/>
      <c r="DK889" s="282"/>
      <c r="DL889" s="282"/>
      <c r="DM889" s="282"/>
      <c r="DN889" s="282"/>
      <c r="DO889" s="282"/>
      <c r="DP889" s="282"/>
      <c r="DQ889" s="282"/>
      <c r="DR889" s="282"/>
      <c r="DS889" s="282"/>
      <c r="DT889" s="282"/>
      <c r="DU889" s="282"/>
      <c r="DV889" s="282"/>
      <c r="DW889" s="282"/>
      <c r="DX889" s="282"/>
      <c r="DY889" s="282"/>
      <c r="DZ889" s="282"/>
      <c r="EA889" s="282"/>
      <c r="EB889" s="282"/>
      <c r="EC889" s="282"/>
      <c r="ED889" s="282"/>
      <c r="EE889" s="282"/>
      <c r="EF889" s="282"/>
      <c r="EG889" s="282"/>
      <c r="EH889" s="282"/>
      <c r="EI889" s="282"/>
      <c r="EJ889" s="282"/>
      <c r="EK889" s="282"/>
      <c r="EL889" s="282"/>
      <c r="EM889" s="282"/>
      <c r="EN889" s="282"/>
      <c r="EO889" s="282"/>
      <c r="EP889" s="282"/>
      <c r="EQ889" s="282"/>
      <c r="ER889" s="282"/>
      <c r="ES889" s="282"/>
      <c r="ET889" s="282"/>
      <c r="EU889" s="282"/>
      <c r="EV889" s="282"/>
      <c r="EW889" s="282"/>
      <c r="EX889" s="282"/>
      <c r="EY889" s="282"/>
      <c r="EZ889" s="282"/>
      <c r="FA889" s="282"/>
      <c r="FB889" s="282"/>
      <c r="FC889" s="282"/>
      <c r="FD889" s="282"/>
      <c r="FE889" s="282"/>
      <c r="FF889" s="282"/>
      <c r="FG889" s="282"/>
      <c r="FH889" s="282"/>
      <c r="FI889" s="282"/>
      <c r="FJ889" s="282"/>
      <c r="FK889" s="282"/>
      <c r="FL889" s="282"/>
      <c r="FM889" s="282"/>
      <c r="FN889" s="282"/>
      <c r="FO889" s="282"/>
      <c r="FP889" s="282"/>
      <c r="FQ889" s="282"/>
      <c r="FR889" s="282"/>
      <c r="FS889" s="282"/>
      <c r="FT889" s="282"/>
      <c r="FU889" s="282"/>
      <c r="FV889" s="282"/>
      <c r="FW889" s="282"/>
      <c r="FX889" s="282"/>
      <c r="FY889" s="282"/>
      <c r="FZ889" s="282"/>
      <c r="GA889" s="282"/>
      <c r="GB889" s="282"/>
      <c r="GC889" s="282"/>
      <c r="GD889" s="282"/>
      <c r="GE889" s="282"/>
      <c r="GF889" s="282"/>
      <c r="GG889" s="282"/>
      <c r="GH889" s="282"/>
      <c r="GI889" s="282"/>
      <c r="GJ889" s="282"/>
      <c r="GK889" s="282"/>
      <c r="GL889" s="282"/>
      <c r="GM889" s="282"/>
      <c r="GN889" s="282"/>
      <c r="GO889" s="282"/>
      <c r="GP889" s="282"/>
      <c r="GQ889" s="282"/>
      <c r="GR889" s="282"/>
      <c r="GS889" s="282"/>
      <c r="GT889" s="282"/>
      <c r="GU889" s="282"/>
      <c r="GV889" s="282"/>
      <c r="GW889" s="282"/>
      <c r="GX889" s="282"/>
      <c r="GY889" s="282"/>
      <c r="GZ889" s="282"/>
      <c r="HA889" s="282"/>
      <c r="HB889" s="282"/>
      <c r="HC889" s="282"/>
      <c r="HD889" s="282"/>
      <c r="HE889" s="282"/>
      <c r="HF889" s="282"/>
      <c r="HG889" s="282"/>
      <c r="HH889" s="282"/>
      <c r="HI889" s="282"/>
      <c r="HJ889" s="282"/>
      <c r="HK889" s="282"/>
      <c r="HL889" s="282"/>
      <c r="HM889" s="282"/>
      <c r="HN889" s="282"/>
      <c r="HO889" s="282"/>
      <c r="HP889" s="282"/>
      <c r="HQ889" s="282"/>
    </row>
    <row r="890" spans="1:225" s="73" customFormat="1" ht="18" hidden="1" customHeight="1" x14ac:dyDescent="0.25">
      <c r="A890" s="223" t="str">
        <f t="shared" si="1940"/>
        <v/>
      </c>
      <c r="B890" s="225" t="str">
        <f t="shared" si="1940"/>
        <v/>
      </c>
      <c r="C890" s="218">
        <f t="shared" si="1942"/>
        <v>0</v>
      </c>
      <c r="D890" s="284"/>
      <c r="E890" s="219">
        <f t="shared" si="1943"/>
        <v>0</v>
      </c>
      <c r="F890" s="219">
        <f t="shared" si="1944"/>
        <v>0</v>
      </c>
      <c r="G890" s="84"/>
      <c r="H890" s="214" t="str">
        <f t="shared" si="1935"/>
        <v/>
      </c>
      <c r="I890" s="219" t="str">
        <f t="shared" si="1936"/>
        <v/>
      </c>
      <c r="J890" s="219" t="str">
        <f t="shared" si="1939"/>
        <v/>
      </c>
      <c r="K890" s="216"/>
      <c r="L890" s="217">
        <f t="shared" si="1934"/>
        <v>1</v>
      </c>
      <c r="M890" s="219" t="str">
        <f t="shared" si="1941"/>
        <v/>
      </c>
      <c r="N890" s="221" t="str">
        <f t="shared" si="1938"/>
        <v/>
      </c>
      <c r="O890" s="304"/>
      <c r="P890" s="282"/>
      <c r="Q890" s="282"/>
      <c r="R890" s="287"/>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c r="CQ890" s="282"/>
      <c r="CR890" s="282"/>
      <c r="CS890" s="282"/>
      <c r="CT890" s="282"/>
      <c r="CU890" s="282"/>
      <c r="CV890" s="282"/>
      <c r="CW890" s="282"/>
      <c r="CX890" s="282"/>
      <c r="CY890" s="282"/>
      <c r="CZ890" s="282"/>
      <c r="DA890" s="282"/>
      <c r="DB890" s="282"/>
      <c r="DC890" s="282"/>
      <c r="DD890" s="282"/>
      <c r="DE890" s="282"/>
      <c r="DF890" s="282"/>
      <c r="DG890" s="282"/>
      <c r="DH890" s="282"/>
      <c r="DI890" s="282"/>
      <c r="DJ890" s="282"/>
      <c r="DK890" s="282"/>
      <c r="DL890" s="282"/>
      <c r="DM890" s="282"/>
      <c r="DN890" s="282"/>
      <c r="DO890" s="282"/>
      <c r="DP890" s="282"/>
      <c r="DQ890" s="282"/>
      <c r="DR890" s="282"/>
      <c r="DS890" s="282"/>
      <c r="DT890" s="282"/>
      <c r="DU890" s="282"/>
      <c r="DV890" s="282"/>
      <c r="DW890" s="282"/>
      <c r="DX890" s="282"/>
      <c r="DY890" s="282"/>
      <c r="DZ890" s="282"/>
      <c r="EA890" s="282"/>
      <c r="EB890" s="282"/>
      <c r="EC890" s="282"/>
      <c r="ED890" s="282"/>
      <c r="EE890" s="282"/>
      <c r="EF890" s="282"/>
      <c r="EG890" s="282"/>
      <c r="EH890" s="282"/>
      <c r="EI890" s="282"/>
      <c r="EJ890" s="282"/>
      <c r="EK890" s="282"/>
      <c r="EL890" s="282"/>
      <c r="EM890" s="282"/>
      <c r="EN890" s="282"/>
      <c r="EO890" s="282"/>
      <c r="EP890" s="282"/>
      <c r="EQ890" s="282"/>
      <c r="ER890" s="282"/>
      <c r="ES890" s="282"/>
      <c r="ET890" s="282"/>
      <c r="EU890" s="282"/>
      <c r="EV890" s="282"/>
      <c r="EW890" s="282"/>
      <c r="EX890" s="282"/>
      <c r="EY890" s="282"/>
      <c r="EZ890" s="282"/>
      <c r="FA890" s="282"/>
      <c r="FB890" s="282"/>
      <c r="FC890" s="282"/>
      <c r="FD890" s="282"/>
      <c r="FE890" s="282"/>
      <c r="FF890" s="282"/>
      <c r="FG890" s="282"/>
      <c r="FH890" s="282"/>
      <c r="FI890" s="282"/>
      <c r="FJ890" s="282"/>
      <c r="FK890" s="282"/>
      <c r="FL890" s="282"/>
      <c r="FM890" s="282"/>
      <c r="FN890" s="282"/>
      <c r="FO890" s="282"/>
      <c r="FP890" s="282"/>
      <c r="FQ890" s="282"/>
      <c r="FR890" s="282"/>
      <c r="FS890" s="282"/>
      <c r="FT890" s="282"/>
      <c r="FU890" s="282"/>
      <c r="FV890" s="282"/>
      <c r="FW890" s="282"/>
      <c r="FX890" s="282"/>
      <c r="FY890" s="282"/>
      <c r="FZ890" s="282"/>
      <c r="GA890" s="282"/>
      <c r="GB890" s="282"/>
      <c r="GC890" s="282"/>
      <c r="GD890" s="282"/>
      <c r="GE890" s="282"/>
      <c r="GF890" s="282"/>
      <c r="GG890" s="282"/>
      <c r="GH890" s="282"/>
      <c r="GI890" s="282"/>
      <c r="GJ890" s="282"/>
      <c r="GK890" s="282"/>
      <c r="GL890" s="282"/>
      <c r="GM890" s="282"/>
      <c r="GN890" s="282"/>
      <c r="GO890" s="282"/>
      <c r="GP890" s="282"/>
      <c r="GQ890" s="282"/>
      <c r="GR890" s="282"/>
      <c r="GS890" s="282"/>
      <c r="GT890" s="282"/>
      <c r="GU890" s="282"/>
      <c r="GV890" s="282"/>
      <c r="GW890" s="282"/>
      <c r="GX890" s="282"/>
      <c r="GY890" s="282"/>
      <c r="GZ890" s="282"/>
      <c r="HA890" s="282"/>
      <c r="HB890" s="282"/>
      <c r="HC890" s="282"/>
      <c r="HD890" s="282"/>
      <c r="HE890" s="282"/>
      <c r="HF890" s="282"/>
      <c r="HG890" s="282"/>
      <c r="HH890" s="282"/>
      <c r="HI890" s="282"/>
      <c r="HJ890" s="282"/>
      <c r="HK890" s="282"/>
      <c r="HL890" s="282"/>
      <c r="HM890" s="282"/>
      <c r="HN890" s="282"/>
      <c r="HO890" s="282"/>
      <c r="HP890" s="282"/>
      <c r="HQ890" s="282"/>
    </row>
    <row r="891" spans="1:225" s="73" customFormat="1" ht="18" hidden="1" customHeight="1" x14ac:dyDescent="0.25">
      <c r="A891" s="223" t="str">
        <f t="shared" si="1940"/>
        <v/>
      </c>
      <c r="B891" s="225" t="str">
        <f t="shared" si="1940"/>
        <v/>
      </c>
      <c r="C891" s="218">
        <f t="shared" si="1942"/>
        <v>0</v>
      </c>
      <c r="D891" s="284"/>
      <c r="E891" s="219">
        <f t="shared" si="1943"/>
        <v>0</v>
      </c>
      <c r="F891" s="219">
        <f t="shared" si="1944"/>
        <v>0</v>
      </c>
      <c r="G891" s="84"/>
      <c r="H891" s="214" t="str">
        <f t="shared" si="1935"/>
        <v/>
      </c>
      <c r="I891" s="219" t="str">
        <f t="shared" si="1936"/>
        <v/>
      </c>
      <c r="J891" s="219" t="str">
        <f t="shared" si="1939"/>
        <v/>
      </c>
      <c r="K891" s="216"/>
      <c r="L891" s="217">
        <f t="shared" si="1934"/>
        <v>1</v>
      </c>
      <c r="M891" s="219" t="str">
        <f t="shared" si="1941"/>
        <v/>
      </c>
      <c r="N891" s="221" t="str">
        <f t="shared" si="1938"/>
        <v/>
      </c>
      <c r="O891" s="304"/>
      <c r="P891" s="282"/>
      <c r="Q891" s="282"/>
      <c r="R891" s="287"/>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c r="CQ891" s="282"/>
      <c r="CR891" s="282"/>
      <c r="CS891" s="282"/>
      <c r="CT891" s="282"/>
      <c r="CU891" s="282"/>
      <c r="CV891" s="282"/>
      <c r="CW891" s="282"/>
      <c r="CX891" s="282"/>
      <c r="CY891" s="282"/>
      <c r="CZ891" s="282"/>
      <c r="DA891" s="282"/>
      <c r="DB891" s="282"/>
      <c r="DC891" s="282"/>
      <c r="DD891" s="282"/>
      <c r="DE891" s="282"/>
      <c r="DF891" s="282"/>
      <c r="DG891" s="282"/>
      <c r="DH891" s="282"/>
      <c r="DI891" s="282"/>
      <c r="DJ891" s="282"/>
      <c r="DK891" s="282"/>
      <c r="DL891" s="282"/>
      <c r="DM891" s="282"/>
      <c r="DN891" s="282"/>
      <c r="DO891" s="282"/>
      <c r="DP891" s="282"/>
      <c r="DQ891" s="282"/>
      <c r="DR891" s="282"/>
      <c r="DS891" s="282"/>
      <c r="DT891" s="282"/>
      <c r="DU891" s="282"/>
      <c r="DV891" s="282"/>
      <c r="DW891" s="282"/>
      <c r="DX891" s="282"/>
      <c r="DY891" s="282"/>
      <c r="DZ891" s="282"/>
      <c r="EA891" s="282"/>
      <c r="EB891" s="282"/>
      <c r="EC891" s="282"/>
      <c r="ED891" s="282"/>
      <c r="EE891" s="282"/>
      <c r="EF891" s="282"/>
      <c r="EG891" s="282"/>
      <c r="EH891" s="282"/>
      <c r="EI891" s="282"/>
      <c r="EJ891" s="282"/>
      <c r="EK891" s="282"/>
      <c r="EL891" s="282"/>
      <c r="EM891" s="282"/>
      <c r="EN891" s="282"/>
      <c r="EO891" s="282"/>
      <c r="EP891" s="282"/>
      <c r="EQ891" s="282"/>
      <c r="ER891" s="282"/>
      <c r="ES891" s="282"/>
      <c r="ET891" s="282"/>
      <c r="EU891" s="282"/>
      <c r="EV891" s="282"/>
      <c r="EW891" s="282"/>
      <c r="EX891" s="282"/>
      <c r="EY891" s="282"/>
      <c r="EZ891" s="282"/>
      <c r="FA891" s="282"/>
      <c r="FB891" s="282"/>
      <c r="FC891" s="282"/>
      <c r="FD891" s="282"/>
      <c r="FE891" s="282"/>
      <c r="FF891" s="282"/>
      <c r="FG891" s="282"/>
      <c r="FH891" s="282"/>
      <c r="FI891" s="282"/>
      <c r="FJ891" s="282"/>
      <c r="FK891" s="282"/>
      <c r="FL891" s="282"/>
      <c r="FM891" s="282"/>
      <c r="FN891" s="282"/>
      <c r="FO891" s="282"/>
      <c r="FP891" s="282"/>
      <c r="FQ891" s="282"/>
      <c r="FR891" s="282"/>
      <c r="FS891" s="282"/>
      <c r="FT891" s="282"/>
      <c r="FU891" s="282"/>
      <c r="FV891" s="282"/>
      <c r="FW891" s="282"/>
      <c r="FX891" s="282"/>
      <c r="FY891" s="282"/>
      <c r="FZ891" s="282"/>
      <c r="GA891" s="282"/>
      <c r="GB891" s="282"/>
      <c r="GC891" s="282"/>
      <c r="GD891" s="282"/>
      <c r="GE891" s="282"/>
      <c r="GF891" s="282"/>
      <c r="GG891" s="282"/>
      <c r="GH891" s="282"/>
      <c r="GI891" s="282"/>
      <c r="GJ891" s="282"/>
      <c r="GK891" s="282"/>
      <c r="GL891" s="282"/>
      <c r="GM891" s="282"/>
      <c r="GN891" s="282"/>
      <c r="GO891" s="282"/>
      <c r="GP891" s="282"/>
      <c r="GQ891" s="282"/>
      <c r="GR891" s="282"/>
      <c r="GS891" s="282"/>
      <c r="GT891" s="282"/>
      <c r="GU891" s="282"/>
      <c r="GV891" s="282"/>
      <c r="GW891" s="282"/>
      <c r="GX891" s="282"/>
      <c r="GY891" s="282"/>
      <c r="GZ891" s="282"/>
      <c r="HA891" s="282"/>
      <c r="HB891" s="282"/>
      <c r="HC891" s="282"/>
      <c r="HD891" s="282"/>
      <c r="HE891" s="282"/>
      <c r="HF891" s="282"/>
      <c r="HG891" s="282"/>
      <c r="HH891" s="282"/>
      <c r="HI891" s="282"/>
      <c r="HJ891" s="282"/>
      <c r="HK891" s="282"/>
      <c r="HL891" s="282"/>
      <c r="HM891" s="282"/>
      <c r="HN891" s="282"/>
      <c r="HO891" s="282"/>
      <c r="HP891" s="282"/>
      <c r="HQ891" s="282"/>
    </row>
    <row r="892" spans="1:225" s="73" customFormat="1" ht="18" hidden="1" customHeight="1" x14ac:dyDescent="0.25">
      <c r="A892" s="223" t="str">
        <f t="shared" ref="A892:B911" si="1945">IF(A735="","",A735)</f>
        <v/>
      </c>
      <c r="B892" s="225" t="str">
        <f t="shared" si="1945"/>
        <v/>
      </c>
      <c r="C892" s="218">
        <f t="shared" si="1942"/>
        <v>0</v>
      </c>
      <c r="D892" s="284"/>
      <c r="E892" s="219">
        <f t="shared" si="1943"/>
        <v>0</v>
      </c>
      <c r="F892" s="219">
        <f t="shared" si="1944"/>
        <v>0</v>
      </c>
      <c r="G892" s="84"/>
      <c r="H892" s="214" t="str">
        <f t="shared" si="1935"/>
        <v/>
      </c>
      <c r="I892" s="219" t="str">
        <f t="shared" si="1936"/>
        <v/>
      </c>
      <c r="J892" s="219" t="str">
        <f t="shared" si="1939"/>
        <v/>
      </c>
      <c r="K892" s="216"/>
      <c r="L892" s="217">
        <f t="shared" si="1934"/>
        <v>1</v>
      </c>
      <c r="M892" s="219" t="str">
        <f t="shared" si="1941"/>
        <v/>
      </c>
      <c r="N892" s="221" t="str">
        <f t="shared" si="1938"/>
        <v/>
      </c>
      <c r="O892" s="304"/>
      <c r="P892" s="282"/>
      <c r="Q892" s="282"/>
      <c r="R892" s="287"/>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c r="CQ892" s="282"/>
      <c r="CR892" s="282"/>
      <c r="CS892" s="282"/>
      <c r="CT892" s="282"/>
      <c r="CU892" s="282"/>
      <c r="CV892" s="282"/>
      <c r="CW892" s="282"/>
      <c r="CX892" s="282"/>
      <c r="CY892" s="282"/>
      <c r="CZ892" s="282"/>
      <c r="DA892" s="282"/>
      <c r="DB892" s="282"/>
      <c r="DC892" s="282"/>
      <c r="DD892" s="282"/>
      <c r="DE892" s="282"/>
      <c r="DF892" s="282"/>
      <c r="DG892" s="282"/>
      <c r="DH892" s="282"/>
      <c r="DI892" s="282"/>
      <c r="DJ892" s="282"/>
      <c r="DK892" s="282"/>
      <c r="DL892" s="282"/>
      <c r="DM892" s="282"/>
      <c r="DN892" s="282"/>
      <c r="DO892" s="282"/>
      <c r="DP892" s="282"/>
      <c r="DQ892" s="282"/>
      <c r="DR892" s="282"/>
      <c r="DS892" s="282"/>
      <c r="DT892" s="282"/>
      <c r="DU892" s="282"/>
      <c r="DV892" s="282"/>
      <c r="DW892" s="282"/>
      <c r="DX892" s="282"/>
      <c r="DY892" s="282"/>
      <c r="DZ892" s="282"/>
      <c r="EA892" s="282"/>
      <c r="EB892" s="282"/>
      <c r="EC892" s="282"/>
      <c r="ED892" s="282"/>
      <c r="EE892" s="282"/>
      <c r="EF892" s="282"/>
      <c r="EG892" s="282"/>
      <c r="EH892" s="282"/>
      <c r="EI892" s="282"/>
      <c r="EJ892" s="282"/>
      <c r="EK892" s="282"/>
      <c r="EL892" s="282"/>
      <c r="EM892" s="282"/>
      <c r="EN892" s="282"/>
      <c r="EO892" s="282"/>
      <c r="EP892" s="282"/>
      <c r="EQ892" s="282"/>
      <c r="ER892" s="282"/>
      <c r="ES892" s="282"/>
      <c r="ET892" s="282"/>
      <c r="EU892" s="282"/>
      <c r="EV892" s="282"/>
      <c r="EW892" s="282"/>
      <c r="EX892" s="282"/>
      <c r="EY892" s="282"/>
      <c r="EZ892" s="282"/>
      <c r="FA892" s="282"/>
      <c r="FB892" s="282"/>
      <c r="FC892" s="282"/>
      <c r="FD892" s="282"/>
      <c r="FE892" s="282"/>
      <c r="FF892" s="282"/>
      <c r="FG892" s="282"/>
      <c r="FH892" s="282"/>
      <c r="FI892" s="282"/>
      <c r="FJ892" s="282"/>
      <c r="FK892" s="282"/>
      <c r="FL892" s="282"/>
      <c r="FM892" s="282"/>
      <c r="FN892" s="282"/>
      <c r="FO892" s="282"/>
      <c r="FP892" s="282"/>
      <c r="FQ892" s="282"/>
      <c r="FR892" s="282"/>
      <c r="FS892" s="282"/>
      <c r="FT892" s="282"/>
      <c r="FU892" s="282"/>
      <c r="FV892" s="282"/>
      <c r="FW892" s="282"/>
      <c r="FX892" s="282"/>
      <c r="FY892" s="282"/>
      <c r="FZ892" s="282"/>
      <c r="GA892" s="282"/>
      <c r="GB892" s="282"/>
      <c r="GC892" s="282"/>
      <c r="GD892" s="282"/>
      <c r="GE892" s="282"/>
      <c r="GF892" s="282"/>
      <c r="GG892" s="282"/>
      <c r="GH892" s="282"/>
      <c r="GI892" s="282"/>
      <c r="GJ892" s="282"/>
      <c r="GK892" s="282"/>
      <c r="GL892" s="282"/>
      <c r="GM892" s="282"/>
      <c r="GN892" s="282"/>
      <c r="GO892" s="282"/>
      <c r="GP892" s="282"/>
      <c r="GQ892" s="282"/>
      <c r="GR892" s="282"/>
      <c r="GS892" s="282"/>
      <c r="GT892" s="282"/>
      <c r="GU892" s="282"/>
      <c r="GV892" s="282"/>
      <c r="GW892" s="282"/>
      <c r="GX892" s="282"/>
      <c r="GY892" s="282"/>
      <c r="GZ892" s="282"/>
      <c r="HA892" s="282"/>
      <c r="HB892" s="282"/>
      <c r="HC892" s="282"/>
      <c r="HD892" s="282"/>
      <c r="HE892" s="282"/>
      <c r="HF892" s="282"/>
      <c r="HG892" s="282"/>
      <c r="HH892" s="282"/>
      <c r="HI892" s="282"/>
      <c r="HJ892" s="282"/>
      <c r="HK892" s="282"/>
      <c r="HL892" s="282"/>
      <c r="HM892" s="282"/>
      <c r="HN892" s="282"/>
      <c r="HO892" s="282"/>
      <c r="HP892" s="282"/>
      <c r="HQ892" s="282"/>
    </row>
    <row r="893" spans="1:225" s="73" customFormat="1" ht="18" hidden="1" customHeight="1" x14ac:dyDescent="0.25">
      <c r="A893" s="223" t="str">
        <f t="shared" si="1945"/>
        <v/>
      </c>
      <c r="B893" s="225" t="str">
        <f t="shared" si="1945"/>
        <v/>
      </c>
      <c r="C893" s="218">
        <f t="shared" si="1942"/>
        <v>0</v>
      </c>
      <c r="D893" s="284"/>
      <c r="E893" s="219">
        <f t="shared" si="1943"/>
        <v>0</v>
      </c>
      <c r="F893" s="219">
        <f t="shared" si="1944"/>
        <v>0</v>
      </c>
      <c r="G893" s="84"/>
      <c r="H893" s="214" t="str">
        <f t="shared" si="1935"/>
        <v/>
      </c>
      <c r="I893" s="219" t="str">
        <f t="shared" si="1936"/>
        <v/>
      </c>
      <c r="J893" s="219" t="str">
        <f t="shared" si="1939"/>
        <v/>
      </c>
      <c r="K893" s="216"/>
      <c r="L893" s="217">
        <f t="shared" si="1934"/>
        <v>1</v>
      </c>
      <c r="M893" s="219" t="str">
        <f t="shared" si="1941"/>
        <v/>
      </c>
      <c r="N893" s="221" t="str">
        <f t="shared" si="1938"/>
        <v/>
      </c>
      <c r="O893" s="304"/>
      <c r="P893" s="282"/>
      <c r="Q893" s="282"/>
      <c r="R893" s="287"/>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c r="CQ893" s="282"/>
      <c r="CR893" s="282"/>
      <c r="CS893" s="282"/>
      <c r="CT893" s="282"/>
      <c r="CU893" s="282"/>
      <c r="CV893" s="282"/>
      <c r="CW893" s="282"/>
      <c r="CX893" s="282"/>
      <c r="CY893" s="282"/>
      <c r="CZ893" s="282"/>
      <c r="DA893" s="282"/>
      <c r="DB893" s="282"/>
      <c r="DC893" s="282"/>
      <c r="DD893" s="282"/>
      <c r="DE893" s="282"/>
      <c r="DF893" s="282"/>
      <c r="DG893" s="282"/>
      <c r="DH893" s="282"/>
      <c r="DI893" s="282"/>
      <c r="DJ893" s="282"/>
      <c r="DK893" s="282"/>
      <c r="DL893" s="282"/>
      <c r="DM893" s="282"/>
      <c r="DN893" s="282"/>
      <c r="DO893" s="282"/>
      <c r="DP893" s="282"/>
      <c r="DQ893" s="282"/>
      <c r="DR893" s="282"/>
      <c r="DS893" s="282"/>
      <c r="DT893" s="282"/>
      <c r="DU893" s="282"/>
      <c r="DV893" s="282"/>
      <c r="DW893" s="282"/>
      <c r="DX893" s="282"/>
      <c r="DY893" s="282"/>
      <c r="DZ893" s="282"/>
      <c r="EA893" s="282"/>
      <c r="EB893" s="282"/>
      <c r="EC893" s="282"/>
      <c r="ED893" s="282"/>
      <c r="EE893" s="282"/>
      <c r="EF893" s="282"/>
      <c r="EG893" s="282"/>
      <c r="EH893" s="282"/>
      <c r="EI893" s="282"/>
      <c r="EJ893" s="282"/>
      <c r="EK893" s="282"/>
      <c r="EL893" s="282"/>
      <c r="EM893" s="282"/>
      <c r="EN893" s="282"/>
      <c r="EO893" s="282"/>
      <c r="EP893" s="282"/>
      <c r="EQ893" s="282"/>
      <c r="ER893" s="282"/>
      <c r="ES893" s="282"/>
      <c r="ET893" s="282"/>
      <c r="EU893" s="282"/>
      <c r="EV893" s="282"/>
      <c r="EW893" s="282"/>
      <c r="EX893" s="282"/>
      <c r="EY893" s="282"/>
      <c r="EZ893" s="282"/>
      <c r="FA893" s="282"/>
      <c r="FB893" s="282"/>
      <c r="FC893" s="282"/>
      <c r="FD893" s="282"/>
      <c r="FE893" s="282"/>
      <c r="FF893" s="282"/>
      <c r="FG893" s="282"/>
      <c r="FH893" s="282"/>
      <c r="FI893" s="282"/>
      <c r="FJ893" s="282"/>
      <c r="FK893" s="282"/>
      <c r="FL893" s="282"/>
      <c r="FM893" s="282"/>
      <c r="FN893" s="282"/>
      <c r="FO893" s="282"/>
      <c r="FP893" s="282"/>
      <c r="FQ893" s="282"/>
      <c r="FR893" s="282"/>
      <c r="FS893" s="282"/>
      <c r="FT893" s="282"/>
      <c r="FU893" s="282"/>
      <c r="FV893" s="282"/>
      <c r="FW893" s="282"/>
      <c r="FX893" s="282"/>
      <c r="FY893" s="282"/>
      <c r="FZ893" s="282"/>
      <c r="GA893" s="282"/>
      <c r="GB893" s="282"/>
      <c r="GC893" s="282"/>
      <c r="GD893" s="282"/>
      <c r="GE893" s="282"/>
      <c r="GF893" s="282"/>
      <c r="GG893" s="282"/>
      <c r="GH893" s="282"/>
      <c r="GI893" s="282"/>
      <c r="GJ893" s="282"/>
      <c r="GK893" s="282"/>
      <c r="GL893" s="282"/>
      <c r="GM893" s="282"/>
      <c r="GN893" s="282"/>
      <c r="GO893" s="282"/>
      <c r="GP893" s="282"/>
      <c r="GQ893" s="282"/>
      <c r="GR893" s="282"/>
      <c r="GS893" s="282"/>
      <c r="GT893" s="282"/>
      <c r="GU893" s="282"/>
      <c r="GV893" s="282"/>
      <c r="GW893" s="282"/>
      <c r="GX893" s="282"/>
      <c r="GY893" s="282"/>
      <c r="GZ893" s="282"/>
      <c r="HA893" s="282"/>
      <c r="HB893" s="282"/>
      <c r="HC893" s="282"/>
      <c r="HD893" s="282"/>
      <c r="HE893" s="282"/>
      <c r="HF893" s="282"/>
      <c r="HG893" s="282"/>
      <c r="HH893" s="282"/>
      <c r="HI893" s="282"/>
      <c r="HJ893" s="282"/>
      <c r="HK893" s="282"/>
      <c r="HL893" s="282"/>
      <c r="HM893" s="282"/>
      <c r="HN893" s="282"/>
      <c r="HO893" s="282"/>
      <c r="HP893" s="282"/>
      <c r="HQ893" s="282"/>
    </row>
    <row r="894" spans="1:225" s="73" customFormat="1" ht="18" hidden="1" customHeight="1" x14ac:dyDescent="0.25">
      <c r="A894" s="223" t="str">
        <f t="shared" si="1945"/>
        <v/>
      </c>
      <c r="B894" s="225" t="str">
        <f t="shared" si="1945"/>
        <v/>
      </c>
      <c r="C894" s="218">
        <f t="shared" si="1942"/>
        <v>0</v>
      </c>
      <c r="D894" s="284"/>
      <c r="E894" s="219">
        <f t="shared" si="1943"/>
        <v>0</v>
      </c>
      <c r="F894" s="219">
        <f t="shared" si="1944"/>
        <v>0</v>
      </c>
      <c r="G894" s="84"/>
      <c r="H894" s="214" t="str">
        <f t="shared" si="1935"/>
        <v/>
      </c>
      <c r="I894" s="219" t="str">
        <f t="shared" si="1936"/>
        <v/>
      </c>
      <c r="J894" s="219" t="str">
        <f t="shared" si="1939"/>
        <v/>
      </c>
      <c r="K894" s="216"/>
      <c r="L894" s="217">
        <f t="shared" si="1934"/>
        <v>1</v>
      </c>
      <c r="M894" s="219" t="str">
        <f t="shared" si="1941"/>
        <v/>
      </c>
      <c r="N894" s="221" t="str">
        <f t="shared" si="1938"/>
        <v/>
      </c>
      <c r="O894" s="304"/>
      <c r="P894" s="282"/>
      <c r="Q894" s="282"/>
      <c r="R894" s="287"/>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c r="CQ894" s="282"/>
      <c r="CR894" s="282"/>
      <c r="CS894" s="282"/>
      <c r="CT894" s="282"/>
      <c r="CU894" s="282"/>
      <c r="CV894" s="282"/>
      <c r="CW894" s="282"/>
      <c r="CX894" s="282"/>
      <c r="CY894" s="282"/>
      <c r="CZ894" s="282"/>
      <c r="DA894" s="282"/>
      <c r="DB894" s="282"/>
      <c r="DC894" s="282"/>
      <c r="DD894" s="282"/>
      <c r="DE894" s="282"/>
      <c r="DF894" s="282"/>
      <c r="DG894" s="282"/>
      <c r="DH894" s="282"/>
      <c r="DI894" s="282"/>
      <c r="DJ894" s="282"/>
      <c r="DK894" s="282"/>
      <c r="DL894" s="282"/>
      <c r="DM894" s="282"/>
      <c r="DN894" s="282"/>
      <c r="DO894" s="282"/>
      <c r="DP894" s="282"/>
      <c r="DQ894" s="282"/>
      <c r="DR894" s="282"/>
      <c r="DS894" s="282"/>
      <c r="DT894" s="282"/>
      <c r="DU894" s="282"/>
      <c r="DV894" s="282"/>
      <c r="DW894" s="282"/>
      <c r="DX894" s="282"/>
      <c r="DY894" s="282"/>
      <c r="DZ894" s="282"/>
      <c r="EA894" s="282"/>
      <c r="EB894" s="282"/>
      <c r="EC894" s="282"/>
      <c r="ED894" s="282"/>
      <c r="EE894" s="282"/>
      <c r="EF894" s="282"/>
      <c r="EG894" s="282"/>
      <c r="EH894" s="282"/>
      <c r="EI894" s="282"/>
      <c r="EJ894" s="282"/>
      <c r="EK894" s="282"/>
      <c r="EL894" s="282"/>
      <c r="EM894" s="282"/>
      <c r="EN894" s="282"/>
      <c r="EO894" s="282"/>
      <c r="EP894" s="282"/>
      <c r="EQ894" s="282"/>
      <c r="ER894" s="282"/>
      <c r="ES894" s="282"/>
      <c r="ET894" s="282"/>
      <c r="EU894" s="282"/>
      <c r="EV894" s="282"/>
      <c r="EW894" s="282"/>
      <c r="EX894" s="282"/>
      <c r="EY894" s="282"/>
      <c r="EZ894" s="282"/>
      <c r="FA894" s="282"/>
      <c r="FB894" s="282"/>
      <c r="FC894" s="282"/>
      <c r="FD894" s="282"/>
      <c r="FE894" s="282"/>
      <c r="FF894" s="282"/>
      <c r="FG894" s="282"/>
      <c r="FH894" s="282"/>
      <c r="FI894" s="282"/>
      <c r="FJ894" s="282"/>
      <c r="FK894" s="282"/>
      <c r="FL894" s="282"/>
      <c r="FM894" s="282"/>
      <c r="FN894" s="282"/>
      <c r="FO894" s="282"/>
      <c r="FP894" s="282"/>
      <c r="FQ894" s="282"/>
      <c r="FR894" s="282"/>
      <c r="FS894" s="282"/>
      <c r="FT894" s="282"/>
      <c r="FU894" s="282"/>
      <c r="FV894" s="282"/>
      <c r="FW894" s="282"/>
      <c r="FX894" s="282"/>
      <c r="FY894" s="282"/>
      <c r="FZ894" s="282"/>
      <c r="GA894" s="282"/>
      <c r="GB894" s="282"/>
      <c r="GC894" s="282"/>
      <c r="GD894" s="282"/>
      <c r="GE894" s="282"/>
      <c r="GF894" s="282"/>
      <c r="GG894" s="282"/>
      <c r="GH894" s="282"/>
      <c r="GI894" s="282"/>
      <c r="GJ894" s="282"/>
      <c r="GK894" s="282"/>
      <c r="GL894" s="282"/>
      <c r="GM894" s="282"/>
      <c r="GN894" s="282"/>
      <c r="GO894" s="282"/>
      <c r="GP894" s="282"/>
      <c r="GQ894" s="282"/>
      <c r="GR894" s="282"/>
      <c r="GS894" s="282"/>
      <c r="GT894" s="282"/>
      <c r="GU894" s="282"/>
      <c r="GV894" s="282"/>
      <c r="GW894" s="282"/>
      <c r="GX894" s="282"/>
      <c r="GY894" s="282"/>
      <c r="GZ894" s="282"/>
      <c r="HA894" s="282"/>
      <c r="HB894" s="282"/>
      <c r="HC894" s="282"/>
      <c r="HD894" s="282"/>
      <c r="HE894" s="282"/>
      <c r="HF894" s="282"/>
      <c r="HG894" s="282"/>
      <c r="HH894" s="282"/>
      <c r="HI894" s="282"/>
      <c r="HJ894" s="282"/>
      <c r="HK894" s="282"/>
      <c r="HL894" s="282"/>
      <c r="HM894" s="282"/>
      <c r="HN894" s="282"/>
      <c r="HO894" s="282"/>
      <c r="HP894" s="282"/>
      <c r="HQ894" s="282"/>
    </row>
    <row r="895" spans="1:225" s="73" customFormat="1" ht="18" hidden="1" customHeight="1" x14ac:dyDescent="0.25">
      <c r="A895" s="223" t="str">
        <f t="shared" si="1945"/>
        <v/>
      </c>
      <c r="B895" s="225" t="str">
        <f t="shared" si="1945"/>
        <v/>
      </c>
      <c r="C895" s="218">
        <f t="shared" si="1942"/>
        <v>0</v>
      </c>
      <c r="D895" s="284"/>
      <c r="E895" s="219">
        <f t="shared" si="1943"/>
        <v>0</v>
      </c>
      <c r="F895" s="219">
        <f t="shared" si="1944"/>
        <v>0</v>
      </c>
      <c r="G895" s="84"/>
      <c r="H895" s="214" t="str">
        <f t="shared" si="1935"/>
        <v/>
      </c>
      <c r="I895" s="219" t="str">
        <f t="shared" si="1936"/>
        <v/>
      </c>
      <c r="J895" s="219" t="str">
        <f t="shared" si="1939"/>
        <v/>
      </c>
      <c r="K895" s="216"/>
      <c r="L895" s="217">
        <f t="shared" si="1934"/>
        <v>1</v>
      </c>
      <c r="M895" s="219" t="str">
        <f t="shared" si="1941"/>
        <v/>
      </c>
      <c r="N895" s="221" t="str">
        <f t="shared" si="1938"/>
        <v/>
      </c>
      <c r="O895" s="304"/>
      <c r="P895" s="282"/>
      <c r="Q895" s="282"/>
      <c r="R895" s="287"/>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c r="CQ895" s="282"/>
      <c r="CR895" s="282"/>
      <c r="CS895" s="282"/>
      <c r="CT895" s="282"/>
      <c r="CU895" s="282"/>
      <c r="CV895" s="282"/>
      <c r="CW895" s="282"/>
      <c r="CX895" s="282"/>
      <c r="CY895" s="282"/>
      <c r="CZ895" s="282"/>
      <c r="DA895" s="282"/>
      <c r="DB895" s="282"/>
      <c r="DC895" s="282"/>
      <c r="DD895" s="282"/>
      <c r="DE895" s="282"/>
      <c r="DF895" s="282"/>
      <c r="DG895" s="282"/>
      <c r="DH895" s="282"/>
      <c r="DI895" s="282"/>
      <c r="DJ895" s="282"/>
      <c r="DK895" s="282"/>
      <c r="DL895" s="282"/>
      <c r="DM895" s="282"/>
      <c r="DN895" s="282"/>
      <c r="DO895" s="282"/>
      <c r="DP895" s="282"/>
      <c r="DQ895" s="282"/>
      <c r="DR895" s="282"/>
      <c r="DS895" s="282"/>
      <c r="DT895" s="282"/>
      <c r="DU895" s="282"/>
      <c r="DV895" s="282"/>
      <c r="DW895" s="282"/>
      <c r="DX895" s="282"/>
      <c r="DY895" s="282"/>
      <c r="DZ895" s="282"/>
      <c r="EA895" s="282"/>
      <c r="EB895" s="282"/>
      <c r="EC895" s="282"/>
      <c r="ED895" s="282"/>
      <c r="EE895" s="282"/>
      <c r="EF895" s="282"/>
      <c r="EG895" s="282"/>
      <c r="EH895" s="282"/>
      <c r="EI895" s="282"/>
      <c r="EJ895" s="282"/>
      <c r="EK895" s="282"/>
      <c r="EL895" s="282"/>
      <c r="EM895" s="282"/>
      <c r="EN895" s="282"/>
      <c r="EO895" s="282"/>
      <c r="EP895" s="282"/>
      <c r="EQ895" s="282"/>
      <c r="ER895" s="282"/>
      <c r="ES895" s="282"/>
      <c r="ET895" s="282"/>
      <c r="EU895" s="282"/>
      <c r="EV895" s="282"/>
      <c r="EW895" s="282"/>
      <c r="EX895" s="282"/>
      <c r="EY895" s="282"/>
      <c r="EZ895" s="282"/>
      <c r="FA895" s="282"/>
      <c r="FB895" s="282"/>
      <c r="FC895" s="282"/>
      <c r="FD895" s="282"/>
      <c r="FE895" s="282"/>
      <c r="FF895" s="282"/>
      <c r="FG895" s="282"/>
      <c r="FH895" s="282"/>
      <c r="FI895" s="282"/>
      <c r="FJ895" s="282"/>
      <c r="FK895" s="282"/>
      <c r="FL895" s="282"/>
      <c r="FM895" s="282"/>
      <c r="FN895" s="282"/>
      <c r="FO895" s="282"/>
      <c r="FP895" s="282"/>
      <c r="FQ895" s="282"/>
      <c r="FR895" s="282"/>
      <c r="FS895" s="282"/>
      <c r="FT895" s="282"/>
      <c r="FU895" s="282"/>
      <c r="FV895" s="282"/>
      <c r="FW895" s="282"/>
      <c r="FX895" s="282"/>
      <c r="FY895" s="282"/>
      <c r="FZ895" s="282"/>
      <c r="GA895" s="282"/>
      <c r="GB895" s="282"/>
      <c r="GC895" s="282"/>
      <c r="GD895" s="282"/>
      <c r="GE895" s="282"/>
      <c r="GF895" s="282"/>
      <c r="GG895" s="282"/>
      <c r="GH895" s="282"/>
      <c r="GI895" s="282"/>
      <c r="GJ895" s="282"/>
      <c r="GK895" s="282"/>
      <c r="GL895" s="282"/>
      <c r="GM895" s="282"/>
      <c r="GN895" s="282"/>
      <c r="GO895" s="282"/>
      <c r="GP895" s="282"/>
      <c r="GQ895" s="282"/>
      <c r="GR895" s="282"/>
      <c r="GS895" s="282"/>
      <c r="GT895" s="282"/>
      <c r="GU895" s="282"/>
      <c r="GV895" s="282"/>
      <c r="GW895" s="282"/>
      <c r="GX895" s="282"/>
      <c r="GY895" s="282"/>
      <c r="GZ895" s="282"/>
      <c r="HA895" s="282"/>
      <c r="HB895" s="282"/>
      <c r="HC895" s="282"/>
      <c r="HD895" s="282"/>
      <c r="HE895" s="282"/>
      <c r="HF895" s="282"/>
      <c r="HG895" s="282"/>
      <c r="HH895" s="282"/>
      <c r="HI895" s="282"/>
      <c r="HJ895" s="282"/>
      <c r="HK895" s="282"/>
      <c r="HL895" s="282"/>
      <c r="HM895" s="282"/>
      <c r="HN895" s="282"/>
      <c r="HO895" s="282"/>
      <c r="HP895" s="282"/>
      <c r="HQ895" s="282"/>
    </row>
    <row r="896" spans="1:225" s="73" customFormat="1" ht="18" hidden="1" customHeight="1" x14ac:dyDescent="0.25">
      <c r="A896" s="223" t="str">
        <f t="shared" si="1945"/>
        <v/>
      </c>
      <c r="B896" s="225" t="str">
        <f t="shared" si="1945"/>
        <v/>
      </c>
      <c r="C896" s="218">
        <f t="shared" si="1942"/>
        <v>0</v>
      </c>
      <c r="D896" s="284"/>
      <c r="E896" s="219">
        <f t="shared" si="1943"/>
        <v>0</v>
      </c>
      <c r="F896" s="219">
        <f t="shared" si="1944"/>
        <v>0</v>
      </c>
      <c r="G896" s="84"/>
      <c r="H896" s="214" t="str">
        <f t="shared" si="1935"/>
        <v/>
      </c>
      <c r="I896" s="219" t="str">
        <f t="shared" si="1936"/>
        <v/>
      </c>
      <c r="J896" s="219" t="str">
        <f t="shared" si="1939"/>
        <v/>
      </c>
      <c r="K896" s="216"/>
      <c r="L896" s="217">
        <f t="shared" si="1934"/>
        <v>1</v>
      </c>
      <c r="M896" s="219" t="str">
        <f t="shared" si="1941"/>
        <v/>
      </c>
      <c r="N896" s="221" t="str">
        <f t="shared" si="1938"/>
        <v/>
      </c>
      <c r="O896" s="304"/>
      <c r="P896" s="282"/>
      <c r="Q896" s="282"/>
      <c r="R896" s="287"/>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c r="CQ896" s="282"/>
      <c r="CR896" s="282"/>
      <c r="CS896" s="282"/>
      <c r="CT896" s="282"/>
      <c r="CU896" s="282"/>
      <c r="CV896" s="282"/>
      <c r="CW896" s="282"/>
      <c r="CX896" s="282"/>
      <c r="CY896" s="282"/>
      <c r="CZ896" s="282"/>
      <c r="DA896" s="282"/>
      <c r="DB896" s="282"/>
      <c r="DC896" s="282"/>
      <c r="DD896" s="282"/>
      <c r="DE896" s="282"/>
      <c r="DF896" s="282"/>
      <c r="DG896" s="282"/>
      <c r="DH896" s="282"/>
      <c r="DI896" s="282"/>
      <c r="DJ896" s="282"/>
      <c r="DK896" s="282"/>
      <c r="DL896" s="282"/>
      <c r="DM896" s="282"/>
      <c r="DN896" s="282"/>
      <c r="DO896" s="282"/>
      <c r="DP896" s="282"/>
      <c r="DQ896" s="282"/>
      <c r="DR896" s="282"/>
      <c r="DS896" s="282"/>
      <c r="DT896" s="282"/>
      <c r="DU896" s="282"/>
      <c r="DV896" s="282"/>
      <c r="DW896" s="282"/>
      <c r="DX896" s="282"/>
      <c r="DY896" s="282"/>
      <c r="DZ896" s="282"/>
      <c r="EA896" s="282"/>
      <c r="EB896" s="282"/>
      <c r="EC896" s="282"/>
      <c r="ED896" s="282"/>
      <c r="EE896" s="282"/>
      <c r="EF896" s="282"/>
      <c r="EG896" s="282"/>
      <c r="EH896" s="282"/>
      <c r="EI896" s="282"/>
      <c r="EJ896" s="282"/>
      <c r="EK896" s="282"/>
      <c r="EL896" s="282"/>
      <c r="EM896" s="282"/>
      <c r="EN896" s="282"/>
      <c r="EO896" s="282"/>
      <c r="EP896" s="282"/>
      <c r="EQ896" s="282"/>
      <c r="ER896" s="282"/>
      <c r="ES896" s="282"/>
      <c r="ET896" s="282"/>
      <c r="EU896" s="282"/>
      <c r="EV896" s="282"/>
      <c r="EW896" s="282"/>
      <c r="EX896" s="282"/>
      <c r="EY896" s="282"/>
      <c r="EZ896" s="282"/>
      <c r="FA896" s="282"/>
      <c r="FB896" s="282"/>
      <c r="FC896" s="282"/>
      <c r="FD896" s="282"/>
      <c r="FE896" s="282"/>
      <c r="FF896" s="282"/>
      <c r="FG896" s="282"/>
      <c r="FH896" s="282"/>
      <c r="FI896" s="282"/>
      <c r="FJ896" s="282"/>
      <c r="FK896" s="282"/>
      <c r="FL896" s="282"/>
      <c r="FM896" s="282"/>
      <c r="FN896" s="282"/>
      <c r="FO896" s="282"/>
      <c r="FP896" s="282"/>
      <c r="FQ896" s="282"/>
      <c r="FR896" s="282"/>
      <c r="FS896" s="282"/>
      <c r="FT896" s="282"/>
      <c r="FU896" s="282"/>
      <c r="FV896" s="282"/>
      <c r="FW896" s="282"/>
      <c r="FX896" s="282"/>
      <c r="FY896" s="282"/>
      <c r="FZ896" s="282"/>
      <c r="GA896" s="282"/>
      <c r="GB896" s="282"/>
      <c r="GC896" s="282"/>
      <c r="GD896" s="282"/>
      <c r="GE896" s="282"/>
      <c r="GF896" s="282"/>
      <c r="GG896" s="282"/>
      <c r="GH896" s="282"/>
      <c r="GI896" s="282"/>
      <c r="GJ896" s="282"/>
      <c r="GK896" s="282"/>
      <c r="GL896" s="282"/>
      <c r="GM896" s="282"/>
      <c r="GN896" s="282"/>
      <c r="GO896" s="282"/>
      <c r="GP896" s="282"/>
      <c r="GQ896" s="282"/>
      <c r="GR896" s="282"/>
      <c r="GS896" s="282"/>
      <c r="GT896" s="282"/>
      <c r="GU896" s="282"/>
      <c r="GV896" s="282"/>
      <c r="GW896" s="282"/>
      <c r="GX896" s="282"/>
      <c r="GY896" s="282"/>
      <c r="GZ896" s="282"/>
      <c r="HA896" s="282"/>
      <c r="HB896" s="282"/>
      <c r="HC896" s="282"/>
      <c r="HD896" s="282"/>
      <c r="HE896" s="282"/>
      <c r="HF896" s="282"/>
      <c r="HG896" s="282"/>
      <c r="HH896" s="282"/>
      <c r="HI896" s="282"/>
      <c r="HJ896" s="282"/>
      <c r="HK896" s="282"/>
      <c r="HL896" s="282"/>
      <c r="HM896" s="282"/>
      <c r="HN896" s="282"/>
      <c r="HO896" s="282"/>
      <c r="HP896" s="282"/>
      <c r="HQ896" s="282"/>
    </row>
    <row r="897" spans="1:225" s="73" customFormat="1" ht="18" hidden="1" customHeight="1" x14ac:dyDescent="0.25">
      <c r="A897" s="223" t="str">
        <f t="shared" si="1945"/>
        <v/>
      </c>
      <c r="B897" s="225" t="str">
        <f t="shared" si="1945"/>
        <v/>
      </c>
      <c r="C897" s="218">
        <f t="shared" si="1942"/>
        <v>0</v>
      </c>
      <c r="D897" s="284"/>
      <c r="E897" s="219">
        <f t="shared" si="1943"/>
        <v>0</v>
      </c>
      <c r="F897" s="219">
        <f t="shared" si="1944"/>
        <v>0</v>
      </c>
      <c r="G897" s="84"/>
      <c r="H897" s="214" t="str">
        <f t="shared" si="1935"/>
        <v/>
      </c>
      <c r="I897" s="219" t="str">
        <f t="shared" si="1936"/>
        <v/>
      </c>
      <c r="J897" s="219" t="str">
        <f t="shared" si="1939"/>
        <v/>
      </c>
      <c r="K897" s="216"/>
      <c r="L897" s="217">
        <f t="shared" si="1934"/>
        <v>1</v>
      </c>
      <c r="M897" s="219" t="str">
        <f t="shared" si="1941"/>
        <v/>
      </c>
      <c r="N897" s="221" t="str">
        <f t="shared" si="1938"/>
        <v/>
      </c>
      <c r="O897" s="304"/>
      <c r="P897" s="282"/>
      <c r="Q897" s="282"/>
      <c r="R897" s="287"/>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c r="CQ897" s="282"/>
      <c r="CR897" s="282"/>
      <c r="CS897" s="282"/>
      <c r="CT897" s="282"/>
      <c r="CU897" s="282"/>
      <c r="CV897" s="282"/>
      <c r="CW897" s="282"/>
      <c r="CX897" s="282"/>
      <c r="CY897" s="282"/>
      <c r="CZ897" s="282"/>
      <c r="DA897" s="282"/>
      <c r="DB897" s="282"/>
      <c r="DC897" s="282"/>
      <c r="DD897" s="282"/>
      <c r="DE897" s="282"/>
      <c r="DF897" s="282"/>
      <c r="DG897" s="282"/>
      <c r="DH897" s="282"/>
      <c r="DI897" s="282"/>
      <c r="DJ897" s="282"/>
      <c r="DK897" s="282"/>
      <c r="DL897" s="282"/>
      <c r="DM897" s="282"/>
      <c r="DN897" s="282"/>
      <c r="DO897" s="282"/>
      <c r="DP897" s="282"/>
      <c r="DQ897" s="282"/>
      <c r="DR897" s="282"/>
      <c r="DS897" s="282"/>
      <c r="DT897" s="282"/>
      <c r="DU897" s="282"/>
      <c r="DV897" s="282"/>
      <c r="DW897" s="282"/>
      <c r="DX897" s="282"/>
      <c r="DY897" s="282"/>
      <c r="DZ897" s="282"/>
      <c r="EA897" s="282"/>
      <c r="EB897" s="282"/>
      <c r="EC897" s="282"/>
      <c r="ED897" s="282"/>
      <c r="EE897" s="282"/>
      <c r="EF897" s="282"/>
      <c r="EG897" s="282"/>
      <c r="EH897" s="282"/>
      <c r="EI897" s="282"/>
      <c r="EJ897" s="282"/>
      <c r="EK897" s="282"/>
      <c r="EL897" s="282"/>
      <c r="EM897" s="282"/>
      <c r="EN897" s="282"/>
      <c r="EO897" s="282"/>
      <c r="EP897" s="282"/>
      <c r="EQ897" s="282"/>
      <c r="ER897" s="282"/>
      <c r="ES897" s="282"/>
      <c r="ET897" s="282"/>
      <c r="EU897" s="282"/>
      <c r="EV897" s="282"/>
      <c r="EW897" s="282"/>
      <c r="EX897" s="282"/>
      <c r="EY897" s="282"/>
      <c r="EZ897" s="282"/>
      <c r="FA897" s="282"/>
      <c r="FB897" s="282"/>
      <c r="FC897" s="282"/>
      <c r="FD897" s="282"/>
      <c r="FE897" s="282"/>
      <c r="FF897" s="282"/>
      <c r="FG897" s="282"/>
      <c r="FH897" s="282"/>
      <c r="FI897" s="282"/>
      <c r="FJ897" s="282"/>
      <c r="FK897" s="282"/>
      <c r="FL897" s="282"/>
      <c r="FM897" s="282"/>
      <c r="FN897" s="282"/>
      <c r="FO897" s="282"/>
      <c r="FP897" s="282"/>
      <c r="FQ897" s="282"/>
      <c r="FR897" s="282"/>
      <c r="FS897" s="282"/>
      <c r="FT897" s="282"/>
      <c r="FU897" s="282"/>
      <c r="FV897" s="282"/>
      <c r="FW897" s="282"/>
      <c r="FX897" s="282"/>
      <c r="FY897" s="282"/>
      <c r="FZ897" s="282"/>
      <c r="GA897" s="282"/>
      <c r="GB897" s="282"/>
      <c r="GC897" s="282"/>
      <c r="GD897" s="282"/>
      <c r="GE897" s="282"/>
      <c r="GF897" s="282"/>
      <c r="GG897" s="282"/>
      <c r="GH897" s="282"/>
      <c r="GI897" s="282"/>
      <c r="GJ897" s="282"/>
      <c r="GK897" s="282"/>
      <c r="GL897" s="282"/>
      <c r="GM897" s="282"/>
      <c r="GN897" s="282"/>
      <c r="GO897" s="282"/>
      <c r="GP897" s="282"/>
      <c r="GQ897" s="282"/>
      <c r="GR897" s="282"/>
      <c r="GS897" s="282"/>
      <c r="GT897" s="282"/>
      <c r="GU897" s="282"/>
      <c r="GV897" s="282"/>
      <c r="GW897" s="282"/>
      <c r="GX897" s="282"/>
      <c r="GY897" s="282"/>
      <c r="GZ897" s="282"/>
      <c r="HA897" s="282"/>
      <c r="HB897" s="282"/>
      <c r="HC897" s="282"/>
      <c r="HD897" s="282"/>
      <c r="HE897" s="282"/>
      <c r="HF897" s="282"/>
      <c r="HG897" s="282"/>
      <c r="HH897" s="282"/>
      <c r="HI897" s="282"/>
      <c r="HJ897" s="282"/>
      <c r="HK897" s="282"/>
      <c r="HL897" s="282"/>
      <c r="HM897" s="282"/>
      <c r="HN897" s="282"/>
      <c r="HO897" s="282"/>
      <c r="HP897" s="282"/>
      <c r="HQ897" s="282"/>
    </row>
    <row r="898" spans="1:225" s="73" customFormat="1" ht="18" hidden="1" customHeight="1" x14ac:dyDescent="0.25">
      <c r="A898" s="223" t="str">
        <f t="shared" si="1945"/>
        <v/>
      </c>
      <c r="B898" s="225" t="str">
        <f t="shared" si="1945"/>
        <v/>
      </c>
      <c r="C898" s="218">
        <f t="shared" si="1942"/>
        <v>0</v>
      </c>
      <c r="D898" s="284"/>
      <c r="E898" s="219">
        <f t="shared" si="1943"/>
        <v>0</v>
      </c>
      <c r="F898" s="219">
        <f t="shared" si="1944"/>
        <v>0</v>
      </c>
      <c r="G898" s="84"/>
      <c r="H898" s="214" t="str">
        <f t="shared" si="1935"/>
        <v/>
      </c>
      <c r="I898" s="219" t="str">
        <f t="shared" si="1936"/>
        <v/>
      </c>
      <c r="J898" s="219" t="str">
        <f t="shared" si="1939"/>
        <v/>
      </c>
      <c r="K898" s="216"/>
      <c r="L898" s="217">
        <f t="shared" si="1934"/>
        <v>1</v>
      </c>
      <c r="M898" s="219" t="str">
        <f t="shared" si="1941"/>
        <v/>
      </c>
      <c r="N898" s="221" t="str">
        <f t="shared" si="1938"/>
        <v/>
      </c>
      <c r="O898" s="304"/>
      <c r="P898" s="282"/>
      <c r="Q898" s="282"/>
      <c r="R898" s="287"/>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c r="CQ898" s="282"/>
      <c r="CR898" s="282"/>
      <c r="CS898" s="282"/>
      <c r="CT898" s="282"/>
      <c r="CU898" s="282"/>
      <c r="CV898" s="282"/>
      <c r="CW898" s="282"/>
      <c r="CX898" s="282"/>
      <c r="CY898" s="282"/>
      <c r="CZ898" s="282"/>
      <c r="DA898" s="282"/>
      <c r="DB898" s="282"/>
      <c r="DC898" s="282"/>
      <c r="DD898" s="282"/>
      <c r="DE898" s="282"/>
      <c r="DF898" s="282"/>
      <c r="DG898" s="282"/>
      <c r="DH898" s="282"/>
      <c r="DI898" s="282"/>
      <c r="DJ898" s="282"/>
      <c r="DK898" s="282"/>
      <c r="DL898" s="282"/>
      <c r="DM898" s="282"/>
      <c r="DN898" s="282"/>
      <c r="DO898" s="282"/>
      <c r="DP898" s="282"/>
      <c r="DQ898" s="282"/>
      <c r="DR898" s="282"/>
      <c r="DS898" s="282"/>
      <c r="DT898" s="282"/>
      <c r="DU898" s="282"/>
      <c r="DV898" s="282"/>
      <c r="DW898" s="282"/>
      <c r="DX898" s="282"/>
      <c r="DY898" s="282"/>
      <c r="DZ898" s="282"/>
      <c r="EA898" s="282"/>
      <c r="EB898" s="282"/>
      <c r="EC898" s="282"/>
      <c r="ED898" s="282"/>
      <c r="EE898" s="282"/>
      <c r="EF898" s="282"/>
      <c r="EG898" s="282"/>
      <c r="EH898" s="282"/>
      <c r="EI898" s="282"/>
      <c r="EJ898" s="282"/>
      <c r="EK898" s="282"/>
      <c r="EL898" s="282"/>
      <c r="EM898" s="282"/>
      <c r="EN898" s="282"/>
      <c r="EO898" s="282"/>
      <c r="EP898" s="282"/>
      <c r="EQ898" s="282"/>
      <c r="ER898" s="282"/>
      <c r="ES898" s="282"/>
      <c r="ET898" s="282"/>
      <c r="EU898" s="282"/>
      <c r="EV898" s="282"/>
      <c r="EW898" s="282"/>
      <c r="EX898" s="282"/>
      <c r="EY898" s="282"/>
      <c r="EZ898" s="282"/>
      <c r="FA898" s="282"/>
      <c r="FB898" s="282"/>
      <c r="FC898" s="282"/>
      <c r="FD898" s="282"/>
      <c r="FE898" s="282"/>
      <c r="FF898" s="282"/>
      <c r="FG898" s="282"/>
      <c r="FH898" s="282"/>
      <c r="FI898" s="282"/>
      <c r="FJ898" s="282"/>
      <c r="FK898" s="282"/>
      <c r="FL898" s="282"/>
      <c r="FM898" s="282"/>
      <c r="FN898" s="282"/>
      <c r="FO898" s="282"/>
      <c r="FP898" s="282"/>
      <c r="FQ898" s="282"/>
      <c r="FR898" s="282"/>
      <c r="FS898" s="282"/>
      <c r="FT898" s="282"/>
      <c r="FU898" s="282"/>
      <c r="FV898" s="282"/>
      <c r="FW898" s="282"/>
      <c r="FX898" s="282"/>
      <c r="FY898" s="282"/>
      <c r="FZ898" s="282"/>
      <c r="GA898" s="282"/>
      <c r="GB898" s="282"/>
      <c r="GC898" s="282"/>
      <c r="GD898" s="282"/>
      <c r="GE898" s="282"/>
      <c r="GF898" s="282"/>
      <c r="GG898" s="282"/>
      <c r="GH898" s="282"/>
      <c r="GI898" s="282"/>
      <c r="GJ898" s="282"/>
      <c r="GK898" s="282"/>
      <c r="GL898" s="282"/>
      <c r="GM898" s="282"/>
      <c r="GN898" s="282"/>
      <c r="GO898" s="282"/>
      <c r="GP898" s="282"/>
      <c r="GQ898" s="282"/>
      <c r="GR898" s="282"/>
      <c r="GS898" s="282"/>
      <c r="GT898" s="282"/>
      <c r="GU898" s="282"/>
      <c r="GV898" s="282"/>
      <c r="GW898" s="282"/>
      <c r="GX898" s="282"/>
      <c r="GY898" s="282"/>
      <c r="GZ898" s="282"/>
      <c r="HA898" s="282"/>
      <c r="HB898" s="282"/>
      <c r="HC898" s="282"/>
      <c r="HD898" s="282"/>
      <c r="HE898" s="282"/>
      <c r="HF898" s="282"/>
      <c r="HG898" s="282"/>
      <c r="HH898" s="282"/>
      <c r="HI898" s="282"/>
      <c r="HJ898" s="282"/>
      <c r="HK898" s="282"/>
      <c r="HL898" s="282"/>
      <c r="HM898" s="282"/>
      <c r="HN898" s="282"/>
      <c r="HO898" s="282"/>
      <c r="HP898" s="282"/>
      <c r="HQ898" s="282"/>
    </row>
    <row r="899" spans="1:225" s="73" customFormat="1" ht="18" hidden="1" customHeight="1" x14ac:dyDescent="0.25">
      <c r="A899" s="223" t="str">
        <f t="shared" si="1945"/>
        <v/>
      </c>
      <c r="B899" s="225" t="str">
        <f t="shared" si="1945"/>
        <v/>
      </c>
      <c r="C899" s="218">
        <f t="shared" si="1942"/>
        <v>0</v>
      </c>
      <c r="D899" s="284"/>
      <c r="E899" s="219">
        <f t="shared" si="1943"/>
        <v>0</v>
      </c>
      <c r="F899" s="219">
        <f t="shared" si="1944"/>
        <v>0</v>
      </c>
      <c r="G899" s="84"/>
      <c r="H899" s="214" t="str">
        <f t="shared" si="1935"/>
        <v/>
      </c>
      <c r="I899" s="219" t="str">
        <f t="shared" si="1936"/>
        <v/>
      </c>
      <c r="J899" s="219" t="str">
        <f t="shared" si="1939"/>
        <v/>
      </c>
      <c r="K899" s="216"/>
      <c r="L899" s="217">
        <f t="shared" si="1934"/>
        <v>1</v>
      </c>
      <c r="M899" s="219" t="str">
        <f t="shared" si="1941"/>
        <v/>
      </c>
      <c r="N899" s="221" t="str">
        <f t="shared" si="1938"/>
        <v/>
      </c>
      <c r="O899" s="304"/>
      <c r="P899" s="282"/>
      <c r="Q899" s="282"/>
      <c r="R899" s="287"/>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c r="CQ899" s="282"/>
      <c r="CR899" s="282"/>
      <c r="CS899" s="282"/>
      <c r="CT899" s="282"/>
      <c r="CU899" s="282"/>
      <c r="CV899" s="282"/>
      <c r="CW899" s="282"/>
      <c r="CX899" s="282"/>
      <c r="CY899" s="282"/>
      <c r="CZ899" s="282"/>
      <c r="DA899" s="282"/>
      <c r="DB899" s="282"/>
      <c r="DC899" s="282"/>
      <c r="DD899" s="282"/>
      <c r="DE899" s="282"/>
      <c r="DF899" s="282"/>
      <c r="DG899" s="282"/>
      <c r="DH899" s="282"/>
      <c r="DI899" s="282"/>
      <c r="DJ899" s="282"/>
      <c r="DK899" s="282"/>
      <c r="DL899" s="282"/>
      <c r="DM899" s="282"/>
      <c r="DN899" s="282"/>
      <c r="DO899" s="282"/>
      <c r="DP899" s="282"/>
      <c r="DQ899" s="282"/>
      <c r="DR899" s="282"/>
      <c r="DS899" s="282"/>
      <c r="DT899" s="282"/>
      <c r="DU899" s="282"/>
      <c r="DV899" s="282"/>
      <c r="DW899" s="282"/>
      <c r="DX899" s="282"/>
      <c r="DY899" s="282"/>
      <c r="DZ899" s="282"/>
      <c r="EA899" s="282"/>
      <c r="EB899" s="282"/>
      <c r="EC899" s="282"/>
      <c r="ED899" s="282"/>
      <c r="EE899" s="282"/>
      <c r="EF899" s="282"/>
      <c r="EG899" s="282"/>
      <c r="EH899" s="282"/>
      <c r="EI899" s="282"/>
      <c r="EJ899" s="282"/>
      <c r="EK899" s="282"/>
      <c r="EL899" s="282"/>
      <c r="EM899" s="282"/>
      <c r="EN899" s="282"/>
      <c r="EO899" s="282"/>
      <c r="EP899" s="282"/>
      <c r="EQ899" s="282"/>
      <c r="ER899" s="282"/>
      <c r="ES899" s="282"/>
      <c r="ET899" s="282"/>
      <c r="EU899" s="282"/>
      <c r="EV899" s="282"/>
      <c r="EW899" s="282"/>
      <c r="EX899" s="282"/>
      <c r="EY899" s="282"/>
      <c r="EZ899" s="282"/>
      <c r="FA899" s="282"/>
      <c r="FB899" s="282"/>
      <c r="FC899" s="282"/>
      <c r="FD899" s="282"/>
      <c r="FE899" s="282"/>
      <c r="FF899" s="282"/>
      <c r="FG899" s="282"/>
      <c r="FH899" s="282"/>
      <c r="FI899" s="282"/>
      <c r="FJ899" s="282"/>
      <c r="FK899" s="282"/>
      <c r="FL899" s="282"/>
      <c r="FM899" s="282"/>
      <c r="FN899" s="282"/>
      <c r="FO899" s="282"/>
      <c r="FP899" s="282"/>
      <c r="FQ899" s="282"/>
      <c r="FR899" s="282"/>
      <c r="FS899" s="282"/>
      <c r="FT899" s="282"/>
      <c r="FU899" s="282"/>
      <c r="FV899" s="282"/>
      <c r="FW899" s="282"/>
      <c r="FX899" s="282"/>
      <c r="FY899" s="282"/>
      <c r="FZ899" s="282"/>
      <c r="GA899" s="282"/>
      <c r="GB899" s="282"/>
      <c r="GC899" s="282"/>
      <c r="GD899" s="282"/>
      <c r="GE899" s="282"/>
      <c r="GF899" s="282"/>
      <c r="GG899" s="282"/>
      <c r="GH899" s="282"/>
      <c r="GI899" s="282"/>
      <c r="GJ899" s="282"/>
      <c r="GK899" s="282"/>
      <c r="GL899" s="282"/>
      <c r="GM899" s="282"/>
      <c r="GN899" s="282"/>
      <c r="GO899" s="282"/>
      <c r="GP899" s="282"/>
      <c r="GQ899" s="282"/>
      <c r="GR899" s="282"/>
      <c r="GS899" s="282"/>
      <c r="GT899" s="282"/>
      <c r="GU899" s="282"/>
      <c r="GV899" s="282"/>
      <c r="GW899" s="282"/>
      <c r="GX899" s="282"/>
      <c r="GY899" s="282"/>
      <c r="GZ899" s="282"/>
      <c r="HA899" s="282"/>
      <c r="HB899" s="282"/>
      <c r="HC899" s="282"/>
      <c r="HD899" s="282"/>
      <c r="HE899" s="282"/>
      <c r="HF899" s="282"/>
      <c r="HG899" s="282"/>
      <c r="HH899" s="282"/>
      <c r="HI899" s="282"/>
      <c r="HJ899" s="282"/>
      <c r="HK899" s="282"/>
      <c r="HL899" s="282"/>
      <c r="HM899" s="282"/>
      <c r="HN899" s="282"/>
      <c r="HO899" s="282"/>
      <c r="HP899" s="282"/>
      <c r="HQ899" s="282"/>
    </row>
    <row r="900" spans="1:225" s="73" customFormat="1" ht="18" hidden="1" customHeight="1" x14ac:dyDescent="0.25">
      <c r="A900" s="223" t="str">
        <f t="shared" si="1945"/>
        <v/>
      </c>
      <c r="B900" s="225" t="str">
        <f t="shared" si="1945"/>
        <v/>
      </c>
      <c r="C900" s="218">
        <f t="shared" si="1942"/>
        <v>0</v>
      </c>
      <c r="D900" s="284"/>
      <c r="E900" s="219">
        <f t="shared" si="1943"/>
        <v>0</v>
      </c>
      <c r="F900" s="219">
        <f t="shared" si="1944"/>
        <v>0</v>
      </c>
      <c r="G900" s="84"/>
      <c r="H900" s="214" t="str">
        <f t="shared" si="1935"/>
        <v/>
      </c>
      <c r="I900" s="219" t="str">
        <f t="shared" si="1936"/>
        <v/>
      </c>
      <c r="J900" s="219" t="str">
        <f t="shared" si="1939"/>
        <v/>
      </c>
      <c r="K900" s="216"/>
      <c r="L900" s="217">
        <f t="shared" si="1934"/>
        <v>1</v>
      </c>
      <c r="M900" s="219" t="str">
        <f t="shared" si="1941"/>
        <v/>
      </c>
      <c r="N900" s="221" t="str">
        <f t="shared" si="1938"/>
        <v/>
      </c>
      <c r="O900" s="304"/>
      <c r="P900" s="282"/>
      <c r="Q900" s="282"/>
      <c r="R900" s="287"/>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c r="CQ900" s="282"/>
      <c r="CR900" s="282"/>
      <c r="CS900" s="282"/>
      <c r="CT900" s="282"/>
      <c r="CU900" s="282"/>
      <c r="CV900" s="282"/>
      <c r="CW900" s="282"/>
      <c r="CX900" s="282"/>
      <c r="CY900" s="282"/>
      <c r="CZ900" s="282"/>
      <c r="DA900" s="282"/>
      <c r="DB900" s="282"/>
      <c r="DC900" s="282"/>
      <c r="DD900" s="282"/>
      <c r="DE900" s="282"/>
      <c r="DF900" s="282"/>
      <c r="DG900" s="282"/>
      <c r="DH900" s="282"/>
      <c r="DI900" s="282"/>
      <c r="DJ900" s="282"/>
      <c r="DK900" s="282"/>
      <c r="DL900" s="282"/>
      <c r="DM900" s="282"/>
      <c r="DN900" s="282"/>
      <c r="DO900" s="282"/>
      <c r="DP900" s="282"/>
      <c r="DQ900" s="282"/>
      <c r="DR900" s="282"/>
      <c r="DS900" s="282"/>
      <c r="DT900" s="282"/>
      <c r="DU900" s="282"/>
      <c r="DV900" s="282"/>
      <c r="DW900" s="282"/>
      <c r="DX900" s="282"/>
      <c r="DY900" s="282"/>
      <c r="DZ900" s="282"/>
      <c r="EA900" s="282"/>
      <c r="EB900" s="282"/>
      <c r="EC900" s="282"/>
      <c r="ED900" s="282"/>
      <c r="EE900" s="282"/>
      <c r="EF900" s="282"/>
      <c r="EG900" s="282"/>
      <c r="EH900" s="282"/>
      <c r="EI900" s="282"/>
      <c r="EJ900" s="282"/>
      <c r="EK900" s="282"/>
      <c r="EL900" s="282"/>
      <c r="EM900" s="282"/>
      <c r="EN900" s="282"/>
      <c r="EO900" s="282"/>
      <c r="EP900" s="282"/>
      <c r="EQ900" s="282"/>
      <c r="ER900" s="282"/>
      <c r="ES900" s="282"/>
      <c r="ET900" s="282"/>
      <c r="EU900" s="282"/>
      <c r="EV900" s="282"/>
      <c r="EW900" s="282"/>
      <c r="EX900" s="282"/>
      <c r="EY900" s="282"/>
      <c r="EZ900" s="282"/>
      <c r="FA900" s="282"/>
      <c r="FB900" s="282"/>
      <c r="FC900" s="282"/>
      <c r="FD900" s="282"/>
      <c r="FE900" s="282"/>
      <c r="FF900" s="282"/>
      <c r="FG900" s="282"/>
      <c r="FH900" s="282"/>
      <c r="FI900" s="282"/>
      <c r="FJ900" s="282"/>
      <c r="FK900" s="282"/>
      <c r="FL900" s="282"/>
      <c r="FM900" s="282"/>
      <c r="FN900" s="282"/>
      <c r="FO900" s="282"/>
      <c r="FP900" s="282"/>
      <c r="FQ900" s="282"/>
      <c r="FR900" s="282"/>
      <c r="FS900" s="282"/>
      <c r="FT900" s="282"/>
      <c r="FU900" s="282"/>
      <c r="FV900" s="282"/>
      <c r="FW900" s="282"/>
      <c r="FX900" s="282"/>
      <c r="FY900" s="282"/>
      <c r="FZ900" s="282"/>
      <c r="GA900" s="282"/>
      <c r="GB900" s="282"/>
      <c r="GC900" s="282"/>
      <c r="GD900" s="282"/>
      <c r="GE900" s="282"/>
      <c r="GF900" s="282"/>
      <c r="GG900" s="282"/>
      <c r="GH900" s="282"/>
      <c r="GI900" s="282"/>
      <c r="GJ900" s="282"/>
      <c r="GK900" s="282"/>
      <c r="GL900" s="282"/>
      <c r="GM900" s="282"/>
      <c r="GN900" s="282"/>
      <c r="GO900" s="282"/>
      <c r="GP900" s="282"/>
      <c r="GQ900" s="282"/>
      <c r="GR900" s="282"/>
      <c r="GS900" s="282"/>
      <c r="GT900" s="282"/>
      <c r="GU900" s="282"/>
      <c r="GV900" s="282"/>
      <c r="GW900" s="282"/>
      <c r="GX900" s="282"/>
      <c r="GY900" s="282"/>
      <c r="GZ900" s="282"/>
      <c r="HA900" s="282"/>
      <c r="HB900" s="282"/>
      <c r="HC900" s="282"/>
      <c r="HD900" s="282"/>
      <c r="HE900" s="282"/>
      <c r="HF900" s="282"/>
      <c r="HG900" s="282"/>
      <c r="HH900" s="282"/>
      <c r="HI900" s="282"/>
      <c r="HJ900" s="282"/>
      <c r="HK900" s="282"/>
      <c r="HL900" s="282"/>
      <c r="HM900" s="282"/>
      <c r="HN900" s="282"/>
      <c r="HO900" s="282"/>
      <c r="HP900" s="282"/>
      <c r="HQ900" s="282"/>
    </row>
    <row r="901" spans="1:225" s="73" customFormat="1" ht="18" hidden="1" customHeight="1" x14ac:dyDescent="0.25">
      <c r="A901" s="223" t="str">
        <f t="shared" si="1945"/>
        <v/>
      </c>
      <c r="B901" s="225" t="str">
        <f t="shared" si="1945"/>
        <v/>
      </c>
      <c r="C901" s="218">
        <f t="shared" si="1942"/>
        <v>0</v>
      </c>
      <c r="D901" s="284"/>
      <c r="E901" s="219">
        <f t="shared" si="1943"/>
        <v>0</v>
      </c>
      <c r="F901" s="219">
        <f t="shared" si="1944"/>
        <v>0</v>
      </c>
      <c r="G901" s="84"/>
      <c r="H901" s="214" t="str">
        <f t="shared" si="1935"/>
        <v/>
      </c>
      <c r="I901" s="219" t="str">
        <f t="shared" si="1936"/>
        <v/>
      </c>
      <c r="J901" s="219" t="str">
        <f t="shared" si="1939"/>
        <v/>
      </c>
      <c r="K901" s="216"/>
      <c r="L901" s="217">
        <f t="shared" si="1934"/>
        <v>1</v>
      </c>
      <c r="M901" s="219" t="str">
        <f t="shared" si="1941"/>
        <v/>
      </c>
      <c r="N901" s="221" t="str">
        <f t="shared" si="1938"/>
        <v/>
      </c>
      <c r="O901" s="304"/>
      <c r="P901" s="282"/>
      <c r="Q901" s="282"/>
      <c r="R901" s="287"/>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c r="CQ901" s="282"/>
      <c r="CR901" s="282"/>
      <c r="CS901" s="282"/>
      <c r="CT901" s="282"/>
      <c r="CU901" s="282"/>
      <c r="CV901" s="282"/>
      <c r="CW901" s="282"/>
      <c r="CX901" s="282"/>
      <c r="CY901" s="282"/>
      <c r="CZ901" s="282"/>
      <c r="DA901" s="282"/>
      <c r="DB901" s="282"/>
      <c r="DC901" s="282"/>
      <c r="DD901" s="282"/>
      <c r="DE901" s="282"/>
      <c r="DF901" s="282"/>
      <c r="DG901" s="282"/>
      <c r="DH901" s="282"/>
      <c r="DI901" s="282"/>
      <c r="DJ901" s="282"/>
      <c r="DK901" s="282"/>
      <c r="DL901" s="282"/>
      <c r="DM901" s="282"/>
      <c r="DN901" s="282"/>
      <c r="DO901" s="282"/>
      <c r="DP901" s="282"/>
      <c r="DQ901" s="282"/>
      <c r="DR901" s="282"/>
      <c r="DS901" s="282"/>
      <c r="DT901" s="282"/>
      <c r="DU901" s="282"/>
      <c r="DV901" s="282"/>
      <c r="DW901" s="282"/>
      <c r="DX901" s="282"/>
      <c r="DY901" s="282"/>
      <c r="DZ901" s="282"/>
      <c r="EA901" s="282"/>
      <c r="EB901" s="282"/>
      <c r="EC901" s="282"/>
      <c r="ED901" s="282"/>
      <c r="EE901" s="282"/>
      <c r="EF901" s="282"/>
      <c r="EG901" s="282"/>
      <c r="EH901" s="282"/>
      <c r="EI901" s="282"/>
      <c r="EJ901" s="282"/>
      <c r="EK901" s="282"/>
      <c r="EL901" s="282"/>
      <c r="EM901" s="282"/>
      <c r="EN901" s="282"/>
      <c r="EO901" s="282"/>
      <c r="EP901" s="282"/>
      <c r="EQ901" s="282"/>
      <c r="ER901" s="282"/>
      <c r="ES901" s="282"/>
      <c r="ET901" s="282"/>
      <c r="EU901" s="282"/>
      <c r="EV901" s="282"/>
      <c r="EW901" s="282"/>
      <c r="EX901" s="282"/>
      <c r="EY901" s="282"/>
      <c r="EZ901" s="282"/>
      <c r="FA901" s="282"/>
      <c r="FB901" s="282"/>
      <c r="FC901" s="282"/>
      <c r="FD901" s="282"/>
      <c r="FE901" s="282"/>
      <c r="FF901" s="282"/>
      <c r="FG901" s="282"/>
      <c r="FH901" s="282"/>
      <c r="FI901" s="282"/>
      <c r="FJ901" s="282"/>
      <c r="FK901" s="282"/>
      <c r="FL901" s="282"/>
      <c r="FM901" s="282"/>
      <c r="FN901" s="282"/>
      <c r="FO901" s="282"/>
      <c r="FP901" s="282"/>
      <c r="FQ901" s="282"/>
      <c r="FR901" s="282"/>
      <c r="FS901" s="282"/>
      <c r="FT901" s="282"/>
      <c r="FU901" s="282"/>
      <c r="FV901" s="282"/>
      <c r="FW901" s="282"/>
      <c r="FX901" s="282"/>
      <c r="FY901" s="282"/>
      <c r="FZ901" s="282"/>
      <c r="GA901" s="282"/>
      <c r="GB901" s="282"/>
      <c r="GC901" s="282"/>
      <c r="GD901" s="282"/>
      <c r="GE901" s="282"/>
      <c r="GF901" s="282"/>
      <c r="GG901" s="282"/>
      <c r="GH901" s="282"/>
      <c r="GI901" s="282"/>
      <c r="GJ901" s="282"/>
      <c r="GK901" s="282"/>
      <c r="GL901" s="282"/>
      <c r="GM901" s="282"/>
      <c r="GN901" s="282"/>
      <c r="GO901" s="282"/>
      <c r="GP901" s="282"/>
      <c r="GQ901" s="282"/>
      <c r="GR901" s="282"/>
      <c r="GS901" s="282"/>
      <c r="GT901" s="282"/>
      <c r="GU901" s="282"/>
      <c r="GV901" s="282"/>
      <c r="GW901" s="282"/>
      <c r="GX901" s="282"/>
      <c r="GY901" s="282"/>
      <c r="GZ901" s="282"/>
      <c r="HA901" s="282"/>
      <c r="HB901" s="282"/>
      <c r="HC901" s="282"/>
      <c r="HD901" s="282"/>
      <c r="HE901" s="282"/>
      <c r="HF901" s="282"/>
      <c r="HG901" s="282"/>
      <c r="HH901" s="282"/>
      <c r="HI901" s="282"/>
      <c r="HJ901" s="282"/>
      <c r="HK901" s="282"/>
      <c r="HL901" s="282"/>
      <c r="HM901" s="282"/>
      <c r="HN901" s="282"/>
      <c r="HO901" s="282"/>
      <c r="HP901" s="282"/>
      <c r="HQ901" s="282"/>
    </row>
    <row r="902" spans="1:225" s="73" customFormat="1" ht="18" hidden="1" customHeight="1" x14ac:dyDescent="0.25">
      <c r="A902" s="223" t="str">
        <f t="shared" si="1945"/>
        <v/>
      </c>
      <c r="B902" s="225" t="str">
        <f t="shared" si="1945"/>
        <v/>
      </c>
      <c r="C902" s="218">
        <f t="shared" si="1942"/>
        <v>0</v>
      </c>
      <c r="D902" s="284"/>
      <c r="E902" s="219">
        <f t="shared" si="1943"/>
        <v>0</v>
      </c>
      <c r="F902" s="219">
        <f t="shared" si="1944"/>
        <v>0</v>
      </c>
      <c r="G902" s="84"/>
      <c r="H902" s="214" t="str">
        <f t="shared" si="1935"/>
        <v/>
      </c>
      <c r="I902" s="219" t="str">
        <f t="shared" si="1936"/>
        <v/>
      </c>
      <c r="J902" s="219" t="str">
        <f t="shared" si="1939"/>
        <v/>
      </c>
      <c r="K902" s="216"/>
      <c r="L902" s="217">
        <f t="shared" si="1934"/>
        <v>1</v>
      </c>
      <c r="M902" s="219" t="str">
        <f t="shared" si="1941"/>
        <v/>
      </c>
      <c r="N902" s="221" t="str">
        <f t="shared" si="1938"/>
        <v/>
      </c>
      <c r="O902" s="304"/>
      <c r="P902" s="282"/>
      <c r="Q902" s="282"/>
      <c r="R902" s="287"/>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c r="CQ902" s="282"/>
      <c r="CR902" s="282"/>
      <c r="CS902" s="282"/>
      <c r="CT902" s="282"/>
      <c r="CU902" s="282"/>
      <c r="CV902" s="282"/>
      <c r="CW902" s="282"/>
      <c r="CX902" s="282"/>
      <c r="CY902" s="282"/>
      <c r="CZ902" s="282"/>
      <c r="DA902" s="282"/>
      <c r="DB902" s="282"/>
      <c r="DC902" s="282"/>
      <c r="DD902" s="282"/>
      <c r="DE902" s="282"/>
      <c r="DF902" s="282"/>
      <c r="DG902" s="282"/>
      <c r="DH902" s="282"/>
      <c r="DI902" s="282"/>
      <c r="DJ902" s="282"/>
      <c r="DK902" s="282"/>
      <c r="DL902" s="282"/>
      <c r="DM902" s="282"/>
      <c r="DN902" s="282"/>
      <c r="DO902" s="282"/>
      <c r="DP902" s="282"/>
      <c r="DQ902" s="282"/>
      <c r="DR902" s="282"/>
      <c r="DS902" s="282"/>
      <c r="DT902" s="282"/>
      <c r="DU902" s="282"/>
      <c r="DV902" s="282"/>
      <c r="DW902" s="282"/>
      <c r="DX902" s="282"/>
      <c r="DY902" s="282"/>
      <c r="DZ902" s="282"/>
      <c r="EA902" s="282"/>
      <c r="EB902" s="282"/>
      <c r="EC902" s="282"/>
      <c r="ED902" s="282"/>
      <c r="EE902" s="282"/>
      <c r="EF902" s="282"/>
      <c r="EG902" s="282"/>
      <c r="EH902" s="282"/>
      <c r="EI902" s="282"/>
      <c r="EJ902" s="282"/>
      <c r="EK902" s="282"/>
      <c r="EL902" s="282"/>
      <c r="EM902" s="282"/>
      <c r="EN902" s="282"/>
      <c r="EO902" s="282"/>
      <c r="EP902" s="282"/>
      <c r="EQ902" s="282"/>
      <c r="ER902" s="282"/>
      <c r="ES902" s="282"/>
      <c r="ET902" s="282"/>
      <c r="EU902" s="282"/>
      <c r="EV902" s="282"/>
      <c r="EW902" s="282"/>
      <c r="EX902" s="282"/>
      <c r="EY902" s="282"/>
      <c r="EZ902" s="282"/>
      <c r="FA902" s="282"/>
      <c r="FB902" s="282"/>
      <c r="FC902" s="282"/>
      <c r="FD902" s="282"/>
      <c r="FE902" s="282"/>
      <c r="FF902" s="282"/>
      <c r="FG902" s="282"/>
      <c r="FH902" s="282"/>
      <c r="FI902" s="282"/>
      <c r="FJ902" s="282"/>
      <c r="FK902" s="282"/>
      <c r="FL902" s="282"/>
      <c r="FM902" s="282"/>
      <c r="FN902" s="282"/>
      <c r="FO902" s="282"/>
      <c r="FP902" s="282"/>
      <c r="FQ902" s="282"/>
      <c r="FR902" s="282"/>
      <c r="FS902" s="282"/>
      <c r="FT902" s="282"/>
      <c r="FU902" s="282"/>
      <c r="FV902" s="282"/>
      <c r="FW902" s="282"/>
      <c r="FX902" s="282"/>
      <c r="FY902" s="282"/>
      <c r="FZ902" s="282"/>
      <c r="GA902" s="282"/>
      <c r="GB902" s="282"/>
      <c r="GC902" s="282"/>
      <c r="GD902" s="282"/>
      <c r="GE902" s="282"/>
      <c r="GF902" s="282"/>
      <c r="GG902" s="282"/>
      <c r="GH902" s="282"/>
      <c r="GI902" s="282"/>
      <c r="GJ902" s="282"/>
      <c r="GK902" s="282"/>
      <c r="GL902" s="282"/>
      <c r="GM902" s="282"/>
      <c r="GN902" s="282"/>
      <c r="GO902" s="282"/>
      <c r="GP902" s="282"/>
      <c r="GQ902" s="282"/>
      <c r="GR902" s="282"/>
      <c r="GS902" s="282"/>
      <c r="GT902" s="282"/>
      <c r="GU902" s="282"/>
      <c r="GV902" s="282"/>
      <c r="GW902" s="282"/>
      <c r="GX902" s="282"/>
      <c r="GY902" s="282"/>
      <c r="GZ902" s="282"/>
      <c r="HA902" s="282"/>
      <c r="HB902" s="282"/>
      <c r="HC902" s="282"/>
      <c r="HD902" s="282"/>
      <c r="HE902" s="282"/>
      <c r="HF902" s="282"/>
      <c r="HG902" s="282"/>
      <c r="HH902" s="282"/>
      <c r="HI902" s="282"/>
      <c r="HJ902" s="282"/>
      <c r="HK902" s="282"/>
      <c r="HL902" s="282"/>
      <c r="HM902" s="282"/>
      <c r="HN902" s="282"/>
      <c r="HO902" s="282"/>
      <c r="HP902" s="282"/>
      <c r="HQ902" s="282"/>
    </row>
    <row r="903" spans="1:225" s="73" customFormat="1" ht="18" hidden="1" customHeight="1" x14ac:dyDescent="0.25">
      <c r="A903" s="223" t="str">
        <f t="shared" si="1945"/>
        <v/>
      </c>
      <c r="B903" s="225" t="str">
        <f t="shared" si="1945"/>
        <v/>
      </c>
      <c r="C903" s="218">
        <f t="shared" si="1942"/>
        <v>0</v>
      </c>
      <c r="D903" s="284"/>
      <c r="E903" s="219">
        <f t="shared" si="1943"/>
        <v>0</v>
      </c>
      <c r="F903" s="219">
        <f t="shared" si="1944"/>
        <v>0</v>
      </c>
      <c r="G903" s="84"/>
      <c r="H903" s="214" t="str">
        <f t="shared" si="1935"/>
        <v/>
      </c>
      <c r="I903" s="219" t="str">
        <f t="shared" si="1936"/>
        <v/>
      </c>
      <c r="J903" s="219" t="str">
        <f t="shared" si="1939"/>
        <v/>
      </c>
      <c r="K903" s="216"/>
      <c r="L903" s="217">
        <f t="shared" si="1934"/>
        <v>1</v>
      </c>
      <c r="M903" s="219" t="str">
        <f t="shared" si="1941"/>
        <v/>
      </c>
      <c r="N903" s="221" t="str">
        <f t="shared" si="1938"/>
        <v/>
      </c>
      <c r="O903" s="304"/>
      <c r="P903" s="282"/>
      <c r="Q903" s="282"/>
      <c r="R903" s="287"/>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c r="CQ903" s="282"/>
      <c r="CR903" s="282"/>
      <c r="CS903" s="282"/>
      <c r="CT903" s="282"/>
      <c r="CU903" s="282"/>
      <c r="CV903" s="282"/>
      <c r="CW903" s="282"/>
      <c r="CX903" s="282"/>
      <c r="CY903" s="282"/>
      <c r="CZ903" s="282"/>
      <c r="DA903" s="282"/>
      <c r="DB903" s="282"/>
      <c r="DC903" s="282"/>
      <c r="DD903" s="282"/>
      <c r="DE903" s="282"/>
      <c r="DF903" s="282"/>
      <c r="DG903" s="282"/>
      <c r="DH903" s="282"/>
      <c r="DI903" s="282"/>
      <c r="DJ903" s="282"/>
      <c r="DK903" s="282"/>
      <c r="DL903" s="282"/>
      <c r="DM903" s="282"/>
      <c r="DN903" s="282"/>
      <c r="DO903" s="282"/>
      <c r="DP903" s="282"/>
      <c r="DQ903" s="282"/>
      <c r="DR903" s="282"/>
      <c r="DS903" s="282"/>
      <c r="DT903" s="282"/>
      <c r="DU903" s="282"/>
      <c r="DV903" s="282"/>
      <c r="DW903" s="282"/>
      <c r="DX903" s="282"/>
      <c r="DY903" s="282"/>
      <c r="DZ903" s="282"/>
      <c r="EA903" s="282"/>
      <c r="EB903" s="282"/>
      <c r="EC903" s="282"/>
      <c r="ED903" s="282"/>
      <c r="EE903" s="282"/>
      <c r="EF903" s="282"/>
      <c r="EG903" s="282"/>
      <c r="EH903" s="282"/>
      <c r="EI903" s="282"/>
      <c r="EJ903" s="282"/>
      <c r="EK903" s="282"/>
      <c r="EL903" s="282"/>
      <c r="EM903" s="282"/>
      <c r="EN903" s="282"/>
      <c r="EO903" s="282"/>
      <c r="EP903" s="282"/>
      <c r="EQ903" s="282"/>
      <c r="ER903" s="282"/>
      <c r="ES903" s="282"/>
      <c r="ET903" s="282"/>
      <c r="EU903" s="282"/>
      <c r="EV903" s="282"/>
      <c r="EW903" s="282"/>
      <c r="EX903" s="282"/>
      <c r="EY903" s="282"/>
      <c r="EZ903" s="282"/>
      <c r="FA903" s="282"/>
      <c r="FB903" s="282"/>
      <c r="FC903" s="282"/>
      <c r="FD903" s="282"/>
      <c r="FE903" s="282"/>
      <c r="FF903" s="282"/>
      <c r="FG903" s="282"/>
      <c r="FH903" s="282"/>
      <c r="FI903" s="282"/>
      <c r="FJ903" s="282"/>
      <c r="FK903" s="282"/>
      <c r="FL903" s="282"/>
      <c r="FM903" s="282"/>
      <c r="FN903" s="282"/>
      <c r="FO903" s="282"/>
      <c r="FP903" s="282"/>
      <c r="FQ903" s="282"/>
      <c r="FR903" s="282"/>
      <c r="FS903" s="282"/>
      <c r="FT903" s="282"/>
      <c r="FU903" s="282"/>
      <c r="FV903" s="282"/>
      <c r="FW903" s="282"/>
      <c r="FX903" s="282"/>
      <c r="FY903" s="282"/>
      <c r="FZ903" s="282"/>
      <c r="GA903" s="282"/>
      <c r="GB903" s="282"/>
      <c r="GC903" s="282"/>
      <c r="GD903" s="282"/>
      <c r="GE903" s="282"/>
      <c r="GF903" s="282"/>
      <c r="GG903" s="282"/>
      <c r="GH903" s="282"/>
      <c r="GI903" s="282"/>
      <c r="GJ903" s="282"/>
      <c r="GK903" s="282"/>
      <c r="GL903" s="282"/>
      <c r="GM903" s="282"/>
      <c r="GN903" s="282"/>
      <c r="GO903" s="282"/>
      <c r="GP903" s="282"/>
      <c r="GQ903" s="282"/>
      <c r="GR903" s="282"/>
      <c r="GS903" s="282"/>
      <c r="GT903" s="282"/>
      <c r="GU903" s="282"/>
      <c r="GV903" s="282"/>
      <c r="GW903" s="282"/>
      <c r="GX903" s="282"/>
      <c r="GY903" s="282"/>
      <c r="GZ903" s="282"/>
      <c r="HA903" s="282"/>
      <c r="HB903" s="282"/>
      <c r="HC903" s="282"/>
      <c r="HD903" s="282"/>
      <c r="HE903" s="282"/>
      <c r="HF903" s="282"/>
      <c r="HG903" s="282"/>
      <c r="HH903" s="282"/>
      <c r="HI903" s="282"/>
      <c r="HJ903" s="282"/>
      <c r="HK903" s="282"/>
      <c r="HL903" s="282"/>
      <c r="HM903" s="282"/>
      <c r="HN903" s="282"/>
      <c r="HO903" s="282"/>
      <c r="HP903" s="282"/>
      <c r="HQ903" s="282"/>
    </row>
    <row r="904" spans="1:225" s="73" customFormat="1" ht="18" hidden="1" customHeight="1" x14ac:dyDescent="0.25">
      <c r="A904" s="223" t="str">
        <f t="shared" si="1945"/>
        <v/>
      </c>
      <c r="B904" s="225" t="str">
        <f t="shared" si="1945"/>
        <v/>
      </c>
      <c r="C904" s="218">
        <f t="shared" si="1942"/>
        <v>0</v>
      </c>
      <c r="D904" s="284"/>
      <c r="E904" s="219">
        <f t="shared" si="1943"/>
        <v>0</v>
      </c>
      <c r="F904" s="219">
        <f t="shared" si="1944"/>
        <v>0</v>
      </c>
      <c r="G904" s="84"/>
      <c r="H904" s="214" t="str">
        <f t="shared" si="1935"/>
        <v/>
      </c>
      <c r="I904" s="219" t="str">
        <f t="shared" si="1936"/>
        <v/>
      </c>
      <c r="J904" s="219" t="str">
        <f t="shared" si="1939"/>
        <v/>
      </c>
      <c r="K904" s="216"/>
      <c r="L904" s="217">
        <f t="shared" si="1934"/>
        <v>1</v>
      </c>
      <c r="M904" s="219" t="str">
        <f t="shared" si="1941"/>
        <v/>
      </c>
      <c r="N904" s="221" t="str">
        <f t="shared" si="1938"/>
        <v/>
      </c>
      <c r="O904" s="304"/>
      <c r="P904" s="282"/>
      <c r="Q904" s="282"/>
      <c r="R904" s="287"/>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c r="CQ904" s="282"/>
      <c r="CR904" s="282"/>
      <c r="CS904" s="282"/>
      <c r="CT904" s="282"/>
      <c r="CU904" s="282"/>
      <c r="CV904" s="282"/>
      <c r="CW904" s="282"/>
      <c r="CX904" s="282"/>
      <c r="CY904" s="282"/>
      <c r="CZ904" s="282"/>
      <c r="DA904" s="282"/>
      <c r="DB904" s="282"/>
      <c r="DC904" s="282"/>
      <c r="DD904" s="282"/>
      <c r="DE904" s="282"/>
      <c r="DF904" s="282"/>
      <c r="DG904" s="282"/>
      <c r="DH904" s="282"/>
      <c r="DI904" s="282"/>
      <c r="DJ904" s="282"/>
      <c r="DK904" s="282"/>
      <c r="DL904" s="282"/>
      <c r="DM904" s="282"/>
      <c r="DN904" s="282"/>
      <c r="DO904" s="282"/>
      <c r="DP904" s="282"/>
      <c r="DQ904" s="282"/>
      <c r="DR904" s="282"/>
      <c r="DS904" s="282"/>
      <c r="DT904" s="282"/>
      <c r="DU904" s="282"/>
      <c r="DV904" s="282"/>
      <c r="DW904" s="282"/>
      <c r="DX904" s="282"/>
      <c r="DY904" s="282"/>
      <c r="DZ904" s="282"/>
      <c r="EA904" s="282"/>
      <c r="EB904" s="282"/>
      <c r="EC904" s="282"/>
      <c r="ED904" s="282"/>
      <c r="EE904" s="282"/>
      <c r="EF904" s="282"/>
      <c r="EG904" s="282"/>
      <c r="EH904" s="282"/>
      <c r="EI904" s="282"/>
      <c r="EJ904" s="282"/>
      <c r="EK904" s="282"/>
      <c r="EL904" s="282"/>
      <c r="EM904" s="282"/>
      <c r="EN904" s="282"/>
      <c r="EO904" s="282"/>
      <c r="EP904" s="282"/>
      <c r="EQ904" s="282"/>
      <c r="ER904" s="282"/>
      <c r="ES904" s="282"/>
      <c r="ET904" s="282"/>
      <c r="EU904" s="282"/>
      <c r="EV904" s="282"/>
      <c r="EW904" s="282"/>
      <c r="EX904" s="282"/>
      <c r="EY904" s="282"/>
      <c r="EZ904" s="282"/>
      <c r="FA904" s="282"/>
      <c r="FB904" s="282"/>
      <c r="FC904" s="282"/>
      <c r="FD904" s="282"/>
      <c r="FE904" s="282"/>
      <c r="FF904" s="282"/>
      <c r="FG904" s="282"/>
      <c r="FH904" s="282"/>
      <c r="FI904" s="282"/>
      <c r="FJ904" s="282"/>
      <c r="FK904" s="282"/>
      <c r="FL904" s="282"/>
      <c r="FM904" s="282"/>
      <c r="FN904" s="282"/>
      <c r="FO904" s="282"/>
      <c r="FP904" s="282"/>
      <c r="FQ904" s="282"/>
      <c r="FR904" s="282"/>
      <c r="FS904" s="282"/>
      <c r="FT904" s="282"/>
      <c r="FU904" s="282"/>
      <c r="FV904" s="282"/>
      <c r="FW904" s="282"/>
      <c r="FX904" s="282"/>
      <c r="FY904" s="282"/>
      <c r="FZ904" s="282"/>
      <c r="GA904" s="282"/>
      <c r="GB904" s="282"/>
      <c r="GC904" s="282"/>
      <c r="GD904" s="282"/>
      <c r="GE904" s="282"/>
      <c r="GF904" s="282"/>
      <c r="GG904" s="282"/>
      <c r="GH904" s="282"/>
      <c r="GI904" s="282"/>
      <c r="GJ904" s="282"/>
      <c r="GK904" s="282"/>
      <c r="GL904" s="282"/>
      <c r="GM904" s="282"/>
      <c r="GN904" s="282"/>
      <c r="GO904" s="282"/>
      <c r="GP904" s="282"/>
      <c r="GQ904" s="282"/>
      <c r="GR904" s="282"/>
      <c r="GS904" s="282"/>
      <c r="GT904" s="282"/>
      <c r="GU904" s="282"/>
      <c r="GV904" s="282"/>
      <c r="GW904" s="282"/>
      <c r="GX904" s="282"/>
      <c r="GY904" s="282"/>
      <c r="GZ904" s="282"/>
      <c r="HA904" s="282"/>
      <c r="HB904" s="282"/>
      <c r="HC904" s="282"/>
      <c r="HD904" s="282"/>
      <c r="HE904" s="282"/>
      <c r="HF904" s="282"/>
      <c r="HG904" s="282"/>
      <c r="HH904" s="282"/>
      <c r="HI904" s="282"/>
      <c r="HJ904" s="282"/>
      <c r="HK904" s="282"/>
      <c r="HL904" s="282"/>
      <c r="HM904" s="282"/>
      <c r="HN904" s="282"/>
      <c r="HO904" s="282"/>
      <c r="HP904" s="282"/>
      <c r="HQ904" s="282"/>
    </row>
    <row r="905" spans="1:225" s="73" customFormat="1" ht="18" hidden="1" customHeight="1" x14ac:dyDescent="0.25">
      <c r="A905" s="223" t="str">
        <f t="shared" si="1945"/>
        <v/>
      </c>
      <c r="B905" s="225" t="str">
        <f t="shared" si="1945"/>
        <v/>
      </c>
      <c r="C905" s="218">
        <f t="shared" si="1942"/>
        <v>0</v>
      </c>
      <c r="D905" s="284"/>
      <c r="E905" s="219">
        <f t="shared" si="1943"/>
        <v>0</v>
      </c>
      <c r="F905" s="219">
        <f t="shared" si="1944"/>
        <v>0</v>
      </c>
      <c r="G905" s="84"/>
      <c r="H905" s="214" t="str">
        <f t="shared" si="1935"/>
        <v/>
      </c>
      <c r="I905" s="219" t="str">
        <f t="shared" si="1936"/>
        <v/>
      </c>
      <c r="J905" s="219" t="str">
        <f t="shared" si="1939"/>
        <v/>
      </c>
      <c r="K905" s="216"/>
      <c r="L905" s="217">
        <f t="shared" si="1934"/>
        <v>1</v>
      </c>
      <c r="M905" s="219" t="str">
        <f t="shared" si="1941"/>
        <v/>
      </c>
      <c r="N905" s="221" t="str">
        <f t="shared" si="1938"/>
        <v/>
      </c>
      <c r="O905" s="304"/>
      <c r="P905" s="282"/>
      <c r="Q905" s="282"/>
      <c r="R905" s="287"/>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c r="CQ905" s="282"/>
      <c r="CR905" s="282"/>
      <c r="CS905" s="282"/>
      <c r="CT905" s="282"/>
      <c r="CU905" s="282"/>
      <c r="CV905" s="282"/>
      <c r="CW905" s="282"/>
      <c r="CX905" s="282"/>
      <c r="CY905" s="282"/>
      <c r="CZ905" s="282"/>
      <c r="DA905" s="282"/>
      <c r="DB905" s="282"/>
      <c r="DC905" s="282"/>
      <c r="DD905" s="282"/>
      <c r="DE905" s="282"/>
      <c r="DF905" s="282"/>
      <c r="DG905" s="282"/>
      <c r="DH905" s="282"/>
      <c r="DI905" s="282"/>
      <c r="DJ905" s="282"/>
      <c r="DK905" s="282"/>
      <c r="DL905" s="282"/>
      <c r="DM905" s="282"/>
      <c r="DN905" s="282"/>
      <c r="DO905" s="282"/>
      <c r="DP905" s="282"/>
      <c r="DQ905" s="282"/>
      <c r="DR905" s="282"/>
      <c r="DS905" s="282"/>
      <c r="DT905" s="282"/>
      <c r="DU905" s="282"/>
      <c r="DV905" s="282"/>
      <c r="DW905" s="282"/>
      <c r="DX905" s="282"/>
      <c r="DY905" s="282"/>
      <c r="DZ905" s="282"/>
      <c r="EA905" s="282"/>
      <c r="EB905" s="282"/>
      <c r="EC905" s="282"/>
      <c r="ED905" s="282"/>
      <c r="EE905" s="282"/>
      <c r="EF905" s="282"/>
      <c r="EG905" s="282"/>
      <c r="EH905" s="282"/>
      <c r="EI905" s="282"/>
      <c r="EJ905" s="282"/>
      <c r="EK905" s="282"/>
      <c r="EL905" s="282"/>
      <c r="EM905" s="282"/>
      <c r="EN905" s="282"/>
      <c r="EO905" s="282"/>
      <c r="EP905" s="282"/>
      <c r="EQ905" s="282"/>
      <c r="ER905" s="282"/>
      <c r="ES905" s="282"/>
      <c r="ET905" s="282"/>
      <c r="EU905" s="282"/>
      <c r="EV905" s="282"/>
      <c r="EW905" s="282"/>
      <c r="EX905" s="282"/>
      <c r="EY905" s="282"/>
      <c r="EZ905" s="282"/>
      <c r="FA905" s="282"/>
      <c r="FB905" s="282"/>
      <c r="FC905" s="282"/>
      <c r="FD905" s="282"/>
      <c r="FE905" s="282"/>
      <c r="FF905" s="282"/>
      <c r="FG905" s="282"/>
      <c r="FH905" s="282"/>
      <c r="FI905" s="282"/>
      <c r="FJ905" s="282"/>
      <c r="FK905" s="282"/>
      <c r="FL905" s="282"/>
      <c r="FM905" s="282"/>
      <c r="FN905" s="282"/>
      <c r="FO905" s="282"/>
      <c r="FP905" s="282"/>
      <c r="FQ905" s="282"/>
      <c r="FR905" s="282"/>
      <c r="FS905" s="282"/>
      <c r="FT905" s="282"/>
      <c r="FU905" s="282"/>
      <c r="FV905" s="282"/>
      <c r="FW905" s="282"/>
      <c r="FX905" s="282"/>
      <c r="FY905" s="282"/>
      <c r="FZ905" s="282"/>
      <c r="GA905" s="282"/>
      <c r="GB905" s="282"/>
      <c r="GC905" s="282"/>
      <c r="GD905" s="282"/>
      <c r="GE905" s="282"/>
      <c r="GF905" s="282"/>
      <c r="GG905" s="282"/>
      <c r="GH905" s="282"/>
      <c r="GI905" s="282"/>
      <c r="GJ905" s="282"/>
      <c r="GK905" s="282"/>
      <c r="GL905" s="282"/>
      <c r="GM905" s="282"/>
      <c r="GN905" s="282"/>
      <c r="GO905" s="282"/>
      <c r="GP905" s="282"/>
      <c r="GQ905" s="282"/>
      <c r="GR905" s="282"/>
      <c r="GS905" s="282"/>
      <c r="GT905" s="282"/>
      <c r="GU905" s="282"/>
      <c r="GV905" s="282"/>
      <c r="GW905" s="282"/>
      <c r="GX905" s="282"/>
      <c r="GY905" s="282"/>
      <c r="GZ905" s="282"/>
      <c r="HA905" s="282"/>
      <c r="HB905" s="282"/>
      <c r="HC905" s="282"/>
      <c r="HD905" s="282"/>
      <c r="HE905" s="282"/>
      <c r="HF905" s="282"/>
      <c r="HG905" s="282"/>
      <c r="HH905" s="282"/>
      <c r="HI905" s="282"/>
      <c r="HJ905" s="282"/>
      <c r="HK905" s="282"/>
      <c r="HL905" s="282"/>
      <c r="HM905" s="282"/>
      <c r="HN905" s="282"/>
      <c r="HO905" s="282"/>
      <c r="HP905" s="282"/>
      <c r="HQ905" s="282"/>
    </row>
    <row r="906" spans="1:225" s="73" customFormat="1" ht="18" hidden="1" customHeight="1" x14ac:dyDescent="0.25">
      <c r="A906" s="223" t="str">
        <f t="shared" si="1945"/>
        <v/>
      </c>
      <c r="B906" s="225" t="str">
        <f t="shared" si="1945"/>
        <v/>
      </c>
      <c r="C906" s="218">
        <f t="shared" si="1942"/>
        <v>0</v>
      </c>
      <c r="D906" s="284"/>
      <c r="E906" s="219">
        <f t="shared" si="1943"/>
        <v>0</v>
      </c>
      <c r="F906" s="219">
        <f t="shared" si="1944"/>
        <v>0</v>
      </c>
      <c r="G906" s="84"/>
      <c r="H906" s="214" t="str">
        <f t="shared" si="1935"/>
        <v/>
      </c>
      <c r="I906" s="219" t="str">
        <f t="shared" si="1936"/>
        <v/>
      </c>
      <c r="J906" s="219" t="str">
        <f t="shared" si="1939"/>
        <v/>
      </c>
      <c r="K906" s="216"/>
      <c r="L906" s="217">
        <f t="shared" si="1934"/>
        <v>1</v>
      </c>
      <c r="M906" s="219" t="str">
        <f t="shared" si="1941"/>
        <v/>
      </c>
      <c r="N906" s="221" t="str">
        <f t="shared" si="1938"/>
        <v/>
      </c>
      <c r="O906" s="304"/>
      <c r="P906" s="282"/>
      <c r="Q906" s="282"/>
      <c r="R906" s="287"/>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c r="CQ906" s="282"/>
      <c r="CR906" s="282"/>
      <c r="CS906" s="282"/>
      <c r="CT906" s="282"/>
      <c r="CU906" s="282"/>
      <c r="CV906" s="282"/>
      <c r="CW906" s="282"/>
      <c r="CX906" s="282"/>
      <c r="CY906" s="282"/>
      <c r="CZ906" s="282"/>
      <c r="DA906" s="282"/>
      <c r="DB906" s="282"/>
      <c r="DC906" s="282"/>
      <c r="DD906" s="282"/>
      <c r="DE906" s="282"/>
      <c r="DF906" s="282"/>
      <c r="DG906" s="282"/>
      <c r="DH906" s="282"/>
      <c r="DI906" s="282"/>
      <c r="DJ906" s="282"/>
      <c r="DK906" s="282"/>
      <c r="DL906" s="282"/>
      <c r="DM906" s="282"/>
      <c r="DN906" s="282"/>
      <c r="DO906" s="282"/>
      <c r="DP906" s="282"/>
      <c r="DQ906" s="282"/>
      <c r="DR906" s="282"/>
      <c r="DS906" s="282"/>
      <c r="DT906" s="282"/>
      <c r="DU906" s="282"/>
      <c r="DV906" s="282"/>
      <c r="DW906" s="282"/>
      <c r="DX906" s="282"/>
      <c r="DY906" s="282"/>
      <c r="DZ906" s="282"/>
      <c r="EA906" s="282"/>
      <c r="EB906" s="282"/>
      <c r="EC906" s="282"/>
      <c r="ED906" s="282"/>
      <c r="EE906" s="282"/>
      <c r="EF906" s="282"/>
      <c r="EG906" s="282"/>
      <c r="EH906" s="282"/>
      <c r="EI906" s="282"/>
      <c r="EJ906" s="282"/>
      <c r="EK906" s="282"/>
      <c r="EL906" s="282"/>
      <c r="EM906" s="282"/>
      <c r="EN906" s="282"/>
      <c r="EO906" s="282"/>
      <c r="EP906" s="282"/>
      <c r="EQ906" s="282"/>
      <c r="ER906" s="282"/>
      <c r="ES906" s="282"/>
      <c r="ET906" s="282"/>
      <c r="EU906" s="282"/>
      <c r="EV906" s="282"/>
      <c r="EW906" s="282"/>
      <c r="EX906" s="282"/>
      <c r="EY906" s="282"/>
      <c r="EZ906" s="282"/>
      <c r="FA906" s="282"/>
      <c r="FB906" s="282"/>
      <c r="FC906" s="282"/>
      <c r="FD906" s="282"/>
      <c r="FE906" s="282"/>
      <c r="FF906" s="282"/>
      <c r="FG906" s="282"/>
      <c r="FH906" s="282"/>
      <c r="FI906" s="282"/>
      <c r="FJ906" s="282"/>
      <c r="FK906" s="282"/>
      <c r="FL906" s="282"/>
      <c r="FM906" s="282"/>
      <c r="FN906" s="282"/>
      <c r="FO906" s="282"/>
      <c r="FP906" s="282"/>
      <c r="FQ906" s="282"/>
      <c r="FR906" s="282"/>
      <c r="FS906" s="282"/>
      <c r="FT906" s="282"/>
      <c r="FU906" s="282"/>
      <c r="FV906" s="282"/>
      <c r="FW906" s="282"/>
      <c r="FX906" s="282"/>
      <c r="FY906" s="282"/>
      <c r="FZ906" s="282"/>
      <c r="GA906" s="282"/>
      <c r="GB906" s="282"/>
      <c r="GC906" s="282"/>
      <c r="GD906" s="282"/>
      <c r="GE906" s="282"/>
      <c r="GF906" s="282"/>
      <c r="GG906" s="282"/>
      <c r="GH906" s="282"/>
      <c r="GI906" s="282"/>
      <c r="GJ906" s="282"/>
      <c r="GK906" s="282"/>
      <c r="GL906" s="282"/>
      <c r="GM906" s="282"/>
      <c r="GN906" s="282"/>
      <c r="GO906" s="282"/>
      <c r="GP906" s="282"/>
      <c r="GQ906" s="282"/>
      <c r="GR906" s="282"/>
      <c r="GS906" s="282"/>
      <c r="GT906" s="282"/>
      <c r="GU906" s="282"/>
      <c r="GV906" s="282"/>
      <c r="GW906" s="282"/>
      <c r="GX906" s="282"/>
      <c r="GY906" s="282"/>
      <c r="GZ906" s="282"/>
      <c r="HA906" s="282"/>
      <c r="HB906" s="282"/>
      <c r="HC906" s="282"/>
      <c r="HD906" s="282"/>
      <c r="HE906" s="282"/>
      <c r="HF906" s="282"/>
      <c r="HG906" s="282"/>
      <c r="HH906" s="282"/>
      <c r="HI906" s="282"/>
      <c r="HJ906" s="282"/>
      <c r="HK906" s="282"/>
      <c r="HL906" s="282"/>
      <c r="HM906" s="282"/>
      <c r="HN906" s="282"/>
      <c r="HO906" s="282"/>
      <c r="HP906" s="282"/>
      <c r="HQ906" s="282"/>
    </row>
    <row r="907" spans="1:225" s="73" customFormat="1" ht="18" hidden="1" customHeight="1" x14ac:dyDescent="0.25">
      <c r="A907" s="223" t="str">
        <f t="shared" si="1945"/>
        <v/>
      </c>
      <c r="B907" s="225" t="str">
        <f t="shared" si="1945"/>
        <v/>
      </c>
      <c r="C907" s="218">
        <f t="shared" si="1942"/>
        <v>0</v>
      </c>
      <c r="D907" s="284"/>
      <c r="E907" s="219">
        <f t="shared" si="1943"/>
        <v>0</v>
      </c>
      <c r="F907" s="219">
        <f t="shared" si="1944"/>
        <v>0</v>
      </c>
      <c r="G907" s="84"/>
      <c r="H907" s="214" t="str">
        <f t="shared" si="1935"/>
        <v/>
      </c>
      <c r="I907" s="219" t="str">
        <f t="shared" si="1936"/>
        <v/>
      </c>
      <c r="J907" s="219" t="str">
        <f t="shared" si="1939"/>
        <v/>
      </c>
      <c r="K907" s="216"/>
      <c r="L907" s="217">
        <f t="shared" si="1934"/>
        <v>1</v>
      </c>
      <c r="M907" s="219" t="str">
        <f t="shared" si="1941"/>
        <v/>
      </c>
      <c r="N907" s="221" t="str">
        <f t="shared" si="1938"/>
        <v/>
      </c>
      <c r="O907" s="304"/>
      <c r="P907" s="282"/>
      <c r="Q907" s="282"/>
      <c r="R907" s="287"/>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c r="CQ907" s="282"/>
      <c r="CR907" s="282"/>
      <c r="CS907" s="282"/>
      <c r="CT907" s="282"/>
      <c r="CU907" s="282"/>
      <c r="CV907" s="282"/>
      <c r="CW907" s="282"/>
      <c r="CX907" s="282"/>
      <c r="CY907" s="282"/>
      <c r="CZ907" s="282"/>
      <c r="DA907" s="282"/>
      <c r="DB907" s="282"/>
      <c r="DC907" s="282"/>
      <c r="DD907" s="282"/>
      <c r="DE907" s="282"/>
      <c r="DF907" s="282"/>
      <c r="DG907" s="282"/>
      <c r="DH907" s="282"/>
      <c r="DI907" s="282"/>
      <c r="DJ907" s="282"/>
      <c r="DK907" s="282"/>
      <c r="DL907" s="282"/>
      <c r="DM907" s="282"/>
      <c r="DN907" s="282"/>
      <c r="DO907" s="282"/>
      <c r="DP907" s="282"/>
      <c r="DQ907" s="282"/>
      <c r="DR907" s="282"/>
      <c r="DS907" s="282"/>
      <c r="DT907" s="282"/>
      <c r="DU907" s="282"/>
      <c r="DV907" s="282"/>
      <c r="DW907" s="282"/>
      <c r="DX907" s="282"/>
      <c r="DY907" s="282"/>
      <c r="DZ907" s="282"/>
      <c r="EA907" s="282"/>
      <c r="EB907" s="282"/>
      <c r="EC907" s="282"/>
      <c r="ED907" s="282"/>
      <c r="EE907" s="282"/>
      <c r="EF907" s="282"/>
      <c r="EG907" s="282"/>
      <c r="EH907" s="282"/>
      <c r="EI907" s="282"/>
      <c r="EJ907" s="282"/>
      <c r="EK907" s="282"/>
      <c r="EL907" s="282"/>
      <c r="EM907" s="282"/>
      <c r="EN907" s="282"/>
      <c r="EO907" s="282"/>
      <c r="EP907" s="282"/>
      <c r="EQ907" s="282"/>
      <c r="ER907" s="282"/>
      <c r="ES907" s="282"/>
      <c r="ET907" s="282"/>
      <c r="EU907" s="282"/>
      <c r="EV907" s="282"/>
      <c r="EW907" s="282"/>
      <c r="EX907" s="282"/>
      <c r="EY907" s="282"/>
      <c r="EZ907" s="282"/>
      <c r="FA907" s="282"/>
      <c r="FB907" s="282"/>
      <c r="FC907" s="282"/>
      <c r="FD907" s="282"/>
      <c r="FE907" s="282"/>
      <c r="FF907" s="282"/>
      <c r="FG907" s="282"/>
      <c r="FH907" s="282"/>
      <c r="FI907" s="282"/>
      <c r="FJ907" s="282"/>
      <c r="FK907" s="282"/>
      <c r="FL907" s="282"/>
      <c r="FM907" s="282"/>
      <c r="FN907" s="282"/>
      <c r="FO907" s="282"/>
      <c r="FP907" s="282"/>
      <c r="FQ907" s="282"/>
      <c r="FR907" s="282"/>
      <c r="FS907" s="282"/>
      <c r="FT907" s="282"/>
      <c r="FU907" s="282"/>
      <c r="FV907" s="282"/>
      <c r="FW907" s="282"/>
      <c r="FX907" s="282"/>
      <c r="FY907" s="282"/>
      <c r="FZ907" s="282"/>
      <c r="GA907" s="282"/>
      <c r="GB907" s="282"/>
      <c r="GC907" s="282"/>
      <c r="GD907" s="282"/>
      <c r="GE907" s="282"/>
      <c r="GF907" s="282"/>
      <c r="GG907" s="282"/>
      <c r="GH907" s="282"/>
      <c r="GI907" s="282"/>
      <c r="GJ907" s="282"/>
      <c r="GK907" s="282"/>
      <c r="GL907" s="282"/>
      <c r="GM907" s="282"/>
      <c r="GN907" s="282"/>
      <c r="GO907" s="282"/>
      <c r="GP907" s="282"/>
      <c r="GQ907" s="282"/>
      <c r="GR907" s="282"/>
      <c r="GS907" s="282"/>
      <c r="GT907" s="282"/>
      <c r="GU907" s="282"/>
      <c r="GV907" s="282"/>
      <c r="GW907" s="282"/>
      <c r="GX907" s="282"/>
      <c r="GY907" s="282"/>
      <c r="GZ907" s="282"/>
      <c r="HA907" s="282"/>
      <c r="HB907" s="282"/>
      <c r="HC907" s="282"/>
      <c r="HD907" s="282"/>
      <c r="HE907" s="282"/>
      <c r="HF907" s="282"/>
      <c r="HG907" s="282"/>
      <c r="HH907" s="282"/>
      <c r="HI907" s="282"/>
      <c r="HJ907" s="282"/>
      <c r="HK907" s="282"/>
      <c r="HL907" s="282"/>
      <c r="HM907" s="282"/>
      <c r="HN907" s="282"/>
      <c r="HO907" s="282"/>
      <c r="HP907" s="282"/>
      <c r="HQ907" s="282"/>
    </row>
    <row r="908" spans="1:225" s="73" customFormat="1" ht="18" hidden="1" customHeight="1" x14ac:dyDescent="0.25">
      <c r="A908" s="223" t="str">
        <f t="shared" si="1945"/>
        <v/>
      </c>
      <c r="B908" s="225" t="str">
        <f t="shared" si="1945"/>
        <v/>
      </c>
      <c r="C908" s="218">
        <f t="shared" si="1942"/>
        <v>0</v>
      </c>
      <c r="D908" s="284"/>
      <c r="E908" s="219">
        <f t="shared" si="1943"/>
        <v>0</v>
      </c>
      <c r="F908" s="219">
        <f t="shared" si="1944"/>
        <v>0</v>
      </c>
      <c r="G908" s="84"/>
      <c r="H908" s="214" t="str">
        <f t="shared" si="1935"/>
        <v/>
      </c>
      <c r="I908" s="219" t="str">
        <f t="shared" si="1936"/>
        <v/>
      </c>
      <c r="J908" s="219" t="str">
        <f t="shared" si="1939"/>
        <v/>
      </c>
      <c r="K908" s="216"/>
      <c r="L908" s="217">
        <f t="shared" si="1934"/>
        <v>1</v>
      </c>
      <c r="M908" s="219" t="str">
        <f t="shared" si="1941"/>
        <v/>
      </c>
      <c r="N908" s="221" t="str">
        <f t="shared" si="1938"/>
        <v/>
      </c>
      <c r="O908" s="304"/>
      <c r="P908" s="282"/>
      <c r="Q908" s="282"/>
      <c r="R908" s="287"/>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c r="CQ908" s="282"/>
      <c r="CR908" s="282"/>
      <c r="CS908" s="282"/>
      <c r="CT908" s="282"/>
      <c r="CU908" s="282"/>
      <c r="CV908" s="282"/>
      <c r="CW908" s="282"/>
      <c r="CX908" s="282"/>
      <c r="CY908" s="282"/>
      <c r="CZ908" s="282"/>
      <c r="DA908" s="282"/>
      <c r="DB908" s="282"/>
      <c r="DC908" s="282"/>
      <c r="DD908" s="282"/>
      <c r="DE908" s="282"/>
      <c r="DF908" s="282"/>
      <c r="DG908" s="282"/>
      <c r="DH908" s="282"/>
      <c r="DI908" s="282"/>
      <c r="DJ908" s="282"/>
      <c r="DK908" s="282"/>
      <c r="DL908" s="282"/>
      <c r="DM908" s="282"/>
      <c r="DN908" s="282"/>
      <c r="DO908" s="282"/>
      <c r="DP908" s="282"/>
      <c r="DQ908" s="282"/>
      <c r="DR908" s="282"/>
      <c r="DS908" s="282"/>
      <c r="DT908" s="282"/>
      <c r="DU908" s="282"/>
      <c r="DV908" s="282"/>
      <c r="DW908" s="282"/>
      <c r="DX908" s="282"/>
      <c r="DY908" s="282"/>
      <c r="DZ908" s="282"/>
      <c r="EA908" s="282"/>
      <c r="EB908" s="282"/>
      <c r="EC908" s="282"/>
      <c r="ED908" s="282"/>
      <c r="EE908" s="282"/>
      <c r="EF908" s="282"/>
      <c r="EG908" s="282"/>
      <c r="EH908" s="282"/>
      <c r="EI908" s="282"/>
      <c r="EJ908" s="282"/>
      <c r="EK908" s="282"/>
      <c r="EL908" s="282"/>
      <c r="EM908" s="282"/>
      <c r="EN908" s="282"/>
      <c r="EO908" s="282"/>
      <c r="EP908" s="282"/>
      <c r="EQ908" s="282"/>
      <c r="ER908" s="282"/>
      <c r="ES908" s="282"/>
      <c r="ET908" s="282"/>
      <c r="EU908" s="282"/>
      <c r="EV908" s="282"/>
      <c r="EW908" s="282"/>
      <c r="EX908" s="282"/>
      <c r="EY908" s="282"/>
      <c r="EZ908" s="282"/>
      <c r="FA908" s="282"/>
      <c r="FB908" s="282"/>
      <c r="FC908" s="282"/>
      <c r="FD908" s="282"/>
      <c r="FE908" s="282"/>
      <c r="FF908" s="282"/>
      <c r="FG908" s="282"/>
      <c r="FH908" s="282"/>
      <c r="FI908" s="282"/>
      <c r="FJ908" s="282"/>
      <c r="FK908" s="282"/>
      <c r="FL908" s="282"/>
      <c r="FM908" s="282"/>
      <c r="FN908" s="282"/>
      <c r="FO908" s="282"/>
      <c r="FP908" s="282"/>
      <c r="FQ908" s="282"/>
      <c r="FR908" s="282"/>
      <c r="FS908" s="282"/>
      <c r="FT908" s="282"/>
      <c r="FU908" s="282"/>
      <c r="FV908" s="282"/>
      <c r="FW908" s="282"/>
      <c r="FX908" s="282"/>
      <c r="FY908" s="282"/>
      <c r="FZ908" s="282"/>
      <c r="GA908" s="282"/>
      <c r="GB908" s="282"/>
      <c r="GC908" s="282"/>
      <c r="GD908" s="282"/>
      <c r="GE908" s="282"/>
      <c r="GF908" s="282"/>
      <c r="GG908" s="282"/>
      <c r="GH908" s="282"/>
      <c r="GI908" s="282"/>
      <c r="GJ908" s="282"/>
      <c r="GK908" s="282"/>
      <c r="GL908" s="282"/>
      <c r="GM908" s="282"/>
      <c r="GN908" s="282"/>
      <c r="GO908" s="282"/>
      <c r="GP908" s="282"/>
      <c r="GQ908" s="282"/>
      <c r="GR908" s="282"/>
      <c r="GS908" s="282"/>
      <c r="GT908" s="282"/>
      <c r="GU908" s="282"/>
      <c r="GV908" s="282"/>
      <c r="GW908" s="282"/>
      <c r="GX908" s="282"/>
      <c r="GY908" s="282"/>
      <c r="GZ908" s="282"/>
      <c r="HA908" s="282"/>
      <c r="HB908" s="282"/>
      <c r="HC908" s="282"/>
      <c r="HD908" s="282"/>
      <c r="HE908" s="282"/>
      <c r="HF908" s="282"/>
      <c r="HG908" s="282"/>
      <c r="HH908" s="282"/>
      <c r="HI908" s="282"/>
      <c r="HJ908" s="282"/>
      <c r="HK908" s="282"/>
      <c r="HL908" s="282"/>
      <c r="HM908" s="282"/>
      <c r="HN908" s="282"/>
      <c r="HO908" s="282"/>
      <c r="HP908" s="282"/>
      <c r="HQ908" s="282"/>
    </row>
    <row r="909" spans="1:225" s="73" customFormat="1" ht="18" hidden="1" customHeight="1" x14ac:dyDescent="0.25">
      <c r="A909" s="223" t="str">
        <f t="shared" si="1945"/>
        <v/>
      </c>
      <c r="B909" s="225" t="str">
        <f t="shared" si="1945"/>
        <v/>
      </c>
      <c r="C909" s="218">
        <f t="shared" si="1942"/>
        <v>0</v>
      </c>
      <c r="D909" s="284"/>
      <c r="E909" s="219">
        <f t="shared" si="1943"/>
        <v>0</v>
      </c>
      <c r="F909" s="219">
        <f t="shared" si="1944"/>
        <v>0</v>
      </c>
      <c r="G909" s="84"/>
      <c r="H909" s="214" t="str">
        <f t="shared" si="1935"/>
        <v/>
      </c>
      <c r="I909" s="219" t="str">
        <f t="shared" si="1936"/>
        <v/>
      </c>
      <c r="J909" s="219" t="str">
        <f t="shared" si="1939"/>
        <v/>
      </c>
      <c r="K909" s="216"/>
      <c r="L909" s="217">
        <f t="shared" si="1934"/>
        <v>1</v>
      </c>
      <c r="M909" s="219" t="str">
        <f t="shared" si="1941"/>
        <v/>
      </c>
      <c r="N909" s="221" t="str">
        <f t="shared" si="1938"/>
        <v/>
      </c>
      <c r="O909" s="304"/>
      <c r="P909" s="282"/>
      <c r="Q909" s="282"/>
      <c r="R909" s="287"/>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c r="CQ909" s="282"/>
      <c r="CR909" s="282"/>
      <c r="CS909" s="282"/>
      <c r="CT909" s="282"/>
      <c r="CU909" s="282"/>
      <c r="CV909" s="282"/>
      <c r="CW909" s="282"/>
      <c r="CX909" s="282"/>
      <c r="CY909" s="282"/>
      <c r="CZ909" s="282"/>
      <c r="DA909" s="282"/>
      <c r="DB909" s="282"/>
      <c r="DC909" s="282"/>
      <c r="DD909" s="282"/>
      <c r="DE909" s="282"/>
      <c r="DF909" s="282"/>
      <c r="DG909" s="282"/>
      <c r="DH909" s="282"/>
      <c r="DI909" s="282"/>
      <c r="DJ909" s="282"/>
      <c r="DK909" s="282"/>
      <c r="DL909" s="282"/>
      <c r="DM909" s="282"/>
      <c r="DN909" s="282"/>
      <c r="DO909" s="282"/>
      <c r="DP909" s="282"/>
      <c r="DQ909" s="282"/>
      <c r="DR909" s="282"/>
      <c r="DS909" s="282"/>
      <c r="DT909" s="282"/>
      <c r="DU909" s="282"/>
      <c r="DV909" s="282"/>
      <c r="DW909" s="282"/>
      <c r="DX909" s="282"/>
      <c r="DY909" s="282"/>
      <c r="DZ909" s="282"/>
      <c r="EA909" s="282"/>
      <c r="EB909" s="282"/>
      <c r="EC909" s="282"/>
      <c r="ED909" s="282"/>
      <c r="EE909" s="282"/>
      <c r="EF909" s="282"/>
      <c r="EG909" s="282"/>
      <c r="EH909" s="282"/>
      <c r="EI909" s="282"/>
      <c r="EJ909" s="282"/>
      <c r="EK909" s="282"/>
      <c r="EL909" s="282"/>
      <c r="EM909" s="282"/>
      <c r="EN909" s="282"/>
      <c r="EO909" s="282"/>
      <c r="EP909" s="282"/>
      <c r="EQ909" s="282"/>
      <c r="ER909" s="282"/>
      <c r="ES909" s="282"/>
      <c r="ET909" s="282"/>
      <c r="EU909" s="282"/>
      <c r="EV909" s="282"/>
      <c r="EW909" s="282"/>
      <c r="EX909" s="282"/>
      <c r="EY909" s="282"/>
      <c r="EZ909" s="282"/>
      <c r="FA909" s="282"/>
      <c r="FB909" s="282"/>
      <c r="FC909" s="282"/>
      <c r="FD909" s="282"/>
      <c r="FE909" s="282"/>
      <c r="FF909" s="282"/>
      <c r="FG909" s="282"/>
      <c r="FH909" s="282"/>
      <c r="FI909" s="282"/>
      <c r="FJ909" s="282"/>
      <c r="FK909" s="282"/>
      <c r="FL909" s="282"/>
      <c r="FM909" s="282"/>
      <c r="FN909" s="282"/>
      <c r="FO909" s="282"/>
      <c r="FP909" s="282"/>
      <c r="FQ909" s="282"/>
      <c r="FR909" s="282"/>
      <c r="FS909" s="282"/>
      <c r="FT909" s="282"/>
      <c r="FU909" s="282"/>
      <c r="FV909" s="282"/>
      <c r="FW909" s="282"/>
      <c r="FX909" s="282"/>
      <c r="FY909" s="282"/>
      <c r="FZ909" s="282"/>
      <c r="GA909" s="282"/>
      <c r="GB909" s="282"/>
      <c r="GC909" s="282"/>
      <c r="GD909" s="282"/>
      <c r="GE909" s="282"/>
      <c r="GF909" s="282"/>
      <c r="GG909" s="282"/>
      <c r="GH909" s="282"/>
      <c r="GI909" s="282"/>
      <c r="GJ909" s="282"/>
      <c r="GK909" s="282"/>
      <c r="GL909" s="282"/>
      <c r="GM909" s="282"/>
      <c r="GN909" s="282"/>
      <c r="GO909" s="282"/>
      <c r="GP909" s="282"/>
      <c r="GQ909" s="282"/>
      <c r="GR909" s="282"/>
      <c r="GS909" s="282"/>
      <c r="GT909" s="282"/>
      <c r="GU909" s="282"/>
      <c r="GV909" s="282"/>
      <c r="GW909" s="282"/>
      <c r="GX909" s="282"/>
      <c r="GY909" s="282"/>
      <c r="GZ909" s="282"/>
      <c r="HA909" s="282"/>
      <c r="HB909" s="282"/>
      <c r="HC909" s="282"/>
      <c r="HD909" s="282"/>
      <c r="HE909" s="282"/>
      <c r="HF909" s="282"/>
      <c r="HG909" s="282"/>
      <c r="HH909" s="282"/>
      <c r="HI909" s="282"/>
      <c r="HJ909" s="282"/>
      <c r="HK909" s="282"/>
      <c r="HL909" s="282"/>
      <c r="HM909" s="282"/>
      <c r="HN909" s="282"/>
      <c r="HO909" s="282"/>
      <c r="HP909" s="282"/>
      <c r="HQ909" s="282"/>
    </row>
    <row r="910" spans="1:225" s="73" customFormat="1" ht="18" hidden="1" customHeight="1" x14ac:dyDescent="0.25">
      <c r="A910" s="223" t="str">
        <f t="shared" si="1945"/>
        <v/>
      </c>
      <c r="B910" s="225" t="str">
        <f t="shared" si="1945"/>
        <v/>
      </c>
      <c r="C910" s="218">
        <f t="shared" si="1942"/>
        <v>0</v>
      </c>
      <c r="D910" s="284"/>
      <c r="E910" s="219">
        <f t="shared" si="1943"/>
        <v>0</v>
      </c>
      <c r="F910" s="219">
        <f t="shared" si="1944"/>
        <v>0</v>
      </c>
      <c r="G910" s="84"/>
      <c r="H910" s="214" t="str">
        <f t="shared" si="1935"/>
        <v/>
      </c>
      <c r="I910" s="219" t="str">
        <f t="shared" si="1936"/>
        <v/>
      </c>
      <c r="J910" s="219" t="str">
        <f t="shared" si="1939"/>
        <v/>
      </c>
      <c r="K910" s="216"/>
      <c r="L910" s="217">
        <f t="shared" si="1934"/>
        <v>1</v>
      </c>
      <c r="M910" s="219" t="str">
        <f t="shared" si="1941"/>
        <v/>
      </c>
      <c r="N910" s="221" t="str">
        <f t="shared" si="1938"/>
        <v/>
      </c>
      <c r="O910" s="304"/>
      <c r="P910" s="282"/>
      <c r="Q910" s="282"/>
      <c r="R910" s="287"/>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c r="CQ910" s="282"/>
      <c r="CR910" s="282"/>
      <c r="CS910" s="282"/>
      <c r="CT910" s="282"/>
      <c r="CU910" s="282"/>
      <c r="CV910" s="282"/>
      <c r="CW910" s="282"/>
      <c r="CX910" s="282"/>
      <c r="CY910" s="282"/>
      <c r="CZ910" s="282"/>
      <c r="DA910" s="282"/>
      <c r="DB910" s="282"/>
      <c r="DC910" s="282"/>
      <c r="DD910" s="282"/>
      <c r="DE910" s="282"/>
      <c r="DF910" s="282"/>
      <c r="DG910" s="282"/>
      <c r="DH910" s="282"/>
      <c r="DI910" s="282"/>
      <c r="DJ910" s="282"/>
      <c r="DK910" s="282"/>
      <c r="DL910" s="282"/>
      <c r="DM910" s="282"/>
      <c r="DN910" s="282"/>
      <c r="DO910" s="282"/>
      <c r="DP910" s="282"/>
      <c r="DQ910" s="282"/>
      <c r="DR910" s="282"/>
      <c r="DS910" s="282"/>
      <c r="DT910" s="282"/>
      <c r="DU910" s="282"/>
      <c r="DV910" s="282"/>
      <c r="DW910" s="282"/>
      <c r="DX910" s="282"/>
      <c r="DY910" s="282"/>
      <c r="DZ910" s="282"/>
      <c r="EA910" s="282"/>
      <c r="EB910" s="282"/>
      <c r="EC910" s="282"/>
      <c r="ED910" s="282"/>
      <c r="EE910" s="282"/>
      <c r="EF910" s="282"/>
      <c r="EG910" s="282"/>
      <c r="EH910" s="282"/>
      <c r="EI910" s="282"/>
      <c r="EJ910" s="282"/>
      <c r="EK910" s="282"/>
      <c r="EL910" s="282"/>
      <c r="EM910" s="282"/>
      <c r="EN910" s="282"/>
      <c r="EO910" s="282"/>
      <c r="EP910" s="282"/>
      <c r="EQ910" s="282"/>
      <c r="ER910" s="282"/>
      <c r="ES910" s="282"/>
      <c r="ET910" s="282"/>
      <c r="EU910" s="282"/>
      <c r="EV910" s="282"/>
      <c r="EW910" s="282"/>
      <c r="EX910" s="282"/>
      <c r="EY910" s="282"/>
      <c r="EZ910" s="282"/>
      <c r="FA910" s="282"/>
      <c r="FB910" s="282"/>
      <c r="FC910" s="282"/>
      <c r="FD910" s="282"/>
      <c r="FE910" s="282"/>
      <c r="FF910" s="282"/>
      <c r="FG910" s="282"/>
      <c r="FH910" s="282"/>
      <c r="FI910" s="282"/>
      <c r="FJ910" s="282"/>
      <c r="FK910" s="282"/>
      <c r="FL910" s="282"/>
      <c r="FM910" s="282"/>
      <c r="FN910" s="282"/>
      <c r="FO910" s="282"/>
      <c r="FP910" s="282"/>
      <c r="FQ910" s="282"/>
      <c r="FR910" s="282"/>
      <c r="FS910" s="282"/>
      <c r="FT910" s="282"/>
      <c r="FU910" s="282"/>
      <c r="FV910" s="282"/>
      <c r="FW910" s="282"/>
      <c r="FX910" s="282"/>
      <c r="FY910" s="282"/>
      <c r="FZ910" s="282"/>
      <c r="GA910" s="282"/>
      <c r="GB910" s="282"/>
      <c r="GC910" s="282"/>
      <c r="GD910" s="282"/>
      <c r="GE910" s="282"/>
      <c r="GF910" s="282"/>
      <c r="GG910" s="282"/>
      <c r="GH910" s="282"/>
      <c r="GI910" s="282"/>
      <c r="GJ910" s="282"/>
      <c r="GK910" s="282"/>
      <c r="GL910" s="282"/>
      <c r="GM910" s="282"/>
      <c r="GN910" s="282"/>
      <c r="GO910" s="282"/>
      <c r="GP910" s="282"/>
      <c r="GQ910" s="282"/>
      <c r="GR910" s="282"/>
      <c r="GS910" s="282"/>
      <c r="GT910" s="282"/>
      <c r="GU910" s="282"/>
      <c r="GV910" s="282"/>
      <c r="GW910" s="282"/>
      <c r="GX910" s="282"/>
      <c r="GY910" s="282"/>
      <c r="GZ910" s="282"/>
      <c r="HA910" s="282"/>
      <c r="HB910" s="282"/>
      <c r="HC910" s="282"/>
      <c r="HD910" s="282"/>
      <c r="HE910" s="282"/>
      <c r="HF910" s="282"/>
      <c r="HG910" s="282"/>
      <c r="HH910" s="282"/>
      <c r="HI910" s="282"/>
      <c r="HJ910" s="282"/>
      <c r="HK910" s="282"/>
      <c r="HL910" s="282"/>
      <c r="HM910" s="282"/>
      <c r="HN910" s="282"/>
      <c r="HO910" s="282"/>
      <c r="HP910" s="282"/>
      <c r="HQ910" s="282"/>
    </row>
    <row r="911" spans="1:225" s="73" customFormat="1" ht="18" hidden="1" customHeight="1" x14ac:dyDescent="0.25">
      <c r="A911" s="223" t="str">
        <f t="shared" si="1945"/>
        <v/>
      </c>
      <c r="B911" s="225" t="str">
        <f t="shared" si="1945"/>
        <v/>
      </c>
      <c r="C911" s="218">
        <f t="shared" si="1942"/>
        <v>0</v>
      </c>
      <c r="D911" s="284"/>
      <c r="E911" s="219">
        <f t="shared" si="1943"/>
        <v>0</v>
      </c>
      <c r="F911" s="219">
        <f t="shared" si="1944"/>
        <v>0</v>
      </c>
      <c r="G911" s="84"/>
      <c r="H911" s="214" t="str">
        <f t="shared" si="1935"/>
        <v/>
      </c>
      <c r="I911" s="219" t="str">
        <f t="shared" si="1936"/>
        <v/>
      </c>
      <c r="J911" s="219" t="str">
        <f t="shared" si="1939"/>
        <v/>
      </c>
      <c r="K911" s="216"/>
      <c r="L911" s="217">
        <f t="shared" si="1934"/>
        <v>1</v>
      </c>
      <c r="M911" s="219" t="str">
        <f>IF(K911="","",ROUND(J911*K911,2))</f>
        <v/>
      </c>
      <c r="N911" s="221" t="str">
        <f t="shared" si="1938"/>
        <v/>
      </c>
      <c r="O911" s="304"/>
      <c r="P911" s="282"/>
      <c r="Q911" s="282"/>
      <c r="R911" s="287"/>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c r="CQ911" s="282"/>
      <c r="CR911" s="282"/>
      <c r="CS911" s="282"/>
      <c r="CT911" s="282"/>
      <c r="CU911" s="282"/>
      <c r="CV911" s="282"/>
      <c r="CW911" s="282"/>
      <c r="CX911" s="282"/>
      <c r="CY911" s="282"/>
      <c r="CZ911" s="282"/>
      <c r="DA911" s="282"/>
      <c r="DB911" s="282"/>
      <c r="DC911" s="282"/>
      <c r="DD911" s="282"/>
      <c r="DE911" s="282"/>
      <c r="DF911" s="282"/>
      <c r="DG911" s="282"/>
      <c r="DH911" s="282"/>
      <c r="DI911" s="282"/>
      <c r="DJ911" s="282"/>
      <c r="DK911" s="282"/>
      <c r="DL911" s="282"/>
      <c r="DM911" s="282"/>
      <c r="DN911" s="282"/>
      <c r="DO911" s="282"/>
      <c r="DP911" s="282"/>
      <c r="DQ911" s="282"/>
      <c r="DR911" s="282"/>
      <c r="DS911" s="282"/>
      <c r="DT911" s="282"/>
      <c r="DU911" s="282"/>
      <c r="DV911" s="282"/>
      <c r="DW911" s="282"/>
      <c r="DX911" s="282"/>
      <c r="DY911" s="282"/>
      <c r="DZ911" s="282"/>
      <c r="EA911" s="282"/>
      <c r="EB911" s="282"/>
      <c r="EC911" s="282"/>
      <c r="ED911" s="282"/>
      <c r="EE911" s="282"/>
      <c r="EF911" s="282"/>
      <c r="EG911" s="282"/>
      <c r="EH911" s="282"/>
      <c r="EI911" s="282"/>
      <c r="EJ911" s="282"/>
      <c r="EK911" s="282"/>
      <c r="EL911" s="282"/>
      <c r="EM911" s="282"/>
      <c r="EN911" s="282"/>
      <c r="EO911" s="282"/>
      <c r="EP911" s="282"/>
      <c r="EQ911" s="282"/>
      <c r="ER911" s="282"/>
      <c r="ES911" s="282"/>
      <c r="ET911" s="282"/>
      <c r="EU911" s="282"/>
      <c r="EV911" s="282"/>
      <c r="EW911" s="282"/>
      <c r="EX911" s="282"/>
      <c r="EY911" s="282"/>
      <c r="EZ911" s="282"/>
      <c r="FA911" s="282"/>
      <c r="FB911" s="282"/>
      <c r="FC911" s="282"/>
      <c r="FD911" s="282"/>
      <c r="FE911" s="282"/>
      <c r="FF911" s="282"/>
      <c r="FG911" s="282"/>
      <c r="FH911" s="282"/>
      <c r="FI911" s="282"/>
      <c r="FJ911" s="282"/>
      <c r="FK911" s="282"/>
      <c r="FL911" s="282"/>
      <c r="FM911" s="282"/>
      <c r="FN911" s="282"/>
      <c r="FO911" s="282"/>
      <c r="FP911" s="282"/>
      <c r="FQ911" s="282"/>
      <c r="FR911" s="282"/>
      <c r="FS911" s="282"/>
      <c r="FT911" s="282"/>
      <c r="FU911" s="282"/>
      <c r="FV911" s="282"/>
      <c r="FW911" s="282"/>
      <c r="FX911" s="282"/>
      <c r="FY911" s="282"/>
      <c r="FZ911" s="282"/>
      <c r="GA911" s="282"/>
      <c r="GB911" s="282"/>
      <c r="GC911" s="282"/>
      <c r="GD911" s="282"/>
      <c r="GE911" s="282"/>
      <c r="GF911" s="282"/>
      <c r="GG911" s="282"/>
      <c r="GH911" s="282"/>
      <c r="GI911" s="282"/>
      <c r="GJ911" s="282"/>
      <c r="GK911" s="282"/>
      <c r="GL911" s="282"/>
      <c r="GM911" s="282"/>
      <c r="GN911" s="282"/>
      <c r="GO911" s="282"/>
      <c r="GP911" s="282"/>
      <c r="GQ911" s="282"/>
      <c r="GR911" s="282"/>
      <c r="GS911" s="282"/>
      <c r="GT911" s="282"/>
      <c r="GU911" s="282"/>
      <c r="GV911" s="282"/>
      <c r="GW911" s="282"/>
      <c r="GX911" s="282"/>
      <c r="GY911" s="282"/>
      <c r="GZ911" s="282"/>
      <c r="HA911" s="282"/>
      <c r="HB911" s="282"/>
      <c r="HC911" s="282"/>
      <c r="HD911" s="282"/>
      <c r="HE911" s="282"/>
      <c r="HF911" s="282"/>
      <c r="HG911" s="282"/>
      <c r="HH911" s="282"/>
      <c r="HI911" s="282"/>
      <c r="HJ911" s="282"/>
      <c r="HK911" s="282"/>
      <c r="HL911" s="282"/>
      <c r="HM911" s="282"/>
      <c r="HN911" s="282"/>
      <c r="HO911" s="282"/>
      <c r="HP911" s="282"/>
      <c r="HQ911" s="282"/>
    </row>
    <row r="912" spans="1:225" s="73" customFormat="1" ht="18" hidden="1" customHeight="1" x14ac:dyDescent="0.25">
      <c r="A912" s="223" t="str">
        <f t="shared" ref="A912:B931" si="1946">IF(A755="","",A755)</f>
        <v/>
      </c>
      <c r="B912" s="225" t="str">
        <f t="shared" si="1946"/>
        <v/>
      </c>
      <c r="C912" s="218">
        <f t="shared" si="1942"/>
        <v>0</v>
      </c>
      <c r="D912" s="284"/>
      <c r="E912" s="219">
        <f t="shared" si="1943"/>
        <v>0</v>
      </c>
      <c r="F912" s="219">
        <f t="shared" si="1944"/>
        <v>0</v>
      </c>
      <c r="G912" s="84"/>
      <c r="H912" s="214" t="str">
        <f t="shared" si="1935"/>
        <v/>
      </c>
      <c r="I912" s="219" t="str">
        <f t="shared" si="1936"/>
        <v/>
      </c>
      <c r="J912" s="219" t="str">
        <f t="shared" si="1939"/>
        <v/>
      </c>
      <c r="K912" s="216"/>
      <c r="L912" s="217">
        <f t="shared" si="1934"/>
        <v>1</v>
      </c>
      <c r="M912" s="219" t="str">
        <f t="shared" ref="M912:M941" si="1947">IF(K912="","",ROUND(J912*K912,2))</f>
        <v/>
      </c>
      <c r="N912" s="221" t="str">
        <f t="shared" si="1938"/>
        <v/>
      </c>
      <c r="O912" s="304"/>
      <c r="P912" s="282"/>
      <c r="Q912" s="282"/>
      <c r="R912" s="287"/>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c r="CQ912" s="282"/>
      <c r="CR912" s="282"/>
      <c r="CS912" s="282"/>
      <c r="CT912" s="282"/>
      <c r="CU912" s="282"/>
      <c r="CV912" s="282"/>
      <c r="CW912" s="282"/>
      <c r="CX912" s="282"/>
      <c r="CY912" s="282"/>
      <c r="CZ912" s="282"/>
      <c r="DA912" s="282"/>
      <c r="DB912" s="282"/>
      <c r="DC912" s="282"/>
      <c r="DD912" s="282"/>
      <c r="DE912" s="282"/>
      <c r="DF912" s="282"/>
      <c r="DG912" s="282"/>
      <c r="DH912" s="282"/>
      <c r="DI912" s="282"/>
      <c r="DJ912" s="282"/>
      <c r="DK912" s="282"/>
      <c r="DL912" s="282"/>
      <c r="DM912" s="282"/>
      <c r="DN912" s="282"/>
      <c r="DO912" s="282"/>
      <c r="DP912" s="282"/>
      <c r="DQ912" s="282"/>
      <c r="DR912" s="282"/>
      <c r="DS912" s="282"/>
      <c r="DT912" s="282"/>
      <c r="DU912" s="282"/>
      <c r="DV912" s="282"/>
      <c r="DW912" s="282"/>
      <c r="DX912" s="282"/>
      <c r="DY912" s="282"/>
      <c r="DZ912" s="282"/>
      <c r="EA912" s="282"/>
      <c r="EB912" s="282"/>
      <c r="EC912" s="282"/>
      <c r="ED912" s="282"/>
      <c r="EE912" s="282"/>
      <c r="EF912" s="282"/>
      <c r="EG912" s="282"/>
      <c r="EH912" s="282"/>
      <c r="EI912" s="282"/>
      <c r="EJ912" s="282"/>
      <c r="EK912" s="282"/>
      <c r="EL912" s="282"/>
      <c r="EM912" s="282"/>
      <c r="EN912" s="282"/>
      <c r="EO912" s="282"/>
      <c r="EP912" s="282"/>
      <c r="EQ912" s="282"/>
      <c r="ER912" s="282"/>
      <c r="ES912" s="282"/>
      <c r="ET912" s="282"/>
      <c r="EU912" s="282"/>
      <c r="EV912" s="282"/>
      <c r="EW912" s="282"/>
      <c r="EX912" s="282"/>
      <c r="EY912" s="282"/>
      <c r="EZ912" s="282"/>
      <c r="FA912" s="282"/>
      <c r="FB912" s="282"/>
      <c r="FC912" s="282"/>
      <c r="FD912" s="282"/>
      <c r="FE912" s="282"/>
      <c r="FF912" s="282"/>
      <c r="FG912" s="282"/>
      <c r="FH912" s="282"/>
      <c r="FI912" s="282"/>
      <c r="FJ912" s="282"/>
      <c r="FK912" s="282"/>
      <c r="FL912" s="282"/>
      <c r="FM912" s="282"/>
      <c r="FN912" s="282"/>
      <c r="FO912" s="282"/>
      <c r="FP912" s="282"/>
      <c r="FQ912" s="282"/>
      <c r="FR912" s="282"/>
      <c r="FS912" s="282"/>
      <c r="FT912" s="282"/>
      <c r="FU912" s="282"/>
      <c r="FV912" s="282"/>
      <c r="FW912" s="282"/>
      <c r="FX912" s="282"/>
      <c r="FY912" s="282"/>
      <c r="FZ912" s="282"/>
      <c r="GA912" s="282"/>
      <c r="GB912" s="282"/>
      <c r="GC912" s="282"/>
      <c r="GD912" s="282"/>
      <c r="GE912" s="282"/>
      <c r="GF912" s="282"/>
      <c r="GG912" s="282"/>
      <c r="GH912" s="282"/>
      <c r="GI912" s="282"/>
      <c r="GJ912" s="282"/>
      <c r="GK912" s="282"/>
      <c r="GL912" s="282"/>
      <c r="GM912" s="282"/>
      <c r="GN912" s="282"/>
      <c r="GO912" s="282"/>
      <c r="GP912" s="282"/>
      <c r="GQ912" s="282"/>
      <c r="GR912" s="282"/>
      <c r="GS912" s="282"/>
      <c r="GT912" s="282"/>
      <c r="GU912" s="282"/>
      <c r="GV912" s="282"/>
      <c r="GW912" s="282"/>
      <c r="GX912" s="282"/>
      <c r="GY912" s="282"/>
      <c r="GZ912" s="282"/>
      <c r="HA912" s="282"/>
      <c r="HB912" s="282"/>
      <c r="HC912" s="282"/>
      <c r="HD912" s="282"/>
      <c r="HE912" s="282"/>
      <c r="HF912" s="282"/>
      <c r="HG912" s="282"/>
      <c r="HH912" s="282"/>
      <c r="HI912" s="282"/>
      <c r="HJ912" s="282"/>
      <c r="HK912" s="282"/>
      <c r="HL912" s="282"/>
      <c r="HM912" s="282"/>
      <c r="HN912" s="282"/>
      <c r="HO912" s="282"/>
      <c r="HP912" s="282"/>
      <c r="HQ912" s="282"/>
    </row>
    <row r="913" spans="1:225" s="73" customFormat="1" ht="18" hidden="1" customHeight="1" x14ac:dyDescent="0.25">
      <c r="A913" s="223" t="str">
        <f t="shared" si="1946"/>
        <v/>
      </c>
      <c r="B913" s="225" t="str">
        <f t="shared" si="1946"/>
        <v/>
      </c>
      <c r="C913" s="218">
        <f t="shared" si="1942"/>
        <v>0</v>
      </c>
      <c r="D913" s="284"/>
      <c r="E913" s="219">
        <f t="shared" si="1943"/>
        <v>0</v>
      </c>
      <c r="F913" s="219">
        <f t="shared" si="1944"/>
        <v>0</v>
      </c>
      <c r="G913" s="84"/>
      <c r="H913" s="214" t="str">
        <f t="shared" si="1935"/>
        <v/>
      </c>
      <c r="I913" s="219" t="str">
        <f t="shared" si="1936"/>
        <v/>
      </c>
      <c r="J913" s="219" t="str">
        <f t="shared" si="1939"/>
        <v/>
      </c>
      <c r="K913" s="216"/>
      <c r="L913" s="217">
        <f t="shared" si="1934"/>
        <v>1</v>
      </c>
      <c r="M913" s="219" t="str">
        <f t="shared" si="1947"/>
        <v/>
      </c>
      <c r="N913" s="221" t="str">
        <f t="shared" si="1938"/>
        <v/>
      </c>
      <c r="O913" s="304"/>
      <c r="P913" s="282"/>
      <c r="Q913" s="282"/>
      <c r="R913" s="287"/>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c r="CQ913" s="282"/>
      <c r="CR913" s="282"/>
      <c r="CS913" s="282"/>
      <c r="CT913" s="282"/>
      <c r="CU913" s="282"/>
      <c r="CV913" s="282"/>
      <c r="CW913" s="282"/>
      <c r="CX913" s="282"/>
      <c r="CY913" s="282"/>
      <c r="CZ913" s="282"/>
      <c r="DA913" s="282"/>
      <c r="DB913" s="282"/>
      <c r="DC913" s="282"/>
      <c r="DD913" s="282"/>
      <c r="DE913" s="282"/>
      <c r="DF913" s="282"/>
      <c r="DG913" s="282"/>
      <c r="DH913" s="282"/>
      <c r="DI913" s="282"/>
      <c r="DJ913" s="282"/>
      <c r="DK913" s="282"/>
      <c r="DL913" s="282"/>
      <c r="DM913" s="282"/>
      <c r="DN913" s="282"/>
      <c r="DO913" s="282"/>
      <c r="DP913" s="282"/>
      <c r="DQ913" s="282"/>
      <c r="DR913" s="282"/>
      <c r="DS913" s="282"/>
      <c r="DT913" s="282"/>
      <c r="DU913" s="282"/>
      <c r="DV913" s="282"/>
      <c r="DW913" s="282"/>
      <c r="DX913" s="282"/>
      <c r="DY913" s="282"/>
      <c r="DZ913" s="282"/>
      <c r="EA913" s="282"/>
      <c r="EB913" s="282"/>
      <c r="EC913" s="282"/>
      <c r="ED913" s="282"/>
      <c r="EE913" s="282"/>
      <c r="EF913" s="282"/>
      <c r="EG913" s="282"/>
      <c r="EH913" s="282"/>
      <c r="EI913" s="282"/>
      <c r="EJ913" s="282"/>
      <c r="EK913" s="282"/>
      <c r="EL913" s="282"/>
      <c r="EM913" s="282"/>
      <c r="EN913" s="282"/>
      <c r="EO913" s="282"/>
      <c r="EP913" s="282"/>
      <c r="EQ913" s="282"/>
      <c r="ER913" s="282"/>
      <c r="ES913" s="282"/>
      <c r="ET913" s="282"/>
      <c r="EU913" s="282"/>
      <c r="EV913" s="282"/>
      <c r="EW913" s="282"/>
      <c r="EX913" s="282"/>
      <c r="EY913" s="282"/>
      <c r="EZ913" s="282"/>
      <c r="FA913" s="282"/>
      <c r="FB913" s="282"/>
      <c r="FC913" s="282"/>
      <c r="FD913" s="282"/>
      <c r="FE913" s="282"/>
      <c r="FF913" s="282"/>
      <c r="FG913" s="282"/>
      <c r="FH913" s="282"/>
      <c r="FI913" s="282"/>
      <c r="FJ913" s="282"/>
      <c r="FK913" s="282"/>
      <c r="FL913" s="282"/>
      <c r="FM913" s="282"/>
      <c r="FN913" s="282"/>
      <c r="FO913" s="282"/>
      <c r="FP913" s="282"/>
      <c r="FQ913" s="282"/>
      <c r="FR913" s="282"/>
      <c r="FS913" s="282"/>
      <c r="FT913" s="282"/>
      <c r="FU913" s="282"/>
      <c r="FV913" s="282"/>
      <c r="FW913" s="282"/>
      <c r="FX913" s="282"/>
      <c r="FY913" s="282"/>
      <c r="FZ913" s="282"/>
      <c r="GA913" s="282"/>
      <c r="GB913" s="282"/>
      <c r="GC913" s="282"/>
      <c r="GD913" s="282"/>
      <c r="GE913" s="282"/>
      <c r="GF913" s="282"/>
      <c r="GG913" s="282"/>
      <c r="GH913" s="282"/>
      <c r="GI913" s="282"/>
      <c r="GJ913" s="282"/>
      <c r="GK913" s="282"/>
      <c r="GL913" s="282"/>
      <c r="GM913" s="282"/>
      <c r="GN913" s="282"/>
      <c r="GO913" s="282"/>
      <c r="GP913" s="282"/>
      <c r="GQ913" s="282"/>
      <c r="GR913" s="282"/>
      <c r="GS913" s="282"/>
      <c r="GT913" s="282"/>
      <c r="GU913" s="282"/>
      <c r="GV913" s="282"/>
      <c r="GW913" s="282"/>
      <c r="GX913" s="282"/>
      <c r="GY913" s="282"/>
      <c r="GZ913" s="282"/>
      <c r="HA913" s="282"/>
      <c r="HB913" s="282"/>
      <c r="HC913" s="282"/>
      <c r="HD913" s="282"/>
      <c r="HE913" s="282"/>
      <c r="HF913" s="282"/>
      <c r="HG913" s="282"/>
      <c r="HH913" s="282"/>
      <c r="HI913" s="282"/>
      <c r="HJ913" s="282"/>
      <c r="HK913" s="282"/>
      <c r="HL913" s="282"/>
      <c r="HM913" s="282"/>
      <c r="HN913" s="282"/>
      <c r="HO913" s="282"/>
      <c r="HP913" s="282"/>
      <c r="HQ913" s="282"/>
    </row>
    <row r="914" spans="1:225" s="73" customFormat="1" ht="18" hidden="1" customHeight="1" x14ac:dyDescent="0.25">
      <c r="A914" s="223" t="str">
        <f t="shared" si="1946"/>
        <v/>
      </c>
      <c r="B914" s="225" t="str">
        <f t="shared" si="1946"/>
        <v/>
      </c>
      <c r="C914" s="218">
        <f t="shared" si="1942"/>
        <v>0</v>
      </c>
      <c r="D914" s="284"/>
      <c r="E914" s="219">
        <f t="shared" si="1943"/>
        <v>0</v>
      </c>
      <c r="F914" s="219">
        <f t="shared" si="1944"/>
        <v>0</v>
      </c>
      <c r="G914" s="84"/>
      <c r="H914" s="214" t="str">
        <f t="shared" si="1935"/>
        <v/>
      </c>
      <c r="I914" s="219" t="str">
        <f t="shared" si="1936"/>
        <v/>
      </c>
      <c r="J914" s="219" t="str">
        <f t="shared" si="1939"/>
        <v/>
      </c>
      <c r="K914" s="216"/>
      <c r="L914" s="217">
        <f t="shared" si="1934"/>
        <v>1</v>
      </c>
      <c r="M914" s="219" t="str">
        <f t="shared" si="1947"/>
        <v/>
      </c>
      <c r="N914" s="221" t="str">
        <f t="shared" si="1938"/>
        <v/>
      </c>
      <c r="O914" s="304"/>
      <c r="P914" s="282"/>
      <c r="Q914" s="282"/>
      <c r="R914" s="287"/>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c r="CQ914" s="282"/>
      <c r="CR914" s="282"/>
      <c r="CS914" s="282"/>
      <c r="CT914" s="282"/>
      <c r="CU914" s="282"/>
      <c r="CV914" s="282"/>
      <c r="CW914" s="282"/>
      <c r="CX914" s="282"/>
      <c r="CY914" s="282"/>
      <c r="CZ914" s="282"/>
      <c r="DA914" s="282"/>
      <c r="DB914" s="282"/>
      <c r="DC914" s="282"/>
      <c r="DD914" s="282"/>
      <c r="DE914" s="282"/>
      <c r="DF914" s="282"/>
      <c r="DG914" s="282"/>
      <c r="DH914" s="282"/>
      <c r="DI914" s="282"/>
      <c r="DJ914" s="282"/>
      <c r="DK914" s="282"/>
      <c r="DL914" s="282"/>
      <c r="DM914" s="282"/>
      <c r="DN914" s="282"/>
      <c r="DO914" s="282"/>
      <c r="DP914" s="282"/>
      <c r="DQ914" s="282"/>
      <c r="DR914" s="282"/>
      <c r="DS914" s="282"/>
      <c r="DT914" s="282"/>
      <c r="DU914" s="282"/>
      <c r="DV914" s="282"/>
      <c r="DW914" s="282"/>
      <c r="DX914" s="282"/>
      <c r="DY914" s="282"/>
      <c r="DZ914" s="282"/>
      <c r="EA914" s="282"/>
      <c r="EB914" s="282"/>
      <c r="EC914" s="282"/>
      <c r="ED914" s="282"/>
      <c r="EE914" s="282"/>
      <c r="EF914" s="282"/>
      <c r="EG914" s="282"/>
      <c r="EH914" s="282"/>
      <c r="EI914" s="282"/>
      <c r="EJ914" s="282"/>
      <c r="EK914" s="282"/>
      <c r="EL914" s="282"/>
      <c r="EM914" s="282"/>
      <c r="EN914" s="282"/>
      <c r="EO914" s="282"/>
      <c r="EP914" s="282"/>
      <c r="EQ914" s="282"/>
      <c r="ER914" s="282"/>
      <c r="ES914" s="282"/>
      <c r="ET914" s="282"/>
      <c r="EU914" s="282"/>
      <c r="EV914" s="282"/>
      <c r="EW914" s="282"/>
      <c r="EX914" s="282"/>
      <c r="EY914" s="282"/>
      <c r="EZ914" s="282"/>
      <c r="FA914" s="282"/>
      <c r="FB914" s="282"/>
      <c r="FC914" s="282"/>
      <c r="FD914" s="282"/>
      <c r="FE914" s="282"/>
      <c r="FF914" s="282"/>
      <c r="FG914" s="282"/>
      <c r="FH914" s="282"/>
      <c r="FI914" s="282"/>
      <c r="FJ914" s="282"/>
      <c r="FK914" s="282"/>
      <c r="FL914" s="282"/>
      <c r="FM914" s="282"/>
      <c r="FN914" s="282"/>
      <c r="FO914" s="282"/>
      <c r="FP914" s="282"/>
      <c r="FQ914" s="282"/>
      <c r="FR914" s="282"/>
      <c r="FS914" s="282"/>
      <c r="FT914" s="282"/>
      <c r="FU914" s="282"/>
      <c r="FV914" s="282"/>
      <c r="FW914" s="282"/>
      <c r="FX914" s="282"/>
      <c r="FY914" s="282"/>
      <c r="FZ914" s="282"/>
      <c r="GA914" s="282"/>
      <c r="GB914" s="282"/>
      <c r="GC914" s="282"/>
      <c r="GD914" s="282"/>
      <c r="GE914" s="282"/>
      <c r="GF914" s="282"/>
      <c r="GG914" s="282"/>
      <c r="GH914" s="282"/>
      <c r="GI914" s="282"/>
      <c r="GJ914" s="282"/>
      <c r="GK914" s="282"/>
      <c r="GL914" s="282"/>
      <c r="GM914" s="282"/>
      <c r="GN914" s="282"/>
      <c r="GO914" s="282"/>
      <c r="GP914" s="282"/>
      <c r="GQ914" s="282"/>
      <c r="GR914" s="282"/>
      <c r="GS914" s="282"/>
      <c r="GT914" s="282"/>
      <c r="GU914" s="282"/>
      <c r="GV914" s="282"/>
      <c r="GW914" s="282"/>
      <c r="GX914" s="282"/>
      <c r="GY914" s="282"/>
      <c r="GZ914" s="282"/>
      <c r="HA914" s="282"/>
      <c r="HB914" s="282"/>
      <c r="HC914" s="282"/>
      <c r="HD914" s="282"/>
      <c r="HE914" s="282"/>
      <c r="HF914" s="282"/>
      <c r="HG914" s="282"/>
      <c r="HH914" s="282"/>
      <c r="HI914" s="282"/>
      <c r="HJ914" s="282"/>
      <c r="HK914" s="282"/>
      <c r="HL914" s="282"/>
      <c r="HM914" s="282"/>
      <c r="HN914" s="282"/>
      <c r="HO914" s="282"/>
      <c r="HP914" s="282"/>
      <c r="HQ914" s="282"/>
    </row>
    <row r="915" spans="1:225" s="73" customFormat="1" ht="18" hidden="1" customHeight="1" x14ac:dyDescent="0.25">
      <c r="A915" s="223" t="str">
        <f t="shared" si="1946"/>
        <v/>
      </c>
      <c r="B915" s="225" t="str">
        <f t="shared" si="1946"/>
        <v/>
      </c>
      <c r="C915" s="218">
        <f t="shared" si="1942"/>
        <v>0</v>
      </c>
      <c r="D915" s="284"/>
      <c r="E915" s="219">
        <f t="shared" si="1943"/>
        <v>0</v>
      </c>
      <c r="F915" s="219">
        <f t="shared" si="1944"/>
        <v>0</v>
      </c>
      <c r="G915" s="84"/>
      <c r="H915" s="214" t="str">
        <f t="shared" si="1935"/>
        <v/>
      </c>
      <c r="I915" s="219" t="str">
        <f t="shared" si="1936"/>
        <v/>
      </c>
      <c r="J915" s="219" t="str">
        <f t="shared" si="1939"/>
        <v/>
      </c>
      <c r="K915" s="216"/>
      <c r="L915" s="217">
        <f t="shared" si="1934"/>
        <v>1</v>
      </c>
      <c r="M915" s="219" t="str">
        <f t="shared" si="1947"/>
        <v/>
      </c>
      <c r="N915" s="221" t="str">
        <f t="shared" si="1938"/>
        <v/>
      </c>
      <c r="O915" s="304"/>
      <c r="P915" s="282"/>
      <c r="Q915" s="282"/>
      <c r="R915" s="287"/>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c r="CQ915" s="282"/>
      <c r="CR915" s="282"/>
      <c r="CS915" s="282"/>
      <c r="CT915" s="282"/>
      <c r="CU915" s="282"/>
      <c r="CV915" s="282"/>
      <c r="CW915" s="282"/>
      <c r="CX915" s="282"/>
      <c r="CY915" s="282"/>
      <c r="CZ915" s="282"/>
      <c r="DA915" s="282"/>
      <c r="DB915" s="282"/>
      <c r="DC915" s="282"/>
      <c r="DD915" s="282"/>
      <c r="DE915" s="282"/>
      <c r="DF915" s="282"/>
      <c r="DG915" s="282"/>
      <c r="DH915" s="282"/>
      <c r="DI915" s="282"/>
      <c r="DJ915" s="282"/>
      <c r="DK915" s="282"/>
      <c r="DL915" s="282"/>
      <c r="DM915" s="282"/>
      <c r="DN915" s="282"/>
      <c r="DO915" s="282"/>
      <c r="DP915" s="282"/>
      <c r="DQ915" s="282"/>
      <c r="DR915" s="282"/>
      <c r="DS915" s="282"/>
      <c r="DT915" s="282"/>
      <c r="DU915" s="282"/>
      <c r="DV915" s="282"/>
      <c r="DW915" s="282"/>
      <c r="DX915" s="282"/>
      <c r="DY915" s="282"/>
      <c r="DZ915" s="282"/>
      <c r="EA915" s="282"/>
      <c r="EB915" s="282"/>
      <c r="EC915" s="282"/>
      <c r="ED915" s="282"/>
      <c r="EE915" s="282"/>
      <c r="EF915" s="282"/>
      <c r="EG915" s="282"/>
      <c r="EH915" s="282"/>
      <c r="EI915" s="282"/>
      <c r="EJ915" s="282"/>
      <c r="EK915" s="282"/>
      <c r="EL915" s="282"/>
      <c r="EM915" s="282"/>
      <c r="EN915" s="282"/>
      <c r="EO915" s="282"/>
      <c r="EP915" s="282"/>
      <c r="EQ915" s="282"/>
      <c r="ER915" s="282"/>
      <c r="ES915" s="282"/>
      <c r="ET915" s="282"/>
      <c r="EU915" s="282"/>
      <c r="EV915" s="282"/>
      <c r="EW915" s="282"/>
      <c r="EX915" s="282"/>
      <c r="EY915" s="282"/>
      <c r="EZ915" s="282"/>
      <c r="FA915" s="282"/>
      <c r="FB915" s="282"/>
      <c r="FC915" s="282"/>
      <c r="FD915" s="282"/>
      <c r="FE915" s="282"/>
      <c r="FF915" s="282"/>
      <c r="FG915" s="282"/>
      <c r="FH915" s="282"/>
      <c r="FI915" s="282"/>
      <c r="FJ915" s="282"/>
      <c r="FK915" s="282"/>
      <c r="FL915" s="282"/>
      <c r="FM915" s="282"/>
      <c r="FN915" s="282"/>
      <c r="FO915" s="282"/>
      <c r="FP915" s="282"/>
      <c r="FQ915" s="282"/>
      <c r="FR915" s="282"/>
      <c r="FS915" s="282"/>
      <c r="FT915" s="282"/>
      <c r="FU915" s="282"/>
      <c r="FV915" s="282"/>
      <c r="FW915" s="282"/>
      <c r="FX915" s="282"/>
      <c r="FY915" s="282"/>
      <c r="FZ915" s="282"/>
      <c r="GA915" s="282"/>
      <c r="GB915" s="282"/>
      <c r="GC915" s="282"/>
      <c r="GD915" s="282"/>
      <c r="GE915" s="282"/>
      <c r="GF915" s="282"/>
      <c r="GG915" s="282"/>
      <c r="GH915" s="282"/>
      <c r="GI915" s="282"/>
      <c r="GJ915" s="282"/>
      <c r="GK915" s="282"/>
      <c r="GL915" s="282"/>
      <c r="GM915" s="282"/>
      <c r="GN915" s="282"/>
      <c r="GO915" s="282"/>
      <c r="GP915" s="282"/>
      <c r="GQ915" s="282"/>
      <c r="GR915" s="282"/>
      <c r="GS915" s="282"/>
      <c r="GT915" s="282"/>
      <c r="GU915" s="282"/>
      <c r="GV915" s="282"/>
      <c r="GW915" s="282"/>
      <c r="GX915" s="282"/>
      <c r="GY915" s="282"/>
      <c r="GZ915" s="282"/>
      <c r="HA915" s="282"/>
      <c r="HB915" s="282"/>
      <c r="HC915" s="282"/>
      <c r="HD915" s="282"/>
      <c r="HE915" s="282"/>
      <c r="HF915" s="282"/>
      <c r="HG915" s="282"/>
      <c r="HH915" s="282"/>
      <c r="HI915" s="282"/>
      <c r="HJ915" s="282"/>
      <c r="HK915" s="282"/>
      <c r="HL915" s="282"/>
      <c r="HM915" s="282"/>
      <c r="HN915" s="282"/>
      <c r="HO915" s="282"/>
      <c r="HP915" s="282"/>
      <c r="HQ915" s="282"/>
    </row>
    <row r="916" spans="1:225" s="73" customFormat="1" ht="18" hidden="1" customHeight="1" x14ac:dyDescent="0.25">
      <c r="A916" s="223" t="str">
        <f t="shared" si="1946"/>
        <v/>
      </c>
      <c r="B916" s="225" t="str">
        <f t="shared" si="1946"/>
        <v/>
      </c>
      <c r="C916" s="218">
        <f t="shared" si="1942"/>
        <v>0</v>
      </c>
      <c r="D916" s="284"/>
      <c r="E916" s="219">
        <f t="shared" si="1943"/>
        <v>0</v>
      </c>
      <c r="F916" s="219">
        <f t="shared" si="1944"/>
        <v>0</v>
      </c>
      <c r="G916" s="84"/>
      <c r="H916" s="214" t="str">
        <f t="shared" si="1935"/>
        <v/>
      </c>
      <c r="I916" s="219" t="str">
        <f t="shared" si="1936"/>
        <v/>
      </c>
      <c r="J916" s="219" t="str">
        <f t="shared" si="1939"/>
        <v/>
      </c>
      <c r="K916" s="216"/>
      <c r="L916" s="217">
        <f t="shared" si="1934"/>
        <v>1</v>
      </c>
      <c r="M916" s="219" t="str">
        <f t="shared" si="1947"/>
        <v/>
      </c>
      <c r="N916" s="221" t="str">
        <f t="shared" si="1938"/>
        <v/>
      </c>
      <c r="O916" s="304"/>
      <c r="P916" s="282"/>
      <c r="Q916" s="282"/>
      <c r="R916" s="287"/>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c r="CQ916" s="282"/>
      <c r="CR916" s="282"/>
      <c r="CS916" s="282"/>
      <c r="CT916" s="282"/>
      <c r="CU916" s="282"/>
      <c r="CV916" s="282"/>
      <c r="CW916" s="282"/>
      <c r="CX916" s="282"/>
      <c r="CY916" s="282"/>
      <c r="CZ916" s="282"/>
      <c r="DA916" s="282"/>
      <c r="DB916" s="282"/>
      <c r="DC916" s="282"/>
      <c r="DD916" s="282"/>
      <c r="DE916" s="282"/>
      <c r="DF916" s="282"/>
      <c r="DG916" s="282"/>
      <c r="DH916" s="282"/>
      <c r="DI916" s="282"/>
      <c r="DJ916" s="282"/>
      <c r="DK916" s="282"/>
      <c r="DL916" s="282"/>
      <c r="DM916" s="282"/>
      <c r="DN916" s="282"/>
      <c r="DO916" s="282"/>
      <c r="DP916" s="282"/>
      <c r="DQ916" s="282"/>
      <c r="DR916" s="282"/>
      <c r="DS916" s="282"/>
      <c r="DT916" s="282"/>
      <c r="DU916" s="282"/>
      <c r="DV916" s="282"/>
      <c r="DW916" s="282"/>
      <c r="DX916" s="282"/>
      <c r="DY916" s="282"/>
      <c r="DZ916" s="282"/>
      <c r="EA916" s="282"/>
      <c r="EB916" s="282"/>
      <c r="EC916" s="282"/>
      <c r="ED916" s="282"/>
      <c r="EE916" s="282"/>
      <c r="EF916" s="282"/>
      <c r="EG916" s="282"/>
      <c r="EH916" s="282"/>
      <c r="EI916" s="282"/>
      <c r="EJ916" s="282"/>
      <c r="EK916" s="282"/>
      <c r="EL916" s="282"/>
      <c r="EM916" s="282"/>
      <c r="EN916" s="282"/>
      <c r="EO916" s="282"/>
      <c r="EP916" s="282"/>
      <c r="EQ916" s="282"/>
      <c r="ER916" s="282"/>
      <c r="ES916" s="282"/>
      <c r="ET916" s="282"/>
      <c r="EU916" s="282"/>
      <c r="EV916" s="282"/>
      <c r="EW916" s="282"/>
      <c r="EX916" s="282"/>
      <c r="EY916" s="282"/>
      <c r="EZ916" s="282"/>
      <c r="FA916" s="282"/>
      <c r="FB916" s="282"/>
      <c r="FC916" s="282"/>
      <c r="FD916" s="282"/>
      <c r="FE916" s="282"/>
      <c r="FF916" s="282"/>
      <c r="FG916" s="282"/>
      <c r="FH916" s="282"/>
      <c r="FI916" s="282"/>
      <c r="FJ916" s="282"/>
      <c r="FK916" s="282"/>
      <c r="FL916" s="282"/>
      <c r="FM916" s="282"/>
      <c r="FN916" s="282"/>
      <c r="FO916" s="282"/>
      <c r="FP916" s="282"/>
      <c r="FQ916" s="282"/>
      <c r="FR916" s="282"/>
      <c r="FS916" s="282"/>
      <c r="FT916" s="282"/>
      <c r="FU916" s="282"/>
      <c r="FV916" s="282"/>
      <c r="FW916" s="282"/>
      <c r="FX916" s="282"/>
      <c r="FY916" s="282"/>
      <c r="FZ916" s="282"/>
      <c r="GA916" s="282"/>
      <c r="GB916" s="282"/>
      <c r="GC916" s="282"/>
      <c r="GD916" s="282"/>
      <c r="GE916" s="282"/>
      <c r="GF916" s="282"/>
      <c r="GG916" s="282"/>
      <c r="GH916" s="282"/>
      <c r="GI916" s="282"/>
      <c r="GJ916" s="282"/>
      <c r="GK916" s="282"/>
      <c r="GL916" s="282"/>
      <c r="GM916" s="282"/>
      <c r="GN916" s="282"/>
      <c r="GO916" s="282"/>
      <c r="GP916" s="282"/>
      <c r="GQ916" s="282"/>
      <c r="GR916" s="282"/>
      <c r="GS916" s="282"/>
      <c r="GT916" s="282"/>
      <c r="GU916" s="282"/>
      <c r="GV916" s="282"/>
      <c r="GW916" s="282"/>
      <c r="GX916" s="282"/>
      <c r="GY916" s="282"/>
      <c r="GZ916" s="282"/>
      <c r="HA916" s="282"/>
      <c r="HB916" s="282"/>
      <c r="HC916" s="282"/>
      <c r="HD916" s="282"/>
      <c r="HE916" s="282"/>
      <c r="HF916" s="282"/>
      <c r="HG916" s="282"/>
      <c r="HH916" s="282"/>
      <c r="HI916" s="282"/>
      <c r="HJ916" s="282"/>
      <c r="HK916" s="282"/>
      <c r="HL916" s="282"/>
      <c r="HM916" s="282"/>
      <c r="HN916" s="282"/>
      <c r="HO916" s="282"/>
      <c r="HP916" s="282"/>
      <c r="HQ916" s="282"/>
    </row>
    <row r="917" spans="1:225" s="73" customFormat="1" ht="18" hidden="1" customHeight="1" x14ac:dyDescent="0.25">
      <c r="A917" s="223" t="str">
        <f t="shared" si="1946"/>
        <v/>
      </c>
      <c r="B917" s="225" t="str">
        <f t="shared" si="1946"/>
        <v/>
      </c>
      <c r="C917" s="218">
        <f t="shared" si="1942"/>
        <v>0</v>
      </c>
      <c r="D917" s="284"/>
      <c r="E917" s="219">
        <f t="shared" si="1943"/>
        <v>0</v>
      </c>
      <c r="F917" s="219">
        <f t="shared" si="1944"/>
        <v>0</v>
      </c>
      <c r="G917" s="84"/>
      <c r="H917" s="214" t="str">
        <f t="shared" si="1935"/>
        <v/>
      </c>
      <c r="I917" s="219" t="str">
        <f t="shared" si="1936"/>
        <v/>
      </c>
      <c r="J917" s="219" t="str">
        <f t="shared" si="1939"/>
        <v/>
      </c>
      <c r="K917" s="216"/>
      <c r="L917" s="217">
        <f t="shared" si="1934"/>
        <v>1</v>
      </c>
      <c r="M917" s="219" t="str">
        <f t="shared" si="1947"/>
        <v/>
      </c>
      <c r="N917" s="221" t="str">
        <f t="shared" si="1938"/>
        <v/>
      </c>
      <c r="O917" s="304"/>
      <c r="P917" s="282"/>
      <c r="Q917" s="282"/>
      <c r="R917" s="287"/>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c r="CQ917" s="282"/>
      <c r="CR917" s="282"/>
      <c r="CS917" s="282"/>
      <c r="CT917" s="282"/>
      <c r="CU917" s="282"/>
      <c r="CV917" s="282"/>
      <c r="CW917" s="282"/>
      <c r="CX917" s="282"/>
      <c r="CY917" s="282"/>
      <c r="CZ917" s="282"/>
      <c r="DA917" s="282"/>
      <c r="DB917" s="282"/>
      <c r="DC917" s="282"/>
      <c r="DD917" s="282"/>
      <c r="DE917" s="282"/>
      <c r="DF917" s="282"/>
      <c r="DG917" s="282"/>
      <c r="DH917" s="282"/>
      <c r="DI917" s="282"/>
      <c r="DJ917" s="282"/>
      <c r="DK917" s="282"/>
      <c r="DL917" s="282"/>
      <c r="DM917" s="282"/>
      <c r="DN917" s="282"/>
      <c r="DO917" s="282"/>
      <c r="DP917" s="282"/>
      <c r="DQ917" s="282"/>
      <c r="DR917" s="282"/>
      <c r="DS917" s="282"/>
      <c r="DT917" s="282"/>
      <c r="DU917" s="282"/>
      <c r="DV917" s="282"/>
      <c r="DW917" s="282"/>
      <c r="DX917" s="282"/>
      <c r="DY917" s="282"/>
      <c r="DZ917" s="282"/>
      <c r="EA917" s="282"/>
      <c r="EB917" s="282"/>
      <c r="EC917" s="282"/>
      <c r="ED917" s="282"/>
      <c r="EE917" s="282"/>
      <c r="EF917" s="282"/>
      <c r="EG917" s="282"/>
      <c r="EH917" s="282"/>
      <c r="EI917" s="282"/>
      <c r="EJ917" s="282"/>
      <c r="EK917" s="282"/>
      <c r="EL917" s="282"/>
      <c r="EM917" s="282"/>
      <c r="EN917" s="282"/>
      <c r="EO917" s="282"/>
      <c r="EP917" s="282"/>
      <c r="EQ917" s="282"/>
      <c r="ER917" s="282"/>
      <c r="ES917" s="282"/>
      <c r="ET917" s="282"/>
      <c r="EU917" s="282"/>
      <c r="EV917" s="282"/>
      <c r="EW917" s="282"/>
      <c r="EX917" s="282"/>
      <c r="EY917" s="282"/>
      <c r="EZ917" s="282"/>
      <c r="FA917" s="282"/>
      <c r="FB917" s="282"/>
      <c r="FC917" s="282"/>
      <c r="FD917" s="282"/>
      <c r="FE917" s="282"/>
      <c r="FF917" s="282"/>
      <c r="FG917" s="282"/>
      <c r="FH917" s="282"/>
      <c r="FI917" s="282"/>
      <c r="FJ917" s="282"/>
      <c r="FK917" s="282"/>
      <c r="FL917" s="282"/>
      <c r="FM917" s="282"/>
      <c r="FN917" s="282"/>
      <c r="FO917" s="282"/>
      <c r="FP917" s="282"/>
      <c r="FQ917" s="282"/>
      <c r="FR917" s="282"/>
      <c r="FS917" s="282"/>
      <c r="FT917" s="282"/>
      <c r="FU917" s="282"/>
      <c r="FV917" s="282"/>
      <c r="FW917" s="282"/>
      <c r="FX917" s="282"/>
      <c r="FY917" s="282"/>
      <c r="FZ917" s="282"/>
      <c r="GA917" s="282"/>
      <c r="GB917" s="282"/>
      <c r="GC917" s="282"/>
      <c r="GD917" s="282"/>
      <c r="GE917" s="282"/>
      <c r="GF917" s="282"/>
      <c r="GG917" s="282"/>
      <c r="GH917" s="282"/>
      <c r="GI917" s="282"/>
      <c r="GJ917" s="282"/>
      <c r="GK917" s="282"/>
      <c r="GL917" s="282"/>
      <c r="GM917" s="282"/>
      <c r="GN917" s="282"/>
      <c r="GO917" s="282"/>
      <c r="GP917" s="282"/>
      <c r="GQ917" s="282"/>
      <c r="GR917" s="282"/>
      <c r="GS917" s="282"/>
      <c r="GT917" s="282"/>
      <c r="GU917" s="282"/>
      <c r="GV917" s="282"/>
      <c r="GW917" s="282"/>
      <c r="GX917" s="282"/>
      <c r="GY917" s="282"/>
      <c r="GZ917" s="282"/>
      <c r="HA917" s="282"/>
      <c r="HB917" s="282"/>
      <c r="HC917" s="282"/>
      <c r="HD917" s="282"/>
      <c r="HE917" s="282"/>
      <c r="HF917" s="282"/>
      <c r="HG917" s="282"/>
      <c r="HH917" s="282"/>
      <c r="HI917" s="282"/>
      <c r="HJ917" s="282"/>
      <c r="HK917" s="282"/>
      <c r="HL917" s="282"/>
      <c r="HM917" s="282"/>
      <c r="HN917" s="282"/>
      <c r="HO917" s="282"/>
      <c r="HP917" s="282"/>
      <c r="HQ917" s="282"/>
    </row>
    <row r="918" spans="1:225" s="73" customFormat="1" ht="18" hidden="1" customHeight="1" x14ac:dyDescent="0.25">
      <c r="A918" s="223" t="str">
        <f t="shared" si="1946"/>
        <v/>
      </c>
      <c r="B918" s="225" t="str">
        <f t="shared" si="1946"/>
        <v/>
      </c>
      <c r="C918" s="218">
        <f t="shared" si="1942"/>
        <v>0</v>
      </c>
      <c r="D918" s="284"/>
      <c r="E918" s="219">
        <f t="shared" si="1943"/>
        <v>0</v>
      </c>
      <c r="F918" s="219">
        <f t="shared" si="1944"/>
        <v>0</v>
      </c>
      <c r="G918" s="84"/>
      <c r="H918" s="214" t="str">
        <f t="shared" si="1935"/>
        <v/>
      </c>
      <c r="I918" s="219" t="str">
        <f t="shared" si="1936"/>
        <v/>
      </c>
      <c r="J918" s="219" t="str">
        <f t="shared" si="1939"/>
        <v/>
      </c>
      <c r="K918" s="216"/>
      <c r="L918" s="217">
        <f t="shared" si="1934"/>
        <v>1</v>
      </c>
      <c r="M918" s="219" t="str">
        <f t="shared" si="1947"/>
        <v/>
      </c>
      <c r="N918" s="221" t="str">
        <f t="shared" si="1938"/>
        <v/>
      </c>
      <c r="O918" s="304"/>
      <c r="P918" s="282"/>
      <c r="Q918" s="282"/>
      <c r="R918" s="287"/>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c r="CQ918" s="282"/>
      <c r="CR918" s="282"/>
      <c r="CS918" s="282"/>
      <c r="CT918" s="282"/>
      <c r="CU918" s="282"/>
      <c r="CV918" s="282"/>
      <c r="CW918" s="282"/>
      <c r="CX918" s="282"/>
      <c r="CY918" s="282"/>
      <c r="CZ918" s="282"/>
      <c r="DA918" s="282"/>
      <c r="DB918" s="282"/>
      <c r="DC918" s="282"/>
      <c r="DD918" s="282"/>
      <c r="DE918" s="282"/>
      <c r="DF918" s="282"/>
      <c r="DG918" s="282"/>
      <c r="DH918" s="282"/>
      <c r="DI918" s="282"/>
      <c r="DJ918" s="282"/>
      <c r="DK918" s="282"/>
      <c r="DL918" s="282"/>
      <c r="DM918" s="282"/>
      <c r="DN918" s="282"/>
      <c r="DO918" s="282"/>
      <c r="DP918" s="282"/>
      <c r="DQ918" s="282"/>
      <c r="DR918" s="282"/>
      <c r="DS918" s="282"/>
      <c r="DT918" s="282"/>
      <c r="DU918" s="282"/>
      <c r="DV918" s="282"/>
      <c r="DW918" s="282"/>
      <c r="DX918" s="282"/>
      <c r="DY918" s="282"/>
      <c r="DZ918" s="282"/>
      <c r="EA918" s="282"/>
      <c r="EB918" s="282"/>
      <c r="EC918" s="282"/>
      <c r="ED918" s="282"/>
      <c r="EE918" s="282"/>
      <c r="EF918" s="282"/>
      <c r="EG918" s="282"/>
      <c r="EH918" s="282"/>
      <c r="EI918" s="282"/>
      <c r="EJ918" s="282"/>
      <c r="EK918" s="282"/>
      <c r="EL918" s="282"/>
      <c r="EM918" s="282"/>
      <c r="EN918" s="282"/>
      <c r="EO918" s="282"/>
      <c r="EP918" s="282"/>
      <c r="EQ918" s="282"/>
      <c r="ER918" s="282"/>
      <c r="ES918" s="282"/>
      <c r="ET918" s="282"/>
      <c r="EU918" s="282"/>
      <c r="EV918" s="282"/>
      <c r="EW918" s="282"/>
      <c r="EX918" s="282"/>
      <c r="EY918" s="282"/>
      <c r="EZ918" s="282"/>
      <c r="FA918" s="282"/>
      <c r="FB918" s="282"/>
      <c r="FC918" s="282"/>
      <c r="FD918" s="282"/>
      <c r="FE918" s="282"/>
      <c r="FF918" s="282"/>
      <c r="FG918" s="282"/>
      <c r="FH918" s="282"/>
      <c r="FI918" s="282"/>
      <c r="FJ918" s="282"/>
      <c r="FK918" s="282"/>
      <c r="FL918" s="282"/>
      <c r="FM918" s="282"/>
      <c r="FN918" s="282"/>
      <c r="FO918" s="282"/>
      <c r="FP918" s="282"/>
      <c r="FQ918" s="282"/>
      <c r="FR918" s="282"/>
      <c r="FS918" s="282"/>
      <c r="FT918" s="282"/>
      <c r="FU918" s="282"/>
      <c r="FV918" s="282"/>
      <c r="FW918" s="282"/>
      <c r="FX918" s="282"/>
      <c r="FY918" s="282"/>
      <c r="FZ918" s="282"/>
      <c r="GA918" s="282"/>
      <c r="GB918" s="282"/>
      <c r="GC918" s="282"/>
      <c r="GD918" s="282"/>
      <c r="GE918" s="282"/>
      <c r="GF918" s="282"/>
      <c r="GG918" s="282"/>
      <c r="GH918" s="282"/>
      <c r="GI918" s="282"/>
      <c r="GJ918" s="282"/>
      <c r="GK918" s="282"/>
      <c r="GL918" s="282"/>
      <c r="GM918" s="282"/>
      <c r="GN918" s="282"/>
      <c r="GO918" s="282"/>
      <c r="GP918" s="282"/>
      <c r="GQ918" s="282"/>
      <c r="GR918" s="282"/>
      <c r="GS918" s="282"/>
      <c r="GT918" s="282"/>
      <c r="GU918" s="282"/>
      <c r="GV918" s="282"/>
      <c r="GW918" s="282"/>
      <c r="GX918" s="282"/>
      <c r="GY918" s="282"/>
      <c r="GZ918" s="282"/>
      <c r="HA918" s="282"/>
      <c r="HB918" s="282"/>
      <c r="HC918" s="282"/>
      <c r="HD918" s="282"/>
      <c r="HE918" s="282"/>
      <c r="HF918" s="282"/>
      <c r="HG918" s="282"/>
      <c r="HH918" s="282"/>
      <c r="HI918" s="282"/>
      <c r="HJ918" s="282"/>
      <c r="HK918" s="282"/>
      <c r="HL918" s="282"/>
      <c r="HM918" s="282"/>
      <c r="HN918" s="282"/>
      <c r="HO918" s="282"/>
      <c r="HP918" s="282"/>
      <c r="HQ918" s="282"/>
    </row>
    <row r="919" spans="1:225" s="73" customFormat="1" ht="18" hidden="1" customHeight="1" x14ac:dyDescent="0.25">
      <c r="A919" s="223" t="str">
        <f t="shared" si="1946"/>
        <v/>
      </c>
      <c r="B919" s="225" t="str">
        <f t="shared" si="1946"/>
        <v/>
      </c>
      <c r="C919" s="218">
        <f t="shared" si="1942"/>
        <v>0</v>
      </c>
      <c r="D919" s="284"/>
      <c r="E919" s="219">
        <f t="shared" si="1943"/>
        <v>0</v>
      </c>
      <c r="F919" s="219">
        <f t="shared" si="1944"/>
        <v>0</v>
      </c>
      <c r="G919" s="84"/>
      <c r="H919" s="214" t="str">
        <f t="shared" si="1935"/>
        <v/>
      </c>
      <c r="I919" s="219" t="str">
        <f t="shared" si="1936"/>
        <v/>
      </c>
      <c r="J919" s="219" t="str">
        <f t="shared" si="1939"/>
        <v/>
      </c>
      <c r="K919" s="216"/>
      <c r="L919" s="217">
        <f t="shared" si="1934"/>
        <v>1</v>
      </c>
      <c r="M919" s="219" t="str">
        <f t="shared" si="1947"/>
        <v/>
      </c>
      <c r="N919" s="221" t="str">
        <f t="shared" si="1938"/>
        <v/>
      </c>
      <c r="O919" s="304"/>
      <c r="P919" s="282"/>
      <c r="Q919" s="282"/>
      <c r="R919" s="287"/>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c r="CQ919" s="282"/>
      <c r="CR919" s="282"/>
      <c r="CS919" s="282"/>
      <c r="CT919" s="282"/>
      <c r="CU919" s="282"/>
      <c r="CV919" s="282"/>
      <c r="CW919" s="282"/>
      <c r="CX919" s="282"/>
      <c r="CY919" s="282"/>
      <c r="CZ919" s="282"/>
      <c r="DA919" s="282"/>
      <c r="DB919" s="282"/>
      <c r="DC919" s="282"/>
      <c r="DD919" s="282"/>
      <c r="DE919" s="282"/>
      <c r="DF919" s="282"/>
      <c r="DG919" s="282"/>
      <c r="DH919" s="282"/>
      <c r="DI919" s="282"/>
      <c r="DJ919" s="282"/>
      <c r="DK919" s="282"/>
      <c r="DL919" s="282"/>
      <c r="DM919" s="282"/>
      <c r="DN919" s="282"/>
      <c r="DO919" s="282"/>
      <c r="DP919" s="282"/>
      <c r="DQ919" s="282"/>
      <c r="DR919" s="282"/>
      <c r="DS919" s="282"/>
      <c r="DT919" s="282"/>
      <c r="DU919" s="282"/>
      <c r="DV919" s="282"/>
      <c r="DW919" s="282"/>
      <c r="DX919" s="282"/>
      <c r="DY919" s="282"/>
      <c r="DZ919" s="282"/>
      <c r="EA919" s="282"/>
      <c r="EB919" s="282"/>
      <c r="EC919" s="282"/>
      <c r="ED919" s="282"/>
      <c r="EE919" s="282"/>
      <c r="EF919" s="282"/>
      <c r="EG919" s="282"/>
      <c r="EH919" s="282"/>
      <c r="EI919" s="282"/>
      <c r="EJ919" s="282"/>
      <c r="EK919" s="282"/>
      <c r="EL919" s="282"/>
      <c r="EM919" s="282"/>
      <c r="EN919" s="282"/>
      <c r="EO919" s="282"/>
      <c r="EP919" s="282"/>
      <c r="EQ919" s="282"/>
      <c r="ER919" s="282"/>
      <c r="ES919" s="282"/>
      <c r="ET919" s="282"/>
      <c r="EU919" s="282"/>
      <c r="EV919" s="282"/>
      <c r="EW919" s="282"/>
      <c r="EX919" s="282"/>
      <c r="EY919" s="282"/>
      <c r="EZ919" s="282"/>
      <c r="FA919" s="282"/>
      <c r="FB919" s="282"/>
      <c r="FC919" s="282"/>
      <c r="FD919" s="282"/>
      <c r="FE919" s="282"/>
      <c r="FF919" s="282"/>
      <c r="FG919" s="282"/>
      <c r="FH919" s="282"/>
      <c r="FI919" s="282"/>
      <c r="FJ919" s="282"/>
      <c r="FK919" s="282"/>
      <c r="FL919" s="282"/>
      <c r="FM919" s="282"/>
      <c r="FN919" s="282"/>
      <c r="FO919" s="282"/>
      <c r="FP919" s="282"/>
      <c r="FQ919" s="282"/>
      <c r="FR919" s="282"/>
      <c r="FS919" s="282"/>
      <c r="FT919" s="282"/>
      <c r="FU919" s="282"/>
      <c r="FV919" s="282"/>
      <c r="FW919" s="282"/>
      <c r="FX919" s="282"/>
      <c r="FY919" s="282"/>
      <c r="FZ919" s="282"/>
      <c r="GA919" s="282"/>
      <c r="GB919" s="282"/>
      <c r="GC919" s="282"/>
      <c r="GD919" s="282"/>
      <c r="GE919" s="282"/>
      <c r="GF919" s="282"/>
      <c r="GG919" s="282"/>
      <c r="GH919" s="282"/>
      <c r="GI919" s="282"/>
      <c r="GJ919" s="282"/>
      <c r="GK919" s="282"/>
      <c r="GL919" s="282"/>
      <c r="GM919" s="282"/>
      <c r="GN919" s="282"/>
      <c r="GO919" s="282"/>
      <c r="GP919" s="282"/>
      <c r="GQ919" s="282"/>
      <c r="GR919" s="282"/>
      <c r="GS919" s="282"/>
      <c r="GT919" s="282"/>
      <c r="GU919" s="282"/>
      <c r="GV919" s="282"/>
      <c r="GW919" s="282"/>
      <c r="GX919" s="282"/>
      <c r="GY919" s="282"/>
      <c r="GZ919" s="282"/>
      <c r="HA919" s="282"/>
      <c r="HB919" s="282"/>
      <c r="HC919" s="282"/>
      <c r="HD919" s="282"/>
      <c r="HE919" s="282"/>
      <c r="HF919" s="282"/>
      <c r="HG919" s="282"/>
      <c r="HH919" s="282"/>
      <c r="HI919" s="282"/>
      <c r="HJ919" s="282"/>
      <c r="HK919" s="282"/>
      <c r="HL919" s="282"/>
      <c r="HM919" s="282"/>
      <c r="HN919" s="282"/>
      <c r="HO919" s="282"/>
      <c r="HP919" s="282"/>
      <c r="HQ919" s="282"/>
    </row>
    <row r="920" spans="1:225" s="73" customFormat="1" ht="18" hidden="1" customHeight="1" x14ac:dyDescent="0.25">
      <c r="A920" s="223" t="str">
        <f t="shared" si="1946"/>
        <v/>
      </c>
      <c r="B920" s="225" t="str">
        <f t="shared" si="1946"/>
        <v/>
      </c>
      <c r="C920" s="218">
        <f t="shared" si="1942"/>
        <v>0</v>
      </c>
      <c r="D920" s="284"/>
      <c r="E920" s="219">
        <f t="shared" si="1943"/>
        <v>0</v>
      </c>
      <c r="F920" s="219">
        <f t="shared" si="1944"/>
        <v>0</v>
      </c>
      <c r="G920" s="84"/>
      <c r="H920" s="214" t="str">
        <f t="shared" si="1935"/>
        <v/>
      </c>
      <c r="I920" s="219" t="str">
        <f t="shared" si="1936"/>
        <v/>
      </c>
      <c r="J920" s="219" t="str">
        <f t="shared" si="1939"/>
        <v/>
      </c>
      <c r="K920" s="216"/>
      <c r="L920" s="217">
        <f t="shared" ref="L920:L941" si="1948">IF(K920="",1,1-K920)</f>
        <v>1</v>
      </c>
      <c r="M920" s="219" t="str">
        <f t="shared" si="1947"/>
        <v/>
      </c>
      <c r="N920" s="221" t="str">
        <f t="shared" si="1938"/>
        <v/>
      </c>
      <c r="O920" s="304"/>
      <c r="P920" s="282"/>
      <c r="Q920" s="282"/>
      <c r="R920" s="287"/>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c r="CQ920" s="282"/>
      <c r="CR920" s="282"/>
      <c r="CS920" s="282"/>
      <c r="CT920" s="282"/>
      <c r="CU920" s="282"/>
      <c r="CV920" s="282"/>
      <c r="CW920" s="282"/>
      <c r="CX920" s="282"/>
      <c r="CY920" s="282"/>
      <c r="CZ920" s="282"/>
      <c r="DA920" s="282"/>
      <c r="DB920" s="282"/>
      <c r="DC920" s="282"/>
      <c r="DD920" s="282"/>
      <c r="DE920" s="282"/>
      <c r="DF920" s="282"/>
      <c r="DG920" s="282"/>
      <c r="DH920" s="282"/>
      <c r="DI920" s="282"/>
      <c r="DJ920" s="282"/>
      <c r="DK920" s="282"/>
      <c r="DL920" s="282"/>
      <c r="DM920" s="282"/>
      <c r="DN920" s="282"/>
      <c r="DO920" s="282"/>
      <c r="DP920" s="282"/>
      <c r="DQ920" s="282"/>
      <c r="DR920" s="282"/>
      <c r="DS920" s="282"/>
      <c r="DT920" s="282"/>
      <c r="DU920" s="282"/>
      <c r="DV920" s="282"/>
      <c r="DW920" s="282"/>
      <c r="DX920" s="282"/>
      <c r="DY920" s="282"/>
      <c r="DZ920" s="282"/>
      <c r="EA920" s="282"/>
      <c r="EB920" s="282"/>
      <c r="EC920" s="282"/>
      <c r="ED920" s="282"/>
      <c r="EE920" s="282"/>
      <c r="EF920" s="282"/>
      <c r="EG920" s="282"/>
      <c r="EH920" s="282"/>
      <c r="EI920" s="282"/>
      <c r="EJ920" s="282"/>
      <c r="EK920" s="282"/>
      <c r="EL920" s="282"/>
      <c r="EM920" s="282"/>
      <c r="EN920" s="282"/>
      <c r="EO920" s="282"/>
      <c r="EP920" s="282"/>
      <c r="EQ920" s="282"/>
      <c r="ER920" s="282"/>
      <c r="ES920" s="282"/>
      <c r="ET920" s="282"/>
      <c r="EU920" s="282"/>
      <c r="EV920" s="282"/>
      <c r="EW920" s="282"/>
      <c r="EX920" s="282"/>
      <c r="EY920" s="282"/>
      <c r="EZ920" s="282"/>
      <c r="FA920" s="282"/>
      <c r="FB920" s="282"/>
      <c r="FC920" s="282"/>
      <c r="FD920" s="282"/>
      <c r="FE920" s="282"/>
      <c r="FF920" s="282"/>
      <c r="FG920" s="282"/>
      <c r="FH920" s="282"/>
      <c r="FI920" s="282"/>
      <c r="FJ920" s="282"/>
      <c r="FK920" s="282"/>
      <c r="FL920" s="282"/>
      <c r="FM920" s="282"/>
      <c r="FN920" s="282"/>
      <c r="FO920" s="282"/>
      <c r="FP920" s="282"/>
      <c r="FQ920" s="282"/>
      <c r="FR920" s="282"/>
      <c r="FS920" s="282"/>
      <c r="FT920" s="282"/>
      <c r="FU920" s="282"/>
      <c r="FV920" s="282"/>
      <c r="FW920" s="282"/>
      <c r="FX920" s="282"/>
      <c r="FY920" s="282"/>
      <c r="FZ920" s="282"/>
      <c r="GA920" s="282"/>
      <c r="GB920" s="282"/>
      <c r="GC920" s="282"/>
      <c r="GD920" s="282"/>
      <c r="GE920" s="282"/>
      <c r="GF920" s="282"/>
      <c r="GG920" s="282"/>
      <c r="GH920" s="282"/>
      <c r="GI920" s="282"/>
      <c r="GJ920" s="282"/>
      <c r="GK920" s="282"/>
      <c r="GL920" s="282"/>
      <c r="GM920" s="282"/>
      <c r="GN920" s="282"/>
      <c r="GO920" s="282"/>
      <c r="GP920" s="282"/>
      <c r="GQ920" s="282"/>
      <c r="GR920" s="282"/>
      <c r="GS920" s="282"/>
      <c r="GT920" s="282"/>
      <c r="GU920" s="282"/>
      <c r="GV920" s="282"/>
      <c r="GW920" s="282"/>
      <c r="GX920" s="282"/>
      <c r="GY920" s="282"/>
      <c r="GZ920" s="282"/>
      <c r="HA920" s="282"/>
      <c r="HB920" s="282"/>
      <c r="HC920" s="282"/>
      <c r="HD920" s="282"/>
      <c r="HE920" s="282"/>
      <c r="HF920" s="282"/>
      <c r="HG920" s="282"/>
      <c r="HH920" s="282"/>
      <c r="HI920" s="282"/>
      <c r="HJ920" s="282"/>
      <c r="HK920" s="282"/>
      <c r="HL920" s="282"/>
      <c r="HM920" s="282"/>
      <c r="HN920" s="282"/>
      <c r="HO920" s="282"/>
      <c r="HP920" s="282"/>
      <c r="HQ920" s="282"/>
    </row>
    <row r="921" spans="1:225" s="73" customFormat="1" ht="18" hidden="1" customHeight="1" x14ac:dyDescent="0.25">
      <c r="A921" s="223" t="str">
        <f t="shared" si="1946"/>
        <v/>
      </c>
      <c r="B921" s="225" t="str">
        <f t="shared" si="1946"/>
        <v/>
      </c>
      <c r="C921" s="218">
        <f t="shared" si="1942"/>
        <v>0</v>
      </c>
      <c r="D921" s="284"/>
      <c r="E921" s="219">
        <f t="shared" si="1943"/>
        <v>0</v>
      </c>
      <c r="F921" s="219">
        <f t="shared" si="1944"/>
        <v>0</v>
      </c>
      <c r="G921" s="84"/>
      <c r="H921" s="214" t="str">
        <f t="shared" ref="H921:H941" si="1949">IF(G921="","",C921*G921)</f>
        <v/>
      </c>
      <c r="I921" s="219" t="str">
        <f t="shared" ref="I921:I941" si="1950">IF(G921="","",G921*(D921+E921))</f>
        <v/>
      </c>
      <c r="J921" s="219" t="str">
        <f t="shared" si="1939"/>
        <v/>
      </c>
      <c r="K921" s="216"/>
      <c r="L921" s="217">
        <f t="shared" si="1948"/>
        <v>1</v>
      </c>
      <c r="M921" s="219" t="str">
        <f t="shared" si="1947"/>
        <v/>
      </c>
      <c r="N921" s="221" t="str">
        <f t="shared" ref="N921:N941" si="1951">IF(G921="","",ROUND(J921*L921,2))</f>
        <v/>
      </c>
      <c r="O921" s="304"/>
      <c r="P921" s="282"/>
      <c r="Q921" s="282"/>
      <c r="R921" s="287"/>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c r="CQ921" s="282"/>
      <c r="CR921" s="282"/>
      <c r="CS921" s="282"/>
      <c r="CT921" s="282"/>
      <c r="CU921" s="282"/>
      <c r="CV921" s="282"/>
      <c r="CW921" s="282"/>
      <c r="CX921" s="282"/>
      <c r="CY921" s="282"/>
      <c r="CZ921" s="282"/>
      <c r="DA921" s="282"/>
      <c r="DB921" s="282"/>
      <c r="DC921" s="282"/>
      <c r="DD921" s="282"/>
      <c r="DE921" s="282"/>
      <c r="DF921" s="282"/>
      <c r="DG921" s="282"/>
      <c r="DH921" s="282"/>
      <c r="DI921" s="282"/>
      <c r="DJ921" s="282"/>
      <c r="DK921" s="282"/>
      <c r="DL921" s="282"/>
      <c r="DM921" s="282"/>
      <c r="DN921" s="282"/>
      <c r="DO921" s="282"/>
      <c r="DP921" s="282"/>
      <c r="DQ921" s="282"/>
      <c r="DR921" s="282"/>
      <c r="DS921" s="282"/>
      <c r="DT921" s="282"/>
      <c r="DU921" s="282"/>
      <c r="DV921" s="282"/>
      <c r="DW921" s="282"/>
      <c r="DX921" s="282"/>
      <c r="DY921" s="282"/>
      <c r="DZ921" s="282"/>
      <c r="EA921" s="282"/>
      <c r="EB921" s="282"/>
      <c r="EC921" s="282"/>
      <c r="ED921" s="282"/>
      <c r="EE921" s="282"/>
      <c r="EF921" s="282"/>
      <c r="EG921" s="282"/>
      <c r="EH921" s="282"/>
      <c r="EI921" s="282"/>
      <c r="EJ921" s="282"/>
      <c r="EK921" s="282"/>
      <c r="EL921" s="282"/>
      <c r="EM921" s="282"/>
      <c r="EN921" s="282"/>
      <c r="EO921" s="282"/>
      <c r="EP921" s="282"/>
      <c r="EQ921" s="282"/>
      <c r="ER921" s="282"/>
      <c r="ES921" s="282"/>
      <c r="ET921" s="282"/>
      <c r="EU921" s="282"/>
      <c r="EV921" s="282"/>
      <c r="EW921" s="282"/>
      <c r="EX921" s="282"/>
      <c r="EY921" s="282"/>
      <c r="EZ921" s="282"/>
      <c r="FA921" s="282"/>
      <c r="FB921" s="282"/>
      <c r="FC921" s="282"/>
      <c r="FD921" s="282"/>
      <c r="FE921" s="282"/>
      <c r="FF921" s="282"/>
      <c r="FG921" s="282"/>
      <c r="FH921" s="282"/>
      <c r="FI921" s="282"/>
      <c r="FJ921" s="282"/>
      <c r="FK921" s="282"/>
      <c r="FL921" s="282"/>
      <c r="FM921" s="282"/>
      <c r="FN921" s="282"/>
      <c r="FO921" s="282"/>
      <c r="FP921" s="282"/>
      <c r="FQ921" s="282"/>
      <c r="FR921" s="282"/>
      <c r="FS921" s="282"/>
      <c r="FT921" s="282"/>
      <c r="FU921" s="282"/>
      <c r="FV921" s="282"/>
      <c r="FW921" s="282"/>
      <c r="FX921" s="282"/>
      <c r="FY921" s="282"/>
      <c r="FZ921" s="282"/>
      <c r="GA921" s="282"/>
      <c r="GB921" s="282"/>
      <c r="GC921" s="282"/>
      <c r="GD921" s="282"/>
      <c r="GE921" s="282"/>
      <c r="GF921" s="282"/>
      <c r="GG921" s="282"/>
      <c r="GH921" s="282"/>
      <c r="GI921" s="282"/>
      <c r="GJ921" s="282"/>
      <c r="GK921" s="282"/>
      <c r="GL921" s="282"/>
      <c r="GM921" s="282"/>
      <c r="GN921" s="282"/>
      <c r="GO921" s="282"/>
      <c r="GP921" s="282"/>
      <c r="GQ921" s="282"/>
      <c r="GR921" s="282"/>
      <c r="GS921" s="282"/>
      <c r="GT921" s="282"/>
      <c r="GU921" s="282"/>
      <c r="GV921" s="282"/>
      <c r="GW921" s="282"/>
      <c r="GX921" s="282"/>
      <c r="GY921" s="282"/>
      <c r="GZ921" s="282"/>
      <c r="HA921" s="282"/>
      <c r="HB921" s="282"/>
      <c r="HC921" s="282"/>
      <c r="HD921" s="282"/>
      <c r="HE921" s="282"/>
      <c r="HF921" s="282"/>
      <c r="HG921" s="282"/>
      <c r="HH921" s="282"/>
      <c r="HI921" s="282"/>
      <c r="HJ921" s="282"/>
      <c r="HK921" s="282"/>
      <c r="HL921" s="282"/>
      <c r="HM921" s="282"/>
      <c r="HN921" s="282"/>
      <c r="HO921" s="282"/>
      <c r="HP921" s="282"/>
      <c r="HQ921" s="282"/>
    </row>
    <row r="922" spans="1:225" s="73" customFormat="1" ht="18" hidden="1" customHeight="1" x14ac:dyDescent="0.25">
      <c r="A922" s="223" t="str">
        <f t="shared" si="1946"/>
        <v/>
      </c>
      <c r="B922" s="225" t="str">
        <f t="shared" si="1946"/>
        <v/>
      </c>
      <c r="C922" s="218">
        <f t="shared" si="1942"/>
        <v>0</v>
      </c>
      <c r="D922" s="284"/>
      <c r="E922" s="219">
        <f t="shared" si="1943"/>
        <v>0</v>
      </c>
      <c r="F922" s="219">
        <f t="shared" si="1944"/>
        <v>0</v>
      </c>
      <c r="G922" s="84"/>
      <c r="H922" s="214" t="str">
        <f t="shared" si="1949"/>
        <v/>
      </c>
      <c r="I922" s="219" t="str">
        <f t="shared" si="1950"/>
        <v/>
      </c>
      <c r="J922" s="219" t="str">
        <f t="shared" ref="J922:J941" si="1952">IF(G922="","",G922*(D922+F922))</f>
        <v/>
      </c>
      <c r="K922" s="216"/>
      <c r="L922" s="217">
        <f t="shared" si="1948"/>
        <v>1</v>
      </c>
      <c r="M922" s="219" t="str">
        <f t="shared" si="1947"/>
        <v/>
      </c>
      <c r="N922" s="221" t="str">
        <f t="shared" si="1951"/>
        <v/>
      </c>
      <c r="O922" s="304"/>
      <c r="P922" s="282"/>
      <c r="Q922" s="282"/>
      <c r="R922" s="287"/>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c r="CQ922" s="282"/>
      <c r="CR922" s="282"/>
      <c r="CS922" s="282"/>
      <c r="CT922" s="282"/>
      <c r="CU922" s="282"/>
      <c r="CV922" s="282"/>
      <c r="CW922" s="282"/>
      <c r="CX922" s="282"/>
      <c r="CY922" s="282"/>
      <c r="CZ922" s="282"/>
      <c r="DA922" s="282"/>
      <c r="DB922" s="282"/>
      <c r="DC922" s="282"/>
      <c r="DD922" s="282"/>
      <c r="DE922" s="282"/>
      <c r="DF922" s="282"/>
      <c r="DG922" s="282"/>
      <c r="DH922" s="282"/>
      <c r="DI922" s="282"/>
      <c r="DJ922" s="282"/>
      <c r="DK922" s="282"/>
      <c r="DL922" s="282"/>
      <c r="DM922" s="282"/>
      <c r="DN922" s="282"/>
      <c r="DO922" s="282"/>
      <c r="DP922" s="282"/>
      <c r="DQ922" s="282"/>
      <c r="DR922" s="282"/>
      <c r="DS922" s="282"/>
      <c r="DT922" s="282"/>
      <c r="DU922" s="282"/>
      <c r="DV922" s="282"/>
      <c r="DW922" s="282"/>
      <c r="DX922" s="282"/>
      <c r="DY922" s="282"/>
      <c r="DZ922" s="282"/>
      <c r="EA922" s="282"/>
      <c r="EB922" s="282"/>
      <c r="EC922" s="282"/>
      <c r="ED922" s="282"/>
      <c r="EE922" s="282"/>
      <c r="EF922" s="282"/>
      <c r="EG922" s="282"/>
      <c r="EH922" s="282"/>
      <c r="EI922" s="282"/>
      <c r="EJ922" s="282"/>
      <c r="EK922" s="282"/>
      <c r="EL922" s="282"/>
      <c r="EM922" s="282"/>
      <c r="EN922" s="282"/>
      <c r="EO922" s="282"/>
      <c r="EP922" s="282"/>
      <c r="EQ922" s="282"/>
      <c r="ER922" s="282"/>
      <c r="ES922" s="282"/>
      <c r="ET922" s="282"/>
      <c r="EU922" s="282"/>
      <c r="EV922" s="282"/>
      <c r="EW922" s="282"/>
      <c r="EX922" s="282"/>
      <c r="EY922" s="282"/>
      <c r="EZ922" s="282"/>
      <c r="FA922" s="282"/>
      <c r="FB922" s="282"/>
      <c r="FC922" s="282"/>
      <c r="FD922" s="282"/>
      <c r="FE922" s="282"/>
      <c r="FF922" s="282"/>
      <c r="FG922" s="282"/>
      <c r="FH922" s="282"/>
      <c r="FI922" s="282"/>
      <c r="FJ922" s="282"/>
      <c r="FK922" s="282"/>
      <c r="FL922" s="282"/>
      <c r="FM922" s="282"/>
      <c r="FN922" s="282"/>
      <c r="FO922" s="282"/>
      <c r="FP922" s="282"/>
      <c r="FQ922" s="282"/>
      <c r="FR922" s="282"/>
      <c r="FS922" s="282"/>
      <c r="FT922" s="282"/>
      <c r="FU922" s="282"/>
      <c r="FV922" s="282"/>
      <c r="FW922" s="282"/>
      <c r="FX922" s="282"/>
      <c r="FY922" s="282"/>
      <c r="FZ922" s="282"/>
      <c r="GA922" s="282"/>
      <c r="GB922" s="282"/>
      <c r="GC922" s="282"/>
      <c r="GD922" s="282"/>
      <c r="GE922" s="282"/>
      <c r="GF922" s="282"/>
      <c r="GG922" s="282"/>
      <c r="GH922" s="282"/>
      <c r="GI922" s="282"/>
      <c r="GJ922" s="282"/>
      <c r="GK922" s="282"/>
      <c r="GL922" s="282"/>
      <c r="GM922" s="282"/>
      <c r="GN922" s="282"/>
      <c r="GO922" s="282"/>
      <c r="GP922" s="282"/>
      <c r="GQ922" s="282"/>
      <c r="GR922" s="282"/>
      <c r="GS922" s="282"/>
      <c r="GT922" s="282"/>
      <c r="GU922" s="282"/>
      <c r="GV922" s="282"/>
      <c r="GW922" s="282"/>
      <c r="GX922" s="282"/>
      <c r="GY922" s="282"/>
      <c r="GZ922" s="282"/>
      <c r="HA922" s="282"/>
      <c r="HB922" s="282"/>
      <c r="HC922" s="282"/>
      <c r="HD922" s="282"/>
      <c r="HE922" s="282"/>
      <c r="HF922" s="282"/>
      <c r="HG922" s="282"/>
      <c r="HH922" s="282"/>
      <c r="HI922" s="282"/>
      <c r="HJ922" s="282"/>
      <c r="HK922" s="282"/>
      <c r="HL922" s="282"/>
      <c r="HM922" s="282"/>
      <c r="HN922" s="282"/>
      <c r="HO922" s="282"/>
      <c r="HP922" s="282"/>
      <c r="HQ922" s="282"/>
    </row>
    <row r="923" spans="1:225" s="73" customFormat="1" ht="18" hidden="1" customHeight="1" x14ac:dyDescent="0.25">
      <c r="A923" s="223" t="str">
        <f t="shared" si="1946"/>
        <v/>
      </c>
      <c r="B923" s="225" t="str">
        <f t="shared" si="1946"/>
        <v/>
      </c>
      <c r="C923" s="218">
        <f t="shared" si="1942"/>
        <v>0</v>
      </c>
      <c r="D923" s="284"/>
      <c r="E923" s="219">
        <f t="shared" si="1943"/>
        <v>0</v>
      </c>
      <c r="F923" s="219">
        <f t="shared" si="1944"/>
        <v>0</v>
      </c>
      <c r="G923" s="84"/>
      <c r="H923" s="214" t="str">
        <f t="shared" si="1949"/>
        <v/>
      </c>
      <c r="I923" s="219" t="str">
        <f t="shared" si="1950"/>
        <v/>
      </c>
      <c r="J923" s="219" t="str">
        <f t="shared" si="1952"/>
        <v/>
      </c>
      <c r="K923" s="216"/>
      <c r="L923" s="217">
        <f t="shared" si="1948"/>
        <v>1</v>
      </c>
      <c r="M923" s="219" t="str">
        <f t="shared" si="1947"/>
        <v/>
      </c>
      <c r="N923" s="221" t="str">
        <f t="shared" si="1951"/>
        <v/>
      </c>
      <c r="O923" s="304"/>
      <c r="P923" s="282"/>
      <c r="Q923" s="282"/>
      <c r="R923" s="287"/>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c r="CQ923" s="282"/>
      <c r="CR923" s="282"/>
      <c r="CS923" s="282"/>
      <c r="CT923" s="282"/>
      <c r="CU923" s="282"/>
      <c r="CV923" s="282"/>
      <c r="CW923" s="282"/>
      <c r="CX923" s="282"/>
      <c r="CY923" s="282"/>
      <c r="CZ923" s="282"/>
      <c r="DA923" s="282"/>
      <c r="DB923" s="282"/>
      <c r="DC923" s="282"/>
      <c r="DD923" s="282"/>
      <c r="DE923" s="282"/>
      <c r="DF923" s="282"/>
      <c r="DG923" s="282"/>
      <c r="DH923" s="282"/>
      <c r="DI923" s="282"/>
      <c r="DJ923" s="282"/>
      <c r="DK923" s="282"/>
      <c r="DL923" s="282"/>
      <c r="DM923" s="282"/>
      <c r="DN923" s="282"/>
      <c r="DO923" s="282"/>
      <c r="DP923" s="282"/>
      <c r="DQ923" s="282"/>
      <c r="DR923" s="282"/>
      <c r="DS923" s="282"/>
      <c r="DT923" s="282"/>
      <c r="DU923" s="282"/>
      <c r="DV923" s="282"/>
      <c r="DW923" s="282"/>
      <c r="DX923" s="282"/>
      <c r="DY923" s="282"/>
      <c r="DZ923" s="282"/>
      <c r="EA923" s="282"/>
      <c r="EB923" s="282"/>
      <c r="EC923" s="282"/>
      <c r="ED923" s="282"/>
      <c r="EE923" s="282"/>
      <c r="EF923" s="282"/>
      <c r="EG923" s="282"/>
      <c r="EH923" s="282"/>
      <c r="EI923" s="282"/>
      <c r="EJ923" s="282"/>
      <c r="EK923" s="282"/>
      <c r="EL923" s="282"/>
      <c r="EM923" s="282"/>
      <c r="EN923" s="282"/>
      <c r="EO923" s="282"/>
      <c r="EP923" s="282"/>
      <c r="EQ923" s="282"/>
      <c r="ER923" s="282"/>
      <c r="ES923" s="282"/>
      <c r="ET923" s="282"/>
      <c r="EU923" s="282"/>
      <c r="EV923" s="282"/>
      <c r="EW923" s="282"/>
      <c r="EX923" s="282"/>
      <c r="EY923" s="282"/>
      <c r="EZ923" s="282"/>
      <c r="FA923" s="282"/>
      <c r="FB923" s="282"/>
      <c r="FC923" s="282"/>
      <c r="FD923" s="282"/>
      <c r="FE923" s="282"/>
      <c r="FF923" s="282"/>
      <c r="FG923" s="282"/>
      <c r="FH923" s="282"/>
      <c r="FI923" s="282"/>
      <c r="FJ923" s="282"/>
      <c r="FK923" s="282"/>
      <c r="FL923" s="282"/>
      <c r="FM923" s="282"/>
      <c r="FN923" s="282"/>
      <c r="FO923" s="282"/>
      <c r="FP923" s="282"/>
      <c r="FQ923" s="282"/>
      <c r="FR923" s="282"/>
      <c r="FS923" s="282"/>
      <c r="FT923" s="282"/>
      <c r="FU923" s="282"/>
      <c r="FV923" s="282"/>
      <c r="FW923" s="282"/>
      <c r="FX923" s="282"/>
      <c r="FY923" s="282"/>
      <c r="FZ923" s="282"/>
      <c r="GA923" s="282"/>
      <c r="GB923" s="282"/>
      <c r="GC923" s="282"/>
      <c r="GD923" s="282"/>
      <c r="GE923" s="282"/>
      <c r="GF923" s="282"/>
      <c r="GG923" s="282"/>
      <c r="GH923" s="282"/>
      <c r="GI923" s="282"/>
      <c r="GJ923" s="282"/>
      <c r="GK923" s="282"/>
      <c r="GL923" s="282"/>
      <c r="GM923" s="282"/>
      <c r="GN923" s="282"/>
      <c r="GO923" s="282"/>
      <c r="GP923" s="282"/>
      <c r="GQ923" s="282"/>
      <c r="GR923" s="282"/>
      <c r="GS923" s="282"/>
      <c r="GT923" s="282"/>
      <c r="GU923" s="282"/>
      <c r="GV923" s="282"/>
      <c r="GW923" s="282"/>
      <c r="GX923" s="282"/>
      <c r="GY923" s="282"/>
      <c r="GZ923" s="282"/>
      <c r="HA923" s="282"/>
      <c r="HB923" s="282"/>
      <c r="HC923" s="282"/>
      <c r="HD923" s="282"/>
      <c r="HE923" s="282"/>
      <c r="HF923" s="282"/>
      <c r="HG923" s="282"/>
      <c r="HH923" s="282"/>
      <c r="HI923" s="282"/>
      <c r="HJ923" s="282"/>
      <c r="HK923" s="282"/>
      <c r="HL923" s="282"/>
      <c r="HM923" s="282"/>
      <c r="HN923" s="282"/>
      <c r="HO923" s="282"/>
      <c r="HP923" s="282"/>
      <c r="HQ923" s="282"/>
    </row>
    <row r="924" spans="1:225" s="73" customFormat="1" ht="18" hidden="1" customHeight="1" x14ac:dyDescent="0.25">
      <c r="A924" s="223" t="str">
        <f t="shared" si="1946"/>
        <v/>
      </c>
      <c r="B924" s="225" t="str">
        <f t="shared" si="1946"/>
        <v/>
      </c>
      <c r="C924" s="218">
        <f t="shared" si="1942"/>
        <v>0</v>
      </c>
      <c r="D924" s="284"/>
      <c r="E924" s="219">
        <f t="shared" si="1943"/>
        <v>0</v>
      </c>
      <c r="F924" s="219">
        <f t="shared" si="1944"/>
        <v>0</v>
      </c>
      <c r="G924" s="84"/>
      <c r="H924" s="214" t="str">
        <f t="shared" si="1949"/>
        <v/>
      </c>
      <c r="I924" s="219" t="str">
        <f t="shared" si="1950"/>
        <v/>
      </c>
      <c r="J924" s="219" t="str">
        <f t="shared" si="1952"/>
        <v/>
      </c>
      <c r="K924" s="216"/>
      <c r="L924" s="217">
        <f t="shared" si="1948"/>
        <v>1</v>
      </c>
      <c r="M924" s="219" t="str">
        <f t="shared" si="1947"/>
        <v/>
      </c>
      <c r="N924" s="221" t="str">
        <f t="shared" si="1951"/>
        <v/>
      </c>
      <c r="O924" s="304"/>
      <c r="P924" s="282"/>
      <c r="Q924" s="282"/>
      <c r="R924" s="287"/>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c r="CQ924" s="282"/>
      <c r="CR924" s="282"/>
      <c r="CS924" s="282"/>
      <c r="CT924" s="282"/>
      <c r="CU924" s="282"/>
      <c r="CV924" s="282"/>
      <c r="CW924" s="282"/>
      <c r="CX924" s="282"/>
      <c r="CY924" s="282"/>
      <c r="CZ924" s="282"/>
      <c r="DA924" s="282"/>
      <c r="DB924" s="282"/>
      <c r="DC924" s="282"/>
      <c r="DD924" s="282"/>
      <c r="DE924" s="282"/>
      <c r="DF924" s="282"/>
      <c r="DG924" s="282"/>
      <c r="DH924" s="282"/>
      <c r="DI924" s="282"/>
      <c r="DJ924" s="282"/>
      <c r="DK924" s="282"/>
      <c r="DL924" s="282"/>
      <c r="DM924" s="282"/>
      <c r="DN924" s="282"/>
      <c r="DO924" s="282"/>
      <c r="DP924" s="282"/>
      <c r="DQ924" s="282"/>
      <c r="DR924" s="282"/>
      <c r="DS924" s="282"/>
      <c r="DT924" s="282"/>
      <c r="DU924" s="282"/>
      <c r="DV924" s="282"/>
      <c r="DW924" s="282"/>
      <c r="DX924" s="282"/>
      <c r="DY924" s="282"/>
      <c r="DZ924" s="282"/>
      <c r="EA924" s="282"/>
      <c r="EB924" s="282"/>
      <c r="EC924" s="282"/>
      <c r="ED924" s="282"/>
      <c r="EE924" s="282"/>
      <c r="EF924" s="282"/>
      <c r="EG924" s="282"/>
      <c r="EH924" s="282"/>
      <c r="EI924" s="282"/>
      <c r="EJ924" s="282"/>
      <c r="EK924" s="282"/>
      <c r="EL924" s="282"/>
      <c r="EM924" s="282"/>
      <c r="EN924" s="282"/>
      <c r="EO924" s="282"/>
      <c r="EP924" s="282"/>
      <c r="EQ924" s="282"/>
      <c r="ER924" s="282"/>
      <c r="ES924" s="282"/>
      <c r="ET924" s="282"/>
      <c r="EU924" s="282"/>
      <c r="EV924" s="282"/>
      <c r="EW924" s="282"/>
      <c r="EX924" s="282"/>
      <c r="EY924" s="282"/>
      <c r="EZ924" s="282"/>
      <c r="FA924" s="282"/>
      <c r="FB924" s="282"/>
      <c r="FC924" s="282"/>
      <c r="FD924" s="282"/>
      <c r="FE924" s="282"/>
      <c r="FF924" s="282"/>
      <c r="FG924" s="282"/>
      <c r="FH924" s="282"/>
      <c r="FI924" s="282"/>
      <c r="FJ924" s="282"/>
      <c r="FK924" s="282"/>
      <c r="FL924" s="282"/>
      <c r="FM924" s="282"/>
      <c r="FN924" s="282"/>
      <c r="FO924" s="282"/>
      <c r="FP924" s="282"/>
      <c r="FQ924" s="282"/>
      <c r="FR924" s="282"/>
      <c r="FS924" s="282"/>
      <c r="FT924" s="282"/>
      <c r="FU924" s="282"/>
      <c r="FV924" s="282"/>
      <c r="FW924" s="282"/>
      <c r="FX924" s="282"/>
      <c r="FY924" s="282"/>
      <c r="FZ924" s="282"/>
      <c r="GA924" s="282"/>
      <c r="GB924" s="282"/>
      <c r="GC924" s="282"/>
      <c r="GD924" s="282"/>
      <c r="GE924" s="282"/>
      <c r="GF924" s="282"/>
      <c r="GG924" s="282"/>
      <c r="GH924" s="282"/>
      <c r="GI924" s="282"/>
      <c r="GJ924" s="282"/>
      <c r="GK924" s="282"/>
      <c r="GL924" s="282"/>
      <c r="GM924" s="282"/>
      <c r="GN924" s="282"/>
      <c r="GO924" s="282"/>
      <c r="GP924" s="282"/>
      <c r="GQ924" s="282"/>
      <c r="GR924" s="282"/>
      <c r="GS924" s="282"/>
      <c r="GT924" s="282"/>
      <c r="GU924" s="282"/>
      <c r="GV924" s="282"/>
      <c r="GW924" s="282"/>
      <c r="GX924" s="282"/>
      <c r="GY924" s="282"/>
      <c r="GZ924" s="282"/>
      <c r="HA924" s="282"/>
      <c r="HB924" s="282"/>
      <c r="HC924" s="282"/>
      <c r="HD924" s="282"/>
      <c r="HE924" s="282"/>
      <c r="HF924" s="282"/>
      <c r="HG924" s="282"/>
      <c r="HH924" s="282"/>
      <c r="HI924" s="282"/>
      <c r="HJ924" s="282"/>
      <c r="HK924" s="282"/>
      <c r="HL924" s="282"/>
      <c r="HM924" s="282"/>
      <c r="HN924" s="282"/>
      <c r="HO924" s="282"/>
      <c r="HP924" s="282"/>
      <c r="HQ924" s="282"/>
    </row>
    <row r="925" spans="1:225" s="73" customFormat="1" ht="18" hidden="1" customHeight="1" x14ac:dyDescent="0.25">
      <c r="A925" s="223" t="str">
        <f t="shared" si="1946"/>
        <v/>
      </c>
      <c r="B925" s="225" t="str">
        <f t="shared" si="1946"/>
        <v/>
      </c>
      <c r="C925" s="218">
        <f t="shared" si="1942"/>
        <v>0</v>
      </c>
      <c r="D925" s="284"/>
      <c r="E925" s="219">
        <f t="shared" si="1943"/>
        <v>0</v>
      </c>
      <c r="F925" s="219">
        <f t="shared" si="1944"/>
        <v>0</v>
      </c>
      <c r="G925" s="84"/>
      <c r="H925" s="214" t="str">
        <f t="shared" si="1949"/>
        <v/>
      </c>
      <c r="I925" s="219" t="str">
        <f t="shared" si="1950"/>
        <v/>
      </c>
      <c r="J925" s="219" t="str">
        <f t="shared" si="1952"/>
        <v/>
      </c>
      <c r="K925" s="216"/>
      <c r="L925" s="217">
        <f t="shared" si="1948"/>
        <v>1</v>
      </c>
      <c r="M925" s="219" t="str">
        <f t="shared" si="1947"/>
        <v/>
      </c>
      <c r="N925" s="221" t="str">
        <f t="shared" si="1951"/>
        <v/>
      </c>
      <c r="O925" s="304"/>
      <c r="P925" s="282"/>
      <c r="Q925" s="282"/>
      <c r="R925" s="287"/>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c r="CQ925" s="282"/>
      <c r="CR925" s="282"/>
      <c r="CS925" s="282"/>
      <c r="CT925" s="282"/>
      <c r="CU925" s="282"/>
      <c r="CV925" s="282"/>
      <c r="CW925" s="282"/>
      <c r="CX925" s="282"/>
      <c r="CY925" s="282"/>
      <c r="CZ925" s="282"/>
      <c r="DA925" s="282"/>
      <c r="DB925" s="282"/>
      <c r="DC925" s="282"/>
      <c r="DD925" s="282"/>
      <c r="DE925" s="282"/>
      <c r="DF925" s="282"/>
      <c r="DG925" s="282"/>
      <c r="DH925" s="282"/>
      <c r="DI925" s="282"/>
      <c r="DJ925" s="282"/>
      <c r="DK925" s="282"/>
      <c r="DL925" s="282"/>
      <c r="DM925" s="282"/>
      <c r="DN925" s="282"/>
      <c r="DO925" s="282"/>
      <c r="DP925" s="282"/>
      <c r="DQ925" s="282"/>
      <c r="DR925" s="282"/>
      <c r="DS925" s="282"/>
      <c r="DT925" s="282"/>
      <c r="DU925" s="282"/>
      <c r="DV925" s="282"/>
      <c r="DW925" s="282"/>
      <c r="DX925" s="282"/>
      <c r="DY925" s="282"/>
      <c r="DZ925" s="282"/>
      <c r="EA925" s="282"/>
      <c r="EB925" s="282"/>
      <c r="EC925" s="282"/>
      <c r="ED925" s="282"/>
      <c r="EE925" s="282"/>
      <c r="EF925" s="282"/>
      <c r="EG925" s="282"/>
      <c r="EH925" s="282"/>
      <c r="EI925" s="282"/>
      <c r="EJ925" s="282"/>
      <c r="EK925" s="282"/>
      <c r="EL925" s="282"/>
      <c r="EM925" s="282"/>
      <c r="EN925" s="282"/>
      <c r="EO925" s="282"/>
      <c r="EP925" s="282"/>
      <c r="EQ925" s="282"/>
      <c r="ER925" s="282"/>
      <c r="ES925" s="282"/>
      <c r="ET925" s="282"/>
      <c r="EU925" s="282"/>
      <c r="EV925" s="282"/>
      <c r="EW925" s="282"/>
      <c r="EX925" s="282"/>
      <c r="EY925" s="282"/>
      <c r="EZ925" s="282"/>
      <c r="FA925" s="282"/>
      <c r="FB925" s="282"/>
      <c r="FC925" s="282"/>
      <c r="FD925" s="282"/>
      <c r="FE925" s="282"/>
      <c r="FF925" s="282"/>
      <c r="FG925" s="282"/>
      <c r="FH925" s="282"/>
      <c r="FI925" s="282"/>
      <c r="FJ925" s="282"/>
      <c r="FK925" s="282"/>
      <c r="FL925" s="282"/>
      <c r="FM925" s="282"/>
      <c r="FN925" s="282"/>
      <c r="FO925" s="282"/>
      <c r="FP925" s="282"/>
      <c r="FQ925" s="282"/>
      <c r="FR925" s="282"/>
      <c r="FS925" s="282"/>
      <c r="FT925" s="282"/>
      <c r="FU925" s="282"/>
      <c r="FV925" s="282"/>
      <c r="FW925" s="282"/>
      <c r="FX925" s="282"/>
      <c r="FY925" s="282"/>
      <c r="FZ925" s="282"/>
      <c r="GA925" s="282"/>
      <c r="GB925" s="282"/>
      <c r="GC925" s="282"/>
      <c r="GD925" s="282"/>
      <c r="GE925" s="282"/>
      <c r="GF925" s="282"/>
      <c r="GG925" s="282"/>
      <c r="GH925" s="282"/>
      <c r="GI925" s="282"/>
      <c r="GJ925" s="282"/>
      <c r="GK925" s="282"/>
      <c r="GL925" s="282"/>
      <c r="GM925" s="282"/>
      <c r="GN925" s="282"/>
      <c r="GO925" s="282"/>
      <c r="GP925" s="282"/>
      <c r="GQ925" s="282"/>
      <c r="GR925" s="282"/>
      <c r="GS925" s="282"/>
      <c r="GT925" s="282"/>
      <c r="GU925" s="282"/>
      <c r="GV925" s="282"/>
      <c r="GW925" s="282"/>
      <c r="GX925" s="282"/>
      <c r="GY925" s="282"/>
      <c r="GZ925" s="282"/>
      <c r="HA925" s="282"/>
      <c r="HB925" s="282"/>
      <c r="HC925" s="282"/>
      <c r="HD925" s="282"/>
      <c r="HE925" s="282"/>
      <c r="HF925" s="282"/>
      <c r="HG925" s="282"/>
      <c r="HH925" s="282"/>
      <c r="HI925" s="282"/>
      <c r="HJ925" s="282"/>
      <c r="HK925" s="282"/>
      <c r="HL925" s="282"/>
      <c r="HM925" s="282"/>
      <c r="HN925" s="282"/>
      <c r="HO925" s="282"/>
      <c r="HP925" s="282"/>
      <c r="HQ925" s="282"/>
    </row>
    <row r="926" spans="1:225" s="73" customFormat="1" ht="18" hidden="1" customHeight="1" x14ac:dyDescent="0.25">
      <c r="A926" s="223" t="str">
        <f t="shared" si="1946"/>
        <v/>
      </c>
      <c r="B926" s="225" t="str">
        <f t="shared" si="1946"/>
        <v/>
      </c>
      <c r="C926" s="218">
        <f t="shared" si="1942"/>
        <v>0</v>
      </c>
      <c r="D926" s="284"/>
      <c r="E926" s="219">
        <f t="shared" si="1943"/>
        <v>0</v>
      </c>
      <c r="F926" s="219">
        <f t="shared" si="1944"/>
        <v>0</v>
      </c>
      <c r="G926" s="84"/>
      <c r="H926" s="214" t="str">
        <f t="shared" si="1949"/>
        <v/>
      </c>
      <c r="I926" s="219" t="str">
        <f t="shared" si="1950"/>
        <v/>
      </c>
      <c r="J926" s="219" t="str">
        <f t="shared" si="1952"/>
        <v/>
      </c>
      <c r="K926" s="216"/>
      <c r="L926" s="217">
        <f t="shared" si="1948"/>
        <v>1</v>
      </c>
      <c r="M926" s="219" t="str">
        <f t="shared" si="1947"/>
        <v/>
      </c>
      <c r="N926" s="221" t="str">
        <f t="shared" si="1951"/>
        <v/>
      </c>
      <c r="O926" s="304"/>
      <c r="P926" s="282"/>
      <c r="Q926" s="282"/>
      <c r="R926" s="287"/>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c r="CQ926" s="282"/>
      <c r="CR926" s="282"/>
      <c r="CS926" s="282"/>
      <c r="CT926" s="282"/>
      <c r="CU926" s="282"/>
      <c r="CV926" s="282"/>
      <c r="CW926" s="282"/>
      <c r="CX926" s="282"/>
      <c r="CY926" s="282"/>
      <c r="CZ926" s="282"/>
      <c r="DA926" s="282"/>
      <c r="DB926" s="282"/>
      <c r="DC926" s="282"/>
      <c r="DD926" s="282"/>
      <c r="DE926" s="282"/>
      <c r="DF926" s="282"/>
      <c r="DG926" s="282"/>
      <c r="DH926" s="282"/>
      <c r="DI926" s="282"/>
      <c r="DJ926" s="282"/>
      <c r="DK926" s="282"/>
      <c r="DL926" s="282"/>
      <c r="DM926" s="282"/>
      <c r="DN926" s="282"/>
      <c r="DO926" s="282"/>
      <c r="DP926" s="282"/>
      <c r="DQ926" s="282"/>
      <c r="DR926" s="282"/>
      <c r="DS926" s="282"/>
      <c r="DT926" s="282"/>
      <c r="DU926" s="282"/>
      <c r="DV926" s="282"/>
      <c r="DW926" s="282"/>
      <c r="DX926" s="282"/>
      <c r="DY926" s="282"/>
      <c r="DZ926" s="282"/>
      <c r="EA926" s="282"/>
      <c r="EB926" s="282"/>
      <c r="EC926" s="282"/>
      <c r="ED926" s="282"/>
      <c r="EE926" s="282"/>
      <c r="EF926" s="282"/>
      <c r="EG926" s="282"/>
      <c r="EH926" s="282"/>
      <c r="EI926" s="282"/>
      <c r="EJ926" s="282"/>
      <c r="EK926" s="282"/>
      <c r="EL926" s="282"/>
      <c r="EM926" s="282"/>
      <c r="EN926" s="282"/>
      <c r="EO926" s="282"/>
      <c r="EP926" s="282"/>
      <c r="EQ926" s="282"/>
      <c r="ER926" s="282"/>
      <c r="ES926" s="282"/>
      <c r="ET926" s="282"/>
      <c r="EU926" s="282"/>
      <c r="EV926" s="282"/>
      <c r="EW926" s="282"/>
      <c r="EX926" s="282"/>
      <c r="EY926" s="282"/>
      <c r="EZ926" s="282"/>
      <c r="FA926" s="282"/>
      <c r="FB926" s="282"/>
      <c r="FC926" s="282"/>
      <c r="FD926" s="282"/>
      <c r="FE926" s="282"/>
      <c r="FF926" s="282"/>
      <c r="FG926" s="282"/>
      <c r="FH926" s="282"/>
      <c r="FI926" s="282"/>
      <c r="FJ926" s="282"/>
      <c r="FK926" s="282"/>
      <c r="FL926" s="282"/>
      <c r="FM926" s="282"/>
      <c r="FN926" s="282"/>
      <c r="FO926" s="282"/>
      <c r="FP926" s="282"/>
      <c r="FQ926" s="282"/>
      <c r="FR926" s="282"/>
      <c r="FS926" s="282"/>
      <c r="FT926" s="282"/>
      <c r="FU926" s="282"/>
      <c r="FV926" s="282"/>
      <c r="FW926" s="282"/>
      <c r="FX926" s="282"/>
      <c r="FY926" s="282"/>
      <c r="FZ926" s="282"/>
      <c r="GA926" s="282"/>
      <c r="GB926" s="282"/>
      <c r="GC926" s="282"/>
      <c r="GD926" s="282"/>
      <c r="GE926" s="282"/>
      <c r="GF926" s="282"/>
      <c r="GG926" s="282"/>
      <c r="GH926" s="282"/>
      <c r="GI926" s="282"/>
      <c r="GJ926" s="282"/>
      <c r="GK926" s="282"/>
      <c r="GL926" s="282"/>
      <c r="GM926" s="282"/>
      <c r="GN926" s="282"/>
      <c r="GO926" s="282"/>
      <c r="GP926" s="282"/>
      <c r="GQ926" s="282"/>
      <c r="GR926" s="282"/>
      <c r="GS926" s="282"/>
      <c r="GT926" s="282"/>
      <c r="GU926" s="282"/>
      <c r="GV926" s="282"/>
      <c r="GW926" s="282"/>
      <c r="GX926" s="282"/>
      <c r="GY926" s="282"/>
      <c r="GZ926" s="282"/>
      <c r="HA926" s="282"/>
      <c r="HB926" s="282"/>
      <c r="HC926" s="282"/>
      <c r="HD926" s="282"/>
      <c r="HE926" s="282"/>
      <c r="HF926" s="282"/>
      <c r="HG926" s="282"/>
      <c r="HH926" s="282"/>
      <c r="HI926" s="282"/>
      <c r="HJ926" s="282"/>
      <c r="HK926" s="282"/>
      <c r="HL926" s="282"/>
      <c r="HM926" s="282"/>
      <c r="HN926" s="282"/>
      <c r="HO926" s="282"/>
      <c r="HP926" s="282"/>
      <c r="HQ926" s="282"/>
    </row>
    <row r="927" spans="1:225" s="73" customFormat="1" ht="18" hidden="1" customHeight="1" x14ac:dyDescent="0.25">
      <c r="A927" s="223" t="str">
        <f t="shared" si="1946"/>
        <v/>
      </c>
      <c r="B927" s="225" t="str">
        <f t="shared" si="1946"/>
        <v/>
      </c>
      <c r="C927" s="218">
        <f t="shared" si="1942"/>
        <v>0</v>
      </c>
      <c r="D927" s="284"/>
      <c r="E927" s="219">
        <f t="shared" si="1943"/>
        <v>0</v>
      </c>
      <c r="F927" s="219">
        <f t="shared" si="1944"/>
        <v>0</v>
      </c>
      <c r="G927" s="84"/>
      <c r="H927" s="214" t="str">
        <f t="shared" si="1949"/>
        <v/>
      </c>
      <c r="I927" s="219" t="str">
        <f t="shared" si="1950"/>
        <v/>
      </c>
      <c r="J927" s="219" t="str">
        <f t="shared" si="1952"/>
        <v/>
      </c>
      <c r="K927" s="216"/>
      <c r="L927" s="217">
        <f t="shared" si="1948"/>
        <v>1</v>
      </c>
      <c r="M927" s="219" t="str">
        <f t="shared" si="1947"/>
        <v/>
      </c>
      <c r="N927" s="221" t="str">
        <f t="shared" si="1951"/>
        <v/>
      </c>
      <c r="O927" s="304"/>
      <c r="P927" s="282"/>
      <c r="Q927" s="282"/>
      <c r="R927" s="287"/>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c r="CQ927" s="282"/>
      <c r="CR927" s="282"/>
      <c r="CS927" s="282"/>
      <c r="CT927" s="282"/>
      <c r="CU927" s="282"/>
      <c r="CV927" s="282"/>
      <c r="CW927" s="282"/>
      <c r="CX927" s="282"/>
      <c r="CY927" s="282"/>
      <c r="CZ927" s="282"/>
      <c r="DA927" s="282"/>
      <c r="DB927" s="282"/>
      <c r="DC927" s="282"/>
      <c r="DD927" s="282"/>
      <c r="DE927" s="282"/>
      <c r="DF927" s="282"/>
      <c r="DG927" s="282"/>
      <c r="DH927" s="282"/>
      <c r="DI927" s="282"/>
      <c r="DJ927" s="282"/>
      <c r="DK927" s="282"/>
      <c r="DL927" s="282"/>
      <c r="DM927" s="282"/>
      <c r="DN927" s="282"/>
      <c r="DO927" s="282"/>
      <c r="DP927" s="282"/>
      <c r="DQ927" s="282"/>
      <c r="DR927" s="282"/>
      <c r="DS927" s="282"/>
      <c r="DT927" s="282"/>
      <c r="DU927" s="282"/>
      <c r="DV927" s="282"/>
      <c r="DW927" s="282"/>
      <c r="DX927" s="282"/>
      <c r="DY927" s="282"/>
      <c r="DZ927" s="282"/>
      <c r="EA927" s="282"/>
      <c r="EB927" s="282"/>
      <c r="EC927" s="282"/>
      <c r="ED927" s="282"/>
      <c r="EE927" s="282"/>
      <c r="EF927" s="282"/>
      <c r="EG927" s="282"/>
      <c r="EH927" s="282"/>
      <c r="EI927" s="282"/>
      <c r="EJ927" s="282"/>
      <c r="EK927" s="282"/>
      <c r="EL927" s="282"/>
      <c r="EM927" s="282"/>
      <c r="EN927" s="282"/>
      <c r="EO927" s="282"/>
      <c r="EP927" s="282"/>
      <c r="EQ927" s="282"/>
      <c r="ER927" s="282"/>
      <c r="ES927" s="282"/>
      <c r="ET927" s="282"/>
      <c r="EU927" s="282"/>
      <c r="EV927" s="282"/>
      <c r="EW927" s="282"/>
      <c r="EX927" s="282"/>
      <c r="EY927" s="282"/>
      <c r="EZ927" s="282"/>
      <c r="FA927" s="282"/>
      <c r="FB927" s="282"/>
      <c r="FC927" s="282"/>
      <c r="FD927" s="282"/>
      <c r="FE927" s="282"/>
      <c r="FF927" s="282"/>
      <c r="FG927" s="282"/>
      <c r="FH927" s="282"/>
      <c r="FI927" s="282"/>
      <c r="FJ927" s="282"/>
      <c r="FK927" s="282"/>
      <c r="FL927" s="282"/>
      <c r="FM927" s="282"/>
      <c r="FN927" s="282"/>
      <c r="FO927" s="282"/>
      <c r="FP927" s="282"/>
      <c r="FQ927" s="282"/>
      <c r="FR927" s="282"/>
      <c r="FS927" s="282"/>
      <c r="FT927" s="282"/>
      <c r="FU927" s="282"/>
      <c r="FV927" s="282"/>
      <c r="FW927" s="282"/>
      <c r="FX927" s="282"/>
      <c r="FY927" s="282"/>
      <c r="FZ927" s="282"/>
      <c r="GA927" s="282"/>
      <c r="GB927" s="282"/>
      <c r="GC927" s="282"/>
      <c r="GD927" s="282"/>
      <c r="GE927" s="282"/>
      <c r="GF927" s="282"/>
      <c r="GG927" s="282"/>
      <c r="GH927" s="282"/>
      <c r="GI927" s="282"/>
      <c r="GJ927" s="282"/>
      <c r="GK927" s="282"/>
      <c r="GL927" s="282"/>
      <c r="GM927" s="282"/>
      <c r="GN927" s="282"/>
      <c r="GO927" s="282"/>
      <c r="GP927" s="282"/>
      <c r="GQ927" s="282"/>
      <c r="GR927" s="282"/>
      <c r="GS927" s="282"/>
      <c r="GT927" s="282"/>
      <c r="GU927" s="282"/>
      <c r="GV927" s="282"/>
      <c r="GW927" s="282"/>
      <c r="GX927" s="282"/>
      <c r="GY927" s="282"/>
      <c r="GZ927" s="282"/>
      <c r="HA927" s="282"/>
      <c r="HB927" s="282"/>
      <c r="HC927" s="282"/>
      <c r="HD927" s="282"/>
      <c r="HE927" s="282"/>
      <c r="HF927" s="282"/>
      <c r="HG927" s="282"/>
      <c r="HH927" s="282"/>
      <c r="HI927" s="282"/>
      <c r="HJ927" s="282"/>
      <c r="HK927" s="282"/>
      <c r="HL927" s="282"/>
      <c r="HM927" s="282"/>
      <c r="HN927" s="282"/>
      <c r="HO927" s="282"/>
      <c r="HP927" s="282"/>
      <c r="HQ927" s="282"/>
    </row>
    <row r="928" spans="1:225" s="73" customFormat="1" ht="18" hidden="1" customHeight="1" x14ac:dyDescent="0.25">
      <c r="A928" s="223" t="str">
        <f t="shared" si="1946"/>
        <v/>
      </c>
      <c r="B928" s="225" t="str">
        <f t="shared" si="1946"/>
        <v/>
      </c>
      <c r="C928" s="218">
        <f t="shared" si="1942"/>
        <v>0</v>
      </c>
      <c r="D928" s="284"/>
      <c r="E928" s="219">
        <f t="shared" si="1943"/>
        <v>0</v>
      </c>
      <c r="F928" s="219">
        <f t="shared" si="1944"/>
        <v>0</v>
      </c>
      <c r="G928" s="84"/>
      <c r="H928" s="214" t="str">
        <f t="shared" si="1949"/>
        <v/>
      </c>
      <c r="I928" s="219" t="str">
        <f t="shared" si="1950"/>
        <v/>
      </c>
      <c r="J928" s="219" t="str">
        <f t="shared" si="1952"/>
        <v/>
      </c>
      <c r="K928" s="216"/>
      <c r="L928" s="217">
        <f t="shared" si="1948"/>
        <v>1</v>
      </c>
      <c r="M928" s="219" t="str">
        <f t="shared" si="1947"/>
        <v/>
      </c>
      <c r="N928" s="221" t="str">
        <f t="shared" si="1951"/>
        <v/>
      </c>
      <c r="O928" s="304"/>
      <c r="P928" s="282"/>
      <c r="Q928" s="282"/>
      <c r="R928" s="287"/>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c r="CQ928" s="282"/>
      <c r="CR928" s="282"/>
      <c r="CS928" s="282"/>
      <c r="CT928" s="282"/>
      <c r="CU928" s="282"/>
      <c r="CV928" s="282"/>
      <c r="CW928" s="282"/>
      <c r="CX928" s="282"/>
      <c r="CY928" s="282"/>
      <c r="CZ928" s="282"/>
      <c r="DA928" s="282"/>
      <c r="DB928" s="282"/>
      <c r="DC928" s="282"/>
      <c r="DD928" s="282"/>
      <c r="DE928" s="282"/>
      <c r="DF928" s="282"/>
      <c r="DG928" s="282"/>
      <c r="DH928" s="282"/>
      <c r="DI928" s="282"/>
      <c r="DJ928" s="282"/>
      <c r="DK928" s="282"/>
      <c r="DL928" s="282"/>
      <c r="DM928" s="282"/>
      <c r="DN928" s="282"/>
      <c r="DO928" s="282"/>
      <c r="DP928" s="282"/>
      <c r="DQ928" s="282"/>
      <c r="DR928" s="282"/>
      <c r="DS928" s="282"/>
      <c r="DT928" s="282"/>
      <c r="DU928" s="282"/>
      <c r="DV928" s="282"/>
      <c r="DW928" s="282"/>
      <c r="DX928" s="282"/>
      <c r="DY928" s="282"/>
      <c r="DZ928" s="282"/>
      <c r="EA928" s="282"/>
      <c r="EB928" s="282"/>
      <c r="EC928" s="282"/>
      <c r="ED928" s="282"/>
      <c r="EE928" s="282"/>
      <c r="EF928" s="282"/>
      <c r="EG928" s="282"/>
      <c r="EH928" s="282"/>
      <c r="EI928" s="282"/>
      <c r="EJ928" s="282"/>
      <c r="EK928" s="282"/>
      <c r="EL928" s="282"/>
      <c r="EM928" s="282"/>
      <c r="EN928" s="282"/>
      <c r="EO928" s="282"/>
      <c r="EP928" s="282"/>
      <c r="EQ928" s="282"/>
      <c r="ER928" s="282"/>
      <c r="ES928" s="282"/>
      <c r="ET928" s="282"/>
      <c r="EU928" s="282"/>
      <c r="EV928" s="282"/>
      <c r="EW928" s="282"/>
      <c r="EX928" s="282"/>
      <c r="EY928" s="282"/>
      <c r="EZ928" s="282"/>
      <c r="FA928" s="282"/>
      <c r="FB928" s="282"/>
      <c r="FC928" s="282"/>
      <c r="FD928" s="282"/>
      <c r="FE928" s="282"/>
      <c r="FF928" s="282"/>
      <c r="FG928" s="282"/>
      <c r="FH928" s="282"/>
      <c r="FI928" s="282"/>
      <c r="FJ928" s="282"/>
      <c r="FK928" s="282"/>
      <c r="FL928" s="282"/>
      <c r="FM928" s="282"/>
      <c r="FN928" s="282"/>
      <c r="FO928" s="282"/>
      <c r="FP928" s="282"/>
      <c r="FQ928" s="282"/>
      <c r="FR928" s="282"/>
      <c r="FS928" s="282"/>
      <c r="FT928" s="282"/>
      <c r="FU928" s="282"/>
      <c r="FV928" s="282"/>
      <c r="FW928" s="282"/>
      <c r="FX928" s="282"/>
      <c r="FY928" s="282"/>
      <c r="FZ928" s="282"/>
      <c r="GA928" s="282"/>
      <c r="GB928" s="282"/>
      <c r="GC928" s="282"/>
      <c r="GD928" s="282"/>
      <c r="GE928" s="282"/>
      <c r="GF928" s="282"/>
      <c r="GG928" s="282"/>
      <c r="GH928" s="282"/>
      <c r="GI928" s="282"/>
      <c r="GJ928" s="282"/>
      <c r="GK928" s="282"/>
      <c r="GL928" s="282"/>
      <c r="GM928" s="282"/>
      <c r="GN928" s="282"/>
      <c r="GO928" s="282"/>
      <c r="GP928" s="282"/>
      <c r="GQ928" s="282"/>
      <c r="GR928" s="282"/>
      <c r="GS928" s="282"/>
      <c r="GT928" s="282"/>
      <c r="GU928" s="282"/>
      <c r="GV928" s="282"/>
      <c r="GW928" s="282"/>
      <c r="GX928" s="282"/>
      <c r="GY928" s="282"/>
      <c r="GZ928" s="282"/>
      <c r="HA928" s="282"/>
      <c r="HB928" s="282"/>
      <c r="HC928" s="282"/>
      <c r="HD928" s="282"/>
      <c r="HE928" s="282"/>
      <c r="HF928" s="282"/>
      <c r="HG928" s="282"/>
      <c r="HH928" s="282"/>
      <c r="HI928" s="282"/>
      <c r="HJ928" s="282"/>
      <c r="HK928" s="282"/>
      <c r="HL928" s="282"/>
      <c r="HM928" s="282"/>
      <c r="HN928" s="282"/>
      <c r="HO928" s="282"/>
      <c r="HP928" s="282"/>
      <c r="HQ928" s="282"/>
    </row>
    <row r="929" spans="1:225" s="73" customFormat="1" ht="18" hidden="1" customHeight="1" x14ac:dyDescent="0.25">
      <c r="A929" s="223" t="str">
        <f t="shared" si="1946"/>
        <v/>
      </c>
      <c r="B929" s="225" t="str">
        <f t="shared" si="1946"/>
        <v/>
      </c>
      <c r="C929" s="218">
        <f t="shared" si="1942"/>
        <v>0</v>
      </c>
      <c r="D929" s="284"/>
      <c r="E929" s="219">
        <f t="shared" si="1943"/>
        <v>0</v>
      </c>
      <c r="F929" s="219">
        <f t="shared" si="1944"/>
        <v>0</v>
      </c>
      <c r="G929" s="84"/>
      <c r="H929" s="214" t="str">
        <f t="shared" si="1949"/>
        <v/>
      </c>
      <c r="I929" s="219" t="str">
        <f t="shared" si="1950"/>
        <v/>
      </c>
      <c r="J929" s="219" t="str">
        <f t="shared" si="1952"/>
        <v/>
      </c>
      <c r="K929" s="216"/>
      <c r="L929" s="217">
        <f t="shared" si="1948"/>
        <v>1</v>
      </c>
      <c r="M929" s="219" t="str">
        <f t="shared" si="1947"/>
        <v/>
      </c>
      <c r="N929" s="221" t="str">
        <f t="shared" si="1951"/>
        <v/>
      </c>
      <c r="O929" s="304"/>
      <c r="P929" s="282"/>
      <c r="Q929" s="282"/>
      <c r="R929" s="287"/>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c r="CQ929" s="282"/>
      <c r="CR929" s="282"/>
      <c r="CS929" s="282"/>
      <c r="CT929" s="282"/>
      <c r="CU929" s="282"/>
      <c r="CV929" s="282"/>
      <c r="CW929" s="282"/>
      <c r="CX929" s="282"/>
      <c r="CY929" s="282"/>
      <c r="CZ929" s="282"/>
      <c r="DA929" s="282"/>
      <c r="DB929" s="282"/>
      <c r="DC929" s="282"/>
      <c r="DD929" s="282"/>
      <c r="DE929" s="282"/>
      <c r="DF929" s="282"/>
      <c r="DG929" s="282"/>
      <c r="DH929" s="282"/>
      <c r="DI929" s="282"/>
      <c r="DJ929" s="282"/>
      <c r="DK929" s="282"/>
      <c r="DL929" s="282"/>
      <c r="DM929" s="282"/>
      <c r="DN929" s="282"/>
      <c r="DO929" s="282"/>
      <c r="DP929" s="282"/>
      <c r="DQ929" s="282"/>
      <c r="DR929" s="282"/>
      <c r="DS929" s="282"/>
      <c r="DT929" s="282"/>
      <c r="DU929" s="282"/>
      <c r="DV929" s="282"/>
      <c r="DW929" s="282"/>
      <c r="DX929" s="282"/>
      <c r="DY929" s="282"/>
      <c r="DZ929" s="282"/>
      <c r="EA929" s="282"/>
      <c r="EB929" s="282"/>
      <c r="EC929" s="282"/>
      <c r="ED929" s="282"/>
      <c r="EE929" s="282"/>
      <c r="EF929" s="282"/>
      <c r="EG929" s="282"/>
      <c r="EH929" s="282"/>
      <c r="EI929" s="282"/>
      <c r="EJ929" s="282"/>
      <c r="EK929" s="282"/>
      <c r="EL929" s="282"/>
      <c r="EM929" s="282"/>
      <c r="EN929" s="282"/>
      <c r="EO929" s="282"/>
      <c r="EP929" s="282"/>
      <c r="EQ929" s="282"/>
      <c r="ER929" s="282"/>
      <c r="ES929" s="282"/>
      <c r="ET929" s="282"/>
      <c r="EU929" s="282"/>
      <c r="EV929" s="282"/>
      <c r="EW929" s="282"/>
      <c r="EX929" s="282"/>
      <c r="EY929" s="282"/>
      <c r="EZ929" s="282"/>
      <c r="FA929" s="282"/>
      <c r="FB929" s="282"/>
      <c r="FC929" s="282"/>
      <c r="FD929" s="282"/>
      <c r="FE929" s="282"/>
      <c r="FF929" s="282"/>
      <c r="FG929" s="282"/>
      <c r="FH929" s="282"/>
      <c r="FI929" s="282"/>
      <c r="FJ929" s="282"/>
      <c r="FK929" s="282"/>
      <c r="FL929" s="282"/>
      <c r="FM929" s="282"/>
      <c r="FN929" s="282"/>
      <c r="FO929" s="282"/>
      <c r="FP929" s="282"/>
      <c r="FQ929" s="282"/>
      <c r="FR929" s="282"/>
      <c r="FS929" s="282"/>
      <c r="FT929" s="282"/>
      <c r="FU929" s="282"/>
      <c r="FV929" s="282"/>
      <c r="FW929" s="282"/>
      <c r="FX929" s="282"/>
      <c r="FY929" s="282"/>
      <c r="FZ929" s="282"/>
      <c r="GA929" s="282"/>
      <c r="GB929" s="282"/>
      <c r="GC929" s="282"/>
      <c r="GD929" s="282"/>
      <c r="GE929" s="282"/>
      <c r="GF929" s="282"/>
      <c r="GG929" s="282"/>
      <c r="GH929" s="282"/>
      <c r="GI929" s="282"/>
      <c r="GJ929" s="282"/>
      <c r="GK929" s="282"/>
      <c r="GL929" s="282"/>
      <c r="GM929" s="282"/>
      <c r="GN929" s="282"/>
      <c r="GO929" s="282"/>
      <c r="GP929" s="282"/>
      <c r="GQ929" s="282"/>
      <c r="GR929" s="282"/>
      <c r="GS929" s="282"/>
      <c r="GT929" s="282"/>
      <c r="GU929" s="282"/>
      <c r="GV929" s="282"/>
      <c r="GW929" s="282"/>
      <c r="GX929" s="282"/>
      <c r="GY929" s="282"/>
      <c r="GZ929" s="282"/>
      <c r="HA929" s="282"/>
      <c r="HB929" s="282"/>
      <c r="HC929" s="282"/>
      <c r="HD929" s="282"/>
      <c r="HE929" s="282"/>
      <c r="HF929" s="282"/>
      <c r="HG929" s="282"/>
      <c r="HH929" s="282"/>
      <c r="HI929" s="282"/>
      <c r="HJ929" s="282"/>
      <c r="HK929" s="282"/>
      <c r="HL929" s="282"/>
      <c r="HM929" s="282"/>
      <c r="HN929" s="282"/>
      <c r="HO929" s="282"/>
      <c r="HP929" s="282"/>
      <c r="HQ929" s="282"/>
    </row>
    <row r="930" spans="1:225" s="73" customFormat="1" ht="18" hidden="1" customHeight="1" x14ac:dyDescent="0.25">
      <c r="A930" s="223" t="str">
        <f t="shared" si="1946"/>
        <v/>
      </c>
      <c r="B930" s="225" t="str">
        <f t="shared" si="1946"/>
        <v/>
      </c>
      <c r="C930" s="218">
        <f t="shared" si="1942"/>
        <v>0</v>
      </c>
      <c r="D930" s="284"/>
      <c r="E930" s="219">
        <f t="shared" si="1943"/>
        <v>0</v>
      </c>
      <c r="F930" s="219">
        <f t="shared" si="1944"/>
        <v>0</v>
      </c>
      <c r="G930" s="84"/>
      <c r="H930" s="214" t="str">
        <f t="shared" si="1949"/>
        <v/>
      </c>
      <c r="I930" s="219" t="str">
        <f t="shared" si="1950"/>
        <v/>
      </c>
      <c r="J930" s="219" t="str">
        <f t="shared" si="1952"/>
        <v/>
      </c>
      <c r="K930" s="216"/>
      <c r="L930" s="217">
        <f t="shared" si="1948"/>
        <v>1</v>
      </c>
      <c r="M930" s="219" t="str">
        <f t="shared" si="1947"/>
        <v/>
      </c>
      <c r="N930" s="221" t="str">
        <f t="shared" si="1951"/>
        <v/>
      </c>
      <c r="O930" s="304"/>
      <c r="P930" s="282"/>
      <c r="Q930" s="282"/>
      <c r="R930" s="287"/>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c r="CQ930" s="282"/>
      <c r="CR930" s="282"/>
      <c r="CS930" s="282"/>
      <c r="CT930" s="282"/>
      <c r="CU930" s="282"/>
      <c r="CV930" s="282"/>
      <c r="CW930" s="282"/>
      <c r="CX930" s="282"/>
      <c r="CY930" s="282"/>
      <c r="CZ930" s="282"/>
      <c r="DA930" s="282"/>
      <c r="DB930" s="282"/>
      <c r="DC930" s="282"/>
      <c r="DD930" s="282"/>
      <c r="DE930" s="282"/>
      <c r="DF930" s="282"/>
      <c r="DG930" s="282"/>
      <c r="DH930" s="282"/>
      <c r="DI930" s="282"/>
      <c r="DJ930" s="282"/>
      <c r="DK930" s="282"/>
      <c r="DL930" s="282"/>
      <c r="DM930" s="282"/>
      <c r="DN930" s="282"/>
      <c r="DO930" s="282"/>
      <c r="DP930" s="282"/>
      <c r="DQ930" s="282"/>
      <c r="DR930" s="282"/>
      <c r="DS930" s="282"/>
      <c r="DT930" s="282"/>
      <c r="DU930" s="282"/>
      <c r="DV930" s="282"/>
      <c r="DW930" s="282"/>
      <c r="DX930" s="282"/>
      <c r="DY930" s="282"/>
      <c r="DZ930" s="282"/>
      <c r="EA930" s="282"/>
      <c r="EB930" s="282"/>
      <c r="EC930" s="282"/>
      <c r="ED930" s="282"/>
      <c r="EE930" s="282"/>
      <c r="EF930" s="282"/>
      <c r="EG930" s="282"/>
      <c r="EH930" s="282"/>
      <c r="EI930" s="282"/>
      <c r="EJ930" s="282"/>
      <c r="EK930" s="282"/>
      <c r="EL930" s="282"/>
      <c r="EM930" s="282"/>
      <c r="EN930" s="282"/>
      <c r="EO930" s="282"/>
      <c r="EP930" s="282"/>
      <c r="EQ930" s="282"/>
      <c r="ER930" s="282"/>
      <c r="ES930" s="282"/>
      <c r="ET930" s="282"/>
      <c r="EU930" s="282"/>
      <c r="EV930" s="282"/>
      <c r="EW930" s="282"/>
      <c r="EX930" s="282"/>
      <c r="EY930" s="282"/>
      <c r="EZ930" s="282"/>
      <c r="FA930" s="282"/>
      <c r="FB930" s="282"/>
      <c r="FC930" s="282"/>
      <c r="FD930" s="282"/>
      <c r="FE930" s="282"/>
      <c r="FF930" s="282"/>
      <c r="FG930" s="282"/>
      <c r="FH930" s="282"/>
      <c r="FI930" s="282"/>
      <c r="FJ930" s="282"/>
      <c r="FK930" s="282"/>
      <c r="FL930" s="282"/>
      <c r="FM930" s="282"/>
      <c r="FN930" s="282"/>
      <c r="FO930" s="282"/>
      <c r="FP930" s="282"/>
      <c r="FQ930" s="282"/>
      <c r="FR930" s="282"/>
      <c r="FS930" s="282"/>
      <c r="FT930" s="282"/>
      <c r="FU930" s="282"/>
      <c r="FV930" s="282"/>
      <c r="FW930" s="282"/>
      <c r="FX930" s="282"/>
      <c r="FY930" s="282"/>
      <c r="FZ930" s="282"/>
      <c r="GA930" s="282"/>
      <c r="GB930" s="282"/>
      <c r="GC930" s="282"/>
      <c r="GD930" s="282"/>
      <c r="GE930" s="282"/>
      <c r="GF930" s="282"/>
      <c r="GG930" s="282"/>
      <c r="GH930" s="282"/>
      <c r="GI930" s="282"/>
      <c r="GJ930" s="282"/>
      <c r="GK930" s="282"/>
      <c r="GL930" s="282"/>
      <c r="GM930" s="282"/>
      <c r="GN930" s="282"/>
      <c r="GO930" s="282"/>
      <c r="GP930" s="282"/>
      <c r="GQ930" s="282"/>
      <c r="GR930" s="282"/>
      <c r="GS930" s="282"/>
      <c r="GT930" s="282"/>
      <c r="GU930" s="282"/>
      <c r="GV930" s="282"/>
      <c r="GW930" s="282"/>
      <c r="GX930" s="282"/>
      <c r="GY930" s="282"/>
      <c r="GZ930" s="282"/>
      <c r="HA930" s="282"/>
      <c r="HB930" s="282"/>
      <c r="HC930" s="282"/>
      <c r="HD930" s="282"/>
      <c r="HE930" s="282"/>
      <c r="HF930" s="282"/>
      <c r="HG930" s="282"/>
      <c r="HH930" s="282"/>
      <c r="HI930" s="282"/>
      <c r="HJ930" s="282"/>
      <c r="HK930" s="282"/>
      <c r="HL930" s="282"/>
      <c r="HM930" s="282"/>
      <c r="HN930" s="282"/>
      <c r="HO930" s="282"/>
      <c r="HP930" s="282"/>
      <c r="HQ930" s="282"/>
    </row>
    <row r="931" spans="1:225" s="73" customFormat="1" ht="18" hidden="1" customHeight="1" x14ac:dyDescent="0.25">
      <c r="A931" s="223" t="str">
        <f t="shared" si="1946"/>
        <v/>
      </c>
      <c r="B931" s="225" t="str">
        <f t="shared" si="1946"/>
        <v/>
      </c>
      <c r="C931" s="218">
        <f t="shared" si="1942"/>
        <v>0</v>
      </c>
      <c r="D931" s="284"/>
      <c r="E931" s="219">
        <f t="shared" si="1943"/>
        <v>0</v>
      </c>
      <c r="F931" s="219">
        <f t="shared" si="1944"/>
        <v>0</v>
      </c>
      <c r="G931" s="84"/>
      <c r="H931" s="214" t="str">
        <f t="shared" si="1949"/>
        <v/>
      </c>
      <c r="I931" s="219" t="str">
        <f t="shared" si="1950"/>
        <v/>
      </c>
      <c r="J931" s="219" t="str">
        <f t="shared" si="1952"/>
        <v/>
      </c>
      <c r="K931" s="216"/>
      <c r="L931" s="217">
        <f t="shared" si="1948"/>
        <v>1</v>
      </c>
      <c r="M931" s="219" t="str">
        <f t="shared" si="1947"/>
        <v/>
      </c>
      <c r="N931" s="221" t="str">
        <f t="shared" si="1951"/>
        <v/>
      </c>
      <c r="O931" s="304"/>
      <c r="P931" s="282"/>
      <c r="Q931" s="282"/>
      <c r="R931" s="287"/>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c r="CQ931" s="282"/>
      <c r="CR931" s="282"/>
      <c r="CS931" s="282"/>
      <c r="CT931" s="282"/>
      <c r="CU931" s="282"/>
      <c r="CV931" s="282"/>
      <c r="CW931" s="282"/>
      <c r="CX931" s="282"/>
      <c r="CY931" s="282"/>
      <c r="CZ931" s="282"/>
      <c r="DA931" s="282"/>
      <c r="DB931" s="282"/>
      <c r="DC931" s="282"/>
      <c r="DD931" s="282"/>
      <c r="DE931" s="282"/>
      <c r="DF931" s="282"/>
      <c r="DG931" s="282"/>
      <c r="DH931" s="282"/>
      <c r="DI931" s="282"/>
      <c r="DJ931" s="282"/>
      <c r="DK931" s="282"/>
      <c r="DL931" s="282"/>
      <c r="DM931" s="282"/>
      <c r="DN931" s="282"/>
      <c r="DO931" s="282"/>
      <c r="DP931" s="282"/>
      <c r="DQ931" s="282"/>
      <c r="DR931" s="282"/>
      <c r="DS931" s="282"/>
      <c r="DT931" s="282"/>
      <c r="DU931" s="282"/>
      <c r="DV931" s="282"/>
      <c r="DW931" s="282"/>
      <c r="DX931" s="282"/>
      <c r="DY931" s="282"/>
      <c r="DZ931" s="282"/>
      <c r="EA931" s="282"/>
      <c r="EB931" s="282"/>
      <c r="EC931" s="282"/>
      <c r="ED931" s="282"/>
      <c r="EE931" s="282"/>
      <c r="EF931" s="282"/>
      <c r="EG931" s="282"/>
      <c r="EH931" s="282"/>
      <c r="EI931" s="282"/>
      <c r="EJ931" s="282"/>
      <c r="EK931" s="282"/>
      <c r="EL931" s="282"/>
      <c r="EM931" s="282"/>
      <c r="EN931" s="282"/>
      <c r="EO931" s="282"/>
      <c r="EP931" s="282"/>
      <c r="EQ931" s="282"/>
      <c r="ER931" s="282"/>
      <c r="ES931" s="282"/>
      <c r="ET931" s="282"/>
      <c r="EU931" s="282"/>
      <c r="EV931" s="282"/>
      <c r="EW931" s="282"/>
      <c r="EX931" s="282"/>
      <c r="EY931" s="282"/>
      <c r="EZ931" s="282"/>
      <c r="FA931" s="282"/>
      <c r="FB931" s="282"/>
      <c r="FC931" s="282"/>
      <c r="FD931" s="282"/>
      <c r="FE931" s="282"/>
      <c r="FF931" s="282"/>
      <c r="FG931" s="282"/>
      <c r="FH931" s="282"/>
      <c r="FI931" s="282"/>
      <c r="FJ931" s="282"/>
      <c r="FK931" s="282"/>
      <c r="FL931" s="282"/>
      <c r="FM931" s="282"/>
      <c r="FN931" s="282"/>
      <c r="FO931" s="282"/>
      <c r="FP931" s="282"/>
      <c r="FQ931" s="282"/>
      <c r="FR931" s="282"/>
      <c r="FS931" s="282"/>
      <c r="FT931" s="282"/>
      <c r="FU931" s="282"/>
      <c r="FV931" s="282"/>
      <c r="FW931" s="282"/>
      <c r="FX931" s="282"/>
      <c r="FY931" s="282"/>
      <c r="FZ931" s="282"/>
      <c r="GA931" s="282"/>
      <c r="GB931" s="282"/>
      <c r="GC931" s="282"/>
      <c r="GD931" s="282"/>
      <c r="GE931" s="282"/>
      <c r="GF931" s="282"/>
      <c r="GG931" s="282"/>
      <c r="GH931" s="282"/>
      <c r="GI931" s="282"/>
      <c r="GJ931" s="282"/>
      <c r="GK931" s="282"/>
      <c r="GL931" s="282"/>
      <c r="GM931" s="282"/>
      <c r="GN931" s="282"/>
      <c r="GO931" s="282"/>
      <c r="GP931" s="282"/>
      <c r="GQ931" s="282"/>
      <c r="GR931" s="282"/>
      <c r="GS931" s="282"/>
      <c r="GT931" s="282"/>
      <c r="GU931" s="282"/>
      <c r="GV931" s="282"/>
      <c r="GW931" s="282"/>
      <c r="GX931" s="282"/>
      <c r="GY931" s="282"/>
      <c r="GZ931" s="282"/>
      <c r="HA931" s="282"/>
      <c r="HB931" s="282"/>
      <c r="HC931" s="282"/>
      <c r="HD931" s="282"/>
      <c r="HE931" s="282"/>
      <c r="HF931" s="282"/>
      <c r="HG931" s="282"/>
      <c r="HH931" s="282"/>
      <c r="HI931" s="282"/>
      <c r="HJ931" s="282"/>
      <c r="HK931" s="282"/>
      <c r="HL931" s="282"/>
      <c r="HM931" s="282"/>
      <c r="HN931" s="282"/>
      <c r="HO931" s="282"/>
      <c r="HP931" s="282"/>
      <c r="HQ931" s="282"/>
    </row>
    <row r="932" spans="1:225" s="73" customFormat="1" ht="18" hidden="1" customHeight="1" x14ac:dyDescent="0.25">
      <c r="A932" s="223" t="str">
        <f t="shared" ref="A932:B941" si="1953">IF(A775="","",A775)</f>
        <v/>
      </c>
      <c r="B932" s="225" t="str">
        <f t="shared" si="1953"/>
        <v/>
      </c>
      <c r="C932" s="218">
        <f t="shared" si="1942"/>
        <v>0</v>
      </c>
      <c r="D932" s="284"/>
      <c r="E932" s="219">
        <f t="shared" si="1943"/>
        <v>0</v>
      </c>
      <c r="F932" s="219">
        <f t="shared" si="1944"/>
        <v>0</v>
      </c>
      <c r="G932" s="84"/>
      <c r="H932" s="214" t="str">
        <f t="shared" si="1949"/>
        <v/>
      </c>
      <c r="I932" s="219" t="str">
        <f t="shared" si="1950"/>
        <v/>
      </c>
      <c r="J932" s="219" t="str">
        <f t="shared" si="1952"/>
        <v/>
      </c>
      <c r="K932" s="216"/>
      <c r="L932" s="217">
        <f t="shared" si="1948"/>
        <v>1</v>
      </c>
      <c r="M932" s="219" t="str">
        <f t="shared" si="1947"/>
        <v/>
      </c>
      <c r="N932" s="221" t="str">
        <f t="shared" si="1951"/>
        <v/>
      </c>
      <c r="O932" s="304"/>
      <c r="P932" s="282"/>
      <c r="Q932" s="282"/>
      <c r="R932" s="287"/>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c r="CQ932" s="282"/>
      <c r="CR932" s="282"/>
      <c r="CS932" s="282"/>
      <c r="CT932" s="282"/>
      <c r="CU932" s="282"/>
      <c r="CV932" s="282"/>
      <c r="CW932" s="282"/>
      <c r="CX932" s="282"/>
      <c r="CY932" s="282"/>
      <c r="CZ932" s="282"/>
      <c r="DA932" s="282"/>
      <c r="DB932" s="282"/>
      <c r="DC932" s="282"/>
      <c r="DD932" s="282"/>
      <c r="DE932" s="282"/>
      <c r="DF932" s="282"/>
      <c r="DG932" s="282"/>
      <c r="DH932" s="282"/>
      <c r="DI932" s="282"/>
      <c r="DJ932" s="282"/>
      <c r="DK932" s="282"/>
      <c r="DL932" s="282"/>
      <c r="DM932" s="282"/>
      <c r="DN932" s="282"/>
      <c r="DO932" s="282"/>
      <c r="DP932" s="282"/>
      <c r="DQ932" s="282"/>
      <c r="DR932" s="282"/>
      <c r="DS932" s="282"/>
      <c r="DT932" s="282"/>
      <c r="DU932" s="282"/>
      <c r="DV932" s="282"/>
      <c r="DW932" s="282"/>
      <c r="DX932" s="282"/>
      <c r="DY932" s="282"/>
      <c r="DZ932" s="282"/>
      <c r="EA932" s="282"/>
      <c r="EB932" s="282"/>
      <c r="EC932" s="282"/>
      <c r="ED932" s="282"/>
      <c r="EE932" s="282"/>
      <c r="EF932" s="282"/>
      <c r="EG932" s="282"/>
      <c r="EH932" s="282"/>
      <c r="EI932" s="282"/>
      <c r="EJ932" s="282"/>
      <c r="EK932" s="282"/>
      <c r="EL932" s="282"/>
      <c r="EM932" s="282"/>
      <c r="EN932" s="282"/>
      <c r="EO932" s="282"/>
      <c r="EP932" s="282"/>
      <c r="EQ932" s="282"/>
      <c r="ER932" s="282"/>
      <c r="ES932" s="282"/>
      <c r="ET932" s="282"/>
      <c r="EU932" s="282"/>
      <c r="EV932" s="282"/>
      <c r="EW932" s="282"/>
      <c r="EX932" s="282"/>
      <c r="EY932" s="282"/>
      <c r="EZ932" s="282"/>
      <c r="FA932" s="282"/>
      <c r="FB932" s="282"/>
      <c r="FC932" s="282"/>
      <c r="FD932" s="282"/>
      <c r="FE932" s="282"/>
      <c r="FF932" s="282"/>
      <c r="FG932" s="282"/>
      <c r="FH932" s="282"/>
      <c r="FI932" s="282"/>
      <c r="FJ932" s="282"/>
      <c r="FK932" s="282"/>
      <c r="FL932" s="282"/>
      <c r="FM932" s="282"/>
      <c r="FN932" s="282"/>
      <c r="FO932" s="282"/>
      <c r="FP932" s="282"/>
      <c r="FQ932" s="282"/>
      <c r="FR932" s="282"/>
      <c r="FS932" s="282"/>
      <c r="FT932" s="282"/>
      <c r="FU932" s="282"/>
      <c r="FV932" s="282"/>
      <c r="FW932" s="282"/>
      <c r="FX932" s="282"/>
      <c r="FY932" s="282"/>
      <c r="FZ932" s="282"/>
      <c r="GA932" s="282"/>
      <c r="GB932" s="282"/>
      <c r="GC932" s="282"/>
      <c r="GD932" s="282"/>
      <c r="GE932" s="282"/>
      <c r="GF932" s="282"/>
      <c r="GG932" s="282"/>
      <c r="GH932" s="282"/>
      <c r="GI932" s="282"/>
      <c r="GJ932" s="282"/>
      <c r="GK932" s="282"/>
      <c r="GL932" s="282"/>
      <c r="GM932" s="282"/>
      <c r="GN932" s="282"/>
      <c r="GO932" s="282"/>
      <c r="GP932" s="282"/>
      <c r="GQ932" s="282"/>
      <c r="GR932" s="282"/>
      <c r="GS932" s="282"/>
      <c r="GT932" s="282"/>
      <c r="GU932" s="282"/>
      <c r="GV932" s="282"/>
      <c r="GW932" s="282"/>
      <c r="GX932" s="282"/>
      <c r="GY932" s="282"/>
      <c r="GZ932" s="282"/>
      <c r="HA932" s="282"/>
      <c r="HB932" s="282"/>
      <c r="HC932" s="282"/>
      <c r="HD932" s="282"/>
      <c r="HE932" s="282"/>
      <c r="HF932" s="282"/>
      <c r="HG932" s="282"/>
      <c r="HH932" s="282"/>
      <c r="HI932" s="282"/>
      <c r="HJ932" s="282"/>
      <c r="HK932" s="282"/>
      <c r="HL932" s="282"/>
      <c r="HM932" s="282"/>
      <c r="HN932" s="282"/>
      <c r="HO932" s="282"/>
      <c r="HP932" s="282"/>
      <c r="HQ932" s="282"/>
    </row>
    <row r="933" spans="1:225" s="73" customFormat="1" ht="18" hidden="1" customHeight="1" x14ac:dyDescent="0.25">
      <c r="A933" s="223" t="str">
        <f t="shared" si="1953"/>
        <v/>
      </c>
      <c r="B933" s="225" t="str">
        <f t="shared" si="1953"/>
        <v/>
      </c>
      <c r="C933" s="218">
        <f t="shared" si="1942"/>
        <v>0</v>
      </c>
      <c r="D933" s="284"/>
      <c r="E933" s="219">
        <f t="shared" si="1943"/>
        <v>0</v>
      </c>
      <c r="F933" s="219">
        <f t="shared" si="1944"/>
        <v>0</v>
      </c>
      <c r="G933" s="84"/>
      <c r="H933" s="214" t="str">
        <f t="shared" si="1949"/>
        <v/>
      </c>
      <c r="I933" s="219" t="str">
        <f t="shared" si="1950"/>
        <v/>
      </c>
      <c r="J933" s="219" t="str">
        <f t="shared" si="1952"/>
        <v/>
      </c>
      <c r="K933" s="216"/>
      <c r="L933" s="217">
        <f t="shared" si="1948"/>
        <v>1</v>
      </c>
      <c r="M933" s="219" t="str">
        <f t="shared" si="1947"/>
        <v/>
      </c>
      <c r="N933" s="221" t="str">
        <f t="shared" si="1951"/>
        <v/>
      </c>
      <c r="O933" s="304"/>
      <c r="P933" s="282"/>
      <c r="Q933" s="282"/>
      <c r="R933" s="287"/>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c r="CQ933" s="282"/>
      <c r="CR933" s="282"/>
      <c r="CS933" s="282"/>
      <c r="CT933" s="282"/>
      <c r="CU933" s="282"/>
      <c r="CV933" s="282"/>
      <c r="CW933" s="282"/>
      <c r="CX933" s="282"/>
      <c r="CY933" s="282"/>
      <c r="CZ933" s="282"/>
      <c r="DA933" s="282"/>
      <c r="DB933" s="282"/>
      <c r="DC933" s="282"/>
      <c r="DD933" s="282"/>
      <c r="DE933" s="282"/>
      <c r="DF933" s="282"/>
      <c r="DG933" s="282"/>
      <c r="DH933" s="282"/>
      <c r="DI933" s="282"/>
      <c r="DJ933" s="282"/>
      <c r="DK933" s="282"/>
      <c r="DL933" s="282"/>
      <c r="DM933" s="282"/>
      <c r="DN933" s="282"/>
      <c r="DO933" s="282"/>
      <c r="DP933" s="282"/>
      <c r="DQ933" s="282"/>
      <c r="DR933" s="282"/>
      <c r="DS933" s="282"/>
      <c r="DT933" s="282"/>
      <c r="DU933" s="282"/>
      <c r="DV933" s="282"/>
      <c r="DW933" s="282"/>
      <c r="DX933" s="282"/>
      <c r="DY933" s="282"/>
      <c r="DZ933" s="282"/>
      <c r="EA933" s="282"/>
      <c r="EB933" s="282"/>
      <c r="EC933" s="282"/>
      <c r="ED933" s="282"/>
      <c r="EE933" s="282"/>
      <c r="EF933" s="282"/>
      <c r="EG933" s="282"/>
      <c r="EH933" s="282"/>
      <c r="EI933" s="282"/>
      <c r="EJ933" s="282"/>
      <c r="EK933" s="282"/>
      <c r="EL933" s="282"/>
      <c r="EM933" s="282"/>
      <c r="EN933" s="282"/>
      <c r="EO933" s="282"/>
      <c r="EP933" s="282"/>
      <c r="EQ933" s="282"/>
      <c r="ER933" s="282"/>
      <c r="ES933" s="282"/>
      <c r="ET933" s="282"/>
      <c r="EU933" s="282"/>
      <c r="EV933" s="282"/>
      <c r="EW933" s="282"/>
      <c r="EX933" s="282"/>
      <c r="EY933" s="282"/>
      <c r="EZ933" s="282"/>
      <c r="FA933" s="282"/>
      <c r="FB933" s="282"/>
      <c r="FC933" s="282"/>
      <c r="FD933" s="282"/>
      <c r="FE933" s="282"/>
      <c r="FF933" s="282"/>
      <c r="FG933" s="282"/>
      <c r="FH933" s="282"/>
      <c r="FI933" s="282"/>
      <c r="FJ933" s="282"/>
      <c r="FK933" s="282"/>
      <c r="FL933" s="282"/>
      <c r="FM933" s="282"/>
      <c r="FN933" s="282"/>
      <c r="FO933" s="282"/>
      <c r="FP933" s="282"/>
      <c r="FQ933" s="282"/>
      <c r="FR933" s="282"/>
      <c r="FS933" s="282"/>
      <c r="FT933" s="282"/>
      <c r="FU933" s="282"/>
      <c r="FV933" s="282"/>
      <c r="FW933" s="282"/>
      <c r="FX933" s="282"/>
      <c r="FY933" s="282"/>
      <c r="FZ933" s="282"/>
      <c r="GA933" s="282"/>
      <c r="GB933" s="282"/>
      <c r="GC933" s="282"/>
      <c r="GD933" s="282"/>
      <c r="GE933" s="282"/>
      <c r="GF933" s="282"/>
      <c r="GG933" s="282"/>
      <c r="GH933" s="282"/>
      <c r="GI933" s="282"/>
      <c r="GJ933" s="282"/>
      <c r="GK933" s="282"/>
      <c r="GL933" s="282"/>
      <c r="GM933" s="282"/>
      <c r="GN933" s="282"/>
      <c r="GO933" s="282"/>
      <c r="GP933" s="282"/>
      <c r="GQ933" s="282"/>
      <c r="GR933" s="282"/>
      <c r="GS933" s="282"/>
      <c r="GT933" s="282"/>
      <c r="GU933" s="282"/>
      <c r="GV933" s="282"/>
      <c r="GW933" s="282"/>
      <c r="GX933" s="282"/>
      <c r="GY933" s="282"/>
      <c r="GZ933" s="282"/>
      <c r="HA933" s="282"/>
      <c r="HB933" s="282"/>
      <c r="HC933" s="282"/>
      <c r="HD933" s="282"/>
      <c r="HE933" s="282"/>
      <c r="HF933" s="282"/>
      <c r="HG933" s="282"/>
      <c r="HH933" s="282"/>
      <c r="HI933" s="282"/>
      <c r="HJ933" s="282"/>
      <c r="HK933" s="282"/>
      <c r="HL933" s="282"/>
      <c r="HM933" s="282"/>
      <c r="HN933" s="282"/>
      <c r="HO933" s="282"/>
      <c r="HP933" s="282"/>
      <c r="HQ933" s="282"/>
    </row>
    <row r="934" spans="1:225" s="73" customFormat="1" ht="18" hidden="1" customHeight="1" x14ac:dyDescent="0.25">
      <c r="A934" s="223" t="str">
        <f t="shared" si="1953"/>
        <v/>
      </c>
      <c r="B934" s="225" t="str">
        <f t="shared" si="1953"/>
        <v/>
      </c>
      <c r="C934" s="218">
        <f t="shared" si="1942"/>
        <v>0</v>
      </c>
      <c r="D934" s="284"/>
      <c r="E934" s="219">
        <f t="shared" si="1943"/>
        <v>0</v>
      </c>
      <c r="F934" s="219">
        <f t="shared" si="1944"/>
        <v>0</v>
      </c>
      <c r="G934" s="84"/>
      <c r="H934" s="214" t="str">
        <f t="shared" si="1949"/>
        <v/>
      </c>
      <c r="I934" s="219" t="str">
        <f t="shared" si="1950"/>
        <v/>
      </c>
      <c r="J934" s="219" t="str">
        <f t="shared" si="1952"/>
        <v/>
      </c>
      <c r="K934" s="216"/>
      <c r="L934" s="217">
        <f t="shared" si="1948"/>
        <v>1</v>
      </c>
      <c r="M934" s="219" t="str">
        <f t="shared" si="1947"/>
        <v/>
      </c>
      <c r="N934" s="221" t="str">
        <f t="shared" si="1951"/>
        <v/>
      </c>
      <c r="O934" s="304"/>
      <c r="P934" s="282"/>
      <c r="Q934" s="282"/>
      <c r="R934" s="287"/>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c r="CQ934" s="282"/>
      <c r="CR934" s="282"/>
      <c r="CS934" s="282"/>
      <c r="CT934" s="282"/>
      <c r="CU934" s="282"/>
      <c r="CV934" s="282"/>
      <c r="CW934" s="282"/>
      <c r="CX934" s="282"/>
      <c r="CY934" s="282"/>
      <c r="CZ934" s="282"/>
      <c r="DA934" s="282"/>
      <c r="DB934" s="282"/>
      <c r="DC934" s="282"/>
      <c r="DD934" s="282"/>
      <c r="DE934" s="282"/>
      <c r="DF934" s="282"/>
      <c r="DG934" s="282"/>
      <c r="DH934" s="282"/>
      <c r="DI934" s="282"/>
      <c r="DJ934" s="282"/>
      <c r="DK934" s="282"/>
      <c r="DL934" s="282"/>
      <c r="DM934" s="282"/>
      <c r="DN934" s="282"/>
      <c r="DO934" s="282"/>
      <c r="DP934" s="282"/>
      <c r="DQ934" s="282"/>
      <c r="DR934" s="282"/>
      <c r="DS934" s="282"/>
      <c r="DT934" s="282"/>
      <c r="DU934" s="282"/>
      <c r="DV934" s="282"/>
      <c r="DW934" s="282"/>
      <c r="DX934" s="282"/>
      <c r="DY934" s="282"/>
      <c r="DZ934" s="282"/>
      <c r="EA934" s="282"/>
      <c r="EB934" s="282"/>
      <c r="EC934" s="282"/>
      <c r="ED934" s="282"/>
      <c r="EE934" s="282"/>
      <c r="EF934" s="282"/>
      <c r="EG934" s="282"/>
      <c r="EH934" s="282"/>
      <c r="EI934" s="282"/>
      <c r="EJ934" s="282"/>
      <c r="EK934" s="282"/>
      <c r="EL934" s="282"/>
      <c r="EM934" s="282"/>
      <c r="EN934" s="282"/>
      <c r="EO934" s="282"/>
      <c r="EP934" s="282"/>
      <c r="EQ934" s="282"/>
      <c r="ER934" s="282"/>
      <c r="ES934" s="282"/>
      <c r="ET934" s="282"/>
      <c r="EU934" s="282"/>
      <c r="EV934" s="282"/>
      <c r="EW934" s="282"/>
      <c r="EX934" s="282"/>
      <c r="EY934" s="282"/>
      <c r="EZ934" s="282"/>
      <c r="FA934" s="282"/>
      <c r="FB934" s="282"/>
      <c r="FC934" s="282"/>
      <c r="FD934" s="282"/>
      <c r="FE934" s="282"/>
      <c r="FF934" s="282"/>
      <c r="FG934" s="282"/>
      <c r="FH934" s="282"/>
      <c r="FI934" s="282"/>
      <c r="FJ934" s="282"/>
      <c r="FK934" s="282"/>
      <c r="FL934" s="282"/>
      <c r="FM934" s="282"/>
      <c r="FN934" s="282"/>
      <c r="FO934" s="282"/>
      <c r="FP934" s="282"/>
      <c r="FQ934" s="282"/>
      <c r="FR934" s="282"/>
      <c r="FS934" s="282"/>
      <c r="FT934" s="282"/>
      <c r="FU934" s="282"/>
      <c r="FV934" s="282"/>
      <c r="FW934" s="282"/>
      <c r="FX934" s="282"/>
      <c r="FY934" s="282"/>
      <c r="FZ934" s="282"/>
      <c r="GA934" s="282"/>
      <c r="GB934" s="282"/>
      <c r="GC934" s="282"/>
      <c r="GD934" s="282"/>
      <c r="GE934" s="282"/>
      <c r="GF934" s="282"/>
      <c r="GG934" s="282"/>
      <c r="GH934" s="282"/>
      <c r="GI934" s="282"/>
      <c r="GJ934" s="282"/>
      <c r="GK934" s="282"/>
      <c r="GL934" s="282"/>
      <c r="GM934" s="282"/>
      <c r="GN934" s="282"/>
      <c r="GO934" s="282"/>
      <c r="GP934" s="282"/>
      <c r="GQ934" s="282"/>
      <c r="GR934" s="282"/>
      <c r="GS934" s="282"/>
      <c r="GT934" s="282"/>
      <c r="GU934" s="282"/>
      <c r="GV934" s="282"/>
      <c r="GW934" s="282"/>
      <c r="GX934" s="282"/>
      <c r="GY934" s="282"/>
      <c r="GZ934" s="282"/>
      <c r="HA934" s="282"/>
      <c r="HB934" s="282"/>
      <c r="HC934" s="282"/>
      <c r="HD934" s="282"/>
      <c r="HE934" s="282"/>
      <c r="HF934" s="282"/>
      <c r="HG934" s="282"/>
      <c r="HH934" s="282"/>
      <c r="HI934" s="282"/>
      <c r="HJ934" s="282"/>
      <c r="HK934" s="282"/>
      <c r="HL934" s="282"/>
      <c r="HM934" s="282"/>
      <c r="HN934" s="282"/>
      <c r="HO934" s="282"/>
      <c r="HP934" s="282"/>
      <c r="HQ934" s="282"/>
    </row>
    <row r="935" spans="1:225" s="73" customFormat="1" ht="18" hidden="1" customHeight="1" x14ac:dyDescent="0.25">
      <c r="A935" s="223" t="str">
        <f t="shared" si="1953"/>
        <v/>
      </c>
      <c r="B935" s="225" t="str">
        <f t="shared" si="1953"/>
        <v/>
      </c>
      <c r="C935" s="218">
        <f t="shared" si="1942"/>
        <v>0</v>
      </c>
      <c r="D935" s="284"/>
      <c r="E935" s="219">
        <f t="shared" si="1943"/>
        <v>0</v>
      </c>
      <c r="F935" s="219">
        <f t="shared" si="1944"/>
        <v>0</v>
      </c>
      <c r="G935" s="84"/>
      <c r="H935" s="214" t="str">
        <f t="shared" si="1949"/>
        <v/>
      </c>
      <c r="I935" s="219" t="str">
        <f t="shared" si="1950"/>
        <v/>
      </c>
      <c r="J935" s="219" t="str">
        <f t="shared" si="1952"/>
        <v/>
      </c>
      <c r="K935" s="216"/>
      <c r="L935" s="217">
        <f t="shared" si="1948"/>
        <v>1</v>
      </c>
      <c r="M935" s="219" t="str">
        <f t="shared" si="1947"/>
        <v/>
      </c>
      <c r="N935" s="221" t="str">
        <f t="shared" si="1951"/>
        <v/>
      </c>
      <c r="O935" s="304"/>
      <c r="P935" s="282"/>
      <c r="Q935" s="282"/>
      <c r="R935" s="287"/>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c r="CQ935" s="282"/>
      <c r="CR935" s="282"/>
      <c r="CS935" s="282"/>
      <c r="CT935" s="282"/>
      <c r="CU935" s="282"/>
      <c r="CV935" s="282"/>
      <c r="CW935" s="282"/>
      <c r="CX935" s="282"/>
      <c r="CY935" s="282"/>
      <c r="CZ935" s="282"/>
      <c r="DA935" s="282"/>
      <c r="DB935" s="282"/>
      <c r="DC935" s="282"/>
      <c r="DD935" s="282"/>
      <c r="DE935" s="282"/>
      <c r="DF935" s="282"/>
      <c r="DG935" s="282"/>
      <c r="DH935" s="282"/>
      <c r="DI935" s="282"/>
      <c r="DJ935" s="282"/>
      <c r="DK935" s="282"/>
      <c r="DL935" s="282"/>
      <c r="DM935" s="282"/>
      <c r="DN935" s="282"/>
      <c r="DO935" s="282"/>
      <c r="DP935" s="282"/>
      <c r="DQ935" s="282"/>
      <c r="DR935" s="282"/>
      <c r="DS935" s="282"/>
      <c r="DT935" s="282"/>
      <c r="DU935" s="282"/>
      <c r="DV935" s="282"/>
      <c r="DW935" s="282"/>
      <c r="DX935" s="282"/>
      <c r="DY935" s="282"/>
      <c r="DZ935" s="282"/>
      <c r="EA935" s="282"/>
      <c r="EB935" s="282"/>
      <c r="EC935" s="282"/>
      <c r="ED935" s="282"/>
      <c r="EE935" s="282"/>
      <c r="EF935" s="282"/>
      <c r="EG935" s="282"/>
      <c r="EH935" s="282"/>
      <c r="EI935" s="282"/>
      <c r="EJ935" s="282"/>
      <c r="EK935" s="282"/>
      <c r="EL935" s="282"/>
      <c r="EM935" s="282"/>
      <c r="EN935" s="282"/>
      <c r="EO935" s="282"/>
      <c r="EP935" s="282"/>
      <c r="EQ935" s="282"/>
      <c r="ER935" s="282"/>
      <c r="ES935" s="282"/>
      <c r="ET935" s="282"/>
      <c r="EU935" s="282"/>
      <c r="EV935" s="282"/>
      <c r="EW935" s="282"/>
      <c r="EX935" s="282"/>
      <c r="EY935" s="282"/>
      <c r="EZ935" s="282"/>
      <c r="FA935" s="282"/>
      <c r="FB935" s="282"/>
      <c r="FC935" s="282"/>
      <c r="FD935" s="282"/>
      <c r="FE935" s="282"/>
      <c r="FF935" s="282"/>
      <c r="FG935" s="282"/>
      <c r="FH935" s="282"/>
      <c r="FI935" s="282"/>
      <c r="FJ935" s="282"/>
      <c r="FK935" s="282"/>
      <c r="FL935" s="282"/>
      <c r="FM935" s="282"/>
      <c r="FN935" s="282"/>
      <c r="FO935" s="282"/>
      <c r="FP935" s="282"/>
      <c r="FQ935" s="282"/>
      <c r="FR935" s="282"/>
      <c r="FS935" s="282"/>
      <c r="FT935" s="282"/>
      <c r="FU935" s="282"/>
      <c r="FV935" s="282"/>
      <c r="FW935" s="282"/>
      <c r="FX935" s="282"/>
      <c r="FY935" s="282"/>
      <c r="FZ935" s="282"/>
      <c r="GA935" s="282"/>
      <c r="GB935" s="282"/>
      <c r="GC935" s="282"/>
      <c r="GD935" s="282"/>
      <c r="GE935" s="282"/>
      <c r="GF935" s="282"/>
      <c r="GG935" s="282"/>
      <c r="GH935" s="282"/>
      <c r="GI935" s="282"/>
      <c r="GJ935" s="282"/>
      <c r="GK935" s="282"/>
      <c r="GL935" s="282"/>
      <c r="GM935" s="282"/>
      <c r="GN935" s="282"/>
      <c r="GO935" s="282"/>
      <c r="GP935" s="282"/>
      <c r="GQ935" s="282"/>
      <c r="GR935" s="282"/>
      <c r="GS935" s="282"/>
      <c r="GT935" s="282"/>
      <c r="GU935" s="282"/>
      <c r="GV935" s="282"/>
      <c r="GW935" s="282"/>
      <c r="GX935" s="282"/>
      <c r="GY935" s="282"/>
      <c r="GZ935" s="282"/>
      <c r="HA935" s="282"/>
      <c r="HB935" s="282"/>
      <c r="HC935" s="282"/>
      <c r="HD935" s="282"/>
      <c r="HE935" s="282"/>
      <c r="HF935" s="282"/>
      <c r="HG935" s="282"/>
      <c r="HH935" s="282"/>
      <c r="HI935" s="282"/>
      <c r="HJ935" s="282"/>
      <c r="HK935" s="282"/>
      <c r="HL935" s="282"/>
      <c r="HM935" s="282"/>
      <c r="HN935" s="282"/>
      <c r="HO935" s="282"/>
      <c r="HP935" s="282"/>
      <c r="HQ935" s="282"/>
    </row>
    <row r="936" spans="1:225" s="73" customFormat="1" ht="18" hidden="1" customHeight="1" x14ac:dyDescent="0.25">
      <c r="A936" s="223" t="str">
        <f t="shared" si="1953"/>
        <v/>
      </c>
      <c r="B936" s="225" t="str">
        <f t="shared" si="1953"/>
        <v/>
      </c>
      <c r="C936" s="218">
        <f t="shared" si="1942"/>
        <v>0</v>
      </c>
      <c r="D936" s="284"/>
      <c r="E936" s="219">
        <f t="shared" si="1943"/>
        <v>0</v>
      </c>
      <c r="F936" s="219">
        <f t="shared" si="1944"/>
        <v>0</v>
      </c>
      <c r="G936" s="84"/>
      <c r="H936" s="214" t="str">
        <f t="shared" si="1949"/>
        <v/>
      </c>
      <c r="I936" s="219" t="str">
        <f t="shared" si="1950"/>
        <v/>
      </c>
      <c r="J936" s="219" t="str">
        <f t="shared" si="1952"/>
        <v/>
      </c>
      <c r="K936" s="216"/>
      <c r="L936" s="217">
        <f t="shared" si="1948"/>
        <v>1</v>
      </c>
      <c r="M936" s="219" t="str">
        <f t="shared" si="1947"/>
        <v/>
      </c>
      <c r="N936" s="221" t="str">
        <f t="shared" si="1951"/>
        <v/>
      </c>
      <c r="O936" s="304"/>
      <c r="P936" s="282"/>
      <c r="Q936" s="282"/>
      <c r="R936" s="287"/>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c r="CQ936" s="282"/>
      <c r="CR936" s="282"/>
      <c r="CS936" s="282"/>
      <c r="CT936" s="282"/>
      <c r="CU936" s="282"/>
      <c r="CV936" s="282"/>
      <c r="CW936" s="282"/>
      <c r="CX936" s="282"/>
      <c r="CY936" s="282"/>
      <c r="CZ936" s="282"/>
      <c r="DA936" s="282"/>
      <c r="DB936" s="282"/>
      <c r="DC936" s="282"/>
      <c r="DD936" s="282"/>
      <c r="DE936" s="282"/>
      <c r="DF936" s="282"/>
      <c r="DG936" s="282"/>
      <c r="DH936" s="282"/>
      <c r="DI936" s="282"/>
      <c r="DJ936" s="282"/>
      <c r="DK936" s="282"/>
      <c r="DL936" s="282"/>
      <c r="DM936" s="282"/>
      <c r="DN936" s="282"/>
      <c r="DO936" s="282"/>
      <c r="DP936" s="282"/>
      <c r="DQ936" s="282"/>
      <c r="DR936" s="282"/>
      <c r="DS936" s="282"/>
      <c r="DT936" s="282"/>
      <c r="DU936" s="282"/>
      <c r="DV936" s="282"/>
      <c r="DW936" s="282"/>
      <c r="DX936" s="282"/>
      <c r="DY936" s="282"/>
      <c r="DZ936" s="282"/>
      <c r="EA936" s="282"/>
      <c r="EB936" s="282"/>
      <c r="EC936" s="282"/>
      <c r="ED936" s="282"/>
      <c r="EE936" s="282"/>
      <c r="EF936" s="282"/>
      <c r="EG936" s="282"/>
      <c r="EH936" s="282"/>
      <c r="EI936" s="282"/>
      <c r="EJ936" s="282"/>
      <c r="EK936" s="282"/>
      <c r="EL936" s="282"/>
      <c r="EM936" s="282"/>
      <c r="EN936" s="282"/>
      <c r="EO936" s="282"/>
      <c r="EP936" s="282"/>
      <c r="EQ936" s="282"/>
      <c r="ER936" s="282"/>
      <c r="ES936" s="282"/>
      <c r="ET936" s="282"/>
      <c r="EU936" s="282"/>
      <c r="EV936" s="282"/>
      <c r="EW936" s="282"/>
      <c r="EX936" s="282"/>
      <c r="EY936" s="282"/>
      <c r="EZ936" s="282"/>
      <c r="FA936" s="282"/>
      <c r="FB936" s="282"/>
      <c r="FC936" s="282"/>
      <c r="FD936" s="282"/>
      <c r="FE936" s="282"/>
      <c r="FF936" s="282"/>
      <c r="FG936" s="282"/>
      <c r="FH936" s="282"/>
      <c r="FI936" s="282"/>
      <c r="FJ936" s="282"/>
      <c r="FK936" s="282"/>
      <c r="FL936" s="282"/>
      <c r="FM936" s="282"/>
      <c r="FN936" s="282"/>
      <c r="FO936" s="282"/>
      <c r="FP936" s="282"/>
      <c r="FQ936" s="282"/>
      <c r="FR936" s="282"/>
      <c r="FS936" s="282"/>
      <c r="FT936" s="282"/>
      <c r="FU936" s="282"/>
      <c r="FV936" s="282"/>
      <c r="FW936" s="282"/>
      <c r="FX936" s="282"/>
      <c r="FY936" s="282"/>
      <c r="FZ936" s="282"/>
      <c r="GA936" s="282"/>
      <c r="GB936" s="282"/>
      <c r="GC936" s="282"/>
      <c r="GD936" s="282"/>
      <c r="GE936" s="282"/>
      <c r="GF936" s="282"/>
      <c r="GG936" s="282"/>
      <c r="GH936" s="282"/>
      <c r="GI936" s="282"/>
      <c r="GJ936" s="282"/>
      <c r="GK936" s="282"/>
      <c r="GL936" s="282"/>
      <c r="GM936" s="282"/>
      <c r="GN936" s="282"/>
      <c r="GO936" s="282"/>
      <c r="GP936" s="282"/>
      <c r="GQ936" s="282"/>
      <c r="GR936" s="282"/>
      <c r="GS936" s="282"/>
      <c r="GT936" s="282"/>
      <c r="GU936" s="282"/>
      <c r="GV936" s="282"/>
      <c r="GW936" s="282"/>
      <c r="GX936" s="282"/>
      <c r="GY936" s="282"/>
      <c r="GZ936" s="282"/>
      <c r="HA936" s="282"/>
      <c r="HB936" s="282"/>
      <c r="HC936" s="282"/>
      <c r="HD936" s="282"/>
      <c r="HE936" s="282"/>
      <c r="HF936" s="282"/>
      <c r="HG936" s="282"/>
      <c r="HH936" s="282"/>
      <c r="HI936" s="282"/>
      <c r="HJ936" s="282"/>
      <c r="HK936" s="282"/>
      <c r="HL936" s="282"/>
      <c r="HM936" s="282"/>
      <c r="HN936" s="282"/>
      <c r="HO936" s="282"/>
      <c r="HP936" s="282"/>
      <c r="HQ936" s="282"/>
    </row>
    <row r="937" spans="1:225" s="73" customFormat="1" ht="18" hidden="1" customHeight="1" x14ac:dyDescent="0.25">
      <c r="A937" s="223" t="str">
        <f t="shared" si="1953"/>
        <v/>
      </c>
      <c r="B937" s="225" t="str">
        <f t="shared" si="1953"/>
        <v/>
      </c>
      <c r="C937" s="218">
        <f t="shared" si="1942"/>
        <v>0</v>
      </c>
      <c r="D937" s="284"/>
      <c r="E937" s="219">
        <f t="shared" si="1943"/>
        <v>0</v>
      </c>
      <c r="F937" s="219">
        <f t="shared" si="1944"/>
        <v>0</v>
      </c>
      <c r="G937" s="84"/>
      <c r="H937" s="214" t="str">
        <f t="shared" si="1949"/>
        <v/>
      </c>
      <c r="I937" s="219" t="str">
        <f t="shared" si="1950"/>
        <v/>
      </c>
      <c r="J937" s="219" t="str">
        <f t="shared" si="1952"/>
        <v/>
      </c>
      <c r="K937" s="216"/>
      <c r="L937" s="217">
        <f t="shared" si="1948"/>
        <v>1</v>
      </c>
      <c r="M937" s="219" t="str">
        <f t="shared" si="1947"/>
        <v/>
      </c>
      <c r="N937" s="221" t="str">
        <f t="shared" si="1951"/>
        <v/>
      </c>
      <c r="O937" s="304"/>
      <c r="P937" s="282"/>
      <c r="Q937" s="282"/>
      <c r="R937" s="287"/>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c r="CQ937" s="282"/>
      <c r="CR937" s="282"/>
      <c r="CS937" s="282"/>
      <c r="CT937" s="282"/>
      <c r="CU937" s="282"/>
      <c r="CV937" s="282"/>
      <c r="CW937" s="282"/>
      <c r="CX937" s="282"/>
      <c r="CY937" s="282"/>
      <c r="CZ937" s="282"/>
      <c r="DA937" s="282"/>
      <c r="DB937" s="282"/>
      <c r="DC937" s="282"/>
      <c r="DD937" s="282"/>
      <c r="DE937" s="282"/>
      <c r="DF937" s="282"/>
      <c r="DG937" s="282"/>
      <c r="DH937" s="282"/>
      <c r="DI937" s="282"/>
      <c r="DJ937" s="282"/>
      <c r="DK937" s="282"/>
      <c r="DL937" s="282"/>
      <c r="DM937" s="282"/>
      <c r="DN937" s="282"/>
      <c r="DO937" s="282"/>
      <c r="DP937" s="282"/>
      <c r="DQ937" s="282"/>
      <c r="DR937" s="282"/>
      <c r="DS937" s="282"/>
      <c r="DT937" s="282"/>
      <c r="DU937" s="282"/>
      <c r="DV937" s="282"/>
      <c r="DW937" s="282"/>
      <c r="DX937" s="282"/>
      <c r="DY937" s="282"/>
      <c r="DZ937" s="282"/>
      <c r="EA937" s="282"/>
      <c r="EB937" s="282"/>
      <c r="EC937" s="282"/>
      <c r="ED937" s="282"/>
      <c r="EE937" s="282"/>
      <c r="EF937" s="282"/>
      <c r="EG937" s="282"/>
      <c r="EH937" s="282"/>
      <c r="EI937" s="282"/>
      <c r="EJ937" s="282"/>
      <c r="EK937" s="282"/>
      <c r="EL937" s="282"/>
      <c r="EM937" s="282"/>
      <c r="EN937" s="282"/>
      <c r="EO937" s="282"/>
      <c r="EP937" s="282"/>
      <c r="EQ937" s="282"/>
      <c r="ER937" s="282"/>
      <c r="ES937" s="282"/>
      <c r="ET937" s="282"/>
      <c r="EU937" s="282"/>
      <c r="EV937" s="282"/>
      <c r="EW937" s="282"/>
      <c r="EX937" s="282"/>
      <c r="EY937" s="282"/>
      <c r="EZ937" s="282"/>
      <c r="FA937" s="282"/>
      <c r="FB937" s="282"/>
      <c r="FC937" s="282"/>
      <c r="FD937" s="282"/>
      <c r="FE937" s="282"/>
      <c r="FF937" s="282"/>
      <c r="FG937" s="282"/>
      <c r="FH937" s="282"/>
      <c r="FI937" s="282"/>
      <c r="FJ937" s="282"/>
      <c r="FK937" s="282"/>
      <c r="FL937" s="282"/>
      <c r="FM937" s="282"/>
      <c r="FN937" s="282"/>
      <c r="FO937" s="282"/>
      <c r="FP937" s="282"/>
      <c r="FQ937" s="282"/>
      <c r="FR937" s="282"/>
      <c r="FS937" s="282"/>
      <c r="FT937" s="282"/>
      <c r="FU937" s="282"/>
      <c r="FV937" s="282"/>
      <c r="FW937" s="282"/>
      <c r="FX937" s="282"/>
      <c r="FY937" s="282"/>
      <c r="FZ937" s="282"/>
      <c r="GA937" s="282"/>
      <c r="GB937" s="282"/>
      <c r="GC937" s="282"/>
      <c r="GD937" s="282"/>
      <c r="GE937" s="282"/>
      <c r="GF937" s="282"/>
      <c r="GG937" s="282"/>
      <c r="GH937" s="282"/>
      <c r="GI937" s="282"/>
      <c r="GJ937" s="282"/>
      <c r="GK937" s="282"/>
      <c r="GL937" s="282"/>
      <c r="GM937" s="282"/>
      <c r="GN937" s="282"/>
      <c r="GO937" s="282"/>
      <c r="GP937" s="282"/>
      <c r="GQ937" s="282"/>
      <c r="GR937" s="282"/>
      <c r="GS937" s="282"/>
      <c r="GT937" s="282"/>
      <c r="GU937" s="282"/>
      <c r="GV937" s="282"/>
      <c r="GW937" s="282"/>
      <c r="GX937" s="282"/>
      <c r="GY937" s="282"/>
      <c r="GZ937" s="282"/>
      <c r="HA937" s="282"/>
      <c r="HB937" s="282"/>
      <c r="HC937" s="282"/>
      <c r="HD937" s="282"/>
      <c r="HE937" s="282"/>
      <c r="HF937" s="282"/>
      <c r="HG937" s="282"/>
      <c r="HH937" s="282"/>
      <c r="HI937" s="282"/>
      <c r="HJ937" s="282"/>
      <c r="HK937" s="282"/>
      <c r="HL937" s="282"/>
      <c r="HM937" s="282"/>
      <c r="HN937" s="282"/>
      <c r="HO937" s="282"/>
      <c r="HP937" s="282"/>
      <c r="HQ937" s="282"/>
    </row>
    <row r="938" spans="1:225" s="73" customFormat="1" ht="18" hidden="1" customHeight="1" x14ac:dyDescent="0.25">
      <c r="A938" s="223" t="str">
        <f t="shared" si="1953"/>
        <v/>
      </c>
      <c r="B938" s="225" t="str">
        <f t="shared" si="1953"/>
        <v/>
      </c>
      <c r="C938" s="218">
        <f t="shared" si="1942"/>
        <v>0</v>
      </c>
      <c r="D938" s="284"/>
      <c r="E938" s="219">
        <f t="shared" si="1943"/>
        <v>0</v>
      </c>
      <c r="F938" s="219">
        <f t="shared" si="1944"/>
        <v>0</v>
      </c>
      <c r="G938" s="84"/>
      <c r="H938" s="214" t="str">
        <f t="shared" si="1949"/>
        <v/>
      </c>
      <c r="I938" s="219" t="str">
        <f t="shared" si="1950"/>
        <v/>
      </c>
      <c r="J938" s="219" t="str">
        <f t="shared" si="1952"/>
        <v/>
      </c>
      <c r="K938" s="216"/>
      <c r="L938" s="217">
        <f t="shared" si="1948"/>
        <v>1</v>
      </c>
      <c r="M938" s="219" t="str">
        <f t="shared" si="1947"/>
        <v/>
      </c>
      <c r="N938" s="221" t="str">
        <f t="shared" si="1951"/>
        <v/>
      </c>
      <c r="O938" s="304"/>
      <c r="P938" s="282"/>
      <c r="Q938" s="282"/>
      <c r="R938" s="287"/>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c r="CQ938" s="282"/>
      <c r="CR938" s="282"/>
      <c r="CS938" s="282"/>
      <c r="CT938" s="282"/>
      <c r="CU938" s="282"/>
      <c r="CV938" s="282"/>
      <c r="CW938" s="282"/>
      <c r="CX938" s="282"/>
      <c r="CY938" s="282"/>
      <c r="CZ938" s="282"/>
      <c r="DA938" s="282"/>
      <c r="DB938" s="282"/>
      <c r="DC938" s="282"/>
      <c r="DD938" s="282"/>
      <c r="DE938" s="282"/>
      <c r="DF938" s="282"/>
      <c r="DG938" s="282"/>
      <c r="DH938" s="282"/>
      <c r="DI938" s="282"/>
      <c r="DJ938" s="282"/>
      <c r="DK938" s="282"/>
      <c r="DL938" s="282"/>
      <c r="DM938" s="282"/>
      <c r="DN938" s="282"/>
      <c r="DO938" s="282"/>
      <c r="DP938" s="282"/>
      <c r="DQ938" s="282"/>
      <c r="DR938" s="282"/>
      <c r="DS938" s="282"/>
      <c r="DT938" s="282"/>
      <c r="DU938" s="282"/>
      <c r="DV938" s="282"/>
      <c r="DW938" s="282"/>
      <c r="DX938" s="282"/>
      <c r="DY938" s="282"/>
      <c r="DZ938" s="282"/>
      <c r="EA938" s="282"/>
      <c r="EB938" s="282"/>
      <c r="EC938" s="282"/>
      <c r="ED938" s="282"/>
      <c r="EE938" s="282"/>
      <c r="EF938" s="282"/>
      <c r="EG938" s="282"/>
      <c r="EH938" s="282"/>
      <c r="EI938" s="282"/>
      <c r="EJ938" s="282"/>
      <c r="EK938" s="282"/>
      <c r="EL938" s="282"/>
      <c r="EM938" s="282"/>
      <c r="EN938" s="282"/>
      <c r="EO938" s="282"/>
      <c r="EP938" s="282"/>
      <c r="EQ938" s="282"/>
      <c r="ER938" s="282"/>
      <c r="ES938" s="282"/>
      <c r="ET938" s="282"/>
      <c r="EU938" s="282"/>
      <c r="EV938" s="282"/>
      <c r="EW938" s="282"/>
      <c r="EX938" s="282"/>
      <c r="EY938" s="282"/>
      <c r="EZ938" s="282"/>
      <c r="FA938" s="282"/>
      <c r="FB938" s="282"/>
      <c r="FC938" s="282"/>
      <c r="FD938" s="282"/>
      <c r="FE938" s="282"/>
      <c r="FF938" s="282"/>
      <c r="FG938" s="282"/>
      <c r="FH938" s="282"/>
      <c r="FI938" s="282"/>
      <c r="FJ938" s="282"/>
      <c r="FK938" s="282"/>
      <c r="FL938" s="282"/>
      <c r="FM938" s="282"/>
      <c r="FN938" s="282"/>
      <c r="FO938" s="282"/>
      <c r="FP938" s="282"/>
      <c r="FQ938" s="282"/>
      <c r="FR938" s="282"/>
      <c r="FS938" s="282"/>
      <c r="FT938" s="282"/>
      <c r="FU938" s="282"/>
      <c r="FV938" s="282"/>
      <c r="FW938" s="282"/>
      <c r="FX938" s="282"/>
      <c r="FY938" s="282"/>
      <c r="FZ938" s="282"/>
      <c r="GA938" s="282"/>
      <c r="GB938" s="282"/>
      <c r="GC938" s="282"/>
      <c r="GD938" s="282"/>
      <c r="GE938" s="282"/>
      <c r="GF938" s="282"/>
      <c r="GG938" s="282"/>
      <c r="GH938" s="282"/>
      <c r="GI938" s="282"/>
      <c r="GJ938" s="282"/>
      <c r="GK938" s="282"/>
      <c r="GL938" s="282"/>
      <c r="GM938" s="282"/>
      <c r="GN938" s="282"/>
      <c r="GO938" s="282"/>
      <c r="GP938" s="282"/>
      <c r="GQ938" s="282"/>
      <c r="GR938" s="282"/>
      <c r="GS938" s="282"/>
      <c r="GT938" s="282"/>
      <c r="GU938" s="282"/>
      <c r="GV938" s="282"/>
      <c r="GW938" s="282"/>
      <c r="GX938" s="282"/>
      <c r="GY938" s="282"/>
      <c r="GZ938" s="282"/>
      <c r="HA938" s="282"/>
      <c r="HB938" s="282"/>
      <c r="HC938" s="282"/>
      <c r="HD938" s="282"/>
      <c r="HE938" s="282"/>
      <c r="HF938" s="282"/>
      <c r="HG938" s="282"/>
      <c r="HH938" s="282"/>
      <c r="HI938" s="282"/>
      <c r="HJ938" s="282"/>
      <c r="HK938" s="282"/>
      <c r="HL938" s="282"/>
      <c r="HM938" s="282"/>
      <c r="HN938" s="282"/>
      <c r="HO938" s="282"/>
      <c r="HP938" s="282"/>
      <c r="HQ938" s="282"/>
    </row>
    <row r="939" spans="1:225" s="73" customFormat="1" ht="18" hidden="1" customHeight="1" x14ac:dyDescent="0.25">
      <c r="A939" s="223" t="str">
        <f t="shared" si="1953"/>
        <v/>
      </c>
      <c r="B939" s="225" t="str">
        <f t="shared" si="1953"/>
        <v/>
      </c>
      <c r="C939" s="218">
        <f t="shared" si="1942"/>
        <v>0</v>
      </c>
      <c r="D939" s="284"/>
      <c r="E939" s="219">
        <f t="shared" si="1943"/>
        <v>0</v>
      </c>
      <c r="F939" s="219">
        <f t="shared" si="1944"/>
        <v>0</v>
      </c>
      <c r="G939" s="84"/>
      <c r="H939" s="214" t="str">
        <f t="shared" si="1949"/>
        <v/>
      </c>
      <c r="I939" s="219" t="str">
        <f t="shared" si="1950"/>
        <v/>
      </c>
      <c r="J939" s="219" t="str">
        <f t="shared" si="1952"/>
        <v/>
      </c>
      <c r="K939" s="216"/>
      <c r="L939" s="217">
        <f t="shared" si="1948"/>
        <v>1</v>
      </c>
      <c r="M939" s="219" t="str">
        <f t="shared" si="1947"/>
        <v/>
      </c>
      <c r="N939" s="221" t="str">
        <f t="shared" si="1951"/>
        <v/>
      </c>
      <c r="O939" s="304"/>
      <c r="P939" s="282"/>
      <c r="Q939" s="282"/>
      <c r="R939" s="287"/>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c r="CQ939" s="282"/>
      <c r="CR939" s="282"/>
      <c r="CS939" s="282"/>
      <c r="CT939" s="282"/>
      <c r="CU939" s="282"/>
      <c r="CV939" s="282"/>
      <c r="CW939" s="282"/>
      <c r="CX939" s="282"/>
      <c r="CY939" s="282"/>
      <c r="CZ939" s="282"/>
      <c r="DA939" s="282"/>
      <c r="DB939" s="282"/>
      <c r="DC939" s="282"/>
      <c r="DD939" s="282"/>
      <c r="DE939" s="282"/>
      <c r="DF939" s="282"/>
      <c r="DG939" s="282"/>
      <c r="DH939" s="282"/>
      <c r="DI939" s="282"/>
      <c r="DJ939" s="282"/>
      <c r="DK939" s="282"/>
      <c r="DL939" s="282"/>
      <c r="DM939" s="282"/>
      <c r="DN939" s="282"/>
      <c r="DO939" s="282"/>
      <c r="DP939" s="282"/>
      <c r="DQ939" s="282"/>
      <c r="DR939" s="282"/>
      <c r="DS939" s="282"/>
      <c r="DT939" s="282"/>
      <c r="DU939" s="282"/>
      <c r="DV939" s="282"/>
      <c r="DW939" s="282"/>
      <c r="DX939" s="282"/>
      <c r="DY939" s="282"/>
      <c r="DZ939" s="282"/>
      <c r="EA939" s="282"/>
      <c r="EB939" s="282"/>
      <c r="EC939" s="282"/>
      <c r="ED939" s="282"/>
      <c r="EE939" s="282"/>
      <c r="EF939" s="282"/>
      <c r="EG939" s="282"/>
      <c r="EH939" s="282"/>
      <c r="EI939" s="282"/>
      <c r="EJ939" s="282"/>
      <c r="EK939" s="282"/>
      <c r="EL939" s="282"/>
      <c r="EM939" s="282"/>
      <c r="EN939" s="282"/>
      <c r="EO939" s="282"/>
      <c r="EP939" s="282"/>
      <c r="EQ939" s="282"/>
      <c r="ER939" s="282"/>
      <c r="ES939" s="282"/>
      <c r="ET939" s="282"/>
      <c r="EU939" s="282"/>
      <c r="EV939" s="282"/>
      <c r="EW939" s="282"/>
      <c r="EX939" s="282"/>
      <c r="EY939" s="282"/>
      <c r="EZ939" s="282"/>
      <c r="FA939" s="282"/>
      <c r="FB939" s="282"/>
      <c r="FC939" s="282"/>
      <c r="FD939" s="282"/>
      <c r="FE939" s="282"/>
      <c r="FF939" s="282"/>
      <c r="FG939" s="282"/>
      <c r="FH939" s="282"/>
      <c r="FI939" s="282"/>
      <c r="FJ939" s="282"/>
      <c r="FK939" s="282"/>
      <c r="FL939" s="282"/>
      <c r="FM939" s="282"/>
      <c r="FN939" s="282"/>
      <c r="FO939" s="282"/>
      <c r="FP939" s="282"/>
      <c r="FQ939" s="282"/>
      <c r="FR939" s="282"/>
      <c r="FS939" s="282"/>
      <c r="FT939" s="282"/>
      <c r="FU939" s="282"/>
      <c r="FV939" s="282"/>
      <c r="FW939" s="282"/>
      <c r="FX939" s="282"/>
      <c r="FY939" s="282"/>
      <c r="FZ939" s="282"/>
      <c r="GA939" s="282"/>
      <c r="GB939" s="282"/>
      <c r="GC939" s="282"/>
      <c r="GD939" s="282"/>
      <c r="GE939" s="282"/>
      <c r="GF939" s="282"/>
      <c r="GG939" s="282"/>
      <c r="GH939" s="282"/>
      <c r="GI939" s="282"/>
      <c r="GJ939" s="282"/>
      <c r="GK939" s="282"/>
      <c r="GL939" s="282"/>
      <c r="GM939" s="282"/>
      <c r="GN939" s="282"/>
      <c r="GO939" s="282"/>
      <c r="GP939" s="282"/>
      <c r="GQ939" s="282"/>
      <c r="GR939" s="282"/>
      <c r="GS939" s="282"/>
      <c r="GT939" s="282"/>
      <c r="GU939" s="282"/>
      <c r="GV939" s="282"/>
      <c r="GW939" s="282"/>
      <c r="GX939" s="282"/>
      <c r="GY939" s="282"/>
      <c r="GZ939" s="282"/>
      <c r="HA939" s="282"/>
      <c r="HB939" s="282"/>
      <c r="HC939" s="282"/>
      <c r="HD939" s="282"/>
      <c r="HE939" s="282"/>
      <c r="HF939" s="282"/>
      <c r="HG939" s="282"/>
      <c r="HH939" s="282"/>
      <c r="HI939" s="282"/>
      <c r="HJ939" s="282"/>
      <c r="HK939" s="282"/>
      <c r="HL939" s="282"/>
      <c r="HM939" s="282"/>
      <c r="HN939" s="282"/>
      <c r="HO939" s="282"/>
      <c r="HP939" s="282"/>
      <c r="HQ939" s="282"/>
    </row>
    <row r="940" spans="1:225" s="73" customFormat="1" ht="18" hidden="1" customHeight="1" x14ac:dyDescent="0.25">
      <c r="A940" s="223" t="str">
        <f t="shared" si="1953"/>
        <v/>
      </c>
      <c r="B940" s="225" t="str">
        <f t="shared" si="1953"/>
        <v/>
      </c>
      <c r="C940" s="218">
        <f t="shared" si="1942"/>
        <v>0</v>
      </c>
      <c r="D940" s="284"/>
      <c r="E940" s="219">
        <f t="shared" si="1943"/>
        <v>0</v>
      </c>
      <c r="F940" s="219">
        <f t="shared" si="1944"/>
        <v>0</v>
      </c>
      <c r="G940" s="84"/>
      <c r="H940" s="214"/>
      <c r="I940" s="219" t="str">
        <f t="shared" si="1950"/>
        <v/>
      </c>
      <c r="J940" s="219" t="str">
        <f t="shared" si="1952"/>
        <v/>
      </c>
      <c r="K940" s="216"/>
      <c r="L940" s="217">
        <f t="shared" si="1948"/>
        <v>1</v>
      </c>
      <c r="M940" s="219" t="str">
        <f t="shared" si="1947"/>
        <v/>
      </c>
      <c r="N940" s="221" t="str">
        <f t="shared" si="1951"/>
        <v/>
      </c>
      <c r="O940" s="304"/>
      <c r="P940" s="282"/>
      <c r="Q940" s="282"/>
      <c r="R940" s="287"/>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c r="CQ940" s="282"/>
      <c r="CR940" s="282"/>
      <c r="CS940" s="282"/>
      <c r="CT940" s="282"/>
      <c r="CU940" s="282"/>
      <c r="CV940" s="282"/>
      <c r="CW940" s="282"/>
      <c r="CX940" s="282"/>
      <c r="CY940" s="282"/>
      <c r="CZ940" s="282"/>
      <c r="DA940" s="282"/>
      <c r="DB940" s="282"/>
      <c r="DC940" s="282"/>
      <c r="DD940" s="282"/>
      <c r="DE940" s="282"/>
      <c r="DF940" s="282"/>
      <c r="DG940" s="282"/>
      <c r="DH940" s="282"/>
      <c r="DI940" s="282"/>
      <c r="DJ940" s="282"/>
      <c r="DK940" s="282"/>
      <c r="DL940" s="282"/>
      <c r="DM940" s="282"/>
      <c r="DN940" s="282"/>
      <c r="DO940" s="282"/>
      <c r="DP940" s="282"/>
      <c r="DQ940" s="282"/>
      <c r="DR940" s="282"/>
      <c r="DS940" s="282"/>
      <c r="DT940" s="282"/>
      <c r="DU940" s="282"/>
      <c r="DV940" s="282"/>
      <c r="DW940" s="282"/>
      <c r="DX940" s="282"/>
      <c r="DY940" s="282"/>
      <c r="DZ940" s="282"/>
      <c r="EA940" s="282"/>
      <c r="EB940" s="282"/>
      <c r="EC940" s="282"/>
      <c r="ED940" s="282"/>
      <c r="EE940" s="282"/>
      <c r="EF940" s="282"/>
      <c r="EG940" s="282"/>
      <c r="EH940" s="282"/>
      <c r="EI940" s="282"/>
      <c r="EJ940" s="282"/>
      <c r="EK940" s="282"/>
      <c r="EL940" s="282"/>
      <c r="EM940" s="282"/>
      <c r="EN940" s="282"/>
      <c r="EO940" s="282"/>
      <c r="EP940" s="282"/>
      <c r="EQ940" s="282"/>
      <c r="ER940" s="282"/>
      <c r="ES940" s="282"/>
      <c r="ET940" s="282"/>
      <c r="EU940" s="282"/>
      <c r="EV940" s="282"/>
      <c r="EW940" s="282"/>
      <c r="EX940" s="282"/>
      <c r="EY940" s="282"/>
      <c r="EZ940" s="282"/>
      <c r="FA940" s="282"/>
      <c r="FB940" s="282"/>
      <c r="FC940" s="282"/>
      <c r="FD940" s="282"/>
      <c r="FE940" s="282"/>
      <c r="FF940" s="282"/>
      <c r="FG940" s="282"/>
      <c r="FH940" s="282"/>
      <c r="FI940" s="282"/>
      <c r="FJ940" s="282"/>
      <c r="FK940" s="282"/>
      <c r="FL940" s="282"/>
      <c r="FM940" s="282"/>
      <c r="FN940" s="282"/>
      <c r="FO940" s="282"/>
      <c r="FP940" s="282"/>
      <c r="FQ940" s="282"/>
      <c r="FR940" s="282"/>
      <c r="FS940" s="282"/>
      <c r="FT940" s="282"/>
      <c r="FU940" s="282"/>
      <c r="FV940" s="282"/>
      <c r="FW940" s="282"/>
      <c r="FX940" s="282"/>
      <c r="FY940" s="282"/>
      <c r="FZ940" s="282"/>
      <c r="GA940" s="282"/>
      <c r="GB940" s="282"/>
      <c r="GC940" s="282"/>
      <c r="GD940" s="282"/>
      <c r="GE940" s="282"/>
      <c r="GF940" s="282"/>
      <c r="GG940" s="282"/>
      <c r="GH940" s="282"/>
      <c r="GI940" s="282"/>
      <c r="GJ940" s="282"/>
      <c r="GK940" s="282"/>
      <c r="GL940" s="282"/>
      <c r="GM940" s="282"/>
      <c r="GN940" s="282"/>
      <c r="GO940" s="282"/>
      <c r="GP940" s="282"/>
      <c r="GQ940" s="282"/>
      <c r="GR940" s="282"/>
      <c r="GS940" s="282"/>
      <c r="GT940" s="282"/>
      <c r="GU940" s="282"/>
      <c r="GV940" s="282"/>
      <c r="GW940" s="282"/>
      <c r="GX940" s="282"/>
      <c r="GY940" s="282"/>
      <c r="GZ940" s="282"/>
      <c r="HA940" s="282"/>
      <c r="HB940" s="282"/>
      <c r="HC940" s="282"/>
      <c r="HD940" s="282"/>
      <c r="HE940" s="282"/>
      <c r="HF940" s="282"/>
      <c r="HG940" s="282"/>
      <c r="HH940" s="282"/>
      <c r="HI940" s="282"/>
      <c r="HJ940" s="282"/>
      <c r="HK940" s="282"/>
      <c r="HL940" s="282"/>
      <c r="HM940" s="282"/>
      <c r="HN940" s="282"/>
      <c r="HO940" s="282"/>
      <c r="HP940" s="282"/>
      <c r="HQ940" s="282"/>
    </row>
    <row r="941" spans="1:225" s="73" customFormat="1" ht="18" hidden="1" customHeight="1" x14ac:dyDescent="0.25">
      <c r="A941" s="223" t="str">
        <f t="shared" si="1953"/>
        <v/>
      </c>
      <c r="B941" s="225" t="str">
        <f t="shared" si="1953"/>
        <v/>
      </c>
      <c r="C941" s="218">
        <f t="shared" si="1942"/>
        <v>0</v>
      </c>
      <c r="D941" s="284"/>
      <c r="E941" s="219">
        <f t="shared" si="1943"/>
        <v>0</v>
      </c>
      <c r="F941" s="219">
        <f t="shared" si="1944"/>
        <v>0</v>
      </c>
      <c r="G941" s="84"/>
      <c r="H941" s="214" t="str">
        <f t="shared" si="1949"/>
        <v/>
      </c>
      <c r="I941" s="219" t="str">
        <f t="shared" si="1950"/>
        <v/>
      </c>
      <c r="J941" s="219" t="str">
        <f t="shared" si="1952"/>
        <v/>
      </c>
      <c r="K941" s="216"/>
      <c r="L941" s="217">
        <f t="shared" si="1948"/>
        <v>1</v>
      </c>
      <c r="M941" s="219" t="str">
        <f t="shared" si="1947"/>
        <v/>
      </c>
      <c r="N941" s="221" t="str">
        <f t="shared" si="1951"/>
        <v/>
      </c>
      <c r="O941" s="304"/>
      <c r="P941" s="282"/>
      <c r="Q941" s="282"/>
      <c r="R941" s="287"/>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c r="CQ941" s="282"/>
      <c r="CR941" s="282"/>
      <c r="CS941" s="282"/>
      <c r="CT941" s="282"/>
      <c r="CU941" s="282"/>
      <c r="CV941" s="282"/>
      <c r="CW941" s="282"/>
      <c r="CX941" s="282"/>
      <c r="CY941" s="282"/>
      <c r="CZ941" s="282"/>
      <c r="DA941" s="282"/>
      <c r="DB941" s="282"/>
      <c r="DC941" s="282"/>
      <c r="DD941" s="282"/>
      <c r="DE941" s="282"/>
      <c r="DF941" s="282"/>
      <c r="DG941" s="282"/>
      <c r="DH941" s="282"/>
      <c r="DI941" s="282"/>
      <c r="DJ941" s="282"/>
      <c r="DK941" s="282"/>
      <c r="DL941" s="282"/>
      <c r="DM941" s="282"/>
      <c r="DN941" s="282"/>
      <c r="DO941" s="282"/>
      <c r="DP941" s="282"/>
      <c r="DQ941" s="282"/>
      <c r="DR941" s="282"/>
      <c r="DS941" s="282"/>
      <c r="DT941" s="282"/>
      <c r="DU941" s="282"/>
      <c r="DV941" s="282"/>
      <c r="DW941" s="282"/>
      <c r="DX941" s="282"/>
      <c r="DY941" s="282"/>
      <c r="DZ941" s="282"/>
      <c r="EA941" s="282"/>
      <c r="EB941" s="282"/>
      <c r="EC941" s="282"/>
      <c r="ED941" s="282"/>
      <c r="EE941" s="282"/>
      <c r="EF941" s="282"/>
      <c r="EG941" s="282"/>
      <c r="EH941" s="282"/>
      <c r="EI941" s="282"/>
      <c r="EJ941" s="282"/>
      <c r="EK941" s="282"/>
      <c r="EL941" s="282"/>
      <c r="EM941" s="282"/>
      <c r="EN941" s="282"/>
      <c r="EO941" s="282"/>
      <c r="EP941" s="282"/>
      <c r="EQ941" s="282"/>
      <c r="ER941" s="282"/>
      <c r="ES941" s="282"/>
      <c r="ET941" s="282"/>
      <c r="EU941" s="282"/>
      <c r="EV941" s="282"/>
      <c r="EW941" s="282"/>
      <c r="EX941" s="282"/>
      <c r="EY941" s="282"/>
      <c r="EZ941" s="282"/>
      <c r="FA941" s="282"/>
      <c r="FB941" s="282"/>
      <c r="FC941" s="282"/>
      <c r="FD941" s="282"/>
      <c r="FE941" s="282"/>
      <c r="FF941" s="282"/>
      <c r="FG941" s="282"/>
      <c r="FH941" s="282"/>
      <c r="FI941" s="282"/>
      <c r="FJ941" s="282"/>
      <c r="FK941" s="282"/>
      <c r="FL941" s="282"/>
      <c r="FM941" s="282"/>
      <c r="FN941" s="282"/>
      <c r="FO941" s="282"/>
      <c r="FP941" s="282"/>
      <c r="FQ941" s="282"/>
      <c r="FR941" s="282"/>
      <c r="FS941" s="282"/>
      <c r="FT941" s="282"/>
      <c r="FU941" s="282"/>
      <c r="FV941" s="282"/>
      <c r="FW941" s="282"/>
      <c r="FX941" s="282"/>
      <c r="FY941" s="282"/>
      <c r="FZ941" s="282"/>
      <c r="GA941" s="282"/>
      <c r="GB941" s="282"/>
      <c r="GC941" s="282"/>
      <c r="GD941" s="282"/>
      <c r="GE941" s="282"/>
      <c r="GF941" s="282"/>
      <c r="GG941" s="282"/>
      <c r="GH941" s="282"/>
      <c r="GI941" s="282"/>
      <c r="GJ941" s="282"/>
      <c r="GK941" s="282"/>
      <c r="GL941" s="282"/>
      <c r="GM941" s="282"/>
      <c r="GN941" s="282"/>
      <c r="GO941" s="282"/>
      <c r="GP941" s="282"/>
      <c r="GQ941" s="282"/>
      <c r="GR941" s="282"/>
      <c r="GS941" s="282"/>
      <c r="GT941" s="282"/>
      <c r="GU941" s="282"/>
      <c r="GV941" s="282"/>
      <c r="GW941" s="282"/>
      <c r="GX941" s="282"/>
      <c r="GY941" s="282"/>
      <c r="GZ941" s="282"/>
      <c r="HA941" s="282"/>
      <c r="HB941" s="282"/>
      <c r="HC941" s="282"/>
      <c r="HD941" s="282"/>
      <c r="HE941" s="282"/>
      <c r="HF941" s="282"/>
      <c r="HG941" s="282"/>
      <c r="HH941" s="282"/>
      <c r="HI941" s="282"/>
      <c r="HJ941" s="282"/>
      <c r="HK941" s="282"/>
      <c r="HL941" s="282"/>
      <c r="HM941" s="282"/>
      <c r="HN941" s="282"/>
      <c r="HO941" s="282"/>
      <c r="HP941" s="282"/>
      <c r="HQ941" s="282"/>
    </row>
    <row r="942" spans="1:225" s="30" customFormat="1" ht="18.75" customHeight="1" x14ac:dyDescent="0.25">
      <c r="A942" s="498" t="str">
        <f>CONCATENATE("Total For ",A787)</f>
        <v>Total For Option Period 4</v>
      </c>
      <c r="B942" s="499"/>
      <c r="C942" s="215">
        <f t="shared" ref="C942:H942" si="1954">SUM(C792:C941)</f>
        <v>0</v>
      </c>
      <c r="D942" s="222">
        <f t="shared" si="1954"/>
        <v>0</v>
      </c>
      <c r="E942" s="222">
        <f t="shared" si="1954"/>
        <v>0</v>
      </c>
      <c r="F942" s="222">
        <f t="shared" si="1954"/>
        <v>0</v>
      </c>
      <c r="G942" s="215">
        <f t="shared" si="1954"/>
        <v>35</v>
      </c>
      <c r="H942" s="215">
        <f t="shared" si="1954"/>
        <v>0</v>
      </c>
      <c r="I942" s="222">
        <f>SUM(I792:I941)</f>
        <v>0</v>
      </c>
      <c r="J942" s="222">
        <f>SUM(J792:J941)</f>
        <v>0</v>
      </c>
      <c r="K942" s="237" t="str">
        <f>IFERROR(AVERAGE(K792:K941),"")</f>
        <v/>
      </c>
      <c r="L942" s="237">
        <f>IFERROR(AVERAGE(L792:L941),"")</f>
        <v>1</v>
      </c>
      <c r="M942" s="222">
        <f t="shared" ref="M942:N942" si="1955">SUM(M792:M941)</f>
        <v>0</v>
      </c>
      <c r="N942" s="222">
        <f t="shared" si="1955"/>
        <v>0</v>
      </c>
      <c r="O942" s="305"/>
      <c r="P942" s="215">
        <f>SUMPRODUCT(P792:P941,$G792:$G941)</f>
        <v>0</v>
      </c>
      <c r="Q942" s="215">
        <f t="shared" ref="Q942:BI942" si="1956">SUMPRODUCT(Q792:Q941,$G792:$G941)</f>
        <v>0</v>
      </c>
      <c r="R942" s="215">
        <f t="shared" si="1956"/>
        <v>0</v>
      </c>
      <c r="S942" s="215">
        <f t="shared" si="1956"/>
        <v>0</v>
      </c>
      <c r="T942" s="215">
        <f t="shared" si="1956"/>
        <v>0</v>
      </c>
      <c r="U942" s="215">
        <f t="shared" si="1956"/>
        <v>0</v>
      </c>
      <c r="V942" s="215">
        <f t="shared" si="1956"/>
        <v>0</v>
      </c>
      <c r="W942" s="215">
        <f t="shared" si="1956"/>
        <v>0</v>
      </c>
      <c r="X942" s="215">
        <f t="shared" si="1956"/>
        <v>0</v>
      </c>
      <c r="Y942" s="215">
        <f t="shared" si="1956"/>
        <v>0</v>
      </c>
      <c r="Z942" s="215">
        <f t="shared" si="1956"/>
        <v>0</v>
      </c>
      <c r="AA942" s="215">
        <f t="shared" si="1956"/>
        <v>0</v>
      </c>
      <c r="AB942" s="215">
        <f t="shared" si="1956"/>
        <v>0</v>
      </c>
      <c r="AC942" s="215">
        <f t="shared" si="1956"/>
        <v>0</v>
      </c>
      <c r="AD942" s="215">
        <f t="shared" si="1956"/>
        <v>0</v>
      </c>
      <c r="AE942" s="215">
        <f t="shared" si="1956"/>
        <v>0</v>
      </c>
      <c r="AF942" s="215">
        <f t="shared" si="1956"/>
        <v>0</v>
      </c>
      <c r="AG942" s="215">
        <f t="shared" si="1956"/>
        <v>0</v>
      </c>
      <c r="AH942" s="215">
        <f t="shared" si="1956"/>
        <v>0</v>
      </c>
      <c r="AI942" s="215">
        <f t="shared" si="1956"/>
        <v>0</v>
      </c>
      <c r="AJ942" s="215">
        <f t="shared" si="1956"/>
        <v>0</v>
      </c>
      <c r="AK942" s="215">
        <f t="shared" si="1956"/>
        <v>0</v>
      </c>
      <c r="AL942" s="215">
        <f t="shared" si="1956"/>
        <v>0</v>
      </c>
      <c r="AM942" s="215">
        <f t="shared" si="1956"/>
        <v>0</v>
      </c>
      <c r="AN942" s="215">
        <f t="shared" si="1956"/>
        <v>0</v>
      </c>
      <c r="AO942" s="215">
        <f t="shared" si="1956"/>
        <v>0</v>
      </c>
      <c r="AP942" s="215">
        <f t="shared" si="1956"/>
        <v>0</v>
      </c>
      <c r="AQ942" s="215">
        <f t="shared" si="1956"/>
        <v>0</v>
      </c>
      <c r="AR942" s="215">
        <f t="shared" si="1956"/>
        <v>0</v>
      </c>
      <c r="AS942" s="215">
        <f t="shared" si="1956"/>
        <v>0</v>
      </c>
      <c r="AT942" s="215">
        <f t="shared" si="1956"/>
        <v>0</v>
      </c>
      <c r="AU942" s="215">
        <f t="shared" si="1956"/>
        <v>0</v>
      </c>
      <c r="AV942" s="215">
        <f t="shared" si="1956"/>
        <v>0</v>
      </c>
      <c r="AW942" s="215">
        <f t="shared" si="1956"/>
        <v>0</v>
      </c>
      <c r="AX942" s="215">
        <f t="shared" si="1956"/>
        <v>0</v>
      </c>
      <c r="AY942" s="215">
        <f t="shared" si="1956"/>
        <v>0</v>
      </c>
      <c r="AZ942" s="215">
        <f t="shared" si="1956"/>
        <v>0</v>
      </c>
      <c r="BA942" s="215">
        <f t="shared" si="1956"/>
        <v>0</v>
      </c>
      <c r="BB942" s="215">
        <f t="shared" si="1956"/>
        <v>0</v>
      </c>
      <c r="BC942" s="215">
        <f t="shared" si="1956"/>
        <v>0</v>
      </c>
      <c r="BD942" s="215">
        <f t="shared" si="1956"/>
        <v>0</v>
      </c>
      <c r="BE942" s="215">
        <f t="shared" si="1956"/>
        <v>0</v>
      </c>
      <c r="BF942" s="215">
        <f t="shared" si="1956"/>
        <v>0</v>
      </c>
      <c r="BG942" s="215">
        <f t="shared" si="1956"/>
        <v>0</v>
      </c>
      <c r="BH942" s="215">
        <f t="shared" si="1956"/>
        <v>0</v>
      </c>
      <c r="BI942" s="215">
        <f t="shared" si="1956"/>
        <v>0</v>
      </c>
      <c r="BJ942" s="215">
        <f t="shared" ref="BJ942:DU942" si="1957">SUMPRODUCT(BJ792:BJ941,$G792:$G941)</f>
        <v>0</v>
      </c>
      <c r="BK942" s="215">
        <f>SUMPRODUCT(BK792:BK941,$G792:$G941)</f>
        <v>0</v>
      </c>
      <c r="BL942" s="215">
        <f t="shared" si="1957"/>
        <v>0</v>
      </c>
      <c r="BM942" s="215">
        <f t="shared" si="1957"/>
        <v>0</v>
      </c>
      <c r="BN942" s="215">
        <f t="shared" si="1957"/>
        <v>0</v>
      </c>
      <c r="BO942" s="215">
        <f t="shared" si="1957"/>
        <v>0</v>
      </c>
      <c r="BP942" s="215">
        <f t="shared" si="1957"/>
        <v>0</v>
      </c>
      <c r="BQ942" s="215">
        <f t="shared" si="1957"/>
        <v>0</v>
      </c>
      <c r="BR942" s="215">
        <f t="shared" si="1957"/>
        <v>0</v>
      </c>
      <c r="BS942" s="215">
        <f t="shared" si="1957"/>
        <v>0</v>
      </c>
      <c r="BT942" s="215">
        <f t="shared" si="1957"/>
        <v>0</v>
      </c>
      <c r="BU942" s="215">
        <f t="shared" si="1957"/>
        <v>0</v>
      </c>
      <c r="BV942" s="215">
        <f t="shared" si="1957"/>
        <v>0</v>
      </c>
      <c r="BW942" s="215">
        <f t="shared" si="1957"/>
        <v>0</v>
      </c>
      <c r="BX942" s="215">
        <f t="shared" si="1957"/>
        <v>0</v>
      </c>
      <c r="BY942" s="215">
        <f t="shared" si="1957"/>
        <v>0</v>
      </c>
      <c r="BZ942" s="215">
        <f t="shared" si="1957"/>
        <v>0</v>
      </c>
      <c r="CA942" s="215">
        <f t="shared" si="1957"/>
        <v>0</v>
      </c>
      <c r="CB942" s="215">
        <f t="shared" si="1957"/>
        <v>0</v>
      </c>
      <c r="CC942" s="215">
        <f t="shared" si="1957"/>
        <v>0</v>
      </c>
      <c r="CD942" s="215">
        <f t="shared" si="1957"/>
        <v>0</v>
      </c>
      <c r="CE942" s="215">
        <f t="shared" si="1957"/>
        <v>0</v>
      </c>
      <c r="CF942" s="215">
        <f t="shared" si="1957"/>
        <v>0</v>
      </c>
      <c r="CG942" s="215">
        <f t="shared" si="1957"/>
        <v>0</v>
      </c>
      <c r="CH942" s="215">
        <f t="shared" si="1957"/>
        <v>0</v>
      </c>
      <c r="CI942" s="215">
        <f t="shared" si="1957"/>
        <v>0</v>
      </c>
      <c r="CJ942" s="215">
        <f t="shared" si="1957"/>
        <v>0</v>
      </c>
      <c r="CK942" s="215">
        <f t="shared" si="1957"/>
        <v>0</v>
      </c>
      <c r="CL942" s="215">
        <f t="shared" si="1957"/>
        <v>0</v>
      </c>
      <c r="CM942" s="215">
        <f t="shared" si="1957"/>
        <v>0</v>
      </c>
      <c r="CN942" s="215">
        <f t="shared" si="1957"/>
        <v>0</v>
      </c>
      <c r="CO942" s="215">
        <f t="shared" si="1957"/>
        <v>0</v>
      </c>
      <c r="CP942" s="215">
        <f t="shared" si="1957"/>
        <v>0</v>
      </c>
      <c r="CQ942" s="215">
        <f t="shared" si="1957"/>
        <v>0</v>
      </c>
      <c r="CR942" s="215">
        <f t="shared" si="1957"/>
        <v>0</v>
      </c>
      <c r="CS942" s="215">
        <f t="shared" si="1957"/>
        <v>0</v>
      </c>
      <c r="CT942" s="215">
        <f t="shared" si="1957"/>
        <v>0</v>
      </c>
      <c r="CU942" s="215">
        <f t="shared" si="1957"/>
        <v>0</v>
      </c>
      <c r="CV942" s="215">
        <f t="shared" si="1957"/>
        <v>0</v>
      </c>
      <c r="CW942" s="215">
        <f t="shared" si="1957"/>
        <v>0</v>
      </c>
      <c r="CX942" s="215">
        <f t="shared" si="1957"/>
        <v>0</v>
      </c>
      <c r="CY942" s="215">
        <f t="shared" si="1957"/>
        <v>0</v>
      </c>
      <c r="CZ942" s="215">
        <f t="shared" si="1957"/>
        <v>0</v>
      </c>
      <c r="DA942" s="215">
        <f t="shared" si="1957"/>
        <v>0</v>
      </c>
      <c r="DB942" s="215">
        <f t="shared" si="1957"/>
        <v>0</v>
      </c>
      <c r="DC942" s="215">
        <f t="shared" si="1957"/>
        <v>0</v>
      </c>
      <c r="DD942" s="215">
        <f t="shared" si="1957"/>
        <v>0</v>
      </c>
      <c r="DE942" s="215">
        <f t="shared" si="1957"/>
        <v>0</v>
      </c>
      <c r="DF942" s="215">
        <f t="shared" si="1957"/>
        <v>0</v>
      </c>
      <c r="DG942" s="215">
        <f t="shared" si="1957"/>
        <v>0</v>
      </c>
      <c r="DH942" s="215">
        <f t="shared" si="1957"/>
        <v>0</v>
      </c>
      <c r="DI942" s="215">
        <f t="shared" si="1957"/>
        <v>0</v>
      </c>
      <c r="DJ942" s="215">
        <f t="shared" si="1957"/>
        <v>0</v>
      </c>
      <c r="DK942" s="215">
        <f t="shared" si="1957"/>
        <v>0</v>
      </c>
      <c r="DL942" s="215">
        <f t="shared" si="1957"/>
        <v>0</v>
      </c>
      <c r="DM942" s="215">
        <f t="shared" si="1957"/>
        <v>0</v>
      </c>
      <c r="DN942" s="215">
        <f t="shared" si="1957"/>
        <v>0</v>
      </c>
      <c r="DO942" s="215">
        <f t="shared" si="1957"/>
        <v>0</v>
      </c>
      <c r="DP942" s="215">
        <f t="shared" si="1957"/>
        <v>0</v>
      </c>
      <c r="DQ942" s="215">
        <f t="shared" si="1957"/>
        <v>0</v>
      </c>
      <c r="DR942" s="215">
        <f t="shared" si="1957"/>
        <v>0</v>
      </c>
      <c r="DS942" s="215">
        <f t="shared" si="1957"/>
        <v>0</v>
      </c>
      <c r="DT942" s="215">
        <f t="shared" si="1957"/>
        <v>0</v>
      </c>
      <c r="DU942" s="215">
        <f t="shared" si="1957"/>
        <v>0</v>
      </c>
      <c r="DV942" s="215">
        <f t="shared" ref="DV942:EK942" si="1958">SUMPRODUCT(DV792:DV941,$G792:$G941)</f>
        <v>0</v>
      </c>
      <c r="DW942" s="215">
        <f t="shared" si="1958"/>
        <v>0</v>
      </c>
      <c r="DX942" s="215">
        <f t="shared" si="1958"/>
        <v>0</v>
      </c>
      <c r="DY942" s="215">
        <f t="shared" si="1958"/>
        <v>0</v>
      </c>
      <c r="DZ942" s="215">
        <f t="shared" si="1958"/>
        <v>0</v>
      </c>
      <c r="EA942" s="215">
        <f t="shared" si="1958"/>
        <v>0</v>
      </c>
      <c r="EB942" s="215">
        <f t="shared" si="1958"/>
        <v>0</v>
      </c>
      <c r="EC942" s="215">
        <f t="shared" si="1958"/>
        <v>0</v>
      </c>
      <c r="ED942" s="215">
        <f t="shared" si="1958"/>
        <v>0</v>
      </c>
      <c r="EE942" s="215">
        <f t="shared" si="1958"/>
        <v>0</v>
      </c>
      <c r="EF942" s="215">
        <f t="shared" si="1958"/>
        <v>0</v>
      </c>
      <c r="EG942" s="215">
        <f t="shared" si="1958"/>
        <v>0</v>
      </c>
      <c r="EH942" s="215">
        <f t="shared" si="1958"/>
        <v>0</v>
      </c>
      <c r="EI942" s="215">
        <f t="shared" si="1958"/>
        <v>0</v>
      </c>
      <c r="EJ942" s="215">
        <f t="shared" si="1958"/>
        <v>0</v>
      </c>
      <c r="EK942" s="215">
        <f t="shared" si="1958"/>
        <v>0</v>
      </c>
      <c r="EL942" s="215">
        <f t="shared" ref="EL942:FK942" si="1959">SUMPRODUCT(EL792:EL941,$G792:$G941)</f>
        <v>0</v>
      </c>
      <c r="EM942" s="215">
        <f t="shared" si="1959"/>
        <v>0</v>
      </c>
      <c r="EN942" s="215">
        <f t="shared" si="1959"/>
        <v>0</v>
      </c>
      <c r="EO942" s="215">
        <f t="shared" si="1959"/>
        <v>0</v>
      </c>
      <c r="EP942" s="215">
        <f t="shared" si="1959"/>
        <v>0</v>
      </c>
      <c r="EQ942" s="215">
        <f t="shared" si="1959"/>
        <v>0</v>
      </c>
      <c r="ER942" s="215">
        <f t="shared" si="1959"/>
        <v>0</v>
      </c>
      <c r="ES942" s="215">
        <f t="shared" si="1959"/>
        <v>0</v>
      </c>
      <c r="ET942" s="215">
        <f t="shared" si="1959"/>
        <v>0</v>
      </c>
      <c r="EU942" s="215">
        <f t="shared" si="1959"/>
        <v>0</v>
      </c>
      <c r="EV942" s="215">
        <f t="shared" si="1959"/>
        <v>0</v>
      </c>
      <c r="EW942" s="215">
        <f t="shared" si="1959"/>
        <v>0</v>
      </c>
      <c r="EX942" s="215">
        <f t="shared" si="1959"/>
        <v>0</v>
      </c>
      <c r="EY942" s="215">
        <f t="shared" si="1959"/>
        <v>0</v>
      </c>
      <c r="EZ942" s="215">
        <f t="shared" si="1959"/>
        <v>0</v>
      </c>
      <c r="FA942" s="215">
        <f t="shared" si="1959"/>
        <v>0</v>
      </c>
      <c r="FB942" s="215">
        <f t="shared" si="1959"/>
        <v>0</v>
      </c>
      <c r="FC942" s="215">
        <f t="shared" si="1959"/>
        <v>0</v>
      </c>
      <c r="FD942" s="215">
        <f t="shared" si="1959"/>
        <v>0</v>
      </c>
      <c r="FE942" s="215">
        <f t="shared" si="1959"/>
        <v>0</v>
      </c>
      <c r="FF942" s="215">
        <f t="shared" si="1959"/>
        <v>0</v>
      </c>
      <c r="FG942" s="215">
        <f t="shared" si="1959"/>
        <v>0</v>
      </c>
      <c r="FH942" s="215">
        <f t="shared" si="1959"/>
        <v>0</v>
      </c>
      <c r="FI942" s="215">
        <f t="shared" si="1959"/>
        <v>0</v>
      </c>
      <c r="FJ942" s="215">
        <f t="shared" si="1959"/>
        <v>0</v>
      </c>
      <c r="FK942" s="215">
        <f t="shared" si="1959"/>
        <v>0</v>
      </c>
      <c r="FL942" s="215">
        <f t="shared" ref="FL942:HN942" si="1960">SUMPRODUCT(FL792:FL941,$G792:$G941)</f>
        <v>0</v>
      </c>
      <c r="FM942" s="215">
        <f t="shared" si="1960"/>
        <v>0</v>
      </c>
      <c r="FN942" s="215">
        <f t="shared" si="1960"/>
        <v>0</v>
      </c>
      <c r="FO942" s="215">
        <f t="shared" si="1960"/>
        <v>0</v>
      </c>
      <c r="FP942" s="215">
        <f t="shared" si="1960"/>
        <v>0</v>
      </c>
      <c r="FQ942" s="215">
        <f t="shared" si="1960"/>
        <v>0</v>
      </c>
      <c r="FR942" s="215">
        <f t="shared" si="1960"/>
        <v>0</v>
      </c>
      <c r="FS942" s="215">
        <f t="shared" si="1960"/>
        <v>0</v>
      </c>
      <c r="FT942" s="215">
        <f t="shared" si="1960"/>
        <v>0</v>
      </c>
      <c r="FU942" s="215">
        <f t="shared" si="1960"/>
        <v>0</v>
      </c>
      <c r="FV942" s="215">
        <f t="shared" si="1960"/>
        <v>0</v>
      </c>
      <c r="FW942" s="215">
        <f t="shared" si="1960"/>
        <v>0</v>
      </c>
      <c r="FX942" s="215">
        <f t="shared" si="1960"/>
        <v>0</v>
      </c>
      <c r="FY942" s="215">
        <f t="shared" si="1960"/>
        <v>0</v>
      </c>
      <c r="FZ942" s="215">
        <f t="shared" si="1960"/>
        <v>0</v>
      </c>
      <c r="GA942" s="215">
        <f t="shared" si="1960"/>
        <v>0</v>
      </c>
      <c r="GB942" s="215">
        <f t="shared" si="1960"/>
        <v>0</v>
      </c>
      <c r="GC942" s="215">
        <f t="shared" si="1960"/>
        <v>0</v>
      </c>
      <c r="GD942" s="215">
        <f t="shared" si="1960"/>
        <v>0</v>
      </c>
      <c r="GE942" s="215">
        <f t="shared" si="1960"/>
        <v>0</v>
      </c>
      <c r="GF942" s="215">
        <f t="shared" si="1960"/>
        <v>0</v>
      </c>
      <c r="GG942" s="215">
        <f t="shared" si="1960"/>
        <v>0</v>
      </c>
      <c r="GH942" s="215">
        <f t="shared" si="1960"/>
        <v>0</v>
      </c>
      <c r="GI942" s="215">
        <f t="shared" si="1960"/>
        <v>0</v>
      </c>
      <c r="GJ942" s="215">
        <f t="shared" si="1960"/>
        <v>0</v>
      </c>
      <c r="GK942" s="215">
        <f t="shared" si="1960"/>
        <v>0</v>
      </c>
      <c r="GL942" s="215">
        <f t="shared" si="1960"/>
        <v>0</v>
      </c>
      <c r="GM942" s="215">
        <f t="shared" si="1960"/>
        <v>0</v>
      </c>
      <c r="GN942" s="215">
        <f t="shared" si="1960"/>
        <v>0</v>
      </c>
      <c r="GO942" s="215">
        <f t="shared" si="1960"/>
        <v>0</v>
      </c>
      <c r="GP942" s="215">
        <f t="shared" si="1960"/>
        <v>0</v>
      </c>
      <c r="GQ942" s="215">
        <f t="shared" si="1960"/>
        <v>0</v>
      </c>
      <c r="GR942" s="215">
        <f t="shared" si="1960"/>
        <v>0</v>
      </c>
      <c r="GS942" s="215">
        <f t="shared" si="1960"/>
        <v>0</v>
      </c>
      <c r="GT942" s="215">
        <f t="shared" si="1960"/>
        <v>0</v>
      </c>
      <c r="GU942" s="215">
        <f t="shared" si="1960"/>
        <v>0</v>
      </c>
      <c r="GV942" s="215">
        <f t="shared" si="1960"/>
        <v>0</v>
      </c>
      <c r="GW942" s="215">
        <f t="shared" si="1960"/>
        <v>0</v>
      </c>
      <c r="GX942" s="215">
        <f t="shared" si="1960"/>
        <v>0</v>
      </c>
      <c r="GY942" s="215">
        <f t="shared" si="1960"/>
        <v>0</v>
      </c>
      <c r="GZ942" s="215">
        <f t="shared" si="1960"/>
        <v>0</v>
      </c>
      <c r="HA942" s="215">
        <f t="shared" si="1960"/>
        <v>0</v>
      </c>
      <c r="HB942" s="215">
        <f t="shared" si="1960"/>
        <v>0</v>
      </c>
      <c r="HC942" s="215">
        <f t="shared" si="1960"/>
        <v>0</v>
      </c>
      <c r="HD942" s="215">
        <f t="shared" si="1960"/>
        <v>0</v>
      </c>
      <c r="HE942" s="215">
        <f t="shared" si="1960"/>
        <v>0</v>
      </c>
      <c r="HF942" s="215">
        <f t="shared" si="1960"/>
        <v>0</v>
      </c>
      <c r="HG942" s="215">
        <f t="shared" si="1960"/>
        <v>0</v>
      </c>
      <c r="HH942" s="215">
        <f t="shared" si="1960"/>
        <v>0</v>
      </c>
      <c r="HI942" s="215">
        <f t="shared" si="1960"/>
        <v>0</v>
      </c>
      <c r="HJ942" s="215">
        <f t="shared" si="1960"/>
        <v>0</v>
      </c>
      <c r="HK942" s="215">
        <f t="shared" si="1960"/>
        <v>0</v>
      </c>
      <c r="HL942" s="215">
        <f t="shared" si="1960"/>
        <v>0</v>
      </c>
      <c r="HM942" s="215">
        <f t="shared" si="1960"/>
        <v>0</v>
      </c>
      <c r="HN942" s="215">
        <f t="shared" si="1960"/>
        <v>0</v>
      </c>
      <c r="HO942" s="215">
        <f t="shared" ref="HO942:HQ942" si="1961">SUMPRODUCT(HO792:HO941,$G792:$G941)</f>
        <v>0</v>
      </c>
      <c r="HP942" s="215">
        <f t="shared" si="1961"/>
        <v>0</v>
      </c>
      <c r="HQ942" s="215">
        <f t="shared" si="1961"/>
        <v>0</v>
      </c>
    </row>
  </sheetData>
  <sheetProtection selectLockedCells="1"/>
  <mergeCells count="93">
    <mergeCell ref="J788:J791"/>
    <mergeCell ref="F631:F634"/>
    <mergeCell ref="F788:F791"/>
    <mergeCell ref="N631:N634"/>
    <mergeCell ref="G788:G791"/>
    <mergeCell ref="H788:H791"/>
    <mergeCell ref="I788:I791"/>
    <mergeCell ref="K788:K791"/>
    <mergeCell ref="L788:L791"/>
    <mergeCell ref="M788:M791"/>
    <mergeCell ref="N788:N791"/>
    <mergeCell ref="H631:H634"/>
    <mergeCell ref="K631:K634"/>
    <mergeCell ref="L631:L634"/>
    <mergeCell ref="M631:M634"/>
    <mergeCell ref="J631:J634"/>
    <mergeCell ref="A788:A791"/>
    <mergeCell ref="B788:B791"/>
    <mergeCell ref="C788:C791"/>
    <mergeCell ref="D788:D791"/>
    <mergeCell ref="E788:E791"/>
    <mergeCell ref="N160:N163"/>
    <mergeCell ref="A317:A320"/>
    <mergeCell ref="B317:B320"/>
    <mergeCell ref="C317:C320"/>
    <mergeCell ref="D317:D320"/>
    <mergeCell ref="E317:E320"/>
    <mergeCell ref="G317:G320"/>
    <mergeCell ref="H317:H320"/>
    <mergeCell ref="I317:I320"/>
    <mergeCell ref="K317:K320"/>
    <mergeCell ref="L317:L320"/>
    <mergeCell ref="M317:M320"/>
    <mergeCell ref="N317:N320"/>
    <mergeCell ref="F160:F163"/>
    <mergeCell ref="J160:J163"/>
    <mergeCell ref="F317:F320"/>
    <mergeCell ref="K160:K163"/>
    <mergeCell ref="L160:L163"/>
    <mergeCell ref="M160:M163"/>
    <mergeCell ref="A160:A163"/>
    <mergeCell ref="B160:B163"/>
    <mergeCell ref="C160:C163"/>
    <mergeCell ref="D160:D163"/>
    <mergeCell ref="E160:E163"/>
    <mergeCell ref="M474:M477"/>
    <mergeCell ref="N474:N477"/>
    <mergeCell ref="J317:J320"/>
    <mergeCell ref="A471:B471"/>
    <mergeCell ref="A474:A477"/>
    <mergeCell ref="B474:B477"/>
    <mergeCell ref="C474:C477"/>
    <mergeCell ref="D474:D477"/>
    <mergeCell ref="E474:E477"/>
    <mergeCell ref="F474:F477"/>
    <mergeCell ref="G474:G477"/>
    <mergeCell ref="H474:H477"/>
    <mergeCell ref="I474:I477"/>
    <mergeCell ref="K474:K477"/>
    <mergeCell ref="L474:L477"/>
    <mergeCell ref="J474:J477"/>
    <mergeCell ref="A942:B942"/>
    <mergeCell ref="H4:H5"/>
    <mergeCell ref="I4:I5"/>
    <mergeCell ref="A785:B785"/>
    <mergeCell ref="A628:B628"/>
    <mergeCell ref="A631:A634"/>
    <mergeCell ref="B631:B634"/>
    <mergeCell ref="C631:C634"/>
    <mergeCell ref="D631:D634"/>
    <mergeCell ref="A4:A5"/>
    <mergeCell ref="B4:B5"/>
    <mergeCell ref="C4:C5"/>
    <mergeCell ref="D4:D5"/>
    <mergeCell ref="G4:G5"/>
    <mergeCell ref="G160:G163"/>
    <mergeCell ref="A314:B314"/>
    <mergeCell ref="E631:E634"/>
    <mergeCell ref="G631:G634"/>
    <mergeCell ref="H160:H163"/>
    <mergeCell ref="I160:I163"/>
    <mergeCell ref="I631:I634"/>
    <mergeCell ref="O2:R2"/>
    <mergeCell ref="A2:B2"/>
    <mergeCell ref="K4:K5"/>
    <mergeCell ref="L4:L5"/>
    <mergeCell ref="M4:M5"/>
    <mergeCell ref="N4:N5"/>
    <mergeCell ref="O4:O156"/>
    <mergeCell ref="A156:B156"/>
    <mergeCell ref="J4:J5"/>
    <mergeCell ref="E4:E5"/>
    <mergeCell ref="F4:F5"/>
  </mergeCells>
  <conditionalFormatting sqref="A2">
    <cfRule type="containsText" dxfId="16" priority="1" operator="containsText" text="NOT">
      <formula>NOT(ISERROR(SEARCH("NOT",A2)))</formula>
    </cfRule>
  </conditionalFormatting>
  <conditionalFormatting sqref="O2">
    <cfRule type="containsText" dxfId="15" priority="2" operator="containsText" text="FPLOE">
      <formula>NOT(ISERROR(SEARCH("FPLOE",O2)))</formula>
    </cfRule>
  </conditionalFormatting>
  <dataValidations count="3">
    <dataValidation allowBlank="1" showErrorMessage="1" errorTitle="ERROR" error="You allocated more hours than the Required number of hours. " sqref="Q478:AC480 Q321:AC323 P164:P174 K792:N941 P939:AC941 Q792:AC794 P468:AC470 O635:P635 P625:AC627 O164 P782:AC784 O321:P321 Q635:AC637 O478:P478 O792:P792 K635:N784 P793:P802 K164:N313 K321:N470 Q311:AC313 P308:P310 P312:P313 P176:P178 P180:P182 P184:P186 P188:P190 P192:P194 P196:P198 P200:P202 P204:P206 P208:P210 P212:P214 P216:P218 P220:P222 P224:P226 P228:P230 P232:P234 P236:P238 P240:P242 P244:P246 P248:P250 P252:P254 P256:P258 P260:P262 P264:P266 P268:P270 P272:P274 P276:P278 P280:P282 P284:P286 P288:P290 P292:P294 P296:P298 P300:P302 P304:P306 Q164:AC166 P322:P331 P479:P488 P636:P645 K478:N627" xr:uid="{00000000-0002-0000-0600-000000000000}"/>
    <dataValidation type="custom" allowBlank="1" showErrorMessage="1" errorTitle="ERROR" error="You allocated more hours than the Required number of hours. " sqref="P6:HQ155 G6:N155" xr:uid="{00000000-0002-0000-0600-000001000000}">
      <formula1>SUM($G6)&lt;=$D6</formula1>
    </dataValidation>
    <dataValidation type="custom" allowBlank="1" showErrorMessage="1" errorTitle="ERROR" error="You allocated more hours than the Required number of hours. " sqref="H321:J470 H164:J313 O317:O320 H478:J627 H966:O986 H991:O1011 O474:O477 H635:J784 O786:O791 H1016:O1036 H316:O316 H943:O961 H159:N159 H473:O473 H630:N630 O630:O634 H786:N787 H792:J941" xr:uid="{00000000-0002-0000-0600-000002000000}">
      <formula1>SUM($H159:$N159)&lt;=$D159</formula1>
    </dataValidation>
  </dataValidations>
  <printOptions horizontalCentered="1"/>
  <pageMargins left="0.7" right="0.7" top="0.75" bottom="0.75" header="0.3" footer="0.3"/>
  <pageSetup firstPageNumber="3" orientation="portrait" r:id="rId1"/>
  <headerFooter>
    <oddHeader>&amp;C&amp;F
&amp;A&amp;RPage &amp;P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rgb="FF92D050"/>
  </sheetPr>
  <dimension ref="A1:U388"/>
  <sheetViews>
    <sheetView showGridLines="0" zoomScale="80" zoomScaleNormal="80" zoomScalePageLayoutView="80" workbookViewId="0">
      <selection activeCell="I6" sqref="I6"/>
    </sheetView>
  </sheetViews>
  <sheetFormatPr defaultColWidth="3.140625" defaultRowHeight="13.8" x14ac:dyDescent="0.25"/>
  <cols>
    <col min="1" max="1" width="59.42578125" style="2" customWidth="1"/>
    <col min="2" max="2" width="58" style="2" customWidth="1"/>
    <col min="3" max="3" width="13.85546875" style="2" customWidth="1"/>
    <col min="4" max="4" width="20.42578125" style="6" customWidth="1"/>
    <col min="5" max="5" width="24" style="2" customWidth="1"/>
    <col min="6" max="6" width="16.42578125" style="2" customWidth="1"/>
    <col min="7" max="7" width="17.85546875" style="6" customWidth="1"/>
    <col min="8" max="8" width="26.140625" style="6" customWidth="1"/>
    <col min="9" max="9" width="23.42578125" style="6" customWidth="1"/>
    <col min="10" max="10" width="18.42578125" style="2" customWidth="1"/>
    <col min="11" max="11" width="22.85546875" style="2" customWidth="1"/>
    <col min="12" max="12" width="3.7109375" style="2" customWidth="1"/>
    <col min="13" max="16" width="14.85546875" style="2" customWidth="1"/>
    <col min="17" max="20" width="3.140625" style="2"/>
    <col min="21" max="21" width="10.140625" style="2" bestFit="1" customWidth="1"/>
    <col min="22" max="16384" width="3.140625" style="2"/>
  </cols>
  <sheetData>
    <row r="1" spans="1:16" ht="15" x14ac:dyDescent="0.25">
      <c r="A1" s="15" t="str">
        <f>Instructions!A1</f>
        <v>eFAST Procurement Action 26-017-C8</v>
      </c>
      <c r="D1" s="22"/>
      <c r="E1" s="4"/>
      <c r="F1" s="5"/>
      <c r="H1" s="5"/>
      <c r="I1" s="5"/>
      <c r="J1" s="5"/>
      <c r="K1" s="5"/>
      <c r="L1" s="5"/>
      <c r="M1" s="5"/>
    </row>
    <row r="2" spans="1:16" ht="15" x14ac:dyDescent="0.25">
      <c r="A2" s="15" t="str">
        <f>CONCATENATE("CONTRACT TYPE:  ",'CLINs &amp; Ceiling Rates'!C225)</f>
        <v>CONTRACT TYPE:  Time and Materials (T&amp;M)</v>
      </c>
      <c r="D2" s="22"/>
      <c r="E2" s="4"/>
      <c r="F2" s="5"/>
      <c r="H2" s="5"/>
      <c r="I2" s="5"/>
      <c r="J2" s="5"/>
      <c r="K2" s="5"/>
      <c r="L2" s="5"/>
      <c r="M2" s="5"/>
    </row>
    <row r="3" spans="1:16" s="17" customFormat="1" ht="24.9" customHeight="1" x14ac:dyDescent="0.25">
      <c r="A3" s="65" t="str">
        <f>CONCATENATE("Base ",'CLINs &amp; Ceiling Rates'!C224," Estimated Costs")</f>
        <v>Base Period Estimated Costs</v>
      </c>
      <c r="B3" s="65"/>
      <c r="D3" s="18"/>
      <c r="E3" s="57"/>
      <c r="F3"/>
      <c r="G3"/>
      <c r="H3"/>
      <c r="I3"/>
      <c r="J3"/>
      <c r="K3"/>
      <c r="L3" s="57"/>
      <c r="M3" s="56"/>
      <c r="N3" s="56"/>
      <c r="O3" s="56"/>
      <c r="P3" s="56"/>
    </row>
    <row r="4" spans="1:16" s="17" customFormat="1" ht="30" customHeight="1" x14ac:dyDescent="0.2">
      <c r="A4" s="515" t="str">
        <f>VLOOKUP('CLINs &amp; Ceiling Rates'!C225,NAICS!F25:I28,4,FALSE)</f>
        <v>Time and Materials (T&amp;M)</v>
      </c>
      <c r="B4" s="515"/>
      <c r="C4" s="515"/>
      <c r="D4" s="515"/>
      <c r="E4" s="515"/>
      <c r="F4" s="515"/>
      <c r="G4" s="515"/>
      <c r="H4" s="515"/>
      <c r="I4" s="515"/>
      <c r="J4" s="515"/>
      <c r="K4" s="515"/>
      <c r="L4" s="60"/>
      <c r="M4" s="513" t="s">
        <v>105</v>
      </c>
      <c r="N4" s="514"/>
      <c r="O4" s="511" t="s">
        <v>106</v>
      </c>
      <c r="P4" s="512"/>
    </row>
    <row r="5" spans="1:16" s="18" customFormat="1" ht="58.2" customHeight="1" thickBot="1" x14ac:dyDescent="0.25">
      <c r="A5" s="58" t="s">
        <v>80</v>
      </c>
      <c r="B5" s="58" t="s">
        <v>82</v>
      </c>
      <c r="C5" s="58" t="s">
        <v>107</v>
      </c>
      <c r="D5" s="58" t="s">
        <v>108</v>
      </c>
      <c r="E5" s="58" t="s">
        <v>162</v>
      </c>
      <c r="F5" s="71" t="s">
        <v>115</v>
      </c>
      <c r="G5" s="567" t="s">
        <v>165</v>
      </c>
      <c r="H5" s="567" t="s">
        <v>166</v>
      </c>
      <c r="I5" s="567" t="s">
        <v>160</v>
      </c>
      <c r="J5" s="567" t="s">
        <v>163</v>
      </c>
      <c r="K5" s="567" t="s">
        <v>161</v>
      </c>
      <c r="L5" s="61"/>
      <c r="M5" s="371" t="s">
        <v>97</v>
      </c>
      <c r="N5" s="372" t="s">
        <v>98</v>
      </c>
      <c r="O5" s="372" t="s">
        <v>97</v>
      </c>
      <c r="P5" s="372" t="s">
        <v>98</v>
      </c>
    </row>
    <row r="6" spans="1:16" ht="15" customHeight="1" x14ac:dyDescent="0.25">
      <c r="A6" s="121" t="str">
        <f>'CLINs &amp; Ceiling Rates'!B8</f>
        <v>Administrative Project Manager</v>
      </c>
      <c r="B6" s="121" t="str">
        <f>'CLINs &amp; Ceiling Rates'!C8</f>
        <v>Administrative Project Manager</v>
      </c>
      <c r="C6" s="81" t="str">
        <f>'CLINs &amp; Ceiling Rates'!G8</f>
        <v>1702003C</v>
      </c>
      <c r="D6" s="81" t="str">
        <f>IF('CLINs &amp; Ceiling Rates'!E8="","",'CLINs &amp; Ceiling Rates'!E8)</f>
        <v/>
      </c>
      <c r="E6" s="81" t="str">
        <f>IF('CLINs &amp; Ceiling Rates'!F8="","",'CLINs &amp; Ceiling Rates'!F8)</f>
        <v/>
      </c>
      <c r="F6" s="82">
        <f>'Labor Loading Matrix'!D221</f>
        <v>480</v>
      </c>
      <c r="G6" s="113">
        <f>ROUND('CLINs &amp; Ceiling Rates'!H8,2)</f>
        <v>0</v>
      </c>
      <c r="H6" s="83">
        <f>ROUND(IFERROR(G6*F6,0),2)</f>
        <v>0</v>
      </c>
      <c r="I6" s="96"/>
      <c r="J6" s="384">
        <f>ROUND((1-I6)*G6,2)</f>
        <v>0</v>
      </c>
      <c r="K6" s="385">
        <f>IFERROR(ROUND(J6*F6,2),0)</f>
        <v>0</v>
      </c>
      <c r="L6" s="97"/>
      <c r="M6" s="373">
        <f t="shared" ref="M6:M69" si="0">IF(D6&lt;&gt;"Subcontractor",F6/F$216, 0)</f>
        <v>2.2222222222222223E-2</v>
      </c>
      <c r="N6" s="374">
        <f t="shared" ref="N6:N69" si="1">IFERROR(IF(D6="Subcontractor",F6/F$216, 0),0)</f>
        <v>0</v>
      </c>
      <c r="O6" s="374">
        <f t="shared" ref="O6:O69" si="2">IFERROR(IF(AND(D6&lt;&gt;"Subcontractor",F6&gt;0),$K6/$K$216, 0),0)</f>
        <v>0</v>
      </c>
      <c r="P6" s="374">
        <f t="shared" ref="P6:P69" si="3">IFERROR(IF(D6="Subcontractor",$K6/$K$216, 0),0)</f>
        <v>0</v>
      </c>
    </row>
    <row r="7" spans="1:16" ht="15" customHeight="1" x14ac:dyDescent="0.25">
      <c r="A7" s="121" t="str">
        <f>'CLINs &amp; Ceiling Rates'!B9</f>
        <v>Senior II Business/Financial/Management Analyst</v>
      </c>
      <c r="B7" s="121" t="str">
        <f>'CLINs &amp; Ceiling Rates'!C9</f>
        <v>Senior II Business/Financial/Management Analyst</v>
      </c>
      <c r="C7" s="81" t="str">
        <f>'CLINs &amp; Ceiling Rates'!G9</f>
        <v>1702060C</v>
      </c>
      <c r="D7" s="81" t="str">
        <f>IF('CLINs &amp; Ceiling Rates'!E9="","",'CLINs &amp; Ceiling Rates'!E9)</f>
        <v/>
      </c>
      <c r="E7" s="81" t="str">
        <f>IF('CLINs &amp; Ceiling Rates'!F9="","",'CLINs &amp; Ceiling Rates'!F9)</f>
        <v/>
      </c>
      <c r="F7" s="82">
        <f>'Labor Loading Matrix'!D222</f>
        <v>1920</v>
      </c>
      <c r="G7" s="113">
        <f>ROUND('CLINs &amp; Ceiling Rates'!H9,2)</f>
        <v>0</v>
      </c>
      <c r="H7" s="83">
        <f>ROUND(IFERROR(G7*F7,0),2)</f>
        <v>0</v>
      </c>
      <c r="I7" s="96"/>
      <c r="J7" s="384">
        <f>ROUND((1-I7)*G7,2)</f>
        <v>0</v>
      </c>
      <c r="K7" s="385">
        <f>IFERROR(ROUND(J7*F7,2),0)</f>
        <v>0</v>
      </c>
      <c r="L7" s="97"/>
      <c r="M7" s="373">
        <f t="shared" si="0"/>
        <v>8.8888888888888892E-2</v>
      </c>
      <c r="N7" s="374">
        <f t="shared" si="1"/>
        <v>0</v>
      </c>
      <c r="O7" s="374">
        <f t="shared" si="2"/>
        <v>0</v>
      </c>
      <c r="P7" s="374">
        <f t="shared" si="3"/>
        <v>0</v>
      </c>
    </row>
    <row r="8" spans="1:16" ht="15" customHeight="1" x14ac:dyDescent="0.25">
      <c r="A8" s="121" t="str">
        <f>'CLINs &amp; Ceiling Rates'!B10</f>
        <v>Senior II Business/Financial/Management Analyst</v>
      </c>
      <c r="B8" s="121" t="str">
        <f>'CLINs &amp; Ceiling Rates'!C10</f>
        <v>Senior II Business/Financial/Management Analyst</v>
      </c>
      <c r="C8" s="81" t="str">
        <f>'CLINs &amp; Ceiling Rates'!G10</f>
        <v>1702060C</v>
      </c>
      <c r="D8" s="81" t="str">
        <f>IF('CLINs &amp; Ceiling Rates'!E10="","",'CLINs &amp; Ceiling Rates'!E10)</f>
        <v/>
      </c>
      <c r="E8" s="81" t="str">
        <f>IF('CLINs &amp; Ceiling Rates'!F10="","",'CLINs &amp; Ceiling Rates'!F10)</f>
        <v/>
      </c>
      <c r="F8" s="82">
        <f>'Labor Loading Matrix'!D223</f>
        <v>1920</v>
      </c>
      <c r="G8" s="113">
        <f>ROUND('CLINs &amp; Ceiling Rates'!H10,2)</f>
        <v>0</v>
      </c>
      <c r="H8" s="83">
        <f>ROUND(IFERROR(G8*F8,0),2)</f>
        <v>0</v>
      </c>
      <c r="I8" s="96"/>
      <c r="J8" s="384">
        <f>ROUND((1-I8)*G8,2)</f>
        <v>0</v>
      </c>
      <c r="K8" s="385">
        <f>IFERROR(ROUND(J8*F8,2),0)</f>
        <v>0</v>
      </c>
      <c r="L8" s="97"/>
      <c r="M8" s="373">
        <f t="shared" si="0"/>
        <v>8.8888888888888892E-2</v>
      </c>
      <c r="N8" s="374">
        <f t="shared" si="1"/>
        <v>0</v>
      </c>
      <c r="O8" s="374">
        <f t="shared" si="2"/>
        <v>0</v>
      </c>
      <c r="P8" s="374">
        <f t="shared" si="3"/>
        <v>0</v>
      </c>
    </row>
    <row r="9" spans="1:16" ht="15" customHeight="1" x14ac:dyDescent="0.25">
      <c r="A9" s="121" t="str">
        <f>'CLINs &amp; Ceiling Rates'!B11</f>
        <v>Senior II Business/Financial/Management Analyst</v>
      </c>
      <c r="B9" s="121" t="str">
        <f>'CLINs &amp; Ceiling Rates'!C11</f>
        <v>Senior II Business/Financial/Management Analyst</v>
      </c>
      <c r="C9" s="81" t="str">
        <f>'CLINs &amp; Ceiling Rates'!G11</f>
        <v>1702060C</v>
      </c>
      <c r="D9" s="81" t="str">
        <f>IF('CLINs &amp; Ceiling Rates'!E11="","",'CLINs &amp; Ceiling Rates'!E11)</f>
        <v/>
      </c>
      <c r="E9" s="81" t="str">
        <f>IF('CLINs &amp; Ceiling Rates'!F11="","",'CLINs &amp; Ceiling Rates'!F11)</f>
        <v/>
      </c>
      <c r="F9" s="82">
        <f>'Labor Loading Matrix'!D224</f>
        <v>1920</v>
      </c>
      <c r="G9" s="113">
        <f>ROUND('CLINs &amp; Ceiling Rates'!H11,2)</f>
        <v>0</v>
      </c>
      <c r="H9" s="83">
        <f>ROUND(IFERROR(G9*F9,0),2)</f>
        <v>0</v>
      </c>
      <c r="I9" s="96"/>
      <c r="J9" s="384">
        <f>ROUND((1-I9)*G9,2)</f>
        <v>0</v>
      </c>
      <c r="K9" s="385">
        <f>IFERROR(ROUND(J9*F9,2),0)</f>
        <v>0</v>
      </c>
      <c r="L9" s="97"/>
      <c r="M9" s="373">
        <f t="shared" si="0"/>
        <v>8.8888888888888892E-2</v>
      </c>
      <c r="N9" s="374">
        <f t="shared" si="1"/>
        <v>0</v>
      </c>
      <c r="O9" s="374">
        <f t="shared" si="2"/>
        <v>0</v>
      </c>
      <c r="P9" s="374">
        <f t="shared" si="3"/>
        <v>0</v>
      </c>
    </row>
    <row r="10" spans="1:16" ht="16.2" customHeight="1" x14ac:dyDescent="0.25">
      <c r="A10" s="121" t="str">
        <f>'CLINs &amp; Ceiling Rates'!B12</f>
        <v>Senior I Business/Financial/Management Analyst</v>
      </c>
      <c r="B10" s="121" t="str">
        <f>'CLINs &amp; Ceiling Rates'!C12</f>
        <v>Senior I Business/Financial/Management Analyst</v>
      </c>
      <c r="C10" s="81" t="str">
        <f>'CLINs &amp; Ceiling Rates'!G12</f>
        <v>1702058C</v>
      </c>
      <c r="D10" s="81" t="str">
        <f>IF('CLINs &amp; Ceiling Rates'!E12="","",'CLINs &amp; Ceiling Rates'!E12)</f>
        <v/>
      </c>
      <c r="E10" s="81" t="str">
        <f>IF('CLINs &amp; Ceiling Rates'!F12="","",'CLINs &amp; Ceiling Rates'!F12)</f>
        <v/>
      </c>
      <c r="F10" s="82">
        <f>'Labor Loading Matrix'!D225</f>
        <v>1920</v>
      </c>
      <c r="G10" s="113">
        <f>ROUND('CLINs &amp; Ceiling Rates'!H12,2)</f>
        <v>0</v>
      </c>
      <c r="H10" s="83">
        <f t="shared" ref="H10:H73" si="4">ROUND(IFERROR(G10*F10,0),2)</f>
        <v>0</v>
      </c>
      <c r="I10" s="96"/>
      <c r="J10" s="384">
        <f t="shared" ref="J10:J73" si="5">ROUND((1-I10)*G10,2)</f>
        <v>0</v>
      </c>
      <c r="K10" s="385">
        <f t="shared" ref="K10:K73" si="6">IFERROR(ROUND(J10*F10,2),0)</f>
        <v>0</v>
      </c>
      <c r="L10" s="97"/>
      <c r="M10" s="373">
        <f t="shared" si="0"/>
        <v>8.8888888888888892E-2</v>
      </c>
      <c r="N10" s="374">
        <f t="shared" si="1"/>
        <v>0</v>
      </c>
      <c r="O10" s="374">
        <f t="shared" si="2"/>
        <v>0</v>
      </c>
      <c r="P10" s="374">
        <f t="shared" si="3"/>
        <v>0</v>
      </c>
    </row>
    <row r="11" spans="1:16" ht="16.2" customHeight="1" x14ac:dyDescent="0.25">
      <c r="A11" s="121" t="str">
        <f>'CLINs &amp; Ceiling Rates'!B13</f>
        <v>Senior I Business/Financial/Management Analyst</v>
      </c>
      <c r="B11" s="121" t="str">
        <f>'CLINs &amp; Ceiling Rates'!C13</f>
        <v>Senior I Business/Financial/Management Analyst</v>
      </c>
      <c r="C11" s="81" t="str">
        <f>'CLINs &amp; Ceiling Rates'!G13</f>
        <v>1702058C</v>
      </c>
      <c r="D11" s="81" t="str">
        <f>IF('CLINs &amp; Ceiling Rates'!E13="","",'CLINs &amp; Ceiling Rates'!E13)</f>
        <v/>
      </c>
      <c r="E11" s="81" t="str">
        <f>IF('CLINs &amp; Ceiling Rates'!F13="","",'CLINs &amp; Ceiling Rates'!F13)</f>
        <v/>
      </c>
      <c r="F11" s="82">
        <f>'Labor Loading Matrix'!D226</f>
        <v>1920</v>
      </c>
      <c r="G11" s="113">
        <f>ROUND('CLINs &amp; Ceiling Rates'!H13,2)</f>
        <v>0</v>
      </c>
      <c r="H11" s="83">
        <f t="shared" si="4"/>
        <v>0</v>
      </c>
      <c r="I11" s="96"/>
      <c r="J11" s="384">
        <f t="shared" si="5"/>
        <v>0</v>
      </c>
      <c r="K11" s="385">
        <f t="shared" si="6"/>
        <v>0</v>
      </c>
      <c r="L11" s="97"/>
      <c r="M11" s="373">
        <f t="shared" si="0"/>
        <v>8.8888888888888892E-2</v>
      </c>
      <c r="N11" s="374">
        <f t="shared" si="1"/>
        <v>0</v>
      </c>
      <c r="O11" s="374">
        <f t="shared" si="2"/>
        <v>0</v>
      </c>
      <c r="P11" s="374">
        <f t="shared" si="3"/>
        <v>0</v>
      </c>
    </row>
    <row r="12" spans="1:16" ht="16.2" customHeight="1" x14ac:dyDescent="0.25">
      <c r="A12" s="121" t="str">
        <f>'CLINs &amp; Ceiling Rates'!B14</f>
        <v>Senior I Business/Financial/Management Analyst</v>
      </c>
      <c r="B12" s="121" t="str">
        <f>'CLINs &amp; Ceiling Rates'!C14</f>
        <v>Senior I Business/Financial/Management Analyst</v>
      </c>
      <c r="C12" s="81" t="str">
        <f>'CLINs &amp; Ceiling Rates'!G14</f>
        <v>1702058C</v>
      </c>
      <c r="D12" s="81" t="str">
        <f>IF('CLINs &amp; Ceiling Rates'!E14="","",'CLINs &amp; Ceiling Rates'!E14)</f>
        <v/>
      </c>
      <c r="E12" s="81" t="str">
        <f>IF('CLINs &amp; Ceiling Rates'!F14="","",'CLINs &amp; Ceiling Rates'!F14)</f>
        <v/>
      </c>
      <c r="F12" s="82">
        <f>'Labor Loading Matrix'!D227</f>
        <v>1920</v>
      </c>
      <c r="G12" s="113">
        <f>ROUND('CLINs &amp; Ceiling Rates'!H14,2)</f>
        <v>0</v>
      </c>
      <c r="H12" s="83">
        <f t="shared" si="4"/>
        <v>0</v>
      </c>
      <c r="I12" s="96"/>
      <c r="J12" s="384">
        <f t="shared" si="5"/>
        <v>0</v>
      </c>
      <c r="K12" s="385">
        <f t="shared" si="6"/>
        <v>0</v>
      </c>
      <c r="L12" s="97"/>
      <c r="M12" s="373">
        <f t="shared" si="0"/>
        <v>8.8888888888888892E-2</v>
      </c>
      <c r="N12" s="374">
        <f t="shared" si="1"/>
        <v>0</v>
      </c>
      <c r="O12" s="374">
        <f t="shared" si="2"/>
        <v>0</v>
      </c>
      <c r="P12" s="374">
        <f t="shared" si="3"/>
        <v>0</v>
      </c>
    </row>
    <row r="13" spans="1:16" ht="16.2" customHeight="1" x14ac:dyDescent="0.25">
      <c r="A13" s="121" t="str">
        <f>'CLINs &amp; Ceiling Rates'!B15</f>
        <v>Senior I Business/Financial/Management Analyst</v>
      </c>
      <c r="B13" s="121" t="str">
        <f>'CLINs &amp; Ceiling Rates'!C15</f>
        <v>Senior I Business/Financial/Management Analyst</v>
      </c>
      <c r="C13" s="81" t="str">
        <f>'CLINs &amp; Ceiling Rates'!G15</f>
        <v>1702058C</v>
      </c>
      <c r="D13" s="81" t="str">
        <f>IF('CLINs &amp; Ceiling Rates'!E15="","",'CLINs &amp; Ceiling Rates'!E15)</f>
        <v/>
      </c>
      <c r="E13" s="81" t="str">
        <f>IF('CLINs &amp; Ceiling Rates'!F15="","",'CLINs &amp; Ceiling Rates'!F15)</f>
        <v/>
      </c>
      <c r="F13" s="82">
        <f>'Labor Loading Matrix'!D228</f>
        <v>1920</v>
      </c>
      <c r="G13" s="113">
        <f>ROUND('CLINs &amp; Ceiling Rates'!H15,2)</f>
        <v>0</v>
      </c>
      <c r="H13" s="83">
        <f t="shared" si="4"/>
        <v>0</v>
      </c>
      <c r="I13" s="96"/>
      <c r="J13" s="384">
        <f t="shared" si="5"/>
        <v>0</v>
      </c>
      <c r="K13" s="385">
        <f t="shared" si="6"/>
        <v>0</v>
      </c>
      <c r="L13" s="97"/>
      <c r="M13" s="373">
        <f t="shared" si="0"/>
        <v>8.8888888888888892E-2</v>
      </c>
      <c r="N13" s="374">
        <f t="shared" si="1"/>
        <v>0</v>
      </c>
      <c r="O13" s="374">
        <f t="shared" si="2"/>
        <v>0</v>
      </c>
      <c r="P13" s="374">
        <f t="shared" si="3"/>
        <v>0</v>
      </c>
    </row>
    <row r="14" spans="1:16" ht="16.2" customHeight="1" x14ac:dyDescent="0.25">
      <c r="A14" s="121" t="str">
        <f>'CLINs &amp; Ceiling Rates'!B16</f>
        <v>Int II Business/Financial/Management Analyst</v>
      </c>
      <c r="B14" s="121" t="str">
        <f>'CLINs &amp; Ceiling Rates'!C16</f>
        <v>Int II Business/Financial/Management Analyst</v>
      </c>
      <c r="C14" s="81" t="str">
        <f>'CLINs &amp; Ceiling Rates'!G16</f>
        <v>1702057C</v>
      </c>
      <c r="D14" s="81" t="str">
        <f>IF('CLINs &amp; Ceiling Rates'!E16="","",'CLINs &amp; Ceiling Rates'!E16)</f>
        <v/>
      </c>
      <c r="E14" s="81" t="str">
        <f>IF('CLINs &amp; Ceiling Rates'!F16="","",'CLINs &amp; Ceiling Rates'!F16)</f>
        <v/>
      </c>
      <c r="F14" s="82">
        <f>'Labor Loading Matrix'!D229</f>
        <v>1920</v>
      </c>
      <c r="G14" s="113">
        <f>ROUND('CLINs &amp; Ceiling Rates'!H16,2)</f>
        <v>0</v>
      </c>
      <c r="H14" s="83">
        <f t="shared" si="4"/>
        <v>0</v>
      </c>
      <c r="I14" s="96"/>
      <c r="J14" s="384">
        <f t="shared" si="5"/>
        <v>0</v>
      </c>
      <c r="K14" s="385">
        <f t="shared" si="6"/>
        <v>0</v>
      </c>
      <c r="L14" s="97"/>
      <c r="M14" s="373">
        <f t="shared" si="0"/>
        <v>8.8888888888888892E-2</v>
      </c>
      <c r="N14" s="374">
        <f t="shared" si="1"/>
        <v>0</v>
      </c>
      <c r="O14" s="374">
        <f t="shared" si="2"/>
        <v>0</v>
      </c>
      <c r="P14" s="374">
        <f t="shared" si="3"/>
        <v>0</v>
      </c>
    </row>
    <row r="15" spans="1:16" ht="16.2" customHeight="1" x14ac:dyDescent="0.25">
      <c r="A15" s="121" t="str">
        <f>'CLINs &amp; Ceiling Rates'!B17</f>
        <v>Int II Business/Financial/Management Analyst</v>
      </c>
      <c r="B15" s="121" t="str">
        <f>'CLINs &amp; Ceiling Rates'!C17</f>
        <v>Int II Business/Financial/Management Analyst</v>
      </c>
      <c r="C15" s="81" t="str">
        <f>'CLINs &amp; Ceiling Rates'!G17</f>
        <v>1702057C</v>
      </c>
      <c r="D15" s="81" t="str">
        <f>IF('CLINs &amp; Ceiling Rates'!E17="","",'CLINs &amp; Ceiling Rates'!E17)</f>
        <v/>
      </c>
      <c r="E15" s="81" t="str">
        <f>IF('CLINs &amp; Ceiling Rates'!F17="","",'CLINs &amp; Ceiling Rates'!F17)</f>
        <v/>
      </c>
      <c r="F15" s="82">
        <f>'Labor Loading Matrix'!D230</f>
        <v>1920</v>
      </c>
      <c r="G15" s="113">
        <f>ROUND('CLINs &amp; Ceiling Rates'!H17,2)</f>
        <v>0</v>
      </c>
      <c r="H15" s="83">
        <f t="shared" si="4"/>
        <v>0</v>
      </c>
      <c r="I15" s="96"/>
      <c r="J15" s="384">
        <f t="shared" si="5"/>
        <v>0</v>
      </c>
      <c r="K15" s="385">
        <f t="shared" si="6"/>
        <v>0</v>
      </c>
      <c r="L15" s="97"/>
      <c r="M15" s="373">
        <f t="shared" si="0"/>
        <v>8.8888888888888892E-2</v>
      </c>
      <c r="N15" s="374">
        <f t="shared" si="1"/>
        <v>0</v>
      </c>
      <c r="O15" s="374">
        <f t="shared" si="2"/>
        <v>0</v>
      </c>
      <c r="P15" s="374">
        <f t="shared" si="3"/>
        <v>0</v>
      </c>
    </row>
    <row r="16" spans="1:16" ht="16.2" customHeight="1" x14ac:dyDescent="0.25">
      <c r="A16" s="121" t="str">
        <f>'CLINs &amp; Ceiling Rates'!B18</f>
        <v>Int II Business/Financial/Management Analyst</v>
      </c>
      <c r="B16" s="121" t="str">
        <f>'CLINs &amp; Ceiling Rates'!C18</f>
        <v>Int II Business/Financial/Management Analyst</v>
      </c>
      <c r="C16" s="81" t="str">
        <f>'CLINs &amp; Ceiling Rates'!G18</f>
        <v>1702057C</v>
      </c>
      <c r="D16" s="81" t="str">
        <f>IF('CLINs &amp; Ceiling Rates'!E18="","",'CLINs &amp; Ceiling Rates'!E18)</f>
        <v/>
      </c>
      <c r="E16" s="81" t="str">
        <f>IF('CLINs &amp; Ceiling Rates'!F18="","",'CLINs &amp; Ceiling Rates'!F18)</f>
        <v/>
      </c>
      <c r="F16" s="82">
        <f>'Labor Loading Matrix'!D231</f>
        <v>1920</v>
      </c>
      <c r="G16" s="113">
        <f>ROUND('CLINs &amp; Ceiling Rates'!H18,2)</f>
        <v>0</v>
      </c>
      <c r="H16" s="83">
        <f t="shared" si="4"/>
        <v>0</v>
      </c>
      <c r="I16" s="96"/>
      <c r="J16" s="384">
        <f t="shared" si="5"/>
        <v>0</v>
      </c>
      <c r="K16" s="385">
        <f t="shared" si="6"/>
        <v>0</v>
      </c>
      <c r="L16" s="97"/>
      <c r="M16" s="373">
        <f t="shared" si="0"/>
        <v>8.8888888888888892E-2</v>
      </c>
      <c r="N16" s="374">
        <f t="shared" si="1"/>
        <v>0</v>
      </c>
      <c r="O16" s="374">
        <f t="shared" si="2"/>
        <v>0</v>
      </c>
      <c r="P16" s="374">
        <f t="shared" si="3"/>
        <v>0</v>
      </c>
    </row>
    <row r="17" spans="1:21" ht="16.2" customHeight="1" thickBot="1" x14ac:dyDescent="0.3">
      <c r="A17" s="121" t="str">
        <f>'CLINs &amp; Ceiling Rates'!B19</f>
        <v>Int II Business/Financial/Management Analyst</v>
      </c>
      <c r="B17" s="121" t="str">
        <f>'CLINs &amp; Ceiling Rates'!C19</f>
        <v>Int II Business/Financial/Management Analyst</v>
      </c>
      <c r="C17" s="81" t="str">
        <f>'CLINs &amp; Ceiling Rates'!G19</f>
        <v>1702057C</v>
      </c>
      <c r="D17" s="81" t="str">
        <f>IF('CLINs &amp; Ceiling Rates'!E19="","",'CLINs &amp; Ceiling Rates'!E19)</f>
        <v/>
      </c>
      <c r="E17" s="81" t="str">
        <f>IF('CLINs &amp; Ceiling Rates'!F19="","",'CLINs &amp; Ceiling Rates'!F19)</f>
        <v/>
      </c>
      <c r="F17" s="82">
        <f>'Labor Loading Matrix'!D232</f>
        <v>1920</v>
      </c>
      <c r="G17" s="113">
        <f>ROUND('CLINs &amp; Ceiling Rates'!H19,2)</f>
        <v>0</v>
      </c>
      <c r="H17" s="83">
        <f t="shared" si="4"/>
        <v>0</v>
      </c>
      <c r="I17" s="96"/>
      <c r="J17" s="384">
        <f t="shared" si="5"/>
        <v>0</v>
      </c>
      <c r="K17" s="385">
        <f t="shared" si="6"/>
        <v>0</v>
      </c>
      <c r="L17" s="97"/>
      <c r="M17" s="373">
        <f t="shared" si="0"/>
        <v>8.8888888888888892E-2</v>
      </c>
      <c r="N17" s="374">
        <f t="shared" si="1"/>
        <v>0</v>
      </c>
      <c r="O17" s="374">
        <f t="shared" si="2"/>
        <v>0</v>
      </c>
      <c r="P17" s="374">
        <f t="shared" si="3"/>
        <v>0</v>
      </c>
      <c r="U17" s="313"/>
    </row>
    <row r="18" spans="1:21" ht="15" hidden="1" customHeight="1" x14ac:dyDescent="0.25">
      <c r="A18" s="121">
        <f>'CLINs &amp; Ceiling Rates'!B20</f>
        <v>0</v>
      </c>
      <c r="B18" s="121">
        <f>'CLINs &amp; Ceiling Rates'!C20</f>
        <v>0</v>
      </c>
      <c r="C18" s="81" t="str">
        <f>'CLINs &amp; Ceiling Rates'!G20</f>
        <v/>
      </c>
      <c r="D18" s="81" t="str">
        <f>IF('CLINs &amp; Ceiling Rates'!E20="","",'CLINs &amp; Ceiling Rates'!E20)</f>
        <v/>
      </c>
      <c r="E18" s="81" t="str">
        <f>IF('CLINs &amp; Ceiling Rates'!F20="","",'CLINs &amp; Ceiling Rates'!F20)</f>
        <v/>
      </c>
      <c r="F18" s="82">
        <f>'Labor Loading Matrix'!D233</f>
        <v>0</v>
      </c>
      <c r="G18" s="113">
        <f>ROUND('CLINs &amp; Ceiling Rates'!H20,2)</f>
        <v>0</v>
      </c>
      <c r="H18" s="83">
        <f t="shared" si="4"/>
        <v>0</v>
      </c>
      <c r="I18" s="96"/>
      <c r="J18" s="384">
        <f t="shared" si="5"/>
        <v>0</v>
      </c>
      <c r="K18" s="385">
        <f t="shared" si="6"/>
        <v>0</v>
      </c>
      <c r="L18" s="97"/>
      <c r="M18" s="373">
        <f t="shared" si="0"/>
        <v>0</v>
      </c>
      <c r="N18" s="374">
        <f t="shared" si="1"/>
        <v>0</v>
      </c>
      <c r="O18" s="374">
        <f t="shared" si="2"/>
        <v>0</v>
      </c>
      <c r="P18" s="374">
        <f t="shared" si="3"/>
        <v>0</v>
      </c>
    </row>
    <row r="19" spans="1:21" ht="15" hidden="1" customHeight="1" x14ac:dyDescent="0.25">
      <c r="A19" s="121">
        <f>'CLINs &amp; Ceiling Rates'!B21</f>
        <v>0</v>
      </c>
      <c r="B19" s="121">
        <f>'CLINs &amp; Ceiling Rates'!C21</f>
        <v>0</v>
      </c>
      <c r="C19" s="81" t="str">
        <f>'CLINs &amp; Ceiling Rates'!G21</f>
        <v/>
      </c>
      <c r="D19" s="81" t="str">
        <f>IF('CLINs &amp; Ceiling Rates'!E21="","",'CLINs &amp; Ceiling Rates'!E21)</f>
        <v/>
      </c>
      <c r="E19" s="81" t="str">
        <f>IF('CLINs &amp; Ceiling Rates'!F21="","",'CLINs &amp; Ceiling Rates'!F21)</f>
        <v/>
      </c>
      <c r="F19" s="82">
        <f>'Labor Loading Matrix'!D234</f>
        <v>0</v>
      </c>
      <c r="G19" s="113">
        <f>ROUND('CLINs &amp; Ceiling Rates'!H21,2)</f>
        <v>0</v>
      </c>
      <c r="H19" s="83">
        <f t="shared" si="4"/>
        <v>0</v>
      </c>
      <c r="I19" s="96"/>
      <c r="J19" s="384">
        <f t="shared" si="5"/>
        <v>0</v>
      </c>
      <c r="K19" s="385">
        <f t="shared" si="6"/>
        <v>0</v>
      </c>
      <c r="L19" s="97"/>
      <c r="M19" s="373">
        <f t="shared" si="0"/>
        <v>0</v>
      </c>
      <c r="N19" s="374">
        <f t="shared" si="1"/>
        <v>0</v>
      </c>
      <c r="O19" s="374">
        <f t="shared" si="2"/>
        <v>0</v>
      </c>
      <c r="P19" s="374">
        <f t="shared" si="3"/>
        <v>0</v>
      </c>
    </row>
    <row r="20" spans="1:21" ht="15" hidden="1" customHeight="1" x14ac:dyDescent="0.25">
      <c r="A20" s="121">
        <f>'CLINs &amp; Ceiling Rates'!B22</f>
        <v>0</v>
      </c>
      <c r="B20" s="121">
        <f>'CLINs &amp; Ceiling Rates'!C22</f>
        <v>0</v>
      </c>
      <c r="C20" s="81" t="str">
        <f>'CLINs &amp; Ceiling Rates'!G22</f>
        <v/>
      </c>
      <c r="D20" s="81" t="str">
        <f>IF('CLINs &amp; Ceiling Rates'!E22="","",'CLINs &amp; Ceiling Rates'!E22)</f>
        <v/>
      </c>
      <c r="E20" s="81" t="str">
        <f>IF('CLINs &amp; Ceiling Rates'!F22="","",'CLINs &amp; Ceiling Rates'!F22)</f>
        <v/>
      </c>
      <c r="F20" s="82">
        <f>'Labor Loading Matrix'!D235</f>
        <v>0</v>
      </c>
      <c r="G20" s="113">
        <f>ROUND('CLINs &amp; Ceiling Rates'!H22,2)</f>
        <v>0</v>
      </c>
      <c r="H20" s="83">
        <f t="shared" si="4"/>
        <v>0</v>
      </c>
      <c r="I20" s="96"/>
      <c r="J20" s="384">
        <f t="shared" si="5"/>
        <v>0</v>
      </c>
      <c r="K20" s="385">
        <f t="shared" si="6"/>
        <v>0</v>
      </c>
      <c r="L20" s="97"/>
      <c r="M20" s="373">
        <f t="shared" si="0"/>
        <v>0</v>
      </c>
      <c r="N20" s="374">
        <f t="shared" si="1"/>
        <v>0</v>
      </c>
      <c r="O20" s="374">
        <f t="shared" si="2"/>
        <v>0</v>
      </c>
      <c r="P20" s="374">
        <f t="shared" si="3"/>
        <v>0</v>
      </c>
    </row>
    <row r="21" spans="1:21" ht="15" hidden="1" customHeight="1" x14ac:dyDescent="0.25">
      <c r="A21" s="121">
        <f>'CLINs &amp; Ceiling Rates'!B23</f>
        <v>0</v>
      </c>
      <c r="B21" s="121">
        <f>'CLINs &amp; Ceiling Rates'!C23</f>
        <v>0</v>
      </c>
      <c r="C21" s="81" t="str">
        <f>'CLINs &amp; Ceiling Rates'!G23</f>
        <v/>
      </c>
      <c r="D21" s="81" t="str">
        <f>IF('CLINs &amp; Ceiling Rates'!E23="","",'CLINs &amp; Ceiling Rates'!E23)</f>
        <v/>
      </c>
      <c r="E21" s="81" t="str">
        <f>IF('CLINs &amp; Ceiling Rates'!F23="","",'CLINs &amp; Ceiling Rates'!F23)</f>
        <v/>
      </c>
      <c r="F21" s="82">
        <f>'Labor Loading Matrix'!D236</f>
        <v>0</v>
      </c>
      <c r="G21" s="113">
        <f>ROUND('CLINs &amp; Ceiling Rates'!H23,2)</f>
        <v>0</v>
      </c>
      <c r="H21" s="83">
        <f t="shared" si="4"/>
        <v>0</v>
      </c>
      <c r="I21" s="96"/>
      <c r="J21" s="384">
        <f t="shared" si="5"/>
        <v>0</v>
      </c>
      <c r="K21" s="385">
        <f t="shared" si="6"/>
        <v>0</v>
      </c>
      <c r="L21" s="97"/>
      <c r="M21" s="373">
        <f t="shared" si="0"/>
        <v>0</v>
      </c>
      <c r="N21" s="374">
        <f t="shared" si="1"/>
        <v>0</v>
      </c>
      <c r="O21" s="374">
        <f t="shared" si="2"/>
        <v>0</v>
      </c>
      <c r="P21" s="374">
        <f t="shared" si="3"/>
        <v>0</v>
      </c>
    </row>
    <row r="22" spans="1:21" ht="15" hidden="1" customHeight="1" x14ac:dyDescent="0.25">
      <c r="A22" s="121">
        <f>'CLINs &amp; Ceiling Rates'!B24</f>
        <v>0</v>
      </c>
      <c r="B22" s="121">
        <f>'CLINs &amp; Ceiling Rates'!C24</f>
        <v>0</v>
      </c>
      <c r="C22" s="81" t="str">
        <f>'CLINs &amp; Ceiling Rates'!G24</f>
        <v/>
      </c>
      <c r="D22" s="81" t="str">
        <f>IF('CLINs &amp; Ceiling Rates'!E24="","",'CLINs &amp; Ceiling Rates'!E24)</f>
        <v/>
      </c>
      <c r="E22" s="81" t="str">
        <f>IF('CLINs &amp; Ceiling Rates'!F24="","",'CLINs &amp; Ceiling Rates'!F24)</f>
        <v/>
      </c>
      <c r="F22" s="82">
        <f>'Labor Loading Matrix'!D237</f>
        <v>0</v>
      </c>
      <c r="G22" s="113">
        <f>ROUND('CLINs &amp; Ceiling Rates'!H24,2)</f>
        <v>0</v>
      </c>
      <c r="H22" s="83">
        <f t="shared" si="4"/>
        <v>0</v>
      </c>
      <c r="I22" s="96"/>
      <c r="J22" s="384">
        <f t="shared" si="5"/>
        <v>0</v>
      </c>
      <c r="K22" s="385">
        <f t="shared" si="6"/>
        <v>0</v>
      </c>
      <c r="L22" s="97"/>
      <c r="M22" s="373">
        <f t="shared" si="0"/>
        <v>0</v>
      </c>
      <c r="N22" s="374">
        <f t="shared" si="1"/>
        <v>0</v>
      </c>
      <c r="O22" s="374">
        <f t="shared" si="2"/>
        <v>0</v>
      </c>
      <c r="P22" s="374">
        <f t="shared" si="3"/>
        <v>0</v>
      </c>
    </row>
    <row r="23" spans="1:21" ht="15" hidden="1" customHeight="1" x14ac:dyDescent="0.25">
      <c r="A23" s="121">
        <f>'CLINs &amp; Ceiling Rates'!B25</f>
        <v>0</v>
      </c>
      <c r="B23" s="121">
        <f>'CLINs &amp; Ceiling Rates'!C25</f>
        <v>0</v>
      </c>
      <c r="C23" s="81" t="str">
        <f>'CLINs &amp; Ceiling Rates'!G25</f>
        <v/>
      </c>
      <c r="D23" s="81" t="str">
        <f>IF('CLINs &amp; Ceiling Rates'!E25="","",'CLINs &amp; Ceiling Rates'!E25)</f>
        <v/>
      </c>
      <c r="E23" s="81" t="str">
        <f>IF('CLINs &amp; Ceiling Rates'!F25="","",'CLINs &amp; Ceiling Rates'!F25)</f>
        <v/>
      </c>
      <c r="F23" s="82">
        <f>'Labor Loading Matrix'!D238</f>
        <v>0</v>
      </c>
      <c r="G23" s="113">
        <f>ROUND('CLINs &amp; Ceiling Rates'!H25,2)</f>
        <v>0</v>
      </c>
      <c r="H23" s="83">
        <f t="shared" si="4"/>
        <v>0</v>
      </c>
      <c r="I23" s="96"/>
      <c r="J23" s="384">
        <f t="shared" si="5"/>
        <v>0</v>
      </c>
      <c r="K23" s="385">
        <f t="shared" si="6"/>
        <v>0</v>
      </c>
      <c r="L23" s="97"/>
      <c r="M23" s="373">
        <f t="shared" si="0"/>
        <v>0</v>
      </c>
      <c r="N23" s="374">
        <f t="shared" si="1"/>
        <v>0</v>
      </c>
      <c r="O23" s="374">
        <f t="shared" si="2"/>
        <v>0</v>
      </c>
      <c r="P23" s="374">
        <f t="shared" si="3"/>
        <v>0</v>
      </c>
    </row>
    <row r="24" spans="1:21" ht="15" hidden="1" customHeight="1" x14ac:dyDescent="0.25">
      <c r="A24" s="121">
        <f>'CLINs &amp; Ceiling Rates'!B26</f>
        <v>0</v>
      </c>
      <c r="B24" s="121">
        <f>'CLINs &amp; Ceiling Rates'!C26</f>
        <v>0</v>
      </c>
      <c r="C24" s="81" t="str">
        <f>'CLINs &amp; Ceiling Rates'!G26</f>
        <v/>
      </c>
      <c r="D24" s="81" t="str">
        <f>IF('CLINs &amp; Ceiling Rates'!E26="","",'CLINs &amp; Ceiling Rates'!E26)</f>
        <v/>
      </c>
      <c r="E24" s="81" t="str">
        <f>IF('CLINs &amp; Ceiling Rates'!F26="","",'CLINs &amp; Ceiling Rates'!F26)</f>
        <v/>
      </c>
      <c r="F24" s="82">
        <f>'Labor Loading Matrix'!D239</f>
        <v>0</v>
      </c>
      <c r="G24" s="113">
        <f>ROUND('CLINs &amp; Ceiling Rates'!H26,2)</f>
        <v>0</v>
      </c>
      <c r="H24" s="83">
        <f t="shared" si="4"/>
        <v>0</v>
      </c>
      <c r="I24" s="96"/>
      <c r="J24" s="384">
        <f t="shared" si="5"/>
        <v>0</v>
      </c>
      <c r="K24" s="385">
        <f t="shared" si="6"/>
        <v>0</v>
      </c>
      <c r="L24" s="97"/>
      <c r="M24" s="373">
        <f t="shared" si="0"/>
        <v>0</v>
      </c>
      <c r="N24" s="374">
        <f t="shared" si="1"/>
        <v>0</v>
      </c>
      <c r="O24" s="374">
        <f t="shared" si="2"/>
        <v>0</v>
      </c>
      <c r="P24" s="374">
        <f t="shared" si="3"/>
        <v>0</v>
      </c>
    </row>
    <row r="25" spans="1:21" ht="15" hidden="1" customHeight="1" x14ac:dyDescent="0.25">
      <c r="A25" s="121">
        <f>'CLINs &amp; Ceiling Rates'!B27</f>
        <v>0</v>
      </c>
      <c r="B25" s="121">
        <f>'CLINs &amp; Ceiling Rates'!C27</f>
        <v>0</v>
      </c>
      <c r="C25" s="81" t="str">
        <f>'CLINs &amp; Ceiling Rates'!G27</f>
        <v/>
      </c>
      <c r="D25" s="81" t="str">
        <f>IF('CLINs &amp; Ceiling Rates'!E27="","",'CLINs &amp; Ceiling Rates'!E27)</f>
        <v/>
      </c>
      <c r="E25" s="81" t="str">
        <f>IF('CLINs &amp; Ceiling Rates'!F27="","",'CLINs &amp; Ceiling Rates'!F27)</f>
        <v/>
      </c>
      <c r="F25" s="82">
        <f>'Labor Loading Matrix'!D240</f>
        <v>0</v>
      </c>
      <c r="G25" s="113">
        <f>ROUND('CLINs &amp; Ceiling Rates'!H27,2)</f>
        <v>0</v>
      </c>
      <c r="H25" s="83">
        <f t="shared" si="4"/>
        <v>0</v>
      </c>
      <c r="I25" s="96"/>
      <c r="J25" s="384">
        <f t="shared" si="5"/>
        <v>0</v>
      </c>
      <c r="K25" s="385">
        <f t="shared" si="6"/>
        <v>0</v>
      </c>
      <c r="L25" s="97"/>
      <c r="M25" s="373">
        <f t="shared" si="0"/>
        <v>0</v>
      </c>
      <c r="N25" s="374">
        <f t="shared" si="1"/>
        <v>0</v>
      </c>
      <c r="O25" s="374">
        <f t="shared" si="2"/>
        <v>0</v>
      </c>
      <c r="P25" s="374">
        <f t="shared" si="3"/>
        <v>0</v>
      </c>
    </row>
    <row r="26" spans="1:21" ht="15" hidden="1" customHeight="1" x14ac:dyDescent="0.25">
      <c r="A26" s="121">
        <f>'CLINs &amp; Ceiling Rates'!B28</f>
        <v>0</v>
      </c>
      <c r="B26" s="121">
        <f>'CLINs &amp; Ceiling Rates'!C28</f>
        <v>0</v>
      </c>
      <c r="C26" s="81" t="str">
        <f>'CLINs &amp; Ceiling Rates'!G28</f>
        <v/>
      </c>
      <c r="D26" s="81" t="str">
        <f>IF('CLINs &amp; Ceiling Rates'!E28="","",'CLINs &amp; Ceiling Rates'!E28)</f>
        <v/>
      </c>
      <c r="E26" s="81" t="str">
        <f>IF('CLINs &amp; Ceiling Rates'!F28="","",'CLINs &amp; Ceiling Rates'!F28)</f>
        <v/>
      </c>
      <c r="F26" s="82">
        <f>'Labor Loading Matrix'!D241</f>
        <v>0</v>
      </c>
      <c r="G26" s="113">
        <f>ROUND('CLINs &amp; Ceiling Rates'!H28,2)</f>
        <v>0</v>
      </c>
      <c r="H26" s="83">
        <f t="shared" si="4"/>
        <v>0</v>
      </c>
      <c r="I26" s="96"/>
      <c r="J26" s="384">
        <f t="shared" si="5"/>
        <v>0</v>
      </c>
      <c r="K26" s="385">
        <f t="shared" si="6"/>
        <v>0</v>
      </c>
      <c r="L26" s="97"/>
      <c r="M26" s="373">
        <f t="shared" si="0"/>
        <v>0</v>
      </c>
      <c r="N26" s="374">
        <f t="shared" si="1"/>
        <v>0</v>
      </c>
      <c r="O26" s="374">
        <f t="shared" si="2"/>
        <v>0</v>
      </c>
      <c r="P26" s="374">
        <f t="shared" si="3"/>
        <v>0</v>
      </c>
    </row>
    <row r="27" spans="1:21" ht="15" hidden="1" customHeight="1" x14ac:dyDescent="0.25">
      <c r="A27" s="121">
        <f>'CLINs &amp; Ceiling Rates'!B29</f>
        <v>0</v>
      </c>
      <c r="B27" s="121">
        <f>'CLINs &amp; Ceiling Rates'!C29</f>
        <v>0</v>
      </c>
      <c r="C27" s="81" t="str">
        <f>'CLINs &amp; Ceiling Rates'!G29</f>
        <v/>
      </c>
      <c r="D27" s="81" t="str">
        <f>IF('CLINs &amp; Ceiling Rates'!E29="","",'CLINs &amp; Ceiling Rates'!E29)</f>
        <v/>
      </c>
      <c r="E27" s="81" t="str">
        <f>IF('CLINs &amp; Ceiling Rates'!F29="","",'CLINs &amp; Ceiling Rates'!F29)</f>
        <v/>
      </c>
      <c r="F27" s="82">
        <f>'Labor Loading Matrix'!D242</f>
        <v>0</v>
      </c>
      <c r="G27" s="113">
        <f>ROUND('CLINs &amp; Ceiling Rates'!H29,2)</f>
        <v>0</v>
      </c>
      <c r="H27" s="83">
        <f t="shared" si="4"/>
        <v>0</v>
      </c>
      <c r="I27" s="96"/>
      <c r="J27" s="384">
        <f t="shared" si="5"/>
        <v>0</v>
      </c>
      <c r="K27" s="385">
        <f t="shared" si="6"/>
        <v>0</v>
      </c>
      <c r="L27" s="97"/>
      <c r="M27" s="373">
        <f t="shared" si="0"/>
        <v>0</v>
      </c>
      <c r="N27" s="374">
        <f t="shared" si="1"/>
        <v>0</v>
      </c>
      <c r="O27" s="374">
        <f t="shared" si="2"/>
        <v>0</v>
      </c>
      <c r="P27" s="374">
        <f t="shared" si="3"/>
        <v>0</v>
      </c>
    </row>
    <row r="28" spans="1:21" ht="15" hidden="1" customHeight="1" x14ac:dyDescent="0.25">
      <c r="A28" s="121">
        <f>'CLINs &amp; Ceiling Rates'!B30</f>
        <v>0</v>
      </c>
      <c r="B28" s="121">
        <f>'CLINs &amp; Ceiling Rates'!C30</f>
        <v>0</v>
      </c>
      <c r="C28" s="81" t="str">
        <f>'CLINs &amp; Ceiling Rates'!G30</f>
        <v/>
      </c>
      <c r="D28" s="81" t="str">
        <f>IF('CLINs &amp; Ceiling Rates'!E30="","",'CLINs &amp; Ceiling Rates'!E30)</f>
        <v/>
      </c>
      <c r="E28" s="81" t="str">
        <f>IF('CLINs &amp; Ceiling Rates'!F30="","",'CLINs &amp; Ceiling Rates'!F30)</f>
        <v/>
      </c>
      <c r="F28" s="82">
        <f>'Labor Loading Matrix'!D243</f>
        <v>0</v>
      </c>
      <c r="G28" s="113">
        <f>ROUND('CLINs &amp; Ceiling Rates'!H30,2)</f>
        <v>0</v>
      </c>
      <c r="H28" s="83">
        <f t="shared" si="4"/>
        <v>0</v>
      </c>
      <c r="I28" s="96"/>
      <c r="J28" s="384">
        <f t="shared" si="5"/>
        <v>0</v>
      </c>
      <c r="K28" s="385">
        <f t="shared" si="6"/>
        <v>0</v>
      </c>
      <c r="L28" s="97"/>
      <c r="M28" s="373">
        <f t="shared" si="0"/>
        <v>0</v>
      </c>
      <c r="N28" s="374">
        <f t="shared" si="1"/>
        <v>0</v>
      </c>
      <c r="O28" s="374">
        <f t="shared" si="2"/>
        <v>0</v>
      </c>
      <c r="P28" s="374">
        <f t="shared" si="3"/>
        <v>0</v>
      </c>
    </row>
    <row r="29" spans="1:21" ht="15" hidden="1" customHeight="1" x14ac:dyDescent="0.25">
      <c r="A29" s="121">
        <f>'CLINs &amp; Ceiling Rates'!B31</f>
        <v>0</v>
      </c>
      <c r="B29" s="121">
        <f>'CLINs &amp; Ceiling Rates'!C31</f>
        <v>0</v>
      </c>
      <c r="C29" s="81" t="str">
        <f>'CLINs &amp; Ceiling Rates'!G31</f>
        <v/>
      </c>
      <c r="D29" s="81" t="str">
        <f>IF('CLINs &amp; Ceiling Rates'!E31="","",'CLINs &amp; Ceiling Rates'!E31)</f>
        <v/>
      </c>
      <c r="E29" s="81" t="str">
        <f>IF('CLINs &amp; Ceiling Rates'!F31="","",'CLINs &amp; Ceiling Rates'!F31)</f>
        <v/>
      </c>
      <c r="F29" s="82">
        <f>'Labor Loading Matrix'!D244</f>
        <v>0</v>
      </c>
      <c r="G29" s="113">
        <f>ROUND('CLINs &amp; Ceiling Rates'!H31,2)</f>
        <v>0</v>
      </c>
      <c r="H29" s="83">
        <f t="shared" si="4"/>
        <v>0</v>
      </c>
      <c r="I29" s="96"/>
      <c r="J29" s="384">
        <f t="shared" si="5"/>
        <v>0</v>
      </c>
      <c r="K29" s="385">
        <f t="shared" si="6"/>
        <v>0</v>
      </c>
      <c r="L29" s="97"/>
      <c r="M29" s="373">
        <f t="shared" si="0"/>
        <v>0</v>
      </c>
      <c r="N29" s="374">
        <f t="shared" si="1"/>
        <v>0</v>
      </c>
      <c r="O29" s="374">
        <f t="shared" si="2"/>
        <v>0</v>
      </c>
      <c r="P29" s="374">
        <f t="shared" si="3"/>
        <v>0</v>
      </c>
    </row>
    <row r="30" spans="1:21" ht="15" hidden="1" customHeight="1" x14ac:dyDescent="0.25">
      <c r="A30" s="121">
        <f>'CLINs &amp; Ceiling Rates'!B32</f>
        <v>0</v>
      </c>
      <c r="B30" s="121">
        <f>'CLINs &amp; Ceiling Rates'!C32</f>
        <v>0</v>
      </c>
      <c r="C30" s="81" t="str">
        <f>'CLINs &amp; Ceiling Rates'!G32</f>
        <v/>
      </c>
      <c r="D30" s="81" t="str">
        <f>IF('CLINs &amp; Ceiling Rates'!E32="","",'CLINs &amp; Ceiling Rates'!E32)</f>
        <v/>
      </c>
      <c r="E30" s="81" t="str">
        <f>IF('CLINs &amp; Ceiling Rates'!F32="","",'CLINs &amp; Ceiling Rates'!F32)</f>
        <v/>
      </c>
      <c r="F30" s="82">
        <f>'Labor Loading Matrix'!D245</f>
        <v>0</v>
      </c>
      <c r="G30" s="113">
        <f>ROUND('CLINs &amp; Ceiling Rates'!H32,2)</f>
        <v>0</v>
      </c>
      <c r="H30" s="83">
        <f t="shared" si="4"/>
        <v>0</v>
      </c>
      <c r="I30" s="96"/>
      <c r="J30" s="384">
        <f t="shared" si="5"/>
        <v>0</v>
      </c>
      <c r="K30" s="385">
        <f t="shared" si="6"/>
        <v>0</v>
      </c>
      <c r="L30" s="97"/>
      <c r="M30" s="373">
        <f t="shared" si="0"/>
        <v>0</v>
      </c>
      <c r="N30" s="374">
        <f t="shared" si="1"/>
        <v>0</v>
      </c>
      <c r="O30" s="374">
        <f t="shared" si="2"/>
        <v>0</v>
      </c>
      <c r="P30" s="374">
        <f t="shared" si="3"/>
        <v>0</v>
      </c>
    </row>
    <row r="31" spans="1:21" ht="15" hidden="1" customHeight="1" x14ac:dyDescent="0.25">
      <c r="A31" s="121">
        <f>'CLINs &amp; Ceiling Rates'!B33</f>
        <v>0</v>
      </c>
      <c r="B31" s="121">
        <f>'CLINs &amp; Ceiling Rates'!C33</f>
        <v>0</v>
      </c>
      <c r="C31" s="81" t="str">
        <f>'CLINs &amp; Ceiling Rates'!G33</f>
        <v/>
      </c>
      <c r="D31" s="81" t="str">
        <f>IF('CLINs &amp; Ceiling Rates'!E33="","",'CLINs &amp; Ceiling Rates'!E33)</f>
        <v/>
      </c>
      <c r="E31" s="81" t="str">
        <f>IF('CLINs &amp; Ceiling Rates'!F33="","",'CLINs &amp; Ceiling Rates'!F33)</f>
        <v/>
      </c>
      <c r="F31" s="82">
        <f>'Labor Loading Matrix'!D246</f>
        <v>0</v>
      </c>
      <c r="G31" s="113">
        <f>ROUND('CLINs &amp; Ceiling Rates'!H33,2)</f>
        <v>0</v>
      </c>
      <c r="H31" s="83">
        <f t="shared" si="4"/>
        <v>0</v>
      </c>
      <c r="I31" s="96"/>
      <c r="J31" s="384">
        <f t="shared" si="5"/>
        <v>0</v>
      </c>
      <c r="K31" s="385">
        <f t="shared" si="6"/>
        <v>0</v>
      </c>
      <c r="L31" s="97"/>
      <c r="M31" s="373">
        <f t="shared" si="0"/>
        <v>0</v>
      </c>
      <c r="N31" s="374">
        <f t="shared" si="1"/>
        <v>0</v>
      </c>
      <c r="O31" s="374">
        <f t="shared" si="2"/>
        <v>0</v>
      </c>
      <c r="P31" s="374">
        <f t="shared" si="3"/>
        <v>0</v>
      </c>
    </row>
    <row r="32" spans="1:21" ht="15" hidden="1" customHeight="1" x14ac:dyDescent="0.25">
      <c r="A32" s="121">
        <f>'CLINs &amp; Ceiling Rates'!B34</f>
        <v>0</v>
      </c>
      <c r="B32" s="121">
        <f>'CLINs &amp; Ceiling Rates'!C34</f>
        <v>0</v>
      </c>
      <c r="C32" s="81" t="str">
        <f>'CLINs &amp; Ceiling Rates'!G34</f>
        <v/>
      </c>
      <c r="D32" s="81" t="str">
        <f>IF('CLINs &amp; Ceiling Rates'!E34="","",'CLINs &amp; Ceiling Rates'!E34)</f>
        <v/>
      </c>
      <c r="E32" s="81" t="str">
        <f>IF('CLINs &amp; Ceiling Rates'!F34="","",'CLINs &amp; Ceiling Rates'!F34)</f>
        <v/>
      </c>
      <c r="F32" s="82">
        <f>'Labor Loading Matrix'!D247</f>
        <v>0</v>
      </c>
      <c r="G32" s="113">
        <f>ROUND('CLINs &amp; Ceiling Rates'!H34,2)</f>
        <v>0</v>
      </c>
      <c r="H32" s="83">
        <f t="shared" si="4"/>
        <v>0</v>
      </c>
      <c r="I32" s="96"/>
      <c r="J32" s="384">
        <f t="shared" si="5"/>
        <v>0</v>
      </c>
      <c r="K32" s="385">
        <f t="shared" si="6"/>
        <v>0</v>
      </c>
      <c r="L32" s="97"/>
      <c r="M32" s="373">
        <f t="shared" si="0"/>
        <v>0</v>
      </c>
      <c r="N32" s="374">
        <f t="shared" si="1"/>
        <v>0</v>
      </c>
      <c r="O32" s="374">
        <f t="shared" si="2"/>
        <v>0</v>
      </c>
      <c r="P32" s="374">
        <f t="shared" si="3"/>
        <v>0</v>
      </c>
    </row>
    <row r="33" spans="1:16" ht="15" hidden="1" customHeight="1" x14ac:dyDescent="0.25">
      <c r="A33" s="121">
        <f>'CLINs &amp; Ceiling Rates'!B35</f>
        <v>0</v>
      </c>
      <c r="B33" s="121">
        <f>'CLINs &amp; Ceiling Rates'!C35</f>
        <v>0</v>
      </c>
      <c r="C33" s="81" t="str">
        <f>'CLINs &amp; Ceiling Rates'!G35</f>
        <v/>
      </c>
      <c r="D33" s="81" t="str">
        <f>IF('CLINs &amp; Ceiling Rates'!E35="","",'CLINs &amp; Ceiling Rates'!E35)</f>
        <v/>
      </c>
      <c r="E33" s="81" t="str">
        <f>IF('CLINs &amp; Ceiling Rates'!F35="","",'CLINs &amp; Ceiling Rates'!F35)</f>
        <v/>
      </c>
      <c r="F33" s="82">
        <f>'Labor Loading Matrix'!D248</f>
        <v>0</v>
      </c>
      <c r="G33" s="113">
        <f>ROUND('CLINs &amp; Ceiling Rates'!H35,2)</f>
        <v>0</v>
      </c>
      <c r="H33" s="83">
        <f t="shared" si="4"/>
        <v>0</v>
      </c>
      <c r="I33" s="96"/>
      <c r="J33" s="384">
        <f t="shared" si="5"/>
        <v>0</v>
      </c>
      <c r="K33" s="385">
        <f t="shared" si="6"/>
        <v>0</v>
      </c>
      <c r="L33" s="97"/>
      <c r="M33" s="373">
        <f t="shared" si="0"/>
        <v>0</v>
      </c>
      <c r="N33" s="374">
        <f t="shared" si="1"/>
        <v>0</v>
      </c>
      <c r="O33" s="374">
        <f t="shared" si="2"/>
        <v>0</v>
      </c>
      <c r="P33" s="374">
        <f t="shared" si="3"/>
        <v>0</v>
      </c>
    </row>
    <row r="34" spans="1:16" ht="15" hidden="1" customHeight="1" x14ac:dyDescent="0.25">
      <c r="A34" s="121">
        <f>'CLINs &amp; Ceiling Rates'!B36</f>
        <v>0</v>
      </c>
      <c r="B34" s="121">
        <f>'CLINs &amp; Ceiling Rates'!C36</f>
        <v>0</v>
      </c>
      <c r="C34" s="81" t="str">
        <f>'CLINs &amp; Ceiling Rates'!G36</f>
        <v/>
      </c>
      <c r="D34" s="81" t="str">
        <f>IF('CLINs &amp; Ceiling Rates'!E36="","",'CLINs &amp; Ceiling Rates'!E36)</f>
        <v/>
      </c>
      <c r="E34" s="81" t="str">
        <f>IF('CLINs &amp; Ceiling Rates'!F36="","",'CLINs &amp; Ceiling Rates'!F36)</f>
        <v/>
      </c>
      <c r="F34" s="82">
        <f>'Labor Loading Matrix'!D249</f>
        <v>0</v>
      </c>
      <c r="G34" s="113">
        <f>ROUND('CLINs &amp; Ceiling Rates'!H36,2)</f>
        <v>0</v>
      </c>
      <c r="H34" s="83">
        <f t="shared" si="4"/>
        <v>0</v>
      </c>
      <c r="I34" s="96"/>
      <c r="J34" s="384">
        <f t="shared" si="5"/>
        <v>0</v>
      </c>
      <c r="K34" s="385">
        <f t="shared" si="6"/>
        <v>0</v>
      </c>
      <c r="L34" s="97"/>
      <c r="M34" s="373">
        <f t="shared" si="0"/>
        <v>0</v>
      </c>
      <c r="N34" s="374">
        <f t="shared" si="1"/>
        <v>0</v>
      </c>
      <c r="O34" s="374">
        <f t="shared" si="2"/>
        <v>0</v>
      </c>
      <c r="P34" s="374">
        <f t="shared" si="3"/>
        <v>0</v>
      </c>
    </row>
    <row r="35" spans="1:16" ht="15" hidden="1" customHeight="1" x14ac:dyDescent="0.25">
      <c r="A35" s="121">
        <f>'CLINs &amp; Ceiling Rates'!B37</f>
        <v>0</v>
      </c>
      <c r="B35" s="121">
        <f>'CLINs &amp; Ceiling Rates'!C37</f>
        <v>0</v>
      </c>
      <c r="C35" s="81" t="str">
        <f>'CLINs &amp; Ceiling Rates'!G37</f>
        <v/>
      </c>
      <c r="D35" s="81" t="str">
        <f>IF('CLINs &amp; Ceiling Rates'!E37="","",'CLINs &amp; Ceiling Rates'!E37)</f>
        <v/>
      </c>
      <c r="E35" s="81" t="str">
        <f>IF('CLINs &amp; Ceiling Rates'!F37="","",'CLINs &amp; Ceiling Rates'!F37)</f>
        <v/>
      </c>
      <c r="F35" s="82">
        <f>'Labor Loading Matrix'!D250</f>
        <v>0</v>
      </c>
      <c r="G35" s="113">
        <f>ROUND('CLINs &amp; Ceiling Rates'!H37,2)</f>
        <v>0</v>
      </c>
      <c r="H35" s="83">
        <f t="shared" si="4"/>
        <v>0</v>
      </c>
      <c r="I35" s="96"/>
      <c r="J35" s="384">
        <f t="shared" si="5"/>
        <v>0</v>
      </c>
      <c r="K35" s="385">
        <f t="shared" si="6"/>
        <v>0</v>
      </c>
      <c r="L35" s="97"/>
      <c r="M35" s="373">
        <f t="shared" si="0"/>
        <v>0</v>
      </c>
      <c r="N35" s="374">
        <f t="shared" si="1"/>
        <v>0</v>
      </c>
      <c r="O35" s="374">
        <f t="shared" si="2"/>
        <v>0</v>
      </c>
      <c r="P35" s="374">
        <f t="shared" si="3"/>
        <v>0</v>
      </c>
    </row>
    <row r="36" spans="1:16" ht="15" hidden="1" customHeight="1" x14ac:dyDescent="0.25">
      <c r="A36" s="121">
        <f>'CLINs &amp; Ceiling Rates'!B38</f>
        <v>0</v>
      </c>
      <c r="B36" s="121">
        <f>'CLINs &amp; Ceiling Rates'!C38</f>
        <v>0</v>
      </c>
      <c r="C36" s="81" t="str">
        <f>'CLINs &amp; Ceiling Rates'!G38</f>
        <v/>
      </c>
      <c r="D36" s="81" t="str">
        <f>IF('CLINs &amp; Ceiling Rates'!E38="","",'CLINs &amp; Ceiling Rates'!E38)</f>
        <v/>
      </c>
      <c r="E36" s="81" t="str">
        <f>IF('CLINs &amp; Ceiling Rates'!F38="","",'CLINs &amp; Ceiling Rates'!F38)</f>
        <v/>
      </c>
      <c r="F36" s="82">
        <f>'Labor Loading Matrix'!D251</f>
        <v>0</v>
      </c>
      <c r="G36" s="113">
        <f>ROUND('CLINs &amp; Ceiling Rates'!H38,2)</f>
        <v>0</v>
      </c>
      <c r="H36" s="83">
        <f t="shared" si="4"/>
        <v>0</v>
      </c>
      <c r="I36" s="96"/>
      <c r="J36" s="384">
        <f t="shared" si="5"/>
        <v>0</v>
      </c>
      <c r="K36" s="385">
        <f t="shared" si="6"/>
        <v>0</v>
      </c>
      <c r="L36" s="97"/>
      <c r="M36" s="373">
        <f t="shared" si="0"/>
        <v>0</v>
      </c>
      <c r="N36" s="374">
        <f t="shared" si="1"/>
        <v>0</v>
      </c>
      <c r="O36" s="374">
        <f t="shared" si="2"/>
        <v>0</v>
      </c>
      <c r="P36" s="374">
        <f t="shared" si="3"/>
        <v>0</v>
      </c>
    </row>
    <row r="37" spans="1:16" ht="15" hidden="1" customHeight="1" x14ac:dyDescent="0.25">
      <c r="A37" s="121">
        <f>'CLINs &amp; Ceiling Rates'!B39</f>
        <v>0</v>
      </c>
      <c r="B37" s="121">
        <f>'CLINs &amp; Ceiling Rates'!C39</f>
        <v>0</v>
      </c>
      <c r="C37" s="81" t="str">
        <f>'CLINs &amp; Ceiling Rates'!G39</f>
        <v/>
      </c>
      <c r="D37" s="81" t="str">
        <f>IF('CLINs &amp; Ceiling Rates'!E39="","",'CLINs &amp; Ceiling Rates'!E39)</f>
        <v/>
      </c>
      <c r="E37" s="81" t="str">
        <f>IF('CLINs &amp; Ceiling Rates'!F39="","",'CLINs &amp; Ceiling Rates'!F39)</f>
        <v/>
      </c>
      <c r="F37" s="82">
        <f>'Labor Loading Matrix'!D252</f>
        <v>0</v>
      </c>
      <c r="G37" s="113">
        <f>ROUND('CLINs &amp; Ceiling Rates'!H39,2)</f>
        <v>0</v>
      </c>
      <c r="H37" s="83">
        <f t="shared" si="4"/>
        <v>0</v>
      </c>
      <c r="I37" s="96"/>
      <c r="J37" s="384">
        <f t="shared" si="5"/>
        <v>0</v>
      </c>
      <c r="K37" s="385">
        <f t="shared" si="6"/>
        <v>0</v>
      </c>
      <c r="L37" s="97"/>
      <c r="M37" s="373">
        <f t="shared" si="0"/>
        <v>0</v>
      </c>
      <c r="N37" s="374">
        <f t="shared" si="1"/>
        <v>0</v>
      </c>
      <c r="O37" s="374">
        <f t="shared" si="2"/>
        <v>0</v>
      </c>
      <c r="P37" s="374">
        <f t="shared" si="3"/>
        <v>0</v>
      </c>
    </row>
    <row r="38" spans="1:16" ht="15" hidden="1" customHeight="1" x14ac:dyDescent="0.25">
      <c r="A38" s="121">
        <f>'CLINs &amp; Ceiling Rates'!B40</f>
        <v>0</v>
      </c>
      <c r="B38" s="121">
        <f>'CLINs &amp; Ceiling Rates'!C40</f>
        <v>0</v>
      </c>
      <c r="C38" s="81" t="str">
        <f>'CLINs &amp; Ceiling Rates'!G40</f>
        <v/>
      </c>
      <c r="D38" s="81" t="str">
        <f>IF('CLINs &amp; Ceiling Rates'!E40="","",'CLINs &amp; Ceiling Rates'!E40)</f>
        <v/>
      </c>
      <c r="E38" s="81" t="str">
        <f>IF('CLINs &amp; Ceiling Rates'!F40="","",'CLINs &amp; Ceiling Rates'!F40)</f>
        <v/>
      </c>
      <c r="F38" s="82">
        <f>'Labor Loading Matrix'!D253</f>
        <v>0</v>
      </c>
      <c r="G38" s="113">
        <f>ROUND('CLINs &amp; Ceiling Rates'!H40,2)</f>
        <v>0</v>
      </c>
      <c r="H38" s="83">
        <f t="shared" si="4"/>
        <v>0</v>
      </c>
      <c r="I38" s="96"/>
      <c r="J38" s="384">
        <f t="shared" si="5"/>
        <v>0</v>
      </c>
      <c r="K38" s="385">
        <f t="shared" si="6"/>
        <v>0</v>
      </c>
      <c r="L38" s="97"/>
      <c r="M38" s="373">
        <f t="shared" si="0"/>
        <v>0</v>
      </c>
      <c r="N38" s="374">
        <f t="shared" si="1"/>
        <v>0</v>
      </c>
      <c r="O38" s="374">
        <f t="shared" si="2"/>
        <v>0</v>
      </c>
      <c r="P38" s="374">
        <f t="shared" si="3"/>
        <v>0</v>
      </c>
    </row>
    <row r="39" spans="1:16" ht="15" hidden="1" customHeight="1" x14ac:dyDescent="0.25">
      <c r="A39" s="121">
        <f>'CLINs &amp; Ceiling Rates'!B41</f>
        <v>0</v>
      </c>
      <c r="B39" s="121">
        <f>'CLINs &amp; Ceiling Rates'!C41</f>
        <v>0</v>
      </c>
      <c r="C39" s="81" t="str">
        <f>'CLINs &amp; Ceiling Rates'!G41</f>
        <v/>
      </c>
      <c r="D39" s="81" t="str">
        <f>IF('CLINs &amp; Ceiling Rates'!E41="","",'CLINs &amp; Ceiling Rates'!E41)</f>
        <v/>
      </c>
      <c r="E39" s="81" t="str">
        <f>IF('CLINs &amp; Ceiling Rates'!F41="","",'CLINs &amp; Ceiling Rates'!F41)</f>
        <v/>
      </c>
      <c r="F39" s="82">
        <f>'Labor Loading Matrix'!D254</f>
        <v>0</v>
      </c>
      <c r="G39" s="113">
        <f>ROUND('CLINs &amp; Ceiling Rates'!H41,2)</f>
        <v>0</v>
      </c>
      <c r="H39" s="83">
        <f t="shared" si="4"/>
        <v>0</v>
      </c>
      <c r="I39" s="96"/>
      <c r="J39" s="384">
        <f t="shared" si="5"/>
        <v>0</v>
      </c>
      <c r="K39" s="385">
        <f t="shared" si="6"/>
        <v>0</v>
      </c>
      <c r="L39" s="97"/>
      <c r="M39" s="373">
        <f t="shared" si="0"/>
        <v>0</v>
      </c>
      <c r="N39" s="374">
        <f t="shared" si="1"/>
        <v>0</v>
      </c>
      <c r="O39" s="374">
        <f t="shared" si="2"/>
        <v>0</v>
      </c>
      <c r="P39" s="374">
        <f t="shared" si="3"/>
        <v>0</v>
      </c>
    </row>
    <row r="40" spans="1:16" ht="15" hidden="1" customHeight="1" x14ac:dyDescent="0.25">
      <c r="A40" s="121">
        <f>'CLINs &amp; Ceiling Rates'!B42</f>
        <v>0</v>
      </c>
      <c r="B40" s="121">
        <f>'CLINs &amp; Ceiling Rates'!C42</f>
        <v>0</v>
      </c>
      <c r="C40" s="81" t="str">
        <f>'CLINs &amp; Ceiling Rates'!G42</f>
        <v/>
      </c>
      <c r="D40" s="81" t="str">
        <f>IF('CLINs &amp; Ceiling Rates'!E42="","",'CLINs &amp; Ceiling Rates'!E42)</f>
        <v/>
      </c>
      <c r="E40" s="81" t="str">
        <f>IF('CLINs &amp; Ceiling Rates'!F42="","",'CLINs &amp; Ceiling Rates'!F42)</f>
        <v/>
      </c>
      <c r="F40" s="82">
        <f>'Labor Loading Matrix'!D255</f>
        <v>0</v>
      </c>
      <c r="G40" s="113">
        <f>ROUND('CLINs &amp; Ceiling Rates'!H42,2)</f>
        <v>0</v>
      </c>
      <c r="H40" s="83">
        <f t="shared" si="4"/>
        <v>0</v>
      </c>
      <c r="I40" s="96"/>
      <c r="J40" s="384">
        <f t="shared" si="5"/>
        <v>0</v>
      </c>
      <c r="K40" s="385">
        <f t="shared" si="6"/>
        <v>0</v>
      </c>
      <c r="L40" s="97"/>
      <c r="M40" s="373">
        <f t="shared" si="0"/>
        <v>0</v>
      </c>
      <c r="N40" s="374">
        <f t="shared" si="1"/>
        <v>0</v>
      </c>
      <c r="O40" s="374">
        <f t="shared" si="2"/>
        <v>0</v>
      </c>
      <c r="P40" s="374">
        <f t="shared" si="3"/>
        <v>0</v>
      </c>
    </row>
    <row r="41" spans="1:16" ht="15" hidden="1" customHeight="1" x14ac:dyDescent="0.25">
      <c r="A41" s="121">
        <f>'CLINs &amp; Ceiling Rates'!B43</f>
        <v>0</v>
      </c>
      <c r="B41" s="121">
        <f>'CLINs &amp; Ceiling Rates'!C43</f>
        <v>0</v>
      </c>
      <c r="C41" s="81" t="str">
        <f>'CLINs &amp; Ceiling Rates'!G43</f>
        <v/>
      </c>
      <c r="D41" s="81" t="str">
        <f>IF('CLINs &amp; Ceiling Rates'!E43="","",'CLINs &amp; Ceiling Rates'!E43)</f>
        <v/>
      </c>
      <c r="E41" s="81" t="str">
        <f>IF('CLINs &amp; Ceiling Rates'!F43="","",'CLINs &amp; Ceiling Rates'!F43)</f>
        <v/>
      </c>
      <c r="F41" s="82">
        <f>'Labor Loading Matrix'!D256</f>
        <v>0</v>
      </c>
      <c r="G41" s="113">
        <f>ROUND('CLINs &amp; Ceiling Rates'!H43,2)</f>
        <v>0</v>
      </c>
      <c r="H41" s="83">
        <f t="shared" si="4"/>
        <v>0</v>
      </c>
      <c r="I41" s="96"/>
      <c r="J41" s="384">
        <f t="shared" si="5"/>
        <v>0</v>
      </c>
      <c r="K41" s="385">
        <f t="shared" si="6"/>
        <v>0</v>
      </c>
      <c r="L41" s="97"/>
      <c r="M41" s="373">
        <f t="shared" si="0"/>
        <v>0</v>
      </c>
      <c r="N41" s="374">
        <f t="shared" si="1"/>
        <v>0</v>
      </c>
      <c r="O41" s="374">
        <f t="shared" si="2"/>
        <v>0</v>
      </c>
      <c r="P41" s="374">
        <f t="shared" si="3"/>
        <v>0</v>
      </c>
    </row>
    <row r="42" spans="1:16" ht="15" hidden="1" customHeight="1" x14ac:dyDescent="0.25">
      <c r="A42" s="121">
        <f>'CLINs &amp; Ceiling Rates'!B44</f>
        <v>0</v>
      </c>
      <c r="B42" s="121">
        <f>'CLINs &amp; Ceiling Rates'!C44</f>
        <v>0</v>
      </c>
      <c r="C42" s="81" t="str">
        <f>'CLINs &amp; Ceiling Rates'!G44</f>
        <v/>
      </c>
      <c r="D42" s="81" t="str">
        <f>IF('CLINs &amp; Ceiling Rates'!E44="","",'CLINs &amp; Ceiling Rates'!E44)</f>
        <v/>
      </c>
      <c r="E42" s="81" t="str">
        <f>IF('CLINs &amp; Ceiling Rates'!F44="","",'CLINs &amp; Ceiling Rates'!F44)</f>
        <v/>
      </c>
      <c r="F42" s="82">
        <f>'Labor Loading Matrix'!D257</f>
        <v>0</v>
      </c>
      <c r="G42" s="113">
        <f>ROUND('CLINs &amp; Ceiling Rates'!H44,2)</f>
        <v>0</v>
      </c>
      <c r="H42" s="83">
        <f t="shared" si="4"/>
        <v>0</v>
      </c>
      <c r="I42" s="96"/>
      <c r="J42" s="384">
        <f t="shared" si="5"/>
        <v>0</v>
      </c>
      <c r="K42" s="385">
        <f t="shared" si="6"/>
        <v>0</v>
      </c>
      <c r="L42" s="97"/>
      <c r="M42" s="373">
        <f t="shared" si="0"/>
        <v>0</v>
      </c>
      <c r="N42" s="374">
        <f t="shared" si="1"/>
        <v>0</v>
      </c>
      <c r="O42" s="374">
        <f t="shared" si="2"/>
        <v>0</v>
      </c>
      <c r="P42" s="374">
        <f t="shared" si="3"/>
        <v>0</v>
      </c>
    </row>
    <row r="43" spans="1:16" ht="15" hidden="1" customHeight="1" x14ac:dyDescent="0.25">
      <c r="A43" s="121">
        <f>'CLINs &amp; Ceiling Rates'!B45</f>
        <v>0</v>
      </c>
      <c r="B43" s="121">
        <f>'CLINs &amp; Ceiling Rates'!C45</f>
        <v>0</v>
      </c>
      <c r="C43" s="81" t="str">
        <f>'CLINs &amp; Ceiling Rates'!G45</f>
        <v/>
      </c>
      <c r="D43" s="81" t="str">
        <f>IF('CLINs &amp; Ceiling Rates'!E45="","",'CLINs &amp; Ceiling Rates'!E45)</f>
        <v/>
      </c>
      <c r="E43" s="81" t="str">
        <f>IF('CLINs &amp; Ceiling Rates'!F45="","",'CLINs &amp; Ceiling Rates'!F45)</f>
        <v/>
      </c>
      <c r="F43" s="82">
        <f>'Labor Loading Matrix'!D258</f>
        <v>0</v>
      </c>
      <c r="G43" s="113">
        <f>ROUND('CLINs &amp; Ceiling Rates'!H45,2)</f>
        <v>0</v>
      </c>
      <c r="H43" s="83">
        <f t="shared" si="4"/>
        <v>0</v>
      </c>
      <c r="I43" s="96"/>
      <c r="J43" s="384">
        <f t="shared" si="5"/>
        <v>0</v>
      </c>
      <c r="K43" s="385">
        <f t="shared" si="6"/>
        <v>0</v>
      </c>
      <c r="L43" s="97"/>
      <c r="M43" s="373">
        <f t="shared" si="0"/>
        <v>0</v>
      </c>
      <c r="N43" s="374">
        <f t="shared" si="1"/>
        <v>0</v>
      </c>
      <c r="O43" s="374">
        <f t="shared" si="2"/>
        <v>0</v>
      </c>
      <c r="P43" s="374">
        <f t="shared" si="3"/>
        <v>0</v>
      </c>
    </row>
    <row r="44" spans="1:16" ht="15" hidden="1" customHeight="1" x14ac:dyDescent="0.25">
      <c r="A44" s="121">
        <f>'CLINs &amp; Ceiling Rates'!B46</f>
        <v>0</v>
      </c>
      <c r="B44" s="121">
        <f>'CLINs &amp; Ceiling Rates'!C46</f>
        <v>0</v>
      </c>
      <c r="C44" s="81" t="str">
        <f>'CLINs &amp; Ceiling Rates'!G46</f>
        <v/>
      </c>
      <c r="D44" s="81" t="str">
        <f>IF('CLINs &amp; Ceiling Rates'!E46="","",'CLINs &amp; Ceiling Rates'!E46)</f>
        <v/>
      </c>
      <c r="E44" s="81" t="str">
        <f>IF('CLINs &amp; Ceiling Rates'!F46="","",'CLINs &amp; Ceiling Rates'!F46)</f>
        <v/>
      </c>
      <c r="F44" s="82">
        <f>'Labor Loading Matrix'!D259</f>
        <v>0</v>
      </c>
      <c r="G44" s="113">
        <f>ROUND('CLINs &amp; Ceiling Rates'!H46,2)</f>
        <v>0</v>
      </c>
      <c r="H44" s="83">
        <f t="shared" si="4"/>
        <v>0</v>
      </c>
      <c r="I44" s="96"/>
      <c r="J44" s="384">
        <f t="shared" si="5"/>
        <v>0</v>
      </c>
      <c r="K44" s="385">
        <f t="shared" si="6"/>
        <v>0</v>
      </c>
      <c r="L44" s="97"/>
      <c r="M44" s="373">
        <f t="shared" si="0"/>
        <v>0</v>
      </c>
      <c r="N44" s="374">
        <f t="shared" si="1"/>
        <v>0</v>
      </c>
      <c r="O44" s="374">
        <f t="shared" si="2"/>
        <v>0</v>
      </c>
      <c r="P44" s="374">
        <f t="shared" si="3"/>
        <v>0</v>
      </c>
    </row>
    <row r="45" spans="1:16" ht="15" hidden="1" customHeight="1" x14ac:dyDescent="0.25">
      <c r="A45" s="121">
        <f>'CLINs &amp; Ceiling Rates'!B47</f>
        <v>0</v>
      </c>
      <c r="B45" s="121">
        <f>'CLINs &amp; Ceiling Rates'!C47</f>
        <v>0</v>
      </c>
      <c r="C45" s="81" t="str">
        <f>'CLINs &amp; Ceiling Rates'!G47</f>
        <v/>
      </c>
      <c r="D45" s="81" t="str">
        <f>IF('CLINs &amp; Ceiling Rates'!E47="","",'CLINs &amp; Ceiling Rates'!E47)</f>
        <v/>
      </c>
      <c r="E45" s="81" t="str">
        <f>IF('CLINs &amp; Ceiling Rates'!F47="","",'CLINs &amp; Ceiling Rates'!F47)</f>
        <v/>
      </c>
      <c r="F45" s="82">
        <f>'Labor Loading Matrix'!D260</f>
        <v>0</v>
      </c>
      <c r="G45" s="113">
        <f>ROUND('CLINs &amp; Ceiling Rates'!H47,2)</f>
        <v>0</v>
      </c>
      <c r="H45" s="83">
        <f t="shared" si="4"/>
        <v>0</v>
      </c>
      <c r="I45" s="96"/>
      <c r="J45" s="384">
        <f t="shared" si="5"/>
        <v>0</v>
      </c>
      <c r="K45" s="385">
        <f t="shared" si="6"/>
        <v>0</v>
      </c>
      <c r="L45" s="97"/>
      <c r="M45" s="373">
        <f t="shared" si="0"/>
        <v>0</v>
      </c>
      <c r="N45" s="374">
        <f t="shared" si="1"/>
        <v>0</v>
      </c>
      <c r="O45" s="374">
        <f t="shared" si="2"/>
        <v>0</v>
      </c>
      <c r="P45" s="374">
        <f t="shared" si="3"/>
        <v>0</v>
      </c>
    </row>
    <row r="46" spans="1:16" ht="15" hidden="1" customHeight="1" x14ac:dyDescent="0.25">
      <c r="A46" s="121">
        <f>'CLINs &amp; Ceiling Rates'!B48</f>
        <v>0</v>
      </c>
      <c r="B46" s="121">
        <f>'CLINs &amp; Ceiling Rates'!C48</f>
        <v>0</v>
      </c>
      <c r="C46" s="81" t="str">
        <f>'CLINs &amp; Ceiling Rates'!G48</f>
        <v/>
      </c>
      <c r="D46" s="81" t="str">
        <f>IF('CLINs &amp; Ceiling Rates'!E48="","",'CLINs &amp; Ceiling Rates'!E48)</f>
        <v/>
      </c>
      <c r="E46" s="81" t="str">
        <f>IF('CLINs &amp; Ceiling Rates'!F48="","",'CLINs &amp; Ceiling Rates'!F48)</f>
        <v/>
      </c>
      <c r="F46" s="82">
        <f>'Labor Loading Matrix'!D261</f>
        <v>0</v>
      </c>
      <c r="G46" s="113">
        <f>ROUND('CLINs &amp; Ceiling Rates'!H48,2)</f>
        <v>0</v>
      </c>
      <c r="H46" s="83">
        <f t="shared" si="4"/>
        <v>0</v>
      </c>
      <c r="I46" s="96"/>
      <c r="J46" s="384">
        <f t="shared" si="5"/>
        <v>0</v>
      </c>
      <c r="K46" s="385">
        <f t="shared" si="6"/>
        <v>0</v>
      </c>
      <c r="L46" s="97"/>
      <c r="M46" s="373">
        <f t="shared" si="0"/>
        <v>0</v>
      </c>
      <c r="N46" s="374">
        <f t="shared" si="1"/>
        <v>0</v>
      </c>
      <c r="O46" s="374">
        <f t="shared" si="2"/>
        <v>0</v>
      </c>
      <c r="P46" s="374">
        <f t="shared" si="3"/>
        <v>0</v>
      </c>
    </row>
    <row r="47" spans="1:16" ht="15" hidden="1" customHeight="1" x14ac:dyDescent="0.25">
      <c r="A47" s="121">
        <f>'CLINs &amp; Ceiling Rates'!B49</f>
        <v>0</v>
      </c>
      <c r="B47" s="121">
        <f>'CLINs &amp; Ceiling Rates'!C49</f>
        <v>0</v>
      </c>
      <c r="C47" s="81" t="str">
        <f>'CLINs &amp; Ceiling Rates'!G49</f>
        <v/>
      </c>
      <c r="D47" s="81" t="str">
        <f>IF('CLINs &amp; Ceiling Rates'!E49="","",'CLINs &amp; Ceiling Rates'!E49)</f>
        <v/>
      </c>
      <c r="E47" s="81" t="str">
        <f>IF('CLINs &amp; Ceiling Rates'!F49="","",'CLINs &amp; Ceiling Rates'!F49)</f>
        <v/>
      </c>
      <c r="F47" s="82">
        <f>'Labor Loading Matrix'!D262</f>
        <v>0</v>
      </c>
      <c r="G47" s="113">
        <f>ROUND('CLINs &amp; Ceiling Rates'!H49,2)</f>
        <v>0</v>
      </c>
      <c r="H47" s="83">
        <f t="shared" si="4"/>
        <v>0</v>
      </c>
      <c r="I47" s="96"/>
      <c r="J47" s="384">
        <f t="shared" si="5"/>
        <v>0</v>
      </c>
      <c r="K47" s="385">
        <f t="shared" si="6"/>
        <v>0</v>
      </c>
      <c r="L47" s="97"/>
      <c r="M47" s="373">
        <f t="shared" si="0"/>
        <v>0</v>
      </c>
      <c r="N47" s="374">
        <f t="shared" si="1"/>
        <v>0</v>
      </c>
      <c r="O47" s="374">
        <f t="shared" si="2"/>
        <v>0</v>
      </c>
      <c r="P47" s="374">
        <f t="shared" si="3"/>
        <v>0</v>
      </c>
    </row>
    <row r="48" spans="1:16" ht="15" hidden="1" customHeight="1" x14ac:dyDescent="0.25">
      <c r="A48" s="121">
        <f>'CLINs &amp; Ceiling Rates'!B50</f>
        <v>0</v>
      </c>
      <c r="B48" s="121">
        <f>'CLINs &amp; Ceiling Rates'!C50</f>
        <v>0</v>
      </c>
      <c r="C48" s="81" t="str">
        <f>'CLINs &amp; Ceiling Rates'!G50</f>
        <v/>
      </c>
      <c r="D48" s="81" t="str">
        <f>IF('CLINs &amp; Ceiling Rates'!E50="","",'CLINs &amp; Ceiling Rates'!E50)</f>
        <v/>
      </c>
      <c r="E48" s="81" t="str">
        <f>IF('CLINs &amp; Ceiling Rates'!F50="","",'CLINs &amp; Ceiling Rates'!F50)</f>
        <v/>
      </c>
      <c r="F48" s="82">
        <f>'Labor Loading Matrix'!D263</f>
        <v>0</v>
      </c>
      <c r="G48" s="113">
        <f>ROUND('CLINs &amp; Ceiling Rates'!H50,2)</f>
        <v>0</v>
      </c>
      <c r="H48" s="83">
        <f t="shared" si="4"/>
        <v>0</v>
      </c>
      <c r="I48" s="96"/>
      <c r="J48" s="384">
        <f t="shared" si="5"/>
        <v>0</v>
      </c>
      <c r="K48" s="385">
        <f t="shared" si="6"/>
        <v>0</v>
      </c>
      <c r="L48" s="97"/>
      <c r="M48" s="373">
        <f t="shared" si="0"/>
        <v>0</v>
      </c>
      <c r="N48" s="374">
        <f t="shared" si="1"/>
        <v>0</v>
      </c>
      <c r="O48" s="374">
        <f t="shared" si="2"/>
        <v>0</v>
      </c>
      <c r="P48" s="374">
        <f t="shared" si="3"/>
        <v>0</v>
      </c>
    </row>
    <row r="49" spans="1:16" ht="15" hidden="1" customHeight="1" x14ac:dyDescent="0.25">
      <c r="A49" s="121">
        <f>'CLINs &amp; Ceiling Rates'!B51</f>
        <v>0</v>
      </c>
      <c r="B49" s="121">
        <f>'CLINs &amp; Ceiling Rates'!C51</f>
        <v>0</v>
      </c>
      <c r="C49" s="81" t="str">
        <f>'CLINs &amp; Ceiling Rates'!G51</f>
        <v/>
      </c>
      <c r="D49" s="81" t="str">
        <f>IF('CLINs &amp; Ceiling Rates'!E51="","",'CLINs &amp; Ceiling Rates'!E51)</f>
        <v/>
      </c>
      <c r="E49" s="81" t="str">
        <f>IF('CLINs &amp; Ceiling Rates'!F51="","",'CLINs &amp; Ceiling Rates'!F51)</f>
        <v/>
      </c>
      <c r="F49" s="82">
        <f>'Labor Loading Matrix'!D264</f>
        <v>0</v>
      </c>
      <c r="G49" s="113">
        <f>ROUND('CLINs &amp; Ceiling Rates'!H51,2)</f>
        <v>0</v>
      </c>
      <c r="H49" s="83">
        <f t="shared" si="4"/>
        <v>0</v>
      </c>
      <c r="I49" s="96"/>
      <c r="J49" s="384">
        <f t="shared" si="5"/>
        <v>0</v>
      </c>
      <c r="K49" s="385">
        <f t="shared" si="6"/>
        <v>0</v>
      </c>
      <c r="L49" s="97"/>
      <c r="M49" s="373">
        <f t="shared" si="0"/>
        <v>0</v>
      </c>
      <c r="N49" s="374">
        <f t="shared" si="1"/>
        <v>0</v>
      </c>
      <c r="O49" s="374">
        <f t="shared" si="2"/>
        <v>0</v>
      </c>
      <c r="P49" s="374">
        <f t="shared" si="3"/>
        <v>0</v>
      </c>
    </row>
    <row r="50" spans="1:16" ht="15" hidden="1" customHeight="1" x14ac:dyDescent="0.25">
      <c r="A50" s="121">
        <f>'CLINs &amp; Ceiling Rates'!B52</f>
        <v>0</v>
      </c>
      <c r="B50" s="121">
        <f>'CLINs &amp; Ceiling Rates'!C52</f>
        <v>0</v>
      </c>
      <c r="C50" s="81" t="str">
        <f>'CLINs &amp; Ceiling Rates'!G52</f>
        <v/>
      </c>
      <c r="D50" s="81" t="str">
        <f>IF('CLINs &amp; Ceiling Rates'!E52="","",'CLINs &amp; Ceiling Rates'!E52)</f>
        <v/>
      </c>
      <c r="E50" s="81" t="str">
        <f>IF('CLINs &amp; Ceiling Rates'!F52="","",'CLINs &amp; Ceiling Rates'!F52)</f>
        <v/>
      </c>
      <c r="F50" s="82">
        <f>'Labor Loading Matrix'!D265</f>
        <v>0</v>
      </c>
      <c r="G50" s="113">
        <f>ROUND('CLINs &amp; Ceiling Rates'!H52,2)</f>
        <v>0</v>
      </c>
      <c r="H50" s="83">
        <f t="shared" si="4"/>
        <v>0</v>
      </c>
      <c r="I50" s="96"/>
      <c r="J50" s="384">
        <f t="shared" si="5"/>
        <v>0</v>
      </c>
      <c r="K50" s="385">
        <f t="shared" si="6"/>
        <v>0</v>
      </c>
      <c r="L50" s="97"/>
      <c r="M50" s="373">
        <f t="shared" si="0"/>
        <v>0</v>
      </c>
      <c r="N50" s="374">
        <f t="shared" si="1"/>
        <v>0</v>
      </c>
      <c r="O50" s="374">
        <f t="shared" si="2"/>
        <v>0</v>
      </c>
      <c r="P50" s="374">
        <f t="shared" si="3"/>
        <v>0</v>
      </c>
    </row>
    <row r="51" spans="1:16" ht="15" hidden="1" customHeight="1" x14ac:dyDescent="0.25">
      <c r="A51" s="121">
        <f>'CLINs &amp; Ceiling Rates'!B53</f>
        <v>0</v>
      </c>
      <c r="B51" s="121">
        <f>'CLINs &amp; Ceiling Rates'!C53</f>
        <v>0</v>
      </c>
      <c r="C51" s="81" t="str">
        <f>'CLINs &amp; Ceiling Rates'!G53</f>
        <v/>
      </c>
      <c r="D51" s="81" t="str">
        <f>IF('CLINs &amp; Ceiling Rates'!E53="","",'CLINs &amp; Ceiling Rates'!E53)</f>
        <v/>
      </c>
      <c r="E51" s="81" t="str">
        <f>IF('CLINs &amp; Ceiling Rates'!F53="","",'CLINs &amp; Ceiling Rates'!F53)</f>
        <v/>
      </c>
      <c r="F51" s="82">
        <f>'Labor Loading Matrix'!D266</f>
        <v>0</v>
      </c>
      <c r="G51" s="113">
        <f>ROUND('CLINs &amp; Ceiling Rates'!H53,2)</f>
        <v>0</v>
      </c>
      <c r="H51" s="83">
        <f t="shared" si="4"/>
        <v>0</v>
      </c>
      <c r="I51" s="96"/>
      <c r="J51" s="384">
        <f t="shared" si="5"/>
        <v>0</v>
      </c>
      <c r="K51" s="385">
        <f t="shared" si="6"/>
        <v>0</v>
      </c>
      <c r="L51" s="97"/>
      <c r="M51" s="373">
        <f t="shared" si="0"/>
        <v>0</v>
      </c>
      <c r="N51" s="374">
        <f t="shared" si="1"/>
        <v>0</v>
      </c>
      <c r="O51" s="374">
        <f t="shared" si="2"/>
        <v>0</v>
      </c>
      <c r="P51" s="374">
        <f t="shared" si="3"/>
        <v>0</v>
      </c>
    </row>
    <row r="52" spans="1:16" ht="15" hidden="1" customHeight="1" x14ac:dyDescent="0.25">
      <c r="A52" s="121">
        <f>'CLINs &amp; Ceiling Rates'!B54</f>
        <v>0</v>
      </c>
      <c r="B52" s="121">
        <f>'CLINs &amp; Ceiling Rates'!C54</f>
        <v>0</v>
      </c>
      <c r="C52" s="81" t="str">
        <f>'CLINs &amp; Ceiling Rates'!G54</f>
        <v/>
      </c>
      <c r="D52" s="81" t="str">
        <f>IF('CLINs &amp; Ceiling Rates'!E54="","",'CLINs &amp; Ceiling Rates'!E54)</f>
        <v/>
      </c>
      <c r="E52" s="81" t="str">
        <f>IF('CLINs &amp; Ceiling Rates'!F54="","",'CLINs &amp; Ceiling Rates'!F54)</f>
        <v/>
      </c>
      <c r="F52" s="82">
        <f>'Labor Loading Matrix'!D267</f>
        <v>0</v>
      </c>
      <c r="G52" s="113">
        <f>ROUND('CLINs &amp; Ceiling Rates'!H54,2)</f>
        <v>0</v>
      </c>
      <c r="H52" s="83">
        <f t="shared" si="4"/>
        <v>0</v>
      </c>
      <c r="I52" s="96"/>
      <c r="J52" s="384">
        <f t="shared" si="5"/>
        <v>0</v>
      </c>
      <c r="K52" s="385">
        <f t="shared" si="6"/>
        <v>0</v>
      </c>
      <c r="L52" s="97"/>
      <c r="M52" s="373">
        <f t="shared" si="0"/>
        <v>0</v>
      </c>
      <c r="N52" s="374">
        <f t="shared" si="1"/>
        <v>0</v>
      </c>
      <c r="O52" s="374">
        <f t="shared" si="2"/>
        <v>0</v>
      </c>
      <c r="P52" s="374">
        <f t="shared" si="3"/>
        <v>0</v>
      </c>
    </row>
    <row r="53" spans="1:16" ht="15" hidden="1" customHeight="1" x14ac:dyDescent="0.25">
      <c r="A53" s="121">
        <f>'CLINs &amp; Ceiling Rates'!B55</f>
        <v>0</v>
      </c>
      <c r="B53" s="121">
        <f>'CLINs &amp; Ceiling Rates'!C55</f>
        <v>0</v>
      </c>
      <c r="C53" s="81" t="str">
        <f>'CLINs &amp; Ceiling Rates'!G55</f>
        <v/>
      </c>
      <c r="D53" s="81" t="str">
        <f>IF('CLINs &amp; Ceiling Rates'!E55="","",'CLINs &amp; Ceiling Rates'!E55)</f>
        <v/>
      </c>
      <c r="E53" s="81" t="str">
        <f>IF('CLINs &amp; Ceiling Rates'!F55="","",'CLINs &amp; Ceiling Rates'!F55)</f>
        <v/>
      </c>
      <c r="F53" s="82">
        <f>'Labor Loading Matrix'!D268</f>
        <v>0</v>
      </c>
      <c r="G53" s="113">
        <f>ROUND('CLINs &amp; Ceiling Rates'!H55,2)</f>
        <v>0</v>
      </c>
      <c r="H53" s="83">
        <f t="shared" si="4"/>
        <v>0</v>
      </c>
      <c r="I53" s="96"/>
      <c r="J53" s="384">
        <f t="shared" si="5"/>
        <v>0</v>
      </c>
      <c r="K53" s="385">
        <f t="shared" si="6"/>
        <v>0</v>
      </c>
      <c r="L53" s="97"/>
      <c r="M53" s="373">
        <f t="shared" si="0"/>
        <v>0</v>
      </c>
      <c r="N53" s="374">
        <f t="shared" si="1"/>
        <v>0</v>
      </c>
      <c r="O53" s="374">
        <f t="shared" si="2"/>
        <v>0</v>
      </c>
      <c r="P53" s="374">
        <f t="shared" si="3"/>
        <v>0</v>
      </c>
    </row>
    <row r="54" spans="1:16" ht="15" hidden="1" customHeight="1" x14ac:dyDescent="0.25">
      <c r="A54" s="121">
        <f>'CLINs &amp; Ceiling Rates'!B56</f>
        <v>0</v>
      </c>
      <c r="B54" s="121">
        <f>'CLINs &amp; Ceiling Rates'!C56</f>
        <v>0</v>
      </c>
      <c r="C54" s="81" t="str">
        <f>'CLINs &amp; Ceiling Rates'!G56</f>
        <v/>
      </c>
      <c r="D54" s="81" t="str">
        <f>IF('CLINs &amp; Ceiling Rates'!E56="","",'CLINs &amp; Ceiling Rates'!E56)</f>
        <v/>
      </c>
      <c r="E54" s="81" t="str">
        <f>IF('CLINs &amp; Ceiling Rates'!F56="","",'CLINs &amp; Ceiling Rates'!F56)</f>
        <v/>
      </c>
      <c r="F54" s="82">
        <f>'Labor Loading Matrix'!D269</f>
        <v>0</v>
      </c>
      <c r="G54" s="113">
        <f>ROUND('CLINs &amp; Ceiling Rates'!H56,2)</f>
        <v>0</v>
      </c>
      <c r="H54" s="83">
        <f t="shared" si="4"/>
        <v>0</v>
      </c>
      <c r="I54" s="96"/>
      <c r="J54" s="384">
        <f t="shared" si="5"/>
        <v>0</v>
      </c>
      <c r="K54" s="385">
        <f t="shared" si="6"/>
        <v>0</v>
      </c>
      <c r="L54" s="97"/>
      <c r="M54" s="373">
        <f t="shared" si="0"/>
        <v>0</v>
      </c>
      <c r="N54" s="374">
        <f t="shared" si="1"/>
        <v>0</v>
      </c>
      <c r="O54" s="374">
        <f t="shared" si="2"/>
        <v>0</v>
      </c>
      <c r="P54" s="374">
        <f t="shared" si="3"/>
        <v>0</v>
      </c>
    </row>
    <row r="55" spans="1:16" ht="15" hidden="1" customHeight="1" x14ac:dyDescent="0.25">
      <c r="A55" s="121">
        <f>'CLINs &amp; Ceiling Rates'!B57</f>
        <v>0</v>
      </c>
      <c r="B55" s="121">
        <f>'CLINs &amp; Ceiling Rates'!C57</f>
        <v>0</v>
      </c>
      <c r="C55" s="81" t="str">
        <f>'CLINs &amp; Ceiling Rates'!G57</f>
        <v/>
      </c>
      <c r="D55" s="81" t="str">
        <f>IF('CLINs &amp; Ceiling Rates'!E57="","",'CLINs &amp; Ceiling Rates'!E57)</f>
        <v/>
      </c>
      <c r="E55" s="81" t="str">
        <f>IF('CLINs &amp; Ceiling Rates'!F57="","",'CLINs &amp; Ceiling Rates'!F57)</f>
        <v/>
      </c>
      <c r="F55" s="82">
        <f>'Labor Loading Matrix'!D270</f>
        <v>0</v>
      </c>
      <c r="G55" s="113">
        <f>ROUND('CLINs &amp; Ceiling Rates'!H57,2)</f>
        <v>0</v>
      </c>
      <c r="H55" s="83">
        <f t="shared" si="4"/>
        <v>0</v>
      </c>
      <c r="I55" s="96"/>
      <c r="J55" s="384">
        <f t="shared" si="5"/>
        <v>0</v>
      </c>
      <c r="K55" s="385">
        <f t="shared" si="6"/>
        <v>0</v>
      </c>
      <c r="L55" s="97"/>
      <c r="M55" s="373">
        <f t="shared" si="0"/>
        <v>0</v>
      </c>
      <c r="N55" s="374">
        <f t="shared" si="1"/>
        <v>0</v>
      </c>
      <c r="O55" s="374">
        <f t="shared" si="2"/>
        <v>0</v>
      </c>
      <c r="P55" s="374">
        <f t="shared" si="3"/>
        <v>0</v>
      </c>
    </row>
    <row r="56" spans="1:16" ht="15" hidden="1" customHeight="1" x14ac:dyDescent="0.25">
      <c r="A56" s="121">
        <f>'CLINs &amp; Ceiling Rates'!B58</f>
        <v>0</v>
      </c>
      <c r="B56" s="121">
        <f>'CLINs &amp; Ceiling Rates'!C58</f>
        <v>0</v>
      </c>
      <c r="C56" s="81" t="str">
        <f>'CLINs &amp; Ceiling Rates'!G58</f>
        <v/>
      </c>
      <c r="D56" s="81" t="str">
        <f>IF('CLINs &amp; Ceiling Rates'!E58="","",'CLINs &amp; Ceiling Rates'!E58)</f>
        <v/>
      </c>
      <c r="E56" s="81" t="str">
        <f>IF('CLINs &amp; Ceiling Rates'!F58="","",'CLINs &amp; Ceiling Rates'!F58)</f>
        <v/>
      </c>
      <c r="F56" s="82">
        <f>'Labor Loading Matrix'!D271</f>
        <v>0</v>
      </c>
      <c r="G56" s="113">
        <f>ROUND('CLINs &amp; Ceiling Rates'!H58,2)</f>
        <v>0</v>
      </c>
      <c r="H56" s="83">
        <f t="shared" si="4"/>
        <v>0</v>
      </c>
      <c r="I56" s="96"/>
      <c r="J56" s="384">
        <f t="shared" si="5"/>
        <v>0</v>
      </c>
      <c r="K56" s="385">
        <f t="shared" si="6"/>
        <v>0</v>
      </c>
      <c r="L56" s="97"/>
      <c r="M56" s="373">
        <f t="shared" si="0"/>
        <v>0</v>
      </c>
      <c r="N56" s="374">
        <f t="shared" si="1"/>
        <v>0</v>
      </c>
      <c r="O56" s="374">
        <f t="shared" si="2"/>
        <v>0</v>
      </c>
      <c r="P56" s="374">
        <f t="shared" si="3"/>
        <v>0</v>
      </c>
    </row>
    <row r="57" spans="1:16" ht="15" hidden="1" customHeight="1" x14ac:dyDescent="0.25">
      <c r="A57" s="121">
        <f>'CLINs &amp; Ceiling Rates'!B59</f>
        <v>0</v>
      </c>
      <c r="B57" s="121">
        <f>'CLINs &amp; Ceiling Rates'!C59</f>
        <v>0</v>
      </c>
      <c r="C57" s="81" t="str">
        <f>'CLINs &amp; Ceiling Rates'!G59</f>
        <v/>
      </c>
      <c r="D57" s="81" t="str">
        <f>IF('CLINs &amp; Ceiling Rates'!E59="","",'CLINs &amp; Ceiling Rates'!E59)</f>
        <v/>
      </c>
      <c r="E57" s="81" t="str">
        <f>IF('CLINs &amp; Ceiling Rates'!F59="","",'CLINs &amp; Ceiling Rates'!F59)</f>
        <v/>
      </c>
      <c r="F57" s="82">
        <f>'Labor Loading Matrix'!D272</f>
        <v>0</v>
      </c>
      <c r="G57" s="113">
        <f>ROUND('CLINs &amp; Ceiling Rates'!H59,2)</f>
        <v>0</v>
      </c>
      <c r="H57" s="83">
        <f t="shared" si="4"/>
        <v>0</v>
      </c>
      <c r="I57" s="96"/>
      <c r="J57" s="384">
        <f t="shared" si="5"/>
        <v>0</v>
      </c>
      <c r="K57" s="385">
        <f t="shared" si="6"/>
        <v>0</v>
      </c>
      <c r="L57" s="97"/>
      <c r="M57" s="373">
        <f t="shared" si="0"/>
        <v>0</v>
      </c>
      <c r="N57" s="374">
        <f t="shared" si="1"/>
        <v>0</v>
      </c>
      <c r="O57" s="374">
        <f t="shared" si="2"/>
        <v>0</v>
      </c>
      <c r="P57" s="374">
        <f t="shared" si="3"/>
        <v>0</v>
      </c>
    </row>
    <row r="58" spans="1:16" ht="15" hidden="1" customHeight="1" x14ac:dyDescent="0.25">
      <c r="A58" s="121">
        <f>'CLINs &amp; Ceiling Rates'!B60</f>
        <v>0</v>
      </c>
      <c r="B58" s="121">
        <f>'CLINs &amp; Ceiling Rates'!C60</f>
        <v>0</v>
      </c>
      <c r="C58" s="81" t="str">
        <f>'CLINs &amp; Ceiling Rates'!G60</f>
        <v/>
      </c>
      <c r="D58" s="81" t="str">
        <f>IF('CLINs &amp; Ceiling Rates'!E60="","",'CLINs &amp; Ceiling Rates'!E60)</f>
        <v/>
      </c>
      <c r="E58" s="81" t="str">
        <f>IF('CLINs &amp; Ceiling Rates'!F60="","",'CLINs &amp; Ceiling Rates'!F60)</f>
        <v/>
      </c>
      <c r="F58" s="82">
        <f>'Labor Loading Matrix'!D273</f>
        <v>0</v>
      </c>
      <c r="G58" s="113">
        <f>ROUND('CLINs &amp; Ceiling Rates'!H60,2)</f>
        <v>0</v>
      </c>
      <c r="H58" s="83">
        <f t="shared" si="4"/>
        <v>0</v>
      </c>
      <c r="I58" s="96"/>
      <c r="J58" s="384">
        <f t="shared" si="5"/>
        <v>0</v>
      </c>
      <c r="K58" s="385">
        <f t="shared" si="6"/>
        <v>0</v>
      </c>
      <c r="L58" s="97"/>
      <c r="M58" s="373">
        <f t="shared" si="0"/>
        <v>0</v>
      </c>
      <c r="N58" s="374">
        <f t="shared" si="1"/>
        <v>0</v>
      </c>
      <c r="O58" s="374">
        <f t="shared" si="2"/>
        <v>0</v>
      </c>
      <c r="P58" s="374">
        <f t="shared" si="3"/>
        <v>0</v>
      </c>
    </row>
    <row r="59" spans="1:16" ht="15" hidden="1" customHeight="1" x14ac:dyDescent="0.25">
      <c r="A59" s="121">
        <f>'CLINs &amp; Ceiling Rates'!B61</f>
        <v>0</v>
      </c>
      <c r="B59" s="121">
        <f>'CLINs &amp; Ceiling Rates'!C61</f>
        <v>0</v>
      </c>
      <c r="C59" s="81" t="str">
        <f>'CLINs &amp; Ceiling Rates'!G61</f>
        <v/>
      </c>
      <c r="D59" s="81" t="str">
        <f>IF('CLINs &amp; Ceiling Rates'!E61="","",'CLINs &amp; Ceiling Rates'!E61)</f>
        <v/>
      </c>
      <c r="E59" s="81" t="str">
        <f>IF('CLINs &amp; Ceiling Rates'!F61="","",'CLINs &amp; Ceiling Rates'!F61)</f>
        <v/>
      </c>
      <c r="F59" s="82">
        <f>'Labor Loading Matrix'!D274</f>
        <v>0</v>
      </c>
      <c r="G59" s="113">
        <f>ROUND('CLINs &amp; Ceiling Rates'!H61,2)</f>
        <v>0</v>
      </c>
      <c r="H59" s="83">
        <f t="shared" si="4"/>
        <v>0</v>
      </c>
      <c r="I59" s="96"/>
      <c r="J59" s="384">
        <f t="shared" si="5"/>
        <v>0</v>
      </c>
      <c r="K59" s="385">
        <f t="shared" si="6"/>
        <v>0</v>
      </c>
      <c r="L59" s="97"/>
      <c r="M59" s="373">
        <f t="shared" si="0"/>
        <v>0</v>
      </c>
      <c r="N59" s="374">
        <f t="shared" si="1"/>
        <v>0</v>
      </c>
      <c r="O59" s="374">
        <f t="shared" si="2"/>
        <v>0</v>
      </c>
      <c r="P59" s="374">
        <f t="shared" si="3"/>
        <v>0</v>
      </c>
    </row>
    <row r="60" spans="1:16" ht="15" hidden="1" customHeight="1" x14ac:dyDescent="0.25">
      <c r="A60" s="121">
        <f>'CLINs &amp; Ceiling Rates'!B62</f>
        <v>0</v>
      </c>
      <c r="B60" s="121">
        <f>'CLINs &amp; Ceiling Rates'!C62</f>
        <v>0</v>
      </c>
      <c r="C60" s="81" t="str">
        <f>'CLINs &amp; Ceiling Rates'!G62</f>
        <v/>
      </c>
      <c r="D60" s="81" t="str">
        <f>IF('CLINs &amp; Ceiling Rates'!E62="","",'CLINs &amp; Ceiling Rates'!E62)</f>
        <v/>
      </c>
      <c r="E60" s="81" t="str">
        <f>IF('CLINs &amp; Ceiling Rates'!F62="","",'CLINs &amp; Ceiling Rates'!F62)</f>
        <v/>
      </c>
      <c r="F60" s="82">
        <f>'Labor Loading Matrix'!D275</f>
        <v>0</v>
      </c>
      <c r="G60" s="113">
        <f>ROUND('CLINs &amp; Ceiling Rates'!H62,2)</f>
        <v>0</v>
      </c>
      <c r="H60" s="83">
        <f t="shared" si="4"/>
        <v>0</v>
      </c>
      <c r="I60" s="96"/>
      <c r="J60" s="384">
        <f t="shared" si="5"/>
        <v>0</v>
      </c>
      <c r="K60" s="385">
        <f t="shared" si="6"/>
        <v>0</v>
      </c>
      <c r="L60" s="97"/>
      <c r="M60" s="373">
        <f t="shared" si="0"/>
        <v>0</v>
      </c>
      <c r="N60" s="374">
        <f t="shared" si="1"/>
        <v>0</v>
      </c>
      <c r="O60" s="374">
        <f t="shared" si="2"/>
        <v>0</v>
      </c>
      <c r="P60" s="374">
        <f t="shared" si="3"/>
        <v>0</v>
      </c>
    </row>
    <row r="61" spans="1:16" ht="15" hidden="1" customHeight="1" x14ac:dyDescent="0.25">
      <c r="A61" s="121">
        <f>'CLINs &amp; Ceiling Rates'!B63</f>
        <v>0</v>
      </c>
      <c r="B61" s="121">
        <f>'CLINs &amp; Ceiling Rates'!C63</f>
        <v>0</v>
      </c>
      <c r="C61" s="81" t="str">
        <f>'CLINs &amp; Ceiling Rates'!G63</f>
        <v/>
      </c>
      <c r="D61" s="81" t="str">
        <f>IF('CLINs &amp; Ceiling Rates'!E63="","",'CLINs &amp; Ceiling Rates'!E63)</f>
        <v/>
      </c>
      <c r="E61" s="81" t="str">
        <f>IF('CLINs &amp; Ceiling Rates'!F63="","",'CLINs &amp; Ceiling Rates'!F63)</f>
        <v/>
      </c>
      <c r="F61" s="82">
        <f>'Labor Loading Matrix'!D276</f>
        <v>0</v>
      </c>
      <c r="G61" s="113">
        <f>ROUND('CLINs &amp; Ceiling Rates'!H63,2)</f>
        <v>0</v>
      </c>
      <c r="H61" s="83">
        <f t="shared" si="4"/>
        <v>0</v>
      </c>
      <c r="I61" s="96"/>
      <c r="J61" s="384">
        <f t="shared" si="5"/>
        <v>0</v>
      </c>
      <c r="K61" s="385">
        <f t="shared" si="6"/>
        <v>0</v>
      </c>
      <c r="L61" s="97"/>
      <c r="M61" s="373">
        <f t="shared" si="0"/>
        <v>0</v>
      </c>
      <c r="N61" s="374">
        <f t="shared" si="1"/>
        <v>0</v>
      </c>
      <c r="O61" s="374">
        <f t="shared" si="2"/>
        <v>0</v>
      </c>
      <c r="P61" s="374">
        <f t="shared" si="3"/>
        <v>0</v>
      </c>
    </row>
    <row r="62" spans="1:16" ht="15" hidden="1" customHeight="1" x14ac:dyDescent="0.25">
      <c r="A62" s="121">
        <f>'CLINs &amp; Ceiling Rates'!B64</f>
        <v>0</v>
      </c>
      <c r="B62" s="121">
        <f>'CLINs &amp; Ceiling Rates'!C64</f>
        <v>0</v>
      </c>
      <c r="C62" s="81" t="str">
        <f>'CLINs &amp; Ceiling Rates'!G64</f>
        <v/>
      </c>
      <c r="D62" s="81" t="str">
        <f>IF('CLINs &amp; Ceiling Rates'!E64="","",'CLINs &amp; Ceiling Rates'!E64)</f>
        <v/>
      </c>
      <c r="E62" s="81" t="str">
        <f>IF('CLINs &amp; Ceiling Rates'!F64="","",'CLINs &amp; Ceiling Rates'!F64)</f>
        <v/>
      </c>
      <c r="F62" s="82">
        <f>'Labor Loading Matrix'!D277</f>
        <v>0</v>
      </c>
      <c r="G62" s="113">
        <f>ROUND('CLINs &amp; Ceiling Rates'!H64,2)</f>
        <v>0</v>
      </c>
      <c r="H62" s="83">
        <f t="shared" si="4"/>
        <v>0</v>
      </c>
      <c r="I62" s="96"/>
      <c r="J62" s="384">
        <f t="shared" si="5"/>
        <v>0</v>
      </c>
      <c r="K62" s="385">
        <f t="shared" si="6"/>
        <v>0</v>
      </c>
      <c r="L62" s="97"/>
      <c r="M62" s="373">
        <f t="shared" si="0"/>
        <v>0</v>
      </c>
      <c r="N62" s="374">
        <f t="shared" si="1"/>
        <v>0</v>
      </c>
      <c r="O62" s="374">
        <f t="shared" si="2"/>
        <v>0</v>
      </c>
      <c r="P62" s="374">
        <f t="shared" si="3"/>
        <v>0</v>
      </c>
    </row>
    <row r="63" spans="1:16" ht="15" hidden="1" customHeight="1" x14ac:dyDescent="0.25">
      <c r="A63" s="121">
        <f>'CLINs &amp; Ceiling Rates'!B65</f>
        <v>0</v>
      </c>
      <c r="B63" s="121">
        <f>'CLINs &amp; Ceiling Rates'!C65</f>
        <v>0</v>
      </c>
      <c r="C63" s="81" t="str">
        <f>'CLINs &amp; Ceiling Rates'!G65</f>
        <v/>
      </c>
      <c r="D63" s="81" t="str">
        <f>IF('CLINs &amp; Ceiling Rates'!E65="","",'CLINs &amp; Ceiling Rates'!E65)</f>
        <v/>
      </c>
      <c r="E63" s="81" t="str">
        <f>IF('CLINs &amp; Ceiling Rates'!F65="","",'CLINs &amp; Ceiling Rates'!F65)</f>
        <v/>
      </c>
      <c r="F63" s="82">
        <f>'Labor Loading Matrix'!D278</f>
        <v>0</v>
      </c>
      <c r="G63" s="113">
        <f>ROUND('CLINs &amp; Ceiling Rates'!H65,2)</f>
        <v>0</v>
      </c>
      <c r="H63" s="83">
        <f t="shared" si="4"/>
        <v>0</v>
      </c>
      <c r="I63" s="96"/>
      <c r="J63" s="384">
        <f t="shared" si="5"/>
        <v>0</v>
      </c>
      <c r="K63" s="385">
        <f t="shared" si="6"/>
        <v>0</v>
      </c>
      <c r="L63" s="97"/>
      <c r="M63" s="373">
        <f t="shared" si="0"/>
        <v>0</v>
      </c>
      <c r="N63" s="374">
        <f t="shared" si="1"/>
        <v>0</v>
      </c>
      <c r="O63" s="374">
        <f t="shared" si="2"/>
        <v>0</v>
      </c>
      <c r="P63" s="374">
        <f t="shared" si="3"/>
        <v>0</v>
      </c>
    </row>
    <row r="64" spans="1:16" ht="15" hidden="1" customHeight="1" x14ac:dyDescent="0.25">
      <c r="A64" s="121">
        <f>'CLINs &amp; Ceiling Rates'!B66</f>
        <v>0</v>
      </c>
      <c r="B64" s="121">
        <f>'CLINs &amp; Ceiling Rates'!C66</f>
        <v>0</v>
      </c>
      <c r="C64" s="81" t="str">
        <f>'CLINs &amp; Ceiling Rates'!G66</f>
        <v/>
      </c>
      <c r="D64" s="81" t="str">
        <f>IF('CLINs &amp; Ceiling Rates'!E66="","",'CLINs &amp; Ceiling Rates'!E66)</f>
        <v/>
      </c>
      <c r="E64" s="81" t="str">
        <f>IF('CLINs &amp; Ceiling Rates'!F66="","",'CLINs &amp; Ceiling Rates'!F66)</f>
        <v/>
      </c>
      <c r="F64" s="82">
        <f>'Labor Loading Matrix'!D279</f>
        <v>0</v>
      </c>
      <c r="G64" s="113">
        <f>ROUND('CLINs &amp; Ceiling Rates'!H66,2)</f>
        <v>0</v>
      </c>
      <c r="H64" s="83">
        <f t="shared" si="4"/>
        <v>0</v>
      </c>
      <c r="I64" s="96"/>
      <c r="J64" s="384">
        <f t="shared" si="5"/>
        <v>0</v>
      </c>
      <c r="K64" s="385">
        <f t="shared" si="6"/>
        <v>0</v>
      </c>
      <c r="L64" s="97"/>
      <c r="M64" s="373">
        <f t="shared" si="0"/>
        <v>0</v>
      </c>
      <c r="N64" s="374">
        <f t="shared" si="1"/>
        <v>0</v>
      </c>
      <c r="O64" s="374">
        <f t="shared" si="2"/>
        <v>0</v>
      </c>
      <c r="P64" s="374">
        <f t="shared" si="3"/>
        <v>0</v>
      </c>
    </row>
    <row r="65" spans="1:16" ht="15" hidden="1" customHeight="1" x14ac:dyDescent="0.25">
      <c r="A65" s="121">
        <f>'CLINs &amp; Ceiling Rates'!B67</f>
        <v>0</v>
      </c>
      <c r="B65" s="121">
        <f>'CLINs &amp; Ceiling Rates'!C67</f>
        <v>0</v>
      </c>
      <c r="C65" s="81" t="str">
        <f>'CLINs &amp; Ceiling Rates'!G67</f>
        <v/>
      </c>
      <c r="D65" s="81" t="str">
        <f>IF('CLINs &amp; Ceiling Rates'!E67="","",'CLINs &amp; Ceiling Rates'!E67)</f>
        <v/>
      </c>
      <c r="E65" s="81" t="str">
        <f>IF('CLINs &amp; Ceiling Rates'!F67="","",'CLINs &amp; Ceiling Rates'!F67)</f>
        <v/>
      </c>
      <c r="F65" s="82">
        <f>'Labor Loading Matrix'!D280</f>
        <v>0</v>
      </c>
      <c r="G65" s="113">
        <f>ROUND('CLINs &amp; Ceiling Rates'!H67,2)</f>
        <v>0</v>
      </c>
      <c r="H65" s="83">
        <f t="shared" si="4"/>
        <v>0</v>
      </c>
      <c r="I65" s="96"/>
      <c r="J65" s="384">
        <f t="shared" si="5"/>
        <v>0</v>
      </c>
      <c r="K65" s="385">
        <f t="shared" si="6"/>
        <v>0</v>
      </c>
      <c r="L65" s="97"/>
      <c r="M65" s="373">
        <f t="shared" si="0"/>
        <v>0</v>
      </c>
      <c r="N65" s="374">
        <f t="shared" si="1"/>
        <v>0</v>
      </c>
      <c r="O65" s="374">
        <f t="shared" si="2"/>
        <v>0</v>
      </c>
      <c r="P65" s="374">
        <f t="shared" si="3"/>
        <v>0</v>
      </c>
    </row>
    <row r="66" spans="1:16" ht="15" hidden="1" customHeight="1" x14ac:dyDescent="0.25">
      <c r="A66" s="121">
        <f>'CLINs &amp; Ceiling Rates'!B68</f>
        <v>0</v>
      </c>
      <c r="B66" s="121">
        <f>'CLINs &amp; Ceiling Rates'!C68</f>
        <v>0</v>
      </c>
      <c r="C66" s="81" t="str">
        <f>'CLINs &amp; Ceiling Rates'!G68</f>
        <v/>
      </c>
      <c r="D66" s="81" t="str">
        <f>IF('CLINs &amp; Ceiling Rates'!E68="","",'CLINs &amp; Ceiling Rates'!E68)</f>
        <v/>
      </c>
      <c r="E66" s="81" t="str">
        <f>IF('CLINs &amp; Ceiling Rates'!F68="","",'CLINs &amp; Ceiling Rates'!F68)</f>
        <v/>
      </c>
      <c r="F66" s="82">
        <f>'Labor Loading Matrix'!D281</f>
        <v>0</v>
      </c>
      <c r="G66" s="113">
        <f>ROUND('CLINs &amp; Ceiling Rates'!H68,2)</f>
        <v>0</v>
      </c>
      <c r="H66" s="83">
        <f t="shared" si="4"/>
        <v>0</v>
      </c>
      <c r="I66" s="96"/>
      <c r="J66" s="384">
        <f t="shared" si="5"/>
        <v>0</v>
      </c>
      <c r="K66" s="385">
        <f t="shared" si="6"/>
        <v>0</v>
      </c>
      <c r="L66" s="97"/>
      <c r="M66" s="373">
        <f t="shared" si="0"/>
        <v>0</v>
      </c>
      <c r="N66" s="374">
        <f t="shared" si="1"/>
        <v>0</v>
      </c>
      <c r="O66" s="374">
        <f t="shared" si="2"/>
        <v>0</v>
      </c>
      <c r="P66" s="374">
        <f t="shared" si="3"/>
        <v>0</v>
      </c>
    </row>
    <row r="67" spans="1:16" ht="15" hidden="1" customHeight="1" x14ac:dyDescent="0.25">
      <c r="A67" s="121">
        <f>'CLINs &amp; Ceiling Rates'!B69</f>
        <v>0</v>
      </c>
      <c r="B67" s="121">
        <f>'CLINs &amp; Ceiling Rates'!C69</f>
        <v>0</v>
      </c>
      <c r="C67" s="81" t="str">
        <f>'CLINs &amp; Ceiling Rates'!G69</f>
        <v/>
      </c>
      <c r="D67" s="81" t="str">
        <f>IF('CLINs &amp; Ceiling Rates'!E69="","",'CLINs &amp; Ceiling Rates'!E69)</f>
        <v/>
      </c>
      <c r="E67" s="81" t="str">
        <f>IF('CLINs &amp; Ceiling Rates'!F69="","",'CLINs &amp; Ceiling Rates'!F69)</f>
        <v/>
      </c>
      <c r="F67" s="82">
        <f>'Labor Loading Matrix'!D282</f>
        <v>0</v>
      </c>
      <c r="G67" s="113">
        <f>ROUND('CLINs &amp; Ceiling Rates'!H69,2)</f>
        <v>0</v>
      </c>
      <c r="H67" s="83">
        <f t="shared" si="4"/>
        <v>0</v>
      </c>
      <c r="I67" s="96"/>
      <c r="J67" s="384">
        <f t="shared" si="5"/>
        <v>0</v>
      </c>
      <c r="K67" s="385">
        <f t="shared" si="6"/>
        <v>0</v>
      </c>
      <c r="L67" s="97"/>
      <c r="M67" s="373">
        <f t="shared" si="0"/>
        <v>0</v>
      </c>
      <c r="N67" s="374">
        <f t="shared" si="1"/>
        <v>0</v>
      </c>
      <c r="O67" s="374">
        <f t="shared" si="2"/>
        <v>0</v>
      </c>
      <c r="P67" s="374">
        <f t="shared" si="3"/>
        <v>0</v>
      </c>
    </row>
    <row r="68" spans="1:16" ht="15" hidden="1" customHeight="1" x14ac:dyDescent="0.25">
      <c r="A68" s="121">
        <f>'CLINs &amp; Ceiling Rates'!B70</f>
        <v>0</v>
      </c>
      <c r="B68" s="121">
        <f>'CLINs &amp; Ceiling Rates'!C70</f>
        <v>0</v>
      </c>
      <c r="C68" s="81" t="str">
        <f>'CLINs &amp; Ceiling Rates'!G70</f>
        <v/>
      </c>
      <c r="D68" s="81" t="str">
        <f>IF('CLINs &amp; Ceiling Rates'!E70="","",'CLINs &amp; Ceiling Rates'!E70)</f>
        <v/>
      </c>
      <c r="E68" s="81" t="str">
        <f>IF('CLINs &amp; Ceiling Rates'!F70="","",'CLINs &amp; Ceiling Rates'!F70)</f>
        <v/>
      </c>
      <c r="F68" s="82">
        <f>'Labor Loading Matrix'!D283</f>
        <v>0</v>
      </c>
      <c r="G68" s="113">
        <f>ROUND('CLINs &amp; Ceiling Rates'!H70,2)</f>
        <v>0</v>
      </c>
      <c r="H68" s="83">
        <f t="shared" si="4"/>
        <v>0</v>
      </c>
      <c r="I68" s="96"/>
      <c r="J68" s="384">
        <f t="shared" si="5"/>
        <v>0</v>
      </c>
      <c r="K68" s="385">
        <f t="shared" si="6"/>
        <v>0</v>
      </c>
      <c r="L68" s="97"/>
      <c r="M68" s="373">
        <f t="shared" si="0"/>
        <v>0</v>
      </c>
      <c r="N68" s="374">
        <f t="shared" si="1"/>
        <v>0</v>
      </c>
      <c r="O68" s="374">
        <f t="shared" si="2"/>
        <v>0</v>
      </c>
      <c r="P68" s="374">
        <f t="shared" si="3"/>
        <v>0</v>
      </c>
    </row>
    <row r="69" spans="1:16" ht="15" hidden="1" customHeight="1" x14ac:dyDescent="0.25">
      <c r="A69" s="121">
        <f>'CLINs &amp; Ceiling Rates'!B71</f>
        <v>0</v>
      </c>
      <c r="B69" s="121">
        <f>'CLINs &amp; Ceiling Rates'!C71</f>
        <v>0</v>
      </c>
      <c r="C69" s="81" t="str">
        <f>'CLINs &amp; Ceiling Rates'!G71</f>
        <v/>
      </c>
      <c r="D69" s="81" t="str">
        <f>IF('CLINs &amp; Ceiling Rates'!E71="","",'CLINs &amp; Ceiling Rates'!E71)</f>
        <v/>
      </c>
      <c r="E69" s="81" t="str">
        <f>IF('CLINs &amp; Ceiling Rates'!F71="","",'CLINs &amp; Ceiling Rates'!F71)</f>
        <v/>
      </c>
      <c r="F69" s="82">
        <f>'Labor Loading Matrix'!D284</f>
        <v>0</v>
      </c>
      <c r="G69" s="113">
        <f>ROUND('CLINs &amp; Ceiling Rates'!H71,2)</f>
        <v>0</v>
      </c>
      <c r="H69" s="83">
        <f t="shared" si="4"/>
        <v>0</v>
      </c>
      <c r="I69" s="96"/>
      <c r="J69" s="384">
        <f t="shared" si="5"/>
        <v>0</v>
      </c>
      <c r="K69" s="385">
        <f t="shared" si="6"/>
        <v>0</v>
      </c>
      <c r="L69" s="97"/>
      <c r="M69" s="373">
        <f t="shared" si="0"/>
        <v>0</v>
      </c>
      <c r="N69" s="374">
        <f t="shared" si="1"/>
        <v>0</v>
      </c>
      <c r="O69" s="374">
        <f t="shared" si="2"/>
        <v>0</v>
      </c>
      <c r="P69" s="374">
        <f t="shared" si="3"/>
        <v>0</v>
      </c>
    </row>
    <row r="70" spans="1:16" ht="15" hidden="1" customHeight="1" x14ac:dyDescent="0.25">
      <c r="A70" s="121">
        <f>'CLINs &amp; Ceiling Rates'!B72</f>
        <v>0</v>
      </c>
      <c r="B70" s="121">
        <f>'CLINs &amp; Ceiling Rates'!C72</f>
        <v>0</v>
      </c>
      <c r="C70" s="81" t="str">
        <f>'CLINs &amp; Ceiling Rates'!G72</f>
        <v/>
      </c>
      <c r="D70" s="81" t="str">
        <f>IF('CLINs &amp; Ceiling Rates'!E72="","",'CLINs &amp; Ceiling Rates'!E72)</f>
        <v/>
      </c>
      <c r="E70" s="81" t="str">
        <f>IF('CLINs &amp; Ceiling Rates'!F72="","",'CLINs &amp; Ceiling Rates'!F72)</f>
        <v/>
      </c>
      <c r="F70" s="82">
        <f>'Labor Loading Matrix'!D285</f>
        <v>0</v>
      </c>
      <c r="G70" s="113">
        <f>ROUND('CLINs &amp; Ceiling Rates'!H72,2)</f>
        <v>0</v>
      </c>
      <c r="H70" s="83">
        <f t="shared" si="4"/>
        <v>0</v>
      </c>
      <c r="I70" s="96"/>
      <c r="J70" s="384">
        <f t="shared" si="5"/>
        <v>0</v>
      </c>
      <c r="K70" s="385">
        <f t="shared" si="6"/>
        <v>0</v>
      </c>
      <c r="L70" s="97"/>
      <c r="M70" s="373">
        <f t="shared" ref="M70:M133" si="7">IF(D70&lt;&gt;"Subcontractor",F70/F$216, 0)</f>
        <v>0</v>
      </c>
      <c r="N70" s="374">
        <f t="shared" ref="N70:N133" si="8">IFERROR(IF(D70="Subcontractor",F70/F$216, 0),0)</f>
        <v>0</v>
      </c>
      <c r="O70" s="374">
        <f t="shared" ref="O70:O133" si="9">IFERROR(IF(AND(D70&lt;&gt;"Subcontractor",F70&gt;0),$K70/$K$216, 0),0)</f>
        <v>0</v>
      </c>
      <c r="P70" s="374">
        <f t="shared" ref="P70:P133" si="10">IFERROR(IF(D70="Subcontractor",$K70/$K$216, 0),0)</f>
        <v>0</v>
      </c>
    </row>
    <row r="71" spans="1:16" ht="15" hidden="1" customHeight="1" x14ac:dyDescent="0.25">
      <c r="A71" s="121">
        <f>'CLINs &amp; Ceiling Rates'!B73</f>
        <v>0</v>
      </c>
      <c r="B71" s="121">
        <f>'CLINs &amp; Ceiling Rates'!C73</f>
        <v>0</v>
      </c>
      <c r="C71" s="81" t="str">
        <f>'CLINs &amp; Ceiling Rates'!G73</f>
        <v/>
      </c>
      <c r="D71" s="81" t="str">
        <f>IF('CLINs &amp; Ceiling Rates'!E73="","",'CLINs &amp; Ceiling Rates'!E73)</f>
        <v/>
      </c>
      <c r="E71" s="81" t="str">
        <f>IF('CLINs &amp; Ceiling Rates'!F73="","",'CLINs &amp; Ceiling Rates'!F73)</f>
        <v/>
      </c>
      <c r="F71" s="82">
        <f>'Labor Loading Matrix'!D286</f>
        <v>0</v>
      </c>
      <c r="G71" s="113">
        <f>ROUND('CLINs &amp; Ceiling Rates'!H73,2)</f>
        <v>0</v>
      </c>
      <c r="H71" s="83">
        <f t="shared" si="4"/>
        <v>0</v>
      </c>
      <c r="I71" s="96"/>
      <c r="J71" s="384">
        <f t="shared" si="5"/>
        <v>0</v>
      </c>
      <c r="K71" s="385">
        <f t="shared" si="6"/>
        <v>0</v>
      </c>
      <c r="L71" s="97"/>
      <c r="M71" s="373">
        <f t="shared" si="7"/>
        <v>0</v>
      </c>
      <c r="N71" s="374">
        <f t="shared" si="8"/>
        <v>0</v>
      </c>
      <c r="O71" s="374">
        <f t="shared" si="9"/>
        <v>0</v>
      </c>
      <c r="P71" s="374">
        <f t="shared" si="10"/>
        <v>0</v>
      </c>
    </row>
    <row r="72" spans="1:16" ht="15" hidden="1" customHeight="1" x14ac:dyDescent="0.25">
      <c r="A72" s="121">
        <f>'CLINs &amp; Ceiling Rates'!B74</f>
        <v>0</v>
      </c>
      <c r="B72" s="121">
        <f>'CLINs &amp; Ceiling Rates'!C74</f>
        <v>0</v>
      </c>
      <c r="C72" s="81" t="str">
        <f>'CLINs &amp; Ceiling Rates'!G74</f>
        <v/>
      </c>
      <c r="D72" s="81" t="str">
        <f>IF('CLINs &amp; Ceiling Rates'!E74="","",'CLINs &amp; Ceiling Rates'!E74)</f>
        <v/>
      </c>
      <c r="E72" s="81" t="str">
        <f>IF('CLINs &amp; Ceiling Rates'!F74="","",'CLINs &amp; Ceiling Rates'!F74)</f>
        <v/>
      </c>
      <c r="F72" s="82">
        <f>'Labor Loading Matrix'!D287</f>
        <v>0</v>
      </c>
      <c r="G72" s="113">
        <f>ROUND('CLINs &amp; Ceiling Rates'!H74,2)</f>
        <v>0</v>
      </c>
      <c r="H72" s="83">
        <f t="shared" si="4"/>
        <v>0</v>
      </c>
      <c r="I72" s="96"/>
      <c r="J72" s="384">
        <f t="shared" si="5"/>
        <v>0</v>
      </c>
      <c r="K72" s="385">
        <f t="shared" si="6"/>
        <v>0</v>
      </c>
      <c r="L72" s="97"/>
      <c r="M72" s="373">
        <f t="shared" si="7"/>
        <v>0</v>
      </c>
      <c r="N72" s="374">
        <f t="shared" si="8"/>
        <v>0</v>
      </c>
      <c r="O72" s="374">
        <f t="shared" si="9"/>
        <v>0</v>
      </c>
      <c r="P72" s="374">
        <f t="shared" si="10"/>
        <v>0</v>
      </c>
    </row>
    <row r="73" spans="1:16" ht="15" hidden="1" customHeight="1" x14ac:dyDescent="0.25">
      <c r="A73" s="121">
        <f>'CLINs &amp; Ceiling Rates'!B75</f>
        <v>0</v>
      </c>
      <c r="B73" s="121">
        <f>'CLINs &amp; Ceiling Rates'!C75</f>
        <v>0</v>
      </c>
      <c r="C73" s="81" t="str">
        <f>'CLINs &amp; Ceiling Rates'!G75</f>
        <v/>
      </c>
      <c r="D73" s="81" t="str">
        <f>IF('CLINs &amp; Ceiling Rates'!E75="","",'CLINs &amp; Ceiling Rates'!E75)</f>
        <v/>
      </c>
      <c r="E73" s="81" t="str">
        <f>IF('CLINs &amp; Ceiling Rates'!F75="","",'CLINs &amp; Ceiling Rates'!F75)</f>
        <v/>
      </c>
      <c r="F73" s="82">
        <f>'Labor Loading Matrix'!D288</f>
        <v>0</v>
      </c>
      <c r="G73" s="113">
        <f>ROUND('CLINs &amp; Ceiling Rates'!H75,2)</f>
        <v>0</v>
      </c>
      <c r="H73" s="83">
        <f t="shared" si="4"/>
        <v>0</v>
      </c>
      <c r="I73" s="96"/>
      <c r="J73" s="384">
        <f t="shared" si="5"/>
        <v>0</v>
      </c>
      <c r="K73" s="385">
        <f t="shared" si="6"/>
        <v>0</v>
      </c>
      <c r="L73" s="97"/>
      <c r="M73" s="373">
        <f t="shared" si="7"/>
        <v>0</v>
      </c>
      <c r="N73" s="374">
        <f t="shared" si="8"/>
        <v>0</v>
      </c>
      <c r="O73" s="374">
        <f t="shared" si="9"/>
        <v>0</v>
      </c>
      <c r="P73" s="374">
        <f t="shared" si="10"/>
        <v>0</v>
      </c>
    </row>
    <row r="74" spans="1:16" ht="15" hidden="1" customHeight="1" x14ac:dyDescent="0.25">
      <c r="A74" s="121">
        <f>'CLINs &amp; Ceiling Rates'!B76</f>
        <v>0</v>
      </c>
      <c r="B74" s="121">
        <f>'CLINs &amp; Ceiling Rates'!C76</f>
        <v>0</v>
      </c>
      <c r="C74" s="81" t="str">
        <f>'CLINs &amp; Ceiling Rates'!G76</f>
        <v/>
      </c>
      <c r="D74" s="81" t="str">
        <f>IF('CLINs &amp; Ceiling Rates'!E76="","",'CLINs &amp; Ceiling Rates'!E76)</f>
        <v/>
      </c>
      <c r="E74" s="81" t="str">
        <f>IF('CLINs &amp; Ceiling Rates'!F76="","",'CLINs &amp; Ceiling Rates'!F76)</f>
        <v/>
      </c>
      <c r="F74" s="82">
        <f>'Labor Loading Matrix'!D289</f>
        <v>0</v>
      </c>
      <c r="G74" s="113">
        <f>ROUND('CLINs &amp; Ceiling Rates'!H76,2)</f>
        <v>0</v>
      </c>
      <c r="H74" s="83">
        <f t="shared" ref="H74:H137" si="11">ROUND(IFERROR(G74*F74,0),2)</f>
        <v>0</v>
      </c>
      <c r="I74" s="96"/>
      <c r="J74" s="384">
        <f t="shared" ref="J74:J137" si="12">ROUND((1-I74)*G74,2)</f>
        <v>0</v>
      </c>
      <c r="K74" s="385">
        <f t="shared" ref="K74:K137" si="13">IFERROR(ROUND(J74*F74,2),0)</f>
        <v>0</v>
      </c>
      <c r="L74" s="97"/>
      <c r="M74" s="373">
        <f t="shared" si="7"/>
        <v>0</v>
      </c>
      <c r="N74" s="374">
        <f t="shared" si="8"/>
        <v>0</v>
      </c>
      <c r="O74" s="374">
        <f t="shared" si="9"/>
        <v>0</v>
      </c>
      <c r="P74" s="374">
        <f t="shared" si="10"/>
        <v>0</v>
      </c>
    </row>
    <row r="75" spans="1:16" ht="15" hidden="1" customHeight="1" x14ac:dyDescent="0.25">
      <c r="A75" s="121">
        <f>'CLINs &amp; Ceiling Rates'!B77</f>
        <v>0</v>
      </c>
      <c r="B75" s="121">
        <f>'CLINs &amp; Ceiling Rates'!C77</f>
        <v>0</v>
      </c>
      <c r="C75" s="81" t="str">
        <f>'CLINs &amp; Ceiling Rates'!G77</f>
        <v/>
      </c>
      <c r="D75" s="81" t="str">
        <f>IF('CLINs &amp; Ceiling Rates'!E77="","",'CLINs &amp; Ceiling Rates'!E77)</f>
        <v/>
      </c>
      <c r="E75" s="81" t="str">
        <f>IF('CLINs &amp; Ceiling Rates'!F77="","",'CLINs &amp; Ceiling Rates'!F77)</f>
        <v/>
      </c>
      <c r="F75" s="82">
        <f>'Labor Loading Matrix'!D290</f>
        <v>0</v>
      </c>
      <c r="G75" s="113">
        <f>ROUND('CLINs &amp; Ceiling Rates'!H77,2)</f>
        <v>0</v>
      </c>
      <c r="H75" s="83">
        <f t="shared" si="11"/>
        <v>0</v>
      </c>
      <c r="I75" s="96"/>
      <c r="J75" s="384">
        <f t="shared" si="12"/>
        <v>0</v>
      </c>
      <c r="K75" s="385">
        <f t="shared" si="13"/>
        <v>0</v>
      </c>
      <c r="L75" s="97"/>
      <c r="M75" s="373">
        <f t="shared" si="7"/>
        <v>0</v>
      </c>
      <c r="N75" s="374">
        <f t="shared" si="8"/>
        <v>0</v>
      </c>
      <c r="O75" s="374">
        <f t="shared" si="9"/>
        <v>0</v>
      </c>
      <c r="P75" s="374">
        <f t="shared" si="10"/>
        <v>0</v>
      </c>
    </row>
    <row r="76" spans="1:16" ht="15" hidden="1" customHeight="1" x14ac:dyDescent="0.25">
      <c r="A76" s="121">
        <f>'CLINs &amp; Ceiling Rates'!B78</f>
        <v>0</v>
      </c>
      <c r="B76" s="121">
        <f>'CLINs &amp; Ceiling Rates'!C78</f>
        <v>0</v>
      </c>
      <c r="C76" s="81" t="str">
        <f>'CLINs &amp; Ceiling Rates'!G78</f>
        <v/>
      </c>
      <c r="D76" s="81" t="str">
        <f>IF('CLINs &amp; Ceiling Rates'!E78="","",'CLINs &amp; Ceiling Rates'!E78)</f>
        <v/>
      </c>
      <c r="E76" s="81" t="str">
        <f>IF('CLINs &amp; Ceiling Rates'!F78="","",'CLINs &amp; Ceiling Rates'!F78)</f>
        <v/>
      </c>
      <c r="F76" s="82">
        <f>'Labor Loading Matrix'!D291</f>
        <v>0</v>
      </c>
      <c r="G76" s="113">
        <f>ROUND('CLINs &amp; Ceiling Rates'!H78,2)</f>
        <v>0</v>
      </c>
      <c r="H76" s="83">
        <f t="shared" si="11"/>
        <v>0</v>
      </c>
      <c r="I76" s="96"/>
      <c r="J76" s="384">
        <f t="shared" si="12"/>
        <v>0</v>
      </c>
      <c r="K76" s="385">
        <f t="shared" si="13"/>
        <v>0</v>
      </c>
      <c r="L76" s="97"/>
      <c r="M76" s="373">
        <f t="shared" si="7"/>
        <v>0</v>
      </c>
      <c r="N76" s="374">
        <f t="shared" si="8"/>
        <v>0</v>
      </c>
      <c r="O76" s="374">
        <f t="shared" si="9"/>
        <v>0</v>
      </c>
      <c r="P76" s="374">
        <f t="shared" si="10"/>
        <v>0</v>
      </c>
    </row>
    <row r="77" spans="1:16" ht="15" hidden="1" customHeight="1" x14ac:dyDescent="0.25">
      <c r="A77" s="121">
        <f>'CLINs &amp; Ceiling Rates'!B79</f>
        <v>0</v>
      </c>
      <c r="B77" s="121">
        <f>'CLINs &amp; Ceiling Rates'!C79</f>
        <v>0</v>
      </c>
      <c r="C77" s="81" t="str">
        <f>'CLINs &amp; Ceiling Rates'!G79</f>
        <v/>
      </c>
      <c r="D77" s="81" t="str">
        <f>IF('CLINs &amp; Ceiling Rates'!E79="","",'CLINs &amp; Ceiling Rates'!E79)</f>
        <v/>
      </c>
      <c r="E77" s="81" t="str">
        <f>IF('CLINs &amp; Ceiling Rates'!F79="","",'CLINs &amp; Ceiling Rates'!F79)</f>
        <v/>
      </c>
      <c r="F77" s="82">
        <f>'Labor Loading Matrix'!D292</f>
        <v>0</v>
      </c>
      <c r="G77" s="113">
        <f>ROUND('CLINs &amp; Ceiling Rates'!H79,2)</f>
        <v>0</v>
      </c>
      <c r="H77" s="83">
        <f t="shared" si="11"/>
        <v>0</v>
      </c>
      <c r="I77" s="96"/>
      <c r="J77" s="384">
        <f t="shared" si="12"/>
        <v>0</v>
      </c>
      <c r="K77" s="385">
        <f t="shared" si="13"/>
        <v>0</v>
      </c>
      <c r="L77" s="97"/>
      <c r="M77" s="373">
        <f t="shared" si="7"/>
        <v>0</v>
      </c>
      <c r="N77" s="374">
        <f t="shared" si="8"/>
        <v>0</v>
      </c>
      <c r="O77" s="374">
        <f t="shared" si="9"/>
        <v>0</v>
      </c>
      <c r="P77" s="374">
        <f t="shared" si="10"/>
        <v>0</v>
      </c>
    </row>
    <row r="78" spans="1:16" ht="15" hidden="1" customHeight="1" x14ac:dyDescent="0.25">
      <c r="A78" s="121">
        <f>'CLINs &amp; Ceiling Rates'!B80</f>
        <v>0</v>
      </c>
      <c r="B78" s="121">
        <f>'CLINs &amp; Ceiling Rates'!C80</f>
        <v>0</v>
      </c>
      <c r="C78" s="81" t="str">
        <f>'CLINs &amp; Ceiling Rates'!G80</f>
        <v/>
      </c>
      <c r="D78" s="81" t="str">
        <f>IF('CLINs &amp; Ceiling Rates'!E80="","",'CLINs &amp; Ceiling Rates'!E80)</f>
        <v/>
      </c>
      <c r="E78" s="81" t="str">
        <f>IF('CLINs &amp; Ceiling Rates'!F80="","",'CLINs &amp; Ceiling Rates'!F80)</f>
        <v/>
      </c>
      <c r="F78" s="82">
        <f>'Labor Loading Matrix'!D293</f>
        <v>0</v>
      </c>
      <c r="G78" s="113">
        <f>ROUND('CLINs &amp; Ceiling Rates'!H80,2)</f>
        <v>0</v>
      </c>
      <c r="H78" s="83">
        <f t="shared" si="11"/>
        <v>0</v>
      </c>
      <c r="I78" s="96"/>
      <c r="J78" s="384">
        <f t="shared" si="12"/>
        <v>0</v>
      </c>
      <c r="K78" s="385">
        <f t="shared" si="13"/>
        <v>0</v>
      </c>
      <c r="L78" s="97"/>
      <c r="M78" s="373">
        <f t="shared" si="7"/>
        <v>0</v>
      </c>
      <c r="N78" s="374">
        <f t="shared" si="8"/>
        <v>0</v>
      </c>
      <c r="O78" s="374">
        <f t="shared" si="9"/>
        <v>0</v>
      </c>
      <c r="P78" s="374">
        <f t="shared" si="10"/>
        <v>0</v>
      </c>
    </row>
    <row r="79" spans="1:16" ht="15" hidden="1" customHeight="1" x14ac:dyDescent="0.25">
      <c r="A79" s="121">
        <f>'CLINs &amp; Ceiling Rates'!B81</f>
        <v>0</v>
      </c>
      <c r="B79" s="121">
        <f>'CLINs &amp; Ceiling Rates'!C81</f>
        <v>0</v>
      </c>
      <c r="C79" s="81" t="str">
        <f>'CLINs &amp; Ceiling Rates'!G81</f>
        <v/>
      </c>
      <c r="D79" s="81" t="str">
        <f>IF('CLINs &amp; Ceiling Rates'!E81="","",'CLINs &amp; Ceiling Rates'!E81)</f>
        <v/>
      </c>
      <c r="E79" s="81" t="str">
        <f>IF('CLINs &amp; Ceiling Rates'!F81="","",'CLINs &amp; Ceiling Rates'!F81)</f>
        <v/>
      </c>
      <c r="F79" s="82">
        <f>'Labor Loading Matrix'!D294</f>
        <v>0</v>
      </c>
      <c r="G79" s="113">
        <f>ROUND('CLINs &amp; Ceiling Rates'!H81,2)</f>
        <v>0</v>
      </c>
      <c r="H79" s="83">
        <f t="shared" si="11"/>
        <v>0</v>
      </c>
      <c r="I79" s="96"/>
      <c r="J79" s="384">
        <f t="shared" si="12"/>
        <v>0</v>
      </c>
      <c r="K79" s="385">
        <f t="shared" si="13"/>
        <v>0</v>
      </c>
      <c r="L79" s="97"/>
      <c r="M79" s="373">
        <f t="shared" si="7"/>
        <v>0</v>
      </c>
      <c r="N79" s="374">
        <f t="shared" si="8"/>
        <v>0</v>
      </c>
      <c r="O79" s="374">
        <f t="shared" si="9"/>
        <v>0</v>
      </c>
      <c r="P79" s="374">
        <f t="shared" si="10"/>
        <v>0</v>
      </c>
    </row>
    <row r="80" spans="1:16" ht="15" hidden="1" customHeight="1" x14ac:dyDescent="0.25">
      <c r="A80" s="121">
        <f>'CLINs &amp; Ceiling Rates'!B82</f>
        <v>0</v>
      </c>
      <c r="B80" s="121">
        <f>'CLINs &amp; Ceiling Rates'!C82</f>
        <v>0</v>
      </c>
      <c r="C80" s="81" t="str">
        <f>'CLINs &amp; Ceiling Rates'!G82</f>
        <v/>
      </c>
      <c r="D80" s="81" t="str">
        <f>IF('CLINs &amp; Ceiling Rates'!E82="","",'CLINs &amp; Ceiling Rates'!E82)</f>
        <v/>
      </c>
      <c r="E80" s="81" t="str">
        <f>IF('CLINs &amp; Ceiling Rates'!F82="","",'CLINs &amp; Ceiling Rates'!F82)</f>
        <v/>
      </c>
      <c r="F80" s="82">
        <f>'Labor Loading Matrix'!D295</f>
        <v>0</v>
      </c>
      <c r="G80" s="113">
        <f>ROUND('CLINs &amp; Ceiling Rates'!H82,2)</f>
        <v>0</v>
      </c>
      <c r="H80" s="83">
        <f t="shared" si="11"/>
        <v>0</v>
      </c>
      <c r="I80" s="96"/>
      <c r="J80" s="384">
        <f t="shared" si="12"/>
        <v>0</v>
      </c>
      <c r="K80" s="385">
        <f t="shared" si="13"/>
        <v>0</v>
      </c>
      <c r="L80" s="97"/>
      <c r="M80" s="373">
        <f t="shared" si="7"/>
        <v>0</v>
      </c>
      <c r="N80" s="374">
        <f t="shared" si="8"/>
        <v>0</v>
      </c>
      <c r="O80" s="374">
        <f t="shared" si="9"/>
        <v>0</v>
      </c>
      <c r="P80" s="374">
        <f t="shared" si="10"/>
        <v>0</v>
      </c>
    </row>
    <row r="81" spans="1:16" ht="15" hidden="1" customHeight="1" x14ac:dyDescent="0.25">
      <c r="A81" s="121">
        <f>'CLINs &amp; Ceiling Rates'!B83</f>
        <v>0</v>
      </c>
      <c r="B81" s="121">
        <f>'CLINs &amp; Ceiling Rates'!C83</f>
        <v>0</v>
      </c>
      <c r="C81" s="81" t="str">
        <f>'CLINs &amp; Ceiling Rates'!G83</f>
        <v/>
      </c>
      <c r="D81" s="81" t="str">
        <f>IF('CLINs &amp; Ceiling Rates'!E83="","",'CLINs &amp; Ceiling Rates'!E83)</f>
        <v/>
      </c>
      <c r="E81" s="81" t="str">
        <f>IF('CLINs &amp; Ceiling Rates'!F83="","",'CLINs &amp; Ceiling Rates'!F83)</f>
        <v/>
      </c>
      <c r="F81" s="82">
        <f>'Labor Loading Matrix'!D296</f>
        <v>0</v>
      </c>
      <c r="G81" s="113">
        <f>ROUND('CLINs &amp; Ceiling Rates'!H83,2)</f>
        <v>0</v>
      </c>
      <c r="H81" s="83">
        <f t="shared" si="11"/>
        <v>0</v>
      </c>
      <c r="I81" s="96"/>
      <c r="J81" s="384">
        <f t="shared" si="12"/>
        <v>0</v>
      </c>
      <c r="K81" s="385">
        <f t="shared" si="13"/>
        <v>0</v>
      </c>
      <c r="L81" s="97"/>
      <c r="M81" s="373">
        <f t="shared" si="7"/>
        <v>0</v>
      </c>
      <c r="N81" s="374">
        <f t="shared" si="8"/>
        <v>0</v>
      </c>
      <c r="O81" s="374">
        <f t="shared" si="9"/>
        <v>0</v>
      </c>
      <c r="P81" s="374">
        <f t="shared" si="10"/>
        <v>0</v>
      </c>
    </row>
    <row r="82" spans="1:16" ht="15" hidden="1" customHeight="1" x14ac:dyDescent="0.25">
      <c r="A82" s="121">
        <f>'CLINs &amp; Ceiling Rates'!B84</f>
        <v>0</v>
      </c>
      <c r="B82" s="121">
        <f>'CLINs &amp; Ceiling Rates'!C84</f>
        <v>0</v>
      </c>
      <c r="C82" s="81" t="str">
        <f>'CLINs &amp; Ceiling Rates'!G84</f>
        <v/>
      </c>
      <c r="D82" s="81" t="str">
        <f>IF('CLINs &amp; Ceiling Rates'!E84="","",'CLINs &amp; Ceiling Rates'!E84)</f>
        <v/>
      </c>
      <c r="E82" s="81" t="str">
        <f>IF('CLINs &amp; Ceiling Rates'!F84="","",'CLINs &amp; Ceiling Rates'!F84)</f>
        <v/>
      </c>
      <c r="F82" s="82">
        <f>'Labor Loading Matrix'!D297</f>
        <v>0</v>
      </c>
      <c r="G82" s="113">
        <f>ROUND('CLINs &amp; Ceiling Rates'!H84,2)</f>
        <v>0</v>
      </c>
      <c r="H82" s="83">
        <f t="shared" si="11"/>
        <v>0</v>
      </c>
      <c r="I82" s="96"/>
      <c r="J82" s="384">
        <f t="shared" si="12"/>
        <v>0</v>
      </c>
      <c r="K82" s="385">
        <f t="shared" si="13"/>
        <v>0</v>
      </c>
      <c r="L82" s="97"/>
      <c r="M82" s="373">
        <f t="shared" si="7"/>
        <v>0</v>
      </c>
      <c r="N82" s="374">
        <f t="shared" si="8"/>
        <v>0</v>
      </c>
      <c r="O82" s="374">
        <f t="shared" si="9"/>
        <v>0</v>
      </c>
      <c r="P82" s="374">
        <f t="shared" si="10"/>
        <v>0</v>
      </c>
    </row>
    <row r="83" spans="1:16" ht="15" hidden="1" customHeight="1" x14ac:dyDescent="0.25">
      <c r="A83" s="121">
        <f>'CLINs &amp; Ceiling Rates'!B85</f>
        <v>0</v>
      </c>
      <c r="B83" s="121">
        <f>'CLINs &amp; Ceiling Rates'!C85</f>
        <v>0</v>
      </c>
      <c r="C83" s="81" t="str">
        <f>'CLINs &amp; Ceiling Rates'!G85</f>
        <v/>
      </c>
      <c r="D83" s="81" t="str">
        <f>IF('CLINs &amp; Ceiling Rates'!E85="","",'CLINs &amp; Ceiling Rates'!E85)</f>
        <v/>
      </c>
      <c r="E83" s="81" t="str">
        <f>IF('CLINs &amp; Ceiling Rates'!F85="","",'CLINs &amp; Ceiling Rates'!F85)</f>
        <v/>
      </c>
      <c r="F83" s="82">
        <f>'Labor Loading Matrix'!D298</f>
        <v>0</v>
      </c>
      <c r="G83" s="113">
        <f>ROUND('CLINs &amp; Ceiling Rates'!H85,2)</f>
        <v>0</v>
      </c>
      <c r="H83" s="83">
        <f t="shared" si="11"/>
        <v>0</v>
      </c>
      <c r="I83" s="96"/>
      <c r="J83" s="384">
        <f t="shared" si="12"/>
        <v>0</v>
      </c>
      <c r="K83" s="385">
        <f t="shared" si="13"/>
        <v>0</v>
      </c>
      <c r="L83" s="97"/>
      <c r="M83" s="373">
        <f t="shared" si="7"/>
        <v>0</v>
      </c>
      <c r="N83" s="374">
        <f t="shared" si="8"/>
        <v>0</v>
      </c>
      <c r="O83" s="374">
        <f t="shared" si="9"/>
        <v>0</v>
      </c>
      <c r="P83" s="374">
        <f t="shared" si="10"/>
        <v>0</v>
      </c>
    </row>
    <row r="84" spans="1:16" ht="15" hidden="1" customHeight="1" x14ac:dyDescent="0.25">
      <c r="A84" s="121">
        <f>'CLINs &amp; Ceiling Rates'!B86</f>
        <v>0</v>
      </c>
      <c r="B84" s="121">
        <f>'CLINs &amp; Ceiling Rates'!C86</f>
        <v>0</v>
      </c>
      <c r="C84" s="81" t="str">
        <f>'CLINs &amp; Ceiling Rates'!G86</f>
        <v/>
      </c>
      <c r="D84" s="81" t="str">
        <f>IF('CLINs &amp; Ceiling Rates'!E86="","",'CLINs &amp; Ceiling Rates'!E86)</f>
        <v/>
      </c>
      <c r="E84" s="81" t="str">
        <f>IF('CLINs &amp; Ceiling Rates'!F86="","",'CLINs &amp; Ceiling Rates'!F86)</f>
        <v/>
      </c>
      <c r="F84" s="82">
        <f>'Labor Loading Matrix'!D299</f>
        <v>0</v>
      </c>
      <c r="G84" s="113">
        <f>ROUND('CLINs &amp; Ceiling Rates'!H86,2)</f>
        <v>0</v>
      </c>
      <c r="H84" s="83">
        <f t="shared" si="11"/>
        <v>0</v>
      </c>
      <c r="I84" s="96"/>
      <c r="J84" s="384">
        <f t="shared" si="12"/>
        <v>0</v>
      </c>
      <c r="K84" s="385">
        <f t="shared" si="13"/>
        <v>0</v>
      </c>
      <c r="L84" s="97"/>
      <c r="M84" s="373">
        <f t="shared" si="7"/>
        <v>0</v>
      </c>
      <c r="N84" s="374">
        <f t="shared" si="8"/>
        <v>0</v>
      </c>
      <c r="O84" s="374">
        <f t="shared" si="9"/>
        <v>0</v>
      </c>
      <c r="P84" s="374">
        <f t="shared" si="10"/>
        <v>0</v>
      </c>
    </row>
    <row r="85" spans="1:16" ht="15" hidden="1" customHeight="1" x14ac:dyDescent="0.25">
      <c r="A85" s="121">
        <f>'CLINs &amp; Ceiling Rates'!B87</f>
        <v>0</v>
      </c>
      <c r="B85" s="121">
        <f>'CLINs &amp; Ceiling Rates'!C87</f>
        <v>0</v>
      </c>
      <c r="C85" s="81" t="str">
        <f>'CLINs &amp; Ceiling Rates'!G87</f>
        <v/>
      </c>
      <c r="D85" s="81" t="str">
        <f>IF('CLINs &amp; Ceiling Rates'!E87="","",'CLINs &amp; Ceiling Rates'!E87)</f>
        <v/>
      </c>
      <c r="E85" s="81" t="str">
        <f>IF('CLINs &amp; Ceiling Rates'!F87="","",'CLINs &amp; Ceiling Rates'!F87)</f>
        <v/>
      </c>
      <c r="F85" s="82">
        <f>'Labor Loading Matrix'!D300</f>
        <v>0</v>
      </c>
      <c r="G85" s="113">
        <f>ROUND('CLINs &amp; Ceiling Rates'!H87,2)</f>
        <v>0</v>
      </c>
      <c r="H85" s="83">
        <f t="shared" si="11"/>
        <v>0</v>
      </c>
      <c r="I85" s="96"/>
      <c r="J85" s="384">
        <f t="shared" si="12"/>
        <v>0</v>
      </c>
      <c r="K85" s="385">
        <f t="shared" si="13"/>
        <v>0</v>
      </c>
      <c r="L85" s="97"/>
      <c r="M85" s="373">
        <f t="shared" si="7"/>
        <v>0</v>
      </c>
      <c r="N85" s="374">
        <f t="shared" si="8"/>
        <v>0</v>
      </c>
      <c r="O85" s="374">
        <f t="shared" si="9"/>
        <v>0</v>
      </c>
      <c r="P85" s="374">
        <f t="shared" si="10"/>
        <v>0</v>
      </c>
    </row>
    <row r="86" spans="1:16" ht="15" hidden="1" customHeight="1" x14ac:dyDescent="0.25">
      <c r="A86" s="121">
        <f>'CLINs &amp; Ceiling Rates'!B88</f>
        <v>0</v>
      </c>
      <c r="B86" s="121">
        <f>'CLINs &amp; Ceiling Rates'!C88</f>
        <v>0</v>
      </c>
      <c r="C86" s="81" t="str">
        <f>'CLINs &amp; Ceiling Rates'!G88</f>
        <v/>
      </c>
      <c r="D86" s="81" t="str">
        <f>IF('CLINs &amp; Ceiling Rates'!E88="","",'CLINs &amp; Ceiling Rates'!E88)</f>
        <v/>
      </c>
      <c r="E86" s="81" t="str">
        <f>IF('CLINs &amp; Ceiling Rates'!F88="","",'CLINs &amp; Ceiling Rates'!F88)</f>
        <v/>
      </c>
      <c r="F86" s="82">
        <f>'Labor Loading Matrix'!D301</f>
        <v>0</v>
      </c>
      <c r="G86" s="113">
        <f>ROUND('CLINs &amp; Ceiling Rates'!H88,2)</f>
        <v>0</v>
      </c>
      <c r="H86" s="83">
        <f t="shared" si="11"/>
        <v>0</v>
      </c>
      <c r="I86" s="96"/>
      <c r="J86" s="384">
        <f t="shared" si="12"/>
        <v>0</v>
      </c>
      <c r="K86" s="385">
        <f t="shared" si="13"/>
        <v>0</v>
      </c>
      <c r="L86" s="97"/>
      <c r="M86" s="373">
        <f t="shared" si="7"/>
        <v>0</v>
      </c>
      <c r="N86" s="374">
        <f t="shared" si="8"/>
        <v>0</v>
      </c>
      <c r="O86" s="374">
        <f t="shared" si="9"/>
        <v>0</v>
      </c>
      <c r="P86" s="374">
        <f t="shared" si="10"/>
        <v>0</v>
      </c>
    </row>
    <row r="87" spans="1:16" ht="15" hidden="1" customHeight="1" x14ac:dyDescent="0.25">
      <c r="A87" s="121">
        <f>'CLINs &amp; Ceiling Rates'!B89</f>
        <v>0</v>
      </c>
      <c r="B87" s="121">
        <f>'CLINs &amp; Ceiling Rates'!C89</f>
        <v>0</v>
      </c>
      <c r="C87" s="81" t="str">
        <f>'CLINs &amp; Ceiling Rates'!G89</f>
        <v/>
      </c>
      <c r="D87" s="81" t="str">
        <f>IF('CLINs &amp; Ceiling Rates'!E89="","",'CLINs &amp; Ceiling Rates'!E89)</f>
        <v/>
      </c>
      <c r="E87" s="81" t="str">
        <f>IF('CLINs &amp; Ceiling Rates'!F89="","",'CLINs &amp; Ceiling Rates'!F89)</f>
        <v/>
      </c>
      <c r="F87" s="82">
        <f>'Labor Loading Matrix'!D302</f>
        <v>0</v>
      </c>
      <c r="G87" s="113">
        <f>ROUND('CLINs &amp; Ceiling Rates'!H89,2)</f>
        <v>0</v>
      </c>
      <c r="H87" s="83">
        <f t="shared" si="11"/>
        <v>0</v>
      </c>
      <c r="I87" s="96"/>
      <c r="J87" s="384">
        <f t="shared" si="12"/>
        <v>0</v>
      </c>
      <c r="K87" s="385">
        <f t="shared" si="13"/>
        <v>0</v>
      </c>
      <c r="L87" s="97"/>
      <c r="M87" s="373">
        <f t="shared" si="7"/>
        <v>0</v>
      </c>
      <c r="N87" s="374">
        <f t="shared" si="8"/>
        <v>0</v>
      </c>
      <c r="O87" s="374">
        <f t="shared" si="9"/>
        <v>0</v>
      </c>
      <c r="P87" s="374">
        <f t="shared" si="10"/>
        <v>0</v>
      </c>
    </row>
    <row r="88" spans="1:16" ht="15" hidden="1" customHeight="1" x14ac:dyDescent="0.25">
      <c r="A88" s="121">
        <f>'CLINs &amp; Ceiling Rates'!B90</f>
        <v>0</v>
      </c>
      <c r="B88" s="121">
        <f>'CLINs &amp; Ceiling Rates'!C90</f>
        <v>0</v>
      </c>
      <c r="C88" s="81" t="str">
        <f>'CLINs &amp; Ceiling Rates'!G90</f>
        <v/>
      </c>
      <c r="D88" s="81" t="str">
        <f>IF('CLINs &amp; Ceiling Rates'!E90="","",'CLINs &amp; Ceiling Rates'!E90)</f>
        <v/>
      </c>
      <c r="E88" s="81" t="str">
        <f>IF('CLINs &amp; Ceiling Rates'!F90="","",'CLINs &amp; Ceiling Rates'!F90)</f>
        <v/>
      </c>
      <c r="F88" s="82">
        <f>'Labor Loading Matrix'!D303</f>
        <v>0</v>
      </c>
      <c r="G88" s="113">
        <f>ROUND('CLINs &amp; Ceiling Rates'!H90,2)</f>
        <v>0</v>
      </c>
      <c r="H88" s="83">
        <f t="shared" si="11"/>
        <v>0</v>
      </c>
      <c r="I88" s="96"/>
      <c r="J88" s="384">
        <f t="shared" si="12"/>
        <v>0</v>
      </c>
      <c r="K88" s="385">
        <f t="shared" si="13"/>
        <v>0</v>
      </c>
      <c r="L88" s="97"/>
      <c r="M88" s="373">
        <f t="shared" si="7"/>
        <v>0</v>
      </c>
      <c r="N88" s="374">
        <f t="shared" si="8"/>
        <v>0</v>
      </c>
      <c r="O88" s="374">
        <f t="shared" si="9"/>
        <v>0</v>
      </c>
      <c r="P88" s="374">
        <f t="shared" si="10"/>
        <v>0</v>
      </c>
    </row>
    <row r="89" spans="1:16" ht="15" hidden="1" customHeight="1" x14ac:dyDescent="0.25">
      <c r="A89" s="121">
        <f>'CLINs &amp; Ceiling Rates'!B91</f>
        <v>0</v>
      </c>
      <c r="B89" s="121">
        <f>'CLINs &amp; Ceiling Rates'!C91</f>
        <v>0</v>
      </c>
      <c r="C89" s="81" t="str">
        <f>'CLINs &amp; Ceiling Rates'!G91</f>
        <v/>
      </c>
      <c r="D89" s="81" t="str">
        <f>IF('CLINs &amp; Ceiling Rates'!E91="","",'CLINs &amp; Ceiling Rates'!E91)</f>
        <v/>
      </c>
      <c r="E89" s="81" t="str">
        <f>IF('CLINs &amp; Ceiling Rates'!F91="","",'CLINs &amp; Ceiling Rates'!F91)</f>
        <v/>
      </c>
      <c r="F89" s="82">
        <f>'Labor Loading Matrix'!D304</f>
        <v>0</v>
      </c>
      <c r="G89" s="113">
        <f>ROUND('CLINs &amp; Ceiling Rates'!H91,2)</f>
        <v>0</v>
      </c>
      <c r="H89" s="83">
        <f t="shared" si="11"/>
        <v>0</v>
      </c>
      <c r="I89" s="96"/>
      <c r="J89" s="384">
        <f t="shared" si="12"/>
        <v>0</v>
      </c>
      <c r="K89" s="385">
        <f t="shared" si="13"/>
        <v>0</v>
      </c>
      <c r="L89" s="97"/>
      <c r="M89" s="373">
        <f t="shared" si="7"/>
        <v>0</v>
      </c>
      <c r="N89" s="374">
        <f t="shared" si="8"/>
        <v>0</v>
      </c>
      <c r="O89" s="374">
        <f t="shared" si="9"/>
        <v>0</v>
      </c>
      <c r="P89" s="374">
        <f t="shared" si="10"/>
        <v>0</v>
      </c>
    </row>
    <row r="90" spans="1:16" ht="15" hidden="1" customHeight="1" x14ac:dyDescent="0.25">
      <c r="A90" s="121">
        <f>'CLINs &amp; Ceiling Rates'!B92</f>
        <v>0</v>
      </c>
      <c r="B90" s="121">
        <f>'CLINs &amp; Ceiling Rates'!C92</f>
        <v>0</v>
      </c>
      <c r="C90" s="81" t="str">
        <f>'CLINs &amp; Ceiling Rates'!G92</f>
        <v/>
      </c>
      <c r="D90" s="81" t="str">
        <f>IF('CLINs &amp; Ceiling Rates'!E92="","",'CLINs &amp; Ceiling Rates'!E92)</f>
        <v/>
      </c>
      <c r="E90" s="81" t="str">
        <f>IF('CLINs &amp; Ceiling Rates'!F92="","",'CLINs &amp; Ceiling Rates'!F92)</f>
        <v/>
      </c>
      <c r="F90" s="82">
        <f>'Labor Loading Matrix'!D305</f>
        <v>0</v>
      </c>
      <c r="G90" s="113">
        <f>ROUND('CLINs &amp; Ceiling Rates'!H92,2)</f>
        <v>0</v>
      </c>
      <c r="H90" s="83">
        <f t="shared" si="11"/>
        <v>0</v>
      </c>
      <c r="I90" s="96"/>
      <c r="J90" s="384">
        <f t="shared" si="12"/>
        <v>0</v>
      </c>
      <c r="K90" s="385">
        <f t="shared" si="13"/>
        <v>0</v>
      </c>
      <c r="L90" s="97"/>
      <c r="M90" s="373">
        <f t="shared" si="7"/>
        <v>0</v>
      </c>
      <c r="N90" s="374">
        <f t="shared" si="8"/>
        <v>0</v>
      </c>
      <c r="O90" s="374">
        <f t="shared" si="9"/>
        <v>0</v>
      </c>
      <c r="P90" s="374">
        <f t="shared" si="10"/>
        <v>0</v>
      </c>
    </row>
    <row r="91" spans="1:16" ht="15" hidden="1" customHeight="1" x14ac:dyDescent="0.25">
      <c r="A91" s="121">
        <f>'CLINs &amp; Ceiling Rates'!B93</f>
        <v>0</v>
      </c>
      <c r="B91" s="121">
        <f>'CLINs &amp; Ceiling Rates'!C93</f>
        <v>0</v>
      </c>
      <c r="C91" s="81" t="str">
        <f>'CLINs &amp; Ceiling Rates'!G93</f>
        <v/>
      </c>
      <c r="D91" s="81" t="str">
        <f>IF('CLINs &amp; Ceiling Rates'!E93="","",'CLINs &amp; Ceiling Rates'!E93)</f>
        <v/>
      </c>
      <c r="E91" s="81" t="str">
        <f>IF('CLINs &amp; Ceiling Rates'!F93="","",'CLINs &amp; Ceiling Rates'!F93)</f>
        <v/>
      </c>
      <c r="F91" s="82">
        <f>'Labor Loading Matrix'!D306</f>
        <v>0</v>
      </c>
      <c r="G91" s="113">
        <f>ROUND('CLINs &amp; Ceiling Rates'!H93,2)</f>
        <v>0</v>
      </c>
      <c r="H91" s="83">
        <f t="shared" si="11"/>
        <v>0</v>
      </c>
      <c r="I91" s="96"/>
      <c r="J91" s="384">
        <f t="shared" si="12"/>
        <v>0</v>
      </c>
      <c r="K91" s="385">
        <f t="shared" si="13"/>
        <v>0</v>
      </c>
      <c r="L91" s="97"/>
      <c r="M91" s="373">
        <f t="shared" si="7"/>
        <v>0</v>
      </c>
      <c r="N91" s="374">
        <f t="shared" si="8"/>
        <v>0</v>
      </c>
      <c r="O91" s="374">
        <f t="shared" si="9"/>
        <v>0</v>
      </c>
      <c r="P91" s="374">
        <f t="shared" si="10"/>
        <v>0</v>
      </c>
    </row>
    <row r="92" spans="1:16" ht="15" hidden="1" customHeight="1" x14ac:dyDescent="0.25">
      <c r="A92" s="121">
        <f>'CLINs &amp; Ceiling Rates'!B94</f>
        <v>0</v>
      </c>
      <c r="B92" s="121">
        <f>'CLINs &amp; Ceiling Rates'!C94</f>
        <v>0</v>
      </c>
      <c r="C92" s="81" t="str">
        <f>'CLINs &amp; Ceiling Rates'!G94</f>
        <v/>
      </c>
      <c r="D92" s="81" t="str">
        <f>IF('CLINs &amp; Ceiling Rates'!E94="","",'CLINs &amp; Ceiling Rates'!E94)</f>
        <v/>
      </c>
      <c r="E92" s="81" t="str">
        <f>IF('CLINs &amp; Ceiling Rates'!F94="","",'CLINs &amp; Ceiling Rates'!F94)</f>
        <v/>
      </c>
      <c r="F92" s="82">
        <f>'Labor Loading Matrix'!D307</f>
        <v>0</v>
      </c>
      <c r="G92" s="113">
        <f>ROUND('CLINs &amp; Ceiling Rates'!H94,2)</f>
        <v>0</v>
      </c>
      <c r="H92" s="83">
        <f t="shared" si="11"/>
        <v>0</v>
      </c>
      <c r="I92" s="96"/>
      <c r="J92" s="384">
        <f t="shared" si="12"/>
        <v>0</v>
      </c>
      <c r="K92" s="385">
        <f t="shared" si="13"/>
        <v>0</v>
      </c>
      <c r="L92" s="97"/>
      <c r="M92" s="373">
        <f t="shared" si="7"/>
        <v>0</v>
      </c>
      <c r="N92" s="374">
        <f t="shared" si="8"/>
        <v>0</v>
      </c>
      <c r="O92" s="374">
        <f t="shared" si="9"/>
        <v>0</v>
      </c>
      <c r="P92" s="374">
        <f t="shared" si="10"/>
        <v>0</v>
      </c>
    </row>
    <row r="93" spans="1:16" ht="15" hidden="1" customHeight="1" x14ac:dyDescent="0.25">
      <c r="A93" s="121">
        <f>'CLINs &amp; Ceiling Rates'!B95</f>
        <v>0</v>
      </c>
      <c r="B93" s="121">
        <f>'CLINs &amp; Ceiling Rates'!C95</f>
        <v>0</v>
      </c>
      <c r="C93" s="81" t="str">
        <f>'CLINs &amp; Ceiling Rates'!G95</f>
        <v/>
      </c>
      <c r="D93" s="81" t="str">
        <f>IF('CLINs &amp; Ceiling Rates'!E95="","",'CLINs &amp; Ceiling Rates'!E95)</f>
        <v/>
      </c>
      <c r="E93" s="81" t="str">
        <f>IF('CLINs &amp; Ceiling Rates'!F95="","",'CLINs &amp; Ceiling Rates'!F95)</f>
        <v/>
      </c>
      <c r="F93" s="82">
        <f>'Labor Loading Matrix'!D308</f>
        <v>0</v>
      </c>
      <c r="G93" s="113">
        <f>ROUND('CLINs &amp; Ceiling Rates'!H95,2)</f>
        <v>0</v>
      </c>
      <c r="H93" s="83">
        <f t="shared" si="11"/>
        <v>0</v>
      </c>
      <c r="I93" s="96"/>
      <c r="J93" s="384">
        <f t="shared" si="12"/>
        <v>0</v>
      </c>
      <c r="K93" s="385">
        <f t="shared" si="13"/>
        <v>0</v>
      </c>
      <c r="L93" s="97"/>
      <c r="M93" s="373">
        <f t="shared" si="7"/>
        <v>0</v>
      </c>
      <c r="N93" s="374">
        <f t="shared" si="8"/>
        <v>0</v>
      </c>
      <c r="O93" s="374">
        <f t="shared" si="9"/>
        <v>0</v>
      </c>
      <c r="P93" s="374">
        <f t="shared" si="10"/>
        <v>0</v>
      </c>
    </row>
    <row r="94" spans="1:16" ht="15" hidden="1" customHeight="1" x14ac:dyDescent="0.25">
      <c r="A94" s="121">
        <f>'CLINs &amp; Ceiling Rates'!B96</f>
        <v>0</v>
      </c>
      <c r="B94" s="121">
        <f>'CLINs &amp; Ceiling Rates'!C96</f>
        <v>0</v>
      </c>
      <c r="C94" s="81" t="str">
        <f>'CLINs &amp; Ceiling Rates'!G96</f>
        <v/>
      </c>
      <c r="D94" s="81" t="str">
        <f>IF('CLINs &amp; Ceiling Rates'!E96="","",'CLINs &amp; Ceiling Rates'!E96)</f>
        <v/>
      </c>
      <c r="E94" s="81" t="str">
        <f>IF('CLINs &amp; Ceiling Rates'!F96="","",'CLINs &amp; Ceiling Rates'!F96)</f>
        <v/>
      </c>
      <c r="F94" s="82">
        <f>'Labor Loading Matrix'!D309</f>
        <v>0</v>
      </c>
      <c r="G94" s="113">
        <f>ROUND('CLINs &amp; Ceiling Rates'!H96,2)</f>
        <v>0</v>
      </c>
      <c r="H94" s="83">
        <f t="shared" si="11"/>
        <v>0</v>
      </c>
      <c r="I94" s="96"/>
      <c r="J94" s="384">
        <f t="shared" si="12"/>
        <v>0</v>
      </c>
      <c r="K94" s="385">
        <f t="shared" si="13"/>
        <v>0</v>
      </c>
      <c r="L94" s="97"/>
      <c r="M94" s="373">
        <f t="shared" si="7"/>
        <v>0</v>
      </c>
      <c r="N94" s="374">
        <f t="shared" si="8"/>
        <v>0</v>
      </c>
      <c r="O94" s="374">
        <f t="shared" si="9"/>
        <v>0</v>
      </c>
      <c r="P94" s="374">
        <f t="shared" si="10"/>
        <v>0</v>
      </c>
    </row>
    <row r="95" spans="1:16" ht="15" hidden="1" customHeight="1" x14ac:dyDescent="0.25">
      <c r="A95" s="121">
        <f>'CLINs &amp; Ceiling Rates'!B97</f>
        <v>0</v>
      </c>
      <c r="B95" s="121">
        <f>'CLINs &amp; Ceiling Rates'!C97</f>
        <v>0</v>
      </c>
      <c r="C95" s="81" t="str">
        <f>'CLINs &amp; Ceiling Rates'!G97</f>
        <v/>
      </c>
      <c r="D95" s="81" t="str">
        <f>IF('CLINs &amp; Ceiling Rates'!E97="","",'CLINs &amp; Ceiling Rates'!E97)</f>
        <v/>
      </c>
      <c r="E95" s="81" t="str">
        <f>IF('CLINs &amp; Ceiling Rates'!F97="","",'CLINs &amp; Ceiling Rates'!F97)</f>
        <v/>
      </c>
      <c r="F95" s="82">
        <f>'Labor Loading Matrix'!D310</f>
        <v>0</v>
      </c>
      <c r="G95" s="113">
        <f>ROUND('CLINs &amp; Ceiling Rates'!H97,2)</f>
        <v>0</v>
      </c>
      <c r="H95" s="83">
        <f t="shared" si="11"/>
        <v>0</v>
      </c>
      <c r="I95" s="96"/>
      <c r="J95" s="384">
        <f t="shared" si="12"/>
        <v>0</v>
      </c>
      <c r="K95" s="385">
        <f t="shared" si="13"/>
        <v>0</v>
      </c>
      <c r="L95" s="97"/>
      <c r="M95" s="373">
        <f t="shared" si="7"/>
        <v>0</v>
      </c>
      <c r="N95" s="374">
        <f t="shared" si="8"/>
        <v>0</v>
      </c>
      <c r="O95" s="374">
        <f t="shared" si="9"/>
        <v>0</v>
      </c>
      <c r="P95" s="374">
        <f t="shared" si="10"/>
        <v>0</v>
      </c>
    </row>
    <row r="96" spans="1:16" ht="15" hidden="1" customHeight="1" x14ac:dyDescent="0.25">
      <c r="A96" s="121">
        <f>'CLINs &amp; Ceiling Rates'!B98</f>
        <v>0</v>
      </c>
      <c r="B96" s="121">
        <f>'CLINs &amp; Ceiling Rates'!C98</f>
        <v>0</v>
      </c>
      <c r="C96" s="81" t="str">
        <f>'CLINs &amp; Ceiling Rates'!G98</f>
        <v/>
      </c>
      <c r="D96" s="81" t="str">
        <f>IF('CLINs &amp; Ceiling Rates'!E98="","",'CLINs &amp; Ceiling Rates'!E98)</f>
        <v/>
      </c>
      <c r="E96" s="81" t="str">
        <f>IF('CLINs &amp; Ceiling Rates'!F98="","",'CLINs &amp; Ceiling Rates'!F98)</f>
        <v/>
      </c>
      <c r="F96" s="82">
        <f>'Labor Loading Matrix'!D311</f>
        <v>0</v>
      </c>
      <c r="G96" s="113">
        <f>ROUND('CLINs &amp; Ceiling Rates'!H98,2)</f>
        <v>0</v>
      </c>
      <c r="H96" s="83">
        <f t="shared" si="11"/>
        <v>0</v>
      </c>
      <c r="I96" s="96"/>
      <c r="J96" s="384">
        <f t="shared" si="12"/>
        <v>0</v>
      </c>
      <c r="K96" s="385">
        <f t="shared" si="13"/>
        <v>0</v>
      </c>
      <c r="L96" s="97"/>
      <c r="M96" s="373">
        <f t="shared" si="7"/>
        <v>0</v>
      </c>
      <c r="N96" s="374">
        <f t="shared" si="8"/>
        <v>0</v>
      </c>
      <c r="O96" s="374">
        <f t="shared" si="9"/>
        <v>0</v>
      </c>
      <c r="P96" s="374">
        <f t="shared" si="10"/>
        <v>0</v>
      </c>
    </row>
    <row r="97" spans="1:16" ht="15" hidden="1" customHeight="1" x14ac:dyDescent="0.25">
      <c r="A97" s="121">
        <f>'CLINs &amp; Ceiling Rates'!B99</f>
        <v>0</v>
      </c>
      <c r="B97" s="121">
        <f>'CLINs &amp; Ceiling Rates'!C99</f>
        <v>0</v>
      </c>
      <c r="C97" s="81" t="str">
        <f>'CLINs &amp; Ceiling Rates'!G99</f>
        <v/>
      </c>
      <c r="D97" s="81" t="str">
        <f>IF('CLINs &amp; Ceiling Rates'!E99="","",'CLINs &amp; Ceiling Rates'!E99)</f>
        <v/>
      </c>
      <c r="E97" s="81" t="str">
        <f>IF('CLINs &amp; Ceiling Rates'!F99="","",'CLINs &amp; Ceiling Rates'!F99)</f>
        <v/>
      </c>
      <c r="F97" s="82">
        <f>'Labor Loading Matrix'!D312</f>
        <v>0</v>
      </c>
      <c r="G97" s="113">
        <f>ROUND('CLINs &amp; Ceiling Rates'!H99,2)</f>
        <v>0</v>
      </c>
      <c r="H97" s="83">
        <f t="shared" si="11"/>
        <v>0</v>
      </c>
      <c r="I97" s="96"/>
      <c r="J97" s="384">
        <f t="shared" si="12"/>
        <v>0</v>
      </c>
      <c r="K97" s="385">
        <f t="shared" si="13"/>
        <v>0</v>
      </c>
      <c r="L97" s="97"/>
      <c r="M97" s="373">
        <f t="shared" si="7"/>
        <v>0</v>
      </c>
      <c r="N97" s="374">
        <f t="shared" si="8"/>
        <v>0</v>
      </c>
      <c r="O97" s="374">
        <f t="shared" si="9"/>
        <v>0</v>
      </c>
      <c r="P97" s="374">
        <f t="shared" si="10"/>
        <v>0</v>
      </c>
    </row>
    <row r="98" spans="1:16" ht="15" hidden="1" customHeight="1" x14ac:dyDescent="0.25">
      <c r="A98" s="121">
        <f>'CLINs &amp; Ceiling Rates'!B100</f>
        <v>0</v>
      </c>
      <c r="B98" s="121">
        <f>'CLINs &amp; Ceiling Rates'!C100</f>
        <v>0</v>
      </c>
      <c r="C98" s="81" t="str">
        <f>'CLINs &amp; Ceiling Rates'!G100</f>
        <v/>
      </c>
      <c r="D98" s="81" t="str">
        <f>IF('CLINs &amp; Ceiling Rates'!E100="","",'CLINs &amp; Ceiling Rates'!E100)</f>
        <v/>
      </c>
      <c r="E98" s="81" t="str">
        <f>IF('CLINs &amp; Ceiling Rates'!F100="","",'CLINs &amp; Ceiling Rates'!F100)</f>
        <v/>
      </c>
      <c r="F98" s="82">
        <f>'Labor Loading Matrix'!D313</f>
        <v>0</v>
      </c>
      <c r="G98" s="113">
        <f>ROUND('CLINs &amp; Ceiling Rates'!H100,2)</f>
        <v>0</v>
      </c>
      <c r="H98" s="83">
        <f t="shared" si="11"/>
        <v>0</v>
      </c>
      <c r="I98" s="96"/>
      <c r="J98" s="384">
        <f t="shared" si="12"/>
        <v>0</v>
      </c>
      <c r="K98" s="385">
        <f t="shared" si="13"/>
        <v>0</v>
      </c>
      <c r="L98" s="97"/>
      <c r="M98" s="373">
        <f t="shared" si="7"/>
        <v>0</v>
      </c>
      <c r="N98" s="374">
        <f t="shared" si="8"/>
        <v>0</v>
      </c>
      <c r="O98" s="374">
        <f t="shared" si="9"/>
        <v>0</v>
      </c>
      <c r="P98" s="374">
        <f t="shared" si="10"/>
        <v>0</v>
      </c>
    </row>
    <row r="99" spans="1:16" ht="15" hidden="1" customHeight="1" x14ac:dyDescent="0.25">
      <c r="A99" s="121">
        <f>'CLINs &amp; Ceiling Rates'!B101</f>
        <v>0</v>
      </c>
      <c r="B99" s="121">
        <f>'CLINs &amp; Ceiling Rates'!C101</f>
        <v>0</v>
      </c>
      <c r="C99" s="81" t="str">
        <f>'CLINs &amp; Ceiling Rates'!G101</f>
        <v/>
      </c>
      <c r="D99" s="81" t="str">
        <f>IF('CLINs &amp; Ceiling Rates'!E101="","",'CLINs &amp; Ceiling Rates'!E101)</f>
        <v/>
      </c>
      <c r="E99" s="81" t="str">
        <f>IF('CLINs &amp; Ceiling Rates'!F101="","",'CLINs &amp; Ceiling Rates'!F101)</f>
        <v/>
      </c>
      <c r="F99" s="82">
        <f>'Labor Loading Matrix'!D314</f>
        <v>0</v>
      </c>
      <c r="G99" s="113">
        <f>ROUND('CLINs &amp; Ceiling Rates'!H101,2)</f>
        <v>0</v>
      </c>
      <c r="H99" s="83">
        <f t="shared" si="11"/>
        <v>0</v>
      </c>
      <c r="I99" s="96"/>
      <c r="J99" s="384">
        <f t="shared" si="12"/>
        <v>0</v>
      </c>
      <c r="K99" s="385">
        <f t="shared" si="13"/>
        <v>0</v>
      </c>
      <c r="L99" s="97"/>
      <c r="M99" s="373">
        <f t="shared" si="7"/>
        <v>0</v>
      </c>
      <c r="N99" s="374">
        <f t="shared" si="8"/>
        <v>0</v>
      </c>
      <c r="O99" s="374">
        <f t="shared" si="9"/>
        <v>0</v>
      </c>
      <c r="P99" s="374">
        <f t="shared" si="10"/>
        <v>0</v>
      </c>
    </row>
    <row r="100" spans="1:16" ht="15" hidden="1" customHeight="1" x14ac:dyDescent="0.25">
      <c r="A100" s="121">
        <f>'CLINs &amp; Ceiling Rates'!B102</f>
        <v>0</v>
      </c>
      <c r="B100" s="121">
        <f>'CLINs &amp; Ceiling Rates'!C102</f>
        <v>0</v>
      </c>
      <c r="C100" s="81" t="str">
        <f>'CLINs &amp; Ceiling Rates'!G102</f>
        <v/>
      </c>
      <c r="D100" s="81" t="str">
        <f>IF('CLINs &amp; Ceiling Rates'!E102="","",'CLINs &amp; Ceiling Rates'!E102)</f>
        <v/>
      </c>
      <c r="E100" s="81" t="str">
        <f>IF('CLINs &amp; Ceiling Rates'!F102="","",'CLINs &amp; Ceiling Rates'!F102)</f>
        <v/>
      </c>
      <c r="F100" s="82">
        <f>'Labor Loading Matrix'!D315</f>
        <v>0</v>
      </c>
      <c r="G100" s="113">
        <f>ROUND('CLINs &amp; Ceiling Rates'!H102,2)</f>
        <v>0</v>
      </c>
      <c r="H100" s="83">
        <f t="shared" si="11"/>
        <v>0</v>
      </c>
      <c r="I100" s="96"/>
      <c r="J100" s="384">
        <f t="shared" si="12"/>
        <v>0</v>
      </c>
      <c r="K100" s="385">
        <f t="shared" si="13"/>
        <v>0</v>
      </c>
      <c r="L100" s="97"/>
      <c r="M100" s="373">
        <f t="shared" si="7"/>
        <v>0</v>
      </c>
      <c r="N100" s="374">
        <f t="shared" si="8"/>
        <v>0</v>
      </c>
      <c r="O100" s="374">
        <f t="shared" si="9"/>
        <v>0</v>
      </c>
      <c r="P100" s="374">
        <f t="shared" si="10"/>
        <v>0</v>
      </c>
    </row>
    <row r="101" spans="1:16" ht="15" hidden="1" customHeight="1" x14ac:dyDescent="0.25">
      <c r="A101" s="121">
        <f>'CLINs &amp; Ceiling Rates'!B103</f>
        <v>0</v>
      </c>
      <c r="B101" s="121">
        <f>'CLINs &amp; Ceiling Rates'!C103</f>
        <v>0</v>
      </c>
      <c r="C101" s="81" t="str">
        <f>'CLINs &amp; Ceiling Rates'!G103</f>
        <v/>
      </c>
      <c r="D101" s="81" t="str">
        <f>IF('CLINs &amp; Ceiling Rates'!E103="","",'CLINs &amp; Ceiling Rates'!E103)</f>
        <v/>
      </c>
      <c r="E101" s="81" t="str">
        <f>IF('CLINs &amp; Ceiling Rates'!F103="","",'CLINs &amp; Ceiling Rates'!F103)</f>
        <v/>
      </c>
      <c r="F101" s="82">
        <f>'Labor Loading Matrix'!D316</f>
        <v>0</v>
      </c>
      <c r="G101" s="113">
        <f>ROUND('CLINs &amp; Ceiling Rates'!H103,2)</f>
        <v>0</v>
      </c>
      <c r="H101" s="83">
        <f t="shared" si="11"/>
        <v>0</v>
      </c>
      <c r="I101" s="96"/>
      <c r="J101" s="384">
        <f t="shared" si="12"/>
        <v>0</v>
      </c>
      <c r="K101" s="385">
        <f t="shared" si="13"/>
        <v>0</v>
      </c>
      <c r="L101" s="97"/>
      <c r="M101" s="373">
        <f t="shared" si="7"/>
        <v>0</v>
      </c>
      <c r="N101" s="374">
        <f t="shared" si="8"/>
        <v>0</v>
      </c>
      <c r="O101" s="374">
        <f t="shared" si="9"/>
        <v>0</v>
      </c>
      <c r="P101" s="374">
        <f t="shared" si="10"/>
        <v>0</v>
      </c>
    </row>
    <row r="102" spans="1:16" ht="15" hidden="1" customHeight="1" x14ac:dyDescent="0.25">
      <c r="A102" s="121">
        <f>'CLINs &amp; Ceiling Rates'!B104</f>
        <v>0</v>
      </c>
      <c r="B102" s="121">
        <f>'CLINs &amp; Ceiling Rates'!C104</f>
        <v>0</v>
      </c>
      <c r="C102" s="81" t="str">
        <f>'CLINs &amp; Ceiling Rates'!G104</f>
        <v/>
      </c>
      <c r="D102" s="81" t="str">
        <f>IF('CLINs &amp; Ceiling Rates'!E104="","",'CLINs &amp; Ceiling Rates'!E104)</f>
        <v/>
      </c>
      <c r="E102" s="81" t="str">
        <f>IF('CLINs &amp; Ceiling Rates'!F104="","",'CLINs &amp; Ceiling Rates'!F104)</f>
        <v/>
      </c>
      <c r="F102" s="82">
        <f>'Labor Loading Matrix'!D317</f>
        <v>0</v>
      </c>
      <c r="G102" s="113">
        <f>ROUND('CLINs &amp; Ceiling Rates'!H104,2)</f>
        <v>0</v>
      </c>
      <c r="H102" s="83">
        <f t="shared" si="11"/>
        <v>0</v>
      </c>
      <c r="I102" s="96"/>
      <c r="J102" s="384">
        <f t="shared" si="12"/>
        <v>0</v>
      </c>
      <c r="K102" s="385">
        <f t="shared" si="13"/>
        <v>0</v>
      </c>
      <c r="L102" s="97"/>
      <c r="M102" s="373">
        <f t="shared" si="7"/>
        <v>0</v>
      </c>
      <c r="N102" s="374">
        <f t="shared" si="8"/>
        <v>0</v>
      </c>
      <c r="O102" s="374">
        <f t="shared" si="9"/>
        <v>0</v>
      </c>
      <c r="P102" s="374">
        <f t="shared" si="10"/>
        <v>0</v>
      </c>
    </row>
    <row r="103" spans="1:16" ht="15" hidden="1" customHeight="1" x14ac:dyDescent="0.25">
      <c r="A103" s="121">
        <f>'CLINs &amp; Ceiling Rates'!B105</f>
        <v>0</v>
      </c>
      <c r="B103" s="121">
        <f>'CLINs &amp; Ceiling Rates'!C105</f>
        <v>0</v>
      </c>
      <c r="C103" s="81" t="str">
        <f>'CLINs &amp; Ceiling Rates'!G105</f>
        <v/>
      </c>
      <c r="D103" s="81" t="str">
        <f>IF('CLINs &amp; Ceiling Rates'!E105="","",'CLINs &amp; Ceiling Rates'!E105)</f>
        <v/>
      </c>
      <c r="E103" s="81" t="str">
        <f>IF('CLINs &amp; Ceiling Rates'!F105="","",'CLINs &amp; Ceiling Rates'!F105)</f>
        <v/>
      </c>
      <c r="F103" s="82">
        <f>'Labor Loading Matrix'!D318</f>
        <v>0</v>
      </c>
      <c r="G103" s="113">
        <f>ROUND('CLINs &amp; Ceiling Rates'!H105,2)</f>
        <v>0</v>
      </c>
      <c r="H103" s="83">
        <f t="shared" si="11"/>
        <v>0</v>
      </c>
      <c r="I103" s="96"/>
      <c r="J103" s="384">
        <f t="shared" si="12"/>
        <v>0</v>
      </c>
      <c r="K103" s="385">
        <f t="shared" si="13"/>
        <v>0</v>
      </c>
      <c r="L103" s="97"/>
      <c r="M103" s="373">
        <f t="shared" si="7"/>
        <v>0</v>
      </c>
      <c r="N103" s="374">
        <f t="shared" si="8"/>
        <v>0</v>
      </c>
      <c r="O103" s="374">
        <f t="shared" si="9"/>
        <v>0</v>
      </c>
      <c r="P103" s="374">
        <f t="shared" si="10"/>
        <v>0</v>
      </c>
    </row>
    <row r="104" spans="1:16" ht="15" hidden="1" customHeight="1" x14ac:dyDescent="0.25">
      <c r="A104" s="121">
        <f>'CLINs &amp; Ceiling Rates'!B106</f>
        <v>0</v>
      </c>
      <c r="B104" s="121">
        <f>'CLINs &amp; Ceiling Rates'!C106</f>
        <v>0</v>
      </c>
      <c r="C104" s="81" t="str">
        <f>'CLINs &amp; Ceiling Rates'!G106</f>
        <v/>
      </c>
      <c r="D104" s="81" t="str">
        <f>IF('CLINs &amp; Ceiling Rates'!E106="","",'CLINs &amp; Ceiling Rates'!E106)</f>
        <v/>
      </c>
      <c r="E104" s="81" t="str">
        <f>IF('CLINs &amp; Ceiling Rates'!F106="","",'CLINs &amp; Ceiling Rates'!F106)</f>
        <v/>
      </c>
      <c r="F104" s="82">
        <f>'Labor Loading Matrix'!D319</f>
        <v>0</v>
      </c>
      <c r="G104" s="113">
        <f>ROUND('CLINs &amp; Ceiling Rates'!H106,2)</f>
        <v>0</v>
      </c>
      <c r="H104" s="83">
        <f t="shared" si="11"/>
        <v>0</v>
      </c>
      <c r="I104" s="96"/>
      <c r="J104" s="384">
        <f t="shared" si="12"/>
        <v>0</v>
      </c>
      <c r="K104" s="385">
        <f t="shared" si="13"/>
        <v>0</v>
      </c>
      <c r="L104" s="97"/>
      <c r="M104" s="373">
        <f t="shared" si="7"/>
        <v>0</v>
      </c>
      <c r="N104" s="374">
        <f t="shared" si="8"/>
        <v>0</v>
      </c>
      <c r="O104" s="374">
        <f t="shared" si="9"/>
        <v>0</v>
      </c>
      <c r="P104" s="374">
        <f t="shared" si="10"/>
        <v>0</v>
      </c>
    </row>
    <row r="105" spans="1:16" ht="15" hidden="1" customHeight="1" x14ac:dyDescent="0.25">
      <c r="A105" s="121">
        <f>'CLINs &amp; Ceiling Rates'!B107</f>
        <v>0</v>
      </c>
      <c r="B105" s="121">
        <f>'CLINs &amp; Ceiling Rates'!C107</f>
        <v>0</v>
      </c>
      <c r="C105" s="81" t="str">
        <f>'CLINs &amp; Ceiling Rates'!G107</f>
        <v/>
      </c>
      <c r="D105" s="81" t="str">
        <f>IF('CLINs &amp; Ceiling Rates'!E107="","",'CLINs &amp; Ceiling Rates'!E107)</f>
        <v/>
      </c>
      <c r="E105" s="81" t="str">
        <f>IF('CLINs &amp; Ceiling Rates'!F107="","",'CLINs &amp; Ceiling Rates'!F107)</f>
        <v/>
      </c>
      <c r="F105" s="82">
        <f>'Labor Loading Matrix'!D320</f>
        <v>0</v>
      </c>
      <c r="G105" s="113">
        <f>ROUND('CLINs &amp; Ceiling Rates'!H107,2)</f>
        <v>0</v>
      </c>
      <c r="H105" s="83">
        <f t="shared" si="11"/>
        <v>0</v>
      </c>
      <c r="I105" s="96"/>
      <c r="J105" s="384">
        <f t="shared" si="12"/>
        <v>0</v>
      </c>
      <c r="K105" s="385">
        <f t="shared" si="13"/>
        <v>0</v>
      </c>
      <c r="L105" s="97"/>
      <c r="M105" s="373">
        <f t="shared" si="7"/>
        <v>0</v>
      </c>
      <c r="N105" s="374">
        <f t="shared" si="8"/>
        <v>0</v>
      </c>
      <c r="O105" s="374">
        <f t="shared" si="9"/>
        <v>0</v>
      </c>
      <c r="P105" s="374">
        <f t="shared" si="10"/>
        <v>0</v>
      </c>
    </row>
    <row r="106" spans="1:16" ht="15" hidden="1" customHeight="1" x14ac:dyDescent="0.25">
      <c r="A106" s="121">
        <f>'CLINs &amp; Ceiling Rates'!B108</f>
        <v>0</v>
      </c>
      <c r="B106" s="121">
        <f>'CLINs &amp; Ceiling Rates'!C108</f>
        <v>0</v>
      </c>
      <c r="C106" s="81" t="str">
        <f>'CLINs &amp; Ceiling Rates'!G108</f>
        <v/>
      </c>
      <c r="D106" s="81" t="str">
        <f>IF('CLINs &amp; Ceiling Rates'!E108="","",'CLINs &amp; Ceiling Rates'!E108)</f>
        <v/>
      </c>
      <c r="E106" s="81" t="str">
        <f>IF('CLINs &amp; Ceiling Rates'!F108="","",'CLINs &amp; Ceiling Rates'!F108)</f>
        <v/>
      </c>
      <c r="F106" s="82">
        <f>'Labor Loading Matrix'!D321</f>
        <v>0</v>
      </c>
      <c r="G106" s="113">
        <f>ROUND('CLINs &amp; Ceiling Rates'!H108,2)</f>
        <v>0</v>
      </c>
      <c r="H106" s="83">
        <f t="shared" si="11"/>
        <v>0</v>
      </c>
      <c r="I106" s="96"/>
      <c r="J106" s="384">
        <f t="shared" si="12"/>
        <v>0</v>
      </c>
      <c r="K106" s="385">
        <f t="shared" si="13"/>
        <v>0</v>
      </c>
      <c r="L106" s="97"/>
      <c r="M106" s="373">
        <f t="shared" si="7"/>
        <v>0</v>
      </c>
      <c r="N106" s="374">
        <f t="shared" si="8"/>
        <v>0</v>
      </c>
      <c r="O106" s="374">
        <f t="shared" si="9"/>
        <v>0</v>
      </c>
      <c r="P106" s="374">
        <f t="shared" si="10"/>
        <v>0</v>
      </c>
    </row>
    <row r="107" spans="1:16" ht="15" hidden="1" customHeight="1" x14ac:dyDescent="0.25">
      <c r="A107" s="121">
        <f>'CLINs &amp; Ceiling Rates'!B109</f>
        <v>0</v>
      </c>
      <c r="B107" s="121">
        <f>'CLINs &amp; Ceiling Rates'!C109</f>
        <v>0</v>
      </c>
      <c r="C107" s="81" t="str">
        <f>'CLINs &amp; Ceiling Rates'!G109</f>
        <v/>
      </c>
      <c r="D107" s="81" t="str">
        <f>IF('CLINs &amp; Ceiling Rates'!E109="","",'CLINs &amp; Ceiling Rates'!E109)</f>
        <v/>
      </c>
      <c r="E107" s="81" t="str">
        <f>IF('CLINs &amp; Ceiling Rates'!F109="","",'CLINs &amp; Ceiling Rates'!F109)</f>
        <v/>
      </c>
      <c r="F107" s="82">
        <f>'Labor Loading Matrix'!D322</f>
        <v>0</v>
      </c>
      <c r="G107" s="113">
        <f>ROUND('CLINs &amp; Ceiling Rates'!H109,2)</f>
        <v>0</v>
      </c>
      <c r="H107" s="83">
        <f t="shared" si="11"/>
        <v>0</v>
      </c>
      <c r="I107" s="96"/>
      <c r="J107" s="384">
        <f t="shared" si="12"/>
        <v>0</v>
      </c>
      <c r="K107" s="385">
        <f t="shared" si="13"/>
        <v>0</v>
      </c>
      <c r="L107" s="97"/>
      <c r="M107" s="373">
        <f t="shared" si="7"/>
        <v>0</v>
      </c>
      <c r="N107" s="374">
        <f t="shared" si="8"/>
        <v>0</v>
      </c>
      <c r="O107" s="374">
        <f t="shared" si="9"/>
        <v>0</v>
      </c>
      <c r="P107" s="374">
        <f t="shared" si="10"/>
        <v>0</v>
      </c>
    </row>
    <row r="108" spans="1:16" ht="15" hidden="1" customHeight="1" x14ac:dyDescent="0.25">
      <c r="A108" s="121">
        <f>'CLINs &amp; Ceiling Rates'!B110</f>
        <v>0</v>
      </c>
      <c r="B108" s="121">
        <f>'CLINs &amp; Ceiling Rates'!C110</f>
        <v>0</v>
      </c>
      <c r="C108" s="81" t="str">
        <f>'CLINs &amp; Ceiling Rates'!G110</f>
        <v/>
      </c>
      <c r="D108" s="81" t="str">
        <f>IF('CLINs &amp; Ceiling Rates'!E110="","",'CLINs &amp; Ceiling Rates'!E110)</f>
        <v/>
      </c>
      <c r="E108" s="81" t="str">
        <f>IF('CLINs &amp; Ceiling Rates'!F110="","",'CLINs &amp; Ceiling Rates'!F110)</f>
        <v/>
      </c>
      <c r="F108" s="82">
        <f>'Labor Loading Matrix'!D323</f>
        <v>0</v>
      </c>
      <c r="G108" s="113">
        <f>ROUND('CLINs &amp; Ceiling Rates'!H110,2)</f>
        <v>0</v>
      </c>
      <c r="H108" s="83">
        <f t="shared" si="11"/>
        <v>0</v>
      </c>
      <c r="I108" s="96"/>
      <c r="J108" s="384">
        <f t="shared" si="12"/>
        <v>0</v>
      </c>
      <c r="K108" s="385">
        <f t="shared" si="13"/>
        <v>0</v>
      </c>
      <c r="L108" s="97"/>
      <c r="M108" s="373">
        <f t="shared" si="7"/>
        <v>0</v>
      </c>
      <c r="N108" s="374">
        <f t="shared" si="8"/>
        <v>0</v>
      </c>
      <c r="O108" s="374">
        <f t="shared" si="9"/>
        <v>0</v>
      </c>
      <c r="P108" s="374">
        <f t="shared" si="10"/>
        <v>0</v>
      </c>
    </row>
    <row r="109" spans="1:16" ht="15" hidden="1" customHeight="1" x14ac:dyDescent="0.25">
      <c r="A109" s="121">
        <f>'CLINs &amp; Ceiling Rates'!B111</f>
        <v>0</v>
      </c>
      <c r="B109" s="121">
        <f>'CLINs &amp; Ceiling Rates'!C111</f>
        <v>0</v>
      </c>
      <c r="C109" s="81" t="str">
        <f>'CLINs &amp; Ceiling Rates'!G111</f>
        <v/>
      </c>
      <c r="D109" s="81" t="str">
        <f>IF('CLINs &amp; Ceiling Rates'!E111="","",'CLINs &amp; Ceiling Rates'!E111)</f>
        <v/>
      </c>
      <c r="E109" s="81" t="str">
        <f>IF('CLINs &amp; Ceiling Rates'!F111="","",'CLINs &amp; Ceiling Rates'!F111)</f>
        <v/>
      </c>
      <c r="F109" s="82">
        <f>'Labor Loading Matrix'!D324</f>
        <v>0</v>
      </c>
      <c r="G109" s="113">
        <f>ROUND('CLINs &amp; Ceiling Rates'!H111,2)</f>
        <v>0</v>
      </c>
      <c r="H109" s="83">
        <f t="shared" si="11"/>
        <v>0</v>
      </c>
      <c r="I109" s="96"/>
      <c r="J109" s="384">
        <f t="shared" si="12"/>
        <v>0</v>
      </c>
      <c r="K109" s="385">
        <f t="shared" si="13"/>
        <v>0</v>
      </c>
      <c r="L109" s="97"/>
      <c r="M109" s="373">
        <f t="shared" si="7"/>
        <v>0</v>
      </c>
      <c r="N109" s="374">
        <f t="shared" si="8"/>
        <v>0</v>
      </c>
      <c r="O109" s="374">
        <f t="shared" si="9"/>
        <v>0</v>
      </c>
      <c r="P109" s="374">
        <f t="shared" si="10"/>
        <v>0</v>
      </c>
    </row>
    <row r="110" spans="1:16" ht="15" hidden="1" customHeight="1" x14ac:dyDescent="0.25">
      <c r="A110" s="121">
        <f>'CLINs &amp; Ceiling Rates'!B112</f>
        <v>0</v>
      </c>
      <c r="B110" s="121">
        <f>'CLINs &amp; Ceiling Rates'!C112</f>
        <v>0</v>
      </c>
      <c r="C110" s="81" t="str">
        <f>'CLINs &amp; Ceiling Rates'!G112</f>
        <v/>
      </c>
      <c r="D110" s="81" t="str">
        <f>IF('CLINs &amp; Ceiling Rates'!E112="","",'CLINs &amp; Ceiling Rates'!E112)</f>
        <v/>
      </c>
      <c r="E110" s="81" t="str">
        <f>IF('CLINs &amp; Ceiling Rates'!F112="","",'CLINs &amp; Ceiling Rates'!F112)</f>
        <v/>
      </c>
      <c r="F110" s="82">
        <f>'Labor Loading Matrix'!D325</f>
        <v>0</v>
      </c>
      <c r="G110" s="113">
        <f>ROUND('CLINs &amp; Ceiling Rates'!H112,2)</f>
        <v>0</v>
      </c>
      <c r="H110" s="83">
        <f t="shared" si="11"/>
        <v>0</v>
      </c>
      <c r="I110" s="96"/>
      <c r="J110" s="384">
        <f t="shared" si="12"/>
        <v>0</v>
      </c>
      <c r="K110" s="385">
        <f t="shared" si="13"/>
        <v>0</v>
      </c>
      <c r="L110" s="97"/>
      <c r="M110" s="373">
        <f t="shared" si="7"/>
        <v>0</v>
      </c>
      <c r="N110" s="374">
        <f t="shared" si="8"/>
        <v>0</v>
      </c>
      <c r="O110" s="374">
        <f t="shared" si="9"/>
        <v>0</v>
      </c>
      <c r="P110" s="374">
        <f t="shared" si="10"/>
        <v>0</v>
      </c>
    </row>
    <row r="111" spans="1:16" ht="15" hidden="1" customHeight="1" x14ac:dyDescent="0.25">
      <c r="A111" s="121">
        <f>'CLINs &amp; Ceiling Rates'!B113</f>
        <v>0</v>
      </c>
      <c r="B111" s="121">
        <f>'CLINs &amp; Ceiling Rates'!C113</f>
        <v>0</v>
      </c>
      <c r="C111" s="81" t="str">
        <f>'CLINs &amp; Ceiling Rates'!G113</f>
        <v/>
      </c>
      <c r="D111" s="81" t="str">
        <f>IF('CLINs &amp; Ceiling Rates'!E113="","",'CLINs &amp; Ceiling Rates'!E113)</f>
        <v/>
      </c>
      <c r="E111" s="81" t="str">
        <f>IF('CLINs &amp; Ceiling Rates'!F113="","",'CLINs &amp; Ceiling Rates'!F113)</f>
        <v/>
      </c>
      <c r="F111" s="82">
        <f>'Labor Loading Matrix'!D326</f>
        <v>0</v>
      </c>
      <c r="G111" s="113">
        <f>ROUND('CLINs &amp; Ceiling Rates'!H113,2)</f>
        <v>0</v>
      </c>
      <c r="H111" s="83">
        <f t="shared" si="11"/>
        <v>0</v>
      </c>
      <c r="I111" s="96"/>
      <c r="J111" s="384">
        <f t="shared" si="12"/>
        <v>0</v>
      </c>
      <c r="K111" s="385">
        <f t="shared" si="13"/>
        <v>0</v>
      </c>
      <c r="L111" s="97"/>
      <c r="M111" s="373">
        <f t="shared" si="7"/>
        <v>0</v>
      </c>
      <c r="N111" s="374">
        <f t="shared" si="8"/>
        <v>0</v>
      </c>
      <c r="O111" s="374">
        <f t="shared" si="9"/>
        <v>0</v>
      </c>
      <c r="P111" s="374">
        <f t="shared" si="10"/>
        <v>0</v>
      </c>
    </row>
    <row r="112" spans="1:16" ht="15" hidden="1" customHeight="1" x14ac:dyDescent="0.25">
      <c r="A112" s="121">
        <f>'CLINs &amp; Ceiling Rates'!B114</f>
        <v>0</v>
      </c>
      <c r="B112" s="121">
        <f>'CLINs &amp; Ceiling Rates'!C114</f>
        <v>0</v>
      </c>
      <c r="C112" s="81" t="str">
        <f>'CLINs &amp; Ceiling Rates'!G114</f>
        <v/>
      </c>
      <c r="D112" s="81" t="str">
        <f>IF('CLINs &amp; Ceiling Rates'!E114="","",'CLINs &amp; Ceiling Rates'!E114)</f>
        <v/>
      </c>
      <c r="E112" s="81" t="str">
        <f>IF('CLINs &amp; Ceiling Rates'!F114="","",'CLINs &amp; Ceiling Rates'!F114)</f>
        <v/>
      </c>
      <c r="F112" s="82">
        <f>'Labor Loading Matrix'!D327</f>
        <v>0</v>
      </c>
      <c r="G112" s="113">
        <f>ROUND('CLINs &amp; Ceiling Rates'!H114,2)</f>
        <v>0</v>
      </c>
      <c r="H112" s="83">
        <f t="shared" si="11"/>
        <v>0</v>
      </c>
      <c r="I112" s="96"/>
      <c r="J112" s="384">
        <f t="shared" si="12"/>
        <v>0</v>
      </c>
      <c r="K112" s="385">
        <f t="shared" si="13"/>
        <v>0</v>
      </c>
      <c r="L112" s="97"/>
      <c r="M112" s="373">
        <f t="shared" si="7"/>
        <v>0</v>
      </c>
      <c r="N112" s="374">
        <f t="shared" si="8"/>
        <v>0</v>
      </c>
      <c r="O112" s="374">
        <f t="shared" si="9"/>
        <v>0</v>
      </c>
      <c r="P112" s="374">
        <f t="shared" si="10"/>
        <v>0</v>
      </c>
    </row>
    <row r="113" spans="1:16" ht="15" hidden="1" customHeight="1" x14ac:dyDescent="0.25">
      <c r="A113" s="121">
        <f>'CLINs &amp; Ceiling Rates'!B115</f>
        <v>0</v>
      </c>
      <c r="B113" s="121">
        <f>'CLINs &amp; Ceiling Rates'!C115</f>
        <v>0</v>
      </c>
      <c r="C113" s="81" t="str">
        <f>'CLINs &amp; Ceiling Rates'!G115</f>
        <v/>
      </c>
      <c r="D113" s="81" t="str">
        <f>IF('CLINs &amp; Ceiling Rates'!E115="","",'CLINs &amp; Ceiling Rates'!E115)</f>
        <v/>
      </c>
      <c r="E113" s="81" t="str">
        <f>IF('CLINs &amp; Ceiling Rates'!F115="","",'CLINs &amp; Ceiling Rates'!F115)</f>
        <v/>
      </c>
      <c r="F113" s="82">
        <f>'Labor Loading Matrix'!D328</f>
        <v>0</v>
      </c>
      <c r="G113" s="113">
        <f>ROUND('CLINs &amp; Ceiling Rates'!H115,2)</f>
        <v>0</v>
      </c>
      <c r="H113" s="83">
        <f t="shared" si="11"/>
        <v>0</v>
      </c>
      <c r="I113" s="96"/>
      <c r="J113" s="384">
        <f t="shared" si="12"/>
        <v>0</v>
      </c>
      <c r="K113" s="385">
        <f t="shared" si="13"/>
        <v>0</v>
      </c>
      <c r="L113" s="97"/>
      <c r="M113" s="373">
        <f t="shared" si="7"/>
        <v>0</v>
      </c>
      <c r="N113" s="374">
        <f t="shared" si="8"/>
        <v>0</v>
      </c>
      <c r="O113" s="374">
        <f t="shared" si="9"/>
        <v>0</v>
      </c>
      <c r="P113" s="374">
        <f t="shared" si="10"/>
        <v>0</v>
      </c>
    </row>
    <row r="114" spans="1:16" ht="15" hidden="1" customHeight="1" x14ac:dyDescent="0.25">
      <c r="A114" s="121">
        <f>'CLINs &amp; Ceiling Rates'!B116</f>
        <v>0</v>
      </c>
      <c r="B114" s="121">
        <f>'CLINs &amp; Ceiling Rates'!C116</f>
        <v>0</v>
      </c>
      <c r="C114" s="81" t="str">
        <f>'CLINs &amp; Ceiling Rates'!G116</f>
        <v/>
      </c>
      <c r="D114" s="81" t="str">
        <f>IF('CLINs &amp; Ceiling Rates'!E116="","",'CLINs &amp; Ceiling Rates'!E116)</f>
        <v/>
      </c>
      <c r="E114" s="81" t="str">
        <f>IF('CLINs &amp; Ceiling Rates'!F116="","",'CLINs &amp; Ceiling Rates'!F116)</f>
        <v/>
      </c>
      <c r="F114" s="82">
        <f>'Labor Loading Matrix'!D329</f>
        <v>0</v>
      </c>
      <c r="G114" s="113">
        <f>ROUND('CLINs &amp; Ceiling Rates'!H116,2)</f>
        <v>0</v>
      </c>
      <c r="H114" s="83">
        <f t="shared" si="11"/>
        <v>0</v>
      </c>
      <c r="I114" s="96"/>
      <c r="J114" s="384">
        <f t="shared" si="12"/>
        <v>0</v>
      </c>
      <c r="K114" s="385">
        <f t="shared" si="13"/>
        <v>0</v>
      </c>
      <c r="L114" s="97"/>
      <c r="M114" s="373">
        <f t="shared" si="7"/>
        <v>0</v>
      </c>
      <c r="N114" s="374">
        <f t="shared" si="8"/>
        <v>0</v>
      </c>
      <c r="O114" s="374">
        <f t="shared" si="9"/>
        <v>0</v>
      </c>
      <c r="P114" s="374">
        <f t="shared" si="10"/>
        <v>0</v>
      </c>
    </row>
    <row r="115" spans="1:16" ht="15" hidden="1" customHeight="1" x14ac:dyDescent="0.25">
      <c r="A115" s="121">
        <f>'CLINs &amp; Ceiling Rates'!B117</f>
        <v>0</v>
      </c>
      <c r="B115" s="121">
        <f>'CLINs &amp; Ceiling Rates'!C117</f>
        <v>0</v>
      </c>
      <c r="C115" s="81" t="str">
        <f>'CLINs &amp; Ceiling Rates'!G117</f>
        <v/>
      </c>
      <c r="D115" s="81" t="str">
        <f>IF('CLINs &amp; Ceiling Rates'!E117="","",'CLINs &amp; Ceiling Rates'!E117)</f>
        <v/>
      </c>
      <c r="E115" s="81" t="str">
        <f>IF('CLINs &amp; Ceiling Rates'!F117="","",'CLINs &amp; Ceiling Rates'!F117)</f>
        <v/>
      </c>
      <c r="F115" s="82">
        <f>'Labor Loading Matrix'!D330</f>
        <v>0</v>
      </c>
      <c r="G115" s="113">
        <f>ROUND('CLINs &amp; Ceiling Rates'!H117,2)</f>
        <v>0</v>
      </c>
      <c r="H115" s="83">
        <f t="shared" si="11"/>
        <v>0</v>
      </c>
      <c r="I115" s="96"/>
      <c r="J115" s="384">
        <f t="shared" si="12"/>
        <v>0</v>
      </c>
      <c r="K115" s="385">
        <f t="shared" si="13"/>
        <v>0</v>
      </c>
      <c r="L115" s="97"/>
      <c r="M115" s="373">
        <f t="shared" si="7"/>
        <v>0</v>
      </c>
      <c r="N115" s="374">
        <f t="shared" si="8"/>
        <v>0</v>
      </c>
      <c r="O115" s="374">
        <f t="shared" si="9"/>
        <v>0</v>
      </c>
      <c r="P115" s="374">
        <f t="shared" si="10"/>
        <v>0</v>
      </c>
    </row>
    <row r="116" spans="1:16" ht="15" hidden="1" customHeight="1" x14ac:dyDescent="0.25">
      <c r="A116" s="121">
        <f>'CLINs &amp; Ceiling Rates'!B118</f>
        <v>0</v>
      </c>
      <c r="B116" s="121">
        <f>'CLINs &amp; Ceiling Rates'!C118</f>
        <v>0</v>
      </c>
      <c r="C116" s="81" t="str">
        <f>'CLINs &amp; Ceiling Rates'!G118</f>
        <v/>
      </c>
      <c r="D116" s="81" t="str">
        <f>IF('CLINs &amp; Ceiling Rates'!E118="","",'CLINs &amp; Ceiling Rates'!E118)</f>
        <v/>
      </c>
      <c r="E116" s="81" t="str">
        <f>IF('CLINs &amp; Ceiling Rates'!F118="","",'CLINs &amp; Ceiling Rates'!F118)</f>
        <v/>
      </c>
      <c r="F116" s="82">
        <f>'Labor Loading Matrix'!D331</f>
        <v>0</v>
      </c>
      <c r="G116" s="113">
        <f>ROUND('CLINs &amp; Ceiling Rates'!H118,2)</f>
        <v>0</v>
      </c>
      <c r="H116" s="83">
        <f t="shared" si="11"/>
        <v>0</v>
      </c>
      <c r="I116" s="96"/>
      <c r="J116" s="384">
        <f t="shared" si="12"/>
        <v>0</v>
      </c>
      <c r="K116" s="385">
        <f t="shared" si="13"/>
        <v>0</v>
      </c>
      <c r="L116" s="97"/>
      <c r="M116" s="373">
        <f t="shared" si="7"/>
        <v>0</v>
      </c>
      <c r="N116" s="374">
        <f t="shared" si="8"/>
        <v>0</v>
      </c>
      <c r="O116" s="374">
        <f t="shared" si="9"/>
        <v>0</v>
      </c>
      <c r="P116" s="374">
        <f t="shared" si="10"/>
        <v>0</v>
      </c>
    </row>
    <row r="117" spans="1:16" ht="15" hidden="1" customHeight="1" x14ac:dyDescent="0.25">
      <c r="A117" s="121">
        <f>'CLINs &amp; Ceiling Rates'!B119</f>
        <v>0</v>
      </c>
      <c r="B117" s="121">
        <f>'CLINs &amp; Ceiling Rates'!C119</f>
        <v>0</v>
      </c>
      <c r="C117" s="81" t="str">
        <f>'CLINs &amp; Ceiling Rates'!G119</f>
        <v/>
      </c>
      <c r="D117" s="81" t="str">
        <f>IF('CLINs &amp; Ceiling Rates'!E119="","",'CLINs &amp; Ceiling Rates'!E119)</f>
        <v/>
      </c>
      <c r="E117" s="81" t="str">
        <f>IF('CLINs &amp; Ceiling Rates'!F119="","",'CLINs &amp; Ceiling Rates'!F119)</f>
        <v/>
      </c>
      <c r="F117" s="82">
        <f>'Labor Loading Matrix'!D332</f>
        <v>0</v>
      </c>
      <c r="G117" s="113">
        <f>ROUND('CLINs &amp; Ceiling Rates'!H119,2)</f>
        <v>0</v>
      </c>
      <c r="H117" s="83">
        <f t="shared" si="11"/>
        <v>0</v>
      </c>
      <c r="I117" s="96"/>
      <c r="J117" s="384">
        <f t="shared" si="12"/>
        <v>0</v>
      </c>
      <c r="K117" s="385">
        <f t="shared" si="13"/>
        <v>0</v>
      </c>
      <c r="L117" s="97"/>
      <c r="M117" s="373">
        <f t="shared" si="7"/>
        <v>0</v>
      </c>
      <c r="N117" s="374">
        <f t="shared" si="8"/>
        <v>0</v>
      </c>
      <c r="O117" s="374">
        <f t="shared" si="9"/>
        <v>0</v>
      </c>
      <c r="P117" s="374">
        <f t="shared" si="10"/>
        <v>0</v>
      </c>
    </row>
    <row r="118" spans="1:16" ht="15" hidden="1" customHeight="1" x14ac:dyDescent="0.25">
      <c r="A118" s="121">
        <f>'CLINs &amp; Ceiling Rates'!B120</f>
        <v>0</v>
      </c>
      <c r="B118" s="121">
        <f>'CLINs &amp; Ceiling Rates'!C120</f>
        <v>0</v>
      </c>
      <c r="C118" s="81" t="str">
        <f>'CLINs &amp; Ceiling Rates'!G120</f>
        <v/>
      </c>
      <c r="D118" s="81" t="str">
        <f>IF('CLINs &amp; Ceiling Rates'!E120="","",'CLINs &amp; Ceiling Rates'!E120)</f>
        <v/>
      </c>
      <c r="E118" s="81" t="str">
        <f>IF('CLINs &amp; Ceiling Rates'!F120="","",'CLINs &amp; Ceiling Rates'!F120)</f>
        <v/>
      </c>
      <c r="F118" s="82">
        <f>'Labor Loading Matrix'!D333</f>
        <v>0</v>
      </c>
      <c r="G118" s="113">
        <f>ROUND('CLINs &amp; Ceiling Rates'!H120,2)</f>
        <v>0</v>
      </c>
      <c r="H118" s="83">
        <f t="shared" si="11"/>
        <v>0</v>
      </c>
      <c r="I118" s="96"/>
      <c r="J118" s="384">
        <f t="shared" si="12"/>
        <v>0</v>
      </c>
      <c r="K118" s="385">
        <f t="shared" si="13"/>
        <v>0</v>
      </c>
      <c r="L118" s="97"/>
      <c r="M118" s="373">
        <f t="shared" si="7"/>
        <v>0</v>
      </c>
      <c r="N118" s="374">
        <f t="shared" si="8"/>
        <v>0</v>
      </c>
      <c r="O118" s="374">
        <f t="shared" si="9"/>
        <v>0</v>
      </c>
      <c r="P118" s="374">
        <f t="shared" si="10"/>
        <v>0</v>
      </c>
    </row>
    <row r="119" spans="1:16" ht="15" hidden="1" customHeight="1" x14ac:dyDescent="0.25">
      <c r="A119" s="121">
        <f>'CLINs &amp; Ceiling Rates'!B121</f>
        <v>0</v>
      </c>
      <c r="B119" s="121">
        <f>'CLINs &amp; Ceiling Rates'!C121</f>
        <v>0</v>
      </c>
      <c r="C119" s="81" t="str">
        <f>'CLINs &amp; Ceiling Rates'!G121</f>
        <v/>
      </c>
      <c r="D119" s="81" t="str">
        <f>IF('CLINs &amp; Ceiling Rates'!E121="","",'CLINs &amp; Ceiling Rates'!E121)</f>
        <v/>
      </c>
      <c r="E119" s="81" t="str">
        <f>IF('CLINs &amp; Ceiling Rates'!F121="","",'CLINs &amp; Ceiling Rates'!F121)</f>
        <v/>
      </c>
      <c r="F119" s="82">
        <f>'Labor Loading Matrix'!D334</f>
        <v>0</v>
      </c>
      <c r="G119" s="113">
        <f>ROUND('CLINs &amp; Ceiling Rates'!H121,2)</f>
        <v>0</v>
      </c>
      <c r="H119" s="83">
        <f t="shared" si="11"/>
        <v>0</v>
      </c>
      <c r="I119" s="96"/>
      <c r="J119" s="384">
        <f t="shared" si="12"/>
        <v>0</v>
      </c>
      <c r="K119" s="385">
        <f t="shared" si="13"/>
        <v>0</v>
      </c>
      <c r="L119" s="97"/>
      <c r="M119" s="373">
        <f t="shared" si="7"/>
        <v>0</v>
      </c>
      <c r="N119" s="374">
        <f t="shared" si="8"/>
        <v>0</v>
      </c>
      <c r="O119" s="374">
        <f t="shared" si="9"/>
        <v>0</v>
      </c>
      <c r="P119" s="374">
        <f t="shared" si="10"/>
        <v>0</v>
      </c>
    </row>
    <row r="120" spans="1:16" ht="15" hidden="1" customHeight="1" x14ac:dyDescent="0.25">
      <c r="A120" s="121">
        <f>'CLINs &amp; Ceiling Rates'!B122</f>
        <v>0</v>
      </c>
      <c r="B120" s="121">
        <f>'CLINs &amp; Ceiling Rates'!C122</f>
        <v>0</v>
      </c>
      <c r="C120" s="81" t="str">
        <f>'CLINs &amp; Ceiling Rates'!G122</f>
        <v/>
      </c>
      <c r="D120" s="81" t="str">
        <f>IF('CLINs &amp; Ceiling Rates'!E122="","",'CLINs &amp; Ceiling Rates'!E122)</f>
        <v/>
      </c>
      <c r="E120" s="81" t="str">
        <f>IF('CLINs &amp; Ceiling Rates'!F122="","",'CLINs &amp; Ceiling Rates'!F122)</f>
        <v/>
      </c>
      <c r="F120" s="82">
        <f>'Labor Loading Matrix'!D335</f>
        <v>0</v>
      </c>
      <c r="G120" s="113">
        <f>ROUND('CLINs &amp; Ceiling Rates'!H122,2)</f>
        <v>0</v>
      </c>
      <c r="H120" s="83">
        <f t="shared" si="11"/>
        <v>0</v>
      </c>
      <c r="I120" s="96"/>
      <c r="J120" s="384">
        <f t="shared" si="12"/>
        <v>0</v>
      </c>
      <c r="K120" s="385">
        <f t="shared" si="13"/>
        <v>0</v>
      </c>
      <c r="L120" s="97"/>
      <c r="M120" s="373">
        <f t="shared" si="7"/>
        <v>0</v>
      </c>
      <c r="N120" s="374">
        <f t="shared" si="8"/>
        <v>0</v>
      </c>
      <c r="O120" s="374">
        <f t="shared" si="9"/>
        <v>0</v>
      </c>
      <c r="P120" s="374">
        <f t="shared" si="10"/>
        <v>0</v>
      </c>
    </row>
    <row r="121" spans="1:16" ht="15" hidden="1" customHeight="1" x14ac:dyDescent="0.25">
      <c r="A121" s="121">
        <f>'CLINs &amp; Ceiling Rates'!B123</f>
        <v>0</v>
      </c>
      <c r="B121" s="121">
        <f>'CLINs &amp; Ceiling Rates'!C123</f>
        <v>0</v>
      </c>
      <c r="C121" s="81" t="str">
        <f>'CLINs &amp; Ceiling Rates'!G123</f>
        <v/>
      </c>
      <c r="D121" s="81" t="str">
        <f>IF('CLINs &amp; Ceiling Rates'!E123="","",'CLINs &amp; Ceiling Rates'!E123)</f>
        <v/>
      </c>
      <c r="E121" s="81" t="str">
        <f>IF('CLINs &amp; Ceiling Rates'!F123="","",'CLINs &amp; Ceiling Rates'!F123)</f>
        <v/>
      </c>
      <c r="F121" s="82">
        <f>'Labor Loading Matrix'!D336</f>
        <v>0</v>
      </c>
      <c r="G121" s="113">
        <f>ROUND('CLINs &amp; Ceiling Rates'!H123,2)</f>
        <v>0</v>
      </c>
      <c r="H121" s="83">
        <f t="shared" si="11"/>
        <v>0</v>
      </c>
      <c r="I121" s="96"/>
      <c r="J121" s="384">
        <f t="shared" si="12"/>
        <v>0</v>
      </c>
      <c r="K121" s="385">
        <f t="shared" si="13"/>
        <v>0</v>
      </c>
      <c r="L121" s="97"/>
      <c r="M121" s="373">
        <f t="shared" si="7"/>
        <v>0</v>
      </c>
      <c r="N121" s="374">
        <f t="shared" si="8"/>
        <v>0</v>
      </c>
      <c r="O121" s="374">
        <f t="shared" si="9"/>
        <v>0</v>
      </c>
      <c r="P121" s="374">
        <f t="shared" si="10"/>
        <v>0</v>
      </c>
    </row>
    <row r="122" spans="1:16" ht="15" hidden="1" customHeight="1" x14ac:dyDescent="0.25">
      <c r="A122" s="121">
        <f>'CLINs &amp; Ceiling Rates'!B124</f>
        <v>0</v>
      </c>
      <c r="B122" s="121">
        <f>'CLINs &amp; Ceiling Rates'!C124</f>
        <v>0</v>
      </c>
      <c r="C122" s="81" t="str">
        <f>'CLINs &amp; Ceiling Rates'!G124</f>
        <v/>
      </c>
      <c r="D122" s="81" t="str">
        <f>IF('CLINs &amp; Ceiling Rates'!E124="","",'CLINs &amp; Ceiling Rates'!E124)</f>
        <v/>
      </c>
      <c r="E122" s="81" t="str">
        <f>IF('CLINs &amp; Ceiling Rates'!F124="","",'CLINs &amp; Ceiling Rates'!F124)</f>
        <v/>
      </c>
      <c r="F122" s="82">
        <f>'Labor Loading Matrix'!D337</f>
        <v>0</v>
      </c>
      <c r="G122" s="113">
        <f>ROUND('CLINs &amp; Ceiling Rates'!H124,2)</f>
        <v>0</v>
      </c>
      <c r="H122" s="83">
        <f t="shared" si="11"/>
        <v>0</v>
      </c>
      <c r="I122" s="96"/>
      <c r="J122" s="384">
        <f t="shared" si="12"/>
        <v>0</v>
      </c>
      <c r="K122" s="385">
        <f t="shared" si="13"/>
        <v>0</v>
      </c>
      <c r="L122" s="97"/>
      <c r="M122" s="373">
        <f t="shared" si="7"/>
        <v>0</v>
      </c>
      <c r="N122" s="374">
        <f t="shared" si="8"/>
        <v>0</v>
      </c>
      <c r="O122" s="374">
        <f t="shared" si="9"/>
        <v>0</v>
      </c>
      <c r="P122" s="374">
        <f t="shared" si="10"/>
        <v>0</v>
      </c>
    </row>
    <row r="123" spans="1:16" ht="15" hidden="1" customHeight="1" x14ac:dyDescent="0.25">
      <c r="A123" s="121">
        <f>'CLINs &amp; Ceiling Rates'!B125</f>
        <v>0</v>
      </c>
      <c r="B123" s="121">
        <f>'CLINs &amp; Ceiling Rates'!C125</f>
        <v>0</v>
      </c>
      <c r="C123" s="81" t="str">
        <f>'CLINs &amp; Ceiling Rates'!G125</f>
        <v/>
      </c>
      <c r="D123" s="81" t="str">
        <f>IF('CLINs &amp; Ceiling Rates'!E125="","",'CLINs &amp; Ceiling Rates'!E125)</f>
        <v/>
      </c>
      <c r="E123" s="81" t="str">
        <f>IF('CLINs &amp; Ceiling Rates'!F125="","",'CLINs &amp; Ceiling Rates'!F125)</f>
        <v/>
      </c>
      <c r="F123" s="82">
        <f>'Labor Loading Matrix'!D338</f>
        <v>0</v>
      </c>
      <c r="G123" s="113">
        <f>ROUND('CLINs &amp; Ceiling Rates'!H125,2)</f>
        <v>0</v>
      </c>
      <c r="H123" s="83">
        <f t="shared" si="11"/>
        <v>0</v>
      </c>
      <c r="I123" s="96"/>
      <c r="J123" s="384">
        <f t="shared" si="12"/>
        <v>0</v>
      </c>
      <c r="K123" s="385">
        <f t="shared" si="13"/>
        <v>0</v>
      </c>
      <c r="L123" s="97"/>
      <c r="M123" s="373">
        <f t="shared" si="7"/>
        <v>0</v>
      </c>
      <c r="N123" s="374">
        <f t="shared" si="8"/>
        <v>0</v>
      </c>
      <c r="O123" s="374">
        <f t="shared" si="9"/>
        <v>0</v>
      </c>
      <c r="P123" s="374">
        <f t="shared" si="10"/>
        <v>0</v>
      </c>
    </row>
    <row r="124" spans="1:16" ht="15" hidden="1" customHeight="1" x14ac:dyDescent="0.25">
      <c r="A124" s="121">
        <f>'CLINs &amp; Ceiling Rates'!B126</f>
        <v>0</v>
      </c>
      <c r="B124" s="121">
        <f>'CLINs &amp; Ceiling Rates'!C126</f>
        <v>0</v>
      </c>
      <c r="C124" s="81" t="str">
        <f>'CLINs &amp; Ceiling Rates'!G126</f>
        <v/>
      </c>
      <c r="D124" s="81" t="str">
        <f>IF('CLINs &amp; Ceiling Rates'!E126="","",'CLINs &amp; Ceiling Rates'!E126)</f>
        <v/>
      </c>
      <c r="E124" s="81" t="str">
        <f>IF('CLINs &amp; Ceiling Rates'!F126="","",'CLINs &amp; Ceiling Rates'!F126)</f>
        <v/>
      </c>
      <c r="F124" s="82">
        <f>'Labor Loading Matrix'!D339</f>
        <v>0</v>
      </c>
      <c r="G124" s="113">
        <f>ROUND('CLINs &amp; Ceiling Rates'!H126,2)</f>
        <v>0</v>
      </c>
      <c r="H124" s="83">
        <f t="shared" si="11"/>
        <v>0</v>
      </c>
      <c r="I124" s="96"/>
      <c r="J124" s="384">
        <f t="shared" si="12"/>
        <v>0</v>
      </c>
      <c r="K124" s="385">
        <f t="shared" si="13"/>
        <v>0</v>
      </c>
      <c r="L124" s="97"/>
      <c r="M124" s="373">
        <f t="shared" si="7"/>
        <v>0</v>
      </c>
      <c r="N124" s="374">
        <f t="shared" si="8"/>
        <v>0</v>
      </c>
      <c r="O124" s="374">
        <f t="shared" si="9"/>
        <v>0</v>
      </c>
      <c r="P124" s="374">
        <f t="shared" si="10"/>
        <v>0</v>
      </c>
    </row>
    <row r="125" spans="1:16" ht="15" hidden="1" customHeight="1" x14ac:dyDescent="0.25">
      <c r="A125" s="121">
        <f>'CLINs &amp; Ceiling Rates'!B127</f>
        <v>0</v>
      </c>
      <c r="B125" s="121">
        <f>'CLINs &amp; Ceiling Rates'!C127</f>
        <v>0</v>
      </c>
      <c r="C125" s="81" t="str">
        <f>'CLINs &amp; Ceiling Rates'!G127</f>
        <v/>
      </c>
      <c r="D125" s="81" t="str">
        <f>IF('CLINs &amp; Ceiling Rates'!E127="","",'CLINs &amp; Ceiling Rates'!E127)</f>
        <v/>
      </c>
      <c r="E125" s="81" t="str">
        <f>IF('CLINs &amp; Ceiling Rates'!F127="","",'CLINs &amp; Ceiling Rates'!F127)</f>
        <v/>
      </c>
      <c r="F125" s="82">
        <f>'Labor Loading Matrix'!D340</f>
        <v>0</v>
      </c>
      <c r="G125" s="113">
        <f>ROUND('CLINs &amp; Ceiling Rates'!H127,2)</f>
        <v>0</v>
      </c>
      <c r="H125" s="83">
        <f t="shared" si="11"/>
        <v>0</v>
      </c>
      <c r="I125" s="96"/>
      <c r="J125" s="384">
        <f t="shared" si="12"/>
        <v>0</v>
      </c>
      <c r="K125" s="385">
        <f t="shared" si="13"/>
        <v>0</v>
      </c>
      <c r="L125" s="97"/>
      <c r="M125" s="373">
        <f t="shared" si="7"/>
        <v>0</v>
      </c>
      <c r="N125" s="374">
        <f t="shared" si="8"/>
        <v>0</v>
      </c>
      <c r="O125" s="374">
        <f t="shared" si="9"/>
        <v>0</v>
      </c>
      <c r="P125" s="374">
        <f t="shared" si="10"/>
        <v>0</v>
      </c>
    </row>
    <row r="126" spans="1:16" ht="15" hidden="1" customHeight="1" x14ac:dyDescent="0.25">
      <c r="A126" s="121">
        <f>'CLINs &amp; Ceiling Rates'!B128</f>
        <v>0</v>
      </c>
      <c r="B126" s="121">
        <f>'CLINs &amp; Ceiling Rates'!C128</f>
        <v>0</v>
      </c>
      <c r="C126" s="81" t="str">
        <f>'CLINs &amp; Ceiling Rates'!G128</f>
        <v/>
      </c>
      <c r="D126" s="81" t="str">
        <f>IF('CLINs &amp; Ceiling Rates'!E128="","",'CLINs &amp; Ceiling Rates'!E128)</f>
        <v/>
      </c>
      <c r="E126" s="81" t="str">
        <f>IF('CLINs &amp; Ceiling Rates'!F128="","",'CLINs &amp; Ceiling Rates'!F128)</f>
        <v/>
      </c>
      <c r="F126" s="82">
        <f>'Labor Loading Matrix'!D341</f>
        <v>0</v>
      </c>
      <c r="G126" s="113">
        <f>ROUND('CLINs &amp; Ceiling Rates'!H128,2)</f>
        <v>0</v>
      </c>
      <c r="H126" s="83">
        <f t="shared" si="11"/>
        <v>0</v>
      </c>
      <c r="I126" s="96"/>
      <c r="J126" s="384">
        <f t="shared" si="12"/>
        <v>0</v>
      </c>
      <c r="K126" s="385">
        <f t="shared" si="13"/>
        <v>0</v>
      </c>
      <c r="L126" s="97"/>
      <c r="M126" s="373">
        <f t="shared" si="7"/>
        <v>0</v>
      </c>
      <c r="N126" s="374">
        <f t="shared" si="8"/>
        <v>0</v>
      </c>
      <c r="O126" s="374">
        <f t="shared" si="9"/>
        <v>0</v>
      </c>
      <c r="P126" s="374">
        <f t="shared" si="10"/>
        <v>0</v>
      </c>
    </row>
    <row r="127" spans="1:16" ht="15" hidden="1" customHeight="1" x14ac:dyDescent="0.25">
      <c r="A127" s="121">
        <f>'CLINs &amp; Ceiling Rates'!B129</f>
        <v>0</v>
      </c>
      <c r="B127" s="121">
        <f>'CLINs &amp; Ceiling Rates'!C129</f>
        <v>0</v>
      </c>
      <c r="C127" s="81" t="str">
        <f>'CLINs &amp; Ceiling Rates'!G129</f>
        <v/>
      </c>
      <c r="D127" s="81" t="str">
        <f>IF('CLINs &amp; Ceiling Rates'!E129="","",'CLINs &amp; Ceiling Rates'!E129)</f>
        <v/>
      </c>
      <c r="E127" s="81" t="str">
        <f>IF('CLINs &amp; Ceiling Rates'!F129="","",'CLINs &amp; Ceiling Rates'!F129)</f>
        <v/>
      </c>
      <c r="F127" s="82">
        <f>'Labor Loading Matrix'!D342</f>
        <v>0</v>
      </c>
      <c r="G127" s="113">
        <f>ROUND('CLINs &amp; Ceiling Rates'!H129,2)</f>
        <v>0</v>
      </c>
      <c r="H127" s="83">
        <f t="shared" si="11"/>
        <v>0</v>
      </c>
      <c r="I127" s="96"/>
      <c r="J127" s="384">
        <f t="shared" si="12"/>
        <v>0</v>
      </c>
      <c r="K127" s="385">
        <f t="shared" si="13"/>
        <v>0</v>
      </c>
      <c r="L127" s="97"/>
      <c r="M127" s="373">
        <f t="shared" si="7"/>
        <v>0</v>
      </c>
      <c r="N127" s="374">
        <f t="shared" si="8"/>
        <v>0</v>
      </c>
      <c r="O127" s="374">
        <f t="shared" si="9"/>
        <v>0</v>
      </c>
      <c r="P127" s="374">
        <f t="shared" si="10"/>
        <v>0</v>
      </c>
    </row>
    <row r="128" spans="1:16" ht="15" hidden="1" customHeight="1" x14ac:dyDescent="0.25">
      <c r="A128" s="121">
        <f>'CLINs &amp; Ceiling Rates'!B130</f>
        <v>0</v>
      </c>
      <c r="B128" s="121">
        <f>'CLINs &amp; Ceiling Rates'!C130</f>
        <v>0</v>
      </c>
      <c r="C128" s="81" t="str">
        <f>'CLINs &amp; Ceiling Rates'!G130</f>
        <v/>
      </c>
      <c r="D128" s="81" t="str">
        <f>IF('CLINs &amp; Ceiling Rates'!E130="","",'CLINs &amp; Ceiling Rates'!E130)</f>
        <v/>
      </c>
      <c r="E128" s="81" t="str">
        <f>IF('CLINs &amp; Ceiling Rates'!F130="","",'CLINs &amp; Ceiling Rates'!F130)</f>
        <v/>
      </c>
      <c r="F128" s="82">
        <f>'Labor Loading Matrix'!D343</f>
        <v>0</v>
      </c>
      <c r="G128" s="113">
        <f>ROUND('CLINs &amp; Ceiling Rates'!H130,2)</f>
        <v>0</v>
      </c>
      <c r="H128" s="83">
        <f t="shared" si="11"/>
        <v>0</v>
      </c>
      <c r="I128" s="96"/>
      <c r="J128" s="384">
        <f t="shared" si="12"/>
        <v>0</v>
      </c>
      <c r="K128" s="385">
        <f t="shared" si="13"/>
        <v>0</v>
      </c>
      <c r="L128" s="97"/>
      <c r="M128" s="373">
        <f t="shared" si="7"/>
        <v>0</v>
      </c>
      <c r="N128" s="374">
        <f t="shared" si="8"/>
        <v>0</v>
      </c>
      <c r="O128" s="374">
        <f t="shared" si="9"/>
        <v>0</v>
      </c>
      <c r="P128" s="374">
        <f t="shared" si="10"/>
        <v>0</v>
      </c>
    </row>
    <row r="129" spans="1:16" ht="15" hidden="1" customHeight="1" x14ac:dyDescent="0.25">
      <c r="A129" s="121">
        <f>'CLINs &amp; Ceiling Rates'!B131</f>
        <v>0</v>
      </c>
      <c r="B129" s="121">
        <f>'CLINs &amp; Ceiling Rates'!C131</f>
        <v>0</v>
      </c>
      <c r="C129" s="81" t="str">
        <f>'CLINs &amp; Ceiling Rates'!G131</f>
        <v/>
      </c>
      <c r="D129" s="81" t="str">
        <f>IF('CLINs &amp; Ceiling Rates'!E131="","",'CLINs &amp; Ceiling Rates'!E131)</f>
        <v/>
      </c>
      <c r="E129" s="81" t="str">
        <f>IF('CLINs &amp; Ceiling Rates'!F131="","",'CLINs &amp; Ceiling Rates'!F131)</f>
        <v/>
      </c>
      <c r="F129" s="82">
        <f>'Labor Loading Matrix'!D344</f>
        <v>0</v>
      </c>
      <c r="G129" s="113">
        <f>ROUND('CLINs &amp; Ceiling Rates'!H131,2)</f>
        <v>0</v>
      </c>
      <c r="H129" s="83">
        <f t="shared" si="11"/>
        <v>0</v>
      </c>
      <c r="I129" s="96"/>
      <c r="J129" s="384">
        <f t="shared" si="12"/>
        <v>0</v>
      </c>
      <c r="K129" s="385">
        <f t="shared" si="13"/>
        <v>0</v>
      </c>
      <c r="L129" s="97"/>
      <c r="M129" s="373">
        <f t="shared" si="7"/>
        <v>0</v>
      </c>
      <c r="N129" s="374">
        <f t="shared" si="8"/>
        <v>0</v>
      </c>
      <c r="O129" s="374">
        <f t="shared" si="9"/>
        <v>0</v>
      </c>
      <c r="P129" s="374">
        <f t="shared" si="10"/>
        <v>0</v>
      </c>
    </row>
    <row r="130" spans="1:16" ht="15" hidden="1" customHeight="1" x14ac:dyDescent="0.25">
      <c r="A130" s="121">
        <f>'CLINs &amp; Ceiling Rates'!B132</f>
        <v>0</v>
      </c>
      <c r="B130" s="121">
        <f>'CLINs &amp; Ceiling Rates'!C132</f>
        <v>0</v>
      </c>
      <c r="C130" s="81" t="str">
        <f>'CLINs &amp; Ceiling Rates'!G132</f>
        <v/>
      </c>
      <c r="D130" s="81" t="str">
        <f>IF('CLINs &amp; Ceiling Rates'!E132="","",'CLINs &amp; Ceiling Rates'!E132)</f>
        <v/>
      </c>
      <c r="E130" s="81" t="str">
        <f>IF('CLINs &amp; Ceiling Rates'!F132="","",'CLINs &amp; Ceiling Rates'!F132)</f>
        <v/>
      </c>
      <c r="F130" s="82">
        <f>'Labor Loading Matrix'!D345</f>
        <v>0</v>
      </c>
      <c r="G130" s="113">
        <f>ROUND('CLINs &amp; Ceiling Rates'!H132,2)</f>
        <v>0</v>
      </c>
      <c r="H130" s="83">
        <f t="shared" si="11"/>
        <v>0</v>
      </c>
      <c r="I130" s="96"/>
      <c r="J130" s="384">
        <f t="shared" si="12"/>
        <v>0</v>
      </c>
      <c r="K130" s="385">
        <f t="shared" si="13"/>
        <v>0</v>
      </c>
      <c r="L130" s="97"/>
      <c r="M130" s="373">
        <f t="shared" si="7"/>
        <v>0</v>
      </c>
      <c r="N130" s="374">
        <f t="shared" si="8"/>
        <v>0</v>
      </c>
      <c r="O130" s="374">
        <f t="shared" si="9"/>
        <v>0</v>
      </c>
      <c r="P130" s="374">
        <f t="shared" si="10"/>
        <v>0</v>
      </c>
    </row>
    <row r="131" spans="1:16" ht="15" hidden="1" customHeight="1" x14ac:dyDescent="0.25">
      <c r="A131" s="121">
        <f>'CLINs &amp; Ceiling Rates'!B133</f>
        <v>0</v>
      </c>
      <c r="B131" s="121">
        <f>'CLINs &amp; Ceiling Rates'!C133</f>
        <v>0</v>
      </c>
      <c r="C131" s="81" t="str">
        <f>'CLINs &amp; Ceiling Rates'!G133</f>
        <v/>
      </c>
      <c r="D131" s="81" t="str">
        <f>IF('CLINs &amp; Ceiling Rates'!E133="","",'CLINs &amp; Ceiling Rates'!E133)</f>
        <v/>
      </c>
      <c r="E131" s="81" t="str">
        <f>IF('CLINs &amp; Ceiling Rates'!F133="","",'CLINs &amp; Ceiling Rates'!F133)</f>
        <v/>
      </c>
      <c r="F131" s="82">
        <f>'Labor Loading Matrix'!D346</f>
        <v>0</v>
      </c>
      <c r="G131" s="113">
        <f>ROUND('CLINs &amp; Ceiling Rates'!H133,2)</f>
        <v>0</v>
      </c>
      <c r="H131" s="83">
        <f t="shared" si="11"/>
        <v>0</v>
      </c>
      <c r="I131" s="96"/>
      <c r="J131" s="384">
        <f t="shared" si="12"/>
        <v>0</v>
      </c>
      <c r="K131" s="385">
        <f t="shared" si="13"/>
        <v>0</v>
      </c>
      <c r="L131" s="97"/>
      <c r="M131" s="373">
        <f t="shared" si="7"/>
        <v>0</v>
      </c>
      <c r="N131" s="374">
        <f t="shared" si="8"/>
        <v>0</v>
      </c>
      <c r="O131" s="374">
        <f t="shared" si="9"/>
        <v>0</v>
      </c>
      <c r="P131" s="374">
        <f t="shared" si="10"/>
        <v>0</v>
      </c>
    </row>
    <row r="132" spans="1:16" ht="15" hidden="1" customHeight="1" x14ac:dyDescent="0.25">
      <c r="A132" s="121">
        <f>'CLINs &amp; Ceiling Rates'!B134</f>
        <v>0</v>
      </c>
      <c r="B132" s="121">
        <f>'CLINs &amp; Ceiling Rates'!C134</f>
        <v>0</v>
      </c>
      <c r="C132" s="81" t="str">
        <f>'CLINs &amp; Ceiling Rates'!G134</f>
        <v/>
      </c>
      <c r="D132" s="81" t="str">
        <f>IF('CLINs &amp; Ceiling Rates'!E134="","",'CLINs &amp; Ceiling Rates'!E134)</f>
        <v/>
      </c>
      <c r="E132" s="81" t="str">
        <f>IF('CLINs &amp; Ceiling Rates'!F134="","",'CLINs &amp; Ceiling Rates'!F134)</f>
        <v/>
      </c>
      <c r="F132" s="82">
        <f>'Labor Loading Matrix'!D347</f>
        <v>0</v>
      </c>
      <c r="G132" s="113">
        <f>ROUND('CLINs &amp; Ceiling Rates'!H134,2)</f>
        <v>0</v>
      </c>
      <c r="H132" s="83">
        <f t="shared" si="11"/>
        <v>0</v>
      </c>
      <c r="I132" s="96"/>
      <c r="J132" s="384">
        <f t="shared" si="12"/>
        <v>0</v>
      </c>
      <c r="K132" s="385">
        <f t="shared" si="13"/>
        <v>0</v>
      </c>
      <c r="L132" s="97"/>
      <c r="M132" s="373">
        <f t="shared" si="7"/>
        <v>0</v>
      </c>
      <c r="N132" s="374">
        <f t="shared" si="8"/>
        <v>0</v>
      </c>
      <c r="O132" s="374">
        <f t="shared" si="9"/>
        <v>0</v>
      </c>
      <c r="P132" s="374">
        <f t="shared" si="10"/>
        <v>0</v>
      </c>
    </row>
    <row r="133" spans="1:16" ht="15" hidden="1" customHeight="1" x14ac:dyDescent="0.25">
      <c r="A133" s="121">
        <f>'CLINs &amp; Ceiling Rates'!B135</f>
        <v>0</v>
      </c>
      <c r="B133" s="121">
        <f>'CLINs &amp; Ceiling Rates'!C135</f>
        <v>0</v>
      </c>
      <c r="C133" s="81" t="str">
        <f>'CLINs &amp; Ceiling Rates'!G135</f>
        <v/>
      </c>
      <c r="D133" s="81" t="str">
        <f>IF('CLINs &amp; Ceiling Rates'!E135="","",'CLINs &amp; Ceiling Rates'!E135)</f>
        <v/>
      </c>
      <c r="E133" s="81" t="str">
        <f>IF('CLINs &amp; Ceiling Rates'!F135="","",'CLINs &amp; Ceiling Rates'!F135)</f>
        <v/>
      </c>
      <c r="F133" s="82">
        <f>'Labor Loading Matrix'!D348</f>
        <v>0</v>
      </c>
      <c r="G133" s="113">
        <f>ROUND('CLINs &amp; Ceiling Rates'!H135,2)</f>
        <v>0</v>
      </c>
      <c r="H133" s="83">
        <f t="shared" si="11"/>
        <v>0</v>
      </c>
      <c r="I133" s="96"/>
      <c r="J133" s="384">
        <f t="shared" si="12"/>
        <v>0</v>
      </c>
      <c r="K133" s="385">
        <f t="shared" si="13"/>
        <v>0</v>
      </c>
      <c r="L133" s="97"/>
      <c r="M133" s="373">
        <f t="shared" si="7"/>
        <v>0</v>
      </c>
      <c r="N133" s="374">
        <f t="shared" si="8"/>
        <v>0</v>
      </c>
      <c r="O133" s="374">
        <f t="shared" si="9"/>
        <v>0</v>
      </c>
      <c r="P133" s="374">
        <f t="shared" si="10"/>
        <v>0</v>
      </c>
    </row>
    <row r="134" spans="1:16" ht="15" hidden="1" customHeight="1" x14ac:dyDescent="0.25">
      <c r="A134" s="121">
        <f>'CLINs &amp; Ceiling Rates'!B136</f>
        <v>0</v>
      </c>
      <c r="B134" s="121">
        <f>'CLINs &amp; Ceiling Rates'!C136</f>
        <v>0</v>
      </c>
      <c r="C134" s="81" t="str">
        <f>'CLINs &amp; Ceiling Rates'!G136</f>
        <v/>
      </c>
      <c r="D134" s="81" t="str">
        <f>IF('CLINs &amp; Ceiling Rates'!E136="","",'CLINs &amp; Ceiling Rates'!E136)</f>
        <v/>
      </c>
      <c r="E134" s="81" t="str">
        <f>IF('CLINs &amp; Ceiling Rates'!F136="","",'CLINs &amp; Ceiling Rates'!F136)</f>
        <v/>
      </c>
      <c r="F134" s="82">
        <f>'Labor Loading Matrix'!D349</f>
        <v>0</v>
      </c>
      <c r="G134" s="113">
        <f>ROUND('CLINs &amp; Ceiling Rates'!H136,2)</f>
        <v>0</v>
      </c>
      <c r="H134" s="83">
        <f t="shared" si="11"/>
        <v>0</v>
      </c>
      <c r="I134" s="96"/>
      <c r="J134" s="384">
        <f t="shared" si="12"/>
        <v>0</v>
      </c>
      <c r="K134" s="385">
        <f t="shared" si="13"/>
        <v>0</v>
      </c>
      <c r="L134" s="97"/>
      <c r="M134" s="373">
        <f t="shared" ref="M134:M197" si="14">IF(D134&lt;&gt;"Subcontractor",F134/F$216, 0)</f>
        <v>0</v>
      </c>
      <c r="N134" s="374">
        <f t="shared" ref="N134:N197" si="15">IFERROR(IF(D134="Subcontractor",F134/F$216, 0),0)</f>
        <v>0</v>
      </c>
      <c r="O134" s="374">
        <f t="shared" ref="O134:O197" si="16">IFERROR(IF(AND(D134&lt;&gt;"Subcontractor",F134&gt;0),$K134/$K$216, 0),0)</f>
        <v>0</v>
      </c>
      <c r="P134" s="374">
        <f t="shared" ref="P134:P197" si="17">IFERROR(IF(D134="Subcontractor",$K134/$K$216, 0),0)</f>
        <v>0</v>
      </c>
    </row>
    <row r="135" spans="1:16" ht="15" hidden="1" customHeight="1" x14ac:dyDescent="0.25">
      <c r="A135" s="121">
        <f>'CLINs &amp; Ceiling Rates'!B137</f>
        <v>0</v>
      </c>
      <c r="B135" s="121">
        <f>'CLINs &amp; Ceiling Rates'!C137</f>
        <v>0</v>
      </c>
      <c r="C135" s="81" t="str">
        <f>'CLINs &amp; Ceiling Rates'!G137</f>
        <v/>
      </c>
      <c r="D135" s="81" t="str">
        <f>IF('CLINs &amp; Ceiling Rates'!E137="","",'CLINs &amp; Ceiling Rates'!E137)</f>
        <v/>
      </c>
      <c r="E135" s="81" t="str">
        <f>IF('CLINs &amp; Ceiling Rates'!F137="","",'CLINs &amp; Ceiling Rates'!F137)</f>
        <v/>
      </c>
      <c r="F135" s="82">
        <f>'Labor Loading Matrix'!D350</f>
        <v>0</v>
      </c>
      <c r="G135" s="113">
        <f>ROUND('CLINs &amp; Ceiling Rates'!H137,2)</f>
        <v>0</v>
      </c>
      <c r="H135" s="83">
        <f t="shared" si="11"/>
        <v>0</v>
      </c>
      <c r="I135" s="96"/>
      <c r="J135" s="384">
        <f t="shared" si="12"/>
        <v>0</v>
      </c>
      <c r="K135" s="385">
        <f t="shared" si="13"/>
        <v>0</v>
      </c>
      <c r="L135" s="97"/>
      <c r="M135" s="373">
        <f t="shared" si="14"/>
        <v>0</v>
      </c>
      <c r="N135" s="374">
        <f t="shared" si="15"/>
        <v>0</v>
      </c>
      <c r="O135" s="374">
        <f t="shared" si="16"/>
        <v>0</v>
      </c>
      <c r="P135" s="374">
        <f t="shared" si="17"/>
        <v>0</v>
      </c>
    </row>
    <row r="136" spans="1:16" ht="15" hidden="1" customHeight="1" x14ac:dyDescent="0.25">
      <c r="A136" s="121">
        <f>'CLINs &amp; Ceiling Rates'!B138</f>
        <v>0</v>
      </c>
      <c r="B136" s="121">
        <f>'CLINs &amp; Ceiling Rates'!C138</f>
        <v>0</v>
      </c>
      <c r="C136" s="81" t="str">
        <f>'CLINs &amp; Ceiling Rates'!G138</f>
        <v/>
      </c>
      <c r="D136" s="81" t="str">
        <f>IF('CLINs &amp; Ceiling Rates'!E138="","",'CLINs &amp; Ceiling Rates'!E138)</f>
        <v/>
      </c>
      <c r="E136" s="81" t="str">
        <f>IF('CLINs &amp; Ceiling Rates'!F138="","",'CLINs &amp; Ceiling Rates'!F138)</f>
        <v/>
      </c>
      <c r="F136" s="82">
        <f>'Labor Loading Matrix'!D351</f>
        <v>0</v>
      </c>
      <c r="G136" s="113">
        <f>ROUND('CLINs &amp; Ceiling Rates'!H138,2)</f>
        <v>0</v>
      </c>
      <c r="H136" s="83">
        <f t="shared" si="11"/>
        <v>0</v>
      </c>
      <c r="I136" s="96"/>
      <c r="J136" s="384">
        <f t="shared" si="12"/>
        <v>0</v>
      </c>
      <c r="K136" s="385">
        <f t="shared" si="13"/>
        <v>0</v>
      </c>
      <c r="L136" s="97"/>
      <c r="M136" s="373">
        <f t="shared" si="14"/>
        <v>0</v>
      </c>
      <c r="N136" s="374">
        <f t="shared" si="15"/>
        <v>0</v>
      </c>
      <c r="O136" s="374">
        <f t="shared" si="16"/>
        <v>0</v>
      </c>
      <c r="P136" s="374">
        <f t="shared" si="17"/>
        <v>0</v>
      </c>
    </row>
    <row r="137" spans="1:16" ht="15" hidden="1" customHeight="1" x14ac:dyDescent="0.25">
      <c r="A137" s="121">
        <f>'CLINs &amp; Ceiling Rates'!B139</f>
        <v>0</v>
      </c>
      <c r="B137" s="121">
        <f>'CLINs &amp; Ceiling Rates'!C139</f>
        <v>0</v>
      </c>
      <c r="C137" s="81" t="str">
        <f>'CLINs &amp; Ceiling Rates'!G139</f>
        <v/>
      </c>
      <c r="D137" s="81" t="str">
        <f>IF('CLINs &amp; Ceiling Rates'!E139="","",'CLINs &amp; Ceiling Rates'!E139)</f>
        <v/>
      </c>
      <c r="E137" s="81" t="str">
        <f>IF('CLINs &amp; Ceiling Rates'!F139="","",'CLINs &amp; Ceiling Rates'!F139)</f>
        <v/>
      </c>
      <c r="F137" s="82">
        <f>'Labor Loading Matrix'!D352</f>
        <v>0</v>
      </c>
      <c r="G137" s="113">
        <f>ROUND('CLINs &amp; Ceiling Rates'!H139,2)</f>
        <v>0</v>
      </c>
      <c r="H137" s="83">
        <f t="shared" si="11"/>
        <v>0</v>
      </c>
      <c r="I137" s="96"/>
      <c r="J137" s="384">
        <f t="shared" si="12"/>
        <v>0</v>
      </c>
      <c r="K137" s="385">
        <f t="shared" si="13"/>
        <v>0</v>
      </c>
      <c r="L137" s="97"/>
      <c r="M137" s="373">
        <f t="shared" si="14"/>
        <v>0</v>
      </c>
      <c r="N137" s="374">
        <f t="shared" si="15"/>
        <v>0</v>
      </c>
      <c r="O137" s="374">
        <f t="shared" si="16"/>
        <v>0</v>
      </c>
      <c r="P137" s="374">
        <f t="shared" si="17"/>
        <v>0</v>
      </c>
    </row>
    <row r="138" spans="1:16" ht="15" hidden="1" customHeight="1" x14ac:dyDescent="0.25">
      <c r="A138" s="121">
        <f>'CLINs &amp; Ceiling Rates'!B140</f>
        <v>0</v>
      </c>
      <c r="B138" s="121">
        <f>'CLINs &amp; Ceiling Rates'!C140</f>
        <v>0</v>
      </c>
      <c r="C138" s="81" t="str">
        <f>'CLINs &amp; Ceiling Rates'!G140</f>
        <v/>
      </c>
      <c r="D138" s="81" t="str">
        <f>IF('CLINs &amp; Ceiling Rates'!E140="","",'CLINs &amp; Ceiling Rates'!E140)</f>
        <v/>
      </c>
      <c r="E138" s="81" t="str">
        <f>IF('CLINs &amp; Ceiling Rates'!F140="","",'CLINs &amp; Ceiling Rates'!F140)</f>
        <v/>
      </c>
      <c r="F138" s="82">
        <f>'Labor Loading Matrix'!D353</f>
        <v>0</v>
      </c>
      <c r="G138" s="113">
        <f>ROUND('CLINs &amp; Ceiling Rates'!H140,2)</f>
        <v>0</v>
      </c>
      <c r="H138" s="83">
        <f t="shared" ref="H138:H149" si="18">ROUND(IFERROR(G138*F138,0),2)</f>
        <v>0</v>
      </c>
      <c r="I138" s="96"/>
      <c r="J138" s="384">
        <f t="shared" ref="J138:J149" si="19">ROUND((1-I138)*G138,2)</f>
        <v>0</v>
      </c>
      <c r="K138" s="385">
        <f t="shared" ref="K138:K149" si="20">IFERROR(ROUND(J138*F138,2),0)</f>
        <v>0</v>
      </c>
      <c r="L138" s="97"/>
      <c r="M138" s="373">
        <f t="shared" si="14"/>
        <v>0</v>
      </c>
      <c r="N138" s="374">
        <f t="shared" si="15"/>
        <v>0</v>
      </c>
      <c r="O138" s="374">
        <f t="shared" si="16"/>
        <v>0</v>
      </c>
      <c r="P138" s="374">
        <f t="shared" si="17"/>
        <v>0</v>
      </c>
    </row>
    <row r="139" spans="1:16" ht="15" hidden="1" customHeight="1" x14ac:dyDescent="0.25">
      <c r="A139" s="121">
        <f>'CLINs &amp; Ceiling Rates'!B141</f>
        <v>0</v>
      </c>
      <c r="B139" s="121">
        <f>'CLINs &amp; Ceiling Rates'!C141</f>
        <v>0</v>
      </c>
      <c r="C139" s="81" t="str">
        <f>'CLINs &amp; Ceiling Rates'!G141</f>
        <v/>
      </c>
      <c r="D139" s="81" t="str">
        <f>IF('CLINs &amp; Ceiling Rates'!E141="","",'CLINs &amp; Ceiling Rates'!E141)</f>
        <v/>
      </c>
      <c r="E139" s="81" t="str">
        <f>IF('CLINs &amp; Ceiling Rates'!F141="","",'CLINs &amp; Ceiling Rates'!F141)</f>
        <v/>
      </c>
      <c r="F139" s="82">
        <f>'Labor Loading Matrix'!D354</f>
        <v>0</v>
      </c>
      <c r="G139" s="113">
        <f>ROUND('CLINs &amp; Ceiling Rates'!H141,2)</f>
        <v>0</v>
      </c>
      <c r="H139" s="83">
        <f t="shared" si="18"/>
        <v>0</v>
      </c>
      <c r="I139" s="96"/>
      <c r="J139" s="384">
        <f t="shared" si="19"/>
        <v>0</v>
      </c>
      <c r="K139" s="385">
        <f t="shared" si="20"/>
        <v>0</v>
      </c>
      <c r="L139" s="97"/>
      <c r="M139" s="373">
        <f t="shared" si="14"/>
        <v>0</v>
      </c>
      <c r="N139" s="374">
        <f t="shared" si="15"/>
        <v>0</v>
      </c>
      <c r="O139" s="374">
        <f t="shared" si="16"/>
        <v>0</v>
      </c>
      <c r="P139" s="374">
        <f t="shared" si="17"/>
        <v>0</v>
      </c>
    </row>
    <row r="140" spans="1:16" ht="15" hidden="1" customHeight="1" x14ac:dyDescent="0.25">
      <c r="A140" s="121">
        <f>'CLINs &amp; Ceiling Rates'!B142</f>
        <v>0</v>
      </c>
      <c r="B140" s="121">
        <f>'CLINs &amp; Ceiling Rates'!C142</f>
        <v>0</v>
      </c>
      <c r="C140" s="81" t="str">
        <f>'CLINs &amp; Ceiling Rates'!G142</f>
        <v/>
      </c>
      <c r="D140" s="81" t="str">
        <f>IF('CLINs &amp; Ceiling Rates'!E142="","",'CLINs &amp; Ceiling Rates'!E142)</f>
        <v/>
      </c>
      <c r="E140" s="81" t="str">
        <f>IF('CLINs &amp; Ceiling Rates'!F142="","",'CLINs &amp; Ceiling Rates'!F142)</f>
        <v/>
      </c>
      <c r="F140" s="82">
        <f>'Labor Loading Matrix'!D355</f>
        <v>0</v>
      </c>
      <c r="G140" s="113">
        <f>ROUND('CLINs &amp; Ceiling Rates'!H142,2)</f>
        <v>0</v>
      </c>
      <c r="H140" s="83">
        <f t="shared" si="18"/>
        <v>0</v>
      </c>
      <c r="I140" s="96"/>
      <c r="J140" s="384">
        <f t="shared" si="19"/>
        <v>0</v>
      </c>
      <c r="K140" s="385">
        <f t="shared" si="20"/>
        <v>0</v>
      </c>
      <c r="L140" s="97"/>
      <c r="M140" s="373">
        <f t="shared" si="14"/>
        <v>0</v>
      </c>
      <c r="N140" s="374">
        <f t="shared" si="15"/>
        <v>0</v>
      </c>
      <c r="O140" s="374">
        <f t="shared" si="16"/>
        <v>0</v>
      </c>
      <c r="P140" s="374">
        <f t="shared" si="17"/>
        <v>0</v>
      </c>
    </row>
    <row r="141" spans="1:16" ht="15" hidden="1" customHeight="1" x14ac:dyDescent="0.25">
      <c r="A141" s="121">
        <f>'CLINs &amp; Ceiling Rates'!B143</f>
        <v>0</v>
      </c>
      <c r="B141" s="121">
        <f>'CLINs &amp; Ceiling Rates'!C143</f>
        <v>0</v>
      </c>
      <c r="C141" s="81" t="str">
        <f>'CLINs &amp; Ceiling Rates'!G143</f>
        <v/>
      </c>
      <c r="D141" s="81" t="str">
        <f>IF('CLINs &amp; Ceiling Rates'!E143="","",'CLINs &amp; Ceiling Rates'!E143)</f>
        <v/>
      </c>
      <c r="E141" s="81" t="str">
        <f>IF('CLINs &amp; Ceiling Rates'!F143="","",'CLINs &amp; Ceiling Rates'!F143)</f>
        <v/>
      </c>
      <c r="F141" s="82">
        <f>'Labor Loading Matrix'!D356</f>
        <v>0</v>
      </c>
      <c r="G141" s="113">
        <f>ROUND('CLINs &amp; Ceiling Rates'!H143,2)</f>
        <v>0</v>
      </c>
      <c r="H141" s="83">
        <f t="shared" si="18"/>
        <v>0</v>
      </c>
      <c r="I141" s="96"/>
      <c r="J141" s="384">
        <f t="shared" si="19"/>
        <v>0</v>
      </c>
      <c r="K141" s="385">
        <f t="shared" si="20"/>
        <v>0</v>
      </c>
      <c r="L141" s="97"/>
      <c r="M141" s="373">
        <f t="shared" si="14"/>
        <v>0</v>
      </c>
      <c r="N141" s="374">
        <f t="shared" si="15"/>
        <v>0</v>
      </c>
      <c r="O141" s="374">
        <f t="shared" si="16"/>
        <v>0</v>
      </c>
      <c r="P141" s="374">
        <f t="shared" si="17"/>
        <v>0</v>
      </c>
    </row>
    <row r="142" spans="1:16" ht="15" hidden="1" customHeight="1" x14ac:dyDescent="0.25">
      <c r="A142" s="121">
        <f>'CLINs &amp; Ceiling Rates'!B144</f>
        <v>0</v>
      </c>
      <c r="B142" s="121">
        <f>'CLINs &amp; Ceiling Rates'!C144</f>
        <v>0</v>
      </c>
      <c r="C142" s="81" t="str">
        <f>'CLINs &amp; Ceiling Rates'!G144</f>
        <v/>
      </c>
      <c r="D142" s="81" t="str">
        <f>IF('CLINs &amp; Ceiling Rates'!E144="","",'CLINs &amp; Ceiling Rates'!E144)</f>
        <v/>
      </c>
      <c r="E142" s="81" t="str">
        <f>IF('CLINs &amp; Ceiling Rates'!F144="","",'CLINs &amp; Ceiling Rates'!F144)</f>
        <v/>
      </c>
      <c r="F142" s="82">
        <f>'Labor Loading Matrix'!D357</f>
        <v>0</v>
      </c>
      <c r="G142" s="113">
        <f>ROUND('CLINs &amp; Ceiling Rates'!H144,2)</f>
        <v>0</v>
      </c>
      <c r="H142" s="83">
        <f t="shared" si="18"/>
        <v>0</v>
      </c>
      <c r="I142" s="96"/>
      <c r="J142" s="384">
        <f t="shared" si="19"/>
        <v>0</v>
      </c>
      <c r="K142" s="385">
        <f t="shared" si="20"/>
        <v>0</v>
      </c>
      <c r="L142" s="97"/>
      <c r="M142" s="373">
        <f t="shared" si="14"/>
        <v>0</v>
      </c>
      <c r="N142" s="374">
        <f t="shared" si="15"/>
        <v>0</v>
      </c>
      <c r="O142" s="374">
        <f t="shared" si="16"/>
        <v>0</v>
      </c>
      <c r="P142" s="374">
        <f t="shared" si="17"/>
        <v>0</v>
      </c>
    </row>
    <row r="143" spans="1:16" ht="15" hidden="1" customHeight="1" x14ac:dyDescent="0.25">
      <c r="A143" s="121">
        <f>'CLINs &amp; Ceiling Rates'!B145</f>
        <v>0</v>
      </c>
      <c r="B143" s="121">
        <f>'CLINs &amp; Ceiling Rates'!C145</f>
        <v>0</v>
      </c>
      <c r="C143" s="81" t="str">
        <f>'CLINs &amp; Ceiling Rates'!G145</f>
        <v/>
      </c>
      <c r="D143" s="81" t="str">
        <f>IF('CLINs &amp; Ceiling Rates'!E145="","",'CLINs &amp; Ceiling Rates'!E145)</f>
        <v/>
      </c>
      <c r="E143" s="81" t="str">
        <f>IF('CLINs &amp; Ceiling Rates'!F145="","",'CLINs &amp; Ceiling Rates'!F145)</f>
        <v/>
      </c>
      <c r="F143" s="82">
        <f>'Labor Loading Matrix'!D358</f>
        <v>0</v>
      </c>
      <c r="G143" s="113">
        <f>ROUND('CLINs &amp; Ceiling Rates'!H145,2)</f>
        <v>0</v>
      </c>
      <c r="H143" s="83">
        <f t="shared" si="18"/>
        <v>0</v>
      </c>
      <c r="I143" s="96"/>
      <c r="J143" s="384">
        <f t="shared" si="19"/>
        <v>0</v>
      </c>
      <c r="K143" s="385">
        <f t="shared" si="20"/>
        <v>0</v>
      </c>
      <c r="L143" s="97"/>
      <c r="M143" s="373">
        <f t="shared" si="14"/>
        <v>0</v>
      </c>
      <c r="N143" s="374">
        <f t="shared" si="15"/>
        <v>0</v>
      </c>
      <c r="O143" s="374">
        <f t="shared" si="16"/>
        <v>0</v>
      </c>
      <c r="P143" s="374">
        <f t="shared" si="17"/>
        <v>0</v>
      </c>
    </row>
    <row r="144" spans="1:16" ht="15" hidden="1" customHeight="1" x14ac:dyDescent="0.25">
      <c r="A144" s="121">
        <f>'CLINs &amp; Ceiling Rates'!B146</f>
        <v>0</v>
      </c>
      <c r="B144" s="121">
        <f>'CLINs &amp; Ceiling Rates'!C146</f>
        <v>0</v>
      </c>
      <c r="C144" s="81" t="str">
        <f>'CLINs &amp; Ceiling Rates'!G146</f>
        <v/>
      </c>
      <c r="D144" s="81" t="str">
        <f>IF('CLINs &amp; Ceiling Rates'!E146="","",'CLINs &amp; Ceiling Rates'!E146)</f>
        <v/>
      </c>
      <c r="E144" s="81" t="str">
        <f>IF('CLINs &amp; Ceiling Rates'!F146="","",'CLINs &amp; Ceiling Rates'!F146)</f>
        <v/>
      </c>
      <c r="F144" s="82">
        <f>'Labor Loading Matrix'!D359</f>
        <v>0</v>
      </c>
      <c r="G144" s="113">
        <f>ROUND('CLINs &amp; Ceiling Rates'!H146,2)</f>
        <v>0</v>
      </c>
      <c r="H144" s="83">
        <f t="shared" si="18"/>
        <v>0</v>
      </c>
      <c r="I144" s="96"/>
      <c r="J144" s="384">
        <f t="shared" si="19"/>
        <v>0</v>
      </c>
      <c r="K144" s="385">
        <f t="shared" si="20"/>
        <v>0</v>
      </c>
      <c r="L144" s="97"/>
      <c r="M144" s="373">
        <f t="shared" si="14"/>
        <v>0</v>
      </c>
      <c r="N144" s="374">
        <f t="shared" si="15"/>
        <v>0</v>
      </c>
      <c r="O144" s="374">
        <f t="shared" si="16"/>
        <v>0</v>
      </c>
      <c r="P144" s="374">
        <f t="shared" si="17"/>
        <v>0</v>
      </c>
    </row>
    <row r="145" spans="1:16" ht="15" hidden="1" customHeight="1" x14ac:dyDescent="0.25">
      <c r="A145" s="121">
        <f>'CLINs &amp; Ceiling Rates'!B147</f>
        <v>0</v>
      </c>
      <c r="B145" s="121">
        <f>'CLINs &amp; Ceiling Rates'!C147</f>
        <v>0</v>
      </c>
      <c r="C145" s="81" t="str">
        <f>'CLINs &amp; Ceiling Rates'!G147</f>
        <v/>
      </c>
      <c r="D145" s="81" t="str">
        <f>IF('CLINs &amp; Ceiling Rates'!E147="","",'CLINs &amp; Ceiling Rates'!E147)</f>
        <v/>
      </c>
      <c r="E145" s="81" t="str">
        <f>IF('CLINs &amp; Ceiling Rates'!F147="","",'CLINs &amp; Ceiling Rates'!F147)</f>
        <v/>
      </c>
      <c r="F145" s="82">
        <f>'Labor Loading Matrix'!D360</f>
        <v>0</v>
      </c>
      <c r="G145" s="113">
        <f>ROUND('CLINs &amp; Ceiling Rates'!H147,2)</f>
        <v>0</v>
      </c>
      <c r="H145" s="83">
        <f t="shared" si="18"/>
        <v>0</v>
      </c>
      <c r="I145" s="96"/>
      <c r="J145" s="384">
        <f t="shared" si="19"/>
        <v>0</v>
      </c>
      <c r="K145" s="385">
        <f t="shared" si="20"/>
        <v>0</v>
      </c>
      <c r="L145" s="97"/>
      <c r="M145" s="373">
        <f t="shared" si="14"/>
        <v>0</v>
      </c>
      <c r="N145" s="374">
        <f t="shared" si="15"/>
        <v>0</v>
      </c>
      <c r="O145" s="374">
        <f t="shared" si="16"/>
        <v>0</v>
      </c>
      <c r="P145" s="374">
        <f t="shared" si="17"/>
        <v>0</v>
      </c>
    </row>
    <row r="146" spans="1:16" ht="15" hidden="1" customHeight="1" x14ac:dyDescent="0.25">
      <c r="A146" s="121">
        <f>'CLINs &amp; Ceiling Rates'!B148</f>
        <v>0</v>
      </c>
      <c r="B146" s="121">
        <f>'CLINs &amp; Ceiling Rates'!C148</f>
        <v>0</v>
      </c>
      <c r="C146" s="81" t="str">
        <f>'CLINs &amp; Ceiling Rates'!G148</f>
        <v/>
      </c>
      <c r="D146" s="81" t="str">
        <f>IF('CLINs &amp; Ceiling Rates'!E148="","",'CLINs &amp; Ceiling Rates'!E148)</f>
        <v/>
      </c>
      <c r="E146" s="81" t="str">
        <f>IF('CLINs &amp; Ceiling Rates'!F148="","",'CLINs &amp; Ceiling Rates'!F148)</f>
        <v/>
      </c>
      <c r="F146" s="82">
        <f>'Labor Loading Matrix'!D361</f>
        <v>0</v>
      </c>
      <c r="G146" s="113">
        <f>ROUND('CLINs &amp; Ceiling Rates'!H148,2)</f>
        <v>0</v>
      </c>
      <c r="H146" s="83">
        <f t="shared" si="18"/>
        <v>0</v>
      </c>
      <c r="I146" s="96"/>
      <c r="J146" s="384">
        <f t="shared" si="19"/>
        <v>0</v>
      </c>
      <c r="K146" s="385">
        <f t="shared" si="20"/>
        <v>0</v>
      </c>
      <c r="L146" s="97"/>
      <c r="M146" s="373">
        <f t="shared" si="14"/>
        <v>0</v>
      </c>
      <c r="N146" s="374">
        <f t="shared" si="15"/>
        <v>0</v>
      </c>
      <c r="O146" s="374">
        <f t="shared" si="16"/>
        <v>0</v>
      </c>
      <c r="P146" s="374">
        <f t="shared" si="17"/>
        <v>0</v>
      </c>
    </row>
    <row r="147" spans="1:16" ht="15" hidden="1" customHeight="1" x14ac:dyDescent="0.25">
      <c r="A147" s="121">
        <f>'CLINs &amp; Ceiling Rates'!B149</f>
        <v>0</v>
      </c>
      <c r="B147" s="121">
        <f>'CLINs &amp; Ceiling Rates'!C149</f>
        <v>0</v>
      </c>
      <c r="C147" s="81" t="str">
        <f>'CLINs &amp; Ceiling Rates'!G149</f>
        <v/>
      </c>
      <c r="D147" s="81" t="str">
        <f>IF('CLINs &amp; Ceiling Rates'!E149="","",'CLINs &amp; Ceiling Rates'!E149)</f>
        <v/>
      </c>
      <c r="E147" s="81" t="str">
        <f>IF('CLINs &amp; Ceiling Rates'!F149="","",'CLINs &amp; Ceiling Rates'!F149)</f>
        <v/>
      </c>
      <c r="F147" s="82">
        <f>'Labor Loading Matrix'!D362</f>
        <v>0</v>
      </c>
      <c r="G147" s="113">
        <f>ROUND('CLINs &amp; Ceiling Rates'!H149,2)</f>
        <v>0</v>
      </c>
      <c r="H147" s="83">
        <f t="shared" si="18"/>
        <v>0</v>
      </c>
      <c r="I147" s="96"/>
      <c r="J147" s="384">
        <f t="shared" si="19"/>
        <v>0</v>
      </c>
      <c r="K147" s="385">
        <f t="shared" si="20"/>
        <v>0</v>
      </c>
      <c r="L147" s="97"/>
      <c r="M147" s="373">
        <f t="shared" si="14"/>
        <v>0</v>
      </c>
      <c r="N147" s="374">
        <f t="shared" si="15"/>
        <v>0</v>
      </c>
      <c r="O147" s="374">
        <f t="shared" si="16"/>
        <v>0</v>
      </c>
      <c r="P147" s="374">
        <f t="shared" si="17"/>
        <v>0</v>
      </c>
    </row>
    <row r="148" spans="1:16" ht="15" hidden="1" customHeight="1" x14ac:dyDescent="0.25">
      <c r="A148" s="121">
        <f>'CLINs &amp; Ceiling Rates'!B150</f>
        <v>0</v>
      </c>
      <c r="B148" s="121">
        <f>'CLINs &amp; Ceiling Rates'!C150</f>
        <v>0</v>
      </c>
      <c r="C148" s="81" t="str">
        <f>'CLINs &amp; Ceiling Rates'!G150</f>
        <v/>
      </c>
      <c r="D148" s="81" t="str">
        <f>IF('CLINs &amp; Ceiling Rates'!E150="","",'CLINs &amp; Ceiling Rates'!E150)</f>
        <v/>
      </c>
      <c r="E148" s="81" t="str">
        <f>IF('CLINs &amp; Ceiling Rates'!F150="","",'CLINs &amp; Ceiling Rates'!F150)</f>
        <v/>
      </c>
      <c r="F148" s="82">
        <f>'Labor Loading Matrix'!D363</f>
        <v>0</v>
      </c>
      <c r="G148" s="113">
        <f>ROUND('CLINs &amp; Ceiling Rates'!H150,2)</f>
        <v>0</v>
      </c>
      <c r="H148" s="83">
        <f t="shared" si="18"/>
        <v>0</v>
      </c>
      <c r="I148" s="96"/>
      <c r="J148" s="384">
        <f t="shared" si="19"/>
        <v>0</v>
      </c>
      <c r="K148" s="385">
        <f t="shared" si="20"/>
        <v>0</v>
      </c>
      <c r="L148" s="97"/>
      <c r="M148" s="373">
        <f t="shared" si="14"/>
        <v>0</v>
      </c>
      <c r="N148" s="374">
        <f t="shared" si="15"/>
        <v>0</v>
      </c>
      <c r="O148" s="374">
        <f t="shared" si="16"/>
        <v>0</v>
      </c>
      <c r="P148" s="374">
        <f t="shared" si="17"/>
        <v>0</v>
      </c>
    </row>
    <row r="149" spans="1:16" ht="15" hidden="1" customHeight="1" x14ac:dyDescent="0.25">
      <c r="A149" s="121">
        <f>'CLINs &amp; Ceiling Rates'!B151</f>
        <v>0</v>
      </c>
      <c r="B149" s="121">
        <f>'CLINs &amp; Ceiling Rates'!C151</f>
        <v>0</v>
      </c>
      <c r="C149" s="81" t="str">
        <f>'CLINs &amp; Ceiling Rates'!G151</f>
        <v/>
      </c>
      <c r="D149" s="81" t="str">
        <f>IF('CLINs &amp; Ceiling Rates'!E151="","",'CLINs &amp; Ceiling Rates'!E151)</f>
        <v/>
      </c>
      <c r="E149" s="81" t="str">
        <f>IF('CLINs &amp; Ceiling Rates'!F151="","",'CLINs &amp; Ceiling Rates'!F151)</f>
        <v/>
      </c>
      <c r="F149" s="82">
        <f>'Labor Loading Matrix'!D364</f>
        <v>0</v>
      </c>
      <c r="G149" s="113">
        <f>ROUND('CLINs &amp; Ceiling Rates'!H151,2)</f>
        <v>0</v>
      </c>
      <c r="H149" s="83">
        <f t="shared" si="18"/>
        <v>0</v>
      </c>
      <c r="I149" s="96"/>
      <c r="J149" s="384">
        <f t="shared" si="19"/>
        <v>0</v>
      </c>
      <c r="K149" s="385">
        <f t="shared" si="20"/>
        <v>0</v>
      </c>
      <c r="L149" s="97"/>
      <c r="M149" s="373">
        <f t="shared" si="14"/>
        <v>0</v>
      </c>
      <c r="N149" s="374">
        <f t="shared" si="15"/>
        <v>0</v>
      </c>
      <c r="O149" s="374">
        <f t="shared" si="16"/>
        <v>0</v>
      </c>
      <c r="P149" s="374">
        <f t="shared" si="17"/>
        <v>0</v>
      </c>
    </row>
    <row r="150" spans="1:16" ht="15" hidden="1" customHeight="1" x14ac:dyDescent="0.25">
      <c r="A150" s="121">
        <f>'CLINs &amp; Ceiling Rates'!B152</f>
        <v>0</v>
      </c>
      <c r="B150" s="121">
        <f>'CLINs &amp; Ceiling Rates'!C152</f>
        <v>0</v>
      </c>
      <c r="C150" s="81" t="str">
        <f>'CLINs &amp; Ceiling Rates'!G152</f>
        <v/>
      </c>
      <c r="D150" s="81" t="str">
        <f>IF('CLINs &amp; Ceiling Rates'!E152="","",'CLINs &amp; Ceiling Rates'!E152)</f>
        <v/>
      </c>
      <c r="E150" s="81" t="str">
        <f>IF('CLINs &amp; Ceiling Rates'!F152="","",'CLINs &amp; Ceiling Rates'!F152)</f>
        <v/>
      </c>
      <c r="F150" s="82">
        <f>'Labor Loading Matrix'!D365</f>
        <v>0</v>
      </c>
      <c r="G150" s="113">
        <f>ROUND('CLINs &amp; Ceiling Rates'!H152,2)</f>
        <v>0</v>
      </c>
      <c r="H150" s="83">
        <f t="shared" ref="H150:H171" si="21">ROUND(IFERROR(G150*F150,0),2)</f>
        <v>0</v>
      </c>
      <c r="I150" s="96"/>
      <c r="J150" s="384">
        <f t="shared" ref="J150:J171" si="22">ROUND((1-I150)*G150,2)</f>
        <v>0</v>
      </c>
      <c r="K150" s="385">
        <f t="shared" ref="K150:K171" si="23">IFERROR(ROUND(J150*F150,2),0)</f>
        <v>0</v>
      </c>
      <c r="L150" s="97"/>
      <c r="M150" s="373">
        <f t="shared" si="14"/>
        <v>0</v>
      </c>
      <c r="N150" s="374">
        <f t="shared" si="15"/>
        <v>0</v>
      </c>
      <c r="O150" s="374">
        <f t="shared" si="16"/>
        <v>0</v>
      </c>
      <c r="P150" s="374">
        <f t="shared" si="17"/>
        <v>0</v>
      </c>
    </row>
    <row r="151" spans="1:16" ht="15" hidden="1" customHeight="1" x14ac:dyDescent="0.25">
      <c r="A151" s="121">
        <f>'CLINs &amp; Ceiling Rates'!B153</f>
        <v>0</v>
      </c>
      <c r="B151" s="121">
        <f>'CLINs &amp; Ceiling Rates'!C153</f>
        <v>0</v>
      </c>
      <c r="C151" s="81" t="str">
        <f>'CLINs &amp; Ceiling Rates'!G153</f>
        <v/>
      </c>
      <c r="D151" s="81" t="str">
        <f>IF('CLINs &amp; Ceiling Rates'!E153="","",'CLINs &amp; Ceiling Rates'!E153)</f>
        <v/>
      </c>
      <c r="E151" s="81" t="str">
        <f>IF('CLINs &amp; Ceiling Rates'!F153="","",'CLINs &amp; Ceiling Rates'!F153)</f>
        <v/>
      </c>
      <c r="F151" s="82">
        <f>'Labor Loading Matrix'!D366</f>
        <v>0</v>
      </c>
      <c r="G151" s="113">
        <f>ROUND('CLINs &amp; Ceiling Rates'!H153,2)</f>
        <v>0</v>
      </c>
      <c r="H151" s="83">
        <f t="shared" si="21"/>
        <v>0</v>
      </c>
      <c r="I151" s="96"/>
      <c r="J151" s="384">
        <f t="shared" si="22"/>
        <v>0</v>
      </c>
      <c r="K151" s="385">
        <f t="shared" si="23"/>
        <v>0</v>
      </c>
      <c r="L151" s="97"/>
      <c r="M151" s="373">
        <f t="shared" si="14"/>
        <v>0</v>
      </c>
      <c r="N151" s="374">
        <f t="shared" si="15"/>
        <v>0</v>
      </c>
      <c r="O151" s="374">
        <f t="shared" si="16"/>
        <v>0</v>
      </c>
      <c r="P151" s="374">
        <f t="shared" si="17"/>
        <v>0</v>
      </c>
    </row>
    <row r="152" spans="1:16" ht="15" hidden="1" customHeight="1" x14ac:dyDescent="0.25">
      <c r="A152" s="121">
        <f>'CLINs &amp; Ceiling Rates'!B154</f>
        <v>0</v>
      </c>
      <c r="B152" s="121">
        <f>'CLINs &amp; Ceiling Rates'!C154</f>
        <v>0</v>
      </c>
      <c r="C152" s="81" t="str">
        <f>'CLINs &amp; Ceiling Rates'!G154</f>
        <v/>
      </c>
      <c r="D152" s="81" t="str">
        <f>IF('CLINs &amp; Ceiling Rates'!E154="","",'CLINs &amp; Ceiling Rates'!E154)</f>
        <v/>
      </c>
      <c r="E152" s="81" t="str">
        <f>IF('CLINs &amp; Ceiling Rates'!F154="","",'CLINs &amp; Ceiling Rates'!F154)</f>
        <v/>
      </c>
      <c r="F152" s="82">
        <f>'Labor Loading Matrix'!D367</f>
        <v>0</v>
      </c>
      <c r="G152" s="113">
        <f>ROUND('CLINs &amp; Ceiling Rates'!H154,2)</f>
        <v>0</v>
      </c>
      <c r="H152" s="83">
        <f t="shared" si="21"/>
        <v>0</v>
      </c>
      <c r="I152" s="96"/>
      <c r="J152" s="384">
        <f t="shared" si="22"/>
        <v>0</v>
      </c>
      <c r="K152" s="385">
        <f t="shared" si="23"/>
        <v>0</v>
      </c>
      <c r="L152" s="97"/>
      <c r="M152" s="373">
        <f t="shared" si="14"/>
        <v>0</v>
      </c>
      <c r="N152" s="374">
        <f t="shared" si="15"/>
        <v>0</v>
      </c>
      <c r="O152" s="374">
        <f t="shared" si="16"/>
        <v>0</v>
      </c>
      <c r="P152" s="374">
        <f t="shared" si="17"/>
        <v>0</v>
      </c>
    </row>
    <row r="153" spans="1:16" ht="15" hidden="1" customHeight="1" x14ac:dyDescent="0.25">
      <c r="A153" s="121">
        <f>'CLINs &amp; Ceiling Rates'!B155</f>
        <v>0</v>
      </c>
      <c r="B153" s="121">
        <f>'CLINs &amp; Ceiling Rates'!C155</f>
        <v>0</v>
      </c>
      <c r="C153" s="81" t="str">
        <f>'CLINs &amp; Ceiling Rates'!G155</f>
        <v/>
      </c>
      <c r="D153" s="81" t="str">
        <f>IF('CLINs &amp; Ceiling Rates'!E155="","",'CLINs &amp; Ceiling Rates'!E155)</f>
        <v/>
      </c>
      <c r="E153" s="81" t="str">
        <f>IF('CLINs &amp; Ceiling Rates'!F155="","",'CLINs &amp; Ceiling Rates'!F155)</f>
        <v/>
      </c>
      <c r="F153" s="82">
        <f>'Labor Loading Matrix'!D368</f>
        <v>0</v>
      </c>
      <c r="G153" s="113">
        <f>ROUND('CLINs &amp; Ceiling Rates'!H155,2)</f>
        <v>0</v>
      </c>
      <c r="H153" s="83">
        <f t="shared" si="21"/>
        <v>0</v>
      </c>
      <c r="I153" s="96"/>
      <c r="J153" s="384">
        <f t="shared" si="22"/>
        <v>0</v>
      </c>
      <c r="K153" s="385">
        <f t="shared" si="23"/>
        <v>0</v>
      </c>
      <c r="L153" s="97"/>
      <c r="M153" s="373">
        <f t="shared" si="14"/>
        <v>0</v>
      </c>
      <c r="N153" s="374">
        <f t="shared" si="15"/>
        <v>0</v>
      </c>
      <c r="O153" s="374">
        <f t="shared" si="16"/>
        <v>0</v>
      </c>
      <c r="P153" s="374">
        <f t="shared" si="17"/>
        <v>0</v>
      </c>
    </row>
    <row r="154" spans="1:16" ht="15" hidden="1" customHeight="1" x14ac:dyDescent="0.25">
      <c r="A154" s="121">
        <f>'CLINs &amp; Ceiling Rates'!B156</f>
        <v>0</v>
      </c>
      <c r="B154" s="121">
        <f>'CLINs &amp; Ceiling Rates'!C156</f>
        <v>0</v>
      </c>
      <c r="C154" s="81" t="str">
        <f>'CLINs &amp; Ceiling Rates'!G156</f>
        <v/>
      </c>
      <c r="D154" s="81" t="str">
        <f>IF('CLINs &amp; Ceiling Rates'!E156="","",'CLINs &amp; Ceiling Rates'!E156)</f>
        <v/>
      </c>
      <c r="E154" s="81" t="str">
        <f>IF('CLINs &amp; Ceiling Rates'!F156="","",'CLINs &amp; Ceiling Rates'!F156)</f>
        <v/>
      </c>
      <c r="F154" s="82">
        <f>'Labor Loading Matrix'!D369</f>
        <v>0</v>
      </c>
      <c r="G154" s="113">
        <f>ROUND('CLINs &amp; Ceiling Rates'!H156,2)</f>
        <v>0</v>
      </c>
      <c r="H154" s="83">
        <f t="shared" si="21"/>
        <v>0</v>
      </c>
      <c r="I154" s="96"/>
      <c r="J154" s="384">
        <f t="shared" si="22"/>
        <v>0</v>
      </c>
      <c r="K154" s="385">
        <f t="shared" si="23"/>
        <v>0</v>
      </c>
      <c r="L154" s="97"/>
      <c r="M154" s="373">
        <f t="shared" si="14"/>
        <v>0</v>
      </c>
      <c r="N154" s="374">
        <f t="shared" si="15"/>
        <v>0</v>
      </c>
      <c r="O154" s="374">
        <f t="shared" si="16"/>
        <v>0</v>
      </c>
      <c r="P154" s="374">
        <f t="shared" si="17"/>
        <v>0</v>
      </c>
    </row>
    <row r="155" spans="1:16" ht="15" hidden="1" customHeight="1" x14ac:dyDescent="0.25">
      <c r="A155" s="121">
        <f>'CLINs &amp; Ceiling Rates'!B157</f>
        <v>0</v>
      </c>
      <c r="B155" s="121">
        <f>'CLINs &amp; Ceiling Rates'!C157</f>
        <v>0</v>
      </c>
      <c r="C155" s="81" t="str">
        <f>'CLINs &amp; Ceiling Rates'!G157</f>
        <v/>
      </c>
      <c r="D155" s="81" t="str">
        <f>IF('CLINs &amp; Ceiling Rates'!E157="","",'CLINs &amp; Ceiling Rates'!E157)</f>
        <v/>
      </c>
      <c r="E155" s="81" t="str">
        <f>IF('CLINs &amp; Ceiling Rates'!F157="","",'CLINs &amp; Ceiling Rates'!F157)</f>
        <v/>
      </c>
      <c r="F155" s="82">
        <f>'Labor Loading Matrix'!D370</f>
        <v>0</v>
      </c>
      <c r="G155" s="113">
        <f>ROUND('CLINs &amp; Ceiling Rates'!H157,2)</f>
        <v>0</v>
      </c>
      <c r="H155" s="83">
        <f t="shared" si="21"/>
        <v>0</v>
      </c>
      <c r="I155" s="96"/>
      <c r="J155" s="384">
        <f t="shared" si="22"/>
        <v>0</v>
      </c>
      <c r="K155" s="385">
        <f t="shared" si="23"/>
        <v>0</v>
      </c>
      <c r="L155" s="97"/>
      <c r="M155" s="373">
        <f t="shared" si="14"/>
        <v>0</v>
      </c>
      <c r="N155" s="374">
        <f t="shared" si="15"/>
        <v>0</v>
      </c>
      <c r="O155" s="374">
        <f t="shared" si="16"/>
        <v>0</v>
      </c>
      <c r="P155" s="374">
        <f t="shared" si="17"/>
        <v>0</v>
      </c>
    </row>
    <row r="156" spans="1:16" ht="15" hidden="1" customHeight="1" x14ac:dyDescent="0.25">
      <c r="A156" s="121">
        <f>'CLINs &amp; Ceiling Rates'!B158</f>
        <v>0</v>
      </c>
      <c r="B156" s="121">
        <f>'CLINs &amp; Ceiling Rates'!C158</f>
        <v>0</v>
      </c>
      <c r="C156" s="81" t="str">
        <f>'CLINs &amp; Ceiling Rates'!G158</f>
        <v/>
      </c>
      <c r="D156" s="81" t="str">
        <f>IF('CLINs &amp; Ceiling Rates'!E158="","",'CLINs &amp; Ceiling Rates'!E158)</f>
        <v/>
      </c>
      <c r="E156" s="81" t="str">
        <f>IF('CLINs &amp; Ceiling Rates'!F158="","",'CLINs &amp; Ceiling Rates'!F158)</f>
        <v/>
      </c>
      <c r="F156" s="82">
        <f>'Labor Loading Matrix'!D371</f>
        <v>0</v>
      </c>
      <c r="G156" s="113">
        <f>ROUND('CLINs &amp; Ceiling Rates'!H158,2)</f>
        <v>0</v>
      </c>
      <c r="H156" s="83">
        <f t="shared" si="21"/>
        <v>0</v>
      </c>
      <c r="I156" s="96"/>
      <c r="J156" s="384">
        <f t="shared" si="22"/>
        <v>0</v>
      </c>
      <c r="K156" s="385">
        <f t="shared" si="23"/>
        <v>0</v>
      </c>
      <c r="L156" s="97"/>
      <c r="M156" s="373">
        <f t="shared" si="14"/>
        <v>0</v>
      </c>
      <c r="N156" s="374">
        <f t="shared" si="15"/>
        <v>0</v>
      </c>
      <c r="O156" s="374">
        <f t="shared" si="16"/>
        <v>0</v>
      </c>
      <c r="P156" s="374">
        <f t="shared" si="17"/>
        <v>0</v>
      </c>
    </row>
    <row r="157" spans="1:16" ht="15" hidden="1" customHeight="1" x14ac:dyDescent="0.25">
      <c r="A157" s="121">
        <f>'CLINs &amp; Ceiling Rates'!B159</f>
        <v>0</v>
      </c>
      <c r="B157" s="121">
        <f>'CLINs &amp; Ceiling Rates'!C159</f>
        <v>0</v>
      </c>
      <c r="C157" s="81" t="str">
        <f>'CLINs &amp; Ceiling Rates'!G159</f>
        <v/>
      </c>
      <c r="D157" s="81" t="str">
        <f>IF('CLINs &amp; Ceiling Rates'!E159="","",'CLINs &amp; Ceiling Rates'!E159)</f>
        <v/>
      </c>
      <c r="E157" s="81" t="str">
        <f>IF('CLINs &amp; Ceiling Rates'!F159="","",'CLINs &amp; Ceiling Rates'!F159)</f>
        <v/>
      </c>
      <c r="F157" s="82">
        <f>'Labor Loading Matrix'!D372</f>
        <v>0</v>
      </c>
      <c r="G157" s="113">
        <f>ROUND('CLINs &amp; Ceiling Rates'!H159,2)</f>
        <v>0</v>
      </c>
      <c r="H157" s="83">
        <f t="shared" si="21"/>
        <v>0</v>
      </c>
      <c r="I157" s="96"/>
      <c r="J157" s="384">
        <f t="shared" si="22"/>
        <v>0</v>
      </c>
      <c r="K157" s="385">
        <f t="shared" si="23"/>
        <v>0</v>
      </c>
      <c r="L157" s="97"/>
      <c r="M157" s="373">
        <f t="shared" si="14"/>
        <v>0</v>
      </c>
      <c r="N157" s="374">
        <f t="shared" si="15"/>
        <v>0</v>
      </c>
      <c r="O157" s="374">
        <f t="shared" si="16"/>
        <v>0</v>
      </c>
      <c r="P157" s="374">
        <f t="shared" si="17"/>
        <v>0</v>
      </c>
    </row>
    <row r="158" spans="1:16" ht="15" hidden="1" customHeight="1" x14ac:dyDescent="0.25">
      <c r="A158" s="121">
        <f>'CLINs &amp; Ceiling Rates'!B160</f>
        <v>0</v>
      </c>
      <c r="B158" s="121">
        <f>'CLINs &amp; Ceiling Rates'!C160</f>
        <v>0</v>
      </c>
      <c r="C158" s="81" t="str">
        <f>'CLINs &amp; Ceiling Rates'!G160</f>
        <v/>
      </c>
      <c r="D158" s="81" t="str">
        <f>IF('CLINs &amp; Ceiling Rates'!E160="","",'CLINs &amp; Ceiling Rates'!E160)</f>
        <v/>
      </c>
      <c r="E158" s="81" t="str">
        <f>IF('CLINs &amp; Ceiling Rates'!F160="","",'CLINs &amp; Ceiling Rates'!F160)</f>
        <v/>
      </c>
      <c r="F158" s="82">
        <f>'Labor Loading Matrix'!D373</f>
        <v>0</v>
      </c>
      <c r="G158" s="113">
        <f>ROUND('CLINs &amp; Ceiling Rates'!H160,2)</f>
        <v>0</v>
      </c>
      <c r="H158" s="83">
        <f t="shared" si="21"/>
        <v>0</v>
      </c>
      <c r="I158" s="96"/>
      <c r="J158" s="384">
        <f t="shared" si="22"/>
        <v>0</v>
      </c>
      <c r="K158" s="385">
        <f t="shared" si="23"/>
        <v>0</v>
      </c>
      <c r="L158" s="97"/>
      <c r="M158" s="373">
        <f t="shared" si="14"/>
        <v>0</v>
      </c>
      <c r="N158" s="374">
        <f t="shared" si="15"/>
        <v>0</v>
      </c>
      <c r="O158" s="374">
        <f t="shared" si="16"/>
        <v>0</v>
      </c>
      <c r="P158" s="374">
        <f t="shared" si="17"/>
        <v>0</v>
      </c>
    </row>
    <row r="159" spans="1:16" ht="15" hidden="1" customHeight="1" x14ac:dyDescent="0.25">
      <c r="A159" s="121">
        <f>'CLINs &amp; Ceiling Rates'!B161</f>
        <v>0</v>
      </c>
      <c r="B159" s="121">
        <f>'CLINs &amp; Ceiling Rates'!C161</f>
        <v>0</v>
      </c>
      <c r="C159" s="81" t="str">
        <f>'CLINs &amp; Ceiling Rates'!G161</f>
        <v/>
      </c>
      <c r="D159" s="81" t="str">
        <f>IF('CLINs &amp; Ceiling Rates'!E161="","",'CLINs &amp; Ceiling Rates'!E161)</f>
        <v/>
      </c>
      <c r="E159" s="81" t="str">
        <f>IF('CLINs &amp; Ceiling Rates'!F161="","",'CLINs &amp; Ceiling Rates'!F161)</f>
        <v/>
      </c>
      <c r="F159" s="82">
        <f>'Labor Loading Matrix'!D374</f>
        <v>0</v>
      </c>
      <c r="G159" s="113">
        <f>ROUND('CLINs &amp; Ceiling Rates'!H161,2)</f>
        <v>0</v>
      </c>
      <c r="H159" s="83">
        <f t="shared" si="21"/>
        <v>0</v>
      </c>
      <c r="I159" s="96"/>
      <c r="J159" s="384">
        <f t="shared" si="22"/>
        <v>0</v>
      </c>
      <c r="K159" s="385">
        <f t="shared" si="23"/>
        <v>0</v>
      </c>
      <c r="L159" s="97"/>
      <c r="M159" s="373">
        <f t="shared" si="14"/>
        <v>0</v>
      </c>
      <c r="N159" s="374">
        <f t="shared" si="15"/>
        <v>0</v>
      </c>
      <c r="O159" s="374">
        <f t="shared" si="16"/>
        <v>0</v>
      </c>
      <c r="P159" s="374">
        <f t="shared" si="17"/>
        <v>0</v>
      </c>
    </row>
    <row r="160" spans="1:16" ht="15" hidden="1" customHeight="1" x14ac:dyDescent="0.25">
      <c r="A160" s="121">
        <f>'CLINs &amp; Ceiling Rates'!B162</f>
        <v>0</v>
      </c>
      <c r="B160" s="121">
        <f>'CLINs &amp; Ceiling Rates'!C162</f>
        <v>0</v>
      </c>
      <c r="C160" s="81" t="str">
        <f>'CLINs &amp; Ceiling Rates'!G162</f>
        <v/>
      </c>
      <c r="D160" s="81" t="str">
        <f>IF('CLINs &amp; Ceiling Rates'!E162="","",'CLINs &amp; Ceiling Rates'!E162)</f>
        <v/>
      </c>
      <c r="E160" s="81" t="str">
        <f>IF('CLINs &amp; Ceiling Rates'!F162="","",'CLINs &amp; Ceiling Rates'!F162)</f>
        <v/>
      </c>
      <c r="F160" s="82">
        <f>'Labor Loading Matrix'!D375</f>
        <v>0</v>
      </c>
      <c r="G160" s="113">
        <f>ROUND('CLINs &amp; Ceiling Rates'!H162,2)</f>
        <v>0</v>
      </c>
      <c r="H160" s="83">
        <f t="shared" si="21"/>
        <v>0</v>
      </c>
      <c r="I160" s="96"/>
      <c r="J160" s="384">
        <f t="shared" si="22"/>
        <v>0</v>
      </c>
      <c r="K160" s="385">
        <f t="shared" si="23"/>
        <v>0</v>
      </c>
      <c r="L160" s="97"/>
      <c r="M160" s="373">
        <f t="shared" si="14"/>
        <v>0</v>
      </c>
      <c r="N160" s="374">
        <f t="shared" si="15"/>
        <v>0</v>
      </c>
      <c r="O160" s="374">
        <f t="shared" si="16"/>
        <v>0</v>
      </c>
      <c r="P160" s="374">
        <f t="shared" si="17"/>
        <v>0</v>
      </c>
    </row>
    <row r="161" spans="1:16" ht="15" hidden="1" customHeight="1" x14ac:dyDescent="0.25">
      <c r="A161" s="121">
        <f>'CLINs &amp; Ceiling Rates'!B163</f>
        <v>0</v>
      </c>
      <c r="B161" s="121">
        <f>'CLINs &amp; Ceiling Rates'!C163</f>
        <v>0</v>
      </c>
      <c r="C161" s="81" t="str">
        <f>'CLINs &amp; Ceiling Rates'!G163</f>
        <v/>
      </c>
      <c r="D161" s="81" t="str">
        <f>IF('CLINs &amp; Ceiling Rates'!E163="","",'CLINs &amp; Ceiling Rates'!E163)</f>
        <v/>
      </c>
      <c r="E161" s="81" t="str">
        <f>IF('CLINs &amp; Ceiling Rates'!F163="","",'CLINs &amp; Ceiling Rates'!F163)</f>
        <v/>
      </c>
      <c r="F161" s="82">
        <f>'Labor Loading Matrix'!D376</f>
        <v>0</v>
      </c>
      <c r="G161" s="113">
        <f>ROUND('CLINs &amp; Ceiling Rates'!H163,2)</f>
        <v>0</v>
      </c>
      <c r="H161" s="83">
        <f t="shared" si="21"/>
        <v>0</v>
      </c>
      <c r="I161" s="96"/>
      <c r="J161" s="384">
        <f t="shared" si="22"/>
        <v>0</v>
      </c>
      <c r="K161" s="385">
        <f t="shared" si="23"/>
        <v>0</v>
      </c>
      <c r="L161" s="97"/>
      <c r="M161" s="373">
        <f t="shared" si="14"/>
        <v>0</v>
      </c>
      <c r="N161" s="374">
        <f t="shared" si="15"/>
        <v>0</v>
      </c>
      <c r="O161" s="374">
        <f t="shared" si="16"/>
        <v>0</v>
      </c>
      <c r="P161" s="374">
        <f t="shared" si="17"/>
        <v>0</v>
      </c>
    </row>
    <row r="162" spans="1:16" ht="15" hidden="1" customHeight="1" x14ac:dyDescent="0.25">
      <c r="A162" s="121">
        <f>'CLINs &amp; Ceiling Rates'!B164</f>
        <v>0</v>
      </c>
      <c r="B162" s="121">
        <f>'CLINs &amp; Ceiling Rates'!C164</f>
        <v>0</v>
      </c>
      <c r="C162" s="81" t="str">
        <f>'CLINs &amp; Ceiling Rates'!G164</f>
        <v/>
      </c>
      <c r="D162" s="81" t="str">
        <f>IF('CLINs &amp; Ceiling Rates'!E164="","",'CLINs &amp; Ceiling Rates'!E164)</f>
        <v/>
      </c>
      <c r="E162" s="81" t="str">
        <f>IF('CLINs &amp; Ceiling Rates'!F164="","",'CLINs &amp; Ceiling Rates'!F164)</f>
        <v/>
      </c>
      <c r="F162" s="82">
        <f>'Labor Loading Matrix'!D377</f>
        <v>0</v>
      </c>
      <c r="G162" s="113">
        <f>ROUND('CLINs &amp; Ceiling Rates'!H164,2)</f>
        <v>0</v>
      </c>
      <c r="H162" s="83">
        <f t="shared" si="21"/>
        <v>0</v>
      </c>
      <c r="I162" s="96"/>
      <c r="J162" s="384">
        <f t="shared" si="22"/>
        <v>0</v>
      </c>
      <c r="K162" s="385">
        <f t="shared" si="23"/>
        <v>0</v>
      </c>
      <c r="L162" s="97"/>
      <c r="M162" s="373">
        <f t="shared" si="14"/>
        <v>0</v>
      </c>
      <c r="N162" s="374">
        <f t="shared" si="15"/>
        <v>0</v>
      </c>
      <c r="O162" s="374">
        <f t="shared" si="16"/>
        <v>0</v>
      </c>
      <c r="P162" s="374">
        <f t="shared" si="17"/>
        <v>0</v>
      </c>
    </row>
    <row r="163" spans="1:16" ht="15" hidden="1" customHeight="1" x14ac:dyDescent="0.25">
      <c r="A163" s="121">
        <f>'CLINs &amp; Ceiling Rates'!B165</f>
        <v>0</v>
      </c>
      <c r="B163" s="121">
        <f>'CLINs &amp; Ceiling Rates'!C165</f>
        <v>0</v>
      </c>
      <c r="C163" s="81" t="str">
        <f>'CLINs &amp; Ceiling Rates'!G165</f>
        <v/>
      </c>
      <c r="D163" s="81" t="str">
        <f>IF('CLINs &amp; Ceiling Rates'!E165="","",'CLINs &amp; Ceiling Rates'!E165)</f>
        <v/>
      </c>
      <c r="E163" s="81" t="str">
        <f>IF('CLINs &amp; Ceiling Rates'!F165="","",'CLINs &amp; Ceiling Rates'!F165)</f>
        <v/>
      </c>
      <c r="F163" s="82">
        <f>'Labor Loading Matrix'!D378</f>
        <v>0</v>
      </c>
      <c r="G163" s="113">
        <f>ROUND('CLINs &amp; Ceiling Rates'!H165,2)</f>
        <v>0</v>
      </c>
      <c r="H163" s="83">
        <f t="shared" si="21"/>
        <v>0</v>
      </c>
      <c r="I163" s="96"/>
      <c r="J163" s="384">
        <f t="shared" si="22"/>
        <v>0</v>
      </c>
      <c r="K163" s="385">
        <f t="shared" si="23"/>
        <v>0</v>
      </c>
      <c r="L163" s="97"/>
      <c r="M163" s="373">
        <f t="shared" si="14"/>
        <v>0</v>
      </c>
      <c r="N163" s="374">
        <f t="shared" si="15"/>
        <v>0</v>
      </c>
      <c r="O163" s="374">
        <f t="shared" si="16"/>
        <v>0</v>
      </c>
      <c r="P163" s="374">
        <f t="shared" si="17"/>
        <v>0</v>
      </c>
    </row>
    <row r="164" spans="1:16" ht="15" hidden="1" customHeight="1" x14ac:dyDescent="0.25">
      <c r="A164" s="121">
        <f>'CLINs &amp; Ceiling Rates'!B166</f>
        <v>0</v>
      </c>
      <c r="B164" s="121">
        <f>'CLINs &amp; Ceiling Rates'!C166</f>
        <v>0</v>
      </c>
      <c r="C164" s="81" t="str">
        <f>'CLINs &amp; Ceiling Rates'!G166</f>
        <v/>
      </c>
      <c r="D164" s="81" t="str">
        <f>IF('CLINs &amp; Ceiling Rates'!E166="","",'CLINs &amp; Ceiling Rates'!E166)</f>
        <v/>
      </c>
      <c r="E164" s="81" t="str">
        <f>IF('CLINs &amp; Ceiling Rates'!F166="","",'CLINs &amp; Ceiling Rates'!F166)</f>
        <v/>
      </c>
      <c r="F164" s="82">
        <f>'Labor Loading Matrix'!D379</f>
        <v>0</v>
      </c>
      <c r="G164" s="113">
        <f>ROUND('CLINs &amp; Ceiling Rates'!H166,2)</f>
        <v>0</v>
      </c>
      <c r="H164" s="83">
        <f t="shared" si="21"/>
        <v>0</v>
      </c>
      <c r="I164" s="96"/>
      <c r="J164" s="384">
        <f t="shared" si="22"/>
        <v>0</v>
      </c>
      <c r="K164" s="385">
        <f t="shared" si="23"/>
        <v>0</v>
      </c>
      <c r="L164" s="97"/>
      <c r="M164" s="373">
        <f t="shared" si="14"/>
        <v>0</v>
      </c>
      <c r="N164" s="374">
        <f t="shared" si="15"/>
        <v>0</v>
      </c>
      <c r="O164" s="374">
        <f t="shared" si="16"/>
        <v>0</v>
      </c>
      <c r="P164" s="374">
        <f t="shared" si="17"/>
        <v>0</v>
      </c>
    </row>
    <row r="165" spans="1:16" ht="15" hidden="1" customHeight="1" x14ac:dyDescent="0.25">
      <c r="A165" s="121">
        <f>'CLINs &amp; Ceiling Rates'!B167</f>
        <v>0</v>
      </c>
      <c r="B165" s="121">
        <f>'CLINs &amp; Ceiling Rates'!C167</f>
        <v>0</v>
      </c>
      <c r="C165" s="81" t="str">
        <f>'CLINs &amp; Ceiling Rates'!G167</f>
        <v/>
      </c>
      <c r="D165" s="81" t="str">
        <f>IF('CLINs &amp; Ceiling Rates'!E167="","",'CLINs &amp; Ceiling Rates'!E167)</f>
        <v/>
      </c>
      <c r="E165" s="81" t="str">
        <f>IF('CLINs &amp; Ceiling Rates'!F167="","",'CLINs &amp; Ceiling Rates'!F167)</f>
        <v/>
      </c>
      <c r="F165" s="82">
        <f>'Labor Loading Matrix'!D380</f>
        <v>0</v>
      </c>
      <c r="G165" s="113">
        <f>ROUND('CLINs &amp; Ceiling Rates'!H167,2)</f>
        <v>0</v>
      </c>
      <c r="H165" s="83">
        <f t="shared" si="21"/>
        <v>0</v>
      </c>
      <c r="I165" s="96"/>
      <c r="J165" s="384">
        <f t="shared" si="22"/>
        <v>0</v>
      </c>
      <c r="K165" s="385">
        <f t="shared" si="23"/>
        <v>0</v>
      </c>
      <c r="L165" s="97"/>
      <c r="M165" s="373">
        <f t="shared" si="14"/>
        <v>0</v>
      </c>
      <c r="N165" s="374">
        <f t="shared" si="15"/>
        <v>0</v>
      </c>
      <c r="O165" s="374">
        <f t="shared" si="16"/>
        <v>0</v>
      </c>
      <c r="P165" s="374">
        <f t="shared" si="17"/>
        <v>0</v>
      </c>
    </row>
    <row r="166" spans="1:16" ht="15" hidden="1" customHeight="1" x14ac:dyDescent="0.25">
      <c r="A166" s="121">
        <f>'CLINs &amp; Ceiling Rates'!B168</f>
        <v>0</v>
      </c>
      <c r="B166" s="121">
        <f>'CLINs &amp; Ceiling Rates'!C168</f>
        <v>0</v>
      </c>
      <c r="C166" s="81" t="str">
        <f>'CLINs &amp; Ceiling Rates'!G168</f>
        <v/>
      </c>
      <c r="D166" s="81" t="str">
        <f>IF('CLINs &amp; Ceiling Rates'!E168="","",'CLINs &amp; Ceiling Rates'!E168)</f>
        <v/>
      </c>
      <c r="E166" s="81" t="str">
        <f>IF('CLINs &amp; Ceiling Rates'!F168="","",'CLINs &amp; Ceiling Rates'!F168)</f>
        <v/>
      </c>
      <c r="F166" s="82">
        <f>'Labor Loading Matrix'!D381</f>
        <v>0</v>
      </c>
      <c r="G166" s="113">
        <f>ROUND('CLINs &amp; Ceiling Rates'!H168,2)</f>
        <v>0</v>
      </c>
      <c r="H166" s="83">
        <f t="shared" si="21"/>
        <v>0</v>
      </c>
      <c r="I166" s="96"/>
      <c r="J166" s="384">
        <f t="shared" si="22"/>
        <v>0</v>
      </c>
      <c r="K166" s="385">
        <f t="shared" si="23"/>
        <v>0</v>
      </c>
      <c r="L166" s="97"/>
      <c r="M166" s="373">
        <f t="shared" si="14"/>
        <v>0</v>
      </c>
      <c r="N166" s="374">
        <f t="shared" si="15"/>
        <v>0</v>
      </c>
      <c r="O166" s="374">
        <f t="shared" si="16"/>
        <v>0</v>
      </c>
      <c r="P166" s="374">
        <f t="shared" si="17"/>
        <v>0</v>
      </c>
    </row>
    <row r="167" spans="1:16" ht="15" hidden="1" customHeight="1" x14ac:dyDescent="0.25">
      <c r="A167" s="121">
        <f>'CLINs &amp; Ceiling Rates'!B169</f>
        <v>0</v>
      </c>
      <c r="B167" s="121">
        <f>'CLINs &amp; Ceiling Rates'!C169</f>
        <v>0</v>
      </c>
      <c r="C167" s="81" t="str">
        <f>'CLINs &amp; Ceiling Rates'!G169</f>
        <v/>
      </c>
      <c r="D167" s="81" t="str">
        <f>IF('CLINs &amp; Ceiling Rates'!E169="","",'CLINs &amp; Ceiling Rates'!E169)</f>
        <v/>
      </c>
      <c r="E167" s="81" t="str">
        <f>IF('CLINs &amp; Ceiling Rates'!F169="","",'CLINs &amp; Ceiling Rates'!F169)</f>
        <v/>
      </c>
      <c r="F167" s="82">
        <f>'Labor Loading Matrix'!D382</f>
        <v>0</v>
      </c>
      <c r="G167" s="113">
        <f>ROUND('CLINs &amp; Ceiling Rates'!H169,2)</f>
        <v>0</v>
      </c>
      <c r="H167" s="83">
        <f t="shared" si="21"/>
        <v>0</v>
      </c>
      <c r="I167" s="96"/>
      <c r="J167" s="384">
        <f t="shared" si="22"/>
        <v>0</v>
      </c>
      <c r="K167" s="385">
        <f t="shared" si="23"/>
        <v>0</v>
      </c>
      <c r="L167" s="97"/>
      <c r="M167" s="373">
        <f t="shared" si="14"/>
        <v>0</v>
      </c>
      <c r="N167" s="374">
        <f t="shared" si="15"/>
        <v>0</v>
      </c>
      <c r="O167" s="374">
        <f t="shared" si="16"/>
        <v>0</v>
      </c>
      <c r="P167" s="374">
        <f t="shared" si="17"/>
        <v>0</v>
      </c>
    </row>
    <row r="168" spans="1:16" ht="15" hidden="1" customHeight="1" x14ac:dyDescent="0.25">
      <c r="A168" s="121">
        <f>'CLINs &amp; Ceiling Rates'!B170</f>
        <v>0</v>
      </c>
      <c r="B168" s="121">
        <f>'CLINs &amp; Ceiling Rates'!C170</f>
        <v>0</v>
      </c>
      <c r="C168" s="81" t="str">
        <f>'CLINs &amp; Ceiling Rates'!G170</f>
        <v/>
      </c>
      <c r="D168" s="81" t="str">
        <f>IF('CLINs &amp; Ceiling Rates'!E170="","",'CLINs &amp; Ceiling Rates'!E170)</f>
        <v/>
      </c>
      <c r="E168" s="81" t="str">
        <f>IF('CLINs &amp; Ceiling Rates'!F170="","",'CLINs &amp; Ceiling Rates'!F170)</f>
        <v/>
      </c>
      <c r="F168" s="82">
        <f>'Labor Loading Matrix'!D383</f>
        <v>0</v>
      </c>
      <c r="G168" s="113">
        <f>ROUND('CLINs &amp; Ceiling Rates'!H170,2)</f>
        <v>0</v>
      </c>
      <c r="H168" s="83">
        <f t="shared" si="21"/>
        <v>0</v>
      </c>
      <c r="I168" s="96"/>
      <c r="J168" s="384">
        <f t="shared" si="22"/>
        <v>0</v>
      </c>
      <c r="K168" s="385">
        <f t="shared" si="23"/>
        <v>0</v>
      </c>
      <c r="L168" s="97"/>
      <c r="M168" s="373">
        <f t="shared" si="14"/>
        <v>0</v>
      </c>
      <c r="N168" s="374">
        <f t="shared" si="15"/>
        <v>0</v>
      </c>
      <c r="O168" s="374">
        <f t="shared" si="16"/>
        <v>0</v>
      </c>
      <c r="P168" s="374">
        <f t="shared" si="17"/>
        <v>0</v>
      </c>
    </row>
    <row r="169" spans="1:16" ht="15" hidden="1" customHeight="1" x14ac:dyDescent="0.25">
      <c r="A169" s="121">
        <f>'CLINs &amp; Ceiling Rates'!B171</f>
        <v>0</v>
      </c>
      <c r="B169" s="121">
        <f>'CLINs &amp; Ceiling Rates'!C171</f>
        <v>0</v>
      </c>
      <c r="C169" s="81" t="str">
        <f>'CLINs &amp; Ceiling Rates'!G171</f>
        <v/>
      </c>
      <c r="D169" s="81" t="str">
        <f>IF('CLINs &amp; Ceiling Rates'!E171="","",'CLINs &amp; Ceiling Rates'!E171)</f>
        <v/>
      </c>
      <c r="E169" s="81" t="str">
        <f>IF('CLINs &amp; Ceiling Rates'!F171="","",'CLINs &amp; Ceiling Rates'!F171)</f>
        <v/>
      </c>
      <c r="F169" s="82">
        <f>'Labor Loading Matrix'!D384</f>
        <v>0</v>
      </c>
      <c r="G169" s="113">
        <f>ROUND('CLINs &amp; Ceiling Rates'!H171,2)</f>
        <v>0</v>
      </c>
      <c r="H169" s="83">
        <f t="shared" si="21"/>
        <v>0</v>
      </c>
      <c r="I169" s="96"/>
      <c r="J169" s="384">
        <f t="shared" si="22"/>
        <v>0</v>
      </c>
      <c r="K169" s="385">
        <f t="shared" si="23"/>
        <v>0</v>
      </c>
      <c r="L169" s="97"/>
      <c r="M169" s="373">
        <f t="shared" si="14"/>
        <v>0</v>
      </c>
      <c r="N169" s="374">
        <f t="shared" si="15"/>
        <v>0</v>
      </c>
      <c r="O169" s="374">
        <f t="shared" si="16"/>
        <v>0</v>
      </c>
      <c r="P169" s="374">
        <f t="shared" si="17"/>
        <v>0</v>
      </c>
    </row>
    <row r="170" spans="1:16" ht="15" hidden="1" customHeight="1" x14ac:dyDescent="0.25">
      <c r="A170" s="121">
        <f>'CLINs &amp; Ceiling Rates'!B172</f>
        <v>0</v>
      </c>
      <c r="B170" s="121">
        <f>'CLINs &amp; Ceiling Rates'!C172</f>
        <v>0</v>
      </c>
      <c r="C170" s="81" t="str">
        <f>'CLINs &amp; Ceiling Rates'!G172</f>
        <v/>
      </c>
      <c r="D170" s="81" t="str">
        <f>IF('CLINs &amp; Ceiling Rates'!E172="","",'CLINs &amp; Ceiling Rates'!E172)</f>
        <v/>
      </c>
      <c r="E170" s="81" t="str">
        <f>IF('CLINs &amp; Ceiling Rates'!F172="","",'CLINs &amp; Ceiling Rates'!F172)</f>
        <v/>
      </c>
      <c r="F170" s="82">
        <f>'Labor Loading Matrix'!D385</f>
        <v>0</v>
      </c>
      <c r="G170" s="113">
        <f>ROUND('CLINs &amp; Ceiling Rates'!H172,2)</f>
        <v>0</v>
      </c>
      <c r="H170" s="83">
        <f t="shared" si="21"/>
        <v>0</v>
      </c>
      <c r="I170" s="96"/>
      <c r="J170" s="384">
        <f t="shared" si="22"/>
        <v>0</v>
      </c>
      <c r="K170" s="385">
        <f t="shared" si="23"/>
        <v>0</v>
      </c>
      <c r="L170" s="97"/>
      <c r="M170" s="373">
        <f t="shared" si="14"/>
        <v>0</v>
      </c>
      <c r="N170" s="374">
        <f t="shared" si="15"/>
        <v>0</v>
      </c>
      <c r="O170" s="374">
        <f t="shared" si="16"/>
        <v>0</v>
      </c>
      <c r="P170" s="374">
        <f t="shared" si="17"/>
        <v>0</v>
      </c>
    </row>
    <row r="171" spans="1:16" ht="15" hidden="1" customHeight="1" x14ac:dyDescent="0.25">
      <c r="A171" s="121">
        <f>'CLINs &amp; Ceiling Rates'!B173</f>
        <v>0</v>
      </c>
      <c r="B171" s="121">
        <f>'CLINs &amp; Ceiling Rates'!C173</f>
        <v>0</v>
      </c>
      <c r="C171" s="81" t="str">
        <f>'CLINs &amp; Ceiling Rates'!G173</f>
        <v/>
      </c>
      <c r="D171" s="81" t="str">
        <f>IF('CLINs &amp; Ceiling Rates'!E173="","",'CLINs &amp; Ceiling Rates'!E173)</f>
        <v/>
      </c>
      <c r="E171" s="81" t="str">
        <f>IF('CLINs &amp; Ceiling Rates'!F173="","",'CLINs &amp; Ceiling Rates'!F173)</f>
        <v/>
      </c>
      <c r="F171" s="82">
        <f>'Labor Loading Matrix'!D386</f>
        <v>0</v>
      </c>
      <c r="G171" s="113">
        <f>ROUND('CLINs &amp; Ceiling Rates'!H173,2)</f>
        <v>0</v>
      </c>
      <c r="H171" s="83">
        <f t="shared" si="21"/>
        <v>0</v>
      </c>
      <c r="I171" s="96"/>
      <c r="J171" s="384">
        <f t="shared" si="22"/>
        <v>0</v>
      </c>
      <c r="K171" s="385">
        <f t="shared" si="23"/>
        <v>0</v>
      </c>
      <c r="L171" s="97"/>
      <c r="M171" s="373">
        <f t="shared" si="14"/>
        <v>0</v>
      </c>
      <c r="N171" s="374">
        <f t="shared" si="15"/>
        <v>0</v>
      </c>
      <c r="O171" s="374">
        <f t="shared" si="16"/>
        <v>0</v>
      </c>
      <c r="P171" s="374">
        <f t="shared" si="17"/>
        <v>0</v>
      </c>
    </row>
    <row r="172" spans="1:16" ht="15" hidden="1" customHeight="1" x14ac:dyDescent="0.25">
      <c r="A172" s="121">
        <f>'CLINs &amp; Ceiling Rates'!B174</f>
        <v>0</v>
      </c>
      <c r="B172" s="121">
        <f>'CLINs &amp; Ceiling Rates'!C174</f>
        <v>0</v>
      </c>
      <c r="C172" s="81" t="str">
        <f>'CLINs &amp; Ceiling Rates'!G174</f>
        <v/>
      </c>
      <c r="D172" s="81" t="str">
        <f>IF('CLINs &amp; Ceiling Rates'!E174="","",'CLINs &amp; Ceiling Rates'!E174)</f>
        <v/>
      </c>
      <c r="E172" s="81" t="str">
        <f>IF('CLINs &amp; Ceiling Rates'!F174="","",'CLINs &amp; Ceiling Rates'!F174)</f>
        <v/>
      </c>
      <c r="F172" s="82">
        <f>'Labor Loading Matrix'!D387</f>
        <v>0</v>
      </c>
      <c r="G172" s="113">
        <f>ROUND('CLINs &amp; Ceiling Rates'!H174,2)</f>
        <v>0</v>
      </c>
      <c r="H172" s="83">
        <f t="shared" ref="H172:H194" si="24">ROUND(IFERROR(G172*F172,0),2)</f>
        <v>0</v>
      </c>
      <c r="I172" s="96"/>
      <c r="J172" s="384">
        <f t="shared" ref="J172:J194" si="25">ROUND((1-I172)*G172,2)</f>
        <v>0</v>
      </c>
      <c r="K172" s="385">
        <f t="shared" ref="K172:K194" si="26">IFERROR(ROUND(J172*F172,2),0)</f>
        <v>0</v>
      </c>
      <c r="L172" s="97"/>
      <c r="M172" s="373">
        <f t="shared" si="14"/>
        <v>0</v>
      </c>
      <c r="N172" s="374">
        <f t="shared" si="15"/>
        <v>0</v>
      </c>
      <c r="O172" s="374">
        <f t="shared" si="16"/>
        <v>0</v>
      </c>
      <c r="P172" s="374">
        <f t="shared" si="17"/>
        <v>0</v>
      </c>
    </row>
    <row r="173" spans="1:16" ht="15" hidden="1" customHeight="1" x14ac:dyDescent="0.25">
      <c r="A173" s="121">
        <f>'CLINs &amp; Ceiling Rates'!B175</f>
        <v>0</v>
      </c>
      <c r="B173" s="121">
        <f>'CLINs &amp; Ceiling Rates'!C175</f>
        <v>0</v>
      </c>
      <c r="C173" s="81" t="str">
        <f>'CLINs &amp; Ceiling Rates'!G175</f>
        <v/>
      </c>
      <c r="D173" s="81" t="str">
        <f>IF('CLINs &amp; Ceiling Rates'!E175="","",'CLINs &amp; Ceiling Rates'!E175)</f>
        <v/>
      </c>
      <c r="E173" s="81" t="str">
        <f>IF('CLINs &amp; Ceiling Rates'!F175="","",'CLINs &amp; Ceiling Rates'!F175)</f>
        <v/>
      </c>
      <c r="F173" s="82">
        <f>'Labor Loading Matrix'!D388</f>
        <v>0</v>
      </c>
      <c r="G173" s="113">
        <f>ROUND('CLINs &amp; Ceiling Rates'!H175,2)</f>
        <v>0</v>
      </c>
      <c r="H173" s="83">
        <f t="shared" si="24"/>
        <v>0</v>
      </c>
      <c r="I173" s="96"/>
      <c r="J173" s="384">
        <f t="shared" si="25"/>
        <v>0</v>
      </c>
      <c r="K173" s="385">
        <f t="shared" si="26"/>
        <v>0</v>
      </c>
      <c r="L173" s="97"/>
      <c r="M173" s="373">
        <f t="shared" si="14"/>
        <v>0</v>
      </c>
      <c r="N173" s="374">
        <f t="shared" si="15"/>
        <v>0</v>
      </c>
      <c r="O173" s="374">
        <f t="shared" si="16"/>
        <v>0</v>
      </c>
      <c r="P173" s="374">
        <f t="shared" si="17"/>
        <v>0</v>
      </c>
    </row>
    <row r="174" spans="1:16" ht="15" hidden="1" customHeight="1" x14ac:dyDescent="0.25">
      <c r="A174" s="121">
        <f>'CLINs &amp; Ceiling Rates'!B176</f>
        <v>0</v>
      </c>
      <c r="B174" s="121">
        <f>'CLINs &amp; Ceiling Rates'!C176</f>
        <v>0</v>
      </c>
      <c r="C174" s="81" t="str">
        <f>'CLINs &amp; Ceiling Rates'!G176</f>
        <v/>
      </c>
      <c r="D174" s="81" t="str">
        <f>IF('CLINs &amp; Ceiling Rates'!E176="","",'CLINs &amp; Ceiling Rates'!E176)</f>
        <v/>
      </c>
      <c r="E174" s="81" t="str">
        <f>IF('CLINs &amp; Ceiling Rates'!F176="","",'CLINs &amp; Ceiling Rates'!F176)</f>
        <v/>
      </c>
      <c r="F174" s="82">
        <f>'Labor Loading Matrix'!D389</f>
        <v>0</v>
      </c>
      <c r="G174" s="113">
        <f>ROUND('CLINs &amp; Ceiling Rates'!H176,2)</f>
        <v>0</v>
      </c>
      <c r="H174" s="83">
        <f t="shared" si="24"/>
        <v>0</v>
      </c>
      <c r="I174" s="96"/>
      <c r="J174" s="384">
        <f t="shared" si="25"/>
        <v>0</v>
      </c>
      <c r="K174" s="385">
        <f t="shared" si="26"/>
        <v>0</v>
      </c>
      <c r="L174" s="97"/>
      <c r="M174" s="373">
        <f t="shared" si="14"/>
        <v>0</v>
      </c>
      <c r="N174" s="374">
        <f t="shared" si="15"/>
        <v>0</v>
      </c>
      <c r="O174" s="374">
        <f t="shared" si="16"/>
        <v>0</v>
      </c>
      <c r="P174" s="374">
        <f t="shared" si="17"/>
        <v>0</v>
      </c>
    </row>
    <row r="175" spans="1:16" ht="15" hidden="1" customHeight="1" x14ac:dyDescent="0.25">
      <c r="A175" s="121">
        <f>'CLINs &amp; Ceiling Rates'!B177</f>
        <v>0</v>
      </c>
      <c r="B175" s="121">
        <f>'CLINs &amp; Ceiling Rates'!C177</f>
        <v>0</v>
      </c>
      <c r="C175" s="81" t="str">
        <f>'CLINs &amp; Ceiling Rates'!G177</f>
        <v/>
      </c>
      <c r="D175" s="81" t="str">
        <f>IF('CLINs &amp; Ceiling Rates'!E177="","",'CLINs &amp; Ceiling Rates'!E177)</f>
        <v/>
      </c>
      <c r="E175" s="81" t="str">
        <f>IF('CLINs &amp; Ceiling Rates'!F177="","",'CLINs &amp; Ceiling Rates'!F177)</f>
        <v/>
      </c>
      <c r="F175" s="82">
        <f>'Labor Loading Matrix'!D390</f>
        <v>0</v>
      </c>
      <c r="G175" s="113">
        <f>ROUND('CLINs &amp; Ceiling Rates'!H177,2)</f>
        <v>0</v>
      </c>
      <c r="H175" s="83">
        <f t="shared" si="24"/>
        <v>0</v>
      </c>
      <c r="I175" s="96"/>
      <c r="J175" s="384">
        <f t="shared" si="25"/>
        <v>0</v>
      </c>
      <c r="K175" s="385">
        <f t="shared" si="26"/>
        <v>0</v>
      </c>
      <c r="L175" s="97"/>
      <c r="M175" s="373">
        <f t="shared" si="14"/>
        <v>0</v>
      </c>
      <c r="N175" s="374">
        <f t="shared" si="15"/>
        <v>0</v>
      </c>
      <c r="O175" s="374">
        <f t="shared" si="16"/>
        <v>0</v>
      </c>
      <c r="P175" s="374">
        <f t="shared" si="17"/>
        <v>0</v>
      </c>
    </row>
    <row r="176" spans="1:16" ht="15" hidden="1" customHeight="1" x14ac:dyDescent="0.25">
      <c r="A176" s="121">
        <f>'CLINs &amp; Ceiling Rates'!B178</f>
        <v>0</v>
      </c>
      <c r="B176" s="121">
        <f>'CLINs &amp; Ceiling Rates'!C178</f>
        <v>0</v>
      </c>
      <c r="C176" s="81" t="str">
        <f>'CLINs &amp; Ceiling Rates'!G178</f>
        <v/>
      </c>
      <c r="D176" s="81" t="str">
        <f>IF('CLINs &amp; Ceiling Rates'!E178="","",'CLINs &amp; Ceiling Rates'!E178)</f>
        <v/>
      </c>
      <c r="E176" s="81" t="str">
        <f>IF('CLINs &amp; Ceiling Rates'!F178="","",'CLINs &amp; Ceiling Rates'!F178)</f>
        <v/>
      </c>
      <c r="F176" s="82">
        <f>'Labor Loading Matrix'!D391</f>
        <v>0</v>
      </c>
      <c r="G176" s="113">
        <f>ROUND('CLINs &amp; Ceiling Rates'!H178,2)</f>
        <v>0</v>
      </c>
      <c r="H176" s="83">
        <f t="shared" si="24"/>
        <v>0</v>
      </c>
      <c r="I176" s="96"/>
      <c r="J176" s="384">
        <f t="shared" si="25"/>
        <v>0</v>
      </c>
      <c r="K176" s="385">
        <f t="shared" si="26"/>
        <v>0</v>
      </c>
      <c r="L176" s="97"/>
      <c r="M176" s="373">
        <f t="shared" si="14"/>
        <v>0</v>
      </c>
      <c r="N176" s="374">
        <f t="shared" si="15"/>
        <v>0</v>
      </c>
      <c r="O176" s="374">
        <f t="shared" si="16"/>
        <v>0</v>
      </c>
      <c r="P176" s="374">
        <f t="shared" si="17"/>
        <v>0</v>
      </c>
    </row>
    <row r="177" spans="1:16" ht="15" hidden="1" customHeight="1" x14ac:dyDescent="0.25">
      <c r="A177" s="121">
        <f>'CLINs &amp; Ceiling Rates'!B179</f>
        <v>0</v>
      </c>
      <c r="B177" s="121">
        <f>'CLINs &amp; Ceiling Rates'!C179</f>
        <v>0</v>
      </c>
      <c r="C177" s="81" t="str">
        <f>'CLINs &amp; Ceiling Rates'!G179</f>
        <v/>
      </c>
      <c r="D177" s="81" t="str">
        <f>IF('CLINs &amp; Ceiling Rates'!E179="","",'CLINs &amp; Ceiling Rates'!E179)</f>
        <v/>
      </c>
      <c r="E177" s="81" t="str">
        <f>IF('CLINs &amp; Ceiling Rates'!F179="","",'CLINs &amp; Ceiling Rates'!F179)</f>
        <v/>
      </c>
      <c r="F177" s="82">
        <f>'Labor Loading Matrix'!D392</f>
        <v>0</v>
      </c>
      <c r="G177" s="113">
        <f>ROUND('CLINs &amp; Ceiling Rates'!H179,2)</f>
        <v>0</v>
      </c>
      <c r="H177" s="83">
        <f t="shared" si="24"/>
        <v>0</v>
      </c>
      <c r="I177" s="96"/>
      <c r="J177" s="384">
        <f t="shared" si="25"/>
        <v>0</v>
      </c>
      <c r="K177" s="385">
        <f t="shared" si="26"/>
        <v>0</v>
      </c>
      <c r="L177" s="97"/>
      <c r="M177" s="373">
        <f t="shared" si="14"/>
        <v>0</v>
      </c>
      <c r="N177" s="374">
        <f t="shared" si="15"/>
        <v>0</v>
      </c>
      <c r="O177" s="374">
        <f t="shared" si="16"/>
        <v>0</v>
      </c>
      <c r="P177" s="374">
        <f t="shared" si="17"/>
        <v>0</v>
      </c>
    </row>
    <row r="178" spans="1:16" ht="15" hidden="1" customHeight="1" x14ac:dyDescent="0.25">
      <c r="A178" s="121">
        <f>'CLINs &amp; Ceiling Rates'!B180</f>
        <v>0</v>
      </c>
      <c r="B178" s="121">
        <f>'CLINs &amp; Ceiling Rates'!C180</f>
        <v>0</v>
      </c>
      <c r="C178" s="81" t="str">
        <f>'CLINs &amp; Ceiling Rates'!G180</f>
        <v/>
      </c>
      <c r="D178" s="81" t="str">
        <f>IF('CLINs &amp; Ceiling Rates'!E180="","",'CLINs &amp; Ceiling Rates'!E180)</f>
        <v/>
      </c>
      <c r="E178" s="81" t="str">
        <f>IF('CLINs &amp; Ceiling Rates'!F180="","",'CLINs &amp; Ceiling Rates'!F180)</f>
        <v/>
      </c>
      <c r="F178" s="82">
        <f>'Labor Loading Matrix'!D393</f>
        <v>0</v>
      </c>
      <c r="G178" s="113">
        <f>ROUND('CLINs &amp; Ceiling Rates'!H180,2)</f>
        <v>0</v>
      </c>
      <c r="H178" s="83">
        <f t="shared" si="24"/>
        <v>0</v>
      </c>
      <c r="I178" s="96"/>
      <c r="J178" s="384">
        <f t="shared" si="25"/>
        <v>0</v>
      </c>
      <c r="K178" s="385">
        <f t="shared" si="26"/>
        <v>0</v>
      </c>
      <c r="L178" s="97"/>
      <c r="M178" s="373">
        <f t="shared" si="14"/>
        <v>0</v>
      </c>
      <c r="N178" s="374">
        <f t="shared" si="15"/>
        <v>0</v>
      </c>
      <c r="O178" s="374">
        <f t="shared" si="16"/>
        <v>0</v>
      </c>
      <c r="P178" s="374">
        <f t="shared" si="17"/>
        <v>0</v>
      </c>
    </row>
    <row r="179" spans="1:16" ht="15" hidden="1" customHeight="1" x14ac:dyDescent="0.25">
      <c r="A179" s="121">
        <f>'CLINs &amp; Ceiling Rates'!B181</f>
        <v>0</v>
      </c>
      <c r="B179" s="121">
        <f>'CLINs &amp; Ceiling Rates'!C181</f>
        <v>0</v>
      </c>
      <c r="C179" s="81" t="str">
        <f>'CLINs &amp; Ceiling Rates'!G181</f>
        <v/>
      </c>
      <c r="D179" s="81" t="str">
        <f>IF('CLINs &amp; Ceiling Rates'!E181="","",'CLINs &amp; Ceiling Rates'!E181)</f>
        <v/>
      </c>
      <c r="E179" s="81" t="str">
        <f>IF('CLINs &amp; Ceiling Rates'!F181="","",'CLINs &amp; Ceiling Rates'!F181)</f>
        <v/>
      </c>
      <c r="F179" s="82">
        <f>'Labor Loading Matrix'!D394</f>
        <v>0</v>
      </c>
      <c r="G179" s="113">
        <f>ROUND('CLINs &amp; Ceiling Rates'!H181,2)</f>
        <v>0</v>
      </c>
      <c r="H179" s="83">
        <f t="shared" si="24"/>
        <v>0</v>
      </c>
      <c r="I179" s="96"/>
      <c r="J179" s="384">
        <f t="shared" si="25"/>
        <v>0</v>
      </c>
      <c r="K179" s="385">
        <f t="shared" si="26"/>
        <v>0</v>
      </c>
      <c r="L179" s="97"/>
      <c r="M179" s="373">
        <f t="shared" si="14"/>
        <v>0</v>
      </c>
      <c r="N179" s="374">
        <f t="shared" si="15"/>
        <v>0</v>
      </c>
      <c r="O179" s="374">
        <f t="shared" si="16"/>
        <v>0</v>
      </c>
      <c r="P179" s="374">
        <f t="shared" si="17"/>
        <v>0</v>
      </c>
    </row>
    <row r="180" spans="1:16" ht="15" hidden="1" customHeight="1" x14ac:dyDescent="0.25">
      <c r="A180" s="121">
        <f>'CLINs &amp; Ceiling Rates'!B182</f>
        <v>0</v>
      </c>
      <c r="B180" s="121">
        <f>'CLINs &amp; Ceiling Rates'!C182</f>
        <v>0</v>
      </c>
      <c r="C180" s="81" t="str">
        <f>'CLINs &amp; Ceiling Rates'!G182</f>
        <v/>
      </c>
      <c r="D180" s="81" t="str">
        <f>IF('CLINs &amp; Ceiling Rates'!E182="","",'CLINs &amp; Ceiling Rates'!E182)</f>
        <v/>
      </c>
      <c r="E180" s="81" t="str">
        <f>IF('CLINs &amp; Ceiling Rates'!F182="","",'CLINs &amp; Ceiling Rates'!F182)</f>
        <v/>
      </c>
      <c r="F180" s="82">
        <f>'Labor Loading Matrix'!D395</f>
        <v>0</v>
      </c>
      <c r="G180" s="113">
        <f>ROUND('CLINs &amp; Ceiling Rates'!H182,2)</f>
        <v>0</v>
      </c>
      <c r="H180" s="83">
        <f t="shared" si="24"/>
        <v>0</v>
      </c>
      <c r="I180" s="96"/>
      <c r="J180" s="384">
        <f t="shared" si="25"/>
        <v>0</v>
      </c>
      <c r="K180" s="385">
        <f t="shared" si="26"/>
        <v>0</v>
      </c>
      <c r="L180" s="97"/>
      <c r="M180" s="373">
        <f t="shared" si="14"/>
        <v>0</v>
      </c>
      <c r="N180" s="374">
        <f t="shared" si="15"/>
        <v>0</v>
      </c>
      <c r="O180" s="374">
        <f t="shared" si="16"/>
        <v>0</v>
      </c>
      <c r="P180" s="374">
        <f t="shared" si="17"/>
        <v>0</v>
      </c>
    </row>
    <row r="181" spans="1:16" ht="15" hidden="1" customHeight="1" x14ac:dyDescent="0.25">
      <c r="A181" s="121">
        <f>'CLINs &amp; Ceiling Rates'!B183</f>
        <v>0</v>
      </c>
      <c r="B181" s="121">
        <f>'CLINs &amp; Ceiling Rates'!C183</f>
        <v>0</v>
      </c>
      <c r="C181" s="81" t="str">
        <f>'CLINs &amp; Ceiling Rates'!G183</f>
        <v/>
      </c>
      <c r="D181" s="81" t="str">
        <f>IF('CLINs &amp; Ceiling Rates'!E183="","",'CLINs &amp; Ceiling Rates'!E183)</f>
        <v/>
      </c>
      <c r="E181" s="81" t="str">
        <f>IF('CLINs &amp; Ceiling Rates'!F183="","",'CLINs &amp; Ceiling Rates'!F183)</f>
        <v/>
      </c>
      <c r="F181" s="82">
        <f>'Labor Loading Matrix'!D396</f>
        <v>0</v>
      </c>
      <c r="G181" s="113">
        <f>ROUND('CLINs &amp; Ceiling Rates'!H183,2)</f>
        <v>0</v>
      </c>
      <c r="H181" s="83">
        <f t="shared" si="24"/>
        <v>0</v>
      </c>
      <c r="I181" s="96"/>
      <c r="J181" s="384">
        <f t="shared" si="25"/>
        <v>0</v>
      </c>
      <c r="K181" s="385">
        <f t="shared" si="26"/>
        <v>0</v>
      </c>
      <c r="L181" s="97"/>
      <c r="M181" s="373">
        <f t="shared" si="14"/>
        <v>0</v>
      </c>
      <c r="N181" s="374">
        <f t="shared" si="15"/>
        <v>0</v>
      </c>
      <c r="O181" s="374">
        <f t="shared" si="16"/>
        <v>0</v>
      </c>
      <c r="P181" s="374">
        <f t="shared" si="17"/>
        <v>0</v>
      </c>
    </row>
    <row r="182" spans="1:16" ht="15" hidden="1" customHeight="1" x14ac:dyDescent="0.25">
      <c r="A182" s="121">
        <f>'CLINs &amp; Ceiling Rates'!B184</f>
        <v>0</v>
      </c>
      <c r="B182" s="121">
        <f>'CLINs &amp; Ceiling Rates'!C184</f>
        <v>0</v>
      </c>
      <c r="C182" s="81" t="str">
        <f>'CLINs &amp; Ceiling Rates'!G184</f>
        <v/>
      </c>
      <c r="D182" s="81" t="str">
        <f>IF('CLINs &amp; Ceiling Rates'!E184="","",'CLINs &amp; Ceiling Rates'!E184)</f>
        <v/>
      </c>
      <c r="E182" s="81" t="str">
        <f>IF('CLINs &amp; Ceiling Rates'!F184="","",'CLINs &amp; Ceiling Rates'!F184)</f>
        <v/>
      </c>
      <c r="F182" s="82">
        <f>'Labor Loading Matrix'!D397</f>
        <v>0</v>
      </c>
      <c r="G182" s="113">
        <f>ROUND('CLINs &amp; Ceiling Rates'!H184,2)</f>
        <v>0</v>
      </c>
      <c r="H182" s="83">
        <f t="shared" si="24"/>
        <v>0</v>
      </c>
      <c r="I182" s="96"/>
      <c r="J182" s="384">
        <f t="shared" si="25"/>
        <v>0</v>
      </c>
      <c r="K182" s="385">
        <f t="shared" si="26"/>
        <v>0</v>
      </c>
      <c r="L182" s="97"/>
      <c r="M182" s="373">
        <f t="shared" si="14"/>
        <v>0</v>
      </c>
      <c r="N182" s="374">
        <f t="shared" si="15"/>
        <v>0</v>
      </c>
      <c r="O182" s="374">
        <f t="shared" si="16"/>
        <v>0</v>
      </c>
      <c r="P182" s="374">
        <f t="shared" si="17"/>
        <v>0</v>
      </c>
    </row>
    <row r="183" spans="1:16" ht="15" hidden="1" customHeight="1" x14ac:dyDescent="0.25">
      <c r="A183" s="121">
        <f>'CLINs &amp; Ceiling Rates'!B185</f>
        <v>0</v>
      </c>
      <c r="B183" s="121">
        <f>'CLINs &amp; Ceiling Rates'!C185</f>
        <v>0</v>
      </c>
      <c r="C183" s="81" t="str">
        <f>'CLINs &amp; Ceiling Rates'!G185</f>
        <v/>
      </c>
      <c r="D183" s="81" t="str">
        <f>IF('CLINs &amp; Ceiling Rates'!E185="","",'CLINs &amp; Ceiling Rates'!E185)</f>
        <v/>
      </c>
      <c r="E183" s="81" t="str">
        <f>IF('CLINs &amp; Ceiling Rates'!F185="","",'CLINs &amp; Ceiling Rates'!F185)</f>
        <v/>
      </c>
      <c r="F183" s="82">
        <f>'Labor Loading Matrix'!D398</f>
        <v>0</v>
      </c>
      <c r="G183" s="113">
        <f>ROUND('CLINs &amp; Ceiling Rates'!H185,2)</f>
        <v>0</v>
      </c>
      <c r="H183" s="83">
        <f t="shared" si="24"/>
        <v>0</v>
      </c>
      <c r="I183" s="96"/>
      <c r="J183" s="384">
        <f t="shared" si="25"/>
        <v>0</v>
      </c>
      <c r="K183" s="385">
        <f t="shared" si="26"/>
        <v>0</v>
      </c>
      <c r="L183" s="97"/>
      <c r="M183" s="373">
        <f t="shared" si="14"/>
        <v>0</v>
      </c>
      <c r="N183" s="374">
        <f t="shared" si="15"/>
        <v>0</v>
      </c>
      <c r="O183" s="374">
        <f t="shared" si="16"/>
        <v>0</v>
      </c>
      <c r="P183" s="374">
        <f t="shared" si="17"/>
        <v>0</v>
      </c>
    </row>
    <row r="184" spans="1:16" ht="15" hidden="1" customHeight="1" x14ac:dyDescent="0.25">
      <c r="A184" s="121">
        <f>'CLINs &amp; Ceiling Rates'!B186</f>
        <v>0</v>
      </c>
      <c r="B184" s="121">
        <f>'CLINs &amp; Ceiling Rates'!C186</f>
        <v>0</v>
      </c>
      <c r="C184" s="81" t="str">
        <f>'CLINs &amp; Ceiling Rates'!G186</f>
        <v/>
      </c>
      <c r="D184" s="81" t="str">
        <f>IF('CLINs &amp; Ceiling Rates'!E186="","",'CLINs &amp; Ceiling Rates'!E186)</f>
        <v/>
      </c>
      <c r="E184" s="81" t="str">
        <f>IF('CLINs &amp; Ceiling Rates'!F186="","",'CLINs &amp; Ceiling Rates'!F186)</f>
        <v/>
      </c>
      <c r="F184" s="82">
        <f>'Labor Loading Matrix'!D399</f>
        <v>0</v>
      </c>
      <c r="G184" s="113">
        <f>ROUND('CLINs &amp; Ceiling Rates'!H186,2)</f>
        <v>0</v>
      </c>
      <c r="H184" s="83">
        <f t="shared" si="24"/>
        <v>0</v>
      </c>
      <c r="I184" s="96"/>
      <c r="J184" s="384">
        <f t="shared" si="25"/>
        <v>0</v>
      </c>
      <c r="K184" s="385">
        <f t="shared" si="26"/>
        <v>0</v>
      </c>
      <c r="L184" s="97"/>
      <c r="M184" s="373">
        <f t="shared" si="14"/>
        <v>0</v>
      </c>
      <c r="N184" s="374">
        <f t="shared" si="15"/>
        <v>0</v>
      </c>
      <c r="O184" s="374">
        <f t="shared" si="16"/>
        <v>0</v>
      </c>
      <c r="P184" s="374">
        <f t="shared" si="17"/>
        <v>0</v>
      </c>
    </row>
    <row r="185" spans="1:16" ht="15" hidden="1" customHeight="1" x14ac:dyDescent="0.25">
      <c r="A185" s="121">
        <f>'CLINs &amp; Ceiling Rates'!B187</f>
        <v>0</v>
      </c>
      <c r="B185" s="121">
        <f>'CLINs &amp; Ceiling Rates'!C187</f>
        <v>0</v>
      </c>
      <c r="C185" s="81" t="str">
        <f>'CLINs &amp; Ceiling Rates'!G187</f>
        <v/>
      </c>
      <c r="D185" s="81" t="str">
        <f>IF('CLINs &amp; Ceiling Rates'!E187="","",'CLINs &amp; Ceiling Rates'!E187)</f>
        <v/>
      </c>
      <c r="E185" s="81" t="str">
        <f>IF('CLINs &amp; Ceiling Rates'!F187="","",'CLINs &amp; Ceiling Rates'!F187)</f>
        <v/>
      </c>
      <c r="F185" s="82">
        <f>'Labor Loading Matrix'!D400</f>
        <v>0</v>
      </c>
      <c r="G185" s="113">
        <f>ROUND('CLINs &amp; Ceiling Rates'!H187,2)</f>
        <v>0</v>
      </c>
      <c r="H185" s="83">
        <f t="shared" si="24"/>
        <v>0</v>
      </c>
      <c r="I185" s="96"/>
      <c r="J185" s="384">
        <f t="shared" si="25"/>
        <v>0</v>
      </c>
      <c r="K185" s="385">
        <f t="shared" si="26"/>
        <v>0</v>
      </c>
      <c r="L185" s="97"/>
      <c r="M185" s="373">
        <f t="shared" si="14"/>
        <v>0</v>
      </c>
      <c r="N185" s="374">
        <f t="shared" si="15"/>
        <v>0</v>
      </c>
      <c r="O185" s="374">
        <f t="shared" si="16"/>
        <v>0</v>
      </c>
      <c r="P185" s="374">
        <f t="shared" si="17"/>
        <v>0</v>
      </c>
    </row>
    <row r="186" spans="1:16" ht="15" hidden="1" customHeight="1" x14ac:dyDescent="0.25">
      <c r="A186" s="121">
        <f>'CLINs &amp; Ceiling Rates'!B188</f>
        <v>0</v>
      </c>
      <c r="B186" s="121">
        <f>'CLINs &amp; Ceiling Rates'!C188</f>
        <v>0</v>
      </c>
      <c r="C186" s="81" t="str">
        <f>'CLINs &amp; Ceiling Rates'!G188</f>
        <v/>
      </c>
      <c r="D186" s="81" t="str">
        <f>IF('CLINs &amp; Ceiling Rates'!E188="","",'CLINs &amp; Ceiling Rates'!E188)</f>
        <v/>
      </c>
      <c r="E186" s="81" t="str">
        <f>IF('CLINs &amp; Ceiling Rates'!F188="","",'CLINs &amp; Ceiling Rates'!F188)</f>
        <v/>
      </c>
      <c r="F186" s="82">
        <f>'Labor Loading Matrix'!D401</f>
        <v>0</v>
      </c>
      <c r="G186" s="113">
        <f>ROUND('CLINs &amp; Ceiling Rates'!H188,2)</f>
        <v>0</v>
      </c>
      <c r="H186" s="83">
        <f t="shared" si="24"/>
        <v>0</v>
      </c>
      <c r="I186" s="96"/>
      <c r="J186" s="384">
        <f t="shared" si="25"/>
        <v>0</v>
      </c>
      <c r="K186" s="385">
        <f t="shared" si="26"/>
        <v>0</v>
      </c>
      <c r="L186" s="97"/>
      <c r="M186" s="373">
        <f t="shared" si="14"/>
        <v>0</v>
      </c>
      <c r="N186" s="374">
        <f t="shared" si="15"/>
        <v>0</v>
      </c>
      <c r="O186" s="374">
        <f t="shared" si="16"/>
        <v>0</v>
      </c>
      <c r="P186" s="374">
        <f t="shared" si="17"/>
        <v>0</v>
      </c>
    </row>
    <row r="187" spans="1:16" ht="15" hidden="1" customHeight="1" x14ac:dyDescent="0.25">
      <c r="A187" s="121">
        <f>'CLINs &amp; Ceiling Rates'!B189</f>
        <v>0</v>
      </c>
      <c r="B187" s="121">
        <f>'CLINs &amp; Ceiling Rates'!C189</f>
        <v>0</v>
      </c>
      <c r="C187" s="81" t="str">
        <f>'CLINs &amp; Ceiling Rates'!G189</f>
        <v/>
      </c>
      <c r="D187" s="81" t="str">
        <f>IF('CLINs &amp; Ceiling Rates'!E189="","",'CLINs &amp; Ceiling Rates'!E189)</f>
        <v/>
      </c>
      <c r="E187" s="81" t="str">
        <f>IF('CLINs &amp; Ceiling Rates'!F189="","",'CLINs &amp; Ceiling Rates'!F189)</f>
        <v/>
      </c>
      <c r="F187" s="82">
        <f>'Labor Loading Matrix'!D402</f>
        <v>0</v>
      </c>
      <c r="G187" s="113">
        <f>ROUND('CLINs &amp; Ceiling Rates'!H189,2)</f>
        <v>0</v>
      </c>
      <c r="H187" s="83">
        <f t="shared" si="24"/>
        <v>0</v>
      </c>
      <c r="I187" s="96"/>
      <c r="J187" s="384">
        <f t="shared" si="25"/>
        <v>0</v>
      </c>
      <c r="K187" s="385">
        <f t="shared" si="26"/>
        <v>0</v>
      </c>
      <c r="L187" s="97"/>
      <c r="M187" s="373">
        <f t="shared" si="14"/>
        <v>0</v>
      </c>
      <c r="N187" s="374">
        <f t="shared" si="15"/>
        <v>0</v>
      </c>
      <c r="O187" s="374">
        <f t="shared" si="16"/>
        <v>0</v>
      </c>
      <c r="P187" s="374">
        <f t="shared" si="17"/>
        <v>0</v>
      </c>
    </row>
    <row r="188" spans="1:16" ht="15" hidden="1" customHeight="1" x14ac:dyDescent="0.25">
      <c r="A188" s="121">
        <f>'CLINs &amp; Ceiling Rates'!B190</f>
        <v>0</v>
      </c>
      <c r="B188" s="121">
        <f>'CLINs &amp; Ceiling Rates'!C190</f>
        <v>0</v>
      </c>
      <c r="C188" s="81" t="str">
        <f>'CLINs &amp; Ceiling Rates'!G190</f>
        <v/>
      </c>
      <c r="D188" s="81" t="str">
        <f>IF('CLINs &amp; Ceiling Rates'!E190="","",'CLINs &amp; Ceiling Rates'!E190)</f>
        <v/>
      </c>
      <c r="E188" s="81" t="str">
        <f>IF('CLINs &amp; Ceiling Rates'!F190="","",'CLINs &amp; Ceiling Rates'!F190)</f>
        <v/>
      </c>
      <c r="F188" s="82">
        <f>'Labor Loading Matrix'!D403</f>
        <v>0</v>
      </c>
      <c r="G188" s="113">
        <f>ROUND('CLINs &amp; Ceiling Rates'!H190,2)</f>
        <v>0</v>
      </c>
      <c r="H188" s="83">
        <f t="shared" si="24"/>
        <v>0</v>
      </c>
      <c r="I188" s="96"/>
      <c r="J188" s="384">
        <f t="shared" si="25"/>
        <v>0</v>
      </c>
      <c r="K188" s="385">
        <f t="shared" si="26"/>
        <v>0</v>
      </c>
      <c r="L188" s="97"/>
      <c r="M188" s="373">
        <f t="shared" si="14"/>
        <v>0</v>
      </c>
      <c r="N188" s="374">
        <f t="shared" si="15"/>
        <v>0</v>
      </c>
      <c r="O188" s="374">
        <f t="shared" si="16"/>
        <v>0</v>
      </c>
      <c r="P188" s="374">
        <f t="shared" si="17"/>
        <v>0</v>
      </c>
    </row>
    <row r="189" spans="1:16" ht="15" hidden="1" customHeight="1" x14ac:dyDescent="0.25">
      <c r="A189" s="121">
        <f>'CLINs &amp; Ceiling Rates'!B191</f>
        <v>0</v>
      </c>
      <c r="B189" s="121">
        <f>'CLINs &amp; Ceiling Rates'!C191</f>
        <v>0</v>
      </c>
      <c r="C189" s="81" t="str">
        <f>'CLINs &amp; Ceiling Rates'!G191</f>
        <v/>
      </c>
      <c r="D189" s="81" t="str">
        <f>IF('CLINs &amp; Ceiling Rates'!E191="","",'CLINs &amp; Ceiling Rates'!E191)</f>
        <v/>
      </c>
      <c r="E189" s="81" t="str">
        <f>IF('CLINs &amp; Ceiling Rates'!F191="","",'CLINs &amp; Ceiling Rates'!F191)</f>
        <v/>
      </c>
      <c r="F189" s="82">
        <f>'Labor Loading Matrix'!D404</f>
        <v>0</v>
      </c>
      <c r="G189" s="113">
        <f>ROUND('CLINs &amp; Ceiling Rates'!H191,2)</f>
        <v>0</v>
      </c>
      <c r="H189" s="83">
        <f t="shared" si="24"/>
        <v>0</v>
      </c>
      <c r="I189" s="96"/>
      <c r="J189" s="384">
        <f t="shared" si="25"/>
        <v>0</v>
      </c>
      <c r="K189" s="385">
        <f t="shared" si="26"/>
        <v>0</v>
      </c>
      <c r="L189" s="97"/>
      <c r="M189" s="373">
        <f t="shared" si="14"/>
        <v>0</v>
      </c>
      <c r="N189" s="374">
        <f t="shared" si="15"/>
        <v>0</v>
      </c>
      <c r="O189" s="374">
        <f t="shared" si="16"/>
        <v>0</v>
      </c>
      <c r="P189" s="374">
        <f t="shared" si="17"/>
        <v>0</v>
      </c>
    </row>
    <row r="190" spans="1:16" ht="15" hidden="1" customHeight="1" x14ac:dyDescent="0.25">
      <c r="A190" s="121">
        <f>'CLINs &amp; Ceiling Rates'!B192</f>
        <v>0</v>
      </c>
      <c r="B190" s="121">
        <f>'CLINs &amp; Ceiling Rates'!C192</f>
        <v>0</v>
      </c>
      <c r="C190" s="81" t="str">
        <f>'CLINs &amp; Ceiling Rates'!G192</f>
        <v/>
      </c>
      <c r="D190" s="81" t="str">
        <f>IF('CLINs &amp; Ceiling Rates'!E192="","",'CLINs &amp; Ceiling Rates'!E192)</f>
        <v/>
      </c>
      <c r="E190" s="81" t="str">
        <f>IF('CLINs &amp; Ceiling Rates'!F192="","",'CLINs &amp; Ceiling Rates'!F192)</f>
        <v/>
      </c>
      <c r="F190" s="82">
        <f>'Labor Loading Matrix'!D405</f>
        <v>0</v>
      </c>
      <c r="G190" s="113">
        <f>ROUND('CLINs &amp; Ceiling Rates'!H192,2)</f>
        <v>0</v>
      </c>
      <c r="H190" s="83">
        <f t="shared" si="24"/>
        <v>0</v>
      </c>
      <c r="I190" s="96"/>
      <c r="J190" s="384">
        <f t="shared" si="25"/>
        <v>0</v>
      </c>
      <c r="K190" s="385">
        <f t="shared" si="26"/>
        <v>0</v>
      </c>
      <c r="L190" s="97"/>
      <c r="M190" s="373">
        <f t="shared" si="14"/>
        <v>0</v>
      </c>
      <c r="N190" s="374">
        <f t="shared" si="15"/>
        <v>0</v>
      </c>
      <c r="O190" s="374">
        <f t="shared" si="16"/>
        <v>0</v>
      </c>
      <c r="P190" s="374">
        <f t="shared" si="17"/>
        <v>0</v>
      </c>
    </row>
    <row r="191" spans="1:16" ht="15" hidden="1" customHeight="1" x14ac:dyDescent="0.25">
      <c r="A191" s="121">
        <f>'CLINs &amp; Ceiling Rates'!B193</f>
        <v>0</v>
      </c>
      <c r="B191" s="121">
        <f>'CLINs &amp; Ceiling Rates'!C193</f>
        <v>0</v>
      </c>
      <c r="C191" s="81" t="str">
        <f>'CLINs &amp; Ceiling Rates'!G193</f>
        <v/>
      </c>
      <c r="D191" s="81" t="str">
        <f>IF('CLINs &amp; Ceiling Rates'!E193="","",'CLINs &amp; Ceiling Rates'!E193)</f>
        <v/>
      </c>
      <c r="E191" s="81" t="str">
        <f>IF('CLINs &amp; Ceiling Rates'!F193="","",'CLINs &amp; Ceiling Rates'!F193)</f>
        <v/>
      </c>
      <c r="F191" s="82">
        <f>'Labor Loading Matrix'!D406</f>
        <v>0</v>
      </c>
      <c r="G191" s="113">
        <f>ROUND('CLINs &amp; Ceiling Rates'!H193,2)</f>
        <v>0</v>
      </c>
      <c r="H191" s="83">
        <f t="shared" si="24"/>
        <v>0</v>
      </c>
      <c r="I191" s="96"/>
      <c r="J191" s="384">
        <f t="shared" si="25"/>
        <v>0</v>
      </c>
      <c r="K191" s="385">
        <f t="shared" si="26"/>
        <v>0</v>
      </c>
      <c r="L191" s="97"/>
      <c r="M191" s="373">
        <f t="shared" si="14"/>
        <v>0</v>
      </c>
      <c r="N191" s="374">
        <f t="shared" si="15"/>
        <v>0</v>
      </c>
      <c r="O191" s="374">
        <f t="shared" si="16"/>
        <v>0</v>
      </c>
      <c r="P191" s="374">
        <f t="shared" si="17"/>
        <v>0</v>
      </c>
    </row>
    <row r="192" spans="1:16" ht="15" hidden="1" customHeight="1" x14ac:dyDescent="0.25">
      <c r="A192" s="121">
        <f>'CLINs &amp; Ceiling Rates'!B194</f>
        <v>0</v>
      </c>
      <c r="B192" s="121">
        <f>'CLINs &amp; Ceiling Rates'!C194</f>
        <v>0</v>
      </c>
      <c r="C192" s="81" t="str">
        <f>'CLINs &amp; Ceiling Rates'!G194</f>
        <v/>
      </c>
      <c r="D192" s="81" t="str">
        <f>IF('CLINs &amp; Ceiling Rates'!E194="","",'CLINs &amp; Ceiling Rates'!E194)</f>
        <v/>
      </c>
      <c r="E192" s="81" t="str">
        <f>IF('CLINs &amp; Ceiling Rates'!F194="","",'CLINs &amp; Ceiling Rates'!F194)</f>
        <v/>
      </c>
      <c r="F192" s="82">
        <f>'Labor Loading Matrix'!D407</f>
        <v>0</v>
      </c>
      <c r="G192" s="113">
        <f>ROUND('CLINs &amp; Ceiling Rates'!H194,2)</f>
        <v>0</v>
      </c>
      <c r="H192" s="83">
        <f t="shared" si="24"/>
        <v>0</v>
      </c>
      <c r="I192" s="96"/>
      <c r="J192" s="384">
        <f t="shared" si="25"/>
        <v>0</v>
      </c>
      <c r="K192" s="385">
        <f t="shared" si="26"/>
        <v>0</v>
      </c>
      <c r="L192" s="97"/>
      <c r="M192" s="373">
        <f t="shared" si="14"/>
        <v>0</v>
      </c>
      <c r="N192" s="374">
        <f t="shared" si="15"/>
        <v>0</v>
      </c>
      <c r="O192" s="374">
        <f t="shared" si="16"/>
        <v>0</v>
      </c>
      <c r="P192" s="374">
        <f t="shared" si="17"/>
        <v>0</v>
      </c>
    </row>
    <row r="193" spans="1:16" ht="15" hidden="1" customHeight="1" x14ac:dyDescent="0.25">
      <c r="A193" s="121">
        <f>'CLINs &amp; Ceiling Rates'!B195</f>
        <v>0</v>
      </c>
      <c r="B193" s="121">
        <f>'CLINs &amp; Ceiling Rates'!C195</f>
        <v>0</v>
      </c>
      <c r="C193" s="81" t="str">
        <f>'CLINs &amp; Ceiling Rates'!G195</f>
        <v/>
      </c>
      <c r="D193" s="81" t="str">
        <f>IF('CLINs &amp; Ceiling Rates'!E195="","",'CLINs &amp; Ceiling Rates'!E195)</f>
        <v/>
      </c>
      <c r="E193" s="81" t="str">
        <f>IF('CLINs &amp; Ceiling Rates'!F195="","",'CLINs &amp; Ceiling Rates'!F195)</f>
        <v/>
      </c>
      <c r="F193" s="82">
        <f>'Labor Loading Matrix'!D408</f>
        <v>0</v>
      </c>
      <c r="G193" s="113">
        <f>ROUND('CLINs &amp; Ceiling Rates'!H195,2)</f>
        <v>0</v>
      </c>
      <c r="H193" s="83">
        <f t="shared" si="24"/>
        <v>0</v>
      </c>
      <c r="I193" s="96"/>
      <c r="J193" s="384">
        <f t="shared" si="25"/>
        <v>0</v>
      </c>
      <c r="K193" s="385">
        <f t="shared" si="26"/>
        <v>0</v>
      </c>
      <c r="L193" s="97"/>
      <c r="M193" s="373">
        <f t="shared" si="14"/>
        <v>0</v>
      </c>
      <c r="N193" s="374">
        <f t="shared" si="15"/>
        <v>0</v>
      </c>
      <c r="O193" s="374">
        <f t="shared" si="16"/>
        <v>0</v>
      </c>
      <c r="P193" s="374">
        <f t="shared" si="17"/>
        <v>0</v>
      </c>
    </row>
    <row r="194" spans="1:16" ht="15" hidden="1" customHeight="1" x14ac:dyDescent="0.25">
      <c r="A194" s="121">
        <f>'CLINs &amp; Ceiling Rates'!B196</f>
        <v>0</v>
      </c>
      <c r="B194" s="121">
        <f>'CLINs &amp; Ceiling Rates'!C196</f>
        <v>0</v>
      </c>
      <c r="C194" s="81" t="str">
        <f>'CLINs &amp; Ceiling Rates'!G196</f>
        <v/>
      </c>
      <c r="D194" s="81" t="str">
        <f>IF('CLINs &amp; Ceiling Rates'!E196="","",'CLINs &amp; Ceiling Rates'!E196)</f>
        <v/>
      </c>
      <c r="E194" s="81" t="str">
        <f>IF('CLINs &amp; Ceiling Rates'!F196="","",'CLINs &amp; Ceiling Rates'!F196)</f>
        <v/>
      </c>
      <c r="F194" s="82">
        <f>'Labor Loading Matrix'!D409</f>
        <v>0</v>
      </c>
      <c r="G194" s="113">
        <f>ROUND('CLINs &amp; Ceiling Rates'!H196,2)</f>
        <v>0</v>
      </c>
      <c r="H194" s="83">
        <f t="shared" si="24"/>
        <v>0</v>
      </c>
      <c r="I194" s="96"/>
      <c r="J194" s="384">
        <f t="shared" si="25"/>
        <v>0</v>
      </c>
      <c r="K194" s="385">
        <f t="shared" si="26"/>
        <v>0</v>
      </c>
      <c r="L194" s="97"/>
      <c r="M194" s="373">
        <f t="shared" si="14"/>
        <v>0</v>
      </c>
      <c r="N194" s="374">
        <f t="shared" si="15"/>
        <v>0</v>
      </c>
      <c r="O194" s="374">
        <f t="shared" si="16"/>
        <v>0</v>
      </c>
      <c r="P194" s="374">
        <f t="shared" si="17"/>
        <v>0</v>
      </c>
    </row>
    <row r="195" spans="1:16" ht="15" hidden="1" customHeight="1" x14ac:dyDescent="0.25">
      <c r="A195" s="121">
        <f>'CLINs &amp; Ceiling Rates'!B197</f>
        <v>0</v>
      </c>
      <c r="B195" s="121">
        <f>'CLINs &amp; Ceiling Rates'!C197</f>
        <v>0</v>
      </c>
      <c r="C195" s="81" t="str">
        <f>'CLINs &amp; Ceiling Rates'!G197</f>
        <v/>
      </c>
      <c r="D195" s="81" t="str">
        <f>IF('CLINs &amp; Ceiling Rates'!E197="","",'CLINs &amp; Ceiling Rates'!E197)</f>
        <v/>
      </c>
      <c r="E195" s="81" t="str">
        <f>IF('CLINs &amp; Ceiling Rates'!F197="","",'CLINs &amp; Ceiling Rates'!F197)</f>
        <v/>
      </c>
      <c r="F195" s="82">
        <f>'Labor Loading Matrix'!D410</f>
        <v>0</v>
      </c>
      <c r="G195" s="113">
        <f>ROUND('CLINs &amp; Ceiling Rates'!H197,2)</f>
        <v>0</v>
      </c>
      <c r="H195" s="83">
        <f t="shared" ref="H195:H204" si="27">ROUND(IFERROR(G195*F195,0),2)</f>
        <v>0</v>
      </c>
      <c r="I195" s="96"/>
      <c r="J195" s="384">
        <f t="shared" ref="J195:J204" si="28">ROUND((1-I195)*G195,2)</f>
        <v>0</v>
      </c>
      <c r="K195" s="385">
        <f t="shared" ref="K195:K204" si="29">IFERROR(ROUND(J195*F195,2),0)</f>
        <v>0</v>
      </c>
      <c r="L195" s="97"/>
      <c r="M195" s="373">
        <f t="shared" si="14"/>
        <v>0</v>
      </c>
      <c r="N195" s="374">
        <f t="shared" si="15"/>
        <v>0</v>
      </c>
      <c r="O195" s="374">
        <f t="shared" si="16"/>
        <v>0</v>
      </c>
      <c r="P195" s="374">
        <f t="shared" si="17"/>
        <v>0</v>
      </c>
    </row>
    <row r="196" spans="1:16" ht="15" hidden="1" customHeight="1" x14ac:dyDescent="0.25">
      <c r="A196" s="121">
        <f>'CLINs &amp; Ceiling Rates'!B198</f>
        <v>0</v>
      </c>
      <c r="B196" s="121">
        <f>'CLINs &amp; Ceiling Rates'!C198</f>
        <v>0</v>
      </c>
      <c r="C196" s="81" t="str">
        <f>'CLINs &amp; Ceiling Rates'!G198</f>
        <v/>
      </c>
      <c r="D196" s="81" t="str">
        <f>IF('CLINs &amp; Ceiling Rates'!E198="","",'CLINs &amp; Ceiling Rates'!E198)</f>
        <v/>
      </c>
      <c r="E196" s="81" t="str">
        <f>IF('CLINs &amp; Ceiling Rates'!F198="","",'CLINs &amp; Ceiling Rates'!F198)</f>
        <v/>
      </c>
      <c r="F196" s="82">
        <f>'Labor Loading Matrix'!D411</f>
        <v>0</v>
      </c>
      <c r="G196" s="113">
        <f>ROUND('CLINs &amp; Ceiling Rates'!H198,2)</f>
        <v>0</v>
      </c>
      <c r="H196" s="83">
        <f t="shared" si="27"/>
        <v>0</v>
      </c>
      <c r="I196" s="96"/>
      <c r="J196" s="384">
        <f t="shared" si="28"/>
        <v>0</v>
      </c>
      <c r="K196" s="385">
        <f t="shared" si="29"/>
        <v>0</v>
      </c>
      <c r="L196" s="97"/>
      <c r="M196" s="373">
        <f t="shared" si="14"/>
        <v>0</v>
      </c>
      <c r="N196" s="374">
        <f t="shared" si="15"/>
        <v>0</v>
      </c>
      <c r="O196" s="374">
        <f t="shared" si="16"/>
        <v>0</v>
      </c>
      <c r="P196" s="374">
        <f t="shared" si="17"/>
        <v>0</v>
      </c>
    </row>
    <row r="197" spans="1:16" ht="15" hidden="1" customHeight="1" x14ac:dyDescent="0.25">
      <c r="A197" s="121">
        <f>'CLINs &amp; Ceiling Rates'!B199</f>
        <v>0</v>
      </c>
      <c r="B197" s="121">
        <f>'CLINs &amp; Ceiling Rates'!C199</f>
        <v>0</v>
      </c>
      <c r="C197" s="81" t="str">
        <f>'CLINs &amp; Ceiling Rates'!G199</f>
        <v/>
      </c>
      <c r="D197" s="81" t="str">
        <f>IF('CLINs &amp; Ceiling Rates'!E199="","",'CLINs &amp; Ceiling Rates'!E199)</f>
        <v/>
      </c>
      <c r="E197" s="81" t="str">
        <f>IF('CLINs &amp; Ceiling Rates'!F199="","",'CLINs &amp; Ceiling Rates'!F199)</f>
        <v/>
      </c>
      <c r="F197" s="82">
        <f>'Labor Loading Matrix'!D412</f>
        <v>0</v>
      </c>
      <c r="G197" s="113">
        <f>ROUND('CLINs &amp; Ceiling Rates'!H199,2)</f>
        <v>0</v>
      </c>
      <c r="H197" s="83">
        <f t="shared" si="27"/>
        <v>0</v>
      </c>
      <c r="I197" s="96"/>
      <c r="J197" s="384">
        <f t="shared" si="28"/>
        <v>0</v>
      </c>
      <c r="K197" s="385">
        <f t="shared" si="29"/>
        <v>0</v>
      </c>
      <c r="L197" s="97"/>
      <c r="M197" s="373">
        <f t="shared" si="14"/>
        <v>0</v>
      </c>
      <c r="N197" s="374">
        <f t="shared" si="15"/>
        <v>0</v>
      </c>
      <c r="O197" s="374">
        <f t="shared" si="16"/>
        <v>0</v>
      </c>
      <c r="P197" s="374">
        <f t="shared" si="17"/>
        <v>0</v>
      </c>
    </row>
    <row r="198" spans="1:16" ht="15" hidden="1" customHeight="1" x14ac:dyDescent="0.25">
      <c r="A198" s="121">
        <f>'CLINs &amp; Ceiling Rates'!B200</f>
        <v>0</v>
      </c>
      <c r="B198" s="121">
        <f>'CLINs &amp; Ceiling Rates'!C200</f>
        <v>0</v>
      </c>
      <c r="C198" s="81" t="str">
        <f>'CLINs &amp; Ceiling Rates'!G200</f>
        <v/>
      </c>
      <c r="D198" s="81" t="str">
        <f>IF('CLINs &amp; Ceiling Rates'!E200="","",'CLINs &amp; Ceiling Rates'!E200)</f>
        <v/>
      </c>
      <c r="E198" s="81" t="str">
        <f>IF('CLINs &amp; Ceiling Rates'!F200="","",'CLINs &amp; Ceiling Rates'!F200)</f>
        <v/>
      </c>
      <c r="F198" s="82">
        <f>'Labor Loading Matrix'!D413</f>
        <v>0</v>
      </c>
      <c r="G198" s="113">
        <f>ROUND('CLINs &amp; Ceiling Rates'!H200,2)</f>
        <v>0</v>
      </c>
      <c r="H198" s="83">
        <f t="shared" si="27"/>
        <v>0</v>
      </c>
      <c r="I198" s="96"/>
      <c r="J198" s="384">
        <f t="shared" si="28"/>
        <v>0</v>
      </c>
      <c r="K198" s="385">
        <f t="shared" si="29"/>
        <v>0</v>
      </c>
      <c r="L198" s="97"/>
      <c r="M198" s="373">
        <f t="shared" ref="M198:M207" si="30">IF(D198&lt;&gt;"Subcontractor",F198/F$216, 0)</f>
        <v>0</v>
      </c>
      <c r="N198" s="374">
        <f t="shared" ref="N198:N207" si="31">IFERROR(IF(D198="Subcontractor",F198/F$216, 0),0)</f>
        <v>0</v>
      </c>
      <c r="O198" s="374">
        <f t="shared" ref="O198:O207" si="32">IFERROR(IF(AND(D198&lt;&gt;"Subcontractor",F198&gt;0),$K198/$K$216, 0),0)</f>
        <v>0</v>
      </c>
      <c r="P198" s="374">
        <f t="shared" ref="P198:P207" si="33">IFERROR(IF(D198="Subcontractor",$K198/$K$216, 0),0)</f>
        <v>0</v>
      </c>
    </row>
    <row r="199" spans="1:16" ht="15" hidden="1" customHeight="1" x14ac:dyDescent="0.25">
      <c r="A199" s="121">
        <f>'CLINs &amp; Ceiling Rates'!B201</f>
        <v>0</v>
      </c>
      <c r="B199" s="121">
        <f>'CLINs &amp; Ceiling Rates'!C201</f>
        <v>0</v>
      </c>
      <c r="C199" s="81" t="str">
        <f>'CLINs &amp; Ceiling Rates'!G201</f>
        <v/>
      </c>
      <c r="D199" s="81" t="str">
        <f>IF('CLINs &amp; Ceiling Rates'!E201="","",'CLINs &amp; Ceiling Rates'!E201)</f>
        <v/>
      </c>
      <c r="E199" s="81" t="str">
        <f>IF('CLINs &amp; Ceiling Rates'!F201="","",'CLINs &amp; Ceiling Rates'!F201)</f>
        <v/>
      </c>
      <c r="F199" s="82">
        <f>'Labor Loading Matrix'!D414</f>
        <v>0</v>
      </c>
      <c r="G199" s="113">
        <f>ROUND('CLINs &amp; Ceiling Rates'!H201,2)</f>
        <v>0</v>
      </c>
      <c r="H199" s="83">
        <f t="shared" si="27"/>
        <v>0</v>
      </c>
      <c r="I199" s="96"/>
      <c r="J199" s="384">
        <f t="shared" si="28"/>
        <v>0</v>
      </c>
      <c r="K199" s="385">
        <f t="shared" si="29"/>
        <v>0</v>
      </c>
      <c r="L199" s="97"/>
      <c r="M199" s="373">
        <f t="shared" si="30"/>
        <v>0</v>
      </c>
      <c r="N199" s="374">
        <f t="shared" si="31"/>
        <v>0</v>
      </c>
      <c r="O199" s="374">
        <f t="shared" si="32"/>
        <v>0</v>
      </c>
      <c r="P199" s="374">
        <f t="shared" si="33"/>
        <v>0</v>
      </c>
    </row>
    <row r="200" spans="1:16" ht="15" hidden="1" customHeight="1" x14ac:dyDescent="0.25">
      <c r="A200" s="121">
        <f>'CLINs &amp; Ceiling Rates'!B202</f>
        <v>0</v>
      </c>
      <c r="B200" s="121">
        <f>'CLINs &amp; Ceiling Rates'!C202</f>
        <v>0</v>
      </c>
      <c r="C200" s="81" t="str">
        <f>'CLINs &amp; Ceiling Rates'!G202</f>
        <v/>
      </c>
      <c r="D200" s="81" t="str">
        <f>IF('CLINs &amp; Ceiling Rates'!E202="","",'CLINs &amp; Ceiling Rates'!E202)</f>
        <v/>
      </c>
      <c r="E200" s="81" t="str">
        <f>IF('CLINs &amp; Ceiling Rates'!F202="","",'CLINs &amp; Ceiling Rates'!F202)</f>
        <v/>
      </c>
      <c r="F200" s="82">
        <f>'Labor Loading Matrix'!D415</f>
        <v>0</v>
      </c>
      <c r="G200" s="113">
        <f>ROUND('CLINs &amp; Ceiling Rates'!H202,2)</f>
        <v>0</v>
      </c>
      <c r="H200" s="83">
        <f t="shared" si="27"/>
        <v>0</v>
      </c>
      <c r="I200" s="96"/>
      <c r="J200" s="384">
        <f t="shared" si="28"/>
        <v>0</v>
      </c>
      <c r="K200" s="385">
        <f t="shared" si="29"/>
        <v>0</v>
      </c>
      <c r="L200" s="97"/>
      <c r="M200" s="373">
        <f t="shared" si="30"/>
        <v>0</v>
      </c>
      <c r="N200" s="374">
        <f t="shared" si="31"/>
        <v>0</v>
      </c>
      <c r="O200" s="374">
        <f t="shared" si="32"/>
        <v>0</v>
      </c>
      <c r="P200" s="374">
        <f t="shared" si="33"/>
        <v>0</v>
      </c>
    </row>
    <row r="201" spans="1:16" ht="15" hidden="1" customHeight="1" x14ac:dyDescent="0.25">
      <c r="A201" s="121">
        <f>'CLINs &amp; Ceiling Rates'!B203</f>
        <v>0</v>
      </c>
      <c r="B201" s="121">
        <f>'CLINs &amp; Ceiling Rates'!C203</f>
        <v>0</v>
      </c>
      <c r="C201" s="81" t="str">
        <f>'CLINs &amp; Ceiling Rates'!G203</f>
        <v/>
      </c>
      <c r="D201" s="81" t="str">
        <f>IF('CLINs &amp; Ceiling Rates'!E203="","",'CLINs &amp; Ceiling Rates'!E203)</f>
        <v/>
      </c>
      <c r="E201" s="81" t="str">
        <f>IF('CLINs &amp; Ceiling Rates'!F203="","",'CLINs &amp; Ceiling Rates'!F203)</f>
        <v/>
      </c>
      <c r="F201" s="82">
        <f>'Labor Loading Matrix'!D416</f>
        <v>0</v>
      </c>
      <c r="G201" s="113">
        <f>ROUND('CLINs &amp; Ceiling Rates'!H203,2)</f>
        <v>0</v>
      </c>
      <c r="H201" s="83">
        <f t="shared" si="27"/>
        <v>0</v>
      </c>
      <c r="I201" s="96"/>
      <c r="J201" s="384">
        <f t="shared" si="28"/>
        <v>0</v>
      </c>
      <c r="K201" s="385">
        <f t="shared" si="29"/>
        <v>0</v>
      </c>
      <c r="L201" s="97"/>
      <c r="M201" s="373">
        <f t="shared" si="30"/>
        <v>0</v>
      </c>
      <c r="N201" s="374">
        <f t="shared" si="31"/>
        <v>0</v>
      </c>
      <c r="O201" s="374">
        <f t="shared" si="32"/>
        <v>0</v>
      </c>
      <c r="P201" s="374">
        <f t="shared" si="33"/>
        <v>0</v>
      </c>
    </row>
    <row r="202" spans="1:16" ht="15" hidden="1" customHeight="1" x14ac:dyDescent="0.25">
      <c r="A202" s="121">
        <f>'CLINs &amp; Ceiling Rates'!B204</f>
        <v>0</v>
      </c>
      <c r="B202" s="121">
        <f>'CLINs &amp; Ceiling Rates'!C204</f>
        <v>0</v>
      </c>
      <c r="C202" s="81" t="str">
        <f>'CLINs &amp; Ceiling Rates'!G204</f>
        <v/>
      </c>
      <c r="D202" s="81" t="str">
        <f>IF('CLINs &amp; Ceiling Rates'!E204="","",'CLINs &amp; Ceiling Rates'!E204)</f>
        <v/>
      </c>
      <c r="E202" s="81" t="str">
        <f>IF('CLINs &amp; Ceiling Rates'!F204="","",'CLINs &amp; Ceiling Rates'!F204)</f>
        <v/>
      </c>
      <c r="F202" s="82">
        <f>'Labor Loading Matrix'!D417</f>
        <v>0</v>
      </c>
      <c r="G202" s="113">
        <f>ROUND('CLINs &amp; Ceiling Rates'!H204,2)</f>
        <v>0</v>
      </c>
      <c r="H202" s="83">
        <f t="shared" si="27"/>
        <v>0</v>
      </c>
      <c r="I202" s="96"/>
      <c r="J202" s="384">
        <f t="shared" si="28"/>
        <v>0</v>
      </c>
      <c r="K202" s="385">
        <f t="shared" si="29"/>
        <v>0</v>
      </c>
      <c r="L202" s="97"/>
      <c r="M202" s="373">
        <f t="shared" si="30"/>
        <v>0</v>
      </c>
      <c r="N202" s="374">
        <f t="shared" si="31"/>
        <v>0</v>
      </c>
      <c r="O202" s="374">
        <f t="shared" si="32"/>
        <v>0</v>
      </c>
      <c r="P202" s="374">
        <f t="shared" si="33"/>
        <v>0</v>
      </c>
    </row>
    <row r="203" spans="1:16" ht="15" hidden="1" customHeight="1" x14ac:dyDescent="0.25">
      <c r="A203" s="121">
        <f>'CLINs &amp; Ceiling Rates'!B205</f>
        <v>0</v>
      </c>
      <c r="B203" s="121">
        <f>'CLINs &amp; Ceiling Rates'!C205</f>
        <v>0</v>
      </c>
      <c r="C203" s="81" t="str">
        <f>'CLINs &amp; Ceiling Rates'!G205</f>
        <v/>
      </c>
      <c r="D203" s="81" t="str">
        <f>IF('CLINs &amp; Ceiling Rates'!E205="","",'CLINs &amp; Ceiling Rates'!E205)</f>
        <v/>
      </c>
      <c r="E203" s="81" t="str">
        <f>IF('CLINs &amp; Ceiling Rates'!F205="","",'CLINs &amp; Ceiling Rates'!F205)</f>
        <v/>
      </c>
      <c r="F203" s="82">
        <f>'Labor Loading Matrix'!D418</f>
        <v>0</v>
      </c>
      <c r="G203" s="113">
        <f>ROUND('CLINs &amp; Ceiling Rates'!H205,2)</f>
        <v>0</v>
      </c>
      <c r="H203" s="83">
        <f t="shared" si="27"/>
        <v>0</v>
      </c>
      <c r="I203" s="96"/>
      <c r="J203" s="384">
        <f t="shared" si="28"/>
        <v>0</v>
      </c>
      <c r="K203" s="385">
        <f t="shared" si="29"/>
        <v>0</v>
      </c>
      <c r="L203" s="97"/>
      <c r="M203" s="373">
        <f t="shared" si="30"/>
        <v>0</v>
      </c>
      <c r="N203" s="374">
        <f t="shared" si="31"/>
        <v>0</v>
      </c>
      <c r="O203" s="374">
        <f t="shared" si="32"/>
        <v>0</v>
      </c>
      <c r="P203" s="374">
        <f t="shared" si="33"/>
        <v>0</v>
      </c>
    </row>
    <row r="204" spans="1:16" ht="15" hidden="1" customHeight="1" x14ac:dyDescent="0.25">
      <c r="A204" s="121">
        <f>'CLINs &amp; Ceiling Rates'!B206</f>
        <v>0</v>
      </c>
      <c r="B204" s="121">
        <f>'CLINs &amp; Ceiling Rates'!C206</f>
        <v>0</v>
      </c>
      <c r="C204" s="81" t="str">
        <f>'CLINs &amp; Ceiling Rates'!G206</f>
        <v/>
      </c>
      <c r="D204" s="81" t="str">
        <f>IF('CLINs &amp; Ceiling Rates'!E206="","",'CLINs &amp; Ceiling Rates'!E206)</f>
        <v/>
      </c>
      <c r="E204" s="81" t="str">
        <f>IF('CLINs &amp; Ceiling Rates'!F206="","",'CLINs &amp; Ceiling Rates'!F206)</f>
        <v/>
      </c>
      <c r="F204" s="82">
        <f>'Labor Loading Matrix'!D419</f>
        <v>0</v>
      </c>
      <c r="G204" s="113">
        <f>ROUND('CLINs &amp; Ceiling Rates'!H206,2)</f>
        <v>0</v>
      </c>
      <c r="H204" s="83">
        <f t="shared" si="27"/>
        <v>0</v>
      </c>
      <c r="I204" s="96"/>
      <c r="J204" s="384">
        <f t="shared" si="28"/>
        <v>0</v>
      </c>
      <c r="K204" s="385">
        <f t="shared" si="29"/>
        <v>0</v>
      </c>
      <c r="L204" s="97"/>
      <c r="M204" s="373">
        <f t="shared" si="30"/>
        <v>0</v>
      </c>
      <c r="N204" s="374">
        <f t="shared" si="31"/>
        <v>0</v>
      </c>
      <c r="O204" s="374">
        <f t="shared" si="32"/>
        <v>0</v>
      </c>
      <c r="P204" s="374">
        <f t="shared" si="33"/>
        <v>0</v>
      </c>
    </row>
    <row r="205" spans="1:16" ht="15" hidden="1" customHeight="1" x14ac:dyDescent="0.25">
      <c r="A205" s="121">
        <f>'CLINs &amp; Ceiling Rates'!B207</f>
        <v>0</v>
      </c>
      <c r="B205" s="121">
        <f>'CLINs &amp; Ceiling Rates'!C207</f>
        <v>0</v>
      </c>
      <c r="C205" s="81" t="str">
        <f>'CLINs &amp; Ceiling Rates'!G207</f>
        <v/>
      </c>
      <c r="D205" s="81" t="str">
        <f>IF('CLINs &amp; Ceiling Rates'!E207="","",'CLINs &amp; Ceiling Rates'!E207)</f>
        <v/>
      </c>
      <c r="E205" s="81" t="str">
        <f>IF('CLINs &amp; Ceiling Rates'!F207="","",'CLINs &amp; Ceiling Rates'!F207)</f>
        <v/>
      </c>
      <c r="F205" s="82">
        <f>'Labor Loading Matrix'!D420</f>
        <v>0</v>
      </c>
      <c r="G205" s="113">
        <f>ROUND('CLINs &amp; Ceiling Rates'!H207,2)</f>
        <v>0</v>
      </c>
      <c r="H205" s="83">
        <f t="shared" ref="H205:H209" si="34">ROUND(IFERROR(G205*F205,0),2)</f>
        <v>0</v>
      </c>
      <c r="I205" s="96"/>
      <c r="J205" s="384">
        <f t="shared" ref="J205:J209" si="35">ROUND((1-I205)*G205,2)</f>
        <v>0</v>
      </c>
      <c r="K205" s="385">
        <f t="shared" ref="K205:K209" si="36">IFERROR(ROUND(J205*F205,2),0)</f>
        <v>0</v>
      </c>
      <c r="L205" s="97"/>
      <c r="M205" s="373">
        <f t="shared" si="30"/>
        <v>0</v>
      </c>
      <c r="N205" s="374">
        <f t="shared" si="31"/>
        <v>0</v>
      </c>
      <c r="O205" s="374">
        <f t="shared" si="32"/>
        <v>0</v>
      </c>
      <c r="P205" s="374">
        <f t="shared" si="33"/>
        <v>0</v>
      </c>
    </row>
    <row r="206" spans="1:16" ht="15" hidden="1" customHeight="1" x14ac:dyDescent="0.25">
      <c r="A206" s="121">
        <f>'CLINs &amp; Ceiling Rates'!B208</f>
        <v>0</v>
      </c>
      <c r="B206" s="121">
        <f>'CLINs &amp; Ceiling Rates'!C208</f>
        <v>0</v>
      </c>
      <c r="C206" s="81" t="str">
        <f>'CLINs &amp; Ceiling Rates'!G208</f>
        <v/>
      </c>
      <c r="D206" s="81" t="str">
        <f>IF('CLINs &amp; Ceiling Rates'!E208="","",'CLINs &amp; Ceiling Rates'!E208)</f>
        <v/>
      </c>
      <c r="E206" s="81" t="str">
        <f>IF('CLINs &amp; Ceiling Rates'!F208="","",'CLINs &amp; Ceiling Rates'!F208)</f>
        <v/>
      </c>
      <c r="F206" s="82">
        <f>'Labor Loading Matrix'!D421</f>
        <v>0</v>
      </c>
      <c r="G206" s="113">
        <f>ROUND('CLINs &amp; Ceiling Rates'!H208,2)</f>
        <v>0</v>
      </c>
      <c r="H206" s="83">
        <f t="shared" si="34"/>
        <v>0</v>
      </c>
      <c r="I206" s="96"/>
      <c r="J206" s="384">
        <f t="shared" si="35"/>
        <v>0</v>
      </c>
      <c r="K206" s="385">
        <f t="shared" si="36"/>
        <v>0</v>
      </c>
      <c r="L206" s="97"/>
      <c r="M206" s="373">
        <f t="shared" si="30"/>
        <v>0</v>
      </c>
      <c r="N206" s="374">
        <f t="shared" si="31"/>
        <v>0</v>
      </c>
      <c r="O206" s="374">
        <f t="shared" si="32"/>
        <v>0</v>
      </c>
      <c r="P206" s="374">
        <f t="shared" si="33"/>
        <v>0</v>
      </c>
    </row>
    <row r="207" spans="1:16" ht="15" hidden="1" customHeight="1" x14ac:dyDescent="0.25">
      <c r="A207" s="121">
        <f>'CLINs &amp; Ceiling Rates'!B209</f>
        <v>0</v>
      </c>
      <c r="B207" s="121">
        <f>'CLINs &amp; Ceiling Rates'!C209</f>
        <v>0</v>
      </c>
      <c r="C207" s="81" t="str">
        <f>'CLINs &amp; Ceiling Rates'!G209</f>
        <v/>
      </c>
      <c r="D207" s="81" t="str">
        <f>IF('CLINs &amp; Ceiling Rates'!E209="","",'CLINs &amp; Ceiling Rates'!E209)</f>
        <v/>
      </c>
      <c r="E207" s="81" t="str">
        <f>IF('CLINs &amp; Ceiling Rates'!F209="","",'CLINs &amp; Ceiling Rates'!F209)</f>
        <v/>
      </c>
      <c r="F207" s="82">
        <f>'Labor Loading Matrix'!D422</f>
        <v>0</v>
      </c>
      <c r="G207" s="113">
        <f>ROUND('CLINs &amp; Ceiling Rates'!H209,2)</f>
        <v>0</v>
      </c>
      <c r="H207" s="83">
        <f t="shared" si="34"/>
        <v>0</v>
      </c>
      <c r="I207" s="96"/>
      <c r="J207" s="384">
        <f t="shared" si="35"/>
        <v>0</v>
      </c>
      <c r="K207" s="385">
        <f t="shared" si="36"/>
        <v>0</v>
      </c>
      <c r="L207" s="97"/>
      <c r="M207" s="373">
        <f t="shared" si="30"/>
        <v>0</v>
      </c>
      <c r="N207" s="374">
        <f t="shared" si="31"/>
        <v>0</v>
      </c>
      <c r="O207" s="374">
        <f t="shared" si="32"/>
        <v>0</v>
      </c>
      <c r="P207" s="374">
        <f t="shared" si="33"/>
        <v>0</v>
      </c>
    </row>
    <row r="208" spans="1:16" ht="15" hidden="1" customHeight="1" x14ac:dyDescent="0.25">
      <c r="A208" s="121">
        <f>'CLINs &amp; Ceiling Rates'!B210</f>
        <v>0</v>
      </c>
      <c r="B208" s="121">
        <f>'CLINs &amp; Ceiling Rates'!C210</f>
        <v>0</v>
      </c>
      <c r="C208" s="81" t="str">
        <f>'CLINs &amp; Ceiling Rates'!G210</f>
        <v/>
      </c>
      <c r="D208" s="81" t="str">
        <f>IF('CLINs &amp; Ceiling Rates'!E210="","",'CLINs &amp; Ceiling Rates'!E210)</f>
        <v/>
      </c>
      <c r="E208" s="81" t="str">
        <f>IF('CLINs &amp; Ceiling Rates'!F210="","",'CLINs &amp; Ceiling Rates'!F210)</f>
        <v/>
      </c>
      <c r="F208" s="82">
        <f>'Labor Loading Matrix'!D423</f>
        <v>0</v>
      </c>
      <c r="G208" s="113">
        <f>ROUND('CLINs &amp; Ceiling Rates'!H210,2)</f>
        <v>0</v>
      </c>
      <c r="H208" s="83">
        <f t="shared" si="34"/>
        <v>0</v>
      </c>
      <c r="I208" s="96"/>
      <c r="J208" s="384">
        <f t="shared" si="35"/>
        <v>0</v>
      </c>
      <c r="K208" s="385">
        <f t="shared" si="36"/>
        <v>0</v>
      </c>
      <c r="L208" s="97"/>
      <c r="M208" s="373">
        <f t="shared" ref="M208:M215" si="37">IF(D208&lt;&gt;"Subcontractor",F208/F$216, 0)</f>
        <v>0</v>
      </c>
      <c r="N208" s="374">
        <f t="shared" ref="N208:N215" si="38">IFERROR(IF(D208="Subcontractor",F208/F$216, 0),0)</f>
        <v>0</v>
      </c>
      <c r="O208" s="374">
        <f t="shared" ref="O208:O215" si="39">IFERROR(IF(AND(D208&lt;&gt;"Subcontractor",F208&gt;0),$K208/$K$216, 0),0)</f>
        <v>0</v>
      </c>
      <c r="P208" s="374">
        <f t="shared" ref="P208:P215" si="40">IFERROR(IF(D208="Subcontractor",$K208/$K$216, 0),0)</f>
        <v>0</v>
      </c>
    </row>
    <row r="209" spans="1:16" ht="15" hidden="1" customHeight="1" x14ac:dyDescent="0.25">
      <c r="A209" s="121">
        <f>'CLINs &amp; Ceiling Rates'!B211</f>
        <v>0</v>
      </c>
      <c r="B209" s="121">
        <f>'CLINs &amp; Ceiling Rates'!C211</f>
        <v>0</v>
      </c>
      <c r="C209" s="81" t="str">
        <f>'CLINs &amp; Ceiling Rates'!G211</f>
        <v/>
      </c>
      <c r="D209" s="81" t="str">
        <f>IF('CLINs &amp; Ceiling Rates'!E211="","",'CLINs &amp; Ceiling Rates'!E211)</f>
        <v/>
      </c>
      <c r="E209" s="81" t="str">
        <f>IF('CLINs &amp; Ceiling Rates'!F211="","",'CLINs &amp; Ceiling Rates'!F211)</f>
        <v/>
      </c>
      <c r="F209" s="82">
        <f>'Labor Loading Matrix'!D424</f>
        <v>0</v>
      </c>
      <c r="G209" s="113">
        <f>ROUND('CLINs &amp; Ceiling Rates'!H211,2)</f>
        <v>0</v>
      </c>
      <c r="H209" s="83">
        <f t="shared" si="34"/>
        <v>0</v>
      </c>
      <c r="I209" s="96"/>
      <c r="J209" s="384">
        <f t="shared" si="35"/>
        <v>0</v>
      </c>
      <c r="K209" s="385">
        <f t="shared" si="36"/>
        <v>0</v>
      </c>
      <c r="L209" s="97"/>
      <c r="M209" s="373">
        <f t="shared" si="37"/>
        <v>0</v>
      </c>
      <c r="N209" s="374">
        <f t="shared" si="38"/>
        <v>0</v>
      </c>
      <c r="O209" s="374">
        <f t="shared" si="39"/>
        <v>0</v>
      </c>
      <c r="P209" s="374">
        <f t="shared" si="40"/>
        <v>0</v>
      </c>
    </row>
    <row r="210" spans="1:16" ht="15" hidden="1" customHeight="1" x14ac:dyDescent="0.25">
      <c r="A210" s="121">
        <f>'CLINs &amp; Ceiling Rates'!B212</f>
        <v>0</v>
      </c>
      <c r="B210" s="121">
        <f>'CLINs &amp; Ceiling Rates'!C212</f>
        <v>0</v>
      </c>
      <c r="C210" s="81" t="str">
        <f>'CLINs &amp; Ceiling Rates'!G212</f>
        <v/>
      </c>
      <c r="D210" s="81" t="str">
        <f>IF('CLINs &amp; Ceiling Rates'!E212="","",'CLINs &amp; Ceiling Rates'!E212)</f>
        <v/>
      </c>
      <c r="E210" s="81" t="str">
        <f>IF('CLINs &amp; Ceiling Rates'!F212="","",'CLINs &amp; Ceiling Rates'!F212)</f>
        <v/>
      </c>
      <c r="F210" s="82">
        <f>'Labor Loading Matrix'!D425</f>
        <v>0</v>
      </c>
      <c r="G210" s="113">
        <f>ROUND('CLINs &amp; Ceiling Rates'!H212,2)</f>
        <v>0</v>
      </c>
      <c r="H210" s="83">
        <f t="shared" ref="H210:H215" si="41">ROUND(IFERROR(G210*F210,0),2)</f>
        <v>0</v>
      </c>
      <c r="I210" s="96"/>
      <c r="J210" s="384">
        <f t="shared" ref="J210:J215" si="42">ROUND((1-I210)*G210,2)</f>
        <v>0</v>
      </c>
      <c r="K210" s="385">
        <f t="shared" ref="K210:K215" si="43">IFERROR(ROUND(J210*F210,2),0)</f>
        <v>0</v>
      </c>
      <c r="L210" s="97"/>
      <c r="M210" s="373">
        <f t="shared" si="37"/>
        <v>0</v>
      </c>
      <c r="N210" s="374">
        <f t="shared" si="38"/>
        <v>0</v>
      </c>
      <c r="O210" s="374">
        <f t="shared" si="39"/>
        <v>0</v>
      </c>
      <c r="P210" s="374">
        <f t="shared" si="40"/>
        <v>0</v>
      </c>
    </row>
    <row r="211" spans="1:16" ht="15" hidden="1" customHeight="1" x14ac:dyDescent="0.25">
      <c r="A211" s="121">
        <f>'CLINs &amp; Ceiling Rates'!B213</f>
        <v>0</v>
      </c>
      <c r="B211" s="121">
        <f>'CLINs &amp; Ceiling Rates'!C213</f>
        <v>0</v>
      </c>
      <c r="C211" s="81" t="str">
        <f>'CLINs &amp; Ceiling Rates'!G213</f>
        <v/>
      </c>
      <c r="D211" s="81" t="str">
        <f>IF('CLINs &amp; Ceiling Rates'!E213="","",'CLINs &amp; Ceiling Rates'!E213)</f>
        <v/>
      </c>
      <c r="E211" s="81" t="str">
        <f>IF('CLINs &amp; Ceiling Rates'!F213="","",'CLINs &amp; Ceiling Rates'!F213)</f>
        <v/>
      </c>
      <c r="F211" s="82">
        <f>'Labor Loading Matrix'!D426</f>
        <v>0</v>
      </c>
      <c r="G211" s="113">
        <f>ROUND('CLINs &amp; Ceiling Rates'!H213,2)</f>
        <v>0</v>
      </c>
      <c r="H211" s="83">
        <f t="shared" si="41"/>
        <v>0</v>
      </c>
      <c r="I211" s="96"/>
      <c r="J211" s="384">
        <f t="shared" si="42"/>
        <v>0</v>
      </c>
      <c r="K211" s="385">
        <f t="shared" si="43"/>
        <v>0</v>
      </c>
      <c r="L211" s="97"/>
      <c r="M211" s="373">
        <f t="shared" si="37"/>
        <v>0</v>
      </c>
      <c r="N211" s="374">
        <f t="shared" si="38"/>
        <v>0</v>
      </c>
      <c r="O211" s="374">
        <f t="shared" si="39"/>
        <v>0</v>
      </c>
      <c r="P211" s="374">
        <f t="shared" si="40"/>
        <v>0</v>
      </c>
    </row>
    <row r="212" spans="1:16" ht="15" hidden="1" customHeight="1" x14ac:dyDescent="0.25">
      <c r="A212" s="121">
        <f>'CLINs &amp; Ceiling Rates'!B214</f>
        <v>0</v>
      </c>
      <c r="B212" s="121">
        <f>'CLINs &amp; Ceiling Rates'!C214</f>
        <v>0</v>
      </c>
      <c r="C212" s="81" t="str">
        <f>'CLINs &amp; Ceiling Rates'!G214</f>
        <v/>
      </c>
      <c r="D212" s="81" t="str">
        <f>IF('CLINs &amp; Ceiling Rates'!E214="","",'CLINs &amp; Ceiling Rates'!E214)</f>
        <v/>
      </c>
      <c r="E212" s="81" t="str">
        <f>IF('CLINs &amp; Ceiling Rates'!F214="","",'CLINs &amp; Ceiling Rates'!F214)</f>
        <v/>
      </c>
      <c r="F212" s="82">
        <f>'Labor Loading Matrix'!D427</f>
        <v>0</v>
      </c>
      <c r="G212" s="113">
        <f>ROUND('CLINs &amp; Ceiling Rates'!H214,2)</f>
        <v>0</v>
      </c>
      <c r="H212" s="83">
        <f t="shared" si="41"/>
        <v>0</v>
      </c>
      <c r="I212" s="96"/>
      <c r="J212" s="384">
        <f t="shared" si="42"/>
        <v>0</v>
      </c>
      <c r="K212" s="385">
        <f t="shared" si="43"/>
        <v>0</v>
      </c>
      <c r="L212" s="97"/>
      <c r="M212" s="373">
        <f t="shared" si="37"/>
        <v>0</v>
      </c>
      <c r="N212" s="374">
        <f t="shared" si="38"/>
        <v>0</v>
      </c>
      <c r="O212" s="374">
        <f t="shared" si="39"/>
        <v>0</v>
      </c>
      <c r="P212" s="374">
        <f t="shared" si="40"/>
        <v>0</v>
      </c>
    </row>
    <row r="213" spans="1:16" ht="15" hidden="1" customHeight="1" x14ac:dyDescent="0.25">
      <c r="A213" s="121">
        <f>'CLINs &amp; Ceiling Rates'!B215</f>
        <v>0</v>
      </c>
      <c r="B213" s="121">
        <f>'CLINs &amp; Ceiling Rates'!C215</f>
        <v>0</v>
      </c>
      <c r="C213" s="81" t="str">
        <f>'CLINs &amp; Ceiling Rates'!G215</f>
        <v/>
      </c>
      <c r="D213" s="81" t="str">
        <f>IF('CLINs &amp; Ceiling Rates'!E215="","",'CLINs &amp; Ceiling Rates'!E215)</f>
        <v/>
      </c>
      <c r="E213" s="81" t="str">
        <f>IF('CLINs &amp; Ceiling Rates'!F215="","",'CLINs &amp; Ceiling Rates'!F215)</f>
        <v/>
      </c>
      <c r="F213" s="82">
        <f>'Labor Loading Matrix'!D428</f>
        <v>0</v>
      </c>
      <c r="G213" s="113">
        <f>ROUND('CLINs &amp; Ceiling Rates'!H215,2)</f>
        <v>0</v>
      </c>
      <c r="H213" s="83">
        <f t="shared" si="41"/>
        <v>0</v>
      </c>
      <c r="I213" s="96"/>
      <c r="J213" s="384">
        <f t="shared" si="42"/>
        <v>0</v>
      </c>
      <c r="K213" s="385">
        <f t="shared" si="43"/>
        <v>0</v>
      </c>
      <c r="L213" s="97"/>
      <c r="M213" s="373">
        <f t="shared" si="37"/>
        <v>0</v>
      </c>
      <c r="N213" s="374">
        <f t="shared" si="38"/>
        <v>0</v>
      </c>
      <c r="O213" s="374">
        <f t="shared" si="39"/>
        <v>0</v>
      </c>
      <c r="P213" s="374">
        <f t="shared" si="40"/>
        <v>0</v>
      </c>
    </row>
    <row r="214" spans="1:16" ht="15" hidden="1" customHeight="1" x14ac:dyDescent="0.25">
      <c r="A214" s="121">
        <f>'CLINs &amp; Ceiling Rates'!B216</f>
        <v>0</v>
      </c>
      <c r="B214" s="121">
        <f>'CLINs &amp; Ceiling Rates'!C216</f>
        <v>0</v>
      </c>
      <c r="C214" s="81" t="str">
        <f>'CLINs &amp; Ceiling Rates'!G216</f>
        <v/>
      </c>
      <c r="D214" s="81" t="str">
        <f>IF('CLINs &amp; Ceiling Rates'!E216="","",'CLINs &amp; Ceiling Rates'!E216)</f>
        <v/>
      </c>
      <c r="E214" s="81" t="str">
        <f>IF('CLINs &amp; Ceiling Rates'!F216="","",'CLINs &amp; Ceiling Rates'!F216)</f>
        <v/>
      </c>
      <c r="F214" s="82">
        <f>'Labor Loading Matrix'!D429</f>
        <v>0</v>
      </c>
      <c r="G214" s="113">
        <f>ROUND('CLINs &amp; Ceiling Rates'!H216,2)</f>
        <v>0</v>
      </c>
      <c r="H214" s="83">
        <f t="shared" si="41"/>
        <v>0</v>
      </c>
      <c r="I214" s="96"/>
      <c r="J214" s="384">
        <f t="shared" si="42"/>
        <v>0</v>
      </c>
      <c r="K214" s="385">
        <f t="shared" si="43"/>
        <v>0</v>
      </c>
      <c r="L214" s="97"/>
      <c r="M214" s="373">
        <f t="shared" si="37"/>
        <v>0</v>
      </c>
      <c r="N214" s="374">
        <f t="shared" si="38"/>
        <v>0</v>
      </c>
      <c r="O214" s="374">
        <f t="shared" si="39"/>
        <v>0</v>
      </c>
      <c r="P214" s="374">
        <f t="shared" si="40"/>
        <v>0</v>
      </c>
    </row>
    <row r="215" spans="1:16" ht="15" hidden="1" customHeight="1" thickBot="1" x14ac:dyDescent="0.3">
      <c r="A215" s="121">
        <f>'CLINs &amp; Ceiling Rates'!B217</f>
        <v>0</v>
      </c>
      <c r="B215" s="121">
        <f>'CLINs &amp; Ceiling Rates'!C217</f>
        <v>0</v>
      </c>
      <c r="C215" s="81" t="str">
        <f>'CLINs &amp; Ceiling Rates'!G217</f>
        <v/>
      </c>
      <c r="D215" s="81" t="str">
        <f>IF('CLINs &amp; Ceiling Rates'!E217="","",'CLINs &amp; Ceiling Rates'!E217)</f>
        <v/>
      </c>
      <c r="E215" s="81" t="str">
        <f>IF('CLINs &amp; Ceiling Rates'!F217="","",'CLINs &amp; Ceiling Rates'!F217)</f>
        <v/>
      </c>
      <c r="F215" s="82">
        <f>'Labor Loading Matrix'!D430</f>
        <v>0</v>
      </c>
      <c r="G215" s="113">
        <f>ROUND('CLINs &amp; Ceiling Rates'!H217,2)</f>
        <v>0</v>
      </c>
      <c r="H215" s="83">
        <f t="shared" si="41"/>
        <v>0</v>
      </c>
      <c r="I215" s="96"/>
      <c r="J215" s="384">
        <f t="shared" si="42"/>
        <v>0</v>
      </c>
      <c r="K215" s="385">
        <f t="shared" si="43"/>
        <v>0</v>
      </c>
      <c r="L215" s="97"/>
      <c r="M215" s="373">
        <f t="shared" si="37"/>
        <v>0</v>
      </c>
      <c r="N215" s="374">
        <f t="shared" si="38"/>
        <v>0</v>
      </c>
      <c r="O215" s="374">
        <f t="shared" si="39"/>
        <v>0</v>
      </c>
      <c r="P215" s="374">
        <f t="shared" si="40"/>
        <v>0</v>
      </c>
    </row>
    <row r="216" spans="1:16" s="19" customFormat="1" ht="24.9" customHeight="1" thickBot="1" x14ac:dyDescent="0.25">
      <c r="A216" s="365"/>
      <c r="B216" s="366"/>
      <c r="C216" s="366"/>
      <c r="D216" s="367"/>
      <c r="E216" s="368" t="str">
        <f>IF(VLOOKUP('CLINs &amp; Ceiling Rates'!C225,NAICS!F25:H28,3,FALSE)=0,"",VLOOKUP('CLINs &amp; Ceiling Rates'!C225,NAICS!F25:H28,3,FALSE))</f>
        <v>TOTAL T&amp;M HOURS &amp; ESTIMATED LABOR COST</v>
      </c>
      <c r="F216" s="369">
        <f>SUM(F6:F215)</f>
        <v>21600</v>
      </c>
      <c r="G216" s="370"/>
      <c r="H216" s="76">
        <f>SUM(H6:H215)</f>
        <v>0</v>
      </c>
      <c r="I216" s="363"/>
      <c r="J216" s="364"/>
      <c r="K216" s="68">
        <f>SUM(K6:K215)</f>
        <v>0</v>
      </c>
      <c r="L216" s="67"/>
      <c r="M216" s="375">
        <f>SUM(M6:M215)</f>
        <v>1</v>
      </c>
      <c r="N216" s="376">
        <f>SUM(N6:N215)</f>
        <v>0</v>
      </c>
      <c r="O216" s="376">
        <f>SUM(O6:O215)</f>
        <v>0</v>
      </c>
      <c r="P216" s="376">
        <f>SUM(P6:P215)</f>
        <v>0</v>
      </c>
    </row>
    <row r="217" spans="1:16" ht="18" customHeight="1" x14ac:dyDescent="0.25">
      <c r="A217" s="377"/>
      <c r="B217" s="378"/>
      <c r="C217" s="378"/>
      <c r="D217" s="379"/>
      <c r="E217" s="380"/>
      <c r="F217" s="379"/>
      <c r="G217" s="379"/>
      <c r="H217" s="379"/>
      <c r="I217" s="381"/>
      <c r="J217" s="382" t="s">
        <v>0</v>
      </c>
      <c r="K217" s="383">
        <f>IF(K216=0,0,(H216-K216)/H216)</f>
        <v>0</v>
      </c>
      <c r="L217" s="85"/>
      <c r="M217" s="86"/>
      <c r="N217" s="73"/>
      <c r="O217" s="73"/>
      <c r="P217" s="73"/>
    </row>
    <row r="218" spans="1:16" customFormat="1" ht="18" hidden="1" customHeight="1" x14ac:dyDescent="0.2"/>
    <row r="219" spans="1:16" ht="18" hidden="1" customHeight="1" thickBot="1" x14ac:dyDescent="0.3">
      <c r="A219" s="510" t="str">
        <f>VLOOKUP('CLINs &amp; Ceiling Rates'!C225, NAICS!F25:J28,5,FALSE)</f>
        <v>Hide This Table (Rows 159 through 311)</v>
      </c>
      <c r="B219" s="510"/>
      <c r="C219" s="510"/>
      <c r="D219" s="510"/>
      <c r="E219" s="510"/>
      <c r="F219" s="510"/>
      <c r="G219" s="510"/>
      <c r="H219" s="510"/>
      <c r="I219" s="510"/>
      <c r="J219" s="65"/>
      <c r="K219" s="65"/>
      <c r="L219" s="85"/>
      <c r="M219" s="86"/>
      <c r="N219" s="73"/>
      <c r="O219" s="73"/>
      <c r="P219" s="73"/>
    </row>
    <row r="220" spans="1:16" ht="98.4" hidden="1" customHeight="1" x14ac:dyDescent="0.25">
      <c r="A220" s="249" t="str">
        <f>'Firm Fixed Price'!A160</f>
        <v>SOW TASK NUMBER</v>
      </c>
      <c r="B220" s="249" t="str">
        <f>'Firm Fixed Price'!B160</f>
        <v>DELIVERABLE</v>
      </c>
      <c r="C220" s="250" t="str">
        <f>'Firm Fixed Price'!C160</f>
        <v>HOURS PER UNIT</v>
      </c>
      <c r="D220" s="250" t="str">
        <f>'Firm Fixed Price'!G160</f>
        <v>QUANTITY REQUIRED FOR Base Period</v>
      </c>
      <c r="E220" s="250" t="str">
        <f>'Firm Fixed Price'!H160</f>
        <v>TOTAL HOURS</v>
      </c>
      <c r="F220" s="250" t="str">
        <f>'Firm Fixed Price'!E160</f>
        <v>UNIT COST @ CEILING RATE</v>
      </c>
      <c r="G220" s="250" t="str">
        <f>'Firm Fixed Price'!F160</f>
        <v>UNIT COST @ PROPOSED RATE</v>
      </c>
      <c r="H220" s="250" t="str">
        <f>'Firm Fixed Price'!I160</f>
        <v>TOTAL COST EXTENDED FOR Base Period@ CEILING RATE</v>
      </c>
      <c r="I220" s="251" t="str">
        <f>'Firm Fixed Price'!J160</f>
        <v>TOTAL COST EXTENDED FOR Base Period@ PROPOSED RATE</v>
      </c>
      <c r="K220" s="85"/>
      <c r="L220" s="86"/>
      <c r="M220" s="73"/>
      <c r="N220" s="73"/>
      <c r="O220" s="73"/>
    </row>
    <row r="221" spans="1:16" ht="18" hidden="1" customHeight="1" x14ac:dyDescent="0.25">
      <c r="A221" s="390" t="str">
        <f>IF('Firm Fixed Price'!A164="","",'Firm Fixed Price'!A164)</f>
        <v>3.1.1</v>
      </c>
      <c r="B221" s="391" t="str">
        <f>IF('Firm Fixed Price'!B164="","",'Firm Fixed Price'!B164)</f>
        <v>Task Order Mgt</v>
      </c>
      <c r="C221" s="335">
        <f>IF('Firm Fixed Price'!C164="","",'Firm Fixed Price'!C164)</f>
        <v>0</v>
      </c>
      <c r="D221" s="335">
        <f>IF('Firm Fixed Price'!G164="","",'Firm Fixed Price'!G164)</f>
        <v>1</v>
      </c>
      <c r="E221" s="335">
        <f>IF('Firm Fixed Price'!H164="","",'Firm Fixed Price'!H164)</f>
        <v>0</v>
      </c>
      <c r="F221" s="392">
        <f>IF('Firm Fixed Price'!E164="","",'Firm Fixed Price'!E164)</f>
        <v>0</v>
      </c>
      <c r="G221" s="392">
        <f>IF('Firm Fixed Price'!F164="","",'Firm Fixed Price'!F164)</f>
        <v>0</v>
      </c>
      <c r="H221" s="392">
        <f>IF('Firm Fixed Price'!I164="","",'Firm Fixed Price'!I164)</f>
        <v>0</v>
      </c>
      <c r="I221" s="393">
        <f>IF('Firm Fixed Price'!J164="","",'Firm Fixed Price'!J164)</f>
        <v>0</v>
      </c>
      <c r="J221"/>
      <c r="K221"/>
      <c r="L221" s="86"/>
      <c r="M221" s="73"/>
      <c r="N221" s="73"/>
      <c r="O221" s="73"/>
    </row>
    <row r="222" spans="1:16" ht="18" hidden="1" customHeight="1" x14ac:dyDescent="0.25">
      <c r="A222" s="390" t="str">
        <f>IF('Firm Fixed Price'!A165="","",'Firm Fixed Price'!A165)</f>
        <v>3.1.1</v>
      </c>
      <c r="B222" s="391" t="str">
        <f>IF('Firm Fixed Price'!B165="","",'Firm Fixed Price'!B165)</f>
        <v>KickOff Minutes</v>
      </c>
      <c r="C222" s="335">
        <f>IF('Firm Fixed Price'!C165="","",'Firm Fixed Price'!C165)</f>
        <v>0</v>
      </c>
      <c r="D222" s="335">
        <f>IF('Firm Fixed Price'!G165="","",'Firm Fixed Price'!G165)</f>
        <v>1</v>
      </c>
      <c r="E222" s="335">
        <f>IF('Firm Fixed Price'!H165="","",'Firm Fixed Price'!H165)</f>
        <v>0</v>
      </c>
      <c r="F222" s="392">
        <f>IF('Firm Fixed Price'!E165="","",'Firm Fixed Price'!E165)</f>
        <v>0</v>
      </c>
      <c r="G222" s="392">
        <f>IF('Firm Fixed Price'!F165="","",'Firm Fixed Price'!F165)</f>
        <v>0</v>
      </c>
      <c r="H222" s="392">
        <f>IF('Firm Fixed Price'!I165="","",'Firm Fixed Price'!I165)</f>
        <v>0</v>
      </c>
      <c r="I222" s="393">
        <f>IF('Firm Fixed Price'!J165="","",'Firm Fixed Price'!J165)</f>
        <v>0</v>
      </c>
      <c r="J222"/>
      <c r="K222"/>
      <c r="L222" s="86"/>
      <c r="M222" s="73"/>
      <c r="N222" s="73"/>
      <c r="O222" s="73"/>
    </row>
    <row r="223" spans="1:16" ht="18" hidden="1" customHeight="1" x14ac:dyDescent="0.25">
      <c r="A223" s="390" t="str">
        <f>IF('Firm Fixed Price'!A166="","",'Firm Fixed Price'!A166)</f>
        <v>3.1.2</v>
      </c>
      <c r="B223" s="391" t="str">
        <f>IF('Firm Fixed Price'!B166="","",'Firm Fixed Price'!B166)</f>
        <v>PMP</v>
      </c>
      <c r="C223" s="335">
        <f>IF('Firm Fixed Price'!C166="","",'Firm Fixed Price'!C166)</f>
        <v>0</v>
      </c>
      <c r="D223" s="335">
        <f>IF('Firm Fixed Price'!G166="","",'Firm Fixed Price'!G166)</f>
        <v>1</v>
      </c>
      <c r="E223" s="335">
        <f>IF('Firm Fixed Price'!H166="","",'Firm Fixed Price'!H166)</f>
        <v>0</v>
      </c>
      <c r="F223" s="392">
        <f>IF('Firm Fixed Price'!E166="","",'Firm Fixed Price'!E166)</f>
        <v>0</v>
      </c>
      <c r="G223" s="392">
        <f>IF('Firm Fixed Price'!F166="","",'Firm Fixed Price'!F166)</f>
        <v>0</v>
      </c>
      <c r="H223" s="392">
        <f>IF('Firm Fixed Price'!I166="","",'Firm Fixed Price'!I166)</f>
        <v>0</v>
      </c>
      <c r="I223" s="393">
        <f>IF('Firm Fixed Price'!J166="","",'Firm Fixed Price'!J166)</f>
        <v>0</v>
      </c>
      <c r="J223"/>
      <c r="K223"/>
      <c r="L223" s="86"/>
      <c r="M223" s="73"/>
      <c r="N223" s="73"/>
      <c r="O223" s="73"/>
    </row>
    <row r="224" spans="1:16" ht="18" hidden="1" customHeight="1" x14ac:dyDescent="0.25">
      <c r="A224" s="390" t="str">
        <f>IF('Firm Fixed Price'!A167="","",'Firm Fixed Price'!A167)</f>
        <v>3.1.3</v>
      </c>
      <c r="B224" s="391" t="str">
        <f>IF('Firm Fixed Price'!B167="","",'Firm Fixed Price'!B167)</f>
        <v>Monthly Status Report</v>
      </c>
      <c r="C224" s="335">
        <f>IF('Firm Fixed Price'!C167="","",'Firm Fixed Price'!C167)</f>
        <v>0</v>
      </c>
      <c r="D224" s="335">
        <f>IF('Firm Fixed Price'!G167="","",'Firm Fixed Price'!G167)</f>
        <v>12</v>
      </c>
      <c r="E224" s="335">
        <f>IF('Firm Fixed Price'!H167="","",'Firm Fixed Price'!H167)</f>
        <v>0</v>
      </c>
      <c r="F224" s="392">
        <f>IF('Firm Fixed Price'!E167="","",'Firm Fixed Price'!E167)</f>
        <v>0</v>
      </c>
      <c r="G224" s="392">
        <f>IF('Firm Fixed Price'!F167="","",'Firm Fixed Price'!F167)</f>
        <v>0</v>
      </c>
      <c r="H224" s="392">
        <f>IF('Firm Fixed Price'!I167="","",'Firm Fixed Price'!I167)</f>
        <v>0</v>
      </c>
      <c r="I224" s="393">
        <f>IF('Firm Fixed Price'!J167="","",'Firm Fixed Price'!J167)</f>
        <v>0</v>
      </c>
      <c r="J224"/>
      <c r="K224"/>
      <c r="L224" s="86"/>
      <c r="M224" s="73"/>
      <c r="N224" s="73"/>
      <c r="O224" s="73"/>
    </row>
    <row r="225" spans="1:15" ht="18" hidden="1" customHeight="1" x14ac:dyDescent="0.25">
      <c r="A225" s="390" t="str">
        <f>IF('Firm Fixed Price'!A168="","",'Firm Fixed Price'!A168)</f>
        <v>3.1.4</v>
      </c>
      <c r="B225" s="391" t="str">
        <f>IF('Firm Fixed Price'!B168="","",'Firm Fixed Price'!B168)</f>
        <v>Quality Control Plan</v>
      </c>
      <c r="C225" s="335">
        <f>IF('Firm Fixed Price'!C168="","",'Firm Fixed Price'!C168)</f>
        <v>0</v>
      </c>
      <c r="D225" s="335">
        <f>IF('Firm Fixed Price'!G168="","",'Firm Fixed Price'!G168)</f>
        <v>1</v>
      </c>
      <c r="E225" s="335">
        <f>IF('Firm Fixed Price'!H168="","",'Firm Fixed Price'!H168)</f>
        <v>0</v>
      </c>
      <c r="F225" s="392">
        <f>IF('Firm Fixed Price'!E168="","",'Firm Fixed Price'!E168)</f>
        <v>0</v>
      </c>
      <c r="G225" s="392">
        <f>IF('Firm Fixed Price'!F168="","",'Firm Fixed Price'!F168)</f>
        <v>0</v>
      </c>
      <c r="H225" s="392">
        <f>IF('Firm Fixed Price'!I168="","",'Firm Fixed Price'!I168)</f>
        <v>0</v>
      </c>
      <c r="I225" s="393">
        <f>IF('Firm Fixed Price'!J168="","",'Firm Fixed Price'!J168)</f>
        <v>0</v>
      </c>
      <c r="J225"/>
      <c r="K225"/>
      <c r="L225" s="86"/>
      <c r="M225" s="73"/>
      <c r="N225" s="73"/>
      <c r="O225" s="73"/>
    </row>
    <row r="226" spans="1:15" ht="18" hidden="1" customHeight="1" x14ac:dyDescent="0.25">
      <c r="A226" s="390" t="str">
        <f>IF('Firm Fixed Price'!A169="","",'Firm Fixed Price'!A169)</f>
        <v>3.1.5</v>
      </c>
      <c r="B226" s="391" t="str">
        <f>IF('Firm Fixed Price'!B169="","",'Firm Fixed Price'!B169)</f>
        <v>Monthly Financial Report</v>
      </c>
      <c r="C226" s="335">
        <f>IF('Firm Fixed Price'!C169="","",'Firm Fixed Price'!C169)</f>
        <v>0</v>
      </c>
      <c r="D226" s="335">
        <f>IF('Firm Fixed Price'!G169="","",'Firm Fixed Price'!G169)</f>
        <v>12</v>
      </c>
      <c r="E226" s="335">
        <f>IF('Firm Fixed Price'!H169="","",'Firm Fixed Price'!H169)</f>
        <v>0</v>
      </c>
      <c r="F226" s="392">
        <f>IF('Firm Fixed Price'!E169="","",'Firm Fixed Price'!E169)</f>
        <v>0</v>
      </c>
      <c r="G226" s="392">
        <f>IF('Firm Fixed Price'!F169="","",'Firm Fixed Price'!F169)</f>
        <v>0</v>
      </c>
      <c r="H226" s="392">
        <f>IF('Firm Fixed Price'!I169="","",'Firm Fixed Price'!I169)</f>
        <v>0</v>
      </c>
      <c r="I226" s="393">
        <f>IF('Firm Fixed Price'!J169="","",'Firm Fixed Price'!J169)</f>
        <v>0</v>
      </c>
      <c r="J226"/>
      <c r="K226"/>
      <c r="L226" s="86"/>
      <c r="M226" s="73"/>
      <c r="N226" s="73"/>
      <c r="O226" s="73"/>
    </row>
    <row r="227" spans="1:15" ht="18" hidden="1" customHeight="1" x14ac:dyDescent="0.25">
      <c r="A227" s="390" t="str">
        <f>IF('Firm Fixed Price'!A170="","",'Firm Fixed Price'!A170)</f>
        <v>3.1.6</v>
      </c>
      <c r="B227" s="391" t="str">
        <f>IF('Firm Fixed Price'!B170="","",'Firm Fixed Price'!B170)</f>
        <v>PMR</v>
      </c>
      <c r="C227" s="335">
        <f>IF('Firm Fixed Price'!C170="","",'Firm Fixed Price'!C170)</f>
        <v>0</v>
      </c>
      <c r="D227" s="335">
        <f>IF('Firm Fixed Price'!G170="","",'Firm Fixed Price'!G170)</f>
        <v>4</v>
      </c>
      <c r="E227" s="335">
        <f>IF('Firm Fixed Price'!H170="","",'Firm Fixed Price'!H170)</f>
        <v>0</v>
      </c>
      <c r="F227" s="392">
        <f>IF('Firm Fixed Price'!E170="","",'Firm Fixed Price'!E170)</f>
        <v>0</v>
      </c>
      <c r="G227" s="392">
        <f>IF('Firm Fixed Price'!F170="","",'Firm Fixed Price'!F170)</f>
        <v>0</v>
      </c>
      <c r="H227" s="392">
        <f>IF('Firm Fixed Price'!I170="","",'Firm Fixed Price'!I170)</f>
        <v>0</v>
      </c>
      <c r="I227" s="393">
        <f>IF('Firm Fixed Price'!J170="","",'Firm Fixed Price'!J170)</f>
        <v>0</v>
      </c>
      <c r="J227"/>
      <c r="K227"/>
      <c r="L227" s="86"/>
      <c r="M227" s="73"/>
      <c r="N227" s="73"/>
      <c r="O227" s="73"/>
    </row>
    <row r="228" spans="1:15" ht="18" hidden="1" customHeight="1" x14ac:dyDescent="0.25">
      <c r="A228" s="390" t="str">
        <f>IF('Firm Fixed Price'!A171="","",'Firm Fixed Price'!A171)</f>
        <v>3.1.7</v>
      </c>
      <c r="B228" s="391" t="str">
        <f>IF('Firm Fixed Price'!B171="","",'Firm Fixed Price'!B171)</f>
        <v>Schedule</v>
      </c>
      <c r="C228" s="335">
        <f>IF('Firm Fixed Price'!C171="","",'Firm Fixed Price'!C171)</f>
        <v>0</v>
      </c>
      <c r="D228" s="335">
        <f>IF('Firm Fixed Price'!G171="","",'Firm Fixed Price'!G171)</f>
        <v>2</v>
      </c>
      <c r="E228" s="335">
        <f>IF('Firm Fixed Price'!H171="","",'Firm Fixed Price'!H171)</f>
        <v>0</v>
      </c>
      <c r="F228" s="392">
        <f>IF('Firm Fixed Price'!E171="","",'Firm Fixed Price'!E171)</f>
        <v>0</v>
      </c>
      <c r="G228" s="392">
        <f>IF('Firm Fixed Price'!F171="","",'Firm Fixed Price'!F171)</f>
        <v>0</v>
      </c>
      <c r="H228" s="392">
        <f>IF('Firm Fixed Price'!I171="","",'Firm Fixed Price'!I171)</f>
        <v>0</v>
      </c>
      <c r="I228" s="393">
        <f>IF('Firm Fixed Price'!J171="","",'Firm Fixed Price'!J171)</f>
        <v>0</v>
      </c>
      <c r="J228"/>
      <c r="K228"/>
      <c r="L228" s="86"/>
      <c r="M228" s="73"/>
      <c r="N228" s="73"/>
      <c r="O228" s="73"/>
    </row>
    <row r="229" spans="1:15" ht="18" hidden="1" customHeight="1" x14ac:dyDescent="0.25">
      <c r="A229" s="390" t="str">
        <f>IF('Firm Fixed Price'!A172="","",'Firm Fixed Price'!A172)</f>
        <v>3.1.8</v>
      </c>
      <c r="B229" s="391" t="str">
        <f>IF('Firm Fixed Price'!B172="","",'Firm Fixed Price'!B172)</f>
        <v>Transition-In Plan</v>
      </c>
      <c r="C229" s="335">
        <f>IF('Firm Fixed Price'!C172="","",'Firm Fixed Price'!C172)</f>
        <v>0</v>
      </c>
      <c r="D229" s="335">
        <f>IF('Firm Fixed Price'!G172="","",'Firm Fixed Price'!G172)</f>
        <v>1</v>
      </c>
      <c r="E229" s="335">
        <f>IF('Firm Fixed Price'!H172="","",'Firm Fixed Price'!H172)</f>
        <v>0</v>
      </c>
      <c r="F229" s="392">
        <f>IF('Firm Fixed Price'!E172="","",'Firm Fixed Price'!E172)</f>
        <v>0</v>
      </c>
      <c r="G229" s="392">
        <f>IF('Firm Fixed Price'!F172="","",'Firm Fixed Price'!F172)</f>
        <v>0</v>
      </c>
      <c r="H229" s="392">
        <f>IF('Firm Fixed Price'!I172="","",'Firm Fixed Price'!I172)</f>
        <v>0</v>
      </c>
      <c r="I229" s="393">
        <f>IF('Firm Fixed Price'!J172="","",'Firm Fixed Price'!J172)</f>
        <v>0</v>
      </c>
      <c r="J229"/>
      <c r="K229"/>
      <c r="L229" s="86"/>
      <c r="M229" s="73"/>
      <c r="N229" s="73"/>
      <c r="O229" s="73"/>
    </row>
    <row r="230" spans="1:15" ht="18" hidden="1" customHeight="1" thickBot="1" x14ac:dyDescent="0.3">
      <c r="A230" s="390" t="str">
        <f>IF('Firm Fixed Price'!A173="","",'Firm Fixed Price'!A173)</f>
        <v>3.1.8</v>
      </c>
      <c r="B230" s="391" t="str">
        <f>IF('Firm Fixed Price'!B173="","",'Firm Fixed Price'!B173)</f>
        <v>Transition-In Inventory Report</v>
      </c>
      <c r="C230" s="335">
        <f>IF('Firm Fixed Price'!C173="","",'Firm Fixed Price'!C173)</f>
        <v>0</v>
      </c>
      <c r="D230" s="335">
        <f>IF('Firm Fixed Price'!G173="","",'Firm Fixed Price'!G173)</f>
        <v>1</v>
      </c>
      <c r="E230" s="335">
        <f>IF('Firm Fixed Price'!H173="","",'Firm Fixed Price'!H173)</f>
        <v>0</v>
      </c>
      <c r="F230" s="392">
        <f>IF('Firm Fixed Price'!E173="","",'Firm Fixed Price'!E173)</f>
        <v>0</v>
      </c>
      <c r="G230" s="392">
        <f>IF('Firm Fixed Price'!F173="","",'Firm Fixed Price'!F173)</f>
        <v>0</v>
      </c>
      <c r="H230" s="392">
        <f>IF('Firm Fixed Price'!I173="","",'Firm Fixed Price'!I173)</f>
        <v>0</v>
      </c>
      <c r="I230" s="393">
        <f>IF('Firm Fixed Price'!J173="","",'Firm Fixed Price'!J173)</f>
        <v>0</v>
      </c>
      <c r="J230"/>
      <c r="K230"/>
      <c r="L230" s="86"/>
      <c r="M230" s="73"/>
      <c r="N230" s="73"/>
      <c r="O230" s="73"/>
    </row>
    <row r="231" spans="1:15" ht="18" hidden="1" customHeight="1" x14ac:dyDescent="0.25">
      <c r="A231" s="390" t="str">
        <f>IF('Firm Fixed Price'!A174="","",'Firm Fixed Price'!A174)</f>
        <v>3.1.8</v>
      </c>
      <c r="B231" s="391" t="str">
        <f>IF('Firm Fixed Price'!B174="","",'Firm Fixed Price'!B174)</f>
        <v>Transition-Out Plan</v>
      </c>
      <c r="C231" s="335">
        <f>IF('Firm Fixed Price'!C174="","",'Firm Fixed Price'!C174)</f>
        <v>0</v>
      </c>
      <c r="D231" s="335" t="str">
        <f>IF('Firm Fixed Price'!G174="","",'Firm Fixed Price'!G174)</f>
        <v/>
      </c>
      <c r="E231" s="335" t="str">
        <f>IF('Firm Fixed Price'!H174="","",'Firm Fixed Price'!H174)</f>
        <v/>
      </c>
      <c r="F231" s="392">
        <f>IF('Firm Fixed Price'!E174="","",'Firm Fixed Price'!E174)</f>
        <v>0</v>
      </c>
      <c r="G231" s="392">
        <f>IF('Firm Fixed Price'!F174="","",'Firm Fixed Price'!F174)</f>
        <v>0</v>
      </c>
      <c r="H231" s="392" t="str">
        <f>IF('Firm Fixed Price'!I174="","",'Firm Fixed Price'!I174)</f>
        <v/>
      </c>
      <c r="I231" s="393" t="str">
        <f>IF('Firm Fixed Price'!J174="","",'Firm Fixed Price'!J174)</f>
        <v/>
      </c>
      <c r="J231"/>
      <c r="K231"/>
      <c r="L231" s="86"/>
      <c r="M231" s="73"/>
      <c r="N231" s="73"/>
      <c r="O231" s="73"/>
    </row>
    <row r="232" spans="1:15" ht="18" hidden="1" customHeight="1" thickBot="1" x14ac:dyDescent="0.3">
      <c r="A232" s="390" t="str">
        <f>IF('Firm Fixed Price'!A175="","",'Firm Fixed Price'!A175)</f>
        <v>3.1.8</v>
      </c>
      <c r="B232" s="391" t="str">
        <f>IF('Firm Fixed Price'!B175="","",'Firm Fixed Price'!B175)</f>
        <v>Transition-Out Inventory Report</v>
      </c>
      <c r="C232" s="335">
        <f>IF('Firm Fixed Price'!C175="","",'Firm Fixed Price'!C175)</f>
        <v>0</v>
      </c>
      <c r="D232" s="335" t="str">
        <f>IF('Firm Fixed Price'!G175="","",'Firm Fixed Price'!G175)</f>
        <v/>
      </c>
      <c r="E232" s="335" t="str">
        <f>IF('Firm Fixed Price'!H175="","",'Firm Fixed Price'!H175)</f>
        <v/>
      </c>
      <c r="F232" s="392">
        <f>IF('Firm Fixed Price'!E175="","",'Firm Fixed Price'!E175)</f>
        <v>0</v>
      </c>
      <c r="G232" s="392">
        <f>IF('Firm Fixed Price'!F175="","",'Firm Fixed Price'!F175)</f>
        <v>0</v>
      </c>
      <c r="H232" s="392" t="str">
        <f>IF('Firm Fixed Price'!I175="","",'Firm Fixed Price'!I175)</f>
        <v/>
      </c>
      <c r="I232" s="393" t="str">
        <f>IF('Firm Fixed Price'!J175="","",'Firm Fixed Price'!J175)</f>
        <v/>
      </c>
      <c r="J232"/>
      <c r="K232"/>
      <c r="L232" s="86"/>
      <c r="M232" s="73"/>
      <c r="N232" s="73"/>
      <c r="O232" s="73"/>
    </row>
    <row r="233" spans="1:15" ht="18" hidden="1" customHeight="1" x14ac:dyDescent="0.25">
      <c r="A233" s="390" t="str">
        <f>IF('Firm Fixed Price'!A176="","",'Firm Fixed Price'!A176)</f>
        <v/>
      </c>
      <c r="B233" s="391" t="str">
        <f>IF('Firm Fixed Price'!B176="","",'Firm Fixed Price'!B176)</f>
        <v/>
      </c>
      <c r="C233" s="335">
        <f>IF('Firm Fixed Price'!C176="","",'Firm Fixed Price'!C176)</f>
        <v>0</v>
      </c>
      <c r="D233" s="335" t="str">
        <f>IF('Firm Fixed Price'!G176="","",'Firm Fixed Price'!G176)</f>
        <v/>
      </c>
      <c r="E233" s="335" t="str">
        <f>IF('Firm Fixed Price'!H176="","",'Firm Fixed Price'!H176)</f>
        <v/>
      </c>
      <c r="F233" s="392">
        <f>IF('Firm Fixed Price'!E176="","",'Firm Fixed Price'!E176)</f>
        <v>0</v>
      </c>
      <c r="G233" s="392">
        <f>IF('Firm Fixed Price'!F176="","",'Firm Fixed Price'!F176)</f>
        <v>0</v>
      </c>
      <c r="H233" s="392" t="str">
        <f>IF('Firm Fixed Price'!I176="","",'Firm Fixed Price'!I176)</f>
        <v/>
      </c>
      <c r="I233" s="393" t="str">
        <f>IF('Firm Fixed Price'!J176="","",'Firm Fixed Price'!J176)</f>
        <v/>
      </c>
      <c r="J233"/>
      <c r="K233"/>
      <c r="L233" s="86"/>
      <c r="M233" s="73"/>
      <c r="N233" s="73"/>
      <c r="O233" s="73"/>
    </row>
    <row r="234" spans="1:15" ht="18" hidden="1" customHeight="1" x14ac:dyDescent="0.25">
      <c r="A234" s="390" t="str">
        <f>IF('Firm Fixed Price'!A177="","",'Firm Fixed Price'!A177)</f>
        <v/>
      </c>
      <c r="B234" s="391" t="str">
        <f>IF('Firm Fixed Price'!B177="","",'Firm Fixed Price'!B177)</f>
        <v/>
      </c>
      <c r="C234" s="335">
        <f>IF('Firm Fixed Price'!C177="","",'Firm Fixed Price'!C177)</f>
        <v>0</v>
      </c>
      <c r="D234" s="335" t="str">
        <f>IF('Firm Fixed Price'!G177="","",'Firm Fixed Price'!G177)</f>
        <v/>
      </c>
      <c r="E234" s="335" t="str">
        <f>IF('Firm Fixed Price'!H177="","",'Firm Fixed Price'!H177)</f>
        <v/>
      </c>
      <c r="F234" s="392">
        <f>IF('Firm Fixed Price'!E177="","",'Firm Fixed Price'!E177)</f>
        <v>0</v>
      </c>
      <c r="G234" s="392">
        <f>IF('Firm Fixed Price'!F177="","",'Firm Fixed Price'!F177)</f>
        <v>0</v>
      </c>
      <c r="H234" s="392" t="str">
        <f>IF('Firm Fixed Price'!I177="","",'Firm Fixed Price'!I177)</f>
        <v/>
      </c>
      <c r="I234" s="393" t="str">
        <f>IF('Firm Fixed Price'!J177="","",'Firm Fixed Price'!J177)</f>
        <v/>
      </c>
      <c r="J234"/>
      <c r="K234"/>
      <c r="L234" s="86"/>
      <c r="M234" s="73"/>
      <c r="N234" s="73"/>
      <c r="O234" s="73"/>
    </row>
    <row r="235" spans="1:15" ht="18" hidden="1" customHeight="1" x14ac:dyDescent="0.25">
      <c r="A235" s="390" t="str">
        <f>IF('Firm Fixed Price'!A178="","",'Firm Fixed Price'!A178)</f>
        <v/>
      </c>
      <c r="B235" s="391" t="str">
        <f>IF('Firm Fixed Price'!B178="","",'Firm Fixed Price'!B178)</f>
        <v/>
      </c>
      <c r="C235" s="335">
        <f>IF('Firm Fixed Price'!C178="","",'Firm Fixed Price'!C178)</f>
        <v>0</v>
      </c>
      <c r="D235" s="335" t="str">
        <f>IF('Firm Fixed Price'!G178="","",'Firm Fixed Price'!G178)</f>
        <v/>
      </c>
      <c r="E235" s="335" t="str">
        <f>IF('Firm Fixed Price'!H178="","",'Firm Fixed Price'!H178)</f>
        <v/>
      </c>
      <c r="F235" s="392">
        <f>IF('Firm Fixed Price'!E178="","",'Firm Fixed Price'!E178)</f>
        <v>0</v>
      </c>
      <c r="G235" s="392">
        <f>IF('Firm Fixed Price'!F178="","",'Firm Fixed Price'!F178)</f>
        <v>0</v>
      </c>
      <c r="H235" s="392" t="str">
        <f>IF('Firm Fixed Price'!I178="","",'Firm Fixed Price'!I178)</f>
        <v/>
      </c>
      <c r="I235" s="393" t="str">
        <f>IF('Firm Fixed Price'!J178="","",'Firm Fixed Price'!J178)</f>
        <v/>
      </c>
      <c r="J235"/>
      <c r="K235"/>
      <c r="L235" s="86"/>
      <c r="M235" s="73"/>
      <c r="N235" s="73"/>
      <c r="O235" s="73"/>
    </row>
    <row r="236" spans="1:15" ht="18" hidden="1" customHeight="1" x14ac:dyDescent="0.25">
      <c r="A236" s="390" t="str">
        <f>IF('Firm Fixed Price'!A179="","",'Firm Fixed Price'!A179)</f>
        <v/>
      </c>
      <c r="B236" s="391" t="str">
        <f>IF('Firm Fixed Price'!B179="","",'Firm Fixed Price'!B179)</f>
        <v/>
      </c>
      <c r="C236" s="335">
        <f>IF('Firm Fixed Price'!C179="","",'Firm Fixed Price'!C179)</f>
        <v>0</v>
      </c>
      <c r="D236" s="335" t="str">
        <f>IF('Firm Fixed Price'!G179="","",'Firm Fixed Price'!G179)</f>
        <v/>
      </c>
      <c r="E236" s="335" t="str">
        <f>IF('Firm Fixed Price'!H179="","",'Firm Fixed Price'!H179)</f>
        <v/>
      </c>
      <c r="F236" s="392">
        <f>IF('Firm Fixed Price'!E179="","",'Firm Fixed Price'!E179)</f>
        <v>0</v>
      </c>
      <c r="G236" s="392">
        <f>IF('Firm Fixed Price'!F179="","",'Firm Fixed Price'!F179)</f>
        <v>0</v>
      </c>
      <c r="H236" s="392" t="str">
        <f>IF('Firm Fixed Price'!I179="","",'Firm Fixed Price'!I179)</f>
        <v/>
      </c>
      <c r="I236" s="393" t="str">
        <f>IF('Firm Fixed Price'!J179="","",'Firm Fixed Price'!J179)</f>
        <v/>
      </c>
      <c r="J236"/>
      <c r="K236"/>
      <c r="L236" s="86"/>
      <c r="M236" s="73"/>
      <c r="N236" s="73"/>
      <c r="O236" s="73"/>
    </row>
    <row r="237" spans="1:15" ht="18" hidden="1" customHeight="1" x14ac:dyDescent="0.25">
      <c r="A237" s="390" t="str">
        <f>IF('Firm Fixed Price'!A180="","",'Firm Fixed Price'!A180)</f>
        <v/>
      </c>
      <c r="B237" s="391" t="str">
        <f>IF('Firm Fixed Price'!B180="","",'Firm Fixed Price'!B180)</f>
        <v/>
      </c>
      <c r="C237" s="335">
        <f>IF('Firm Fixed Price'!C180="","",'Firm Fixed Price'!C180)</f>
        <v>0</v>
      </c>
      <c r="D237" s="335" t="str">
        <f>IF('Firm Fixed Price'!G180="","",'Firm Fixed Price'!G180)</f>
        <v/>
      </c>
      <c r="E237" s="335" t="str">
        <f>IF('Firm Fixed Price'!H180="","",'Firm Fixed Price'!H180)</f>
        <v/>
      </c>
      <c r="F237" s="392">
        <f>IF('Firm Fixed Price'!E180="","",'Firm Fixed Price'!E180)</f>
        <v>0</v>
      </c>
      <c r="G237" s="392">
        <f>IF('Firm Fixed Price'!F180="","",'Firm Fixed Price'!F180)</f>
        <v>0</v>
      </c>
      <c r="H237" s="392" t="str">
        <f>IF('Firm Fixed Price'!I180="","",'Firm Fixed Price'!I180)</f>
        <v/>
      </c>
      <c r="I237" s="393" t="str">
        <f>IF('Firm Fixed Price'!J180="","",'Firm Fixed Price'!J180)</f>
        <v/>
      </c>
      <c r="J237"/>
      <c r="K237"/>
      <c r="L237" s="86"/>
      <c r="M237" s="73"/>
      <c r="N237" s="73"/>
      <c r="O237" s="73"/>
    </row>
    <row r="238" spans="1:15" ht="18" hidden="1" customHeight="1" x14ac:dyDescent="0.25">
      <c r="A238" s="390" t="str">
        <f>IF('Firm Fixed Price'!A181="","",'Firm Fixed Price'!A181)</f>
        <v/>
      </c>
      <c r="B238" s="391" t="str">
        <f>IF('Firm Fixed Price'!B181="","",'Firm Fixed Price'!B181)</f>
        <v/>
      </c>
      <c r="C238" s="335">
        <f>IF('Firm Fixed Price'!C181="","",'Firm Fixed Price'!C181)</f>
        <v>0</v>
      </c>
      <c r="D238" s="335" t="str">
        <f>IF('Firm Fixed Price'!G181="","",'Firm Fixed Price'!G181)</f>
        <v/>
      </c>
      <c r="E238" s="335" t="str">
        <f>IF('Firm Fixed Price'!H181="","",'Firm Fixed Price'!H181)</f>
        <v/>
      </c>
      <c r="F238" s="392">
        <f>IF('Firm Fixed Price'!E181="","",'Firm Fixed Price'!E181)</f>
        <v>0</v>
      </c>
      <c r="G238" s="392">
        <f>IF('Firm Fixed Price'!F181="","",'Firm Fixed Price'!F181)</f>
        <v>0</v>
      </c>
      <c r="H238" s="392" t="str">
        <f>IF('Firm Fixed Price'!I181="","",'Firm Fixed Price'!I181)</f>
        <v/>
      </c>
      <c r="I238" s="393" t="str">
        <f>IF('Firm Fixed Price'!J181="","",'Firm Fixed Price'!J181)</f>
        <v/>
      </c>
      <c r="J238"/>
      <c r="K238"/>
      <c r="L238" s="86"/>
      <c r="M238" s="73"/>
      <c r="N238" s="73"/>
      <c r="O238" s="73"/>
    </row>
    <row r="239" spans="1:15" ht="18" hidden="1" customHeight="1" x14ac:dyDescent="0.25">
      <c r="A239" s="390" t="str">
        <f>IF('Firm Fixed Price'!A182="","",'Firm Fixed Price'!A182)</f>
        <v/>
      </c>
      <c r="B239" s="391" t="str">
        <f>IF('Firm Fixed Price'!B182="","",'Firm Fixed Price'!B182)</f>
        <v/>
      </c>
      <c r="C239" s="335">
        <f>IF('Firm Fixed Price'!C182="","",'Firm Fixed Price'!C182)</f>
        <v>0</v>
      </c>
      <c r="D239" s="335" t="str">
        <f>IF('Firm Fixed Price'!G182="","",'Firm Fixed Price'!G182)</f>
        <v/>
      </c>
      <c r="E239" s="335" t="str">
        <f>IF('Firm Fixed Price'!H182="","",'Firm Fixed Price'!H182)</f>
        <v/>
      </c>
      <c r="F239" s="392">
        <f>IF('Firm Fixed Price'!E182="","",'Firm Fixed Price'!E182)</f>
        <v>0</v>
      </c>
      <c r="G239" s="392">
        <f>IF('Firm Fixed Price'!F182="","",'Firm Fixed Price'!F182)</f>
        <v>0</v>
      </c>
      <c r="H239" s="392" t="str">
        <f>IF('Firm Fixed Price'!I182="","",'Firm Fixed Price'!I182)</f>
        <v/>
      </c>
      <c r="I239" s="393" t="str">
        <f>IF('Firm Fixed Price'!J182="","",'Firm Fixed Price'!J182)</f>
        <v/>
      </c>
      <c r="J239"/>
      <c r="K239"/>
      <c r="L239" s="86"/>
      <c r="M239" s="73"/>
      <c r="N239" s="73"/>
      <c r="O239" s="73"/>
    </row>
    <row r="240" spans="1:15" ht="18" hidden="1" customHeight="1" x14ac:dyDescent="0.25">
      <c r="A240" s="390" t="str">
        <f>IF('Firm Fixed Price'!A183="","",'Firm Fixed Price'!A183)</f>
        <v/>
      </c>
      <c r="B240" s="391" t="str">
        <f>IF('Firm Fixed Price'!B183="","",'Firm Fixed Price'!B183)</f>
        <v/>
      </c>
      <c r="C240" s="335">
        <f>IF('Firm Fixed Price'!C183="","",'Firm Fixed Price'!C183)</f>
        <v>0</v>
      </c>
      <c r="D240" s="335" t="str">
        <f>IF('Firm Fixed Price'!G183="","",'Firm Fixed Price'!G183)</f>
        <v/>
      </c>
      <c r="E240" s="335" t="str">
        <f>IF('Firm Fixed Price'!H183="","",'Firm Fixed Price'!H183)</f>
        <v/>
      </c>
      <c r="F240" s="392">
        <f>IF('Firm Fixed Price'!E183="","",'Firm Fixed Price'!E183)</f>
        <v>0</v>
      </c>
      <c r="G240" s="392">
        <f>IF('Firm Fixed Price'!F183="","",'Firm Fixed Price'!F183)</f>
        <v>0</v>
      </c>
      <c r="H240" s="392" t="str">
        <f>IF('Firm Fixed Price'!I183="","",'Firm Fixed Price'!I183)</f>
        <v/>
      </c>
      <c r="I240" s="393" t="str">
        <f>IF('Firm Fixed Price'!J183="","",'Firm Fixed Price'!J183)</f>
        <v/>
      </c>
      <c r="J240"/>
      <c r="K240"/>
      <c r="L240" s="86"/>
      <c r="M240" s="73"/>
      <c r="N240" s="73"/>
      <c r="O240" s="73"/>
    </row>
    <row r="241" spans="1:15" ht="18" hidden="1" customHeight="1" x14ac:dyDescent="0.25">
      <c r="A241" s="390" t="str">
        <f>IF('Firm Fixed Price'!A184="","",'Firm Fixed Price'!A184)</f>
        <v/>
      </c>
      <c r="B241" s="391" t="str">
        <f>IF('Firm Fixed Price'!B184="","",'Firm Fixed Price'!B184)</f>
        <v/>
      </c>
      <c r="C241" s="335">
        <f>IF('Firm Fixed Price'!C184="","",'Firm Fixed Price'!C184)</f>
        <v>0</v>
      </c>
      <c r="D241" s="335" t="str">
        <f>IF('Firm Fixed Price'!G184="","",'Firm Fixed Price'!G184)</f>
        <v/>
      </c>
      <c r="E241" s="335" t="str">
        <f>IF('Firm Fixed Price'!H184="","",'Firm Fixed Price'!H184)</f>
        <v/>
      </c>
      <c r="F241" s="392">
        <f>IF('Firm Fixed Price'!E184="","",'Firm Fixed Price'!E184)</f>
        <v>0</v>
      </c>
      <c r="G241" s="392">
        <f>IF('Firm Fixed Price'!F184="","",'Firm Fixed Price'!F184)</f>
        <v>0</v>
      </c>
      <c r="H241" s="392" t="str">
        <f>IF('Firm Fixed Price'!I184="","",'Firm Fixed Price'!I184)</f>
        <v/>
      </c>
      <c r="I241" s="393" t="str">
        <f>IF('Firm Fixed Price'!J184="","",'Firm Fixed Price'!J184)</f>
        <v/>
      </c>
      <c r="J241"/>
      <c r="K241"/>
      <c r="L241" s="86"/>
      <c r="M241" s="73"/>
      <c r="N241" s="73"/>
      <c r="O241" s="73"/>
    </row>
    <row r="242" spans="1:15" ht="18" hidden="1" customHeight="1" x14ac:dyDescent="0.25">
      <c r="A242" s="390" t="str">
        <f>IF('Firm Fixed Price'!A185="","",'Firm Fixed Price'!A185)</f>
        <v/>
      </c>
      <c r="B242" s="391" t="str">
        <f>IF('Firm Fixed Price'!B185="","",'Firm Fixed Price'!B185)</f>
        <v/>
      </c>
      <c r="C242" s="335">
        <f>IF('Firm Fixed Price'!C185="","",'Firm Fixed Price'!C185)</f>
        <v>0</v>
      </c>
      <c r="D242" s="335" t="str">
        <f>IF('Firm Fixed Price'!G185="","",'Firm Fixed Price'!G185)</f>
        <v/>
      </c>
      <c r="E242" s="335" t="str">
        <f>IF('Firm Fixed Price'!H185="","",'Firm Fixed Price'!H185)</f>
        <v/>
      </c>
      <c r="F242" s="392">
        <f>IF('Firm Fixed Price'!E185="","",'Firm Fixed Price'!E185)</f>
        <v>0</v>
      </c>
      <c r="G242" s="392">
        <f>IF('Firm Fixed Price'!F185="","",'Firm Fixed Price'!F185)</f>
        <v>0</v>
      </c>
      <c r="H242" s="392" t="str">
        <f>IF('Firm Fixed Price'!I185="","",'Firm Fixed Price'!I185)</f>
        <v/>
      </c>
      <c r="I242" s="393" t="str">
        <f>IF('Firm Fixed Price'!J185="","",'Firm Fixed Price'!J185)</f>
        <v/>
      </c>
      <c r="J242"/>
      <c r="K242"/>
      <c r="L242" s="86"/>
      <c r="M242" s="73"/>
      <c r="N242" s="73"/>
      <c r="O242" s="73"/>
    </row>
    <row r="243" spans="1:15" ht="18" hidden="1" customHeight="1" x14ac:dyDescent="0.25">
      <c r="A243" s="390" t="str">
        <f>IF('Firm Fixed Price'!A186="","",'Firm Fixed Price'!A186)</f>
        <v/>
      </c>
      <c r="B243" s="391" t="str">
        <f>IF('Firm Fixed Price'!B186="","",'Firm Fixed Price'!B186)</f>
        <v/>
      </c>
      <c r="C243" s="335">
        <f>IF('Firm Fixed Price'!C186="","",'Firm Fixed Price'!C186)</f>
        <v>0</v>
      </c>
      <c r="D243" s="335" t="str">
        <f>IF('Firm Fixed Price'!G186="","",'Firm Fixed Price'!G186)</f>
        <v/>
      </c>
      <c r="E243" s="335" t="str">
        <f>IF('Firm Fixed Price'!H186="","",'Firm Fixed Price'!H186)</f>
        <v/>
      </c>
      <c r="F243" s="392">
        <f>IF('Firm Fixed Price'!E186="","",'Firm Fixed Price'!E186)</f>
        <v>0</v>
      </c>
      <c r="G243" s="392">
        <f>IF('Firm Fixed Price'!F186="","",'Firm Fixed Price'!F186)</f>
        <v>0</v>
      </c>
      <c r="H243" s="392" t="str">
        <f>IF('Firm Fixed Price'!I186="","",'Firm Fixed Price'!I186)</f>
        <v/>
      </c>
      <c r="I243" s="393" t="str">
        <f>IF('Firm Fixed Price'!J186="","",'Firm Fixed Price'!J186)</f>
        <v/>
      </c>
      <c r="J243"/>
      <c r="K243"/>
      <c r="L243" s="86"/>
      <c r="M243" s="73"/>
      <c r="N243" s="73"/>
      <c r="O243" s="73"/>
    </row>
    <row r="244" spans="1:15" ht="18" hidden="1" customHeight="1" x14ac:dyDescent="0.25">
      <c r="A244" s="390" t="str">
        <f>IF('Firm Fixed Price'!A187="","",'Firm Fixed Price'!A187)</f>
        <v/>
      </c>
      <c r="B244" s="391" t="str">
        <f>IF('Firm Fixed Price'!B187="","",'Firm Fixed Price'!B187)</f>
        <v/>
      </c>
      <c r="C244" s="335">
        <f>IF('Firm Fixed Price'!C187="","",'Firm Fixed Price'!C187)</f>
        <v>0</v>
      </c>
      <c r="D244" s="335" t="str">
        <f>IF('Firm Fixed Price'!G187="","",'Firm Fixed Price'!G187)</f>
        <v/>
      </c>
      <c r="E244" s="335" t="str">
        <f>IF('Firm Fixed Price'!H187="","",'Firm Fixed Price'!H187)</f>
        <v/>
      </c>
      <c r="F244" s="392">
        <f>IF('Firm Fixed Price'!E187="","",'Firm Fixed Price'!E187)</f>
        <v>0</v>
      </c>
      <c r="G244" s="392">
        <f>IF('Firm Fixed Price'!F187="","",'Firm Fixed Price'!F187)</f>
        <v>0</v>
      </c>
      <c r="H244" s="392" t="str">
        <f>IF('Firm Fixed Price'!I187="","",'Firm Fixed Price'!I187)</f>
        <v/>
      </c>
      <c r="I244" s="393" t="str">
        <f>IF('Firm Fixed Price'!J187="","",'Firm Fixed Price'!J187)</f>
        <v/>
      </c>
      <c r="J244"/>
      <c r="K244"/>
      <c r="L244" s="86"/>
      <c r="M244" s="73"/>
      <c r="N244" s="73"/>
      <c r="O244" s="73"/>
    </row>
    <row r="245" spans="1:15" ht="18" hidden="1" customHeight="1" x14ac:dyDescent="0.25">
      <c r="A245" s="390" t="str">
        <f>IF('Firm Fixed Price'!A188="","",'Firm Fixed Price'!A188)</f>
        <v/>
      </c>
      <c r="B245" s="391" t="str">
        <f>IF('Firm Fixed Price'!B188="","",'Firm Fixed Price'!B188)</f>
        <v/>
      </c>
      <c r="C245" s="335">
        <f>IF('Firm Fixed Price'!C188="","",'Firm Fixed Price'!C188)</f>
        <v>0</v>
      </c>
      <c r="D245" s="335" t="str">
        <f>IF('Firm Fixed Price'!G188="","",'Firm Fixed Price'!G188)</f>
        <v/>
      </c>
      <c r="E245" s="335" t="str">
        <f>IF('Firm Fixed Price'!H188="","",'Firm Fixed Price'!H188)</f>
        <v/>
      </c>
      <c r="F245" s="392">
        <f>IF('Firm Fixed Price'!E188="","",'Firm Fixed Price'!E188)</f>
        <v>0</v>
      </c>
      <c r="G245" s="392">
        <f>IF('Firm Fixed Price'!F188="","",'Firm Fixed Price'!F188)</f>
        <v>0</v>
      </c>
      <c r="H245" s="392" t="str">
        <f>IF('Firm Fixed Price'!I188="","",'Firm Fixed Price'!I188)</f>
        <v/>
      </c>
      <c r="I245" s="393" t="str">
        <f>IF('Firm Fixed Price'!J188="","",'Firm Fixed Price'!J188)</f>
        <v/>
      </c>
      <c r="J245"/>
      <c r="K245"/>
      <c r="L245" s="86"/>
      <c r="M245" s="73"/>
      <c r="N245" s="73"/>
      <c r="O245" s="73"/>
    </row>
    <row r="246" spans="1:15" ht="18" hidden="1" customHeight="1" x14ac:dyDescent="0.25">
      <c r="A246" s="390" t="str">
        <f>IF('Firm Fixed Price'!A189="","",'Firm Fixed Price'!A189)</f>
        <v/>
      </c>
      <c r="B246" s="391" t="str">
        <f>IF('Firm Fixed Price'!B189="","",'Firm Fixed Price'!B189)</f>
        <v/>
      </c>
      <c r="C246" s="335">
        <f>IF('Firm Fixed Price'!C189="","",'Firm Fixed Price'!C189)</f>
        <v>0</v>
      </c>
      <c r="D246" s="335" t="str">
        <f>IF('Firm Fixed Price'!G189="","",'Firm Fixed Price'!G189)</f>
        <v/>
      </c>
      <c r="E246" s="335" t="str">
        <f>IF('Firm Fixed Price'!H189="","",'Firm Fixed Price'!H189)</f>
        <v/>
      </c>
      <c r="F246" s="392">
        <f>IF('Firm Fixed Price'!E189="","",'Firm Fixed Price'!E189)</f>
        <v>0</v>
      </c>
      <c r="G246" s="392">
        <f>IF('Firm Fixed Price'!F189="","",'Firm Fixed Price'!F189)</f>
        <v>0</v>
      </c>
      <c r="H246" s="392" t="str">
        <f>IF('Firm Fixed Price'!I189="","",'Firm Fixed Price'!I189)</f>
        <v/>
      </c>
      <c r="I246" s="393" t="str">
        <f>IF('Firm Fixed Price'!J189="","",'Firm Fixed Price'!J189)</f>
        <v/>
      </c>
      <c r="J246"/>
      <c r="K246"/>
      <c r="L246" s="86"/>
      <c r="M246" s="73"/>
      <c r="N246" s="73"/>
      <c r="O246" s="73"/>
    </row>
    <row r="247" spans="1:15" ht="18" hidden="1" customHeight="1" x14ac:dyDescent="0.25">
      <c r="A247" s="390" t="str">
        <f>IF('Firm Fixed Price'!A190="","",'Firm Fixed Price'!A190)</f>
        <v/>
      </c>
      <c r="B247" s="391" t="str">
        <f>IF('Firm Fixed Price'!B190="","",'Firm Fixed Price'!B190)</f>
        <v/>
      </c>
      <c r="C247" s="335">
        <f>IF('Firm Fixed Price'!C190="","",'Firm Fixed Price'!C190)</f>
        <v>0</v>
      </c>
      <c r="D247" s="335" t="str">
        <f>IF('Firm Fixed Price'!G190="","",'Firm Fixed Price'!G190)</f>
        <v/>
      </c>
      <c r="E247" s="335" t="str">
        <f>IF('Firm Fixed Price'!H190="","",'Firm Fixed Price'!H190)</f>
        <v/>
      </c>
      <c r="F247" s="392">
        <f>IF('Firm Fixed Price'!E190="","",'Firm Fixed Price'!E190)</f>
        <v>0</v>
      </c>
      <c r="G247" s="392">
        <f>IF('Firm Fixed Price'!F190="","",'Firm Fixed Price'!F190)</f>
        <v>0</v>
      </c>
      <c r="H247" s="392" t="str">
        <f>IF('Firm Fixed Price'!I190="","",'Firm Fixed Price'!I190)</f>
        <v/>
      </c>
      <c r="I247" s="393" t="str">
        <f>IF('Firm Fixed Price'!J190="","",'Firm Fixed Price'!J190)</f>
        <v/>
      </c>
      <c r="J247"/>
      <c r="K247"/>
      <c r="L247" s="86"/>
      <c r="M247" s="73"/>
      <c r="N247" s="73"/>
      <c r="O247" s="73"/>
    </row>
    <row r="248" spans="1:15" ht="18" hidden="1" customHeight="1" x14ac:dyDescent="0.25">
      <c r="A248" s="390" t="str">
        <f>IF('Firm Fixed Price'!A191="","",'Firm Fixed Price'!A191)</f>
        <v/>
      </c>
      <c r="B248" s="391" t="str">
        <f>IF('Firm Fixed Price'!B191="","",'Firm Fixed Price'!B191)</f>
        <v/>
      </c>
      <c r="C248" s="335">
        <f>IF('Firm Fixed Price'!C191="","",'Firm Fixed Price'!C191)</f>
        <v>0</v>
      </c>
      <c r="D248" s="335" t="str">
        <f>IF('Firm Fixed Price'!G191="","",'Firm Fixed Price'!G191)</f>
        <v/>
      </c>
      <c r="E248" s="335" t="str">
        <f>IF('Firm Fixed Price'!H191="","",'Firm Fixed Price'!H191)</f>
        <v/>
      </c>
      <c r="F248" s="392">
        <f>IF('Firm Fixed Price'!E191="","",'Firm Fixed Price'!E191)</f>
        <v>0</v>
      </c>
      <c r="G248" s="392">
        <f>IF('Firm Fixed Price'!F191="","",'Firm Fixed Price'!F191)</f>
        <v>0</v>
      </c>
      <c r="H248" s="392" t="str">
        <f>IF('Firm Fixed Price'!I191="","",'Firm Fixed Price'!I191)</f>
        <v/>
      </c>
      <c r="I248" s="393" t="str">
        <f>IF('Firm Fixed Price'!J191="","",'Firm Fixed Price'!J191)</f>
        <v/>
      </c>
      <c r="J248"/>
      <c r="K248"/>
      <c r="L248" s="86"/>
      <c r="M248" s="73"/>
      <c r="N248" s="73"/>
      <c r="O248" s="73"/>
    </row>
    <row r="249" spans="1:15" ht="18" hidden="1" customHeight="1" x14ac:dyDescent="0.25">
      <c r="A249" s="390" t="str">
        <f>IF('Firm Fixed Price'!A192="","",'Firm Fixed Price'!A192)</f>
        <v/>
      </c>
      <c r="B249" s="391" t="str">
        <f>IF('Firm Fixed Price'!B192="","",'Firm Fixed Price'!B192)</f>
        <v/>
      </c>
      <c r="C249" s="335">
        <f>IF('Firm Fixed Price'!C192="","",'Firm Fixed Price'!C192)</f>
        <v>0</v>
      </c>
      <c r="D249" s="335" t="str">
        <f>IF('Firm Fixed Price'!G192="","",'Firm Fixed Price'!G192)</f>
        <v/>
      </c>
      <c r="E249" s="335" t="str">
        <f>IF('Firm Fixed Price'!H192="","",'Firm Fixed Price'!H192)</f>
        <v/>
      </c>
      <c r="F249" s="392">
        <f>IF('Firm Fixed Price'!E192="","",'Firm Fixed Price'!E192)</f>
        <v>0</v>
      </c>
      <c r="G249" s="392">
        <f>IF('Firm Fixed Price'!F192="","",'Firm Fixed Price'!F192)</f>
        <v>0</v>
      </c>
      <c r="H249" s="392" t="str">
        <f>IF('Firm Fixed Price'!I192="","",'Firm Fixed Price'!I192)</f>
        <v/>
      </c>
      <c r="I249" s="393" t="str">
        <f>IF('Firm Fixed Price'!J192="","",'Firm Fixed Price'!J192)</f>
        <v/>
      </c>
      <c r="J249"/>
      <c r="K249"/>
      <c r="L249" s="86"/>
      <c r="M249" s="73"/>
      <c r="N249" s="73"/>
      <c r="O249" s="73"/>
    </row>
    <row r="250" spans="1:15" ht="18" hidden="1" customHeight="1" x14ac:dyDescent="0.25">
      <c r="A250" s="390" t="str">
        <f>IF('Firm Fixed Price'!A193="","",'Firm Fixed Price'!A193)</f>
        <v/>
      </c>
      <c r="B250" s="391" t="str">
        <f>IF('Firm Fixed Price'!B193="","",'Firm Fixed Price'!B193)</f>
        <v/>
      </c>
      <c r="C250" s="335">
        <f>IF('Firm Fixed Price'!C193="","",'Firm Fixed Price'!C193)</f>
        <v>0</v>
      </c>
      <c r="D250" s="335" t="str">
        <f>IF('Firm Fixed Price'!G193="","",'Firm Fixed Price'!G193)</f>
        <v/>
      </c>
      <c r="E250" s="335" t="str">
        <f>IF('Firm Fixed Price'!H193="","",'Firm Fixed Price'!H193)</f>
        <v/>
      </c>
      <c r="F250" s="392">
        <f>IF('Firm Fixed Price'!E193="","",'Firm Fixed Price'!E193)</f>
        <v>0</v>
      </c>
      <c r="G250" s="392">
        <f>IF('Firm Fixed Price'!F193="","",'Firm Fixed Price'!F193)</f>
        <v>0</v>
      </c>
      <c r="H250" s="392" t="str">
        <f>IF('Firm Fixed Price'!I193="","",'Firm Fixed Price'!I193)</f>
        <v/>
      </c>
      <c r="I250" s="393" t="str">
        <f>IF('Firm Fixed Price'!J193="","",'Firm Fixed Price'!J193)</f>
        <v/>
      </c>
      <c r="J250"/>
      <c r="K250"/>
      <c r="L250" s="86"/>
      <c r="M250" s="73"/>
      <c r="N250" s="73"/>
      <c r="O250" s="73"/>
    </row>
    <row r="251" spans="1:15" ht="18" hidden="1" customHeight="1" x14ac:dyDescent="0.25">
      <c r="A251" s="390" t="str">
        <f>IF('Firm Fixed Price'!A194="","",'Firm Fixed Price'!A194)</f>
        <v/>
      </c>
      <c r="B251" s="391" t="str">
        <f>IF('Firm Fixed Price'!B194="","",'Firm Fixed Price'!B194)</f>
        <v/>
      </c>
      <c r="C251" s="335">
        <f>IF('Firm Fixed Price'!C194="","",'Firm Fixed Price'!C194)</f>
        <v>0</v>
      </c>
      <c r="D251" s="335" t="str">
        <f>IF('Firm Fixed Price'!G194="","",'Firm Fixed Price'!G194)</f>
        <v/>
      </c>
      <c r="E251" s="335" t="str">
        <f>IF('Firm Fixed Price'!H194="","",'Firm Fixed Price'!H194)</f>
        <v/>
      </c>
      <c r="F251" s="392">
        <f>IF('Firm Fixed Price'!E194="","",'Firm Fixed Price'!E194)</f>
        <v>0</v>
      </c>
      <c r="G251" s="392">
        <f>IF('Firm Fixed Price'!F194="","",'Firm Fixed Price'!F194)</f>
        <v>0</v>
      </c>
      <c r="H251" s="392" t="str">
        <f>IF('Firm Fixed Price'!I194="","",'Firm Fixed Price'!I194)</f>
        <v/>
      </c>
      <c r="I251" s="393" t="str">
        <f>IF('Firm Fixed Price'!J194="","",'Firm Fixed Price'!J194)</f>
        <v/>
      </c>
      <c r="J251"/>
      <c r="K251"/>
      <c r="L251" s="86"/>
      <c r="M251" s="73"/>
      <c r="N251" s="73"/>
      <c r="O251" s="73"/>
    </row>
    <row r="252" spans="1:15" ht="18" hidden="1" customHeight="1" x14ac:dyDescent="0.25">
      <c r="A252" s="390" t="str">
        <f>IF('Firm Fixed Price'!A195="","",'Firm Fixed Price'!A195)</f>
        <v/>
      </c>
      <c r="B252" s="391" t="str">
        <f>IF('Firm Fixed Price'!B195="","",'Firm Fixed Price'!B195)</f>
        <v/>
      </c>
      <c r="C252" s="335">
        <f>IF('Firm Fixed Price'!C195="","",'Firm Fixed Price'!C195)</f>
        <v>0</v>
      </c>
      <c r="D252" s="335" t="str">
        <f>IF('Firm Fixed Price'!G195="","",'Firm Fixed Price'!G195)</f>
        <v/>
      </c>
      <c r="E252" s="335" t="str">
        <f>IF('Firm Fixed Price'!H195="","",'Firm Fixed Price'!H195)</f>
        <v/>
      </c>
      <c r="F252" s="392">
        <f>IF('Firm Fixed Price'!E195="","",'Firm Fixed Price'!E195)</f>
        <v>0</v>
      </c>
      <c r="G252" s="392">
        <f>IF('Firm Fixed Price'!F195="","",'Firm Fixed Price'!F195)</f>
        <v>0</v>
      </c>
      <c r="H252" s="392" t="str">
        <f>IF('Firm Fixed Price'!I195="","",'Firm Fixed Price'!I195)</f>
        <v/>
      </c>
      <c r="I252" s="393" t="str">
        <f>IF('Firm Fixed Price'!J195="","",'Firm Fixed Price'!J195)</f>
        <v/>
      </c>
      <c r="J252"/>
      <c r="K252"/>
      <c r="L252" s="86"/>
      <c r="M252" s="73"/>
      <c r="N252" s="73"/>
      <c r="O252" s="73"/>
    </row>
    <row r="253" spans="1:15" ht="18" hidden="1" customHeight="1" x14ac:dyDescent="0.25">
      <c r="A253" s="390" t="str">
        <f>IF('Firm Fixed Price'!A196="","",'Firm Fixed Price'!A196)</f>
        <v/>
      </c>
      <c r="B253" s="391" t="str">
        <f>IF('Firm Fixed Price'!B196="","",'Firm Fixed Price'!B196)</f>
        <v/>
      </c>
      <c r="C253" s="335">
        <f>IF('Firm Fixed Price'!C196="","",'Firm Fixed Price'!C196)</f>
        <v>0</v>
      </c>
      <c r="D253" s="335" t="str">
        <f>IF('Firm Fixed Price'!G196="","",'Firm Fixed Price'!G196)</f>
        <v/>
      </c>
      <c r="E253" s="335" t="str">
        <f>IF('Firm Fixed Price'!H196="","",'Firm Fixed Price'!H196)</f>
        <v/>
      </c>
      <c r="F253" s="392">
        <f>IF('Firm Fixed Price'!E196="","",'Firm Fixed Price'!E196)</f>
        <v>0</v>
      </c>
      <c r="G253" s="392">
        <f>IF('Firm Fixed Price'!F196="","",'Firm Fixed Price'!F196)</f>
        <v>0</v>
      </c>
      <c r="H253" s="392" t="str">
        <f>IF('Firm Fixed Price'!I196="","",'Firm Fixed Price'!I196)</f>
        <v/>
      </c>
      <c r="I253" s="393" t="str">
        <f>IF('Firm Fixed Price'!J196="","",'Firm Fixed Price'!J196)</f>
        <v/>
      </c>
      <c r="J253"/>
      <c r="K253"/>
      <c r="L253" s="86"/>
      <c r="M253" s="73"/>
      <c r="N253" s="73"/>
      <c r="O253" s="73"/>
    </row>
    <row r="254" spans="1:15" ht="18" hidden="1" customHeight="1" x14ac:dyDescent="0.25">
      <c r="A254" s="390" t="str">
        <f>IF('Firm Fixed Price'!A197="","",'Firm Fixed Price'!A197)</f>
        <v/>
      </c>
      <c r="B254" s="391" t="str">
        <f>IF('Firm Fixed Price'!B197="","",'Firm Fixed Price'!B197)</f>
        <v/>
      </c>
      <c r="C254" s="335">
        <f>IF('Firm Fixed Price'!C197="","",'Firm Fixed Price'!C197)</f>
        <v>0</v>
      </c>
      <c r="D254" s="335" t="str">
        <f>IF('Firm Fixed Price'!G197="","",'Firm Fixed Price'!G197)</f>
        <v/>
      </c>
      <c r="E254" s="335" t="str">
        <f>IF('Firm Fixed Price'!H197="","",'Firm Fixed Price'!H197)</f>
        <v/>
      </c>
      <c r="F254" s="392">
        <f>IF('Firm Fixed Price'!E197="","",'Firm Fixed Price'!E197)</f>
        <v>0</v>
      </c>
      <c r="G254" s="392">
        <f>IF('Firm Fixed Price'!F197="","",'Firm Fixed Price'!F197)</f>
        <v>0</v>
      </c>
      <c r="H254" s="392" t="str">
        <f>IF('Firm Fixed Price'!I197="","",'Firm Fixed Price'!I197)</f>
        <v/>
      </c>
      <c r="I254" s="393" t="str">
        <f>IF('Firm Fixed Price'!J197="","",'Firm Fixed Price'!J197)</f>
        <v/>
      </c>
      <c r="J254"/>
      <c r="K254"/>
      <c r="L254" s="86"/>
      <c r="M254" s="73"/>
      <c r="N254" s="73"/>
      <c r="O254" s="73"/>
    </row>
    <row r="255" spans="1:15" ht="18" hidden="1" customHeight="1" x14ac:dyDescent="0.25">
      <c r="A255" s="390" t="str">
        <f>IF('Firm Fixed Price'!A198="","",'Firm Fixed Price'!A198)</f>
        <v/>
      </c>
      <c r="B255" s="391" t="str">
        <f>IF('Firm Fixed Price'!B198="","",'Firm Fixed Price'!B198)</f>
        <v/>
      </c>
      <c r="C255" s="335">
        <f>IF('Firm Fixed Price'!C198="","",'Firm Fixed Price'!C198)</f>
        <v>0</v>
      </c>
      <c r="D255" s="335" t="str">
        <f>IF('Firm Fixed Price'!G198="","",'Firm Fixed Price'!G198)</f>
        <v/>
      </c>
      <c r="E255" s="335" t="str">
        <f>IF('Firm Fixed Price'!H198="","",'Firm Fixed Price'!H198)</f>
        <v/>
      </c>
      <c r="F255" s="392">
        <f>IF('Firm Fixed Price'!E198="","",'Firm Fixed Price'!E198)</f>
        <v>0</v>
      </c>
      <c r="G255" s="392">
        <f>IF('Firm Fixed Price'!F198="","",'Firm Fixed Price'!F198)</f>
        <v>0</v>
      </c>
      <c r="H255" s="392" t="str">
        <f>IF('Firm Fixed Price'!I198="","",'Firm Fixed Price'!I198)</f>
        <v/>
      </c>
      <c r="I255" s="393" t="str">
        <f>IF('Firm Fixed Price'!J198="","",'Firm Fixed Price'!J198)</f>
        <v/>
      </c>
      <c r="J255"/>
      <c r="K255"/>
      <c r="L255" s="86"/>
      <c r="M255" s="73"/>
      <c r="N255" s="73"/>
      <c r="O255" s="73"/>
    </row>
    <row r="256" spans="1:15" ht="18" hidden="1" customHeight="1" x14ac:dyDescent="0.25">
      <c r="A256" s="390" t="str">
        <f>IF('Firm Fixed Price'!A199="","",'Firm Fixed Price'!A199)</f>
        <v/>
      </c>
      <c r="B256" s="391" t="str">
        <f>IF('Firm Fixed Price'!B199="","",'Firm Fixed Price'!B199)</f>
        <v/>
      </c>
      <c r="C256" s="335">
        <f>IF('Firm Fixed Price'!C199="","",'Firm Fixed Price'!C199)</f>
        <v>0</v>
      </c>
      <c r="D256" s="335" t="str">
        <f>IF('Firm Fixed Price'!G199="","",'Firm Fixed Price'!G199)</f>
        <v/>
      </c>
      <c r="E256" s="335" t="str">
        <f>IF('Firm Fixed Price'!H199="","",'Firm Fixed Price'!H199)</f>
        <v/>
      </c>
      <c r="F256" s="392">
        <f>IF('Firm Fixed Price'!E199="","",'Firm Fixed Price'!E199)</f>
        <v>0</v>
      </c>
      <c r="G256" s="392">
        <f>IF('Firm Fixed Price'!F199="","",'Firm Fixed Price'!F199)</f>
        <v>0</v>
      </c>
      <c r="H256" s="392" t="str">
        <f>IF('Firm Fixed Price'!I199="","",'Firm Fixed Price'!I199)</f>
        <v/>
      </c>
      <c r="I256" s="393" t="str">
        <f>IF('Firm Fixed Price'!J199="","",'Firm Fixed Price'!J199)</f>
        <v/>
      </c>
      <c r="J256"/>
      <c r="K256"/>
      <c r="L256" s="86"/>
      <c r="M256" s="73"/>
      <c r="N256" s="73"/>
      <c r="O256" s="73"/>
    </row>
    <row r="257" spans="1:15" ht="18" hidden="1" customHeight="1" x14ac:dyDescent="0.25">
      <c r="A257" s="390" t="str">
        <f>IF('Firm Fixed Price'!A200="","",'Firm Fixed Price'!A200)</f>
        <v/>
      </c>
      <c r="B257" s="391" t="str">
        <f>IF('Firm Fixed Price'!B200="","",'Firm Fixed Price'!B200)</f>
        <v/>
      </c>
      <c r="C257" s="335">
        <f>IF('Firm Fixed Price'!C200="","",'Firm Fixed Price'!C200)</f>
        <v>0</v>
      </c>
      <c r="D257" s="335" t="str">
        <f>IF('Firm Fixed Price'!G200="","",'Firm Fixed Price'!G200)</f>
        <v/>
      </c>
      <c r="E257" s="335" t="str">
        <f>IF('Firm Fixed Price'!H200="","",'Firm Fixed Price'!H200)</f>
        <v/>
      </c>
      <c r="F257" s="392">
        <f>IF('Firm Fixed Price'!E200="","",'Firm Fixed Price'!E200)</f>
        <v>0</v>
      </c>
      <c r="G257" s="392">
        <f>IF('Firm Fixed Price'!F200="","",'Firm Fixed Price'!F200)</f>
        <v>0</v>
      </c>
      <c r="H257" s="392" t="str">
        <f>IF('Firm Fixed Price'!I200="","",'Firm Fixed Price'!I200)</f>
        <v/>
      </c>
      <c r="I257" s="393" t="str">
        <f>IF('Firm Fixed Price'!J200="","",'Firm Fixed Price'!J200)</f>
        <v/>
      </c>
      <c r="J257"/>
      <c r="K257"/>
      <c r="L257" s="86"/>
      <c r="M257" s="73"/>
      <c r="N257" s="73"/>
      <c r="O257" s="73"/>
    </row>
    <row r="258" spans="1:15" ht="18" hidden="1" customHeight="1" x14ac:dyDescent="0.25">
      <c r="A258" s="390" t="str">
        <f>IF('Firm Fixed Price'!A201="","",'Firm Fixed Price'!A201)</f>
        <v/>
      </c>
      <c r="B258" s="391" t="str">
        <f>IF('Firm Fixed Price'!B201="","",'Firm Fixed Price'!B201)</f>
        <v/>
      </c>
      <c r="C258" s="335">
        <f>IF('Firm Fixed Price'!C201="","",'Firm Fixed Price'!C201)</f>
        <v>0</v>
      </c>
      <c r="D258" s="335" t="str">
        <f>IF('Firm Fixed Price'!G201="","",'Firm Fixed Price'!G201)</f>
        <v/>
      </c>
      <c r="E258" s="335" t="str">
        <f>IF('Firm Fixed Price'!H201="","",'Firm Fixed Price'!H201)</f>
        <v/>
      </c>
      <c r="F258" s="392">
        <f>IF('Firm Fixed Price'!E201="","",'Firm Fixed Price'!E201)</f>
        <v>0</v>
      </c>
      <c r="G258" s="392">
        <f>IF('Firm Fixed Price'!F201="","",'Firm Fixed Price'!F201)</f>
        <v>0</v>
      </c>
      <c r="H258" s="392" t="str">
        <f>IF('Firm Fixed Price'!I201="","",'Firm Fixed Price'!I201)</f>
        <v/>
      </c>
      <c r="I258" s="393" t="str">
        <f>IF('Firm Fixed Price'!J201="","",'Firm Fixed Price'!J201)</f>
        <v/>
      </c>
      <c r="J258"/>
      <c r="K258"/>
      <c r="L258" s="86"/>
      <c r="M258" s="73"/>
      <c r="N258" s="73"/>
      <c r="O258" s="73"/>
    </row>
    <row r="259" spans="1:15" ht="18" hidden="1" customHeight="1" x14ac:dyDescent="0.25">
      <c r="A259" s="390" t="str">
        <f>IF('Firm Fixed Price'!A202="","",'Firm Fixed Price'!A202)</f>
        <v/>
      </c>
      <c r="B259" s="391" t="str">
        <f>IF('Firm Fixed Price'!B202="","",'Firm Fixed Price'!B202)</f>
        <v/>
      </c>
      <c r="C259" s="335">
        <f>IF('Firm Fixed Price'!C202="","",'Firm Fixed Price'!C202)</f>
        <v>0</v>
      </c>
      <c r="D259" s="335" t="str">
        <f>IF('Firm Fixed Price'!G202="","",'Firm Fixed Price'!G202)</f>
        <v/>
      </c>
      <c r="E259" s="335" t="str">
        <f>IF('Firm Fixed Price'!H202="","",'Firm Fixed Price'!H202)</f>
        <v/>
      </c>
      <c r="F259" s="392">
        <f>IF('Firm Fixed Price'!E202="","",'Firm Fixed Price'!E202)</f>
        <v>0</v>
      </c>
      <c r="G259" s="392">
        <f>IF('Firm Fixed Price'!F202="","",'Firm Fixed Price'!F202)</f>
        <v>0</v>
      </c>
      <c r="H259" s="392" t="str">
        <f>IF('Firm Fixed Price'!I202="","",'Firm Fixed Price'!I202)</f>
        <v/>
      </c>
      <c r="I259" s="393" t="str">
        <f>IF('Firm Fixed Price'!J202="","",'Firm Fixed Price'!J202)</f>
        <v/>
      </c>
      <c r="J259"/>
      <c r="K259"/>
      <c r="L259" s="86"/>
      <c r="M259" s="73"/>
      <c r="N259" s="73"/>
      <c r="O259" s="73"/>
    </row>
    <row r="260" spans="1:15" ht="18" hidden="1" customHeight="1" x14ac:dyDescent="0.25">
      <c r="A260" s="390" t="str">
        <f>IF('Firm Fixed Price'!A203="","",'Firm Fixed Price'!A203)</f>
        <v/>
      </c>
      <c r="B260" s="391" t="str">
        <f>IF('Firm Fixed Price'!B203="","",'Firm Fixed Price'!B203)</f>
        <v/>
      </c>
      <c r="C260" s="335">
        <f>IF('Firm Fixed Price'!C203="","",'Firm Fixed Price'!C203)</f>
        <v>0</v>
      </c>
      <c r="D260" s="335" t="str">
        <f>IF('Firm Fixed Price'!G203="","",'Firm Fixed Price'!G203)</f>
        <v/>
      </c>
      <c r="E260" s="335" t="str">
        <f>IF('Firm Fixed Price'!H203="","",'Firm Fixed Price'!H203)</f>
        <v/>
      </c>
      <c r="F260" s="392">
        <f>IF('Firm Fixed Price'!E203="","",'Firm Fixed Price'!E203)</f>
        <v>0</v>
      </c>
      <c r="G260" s="392">
        <f>IF('Firm Fixed Price'!F203="","",'Firm Fixed Price'!F203)</f>
        <v>0</v>
      </c>
      <c r="H260" s="392" t="str">
        <f>IF('Firm Fixed Price'!I203="","",'Firm Fixed Price'!I203)</f>
        <v/>
      </c>
      <c r="I260" s="393" t="str">
        <f>IF('Firm Fixed Price'!J203="","",'Firm Fixed Price'!J203)</f>
        <v/>
      </c>
      <c r="J260"/>
      <c r="K260"/>
      <c r="L260" s="86"/>
      <c r="M260" s="73"/>
      <c r="N260" s="73"/>
      <c r="O260" s="73"/>
    </row>
    <row r="261" spans="1:15" ht="18" hidden="1" customHeight="1" x14ac:dyDescent="0.25">
      <c r="A261" s="390" t="str">
        <f>IF('Firm Fixed Price'!A204="","",'Firm Fixed Price'!A204)</f>
        <v/>
      </c>
      <c r="B261" s="391" t="str">
        <f>IF('Firm Fixed Price'!B204="","",'Firm Fixed Price'!B204)</f>
        <v/>
      </c>
      <c r="C261" s="335">
        <f>IF('Firm Fixed Price'!C204="","",'Firm Fixed Price'!C204)</f>
        <v>0</v>
      </c>
      <c r="D261" s="335" t="str">
        <f>IF('Firm Fixed Price'!G204="","",'Firm Fixed Price'!G204)</f>
        <v/>
      </c>
      <c r="E261" s="335" t="str">
        <f>IF('Firm Fixed Price'!H204="","",'Firm Fixed Price'!H204)</f>
        <v/>
      </c>
      <c r="F261" s="392">
        <f>IF('Firm Fixed Price'!E204="","",'Firm Fixed Price'!E204)</f>
        <v>0</v>
      </c>
      <c r="G261" s="392">
        <f>IF('Firm Fixed Price'!F204="","",'Firm Fixed Price'!F204)</f>
        <v>0</v>
      </c>
      <c r="H261" s="392" t="str">
        <f>IF('Firm Fixed Price'!I204="","",'Firm Fixed Price'!I204)</f>
        <v/>
      </c>
      <c r="I261" s="393" t="str">
        <f>IF('Firm Fixed Price'!J204="","",'Firm Fixed Price'!J204)</f>
        <v/>
      </c>
      <c r="J261"/>
      <c r="K261"/>
      <c r="L261" s="86"/>
      <c r="M261" s="73"/>
      <c r="N261" s="73"/>
      <c r="O261" s="73"/>
    </row>
    <row r="262" spans="1:15" ht="18" hidden="1" customHeight="1" x14ac:dyDescent="0.25">
      <c r="A262" s="390" t="str">
        <f>IF('Firm Fixed Price'!A205="","",'Firm Fixed Price'!A205)</f>
        <v/>
      </c>
      <c r="B262" s="391" t="str">
        <f>IF('Firm Fixed Price'!B205="","",'Firm Fixed Price'!B205)</f>
        <v/>
      </c>
      <c r="C262" s="335">
        <f>IF('Firm Fixed Price'!C205="","",'Firm Fixed Price'!C205)</f>
        <v>0</v>
      </c>
      <c r="D262" s="335" t="str">
        <f>IF('Firm Fixed Price'!G205="","",'Firm Fixed Price'!G205)</f>
        <v/>
      </c>
      <c r="E262" s="335" t="str">
        <f>IF('Firm Fixed Price'!H205="","",'Firm Fixed Price'!H205)</f>
        <v/>
      </c>
      <c r="F262" s="392">
        <f>IF('Firm Fixed Price'!E205="","",'Firm Fixed Price'!E205)</f>
        <v>0</v>
      </c>
      <c r="G262" s="392">
        <f>IF('Firm Fixed Price'!F205="","",'Firm Fixed Price'!F205)</f>
        <v>0</v>
      </c>
      <c r="H262" s="392" t="str">
        <f>IF('Firm Fixed Price'!I205="","",'Firm Fixed Price'!I205)</f>
        <v/>
      </c>
      <c r="I262" s="393" t="str">
        <f>IF('Firm Fixed Price'!J205="","",'Firm Fixed Price'!J205)</f>
        <v/>
      </c>
      <c r="J262"/>
      <c r="K262"/>
      <c r="L262" s="86"/>
      <c r="M262" s="73"/>
      <c r="N262" s="73"/>
      <c r="O262" s="73"/>
    </row>
    <row r="263" spans="1:15" ht="18" hidden="1" customHeight="1" x14ac:dyDescent="0.25">
      <c r="A263" s="390" t="str">
        <f>IF('Firm Fixed Price'!A206="","",'Firm Fixed Price'!A206)</f>
        <v/>
      </c>
      <c r="B263" s="391" t="str">
        <f>IF('Firm Fixed Price'!B206="","",'Firm Fixed Price'!B206)</f>
        <v/>
      </c>
      <c r="C263" s="335">
        <f>IF('Firm Fixed Price'!C206="","",'Firm Fixed Price'!C206)</f>
        <v>0</v>
      </c>
      <c r="D263" s="335" t="str">
        <f>IF('Firm Fixed Price'!G206="","",'Firm Fixed Price'!G206)</f>
        <v/>
      </c>
      <c r="E263" s="335" t="str">
        <f>IF('Firm Fixed Price'!H206="","",'Firm Fixed Price'!H206)</f>
        <v/>
      </c>
      <c r="F263" s="392">
        <f>IF('Firm Fixed Price'!E206="","",'Firm Fixed Price'!E206)</f>
        <v>0</v>
      </c>
      <c r="G263" s="392">
        <f>IF('Firm Fixed Price'!F206="","",'Firm Fixed Price'!F206)</f>
        <v>0</v>
      </c>
      <c r="H263" s="392" t="str">
        <f>IF('Firm Fixed Price'!I206="","",'Firm Fixed Price'!I206)</f>
        <v/>
      </c>
      <c r="I263" s="393" t="str">
        <f>IF('Firm Fixed Price'!J206="","",'Firm Fixed Price'!J206)</f>
        <v/>
      </c>
      <c r="J263"/>
      <c r="K263"/>
      <c r="L263" s="86"/>
      <c r="M263" s="73"/>
      <c r="N263" s="73"/>
      <c r="O263" s="73"/>
    </row>
    <row r="264" spans="1:15" ht="18" hidden="1" customHeight="1" x14ac:dyDescent="0.25">
      <c r="A264" s="390" t="str">
        <f>IF('Firm Fixed Price'!A207="","",'Firm Fixed Price'!A207)</f>
        <v/>
      </c>
      <c r="B264" s="391" t="str">
        <f>IF('Firm Fixed Price'!B207="","",'Firm Fixed Price'!B207)</f>
        <v/>
      </c>
      <c r="C264" s="335">
        <f>IF('Firm Fixed Price'!C207="","",'Firm Fixed Price'!C207)</f>
        <v>0</v>
      </c>
      <c r="D264" s="335" t="str">
        <f>IF('Firm Fixed Price'!G207="","",'Firm Fixed Price'!G207)</f>
        <v/>
      </c>
      <c r="E264" s="335" t="str">
        <f>IF('Firm Fixed Price'!H207="","",'Firm Fixed Price'!H207)</f>
        <v/>
      </c>
      <c r="F264" s="392">
        <f>IF('Firm Fixed Price'!E207="","",'Firm Fixed Price'!E207)</f>
        <v>0</v>
      </c>
      <c r="G264" s="392">
        <f>IF('Firm Fixed Price'!F207="","",'Firm Fixed Price'!F207)</f>
        <v>0</v>
      </c>
      <c r="H264" s="392" t="str">
        <f>IF('Firm Fixed Price'!I207="","",'Firm Fixed Price'!I207)</f>
        <v/>
      </c>
      <c r="I264" s="393" t="str">
        <f>IF('Firm Fixed Price'!J207="","",'Firm Fixed Price'!J207)</f>
        <v/>
      </c>
      <c r="J264"/>
      <c r="K264"/>
      <c r="L264" s="86"/>
      <c r="M264" s="73"/>
      <c r="N264" s="73"/>
      <c r="O264" s="73"/>
    </row>
    <row r="265" spans="1:15" ht="18" hidden="1" customHeight="1" x14ac:dyDescent="0.25">
      <c r="A265" s="390" t="str">
        <f>IF('Firm Fixed Price'!A208="","",'Firm Fixed Price'!A208)</f>
        <v/>
      </c>
      <c r="B265" s="391" t="str">
        <f>IF('Firm Fixed Price'!B208="","",'Firm Fixed Price'!B208)</f>
        <v/>
      </c>
      <c r="C265" s="335">
        <f>IF('Firm Fixed Price'!C208="","",'Firm Fixed Price'!C208)</f>
        <v>0</v>
      </c>
      <c r="D265" s="335" t="str">
        <f>IF('Firm Fixed Price'!G208="","",'Firm Fixed Price'!G208)</f>
        <v/>
      </c>
      <c r="E265" s="335" t="str">
        <f>IF('Firm Fixed Price'!H208="","",'Firm Fixed Price'!H208)</f>
        <v/>
      </c>
      <c r="F265" s="392">
        <f>IF('Firm Fixed Price'!E208="","",'Firm Fixed Price'!E208)</f>
        <v>0</v>
      </c>
      <c r="G265" s="392">
        <f>IF('Firm Fixed Price'!F208="","",'Firm Fixed Price'!F208)</f>
        <v>0</v>
      </c>
      <c r="H265" s="392" t="str">
        <f>IF('Firm Fixed Price'!I208="","",'Firm Fixed Price'!I208)</f>
        <v/>
      </c>
      <c r="I265" s="393" t="str">
        <f>IF('Firm Fixed Price'!J208="","",'Firm Fixed Price'!J208)</f>
        <v/>
      </c>
      <c r="J265"/>
      <c r="K265"/>
      <c r="L265" s="86"/>
      <c r="M265" s="73"/>
      <c r="N265" s="73"/>
      <c r="O265" s="73"/>
    </row>
    <row r="266" spans="1:15" ht="18" hidden="1" customHeight="1" x14ac:dyDescent="0.25">
      <c r="A266" s="390" t="str">
        <f>IF('Firm Fixed Price'!A209="","",'Firm Fixed Price'!A209)</f>
        <v/>
      </c>
      <c r="B266" s="391" t="str">
        <f>IF('Firm Fixed Price'!B209="","",'Firm Fixed Price'!B209)</f>
        <v/>
      </c>
      <c r="C266" s="335">
        <f>IF('Firm Fixed Price'!C209="","",'Firm Fixed Price'!C209)</f>
        <v>0</v>
      </c>
      <c r="D266" s="335" t="str">
        <f>IF('Firm Fixed Price'!G209="","",'Firm Fixed Price'!G209)</f>
        <v/>
      </c>
      <c r="E266" s="335" t="str">
        <f>IF('Firm Fixed Price'!H209="","",'Firm Fixed Price'!H209)</f>
        <v/>
      </c>
      <c r="F266" s="392">
        <f>IF('Firm Fixed Price'!E209="","",'Firm Fixed Price'!E209)</f>
        <v>0</v>
      </c>
      <c r="G266" s="392">
        <f>IF('Firm Fixed Price'!F209="","",'Firm Fixed Price'!F209)</f>
        <v>0</v>
      </c>
      <c r="H266" s="392" t="str">
        <f>IF('Firm Fixed Price'!I209="","",'Firm Fixed Price'!I209)</f>
        <v/>
      </c>
      <c r="I266" s="393" t="str">
        <f>IF('Firm Fixed Price'!J209="","",'Firm Fixed Price'!J209)</f>
        <v/>
      </c>
      <c r="J266"/>
      <c r="K266"/>
      <c r="L266" s="86"/>
      <c r="M266" s="73"/>
      <c r="N266" s="73"/>
      <c r="O266" s="73"/>
    </row>
    <row r="267" spans="1:15" ht="18" hidden="1" customHeight="1" x14ac:dyDescent="0.25">
      <c r="A267" s="390" t="str">
        <f>IF('Firm Fixed Price'!A210="","",'Firm Fixed Price'!A210)</f>
        <v/>
      </c>
      <c r="B267" s="391" t="str">
        <f>IF('Firm Fixed Price'!B210="","",'Firm Fixed Price'!B210)</f>
        <v/>
      </c>
      <c r="C267" s="335">
        <f>IF('Firm Fixed Price'!C210="","",'Firm Fixed Price'!C210)</f>
        <v>0</v>
      </c>
      <c r="D267" s="335" t="str">
        <f>IF('Firm Fixed Price'!G210="","",'Firm Fixed Price'!G210)</f>
        <v/>
      </c>
      <c r="E267" s="335" t="str">
        <f>IF('Firm Fixed Price'!H210="","",'Firm Fixed Price'!H210)</f>
        <v/>
      </c>
      <c r="F267" s="392">
        <f>IF('Firm Fixed Price'!E210="","",'Firm Fixed Price'!E210)</f>
        <v>0</v>
      </c>
      <c r="G267" s="392">
        <f>IF('Firm Fixed Price'!F210="","",'Firm Fixed Price'!F210)</f>
        <v>0</v>
      </c>
      <c r="H267" s="392" t="str">
        <f>IF('Firm Fixed Price'!I210="","",'Firm Fixed Price'!I210)</f>
        <v/>
      </c>
      <c r="I267" s="393" t="str">
        <f>IF('Firm Fixed Price'!J210="","",'Firm Fixed Price'!J210)</f>
        <v/>
      </c>
      <c r="J267"/>
      <c r="K267"/>
      <c r="L267" s="86"/>
      <c r="M267" s="73"/>
      <c r="N267" s="73"/>
      <c r="O267" s="73"/>
    </row>
    <row r="268" spans="1:15" ht="18" hidden="1" customHeight="1" x14ac:dyDescent="0.25">
      <c r="A268" s="390" t="str">
        <f>IF('Firm Fixed Price'!A211="","",'Firm Fixed Price'!A211)</f>
        <v/>
      </c>
      <c r="B268" s="391" t="str">
        <f>IF('Firm Fixed Price'!B211="","",'Firm Fixed Price'!B211)</f>
        <v/>
      </c>
      <c r="C268" s="335">
        <f>IF('Firm Fixed Price'!C211="","",'Firm Fixed Price'!C211)</f>
        <v>0</v>
      </c>
      <c r="D268" s="335" t="str">
        <f>IF('Firm Fixed Price'!G211="","",'Firm Fixed Price'!G211)</f>
        <v/>
      </c>
      <c r="E268" s="335" t="str">
        <f>IF('Firm Fixed Price'!H211="","",'Firm Fixed Price'!H211)</f>
        <v/>
      </c>
      <c r="F268" s="392">
        <f>IF('Firm Fixed Price'!E211="","",'Firm Fixed Price'!E211)</f>
        <v>0</v>
      </c>
      <c r="G268" s="392">
        <f>IF('Firm Fixed Price'!F211="","",'Firm Fixed Price'!F211)</f>
        <v>0</v>
      </c>
      <c r="H268" s="392" t="str">
        <f>IF('Firm Fixed Price'!I211="","",'Firm Fixed Price'!I211)</f>
        <v/>
      </c>
      <c r="I268" s="393" t="str">
        <f>IF('Firm Fixed Price'!J211="","",'Firm Fixed Price'!J211)</f>
        <v/>
      </c>
      <c r="J268"/>
      <c r="K268"/>
      <c r="L268" s="86"/>
      <c r="M268" s="73"/>
      <c r="N268" s="73"/>
      <c r="O268" s="73"/>
    </row>
    <row r="269" spans="1:15" ht="18" hidden="1" customHeight="1" x14ac:dyDescent="0.25">
      <c r="A269" s="390" t="str">
        <f>IF('Firm Fixed Price'!A212="","",'Firm Fixed Price'!A212)</f>
        <v/>
      </c>
      <c r="B269" s="391" t="str">
        <f>IF('Firm Fixed Price'!B212="","",'Firm Fixed Price'!B212)</f>
        <v/>
      </c>
      <c r="C269" s="335">
        <f>IF('Firm Fixed Price'!C212="","",'Firm Fixed Price'!C212)</f>
        <v>0</v>
      </c>
      <c r="D269" s="335" t="str">
        <f>IF('Firm Fixed Price'!G212="","",'Firm Fixed Price'!G212)</f>
        <v/>
      </c>
      <c r="E269" s="335" t="str">
        <f>IF('Firm Fixed Price'!H212="","",'Firm Fixed Price'!H212)</f>
        <v/>
      </c>
      <c r="F269" s="392">
        <f>IF('Firm Fixed Price'!E212="","",'Firm Fixed Price'!E212)</f>
        <v>0</v>
      </c>
      <c r="G269" s="392">
        <f>IF('Firm Fixed Price'!F212="","",'Firm Fixed Price'!F212)</f>
        <v>0</v>
      </c>
      <c r="H269" s="392" t="str">
        <f>IF('Firm Fixed Price'!I212="","",'Firm Fixed Price'!I212)</f>
        <v/>
      </c>
      <c r="I269" s="393" t="str">
        <f>IF('Firm Fixed Price'!J212="","",'Firm Fixed Price'!J212)</f>
        <v/>
      </c>
      <c r="J269"/>
      <c r="K269"/>
      <c r="L269" s="86"/>
      <c r="M269" s="73"/>
      <c r="N269" s="73"/>
      <c r="O269" s="73"/>
    </row>
    <row r="270" spans="1:15" ht="18" hidden="1" customHeight="1" x14ac:dyDescent="0.25">
      <c r="A270" s="390" t="str">
        <f>IF('Firm Fixed Price'!A213="","",'Firm Fixed Price'!A213)</f>
        <v/>
      </c>
      <c r="B270" s="391" t="str">
        <f>IF('Firm Fixed Price'!B213="","",'Firm Fixed Price'!B213)</f>
        <v/>
      </c>
      <c r="C270" s="335">
        <f>IF('Firm Fixed Price'!C213="","",'Firm Fixed Price'!C213)</f>
        <v>0</v>
      </c>
      <c r="D270" s="335" t="str">
        <f>IF('Firm Fixed Price'!G213="","",'Firm Fixed Price'!G213)</f>
        <v/>
      </c>
      <c r="E270" s="335" t="str">
        <f>IF('Firm Fixed Price'!H213="","",'Firm Fixed Price'!H213)</f>
        <v/>
      </c>
      <c r="F270" s="392">
        <f>IF('Firm Fixed Price'!E213="","",'Firm Fixed Price'!E213)</f>
        <v>0</v>
      </c>
      <c r="G270" s="392">
        <f>IF('Firm Fixed Price'!F213="","",'Firm Fixed Price'!F213)</f>
        <v>0</v>
      </c>
      <c r="H270" s="392" t="str">
        <f>IF('Firm Fixed Price'!I213="","",'Firm Fixed Price'!I213)</f>
        <v/>
      </c>
      <c r="I270" s="393" t="str">
        <f>IF('Firm Fixed Price'!J213="","",'Firm Fixed Price'!J213)</f>
        <v/>
      </c>
      <c r="J270"/>
      <c r="K270"/>
      <c r="L270" s="86"/>
      <c r="M270" s="73"/>
      <c r="N270" s="73"/>
      <c r="O270" s="73"/>
    </row>
    <row r="271" spans="1:15" ht="18" hidden="1" customHeight="1" x14ac:dyDescent="0.25">
      <c r="A271" s="390" t="str">
        <f>IF('Firm Fixed Price'!A214="","",'Firm Fixed Price'!A214)</f>
        <v/>
      </c>
      <c r="B271" s="391" t="str">
        <f>IF('Firm Fixed Price'!B214="","",'Firm Fixed Price'!B214)</f>
        <v/>
      </c>
      <c r="C271" s="335">
        <f>IF('Firm Fixed Price'!C214="","",'Firm Fixed Price'!C214)</f>
        <v>0</v>
      </c>
      <c r="D271" s="335" t="str">
        <f>IF('Firm Fixed Price'!G214="","",'Firm Fixed Price'!G214)</f>
        <v/>
      </c>
      <c r="E271" s="335" t="str">
        <f>IF('Firm Fixed Price'!H214="","",'Firm Fixed Price'!H214)</f>
        <v/>
      </c>
      <c r="F271" s="392">
        <f>IF('Firm Fixed Price'!E214="","",'Firm Fixed Price'!E214)</f>
        <v>0</v>
      </c>
      <c r="G271" s="392">
        <f>IF('Firm Fixed Price'!F214="","",'Firm Fixed Price'!F214)</f>
        <v>0</v>
      </c>
      <c r="H271" s="392" t="str">
        <f>IF('Firm Fixed Price'!I214="","",'Firm Fixed Price'!I214)</f>
        <v/>
      </c>
      <c r="I271" s="393" t="str">
        <f>IF('Firm Fixed Price'!J214="","",'Firm Fixed Price'!J214)</f>
        <v/>
      </c>
      <c r="J271"/>
      <c r="K271"/>
      <c r="L271" s="86"/>
      <c r="M271" s="73"/>
      <c r="N271" s="73"/>
      <c r="O271" s="73"/>
    </row>
    <row r="272" spans="1:15" ht="18" hidden="1" customHeight="1" x14ac:dyDescent="0.25">
      <c r="A272" s="390" t="str">
        <f>IF('Firm Fixed Price'!A215="","",'Firm Fixed Price'!A215)</f>
        <v/>
      </c>
      <c r="B272" s="391" t="str">
        <f>IF('Firm Fixed Price'!B215="","",'Firm Fixed Price'!B215)</f>
        <v/>
      </c>
      <c r="C272" s="335">
        <f>IF('Firm Fixed Price'!C215="","",'Firm Fixed Price'!C215)</f>
        <v>0</v>
      </c>
      <c r="D272" s="335" t="str">
        <f>IF('Firm Fixed Price'!G215="","",'Firm Fixed Price'!G215)</f>
        <v/>
      </c>
      <c r="E272" s="335" t="str">
        <f>IF('Firm Fixed Price'!H215="","",'Firm Fixed Price'!H215)</f>
        <v/>
      </c>
      <c r="F272" s="392">
        <f>IF('Firm Fixed Price'!E215="","",'Firm Fixed Price'!E215)</f>
        <v>0</v>
      </c>
      <c r="G272" s="392">
        <f>IF('Firm Fixed Price'!F215="","",'Firm Fixed Price'!F215)</f>
        <v>0</v>
      </c>
      <c r="H272" s="392" t="str">
        <f>IF('Firm Fixed Price'!I215="","",'Firm Fixed Price'!I215)</f>
        <v/>
      </c>
      <c r="I272" s="393" t="str">
        <f>IF('Firm Fixed Price'!J215="","",'Firm Fixed Price'!J215)</f>
        <v/>
      </c>
      <c r="J272"/>
      <c r="K272"/>
      <c r="L272" s="86"/>
      <c r="M272" s="73"/>
      <c r="N272" s="73"/>
      <c r="O272" s="73"/>
    </row>
    <row r="273" spans="1:15" ht="18" hidden="1" customHeight="1" x14ac:dyDescent="0.25">
      <c r="A273" s="390" t="str">
        <f>IF('Firm Fixed Price'!A216="","",'Firm Fixed Price'!A216)</f>
        <v/>
      </c>
      <c r="B273" s="391" t="str">
        <f>IF('Firm Fixed Price'!B216="","",'Firm Fixed Price'!B216)</f>
        <v/>
      </c>
      <c r="C273" s="335">
        <f>IF('Firm Fixed Price'!C216="","",'Firm Fixed Price'!C216)</f>
        <v>0</v>
      </c>
      <c r="D273" s="335" t="str">
        <f>IF('Firm Fixed Price'!G216="","",'Firm Fixed Price'!G216)</f>
        <v/>
      </c>
      <c r="E273" s="335" t="str">
        <f>IF('Firm Fixed Price'!H216="","",'Firm Fixed Price'!H216)</f>
        <v/>
      </c>
      <c r="F273" s="392">
        <f>IF('Firm Fixed Price'!E216="","",'Firm Fixed Price'!E216)</f>
        <v>0</v>
      </c>
      <c r="G273" s="392">
        <f>IF('Firm Fixed Price'!F216="","",'Firm Fixed Price'!F216)</f>
        <v>0</v>
      </c>
      <c r="H273" s="392" t="str">
        <f>IF('Firm Fixed Price'!I216="","",'Firm Fixed Price'!I216)</f>
        <v/>
      </c>
      <c r="I273" s="393" t="str">
        <f>IF('Firm Fixed Price'!J216="","",'Firm Fixed Price'!J216)</f>
        <v/>
      </c>
      <c r="J273"/>
      <c r="K273"/>
      <c r="L273" s="86"/>
      <c r="M273" s="73"/>
      <c r="N273" s="73"/>
      <c r="O273" s="73"/>
    </row>
    <row r="274" spans="1:15" ht="18" hidden="1" customHeight="1" x14ac:dyDescent="0.25">
      <c r="A274" s="390" t="str">
        <f>IF('Firm Fixed Price'!A217="","",'Firm Fixed Price'!A217)</f>
        <v/>
      </c>
      <c r="B274" s="391" t="str">
        <f>IF('Firm Fixed Price'!B217="","",'Firm Fixed Price'!B217)</f>
        <v/>
      </c>
      <c r="C274" s="335">
        <f>IF('Firm Fixed Price'!C217="","",'Firm Fixed Price'!C217)</f>
        <v>0</v>
      </c>
      <c r="D274" s="335" t="str">
        <f>IF('Firm Fixed Price'!G217="","",'Firm Fixed Price'!G217)</f>
        <v/>
      </c>
      <c r="E274" s="335" t="str">
        <f>IF('Firm Fixed Price'!H217="","",'Firm Fixed Price'!H217)</f>
        <v/>
      </c>
      <c r="F274" s="392">
        <f>IF('Firm Fixed Price'!E217="","",'Firm Fixed Price'!E217)</f>
        <v>0</v>
      </c>
      <c r="G274" s="392">
        <f>IF('Firm Fixed Price'!F217="","",'Firm Fixed Price'!F217)</f>
        <v>0</v>
      </c>
      <c r="H274" s="392" t="str">
        <f>IF('Firm Fixed Price'!I217="","",'Firm Fixed Price'!I217)</f>
        <v/>
      </c>
      <c r="I274" s="393" t="str">
        <f>IF('Firm Fixed Price'!J217="","",'Firm Fixed Price'!J217)</f>
        <v/>
      </c>
      <c r="J274"/>
      <c r="K274"/>
      <c r="L274" s="86"/>
      <c r="M274" s="73"/>
      <c r="N274" s="73"/>
      <c r="O274" s="73"/>
    </row>
    <row r="275" spans="1:15" ht="18" hidden="1" customHeight="1" x14ac:dyDescent="0.25">
      <c r="A275" s="390" t="str">
        <f>IF('Firm Fixed Price'!A218="","",'Firm Fixed Price'!A218)</f>
        <v/>
      </c>
      <c r="B275" s="391" t="str">
        <f>IF('Firm Fixed Price'!B218="","",'Firm Fixed Price'!B218)</f>
        <v/>
      </c>
      <c r="C275" s="335">
        <f>IF('Firm Fixed Price'!C218="","",'Firm Fixed Price'!C218)</f>
        <v>0</v>
      </c>
      <c r="D275" s="335" t="str">
        <f>IF('Firm Fixed Price'!G218="","",'Firm Fixed Price'!G218)</f>
        <v/>
      </c>
      <c r="E275" s="335" t="str">
        <f>IF('Firm Fixed Price'!H218="","",'Firm Fixed Price'!H218)</f>
        <v/>
      </c>
      <c r="F275" s="392">
        <f>IF('Firm Fixed Price'!E218="","",'Firm Fixed Price'!E218)</f>
        <v>0</v>
      </c>
      <c r="G275" s="392">
        <f>IF('Firm Fixed Price'!F218="","",'Firm Fixed Price'!F218)</f>
        <v>0</v>
      </c>
      <c r="H275" s="392" t="str">
        <f>IF('Firm Fixed Price'!I218="","",'Firm Fixed Price'!I218)</f>
        <v/>
      </c>
      <c r="I275" s="393" t="str">
        <f>IF('Firm Fixed Price'!J218="","",'Firm Fixed Price'!J218)</f>
        <v/>
      </c>
      <c r="J275"/>
      <c r="K275"/>
      <c r="L275" s="86"/>
      <c r="M275" s="73"/>
      <c r="N275" s="73"/>
      <c r="O275" s="73"/>
    </row>
    <row r="276" spans="1:15" ht="18" hidden="1" customHeight="1" x14ac:dyDescent="0.25">
      <c r="A276" s="390" t="str">
        <f>IF('Firm Fixed Price'!A219="","",'Firm Fixed Price'!A219)</f>
        <v/>
      </c>
      <c r="B276" s="391" t="str">
        <f>IF('Firm Fixed Price'!B219="","",'Firm Fixed Price'!B219)</f>
        <v/>
      </c>
      <c r="C276" s="335">
        <f>IF('Firm Fixed Price'!C219="","",'Firm Fixed Price'!C219)</f>
        <v>0</v>
      </c>
      <c r="D276" s="335" t="str">
        <f>IF('Firm Fixed Price'!G219="","",'Firm Fixed Price'!G219)</f>
        <v/>
      </c>
      <c r="E276" s="335" t="str">
        <f>IF('Firm Fixed Price'!H219="","",'Firm Fixed Price'!H219)</f>
        <v/>
      </c>
      <c r="F276" s="392">
        <f>IF('Firm Fixed Price'!E219="","",'Firm Fixed Price'!E219)</f>
        <v>0</v>
      </c>
      <c r="G276" s="392">
        <f>IF('Firm Fixed Price'!F219="","",'Firm Fixed Price'!F219)</f>
        <v>0</v>
      </c>
      <c r="H276" s="392" t="str">
        <f>IF('Firm Fixed Price'!I219="","",'Firm Fixed Price'!I219)</f>
        <v/>
      </c>
      <c r="I276" s="393" t="str">
        <f>IF('Firm Fixed Price'!J219="","",'Firm Fixed Price'!J219)</f>
        <v/>
      </c>
      <c r="J276"/>
      <c r="K276"/>
      <c r="L276" s="86"/>
      <c r="M276" s="73"/>
      <c r="N276" s="73"/>
      <c r="O276" s="73"/>
    </row>
    <row r="277" spans="1:15" ht="18" hidden="1" customHeight="1" x14ac:dyDescent="0.25">
      <c r="A277" s="390" t="str">
        <f>IF('Firm Fixed Price'!A220="","",'Firm Fixed Price'!A220)</f>
        <v/>
      </c>
      <c r="B277" s="391" t="str">
        <f>IF('Firm Fixed Price'!B220="","",'Firm Fixed Price'!B220)</f>
        <v/>
      </c>
      <c r="C277" s="335">
        <f>IF('Firm Fixed Price'!C220="","",'Firm Fixed Price'!C220)</f>
        <v>0</v>
      </c>
      <c r="D277" s="335" t="str">
        <f>IF('Firm Fixed Price'!G220="","",'Firm Fixed Price'!G220)</f>
        <v/>
      </c>
      <c r="E277" s="335" t="str">
        <f>IF('Firm Fixed Price'!H220="","",'Firm Fixed Price'!H220)</f>
        <v/>
      </c>
      <c r="F277" s="392">
        <f>IF('Firm Fixed Price'!E220="","",'Firm Fixed Price'!E220)</f>
        <v>0</v>
      </c>
      <c r="G277" s="392">
        <f>IF('Firm Fixed Price'!F220="","",'Firm Fixed Price'!F220)</f>
        <v>0</v>
      </c>
      <c r="H277" s="392" t="str">
        <f>IF('Firm Fixed Price'!I220="","",'Firm Fixed Price'!I220)</f>
        <v/>
      </c>
      <c r="I277" s="393" t="str">
        <f>IF('Firm Fixed Price'!J220="","",'Firm Fixed Price'!J220)</f>
        <v/>
      </c>
      <c r="J277"/>
      <c r="K277"/>
      <c r="L277" s="86"/>
      <c r="M277" s="73"/>
      <c r="N277" s="73"/>
      <c r="O277" s="73"/>
    </row>
    <row r="278" spans="1:15" ht="18" hidden="1" customHeight="1" x14ac:dyDescent="0.25">
      <c r="A278" s="390" t="str">
        <f>IF('Firm Fixed Price'!A221="","",'Firm Fixed Price'!A221)</f>
        <v/>
      </c>
      <c r="B278" s="391" t="str">
        <f>IF('Firm Fixed Price'!B221="","",'Firm Fixed Price'!B221)</f>
        <v/>
      </c>
      <c r="C278" s="335">
        <f>IF('Firm Fixed Price'!C221="","",'Firm Fixed Price'!C221)</f>
        <v>0</v>
      </c>
      <c r="D278" s="335" t="str">
        <f>IF('Firm Fixed Price'!G221="","",'Firm Fixed Price'!G221)</f>
        <v/>
      </c>
      <c r="E278" s="335" t="str">
        <f>IF('Firm Fixed Price'!H221="","",'Firm Fixed Price'!H221)</f>
        <v/>
      </c>
      <c r="F278" s="392">
        <f>IF('Firm Fixed Price'!E221="","",'Firm Fixed Price'!E221)</f>
        <v>0</v>
      </c>
      <c r="G278" s="392">
        <f>IF('Firm Fixed Price'!F221="","",'Firm Fixed Price'!F221)</f>
        <v>0</v>
      </c>
      <c r="H278" s="392" t="str">
        <f>IF('Firm Fixed Price'!I221="","",'Firm Fixed Price'!I221)</f>
        <v/>
      </c>
      <c r="I278" s="393" t="str">
        <f>IF('Firm Fixed Price'!J221="","",'Firm Fixed Price'!J221)</f>
        <v/>
      </c>
      <c r="J278"/>
      <c r="K278"/>
      <c r="L278" s="86"/>
      <c r="M278" s="73"/>
      <c r="N278" s="73"/>
      <c r="O278" s="73"/>
    </row>
    <row r="279" spans="1:15" ht="18" hidden="1" customHeight="1" x14ac:dyDescent="0.25">
      <c r="A279" s="390" t="str">
        <f>IF('Firm Fixed Price'!A222="","",'Firm Fixed Price'!A222)</f>
        <v/>
      </c>
      <c r="B279" s="391" t="str">
        <f>IF('Firm Fixed Price'!B222="","",'Firm Fixed Price'!B222)</f>
        <v/>
      </c>
      <c r="C279" s="335">
        <f>IF('Firm Fixed Price'!C222="","",'Firm Fixed Price'!C222)</f>
        <v>0</v>
      </c>
      <c r="D279" s="335" t="str">
        <f>IF('Firm Fixed Price'!G222="","",'Firm Fixed Price'!G222)</f>
        <v/>
      </c>
      <c r="E279" s="335" t="str">
        <f>IF('Firm Fixed Price'!H222="","",'Firm Fixed Price'!H222)</f>
        <v/>
      </c>
      <c r="F279" s="392">
        <f>IF('Firm Fixed Price'!E222="","",'Firm Fixed Price'!E222)</f>
        <v>0</v>
      </c>
      <c r="G279" s="392">
        <f>IF('Firm Fixed Price'!F222="","",'Firm Fixed Price'!F222)</f>
        <v>0</v>
      </c>
      <c r="H279" s="392" t="str">
        <f>IF('Firm Fixed Price'!I222="","",'Firm Fixed Price'!I222)</f>
        <v/>
      </c>
      <c r="I279" s="393" t="str">
        <f>IF('Firm Fixed Price'!J222="","",'Firm Fixed Price'!J222)</f>
        <v/>
      </c>
      <c r="J279"/>
      <c r="K279"/>
      <c r="L279" s="86"/>
      <c r="M279" s="73"/>
      <c r="N279" s="73"/>
      <c r="O279" s="73"/>
    </row>
    <row r="280" spans="1:15" ht="18" hidden="1" customHeight="1" x14ac:dyDescent="0.25">
      <c r="A280" s="390" t="str">
        <f>IF('Firm Fixed Price'!A223="","",'Firm Fixed Price'!A223)</f>
        <v/>
      </c>
      <c r="B280" s="391" t="str">
        <f>IF('Firm Fixed Price'!B223="","",'Firm Fixed Price'!B223)</f>
        <v/>
      </c>
      <c r="C280" s="335">
        <f>IF('Firm Fixed Price'!C223="","",'Firm Fixed Price'!C223)</f>
        <v>0</v>
      </c>
      <c r="D280" s="335" t="str">
        <f>IF('Firm Fixed Price'!G223="","",'Firm Fixed Price'!G223)</f>
        <v/>
      </c>
      <c r="E280" s="335" t="str">
        <f>IF('Firm Fixed Price'!H223="","",'Firm Fixed Price'!H223)</f>
        <v/>
      </c>
      <c r="F280" s="392">
        <f>IF('Firm Fixed Price'!E223="","",'Firm Fixed Price'!E223)</f>
        <v>0</v>
      </c>
      <c r="G280" s="392">
        <f>IF('Firm Fixed Price'!F223="","",'Firm Fixed Price'!F223)</f>
        <v>0</v>
      </c>
      <c r="H280" s="392" t="str">
        <f>IF('Firm Fixed Price'!I223="","",'Firm Fixed Price'!I223)</f>
        <v/>
      </c>
      <c r="I280" s="393" t="str">
        <f>IF('Firm Fixed Price'!J223="","",'Firm Fixed Price'!J223)</f>
        <v/>
      </c>
      <c r="J280"/>
      <c r="K280"/>
      <c r="L280" s="86"/>
      <c r="M280" s="73"/>
      <c r="N280" s="73"/>
      <c r="O280" s="73"/>
    </row>
    <row r="281" spans="1:15" ht="18" hidden="1" customHeight="1" x14ac:dyDescent="0.25">
      <c r="A281" s="390" t="str">
        <f>IF('Firm Fixed Price'!A224="","",'Firm Fixed Price'!A224)</f>
        <v/>
      </c>
      <c r="B281" s="391" t="str">
        <f>IF('Firm Fixed Price'!B224="","",'Firm Fixed Price'!B224)</f>
        <v/>
      </c>
      <c r="C281" s="335">
        <f>IF('Firm Fixed Price'!C224="","",'Firm Fixed Price'!C224)</f>
        <v>0</v>
      </c>
      <c r="D281" s="335" t="str">
        <f>IF('Firm Fixed Price'!G224="","",'Firm Fixed Price'!G224)</f>
        <v/>
      </c>
      <c r="E281" s="335" t="str">
        <f>IF('Firm Fixed Price'!H224="","",'Firm Fixed Price'!H224)</f>
        <v/>
      </c>
      <c r="F281" s="392">
        <f>IF('Firm Fixed Price'!E224="","",'Firm Fixed Price'!E224)</f>
        <v>0</v>
      </c>
      <c r="G281" s="392">
        <f>IF('Firm Fixed Price'!F224="","",'Firm Fixed Price'!F224)</f>
        <v>0</v>
      </c>
      <c r="H281" s="392" t="str">
        <f>IF('Firm Fixed Price'!I224="","",'Firm Fixed Price'!I224)</f>
        <v/>
      </c>
      <c r="I281" s="393" t="str">
        <f>IF('Firm Fixed Price'!J224="","",'Firm Fixed Price'!J224)</f>
        <v/>
      </c>
      <c r="J281"/>
      <c r="K281"/>
      <c r="L281" s="86"/>
      <c r="M281" s="73"/>
      <c r="N281" s="73"/>
      <c r="O281" s="73"/>
    </row>
    <row r="282" spans="1:15" ht="18" hidden="1" customHeight="1" x14ac:dyDescent="0.25">
      <c r="A282" s="390" t="str">
        <f>IF('Firm Fixed Price'!A225="","",'Firm Fixed Price'!A225)</f>
        <v/>
      </c>
      <c r="B282" s="391" t="str">
        <f>IF('Firm Fixed Price'!B225="","",'Firm Fixed Price'!B225)</f>
        <v/>
      </c>
      <c r="C282" s="335">
        <f>IF('Firm Fixed Price'!C225="","",'Firm Fixed Price'!C225)</f>
        <v>0</v>
      </c>
      <c r="D282" s="335" t="str">
        <f>IF('Firm Fixed Price'!G225="","",'Firm Fixed Price'!G225)</f>
        <v/>
      </c>
      <c r="E282" s="335" t="str">
        <f>IF('Firm Fixed Price'!H225="","",'Firm Fixed Price'!H225)</f>
        <v/>
      </c>
      <c r="F282" s="392">
        <f>IF('Firm Fixed Price'!E225="","",'Firm Fixed Price'!E225)</f>
        <v>0</v>
      </c>
      <c r="G282" s="392">
        <f>IF('Firm Fixed Price'!F225="","",'Firm Fixed Price'!F225)</f>
        <v>0</v>
      </c>
      <c r="H282" s="392" t="str">
        <f>IF('Firm Fixed Price'!I225="","",'Firm Fixed Price'!I225)</f>
        <v/>
      </c>
      <c r="I282" s="393" t="str">
        <f>IF('Firm Fixed Price'!J225="","",'Firm Fixed Price'!J225)</f>
        <v/>
      </c>
      <c r="J282"/>
      <c r="K282"/>
      <c r="L282" s="86"/>
      <c r="M282" s="73"/>
      <c r="N282" s="73"/>
      <c r="O282" s="73"/>
    </row>
    <row r="283" spans="1:15" ht="18" hidden="1" customHeight="1" x14ac:dyDescent="0.25">
      <c r="A283" s="390" t="str">
        <f>IF('Firm Fixed Price'!A226="","",'Firm Fixed Price'!A226)</f>
        <v/>
      </c>
      <c r="B283" s="391" t="str">
        <f>IF('Firm Fixed Price'!B226="","",'Firm Fixed Price'!B226)</f>
        <v/>
      </c>
      <c r="C283" s="335">
        <f>IF('Firm Fixed Price'!C226="","",'Firm Fixed Price'!C226)</f>
        <v>0</v>
      </c>
      <c r="D283" s="335" t="str">
        <f>IF('Firm Fixed Price'!G226="","",'Firm Fixed Price'!G226)</f>
        <v/>
      </c>
      <c r="E283" s="335" t="str">
        <f>IF('Firm Fixed Price'!H226="","",'Firm Fixed Price'!H226)</f>
        <v/>
      </c>
      <c r="F283" s="392">
        <f>IF('Firm Fixed Price'!E226="","",'Firm Fixed Price'!E226)</f>
        <v>0</v>
      </c>
      <c r="G283" s="392">
        <f>IF('Firm Fixed Price'!F226="","",'Firm Fixed Price'!F226)</f>
        <v>0</v>
      </c>
      <c r="H283" s="392" t="str">
        <f>IF('Firm Fixed Price'!I226="","",'Firm Fixed Price'!I226)</f>
        <v/>
      </c>
      <c r="I283" s="393" t="str">
        <f>IF('Firm Fixed Price'!J226="","",'Firm Fixed Price'!J226)</f>
        <v/>
      </c>
      <c r="J283"/>
      <c r="K283"/>
      <c r="L283" s="86"/>
      <c r="M283" s="73"/>
      <c r="N283" s="73"/>
      <c r="O283" s="73"/>
    </row>
    <row r="284" spans="1:15" ht="18" hidden="1" customHeight="1" x14ac:dyDescent="0.25">
      <c r="A284" s="390" t="str">
        <f>IF('Firm Fixed Price'!A227="","",'Firm Fixed Price'!A227)</f>
        <v/>
      </c>
      <c r="B284" s="391" t="str">
        <f>IF('Firm Fixed Price'!B227="","",'Firm Fixed Price'!B227)</f>
        <v/>
      </c>
      <c r="C284" s="335">
        <f>IF('Firm Fixed Price'!C227="","",'Firm Fixed Price'!C227)</f>
        <v>0</v>
      </c>
      <c r="D284" s="335" t="str">
        <f>IF('Firm Fixed Price'!G227="","",'Firm Fixed Price'!G227)</f>
        <v/>
      </c>
      <c r="E284" s="335" t="str">
        <f>IF('Firm Fixed Price'!H227="","",'Firm Fixed Price'!H227)</f>
        <v/>
      </c>
      <c r="F284" s="392">
        <f>IF('Firm Fixed Price'!E227="","",'Firm Fixed Price'!E227)</f>
        <v>0</v>
      </c>
      <c r="G284" s="392">
        <f>IF('Firm Fixed Price'!F227="","",'Firm Fixed Price'!F227)</f>
        <v>0</v>
      </c>
      <c r="H284" s="392" t="str">
        <f>IF('Firm Fixed Price'!I227="","",'Firm Fixed Price'!I227)</f>
        <v/>
      </c>
      <c r="I284" s="393" t="str">
        <f>IF('Firm Fixed Price'!J227="","",'Firm Fixed Price'!J227)</f>
        <v/>
      </c>
      <c r="J284"/>
      <c r="K284"/>
      <c r="L284" s="86"/>
      <c r="M284" s="73"/>
      <c r="N284" s="73"/>
      <c r="O284" s="73"/>
    </row>
    <row r="285" spans="1:15" ht="18" hidden="1" customHeight="1" x14ac:dyDescent="0.25">
      <c r="A285" s="390" t="str">
        <f>IF('Firm Fixed Price'!A228="","",'Firm Fixed Price'!A228)</f>
        <v/>
      </c>
      <c r="B285" s="391" t="str">
        <f>IF('Firm Fixed Price'!B228="","",'Firm Fixed Price'!B228)</f>
        <v/>
      </c>
      <c r="C285" s="335">
        <f>IF('Firm Fixed Price'!C228="","",'Firm Fixed Price'!C228)</f>
        <v>0</v>
      </c>
      <c r="D285" s="335" t="str">
        <f>IF('Firm Fixed Price'!G228="","",'Firm Fixed Price'!G228)</f>
        <v/>
      </c>
      <c r="E285" s="335" t="str">
        <f>IF('Firm Fixed Price'!H228="","",'Firm Fixed Price'!H228)</f>
        <v/>
      </c>
      <c r="F285" s="392">
        <f>IF('Firm Fixed Price'!E228="","",'Firm Fixed Price'!E228)</f>
        <v>0</v>
      </c>
      <c r="G285" s="392">
        <f>IF('Firm Fixed Price'!F228="","",'Firm Fixed Price'!F228)</f>
        <v>0</v>
      </c>
      <c r="H285" s="392" t="str">
        <f>IF('Firm Fixed Price'!I228="","",'Firm Fixed Price'!I228)</f>
        <v/>
      </c>
      <c r="I285" s="393" t="str">
        <f>IF('Firm Fixed Price'!J228="","",'Firm Fixed Price'!J228)</f>
        <v/>
      </c>
      <c r="J285"/>
      <c r="K285"/>
      <c r="L285" s="86"/>
      <c r="M285" s="73"/>
      <c r="N285" s="73"/>
      <c r="O285" s="73"/>
    </row>
    <row r="286" spans="1:15" ht="18" hidden="1" customHeight="1" x14ac:dyDescent="0.25">
      <c r="A286" s="390" t="str">
        <f>IF('Firm Fixed Price'!A229="","",'Firm Fixed Price'!A229)</f>
        <v/>
      </c>
      <c r="B286" s="391" t="str">
        <f>IF('Firm Fixed Price'!B229="","",'Firm Fixed Price'!B229)</f>
        <v/>
      </c>
      <c r="C286" s="335">
        <f>IF('Firm Fixed Price'!C229="","",'Firm Fixed Price'!C229)</f>
        <v>0</v>
      </c>
      <c r="D286" s="335" t="str">
        <f>IF('Firm Fixed Price'!G229="","",'Firm Fixed Price'!G229)</f>
        <v/>
      </c>
      <c r="E286" s="335" t="str">
        <f>IF('Firm Fixed Price'!H229="","",'Firm Fixed Price'!H229)</f>
        <v/>
      </c>
      <c r="F286" s="392">
        <f>IF('Firm Fixed Price'!E229="","",'Firm Fixed Price'!E229)</f>
        <v>0</v>
      </c>
      <c r="G286" s="392">
        <f>IF('Firm Fixed Price'!F229="","",'Firm Fixed Price'!F229)</f>
        <v>0</v>
      </c>
      <c r="H286" s="392" t="str">
        <f>IF('Firm Fixed Price'!I229="","",'Firm Fixed Price'!I229)</f>
        <v/>
      </c>
      <c r="I286" s="393" t="str">
        <f>IF('Firm Fixed Price'!J229="","",'Firm Fixed Price'!J229)</f>
        <v/>
      </c>
      <c r="J286"/>
      <c r="K286"/>
      <c r="L286" s="86"/>
      <c r="M286" s="73"/>
      <c r="N286" s="73"/>
      <c r="O286" s="73"/>
    </row>
    <row r="287" spans="1:15" ht="18" hidden="1" customHeight="1" x14ac:dyDescent="0.25">
      <c r="A287" s="390" t="str">
        <f>IF('Firm Fixed Price'!A230="","",'Firm Fixed Price'!A230)</f>
        <v/>
      </c>
      <c r="B287" s="391" t="str">
        <f>IF('Firm Fixed Price'!B230="","",'Firm Fixed Price'!B230)</f>
        <v/>
      </c>
      <c r="C287" s="335">
        <f>IF('Firm Fixed Price'!C230="","",'Firm Fixed Price'!C230)</f>
        <v>0</v>
      </c>
      <c r="D287" s="335" t="str">
        <f>IF('Firm Fixed Price'!G230="","",'Firm Fixed Price'!G230)</f>
        <v/>
      </c>
      <c r="E287" s="335" t="str">
        <f>IF('Firm Fixed Price'!H230="","",'Firm Fixed Price'!H230)</f>
        <v/>
      </c>
      <c r="F287" s="392">
        <f>IF('Firm Fixed Price'!E230="","",'Firm Fixed Price'!E230)</f>
        <v>0</v>
      </c>
      <c r="G287" s="392">
        <f>IF('Firm Fixed Price'!F230="","",'Firm Fixed Price'!F230)</f>
        <v>0</v>
      </c>
      <c r="H287" s="392" t="str">
        <f>IF('Firm Fixed Price'!I230="","",'Firm Fixed Price'!I230)</f>
        <v/>
      </c>
      <c r="I287" s="393" t="str">
        <f>IF('Firm Fixed Price'!J230="","",'Firm Fixed Price'!J230)</f>
        <v/>
      </c>
      <c r="J287"/>
      <c r="K287"/>
      <c r="L287" s="86"/>
      <c r="M287" s="73"/>
      <c r="N287" s="73"/>
      <c r="O287" s="73"/>
    </row>
    <row r="288" spans="1:15" ht="18" hidden="1" customHeight="1" x14ac:dyDescent="0.25">
      <c r="A288" s="390" t="str">
        <f>IF('Firm Fixed Price'!A231="","",'Firm Fixed Price'!A231)</f>
        <v/>
      </c>
      <c r="B288" s="391" t="str">
        <f>IF('Firm Fixed Price'!B231="","",'Firm Fixed Price'!B231)</f>
        <v/>
      </c>
      <c r="C288" s="335">
        <f>IF('Firm Fixed Price'!C231="","",'Firm Fixed Price'!C231)</f>
        <v>0</v>
      </c>
      <c r="D288" s="335" t="str">
        <f>IF('Firm Fixed Price'!G231="","",'Firm Fixed Price'!G231)</f>
        <v/>
      </c>
      <c r="E288" s="335" t="str">
        <f>IF('Firm Fixed Price'!H231="","",'Firm Fixed Price'!H231)</f>
        <v/>
      </c>
      <c r="F288" s="392">
        <f>IF('Firm Fixed Price'!E231="","",'Firm Fixed Price'!E231)</f>
        <v>0</v>
      </c>
      <c r="G288" s="392">
        <f>IF('Firm Fixed Price'!F231="","",'Firm Fixed Price'!F231)</f>
        <v>0</v>
      </c>
      <c r="H288" s="392" t="str">
        <f>IF('Firm Fixed Price'!I231="","",'Firm Fixed Price'!I231)</f>
        <v/>
      </c>
      <c r="I288" s="393" t="str">
        <f>IF('Firm Fixed Price'!J231="","",'Firm Fixed Price'!J231)</f>
        <v/>
      </c>
      <c r="J288"/>
      <c r="K288"/>
      <c r="L288" s="86"/>
      <c r="M288" s="73"/>
      <c r="N288" s="73"/>
      <c r="O288" s="73"/>
    </row>
    <row r="289" spans="1:15" ht="18" hidden="1" customHeight="1" x14ac:dyDescent="0.25">
      <c r="A289" s="390" t="str">
        <f>IF('Firm Fixed Price'!A232="","",'Firm Fixed Price'!A232)</f>
        <v/>
      </c>
      <c r="B289" s="391" t="str">
        <f>IF('Firm Fixed Price'!B232="","",'Firm Fixed Price'!B232)</f>
        <v/>
      </c>
      <c r="C289" s="335">
        <f>IF('Firm Fixed Price'!C232="","",'Firm Fixed Price'!C232)</f>
        <v>0</v>
      </c>
      <c r="D289" s="335" t="str">
        <f>IF('Firm Fixed Price'!G232="","",'Firm Fixed Price'!G232)</f>
        <v/>
      </c>
      <c r="E289" s="335" t="str">
        <f>IF('Firm Fixed Price'!H232="","",'Firm Fixed Price'!H232)</f>
        <v/>
      </c>
      <c r="F289" s="392">
        <f>IF('Firm Fixed Price'!E232="","",'Firm Fixed Price'!E232)</f>
        <v>0</v>
      </c>
      <c r="G289" s="392">
        <f>IF('Firm Fixed Price'!F232="","",'Firm Fixed Price'!F232)</f>
        <v>0</v>
      </c>
      <c r="H289" s="392" t="str">
        <f>IF('Firm Fixed Price'!I232="","",'Firm Fixed Price'!I232)</f>
        <v/>
      </c>
      <c r="I289" s="393" t="str">
        <f>IF('Firm Fixed Price'!J232="","",'Firm Fixed Price'!J232)</f>
        <v/>
      </c>
      <c r="J289"/>
      <c r="K289"/>
      <c r="L289" s="86"/>
      <c r="M289" s="73"/>
      <c r="N289" s="73"/>
      <c r="O289" s="73"/>
    </row>
    <row r="290" spans="1:15" ht="18" hidden="1" customHeight="1" x14ac:dyDescent="0.25">
      <c r="A290" s="390" t="str">
        <f>IF('Firm Fixed Price'!A233="","",'Firm Fixed Price'!A233)</f>
        <v/>
      </c>
      <c r="B290" s="391" t="str">
        <f>IF('Firm Fixed Price'!B233="","",'Firm Fixed Price'!B233)</f>
        <v/>
      </c>
      <c r="C290" s="335">
        <f>IF('Firm Fixed Price'!C233="","",'Firm Fixed Price'!C233)</f>
        <v>0</v>
      </c>
      <c r="D290" s="335" t="str">
        <f>IF('Firm Fixed Price'!G233="","",'Firm Fixed Price'!G233)</f>
        <v/>
      </c>
      <c r="E290" s="335" t="str">
        <f>IF('Firm Fixed Price'!H233="","",'Firm Fixed Price'!H233)</f>
        <v/>
      </c>
      <c r="F290" s="392">
        <f>IF('Firm Fixed Price'!E233="","",'Firm Fixed Price'!E233)</f>
        <v>0</v>
      </c>
      <c r="G290" s="392">
        <f>IF('Firm Fixed Price'!F233="","",'Firm Fixed Price'!F233)</f>
        <v>0</v>
      </c>
      <c r="H290" s="392" t="str">
        <f>IF('Firm Fixed Price'!I233="","",'Firm Fixed Price'!I233)</f>
        <v/>
      </c>
      <c r="I290" s="393" t="str">
        <f>IF('Firm Fixed Price'!J233="","",'Firm Fixed Price'!J233)</f>
        <v/>
      </c>
      <c r="J290"/>
      <c r="K290"/>
      <c r="L290" s="86"/>
      <c r="M290" s="73"/>
      <c r="N290" s="73"/>
      <c r="O290" s="73"/>
    </row>
    <row r="291" spans="1:15" ht="18" hidden="1" customHeight="1" x14ac:dyDescent="0.25">
      <c r="A291" s="390" t="str">
        <f>IF('Firm Fixed Price'!A234="","",'Firm Fixed Price'!A234)</f>
        <v/>
      </c>
      <c r="B291" s="391" t="str">
        <f>IF('Firm Fixed Price'!B234="","",'Firm Fixed Price'!B234)</f>
        <v/>
      </c>
      <c r="C291" s="335">
        <f>IF('Firm Fixed Price'!C234="","",'Firm Fixed Price'!C234)</f>
        <v>0</v>
      </c>
      <c r="D291" s="335" t="str">
        <f>IF('Firm Fixed Price'!G234="","",'Firm Fixed Price'!G234)</f>
        <v/>
      </c>
      <c r="E291" s="335" t="str">
        <f>IF('Firm Fixed Price'!H234="","",'Firm Fixed Price'!H234)</f>
        <v/>
      </c>
      <c r="F291" s="392">
        <f>IF('Firm Fixed Price'!E234="","",'Firm Fixed Price'!E234)</f>
        <v>0</v>
      </c>
      <c r="G291" s="392">
        <f>IF('Firm Fixed Price'!F234="","",'Firm Fixed Price'!F234)</f>
        <v>0</v>
      </c>
      <c r="H291" s="392" t="str">
        <f>IF('Firm Fixed Price'!I234="","",'Firm Fixed Price'!I234)</f>
        <v/>
      </c>
      <c r="I291" s="393" t="str">
        <f>IF('Firm Fixed Price'!J234="","",'Firm Fixed Price'!J234)</f>
        <v/>
      </c>
      <c r="J291"/>
      <c r="K291"/>
      <c r="L291" s="86"/>
      <c r="M291" s="73"/>
      <c r="N291" s="73"/>
      <c r="O291" s="73"/>
    </row>
    <row r="292" spans="1:15" ht="18" hidden="1" customHeight="1" x14ac:dyDescent="0.25">
      <c r="A292" s="390" t="str">
        <f>IF('Firm Fixed Price'!A235="","",'Firm Fixed Price'!A235)</f>
        <v/>
      </c>
      <c r="B292" s="391" t="str">
        <f>IF('Firm Fixed Price'!B235="","",'Firm Fixed Price'!B235)</f>
        <v/>
      </c>
      <c r="C292" s="335">
        <f>IF('Firm Fixed Price'!C235="","",'Firm Fixed Price'!C235)</f>
        <v>0</v>
      </c>
      <c r="D292" s="335" t="str">
        <f>IF('Firm Fixed Price'!G235="","",'Firm Fixed Price'!G235)</f>
        <v/>
      </c>
      <c r="E292" s="335" t="str">
        <f>IF('Firm Fixed Price'!H235="","",'Firm Fixed Price'!H235)</f>
        <v/>
      </c>
      <c r="F292" s="392">
        <f>IF('Firm Fixed Price'!E235="","",'Firm Fixed Price'!E235)</f>
        <v>0</v>
      </c>
      <c r="G292" s="392">
        <f>IF('Firm Fixed Price'!F235="","",'Firm Fixed Price'!F235)</f>
        <v>0</v>
      </c>
      <c r="H292" s="392" t="str">
        <f>IF('Firm Fixed Price'!I235="","",'Firm Fixed Price'!I235)</f>
        <v/>
      </c>
      <c r="I292" s="393" t="str">
        <f>IF('Firm Fixed Price'!J235="","",'Firm Fixed Price'!J235)</f>
        <v/>
      </c>
      <c r="J292"/>
      <c r="K292"/>
      <c r="L292" s="86"/>
      <c r="M292" s="73"/>
      <c r="N292" s="73"/>
      <c r="O292" s="73"/>
    </row>
    <row r="293" spans="1:15" ht="18" hidden="1" customHeight="1" x14ac:dyDescent="0.25">
      <c r="A293" s="390" t="str">
        <f>IF('Firm Fixed Price'!A236="","",'Firm Fixed Price'!A236)</f>
        <v/>
      </c>
      <c r="B293" s="391" t="str">
        <f>IF('Firm Fixed Price'!B236="","",'Firm Fixed Price'!B236)</f>
        <v/>
      </c>
      <c r="C293" s="335">
        <f>IF('Firm Fixed Price'!C236="","",'Firm Fixed Price'!C236)</f>
        <v>0</v>
      </c>
      <c r="D293" s="335" t="str">
        <f>IF('Firm Fixed Price'!G236="","",'Firm Fixed Price'!G236)</f>
        <v/>
      </c>
      <c r="E293" s="335" t="str">
        <f>IF('Firm Fixed Price'!H236="","",'Firm Fixed Price'!H236)</f>
        <v/>
      </c>
      <c r="F293" s="392">
        <f>IF('Firm Fixed Price'!E236="","",'Firm Fixed Price'!E236)</f>
        <v>0</v>
      </c>
      <c r="G293" s="392">
        <f>IF('Firm Fixed Price'!F236="","",'Firm Fixed Price'!F236)</f>
        <v>0</v>
      </c>
      <c r="H293" s="392" t="str">
        <f>IF('Firm Fixed Price'!I236="","",'Firm Fixed Price'!I236)</f>
        <v/>
      </c>
      <c r="I293" s="393" t="str">
        <f>IF('Firm Fixed Price'!J236="","",'Firm Fixed Price'!J236)</f>
        <v/>
      </c>
      <c r="J293"/>
      <c r="K293"/>
      <c r="L293" s="86"/>
      <c r="M293" s="73"/>
      <c r="N293" s="73"/>
      <c r="O293" s="73"/>
    </row>
    <row r="294" spans="1:15" ht="18" hidden="1" customHeight="1" x14ac:dyDescent="0.25">
      <c r="A294" s="390" t="str">
        <f>IF('Firm Fixed Price'!A237="","",'Firm Fixed Price'!A237)</f>
        <v/>
      </c>
      <c r="B294" s="391" t="str">
        <f>IF('Firm Fixed Price'!B237="","",'Firm Fixed Price'!B237)</f>
        <v/>
      </c>
      <c r="C294" s="335">
        <f>IF('Firm Fixed Price'!C237="","",'Firm Fixed Price'!C237)</f>
        <v>0</v>
      </c>
      <c r="D294" s="335" t="str">
        <f>IF('Firm Fixed Price'!G237="","",'Firm Fixed Price'!G237)</f>
        <v/>
      </c>
      <c r="E294" s="335" t="str">
        <f>IF('Firm Fixed Price'!H237="","",'Firm Fixed Price'!H237)</f>
        <v/>
      </c>
      <c r="F294" s="392">
        <f>IF('Firm Fixed Price'!E237="","",'Firm Fixed Price'!E237)</f>
        <v>0</v>
      </c>
      <c r="G294" s="392">
        <f>IF('Firm Fixed Price'!F237="","",'Firm Fixed Price'!F237)</f>
        <v>0</v>
      </c>
      <c r="H294" s="392" t="str">
        <f>IF('Firm Fixed Price'!I237="","",'Firm Fixed Price'!I237)</f>
        <v/>
      </c>
      <c r="I294" s="393" t="str">
        <f>IF('Firm Fixed Price'!J237="","",'Firm Fixed Price'!J237)</f>
        <v/>
      </c>
      <c r="J294"/>
      <c r="K294"/>
      <c r="L294" s="86"/>
      <c r="M294" s="73"/>
      <c r="N294" s="73"/>
      <c r="O294" s="73"/>
    </row>
    <row r="295" spans="1:15" ht="18" hidden="1" customHeight="1" x14ac:dyDescent="0.25">
      <c r="A295" s="390" t="str">
        <f>IF('Firm Fixed Price'!A238="","",'Firm Fixed Price'!A238)</f>
        <v/>
      </c>
      <c r="B295" s="391" t="str">
        <f>IF('Firm Fixed Price'!B238="","",'Firm Fixed Price'!B238)</f>
        <v/>
      </c>
      <c r="C295" s="335">
        <f>IF('Firm Fixed Price'!C238="","",'Firm Fixed Price'!C238)</f>
        <v>0</v>
      </c>
      <c r="D295" s="335" t="str">
        <f>IF('Firm Fixed Price'!G238="","",'Firm Fixed Price'!G238)</f>
        <v/>
      </c>
      <c r="E295" s="335" t="str">
        <f>IF('Firm Fixed Price'!H238="","",'Firm Fixed Price'!H238)</f>
        <v/>
      </c>
      <c r="F295" s="392">
        <f>IF('Firm Fixed Price'!E238="","",'Firm Fixed Price'!E238)</f>
        <v>0</v>
      </c>
      <c r="G295" s="392">
        <f>IF('Firm Fixed Price'!F238="","",'Firm Fixed Price'!F238)</f>
        <v>0</v>
      </c>
      <c r="H295" s="392" t="str">
        <f>IF('Firm Fixed Price'!I238="","",'Firm Fixed Price'!I238)</f>
        <v/>
      </c>
      <c r="I295" s="393" t="str">
        <f>IF('Firm Fixed Price'!J238="","",'Firm Fixed Price'!J238)</f>
        <v/>
      </c>
      <c r="J295"/>
      <c r="K295"/>
      <c r="L295" s="86"/>
      <c r="M295" s="73"/>
      <c r="N295" s="73"/>
      <c r="O295" s="73"/>
    </row>
    <row r="296" spans="1:15" ht="18" hidden="1" customHeight="1" x14ac:dyDescent="0.25">
      <c r="A296" s="390" t="str">
        <f>IF('Firm Fixed Price'!A239="","",'Firm Fixed Price'!A239)</f>
        <v/>
      </c>
      <c r="B296" s="391" t="str">
        <f>IF('Firm Fixed Price'!B239="","",'Firm Fixed Price'!B239)</f>
        <v/>
      </c>
      <c r="C296" s="335">
        <f>IF('Firm Fixed Price'!C239="","",'Firm Fixed Price'!C239)</f>
        <v>0</v>
      </c>
      <c r="D296" s="335" t="str">
        <f>IF('Firm Fixed Price'!G239="","",'Firm Fixed Price'!G239)</f>
        <v/>
      </c>
      <c r="E296" s="335" t="str">
        <f>IF('Firm Fixed Price'!H239="","",'Firm Fixed Price'!H239)</f>
        <v/>
      </c>
      <c r="F296" s="392">
        <f>IF('Firm Fixed Price'!E239="","",'Firm Fixed Price'!E239)</f>
        <v>0</v>
      </c>
      <c r="G296" s="392">
        <f>IF('Firm Fixed Price'!F239="","",'Firm Fixed Price'!F239)</f>
        <v>0</v>
      </c>
      <c r="H296" s="392" t="str">
        <f>IF('Firm Fixed Price'!I239="","",'Firm Fixed Price'!I239)</f>
        <v/>
      </c>
      <c r="I296" s="393" t="str">
        <f>IF('Firm Fixed Price'!J239="","",'Firm Fixed Price'!J239)</f>
        <v/>
      </c>
      <c r="J296"/>
      <c r="K296"/>
      <c r="L296" s="86"/>
      <c r="M296" s="73"/>
      <c r="N296" s="73"/>
      <c r="O296" s="73"/>
    </row>
    <row r="297" spans="1:15" ht="18" hidden="1" customHeight="1" x14ac:dyDescent="0.25">
      <c r="A297" s="390" t="str">
        <f>IF('Firm Fixed Price'!A240="","",'Firm Fixed Price'!A240)</f>
        <v/>
      </c>
      <c r="B297" s="391" t="str">
        <f>IF('Firm Fixed Price'!B240="","",'Firm Fixed Price'!B240)</f>
        <v/>
      </c>
      <c r="C297" s="335">
        <f>IF('Firm Fixed Price'!C240="","",'Firm Fixed Price'!C240)</f>
        <v>0</v>
      </c>
      <c r="D297" s="335" t="str">
        <f>IF('Firm Fixed Price'!G240="","",'Firm Fixed Price'!G240)</f>
        <v/>
      </c>
      <c r="E297" s="335" t="str">
        <f>IF('Firm Fixed Price'!H240="","",'Firm Fixed Price'!H240)</f>
        <v/>
      </c>
      <c r="F297" s="392">
        <f>IF('Firm Fixed Price'!E240="","",'Firm Fixed Price'!E240)</f>
        <v>0</v>
      </c>
      <c r="G297" s="392">
        <f>IF('Firm Fixed Price'!F240="","",'Firm Fixed Price'!F240)</f>
        <v>0</v>
      </c>
      <c r="H297" s="392" t="str">
        <f>IF('Firm Fixed Price'!I240="","",'Firm Fixed Price'!I240)</f>
        <v/>
      </c>
      <c r="I297" s="393" t="str">
        <f>IF('Firm Fixed Price'!J240="","",'Firm Fixed Price'!J240)</f>
        <v/>
      </c>
      <c r="J297"/>
      <c r="K297"/>
      <c r="L297" s="86"/>
      <c r="M297" s="73"/>
      <c r="N297" s="73"/>
      <c r="O297" s="73"/>
    </row>
    <row r="298" spans="1:15" ht="18" hidden="1" customHeight="1" x14ac:dyDescent="0.25">
      <c r="A298" s="390" t="str">
        <f>IF('Firm Fixed Price'!A241="","",'Firm Fixed Price'!A241)</f>
        <v/>
      </c>
      <c r="B298" s="391" t="str">
        <f>IF('Firm Fixed Price'!B241="","",'Firm Fixed Price'!B241)</f>
        <v/>
      </c>
      <c r="C298" s="335">
        <f>IF('Firm Fixed Price'!C241="","",'Firm Fixed Price'!C241)</f>
        <v>0</v>
      </c>
      <c r="D298" s="335" t="str">
        <f>IF('Firm Fixed Price'!G241="","",'Firm Fixed Price'!G241)</f>
        <v/>
      </c>
      <c r="E298" s="335" t="str">
        <f>IF('Firm Fixed Price'!H241="","",'Firm Fixed Price'!H241)</f>
        <v/>
      </c>
      <c r="F298" s="392">
        <f>IF('Firm Fixed Price'!E241="","",'Firm Fixed Price'!E241)</f>
        <v>0</v>
      </c>
      <c r="G298" s="392">
        <f>IF('Firm Fixed Price'!F241="","",'Firm Fixed Price'!F241)</f>
        <v>0</v>
      </c>
      <c r="H298" s="392" t="str">
        <f>IF('Firm Fixed Price'!I241="","",'Firm Fixed Price'!I241)</f>
        <v/>
      </c>
      <c r="I298" s="393" t="str">
        <f>IF('Firm Fixed Price'!J241="","",'Firm Fixed Price'!J241)</f>
        <v/>
      </c>
      <c r="J298"/>
      <c r="K298"/>
      <c r="L298" s="86"/>
      <c r="M298" s="73"/>
      <c r="N298" s="73"/>
      <c r="O298" s="73"/>
    </row>
    <row r="299" spans="1:15" ht="18" hidden="1" customHeight="1" x14ac:dyDescent="0.25">
      <c r="A299" s="390" t="str">
        <f>IF('Firm Fixed Price'!A242="","",'Firm Fixed Price'!A242)</f>
        <v/>
      </c>
      <c r="B299" s="391" t="str">
        <f>IF('Firm Fixed Price'!B242="","",'Firm Fixed Price'!B242)</f>
        <v/>
      </c>
      <c r="C299" s="335">
        <f>IF('Firm Fixed Price'!C242="","",'Firm Fixed Price'!C242)</f>
        <v>0</v>
      </c>
      <c r="D299" s="335" t="str">
        <f>IF('Firm Fixed Price'!G242="","",'Firm Fixed Price'!G242)</f>
        <v/>
      </c>
      <c r="E299" s="335" t="str">
        <f>IF('Firm Fixed Price'!H242="","",'Firm Fixed Price'!H242)</f>
        <v/>
      </c>
      <c r="F299" s="392">
        <f>IF('Firm Fixed Price'!E242="","",'Firm Fixed Price'!E242)</f>
        <v>0</v>
      </c>
      <c r="G299" s="392">
        <f>IF('Firm Fixed Price'!F242="","",'Firm Fixed Price'!F242)</f>
        <v>0</v>
      </c>
      <c r="H299" s="392" t="str">
        <f>IF('Firm Fixed Price'!I242="","",'Firm Fixed Price'!I242)</f>
        <v/>
      </c>
      <c r="I299" s="393" t="str">
        <f>IF('Firm Fixed Price'!J242="","",'Firm Fixed Price'!J242)</f>
        <v/>
      </c>
      <c r="J299"/>
      <c r="K299"/>
      <c r="L299" s="86"/>
      <c r="M299" s="73"/>
      <c r="N299" s="73"/>
      <c r="O299" s="73"/>
    </row>
    <row r="300" spans="1:15" ht="18" hidden="1" customHeight="1" x14ac:dyDescent="0.25">
      <c r="A300" s="390" t="str">
        <f>IF('Firm Fixed Price'!A243="","",'Firm Fixed Price'!A243)</f>
        <v/>
      </c>
      <c r="B300" s="391" t="str">
        <f>IF('Firm Fixed Price'!B243="","",'Firm Fixed Price'!B243)</f>
        <v/>
      </c>
      <c r="C300" s="335">
        <f>IF('Firm Fixed Price'!C243="","",'Firm Fixed Price'!C243)</f>
        <v>0</v>
      </c>
      <c r="D300" s="335" t="str">
        <f>IF('Firm Fixed Price'!G243="","",'Firm Fixed Price'!G243)</f>
        <v/>
      </c>
      <c r="E300" s="335" t="str">
        <f>IF('Firm Fixed Price'!H243="","",'Firm Fixed Price'!H243)</f>
        <v/>
      </c>
      <c r="F300" s="392">
        <f>IF('Firm Fixed Price'!E243="","",'Firm Fixed Price'!E243)</f>
        <v>0</v>
      </c>
      <c r="G300" s="392">
        <f>IF('Firm Fixed Price'!F243="","",'Firm Fixed Price'!F243)</f>
        <v>0</v>
      </c>
      <c r="H300" s="392" t="str">
        <f>IF('Firm Fixed Price'!I243="","",'Firm Fixed Price'!I243)</f>
        <v/>
      </c>
      <c r="I300" s="393" t="str">
        <f>IF('Firm Fixed Price'!J243="","",'Firm Fixed Price'!J243)</f>
        <v/>
      </c>
      <c r="J300"/>
      <c r="K300"/>
      <c r="L300" s="86"/>
      <c r="M300" s="73"/>
      <c r="N300" s="73"/>
      <c r="O300" s="73"/>
    </row>
    <row r="301" spans="1:15" ht="18" hidden="1" customHeight="1" x14ac:dyDescent="0.25">
      <c r="A301" s="390" t="str">
        <f>IF('Firm Fixed Price'!A244="","",'Firm Fixed Price'!A244)</f>
        <v/>
      </c>
      <c r="B301" s="391" t="str">
        <f>IF('Firm Fixed Price'!B244="","",'Firm Fixed Price'!B244)</f>
        <v/>
      </c>
      <c r="C301" s="335">
        <f>IF('Firm Fixed Price'!C244="","",'Firm Fixed Price'!C244)</f>
        <v>0</v>
      </c>
      <c r="D301" s="335" t="str">
        <f>IF('Firm Fixed Price'!G244="","",'Firm Fixed Price'!G244)</f>
        <v/>
      </c>
      <c r="E301" s="335" t="str">
        <f>IF('Firm Fixed Price'!H244="","",'Firm Fixed Price'!H244)</f>
        <v/>
      </c>
      <c r="F301" s="392">
        <f>IF('Firm Fixed Price'!E244="","",'Firm Fixed Price'!E244)</f>
        <v>0</v>
      </c>
      <c r="G301" s="392">
        <f>IF('Firm Fixed Price'!F244="","",'Firm Fixed Price'!F244)</f>
        <v>0</v>
      </c>
      <c r="H301" s="392" t="str">
        <f>IF('Firm Fixed Price'!I244="","",'Firm Fixed Price'!I244)</f>
        <v/>
      </c>
      <c r="I301" s="393" t="str">
        <f>IF('Firm Fixed Price'!J244="","",'Firm Fixed Price'!J244)</f>
        <v/>
      </c>
      <c r="J301"/>
      <c r="K301"/>
      <c r="L301" s="86"/>
      <c r="M301" s="73"/>
      <c r="N301" s="73"/>
      <c r="O301" s="73"/>
    </row>
    <row r="302" spans="1:15" ht="18" hidden="1" customHeight="1" x14ac:dyDescent="0.25">
      <c r="A302" s="390" t="str">
        <f>IF('Firm Fixed Price'!A245="","",'Firm Fixed Price'!A245)</f>
        <v/>
      </c>
      <c r="B302" s="391" t="str">
        <f>IF('Firm Fixed Price'!B245="","",'Firm Fixed Price'!B245)</f>
        <v/>
      </c>
      <c r="C302" s="335">
        <f>IF('Firm Fixed Price'!C245="","",'Firm Fixed Price'!C245)</f>
        <v>0</v>
      </c>
      <c r="D302" s="335" t="str">
        <f>IF('Firm Fixed Price'!G245="","",'Firm Fixed Price'!G245)</f>
        <v/>
      </c>
      <c r="E302" s="335" t="str">
        <f>IF('Firm Fixed Price'!H245="","",'Firm Fixed Price'!H245)</f>
        <v/>
      </c>
      <c r="F302" s="392">
        <f>IF('Firm Fixed Price'!E245="","",'Firm Fixed Price'!E245)</f>
        <v>0</v>
      </c>
      <c r="G302" s="392">
        <f>IF('Firm Fixed Price'!F245="","",'Firm Fixed Price'!F245)</f>
        <v>0</v>
      </c>
      <c r="H302" s="392" t="str">
        <f>IF('Firm Fixed Price'!I245="","",'Firm Fixed Price'!I245)</f>
        <v/>
      </c>
      <c r="I302" s="393" t="str">
        <f>IF('Firm Fixed Price'!J245="","",'Firm Fixed Price'!J245)</f>
        <v/>
      </c>
      <c r="J302"/>
      <c r="K302"/>
      <c r="L302" s="86"/>
      <c r="M302" s="73"/>
      <c r="N302" s="73"/>
      <c r="O302" s="73"/>
    </row>
    <row r="303" spans="1:15" ht="18" hidden="1" customHeight="1" x14ac:dyDescent="0.25">
      <c r="A303" s="390" t="str">
        <f>IF('Firm Fixed Price'!A246="","",'Firm Fixed Price'!A246)</f>
        <v/>
      </c>
      <c r="B303" s="391" t="str">
        <f>IF('Firm Fixed Price'!B246="","",'Firm Fixed Price'!B246)</f>
        <v/>
      </c>
      <c r="C303" s="335">
        <f>IF('Firm Fixed Price'!C246="","",'Firm Fixed Price'!C246)</f>
        <v>0</v>
      </c>
      <c r="D303" s="335" t="str">
        <f>IF('Firm Fixed Price'!G246="","",'Firm Fixed Price'!G246)</f>
        <v/>
      </c>
      <c r="E303" s="335" t="str">
        <f>IF('Firm Fixed Price'!H246="","",'Firm Fixed Price'!H246)</f>
        <v/>
      </c>
      <c r="F303" s="392">
        <f>IF('Firm Fixed Price'!E246="","",'Firm Fixed Price'!E246)</f>
        <v>0</v>
      </c>
      <c r="G303" s="392">
        <f>IF('Firm Fixed Price'!F246="","",'Firm Fixed Price'!F246)</f>
        <v>0</v>
      </c>
      <c r="H303" s="392" t="str">
        <f>IF('Firm Fixed Price'!I246="","",'Firm Fixed Price'!I246)</f>
        <v/>
      </c>
      <c r="I303" s="393" t="str">
        <f>IF('Firm Fixed Price'!J246="","",'Firm Fixed Price'!J246)</f>
        <v/>
      </c>
      <c r="J303"/>
      <c r="K303"/>
      <c r="L303" s="86"/>
      <c r="M303" s="73"/>
      <c r="N303" s="73"/>
      <c r="O303" s="73"/>
    </row>
    <row r="304" spans="1:15" ht="18" hidden="1" customHeight="1" x14ac:dyDescent="0.25">
      <c r="A304" s="390" t="str">
        <f>IF('Firm Fixed Price'!A247="","",'Firm Fixed Price'!A247)</f>
        <v/>
      </c>
      <c r="B304" s="391" t="str">
        <f>IF('Firm Fixed Price'!B247="","",'Firm Fixed Price'!B247)</f>
        <v/>
      </c>
      <c r="C304" s="335">
        <f>IF('Firm Fixed Price'!C247="","",'Firm Fixed Price'!C247)</f>
        <v>0</v>
      </c>
      <c r="D304" s="335" t="str">
        <f>IF('Firm Fixed Price'!G247="","",'Firm Fixed Price'!G247)</f>
        <v/>
      </c>
      <c r="E304" s="335" t="str">
        <f>IF('Firm Fixed Price'!H247="","",'Firm Fixed Price'!H247)</f>
        <v/>
      </c>
      <c r="F304" s="392">
        <f>IF('Firm Fixed Price'!E247="","",'Firm Fixed Price'!E247)</f>
        <v>0</v>
      </c>
      <c r="G304" s="392">
        <f>IF('Firm Fixed Price'!F247="","",'Firm Fixed Price'!F247)</f>
        <v>0</v>
      </c>
      <c r="H304" s="392" t="str">
        <f>IF('Firm Fixed Price'!I247="","",'Firm Fixed Price'!I247)</f>
        <v/>
      </c>
      <c r="I304" s="393" t="str">
        <f>IF('Firm Fixed Price'!J247="","",'Firm Fixed Price'!J247)</f>
        <v/>
      </c>
      <c r="J304"/>
      <c r="K304"/>
      <c r="L304" s="86"/>
      <c r="M304" s="73"/>
      <c r="N304" s="73"/>
      <c r="O304" s="73"/>
    </row>
    <row r="305" spans="1:15" ht="18" hidden="1" customHeight="1" x14ac:dyDescent="0.25">
      <c r="A305" s="390" t="str">
        <f>IF('Firm Fixed Price'!A248="","",'Firm Fixed Price'!A248)</f>
        <v/>
      </c>
      <c r="B305" s="391" t="str">
        <f>IF('Firm Fixed Price'!B248="","",'Firm Fixed Price'!B248)</f>
        <v/>
      </c>
      <c r="C305" s="335">
        <f>IF('Firm Fixed Price'!C248="","",'Firm Fixed Price'!C248)</f>
        <v>0</v>
      </c>
      <c r="D305" s="335" t="str">
        <f>IF('Firm Fixed Price'!G248="","",'Firm Fixed Price'!G248)</f>
        <v/>
      </c>
      <c r="E305" s="335" t="str">
        <f>IF('Firm Fixed Price'!H248="","",'Firm Fixed Price'!H248)</f>
        <v/>
      </c>
      <c r="F305" s="392">
        <f>IF('Firm Fixed Price'!E248="","",'Firm Fixed Price'!E248)</f>
        <v>0</v>
      </c>
      <c r="G305" s="392">
        <f>IF('Firm Fixed Price'!F248="","",'Firm Fixed Price'!F248)</f>
        <v>0</v>
      </c>
      <c r="H305" s="392" t="str">
        <f>IF('Firm Fixed Price'!I248="","",'Firm Fixed Price'!I248)</f>
        <v/>
      </c>
      <c r="I305" s="393" t="str">
        <f>IF('Firm Fixed Price'!J248="","",'Firm Fixed Price'!J248)</f>
        <v/>
      </c>
      <c r="J305"/>
      <c r="K305"/>
      <c r="L305" s="86"/>
      <c r="M305" s="73"/>
      <c r="N305" s="73"/>
      <c r="O305" s="73"/>
    </row>
    <row r="306" spans="1:15" ht="18" hidden="1" customHeight="1" x14ac:dyDescent="0.25">
      <c r="A306" s="390" t="str">
        <f>IF('Firm Fixed Price'!A249="","",'Firm Fixed Price'!A249)</f>
        <v/>
      </c>
      <c r="B306" s="391" t="str">
        <f>IF('Firm Fixed Price'!B249="","",'Firm Fixed Price'!B249)</f>
        <v/>
      </c>
      <c r="C306" s="335">
        <f>IF('Firm Fixed Price'!C249="","",'Firm Fixed Price'!C249)</f>
        <v>0</v>
      </c>
      <c r="D306" s="335" t="str">
        <f>IF('Firm Fixed Price'!G249="","",'Firm Fixed Price'!G249)</f>
        <v/>
      </c>
      <c r="E306" s="335" t="str">
        <f>IF('Firm Fixed Price'!H249="","",'Firm Fixed Price'!H249)</f>
        <v/>
      </c>
      <c r="F306" s="392">
        <f>IF('Firm Fixed Price'!E249="","",'Firm Fixed Price'!E249)</f>
        <v>0</v>
      </c>
      <c r="G306" s="392">
        <f>IF('Firm Fixed Price'!F249="","",'Firm Fixed Price'!F249)</f>
        <v>0</v>
      </c>
      <c r="H306" s="392" t="str">
        <f>IF('Firm Fixed Price'!I249="","",'Firm Fixed Price'!I249)</f>
        <v/>
      </c>
      <c r="I306" s="393" t="str">
        <f>IF('Firm Fixed Price'!J249="","",'Firm Fixed Price'!J249)</f>
        <v/>
      </c>
      <c r="J306"/>
      <c r="K306"/>
      <c r="L306" s="86"/>
      <c r="M306" s="73"/>
      <c r="N306" s="73"/>
      <c r="O306" s="73"/>
    </row>
    <row r="307" spans="1:15" ht="18" hidden="1" customHeight="1" x14ac:dyDescent="0.25">
      <c r="A307" s="390" t="str">
        <f>IF('Firm Fixed Price'!A250="","",'Firm Fixed Price'!A250)</f>
        <v/>
      </c>
      <c r="B307" s="391" t="str">
        <f>IF('Firm Fixed Price'!B250="","",'Firm Fixed Price'!B250)</f>
        <v/>
      </c>
      <c r="C307" s="335">
        <f>IF('Firm Fixed Price'!C250="","",'Firm Fixed Price'!C250)</f>
        <v>0</v>
      </c>
      <c r="D307" s="335" t="str">
        <f>IF('Firm Fixed Price'!G250="","",'Firm Fixed Price'!G250)</f>
        <v/>
      </c>
      <c r="E307" s="335" t="str">
        <f>IF('Firm Fixed Price'!H250="","",'Firm Fixed Price'!H250)</f>
        <v/>
      </c>
      <c r="F307" s="392">
        <f>IF('Firm Fixed Price'!E250="","",'Firm Fixed Price'!E250)</f>
        <v>0</v>
      </c>
      <c r="G307" s="392">
        <f>IF('Firm Fixed Price'!F250="","",'Firm Fixed Price'!F250)</f>
        <v>0</v>
      </c>
      <c r="H307" s="392" t="str">
        <f>IF('Firm Fixed Price'!I250="","",'Firm Fixed Price'!I250)</f>
        <v/>
      </c>
      <c r="I307" s="393" t="str">
        <f>IF('Firm Fixed Price'!J250="","",'Firm Fixed Price'!J250)</f>
        <v/>
      </c>
      <c r="J307"/>
      <c r="K307"/>
      <c r="L307" s="86"/>
      <c r="M307" s="73"/>
      <c r="N307" s="73"/>
      <c r="O307" s="73"/>
    </row>
    <row r="308" spans="1:15" ht="18" hidden="1" customHeight="1" x14ac:dyDescent="0.25">
      <c r="A308" s="390" t="str">
        <f>IF('Firm Fixed Price'!A251="","",'Firm Fixed Price'!A251)</f>
        <v/>
      </c>
      <c r="B308" s="391" t="str">
        <f>IF('Firm Fixed Price'!B251="","",'Firm Fixed Price'!B251)</f>
        <v/>
      </c>
      <c r="C308" s="335">
        <f>IF('Firm Fixed Price'!C251="","",'Firm Fixed Price'!C251)</f>
        <v>0</v>
      </c>
      <c r="D308" s="335" t="str">
        <f>IF('Firm Fixed Price'!G251="","",'Firm Fixed Price'!G251)</f>
        <v/>
      </c>
      <c r="E308" s="335" t="str">
        <f>IF('Firm Fixed Price'!H251="","",'Firm Fixed Price'!H251)</f>
        <v/>
      </c>
      <c r="F308" s="392">
        <f>IF('Firm Fixed Price'!E251="","",'Firm Fixed Price'!E251)</f>
        <v>0</v>
      </c>
      <c r="G308" s="392">
        <f>IF('Firm Fixed Price'!F251="","",'Firm Fixed Price'!F251)</f>
        <v>0</v>
      </c>
      <c r="H308" s="392" t="str">
        <f>IF('Firm Fixed Price'!I251="","",'Firm Fixed Price'!I251)</f>
        <v/>
      </c>
      <c r="I308" s="393" t="str">
        <f>IF('Firm Fixed Price'!J251="","",'Firm Fixed Price'!J251)</f>
        <v/>
      </c>
      <c r="J308"/>
      <c r="K308"/>
      <c r="L308" s="86"/>
      <c r="M308" s="73"/>
      <c r="N308" s="73"/>
      <c r="O308" s="73"/>
    </row>
    <row r="309" spans="1:15" ht="18" hidden="1" customHeight="1" x14ac:dyDescent="0.25">
      <c r="A309" s="390" t="str">
        <f>IF('Firm Fixed Price'!A252="","",'Firm Fixed Price'!A252)</f>
        <v/>
      </c>
      <c r="B309" s="391" t="str">
        <f>IF('Firm Fixed Price'!B252="","",'Firm Fixed Price'!B252)</f>
        <v/>
      </c>
      <c r="C309" s="335">
        <f>IF('Firm Fixed Price'!C252="","",'Firm Fixed Price'!C252)</f>
        <v>0</v>
      </c>
      <c r="D309" s="335" t="str">
        <f>IF('Firm Fixed Price'!G252="","",'Firm Fixed Price'!G252)</f>
        <v/>
      </c>
      <c r="E309" s="335" t="str">
        <f>IF('Firm Fixed Price'!H252="","",'Firm Fixed Price'!H252)</f>
        <v/>
      </c>
      <c r="F309" s="392">
        <f>IF('Firm Fixed Price'!E252="","",'Firm Fixed Price'!E252)</f>
        <v>0</v>
      </c>
      <c r="G309" s="392">
        <f>IF('Firm Fixed Price'!F252="","",'Firm Fixed Price'!F252)</f>
        <v>0</v>
      </c>
      <c r="H309" s="392" t="str">
        <f>IF('Firm Fixed Price'!I252="","",'Firm Fixed Price'!I252)</f>
        <v/>
      </c>
      <c r="I309" s="393" t="str">
        <f>IF('Firm Fixed Price'!J252="","",'Firm Fixed Price'!J252)</f>
        <v/>
      </c>
      <c r="J309"/>
      <c r="K309"/>
      <c r="L309" s="86"/>
      <c r="M309" s="73"/>
      <c r="N309" s="73"/>
      <c r="O309" s="73"/>
    </row>
    <row r="310" spans="1:15" ht="18" hidden="1" customHeight="1" x14ac:dyDescent="0.25">
      <c r="A310" s="390" t="str">
        <f>IF('Firm Fixed Price'!A253="","",'Firm Fixed Price'!A253)</f>
        <v/>
      </c>
      <c r="B310" s="391" t="str">
        <f>IF('Firm Fixed Price'!B253="","",'Firm Fixed Price'!B253)</f>
        <v/>
      </c>
      <c r="C310" s="335">
        <f>IF('Firm Fixed Price'!C253="","",'Firm Fixed Price'!C253)</f>
        <v>0</v>
      </c>
      <c r="D310" s="335" t="str">
        <f>IF('Firm Fixed Price'!G253="","",'Firm Fixed Price'!G253)</f>
        <v/>
      </c>
      <c r="E310" s="335" t="str">
        <f>IF('Firm Fixed Price'!H253="","",'Firm Fixed Price'!H253)</f>
        <v/>
      </c>
      <c r="F310" s="392">
        <f>IF('Firm Fixed Price'!E253="","",'Firm Fixed Price'!E253)</f>
        <v>0</v>
      </c>
      <c r="G310" s="392">
        <f>IF('Firm Fixed Price'!F253="","",'Firm Fixed Price'!F253)</f>
        <v>0</v>
      </c>
      <c r="H310" s="392" t="str">
        <f>IF('Firm Fixed Price'!I253="","",'Firm Fixed Price'!I253)</f>
        <v/>
      </c>
      <c r="I310" s="393" t="str">
        <f>IF('Firm Fixed Price'!J253="","",'Firm Fixed Price'!J253)</f>
        <v/>
      </c>
      <c r="J310"/>
      <c r="K310"/>
      <c r="L310" s="86"/>
      <c r="M310" s="73"/>
      <c r="N310" s="73"/>
      <c r="O310" s="73"/>
    </row>
    <row r="311" spans="1:15" ht="18" hidden="1" customHeight="1" x14ac:dyDescent="0.25">
      <c r="A311" s="390" t="str">
        <f>IF('Firm Fixed Price'!A254="","",'Firm Fixed Price'!A254)</f>
        <v/>
      </c>
      <c r="B311" s="391" t="str">
        <f>IF('Firm Fixed Price'!B254="","",'Firm Fixed Price'!B254)</f>
        <v/>
      </c>
      <c r="C311" s="335">
        <f>IF('Firm Fixed Price'!C254="","",'Firm Fixed Price'!C254)</f>
        <v>0</v>
      </c>
      <c r="D311" s="335" t="str">
        <f>IF('Firm Fixed Price'!G254="","",'Firm Fixed Price'!G254)</f>
        <v/>
      </c>
      <c r="E311" s="335" t="str">
        <f>IF('Firm Fixed Price'!H254="","",'Firm Fixed Price'!H254)</f>
        <v/>
      </c>
      <c r="F311" s="392">
        <f>IF('Firm Fixed Price'!E254="","",'Firm Fixed Price'!E254)</f>
        <v>0</v>
      </c>
      <c r="G311" s="392">
        <f>IF('Firm Fixed Price'!F254="","",'Firm Fixed Price'!F254)</f>
        <v>0</v>
      </c>
      <c r="H311" s="392" t="str">
        <f>IF('Firm Fixed Price'!I254="","",'Firm Fixed Price'!I254)</f>
        <v/>
      </c>
      <c r="I311" s="393" t="str">
        <f>IF('Firm Fixed Price'!J254="","",'Firm Fixed Price'!J254)</f>
        <v/>
      </c>
      <c r="J311"/>
      <c r="K311"/>
      <c r="L311" s="86"/>
      <c r="M311" s="73"/>
      <c r="N311" s="73"/>
      <c r="O311" s="73"/>
    </row>
    <row r="312" spans="1:15" ht="18" hidden="1" customHeight="1" x14ac:dyDescent="0.25">
      <c r="A312" s="390" t="str">
        <f>IF('Firm Fixed Price'!A255="","",'Firm Fixed Price'!A255)</f>
        <v/>
      </c>
      <c r="B312" s="391" t="str">
        <f>IF('Firm Fixed Price'!B255="","",'Firm Fixed Price'!B255)</f>
        <v/>
      </c>
      <c r="C312" s="335">
        <f>IF('Firm Fixed Price'!C255="","",'Firm Fixed Price'!C255)</f>
        <v>0</v>
      </c>
      <c r="D312" s="335" t="str">
        <f>IF('Firm Fixed Price'!G255="","",'Firm Fixed Price'!G255)</f>
        <v/>
      </c>
      <c r="E312" s="335" t="str">
        <f>IF('Firm Fixed Price'!H255="","",'Firm Fixed Price'!H255)</f>
        <v/>
      </c>
      <c r="F312" s="392">
        <f>IF('Firm Fixed Price'!E255="","",'Firm Fixed Price'!E255)</f>
        <v>0</v>
      </c>
      <c r="G312" s="392">
        <f>IF('Firm Fixed Price'!F255="","",'Firm Fixed Price'!F255)</f>
        <v>0</v>
      </c>
      <c r="H312" s="392" t="str">
        <f>IF('Firm Fixed Price'!I255="","",'Firm Fixed Price'!I255)</f>
        <v/>
      </c>
      <c r="I312" s="393" t="str">
        <f>IF('Firm Fixed Price'!J255="","",'Firm Fixed Price'!J255)</f>
        <v/>
      </c>
      <c r="J312"/>
      <c r="K312"/>
      <c r="L312" s="86"/>
      <c r="M312" s="73"/>
      <c r="N312" s="73"/>
      <c r="O312" s="73"/>
    </row>
    <row r="313" spans="1:15" ht="18" hidden="1" customHeight="1" x14ac:dyDescent="0.25">
      <c r="A313" s="390" t="str">
        <f>IF('Firm Fixed Price'!A256="","",'Firm Fixed Price'!A256)</f>
        <v/>
      </c>
      <c r="B313" s="391" t="str">
        <f>IF('Firm Fixed Price'!B256="","",'Firm Fixed Price'!B256)</f>
        <v/>
      </c>
      <c r="C313" s="335">
        <f>IF('Firm Fixed Price'!C256="","",'Firm Fixed Price'!C256)</f>
        <v>0</v>
      </c>
      <c r="D313" s="335" t="str">
        <f>IF('Firm Fixed Price'!G256="","",'Firm Fixed Price'!G256)</f>
        <v/>
      </c>
      <c r="E313" s="335" t="str">
        <f>IF('Firm Fixed Price'!H256="","",'Firm Fixed Price'!H256)</f>
        <v/>
      </c>
      <c r="F313" s="392">
        <f>IF('Firm Fixed Price'!E256="","",'Firm Fixed Price'!E256)</f>
        <v>0</v>
      </c>
      <c r="G313" s="392">
        <f>IF('Firm Fixed Price'!F256="","",'Firm Fixed Price'!F256)</f>
        <v>0</v>
      </c>
      <c r="H313" s="392" t="str">
        <f>IF('Firm Fixed Price'!I256="","",'Firm Fixed Price'!I256)</f>
        <v/>
      </c>
      <c r="I313" s="393" t="str">
        <f>IF('Firm Fixed Price'!J256="","",'Firm Fixed Price'!J256)</f>
        <v/>
      </c>
      <c r="J313"/>
      <c r="K313"/>
      <c r="L313" s="86"/>
      <c r="M313" s="73"/>
      <c r="N313" s="73"/>
      <c r="O313" s="73"/>
    </row>
    <row r="314" spans="1:15" ht="18" hidden="1" customHeight="1" x14ac:dyDescent="0.25">
      <c r="A314" s="390" t="str">
        <f>IF('Firm Fixed Price'!A257="","",'Firm Fixed Price'!A257)</f>
        <v/>
      </c>
      <c r="B314" s="391" t="str">
        <f>IF('Firm Fixed Price'!B257="","",'Firm Fixed Price'!B257)</f>
        <v/>
      </c>
      <c r="C314" s="335">
        <f>IF('Firm Fixed Price'!C257="","",'Firm Fixed Price'!C257)</f>
        <v>0</v>
      </c>
      <c r="D314" s="335" t="str">
        <f>IF('Firm Fixed Price'!G257="","",'Firm Fixed Price'!G257)</f>
        <v/>
      </c>
      <c r="E314" s="335" t="str">
        <f>IF('Firm Fixed Price'!H257="","",'Firm Fixed Price'!H257)</f>
        <v/>
      </c>
      <c r="F314" s="392">
        <f>IF('Firm Fixed Price'!E257="","",'Firm Fixed Price'!E257)</f>
        <v>0</v>
      </c>
      <c r="G314" s="392">
        <f>IF('Firm Fixed Price'!F257="","",'Firm Fixed Price'!F257)</f>
        <v>0</v>
      </c>
      <c r="H314" s="392" t="str">
        <f>IF('Firm Fixed Price'!I257="","",'Firm Fixed Price'!I257)</f>
        <v/>
      </c>
      <c r="I314" s="393" t="str">
        <f>IF('Firm Fixed Price'!J257="","",'Firm Fixed Price'!J257)</f>
        <v/>
      </c>
      <c r="J314"/>
      <c r="K314"/>
      <c r="L314" s="86"/>
      <c r="M314" s="73"/>
      <c r="N314" s="73"/>
      <c r="O314" s="73"/>
    </row>
    <row r="315" spans="1:15" ht="18" hidden="1" customHeight="1" x14ac:dyDescent="0.25">
      <c r="A315" s="390" t="str">
        <f>IF('Firm Fixed Price'!A258="","",'Firm Fixed Price'!A258)</f>
        <v/>
      </c>
      <c r="B315" s="391" t="str">
        <f>IF('Firm Fixed Price'!B258="","",'Firm Fixed Price'!B258)</f>
        <v/>
      </c>
      <c r="C315" s="335">
        <f>IF('Firm Fixed Price'!C258="","",'Firm Fixed Price'!C258)</f>
        <v>0</v>
      </c>
      <c r="D315" s="335" t="str">
        <f>IF('Firm Fixed Price'!G258="","",'Firm Fixed Price'!G258)</f>
        <v/>
      </c>
      <c r="E315" s="335" t="str">
        <f>IF('Firm Fixed Price'!H258="","",'Firm Fixed Price'!H258)</f>
        <v/>
      </c>
      <c r="F315" s="392">
        <f>IF('Firm Fixed Price'!E258="","",'Firm Fixed Price'!E258)</f>
        <v>0</v>
      </c>
      <c r="G315" s="392">
        <f>IF('Firm Fixed Price'!F258="","",'Firm Fixed Price'!F258)</f>
        <v>0</v>
      </c>
      <c r="H315" s="392" t="str">
        <f>IF('Firm Fixed Price'!I258="","",'Firm Fixed Price'!I258)</f>
        <v/>
      </c>
      <c r="I315" s="393" t="str">
        <f>IF('Firm Fixed Price'!J258="","",'Firm Fixed Price'!J258)</f>
        <v/>
      </c>
      <c r="J315"/>
      <c r="K315"/>
      <c r="L315" s="86"/>
      <c r="M315" s="73"/>
      <c r="N315" s="73"/>
      <c r="O315" s="73"/>
    </row>
    <row r="316" spans="1:15" ht="18" hidden="1" customHeight="1" x14ac:dyDescent="0.25">
      <c r="A316" s="390" t="str">
        <f>IF('Firm Fixed Price'!A259="","",'Firm Fixed Price'!A259)</f>
        <v/>
      </c>
      <c r="B316" s="391" t="str">
        <f>IF('Firm Fixed Price'!B259="","",'Firm Fixed Price'!B259)</f>
        <v/>
      </c>
      <c r="C316" s="335">
        <f>IF('Firm Fixed Price'!C259="","",'Firm Fixed Price'!C259)</f>
        <v>0</v>
      </c>
      <c r="D316" s="335" t="str">
        <f>IF('Firm Fixed Price'!G259="","",'Firm Fixed Price'!G259)</f>
        <v/>
      </c>
      <c r="E316" s="335" t="str">
        <f>IF('Firm Fixed Price'!H259="","",'Firm Fixed Price'!H259)</f>
        <v/>
      </c>
      <c r="F316" s="392">
        <f>IF('Firm Fixed Price'!E259="","",'Firm Fixed Price'!E259)</f>
        <v>0</v>
      </c>
      <c r="G316" s="392">
        <f>IF('Firm Fixed Price'!F259="","",'Firm Fixed Price'!F259)</f>
        <v>0</v>
      </c>
      <c r="H316" s="392" t="str">
        <f>IF('Firm Fixed Price'!I259="","",'Firm Fixed Price'!I259)</f>
        <v/>
      </c>
      <c r="I316" s="393" t="str">
        <f>IF('Firm Fixed Price'!J259="","",'Firm Fixed Price'!J259)</f>
        <v/>
      </c>
      <c r="J316"/>
      <c r="K316"/>
      <c r="L316" s="86"/>
      <c r="M316" s="73"/>
      <c r="N316" s="73"/>
      <c r="O316" s="73"/>
    </row>
    <row r="317" spans="1:15" ht="18" hidden="1" customHeight="1" x14ac:dyDescent="0.25">
      <c r="A317" s="390" t="str">
        <f>IF('Firm Fixed Price'!A260="","",'Firm Fixed Price'!A260)</f>
        <v/>
      </c>
      <c r="B317" s="391" t="str">
        <f>IF('Firm Fixed Price'!B260="","",'Firm Fixed Price'!B260)</f>
        <v/>
      </c>
      <c r="C317" s="335">
        <f>IF('Firm Fixed Price'!C260="","",'Firm Fixed Price'!C260)</f>
        <v>0</v>
      </c>
      <c r="D317" s="335" t="str">
        <f>IF('Firm Fixed Price'!G260="","",'Firm Fixed Price'!G260)</f>
        <v/>
      </c>
      <c r="E317" s="335" t="str">
        <f>IF('Firm Fixed Price'!H260="","",'Firm Fixed Price'!H260)</f>
        <v/>
      </c>
      <c r="F317" s="392">
        <f>IF('Firm Fixed Price'!E260="","",'Firm Fixed Price'!E260)</f>
        <v>0</v>
      </c>
      <c r="G317" s="392">
        <f>IF('Firm Fixed Price'!F260="","",'Firm Fixed Price'!F260)</f>
        <v>0</v>
      </c>
      <c r="H317" s="392" t="str">
        <f>IF('Firm Fixed Price'!I260="","",'Firm Fixed Price'!I260)</f>
        <v/>
      </c>
      <c r="I317" s="393" t="str">
        <f>IF('Firm Fixed Price'!J260="","",'Firm Fixed Price'!J260)</f>
        <v/>
      </c>
      <c r="J317"/>
      <c r="K317"/>
      <c r="L317" s="86"/>
      <c r="M317" s="73"/>
      <c r="N317" s="73"/>
      <c r="O317" s="73"/>
    </row>
    <row r="318" spans="1:15" ht="18" hidden="1" customHeight="1" x14ac:dyDescent="0.25">
      <c r="A318" s="390" t="str">
        <f>IF('Firm Fixed Price'!A261="","",'Firm Fixed Price'!A261)</f>
        <v/>
      </c>
      <c r="B318" s="391" t="str">
        <f>IF('Firm Fixed Price'!B261="","",'Firm Fixed Price'!B261)</f>
        <v/>
      </c>
      <c r="C318" s="335">
        <f>IF('Firm Fixed Price'!C261="","",'Firm Fixed Price'!C261)</f>
        <v>0</v>
      </c>
      <c r="D318" s="335" t="str">
        <f>IF('Firm Fixed Price'!G261="","",'Firm Fixed Price'!G261)</f>
        <v/>
      </c>
      <c r="E318" s="335" t="str">
        <f>IF('Firm Fixed Price'!H261="","",'Firm Fixed Price'!H261)</f>
        <v/>
      </c>
      <c r="F318" s="392">
        <f>IF('Firm Fixed Price'!E261="","",'Firm Fixed Price'!E261)</f>
        <v>0</v>
      </c>
      <c r="G318" s="392">
        <f>IF('Firm Fixed Price'!F261="","",'Firm Fixed Price'!F261)</f>
        <v>0</v>
      </c>
      <c r="H318" s="392" t="str">
        <f>IF('Firm Fixed Price'!I261="","",'Firm Fixed Price'!I261)</f>
        <v/>
      </c>
      <c r="I318" s="393" t="str">
        <f>IF('Firm Fixed Price'!J261="","",'Firm Fixed Price'!J261)</f>
        <v/>
      </c>
      <c r="J318"/>
      <c r="K318"/>
      <c r="L318" s="86"/>
      <c r="M318" s="73"/>
      <c r="N318" s="73"/>
      <c r="O318" s="73"/>
    </row>
    <row r="319" spans="1:15" ht="18" hidden="1" customHeight="1" x14ac:dyDescent="0.25">
      <c r="A319" s="390" t="str">
        <f>IF('Firm Fixed Price'!A262="","",'Firm Fixed Price'!A262)</f>
        <v/>
      </c>
      <c r="B319" s="391" t="str">
        <f>IF('Firm Fixed Price'!B262="","",'Firm Fixed Price'!B262)</f>
        <v/>
      </c>
      <c r="C319" s="335">
        <f>IF('Firm Fixed Price'!C262="","",'Firm Fixed Price'!C262)</f>
        <v>0</v>
      </c>
      <c r="D319" s="335" t="str">
        <f>IF('Firm Fixed Price'!G262="","",'Firm Fixed Price'!G262)</f>
        <v/>
      </c>
      <c r="E319" s="335" t="str">
        <f>IF('Firm Fixed Price'!H262="","",'Firm Fixed Price'!H262)</f>
        <v/>
      </c>
      <c r="F319" s="392">
        <f>IF('Firm Fixed Price'!E262="","",'Firm Fixed Price'!E262)</f>
        <v>0</v>
      </c>
      <c r="G319" s="392">
        <f>IF('Firm Fixed Price'!F262="","",'Firm Fixed Price'!F262)</f>
        <v>0</v>
      </c>
      <c r="H319" s="392" t="str">
        <f>IF('Firm Fixed Price'!I262="","",'Firm Fixed Price'!I262)</f>
        <v/>
      </c>
      <c r="I319" s="393" t="str">
        <f>IF('Firm Fixed Price'!J262="","",'Firm Fixed Price'!J262)</f>
        <v/>
      </c>
      <c r="J319"/>
      <c r="K319"/>
      <c r="L319" s="86"/>
      <c r="M319" s="73"/>
      <c r="N319" s="73"/>
      <c r="O319" s="73"/>
    </row>
    <row r="320" spans="1:15" ht="18" hidden="1" customHeight="1" x14ac:dyDescent="0.25">
      <c r="A320" s="390" t="str">
        <f>IF('Firm Fixed Price'!A263="","",'Firm Fixed Price'!A263)</f>
        <v/>
      </c>
      <c r="B320" s="391" t="str">
        <f>IF('Firm Fixed Price'!B263="","",'Firm Fixed Price'!B263)</f>
        <v/>
      </c>
      <c r="C320" s="335">
        <f>IF('Firm Fixed Price'!C263="","",'Firm Fixed Price'!C263)</f>
        <v>0</v>
      </c>
      <c r="D320" s="335" t="str">
        <f>IF('Firm Fixed Price'!G263="","",'Firm Fixed Price'!G263)</f>
        <v/>
      </c>
      <c r="E320" s="335" t="str">
        <f>IF('Firm Fixed Price'!H263="","",'Firm Fixed Price'!H263)</f>
        <v/>
      </c>
      <c r="F320" s="392">
        <f>IF('Firm Fixed Price'!E263="","",'Firm Fixed Price'!E263)</f>
        <v>0</v>
      </c>
      <c r="G320" s="392">
        <f>IF('Firm Fixed Price'!F263="","",'Firm Fixed Price'!F263)</f>
        <v>0</v>
      </c>
      <c r="H320" s="392" t="str">
        <f>IF('Firm Fixed Price'!I263="","",'Firm Fixed Price'!I263)</f>
        <v/>
      </c>
      <c r="I320" s="393" t="str">
        <f>IF('Firm Fixed Price'!J263="","",'Firm Fixed Price'!J263)</f>
        <v/>
      </c>
      <c r="J320"/>
      <c r="K320"/>
      <c r="L320" s="86"/>
      <c r="M320" s="73"/>
      <c r="N320" s="73"/>
      <c r="O320" s="73"/>
    </row>
    <row r="321" spans="1:15" ht="18" hidden="1" customHeight="1" x14ac:dyDescent="0.25">
      <c r="A321" s="390" t="str">
        <f>IF('Firm Fixed Price'!A264="","",'Firm Fixed Price'!A264)</f>
        <v/>
      </c>
      <c r="B321" s="391" t="str">
        <f>IF('Firm Fixed Price'!B264="","",'Firm Fixed Price'!B264)</f>
        <v/>
      </c>
      <c r="C321" s="335">
        <f>IF('Firm Fixed Price'!C264="","",'Firm Fixed Price'!C264)</f>
        <v>0</v>
      </c>
      <c r="D321" s="335" t="str">
        <f>IF('Firm Fixed Price'!G264="","",'Firm Fixed Price'!G264)</f>
        <v/>
      </c>
      <c r="E321" s="335" t="str">
        <f>IF('Firm Fixed Price'!H264="","",'Firm Fixed Price'!H264)</f>
        <v/>
      </c>
      <c r="F321" s="392">
        <f>IF('Firm Fixed Price'!E264="","",'Firm Fixed Price'!E264)</f>
        <v>0</v>
      </c>
      <c r="G321" s="392">
        <f>IF('Firm Fixed Price'!F264="","",'Firm Fixed Price'!F264)</f>
        <v>0</v>
      </c>
      <c r="H321" s="392" t="str">
        <f>IF('Firm Fixed Price'!I264="","",'Firm Fixed Price'!I264)</f>
        <v/>
      </c>
      <c r="I321" s="393" t="str">
        <f>IF('Firm Fixed Price'!J264="","",'Firm Fixed Price'!J264)</f>
        <v/>
      </c>
      <c r="J321"/>
      <c r="K321"/>
      <c r="L321" s="86"/>
      <c r="M321" s="73"/>
      <c r="N321" s="73"/>
      <c r="O321" s="73"/>
    </row>
    <row r="322" spans="1:15" ht="18" hidden="1" customHeight="1" x14ac:dyDescent="0.25">
      <c r="A322" s="390" t="str">
        <f>IF('Firm Fixed Price'!A265="","",'Firm Fixed Price'!A265)</f>
        <v/>
      </c>
      <c r="B322" s="391" t="str">
        <f>IF('Firm Fixed Price'!B265="","",'Firm Fixed Price'!B265)</f>
        <v/>
      </c>
      <c r="C322" s="335">
        <f>IF('Firm Fixed Price'!C265="","",'Firm Fixed Price'!C265)</f>
        <v>0</v>
      </c>
      <c r="D322" s="335" t="str">
        <f>IF('Firm Fixed Price'!G265="","",'Firm Fixed Price'!G265)</f>
        <v/>
      </c>
      <c r="E322" s="335" t="str">
        <f>IF('Firm Fixed Price'!H265="","",'Firm Fixed Price'!H265)</f>
        <v/>
      </c>
      <c r="F322" s="392">
        <f>IF('Firm Fixed Price'!E265="","",'Firm Fixed Price'!E265)</f>
        <v>0</v>
      </c>
      <c r="G322" s="392">
        <f>IF('Firm Fixed Price'!F265="","",'Firm Fixed Price'!F265)</f>
        <v>0</v>
      </c>
      <c r="H322" s="392" t="str">
        <f>IF('Firm Fixed Price'!I265="","",'Firm Fixed Price'!I265)</f>
        <v/>
      </c>
      <c r="I322" s="393" t="str">
        <f>IF('Firm Fixed Price'!J265="","",'Firm Fixed Price'!J265)</f>
        <v/>
      </c>
      <c r="J322"/>
      <c r="K322"/>
      <c r="L322" s="86"/>
      <c r="M322" s="73"/>
      <c r="N322" s="73"/>
      <c r="O322" s="73"/>
    </row>
    <row r="323" spans="1:15" ht="18" hidden="1" customHeight="1" x14ac:dyDescent="0.25">
      <c r="A323" s="390" t="str">
        <f>IF('Firm Fixed Price'!A266="","",'Firm Fixed Price'!A266)</f>
        <v/>
      </c>
      <c r="B323" s="391" t="str">
        <f>IF('Firm Fixed Price'!B266="","",'Firm Fixed Price'!B266)</f>
        <v/>
      </c>
      <c r="C323" s="335">
        <f>IF('Firm Fixed Price'!C266="","",'Firm Fixed Price'!C266)</f>
        <v>0</v>
      </c>
      <c r="D323" s="335" t="str">
        <f>IF('Firm Fixed Price'!G266="","",'Firm Fixed Price'!G266)</f>
        <v/>
      </c>
      <c r="E323" s="335" t="str">
        <f>IF('Firm Fixed Price'!H266="","",'Firm Fixed Price'!H266)</f>
        <v/>
      </c>
      <c r="F323" s="392">
        <f>IF('Firm Fixed Price'!E266="","",'Firm Fixed Price'!E266)</f>
        <v>0</v>
      </c>
      <c r="G323" s="392">
        <f>IF('Firm Fixed Price'!F266="","",'Firm Fixed Price'!F266)</f>
        <v>0</v>
      </c>
      <c r="H323" s="392" t="str">
        <f>IF('Firm Fixed Price'!I266="","",'Firm Fixed Price'!I266)</f>
        <v/>
      </c>
      <c r="I323" s="393" t="str">
        <f>IF('Firm Fixed Price'!J266="","",'Firm Fixed Price'!J266)</f>
        <v/>
      </c>
      <c r="J323"/>
      <c r="K323"/>
      <c r="L323" s="86"/>
      <c r="M323" s="73"/>
      <c r="N323" s="73"/>
      <c r="O323" s="73"/>
    </row>
    <row r="324" spans="1:15" ht="18" hidden="1" customHeight="1" x14ac:dyDescent="0.25">
      <c r="A324" s="390" t="str">
        <f>IF('Firm Fixed Price'!A267="","",'Firm Fixed Price'!A267)</f>
        <v/>
      </c>
      <c r="B324" s="391" t="str">
        <f>IF('Firm Fixed Price'!B267="","",'Firm Fixed Price'!B267)</f>
        <v/>
      </c>
      <c r="C324" s="335">
        <f>IF('Firm Fixed Price'!C267="","",'Firm Fixed Price'!C267)</f>
        <v>0</v>
      </c>
      <c r="D324" s="335" t="str">
        <f>IF('Firm Fixed Price'!G267="","",'Firm Fixed Price'!G267)</f>
        <v/>
      </c>
      <c r="E324" s="335" t="str">
        <f>IF('Firm Fixed Price'!H267="","",'Firm Fixed Price'!H267)</f>
        <v/>
      </c>
      <c r="F324" s="392">
        <f>IF('Firm Fixed Price'!E267="","",'Firm Fixed Price'!E267)</f>
        <v>0</v>
      </c>
      <c r="G324" s="392">
        <f>IF('Firm Fixed Price'!F267="","",'Firm Fixed Price'!F267)</f>
        <v>0</v>
      </c>
      <c r="H324" s="392" t="str">
        <f>IF('Firm Fixed Price'!I267="","",'Firm Fixed Price'!I267)</f>
        <v/>
      </c>
      <c r="I324" s="393" t="str">
        <f>IF('Firm Fixed Price'!J267="","",'Firm Fixed Price'!J267)</f>
        <v/>
      </c>
      <c r="J324"/>
      <c r="K324"/>
      <c r="L324" s="86"/>
      <c r="M324" s="73"/>
      <c r="N324" s="73"/>
      <c r="O324" s="73"/>
    </row>
    <row r="325" spans="1:15" ht="18" hidden="1" customHeight="1" x14ac:dyDescent="0.25">
      <c r="A325" s="390" t="str">
        <f>IF('Firm Fixed Price'!A268="","",'Firm Fixed Price'!A268)</f>
        <v/>
      </c>
      <c r="B325" s="391" t="str">
        <f>IF('Firm Fixed Price'!B268="","",'Firm Fixed Price'!B268)</f>
        <v/>
      </c>
      <c r="C325" s="335">
        <f>IF('Firm Fixed Price'!C268="","",'Firm Fixed Price'!C268)</f>
        <v>0</v>
      </c>
      <c r="D325" s="335" t="str">
        <f>IF('Firm Fixed Price'!G268="","",'Firm Fixed Price'!G268)</f>
        <v/>
      </c>
      <c r="E325" s="335" t="str">
        <f>IF('Firm Fixed Price'!H268="","",'Firm Fixed Price'!H268)</f>
        <v/>
      </c>
      <c r="F325" s="392">
        <f>IF('Firm Fixed Price'!E268="","",'Firm Fixed Price'!E268)</f>
        <v>0</v>
      </c>
      <c r="G325" s="392">
        <f>IF('Firm Fixed Price'!F268="","",'Firm Fixed Price'!F268)</f>
        <v>0</v>
      </c>
      <c r="H325" s="392" t="str">
        <f>IF('Firm Fixed Price'!I268="","",'Firm Fixed Price'!I268)</f>
        <v/>
      </c>
      <c r="I325" s="393" t="str">
        <f>IF('Firm Fixed Price'!J268="","",'Firm Fixed Price'!J268)</f>
        <v/>
      </c>
      <c r="J325"/>
      <c r="K325"/>
      <c r="L325" s="86"/>
      <c r="M325" s="73"/>
      <c r="N325" s="73"/>
      <c r="O325" s="73"/>
    </row>
    <row r="326" spans="1:15" ht="18" hidden="1" customHeight="1" x14ac:dyDescent="0.25">
      <c r="A326" s="390" t="str">
        <f>IF('Firm Fixed Price'!A269="","",'Firm Fixed Price'!A269)</f>
        <v/>
      </c>
      <c r="B326" s="391" t="str">
        <f>IF('Firm Fixed Price'!B269="","",'Firm Fixed Price'!B269)</f>
        <v/>
      </c>
      <c r="C326" s="335">
        <f>IF('Firm Fixed Price'!C269="","",'Firm Fixed Price'!C269)</f>
        <v>0</v>
      </c>
      <c r="D326" s="335" t="str">
        <f>IF('Firm Fixed Price'!G269="","",'Firm Fixed Price'!G269)</f>
        <v/>
      </c>
      <c r="E326" s="335" t="str">
        <f>IF('Firm Fixed Price'!H269="","",'Firm Fixed Price'!H269)</f>
        <v/>
      </c>
      <c r="F326" s="392">
        <f>IF('Firm Fixed Price'!E269="","",'Firm Fixed Price'!E269)</f>
        <v>0</v>
      </c>
      <c r="G326" s="392">
        <f>IF('Firm Fixed Price'!F269="","",'Firm Fixed Price'!F269)</f>
        <v>0</v>
      </c>
      <c r="H326" s="392" t="str">
        <f>IF('Firm Fixed Price'!I269="","",'Firm Fixed Price'!I269)</f>
        <v/>
      </c>
      <c r="I326" s="393" t="str">
        <f>IF('Firm Fixed Price'!J269="","",'Firm Fixed Price'!J269)</f>
        <v/>
      </c>
      <c r="J326"/>
      <c r="K326"/>
      <c r="L326" s="86"/>
      <c r="M326" s="73"/>
      <c r="N326" s="73"/>
      <c r="O326" s="73"/>
    </row>
    <row r="327" spans="1:15" ht="18" hidden="1" customHeight="1" x14ac:dyDescent="0.25">
      <c r="A327" s="390" t="str">
        <f>IF('Firm Fixed Price'!A270="","",'Firm Fixed Price'!A270)</f>
        <v/>
      </c>
      <c r="B327" s="391" t="str">
        <f>IF('Firm Fixed Price'!B270="","",'Firm Fixed Price'!B270)</f>
        <v/>
      </c>
      <c r="C327" s="335">
        <f>IF('Firm Fixed Price'!C270="","",'Firm Fixed Price'!C270)</f>
        <v>0</v>
      </c>
      <c r="D327" s="335" t="str">
        <f>IF('Firm Fixed Price'!G270="","",'Firm Fixed Price'!G270)</f>
        <v/>
      </c>
      <c r="E327" s="335" t="str">
        <f>IF('Firm Fixed Price'!H270="","",'Firm Fixed Price'!H270)</f>
        <v/>
      </c>
      <c r="F327" s="392">
        <f>IF('Firm Fixed Price'!E270="","",'Firm Fixed Price'!E270)</f>
        <v>0</v>
      </c>
      <c r="G327" s="392">
        <f>IF('Firm Fixed Price'!F270="","",'Firm Fixed Price'!F270)</f>
        <v>0</v>
      </c>
      <c r="H327" s="392" t="str">
        <f>IF('Firm Fixed Price'!I270="","",'Firm Fixed Price'!I270)</f>
        <v/>
      </c>
      <c r="I327" s="393" t="str">
        <f>IF('Firm Fixed Price'!J270="","",'Firm Fixed Price'!J270)</f>
        <v/>
      </c>
      <c r="J327"/>
      <c r="K327"/>
      <c r="L327" s="86"/>
      <c r="M327" s="73"/>
      <c r="N327" s="73"/>
      <c r="O327" s="73"/>
    </row>
    <row r="328" spans="1:15" ht="18" hidden="1" customHeight="1" x14ac:dyDescent="0.25">
      <c r="A328" s="390" t="str">
        <f>IF('Firm Fixed Price'!A271="","",'Firm Fixed Price'!A271)</f>
        <v/>
      </c>
      <c r="B328" s="391" t="str">
        <f>IF('Firm Fixed Price'!B271="","",'Firm Fixed Price'!B271)</f>
        <v/>
      </c>
      <c r="C328" s="335">
        <f>IF('Firm Fixed Price'!C271="","",'Firm Fixed Price'!C271)</f>
        <v>0</v>
      </c>
      <c r="D328" s="335" t="str">
        <f>IF('Firm Fixed Price'!G271="","",'Firm Fixed Price'!G271)</f>
        <v/>
      </c>
      <c r="E328" s="335" t="str">
        <f>IF('Firm Fixed Price'!H271="","",'Firm Fixed Price'!H271)</f>
        <v/>
      </c>
      <c r="F328" s="392">
        <f>IF('Firm Fixed Price'!E271="","",'Firm Fixed Price'!E271)</f>
        <v>0</v>
      </c>
      <c r="G328" s="392">
        <f>IF('Firm Fixed Price'!F271="","",'Firm Fixed Price'!F271)</f>
        <v>0</v>
      </c>
      <c r="H328" s="392" t="str">
        <f>IF('Firm Fixed Price'!I271="","",'Firm Fixed Price'!I271)</f>
        <v/>
      </c>
      <c r="I328" s="393" t="str">
        <f>IF('Firm Fixed Price'!J271="","",'Firm Fixed Price'!J271)</f>
        <v/>
      </c>
      <c r="J328"/>
      <c r="K328"/>
      <c r="L328" s="86"/>
      <c r="M328" s="73"/>
      <c r="N328" s="73"/>
      <c r="O328" s="73"/>
    </row>
    <row r="329" spans="1:15" ht="18" hidden="1" customHeight="1" x14ac:dyDescent="0.25">
      <c r="A329" s="390" t="str">
        <f>IF('Firm Fixed Price'!A272="","",'Firm Fixed Price'!A272)</f>
        <v/>
      </c>
      <c r="B329" s="391" t="str">
        <f>IF('Firm Fixed Price'!B272="","",'Firm Fixed Price'!B272)</f>
        <v/>
      </c>
      <c r="C329" s="335">
        <f>IF('Firm Fixed Price'!C272="","",'Firm Fixed Price'!C272)</f>
        <v>0</v>
      </c>
      <c r="D329" s="335" t="str">
        <f>IF('Firm Fixed Price'!G272="","",'Firm Fixed Price'!G272)</f>
        <v/>
      </c>
      <c r="E329" s="335" t="str">
        <f>IF('Firm Fixed Price'!H272="","",'Firm Fixed Price'!H272)</f>
        <v/>
      </c>
      <c r="F329" s="392">
        <f>IF('Firm Fixed Price'!E272="","",'Firm Fixed Price'!E272)</f>
        <v>0</v>
      </c>
      <c r="G329" s="392">
        <f>IF('Firm Fixed Price'!F272="","",'Firm Fixed Price'!F272)</f>
        <v>0</v>
      </c>
      <c r="H329" s="392" t="str">
        <f>IF('Firm Fixed Price'!I272="","",'Firm Fixed Price'!I272)</f>
        <v/>
      </c>
      <c r="I329" s="393" t="str">
        <f>IF('Firm Fixed Price'!J272="","",'Firm Fixed Price'!J272)</f>
        <v/>
      </c>
      <c r="J329"/>
      <c r="K329"/>
      <c r="L329" s="86"/>
      <c r="M329" s="73"/>
      <c r="N329" s="73"/>
      <c r="O329" s="73"/>
    </row>
    <row r="330" spans="1:15" ht="18" hidden="1" customHeight="1" x14ac:dyDescent="0.25">
      <c r="A330" s="390" t="str">
        <f>IF('Firm Fixed Price'!A273="","",'Firm Fixed Price'!A273)</f>
        <v/>
      </c>
      <c r="B330" s="391" t="str">
        <f>IF('Firm Fixed Price'!B273="","",'Firm Fixed Price'!B273)</f>
        <v/>
      </c>
      <c r="C330" s="335">
        <f>IF('Firm Fixed Price'!C273="","",'Firm Fixed Price'!C273)</f>
        <v>0</v>
      </c>
      <c r="D330" s="335" t="str">
        <f>IF('Firm Fixed Price'!G273="","",'Firm Fixed Price'!G273)</f>
        <v/>
      </c>
      <c r="E330" s="335" t="str">
        <f>IF('Firm Fixed Price'!H273="","",'Firm Fixed Price'!H273)</f>
        <v/>
      </c>
      <c r="F330" s="392">
        <f>IF('Firm Fixed Price'!E273="","",'Firm Fixed Price'!E273)</f>
        <v>0</v>
      </c>
      <c r="G330" s="392">
        <f>IF('Firm Fixed Price'!F273="","",'Firm Fixed Price'!F273)</f>
        <v>0</v>
      </c>
      <c r="H330" s="392" t="str">
        <f>IF('Firm Fixed Price'!I273="","",'Firm Fixed Price'!I273)</f>
        <v/>
      </c>
      <c r="I330" s="393" t="str">
        <f>IF('Firm Fixed Price'!J273="","",'Firm Fixed Price'!J273)</f>
        <v/>
      </c>
      <c r="J330"/>
      <c r="K330"/>
      <c r="L330" s="86"/>
      <c r="M330" s="73"/>
      <c r="N330" s="73"/>
      <c r="O330" s="73"/>
    </row>
    <row r="331" spans="1:15" ht="18" hidden="1" customHeight="1" x14ac:dyDescent="0.25">
      <c r="A331" s="390" t="str">
        <f>IF('Firm Fixed Price'!A274="","",'Firm Fixed Price'!A274)</f>
        <v/>
      </c>
      <c r="B331" s="391" t="str">
        <f>IF('Firm Fixed Price'!B274="","",'Firm Fixed Price'!B274)</f>
        <v/>
      </c>
      <c r="C331" s="335">
        <f>IF('Firm Fixed Price'!C274="","",'Firm Fixed Price'!C274)</f>
        <v>0</v>
      </c>
      <c r="D331" s="335" t="str">
        <f>IF('Firm Fixed Price'!G274="","",'Firm Fixed Price'!G274)</f>
        <v/>
      </c>
      <c r="E331" s="335" t="str">
        <f>IF('Firm Fixed Price'!H274="","",'Firm Fixed Price'!H274)</f>
        <v/>
      </c>
      <c r="F331" s="392">
        <f>IF('Firm Fixed Price'!E274="","",'Firm Fixed Price'!E274)</f>
        <v>0</v>
      </c>
      <c r="G331" s="392">
        <f>IF('Firm Fixed Price'!F274="","",'Firm Fixed Price'!F274)</f>
        <v>0</v>
      </c>
      <c r="H331" s="392" t="str">
        <f>IF('Firm Fixed Price'!I274="","",'Firm Fixed Price'!I274)</f>
        <v/>
      </c>
      <c r="I331" s="393" t="str">
        <f>IF('Firm Fixed Price'!J274="","",'Firm Fixed Price'!J274)</f>
        <v/>
      </c>
      <c r="J331"/>
      <c r="K331"/>
      <c r="L331" s="86"/>
      <c r="M331" s="73"/>
      <c r="N331" s="73"/>
      <c r="O331" s="73"/>
    </row>
    <row r="332" spans="1:15" ht="18" hidden="1" customHeight="1" x14ac:dyDescent="0.25">
      <c r="A332" s="390" t="str">
        <f>IF('Firm Fixed Price'!A275="","",'Firm Fixed Price'!A275)</f>
        <v/>
      </c>
      <c r="B332" s="391" t="str">
        <f>IF('Firm Fixed Price'!B275="","",'Firm Fixed Price'!B275)</f>
        <v/>
      </c>
      <c r="C332" s="335">
        <f>IF('Firm Fixed Price'!C275="","",'Firm Fixed Price'!C275)</f>
        <v>0</v>
      </c>
      <c r="D332" s="335" t="str">
        <f>IF('Firm Fixed Price'!G275="","",'Firm Fixed Price'!G275)</f>
        <v/>
      </c>
      <c r="E332" s="335" t="str">
        <f>IF('Firm Fixed Price'!H275="","",'Firm Fixed Price'!H275)</f>
        <v/>
      </c>
      <c r="F332" s="392">
        <f>IF('Firm Fixed Price'!E275="","",'Firm Fixed Price'!E275)</f>
        <v>0</v>
      </c>
      <c r="G332" s="392">
        <f>IF('Firm Fixed Price'!F275="","",'Firm Fixed Price'!F275)</f>
        <v>0</v>
      </c>
      <c r="H332" s="392" t="str">
        <f>IF('Firm Fixed Price'!I275="","",'Firm Fixed Price'!I275)</f>
        <v/>
      </c>
      <c r="I332" s="393" t="str">
        <f>IF('Firm Fixed Price'!J275="","",'Firm Fixed Price'!J275)</f>
        <v/>
      </c>
      <c r="J332"/>
      <c r="K332"/>
      <c r="L332" s="86"/>
      <c r="M332" s="73"/>
      <c r="N332" s="73"/>
      <c r="O332" s="73"/>
    </row>
    <row r="333" spans="1:15" ht="18" hidden="1" customHeight="1" x14ac:dyDescent="0.25">
      <c r="A333" s="390" t="str">
        <f>IF('Firm Fixed Price'!A276="","",'Firm Fixed Price'!A276)</f>
        <v/>
      </c>
      <c r="B333" s="391" t="str">
        <f>IF('Firm Fixed Price'!B276="","",'Firm Fixed Price'!B276)</f>
        <v/>
      </c>
      <c r="C333" s="335">
        <f>IF('Firm Fixed Price'!C276="","",'Firm Fixed Price'!C276)</f>
        <v>0</v>
      </c>
      <c r="D333" s="335" t="str">
        <f>IF('Firm Fixed Price'!G276="","",'Firm Fixed Price'!G276)</f>
        <v/>
      </c>
      <c r="E333" s="335" t="str">
        <f>IF('Firm Fixed Price'!H276="","",'Firm Fixed Price'!H276)</f>
        <v/>
      </c>
      <c r="F333" s="392">
        <f>IF('Firm Fixed Price'!E276="","",'Firm Fixed Price'!E276)</f>
        <v>0</v>
      </c>
      <c r="G333" s="392">
        <f>IF('Firm Fixed Price'!F276="","",'Firm Fixed Price'!F276)</f>
        <v>0</v>
      </c>
      <c r="H333" s="392" t="str">
        <f>IF('Firm Fixed Price'!I276="","",'Firm Fixed Price'!I276)</f>
        <v/>
      </c>
      <c r="I333" s="393" t="str">
        <f>IF('Firm Fixed Price'!J276="","",'Firm Fixed Price'!J276)</f>
        <v/>
      </c>
      <c r="J333"/>
      <c r="K333"/>
      <c r="L333" s="86"/>
      <c r="M333" s="73"/>
      <c r="N333" s="73"/>
      <c r="O333" s="73"/>
    </row>
    <row r="334" spans="1:15" ht="18" hidden="1" customHeight="1" x14ac:dyDescent="0.25">
      <c r="A334" s="390" t="str">
        <f>IF('Firm Fixed Price'!A277="","",'Firm Fixed Price'!A277)</f>
        <v/>
      </c>
      <c r="B334" s="391" t="str">
        <f>IF('Firm Fixed Price'!B277="","",'Firm Fixed Price'!B277)</f>
        <v/>
      </c>
      <c r="C334" s="335">
        <f>IF('Firm Fixed Price'!C277="","",'Firm Fixed Price'!C277)</f>
        <v>0</v>
      </c>
      <c r="D334" s="335" t="str">
        <f>IF('Firm Fixed Price'!G277="","",'Firm Fixed Price'!G277)</f>
        <v/>
      </c>
      <c r="E334" s="335" t="str">
        <f>IF('Firm Fixed Price'!H277="","",'Firm Fixed Price'!H277)</f>
        <v/>
      </c>
      <c r="F334" s="392">
        <f>IF('Firm Fixed Price'!E277="","",'Firm Fixed Price'!E277)</f>
        <v>0</v>
      </c>
      <c r="G334" s="392">
        <f>IF('Firm Fixed Price'!F277="","",'Firm Fixed Price'!F277)</f>
        <v>0</v>
      </c>
      <c r="H334" s="392" t="str">
        <f>IF('Firm Fixed Price'!I277="","",'Firm Fixed Price'!I277)</f>
        <v/>
      </c>
      <c r="I334" s="393" t="str">
        <f>IF('Firm Fixed Price'!J277="","",'Firm Fixed Price'!J277)</f>
        <v/>
      </c>
      <c r="J334"/>
      <c r="K334"/>
      <c r="L334" s="86"/>
      <c r="M334" s="73"/>
      <c r="N334" s="73"/>
      <c r="O334" s="73"/>
    </row>
    <row r="335" spans="1:15" ht="18" hidden="1" customHeight="1" x14ac:dyDescent="0.25">
      <c r="A335" s="390" t="str">
        <f>IF('Firm Fixed Price'!A278="","",'Firm Fixed Price'!A278)</f>
        <v/>
      </c>
      <c r="B335" s="391" t="str">
        <f>IF('Firm Fixed Price'!B278="","",'Firm Fixed Price'!B278)</f>
        <v/>
      </c>
      <c r="C335" s="335">
        <f>IF('Firm Fixed Price'!C278="","",'Firm Fixed Price'!C278)</f>
        <v>0</v>
      </c>
      <c r="D335" s="335" t="str">
        <f>IF('Firm Fixed Price'!G278="","",'Firm Fixed Price'!G278)</f>
        <v/>
      </c>
      <c r="E335" s="335" t="str">
        <f>IF('Firm Fixed Price'!H278="","",'Firm Fixed Price'!H278)</f>
        <v/>
      </c>
      <c r="F335" s="392">
        <f>IF('Firm Fixed Price'!E278="","",'Firm Fixed Price'!E278)</f>
        <v>0</v>
      </c>
      <c r="G335" s="392">
        <f>IF('Firm Fixed Price'!F278="","",'Firm Fixed Price'!F278)</f>
        <v>0</v>
      </c>
      <c r="H335" s="392" t="str">
        <f>IF('Firm Fixed Price'!I278="","",'Firm Fixed Price'!I278)</f>
        <v/>
      </c>
      <c r="I335" s="393" t="str">
        <f>IF('Firm Fixed Price'!J278="","",'Firm Fixed Price'!J278)</f>
        <v/>
      </c>
      <c r="J335"/>
      <c r="K335"/>
      <c r="L335" s="86"/>
      <c r="M335" s="73"/>
      <c r="N335" s="73"/>
      <c r="O335" s="73"/>
    </row>
    <row r="336" spans="1:15" ht="18" hidden="1" customHeight="1" x14ac:dyDescent="0.25">
      <c r="A336" s="390" t="str">
        <f>IF('Firm Fixed Price'!A279="","",'Firm Fixed Price'!A279)</f>
        <v/>
      </c>
      <c r="B336" s="391" t="str">
        <f>IF('Firm Fixed Price'!B279="","",'Firm Fixed Price'!B279)</f>
        <v/>
      </c>
      <c r="C336" s="335">
        <f>IF('Firm Fixed Price'!C279="","",'Firm Fixed Price'!C279)</f>
        <v>0</v>
      </c>
      <c r="D336" s="335" t="str">
        <f>IF('Firm Fixed Price'!G279="","",'Firm Fixed Price'!G279)</f>
        <v/>
      </c>
      <c r="E336" s="335" t="str">
        <f>IF('Firm Fixed Price'!H279="","",'Firm Fixed Price'!H279)</f>
        <v/>
      </c>
      <c r="F336" s="392">
        <f>IF('Firm Fixed Price'!E279="","",'Firm Fixed Price'!E279)</f>
        <v>0</v>
      </c>
      <c r="G336" s="392">
        <f>IF('Firm Fixed Price'!F279="","",'Firm Fixed Price'!F279)</f>
        <v>0</v>
      </c>
      <c r="H336" s="392" t="str">
        <f>IF('Firm Fixed Price'!I279="","",'Firm Fixed Price'!I279)</f>
        <v/>
      </c>
      <c r="I336" s="393" t="str">
        <f>IF('Firm Fixed Price'!J279="","",'Firm Fixed Price'!J279)</f>
        <v/>
      </c>
      <c r="J336"/>
      <c r="K336"/>
      <c r="L336" s="86"/>
      <c r="M336" s="73"/>
      <c r="N336" s="73"/>
      <c r="O336" s="73"/>
    </row>
    <row r="337" spans="1:15" ht="18" hidden="1" customHeight="1" x14ac:dyDescent="0.25">
      <c r="A337" s="390" t="str">
        <f>IF('Firm Fixed Price'!A280="","",'Firm Fixed Price'!A280)</f>
        <v/>
      </c>
      <c r="B337" s="391" t="str">
        <f>IF('Firm Fixed Price'!B280="","",'Firm Fixed Price'!B280)</f>
        <v/>
      </c>
      <c r="C337" s="335">
        <f>IF('Firm Fixed Price'!C280="","",'Firm Fixed Price'!C280)</f>
        <v>0</v>
      </c>
      <c r="D337" s="335" t="str">
        <f>IF('Firm Fixed Price'!G280="","",'Firm Fixed Price'!G280)</f>
        <v/>
      </c>
      <c r="E337" s="335" t="str">
        <f>IF('Firm Fixed Price'!H280="","",'Firm Fixed Price'!H280)</f>
        <v/>
      </c>
      <c r="F337" s="392">
        <f>IF('Firm Fixed Price'!E280="","",'Firm Fixed Price'!E280)</f>
        <v>0</v>
      </c>
      <c r="G337" s="392">
        <f>IF('Firm Fixed Price'!F280="","",'Firm Fixed Price'!F280)</f>
        <v>0</v>
      </c>
      <c r="H337" s="392" t="str">
        <f>IF('Firm Fixed Price'!I280="","",'Firm Fixed Price'!I280)</f>
        <v/>
      </c>
      <c r="I337" s="393" t="str">
        <f>IF('Firm Fixed Price'!J280="","",'Firm Fixed Price'!J280)</f>
        <v/>
      </c>
      <c r="J337"/>
      <c r="K337"/>
      <c r="L337" s="86"/>
      <c r="M337" s="73"/>
      <c r="N337" s="73"/>
      <c r="O337" s="73"/>
    </row>
    <row r="338" spans="1:15" ht="18" hidden="1" customHeight="1" x14ac:dyDescent="0.25">
      <c r="A338" s="390" t="str">
        <f>IF('Firm Fixed Price'!A281="","",'Firm Fixed Price'!A281)</f>
        <v/>
      </c>
      <c r="B338" s="391" t="str">
        <f>IF('Firm Fixed Price'!B281="","",'Firm Fixed Price'!B281)</f>
        <v/>
      </c>
      <c r="C338" s="335">
        <f>IF('Firm Fixed Price'!C281="","",'Firm Fixed Price'!C281)</f>
        <v>0</v>
      </c>
      <c r="D338" s="335" t="str">
        <f>IF('Firm Fixed Price'!G281="","",'Firm Fixed Price'!G281)</f>
        <v/>
      </c>
      <c r="E338" s="335" t="str">
        <f>IF('Firm Fixed Price'!H281="","",'Firm Fixed Price'!H281)</f>
        <v/>
      </c>
      <c r="F338" s="392">
        <f>IF('Firm Fixed Price'!E281="","",'Firm Fixed Price'!E281)</f>
        <v>0</v>
      </c>
      <c r="G338" s="392">
        <f>IF('Firm Fixed Price'!F281="","",'Firm Fixed Price'!F281)</f>
        <v>0</v>
      </c>
      <c r="H338" s="392" t="str">
        <f>IF('Firm Fixed Price'!I281="","",'Firm Fixed Price'!I281)</f>
        <v/>
      </c>
      <c r="I338" s="393" t="str">
        <f>IF('Firm Fixed Price'!J281="","",'Firm Fixed Price'!J281)</f>
        <v/>
      </c>
      <c r="J338"/>
      <c r="K338"/>
      <c r="L338" s="86"/>
      <c r="M338" s="73"/>
      <c r="N338" s="73"/>
      <c r="O338" s="73"/>
    </row>
    <row r="339" spans="1:15" ht="18" hidden="1" customHeight="1" x14ac:dyDescent="0.25">
      <c r="A339" s="390" t="str">
        <f>IF('Firm Fixed Price'!A282="","",'Firm Fixed Price'!A282)</f>
        <v/>
      </c>
      <c r="B339" s="391" t="str">
        <f>IF('Firm Fixed Price'!B282="","",'Firm Fixed Price'!B282)</f>
        <v/>
      </c>
      <c r="C339" s="335">
        <f>IF('Firm Fixed Price'!C282="","",'Firm Fixed Price'!C282)</f>
        <v>0</v>
      </c>
      <c r="D339" s="335" t="str">
        <f>IF('Firm Fixed Price'!G282="","",'Firm Fixed Price'!G282)</f>
        <v/>
      </c>
      <c r="E339" s="335" t="str">
        <f>IF('Firm Fixed Price'!H282="","",'Firm Fixed Price'!H282)</f>
        <v/>
      </c>
      <c r="F339" s="392">
        <f>IF('Firm Fixed Price'!E282="","",'Firm Fixed Price'!E282)</f>
        <v>0</v>
      </c>
      <c r="G339" s="392">
        <f>IF('Firm Fixed Price'!F282="","",'Firm Fixed Price'!F282)</f>
        <v>0</v>
      </c>
      <c r="H339" s="392" t="str">
        <f>IF('Firm Fixed Price'!I282="","",'Firm Fixed Price'!I282)</f>
        <v/>
      </c>
      <c r="I339" s="393" t="str">
        <f>IF('Firm Fixed Price'!J282="","",'Firm Fixed Price'!J282)</f>
        <v/>
      </c>
      <c r="J339"/>
      <c r="K339"/>
      <c r="L339" s="86"/>
      <c r="M339" s="73"/>
      <c r="N339" s="73"/>
      <c r="O339" s="73"/>
    </row>
    <row r="340" spans="1:15" ht="18" hidden="1" customHeight="1" x14ac:dyDescent="0.25">
      <c r="A340" s="390" t="str">
        <f>IF('Firm Fixed Price'!A283="","",'Firm Fixed Price'!A283)</f>
        <v/>
      </c>
      <c r="B340" s="391" t="str">
        <f>IF('Firm Fixed Price'!B283="","",'Firm Fixed Price'!B283)</f>
        <v/>
      </c>
      <c r="C340" s="335">
        <f>IF('Firm Fixed Price'!C283="","",'Firm Fixed Price'!C283)</f>
        <v>0</v>
      </c>
      <c r="D340" s="335" t="str">
        <f>IF('Firm Fixed Price'!G283="","",'Firm Fixed Price'!G283)</f>
        <v/>
      </c>
      <c r="E340" s="335" t="str">
        <f>IF('Firm Fixed Price'!H283="","",'Firm Fixed Price'!H283)</f>
        <v/>
      </c>
      <c r="F340" s="392">
        <f>IF('Firm Fixed Price'!E283="","",'Firm Fixed Price'!E283)</f>
        <v>0</v>
      </c>
      <c r="G340" s="392">
        <f>IF('Firm Fixed Price'!F283="","",'Firm Fixed Price'!F283)</f>
        <v>0</v>
      </c>
      <c r="H340" s="392" t="str">
        <f>IF('Firm Fixed Price'!I283="","",'Firm Fixed Price'!I283)</f>
        <v/>
      </c>
      <c r="I340" s="393" t="str">
        <f>IF('Firm Fixed Price'!J283="","",'Firm Fixed Price'!J283)</f>
        <v/>
      </c>
      <c r="J340"/>
      <c r="K340"/>
      <c r="L340" s="86"/>
      <c r="M340" s="73"/>
      <c r="N340" s="73"/>
      <c r="O340" s="73"/>
    </row>
    <row r="341" spans="1:15" ht="18" hidden="1" customHeight="1" x14ac:dyDescent="0.25">
      <c r="A341" s="390" t="str">
        <f>IF('Firm Fixed Price'!A284="","",'Firm Fixed Price'!A284)</f>
        <v/>
      </c>
      <c r="B341" s="391" t="str">
        <f>IF('Firm Fixed Price'!B284="","",'Firm Fixed Price'!B284)</f>
        <v/>
      </c>
      <c r="C341" s="335">
        <f>IF('Firm Fixed Price'!C284="","",'Firm Fixed Price'!C284)</f>
        <v>0</v>
      </c>
      <c r="D341" s="335" t="str">
        <f>IF('Firm Fixed Price'!G284="","",'Firm Fixed Price'!G284)</f>
        <v/>
      </c>
      <c r="E341" s="335" t="str">
        <f>IF('Firm Fixed Price'!H284="","",'Firm Fixed Price'!H284)</f>
        <v/>
      </c>
      <c r="F341" s="392">
        <f>IF('Firm Fixed Price'!E284="","",'Firm Fixed Price'!E284)</f>
        <v>0</v>
      </c>
      <c r="G341" s="392">
        <f>IF('Firm Fixed Price'!F284="","",'Firm Fixed Price'!F284)</f>
        <v>0</v>
      </c>
      <c r="H341" s="392" t="str">
        <f>IF('Firm Fixed Price'!I284="","",'Firm Fixed Price'!I284)</f>
        <v/>
      </c>
      <c r="I341" s="393" t="str">
        <f>IF('Firm Fixed Price'!J284="","",'Firm Fixed Price'!J284)</f>
        <v/>
      </c>
      <c r="J341"/>
      <c r="K341"/>
      <c r="L341" s="86"/>
      <c r="M341" s="73"/>
      <c r="N341" s="73"/>
      <c r="O341" s="73"/>
    </row>
    <row r="342" spans="1:15" ht="18" hidden="1" customHeight="1" x14ac:dyDescent="0.25">
      <c r="A342" s="390" t="str">
        <f>IF('Firm Fixed Price'!A285="","",'Firm Fixed Price'!A285)</f>
        <v/>
      </c>
      <c r="B342" s="391" t="str">
        <f>IF('Firm Fixed Price'!B285="","",'Firm Fixed Price'!B285)</f>
        <v/>
      </c>
      <c r="C342" s="335">
        <f>IF('Firm Fixed Price'!C285="","",'Firm Fixed Price'!C285)</f>
        <v>0</v>
      </c>
      <c r="D342" s="335" t="str">
        <f>IF('Firm Fixed Price'!G285="","",'Firm Fixed Price'!G285)</f>
        <v/>
      </c>
      <c r="E342" s="335" t="str">
        <f>IF('Firm Fixed Price'!H285="","",'Firm Fixed Price'!H285)</f>
        <v/>
      </c>
      <c r="F342" s="392">
        <f>IF('Firm Fixed Price'!E285="","",'Firm Fixed Price'!E285)</f>
        <v>0</v>
      </c>
      <c r="G342" s="392">
        <f>IF('Firm Fixed Price'!F285="","",'Firm Fixed Price'!F285)</f>
        <v>0</v>
      </c>
      <c r="H342" s="392" t="str">
        <f>IF('Firm Fixed Price'!I285="","",'Firm Fixed Price'!I285)</f>
        <v/>
      </c>
      <c r="I342" s="393" t="str">
        <f>IF('Firm Fixed Price'!J285="","",'Firm Fixed Price'!J285)</f>
        <v/>
      </c>
      <c r="J342"/>
      <c r="K342"/>
      <c r="L342" s="86"/>
      <c r="M342" s="73"/>
      <c r="N342" s="73"/>
      <c r="O342" s="73"/>
    </row>
    <row r="343" spans="1:15" ht="18" hidden="1" customHeight="1" x14ac:dyDescent="0.25">
      <c r="A343" s="390" t="str">
        <f>IF('Firm Fixed Price'!A286="","",'Firm Fixed Price'!A286)</f>
        <v/>
      </c>
      <c r="B343" s="391" t="str">
        <f>IF('Firm Fixed Price'!B286="","",'Firm Fixed Price'!B286)</f>
        <v/>
      </c>
      <c r="C343" s="335">
        <f>IF('Firm Fixed Price'!C286="","",'Firm Fixed Price'!C286)</f>
        <v>0</v>
      </c>
      <c r="D343" s="335" t="str">
        <f>IF('Firm Fixed Price'!G286="","",'Firm Fixed Price'!G286)</f>
        <v/>
      </c>
      <c r="E343" s="335" t="str">
        <f>IF('Firm Fixed Price'!H286="","",'Firm Fixed Price'!H286)</f>
        <v/>
      </c>
      <c r="F343" s="392">
        <f>IF('Firm Fixed Price'!E286="","",'Firm Fixed Price'!E286)</f>
        <v>0</v>
      </c>
      <c r="G343" s="392">
        <f>IF('Firm Fixed Price'!F286="","",'Firm Fixed Price'!F286)</f>
        <v>0</v>
      </c>
      <c r="H343" s="392" t="str">
        <f>IF('Firm Fixed Price'!I286="","",'Firm Fixed Price'!I286)</f>
        <v/>
      </c>
      <c r="I343" s="393" t="str">
        <f>IF('Firm Fixed Price'!J286="","",'Firm Fixed Price'!J286)</f>
        <v/>
      </c>
      <c r="J343"/>
      <c r="K343"/>
      <c r="L343" s="86"/>
      <c r="M343" s="73"/>
      <c r="N343" s="73"/>
      <c r="O343" s="73"/>
    </row>
    <row r="344" spans="1:15" ht="18" hidden="1" customHeight="1" x14ac:dyDescent="0.25">
      <c r="A344" s="390" t="str">
        <f>IF('Firm Fixed Price'!A287="","",'Firm Fixed Price'!A287)</f>
        <v/>
      </c>
      <c r="B344" s="391" t="str">
        <f>IF('Firm Fixed Price'!B287="","",'Firm Fixed Price'!B287)</f>
        <v/>
      </c>
      <c r="C344" s="335">
        <f>IF('Firm Fixed Price'!C287="","",'Firm Fixed Price'!C287)</f>
        <v>0</v>
      </c>
      <c r="D344" s="335" t="str">
        <f>IF('Firm Fixed Price'!G287="","",'Firm Fixed Price'!G287)</f>
        <v/>
      </c>
      <c r="E344" s="335" t="str">
        <f>IF('Firm Fixed Price'!H287="","",'Firm Fixed Price'!H287)</f>
        <v/>
      </c>
      <c r="F344" s="392">
        <f>IF('Firm Fixed Price'!E287="","",'Firm Fixed Price'!E287)</f>
        <v>0</v>
      </c>
      <c r="G344" s="392">
        <f>IF('Firm Fixed Price'!F287="","",'Firm Fixed Price'!F287)</f>
        <v>0</v>
      </c>
      <c r="H344" s="392" t="str">
        <f>IF('Firm Fixed Price'!I287="","",'Firm Fixed Price'!I287)</f>
        <v/>
      </c>
      <c r="I344" s="393" t="str">
        <f>IF('Firm Fixed Price'!J287="","",'Firm Fixed Price'!J287)</f>
        <v/>
      </c>
      <c r="J344"/>
      <c r="K344"/>
      <c r="L344" s="86"/>
      <c r="M344" s="73"/>
      <c r="N344" s="73"/>
      <c r="O344" s="73"/>
    </row>
    <row r="345" spans="1:15" ht="18" hidden="1" customHeight="1" x14ac:dyDescent="0.25">
      <c r="A345" s="390" t="str">
        <f>IF('Firm Fixed Price'!A288="","",'Firm Fixed Price'!A288)</f>
        <v/>
      </c>
      <c r="B345" s="391" t="str">
        <f>IF('Firm Fixed Price'!B288="","",'Firm Fixed Price'!B288)</f>
        <v/>
      </c>
      <c r="C345" s="335">
        <f>IF('Firm Fixed Price'!C288="","",'Firm Fixed Price'!C288)</f>
        <v>0</v>
      </c>
      <c r="D345" s="335" t="str">
        <f>IF('Firm Fixed Price'!G288="","",'Firm Fixed Price'!G288)</f>
        <v/>
      </c>
      <c r="E345" s="335" t="str">
        <f>IF('Firm Fixed Price'!H288="","",'Firm Fixed Price'!H288)</f>
        <v/>
      </c>
      <c r="F345" s="392">
        <f>IF('Firm Fixed Price'!E288="","",'Firm Fixed Price'!E288)</f>
        <v>0</v>
      </c>
      <c r="G345" s="392">
        <f>IF('Firm Fixed Price'!F288="","",'Firm Fixed Price'!F288)</f>
        <v>0</v>
      </c>
      <c r="H345" s="392" t="str">
        <f>IF('Firm Fixed Price'!I288="","",'Firm Fixed Price'!I288)</f>
        <v/>
      </c>
      <c r="I345" s="393" t="str">
        <f>IF('Firm Fixed Price'!J288="","",'Firm Fixed Price'!J288)</f>
        <v/>
      </c>
      <c r="J345"/>
      <c r="K345"/>
      <c r="L345" s="86"/>
      <c r="M345" s="73"/>
      <c r="N345" s="73"/>
      <c r="O345" s="73"/>
    </row>
    <row r="346" spans="1:15" ht="18" hidden="1" customHeight="1" x14ac:dyDescent="0.25">
      <c r="A346" s="390" t="str">
        <f>IF('Firm Fixed Price'!A289="","",'Firm Fixed Price'!A289)</f>
        <v/>
      </c>
      <c r="B346" s="391" t="str">
        <f>IF('Firm Fixed Price'!B289="","",'Firm Fixed Price'!B289)</f>
        <v/>
      </c>
      <c r="C346" s="335">
        <f>IF('Firm Fixed Price'!C289="","",'Firm Fixed Price'!C289)</f>
        <v>0</v>
      </c>
      <c r="D346" s="335" t="str">
        <f>IF('Firm Fixed Price'!G289="","",'Firm Fixed Price'!G289)</f>
        <v/>
      </c>
      <c r="E346" s="335" t="str">
        <f>IF('Firm Fixed Price'!H289="","",'Firm Fixed Price'!H289)</f>
        <v/>
      </c>
      <c r="F346" s="392">
        <f>IF('Firm Fixed Price'!E289="","",'Firm Fixed Price'!E289)</f>
        <v>0</v>
      </c>
      <c r="G346" s="392">
        <f>IF('Firm Fixed Price'!F289="","",'Firm Fixed Price'!F289)</f>
        <v>0</v>
      </c>
      <c r="H346" s="392" t="str">
        <f>IF('Firm Fixed Price'!I289="","",'Firm Fixed Price'!I289)</f>
        <v/>
      </c>
      <c r="I346" s="393" t="str">
        <f>IF('Firm Fixed Price'!J289="","",'Firm Fixed Price'!J289)</f>
        <v/>
      </c>
      <c r="J346"/>
      <c r="K346"/>
      <c r="L346" s="86"/>
      <c r="M346" s="73"/>
      <c r="N346" s="73"/>
      <c r="O346" s="73"/>
    </row>
    <row r="347" spans="1:15" ht="18" hidden="1" customHeight="1" x14ac:dyDescent="0.25">
      <c r="A347" s="390" t="str">
        <f>IF('Firm Fixed Price'!A290="","",'Firm Fixed Price'!A290)</f>
        <v/>
      </c>
      <c r="B347" s="391" t="str">
        <f>IF('Firm Fixed Price'!B290="","",'Firm Fixed Price'!B290)</f>
        <v/>
      </c>
      <c r="C347" s="335">
        <f>IF('Firm Fixed Price'!C290="","",'Firm Fixed Price'!C290)</f>
        <v>0</v>
      </c>
      <c r="D347" s="335" t="str">
        <f>IF('Firm Fixed Price'!G290="","",'Firm Fixed Price'!G290)</f>
        <v/>
      </c>
      <c r="E347" s="335" t="str">
        <f>IF('Firm Fixed Price'!H290="","",'Firm Fixed Price'!H290)</f>
        <v/>
      </c>
      <c r="F347" s="392">
        <f>IF('Firm Fixed Price'!E290="","",'Firm Fixed Price'!E290)</f>
        <v>0</v>
      </c>
      <c r="G347" s="392">
        <f>IF('Firm Fixed Price'!F290="","",'Firm Fixed Price'!F290)</f>
        <v>0</v>
      </c>
      <c r="H347" s="392" t="str">
        <f>IF('Firm Fixed Price'!I290="","",'Firm Fixed Price'!I290)</f>
        <v/>
      </c>
      <c r="I347" s="393" t="str">
        <f>IF('Firm Fixed Price'!J290="","",'Firm Fixed Price'!J290)</f>
        <v/>
      </c>
      <c r="J347"/>
      <c r="K347"/>
      <c r="L347" s="86"/>
      <c r="M347" s="73"/>
      <c r="N347" s="73"/>
      <c r="O347" s="73"/>
    </row>
    <row r="348" spans="1:15" ht="18" hidden="1" customHeight="1" x14ac:dyDescent="0.25">
      <c r="A348" s="390" t="str">
        <f>IF('Firm Fixed Price'!A291="","",'Firm Fixed Price'!A291)</f>
        <v/>
      </c>
      <c r="B348" s="391" t="str">
        <f>IF('Firm Fixed Price'!B291="","",'Firm Fixed Price'!B291)</f>
        <v/>
      </c>
      <c r="C348" s="335">
        <f>IF('Firm Fixed Price'!C291="","",'Firm Fixed Price'!C291)</f>
        <v>0</v>
      </c>
      <c r="D348" s="335" t="str">
        <f>IF('Firm Fixed Price'!G291="","",'Firm Fixed Price'!G291)</f>
        <v/>
      </c>
      <c r="E348" s="335" t="str">
        <f>IF('Firm Fixed Price'!H291="","",'Firm Fixed Price'!H291)</f>
        <v/>
      </c>
      <c r="F348" s="392">
        <f>IF('Firm Fixed Price'!E291="","",'Firm Fixed Price'!E291)</f>
        <v>0</v>
      </c>
      <c r="G348" s="392">
        <f>IF('Firm Fixed Price'!F291="","",'Firm Fixed Price'!F291)</f>
        <v>0</v>
      </c>
      <c r="H348" s="392" t="str">
        <f>IF('Firm Fixed Price'!I291="","",'Firm Fixed Price'!I291)</f>
        <v/>
      </c>
      <c r="I348" s="393" t="str">
        <f>IF('Firm Fixed Price'!J291="","",'Firm Fixed Price'!J291)</f>
        <v/>
      </c>
      <c r="J348"/>
      <c r="K348"/>
      <c r="L348" s="86"/>
      <c r="M348" s="73"/>
      <c r="N348" s="73"/>
      <c r="O348" s="73"/>
    </row>
    <row r="349" spans="1:15" ht="18" hidden="1" customHeight="1" x14ac:dyDescent="0.25">
      <c r="A349" s="390" t="str">
        <f>IF('Firm Fixed Price'!A292="","",'Firm Fixed Price'!A292)</f>
        <v/>
      </c>
      <c r="B349" s="391" t="str">
        <f>IF('Firm Fixed Price'!B292="","",'Firm Fixed Price'!B292)</f>
        <v/>
      </c>
      <c r="C349" s="335">
        <f>IF('Firm Fixed Price'!C292="","",'Firm Fixed Price'!C292)</f>
        <v>0</v>
      </c>
      <c r="D349" s="335" t="str">
        <f>IF('Firm Fixed Price'!G292="","",'Firm Fixed Price'!G292)</f>
        <v/>
      </c>
      <c r="E349" s="335" t="str">
        <f>IF('Firm Fixed Price'!H292="","",'Firm Fixed Price'!H292)</f>
        <v/>
      </c>
      <c r="F349" s="392">
        <f>IF('Firm Fixed Price'!E292="","",'Firm Fixed Price'!E292)</f>
        <v>0</v>
      </c>
      <c r="G349" s="392">
        <f>IF('Firm Fixed Price'!F292="","",'Firm Fixed Price'!F292)</f>
        <v>0</v>
      </c>
      <c r="H349" s="392" t="str">
        <f>IF('Firm Fixed Price'!I292="","",'Firm Fixed Price'!I292)</f>
        <v/>
      </c>
      <c r="I349" s="393" t="str">
        <f>IF('Firm Fixed Price'!J292="","",'Firm Fixed Price'!J292)</f>
        <v/>
      </c>
      <c r="J349"/>
      <c r="K349"/>
      <c r="L349" s="86"/>
      <c r="M349" s="73"/>
      <c r="N349" s="73"/>
      <c r="O349" s="73"/>
    </row>
    <row r="350" spans="1:15" ht="18" hidden="1" customHeight="1" x14ac:dyDescent="0.25">
      <c r="A350" s="390" t="str">
        <f>IF('Firm Fixed Price'!A293="","",'Firm Fixed Price'!A293)</f>
        <v/>
      </c>
      <c r="B350" s="391" t="str">
        <f>IF('Firm Fixed Price'!B293="","",'Firm Fixed Price'!B293)</f>
        <v/>
      </c>
      <c r="C350" s="335">
        <f>IF('Firm Fixed Price'!C293="","",'Firm Fixed Price'!C293)</f>
        <v>0</v>
      </c>
      <c r="D350" s="335" t="str">
        <f>IF('Firm Fixed Price'!G293="","",'Firm Fixed Price'!G293)</f>
        <v/>
      </c>
      <c r="E350" s="335" t="str">
        <f>IF('Firm Fixed Price'!H293="","",'Firm Fixed Price'!H293)</f>
        <v/>
      </c>
      <c r="F350" s="392">
        <f>IF('Firm Fixed Price'!E293="","",'Firm Fixed Price'!E293)</f>
        <v>0</v>
      </c>
      <c r="G350" s="392">
        <f>IF('Firm Fixed Price'!F293="","",'Firm Fixed Price'!F293)</f>
        <v>0</v>
      </c>
      <c r="H350" s="392" t="str">
        <f>IF('Firm Fixed Price'!I293="","",'Firm Fixed Price'!I293)</f>
        <v/>
      </c>
      <c r="I350" s="393" t="str">
        <f>IF('Firm Fixed Price'!J293="","",'Firm Fixed Price'!J293)</f>
        <v/>
      </c>
      <c r="J350"/>
      <c r="K350"/>
      <c r="L350" s="86"/>
      <c r="M350" s="73"/>
      <c r="N350" s="73"/>
      <c r="O350" s="73"/>
    </row>
    <row r="351" spans="1:15" ht="18" hidden="1" customHeight="1" x14ac:dyDescent="0.25">
      <c r="A351" s="390" t="str">
        <f>IF('Firm Fixed Price'!A294="","",'Firm Fixed Price'!A294)</f>
        <v/>
      </c>
      <c r="B351" s="391" t="str">
        <f>IF('Firm Fixed Price'!B294="","",'Firm Fixed Price'!B294)</f>
        <v/>
      </c>
      <c r="C351" s="335">
        <f>IF('Firm Fixed Price'!C294="","",'Firm Fixed Price'!C294)</f>
        <v>0</v>
      </c>
      <c r="D351" s="335" t="str">
        <f>IF('Firm Fixed Price'!G294="","",'Firm Fixed Price'!G294)</f>
        <v/>
      </c>
      <c r="E351" s="335" t="str">
        <f>IF('Firm Fixed Price'!H294="","",'Firm Fixed Price'!H294)</f>
        <v/>
      </c>
      <c r="F351" s="392">
        <f>IF('Firm Fixed Price'!E294="","",'Firm Fixed Price'!E294)</f>
        <v>0</v>
      </c>
      <c r="G351" s="392">
        <f>IF('Firm Fixed Price'!F294="","",'Firm Fixed Price'!F294)</f>
        <v>0</v>
      </c>
      <c r="H351" s="392" t="str">
        <f>IF('Firm Fixed Price'!I294="","",'Firm Fixed Price'!I294)</f>
        <v/>
      </c>
      <c r="I351" s="393" t="str">
        <f>IF('Firm Fixed Price'!J294="","",'Firm Fixed Price'!J294)</f>
        <v/>
      </c>
      <c r="J351"/>
      <c r="K351"/>
      <c r="L351" s="86"/>
      <c r="M351" s="73"/>
      <c r="N351" s="73"/>
      <c r="O351" s="73"/>
    </row>
    <row r="352" spans="1:15" ht="18" hidden="1" customHeight="1" x14ac:dyDescent="0.25">
      <c r="A352" s="390" t="str">
        <f>IF('Firm Fixed Price'!A295="","",'Firm Fixed Price'!A295)</f>
        <v/>
      </c>
      <c r="B352" s="391" t="str">
        <f>IF('Firm Fixed Price'!B295="","",'Firm Fixed Price'!B295)</f>
        <v/>
      </c>
      <c r="C352" s="335">
        <f>IF('Firm Fixed Price'!C295="","",'Firm Fixed Price'!C295)</f>
        <v>0</v>
      </c>
      <c r="D352" s="335" t="str">
        <f>IF('Firm Fixed Price'!G295="","",'Firm Fixed Price'!G295)</f>
        <v/>
      </c>
      <c r="E352" s="335" t="str">
        <f>IF('Firm Fixed Price'!H295="","",'Firm Fixed Price'!H295)</f>
        <v/>
      </c>
      <c r="F352" s="392">
        <f>IF('Firm Fixed Price'!E295="","",'Firm Fixed Price'!E295)</f>
        <v>0</v>
      </c>
      <c r="G352" s="392">
        <f>IF('Firm Fixed Price'!F295="","",'Firm Fixed Price'!F295)</f>
        <v>0</v>
      </c>
      <c r="H352" s="392" t="str">
        <f>IF('Firm Fixed Price'!I295="","",'Firm Fixed Price'!I295)</f>
        <v/>
      </c>
      <c r="I352" s="393" t="str">
        <f>IF('Firm Fixed Price'!J295="","",'Firm Fixed Price'!J295)</f>
        <v/>
      </c>
      <c r="J352"/>
      <c r="K352"/>
      <c r="L352" s="86"/>
      <c r="M352" s="73"/>
      <c r="N352" s="73"/>
      <c r="O352" s="73"/>
    </row>
    <row r="353" spans="1:15" ht="18" hidden="1" customHeight="1" x14ac:dyDescent="0.25">
      <c r="A353" s="390" t="str">
        <f>IF('Firm Fixed Price'!A296="","",'Firm Fixed Price'!A296)</f>
        <v/>
      </c>
      <c r="B353" s="391" t="str">
        <f>IF('Firm Fixed Price'!B296="","",'Firm Fixed Price'!B296)</f>
        <v/>
      </c>
      <c r="C353" s="335">
        <f>IF('Firm Fixed Price'!C296="","",'Firm Fixed Price'!C296)</f>
        <v>0</v>
      </c>
      <c r="D353" s="335" t="str">
        <f>IF('Firm Fixed Price'!G296="","",'Firm Fixed Price'!G296)</f>
        <v/>
      </c>
      <c r="E353" s="335" t="str">
        <f>IF('Firm Fixed Price'!H296="","",'Firm Fixed Price'!H296)</f>
        <v/>
      </c>
      <c r="F353" s="392">
        <f>IF('Firm Fixed Price'!E296="","",'Firm Fixed Price'!E296)</f>
        <v>0</v>
      </c>
      <c r="G353" s="392">
        <f>IF('Firm Fixed Price'!F296="","",'Firm Fixed Price'!F296)</f>
        <v>0</v>
      </c>
      <c r="H353" s="392" t="str">
        <f>IF('Firm Fixed Price'!I296="","",'Firm Fixed Price'!I296)</f>
        <v/>
      </c>
      <c r="I353" s="393" t="str">
        <f>IF('Firm Fixed Price'!J296="","",'Firm Fixed Price'!J296)</f>
        <v/>
      </c>
      <c r="J353"/>
      <c r="K353"/>
      <c r="L353" s="86"/>
      <c r="M353" s="73"/>
      <c r="N353" s="73"/>
      <c r="O353" s="73"/>
    </row>
    <row r="354" spans="1:15" ht="18" hidden="1" customHeight="1" x14ac:dyDescent="0.25">
      <c r="A354" s="390" t="str">
        <f>IF('Firm Fixed Price'!A297="","",'Firm Fixed Price'!A297)</f>
        <v/>
      </c>
      <c r="B354" s="391" t="str">
        <f>IF('Firm Fixed Price'!B297="","",'Firm Fixed Price'!B297)</f>
        <v/>
      </c>
      <c r="C354" s="335">
        <f>IF('Firm Fixed Price'!C297="","",'Firm Fixed Price'!C297)</f>
        <v>0</v>
      </c>
      <c r="D354" s="335" t="str">
        <f>IF('Firm Fixed Price'!G297="","",'Firm Fixed Price'!G297)</f>
        <v/>
      </c>
      <c r="E354" s="335" t="str">
        <f>IF('Firm Fixed Price'!H297="","",'Firm Fixed Price'!H297)</f>
        <v/>
      </c>
      <c r="F354" s="392">
        <f>IF('Firm Fixed Price'!E297="","",'Firm Fixed Price'!E297)</f>
        <v>0</v>
      </c>
      <c r="G354" s="392">
        <f>IF('Firm Fixed Price'!F297="","",'Firm Fixed Price'!F297)</f>
        <v>0</v>
      </c>
      <c r="H354" s="392" t="str">
        <f>IF('Firm Fixed Price'!I297="","",'Firm Fixed Price'!I297)</f>
        <v/>
      </c>
      <c r="I354" s="393" t="str">
        <f>IF('Firm Fixed Price'!J297="","",'Firm Fixed Price'!J297)</f>
        <v/>
      </c>
      <c r="J354"/>
      <c r="K354"/>
      <c r="L354" s="86"/>
      <c r="M354" s="73"/>
      <c r="N354" s="73"/>
      <c r="O354" s="73"/>
    </row>
    <row r="355" spans="1:15" ht="18" hidden="1" customHeight="1" x14ac:dyDescent="0.25">
      <c r="A355" s="390" t="str">
        <f>IF('Firm Fixed Price'!A298="","",'Firm Fixed Price'!A298)</f>
        <v/>
      </c>
      <c r="B355" s="391" t="str">
        <f>IF('Firm Fixed Price'!B298="","",'Firm Fixed Price'!B298)</f>
        <v/>
      </c>
      <c r="C355" s="335">
        <f>IF('Firm Fixed Price'!C298="","",'Firm Fixed Price'!C298)</f>
        <v>0</v>
      </c>
      <c r="D355" s="335" t="str">
        <f>IF('Firm Fixed Price'!G298="","",'Firm Fixed Price'!G298)</f>
        <v/>
      </c>
      <c r="E355" s="335" t="str">
        <f>IF('Firm Fixed Price'!H298="","",'Firm Fixed Price'!H298)</f>
        <v/>
      </c>
      <c r="F355" s="392">
        <f>IF('Firm Fixed Price'!E298="","",'Firm Fixed Price'!E298)</f>
        <v>0</v>
      </c>
      <c r="G355" s="392">
        <f>IF('Firm Fixed Price'!F298="","",'Firm Fixed Price'!F298)</f>
        <v>0</v>
      </c>
      <c r="H355" s="392" t="str">
        <f>IF('Firm Fixed Price'!I298="","",'Firm Fixed Price'!I298)</f>
        <v/>
      </c>
      <c r="I355" s="393" t="str">
        <f>IF('Firm Fixed Price'!J298="","",'Firm Fixed Price'!J298)</f>
        <v/>
      </c>
      <c r="J355"/>
      <c r="K355"/>
      <c r="L355" s="86"/>
      <c r="M355" s="73"/>
      <c r="N355" s="73"/>
      <c r="O355" s="73"/>
    </row>
    <row r="356" spans="1:15" ht="18" hidden="1" customHeight="1" x14ac:dyDescent="0.25">
      <c r="A356" s="390" t="str">
        <f>IF('Firm Fixed Price'!A299="","",'Firm Fixed Price'!A299)</f>
        <v/>
      </c>
      <c r="B356" s="391" t="str">
        <f>IF('Firm Fixed Price'!B299="","",'Firm Fixed Price'!B299)</f>
        <v/>
      </c>
      <c r="C356" s="335">
        <f>IF('Firm Fixed Price'!C299="","",'Firm Fixed Price'!C299)</f>
        <v>0</v>
      </c>
      <c r="D356" s="335" t="str">
        <f>IF('Firm Fixed Price'!G299="","",'Firm Fixed Price'!G299)</f>
        <v/>
      </c>
      <c r="E356" s="335" t="str">
        <f>IF('Firm Fixed Price'!H299="","",'Firm Fixed Price'!H299)</f>
        <v/>
      </c>
      <c r="F356" s="392">
        <f>IF('Firm Fixed Price'!E299="","",'Firm Fixed Price'!E299)</f>
        <v>0</v>
      </c>
      <c r="G356" s="392">
        <f>IF('Firm Fixed Price'!F299="","",'Firm Fixed Price'!F299)</f>
        <v>0</v>
      </c>
      <c r="H356" s="392" t="str">
        <f>IF('Firm Fixed Price'!I299="","",'Firm Fixed Price'!I299)</f>
        <v/>
      </c>
      <c r="I356" s="393" t="str">
        <f>IF('Firm Fixed Price'!J299="","",'Firm Fixed Price'!J299)</f>
        <v/>
      </c>
      <c r="J356"/>
      <c r="K356"/>
      <c r="L356" s="86"/>
      <c r="M356" s="73"/>
      <c r="N356" s="73"/>
      <c r="O356" s="73"/>
    </row>
    <row r="357" spans="1:15" ht="18" hidden="1" customHeight="1" x14ac:dyDescent="0.25">
      <c r="A357" s="390" t="str">
        <f>IF('Firm Fixed Price'!A300="","",'Firm Fixed Price'!A300)</f>
        <v/>
      </c>
      <c r="B357" s="391" t="str">
        <f>IF('Firm Fixed Price'!B300="","",'Firm Fixed Price'!B300)</f>
        <v/>
      </c>
      <c r="C357" s="335">
        <f>IF('Firm Fixed Price'!C300="","",'Firm Fixed Price'!C300)</f>
        <v>0</v>
      </c>
      <c r="D357" s="335" t="str">
        <f>IF('Firm Fixed Price'!G300="","",'Firm Fixed Price'!G300)</f>
        <v/>
      </c>
      <c r="E357" s="335" t="str">
        <f>IF('Firm Fixed Price'!H300="","",'Firm Fixed Price'!H300)</f>
        <v/>
      </c>
      <c r="F357" s="392">
        <f>IF('Firm Fixed Price'!E300="","",'Firm Fixed Price'!E300)</f>
        <v>0</v>
      </c>
      <c r="G357" s="392">
        <f>IF('Firm Fixed Price'!F300="","",'Firm Fixed Price'!F300)</f>
        <v>0</v>
      </c>
      <c r="H357" s="392" t="str">
        <f>IF('Firm Fixed Price'!I300="","",'Firm Fixed Price'!I300)</f>
        <v/>
      </c>
      <c r="I357" s="393" t="str">
        <f>IF('Firm Fixed Price'!J300="","",'Firm Fixed Price'!J300)</f>
        <v/>
      </c>
      <c r="J357"/>
      <c r="K357"/>
      <c r="L357" s="86"/>
      <c r="M357" s="73"/>
      <c r="N357" s="73"/>
      <c r="O357" s="73"/>
    </row>
    <row r="358" spans="1:15" ht="18" hidden="1" customHeight="1" x14ac:dyDescent="0.25">
      <c r="A358" s="390" t="str">
        <f>IF('Firm Fixed Price'!A301="","",'Firm Fixed Price'!A301)</f>
        <v/>
      </c>
      <c r="B358" s="391" t="str">
        <f>IF('Firm Fixed Price'!B301="","",'Firm Fixed Price'!B301)</f>
        <v/>
      </c>
      <c r="C358" s="335">
        <f>IF('Firm Fixed Price'!C301="","",'Firm Fixed Price'!C301)</f>
        <v>0</v>
      </c>
      <c r="D358" s="335" t="str">
        <f>IF('Firm Fixed Price'!G301="","",'Firm Fixed Price'!G301)</f>
        <v/>
      </c>
      <c r="E358" s="335" t="str">
        <f>IF('Firm Fixed Price'!H301="","",'Firm Fixed Price'!H301)</f>
        <v/>
      </c>
      <c r="F358" s="392">
        <f>IF('Firm Fixed Price'!E301="","",'Firm Fixed Price'!E301)</f>
        <v>0</v>
      </c>
      <c r="G358" s="392">
        <f>IF('Firm Fixed Price'!F301="","",'Firm Fixed Price'!F301)</f>
        <v>0</v>
      </c>
      <c r="H358" s="392" t="str">
        <f>IF('Firm Fixed Price'!I301="","",'Firm Fixed Price'!I301)</f>
        <v/>
      </c>
      <c r="I358" s="393" t="str">
        <f>IF('Firm Fixed Price'!J301="","",'Firm Fixed Price'!J301)</f>
        <v/>
      </c>
      <c r="J358"/>
      <c r="K358"/>
      <c r="L358" s="86"/>
      <c r="M358" s="73"/>
      <c r="N358" s="73"/>
      <c r="O358" s="73"/>
    </row>
    <row r="359" spans="1:15" ht="18" hidden="1" customHeight="1" x14ac:dyDescent="0.25">
      <c r="A359" s="390" t="str">
        <f>IF('Firm Fixed Price'!A302="","",'Firm Fixed Price'!A302)</f>
        <v/>
      </c>
      <c r="B359" s="391" t="str">
        <f>IF('Firm Fixed Price'!B302="","",'Firm Fixed Price'!B302)</f>
        <v/>
      </c>
      <c r="C359" s="335">
        <f>IF('Firm Fixed Price'!C302="","",'Firm Fixed Price'!C302)</f>
        <v>0</v>
      </c>
      <c r="D359" s="335" t="str">
        <f>IF('Firm Fixed Price'!G302="","",'Firm Fixed Price'!G302)</f>
        <v/>
      </c>
      <c r="E359" s="335" t="str">
        <f>IF('Firm Fixed Price'!H302="","",'Firm Fixed Price'!H302)</f>
        <v/>
      </c>
      <c r="F359" s="392">
        <f>IF('Firm Fixed Price'!E302="","",'Firm Fixed Price'!E302)</f>
        <v>0</v>
      </c>
      <c r="G359" s="392">
        <f>IF('Firm Fixed Price'!F302="","",'Firm Fixed Price'!F302)</f>
        <v>0</v>
      </c>
      <c r="H359" s="392" t="str">
        <f>IF('Firm Fixed Price'!I302="","",'Firm Fixed Price'!I302)</f>
        <v/>
      </c>
      <c r="I359" s="393" t="str">
        <f>IF('Firm Fixed Price'!J302="","",'Firm Fixed Price'!J302)</f>
        <v/>
      </c>
      <c r="J359"/>
      <c r="K359"/>
      <c r="L359" s="86"/>
      <c r="M359" s="73"/>
      <c r="N359" s="73"/>
      <c r="O359" s="73"/>
    </row>
    <row r="360" spans="1:15" ht="18" hidden="1" customHeight="1" x14ac:dyDescent="0.25">
      <c r="A360" s="390" t="str">
        <f>IF('Firm Fixed Price'!A303="","",'Firm Fixed Price'!A303)</f>
        <v/>
      </c>
      <c r="B360" s="391" t="str">
        <f>IF('Firm Fixed Price'!B303="","",'Firm Fixed Price'!B303)</f>
        <v/>
      </c>
      <c r="C360" s="335">
        <f>IF('Firm Fixed Price'!C303="","",'Firm Fixed Price'!C303)</f>
        <v>0</v>
      </c>
      <c r="D360" s="335" t="str">
        <f>IF('Firm Fixed Price'!G303="","",'Firm Fixed Price'!G303)</f>
        <v/>
      </c>
      <c r="E360" s="335" t="str">
        <f>IF('Firm Fixed Price'!H303="","",'Firm Fixed Price'!H303)</f>
        <v/>
      </c>
      <c r="F360" s="392">
        <f>IF('Firm Fixed Price'!E303="","",'Firm Fixed Price'!E303)</f>
        <v>0</v>
      </c>
      <c r="G360" s="392">
        <f>IF('Firm Fixed Price'!F303="","",'Firm Fixed Price'!F303)</f>
        <v>0</v>
      </c>
      <c r="H360" s="392" t="str">
        <f>IF('Firm Fixed Price'!I303="","",'Firm Fixed Price'!I303)</f>
        <v/>
      </c>
      <c r="I360" s="393" t="str">
        <f>IF('Firm Fixed Price'!J303="","",'Firm Fixed Price'!J303)</f>
        <v/>
      </c>
      <c r="J360"/>
      <c r="K360"/>
      <c r="L360" s="86"/>
      <c r="M360" s="73"/>
      <c r="N360" s="73"/>
      <c r="O360" s="73"/>
    </row>
    <row r="361" spans="1:15" ht="18" hidden="1" customHeight="1" x14ac:dyDescent="0.25">
      <c r="A361" s="390" t="str">
        <f>IF('Firm Fixed Price'!A304="","",'Firm Fixed Price'!A304)</f>
        <v/>
      </c>
      <c r="B361" s="391" t="str">
        <f>IF('Firm Fixed Price'!B304="","",'Firm Fixed Price'!B304)</f>
        <v/>
      </c>
      <c r="C361" s="335">
        <f>IF('Firm Fixed Price'!C304="","",'Firm Fixed Price'!C304)</f>
        <v>0</v>
      </c>
      <c r="D361" s="335" t="str">
        <f>IF('Firm Fixed Price'!G304="","",'Firm Fixed Price'!G304)</f>
        <v/>
      </c>
      <c r="E361" s="335" t="str">
        <f>IF('Firm Fixed Price'!H304="","",'Firm Fixed Price'!H304)</f>
        <v/>
      </c>
      <c r="F361" s="392">
        <f>IF('Firm Fixed Price'!E304="","",'Firm Fixed Price'!E304)</f>
        <v>0</v>
      </c>
      <c r="G361" s="392">
        <f>IF('Firm Fixed Price'!F304="","",'Firm Fixed Price'!F304)</f>
        <v>0</v>
      </c>
      <c r="H361" s="392" t="str">
        <f>IF('Firm Fixed Price'!I304="","",'Firm Fixed Price'!I304)</f>
        <v/>
      </c>
      <c r="I361" s="393" t="str">
        <f>IF('Firm Fixed Price'!J304="","",'Firm Fixed Price'!J304)</f>
        <v/>
      </c>
      <c r="J361"/>
      <c r="K361"/>
      <c r="L361" s="86"/>
      <c r="M361" s="73"/>
      <c r="N361" s="73"/>
      <c r="O361" s="73"/>
    </row>
    <row r="362" spans="1:15" ht="18" hidden="1" customHeight="1" x14ac:dyDescent="0.25">
      <c r="A362" s="390" t="str">
        <f>IF('Firm Fixed Price'!A305="","",'Firm Fixed Price'!A305)</f>
        <v/>
      </c>
      <c r="B362" s="391" t="str">
        <f>IF('Firm Fixed Price'!B305="","",'Firm Fixed Price'!B305)</f>
        <v/>
      </c>
      <c r="C362" s="335">
        <f>IF('Firm Fixed Price'!C305="","",'Firm Fixed Price'!C305)</f>
        <v>0</v>
      </c>
      <c r="D362" s="335" t="str">
        <f>IF('Firm Fixed Price'!G305="","",'Firm Fixed Price'!G305)</f>
        <v/>
      </c>
      <c r="E362" s="335" t="str">
        <f>IF('Firm Fixed Price'!H305="","",'Firm Fixed Price'!H305)</f>
        <v/>
      </c>
      <c r="F362" s="392">
        <f>IF('Firm Fixed Price'!E305="","",'Firm Fixed Price'!E305)</f>
        <v>0</v>
      </c>
      <c r="G362" s="392">
        <f>IF('Firm Fixed Price'!F305="","",'Firm Fixed Price'!F305)</f>
        <v>0</v>
      </c>
      <c r="H362" s="392" t="str">
        <f>IF('Firm Fixed Price'!I305="","",'Firm Fixed Price'!I305)</f>
        <v/>
      </c>
      <c r="I362" s="393" t="str">
        <f>IF('Firm Fixed Price'!J305="","",'Firm Fixed Price'!J305)</f>
        <v/>
      </c>
      <c r="J362"/>
      <c r="K362"/>
      <c r="L362" s="86"/>
      <c r="M362" s="73"/>
      <c r="N362" s="73"/>
      <c r="O362" s="73"/>
    </row>
    <row r="363" spans="1:15" ht="18" hidden="1" customHeight="1" x14ac:dyDescent="0.25">
      <c r="A363" s="390" t="str">
        <f>IF('Firm Fixed Price'!A306="","",'Firm Fixed Price'!A306)</f>
        <v/>
      </c>
      <c r="B363" s="391" t="str">
        <f>IF('Firm Fixed Price'!B306="","",'Firm Fixed Price'!B306)</f>
        <v/>
      </c>
      <c r="C363" s="335">
        <f>IF('Firm Fixed Price'!C306="","",'Firm Fixed Price'!C306)</f>
        <v>0</v>
      </c>
      <c r="D363" s="335" t="str">
        <f>IF('Firm Fixed Price'!G306="","",'Firm Fixed Price'!G306)</f>
        <v/>
      </c>
      <c r="E363" s="335" t="str">
        <f>IF('Firm Fixed Price'!H306="","",'Firm Fixed Price'!H306)</f>
        <v/>
      </c>
      <c r="F363" s="392">
        <f>IF('Firm Fixed Price'!E306="","",'Firm Fixed Price'!E306)</f>
        <v>0</v>
      </c>
      <c r="G363" s="392">
        <f>IF('Firm Fixed Price'!F306="","",'Firm Fixed Price'!F306)</f>
        <v>0</v>
      </c>
      <c r="H363" s="392" t="str">
        <f>IF('Firm Fixed Price'!I306="","",'Firm Fixed Price'!I306)</f>
        <v/>
      </c>
      <c r="I363" s="393" t="str">
        <f>IF('Firm Fixed Price'!J306="","",'Firm Fixed Price'!J306)</f>
        <v/>
      </c>
      <c r="J363"/>
      <c r="K363"/>
      <c r="L363" s="86"/>
      <c r="M363" s="73"/>
      <c r="N363" s="73"/>
      <c r="O363" s="73"/>
    </row>
    <row r="364" spans="1:15" ht="18" hidden="1" customHeight="1" x14ac:dyDescent="0.25">
      <c r="A364" s="390" t="str">
        <f>IF('Firm Fixed Price'!A307="","",'Firm Fixed Price'!A307)</f>
        <v/>
      </c>
      <c r="B364" s="391" t="str">
        <f>IF('Firm Fixed Price'!B307="","",'Firm Fixed Price'!B307)</f>
        <v/>
      </c>
      <c r="C364" s="335">
        <f>IF('Firm Fixed Price'!C307="","",'Firm Fixed Price'!C307)</f>
        <v>0</v>
      </c>
      <c r="D364" s="335" t="str">
        <f>IF('Firm Fixed Price'!G307="","",'Firm Fixed Price'!G307)</f>
        <v/>
      </c>
      <c r="E364" s="335" t="str">
        <f>IF('Firm Fixed Price'!H307="","",'Firm Fixed Price'!H307)</f>
        <v/>
      </c>
      <c r="F364" s="392">
        <f>IF('Firm Fixed Price'!E307="","",'Firm Fixed Price'!E307)</f>
        <v>0</v>
      </c>
      <c r="G364" s="392">
        <f>IF('Firm Fixed Price'!F307="","",'Firm Fixed Price'!F307)</f>
        <v>0</v>
      </c>
      <c r="H364" s="392" t="str">
        <f>IF('Firm Fixed Price'!I307="","",'Firm Fixed Price'!I307)</f>
        <v/>
      </c>
      <c r="I364" s="393" t="str">
        <f>IF('Firm Fixed Price'!J307="","",'Firm Fixed Price'!J307)</f>
        <v/>
      </c>
      <c r="J364"/>
      <c r="K364"/>
      <c r="L364" s="86"/>
      <c r="M364" s="73"/>
      <c r="N364" s="73"/>
      <c r="O364" s="73"/>
    </row>
    <row r="365" spans="1:15" ht="18" hidden="1" customHeight="1" x14ac:dyDescent="0.25">
      <c r="A365" s="390" t="str">
        <f>IF('Firm Fixed Price'!A308="","",'Firm Fixed Price'!A308)</f>
        <v/>
      </c>
      <c r="B365" s="391" t="str">
        <f>IF('Firm Fixed Price'!B308="","",'Firm Fixed Price'!B308)</f>
        <v/>
      </c>
      <c r="C365" s="335">
        <f>IF('Firm Fixed Price'!C308="","",'Firm Fixed Price'!C308)</f>
        <v>0</v>
      </c>
      <c r="D365" s="335" t="str">
        <f>IF('Firm Fixed Price'!G308="","",'Firm Fixed Price'!G308)</f>
        <v/>
      </c>
      <c r="E365" s="335" t="str">
        <f>IF('Firm Fixed Price'!H308="","",'Firm Fixed Price'!H308)</f>
        <v/>
      </c>
      <c r="F365" s="392">
        <f>IF('Firm Fixed Price'!E308="","",'Firm Fixed Price'!E308)</f>
        <v>0</v>
      </c>
      <c r="G365" s="392">
        <f>IF('Firm Fixed Price'!F308="","",'Firm Fixed Price'!F308)</f>
        <v>0</v>
      </c>
      <c r="H365" s="392" t="str">
        <f>IF('Firm Fixed Price'!I308="","",'Firm Fixed Price'!I308)</f>
        <v/>
      </c>
      <c r="I365" s="393" t="str">
        <f>IF('Firm Fixed Price'!J308="","",'Firm Fixed Price'!J308)</f>
        <v/>
      </c>
      <c r="J365"/>
      <c r="K365"/>
      <c r="L365" s="86"/>
      <c r="M365" s="73"/>
      <c r="N365" s="73"/>
      <c r="O365" s="73"/>
    </row>
    <row r="366" spans="1:15" ht="18" hidden="1" customHeight="1" x14ac:dyDescent="0.25">
      <c r="A366" s="390" t="str">
        <f>IF('Firm Fixed Price'!A309="","",'Firm Fixed Price'!A309)</f>
        <v/>
      </c>
      <c r="B366" s="391" t="str">
        <f>IF('Firm Fixed Price'!B309="","",'Firm Fixed Price'!B309)</f>
        <v/>
      </c>
      <c r="C366" s="335">
        <f>IF('Firm Fixed Price'!C309="","",'Firm Fixed Price'!C309)</f>
        <v>0</v>
      </c>
      <c r="D366" s="335" t="str">
        <f>IF('Firm Fixed Price'!G309="","",'Firm Fixed Price'!G309)</f>
        <v/>
      </c>
      <c r="E366" s="335" t="str">
        <f>IF('Firm Fixed Price'!H309="","",'Firm Fixed Price'!H309)</f>
        <v/>
      </c>
      <c r="F366" s="392">
        <f>IF('Firm Fixed Price'!E309="","",'Firm Fixed Price'!E309)</f>
        <v>0</v>
      </c>
      <c r="G366" s="392">
        <f>IF('Firm Fixed Price'!F309="","",'Firm Fixed Price'!F309)</f>
        <v>0</v>
      </c>
      <c r="H366" s="392" t="str">
        <f>IF('Firm Fixed Price'!I309="","",'Firm Fixed Price'!I309)</f>
        <v/>
      </c>
      <c r="I366" s="393" t="str">
        <f>IF('Firm Fixed Price'!J309="","",'Firm Fixed Price'!J309)</f>
        <v/>
      </c>
      <c r="J366"/>
      <c r="K366"/>
      <c r="L366" s="86"/>
      <c r="M366" s="73"/>
      <c r="N366" s="73"/>
      <c r="O366" s="73"/>
    </row>
    <row r="367" spans="1:15" ht="18" hidden="1" customHeight="1" x14ac:dyDescent="0.25">
      <c r="A367" s="390" t="str">
        <f>IF('Firm Fixed Price'!A310="","",'Firm Fixed Price'!A310)</f>
        <v/>
      </c>
      <c r="B367" s="391" t="str">
        <f>IF('Firm Fixed Price'!B310="","",'Firm Fixed Price'!B310)</f>
        <v/>
      </c>
      <c r="C367" s="335">
        <f>IF('Firm Fixed Price'!C310="","",'Firm Fixed Price'!C310)</f>
        <v>0</v>
      </c>
      <c r="D367" s="335" t="str">
        <f>IF('Firm Fixed Price'!G310="","",'Firm Fixed Price'!G310)</f>
        <v/>
      </c>
      <c r="E367" s="335" t="str">
        <f>IF('Firm Fixed Price'!H310="","",'Firm Fixed Price'!H310)</f>
        <v/>
      </c>
      <c r="F367" s="392">
        <f>IF('Firm Fixed Price'!E310="","",'Firm Fixed Price'!E310)</f>
        <v>0</v>
      </c>
      <c r="G367" s="392">
        <f>IF('Firm Fixed Price'!F310="","",'Firm Fixed Price'!F310)</f>
        <v>0</v>
      </c>
      <c r="H367" s="392" t="str">
        <f>IF('Firm Fixed Price'!I310="","",'Firm Fixed Price'!I310)</f>
        <v/>
      </c>
      <c r="I367" s="393" t="str">
        <f>IF('Firm Fixed Price'!J310="","",'Firm Fixed Price'!J310)</f>
        <v/>
      </c>
      <c r="J367"/>
      <c r="K367"/>
      <c r="L367" s="86"/>
      <c r="M367" s="73"/>
      <c r="N367" s="73"/>
      <c r="O367" s="73"/>
    </row>
    <row r="368" spans="1:15" ht="18" hidden="1" customHeight="1" x14ac:dyDescent="0.25">
      <c r="A368" s="390" t="str">
        <f>IF('Firm Fixed Price'!A311="","",'Firm Fixed Price'!A311)</f>
        <v/>
      </c>
      <c r="B368" s="391" t="str">
        <f>IF('Firm Fixed Price'!B311="","",'Firm Fixed Price'!B311)</f>
        <v/>
      </c>
      <c r="C368" s="335">
        <f>IF('Firm Fixed Price'!C311="","",'Firm Fixed Price'!C311)</f>
        <v>0</v>
      </c>
      <c r="D368" s="335" t="str">
        <f>IF('Firm Fixed Price'!G311="","",'Firm Fixed Price'!G311)</f>
        <v/>
      </c>
      <c r="E368" s="335" t="str">
        <f>IF('Firm Fixed Price'!H311="","",'Firm Fixed Price'!H311)</f>
        <v/>
      </c>
      <c r="F368" s="392">
        <f>IF('Firm Fixed Price'!E311="","",'Firm Fixed Price'!E311)</f>
        <v>0</v>
      </c>
      <c r="G368" s="392">
        <f>IF('Firm Fixed Price'!F311="","",'Firm Fixed Price'!F311)</f>
        <v>0</v>
      </c>
      <c r="H368" s="392" t="str">
        <f>IF('Firm Fixed Price'!I311="","",'Firm Fixed Price'!I311)</f>
        <v/>
      </c>
      <c r="I368" s="393" t="str">
        <f>IF('Firm Fixed Price'!J311="","",'Firm Fixed Price'!J311)</f>
        <v/>
      </c>
      <c r="J368"/>
      <c r="K368"/>
      <c r="L368" s="86"/>
      <c r="M368" s="73"/>
      <c r="N368" s="73"/>
      <c r="O368" s="73"/>
    </row>
    <row r="369" spans="1:16" ht="18" hidden="1" customHeight="1" x14ac:dyDescent="0.25">
      <c r="A369" s="390" t="str">
        <f>IF('Firm Fixed Price'!A312="","",'Firm Fixed Price'!A312)</f>
        <v/>
      </c>
      <c r="B369" s="391" t="str">
        <f>IF('Firm Fixed Price'!B312="","",'Firm Fixed Price'!B312)</f>
        <v/>
      </c>
      <c r="C369" s="335">
        <f>IF('Firm Fixed Price'!C312="","",'Firm Fixed Price'!C312)</f>
        <v>0</v>
      </c>
      <c r="D369" s="335" t="str">
        <f>IF('Firm Fixed Price'!G312="","",'Firm Fixed Price'!G312)</f>
        <v/>
      </c>
      <c r="E369" s="335" t="str">
        <f>IF('Firm Fixed Price'!H312="","",'Firm Fixed Price'!H312)</f>
        <v/>
      </c>
      <c r="F369" s="392">
        <f>IF('Firm Fixed Price'!E312="","",'Firm Fixed Price'!E312)</f>
        <v>0</v>
      </c>
      <c r="G369" s="392">
        <f>IF('Firm Fixed Price'!F312="","",'Firm Fixed Price'!F312)</f>
        <v>0</v>
      </c>
      <c r="H369" s="392" t="str">
        <f>IF('Firm Fixed Price'!I312="","",'Firm Fixed Price'!I312)</f>
        <v/>
      </c>
      <c r="I369" s="393" t="str">
        <f>IF('Firm Fixed Price'!J312="","",'Firm Fixed Price'!J312)</f>
        <v/>
      </c>
      <c r="J369"/>
      <c r="K369"/>
      <c r="L369" s="86"/>
      <c r="M369" s="73"/>
      <c r="N369" s="73"/>
      <c r="O369" s="73"/>
    </row>
    <row r="370" spans="1:16" ht="18" hidden="1" customHeight="1" thickBot="1" x14ac:dyDescent="0.3">
      <c r="A370" s="390" t="str">
        <f>IF('Firm Fixed Price'!A313="","",'Firm Fixed Price'!A313)</f>
        <v/>
      </c>
      <c r="B370" s="391" t="str">
        <f>IF('Firm Fixed Price'!B313="","",'Firm Fixed Price'!B313)</f>
        <v/>
      </c>
      <c r="C370" s="335">
        <f>IF('Firm Fixed Price'!C313="","",'Firm Fixed Price'!C313)</f>
        <v>0</v>
      </c>
      <c r="D370" s="335" t="str">
        <f>IF('Firm Fixed Price'!G313="","",'Firm Fixed Price'!G313)</f>
        <v/>
      </c>
      <c r="E370" s="335" t="str">
        <f>IF('Firm Fixed Price'!H313="","",'Firm Fixed Price'!H313)</f>
        <v/>
      </c>
      <c r="F370" s="392">
        <f>IF('Firm Fixed Price'!E313="","",'Firm Fixed Price'!E313)</f>
        <v>0</v>
      </c>
      <c r="G370" s="392">
        <f>IF('Firm Fixed Price'!F313="","",'Firm Fixed Price'!F313)</f>
        <v>0</v>
      </c>
      <c r="H370" s="392" t="str">
        <f>IF('Firm Fixed Price'!I313="","",'Firm Fixed Price'!I313)</f>
        <v/>
      </c>
      <c r="I370" s="393" t="str">
        <f>IF('Firm Fixed Price'!J313="","",'Firm Fixed Price'!J313)</f>
        <v/>
      </c>
      <c r="J370"/>
      <c r="K370"/>
      <c r="L370" s="86"/>
      <c r="M370" s="73"/>
      <c r="N370" s="73"/>
      <c r="O370" s="73"/>
    </row>
    <row r="371" spans="1:16" ht="18" hidden="1" customHeight="1" thickBot="1" x14ac:dyDescent="0.3">
      <c r="A371" s="500" t="str">
        <f>CONCATENATE("TOTAL ",VLOOKUP('CLINs &amp; Ceiling Rates'!C225,NAICS!F30:K33,6,FALSE), " HOURS &amp; ESTIMATED COST")</f>
        <v>TOTAL NA - Hide HOURS &amp; ESTIMATED COST</v>
      </c>
      <c r="B371" s="501"/>
      <c r="C371" s="394">
        <f>SUM(C221:C370)</f>
        <v>0</v>
      </c>
      <c r="D371" s="394">
        <f>SUM(D221:D370)</f>
        <v>36</v>
      </c>
      <c r="E371" s="394">
        <f>SUM(E221:E370)</f>
        <v>0</v>
      </c>
      <c r="F371" s="508"/>
      <c r="G371" s="509"/>
      <c r="H371" s="76">
        <f>SUM(H221:H370)</f>
        <v>0</v>
      </c>
      <c r="I371" s="244">
        <f>SUM(I221:I370)</f>
        <v>0</v>
      </c>
      <c r="J371"/>
      <c r="K371"/>
      <c r="L371" s="86"/>
      <c r="M371" s="73"/>
      <c r="N371" s="73"/>
      <c r="O371" s="73"/>
    </row>
    <row r="372" spans="1:16" customFormat="1" ht="18" customHeight="1" x14ac:dyDescent="0.2">
      <c r="C372" t="str">
        <f>IF(C371='Firm Fixed Price'!C314,"","ERROR")</f>
        <v/>
      </c>
      <c r="D372" t="str">
        <f>IF(D371='Firm Fixed Price'!G314,"","ERROR")</f>
        <v/>
      </c>
      <c r="I372" t="str">
        <f>IF(I371='Firm Fixed Price'!J314,"","ERROR")</f>
        <v/>
      </c>
    </row>
    <row r="373" spans="1:16" ht="18" customHeight="1" thickBot="1" x14ac:dyDescent="0.3">
      <c r="A373" s="510" t="s">
        <v>617</v>
      </c>
      <c r="B373" s="510"/>
      <c r="C373" s="510"/>
      <c r="D373" s="510"/>
      <c r="E373" s="510"/>
      <c r="F373" s="510"/>
      <c r="G373" s="510"/>
      <c r="H373" s="510"/>
      <c r="I373" s="510"/>
      <c r="J373" s="65"/>
      <c r="K373" s="65"/>
      <c r="L373" s="85"/>
      <c r="M373" s="86"/>
      <c r="N373" s="73"/>
      <c r="O373" s="73"/>
      <c r="P373" s="73"/>
    </row>
    <row r="374" spans="1:16" ht="15.9" customHeight="1" thickBot="1" x14ac:dyDescent="0.3">
      <c r="A374" s="502" t="s">
        <v>655</v>
      </c>
      <c r="B374" s="503"/>
      <c r="C374" s="503"/>
      <c r="D374" s="503"/>
      <c r="E374" s="504"/>
      <c r="F374" s="337" t="str">
        <f>'CLINs &amp; Ceiling Rates'!C228</f>
        <v>Travel and Per Diem (OPS)</v>
      </c>
      <c r="G374" s="338"/>
      <c r="H374" s="339"/>
      <c r="I374" s="340">
        <f>'CLINs &amp; Ceiling Rates'!D228</f>
        <v>2000</v>
      </c>
      <c r="L374" s="85"/>
      <c r="M374" s="86"/>
      <c r="N374" s="73"/>
      <c r="O374" s="73"/>
      <c r="P374" s="73"/>
    </row>
    <row r="375" spans="1:16" ht="18" hidden="1" customHeight="1" x14ac:dyDescent="0.25">
      <c r="A375" s="505"/>
      <c r="B375" s="506"/>
      <c r="C375" s="506"/>
      <c r="D375" s="506"/>
      <c r="E375" s="507"/>
      <c r="F375" s="341" t="str">
        <f>'CLINs &amp; Ceiling Rates'!C229</f>
        <v>Travel and Per Diem (F&amp;E)</v>
      </c>
      <c r="G375" s="342"/>
      <c r="H375" s="343"/>
      <c r="I375" s="344">
        <f>'CLINs &amp; Ceiling Rates'!D229</f>
        <v>0</v>
      </c>
      <c r="L375" s="85"/>
      <c r="M375" s="86"/>
      <c r="N375" s="73"/>
      <c r="O375" s="73"/>
      <c r="P375" s="73"/>
    </row>
    <row r="376" spans="1:16" ht="18" hidden="1" customHeight="1" x14ac:dyDescent="0.25">
      <c r="A376" s="505"/>
      <c r="B376" s="506"/>
      <c r="C376" s="506"/>
      <c r="D376" s="506"/>
      <c r="E376" s="507"/>
      <c r="F376" s="341" t="str">
        <f>'CLINs &amp; Ceiling Rates'!C230</f>
        <v>Travel and Per Diem (R,D&amp;E)</v>
      </c>
      <c r="G376" s="342"/>
      <c r="H376" s="343"/>
      <c r="I376" s="344">
        <f>'CLINs &amp; Ceiling Rates'!D230</f>
        <v>0</v>
      </c>
      <c r="L376" s="85"/>
      <c r="M376" s="86"/>
      <c r="N376" s="73"/>
      <c r="O376" s="73"/>
      <c r="P376" s="73"/>
    </row>
    <row r="377" spans="1:16" ht="18" hidden="1" customHeight="1" x14ac:dyDescent="0.25">
      <c r="A377" s="505"/>
      <c r="B377" s="506"/>
      <c r="C377" s="506"/>
      <c r="D377" s="506"/>
      <c r="E377" s="507"/>
      <c r="F377" s="341" t="str">
        <f>'CLINs &amp; Ceiling Rates'!C231</f>
        <v>Development Hardware and Software</v>
      </c>
      <c r="G377" s="342"/>
      <c r="H377" s="343"/>
      <c r="I377" s="344">
        <f>'CLINs &amp; Ceiling Rates'!D231</f>
        <v>0</v>
      </c>
      <c r="L377" s="85"/>
      <c r="M377" s="86"/>
      <c r="N377" s="73"/>
      <c r="O377" s="73"/>
      <c r="P377" s="73"/>
    </row>
    <row r="378" spans="1:16" ht="18" hidden="1" customHeight="1" x14ac:dyDescent="0.25">
      <c r="A378" s="505"/>
      <c r="B378" s="506"/>
      <c r="C378" s="506"/>
      <c r="D378" s="506"/>
      <c r="E378" s="507"/>
      <c r="F378" s="341" t="str">
        <f>'CLINs &amp; Ceiling Rates'!C232</f>
        <v>Supplies</v>
      </c>
      <c r="G378" s="342"/>
      <c r="H378" s="343"/>
      <c r="I378" s="344">
        <f>'CLINs &amp; Ceiling Rates'!D232</f>
        <v>0</v>
      </c>
      <c r="L378" s="85"/>
      <c r="M378" s="86"/>
      <c r="N378" s="73"/>
      <c r="O378" s="73"/>
      <c r="P378" s="73"/>
    </row>
    <row r="379" spans="1:16" ht="18" hidden="1" customHeight="1" thickBot="1" x14ac:dyDescent="0.3">
      <c r="A379" s="505"/>
      <c r="B379" s="506"/>
      <c r="C379" s="506"/>
      <c r="D379" s="506"/>
      <c r="E379" s="507"/>
      <c r="F379" s="412" t="str">
        <f>'CLINs &amp; Ceiling Rates'!C233</f>
        <v>Reproduction</v>
      </c>
      <c r="G379" s="413"/>
      <c r="H379" s="414"/>
      <c r="I379" s="344">
        <f>'CLINs &amp; Ceiling Rates'!D233</f>
        <v>0</v>
      </c>
      <c r="L379" s="85"/>
      <c r="M379" s="86"/>
      <c r="N379" s="73"/>
      <c r="O379" s="73"/>
      <c r="P379" s="73"/>
    </row>
    <row r="380" spans="1:16" ht="18" customHeight="1" x14ac:dyDescent="0.25">
      <c r="A380" s="505"/>
      <c r="B380" s="506"/>
      <c r="C380" s="506"/>
      <c r="D380" s="506"/>
      <c r="E380" s="507"/>
      <c r="F380" s="345"/>
      <c r="G380" s="346"/>
      <c r="H380" s="347" t="s">
        <v>1</v>
      </c>
      <c r="I380" s="348">
        <f>SUM(I374:I379)</f>
        <v>2000</v>
      </c>
      <c r="L380" s="87"/>
      <c r="M380" s="86"/>
      <c r="N380" s="73"/>
      <c r="O380" s="73"/>
      <c r="P380" s="73"/>
    </row>
    <row r="381" spans="1:16" ht="18" customHeight="1" x14ac:dyDescent="0.25">
      <c r="A381" s="505"/>
      <c r="B381" s="506"/>
      <c r="C381" s="506"/>
      <c r="D381" s="506"/>
      <c r="E381" s="507"/>
      <c r="F381" s="349"/>
      <c r="G381" s="350"/>
      <c r="H381" s="351" t="s">
        <v>100</v>
      </c>
      <c r="I381" s="243">
        <v>0.02</v>
      </c>
      <c r="L381" s="88"/>
      <c r="M381" s="86"/>
      <c r="N381" s="73"/>
      <c r="O381" s="73"/>
      <c r="P381" s="73"/>
    </row>
    <row r="382" spans="1:16" ht="18" customHeight="1" thickBot="1" x14ac:dyDescent="0.3">
      <c r="A382" s="505"/>
      <c r="B382" s="506"/>
      <c r="C382" s="506"/>
      <c r="D382" s="506"/>
      <c r="E382" s="507"/>
      <c r="F382" s="352"/>
      <c r="G382" s="353"/>
      <c r="H382" s="354" t="s">
        <v>2</v>
      </c>
      <c r="I382" s="358">
        <f>ROUND(I380*I381,2)</f>
        <v>40</v>
      </c>
      <c r="L382" s="87"/>
      <c r="M382" s="86"/>
      <c r="N382" s="73"/>
      <c r="O382" s="73"/>
      <c r="P382" s="73"/>
    </row>
    <row r="383" spans="1:16" ht="24.9" customHeight="1" thickBot="1" x14ac:dyDescent="0.35">
      <c r="A383" s="505"/>
      <c r="B383" s="506"/>
      <c r="C383" s="506"/>
      <c r="D383" s="506"/>
      <c r="E383" s="507"/>
      <c r="F383" s="355"/>
      <c r="G383" s="356"/>
      <c r="H383" s="357" t="s">
        <v>114</v>
      </c>
      <c r="I383" s="244">
        <f>I382+I380</f>
        <v>2040</v>
      </c>
      <c r="L383" s="62"/>
      <c r="M383" s="52"/>
      <c r="N383" s="53"/>
      <c r="O383" s="53"/>
      <c r="P383" s="53"/>
    </row>
    <row r="384" spans="1:16" customFormat="1" ht="24.9" customHeight="1" thickBot="1" x14ac:dyDescent="0.3">
      <c r="J384" s="2"/>
      <c r="K384" s="2"/>
    </row>
    <row r="385" spans="1:16" s="19" customFormat="1" ht="24.9" customHeight="1" thickBot="1" x14ac:dyDescent="0.25">
      <c r="A385" s="359"/>
      <c r="B385" s="360"/>
      <c r="C385" s="360"/>
      <c r="D385" s="361"/>
      <c r="E385" s="360"/>
      <c r="F385" s="361"/>
      <c r="G385" s="360"/>
      <c r="H385" s="362" t="s">
        <v>109</v>
      </c>
      <c r="I385" s="245">
        <f>K216+I383+I371</f>
        <v>2040</v>
      </c>
      <c r="L385" s="63"/>
      <c r="M385" s="54"/>
      <c r="N385" s="54"/>
      <c r="O385" s="54"/>
      <c r="P385" s="54"/>
    </row>
    <row r="386" spans="1:16" s="31" customFormat="1" ht="32.25" customHeight="1" x14ac:dyDescent="0.25">
      <c r="A386" s="31" t="s">
        <v>83</v>
      </c>
      <c r="D386" s="32"/>
      <c r="F386" s="33"/>
      <c r="G386" s="32"/>
      <c r="H386" s="34"/>
      <c r="I386" s="32"/>
      <c r="K386" s="35"/>
      <c r="L386" s="64"/>
    </row>
    <row r="388" spans="1:16" x14ac:dyDescent="0.25">
      <c r="B388" s="8"/>
      <c r="I388" s="415"/>
    </row>
  </sheetData>
  <sheetProtection sheet="1" selectLockedCells="1"/>
  <mergeCells count="8">
    <mergeCell ref="A371:B371"/>
    <mergeCell ref="A374:E383"/>
    <mergeCell ref="F371:G371"/>
    <mergeCell ref="A373:I373"/>
    <mergeCell ref="O4:P4"/>
    <mergeCell ref="M4:N4"/>
    <mergeCell ref="A4:K4"/>
    <mergeCell ref="A219:I219"/>
  </mergeCells>
  <phoneticPr fontId="0" type="noConversion"/>
  <conditionalFormatting sqref="A371:B371">
    <cfRule type="containsText" dxfId="14" priority="1" operator="containsText" text="Hide">
      <formula>NOT(ISERROR(SEARCH("Hide",A371)))</formula>
    </cfRule>
  </conditionalFormatting>
  <conditionalFormatting sqref="A219:I219">
    <cfRule type="containsText" dxfId="13" priority="2" operator="containsText" text="Hide">
      <formula>NOT(ISERROR(SEARCH("Hide",A219)))</formula>
    </cfRule>
  </conditionalFormatting>
  <printOptions horizontalCentered="1"/>
  <pageMargins left="0.7" right="0.7" top="0.75" bottom="0.75" header="0.3" footer="0.3"/>
  <pageSetup firstPageNumber="8" orientation="portrait" r:id="rId1"/>
  <headerFooter>
    <oddHeader>&amp;C&amp;F
&amp;A&amp;RPage &amp;P</oddHeader>
  </headerFooter>
  <colBreaks count="1" manualBreakCount="1">
    <brk id="1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P388"/>
  <sheetViews>
    <sheetView showGridLines="0" zoomScale="80" zoomScaleNormal="80" zoomScalePageLayoutView="80" workbookViewId="0">
      <selection activeCell="I6" sqref="I6"/>
    </sheetView>
  </sheetViews>
  <sheetFormatPr defaultColWidth="3.140625" defaultRowHeight="13.8" x14ac:dyDescent="0.25"/>
  <cols>
    <col min="1" max="1" width="51.7109375" style="2" customWidth="1"/>
    <col min="2" max="2" width="54.7109375" style="2" customWidth="1"/>
    <col min="3" max="3" width="13.85546875" style="2" customWidth="1"/>
    <col min="4" max="4" width="22.28515625" style="6" customWidth="1"/>
    <col min="5" max="5" width="24.7109375" style="2" customWidth="1"/>
    <col min="6" max="6" width="16.85546875" style="2" customWidth="1"/>
    <col min="7" max="7" width="16.85546875" style="6" customWidth="1"/>
    <col min="8" max="8" width="22.7109375" style="6" customWidth="1"/>
    <col min="9" max="9" width="18.42578125" style="6" customWidth="1"/>
    <col min="10" max="11" width="19.28515625" style="2" customWidth="1"/>
    <col min="12" max="12" width="3.7109375" style="2" customWidth="1"/>
    <col min="13" max="16" width="14.85546875" style="2" customWidth="1"/>
    <col min="17" max="16384" width="3.140625" style="2"/>
  </cols>
  <sheetData>
    <row r="1" spans="1:16" ht="15" x14ac:dyDescent="0.25">
      <c r="A1" s="15" t="str">
        <f>Instructions!A1</f>
        <v>eFAST Procurement Action 26-017-C8</v>
      </c>
      <c r="D1" s="22"/>
      <c r="E1" s="4"/>
      <c r="F1" s="5"/>
      <c r="H1" s="5"/>
      <c r="I1" s="5"/>
      <c r="J1" s="5"/>
      <c r="K1" s="5"/>
      <c r="L1" s="5"/>
      <c r="M1" s="5"/>
    </row>
    <row r="2" spans="1:16" ht="15" x14ac:dyDescent="0.25">
      <c r="A2" s="15" t="str">
        <f>'Base Period'!A2</f>
        <v>CONTRACT TYPE:  Time and Materials (T&amp;M)</v>
      </c>
      <c r="D2" s="22"/>
      <c r="E2" s="4"/>
      <c r="F2" s="5"/>
      <c r="H2" s="5"/>
      <c r="I2" s="5"/>
      <c r="J2" s="5"/>
      <c r="K2" s="5"/>
      <c r="L2" s="5"/>
      <c r="M2" s="5"/>
    </row>
    <row r="3" spans="1:16" s="17" customFormat="1" ht="24.9" customHeight="1" x14ac:dyDescent="0.25">
      <c r="A3" s="242" t="str">
        <f>CONCATENATE("Option ",'CLINs &amp; Ceiling Rates'!C224," 1 Estimated Costs")</f>
        <v>Option Period 1 Estimated Costs</v>
      </c>
      <c r="B3" s="65"/>
      <c r="C3" s="65"/>
      <c r="D3" s="65"/>
      <c r="E3" s="57"/>
      <c r="F3" s="57"/>
      <c r="G3" s="18"/>
      <c r="H3" s="57"/>
      <c r="I3" s="57"/>
      <c r="J3" s="57"/>
      <c r="K3" s="57"/>
      <c r="L3" s="57"/>
      <c r="M3" s="56"/>
      <c r="N3" s="56"/>
      <c r="O3" s="56"/>
      <c r="P3" s="56"/>
    </row>
    <row r="4" spans="1:16" s="17" customFormat="1" ht="30" customHeight="1" thickBot="1" x14ac:dyDescent="0.25">
      <c r="A4" s="516" t="str">
        <f>'Base Period'!A4:K4</f>
        <v>Time and Materials (T&amp;M)</v>
      </c>
      <c r="B4" s="516"/>
      <c r="C4" s="516"/>
      <c r="D4" s="516"/>
      <c r="E4" s="516"/>
      <c r="F4" s="516"/>
      <c r="G4" s="516"/>
      <c r="H4" s="516"/>
      <c r="I4" s="516"/>
      <c r="J4" s="516"/>
      <c r="K4" s="516"/>
      <c r="L4" s="60"/>
      <c r="M4" s="513" t="s">
        <v>105</v>
      </c>
      <c r="N4" s="514"/>
      <c r="O4" s="514" t="s">
        <v>106</v>
      </c>
      <c r="P4" s="514"/>
    </row>
    <row r="5" spans="1:16" s="18" customFormat="1" ht="68.400000000000006" customHeight="1" thickBot="1" x14ac:dyDescent="0.25">
      <c r="A5" s="249" t="s">
        <v>80</v>
      </c>
      <c r="B5" s="250" t="s">
        <v>82</v>
      </c>
      <c r="C5" s="250" t="s">
        <v>107</v>
      </c>
      <c r="D5" s="250" t="s">
        <v>108</v>
      </c>
      <c r="E5" s="250" t="s">
        <v>162</v>
      </c>
      <c r="F5" s="404" t="s">
        <v>115</v>
      </c>
      <c r="G5" s="569" t="s">
        <v>165</v>
      </c>
      <c r="H5" s="569" t="s">
        <v>166</v>
      </c>
      <c r="I5" s="569" t="s">
        <v>160</v>
      </c>
      <c r="J5" s="569" t="s">
        <v>163</v>
      </c>
      <c r="K5" s="569" t="s">
        <v>161</v>
      </c>
      <c r="L5" s="252"/>
      <c r="M5" s="371" t="s">
        <v>97</v>
      </c>
      <c r="N5" s="372" t="s">
        <v>98</v>
      </c>
      <c r="O5" s="372" t="s">
        <v>97</v>
      </c>
      <c r="P5" s="372" t="s">
        <v>98</v>
      </c>
    </row>
    <row r="6" spans="1:16" ht="15" customHeight="1" x14ac:dyDescent="0.25">
      <c r="A6" s="405" t="str">
        <f>'CLINs &amp; Ceiling Rates'!B8</f>
        <v>Administrative Project Manager</v>
      </c>
      <c r="B6" s="406" t="str">
        <f>'CLINs &amp; Ceiling Rates'!C8</f>
        <v>Administrative Project Manager</v>
      </c>
      <c r="C6" s="407" t="str">
        <f>'CLINs &amp; Ceiling Rates'!I8</f>
        <v>1802003C</v>
      </c>
      <c r="D6" s="408" t="str">
        <f>IF('CLINs &amp; Ceiling Rates'!E8="","",'CLINs &amp; Ceiling Rates'!E8)</f>
        <v/>
      </c>
      <c r="E6" s="408" t="str">
        <f>IF('CLINs &amp; Ceiling Rates'!F8="","",'CLINs &amp; Ceiling Rates'!F8)</f>
        <v/>
      </c>
      <c r="F6" s="409">
        <f>'Labor Loading Matrix'!D435</f>
        <v>480</v>
      </c>
      <c r="G6" s="410">
        <f>'CLINs &amp; Ceiling Rates'!J8</f>
        <v>0</v>
      </c>
      <c r="H6" s="340">
        <f>ROUND(IFERROR(G6*F6,0),2)</f>
        <v>0</v>
      </c>
      <c r="I6" s="403"/>
      <c r="J6" s="384">
        <f>ROUND((1-I6)*G6,2)</f>
        <v>0</v>
      </c>
      <c r="K6" s="398">
        <f>IFERROR(ROUND(J6*F6,2),0)</f>
        <v>0</v>
      </c>
      <c r="L6" s="87"/>
      <c r="M6" s="373">
        <f t="shared" ref="M6:M37" si="0">IF(D6&lt;&gt;"Subcontractor",F6/F$216, 0)</f>
        <v>2.2222222222222223E-2</v>
      </c>
      <c r="N6" s="374">
        <f t="shared" ref="N6:N37" si="1">IFERROR(IF(D6="Subcontractor",F6/F$216, 0),0)</f>
        <v>0</v>
      </c>
      <c r="O6" s="374">
        <f t="shared" ref="O6:O37" si="2">IFERROR(IF(AND(D6&lt;&gt;"Subcontractor",F6&gt;0),$K6/$K$216, 0),0)</f>
        <v>0</v>
      </c>
      <c r="P6" s="374">
        <f t="shared" ref="P6:P37" si="3">IFERROR(IF(D6="Subcontractor",$K6/$K$216, 0),0)</f>
        <v>0</v>
      </c>
    </row>
    <row r="7" spans="1:16" ht="15" customHeight="1" x14ac:dyDescent="0.25">
      <c r="A7" s="396" t="str">
        <f>'CLINs &amp; Ceiling Rates'!B9</f>
        <v>Senior II Business/Financial/Management Analyst</v>
      </c>
      <c r="B7" s="315" t="str">
        <f>'CLINs &amp; Ceiling Rates'!C9</f>
        <v>Senior II Business/Financial/Management Analyst</v>
      </c>
      <c r="C7" s="387" t="str">
        <f>'CLINs &amp; Ceiling Rates'!I9</f>
        <v>1802060C</v>
      </c>
      <c r="D7" s="335" t="str">
        <f>IF('CLINs &amp; Ceiling Rates'!E9="","",'CLINs &amp; Ceiling Rates'!E9)</f>
        <v/>
      </c>
      <c r="E7" s="335" t="str">
        <f>IF('CLINs &amp; Ceiling Rates'!F9="","",'CLINs &amp; Ceiling Rates'!F9)</f>
        <v/>
      </c>
      <c r="F7" s="388">
        <f>'Labor Loading Matrix'!D436</f>
        <v>1920</v>
      </c>
      <c r="G7" s="389">
        <f>'CLINs &amp; Ceiling Rates'!J9</f>
        <v>0</v>
      </c>
      <c r="H7" s="411">
        <f>ROUND(IFERROR(G7*F7,0),2)</f>
        <v>0</v>
      </c>
      <c r="I7" s="403"/>
      <c r="J7" s="384">
        <f>ROUND((1-I7)*G7,2)</f>
        <v>0</v>
      </c>
      <c r="K7" s="398">
        <f>IFERROR(ROUND(J7*F7,2),0)</f>
        <v>0</v>
      </c>
      <c r="L7" s="87"/>
      <c r="M7" s="373">
        <f t="shared" si="0"/>
        <v>8.8888888888888892E-2</v>
      </c>
      <c r="N7" s="374">
        <f t="shared" si="1"/>
        <v>0</v>
      </c>
      <c r="O7" s="374">
        <f t="shared" si="2"/>
        <v>0</v>
      </c>
      <c r="P7" s="374">
        <f t="shared" si="3"/>
        <v>0</v>
      </c>
    </row>
    <row r="8" spans="1:16" ht="15" customHeight="1" x14ac:dyDescent="0.25">
      <c r="A8" s="396" t="str">
        <f>'CLINs &amp; Ceiling Rates'!B10</f>
        <v>Senior II Business/Financial/Management Analyst</v>
      </c>
      <c r="B8" s="315" t="str">
        <f>'CLINs &amp; Ceiling Rates'!C10</f>
        <v>Senior II Business/Financial/Management Analyst</v>
      </c>
      <c r="C8" s="387" t="str">
        <f>'CLINs &amp; Ceiling Rates'!I10</f>
        <v>1802060C</v>
      </c>
      <c r="D8" s="335" t="str">
        <f>IF('CLINs &amp; Ceiling Rates'!E10="","",'CLINs &amp; Ceiling Rates'!E10)</f>
        <v/>
      </c>
      <c r="E8" s="335" t="str">
        <f>IF('CLINs &amp; Ceiling Rates'!F10="","",'CLINs &amp; Ceiling Rates'!F10)</f>
        <v/>
      </c>
      <c r="F8" s="388">
        <f>'Labor Loading Matrix'!D437</f>
        <v>1920</v>
      </c>
      <c r="G8" s="389">
        <f>'CLINs &amp; Ceiling Rates'!J10</f>
        <v>0</v>
      </c>
      <c r="H8" s="411">
        <f t="shared" ref="H8:H71" si="4">ROUND(IFERROR(G8*F8,0),2)</f>
        <v>0</v>
      </c>
      <c r="I8" s="403"/>
      <c r="J8" s="384">
        <f t="shared" ref="J8:J71" si="5">ROUND((1-I8)*G8,2)</f>
        <v>0</v>
      </c>
      <c r="K8" s="398">
        <f t="shared" ref="K8:K71" si="6">IFERROR(ROUND(J8*F8,2),0)</f>
        <v>0</v>
      </c>
      <c r="L8" s="87"/>
      <c r="M8" s="373">
        <f t="shared" si="0"/>
        <v>8.8888888888888892E-2</v>
      </c>
      <c r="N8" s="374">
        <f t="shared" si="1"/>
        <v>0</v>
      </c>
      <c r="O8" s="374">
        <f t="shared" si="2"/>
        <v>0</v>
      </c>
      <c r="P8" s="374">
        <f t="shared" si="3"/>
        <v>0</v>
      </c>
    </row>
    <row r="9" spans="1:16" ht="15" customHeight="1" x14ac:dyDescent="0.25">
      <c r="A9" s="396" t="str">
        <f>'CLINs &amp; Ceiling Rates'!B11</f>
        <v>Senior II Business/Financial/Management Analyst</v>
      </c>
      <c r="B9" s="315" t="str">
        <f>'CLINs &amp; Ceiling Rates'!C11</f>
        <v>Senior II Business/Financial/Management Analyst</v>
      </c>
      <c r="C9" s="387" t="str">
        <f>'CLINs &amp; Ceiling Rates'!I11</f>
        <v>1802060C</v>
      </c>
      <c r="D9" s="335" t="str">
        <f>IF('CLINs &amp; Ceiling Rates'!E11="","",'CLINs &amp; Ceiling Rates'!E11)</f>
        <v/>
      </c>
      <c r="E9" s="335" t="str">
        <f>IF('CLINs &amp; Ceiling Rates'!F11="","",'CLINs &amp; Ceiling Rates'!F11)</f>
        <v/>
      </c>
      <c r="F9" s="388">
        <f>'Labor Loading Matrix'!D438</f>
        <v>1920</v>
      </c>
      <c r="G9" s="389">
        <f>'CLINs &amp; Ceiling Rates'!J11</f>
        <v>0</v>
      </c>
      <c r="H9" s="411">
        <f t="shared" si="4"/>
        <v>0</v>
      </c>
      <c r="I9" s="403"/>
      <c r="J9" s="384">
        <f t="shared" si="5"/>
        <v>0</v>
      </c>
      <c r="K9" s="398">
        <f t="shared" si="6"/>
        <v>0</v>
      </c>
      <c r="L9" s="87"/>
      <c r="M9" s="373">
        <f t="shared" si="0"/>
        <v>8.8888888888888892E-2</v>
      </c>
      <c r="N9" s="374">
        <f t="shared" si="1"/>
        <v>0</v>
      </c>
      <c r="O9" s="374">
        <f t="shared" si="2"/>
        <v>0</v>
      </c>
      <c r="P9" s="374">
        <f t="shared" si="3"/>
        <v>0</v>
      </c>
    </row>
    <row r="10" spans="1:16" ht="15" customHeight="1" x14ac:dyDescent="0.25">
      <c r="A10" s="396" t="str">
        <f>'CLINs &amp; Ceiling Rates'!B12</f>
        <v>Senior I Business/Financial/Management Analyst</v>
      </c>
      <c r="B10" s="315" t="str">
        <f>'CLINs &amp; Ceiling Rates'!C12</f>
        <v>Senior I Business/Financial/Management Analyst</v>
      </c>
      <c r="C10" s="387" t="str">
        <f>'CLINs &amp; Ceiling Rates'!I12</f>
        <v>1802058C</v>
      </c>
      <c r="D10" s="335" t="str">
        <f>IF('CLINs &amp; Ceiling Rates'!E12="","",'CLINs &amp; Ceiling Rates'!E12)</f>
        <v/>
      </c>
      <c r="E10" s="335" t="str">
        <f>IF('CLINs &amp; Ceiling Rates'!F12="","",'CLINs &amp; Ceiling Rates'!F12)</f>
        <v/>
      </c>
      <c r="F10" s="388">
        <f>'Labor Loading Matrix'!D439</f>
        <v>1920</v>
      </c>
      <c r="G10" s="389">
        <f>'CLINs &amp; Ceiling Rates'!J12</f>
        <v>0</v>
      </c>
      <c r="H10" s="411">
        <f t="shared" si="4"/>
        <v>0</v>
      </c>
      <c r="I10" s="403"/>
      <c r="J10" s="384">
        <f t="shared" si="5"/>
        <v>0</v>
      </c>
      <c r="K10" s="398">
        <f t="shared" si="6"/>
        <v>0</v>
      </c>
      <c r="L10" s="87"/>
      <c r="M10" s="373">
        <f t="shared" si="0"/>
        <v>8.8888888888888892E-2</v>
      </c>
      <c r="N10" s="374">
        <f t="shared" si="1"/>
        <v>0</v>
      </c>
      <c r="O10" s="374">
        <f t="shared" si="2"/>
        <v>0</v>
      </c>
      <c r="P10" s="374">
        <f t="shared" si="3"/>
        <v>0</v>
      </c>
    </row>
    <row r="11" spans="1:16" ht="15" customHeight="1" x14ac:dyDescent="0.25">
      <c r="A11" s="396" t="str">
        <f>'CLINs &amp; Ceiling Rates'!B13</f>
        <v>Senior I Business/Financial/Management Analyst</v>
      </c>
      <c r="B11" s="315" t="str">
        <f>'CLINs &amp; Ceiling Rates'!C13</f>
        <v>Senior I Business/Financial/Management Analyst</v>
      </c>
      <c r="C11" s="387" t="str">
        <f>'CLINs &amp; Ceiling Rates'!I13</f>
        <v>1802058C</v>
      </c>
      <c r="D11" s="335" t="str">
        <f>IF('CLINs &amp; Ceiling Rates'!E13="","",'CLINs &amp; Ceiling Rates'!E13)</f>
        <v/>
      </c>
      <c r="E11" s="335" t="str">
        <f>IF('CLINs &amp; Ceiling Rates'!F13="","",'CLINs &amp; Ceiling Rates'!F13)</f>
        <v/>
      </c>
      <c r="F11" s="388">
        <f>'Labor Loading Matrix'!D440</f>
        <v>1920</v>
      </c>
      <c r="G11" s="389">
        <f>'CLINs &amp; Ceiling Rates'!J13</f>
        <v>0</v>
      </c>
      <c r="H11" s="411">
        <f t="shared" si="4"/>
        <v>0</v>
      </c>
      <c r="I11" s="403"/>
      <c r="J11" s="384">
        <f t="shared" si="5"/>
        <v>0</v>
      </c>
      <c r="K11" s="398">
        <f t="shared" si="6"/>
        <v>0</v>
      </c>
      <c r="L11" s="87"/>
      <c r="M11" s="373">
        <f t="shared" si="0"/>
        <v>8.8888888888888892E-2</v>
      </c>
      <c r="N11" s="374">
        <f t="shared" si="1"/>
        <v>0</v>
      </c>
      <c r="O11" s="374">
        <f t="shared" si="2"/>
        <v>0</v>
      </c>
      <c r="P11" s="374">
        <f t="shared" si="3"/>
        <v>0</v>
      </c>
    </row>
    <row r="12" spans="1:16" ht="15" customHeight="1" x14ac:dyDescent="0.25">
      <c r="A12" s="396" t="str">
        <f>'CLINs &amp; Ceiling Rates'!B14</f>
        <v>Senior I Business/Financial/Management Analyst</v>
      </c>
      <c r="B12" s="315" t="str">
        <f>'CLINs &amp; Ceiling Rates'!C14</f>
        <v>Senior I Business/Financial/Management Analyst</v>
      </c>
      <c r="C12" s="387" t="str">
        <f>'CLINs &amp; Ceiling Rates'!I14</f>
        <v>1802058C</v>
      </c>
      <c r="D12" s="335" t="str">
        <f>IF('CLINs &amp; Ceiling Rates'!E14="","",'CLINs &amp; Ceiling Rates'!E14)</f>
        <v/>
      </c>
      <c r="E12" s="335" t="str">
        <f>IF('CLINs &amp; Ceiling Rates'!F14="","",'CLINs &amp; Ceiling Rates'!F14)</f>
        <v/>
      </c>
      <c r="F12" s="388">
        <f>'Labor Loading Matrix'!D441</f>
        <v>1920</v>
      </c>
      <c r="G12" s="389">
        <f>'CLINs &amp; Ceiling Rates'!J14</f>
        <v>0</v>
      </c>
      <c r="H12" s="411">
        <f t="shared" si="4"/>
        <v>0</v>
      </c>
      <c r="I12" s="403"/>
      <c r="J12" s="384">
        <f t="shared" si="5"/>
        <v>0</v>
      </c>
      <c r="K12" s="398">
        <f t="shared" si="6"/>
        <v>0</v>
      </c>
      <c r="L12" s="87"/>
      <c r="M12" s="373">
        <f t="shared" si="0"/>
        <v>8.8888888888888892E-2</v>
      </c>
      <c r="N12" s="374">
        <f t="shared" si="1"/>
        <v>0</v>
      </c>
      <c r="O12" s="374">
        <f t="shared" si="2"/>
        <v>0</v>
      </c>
      <c r="P12" s="374">
        <f t="shared" si="3"/>
        <v>0</v>
      </c>
    </row>
    <row r="13" spans="1:16" ht="15" customHeight="1" x14ac:dyDescent="0.25">
      <c r="A13" s="396" t="str">
        <f>'CLINs &amp; Ceiling Rates'!B15</f>
        <v>Senior I Business/Financial/Management Analyst</v>
      </c>
      <c r="B13" s="315" t="str">
        <f>'CLINs &amp; Ceiling Rates'!C15</f>
        <v>Senior I Business/Financial/Management Analyst</v>
      </c>
      <c r="C13" s="387" t="str">
        <f>'CLINs &amp; Ceiling Rates'!I15</f>
        <v>1802058C</v>
      </c>
      <c r="D13" s="335" t="str">
        <f>IF('CLINs &amp; Ceiling Rates'!E15="","",'CLINs &amp; Ceiling Rates'!E15)</f>
        <v/>
      </c>
      <c r="E13" s="335" t="str">
        <f>IF('CLINs &amp; Ceiling Rates'!F15="","",'CLINs &amp; Ceiling Rates'!F15)</f>
        <v/>
      </c>
      <c r="F13" s="388">
        <f>'Labor Loading Matrix'!D442</f>
        <v>1920</v>
      </c>
      <c r="G13" s="389">
        <f>'CLINs &amp; Ceiling Rates'!J15</f>
        <v>0</v>
      </c>
      <c r="H13" s="411">
        <f t="shared" si="4"/>
        <v>0</v>
      </c>
      <c r="I13" s="403"/>
      <c r="J13" s="384">
        <f t="shared" si="5"/>
        <v>0</v>
      </c>
      <c r="K13" s="398">
        <f t="shared" si="6"/>
        <v>0</v>
      </c>
      <c r="L13" s="87"/>
      <c r="M13" s="373">
        <f t="shared" si="0"/>
        <v>8.8888888888888892E-2</v>
      </c>
      <c r="N13" s="374">
        <f t="shared" si="1"/>
        <v>0</v>
      </c>
      <c r="O13" s="374">
        <f t="shared" si="2"/>
        <v>0</v>
      </c>
      <c r="P13" s="374">
        <f t="shared" si="3"/>
        <v>0</v>
      </c>
    </row>
    <row r="14" spans="1:16" ht="15" customHeight="1" x14ac:dyDescent="0.25">
      <c r="A14" s="396" t="str">
        <f>'CLINs &amp; Ceiling Rates'!B16</f>
        <v>Int II Business/Financial/Management Analyst</v>
      </c>
      <c r="B14" s="315" t="str">
        <f>'CLINs &amp; Ceiling Rates'!C16</f>
        <v>Int II Business/Financial/Management Analyst</v>
      </c>
      <c r="C14" s="387" t="str">
        <f>'CLINs &amp; Ceiling Rates'!I16</f>
        <v>1802057C</v>
      </c>
      <c r="D14" s="335" t="str">
        <f>IF('CLINs &amp; Ceiling Rates'!E16="","",'CLINs &amp; Ceiling Rates'!E16)</f>
        <v/>
      </c>
      <c r="E14" s="335" t="str">
        <f>IF('CLINs &amp; Ceiling Rates'!F16="","",'CLINs &amp; Ceiling Rates'!F16)</f>
        <v/>
      </c>
      <c r="F14" s="388">
        <f>'Labor Loading Matrix'!D443</f>
        <v>1920</v>
      </c>
      <c r="G14" s="389">
        <f>'CLINs &amp; Ceiling Rates'!J16</f>
        <v>0</v>
      </c>
      <c r="H14" s="411">
        <f t="shared" si="4"/>
        <v>0</v>
      </c>
      <c r="I14" s="403"/>
      <c r="J14" s="384">
        <f t="shared" si="5"/>
        <v>0</v>
      </c>
      <c r="K14" s="398">
        <f t="shared" si="6"/>
        <v>0</v>
      </c>
      <c r="L14" s="87"/>
      <c r="M14" s="373">
        <f t="shared" si="0"/>
        <v>8.8888888888888892E-2</v>
      </c>
      <c r="N14" s="374">
        <f t="shared" si="1"/>
        <v>0</v>
      </c>
      <c r="O14" s="374">
        <f t="shared" si="2"/>
        <v>0</v>
      </c>
      <c r="P14" s="374">
        <f t="shared" si="3"/>
        <v>0</v>
      </c>
    </row>
    <row r="15" spans="1:16" ht="15" customHeight="1" x14ac:dyDescent="0.25">
      <c r="A15" s="396" t="str">
        <f>'CLINs &amp; Ceiling Rates'!B17</f>
        <v>Int II Business/Financial/Management Analyst</v>
      </c>
      <c r="B15" s="315" t="str">
        <f>'CLINs &amp; Ceiling Rates'!C17</f>
        <v>Int II Business/Financial/Management Analyst</v>
      </c>
      <c r="C15" s="387" t="str">
        <f>'CLINs &amp; Ceiling Rates'!I17</f>
        <v>1802057C</v>
      </c>
      <c r="D15" s="335" t="str">
        <f>IF('CLINs &amp; Ceiling Rates'!E17="","",'CLINs &amp; Ceiling Rates'!E17)</f>
        <v/>
      </c>
      <c r="E15" s="335" t="str">
        <f>IF('CLINs &amp; Ceiling Rates'!F17="","",'CLINs &amp; Ceiling Rates'!F17)</f>
        <v/>
      </c>
      <c r="F15" s="388">
        <f>'Labor Loading Matrix'!D444</f>
        <v>1920</v>
      </c>
      <c r="G15" s="389">
        <f>'CLINs &amp; Ceiling Rates'!J17</f>
        <v>0</v>
      </c>
      <c r="H15" s="411">
        <f t="shared" si="4"/>
        <v>0</v>
      </c>
      <c r="I15" s="403"/>
      <c r="J15" s="384">
        <f t="shared" si="5"/>
        <v>0</v>
      </c>
      <c r="K15" s="398">
        <f t="shared" si="6"/>
        <v>0</v>
      </c>
      <c r="L15" s="87"/>
      <c r="M15" s="373">
        <f t="shared" si="0"/>
        <v>8.8888888888888892E-2</v>
      </c>
      <c r="N15" s="374">
        <f t="shared" si="1"/>
        <v>0</v>
      </c>
      <c r="O15" s="374">
        <f t="shared" si="2"/>
        <v>0</v>
      </c>
      <c r="P15" s="374">
        <f t="shared" si="3"/>
        <v>0</v>
      </c>
    </row>
    <row r="16" spans="1:16" ht="15" customHeight="1" x14ac:dyDescent="0.25">
      <c r="A16" s="396" t="str">
        <f>'CLINs &amp; Ceiling Rates'!B18</f>
        <v>Int II Business/Financial/Management Analyst</v>
      </c>
      <c r="B16" s="315" t="str">
        <f>'CLINs &amp; Ceiling Rates'!C18</f>
        <v>Int II Business/Financial/Management Analyst</v>
      </c>
      <c r="C16" s="387" t="str">
        <f>'CLINs &amp; Ceiling Rates'!I18</f>
        <v>1802057C</v>
      </c>
      <c r="D16" s="335" t="str">
        <f>IF('CLINs &amp; Ceiling Rates'!E18="","",'CLINs &amp; Ceiling Rates'!E18)</f>
        <v/>
      </c>
      <c r="E16" s="335" t="str">
        <f>IF('CLINs &amp; Ceiling Rates'!F18="","",'CLINs &amp; Ceiling Rates'!F18)</f>
        <v/>
      </c>
      <c r="F16" s="388">
        <f>'Labor Loading Matrix'!D445</f>
        <v>1920</v>
      </c>
      <c r="G16" s="389">
        <f>'CLINs &amp; Ceiling Rates'!J18</f>
        <v>0</v>
      </c>
      <c r="H16" s="411">
        <f t="shared" si="4"/>
        <v>0</v>
      </c>
      <c r="I16" s="403"/>
      <c r="J16" s="384">
        <f t="shared" si="5"/>
        <v>0</v>
      </c>
      <c r="K16" s="398">
        <f t="shared" si="6"/>
        <v>0</v>
      </c>
      <c r="L16" s="87"/>
      <c r="M16" s="373">
        <f t="shared" si="0"/>
        <v>8.8888888888888892E-2</v>
      </c>
      <c r="N16" s="374">
        <f t="shared" si="1"/>
        <v>0</v>
      </c>
      <c r="O16" s="374">
        <f t="shared" si="2"/>
        <v>0</v>
      </c>
      <c r="P16" s="374">
        <f t="shared" si="3"/>
        <v>0</v>
      </c>
    </row>
    <row r="17" spans="1:16" ht="15" customHeight="1" thickBot="1" x14ac:dyDescent="0.3">
      <c r="A17" s="396" t="str">
        <f>'CLINs &amp; Ceiling Rates'!B19</f>
        <v>Int II Business/Financial/Management Analyst</v>
      </c>
      <c r="B17" s="315" t="str">
        <f>'CLINs &amp; Ceiling Rates'!C19</f>
        <v>Int II Business/Financial/Management Analyst</v>
      </c>
      <c r="C17" s="387" t="str">
        <f>'CLINs &amp; Ceiling Rates'!I19</f>
        <v>1802057C</v>
      </c>
      <c r="D17" s="335" t="str">
        <f>IF('CLINs &amp; Ceiling Rates'!E19="","",'CLINs &amp; Ceiling Rates'!E19)</f>
        <v/>
      </c>
      <c r="E17" s="335" t="str">
        <f>IF('CLINs &amp; Ceiling Rates'!F19="","",'CLINs &amp; Ceiling Rates'!F19)</f>
        <v/>
      </c>
      <c r="F17" s="388">
        <f>'Labor Loading Matrix'!D446</f>
        <v>1920</v>
      </c>
      <c r="G17" s="389">
        <f>'CLINs &amp; Ceiling Rates'!J19</f>
        <v>0</v>
      </c>
      <c r="H17" s="411">
        <f t="shared" si="4"/>
        <v>0</v>
      </c>
      <c r="I17" s="403"/>
      <c r="J17" s="384">
        <f t="shared" si="5"/>
        <v>0</v>
      </c>
      <c r="K17" s="398">
        <f t="shared" si="6"/>
        <v>0</v>
      </c>
      <c r="L17" s="87"/>
      <c r="M17" s="373">
        <f t="shared" si="0"/>
        <v>8.8888888888888892E-2</v>
      </c>
      <c r="N17" s="374">
        <f t="shared" si="1"/>
        <v>0</v>
      </c>
      <c r="O17" s="374">
        <f t="shared" si="2"/>
        <v>0</v>
      </c>
      <c r="P17" s="374">
        <f t="shared" si="3"/>
        <v>0</v>
      </c>
    </row>
    <row r="18" spans="1:16" ht="15" hidden="1" customHeight="1" x14ac:dyDescent="0.25">
      <c r="A18" s="396">
        <f>'CLINs &amp; Ceiling Rates'!B20</f>
        <v>0</v>
      </c>
      <c r="B18" s="315">
        <f>'CLINs &amp; Ceiling Rates'!C20</f>
        <v>0</v>
      </c>
      <c r="C18" s="387" t="str">
        <f>'CLINs &amp; Ceiling Rates'!I20</f>
        <v/>
      </c>
      <c r="D18" s="335" t="str">
        <f>IF('CLINs &amp; Ceiling Rates'!E20="","",'CLINs &amp; Ceiling Rates'!E20)</f>
        <v/>
      </c>
      <c r="E18" s="335" t="str">
        <f>IF('CLINs &amp; Ceiling Rates'!F20="","",'CLINs &amp; Ceiling Rates'!F20)</f>
        <v/>
      </c>
      <c r="F18" s="388">
        <f>'Labor Loading Matrix'!D447</f>
        <v>0</v>
      </c>
      <c r="G18" s="389">
        <f>'CLINs &amp; Ceiling Rates'!J20</f>
        <v>0</v>
      </c>
      <c r="H18" s="411">
        <f t="shared" si="4"/>
        <v>0</v>
      </c>
      <c r="I18" s="403"/>
      <c r="J18" s="384">
        <f t="shared" si="5"/>
        <v>0</v>
      </c>
      <c r="K18" s="398">
        <f t="shared" si="6"/>
        <v>0</v>
      </c>
      <c r="L18" s="87"/>
      <c r="M18" s="373">
        <f t="shared" si="0"/>
        <v>0</v>
      </c>
      <c r="N18" s="374">
        <f t="shared" si="1"/>
        <v>0</v>
      </c>
      <c r="O18" s="374">
        <f t="shared" si="2"/>
        <v>0</v>
      </c>
      <c r="P18" s="374">
        <f t="shared" si="3"/>
        <v>0</v>
      </c>
    </row>
    <row r="19" spans="1:16" ht="15" hidden="1" customHeight="1" x14ac:dyDescent="0.25">
      <c r="A19" s="396">
        <f>'CLINs &amp; Ceiling Rates'!B21</f>
        <v>0</v>
      </c>
      <c r="B19" s="315">
        <f>'CLINs &amp; Ceiling Rates'!C21</f>
        <v>0</v>
      </c>
      <c r="C19" s="387" t="str">
        <f>'CLINs &amp; Ceiling Rates'!I21</f>
        <v/>
      </c>
      <c r="D19" s="335" t="str">
        <f>IF('CLINs &amp; Ceiling Rates'!E21="","",'CLINs &amp; Ceiling Rates'!E21)</f>
        <v/>
      </c>
      <c r="E19" s="335" t="str">
        <f>IF('CLINs &amp; Ceiling Rates'!F21="","",'CLINs &amp; Ceiling Rates'!F21)</f>
        <v/>
      </c>
      <c r="F19" s="388">
        <f>'Labor Loading Matrix'!D448</f>
        <v>0</v>
      </c>
      <c r="G19" s="389">
        <f>'CLINs &amp; Ceiling Rates'!J21</f>
        <v>0</v>
      </c>
      <c r="H19" s="411">
        <f t="shared" si="4"/>
        <v>0</v>
      </c>
      <c r="I19" s="403"/>
      <c r="J19" s="384">
        <f t="shared" si="5"/>
        <v>0</v>
      </c>
      <c r="K19" s="398">
        <f t="shared" si="6"/>
        <v>0</v>
      </c>
      <c r="L19" s="87"/>
      <c r="M19" s="373">
        <f t="shared" si="0"/>
        <v>0</v>
      </c>
      <c r="N19" s="374">
        <f t="shared" si="1"/>
        <v>0</v>
      </c>
      <c r="O19" s="374">
        <f t="shared" si="2"/>
        <v>0</v>
      </c>
      <c r="P19" s="374">
        <f t="shared" si="3"/>
        <v>0</v>
      </c>
    </row>
    <row r="20" spans="1:16" ht="15" hidden="1" customHeight="1" x14ac:dyDescent="0.25">
      <c r="A20" s="396">
        <f>'CLINs &amp; Ceiling Rates'!B22</f>
        <v>0</v>
      </c>
      <c r="B20" s="315">
        <f>'CLINs &amp; Ceiling Rates'!C22</f>
        <v>0</v>
      </c>
      <c r="C20" s="387" t="str">
        <f>'CLINs &amp; Ceiling Rates'!I22</f>
        <v/>
      </c>
      <c r="D20" s="335" t="str">
        <f>IF('CLINs &amp; Ceiling Rates'!E22="","",'CLINs &amp; Ceiling Rates'!E22)</f>
        <v/>
      </c>
      <c r="E20" s="335" t="str">
        <f>IF('CLINs &amp; Ceiling Rates'!F22="","",'CLINs &amp; Ceiling Rates'!F22)</f>
        <v/>
      </c>
      <c r="F20" s="388">
        <f>'Labor Loading Matrix'!D449</f>
        <v>0</v>
      </c>
      <c r="G20" s="389">
        <f>'CLINs &amp; Ceiling Rates'!J22</f>
        <v>0</v>
      </c>
      <c r="H20" s="411">
        <f t="shared" si="4"/>
        <v>0</v>
      </c>
      <c r="I20" s="403"/>
      <c r="J20" s="384">
        <f t="shared" si="5"/>
        <v>0</v>
      </c>
      <c r="K20" s="398">
        <f t="shared" si="6"/>
        <v>0</v>
      </c>
      <c r="L20" s="87"/>
      <c r="M20" s="373">
        <f t="shared" si="0"/>
        <v>0</v>
      </c>
      <c r="N20" s="374">
        <f t="shared" si="1"/>
        <v>0</v>
      </c>
      <c r="O20" s="374">
        <f t="shared" si="2"/>
        <v>0</v>
      </c>
      <c r="P20" s="374">
        <f t="shared" si="3"/>
        <v>0</v>
      </c>
    </row>
    <row r="21" spans="1:16" ht="15" hidden="1" customHeight="1" x14ac:dyDescent="0.25">
      <c r="A21" s="396">
        <f>'CLINs &amp; Ceiling Rates'!B23</f>
        <v>0</v>
      </c>
      <c r="B21" s="315">
        <f>'CLINs &amp; Ceiling Rates'!C23</f>
        <v>0</v>
      </c>
      <c r="C21" s="387" t="str">
        <f>'CLINs &amp; Ceiling Rates'!I23</f>
        <v/>
      </c>
      <c r="D21" s="335" t="str">
        <f>IF('CLINs &amp; Ceiling Rates'!E23="","",'CLINs &amp; Ceiling Rates'!E23)</f>
        <v/>
      </c>
      <c r="E21" s="335" t="str">
        <f>IF('CLINs &amp; Ceiling Rates'!F23="","",'CLINs &amp; Ceiling Rates'!F23)</f>
        <v/>
      </c>
      <c r="F21" s="388">
        <f>'Labor Loading Matrix'!D450</f>
        <v>0</v>
      </c>
      <c r="G21" s="389">
        <f>'CLINs &amp; Ceiling Rates'!J23</f>
        <v>0</v>
      </c>
      <c r="H21" s="411">
        <f t="shared" si="4"/>
        <v>0</v>
      </c>
      <c r="I21" s="403"/>
      <c r="J21" s="384">
        <f t="shared" si="5"/>
        <v>0</v>
      </c>
      <c r="K21" s="398">
        <f t="shared" si="6"/>
        <v>0</v>
      </c>
      <c r="L21" s="87"/>
      <c r="M21" s="373">
        <f t="shared" si="0"/>
        <v>0</v>
      </c>
      <c r="N21" s="374">
        <f t="shared" si="1"/>
        <v>0</v>
      </c>
      <c r="O21" s="374">
        <f t="shared" si="2"/>
        <v>0</v>
      </c>
      <c r="P21" s="374">
        <f t="shared" si="3"/>
        <v>0</v>
      </c>
    </row>
    <row r="22" spans="1:16" ht="15" hidden="1" customHeight="1" x14ac:dyDescent="0.25">
      <c r="A22" s="396">
        <f>'CLINs &amp; Ceiling Rates'!B24</f>
        <v>0</v>
      </c>
      <c r="B22" s="315">
        <f>'CLINs &amp; Ceiling Rates'!C24</f>
        <v>0</v>
      </c>
      <c r="C22" s="387" t="str">
        <f>'CLINs &amp; Ceiling Rates'!I24</f>
        <v/>
      </c>
      <c r="D22" s="335" t="str">
        <f>IF('CLINs &amp; Ceiling Rates'!E24="","",'CLINs &amp; Ceiling Rates'!E24)</f>
        <v/>
      </c>
      <c r="E22" s="335" t="str">
        <f>IF('CLINs &amp; Ceiling Rates'!F24="","",'CLINs &amp; Ceiling Rates'!F24)</f>
        <v/>
      </c>
      <c r="F22" s="388">
        <f>'Labor Loading Matrix'!D451</f>
        <v>0</v>
      </c>
      <c r="G22" s="389">
        <f>'CLINs &amp; Ceiling Rates'!J24</f>
        <v>0</v>
      </c>
      <c r="H22" s="411">
        <f t="shared" si="4"/>
        <v>0</v>
      </c>
      <c r="I22" s="403"/>
      <c r="J22" s="384">
        <f t="shared" si="5"/>
        <v>0</v>
      </c>
      <c r="K22" s="398">
        <f t="shared" si="6"/>
        <v>0</v>
      </c>
      <c r="L22" s="87"/>
      <c r="M22" s="373">
        <f t="shared" si="0"/>
        <v>0</v>
      </c>
      <c r="N22" s="374">
        <f t="shared" si="1"/>
        <v>0</v>
      </c>
      <c r="O22" s="374">
        <f t="shared" si="2"/>
        <v>0</v>
      </c>
      <c r="P22" s="374">
        <f t="shared" si="3"/>
        <v>0</v>
      </c>
    </row>
    <row r="23" spans="1:16" ht="15" hidden="1" customHeight="1" x14ac:dyDescent="0.25">
      <c r="A23" s="396">
        <f>'CLINs &amp; Ceiling Rates'!B25</f>
        <v>0</v>
      </c>
      <c r="B23" s="315">
        <f>'CLINs &amp; Ceiling Rates'!C25</f>
        <v>0</v>
      </c>
      <c r="C23" s="387" t="str">
        <f>'CLINs &amp; Ceiling Rates'!I25</f>
        <v/>
      </c>
      <c r="D23" s="335" t="str">
        <f>IF('CLINs &amp; Ceiling Rates'!E25="","",'CLINs &amp; Ceiling Rates'!E25)</f>
        <v/>
      </c>
      <c r="E23" s="335" t="str">
        <f>IF('CLINs &amp; Ceiling Rates'!F25="","",'CLINs &amp; Ceiling Rates'!F25)</f>
        <v/>
      </c>
      <c r="F23" s="388">
        <f>'Labor Loading Matrix'!D452</f>
        <v>0</v>
      </c>
      <c r="G23" s="389">
        <f>'CLINs &amp; Ceiling Rates'!J25</f>
        <v>0</v>
      </c>
      <c r="H23" s="411">
        <f t="shared" si="4"/>
        <v>0</v>
      </c>
      <c r="I23" s="403"/>
      <c r="J23" s="384">
        <f t="shared" si="5"/>
        <v>0</v>
      </c>
      <c r="K23" s="398">
        <f t="shared" si="6"/>
        <v>0</v>
      </c>
      <c r="L23" s="87"/>
      <c r="M23" s="373">
        <f t="shared" si="0"/>
        <v>0</v>
      </c>
      <c r="N23" s="374">
        <f t="shared" si="1"/>
        <v>0</v>
      </c>
      <c r="O23" s="374">
        <f t="shared" si="2"/>
        <v>0</v>
      </c>
      <c r="P23" s="374">
        <f t="shared" si="3"/>
        <v>0</v>
      </c>
    </row>
    <row r="24" spans="1:16" ht="15" hidden="1" customHeight="1" x14ac:dyDescent="0.25">
      <c r="A24" s="396">
        <f>'CLINs &amp; Ceiling Rates'!B26</f>
        <v>0</v>
      </c>
      <c r="B24" s="315">
        <f>'CLINs &amp; Ceiling Rates'!C26</f>
        <v>0</v>
      </c>
      <c r="C24" s="387" t="str">
        <f>'CLINs &amp; Ceiling Rates'!I26</f>
        <v/>
      </c>
      <c r="D24" s="335" t="str">
        <f>IF('CLINs &amp; Ceiling Rates'!E26="","",'CLINs &amp; Ceiling Rates'!E26)</f>
        <v/>
      </c>
      <c r="E24" s="335" t="str">
        <f>IF('CLINs &amp; Ceiling Rates'!F26="","",'CLINs &amp; Ceiling Rates'!F26)</f>
        <v/>
      </c>
      <c r="F24" s="388">
        <f>'Labor Loading Matrix'!D453</f>
        <v>0</v>
      </c>
      <c r="G24" s="389">
        <f>'CLINs &amp; Ceiling Rates'!J26</f>
        <v>0</v>
      </c>
      <c r="H24" s="411">
        <f t="shared" si="4"/>
        <v>0</v>
      </c>
      <c r="I24" s="403"/>
      <c r="J24" s="384">
        <f t="shared" si="5"/>
        <v>0</v>
      </c>
      <c r="K24" s="398">
        <f t="shared" si="6"/>
        <v>0</v>
      </c>
      <c r="L24" s="87"/>
      <c r="M24" s="373">
        <f t="shared" si="0"/>
        <v>0</v>
      </c>
      <c r="N24" s="374">
        <f t="shared" si="1"/>
        <v>0</v>
      </c>
      <c r="O24" s="374">
        <f t="shared" si="2"/>
        <v>0</v>
      </c>
      <c r="P24" s="374">
        <f t="shared" si="3"/>
        <v>0</v>
      </c>
    </row>
    <row r="25" spans="1:16" ht="15" hidden="1" customHeight="1" x14ac:dyDescent="0.25">
      <c r="A25" s="396">
        <f>'CLINs &amp; Ceiling Rates'!B27</f>
        <v>0</v>
      </c>
      <c r="B25" s="315">
        <f>'CLINs &amp; Ceiling Rates'!C27</f>
        <v>0</v>
      </c>
      <c r="C25" s="387" t="str">
        <f>'CLINs &amp; Ceiling Rates'!I27</f>
        <v/>
      </c>
      <c r="D25" s="335" t="str">
        <f>IF('CLINs &amp; Ceiling Rates'!E27="","",'CLINs &amp; Ceiling Rates'!E27)</f>
        <v/>
      </c>
      <c r="E25" s="335" t="str">
        <f>IF('CLINs &amp; Ceiling Rates'!F27="","",'CLINs &amp; Ceiling Rates'!F27)</f>
        <v/>
      </c>
      <c r="F25" s="388">
        <f>'Labor Loading Matrix'!D454</f>
        <v>0</v>
      </c>
      <c r="G25" s="389">
        <f>'CLINs &amp; Ceiling Rates'!J27</f>
        <v>0</v>
      </c>
      <c r="H25" s="411">
        <f t="shared" si="4"/>
        <v>0</v>
      </c>
      <c r="I25" s="403"/>
      <c r="J25" s="384">
        <f t="shared" si="5"/>
        <v>0</v>
      </c>
      <c r="K25" s="398">
        <f t="shared" si="6"/>
        <v>0</v>
      </c>
      <c r="L25" s="87"/>
      <c r="M25" s="373">
        <f t="shared" si="0"/>
        <v>0</v>
      </c>
      <c r="N25" s="374">
        <f t="shared" si="1"/>
        <v>0</v>
      </c>
      <c r="O25" s="374">
        <f t="shared" si="2"/>
        <v>0</v>
      </c>
      <c r="P25" s="374">
        <f t="shared" si="3"/>
        <v>0</v>
      </c>
    </row>
    <row r="26" spans="1:16" ht="15" hidden="1" customHeight="1" x14ac:dyDescent="0.25">
      <c r="A26" s="396">
        <f>'CLINs &amp; Ceiling Rates'!B28</f>
        <v>0</v>
      </c>
      <c r="B26" s="315">
        <f>'CLINs &amp; Ceiling Rates'!C28</f>
        <v>0</v>
      </c>
      <c r="C26" s="387" t="str">
        <f>'CLINs &amp; Ceiling Rates'!I28</f>
        <v/>
      </c>
      <c r="D26" s="335" t="str">
        <f>IF('CLINs &amp; Ceiling Rates'!E28="","",'CLINs &amp; Ceiling Rates'!E28)</f>
        <v/>
      </c>
      <c r="E26" s="335" t="str">
        <f>IF('CLINs &amp; Ceiling Rates'!F28="","",'CLINs &amp; Ceiling Rates'!F28)</f>
        <v/>
      </c>
      <c r="F26" s="388">
        <f>'Labor Loading Matrix'!D455</f>
        <v>0</v>
      </c>
      <c r="G26" s="389">
        <f>'CLINs &amp; Ceiling Rates'!J28</f>
        <v>0</v>
      </c>
      <c r="H26" s="411">
        <f t="shared" si="4"/>
        <v>0</v>
      </c>
      <c r="I26" s="403"/>
      <c r="J26" s="384">
        <f t="shared" si="5"/>
        <v>0</v>
      </c>
      <c r="K26" s="398">
        <f t="shared" si="6"/>
        <v>0</v>
      </c>
      <c r="L26" s="87"/>
      <c r="M26" s="373">
        <f t="shared" si="0"/>
        <v>0</v>
      </c>
      <c r="N26" s="374">
        <f t="shared" si="1"/>
        <v>0</v>
      </c>
      <c r="O26" s="374">
        <f t="shared" si="2"/>
        <v>0</v>
      </c>
      <c r="P26" s="374">
        <f t="shared" si="3"/>
        <v>0</v>
      </c>
    </row>
    <row r="27" spans="1:16" ht="15" hidden="1" customHeight="1" x14ac:dyDescent="0.25">
      <c r="A27" s="396">
        <f>'CLINs &amp; Ceiling Rates'!B29</f>
        <v>0</v>
      </c>
      <c r="B27" s="315">
        <f>'CLINs &amp; Ceiling Rates'!C29</f>
        <v>0</v>
      </c>
      <c r="C27" s="387" t="str">
        <f>'CLINs &amp; Ceiling Rates'!I29</f>
        <v/>
      </c>
      <c r="D27" s="335" t="str">
        <f>IF('CLINs &amp; Ceiling Rates'!E29="","",'CLINs &amp; Ceiling Rates'!E29)</f>
        <v/>
      </c>
      <c r="E27" s="335" t="str">
        <f>IF('CLINs &amp; Ceiling Rates'!F29="","",'CLINs &amp; Ceiling Rates'!F29)</f>
        <v/>
      </c>
      <c r="F27" s="388">
        <f>'Labor Loading Matrix'!D456</f>
        <v>0</v>
      </c>
      <c r="G27" s="389">
        <f>'CLINs &amp; Ceiling Rates'!J29</f>
        <v>0</v>
      </c>
      <c r="H27" s="411">
        <f t="shared" si="4"/>
        <v>0</v>
      </c>
      <c r="I27" s="403"/>
      <c r="J27" s="384">
        <f t="shared" si="5"/>
        <v>0</v>
      </c>
      <c r="K27" s="398">
        <f t="shared" si="6"/>
        <v>0</v>
      </c>
      <c r="L27" s="87"/>
      <c r="M27" s="373">
        <f t="shared" si="0"/>
        <v>0</v>
      </c>
      <c r="N27" s="374">
        <f t="shared" si="1"/>
        <v>0</v>
      </c>
      <c r="O27" s="374">
        <f t="shared" si="2"/>
        <v>0</v>
      </c>
      <c r="P27" s="374">
        <f t="shared" si="3"/>
        <v>0</v>
      </c>
    </row>
    <row r="28" spans="1:16" ht="15" hidden="1" customHeight="1" x14ac:dyDescent="0.25">
      <c r="A28" s="396">
        <f>'CLINs &amp; Ceiling Rates'!B30</f>
        <v>0</v>
      </c>
      <c r="B28" s="315">
        <f>'CLINs &amp; Ceiling Rates'!C30</f>
        <v>0</v>
      </c>
      <c r="C28" s="387" t="str">
        <f>'CLINs &amp; Ceiling Rates'!I30</f>
        <v/>
      </c>
      <c r="D28" s="335" t="str">
        <f>IF('CLINs &amp; Ceiling Rates'!E30="","",'CLINs &amp; Ceiling Rates'!E30)</f>
        <v/>
      </c>
      <c r="E28" s="335" t="str">
        <f>IF('CLINs &amp; Ceiling Rates'!F30="","",'CLINs &amp; Ceiling Rates'!F30)</f>
        <v/>
      </c>
      <c r="F28" s="388">
        <f>'Labor Loading Matrix'!D457</f>
        <v>0</v>
      </c>
      <c r="G28" s="389">
        <f>'CLINs &amp; Ceiling Rates'!J30</f>
        <v>0</v>
      </c>
      <c r="H28" s="411">
        <f t="shared" si="4"/>
        <v>0</v>
      </c>
      <c r="I28" s="403"/>
      <c r="J28" s="384">
        <f t="shared" si="5"/>
        <v>0</v>
      </c>
      <c r="K28" s="398">
        <f t="shared" si="6"/>
        <v>0</v>
      </c>
      <c r="L28" s="87"/>
      <c r="M28" s="373">
        <f t="shared" si="0"/>
        <v>0</v>
      </c>
      <c r="N28" s="374">
        <f t="shared" si="1"/>
        <v>0</v>
      </c>
      <c r="O28" s="374">
        <f t="shared" si="2"/>
        <v>0</v>
      </c>
      <c r="P28" s="374">
        <f t="shared" si="3"/>
        <v>0</v>
      </c>
    </row>
    <row r="29" spans="1:16" ht="15" hidden="1" customHeight="1" x14ac:dyDescent="0.25">
      <c r="A29" s="396">
        <f>'CLINs &amp; Ceiling Rates'!B31</f>
        <v>0</v>
      </c>
      <c r="B29" s="315">
        <f>'CLINs &amp; Ceiling Rates'!C31</f>
        <v>0</v>
      </c>
      <c r="C29" s="387" t="str">
        <f>'CLINs &amp; Ceiling Rates'!I31</f>
        <v/>
      </c>
      <c r="D29" s="335" t="str">
        <f>IF('CLINs &amp; Ceiling Rates'!E31="","",'CLINs &amp; Ceiling Rates'!E31)</f>
        <v/>
      </c>
      <c r="E29" s="335" t="str">
        <f>IF('CLINs &amp; Ceiling Rates'!F31="","",'CLINs &amp; Ceiling Rates'!F31)</f>
        <v/>
      </c>
      <c r="F29" s="388">
        <f>'Labor Loading Matrix'!D458</f>
        <v>0</v>
      </c>
      <c r="G29" s="389">
        <f>'CLINs &amp; Ceiling Rates'!J31</f>
        <v>0</v>
      </c>
      <c r="H29" s="411">
        <f t="shared" si="4"/>
        <v>0</v>
      </c>
      <c r="I29" s="403"/>
      <c r="J29" s="384">
        <f t="shared" si="5"/>
        <v>0</v>
      </c>
      <c r="K29" s="398">
        <f t="shared" si="6"/>
        <v>0</v>
      </c>
      <c r="L29" s="87"/>
      <c r="M29" s="373">
        <f t="shared" si="0"/>
        <v>0</v>
      </c>
      <c r="N29" s="374">
        <f t="shared" si="1"/>
        <v>0</v>
      </c>
      <c r="O29" s="374">
        <f t="shared" si="2"/>
        <v>0</v>
      </c>
      <c r="P29" s="374">
        <f t="shared" si="3"/>
        <v>0</v>
      </c>
    </row>
    <row r="30" spans="1:16" ht="15" hidden="1" customHeight="1" x14ac:dyDescent="0.25">
      <c r="A30" s="396">
        <f>'CLINs &amp; Ceiling Rates'!B32</f>
        <v>0</v>
      </c>
      <c r="B30" s="315">
        <f>'CLINs &amp; Ceiling Rates'!C32</f>
        <v>0</v>
      </c>
      <c r="C30" s="387" t="str">
        <f>'CLINs &amp; Ceiling Rates'!I32</f>
        <v/>
      </c>
      <c r="D30" s="335" t="str">
        <f>IF('CLINs &amp; Ceiling Rates'!E32="","",'CLINs &amp; Ceiling Rates'!E32)</f>
        <v/>
      </c>
      <c r="E30" s="335" t="str">
        <f>IF('CLINs &amp; Ceiling Rates'!F32="","",'CLINs &amp; Ceiling Rates'!F32)</f>
        <v/>
      </c>
      <c r="F30" s="388">
        <f>'Labor Loading Matrix'!D459</f>
        <v>0</v>
      </c>
      <c r="G30" s="389">
        <f>'CLINs &amp; Ceiling Rates'!J32</f>
        <v>0</v>
      </c>
      <c r="H30" s="411">
        <f t="shared" si="4"/>
        <v>0</v>
      </c>
      <c r="I30" s="403"/>
      <c r="J30" s="384">
        <f t="shared" si="5"/>
        <v>0</v>
      </c>
      <c r="K30" s="398">
        <f t="shared" si="6"/>
        <v>0</v>
      </c>
      <c r="L30" s="87"/>
      <c r="M30" s="373">
        <f t="shared" si="0"/>
        <v>0</v>
      </c>
      <c r="N30" s="374">
        <f t="shared" si="1"/>
        <v>0</v>
      </c>
      <c r="O30" s="374">
        <f t="shared" si="2"/>
        <v>0</v>
      </c>
      <c r="P30" s="374">
        <f t="shared" si="3"/>
        <v>0</v>
      </c>
    </row>
    <row r="31" spans="1:16" ht="15" hidden="1" customHeight="1" x14ac:dyDescent="0.25">
      <c r="A31" s="396">
        <f>'CLINs &amp; Ceiling Rates'!B33</f>
        <v>0</v>
      </c>
      <c r="B31" s="315">
        <f>'CLINs &amp; Ceiling Rates'!C33</f>
        <v>0</v>
      </c>
      <c r="C31" s="387" t="str">
        <f>'CLINs &amp; Ceiling Rates'!I33</f>
        <v/>
      </c>
      <c r="D31" s="335" t="str">
        <f>IF('CLINs &amp; Ceiling Rates'!E33="","",'CLINs &amp; Ceiling Rates'!E33)</f>
        <v/>
      </c>
      <c r="E31" s="335" t="str">
        <f>IF('CLINs &amp; Ceiling Rates'!F33="","",'CLINs &amp; Ceiling Rates'!F33)</f>
        <v/>
      </c>
      <c r="F31" s="388">
        <f>'Labor Loading Matrix'!D460</f>
        <v>0</v>
      </c>
      <c r="G31" s="389">
        <f>'CLINs &amp; Ceiling Rates'!J33</f>
        <v>0</v>
      </c>
      <c r="H31" s="411">
        <f t="shared" si="4"/>
        <v>0</v>
      </c>
      <c r="I31" s="403"/>
      <c r="J31" s="384">
        <f t="shared" si="5"/>
        <v>0</v>
      </c>
      <c r="K31" s="398">
        <f t="shared" si="6"/>
        <v>0</v>
      </c>
      <c r="L31" s="87"/>
      <c r="M31" s="373">
        <f t="shared" si="0"/>
        <v>0</v>
      </c>
      <c r="N31" s="374">
        <f t="shared" si="1"/>
        <v>0</v>
      </c>
      <c r="O31" s="374">
        <f t="shared" si="2"/>
        <v>0</v>
      </c>
      <c r="P31" s="374">
        <f t="shared" si="3"/>
        <v>0</v>
      </c>
    </row>
    <row r="32" spans="1:16" ht="15" hidden="1" customHeight="1" x14ac:dyDescent="0.25">
      <c r="A32" s="396">
        <f>'CLINs &amp; Ceiling Rates'!B34</f>
        <v>0</v>
      </c>
      <c r="B32" s="315">
        <f>'CLINs &amp; Ceiling Rates'!C34</f>
        <v>0</v>
      </c>
      <c r="C32" s="387" t="str">
        <f>'CLINs &amp; Ceiling Rates'!I34</f>
        <v/>
      </c>
      <c r="D32" s="335" t="str">
        <f>IF('CLINs &amp; Ceiling Rates'!E34="","",'CLINs &amp; Ceiling Rates'!E34)</f>
        <v/>
      </c>
      <c r="E32" s="335" t="str">
        <f>IF('CLINs &amp; Ceiling Rates'!F34="","",'CLINs &amp; Ceiling Rates'!F34)</f>
        <v/>
      </c>
      <c r="F32" s="388">
        <f>'Labor Loading Matrix'!D461</f>
        <v>0</v>
      </c>
      <c r="G32" s="389">
        <f>'CLINs &amp; Ceiling Rates'!J34</f>
        <v>0</v>
      </c>
      <c r="H32" s="411">
        <f t="shared" si="4"/>
        <v>0</v>
      </c>
      <c r="I32" s="403"/>
      <c r="J32" s="384">
        <f t="shared" si="5"/>
        <v>0</v>
      </c>
      <c r="K32" s="398">
        <f t="shared" si="6"/>
        <v>0</v>
      </c>
      <c r="L32" s="87"/>
      <c r="M32" s="373">
        <f t="shared" si="0"/>
        <v>0</v>
      </c>
      <c r="N32" s="374">
        <f t="shared" si="1"/>
        <v>0</v>
      </c>
      <c r="O32" s="374">
        <f t="shared" si="2"/>
        <v>0</v>
      </c>
      <c r="P32" s="374">
        <f t="shared" si="3"/>
        <v>0</v>
      </c>
    </row>
    <row r="33" spans="1:16" ht="15" hidden="1" customHeight="1" x14ac:dyDescent="0.25">
      <c r="A33" s="396">
        <f>'CLINs &amp; Ceiling Rates'!B35</f>
        <v>0</v>
      </c>
      <c r="B33" s="315">
        <f>'CLINs &amp; Ceiling Rates'!C35</f>
        <v>0</v>
      </c>
      <c r="C33" s="387" t="str">
        <f>'CLINs &amp; Ceiling Rates'!I35</f>
        <v/>
      </c>
      <c r="D33" s="335" t="str">
        <f>IF('CLINs &amp; Ceiling Rates'!E35="","",'CLINs &amp; Ceiling Rates'!E35)</f>
        <v/>
      </c>
      <c r="E33" s="335" t="str">
        <f>IF('CLINs &amp; Ceiling Rates'!F35="","",'CLINs &amp; Ceiling Rates'!F35)</f>
        <v/>
      </c>
      <c r="F33" s="388">
        <f>'Labor Loading Matrix'!D462</f>
        <v>0</v>
      </c>
      <c r="G33" s="389">
        <f>'CLINs &amp; Ceiling Rates'!J35</f>
        <v>0</v>
      </c>
      <c r="H33" s="411">
        <f t="shared" si="4"/>
        <v>0</v>
      </c>
      <c r="I33" s="403"/>
      <c r="J33" s="384">
        <f t="shared" si="5"/>
        <v>0</v>
      </c>
      <c r="K33" s="398">
        <f t="shared" si="6"/>
        <v>0</v>
      </c>
      <c r="L33" s="87"/>
      <c r="M33" s="373">
        <f t="shared" si="0"/>
        <v>0</v>
      </c>
      <c r="N33" s="374">
        <f t="shared" si="1"/>
        <v>0</v>
      </c>
      <c r="O33" s="374">
        <f t="shared" si="2"/>
        <v>0</v>
      </c>
      <c r="P33" s="374">
        <f t="shared" si="3"/>
        <v>0</v>
      </c>
    </row>
    <row r="34" spans="1:16" ht="15" hidden="1" customHeight="1" x14ac:dyDescent="0.25">
      <c r="A34" s="396">
        <f>'CLINs &amp; Ceiling Rates'!B36</f>
        <v>0</v>
      </c>
      <c r="B34" s="315">
        <f>'CLINs &amp; Ceiling Rates'!C36</f>
        <v>0</v>
      </c>
      <c r="C34" s="387" t="str">
        <f>'CLINs &amp; Ceiling Rates'!I36</f>
        <v/>
      </c>
      <c r="D34" s="335" t="str">
        <f>IF('CLINs &amp; Ceiling Rates'!E36="","",'CLINs &amp; Ceiling Rates'!E36)</f>
        <v/>
      </c>
      <c r="E34" s="335" t="str">
        <f>IF('CLINs &amp; Ceiling Rates'!F36="","",'CLINs &amp; Ceiling Rates'!F36)</f>
        <v/>
      </c>
      <c r="F34" s="388">
        <f>'Labor Loading Matrix'!D463</f>
        <v>0</v>
      </c>
      <c r="G34" s="389">
        <f>'CLINs &amp; Ceiling Rates'!J36</f>
        <v>0</v>
      </c>
      <c r="H34" s="411">
        <f t="shared" si="4"/>
        <v>0</v>
      </c>
      <c r="I34" s="403"/>
      <c r="J34" s="384">
        <f t="shared" si="5"/>
        <v>0</v>
      </c>
      <c r="K34" s="398">
        <f t="shared" si="6"/>
        <v>0</v>
      </c>
      <c r="L34" s="87"/>
      <c r="M34" s="373">
        <f t="shared" si="0"/>
        <v>0</v>
      </c>
      <c r="N34" s="374">
        <f t="shared" si="1"/>
        <v>0</v>
      </c>
      <c r="O34" s="374">
        <f t="shared" si="2"/>
        <v>0</v>
      </c>
      <c r="P34" s="374">
        <f t="shared" si="3"/>
        <v>0</v>
      </c>
    </row>
    <row r="35" spans="1:16" ht="15" hidden="1" customHeight="1" x14ac:dyDescent="0.25">
      <c r="A35" s="396">
        <f>'CLINs &amp; Ceiling Rates'!B37</f>
        <v>0</v>
      </c>
      <c r="B35" s="315">
        <f>'CLINs &amp; Ceiling Rates'!C37</f>
        <v>0</v>
      </c>
      <c r="C35" s="387" t="str">
        <f>'CLINs &amp; Ceiling Rates'!I37</f>
        <v/>
      </c>
      <c r="D35" s="335" t="str">
        <f>IF('CLINs &amp; Ceiling Rates'!E37="","",'CLINs &amp; Ceiling Rates'!E37)</f>
        <v/>
      </c>
      <c r="E35" s="335" t="str">
        <f>IF('CLINs &amp; Ceiling Rates'!F37="","",'CLINs &amp; Ceiling Rates'!F37)</f>
        <v/>
      </c>
      <c r="F35" s="388">
        <f>'Labor Loading Matrix'!D464</f>
        <v>0</v>
      </c>
      <c r="G35" s="389">
        <f>'CLINs &amp; Ceiling Rates'!J37</f>
        <v>0</v>
      </c>
      <c r="H35" s="411">
        <f t="shared" si="4"/>
        <v>0</v>
      </c>
      <c r="I35" s="403"/>
      <c r="J35" s="384">
        <f t="shared" si="5"/>
        <v>0</v>
      </c>
      <c r="K35" s="398">
        <f t="shared" si="6"/>
        <v>0</v>
      </c>
      <c r="L35" s="87"/>
      <c r="M35" s="373">
        <f t="shared" si="0"/>
        <v>0</v>
      </c>
      <c r="N35" s="374">
        <f t="shared" si="1"/>
        <v>0</v>
      </c>
      <c r="O35" s="374">
        <f t="shared" si="2"/>
        <v>0</v>
      </c>
      <c r="P35" s="374">
        <f t="shared" si="3"/>
        <v>0</v>
      </c>
    </row>
    <row r="36" spans="1:16" ht="15" hidden="1" customHeight="1" x14ac:dyDescent="0.25">
      <c r="A36" s="396">
        <f>'CLINs &amp; Ceiling Rates'!B38</f>
        <v>0</v>
      </c>
      <c r="B36" s="315">
        <f>'CLINs &amp; Ceiling Rates'!C38</f>
        <v>0</v>
      </c>
      <c r="C36" s="387" t="str">
        <f>'CLINs &amp; Ceiling Rates'!I38</f>
        <v/>
      </c>
      <c r="D36" s="335" t="str">
        <f>IF('CLINs &amp; Ceiling Rates'!E38="","",'CLINs &amp; Ceiling Rates'!E38)</f>
        <v/>
      </c>
      <c r="E36" s="335" t="str">
        <f>IF('CLINs &amp; Ceiling Rates'!F38="","",'CLINs &amp; Ceiling Rates'!F38)</f>
        <v/>
      </c>
      <c r="F36" s="388">
        <f>'Labor Loading Matrix'!D465</f>
        <v>0</v>
      </c>
      <c r="G36" s="389">
        <f>'CLINs &amp; Ceiling Rates'!J38</f>
        <v>0</v>
      </c>
      <c r="H36" s="411">
        <f t="shared" si="4"/>
        <v>0</v>
      </c>
      <c r="I36" s="403"/>
      <c r="J36" s="384">
        <f t="shared" si="5"/>
        <v>0</v>
      </c>
      <c r="K36" s="398">
        <f t="shared" si="6"/>
        <v>0</v>
      </c>
      <c r="L36" s="87"/>
      <c r="M36" s="373">
        <f t="shared" si="0"/>
        <v>0</v>
      </c>
      <c r="N36" s="374">
        <f t="shared" si="1"/>
        <v>0</v>
      </c>
      <c r="O36" s="374">
        <f t="shared" si="2"/>
        <v>0</v>
      </c>
      <c r="P36" s="374">
        <f t="shared" si="3"/>
        <v>0</v>
      </c>
    </row>
    <row r="37" spans="1:16" ht="15" hidden="1" customHeight="1" x14ac:dyDescent="0.25">
      <c r="A37" s="396">
        <f>'CLINs &amp; Ceiling Rates'!B39</f>
        <v>0</v>
      </c>
      <c r="B37" s="315">
        <f>'CLINs &amp; Ceiling Rates'!C39</f>
        <v>0</v>
      </c>
      <c r="C37" s="387" t="str">
        <f>'CLINs &amp; Ceiling Rates'!I39</f>
        <v/>
      </c>
      <c r="D37" s="335" t="str">
        <f>IF('CLINs &amp; Ceiling Rates'!E39="","",'CLINs &amp; Ceiling Rates'!E39)</f>
        <v/>
      </c>
      <c r="E37" s="335" t="str">
        <f>IF('CLINs &amp; Ceiling Rates'!F39="","",'CLINs &amp; Ceiling Rates'!F39)</f>
        <v/>
      </c>
      <c r="F37" s="388">
        <f>'Labor Loading Matrix'!D466</f>
        <v>0</v>
      </c>
      <c r="G37" s="389">
        <f>'CLINs &amp; Ceiling Rates'!J39</f>
        <v>0</v>
      </c>
      <c r="H37" s="411">
        <f t="shared" si="4"/>
        <v>0</v>
      </c>
      <c r="I37" s="403"/>
      <c r="J37" s="384">
        <f t="shared" si="5"/>
        <v>0</v>
      </c>
      <c r="K37" s="398">
        <f t="shared" si="6"/>
        <v>0</v>
      </c>
      <c r="L37" s="87"/>
      <c r="M37" s="373">
        <f t="shared" si="0"/>
        <v>0</v>
      </c>
      <c r="N37" s="374">
        <f t="shared" si="1"/>
        <v>0</v>
      </c>
      <c r="O37" s="374">
        <f t="shared" si="2"/>
        <v>0</v>
      </c>
      <c r="P37" s="374">
        <f t="shared" si="3"/>
        <v>0</v>
      </c>
    </row>
    <row r="38" spans="1:16" ht="15" hidden="1" customHeight="1" x14ac:dyDescent="0.25">
      <c r="A38" s="396">
        <f>'CLINs &amp; Ceiling Rates'!B40</f>
        <v>0</v>
      </c>
      <c r="B38" s="315">
        <f>'CLINs &amp; Ceiling Rates'!C40</f>
        <v>0</v>
      </c>
      <c r="C38" s="387" t="str">
        <f>'CLINs &amp; Ceiling Rates'!I40</f>
        <v/>
      </c>
      <c r="D38" s="335" t="str">
        <f>IF('CLINs &amp; Ceiling Rates'!E40="","",'CLINs &amp; Ceiling Rates'!E40)</f>
        <v/>
      </c>
      <c r="E38" s="335" t="str">
        <f>IF('CLINs &amp; Ceiling Rates'!F40="","",'CLINs &amp; Ceiling Rates'!F40)</f>
        <v/>
      </c>
      <c r="F38" s="388">
        <f>'Labor Loading Matrix'!D467</f>
        <v>0</v>
      </c>
      <c r="G38" s="389">
        <f>'CLINs &amp; Ceiling Rates'!J40</f>
        <v>0</v>
      </c>
      <c r="H38" s="411">
        <f t="shared" si="4"/>
        <v>0</v>
      </c>
      <c r="I38" s="403"/>
      <c r="J38" s="384">
        <f t="shared" si="5"/>
        <v>0</v>
      </c>
      <c r="K38" s="398">
        <f t="shared" si="6"/>
        <v>0</v>
      </c>
      <c r="L38" s="87"/>
      <c r="M38" s="373">
        <f t="shared" ref="M38:M69" si="7">IF(D38&lt;&gt;"Subcontractor",F38/F$216, 0)</f>
        <v>0</v>
      </c>
      <c r="N38" s="374">
        <f t="shared" ref="N38:N69" si="8">IFERROR(IF(D38="Subcontractor",F38/F$216, 0),0)</f>
        <v>0</v>
      </c>
      <c r="O38" s="374">
        <f t="shared" ref="O38:O69" si="9">IFERROR(IF(AND(D38&lt;&gt;"Subcontractor",F38&gt;0),$K38/$K$216, 0),0)</f>
        <v>0</v>
      </c>
      <c r="P38" s="374">
        <f t="shared" ref="P38:P69" si="10">IFERROR(IF(D38="Subcontractor",$K38/$K$216, 0),0)</f>
        <v>0</v>
      </c>
    </row>
    <row r="39" spans="1:16" ht="15" hidden="1" customHeight="1" x14ac:dyDescent="0.25">
      <c r="A39" s="396">
        <f>'CLINs &amp; Ceiling Rates'!B41</f>
        <v>0</v>
      </c>
      <c r="B39" s="315">
        <f>'CLINs &amp; Ceiling Rates'!C41</f>
        <v>0</v>
      </c>
      <c r="C39" s="387" t="str">
        <f>'CLINs &amp; Ceiling Rates'!I41</f>
        <v/>
      </c>
      <c r="D39" s="335" t="str">
        <f>IF('CLINs &amp; Ceiling Rates'!E41="","",'CLINs &amp; Ceiling Rates'!E41)</f>
        <v/>
      </c>
      <c r="E39" s="335" t="str">
        <f>IF('CLINs &amp; Ceiling Rates'!F41="","",'CLINs &amp; Ceiling Rates'!F41)</f>
        <v/>
      </c>
      <c r="F39" s="388">
        <f>'Labor Loading Matrix'!D468</f>
        <v>0</v>
      </c>
      <c r="G39" s="389">
        <f>'CLINs &amp; Ceiling Rates'!J41</f>
        <v>0</v>
      </c>
      <c r="H39" s="411">
        <f t="shared" si="4"/>
        <v>0</v>
      </c>
      <c r="I39" s="403"/>
      <c r="J39" s="384">
        <f t="shared" si="5"/>
        <v>0</v>
      </c>
      <c r="K39" s="398">
        <f t="shared" si="6"/>
        <v>0</v>
      </c>
      <c r="L39" s="87"/>
      <c r="M39" s="373">
        <f t="shared" si="7"/>
        <v>0</v>
      </c>
      <c r="N39" s="374">
        <f t="shared" si="8"/>
        <v>0</v>
      </c>
      <c r="O39" s="374">
        <f t="shared" si="9"/>
        <v>0</v>
      </c>
      <c r="P39" s="374">
        <f t="shared" si="10"/>
        <v>0</v>
      </c>
    </row>
    <row r="40" spans="1:16" ht="15" hidden="1" customHeight="1" x14ac:dyDescent="0.25">
      <c r="A40" s="396">
        <f>'CLINs &amp; Ceiling Rates'!B42</f>
        <v>0</v>
      </c>
      <c r="B40" s="315">
        <f>'CLINs &amp; Ceiling Rates'!C42</f>
        <v>0</v>
      </c>
      <c r="C40" s="387" t="str">
        <f>'CLINs &amp; Ceiling Rates'!I42</f>
        <v/>
      </c>
      <c r="D40" s="335" t="str">
        <f>IF('CLINs &amp; Ceiling Rates'!E42="","",'CLINs &amp; Ceiling Rates'!E42)</f>
        <v/>
      </c>
      <c r="E40" s="335" t="str">
        <f>IF('CLINs &amp; Ceiling Rates'!F42="","",'CLINs &amp; Ceiling Rates'!F42)</f>
        <v/>
      </c>
      <c r="F40" s="388">
        <f>'Labor Loading Matrix'!D469</f>
        <v>0</v>
      </c>
      <c r="G40" s="389">
        <f>'CLINs &amp; Ceiling Rates'!J42</f>
        <v>0</v>
      </c>
      <c r="H40" s="411">
        <f t="shared" si="4"/>
        <v>0</v>
      </c>
      <c r="I40" s="403"/>
      <c r="J40" s="384">
        <f t="shared" si="5"/>
        <v>0</v>
      </c>
      <c r="K40" s="398">
        <f t="shared" si="6"/>
        <v>0</v>
      </c>
      <c r="L40" s="87"/>
      <c r="M40" s="373">
        <f t="shared" si="7"/>
        <v>0</v>
      </c>
      <c r="N40" s="374">
        <f t="shared" si="8"/>
        <v>0</v>
      </c>
      <c r="O40" s="374">
        <f t="shared" si="9"/>
        <v>0</v>
      </c>
      <c r="P40" s="374">
        <f t="shared" si="10"/>
        <v>0</v>
      </c>
    </row>
    <row r="41" spans="1:16" ht="15" hidden="1" customHeight="1" x14ac:dyDescent="0.25">
      <c r="A41" s="396">
        <f>'CLINs &amp; Ceiling Rates'!B43</f>
        <v>0</v>
      </c>
      <c r="B41" s="315">
        <f>'CLINs &amp; Ceiling Rates'!C43</f>
        <v>0</v>
      </c>
      <c r="C41" s="387" t="str">
        <f>'CLINs &amp; Ceiling Rates'!I43</f>
        <v/>
      </c>
      <c r="D41" s="335" t="str">
        <f>IF('CLINs &amp; Ceiling Rates'!E43="","",'CLINs &amp; Ceiling Rates'!E43)</f>
        <v/>
      </c>
      <c r="E41" s="335" t="str">
        <f>IF('CLINs &amp; Ceiling Rates'!F43="","",'CLINs &amp; Ceiling Rates'!F43)</f>
        <v/>
      </c>
      <c r="F41" s="388">
        <f>'Labor Loading Matrix'!D470</f>
        <v>0</v>
      </c>
      <c r="G41" s="389">
        <f>'CLINs &amp; Ceiling Rates'!J43</f>
        <v>0</v>
      </c>
      <c r="H41" s="411">
        <f t="shared" si="4"/>
        <v>0</v>
      </c>
      <c r="I41" s="403"/>
      <c r="J41" s="384">
        <f t="shared" si="5"/>
        <v>0</v>
      </c>
      <c r="K41" s="398">
        <f t="shared" si="6"/>
        <v>0</v>
      </c>
      <c r="L41" s="87"/>
      <c r="M41" s="373">
        <f t="shared" si="7"/>
        <v>0</v>
      </c>
      <c r="N41" s="374">
        <f t="shared" si="8"/>
        <v>0</v>
      </c>
      <c r="O41" s="374">
        <f t="shared" si="9"/>
        <v>0</v>
      </c>
      <c r="P41" s="374">
        <f t="shared" si="10"/>
        <v>0</v>
      </c>
    </row>
    <row r="42" spans="1:16" ht="15" hidden="1" customHeight="1" x14ac:dyDescent="0.25">
      <c r="A42" s="396">
        <f>'CLINs &amp; Ceiling Rates'!B44</f>
        <v>0</v>
      </c>
      <c r="B42" s="315">
        <f>'CLINs &amp; Ceiling Rates'!C44</f>
        <v>0</v>
      </c>
      <c r="C42" s="387" t="str">
        <f>'CLINs &amp; Ceiling Rates'!I44</f>
        <v/>
      </c>
      <c r="D42" s="335" t="str">
        <f>IF('CLINs &amp; Ceiling Rates'!E44="","",'CLINs &amp; Ceiling Rates'!E44)</f>
        <v/>
      </c>
      <c r="E42" s="335" t="str">
        <f>IF('CLINs &amp; Ceiling Rates'!F44="","",'CLINs &amp; Ceiling Rates'!F44)</f>
        <v/>
      </c>
      <c r="F42" s="388">
        <f>'Labor Loading Matrix'!D471</f>
        <v>0</v>
      </c>
      <c r="G42" s="389">
        <f>'CLINs &amp; Ceiling Rates'!J44</f>
        <v>0</v>
      </c>
      <c r="H42" s="411">
        <f t="shared" si="4"/>
        <v>0</v>
      </c>
      <c r="I42" s="403"/>
      <c r="J42" s="384">
        <f t="shared" si="5"/>
        <v>0</v>
      </c>
      <c r="K42" s="398">
        <f t="shared" si="6"/>
        <v>0</v>
      </c>
      <c r="L42" s="87"/>
      <c r="M42" s="373">
        <f t="shared" si="7"/>
        <v>0</v>
      </c>
      <c r="N42" s="374">
        <f t="shared" si="8"/>
        <v>0</v>
      </c>
      <c r="O42" s="374">
        <f t="shared" si="9"/>
        <v>0</v>
      </c>
      <c r="P42" s="374">
        <f t="shared" si="10"/>
        <v>0</v>
      </c>
    </row>
    <row r="43" spans="1:16" ht="15" hidden="1" customHeight="1" x14ac:dyDescent="0.25">
      <c r="A43" s="396">
        <f>'CLINs &amp; Ceiling Rates'!B45</f>
        <v>0</v>
      </c>
      <c r="B43" s="315">
        <f>'CLINs &amp; Ceiling Rates'!C45</f>
        <v>0</v>
      </c>
      <c r="C43" s="387" t="str">
        <f>'CLINs &amp; Ceiling Rates'!I45</f>
        <v/>
      </c>
      <c r="D43" s="335" t="str">
        <f>IF('CLINs &amp; Ceiling Rates'!E45="","",'CLINs &amp; Ceiling Rates'!E45)</f>
        <v/>
      </c>
      <c r="E43" s="335" t="str">
        <f>IF('CLINs &amp; Ceiling Rates'!F45="","",'CLINs &amp; Ceiling Rates'!F45)</f>
        <v/>
      </c>
      <c r="F43" s="388">
        <f>'Labor Loading Matrix'!D472</f>
        <v>0</v>
      </c>
      <c r="G43" s="389">
        <f>'CLINs &amp; Ceiling Rates'!J45</f>
        <v>0</v>
      </c>
      <c r="H43" s="411">
        <f t="shared" si="4"/>
        <v>0</v>
      </c>
      <c r="I43" s="403"/>
      <c r="J43" s="384">
        <f t="shared" si="5"/>
        <v>0</v>
      </c>
      <c r="K43" s="398">
        <f t="shared" si="6"/>
        <v>0</v>
      </c>
      <c r="L43" s="87"/>
      <c r="M43" s="373">
        <f t="shared" si="7"/>
        <v>0</v>
      </c>
      <c r="N43" s="374">
        <f t="shared" si="8"/>
        <v>0</v>
      </c>
      <c r="O43" s="374">
        <f t="shared" si="9"/>
        <v>0</v>
      </c>
      <c r="P43" s="374">
        <f t="shared" si="10"/>
        <v>0</v>
      </c>
    </row>
    <row r="44" spans="1:16" ht="15" hidden="1" customHeight="1" x14ac:dyDescent="0.25">
      <c r="A44" s="396">
        <f>'CLINs &amp; Ceiling Rates'!B46</f>
        <v>0</v>
      </c>
      <c r="B44" s="315">
        <f>'CLINs &amp; Ceiling Rates'!C46</f>
        <v>0</v>
      </c>
      <c r="C44" s="387" t="str">
        <f>'CLINs &amp; Ceiling Rates'!I46</f>
        <v/>
      </c>
      <c r="D44" s="335" t="str">
        <f>IF('CLINs &amp; Ceiling Rates'!E46="","",'CLINs &amp; Ceiling Rates'!E46)</f>
        <v/>
      </c>
      <c r="E44" s="335" t="str">
        <f>IF('CLINs &amp; Ceiling Rates'!F46="","",'CLINs &amp; Ceiling Rates'!F46)</f>
        <v/>
      </c>
      <c r="F44" s="388">
        <f>'Labor Loading Matrix'!D473</f>
        <v>0</v>
      </c>
      <c r="G44" s="389">
        <f>'CLINs &amp; Ceiling Rates'!J46</f>
        <v>0</v>
      </c>
      <c r="H44" s="411">
        <f t="shared" si="4"/>
        <v>0</v>
      </c>
      <c r="I44" s="403"/>
      <c r="J44" s="384">
        <f t="shared" si="5"/>
        <v>0</v>
      </c>
      <c r="K44" s="398">
        <f t="shared" si="6"/>
        <v>0</v>
      </c>
      <c r="L44" s="87"/>
      <c r="M44" s="373">
        <f t="shared" si="7"/>
        <v>0</v>
      </c>
      <c r="N44" s="374">
        <f t="shared" si="8"/>
        <v>0</v>
      </c>
      <c r="O44" s="374">
        <f t="shared" si="9"/>
        <v>0</v>
      </c>
      <c r="P44" s="374">
        <f t="shared" si="10"/>
        <v>0</v>
      </c>
    </row>
    <row r="45" spans="1:16" ht="15" hidden="1" customHeight="1" x14ac:dyDescent="0.25">
      <c r="A45" s="396">
        <f>'CLINs &amp; Ceiling Rates'!B47</f>
        <v>0</v>
      </c>
      <c r="B45" s="315">
        <f>'CLINs &amp; Ceiling Rates'!C47</f>
        <v>0</v>
      </c>
      <c r="C45" s="387" t="str">
        <f>'CLINs &amp; Ceiling Rates'!I47</f>
        <v/>
      </c>
      <c r="D45" s="335" t="str">
        <f>IF('CLINs &amp; Ceiling Rates'!E47="","",'CLINs &amp; Ceiling Rates'!E47)</f>
        <v/>
      </c>
      <c r="E45" s="335" t="str">
        <f>IF('CLINs &amp; Ceiling Rates'!F47="","",'CLINs &amp; Ceiling Rates'!F47)</f>
        <v/>
      </c>
      <c r="F45" s="388">
        <f>'Labor Loading Matrix'!D474</f>
        <v>0</v>
      </c>
      <c r="G45" s="389">
        <f>'CLINs &amp; Ceiling Rates'!J47</f>
        <v>0</v>
      </c>
      <c r="H45" s="411">
        <f t="shared" si="4"/>
        <v>0</v>
      </c>
      <c r="I45" s="403"/>
      <c r="J45" s="384">
        <f t="shared" si="5"/>
        <v>0</v>
      </c>
      <c r="K45" s="398">
        <f t="shared" si="6"/>
        <v>0</v>
      </c>
      <c r="L45" s="87"/>
      <c r="M45" s="373">
        <f t="shared" si="7"/>
        <v>0</v>
      </c>
      <c r="N45" s="374">
        <f t="shared" si="8"/>
        <v>0</v>
      </c>
      <c r="O45" s="374">
        <f t="shared" si="9"/>
        <v>0</v>
      </c>
      <c r="P45" s="374">
        <f t="shared" si="10"/>
        <v>0</v>
      </c>
    </row>
    <row r="46" spans="1:16" ht="15" hidden="1" customHeight="1" x14ac:dyDescent="0.25">
      <c r="A46" s="396">
        <f>'CLINs &amp; Ceiling Rates'!B48</f>
        <v>0</v>
      </c>
      <c r="B46" s="315">
        <f>'CLINs &amp; Ceiling Rates'!C48</f>
        <v>0</v>
      </c>
      <c r="C46" s="387" t="str">
        <f>'CLINs &amp; Ceiling Rates'!I48</f>
        <v/>
      </c>
      <c r="D46" s="335" t="str">
        <f>IF('CLINs &amp; Ceiling Rates'!E48="","",'CLINs &amp; Ceiling Rates'!E48)</f>
        <v/>
      </c>
      <c r="E46" s="335" t="str">
        <f>IF('CLINs &amp; Ceiling Rates'!F48="","",'CLINs &amp; Ceiling Rates'!F48)</f>
        <v/>
      </c>
      <c r="F46" s="388">
        <f>'Labor Loading Matrix'!D475</f>
        <v>0</v>
      </c>
      <c r="G46" s="389">
        <f>'CLINs &amp; Ceiling Rates'!J48</f>
        <v>0</v>
      </c>
      <c r="H46" s="411">
        <f t="shared" si="4"/>
        <v>0</v>
      </c>
      <c r="I46" s="403"/>
      <c r="J46" s="384">
        <f t="shared" si="5"/>
        <v>0</v>
      </c>
      <c r="K46" s="398">
        <f t="shared" si="6"/>
        <v>0</v>
      </c>
      <c r="L46" s="87"/>
      <c r="M46" s="373">
        <f t="shared" si="7"/>
        <v>0</v>
      </c>
      <c r="N46" s="374">
        <f t="shared" si="8"/>
        <v>0</v>
      </c>
      <c r="O46" s="374">
        <f t="shared" si="9"/>
        <v>0</v>
      </c>
      <c r="P46" s="374">
        <f t="shared" si="10"/>
        <v>0</v>
      </c>
    </row>
    <row r="47" spans="1:16" ht="15" hidden="1" customHeight="1" x14ac:dyDescent="0.25">
      <c r="A47" s="396">
        <f>'CLINs &amp; Ceiling Rates'!B49</f>
        <v>0</v>
      </c>
      <c r="B47" s="315">
        <f>'CLINs &amp; Ceiling Rates'!C49</f>
        <v>0</v>
      </c>
      <c r="C47" s="387" t="str">
        <f>'CLINs &amp; Ceiling Rates'!I49</f>
        <v/>
      </c>
      <c r="D47" s="335" t="str">
        <f>IF('CLINs &amp; Ceiling Rates'!E49="","",'CLINs &amp; Ceiling Rates'!E49)</f>
        <v/>
      </c>
      <c r="E47" s="335" t="str">
        <f>IF('CLINs &amp; Ceiling Rates'!F49="","",'CLINs &amp; Ceiling Rates'!F49)</f>
        <v/>
      </c>
      <c r="F47" s="388">
        <f>'Labor Loading Matrix'!D476</f>
        <v>0</v>
      </c>
      <c r="G47" s="389">
        <f>'CLINs &amp; Ceiling Rates'!J49</f>
        <v>0</v>
      </c>
      <c r="H47" s="411">
        <f t="shared" si="4"/>
        <v>0</v>
      </c>
      <c r="I47" s="403"/>
      <c r="J47" s="384">
        <f t="shared" si="5"/>
        <v>0</v>
      </c>
      <c r="K47" s="398">
        <f t="shared" si="6"/>
        <v>0</v>
      </c>
      <c r="L47" s="87"/>
      <c r="M47" s="373">
        <f t="shared" si="7"/>
        <v>0</v>
      </c>
      <c r="N47" s="374">
        <f t="shared" si="8"/>
        <v>0</v>
      </c>
      <c r="O47" s="374">
        <f t="shared" si="9"/>
        <v>0</v>
      </c>
      <c r="P47" s="374">
        <f t="shared" si="10"/>
        <v>0</v>
      </c>
    </row>
    <row r="48" spans="1:16" ht="15" hidden="1" customHeight="1" x14ac:dyDescent="0.25">
      <c r="A48" s="396">
        <f>'CLINs &amp; Ceiling Rates'!B50</f>
        <v>0</v>
      </c>
      <c r="B48" s="315">
        <f>'CLINs &amp; Ceiling Rates'!C50</f>
        <v>0</v>
      </c>
      <c r="C48" s="387" t="str">
        <f>'CLINs &amp; Ceiling Rates'!I50</f>
        <v/>
      </c>
      <c r="D48" s="335" t="str">
        <f>IF('CLINs &amp; Ceiling Rates'!E50="","",'CLINs &amp; Ceiling Rates'!E50)</f>
        <v/>
      </c>
      <c r="E48" s="335" t="str">
        <f>IF('CLINs &amp; Ceiling Rates'!F50="","",'CLINs &amp; Ceiling Rates'!F50)</f>
        <v/>
      </c>
      <c r="F48" s="388">
        <f>'Labor Loading Matrix'!D477</f>
        <v>0</v>
      </c>
      <c r="G48" s="389">
        <f>'CLINs &amp; Ceiling Rates'!J50</f>
        <v>0</v>
      </c>
      <c r="H48" s="411">
        <f t="shared" si="4"/>
        <v>0</v>
      </c>
      <c r="I48" s="403"/>
      <c r="J48" s="384">
        <f t="shared" si="5"/>
        <v>0</v>
      </c>
      <c r="K48" s="398">
        <f t="shared" si="6"/>
        <v>0</v>
      </c>
      <c r="L48" s="87"/>
      <c r="M48" s="373">
        <f t="shared" si="7"/>
        <v>0</v>
      </c>
      <c r="N48" s="374">
        <f t="shared" si="8"/>
        <v>0</v>
      </c>
      <c r="O48" s="374">
        <f t="shared" si="9"/>
        <v>0</v>
      </c>
      <c r="P48" s="374">
        <f t="shared" si="10"/>
        <v>0</v>
      </c>
    </row>
    <row r="49" spans="1:16" ht="15" hidden="1" customHeight="1" x14ac:dyDescent="0.25">
      <c r="A49" s="396">
        <f>'CLINs &amp; Ceiling Rates'!B51</f>
        <v>0</v>
      </c>
      <c r="B49" s="315">
        <f>'CLINs &amp; Ceiling Rates'!C51</f>
        <v>0</v>
      </c>
      <c r="C49" s="387" t="str">
        <f>'CLINs &amp; Ceiling Rates'!I51</f>
        <v/>
      </c>
      <c r="D49" s="335" t="str">
        <f>IF('CLINs &amp; Ceiling Rates'!E51="","",'CLINs &amp; Ceiling Rates'!E51)</f>
        <v/>
      </c>
      <c r="E49" s="335" t="str">
        <f>IF('CLINs &amp; Ceiling Rates'!F51="","",'CLINs &amp; Ceiling Rates'!F51)</f>
        <v/>
      </c>
      <c r="F49" s="388">
        <f>'Labor Loading Matrix'!D478</f>
        <v>0</v>
      </c>
      <c r="G49" s="389">
        <f>'CLINs &amp; Ceiling Rates'!J51</f>
        <v>0</v>
      </c>
      <c r="H49" s="411">
        <f t="shared" si="4"/>
        <v>0</v>
      </c>
      <c r="I49" s="403"/>
      <c r="J49" s="384">
        <f t="shared" si="5"/>
        <v>0</v>
      </c>
      <c r="K49" s="398">
        <f t="shared" si="6"/>
        <v>0</v>
      </c>
      <c r="L49" s="87"/>
      <c r="M49" s="373">
        <f t="shared" si="7"/>
        <v>0</v>
      </c>
      <c r="N49" s="374">
        <f t="shared" si="8"/>
        <v>0</v>
      </c>
      <c r="O49" s="374">
        <f t="shared" si="9"/>
        <v>0</v>
      </c>
      <c r="P49" s="374">
        <f t="shared" si="10"/>
        <v>0</v>
      </c>
    </row>
    <row r="50" spans="1:16" ht="15" hidden="1" customHeight="1" x14ac:dyDescent="0.25">
      <c r="A50" s="396">
        <f>'CLINs &amp; Ceiling Rates'!B52</f>
        <v>0</v>
      </c>
      <c r="B50" s="315">
        <f>'CLINs &amp; Ceiling Rates'!C52</f>
        <v>0</v>
      </c>
      <c r="C50" s="387" t="str">
        <f>'CLINs &amp; Ceiling Rates'!I52</f>
        <v/>
      </c>
      <c r="D50" s="335" t="str">
        <f>IF('CLINs &amp; Ceiling Rates'!E52="","",'CLINs &amp; Ceiling Rates'!E52)</f>
        <v/>
      </c>
      <c r="E50" s="335" t="str">
        <f>IF('CLINs &amp; Ceiling Rates'!F52="","",'CLINs &amp; Ceiling Rates'!F52)</f>
        <v/>
      </c>
      <c r="F50" s="388">
        <f>'Labor Loading Matrix'!D479</f>
        <v>0</v>
      </c>
      <c r="G50" s="389">
        <f>'CLINs &amp; Ceiling Rates'!J52</f>
        <v>0</v>
      </c>
      <c r="H50" s="411">
        <f t="shared" si="4"/>
        <v>0</v>
      </c>
      <c r="I50" s="403"/>
      <c r="J50" s="384">
        <f t="shared" si="5"/>
        <v>0</v>
      </c>
      <c r="K50" s="398">
        <f t="shared" si="6"/>
        <v>0</v>
      </c>
      <c r="L50" s="87"/>
      <c r="M50" s="373">
        <f t="shared" si="7"/>
        <v>0</v>
      </c>
      <c r="N50" s="374">
        <f t="shared" si="8"/>
        <v>0</v>
      </c>
      <c r="O50" s="374">
        <f t="shared" si="9"/>
        <v>0</v>
      </c>
      <c r="P50" s="374">
        <f t="shared" si="10"/>
        <v>0</v>
      </c>
    </row>
    <row r="51" spans="1:16" ht="15" hidden="1" customHeight="1" x14ac:dyDescent="0.25">
      <c r="A51" s="396">
        <f>'CLINs &amp; Ceiling Rates'!B53</f>
        <v>0</v>
      </c>
      <c r="B51" s="315">
        <f>'CLINs &amp; Ceiling Rates'!C53</f>
        <v>0</v>
      </c>
      <c r="C51" s="387" t="str">
        <f>'CLINs &amp; Ceiling Rates'!I53</f>
        <v/>
      </c>
      <c r="D51" s="335" t="str">
        <f>IF('CLINs &amp; Ceiling Rates'!E53="","",'CLINs &amp; Ceiling Rates'!E53)</f>
        <v/>
      </c>
      <c r="E51" s="335" t="str">
        <f>IF('CLINs &amp; Ceiling Rates'!F53="","",'CLINs &amp; Ceiling Rates'!F53)</f>
        <v/>
      </c>
      <c r="F51" s="388">
        <f>'Labor Loading Matrix'!D480</f>
        <v>0</v>
      </c>
      <c r="G51" s="389">
        <f>'CLINs &amp; Ceiling Rates'!J53</f>
        <v>0</v>
      </c>
      <c r="H51" s="411">
        <f t="shared" si="4"/>
        <v>0</v>
      </c>
      <c r="I51" s="403"/>
      <c r="J51" s="384">
        <f t="shared" si="5"/>
        <v>0</v>
      </c>
      <c r="K51" s="398">
        <f t="shared" si="6"/>
        <v>0</v>
      </c>
      <c r="L51" s="87"/>
      <c r="M51" s="373">
        <f t="shared" si="7"/>
        <v>0</v>
      </c>
      <c r="N51" s="374">
        <f t="shared" si="8"/>
        <v>0</v>
      </c>
      <c r="O51" s="374">
        <f t="shared" si="9"/>
        <v>0</v>
      </c>
      <c r="P51" s="374">
        <f t="shared" si="10"/>
        <v>0</v>
      </c>
    </row>
    <row r="52" spans="1:16" ht="15" hidden="1" customHeight="1" x14ac:dyDescent="0.25">
      <c r="A52" s="396">
        <f>'CLINs &amp; Ceiling Rates'!B54</f>
        <v>0</v>
      </c>
      <c r="B52" s="315">
        <f>'CLINs &amp; Ceiling Rates'!C54</f>
        <v>0</v>
      </c>
      <c r="C52" s="387" t="str">
        <f>'CLINs &amp; Ceiling Rates'!I54</f>
        <v/>
      </c>
      <c r="D52" s="335" t="str">
        <f>IF('CLINs &amp; Ceiling Rates'!E54="","",'CLINs &amp; Ceiling Rates'!E54)</f>
        <v/>
      </c>
      <c r="E52" s="335" t="str">
        <f>IF('CLINs &amp; Ceiling Rates'!F54="","",'CLINs &amp; Ceiling Rates'!F54)</f>
        <v/>
      </c>
      <c r="F52" s="388">
        <f>'Labor Loading Matrix'!D481</f>
        <v>0</v>
      </c>
      <c r="G52" s="389">
        <f>'CLINs &amp; Ceiling Rates'!J54</f>
        <v>0</v>
      </c>
      <c r="H52" s="411">
        <f t="shared" si="4"/>
        <v>0</v>
      </c>
      <c r="I52" s="403"/>
      <c r="J52" s="384">
        <f t="shared" si="5"/>
        <v>0</v>
      </c>
      <c r="K52" s="398">
        <f t="shared" si="6"/>
        <v>0</v>
      </c>
      <c r="L52" s="87"/>
      <c r="M52" s="373">
        <f t="shared" si="7"/>
        <v>0</v>
      </c>
      <c r="N52" s="374">
        <f t="shared" si="8"/>
        <v>0</v>
      </c>
      <c r="O52" s="374">
        <f t="shared" si="9"/>
        <v>0</v>
      </c>
      <c r="P52" s="374">
        <f t="shared" si="10"/>
        <v>0</v>
      </c>
    </row>
    <row r="53" spans="1:16" ht="15" hidden="1" customHeight="1" x14ac:dyDescent="0.25">
      <c r="A53" s="396">
        <f>'CLINs &amp; Ceiling Rates'!B55</f>
        <v>0</v>
      </c>
      <c r="B53" s="315">
        <f>'CLINs &amp; Ceiling Rates'!C55</f>
        <v>0</v>
      </c>
      <c r="C53" s="387" t="str">
        <f>'CLINs &amp; Ceiling Rates'!I55</f>
        <v/>
      </c>
      <c r="D53" s="335" t="str">
        <f>IF('CLINs &amp; Ceiling Rates'!E55="","",'CLINs &amp; Ceiling Rates'!E55)</f>
        <v/>
      </c>
      <c r="E53" s="335" t="str">
        <f>IF('CLINs &amp; Ceiling Rates'!F55="","",'CLINs &amp; Ceiling Rates'!F55)</f>
        <v/>
      </c>
      <c r="F53" s="388">
        <f>'Labor Loading Matrix'!D482</f>
        <v>0</v>
      </c>
      <c r="G53" s="389">
        <f>'CLINs &amp; Ceiling Rates'!J55</f>
        <v>0</v>
      </c>
      <c r="H53" s="411">
        <f t="shared" si="4"/>
        <v>0</v>
      </c>
      <c r="I53" s="403"/>
      <c r="J53" s="384">
        <f t="shared" si="5"/>
        <v>0</v>
      </c>
      <c r="K53" s="398">
        <f t="shared" si="6"/>
        <v>0</v>
      </c>
      <c r="L53" s="87"/>
      <c r="M53" s="373">
        <f t="shared" si="7"/>
        <v>0</v>
      </c>
      <c r="N53" s="374">
        <f t="shared" si="8"/>
        <v>0</v>
      </c>
      <c r="O53" s="374">
        <f t="shared" si="9"/>
        <v>0</v>
      </c>
      <c r="P53" s="374">
        <f t="shared" si="10"/>
        <v>0</v>
      </c>
    </row>
    <row r="54" spans="1:16" ht="15" hidden="1" customHeight="1" x14ac:dyDescent="0.25">
      <c r="A54" s="396">
        <f>'CLINs &amp; Ceiling Rates'!B56</f>
        <v>0</v>
      </c>
      <c r="B54" s="315">
        <f>'CLINs &amp; Ceiling Rates'!C56</f>
        <v>0</v>
      </c>
      <c r="C54" s="387" t="str">
        <f>'CLINs &amp; Ceiling Rates'!I56</f>
        <v/>
      </c>
      <c r="D54" s="335" t="str">
        <f>IF('CLINs &amp; Ceiling Rates'!E56="","",'CLINs &amp; Ceiling Rates'!E56)</f>
        <v/>
      </c>
      <c r="E54" s="335" t="str">
        <f>IF('CLINs &amp; Ceiling Rates'!F56="","",'CLINs &amp; Ceiling Rates'!F56)</f>
        <v/>
      </c>
      <c r="F54" s="388">
        <f>'Labor Loading Matrix'!D483</f>
        <v>0</v>
      </c>
      <c r="G54" s="389">
        <f>'CLINs &amp; Ceiling Rates'!J56</f>
        <v>0</v>
      </c>
      <c r="H54" s="411">
        <f t="shared" si="4"/>
        <v>0</v>
      </c>
      <c r="I54" s="403"/>
      <c r="J54" s="384">
        <f t="shared" si="5"/>
        <v>0</v>
      </c>
      <c r="K54" s="398">
        <f t="shared" si="6"/>
        <v>0</v>
      </c>
      <c r="L54" s="87"/>
      <c r="M54" s="373">
        <f t="shared" si="7"/>
        <v>0</v>
      </c>
      <c r="N54" s="374">
        <f t="shared" si="8"/>
        <v>0</v>
      </c>
      <c r="O54" s="374">
        <f t="shared" si="9"/>
        <v>0</v>
      </c>
      <c r="P54" s="374">
        <f t="shared" si="10"/>
        <v>0</v>
      </c>
    </row>
    <row r="55" spans="1:16" ht="15" hidden="1" customHeight="1" x14ac:dyDescent="0.25">
      <c r="A55" s="396">
        <f>'CLINs &amp; Ceiling Rates'!B57</f>
        <v>0</v>
      </c>
      <c r="B55" s="315">
        <f>'CLINs &amp; Ceiling Rates'!C57</f>
        <v>0</v>
      </c>
      <c r="C55" s="387" t="str">
        <f>'CLINs &amp; Ceiling Rates'!I57</f>
        <v/>
      </c>
      <c r="D55" s="335" t="str">
        <f>IF('CLINs &amp; Ceiling Rates'!E57="","",'CLINs &amp; Ceiling Rates'!E57)</f>
        <v/>
      </c>
      <c r="E55" s="335" t="str">
        <f>IF('CLINs &amp; Ceiling Rates'!F57="","",'CLINs &amp; Ceiling Rates'!F57)</f>
        <v/>
      </c>
      <c r="F55" s="388">
        <f>'Labor Loading Matrix'!D484</f>
        <v>0</v>
      </c>
      <c r="G55" s="389">
        <f>'CLINs &amp; Ceiling Rates'!J57</f>
        <v>0</v>
      </c>
      <c r="H55" s="411">
        <f t="shared" si="4"/>
        <v>0</v>
      </c>
      <c r="I55" s="403"/>
      <c r="J55" s="384">
        <f t="shared" si="5"/>
        <v>0</v>
      </c>
      <c r="K55" s="398">
        <f t="shared" si="6"/>
        <v>0</v>
      </c>
      <c r="L55" s="87"/>
      <c r="M55" s="373">
        <f t="shared" si="7"/>
        <v>0</v>
      </c>
      <c r="N55" s="374">
        <f t="shared" si="8"/>
        <v>0</v>
      </c>
      <c r="O55" s="374">
        <f t="shared" si="9"/>
        <v>0</v>
      </c>
      <c r="P55" s="374">
        <f t="shared" si="10"/>
        <v>0</v>
      </c>
    </row>
    <row r="56" spans="1:16" ht="15" hidden="1" customHeight="1" x14ac:dyDescent="0.25">
      <c r="A56" s="396">
        <f>'CLINs &amp; Ceiling Rates'!B58</f>
        <v>0</v>
      </c>
      <c r="B56" s="315">
        <f>'CLINs &amp; Ceiling Rates'!C58</f>
        <v>0</v>
      </c>
      <c r="C56" s="387" t="str">
        <f>'CLINs &amp; Ceiling Rates'!I58</f>
        <v/>
      </c>
      <c r="D56" s="335" t="str">
        <f>IF('CLINs &amp; Ceiling Rates'!E58="","",'CLINs &amp; Ceiling Rates'!E58)</f>
        <v/>
      </c>
      <c r="E56" s="335" t="str">
        <f>IF('CLINs &amp; Ceiling Rates'!F58="","",'CLINs &amp; Ceiling Rates'!F58)</f>
        <v/>
      </c>
      <c r="F56" s="388">
        <f>'Labor Loading Matrix'!D485</f>
        <v>0</v>
      </c>
      <c r="G56" s="389">
        <f>'CLINs &amp; Ceiling Rates'!J58</f>
        <v>0</v>
      </c>
      <c r="H56" s="411">
        <f t="shared" si="4"/>
        <v>0</v>
      </c>
      <c r="I56" s="403"/>
      <c r="J56" s="384">
        <f t="shared" si="5"/>
        <v>0</v>
      </c>
      <c r="K56" s="398">
        <f t="shared" si="6"/>
        <v>0</v>
      </c>
      <c r="L56" s="87"/>
      <c r="M56" s="373">
        <f t="shared" si="7"/>
        <v>0</v>
      </c>
      <c r="N56" s="374">
        <f t="shared" si="8"/>
        <v>0</v>
      </c>
      <c r="O56" s="374">
        <f t="shared" si="9"/>
        <v>0</v>
      </c>
      <c r="P56" s="374">
        <f t="shared" si="10"/>
        <v>0</v>
      </c>
    </row>
    <row r="57" spans="1:16" ht="15" hidden="1" customHeight="1" x14ac:dyDescent="0.25">
      <c r="A57" s="396">
        <f>'CLINs &amp; Ceiling Rates'!B59</f>
        <v>0</v>
      </c>
      <c r="B57" s="315">
        <f>'CLINs &amp; Ceiling Rates'!C59</f>
        <v>0</v>
      </c>
      <c r="C57" s="387" t="str">
        <f>'CLINs &amp; Ceiling Rates'!I59</f>
        <v/>
      </c>
      <c r="D57" s="335" t="str">
        <f>IF('CLINs &amp; Ceiling Rates'!E59="","",'CLINs &amp; Ceiling Rates'!E59)</f>
        <v/>
      </c>
      <c r="E57" s="335" t="str">
        <f>IF('CLINs &amp; Ceiling Rates'!F59="","",'CLINs &amp; Ceiling Rates'!F59)</f>
        <v/>
      </c>
      <c r="F57" s="388">
        <f>'Labor Loading Matrix'!D486</f>
        <v>0</v>
      </c>
      <c r="G57" s="389">
        <f>'CLINs &amp; Ceiling Rates'!J59</f>
        <v>0</v>
      </c>
      <c r="H57" s="411">
        <f t="shared" si="4"/>
        <v>0</v>
      </c>
      <c r="I57" s="403"/>
      <c r="J57" s="384">
        <f t="shared" si="5"/>
        <v>0</v>
      </c>
      <c r="K57" s="398">
        <f t="shared" si="6"/>
        <v>0</v>
      </c>
      <c r="L57" s="87"/>
      <c r="M57" s="373">
        <f t="shared" si="7"/>
        <v>0</v>
      </c>
      <c r="N57" s="374">
        <f t="shared" si="8"/>
        <v>0</v>
      </c>
      <c r="O57" s="374">
        <f t="shared" si="9"/>
        <v>0</v>
      </c>
      <c r="P57" s="374">
        <f t="shared" si="10"/>
        <v>0</v>
      </c>
    </row>
    <row r="58" spans="1:16" ht="15" hidden="1" customHeight="1" x14ac:dyDescent="0.25">
      <c r="A58" s="396">
        <f>'CLINs &amp; Ceiling Rates'!B60</f>
        <v>0</v>
      </c>
      <c r="B58" s="315">
        <f>'CLINs &amp; Ceiling Rates'!C60</f>
        <v>0</v>
      </c>
      <c r="C58" s="387" t="str">
        <f>'CLINs &amp; Ceiling Rates'!I60</f>
        <v/>
      </c>
      <c r="D58" s="335" t="str">
        <f>IF('CLINs &amp; Ceiling Rates'!E60="","",'CLINs &amp; Ceiling Rates'!E60)</f>
        <v/>
      </c>
      <c r="E58" s="335" t="str">
        <f>IF('CLINs &amp; Ceiling Rates'!F60="","",'CLINs &amp; Ceiling Rates'!F60)</f>
        <v/>
      </c>
      <c r="F58" s="388">
        <f>'Labor Loading Matrix'!D487</f>
        <v>0</v>
      </c>
      <c r="G58" s="389">
        <f>'CLINs &amp; Ceiling Rates'!J60</f>
        <v>0</v>
      </c>
      <c r="H58" s="411">
        <f t="shared" si="4"/>
        <v>0</v>
      </c>
      <c r="I58" s="403"/>
      <c r="J58" s="384">
        <f t="shared" si="5"/>
        <v>0</v>
      </c>
      <c r="K58" s="398">
        <f t="shared" si="6"/>
        <v>0</v>
      </c>
      <c r="L58" s="87"/>
      <c r="M58" s="373">
        <f t="shared" si="7"/>
        <v>0</v>
      </c>
      <c r="N58" s="374">
        <f t="shared" si="8"/>
        <v>0</v>
      </c>
      <c r="O58" s="374">
        <f t="shared" si="9"/>
        <v>0</v>
      </c>
      <c r="P58" s="374">
        <f t="shared" si="10"/>
        <v>0</v>
      </c>
    </row>
    <row r="59" spans="1:16" ht="15" hidden="1" customHeight="1" x14ac:dyDescent="0.25">
      <c r="A59" s="396">
        <f>'CLINs &amp; Ceiling Rates'!B61</f>
        <v>0</v>
      </c>
      <c r="B59" s="315">
        <f>'CLINs &amp; Ceiling Rates'!C61</f>
        <v>0</v>
      </c>
      <c r="C59" s="387" t="str">
        <f>'CLINs &amp; Ceiling Rates'!I61</f>
        <v/>
      </c>
      <c r="D59" s="335" t="str">
        <f>IF('CLINs &amp; Ceiling Rates'!E61="","",'CLINs &amp; Ceiling Rates'!E61)</f>
        <v/>
      </c>
      <c r="E59" s="335" t="str">
        <f>IF('CLINs &amp; Ceiling Rates'!F61="","",'CLINs &amp; Ceiling Rates'!F61)</f>
        <v/>
      </c>
      <c r="F59" s="388">
        <f>'Labor Loading Matrix'!D488</f>
        <v>0</v>
      </c>
      <c r="G59" s="389">
        <f>'CLINs &amp; Ceiling Rates'!J61</f>
        <v>0</v>
      </c>
      <c r="H59" s="411">
        <f t="shared" si="4"/>
        <v>0</v>
      </c>
      <c r="I59" s="403"/>
      <c r="J59" s="384">
        <f t="shared" si="5"/>
        <v>0</v>
      </c>
      <c r="K59" s="398">
        <f t="shared" si="6"/>
        <v>0</v>
      </c>
      <c r="L59" s="87"/>
      <c r="M59" s="373">
        <f t="shared" si="7"/>
        <v>0</v>
      </c>
      <c r="N59" s="374">
        <f t="shared" si="8"/>
        <v>0</v>
      </c>
      <c r="O59" s="374">
        <f t="shared" si="9"/>
        <v>0</v>
      </c>
      <c r="P59" s="374">
        <f t="shared" si="10"/>
        <v>0</v>
      </c>
    </row>
    <row r="60" spans="1:16" ht="15" hidden="1" customHeight="1" x14ac:dyDescent="0.25">
      <c r="A60" s="396">
        <f>'CLINs &amp; Ceiling Rates'!B62</f>
        <v>0</v>
      </c>
      <c r="B60" s="315">
        <f>'CLINs &amp; Ceiling Rates'!C62</f>
        <v>0</v>
      </c>
      <c r="C60" s="387" t="str">
        <f>'CLINs &amp; Ceiling Rates'!I62</f>
        <v/>
      </c>
      <c r="D60" s="335" t="str">
        <f>IF('CLINs &amp; Ceiling Rates'!E62="","",'CLINs &amp; Ceiling Rates'!E62)</f>
        <v/>
      </c>
      <c r="E60" s="335" t="str">
        <f>IF('CLINs &amp; Ceiling Rates'!F62="","",'CLINs &amp; Ceiling Rates'!F62)</f>
        <v/>
      </c>
      <c r="F60" s="388">
        <f>'Labor Loading Matrix'!D489</f>
        <v>0</v>
      </c>
      <c r="G60" s="389">
        <f>'CLINs &amp; Ceiling Rates'!J62</f>
        <v>0</v>
      </c>
      <c r="H60" s="411">
        <f t="shared" si="4"/>
        <v>0</v>
      </c>
      <c r="I60" s="403"/>
      <c r="J60" s="384">
        <f t="shared" si="5"/>
        <v>0</v>
      </c>
      <c r="K60" s="398">
        <f t="shared" si="6"/>
        <v>0</v>
      </c>
      <c r="L60" s="87"/>
      <c r="M60" s="373">
        <f t="shared" si="7"/>
        <v>0</v>
      </c>
      <c r="N60" s="374">
        <f t="shared" si="8"/>
        <v>0</v>
      </c>
      <c r="O60" s="374">
        <f t="shared" si="9"/>
        <v>0</v>
      </c>
      <c r="P60" s="374">
        <f t="shared" si="10"/>
        <v>0</v>
      </c>
    </row>
    <row r="61" spans="1:16" ht="15" hidden="1" customHeight="1" x14ac:dyDescent="0.25">
      <c r="A61" s="396">
        <f>'CLINs &amp; Ceiling Rates'!B63</f>
        <v>0</v>
      </c>
      <c r="B61" s="315">
        <f>'CLINs &amp; Ceiling Rates'!C63</f>
        <v>0</v>
      </c>
      <c r="C61" s="387" t="str">
        <f>'CLINs &amp; Ceiling Rates'!I63</f>
        <v/>
      </c>
      <c r="D61" s="335" t="str">
        <f>IF('CLINs &amp; Ceiling Rates'!E63="","",'CLINs &amp; Ceiling Rates'!E63)</f>
        <v/>
      </c>
      <c r="E61" s="335" t="str">
        <f>IF('CLINs &amp; Ceiling Rates'!F63="","",'CLINs &amp; Ceiling Rates'!F63)</f>
        <v/>
      </c>
      <c r="F61" s="388">
        <f>'Labor Loading Matrix'!D490</f>
        <v>0</v>
      </c>
      <c r="G61" s="389">
        <f>'CLINs &amp; Ceiling Rates'!J63</f>
        <v>0</v>
      </c>
      <c r="H61" s="411">
        <f t="shared" si="4"/>
        <v>0</v>
      </c>
      <c r="I61" s="403"/>
      <c r="J61" s="384">
        <f t="shared" si="5"/>
        <v>0</v>
      </c>
      <c r="K61" s="398">
        <f t="shared" si="6"/>
        <v>0</v>
      </c>
      <c r="L61" s="87"/>
      <c r="M61" s="373">
        <f t="shared" si="7"/>
        <v>0</v>
      </c>
      <c r="N61" s="374">
        <f t="shared" si="8"/>
        <v>0</v>
      </c>
      <c r="O61" s="374">
        <f t="shared" si="9"/>
        <v>0</v>
      </c>
      <c r="P61" s="374">
        <f t="shared" si="10"/>
        <v>0</v>
      </c>
    </row>
    <row r="62" spans="1:16" ht="15" hidden="1" customHeight="1" x14ac:dyDescent="0.25">
      <c r="A62" s="396">
        <f>'CLINs &amp; Ceiling Rates'!B64</f>
        <v>0</v>
      </c>
      <c r="B62" s="315">
        <f>'CLINs &amp; Ceiling Rates'!C64</f>
        <v>0</v>
      </c>
      <c r="C62" s="387" t="str">
        <f>'CLINs &amp; Ceiling Rates'!I64</f>
        <v/>
      </c>
      <c r="D62" s="335" t="str">
        <f>IF('CLINs &amp; Ceiling Rates'!E64="","",'CLINs &amp; Ceiling Rates'!E64)</f>
        <v/>
      </c>
      <c r="E62" s="335" t="str">
        <f>IF('CLINs &amp; Ceiling Rates'!F64="","",'CLINs &amp; Ceiling Rates'!F64)</f>
        <v/>
      </c>
      <c r="F62" s="388">
        <f>'Labor Loading Matrix'!D491</f>
        <v>0</v>
      </c>
      <c r="G62" s="389">
        <f>'CLINs &amp; Ceiling Rates'!J64</f>
        <v>0</v>
      </c>
      <c r="H62" s="411">
        <f t="shared" si="4"/>
        <v>0</v>
      </c>
      <c r="I62" s="403"/>
      <c r="J62" s="384">
        <f t="shared" si="5"/>
        <v>0</v>
      </c>
      <c r="K62" s="398">
        <f t="shared" si="6"/>
        <v>0</v>
      </c>
      <c r="L62" s="87"/>
      <c r="M62" s="373">
        <f t="shared" si="7"/>
        <v>0</v>
      </c>
      <c r="N62" s="374">
        <f t="shared" si="8"/>
        <v>0</v>
      </c>
      <c r="O62" s="374">
        <f t="shared" si="9"/>
        <v>0</v>
      </c>
      <c r="P62" s="374">
        <f t="shared" si="10"/>
        <v>0</v>
      </c>
    </row>
    <row r="63" spans="1:16" ht="15" hidden="1" customHeight="1" x14ac:dyDescent="0.25">
      <c r="A63" s="396">
        <f>'CLINs &amp; Ceiling Rates'!B65</f>
        <v>0</v>
      </c>
      <c r="B63" s="315">
        <f>'CLINs &amp; Ceiling Rates'!C65</f>
        <v>0</v>
      </c>
      <c r="C63" s="387" t="str">
        <f>'CLINs &amp; Ceiling Rates'!I65</f>
        <v/>
      </c>
      <c r="D63" s="335" t="str">
        <f>IF('CLINs &amp; Ceiling Rates'!E65="","",'CLINs &amp; Ceiling Rates'!E65)</f>
        <v/>
      </c>
      <c r="E63" s="335" t="str">
        <f>IF('CLINs &amp; Ceiling Rates'!F65="","",'CLINs &amp; Ceiling Rates'!F65)</f>
        <v/>
      </c>
      <c r="F63" s="388">
        <f>'Labor Loading Matrix'!D492</f>
        <v>0</v>
      </c>
      <c r="G63" s="389">
        <f>'CLINs &amp; Ceiling Rates'!J65</f>
        <v>0</v>
      </c>
      <c r="H63" s="411">
        <f t="shared" si="4"/>
        <v>0</v>
      </c>
      <c r="I63" s="403"/>
      <c r="J63" s="384">
        <f t="shared" si="5"/>
        <v>0</v>
      </c>
      <c r="K63" s="398">
        <f t="shared" si="6"/>
        <v>0</v>
      </c>
      <c r="L63" s="87"/>
      <c r="M63" s="373">
        <f t="shared" si="7"/>
        <v>0</v>
      </c>
      <c r="N63" s="374">
        <f t="shared" si="8"/>
        <v>0</v>
      </c>
      <c r="O63" s="374">
        <f t="shared" si="9"/>
        <v>0</v>
      </c>
      <c r="P63" s="374">
        <f t="shared" si="10"/>
        <v>0</v>
      </c>
    </row>
    <row r="64" spans="1:16" ht="15" hidden="1" customHeight="1" x14ac:dyDescent="0.25">
      <c r="A64" s="396">
        <f>'CLINs &amp; Ceiling Rates'!B66</f>
        <v>0</v>
      </c>
      <c r="B64" s="315">
        <f>'CLINs &amp; Ceiling Rates'!C66</f>
        <v>0</v>
      </c>
      <c r="C64" s="387" t="str">
        <f>'CLINs &amp; Ceiling Rates'!I66</f>
        <v/>
      </c>
      <c r="D64" s="335" t="str">
        <f>IF('CLINs &amp; Ceiling Rates'!E66="","",'CLINs &amp; Ceiling Rates'!E66)</f>
        <v/>
      </c>
      <c r="E64" s="335" t="str">
        <f>IF('CLINs &amp; Ceiling Rates'!F66="","",'CLINs &amp; Ceiling Rates'!F66)</f>
        <v/>
      </c>
      <c r="F64" s="388">
        <f>'Labor Loading Matrix'!D493</f>
        <v>0</v>
      </c>
      <c r="G64" s="389">
        <f>'CLINs &amp; Ceiling Rates'!J66</f>
        <v>0</v>
      </c>
      <c r="H64" s="411">
        <f t="shared" si="4"/>
        <v>0</v>
      </c>
      <c r="I64" s="403"/>
      <c r="J64" s="384">
        <f t="shared" si="5"/>
        <v>0</v>
      </c>
      <c r="K64" s="398">
        <f t="shared" si="6"/>
        <v>0</v>
      </c>
      <c r="L64" s="87"/>
      <c r="M64" s="373">
        <f t="shared" si="7"/>
        <v>0</v>
      </c>
      <c r="N64" s="374">
        <f t="shared" si="8"/>
        <v>0</v>
      </c>
      <c r="O64" s="374">
        <f t="shared" si="9"/>
        <v>0</v>
      </c>
      <c r="P64" s="374">
        <f t="shared" si="10"/>
        <v>0</v>
      </c>
    </row>
    <row r="65" spans="1:16" ht="15" hidden="1" customHeight="1" x14ac:dyDescent="0.25">
      <c r="A65" s="396">
        <f>'CLINs &amp; Ceiling Rates'!B67</f>
        <v>0</v>
      </c>
      <c r="B65" s="315">
        <f>'CLINs &amp; Ceiling Rates'!C67</f>
        <v>0</v>
      </c>
      <c r="C65" s="387" t="str">
        <f>'CLINs &amp; Ceiling Rates'!I67</f>
        <v/>
      </c>
      <c r="D65" s="335" t="str">
        <f>IF('CLINs &amp; Ceiling Rates'!E67="","",'CLINs &amp; Ceiling Rates'!E67)</f>
        <v/>
      </c>
      <c r="E65" s="335" t="str">
        <f>IF('CLINs &amp; Ceiling Rates'!F67="","",'CLINs &amp; Ceiling Rates'!F67)</f>
        <v/>
      </c>
      <c r="F65" s="388">
        <f>'Labor Loading Matrix'!D494</f>
        <v>0</v>
      </c>
      <c r="G65" s="389">
        <f>'CLINs &amp; Ceiling Rates'!J67</f>
        <v>0</v>
      </c>
      <c r="H65" s="411">
        <f t="shared" si="4"/>
        <v>0</v>
      </c>
      <c r="I65" s="403"/>
      <c r="J65" s="384">
        <f t="shared" si="5"/>
        <v>0</v>
      </c>
      <c r="K65" s="398">
        <f t="shared" si="6"/>
        <v>0</v>
      </c>
      <c r="L65" s="87"/>
      <c r="M65" s="373">
        <f t="shared" si="7"/>
        <v>0</v>
      </c>
      <c r="N65" s="374">
        <f t="shared" si="8"/>
        <v>0</v>
      </c>
      <c r="O65" s="374">
        <f t="shared" si="9"/>
        <v>0</v>
      </c>
      <c r="P65" s="374">
        <f t="shared" si="10"/>
        <v>0</v>
      </c>
    </row>
    <row r="66" spans="1:16" ht="15" hidden="1" customHeight="1" x14ac:dyDescent="0.25">
      <c r="A66" s="396">
        <f>'CLINs &amp; Ceiling Rates'!B68</f>
        <v>0</v>
      </c>
      <c r="B66" s="315">
        <f>'CLINs &amp; Ceiling Rates'!C68</f>
        <v>0</v>
      </c>
      <c r="C66" s="387" t="str">
        <f>'CLINs &amp; Ceiling Rates'!I68</f>
        <v/>
      </c>
      <c r="D66" s="335" t="str">
        <f>IF('CLINs &amp; Ceiling Rates'!E68="","",'CLINs &amp; Ceiling Rates'!E68)</f>
        <v/>
      </c>
      <c r="E66" s="335" t="str">
        <f>IF('CLINs &amp; Ceiling Rates'!F68="","",'CLINs &amp; Ceiling Rates'!F68)</f>
        <v/>
      </c>
      <c r="F66" s="388">
        <f>'Labor Loading Matrix'!D495</f>
        <v>0</v>
      </c>
      <c r="G66" s="389">
        <f>'CLINs &amp; Ceiling Rates'!J68</f>
        <v>0</v>
      </c>
      <c r="H66" s="411">
        <f t="shared" si="4"/>
        <v>0</v>
      </c>
      <c r="I66" s="403"/>
      <c r="J66" s="384">
        <f t="shared" si="5"/>
        <v>0</v>
      </c>
      <c r="K66" s="398">
        <f t="shared" si="6"/>
        <v>0</v>
      </c>
      <c r="L66" s="87"/>
      <c r="M66" s="373">
        <f t="shared" si="7"/>
        <v>0</v>
      </c>
      <c r="N66" s="374">
        <f t="shared" si="8"/>
        <v>0</v>
      </c>
      <c r="O66" s="374">
        <f t="shared" si="9"/>
        <v>0</v>
      </c>
      <c r="P66" s="374">
        <f t="shared" si="10"/>
        <v>0</v>
      </c>
    </row>
    <row r="67" spans="1:16" ht="15" hidden="1" customHeight="1" x14ac:dyDescent="0.25">
      <c r="A67" s="396">
        <f>'CLINs &amp; Ceiling Rates'!B69</f>
        <v>0</v>
      </c>
      <c r="B67" s="315">
        <f>'CLINs &amp; Ceiling Rates'!C69</f>
        <v>0</v>
      </c>
      <c r="C67" s="387" t="str">
        <f>'CLINs &amp; Ceiling Rates'!I69</f>
        <v/>
      </c>
      <c r="D67" s="335" t="str">
        <f>IF('CLINs &amp; Ceiling Rates'!E69="","",'CLINs &amp; Ceiling Rates'!E69)</f>
        <v/>
      </c>
      <c r="E67" s="335" t="str">
        <f>IF('CLINs &amp; Ceiling Rates'!F69="","",'CLINs &amp; Ceiling Rates'!F69)</f>
        <v/>
      </c>
      <c r="F67" s="388">
        <f>'Labor Loading Matrix'!D496</f>
        <v>0</v>
      </c>
      <c r="G67" s="389">
        <f>'CLINs &amp; Ceiling Rates'!J69</f>
        <v>0</v>
      </c>
      <c r="H67" s="411">
        <f t="shared" si="4"/>
        <v>0</v>
      </c>
      <c r="I67" s="403"/>
      <c r="J67" s="384">
        <f t="shared" si="5"/>
        <v>0</v>
      </c>
      <c r="K67" s="398">
        <f t="shared" si="6"/>
        <v>0</v>
      </c>
      <c r="L67" s="87"/>
      <c r="M67" s="373">
        <f t="shared" si="7"/>
        <v>0</v>
      </c>
      <c r="N67" s="374">
        <f t="shared" si="8"/>
        <v>0</v>
      </c>
      <c r="O67" s="374">
        <f t="shared" si="9"/>
        <v>0</v>
      </c>
      <c r="P67" s="374">
        <f t="shared" si="10"/>
        <v>0</v>
      </c>
    </row>
    <row r="68" spans="1:16" ht="15" hidden="1" customHeight="1" x14ac:dyDescent="0.25">
      <c r="A68" s="396">
        <f>'CLINs &amp; Ceiling Rates'!B70</f>
        <v>0</v>
      </c>
      <c r="B68" s="315">
        <f>'CLINs &amp; Ceiling Rates'!C70</f>
        <v>0</v>
      </c>
      <c r="C68" s="387" t="str">
        <f>'CLINs &amp; Ceiling Rates'!I70</f>
        <v/>
      </c>
      <c r="D68" s="335" t="str">
        <f>IF('CLINs &amp; Ceiling Rates'!E70="","",'CLINs &amp; Ceiling Rates'!E70)</f>
        <v/>
      </c>
      <c r="E68" s="335" t="str">
        <f>IF('CLINs &amp; Ceiling Rates'!F70="","",'CLINs &amp; Ceiling Rates'!F70)</f>
        <v/>
      </c>
      <c r="F68" s="388">
        <f>'Labor Loading Matrix'!D497</f>
        <v>0</v>
      </c>
      <c r="G68" s="389">
        <f>'CLINs &amp; Ceiling Rates'!J70</f>
        <v>0</v>
      </c>
      <c r="H68" s="411">
        <f t="shared" si="4"/>
        <v>0</v>
      </c>
      <c r="I68" s="403"/>
      <c r="J68" s="384">
        <f t="shared" si="5"/>
        <v>0</v>
      </c>
      <c r="K68" s="398">
        <f t="shared" si="6"/>
        <v>0</v>
      </c>
      <c r="L68" s="87"/>
      <c r="M68" s="373">
        <f t="shared" si="7"/>
        <v>0</v>
      </c>
      <c r="N68" s="374">
        <f t="shared" si="8"/>
        <v>0</v>
      </c>
      <c r="O68" s="374">
        <f t="shared" si="9"/>
        <v>0</v>
      </c>
      <c r="P68" s="374">
        <f t="shared" si="10"/>
        <v>0</v>
      </c>
    </row>
    <row r="69" spans="1:16" ht="15" hidden="1" customHeight="1" x14ac:dyDescent="0.25">
      <c r="A69" s="396">
        <f>'CLINs &amp; Ceiling Rates'!B71</f>
        <v>0</v>
      </c>
      <c r="B69" s="315">
        <f>'CLINs &amp; Ceiling Rates'!C71</f>
        <v>0</v>
      </c>
      <c r="C69" s="387" t="str">
        <f>'CLINs &amp; Ceiling Rates'!I71</f>
        <v/>
      </c>
      <c r="D69" s="335" t="str">
        <f>IF('CLINs &amp; Ceiling Rates'!E71="","",'CLINs &amp; Ceiling Rates'!E71)</f>
        <v/>
      </c>
      <c r="E69" s="335" t="str">
        <f>IF('CLINs &amp; Ceiling Rates'!F71="","",'CLINs &amp; Ceiling Rates'!F71)</f>
        <v/>
      </c>
      <c r="F69" s="388">
        <f>'Labor Loading Matrix'!D498</f>
        <v>0</v>
      </c>
      <c r="G69" s="389">
        <f>'CLINs &amp; Ceiling Rates'!J71</f>
        <v>0</v>
      </c>
      <c r="H69" s="411">
        <f t="shared" si="4"/>
        <v>0</v>
      </c>
      <c r="I69" s="403"/>
      <c r="J69" s="384">
        <f t="shared" si="5"/>
        <v>0</v>
      </c>
      <c r="K69" s="398">
        <f t="shared" si="6"/>
        <v>0</v>
      </c>
      <c r="L69" s="87"/>
      <c r="M69" s="373">
        <f t="shared" si="7"/>
        <v>0</v>
      </c>
      <c r="N69" s="374">
        <f t="shared" si="8"/>
        <v>0</v>
      </c>
      <c r="O69" s="374">
        <f t="shared" si="9"/>
        <v>0</v>
      </c>
      <c r="P69" s="374">
        <f t="shared" si="10"/>
        <v>0</v>
      </c>
    </row>
    <row r="70" spans="1:16" ht="15" hidden="1" customHeight="1" x14ac:dyDescent="0.25">
      <c r="A70" s="396">
        <f>'CLINs &amp; Ceiling Rates'!B72</f>
        <v>0</v>
      </c>
      <c r="B70" s="315">
        <f>'CLINs &amp; Ceiling Rates'!C72</f>
        <v>0</v>
      </c>
      <c r="C70" s="387" t="str">
        <f>'CLINs &amp; Ceiling Rates'!I72</f>
        <v/>
      </c>
      <c r="D70" s="335" t="str">
        <f>IF('CLINs &amp; Ceiling Rates'!E72="","",'CLINs &amp; Ceiling Rates'!E72)</f>
        <v/>
      </c>
      <c r="E70" s="335" t="str">
        <f>IF('CLINs &amp; Ceiling Rates'!F72="","",'CLINs &amp; Ceiling Rates'!F72)</f>
        <v/>
      </c>
      <c r="F70" s="388">
        <f>'Labor Loading Matrix'!D499</f>
        <v>0</v>
      </c>
      <c r="G70" s="389">
        <f>'CLINs &amp; Ceiling Rates'!J72</f>
        <v>0</v>
      </c>
      <c r="H70" s="411">
        <f t="shared" si="4"/>
        <v>0</v>
      </c>
      <c r="I70" s="403"/>
      <c r="J70" s="384">
        <f t="shared" si="5"/>
        <v>0</v>
      </c>
      <c r="K70" s="398">
        <f t="shared" si="6"/>
        <v>0</v>
      </c>
      <c r="L70" s="87"/>
      <c r="M70" s="373">
        <f t="shared" ref="M70:M101" si="11">IF(D70&lt;&gt;"Subcontractor",F70/F$216, 0)</f>
        <v>0</v>
      </c>
      <c r="N70" s="374">
        <f t="shared" ref="N70:N101" si="12">IFERROR(IF(D70="Subcontractor",F70/F$216, 0),0)</f>
        <v>0</v>
      </c>
      <c r="O70" s="374">
        <f t="shared" ref="O70:O101" si="13">IFERROR(IF(AND(D70&lt;&gt;"Subcontractor",F70&gt;0),$K70/$K$216, 0),0)</f>
        <v>0</v>
      </c>
      <c r="P70" s="374">
        <f t="shared" ref="P70:P101" si="14">IFERROR(IF(D70="Subcontractor",$K70/$K$216, 0),0)</f>
        <v>0</v>
      </c>
    </row>
    <row r="71" spans="1:16" ht="15" hidden="1" customHeight="1" x14ac:dyDescent="0.25">
      <c r="A71" s="396">
        <f>'CLINs &amp; Ceiling Rates'!B73</f>
        <v>0</v>
      </c>
      <c r="B71" s="315">
        <f>'CLINs &amp; Ceiling Rates'!C73</f>
        <v>0</v>
      </c>
      <c r="C71" s="387" t="str">
        <f>'CLINs &amp; Ceiling Rates'!I73</f>
        <v/>
      </c>
      <c r="D71" s="335" t="str">
        <f>IF('CLINs &amp; Ceiling Rates'!E73="","",'CLINs &amp; Ceiling Rates'!E73)</f>
        <v/>
      </c>
      <c r="E71" s="335" t="str">
        <f>IF('CLINs &amp; Ceiling Rates'!F73="","",'CLINs &amp; Ceiling Rates'!F73)</f>
        <v/>
      </c>
      <c r="F71" s="388">
        <f>'Labor Loading Matrix'!D500</f>
        <v>0</v>
      </c>
      <c r="G71" s="389">
        <f>'CLINs &amp; Ceiling Rates'!J73</f>
        <v>0</v>
      </c>
      <c r="H71" s="411">
        <f t="shared" si="4"/>
        <v>0</v>
      </c>
      <c r="I71" s="403"/>
      <c r="J71" s="384">
        <f t="shared" si="5"/>
        <v>0</v>
      </c>
      <c r="K71" s="398">
        <f t="shared" si="6"/>
        <v>0</v>
      </c>
      <c r="L71" s="87"/>
      <c r="M71" s="373">
        <f t="shared" si="11"/>
        <v>0</v>
      </c>
      <c r="N71" s="374">
        <f t="shared" si="12"/>
        <v>0</v>
      </c>
      <c r="O71" s="374">
        <f t="shared" si="13"/>
        <v>0</v>
      </c>
      <c r="P71" s="374">
        <f t="shared" si="14"/>
        <v>0</v>
      </c>
    </row>
    <row r="72" spans="1:16" ht="15" hidden="1" customHeight="1" x14ac:dyDescent="0.25">
      <c r="A72" s="396">
        <f>'CLINs &amp; Ceiling Rates'!B74</f>
        <v>0</v>
      </c>
      <c r="B72" s="315">
        <f>'CLINs &amp; Ceiling Rates'!C74</f>
        <v>0</v>
      </c>
      <c r="C72" s="387" t="str">
        <f>'CLINs &amp; Ceiling Rates'!I74</f>
        <v/>
      </c>
      <c r="D72" s="335" t="str">
        <f>IF('CLINs &amp; Ceiling Rates'!E74="","",'CLINs &amp; Ceiling Rates'!E74)</f>
        <v/>
      </c>
      <c r="E72" s="335" t="str">
        <f>IF('CLINs &amp; Ceiling Rates'!F74="","",'CLINs &amp; Ceiling Rates'!F74)</f>
        <v/>
      </c>
      <c r="F72" s="388">
        <f>'Labor Loading Matrix'!D501</f>
        <v>0</v>
      </c>
      <c r="G72" s="389">
        <f>'CLINs &amp; Ceiling Rates'!J74</f>
        <v>0</v>
      </c>
      <c r="H72" s="411">
        <f t="shared" ref="H72:H135" si="15">ROUND(IFERROR(G72*F72,0),2)</f>
        <v>0</v>
      </c>
      <c r="I72" s="403"/>
      <c r="J72" s="384">
        <f t="shared" ref="J72:J135" si="16">ROUND((1-I72)*G72,2)</f>
        <v>0</v>
      </c>
      <c r="K72" s="398">
        <f t="shared" ref="K72:K135" si="17">IFERROR(ROUND(J72*F72,2),0)</f>
        <v>0</v>
      </c>
      <c r="L72" s="87"/>
      <c r="M72" s="373">
        <f t="shared" si="11"/>
        <v>0</v>
      </c>
      <c r="N72" s="374">
        <f t="shared" si="12"/>
        <v>0</v>
      </c>
      <c r="O72" s="374">
        <f t="shared" si="13"/>
        <v>0</v>
      </c>
      <c r="P72" s="374">
        <f t="shared" si="14"/>
        <v>0</v>
      </c>
    </row>
    <row r="73" spans="1:16" ht="15" hidden="1" customHeight="1" x14ac:dyDescent="0.25">
      <c r="A73" s="396">
        <f>'CLINs &amp; Ceiling Rates'!B75</f>
        <v>0</v>
      </c>
      <c r="B73" s="315">
        <f>'CLINs &amp; Ceiling Rates'!C75</f>
        <v>0</v>
      </c>
      <c r="C73" s="387" t="str">
        <f>'CLINs &amp; Ceiling Rates'!I75</f>
        <v/>
      </c>
      <c r="D73" s="335" t="str">
        <f>IF('CLINs &amp; Ceiling Rates'!E75="","",'CLINs &amp; Ceiling Rates'!E75)</f>
        <v/>
      </c>
      <c r="E73" s="335" t="str">
        <f>IF('CLINs &amp; Ceiling Rates'!F75="","",'CLINs &amp; Ceiling Rates'!F75)</f>
        <v/>
      </c>
      <c r="F73" s="388">
        <f>'Labor Loading Matrix'!D502</f>
        <v>0</v>
      </c>
      <c r="G73" s="389">
        <f>'CLINs &amp; Ceiling Rates'!J75</f>
        <v>0</v>
      </c>
      <c r="H73" s="411">
        <f t="shared" si="15"/>
        <v>0</v>
      </c>
      <c r="I73" s="403"/>
      <c r="J73" s="384">
        <f t="shared" si="16"/>
        <v>0</v>
      </c>
      <c r="K73" s="398">
        <f t="shared" si="17"/>
        <v>0</v>
      </c>
      <c r="L73" s="87"/>
      <c r="M73" s="373">
        <f t="shared" si="11"/>
        <v>0</v>
      </c>
      <c r="N73" s="374">
        <f t="shared" si="12"/>
        <v>0</v>
      </c>
      <c r="O73" s="374">
        <f t="shared" si="13"/>
        <v>0</v>
      </c>
      <c r="P73" s="374">
        <f t="shared" si="14"/>
        <v>0</v>
      </c>
    </row>
    <row r="74" spans="1:16" ht="15" hidden="1" customHeight="1" x14ac:dyDescent="0.25">
      <c r="A74" s="396">
        <f>'CLINs &amp; Ceiling Rates'!B76</f>
        <v>0</v>
      </c>
      <c r="B74" s="315">
        <f>'CLINs &amp; Ceiling Rates'!C76</f>
        <v>0</v>
      </c>
      <c r="C74" s="387" t="str">
        <f>'CLINs &amp; Ceiling Rates'!I76</f>
        <v/>
      </c>
      <c r="D74" s="335" t="str">
        <f>IF('CLINs &amp; Ceiling Rates'!E76="","",'CLINs &amp; Ceiling Rates'!E76)</f>
        <v/>
      </c>
      <c r="E74" s="335" t="str">
        <f>IF('CLINs &amp; Ceiling Rates'!F76="","",'CLINs &amp; Ceiling Rates'!F76)</f>
        <v/>
      </c>
      <c r="F74" s="388">
        <f>'Labor Loading Matrix'!D503</f>
        <v>0</v>
      </c>
      <c r="G74" s="389">
        <f>'CLINs &amp; Ceiling Rates'!J76</f>
        <v>0</v>
      </c>
      <c r="H74" s="411">
        <f t="shared" si="15"/>
        <v>0</v>
      </c>
      <c r="I74" s="403"/>
      <c r="J74" s="384">
        <f t="shared" si="16"/>
        <v>0</v>
      </c>
      <c r="K74" s="398">
        <f t="shared" si="17"/>
        <v>0</v>
      </c>
      <c r="L74" s="87"/>
      <c r="M74" s="373">
        <f t="shared" si="11"/>
        <v>0</v>
      </c>
      <c r="N74" s="374">
        <f t="shared" si="12"/>
        <v>0</v>
      </c>
      <c r="O74" s="374">
        <f t="shared" si="13"/>
        <v>0</v>
      </c>
      <c r="P74" s="374">
        <f t="shared" si="14"/>
        <v>0</v>
      </c>
    </row>
    <row r="75" spans="1:16" ht="15" hidden="1" customHeight="1" x14ac:dyDescent="0.25">
      <c r="A75" s="396">
        <f>'CLINs &amp; Ceiling Rates'!B77</f>
        <v>0</v>
      </c>
      <c r="B75" s="315">
        <f>'CLINs &amp; Ceiling Rates'!C77</f>
        <v>0</v>
      </c>
      <c r="C75" s="387" t="str">
        <f>'CLINs &amp; Ceiling Rates'!I77</f>
        <v/>
      </c>
      <c r="D75" s="335" t="str">
        <f>IF('CLINs &amp; Ceiling Rates'!E77="","",'CLINs &amp; Ceiling Rates'!E77)</f>
        <v/>
      </c>
      <c r="E75" s="335" t="str">
        <f>IF('CLINs &amp; Ceiling Rates'!F77="","",'CLINs &amp; Ceiling Rates'!F77)</f>
        <v/>
      </c>
      <c r="F75" s="388">
        <f>'Labor Loading Matrix'!D504</f>
        <v>0</v>
      </c>
      <c r="G75" s="389">
        <f>'CLINs &amp; Ceiling Rates'!J77</f>
        <v>0</v>
      </c>
      <c r="H75" s="411">
        <f t="shared" si="15"/>
        <v>0</v>
      </c>
      <c r="I75" s="403"/>
      <c r="J75" s="384">
        <f t="shared" si="16"/>
        <v>0</v>
      </c>
      <c r="K75" s="398">
        <f t="shared" si="17"/>
        <v>0</v>
      </c>
      <c r="L75" s="87"/>
      <c r="M75" s="373">
        <f t="shared" si="11"/>
        <v>0</v>
      </c>
      <c r="N75" s="374">
        <f t="shared" si="12"/>
        <v>0</v>
      </c>
      <c r="O75" s="374">
        <f t="shared" si="13"/>
        <v>0</v>
      </c>
      <c r="P75" s="374">
        <f t="shared" si="14"/>
        <v>0</v>
      </c>
    </row>
    <row r="76" spans="1:16" ht="15" hidden="1" customHeight="1" x14ac:dyDescent="0.25">
      <c r="A76" s="396">
        <f>'CLINs &amp; Ceiling Rates'!B78</f>
        <v>0</v>
      </c>
      <c r="B76" s="315">
        <f>'CLINs &amp; Ceiling Rates'!C78</f>
        <v>0</v>
      </c>
      <c r="C76" s="387" t="str">
        <f>'CLINs &amp; Ceiling Rates'!I78</f>
        <v/>
      </c>
      <c r="D76" s="335" t="str">
        <f>IF('CLINs &amp; Ceiling Rates'!E78="","",'CLINs &amp; Ceiling Rates'!E78)</f>
        <v/>
      </c>
      <c r="E76" s="335" t="str">
        <f>IF('CLINs &amp; Ceiling Rates'!F78="","",'CLINs &amp; Ceiling Rates'!F78)</f>
        <v/>
      </c>
      <c r="F76" s="388">
        <f>'Labor Loading Matrix'!D505</f>
        <v>0</v>
      </c>
      <c r="G76" s="389">
        <f>'CLINs &amp; Ceiling Rates'!J78</f>
        <v>0</v>
      </c>
      <c r="H76" s="411">
        <f t="shared" si="15"/>
        <v>0</v>
      </c>
      <c r="I76" s="403"/>
      <c r="J76" s="384">
        <f t="shared" si="16"/>
        <v>0</v>
      </c>
      <c r="K76" s="398">
        <f t="shared" si="17"/>
        <v>0</v>
      </c>
      <c r="L76" s="87"/>
      <c r="M76" s="373">
        <f t="shared" si="11"/>
        <v>0</v>
      </c>
      <c r="N76" s="374">
        <f t="shared" si="12"/>
        <v>0</v>
      </c>
      <c r="O76" s="374">
        <f t="shared" si="13"/>
        <v>0</v>
      </c>
      <c r="P76" s="374">
        <f t="shared" si="14"/>
        <v>0</v>
      </c>
    </row>
    <row r="77" spans="1:16" ht="15" hidden="1" customHeight="1" x14ac:dyDescent="0.25">
      <c r="A77" s="396">
        <f>'CLINs &amp; Ceiling Rates'!B79</f>
        <v>0</v>
      </c>
      <c r="B77" s="315">
        <f>'CLINs &amp; Ceiling Rates'!C79</f>
        <v>0</v>
      </c>
      <c r="C77" s="387" t="str">
        <f>'CLINs &amp; Ceiling Rates'!I79</f>
        <v/>
      </c>
      <c r="D77" s="335" t="str">
        <f>IF('CLINs &amp; Ceiling Rates'!E79="","",'CLINs &amp; Ceiling Rates'!E79)</f>
        <v/>
      </c>
      <c r="E77" s="335" t="str">
        <f>IF('CLINs &amp; Ceiling Rates'!F79="","",'CLINs &amp; Ceiling Rates'!F79)</f>
        <v/>
      </c>
      <c r="F77" s="388">
        <f>'Labor Loading Matrix'!D506</f>
        <v>0</v>
      </c>
      <c r="G77" s="389">
        <f>'CLINs &amp; Ceiling Rates'!J79</f>
        <v>0</v>
      </c>
      <c r="H77" s="411">
        <f t="shared" si="15"/>
        <v>0</v>
      </c>
      <c r="I77" s="403"/>
      <c r="J77" s="384">
        <f t="shared" si="16"/>
        <v>0</v>
      </c>
      <c r="K77" s="398">
        <f t="shared" si="17"/>
        <v>0</v>
      </c>
      <c r="L77" s="87"/>
      <c r="M77" s="373">
        <f t="shared" si="11"/>
        <v>0</v>
      </c>
      <c r="N77" s="374">
        <f t="shared" si="12"/>
        <v>0</v>
      </c>
      <c r="O77" s="374">
        <f t="shared" si="13"/>
        <v>0</v>
      </c>
      <c r="P77" s="374">
        <f t="shared" si="14"/>
        <v>0</v>
      </c>
    </row>
    <row r="78" spans="1:16" ht="15" hidden="1" customHeight="1" x14ac:dyDescent="0.25">
      <c r="A78" s="396">
        <f>'CLINs &amp; Ceiling Rates'!B80</f>
        <v>0</v>
      </c>
      <c r="B78" s="315">
        <f>'CLINs &amp; Ceiling Rates'!C80</f>
        <v>0</v>
      </c>
      <c r="C78" s="387" t="str">
        <f>'CLINs &amp; Ceiling Rates'!I80</f>
        <v/>
      </c>
      <c r="D78" s="335" t="str">
        <f>IF('CLINs &amp; Ceiling Rates'!E80="","",'CLINs &amp; Ceiling Rates'!E80)</f>
        <v/>
      </c>
      <c r="E78" s="335" t="str">
        <f>IF('CLINs &amp; Ceiling Rates'!F80="","",'CLINs &amp; Ceiling Rates'!F80)</f>
        <v/>
      </c>
      <c r="F78" s="388">
        <f>'Labor Loading Matrix'!D507</f>
        <v>0</v>
      </c>
      <c r="G78" s="389">
        <f>'CLINs &amp; Ceiling Rates'!J80</f>
        <v>0</v>
      </c>
      <c r="H78" s="411">
        <f t="shared" si="15"/>
        <v>0</v>
      </c>
      <c r="I78" s="403"/>
      <c r="J78" s="384">
        <f t="shared" si="16"/>
        <v>0</v>
      </c>
      <c r="K78" s="398">
        <f t="shared" si="17"/>
        <v>0</v>
      </c>
      <c r="L78" s="87"/>
      <c r="M78" s="373">
        <f t="shared" si="11"/>
        <v>0</v>
      </c>
      <c r="N78" s="374">
        <f t="shared" si="12"/>
        <v>0</v>
      </c>
      <c r="O78" s="374">
        <f t="shared" si="13"/>
        <v>0</v>
      </c>
      <c r="P78" s="374">
        <f t="shared" si="14"/>
        <v>0</v>
      </c>
    </row>
    <row r="79" spans="1:16" ht="15" hidden="1" customHeight="1" x14ac:dyDescent="0.25">
      <c r="A79" s="396">
        <f>'CLINs &amp; Ceiling Rates'!B81</f>
        <v>0</v>
      </c>
      <c r="B79" s="315">
        <f>'CLINs &amp; Ceiling Rates'!C81</f>
        <v>0</v>
      </c>
      <c r="C79" s="387" t="str">
        <f>'CLINs &amp; Ceiling Rates'!I81</f>
        <v/>
      </c>
      <c r="D79" s="335" t="str">
        <f>IF('CLINs &amp; Ceiling Rates'!E81="","",'CLINs &amp; Ceiling Rates'!E81)</f>
        <v/>
      </c>
      <c r="E79" s="335" t="str">
        <f>IF('CLINs &amp; Ceiling Rates'!F81="","",'CLINs &amp; Ceiling Rates'!F81)</f>
        <v/>
      </c>
      <c r="F79" s="388">
        <f>'Labor Loading Matrix'!D508</f>
        <v>0</v>
      </c>
      <c r="G79" s="389">
        <f>'CLINs &amp; Ceiling Rates'!J81</f>
        <v>0</v>
      </c>
      <c r="H79" s="411">
        <f t="shared" si="15"/>
        <v>0</v>
      </c>
      <c r="I79" s="403"/>
      <c r="J79" s="384">
        <f t="shared" si="16"/>
        <v>0</v>
      </c>
      <c r="K79" s="398">
        <f t="shared" si="17"/>
        <v>0</v>
      </c>
      <c r="L79" s="87"/>
      <c r="M79" s="373">
        <f t="shared" si="11"/>
        <v>0</v>
      </c>
      <c r="N79" s="374">
        <f t="shared" si="12"/>
        <v>0</v>
      </c>
      <c r="O79" s="374">
        <f t="shared" si="13"/>
        <v>0</v>
      </c>
      <c r="P79" s="374">
        <f t="shared" si="14"/>
        <v>0</v>
      </c>
    </row>
    <row r="80" spans="1:16" ht="15" hidden="1" customHeight="1" x14ac:dyDescent="0.25">
      <c r="A80" s="396">
        <f>'CLINs &amp; Ceiling Rates'!B82</f>
        <v>0</v>
      </c>
      <c r="B80" s="315">
        <f>'CLINs &amp; Ceiling Rates'!C82</f>
        <v>0</v>
      </c>
      <c r="C80" s="387" t="str">
        <f>'CLINs &amp; Ceiling Rates'!I82</f>
        <v/>
      </c>
      <c r="D80" s="335" t="str">
        <f>IF('CLINs &amp; Ceiling Rates'!E82="","",'CLINs &amp; Ceiling Rates'!E82)</f>
        <v/>
      </c>
      <c r="E80" s="335" t="str">
        <f>IF('CLINs &amp; Ceiling Rates'!F82="","",'CLINs &amp; Ceiling Rates'!F82)</f>
        <v/>
      </c>
      <c r="F80" s="388">
        <f>'Labor Loading Matrix'!D509</f>
        <v>0</v>
      </c>
      <c r="G80" s="389">
        <f>'CLINs &amp; Ceiling Rates'!J82</f>
        <v>0</v>
      </c>
      <c r="H80" s="411">
        <f t="shared" si="15"/>
        <v>0</v>
      </c>
      <c r="I80" s="403"/>
      <c r="J80" s="384">
        <f t="shared" si="16"/>
        <v>0</v>
      </c>
      <c r="K80" s="398">
        <f t="shared" si="17"/>
        <v>0</v>
      </c>
      <c r="L80" s="87"/>
      <c r="M80" s="373">
        <f t="shared" si="11"/>
        <v>0</v>
      </c>
      <c r="N80" s="374">
        <f t="shared" si="12"/>
        <v>0</v>
      </c>
      <c r="O80" s="374">
        <f t="shared" si="13"/>
        <v>0</v>
      </c>
      <c r="P80" s="374">
        <f t="shared" si="14"/>
        <v>0</v>
      </c>
    </row>
    <row r="81" spans="1:16" ht="15" hidden="1" customHeight="1" x14ac:dyDescent="0.25">
      <c r="A81" s="396">
        <f>'CLINs &amp; Ceiling Rates'!B83</f>
        <v>0</v>
      </c>
      <c r="B81" s="315">
        <f>'CLINs &amp; Ceiling Rates'!C83</f>
        <v>0</v>
      </c>
      <c r="C81" s="387" t="str">
        <f>'CLINs &amp; Ceiling Rates'!I83</f>
        <v/>
      </c>
      <c r="D81" s="335" t="str">
        <f>IF('CLINs &amp; Ceiling Rates'!E83="","",'CLINs &amp; Ceiling Rates'!E83)</f>
        <v/>
      </c>
      <c r="E81" s="335" t="str">
        <f>IF('CLINs &amp; Ceiling Rates'!F83="","",'CLINs &amp; Ceiling Rates'!F83)</f>
        <v/>
      </c>
      <c r="F81" s="388">
        <f>'Labor Loading Matrix'!D510</f>
        <v>0</v>
      </c>
      <c r="G81" s="389">
        <f>'CLINs &amp; Ceiling Rates'!J83</f>
        <v>0</v>
      </c>
      <c r="H81" s="411">
        <f t="shared" si="15"/>
        <v>0</v>
      </c>
      <c r="I81" s="403"/>
      <c r="J81" s="384">
        <f t="shared" si="16"/>
        <v>0</v>
      </c>
      <c r="K81" s="398">
        <f t="shared" si="17"/>
        <v>0</v>
      </c>
      <c r="L81" s="87"/>
      <c r="M81" s="373">
        <f t="shared" si="11"/>
        <v>0</v>
      </c>
      <c r="N81" s="374">
        <f t="shared" si="12"/>
        <v>0</v>
      </c>
      <c r="O81" s="374">
        <f t="shared" si="13"/>
        <v>0</v>
      </c>
      <c r="P81" s="374">
        <f t="shared" si="14"/>
        <v>0</v>
      </c>
    </row>
    <row r="82" spans="1:16" ht="15" hidden="1" customHeight="1" x14ac:dyDescent="0.25">
      <c r="A82" s="396">
        <f>'CLINs &amp; Ceiling Rates'!B84</f>
        <v>0</v>
      </c>
      <c r="B82" s="315">
        <f>'CLINs &amp; Ceiling Rates'!C84</f>
        <v>0</v>
      </c>
      <c r="C82" s="387" t="str">
        <f>'CLINs &amp; Ceiling Rates'!I84</f>
        <v/>
      </c>
      <c r="D82" s="335" t="str">
        <f>IF('CLINs &amp; Ceiling Rates'!E84="","",'CLINs &amp; Ceiling Rates'!E84)</f>
        <v/>
      </c>
      <c r="E82" s="335" t="str">
        <f>IF('CLINs &amp; Ceiling Rates'!F84="","",'CLINs &amp; Ceiling Rates'!F84)</f>
        <v/>
      </c>
      <c r="F82" s="388">
        <f>'Labor Loading Matrix'!D511</f>
        <v>0</v>
      </c>
      <c r="G82" s="389">
        <f>'CLINs &amp; Ceiling Rates'!J84</f>
        <v>0</v>
      </c>
      <c r="H82" s="411">
        <f t="shared" si="15"/>
        <v>0</v>
      </c>
      <c r="I82" s="403"/>
      <c r="J82" s="384">
        <f t="shared" si="16"/>
        <v>0</v>
      </c>
      <c r="K82" s="398">
        <f t="shared" si="17"/>
        <v>0</v>
      </c>
      <c r="L82" s="87"/>
      <c r="M82" s="373">
        <f t="shared" si="11"/>
        <v>0</v>
      </c>
      <c r="N82" s="374">
        <f t="shared" si="12"/>
        <v>0</v>
      </c>
      <c r="O82" s="374">
        <f t="shared" si="13"/>
        <v>0</v>
      </c>
      <c r="P82" s="374">
        <f t="shared" si="14"/>
        <v>0</v>
      </c>
    </row>
    <row r="83" spans="1:16" ht="15" hidden="1" customHeight="1" x14ac:dyDescent="0.25">
      <c r="A83" s="396">
        <f>'CLINs &amp; Ceiling Rates'!B85</f>
        <v>0</v>
      </c>
      <c r="B83" s="315">
        <f>'CLINs &amp; Ceiling Rates'!C85</f>
        <v>0</v>
      </c>
      <c r="C83" s="387" t="str">
        <f>'CLINs &amp; Ceiling Rates'!I85</f>
        <v/>
      </c>
      <c r="D83" s="335" t="str">
        <f>IF('CLINs &amp; Ceiling Rates'!E85="","",'CLINs &amp; Ceiling Rates'!E85)</f>
        <v/>
      </c>
      <c r="E83" s="335" t="str">
        <f>IF('CLINs &amp; Ceiling Rates'!F85="","",'CLINs &amp; Ceiling Rates'!F85)</f>
        <v/>
      </c>
      <c r="F83" s="388">
        <f>'Labor Loading Matrix'!D512</f>
        <v>0</v>
      </c>
      <c r="G83" s="389">
        <f>'CLINs &amp; Ceiling Rates'!J85</f>
        <v>0</v>
      </c>
      <c r="H83" s="411">
        <f t="shared" si="15"/>
        <v>0</v>
      </c>
      <c r="I83" s="403"/>
      <c r="J83" s="384">
        <f t="shared" si="16"/>
        <v>0</v>
      </c>
      <c r="K83" s="398">
        <f t="shared" si="17"/>
        <v>0</v>
      </c>
      <c r="L83" s="87"/>
      <c r="M83" s="373">
        <f t="shared" si="11"/>
        <v>0</v>
      </c>
      <c r="N83" s="374">
        <f t="shared" si="12"/>
        <v>0</v>
      </c>
      <c r="O83" s="374">
        <f t="shared" si="13"/>
        <v>0</v>
      </c>
      <c r="P83" s="374">
        <f t="shared" si="14"/>
        <v>0</v>
      </c>
    </row>
    <row r="84" spans="1:16" ht="15" hidden="1" customHeight="1" x14ac:dyDescent="0.25">
      <c r="A84" s="396">
        <f>'CLINs &amp; Ceiling Rates'!B86</f>
        <v>0</v>
      </c>
      <c r="B84" s="315">
        <f>'CLINs &amp; Ceiling Rates'!C86</f>
        <v>0</v>
      </c>
      <c r="C84" s="387" t="str">
        <f>'CLINs &amp; Ceiling Rates'!I86</f>
        <v/>
      </c>
      <c r="D84" s="335" t="str">
        <f>IF('CLINs &amp; Ceiling Rates'!E86="","",'CLINs &amp; Ceiling Rates'!E86)</f>
        <v/>
      </c>
      <c r="E84" s="335" t="str">
        <f>IF('CLINs &amp; Ceiling Rates'!F86="","",'CLINs &amp; Ceiling Rates'!F86)</f>
        <v/>
      </c>
      <c r="F84" s="388">
        <f>'Labor Loading Matrix'!D513</f>
        <v>0</v>
      </c>
      <c r="G84" s="389">
        <f>'CLINs &amp; Ceiling Rates'!J86</f>
        <v>0</v>
      </c>
      <c r="H84" s="411">
        <f t="shared" si="15"/>
        <v>0</v>
      </c>
      <c r="I84" s="403"/>
      <c r="J84" s="384">
        <f t="shared" si="16"/>
        <v>0</v>
      </c>
      <c r="K84" s="398">
        <f t="shared" si="17"/>
        <v>0</v>
      </c>
      <c r="L84" s="87"/>
      <c r="M84" s="373">
        <f t="shared" si="11"/>
        <v>0</v>
      </c>
      <c r="N84" s="374">
        <f t="shared" si="12"/>
        <v>0</v>
      </c>
      <c r="O84" s="374">
        <f t="shared" si="13"/>
        <v>0</v>
      </c>
      <c r="P84" s="374">
        <f t="shared" si="14"/>
        <v>0</v>
      </c>
    </row>
    <row r="85" spans="1:16" ht="15" hidden="1" customHeight="1" x14ac:dyDescent="0.25">
      <c r="A85" s="396">
        <f>'CLINs &amp; Ceiling Rates'!B87</f>
        <v>0</v>
      </c>
      <c r="B85" s="315">
        <f>'CLINs &amp; Ceiling Rates'!C87</f>
        <v>0</v>
      </c>
      <c r="C85" s="387" t="str">
        <f>'CLINs &amp; Ceiling Rates'!I87</f>
        <v/>
      </c>
      <c r="D85" s="335" t="str">
        <f>IF('CLINs &amp; Ceiling Rates'!E87="","",'CLINs &amp; Ceiling Rates'!E87)</f>
        <v/>
      </c>
      <c r="E85" s="335" t="str">
        <f>IF('CLINs &amp; Ceiling Rates'!F87="","",'CLINs &amp; Ceiling Rates'!F87)</f>
        <v/>
      </c>
      <c r="F85" s="388">
        <f>'Labor Loading Matrix'!D514</f>
        <v>0</v>
      </c>
      <c r="G85" s="389">
        <f>'CLINs &amp; Ceiling Rates'!J87</f>
        <v>0</v>
      </c>
      <c r="H85" s="411">
        <f t="shared" si="15"/>
        <v>0</v>
      </c>
      <c r="I85" s="403"/>
      <c r="J85" s="384">
        <f t="shared" si="16"/>
        <v>0</v>
      </c>
      <c r="K85" s="398">
        <f t="shared" si="17"/>
        <v>0</v>
      </c>
      <c r="L85" s="87"/>
      <c r="M85" s="373">
        <f t="shared" si="11"/>
        <v>0</v>
      </c>
      <c r="N85" s="374">
        <f t="shared" si="12"/>
        <v>0</v>
      </c>
      <c r="O85" s="374">
        <f t="shared" si="13"/>
        <v>0</v>
      </c>
      <c r="P85" s="374">
        <f t="shared" si="14"/>
        <v>0</v>
      </c>
    </row>
    <row r="86" spans="1:16" ht="15" hidden="1" customHeight="1" x14ac:dyDescent="0.25">
      <c r="A86" s="396">
        <f>'CLINs &amp; Ceiling Rates'!B88</f>
        <v>0</v>
      </c>
      <c r="B86" s="315">
        <f>'CLINs &amp; Ceiling Rates'!C88</f>
        <v>0</v>
      </c>
      <c r="C86" s="387" t="str">
        <f>'CLINs &amp; Ceiling Rates'!I88</f>
        <v/>
      </c>
      <c r="D86" s="335" t="str">
        <f>IF('CLINs &amp; Ceiling Rates'!E88="","",'CLINs &amp; Ceiling Rates'!E88)</f>
        <v/>
      </c>
      <c r="E86" s="335" t="str">
        <f>IF('CLINs &amp; Ceiling Rates'!F88="","",'CLINs &amp; Ceiling Rates'!F88)</f>
        <v/>
      </c>
      <c r="F86" s="388">
        <f>'Labor Loading Matrix'!D515</f>
        <v>0</v>
      </c>
      <c r="G86" s="389">
        <f>'CLINs &amp; Ceiling Rates'!J88</f>
        <v>0</v>
      </c>
      <c r="H86" s="411">
        <f t="shared" si="15"/>
        <v>0</v>
      </c>
      <c r="I86" s="403"/>
      <c r="J86" s="384">
        <f t="shared" si="16"/>
        <v>0</v>
      </c>
      <c r="K86" s="398">
        <f t="shared" si="17"/>
        <v>0</v>
      </c>
      <c r="L86" s="87"/>
      <c r="M86" s="373">
        <f t="shared" si="11"/>
        <v>0</v>
      </c>
      <c r="N86" s="374">
        <f t="shared" si="12"/>
        <v>0</v>
      </c>
      <c r="O86" s="374">
        <f t="shared" si="13"/>
        <v>0</v>
      </c>
      <c r="P86" s="374">
        <f t="shared" si="14"/>
        <v>0</v>
      </c>
    </row>
    <row r="87" spans="1:16" ht="15" hidden="1" customHeight="1" x14ac:dyDescent="0.25">
      <c r="A87" s="396">
        <f>'CLINs &amp; Ceiling Rates'!B89</f>
        <v>0</v>
      </c>
      <c r="B87" s="315">
        <f>'CLINs &amp; Ceiling Rates'!C89</f>
        <v>0</v>
      </c>
      <c r="C87" s="387" t="str">
        <f>'CLINs &amp; Ceiling Rates'!I89</f>
        <v/>
      </c>
      <c r="D87" s="335" t="str">
        <f>IF('CLINs &amp; Ceiling Rates'!E89="","",'CLINs &amp; Ceiling Rates'!E89)</f>
        <v/>
      </c>
      <c r="E87" s="335" t="str">
        <f>IF('CLINs &amp; Ceiling Rates'!F89="","",'CLINs &amp; Ceiling Rates'!F89)</f>
        <v/>
      </c>
      <c r="F87" s="388">
        <f>'Labor Loading Matrix'!D516</f>
        <v>0</v>
      </c>
      <c r="G87" s="389">
        <f>'CLINs &amp; Ceiling Rates'!J89</f>
        <v>0</v>
      </c>
      <c r="H87" s="411">
        <f t="shared" si="15"/>
        <v>0</v>
      </c>
      <c r="I87" s="403"/>
      <c r="J87" s="384">
        <f t="shared" si="16"/>
        <v>0</v>
      </c>
      <c r="K87" s="398">
        <f t="shared" si="17"/>
        <v>0</v>
      </c>
      <c r="L87" s="87"/>
      <c r="M87" s="373">
        <f t="shared" si="11"/>
        <v>0</v>
      </c>
      <c r="N87" s="374">
        <f t="shared" si="12"/>
        <v>0</v>
      </c>
      <c r="O87" s="374">
        <f t="shared" si="13"/>
        <v>0</v>
      </c>
      <c r="P87" s="374">
        <f t="shared" si="14"/>
        <v>0</v>
      </c>
    </row>
    <row r="88" spans="1:16" ht="15" hidden="1" customHeight="1" x14ac:dyDescent="0.25">
      <c r="A88" s="396">
        <f>'CLINs &amp; Ceiling Rates'!B90</f>
        <v>0</v>
      </c>
      <c r="B88" s="315">
        <f>'CLINs &amp; Ceiling Rates'!C90</f>
        <v>0</v>
      </c>
      <c r="C88" s="387" t="str">
        <f>'CLINs &amp; Ceiling Rates'!I90</f>
        <v/>
      </c>
      <c r="D88" s="335" t="str">
        <f>IF('CLINs &amp; Ceiling Rates'!E90="","",'CLINs &amp; Ceiling Rates'!E90)</f>
        <v/>
      </c>
      <c r="E88" s="335" t="str">
        <f>IF('CLINs &amp; Ceiling Rates'!F90="","",'CLINs &amp; Ceiling Rates'!F90)</f>
        <v/>
      </c>
      <c r="F88" s="388">
        <f>'Labor Loading Matrix'!D517</f>
        <v>0</v>
      </c>
      <c r="G88" s="389">
        <f>'CLINs &amp; Ceiling Rates'!J90</f>
        <v>0</v>
      </c>
      <c r="H88" s="411">
        <f t="shared" si="15"/>
        <v>0</v>
      </c>
      <c r="I88" s="403"/>
      <c r="J88" s="384">
        <f t="shared" si="16"/>
        <v>0</v>
      </c>
      <c r="K88" s="398">
        <f t="shared" si="17"/>
        <v>0</v>
      </c>
      <c r="L88" s="87"/>
      <c r="M88" s="373">
        <f t="shared" si="11"/>
        <v>0</v>
      </c>
      <c r="N88" s="374">
        <f t="shared" si="12"/>
        <v>0</v>
      </c>
      <c r="O88" s="374">
        <f t="shared" si="13"/>
        <v>0</v>
      </c>
      <c r="P88" s="374">
        <f t="shared" si="14"/>
        <v>0</v>
      </c>
    </row>
    <row r="89" spans="1:16" ht="15" hidden="1" customHeight="1" x14ac:dyDescent="0.25">
      <c r="A89" s="396">
        <f>'CLINs &amp; Ceiling Rates'!B91</f>
        <v>0</v>
      </c>
      <c r="B89" s="315">
        <f>'CLINs &amp; Ceiling Rates'!C91</f>
        <v>0</v>
      </c>
      <c r="C89" s="387" t="str">
        <f>'CLINs &amp; Ceiling Rates'!I91</f>
        <v/>
      </c>
      <c r="D89" s="335" t="str">
        <f>IF('CLINs &amp; Ceiling Rates'!E91="","",'CLINs &amp; Ceiling Rates'!E91)</f>
        <v/>
      </c>
      <c r="E89" s="335" t="str">
        <f>IF('CLINs &amp; Ceiling Rates'!F91="","",'CLINs &amp; Ceiling Rates'!F91)</f>
        <v/>
      </c>
      <c r="F89" s="388">
        <f>'Labor Loading Matrix'!D518</f>
        <v>0</v>
      </c>
      <c r="G89" s="389">
        <f>'CLINs &amp; Ceiling Rates'!J91</f>
        <v>0</v>
      </c>
      <c r="H89" s="411">
        <f t="shared" si="15"/>
        <v>0</v>
      </c>
      <c r="I89" s="403"/>
      <c r="J89" s="384">
        <f t="shared" si="16"/>
        <v>0</v>
      </c>
      <c r="K89" s="398">
        <f t="shared" si="17"/>
        <v>0</v>
      </c>
      <c r="L89" s="87"/>
      <c r="M89" s="373">
        <f t="shared" si="11"/>
        <v>0</v>
      </c>
      <c r="N89" s="374">
        <f t="shared" si="12"/>
        <v>0</v>
      </c>
      <c r="O89" s="374">
        <f t="shared" si="13"/>
        <v>0</v>
      </c>
      <c r="P89" s="374">
        <f t="shared" si="14"/>
        <v>0</v>
      </c>
    </row>
    <row r="90" spans="1:16" ht="15" hidden="1" customHeight="1" x14ac:dyDescent="0.25">
      <c r="A90" s="396">
        <f>'CLINs &amp; Ceiling Rates'!B92</f>
        <v>0</v>
      </c>
      <c r="B90" s="315">
        <f>'CLINs &amp; Ceiling Rates'!C92</f>
        <v>0</v>
      </c>
      <c r="C90" s="387" t="str">
        <f>'CLINs &amp; Ceiling Rates'!I92</f>
        <v/>
      </c>
      <c r="D90" s="335" t="str">
        <f>IF('CLINs &amp; Ceiling Rates'!E92="","",'CLINs &amp; Ceiling Rates'!E92)</f>
        <v/>
      </c>
      <c r="E90" s="335" t="str">
        <f>IF('CLINs &amp; Ceiling Rates'!F92="","",'CLINs &amp; Ceiling Rates'!F92)</f>
        <v/>
      </c>
      <c r="F90" s="388">
        <f>'Labor Loading Matrix'!D519</f>
        <v>0</v>
      </c>
      <c r="G90" s="389">
        <f>'CLINs &amp; Ceiling Rates'!J92</f>
        <v>0</v>
      </c>
      <c r="H90" s="411">
        <f t="shared" si="15"/>
        <v>0</v>
      </c>
      <c r="I90" s="403"/>
      <c r="J90" s="384">
        <f t="shared" si="16"/>
        <v>0</v>
      </c>
      <c r="K90" s="398">
        <f t="shared" si="17"/>
        <v>0</v>
      </c>
      <c r="L90" s="87"/>
      <c r="M90" s="373">
        <f t="shared" si="11"/>
        <v>0</v>
      </c>
      <c r="N90" s="374">
        <f t="shared" si="12"/>
        <v>0</v>
      </c>
      <c r="O90" s="374">
        <f t="shared" si="13"/>
        <v>0</v>
      </c>
      <c r="P90" s="374">
        <f t="shared" si="14"/>
        <v>0</v>
      </c>
    </row>
    <row r="91" spans="1:16" ht="15" hidden="1" customHeight="1" x14ac:dyDescent="0.25">
      <c r="A91" s="396">
        <f>'CLINs &amp; Ceiling Rates'!B93</f>
        <v>0</v>
      </c>
      <c r="B91" s="315">
        <f>'CLINs &amp; Ceiling Rates'!C93</f>
        <v>0</v>
      </c>
      <c r="C91" s="387" t="str">
        <f>'CLINs &amp; Ceiling Rates'!I93</f>
        <v/>
      </c>
      <c r="D91" s="335" t="str">
        <f>IF('CLINs &amp; Ceiling Rates'!E93="","",'CLINs &amp; Ceiling Rates'!E93)</f>
        <v/>
      </c>
      <c r="E91" s="335" t="str">
        <f>IF('CLINs &amp; Ceiling Rates'!F93="","",'CLINs &amp; Ceiling Rates'!F93)</f>
        <v/>
      </c>
      <c r="F91" s="388">
        <f>'Labor Loading Matrix'!D520</f>
        <v>0</v>
      </c>
      <c r="G91" s="389">
        <f>'CLINs &amp; Ceiling Rates'!J93</f>
        <v>0</v>
      </c>
      <c r="H91" s="411">
        <f t="shared" si="15"/>
        <v>0</v>
      </c>
      <c r="I91" s="403"/>
      <c r="J91" s="384">
        <f t="shared" si="16"/>
        <v>0</v>
      </c>
      <c r="K91" s="398">
        <f t="shared" si="17"/>
        <v>0</v>
      </c>
      <c r="L91" s="87"/>
      <c r="M91" s="373">
        <f t="shared" si="11"/>
        <v>0</v>
      </c>
      <c r="N91" s="374">
        <f t="shared" si="12"/>
        <v>0</v>
      </c>
      <c r="O91" s="374">
        <f t="shared" si="13"/>
        <v>0</v>
      </c>
      <c r="P91" s="374">
        <f t="shared" si="14"/>
        <v>0</v>
      </c>
    </row>
    <row r="92" spans="1:16" ht="15" hidden="1" customHeight="1" x14ac:dyDescent="0.25">
      <c r="A92" s="396">
        <f>'CLINs &amp; Ceiling Rates'!B94</f>
        <v>0</v>
      </c>
      <c r="B92" s="315">
        <f>'CLINs &amp; Ceiling Rates'!C94</f>
        <v>0</v>
      </c>
      <c r="C92" s="387" t="str">
        <f>'CLINs &amp; Ceiling Rates'!I94</f>
        <v/>
      </c>
      <c r="D92" s="335" t="str">
        <f>IF('CLINs &amp; Ceiling Rates'!E94="","",'CLINs &amp; Ceiling Rates'!E94)</f>
        <v/>
      </c>
      <c r="E92" s="335" t="str">
        <f>IF('CLINs &amp; Ceiling Rates'!F94="","",'CLINs &amp; Ceiling Rates'!F94)</f>
        <v/>
      </c>
      <c r="F92" s="388">
        <f>'Labor Loading Matrix'!D521</f>
        <v>0</v>
      </c>
      <c r="G92" s="389">
        <f>'CLINs &amp; Ceiling Rates'!J94</f>
        <v>0</v>
      </c>
      <c r="H92" s="411">
        <f t="shared" si="15"/>
        <v>0</v>
      </c>
      <c r="I92" s="403"/>
      <c r="J92" s="384">
        <f t="shared" si="16"/>
        <v>0</v>
      </c>
      <c r="K92" s="398">
        <f t="shared" si="17"/>
        <v>0</v>
      </c>
      <c r="L92" s="87"/>
      <c r="M92" s="373">
        <f t="shared" si="11"/>
        <v>0</v>
      </c>
      <c r="N92" s="374">
        <f t="shared" si="12"/>
        <v>0</v>
      </c>
      <c r="O92" s="374">
        <f t="shared" si="13"/>
        <v>0</v>
      </c>
      <c r="P92" s="374">
        <f t="shared" si="14"/>
        <v>0</v>
      </c>
    </row>
    <row r="93" spans="1:16" ht="15" hidden="1" customHeight="1" x14ac:dyDescent="0.25">
      <c r="A93" s="396">
        <f>'CLINs &amp; Ceiling Rates'!B95</f>
        <v>0</v>
      </c>
      <c r="B93" s="315">
        <f>'CLINs &amp; Ceiling Rates'!C95</f>
        <v>0</v>
      </c>
      <c r="C93" s="387" t="str">
        <f>'CLINs &amp; Ceiling Rates'!I95</f>
        <v/>
      </c>
      <c r="D93" s="335" t="str">
        <f>IF('CLINs &amp; Ceiling Rates'!E95="","",'CLINs &amp; Ceiling Rates'!E95)</f>
        <v/>
      </c>
      <c r="E93" s="335" t="str">
        <f>IF('CLINs &amp; Ceiling Rates'!F95="","",'CLINs &amp; Ceiling Rates'!F95)</f>
        <v/>
      </c>
      <c r="F93" s="388">
        <f>'Labor Loading Matrix'!D522</f>
        <v>0</v>
      </c>
      <c r="G93" s="389">
        <f>'CLINs &amp; Ceiling Rates'!J95</f>
        <v>0</v>
      </c>
      <c r="H93" s="411">
        <f t="shared" si="15"/>
        <v>0</v>
      </c>
      <c r="I93" s="403"/>
      <c r="J93" s="384">
        <f t="shared" si="16"/>
        <v>0</v>
      </c>
      <c r="K93" s="398">
        <f t="shared" si="17"/>
        <v>0</v>
      </c>
      <c r="L93" s="87"/>
      <c r="M93" s="373">
        <f t="shared" si="11"/>
        <v>0</v>
      </c>
      <c r="N93" s="374">
        <f t="shared" si="12"/>
        <v>0</v>
      </c>
      <c r="O93" s="374">
        <f t="shared" si="13"/>
        <v>0</v>
      </c>
      <c r="P93" s="374">
        <f t="shared" si="14"/>
        <v>0</v>
      </c>
    </row>
    <row r="94" spans="1:16" ht="15" hidden="1" customHeight="1" x14ac:dyDescent="0.25">
      <c r="A94" s="396">
        <f>'CLINs &amp; Ceiling Rates'!B96</f>
        <v>0</v>
      </c>
      <c r="B94" s="315">
        <f>'CLINs &amp; Ceiling Rates'!C96</f>
        <v>0</v>
      </c>
      <c r="C94" s="387" t="str">
        <f>'CLINs &amp; Ceiling Rates'!I96</f>
        <v/>
      </c>
      <c r="D94" s="335" t="str">
        <f>IF('CLINs &amp; Ceiling Rates'!E96="","",'CLINs &amp; Ceiling Rates'!E96)</f>
        <v/>
      </c>
      <c r="E94" s="335" t="str">
        <f>IF('CLINs &amp; Ceiling Rates'!F96="","",'CLINs &amp; Ceiling Rates'!F96)</f>
        <v/>
      </c>
      <c r="F94" s="388">
        <f>'Labor Loading Matrix'!D523</f>
        <v>0</v>
      </c>
      <c r="G94" s="389">
        <f>'CLINs &amp; Ceiling Rates'!J96</f>
        <v>0</v>
      </c>
      <c r="H94" s="411">
        <f t="shared" si="15"/>
        <v>0</v>
      </c>
      <c r="I94" s="403"/>
      <c r="J94" s="384">
        <f t="shared" si="16"/>
        <v>0</v>
      </c>
      <c r="K94" s="398">
        <f t="shared" si="17"/>
        <v>0</v>
      </c>
      <c r="L94" s="87"/>
      <c r="M94" s="373">
        <f t="shared" si="11"/>
        <v>0</v>
      </c>
      <c r="N94" s="374">
        <f t="shared" si="12"/>
        <v>0</v>
      </c>
      <c r="O94" s="374">
        <f t="shared" si="13"/>
        <v>0</v>
      </c>
      <c r="P94" s="374">
        <f t="shared" si="14"/>
        <v>0</v>
      </c>
    </row>
    <row r="95" spans="1:16" ht="15" hidden="1" customHeight="1" x14ac:dyDescent="0.25">
      <c r="A95" s="396">
        <f>'CLINs &amp; Ceiling Rates'!B97</f>
        <v>0</v>
      </c>
      <c r="B95" s="315">
        <f>'CLINs &amp; Ceiling Rates'!C97</f>
        <v>0</v>
      </c>
      <c r="C95" s="387" t="str">
        <f>'CLINs &amp; Ceiling Rates'!I97</f>
        <v/>
      </c>
      <c r="D95" s="335" t="str">
        <f>IF('CLINs &amp; Ceiling Rates'!E97="","",'CLINs &amp; Ceiling Rates'!E97)</f>
        <v/>
      </c>
      <c r="E95" s="335" t="str">
        <f>IF('CLINs &amp; Ceiling Rates'!F97="","",'CLINs &amp; Ceiling Rates'!F97)</f>
        <v/>
      </c>
      <c r="F95" s="388">
        <f>'Labor Loading Matrix'!D524</f>
        <v>0</v>
      </c>
      <c r="G95" s="389">
        <f>'CLINs &amp; Ceiling Rates'!J97</f>
        <v>0</v>
      </c>
      <c r="H95" s="411">
        <f t="shared" si="15"/>
        <v>0</v>
      </c>
      <c r="I95" s="403"/>
      <c r="J95" s="384">
        <f t="shared" si="16"/>
        <v>0</v>
      </c>
      <c r="K95" s="398">
        <f t="shared" si="17"/>
        <v>0</v>
      </c>
      <c r="L95" s="87"/>
      <c r="M95" s="373">
        <f t="shared" si="11"/>
        <v>0</v>
      </c>
      <c r="N95" s="374">
        <f t="shared" si="12"/>
        <v>0</v>
      </c>
      <c r="O95" s="374">
        <f t="shared" si="13"/>
        <v>0</v>
      </c>
      <c r="P95" s="374">
        <f t="shared" si="14"/>
        <v>0</v>
      </c>
    </row>
    <row r="96" spans="1:16" ht="15" hidden="1" customHeight="1" x14ac:dyDescent="0.25">
      <c r="A96" s="396">
        <f>'CLINs &amp; Ceiling Rates'!B98</f>
        <v>0</v>
      </c>
      <c r="B96" s="315">
        <f>'CLINs &amp; Ceiling Rates'!C98</f>
        <v>0</v>
      </c>
      <c r="C96" s="387" t="str">
        <f>'CLINs &amp; Ceiling Rates'!I98</f>
        <v/>
      </c>
      <c r="D96" s="335" t="str">
        <f>IF('CLINs &amp; Ceiling Rates'!E98="","",'CLINs &amp; Ceiling Rates'!E98)</f>
        <v/>
      </c>
      <c r="E96" s="335" t="str">
        <f>IF('CLINs &amp; Ceiling Rates'!F98="","",'CLINs &amp; Ceiling Rates'!F98)</f>
        <v/>
      </c>
      <c r="F96" s="388">
        <f>'Labor Loading Matrix'!D525</f>
        <v>0</v>
      </c>
      <c r="G96" s="389">
        <f>'CLINs &amp; Ceiling Rates'!J98</f>
        <v>0</v>
      </c>
      <c r="H96" s="411">
        <f t="shared" si="15"/>
        <v>0</v>
      </c>
      <c r="I96" s="403"/>
      <c r="J96" s="384">
        <f t="shared" si="16"/>
        <v>0</v>
      </c>
      <c r="K96" s="398">
        <f t="shared" si="17"/>
        <v>0</v>
      </c>
      <c r="L96" s="87"/>
      <c r="M96" s="373">
        <f t="shared" si="11"/>
        <v>0</v>
      </c>
      <c r="N96" s="374">
        <f t="shared" si="12"/>
        <v>0</v>
      </c>
      <c r="O96" s="374">
        <f t="shared" si="13"/>
        <v>0</v>
      </c>
      <c r="P96" s="374">
        <f t="shared" si="14"/>
        <v>0</v>
      </c>
    </row>
    <row r="97" spans="1:16" ht="15" hidden="1" customHeight="1" x14ac:dyDescent="0.25">
      <c r="A97" s="396">
        <f>'CLINs &amp; Ceiling Rates'!B99</f>
        <v>0</v>
      </c>
      <c r="B97" s="315">
        <f>'CLINs &amp; Ceiling Rates'!C99</f>
        <v>0</v>
      </c>
      <c r="C97" s="387" t="str">
        <f>'CLINs &amp; Ceiling Rates'!I99</f>
        <v/>
      </c>
      <c r="D97" s="335" t="str">
        <f>IF('CLINs &amp; Ceiling Rates'!E99="","",'CLINs &amp; Ceiling Rates'!E99)</f>
        <v/>
      </c>
      <c r="E97" s="335" t="str">
        <f>IF('CLINs &amp; Ceiling Rates'!F99="","",'CLINs &amp; Ceiling Rates'!F99)</f>
        <v/>
      </c>
      <c r="F97" s="388">
        <f>'Labor Loading Matrix'!D526</f>
        <v>0</v>
      </c>
      <c r="G97" s="389">
        <f>'CLINs &amp; Ceiling Rates'!J99</f>
        <v>0</v>
      </c>
      <c r="H97" s="411">
        <f t="shared" si="15"/>
        <v>0</v>
      </c>
      <c r="I97" s="403"/>
      <c r="J97" s="384">
        <f t="shared" si="16"/>
        <v>0</v>
      </c>
      <c r="K97" s="398">
        <f t="shared" si="17"/>
        <v>0</v>
      </c>
      <c r="L97" s="87"/>
      <c r="M97" s="373">
        <f t="shared" si="11"/>
        <v>0</v>
      </c>
      <c r="N97" s="374">
        <f t="shared" si="12"/>
        <v>0</v>
      </c>
      <c r="O97" s="374">
        <f t="shared" si="13"/>
        <v>0</v>
      </c>
      <c r="P97" s="374">
        <f t="shared" si="14"/>
        <v>0</v>
      </c>
    </row>
    <row r="98" spans="1:16" ht="15" hidden="1" customHeight="1" x14ac:dyDescent="0.25">
      <c r="A98" s="396">
        <f>'CLINs &amp; Ceiling Rates'!B100</f>
        <v>0</v>
      </c>
      <c r="B98" s="315">
        <f>'CLINs &amp; Ceiling Rates'!C100</f>
        <v>0</v>
      </c>
      <c r="C98" s="387" t="str">
        <f>'CLINs &amp; Ceiling Rates'!I100</f>
        <v/>
      </c>
      <c r="D98" s="335" t="str">
        <f>IF('CLINs &amp; Ceiling Rates'!E100="","",'CLINs &amp; Ceiling Rates'!E100)</f>
        <v/>
      </c>
      <c r="E98" s="335" t="str">
        <f>IF('CLINs &amp; Ceiling Rates'!F100="","",'CLINs &amp; Ceiling Rates'!F100)</f>
        <v/>
      </c>
      <c r="F98" s="388">
        <f>'Labor Loading Matrix'!D527</f>
        <v>0</v>
      </c>
      <c r="G98" s="389">
        <f>'CLINs &amp; Ceiling Rates'!J100</f>
        <v>0</v>
      </c>
      <c r="H98" s="411">
        <f t="shared" si="15"/>
        <v>0</v>
      </c>
      <c r="I98" s="403"/>
      <c r="J98" s="384">
        <f t="shared" si="16"/>
        <v>0</v>
      </c>
      <c r="K98" s="398">
        <f t="shared" si="17"/>
        <v>0</v>
      </c>
      <c r="L98" s="87"/>
      <c r="M98" s="373">
        <f t="shared" si="11"/>
        <v>0</v>
      </c>
      <c r="N98" s="374">
        <f t="shared" si="12"/>
        <v>0</v>
      </c>
      <c r="O98" s="374">
        <f t="shared" si="13"/>
        <v>0</v>
      </c>
      <c r="P98" s="374">
        <f t="shared" si="14"/>
        <v>0</v>
      </c>
    </row>
    <row r="99" spans="1:16" ht="15" hidden="1" customHeight="1" x14ac:dyDescent="0.25">
      <c r="A99" s="396">
        <f>'CLINs &amp; Ceiling Rates'!B101</f>
        <v>0</v>
      </c>
      <c r="B99" s="315">
        <f>'CLINs &amp; Ceiling Rates'!C101</f>
        <v>0</v>
      </c>
      <c r="C99" s="387" t="str">
        <f>'CLINs &amp; Ceiling Rates'!I101</f>
        <v/>
      </c>
      <c r="D99" s="335" t="str">
        <f>IF('CLINs &amp; Ceiling Rates'!E101="","",'CLINs &amp; Ceiling Rates'!E101)</f>
        <v/>
      </c>
      <c r="E99" s="335" t="str">
        <f>IF('CLINs &amp; Ceiling Rates'!F101="","",'CLINs &amp; Ceiling Rates'!F101)</f>
        <v/>
      </c>
      <c r="F99" s="388">
        <f>'Labor Loading Matrix'!D528</f>
        <v>0</v>
      </c>
      <c r="G99" s="389">
        <f>'CLINs &amp; Ceiling Rates'!J101</f>
        <v>0</v>
      </c>
      <c r="H99" s="411">
        <f t="shared" si="15"/>
        <v>0</v>
      </c>
      <c r="I99" s="403"/>
      <c r="J99" s="384">
        <f t="shared" si="16"/>
        <v>0</v>
      </c>
      <c r="K99" s="398">
        <f t="shared" si="17"/>
        <v>0</v>
      </c>
      <c r="L99" s="87"/>
      <c r="M99" s="373">
        <f t="shared" si="11"/>
        <v>0</v>
      </c>
      <c r="N99" s="374">
        <f t="shared" si="12"/>
        <v>0</v>
      </c>
      <c r="O99" s="374">
        <f t="shared" si="13"/>
        <v>0</v>
      </c>
      <c r="P99" s="374">
        <f t="shared" si="14"/>
        <v>0</v>
      </c>
    </row>
    <row r="100" spans="1:16" ht="15" hidden="1" customHeight="1" x14ac:dyDescent="0.25">
      <c r="A100" s="396">
        <f>'CLINs &amp; Ceiling Rates'!B102</f>
        <v>0</v>
      </c>
      <c r="B100" s="315">
        <f>'CLINs &amp; Ceiling Rates'!C102</f>
        <v>0</v>
      </c>
      <c r="C100" s="387" t="str">
        <f>'CLINs &amp; Ceiling Rates'!I102</f>
        <v/>
      </c>
      <c r="D100" s="335" t="str">
        <f>IF('CLINs &amp; Ceiling Rates'!E102="","",'CLINs &amp; Ceiling Rates'!E102)</f>
        <v/>
      </c>
      <c r="E100" s="335" t="str">
        <f>IF('CLINs &amp; Ceiling Rates'!F102="","",'CLINs &amp; Ceiling Rates'!F102)</f>
        <v/>
      </c>
      <c r="F100" s="388">
        <f>'Labor Loading Matrix'!D529</f>
        <v>0</v>
      </c>
      <c r="G100" s="389">
        <f>'CLINs &amp; Ceiling Rates'!J102</f>
        <v>0</v>
      </c>
      <c r="H100" s="411">
        <f t="shared" si="15"/>
        <v>0</v>
      </c>
      <c r="I100" s="403"/>
      <c r="J100" s="384">
        <f t="shared" si="16"/>
        <v>0</v>
      </c>
      <c r="K100" s="398">
        <f t="shared" si="17"/>
        <v>0</v>
      </c>
      <c r="L100" s="87"/>
      <c r="M100" s="373">
        <f t="shared" si="11"/>
        <v>0</v>
      </c>
      <c r="N100" s="374">
        <f t="shared" si="12"/>
        <v>0</v>
      </c>
      <c r="O100" s="374">
        <f t="shared" si="13"/>
        <v>0</v>
      </c>
      <c r="P100" s="374">
        <f t="shared" si="14"/>
        <v>0</v>
      </c>
    </row>
    <row r="101" spans="1:16" ht="15" hidden="1" customHeight="1" x14ac:dyDescent="0.25">
      <c r="A101" s="396">
        <f>'CLINs &amp; Ceiling Rates'!B103</f>
        <v>0</v>
      </c>
      <c r="B101" s="315">
        <f>'CLINs &amp; Ceiling Rates'!C103</f>
        <v>0</v>
      </c>
      <c r="C101" s="387" t="str">
        <f>'CLINs &amp; Ceiling Rates'!I103</f>
        <v/>
      </c>
      <c r="D101" s="335" t="str">
        <f>IF('CLINs &amp; Ceiling Rates'!E103="","",'CLINs &amp; Ceiling Rates'!E103)</f>
        <v/>
      </c>
      <c r="E101" s="335" t="str">
        <f>IF('CLINs &amp; Ceiling Rates'!F103="","",'CLINs &amp; Ceiling Rates'!F103)</f>
        <v/>
      </c>
      <c r="F101" s="388">
        <f>'Labor Loading Matrix'!D530</f>
        <v>0</v>
      </c>
      <c r="G101" s="389">
        <f>'CLINs &amp; Ceiling Rates'!J103</f>
        <v>0</v>
      </c>
      <c r="H101" s="411">
        <f t="shared" si="15"/>
        <v>0</v>
      </c>
      <c r="I101" s="403"/>
      <c r="J101" s="384">
        <f t="shared" si="16"/>
        <v>0</v>
      </c>
      <c r="K101" s="398">
        <f t="shared" si="17"/>
        <v>0</v>
      </c>
      <c r="L101" s="87"/>
      <c r="M101" s="373">
        <f t="shared" si="11"/>
        <v>0</v>
      </c>
      <c r="N101" s="374">
        <f t="shared" si="12"/>
        <v>0</v>
      </c>
      <c r="O101" s="374">
        <f t="shared" si="13"/>
        <v>0</v>
      </c>
      <c r="P101" s="374">
        <f t="shared" si="14"/>
        <v>0</v>
      </c>
    </row>
    <row r="102" spans="1:16" ht="15" hidden="1" customHeight="1" x14ac:dyDescent="0.25">
      <c r="A102" s="396">
        <f>'CLINs &amp; Ceiling Rates'!B104</f>
        <v>0</v>
      </c>
      <c r="B102" s="315">
        <f>'CLINs &amp; Ceiling Rates'!C104</f>
        <v>0</v>
      </c>
      <c r="C102" s="387" t="str">
        <f>'CLINs &amp; Ceiling Rates'!I104</f>
        <v/>
      </c>
      <c r="D102" s="335" t="str">
        <f>IF('CLINs &amp; Ceiling Rates'!E104="","",'CLINs &amp; Ceiling Rates'!E104)</f>
        <v/>
      </c>
      <c r="E102" s="335" t="str">
        <f>IF('CLINs &amp; Ceiling Rates'!F104="","",'CLINs &amp; Ceiling Rates'!F104)</f>
        <v/>
      </c>
      <c r="F102" s="388">
        <f>'Labor Loading Matrix'!D531</f>
        <v>0</v>
      </c>
      <c r="G102" s="389">
        <f>'CLINs &amp; Ceiling Rates'!J104</f>
        <v>0</v>
      </c>
      <c r="H102" s="411">
        <f t="shared" si="15"/>
        <v>0</v>
      </c>
      <c r="I102" s="403"/>
      <c r="J102" s="384">
        <f t="shared" si="16"/>
        <v>0</v>
      </c>
      <c r="K102" s="398">
        <f t="shared" si="17"/>
        <v>0</v>
      </c>
      <c r="L102" s="87"/>
      <c r="M102" s="373">
        <f t="shared" ref="M102:M133" si="18">IF(D102&lt;&gt;"Subcontractor",F102/F$216, 0)</f>
        <v>0</v>
      </c>
      <c r="N102" s="374">
        <f t="shared" ref="N102:N133" si="19">IFERROR(IF(D102="Subcontractor",F102/F$216, 0),0)</f>
        <v>0</v>
      </c>
      <c r="O102" s="374">
        <f t="shared" ref="O102:O133" si="20">IFERROR(IF(AND(D102&lt;&gt;"Subcontractor",F102&gt;0),$K102/$K$216, 0),0)</f>
        <v>0</v>
      </c>
      <c r="P102" s="374">
        <f t="shared" ref="P102:P133" si="21">IFERROR(IF(D102="Subcontractor",$K102/$K$216, 0),0)</f>
        <v>0</v>
      </c>
    </row>
    <row r="103" spans="1:16" ht="15" hidden="1" customHeight="1" x14ac:dyDescent="0.25">
      <c r="A103" s="396">
        <f>'CLINs &amp; Ceiling Rates'!B105</f>
        <v>0</v>
      </c>
      <c r="B103" s="315">
        <f>'CLINs &amp; Ceiling Rates'!C105</f>
        <v>0</v>
      </c>
      <c r="C103" s="387" t="str">
        <f>'CLINs &amp; Ceiling Rates'!I105</f>
        <v/>
      </c>
      <c r="D103" s="335" t="str">
        <f>IF('CLINs &amp; Ceiling Rates'!E105="","",'CLINs &amp; Ceiling Rates'!E105)</f>
        <v/>
      </c>
      <c r="E103" s="335" t="str">
        <f>IF('CLINs &amp; Ceiling Rates'!F105="","",'CLINs &amp; Ceiling Rates'!F105)</f>
        <v/>
      </c>
      <c r="F103" s="388">
        <f>'Labor Loading Matrix'!D532</f>
        <v>0</v>
      </c>
      <c r="G103" s="389">
        <f>'CLINs &amp; Ceiling Rates'!J105</f>
        <v>0</v>
      </c>
      <c r="H103" s="411">
        <f t="shared" si="15"/>
        <v>0</v>
      </c>
      <c r="I103" s="403"/>
      <c r="J103" s="384">
        <f t="shared" si="16"/>
        <v>0</v>
      </c>
      <c r="K103" s="398">
        <f t="shared" si="17"/>
        <v>0</v>
      </c>
      <c r="L103" s="87"/>
      <c r="M103" s="373">
        <f t="shared" si="18"/>
        <v>0</v>
      </c>
      <c r="N103" s="374">
        <f t="shared" si="19"/>
        <v>0</v>
      </c>
      <c r="O103" s="374">
        <f t="shared" si="20"/>
        <v>0</v>
      </c>
      <c r="P103" s="374">
        <f t="shared" si="21"/>
        <v>0</v>
      </c>
    </row>
    <row r="104" spans="1:16" ht="15" hidden="1" customHeight="1" x14ac:dyDescent="0.25">
      <c r="A104" s="396">
        <f>'CLINs &amp; Ceiling Rates'!B106</f>
        <v>0</v>
      </c>
      <c r="B104" s="315">
        <f>'CLINs &amp; Ceiling Rates'!C106</f>
        <v>0</v>
      </c>
      <c r="C104" s="387" t="str">
        <f>'CLINs &amp; Ceiling Rates'!I106</f>
        <v/>
      </c>
      <c r="D104" s="335" t="str">
        <f>IF('CLINs &amp; Ceiling Rates'!E106="","",'CLINs &amp; Ceiling Rates'!E106)</f>
        <v/>
      </c>
      <c r="E104" s="335" t="str">
        <f>IF('CLINs &amp; Ceiling Rates'!F106="","",'CLINs &amp; Ceiling Rates'!F106)</f>
        <v/>
      </c>
      <c r="F104" s="388">
        <f>'Labor Loading Matrix'!D533</f>
        <v>0</v>
      </c>
      <c r="G104" s="389">
        <f>'CLINs &amp; Ceiling Rates'!J106</f>
        <v>0</v>
      </c>
      <c r="H104" s="411">
        <f t="shared" si="15"/>
        <v>0</v>
      </c>
      <c r="I104" s="403"/>
      <c r="J104" s="384">
        <f t="shared" si="16"/>
        <v>0</v>
      </c>
      <c r="K104" s="398">
        <f t="shared" si="17"/>
        <v>0</v>
      </c>
      <c r="L104" s="87"/>
      <c r="M104" s="373">
        <f t="shared" si="18"/>
        <v>0</v>
      </c>
      <c r="N104" s="374">
        <f t="shared" si="19"/>
        <v>0</v>
      </c>
      <c r="O104" s="374">
        <f t="shared" si="20"/>
        <v>0</v>
      </c>
      <c r="P104" s="374">
        <f t="shared" si="21"/>
        <v>0</v>
      </c>
    </row>
    <row r="105" spans="1:16" ht="15" hidden="1" customHeight="1" x14ac:dyDescent="0.25">
      <c r="A105" s="396">
        <f>'CLINs &amp; Ceiling Rates'!B107</f>
        <v>0</v>
      </c>
      <c r="B105" s="315">
        <f>'CLINs &amp; Ceiling Rates'!C107</f>
        <v>0</v>
      </c>
      <c r="C105" s="387" t="str">
        <f>'CLINs &amp; Ceiling Rates'!I107</f>
        <v/>
      </c>
      <c r="D105" s="335" t="str">
        <f>IF('CLINs &amp; Ceiling Rates'!E107="","",'CLINs &amp; Ceiling Rates'!E107)</f>
        <v/>
      </c>
      <c r="E105" s="335" t="str">
        <f>IF('CLINs &amp; Ceiling Rates'!F107="","",'CLINs &amp; Ceiling Rates'!F107)</f>
        <v/>
      </c>
      <c r="F105" s="388">
        <f>'Labor Loading Matrix'!D534</f>
        <v>0</v>
      </c>
      <c r="G105" s="389">
        <f>'CLINs &amp; Ceiling Rates'!J107</f>
        <v>0</v>
      </c>
      <c r="H105" s="411">
        <f t="shared" si="15"/>
        <v>0</v>
      </c>
      <c r="I105" s="403"/>
      <c r="J105" s="384">
        <f t="shared" si="16"/>
        <v>0</v>
      </c>
      <c r="K105" s="398">
        <f t="shared" si="17"/>
        <v>0</v>
      </c>
      <c r="L105" s="87"/>
      <c r="M105" s="373">
        <f t="shared" si="18"/>
        <v>0</v>
      </c>
      <c r="N105" s="374">
        <f t="shared" si="19"/>
        <v>0</v>
      </c>
      <c r="O105" s="374">
        <f t="shared" si="20"/>
        <v>0</v>
      </c>
      <c r="P105" s="374">
        <f t="shared" si="21"/>
        <v>0</v>
      </c>
    </row>
    <row r="106" spans="1:16" ht="15" hidden="1" customHeight="1" x14ac:dyDescent="0.25">
      <c r="A106" s="396">
        <f>'CLINs &amp; Ceiling Rates'!B108</f>
        <v>0</v>
      </c>
      <c r="B106" s="315">
        <f>'CLINs &amp; Ceiling Rates'!C108</f>
        <v>0</v>
      </c>
      <c r="C106" s="387" t="str">
        <f>'CLINs &amp; Ceiling Rates'!I108</f>
        <v/>
      </c>
      <c r="D106" s="335" t="str">
        <f>IF('CLINs &amp; Ceiling Rates'!E108="","",'CLINs &amp; Ceiling Rates'!E108)</f>
        <v/>
      </c>
      <c r="E106" s="335" t="str">
        <f>IF('CLINs &amp; Ceiling Rates'!F108="","",'CLINs &amp; Ceiling Rates'!F108)</f>
        <v/>
      </c>
      <c r="F106" s="388">
        <f>'Labor Loading Matrix'!D535</f>
        <v>0</v>
      </c>
      <c r="G106" s="389">
        <f>'CLINs &amp; Ceiling Rates'!J108</f>
        <v>0</v>
      </c>
      <c r="H106" s="411">
        <f t="shared" si="15"/>
        <v>0</v>
      </c>
      <c r="I106" s="403"/>
      <c r="J106" s="384">
        <f t="shared" si="16"/>
        <v>0</v>
      </c>
      <c r="K106" s="398">
        <f t="shared" si="17"/>
        <v>0</v>
      </c>
      <c r="L106" s="87"/>
      <c r="M106" s="373">
        <f t="shared" si="18"/>
        <v>0</v>
      </c>
      <c r="N106" s="374">
        <f t="shared" si="19"/>
        <v>0</v>
      </c>
      <c r="O106" s="374">
        <f t="shared" si="20"/>
        <v>0</v>
      </c>
      <c r="P106" s="374">
        <f t="shared" si="21"/>
        <v>0</v>
      </c>
    </row>
    <row r="107" spans="1:16" ht="15" hidden="1" customHeight="1" x14ac:dyDescent="0.25">
      <c r="A107" s="396">
        <f>'CLINs &amp; Ceiling Rates'!B109</f>
        <v>0</v>
      </c>
      <c r="B107" s="315">
        <f>'CLINs &amp; Ceiling Rates'!C109</f>
        <v>0</v>
      </c>
      <c r="C107" s="387" t="str">
        <f>'CLINs &amp; Ceiling Rates'!I109</f>
        <v/>
      </c>
      <c r="D107" s="335" t="str">
        <f>IF('CLINs &amp; Ceiling Rates'!E109="","",'CLINs &amp; Ceiling Rates'!E109)</f>
        <v/>
      </c>
      <c r="E107" s="335" t="str">
        <f>IF('CLINs &amp; Ceiling Rates'!F109="","",'CLINs &amp; Ceiling Rates'!F109)</f>
        <v/>
      </c>
      <c r="F107" s="388">
        <f>'Labor Loading Matrix'!D536</f>
        <v>0</v>
      </c>
      <c r="G107" s="389">
        <f>'CLINs &amp; Ceiling Rates'!J109</f>
        <v>0</v>
      </c>
      <c r="H107" s="411">
        <f t="shared" si="15"/>
        <v>0</v>
      </c>
      <c r="I107" s="403"/>
      <c r="J107" s="384">
        <f t="shared" si="16"/>
        <v>0</v>
      </c>
      <c r="K107" s="398">
        <f t="shared" si="17"/>
        <v>0</v>
      </c>
      <c r="L107" s="87"/>
      <c r="M107" s="373">
        <f t="shared" si="18"/>
        <v>0</v>
      </c>
      <c r="N107" s="374">
        <f t="shared" si="19"/>
        <v>0</v>
      </c>
      <c r="O107" s="374">
        <f t="shared" si="20"/>
        <v>0</v>
      </c>
      <c r="P107" s="374">
        <f t="shared" si="21"/>
        <v>0</v>
      </c>
    </row>
    <row r="108" spans="1:16" ht="15" hidden="1" customHeight="1" x14ac:dyDescent="0.25">
      <c r="A108" s="396">
        <f>'CLINs &amp; Ceiling Rates'!B110</f>
        <v>0</v>
      </c>
      <c r="B108" s="315">
        <f>'CLINs &amp; Ceiling Rates'!C110</f>
        <v>0</v>
      </c>
      <c r="C108" s="387" t="str">
        <f>'CLINs &amp; Ceiling Rates'!I110</f>
        <v/>
      </c>
      <c r="D108" s="335" t="str">
        <f>IF('CLINs &amp; Ceiling Rates'!E110="","",'CLINs &amp; Ceiling Rates'!E110)</f>
        <v/>
      </c>
      <c r="E108" s="335" t="str">
        <f>IF('CLINs &amp; Ceiling Rates'!F110="","",'CLINs &amp; Ceiling Rates'!F110)</f>
        <v/>
      </c>
      <c r="F108" s="388">
        <f>'Labor Loading Matrix'!D537</f>
        <v>0</v>
      </c>
      <c r="G108" s="389">
        <f>'CLINs &amp; Ceiling Rates'!J110</f>
        <v>0</v>
      </c>
      <c r="H108" s="411">
        <f t="shared" si="15"/>
        <v>0</v>
      </c>
      <c r="I108" s="403"/>
      <c r="J108" s="384">
        <f t="shared" si="16"/>
        <v>0</v>
      </c>
      <c r="K108" s="398">
        <f t="shared" si="17"/>
        <v>0</v>
      </c>
      <c r="L108" s="87"/>
      <c r="M108" s="373">
        <f t="shared" si="18"/>
        <v>0</v>
      </c>
      <c r="N108" s="374">
        <f t="shared" si="19"/>
        <v>0</v>
      </c>
      <c r="O108" s="374">
        <f t="shared" si="20"/>
        <v>0</v>
      </c>
      <c r="P108" s="374">
        <f t="shared" si="21"/>
        <v>0</v>
      </c>
    </row>
    <row r="109" spans="1:16" ht="15" hidden="1" customHeight="1" x14ac:dyDescent="0.25">
      <c r="A109" s="396">
        <f>'CLINs &amp; Ceiling Rates'!B111</f>
        <v>0</v>
      </c>
      <c r="B109" s="315">
        <f>'CLINs &amp; Ceiling Rates'!C111</f>
        <v>0</v>
      </c>
      <c r="C109" s="387" t="str">
        <f>'CLINs &amp; Ceiling Rates'!I111</f>
        <v/>
      </c>
      <c r="D109" s="335" t="str">
        <f>IF('CLINs &amp; Ceiling Rates'!E111="","",'CLINs &amp; Ceiling Rates'!E111)</f>
        <v/>
      </c>
      <c r="E109" s="335" t="str">
        <f>IF('CLINs &amp; Ceiling Rates'!F111="","",'CLINs &amp; Ceiling Rates'!F111)</f>
        <v/>
      </c>
      <c r="F109" s="388">
        <f>'Labor Loading Matrix'!D538</f>
        <v>0</v>
      </c>
      <c r="G109" s="389">
        <f>'CLINs &amp; Ceiling Rates'!J111</f>
        <v>0</v>
      </c>
      <c r="H109" s="411">
        <f t="shared" si="15"/>
        <v>0</v>
      </c>
      <c r="I109" s="403"/>
      <c r="J109" s="384">
        <f t="shared" si="16"/>
        <v>0</v>
      </c>
      <c r="K109" s="398">
        <f t="shared" si="17"/>
        <v>0</v>
      </c>
      <c r="L109" s="87"/>
      <c r="M109" s="373">
        <f t="shared" si="18"/>
        <v>0</v>
      </c>
      <c r="N109" s="374">
        <f t="shared" si="19"/>
        <v>0</v>
      </c>
      <c r="O109" s="374">
        <f t="shared" si="20"/>
        <v>0</v>
      </c>
      <c r="P109" s="374">
        <f t="shared" si="21"/>
        <v>0</v>
      </c>
    </row>
    <row r="110" spans="1:16" ht="15" hidden="1" customHeight="1" x14ac:dyDescent="0.25">
      <c r="A110" s="396">
        <f>'CLINs &amp; Ceiling Rates'!B112</f>
        <v>0</v>
      </c>
      <c r="B110" s="315">
        <f>'CLINs &amp; Ceiling Rates'!C112</f>
        <v>0</v>
      </c>
      <c r="C110" s="387" t="str">
        <f>'CLINs &amp; Ceiling Rates'!I112</f>
        <v/>
      </c>
      <c r="D110" s="335" t="str">
        <f>IF('CLINs &amp; Ceiling Rates'!E112="","",'CLINs &amp; Ceiling Rates'!E112)</f>
        <v/>
      </c>
      <c r="E110" s="335" t="str">
        <f>IF('CLINs &amp; Ceiling Rates'!F112="","",'CLINs &amp; Ceiling Rates'!F112)</f>
        <v/>
      </c>
      <c r="F110" s="388">
        <f>'Labor Loading Matrix'!D539</f>
        <v>0</v>
      </c>
      <c r="G110" s="389">
        <f>'CLINs &amp; Ceiling Rates'!J112</f>
        <v>0</v>
      </c>
      <c r="H110" s="411">
        <f t="shared" si="15"/>
        <v>0</v>
      </c>
      <c r="I110" s="403"/>
      <c r="J110" s="384">
        <f t="shared" si="16"/>
        <v>0</v>
      </c>
      <c r="K110" s="398">
        <f t="shared" si="17"/>
        <v>0</v>
      </c>
      <c r="L110" s="87"/>
      <c r="M110" s="373">
        <f t="shared" si="18"/>
        <v>0</v>
      </c>
      <c r="N110" s="374">
        <f t="shared" si="19"/>
        <v>0</v>
      </c>
      <c r="O110" s="374">
        <f t="shared" si="20"/>
        <v>0</v>
      </c>
      <c r="P110" s="374">
        <f t="shared" si="21"/>
        <v>0</v>
      </c>
    </row>
    <row r="111" spans="1:16" ht="15" hidden="1" customHeight="1" x14ac:dyDescent="0.25">
      <c r="A111" s="396">
        <f>'CLINs &amp; Ceiling Rates'!B113</f>
        <v>0</v>
      </c>
      <c r="B111" s="315">
        <f>'CLINs &amp; Ceiling Rates'!C113</f>
        <v>0</v>
      </c>
      <c r="C111" s="387" t="str">
        <f>'CLINs &amp; Ceiling Rates'!I113</f>
        <v/>
      </c>
      <c r="D111" s="335" t="str">
        <f>IF('CLINs &amp; Ceiling Rates'!E113="","",'CLINs &amp; Ceiling Rates'!E113)</f>
        <v/>
      </c>
      <c r="E111" s="335" t="str">
        <f>IF('CLINs &amp; Ceiling Rates'!F113="","",'CLINs &amp; Ceiling Rates'!F113)</f>
        <v/>
      </c>
      <c r="F111" s="388">
        <f>'Labor Loading Matrix'!D540</f>
        <v>0</v>
      </c>
      <c r="G111" s="389">
        <f>'CLINs &amp; Ceiling Rates'!J113</f>
        <v>0</v>
      </c>
      <c r="H111" s="411">
        <f t="shared" si="15"/>
        <v>0</v>
      </c>
      <c r="I111" s="403"/>
      <c r="J111" s="384">
        <f t="shared" si="16"/>
        <v>0</v>
      </c>
      <c r="K111" s="398">
        <f t="shared" si="17"/>
        <v>0</v>
      </c>
      <c r="L111" s="87"/>
      <c r="M111" s="373">
        <f t="shared" si="18"/>
        <v>0</v>
      </c>
      <c r="N111" s="374">
        <f t="shared" si="19"/>
        <v>0</v>
      </c>
      <c r="O111" s="374">
        <f t="shared" si="20"/>
        <v>0</v>
      </c>
      <c r="P111" s="374">
        <f t="shared" si="21"/>
        <v>0</v>
      </c>
    </row>
    <row r="112" spans="1:16" ht="15" hidden="1" customHeight="1" x14ac:dyDescent="0.25">
      <c r="A112" s="396">
        <f>'CLINs &amp; Ceiling Rates'!B114</f>
        <v>0</v>
      </c>
      <c r="B112" s="315">
        <f>'CLINs &amp; Ceiling Rates'!C114</f>
        <v>0</v>
      </c>
      <c r="C112" s="387" t="str">
        <f>'CLINs &amp; Ceiling Rates'!I114</f>
        <v/>
      </c>
      <c r="D112" s="335" t="str">
        <f>IF('CLINs &amp; Ceiling Rates'!E114="","",'CLINs &amp; Ceiling Rates'!E114)</f>
        <v/>
      </c>
      <c r="E112" s="335" t="str">
        <f>IF('CLINs &amp; Ceiling Rates'!F114="","",'CLINs &amp; Ceiling Rates'!F114)</f>
        <v/>
      </c>
      <c r="F112" s="388">
        <f>'Labor Loading Matrix'!D541</f>
        <v>0</v>
      </c>
      <c r="G112" s="389">
        <f>'CLINs &amp; Ceiling Rates'!J114</f>
        <v>0</v>
      </c>
      <c r="H112" s="411">
        <f t="shared" si="15"/>
        <v>0</v>
      </c>
      <c r="I112" s="403"/>
      <c r="J112" s="384">
        <f t="shared" si="16"/>
        <v>0</v>
      </c>
      <c r="K112" s="398">
        <f t="shared" si="17"/>
        <v>0</v>
      </c>
      <c r="L112" s="87"/>
      <c r="M112" s="373">
        <f t="shared" si="18"/>
        <v>0</v>
      </c>
      <c r="N112" s="374">
        <f t="shared" si="19"/>
        <v>0</v>
      </c>
      <c r="O112" s="374">
        <f t="shared" si="20"/>
        <v>0</v>
      </c>
      <c r="P112" s="374">
        <f t="shared" si="21"/>
        <v>0</v>
      </c>
    </row>
    <row r="113" spans="1:16" ht="15" hidden="1" customHeight="1" x14ac:dyDescent="0.25">
      <c r="A113" s="396">
        <f>'CLINs &amp; Ceiling Rates'!B115</f>
        <v>0</v>
      </c>
      <c r="B113" s="315">
        <f>'CLINs &amp; Ceiling Rates'!C115</f>
        <v>0</v>
      </c>
      <c r="C113" s="387" t="str">
        <f>'CLINs &amp; Ceiling Rates'!I115</f>
        <v/>
      </c>
      <c r="D113" s="335" t="str">
        <f>IF('CLINs &amp; Ceiling Rates'!E115="","",'CLINs &amp; Ceiling Rates'!E115)</f>
        <v/>
      </c>
      <c r="E113" s="335" t="str">
        <f>IF('CLINs &amp; Ceiling Rates'!F115="","",'CLINs &amp; Ceiling Rates'!F115)</f>
        <v/>
      </c>
      <c r="F113" s="388">
        <f>'Labor Loading Matrix'!D542</f>
        <v>0</v>
      </c>
      <c r="G113" s="389">
        <f>'CLINs &amp; Ceiling Rates'!J115</f>
        <v>0</v>
      </c>
      <c r="H113" s="411">
        <f t="shared" si="15"/>
        <v>0</v>
      </c>
      <c r="I113" s="403"/>
      <c r="J113" s="384">
        <f t="shared" si="16"/>
        <v>0</v>
      </c>
      <c r="K113" s="398">
        <f t="shared" si="17"/>
        <v>0</v>
      </c>
      <c r="L113" s="87"/>
      <c r="M113" s="373">
        <f t="shared" si="18"/>
        <v>0</v>
      </c>
      <c r="N113" s="374">
        <f t="shared" si="19"/>
        <v>0</v>
      </c>
      <c r="O113" s="374">
        <f t="shared" si="20"/>
        <v>0</v>
      </c>
      <c r="P113" s="374">
        <f t="shared" si="21"/>
        <v>0</v>
      </c>
    </row>
    <row r="114" spans="1:16" ht="15" hidden="1" customHeight="1" x14ac:dyDescent="0.25">
      <c r="A114" s="396">
        <f>'CLINs &amp; Ceiling Rates'!B116</f>
        <v>0</v>
      </c>
      <c r="B114" s="315">
        <f>'CLINs &amp; Ceiling Rates'!C116</f>
        <v>0</v>
      </c>
      <c r="C114" s="387" t="str">
        <f>'CLINs &amp; Ceiling Rates'!I116</f>
        <v/>
      </c>
      <c r="D114" s="335" t="str">
        <f>IF('CLINs &amp; Ceiling Rates'!E116="","",'CLINs &amp; Ceiling Rates'!E116)</f>
        <v/>
      </c>
      <c r="E114" s="335" t="str">
        <f>IF('CLINs &amp; Ceiling Rates'!F116="","",'CLINs &amp; Ceiling Rates'!F116)</f>
        <v/>
      </c>
      <c r="F114" s="388">
        <f>'Labor Loading Matrix'!D543</f>
        <v>0</v>
      </c>
      <c r="G114" s="389">
        <f>'CLINs &amp; Ceiling Rates'!J116</f>
        <v>0</v>
      </c>
      <c r="H114" s="411">
        <f t="shared" si="15"/>
        <v>0</v>
      </c>
      <c r="I114" s="403"/>
      <c r="J114" s="384">
        <f t="shared" si="16"/>
        <v>0</v>
      </c>
      <c r="K114" s="398">
        <f t="shared" si="17"/>
        <v>0</v>
      </c>
      <c r="L114" s="87"/>
      <c r="M114" s="373">
        <f t="shared" si="18"/>
        <v>0</v>
      </c>
      <c r="N114" s="374">
        <f t="shared" si="19"/>
        <v>0</v>
      </c>
      <c r="O114" s="374">
        <f t="shared" si="20"/>
        <v>0</v>
      </c>
      <c r="P114" s="374">
        <f t="shared" si="21"/>
        <v>0</v>
      </c>
    </row>
    <row r="115" spans="1:16" ht="15" hidden="1" customHeight="1" x14ac:dyDescent="0.25">
      <c r="A115" s="396">
        <f>'CLINs &amp; Ceiling Rates'!B117</f>
        <v>0</v>
      </c>
      <c r="B115" s="315">
        <f>'CLINs &amp; Ceiling Rates'!C117</f>
        <v>0</v>
      </c>
      <c r="C115" s="387" t="str">
        <f>'CLINs &amp; Ceiling Rates'!I117</f>
        <v/>
      </c>
      <c r="D115" s="335" t="str">
        <f>IF('CLINs &amp; Ceiling Rates'!E117="","",'CLINs &amp; Ceiling Rates'!E117)</f>
        <v/>
      </c>
      <c r="E115" s="335" t="str">
        <f>IF('CLINs &amp; Ceiling Rates'!F117="","",'CLINs &amp; Ceiling Rates'!F117)</f>
        <v/>
      </c>
      <c r="F115" s="388">
        <f>'Labor Loading Matrix'!D544</f>
        <v>0</v>
      </c>
      <c r="G115" s="389">
        <f>'CLINs &amp; Ceiling Rates'!J117</f>
        <v>0</v>
      </c>
      <c r="H115" s="411">
        <f t="shared" si="15"/>
        <v>0</v>
      </c>
      <c r="I115" s="403"/>
      <c r="J115" s="384">
        <f t="shared" si="16"/>
        <v>0</v>
      </c>
      <c r="K115" s="398">
        <f t="shared" si="17"/>
        <v>0</v>
      </c>
      <c r="L115" s="87"/>
      <c r="M115" s="373">
        <f t="shared" si="18"/>
        <v>0</v>
      </c>
      <c r="N115" s="374">
        <f t="shared" si="19"/>
        <v>0</v>
      </c>
      <c r="O115" s="374">
        <f t="shared" si="20"/>
        <v>0</v>
      </c>
      <c r="P115" s="374">
        <f t="shared" si="21"/>
        <v>0</v>
      </c>
    </row>
    <row r="116" spans="1:16" ht="15" hidden="1" customHeight="1" x14ac:dyDescent="0.25">
      <c r="A116" s="396">
        <f>'CLINs &amp; Ceiling Rates'!B118</f>
        <v>0</v>
      </c>
      <c r="B116" s="315">
        <f>'CLINs &amp; Ceiling Rates'!C118</f>
        <v>0</v>
      </c>
      <c r="C116" s="387" t="str">
        <f>'CLINs &amp; Ceiling Rates'!I118</f>
        <v/>
      </c>
      <c r="D116" s="335" t="str">
        <f>IF('CLINs &amp; Ceiling Rates'!E118="","",'CLINs &amp; Ceiling Rates'!E118)</f>
        <v/>
      </c>
      <c r="E116" s="335" t="str">
        <f>IF('CLINs &amp; Ceiling Rates'!F118="","",'CLINs &amp; Ceiling Rates'!F118)</f>
        <v/>
      </c>
      <c r="F116" s="388">
        <f>'Labor Loading Matrix'!D545</f>
        <v>0</v>
      </c>
      <c r="G116" s="389">
        <f>'CLINs &amp; Ceiling Rates'!J118</f>
        <v>0</v>
      </c>
      <c r="H116" s="411">
        <f t="shared" si="15"/>
        <v>0</v>
      </c>
      <c r="I116" s="403"/>
      <c r="J116" s="384">
        <f t="shared" si="16"/>
        <v>0</v>
      </c>
      <c r="K116" s="398">
        <f t="shared" si="17"/>
        <v>0</v>
      </c>
      <c r="L116" s="87"/>
      <c r="M116" s="373">
        <f t="shared" si="18"/>
        <v>0</v>
      </c>
      <c r="N116" s="374">
        <f t="shared" si="19"/>
        <v>0</v>
      </c>
      <c r="O116" s="374">
        <f t="shared" si="20"/>
        <v>0</v>
      </c>
      <c r="P116" s="374">
        <f t="shared" si="21"/>
        <v>0</v>
      </c>
    </row>
    <row r="117" spans="1:16" ht="15" hidden="1" customHeight="1" x14ac:dyDescent="0.25">
      <c r="A117" s="396">
        <f>'CLINs &amp; Ceiling Rates'!B119</f>
        <v>0</v>
      </c>
      <c r="B117" s="315">
        <f>'CLINs &amp; Ceiling Rates'!C119</f>
        <v>0</v>
      </c>
      <c r="C117" s="387" t="str">
        <f>'CLINs &amp; Ceiling Rates'!I119</f>
        <v/>
      </c>
      <c r="D117" s="335" t="str">
        <f>IF('CLINs &amp; Ceiling Rates'!E119="","",'CLINs &amp; Ceiling Rates'!E119)</f>
        <v/>
      </c>
      <c r="E117" s="335" t="str">
        <f>IF('CLINs &amp; Ceiling Rates'!F119="","",'CLINs &amp; Ceiling Rates'!F119)</f>
        <v/>
      </c>
      <c r="F117" s="388">
        <f>'Labor Loading Matrix'!D546</f>
        <v>0</v>
      </c>
      <c r="G117" s="389">
        <f>'CLINs &amp; Ceiling Rates'!J119</f>
        <v>0</v>
      </c>
      <c r="H117" s="411">
        <f t="shared" si="15"/>
        <v>0</v>
      </c>
      <c r="I117" s="403"/>
      <c r="J117" s="384">
        <f t="shared" si="16"/>
        <v>0</v>
      </c>
      <c r="K117" s="398">
        <f t="shared" si="17"/>
        <v>0</v>
      </c>
      <c r="L117" s="87"/>
      <c r="M117" s="373">
        <f t="shared" si="18"/>
        <v>0</v>
      </c>
      <c r="N117" s="374">
        <f t="shared" si="19"/>
        <v>0</v>
      </c>
      <c r="O117" s="374">
        <f t="shared" si="20"/>
        <v>0</v>
      </c>
      <c r="P117" s="374">
        <f t="shared" si="21"/>
        <v>0</v>
      </c>
    </row>
    <row r="118" spans="1:16" ht="15" hidden="1" customHeight="1" x14ac:dyDescent="0.25">
      <c r="A118" s="396">
        <f>'CLINs &amp; Ceiling Rates'!B120</f>
        <v>0</v>
      </c>
      <c r="B118" s="315">
        <f>'CLINs &amp; Ceiling Rates'!C120</f>
        <v>0</v>
      </c>
      <c r="C118" s="387" t="str">
        <f>'CLINs &amp; Ceiling Rates'!I120</f>
        <v/>
      </c>
      <c r="D118" s="335" t="str">
        <f>IF('CLINs &amp; Ceiling Rates'!E120="","",'CLINs &amp; Ceiling Rates'!E120)</f>
        <v/>
      </c>
      <c r="E118" s="335" t="str">
        <f>IF('CLINs &amp; Ceiling Rates'!F120="","",'CLINs &amp; Ceiling Rates'!F120)</f>
        <v/>
      </c>
      <c r="F118" s="388">
        <f>'Labor Loading Matrix'!D547</f>
        <v>0</v>
      </c>
      <c r="G118" s="389">
        <f>'CLINs &amp; Ceiling Rates'!J120</f>
        <v>0</v>
      </c>
      <c r="H118" s="411">
        <f t="shared" si="15"/>
        <v>0</v>
      </c>
      <c r="I118" s="403"/>
      <c r="J118" s="384">
        <f t="shared" si="16"/>
        <v>0</v>
      </c>
      <c r="K118" s="398">
        <f t="shared" si="17"/>
        <v>0</v>
      </c>
      <c r="L118" s="87"/>
      <c r="M118" s="373">
        <f t="shared" si="18"/>
        <v>0</v>
      </c>
      <c r="N118" s="374">
        <f t="shared" si="19"/>
        <v>0</v>
      </c>
      <c r="O118" s="374">
        <f t="shared" si="20"/>
        <v>0</v>
      </c>
      <c r="P118" s="374">
        <f t="shared" si="21"/>
        <v>0</v>
      </c>
    </row>
    <row r="119" spans="1:16" ht="15" hidden="1" customHeight="1" x14ac:dyDescent="0.25">
      <c r="A119" s="396">
        <f>'CLINs &amp; Ceiling Rates'!B121</f>
        <v>0</v>
      </c>
      <c r="B119" s="315">
        <f>'CLINs &amp; Ceiling Rates'!C121</f>
        <v>0</v>
      </c>
      <c r="C119" s="387" t="str">
        <f>'CLINs &amp; Ceiling Rates'!I121</f>
        <v/>
      </c>
      <c r="D119" s="335" t="str">
        <f>IF('CLINs &amp; Ceiling Rates'!E121="","",'CLINs &amp; Ceiling Rates'!E121)</f>
        <v/>
      </c>
      <c r="E119" s="335" t="str">
        <f>IF('CLINs &amp; Ceiling Rates'!F121="","",'CLINs &amp; Ceiling Rates'!F121)</f>
        <v/>
      </c>
      <c r="F119" s="388">
        <f>'Labor Loading Matrix'!D548</f>
        <v>0</v>
      </c>
      <c r="G119" s="389">
        <f>'CLINs &amp; Ceiling Rates'!J121</f>
        <v>0</v>
      </c>
      <c r="H119" s="411">
        <f t="shared" si="15"/>
        <v>0</v>
      </c>
      <c r="I119" s="403"/>
      <c r="J119" s="384">
        <f t="shared" si="16"/>
        <v>0</v>
      </c>
      <c r="K119" s="398">
        <f t="shared" si="17"/>
        <v>0</v>
      </c>
      <c r="L119" s="87"/>
      <c r="M119" s="373">
        <f t="shared" si="18"/>
        <v>0</v>
      </c>
      <c r="N119" s="374">
        <f t="shared" si="19"/>
        <v>0</v>
      </c>
      <c r="O119" s="374">
        <f t="shared" si="20"/>
        <v>0</v>
      </c>
      <c r="P119" s="374">
        <f t="shared" si="21"/>
        <v>0</v>
      </c>
    </row>
    <row r="120" spans="1:16" ht="15" hidden="1" customHeight="1" x14ac:dyDescent="0.25">
      <c r="A120" s="396">
        <f>'CLINs &amp; Ceiling Rates'!B122</f>
        <v>0</v>
      </c>
      <c r="B120" s="315">
        <f>'CLINs &amp; Ceiling Rates'!C122</f>
        <v>0</v>
      </c>
      <c r="C120" s="387" t="str">
        <f>'CLINs &amp; Ceiling Rates'!I122</f>
        <v/>
      </c>
      <c r="D120" s="335" t="str">
        <f>IF('CLINs &amp; Ceiling Rates'!E122="","",'CLINs &amp; Ceiling Rates'!E122)</f>
        <v/>
      </c>
      <c r="E120" s="335" t="str">
        <f>IF('CLINs &amp; Ceiling Rates'!F122="","",'CLINs &amp; Ceiling Rates'!F122)</f>
        <v/>
      </c>
      <c r="F120" s="388">
        <f>'Labor Loading Matrix'!D549</f>
        <v>0</v>
      </c>
      <c r="G120" s="389">
        <f>'CLINs &amp; Ceiling Rates'!J122</f>
        <v>0</v>
      </c>
      <c r="H120" s="411">
        <f t="shared" si="15"/>
        <v>0</v>
      </c>
      <c r="I120" s="403"/>
      <c r="J120" s="384">
        <f t="shared" si="16"/>
        <v>0</v>
      </c>
      <c r="K120" s="398">
        <f t="shared" si="17"/>
        <v>0</v>
      </c>
      <c r="L120" s="87"/>
      <c r="M120" s="373">
        <f t="shared" si="18"/>
        <v>0</v>
      </c>
      <c r="N120" s="374">
        <f t="shared" si="19"/>
        <v>0</v>
      </c>
      <c r="O120" s="374">
        <f t="shared" si="20"/>
        <v>0</v>
      </c>
      <c r="P120" s="374">
        <f t="shared" si="21"/>
        <v>0</v>
      </c>
    </row>
    <row r="121" spans="1:16" ht="15" hidden="1" customHeight="1" x14ac:dyDescent="0.25">
      <c r="A121" s="396">
        <f>'CLINs &amp; Ceiling Rates'!B123</f>
        <v>0</v>
      </c>
      <c r="B121" s="315">
        <f>'CLINs &amp; Ceiling Rates'!C123</f>
        <v>0</v>
      </c>
      <c r="C121" s="387" t="str">
        <f>'CLINs &amp; Ceiling Rates'!I123</f>
        <v/>
      </c>
      <c r="D121" s="335" t="str">
        <f>IF('CLINs &amp; Ceiling Rates'!E123="","",'CLINs &amp; Ceiling Rates'!E123)</f>
        <v/>
      </c>
      <c r="E121" s="335" t="str">
        <f>IF('CLINs &amp; Ceiling Rates'!F123="","",'CLINs &amp; Ceiling Rates'!F123)</f>
        <v/>
      </c>
      <c r="F121" s="388">
        <f>'Labor Loading Matrix'!D550</f>
        <v>0</v>
      </c>
      <c r="G121" s="389">
        <f>'CLINs &amp; Ceiling Rates'!J123</f>
        <v>0</v>
      </c>
      <c r="H121" s="411">
        <f t="shared" si="15"/>
        <v>0</v>
      </c>
      <c r="I121" s="403"/>
      <c r="J121" s="384">
        <f t="shared" si="16"/>
        <v>0</v>
      </c>
      <c r="K121" s="398">
        <f t="shared" si="17"/>
        <v>0</v>
      </c>
      <c r="L121" s="87"/>
      <c r="M121" s="373">
        <f t="shared" si="18"/>
        <v>0</v>
      </c>
      <c r="N121" s="374">
        <f t="shared" si="19"/>
        <v>0</v>
      </c>
      <c r="O121" s="374">
        <f t="shared" si="20"/>
        <v>0</v>
      </c>
      <c r="P121" s="374">
        <f t="shared" si="21"/>
        <v>0</v>
      </c>
    </row>
    <row r="122" spans="1:16" ht="15" hidden="1" customHeight="1" x14ac:dyDescent="0.25">
      <c r="A122" s="396">
        <f>'CLINs &amp; Ceiling Rates'!B124</f>
        <v>0</v>
      </c>
      <c r="B122" s="315">
        <f>'CLINs &amp; Ceiling Rates'!C124</f>
        <v>0</v>
      </c>
      <c r="C122" s="387" t="str">
        <f>'CLINs &amp; Ceiling Rates'!I124</f>
        <v/>
      </c>
      <c r="D122" s="335" t="str">
        <f>IF('CLINs &amp; Ceiling Rates'!E124="","",'CLINs &amp; Ceiling Rates'!E124)</f>
        <v/>
      </c>
      <c r="E122" s="335" t="str">
        <f>IF('CLINs &amp; Ceiling Rates'!F124="","",'CLINs &amp; Ceiling Rates'!F124)</f>
        <v/>
      </c>
      <c r="F122" s="388">
        <f>'Labor Loading Matrix'!D551</f>
        <v>0</v>
      </c>
      <c r="G122" s="389">
        <f>'CLINs &amp; Ceiling Rates'!J124</f>
        <v>0</v>
      </c>
      <c r="H122" s="411">
        <f t="shared" si="15"/>
        <v>0</v>
      </c>
      <c r="I122" s="403"/>
      <c r="J122" s="384">
        <f t="shared" si="16"/>
        <v>0</v>
      </c>
      <c r="K122" s="398">
        <f t="shared" si="17"/>
        <v>0</v>
      </c>
      <c r="L122" s="87"/>
      <c r="M122" s="373">
        <f t="shared" si="18"/>
        <v>0</v>
      </c>
      <c r="N122" s="374">
        <f t="shared" si="19"/>
        <v>0</v>
      </c>
      <c r="O122" s="374">
        <f t="shared" si="20"/>
        <v>0</v>
      </c>
      <c r="P122" s="374">
        <f t="shared" si="21"/>
        <v>0</v>
      </c>
    </row>
    <row r="123" spans="1:16" ht="15" hidden="1" customHeight="1" x14ac:dyDescent="0.25">
      <c r="A123" s="396">
        <f>'CLINs &amp; Ceiling Rates'!B125</f>
        <v>0</v>
      </c>
      <c r="B123" s="315">
        <f>'CLINs &amp; Ceiling Rates'!C125</f>
        <v>0</v>
      </c>
      <c r="C123" s="387" t="str">
        <f>'CLINs &amp; Ceiling Rates'!I125</f>
        <v/>
      </c>
      <c r="D123" s="335" t="str">
        <f>IF('CLINs &amp; Ceiling Rates'!E125="","",'CLINs &amp; Ceiling Rates'!E125)</f>
        <v/>
      </c>
      <c r="E123" s="335" t="str">
        <f>IF('CLINs &amp; Ceiling Rates'!F125="","",'CLINs &amp; Ceiling Rates'!F125)</f>
        <v/>
      </c>
      <c r="F123" s="388">
        <f>'Labor Loading Matrix'!D552</f>
        <v>0</v>
      </c>
      <c r="G123" s="389">
        <f>'CLINs &amp; Ceiling Rates'!J125</f>
        <v>0</v>
      </c>
      <c r="H123" s="411">
        <f t="shared" si="15"/>
        <v>0</v>
      </c>
      <c r="I123" s="403"/>
      <c r="J123" s="384">
        <f t="shared" si="16"/>
        <v>0</v>
      </c>
      <c r="K123" s="398">
        <f t="shared" si="17"/>
        <v>0</v>
      </c>
      <c r="L123" s="87"/>
      <c r="M123" s="373">
        <f t="shared" si="18"/>
        <v>0</v>
      </c>
      <c r="N123" s="374">
        <f t="shared" si="19"/>
        <v>0</v>
      </c>
      <c r="O123" s="374">
        <f t="shared" si="20"/>
        <v>0</v>
      </c>
      <c r="P123" s="374">
        <f t="shared" si="21"/>
        <v>0</v>
      </c>
    </row>
    <row r="124" spans="1:16" ht="15" hidden="1" customHeight="1" x14ac:dyDescent="0.25">
      <c r="A124" s="396">
        <f>'CLINs &amp; Ceiling Rates'!B126</f>
        <v>0</v>
      </c>
      <c r="B124" s="315">
        <f>'CLINs &amp; Ceiling Rates'!C126</f>
        <v>0</v>
      </c>
      <c r="C124" s="387" t="str">
        <f>'CLINs &amp; Ceiling Rates'!I126</f>
        <v/>
      </c>
      <c r="D124" s="335" t="str">
        <f>IF('CLINs &amp; Ceiling Rates'!E126="","",'CLINs &amp; Ceiling Rates'!E126)</f>
        <v/>
      </c>
      <c r="E124" s="335" t="str">
        <f>IF('CLINs &amp; Ceiling Rates'!F126="","",'CLINs &amp; Ceiling Rates'!F126)</f>
        <v/>
      </c>
      <c r="F124" s="388">
        <f>'Labor Loading Matrix'!D553</f>
        <v>0</v>
      </c>
      <c r="G124" s="389">
        <f>'CLINs &amp; Ceiling Rates'!J126</f>
        <v>0</v>
      </c>
      <c r="H124" s="411">
        <f t="shared" si="15"/>
        <v>0</v>
      </c>
      <c r="I124" s="403"/>
      <c r="J124" s="384">
        <f t="shared" si="16"/>
        <v>0</v>
      </c>
      <c r="K124" s="398">
        <f t="shared" si="17"/>
        <v>0</v>
      </c>
      <c r="L124" s="87"/>
      <c r="M124" s="373">
        <f t="shared" si="18"/>
        <v>0</v>
      </c>
      <c r="N124" s="374">
        <f t="shared" si="19"/>
        <v>0</v>
      </c>
      <c r="O124" s="374">
        <f t="shared" si="20"/>
        <v>0</v>
      </c>
      <c r="P124" s="374">
        <f t="shared" si="21"/>
        <v>0</v>
      </c>
    </row>
    <row r="125" spans="1:16" ht="15" hidden="1" customHeight="1" x14ac:dyDescent="0.25">
      <c r="A125" s="396">
        <f>'CLINs &amp; Ceiling Rates'!B127</f>
        <v>0</v>
      </c>
      <c r="B125" s="315">
        <f>'CLINs &amp; Ceiling Rates'!C127</f>
        <v>0</v>
      </c>
      <c r="C125" s="387" t="str">
        <f>'CLINs &amp; Ceiling Rates'!I127</f>
        <v/>
      </c>
      <c r="D125" s="335" t="str">
        <f>IF('CLINs &amp; Ceiling Rates'!E127="","",'CLINs &amp; Ceiling Rates'!E127)</f>
        <v/>
      </c>
      <c r="E125" s="335" t="str">
        <f>IF('CLINs &amp; Ceiling Rates'!F127="","",'CLINs &amp; Ceiling Rates'!F127)</f>
        <v/>
      </c>
      <c r="F125" s="388">
        <f>'Labor Loading Matrix'!D554</f>
        <v>0</v>
      </c>
      <c r="G125" s="389">
        <f>'CLINs &amp; Ceiling Rates'!J127</f>
        <v>0</v>
      </c>
      <c r="H125" s="411">
        <f t="shared" si="15"/>
        <v>0</v>
      </c>
      <c r="I125" s="403"/>
      <c r="J125" s="384">
        <f t="shared" si="16"/>
        <v>0</v>
      </c>
      <c r="K125" s="398">
        <f t="shared" si="17"/>
        <v>0</v>
      </c>
      <c r="L125" s="87"/>
      <c r="M125" s="373">
        <f t="shared" si="18"/>
        <v>0</v>
      </c>
      <c r="N125" s="374">
        <f t="shared" si="19"/>
        <v>0</v>
      </c>
      <c r="O125" s="374">
        <f t="shared" si="20"/>
        <v>0</v>
      </c>
      <c r="P125" s="374">
        <f t="shared" si="21"/>
        <v>0</v>
      </c>
    </row>
    <row r="126" spans="1:16" ht="15" hidden="1" customHeight="1" x14ac:dyDescent="0.25">
      <c r="A126" s="396">
        <f>'CLINs &amp; Ceiling Rates'!B128</f>
        <v>0</v>
      </c>
      <c r="B126" s="315">
        <f>'CLINs &amp; Ceiling Rates'!C128</f>
        <v>0</v>
      </c>
      <c r="C126" s="387" t="str">
        <f>'CLINs &amp; Ceiling Rates'!I128</f>
        <v/>
      </c>
      <c r="D126" s="335" t="str">
        <f>IF('CLINs &amp; Ceiling Rates'!E128="","",'CLINs &amp; Ceiling Rates'!E128)</f>
        <v/>
      </c>
      <c r="E126" s="335" t="str">
        <f>IF('CLINs &amp; Ceiling Rates'!F128="","",'CLINs &amp; Ceiling Rates'!F128)</f>
        <v/>
      </c>
      <c r="F126" s="388">
        <f>'Labor Loading Matrix'!D555</f>
        <v>0</v>
      </c>
      <c r="G126" s="389">
        <f>'CLINs &amp; Ceiling Rates'!J128</f>
        <v>0</v>
      </c>
      <c r="H126" s="411">
        <f t="shared" si="15"/>
        <v>0</v>
      </c>
      <c r="I126" s="403"/>
      <c r="J126" s="384">
        <f t="shared" si="16"/>
        <v>0</v>
      </c>
      <c r="K126" s="398">
        <f t="shared" si="17"/>
        <v>0</v>
      </c>
      <c r="L126" s="87"/>
      <c r="M126" s="373">
        <f t="shared" si="18"/>
        <v>0</v>
      </c>
      <c r="N126" s="374">
        <f t="shared" si="19"/>
        <v>0</v>
      </c>
      <c r="O126" s="374">
        <f t="shared" si="20"/>
        <v>0</v>
      </c>
      <c r="P126" s="374">
        <f t="shared" si="21"/>
        <v>0</v>
      </c>
    </row>
    <row r="127" spans="1:16" ht="15" hidden="1" customHeight="1" x14ac:dyDescent="0.25">
      <c r="A127" s="396">
        <f>'CLINs &amp; Ceiling Rates'!B129</f>
        <v>0</v>
      </c>
      <c r="B127" s="315">
        <f>'CLINs &amp; Ceiling Rates'!C129</f>
        <v>0</v>
      </c>
      <c r="C127" s="387" t="str">
        <f>'CLINs &amp; Ceiling Rates'!I129</f>
        <v/>
      </c>
      <c r="D127" s="335" t="str">
        <f>IF('CLINs &amp; Ceiling Rates'!E129="","",'CLINs &amp; Ceiling Rates'!E129)</f>
        <v/>
      </c>
      <c r="E127" s="335" t="str">
        <f>IF('CLINs &amp; Ceiling Rates'!F129="","",'CLINs &amp; Ceiling Rates'!F129)</f>
        <v/>
      </c>
      <c r="F127" s="388">
        <f>'Labor Loading Matrix'!D556</f>
        <v>0</v>
      </c>
      <c r="G127" s="389">
        <f>'CLINs &amp; Ceiling Rates'!J129</f>
        <v>0</v>
      </c>
      <c r="H127" s="411">
        <f t="shared" si="15"/>
        <v>0</v>
      </c>
      <c r="I127" s="403"/>
      <c r="J127" s="384">
        <f t="shared" si="16"/>
        <v>0</v>
      </c>
      <c r="K127" s="398">
        <f t="shared" si="17"/>
        <v>0</v>
      </c>
      <c r="L127" s="87"/>
      <c r="M127" s="373">
        <f t="shared" si="18"/>
        <v>0</v>
      </c>
      <c r="N127" s="374">
        <f t="shared" si="19"/>
        <v>0</v>
      </c>
      <c r="O127" s="374">
        <f t="shared" si="20"/>
        <v>0</v>
      </c>
      <c r="P127" s="374">
        <f t="shared" si="21"/>
        <v>0</v>
      </c>
    </row>
    <row r="128" spans="1:16" ht="15" hidden="1" customHeight="1" x14ac:dyDescent="0.25">
      <c r="A128" s="396">
        <f>'CLINs &amp; Ceiling Rates'!B130</f>
        <v>0</v>
      </c>
      <c r="B128" s="315">
        <f>'CLINs &amp; Ceiling Rates'!C130</f>
        <v>0</v>
      </c>
      <c r="C128" s="387" t="str">
        <f>'CLINs &amp; Ceiling Rates'!I130</f>
        <v/>
      </c>
      <c r="D128" s="335" t="str">
        <f>IF('CLINs &amp; Ceiling Rates'!E130="","",'CLINs &amp; Ceiling Rates'!E130)</f>
        <v/>
      </c>
      <c r="E128" s="335" t="str">
        <f>IF('CLINs &amp; Ceiling Rates'!F130="","",'CLINs &amp; Ceiling Rates'!F130)</f>
        <v/>
      </c>
      <c r="F128" s="388">
        <f>'Labor Loading Matrix'!D557</f>
        <v>0</v>
      </c>
      <c r="G128" s="389">
        <f>'CLINs &amp; Ceiling Rates'!J130</f>
        <v>0</v>
      </c>
      <c r="H128" s="411">
        <f t="shared" si="15"/>
        <v>0</v>
      </c>
      <c r="I128" s="403"/>
      <c r="J128" s="384">
        <f t="shared" si="16"/>
        <v>0</v>
      </c>
      <c r="K128" s="398">
        <f t="shared" si="17"/>
        <v>0</v>
      </c>
      <c r="L128" s="87"/>
      <c r="M128" s="373">
        <f t="shared" si="18"/>
        <v>0</v>
      </c>
      <c r="N128" s="374">
        <f t="shared" si="19"/>
        <v>0</v>
      </c>
      <c r="O128" s="374">
        <f t="shared" si="20"/>
        <v>0</v>
      </c>
      <c r="P128" s="374">
        <f t="shared" si="21"/>
        <v>0</v>
      </c>
    </row>
    <row r="129" spans="1:16" ht="15" hidden="1" customHeight="1" x14ac:dyDescent="0.25">
      <c r="A129" s="396">
        <f>'CLINs &amp; Ceiling Rates'!B131</f>
        <v>0</v>
      </c>
      <c r="B129" s="315">
        <f>'CLINs &amp; Ceiling Rates'!C131</f>
        <v>0</v>
      </c>
      <c r="C129" s="387" t="str">
        <f>'CLINs &amp; Ceiling Rates'!I131</f>
        <v/>
      </c>
      <c r="D129" s="335" t="str">
        <f>IF('CLINs &amp; Ceiling Rates'!E131="","",'CLINs &amp; Ceiling Rates'!E131)</f>
        <v/>
      </c>
      <c r="E129" s="335" t="str">
        <f>IF('CLINs &amp; Ceiling Rates'!F131="","",'CLINs &amp; Ceiling Rates'!F131)</f>
        <v/>
      </c>
      <c r="F129" s="388">
        <f>'Labor Loading Matrix'!D558</f>
        <v>0</v>
      </c>
      <c r="G129" s="389">
        <f>'CLINs &amp; Ceiling Rates'!J131</f>
        <v>0</v>
      </c>
      <c r="H129" s="411">
        <f t="shared" si="15"/>
        <v>0</v>
      </c>
      <c r="I129" s="403"/>
      <c r="J129" s="384">
        <f t="shared" si="16"/>
        <v>0</v>
      </c>
      <c r="K129" s="398">
        <f t="shared" si="17"/>
        <v>0</v>
      </c>
      <c r="L129" s="87"/>
      <c r="M129" s="373">
        <f t="shared" si="18"/>
        <v>0</v>
      </c>
      <c r="N129" s="374">
        <f t="shared" si="19"/>
        <v>0</v>
      </c>
      <c r="O129" s="374">
        <f t="shared" si="20"/>
        <v>0</v>
      </c>
      <c r="P129" s="374">
        <f t="shared" si="21"/>
        <v>0</v>
      </c>
    </row>
    <row r="130" spans="1:16" ht="15" hidden="1" customHeight="1" x14ac:dyDescent="0.25">
      <c r="A130" s="396">
        <f>'CLINs &amp; Ceiling Rates'!B132</f>
        <v>0</v>
      </c>
      <c r="B130" s="315">
        <f>'CLINs &amp; Ceiling Rates'!C132</f>
        <v>0</v>
      </c>
      <c r="C130" s="387" t="str">
        <f>'CLINs &amp; Ceiling Rates'!I132</f>
        <v/>
      </c>
      <c r="D130" s="335" t="str">
        <f>IF('CLINs &amp; Ceiling Rates'!E132="","",'CLINs &amp; Ceiling Rates'!E132)</f>
        <v/>
      </c>
      <c r="E130" s="335" t="str">
        <f>IF('CLINs &amp; Ceiling Rates'!F132="","",'CLINs &amp; Ceiling Rates'!F132)</f>
        <v/>
      </c>
      <c r="F130" s="388">
        <f>'Labor Loading Matrix'!D559</f>
        <v>0</v>
      </c>
      <c r="G130" s="389">
        <f>'CLINs &amp; Ceiling Rates'!J132</f>
        <v>0</v>
      </c>
      <c r="H130" s="411">
        <f t="shared" si="15"/>
        <v>0</v>
      </c>
      <c r="I130" s="403"/>
      <c r="J130" s="384">
        <f t="shared" si="16"/>
        <v>0</v>
      </c>
      <c r="K130" s="398">
        <f t="shared" si="17"/>
        <v>0</v>
      </c>
      <c r="L130" s="87"/>
      <c r="M130" s="373">
        <f t="shared" si="18"/>
        <v>0</v>
      </c>
      <c r="N130" s="374">
        <f t="shared" si="19"/>
        <v>0</v>
      </c>
      <c r="O130" s="374">
        <f t="shared" si="20"/>
        <v>0</v>
      </c>
      <c r="P130" s="374">
        <f t="shared" si="21"/>
        <v>0</v>
      </c>
    </row>
    <row r="131" spans="1:16" ht="15" hidden="1" customHeight="1" x14ac:dyDescent="0.25">
      <c r="A131" s="396">
        <f>'CLINs &amp; Ceiling Rates'!B133</f>
        <v>0</v>
      </c>
      <c r="B131" s="315">
        <f>'CLINs &amp; Ceiling Rates'!C133</f>
        <v>0</v>
      </c>
      <c r="C131" s="387" t="str">
        <f>'CLINs &amp; Ceiling Rates'!I133</f>
        <v/>
      </c>
      <c r="D131" s="335" t="str">
        <f>IF('CLINs &amp; Ceiling Rates'!E133="","",'CLINs &amp; Ceiling Rates'!E133)</f>
        <v/>
      </c>
      <c r="E131" s="335" t="str">
        <f>IF('CLINs &amp; Ceiling Rates'!F133="","",'CLINs &amp; Ceiling Rates'!F133)</f>
        <v/>
      </c>
      <c r="F131" s="388">
        <f>'Labor Loading Matrix'!D560</f>
        <v>0</v>
      </c>
      <c r="G131" s="389">
        <f>'CLINs &amp; Ceiling Rates'!J133</f>
        <v>0</v>
      </c>
      <c r="H131" s="411">
        <f t="shared" si="15"/>
        <v>0</v>
      </c>
      <c r="I131" s="403"/>
      <c r="J131" s="384">
        <f t="shared" si="16"/>
        <v>0</v>
      </c>
      <c r="K131" s="398">
        <f t="shared" si="17"/>
        <v>0</v>
      </c>
      <c r="L131" s="87"/>
      <c r="M131" s="373">
        <f t="shared" si="18"/>
        <v>0</v>
      </c>
      <c r="N131" s="374">
        <f t="shared" si="19"/>
        <v>0</v>
      </c>
      <c r="O131" s="374">
        <f t="shared" si="20"/>
        <v>0</v>
      </c>
      <c r="P131" s="374">
        <f t="shared" si="21"/>
        <v>0</v>
      </c>
    </row>
    <row r="132" spans="1:16" ht="15" hidden="1" customHeight="1" x14ac:dyDescent="0.25">
      <c r="A132" s="396">
        <f>'CLINs &amp; Ceiling Rates'!B134</f>
        <v>0</v>
      </c>
      <c r="B132" s="315">
        <f>'CLINs &amp; Ceiling Rates'!C134</f>
        <v>0</v>
      </c>
      <c r="C132" s="387" t="str">
        <f>'CLINs &amp; Ceiling Rates'!I134</f>
        <v/>
      </c>
      <c r="D132" s="335" t="str">
        <f>IF('CLINs &amp; Ceiling Rates'!E134="","",'CLINs &amp; Ceiling Rates'!E134)</f>
        <v/>
      </c>
      <c r="E132" s="335" t="str">
        <f>IF('CLINs &amp; Ceiling Rates'!F134="","",'CLINs &amp; Ceiling Rates'!F134)</f>
        <v/>
      </c>
      <c r="F132" s="388">
        <f>'Labor Loading Matrix'!D561</f>
        <v>0</v>
      </c>
      <c r="G132" s="389">
        <f>'CLINs &amp; Ceiling Rates'!J134</f>
        <v>0</v>
      </c>
      <c r="H132" s="411">
        <f t="shared" si="15"/>
        <v>0</v>
      </c>
      <c r="I132" s="403"/>
      <c r="J132" s="384">
        <f t="shared" si="16"/>
        <v>0</v>
      </c>
      <c r="K132" s="398">
        <f t="shared" si="17"/>
        <v>0</v>
      </c>
      <c r="L132" s="87"/>
      <c r="M132" s="373">
        <f t="shared" si="18"/>
        <v>0</v>
      </c>
      <c r="N132" s="374">
        <f t="shared" si="19"/>
        <v>0</v>
      </c>
      <c r="O132" s="374">
        <f t="shared" si="20"/>
        <v>0</v>
      </c>
      <c r="P132" s="374">
        <f t="shared" si="21"/>
        <v>0</v>
      </c>
    </row>
    <row r="133" spans="1:16" ht="15" hidden="1" customHeight="1" x14ac:dyDescent="0.25">
      <c r="A133" s="396">
        <f>'CLINs &amp; Ceiling Rates'!B135</f>
        <v>0</v>
      </c>
      <c r="B133" s="315">
        <f>'CLINs &amp; Ceiling Rates'!C135</f>
        <v>0</v>
      </c>
      <c r="C133" s="387" t="str">
        <f>'CLINs &amp; Ceiling Rates'!I135</f>
        <v/>
      </c>
      <c r="D133" s="335" t="str">
        <f>IF('CLINs &amp; Ceiling Rates'!E135="","",'CLINs &amp; Ceiling Rates'!E135)</f>
        <v/>
      </c>
      <c r="E133" s="335" t="str">
        <f>IF('CLINs &amp; Ceiling Rates'!F135="","",'CLINs &amp; Ceiling Rates'!F135)</f>
        <v/>
      </c>
      <c r="F133" s="388">
        <f>'Labor Loading Matrix'!D562</f>
        <v>0</v>
      </c>
      <c r="G133" s="389">
        <f>'CLINs &amp; Ceiling Rates'!J135</f>
        <v>0</v>
      </c>
      <c r="H133" s="411">
        <f t="shared" si="15"/>
        <v>0</v>
      </c>
      <c r="I133" s="403"/>
      <c r="J133" s="384">
        <f t="shared" si="16"/>
        <v>0</v>
      </c>
      <c r="K133" s="398">
        <f t="shared" si="17"/>
        <v>0</v>
      </c>
      <c r="L133" s="87"/>
      <c r="M133" s="373">
        <f t="shared" si="18"/>
        <v>0</v>
      </c>
      <c r="N133" s="374">
        <f t="shared" si="19"/>
        <v>0</v>
      </c>
      <c r="O133" s="374">
        <f t="shared" si="20"/>
        <v>0</v>
      </c>
      <c r="P133" s="374">
        <f t="shared" si="21"/>
        <v>0</v>
      </c>
    </row>
    <row r="134" spans="1:16" ht="15" hidden="1" customHeight="1" x14ac:dyDescent="0.25">
      <c r="A134" s="396">
        <f>'CLINs &amp; Ceiling Rates'!B136</f>
        <v>0</v>
      </c>
      <c r="B134" s="315">
        <f>'CLINs &amp; Ceiling Rates'!C136</f>
        <v>0</v>
      </c>
      <c r="C134" s="387" t="str">
        <f>'CLINs &amp; Ceiling Rates'!I136</f>
        <v/>
      </c>
      <c r="D134" s="335" t="str">
        <f>IF('CLINs &amp; Ceiling Rates'!E136="","",'CLINs &amp; Ceiling Rates'!E136)</f>
        <v/>
      </c>
      <c r="E134" s="335" t="str">
        <f>IF('CLINs &amp; Ceiling Rates'!F136="","",'CLINs &amp; Ceiling Rates'!F136)</f>
        <v/>
      </c>
      <c r="F134" s="388">
        <f>'Labor Loading Matrix'!D563</f>
        <v>0</v>
      </c>
      <c r="G134" s="389">
        <f>'CLINs &amp; Ceiling Rates'!J136</f>
        <v>0</v>
      </c>
      <c r="H134" s="411">
        <f t="shared" si="15"/>
        <v>0</v>
      </c>
      <c r="I134" s="403"/>
      <c r="J134" s="384">
        <f t="shared" si="16"/>
        <v>0</v>
      </c>
      <c r="K134" s="398">
        <f t="shared" si="17"/>
        <v>0</v>
      </c>
      <c r="L134" s="87"/>
      <c r="M134" s="373">
        <f t="shared" ref="M134:M165" si="22">IF(D134&lt;&gt;"Subcontractor",F134/F$216, 0)</f>
        <v>0</v>
      </c>
      <c r="N134" s="374">
        <f t="shared" ref="N134:N165" si="23">IFERROR(IF(D134="Subcontractor",F134/F$216, 0),0)</f>
        <v>0</v>
      </c>
      <c r="O134" s="374">
        <f t="shared" ref="O134:O165" si="24">IFERROR(IF(AND(D134&lt;&gt;"Subcontractor",F134&gt;0),$K134/$K$216, 0),0)</f>
        <v>0</v>
      </c>
      <c r="P134" s="374">
        <f t="shared" ref="P134:P165" si="25">IFERROR(IF(D134="Subcontractor",$K134/$K$216, 0),0)</f>
        <v>0</v>
      </c>
    </row>
    <row r="135" spans="1:16" ht="15" hidden="1" customHeight="1" x14ac:dyDescent="0.25">
      <c r="A135" s="396">
        <f>'CLINs &amp; Ceiling Rates'!B137</f>
        <v>0</v>
      </c>
      <c r="B135" s="315">
        <f>'CLINs &amp; Ceiling Rates'!C137</f>
        <v>0</v>
      </c>
      <c r="C135" s="387" t="str">
        <f>'CLINs &amp; Ceiling Rates'!I137</f>
        <v/>
      </c>
      <c r="D135" s="335" t="str">
        <f>IF('CLINs &amp; Ceiling Rates'!E137="","",'CLINs &amp; Ceiling Rates'!E137)</f>
        <v/>
      </c>
      <c r="E135" s="335" t="str">
        <f>IF('CLINs &amp; Ceiling Rates'!F137="","",'CLINs &amp; Ceiling Rates'!F137)</f>
        <v/>
      </c>
      <c r="F135" s="388">
        <f>'Labor Loading Matrix'!D564</f>
        <v>0</v>
      </c>
      <c r="G135" s="389">
        <f>'CLINs &amp; Ceiling Rates'!J137</f>
        <v>0</v>
      </c>
      <c r="H135" s="411">
        <f t="shared" si="15"/>
        <v>0</v>
      </c>
      <c r="I135" s="403"/>
      <c r="J135" s="384">
        <f t="shared" si="16"/>
        <v>0</v>
      </c>
      <c r="K135" s="398">
        <f t="shared" si="17"/>
        <v>0</v>
      </c>
      <c r="L135" s="87"/>
      <c r="M135" s="373">
        <f t="shared" si="22"/>
        <v>0</v>
      </c>
      <c r="N135" s="374">
        <f t="shared" si="23"/>
        <v>0</v>
      </c>
      <c r="O135" s="374">
        <f t="shared" si="24"/>
        <v>0</v>
      </c>
      <c r="P135" s="374">
        <f t="shared" si="25"/>
        <v>0</v>
      </c>
    </row>
    <row r="136" spans="1:16" ht="15" hidden="1" customHeight="1" x14ac:dyDescent="0.25">
      <c r="A136" s="396">
        <f>'CLINs &amp; Ceiling Rates'!B138</f>
        <v>0</v>
      </c>
      <c r="B136" s="315">
        <f>'CLINs &amp; Ceiling Rates'!C138</f>
        <v>0</v>
      </c>
      <c r="C136" s="387" t="str">
        <f>'CLINs &amp; Ceiling Rates'!I138</f>
        <v/>
      </c>
      <c r="D136" s="335" t="str">
        <f>IF('CLINs &amp; Ceiling Rates'!E138="","",'CLINs &amp; Ceiling Rates'!E138)</f>
        <v/>
      </c>
      <c r="E136" s="335" t="str">
        <f>IF('CLINs &amp; Ceiling Rates'!F138="","",'CLINs &amp; Ceiling Rates'!F138)</f>
        <v/>
      </c>
      <c r="F136" s="388">
        <f>'Labor Loading Matrix'!D565</f>
        <v>0</v>
      </c>
      <c r="G136" s="389">
        <f>'CLINs &amp; Ceiling Rates'!J138</f>
        <v>0</v>
      </c>
      <c r="H136" s="411">
        <f t="shared" ref="H136:H147" si="26">ROUND(IFERROR(G136*F136,0),2)</f>
        <v>0</v>
      </c>
      <c r="I136" s="403"/>
      <c r="J136" s="384">
        <f t="shared" ref="J136:J147" si="27">ROUND((1-I136)*G136,2)</f>
        <v>0</v>
      </c>
      <c r="K136" s="398">
        <f t="shared" ref="K136:K147" si="28">IFERROR(ROUND(J136*F136,2),0)</f>
        <v>0</v>
      </c>
      <c r="L136" s="87"/>
      <c r="M136" s="373">
        <f t="shared" si="22"/>
        <v>0</v>
      </c>
      <c r="N136" s="374">
        <f t="shared" si="23"/>
        <v>0</v>
      </c>
      <c r="O136" s="374">
        <f t="shared" si="24"/>
        <v>0</v>
      </c>
      <c r="P136" s="374">
        <f t="shared" si="25"/>
        <v>0</v>
      </c>
    </row>
    <row r="137" spans="1:16" ht="15" hidden="1" customHeight="1" x14ac:dyDescent="0.25">
      <c r="A137" s="396">
        <f>'CLINs &amp; Ceiling Rates'!B139</f>
        <v>0</v>
      </c>
      <c r="B137" s="315">
        <f>'CLINs &amp; Ceiling Rates'!C139</f>
        <v>0</v>
      </c>
      <c r="C137" s="387" t="str">
        <f>'CLINs &amp; Ceiling Rates'!I139</f>
        <v/>
      </c>
      <c r="D137" s="335" t="str">
        <f>IF('CLINs &amp; Ceiling Rates'!E139="","",'CLINs &amp; Ceiling Rates'!E139)</f>
        <v/>
      </c>
      <c r="E137" s="335" t="str">
        <f>IF('CLINs &amp; Ceiling Rates'!F139="","",'CLINs &amp; Ceiling Rates'!F139)</f>
        <v/>
      </c>
      <c r="F137" s="388">
        <f>'Labor Loading Matrix'!D566</f>
        <v>0</v>
      </c>
      <c r="G137" s="389">
        <f>'CLINs &amp; Ceiling Rates'!J139</f>
        <v>0</v>
      </c>
      <c r="H137" s="411">
        <f t="shared" si="26"/>
        <v>0</v>
      </c>
      <c r="I137" s="403"/>
      <c r="J137" s="384">
        <f t="shared" si="27"/>
        <v>0</v>
      </c>
      <c r="K137" s="398">
        <f t="shared" si="28"/>
        <v>0</v>
      </c>
      <c r="L137" s="87"/>
      <c r="M137" s="373">
        <f t="shared" si="22"/>
        <v>0</v>
      </c>
      <c r="N137" s="374">
        <f t="shared" si="23"/>
        <v>0</v>
      </c>
      <c r="O137" s="374">
        <f t="shared" si="24"/>
        <v>0</v>
      </c>
      <c r="P137" s="374">
        <f t="shared" si="25"/>
        <v>0</v>
      </c>
    </row>
    <row r="138" spans="1:16" ht="15" hidden="1" customHeight="1" x14ac:dyDescent="0.25">
      <c r="A138" s="396">
        <f>'CLINs &amp; Ceiling Rates'!B140</f>
        <v>0</v>
      </c>
      <c r="B138" s="315">
        <f>'CLINs &amp; Ceiling Rates'!C140</f>
        <v>0</v>
      </c>
      <c r="C138" s="387" t="str">
        <f>'CLINs &amp; Ceiling Rates'!I140</f>
        <v/>
      </c>
      <c r="D138" s="335" t="str">
        <f>IF('CLINs &amp; Ceiling Rates'!E140="","",'CLINs &amp; Ceiling Rates'!E140)</f>
        <v/>
      </c>
      <c r="E138" s="335" t="str">
        <f>IF('CLINs &amp; Ceiling Rates'!F140="","",'CLINs &amp; Ceiling Rates'!F140)</f>
        <v/>
      </c>
      <c r="F138" s="388">
        <f>'Labor Loading Matrix'!D567</f>
        <v>0</v>
      </c>
      <c r="G138" s="389">
        <f>'CLINs &amp; Ceiling Rates'!J140</f>
        <v>0</v>
      </c>
      <c r="H138" s="411">
        <f t="shared" si="26"/>
        <v>0</v>
      </c>
      <c r="I138" s="403"/>
      <c r="J138" s="384">
        <f t="shared" si="27"/>
        <v>0</v>
      </c>
      <c r="K138" s="398">
        <f t="shared" si="28"/>
        <v>0</v>
      </c>
      <c r="L138" s="87"/>
      <c r="M138" s="373">
        <f t="shared" si="22"/>
        <v>0</v>
      </c>
      <c r="N138" s="374">
        <f t="shared" si="23"/>
        <v>0</v>
      </c>
      <c r="O138" s="374">
        <f t="shared" si="24"/>
        <v>0</v>
      </c>
      <c r="P138" s="374">
        <f t="shared" si="25"/>
        <v>0</v>
      </c>
    </row>
    <row r="139" spans="1:16" ht="15" hidden="1" customHeight="1" x14ac:dyDescent="0.25">
      <c r="A139" s="396">
        <f>'CLINs &amp; Ceiling Rates'!B141</f>
        <v>0</v>
      </c>
      <c r="B139" s="315">
        <f>'CLINs &amp; Ceiling Rates'!C141</f>
        <v>0</v>
      </c>
      <c r="C139" s="387" t="str">
        <f>'CLINs &amp; Ceiling Rates'!I141</f>
        <v/>
      </c>
      <c r="D139" s="335" t="str">
        <f>IF('CLINs &amp; Ceiling Rates'!E141="","",'CLINs &amp; Ceiling Rates'!E141)</f>
        <v/>
      </c>
      <c r="E139" s="335" t="str">
        <f>IF('CLINs &amp; Ceiling Rates'!F141="","",'CLINs &amp; Ceiling Rates'!F141)</f>
        <v/>
      </c>
      <c r="F139" s="388">
        <f>'Labor Loading Matrix'!D568</f>
        <v>0</v>
      </c>
      <c r="G139" s="389">
        <f>'CLINs &amp; Ceiling Rates'!J141</f>
        <v>0</v>
      </c>
      <c r="H139" s="411">
        <f t="shared" si="26"/>
        <v>0</v>
      </c>
      <c r="I139" s="403"/>
      <c r="J139" s="384">
        <f t="shared" si="27"/>
        <v>0</v>
      </c>
      <c r="K139" s="398">
        <f t="shared" si="28"/>
        <v>0</v>
      </c>
      <c r="L139" s="87"/>
      <c r="M139" s="373">
        <f t="shared" si="22"/>
        <v>0</v>
      </c>
      <c r="N139" s="374">
        <f t="shared" si="23"/>
        <v>0</v>
      </c>
      <c r="O139" s="374">
        <f t="shared" si="24"/>
        <v>0</v>
      </c>
      <c r="P139" s="374">
        <f t="shared" si="25"/>
        <v>0</v>
      </c>
    </row>
    <row r="140" spans="1:16" ht="15" hidden="1" customHeight="1" x14ac:dyDescent="0.25">
      <c r="A140" s="396">
        <f>'CLINs &amp; Ceiling Rates'!B142</f>
        <v>0</v>
      </c>
      <c r="B140" s="315">
        <f>'CLINs &amp; Ceiling Rates'!C142</f>
        <v>0</v>
      </c>
      <c r="C140" s="387" t="str">
        <f>'CLINs &amp; Ceiling Rates'!I142</f>
        <v/>
      </c>
      <c r="D140" s="335" t="str">
        <f>IF('CLINs &amp; Ceiling Rates'!E142="","",'CLINs &amp; Ceiling Rates'!E142)</f>
        <v/>
      </c>
      <c r="E140" s="335" t="str">
        <f>IF('CLINs &amp; Ceiling Rates'!F142="","",'CLINs &amp; Ceiling Rates'!F142)</f>
        <v/>
      </c>
      <c r="F140" s="388">
        <f>'Labor Loading Matrix'!D569</f>
        <v>0</v>
      </c>
      <c r="G140" s="389">
        <f>'CLINs &amp; Ceiling Rates'!J142</f>
        <v>0</v>
      </c>
      <c r="H140" s="411">
        <f t="shared" si="26"/>
        <v>0</v>
      </c>
      <c r="I140" s="403"/>
      <c r="J140" s="384">
        <f t="shared" si="27"/>
        <v>0</v>
      </c>
      <c r="K140" s="398">
        <f t="shared" si="28"/>
        <v>0</v>
      </c>
      <c r="L140" s="87"/>
      <c r="M140" s="373">
        <f t="shared" si="22"/>
        <v>0</v>
      </c>
      <c r="N140" s="374">
        <f t="shared" si="23"/>
        <v>0</v>
      </c>
      <c r="O140" s="374">
        <f t="shared" si="24"/>
        <v>0</v>
      </c>
      <c r="P140" s="374">
        <f t="shared" si="25"/>
        <v>0</v>
      </c>
    </row>
    <row r="141" spans="1:16" ht="15" hidden="1" customHeight="1" x14ac:dyDescent="0.25">
      <c r="A141" s="396">
        <f>'CLINs &amp; Ceiling Rates'!B143</f>
        <v>0</v>
      </c>
      <c r="B141" s="315">
        <f>'CLINs &amp; Ceiling Rates'!C143</f>
        <v>0</v>
      </c>
      <c r="C141" s="387" t="str">
        <f>'CLINs &amp; Ceiling Rates'!I143</f>
        <v/>
      </c>
      <c r="D141" s="335" t="str">
        <f>IF('CLINs &amp; Ceiling Rates'!E143="","",'CLINs &amp; Ceiling Rates'!E143)</f>
        <v/>
      </c>
      <c r="E141" s="335" t="str">
        <f>IF('CLINs &amp; Ceiling Rates'!F143="","",'CLINs &amp; Ceiling Rates'!F143)</f>
        <v/>
      </c>
      <c r="F141" s="388">
        <f>'Labor Loading Matrix'!D570</f>
        <v>0</v>
      </c>
      <c r="G141" s="389">
        <f>'CLINs &amp; Ceiling Rates'!J143</f>
        <v>0</v>
      </c>
      <c r="H141" s="411">
        <f t="shared" si="26"/>
        <v>0</v>
      </c>
      <c r="I141" s="403"/>
      <c r="J141" s="384">
        <f t="shared" si="27"/>
        <v>0</v>
      </c>
      <c r="K141" s="398">
        <f t="shared" si="28"/>
        <v>0</v>
      </c>
      <c r="L141" s="87"/>
      <c r="M141" s="373">
        <f t="shared" si="22"/>
        <v>0</v>
      </c>
      <c r="N141" s="374">
        <f t="shared" si="23"/>
        <v>0</v>
      </c>
      <c r="O141" s="374">
        <f t="shared" si="24"/>
        <v>0</v>
      </c>
      <c r="P141" s="374">
        <f t="shared" si="25"/>
        <v>0</v>
      </c>
    </row>
    <row r="142" spans="1:16" ht="15" hidden="1" customHeight="1" x14ac:dyDescent="0.25">
      <c r="A142" s="396">
        <f>'CLINs &amp; Ceiling Rates'!B144</f>
        <v>0</v>
      </c>
      <c r="B142" s="315">
        <f>'CLINs &amp; Ceiling Rates'!C144</f>
        <v>0</v>
      </c>
      <c r="C142" s="387" t="str">
        <f>'CLINs &amp; Ceiling Rates'!I144</f>
        <v/>
      </c>
      <c r="D142" s="335" t="str">
        <f>IF('CLINs &amp; Ceiling Rates'!E144="","",'CLINs &amp; Ceiling Rates'!E144)</f>
        <v/>
      </c>
      <c r="E142" s="335" t="str">
        <f>IF('CLINs &amp; Ceiling Rates'!F144="","",'CLINs &amp; Ceiling Rates'!F144)</f>
        <v/>
      </c>
      <c r="F142" s="388">
        <f>'Labor Loading Matrix'!D571</f>
        <v>0</v>
      </c>
      <c r="G142" s="389">
        <f>'CLINs &amp; Ceiling Rates'!J144</f>
        <v>0</v>
      </c>
      <c r="H142" s="411">
        <f t="shared" si="26"/>
        <v>0</v>
      </c>
      <c r="I142" s="403"/>
      <c r="J142" s="384">
        <f t="shared" si="27"/>
        <v>0</v>
      </c>
      <c r="K142" s="398">
        <f t="shared" si="28"/>
        <v>0</v>
      </c>
      <c r="L142" s="87"/>
      <c r="M142" s="373">
        <f t="shared" si="22"/>
        <v>0</v>
      </c>
      <c r="N142" s="374">
        <f t="shared" si="23"/>
        <v>0</v>
      </c>
      <c r="O142" s="374">
        <f t="shared" si="24"/>
        <v>0</v>
      </c>
      <c r="P142" s="374">
        <f t="shared" si="25"/>
        <v>0</v>
      </c>
    </row>
    <row r="143" spans="1:16" ht="15" hidden="1" customHeight="1" x14ac:dyDescent="0.25">
      <c r="A143" s="396">
        <f>'CLINs &amp; Ceiling Rates'!B145</f>
        <v>0</v>
      </c>
      <c r="B143" s="315">
        <f>'CLINs &amp; Ceiling Rates'!C145</f>
        <v>0</v>
      </c>
      <c r="C143" s="387" t="str">
        <f>'CLINs &amp; Ceiling Rates'!I145</f>
        <v/>
      </c>
      <c r="D143" s="335" t="str">
        <f>IF('CLINs &amp; Ceiling Rates'!E145="","",'CLINs &amp; Ceiling Rates'!E145)</f>
        <v/>
      </c>
      <c r="E143" s="335" t="str">
        <f>IF('CLINs &amp; Ceiling Rates'!F145="","",'CLINs &amp; Ceiling Rates'!F145)</f>
        <v/>
      </c>
      <c r="F143" s="388">
        <f>'Labor Loading Matrix'!D572</f>
        <v>0</v>
      </c>
      <c r="G143" s="389">
        <f>'CLINs &amp; Ceiling Rates'!J145</f>
        <v>0</v>
      </c>
      <c r="H143" s="411">
        <f t="shared" si="26"/>
        <v>0</v>
      </c>
      <c r="I143" s="403"/>
      <c r="J143" s="384">
        <f t="shared" si="27"/>
        <v>0</v>
      </c>
      <c r="K143" s="398">
        <f t="shared" si="28"/>
        <v>0</v>
      </c>
      <c r="L143" s="87"/>
      <c r="M143" s="373">
        <f t="shared" si="22"/>
        <v>0</v>
      </c>
      <c r="N143" s="374">
        <f t="shared" si="23"/>
        <v>0</v>
      </c>
      <c r="O143" s="374">
        <f t="shared" si="24"/>
        <v>0</v>
      </c>
      <c r="P143" s="374">
        <f t="shared" si="25"/>
        <v>0</v>
      </c>
    </row>
    <row r="144" spans="1:16" ht="15" hidden="1" customHeight="1" x14ac:dyDescent="0.25">
      <c r="A144" s="396">
        <f>'CLINs &amp; Ceiling Rates'!B146</f>
        <v>0</v>
      </c>
      <c r="B144" s="315">
        <f>'CLINs &amp; Ceiling Rates'!C146</f>
        <v>0</v>
      </c>
      <c r="C144" s="387" t="str">
        <f>'CLINs &amp; Ceiling Rates'!I146</f>
        <v/>
      </c>
      <c r="D144" s="335" t="str">
        <f>IF('CLINs &amp; Ceiling Rates'!E146="","",'CLINs &amp; Ceiling Rates'!E146)</f>
        <v/>
      </c>
      <c r="E144" s="335" t="str">
        <f>IF('CLINs &amp; Ceiling Rates'!F146="","",'CLINs &amp; Ceiling Rates'!F146)</f>
        <v/>
      </c>
      <c r="F144" s="388">
        <f>'Labor Loading Matrix'!D573</f>
        <v>0</v>
      </c>
      <c r="G144" s="389">
        <f>'CLINs &amp; Ceiling Rates'!J146</f>
        <v>0</v>
      </c>
      <c r="H144" s="411">
        <f t="shared" si="26"/>
        <v>0</v>
      </c>
      <c r="I144" s="403"/>
      <c r="J144" s="384">
        <f t="shared" si="27"/>
        <v>0</v>
      </c>
      <c r="K144" s="398">
        <f t="shared" si="28"/>
        <v>0</v>
      </c>
      <c r="L144" s="87"/>
      <c r="M144" s="373">
        <f t="shared" si="22"/>
        <v>0</v>
      </c>
      <c r="N144" s="374">
        <f t="shared" si="23"/>
        <v>0</v>
      </c>
      <c r="O144" s="374">
        <f t="shared" si="24"/>
        <v>0</v>
      </c>
      <c r="P144" s="374">
        <f t="shared" si="25"/>
        <v>0</v>
      </c>
    </row>
    <row r="145" spans="1:16" ht="15" hidden="1" customHeight="1" x14ac:dyDescent="0.25">
      <c r="A145" s="396">
        <f>'CLINs &amp; Ceiling Rates'!B147</f>
        <v>0</v>
      </c>
      <c r="B145" s="315">
        <f>'CLINs &amp; Ceiling Rates'!C147</f>
        <v>0</v>
      </c>
      <c r="C145" s="387" t="str">
        <f>'CLINs &amp; Ceiling Rates'!I147</f>
        <v/>
      </c>
      <c r="D145" s="335" t="str">
        <f>IF('CLINs &amp; Ceiling Rates'!E147="","",'CLINs &amp; Ceiling Rates'!E147)</f>
        <v/>
      </c>
      <c r="E145" s="335" t="str">
        <f>IF('CLINs &amp; Ceiling Rates'!F147="","",'CLINs &amp; Ceiling Rates'!F147)</f>
        <v/>
      </c>
      <c r="F145" s="388">
        <f>'Labor Loading Matrix'!D574</f>
        <v>0</v>
      </c>
      <c r="G145" s="389">
        <f>'CLINs &amp; Ceiling Rates'!J147</f>
        <v>0</v>
      </c>
      <c r="H145" s="411">
        <f t="shared" si="26"/>
        <v>0</v>
      </c>
      <c r="I145" s="403"/>
      <c r="J145" s="384">
        <f t="shared" si="27"/>
        <v>0</v>
      </c>
      <c r="K145" s="398">
        <f t="shared" si="28"/>
        <v>0</v>
      </c>
      <c r="L145" s="87"/>
      <c r="M145" s="373">
        <f t="shared" si="22"/>
        <v>0</v>
      </c>
      <c r="N145" s="374">
        <f t="shared" si="23"/>
        <v>0</v>
      </c>
      <c r="O145" s="374">
        <f t="shared" si="24"/>
        <v>0</v>
      </c>
      <c r="P145" s="374">
        <f t="shared" si="25"/>
        <v>0</v>
      </c>
    </row>
    <row r="146" spans="1:16" ht="15" hidden="1" customHeight="1" x14ac:dyDescent="0.25">
      <c r="A146" s="396">
        <f>'CLINs &amp; Ceiling Rates'!B148</f>
        <v>0</v>
      </c>
      <c r="B146" s="315">
        <f>'CLINs &amp; Ceiling Rates'!C148</f>
        <v>0</v>
      </c>
      <c r="C146" s="387" t="str">
        <f>'CLINs &amp; Ceiling Rates'!I148</f>
        <v/>
      </c>
      <c r="D146" s="335" t="str">
        <f>IF('CLINs &amp; Ceiling Rates'!E148="","",'CLINs &amp; Ceiling Rates'!E148)</f>
        <v/>
      </c>
      <c r="E146" s="335" t="str">
        <f>IF('CLINs &amp; Ceiling Rates'!F148="","",'CLINs &amp; Ceiling Rates'!F148)</f>
        <v/>
      </c>
      <c r="F146" s="388">
        <f>'Labor Loading Matrix'!D575</f>
        <v>0</v>
      </c>
      <c r="G146" s="389">
        <f>'CLINs &amp; Ceiling Rates'!J148</f>
        <v>0</v>
      </c>
      <c r="H146" s="411">
        <f t="shared" si="26"/>
        <v>0</v>
      </c>
      <c r="I146" s="403"/>
      <c r="J146" s="384">
        <f t="shared" si="27"/>
        <v>0</v>
      </c>
      <c r="K146" s="398">
        <f t="shared" si="28"/>
        <v>0</v>
      </c>
      <c r="L146" s="87"/>
      <c r="M146" s="373">
        <f t="shared" si="22"/>
        <v>0</v>
      </c>
      <c r="N146" s="374">
        <f t="shared" si="23"/>
        <v>0</v>
      </c>
      <c r="O146" s="374">
        <f t="shared" si="24"/>
        <v>0</v>
      </c>
      <c r="P146" s="374">
        <f t="shared" si="25"/>
        <v>0</v>
      </c>
    </row>
    <row r="147" spans="1:16" ht="15" hidden="1" customHeight="1" x14ac:dyDescent="0.25">
      <c r="A147" s="396">
        <f>'CLINs &amp; Ceiling Rates'!B149</f>
        <v>0</v>
      </c>
      <c r="B147" s="315">
        <f>'CLINs &amp; Ceiling Rates'!C149</f>
        <v>0</v>
      </c>
      <c r="C147" s="387" t="str">
        <f>'CLINs &amp; Ceiling Rates'!I149</f>
        <v/>
      </c>
      <c r="D147" s="335" t="str">
        <f>IF('CLINs &amp; Ceiling Rates'!E149="","",'CLINs &amp; Ceiling Rates'!E149)</f>
        <v/>
      </c>
      <c r="E147" s="335" t="str">
        <f>IF('CLINs &amp; Ceiling Rates'!F149="","",'CLINs &amp; Ceiling Rates'!F149)</f>
        <v/>
      </c>
      <c r="F147" s="388">
        <f>'Labor Loading Matrix'!D576</f>
        <v>0</v>
      </c>
      <c r="G147" s="389">
        <f>'CLINs &amp; Ceiling Rates'!J149</f>
        <v>0</v>
      </c>
      <c r="H147" s="411">
        <f t="shared" si="26"/>
        <v>0</v>
      </c>
      <c r="I147" s="403"/>
      <c r="J147" s="384">
        <f t="shared" si="27"/>
        <v>0</v>
      </c>
      <c r="K147" s="398">
        <f t="shared" si="28"/>
        <v>0</v>
      </c>
      <c r="L147" s="87"/>
      <c r="M147" s="373">
        <f t="shared" si="22"/>
        <v>0</v>
      </c>
      <c r="N147" s="374">
        <f t="shared" si="23"/>
        <v>0</v>
      </c>
      <c r="O147" s="374">
        <f t="shared" si="24"/>
        <v>0</v>
      </c>
      <c r="P147" s="374">
        <f t="shared" si="25"/>
        <v>0</v>
      </c>
    </row>
    <row r="148" spans="1:16" ht="15" hidden="1" customHeight="1" x14ac:dyDescent="0.25">
      <c r="A148" s="396">
        <f>'CLINs &amp; Ceiling Rates'!B150</f>
        <v>0</v>
      </c>
      <c r="B148" s="315">
        <f>'CLINs &amp; Ceiling Rates'!C150</f>
        <v>0</v>
      </c>
      <c r="C148" s="387" t="str">
        <f>'CLINs &amp; Ceiling Rates'!I150</f>
        <v/>
      </c>
      <c r="D148" s="335" t="str">
        <f>IF('CLINs &amp; Ceiling Rates'!E150="","",'CLINs &amp; Ceiling Rates'!E150)</f>
        <v/>
      </c>
      <c r="E148" s="335" t="str">
        <f>IF('CLINs &amp; Ceiling Rates'!F150="","",'CLINs &amp; Ceiling Rates'!F150)</f>
        <v/>
      </c>
      <c r="F148" s="388">
        <f>'Labor Loading Matrix'!D577</f>
        <v>0</v>
      </c>
      <c r="G148" s="389">
        <f>'CLINs &amp; Ceiling Rates'!J150</f>
        <v>0</v>
      </c>
      <c r="H148" s="411">
        <f t="shared" ref="H148:H176" si="29">ROUND(IFERROR(G148*F148,0),2)</f>
        <v>0</v>
      </c>
      <c r="I148" s="403"/>
      <c r="J148" s="384">
        <f t="shared" ref="J148:J176" si="30">ROUND((1-I148)*G148,2)</f>
        <v>0</v>
      </c>
      <c r="K148" s="398">
        <f t="shared" ref="K148:K176" si="31">IFERROR(ROUND(J148*F148,2),0)</f>
        <v>0</v>
      </c>
      <c r="L148" s="87"/>
      <c r="M148" s="373">
        <f t="shared" si="22"/>
        <v>0</v>
      </c>
      <c r="N148" s="374">
        <f t="shared" si="23"/>
        <v>0</v>
      </c>
      <c r="O148" s="374">
        <f t="shared" si="24"/>
        <v>0</v>
      </c>
      <c r="P148" s="374">
        <f t="shared" si="25"/>
        <v>0</v>
      </c>
    </row>
    <row r="149" spans="1:16" ht="15" hidden="1" customHeight="1" x14ac:dyDescent="0.25">
      <c r="A149" s="396">
        <f>'CLINs &amp; Ceiling Rates'!B151</f>
        <v>0</v>
      </c>
      <c r="B149" s="315">
        <f>'CLINs &amp; Ceiling Rates'!C151</f>
        <v>0</v>
      </c>
      <c r="C149" s="387" t="str">
        <f>'CLINs &amp; Ceiling Rates'!I151</f>
        <v/>
      </c>
      <c r="D149" s="335" t="str">
        <f>IF('CLINs &amp; Ceiling Rates'!E151="","",'CLINs &amp; Ceiling Rates'!E151)</f>
        <v/>
      </c>
      <c r="E149" s="335" t="str">
        <f>IF('CLINs &amp; Ceiling Rates'!F151="","",'CLINs &amp; Ceiling Rates'!F151)</f>
        <v/>
      </c>
      <c r="F149" s="388">
        <f>'Labor Loading Matrix'!D578</f>
        <v>0</v>
      </c>
      <c r="G149" s="389">
        <f>'CLINs &amp; Ceiling Rates'!J151</f>
        <v>0</v>
      </c>
      <c r="H149" s="411">
        <f t="shared" si="29"/>
        <v>0</v>
      </c>
      <c r="I149" s="403"/>
      <c r="J149" s="384">
        <f t="shared" si="30"/>
        <v>0</v>
      </c>
      <c r="K149" s="398">
        <f t="shared" si="31"/>
        <v>0</v>
      </c>
      <c r="L149" s="87"/>
      <c r="M149" s="373">
        <f t="shared" si="22"/>
        <v>0</v>
      </c>
      <c r="N149" s="374">
        <f t="shared" si="23"/>
        <v>0</v>
      </c>
      <c r="O149" s="374">
        <f t="shared" si="24"/>
        <v>0</v>
      </c>
      <c r="P149" s="374">
        <f t="shared" si="25"/>
        <v>0</v>
      </c>
    </row>
    <row r="150" spans="1:16" ht="15" hidden="1" customHeight="1" x14ac:dyDescent="0.25">
      <c r="A150" s="396">
        <f>'CLINs &amp; Ceiling Rates'!B152</f>
        <v>0</v>
      </c>
      <c r="B150" s="315">
        <f>'CLINs &amp; Ceiling Rates'!C152</f>
        <v>0</v>
      </c>
      <c r="C150" s="387" t="str">
        <f>'CLINs &amp; Ceiling Rates'!I152</f>
        <v/>
      </c>
      <c r="D150" s="335" t="str">
        <f>IF('CLINs &amp; Ceiling Rates'!E152="","",'CLINs &amp; Ceiling Rates'!E152)</f>
        <v/>
      </c>
      <c r="E150" s="335" t="str">
        <f>IF('CLINs &amp; Ceiling Rates'!F152="","",'CLINs &amp; Ceiling Rates'!F152)</f>
        <v/>
      </c>
      <c r="F150" s="388">
        <f>'Labor Loading Matrix'!D579</f>
        <v>0</v>
      </c>
      <c r="G150" s="389">
        <f>'CLINs &amp; Ceiling Rates'!J152</f>
        <v>0</v>
      </c>
      <c r="H150" s="411">
        <f t="shared" si="29"/>
        <v>0</v>
      </c>
      <c r="I150" s="403"/>
      <c r="J150" s="384">
        <f t="shared" si="30"/>
        <v>0</v>
      </c>
      <c r="K150" s="398">
        <f t="shared" si="31"/>
        <v>0</v>
      </c>
      <c r="L150" s="87"/>
      <c r="M150" s="373">
        <f t="shared" si="22"/>
        <v>0</v>
      </c>
      <c r="N150" s="374">
        <f t="shared" si="23"/>
        <v>0</v>
      </c>
      <c r="O150" s="374">
        <f t="shared" si="24"/>
        <v>0</v>
      </c>
      <c r="P150" s="374">
        <f t="shared" si="25"/>
        <v>0</v>
      </c>
    </row>
    <row r="151" spans="1:16" ht="15" hidden="1" customHeight="1" x14ac:dyDescent="0.25">
      <c r="A151" s="396">
        <f>'CLINs &amp; Ceiling Rates'!B153</f>
        <v>0</v>
      </c>
      <c r="B151" s="315">
        <f>'CLINs &amp; Ceiling Rates'!C153</f>
        <v>0</v>
      </c>
      <c r="C151" s="387" t="str">
        <f>'CLINs &amp; Ceiling Rates'!I153</f>
        <v/>
      </c>
      <c r="D151" s="335" t="str">
        <f>IF('CLINs &amp; Ceiling Rates'!E153="","",'CLINs &amp; Ceiling Rates'!E153)</f>
        <v/>
      </c>
      <c r="E151" s="335" t="str">
        <f>IF('CLINs &amp; Ceiling Rates'!F153="","",'CLINs &amp; Ceiling Rates'!F153)</f>
        <v/>
      </c>
      <c r="F151" s="388">
        <f>'Labor Loading Matrix'!D580</f>
        <v>0</v>
      </c>
      <c r="G151" s="389">
        <f>'CLINs &amp; Ceiling Rates'!J153</f>
        <v>0</v>
      </c>
      <c r="H151" s="411">
        <f t="shared" si="29"/>
        <v>0</v>
      </c>
      <c r="I151" s="403"/>
      <c r="J151" s="384">
        <f t="shared" si="30"/>
        <v>0</v>
      </c>
      <c r="K151" s="398">
        <f t="shared" si="31"/>
        <v>0</v>
      </c>
      <c r="L151" s="87"/>
      <c r="M151" s="373">
        <f t="shared" si="22"/>
        <v>0</v>
      </c>
      <c r="N151" s="374">
        <f t="shared" si="23"/>
        <v>0</v>
      </c>
      <c r="O151" s="374">
        <f t="shared" si="24"/>
        <v>0</v>
      </c>
      <c r="P151" s="374">
        <f t="shared" si="25"/>
        <v>0</v>
      </c>
    </row>
    <row r="152" spans="1:16" ht="15" hidden="1" customHeight="1" x14ac:dyDescent="0.25">
      <c r="A152" s="396">
        <f>'CLINs &amp; Ceiling Rates'!B154</f>
        <v>0</v>
      </c>
      <c r="B152" s="315">
        <f>'CLINs &amp; Ceiling Rates'!C154</f>
        <v>0</v>
      </c>
      <c r="C152" s="387" t="str">
        <f>'CLINs &amp; Ceiling Rates'!I154</f>
        <v/>
      </c>
      <c r="D152" s="335" t="str">
        <f>IF('CLINs &amp; Ceiling Rates'!E154="","",'CLINs &amp; Ceiling Rates'!E154)</f>
        <v/>
      </c>
      <c r="E152" s="335" t="str">
        <f>IF('CLINs &amp; Ceiling Rates'!F154="","",'CLINs &amp; Ceiling Rates'!F154)</f>
        <v/>
      </c>
      <c r="F152" s="388">
        <f>'Labor Loading Matrix'!D581</f>
        <v>0</v>
      </c>
      <c r="G152" s="389">
        <f>'CLINs &amp; Ceiling Rates'!J154</f>
        <v>0</v>
      </c>
      <c r="H152" s="411">
        <f t="shared" si="29"/>
        <v>0</v>
      </c>
      <c r="I152" s="403"/>
      <c r="J152" s="384">
        <f t="shared" si="30"/>
        <v>0</v>
      </c>
      <c r="K152" s="398">
        <f t="shared" si="31"/>
        <v>0</v>
      </c>
      <c r="L152" s="87"/>
      <c r="M152" s="373">
        <f t="shared" si="22"/>
        <v>0</v>
      </c>
      <c r="N152" s="374">
        <f t="shared" si="23"/>
        <v>0</v>
      </c>
      <c r="O152" s="374">
        <f t="shared" si="24"/>
        <v>0</v>
      </c>
      <c r="P152" s="374">
        <f t="shared" si="25"/>
        <v>0</v>
      </c>
    </row>
    <row r="153" spans="1:16" ht="15" hidden="1" customHeight="1" x14ac:dyDescent="0.25">
      <c r="A153" s="396">
        <f>'CLINs &amp; Ceiling Rates'!B155</f>
        <v>0</v>
      </c>
      <c r="B153" s="315">
        <f>'CLINs &amp; Ceiling Rates'!C155</f>
        <v>0</v>
      </c>
      <c r="C153" s="387" t="str">
        <f>'CLINs &amp; Ceiling Rates'!I155</f>
        <v/>
      </c>
      <c r="D153" s="335" t="str">
        <f>IF('CLINs &amp; Ceiling Rates'!E155="","",'CLINs &amp; Ceiling Rates'!E155)</f>
        <v/>
      </c>
      <c r="E153" s="335" t="str">
        <f>IF('CLINs &amp; Ceiling Rates'!F155="","",'CLINs &amp; Ceiling Rates'!F155)</f>
        <v/>
      </c>
      <c r="F153" s="388">
        <f>'Labor Loading Matrix'!D582</f>
        <v>0</v>
      </c>
      <c r="G153" s="389">
        <f>'CLINs &amp; Ceiling Rates'!J155</f>
        <v>0</v>
      </c>
      <c r="H153" s="411">
        <f t="shared" si="29"/>
        <v>0</v>
      </c>
      <c r="I153" s="403"/>
      <c r="J153" s="384">
        <f t="shared" si="30"/>
        <v>0</v>
      </c>
      <c r="K153" s="398">
        <f t="shared" si="31"/>
        <v>0</v>
      </c>
      <c r="L153" s="87"/>
      <c r="M153" s="373">
        <f t="shared" si="22"/>
        <v>0</v>
      </c>
      <c r="N153" s="374">
        <f t="shared" si="23"/>
        <v>0</v>
      </c>
      <c r="O153" s="374">
        <f t="shared" si="24"/>
        <v>0</v>
      </c>
      <c r="P153" s="374">
        <f t="shared" si="25"/>
        <v>0</v>
      </c>
    </row>
    <row r="154" spans="1:16" ht="15" hidden="1" customHeight="1" x14ac:dyDescent="0.25">
      <c r="A154" s="396">
        <f>'CLINs &amp; Ceiling Rates'!B156</f>
        <v>0</v>
      </c>
      <c r="B154" s="315">
        <f>'CLINs &amp; Ceiling Rates'!C156</f>
        <v>0</v>
      </c>
      <c r="C154" s="387" t="str">
        <f>'CLINs &amp; Ceiling Rates'!I156</f>
        <v/>
      </c>
      <c r="D154" s="335" t="str">
        <f>IF('CLINs &amp; Ceiling Rates'!E156="","",'CLINs &amp; Ceiling Rates'!E156)</f>
        <v/>
      </c>
      <c r="E154" s="335" t="str">
        <f>IF('CLINs &amp; Ceiling Rates'!F156="","",'CLINs &amp; Ceiling Rates'!F156)</f>
        <v/>
      </c>
      <c r="F154" s="388">
        <f>'Labor Loading Matrix'!D583</f>
        <v>0</v>
      </c>
      <c r="G154" s="389">
        <f>'CLINs &amp; Ceiling Rates'!J156</f>
        <v>0</v>
      </c>
      <c r="H154" s="411">
        <f t="shared" si="29"/>
        <v>0</v>
      </c>
      <c r="I154" s="403"/>
      <c r="J154" s="384">
        <f t="shared" si="30"/>
        <v>0</v>
      </c>
      <c r="K154" s="398">
        <f t="shared" si="31"/>
        <v>0</v>
      </c>
      <c r="L154" s="87"/>
      <c r="M154" s="373">
        <f t="shared" si="22"/>
        <v>0</v>
      </c>
      <c r="N154" s="374">
        <f t="shared" si="23"/>
        <v>0</v>
      </c>
      <c r="O154" s="374">
        <f t="shared" si="24"/>
        <v>0</v>
      </c>
      <c r="P154" s="374">
        <f t="shared" si="25"/>
        <v>0</v>
      </c>
    </row>
    <row r="155" spans="1:16" ht="15" hidden="1" customHeight="1" x14ac:dyDescent="0.25">
      <c r="A155" s="396">
        <f>'CLINs &amp; Ceiling Rates'!B157</f>
        <v>0</v>
      </c>
      <c r="B155" s="315">
        <f>'CLINs &amp; Ceiling Rates'!C157</f>
        <v>0</v>
      </c>
      <c r="C155" s="387" t="str">
        <f>'CLINs &amp; Ceiling Rates'!I157</f>
        <v/>
      </c>
      <c r="D155" s="335" t="str">
        <f>IF('CLINs &amp; Ceiling Rates'!E157="","",'CLINs &amp; Ceiling Rates'!E157)</f>
        <v/>
      </c>
      <c r="E155" s="335" t="str">
        <f>IF('CLINs &amp; Ceiling Rates'!F157="","",'CLINs &amp; Ceiling Rates'!F157)</f>
        <v/>
      </c>
      <c r="F155" s="388">
        <f>'Labor Loading Matrix'!D584</f>
        <v>0</v>
      </c>
      <c r="G155" s="389">
        <f>'CLINs &amp; Ceiling Rates'!J157</f>
        <v>0</v>
      </c>
      <c r="H155" s="411">
        <f t="shared" si="29"/>
        <v>0</v>
      </c>
      <c r="I155" s="403"/>
      <c r="J155" s="384">
        <f t="shared" si="30"/>
        <v>0</v>
      </c>
      <c r="K155" s="398">
        <f t="shared" si="31"/>
        <v>0</v>
      </c>
      <c r="L155" s="87"/>
      <c r="M155" s="373">
        <f t="shared" si="22"/>
        <v>0</v>
      </c>
      <c r="N155" s="374">
        <f t="shared" si="23"/>
        <v>0</v>
      </c>
      <c r="O155" s="374">
        <f t="shared" si="24"/>
        <v>0</v>
      </c>
      <c r="P155" s="374">
        <f t="shared" si="25"/>
        <v>0</v>
      </c>
    </row>
    <row r="156" spans="1:16" ht="15" hidden="1" customHeight="1" x14ac:dyDescent="0.25">
      <c r="A156" s="396">
        <f>'CLINs &amp; Ceiling Rates'!B158</f>
        <v>0</v>
      </c>
      <c r="B156" s="315">
        <f>'CLINs &amp; Ceiling Rates'!C158</f>
        <v>0</v>
      </c>
      <c r="C156" s="387" t="str">
        <f>'CLINs &amp; Ceiling Rates'!I158</f>
        <v/>
      </c>
      <c r="D156" s="335" t="str">
        <f>IF('CLINs &amp; Ceiling Rates'!E158="","",'CLINs &amp; Ceiling Rates'!E158)</f>
        <v/>
      </c>
      <c r="E156" s="335" t="str">
        <f>IF('CLINs &amp; Ceiling Rates'!F158="","",'CLINs &amp; Ceiling Rates'!F158)</f>
        <v/>
      </c>
      <c r="F156" s="388">
        <f>'Labor Loading Matrix'!D585</f>
        <v>0</v>
      </c>
      <c r="G156" s="389">
        <f>'CLINs &amp; Ceiling Rates'!J158</f>
        <v>0</v>
      </c>
      <c r="H156" s="411">
        <f t="shared" si="29"/>
        <v>0</v>
      </c>
      <c r="I156" s="403"/>
      <c r="J156" s="384">
        <f t="shared" si="30"/>
        <v>0</v>
      </c>
      <c r="K156" s="398">
        <f t="shared" si="31"/>
        <v>0</v>
      </c>
      <c r="L156" s="87"/>
      <c r="M156" s="373">
        <f t="shared" si="22"/>
        <v>0</v>
      </c>
      <c r="N156" s="374">
        <f t="shared" si="23"/>
        <v>0</v>
      </c>
      <c r="O156" s="374">
        <f t="shared" si="24"/>
        <v>0</v>
      </c>
      <c r="P156" s="374">
        <f t="shared" si="25"/>
        <v>0</v>
      </c>
    </row>
    <row r="157" spans="1:16" ht="15" hidden="1" customHeight="1" x14ac:dyDescent="0.25">
      <c r="A157" s="396">
        <f>'CLINs &amp; Ceiling Rates'!B159</f>
        <v>0</v>
      </c>
      <c r="B157" s="315">
        <f>'CLINs &amp; Ceiling Rates'!C159</f>
        <v>0</v>
      </c>
      <c r="C157" s="387" t="str">
        <f>'CLINs &amp; Ceiling Rates'!I159</f>
        <v/>
      </c>
      <c r="D157" s="335" t="str">
        <f>IF('CLINs &amp; Ceiling Rates'!E159="","",'CLINs &amp; Ceiling Rates'!E159)</f>
        <v/>
      </c>
      <c r="E157" s="335" t="str">
        <f>IF('CLINs &amp; Ceiling Rates'!F159="","",'CLINs &amp; Ceiling Rates'!F159)</f>
        <v/>
      </c>
      <c r="F157" s="388">
        <f>'Labor Loading Matrix'!D586</f>
        <v>0</v>
      </c>
      <c r="G157" s="389">
        <f>'CLINs &amp; Ceiling Rates'!J159</f>
        <v>0</v>
      </c>
      <c r="H157" s="411">
        <f t="shared" si="29"/>
        <v>0</v>
      </c>
      <c r="I157" s="403"/>
      <c r="J157" s="384">
        <f t="shared" si="30"/>
        <v>0</v>
      </c>
      <c r="K157" s="398">
        <f t="shared" si="31"/>
        <v>0</v>
      </c>
      <c r="L157" s="87"/>
      <c r="M157" s="373">
        <f t="shared" si="22"/>
        <v>0</v>
      </c>
      <c r="N157" s="374">
        <f t="shared" si="23"/>
        <v>0</v>
      </c>
      <c r="O157" s="374">
        <f t="shared" si="24"/>
        <v>0</v>
      </c>
      <c r="P157" s="374">
        <f t="shared" si="25"/>
        <v>0</v>
      </c>
    </row>
    <row r="158" spans="1:16" ht="15" hidden="1" customHeight="1" x14ac:dyDescent="0.25">
      <c r="A158" s="396">
        <f>'CLINs &amp; Ceiling Rates'!B160</f>
        <v>0</v>
      </c>
      <c r="B158" s="315">
        <f>'CLINs &amp; Ceiling Rates'!C160</f>
        <v>0</v>
      </c>
      <c r="C158" s="387" t="str">
        <f>'CLINs &amp; Ceiling Rates'!I160</f>
        <v/>
      </c>
      <c r="D158" s="335" t="str">
        <f>IF('CLINs &amp; Ceiling Rates'!E160="","",'CLINs &amp; Ceiling Rates'!E160)</f>
        <v/>
      </c>
      <c r="E158" s="335" t="str">
        <f>IF('CLINs &amp; Ceiling Rates'!F160="","",'CLINs &amp; Ceiling Rates'!F160)</f>
        <v/>
      </c>
      <c r="F158" s="388">
        <f>'Labor Loading Matrix'!D587</f>
        <v>0</v>
      </c>
      <c r="G158" s="389">
        <f>'CLINs &amp; Ceiling Rates'!J160</f>
        <v>0</v>
      </c>
      <c r="H158" s="411">
        <f t="shared" si="29"/>
        <v>0</v>
      </c>
      <c r="I158" s="403"/>
      <c r="J158" s="384">
        <f t="shared" si="30"/>
        <v>0</v>
      </c>
      <c r="K158" s="398">
        <f t="shared" si="31"/>
        <v>0</v>
      </c>
      <c r="L158" s="87"/>
      <c r="M158" s="373">
        <f t="shared" si="22"/>
        <v>0</v>
      </c>
      <c r="N158" s="374">
        <f t="shared" si="23"/>
        <v>0</v>
      </c>
      <c r="O158" s="374">
        <f t="shared" si="24"/>
        <v>0</v>
      </c>
      <c r="P158" s="374">
        <f t="shared" si="25"/>
        <v>0</v>
      </c>
    </row>
    <row r="159" spans="1:16" ht="15" hidden="1" customHeight="1" x14ac:dyDescent="0.25">
      <c r="A159" s="396">
        <f>'CLINs &amp; Ceiling Rates'!B161</f>
        <v>0</v>
      </c>
      <c r="B159" s="315">
        <f>'CLINs &amp; Ceiling Rates'!C161</f>
        <v>0</v>
      </c>
      <c r="C159" s="387" t="str">
        <f>'CLINs &amp; Ceiling Rates'!I161</f>
        <v/>
      </c>
      <c r="D159" s="335" t="str">
        <f>IF('CLINs &amp; Ceiling Rates'!E161="","",'CLINs &amp; Ceiling Rates'!E161)</f>
        <v/>
      </c>
      <c r="E159" s="335" t="str">
        <f>IF('CLINs &amp; Ceiling Rates'!F161="","",'CLINs &amp; Ceiling Rates'!F161)</f>
        <v/>
      </c>
      <c r="F159" s="388">
        <f>'Labor Loading Matrix'!D588</f>
        <v>0</v>
      </c>
      <c r="G159" s="389">
        <f>'CLINs &amp; Ceiling Rates'!J161</f>
        <v>0</v>
      </c>
      <c r="H159" s="411">
        <f t="shared" si="29"/>
        <v>0</v>
      </c>
      <c r="I159" s="403"/>
      <c r="J159" s="384">
        <f t="shared" si="30"/>
        <v>0</v>
      </c>
      <c r="K159" s="398">
        <f t="shared" si="31"/>
        <v>0</v>
      </c>
      <c r="L159" s="87"/>
      <c r="M159" s="373">
        <f t="shared" si="22"/>
        <v>0</v>
      </c>
      <c r="N159" s="374">
        <f t="shared" si="23"/>
        <v>0</v>
      </c>
      <c r="O159" s="374">
        <f t="shared" si="24"/>
        <v>0</v>
      </c>
      <c r="P159" s="374">
        <f t="shared" si="25"/>
        <v>0</v>
      </c>
    </row>
    <row r="160" spans="1:16" ht="15" hidden="1" customHeight="1" x14ac:dyDescent="0.25">
      <c r="A160" s="396">
        <f>'CLINs &amp; Ceiling Rates'!B162</f>
        <v>0</v>
      </c>
      <c r="B160" s="315">
        <f>'CLINs &amp; Ceiling Rates'!C162</f>
        <v>0</v>
      </c>
      <c r="C160" s="387" t="str">
        <f>'CLINs &amp; Ceiling Rates'!I162</f>
        <v/>
      </c>
      <c r="D160" s="335" t="str">
        <f>IF('CLINs &amp; Ceiling Rates'!E162="","",'CLINs &amp; Ceiling Rates'!E162)</f>
        <v/>
      </c>
      <c r="E160" s="335" t="str">
        <f>IF('CLINs &amp; Ceiling Rates'!F162="","",'CLINs &amp; Ceiling Rates'!F162)</f>
        <v/>
      </c>
      <c r="F160" s="388">
        <f>'Labor Loading Matrix'!D589</f>
        <v>0</v>
      </c>
      <c r="G160" s="389">
        <f>'CLINs &amp; Ceiling Rates'!J162</f>
        <v>0</v>
      </c>
      <c r="H160" s="411">
        <f t="shared" si="29"/>
        <v>0</v>
      </c>
      <c r="I160" s="403"/>
      <c r="J160" s="384">
        <f t="shared" si="30"/>
        <v>0</v>
      </c>
      <c r="K160" s="398">
        <f t="shared" si="31"/>
        <v>0</v>
      </c>
      <c r="L160" s="87"/>
      <c r="M160" s="373">
        <f t="shared" si="22"/>
        <v>0</v>
      </c>
      <c r="N160" s="374">
        <f t="shared" si="23"/>
        <v>0</v>
      </c>
      <c r="O160" s="374">
        <f t="shared" si="24"/>
        <v>0</v>
      </c>
      <c r="P160" s="374">
        <f t="shared" si="25"/>
        <v>0</v>
      </c>
    </row>
    <row r="161" spans="1:16" ht="15" hidden="1" customHeight="1" x14ac:dyDescent="0.25">
      <c r="A161" s="396">
        <f>'CLINs &amp; Ceiling Rates'!B163</f>
        <v>0</v>
      </c>
      <c r="B161" s="315">
        <f>'CLINs &amp; Ceiling Rates'!C163</f>
        <v>0</v>
      </c>
      <c r="C161" s="387" t="str">
        <f>'CLINs &amp; Ceiling Rates'!I163</f>
        <v/>
      </c>
      <c r="D161" s="335" t="str">
        <f>IF('CLINs &amp; Ceiling Rates'!E163="","",'CLINs &amp; Ceiling Rates'!E163)</f>
        <v/>
      </c>
      <c r="E161" s="335" t="str">
        <f>IF('CLINs &amp; Ceiling Rates'!F163="","",'CLINs &amp; Ceiling Rates'!F163)</f>
        <v/>
      </c>
      <c r="F161" s="388">
        <f>'Labor Loading Matrix'!D590</f>
        <v>0</v>
      </c>
      <c r="G161" s="389">
        <f>'CLINs &amp; Ceiling Rates'!J163</f>
        <v>0</v>
      </c>
      <c r="H161" s="411">
        <f t="shared" si="29"/>
        <v>0</v>
      </c>
      <c r="I161" s="403"/>
      <c r="J161" s="384">
        <f t="shared" si="30"/>
        <v>0</v>
      </c>
      <c r="K161" s="398">
        <f t="shared" si="31"/>
        <v>0</v>
      </c>
      <c r="L161" s="87"/>
      <c r="M161" s="373">
        <f t="shared" si="22"/>
        <v>0</v>
      </c>
      <c r="N161" s="374">
        <f t="shared" si="23"/>
        <v>0</v>
      </c>
      <c r="O161" s="374">
        <f t="shared" si="24"/>
        <v>0</v>
      </c>
      <c r="P161" s="374">
        <f t="shared" si="25"/>
        <v>0</v>
      </c>
    </row>
    <row r="162" spans="1:16" ht="15" hidden="1" customHeight="1" x14ac:dyDescent="0.25">
      <c r="A162" s="396">
        <f>'CLINs &amp; Ceiling Rates'!B164</f>
        <v>0</v>
      </c>
      <c r="B162" s="315">
        <f>'CLINs &amp; Ceiling Rates'!C164</f>
        <v>0</v>
      </c>
      <c r="C162" s="387" t="str">
        <f>'CLINs &amp; Ceiling Rates'!I164</f>
        <v/>
      </c>
      <c r="D162" s="335" t="str">
        <f>IF('CLINs &amp; Ceiling Rates'!E164="","",'CLINs &amp; Ceiling Rates'!E164)</f>
        <v/>
      </c>
      <c r="E162" s="335" t="str">
        <f>IF('CLINs &amp; Ceiling Rates'!F164="","",'CLINs &amp; Ceiling Rates'!F164)</f>
        <v/>
      </c>
      <c r="F162" s="388">
        <f>'Labor Loading Matrix'!D591</f>
        <v>0</v>
      </c>
      <c r="G162" s="389">
        <f>'CLINs &amp; Ceiling Rates'!J164</f>
        <v>0</v>
      </c>
      <c r="H162" s="411">
        <f t="shared" si="29"/>
        <v>0</v>
      </c>
      <c r="I162" s="403"/>
      <c r="J162" s="384">
        <f t="shared" si="30"/>
        <v>0</v>
      </c>
      <c r="K162" s="398">
        <f t="shared" si="31"/>
        <v>0</v>
      </c>
      <c r="L162" s="87"/>
      <c r="M162" s="373">
        <f t="shared" si="22"/>
        <v>0</v>
      </c>
      <c r="N162" s="374">
        <f t="shared" si="23"/>
        <v>0</v>
      </c>
      <c r="O162" s="374">
        <f t="shared" si="24"/>
        <v>0</v>
      </c>
      <c r="P162" s="374">
        <f t="shared" si="25"/>
        <v>0</v>
      </c>
    </row>
    <row r="163" spans="1:16" ht="15" hidden="1" customHeight="1" x14ac:dyDescent="0.25">
      <c r="A163" s="396">
        <f>'CLINs &amp; Ceiling Rates'!B165</f>
        <v>0</v>
      </c>
      <c r="B163" s="315">
        <f>'CLINs &amp; Ceiling Rates'!C165</f>
        <v>0</v>
      </c>
      <c r="C163" s="387" t="str">
        <f>'CLINs &amp; Ceiling Rates'!I165</f>
        <v/>
      </c>
      <c r="D163" s="335" t="str">
        <f>IF('CLINs &amp; Ceiling Rates'!E165="","",'CLINs &amp; Ceiling Rates'!E165)</f>
        <v/>
      </c>
      <c r="E163" s="335" t="str">
        <f>IF('CLINs &amp; Ceiling Rates'!F165="","",'CLINs &amp; Ceiling Rates'!F165)</f>
        <v/>
      </c>
      <c r="F163" s="388">
        <f>'Labor Loading Matrix'!D592</f>
        <v>0</v>
      </c>
      <c r="G163" s="389">
        <f>'CLINs &amp; Ceiling Rates'!J165</f>
        <v>0</v>
      </c>
      <c r="H163" s="411">
        <f t="shared" si="29"/>
        <v>0</v>
      </c>
      <c r="I163" s="403"/>
      <c r="J163" s="384">
        <f t="shared" si="30"/>
        <v>0</v>
      </c>
      <c r="K163" s="398">
        <f t="shared" si="31"/>
        <v>0</v>
      </c>
      <c r="L163" s="87"/>
      <c r="M163" s="373">
        <f t="shared" si="22"/>
        <v>0</v>
      </c>
      <c r="N163" s="374">
        <f t="shared" si="23"/>
        <v>0</v>
      </c>
      <c r="O163" s="374">
        <f t="shared" si="24"/>
        <v>0</v>
      </c>
      <c r="P163" s="374">
        <f t="shared" si="25"/>
        <v>0</v>
      </c>
    </row>
    <row r="164" spans="1:16" ht="15" hidden="1" customHeight="1" x14ac:dyDescent="0.25">
      <c r="A164" s="396">
        <f>'CLINs &amp; Ceiling Rates'!B166</f>
        <v>0</v>
      </c>
      <c r="B164" s="315">
        <f>'CLINs &amp; Ceiling Rates'!C166</f>
        <v>0</v>
      </c>
      <c r="C164" s="387" t="str">
        <f>'CLINs &amp; Ceiling Rates'!I166</f>
        <v/>
      </c>
      <c r="D164" s="335" t="str">
        <f>IF('CLINs &amp; Ceiling Rates'!E166="","",'CLINs &amp; Ceiling Rates'!E166)</f>
        <v/>
      </c>
      <c r="E164" s="335" t="str">
        <f>IF('CLINs &amp; Ceiling Rates'!F166="","",'CLINs &amp; Ceiling Rates'!F166)</f>
        <v/>
      </c>
      <c r="F164" s="388">
        <f>'Labor Loading Matrix'!D593</f>
        <v>0</v>
      </c>
      <c r="G164" s="389">
        <f>'CLINs &amp; Ceiling Rates'!J166</f>
        <v>0</v>
      </c>
      <c r="H164" s="411">
        <f t="shared" si="29"/>
        <v>0</v>
      </c>
      <c r="I164" s="403"/>
      <c r="J164" s="384">
        <f t="shared" si="30"/>
        <v>0</v>
      </c>
      <c r="K164" s="398">
        <f t="shared" si="31"/>
        <v>0</v>
      </c>
      <c r="L164" s="87"/>
      <c r="M164" s="373">
        <f t="shared" si="22"/>
        <v>0</v>
      </c>
      <c r="N164" s="374">
        <f t="shared" si="23"/>
        <v>0</v>
      </c>
      <c r="O164" s="374">
        <f t="shared" si="24"/>
        <v>0</v>
      </c>
      <c r="P164" s="374">
        <f t="shared" si="25"/>
        <v>0</v>
      </c>
    </row>
    <row r="165" spans="1:16" ht="15" hidden="1" customHeight="1" x14ac:dyDescent="0.25">
      <c r="A165" s="396">
        <f>'CLINs &amp; Ceiling Rates'!B167</f>
        <v>0</v>
      </c>
      <c r="B165" s="315">
        <f>'CLINs &amp; Ceiling Rates'!C167</f>
        <v>0</v>
      </c>
      <c r="C165" s="387" t="str">
        <f>'CLINs &amp; Ceiling Rates'!I167</f>
        <v/>
      </c>
      <c r="D165" s="335" t="str">
        <f>IF('CLINs &amp; Ceiling Rates'!E167="","",'CLINs &amp; Ceiling Rates'!E167)</f>
        <v/>
      </c>
      <c r="E165" s="335" t="str">
        <f>IF('CLINs &amp; Ceiling Rates'!F167="","",'CLINs &amp; Ceiling Rates'!F167)</f>
        <v/>
      </c>
      <c r="F165" s="388">
        <f>'Labor Loading Matrix'!D594</f>
        <v>0</v>
      </c>
      <c r="G165" s="389">
        <f>'CLINs &amp; Ceiling Rates'!J167</f>
        <v>0</v>
      </c>
      <c r="H165" s="411">
        <f t="shared" si="29"/>
        <v>0</v>
      </c>
      <c r="I165" s="403"/>
      <c r="J165" s="384">
        <f t="shared" si="30"/>
        <v>0</v>
      </c>
      <c r="K165" s="398">
        <f t="shared" si="31"/>
        <v>0</v>
      </c>
      <c r="L165" s="87"/>
      <c r="M165" s="373">
        <f t="shared" si="22"/>
        <v>0</v>
      </c>
      <c r="N165" s="374">
        <f t="shared" si="23"/>
        <v>0</v>
      </c>
      <c r="O165" s="374">
        <f t="shared" si="24"/>
        <v>0</v>
      </c>
      <c r="P165" s="374">
        <f t="shared" si="25"/>
        <v>0</v>
      </c>
    </row>
    <row r="166" spans="1:16" ht="15" hidden="1" customHeight="1" x14ac:dyDescent="0.25">
      <c r="A166" s="396">
        <f>'CLINs &amp; Ceiling Rates'!B168</f>
        <v>0</v>
      </c>
      <c r="B166" s="315">
        <f>'CLINs &amp; Ceiling Rates'!C168</f>
        <v>0</v>
      </c>
      <c r="C166" s="387" t="str">
        <f>'CLINs &amp; Ceiling Rates'!I168</f>
        <v/>
      </c>
      <c r="D166" s="335" t="str">
        <f>IF('CLINs &amp; Ceiling Rates'!E168="","",'CLINs &amp; Ceiling Rates'!E168)</f>
        <v/>
      </c>
      <c r="E166" s="335" t="str">
        <f>IF('CLINs &amp; Ceiling Rates'!F168="","",'CLINs &amp; Ceiling Rates'!F168)</f>
        <v/>
      </c>
      <c r="F166" s="388">
        <f>'Labor Loading Matrix'!D595</f>
        <v>0</v>
      </c>
      <c r="G166" s="389">
        <f>'CLINs &amp; Ceiling Rates'!J168</f>
        <v>0</v>
      </c>
      <c r="H166" s="411">
        <f t="shared" si="29"/>
        <v>0</v>
      </c>
      <c r="I166" s="403"/>
      <c r="J166" s="384">
        <f t="shared" si="30"/>
        <v>0</v>
      </c>
      <c r="K166" s="398">
        <f t="shared" si="31"/>
        <v>0</v>
      </c>
      <c r="L166" s="87"/>
      <c r="M166" s="373">
        <f t="shared" ref="M166:M201" si="32">IF(D166&lt;&gt;"Subcontractor",F166/F$216, 0)</f>
        <v>0</v>
      </c>
      <c r="N166" s="374">
        <f t="shared" ref="N166:N201" si="33">IFERROR(IF(D166="Subcontractor",F166/F$216, 0),0)</f>
        <v>0</v>
      </c>
      <c r="O166" s="374">
        <f t="shared" ref="O166:O201" si="34">IFERROR(IF(AND(D166&lt;&gt;"Subcontractor",F166&gt;0),$K166/$K$216, 0),0)</f>
        <v>0</v>
      </c>
      <c r="P166" s="374">
        <f t="shared" ref="P166:P201" si="35">IFERROR(IF(D166="Subcontractor",$K166/$K$216, 0),0)</f>
        <v>0</v>
      </c>
    </row>
    <row r="167" spans="1:16" ht="15" hidden="1" customHeight="1" x14ac:dyDescent="0.25">
      <c r="A167" s="396">
        <f>'CLINs &amp; Ceiling Rates'!B169</f>
        <v>0</v>
      </c>
      <c r="B167" s="315">
        <f>'CLINs &amp; Ceiling Rates'!C169</f>
        <v>0</v>
      </c>
      <c r="C167" s="387" t="str">
        <f>'CLINs &amp; Ceiling Rates'!I169</f>
        <v/>
      </c>
      <c r="D167" s="335" t="str">
        <f>IF('CLINs &amp; Ceiling Rates'!E169="","",'CLINs &amp; Ceiling Rates'!E169)</f>
        <v/>
      </c>
      <c r="E167" s="335" t="str">
        <f>IF('CLINs &amp; Ceiling Rates'!F169="","",'CLINs &amp; Ceiling Rates'!F169)</f>
        <v/>
      </c>
      <c r="F167" s="388">
        <f>'Labor Loading Matrix'!D596</f>
        <v>0</v>
      </c>
      <c r="G167" s="389">
        <f>'CLINs &amp; Ceiling Rates'!J169</f>
        <v>0</v>
      </c>
      <c r="H167" s="411">
        <f t="shared" si="29"/>
        <v>0</v>
      </c>
      <c r="I167" s="403"/>
      <c r="J167" s="384">
        <f t="shared" si="30"/>
        <v>0</v>
      </c>
      <c r="K167" s="398">
        <f t="shared" si="31"/>
        <v>0</v>
      </c>
      <c r="L167" s="87"/>
      <c r="M167" s="373">
        <f t="shared" si="32"/>
        <v>0</v>
      </c>
      <c r="N167" s="374">
        <f t="shared" si="33"/>
        <v>0</v>
      </c>
      <c r="O167" s="374">
        <f t="shared" si="34"/>
        <v>0</v>
      </c>
      <c r="P167" s="374">
        <f t="shared" si="35"/>
        <v>0</v>
      </c>
    </row>
    <row r="168" spans="1:16" ht="15" hidden="1" customHeight="1" x14ac:dyDescent="0.25">
      <c r="A168" s="396">
        <f>'CLINs &amp; Ceiling Rates'!B170</f>
        <v>0</v>
      </c>
      <c r="B168" s="315">
        <f>'CLINs &amp; Ceiling Rates'!C170</f>
        <v>0</v>
      </c>
      <c r="C168" s="387" t="str">
        <f>'CLINs &amp; Ceiling Rates'!I170</f>
        <v/>
      </c>
      <c r="D168" s="335" t="str">
        <f>IF('CLINs &amp; Ceiling Rates'!E170="","",'CLINs &amp; Ceiling Rates'!E170)</f>
        <v/>
      </c>
      <c r="E168" s="335" t="str">
        <f>IF('CLINs &amp; Ceiling Rates'!F170="","",'CLINs &amp; Ceiling Rates'!F170)</f>
        <v/>
      </c>
      <c r="F168" s="388">
        <f>'Labor Loading Matrix'!D597</f>
        <v>0</v>
      </c>
      <c r="G168" s="389">
        <f>'CLINs &amp; Ceiling Rates'!J170</f>
        <v>0</v>
      </c>
      <c r="H168" s="411">
        <f t="shared" si="29"/>
        <v>0</v>
      </c>
      <c r="I168" s="403"/>
      <c r="J168" s="384">
        <f t="shared" si="30"/>
        <v>0</v>
      </c>
      <c r="K168" s="398">
        <f t="shared" si="31"/>
        <v>0</v>
      </c>
      <c r="L168" s="87"/>
      <c r="M168" s="373">
        <f t="shared" si="32"/>
        <v>0</v>
      </c>
      <c r="N168" s="374">
        <f t="shared" si="33"/>
        <v>0</v>
      </c>
      <c r="O168" s="374">
        <f t="shared" si="34"/>
        <v>0</v>
      </c>
      <c r="P168" s="374">
        <f t="shared" si="35"/>
        <v>0</v>
      </c>
    </row>
    <row r="169" spans="1:16" ht="15" hidden="1" customHeight="1" x14ac:dyDescent="0.25">
      <c r="A169" s="396">
        <f>'CLINs &amp; Ceiling Rates'!B171</f>
        <v>0</v>
      </c>
      <c r="B169" s="315">
        <f>'CLINs &amp; Ceiling Rates'!C171</f>
        <v>0</v>
      </c>
      <c r="C169" s="387" t="str">
        <f>'CLINs &amp; Ceiling Rates'!I171</f>
        <v/>
      </c>
      <c r="D169" s="335" t="str">
        <f>IF('CLINs &amp; Ceiling Rates'!E171="","",'CLINs &amp; Ceiling Rates'!E171)</f>
        <v/>
      </c>
      <c r="E169" s="335" t="str">
        <f>IF('CLINs &amp; Ceiling Rates'!F171="","",'CLINs &amp; Ceiling Rates'!F171)</f>
        <v/>
      </c>
      <c r="F169" s="388">
        <f>'Labor Loading Matrix'!D598</f>
        <v>0</v>
      </c>
      <c r="G169" s="389">
        <f>'CLINs &amp; Ceiling Rates'!J171</f>
        <v>0</v>
      </c>
      <c r="H169" s="411">
        <f t="shared" si="29"/>
        <v>0</v>
      </c>
      <c r="I169" s="403"/>
      <c r="J169" s="384">
        <f t="shared" si="30"/>
        <v>0</v>
      </c>
      <c r="K169" s="398">
        <f t="shared" si="31"/>
        <v>0</v>
      </c>
      <c r="L169" s="87"/>
      <c r="M169" s="373">
        <f t="shared" si="32"/>
        <v>0</v>
      </c>
      <c r="N169" s="374">
        <f t="shared" si="33"/>
        <v>0</v>
      </c>
      <c r="O169" s="374">
        <f t="shared" si="34"/>
        <v>0</v>
      </c>
      <c r="P169" s="374">
        <f t="shared" si="35"/>
        <v>0</v>
      </c>
    </row>
    <row r="170" spans="1:16" ht="15" hidden="1" customHeight="1" x14ac:dyDescent="0.25">
      <c r="A170" s="396">
        <f>'CLINs &amp; Ceiling Rates'!B172</f>
        <v>0</v>
      </c>
      <c r="B170" s="315">
        <f>'CLINs &amp; Ceiling Rates'!C172</f>
        <v>0</v>
      </c>
      <c r="C170" s="387" t="str">
        <f>'CLINs &amp; Ceiling Rates'!I172</f>
        <v/>
      </c>
      <c r="D170" s="335" t="str">
        <f>IF('CLINs &amp; Ceiling Rates'!E172="","",'CLINs &amp; Ceiling Rates'!E172)</f>
        <v/>
      </c>
      <c r="E170" s="335" t="str">
        <f>IF('CLINs &amp; Ceiling Rates'!F172="","",'CLINs &amp; Ceiling Rates'!F172)</f>
        <v/>
      </c>
      <c r="F170" s="388">
        <f>'Labor Loading Matrix'!D599</f>
        <v>0</v>
      </c>
      <c r="G170" s="389">
        <f>'CLINs &amp; Ceiling Rates'!J172</f>
        <v>0</v>
      </c>
      <c r="H170" s="411">
        <f t="shared" si="29"/>
        <v>0</v>
      </c>
      <c r="I170" s="403"/>
      <c r="J170" s="384">
        <f t="shared" si="30"/>
        <v>0</v>
      </c>
      <c r="K170" s="398">
        <f t="shared" si="31"/>
        <v>0</v>
      </c>
      <c r="L170" s="87"/>
      <c r="M170" s="373">
        <f t="shared" si="32"/>
        <v>0</v>
      </c>
      <c r="N170" s="374">
        <f t="shared" si="33"/>
        <v>0</v>
      </c>
      <c r="O170" s="374">
        <f t="shared" si="34"/>
        <v>0</v>
      </c>
      <c r="P170" s="374">
        <f t="shared" si="35"/>
        <v>0</v>
      </c>
    </row>
    <row r="171" spans="1:16" ht="15" hidden="1" customHeight="1" x14ac:dyDescent="0.25">
      <c r="A171" s="396">
        <f>'CLINs &amp; Ceiling Rates'!B173</f>
        <v>0</v>
      </c>
      <c r="B171" s="315">
        <f>'CLINs &amp; Ceiling Rates'!C173</f>
        <v>0</v>
      </c>
      <c r="C171" s="387" t="str">
        <f>'CLINs &amp; Ceiling Rates'!I173</f>
        <v/>
      </c>
      <c r="D171" s="335" t="str">
        <f>IF('CLINs &amp; Ceiling Rates'!E173="","",'CLINs &amp; Ceiling Rates'!E173)</f>
        <v/>
      </c>
      <c r="E171" s="335" t="str">
        <f>IF('CLINs &amp; Ceiling Rates'!F173="","",'CLINs &amp; Ceiling Rates'!F173)</f>
        <v/>
      </c>
      <c r="F171" s="388">
        <f>'Labor Loading Matrix'!D600</f>
        <v>0</v>
      </c>
      <c r="G171" s="389">
        <f>'CLINs &amp; Ceiling Rates'!J173</f>
        <v>0</v>
      </c>
      <c r="H171" s="411">
        <f t="shared" si="29"/>
        <v>0</v>
      </c>
      <c r="I171" s="403"/>
      <c r="J171" s="384">
        <f t="shared" si="30"/>
        <v>0</v>
      </c>
      <c r="K171" s="398">
        <f t="shared" si="31"/>
        <v>0</v>
      </c>
      <c r="L171" s="87"/>
      <c r="M171" s="373">
        <f t="shared" si="32"/>
        <v>0</v>
      </c>
      <c r="N171" s="374">
        <f t="shared" si="33"/>
        <v>0</v>
      </c>
      <c r="O171" s="374">
        <f t="shared" si="34"/>
        <v>0</v>
      </c>
      <c r="P171" s="374">
        <f t="shared" si="35"/>
        <v>0</v>
      </c>
    </row>
    <row r="172" spans="1:16" ht="15" hidden="1" customHeight="1" x14ac:dyDescent="0.25">
      <c r="A172" s="396">
        <f>'CLINs &amp; Ceiling Rates'!B174</f>
        <v>0</v>
      </c>
      <c r="B172" s="315">
        <f>'CLINs &amp; Ceiling Rates'!C174</f>
        <v>0</v>
      </c>
      <c r="C172" s="387" t="str">
        <f>'CLINs &amp; Ceiling Rates'!I174</f>
        <v/>
      </c>
      <c r="D172" s="335" t="str">
        <f>IF('CLINs &amp; Ceiling Rates'!E174="","",'CLINs &amp; Ceiling Rates'!E174)</f>
        <v/>
      </c>
      <c r="E172" s="335" t="str">
        <f>IF('CLINs &amp; Ceiling Rates'!F174="","",'CLINs &amp; Ceiling Rates'!F174)</f>
        <v/>
      </c>
      <c r="F172" s="388">
        <f>'Labor Loading Matrix'!D601</f>
        <v>0</v>
      </c>
      <c r="G172" s="389">
        <f>'CLINs &amp; Ceiling Rates'!J174</f>
        <v>0</v>
      </c>
      <c r="H172" s="411">
        <f t="shared" si="29"/>
        <v>0</v>
      </c>
      <c r="I172" s="403"/>
      <c r="J172" s="384">
        <f t="shared" si="30"/>
        <v>0</v>
      </c>
      <c r="K172" s="398">
        <f t="shared" si="31"/>
        <v>0</v>
      </c>
      <c r="L172" s="87"/>
      <c r="M172" s="373">
        <f t="shared" si="32"/>
        <v>0</v>
      </c>
      <c r="N172" s="374">
        <f t="shared" si="33"/>
        <v>0</v>
      </c>
      <c r="O172" s="374">
        <f t="shared" si="34"/>
        <v>0</v>
      </c>
      <c r="P172" s="374">
        <f t="shared" si="35"/>
        <v>0</v>
      </c>
    </row>
    <row r="173" spans="1:16" ht="15" hidden="1" customHeight="1" x14ac:dyDescent="0.25">
      <c r="A173" s="396">
        <f>'CLINs &amp; Ceiling Rates'!B175</f>
        <v>0</v>
      </c>
      <c r="B173" s="315">
        <f>'CLINs &amp; Ceiling Rates'!C175</f>
        <v>0</v>
      </c>
      <c r="C173" s="387" t="str">
        <f>'CLINs &amp; Ceiling Rates'!I175</f>
        <v/>
      </c>
      <c r="D173" s="335" t="str">
        <f>IF('CLINs &amp; Ceiling Rates'!E175="","",'CLINs &amp; Ceiling Rates'!E175)</f>
        <v/>
      </c>
      <c r="E173" s="335" t="str">
        <f>IF('CLINs &amp; Ceiling Rates'!F175="","",'CLINs &amp; Ceiling Rates'!F175)</f>
        <v/>
      </c>
      <c r="F173" s="388">
        <f>'Labor Loading Matrix'!D602</f>
        <v>0</v>
      </c>
      <c r="G173" s="389">
        <f>'CLINs &amp; Ceiling Rates'!J175</f>
        <v>0</v>
      </c>
      <c r="H173" s="411">
        <f t="shared" si="29"/>
        <v>0</v>
      </c>
      <c r="I173" s="403"/>
      <c r="J173" s="384">
        <f t="shared" si="30"/>
        <v>0</v>
      </c>
      <c r="K173" s="398">
        <f t="shared" si="31"/>
        <v>0</v>
      </c>
      <c r="L173" s="87"/>
      <c r="M173" s="373">
        <f t="shared" si="32"/>
        <v>0</v>
      </c>
      <c r="N173" s="374">
        <f t="shared" si="33"/>
        <v>0</v>
      </c>
      <c r="O173" s="374">
        <f t="shared" si="34"/>
        <v>0</v>
      </c>
      <c r="P173" s="374">
        <f t="shared" si="35"/>
        <v>0</v>
      </c>
    </row>
    <row r="174" spans="1:16" ht="15" hidden="1" customHeight="1" x14ac:dyDescent="0.25">
      <c r="A174" s="396">
        <f>'CLINs &amp; Ceiling Rates'!B176</f>
        <v>0</v>
      </c>
      <c r="B174" s="315">
        <f>'CLINs &amp; Ceiling Rates'!C176</f>
        <v>0</v>
      </c>
      <c r="C174" s="387" t="str">
        <f>'CLINs &amp; Ceiling Rates'!I176</f>
        <v/>
      </c>
      <c r="D174" s="335" t="str">
        <f>IF('CLINs &amp; Ceiling Rates'!E176="","",'CLINs &amp; Ceiling Rates'!E176)</f>
        <v/>
      </c>
      <c r="E174" s="335" t="str">
        <f>IF('CLINs &amp; Ceiling Rates'!F176="","",'CLINs &amp; Ceiling Rates'!F176)</f>
        <v/>
      </c>
      <c r="F174" s="388">
        <f>'Labor Loading Matrix'!D603</f>
        <v>0</v>
      </c>
      <c r="G174" s="389">
        <f>'CLINs &amp; Ceiling Rates'!J176</f>
        <v>0</v>
      </c>
      <c r="H174" s="411">
        <f t="shared" si="29"/>
        <v>0</v>
      </c>
      <c r="I174" s="403"/>
      <c r="J174" s="384">
        <f t="shared" si="30"/>
        <v>0</v>
      </c>
      <c r="K174" s="398">
        <f t="shared" si="31"/>
        <v>0</v>
      </c>
      <c r="L174" s="87"/>
      <c r="M174" s="373">
        <f t="shared" si="32"/>
        <v>0</v>
      </c>
      <c r="N174" s="374">
        <f t="shared" si="33"/>
        <v>0</v>
      </c>
      <c r="O174" s="374">
        <f t="shared" si="34"/>
        <v>0</v>
      </c>
      <c r="P174" s="374">
        <f t="shared" si="35"/>
        <v>0</v>
      </c>
    </row>
    <row r="175" spans="1:16" ht="15" hidden="1" customHeight="1" x14ac:dyDescent="0.25">
      <c r="A175" s="396">
        <f>'CLINs &amp; Ceiling Rates'!B177</f>
        <v>0</v>
      </c>
      <c r="B175" s="315">
        <f>'CLINs &amp; Ceiling Rates'!C177</f>
        <v>0</v>
      </c>
      <c r="C175" s="387" t="str">
        <f>'CLINs &amp; Ceiling Rates'!I177</f>
        <v/>
      </c>
      <c r="D175" s="335" t="str">
        <f>IF('CLINs &amp; Ceiling Rates'!E177="","",'CLINs &amp; Ceiling Rates'!E177)</f>
        <v/>
      </c>
      <c r="E175" s="335" t="str">
        <f>IF('CLINs &amp; Ceiling Rates'!F177="","",'CLINs &amp; Ceiling Rates'!F177)</f>
        <v/>
      </c>
      <c r="F175" s="388">
        <f>'Labor Loading Matrix'!D604</f>
        <v>0</v>
      </c>
      <c r="G175" s="389">
        <f>'CLINs &amp; Ceiling Rates'!J177</f>
        <v>0</v>
      </c>
      <c r="H175" s="411">
        <f t="shared" si="29"/>
        <v>0</v>
      </c>
      <c r="I175" s="403"/>
      <c r="J175" s="384">
        <f t="shared" si="30"/>
        <v>0</v>
      </c>
      <c r="K175" s="398">
        <f t="shared" si="31"/>
        <v>0</v>
      </c>
      <c r="L175" s="87"/>
      <c r="M175" s="373">
        <f t="shared" si="32"/>
        <v>0</v>
      </c>
      <c r="N175" s="374">
        <f t="shared" si="33"/>
        <v>0</v>
      </c>
      <c r="O175" s="374">
        <f t="shared" si="34"/>
        <v>0</v>
      </c>
      <c r="P175" s="374">
        <f t="shared" si="35"/>
        <v>0</v>
      </c>
    </row>
    <row r="176" spans="1:16" ht="15" hidden="1" customHeight="1" x14ac:dyDescent="0.25">
      <c r="A176" s="396">
        <f>'CLINs &amp; Ceiling Rates'!B178</f>
        <v>0</v>
      </c>
      <c r="B176" s="315">
        <f>'CLINs &amp; Ceiling Rates'!C178</f>
        <v>0</v>
      </c>
      <c r="C176" s="387" t="str">
        <f>'CLINs &amp; Ceiling Rates'!I178</f>
        <v/>
      </c>
      <c r="D176" s="335" t="str">
        <f>IF('CLINs &amp; Ceiling Rates'!E178="","",'CLINs &amp; Ceiling Rates'!E178)</f>
        <v/>
      </c>
      <c r="E176" s="335" t="str">
        <f>IF('CLINs &amp; Ceiling Rates'!F178="","",'CLINs &amp; Ceiling Rates'!F178)</f>
        <v/>
      </c>
      <c r="F176" s="388">
        <f>'Labor Loading Matrix'!D605</f>
        <v>0</v>
      </c>
      <c r="G176" s="389">
        <f>'CLINs &amp; Ceiling Rates'!J178</f>
        <v>0</v>
      </c>
      <c r="H176" s="411">
        <f t="shared" si="29"/>
        <v>0</v>
      </c>
      <c r="I176" s="403"/>
      <c r="J176" s="384">
        <f t="shared" si="30"/>
        <v>0</v>
      </c>
      <c r="K176" s="398">
        <f t="shared" si="31"/>
        <v>0</v>
      </c>
      <c r="L176" s="87"/>
      <c r="M176" s="373">
        <f t="shared" si="32"/>
        <v>0</v>
      </c>
      <c r="N176" s="374">
        <f t="shared" si="33"/>
        <v>0</v>
      </c>
      <c r="O176" s="374">
        <f t="shared" si="34"/>
        <v>0</v>
      </c>
      <c r="P176" s="374">
        <f t="shared" si="35"/>
        <v>0</v>
      </c>
    </row>
    <row r="177" spans="1:16" ht="15" hidden="1" customHeight="1" x14ac:dyDescent="0.25">
      <c r="A177" s="396">
        <f>'CLINs &amp; Ceiling Rates'!B179</f>
        <v>0</v>
      </c>
      <c r="B177" s="315">
        <f>'CLINs &amp; Ceiling Rates'!C179</f>
        <v>0</v>
      </c>
      <c r="C177" s="387" t="str">
        <f>'CLINs &amp; Ceiling Rates'!I179</f>
        <v/>
      </c>
      <c r="D177" s="335" t="str">
        <f>IF('CLINs &amp; Ceiling Rates'!E179="","",'CLINs &amp; Ceiling Rates'!E179)</f>
        <v/>
      </c>
      <c r="E177" s="335" t="str">
        <f>IF('CLINs &amp; Ceiling Rates'!F179="","",'CLINs &amp; Ceiling Rates'!F179)</f>
        <v/>
      </c>
      <c r="F177" s="388">
        <f>'Labor Loading Matrix'!D606</f>
        <v>0</v>
      </c>
      <c r="G177" s="389">
        <f>'CLINs &amp; Ceiling Rates'!J179</f>
        <v>0</v>
      </c>
      <c r="H177" s="411">
        <f t="shared" ref="H177:H200" si="36">ROUND(IFERROR(G177*F177,0),2)</f>
        <v>0</v>
      </c>
      <c r="I177" s="403"/>
      <c r="J177" s="384">
        <f t="shared" ref="J177:J200" si="37">ROUND((1-I177)*G177,2)</f>
        <v>0</v>
      </c>
      <c r="K177" s="398">
        <f t="shared" ref="K177:K200" si="38">IFERROR(ROUND(J177*F177,2),0)</f>
        <v>0</v>
      </c>
      <c r="L177" s="87"/>
      <c r="M177" s="373">
        <f t="shared" si="32"/>
        <v>0</v>
      </c>
      <c r="N177" s="374">
        <f t="shared" si="33"/>
        <v>0</v>
      </c>
      <c r="O177" s="374">
        <f t="shared" si="34"/>
        <v>0</v>
      </c>
      <c r="P177" s="374">
        <f t="shared" si="35"/>
        <v>0</v>
      </c>
    </row>
    <row r="178" spans="1:16" ht="15" hidden="1" customHeight="1" x14ac:dyDescent="0.25">
      <c r="A178" s="396">
        <f>'CLINs &amp; Ceiling Rates'!B180</f>
        <v>0</v>
      </c>
      <c r="B178" s="315">
        <f>'CLINs &amp; Ceiling Rates'!C180</f>
        <v>0</v>
      </c>
      <c r="C178" s="387" t="str">
        <f>'CLINs &amp; Ceiling Rates'!I180</f>
        <v/>
      </c>
      <c r="D178" s="335" t="str">
        <f>IF('CLINs &amp; Ceiling Rates'!E180="","",'CLINs &amp; Ceiling Rates'!E180)</f>
        <v/>
      </c>
      <c r="E178" s="335" t="str">
        <f>IF('CLINs &amp; Ceiling Rates'!F180="","",'CLINs &amp; Ceiling Rates'!F180)</f>
        <v/>
      </c>
      <c r="F178" s="388">
        <f>'Labor Loading Matrix'!D607</f>
        <v>0</v>
      </c>
      <c r="G178" s="389">
        <f>'CLINs &amp; Ceiling Rates'!J180</f>
        <v>0</v>
      </c>
      <c r="H178" s="411">
        <f t="shared" si="36"/>
        <v>0</v>
      </c>
      <c r="I178" s="403"/>
      <c r="J178" s="384">
        <f t="shared" si="37"/>
        <v>0</v>
      </c>
      <c r="K178" s="398">
        <f t="shared" si="38"/>
        <v>0</v>
      </c>
      <c r="L178" s="87"/>
      <c r="M178" s="373">
        <f t="shared" si="32"/>
        <v>0</v>
      </c>
      <c r="N178" s="374">
        <f t="shared" si="33"/>
        <v>0</v>
      </c>
      <c r="O178" s="374">
        <f t="shared" si="34"/>
        <v>0</v>
      </c>
      <c r="P178" s="374">
        <f t="shared" si="35"/>
        <v>0</v>
      </c>
    </row>
    <row r="179" spans="1:16" ht="15" hidden="1" customHeight="1" x14ac:dyDescent="0.25">
      <c r="A179" s="396">
        <f>'CLINs &amp; Ceiling Rates'!B181</f>
        <v>0</v>
      </c>
      <c r="B179" s="315">
        <f>'CLINs &amp; Ceiling Rates'!C181</f>
        <v>0</v>
      </c>
      <c r="C179" s="387" t="str">
        <f>'CLINs &amp; Ceiling Rates'!I181</f>
        <v/>
      </c>
      <c r="D179" s="335" t="str">
        <f>IF('CLINs &amp; Ceiling Rates'!E181="","",'CLINs &amp; Ceiling Rates'!E181)</f>
        <v/>
      </c>
      <c r="E179" s="335" t="str">
        <f>IF('CLINs &amp; Ceiling Rates'!F181="","",'CLINs &amp; Ceiling Rates'!F181)</f>
        <v/>
      </c>
      <c r="F179" s="388">
        <f>'Labor Loading Matrix'!D608</f>
        <v>0</v>
      </c>
      <c r="G179" s="389">
        <f>'CLINs &amp; Ceiling Rates'!J181</f>
        <v>0</v>
      </c>
      <c r="H179" s="411">
        <f t="shared" si="36"/>
        <v>0</v>
      </c>
      <c r="I179" s="403"/>
      <c r="J179" s="384">
        <f t="shared" si="37"/>
        <v>0</v>
      </c>
      <c r="K179" s="398">
        <f t="shared" si="38"/>
        <v>0</v>
      </c>
      <c r="L179" s="87"/>
      <c r="M179" s="373">
        <f t="shared" si="32"/>
        <v>0</v>
      </c>
      <c r="N179" s="374">
        <f t="shared" si="33"/>
        <v>0</v>
      </c>
      <c r="O179" s="374">
        <f t="shared" si="34"/>
        <v>0</v>
      </c>
      <c r="P179" s="374">
        <f t="shared" si="35"/>
        <v>0</v>
      </c>
    </row>
    <row r="180" spans="1:16" ht="15" hidden="1" customHeight="1" x14ac:dyDescent="0.25">
      <c r="A180" s="396">
        <f>'CLINs &amp; Ceiling Rates'!B182</f>
        <v>0</v>
      </c>
      <c r="B180" s="315">
        <f>'CLINs &amp; Ceiling Rates'!C182</f>
        <v>0</v>
      </c>
      <c r="C180" s="387" t="str">
        <f>'CLINs &amp; Ceiling Rates'!I182</f>
        <v/>
      </c>
      <c r="D180" s="335" t="str">
        <f>IF('CLINs &amp; Ceiling Rates'!E182="","",'CLINs &amp; Ceiling Rates'!E182)</f>
        <v/>
      </c>
      <c r="E180" s="335" t="str">
        <f>IF('CLINs &amp; Ceiling Rates'!F182="","",'CLINs &amp; Ceiling Rates'!F182)</f>
        <v/>
      </c>
      <c r="F180" s="388">
        <f>'Labor Loading Matrix'!D609</f>
        <v>0</v>
      </c>
      <c r="G180" s="389">
        <f>'CLINs &amp; Ceiling Rates'!J182</f>
        <v>0</v>
      </c>
      <c r="H180" s="411">
        <f t="shared" si="36"/>
        <v>0</v>
      </c>
      <c r="I180" s="403"/>
      <c r="J180" s="384">
        <f t="shared" si="37"/>
        <v>0</v>
      </c>
      <c r="K180" s="398">
        <f t="shared" si="38"/>
        <v>0</v>
      </c>
      <c r="L180" s="87"/>
      <c r="M180" s="373">
        <f t="shared" si="32"/>
        <v>0</v>
      </c>
      <c r="N180" s="374">
        <f t="shared" si="33"/>
        <v>0</v>
      </c>
      <c r="O180" s="374">
        <f t="shared" si="34"/>
        <v>0</v>
      </c>
      <c r="P180" s="374">
        <f t="shared" si="35"/>
        <v>0</v>
      </c>
    </row>
    <row r="181" spans="1:16" ht="15" hidden="1" customHeight="1" x14ac:dyDescent="0.25">
      <c r="A181" s="396">
        <f>'CLINs &amp; Ceiling Rates'!B183</f>
        <v>0</v>
      </c>
      <c r="B181" s="315">
        <f>'CLINs &amp; Ceiling Rates'!C183</f>
        <v>0</v>
      </c>
      <c r="C181" s="387" t="str">
        <f>'CLINs &amp; Ceiling Rates'!I183</f>
        <v/>
      </c>
      <c r="D181" s="335" t="str">
        <f>IF('CLINs &amp; Ceiling Rates'!E183="","",'CLINs &amp; Ceiling Rates'!E183)</f>
        <v/>
      </c>
      <c r="E181" s="335" t="str">
        <f>IF('CLINs &amp; Ceiling Rates'!F183="","",'CLINs &amp; Ceiling Rates'!F183)</f>
        <v/>
      </c>
      <c r="F181" s="388">
        <f>'Labor Loading Matrix'!D610</f>
        <v>0</v>
      </c>
      <c r="G181" s="389">
        <f>'CLINs &amp; Ceiling Rates'!J183</f>
        <v>0</v>
      </c>
      <c r="H181" s="411">
        <f t="shared" si="36"/>
        <v>0</v>
      </c>
      <c r="I181" s="403"/>
      <c r="J181" s="384">
        <f t="shared" si="37"/>
        <v>0</v>
      </c>
      <c r="K181" s="398">
        <f t="shared" si="38"/>
        <v>0</v>
      </c>
      <c r="L181" s="87"/>
      <c r="M181" s="373">
        <f t="shared" si="32"/>
        <v>0</v>
      </c>
      <c r="N181" s="374">
        <f t="shared" si="33"/>
        <v>0</v>
      </c>
      <c r="O181" s="374">
        <f t="shared" si="34"/>
        <v>0</v>
      </c>
      <c r="P181" s="374">
        <f t="shared" si="35"/>
        <v>0</v>
      </c>
    </row>
    <row r="182" spans="1:16" ht="15" hidden="1" customHeight="1" x14ac:dyDescent="0.25">
      <c r="A182" s="396">
        <f>'CLINs &amp; Ceiling Rates'!B184</f>
        <v>0</v>
      </c>
      <c r="B182" s="315">
        <f>'CLINs &amp; Ceiling Rates'!C184</f>
        <v>0</v>
      </c>
      <c r="C182" s="387" t="str">
        <f>'CLINs &amp; Ceiling Rates'!I184</f>
        <v/>
      </c>
      <c r="D182" s="335" t="str">
        <f>IF('CLINs &amp; Ceiling Rates'!E184="","",'CLINs &amp; Ceiling Rates'!E184)</f>
        <v/>
      </c>
      <c r="E182" s="335" t="str">
        <f>IF('CLINs &amp; Ceiling Rates'!F184="","",'CLINs &amp; Ceiling Rates'!F184)</f>
        <v/>
      </c>
      <c r="F182" s="388">
        <f>'Labor Loading Matrix'!D611</f>
        <v>0</v>
      </c>
      <c r="G182" s="389">
        <f>'CLINs &amp; Ceiling Rates'!J184</f>
        <v>0</v>
      </c>
      <c r="H182" s="411">
        <f t="shared" si="36"/>
        <v>0</v>
      </c>
      <c r="I182" s="403"/>
      <c r="J182" s="384">
        <f t="shared" si="37"/>
        <v>0</v>
      </c>
      <c r="K182" s="398">
        <f t="shared" si="38"/>
        <v>0</v>
      </c>
      <c r="L182" s="87"/>
      <c r="M182" s="373">
        <f t="shared" si="32"/>
        <v>0</v>
      </c>
      <c r="N182" s="374">
        <f t="shared" si="33"/>
        <v>0</v>
      </c>
      <c r="O182" s="374">
        <f t="shared" si="34"/>
        <v>0</v>
      </c>
      <c r="P182" s="374">
        <f t="shared" si="35"/>
        <v>0</v>
      </c>
    </row>
    <row r="183" spans="1:16" ht="15" hidden="1" customHeight="1" x14ac:dyDescent="0.25">
      <c r="A183" s="396">
        <f>'CLINs &amp; Ceiling Rates'!B185</f>
        <v>0</v>
      </c>
      <c r="B183" s="315">
        <f>'CLINs &amp; Ceiling Rates'!C185</f>
        <v>0</v>
      </c>
      <c r="C183" s="387" t="str">
        <f>'CLINs &amp; Ceiling Rates'!I185</f>
        <v/>
      </c>
      <c r="D183" s="335" t="str">
        <f>IF('CLINs &amp; Ceiling Rates'!E185="","",'CLINs &amp; Ceiling Rates'!E185)</f>
        <v/>
      </c>
      <c r="E183" s="335" t="str">
        <f>IF('CLINs &amp; Ceiling Rates'!F185="","",'CLINs &amp; Ceiling Rates'!F185)</f>
        <v/>
      </c>
      <c r="F183" s="388">
        <f>'Labor Loading Matrix'!D612</f>
        <v>0</v>
      </c>
      <c r="G183" s="389">
        <f>'CLINs &amp; Ceiling Rates'!J185</f>
        <v>0</v>
      </c>
      <c r="H183" s="411">
        <f t="shared" si="36"/>
        <v>0</v>
      </c>
      <c r="I183" s="403"/>
      <c r="J183" s="384">
        <f t="shared" si="37"/>
        <v>0</v>
      </c>
      <c r="K183" s="398">
        <f t="shared" si="38"/>
        <v>0</v>
      </c>
      <c r="L183" s="87"/>
      <c r="M183" s="373">
        <f t="shared" si="32"/>
        <v>0</v>
      </c>
      <c r="N183" s="374">
        <f t="shared" si="33"/>
        <v>0</v>
      </c>
      <c r="O183" s="374">
        <f t="shared" si="34"/>
        <v>0</v>
      </c>
      <c r="P183" s="374">
        <f t="shared" si="35"/>
        <v>0</v>
      </c>
    </row>
    <row r="184" spans="1:16" ht="15" hidden="1" customHeight="1" x14ac:dyDescent="0.25">
      <c r="A184" s="396">
        <f>'CLINs &amp; Ceiling Rates'!B186</f>
        <v>0</v>
      </c>
      <c r="B184" s="315">
        <f>'CLINs &amp; Ceiling Rates'!C186</f>
        <v>0</v>
      </c>
      <c r="C184" s="387" t="str">
        <f>'CLINs &amp; Ceiling Rates'!I186</f>
        <v/>
      </c>
      <c r="D184" s="335" t="str">
        <f>IF('CLINs &amp; Ceiling Rates'!E186="","",'CLINs &amp; Ceiling Rates'!E186)</f>
        <v/>
      </c>
      <c r="E184" s="335" t="str">
        <f>IF('CLINs &amp; Ceiling Rates'!F186="","",'CLINs &amp; Ceiling Rates'!F186)</f>
        <v/>
      </c>
      <c r="F184" s="388">
        <f>'Labor Loading Matrix'!D613</f>
        <v>0</v>
      </c>
      <c r="G184" s="389">
        <f>'CLINs &amp; Ceiling Rates'!J186</f>
        <v>0</v>
      </c>
      <c r="H184" s="411">
        <f t="shared" si="36"/>
        <v>0</v>
      </c>
      <c r="I184" s="403"/>
      <c r="J184" s="384">
        <f t="shared" si="37"/>
        <v>0</v>
      </c>
      <c r="K184" s="398">
        <f t="shared" si="38"/>
        <v>0</v>
      </c>
      <c r="L184" s="87"/>
      <c r="M184" s="373">
        <f t="shared" si="32"/>
        <v>0</v>
      </c>
      <c r="N184" s="374">
        <f t="shared" si="33"/>
        <v>0</v>
      </c>
      <c r="O184" s="374">
        <f t="shared" si="34"/>
        <v>0</v>
      </c>
      <c r="P184" s="374">
        <f t="shared" si="35"/>
        <v>0</v>
      </c>
    </row>
    <row r="185" spans="1:16" ht="15" hidden="1" customHeight="1" x14ac:dyDescent="0.25">
      <c r="A185" s="396">
        <f>'CLINs &amp; Ceiling Rates'!B187</f>
        <v>0</v>
      </c>
      <c r="B185" s="315">
        <f>'CLINs &amp; Ceiling Rates'!C187</f>
        <v>0</v>
      </c>
      <c r="C185" s="387" t="str">
        <f>'CLINs &amp; Ceiling Rates'!I187</f>
        <v/>
      </c>
      <c r="D185" s="335" t="str">
        <f>IF('CLINs &amp; Ceiling Rates'!E187="","",'CLINs &amp; Ceiling Rates'!E187)</f>
        <v/>
      </c>
      <c r="E185" s="335" t="str">
        <f>IF('CLINs &amp; Ceiling Rates'!F187="","",'CLINs &amp; Ceiling Rates'!F187)</f>
        <v/>
      </c>
      <c r="F185" s="388">
        <f>'Labor Loading Matrix'!D614</f>
        <v>0</v>
      </c>
      <c r="G185" s="389">
        <f>'CLINs &amp; Ceiling Rates'!J187</f>
        <v>0</v>
      </c>
      <c r="H185" s="411">
        <f t="shared" si="36"/>
        <v>0</v>
      </c>
      <c r="I185" s="403"/>
      <c r="J185" s="384">
        <f t="shared" si="37"/>
        <v>0</v>
      </c>
      <c r="K185" s="398">
        <f t="shared" si="38"/>
        <v>0</v>
      </c>
      <c r="L185" s="87"/>
      <c r="M185" s="373">
        <f t="shared" si="32"/>
        <v>0</v>
      </c>
      <c r="N185" s="374">
        <f t="shared" si="33"/>
        <v>0</v>
      </c>
      <c r="O185" s="374">
        <f t="shared" si="34"/>
        <v>0</v>
      </c>
      <c r="P185" s="374">
        <f t="shared" si="35"/>
        <v>0</v>
      </c>
    </row>
    <row r="186" spans="1:16" ht="15" hidden="1" customHeight="1" x14ac:dyDescent="0.25">
      <c r="A186" s="396">
        <f>'CLINs &amp; Ceiling Rates'!B188</f>
        <v>0</v>
      </c>
      <c r="B186" s="315">
        <f>'CLINs &amp; Ceiling Rates'!C188</f>
        <v>0</v>
      </c>
      <c r="C186" s="387" t="str">
        <f>'CLINs &amp; Ceiling Rates'!I188</f>
        <v/>
      </c>
      <c r="D186" s="335" t="str">
        <f>IF('CLINs &amp; Ceiling Rates'!E188="","",'CLINs &amp; Ceiling Rates'!E188)</f>
        <v/>
      </c>
      <c r="E186" s="335" t="str">
        <f>IF('CLINs &amp; Ceiling Rates'!F188="","",'CLINs &amp; Ceiling Rates'!F188)</f>
        <v/>
      </c>
      <c r="F186" s="388">
        <f>'Labor Loading Matrix'!D615</f>
        <v>0</v>
      </c>
      <c r="G186" s="389">
        <f>'CLINs &amp; Ceiling Rates'!J188</f>
        <v>0</v>
      </c>
      <c r="H186" s="411">
        <f t="shared" si="36"/>
        <v>0</v>
      </c>
      <c r="I186" s="403"/>
      <c r="J186" s="384">
        <f t="shared" si="37"/>
        <v>0</v>
      </c>
      <c r="K186" s="398">
        <f t="shared" si="38"/>
        <v>0</v>
      </c>
      <c r="L186" s="87"/>
      <c r="M186" s="373">
        <f t="shared" si="32"/>
        <v>0</v>
      </c>
      <c r="N186" s="374">
        <f t="shared" si="33"/>
        <v>0</v>
      </c>
      <c r="O186" s="374">
        <f t="shared" si="34"/>
        <v>0</v>
      </c>
      <c r="P186" s="374">
        <f t="shared" si="35"/>
        <v>0</v>
      </c>
    </row>
    <row r="187" spans="1:16" ht="15" hidden="1" customHeight="1" x14ac:dyDescent="0.25">
      <c r="A187" s="396">
        <f>'CLINs &amp; Ceiling Rates'!B189</f>
        <v>0</v>
      </c>
      <c r="B187" s="315">
        <f>'CLINs &amp; Ceiling Rates'!C189</f>
        <v>0</v>
      </c>
      <c r="C187" s="387" t="str">
        <f>'CLINs &amp; Ceiling Rates'!I189</f>
        <v/>
      </c>
      <c r="D187" s="335" t="str">
        <f>IF('CLINs &amp; Ceiling Rates'!E189="","",'CLINs &amp; Ceiling Rates'!E189)</f>
        <v/>
      </c>
      <c r="E187" s="335" t="str">
        <f>IF('CLINs &amp; Ceiling Rates'!F189="","",'CLINs &amp; Ceiling Rates'!F189)</f>
        <v/>
      </c>
      <c r="F187" s="388">
        <f>'Labor Loading Matrix'!D616</f>
        <v>0</v>
      </c>
      <c r="G187" s="389">
        <f>'CLINs &amp; Ceiling Rates'!J189</f>
        <v>0</v>
      </c>
      <c r="H187" s="411">
        <f t="shared" si="36"/>
        <v>0</v>
      </c>
      <c r="I187" s="403"/>
      <c r="J187" s="384">
        <f t="shared" si="37"/>
        <v>0</v>
      </c>
      <c r="K187" s="398">
        <f t="shared" si="38"/>
        <v>0</v>
      </c>
      <c r="L187" s="87"/>
      <c r="M187" s="373">
        <f t="shared" si="32"/>
        <v>0</v>
      </c>
      <c r="N187" s="374">
        <f t="shared" si="33"/>
        <v>0</v>
      </c>
      <c r="O187" s="374">
        <f t="shared" si="34"/>
        <v>0</v>
      </c>
      <c r="P187" s="374">
        <f t="shared" si="35"/>
        <v>0</v>
      </c>
    </row>
    <row r="188" spans="1:16" ht="15" hidden="1" customHeight="1" x14ac:dyDescent="0.25">
      <c r="A188" s="396">
        <f>'CLINs &amp; Ceiling Rates'!B190</f>
        <v>0</v>
      </c>
      <c r="B188" s="315">
        <f>'CLINs &amp; Ceiling Rates'!C190</f>
        <v>0</v>
      </c>
      <c r="C188" s="387" t="str">
        <f>'CLINs &amp; Ceiling Rates'!I190</f>
        <v/>
      </c>
      <c r="D188" s="335" t="str">
        <f>IF('CLINs &amp; Ceiling Rates'!E190="","",'CLINs &amp; Ceiling Rates'!E190)</f>
        <v/>
      </c>
      <c r="E188" s="335" t="str">
        <f>IF('CLINs &amp; Ceiling Rates'!F190="","",'CLINs &amp; Ceiling Rates'!F190)</f>
        <v/>
      </c>
      <c r="F188" s="388">
        <f>'Labor Loading Matrix'!D617</f>
        <v>0</v>
      </c>
      <c r="G188" s="389">
        <f>'CLINs &amp; Ceiling Rates'!J190</f>
        <v>0</v>
      </c>
      <c r="H188" s="411">
        <f t="shared" si="36"/>
        <v>0</v>
      </c>
      <c r="I188" s="403"/>
      <c r="J188" s="384">
        <f t="shared" si="37"/>
        <v>0</v>
      </c>
      <c r="K188" s="398">
        <f t="shared" si="38"/>
        <v>0</v>
      </c>
      <c r="L188" s="87"/>
      <c r="M188" s="373">
        <f t="shared" si="32"/>
        <v>0</v>
      </c>
      <c r="N188" s="374">
        <f t="shared" si="33"/>
        <v>0</v>
      </c>
      <c r="O188" s="374">
        <f t="shared" si="34"/>
        <v>0</v>
      </c>
      <c r="P188" s="374">
        <f t="shared" si="35"/>
        <v>0</v>
      </c>
    </row>
    <row r="189" spans="1:16" ht="15" hidden="1" customHeight="1" x14ac:dyDescent="0.25">
      <c r="A189" s="396">
        <f>'CLINs &amp; Ceiling Rates'!B191</f>
        <v>0</v>
      </c>
      <c r="B189" s="315">
        <f>'CLINs &amp; Ceiling Rates'!C191</f>
        <v>0</v>
      </c>
      <c r="C189" s="387" t="str">
        <f>'CLINs &amp; Ceiling Rates'!I191</f>
        <v/>
      </c>
      <c r="D189" s="335" t="str">
        <f>IF('CLINs &amp; Ceiling Rates'!E191="","",'CLINs &amp; Ceiling Rates'!E191)</f>
        <v/>
      </c>
      <c r="E189" s="335" t="str">
        <f>IF('CLINs &amp; Ceiling Rates'!F191="","",'CLINs &amp; Ceiling Rates'!F191)</f>
        <v/>
      </c>
      <c r="F189" s="388">
        <f>'Labor Loading Matrix'!D618</f>
        <v>0</v>
      </c>
      <c r="G189" s="389">
        <f>'CLINs &amp; Ceiling Rates'!J191</f>
        <v>0</v>
      </c>
      <c r="H189" s="411">
        <f t="shared" si="36"/>
        <v>0</v>
      </c>
      <c r="I189" s="403"/>
      <c r="J189" s="384">
        <f t="shared" si="37"/>
        <v>0</v>
      </c>
      <c r="K189" s="398">
        <f t="shared" si="38"/>
        <v>0</v>
      </c>
      <c r="L189" s="87"/>
      <c r="M189" s="373">
        <f t="shared" si="32"/>
        <v>0</v>
      </c>
      <c r="N189" s="374">
        <f t="shared" si="33"/>
        <v>0</v>
      </c>
      <c r="O189" s="374">
        <f t="shared" si="34"/>
        <v>0</v>
      </c>
      <c r="P189" s="374">
        <f t="shared" si="35"/>
        <v>0</v>
      </c>
    </row>
    <row r="190" spans="1:16" ht="15" hidden="1" customHeight="1" x14ac:dyDescent="0.25">
      <c r="A190" s="396">
        <f>'CLINs &amp; Ceiling Rates'!B192</f>
        <v>0</v>
      </c>
      <c r="B190" s="315">
        <f>'CLINs &amp; Ceiling Rates'!C192</f>
        <v>0</v>
      </c>
      <c r="C190" s="387" t="str">
        <f>'CLINs &amp; Ceiling Rates'!I192</f>
        <v/>
      </c>
      <c r="D190" s="335" t="str">
        <f>IF('CLINs &amp; Ceiling Rates'!E192="","",'CLINs &amp; Ceiling Rates'!E192)</f>
        <v/>
      </c>
      <c r="E190" s="335" t="str">
        <f>IF('CLINs &amp; Ceiling Rates'!F192="","",'CLINs &amp; Ceiling Rates'!F192)</f>
        <v/>
      </c>
      <c r="F190" s="388">
        <f>'Labor Loading Matrix'!D619</f>
        <v>0</v>
      </c>
      <c r="G190" s="389">
        <f>'CLINs &amp; Ceiling Rates'!J192</f>
        <v>0</v>
      </c>
      <c r="H190" s="411">
        <f t="shared" si="36"/>
        <v>0</v>
      </c>
      <c r="I190" s="403"/>
      <c r="J190" s="384">
        <f t="shared" si="37"/>
        <v>0</v>
      </c>
      <c r="K190" s="398">
        <f t="shared" si="38"/>
        <v>0</v>
      </c>
      <c r="L190" s="87"/>
      <c r="M190" s="373">
        <f t="shared" si="32"/>
        <v>0</v>
      </c>
      <c r="N190" s="374">
        <f t="shared" si="33"/>
        <v>0</v>
      </c>
      <c r="O190" s="374">
        <f t="shared" si="34"/>
        <v>0</v>
      </c>
      <c r="P190" s="374">
        <f t="shared" si="35"/>
        <v>0</v>
      </c>
    </row>
    <row r="191" spans="1:16" ht="15" hidden="1" customHeight="1" x14ac:dyDescent="0.25">
      <c r="A191" s="396">
        <f>'CLINs &amp; Ceiling Rates'!B193</f>
        <v>0</v>
      </c>
      <c r="B191" s="315">
        <f>'CLINs &amp; Ceiling Rates'!C193</f>
        <v>0</v>
      </c>
      <c r="C191" s="387" t="str">
        <f>'CLINs &amp; Ceiling Rates'!I193</f>
        <v/>
      </c>
      <c r="D191" s="335" t="str">
        <f>IF('CLINs &amp; Ceiling Rates'!E193="","",'CLINs &amp; Ceiling Rates'!E193)</f>
        <v/>
      </c>
      <c r="E191" s="335" t="str">
        <f>IF('CLINs &amp; Ceiling Rates'!F193="","",'CLINs &amp; Ceiling Rates'!F193)</f>
        <v/>
      </c>
      <c r="F191" s="388">
        <f>'Labor Loading Matrix'!D620</f>
        <v>0</v>
      </c>
      <c r="G191" s="389">
        <f>'CLINs &amp; Ceiling Rates'!J193</f>
        <v>0</v>
      </c>
      <c r="H191" s="411">
        <f t="shared" si="36"/>
        <v>0</v>
      </c>
      <c r="I191" s="403"/>
      <c r="J191" s="384">
        <f t="shared" si="37"/>
        <v>0</v>
      </c>
      <c r="K191" s="398">
        <f t="shared" si="38"/>
        <v>0</v>
      </c>
      <c r="L191" s="87"/>
      <c r="M191" s="373">
        <f t="shared" si="32"/>
        <v>0</v>
      </c>
      <c r="N191" s="374">
        <f t="shared" si="33"/>
        <v>0</v>
      </c>
      <c r="O191" s="374">
        <f t="shared" si="34"/>
        <v>0</v>
      </c>
      <c r="P191" s="374">
        <f t="shared" si="35"/>
        <v>0</v>
      </c>
    </row>
    <row r="192" spans="1:16" ht="15" hidden="1" customHeight="1" x14ac:dyDescent="0.25">
      <c r="A192" s="396">
        <f>'CLINs &amp; Ceiling Rates'!B194</f>
        <v>0</v>
      </c>
      <c r="B192" s="315">
        <f>'CLINs &amp; Ceiling Rates'!C194</f>
        <v>0</v>
      </c>
      <c r="C192" s="387" t="str">
        <f>'CLINs &amp; Ceiling Rates'!I194</f>
        <v/>
      </c>
      <c r="D192" s="335" t="str">
        <f>IF('CLINs &amp; Ceiling Rates'!E194="","",'CLINs &amp; Ceiling Rates'!E194)</f>
        <v/>
      </c>
      <c r="E192" s="335" t="str">
        <f>IF('CLINs &amp; Ceiling Rates'!F194="","",'CLINs &amp; Ceiling Rates'!F194)</f>
        <v/>
      </c>
      <c r="F192" s="388">
        <f>'Labor Loading Matrix'!D621</f>
        <v>0</v>
      </c>
      <c r="G192" s="389">
        <f>'CLINs &amp; Ceiling Rates'!J194</f>
        <v>0</v>
      </c>
      <c r="H192" s="411">
        <f t="shared" si="36"/>
        <v>0</v>
      </c>
      <c r="I192" s="403"/>
      <c r="J192" s="384">
        <f t="shared" si="37"/>
        <v>0</v>
      </c>
      <c r="K192" s="398">
        <f t="shared" si="38"/>
        <v>0</v>
      </c>
      <c r="L192" s="87"/>
      <c r="M192" s="373">
        <f t="shared" si="32"/>
        <v>0</v>
      </c>
      <c r="N192" s="374">
        <f t="shared" si="33"/>
        <v>0</v>
      </c>
      <c r="O192" s="374">
        <f t="shared" si="34"/>
        <v>0</v>
      </c>
      <c r="P192" s="374">
        <f t="shared" si="35"/>
        <v>0</v>
      </c>
    </row>
    <row r="193" spans="1:16" ht="15" hidden="1" customHeight="1" x14ac:dyDescent="0.25">
      <c r="A193" s="396">
        <f>'CLINs &amp; Ceiling Rates'!B195</f>
        <v>0</v>
      </c>
      <c r="B193" s="315">
        <f>'CLINs &amp; Ceiling Rates'!C195</f>
        <v>0</v>
      </c>
      <c r="C193" s="387" t="str">
        <f>'CLINs &amp; Ceiling Rates'!I195</f>
        <v/>
      </c>
      <c r="D193" s="335" t="str">
        <f>IF('CLINs &amp; Ceiling Rates'!E195="","",'CLINs &amp; Ceiling Rates'!E195)</f>
        <v/>
      </c>
      <c r="E193" s="335" t="str">
        <f>IF('CLINs &amp; Ceiling Rates'!F195="","",'CLINs &amp; Ceiling Rates'!F195)</f>
        <v/>
      </c>
      <c r="F193" s="388">
        <f>'Labor Loading Matrix'!D622</f>
        <v>0</v>
      </c>
      <c r="G193" s="389">
        <f>'CLINs &amp; Ceiling Rates'!J195</f>
        <v>0</v>
      </c>
      <c r="H193" s="411">
        <f t="shared" si="36"/>
        <v>0</v>
      </c>
      <c r="I193" s="403"/>
      <c r="J193" s="384">
        <f t="shared" si="37"/>
        <v>0</v>
      </c>
      <c r="K193" s="398">
        <f t="shared" si="38"/>
        <v>0</v>
      </c>
      <c r="L193" s="87"/>
      <c r="M193" s="373">
        <f t="shared" si="32"/>
        <v>0</v>
      </c>
      <c r="N193" s="374">
        <f t="shared" si="33"/>
        <v>0</v>
      </c>
      <c r="O193" s="374">
        <f t="shared" si="34"/>
        <v>0</v>
      </c>
      <c r="P193" s="374">
        <f t="shared" si="35"/>
        <v>0</v>
      </c>
    </row>
    <row r="194" spans="1:16" ht="15" hidden="1" customHeight="1" x14ac:dyDescent="0.25">
      <c r="A194" s="396">
        <f>'CLINs &amp; Ceiling Rates'!B196</f>
        <v>0</v>
      </c>
      <c r="B194" s="315">
        <f>'CLINs &amp; Ceiling Rates'!C196</f>
        <v>0</v>
      </c>
      <c r="C194" s="387" t="str">
        <f>'CLINs &amp; Ceiling Rates'!I196</f>
        <v/>
      </c>
      <c r="D194" s="335" t="str">
        <f>IF('CLINs &amp; Ceiling Rates'!E196="","",'CLINs &amp; Ceiling Rates'!E196)</f>
        <v/>
      </c>
      <c r="E194" s="335" t="str">
        <f>IF('CLINs &amp; Ceiling Rates'!F196="","",'CLINs &amp; Ceiling Rates'!F196)</f>
        <v/>
      </c>
      <c r="F194" s="388">
        <f>'Labor Loading Matrix'!D623</f>
        <v>0</v>
      </c>
      <c r="G194" s="389">
        <f>'CLINs &amp; Ceiling Rates'!J196</f>
        <v>0</v>
      </c>
      <c r="H194" s="411">
        <f t="shared" si="36"/>
        <v>0</v>
      </c>
      <c r="I194" s="403"/>
      <c r="J194" s="384">
        <f t="shared" si="37"/>
        <v>0</v>
      </c>
      <c r="K194" s="398">
        <f t="shared" si="38"/>
        <v>0</v>
      </c>
      <c r="L194" s="87"/>
      <c r="M194" s="373">
        <f t="shared" si="32"/>
        <v>0</v>
      </c>
      <c r="N194" s="374">
        <f t="shared" si="33"/>
        <v>0</v>
      </c>
      <c r="O194" s="374">
        <f t="shared" si="34"/>
        <v>0</v>
      </c>
      <c r="P194" s="374">
        <f t="shared" si="35"/>
        <v>0</v>
      </c>
    </row>
    <row r="195" spans="1:16" ht="15" hidden="1" customHeight="1" x14ac:dyDescent="0.25">
      <c r="A195" s="396">
        <f>'CLINs &amp; Ceiling Rates'!B197</f>
        <v>0</v>
      </c>
      <c r="B195" s="315">
        <f>'CLINs &amp; Ceiling Rates'!C197</f>
        <v>0</v>
      </c>
      <c r="C195" s="387" t="str">
        <f>'CLINs &amp; Ceiling Rates'!I197</f>
        <v/>
      </c>
      <c r="D195" s="335" t="str">
        <f>IF('CLINs &amp; Ceiling Rates'!E197="","",'CLINs &amp; Ceiling Rates'!E197)</f>
        <v/>
      </c>
      <c r="E195" s="335" t="str">
        <f>IF('CLINs &amp; Ceiling Rates'!F197="","",'CLINs &amp; Ceiling Rates'!F197)</f>
        <v/>
      </c>
      <c r="F195" s="388">
        <f>'Labor Loading Matrix'!D624</f>
        <v>0</v>
      </c>
      <c r="G195" s="389">
        <f>'CLINs &amp; Ceiling Rates'!J197</f>
        <v>0</v>
      </c>
      <c r="H195" s="411">
        <f t="shared" si="36"/>
        <v>0</v>
      </c>
      <c r="I195" s="403"/>
      <c r="J195" s="384">
        <f t="shared" si="37"/>
        <v>0</v>
      </c>
      <c r="K195" s="398">
        <f t="shared" si="38"/>
        <v>0</v>
      </c>
      <c r="L195" s="87"/>
      <c r="M195" s="373">
        <f t="shared" si="32"/>
        <v>0</v>
      </c>
      <c r="N195" s="374">
        <f t="shared" si="33"/>
        <v>0</v>
      </c>
      <c r="O195" s="374">
        <f t="shared" si="34"/>
        <v>0</v>
      </c>
      <c r="P195" s="374">
        <f t="shared" si="35"/>
        <v>0</v>
      </c>
    </row>
    <row r="196" spans="1:16" ht="15" hidden="1" customHeight="1" x14ac:dyDescent="0.25">
      <c r="A196" s="396">
        <f>'CLINs &amp; Ceiling Rates'!B198</f>
        <v>0</v>
      </c>
      <c r="B196" s="315">
        <f>'CLINs &amp; Ceiling Rates'!C198</f>
        <v>0</v>
      </c>
      <c r="C196" s="387" t="str">
        <f>'CLINs &amp; Ceiling Rates'!I198</f>
        <v/>
      </c>
      <c r="D196" s="335" t="str">
        <f>IF('CLINs &amp; Ceiling Rates'!E198="","",'CLINs &amp; Ceiling Rates'!E198)</f>
        <v/>
      </c>
      <c r="E196" s="335" t="str">
        <f>IF('CLINs &amp; Ceiling Rates'!F198="","",'CLINs &amp; Ceiling Rates'!F198)</f>
        <v/>
      </c>
      <c r="F196" s="388">
        <f>'Labor Loading Matrix'!D625</f>
        <v>0</v>
      </c>
      <c r="G196" s="389">
        <f>'CLINs &amp; Ceiling Rates'!J198</f>
        <v>0</v>
      </c>
      <c r="H196" s="411">
        <f t="shared" si="36"/>
        <v>0</v>
      </c>
      <c r="I196" s="403"/>
      <c r="J196" s="384">
        <f t="shared" si="37"/>
        <v>0</v>
      </c>
      <c r="K196" s="398">
        <f t="shared" si="38"/>
        <v>0</v>
      </c>
      <c r="L196" s="87"/>
      <c r="M196" s="373">
        <f t="shared" si="32"/>
        <v>0</v>
      </c>
      <c r="N196" s="374">
        <f t="shared" si="33"/>
        <v>0</v>
      </c>
      <c r="O196" s="374">
        <f t="shared" si="34"/>
        <v>0</v>
      </c>
      <c r="P196" s="374">
        <f t="shared" si="35"/>
        <v>0</v>
      </c>
    </row>
    <row r="197" spans="1:16" ht="15" hidden="1" customHeight="1" x14ac:dyDescent="0.25">
      <c r="A197" s="396">
        <f>'CLINs &amp; Ceiling Rates'!B199</f>
        <v>0</v>
      </c>
      <c r="B197" s="315">
        <f>'CLINs &amp; Ceiling Rates'!C199</f>
        <v>0</v>
      </c>
      <c r="C197" s="387" t="str">
        <f>'CLINs &amp; Ceiling Rates'!I199</f>
        <v/>
      </c>
      <c r="D197" s="335" t="str">
        <f>IF('CLINs &amp; Ceiling Rates'!E199="","",'CLINs &amp; Ceiling Rates'!E199)</f>
        <v/>
      </c>
      <c r="E197" s="335" t="str">
        <f>IF('CLINs &amp; Ceiling Rates'!F199="","",'CLINs &amp; Ceiling Rates'!F199)</f>
        <v/>
      </c>
      <c r="F197" s="388">
        <f>'Labor Loading Matrix'!D626</f>
        <v>0</v>
      </c>
      <c r="G197" s="389">
        <f>'CLINs &amp; Ceiling Rates'!J199</f>
        <v>0</v>
      </c>
      <c r="H197" s="411">
        <f t="shared" si="36"/>
        <v>0</v>
      </c>
      <c r="I197" s="403"/>
      <c r="J197" s="384">
        <f t="shared" si="37"/>
        <v>0</v>
      </c>
      <c r="K197" s="398">
        <f t="shared" si="38"/>
        <v>0</v>
      </c>
      <c r="L197" s="87"/>
      <c r="M197" s="373">
        <f t="shared" si="32"/>
        <v>0</v>
      </c>
      <c r="N197" s="374">
        <f t="shared" si="33"/>
        <v>0</v>
      </c>
      <c r="O197" s="374">
        <f t="shared" si="34"/>
        <v>0</v>
      </c>
      <c r="P197" s="374">
        <f t="shared" si="35"/>
        <v>0</v>
      </c>
    </row>
    <row r="198" spans="1:16" ht="15" hidden="1" customHeight="1" x14ac:dyDescent="0.25">
      <c r="A198" s="396">
        <f>'CLINs &amp; Ceiling Rates'!B200</f>
        <v>0</v>
      </c>
      <c r="B198" s="315">
        <f>'CLINs &amp; Ceiling Rates'!C200</f>
        <v>0</v>
      </c>
      <c r="C198" s="387" t="str">
        <f>'CLINs &amp; Ceiling Rates'!I200</f>
        <v/>
      </c>
      <c r="D198" s="335" t="str">
        <f>IF('CLINs &amp; Ceiling Rates'!E200="","",'CLINs &amp; Ceiling Rates'!E200)</f>
        <v/>
      </c>
      <c r="E198" s="335" t="str">
        <f>IF('CLINs &amp; Ceiling Rates'!F200="","",'CLINs &amp; Ceiling Rates'!F200)</f>
        <v/>
      </c>
      <c r="F198" s="388">
        <f>'Labor Loading Matrix'!D627</f>
        <v>0</v>
      </c>
      <c r="G198" s="389">
        <f>'CLINs &amp; Ceiling Rates'!J200</f>
        <v>0</v>
      </c>
      <c r="H198" s="411">
        <f t="shared" si="36"/>
        <v>0</v>
      </c>
      <c r="I198" s="403"/>
      <c r="J198" s="384">
        <f t="shared" si="37"/>
        <v>0</v>
      </c>
      <c r="K198" s="398">
        <f t="shared" si="38"/>
        <v>0</v>
      </c>
      <c r="L198" s="87"/>
      <c r="M198" s="373">
        <f t="shared" si="32"/>
        <v>0</v>
      </c>
      <c r="N198" s="374">
        <f t="shared" si="33"/>
        <v>0</v>
      </c>
      <c r="O198" s="374">
        <f t="shared" si="34"/>
        <v>0</v>
      </c>
      <c r="P198" s="374">
        <f t="shared" si="35"/>
        <v>0</v>
      </c>
    </row>
    <row r="199" spans="1:16" ht="15" hidden="1" customHeight="1" x14ac:dyDescent="0.25">
      <c r="A199" s="396">
        <f>'CLINs &amp; Ceiling Rates'!B201</f>
        <v>0</v>
      </c>
      <c r="B199" s="315">
        <f>'CLINs &amp; Ceiling Rates'!C201</f>
        <v>0</v>
      </c>
      <c r="C199" s="387" t="str">
        <f>'CLINs &amp; Ceiling Rates'!I201</f>
        <v/>
      </c>
      <c r="D199" s="335" t="str">
        <f>IF('CLINs &amp; Ceiling Rates'!E201="","",'CLINs &amp; Ceiling Rates'!E201)</f>
        <v/>
      </c>
      <c r="E199" s="335" t="str">
        <f>IF('CLINs &amp; Ceiling Rates'!F201="","",'CLINs &amp; Ceiling Rates'!F201)</f>
        <v/>
      </c>
      <c r="F199" s="388">
        <f>'Labor Loading Matrix'!D628</f>
        <v>0</v>
      </c>
      <c r="G199" s="389">
        <f>'CLINs &amp; Ceiling Rates'!J201</f>
        <v>0</v>
      </c>
      <c r="H199" s="411">
        <f t="shared" si="36"/>
        <v>0</v>
      </c>
      <c r="I199" s="403"/>
      <c r="J199" s="384">
        <f t="shared" si="37"/>
        <v>0</v>
      </c>
      <c r="K199" s="398">
        <f t="shared" si="38"/>
        <v>0</v>
      </c>
      <c r="L199" s="87"/>
      <c r="M199" s="373">
        <f t="shared" si="32"/>
        <v>0</v>
      </c>
      <c r="N199" s="374">
        <f t="shared" si="33"/>
        <v>0</v>
      </c>
      <c r="O199" s="374">
        <f t="shared" si="34"/>
        <v>0</v>
      </c>
      <c r="P199" s="374">
        <f t="shared" si="35"/>
        <v>0</v>
      </c>
    </row>
    <row r="200" spans="1:16" ht="15" hidden="1" customHeight="1" x14ac:dyDescent="0.25">
      <c r="A200" s="396">
        <f>'CLINs &amp; Ceiling Rates'!B202</f>
        <v>0</v>
      </c>
      <c r="B200" s="315">
        <f>'CLINs &amp; Ceiling Rates'!C202</f>
        <v>0</v>
      </c>
      <c r="C200" s="387" t="str">
        <f>'CLINs &amp; Ceiling Rates'!I202</f>
        <v/>
      </c>
      <c r="D200" s="335" t="str">
        <f>IF('CLINs &amp; Ceiling Rates'!E202="","",'CLINs &amp; Ceiling Rates'!E202)</f>
        <v/>
      </c>
      <c r="E200" s="335" t="str">
        <f>IF('CLINs &amp; Ceiling Rates'!F202="","",'CLINs &amp; Ceiling Rates'!F202)</f>
        <v/>
      </c>
      <c r="F200" s="388">
        <f>'Labor Loading Matrix'!D629</f>
        <v>0</v>
      </c>
      <c r="G200" s="389">
        <f>'CLINs &amp; Ceiling Rates'!J202</f>
        <v>0</v>
      </c>
      <c r="H200" s="411">
        <f t="shared" si="36"/>
        <v>0</v>
      </c>
      <c r="I200" s="403"/>
      <c r="J200" s="384">
        <f t="shared" si="37"/>
        <v>0</v>
      </c>
      <c r="K200" s="398">
        <f t="shared" si="38"/>
        <v>0</v>
      </c>
      <c r="L200" s="87"/>
      <c r="M200" s="373">
        <f t="shared" si="32"/>
        <v>0</v>
      </c>
      <c r="N200" s="374">
        <f t="shared" si="33"/>
        <v>0</v>
      </c>
      <c r="O200" s="374">
        <f t="shared" si="34"/>
        <v>0</v>
      </c>
      <c r="P200" s="374">
        <f t="shared" si="35"/>
        <v>0</v>
      </c>
    </row>
    <row r="201" spans="1:16" ht="15" hidden="1" customHeight="1" x14ac:dyDescent="0.25">
      <c r="A201" s="396">
        <f>'CLINs &amp; Ceiling Rates'!B203</f>
        <v>0</v>
      </c>
      <c r="B201" s="315">
        <f>'CLINs &amp; Ceiling Rates'!C203</f>
        <v>0</v>
      </c>
      <c r="C201" s="387" t="str">
        <f>'CLINs &amp; Ceiling Rates'!I203</f>
        <v/>
      </c>
      <c r="D201" s="335" t="str">
        <f>IF('CLINs &amp; Ceiling Rates'!E203="","",'CLINs &amp; Ceiling Rates'!E203)</f>
        <v/>
      </c>
      <c r="E201" s="335" t="str">
        <f>IF('CLINs &amp; Ceiling Rates'!F203="","",'CLINs &amp; Ceiling Rates'!F203)</f>
        <v/>
      </c>
      <c r="F201" s="388">
        <f>'Labor Loading Matrix'!D630</f>
        <v>0</v>
      </c>
      <c r="G201" s="389">
        <f>'CLINs &amp; Ceiling Rates'!J203</f>
        <v>0</v>
      </c>
      <c r="H201" s="411">
        <f t="shared" ref="H201:H206" si="39">ROUND(IFERROR(G201*F201,0),2)</f>
        <v>0</v>
      </c>
      <c r="I201" s="403"/>
      <c r="J201" s="384">
        <f t="shared" ref="J201:J206" si="40">ROUND((1-I201)*G201,2)</f>
        <v>0</v>
      </c>
      <c r="K201" s="398">
        <f t="shared" ref="K201:K206" si="41">IFERROR(ROUND(J201*F201,2),0)</f>
        <v>0</v>
      </c>
      <c r="L201" s="87"/>
      <c r="M201" s="373">
        <f t="shared" si="32"/>
        <v>0</v>
      </c>
      <c r="N201" s="374">
        <f t="shared" si="33"/>
        <v>0</v>
      </c>
      <c r="O201" s="374">
        <f t="shared" si="34"/>
        <v>0</v>
      </c>
      <c r="P201" s="374">
        <f t="shared" si="35"/>
        <v>0</v>
      </c>
    </row>
    <row r="202" spans="1:16" ht="15" hidden="1" customHeight="1" x14ac:dyDescent="0.25">
      <c r="A202" s="396">
        <f>'CLINs &amp; Ceiling Rates'!B204</f>
        <v>0</v>
      </c>
      <c r="B202" s="315">
        <f>'CLINs &amp; Ceiling Rates'!C204</f>
        <v>0</v>
      </c>
      <c r="C202" s="387" t="str">
        <f>'CLINs &amp; Ceiling Rates'!I204</f>
        <v/>
      </c>
      <c r="D202" s="335" t="str">
        <f>IF('CLINs &amp; Ceiling Rates'!E204="","",'CLINs &amp; Ceiling Rates'!E204)</f>
        <v/>
      </c>
      <c r="E202" s="335" t="str">
        <f>IF('CLINs &amp; Ceiling Rates'!F204="","",'CLINs &amp; Ceiling Rates'!F204)</f>
        <v/>
      </c>
      <c r="F202" s="388">
        <f>'Labor Loading Matrix'!D631</f>
        <v>0</v>
      </c>
      <c r="G202" s="389">
        <f>'CLINs &amp; Ceiling Rates'!J204</f>
        <v>0</v>
      </c>
      <c r="H202" s="411">
        <f t="shared" si="39"/>
        <v>0</v>
      </c>
      <c r="I202" s="403"/>
      <c r="J202" s="384">
        <f t="shared" si="40"/>
        <v>0</v>
      </c>
      <c r="K202" s="398">
        <f t="shared" si="41"/>
        <v>0</v>
      </c>
      <c r="L202" s="87"/>
      <c r="M202" s="373">
        <f t="shared" ref="M202:M215" si="42">IF(D202&lt;&gt;"Subcontractor",F202/F$216, 0)</f>
        <v>0</v>
      </c>
      <c r="N202" s="374">
        <f t="shared" ref="N202:N215" si="43">IFERROR(IF(D202="Subcontractor",F202/F$216, 0),0)</f>
        <v>0</v>
      </c>
      <c r="O202" s="374">
        <f t="shared" ref="O202:O215" si="44">IFERROR(IF(AND(D202&lt;&gt;"Subcontractor",F202&gt;0),$K202/$K$216, 0),0)</f>
        <v>0</v>
      </c>
      <c r="P202" s="374">
        <f t="shared" ref="P202:P215" si="45">IFERROR(IF(D202="Subcontractor",$K202/$K$216, 0),0)</f>
        <v>0</v>
      </c>
    </row>
    <row r="203" spans="1:16" ht="15" hidden="1" customHeight="1" x14ac:dyDescent="0.25">
      <c r="A203" s="396">
        <f>'CLINs &amp; Ceiling Rates'!B205</f>
        <v>0</v>
      </c>
      <c r="B203" s="315">
        <f>'CLINs &amp; Ceiling Rates'!C205</f>
        <v>0</v>
      </c>
      <c r="C203" s="387" t="str">
        <f>'CLINs &amp; Ceiling Rates'!I205</f>
        <v/>
      </c>
      <c r="D203" s="335" t="str">
        <f>IF('CLINs &amp; Ceiling Rates'!E205="","",'CLINs &amp; Ceiling Rates'!E205)</f>
        <v/>
      </c>
      <c r="E203" s="335" t="str">
        <f>IF('CLINs &amp; Ceiling Rates'!F205="","",'CLINs &amp; Ceiling Rates'!F205)</f>
        <v/>
      </c>
      <c r="F203" s="388">
        <f>'Labor Loading Matrix'!D632</f>
        <v>0</v>
      </c>
      <c r="G203" s="389">
        <f>'CLINs &amp; Ceiling Rates'!J205</f>
        <v>0</v>
      </c>
      <c r="H203" s="411">
        <f t="shared" si="39"/>
        <v>0</v>
      </c>
      <c r="I203" s="403"/>
      <c r="J203" s="384">
        <f t="shared" si="40"/>
        <v>0</v>
      </c>
      <c r="K203" s="398">
        <f t="shared" si="41"/>
        <v>0</v>
      </c>
      <c r="L203" s="87"/>
      <c r="M203" s="373">
        <f t="shared" si="42"/>
        <v>0</v>
      </c>
      <c r="N203" s="374">
        <f t="shared" si="43"/>
        <v>0</v>
      </c>
      <c r="O203" s="374">
        <f t="shared" si="44"/>
        <v>0</v>
      </c>
      <c r="P203" s="374">
        <f t="shared" si="45"/>
        <v>0</v>
      </c>
    </row>
    <row r="204" spans="1:16" ht="15" hidden="1" customHeight="1" x14ac:dyDescent="0.25">
      <c r="A204" s="396">
        <f>'CLINs &amp; Ceiling Rates'!B206</f>
        <v>0</v>
      </c>
      <c r="B204" s="315">
        <f>'CLINs &amp; Ceiling Rates'!C206</f>
        <v>0</v>
      </c>
      <c r="C204" s="387" t="str">
        <f>'CLINs &amp; Ceiling Rates'!I206</f>
        <v/>
      </c>
      <c r="D204" s="335" t="str">
        <f>IF('CLINs &amp; Ceiling Rates'!E206="","",'CLINs &amp; Ceiling Rates'!E206)</f>
        <v/>
      </c>
      <c r="E204" s="335" t="str">
        <f>IF('CLINs &amp; Ceiling Rates'!F206="","",'CLINs &amp; Ceiling Rates'!F206)</f>
        <v/>
      </c>
      <c r="F204" s="388">
        <f>'Labor Loading Matrix'!D633</f>
        <v>0</v>
      </c>
      <c r="G204" s="389">
        <f>'CLINs &amp; Ceiling Rates'!J206</f>
        <v>0</v>
      </c>
      <c r="H204" s="411">
        <f t="shared" si="39"/>
        <v>0</v>
      </c>
      <c r="I204" s="403"/>
      <c r="J204" s="384">
        <f t="shared" si="40"/>
        <v>0</v>
      </c>
      <c r="K204" s="398">
        <f t="shared" si="41"/>
        <v>0</v>
      </c>
      <c r="L204" s="87"/>
      <c r="M204" s="373">
        <f t="shared" si="42"/>
        <v>0</v>
      </c>
      <c r="N204" s="374">
        <f t="shared" si="43"/>
        <v>0</v>
      </c>
      <c r="O204" s="374">
        <f t="shared" si="44"/>
        <v>0</v>
      </c>
      <c r="P204" s="374">
        <f t="shared" si="45"/>
        <v>0</v>
      </c>
    </row>
    <row r="205" spans="1:16" ht="15" hidden="1" customHeight="1" x14ac:dyDescent="0.25">
      <c r="A205" s="396">
        <f>'CLINs &amp; Ceiling Rates'!B207</f>
        <v>0</v>
      </c>
      <c r="B205" s="315">
        <f>'CLINs &amp; Ceiling Rates'!C207</f>
        <v>0</v>
      </c>
      <c r="C205" s="387" t="str">
        <f>'CLINs &amp; Ceiling Rates'!I207</f>
        <v/>
      </c>
      <c r="D205" s="335" t="str">
        <f>IF('CLINs &amp; Ceiling Rates'!E207="","",'CLINs &amp; Ceiling Rates'!E207)</f>
        <v/>
      </c>
      <c r="E205" s="335" t="str">
        <f>IF('CLINs &amp; Ceiling Rates'!F207="","",'CLINs &amp; Ceiling Rates'!F207)</f>
        <v/>
      </c>
      <c r="F205" s="388">
        <f>'Labor Loading Matrix'!D634</f>
        <v>0</v>
      </c>
      <c r="G205" s="389">
        <f>'CLINs &amp; Ceiling Rates'!J207</f>
        <v>0</v>
      </c>
      <c r="H205" s="411">
        <f t="shared" si="39"/>
        <v>0</v>
      </c>
      <c r="I205" s="403"/>
      <c r="J205" s="384">
        <f t="shared" si="40"/>
        <v>0</v>
      </c>
      <c r="K205" s="398">
        <f t="shared" si="41"/>
        <v>0</v>
      </c>
      <c r="L205" s="87"/>
      <c r="M205" s="373">
        <f t="shared" si="42"/>
        <v>0</v>
      </c>
      <c r="N205" s="374">
        <f t="shared" si="43"/>
        <v>0</v>
      </c>
      <c r="O205" s="374">
        <f t="shared" si="44"/>
        <v>0</v>
      </c>
      <c r="P205" s="374">
        <f t="shared" si="45"/>
        <v>0</v>
      </c>
    </row>
    <row r="206" spans="1:16" ht="15" hidden="1" customHeight="1" x14ac:dyDescent="0.25">
      <c r="A206" s="396">
        <f>'CLINs &amp; Ceiling Rates'!B208</f>
        <v>0</v>
      </c>
      <c r="B206" s="315">
        <f>'CLINs &amp; Ceiling Rates'!C208</f>
        <v>0</v>
      </c>
      <c r="C206" s="387" t="str">
        <f>'CLINs &amp; Ceiling Rates'!I208</f>
        <v/>
      </c>
      <c r="D206" s="335" t="str">
        <f>IF('CLINs &amp; Ceiling Rates'!E208="","",'CLINs &amp; Ceiling Rates'!E208)</f>
        <v/>
      </c>
      <c r="E206" s="335" t="str">
        <f>IF('CLINs &amp; Ceiling Rates'!F208="","",'CLINs &amp; Ceiling Rates'!F208)</f>
        <v/>
      </c>
      <c r="F206" s="388">
        <f>'Labor Loading Matrix'!D635</f>
        <v>0</v>
      </c>
      <c r="G206" s="389">
        <f>'CLINs &amp; Ceiling Rates'!J208</f>
        <v>0</v>
      </c>
      <c r="H206" s="411">
        <f t="shared" si="39"/>
        <v>0</v>
      </c>
      <c r="I206" s="403"/>
      <c r="J206" s="384">
        <f t="shared" si="40"/>
        <v>0</v>
      </c>
      <c r="K206" s="398">
        <f t="shared" si="41"/>
        <v>0</v>
      </c>
      <c r="L206" s="87"/>
      <c r="M206" s="373">
        <f t="shared" si="42"/>
        <v>0</v>
      </c>
      <c r="N206" s="374">
        <f t="shared" si="43"/>
        <v>0</v>
      </c>
      <c r="O206" s="374">
        <f t="shared" si="44"/>
        <v>0</v>
      </c>
      <c r="P206" s="374">
        <f t="shared" si="45"/>
        <v>0</v>
      </c>
    </row>
    <row r="207" spans="1:16" ht="15" hidden="1" customHeight="1" x14ac:dyDescent="0.25">
      <c r="A207" s="396">
        <f>'CLINs &amp; Ceiling Rates'!B209</f>
        <v>0</v>
      </c>
      <c r="B207" s="315">
        <f>'CLINs &amp; Ceiling Rates'!C209</f>
        <v>0</v>
      </c>
      <c r="C207" s="387" t="str">
        <f>'CLINs &amp; Ceiling Rates'!I209</f>
        <v/>
      </c>
      <c r="D207" s="335" t="str">
        <f>IF('CLINs &amp; Ceiling Rates'!E209="","",'CLINs &amp; Ceiling Rates'!E209)</f>
        <v/>
      </c>
      <c r="E207" s="335" t="str">
        <f>IF('CLINs &amp; Ceiling Rates'!F209="","",'CLINs &amp; Ceiling Rates'!F209)</f>
        <v/>
      </c>
      <c r="F207" s="388">
        <f>'Labor Loading Matrix'!D636</f>
        <v>0</v>
      </c>
      <c r="G207" s="389">
        <f>'CLINs &amp; Ceiling Rates'!J209</f>
        <v>0</v>
      </c>
      <c r="H207" s="411">
        <f t="shared" ref="H207:H215" si="46">ROUND(IFERROR(G207*F207,0),2)</f>
        <v>0</v>
      </c>
      <c r="I207" s="403"/>
      <c r="J207" s="384">
        <f t="shared" ref="J207:J215" si="47">ROUND((1-I207)*G207,2)</f>
        <v>0</v>
      </c>
      <c r="K207" s="398">
        <f t="shared" ref="K207:K215" si="48">IFERROR(ROUND(J207*F207,2),0)</f>
        <v>0</v>
      </c>
      <c r="L207" s="87"/>
      <c r="M207" s="373">
        <f t="shared" si="42"/>
        <v>0</v>
      </c>
      <c r="N207" s="374">
        <f t="shared" si="43"/>
        <v>0</v>
      </c>
      <c r="O207" s="374">
        <f t="shared" si="44"/>
        <v>0</v>
      </c>
      <c r="P207" s="374">
        <f t="shared" si="45"/>
        <v>0</v>
      </c>
    </row>
    <row r="208" spans="1:16" ht="15" hidden="1" customHeight="1" x14ac:dyDescent="0.25">
      <c r="A208" s="396">
        <f>'CLINs &amp; Ceiling Rates'!B210</f>
        <v>0</v>
      </c>
      <c r="B208" s="315">
        <f>'CLINs &amp; Ceiling Rates'!C210</f>
        <v>0</v>
      </c>
      <c r="C208" s="387" t="str">
        <f>'CLINs &amp; Ceiling Rates'!I210</f>
        <v/>
      </c>
      <c r="D208" s="335" t="str">
        <f>IF('CLINs &amp; Ceiling Rates'!E210="","",'CLINs &amp; Ceiling Rates'!E210)</f>
        <v/>
      </c>
      <c r="E208" s="335" t="str">
        <f>IF('CLINs &amp; Ceiling Rates'!F210="","",'CLINs &amp; Ceiling Rates'!F210)</f>
        <v/>
      </c>
      <c r="F208" s="388">
        <f>'Labor Loading Matrix'!D637</f>
        <v>0</v>
      </c>
      <c r="G208" s="389">
        <f>'CLINs &amp; Ceiling Rates'!J210</f>
        <v>0</v>
      </c>
      <c r="H208" s="411">
        <f t="shared" si="46"/>
        <v>0</v>
      </c>
      <c r="I208" s="403"/>
      <c r="J208" s="384">
        <f t="shared" si="47"/>
        <v>0</v>
      </c>
      <c r="K208" s="398">
        <f t="shared" si="48"/>
        <v>0</v>
      </c>
      <c r="L208" s="87"/>
      <c r="M208" s="373">
        <f t="shared" si="42"/>
        <v>0</v>
      </c>
      <c r="N208" s="374">
        <f t="shared" si="43"/>
        <v>0</v>
      </c>
      <c r="O208" s="374">
        <f t="shared" si="44"/>
        <v>0</v>
      </c>
      <c r="P208" s="374">
        <f t="shared" si="45"/>
        <v>0</v>
      </c>
    </row>
    <row r="209" spans="1:16" ht="15" hidden="1" customHeight="1" x14ac:dyDescent="0.25">
      <c r="A209" s="396">
        <f>'CLINs &amp; Ceiling Rates'!B211</f>
        <v>0</v>
      </c>
      <c r="B209" s="315">
        <f>'CLINs &amp; Ceiling Rates'!C211</f>
        <v>0</v>
      </c>
      <c r="C209" s="387" t="str">
        <f>'CLINs &amp; Ceiling Rates'!I211</f>
        <v/>
      </c>
      <c r="D209" s="335" t="str">
        <f>IF('CLINs &amp; Ceiling Rates'!E211="","",'CLINs &amp; Ceiling Rates'!E211)</f>
        <v/>
      </c>
      <c r="E209" s="335" t="str">
        <f>IF('CLINs &amp; Ceiling Rates'!F211="","",'CLINs &amp; Ceiling Rates'!F211)</f>
        <v/>
      </c>
      <c r="F209" s="388">
        <f>'Labor Loading Matrix'!D638</f>
        <v>0</v>
      </c>
      <c r="G209" s="389">
        <f>'CLINs &amp; Ceiling Rates'!J211</f>
        <v>0</v>
      </c>
      <c r="H209" s="411">
        <f t="shared" si="46"/>
        <v>0</v>
      </c>
      <c r="I209" s="403"/>
      <c r="J209" s="384">
        <f t="shared" si="47"/>
        <v>0</v>
      </c>
      <c r="K209" s="398">
        <f t="shared" si="48"/>
        <v>0</v>
      </c>
      <c r="L209" s="87"/>
      <c r="M209" s="373">
        <f t="shared" si="42"/>
        <v>0</v>
      </c>
      <c r="N209" s="374">
        <f t="shared" si="43"/>
        <v>0</v>
      </c>
      <c r="O209" s="374">
        <f t="shared" si="44"/>
        <v>0</v>
      </c>
      <c r="P209" s="374">
        <f t="shared" si="45"/>
        <v>0</v>
      </c>
    </row>
    <row r="210" spans="1:16" ht="15" hidden="1" customHeight="1" x14ac:dyDescent="0.25">
      <c r="A210" s="396">
        <f>'CLINs &amp; Ceiling Rates'!B212</f>
        <v>0</v>
      </c>
      <c r="B210" s="315">
        <f>'CLINs &amp; Ceiling Rates'!C212</f>
        <v>0</v>
      </c>
      <c r="C210" s="387" t="str">
        <f>'CLINs &amp; Ceiling Rates'!I212</f>
        <v/>
      </c>
      <c r="D210" s="335" t="str">
        <f>IF('CLINs &amp; Ceiling Rates'!E212="","",'CLINs &amp; Ceiling Rates'!E212)</f>
        <v/>
      </c>
      <c r="E210" s="335" t="str">
        <f>IF('CLINs &amp; Ceiling Rates'!F212="","",'CLINs &amp; Ceiling Rates'!F212)</f>
        <v/>
      </c>
      <c r="F210" s="388">
        <f>'Labor Loading Matrix'!D639</f>
        <v>0</v>
      </c>
      <c r="G210" s="389">
        <f>'CLINs &amp; Ceiling Rates'!J212</f>
        <v>0</v>
      </c>
      <c r="H210" s="411">
        <f t="shared" si="46"/>
        <v>0</v>
      </c>
      <c r="I210" s="403"/>
      <c r="J210" s="384">
        <f t="shared" si="47"/>
        <v>0</v>
      </c>
      <c r="K210" s="398">
        <f t="shared" si="48"/>
        <v>0</v>
      </c>
      <c r="L210" s="87"/>
      <c r="M210" s="373">
        <f t="shared" si="42"/>
        <v>0</v>
      </c>
      <c r="N210" s="374">
        <f t="shared" si="43"/>
        <v>0</v>
      </c>
      <c r="O210" s="374">
        <f t="shared" si="44"/>
        <v>0</v>
      </c>
      <c r="P210" s="374">
        <f t="shared" si="45"/>
        <v>0</v>
      </c>
    </row>
    <row r="211" spans="1:16" ht="15" hidden="1" customHeight="1" x14ac:dyDescent="0.25">
      <c r="A211" s="396">
        <f>'CLINs &amp; Ceiling Rates'!B213</f>
        <v>0</v>
      </c>
      <c r="B211" s="315">
        <f>'CLINs &amp; Ceiling Rates'!C213</f>
        <v>0</v>
      </c>
      <c r="C211" s="387" t="str">
        <f>'CLINs &amp; Ceiling Rates'!I213</f>
        <v/>
      </c>
      <c r="D211" s="335" t="str">
        <f>IF('CLINs &amp; Ceiling Rates'!E213="","",'CLINs &amp; Ceiling Rates'!E213)</f>
        <v/>
      </c>
      <c r="E211" s="335" t="str">
        <f>IF('CLINs &amp; Ceiling Rates'!F213="","",'CLINs &amp; Ceiling Rates'!F213)</f>
        <v/>
      </c>
      <c r="F211" s="388">
        <f>'Labor Loading Matrix'!D640</f>
        <v>0</v>
      </c>
      <c r="G211" s="389">
        <f>'CLINs &amp; Ceiling Rates'!J213</f>
        <v>0</v>
      </c>
      <c r="H211" s="411">
        <f t="shared" si="46"/>
        <v>0</v>
      </c>
      <c r="I211" s="403"/>
      <c r="J211" s="384">
        <f t="shared" si="47"/>
        <v>0</v>
      </c>
      <c r="K211" s="398">
        <f t="shared" si="48"/>
        <v>0</v>
      </c>
      <c r="L211" s="87"/>
      <c r="M211" s="373">
        <f t="shared" si="42"/>
        <v>0</v>
      </c>
      <c r="N211" s="374">
        <f t="shared" si="43"/>
        <v>0</v>
      </c>
      <c r="O211" s="374">
        <f t="shared" si="44"/>
        <v>0</v>
      </c>
      <c r="P211" s="374">
        <f t="shared" si="45"/>
        <v>0</v>
      </c>
    </row>
    <row r="212" spans="1:16" ht="15" hidden="1" customHeight="1" x14ac:dyDescent="0.25">
      <c r="A212" s="396">
        <f>'CLINs &amp; Ceiling Rates'!B214</f>
        <v>0</v>
      </c>
      <c r="B212" s="315">
        <f>'CLINs &amp; Ceiling Rates'!C214</f>
        <v>0</v>
      </c>
      <c r="C212" s="387" t="str">
        <f>'CLINs &amp; Ceiling Rates'!I214</f>
        <v/>
      </c>
      <c r="D212" s="335" t="str">
        <f>IF('CLINs &amp; Ceiling Rates'!E214="","",'CLINs &amp; Ceiling Rates'!E214)</f>
        <v/>
      </c>
      <c r="E212" s="335" t="str">
        <f>IF('CLINs &amp; Ceiling Rates'!F214="","",'CLINs &amp; Ceiling Rates'!F214)</f>
        <v/>
      </c>
      <c r="F212" s="388">
        <f>'Labor Loading Matrix'!D641</f>
        <v>0</v>
      </c>
      <c r="G212" s="389">
        <f>'CLINs &amp; Ceiling Rates'!J214</f>
        <v>0</v>
      </c>
      <c r="H212" s="411">
        <f t="shared" si="46"/>
        <v>0</v>
      </c>
      <c r="I212" s="403"/>
      <c r="J212" s="384">
        <f t="shared" si="47"/>
        <v>0</v>
      </c>
      <c r="K212" s="398">
        <f t="shared" si="48"/>
        <v>0</v>
      </c>
      <c r="L212" s="87"/>
      <c r="M212" s="373">
        <f t="shared" si="42"/>
        <v>0</v>
      </c>
      <c r="N212" s="374">
        <f t="shared" si="43"/>
        <v>0</v>
      </c>
      <c r="O212" s="374">
        <f t="shared" si="44"/>
        <v>0</v>
      </c>
      <c r="P212" s="374">
        <f t="shared" si="45"/>
        <v>0</v>
      </c>
    </row>
    <row r="213" spans="1:16" ht="15" hidden="1" customHeight="1" x14ac:dyDescent="0.25">
      <c r="A213" s="396">
        <f>'CLINs &amp; Ceiling Rates'!B215</f>
        <v>0</v>
      </c>
      <c r="B213" s="315">
        <f>'CLINs &amp; Ceiling Rates'!C215</f>
        <v>0</v>
      </c>
      <c r="C213" s="387" t="str">
        <f>'CLINs &amp; Ceiling Rates'!I215</f>
        <v/>
      </c>
      <c r="D213" s="335" t="str">
        <f>IF('CLINs &amp; Ceiling Rates'!E215="","",'CLINs &amp; Ceiling Rates'!E215)</f>
        <v/>
      </c>
      <c r="E213" s="335" t="str">
        <f>IF('CLINs &amp; Ceiling Rates'!F215="","",'CLINs &amp; Ceiling Rates'!F215)</f>
        <v/>
      </c>
      <c r="F213" s="388">
        <f>'Labor Loading Matrix'!D642</f>
        <v>0</v>
      </c>
      <c r="G213" s="389">
        <f>'CLINs &amp; Ceiling Rates'!J215</f>
        <v>0</v>
      </c>
      <c r="H213" s="411">
        <f t="shared" si="46"/>
        <v>0</v>
      </c>
      <c r="I213" s="403"/>
      <c r="J213" s="384">
        <f t="shared" si="47"/>
        <v>0</v>
      </c>
      <c r="K213" s="398">
        <f t="shared" si="48"/>
        <v>0</v>
      </c>
      <c r="L213" s="87"/>
      <c r="M213" s="373">
        <f t="shared" si="42"/>
        <v>0</v>
      </c>
      <c r="N213" s="374">
        <f t="shared" si="43"/>
        <v>0</v>
      </c>
      <c r="O213" s="374">
        <f t="shared" si="44"/>
        <v>0</v>
      </c>
      <c r="P213" s="374">
        <f t="shared" si="45"/>
        <v>0</v>
      </c>
    </row>
    <row r="214" spans="1:16" ht="15" hidden="1" customHeight="1" x14ac:dyDescent="0.25">
      <c r="A214" s="396">
        <f>'CLINs &amp; Ceiling Rates'!B216</f>
        <v>0</v>
      </c>
      <c r="B214" s="315">
        <f>'CLINs &amp; Ceiling Rates'!C216</f>
        <v>0</v>
      </c>
      <c r="C214" s="387" t="str">
        <f>'CLINs &amp; Ceiling Rates'!I216</f>
        <v/>
      </c>
      <c r="D214" s="335" t="str">
        <f>IF('CLINs &amp; Ceiling Rates'!E216="","",'CLINs &amp; Ceiling Rates'!E216)</f>
        <v/>
      </c>
      <c r="E214" s="335" t="str">
        <f>IF('CLINs &amp; Ceiling Rates'!F216="","",'CLINs &amp; Ceiling Rates'!F216)</f>
        <v/>
      </c>
      <c r="F214" s="388">
        <f>'Labor Loading Matrix'!D643</f>
        <v>0</v>
      </c>
      <c r="G214" s="389">
        <f>'CLINs &amp; Ceiling Rates'!J216</f>
        <v>0</v>
      </c>
      <c r="H214" s="411">
        <f t="shared" si="46"/>
        <v>0</v>
      </c>
      <c r="I214" s="403"/>
      <c r="J214" s="384">
        <f t="shared" si="47"/>
        <v>0</v>
      </c>
      <c r="K214" s="398">
        <f t="shared" si="48"/>
        <v>0</v>
      </c>
      <c r="L214" s="87"/>
      <c r="M214" s="373">
        <f t="shared" si="42"/>
        <v>0</v>
      </c>
      <c r="N214" s="374">
        <f t="shared" si="43"/>
        <v>0</v>
      </c>
      <c r="O214" s="374">
        <f t="shared" si="44"/>
        <v>0</v>
      </c>
      <c r="P214" s="374">
        <f t="shared" si="45"/>
        <v>0</v>
      </c>
    </row>
    <row r="215" spans="1:16" ht="15" hidden="1" customHeight="1" thickBot="1" x14ac:dyDescent="0.3">
      <c r="A215" s="396">
        <f>'CLINs &amp; Ceiling Rates'!B217</f>
        <v>0</v>
      </c>
      <c r="B215" s="315">
        <f>'CLINs &amp; Ceiling Rates'!C217</f>
        <v>0</v>
      </c>
      <c r="C215" s="387" t="str">
        <f>'CLINs &amp; Ceiling Rates'!I217</f>
        <v/>
      </c>
      <c r="D215" s="335" t="str">
        <f>IF('CLINs &amp; Ceiling Rates'!E217="","",'CLINs &amp; Ceiling Rates'!E217)</f>
        <v/>
      </c>
      <c r="E215" s="335" t="str">
        <f>IF('CLINs &amp; Ceiling Rates'!F217="","",'CLINs &amp; Ceiling Rates'!F217)</f>
        <v/>
      </c>
      <c r="F215" s="388">
        <f>'Labor Loading Matrix'!D644</f>
        <v>0</v>
      </c>
      <c r="G215" s="389">
        <f>'CLINs &amp; Ceiling Rates'!J217</f>
        <v>0</v>
      </c>
      <c r="H215" s="411">
        <f t="shared" si="46"/>
        <v>0</v>
      </c>
      <c r="I215" s="403"/>
      <c r="J215" s="384">
        <f t="shared" si="47"/>
        <v>0</v>
      </c>
      <c r="K215" s="398">
        <f t="shared" si="48"/>
        <v>0</v>
      </c>
      <c r="L215" s="87"/>
      <c r="M215" s="373">
        <f t="shared" si="42"/>
        <v>0</v>
      </c>
      <c r="N215" s="374">
        <f t="shared" si="43"/>
        <v>0</v>
      </c>
      <c r="O215" s="374">
        <f t="shared" si="44"/>
        <v>0</v>
      </c>
      <c r="P215" s="374">
        <f t="shared" si="45"/>
        <v>0</v>
      </c>
    </row>
    <row r="216" spans="1:16" s="19" customFormat="1" ht="24.9" customHeight="1" thickBot="1" x14ac:dyDescent="0.25">
      <c r="A216" s="397"/>
      <c r="B216" s="366"/>
      <c r="C216" s="366"/>
      <c r="D216" s="367"/>
      <c r="E216" s="368" t="str">
        <f>'Base Period'!E216</f>
        <v>TOTAL T&amp;M HOURS &amp; ESTIMATED LABOR COST</v>
      </c>
      <c r="F216" s="369">
        <f>SUM(F6:F215)</f>
        <v>21600</v>
      </c>
      <c r="G216" s="370"/>
      <c r="H216" s="76">
        <f>SUM(H6:H215)</f>
        <v>0</v>
      </c>
      <c r="I216" s="363"/>
      <c r="J216" s="364"/>
      <c r="K216" s="244">
        <f>SUM(K6:K215)</f>
        <v>0</v>
      </c>
      <c r="L216" s="253"/>
      <c r="M216" s="375">
        <f>SUM(M6:M215)</f>
        <v>1</v>
      </c>
      <c r="N216" s="376">
        <f>SUM(N6:N215)</f>
        <v>0</v>
      </c>
      <c r="O216" s="376">
        <f>SUM(O6:O215)</f>
        <v>0</v>
      </c>
      <c r="P216" s="376">
        <f>SUM(P6:P215)</f>
        <v>0</v>
      </c>
    </row>
    <row r="217" spans="1:16" ht="18" customHeight="1" x14ac:dyDescent="0.25">
      <c r="A217" s="377"/>
      <c r="B217" s="378"/>
      <c r="C217" s="378"/>
      <c r="D217" s="379"/>
      <c r="E217" s="380"/>
      <c r="F217" s="379"/>
      <c r="G217" s="379"/>
      <c r="H217" s="379"/>
      <c r="I217" s="381"/>
      <c r="J217" s="382" t="s">
        <v>0</v>
      </c>
      <c r="K217" s="383">
        <f>IF(K216=0,0,(H216-K216)/H216)</f>
        <v>0</v>
      </c>
      <c r="L217" s="85"/>
      <c r="M217" s="86"/>
      <c r="N217" s="73"/>
      <c r="O217" s="73"/>
      <c r="P217" s="73"/>
    </row>
    <row r="218" spans="1:16" customFormat="1" ht="18" hidden="1" customHeight="1" x14ac:dyDescent="0.2"/>
    <row r="219" spans="1:16" ht="18" hidden="1" customHeight="1" thickBot="1" x14ac:dyDescent="0.3">
      <c r="A219" s="510" t="str">
        <f>'Base Period'!A219:K219</f>
        <v>Hide This Table (Rows 159 through 311)</v>
      </c>
      <c r="B219" s="510"/>
      <c r="C219" s="510"/>
      <c r="D219" s="510"/>
      <c r="E219" s="510"/>
      <c r="F219" s="510"/>
      <c r="G219" s="510"/>
      <c r="H219" s="510"/>
      <c r="I219" s="510"/>
      <c r="J219" s="65"/>
      <c r="K219" s="65"/>
      <c r="L219" s="85"/>
      <c r="M219" s="86"/>
      <c r="N219" s="73"/>
      <c r="O219" s="73"/>
      <c r="P219" s="73"/>
    </row>
    <row r="220" spans="1:16" ht="75.599999999999994" hidden="1" customHeight="1" x14ac:dyDescent="0.25">
      <c r="A220" s="249" t="str">
        <f>'Base Period'!A220</f>
        <v>SOW TASK NUMBER</v>
      </c>
      <c r="B220" s="301" t="str">
        <f>'Base Period'!B220</f>
        <v>DELIVERABLE</v>
      </c>
      <c r="C220" s="250" t="str">
        <f>'Base Period'!C220</f>
        <v>HOURS PER UNIT</v>
      </c>
      <c r="D220" s="250" t="str">
        <f>'Firm Fixed Price'!G317</f>
        <v>QUANTITY REQUIRED FOR Option Period 1</v>
      </c>
      <c r="E220" s="250" t="str">
        <f>'Base Period'!E220</f>
        <v>TOTAL HOURS</v>
      </c>
      <c r="F220" s="250" t="str">
        <f>'Base Period'!F220</f>
        <v>UNIT COST @ CEILING RATE</v>
      </c>
      <c r="G220" s="250" t="str">
        <f>'Base Period'!G220</f>
        <v>UNIT COST @ PROPOSED RATE</v>
      </c>
      <c r="H220" s="250" t="str">
        <f>'Firm Fixed Price'!I317</f>
        <v>TOTAL COST EXTENDED FOR Option Period 1 @ CEILING RATE</v>
      </c>
      <c r="I220" s="251" t="str">
        <f>'Firm Fixed Price'!J317</f>
        <v>TOTAL COST EXTENDED FOR Option Period 1 @ PROPOSED RATE</v>
      </c>
      <c r="K220" s="85"/>
      <c r="L220" s="86"/>
      <c r="M220" s="73"/>
      <c r="N220" s="73"/>
      <c r="O220" s="73"/>
    </row>
    <row r="221" spans="1:16" ht="18" hidden="1" customHeight="1" x14ac:dyDescent="0.25">
      <c r="A221" s="390" t="str">
        <f>'Base Period'!A221</f>
        <v>3.1.1</v>
      </c>
      <c r="B221" s="391" t="str">
        <f>'Base Period'!B221</f>
        <v>Task Order Mgt</v>
      </c>
      <c r="C221" s="335">
        <f>IF('Firm Fixed Price'!C321="","",'Firm Fixed Price'!C321)</f>
        <v>0</v>
      </c>
      <c r="D221" s="335">
        <f>IF('Firm Fixed Price'!G321="","",'Firm Fixed Price'!G321)</f>
        <v>1</v>
      </c>
      <c r="E221" s="335">
        <f>IF('Firm Fixed Price'!H321="","",'Firm Fixed Price'!H321)</f>
        <v>0</v>
      </c>
      <c r="F221" s="392">
        <f>IF('Firm Fixed Price'!E321="","",'Firm Fixed Price'!E321)</f>
        <v>0</v>
      </c>
      <c r="G221" s="392">
        <f>IF('Firm Fixed Price'!F321="","",'Firm Fixed Price'!F321)</f>
        <v>0</v>
      </c>
      <c r="H221" s="392">
        <f>IF('Firm Fixed Price'!I321="","",'Firm Fixed Price'!I321)</f>
        <v>0</v>
      </c>
      <c r="I221" s="393">
        <f>IF('Firm Fixed Price'!J321="","",'Firm Fixed Price'!J321)</f>
        <v>0</v>
      </c>
      <c r="K221" s="85"/>
      <c r="L221" s="86"/>
      <c r="M221" s="73"/>
      <c r="N221" s="73"/>
      <c r="O221" s="73"/>
    </row>
    <row r="222" spans="1:16" ht="18" hidden="1" customHeight="1" x14ac:dyDescent="0.25">
      <c r="A222" s="390" t="str">
        <f>'Base Period'!A222</f>
        <v>3.1.1</v>
      </c>
      <c r="B222" s="391" t="str">
        <f>'Base Period'!B222</f>
        <v>KickOff Minutes</v>
      </c>
      <c r="C222" s="335">
        <f>IF('Firm Fixed Price'!C322="","",'Firm Fixed Price'!C322)</f>
        <v>0</v>
      </c>
      <c r="D222" s="335" t="str">
        <f>IF('Firm Fixed Price'!G322="","",'Firm Fixed Price'!G322)</f>
        <v/>
      </c>
      <c r="E222" s="335" t="str">
        <f>IF('Firm Fixed Price'!H322="","",'Firm Fixed Price'!H322)</f>
        <v/>
      </c>
      <c r="F222" s="392">
        <f>IF('Firm Fixed Price'!E322="","",'Firm Fixed Price'!E322)</f>
        <v>0</v>
      </c>
      <c r="G222" s="392">
        <f>IF('Firm Fixed Price'!F322="","",'Firm Fixed Price'!F322)</f>
        <v>0</v>
      </c>
      <c r="H222" s="392" t="str">
        <f>IF('Firm Fixed Price'!I322="","",'Firm Fixed Price'!I322)</f>
        <v/>
      </c>
      <c r="I222" s="393" t="str">
        <f>IF('Firm Fixed Price'!J322="","",'Firm Fixed Price'!J322)</f>
        <v/>
      </c>
      <c r="K222" s="85"/>
      <c r="L222" s="86"/>
      <c r="M222" s="73"/>
      <c r="N222" s="73"/>
      <c r="O222" s="73"/>
    </row>
    <row r="223" spans="1:16" ht="18" hidden="1" customHeight="1" x14ac:dyDescent="0.25">
      <c r="A223" s="390" t="str">
        <f>'Base Period'!A223</f>
        <v>3.1.2</v>
      </c>
      <c r="B223" s="391" t="str">
        <f>'Base Period'!B223</f>
        <v>PMP</v>
      </c>
      <c r="C223" s="335">
        <f>IF('Firm Fixed Price'!C323="","",'Firm Fixed Price'!C323)</f>
        <v>0</v>
      </c>
      <c r="D223" s="335">
        <f>IF('Firm Fixed Price'!G323="","",'Firm Fixed Price'!G323)</f>
        <v>1</v>
      </c>
      <c r="E223" s="335">
        <f>IF('Firm Fixed Price'!H323="","",'Firm Fixed Price'!H323)</f>
        <v>0</v>
      </c>
      <c r="F223" s="392">
        <f>IF('Firm Fixed Price'!E323="","",'Firm Fixed Price'!E323)</f>
        <v>0</v>
      </c>
      <c r="G223" s="392">
        <f>IF('Firm Fixed Price'!F323="","",'Firm Fixed Price'!F323)</f>
        <v>0</v>
      </c>
      <c r="H223" s="392">
        <f>IF('Firm Fixed Price'!I323="","",'Firm Fixed Price'!I323)</f>
        <v>0</v>
      </c>
      <c r="I223" s="393">
        <f>IF('Firm Fixed Price'!J323="","",'Firm Fixed Price'!J323)</f>
        <v>0</v>
      </c>
      <c r="K223" s="85"/>
      <c r="L223" s="86"/>
      <c r="M223" s="73"/>
      <c r="N223" s="73"/>
      <c r="O223" s="73"/>
    </row>
    <row r="224" spans="1:16" ht="18" hidden="1" customHeight="1" x14ac:dyDescent="0.25">
      <c r="A224" s="390" t="str">
        <f>'Base Period'!A224</f>
        <v>3.1.3</v>
      </c>
      <c r="B224" s="391" t="str">
        <f>'Base Period'!B224</f>
        <v>Monthly Status Report</v>
      </c>
      <c r="C224" s="335">
        <f>IF('Firm Fixed Price'!C324="","",'Firm Fixed Price'!C324)</f>
        <v>0</v>
      </c>
      <c r="D224" s="335">
        <f>IF('Firm Fixed Price'!G324="","",'Firm Fixed Price'!G324)</f>
        <v>12</v>
      </c>
      <c r="E224" s="335">
        <f>IF('Firm Fixed Price'!H324="","",'Firm Fixed Price'!H324)</f>
        <v>0</v>
      </c>
      <c r="F224" s="392">
        <f>IF('Firm Fixed Price'!E324="","",'Firm Fixed Price'!E324)</f>
        <v>0</v>
      </c>
      <c r="G224" s="392">
        <f>IF('Firm Fixed Price'!F324="","",'Firm Fixed Price'!F324)</f>
        <v>0</v>
      </c>
      <c r="H224" s="392">
        <f>IF('Firm Fixed Price'!I324="","",'Firm Fixed Price'!I324)</f>
        <v>0</v>
      </c>
      <c r="I224" s="393">
        <f>IF('Firm Fixed Price'!J324="","",'Firm Fixed Price'!J324)</f>
        <v>0</v>
      </c>
      <c r="J224"/>
      <c r="K224"/>
      <c r="L224"/>
      <c r="M224"/>
      <c r="N224" s="73"/>
      <c r="O224" s="73"/>
    </row>
    <row r="225" spans="1:15" ht="18" hidden="1" customHeight="1" x14ac:dyDescent="0.25">
      <c r="A225" s="390" t="str">
        <f>'Base Period'!A225</f>
        <v>3.1.4</v>
      </c>
      <c r="B225" s="391" t="str">
        <f>'Base Period'!B225</f>
        <v>Quality Control Plan</v>
      </c>
      <c r="C225" s="335">
        <f>IF('Firm Fixed Price'!C325="","",'Firm Fixed Price'!C325)</f>
        <v>0</v>
      </c>
      <c r="D225" s="335">
        <f>IF('Firm Fixed Price'!G325="","",'Firm Fixed Price'!G325)</f>
        <v>1</v>
      </c>
      <c r="E225" s="335">
        <f>IF('Firm Fixed Price'!H325="","",'Firm Fixed Price'!H325)</f>
        <v>0</v>
      </c>
      <c r="F225" s="392">
        <f>IF('Firm Fixed Price'!E325="","",'Firm Fixed Price'!E325)</f>
        <v>0</v>
      </c>
      <c r="G225" s="392">
        <f>IF('Firm Fixed Price'!F325="","",'Firm Fixed Price'!F325)</f>
        <v>0</v>
      </c>
      <c r="H225" s="392">
        <f>IF('Firm Fixed Price'!I325="","",'Firm Fixed Price'!I325)</f>
        <v>0</v>
      </c>
      <c r="I225" s="393">
        <f>IF('Firm Fixed Price'!J325="","",'Firm Fixed Price'!J325)</f>
        <v>0</v>
      </c>
      <c r="J225"/>
      <c r="K225"/>
      <c r="L225"/>
      <c r="M225"/>
      <c r="N225" s="73"/>
      <c r="O225" s="73"/>
    </row>
    <row r="226" spans="1:15" ht="18" hidden="1" customHeight="1" x14ac:dyDescent="0.25">
      <c r="A226" s="390" t="str">
        <f>'Base Period'!A226</f>
        <v>3.1.5</v>
      </c>
      <c r="B226" s="391" t="str">
        <f>'Base Period'!B226</f>
        <v>Monthly Financial Report</v>
      </c>
      <c r="C226" s="335">
        <f>IF('Firm Fixed Price'!C326="","",'Firm Fixed Price'!C326)</f>
        <v>0</v>
      </c>
      <c r="D226" s="335">
        <f>IF('Firm Fixed Price'!G326="","",'Firm Fixed Price'!G326)</f>
        <v>12</v>
      </c>
      <c r="E226" s="335">
        <f>IF('Firm Fixed Price'!H326="","",'Firm Fixed Price'!H326)</f>
        <v>0</v>
      </c>
      <c r="F226" s="392">
        <f>IF('Firm Fixed Price'!E326="","",'Firm Fixed Price'!E326)</f>
        <v>0</v>
      </c>
      <c r="G226" s="392">
        <f>IF('Firm Fixed Price'!F326="","",'Firm Fixed Price'!F326)</f>
        <v>0</v>
      </c>
      <c r="H226" s="392">
        <f>IF('Firm Fixed Price'!I326="","",'Firm Fixed Price'!I326)</f>
        <v>0</v>
      </c>
      <c r="I226" s="393">
        <f>IF('Firm Fixed Price'!J326="","",'Firm Fixed Price'!J326)</f>
        <v>0</v>
      </c>
      <c r="J226"/>
      <c r="K226"/>
      <c r="L226"/>
      <c r="M226"/>
      <c r="N226" s="73"/>
      <c r="O226" s="73"/>
    </row>
    <row r="227" spans="1:15" ht="18" hidden="1" customHeight="1" x14ac:dyDescent="0.25">
      <c r="A227" s="390" t="str">
        <f>'Base Period'!A227</f>
        <v>3.1.6</v>
      </c>
      <c r="B227" s="391" t="str">
        <f>'Base Period'!B227</f>
        <v>PMR</v>
      </c>
      <c r="C227" s="335">
        <f>IF('Firm Fixed Price'!C327="","",'Firm Fixed Price'!C327)</f>
        <v>0</v>
      </c>
      <c r="D227" s="335">
        <f>IF('Firm Fixed Price'!G327="","",'Firm Fixed Price'!G327)</f>
        <v>4</v>
      </c>
      <c r="E227" s="335">
        <f>IF('Firm Fixed Price'!H327="","",'Firm Fixed Price'!H327)</f>
        <v>0</v>
      </c>
      <c r="F227" s="392">
        <f>IF('Firm Fixed Price'!E327="","",'Firm Fixed Price'!E327)</f>
        <v>0</v>
      </c>
      <c r="G227" s="392">
        <f>IF('Firm Fixed Price'!F327="","",'Firm Fixed Price'!F327)</f>
        <v>0</v>
      </c>
      <c r="H227" s="392">
        <f>IF('Firm Fixed Price'!I327="","",'Firm Fixed Price'!I327)</f>
        <v>0</v>
      </c>
      <c r="I227" s="393">
        <f>IF('Firm Fixed Price'!J327="","",'Firm Fixed Price'!J327)</f>
        <v>0</v>
      </c>
      <c r="J227"/>
      <c r="K227"/>
      <c r="L227"/>
      <c r="M227"/>
      <c r="N227" s="73"/>
      <c r="O227" s="73"/>
    </row>
    <row r="228" spans="1:15" ht="18" hidden="1" customHeight="1" thickBot="1" x14ac:dyDescent="0.3">
      <c r="A228" s="390" t="str">
        <f>'Base Period'!A228</f>
        <v>3.1.7</v>
      </c>
      <c r="B228" s="391" t="str">
        <f>'Base Period'!B228</f>
        <v>Schedule</v>
      </c>
      <c r="C228" s="335">
        <f>IF('Firm Fixed Price'!C328="","",'Firm Fixed Price'!C328)</f>
        <v>0</v>
      </c>
      <c r="D228" s="335">
        <f>IF('Firm Fixed Price'!G328="","",'Firm Fixed Price'!G328)</f>
        <v>2</v>
      </c>
      <c r="E228" s="335">
        <f>IF('Firm Fixed Price'!H328="","",'Firm Fixed Price'!H328)</f>
        <v>0</v>
      </c>
      <c r="F228" s="392">
        <f>IF('Firm Fixed Price'!E328="","",'Firm Fixed Price'!E328)</f>
        <v>0</v>
      </c>
      <c r="G228" s="392">
        <f>IF('Firm Fixed Price'!F328="","",'Firm Fixed Price'!F328)</f>
        <v>0</v>
      </c>
      <c r="H228" s="392">
        <f>IF('Firm Fixed Price'!I328="","",'Firm Fixed Price'!I328)</f>
        <v>0</v>
      </c>
      <c r="I228" s="393">
        <f>IF('Firm Fixed Price'!J328="","",'Firm Fixed Price'!J328)</f>
        <v>0</v>
      </c>
      <c r="J228"/>
      <c r="K228"/>
      <c r="L228"/>
      <c r="M228"/>
      <c r="N228" s="73"/>
      <c r="O228" s="73"/>
    </row>
    <row r="229" spans="1:15" ht="18" hidden="1" customHeight="1" x14ac:dyDescent="0.25">
      <c r="A229" s="390" t="str">
        <f>'Base Period'!A229</f>
        <v>3.1.8</v>
      </c>
      <c r="B229" s="391" t="str">
        <f>'Base Period'!B229</f>
        <v>Transition-In Plan</v>
      </c>
      <c r="C229" s="335">
        <f>IF('Firm Fixed Price'!C329="","",'Firm Fixed Price'!C329)</f>
        <v>0</v>
      </c>
      <c r="D229" s="335" t="str">
        <f>IF('Firm Fixed Price'!G329="","",'Firm Fixed Price'!G329)</f>
        <v/>
      </c>
      <c r="E229" s="335" t="str">
        <f>IF('Firm Fixed Price'!H329="","",'Firm Fixed Price'!H329)</f>
        <v/>
      </c>
      <c r="F229" s="392">
        <f>IF('Firm Fixed Price'!E329="","",'Firm Fixed Price'!E329)</f>
        <v>0</v>
      </c>
      <c r="G229" s="392">
        <f>IF('Firm Fixed Price'!F329="","",'Firm Fixed Price'!F329)</f>
        <v>0</v>
      </c>
      <c r="H229" s="392" t="str">
        <f>IF('Firm Fixed Price'!I329="","",'Firm Fixed Price'!I329)</f>
        <v/>
      </c>
      <c r="I229" s="393" t="str">
        <f>IF('Firm Fixed Price'!J329="","",'Firm Fixed Price'!J329)</f>
        <v/>
      </c>
      <c r="J229"/>
      <c r="K229"/>
      <c r="L229"/>
      <c r="M229"/>
      <c r="N229" s="73"/>
      <c r="O229" s="73"/>
    </row>
    <row r="230" spans="1:15" ht="18" hidden="1" customHeight="1" thickBot="1" x14ac:dyDescent="0.3">
      <c r="A230" s="390" t="str">
        <f>'Base Period'!A230</f>
        <v>3.1.8</v>
      </c>
      <c r="B230" s="391" t="str">
        <f>'Base Period'!B230</f>
        <v>Transition-In Inventory Report</v>
      </c>
      <c r="C230" s="335">
        <f>IF('Firm Fixed Price'!C330="","",'Firm Fixed Price'!C330)</f>
        <v>0</v>
      </c>
      <c r="D230" s="335" t="str">
        <f>IF('Firm Fixed Price'!G330="","",'Firm Fixed Price'!G330)</f>
        <v/>
      </c>
      <c r="E230" s="335" t="str">
        <f>IF('Firm Fixed Price'!H330="","",'Firm Fixed Price'!H330)</f>
        <v/>
      </c>
      <c r="F230" s="392">
        <f>IF('Firm Fixed Price'!E330="","",'Firm Fixed Price'!E330)</f>
        <v>0</v>
      </c>
      <c r="G230" s="392">
        <f>IF('Firm Fixed Price'!F330="","",'Firm Fixed Price'!F330)</f>
        <v>0</v>
      </c>
      <c r="H230" s="392" t="str">
        <f>IF('Firm Fixed Price'!I330="","",'Firm Fixed Price'!I330)</f>
        <v/>
      </c>
      <c r="I230" s="393" t="str">
        <f>IF('Firm Fixed Price'!J330="","",'Firm Fixed Price'!J330)</f>
        <v/>
      </c>
      <c r="J230"/>
      <c r="K230"/>
      <c r="L230"/>
      <c r="M230"/>
      <c r="N230" s="73"/>
      <c r="O230" s="73"/>
    </row>
    <row r="231" spans="1:15" ht="18" hidden="1" customHeight="1" x14ac:dyDescent="0.25">
      <c r="A231" s="390" t="str">
        <f>'Base Period'!A231</f>
        <v>3.1.8</v>
      </c>
      <c r="B231" s="391" t="str">
        <f>'Base Period'!B231</f>
        <v>Transition-Out Plan</v>
      </c>
      <c r="C231" s="335">
        <f>IF('Firm Fixed Price'!C331="","",'Firm Fixed Price'!C331)</f>
        <v>0</v>
      </c>
      <c r="D231" s="335" t="str">
        <f>IF('Firm Fixed Price'!G331="","",'Firm Fixed Price'!G331)</f>
        <v/>
      </c>
      <c r="E231" s="335" t="str">
        <f>IF('Firm Fixed Price'!H331="","",'Firm Fixed Price'!H331)</f>
        <v/>
      </c>
      <c r="F231" s="392">
        <f>IF('Firm Fixed Price'!E331="","",'Firm Fixed Price'!E331)</f>
        <v>0</v>
      </c>
      <c r="G231" s="392">
        <f>IF('Firm Fixed Price'!F331="","",'Firm Fixed Price'!F331)</f>
        <v>0</v>
      </c>
      <c r="H231" s="392" t="str">
        <f>IF('Firm Fixed Price'!I331="","",'Firm Fixed Price'!I331)</f>
        <v/>
      </c>
      <c r="I231" s="393" t="str">
        <f>IF('Firm Fixed Price'!J331="","",'Firm Fixed Price'!J331)</f>
        <v/>
      </c>
      <c r="J231"/>
      <c r="K231"/>
      <c r="L231"/>
      <c r="M231"/>
      <c r="N231" s="73"/>
      <c r="O231" s="73"/>
    </row>
    <row r="232" spans="1:15" ht="18" hidden="1" customHeight="1" x14ac:dyDescent="0.25">
      <c r="A232" s="390" t="str">
        <f>'Base Period'!A232</f>
        <v>3.1.8</v>
      </c>
      <c r="B232" s="391" t="str">
        <f>'Base Period'!B232</f>
        <v>Transition-Out Inventory Report</v>
      </c>
      <c r="C232" s="335">
        <f>IF('Firm Fixed Price'!C332="","",'Firm Fixed Price'!C332)</f>
        <v>0</v>
      </c>
      <c r="D232" s="335" t="str">
        <f>IF('Firm Fixed Price'!G332="","",'Firm Fixed Price'!G332)</f>
        <v/>
      </c>
      <c r="E232" s="335" t="str">
        <f>IF('Firm Fixed Price'!H332="","",'Firm Fixed Price'!H332)</f>
        <v/>
      </c>
      <c r="F232" s="392">
        <f>IF('Firm Fixed Price'!E332="","",'Firm Fixed Price'!E332)</f>
        <v>0</v>
      </c>
      <c r="G232" s="392">
        <f>IF('Firm Fixed Price'!F332="","",'Firm Fixed Price'!F332)</f>
        <v>0</v>
      </c>
      <c r="H232" s="392" t="str">
        <f>IF('Firm Fixed Price'!I332="","",'Firm Fixed Price'!I332)</f>
        <v/>
      </c>
      <c r="I232" s="393" t="str">
        <f>IF('Firm Fixed Price'!J332="","",'Firm Fixed Price'!J332)</f>
        <v/>
      </c>
      <c r="J232"/>
      <c r="K232"/>
      <c r="L232"/>
      <c r="M232"/>
      <c r="N232" s="73"/>
      <c r="O232" s="73"/>
    </row>
    <row r="233" spans="1:15" ht="18" hidden="1" customHeight="1" x14ac:dyDescent="0.25">
      <c r="A233" s="390" t="str">
        <f>'Base Period'!A233</f>
        <v/>
      </c>
      <c r="B233" s="391" t="str">
        <f>'Base Period'!B233</f>
        <v/>
      </c>
      <c r="C233" s="335">
        <f>IF('Firm Fixed Price'!C333="","",'Firm Fixed Price'!C333)</f>
        <v>0</v>
      </c>
      <c r="D233" s="335" t="str">
        <f>IF('Firm Fixed Price'!G333="","",'Firm Fixed Price'!G333)</f>
        <v/>
      </c>
      <c r="E233" s="335" t="str">
        <f>IF('Firm Fixed Price'!H333="","",'Firm Fixed Price'!H333)</f>
        <v/>
      </c>
      <c r="F233" s="392">
        <f>IF('Firm Fixed Price'!E333="","",'Firm Fixed Price'!E333)</f>
        <v>0</v>
      </c>
      <c r="G233" s="392">
        <f>IF('Firm Fixed Price'!F333="","",'Firm Fixed Price'!F333)</f>
        <v>0</v>
      </c>
      <c r="H233" s="392" t="str">
        <f>IF('Firm Fixed Price'!I333="","",'Firm Fixed Price'!I333)</f>
        <v/>
      </c>
      <c r="I233" s="393" t="str">
        <f>IF('Firm Fixed Price'!J333="","",'Firm Fixed Price'!J333)</f>
        <v/>
      </c>
      <c r="J233"/>
      <c r="K233"/>
      <c r="L233"/>
      <c r="M233"/>
      <c r="N233" s="73"/>
      <c r="O233" s="73"/>
    </row>
    <row r="234" spans="1:15" ht="18" hidden="1" customHeight="1" x14ac:dyDescent="0.25">
      <c r="A234" s="390" t="str">
        <f>'Base Period'!A234</f>
        <v/>
      </c>
      <c r="B234" s="391" t="str">
        <f>'Base Period'!B234</f>
        <v/>
      </c>
      <c r="C234" s="335">
        <f>IF('Firm Fixed Price'!C334="","",'Firm Fixed Price'!C334)</f>
        <v>0</v>
      </c>
      <c r="D234" s="335" t="str">
        <f>IF('Firm Fixed Price'!G334="","",'Firm Fixed Price'!G334)</f>
        <v/>
      </c>
      <c r="E234" s="335" t="str">
        <f>IF('Firm Fixed Price'!H334="","",'Firm Fixed Price'!H334)</f>
        <v/>
      </c>
      <c r="F234" s="392">
        <f>IF('Firm Fixed Price'!E334="","",'Firm Fixed Price'!E334)</f>
        <v>0</v>
      </c>
      <c r="G234" s="392">
        <f>IF('Firm Fixed Price'!F334="","",'Firm Fixed Price'!F334)</f>
        <v>0</v>
      </c>
      <c r="H234" s="392" t="str">
        <f>IF('Firm Fixed Price'!I334="","",'Firm Fixed Price'!I334)</f>
        <v/>
      </c>
      <c r="I234" s="393" t="str">
        <f>IF('Firm Fixed Price'!J334="","",'Firm Fixed Price'!J334)</f>
        <v/>
      </c>
      <c r="J234"/>
      <c r="K234"/>
      <c r="L234"/>
      <c r="M234"/>
      <c r="N234" s="73"/>
      <c r="O234" s="73"/>
    </row>
    <row r="235" spans="1:15" ht="18" hidden="1" customHeight="1" x14ac:dyDescent="0.25">
      <c r="A235" s="390" t="str">
        <f>'Base Period'!A235</f>
        <v/>
      </c>
      <c r="B235" s="391" t="str">
        <f>'Base Period'!B235</f>
        <v/>
      </c>
      <c r="C235" s="335">
        <f>IF('Firm Fixed Price'!C335="","",'Firm Fixed Price'!C335)</f>
        <v>0</v>
      </c>
      <c r="D235" s="335" t="str">
        <f>IF('Firm Fixed Price'!G335="","",'Firm Fixed Price'!G335)</f>
        <v/>
      </c>
      <c r="E235" s="335" t="str">
        <f>IF('Firm Fixed Price'!H335="","",'Firm Fixed Price'!H335)</f>
        <v/>
      </c>
      <c r="F235" s="392">
        <f>IF('Firm Fixed Price'!E335="","",'Firm Fixed Price'!E335)</f>
        <v>0</v>
      </c>
      <c r="G235" s="392">
        <f>IF('Firm Fixed Price'!F335="","",'Firm Fixed Price'!F335)</f>
        <v>0</v>
      </c>
      <c r="H235" s="392" t="str">
        <f>IF('Firm Fixed Price'!I335="","",'Firm Fixed Price'!I335)</f>
        <v/>
      </c>
      <c r="I235" s="393" t="str">
        <f>IF('Firm Fixed Price'!J335="","",'Firm Fixed Price'!J335)</f>
        <v/>
      </c>
      <c r="J235"/>
      <c r="K235"/>
      <c r="L235"/>
      <c r="M235"/>
      <c r="N235" s="73"/>
      <c r="O235" s="73"/>
    </row>
    <row r="236" spans="1:15" ht="18" hidden="1" customHeight="1" x14ac:dyDescent="0.25">
      <c r="A236" s="390" t="str">
        <f>'Base Period'!A236</f>
        <v/>
      </c>
      <c r="B236" s="391" t="str">
        <f>'Base Period'!B236</f>
        <v/>
      </c>
      <c r="C236" s="335">
        <f>IF('Firm Fixed Price'!C336="","",'Firm Fixed Price'!C336)</f>
        <v>0</v>
      </c>
      <c r="D236" s="335" t="str">
        <f>IF('Firm Fixed Price'!G336="","",'Firm Fixed Price'!G336)</f>
        <v/>
      </c>
      <c r="E236" s="335" t="str">
        <f>IF('Firm Fixed Price'!H336="","",'Firm Fixed Price'!H336)</f>
        <v/>
      </c>
      <c r="F236" s="392">
        <f>IF('Firm Fixed Price'!E336="","",'Firm Fixed Price'!E336)</f>
        <v>0</v>
      </c>
      <c r="G236" s="392">
        <f>IF('Firm Fixed Price'!F336="","",'Firm Fixed Price'!F336)</f>
        <v>0</v>
      </c>
      <c r="H236" s="392" t="str">
        <f>IF('Firm Fixed Price'!I336="","",'Firm Fixed Price'!I336)</f>
        <v/>
      </c>
      <c r="I236" s="393" t="str">
        <f>IF('Firm Fixed Price'!J336="","",'Firm Fixed Price'!J336)</f>
        <v/>
      </c>
      <c r="J236"/>
      <c r="K236"/>
      <c r="L236"/>
      <c r="M236"/>
      <c r="N236" s="73"/>
      <c r="O236" s="73"/>
    </row>
    <row r="237" spans="1:15" ht="18" hidden="1" customHeight="1" x14ac:dyDescent="0.25">
      <c r="A237" s="390" t="str">
        <f>'Base Period'!A237</f>
        <v/>
      </c>
      <c r="B237" s="391" t="str">
        <f>'Base Period'!B237</f>
        <v/>
      </c>
      <c r="C237" s="335">
        <f>IF('Firm Fixed Price'!C337="","",'Firm Fixed Price'!C337)</f>
        <v>0</v>
      </c>
      <c r="D237" s="335" t="str">
        <f>IF('Firm Fixed Price'!G337="","",'Firm Fixed Price'!G337)</f>
        <v/>
      </c>
      <c r="E237" s="335" t="str">
        <f>IF('Firm Fixed Price'!H337="","",'Firm Fixed Price'!H337)</f>
        <v/>
      </c>
      <c r="F237" s="392">
        <f>IF('Firm Fixed Price'!E337="","",'Firm Fixed Price'!E337)</f>
        <v>0</v>
      </c>
      <c r="G237" s="392">
        <f>IF('Firm Fixed Price'!F337="","",'Firm Fixed Price'!F337)</f>
        <v>0</v>
      </c>
      <c r="H237" s="392" t="str">
        <f>IF('Firm Fixed Price'!I337="","",'Firm Fixed Price'!I337)</f>
        <v/>
      </c>
      <c r="I237" s="393" t="str">
        <f>IF('Firm Fixed Price'!J337="","",'Firm Fixed Price'!J337)</f>
        <v/>
      </c>
      <c r="J237"/>
      <c r="K237"/>
      <c r="L237"/>
      <c r="M237"/>
      <c r="N237" s="73"/>
      <c r="O237" s="73"/>
    </row>
    <row r="238" spans="1:15" ht="18" hidden="1" customHeight="1" x14ac:dyDescent="0.25">
      <c r="A238" s="390" t="str">
        <f>'Base Period'!A238</f>
        <v/>
      </c>
      <c r="B238" s="391" t="str">
        <f>'Base Period'!B238</f>
        <v/>
      </c>
      <c r="C238" s="335">
        <f>IF('Firm Fixed Price'!C338="","",'Firm Fixed Price'!C338)</f>
        <v>0</v>
      </c>
      <c r="D238" s="335" t="str">
        <f>IF('Firm Fixed Price'!G338="","",'Firm Fixed Price'!G338)</f>
        <v/>
      </c>
      <c r="E238" s="335" t="str">
        <f>IF('Firm Fixed Price'!H338="","",'Firm Fixed Price'!H338)</f>
        <v/>
      </c>
      <c r="F238" s="392">
        <f>IF('Firm Fixed Price'!E338="","",'Firm Fixed Price'!E338)</f>
        <v>0</v>
      </c>
      <c r="G238" s="392">
        <f>IF('Firm Fixed Price'!F338="","",'Firm Fixed Price'!F338)</f>
        <v>0</v>
      </c>
      <c r="H238" s="392" t="str">
        <f>IF('Firm Fixed Price'!I338="","",'Firm Fixed Price'!I338)</f>
        <v/>
      </c>
      <c r="I238" s="393" t="str">
        <f>IF('Firm Fixed Price'!J338="","",'Firm Fixed Price'!J338)</f>
        <v/>
      </c>
      <c r="J238"/>
      <c r="K238"/>
      <c r="L238"/>
      <c r="M238"/>
      <c r="N238" s="73"/>
      <c r="O238" s="73"/>
    </row>
    <row r="239" spans="1:15" ht="18" hidden="1" customHeight="1" x14ac:dyDescent="0.25">
      <c r="A239" s="390" t="str">
        <f>'Base Period'!A239</f>
        <v/>
      </c>
      <c r="B239" s="391" t="str">
        <f>'Base Period'!B239</f>
        <v/>
      </c>
      <c r="C239" s="335">
        <f>IF('Firm Fixed Price'!C339="","",'Firm Fixed Price'!C339)</f>
        <v>0</v>
      </c>
      <c r="D239" s="335" t="str">
        <f>IF('Firm Fixed Price'!G339="","",'Firm Fixed Price'!G339)</f>
        <v/>
      </c>
      <c r="E239" s="335" t="str">
        <f>IF('Firm Fixed Price'!H339="","",'Firm Fixed Price'!H339)</f>
        <v/>
      </c>
      <c r="F239" s="392">
        <f>IF('Firm Fixed Price'!E339="","",'Firm Fixed Price'!E339)</f>
        <v>0</v>
      </c>
      <c r="G239" s="392">
        <f>IF('Firm Fixed Price'!F339="","",'Firm Fixed Price'!F339)</f>
        <v>0</v>
      </c>
      <c r="H239" s="392" t="str">
        <f>IF('Firm Fixed Price'!I339="","",'Firm Fixed Price'!I339)</f>
        <v/>
      </c>
      <c r="I239" s="393" t="str">
        <f>IF('Firm Fixed Price'!J339="","",'Firm Fixed Price'!J339)</f>
        <v/>
      </c>
      <c r="J239"/>
      <c r="K239"/>
      <c r="L239"/>
      <c r="M239"/>
      <c r="N239" s="73"/>
      <c r="O239" s="73"/>
    </row>
    <row r="240" spans="1:15" ht="18" hidden="1" customHeight="1" x14ac:dyDescent="0.25">
      <c r="A240" s="390" t="str">
        <f>'Base Period'!A240</f>
        <v/>
      </c>
      <c r="B240" s="391" t="str">
        <f>'Base Period'!B240</f>
        <v/>
      </c>
      <c r="C240" s="335">
        <f>IF('Firm Fixed Price'!C340="","",'Firm Fixed Price'!C340)</f>
        <v>0</v>
      </c>
      <c r="D240" s="335" t="str">
        <f>IF('Firm Fixed Price'!G340="","",'Firm Fixed Price'!G340)</f>
        <v/>
      </c>
      <c r="E240" s="335" t="str">
        <f>IF('Firm Fixed Price'!H340="","",'Firm Fixed Price'!H340)</f>
        <v/>
      </c>
      <c r="F240" s="392">
        <f>IF('Firm Fixed Price'!E340="","",'Firm Fixed Price'!E340)</f>
        <v>0</v>
      </c>
      <c r="G240" s="392">
        <f>IF('Firm Fixed Price'!F340="","",'Firm Fixed Price'!F340)</f>
        <v>0</v>
      </c>
      <c r="H240" s="392" t="str">
        <f>IF('Firm Fixed Price'!I340="","",'Firm Fixed Price'!I340)</f>
        <v/>
      </c>
      <c r="I240" s="393" t="str">
        <f>IF('Firm Fixed Price'!J340="","",'Firm Fixed Price'!J340)</f>
        <v/>
      </c>
      <c r="J240"/>
      <c r="K240"/>
      <c r="L240"/>
      <c r="M240"/>
      <c r="N240" s="73"/>
      <c r="O240" s="73"/>
    </row>
    <row r="241" spans="1:15" ht="18" hidden="1" customHeight="1" x14ac:dyDescent="0.25">
      <c r="A241" s="390" t="str">
        <f>'Base Period'!A241</f>
        <v/>
      </c>
      <c r="B241" s="391" t="str">
        <f>'Base Period'!B241</f>
        <v/>
      </c>
      <c r="C241" s="335">
        <f>IF('Firm Fixed Price'!C341="","",'Firm Fixed Price'!C341)</f>
        <v>0</v>
      </c>
      <c r="D241" s="335" t="str">
        <f>IF('Firm Fixed Price'!G341="","",'Firm Fixed Price'!G341)</f>
        <v/>
      </c>
      <c r="E241" s="335" t="str">
        <f>IF('Firm Fixed Price'!H341="","",'Firm Fixed Price'!H341)</f>
        <v/>
      </c>
      <c r="F241" s="392">
        <f>IF('Firm Fixed Price'!E341="","",'Firm Fixed Price'!E341)</f>
        <v>0</v>
      </c>
      <c r="G241" s="392">
        <f>IF('Firm Fixed Price'!F341="","",'Firm Fixed Price'!F341)</f>
        <v>0</v>
      </c>
      <c r="H241" s="392" t="str">
        <f>IF('Firm Fixed Price'!I341="","",'Firm Fixed Price'!I341)</f>
        <v/>
      </c>
      <c r="I241" s="393" t="str">
        <f>IF('Firm Fixed Price'!J341="","",'Firm Fixed Price'!J341)</f>
        <v/>
      </c>
      <c r="J241"/>
      <c r="K241"/>
      <c r="L241"/>
      <c r="M241"/>
      <c r="N241" s="73"/>
      <c r="O241" s="73"/>
    </row>
    <row r="242" spans="1:15" ht="18" hidden="1" customHeight="1" x14ac:dyDescent="0.25">
      <c r="A242" s="390" t="str">
        <f>'Base Period'!A242</f>
        <v/>
      </c>
      <c r="B242" s="391" t="str">
        <f>'Base Period'!B242</f>
        <v/>
      </c>
      <c r="C242" s="335">
        <f>IF('Firm Fixed Price'!C342="","",'Firm Fixed Price'!C342)</f>
        <v>0</v>
      </c>
      <c r="D242" s="335" t="str">
        <f>IF('Firm Fixed Price'!G342="","",'Firm Fixed Price'!G342)</f>
        <v/>
      </c>
      <c r="E242" s="335" t="str">
        <f>IF('Firm Fixed Price'!H342="","",'Firm Fixed Price'!H342)</f>
        <v/>
      </c>
      <c r="F242" s="392">
        <f>IF('Firm Fixed Price'!E342="","",'Firm Fixed Price'!E342)</f>
        <v>0</v>
      </c>
      <c r="G242" s="392">
        <f>IF('Firm Fixed Price'!F342="","",'Firm Fixed Price'!F342)</f>
        <v>0</v>
      </c>
      <c r="H242" s="392" t="str">
        <f>IF('Firm Fixed Price'!I342="","",'Firm Fixed Price'!I342)</f>
        <v/>
      </c>
      <c r="I242" s="393" t="str">
        <f>IF('Firm Fixed Price'!J342="","",'Firm Fixed Price'!J342)</f>
        <v/>
      </c>
      <c r="J242"/>
      <c r="K242"/>
      <c r="L242"/>
      <c r="M242"/>
      <c r="N242" s="73"/>
      <c r="O242" s="73"/>
    </row>
    <row r="243" spans="1:15" ht="18" hidden="1" customHeight="1" x14ac:dyDescent="0.25">
      <c r="A243" s="390" t="str">
        <f>'Base Period'!A243</f>
        <v/>
      </c>
      <c r="B243" s="391" t="str">
        <f>'Base Period'!B243</f>
        <v/>
      </c>
      <c r="C243" s="335">
        <f>IF('Firm Fixed Price'!C343="","",'Firm Fixed Price'!C343)</f>
        <v>0</v>
      </c>
      <c r="D243" s="335" t="str">
        <f>IF('Firm Fixed Price'!G343="","",'Firm Fixed Price'!G343)</f>
        <v/>
      </c>
      <c r="E243" s="335" t="str">
        <f>IF('Firm Fixed Price'!H343="","",'Firm Fixed Price'!H343)</f>
        <v/>
      </c>
      <c r="F243" s="392">
        <f>IF('Firm Fixed Price'!E343="","",'Firm Fixed Price'!E343)</f>
        <v>0</v>
      </c>
      <c r="G243" s="392">
        <f>IF('Firm Fixed Price'!F343="","",'Firm Fixed Price'!F343)</f>
        <v>0</v>
      </c>
      <c r="H243" s="392" t="str">
        <f>IF('Firm Fixed Price'!I343="","",'Firm Fixed Price'!I343)</f>
        <v/>
      </c>
      <c r="I243" s="393" t="str">
        <f>IF('Firm Fixed Price'!J343="","",'Firm Fixed Price'!J343)</f>
        <v/>
      </c>
      <c r="J243"/>
      <c r="K243"/>
      <c r="L243"/>
      <c r="M243"/>
      <c r="N243" s="73"/>
      <c r="O243" s="73"/>
    </row>
    <row r="244" spans="1:15" ht="18" hidden="1" customHeight="1" x14ac:dyDescent="0.25">
      <c r="A244" s="390" t="str">
        <f>'Base Period'!A244</f>
        <v/>
      </c>
      <c r="B244" s="391" t="str">
        <f>'Base Period'!B244</f>
        <v/>
      </c>
      <c r="C244" s="335">
        <f>IF('Firm Fixed Price'!C344="","",'Firm Fixed Price'!C344)</f>
        <v>0</v>
      </c>
      <c r="D244" s="335" t="str">
        <f>IF('Firm Fixed Price'!G344="","",'Firm Fixed Price'!G344)</f>
        <v/>
      </c>
      <c r="E244" s="335" t="str">
        <f>IF('Firm Fixed Price'!H344="","",'Firm Fixed Price'!H344)</f>
        <v/>
      </c>
      <c r="F244" s="392">
        <f>IF('Firm Fixed Price'!E344="","",'Firm Fixed Price'!E344)</f>
        <v>0</v>
      </c>
      <c r="G244" s="392">
        <f>IF('Firm Fixed Price'!F344="","",'Firm Fixed Price'!F344)</f>
        <v>0</v>
      </c>
      <c r="H244" s="392" t="str">
        <f>IF('Firm Fixed Price'!I344="","",'Firm Fixed Price'!I344)</f>
        <v/>
      </c>
      <c r="I244" s="393" t="str">
        <f>IF('Firm Fixed Price'!J344="","",'Firm Fixed Price'!J344)</f>
        <v/>
      </c>
      <c r="J244"/>
      <c r="K244"/>
      <c r="L244"/>
      <c r="M244"/>
      <c r="N244" s="73"/>
      <c r="O244" s="73"/>
    </row>
    <row r="245" spans="1:15" ht="18" hidden="1" customHeight="1" x14ac:dyDescent="0.25">
      <c r="A245" s="390" t="str">
        <f>'Base Period'!A245</f>
        <v/>
      </c>
      <c r="B245" s="391" t="str">
        <f>'Base Period'!B245</f>
        <v/>
      </c>
      <c r="C245" s="335">
        <f>IF('Firm Fixed Price'!C345="","",'Firm Fixed Price'!C345)</f>
        <v>0</v>
      </c>
      <c r="D245" s="335" t="str">
        <f>IF('Firm Fixed Price'!G345="","",'Firm Fixed Price'!G345)</f>
        <v/>
      </c>
      <c r="E245" s="335" t="str">
        <f>IF('Firm Fixed Price'!H345="","",'Firm Fixed Price'!H345)</f>
        <v/>
      </c>
      <c r="F245" s="392">
        <f>IF('Firm Fixed Price'!E345="","",'Firm Fixed Price'!E345)</f>
        <v>0</v>
      </c>
      <c r="G245" s="392">
        <f>IF('Firm Fixed Price'!F345="","",'Firm Fixed Price'!F345)</f>
        <v>0</v>
      </c>
      <c r="H245" s="392" t="str">
        <f>IF('Firm Fixed Price'!I345="","",'Firm Fixed Price'!I345)</f>
        <v/>
      </c>
      <c r="I245" s="393" t="str">
        <f>IF('Firm Fixed Price'!J345="","",'Firm Fixed Price'!J345)</f>
        <v/>
      </c>
      <c r="J245"/>
      <c r="K245"/>
      <c r="L245"/>
      <c r="M245"/>
      <c r="N245" s="73"/>
      <c r="O245" s="73"/>
    </row>
    <row r="246" spans="1:15" ht="18" hidden="1" customHeight="1" x14ac:dyDescent="0.25">
      <c r="A246" s="390" t="str">
        <f>'Base Period'!A246</f>
        <v/>
      </c>
      <c r="B246" s="391" t="str">
        <f>'Base Period'!B246</f>
        <v/>
      </c>
      <c r="C246" s="335">
        <f>IF('Firm Fixed Price'!C346="","",'Firm Fixed Price'!C346)</f>
        <v>0</v>
      </c>
      <c r="D246" s="335" t="str">
        <f>IF('Firm Fixed Price'!G346="","",'Firm Fixed Price'!G346)</f>
        <v/>
      </c>
      <c r="E246" s="335" t="str">
        <f>IF('Firm Fixed Price'!H346="","",'Firm Fixed Price'!H346)</f>
        <v/>
      </c>
      <c r="F246" s="392">
        <f>IF('Firm Fixed Price'!E346="","",'Firm Fixed Price'!E346)</f>
        <v>0</v>
      </c>
      <c r="G246" s="392">
        <f>IF('Firm Fixed Price'!F346="","",'Firm Fixed Price'!F346)</f>
        <v>0</v>
      </c>
      <c r="H246" s="392" t="str">
        <f>IF('Firm Fixed Price'!I346="","",'Firm Fixed Price'!I346)</f>
        <v/>
      </c>
      <c r="I246" s="393" t="str">
        <f>IF('Firm Fixed Price'!J346="","",'Firm Fixed Price'!J346)</f>
        <v/>
      </c>
      <c r="J246"/>
      <c r="K246"/>
      <c r="L246"/>
      <c r="M246"/>
      <c r="N246" s="73"/>
      <c r="O246" s="73"/>
    </row>
    <row r="247" spans="1:15" ht="18" hidden="1" customHeight="1" x14ac:dyDescent="0.25">
      <c r="A247" s="390" t="str">
        <f>'Base Period'!A247</f>
        <v/>
      </c>
      <c r="B247" s="391" t="str">
        <f>'Base Period'!B247</f>
        <v/>
      </c>
      <c r="C247" s="335">
        <f>IF('Firm Fixed Price'!C347="","",'Firm Fixed Price'!C347)</f>
        <v>0</v>
      </c>
      <c r="D247" s="335" t="str">
        <f>IF('Firm Fixed Price'!G347="","",'Firm Fixed Price'!G347)</f>
        <v/>
      </c>
      <c r="E247" s="335" t="str">
        <f>IF('Firm Fixed Price'!H347="","",'Firm Fixed Price'!H347)</f>
        <v/>
      </c>
      <c r="F247" s="392">
        <f>IF('Firm Fixed Price'!E347="","",'Firm Fixed Price'!E347)</f>
        <v>0</v>
      </c>
      <c r="G247" s="392">
        <f>IF('Firm Fixed Price'!F347="","",'Firm Fixed Price'!F347)</f>
        <v>0</v>
      </c>
      <c r="H247" s="392" t="str">
        <f>IF('Firm Fixed Price'!I347="","",'Firm Fixed Price'!I347)</f>
        <v/>
      </c>
      <c r="I247" s="393" t="str">
        <f>IF('Firm Fixed Price'!J347="","",'Firm Fixed Price'!J347)</f>
        <v/>
      </c>
      <c r="J247"/>
      <c r="K247"/>
      <c r="L247"/>
      <c r="M247"/>
      <c r="N247" s="73"/>
      <c r="O247" s="73"/>
    </row>
    <row r="248" spans="1:15" ht="18" hidden="1" customHeight="1" x14ac:dyDescent="0.25">
      <c r="A248" s="390" t="str">
        <f>'Base Period'!A248</f>
        <v/>
      </c>
      <c r="B248" s="391" t="str">
        <f>'Base Period'!B248</f>
        <v/>
      </c>
      <c r="C248" s="335">
        <f>IF('Firm Fixed Price'!C348="","",'Firm Fixed Price'!C348)</f>
        <v>0</v>
      </c>
      <c r="D248" s="335" t="str">
        <f>IF('Firm Fixed Price'!G348="","",'Firm Fixed Price'!G348)</f>
        <v/>
      </c>
      <c r="E248" s="335" t="str">
        <f>IF('Firm Fixed Price'!H348="","",'Firm Fixed Price'!H348)</f>
        <v/>
      </c>
      <c r="F248" s="392">
        <f>IF('Firm Fixed Price'!E348="","",'Firm Fixed Price'!E348)</f>
        <v>0</v>
      </c>
      <c r="G248" s="392">
        <f>IF('Firm Fixed Price'!F348="","",'Firm Fixed Price'!F348)</f>
        <v>0</v>
      </c>
      <c r="H248" s="392" t="str">
        <f>IF('Firm Fixed Price'!I348="","",'Firm Fixed Price'!I348)</f>
        <v/>
      </c>
      <c r="I248" s="393" t="str">
        <f>IF('Firm Fixed Price'!J348="","",'Firm Fixed Price'!J348)</f>
        <v/>
      </c>
      <c r="J248"/>
      <c r="K248"/>
      <c r="L248"/>
      <c r="M248"/>
      <c r="N248" s="73"/>
      <c r="O248" s="73"/>
    </row>
    <row r="249" spans="1:15" ht="18" hidden="1" customHeight="1" x14ac:dyDescent="0.25">
      <c r="A249" s="390" t="str">
        <f>'Base Period'!A249</f>
        <v/>
      </c>
      <c r="B249" s="391" t="str">
        <f>'Base Period'!B249</f>
        <v/>
      </c>
      <c r="C249" s="335">
        <f>IF('Firm Fixed Price'!C349="","",'Firm Fixed Price'!C349)</f>
        <v>0</v>
      </c>
      <c r="D249" s="335" t="str">
        <f>IF('Firm Fixed Price'!G349="","",'Firm Fixed Price'!G349)</f>
        <v/>
      </c>
      <c r="E249" s="335" t="str">
        <f>IF('Firm Fixed Price'!H349="","",'Firm Fixed Price'!H349)</f>
        <v/>
      </c>
      <c r="F249" s="392">
        <f>IF('Firm Fixed Price'!E349="","",'Firm Fixed Price'!E349)</f>
        <v>0</v>
      </c>
      <c r="G249" s="392">
        <f>IF('Firm Fixed Price'!F349="","",'Firm Fixed Price'!F349)</f>
        <v>0</v>
      </c>
      <c r="H249" s="392" t="str">
        <f>IF('Firm Fixed Price'!I349="","",'Firm Fixed Price'!I349)</f>
        <v/>
      </c>
      <c r="I249" s="393" t="str">
        <f>IF('Firm Fixed Price'!J349="","",'Firm Fixed Price'!J349)</f>
        <v/>
      </c>
      <c r="J249"/>
      <c r="K249"/>
      <c r="L249"/>
      <c r="M249"/>
      <c r="N249" s="73"/>
      <c r="O249" s="73"/>
    </row>
    <row r="250" spans="1:15" ht="18" hidden="1" customHeight="1" x14ac:dyDescent="0.25">
      <c r="A250" s="390" t="str">
        <f>'Base Period'!A250</f>
        <v/>
      </c>
      <c r="B250" s="391" t="str">
        <f>'Base Period'!B250</f>
        <v/>
      </c>
      <c r="C250" s="335">
        <f>IF('Firm Fixed Price'!C350="","",'Firm Fixed Price'!C350)</f>
        <v>0</v>
      </c>
      <c r="D250" s="335" t="str">
        <f>IF('Firm Fixed Price'!G350="","",'Firm Fixed Price'!G350)</f>
        <v/>
      </c>
      <c r="E250" s="335" t="str">
        <f>IF('Firm Fixed Price'!H350="","",'Firm Fixed Price'!H350)</f>
        <v/>
      </c>
      <c r="F250" s="392">
        <f>IF('Firm Fixed Price'!E350="","",'Firm Fixed Price'!E350)</f>
        <v>0</v>
      </c>
      <c r="G250" s="392">
        <f>IF('Firm Fixed Price'!F350="","",'Firm Fixed Price'!F350)</f>
        <v>0</v>
      </c>
      <c r="H250" s="392" t="str">
        <f>IF('Firm Fixed Price'!I350="","",'Firm Fixed Price'!I350)</f>
        <v/>
      </c>
      <c r="I250" s="393" t="str">
        <f>IF('Firm Fixed Price'!J350="","",'Firm Fixed Price'!J350)</f>
        <v/>
      </c>
      <c r="J250"/>
      <c r="K250"/>
      <c r="L250"/>
      <c r="M250"/>
      <c r="N250" s="73"/>
      <c r="O250" s="73"/>
    </row>
    <row r="251" spans="1:15" ht="18" hidden="1" customHeight="1" x14ac:dyDescent="0.25">
      <c r="A251" s="390" t="str">
        <f>'Base Period'!A251</f>
        <v/>
      </c>
      <c r="B251" s="391" t="str">
        <f>'Base Period'!B251</f>
        <v/>
      </c>
      <c r="C251" s="335">
        <f>IF('Firm Fixed Price'!C351="","",'Firm Fixed Price'!C351)</f>
        <v>0</v>
      </c>
      <c r="D251" s="335" t="str">
        <f>IF('Firm Fixed Price'!G351="","",'Firm Fixed Price'!G351)</f>
        <v/>
      </c>
      <c r="E251" s="335" t="str">
        <f>IF('Firm Fixed Price'!H351="","",'Firm Fixed Price'!H351)</f>
        <v/>
      </c>
      <c r="F251" s="392">
        <f>IF('Firm Fixed Price'!E351="","",'Firm Fixed Price'!E351)</f>
        <v>0</v>
      </c>
      <c r="G251" s="392">
        <f>IF('Firm Fixed Price'!F351="","",'Firm Fixed Price'!F351)</f>
        <v>0</v>
      </c>
      <c r="H251" s="392" t="str">
        <f>IF('Firm Fixed Price'!I351="","",'Firm Fixed Price'!I351)</f>
        <v/>
      </c>
      <c r="I251" s="393" t="str">
        <f>IF('Firm Fixed Price'!J351="","",'Firm Fixed Price'!J351)</f>
        <v/>
      </c>
      <c r="J251"/>
      <c r="K251"/>
      <c r="L251"/>
      <c r="M251"/>
      <c r="N251" s="73"/>
      <c r="O251" s="73"/>
    </row>
    <row r="252" spans="1:15" ht="18" hidden="1" customHeight="1" x14ac:dyDescent="0.25">
      <c r="A252" s="390" t="str">
        <f>'Base Period'!A252</f>
        <v/>
      </c>
      <c r="B252" s="391" t="str">
        <f>'Base Period'!B252</f>
        <v/>
      </c>
      <c r="C252" s="335">
        <f>IF('Firm Fixed Price'!C352="","",'Firm Fixed Price'!C352)</f>
        <v>0</v>
      </c>
      <c r="D252" s="335" t="str">
        <f>IF('Firm Fixed Price'!G352="","",'Firm Fixed Price'!G352)</f>
        <v/>
      </c>
      <c r="E252" s="335" t="str">
        <f>IF('Firm Fixed Price'!H352="","",'Firm Fixed Price'!H352)</f>
        <v/>
      </c>
      <c r="F252" s="392">
        <f>IF('Firm Fixed Price'!E352="","",'Firm Fixed Price'!E352)</f>
        <v>0</v>
      </c>
      <c r="G252" s="392">
        <f>IF('Firm Fixed Price'!F352="","",'Firm Fixed Price'!F352)</f>
        <v>0</v>
      </c>
      <c r="H252" s="392" t="str">
        <f>IF('Firm Fixed Price'!I352="","",'Firm Fixed Price'!I352)</f>
        <v/>
      </c>
      <c r="I252" s="393" t="str">
        <f>IF('Firm Fixed Price'!J352="","",'Firm Fixed Price'!J352)</f>
        <v/>
      </c>
      <c r="J252"/>
      <c r="K252"/>
      <c r="L252"/>
      <c r="M252"/>
      <c r="N252" s="73"/>
      <c r="O252" s="73"/>
    </row>
    <row r="253" spans="1:15" ht="18" hidden="1" customHeight="1" x14ac:dyDescent="0.25">
      <c r="A253" s="390" t="str">
        <f>'Base Period'!A253</f>
        <v/>
      </c>
      <c r="B253" s="391" t="str">
        <f>'Base Period'!B253</f>
        <v/>
      </c>
      <c r="C253" s="335">
        <f>IF('Firm Fixed Price'!C353="","",'Firm Fixed Price'!C353)</f>
        <v>0</v>
      </c>
      <c r="D253" s="335" t="str">
        <f>IF('Firm Fixed Price'!G353="","",'Firm Fixed Price'!G353)</f>
        <v/>
      </c>
      <c r="E253" s="335" t="str">
        <f>IF('Firm Fixed Price'!H353="","",'Firm Fixed Price'!H353)</f>
        <v/>
      </c>
      <c r="F253" s="392">
        <f>IF('Firm Fixed Price'!E353="","",'Firm Fixed Price'!E353)</f>
        <v>0</v>
      </c>
      <c r="G253" s="392">
        <f>IF('Firm Fixed Price'!F353="","",'Firm Fixed Price'!F353)</f>
        <v>0</v>
      </c>
      <c r="H253" s="392" t="str">
        <f>IF('Firm Fixed Price'!I353="","",'Firm Fixed Price'!I353)</f>
        <v/>
      </c>
      <c r="I253" s="393" t="str">
        <f>IF('Firm Fixed Price'!J353="","",'Firm Fixed Price'!J353)</f>
        <v/>
      </c>
      <c r="J253"/>
      <c r="K253"/>
      <c r="L253"/>
      <c r="M253"/>
      <c r="N253" s="73"/>
      <c r="O253" s="73"/>
    </row>
    <row r="254" spans="1:15" ht="18" hidden="1" customHeight="1" x14ac:dyDescent="0.25">
      <c r="A254" s="390" t="str">
        <f>'Base Period'!A254</f>
        <v/>
      </c>
      <c r="B254" s="391" t="str">
        <f>'Base Period'!B254</f>
        <v/>
      </c>
      <c r="C254" s="335">
        <f>IF('Firm Fixed Price'!C354="","",'Firm Fixed Price'!C354)</f>
        <v>0</v>
      </c>
      <c r="D254" s="335" t="str">
        <f>IF('Firm Fixed Price'!G354="","",'Firm Fixed Price'!G354)</f>
        <v/>
      </c>
      <c r="E254" s="335" t="str">
        <f>IF('Firm Fixed Price'!H354="","",'Firm Fixed Price'!H354)</f>
        <v/>
      </c>
      <c r="F254" s="392">
        <f>IF('Firm Fixed Price'!E354="","",'Firm Fixed Price'!E354)</f>
        <v>0</v>
      </c>
      <c r="G254" s="392">
        <f>IF('Firm Fixed Price'!F354="","",'Firm Fixed Price'!F354)</f>
        <v>0</v>
      </c>
      <c r="H254" s="392" t="str">
        <f>IF('Firm Fixed Price'!I354="","",'Firm Fixed Price'!I354)</f>
        <v/>
      </c>
      <c r="I254" s="393" t="str">
        <f>IF('Firm Fixed Price'!J354="","",'Firm Fixed Price'!J354)</f>
        <v/>
      </c>
      <c r="J254"/>
      <c r="K254"/>
      <c r="L254"/>
      <c r="M254"/>
      <c r="N254" s="73"/>
      <c r="O254" s="73"/>
    </row>
    <row r="255" spans="1:15" ht="18" hidden="1" customHeight="1" x14ac:dyDescent="0.25">
      <c r="A255" s="390" t="str">
        <f>'Base Period'!A255</f>
        <v/>
      </c>
      <c r="B255" s="391" t="str">
        <f>'Base Period'!B255</f>
        <v/>
      </c>
      <c r="C255" s="335">
        <f>IF('Firm Fixed Price'!C355="","",'Firm Fixed Price'!C355)</f>
        <v>0</v>
      </c>
      <c r="D255" s="335" t="str">
        <f>IF('Firm Fixed Price'!G355="","",'Firm Fixed Price'!G355)</f>
        <v/>
      </c>
      <c r="E255" s="335" t="str">
        <f>IF('Firm Fixed Price'!H355="","",'Firm Fixed Price'!H355)</f>
        <v/>
      </c>
      <c r="F255" s="392">
        <f>IF('Firm Fixed Price'!E355="","",'Firm Fixed Price'!E355)</f>
        <v>0</v>
      </c>
      <c r="G255" s="392">
        <f>IF('Firm Fixed Price'!F355="","",'Firm Fixed Price'!F355)</f>
        <v>0</v>
      </c>
      <c r="H255" s="392" t="str">
        <f>IF('Firm Fixed Price'!I355="","",'Firm Fixed Price'!I355)</f>
        <v/>
      </c>
      <c r="I255" s="393" t="str">
        <f>IF('Firm Fixed Price'!J355="","",'Firm Fixed Price'!J355)</f>
        <v/>
      </c>
      <c r="J255"/>
      <c r="K255"/>
      <c r="L255"/>
      <c r="M255"/>
      <c r="N255" s="73"/>
      <c r="O255" s="73"/>
    </row>
    <row r="256" spans="1:15" ht="18" hidden="1" customHeight="1" x14ac:dyDescent="0.25">
      <c r="A256" s="390" t="str">
        <f>'Base Period'!A256</f>
        <v/>
      </c>
      <c r="B256" s="391" t="str">
        <f>'Base Period'!B256</f>
        <v/>
      </c>
      <c r="C256" s="335">
        <f>IF('Firm Fixed Price'!C356="","",'Firm Fixed Price'!C356)</f>
        <v>0</v>
      </c>
      <c r="D256" s="335" t="str">
        <f>IF('Firm Fixed Price'!G356="","",'Firm Fixed Price'!G356)</f>
        <v/>
      </c>
      <c r="E256" s="335" t="str">
        <f>IF('Firm Fixed Price'!H356="","",'Firm Fixed Price'!H356)</f>
        <v/>
      </c>
      <c r="F256" s="392">
        <f>IF('Firm Fixed Price'!E356="","",'Firm Fixed Price'!E356)</f>
        <v>0</v>
      </c>
      <c r="G256" s="392">
        <f>IF('Firm Fixed Price'!F356="","",'Firm Fixed Price'!F356)</f>
        <v>0</v>
      </c>
      <c r="H256" s="392" t="str">
        <f>IF('Firm Fixed Price'!I356="","",'Firm Fixed Price'!I356)</f>
        <v/>
      </c>
      <c r="I256" s="393" t="str">
        <f>IF('Firm Fixed Price'!J356="","",'Firm Fixed Price'!J356)</f>
        <v/>
      </c>
      <c r="J256"/>
      <c r="K256"/>
      <c r="L256"/>
      <c r="M256"/>
      <c r="N256" s="73"/>
      <c r="O256" s="73"/>
    </row>
    <row r="257" spans="1:15" ht="18" hidden="1" customHeight="1" x14ac:dyDescent="0.25">
      <c r="A257" s="390" t="str">
        <f>'Base Period'!A257</f>
        <v/>
      </c>
      <c r="B257" s="391" t="str">
        <f>'Base Period'!B257</f>
        <v/>
      </c>
      <c r="C257" s="335">
        <f>IF('Firm Fixed Price'!C357="","",'Firm Fixed Price'!C357)</f>
        <v>0</v>
      </c>
      <c r="D257" s="335" t="str">
        <f>IF('Firm Fixed Price'!G357="","",'Firm Fixed Price'!G357)</f>
        <v/>
      </c>
      <c r="E257" s="335" t="str">
        <f>IF('Firm Fixed Price'!H357="","",'Firm Fixed Price'!H357)</f>
        <v/>
      </c>
      <c r="F257" s="392">
        <f>IF('Firm Fixed Price'!E357="","",'Firm Fixed Price'!E357)</f>
        <v>0</v>
      </c>
      <c r="G257" s="392">
        <f>IF('Firm Fixed Price'!F357="","",'Firm Fixed Price'!F357)</f>
        <v>0</v>
      </c>
      <c r="H257" s="392" t="str">
        <f>IF('Firm Fixed Price'!I357="","",'Firm Fixed Price'!I357)</f>
        <v/>
      </c>
      <c r="I257" s="393" t="str">
        <f>IF('Firm Fixed Price'!J357="","",'Firm Fixed Price'!J357)</f>
        <v/>
      </c>
      <c r="J257"/>
      <c r="K257"/>
      <c r="L257"/>
      <c r="M257"/>
      <c r="N257" s="73"/>
      <c r="O257" s="73"/>
    </row>
    <row r="258" spans="1:15" ht="18" hidden="1" customHeight="1" x14ac:dyDescent="0.25">
      <c r="A258" s="390" t="str">
        <f>'Base Period'!A258</f>
        <v/>
      </c>
      <c r="B258" s="391" t="str">
        <f>'Base Period'!B258</f>
        <v/>
      </c>
      <c r="C258" s="335">
        <f>IF('Firm Fixed Price'!C358="","",'Firm Fixed Price'!C358)</f>
        <v>0</v>
      </c>
      <c r="D258" s="335" t="str">
        <f>IF('Firm Fixed Price'!G358="","",'Firm Fixed Price'!G358)</f>
        <v/>
      </c>
      <c r="E258" s="335" t="str">
        <f>IF('Firm Fixed Price'!H358="","",'Firm Fixed Price'!H358)</f>
        <v/>
      </c>
      <c r="F258" s="392">
        <f>IF('Firm Fixed Price'!E358="","",'Firm Fixed Price'!E358)</f>
        <v>0</v>
      </c>
      <c r="G258" s="392">
        <f>IF('Firm Fixed Price'!F358="","",'Firm Fixed Price'!F358)</f>
        <v>0</v>
      </c>
      <c r="H258" s="392" t="str">
        <f>IF('Firm Fixed Price'!I358="","",'Firm Fixed Price'!I358)</f>
        <v/>
      </c>
      <c r="I258" s="393" t="str">
        <f>IF('Firm Fixed Price'!J358="","",'Firm Fixed Price'!J358)</f>
        <v/>
      </c>
      <c r="J258"/>
      <c r="K258"/>
      <c r="L258"/>
      <c r="M258"/>
      <c r="N258" s="73"/>
      <c r="O258" s="73"/>
    </row>
    <row r="259" spans="1:15" ht="18" hidden="1" customHeight="1" x14ac:dyDescent="0.25">
      <c r="A259" s="390" t="str">
        <f>'Base Period'!A259</f>
        <v/>
      </c>
      <c r="B259" s="391" t="str">
        <f>'Base Period'!B259</f>
        <v/>
      </c>
      <c r="C259" s="335">
        <f>IF('Firm Fixed Price'!C359="","",'Firm Fixed Price'!C359)</f>
        <v>0</v>
      </c>
      <c r="D259" s="335" t="str">
        <f>IF('Firm Fixed Price'!G359="","",'Firm Fixed Price'!G359)</f>
        <v/>
      </c>
      <c r="E259" s="335" t="str">
        <f>IF('Firm Fixed Price'!H359="","",'Firm Fixed Price'!H359)</f>
        <v/>
      </c>
      <c r="F259" s="392">
        <f>IF('Firm Fixed Price'!E359="","",'Firm Fixed Price'!E359)</f>
        <v>0</v>
      </c>
      <c r="G259" s="392">
        <f>IF('Firm Fixed Price'!F359="","",'Firm Fixed Price'!F359)</f>
        <v>0</v>
      </c>
      <c r="H259" s="392" t="str">
        <f>IF('Firm Fixed Price'!I359="","",'Firm Fixed Price'!I359)</f>
        <v/>
      </c>
      <c r="I259" s="393" t="str">
        <f>IF('Firm Fixed Price'!J359="","",'Firm Fixed Price'!J359)</f>
        <v/>
      </c>
      <c r="J259"/>
      <c r="K259"/>
      <c r="L259"/>
      <c r="M259"/>
      <c r="N259" s="73"/>
      <c r="O259" s="73"/>
    </row>
    <row r="260" spans="1:15" ht="18" hidden="1" customHeight="1" x14ac:dyDescent="0.25">
      <c r="A260" s="390" t="str">
        <f>'Base Period'!A260</f>
        <v/>
      </c>
      <c r="B260" s="391" t="str">
        <f>'Base Period'!B260</f>
        <v/>
      </c>
      <c r="C260" s="335">
        <f>IF('Firm Fixed Price'!C360="","",'Firm Fixed Price'!C360)</f>
        <v>0</v>
      </c>
      <c r="D260" s="335" t="str">
        <f>IF('Firm Fixed Price'!G360="","",'Firm Fixed Price'!G360)</f>
        <v/>
      </c>
      <c r="E260" s="335" t="str">
        <f>IF('Firm Fixed Price'!H360="","",'Firm Fixed Price'!H360)</f>
        <v/>
      </c>
      <c r="F260" s="392">
        <f>IF('Firm Fixed Price'!E360="","",'Firm Fixed Price'!E360)</f>
        <v>0</v>
      </c>
      <c r="G260" s="392">
        <f>IF('Firm Fixed Price'!F360="","",'Firm Fixed Price'!F360)</f>
        <v>0</v>
      </c>
      <c r="H260" s="392" t="str">
        <f>IF('Firm Fixed Price'!I360="","",'Firm Fixed Price'!I360)</f>
        <v/>
      </c>
      <c r="I260" s="393" t="str">
        <f>IF('Firm Fixed Price'!J360="","",'Firm Fixed Price'!J360)</f>
        <v/>
      </c>
      <c r="J260"/>
      <c r="K260"/>
      <c r="L260"/>
      <c r="M260"/>
      <c r="N260" s="73"/>
      <c r="O260" s="73"/>
    </row>
    <row r="261" spans="1:15" ht="18" hidden="1" customHeight="1" x14ac:dyDescent="0.25">
      <c r="A261" s="390" t="str">
        <f>'Base Period'!A261</f>
        <v/>
      </c>
      <c r="B261" s="391" t="str">
        <f>'Base Period'!B261</f>
        <v/>
      </c>
      <c r="C261" s="335">
        <f>IF('Firm Fixed Price'!C361="","",'Firm Fixed Price'!C361)</f>
        <v>0</v>
      </c>
      <c r="D261" s="335" t="str">
        <f>IF('Firm Fixed Price'!G361="","",'Firm Fixed Price'!G361)</f>
        <v/>
      </c>
      <c r="E261" s="335" t="str">
        <f>IF('Firm Fixed Price'!H361="","",'Firm Fixed Price'!H361)</f>
        <v/>
      </c>
      <c r="F261" s="392">
        <f>IF('Firm Fixed Price'!E361="","",'Firm Fixed Price'!E361)</f>
        <v>0</v>
      </c>
      <c r="G261" s="392">
        <f>IF('Firm Fixed Price'!F361="","",'Firm Fixed Price'!F361)</f>
        <v>0</v>
      </c>
      <c r="H261" s="392" t="str">
        <f>IF('Firm Fixed Price'!I361="","",'Firm Fixed Price'!I361)</f>
        <v/>
      </c>
      <c r="I261" s="393" t="str">
        <f>IF('Firm Fixed Price'!J361="","",'Firm Fixed Price'!J361)</f>
        <v/>
      </c>
      <c r="J261"/>
      <c r="K261"/>
      <c r="L261"/>
      <c r="M261"/>
      <c r="N261" s="73"/>
      <c r="O261" s="73"/>
    </row>
    <row r="262" spans="1:15" ht="18" hidden="1" customHeight="1" x14ac:dyDescent="0.25">
      <c r="A262" s="390" t="str">
        <f>'Base Period'!A262</f>
        <v/>
      </c>
      <c r="B262" s="391" t="str">
        <f>'Base Period'!B262</f>
        <v/>
      </c>
      <c r="C262" s="335">
        <f>IF('Firm Fixed Price'!C362="","",'Firm Fixed Price'!C362)</f>
        <v>0</v>
      </c>
      <c r="D262" s="335" t="str">
        <f>IF('Firm Fixed Price'!G362="","",'Firm Fixed Price'!G362)</f>
        <v/>
      </c>
      <c r="E262" s="335" t="str">
        <f>IF('Firm Fixed Price'!H362="","",'Firm Fixed Price'!H362)</f>
        <v/>
      </c>
      <c r="F262" s="392">
        <f>IF('Firm Fixed Price'!E362="","",'Firm Fixed Price'!E362)</f>
        <v>0</v>
      </c>
      <c r="G262" s="392">
        <f>IF('Firm Fixed Price'!F362="","",'Firm Fixed Price'!F362)</f>
        <v>0</v>
      </c>
      <c r="H262" s="392" t="str">
        <f>IF('Firm Fixed Price'!I362="","",'Firm Fixed Price'!I362)</f>
        <v/>
      </c>
      <c r="I262" s="393" t="str">
        <f>IF('Firm Fixed Price'!J362="","",'Firm Fixed Price'!J362)</f>
        <v/>
      </c>
      <c r="J262"/>
      <c r="K262"/>
      <c r="L262"/>
      <c r="M262"/>
      <c r="N262" s="73"/>
      <c r="O262" s="73"/>
    </row>
    <row r="263" spans="1:15" ht="18" hidden="1" customHeight="1" x14ac:dyDescent="0.25">
      <c r="A263" s="390" t="str">
        <f>'Base Period'!A263</f>
        <v/>
      </c>
      <c r="B263" s="391" t="str">
        <f>'Base Period'!B263</f>
        <v/>
      </c>
      <c r="C263" s="335">
        <f>IF('Firm Fixed Price'!C363="","",'Firm Fixed Price'!C363)</f>
        <v>0</v>
      </c>
      <c r="D263" s="335" t="str">
        <f>IF('Firm Fixed Price'!G363="","",'Firm Fixed Price'!G363)</f>
        <v/>
      </c>
      <c r="E263" s="335" t="str">
        <f>IF('Firm Fixed Price'!H363="","",'Firm Fixed Price'!H363)</f>
        <v/>
      </c>
      <c r="F263" s="392">
        <f>IF('Firm Fixed Price'!E363="","",'Firm Fixed Price'!E363)</f>
        <v>0</v>
      </c>
      <c r="G263" s="392">
        <f>IF('Firm Fixed Price'!F363="","",'Firm Fixed Price'!F363)</f>
        <v>0</v>
      </c>
      <c r="H263" s="392" t="str">
        <f>IF('Firm Fixed Price'!I363="","",'Firm Fixed Price'!I363)</f>
        <v/>
      </c>
      <c r="I263" s="393" t="str">
        <f>IF('Firm Fixed Price'!J363="","",'Firm Fixed Price'!J363)</f>
        <v/>
      </c>
      <c r="J263"/>
      <c r="K263"/>
      <c r="L263"/>
      <c r="M263"/>
      <c r="N263" s="73"/>
      <c r="O263" s="73"/>
    </row>
    <row r="264" spans="1:15" ht="18" hidden="1" customHeight="1" x14ac:dyDescent="0.25">
      <c r="A264" s="390" t="str">
        <f>'Base Period'!A264</f>
        <v/>
      </c>
      <c r="B264" s="391" t="str">
        <f>'Base Period'!B264</f>
        <v/>
      </c>
      <c r="C264" s="335">
        <f>IF('Firm Fixed Price'!C364="","",'Firm Fixed Price'!C364)</f>
        <v>0</v>
      </c>
      <c r="D264" s="335" t="str">
        <f>IF('Firm Fixed Price'!G364="","",'Firm Fixed Price'!G364)</f>
        <v/>
      </c>
      <c r="E264" s="335" t="str">
        <f>IF('Firm Fixed Price'!H364="","",'Firm Fixed Price'!H364)</f>
        <v/>
      </c>
      <c r="F264" s="392">
        <f>IF('Firm Fixed Price'!E364="","",'Firm Fixed Price'!E364)</f>
        <v>0</v>
      </c>
      <c r="G264" s="392">
        <f>IF('Firm Fixed Price'!F364="","",'Firm Fixed Price'!F364)</f>
        <v>0</v>
      </c>
      <c r="H264" s="392" t="str">
        <f>IF('Firm Fixed Price'!I364="","",'Firm Fixed Price'!I364)</f>
        <v/>
      </c>
      <c r="I264" s="393" t="str">
        <f>IF('Firm Fixed Price'!J364="","",'Firm Fixed Price'!J364)</f>
        <v/>
      </c>
      <c r="J264"/>
      <c r="K264"/>
      <c r="L264"/>
      <c r="M264"/>
      <c r="N264" s="73"/>
      <c r="O264" s="73"/>
    </row>
    <row r="265" spans="1:15" ht="18" hidden="1" customHeight="1" x14ac:dyDescent="0.25">
      <c r="A265" s="390" t="str">
        <f>'Base Period'!A265</f>
        <v/>
      </c>
      <c r="B265" s="391" t="str">
        <f>'Base Period'!B265</f>
        <v/>
      </c>
      <c r="C265" s="335">
        <f>IF('Firm Fixed Price'!C365="","",'Firm Fixed Price'!C365)</f>
        <v>0</v>
      </c>
      <c r="D265" s="335" t="str">
        <f>IF('Firm Fixed Price'!G365="","",'Firm Fixed Price'!G365)</f>
        <v/>
      </c>
      <c r="E265" s="335" t="str">
        <f>IF('Firm Fixed Price'!H365="","",'Firm Fixed Price'!H365)</f>
        <v/>
      </c>
      <c r="F265" s="392">
        <f>IF('Firm Fixed Price'!E365="","",'Firm Fixed Price'!E365)</f>
        <v>0</v>
      </c>
      <c r="G265" s="392">
        <f>IF('Firm Fixed Price'!F365="","",'Firm Fixed Price'!F365)</f>
        <v>0</v>
      </c>
      <c r="H265" s="392" t="str">
        <f>IF('Firm Fixed Price'!I365="","",'Firm Fixed Price'!I365)</f>
        <v/>
      </c>
      <c r="I265" s="393" t="str">
        <f>IF('Firm Fixed Price'!J365="","",'Firm Fixed Price'!J365)</f>
        <v/>
      </c>
      <c r="J265"/>
      <c r="K265"/>
      <c r="L265"/>
      <c r="M265"/>
      <c r="N265" s="73"/>
      <c r="O265" s="73"/>
    </row>
    <row r="266" spans="1:15" ht="18" hidden="1" customHeight="1" x14ac:dyDescent="0.25">
      <c r="A266" s="390" t="str">
        <f>'Base Period'!A266</f>
        <v/>
      </c>
      <c r="B266" s="391" t="str">
        <f>'Base Period'!B266</f>
        <v/>
      </c>
      <c r="C266" s="335">
        <f>IF('Firm Fixed Price'!C366="","",'Firm Fixed Price'!C366)</f>
        <v>0</v>
      </c>
      <c r="D266" s="335" t="str">
        <f>IF('Firm Fixed Price'!G366="","",'Firm Fixed Price'!G366)</f>
        <v/>
      </c>
      <c r="E266" s="335" t="str">
        <f>IF('Firm Fixed Price'!H366="","",'Firm Fixed Price'!H366)</f>
        <v/>
      </c>
      <c r="F266" s="392">
        <f>IF('Firm Fixed Price'!E366="","",'Firm Fixed Price'!E366)</f>
        <v>0</v>
      </c>
      <c r="G266" s="392">
        <f>IF('Firm Fixed Price'!F366="","",'Firm Fixed Price'!F366)</f>
        <v>0</v>
      </c>
      <c r="H266" s="392" t="str">
        <f>IF('Firm Fixed Price'!I366="","",'Firm Fixed Price'!I366)</f>
        <v/>
      </c>
      <c r="I266" s="393" t="str">
        <f>IF('Firm Fixed Price'!J366="","",'Firm Fixed Price'!J366)</f>
        <v/>
      </c>
      <c r="J266"/>
      <c r="K266"/>
      <c r="L266"/>
      <c r="M266"/>
      <c r="N266" s="73"/>
      <c r="O266" s="73"/>
    </row>
    <row r="267" spans="1:15" ht="18" hidden="1" customHeight="1" x14ac:dyDescent="0.25">
      <c r="A267" s="390" t="str">
        <f>'Base Period'!A267</f>
        <v/>
      </c>
      <c r="B267" s="391" t="str">
        <f>'Base Period'!B267</f>
        <v/>
      </c>
      <c r="C267" s="335">
        <f>IF('Firm Fixed Price'!C367="","",'Firm Fixed Price'!C367)</f>
        <v>0</v>
      </c>
      <c r="D267" s="335" t="str">
        <f>IF('Firm Fixed Price'!G367="","",'Firm Fixed Price'!G367)</f>
        <v/>
      </c>
      <c r="E267" s="335" t="str">
        <f>IF('Firm Fixed Price'!H367="","",'Firm Fixed Price'!H367)</f>
        <v/>
      </c>
      <c r="F267" s="392">
        <f>IF('Firm Fixed Price'!E367="","",'Firm Fixed Price'!E367)</f>
        <v>0</v>
      </c>
      <c r="G267" s="392">
        <f>IF('Firm Fixed Price'!F367="","",'Firm Fixed Price'!F367)</f>
        <v>0</v>
      </c>
      <c r="H267" s="392" t="str">
        <f>IF('Firm Fixed Price'!I367="","",'Firm Fixed Price'!I367)</f>
        <v/>
      </c>
      <c r="I267" s="393" t="str">
        <f>IF('Firm Fixed Price'!J367="","",'Firm Fixed Price'!J367)</f>
        <v/>
      </c>
      <c r="J267"/>
      <c r="K267"/>
      <c r="L267"/>
      <c r="M267"/>
      <c r="N267" s="73"/>
      <c r="O267" s="73"/>
    </row>
    <row r="268" spans="1:15" ht="18" hidden="1" customHeight="1" x14ac:dyDescent="0.25">
      <c r="A268" s="390" t="str">
        <f>'Base Period'!A268</f>
        <v/>
      </c>
      <c r="B268" s="391" t="str">
        <f>'Base Period'!B268</f>
        <v/>
      </c>
      <c r="C268" s="335">
        <f>IF('Firm Fixed Price'!C368="","",'Firm Fixed Price'!C368)</f>
        <v>0</v>
      </c>
      <c r="D268" s="335" t="str">
        <f>IF('Firm Fixed Price'!G368="","",'Firm Fixed Price'!G368)</f>
        <v/>
      </c>
      <c r="E268" s="335" t="str">
        <f>IF('Firm Fixed Price'!H368="","",'Firm Fixed Price'!H368)</f>
        <v/>
      </c>
      <c r="F268" s="392">
        <f>IF('Firm Fixed Price'!E368="","",'Firm Fixed Price'!E368)</f>
        <v>0</v>
      </c>
      <c r="G268" s="392">
        <f>IF('Firm Fixed Price'!F368="","",'Firm Fixed Price'!F368)</f>
        <v>0</v>
      </c>
      <c r="H268" s="392" t="str">
        <f>IF('Firm Fixed Price'!I368="","",'Firm Fixed Price'!I368)</f>
        <v/>
      </c>
      <c r="I268" s="393" t="str">
        <f>IF('Firm Fixed Price'!J368="","",'Firm Fixed Price'!J368)</f>
        <v/>
      </c>
      <c r="J268"/>
      <c r="K268"/>
      <c r="L268"/>
      <c r="M268"/>
      <c r="N268" s="73"/>
      <c r="O268" s="73"/>
    </row>
    <row r="269" spans="1:15" ht="18" hidden="1" customHeight="1" x14ac:dyDescent="0.25">
      <c r="A269" s="390" t="str">
        <f>'Base Period'!A269</f>
        <v/>
      </c>
      <c r="B269" s="391" t="str">
        <f>'Base Period'!B269</f>
        <v/>
      </c>
      <c r="C269" s="335">
        <f>IF('Firm Fixed Price'!C369="","",'Firm Fixed Price'!C369)</f>
        <v>0</v>
      </c>
      <c r="D269" s="335" t="str">
        <f>IF('Firm Fixed Price'!G369="","",'Firm Fixed Price'!G369)</f>
        <v/>
      </c>
      <c r="E269" s="335" t="str">
        <f>IF('Firm Fixed Price'!H369="","",'Firm Fixed Price'!H369)</f>
        <v/>
      </c>
      <c r="F269" s="392">
        <f>IF('Firm Fixed Price'!E369="","",'Firm Fixed Price'!E369)</f>
        <v>0</v>
      </c>
      <c r="G269" s="392">
        <f>IF('Firm Fixed Price'!F369="","",'Firm Fixed Price'!F369)</f>
        <v>0</v>
      </c>
      <c r="H269" s="392" t="str">
        <f>IF('Firm Fixed Price'!I369="","",'Firm Fixed Price'!I369)</f>
        <v/>
      </c>
      <c r="I269" s="393" t="str">
        <f>IF('Firm Fixed Price'!J369="","",'Firm Fixed Price'!J369)</f>
        <v/>
      </c>
      <c r="J269"/>
      <c r="K269"/>
      <c r="L269"/>
      <c r="M269"/>
      <c r="N269" s="73"/>
      <c r="O269" s="73"/>
    </row>
    <row r="270" spans="1:15" ht="18" hidden="1" customHeight="1" x14ac:dyDescent="0.25">
      <c r="A270" s="390" t="str">
        <f>'Base Period'!A270</f>
        <v/>
      </c>
      <c r="B270" s="391" t="str">
        <f>'Base Period'!B270</f>
        <v/>
      </c>
      <c r="C270" s="335">
        <f>IF('Firm Fixed Price'!C370="","",'Firm Fixed Price'!C370)</f>
        <v>0</v>
      </c>
      <c r="D270" s="335" t="str">
        <f>IF('Firm Fixed Price'!G370="","",'Firm Fixed Price'!G370)</f>
        <v/>
      </c>
      <c r="E270" s="335" t="str">
        <f>IF('Firm Fixed Price'!H370="","",'Firm Fixed Price'!H370)</f>
        <v/>
      </c>
      <c r="F270" s="392">
        <f>IF('Firm Fixed Price'!E370="","",'Firm Fixed Price'!E370)</f>
        <v>0</v>
      </c>
      <c r="G270" s="392">
        <f>IF('Firm Fixed Price'!F370="","",'Firm Fixed Price'!F370)</f>
        <v>0</v>
      </c>
      <c r="H270" s="392" t="str">
        <f>IF('Firm Fixed Price'!I370="","",'Firm Fixed Price'!I370)</f>
        <v/>
      </c>
      <c r="I270" s="393" t="str">
        <f>IF('Firm Fixed Price'!J370="","",'Firm Fixed Price'!J370)</f>
        <v/>
      </c>
      <c r="J270"/>
      <c r="K270"/>
      <c r="L270"/>
      <c r="M270"/>
      <c r="N270" s="73"/>
      <c r="O270" s="73"/>
    </row>
    <row r="271" spans="1:15" ht="18" hidden="1" customHeight="1" x14ac:dyDescent="0.25">
      <c r="A271" s="390" t="str">
        <f>'Base Period'!A271</f>
        <v/>
      </c>
      <c r="B271" s="391" t="str">
        <f>'Base Period'!B271</f>
        <v/>
      </c>
      <c r="C271" s="335">
        <f>IF('Firm Fixed Price'!C371="","",'Firm Fixed Price'!C371)</f>
        <v>0</v>
      </c>
      <c r="D271" s="335" t="str">
        <f>IF('Firm Fixed Price'!G371="","",'Firm Fixed Price'!G371)</f>
        <v/>
      </c>
      <c r="E271" s="335" t="str">
        <f>IF('Firm Fixed Price'!H371="","",'Firm Fixed Price'!H371)</f>
        <v/>
      </c>
      <c r="F271" s="392">
        <f>IF('Firm Fixed Price'!E371="","",'Firm Fixed Price'!E371)</f>
        <v>0</v>
      </c>
      <c r="G271" s="392">
        <f>IF('Firm Fixed Price'!F371="","",'Firm Fixed Price'!F371)</f>
        <v>0</v>
      </c>
      <c r="H271" s="392" t="str">
        <f>IF('Firm Fixed Price'!I371="","",'Firm Fixed Price'!I371)</f>
        <v/>
      </c>
      <c r="I271" s="393" t="str">
        <f>IF('Firm Fixed Price'!J371="","",'Firm Fixed Price'!J371)</f>
        <v/>
      </c>
      <c r="J271"/>
      <c r="K271"/>
      <c r="L271"/>
      <c r="M271"/>
      <c r="N271" s="73"/>
      <c r="O271" s="73"/>
    </row>
    <row r="272" spans="1:15" ht="18" hidden="1" customHeight="1" x14ac:dyDescent="0.25">
      <c r="A272" s="390" t="str">
        <f>'Base Period'!A272</f>
        <v/>
      </c>
      <c r="B272" s="391" t="str">
        <f>'Base Period'!B272</f>
        <v/>
      </c>
      <c r="C272" s="335">
        <f>IF('Firm Fixed Price'!C372="","",'Firm Fixed Price'!C372)</f>
        <v>0</v>
      </c>
      <c r="D272" s="335" t="str">
        <f>IF('Firm Fixed Price'!G372="","",'Firm Fixed Price'!G372)</f>
        <v/>
      </c>
      <c r="E272" s="335" t="str">
        <f>IF('Firm Fixed Price'!H372="","",'Firm Fixed Price'!H372)</f>
        <v/>
      </c>
      <c r="F272" s="392">
        <f>IF('Firm Fixed Price'!E372="","",'Firm Fixed Price'!E372)</f>
        <v>0</v>
      </c>
      <c r="G272" s="392">
        <f>IF('Firm Fixed Price'!F372="","",'Firm Fixed Price'!F372)</f>
        <v>0</v>
      </c>
      <c r="H272" s="392" t="str">
        <f>IF('Firm Fixed Price'!I372="","",'Firm Fixed Price'!I372)</f>
        <v/>
      </c>
      <c r="I272" s="393" t="str">
        <f>IF('Firm Fixed Price'!J372="","",'Firm Fixed Price'!J372)</f>
        <v/>
      </c>
      <c r="J272"/>
      <c r="K272"/>
      <c r="L272"/>
      <c r="M272"/>
      <c r="N272" s="73"/>
      <c r="O272" s="73"/>
    </row>
    <row r="273" spans="1:15" ht="18" hidden="1" customHeight="1" x14ac:dyDescent="0.25">
      <c r="A273" s="390" t="str">
        <f>'Base Period'!A273</f>
        <v/>
      </c>
      <c r="B273" s="391" t="str">
        <f>'Base Period'!B273</f>
        <v/>
      </c>
      <c r="C273" s="335">
        <f>IF('Firm Fixed Price'!C373="","",'Firm Fixed Price'!C373)</f>
        <v>0</v>
      </c>
      <c r="D273" s="335" t="str">
        <f>IF('Firm Fixed Price'!G373="","",'Firm Fixed Price'!G373)</f>
        <v/>
      </c>
      <c r="E273" s="335" t="str">
        <f>IF('Firm Fixed Price'!H373="","",'Firm Fixed Price'!H373)</f>
        <v/>
      </c>
      <c r="F273" s="392">
        <f>IF('Firm Fixed Price'!E373="","",'Firm Fixed Price'!E373)</f>
        <v>0</v>
      </c>
      <c r="G273" s="392">
        <f>IF('Firm Fixed Price'!F373="","",'Firm Fixed Price'!F373)</f>
        <v>0</v>
      </c>
      <c r="H273" s="392" t="str">
        <f>IF('Firm Fixed Price'!I373="","",'Firm Fixed Price'!I373)</f>
        <v/>
      </c>
      <c r="I273" s="393" t="str">
        <f>IF('Firm Fixed Price'!J373="","",'Firm Fixed Price'!J373)</f>
        <v/>
      </c>
      <c r="J273"/>
      <c r="K273"/>
      <c r="L273"/>
      <c r="M273"/>
      <c r="N273" s="73"/>
      <c r="O273" s="73"/>
    </row>
    <row r="274" spans="1:15" ht="18" hidden="1" customHeight="1" x14ac:dyDescent="0.25">
      <c r="A274" s="390" t="str">
        <f>'Base Period'!A274</f>
        <v/>
      </c>
      <c r="B274" s="391" t="str">
        <f>'Base Period'!B274</f>
        <v/>
      </c>
      <c r="C274" s="335">
        <f>IF('Firm Fixed Price'!C374="","",'Firm Fixed Price'!C374)</f>
        <v>0</v>
      </c>
      <c r="D274" s="335" t="str">
        <f>IF('Firm Fixed Price'!G374="","",'Firm Fixed Price'!G374)</f>
        <v/>
      </c>
      <c r="E274" s="335" t="str">
        <f>IF('Firm Fixed Price'!H374="","",'Firm Fixed Price'!H374)</f>
        <v/>
      </c>
      <c r="F274" s="392">
        <f>IF('Firm Fixed Price'!E374="","",'Firm Fixed Price'!E374)</f>
        <v>0</v>
      </c>
      <c r="G274" s="392">
        <f>IF('Firm Fixed Price'!F374="","",'Firm Fixed Price'!F374)</f>
        <v>0</v>
      </c>
      <c r="H274" s="392" t="str">
        <f>IF('Firm Fixed Price'!I374="","",'Firm Fixed Price'!I374)</f>
        <v/>
      </c>
      <c r="I274" s="393" t="str">
        <f>IF('Firm Fixed Price'!J374="","",'Firm Fixed Price'!J374)</f>
        <v/>
      </c>
      <c r="J274"/>
      <c r="K274"/>
      <c r="L274"/>
      <c r="M274"/>
      <c r="N274" s="73"/>
      <c r="O274" s="73"/>
    </row>
    <row r="275" spans="1:15" ht="18" hidden="1" customHeight="1" x14ac:dyDescent="0.25">
      <c r="A275" s="390" t="str">
        <f>'Base Period'!A275</f>
        <v/>
      </c>
      <c r="B275" s="391" t="str">
        <f>'Base Period'!B275</f>
        <v/>
      </c>
      <c r="C275" s="335">
        <f>IF('Firm Fixed Price'!C375="","",'Firm Fixed Price'!C375)</f>
        <v>0</v>
      </c>
      <c r="D275" s="335" t="str">
        <f>IF('Firm Fixed Price'!G375="","",'Firm Fixed Price'!G375)</f>
        <v/>
      </c>
      <c r="E275" s="335" t="str">
        <f>IF('Firm Fixed Price'!H375="","",'Firm Fixed Price'!H375)</f>
        <v/>
      </c>
      <c r="F275" s="392">
        <f>IF('Firm Fixed Price'!E375="","",'Firm Fixed Price'!E375)</f>
        <v>0</v>
      </c>
      <c r="G275" s="392">
        <f>IF('Firm Fixed Price'!F375="","",'Firm Fixed Price'!F375)</f>
        <v>0</v>
      </c>
      <c r="H275" s="392" t="str">
        <f>IF('Firm Fixed Price'!I375="","",'Firm Fixed Price'!I375)</f>
        <v/>
      </c>
      <c r="I275" s="393" t="str">
        <f>IF('Firm Fixed Price'!J375="","",'Firm Fixed Price'!J375)</f>
        <v/>
      </c>
      <c r="J275"/>
      <c r="K275"/>
      <c r="L275"/>
      <c r="M275"/>
      <c r="N275" s="73"/>
      <c r="O275" s="73"/>
    </row>
    <row r="276" spans="1:15" ht="18" hidden="1" customHeight="1" x14ac:dyDescent="0.25">
      <c r="A276" s="390" t="str">
        <f>'Base Period'!A276</f>
        <v/>
      </c>
      <c r="B276" s="391" t="str">
        <f>'Base Period'!B276</f>
        <v/>
      </c>
      <c r="C276" s="335">
        <f>IF('Firm Fixed Price'!C376="","",'Firm Fixed Price'!C376)</f>
        <v>0</v>
      </c>
      <c r="D276" s="335" t="str">
        <f>IF('Firm Fixed Price'!G376="","",'Firm Fixed Price'!G376)</f>
        <v/>
      </c>
      <c r="E276" s="335" t="str">
        <f>IF('Firm Fixed Price'!H376="","",'Firm Fixed Price'!H376)</f>
        <v/>
      </c>
      <c r="F276" s="392">
        <f>IF('Firm Fixed Price'!E376="","",'Firm Fixed Price'!E376)</f>
        <v>0</v>
      </c>
      <c r="G276" s="392">
        <f>IF('Firm Fixed Price'!F376="","",'Firm Fixed Price'!F376)</f>
        <v>0</v>
      </c>
      <c r="H276" s="392" t="str">
        <f>IF('Firm Fixed Price'!I376="","",'Firm Fixed Price'!I376)</f>
        <v/>
      </c>
      <c r="I276" s="393" t="str">
        <f>IF('Firm Fixed Price'!J376="","",'Firm Fixed Price'!J376)</f>
        <v/>
      </c>
      <c r="J276"/>
      <c r="K276"/>
      <c r="L276"/>
      <c r="M276"/>
      <c r="N276" s="73"/>
      <c r="O276" s="73"/>
    </row>
    <row r="277" spans="1:15" ht="18" hidden="1" customHeight="1" x14ac:dyDescent="0.25">
      <c r="A277" s="390" t="str">
        <f>'Base Period'!A277</f>
        <v/>
      </c>
      <c r="B277" s="391" t="str">
        <f>'Base Period'!B277</f>
        <v/>
      </c>
      <c r="C277" s="335">
        <f>IF('Firm Fixed Price'!C377="","",'Firm Fixed Price'!C377)</f>
        <v>0</v>
      </c>
      <c r="D277" s="335" t="str">
        <f>IF('Firm Fixed Price'!G377="","",'Firm Fixed Price'!G377)</f>
        <v/>
      </c>
      <c r="E277" s="335" t="str">
        <f>IF('Firm Fixed Price'!H377="","",'Firm Fixed Price'!H377)</f>
        <v/>
      </c>
      <c r="F277" s="392">
        <f>IF('Firm Fixed Price'!E377="","",'Firm Fixed Price'!E377)</f>
        <v>0</v>
      </c>
      <c r="G277" s="392">
        <f>IF('Firm Fixed Price'!F377="","",'Firm Fixed Price'!F377)</f>
        <v>0</v>
      </c>
      <c r="H277" s="392" t="str">
        <f>IF('Firm Fixed Price'!I377="","",'Firm Fixed Price'!I377)</f>
        <v/>
      </c>
      <c r="I277" s="393" t="str">
        <f>IF('Firm Fixed Price'!J377="","",'Firm Fixed Price'!J377)</f>
        <v/>
      </c>
      <c r="J277"/>
      <c r="K277"/>
      <c r="L277"/>
      <c r="M277"/>
      <c r="N277" s="73"/>
      <c r="O277" s="73"/>
    </row>
    <row r="278" spans="1:15" ht="18" hidden="1" customHeight="1" x14ac:dyDescent="0.25">
      <c r="A278" s="390" t="str">
        <f>'Base Period'!A278</f>
        <v/>
      </c>
      <c r="B278" s="391" t="str">
        <f>'Base Period'!B278</f>
        <v/>
      </c>
      <c r="C278" s="335">
        <f>IF('Firm Fixed Price'!C378="","",'Firm Fixed Price'!C378)</f>
        <v>0</v>
      </c>
      <c r="D278" s="335" t="str">
        <f>IF('Firm Fixed Price'!G378="","",'Firm Fixed Price'!G378)</f>
        <v/>
      </c>
      <c r="E278" s="335" t="str">
        <f>IF('Firm Fixed Price'!H378="","",'Firm Fixed Price'!H378)</f>
        <v/>
      </c>
      <c r="F278" s="392">
        <f>IF('Firm Fixed Price'!E378="","",'Firm Fixed Price'!E378)</f>
        <v>0</v>
      </c>
      <c r="G278" s="392">
        <f>IF('Firm Fixed Price'!F378="","",'Firm Fixed Price'!F378)</f>
        <v>0</v>
      </c>
      <c r="H278" s="392" t="str">
        <f>IF('Firm Fixed Price'!I378="","",'Firm Fixed Price'!I378)</f>
        <v/>
      </c>
      <c r="I278" s="393" t="str">
        <f>IF('Firm Fixed Price'!J378="","",'Firm Fixed Price'!J378)</f>
        <v/>
      </c>
      <c r="J278"/>
      <c r="K278"/>
      <c r="L278"/>
      <c r="M278"/>
      <c r="N278" s="73"/>
      <c r="O278" s="73"/>
    </row>
    <row r="279" spans="1:15" ht="18" hidden="1" customHeight="1" x14ac:dyDescent="0.25">
      <c r="A279" s="390" t="str">
        <f>'Base Period'!A279</f>
        <v/>
      </c>
      <c r="B279" s="391" t="str">
        <f>'Base Period'!B279</f>
        <v/>
      </c>
      <c r="C279" s="335">
        <f>IF('Firm Fixed Price'!C379="","",'Firm Fixed Price'!C379)</f>
        <v>0</v>
      </c>
      <c r="D279" s="335" t="str">
        <f>IF('Firm Fixed Price'!G379="","",'Firm Fixed Price'!G379)</f>
        <v/>
      </c>
      <c r="E279" s="335" t="str">
        <f>IF('Firm Fixed Price'!H379="","",'Firm Fixed Price'!H379)</f>
        <v/>
      </c>
      <c r="F279" s="392">
        <f>IF('Firm Fixed Price'!E379="","",'Firm Fixed Price'!E379)</f>
        <v>0</v>
      </c>
      <c r="G279" s="392">
        <f>IF('Firm Fixed Price'!F379="","",'Firm Fixed Price'!F379)</f>
        <v>0</v>
      </c>
      <c r="H279" s="392" t="str">
        <f>IF('Firm Fixed Price'!I379="","",'Firm Fixed Price'!I379)</f>
        <v/>
      </c>
      <c r="I279" s="393" t="str">
        <f>IF('Firm Fixed Price'!J379="","",'Firm Fixed Price'!J379)</f>
        <v/>
      </c>
      <c r="J279"/>
      <c r="K279"/>
      <c r="L279"/>
      <c r="M279"/>
      <c r="N279" s="73"/>
      <c r="O279" s="73"/>
    </row>
    <row r="280" spans="1:15" ht="18" hidden="1" customHeight="1" x14ac:dyDescent="0.25">
      <c r="A280" s="390" t="str">
        <f>'Base Period'!A280</f>
        <v/>
      </c>
      <c r="B280" s="391" t="str">
        <f>'Base Period'!B280</f>
        <v/>
      </c>
      <c r="C280" s="335">
        <f>IF('Firm Fixed Price'!C380="","",'Firm Fixed Price'!C380)</f>
        <v>0</v>
      </c>
      <c r="D280" s="335" t="str">
        <f>IF('Firm Fixed Price'!G380="","",'Firm Fixed Price'!G380)</f>
        <v/>
      </c>
      <c r="E280" s="335" t="str">
        <f>IF('Firm Fixed Price'!H380="","",'Firm Fixed Price'!H380)</f>
        <v/>
      </c>
      <c r="F280" s="392">
        <f>IF('Firm Fixed Price'!E380="","",'Firm Fixed Price'!E380)</f>
        <v>0</v>
      </c>
      <c r="G280" s="392">
        <f>IF('Firm Fixed Price'!F380="","",'Firm Fixed Price'!F380)</f>
        <v>0</v>
      </c>
      <c r="H280" s="392" t="str">
        <f>IF('Firm Fixed Price'!I380="","",'Firm Fixed Price'!I380)</f>
        <v/>
      </c>
      <c r="I280" s="393" t="str">
        <f>IF('Firm Fixed Price'!J380="","",'Firm Fixed Price'!J380)</f>
        <v/>
      </c>
      <c r="J280"/>
      <c r="K280"/>
      <c r="L280"/>
      <c r="M280"/>
      <c r="N280" s="73"/>
      <c r="O280" s="73"/>
    </row>
    <row r="281" spans="1:15" ht="18" hidden="1" customHeight="1" x14ac:dyDescent="0.25">
      <c r="A281" s="390" t="str">
        <f>'Base Period'!A281</f>
        <v/>
      </c>
      <c r="B281" s="391" t="str">
        <f>'Base Period'!B281</f>
        <v/>
      </c>
      <c r="C281" s="335">
        <f>IF('Firm Fixed Price'!C381="","",'Firm Fixed Price'!C381)</f>
        <v>0</v>
      </c>
      <c r="D281" s="335" t="str">
        <f>IF('Firm Fixed Price'!G381="","",'Firm Fixed Price'!G381)</f>
        <v/>
      </c>
      <c r="E281" s="335" t="str">
        <f>IF('Firm Fixed Price'!H381="","",'Firm Fixed Price'!H381)</f>
        <v/>
      </c>
      <c r="F281" s="392">
        <f>IF('Firm Fixed Price'!E381="","",'Firm Fixed Price'!E381)</f>
        <v>0</v>
      </c>
      <c r="G281" s="392">
        <f>IF('Firm Fixed Price'!F381="","",'Firm Fixed Price'!F381)</f>
        <v>0</v>
      </c>
      <c r="H281" s="392" t="str">
        <f>IF('Firm Fixed Price'!I381="","",'Firm Fixed Price'!I381)</f>
        <v/>
      </c>
      <c r="I281" s="393" t="str">
        <f>IF('Firm Fixed Price'!J381="","",'Firm Fixed Price'!J381)</f>
        <v/>
      </c>
      <c r="J281"/>
      <c r="K281"/>
      <c r="L281"/>
      <c r="M281"/>
      <c r="N281" s="73"/>
      <c r="O281" s="73"/>
    </row>
    <row r="282" spans="1:15" ht="18" hidden="1" customHeight="1" x14ac:dyDescent="0.25">
      <c r="A282" s="390" t="str">
        <f>'Base Period'!A282</f>
        <v/>
      </c>
      <c r="B282" s="391" t="str">
        <f>'Base Period'!B282</f>
        <v/>
      </c>
      <c r="C282" s="335">
        <f>IF('Firm Fixed Price'!C382="","",'Firm Fixed Price'!C382)</f>
        <v>0</v>
      </c>
      <c r="D282" s="335" t="str">
        <f>IF('Firm Fixed Price'!G382="","",'Firm Fixed Price'!G382)</f>
        <v/>
      </c>
      <c r="E282" s="335" t="str">
        <f>IF('Firm Fixed Price'!H382="","",'Firm Fixed Price'!H382)</f>
        <v/>
      </c>
      <c r="F282" s="392">
        <f>IF('Firm Fixed Price'!E382="","",'Firm Fixed Price'!E382)</f>
        <v>0</v>
      </c>
      <c r="G282" s="392">
        <f>IF('Firm Fixed Price'!F382="","",'Firm Fixed Price'!F382)</f>
        <v>0</v>
      </c>
      <c r="H282" s="392" t="str">
        <f>IF('Firm Fixed Price'!I382="","",'Firm Fixed Price'!I382)</f>
        <v/>
      </c>
      <c r="I282" s="393" t="str">
        <f>IF('Firm Fixed Price'!J382="","",'Firm Fixed Price'!J382)</f>
        <v/>
      </c>
      <c r="J282"/>
      <c r="K282"/>
      <c r="L282"/>
      <c r="M282"/>
      <c r="N282" s="73"/>
      <c r="O282" s="73"/>
    </row>
    <row r="283" spans="1:15" ht="18" hidden="1" customHeight="1" x14ac:dyDescent="0.25">
      <c r="A283" s="390" t="str">
        <f>'Base Period'!A283</f>
        <v/>
      </c>
      <c r="B283" s="391" t="str">
        <f>'Base Period'!B283</f>
        <v/>
      </c>
      <c r="C283" s="335">
        <f>IF('Firm Fixed Price'!C383="","",'Firm Fixed Price'!C383)</f>
        <v>0</v>
      </c>
      <c r="D283" s="335" t="str">
        <f>IF('Firm Fixed Price'!G383="","",'Firm Fixed Price'!G383)</f>
        <v/>
      </c>
      <c r="E283" s="335" t="str">
        <f>IF('Firm Fixed Price'!H383="","",'Firm Fixed Price'!H383)</f>
        <v/>
      </c>
      <c r="F283" s="392">
        <f>IF('Firm Fixed Price'!E383="","",'Firm Fixed Price'!E383)</f>
        <v>0</v>
      </c>
      <c r="G283" s="392">
        <f>IF('Firm Fixed Price'!F383="","",'Firm Fixed Price'!F383)</f>
        <v>0</v>
      </c>
      <c r="H283" s="392" t="str">
        <f>IF('Firm Fixed Price'!I383="","",'Firm Fixed Price'!I383)</f>
        <v/>
      </c>
      <c r="I283" s="393" t="str">
        <f>IF('Firm Fixed Price'!J383="","",'Firm Fixed Price'!J383)</f>
        <v/>
      </c>
      <c r="J283"/>
      <c r="K283"/>
      <c r="L283"/>
      <c r="M283"/>
      <c r="N283" s="73"/>
      <c r="O283" s="73"/>
    </row>
    <row r="284" spans="1:15" ht="18" hidden="1" customHeight="1" x14ac:dyDescent="0.25">
      <c r="A284" s="390" t="str">
        <f>'Base Period'!A284</f>
        <v/>
      </c>
      <c r="B284" s="391" t="str">
        <f>'Base Period'!B284</f>
        <v/>
      </c>
      <c r="C284" s="335">
        <f>IF('Firm Fixed Price'!C384="","",'Firm Fixed Price'!C384)</f>
        <v>0</v>
      </c>
      <c r="D284" s="335" t="str">
        <f>IF('Firm Fixed Price'!G384="","",'Firm Fixed Price'!G384)</f>
        <v/>
      </c>
      <c r="E284" s="335" t="str">
        <f>IF('Firm Fixed Price'!H384="","",'Firm Fixed Price'!H384)</f>
        <v/>
      </c>
      <c r="F284" s="392">
        <f>IF('Firm Fixed Price'!E384="","",'Firm Fixed Price'!E384)</f>
        <v>0</v>
      </c>
      <c r="G284" s="392">
        <f>IF('Firm Fixed Price'!F384="","",'Firm Fixed Price'!F384)</f>
        <v>0</v>
      </c>
      <c r="H284" s="392" t="str">
        <f>IF('Firm Fixed Price'!I384="","",'Firm Fixed Price'!I384)</f>
        <v/>
      </c>
      <c r="I284" s="393" t="str">
        <f>IF('Firm Fixed Price'!J384="","",'Firm Fixed Price'!J384)</f>
        <v/>
      </c>
      <c r="J284"/>
      <c r="K284"/>
      <c r="L284"/>
      <c r="M284"/>
      <c r="N284" s="73"/>
      <c r="O284" s="73"/>
    </row>
    <row r="285" spans="1:15" ht="18" hidden="1" customHeight="1" x14ac:dyDescent="0.25">
      <c r="A285" s="390" t="str">
        <f>'Base Period'!A285</f>
        <v/>
      </c>
      <c r="B285" s="391" t="str">
        <f>'Base Period'!B285</f>
        <v/>
      </c>
      <c r="C285" s="335">
        <f>IF('Firm Fixed Price'!C385="","",'Firm Fixed Price'!C385)</f>
        <v>0</v>
      </c>
      <c r="D285" s="335" t="str">
        <f>IF('Firm Fixed Price'!G385="","",'Firm Fixed Price'!G385)</f>
        <v/>
      </c>
      <c r="E285" s="335" t="str">
        <f>IF('Firm Fixed Price'!H385="","",'Firm Fixed Price'!H385)</f>
        <v/>
      </c>
      <c r="F285" s="392">
        <f>IF('Firm Fixed Price'!E385="","",'Firm Fixed Price'!E385)</f>
        <v>0</v>
      </c>
      <c r="G285" s="392">
        <f>IF('Firm Fixed Price'!F385="","",'Firm Fixed Price'!F385)</f>
        <v>0</v>
      </c>
      <c r="H285" s="392" t="str">
        <f>IF('Firm Fixed Price'!I385="","",'Firm Fixed Price'!I385)</f>
        <v/>
      </c>
      <c r="I285" s="393" t="str">
        <f>IF('Firm Fixed Price'!J385="","",'Firm Fixed Price'!J385)</f>
        <v/>
      </c>
      <c r="J285"/>
      <c r="K285"/>
      <c r="L285"/>
      <c r="M285"/>
      <c r="N285" s="73"/>
      <c r="O285" s="73"/>
    </row>
    <row r="286" spans="1:15" ht="18" hidden="1" customHeight="1" x14ac:dyDescent="0.25">
      <c r="A286" s="390" t="str">
        <f>'Base Period'!A286</f>
        <v/>
      </c>
      <c r="B286" s="391" t="str">
        <f>'Base Period'!B286</f>
        <v/>
      </c>
      <c r="C286" s="335">
        <f>IF('Firm Fixed Price'!C386="","",'Firm Fixed Price'!C386)</f>
        <v>0</v>
      </c>
      <c r="D286" s="335" t="str">
        <f>IF('Firm Fixed Price'!G386="","",'Firm Fixed Price'!G386)</f>
        <v/>
      </c>
      <c r="E286" s="335" t="str">
        <f>IF('Firm Fixed Price'!H386="","",'Firm Fixed Price'!H386)</f>
        <v/>
      </c>
      <c r="F286" s="392">
        <f>IF('Firm Fixed Price'!E386="","",'Firm Fixed Price'!E386)</f>
        <v>0</v>
      </c>
      <c r="G286" s="392">
        <f>IF('Firm Fixed Price'!F386="","",'Firm Fixed Price'!F386)</f>
        <v>0</v>
      </c>
      <c r="H286" s="392" t="str">
        <f>IF('Firm Fixed Price'!I386="","",'Firm Fixed Price'!I386)</f>
        <v/>
      </c>
      <c r="I286" s="393" t="str">
        <f>IF('Firm Fixed Price'!J386="","",'Firm Fixed Price'!J386)</f>
        <v/>
      </c>
      <c r="J286"/>
      <c r="K286"/>
      <c r="L286"/>
      <c r="M286"/>
      <c r="N286" s="73"/>
      <c r="O286" s="73"/>
    </row>
    <row r="287" spans="1:15" ht="18" hidden="1" customHeight="1" x14ac:dyDescent="0.25">
      <c r="A287" s="390" t="str">
        <f>'Base Period'!A287</f>
        <v/>
      </c>
      <c r="B287" s="391" t="str">
        <f>'Base Period'!B287</f>
        <v/>
      </c>
      <c r="C287" s="335">
        <f>IF('Firm Fixed Price'!C387="","",'Firm Fixed Price'!C387)</f>
        <v>0</v>
      </c>
      <c r="D287" s="335" t="str">
        <f>IF('Firm Fixed Price'!G387="","",'Firm Fixed Price'!G387)</f>
        <v/>
      </c>
      <c r="E287" s="335" t="str">
        <f>IF('Firm Fixed Price'!H387="","",'Firm Fixed Price'!H387)</f>
        <v/>
      </c>
      <c r="F287" s="392">
        <f>IF('Firm Fixed Price'!E387="","",'Firm Fixed Price'!E387)</f>
        <v>0</v>
      </c>
      <c r="G287" s="392">
        <f>IF('Firm Fixed Price'!F387="","",'Firm Fixed Price'!F387)</f>
        <v>0</v>
      </c>
      <c r="H287" s="392" t="str">
        <f>IF('Firm Fixed Price'!I387="","",'Firm Fixed Price'!I387)</f>
        <v/>
      </c>
      <c r="I287" s="393" t="str">
        <f>IF('Firm Fixed Price'!J387="","",'Firm Fixed Price'!J387)</f>
        <v/>
      </c>
      <c r="J287"/>
      <c r="K287"/>
      <c r="L287"/>
      <c r="M287"/>
      <c r="N287" s="73"/>
      <c r="O287" s="73"/>
    </row>
    <row r="288" spans="1:15" ht="18" hidden="1" customHeight="1" x14ac:dyDescent="0.25">
      <c r="A288" s="390" t="str">
        <f>'Base Period'!A288</f>
        <v/>
      </c>
      <c r="B288" s="391" t="str">
        <f>'Base Period'!B288</f>
        <v/>
      </c>
      <c r="C288" s="335">
        <f>IF('Firm Fixed Price'!C388="","",'Firm Fixed Price'!C388)</f>
        <v>0</v>
      </c>
      <c r="D288" s="335" t="str">
        <f>IF('Firm Fixed Price'!G388="","",'Firm Fixed Price'!G388)</f>
        <v/>
      </c>
      <c r="E288" s="335" t="str">
        <f>IF('Firm Fixed Price'!H388="","",'Firm Fixed Price'!H388)</f>
        <v/>
      </c>
      <c r="F288" s="392">
        <f>IF('Firm Fixed Price'!E388="","",'Firm Fixed Price'!E388)</f>
        <v>0</v>
      </c>
      <c r="G288" s="392">
        <f>IF('Firm Fixed Price'!F388="","",'Firm Fixed Price'!F388)</f>
        <v>0</v>
      </c>
      <c r="H288" s="392" t="str">
        <f>IF('Firm Fixed Price'!I388="","",'Firm Fixed Price'!I388)</f>
        <v/>
      </c>
      <c r="I288" s="393" t="str">
        <f>IF('Firm Fixed Price'!J388="","",'Firm Fixed Price'!J388)</f>
        <v/>
      </c>
      <c r="J288"/>
      <c r="K288"/>
      <c r="L288"/>
      <c r="M288"/>
      <c r="N288" s="73"/>
      <c r="O288" s="73"/>
    </row>
    <row r="289" spans="1:15" ht="18" hidden="1" customHeight="1" x14ac:dyDescent="0.25">
      <c r="A289" s="390" t="str">
        <f>'Base Period'!A289</f>
        <v/>
      </c>
      <c r="B289" s="391" t="str">
        <f>'Base Period'!B289</f>
        <v/>
      </c>
      <c r="C289" s="335">
        <f>IF('Firm Fixed Price'!C389="","",'Firm Fixed Price'!C389)</f>
        <v>0</v>
      </c>
      <c r="D289" s="335" t="str">
        <f>IF('Firm Fixed Price'!G389="","",'Firm Fixed Price'!G389)</f>
        <v/>
      </c>
      <c r="E289" s="335" t="str">
        <f>IF('Firm Fixed Price'!H389="","",'Firm Fixed Price'!H389)</f>
        <v/>
      </c>
      <c r="F289" s="392">
        <f>IF('Firm Fixed Price'!E389="","",'Firm Fixed Price'!E389)</f>
        <v>0</v>
      </c>
      <c r="G289" s="392">
        <f>IF('Firm Fixed Price'!F389="","",'Firm Fixed Price'!F389)</f>
        <v>0</v>
      </c>
      <c r="H289" s="392" t="str">
        <f>IF('Firm Fixed Price'!I389="","",'Firm Fixed Price'!I389)</f>
        <v/>
      </c>
      <c r="I289" s="393" t="str">
        <f>IF('Firm Fixed Price'!J389="","",'Firm Fixed Price'!J389)</f>
        <v/>
      </c>
      <c r="J289"/>
      <c r="K289"/>
      <c r="L289"/>
      <c r="M289"/>
      <c r="N289" s="73"/>
      <c r="O289" s="73"/>
    </row>
    <row r="290" spans="1:15" ht="18" hidden="1" customHeight="1" x14ac:dyDescent="0.25">
      <c r="A290" s="390" t="str">
        <f>'Base Period'!A290</f>
        <v/>
      </c>
      <c r="B290" s="391" t="str">
        <f>'Base Period'!B290</f>
        <v/>
      </c>
      <c r="C290" s="335">
        <f>IF('Firm Fixed Price'!C390="","",'Firm Fixed Price'!C390)</f>
        <v>0</v>
      </c>
      <c r="D290" s="335" t="str">
        <f>IF('Firm Fixed Price'!G390="","",'Firm Fixed Price'!G390)</f>
        <v/>
      </c>
      <c r="E290" s="335" t="str">
        <f>IF('Firm Fixed Price'!H390="","",'Firm Fixed Price'!H390)</f>
        <v/>
      </c>
      <c r="F290" s="392">
        <f>IF('Firm Fixed Price'!E390="","",'Firm Fixed Price'!E390)</f>
        <v>0</v>
      </c>
      <c r="G290" s="392">
        <f>IF('Firm Fixed Price'!F390="","",'Firm Fixed Price'!F390)</f>
        <v>0</v>
      </c>
      <c r="H290" s="392" t="str">
        <f>IF('Firm Fixed Price'!I390="","",'Firm Fixed Price'!I390)</f>
        <v/>
      </c>
      <c r="I290" s="393" t="str">
        <f>IF('Firm Fixed Price'!J390="","",'Firm Fixed Price'!J390)</f>
        <v/>
      </c>
      <c r="J290"/>
      <c r="K290"/>
      <c r="L290"/>
      <c r="M290"/>
      <c r="N290" s="73"/>
      <c r="O290" s="73"/>
    </row>
    <row r="291" spans="1:15" ht="18" hidden="1" customHeight="1" x14ac:dyDescent="0.25">
      <c r="A291" s="390" t="str">
        <f>'Base Period'!A291</f>
        <v/>
      </c>
      <c r="B291" s="391" t="str">
        <f>'Base Period'!B291</f>
        <v/>
      </c>
      <c r="C291" s="335">
        <f>IF('Firm Fixed Price'!C391="","",'Firm Fixed Price'!C391)</f>
        <v>0</v>
      </c>
      <c r="D291" s="335" t="str">
        <f>IF('Firm Fixed Price'!G391="","",'Firm Fixed Price'!G391)</f>
        <v/>
      </c>
      <c r="E291" s="335" t="str">
        <f>IF('Firm Fixed Price'!H391="","",'Firm Fixed Price'!H391)</f>
        <v/>
      </c>
      <c r="F291" s="392">
        <f>IF('Firm Fixed Price'!E391="","",'Firm Fixed Price'!E391)</f>
        <v>0</v>
      </c>
      <c r="G291" s="392">
        <f>IF('Firm Fixed Price'!F391="","",'Firm Fixed Price'!F391)</f>
        <v>0</v>
      </c>
      <c r="H291" s="392" t="str">
        <f>IF('Firm Fixed Price'!I391="","",'Firm Fixed Price'!I391)</f>
        <v/>
      </c>
      <c r="I291" s="393" t="str">
        <f>IF('Firm Fixed Price'!J391="","",'Firm Fixed Price'!J391)</f>
        <v/>
      </c>
      <c r="J291"/>
      <c r="K291"/>
      <c r="L291"/>
      <c r="M291"/>
      <c r="N291" s="73"/>
      <c r="O291" s="73"/>
    </row>
    <row r="292" spans="1:15" ht="18" hidden="1" customHeight="1" x14ac:dyDescent="0.25">
      <c r="A292" s="390" t="str">
        <f>'Base Period'!A292</f>
        <v/>
      </c>
      <c r="B292" s="391" t="str">
        <f>'Base Period'!B292</f>
        <v/>
      </c>
      <c r="C292" s="335">
        <f>IF('Firm Fixed Price'!C392="","",'Firm Fixed Price'!C392)</f>
        <v>0</v>
      </c>
      <c r="D292" s="335" t="str">
        <f>IF('Firm Fixed Price'!G392="","",'Firm Fixed Price'!G392)</f>
        <v/>
      </c>
      <c r="E292" s="335" t="str">
        <f>IF('Firm Fixed Price'!H392="","",'Firm Fixed Price'!H392)</f>
        <v/>
      </c>
      <c r="F292" s="392">
        <f>IF('Firm Fixed Price'!E392="","",'Firm Fixed Price'!E392)</f>
        <v>0</v>
      </c>
      <c r="G292" s="392">
        <f>IF('Firm Fixed Price'!F392="","",'Firm Fixed Price'!F392)</f>
        <v>0</v>
      </c>
      <c r="H292" s="392" t="str">
        <f>IF('Firm Fixed Price'!I392="","",'Firm Fixed Price'!I392)</f>
        <v/>
      </c>
      <c r="I292" s="393" t="str">
        <f>IF('Firm Fixed Price'!J392="","",'Firm Fixed Price'!J392)</f>
        <v/>
      </c>
      <c r="J292"/>
      <c r="K292"/>
      <c r="L292"/>
      <c r="M292"/>
      <c r="N292" s="73"/>
      <c r="O292" s="73"/>
    </row>
    <row r="293" spans="1:15" ht="18" hidden="1" customHeight="1" x14ac:dyDescent="0.25">
      <c r="A293" s="390" t="str">
        <f>'Base Period'!A293</f>
        <v/>
      </c>
      <c r="B293" s="391" t="str">
        <f>'Base Period'!B293</f>
        <v/>
      </c>
      <c r="C293" s="335">
        <f>IF('Firm Fixed Price'!C393="","",'Firm Fixed Price'!C393)</f>
        <v>0</v>
      </c>
      <c r="D293" s="335" t="str">
        <f>IF('Firm Fixed Price'!G393="","",'Firm Fixed Price'!G393)</f>
        <v/>
      </c>
      <c r="E293" s="335" t="str">
        <f>IF('Firm Fixed Price'!H393="","",'Firm Fixed Price'!H393)</f>
        <v/>
      </c>
      <c r="F293" s="392">
        <f>IF('Firm Fixed Price'!E393="","",'Firm Fixed Price'!E393)</f>
        <v>0</v>
      </c>
      <c r="G293" s="392">
        <f>IF('Firm Fixed Price'!F393="","",'Firm Fixed Price'!F393)</f>
        <v>0</v>
      </c>
      <c r="H293" s="392" t="str">
        <f>IF('Firm Fixed Price'!I393="","",'Firm Fixed Price'!I393)</f>
        <v/>
      </c>
      <c r="I293" s="393" t="str">
        <f>IF('Firm Fixed Price'!J393="","",'Firm Fixed Price'!J393)</f>
        <v/>
      </c>
      <c r="J293"/>
      <c r="K293"/>
      <c r="L293"/>
      <c r="M293"/>
      <c r="N293" s="73"/>
      <c r="O293" s="73"/>
    </row>
    <row r="294" spans="1:15" ht="18" hidden="1" customHeight="1" x14ac:dyDescent="0.25">
      <c r="A294" s="390" t="str">
        <f>'Base Period'!A294</f>
        <v/>
      </c>
      <c r="B294" s="391" t="str">
        <f>'Base Period'!B294</f>
        <v/>
      </c>
      <c r="C294" s="335">
        <f>IF('Firm Fixed Price'!C394="","",'Firm Fixed Price'!C394)</f>
        <v>0</v>
      </c>
      <c r="D294" s="335" t="str">
        <f>IF('Firm Fixed Price'!G394="","",'Firm Fixed Price'!G394)</f>
        <v/>
      </c>
      <c r="E294" s="335" t="str">
        <f>IF('Firm Fixed Price'!H394="","",'Firm Fixed Price'!H394)</f>
        <v/>
      </c>
      <c r="F294" s="392">
        <f>IF('Firm Fixed Price'!E394="","",'Firm Fixed Price'!E394)</f>
        <v>0</v>
      </c>
      <c r="G294" s="392">
        <f>IF('Firm Fixed Price'!F394="","",'Firm Fixed Price'!F394)</f>
        <v>0</v>
      </c>
      <c r="H294" s="392" t="str">
        <f>IF('Firm Fixed Price'!I394="","",'Firm Fixed Price'!I394)</f>
        <v/>
      </c>
      <c r="I294" s="393" t="str">
        <f>IF('Firm Fixed Price'!J394="","",'Firm Fixed Price'!J394)</f>
        <v/>
      </c>
      <c r="J294"/>
      <c r="K294"/>
      <c r="L294"/>
      <c r="M294"/>
      <c r="N294" s="73"/>
      <c r="O294" s="73"/>
    </row>
    <row r="295" spans="1:15" ht="18" hidden="1" customHeight="1" x14ac:dyDescent="0.25">
      <c r="A295" s="390" t="str">
        <f>'Base Period'!A295</f>
        <v/>
      </c>
      <c r="B295" s="391" t="str">
        <f>'Base Period'!B295</f>
        <v/>
      </c>
      <c r="C295" s="335">
        <f>IF('Firm Fixed Price'!C395="","",'Firm Fixed Price'!C395)</f>
        <v>0</v>
      </c>
      <c r="D295" s="335" t="str">
        <f>IF('Firm Fixed Price'!G395="","",'Firm Fixed Price'!G395)</f>
        <v/>
      </c>
      <c r="E295" s="335" t="str">
        <f>IF('Firm Fixed Price'!H395="","",'Firm Fixed Price'!H395)</f>
        <v/>
      </c>
      <c r="F295" s="392">
        <f>IF('Firm Fixed Price'!E395="","",'Firm Fixed Price'!E395)</f>
        <v>0</v>
      </c>
      <c r="G295" s="392">
        <f>IF('Firm Fixed Price'!F395="","",'Firm Fixed Price'!F395)</f>
        <v>0</v>
      </c>
      <c r="H295" s="392" t="str">
        <f>IF('Firm Fixed Price'!I395="","",'Firm Fixed Price'!I395)</f>
        <v/>
      </c>
      <c r="I295" s="393" t="str">
        <f>IF('Firm Fixed Price'!J395="","",'Firm Fixed Price'!J395)</f>
        <v/>
      </c>
      <c r="J295"/>
      <c r="K295"/>
      <c r="L295"/>
      <c r="M295"/>
      <c r="N295" s="73"/>
      <c r="O295" s="73"/>
    </row>
    <row r="296" spans="1:15" ht="18" hidden="1" customHeight="1" x14ac:dyDescent="0.25">
      <c r="A296" s="390" t="str">
        <f>'Base Period'!A296</f>
        <v/>
      </c>
      <c r="B296" s="391" t="str">
        <f>'Base Period'!B296</f>
        <v/>
      </c>
      <c r="C296" s="335">
        <f>IF('Firm Fixed Price'!C396="","",'Firm Fixed Price'!C396)</f>
        <v>0</v>
      </c>
      <c r="D296" s="335" t="str">
        <f>IF('Firm Fixed Price'!G396="","",'Firm Fixed Price'!G396)</f>
        <v/>
      </c>
      <c r="E296" s="335" t="str">
        <f>IF('Firm Fixed Price'!H396="","",'Firm Fixed Price'!H396)</f>
        <v/>
      </c>
      <c r="F296" s="392">
        <f>IF('Firm Fixed Price'!E396="","",'Firm Fixed Price'!E396)</f>
        <v>0</v>
      </c>
      <c r="G296" s="392">
        <f>IF('Firm Fixed Price'!F396="","",'Firm Fixed Price'!F396)</f>
        <v>0</v>
      </c>
      <c r="H296" s="392" t="str">
        <f>IF('Firm Fixed Price'!I396="","",'Firm Fixed Price'!I396)</f>
        <v/>
      </c>
      <c r="I296" s="393" t="str">
        <f>IF('Firm Fixed Price'!J396="","",'Firm Fixed Price'!J396)</f>
        <v/>
      </c>
      <c r="J296"/>
      <c r="K296"/>
      <c r="L296"/>
      <c r="M296"/>
      <c r="N296" s="73"/>
      <c r="O296" s="73"/>
    </row>
    <row r="297" spans="1:15" ht="18" hidden="1" customHeight="1" x14ac:dyDescent="0.25">
      <c r="A297" s="390" t="str">
        <f>'Base Period'!A297</f>
        <v/>
      </c>
      <c r="B297" s="391" t="str">
        <f>'Base Period'!B297</f>
        <v/>
      </c>
      <c r="C297" s="335">
        <f>IF('Firm Fixed Price'!C397="","",'Firm Fixed Price'!C397)</f>
        <v>0</v>
      </c>
      <c r="D297" s="335" t="str">
        <f>IF('Firm Fixed Price'!G397="","",'Firm Fixed Price'!G397)</f>
        <v/>
      </c>
      <c r="E297" s="335" t="str">
        <f>IF('Firm Fixed Price'!H397="","",'Firm Fixed Price'!H397)</f>
        <v/>
      </c>
      <c r="F297" s="392">
        <f>IF('Firm Fixed Price'!E397="","",'Firm Fixed Price'!E397)</f>
        <v>0</v>
      </c>
      <c r="G297" s="392">
        <f>IF('Firm Fixed Price'!F397="","",'Firm Fixed Price'!F397)</f>
        <v>0</v>
      </c>
      <c r="H297" s="392" t="str">
        <f>IF('Firm Fixed Price'!I397="","",'Firm Fixed Price'!I397)</f>
        <v/>
      </c>
      <c r="I297" s="393" t="str">
        <f>IF('Firm Fixed Price'!J397="","",'Firm Fixed Price'!J397)</f>
        <v/>
      </c>
      <c r="J297"/>
      <c r="K297"/>
      <c r="L297"/>
      <c r="M297"/>
      <c r="N297" s="73"/>
      <c r="O297" s="73"/>
    </row>
    <row r="298" spans="1:15" ht="18" hidden="1" customHeight="1" x14ac:dyDescent="0.25">
      <c r="A298" s="390" t="str">
        <f>'Base Period'!A298</f>
        <v/>
      </c>
      <c r="B298" s="391" t="str">
        <f>'Base Period'!B298</f>
        <v/>
      </c>
      <c r="C298" s="335">
        <f>IF('Firm Fixed Price'!C398="","",'Firm Fixed Price'!C398)</f>
        <v>0</v>
      </c>
      <c r="D298" s="335" t="str">
        <f>IF('Firm Fixed Price'!G398="","",'Firm Fixed Price'!G398)</f>
        <v/>
      </c>
      <c r="E298" s="335" t="str">
        <f>IF('Firm Fixed Price'!H398="","",'Firm Fixed Price'!H398)</f>
        <v/>
      </c>
      <c r="F298" s="392">
        <f>IF('Firm Fixed Price'!E398="","",'Firm Fixed Price'!E398)</f>
        <v>0</v>
      </c>
      <c r="G298" s="392">
        <f>IF('Firm Fixed Price'!F398="","",'Firm Fixed Price'!F398)</f>
        <v>0</v>
      </c>
      <c r="H298" s="392" t="str">
        <f>IF('Firm Fixed Price'!I398="","",'Firm Fixed Price'!I398)</f>
        <v/>
      </c>
      <c r="I298" s="393" t="str">
        <f>IF('Firm Fixed Price'!J398="","",'Firm Fixed Price'!J398)</f>
        <v/>
      </c>
      <c r="J298"/>
      <c r="K298"/>
      <c r="L298"/>
      <c r="M298"/>
      <c r="N298" s="73"/>
      <c r="O298" s="73"/>
    </row>
    <row r="299" spans="1:15" ht="18" hidden="1" customHeight="1" x14ac:dyDescent="0.25">
      <c r="A299" s="390" t="str">
        <f>'Base Period'!A299</f>
        <v/>
      </c>
      <c r="B299" s="391" t="str">
        <f>'Base Period'!B299</f>
        <v/>
      </c>
      <c r="C299" s="335">
        <f>IF('Firm Fixed Price'!C399="","",'Firm Fixed Price'!C399)</f>
        <v>0</v>
      </c>
      <c r="D299" s="335" t="str">
        <f>IF('Firm Fixed Price'!G399="","",'Firm Fixed Price'!G399)</f>
        <v/>
      </c>
      <c r="E299" s="335" t="str">
        <f>IF('Firm Fixed Price'!H399="","",'Firm Fixed Price'!H399)</f>
        <v/>
      </c>
      <c r="F299" s="392">
        <f>IF('Firm Fixed Price'!E399="","",'Firm Fixed Price'!E399)</f>
        <v>0</v>
      </c>
      <c r="G299" s="392">
        <f>IF('Firm Fixed Price'!F399="","",'Firm Fixed Price'!F399)</f>
        <v>0</v>
      </c>
      <c r="H299" s="392" t="str">
        <f>IF('Firm Fixed Price'!I399="","",'Firm Fixed Price'!I399)</f>
        <v/>
      </c>
      <c r="I299" s="393" t="str">
        <f>IF('Firm Fixed Price'!J399="","",'Firm Fixed Price'!J399)</f>
        <v/>
      </c>
      <c r="J299"/>
      <c r="K299"/>
      <c r="L299"/>
      <c r="M299"/>
      <c r="N299" s="73"/>
      <c r="O299" s="73"/>
    </row>
    <row r="300" spans="1:15" ht="18" hidden="1" customHeight="1" x14ac:dyDescent="0.25">
      <c r="A300" s="390" t="str">
        <f>'Base Period'!A300</f>
        <v/>
      </c>
      <c r="B300" s="391" t="str">
        <f>'Base Period'!B300</f>
        <v/>
      </c>
      <c r="C300" s="335">
        <f>IF('Firm Fixed Price'!C400="","",'Firm Fixed Price'!C400)</f>
        <v>0</v>
      </c>
      <c r="D300" s="335" t="str">
        <f>IF('Firm Fixed Price'!G400="","",'Firm Fixed Price'!G400)</f>
        <v/>
      </c>
      <c r="E300" s="335" t="str">
        <f>IF('Firm Fixed Price'!H400="","",'Firm Fixed Price'!H400)</f>
        <v/>
      </c>
      <c r="F300" s="392">
        <f>IF('Firm Fixed Price'!E400="","",'Firm Fixed Price'!E400)</f>
        <v>0</v>
      </c>
      <c r="G300" s="392">
        <f>IF('Firm Fixed Price'!F400="","",'Firm Fixed Price'!F400)</f>
        <v>0</v>
      </c>
      <c r="H300" s="392" t="str">
        <f>IF('Firm Fixed Price'!I400="","",'Firm Fixed Price'!I400)</f>
        <v/>
      </c>
      <c r="I300" s="393" t="str">
        <f>IF('Firm Fixed Price'!J400="","",'Firm Fixed Price'!J400)</f>
        <v/>
      </c>
      <c r="J300"/>
      <c r="K300"/>
      <c r="L300"/>
      <c r="M300"/>
      <c r="N300" s="73"/>
      <c r="O300" s="73"/>
    </row>
    <row r="301" spans="1:15" ht="18" hidden="1" customHeight="1" x14ac:dyDescent="0.25">
      <c r="A301" s="390" t="str">
        <f>'Base Period'!A301</f>
        <v/>
      </c>
      <c r="B301" s="391" t="str">
        <f>'Base Period'!B301</f>
        <v/>
      </c>
      <c r="C301" s="335">
        <f>IF('Firm Fixed Price'!C401="","",'Firm Fixed Price'!C401)</f>
        <v>0</v>
      </c>
      <c r="D301" s="335" t="str">
        <f>IF('Firm Fixed Price'!G401="","",'Firm Fixed Price'!G401)</f>
        <v/>
      </c>
      <c r="E301" s="335" t="str">
        <f>IF('Firm Fixed Price'!H401="","",'Firm Fixed Price'!H401)</f>
        <v/>
      </c>
      <c r="F301" s="392">
        <f>IF('Firm Fixed Price'!E401="","",'Firm Fixed Price'!E401)</f>
        <v>0</v>
      </c>
      <c r="G301" s="392">
        <f>IF('Firm Fixed Price'!F401="","",'Firm Fixed Price'!F401)</f>
        <v>0</v>
      </c>
      <c r="H301" s="392" t="str">
        <f>IF('Firm Fixed Price'!I401="","",'Firm Fixed Price'!I401)</f>
        <v/>
      </c>
      <c r="I301" s="393" t="str">
        <f>IF('Firm Fixed Price'!J401="","",'Firm Fixed Price'!J401)</f>
        <v/>
      </c>
      <c r="J301"/>
      <c r="K301"/>
      <c r="L301"/>
      <c r="M301"/>
      <c r="N301" s="73"/>
      <c r="O301" s="73"/>
    </row>
    <row r="302" spans="1:15" ht="18" hidden="1" customHeight="1" x14ac:dyDescent="0.25">
      <c r="A302" s="390" t="str">
        <f>'Base Period'!A302</f>
        <v/>
      </c>
      <c r="B302" s="391" t="str">
        <f>'Base Period'!B302</f>
        <v/>
      </c>
      <c r="C302" s="335">
        <f>IF('Firm Fixed Price'!C402="","",'Firm Fixed Price'!C402)</f>
        <v>0</v>
      </c>
      <c r="D302" s="335" t="str">
        <f>IF('Firm Fixed Price'!G402="","",'Firm Fixed Price'!G402)</f>
        <v/>
      </c>
      <c r="E302" s="335" t="str">
        <f>IF('Firm Fixed Price'!H402="","",'Firm Fixed Price'!H402)</f>
        <v/>
      </c>
      <c r="F302" s="392">
        <f>IF('Firm Fixed Price'!E402="","",'Firm Fixed Price'!E402)</f>
        <v>0</v>
      </c>
      <c r="G302" s="392">
        <f>IF('Firm Fixed Price'!F402="","",'Firm Fixed Price'!F402)</f>
        <v>0</v>
      </c>
      <c r="H302" s="392" t="str">
        <f>IF('Firm Fixed Price'!I402="","",'Firm Fixed Price'!I402)</f>
        <v/>
      </c>
      <c r="I302" s="393" t="str">
        <f>IF('Firm Fixed Price'!J402="","",'Firm Fixed Price'!J402)</f>
        <v/>
      </c>
      <c r="J302"/>
      <c r="K302"/>
      <c r="L302"/>
      <c r="M302"/>
      <c r="N302" s="73"/>
      <c r="O302" s="73"/>
    </row>
    <row r="303" spans="1:15" ht="18" hidden="1" customHeight="1" x14ac:dyDescent="0.25">
      <c r="A303" s="390" t="str">
        <f>'Base Period'!A303</f>
        <v/>
      </c>
      <c r="B303" s="391" t="str">
        <f>'Base Period'!B303</f>
        <v/>
      </c>
      <c r="C303" s="335">
        <f>IF('Firm Fixed Price'!C403="","",'Firm Fixed Price'!C403)</f>
        <v>0</v>
      </c>
      <c r="D303" s="335" t="str">
        <f>IF('Firm Fixed Price'!G403="","",'Firm Fixed Price'!G403)</f>
        <v/>
      </c>
      <c r="E303" s="335" t="str">
        <f>IF('Firm Fixed Price'!H403="","",'Firm Fixed Price'!H403)</f>
        <v/>
      </c>
      <c r="F303" s="392">
        <f>IF('Firm Fixed Price'!E403="","",'Firm Fixed Price'!E403)</f>
        <v>0</v>
      </c>
      <c r="G303" s="392">
        <f>IF('Firm Fixed Price'!F403="","",'Firm Fixed Price'!F403)</f>
        <v>0</v>
      </c>
      <c r="H303" s="392" t="str">
        <f>IF('Firm Fixed Price'!I403="","",'Firm Fixed Price'!I403)</f>
        <v/>
      </c>
      <c r="I303" s="393" t="str">
        <f>IF('Firm Fixed Price'!J403="","",'Firm Fixed Price'!J403)</f>
        <v/>
      </c>
      <c r="J303"/>
      <c r="K303"/>
      <c r="L303"/>
      <c r="M303"/>
      <c r="N303" s="73"/>
      <c r="O303" s="73"/>
    </row>
    <row r="304" spans="1:15" ht="18" hidden="1" customHeight="1" x14ac:dyDescent="0.25">
      <c r="A304" s="390" t="str">
        <f>'Base Period'!A304</f>
        <v/>
      </c>
      <c r="B304" s="391" t="str">
        <f>'Base Period'!B304</f>
        <v/>
      </c>
      <c r="C304" s="335">
        <f>IF('Firm Fixed Price'!C404="","",'Firm Fixed Price'!C404)</f>
        <v>0</v>
      </c>
      <c r="D304" s="335" t="str">
        <f>IF('Firm Fixed Price'!G404="","",'Firm Fixed Price'!G404)</f>
        <v/>
      </c>
      <c r="E304" s="335" t="str">
        <f>IF('Firm Fixed Price'!H404="","",'Firm Fixed Price'!H404)</f>
        <v/>
      </c>
      <c r="F304" s="392">
        <f>IF('Firm Fixed Price'!E404="","",'Firm Fixed Price'!E404)</f>
        <v>0</v>
      </c>
      <c r="G304" s="392">
        <f>IF('Firm Fixed Price'!F404="","",'Firm Fixed Price'!F404)</f>
        <v>0</v>
      </c>
      <c r="H304" s="392" t="str">
        <f>IF('Firm Fixed Price'!I404="","",'Firm Fixed Price'!I404)</f>
        <v/>
      </c>
      <c r="I304" s="393" t="str">
        <f>IF('Firm Fixed Price'!J404="","",'Firm Fixed Price'!J404)</f>
        <v/>
      </c>
      <c r="J304"/>
      <c r="K304"/>
      <c r="L304"/>
      <c r="M304"/>
      <c r="N304" s="73"/>
      <c r="O304" s="73"/>
    </row>
    <row r="305" spans="1:15" ht="18" hidden="1" customHeight="1" x14ac:dyDescent="0.25">
      <c r="A305" s="390" t="str">
        <f>'Base Period'!A305</f>
        <v/>
      </c>
      <c r="B305" s="391" t="str">
        <f>'Base Period'!B305</f>
        <v/>
      </c>
      <c r="C305" s="335">
        <f>IF('Firm Fixed Price'!C405="","",'Firm Fixed Price'!C405)</f>
        <v>0</v>
      </c>
      <c r="D305" s="335" t="str">
        <f>IF('Firm Fixed Price'!G405="","",'Firm Fixed Price'!G405)</f>
        <v/>
      </c>
      <c r="E305" s="335" t="str">
        <f>IF('Firm Fixed Price'!H405="","",'Firm Fixed Price'!H405)</f>
        <v/>
      </c>
      <c r="F305" s="392">
        <f>IF('Firm Fixed Price'!E405="","",'Firm Fixed Price'!E405)</f>
        <v>0</v>
      </c>
      <c r="G305" s="392">
        <f>IF('Firm Fixed Price'!F405="","",'Firm Fixed Price'!F405)</f>
        <v>0</v>
      </c>
      <c r="H305" s="392" t="str">
        <f>IF('Firm Fixed Price'!I405="","",'Firm Fixed Price'!I405)</f>
        <v/>
      </c>
      <c r="I305" s="393" t="str">
        <f>IF('Firm Fixed Price'!J405="","",'Firm Fixed Price'!J405)</f>
        <v/>
      </c>
      <c r="J305"/>
      <c r="K305"/>
      <c r="L305"/>
      <c r="M305"/>
      <c r="N305" s="73"/>
      <c r="O305" s="73"/>
    </row>
    <row r="306" spans="1:15" ht="18" hidden="1" customHeight="1" x14ac:dyDescent="0.25">
      <c r="A306" s="390" t="str">
        <f>'Base Period'!A306</f>
        <v/>
      </c>
      <c r="B306" s="391" t="str">
        <f>'Base Period'!B306</f>
        <v/>
      </c>
      <c r="C306" s="335">
        <f>IF('Firm Fixed Price'!C406="","",'Firm Fixed Price'!C406)</f>
        <v>0</v>
      </c>
      <c r="D306" s="335" t="str">
        <f>IF('Firm Fixed Price'!G406="","",'Firm Fixed Price'!G406)</f>
        <v/>
      </c>
      <c r="E306" s="335" t="str">
        <f>IF('Firm Fixed Price'!H406="","",'Firm Fixed Price'!H406)</f>
        <v/>
      </c>
      <c r="F306" s="392">
        <f>IF('Firm Fixed Price'!E406="","",'Firm Fixed Price'!E406)</f>
        <v>0</v>
      </c>
      <c r="G306" s="392">
        <f>IF('Firm Fixed Price'!F406="","",'Firm Fixed Price'!F406)</f>
        <v>0</v>
      </c>
      <c r="H306" s="392" t="str">
        <f>IF('Firm Fixed Price'!I406="","",'Firm Fixed Price'!I406)</f>
        <v/>
      </c>
      <c r="I306" s="393" t="str">
        <f>IF('Firm Fixed Price'!J406="","",'Firm Fixed Price'!J406)</f>
        <v/>
      </c>
      <c r="J306"/>
      <c r="K306"/>
      <c r="L306"/>
      <c r="M306"/>
      <c r="N306" s="73"/>
      <c r="O306" s="73"/>
    </row>
    <row r="307" spans="1:15" ht="18" hidden="1" customHeight="1" x14ac:dyDescent="0.25">
      <c r="A307" s="390" t="str">
        <f>'Base Period'!A307</f>
        <v/>
      </c>
      <c r="B307" s="391" t="str">
        <f>'Base Period'!B307</f>
        <v/>
      </c>
      <c r="C307" s="335">
        <f>IF('Firm Fixed Price'!C407="","",'Firm Fixed Price'!C407)</f>
        <v>0</v>
      </c>
      <c r="D307" s="335" t="str">
        <f>IF('Firm Fixed Price'!G407="","",'Firm Fixed Price'!G407)</f>
        <v/>
      </c>
      <c r="E307" s="335" t="str">
        <f>IF('Firm Fixed Price'!H407="","",'Firm Fixed Price'!H407)</f>
        <v/>
      </c>
      <c r="F307" s="392">
        <f>IF('Firm Fixed Price'!E407="","",'Firm Fixed Price'!E407)</f>
        <v>0</v>
      </c>
      <c r="G307" s="392">
        <f>IF('Firm Fixed Price'!F407="","",'Firm Fixed Price'!F407)</f>
        <v>0</v>
      </c>
      <c r="H307" s="392" t="str">
        <f>IF('Firm Fixed Price'!I407="","",'Firm Fixed Price'!I407)</f>
        <v/>
      </c>
      <c r="I307" s="393" t="str">
        <f>IF('Firm Fixed Price'!J407="","",'Firm Fixed Price'!J407)</f>
        <v/>
      </c>
      <c r="J307"/>
      <c r="K307"/>
      <c r="L307"/>
      <c r="M307"/>
      <c r="N307" s="73"/>
      <c r="O307" s="73"/>
    </row>
    <row r="308" spans="1:15" ht="18" hidden="1" customHeight="1" x14ac:dyDescent="0.25">
      <c r="A308" s="390" t="str">
        <f>'Base Period'!A308</f>
        <v/>
      </c>
      <c r="B308" s="391" t="str">
        <f>'Base Period'!B308</f>
        <v/>
      </c>
      <c r="C308" s="335">
        <f>IF('Firm Fixed Price'!C408="","",'Firm Fixed Price'!C408)</f>
        <v>0</v>
      </c>
      <c r="D308" s="335" t="str">
        <f>IF('Firm Fixed Price'!G408="","",'Firm Fixed Price'!G408)</f>
        <v/>
      </c>
      <c r="E308" s="335" t="str">
        <f>IF('Firm Fixed Price'!H408="","",'Firm Fixed Price'!H408)</f>
        <v/>
      </c>
      <c r="F308" s="392">
        <f>IF('Firm Fixed Price'!E408="","",'Firm Fixed Price'!E408)</f>
        <v>0</v>
      </c>
      <c r="G308" s="392">
        <f>IF('Firm Fixed Price'!F408="","",'Firm Fixed Price'!F408)</f>
        <v>0</v>
      </c>
      <c r="H308" s="392" t="str">
        <f>IF('Firm Fixed Price'!I408="","",'Firm Fixed Price'!I408)</f>
        <v/>
      </c>
      <c r="I308" s="393" t="str">
        <f>IF('Firm Fixed Price'!J408="","",'Firm Fixed Price'!J408)</f>
        <v/>
      </c>
      <c r="J308"/>
      <c r="K308"/>
      <c r="L308"/>
      <c r="M308"/>
      <c r="N308" s="73"/>
      <c r="O308" s="73"/>
    </row>
    <row r="309" spans="1:15" ht="18" hidden="1" customHeight="1" x14ac:dyDescent="0.25">
      <c r="A309" s="390" t="str">
        <f>'Base Period'!A309</f>
        <v/>
      </c>
      <c r="B309" s="391" t="str">
        <f>'Base Period'!B309</f>
        <v/>
      </c>
      <c r="C309" s="335">
        <f>IF('Firm Fixed Price'!C409="","",'Firm Fixed Price'!C409)</f>
        <v>0</v>
      </c>
      <c r="D309" s="335" t="str">
        <f>IF('Firm Fixed Price'!G409="","",'Firm Fixed Price'!G409)</f>
        <v/>
      </c>
      <c r="E309" s="335" t="str">
        <f>IF('Firm Fixed Price'!H409="","",'Firm Fixed Price'!H409)</f>
        <v/>
      </c>
      <c r="F309" s="392">
        <f>IF('Firm Fixed Price'!E409="","",'Firm Fixed Price'!E409)</f>
        <v>0</v>
      </c>
      <c r="G309" s="392">
        <f>IF('Firm Fixed Price'!F409="","",'Firm Fixed Price'!F409)</f>
        <v>0</v>
      </c>
      <c r="H309" s="392" t="str">
        <f>IF('Firm Fixed Price'!I409="","",'Firm Fixed Price'!I409)</f>
        <v/>
      </c>
      <c r="I309" s="393" t="str">
        <f>IF('Firm Fixed Price'!J409="","",'Firm Fixed Price'!J409)</f>
        <v/>
      </c>
      <c r="J309"/>
      <c r="K309"/>
      <c r="L309"/>
      <c r="M309"/>
      <c r="N309" s="73"/>
      <c r="O309" s="73"/>
    </row>
    <row r="310" spans="1:15" ht="18" hidden="1" customHeight="1" x14ac:dyDescent="0.25">
      <c r="A310" s="390" t="str">
        <f>'Base Period'!A310</f>
        <v/>
      </c>
      <c r="B310" s="391" t="str">
        <f>'Base Period'!B310</f>
        <v/>
      </c>
      <c r="C310" s="335">
        <f>IF('Firm Fixed Price'!C410="","",'Firm Fixed Price'!C410)</f>
        <v>0</v>
      </c>
      <c r="D310" s="335" t="str">
        <f>IF('Firm Fixed Price'!G410="","",'Firm Fixed Price'!G410)</f>
        <v/>
      </c>
      <c r="E310" s="335" t="str">
        <f>IF('Firm Fixed Price'!H410="","",'Firm Fixed Price'!H410)</f>
        <v/>
      </c>
      <c r="F310" s="392">
        <f>IF('Firm Fixed Price'!E410="","",'Firm Fixed Price'!E410)</f>
        <v>0</v>
      </c>
      <c r="G310" s="392">
        <f>IF('Firm Fixed Price'!F410="","",'Firm Fixed Price'!F410)</f>
        <v>0</v>
      </c>
      <c r="H310" s="392" t="str">
        <f>IF('Firm Fixed Price'!I410="","",'Firm Fixed Price'!I410)</f>
        <v/>
      </c>
      <c r="I310" s="393" t="str">
        <f>IF('Firm Fixed Price'!J410="","",'Firm Fixed Price'!J410)</f>
        <v/>
      </c>
      <c r="J310"/>
      <c r="K310"/>
      <c r="L310"/>
      <c r="M310"/>
      <c r="N310" s="73"/>
      <c r="O310" s="73"/>
    </row>
    <row r="311" spans="1:15" ht="18" hidden="1" customHeight="1" x14ac:dyDescent="0.25">
      <c r="A311" s="390" t="str">
        <f>'Base Period'!A311</f>
        <v/>
      </c>
      <c r="B311" s="391" t="str">
        <f>'Base Period'!B311</f>
        <v/>
      </c>
      <c r="C311" s="335">
        <f>IF('Firm Fixed Price'!C411="","",'Firm Fixed Price'!C411)</f>
        <v>0</v>
      </c>
      <c r="D311" s="335" t="str">
        <f>IF('Firm Fixed Price'!G411="","",'Firm Fixed Price'!G411)</f>
        <v/>
      </c>
      <c r="E311" s="335" t="str">
        <f>IF('Firm Fixed Price'!H411="","",'Firm Fixed Price'!H411)</f>
        <v/>
      </c>
      <c r="F311" s="392">
        <f>IF('Firm Fixed Price'!E411="","",'Firm Fixed Price'!E411)</f>
        <v>0</v>
      </c>
      <c r="G311" s="392">
        <f>IF('Firm Fixed Price'!F411="","",'Firm Fixed Price'!F411)</f>
        <v>0</v>
      </c>
      <c r="H311" s="392" t="str">
        <f>IF('Firm Fixed Price'!I411="","",'Firm Fixed Price'!I411)</f>
        <v/>
      </c>
      <c r="I311" s="393" t="str">
        <f>IF('Firm Fixed Price'!J411="","",'Firm Fixed Price'!J411)</f>
        <v/>
      </c>
      <c r="J311"/>
      <c r="K311"/>
      <c r="L311"/>
      <c r="M311"/>
      <c r="N311" s="73"/>
      <c r="O311" s="73"/>
    </row>
    <row r="312" spans="1:15" ht="18" hidden="1" customHeight="1" x14ac:dyDescent="0.25">
      <c r="A312" s="390" t="str">
        <f>'Base Period'!A312</f>
        <v/>
      </c>
      <c r="B312" s="391" t="str">
        <f>'Base Period'!B312</f>
        <v/>
      </c>
      <c r="C312" s="335">
        <f>IF('Firm Fixed Price'!C412="","",'Firm Fixed Price'!C412)</f>
        <v>0</v>
      </c>
      <c r="D312" s="335" t="str">
        <f>IF('Firm Fixed Price'!G412="","",'Firm Fixed Price'!G412)</f>
        <v/>
      </c>
      <c r="E312" s="335" t="str">
        <f>IF('Firm Fixed Price'!H412="","",'Firm Fixed Price'!H412)</f>
        <v/>
      </c>
      <c r="F312" s="392">
        <f>IF('Firm Fixed Price'!E412="","",'Firm Fixed Price'!E412)</f>
        <v>0</v>
      </c>
      <c r="G312" s="392">
        <f>IF('Firm Fixed Price'!F412="","",'Firm Fixed Price'!F412)</f>
        <v>0</v>
      </c>
      <c r="H312" s="392" t="str">
        <f>IF('Firm Fixed Price'!I412="","",'Firm Fixed Price'!I412)</f>
        <v/>
      </c>
      <c r="I312" s="393" t="str">
        <f>IF('Firm Fixed Price'!J412="","",'Firm Fixed Price'!J412)</f>
        <v/>
      </c>
      <c r="J312"/>
      <c r="K312"/>
      <c r="L312"/>
      <c r="M312"/>
      <c r="N312" s="73"/>
      <c r="O312" s="73"/>
    </row>
    <row r="313" spans="1:15" ht="18" hidden="1" customHeight="1" x14ac:dyDescent="0.25">
      <c r="A313" s="390" t="str">
        <f>'Base Period'!A313</f>
        <v/>
      </c>
      <c r="B313" s="391" t="str">
        <f>'Base Period'!B313</f>
        <v/>
      </c>
      <c r="C313" s="335">
        <f>IF('Firm Fixed Price'!C413="","",'Firm Fixed Price'!C413)</f>
        <v>0</v>
      </c>
      <c r="D313" s="335" t="str">
        <f>IF('Firm Fixed Price'!G413="","",'Firm Fixed Price'!G413)</f>
        <v/>
      </c>
      <c r="E313" s="335" t="str">
        <f>IF('Firm Fixed Price'!H413="","",'Firm Fixed Price'!H413)</f>
        <v/>
      </c>
      <c r="F313" s="392">
        <f>IF('Firm Fixed Price'!E413="","",'Firm Fixed Price'!E413)</f>
        <v>0</v>
      </c>
      <c r="G313" s="392">
        <f>IF('Firm Fixed Price'!F413="","",'Firm Fixed Price'!F413)</f>
        <v>0</v>
      </c>
      <c r="H313" s="392" t="str">
        <f>IF('Firm Fixed Price'!I413="","",'Firm Fixed Price'!I413)</f>
        <v/>
      </c>
      <c r="I313" s="393" t="str">
        <f>IF('Firm Fixed Price'!J413="","",'Firm Fixed Price'!J413)</f>
        <v/>
      </c>
      <c r="J313"/>
      <c r="K313"/>
      <c r="L313"/>
      <c r="M313"/>
      <c r="N313" s="73"/>
      <c r="O313" s="73"/>
    </row>
    <row r="314" spans="1:15" ht="18" hidden="1" customHeight="1" x14ac:dyDescent="0.25">
      <c r="A314" s="390" t="str">
        <f>'Base Period'!A314</f>
        <v/>
      </c>
      <c r="B314" s="391" t="str">
        <f>'Base Period'!B314</f>
        <v/>
      </c>
      <c r="C314" s="335">
        <f>IF('Firm Fixed Price'!C414="","",'Firm Fixed Price'!C414)</f>
        <v>0</v>
      </c>
      <c r="D314" s="335" t="str">
        <f>IF('Firm Fixed Price'!G414="","",'Firm Fixed Price'!G414)</f>
        <v/>
      </c>
      <c r="E314" s="335" t="str">
        <f>IF('Firm Fixed Price'!H414="","",'Firm Fixed Price'!H414)</f>
        <v/>
      </c>
      <c r="F314" s="392">
        <f>IF('Firm Fixed Price'!E414="","",'Firm Fixed Price'!E414)</f>
        <v>0</v>
      </c>
      <c r="G314" s="392">
        <f>IF('Firm Fixed Price'!F414="","",'Firm Fixed Price'!F414)</f>
        <v>0</v>
      </c>
      <c r="H314" s="392" t="str">
        <f>IF('Firm Fixed Price'!I414="","",'Firm Fixed Price'!I414)</f>
        <v/>
      </c>
      <c r="I314" s="393" t="str">
        <f>IF('Firm Fixed Price'!J414="","",'Firm Fixed Price'!J414)</f>
        <v/>
      </c>
      <c r="J314"/>
      <c r="K314"/>
      <c r="L314"/>
      <c r="M314"/>
      <c r="N314" s="73"/>
      <c r="O314" s="73"/>
    </row>
    <row r="315" spans="1:15" ht="18" hidden="1" customHeight="1" x14ac:dyDescent="0.25">
      <c r="A315" s="390" t="str">
        <f>'Base Period'!A315</f>
        <v/>
      </c>
      <c r="B315" s="391" t="str">
        <f>'Base Period'!B315</f>
        <v/>
      </c>
      <c r="C315" s="335">
        <f>IF('Firm Fixed Price'!C415="","",'Firm Fixed Price'!C415)</f>
        <v>0</v>
      </c>
      <c r="D315" s="335" t="str">
        <f>IF('Firm Fixed Price'!G415="","",'Firm Fixed Price'!G415)</f>
        <v/>
      </c>
      <c r="E315" s="335" t="str">
        <f>IF('Firm Fixed Price'!H415="","",'Firm Fixed Price'!H415)</f>
        <v/>
      </c>
      <c r="F315" s="392">
        <f>IF('Firm Fixed Price'!E415="","",'Firm Fixed Price'!E415)</f>
        <v>0</v>
      </c>
      <c r="G315" s="392">
        <f>IF('Firm Fixed Price'!F415="","",'Firm Fixed Price'!F415)</f>
        <v>0</v>
      </c>
      <c r="H315" s="392" t="str">
        <f>IF('Firm Fixed Price'!I415="","",'Firm Fixed Price'!I415)</f>
        <v/>
      </c>
      <c r="I315" s="393" t="str">
        <f>IF('Firm Fixed Price'!J415="","",'Firm Fixed Price'!J415)</f>
        <v/>
      </c>
      <c r="J315"/>
      <c r="K315"/>
      <c r="L315"/>
      <c r="M315"/>
      <c r="N315" s="73"/>
      <c r="O315" s="73"/>
    </row>
    <row r="316" spans="1:15" ht="18" hidden="1" customHeight="1" x14ac:dyDescent="0.25">
      <c r="A316" s="390" t="str">
        <f>'Base Period'!A316</f>
        <v/>
      </c>
      <c r="B316" s="391" t="str">
        <f>'Base Period'!B316</f>
        <v/>
      </c>
      <c r="C316" s="335">
        <f>IF('Firm Fixed Price'!C416="","",'Firm Fixed Price'!C416)</f>
        <v>0</v>
      </c>
      <c r="D316" s="335" t="str">
        <f>IF('Firm Fixed Price'!G416="","",'Firm Fixed Price'!G416)</f>
        <v/>
      </c>
      <c r="E316" s="335" t="str">
        <f>IF('Firm Fixed Price'!H416="","",'Firm Fixed Price'!H416)</f>
        <v/>
      </c>
      <c r="F316" s="392">
        <f>IF('Firm Fixed Price'!E416="","",'Firm Fixed Price'!E416)</f>
        <v>0</v>
      </c>
      <c r="G316" s="392">
        <f>IF('Firm Fixed Price'!F416="","",'Firm Fixed Price'!F416)</f>
        <v>0</v>
      </c>
      <c r="H316" s="392" t="str">
        <f>IF('Firm Fixed Price'!I416="","",'Firm Fixed Price'!I416)</f>
        <v/>
      </c>
      <c r="I316" s="393" t="str">
        <f>IF('Firm Fixed Price'!J416="","",'Firm Fixed Price'!J416)</f>
        <v/>
      </c>
      <c r="J316"/>
      <c r="K316"/>
      <c r="L316"/>
      <c r="M316"/>
      <c r="N316" s="73"/>
      <c r="O316" s="73"/>
    </row>
    <row r="317" spans="1:15" ht="18" hidden="1" customHeight="1" x14ac:dyDescent="0.25">
      <c r="A317" s="390" t="str">
        <f>'Base Period'!A317</f>
        <v/>
      </c>
      <c r="B317" s="391" t="str">
        <f>'Base Period'!B317</f>
        <v/>
      </c>
      <c r="C317" s="335">
        <f>IF('Firm Fixed Price'!C417="","",'Firm Fixed Price'!C417)</f>
        <v>0</v>
      </c>
      <c r="D317" s="335" t="str">
        <f>IF('Firm Fixed Price'!G417="","",'Firm Fixed Price'!G417)</f>
        <v/>
      </c>
      <c r="E317" s="335" t="str">
        <f>IF('Firm Fixed Price'!H417="","",'Firm Fixed Price'!H417)</f>
        <v/>
      </c>
      <c r="F317" s="392">
        <f>IF('Firm Fixed Price'!E417="","",'Firm Fixed Price'!E417)</f>
        <v>0</v>
      </c>
      <c r="G317" s="392">
        <f>IF('Firm Fixed Price'!F417="","",'Firm Fixed Price'!F417)</f>
        <v>0</v>
      </c>
      <c r="H317" s="392" t="str">
        <f>IF('Firm Fixed Price'!I417="","",'Firm Fixed Price'!I417)</f>
        <v/>
      </c>
      <c r="I317" s="393" t="str">
        <f>IF('Firm Fixed Price'!J417="","",'Firm Fixed Price'!J417)</f>
        <v/>
      </c>
      <c r="J317"/>
      <c r="K317"/>
      <c r="L317"/>
      <c r="M317"/>
      <c r="N317" s="73"/>
      <c r="O317" s="73"/>
    </row>
    <row r="318" spans="1:15" ht="18" hidden="1" customHeight="1" x14ac:dyDescent="0.25">
      <c r="A318" s="390" t="str">
        <f>'Base Period'!A318</f>
        <v/>
      </c>
      <c r="B318" s="391" t="str">
        <f>'Base Period'!B318</f>
        <v/>
      </c>
      <c r="C318" s="335">
        <f>IF('Firm Fixed Price'!C418="","",'Firm Fixed Price'!C418)</f>
        <v>0</v>
      </c>
      <c r="D318" s="335" t="str">
        <f>IF('Firm Fixed Price'!G418="","",'Firm Fixed Price'!G418)</f>
        <v/>
      </c>
      <c r="E318" s="335" t="str">
        <f>IF('Firm Fixed Price'!H418="","",'Firm Fixed Price'!H418)</f>
        <v/>
      </c>
      <c r="F318" s="392">
        <f>IF('Firm Fixed Price'!E418="","",'Firm Fixed Price'!E418)</f>
        <v>0</v>
      </c>
      <c r="G318" s="392">
        <f>IF('Firm Fixed Price'!F418="","",'Firm Fixed Price'!F418)</f>
        <v>0</v>
      </c>
      <c r="H318" s="392" t="str">
        <f>IF('Firm Fixed Price'!I418="","",'Firm Fixed Price'!I418)</f>
        <v/>
      </c>
      <c r="I318" s="393" t="str">
        <f>IF('Firm Fixed Price'!J418="","",'Firm Fixed Price'!J418)</f>
        <v/>
      </c>
      <c r="J318"/>
      <c r="K318"/>
      <c r="L318"/>
      <c r="M318"/>
      <c r="N318" s="73"/>
      <c r="O318" s="73"/>
    </row>
    <row r="319" spans="1:15" ht="18" hidden="1" customHeight="1" x14ac:dyDescent="0.25">
      <c r="A319" s="390" t="str">
        <f>'Base Period'!A319</f>
        <v/>
      </c>
      <c r="B319" s="391" t="str">
        <f>'Base Period'!B319</f>
        <v/>
      </c>
      <c r="C319" s="335">
        <f>IF('Firm Fixed Price'!C419="","",'Firm Fixed Price'!C419)</f>
        <v>0</v>
      </c>
      <c r="D319" s="335" t="str">
        <f>IF('Firm Fixed Price'!G419="","",'Firm Fixed Price'!G419)</f>
        <v/>
      </c>
      <c r="E319" s="335" t="str">
        <f>IF('Firm Fixed Price'!H419="","",'Firm Fixed Price'!H419)</f>
        <v/>
      </c>
      <c r="F319" s="392">
        <f>IF('Firm Fixed Price'!E419="","",'Firm Fixed Price'!E419)</f>
        <v>0</v>
      </c>
      <c r="G319" s="392">
        <f>IF('Firm Fixed Price'!F419="","",'Firm Fixed Price'!F419)</f>
        <v>0</v>
      </c>
      <c r="H319" s="392" t="str">
        <f>IF('Firm Fixed Price'!I419="","",'Firm Fixed Price'!I419)</f>
        <v/>
      </c>
      <c r="I319" s="393" t="str">
        <f>IF('Firm Fixed Price'!J419="","",'Firm Fixed Price'!J419)</f>
        <v/>
      </c>
      <c r="J319"/>
      <c r="K319"/>
      <c r="L319"/>
      <c r="M319"/>
      <c r="N319" s="73"/>
      <c r="O319" s="73"/>
    </row>
    <row r="320" spans="1:15" ht="18" hidden="1" customHeight="1" x14ac:dyDescent="0.25">
      <c r="A320" s="390" t="str">
        <f>'Base Period'!A320</f>
        <v/>
      </c>
      <c r="B320" s="391" t="str">
        <f>'Base Period'!B320</f>
        <v/>
      </c>
      <c r="C320" s="335">
        <f>IF('Firm Fixed Price'!C420="","",'Firm Fixed Price'!C420)</f>
        <v>0</v>
      </c>
      <c r="D320" s="335" t="str">
        <f>IF('Firm Fixed Price'!G420="","",'Firm Fixed Price'!G420)</f>
        <v/>
      </c>
      <c r="E320" s="335" t="str">
        <f>IF('Firm Fixed Price'!H420="","",'Firm Fixed Price'!H420)</f>
        <v/>
      </c>
      <c r="F320" s="392">
        <f>IF('Firm Fixed Price'!E420="","",'Firm Fixed Price'!E420)</f>
        <v>0</v>
      </c>
      <c r="G320" s="392">
        <f>IF('Firm Fixed Price'!F420="","",'Firm Fixed Price'!F420)</f>
        <v>0</v>
      </c>
      <c r="H320" s="392" t="str">
        <f>IF('Firm Fixed Price'!I420="","",'Firm Fixed Price'!I420)</f>
        <v/>
      </c>
      <c r="I320" s="393" t="str">
        <f>IF('Firm Fixed Price'!J420="","",'Firm Fixed Price'!J420)</f>
        <v/>
      </c>
      <c r="J320"/>
      <c r="K320"/>
      <c r="L320"/>
      <c r="M320"/>
      <c r="N320" s="73"/>
      <c r="O320" s="73"/>
    </row>
    <row r="321" spans="1:15" ht="18" hidden="1" customHeight="1" x14ac:dyDescent="0.25">
      <c r="A321" s="390" t="str">
        <f>'Base Period'!A321</f>
        <v/>
      </c>
      <c r="B321" s="391" t="str">
        <f>'Base Period'!B321</f>
        <v/>
      </c>
      <c r="C321" s="335">
        <f>IF('Firm Fixed Price'!C421="","",'Firm Fixed Price'!C421)</f>
        <v>0</v>
      </c>
      <c r="D321" s="335" t="str">
        <f>IF('Firm Fixed Price'!G421="","",'Firm Fixed Price'!G421)</f>
        <v/>
      </c>
      <c r="E321" s="335" t="str">
        <f>IF('Firm Fixed Price'!H421="","",'Firm Fixed Price'!H421)</f>
        <v/>
      </c>
      <c r="F321" s="392">
        <f>IF('Firm Fixed Price'!E421="","",'Firm Fixed Price'!E421)</f>
        <v>0</v>
      </c>
      <c r="G321" s="392">
        <f>IF('Firm Fixed Price'!F421="","",'Firm Fixed Price'!F421)</f>
        <v>0</v>
      </c>
      <c r="H321" s="392" t="str">
        <f>IF('Firm Fixed Price'!I421="","",'Firm Fixed Price'!I421)</f>
        <v/>
      </c>
      <c r="I321" s="393" t="str">
        <f>IF('Firm Fixed Price'!J421="","",'Firm Fixed Price'!J421)</f>
        <v/>
      </c>
      <c r="J321"/>
      <c r="K321"/>
      <c r="L321"/>
      <c r="M321"/>
      <c r="N321" s="73"/>
      <c r="O321" s="73"/>
    </row>
    <row r="322" spans="1:15" ht="18" hidden="1" customHeight="1" x14ac:dyDescent="0.25">
      <c r="A322" s="390" t="str">
        <f>'Base Period'!A322</f>
        <v/>
      </c>
      <c r="B322" s="391" t="str">
        <f>'Base Period'!B322</f>
        <v/>
      </c>
      <c r="C322" s="335">
        <f>IF('Firm Fixed Price'!C422="","",'Firm Fixed Price'!C422)</f>
        <v>0</v>
      </c>
      <c r="D322" s="335" t="str">
        <f>IF('Firm Fixed Price'!G422="","",'Firm Fixed Price'!G422)</f>
        <v/>
      </c>
      <c r="E322" s="335" t="str">
        <f>IF('Firm Fixed Price'!H422="","",'Firm Fixed Price'!H422)</f>
        <v/>
      </c>
      <c r="F322" s="392">
        <f>IF('Firm Fixed Price'!E422="","",'Firm Fixed Price'!E422)</f>
        <v>0</v>
      </c>
      <c r="G322" s="392">
        <f>IF('Firm Fixed Price'!F422="","",'Firm Fixed Price'!F422)</f>
        <v>0</v>
      </c>
      <c r="H322" s="392" t="str">
        <f>IF('Firm Fixed Price'!I422="","",'Firm Fixed Price'!I422)</f>
        <v/>
      </c>
      <c r="I322" s="393" t="str">
        <f>IF('Firm Fixed Price'!J422="","",'Firm Fixed Price'!J422)</f>
        <v/>
      </c>
      <c r="J322"/>
      <c r="K322"/>
      <c r="L322"/>
      <c r="M322"/>
      <c r="N322" s="73"/>
      <c r="O322" s="73"/>
    </row>
    <row r="323" spans="1:15" ht="18" hidden="1" customHeight="1" x14ac:dyDescent="0.25">
      <c r="A323" s="390" t="str">
        <f>'Base Period'!A323</f>
        <v/>
      </c>
      <c r="B323" s="391" t="str">
        <f>'Base Period'!B323</f>
        <v/>
      </c>
      <c r="C323" s="335">
        <f>IF('Firm Fixed Price'!C423="","",'Firm Fixed Price'!C423)</f>
        <v>0</v>
      </c>
      <c r="D323" s="335" t="str">
        <f>IF('Firm Fixed Price'!G423="","",'Firm Fixed Price'!G423)</f>
        <v/>
      </c>
      <c r="E323" s="335" t="str">
        <f>IF('Firm Fixed Price'!H423="","",'Firm Fixed Price'!H423)</f>
        <v/>
      </c>
      <c r="F323" s="392">
        <f>IF('Firm Fixed Price'!E423="","",'Firm Fixed Price'!E423)</f>
        <v>0</v>
      </c>
      <c r="G323" s="392">
        <f>IF('Firm Fixed Price'!F423="","",'Firm Fixed Price'!F423)</f>
        <v>0</v>
      </c>
      <c r="H323" s="392" t="str">
        <f>IF('Firm Fixed Price'!I423="","",'Firm Fixed Price'!I423)</f>
        <v/>
      </c>
      <c r="I323" s="393" t="str">
        <f>IF('Firm Fixed Price'!J423="","",'Firm Fixed Price'!J423)</f>
        <v/>
      </c>
      <c r="J323"/>
      <c r="K323"/>
      <c r="L323"/>
      <c r="M323"/>
      <c r="N323" s="73"/>
      <c r="O323" s="73"/>
    </row>
    <row r="324" spans="1:15" ht="18" hidden="1" customHeight="1" x14ac:dyDescent="0.25">
      <c r="A324" s="390" t="str">
        <f>'Base Period'!A324</f>
        <v/>
      </c>
      <c r="B324" s="391" t="str">
        <f>'Base Period'!B324</f>
        <v/>
      </c>
      <c r="C324" s="335">
        <f>IF('Firm Fixed Price'!C424="","",'Firm Fixed Price'!C424)</f>
        <v>0</v>
      </c>
      <c r="D324" s="335" t="str">
        <f>IF('Firm Fixed Price'!G424="","",'Firm Fixed Price'!G424)</f>
        <v/>
      </c>
      <c r="E324" s="335" t="str">
        <f>IF('Firm Fixed Price'!H424="","",'Firm Fixed Price'!H424)</f>
        <v/>
      </c>
      <c r="F324" s="392">
        <f>IF('Firm Fixed Price'!E424="","",'Firm Fixed Price'!E424)</f>
        <v>0</v>
      </c>
      <c r="G324" s="392">
        <f>IF('Firm Fixed Price'!F424="","",'Firm Fixed Price'!F424)</f>
        <v>0</v>
      </c>
      <c r="H324" s="392" t="str">
        <f>IF('Firm Fixed Price'!I424="","",'Firm Fixed Price'!I424)</f>
        <v/>
      </c>
      <c r="I324" s="393" t="str">
        <f>IF('Firm Fixed Price'!J424="","",'Firm Fixed Price'!J424)</f>
        <v/>
      </c>
      <c r="J324"/>
      <c r="K324"/>
      <c r="L324"/>
      <c r="M324"/>
      <c r="N324" s="73"/>
      <c r="O324" s="73"/>
    </row>
    <row r="325" spans="1:15" ht="18" hidden="1" customHeight="1" x14ac:dyDescent="0.25">
      <c r="A325" s="390" t="str">
        <f>'Base Period'!A325</f>
        <v/>
      </c>
      <c r="B325" s="391" t="str">
        <f>'Base Period'!B325</f>
        <v/>
      </c>
      <c r="C325" s="335">
        <f>IF('Firm Fixed Price'!C425="","",'Firm Fixed Price'!C425)</f>
        <v>0</v>
      </c>
      <c r="D325" s="335" t="str">
        <f>IF('Firm Fixed Price'!G425="","",'Firm Fixed Price'!G425)</f>
        <v/>
      </c>
      <c r="E325" s="335" t="str">
        <f>IF('Firm Fixed Price'!H425="","",'Firm Fixed Price'!H425)</f>
        <v/>
      </c>
      <c r="F325" s="392">
        <f>IF('Firm Fixed Price'!E425="","",'Firm Fixed Price'!E425)</f>
        <v>0</v>
      </c>
      <c r="G325" s="392">
        <f>IF('Firm Fixed Price'!F425="","",'Firm Fixed Price'!F425)</f>
        <v>0</v>
      </c>
      <c r="H325" s="392" t="str">
        <f>IF('Firm Fixed Price'!I425="","",'Firm Fixed Price'!I425)</f>
        <v/>
      </c>
      <c r="I325" s="393" t="str">
        <f>IF('Firm Fixed Price'!J425="","",'Firm Fixed Price'!J425)</f>
        <v/>
      </c>
      <c r="J325"/>
      <c r="K325"/>
      <c r="L325"/>
      <c r="M325"/>
      <c r="N325" s="73"/>
      <c r="O325" s="73"/>
    </row>
    <row r="326" spans="1:15" ht="18" hidden="1" customHeight="1" x14ac:dyDescent="0.25">
      <c r="A326" s="390" t="str">
        <f>'Base Period'!A326</f>
        <v/>
      </c>
      <c r="B326" s="391" t="str">
        <f>'Base Period'!B326</f>
        <v/>
      </c>
      <c r="C326" s="335">
        <f>IF('Firm Fixed Price'!C426="","",'Firm Fixed Price'!C426)</f>
        <v>0</v>
      </c>
      <c r="D326" s="335" t="str">
        <f>IF('Firm Fixed Price'!G426="","",'Firm Fixed Price'!G426)</f>
        <v/>
      </c>
      <c r="E326" s="335" t="str">
        <f>IF('Firm Fixed Price'!H426="","",'Firm Fixed Price'!H426)</f>
        <v/>
      </c>
      <c r="F326" s="392">
        <f>IF('Firm Fixed Price'!E426="","",'Firm Fixed Price'!E426)</f>
        <v>0</v>
      </c>
      <c r="G326" s="392">
        <f>IF('Firm Fixed Price'!F426="","",'Firm Fixed Price'!F426)</f>
        <v>0</v>
      </c>
      <c r="H326" s="392" t="str">
        <f>IF('Firm Fixed Price'!I426="","",'Firm Fixed Price'!I426)</f>
        <v/>
      </c>
      <c r="I326" s="393" t="str">
        <f>IF('Firm Fixed Price'!J426="","",'Firm Fixed Price'!J426)</f>
        <v/>
      </c>
      <c r="J326"/>
      <c r="K326"/>
      <c r="L326"/>
      <c r="M326"/>
      <c r="N326" s="73"/>
      <c r="O326" s="73"/>
    </row>
    <row r="327" spans="1:15" ht="18" hidden="1" customHeight="1" x14ac:dyDescent="0.25">
      <c r="A327" s="390" t="str">
        <f>'Base Period'!A327</f>
        <v/>
      </c>
      <c r="B327" s="391" t="str">
        <f>'Base Period'!B327</f>
        <v/>
      </c>
      <c r="C327" s="335">
        <f>IF('Firm Fixed Price'!C427="","",'Firm Fixed Price'!C427)</f>
        <v>0</v>
      </c>
      <c r="D327" s="335" t="str">
        <f>IF('Firm Fixed Price'!G427="","",'Firm Fixed Price'!G427)</f>
        <v/>
      </c>
      <c r="E327" s="335" t="str">
        <f>IF('Firm Fixed Price'!H427="","",'Firm Fixed Price'!H427)</f>
        <v/>
      </c>
      <c r="F327" s="392">
        <f>IF('Firm Fixed Price'!E427="","",'Firm Fixed Price'!E427)</f>
        <v>0</v>
      </c>
      <c r="G327" s="392">
        <f>IF('Firm Fixed Price'!F427="","",'Firm Fixed Price'!F427)</f>
        <v>0</v>
      </c>
      <c r="H327" s="392" t="str">
        <f>IF('Firm Fixed Price'!I427="","",'Firm Fixed Price'!I427)</f>
        <v/>
      </c>
      <c r="I327" s="393" t="str">
        <f>IF('Firm Fixed Price'!J427="","",'Firm Fixed Price'!J427)</f>
        <v/>
      </c>
      <c r="J327"/>
      <c r="K327"/>
      <c r="L327"/>
      <c r="M327"/>
      <c r="N327" s="73"/>
      <c r="O327" s="73"/>
    </row>
    <row r="328" spans="1:15" ht="18" hidden="1" customHeight="1" x14ac:dyDescent="0.25">
      <c r="A328" s="390" t="str">
        <f>'Base Period'!A328</f>
        <v/>
      </c>
      <c r="B328" s="391" t="str">
        <f>'Base Period'!B328</f>
        <v/>
      </c>
      <c r="C328" s="335">
        <f>IF('Firm Fixed Price'!C428="","",'Firm Fixed Price'!C428)</f>
        <v>0</v>
      </c>
      <c r="D328" s="335" t="str">
        <f>IF('Firm Fixed Price'!G428="","",'Firm Fixed Price'!G428)</f>
        <v/>
      </c>
      <c r="E328" s="335" t="str">
        <f>IF('Firm Fixed Price'!H428="","",'Firm Fixed Price'!H428)</f>
        <v/>
      </c>
      <c r="F328" s="392">
        <f>IF('Firm Fixed Price'!E428="","",'Firm Fixed Price'!E428)</f>
        <v>0</v>
      </c>
      <c r="G328" s="392">
        <f>IF('Firm Fixed Price'!F428="","",'Firm Fixed Price'!F428)</f>
        <v>0</v>
      </c>
      <c r="H328" s="392" t="str">
        <f>IF('Firm Fixed Price'!I428="","",'Firm Fixed Price'!I428)</f>
        <v/>
      </c>
      <c r="I328" s="393" t="str">
        <f>IF('Firm Fixed Price'!J428="","",'Firm Fixed Price'!J428)</f>
        <v/>
      </c>
      <c r="J328"/>
      <c r="K328"/>
      <c r="L328"/>
      <c r="M328"/>
      <c r="N328" s="73"/>
      <c r="O328" s="73"/>
    </row>
    <row r="329" spans="1:15" ht="18" hidden="1" customHeight="1" x14ac:dyDescent="0.25">
      <c r="A329" s="390" t="str">
        <f>'Base Period'!A329</f>
        <v/>
      </c>
      <c r="B329" s="391" t="str">
        <f>'Base Period'!B329</f>
        <v/>
      </c>
      <c r="C329" s="335">
        <f>IF('Firm Fixed Price'!C429="","",'Firm Fixed Price'!C429)</f>
        <v>0</v>
      </c>
      <c r="D329" s="335" t="str">
        <f>IF('Firm Fixed Price'!G429="","",'Firm Fixed Price'!G429)</f>
        <v/>
      </c>
      <c r="E329" s="335" t="str">
        <f>IF('Firm Fixed Price'!H429="","",'Firm Fixed Price'!H429)</f>
        <v/>
      </c>
      <c r="F329" s="392">
        <f>IF('Firm Fixed Price'!E429="","",'Firm Fixed Price'!E429)</f>
        <v>0</v>
      </c>
      <c r="G329" s="392">
        <f>IF('Firm Fixed Price'!F429="","",'Firm Fixed Price'!F429)</f>
        <v>0</v>
      </c>
      <c r="H329" s="392" t="str">
        <f>IF('Firm Fixed Price'!I429="","",'Firm Fixed Price'!I429)</f>
        <v/>
      </c>
      <c r="I329" s="393" t="str">
        <f>IF('Firm Fixed Price'!J429="","",'Firm Fixed Price'!J429)</f>
        <v/>
      </c>
      <c r="J329"/>
      <c r="K329"/>
      <c r="L329"/>
      <c r="M329"/>
      <c r="N329" s="73"/>
      <c r="O329" s="73"/>
    </row>
    <row r="330" spans="1:15" ht="18" hidden="1" customHeight="1" x14ac:dyDescent="0.25">
      <c r="A330" s="390" t="str">
        <f>'Base Period'!A330</f>
        <v/>
      </c>
      <c r="B330" s="391" t="str">
        <f>'Base Period'!B330</f>
        <v/>
      </c>
      <c r="C330" s="335">
        <f>IF('Firm Fixed Price'!C430="","",'Firm Fixed Price'!C430)</f>
        <v>0</v>
      </c>
      <c r="D330" s="335" t="str">
        <f>IF('Firm Fixed Price'!G430="","",'Firm Fixed Price'!G430)</f>
        <v/>
      </c>
      <c r="E330" s="335" t="str">
        <f>IF('Firm Fixed Price'!H430="","",'Firm Fixed Price'!H430)</f>
        <v/>
      </c>
      <c r="F330" s="392">
        <f>IF('Firm Fixed Price'!E430="","",'Firm Fixed Price'!E430)</f>
        <v>0</v>
      </c>
      <c r="G330" s="392">
        <f>IF('Firm Fixed Price'!F430="","",'Firm Fixed Price'!F430)</f>
        <v>0</v>
      </c>
      <c r="H330" s="392" t="str">
        <f>IF('Firm Fixed Price'!I430="","",'Firm Fixed Price'!I430)</f>
        <v/>
      </c>
      <c r="I330" s="393" t="str">
        <f>IF('Firm Fixed Price'!J430="","",'Firm Fixed Price'!J430)</f>
        <v/>
      </c>
      <c r="J330"/>
      <c r="K330"/>
      <c r="L330"/>
      <c r="M330"/>
      <c r="N330" s="73"/>
      <c r="O330" s="73"/>
    </row>
    <row r="331" spans="1:15" ht="18" hidden="1" customHeight="1" x14ac:dyDescent="0.25">
      <c r="A331" s="390" t="str">
        <f>'Base Period'!A331</f>
        <v/>
      </c>
      <c r="B331" s="391" t="str">
        <f>'Base Period'!B331</f>
        <v/>
      </c>
      <c r="C331" s="335">
        <f>IF('Firm Fixed Price'!C431="","",'Firm Fixed Price'!C431)</f>
        <v>0</v>
      </c>
      <c r="D331" s="335" t="str">
        <f>IF('Firm Fixed Price'!G431="","",'Firm Fixed Price'!G431)</f>
        <v/>
      </c>
      <c r="E331" s="335" t="str">
        <f>IF('Firm Fixed Price'!H431="","",'Firm Fixed Price'!H431)</f>
        <v/>
      </c>
      <c r="F331" s="392">
        <f>IF('Firm Fixed Price'!E431="","",'Firm Fixed Price'!E431)</f>
        <v>0</v>
      </c>
      <c r="G331" s="392">
        <f>IF('Firm Fixed Price'!F431="","",'Firm Fixed Price'!F431)</f>
        <v>0</v>
      </c>
      <c r="H331" s="392" t="str">
        <f>IF('Firm Fixed Price'!I431="","",'Firm Fixed Price'!I431)</f>
        <v/>
      </c>
      <c r="I331" s="393" t="str">
        <f>IF('Firm Fixed Price'!J431="","",'Firm Fixed Price'!J431)</f>
        <v/>
      </c>
      <c r="J331"/>
      <c r="K331"/>
      <c r="L331"/>
      <c r="M331"/>
      <c r="N331" s="73"/>
      <c r="O331" s="73"/>
    </row>
    <row r="332" spans="1:15" ht="18" hidden="1" customHeight="1" x14ac:dyDescent="0.25">
      <c r="A332" s="390" t="str">
        <f>'Base Period'!A332</f>
        <v/>
      </c>
      <c r="B332" s="391" t="str">
        <f>'Base Period'!B332</f>
        <v/>
      </c>
      <c r="C332" s="335">
        <f>IF('Firm Fixed Price'!C432="","",'Firm Fixed Price'!C432)</f>
        <v>0</v>
      </c>
      <c r="D332" s="335" t="str">
        <f>IF('Firm Fixed Price'!G432="","",'Firm Fixed Price'!G432)</f>
        <v/>
      </c>
      <c r="E332" s="335" t="str">
        <f>IF('Firm Fixed Price'!H432="","",'Firm Fixed Price'!H432)</f>
        <v/>
      </c>
      <c r="F332" s="392">
        <f>IF('Firm Fixed Price'!E432="","",'Firm Fixed Price'!E432)</f>
        <v>0</v>
      </c>
      <c r="G332" s="392">
        <f>IF('Firm Fixed Price'!F432="","",'Firm Fixed Price'!F432)</f>
        <v>0</v>
      </c>
      <c r="H332" s="392" t="str">
        <f>IF('Firm Fixed Price'!I432="","",'Firm Fixed Price'!I432)</f>
        <v/>
      </c>
      <c r="I332" s="393" t="str">
        <f>IF('Firm Fixed Price'!J432="","",'Firm Fixed Price'!J432)</f>
        <v/>
      </c>
      <c r="J332"/>
      <c r="K332"/>
      <c r="L332"/>
      <c r="M332"/>
      <c r="N332" s="73"/>
      <c r="O332" s="73"/>
    </row>
    <row r="333" spans="1:15" ht="18" hidden="1" customHeight="1" x14ac:dyDescent="0.25">
      <c r="A333" s="390" t="str">
        <f>'Base Period'!A333</f>
        <v/>
      </c>
      <c r="B333" s="391" t="str">
        <f>'Base Period'!B333</f>
        <v/>
      </c>
      <c r="C333" s="335">
        <f>IF('Firm Fixed Price'!C433="","",'Firm Fixed Price'!C433)</f>
        <v>0</v>
      </c>
      <c r="D333" s="335" t="str">
        <f>IF('Firm Fixed Price'!G433="","",'Firm Fixed Price'!G433)</f>
        <v/>
      </c>
      <c r="E333" s="335" t="str">
        <f>IF('Firm Fixed Price'!H433="","",'Firm Fixed Price'!H433)</f>
        <v/>
      </c>
      <c r="F333" s="392">
        <f>IF('Firm Fixed Price'!E433="","",'Firm Fixed Price'!E433)</f>
        <v>0</v>
      </c>
      <c r="G333" s="392">
        <f>IF('Firm Fixed Price'!F433="","",'Firm Fixed Price'!F433)</f>
        <v>0</v>
      </c>
      <c r="H333" s="392" t="str">
        <f>IF('Firm Fixed Price'!I433="","",'Firm Fixed Price'!I433)</f>
        <v/>
      </c>
      <c r="I333" s="393" t="str">
        <f>IF('Firm Fixed Price'!J433="","",'Firm Fixed Price'!J433)</f>
        <v/>
      </c>
      <c r="J333"/>
      <c r="K333"/>
      <c r="L333"/>
      <c r="M333"/>
      <c r="N333" s="73"/>
      <c r="O333" s="73"/>
    </row>
    <row r="334" spans="1:15" ht="18" hidden="1" customHeight="1" x14ac:dyDescent="0.25">
      <c r="A334" s="390" t="str">
        <f>'Base Period'!A334</f>
        <v/>
      </c>
      <c r="B334" s="391" t="str">
        <f>'Base Period'!B334</f>
        <v/>
      </c>
      <c r="C334" s="335">
        <f>IF('Firm Fixed Price'!C434="","",'Firm Fixed Price'!C434)</f>
        <v>0</v>
      </c>
      <c r="D334" s="335" t="str">
        <f>IF('Firm Fixed Price'!G434="","",'Firm Fixed Price'!G434)</f>
        <v/>
      </c>
      <c r="E334" s="335" t="str">
        <f>IF('Firm Fixed Price'!H434="","",'Firm Fixed Price'!H434)</f>
        <v/>
      </c>
      <c r="F334" s="392">
        <f>IF('Firm Fixed Price'!E434="","",'Firm Fixed Price'!E434)</f>
        <v>0</v>
      </c>
      <c r="G334" s="392">
        <f>IF('Firm Fixed Price'!F434="","",'Firm Fixed Price'!F434)</f>
        <v>0</v>
      </c>
      <c r="H334" s="392" t="str">
        <f>IF('Firm Fixed Price'!I434="","",'Firm Fixed Price'!I434)</f>
        <v/>
      </c>
      <c r="I334" s="393" t="str">
        <f>IF('Firm Fixed Price'!J434="","",'Firm Fixed Price'!J434)</f>
        <v/>
      </c>
      <c r="J334"/>
      <c r="K334"/>
      <c r="L334"/>
      <c r="M334"/>
      <c r="N334" s="73"/>
      <c r="O334" s="73"/>
    </row>
    <row r="335" spans="1:15" ht="18" hidden="1" customHeight="1" x14ac:dyDescent="0.25">
      <c r="A335" s="390" t="str">
        <f>'Base Period'!A335</f>
        <v/>
      </c>
      <c r="B335" s="391" t="str">
        <f>'Base Period'!B335</f>
        <v/>
      </c>
      <c r="C335" s="335">
        <f>IF('Firm Fixed Price'!C435="","",'Firm Fixed Price'!C435)</f>
        <v>0</v>
      </c>
      <c r="D335" s="335" t="str">
        <f>IF('Firm Fixed Price'!G435="","",'Firm Fixed Price'!G435)</f>
        <v/>
      </c>
      <c r="E335" s="335" t="str">
        <f>IF('Firm Fixed Price'!H435="","",'Firm Fixed Price'!H435)</f>
        <v/>
      </c>
      <c r="F335" s="392">
        <f>IF('Firm Fixed Price'!E435="","",'Firm Fixed Price'!E435)</f>
        <v>0</v>
      </c>
      <c r="G335" s="392">
        <f>IF('Firm Fixed Price'!F435="","",'Firm Fixed Price'!F435)</f>
        <v>0</v>
      </c>
      <c r="H335" s="392" t="str">
        <f>IF('Firm Fixed Price'!I435="","",'Firm Fixed Price'!I435)</f>
        <v/>
      </c>
      <c r="I335" s="393" t="str">
        <f>IF('Firm Fixed Price'!J435="","",'Firm Fixed Price'!J435)</f>
        <v/>
      </c>
      <c r="J335"/>
      <c r="K335"/>
      <c r="L335"/>
      <c r="M335"/>
      <c r="N335" s="73"/>
      <c r="O335" s="73"/>
    </row>
    <row r="336" spans="1:15" ht="18" hidden="1" customHeight="1" x14ac:dyDescent="0.25">
      <c r="A336" s="390" t="str">
        <f>'Base Period'!A336</f>
        <v/>
      </c>
      <c r="B336" s="391" t="str">
        <f>'Base Period'!B336</f>
        <v/>
      </c>
      <c r="C336" s="335">
        <f>IF('Firm Fixed Price'!C436="","",'Firm Fixed Price'!C436)</f>
        <v>0</v>
      </c>
      <c r="D336" s="335" t="str">
        <f>IF('Firm Fixed Price'!G436="","",'Firm Fixed Price'!G436)</f>
        <v/>
      </c>
      <c r="E336" s="335" t="str">
        <f>IF('Firm Fixed Price'!H436="","",'Firm Fixed Price'!H436)</f>
        <v/>
      </c>
      <c r="F336" s="392">
        <f>IF('Firm Fixed Price'!E436="","",'Firm Fixed Price'!E436)</f>
        <v>0</v>
      </c>
      <c r="G336" s="392">
        <f>IF('Firm Fixed Price'!F436="","",'Firm Fixed Price'!F436)</f>
        <v>0</v>
      </c>
      <c r="H336" s="392" t="str">
        <f>IF('Firm Fixed Price'!I436="","",'Firm Fixed Price'!I436)</f>
        <v/>
      </c>
      <c r="I336" s="393" t="str">
        <f>IF('Firm Fixed Price'!J436="","",'Firm Fixed Price'!J436)</f>
        <v/>
      </c>
      <c r="J336"/>
      <c r="K336"/>
      <c r="L336"/>
      <c r="M336"/>
      <c r="N336" s="73"/>
      <c r="O336" s="73"/>
    </row>
    <row r="337" spans="1:15" ht="18" hidden="1" customHeight="1" x14ac:dyDescent="0.25">
      <c r="A337" s="390" t="str">
        <f>'Base Period'!A337</f>
        <v/>
      </c>
      <c r="B337" s="391" t="str">
        <f>'Base Period'!B337</f>
        <v/>
      </c>
      <c r="C337" s="335">
        <f>IF('Firm Fixed Price'!C437="","",'Firm Fixed Price'!C437)</f>
        <v>0</v>
      </c>
      <c r="D337" s="335" t="str">
        <f>IF('Firm Fixed Price'!G437="","",'Firm Fixed Price'!G437)</f>
        <v/>
      </c>
      <c r="E337" s="335" t="str">
        <f>IF('Firm Fixed Price'!H437="","",'Firm Fixed Price'!H437)</f>
        <v/>
      </c>
      <c r="F337" s="392">
        <f>IF('Firm Fixed Price'!E437="","",'Firm Fixed Price'!E437)</f>
        <v>0</v>
      </c>
      <c r="G337" s="392">
        <f>IF('Firm Fixed Price'!F437="","",'Firm Fixed Price'!F437)</f>
        <v>0</v>
      </c>
      <c r="H337" s="392" t="str">
        <f>IF('Firm Fixed Price'!I437="","",'Firm Fixed Price'!I437)</f>
        <v/>
      </c>
      <c r="I337" s="393" t="str">
        <f>IF('Firm Fixed Price'!J437="","",'Firm Fixed Price'!J437)</f>
        <v/>
      </c>
      <c r="J337"/>
      <c r="K337"/>
      <c r="L337"/>
      <c r="M337"/>
      <c r="N337" s="73"/>
      <c r="O337" s="73"/>
    </row>
    <row r="338" spans="1:15" ht="18" hidden="1" customHeight="1" x14ac:dyDescent="0.25">
      <c r="A338" s="390" t="str">
        <f>'Base Period'!A338</f>
        <v/>
      </c>
      <c r="B338" s="391" t="str">
        <f>'Base Period'!B338</f>
        <v/>
      </c>
      <c r="C338" s="335">
        <f>IF('Firm Fixed Price'!C438="","",'Firm Fixed Price'!C438)</f>
        <v>0</v>
      </c>
      <c r="D338" s="335" t="str">
        <f>IF('Firm Fixed Price'!G438="","",'Firm Fixed Price'!G438)</f>
        <v/>
      </c>
      <c r="E338" s="335" t="str">
        <f>IF('Firm Fixed Price'!H438="","",'Firm Fixed Price'!H438)</f>
        <v/>
      </c>
      <c r="F338" s="392">
        <f>IF('Firm Fixed Price'!E438="","",'Firm Fixed Price'!E438)</f>
        <v>0</v>
      </c>
      <c r="G338" s="392">
        <f>IF('Firm Fixed Price'!F438="","",'Firm Fixed Price'!F438)</f>
        <v>0</v>
      </c>
      <c r="H338" s="392" t="str">
        <f>IF('Firm Fixed Price'!I438="","",'Firm Fixed Price'!I438)</f>
        <v/>
      </c>
      <c r="I338" s="393" t="str">
        <f>IF('Firm Fixed Price'!J438="","",'Firm Fixed Price'!J438)</f>
        <v/>
      </c>
      <c r="J338"/>
      <c r="K338"/>
      <c r="L338"/>
      <c r="M338"/>
      <c r="N338" s="73"/>
      <c r="O338" s="73"/>
    </row>
    <row r="339" spans="1:15" ht="18" hidden="1" customHeight="1" x14ac:dyDescent="0.25">
      <c r="A339" s="390" t="str">
        <f>'Base Period'!A339</f>
        <v/>
      </c>
      <c r="B339" s="391" t="str">
        <f>'Base Period'!B339</f>
        <v/>
      </c>
      <c r="C339" s="335">
        <f>IF('Firm Fixed Price'!C439="","",'Firm Fixed Price'!C439)</f>
        <v>0</v>
      </c>
      <c r="D339" s="335" t="str">
        <f>IF('Firm Fixed Price'!G439="","",'Firm Fixed Price'!G439)</f>
        <v/>
      </c>
      <c r="E339" s="335" t="str">
        <f>IF('Firm Fixed Price'!H439="","",'Firm Fixed Price'!H439)</f>
        <v/>
      </c>
      <c r="F339" s="392">
        <f>IF('Firm Fixed Price'!E439="","",'Firm Fixed Price'!E439)</f>
        <v>0</v>
      </c>
      <c r="G339" s="392">
        <f>IF('Firm Fixed Price'!F439="","",'Firm Fixed Price'!F439)</f>
        <v>0</v>
      </c>
      <c r="H339" s="392" t="str">
        <f>IF('Firm Fixed Price'!I439="","",'Firm Fixed Price'!I439)</f>
        <v/>
      </c>
      <c r="I339" s="393" t="str">
        <f>IF('Firm Fixed Price'!J439="","",'Firm Fixed Price'!J439)</f>
        <v/>
      </c>
      <c r="J339"/>
      <c r="K339"/>
      <c r="L339"/>
      <c r="M339"/>
      <c r="N339" s="73"/>
      <c r="O339" s="73"/>
    </row>
    <row r="340" spans="1:15" ht="18" hidden="1" customHeight="1" x14ac:dyDescent="0.25">
      <c r="A340" s="390" t="str">
        <f>'Base Period'!A340</f>
        <v/>
      </c>
      <c r="B340" s="391" t="str">
        <f>'Base Period'!B340</f>
        <v/>
      </c>
      <c r="C340" s="335">
        <f>IF('Firm Fixed Price'!C440="","",'Firm Fixed Price'!C440)</f>
        <v>0</v>
      </c>
      <c r="D340" s="335" t="str">
        <f>IF('Firm Fixed Price'!G440="","",'Firm Fixed Price'!G440)</f>
        <v/>
      </c>
      <c r="E340" s="335" t="str">
        <f>IF('Firm Fixed Price'!H440="","",'Firm Fixed Price'!H440)</f>
        <v/>
      </c>
      <c r="F340" s="392">
        <f>IF('Firm Fixed Price'!E440="","",'Firm Fixed Price'!E440)</f>
        <v>0</v>
      </c>
      <c r="G340" s="392">
        <f>IF('Firm Fixed Price'!F440="","",'Firm Fixed Price'!F440)</f>
        <v>0</v>
      </c>
      <c r="H340" s="392" t="str">
        <f>IF('Firm Fixed Price'!I440="","",'Firm Fixed Price'!I440)</f>
        <v/>
      </c>
      <c r="I340" s="393" t="str">
        <f>IF('Firm Fixed Price'!J440="","",'Firm Fixed Price'!J440)</f>
        <v/>
      </c>
      <c r="J340"/>
      <c r="K340"/>
      <c r="L340"/>
      <c r="M340"/>
      <c r="N340" s="73"/>
      <c r="O340" s="73"/>
    </row>
    <row r="341" spans="1:15" ht="18" hidden="1" customHeight="1" x14ac:dyDescent="0.25">
      <c r="A341" s="390" t="str">
        <f>'Base Period'!A341</f>
        <v/>
      </c>
      <c r="B341" s="391" t="str">
        <f>'Base Period'!B341</f>
        <v/>
      </c>
      <c r="C341" s="335">
        <f>IF('Firm Fixed Price'!C441="","",'Firm Fixed Price'!C441)</f>
        <v>0</v>
      </c>
      <c r="D341" s="335" t="str">
        <f>IF('Firm Fixed Price'!G441="","",'Firm Fixed Price'!G441)</f>
        <v/>
      </c>
      <c r="E341" s="335" t="str">
        <f>IF('Firm Fixed Price'!H441="","",'Firm Fixed Price'!H441)</f>
        <v/>
      </c>
      <c r="F341" s="392">
        <f>IF('Firm Fixed Price'!E441="","",'Firm Fixed Price'!E441)</f>
        <v>0</v>
      </c>
      <c r="G341" s="392">
        <f>IF('Firm Fixed Price'!F441="","",'Firm Fixed Price'!F441)</f>
        <v>0</v>
      </c>
      <c r="H341" s="392" t="str">
        <f>IF('Firm Fixed Price'!I441="","",'Firm Fixed Price'!I441)</f>
        <v/>
      </c>
      <c r="I341" s="393" t="str">
        <f>IF('Firm Fixed Price'!J441="","",'Firm Fixed Price'!J441)</f>
        <v/>
      </c>
      <c r="J341"/>
      <c r="K341"/>
      <c r="L341"/>
      <c r="M341"/>
      <c r="N341" s="73"/>
      <c r="O341" s="73"/>
    </row>
    <row r="342" spans="1:15" ht="18" hidden="1" customHeight="1" x14ac:dyDescent="0.25">
      <c r="A342" s="390" t="str">
        <f>'Base Period'!A342</f>
        <v/>
      </c>
      <c r="B342" s="391" t="str">
        <f>'Base Period'!B342</f>
        <v/>
      </c>
      <c r="C342" s="335">
        <f>IF('Firm Fixed Price'!C442="","",'Firm Fixed Price'!C442)</f>
        <v>0</v>
      </c>
      <c r="D342" s="335" t="str">
        <f>IF('Firm Fixed Price'!G442="","",'Firm Fixed Price'!G442)</f>
        <v/>
      </c>
      <c r="E342" s="335" t="str">
        <f>IF('Firm Fixed Price'!H442="","",'Firm Fixed Price'!H442)</f>
        <v/>
      </c>
      <c r="F342" s="392">
        <f>IF('Firm Fixed Price'!E442="","",'Firm Fixed Price'!E442)</f>
        <v>0</v>
      </c>
      <c r="G342" s="392">
        <f>IF('Firm Fixed Price'!F442="","",'Firm Fixed Price'!F442)</f>
        <v>0</v>
      </c>
      <c r="H342" s="392" t="str">
        <f>IF('Firm Fixed Price'!I442="","",'Firm Fixed Price'!I442)</f>
        <v/>
      </c>
      <c r="I342" s="393" t="str">
        <f>IF('Firm Fixed Price'!J442="","",'Firm Fixed Price'!J442)</f>
        <v/>
      </c>
      <c r="J342"/>
      <c r="K342"/>
      <c r="L342"/>
      <c r="M342"/>
      <c r="N342" s="73"/>
      <c r="O342" s="73"/>
    </row>
    <row r="343" spans="1:15" ht="18" hidden="1" customHeight="1" x14ac:dyDescent="0.25">
      <c r="A343" s="390" t="str">
        <f>'Base Period'!A343</f>
        <v/>
      </c>
      <c r="B343" s="391" t="str">
        <f>'Base Period'!B343</f>
        <v/>
      </c>
      <c r="C343" s="335">
        <f>IF('Firm Fixed Price'!C443="","",'Firm Fixed Price'!C443)</f>
        <v>0</v>
      </c>
      <c r="D343" s="335" t="str">
        <f>IF('Firm Fixed Price'!G443="","",'Firm Fixed Price'!G443)</f>
        <v/>
      </c>
      <c r="E343" s="335" t="str">
        <f>IF('Firm Fixed Price'!H443="","",'Firm Fixed Price'!H443)</f>
        <v/>
      </c>
      <c r="F343" s="392">
        <f>IF('Firm Fixed Price'!E443="","",'Firm Fixed Price'!E443)</f>
        <v>0</v>
      </c>
      <c r="G343" s="392">
        <f>IF('Firm Fixed Price'!F443="","",'Firm Fixed Price'!F443)</f>
        <v>0</v>
      </c>
      <c r="H343" s="392" t="str">
        <f>IF('Firm Fixed Price'!I443="","",'Firm Fixed Price'!I443)</f>
        <v/>
      </c>
      <c r="I343" s="393" t="str">
        <f>IF('Firm Fixed Price'!J443="","",'Firm Fixed Price'!J443)</f>
        <v/>
      </c>
      <c r="J343"/>
      <c r="K343"/>
      <c r="L343"/>
      <c r="M343"/>
      <c r="N343" s="73"/>
      <c r="O343" s="73"/>
    </row>
    <row r="344" spans="1:15" ht="18" hidden="1" customHeight="1" x14ac:dyDescent="0.25">
      <c r="A344" s="390" t="str">
        <f>'Base Period'!A344</f>
        <v/>
      </c>
      <c r="B344" s="391" t="str">
        <f>'Base Period'!B344</f>
        <v/>
      </c>
      <c r="C344" s="335">
        <f>IF('Firm Fixed Price'!C444="","",'Firm Fixed Price'!C444)</f>
        <v>0</v>
      </c>
      <c r="D344" s="335" t="str">
        <f>IF('Firm Fixed Price'!G444="","",'Firm Fixed Price'!G444)</f>
        <v/>
      </c>
      <c r="E344" s="335" t="str">
        <f>IF('Firm Fixed Price'!H444="","",'Firm Fixed Price'!H444)</f>
        <v/>
      </c>
      <c r="F344" s="392">
        <f>IF('Firm Fixed Price'!E444="","",'Firm Fixed Price'!E444)</f>
        <v>0</v>
      </c>
      <c r="G344" s="392">
        <f>IF('Firm Fixed Price'!F444="","",'Firm Fixed Price'!F444)</f>
        <v>0</v>
      </c>
      <c r="H344" s="392" t="str">
        <f>IF('Firm Fixed Price'!I444="","",'Firm Fixed Price'!I444)</f>
        <v/>
      </c>
      <c r="I344" s="393" t="str">
        <f>IF('Firm Fixed Price'!J444="","",'Firm Fixed Price'!J444)</f>
        <v/>
      </c>
      <c r="J344"/>
      <c r="K344"/>
      <c r="L344"/>
      <c r="M344"/>
      <c r="N344" s="73"/>
      <c r="O344" s="73"/>
    </row>
    <row r="345" spans="1:15" ht="18" hidden="1" customHeight="1" x14ac:dyDescent="0.25">
      <c r="A345" s="390" t="str">
        <f>'Base Period'!A345</f>
        <v/>
      </c>
      <c r="B345" s="391" t="str">
        <f>'Base Period'!B345</f>
        <v/>
      </c>
      <c r="C345" s="335">
        <f>IF('Firm Fixed Price'!C445="","",'Firm Fixed Price'!C445)</f>
        <v>0</v>
      </c>
      <c r="D345" s="335" t="str">
        <f>IF('Firm Fixed Price'!G445="","",'Firm Fixed Price'!G445)</f>
        <v/>
      </c>
      <c r="E345" s="335" t="str">
        <f>IF('Firm Fixed Price'!H445="","",'Firm Fixed Price'!H445)</f>
        <v/>
      </c>
      <c r="F345" s="392">
        <f>IF('Firm Fixed Price'!E445="","",'Firm Fixed Price'!E445)</f>
        <v>0</v>
      </c>
      <c r="G345" s="392">
        <f>IF('Firm Fixed Price'!F445="","",'Firm Fixed Price'!F445)</f>
        <v>0</v>
      </c>
      <c r="H345" s="392" t="str">
        <f>IF('Firm Fixed Price'!I445="","",'Firm Fixed Price'!I445)</f>
        <v/>
      </c>
      <c r="I345" s="393" t="str">
        <f>IF('Firm Fixed Price'!J445="","",'Firm Fixed Price'!J445)</f>
        <v/>
      </c>
      <c r="J345"/>
      <c r="K345"/>
      <c r="L345"/>
      <c r="M345"/>
      <c r="N345" s="73"/>
      <c r="O345" s="73"/>
    </row>
    <row r="346" spans="1:15" ht="18" hidden="1" customHeight="1" x14ac:dyDescent="0.25">
      <c r="A346" s="390" t="str">
        <f>'Base Period'!A346</f>
        <v/>
      </c>
      <c r="B346" s="391" t="str">
        <f>'Base Period'!B346</f>
        <v/>
      </c>
      <c r="C346" s="335">
        <f>IF('Firm Fixed Price'!C446="","",'Firm Fixed Price'!C446)</f>
        <v>0</v>
      </c>
      <c r="D346" s="335" t="str">
        <f>IF('Firm Fixed Price'!G446="","",'Firm Fixed Price'!G446)</f>
        <v/>
      </c>
      <c r="E346" s="335" t="str">
        <f>IF('Firm Fixed Price'!H446="","",'Firm Fixed Price'!H446)</f>
        <v/>
      </c>
      <c r="F346" s="392">
        <f>IF('Firm Fixed Price'!E446="","",'Firm Fixed Price'!E446)</f>
        <v>0</v>
      </c>
      <c r="G346" s="392">
        <f>IF('Firm Fixed Price'!F446="","",'Firm Fixed Price'!F446)</f>
        <v>0</v>
      </c>
      <c r="H346" s="392" t="str">
        <f>IF('Firm Fixed Price'!I446="","",'Firm Fixed Price'!I446)</f>
        <v/>
      </c>
      <c r="I346" s="393" t="str">
        <f>IF('Firm Fixed Price'!J446="","",'Firm Fixed Price'!J446)</f>
        <v/>
      </c>
      <c r="J346"/>
      <c r="K346"/>
      <c r="L346"/>
      <c r="M346"/>
      <c r="N346" s="73"/>
      <c r="O346" s="73"/>
    </row>
    <row r="347" spans="1:15" ht="18" hidden="1" customHeight="1" x14ac:dyDescent="0.25">
      <c r="A347" s="390" t="str">
        <f>'Base Period'!A347</f>
        <v/>
      </c>
      <c r="B347" s="391" t="str">
        <f>'Base Period'!B347</f>
        <v/>
      </c>
      <c r="C347" s="335">
        <f>IF('Firm Fixed Price'!C447="","",'Firm Fixed Price'!C447)</f>
        <v>0</v>
      </c>
      <c r="D347" s="335" t="str">
        <f>IF('Firm Fixed Price'!G447="","",'Firm Fixed Price'!G447)</f>
        <v/>
      </c>
      <c r="E347" s="335" t="str">
        <f>IF('Firm Fixed Price'!H447="","",'Firm Fixed Price'!H447)</f>
        <v/>
      </c>
      <c r="F347" s="392">
        <f>IF('Firm Fixed Price'!E447="","",'Firm Fixed Price'!E447)</f>
        <v>0</v>
      </c>
      <c r="G347" s="392">
        <f>IF('Firm Fixed Price'!F447="","",'Firm Fixed Price'!F447)</f>
        <v>0</v>
      </c>
      <c r="H347" s="392" t="str">
        <f>IF('Firm Fixed Price'!I447="","",'Firm Fixed Price'!I447)</f>
        <v/>
      </c>
      <c r="I347" s="393" t="str">
        <f>IF('Firm Fixed Price'!J447="","",'Firm Fixed Price'!J447)</f>
        <v/>
      </c>
      <c r="J347"/>
      <c r="K347"/>
      <c r="L347"/>
      <c r="M347"/>
      <c r="N347" s="73"/>
      <c r="O347" s="73"/>
    </row>
    <row r="348" spans="1:15" ht="18" hidden="1" customHeight="1" x14ac:dyDescent="0.25">
      <c r="A348" s="390" t="str">
        <f>'Base Period'!A348</f>
        <v/>
      </c>
      <c r="B348" s="391" t="str">
        <f>'Base Period'!B348</f>
        <v/>
      </c>
      <c r="C348" s="335">
        <f>IF('Firm Fixed Price'!C448="","",'Firm Fixed Price'!C448)</f>
        <v>0</v>
      </c>
      <c r="D348" s="335" t="str">
        <f>IF('Firm Fixed Price'!G448="","",'Firm Fixed Price'!G448)</f>
        <v/>
      </c>
      <c r="E348" s="335" t="str">
        <f>IF('Firm Fixed Price'!H448="","",'Firm Fixed Price'!H448)</f>
        <v/>
      </c>
      <c r="F348" s="392">
        <f>IF('Firm Fixed Price'!E448="","",'Firm Fixed Price'!E448)</f>
        <v>0</v>
      </c>
      <c r="G348" s="392">
        <f>IF('Firm Fixed Price'!F448="","",'Firm Fixed Price'!F448)</f>
        <v>0</v>
      </c>
      <c r="H348" s="392" t="str">
        <f>IF('Firm Fixed Price'!I448="","",'Firm Fixed Price'!I448)</f>
        <v/>
      </c>
      <c r="I348" s="393" t="str">
        <f>IF('Firm Fixed Price'!J448="","",'Firm Fixed Price'!J448)</f>
        <v/>
      </c>
      <c r="J348"/>
      <c r="K348"/>
      <c r="L348"/>
      <c r="M348"/>
      <c r="N348" s="73"/>
      <c r="O348" s="73"/>
    </row>
    <row r="349" spans="1:15" ht="18" hidden="1" customHeight="1" x14ac:dyDescent="0.25">
      <c r="A349" s="390" t="str">
        <f>'Base Period'!A349</f>
        <v/>
      </c>
      <c r="B349" s="391" t="str">
        <f>'Base Period'!B349</f>
        <v/>
      </c>
      <c r="C349" s="335">
        <f>IF('Firm Fixed Price'!C449="","",'Firm Fixed Price'!C449)</f>
        <v>0</v>
      </c>
      <c r="D349" s="335" t="str">
        <f>IF('Firm Fixed Price'!G449="","",'Firm Fixed Price'!G449)</f>
        <v/>
      </c>
      <c r="E349" s="335" t="str">
        <f>IF('Firm Fixed Price'!H449="","",'Firm Fixed Price'!H449)</f>
        <v/>
      </c>
      <c r="F349" s="392">
        <f>IF('Firm Fixed Price'!E449="","",'Firm Fixed Price'!E449)</f>
        <v>0</v>
      </c>
      <c r="G349" s="392">
        <f>IF('Firm Fixed Price'!F449="","",'Firm Fixed Price'!F449)</f>
        <v>0</v>
      </c>
      <c r="H349" s="392" t="str">
        <f>IF('Firm Fixed Price'!I449="","",'Firm Fixed Price'!I449)</f>
        <v/>
      </c>
      <c r="I349" s="393" t="str">
        <f>IF('Firm Fixed Price'!J449="","",'Firm Fixed Price'!J449)</f>
        <v/>
      </c>
      <c r="J349"/>
      <c r="K349"/>
      <c r="L349"/>
      <c r="M349"/>
      <c r="N349" s="73"/>
      <c r="O349" s="73"/>
    </row>
    <row r="350" spans="1:15" ht="18" hidden="1" customHeight="1" x14ac:dyDescent="0.25">
      <c r="A350" s="390" t="str">
        <f>'Base Period'!A350</f>
        <v/>
      </c>
      <c r="B350" s="391" t="str">
        <f>'Base Period'!B350</f>
        <v/>
      </c>
      <c r="C350" s="335">
        <f>IF('Firm Fixed Price'!C450="","",'Firm Fixed Price'!C450)</f>
        <v>0</v>
      </c>
      <c r="D350" s="335" t="str">
        <f>IF('Firm Fixed Price'!G450="","",'Firm Fixed Price'!G450)</f>
        <v/>
      </c>
      <c r="E350" s="335" t="str">
        <f>IF('Firm Fixed Price'!H450="","",'Firm Fixed Price'!H450)</f>
        <v/>
      </c>
      <c r="F350" s="392">
        <f>IF('Firm Fixed Price'!E450="","",'Firm Fixed Price'!E450)</f>
        <v>0</v>
      </c>
      <c r="G350" s="392">
        <f>IF('Firm Fixed Price'!F450="","",'Firm Fixed Price'!F450)</f>
        <v>0</v>
      </c>
      <c r="H350" s="392" t="str">
        <f>IF('Firm Fixed Price'!I450="","",'Firm Fixed Price'!I450)</f>
        <v/>
      </c>
      <c r="I350" s="393" t="str">
        <f>IF('Firm Fixed Price'!J450="","",'Firm Fixed Price'!J450)</f>
        <v/>
      </c>
      <c r="J350"/>
      <c r="K350"/>
      <c r="L350"/>
      <c r="M350"/>
      <c r="N350" s="73"/>
      <c r="O350" s="73"/>
    </row>
    <row r="351" spans="1:15" ht="18" hidden="1" customHeight="1" x14ac:dyDescent="0.25">
      <c r="A351" s="390" t="str">
        <f>'Base Period'!A351</f>
        <v/>
      </c>
      <c r="B351" s="391" t="str">
        <f>'Base Period'!B351</f>
        <v/>
      </c>
      <c r="C351" s="335">
        <f>IF('Firm Fixed Price'!C451="","",'Firm Fixed Price'!C451)</f>
        <v>0</v>
      </c>
      <c r="D351" s="335" t="str">
        <f>IF('Firm Fixed Price'!G451="","",'Firm Fixed Price'!G451)</f>
        <v/>
      </c>
      <c r="E351" s="335" t="str">
        <f>IF('Firm Fixed Price'!H451="","",'Firm Fixed Price'!H451)</f>
        <v/>
      </c>
      <c r="F351" s="392">
        <f>IF('Firm Fixed Price'!E451="","",'Firm Fixed Price'!E451)</f>
        <v>0</v>
      </c>
      <c r="G351" s="392">
        <f>IF('Firm Fixed Price'!F451="","",'Firm Fixed Price'!F451)</f>
        <v>0</v>
      </c>
      <c r="H351" s="392" t="str">
        <f>IF('Firm Fixed Price'!I451="","",'Firm Fixed Price'!I451)</f>
        <v/>
      </c>
      <c r="I351" s="393" t="str">
        <f>IF('Firm Fixed Price'!J451="","",'Firm Fixed Price'!J451)</f>
        <v/>
      </c>
      <c r="J351"/>
      <c r="K351"/>
      <c r="L351"/>
      <c r="M351"/>
      <c r="N351" s="73"/>
      <c r="O351" s="73"/>
    </row>
    <row r="352" spans="1:15" ht="18" hidden="1" customHeight="1" x14ac:dyDescent="0.25">
      <c r="A352" s="390" t="str">
        <f>'Base Period'!A352</f>
        <v/>
      </c>
      <c r="B352" s="391" t="str">
        <f>'Base Period'!B352</f>
        <v/>
      </c>
      <c r="C352" s="335">
        <f>IF('Firm Fixed Price'!C452="","",'Firm Fixed Price'!C452)</f>
        <v>0</v>
      </c>
      <c r="D352" s="335" t="str">
        <f>IF('Firm Fixed Price'!G452="","",'Firm Fixed Price'!G452)</f>
        <v/>
      </c>
      <c r="E352" s="335" t="str">
        <f>IF('Firm Fixed Price'!H452="","",'Firm Fixed Price'!H452)</f>
        <v/>
      </c>
      <c r="F352" s="392">
        <f>IF('Firm Fixed Price'!E452="","",'Firm Fixed Price'!E452)</f>
        <v>0</v>
      </c>
      <c r="G352" s="392">
        <f>IF('Firm Fixed Price'!F452="","",'Firm Fixed Price'!F452)</f>
        <v>0</v>
      </c>
      <c r="H352" s="392" t="str">
        <f>IF('Firm Fixed Price'!I452="","",'Firm Fixed Price'!I452)</f>
        <v/>
      </c>
      <c r="I352" s="393" t="str">
        <f>IF('Firm Fixed Price'!J452="","",'Firm Fixed Price'!J452)</f>
        <v/>
      </c>
      <c r="J352"/>
      <c r="K352"/>
      <c r="L352"/>
      <c r="M352"/>
      <c r="N352" s="73"/>
      <c r="O352" s="73"/>
    </row>
    <row r="353" spans="1:15" ht="18" hidden="1" customHeight="1" x14ac:dyDescent="0.25">
      <c r="A353" s="390" t="str">
        <f>'Base Period'!A353</f>
        <v/>
      </c>
      <c r="B353" s="391" t="str">
        <f>'Base Period'!B353</f>
        <v/>
      </c>
      <c r="C353" s="335">
        <f>IF('Firm Fixed Price'!C453="","",'Firm Fixed Price'!C453)</f>
        <v>0</v>
      </c>
      <c r="D353" s="335" t="str">
        <f>IF('Firm Fixed Price'!G453="","",'Firm Fixed Price'!G453)</f>
        <v/>
      </c>
      <c r="E353" s="335" t="str">
        <f>IF('Firm Fixed Price'!H453="","",'Firm Fixed Price'!H453)</f>
        <v/>
      </c>
      <c r="F353" s="392">
        <f>IF('Firm Fixed Price'!E453="","",'Firm Fixed Price'!E453)</f>
        <v>0</v>
      </c>
      <c r="G353" s="392">
        <f>IF('Firm Fixed Price'!F453="","",'Firm Fixed Price'!F453)</f>
        <v>0</v>
      </c>
      <c r="H353" s="392" t="str">
        <f>IF('Firm Fixed Price'!I453="","",'Firm Fixed Price'!I453)</f>
        <v/>
      </c>
      <c r="I353" s="393" t="str">
        <f>IF('Firm Fixed Price'!J453="","",'Firm Fixed Price'!J453)</f>
        <v/>
      </c>
      <c r="J353"/>
      <c r="K353"/>
      <c r="L353"/>
      <c r="M353"/>
      <c r="N353" s="73"/>
      <c r="O353" s="73"/>
    </row>
    <row r="354" spans="1:15" ht="18" hidden="1" customHeight="1" x14ac:dyDescent="0.25">
      <c r="A354" s="390" t="str">
        <f>'Base Period'!A354</f>
        <v/>
      </c>
      <c r="B354" s="391" t="str">
        <f>'Base Period'!B354</f>
        <v/>
      </c>
      <c r="C354" s="335">
        <f>IF('Firm Fixed Price'!C454="","",'Firm Fixed Price'!C454)</f>
        <v>0</v>
      </c>
      <c r="D354" s="335" t="str">
        <f>IF('Firm Fixed Price'!G454="","",'Firm Fixed Price'!G454)</f>
        <v/>
      </c>
      <c r="E354" s="335" t="str">
        <f>IF('Firm Fixed Price'!H454="","",'Firm Fixed Price'!H454)</f>
        <v/>
      </c>
      <c r="F354" s="392">
        <f>IF('Firm Fixed Price'!E454="","",'Firm Fixed Price'!E454)</f>
        <v>0</v>
      </c>
      <c r="G354" s="392">
        <f>IF('Firm Fixed Price'!F454="","",'Firm Fixed Price'!F454)</f>
        <v>0</v>
      </c>
      <c r="H354" s="392" t="str">
        <f>IF('Firm Fixed Price'!I454="","",'Firm Fixed Price'!I454)</f>
        <v/>
      </c>
      <c r="I354" s="393" t="str">
        <f>IF('Firm Fixed Price'!J454="","",'Firm Fixed Price'!J454)</f>
        <v/>
      </c>
      <c r="J354"/>
      <c r="K354"/>
      <c r="L354"/>
      <c r="M354"/>
      <c r="N354" s="73"/>
      <c r="O354" s="73"/>
    </row>
    <row r="355" spans="1:15" ht="18" hidden="1" customHeight="1" x14ac:dyDescent="0.25">
      <c r="A355" s="390" t="str">
        <f>'Base Period'!A355</f>
        <v/>
      </c>
      <c r="B355" s="391" t="str">
        <f>'Base Period'!B355</f>
        <v/>
      </c>
      <c r="C355" s="335">
        <f>IF('Firm Fixed Price'!C455="","",'Firm Fixed Price'!C455)</f>
        <v>0</v>
      </c>
      <c r="D355" s="335" t="str">
        <f>IF('Firm Fixed Price'!G455="","",'Firm Fixed Price'!G455)</f>
        <v/>
      </c>
      <c r="E355" s="335" t="str">
        <f>IF('Firm Fixed Price'!H455="","",'Firm Fixed Price'!H455)</f>
        <v/>
      </c>
      <c r="F355" s="392">
        <f>IF('Firm Fixed Price'!E455="","",'Firm Fixed Price'!E455)</f>
        <v>0</v>
      </c>
      <c r="G355" s="392">
        <f>IF('Firm Fixed Price'!F455="","",'Firm Fixed Price'!F455)</f>
        <v>0</v>
      </c>
      <c r="H355" s="392" t="str">
        <f>IF('Firm Fixed Price'!I455="","",'Firm Fixed Price'!I455)</f>
        <v/>
      </c>
      <c r="I355" s="393" t="str">
        <f>IF('Firm Fixed Price'!J455="","",'Firm Fixed Price'!J455)</f>
        <v/>
      </c>
      <c r="J355"/>
      <c r="K355"/>
      <c r="L355"/>
      <c r="M355"/>
      <c r="N355" s="73"/>
      <c r="O355" s="73"/>
    </row>
    <row r="356" spans="1:15" ht="18" hidden="1" customHeight="1" x14ac:dyDescent="0.25">
      <c r="A356" s="390" t="str">
        <f>'Base Period'!A356</f>
        <v/>
      </c>
      <c r="B356" s="391" t="str">
        <f>'Base Period'!B356</f>
        <v/>
      </c>
      <c r="C356" s="335">
        <f>IF('Firm Fixed Price'!C456="","",'Firm Fixed Price'!C456)</f>
        <v>0</v>
      </c>
      <c r="D356" s="335" t="str">
        <f>IF('Firm Fixed Price'!G456="","",'Firm Fixed Price'!G456)</f>
        <v/>
      </c>
      <c r="E356" s="335" t="str">
        <f>IF('Firm Fixed Price'!H456="","",'Firm Fixed Price'!H456)</f>
        <v/>
      </c>
      <c r="F356" s="392">
        <f>IF('Firm Fixed Price'!E456="","",'Firm Fixed Price'!E456)</f>
        <v>0</v>
      </c>
      <c r="G356" s="392">
        <f>IF('Firm Fixed Price'!F456="","",'Firm Fixed Price'!F456)</f>
        <v>0</v>
      </c>
      <c r="H356" s="392" t="str">
        <f>IF('Firm Fixed Price'!I456="","",'Firm Fixed Price'!I456)</f>
        <v/>
      </c>
      <c r="I356" s="393" t="str">
        <f>IF('Firm Fixed Price'!J456="","",'Firm Fixed Price'!J456)</f>
        <v/>
      </c>
      <c r="J356"/>
      <c r="K356"/>
      <c r="L356"/>
      <c r="M356"/>
      <c r="N356" s="73"/>
      <c r="O356" s="73"/>
    </row>
    <row r="357" spans="1:15" ht="18" hidden="1" customHeight="1" x14ac:dyDescent="0.25">
      <c r="A357" s="390" t="str">
        <f>'Base Period'!A357</f>
        <v/>
      </c>
      <c r="B357" s="391" t="str">
        <f>'Base Period'!B357</f>
        <v/>
      </c>
      <c r="C357" s="335">
        <f>IF('Firm Fixed Price'!C457="","",'Firm Fixed Price'!C457)</f>
        <v>0</v>
      </c>
      <c r="D357" s="335" t="str">
        <f>IF('Firm Fixed Price'!G457="","",'Firm Fixed Price'!G457)</f>
        <v/>
      </c>
      <c r="E357" s="335" t="str">
        <f>IF('Firm Fixed Price'!H457="","",'Firm Fixed Price'!H457)</f>
        <v/>
      </c>
      <c r="F357" s="392">
        <f>IF('Firm Fixed Price'!E457="","",'Firm Fixed Price'!E457)</f>
        <v>0</v>
      </c>
      <c r="G357" s="392">
        <f>IF('Firm Fixed Price'!F457="","",'Firm Fixed Price'!F457)</f>
        <v>0</v>
      </c>
      <c r="H357" s="392" t="str">
        <f>IF('Firm Fixed Price'!I457="","",'Firm Fixed Price'!I457)</f>
        <v/>
      </c>
      <c r="I357" s="393" t="str">
        <f>IF('Firm Fixed Price'!J457="","",'Firm Fixed Price'!J457)</f>
        <v/>
      </c>
      <c r="J357"/>
      <c r="K357"/>
      <c r="L357"/>
      <c r="M357"/>
      <c r="N357" s="73"/>
      <c r="O357" s="73"/>
    </row>
    <row r="358" spans="1:15" ht="18" hidden="1" customHeight="1" x14ac:dyDescent="0.25">
      <c r="A358" s="390" t="str">
        <f>'Base Period'!A358</f>
        <v/>
      </c>
      <c r="B358" s="391" t="str">
        <f>'Base Period'!B358</f>
        <v/>
      </c>
      <c r="C358" s="335">
        <f>IF('Firm Fixed Price'!C458="","",'Firm Fixed Price'!C458)</f>
        <v>0</v>
      </c>
      <c r="D358" s="335" t="str">
        <f>IF('Firm Fixed Price'!G458="","",'Firm Fixed Price'!G458)</f>
        <v/>
      </c>
      <c r="E358" s="335" t="str">
        <f>IF('Firm Fixed Price'!H458="","",'Firm Fixed Price'!H458)</f>
        <v/>
      </c>
      <c r="F358" s="392">
        <f>IF('Firm Fixed Price'!E458="","",'Firm Fixed Price'!E458)</f>
        <v>0</v>
      </c>
      <c r="G358" s="392">
        <f>IF('Firm Fixed Price'!F458="","",'Firm Fixed Price'!F458)</f>
        <v>0</v>
      </c>
      <c r="H358" s="392" t="str">
        <f>IF('Firm Fixed Price'!I458="","",'Firm Fixed Price'!I458)</f>
        <v/>
      </c>
      <c r="I358" s="393" t="str">
        <f>IF('Firm Fixed Price'!J458="","",'Firm Fixed Price'!J458)</f>
        <v/>
      </c>
      <c r="J358"/>
      <c r="K358"/>
      <c r="L358"/>
      <c r="M358"/>
      <c r="N358" s="73"/>
      <c r="O358" s="73"/>
    </row>
    <row r="359" spans="1:15" ht="18" hidden="1" customHeight="1" x14ac:dyDescent="0.25">
      <c r="A359" s="390" t="str">
        <f>'Base Period'!A359</f>
        <v/>
      </c>
      <c r="B359" s="391" t="str">
        <f>'Base Period'!B359</f>
        <v/>
      </c>
      <c r="C359" s="335">
        <f>IF('Firm Fixed Price'!C459="","",'Firm Fixed Price'!C459)</f>
        <v>0</v>
      </c>
      <c r="D359" s="335" t="str">
        <f>IF('Firm Fixed Price'!G459="","",'Firm Fixed Price'!G459)</f>
        <v/>
      </c>
      <c r="E359" s="335" t="str">
        <f>IF('Firm Fixed Price'!H459="","",'Firm Fixed Price'!H459)</f>
        <v/>
      </c>
      <c r="F359" s="392">
        <f>IF('Firm Fixed Price'!E459="","",'Firm Fixed Price'!E459)</f>
        <v>0</v>
      </c>
      <c r="G359" s="392">
        <f>IF('Firm Fixed Price'!F459="","",'Firm Fixed Price'!F459)</f>
        <v>0</v>
      </c>
      <c r="H359" s="392" t="str">
        <f>IF('Firm Fixed Price'!I459="","",'Firm Fixed Price'!I459)</f>
        <v/>
      </c>
      <c r="I359" s="393" t="str">
        <f>IF('Firm Fixed Price'!J459="","",'Firm Fixed Price'!J459)</f>
        <v/>
      </c>
      <c r="J359"/>
      <c r="K359"/>
      <c r="L359"/>
      <c r="M359"/>
      <c r="N359" s="73"/>
      <c r="O359" s="73"/>
    </row>
    <row r="360" spans="1:15" ht="18" hidden="1" customHeight="1" x14ac:dyDescent="0.25">
      <c r="A360" s="390" t="str">
        <f>'Base Period'!A360</f>
        <v/>
      </c>
      <c r="B360" s="391" t="str">
        <f>'Base Period'!B360</f>
        <v/>
      </c>
      <c r="C360" s="335">
        <f>IF('Firm Fixed Price'!C460="","",'Firm Fixed Price'!C460)</f>
        <v>0</v>
      </c>
      <c r="D360" s="335" t="str">
        <f>IF('Firm Fixed Price'!G460="","",'Firm Fixed Price'!G460)</f>
        <v/>
      </c>
      <c r="E360" s="335" t="str">
        <f>IF('Firm Fixed Price'!H460="","",'Firm Fixed Price'!H460)</f>
        <v/>
      </c>
      <c r="F360" s="392">
        <f>IF('Firm Fixed Price'!E460="","",'Firm Fixed Price'!E460)</f>
        <v>0</v>
      </c>
      <c r="G360" s="392">
        <f>IF('Firm Fixed Price'!F460="","",'Firm Fixed Price'!F460)</f>
        <v>0</v>
      </c>
      <c r="H360" s="392" t="str">
        <f>IF('Firm Fixed Price'!I460="","",'Firm Fixed Price'!I460)</f>
        <v/>
      </c>
      <c r="I360" s="393" t="str">
        <f>IF('Firm Fixed Price'!J460="","",'Firm Fixed Price'!J460)</f>
        <v/>
      </c>
      <c r="J360"/>
      <c r="K360"/>
      <c r="L360"/>
      <c r="M360"/>
      <c r="N360" s="73"/>
      <c r="O360" s="73"/>
    </row>
    <row r="361" spans="1:15" ht="18" hidden="1" customHeight="1" x14ac:dyDescent="0.25">
      <c r="A361" s="390" t="str">
        <f>'Base Period'!A361</f>
        <v/>
      </c>
      <c r="B361" s="391" t="str">
        <f>'Base Period'!B361</f>
        <v/>
      </c>
      <c r="C361" s="335">
        <f>IF('Firm Fixed Price'!C461="","",'Firm Fixed Price'!C461)</f>
        <v>0</v>
      </c>
      <c r="D361" s="335" t="str">
        <f>IF('Firm Fixed Price'!G461="","",'Firm Fixed Price'!G461)</f>
        <v/>
      </c>
      <c r="E361" s="335" t="str">
        <f>IF('Firm Fixed Price'!H461="","",'Firm Fixed Price'!H461)</f>
        <v/>
      </c>
      <c r="F361" s="392">
        <f>IF('Firm Fixed Price'!E461="","",'Firm Fixed Price'!E461)</f>
        <v>0</v>
      </c>
      <c r="G361" s="392">
        <f>IF('Firm Fixed Price'!F461="","",'Firm Fixed Price'!F461)</f>
        <v>0</v>
      </c>
      <c r="H361" s="392" t="str">
        <f>IF('Firm Fixed Price'!I461="","",'Firm Fixed Price'!I461)</f>
        <v/>
      </c>
      <c r="I361" s="393" t="str">
        <f>IF('Firm Fixed Price'!J461="","",'Firm Fixed Price'!J461)</f>
        <v/>
      </c>
      <c r="J361"/>
      <c r="K361"/>
      <c r="L361"/>
      <c r="M361"/>
      <c r="N361" s="73"/>
      <c r="O361" s="73"/>
    </row>
    <row r="362" spans="1:15" ht="18" hidden="1" customHeight="1" x14ac:dyDescent="0.25">
      <c r="A362" s="390" t="str">
        <f>'Base Period'!A362</f>
        <v/>
      </c>
      <c r="B362" s="391" t="str">
        <f>'Base Period'!B362</f>
        <v/>
      </c>
      <c r="C362" s="335">
        <f>IF('Firm Fixed Price'!C462="","",'Firm Fixed Price'!C462)</f>
        <v>0</v>
      </c>
      <c r="D362" s="335" t="str">
        <f>IF('Firm Fixed Price'!G462="","",'Firm Fixed Price'!G462)</f>
        <v/>
      </c>
      <c r="E362" s="335" t="str">
        <f>IF('Firm Fixed Price'!H462="","",'Firm Fixed Price'!H462)</f>
        <v/>
      </c>
      <c r="F362" s="392">
        <f>IF('Firm Fixed Price'!E462="","",'Firm Fixed Price'!E462)</f>
        <v>0</v>
      </c>
      <c r="G362" s="392">
        <f>IF('Firm Fixed Price'!F462="","",'Firm Fixed Price'!F462)</f>
        <v>0</v>
      </c>
      <c r="H362" s="392" t="str">
        <f>IF('Firm Fixed Price'!I462="","",'Firm Fixed Price'!I462)</f>
        <v/>
      </c>
      <c r="I362" s="393" t="str">
        <f>IF('Firm Fixed Price'!J462="","",'Firm Fixed Price'!J462)</f>
        <v/>
      </c>
      <c r="J362"/>
      <c r="K362"/>
      <c r="L362"/>
      <c r="M362"/>
      <c r="N362" s="73"/>
      <c r="O362" s="73"/>
    </row>
    <row r="363" spans="1:15" ht="18" hidden="1" customHeight="1" x14ac:dyDescent="0.25">
      <c r="A363" s="390" t="str">
        <f>'Base Period'!A363</f>
        <v/>
      </c>
      <c r="B363" s="391" t="str">
        <f>'Base Period'!B363</f>
        <v/>
      </c>
      <c r="C363" s="335">
        <f>IF('Firm Fixed Price'!C463="","",'Firm Fixed Price'!C463)</f>
        <v>0</v>
      </c>
      <c r="D363" s="335" t="str">
        <f>IF('Firm Fixed Price'!G463="","",'Firm Fixed Price'!G463)</f>
        <v/>
      </c>
      <c r="E363" s="335" t="str">
        <f>IF('Firm Fixed Price'!H463="","",'Firm Fixed Price'!H463)</f>
        <v/>
      </c>
      <c r="F363" s="392">
        <f>IF('Firm Fixed Price'!E463="","",'Firm Fixed Price'!E463)</f>
        <v>0</v>
      </c>
      <c r="G363" s="392">
        <f>IF('Firm Fixed Price'!F463="","",'Firm Fixed Price'!F463)</f>
        <v>0</v>
      </c>
      <c r="H363" s="392" t="str">
        <f>IF('Firm Fixed Price'!I463="","",'Firm Fixed Price'!I463)</f>
        <v/>
      </c>
      <c r="I363" s="393" t="str">
        <f>IF('Firm Fixed Price'!J463="","",'Firm Fixed Price'!J463)</f>
        <v/>
      </c>
      <c r="J363"/>
      <c r="K363"/>
      <c r="L363"/>
      <c r="M363"/>
      <c r="N363" s="73"/>
      <c r="O363" s="73"/>
    </row>
    <row r="364" spans="1:15" ht="18" hidden="1" customHeight="1" x14ac:dyDescent="0.25">
      <c r="A364" s="390" t="str">
        <f>'Base Period'!A364</f>
        <v/>
      </c>
      <c r="B364" s="391" t="str">
        <f>'Base Period'!B364</f>
        <v/>
      </c>
      <c r="C364" s="335">
        <f>IF('Firm Fixed Price'!C464="","",'Firm Fixed Price'!C464)</f>
        <v>0</v>
      </c>
      <c r="D364" s="335" t="str">
        <f>IF('Firm Fixed Price'!G464="","",'Firm Fixed Price'!G464)</f>
        <v/>
      </c>
      <c r="E364" s="335" t="str">
        <f>IF('Firm Fixed Price'!H464="","",'Firm Fixed Price'!H464)</f>
        <v/>
      </c>
      <c r="F364" s="392">
        <f>IF('Firm Fixed Price'!E464="","",'Firm Fixed Price'!E464)</f>
        <v>0</v>
      </c>
      <c r="G364" s="392">
        <f>IF('Firm Fixed Price'!F464="","",'Firm Fixed Price'!F464)</f>
        <v>0</v>
      </c>
      <c r="H364" s="392" t="str">
        <f>IF('Firm Fixed Price'!I464="","",'Firm Fixed Price'!I464)</f>
        <v/>
      </c>
      <c r="I364" s="393" t="str">
        <f>IF('Firm Fixed Price'!J464="","",'Firm Fixed Price'!J464)</f>
        <v/>
      </c>
      <c r="J364"/>
      <c r="K364"/>
      <c r="L364"/>
      <c r="M364"/>
      <c r="N364" s="73"/>
      <c r="O364" s="73"/>
    </row>
    <row r="365" spans="1:15" ht="18" hidden="1" customHeight="1" x14ac:dyDescent="0.25">
      <c r="A365" s="390" t="str">
        <f>'Base Period'!A365</f>
        <v/>
      </c>
      <c r="B365" s="391" t="str">
        <f>'Base Period'!B365</f>
        <v/>
      </c>
      <c r="C365" s="335">
        <f>IF('Firm Fixed Price'!C465="","",'Firm Fixed Price'!C465)</f>
        <v>0</v>
      </c>
      <c r="D365" s="335" t="str">
        <f>IF('Firm Fixed Price'!G465="","",'Firm Fixed Price'!G465)</f>
        <v/>
      </c>
      <c r="E365" s="335" t="str">
        <f>IF('Firm Fixed Price'!H465="","",'Firm Fixed Price'!H465)</f>
        <v/>
      </c>
      <c r="F365" s="392">
        <f>IF('Firm Fixed Price'!E465="","",'Firm Fixed Price'!E465)</f>
        <v>0</v>
      </c>
      <c r="G365" s="392">
        <f>IF('Firm Fixed Price'!F465="","",'Firm Fixed Price'!F465)</f>
        <v>0</v>
      </c>
      <c r="H365" s="392" t="str">
        <f>IF('Firm Fixed Price'!I465="","",'Firm Fixed Price'!I465)</f>
        <v/>
      </c>
      <c r="I365" s="393" t="str">
        <f>IF('Firm Fixed Price'!J465="","",'Firm Fixed Price'!J465)</f>
        <v/>
      </c>
      <c r="J365"/>
      <c r="K365"/>
      <c r="L365"/>
      <c r="M365"/>
      <c r="N365" s="73"/>
      <c r="O365" s="73"/>
    </row>
    <row r="366" spans="1:15" ht="18" hidden="1" customHeight="1" x14ac:dyDescent="0.25">
      <c r="A366" s="390" t="str">
        <f>'Base Period'!A366</f>
        <v/>
      </c>
      <c r="B366" s="391" t="str">
        <f>'Base Period'!B366</f>
        <v/>
      </c>
      <c r="C366" s="335">
        <f>IF('Firm Fixed Price'!C466="","",'Firm Fixed Price'!C466)</f>
        <v>0</v>
      </c>
      <c r="D366" s="335" t="str">
        <f>IF('Firm Fixed Price'!G466="","",'Firm Fixed Price'!G466)</f>
        <v/>
      </c>
      <c r="E366" s="335" t="str">
        <f>IF('Firm Fixed Price'!H466="","",'Firm Fixed Price'!H466)</f>
        <v/>
      </c>
      <c r="F366" s="392">
        <f>IF('Firm Fixed Price'!E466="","",'Firm Fixed Price'!E466)</f>
        <v>0</v>
      </c>
      <c r="G366" s="392">
        <f>IF('Firm Fixed Price'!F466="","",'Firm Fixed Price'!F466)</f>
        <v>0</v>
      </c>
      <c r="H366" s="392" t="str">
        <f>IF('Firm Fixed Price'!I466="","",'Firm Fixed Price'!I466)</f>
        <v/>
      </c>
      <c r="I366" s="393" t="str">
        <f>IF('Firm Fixed Price'!J466="","",'Firm Fixed Price'!J466)</f>
        <v/>
      </c>
      <c r="J366"/>
      <c r="K366"/>
      <c r="L366"/>
      <c r="M366"/>
      <c r="N366" s="73"/>
      <c r="O366" s="73"/>
    </row>
    <row r="367" spans="1:15" ht="18" hidden="1" customHeight="1" x14ac:dyDescent="0.25">
      <c r="A367" s="390" t="str">
        <f>'Base Period'!A367</f>
        <v/>
      </c>
      <c r="B367" s="391" t="str">
        <f>'Base Period'!B367</f>
        <v/>
      </c>
      <c r="C367" s="335">
        <f>IF('Firm Fixed Price'!C467="","",'Firm Fixed Price'!C467)</f>
        <v>0</v>
      </c>
      <c r="D367" s="335" t="str">
        <f>IF('Firm Fixed Price'!G467="","",'Firm Fixed Price'!G467)</f>
        <v/>
      </c>
      <c r="E367" s="335" t="str">
        <f>IF('Firm Fixed Price'!H467="","",'Firm Fixed Price'!H467)</f>
        <v/>
      </c>
      <c r="F367" s="392">
        <f>IF('Firm Fixed Price'!E467="","",'Firm Fixed Price'!E467)</f>
        <v>0</v>
      </c>
      <c r="G367" s="392">
        <f>IF('Firm Fixed Price'!F467="","",'Firm Fixed Price'!F467)</f>
        <v>0</v>
      </c>
      <c r="H367" s="392" t="str">
        <f>IF('Firm Fixed Price'!I467="","",'Firm Fixed Price'!I467)</f>
        <v/>
      </c>
      <c r="I367" s="393" t="str">
        <f>IF('Firm Fixed Price'!J467="","",'Firm Fixed Price'!J467)</f>
        <v/>
      </c>
      <c r="J367"/>
      <c r="K367"/>
      <c r="L367"/>
      <c r="M367"/>
      <c r="N367" s="73"/>
      <c r="O367" s="73"/>
    </row>
    <row r="368" spans="1:15" ht="18" hidden="1" customHeight="1" x14ac:dyDescent="0.25">
      <c r="A368" s="390" t="str">
        <f>'Base Period'!A368</f>
        <v/>
      </c>
      <c r="B368" s="391" t="str">
        <f>'Base Period'!B368</f>
        <v/>
      </c>
      <c r="C368" s="335">
        <f>IF('Firm Fixed Price'!C468="","",'Firm Fixed Price'!C468)</f>
        <v>0</v>
      </c>
      <c r="D368" s="335" t="str">
        <f>IF('Firm Fixed Price'!G468="","",'Firm Fixed Price'!G468)</f>
        <v/>
      </c>
      <c r="E368" s="335" t="str">
        <f>IF('Firm Fixed Price'!H468="","",'Firm Fixed Price'!H468)</f>
        <v/>
      </c>
      <c r="F368" s="392">
        <f>IF('Firm Fixed Price'!E468="","",'Firm Fixed Price'!E468)</f>
        <v>0</v>
      </c>
      <c r="G368" s="392">
        <f>IF('Firm Fixed Price'!F468="","",'Firm Fixed Price'!F468)</f>
        <v>0</v>
      </c>
      <c r="H368" s="392" t="str">
        <f>IF('Firm Fixed Price'!I468="","",'Firm Fixed Price'!I468)</f>
        <v/>
      </c>
      <c r="I368" s="393" t="str">
        <f>IF('Firm Fixed Price'!J468="","",'Firm Fixed Price'!J468)</f>
        <v/>
      </c>
      <c r="J368"/>
      <c r="K368"/>
      <c r="L368"/>
      <c r="M368"/>
      <c r="N368" s="73"/>
      <c r="O368" s="73"/>
    </row>
    <row r="369" spans="1:16" ht="18" hidden="1" customHeight="1" x14ac:dyDescent="0.25">
      <c r="A369" s="390" t="str">
        <f>'Base Period'!A369</f>
        <v/>
      </c>
      <c r="B369" s="391" t="str">
        <f>'Base Period'!B369</f>
        <v/>
      </c>
      <c r="C369" s="335">
        <f>IF('Firm Fixed Price'!C469="","",'Firm Fixed Price'!C469)</f>
        <v>0</v>
      </c>
      <c r="D369" s="335" t="str">
        <f>IF('Firm Fixed Price'!G469="","",'Firm Fixed Price'!G469)</f>
        <v/>
      </c>
      <c r="E369" s="335" t="str">
        <f>IF('Firm Fixed Price'!H469="","",'Firm Fixed Price'!H469)</f>
        <v/>
      </c>
      <c r="F369" s="392">
        <f>IF('Firm Fixed Price'!E469="","",'Firm Fixed Price'!E469)</f>
        <v>0</v>
      </c>
      <c r="G369" s="392">
        <f>IF('Firm Fixed Price'!F469="","",'Firm Fixed Price'!F469)</f>
        <v>0</v>
      </c>
      <c r="H369" s="392" t="str">
        <f>IF('Firm Fixed Price'!I469="","",'Firm Fixed Price'!I469)</f>
        <v/>
      </c>
      <c r="I369" s="393" t="str">
        <f>IF('Firm Fixed Price'!J469="","",'Firm Fixed Price'!J469)</f>
        <v/>
      </c>
      <c r="J369"/>
      <c r="K369"/>
      <c r="L369"/>
      <c r="M369"/>
      <c r="N369" s="73"/>
      <c r="O369" s="73"/>
    </row>
    <row r="370" spans="1:16" ht="18" hidden="1" customHeight="1" thickBot="1" x14ac:dyDescent="0.3">
      <c r="A370" s="390" t="str">
        <f>'Base Period'!A370</f>
        <v/>
      </c>
      <c r="B370" s="391" t="str">
        <f>'Base Period'!B370</f>
        <v/>
      </c>
      <c r="C370" s="335">
        <f>IF('Firm Fixed Price'!C470="","",'Firm Fixed Price'!C470)</f>
        <v>0</v>
      </c>
      <c r="D370" s="335" t="str">
        <f>IF('Firm Fixed Price'!G470="","",'Firm Fixed Price'!G470)</f>
        <v/>
      </c>
      <c r="E370" s="335" t="str">
        <f>IF('Firm Fixed Price'!H470="","",'Firm Fixed Price'!H470)</f>
        <v/>
      </c>
      <c r="F370" s="392">
        <f>IF('Firm Fixed Price'!E470="","",'Firm Fixed Price'!E470)</f>
        <v>0</v>
      </c>
      <c r="G370" s="392">
        <f>IF('Firm Fixed Price'!F470="","",'Firm Fixed Price'!F470)</f>
        <v>0</v>
      </c>
      <c r="H370" s="392" t="str">
        <f>IF('Firm Fixed Price'!I470="","",'Firm Fixed Price'!I470)</f>
        <v/>
      </c>
      <c r="I370" s="393" t="str">
        <f>IF('Firm Fixed Price'!J470="","",'Firm Fixed Price'!J470)</f>
        <v/>
      </c>
      <c r="J370"/>
      <c r="K370"/>
      <c r="L370"/>
      <c r="M370"/>
      <c r="N370" s="73"/>
      <c r="O370" s="73"/>
    </row>
    <row r="371" spans="1:16" ht="18" hidden="1" customHeight="1" thickBot="1" x14ac:dyDescent="0.3">
      <c r="A371" s="500" t="str">
        <f>'Base Period'!A371</f>
        <v>TOTAL NA - Hide HOURS &amp; ESTIMATED COST</v>
      </c>
      <c r="B371" s="501"/>
      <c r="C371" s="394">
        <f>SUM(C221:C370)</f>
        <v>0</v>
      </c>
      <c r="D371" s="394">
        <f>SUM(D221:D370)</f>
        <v>33</v>
      </c>
      <c r="E371" s="394">
        <f>SUM(E221:E370)</f>
        <v>0</v>
      </c>
      <c r="F371" s="508"/>
      <c r="G371" s="509"/>
      <c r="H371" s="76">
        <f>SUM(H221:H370)</f>
        <v>0</v>
      </c>
      <c r="I371" s="244">
        <f>SUM(I221:I370)</f>
        <v>0</v>
      </c>
      <c r="J371"/>
      <c r="K371"/>
      <c r="L371"/>
      <c r="M371"/>
      <c r="N371" s="73"/>
      <c r="O371" s="73"/>
    </row>
    <row r="372" spans="1:16" customFormat="1" ht="18" customHeight="1" x14ac:dyDescent="0.2">
      <c r="C372" t="str">
        <f>IF(C371='Firm Fixed Price'!C471,"","ERROR")</f>
        <v/>
      </c>
      <c r="D372" t="str">
        <f>IF(D371='Firm Fixed Price'!G471,"","ERROR")</f>
        <v/>
      </c>
    </row>
    <row r="373" spans="1:16" ht="18" customHeight="1" thickBot="1" x14ac:dyDescent="0.3">
      <c r="A373" s="510" t="str">
        <f>'Base Period'!A373:K373</f>
        <v>Other Direct Costs (ODCs)</v>
      </c>
      <c r="B373" s="510"/>
      <c r="C373" s="510"/>
      <c r="D373" s="510"/>
      <c r="E373" s="510"/>
      <c r="F373" s="510"/>
      <c r="G373" s="510"/>
      <c r="H373" s="510"/>
      <c r="I373" s="510"/>
      <c r="J373" s="65"/>
      <c r="K373" s="65"/>
      <c r="L373" s="85"/>
      <c r="M373" s="86"/>
      <c r="N373" s="73"/>
      <c r="O373" s="73"/>
      <c r="P373" s="73"/>
    </row>
    <row r="374" spans="1:16" ht="15.9" customHeight="1" thickBot="1" x14ac:dyDescent="0.3">
      <c r="A374" s="502" t="str">
        <f>'Base Period'!A374</f>
        <v xml:space="preserve">All ODCs and Travel are cost-reimburseable 
and the not to exceed amount (subject to T.O. level incremental funding) 
is shown to the right in Column I. </v>
      </c>
      <c r="B374" s="503"/>
      <c r="C374" s="503"/>
      <c r="D374" s="503"/>
      <c r="E374" s="504"/>
      <c r="F374" s="337" t="str">
        <f>'CLINs &amp; Ceiling Rates'!C228</f>
        <v>Travel and Per Diem (OPS)</v>
      </c>
      <c r="G374" s="338"/>
      <c r="H374" s="339"/>
      <c r="I374" s="340">
        <f>'CLINs &amp; Ceiling Rates'!E228</f>
        <v>2000</v>
      </c>
      <c r="L374" s="85"/>
      <c r="M374" s="86"/>
      <c r="N374" s="73"/>
      <c r="O374" s="73"/>
      <c r="P374" s="73"/>
    </row>
    <row r="375" spans="1:16" ht="18" hidden="1" customHeight="1" x14ac:dyDescent="0.25">
      <c r="A375" s="505"/>
      <c r="B375" s="506"/>
      <c r="C375" s="506"/>
      <c r="D375" s="506"/>
      <c r="E375" s="507"/>
      <c r="F375" s="341" t="str">
        <f>'CLINs &amp; Ceiling Rates'!C229</f>
        <v>Travel and Per Diem (F&amp;E)</v>
      </c>
      <c r="G375" s="342"/>
      <c r="H375" s="343"/>
      <c r="I375" s="344">
        <f>'CLINs &amp; Ceiling Rates'!E229</f>
        <v>0</v>
      </c>
      <c r="L375" s="85"/>
      <c r="M375" s="86"/>
      <c r="N375" s="73"/>
      <c r="O375" s="73"/>
      <c r="P375" s="73"/>
    </row>
    <row r="376" spans="1:16" ht="18" hidden="1" customHeight="1" x14ac:dyDescent="0.25">
      <c r="A376" s="505"/>
      <c r="B376" s="506"/>
      <c r="C376" s="506"/>
      <c r="D376" s="506"/>
      <c r="E376" s="507"/>
      <c r="F376" s="341" t="str">
        <f>'CLINs &amp; Ceiling Rates'!C230</f>
        <v>Travel and Per Diem (R,D&amp;E)</v>
      </c>
      <c r="G376" s="342"/>
      <c r="H376" s="343"/>
      <c r="I376" s="344">
        <f>'CLINs &amp; Ceiling Rates'!E230</f>
        <v>0</v>
      </c>
      <c r="L376" s="85"/>
      <c r="M376" s="86"/>
      <c r="N376" s="73"/>
      <c r="O376" s="73"/>
      <c r="P376" s="73"/>
    </row>
    <row r="377" spans="1:16" ht="18" hidden="1" customHeight="1" x14ac:dyDescent="0.25">
      <c r="A377" s="505"/>
      <c r="B377" s="506"/>
      <c r="C377" s="506"/>
      <c r="D377" s="506"/>
      <c r="E377" s="507"/>
      <c r="F377" s="341" t="str">
        <f>'CLINs &amp; Ceiling Rates'!C231</f>
        <v>Development Hardware and Software</v>
      </c>
      <c r="G377" s="342"/>
      <c r="H377" s="343"/>
      <c r="I377" s="344">
        <f>'CLINs &amp; Ceiling Rates'!E231</f>
        <v>0</v>
      </c>
      <c r="L377" s="85"/>
      <c r="M377" s="86"/>
      <c r="N377" s="73"/>
      <c r="O377" s="73"/>
      <c r="P377" s="73"/>
    </row>
    <row r="378" spans="1:16" ht="18" hidden="1" customHeight="1" x14ac:dyDescent="0.25">
      <c r="A378" s="505"/>
      <c r="B378" s="506"/>
      <c r="C378" s="506"/>
      <c r="D378" s="506"/>
      <c r="E378" s="507"/>
      <c r="F378" s="341" t="str">
        <f>'CLINs &amp; Ceiling Rates'!C232</f>
        <v>Supplies</v>
      </c>
      <c r="G378" s="342"/>
      <c r="H378" s="343"/>
      <c r="I378" s="344">
        <f>'CLINs &amp; Ceiling Rates'!E232</f>
        <v>0</v>
      </c>
      <c r="L378" s="85"/>
      <c r="M378" s="86"/>
      <c r="N378" s="73"/>
      <c r="O378" s="73"/>
      <c r="P378" s="73"/>
    </row>
    <row r="379" spans="1:16" ht="18" hidden="1" customHeight="1" thickBot="1" x14ac:dyDescent="0.3">
      <c r="A379" s="505"/>
      <c r="B379" s="506"/>
      <c r="C379" s="506"/>
      <c r="D379" s="506"/>
      <c r="E379" s="507"/>
      <c r="F379" s="341" t="str">
        <f>'CLINs &amp; Ceiling Rates'!C233</f>
        <v>Reproduction</v>
      </c>
      <c r="G379" s="342"/>
      <c r="H379" s="343"/>
      <c r="I379" s="344">
        <f>'CLINs &amp; Ceiling Rates'!E233</f>
        <v>0</v>
      </c>
      <c r="L379" s="85"/>
      <c r="M379" s="86"/>
      <c r="N379" s="73"/>
      <c r="O379" s="73"/>
      <c r="P379" s="73"/>
    </row>
    <row r="380" spans="1:16" ht="18" customHeight="1" x14ac:dyDescent="0.25">
      <c r="A380" s="505"/>
      <c r="B380" s="506"/>
      <c r="C380" s="506"/>
      <c r="D380" s="506"/>
      <c r="E380" s="507"/>
      <c r="F380" s="345"/>
      <c r="G380" s="346"/>
      <c r="H380" s="347" t="s">
        <v>1</v>
      </c>
      <c r="I380" s="348">
        <f>SUM(I374:I379)</f>
        <v>2000</v>
      </c>
      <c r="L380" s="87"/>
      <c r="M380" s="86"/>
      <c r="N380" s="73"/>
      <c r="O380" s="73"/>
      <c r="P380" s="73"/>
    </row>
    <row r="381" spans="1:16" ht="18" customHeight="1" x14ac:dyDescent="0.25">
      <c r="A381" s="505"/>
      <c r="B381" s="506"/>
      <c r="C381" s="506"/>
      <c r="D381" s="506"/>
      <c r="E381" s="507"/>
      <c r="F381" s="349"/>
      <c r="G381" s="350"/>
      <c r="H381" s="351" t="s">
        <v>100</v>
      </c>
      <c r="I381" s="243">
        <v>0.02</v>
      </c>
      <c r="L381" s="88"/>
      <c r="M381" s="86"/>
      <c r="N381" s="73"/>
      <c r="O381" s="73"/>
      <c r="P381" s="73"/>
    </row>
    <row r="382" spans="1:16" ht="18" customHeight="1" thickBot="1" x14ac:dyDescent="0.3">
      <c r="A382" s="505"/>
      <c r="B382" s="506"/>
      <c r="C382" s="506"/>
      <c r="D382" s="506"/>
      <c r="E382" s="507"/>
      <c r="F382" s="352"/>
      <c r="G382" s="353"/>
      <c r="H382" s="354" t="s">
        <v>2</v>
      </c>
      <c r="I382" s="358">
        <f>ROUND(I380*I381,2)</f>
        <v>40</v>
      </c>
      <c r="L382" s="87"/>
      <c r="M382" s="86"/>
      <c r="N382" s="73"/>
      <c r="O382" s="73"/>
      <c r="P382" s="73"/>
    </row>
    <row r="383" spans="1:16" ht="24.9" customHeight="1" thickBot="1" x14ac:dyDescent="0.35">
      <c r="A383" s="505"/>
      <c r="B383" s="506"/>
      <c r="C383" s="506"/>
      <c r="D383" s="506"/>
      <c r="E383" s="507"/>
      <c r="F383" s="355"/>
      <c r="G383" s="356"/>
      <c r="H383" s="357" t="s">
        <v>114</v>
      </c>
      <c r="I383" s="244">
        <f>I382+I380</f>
        <v>2040</v>
      </c>
      <c r="L383" s="62"/>
      <c r="M383" s="52"/>
      <c r="N383" s="53"/>
      <c r="O383" s="53"/>
      <c r="P383" s="53"/>
    </row>
    <row r="384" spans="1:16" customFormat="1" ht="24.9" customHeight="1" thickBot="1" x14ac:dyDescent="0.3">
      <c r="J384" s="2"/>
      <c r="K384" s="2"/>
    </row>
    <row r="385" spans="1:16" s="19" customFormat="1" ht="24.9" customHeight="1" thickTop="1" thickBot="1" x14ac:dyDescent="0.25">
      <c r="A385" s="399"/>
      <c r="B385" s="400"/>
      <c r="C385" s="400"/>
      <c r="D385" s="401"/>
      <c r="E385" s="400"/>
      <c r="F385" s="401"/>
      <c r="G385" s="400"/>
      <c r="H385" s="402" t="s">
        <v>109</v>
      </c>
      <c r="I385" s="248">
        <f>SUM(I383,I371,K216)</f>
        <v>2040</v>
      </c>
      <c r="L385" s="63"/>
      <c r="M385" s="54"/>
      <c r="N385" s="54"/>
      <c r="O385" s="54"/>
      <c r="P385" s="54"/>
    </row>
    <row r="386" spans="1:16" s="31" customFormat="1" ht="32.25" customHeight="1" x14ac:dyDescent="0.25">
      <c r="A386" s="31" t="s">
        <v>83</v>
      </c>
      <c r="D386" s="32"/>
      <c r="F386" s="33"/>
      <c r="G386" s="32"/>
      <c r="H386" s="34"/>
      <c r="I386" s="32"/>
      <c r="K386" s="35"/>
      <c r="L386" s="64"/>
    </row>
    <row r="388" spans="1:16" x14ac:dyDescent="0.25">
      <c r="B388" s="8"/>
    </row>
  </sheetData>
  <sheetProtection sheet="1" selectLockedCells="1"/>
  <mergeCells count="8">
    <mergeCell ref="A374:E383"/>
    <mergeCell ref="F371:G371"/>
    <mergeCell ref="A373:I373"/>
    <mergeCell ref="M4:N4"/>
    <mergeCell ref="O4:P4"/>
    <mergeCell ref="A4:K4"/>
    <mergeCell ref="A371:B371"/>
    <mergeCell ref="A219:I219"/>
  </mergeCells>
  <conditionalFormatting sqref="A371:B371">
    <cfRule type="containsText" dxfId="12" priority="1" operator="containsText" text="Hide">
      <formula>NOT(ISERROR(SEARCH("Hide",A371)))</formula>
    </cfRule>
  </conditionalFormatting>
  <conditionalFormatting sqref="A219:I219">
    <cfRule type="containsText" dxfId="11" priority="2" operator="containsText" text="Hide">
      <formula>NOT(ISERROR(SEARCH("Hide",A219)))</formula>
    </cfRule>
  </conditionalFormatting>
  <printOptions horizontalCentered="1"/>
  <pageMargins left="0.7" right="0.7" top="0.75" bottom="0.75" header="0.3" footer="0.3"/>
  <pageSetup firstPageNumber="8" orientation="portrait" r:id="rId1"/>
  <headerFooter>
    <oddHeader>&amp;C&amp;F
&amp;A&amp;RPage &amp;P</oddHeader>
  </headerFooter>
  <colBreaks count="1" manualBreakCount="1">
    <brk id="11"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P391"/>
  <sheetViews>
    <sheetView showGridLines="0" zoomScale="80" zoomScaleNormal="80" zoomScalePageLayoutView="80" workbookViewId="0">
      <selection activeCell="I6" sqref="I6"/>
    </sheetView>
  </sheetViews>
  <sheetFormatPr defaultColWidth="3.140625" defaultRowHeight="13.8" x14ac:dyDescent="0.25"/>
  <cols>
    <col min="1" max="1" width="57.42578125" style="2" customWidth="1"/>
    <col min="2" max="2" width="59.140625" style="2" customWidth="1"/>
    <col min="3" max="3" width="13.85546875" style="2" customWidth="1"/>
    <col min="4" max="4" width="17" style="6" customWidth="1"/>
    <col min="5" max="5" width="28.85546875" style="2" customWidth="1"/>
    <col min="6" max="6" width="17.42578125" style="2" customWidth="1"/>
    <col min="7" max="7" width="16.85546875" style="6" customWidth="1"/>
    <col min="8" max="8" width="22.7109375" style="6" customWidth="1"/>
    <col min="9" max="9" width="20" style="6" customWidth="1"/>
    <col min="10" max="10" width="18.42578125" style="2" customWidth="1"/>
    <col min="11" max="11" width="22.140625" style="2" customWidth="1"/>
    <col min="12" max="12" width="3.7109375" style="2" customWidth="1"/>
    <col min="13" max="16" width="14.85546875" style="2" customWidth="1"/>
    <col min="17" max="16384" width="3.140625" style="2"/>
  </cols>
  <sheetData>
    <row r="1" spans="1:16" ht="15" x14ac:dyDescent="0.25">
      <c r="A1" s="15" t="str">
        <f>Instructions!A1</f>
        <v>eFAST Procurement Action 26-017-C8</v>
      </c>
      <c r="D1" s="22"/>
      <c r="E1" s="4"/>
      <c r="F1" s="5"/>
      <c r="H1" s="5"/>
      <c r="I1" s="5"/>
      <c r="J1" s="5"/>
      <c r="K1" s="5"/>
      <c r="L1" s="5"/>
      <c r="M1" s="5"/>
    </row>
    <row r="2" spans="1:16" ht="15" x14ac:dyDescent="0.25">
      <c r="A2" s="15" t="str">
        <f>'Base Period'!A2</f>
        <v>CONTRACT TYPE:  Time and Materials (T&amp;M)</v>
      </c>
      <c r="D2" s="22"/>
      <c r="E2" s="4"/>
      <c r="F2" s="5"/>
      <c r="H2" s="5"/>
      <c r="I2" s="5"/>
      <c r="J2" s="5"/>
      <c r="K2" s="5"/>
      <c r="L2" s="5"/>
      <c r="M2" s="5"/>
    </row>
    <row r="3" spans="1:16" s="17" customFormat="1" ht="24.9" customHeight="1" x14ac:dyDescent="0.25">
      <c r="A3" s="517" t="str">
        <f>CONCATENATE("Option ",'CLINs &amp; Ceiling Rates'!C224," 2 Estimated Costs")</f>
        <v>Option Period 2 Estimated Costs</v>
      </c>
      <c r="B3" s="517"/>
      <c r="C3" s="517"/>
      <c r="D3" s="517"/>
      <c r="E3" s="57"/>
      <c r="F3" s="57"/>
      <c r="G3" s="18"/>
      <c r="H3" s="57"/>
      <c r="I3" s="57"/>
      <c r="J3" s="57"/>
      <c r="K3" s="57"/>
      <c r="L3" s="57"/>
      <c r="M3" s="56"/>
      <c r="N3" s="56"/>
      <c r="O3" s="56"/>
      <c r="P3" s="56"/>
    </row>
    <row r="4" spans="1:16" s="17" customFormat="1" ht="30" customHeight="1" thickBot="1" x14ac:dyDescent="0.25">
      <c r="A4" s="516" t="str">
        <f>'Option Period 1'!A4:K4</f>
        <v>Time and Materials (T&amp;M)</v>
      </c>
      <c r="B4" s="516"/>
      <c r="C4" s="516"/>
      <c r="D4" s="516"/>
      <c r="E4" s="516"/>
      <c r="F4" s="516"/>
      <c r="G4" s="516"/>
      <c r="H4" s="516"/>
      <c r="I4" s="516"/>
      <c r="J4" s="516"/>
      <c r="K4" s="516"/>
      <c r="L4" s="60"/>
      <c r="M4" s="513" t="s">
        <v>105</v>
      </c>
      <c r="N4" s="514"/>
      <c r="O4" s="514" t="s">
        <v>106</v>
      </c>
      <c r="P4" s="514"/>
    </row>
    <row r="5" spans="1:16" s="18" customFormat="1" ht="67.95" customHeight="1" thickBot="1" x14ac:dyDescent="0.25">
      <c r="A5" s="254" t="s">
        <v>80</v>
      </c>
      <c r="B5" s="255" t="s">
        <v>82</v>
      </c>
      <c r="C5" s="255" t="s">
        <v>107</v>
      </c>
      <c r="D5" s="255" t="s">
        <v>108</v>
      </c>
      <c r="E5" s="255" t="s">
        <v>162</v>
      </c>
      <c r="F5" s="256" t="s">
        <v>115</v>
      </c>
      <c r="G5" s="568" t="s">
        <v>165</v>
      </c>
      <c r="H5" s="568" t="s">
        <v>166</v>
      </c>
      <c r="I5" s="568" t="s">
        <v>160</v>
      </c>
      <c r="J5" s="568" t="s">
        <v>163</v>
      </c>
      <c r="K5" s="568" t="s">
        <v>161</v>
      </c>
      <c r="L5" s="252"/>
      <c r="M5" s="371" t="s">
        <v>97</v>
      </c>
      <c r="N5" s="372" t="s">
        <v>98</v>
      </c>
      <c r="O5" s="372" t="s">
        <v>97</v>
      </c>
      <c r="P5" s="372" t="s">
        <v>98</v>
      </c>
    </row>
    <row r="6" spans="1:16" ht="15" customHeight="1" x14ac:dyDescent="0.25">
      <c r="A6" s="396" t="str">
        <f>'CLINs &amp; Ceiling Rates'!B8</f>
        <v>Administrative Project Manager</v>
      </c>
      <c r="B6" s="315" t="str">
        <f>'CLINs &amp; Ceiling Rates'!C8</f>
        <v>Administrative Project Manager</v>
      </c>
      <c r="C6" s="387" t="str">
        <f>'CLINs &amp; Ceiling Rates'!K8</f>
        <v>1902003C</v>
      </c>
      <c r="D6" s="335" t="str">
        <f>IF('CLINs &amp; Ceiling Rates'!E8="","",'CLINs &amp; Ceiling Rates'!E8)</f>
        <v/>
      </c>
      <c r="E6" s="335" t="str">
        <f>IF('CLINs &amp; Ceiling Rates'!F8="","",'CLINs &amp; Ceiling Rates'!F8)</f>
        <v/>
      </c>
      <c r="F6" s="388">
        <f>'Labor Loading Matrix'!D649</f>
        <v>480</v>
      </c>
      <c r="G6" s="389">
        <f>'CLINs &amp; Ceiling Rates'!L8</f>
        <v>0</v>
      </c>
      <c r="H6" s="389">
        <f t="shared" ref="H6:H11" si="0">ROUND(IFERROR(G6*F6,0),2)</f>
        <v>0</v>
      </c>
      <c r="I6" s="96"/>
      <c r="J6" s="384">
        <f t="shared" ref="J6:J11" si="1">ROUND((1-I6)*G6,2)</f>
        <v>0</v>
      </c>
      <c r="K6" s="398">
        <f t="shared" ref="K6:K11" si="2">IFERROR(ROUND(J6*F6,2),0)</f>
        <v>0</v>
      </c>
      <c r="L6" s="87"/>
      <c r="M6" s="373">
        <f t="shared" ref="M6:M37" si="3">IF(D6&lt;&gt;"Subcontractor",F6/F$216, 0)</f>
        <v>2.2222222222222223E-2</v>
      </c>
      <c r="N6" s="374">
        <f t="shared" ref="N6:N37" si="4">IFERROR(IF(D6="Subcontractor",F6/F$216, 0),0)</f>
        <v>0</v>
      </c>
      <c r="O6" s="374">
        <f t="shared" ref="O6:O37" si="5">IFERROR(IF(D6&lt;&gt;"Subcontractor",$K6/$K$216, 0),0)</f>
        <v>0</v>
      </c>
      <c r="P6" s="374">
        <f t="shared" ref="P6:P37" si="6">IFERROR(IF(D6="Subcontractor",$K6/$K$216, 0),0)</f>
        <v>0</v>
      </c>
    </row>
    <row r="7" spans="1:16" ht="15" customHeight="1" x14ac:dyDescent="0.25">
      <c r="A7" s="396" t="str">
        <f>'CLINs &amp; Ceiling Rates'!B9</f>
        <v>Senior II Business/Financial/Management Analyst</v>
      </c>
      <c r="B7" s="315" t="str">
        <f>'CLINs &amp; Ceiling Rates'!C9</f>
        <v>Senior II Business/Financial/Management Analyst</v>
      </c>
      <c r="C7" s="387" t="str">
        <f>'CLINs &amp; Ceiling Rates'!K9</f>
        <v>1902060C</v>
      </c>
      <c r="D7" s="335" t="str">
        <f>IF('CLINs &amp; Ceiling Rates'!E9="","",'CLINs &amp; Ceiling Rates'!E9)</f>
        <v/>
      </c>
      <c r="E7" s="335" t="str">
        <f>IF('CLINs &amp; Ceiling Rates'!F9="","",'CLINs &amp; Ceiling Rates'!F9)</f>
        <v/>
      </c>
      <c r="F7" s="388">
        <f>'Labor Loading Matrix'!D650</f>
        <v>1920</v>
      </c>
      <c r="G7" s="389">
        <f>'CLINs &amp; Ceiling Rates'!L9</f>
        <v>0</v>
      </c>
      <c r="H7" s="389">
        <f t="shared" si="0"/>
        <v>0</v>
      </c>
      <c r="I7" s="96"/>
      <c r="J7" s="384">
        <f t="shared" si="1"/>
        <v>0</v>
      </c>
      <c r="K7" s="398">
        <f t="shared" si="2"/>
        <v>0</v>
      </c>
      <c r="L7" s="87"/>
      <c r="M7" s="373">
        <f t="shared" si="3"/>
        <v>8.8888888888888892E-2</v>
      </c>
      <c r="N7" s="374">
        <f t="shared" si="4"/>
        <v>0</v>
      </c>
      <c r="O7" s="374">
        <f t="shared" si="5"/>
        <v>0</v>
      </c>
      <c r="P7" s="374">
        <f t="shared" si="6"/>
        <v>0</v>
      </c>
    </row>
    <row r="8" spans="1:16" ht="15" customHeight="1" x14ac:dyDescent="0.25">
      <c r="A8" s="396" t="str">
        <f>'CLINs &amp; Ceiling Rates'!B10</f>
        <v>Senior II Business/Financial/Management Analyst</v>
      </c>
      <c r="B8" s="315" t="str">
        <f>'CLINs &amp; Ceiling Rates'!C10</f>
        <v>Senior II Business/Financial/Management Analyst</v>
      </c>
      <c r="C8" s="387" t="str">
        <f>'CLINs &amp; Ceiling Rates'!K10</f>
        <v>1902060C</v>
      </c>
      <c r="D8" s="335" t="str">
        <f>IF('CLINs &amp; Ceiling Rates'!E10="","",'CLINs &amp; Ceiling Rates'!E10)</f>
        <v/>
      </c>
      <c r="E8" s="335" t="str">
        <f>IF('CLINs &amp; Ceiling Rates'!F10="","",'CLINs &amp; Ceiling Rates'!F10)</f>
        <v/>
      </c>
      <c r="F8" s="388">
        <f>'Labor Loading Matrix'!D651</f>
        <v>1920</v>
      </c>
      <c r="G8" s="389">
        <f>'CLINs &amp; Ceiling Rates'!L10</f>
        <v>0</v>
      </c>
      <c r="H8" s="389">
        <f t="shared" si="0"/>
        <v>0</v>
      </c>
      <c r="I8" s="96"/>
      <c r="J8" s="384">
        <f t="shared" si="1"/>
        <v>0</v>
      </c>
      <c r="K8" s="398">
        <f t="shared" si="2"/>
        <v>0</v>
      </c>
      <c r="L8" s="87"/>
      <c r="M8" s="373">
        <f t="shared" si="3"/>
        <v>8.8888888888888892E-2</v>
      </c>
      <c r="N8" s="374">
        <f t="shared" si="4"/>
        <v>0</v>
      </c>
      <c r="O8" s="374">
        <f t="shared" si="5"/>
        <v>0</v>
      </c>
      <c r="P8" s="374">
        <f t="shared" si="6"/>
        <v>0</v>
      </c>
    </row>
    <row r="9" spans="1:16" ht="15" customHeight="1" x14ac:dyDescent="0.25">
      <c r="A9" s="396" t="str">
        <f>'CLINs &amp; Ceiling Rates'!B11</f>
        <v>Senior II Business/Financial/Management Analyst</v>
      </c>
      <c r="B9" s="315" t="str">
        <f>'CLINs &amp; Ceiling Rates'!C11</f>
        <v>Senior II Business/Financial/Management Analyst</v>
      </c>
      <c r="C9" s="387" t="str">
        <f>'CLINs &amp; Ceiling Rates'!K11</f>
        <v>1902060C</v>
      </c>
      <c r="D9" s="335" t="str">
        <f>IF('CLINs &amp; Ceiling Rates'!E11="","",'CLINs &amp; Ceiling Rates'!E11)</f>
        <v/>
      </c>
      <c r="E9" s="335" t="str">
        <f>IF('CLINs &amp; Ceiling Rates'!F11="","",'CLINs &amp; Ceiling Rates'!F11)</f>
        <v/>
      </c>
      <c r="F9" s="388">
        <f>'Labor Loading Matrix'!D652</f>
        <v>1920</v>
      </c>
      <c r="G9" s="389">
        <f>'CLINs &amp; Ceiling Rates'!L11</f>
        <v>0</v>
      </c>
      <c r="H9" s="389">
        <f t="shared" si="0"/>
        <v>0</v>
      </c>
      <c r="I9" s="96"/>
      <c r="J9" s="384">
        <f t="shared" si="1"/>
        <v>0</v>
      </c>
      <c r="K9" s="398">
        <f t="shared" si="2"/>
        <v>0</v>
      </c>
      <c r="L9" s="87"/>
      <c r="M9" s="373">
        <f t="shared" si="3"/>
        <v>8.8888888888888892E-2</v>
      </c>
      <c r="N9" s="374">
        <f t="shared" si="4"/>
        <v>0</v>
      </c>
      <c r="O9" s="374">
        <f t="shared" si="5"/>
        <v>0</v>
      </c>
      <c r="P9" s="374">
        <f t="shared" si="6"/>
        <v>0</v>
      </c>
    </row>
    <row r="10" spans="1:16" ht="15" customHeight="1" x14ac:dyDescent="0.25">
      <c r="A10" s="396" t="str">
        <f>'CLINs &amp; Ceiling Rates'!B12</f>
        <v>Senior I Business/Financial/Management Analyst</v>
      </c>
      <c r="B10" s="315" t="str">
        <f>'CLINs &amp; Ceiling Rates'!C12</f>
        <v>Senior I Business/Financial/Management Analyst</v>
      </c>
      <c r="C10" s="387" t="str">
        <f>'CLINs &amp; Ceiling Rates'!K12</f>
        <v>1902058C</v>
      </c>
      <c r="D10" s="335" t="str">
        <f>IF('CLINs &amp; Ceiling Rates'!E12="","",'CLINs &amp; Ceiling Rates'!E12)</f>
        <v/>
      </c>
      <c r="E10" s="335" t="str">
        <f>IF('CLINs &amp; Ceiling Rates'!F12="","",'CLINs &amp; Ceiling Rates'!F12)</f>
        <v/>
      </c>
      <c r="F10" s="388">
        <f>'Labor Loading Matrix'!D653</f>
        <v>1920</v>
      </c>
      <c r="G10" s="389">
        <f>'CLINs &amp; Ceiling Rates'!L12</f>
        <v>0</v>
      </c>
      <c r="H10" s="389">
        <f t="shared" si="0"/>
        <v>0</v>
      </c>
      <c r="I10" s="96"/>
      <c r="J10" s="384">
        <f t="shared" si="1"/>
        <v>0</v>
      </c>
      <c r="K10" s="398">
        <f t="shared" si="2"/>
        <v>0</v>
      </c>
      <c r="L10" s="87"/>
      <c r="M10" s="373">
        <f t="shared" si="3"/>
        <v>8.8888888888888892E-2</v>
      </c>
      <c r="N10" s="374">
        <f t="shared" si="4"/>
        <v>0</v>
      </c>
      <c r="O10" s="374">
        <f t="shared" si="5"/>
        <v>0</v>
      </c>
      <c r="P10" s="374">
        <f t="shared" si="6"/>
        <v>0</v>
      </c>
    </row>
    <row r="11" spans="1:16" ht="15" customHeight="1" x14ac:dyDescent="0.25">
      <c r="A11" s="396" t="str">
        <f>'CLINs &amp; Ceiling Rates'!B13</f>
        <v>Senior I Business/Financial/Management Analyst</v>
      </c>
      <c r="B11" s="315" t="str">
        <f>'CLINs &amp; Ceiling Rates'!C13</f>
        <v>Senior I Business/Financial/Management Analyst</v>
      </c>
      <c r="C11" s="387" t="str">
        <f>'CLINs &amp; Ceiling Rates'!K13</f>
        <v>1902058C</v>
      </c>
      <c r="D11" s="335" t="str">
        <f>IF('CLINs &amp; Ceiling Rates'!E13="","",'CLINs &amp; Ceiling Rates'!E13)</f>
        <v/>
      </c>
      <c r="E11" s="335" t="str">
        <f>IF('CLINs &amp; Ceiling Rates'!F13="","",'CLINs &amp; Ceiling Rates'!F13)</f>
        <v/>
      </c>
      <c r="F11" s="388">
        <f>'Labor Loading Matrix'!D654</f>
        <v>1920</v>
      </c>
      <c r="G11" s="389">
        <f>'CLINs &amp; Ceiling Rates'!L13</f>
        <v>0</v>
      </c>
      <c r="H11" s="389">
        <f t="shared" si="0"/>
        <v>0</v>
      </c>
      <c r="I11" s="96"/>
      <c r="J11" s="384">
        <f t="shared" si="1"/>
        <v>0</v>
      </c>
      <c r="K11" s="398">
        <f t="shared" si="2"/>
        <v>0</v>
      </c>
      <c r="L11" s="87"/>
      <c r="M11" s="373">
        <f t="shared" si="3"/>
        <v>8.8888888888888892E-2</v>
      </c>
      <c r="N11" s="374">
        <f t="shared" si="4"/>
        <v>0</v>
      </c>
      <c r="O11" s="374">
        <f t="shared" si="5"/>
        <v>0</v>
      </c>
      <c r="P11" s="374">
        <f t="shared" si="6"/>
        <v>0</v>
      </c>
    </row>
    <row r="12" spans="1:16" ht="15" customHeight="1" x14ac:dyDescent="0.25">
      <c r="A12" s="396" t="str">
        <f>'CLINs &amp; Ceiling Rates'!B14</f>
        <v>Senior I Business/Financial/Management Analyst</v>
      </c>
      <c r="B12" s="315" t="str">
        <f>'CLINs &amp; Ceiling Rates'!C14</f>
        <v>Senior I Business/Financial/Management Analyst</v>
      </c>
      <c r="C12" s="387" t="str">
        <f>'CLINs &amp; Ceiling Rates'!K14</f>
        <v>1902058C</v>
      </c>
      <c r="D12" s="335" t="str">
        <f>IF('CLINs &amp; Ceiling Rates'!E14="","",'CLINs &amp; Ceiling Rates'!E14)</f>
        <v/>
      </c>
      <c r="E12" s="335" t="str">
        <f>IF('CLINs &amp; Ceiling Rates'!F14="","",'CLINs &amp; Ceiling Rates'!F14)</f>
        <v/>
      </c>
      <c r="F12" s="388">
        <f>'Labor Loading Matrix'!D655</f>
        <v>1920</v>
      </c>
      <c r="G12" s="389">
        <f>'CLINs &amp; Ceiling Rates'!L14</f>
        <v>0</v>
      </c>
      <c r="H12" s="389">
        <f t="shared" ref="H12:H75" si="7">ROUND(IFERROR(G12*F12,0),2)</f>
        <v>0</v>
      </c>
      <c r="I12" s="96"/>
      <c r="J12" s="384">
        <f t="shared" ref="J12:J75" si="8">ROUND((1-I12)*G12,2)</f>
        <v>0</v>
      </c>
      <c r="K12" s="398">
        <f t="shared" ref="K12:K75" si="9">IFERROR(ROUND(J12*F12,2),0)</f>
        <v>0</v>
      </c>
      <c r="L12" s="87"/>
      <c r="M12" s="373">
        <f t="shared" si="3"/>
        <v>8.8888888888888892E-2</v>
      </c>
      <c r="N12" s="374">
        <f t="shared" si="4"/>
        <v>0</v>
      </c>
      <c r="O12" s="374">
        <f t="shared" si="5"/>
        <v>0</v>
      </c>
      <c r="P12" s="374">
        <f t="shared" si="6"/>
        <v>0</v>
      </c>
    </row>
    <row r="13" spans="1:16" ht="15" customHeight="1" x14ac:dyDescent="0.25">
      <c r="A13" s="396" t="str">
        <f>'CLINs &amp; Ceiling Rates'!B15</f>
        <v>Senior I Business/Financial/Management Analyst</v>
      </c>
      <c r="B13" s="315" t="str">
        <f>'CLINs &amp; Ceiling Rates'!C15</f>
        <v>Senior I Business/Financial/Management Analyst</v>
      </c>
      <c r="C13" s="387" t="str">
        <f>'CLINs &amp; Ceiling Rates'!K15</f>
        <v>1902058C</v>
      </c>
      <c r="D13" s="335" t="str">
        <f>IF('CLINs &amp; Ceiling Rates'!E15="","",'CLINs &amp; Ceiling Rates'!E15)</f>
        <v/>
      </c>
      <c r="E13" s="335" t="str">
        <f>IF('CLINs &amp; Ceiling Rates'!F15="","",'CLINs &amp; Ceiling Rates'!F15)</f>
        <v/>
      </c>
      <c r="F13" s="388">
        <f>'Labor Loading Matrix'!D656</f>
        <v>1920</v>
      </c>
      <c r="G13" s="389">
        <f>'CLINs &amp; Ceiling Rates'!L15</f>
        <v>0</v>
      </c>
      <c r="H13" s="389">
        <f t="shared" si="7"/>
        <v>0</v>
      </c>
      <c r="I13" s="96"/>
      <c r="J13" s="384">
        <f t="shared" si="8"/>
        <v>0</v>
      </c>
      <c r="K13" s="398">
        <f t="shared" si="9"/>
        <v>0</v>
      </c>
      <c r="L13" s="87"/>
      <c r="M13" s="373">
        <f t="shared" si="3"/>
        <v>8.8888888888888892E-2</v>
      </c>
      <c r="N13" s="374">
        <f t="shared" si="4"/>
        <v>0</v>
      </c>
      <c r="O13" s="374">
        <f t="shared" si="5"/>
        <v>0</v>
      </c>
      <c r="P13" s="374">
        <f t="shared" si="6"/>
        <v>0</v>
      </c>
    </row>
    <row r="14" spans="1:16" ht="15" customHeight="1" x14ac:dyDescent="0.25">
      <c r="A14" s="396" t="str">
        <f>'CLINs &amp; Ceiling Rates'!B16</f>
        <v>Int II Business/Financial/Management Analyst</v>
      </c>
      <c r="B14" s="315" t="str">
        <f>'CLINs &amp; Ceiling Rates'!C16</f>
        <v>Int II Business/Financial/Management Analyst</v>
      </c>
      <c r="C14" s="387" t="str">
        <f>'CLINs &amp; Ceiling Rates'!K16</f>
        <v>1902057C</v>
      </c>
      <c r="D14" s="335" t="str">
        <f>IF('CLINs &amp; Ceiling Rates'!E16="","",'CLINs &amp; Ceiling Rates'!E16)</f>
        <v/>
      </c>
      <c r="E14" s="335" t="str">
        <f>IF('CLINs &amp; Ceiling Rates'!F16="","",'CLINs &amp; Ceiling Rates'!F16)</f>
        <v/>
      </c>
      <c r="F14" s="388">
        <f>'Labor Loading Matrix'!D657</f>
        <v>1920</v>
      </c>
      <c r="G14" s="389">
        <f>'CLINs &amp; Ceiling Rates'!L16</f>
        <v>0</v>
      </c>
      <c r="H14" s="389">
        <f t="shared" si="7"/>
        <v>0</v>
      </c>
      <c r="I14" s="96"/>
      <c r="J14" s="384">
        <f t="shared" si="8"/>
        <v>0</v>
      </c>
      <c r="K14" s="398">
        <f t="shared" si="9"/>
        <v>0</v>
      </c>
      <c r="L14" s="87"/>
      <c r="M14" s="373">
        <f t="shared" si="3"/>
        <v>8.8888888888888892E-2</v>
      </c>
      <c r="N14" s="374">
        <f t="shared" si="4"/>
        <v>0</v>
      </c>
      <c r="O14" s="374">
        <f t="shared" si="5"/>
        <v>0</v>
      </c>
      <c r="P14" s="374">
        <f t="shared" si="6"/>
        <v>0</v>
      </c>
    </row>
    <row r="15" spans="1:16" ht="15" customHeight="1" x14ac:dyDescent="0.25">
      <c r="A15" s="396" t="str">
        <f>'CLINs &amp; Ceiling Rates'!B17</f>
        <v>Int II Business/Financial/Management Analyst</v>
      </c>
      <c r="B15" s="315" t="str">
        <f>'CLINs &amp; Ceiling Rates'!C17</f>
        <v>Int II Business/Financial/Management Analyst</v>
      </c>
      <c r="C15" s="387" t="str">
        <f>'CLINs &amp; Ceiling Rates'!K17</f>
        <v>1902057C</v>
      </c>
      <c r="D15" s="335" t="str">
        <f>IF('CLINs &amp; Ceiling Rates'!E17="","",'CLINs &amp; Ceiling Rates'!E17)</f>
        <v/>
      </c>
      <c r="E15" s="335" t="str">
        <f>IF('CLINs &amp; Ceiling Rates'!F17="","",'CLINs &amp; Ceiling Rates'!F17)</f>
        <v/>
      </c>
      <c r="F15" s="388">
        <f>'Labor Loading Matrix'!D658</f>
        <v>1920</v>
      </c>
      <c r="G15" s="389">
        <f>'CLINs &amp; Ceiling Rates'!L17</f>
        <v>0</v>
      </c>
      <c r="H15" s="389">
        <f t="shared" si="7"/>
        <v>0</v>
      </c>
      <c r="I15" s="96"/>
      <c r="J15" s="384">
        <f t="shared" si="8"/>
        <v>0</v>
      </c>
      <c r="K15" s="398">
        <f t="shared" si="9"/>
        <v>0</v>
      </c>
      <c r="L15" s="87"/>
      <c r="M15" s="373">
        <f t="shared" si="3"/>
        <v>8.8888888888888892E-2</v>
      </c>
      <c r="N15" s="374">
        <f t="shared" si="4"/>
        <v>0</v>
      </c>
      <c r="O15" s="374">
        <f t="shared" si="5"/>
        <v>0</v>
      </c>
      <c r="P15" s="374">
        <f t="shared" si="6"/>
        <v>0</v>
      </c>
    </row>
    <row r="16" spans="1:16" ht="15" customHeight="1" x14ac:dyDescent="0.25">
      <c r="A16" s="396" t="str">
        <f>'CLINs &amp; Ceiling Rates'!B18</f>
        <v>Int II Business/Financial/Management Analyst</v>
      </c>
      <c r="B16" s="315" t="str">
        <f>'CLINs &amp; Ceiling Rates'!C18</f>
        <v>Int II Business/Financial/Management Analyst</v>
      </c>
      <c r="C16" s="387" t="str">
        <f>'CLINs &amp; Ceiling Rates'!K18</f>
        <v>1902057C</v>
      </c>
      <c r="D16" s="335" t="str">
        <f>IF('CLINs &amp; Ceiling Rates'!E18="","",'CLINs &amp; Ceiling Rates'!E18)</f>
        <v/>
      </c>
      <c r="E16" s="335" t="str">
        <f>IF('CLINs &amp; Ceiling Rates'!F18="","",'CLINs &amp; Ceiling Rates'!F18)</f>
        <v/>
      </c>
      <c r="F16" s="388">
        <f>'Labor Loading Matrix'!D659</f>
        <v>1920</v>
      </c>
      <c r="G16" s="389">
        <f>'CLINs &amp; Ceiling Rates'!L18</f>
        <v>0</v>
      </c>
      <c r="H16" s="389">
        <f t="shared" si="7"/>
        <v>0</v>
      </c>
      <c r="I16" s="96"/>
      <c r="J16" s="384">
        <f t="shared" si="8"/>
        <v>0</v>
      </c>
      <c r="K16" s="398">
        <f t="shared" si="9"/>
        <v>0</v>
      </c>
      <c r="L16" s="87"/>
      <c r="M16" s="373">
        <f t="shared" si="3"/>
        <v>8.8888888888888892E-2</v>
      </c>
      <c r="N16" s="374">
        <f t="shared" si="4"/>
        <v>0</v>
      </c>
      <c r="O16" s="374">
        <f t="shared" si="5"/>
        <v>0</v>
      </c>
      <c r="P16" s="374">
        <f t="shared" si="6"/>
        <v>0</v>
      </c>
    </row>
    <row r="17" spans="1:16" ht="15" customHeight="1" thickBot="1" x14ac:dyDescent="0.3">
      <c r="A17" s="396" t="str">
        <f>'CLINs &amp; Ceiling Rates'!B19</f>
        <v>Int II Business/Financial/Management Analyst</v>
      </c>
      <c r="B17" s="315" t="str">
        <f>'CLINs &amp; Ceiling Rates'!C19</f>
        <v>Int II Business/Financial/Management Analyst</v>
      </c>
      <c r="C17" s="387" t="str">
        <f>'CLINs &amp; Ceiling Rates'!K19</f>
        <v>1902057C</v>
      </c>
      <c r="D17" s="335" t="str">
        <f>IF('CLINs &amp; Ceiling Rates'!E19="","",'CLINs &amp; Ceiling Rates'!E19)</f>
        <v/>
      </c>
      <c r="E17" s="335" t="str">
        <f>IF('CLINs &amp; Ceiling Rates'!F19="","",'CLINs &amp; Ceiling Rates'!F19)</f>
        <v/>
      </c>
      <c r="F17" s="388">
        <f>'Labor Loading Matrix'!D660</f>
        <v>1920</v>
      </c>
      <c r="G17" s="389">
        <f>'CLINs &amp; Ceiling Rates'!L19</f>
        <v>0</v>
      </c>
      <c r="H17" s="389">
        <f t="shared" si="7"/>
        <v>0</v>
      </c>
      <c r="I17" s="96"/>
      <c r="J17" s="384">
        <f t="shared" si="8"/>
        <v>0</v>
      </c>
      <c r="K17" s="398">
        <f t="shared" si="9"/>
        <v>0</v>
      </c>
      <c r="L17" s="87"/>
      <c r="M17" s="373">
        <f t="shared" si="3"/>
        <v>8.8888888888888892E-2</v>
      </c>
      <c r="N17" s="374">
        <f t="shared" si="4"/>
        <v>0</v>
      </c>
      <c r="O17" s="374">
        <f t="shared" si="5"/>
        <v>0</v>
      </c>
      <c r="P17" s="374">
        <f t="shared" si="6"/>
        <v>0</v>
      </c>
    </row>
    <row r="18" spans="1:16" ht="15" hidden="1" customHeight="1" x14ac:dyDescent="0.25">
      <c r="A18" s="396">
        <f>'CLINs &amp; Ceiling Rates'!B20</f>
        <v>0</v>
      </c>
      <c r="B18" s="315">
        <f>'CLINs &amp; Ceiling Rates'!C20</f>
        <v>0</v>
      </c>
      <c r="C18" s="387" t="str">
        <f>'CLINs &amp; Ceiling Rates'!K20</f>
        <v/>
      </c>
      <c r="D18" s="335" t="str">
        <f>IF('CLINs &amp; Ceiling Rates'!E20="","",'CLINs &amp; Ceiling Rates'!E20)</f>
        <v/>
      </c>
      <c r="E18" s="335" t="str">
        <f>IF('CLINs &amp; Ceiling Rates'!F20="","",'CLINs &amp; Ceiling Rates'!F20)</f>
        <v/>
      </c>
      <c r="F18" s="388">
        <f>'Labor Loading Matrix'!D661</f>
        <v>0</v>
      </c>
      <c r="G18" s="389">
        <f>'CLINs &amp; Ceiling Rates'!L20</f>
        <v>0</v>
      </c>
      <c r="H18" s="389">
        <f t="shared" si="7"/>
        <v>0</v>
      </c>
      <c r="I18" s="96"/>
      <c r="J18" s="384">
        <f t="shared" si="8"/>
        <v>0</v>
      </c>
      <c r="K18" s="398">
        <f t="shared" si="9"/>
        <v>0</v>
      </c>
      <c r="L18" s="87"/>
      <c r="M18" s="373">
        <f t="shared" si="3"/>
        <v>0</v>
      </c>
      <c r="N18" s="374">
        <f t="shared" si="4"/>
        <v>0</v>
      </c>
      <c r="O18" s="374">
        <f t="shared" si="5"/>
        <v>0</v>
      </c>
      <c r="P18" s="374">
        <f t="shared" si="6"/>
        <v>0</v>
      </c>
    </row>
    <row r="19" spans="1:16" ht="15" hidden="1" customHeight="1" x14ac:dyDescent="0.25">
      <c r="A19" s="396">
        <f>'CLINs &amp; Ceiling Rates'!B21</f>
        <v>0</v>
      </c>
      <c r="B19" s="315">
        <f>'CLINs &amp; Ceiling Rates'!C21</f>
        <v>0</v>
      </c>
      <c r="C19" s="387" t="str">
        <f>'CLINs &amp; Ceiling Rates'!K21</f>
        <v/>
      </c>
      <c r="D19" s="335" t="str">
        <f>IF('CLINs &amp; Ceiling Rates'!E21="","",'CLINs &amp; Ceiling Rates'!E21)</f>
        <v/>
      </c>
      <c r="E19" s="335" t="str">
        <f>IF('CLINs &amp; Ceiling Rates'!F21="","",'CLINs &amp; Ceiling Rates'!F21)</f>
        <v/>
      </c>
      <c r="F19" s="388">
        <f>'Labor Loading Matrix'!D662</f>
        <v>0</v>
      </c>
      <c r="G19" s="389">
        <f>'CLINs &amp; Ceiling Rates'!L21</f>
        <v>0</v>
      </c>
      <c r="H19" s="389">
        <f t="shared" si="7"/>
        <v>0</v>
      </c>
      <c r="I19" s="96"/>
      <c r="J19" s="384">
        <f t="shared" si="8"/>
        <v>0</v>
      </c>
      <c r="K19" s="398">
        <f t="shared" si="9"/>
        <v>0</v>
      </c>
      <c r="L19" s="87"/>
      <c r="M19" s="373">
        <f t="shared" si="3"/>
        <v>0</v>
      </c>
      <c r="N19" s="374">
        <f t="shared" si="4"/>
        <v>0</v>
      </c>
      <c r="O19" s="374">
        <f t="shared" si="5"/>
        <v>0</v>
      </c>
      <c r="P19" s="374">
        <f t="shared" si="6"/>
        <v>0</v>
      </c>
    </row>
    <row r="20" spans="1:16" ht="15" hidden="1" customHeight="1" x14ac:dyDescent="0.25">
      <c r="A20" s="396">
        <f>'CLINs &amp; Ceiling Rates'!B22</f>
        <v>0</v>
      </c>
      <c r="B20" s="315">
        <f>'CLINs &amp; Ceiling Rates'!C22</f>
        <v>0</v>
      </c>
      <c r="C20" s="387" t="str">
        <f>'CLINs &amp; Ceiling Rates'!K22</f>
        <v/>
      </c>
      <c r="D20" s="335" t="str">
        <f>IF('CLINs &amp; Ceiling Rates'!E22="","",'CLINs &amp; Ceiling Rates'!E22)</f>
        <v/>
      </c>
      <c r="E20" s="335" t="str">
        <f>IF('CLINs &amp; Ceiling Rates'!F22="","",'CLINs &amp; Ceiling Rates'!F22)</f>
        <v/>
      </c>
      <c r="F20" s="388">
        <f>'Labor Loading Matrix'!D663</f>
        <v>0</v>
      </c>
      <c r="G20" s="389">
        <f>'CLINs &amp; Ceiling Rates'!L22</f>
        <v>0</v>
      </c>
      <c r="H20" s="389">
        <f t="shared" si="7"/>
        <v>0</v>
      </c>
      <c r="I20" s="96"/>
      <c r="J20" s="384">
        <f t="shared" si="8"/>
        <v>0</v>
      </c>
      <c r="K20" s="398">
        <f t="shared" si="9"/>
        <v>0</v>
      </c>
      <c r="L20" s="87"/>
      <c r="M20" s="373">
        <f t="shared" si="3"/>
        <v>0</v>
      </c>
      <c r="N20" s="374">
        <f t="shared" si="4"/>
        <v>0</v>
      </c>
      <c r="O20" s="374">
        <f t="shared" si="5"/>
        <v>0</v>
      </c>
      <c r="P20" s="374">
        <f t="shared" si="6"/>
        <v>0</v>
      </c>
    </row>
    <row r="21" spans="1:16" ht="15" hidden="1" customHeight="1" x14ac:dyDescent="0.25">
      <c r="A21" s="396">
        <f>'CLINs &amp; Ceiling Rates'!B23</f>
        <v>0</v>
      </c>
      <c r="B21" s="315">
        <f>'CLINs &amp; Ceiling Rates'!C23</f>
        <v>0</v>
      </c>
      <c r="C21" s="387" t="str">
        <f>'CLINs &amp; Ceiling Rates'!K23</f>
        <v/>
      </c>
      <c r="D21" s="335" t="str">
        <f>IF('CLINs &amp; Ceiling Rates'!E23="","",'CLINs &amp; Ceiling Rates'!E23)</f>
        <v/>
      </c>
      <c r="E21" s="335" t="str">
        <f>IF('CLINs &amp; Ceiling Rates'!F23="","",'CLINs &amp; Ceiling Rates'!F23)</f>
        <v/>
      </c>
      <c r="F21" s="388">
        <f>'Labor Loading Matrix'!D664</f>
        <v>0</v>
      </c>
      <c r="G21" s="389">
        <f>'CLINs &amp; Ceiling Rates'!L23</f>
        <v>0</v>
      </c>
      <c r="H21" s="389">
        <f t="shared" si="7"/>
        <v>0</v>
      </c>
      <c r="I21" s="96"/>
      <c r="J21" s="384">
        <f t="shared" si="8"/>
        <v>0</v>
      </c>
      <c r="K21" s="398">
        <f t="shared" si="9"/>
        <v>0</v>
      </c>
      <c r="L21" s="87"/>
      <c r="M21" s="373">
        <f t="shared" si="3"/>
        <v>0</v>
      </c>
      <c r="N21" s="374">
        <f t="shared" si="4"/>
        <v>0</v>
      </c>
      <c r="O21" s="374">
        <f t="shared" si="5"/>
        <v>0</v>
      </c>
      <c r="P21" s="374">
        <f t="shared" si="6"/>
        <v>0</v>
      </c>
    </row>
    <row r="22" spans="1:16" ht="15" hidden="1" customHeight="1" x14ac:dyDescent="0.25">
      <c r="A22" s="396">
        <f>'CLINs &amp; Ceiling Rates'!B24</f>
        <v>0</v>
      </c>
      <c r="B22" s="315">
        <f>'CLINs &amp; Ceiling Rates'!C24</f>
        <v>0</v>
      </c>
      <c r="C22" s="387" t="str">
        <f>'CLINs &amp; Ceiling Rates'!K24</f>
        <v/>
      </c>
      <c r="D22" s="335" t="str">
        <f>IF('CLINs &amp; Ceiling Rates'!E24="","",'CLINs &amp; Ceiling Rates'!E24)</f>
        <v/>
      </c>
      <c r="E22" s="335" t="str">
        <f>IF('CLINs &amp; Ceiling Rates'!F24="","",'CLINs &amp; Ceiling Rates'!F24)</f>
        <v/>
      </c>
      <c r="F22" s="388">
        <f>'Labor Loading Matrix'!D665</f>
        <v>0</v>
      </c>
      <c r="G22" s="389">
        <f>'CLINs &amp; Ceiling Rates'!L24</f>
        <v>0</v>
      </c>
      <c r="H22" s="389">
        <f t="shared" si="7"/>
        <v>0</v>
      </c>
      <c r="I22" s="96"/>
      <c r="J22" s="384">
        <f t="shared" si="8"/>
        <v>0</v>
      </c>
      <c r="K22" s="398">
        <f t="shared" si="9"/>
        <v>0</v>
      </c>
      <c r="L22" s="87"/>
      <c r="M22" s="373">
        <f t="shared" si="3"/>
        <v>0</v>
      </c>
      <c r="N22" s="374">
        <f t="shared" si="4"/>
        <v>0</v>
      </c>
      <c r="O22" s="374">
        <f t="shared" si="5"/>
        <v>0</v>
      </c>
      <c r="P22" s="374">
        <f t="shared" si="6"/>
        <v>0</v>
      </c>
    </row>
    <row r="23" spans="1:16" ht="15" hidden="1" customHeight="1" x14ac:dyDescent="0.25">
      <c r="A23" s="396">
        <f>'CLINs &amp; Ceiling Rates'!B25</f>
        <v>0</v>
      </c>
      <c r="B23" s="315">
        <f>'CLINs &amp; Ceiling Rates'!C25</f>
        <v>0</v>
      </c>
      <c r="C23" s="387" t="str">
        <f>'CLINs &amp; Ceiling Rates'!K25</f>
        <v/>
      </c>
      <c r="D23" s="335" t="str">
        <f>IF('CLINs &amp; Ceiling Rates'!E25="","",'CLINs &amp; Ceiling Rates'!E25)</f>
        <v/>
      </c>
      <c r="E23" s="335" t="str">
        <f>IF('CLINs &amp; Ceiling Rates'!F25="","",'CLINs &amp; Ceiling Rates'!F25)</f>
        <v/>
      </c>
      <c r="F23" s="388">
        <f>'Labor Loading Matrix'!D666</f>
        <v>0</v>
      </c>
      <c r="G23" s="389">
        <f>'CLINs &amp; Ceiling Rates'!L25</f>
        <v>0</v>
      </c>
      <c r="H23" s="389">
        <f t="shared" si="7"/>
        <v>0</v>
      </c>
      <c r="I23" s="96"/>
      <c r="J23" s="384">
        <f t="shared" si="8"/>
        <v>0</v>
      </c>
      <c r="K23" s="398">
        <f t="shared" si="9"/>
        <v>0</v>
      </c>
      <c r="L23" s="87"/>
      <c r="M23" s="373">
        <f t="shared" si="3"/>
        <v>0</v>
      </c>
      <c r="N23" s="374">
        <f t="shared" si="4"/>
        <v>0</v>
      </c>
      <c r="O23" s="374">
        <f t="shared" si="5"/>
        <v>0</v>
      </c>
      <c r="P23" s="374">
        <f t="shared" si="6"/>
        <v>0</v>
      </c>
    </row>
    <row r="24" spans="1:16" ht="15" hidden="1" customHeight="1" x14ac:dyDescent="0.25">
      <c r="A24" s="396">
        <f>'CLINs &amp; Ceiling Rates'!B26</f>
        <v>0</v>
      </c>
      <c r="B24" s="315">
        <f>'CLINs &amp; Ceiling Rates'!C26</f>
        <v>0</v>
      </c>
      <c r="C24" s="387" t="str">
        <f>'CLINs &amp; Ceiling Rates'!K26</f>
        <v/>
      </c>
      <c r="D24" s="335" t="str">
        <f>IF('CLINs &amp; Ceiling Rates'!E26="","",'CLINs &amp; Ceiling Rates'!E26)</f>
        <v/>
      </c>
      <c r="E24" s="335" t="str">
        <f>IF('CLINs &amp; Ceiling Rates'!F26="","",'CLINs &amp; Ceiling Rates'!F26)</f>
        <v/>
      </c>
      <c r="F24" s="388">
        <f>'Labor Loading Matrix'!D667</f>
        <v>0</v>
      </c>
      <c r="G24" s="389">
        <f>'CLINs &amp; Ceiling Rates'!L26</f>
        <v>0</v>
      </c>
      <c r="H24" s="389">
        <f t="shared" si="7"/>
        <v>0</v>
      </c>
      <c r="I24" s="96"/>
      <c r="J24" s="384">
        <f t="shared" si="8"/>
        <v>0</v>
      </c>
      <c r="K24" s="398">
        <f t="shared" si="9"/>
        <v>0</v>
      </c>
      <c r="L24" s="87"/>
      <c r="M24" s="373">
        <f t="shared" si="3"/>
        <v>0</v>
      </c>
      <c r="N24" s="374">
        <f t="shared" si="4"/>
        <v>0</v>
      </c>
      <c r="O24" s="374">
        <f t="shared" si="5"/>
        <v>0</v>
      </c>
      <c r="P24" s="374">
        <f t="shared" si="6"/>
        <v>0</v>
      </c>
    </row>
    <row r="25" spans="1:16" ht="15" hidden="1" customHeight="1" x14ac:dyDescent="0.25">
      <c r="A25" s="396">
        <f>'CLINs &amp; Ceiling Rates'!B27</f>
        <v>0</v>
      </c>
      <c r="B25" s="315">
        <f>'CLINs &amp; Ceiling Rates'!C27</f>
        <v>0</v>
      </c>
      <c r="C25" s="387" t="str">
        <f>'CLINs &amp; Ceiling Rates'!K27</f>
        <v/>
      </c>
      <c r="D25" s="335" t="str">
        <f>IF('CLINs &amp; Ceiling Rates'!E27="","",'CLINs &amp; Ceiling Rates'!E27)</f>
        <v/>
      </c>
      <c r="E25" s="335" t="str">
        <f>IF('CLINs &amp; Ceiling Rates'!F27="","",'CLINs &amp; Ceiling Rates'!F27)</f>
        <v/>
      </c>
      <c r="F25" s="388">
        <f>'Labor Loading Matrix'!D668</f>
        <v>0</v>
      </c>
      <c r="G25" s="389">
        <f>'CLINs &amp; Ceiling Rates'!L27</f>
        <v>0</v>
      </c>
      <c r="H25" s="389">
        <f t="shared" si="7"/>
        <v>0</v>
      </c>
      <c r="I25" s="96"/>
      <c r="J25" s="384">
        <f t="shared" si="8"/>
        <v>0</v>
      </c>
      <c r="K25" s="398">
        <f t="shared" si="9"/>
        <v>0</v>
      </c>
      <c r="L25" s="87"/>
      <c r="M25" s="373">
        <f t="shared" si="3"/>
        <v>0</v>
      </c>
      <c r="N25" s="374">
        <f t="shared" si="4"/>
        <v>0</v>
      </c>
      <c r="O25" s="374">
        <f t="shared" si="5"/>
        <v>0</v>
      </c>
      <c r="P25" s="374">
        <f t="shared" si="6"/>
        <v>0</v>
      </c>
    </row>
    <row r="26" spans="1:16" ht="15" hidden="1" customHeight="1" x14ac:dyDescent="0.25">
      <c r="A26" s="396">
        <f>'CLINs &amp; Ceiling Rates'!B28</f>
        <v>0</v>
      </c>
      <c r="B26" s="315">
        <f>'CLINs &amp; Ceiling Rates'!C28</f>
        <v>0</v>
      </c>
      <c r="C26" s="387" t="str">
        <f>'CLINs &amp; Ceiling Rates'!K28</f>
        <v/>
      </c>
      <c r="D26" s="335" t="str">
        <f>IF('CLINs &amp; Ceiling Rates'!E28="","",'CLINs &amp; Ceiling Rates'!E28)</f>
        <v/>
      </c>
      <c r="E26" s="335" t="str">
        <f>IF('CLINs &amp; Ceiling Rates'!F28="","",'CLINs &amp; Ceiling Rates'!F28)</f>
        <v/>
      </c>
      <c r="F26" s="388">
        <f>'Labor Loading Matrix'!D669</f>
        <v>0</v>
      </c>
      <c r="G26" s="389">
        <f>'CLINs &amp; Ceiling Rates'!L28</f>
        <v>0</v>
      </c>
      <c r="H26" s="389">
        <f t="shared" si="7"/>
        <v>0</v>
      </c>
      <c r="I26" s="96"/>
      <c r="J26" s="384">
        <f t="shared" si="8"/>
        <v>0</v>
      </c>
      <c r="K26" s="398">
        <f t="shared" si="9"/>
        <v>0</v>
      </c>
      <c r="L26" s="87"/>
      <c r="M26" s="373">
        <f t="shared" si="3"/>
        <v>0</v>
      </c>
      <c r="N26" s="374">
        <f t="shared" si="4"/>
        <v>0</v>
      </c>
      <c r="O26" s="374">
        <f t="shared" si="5"/>
        <v>0</v>
      </c>
      <c r="P26" s="374">
        <f t="shared" si="6"/>
        <v>0</v>
      </c>
    </row>
    <row r="27" spans="1:16" ht="15" hidden="1" customHeight="1" x14ac:dyDescent="0.25">
      <c r="A27" s="396">
        <f>'CLINs &amp; Ceiling Rates'!B29</f>
        <v>0</v>
      </c>
      <c r="B27" s="315">
        <f>'CLINs &amp; Ceiling Rates'!C29</f>
        <v>0</v>
      </c>
      <c r="C27" s="387" t="str">
        <f>'CLINs &amp; Ceiling Rates'!K29</f>
        <v/>
      </c>
      <c r="D27" s="335" t="str">
        <f>IF('CLINs &amp; Ceiling Rates'!E29="","",'CLINs &amp; Ceiling Rates'!E29)</f>
        <v/>
      </c>
      <c r="E27" s="335" t="str">
        <f>IF('CLINs &amp; Ceiling Rates'!F29="","",'CLINs &amp; Ceiling Rates'!F29)</f>
        <v/>
      </c>
      <c r="F27" s="388">
        <f>'Labor Loading Matrix'!D670</f>
        <v>0</v>
      </c>
      <c r="G27" s="389">
        <f>'CLINs &amp; Ceiling Rates'!L29</f>
        <v>0</v>
      </c>
      <c r="H27" s="389">
        <f t="shared" si="7"/>
        <v>0</v>
      </c>
      <c r="I27" s="96"/>
      <c r="J27" s="384">
        <f t="shared" si="8"/>
        <v>0</v>
      </c>
      <c r="K27" s="398">
        <f t="shared" si="9"/>
        <v>0</v>
      </c>
      <c r="L27" s="87"/>
      <c r="M27" s="373">
        <f t="shared" si="3"/>
        <v>0</v>
      </c>
      <c r="N27" s="374">
        <f t="shared" si="4"/>
        <v>0</v>
      </c>
      <c r="O27" s="374">
        <f t="shared" si="5"/>
        <v>0</v>
      </c>
      <c r="P27" s="374">
        <f t="shared" si="6"/>
        <v>0</v>
      </c>
    </row>
    <row r="28" spans="1:16" ht="15" hidden="1" customHeight="1" x14ac:dyDescent="0.25">
      <c r="A28" s="396">
        <f>'CLINs &amp; Ceiling Rates'!B30</f>
        <v>0</v>
      </c>
      <c r="B28" s="315">
        <f>'CLINs &amp; Ceiling Rates'!C30</f>
        <v>0</v>
      </c>
      <c r="C28" s="387" t="str">
        <f>'CLINs &amp; Ceiling Rates'!K30</f>
        <v/>
      </c>
      <c r="D28" s="335" t="str">
        <f>IF('CLINs &amp; Ceiling Rates'!E30="","",'CLINs &amp; Ceiling Rates'!E30)</f>
        <v/>
      </c>
      <c r="E28" s="335" t="str">
        <f>IF('CLINs &amp; Ceiling Rates'!F30="","",'CLINs &amp; Ceiling Rates'!F30)</f>
        <v/>
      </c>
      <c r="F28" s="388">
        <f>'Labor Loading Matrix'!D671</f>
        <v>0</v>
      </c>
      <c r="G28" s="389">
        <f>'CLINs &amp; Ceiling Rates'!L30</f>
        <v>0</v>
      </c>
      <c r="H28" s="389">
        <f t="shared" si="7"/>
        <v>0</v>
      </c>
      <c r="I28" s="96"/>
      <c r="J28" s="384">
        <f t="shared" si="8"/>
        <v>0</v>
      </c>
      <c r="K28" s="398">
        <f t="shared" si="9"/>
        <v>0</v>
      </c>
      <c r="L28" s="87"/>
      <c r="M28" s="373">
        <f t="shared" si="3"/>
        <v>0</v>
      </c>
      <c r="N28" s="374">
        <f t="shared" si="4"/>
        <v>0</v>
      </c>
      <c r="O28" s="374">
        <f t="shared" si="5"/>
        <v>0</v>
      </c>
      <c r="P28" s="374">
        <f t="shared" si="6"/>
        <v>0</v>
      </c>
    </row>
    <row r="29" spans="1:16" ht="15" hidden="1" customHeight="1" x14ac:dyDescent="0.25">
      <c r="A29" s="396">
        <f>'CLINs &amp; Ceiling Rates'!B31</f>
        <v>0</v>
      </c>
      <c r="B29" s="315">
        <f>'CLINs &amp; Ceiling Rates'!C31</f>
        <v>0</v>
      </c>
      <c r="C29" s="387" t="str">
        <f>'CLINs &amp; Ceiling Rates'!K31</f>
        <v/>
      </c>
      <c r="D29" s="335" t="str">
        <f>IF('CLINs &amp; Ceiling Rates'!E31="","",'CLINs &amp; Ceiling Rates'!E31)</f>
        <v/>
      </c>
      <c r="E29" s="335" t="str">
        <f>IF('CLINs &amp; Ceiling Rates'!F31="","",'CLINs &amp; Ceiling Rates'!F31)</f>
        <v/>
      </c>
      <c r="F29" s="388">
        <f>'Labor Loading Matrix'!D672</f>
        <v>0</v>
      </c>
      <c r="G29" s="389">
        <f>'CLINs &amp; Ceiling Rates'!L31</f>
        <v>0</v>
      </c>
      <c r="H29" s="389">
        <f t="shared" si="7"/>
        <v>0</v>
      </c>
      <c r="I29" s="96"/>
      <c r="J29" s="384">
        <f t="shared" si="8"/>
        <v>0</v>
      </c>
      <c r="K29" s="398">
        <f t="shared" si="9"/>
        <v>0</v>
      </c>
      <c r="L29" s="87"/>
      <c r="M29" s="373">
        <f t="shared" si="3"/>
        <v>0</v>
      </c>
      <c r="N29" s="374">
        <f t="shared" si="4"/>
        <v>0</v>
      </c>
      <c r="O29" s="374">
        <f t="shared" si="5"/>
        <v>0</v>
      </c>
      <c r="P29" s="374">
        <f t="shared" si="6"/>
        <v>0</v>
      </c>
    </row>
    <row r="30" spans="1:16" ht="15" hidden="1" customHeight="1" x14ac:dyDescent="0.25">
      <c r="A30" s="396">
        <f>'CLINs &amp; Ceiling Rates'!B32</f>
        <v>0</v>
      </c>
      <c r="B30" s="315">
        <f>'CLINs &amp; Ceiling Rates'!C32</f>
        <v>0</v>
      </c>
      <c r="C30" s="387" t="str">
        <f>'CLINs &amp; Ceiling Rates'!K32</f>
        <v/>
      </c>
      <c r="D30" s="335" t="str">
        <f>IF('CLINs &amp; Ceiling Rates'!E32="","",'CLINs &amp; Ceiling Rates'!E32)</f>
        <v/>
      </c>
      <c r="E30" s="335" t="str">
        <f>IF('CLINs &amp; Ceiling Rates'!F32="","",'CLINs &amp; Ceiling Rates'!F32)</f>
        <v/>
      </c>
      <c r="F30" s="388">
        <f>'Labor Loading Matrix'!D673</f>
        <v>0</v>
      </c>
      <c r="G30" s="389">
        <f>'CLINs &amp; Ceiling Rates'!L32</f>
        <v>0</v>
      </c>
      <c r="H30" s="389">
        <f t="shared" si="7"/>
        <v>0</v>
      </c>
      <c r="I30" s="96"/>
      <c r="J30" s="384">
        <f t="shared" si="8"/>
        <v>0</v>
      </c>
      <c r="K30" s="398">
        <f t="shared" si="9"/>
        <v>0</v>
      </c>
      <c r="L30" s="87"/>
      <c r="M30" s="373">
        <f t="shared" si="3"/>
        <v>0</v>
      </c>
      <c r="N30" s="374">
        <f t="shared" si="4"/>
        <v>0</v>
      </c>
      <c r="O30" s="374">
        <f t="shared" si="5"/>
        <v>0</v>
      </c>
      <c r="P30" s="374">
        <f t="shared" si="6"/>
        <v>0</v>
      </c>
    </row>
    <row r="31" spans="1:16" ht="15" hidden="1" customHeight="1" x14ac:dyDescent="0.25">
      <c r="A31" s="396">
        <f>'CLINs &amp; Ceiling Rates'!B33</f>
        <v>0</v>
      </c>
      <c r="B31" s="315">
        <f>'CLINs &amp; Ceiling Rates'!C33</f>
        <v>0</v>
      </c>
      <c r="C31" s="387" t="str">
        <f>'CLINs &amp; Ceiling Rates'!K33</f>
        <v/>
      </c>
      <c r="D31" s="335" t="str">
        <f>IF('CLINs &amp; Ceiling Rates'!E33="","",'CLINs &amp; Ceiling Rates'!E33)</f>
        <v/>
      </c>
      <c r="E31" s="335" t="str">
        <f>IF('CLINs &amp; Ceiling Rates'!F33="","",'CLINs &amp; Ceiling Rates'!F33)</f>
        <v/>
      </c>
      <c r="F31" s="388">
        <f>'Labor Loading Matrix'!D674</f>
        <v>0</v>
      </c>
      <c r="G31" s="389">
        <f>'CLINs &amp; Ceiling Rates'!L33</f>
        <v>0</v>
      </c>
      <c r="H31" s="389">
        <f t="shared" si="7"/>
        <v>0</v>
      </c>
      <c r="I31" s="96"/>
      <c r="J31" s="384">
        <f t="shared" si="8"/>
        <v>0</v>
      </c>
      <c r="K31" s="398">
        <f t="shared" si="9"/>
        <v>0</v>
      </c>
      <c r="L31" s="87"/>
      <c r="M31" s="373">
        <f t="shared" si="3"/>
        <v>0</v>
      </c>
      <c r="N31" s="374">
        <f t="shared" si="4"/>
        <v>0</v>
      </c>
      <c r="O31" s="374">
        <f t="shared" si="5"/>
        <v>0</v>
      </c>
      <c r="P31" s="374">
        <f t="shared" si="6"/>
        <v>0</v>
      </c>
    </row>
    <row r="32" spans="1:16" ht="15" hidden="1" customHeight="1" x14ac:dyDescent="0.25">
      <c r="A32" s="396">
        <f>'CLINs &amp; Ceiling Rates'!B34</f>
        <v>0</v>
      </c>
      <c r="B32" s="315">
        <f>'CLINs &amp; Ceiling Rates'!C34</f>
        <v>0</v>
      </c>
      <c r="C32" s="387" t="str">
        <f>'CLINs &amp; Ceiling Rates'!K34</f>
        <v/>
      </c>
      <c r="D32" s="335" t="str">
        <f>IF('CLINs &amp; Ceiling Rates'!E34="","",'CLINs &amp; Ceiling Rates'!E34)</f>
        <v/>
      </c>
      <c r="E32" s="335" t="str">
        <f>IF('CLINs &amp; Ceiling Rates'!F34="","",'CLINs &amp; Ceiling Rates'!F34)</f>
        <v/>
      </c>
      <c r="F32" s="388">
        <f>'Labor Loading Matrix'!D675</f>
        <v>0</v>
      </c>
      <c r="G32" s="389">
        <f>'CLINs &amp; Ceiling Rates'!L34</f>
        <v>0</v>
      </c>
      <c r="H32" s="389">
        <f t="shared" si="7"/>
        <v>0</v>
      </c>
      <c r="I32" s="96"/>
      <c r="J32" s="384">
        <f t="shared" si="8"/>
        <v>0</v>
      </c>
      <c r="K32" s="398">
        <f t="shared" si="9"/>
        <v>0</v>
      </c>
      <c r="L32" s="87"/>
      <c r="M32" s="373">
        <f t="shared" si="3"/>
        <v>0</v>
      </c>
      <c r="N32" s="374">
        <f t="shared" si="4"/>
        <v>0</v>
      </c>
      <c r="O32" s="374">
        <f t="shared" si="5"/>
        <v>0</v>
      </c>
      <c r="P32" s="374">
        <f t="shared" si="6"/>
        <v>0</v>
      </c>
    </row>
    <row r="33" spans="1:16" ht="15" hidden="1" customHeight="1" x14ac:dyDescent="0.25">
      <c r="A33" s="396">
        <f>'CLINs &amp; Ceiling Rates'!B35</f>
        <v>0</v>
      </c>
      <c r="B33" s="315">
        <f>'CLINs &amp; Ceiling Rates'!C35</f>
        <v>0</v>
      </c>
      <c r="C33" s="387" t="str">
        <f>'CLINs &amp; Ceiling Rates'!K35</f>
        <v/>
      </c>
      <c r="D33" s="335" t="str">
        <f>IF('CLINs &amp; Ceiling Rates'!E35="","",'CLINs &amp; Ceiling Rates'!E35)</f>
        <v/>
      </c>
      <c r="E33" s="335" t="str">
        <f>IF('CLINs &amp; Ceiling Rates'!F35="","",'CLINs &amp; Ceiling Rates'!F35)</f>
        <v/>
      </c>
      <c r="F33" s="388">
        <f>'Labor Loading Matrix'!D676</f>
        <v>0</v>
      </c>
      <c r="G33" s="389">
        <f>'CLINs &amp; Ceiling Rates'!L35</f>
        <v>0</v>
      </c>
      <c r="H33" s="389">
        <f t="shared" si="7"/>
        <v>0</v>
      </c>
      <c r="I33" s="96"/>
      <c r="J33" s="384">
        <f t="shared" si="8"/>
        <v>0</v>
      </c>
      <c r="K33" s="398">
        <f t="shared" si="9"/>
        <v>0</v>
      </c>
      <c r="L33" s="87"/>
      <c r="M33" s="373">
        <f t="shared" si="3"/>
        <v>0</v>
      </c>
      <c r="N33" s="374">
        <f t="shared" si="4"/>
        <v>0</v>
      </c>
      <c r="O33" s="374">
        <f t="shared" si="5"/>
        <v>0</v>
      </c>
      <c r="P33" s="374">
        <f t="shared" si="6"/>
        <v>0</v>
      </c>
    </row>
    <row r="34" spans="1:16" ht="15" hidden="1" customHeight="1" x14ac:dyDescent="0.25">
      <c r="A34" s="396">
        <f>'CLINs &amp; Ceiling Rates'!B36</f>
        <v>0</v>
      </c>
      <c r="B34" s="315">
        <f>'CLINs &amp; Ceiling Rates'!C36</f>
        <v>0</v>
      </c>
      <c r="C34" s="387" t="str">
        <f>'CLINs &amp; Ceiling Rates'!K36</f>
        <v/>
      </c>
      <c r="D34" s="335" t="str">
        <f>IF('CLINs &amp; Ceiling Rates'!E36="","",'CLINs &amp; Ceiling Rates'!E36)</f>
        <v/>
      </c>
      <c r="E34" s="335" t="str">
        <f>IF('CLINs &amp; Ceiling Rates'!F36="","",'CLINs &amp; Ceiling Rates'!F36)</f>
        <v/>
      </c>
      <c r="F34" s="388">
        <f>'Labor Loading Matrix'!D677</f>
        <v>0</v>
      </c>
      <c r="G34" s="389">
        <f>'CLINs &amp; Ceiling Rates'!L36</f>
        <v>0</v>
      </c>
      <c r="H34" s="389">
        <f t="shared" si="7"/>
        <v>0</v>
      </c>
      <c r="I34" s="96"/>
      <c r="J34" s="384">
        <f t="shared" si="8"/>
        <v>0</v>
      </c>
      <c r="K34" s="398">
        <f t="shared" si="9"/>
        <v>0</v>
      </c>
      <c r="L34" s="87"/>
      <c r="M34" s="373">
        <f t="shared" si="3"/>
        <v>0</v>
      </c>
      <c r="N34" s="374">
        <f t="shared" si="4"/>
        <v>0</v>
      </c>
      <c r="O34" s="374">
        <f t="shared" si="5"/>
        <v>0</v>
      </c>
      <c r="P34" s="374">
        <f t="shared" si="6"/>
        <v>0</v>
      </c>
    </row>
    <row r="35" spans="1:16" ht="15" hidden="1" customHeight="1" x14ac:dyDescent="0.25">
      <c r="A35" s="396">
        <f>'CLINs &amp; Ceiling Rates'!B37</f>
        <v>0</v>
      </c>
      <c r="B35" s="315">
        <f>'CLINs &amp; Ceiling Rates'!C37</f>
        <v>0</v>
      </c>
      <c r="C35" s="387" t="str">
        <f>'CLINs &amp; Ceiling Rates'!K37</f>
        <v/>
      </c>
      <c r="D35" s="335" t="str">
        <f>IF('CLINs &amp; Ceiling Rates'!E37="","",'CLINs &amp; Ceiling Rates'!E37)</f>
        <v/>
      </c>
      <c r="E35" s="335" t="str">
        <f>IF('CLINs &amp; Ceiling Rates'!F37="","",'CLINs &amp; Ceiling Rates'!F37)</f>
        <v/>
      </c>
      <c r="F35" s="388">
        <f>'Labor Loading Matrix'!D678</f>
        <v>0</v>
      </c>
      <c r="G35" s="389">
        <f>'CLINs &amp; Ceiling Rates'!L37</f>
        <v>0</v>
      </c>
      <c r="H35" s="389">
        <f t="shared" si="7"/>
        <v>0</v>
      </c>
      <c r="I35" s="96"/>
      <c r="J35" s="384">
        <f t="shared" si="8"/>
        <v>0</v>
      </c>
      <c r="K35" s="398">
        <f t="shared" si="9"/>
        <v>0</v>
      </c>
      <c r="L35" s="87"/>
      <c r="M35" s="373">
        <f t="shared" si="3"/>
        <v>0</v>
      </c>
      <c r="N35" s="374">
        <f t="shared" si="4"/>
        <v>0</v>
      </c>
      <c r="O35" s="374">
        <f t="shared" si="5"/>
        <v>0</v>
      </c>
      <c r="P35" s="374">
        <f t="shared" si="6"/>
        <v>0</v>
      </c>
    </row>
    <row r="36" spans="1:16" ht="15" hidden="1" customHeight="1" x14ac:dyDescent="0.25">
      <c r="A36" s="396">
        <f>'CLINs &amp; Ceiling Rates'!B38</f>
        <v>0</v>
      </c>
      <c r="B36" s="315">
        <f>'CLINs &amp; Ceiling Rates'!C38</f>
        <v>0</v>
      </c>
      <c r="C36" s="387" t="str">
        <f>'CLINs &amp; Ceiling Rates'!K38</f>
        <v/>
      </c>
      <c r="D36" s="335" t="str">
        <f>IF('CLINs &amp; Ceiling Rates'!E38="","",'CLINs &amp; Ceiling Rates'!E38)</f>
        <v/>
      </c>
      <c r="E36" s="335" t="str">
        <f>IF('CLINs &amp; Ceiling Rates'!F38="","",'CLINs &amp; Ceiling Rates'!F38)</f>
        <v/>
      </c>
      <c r="F36" s="388">
        <f>'Labor Loading Matrix'!D679</f>
        <v>0</v>
      </c>
      <c r="G36" s="389">
        <f>'CLINs &amp; Ceiling Rates'!L38</f>
        <v>0</v>
      </c>
      <c r="H36" s="389">
        <f t="shared" si="7"/>
        <v>0</v>
      </c>
      <c r="I36" s="96"/>
      <c r="J36" s="384">
        <f t="shared" si="8"/>
        <v>0</v>
      </c>
      <c r="K36" s="398">
        <f t="shared" si="9"/>
        <v>0</v>
      </c>
      <c r="L36" s="87"/>
      <c r="M36" s="373">
        <f t="shared" si="3"/>
        <v>0</v>
      </c>
      <c r="N36" s="374">
        <f t="shared" si="4"/>
        <v>0</v>
      </c>
      <c r="O36" s="374">
        <f t="shared" si="5"/>
        <v>0</v>
      </c>
      <c r="P36" s="374">
        <f t="shared" si="6"/>
        <v>0</v>
      </c>
    </row>
    <row r="37" spans="1:16" ht="15" hidden="1" customHeight="1" x14ac:dyDescent="0.25">
      <c r="A37" s="396">
        <f>'CLINs &amp; Ceiling Rates'!B39</f>
        <v>0</v>
      </c>
      <c r="B37" s="315">
        <f>'CLINs &amp; Ceiling Rates'!C39</f>
        <v>0</v>
      </c>
      <c r="C37" s="387" t="str">
        <f>'CLINs &amp; Ceiling Rates'!K39</f>
        <v/>
      </c>
      <c r="D37" s="335" t="str">
        <f>IF('CLINs &amp; Ceiling Rates'!E39="","",'CLINs &amp; Ceiling Rates'!E39)</f>
        <v/>
      </c>
      <c r="E37" s="335" t="str">
        <f>IF('CLINs &amp; Ceiling Rates'!F39="","",'CLINs &amp; Ceiling Rates'!F39)</f>
        <v/>
      </c>
      <c r="F37" s="388">
        <f>'Labor Loading Matrix'!D680</f>
        <v>0</v>
      </c>
      <c r="G37" s="389">
        <f>'CLINs &amp; Ceiling Rates'!L39</f>
        <v>0</v>
      </c>
      <c r="H37" s="389">
        <f t="shared" si="7"/>
        <v>0</v>
      </c>
      <c r="I37" s="96"/>
      <c r="J37" s="384">
        <f t="shared" si="8"/>
        <v>0</v>
      </c>
      <c r="K37" s="398">
        <f t="shared" si="9"/>
        <v>0</v>
      </c>
      <c r="L37" s="87"/>
      <c r="M37" s="373">
        <f t="shared" si="3"/>
        <v>0</v>
      </c>
      <c r="N37" s="374">
        <f t="shared" si="4"/>
        <v>0</v>
      </c>
      <c r="O37" s="374">
        <f t="shared" si="5"/>
        <v>0</v>
      </c>
      <c r="P37" s="374">
        <f t="shared" si="6"/>
        <v>0</v>
      </c>
    </row>
    <row r="38" spans="1:16" ht="15" hidden="1" customHeight="1" x14ac:dyDescent="0.25">
      <c r="A38" s="396">
        <f>'CLINs &amp; Ceiling Rates'!B40</f>
        <v>0</v>
      </c>
      <c r="B38" s="315">
        <f>'CLINs &amp; Ceiling Rates'!C40</f>
        <v>0</v>
      </c>
      <c r="C38" s="387" t="str">
        <f>'CLINs &amp; Ceiling Rates'!K40</f>
        <v/>
      </c>
      <c r="D38" s="335" t="str">
        <f>IF('CLINs &amp; Ceiling Rates'!E40="","",'CLINs &amp; Ceiling Rates'!E40)</f>
        <v/>
      </c>
      <c r="E38" s="335" t="str">
        <f>IF('CLINs &amp; Ceiling Rates'!F40="","",'CLINs &amp; Ceiling Rates'!F40)</f>
        <v/>
      </c>
      <c r="F38" s="388">
        <f>'Labor Loading Matrix'!D681</f>
        <v>0</v>
      </c>
      <c r="G38" s="389">
        <f>'CLINs &amp; Ceiling Rates'!L40</f>
        <v>0</v>
      </c>
      <c r="H38" s="389">
        <f t="shared" si="7"/>
        <v>0</v>
      </c>
      <c r="I38" s="96"/>
      <c r="J38" s="384">
        <f t="shared" si="8"/>
        <v>0</v>
      </c>
      <c r="K38" s="398">
        <f t="shared" si="9"/>
        <v>0</v>
      </c>
      <c r="L38" s="87"/>
      <c r="M38" s="373">
        <f t="shared" ref="M38:M69" si="10">IF(D38&lt;&gt;"Subcontractor",F38/F$216, 0)</f>
        <v>0</v>
      </c>
      <c r="N38" s="374">
        <f t="shared" ref="N38:N69" si="11">IFERROR(IF(D38="Subcontractor",F38/F$216, 0),0)</f>
        <v>0</v>
      </c>
      <c r="O38" s="374">
        <f t="shared" ref="O38:O69" si="12">IFERROR(IF(D38&lt;&gt;"Subcontractor",$K38/$K$216, 0),0)</f>
        <v>0</v>
      </c>
      <c r="P38" s="374">
        <f t="shared" ref="P38:P69" si="13">IFERROR(IF(D38="Subcontractor",$K38/$K$216, 0),0)</f>
        <v>0</v>
      </c>
    </row>
    <row r="39" spans="1:16" ht="15" hidden="1" customHeight="1" x14ac:dyDescent="0.25">
      <c r="A39" s="396">
        <f>'CLINs &amp; Ceiling Rates'!B41</f>
        <v>0</v>
      </c>
      <c r="B39" s="315">
        <f>'CLINs &amp; Ceiling Rates'!C41</f>
        <v>0</v>
      </c>
      <c r="C39" s="387" t="str">
        <f>'CLINs &amp; Ceiling Rates'!K41</f>
        <v/>
      </c>
      <c r="D39" s="335" t="str">
        <f>IF('CLINs &amp; Ceiling Rates'!E41="","",'CLINs &amp; Ceiling Rates'!E41)</f>
        <v/>
      </c>
      <c r="E39" s="335" t="str">
        <f>IF('CLINs &amp; Ceiling Rates'!F41="","",'CLINs &amp; Ceiling Rates'!F41)</f>
        <v/>
      </c>
      <c r="F39" s="388">
        <f>'Labor Loading Matrix'!D682</f>
        <v>0</v>
      </c>
      <c r="G39" s="389">
        <f>'CLINs &amp; Ceiling Rates'!L41</f>
        <v>0</v>
      </c>
      <c r="H39" s="389">
        <f t="shared" si="7"/>
        <v>0</v>
      </c>
      <c r="I39" s="96"/>
      <c r="J39" s="384">
        <f t="shared" si="8"/>
        <v>0</v>
      </c>
      <c r="K39" s="398">
        <f t="shared" si="9"/>
        <v>0</v>
      </c>
      <c r="L39" s="87"/>
      <c r="M39" s="373">
        <f t="shared" si="10"/>
        <v>0</v>
      </c>
      <c r="N39" s="374">
        <f t="shared" si="11"/>
        <v>0</v>
      </c>
      <c r="O39" s="374">
        <f t="shared" si="12"/>
        <v>0</v>
      </c>
      <c r="P39" s="374">
        <f t="shared" si="13"/>
        <v>0</v>
      </c>
    </row>
    <row r="40" spans="1:16" ht="15" hidden="1" customHeight="1" x14ac:dyDescent="0.25">
      <c r="A40" s="396">
        <f>'CLINs &amp; Ceiling Rates'!B42</f>
        <v>0</v>
      </c>
      <c r="B40" s="315">
        <f>'CLINs &amp; Ceiling Rates'!C42</f>
        <v>0</v>
      </c>
      <c r="C40" s="387" t="str">
        <f>'CLINs &amp; Ceiling Rates'!K42</f>
        <v/>
      </c>
      <c r="D40" s="335" t="str">
        <f>IF('CLINs &amp; Ceiling Rates'!E42="","",'CLINs &amp; Ceiling Rates'!E42)</f>
        <v/>
      </c>
      <c r="E40" s="335" t="str">
        <f>IF('CLINs &amp; Ceiling Rates'!F42="","",'CLINs &amp; Ceiling Rates'!F42)</f>
        <v/>
      </c>
      <c r="F40" s="388">
        <f>'Labor Loading Matrix'!D683</f>
        <v>0</v>
      </c>
      <c r="G40" s="389">
        <f>'CLINs &amp; Ceiling Rates'!L42</f>
        <v>0</v>
      </c>
      <c r="H40" s="389">
        <f t="shared" si="7"/>
        <v>0</v>
      </c>
      <c r="I40" s="96"/>
      <c r="J40" s="384">
        <f t="shared" si="8"/>
        <v>0</v>
      </c>
      <c r="K40" s="398">
        <f t="shared" si="9"/>
        <v>0</v>
      </c>
      <c r="L40" s="87"/>
      <c r="M40" s="373">
        <f t="shared" si="10"/>
        <v>0</v>
      </c>
      <c r="N40" s="374">
        <f t="shared" si="11"/>
        <v>0</v>
      </c>
      <c r="O40" s="374">
        <f t="shared" si="12"/>
        <v>0</v>
      </c>
      <c r="P40" s="374">
        <f t="shared" si="13"/>
        <v>0</v>
      </c>
    </row>
    <row r="41" spans="1:16" ht="15" hidden="1" customHeight="1" x14ac:dyDescent="0.25">
      <c r="A41" s="396">
        <f>'CLINs &amp; Ceiling Rates'!B43</f>
        <v>0</v>
      </c>
      <c r="B41" s="315">
        <f>'CLINs &amp; Ceiling Rates'!C43</f>
        <v>0</v>
      </c>
      <c r="C41" s="387" t="str">
        <f>'CLINs &amp; Ceiling Rates'!K43</f>
        <v/>
      </c>
      <c r="D41" s="335" t="str">
        <f>IF('CLINs &amp; Ceiling Rates'!E43="","",'CLINs &amp; Ceiling Rates'!E43)</f>
        <v/>
      </c>
      <c r="E41" s="335" t="str">
        <f>IF('CLINs &amp; Ceiling Rates'!F43="","",'CLINs &amp; Ceiling Rates'!F43)</f>
        <v/>
      </c>
      <c r="F41" s="388">
        <f>'Labor Loading Matrix'!D684</f>
        <v>0</v>
      </c>
      <c r="G41" s="389">
        <f>'CLINs &amp; Ceiling Rates'!L43</f>
        <v>0</v>
      </c>
      <c r="H41" s="389">
        <f t="shared" si="7"/>
        <v>0</v>
      </c>
      <c r="I41" s="96"/>
      <c r="J41" s="384">
        <f t="shared" si="8"/>
        <v>0</v>
      </c>
      <c r="K41" s="398">
        <f t="shared" si="9"/>
        <v>0</v>
      </c>
      <c r="L41" s="87"/>
      <c r="M41" s="373">
        <f t="shared" si="10"/>
        <v>0</v>
      </c>
      <c r="N41" s="374">
        <f t="shared" si="11"/>
        <v>0</v>
      </c>
      <c r="O41" s="374">
        <f t="shared" si="12"/>
        <v>0</v>
      </c>
      <c r="P41" s="374">
        <f t="shared" si="13"/>
        <v>0</v>
      </c>
    </row>
    <row r="42" spans="1:16" ht="15" hidden="1" customHeight="1" x14ac:dyDescent="0.25">
      <c r="A42" s="396">
        <f>'CLINs &amp; Ceiling Rates'!B44</f>
        <v>0</v>
      </c>
      <c r="B42" s="315">
        <f>'CLINs &amp; Ceiling Rates'!C44</f>
        <v>0</v>
      </c>
      <c r="C42" s="387" t="str">
        <f>'CLINs &amp; Ceiling Rates'!K44</f>
        <v/>
      </c>
      <c r="D42" s="335" t="str">
        <f>IF('CLINs &amp; Ceiling Rates'!E44="","",'CLINs &amp; Ceiling Rates'!E44)</f>
        <v/>
      </c>
      <c r="E42" s="335" t="str">
        <f>IF('CLINs &amp; Ceiling Rates'!F44="","",'CLINs &amp; Ceiling Rates'!F44)</f>
        <v/>
      </c>
      <c r="F42" s="388">
        <f>'Labor Loading Matrix'!D685</f>
        <v>0</v>
      </c>
      <c r="G42" s="389">
        <f>'CLINs &amp; Ceiling Rates'!L44</f>
        <v>0</v>
      </c>
      <c r="H42" s="389">
        <f t="shared" si="7"/>
        <v>0</v>
      </c>
      <c r="I42" s="96"/>
      <c r="J42" s="384">
        <f t="shared" si="8"/>
        <v>0</v>
      </c>
      <c r="K42" s="398">
        <f t="shared" si="9"/>
        <v>0</v>
      </c>
      <c r="L42" s="87"/>
      <c r="M42" s="373">
        <f t="shared" si="10"/>
        <v>0</v>
      </c>
      <c r="N42" s="374">
        <f t="shared" si="11"/>
        <v>0</v>
      </c>
      <c r="O42" s="374">
        <f t="shared" si="12"/>
        <v>0</v>
      </c>
      <c r="P42" s="374">
        <f t="shared" si="13"/>
        <v>0</v>
      </c>
    </row>
    <row r="43" spans="1:16" ht="15" hidden="1" customHeight="1" x14ac:dyDescent="0.25">
      <c r="A43" s="396">
        <f>'CLINs &amp; Ceiling Rates'!B45</f>
        <v>0</v>
      </c>
      <c r="B43" s="315">
        <f>'CLINs &amp; Ceiling Rates'!C45</f>
        <v>0</v>
      </c>
      <c r="C43" s="387" t="str">
        <f>'CLINs &amp; Ceiling Rates'!K45</f>
        <v/>
      </c>
      <c r="D43" s="335" t="str">
        <f>IF('CLINs &amp; Ceiling Rates'!E45="","",'CLINs &amp; Ceiling Rates'!E45)</f>
        <v/>
      </c>
      <c r="E43" s="335" t="str">
        <f>IF('CLINs &amp; Ceiling Rates'!F45="","",'CLINs &amp; Ceiling Rates'!F45)</f>
        <v/>
      </c>
      <c r="F43" s="388">
        <f>'Labor Loading Matrix'!D686</f>
        <v>0</v>
      </c>
      <c r="G43" s="389">
        <f>'CLINs &amp; Ceiling Rates'!L45</f>
        <v>0</v>
      </c>
      <c r="H43" s="389">
        <f t="shared" si="7"/>
        <v>0</v>
      </c>
      <c r="I43" s="96"/>
      <c r="J43" s="384">
        <f t="shared" si="8"/>
        <v>0</v>
      </c>
      <c r="K43" s="398">
        <f t="shared" si="9"/>
        <v>0</v>
      </c>
      <c r="L43" s="87"/>
      <c r="M43" s="373">
        <f t="shared" si="10"/>
        <v>0</v>
      </c>
      <c r="N43" s="374">
        <f t="shared" si="11"/>
        <v>0</v>
      </c>
      <c r="O43" s="374">
        <f t="shared" si="12"/>
        <v>0</v>
      </c>
      <c r="P43" s="374">
        <f t="shared" si="13"/>
        <v>0</v>
      </c>
    </row>
    <row r="44" spans="1:16" ht="15" hidden="1" customHeight="1" x14ac:dyDescent="0.25">
      <c r="A44" s="396">
        <f>'CLINs &amp; Ceiling Rates'!B46</f>
        <v>0</v>
      </c>
      <c r="B44" s="315">
        <f>'CLINs &amp; Ceiling Rates'!C46</f>
        <v>0</v>
      </c>
      <c r="C44" s="387" t="str">
        <f>'CLINs &amp; Ceiling Rates'!K46</f>
        <v/>
      </c>
      <c r="D44" s="335" t="str">
        <f>IF('CLINs &amp; Ceiling Rates'!E46="","",'CLINs &amp; Ceiling Rates'!E46)</f>
        <v/>
      </c>
      <c r="E44" s="335" t="str">
        <f>IF('CLINs &amp; Ceiling Rates'!F46="","",'CLINs &amp; Ceiling Rates'!F46)</f>
        <v/>
      </c>
      <c r="F44" s="388">
        <f>'Labor Loading Matrix'!D687</f>
        <v>0</v>
      </c>
      <c r="G44" s="389">
        <f>'CLINs &amp; Ceiling Rates'!L46</f>
        <v>0</v>
      </c>
      <c r="H44" s="389">
        <f t="shared" si="7"/>
        <v>0</v>
      </c>
      <c r="I44" s="96"/>
      <c r="J44" s="384">
        <f t="shared" si="8"/>
        <v>0</v>
      </c>
      <c r="K44" s="398">
        <f t="shared" si="9"/>
        <v>0</v>
      </c>
      <c r="L44" s="87"/>
      <c r="M44" s="373">
        <f t="shared" si="10"/>
        <v>0</v>
      </c>
      <c r="N44" s="374">
        <f t="shared" si="11"/>
        <v>0</v>
      </c>
      <c r="O44" s="374">
        <f t="shared" si="12"/>
        <v>0</v>
      </c>
      <c r="P44" s="374">
        <f t="shared" si="13"/>
        <v>0</v>
      </c>
    </row>
    <row r="45" spans="1:16" ht="15" hidden="1" customHeight="1" x14ac:dyDescent="0.25">
      <c r="A45" s="396">
        <f>'CLINs &amp; Ceiling Rates'!B47</f>
        <v>0</v>
      </c>
      <c r="B45" s="315">
        <f>'CLINs &amp; Ceiling Rates'!C47</f>
        <v>0</v>
      </c>
      <c r="C45" s="387" t="str">
        <f>'CLINs &amp; Ceiling Rates'!K47</f>
        <v/>
      </c>
      <c r="D45" s="335" t="str">
        <f>IF('CLINs &amp; Ceiling Rates'!E47="","",'CLINs &amp; Ceiling Rates'!E47)</f>
        <v/>
      </c>
      <c r="E45" s="335" t="str">
        <f>IF('CLINs &amp; Ceiling Rates'!F47="","",'CLINs &amp; Ceiling Rates'!F47)</f>
        <v/>
      </c>
      <c r="F45" s="388">
        <f>'Labor Loading Matrix'!D688</f>
        <v>0</v>
      </c>
      <c r="G45" s="389">
        <f>'CLINs &amp; Ceiling Rates'!L47</f>
        <v>0</v>
      </c>
      <c r="H45" s="389">
        <f t="shared" si="7"/>
        <v>0</v>
      </c>
      <c r="I45" s="96"/>
      <c r="J45" s="384">
        <f t="shared" si="8"/>
        <v>0</v>
      </c>
      <c r="K45" s="398">
        <f t="shared" si="9"/>
        <v>0</v>
      </c>
      <c r="L45" s="87"/>
      <c r="M45" s="373">
        <f t="shared" si="10"/>
        <v>0</v>
      </c>
      <c r="N45" s="374">
        <f t="shared" si="11"/>
        <v>0</v>
      </c>
      <c r="O45" s="374">
        <f t="shared" si="12"/>
        <v>0</v>
      </c>
      <c r="P45" s="374">
        <f t="shared" si="13"/>
        <v>0</v>
      </c>
    </row>
    <row r="46" spans="1:16" ht="15" hidden="1" customHeight="1" x14ac:dyDescent="0.25">
      <c r="A46" s="396">
        <f>'CLINs &amp; Ceiling Rates'!B48</f>
        <v>0</v>
      </c>
      <c r="B46" s="315">
        <f>'CLINs &amp; Ceiling Rates'!C48</f>
        <v>0</v>
      </c>
      <c r="C46" s="387" t="str">
        <f>'CLINs &amp; Ceiling Rates'!K48</f>
        <v/>
      </c>
      <c r="D46" s="335" t="str">
        <f>IF('CLINs &amp; Ceiling Rates'!E48="","",'CLINs &amp; Ceiling Rates'!E48)</f>
        <v/>
      </c>
      <c r="E46" s="335" t="str">
        <f>IF('CLINs &amp; Ceiling Rates'!F48="","",'CLINs &amp; Ceiling Rates'!F48)</f>
        <v/>
      </c>
      <c r="F46" s="388">
        <f>'Labor Loading Matrix'!D689</f>
        <v>0</v>
      </c>
      <c r="G46" s="389">
        <f>'CLINs &amp; Ceiling Rates'!L48</f>
        <v>0</v>
      </c>
      <c r="H46" s="389">
        <f t="shared" si="7"/>
        <v>0</v>
      </c>
      <c r="I46" s="96"/>
      <c r="J46" s="384">
        <f t="shared" si="8"/>
        <v>0</v>
      </c>
      <c r="K46" s="398">
        <f t="shared" si="9"/>
        <v>0</v>
      </c>
      <c r="L46" s="87"/>
      <c r="M46" s="373">
        <f t="shared" si="10"/>
        <v>0</v>
      </c>
      <c r="N46" s="374">
        <f t="shared" si="11"/>
        <v>0</v>
      </c>
      <c r="O46" s="374">
        <f t="shared" si="12"/>
        <v>0</v>
      </c>
      <c r="P46" s="374">
        <f t="shared" si="13"/>
        <v>0</v>
      </c>
    </row>
    <row r="47" spans="1:16" ht="15" hidden="1" customHeight="1" x14ac:dyDescent="0.25">
      <c r="A47" s="396">
        <f>'CLINs &amp; Ceiling Rates'!B49</f>
        <v>0</v>
      </c>
      <c r="B47" s="315">
        <f>'CLINs &amp; Ceiling Rates'!C49</f>
        <v>0</v>
      </c>
      <c r="C47" s="387" t="str">
        <f>'CLINs &amp; Ceiling Rates'!K49</f>
        <v/>
      </c>
      <c r="D47" s="335" t="str">
        <f>IF('CLINs &amp; Ceiling Rates'!E49="","",'CLINs &amp; Ceiling Rates'!E49)</f>
        <v/>
      </c>
      <c r="E47" s="335" t="str">
        <f>IF('CLINs &amp; Ceiling Rates'!F49="","",'CLINs &amp; Ceiling Rates'!F49)</f>
        <v/>
      </c>
      <c r="F47" s="388">
        <f>'Labor Loading Matrix'!D690</f>
        <v>0</v>
      </c>
      <c r="G47" s="389">
        <f>'CLINs &amp; Ceiling Rates'!L49</f>
        <v>0</v>
      </c>
      <c r="H47" s="389">
        <f t="shared" si="7"/>
        <v>0</v>
      </c>
      <c r="I47" s="96"/>
      <c r="J47" s="384">
        <f t="shared" si="8"/>
        <v>0</v>
      </c>
      <c r="K47" s="398">
        <f t="shared" si="9"/>
        <v>0</v>
      </c>
      <c r="L47" s="87"/>
      <c r="M47" s="373">
        <f t="shared" si="10"/>
        <v>0</v>
      </c>
      <c r="N47" s="374">
        <f t="shared" si="11"/>
        <v>0</v>
      </c>
      <c r="O47" s="374">
        <f t="shared" si="12"/>
        <v>0</v>
      </c>
      <c r="P47" s="374">
        <f t="shared" si="13"/>
        <v>0</v>
      </c>
    </row>
    <row r="48" spans="1:16" ht="15" hidden="1" customHeight="1" x14ac:dyDescent="0.25">
      <c r="A48" s="396">
        <f>'CLINs &amp; Ceiling Rates'!B50</f>
        <v>0</v>
      </c>
      <c r="B48" s="315">
        <f>'CLINs &amp; Ceiling Rates'!C50</f>
        <v>0</v>
      </c>
      <c r="C48" s="387" t="str">
        <f>'CLINs &amp; Ceiling Rates'!K50</f>
        <v/>
      </c>
      <c r="D48" s="335" t="str">
        <f>IF('CLINs &amp; Ceiling Rates'!E50="","",'CLINs &amp; Ceiling Rates'!E50)</f>
        <v/>
      </c>
      <c r="E48" s="335" t="str">
        <f>IF('CLINs &amp; Ceiling Rates'!F50="","",'CLINs &amp; Ceiling Rates'!F50)</f>
        <v/>
      </c>
      <c r="F48" s="388">
        <f>'Labor Loading Matrix'!D691</f>
        <v>0</v>
      </c>
      <c r="G48" s="389">
        <f>'CLINs &amp; Ceiling Rates'!L50</f>
        <v>0</v>
      </c>
      <c r="H48" s="389">
        <f t="shared" si="7"/>
        <v>0</v>
      </c>
      <c r="I48" s="96"/>
      <c r="J48" s="384">
        <f t="shared" si="8"/>
        <v>0</v>
      </c>
      <c r="K48" s="398">
        <f t="shared" si="9"/>
        <v>0</v>
      </c>
      <c r="L48" s="87"/>
      <c r="M48" s="373">
        <f t="shared" si="10"/>
        <v>0</v>
      </c>
      <c r="N48" s="374">
        <f t="shared" si="11"/>
        <v>0</v>
      </c>
      <c r="O48" s="374">
        <f t="shared" si="12"/>
        <v>0</v>
      </c>
      <c r="P48" s="374">
        <f t="shared" si="13"/>
        <v>0</v>
      </c>
    </row>
    <row r="49" spans="1:16" ht="15" hidden="1" customHeight="1" x14ac:dyDescent="0.25">
      <c r="A49" s="396">
        <f>'CLINs &amp; Ceiling Rates'!B51</f>
        <v>0</v>
      </c>
      <c r="B49" s="315">
        <f>'CLINs &amp; Ceiling Rates'!C51</f>
        <v>0</v>
      </c>
      <c r="C49" s="387" t="str">
        <f>'CLINs &amp; Ceiling Rates'!K51</f>
        <v/>
      </c>
      <c r="D49" s="335" t="str">
        <f>IF('CLINs &amp; Ceiling Rates'!E51="","",'CLINs &amp; Ceiling Rates'!E51)</f>
        <v/>
      </c>
      <c r="E49" s="335" t="str">
        <f>IF('CLINs &amp; Ceiling Rates'!F51="","",'CLINs &amp; Ceiling Rates'!F51)</f>
        <v/>
      </c>
      <c r="F49" s="388">
        <f>'Labor Loading Matrix'!D692</f>
        <v>0</v>
      </c>
      <c r="G49" s="389">
        <f>'CLINs &amp; Ceiling Rates'!L51</f>
        <v>0</v>
      </c>
      <c r="H49" s="389">
        <f t="shared" si="7"/>
        <v>0</v>
      </c>
      <c r="I49" s="96"/>
      <c r="J49" s="384">
        <f t="shared" si="8"/>
        <v>0</v>
      </c>
      <c r="K49" s="398">
        <f t="shared" si="9"/>
        <v>0</v>
      </c>
      <c r="L49" s="87"/>
      <c r="M49" s="373">
        <f t="shared" si="10"/>
        <v>0</v>
      </c>
      <c r="N49" s="374">
        <f t="shared" si="11"/>
        <v>0</v>
      </c>
      <c r="O49" s="374">
        <f t="shared" si="12"/>
        <v>0</v>
      </c>
      <c r="P49" s="374">
        <f t="shared" si="13"/>
        <v>0</v>
      </c>
    </row>
    <row r="50" spans="1:16" ht="15" hidden="1" customHeight="1" x14ac:dyDescent="0.25">
      <c r="A50" s="396">
        <f>'CLINs &amp; Ceiling Rates'!B52</f>
        <v>0</v>
      </c>
      <c r="B50" s="315">
        <f>'CLINs &amp; Ceiling Rates'!C52</f>
        <v>0</v>
      </c>
      <c r="C50" s="387" t="str">
        <f>'CLINs &amp; Ceiling Rates'!K52</f>
        <v/>
      </c>
      <c r="D50" s="335" t="str">
        <f>IF('CLINs &amp; Ceiling Rates'!E52="","",'CLINs &amp; Ceiling Rates'!E52)</f>
        <v/>
      </c>
      <c r="E50" s="335" t="str">
        <f>IF('CLINs &amp; Ceiling Rates'!F52="","",'CLINs &amp; Ceiling Rates'!F52)</f>
        <v/>
      </c>
      <c r="F50" s="388">
        <f>'Labor Loading Matrix'!D693</f>
        <v>0</v>
      </c>
      <c r="G50" s="389">
        <f>'CLINs &amp; Ceiling Rates'!L52</f>
        <v>0</v>
      </c>
      <c r="H50" s="389">
        <f t="shared" si="7"/>
        <v>0</v>
      </c>
      <c r="I50" s="96"/>
      <c r="J50" s="384">
        <f t="shared" si="8"/>
        <v>0</v>
      </c>
      <c r="K50" s="398">
        <f t="shared" si="9"/>
        <v>0</v>
      </c>
      <c r="L50" s="87"/>
      <c r="M50" s="373">
        <f t="shared" si="10"/>
        <v>0</v>
      </c>
      <c r="N50" s="374">
        <f t="shared" si="11"/>
        <v>0</v>
      </c>
      <c r="O50" s="374">
        <f t="shared" si="12"/>
        <v>0</v>
      </c>
      <c r="P50" s="374">
        <f t="shared" si="13"/>
        <v>0</v>
      </c>
    </row>
    <row r="51" spans="1:16" ht="15" hidden="1" customHeight="1" x14ac:dyDescent="0.25">
      <c r="A51" s="396">
        <f>'CLINs &amp; Ceiling Rates'!B53</f>
        <v>0</v>
      </c>
      <c r="B51" s="315">
        <f>'CLINs &amp; Ceiling Rates'!C53</f>
        <v>0</v>
      </c>
      <c r="C51" s="387" t="str">
        <f>'CLINs &amp; Ceiling Rates'!K53</f>
        <v/>
      </c>
      <c r="D51" s="335" t="str">
        <f>IF('CLINs &amp; Ceiling Rates'!E53="","",'CLINs &amp; Ceiling Rates'!E53)</f>
        <v/>
      </c>
      <c r="E51" s="335" t="str">
        <f>IF('CLINs &amp; Ceiling Rates'!F53="","",'CLINs &amp; Ceiling Rates'!F53)</f>
        <v/>
      </c>
      <c r="F51" s="388">
        <f>'Labor Loading Matrix'!D694</f>
        <v>0</v>
      </c>
      <c r="G51" s="389">
        <f>'CLINs &amp; Ceiling Rates'!L53</f>
        <v>0</v>
      </c>
      <c r="H51" s="389">
        <f t="shared" si="7"/>
        <v>0</v>
      </c>
      <c r="I51" s="96"/>
      <c r="J51" s="384">
        <f t="shared" si="8"/>
        <v>0</v>
      </c>
      <c r="K51" s="398">
        <f t="shared" si="9"/>
        <v>0</v>
      </c>
      <c r="L51" s="87"/>
      <c r="M51" s="373">
        <f t="shared" si="10"/>
        <v>0</v>
      </c>
      <c r="N51" s="374">
        <f t="shared" si="11"/>
        <v>0</v>
      </c>
      <c r="O51" s="374">
        <f t="shared" si="12"/>
        <v>0</v>
      </c>
      <c r="P51" s="374">
        <f t="shared" si="13"/>
        <v>0</v>
      </c>
    </row>
    <row r="52" spans="1:16" ht="15" hidden="1" customHeight="1" x14ac:dyDescent="0.25">
      <c r="A52" s="396">
        <f>'CLINs &amp; Ceiling Rates'!B54</f>
        <v>0</v>
      </c>
      <c r="B52" s="315">
        <f>'CLINs &amp; Ceiling Rates'!C54</f>
        <v>0</v>
      </c>
      <c r="C52" s="387" t="str">
        <f>'CLINs &amp; Ceiling Rates'!K54</f>
        <v/>
      </c>
      <c r="D52" s="335" t="str">
        <f>IF('CLINs &amp; Ceiling Rates'!E54="","",'CLINs &amp; Ceiling Rates'!E54)</f>
        <v/>
      </c>
      <c r="E52" s="335" t="str">
        <f>IF('CLINs &amp; Ceiling Rates'!F54="","",'CLINs &amp; Ceiling Rates'!F54)</f>
        <v/>
      </c>
      <c r="F52" s="388">
        <f>'Labor Loading Matrix'!D695</f>
        <v>0</v>
      </c>
      <c r="G52" s="389">
        <f>'CLINs &amp; Ceiling Rates'!L54</f>
        <v>0</v>
      </c>
      <c r="H52" s="389">
        <f t="shared" si="7"/>
        <v>0</v>
      </c>
      <c r="I52" s="96"/>
      <c r="J52" s="384">
        <f t="shared" si="8"/>
        <v>0</v>
      </c>
      <c r="K52" s="398">
        <f t="shared" si="9"/>
        <v>0</v>
      </c>
      <c r="L52" s="87"/>
      <c r="M52" s="373">
        <f t="shared" si="10"/>
        <v>0</v>
      </c>
      <c r="N52" s="374">
        <f t="shared" si="11"/>
        <v>0</v>
      </c>
      <c r="O52" s="374">
        <f t="shared" si="12"/>
        <v>0</v>
      </c>
      <c r="P52" s="374">
        <f t="shared" si="13"/>
        <v>0</v>
      </c>
    </row>
    <row r="53" spans="1:16" ht="15" hidden="1" customHeight="1" x14ac:dyDescent="0.25">
      <c r="A53" s="396">
        <f>'CLINs &amp; Ceiling Rates'!B55</f>
        <v>0</v>
      </c>
      <c r="B53" s="315">
        <f>'CLINs &amp; Ceiling Rates'!C55</f>
        <v>0</v>
      </c>
      <c r="C53" s="387" t="str">
        <f>'CLINs &amp; Ceiling Rates'!K55</f>
        <v/>
      </c>
      <c r="D53" s="335" t="str">
        <f>IF('CLINs &amp; Ceiling Rates'!E55="","",'CLINs &amp; Ceiling Rates'!E55)</f>
        <v/>
      </c>
      <c r="E53" s="335" t="str">
        <f>IF('CLINs &amp; Ceiling Rates'!F55="","",'CLINs &amp; Ceiling Rates'!F55)</f>
        <v/>
      </c>
      <c r="F53" s="388">
        <f>'Labor Loading Matrix'!D696</f>
        <v>0</v>
      </c>
      <c r="G53" s="389">
        <f>'CLINs &amp; Ceiling Rates'!L55</f>
        <v>0</v>
      </c>
      <c r="H53" s="389">
        <f t="shared" si="7"/>
        <v>0</v>
      </c>
      <c r="I53" s="96"/>
      <c r="J53" s="384">
        <f t="shared" si="8"/>
        <v>0</v>
      </c>
      <c r="K53" s="398">
        <f t="shared" si="9"/>
        <v>0</v>
      </c>
      <c r="L53" s="87"/>
      <c r="M53" s="373">
        <f t="shared" si="10"/>
        <v>0</v>
      </c>
      <c r="N53" s="374">
        <f t="shared" si="11"/>
        <v>0</v>
      </c>
      <c r="O53" s="374">
        <f t="shared" si="12"/>
        <v>0</v>
      </c>
      <c r="P53" s="374">
        <f t="shared" si="13"/>
        <v>0</v>
      </c>
    </row>
    <row r="54" spans="1:16" ht="15" hidden="1" customHeight="1" x14ac:dyDescent="0.25">
      <c r="A54" s="396">
        <f>'CLINs &amp; Ceiling Rates'!B56</f>
        <v>0</v>
      </c>
      <c r="B54" s="315">
        <f>'CLINs &amp; Ceiling Rates'!C56</f>
        <v>0</v>
      </c>
      <c r="C54" s="387" t="str">
        <f>'CLINs &amp; Ceiling Rates'!K56</f>
        <v/>
      </c>
      <c r="D54" s="335" t="str">
        <f>IF('CLINs &amp; Ceiling Rates'!E56="","",'CLINs &amp; Ceiling Rates'!E56)</f>
        <v/>
      </c>
      <c r="E54" s="335" t="str">
        <f>IF('CLINs &amp; Ceiling Rates'!F56="","",'CLINs &amp; Ceiling Rates'!F56)</f>
        <v/>
      </c>
      <c r="F54" s="388">
        <f>'Labor Loading Matrix'!D697</f>
        <v>0</v>
      </c>
      <c r="G54" s="389">
        <f>'CLINs &amp; Ceiling Rates'!L56</f>
        <v>0</v>
      </c>
      <c r="H54" s="389">
        <f t="shared" si="7"/>
        <v>0</v>
      </c>
      <c r="I54" s="96"/>
      <c r="J54" s="384">
        <f t="shared" si="8"/>
        <v>0</v>
      </c>
      <c r="K54" s="398">
        <f t="shared" si="9"/>
        <v>0</v>
      </c>
      <c r="L54" s="87"/>
      <c r="M54" s="373">
        <f t="shared" si="10"/>
        <v>0</v>
      </c>
      <c r="N54" s="374">
        <f t="shared" si="11"/>
        <v>0</v>
      </c>
      <c r="O54" s="374">
        <f t="shared" si="12"/>
        <v>0</v>
      </c>
      <c r="P54" s="374">
        <f t="shared" si="13"/>
        <v>0</v>
      </c>
    </row>
    <row r="55" spans="1:16" ht="15" hidden="1" customHeight="1" x14ac:dyDescent="0.25">
      <c r="A55" s="396">
        <f>'CLINs &amp; Ceiling Rates'!B57</f>
        <v>0</v>
      </c>
      <c r="B55" s="315">
        <f>'CLINs &amp; Ceiling Rates'!C57</f>
        <v>0</v>
      </c>
      <c r="C55" s="387" t="str">
        <f>'CLINs &amp; Ceiling Rates'!K57</f>
        <v/>
      </c>
      <c r="D55" s="335" t="str">
        <f>IF('CLINs &amp; Ceiling Rates'!E57="","",'CLINs &amp; Ceiling Rates'!E57)</f>
        <v/>
      </c>
      <c r="E55" s="335" t="str">
        <f>IF('CLINs &amp; Ceiling Rates'!F57="","",'CLINs &amp; Ceiling Rates'!F57)</f>
        <v/>
      </c>
      <c r="F55" s="388">
        <f>'Labor Loading Matrix'!D698</f>
        <v>0</v>
      </c>
      <c r="G55" s="389">
        <f>'CLINs &amp; Ceiling Rates'!L57</f>
        <v>0</v>
      </c>
      <c r="H55" s="389">
        <f t="shared" si="7"/>
        <v>0</v>
      </c>
      <c r="I55" s="96"/>
      <c r="J55" s="384">
        <f t="shared" si="8"/>
        <v>0</v>
      </c>
      <c r="K55" s="398">
        <f t="shared" si="9"/>
        <v>0</v>
      </c>
      <c r="L55" s="87"/>
      <c r="M55" s="373">
        <f t="shared" si="10"/>
        <v>0</v>
      </c>
      <c r="N55" s="374">
        <f t="shared" si="11"/>
        <v>0</v>
      </c>
      <c r="O55" s="374">
        <f t="shared" si="12"/>
        <v>0</v>
      </c>
      <c r="P55" s="374">
        <f t="shared" si="13"/>
        <v>0</v>
      </c>
    </row>
    <row r="56" spans="1:16" ht="15" hidden="1" customHeight="1" x14ac:dyDescent="0.25">
      <c r="A56" s="396">
        <f>'CLINs &amp; Ceiling Rates'!B58</f>
        <v>0</v>
      </c>
      <c r="B56" s="315">
        <f>'CLINs &amp; Ceiling Rates'!C58</f>
        <v>0</v>
      </c>
      <c r="C56" s="387" t="str">
        <f>'CLINs &amp; Ceiling Rates'!K58</f>
        <v/>
      </c>
      <c r="D56" s="335" t="str">
        <f>IF('CLINs &amp; Ceiling Rates'!E58="","",'CLINs &amp; Ceiling Rates'!E58)</f>
        <v/>
      </c>
      <c r="E56" s="335" t="str">
        <f>IF('CLINs &amp; Ceiling Rates'!F58="","",'CLINs &amp; Ceiling Rates'!F58)</f>
        <v/>
      </c>
      <c r="F56" s="388">
        <f>'Labor Loading Matrix'!D699</f>
        <v>0</v>
      </c>
      <c r="G56" s="389">
        <f>'CLINs &amp; Ceiling Rates'!L58</f>
        <v>0</v>
      </c>
      <c r="H56" s="389">
        <f t="shared" si="7"/>
        <v>0</v>
      </c>
      <c r="I56" s="96"/>
      <c r="J56" s="384">
        <f t="shared" si="8"/>
        <v>0</v>
      </c>
      <c r="K56" s="398">
        <f t="shared" si="9"/>
        <v>0</v>
      </c>
      <c r="L56" s="87"/>
      <c r="M56" s="373">
        <f t="shared" si="10"/>
        <v>0</v>
      </c>
      <c r="N56" s="374">
        <f t="shared" si="11"/>
        <v>0</v>
      </c>
      <c r="O56" s="374">
        <f t="shared" si="12"/>
        <v>0</v>
      </c>
      <c r="P56" s="374">
        <f t="shared" si="13"/>
        <v>0</v>
      </c>
    </row>
    <row r="57" spans="1:16" ht="15" hidden="1" customHeight="1" x14ac:dyDescent="0.25">
      <c r="A57" s="396">
        <f>'CLINs &amp; Ceiling Rates'!B59</f>
        <v>0</v>
      </c>
      <c r="B57" s="315">
        <f>'CLINs &amp; Ceiling Rates'!C59</f>
        <v>0</v>
      </c>
      <c r="C57" s="387" t="str">
        <f>'CLINs &amp; Ceiling Rates'!K59</f>
        <v/>
      </c>
      <c r="D57" s="335" t="str">
        <f>IF('CLINs &amp; Ceiling Rates'!E59="","",'CLINs &amp; Ceiling Rates'!E59)</f>
        <v/>
      </c>
      <c r="E57" s="335" t="str">
        <f>IF('CLINs &amp; Ceiling Rates'!F59="","",'CLINs &amp; Ceiling Rates'!F59)</f>
        <v/>
      </c>
      <c r="F57" s="388">
        <f>'Labor Loading Matrix'!D700</f>
        <v>0</v>
      </c>
      <c r="G57" s="389">
        <f>'CLINs &amp; Ceiling Rates'!L59</f>
        <v>0</v>
      </c>
      <c r="H57" s="389">
        <f t="shared" si="7"/>
        <v>0</v>
      </c>
      <c r="I57" s="96"/>
      <c r="J57" s="384">
        <f t="shared" si="8"/>
        <v>0</v>
      </c>
      <c r="K57" s="398">
        <f t="shared" si="9"/>
        <v>0</v>
      </c>
      <c r="L57" s="87"/>
      <c r="M57" s="373">
        <f t="shared" si="10"/>
        <v>0</v>
      </c>
      <c r="N57" s="374">
        <f t="shared" si="11"/>
        <v>0</v>
      </c>
      <c r="O57" s="374">
        <f t="shared" si="12"/>
        <v>0</v>
      </c>
      <c r="P57" s="374">
        <f t="shared" si="13"/>
        <v>0</v>
      </c>
    </row>
    <row r="58" spans="1:16" ht="15" hidden="1" customHeight="1" x14ac:dyDescent="0.25">
      <c r="A58" s="396">
        <f>'CLINs &amp; Ceiling Rates'!B60</f>
        <v>0</v>
      </c>
      <c r="B58" s="315">
        <f>'CLINs &amp; Ceiling Rates'!C60</f>
        <v>0</v>
      </c>
      <c r="C58" s="387" t="str">
        <f>'CLINs &amp; Ceiling Rates'!K60</f>
        <v/>
      </c>
      <c r="D58" s="335" t="str">
        <f>IF('CLINs &amp; Ceiling Rates'!E60="","",'CLINs &amp; Ceiling Rates'!E60)</f>
        <v/>
      </c>
      <c r="E58" s="335" t="str">
        <f>IF('CLINs &amp; Ceiling Rates'!F60="","",'CLINs &amp; Ceiling Rates'!F60)</f>
        <v/>
      </c>
      <c r="F58" s="388">
        <f>'Labor Loading Matrix'!D701</f>
        <v>0</v>
      </c>
      <c r="G58" s="389">
        <f>'CLINs &amp; Ceiling Rates'!L60</f>
        <v>0</v>
      </c>
      <c r="H58" s="389">
        <f t="shared" si="7"/>
        <v>0</v>
      </c>
      <c r="I58" s="96"/>
      <c r="J58" s="384">
        <f t="shared" si="8"/>
        <v>0</v>
      </c>
      <c r="K58" s="398">
        <f t="shared" si="9"/>
        <v>0</v>
      </c>
      <c r="L58" s="87"/>
      <c r="M58" s="373">
        <f t="shared" si="10"/>
        <v>0</v>
      </c>
      <c r="N58" s="374">
        <f t="shared" si="11"/>
        <v>0</v>
      </c>
      <c r="O58" s="374">
        <f t="shared" si="12"/>
        <v>0</v>
      </c>
      <c r="P58" s="374">
        <f t="shared" si="13"/>
        <v>0</v>
      </c>
    </row>
    <row r="59" spans="1:16" ht="15" hidden="1" customHeight="1" x14ac:dyDescent="0.25">
      <c r="A59" s="396">
        <f>'CLINs &amp; Ceiling Rates'!B61</f>
        <v>0</v>
      </c>
      <c r="B59" s="315">
        <f>'CLINs &amp; Ceiling Rates'!C61</f>
        <v>0</v>
      </c>
      <c r="C59" s="387" t="str">
        <f>'CLINs &amp; Ceiling Rates'!K61</f>
        <v/>
      </c>
      <c r="D59" s="335" t="str">
        <f>IF('CLINs &amp; Ceiling Rates'!E61="","",'CLINs &amp; Ceiling Rates'!E61)</f>
        <v/>
      </c>
      <c r="E59" s="335" t="str">
        <f>IF('CLINs &amp; Ceiling Rates'!F61="","",'CLINs &amp; Ceiling Rates'!F61)</f>
        <v/>
      </c>
      <c r="F59" s="388">
        <f>'Labor Loading Matrix'!D702</f>
        <v>0</v>
      </c>
      <c r="G59" s="389">
        <f>'CLINs &amp; Ceiling Rates'!L61</f>
        <v>0</v>
      </c>
      <c r="H59" s="389">
        <f t="shared" si="7"/>
        <v>0</v>
      </c>
      <c r="I59" s="96"/>
      <c r="J59" s="384">
        <f t="shared" si="8"/>
        <v>0</v>
      </c>
      <c r="K59" s="398">
        <f t="shared" si="9"/>
        <v>0</v>
      </c>
      <c r="L59" s="87"/>
      <c r="M59" s="373">
        <f t="shared" si="10"/>
        <v>0</v>
      </c>
      <c r="N59" s="374">
        <f t="shared" si="11"/>
        <v>0</v>
      </c>
      <c r="O59" s="374">
        <f t="shared" si="12"/>
        <v>0</v>
      </c>
      <c r="P59" s="374">
        <f t="shared" si="13"/>
        <v>0</v>
      </c>
    </row>
    <row r="60" spans="1:16" ht="15" hidden="1" customHeight="1" x14ac:dyDescent="0.25">
      <c r="A60" s="396">
        <f>'CLINs &amp; Ceiling Rates'!B62</f>
        <v>0</v>
      </c>
      <c r="B60" s="315">
        <f>'CLINs &amp; Ceiling Rates'!C62</f>
        <v>0</v>
      </c>
      <c r="C60" s="387" t="str">
        <f>'CLINs &amp; Ceiling Rates'!K62</f>
        <v/>
      </c>
      <c r="D60" s="335" t="str">
        <f>IF('CLINs &amp; Ceiling Rates'!E62="","",'CLINs &amp; Ceiling Rates'!E62)</f>
        <v/>
      </c>
      <c r="E60" s="335" t="str">
        <f>IF('CLINs &amp; Ceiling Rates'!F62="","",'CLINs &amp; Ceiling Rates'!F62)</f>
        <v/>
      </c>
      <c r="F60" s="388">
        <f>'Labor Loading Matrix'!D703</f>
        <v>0</v>
      </c>
      <c r="G60" s="389">
        <f>'CLINs &amp; Ceiling Rates'!L62</f>
        <v>0</v>
      </c>
      <c r="H60" s="389">
        <f t="shared" si="7"/>
        <v>0</v>
      </c>
      <c r="I60" s="96"/>
      <c r="J60" s="384">
        <f t="shared" si="8"/>
        <v>0</v>
      </c>
      <c r="K60" s="398">
        <f t="shared" si="9"/>
        <v>0</v>
      </c>
      <c r="L60" s="87"/>
      <c r="M60" s="373">
        <f t="shared" si="10"/>
        <v>0</v>
      </c>
      <c r="N60" s="374">
        <f t="shared" si="11"/>
        <v>0</v>
      </c>
      <c r="O60" s="374">
        <f t="shared" si="12"/>
        <v>0</v>
      </c>
      <c r="P60" s="374">
        <f t="shared" si="13"/>
        <v>0</v>
      </c>
    </row>
    <row r="61" spans="1:16" ht="15" hidden="1" customHeight="1" x14ac:dyDescent="0.25">
      <c r="A61" s="396">
        <f>'CLINs &amp; Ceiling Rates'!B63</f>
        <v>0</v>
      </c>
      <c r="B61" s="315">
        <f>'CLINs &amp; Ceiling Rates'!C63</f>
        <v>0</v>
      </c>
      <c r="C61" s="387" t="str">
        <f>'CLINs &amp; Ceiling Rates'!K63</f>
        <v/>
      </c>
      <c r="D61" s="335" t="str">
        <f>IF('CLINs &amp; Ceiling Rates'!E63="","",'CLINs &amp; Ceiling Rates'!E63)</f>
        <v/>
      </c>
      <c r="E61" s="335" t="str">
        <f>IF('CLINs &amp; Ceiling Rates'!F63="","",'CLINs &amp; Ceiling Rates'!F63)</f>
        <v/>
      </c>
      <c r="F61" s="388">
        <f>'Labor Loading Matrix'!D704</f>
        <v>0</v>
      </c>
      <c r="G61" s="389">
        <f>'CLINs &amp; Ceiling Rates'!L63</f>
        <v>0</v>
      </c>
      <c r="H61" s="389">
        <f t="shared" si="7"/>
        <v>0</v>
      </c>
      <c r="I61" s="96"/>
      <c r="J61" s="384">
        <f t="shared" si="8"/>
        <v>0</v>
      </c>
      <c r="K61" s="398">
        <f t="shared" si="9"/>
        <v>0</v>
      </c>
      <c r="L61" s="87"/>
      <c r="M61" s="373">
        <f t="shared" si="10"/>
        <v>0</v>
      </c>
      <c r="N61" s="374">
        <f t="shared" si="11"/>
        <v>0</v>
      </c>
      <c r="O61" s="374">
        <f t="shared" si="12"/>
        <v>0</v>
      </c>
      <c r="P61" s="374">
        <f t="shared" si="13"/>
        <v>0</v>
      </c>
    </row>
    <row r="62" spans="1:16" ht="15" hidden="1" customHeight="1" x14ac:dyDescent="0.25">
      <c r="A62" s="396">
        <f>'CLINs &amp; Ceiling Rates'!B64</f>
        <v>0</v>
      </c>
      <c r="B62" s="315">
        <f>'CLINs &amp; Ceiling Rates'!C64</f>
        <v>0</v>
      </c>
      <c r="C62" s="387" t="str">
        <f>'CLINs &amp; Ceiling Rates'!K64</f>
        <v/>
      </c>
      <c r="D62" s="335" t="str">
        <f>IF('CLINs &amp; Ceiling Rates'!E64="","",'CLINs &amp; Ceiling Rates'!E64)</f>
        <v/>
      </c>
      <c r="E62" s="335" t="str">
        <f>IF('CLINs &amp; Ceiling Rates'!F64="","",'CLINs &amp; Ceiling Rates'!F64)</f>
        <v/>
      </c>
      <c r="F62" s="388">
        <f>'Labor Loading Matrix'!D705</f>
        <v>0</v>
      </c>
      <c r="G62" s="389">
        <f>'CLINs &amp; Ceiling Rates'!L64</f>
        <v>0</v>
      </c>
      <c r="H62" s="389">
        <f t="shared" si="7"/>
        <v>0</v>
      </c>
      <c r="I62" s="96"/>
      <c r="J62" s="384">
        <f t="shared" si="8"/>
        <v>0</v>
      </c>
      <c r="K62" s="398">
        <f t="shared" si="9"/>
        <v>0</v>
      </c>
      <c r="L62" s="87"/>
      <c r="M62" s="373">
        <f t="shared" si="10"/>
        <v>0</v>
      </c>
      <c r="N62" s="374">
        <f t="shared" si="11"/>
        <v>0</v>
      </c>
      <c r="O62" s="374">
        <f t="shared" si="12"/>
        <v>0</v>
      </c>
      <c r="P62" s="374">
        <f t="shared" si="13"/>
        <v>0</v>
      </c>
    </row>
    <row r="63" spans="1:16" ht="15" hidden="1" customHeight="1" x14ac:dyDescent="0.25">
      <c r="A63" s="396">
        <f>'CLINs &amp; Ceiling Rates'!B65</f>
        <v>0</v>
      </c>
      <c r="B63" s="315">
        <f>'CLINs &amp; Ceiling Rates'!C65</f>
        <v>0</v>
      </c>
      <c r="C63" s="387" t="str">
        <f>'CLINs &amp; Ceiling Rates'!K65</f>
        <v/>
      </c>
      <c r="D63" s="335" t="str">
        <f>IF('CLINs &amp; Ceiling Rates'!E65="","",'CLINs &amp; Ceiling Rates'!E65)</f>
        <v/>
      </c>
      <c r="E63" s="335" t="str">
        <f>IF('CLINs &amp; Ceiling Rates'!F65="","",'CLINs &amp; Ceiling Rates'!F65)</f>
        <v/>
      </c>
      <c r="F63" s="388">
        <f>'Labor Loading Matrix'!D706</f>
        <v>0</v>
      </c>
      <c r="G63" s="389">
        <f>'CLINs &amp; Ceiling Rates'!L65</f>
        <v>0</v>
      </c>
      <c r="H63" s="389">
        <f t="shared" si="7"/>
        <v>0</v>
      </c>
      <c r="I63" s="96"/>
      <c r="J63" s="384">
        <f t="shared" si="8"/>
        <v>0</v>
      </c>
      <c r="K63" s="398">
        <f t="shared" si="9"/>
        <v>0</v>
      </c>
      <c r="L63" s="87"/>
      <c r="M63" s="373">
        <f t="shared" si="10"/>
        <v>0</v>
      </c>
      <c r="N63" s="374">
        <f t="shared" si="11"/>
        <v>0</v>
      </c>
      <c r="O63" s="374">
        <f t="shared" si="12"/>
        <v>0</v>
      </c>
      <c r="P63" s="374">
        <f t="shared" si="13"/>
        <v>0</v>
      </c>
    </row>
    <row r="64" spans="1:16" ht="15" hidden="1" customHeight="1" x14ac:dyDescent="0.25">
      <c r="A64" s="396">
        <f>'CLINs &amp; Ceiling Rates'!B66</f>
        <v>0</v>
      </c>
      <c r="B64" s="315">
        <f>'CLINs &amp; Ceiling Rates'!C66</f>
        <v>0</v>
      </c>
      <c r="C64" s="387" t="str">
        <f>'CLINs &amp; Ceiling Rates'!K66</f>
        <v/>
      </c>
      <c r="D64" s="335" t="str">
        <f>IF('CLINs &amp; Ceiling Rates'!E66="","",'CLINs &amp; Ceiling Rates'!E66)</f>
        <v/>
      </c>
      <c r="E64" s="335" t="str">
        <f>IF('CLINs &amp; Ceiling Rates'!F66="","",'CLINs &amp; Ceiling Rates'!F66)</f>
        <v/>
      </c>
      <c r="F64" s="388">
        <f>'Labor Loading Matrix'!D707</f>
        <v>0</v>
      </c>
      <c r="G64" s="389">
        <f>'CLINs &amp; Ceiling Rates'!L66</f>
        <v>0</v>
      </c>
      <c r="H64" s="389">
        <f t="shared" si="7"/>
        <v>0</v>
      </c>
      <c r="I64" s="96"/>
      <c r="J64" s="384">
        <f t="shared" si="8"/>
        <v>0</v>
      </c>
      <c r="K64" s="398">
        <f t="shared" si="9"/>
        <v>0</v>
      </c>
      <c r="L64" s="87"/>
      <c r="M64" s="373">
        <f t="shared" si="10"/>
        <v>0</v>
      </c>
      <c r="N64" s="374">
        <f t="shared" si="11"/>
        <v>0</v>
      </c>
      <c r="O64" s="374">
        <f t="shared" si="12"/>
        <v>0</v>
      </c>
      <c r="P64" s="374">
        <f t="shared" si="13"/>
        <v>0</v>
      </c>
    </row>
    <row r="65" spans="1:16" ht="15" hidden="1" customHeight="1" x14ac:dyDescent="0.25">
      <c r="A65" s="396">
        <f>'CLINs &amp; Ceiling Rates'!B67</f>
        <v>0</v>
      </c>
      <c r="B65" s="315">
        <f>'CLINs &amp; Ceiling Rates'!C67</f>
        <v>0</v>
      </c>
      <c r="C65" s="387" t="str">
        <f>'CLINs &amp; Ceiling Rates'!K67</f>
        <v/>
      </c>
      <c r="D65" s="335" t="str">
        <f>IF('CLINs &amp; Ceiling Rates'!E67="","",'CLINs &amp; Ceiling Rates'!E67)</f>
        <v/>
      </c>
      <c r="E65" s="335" t="str">
        <f>IF('CLINs &amp; Ceiling Rates'!F67="","",'CLINs &amp; Ceiling Rates'!F67)</f>
        <v/>
      </c>
      <c r="F65" s="388">
        <f>'Labor Loading Matrix'!D708</f>
        <v>0</v>
      </c>
      <c r="G65" s="389">
        <f>'CLINs &amp; Ceiling Rates'!L67</f>
        <v>0</v>
      </c>
      <c r="H65" s="389">
        <f t="shared" si="7"/>
        <v>0</v>
      </c>
      <c r="I65" s="96"/>
      <c r="J65" s="384">
        <f t="shared" si="8"/>
        <v>0</v>
      </c>
      <c r="K65" s="398">
        <f t="shared" si="9"/>
        <v>0</v>
      </c>
      <c r="L65" s="87"/>
      <c r="M65" s="373">
        <f t="shared" si="10"/>
        <v>0</v>
      </c>
      <c r="N65" s="374">
        <f t="shared" si="11"/>
        <v>0</v>
      </c>
      <c r="O65" s="374">
        <f t="shared" si="12"/>
        <v>0</v>
      </c>
      <c r="P65" s="374">
        <f t="shared" si="13"/>
        <v>0</v>
      </c>
    </row>
    <row r="66" spans="1:16" ht="15" hidden="1" customHeight="1" x14ac:dyDescent="0.25">
      <c r="A66" s="396">
        <f>'CLINs &amp; Ceiling Rates'!B68</f>
        <v>0</v>
      </c>
      <c r="B66" s="315">
        <f>'CLINs &amp; Ceiling Rates'!C68</f>
        <v>0</v>
      </c>
      <c r="C66" s="387" t="str">
        <f>'CLINs &amp; Ceiling Rates'!K68</f>
        <v/>
      </c>
      <c r="D66" s="335" t="str">
        <f>IF('CLINs &amp; Ceiling Rates'!E68="","",'CLINs &amp; Ceiling Rates'!E68)</f>
        <v/>
      </c>
      <c r="E66" s="335" t="str">
        <f>IF('CLINs &amp; Ceiling Rates'!F68="","",'CLINs &amp; Ceiling Rates'!F68)</f>
        <v/>
      </c>
      <c r="F66" s="388">
        <f>'Labor Loading Matrix'!D709</f>
        <v>0</v>
      </c>
      <c r="G66" s="389">
        <f>'CLINs &amp; Ceiling Rates'!L68</f>
        <v>0</v>
      </c>
      <c r="H66" s="389">
        <f t="shared" si="7"/>
        <v>0</v>
      </c>
      <c r="I66" s="96"/>
      <c r="J66" s="384">
        <f t="shared" si="8"/>
        <v>0</v>
      </c>
      <c r="K66" s="398">
        <f t="shared" si="9"/>
        <v>0</v>
      </c>
      <c r="L66" s="87"/>
      <c r="M66" s="373">
        <f t="shared" si="10"/>
        <v>0</v>
      </c>
      <c r="N66" s="374">
        <f t="shared" si="11"/>
        <v>0</v>
      </c>
      <c r="O66" s="374">
        <f t="shared" si="12"/>
        <v>0</v>
      </c>
      <c r="P66" s="374">
        <f t="shared" si="13"/>
        <v>0</v>
      </c>
    </row>
    <row r="67" spans="1:16" ht="15" hidden="1" customHeight="1" x14ac:dyDescent="0.25">
      <c r="A67" s="396">
        <f>'CLINs &amp; Ceiling Rates'!B69</f>
        <v>0</v>
      </c>
      <c r="B67" s="315">
        <f>'CLINs &amp; Ceiling Rates'!C69</f>
        <v>0</v>
      </c>
      <c r="C67" s="387" t="str">
        <f>'CLINs &amp; Ceiling Rates'!K69</f>
        <v/>
      </c>
      <c r="D67" s="335" t="str">
        <f>IF('CLINs &amp; Ceiling Rates'!E69="","",'CLINs &amp; Ceiling Rates'!E69)</f>
        <v/>
      </c>
      <c r="E67" s="335" t="str">
        <f>IF('CLINs &amp; Ceiling Rates'!F69="","",'CLINs &amp; Ceiling Rates'!F69)</f>
        <v/>
      </c>
      <c r="F67" s="388">
        <f>'Labor Loading Matrix'!D710</f>
        <v>0</v>
      </c>
      <c r="G67" s="389">
        <f>'CLINs &amp; Ceiling Rates'!L69</f>
        <v>0</v>
      </c>
      <c r="H67" s="389">
        <f t="shared" si="7"/>
        <v>0</v>
      </c>
      <c r="I67" s="96"/>
      <c r="J67" s="384">
        <f t="shared" si="8"/>
        <v>0</v>
      </c>
      <c r="K67" s="398">
        <f t="shared" si="9"/>
        <v>0</v>
      </c>
      <c r="L67" s="87"/>
      <c r="M67" s="373">
        <f t="shared" si="10"/>
        <v>0</v>
      </c>
      <c r="N67" s="374">
        <f t="shared" si="11"/>
        <v>0</v>
      </c>
      <c r="O67" s="374">
        <f t="shared" si="12"/>
        <v>0</v>
      </c>
      <c r="P67" s="374">
        <f t="shared" si="13"/>
        <v>0</v>
      </c>
    </row>
    <row r="68" spans="1:16" ht="15" hidden="1" customHeight="1" x14ac:dyDescent="0.25">
      <c r="A68" s="396">
        <f>'CLINs &amp; Ceiling Rates'!B70</f>
        <v>0</v>
      </c>
      <c r="B68" s="315">
        <f>'CLINs &amp; Ceiling Rates'!C70</f>
        <v>0</v>
      </c>
      <c r="C68" s="387" t="str">
        <f>'CLINs &amp; Ceiling Rates'!K70</f>
        <v/>
      </c>
      <c r="D68" s="335" t="str">
        <f>IF('CLINs &amp; Ceiling Rates'!E70="","",'CLINs &amp; Ceiling Rates'!E70)</f>
        <v/>
      </c>
      <c r="E68" s="335" t="str">
        <f>IF('CLINs &amp; Ceiling Rates'!F70="","",'CLINs &amp; Ceiling Rates'!F70)</f>
        <v/>
      </c>
      <c r="F68" s="388">
        <f>'Labor Loading Matrix'!D711</f>
        <v>0</v>
      </c>
      <c r="G68" s="389">
        <f>'CLINs &amp; Ceiling Rates'!L70</f>
        <v>0</v>
      </c>
      <c r="H68" s="389">
        <f t="shared" si="7"/>
        <v>0</v>
      </c>
      <c r="I68" s="96"/>
      <c r="J68" s="384">
        <f t="shared" si="8"/>
        <v>0</v>
      </c>
      <c r="K68" s="398">
        <f t="shared" si="9"/>
        <v>0</v>
      </c>
      <c r="L68" s="87"/>
      <c r="M68" s="373">
        <f t="shared" si="10"/>
        <v>0</v>
      </c>
      <c r="N68" s="374">
        <f t="shared" si="11"/>
        <v>0</v>
      </c>
      <c r="O68" s="374">
        <f t="shared" si="12"/>
        <v>0</v>
      </c>
      <c r="P68" s="374">
        <f t="shared" si="13"/>
        <v>0</v>
      </c>
    </row>
    <row r="69" spans="1:16" ht="15" hidden="1" customHeight="1" x14ac:dyDescent="0.25">
      <c r="A69" s="396">
        <f>'CLINs &amp; Ceiling Rates'!B71</f>
        <v>0</v>
      </c>
      <c r="B69" s="315">
        <f>'CLINs &amp; Ceiling Rates'!C71</f>
        <v>0</v>
      </c>
      <c r="C69" s="387" t="str">
        <f>'CLINs &amp; Ceiling Rates'!K71</f>
        <v/>
      </c>
      <c r="D69" s="335" t="str">
        <f>IF('CLINs &amp; Ceiling Rates'!E71="","",'CLINs &amp; Ceiling Rates'!E71)</f>
        <v/>
      </c>
      <c r="E69" s="335" t="str">
        <f>IF('CLINs &amp; Ceiling Rates'!F71="","",'CLINs &amp; Ceiling Rates'!F71)</f>
        <v/>
      </c>
      <c r="F69" s="388">
        <f>'Labor Loading Matrix'!D712</f>
        <v>0</v>
      </c>
      <c r="G69" s="389">
        <f>'CLINs &amp; Ceiling Rates'!L71</f>
        <v>0</v>
      </c>
      <c r="H69" s="389">
        <f t="shared" si="7"/>
        <v>0</v>
      </c>
      <c r="I69" s="96"/>
      <c r="J69" s="384">
        <f t="shared" si="8"/>
        <v>0</v>
      </c>
      <c r="K69" s="398">
        <f t="shared" si="9"/>
        <v>0</v>
      </c>
      <c r="L69" s="87"/>
      <c r="M69" s="373">
        <f t="shared" si="10"/>
        <v>0</v>
      </c>
      <c r="N69" s="374">
        <f t="shared" si="11"/>
        <v>0</v>
      </c>
      <c r="O69" s="374">
        <f t="shared" si="12"/>
        <v>0</v>
      </c>
      <c r="P69" s="374">
        <f t="shared" si="13"/>
        <v>0</v>
      </c>
    </row>
    <row r="70" spans="1:16" ht="15" hidden="1" customHeight="1" x14ac:dyDescent="0.25">
      <c r="A70" s="396">
        <f>'CLINs &amp; Ceiling Rates'!B72</f>
        <v>0</v>
      </c>
      <c r="B70" s="315">
        <f>'CLINs &amp; Ceiling Rates'!C72</f>
        <v>0</v>
      </c>
      <c r="C70" s="387" t="str">
        <f>'CLINs &amp; Ceiling Rates'!K72</f>
        <v/>
      </c>
      <c r="D70" s="335" t="str">
        <f>IF('CLINs &amp; Ceiling Rates'!E72="","",'CLINs &amp; Ceiling Rates'!E72)</f>
        <v/>
      </c>
      <c r="E70" s="335" t="str">
        <f>IF('CLINs &amp; Ceiling Rates'!F72="","",'CLINs &amp; Ceiling Rates'!F72)</f>
        <v/>
      </c>
      <c r="F70" s="388">
        <f>'Labor Loading Matrix'!D713</f>
        <v>0</v>
      </c>
      <c r="G70" s="389">
        <f>'CLINs &amp; Ceiling Rates'!L72</f>
        <v>0</v>
      </c>
      <c r="H70" s="389">
        <f t="shared" si="7"/>
        <v>0</v>
      </c>
      <c r="I70" s="96"/>
      <c r="J70" s="384">
        <f t="shared" si="8"/>
        <v>0</v>
      </c>
      <c r="K70" s="398">
        <f t="shared" si="9"/>
        <v>0</v>
      </c>
      <c r="L70" s="87"/>
      <c r="M70" s="373">
        <f t="shared" ref="M70:M101" si="14">IF(D70&lt;&gt;"Subcontractor",F70/F$216, 0)</f>
        <v>0</v>
      </c>
      <c r="N70" s="374">
        <f t="shared" ref="N70:N101" si="15">IFERROR(IF(D70="Subcontractor",F70/F$216, 0),0)</f>
        <v>0</v>
      </c>
      <c r="O70" s="374">
        <f t="shared" ref="O70:O101" si="16">IFERROR(IF(D70&lt;&gt;"Subcontractor",$K70/$K$216, 0),0)</f>
        <v>0</v>
      </c>
      <c r="P70" s="374">
        <f t="shared" ref="P70:P101" si="17">IFERROR(IF(D70="Subcontractor",$K70/$K$216, 0),0)</f>
        <v>0</v>
      </c>
    </row>
    <row r="71" spans="1:16" ht="15" hidden="1" customHeight="1" x14ac:dyDescent="0.25">
      <c r="A71" s="396">
        <f>'CLINs &amp; Ceiling Rates'!B73</f>
        <v>0</v>
      </c>
      <c r="B71" s="315">
        <f>'CLINs &amp; Ceiling Rates'!C73</f>
        <v>0</v>
      </c>
      <c r="C71" s="387" t="str">
        <f>'CLINs &amp; Ceiling Rates'!K73</f>
        <v/>
      </c>
      <c r="D71" s="335" t="str">
        <f>IF('CLINs &amp; Ceiling Rates'!E73="","",'CLINs &amp; Ceiling Rates'!E73)</f>
        <v/>
      </c>
      <c r="E71" s="335" t="str">
        <f>IF('CLINs &amp; Ceiling Rates'!F73="","",'CLINs &amp; Ceiling Rates'!F73)</f>
        <v/>
      </c>
      <c r="F71" s="388">
        <f>'Labor Loading Matrix'!D714</f>
        <v>0</v>
      </c>
      <c r="G71" s="389">
        <f>'CLINs &amp; Ceiling Rates'!L73</f>
        <v>0</v>
      </c>
      <c r="H71" s="389">
        <f t="shared" si="7"/>
        <v>0</v>
      </c>
      <c r="I71" s="96"/>
      <c r="J71" s="384">
        <f t="shared" si="8"/>
        <v>0</v>
      </c>
      <c r="K71" s="398">
        <f t="shared" si="9"/>
        <v>0</v>
      </c>
      <c r="L71" s="87"/>
      <c r="M71" s="373">
        <f t="shared" si="14"/>
        <v>0</v>
      </c>
      <c r="N71" s="374">
        <f t="shared" si="15"/>
        <v>0</v>
      </c>
      <c r="O71" s="374">
        <f t="shared" si="16"/>
        <v>0</v>
      </c>
      <c r="P71" s="374">
        <f t="shared" si="17"/>
        <v>0</v>
      </c>
    </row>
    <row r="72" spans="1:16" ht="15" hidden="1" customHeight="1" x14ac:dyDescent="0.25">
      <c r="A72" s="396">
        <f>'CLINs &amp; Ceiling Rates'!B74</f>
        <v>0</v>
      </c>
      <c r="B72" s="315">
        <f>'CLINs &amp; Ceiling Rates'!C74</f>
        <v>0</v>
      </c>
      <c r="C72" s="387" t="str">
        <f>'CLINs &amp; Ceiling Rates'!K74</f>
        <v/>
      </c>
      <c r="D72" s="335" t="str">
        <f>IF('CLINs &amp; Ceiling Rates'!E74="","",'CLINs &amp; Ceiling Rates'!E74)</f>
        <v/>
      </c>
      <c r="E72" s="335" t="str">
        <f>IF('CLINs &amp; Ceiling Rates'!F74="","",'CLINs &amp; Ceiling Rates'!F74)</f>
        <v/>
      </c>
      <c r="F72" s="388">
        <f>'Labor Loading Matrix'!D715</f>
        <v>0</v>
      </c>
      <c r="G72" s="389">
        <f>'CLINs &amp; Ceiling Rates'!L74</f>
        <v>0</v>
      </c>
      <c r="H72" s="389">
        <f t="shared" si="7"/>
        <v>0</v>
      </c>
      <c r="I72" s="96"/>
      <c r="J72" s="384">
        <f t="shared" si="8"/>
        <v>0</v>
      </c>
      <c r="K72" s="398">
        <f t="shared" si="9"/>
        <v>0</v>
      </c>
      <c r="L72" s="87"/>
      <c r="M72" s="373">
        <f t="shared" si="14"/>
        <v>0</v>
      </c>
      <c r="N72" s="374">
        <f t="shared" si="15"/>
        <v>0</v>
      </c>
      <c r="O72" s="374">
        <f t="shared" si="16"/>
        <v>0</v>
      </c>
      <c r="P72" s="374">
        <f t="shared" si="17"/>
        <v>0</v>
      </c>
    </row>
    <row r="73" spans="1:16" ht="15" hidden="1" customHeight="1" x14ac:dyDescent="0.25">
      <c r="A73" s="396">
        <f>'CLINs &amp; Ceiling Rates'!B75</f>
        <v>0</v>
      </c>
      <c r="B73" s="315">
        <f>'CLINs &amp; Ceiling Rates'!C75</f>
        <v>0</v>
      </c>
      <c r="C73" s="387" t="str">
        <f>'CLINs &amp; Ceiling Rates'!K75</f>
        <v/>
      </c>
      <c r="D73" s="335" t="str">
        <f>IF('CLINs &amp; Ceiling Rates'!E75="","",'CLINs &amp; Ceiling Rates'!E75)</f>
        <v/>
      </c>
      <c r="E73" s="335" t="str">
        <f>IF('CLINs &amp; Ceiling Rates'!F75="","",'CLINs &amp; Ceiling Rates'!F75)</f>
        <v/>
      </c>
      <c r="F73" s="388">
        <f>'Labor Loading Matrix'!D716</f>
        <v>0</v>
      </c>
      <c r="G73" s="389">
        <f>'CLINs &amp; Ceiling Rates'!L75</f>
        <v>0</v>
      </c>
      <c r="H73" s="389">
        <f t="shared" si="7"/>
        <v>0</v>
      </c>
      <c r="I73" s="96"/>
      <c r="J73" s="384">
        <f t="shared" si="8"/>
        <v>0</v>
      </c>
      <c r="K73" s="398">
        <f t="shared" si="9"/>
        <v>0</v>
      </c>
      <c r="L73" s="87"/>
      <c r="M73" s="373">
        <f t="shared" si="14"/>
        <v>0</v>
      </c>
      <c r="N73" s="374">
        <f t="shared" si="15"/>
        <v>0</v>
      </c>
      <c r="O73" s="374">
        <f t="shared" si="16"/>
        <v>0</v>
      </c>
      <c r="P73" s="374">
        <f t="shared" si="17"/>
        <v>0</v>
      </c>
    </row>
    <row r="74" spans="1:16" ht="15" hidden="1" customHeight="1" x14ac:dyDescent="0.25">
      <c r="A74" s="396">
        <f>'CLINs &amp; Ceiling Rates'!B76</f>
        <v>0</v>
      </c>
      <c r="B74" s="315">
        <f>'CLINs &amp; Ceiling Rates'!C76</f>
        <v>0</v>
      </c>
      <c r="C74" s="387" t="str">
        <f>'CLINs &amp; Ceiling Rates'!K76</f>
        <v/>
      </c>
      <c r="D74" s="335" t="str">
        <f>IF('CLINs &amp; Ceiling Rates'!E76="","",'CLINs &amp; Ceiling Rates'!E76)</f>
        <v/>
      </c>
      <c r="E74" s="335" t="str">
        <f>IF('CLINs &amp; Ceiling Rates'!F76="","",'CLINs &amp; Ceiling Rates'!F76)</f>
        <v/>
      </c>
      <c r="F74" s="388">
        <f>'Labor Loading Matrix'!D717</f>
        <v>0</v>
      </c>
      <c r="G74" s="389">
        <f>'CLINs &amp; Ceiling Rates'!L76</f>
        <v>0</v>
      </c>
      <c r="H74" s="389">
        <f t="shared" si="7"/>
        <v>0</v>
      </c>
      <c r="I74" s="96"/>
      <c r="J74" s="384">
        <f t="shared" si="8"/>
        <v>0</v>
      </c>
      <c r="K74" s="398">
        <f t="shared" si="9"/>
        <v>0</v>
      </c>
      <c r="L74" s="87"/>
      <c r="M74" s="373">
        <f t="shared" si="14"/>
        <v>0</v>
      </c>
      <c r="N74" s="374">
        <f t="shared" si="15"/>
        <v>0</v>
      </c>
      <c r="O74" s="374">
        <f t="shared" si="16"/>
        <v>0</v>
      </c>
      <c r="P74" s="374">
        <f t="shared" si="17"/>
        <v>0</v>
      </c>
    </row>
    <row r="75" spans="1:16" ht="15" hidden="1" customHeight="1" x14ac:dyDescent="0.25">
      <c r="A75" s="396">
        <f>'CLINs &amp; Ceiling Rates'!B77</f>
        <v>0</v>
      </c>
      <c r="B75" s="315">
        <f>'CLINs &amp; Ceiling Rates'!C77</f>
        <v>0</v>
      </c>
      <c r="C75" s="387" t="str">
        <f>'CLINs &amp; Ceiling Rates'!K77</f>
        <v/>
      </c>
      <c r="D75" s="335" t="str">
        <f>IF('CLINs &amp; Ceiling Rates'!E77="","",'CLINs &amp; Ceiling Rates'!E77)</f>
        <v/>
      </c>
      <c r="E75" s="335" t="str">
        <f>IF('CLINs &amp; Ceiling Rates'!F77="","",'CLINs &amp; Ceiling Rates'!F77)</f>
        <v/>
      </c>
      <c r="F75" s="388">
        <f>'Labor Loading Matrix'!D718</f>
        <v>0</v>
      </c>
      <c r="G75" s="389">
        <f>'CLINs &amp; Ceiling Rates'!L77</f>
        <v>0</v>
      </c>
      <c r="H75" s="389">
        <f t="shared" si="7"/>
        <v>0</v>
      </c>
      <c r="I75" s="96"/>
      <c r="J75" s="384">
        <f t="shared" si="8"/>
        <v>0</v>
      </c>
      <c r="K75" s="398">
        <f t="shared" si="9"/>
        <v>0</v>
      </c>
      <c r="L75" s="87"/>
      <c r="M75" s="373">
        <f t="shared" si="14"/>
        <v>0</v>
      </c>
      <c r="N75" s="374">
        <f t="shared" si="15"/>
        <v>0</v>
      </c>
      <c r="O75" s="374">
        <f t="shared" si="16"/>
        <v>0</v>
      </c>
      <c r="P75" s="374">
        <f t="shared" si="17"/>
        <v>0</v>
      </c>
    </row>
    <row r="76" spans="1:16" ht="15" hidden="1" customHeight="1" x14ac:dyDescent="0.25">
      <c r="A76" s="396">
        <f>'CLINs &amp; Ceiling Rates'!B78</f>
        <v>0</v>
      </c>
      <c r="B76" s="315">
        <f>'CLINs &amp; Ceiling Rates'!C78</f>
        <v>0</v>
      </c>
      <c r="C76" s="387" t="str">
        <f>'CLINs &amp; Ceiling Rates'!K78</f>
        <v/>
      </c>
      <c r="D76" s="335" t="str">
        <f>IF('CLINs &amp; Ceiling Rates'!E78="","",'CLINs &amp; Ceiling Rates'!E78)</f>
        <v/>
      </c>
      <c r="E76" s="335" t="str">
        <f>IF('CLINs &amp; Ceiling Rates'!F78="","",'CLINs &amp; Ceiling Rates'!F78)</f>
        <v/>
      </c>
      <c r="F76" s="388">
        <f>'Labor Loading Matrix'!D719</f>
        <v>0</v>
      </c>
      <c r="G76" s="389">
        <f>'CLINs &amp; Ceiling Rates'!L78</f>
        <v>0</v>
      </c>
      <c r="H76" s="389">
        <f t="shared" ref="H76:H139" si="18">ROUND(IFERROR(G76*F76,0),2)</f>
        <v>0</v>
      </c>
      <c r="I76" s="96"/>
      <c r="J76" s="384">
        <f t="shared" ref="J76:J139" si="19">ROUND((1-I76)*G76,2)</f>
        <v>0</v>
      </c>
      <c r="K76" s="398">
        <f t="shared" ref="K76:K139" si="20">IFERROR(ROUND(J76*F76,2),0)</f>
        <v>0</v>
      </c>
      <c r="L76" s="87"/>
      <c r="M76" s="373">
        <f t="shared" si="14"/>
        <v>0</v>
      </c>
      <c r="N76" s="374">
        <f t="shared" si="15"/>
        <v>0</v>
      </c>
      <c r="O76" s="374">
        <f t="shared" si="16"/>
        <v>0</v>
      </c>
      <c r="P76" s="374">
        <f t="shared" si="17"/>
        <v>0</v>
      </c>
    </row>
    <row r="77" spans="1:16" ht="15" hidden="1" customHeight="1" x14ac:dyDescent="0.25">
      <c r="A77" s="396">
        <f>'CLINs &amp; Ceiling Rates'!B79</f>
        <v>0</v>
      </c>
      <c r="B77" s="315">
        <f>'CLINs &amp; Ceiling Rates'!C79</f>
        <v>0</v>
      </c>
      <c r="C77" s="387" t="str">
        <f>'CLINs &amp; Ceiling Rates'!K79</f>
        <v/>
      </c>
      <c r="D77" s="335" t="str">
        <f>IF('CLINs &amp; Ceiling Rates'!E79="","",'CLINs &amp; Ceiling Rates'!E79)</f>
        <v/>
      </c>
      <c r="E77" s="335" t="str">
        <f>IF('CLINs &amp; Ceiling Rates'!F79="","",'CLINs &amp; Ceiling Rates'!F79)</f>
        <v/>
      </c>
      <c r="F77" s="388">
        <f>'Labor Loading Matrix'!D720</f>
        <v>0</v>
      </c>
      <c r="G77" s="389">
        <f>'CLINs &amp; Ceiling Rates'!L79</f>
        <v>0</v>
      </c>
      <c r="H77" s="389">
        <f t="shared" si="18"/>
        <v>0</v>
      </c>
      <c r="I77" s="96"/>
      <c r="J77" s="384">
        <f t="shared" si="19"/>
        <v>0</v>
      </c>
      <c r="K77" s="398">
        <f t="shared" si="20"/>
        <v>0</v>
      </c>
      <c r="L77" s="87"/>
      <c r="M77" s="373">
        <f t="shared" si="14"/>
        <v>0</v>
      </c>
      <c r="N77" s="374">
        <f t="shared" si="15"/>
        <v>0</v>
      </c>
      <c r="O77" s="374">
        <f t="shared" si="16"/>
        <v>0</v>
      </c>
      <c r="P77" s="374">
        <f t="shared" si="17"/>
        <v>0</v>
      </c>
    </row>
    <row r="78" spans="1:16" ht="15" hidden="1" customHeight="1" x14ac:dyDescent="0.25">
      <c r="A78" s="396">
        <f>'CLINs &amp; Ceiling Rates'!B80</f>
        <v>0</v>
      </c>
      <c r="B78" s="315">
        <f>'CLINs &amp; Ceiling Rates'!C80</f>
        <v>0</v>
      </c>
      <c r="C78" s="387" t="str">
        <f>'CLINs &amp; Ceiling Rates'!K80</f>
        <v/>
      </c>
      <c r="D78" s="335" t="str">
        <f>IF('CLINs &amp; Ceiling Rates'!E80="","",'CLINs &amp; Ceiling Rates'!E80)</f>
        <v/>
      </c>
      <c r="E78" s="335" t="str">
        <f>IF('CLINs &amp; Ceiling Rates'!F80="","",'CLINs &amp; Ceiling Rates'!F80)</f>
        <v/>
      </c>
      <c r="F78" s="388">
        <f>'Labor Loading Matrix'!D721</f>
        <v>0</v>
      </c>
      <c r="G78" s="389">
        <f>'CLINs &amp; Ceiling Rates'!L80</f>
        <v>0</v>
      </c>
      <c r="H78" s="389">
        <f t="shared" si="18"/>
        <v>0</v>
      </c>
      <c r="I78" s="96"/>
      <c r="J78" s="384">
        <f t="shared" si="19"/>
        <v>0</v>
      </c>
      <c r="K78" s="398">
        <f t="shared" si="20"/>
        <v>0</v>
      </c>
      <c r="L78" s="87"/>
      <c r="M78" s="373">
        <f t="shared" si="14"/>
        <v>0</v>
      </c>
      <c r="N78" s="374">
        <f t="shared" si="15"/>
        <v>0</v>
      </c>
      <c r="O78" s="374">
        <f t="shared" si="16"/>
        <v>0</v>
      </c>
      <c r="P78" s="374">
        <f t="shared" si="17"/>
        <v>0</v>
      </c>
    </row>
    <row r="79" spans="1:16" ht="15" hidden="1" customHeight="1" x14ac:dyDescent="0.25">
      <c r="A79" s="396">
        <f>'CLINs &amp; Ceiling Rates'!B81</f>
        <v>0</v>
      </c>
      <c r="B79" s="315">
        <f>'CLINs &amp; Ceiling Rates'!C81</f>
        <v>0</v>
      </c>
      <c r="C79" s="387" t="str">
        <f>'CLINs &amp; Ceiling Rates'!K81</f>
        <v/>
      </c>
      <c r="D79" s="335" t="str">
        <f>IF('CLINs &amp; Ceiling Rates'!E81="","",'CLINs &amp; Ceiling Rates'!E81)</f>
        <v/>
      </c>
      <c r="E79" s="335" t="str">
        <f>IF('CLINs &amp; Ceiling Rates'!F81="","",'CLINs &amp; Ceiling Rates'!F81)</f>
        <v/>
      </c>
      <c r="F79" s="388">
        <f>'Labor Loading Matrix'!D722</f>
        <v>0</v>
      </c>
      <c r="G79" s="389">
        <f>'CLINs &amp; Ceiling Rates'!L81</f>
        <v>0</v>
      </c>
      <c r="H79" s="389">
        <f t="shared" si="18"/>
        <v>0</v>
      </c>
      <c r="I79" s="96"/>
      <c r="J79" s="384">
        <f t="shared" si="19"/>
        <v>0</v>
      </c>
      <c r="K79" s="398">
        <f t="shared" si="20"/>
        <v>0</v>
      </c>
      <c r="L79" s="87"/>
      <c r="M79" s="373">
        <f t="shared" si="14"/>
        <v>0</v>
      </c>
      <c r="N79" s="374">
        <f t="shared" si="15"/>
        <v>0</v>
      </c>
      <c r="O79" s="374">
        <f t="shared" si="16"/>
        <v>0</v>
      </c>
      <c r="P79" s="374">
        <f t="shared" si="17"/>
        <v>0</v>
      </c>
    </row>
    <row r="80" spans="1:16" ht="15" hidden="1" customHeight="1" x14ac:dyDescent="0.25">
      <c r="A80" s="396">
        <f>'CLINs &amp; Ceiling Rates'!B82</f>
        <v>0</v>
      </c>
      <c r="B80" s="315">
        <f>'CLINs &amp; Ceiling Rates'!C82</f>
        <v>0</v>
      </c>
      <c r="C80" s="387" t="str">
        <f>'CLINs &amp; Ceiling Rates'!K82</f>
        <v/>
      </c>
      <c r="D80" s="335" t="str">
        <f>IF('CLINs &amp; Ceiling Rates'!E82="","",'CLINs &amp; Ceiling Rates'!E82)</f>
        <v/>
      </c>
      <c r="E80" s="335" t="str">
        <f>IF('CLINs &amp; Ceiling Rates'!F82="","",'CLINs &amp; Ceiling Rates'!F82)</f>
        <v/>
      </c>
      <c r="F80" s="388">
        <f>'Labor Loading Matrix'!D723</f>
        <v>0</v>
      </c>
      <c r="G80" s="389">
        <f>'CLINs &amp; Ceiling Rates'!L82</f>
        <v>0</v>
      </c>
      <c r="H80" s="389">
        <f t="shared" si="18"/>
        <v>0</v>
      </c>
      <c r="I80" s="96"/>
      <c r="J80" s="384">
        <f t="shared" si="19"/>
        <v>0</v>
      </c>
      <c r="K80" s="398">
        <f t="shared" si="20"/>
        <v>0</v>
      </c>
      <c r="L80" s="87"/>
      <c r="M80" s="373">
        <f t="shared" si="14"/>
        <v>0</v>
      </c>
      <c r="N80" s="374">
        <f t="shared" si="15"/>
        <v>0</v>
      </c>
      <c r="O80" s="374">
        <f t="shared" si="16"/>
        <v>0</v>
      </c>
      <c r="P80" s="374">
        <f t="shared" si="17"/>
        <v>0</v>
      </c>
    </row>
    <row r="81" spans="1:16" ht="15" hidden="1" customHeight="1" x14ac:dyDescent="0.25">
      <c r="A81" s="396">
        <f>'CLINs &amp; Ceiling Rates'!B83</f>
        <v>0</v>
      </c>
      <c r="B81" s="315">
        <f>'CLINs &amp; Ceiling Rates'!C83</f>
        <v>0</v>
      </c>
      <c r="C81" s="387" t="str">
        <f>'CLINs &amp; Ceiling Rates'!K83</f>
        <v/>
      </c>
      <c r="D81" s="335" t="str">
        <f>IF('CLINs &amp; Ceiling Rates'!E83="","",'CLINs &amp; Ceiling Rates'!E83)</f>
        <v/>
      </c>
      <c r="E81" s="335" t="str">
        <f>IF('CLINs &amp; Ceiling Rates'!F83="","",'CLINs &amp; Ceiling Rates'!F83)</f>
        <v/>
      </c>
      <c r="F81" s="388">
        <f>'Labor Loading Matrix'!D724</f>
        <v>0</v>
      </c>
      <c r="G81" s="389">
        <f>'CLINs &amp; Ceiling Rates'!L83</f>
        <v>0</v>
      </c>
      <c r="H81" s="389">
        <f t="shared" si="18"/>
        <v>0</v>
      </c>
      <c r="I81" s="96"/>
      <c r="J81" s="384">
        <f t="shared" si="19"/>
        <v>0</v>
      </c>
      <c r="K81" s="398">
        <f t="shared" si="20"/>
        <v>0</v>
      </c>
      <c r="L81" s="87"/>
      <c r="M81" s="373">
        <f t="shared" si="14"/>
        <v>0</v>
      </c>
      <c r="N81" s="374">
        <f t="shared" si="15"/>
        <v>0</v>
      </c>
      <c r="O81" s="374">
        <f t="shared" si="16"/>
        <v>0</v>
      </c>
      <c r="P81" s="374">
        <f t="shared" si="17"/>
        <v>0</v>
      </c>
    </row>
    <row r="82" spans="1:16" ht="15" hidden="1" customHeight="1" x14ac:dyDescent="0.25">
      <c r="A82" s="396">
        <f>'CLINs &amp; Ceiling Rates'!B84</f>
        <v>0</v>
      </c>
      <c r="B82" s="315">
        <f>'CLINs &amp; Ceiling Rates'!C84</f>
        <v>0</v>
      </c>
      <c r="C82" s="387" t="str">
        <f>'CLINs &amp; Ceiling Rates'!K84</f>
        <v/>
      </c>
      <c r="D82" s="335" t="str">
        <f>IF('CLINs &amp; Ceiling Rates'!E84="","",'CLINs &amp; Ceiling Rates'!E84)</f>
        <v/>
      </c>
      <c r="E82" s="335" t="str">
        <f>IF('CLINs &amp; Ceiling Rates'!F84="","",'CLINs &amp; Ceiling Rates'!F84)</f>
        <v/>
      </c>
      <c r="F82" s="388">
        <f>'Labor Loading Matrix'!D725</f>
        <v>0</v>
      </c>
      <c r="G82" s="389">
        <f>'CLINs &amp; Ceiling Rates'!L84</f>
        <v>0</v>
      </c>
      <c r="H82" s="389">
        <f t="shared" si="18"/>
        <v>0</v>
      </c>
      <c r="I82" s="96"/>
      <c r="J82" s="384">
        <f t="shared" si="19"/>
        <v>0</v>
      </c>
      <c r="K82" s="398">
        <f t="shared" si="20"/>
        <v>0</v>
      </c>
      <c r="L82" s="87"/>
      <c r="M82" s="373">
        <f t="shared" si="14"/>
        <v>0</v>
      </c>
      <c r="N82" s="374">
        <f t="shared" si="15"/>
        <v>0</v>
      </c>
      <c r="O82" s="374">
        <f t="shared" si="16"/>
        <v>0</v>
      </c>
      <c r="P82" s="374">
        <f t="shared" si="17"/>
        <v>0</v>
      </c>
    </row>
    <row r="83" spans="1:16" ht="15" hidden="1" customHeight="1" x14ac:dyDescent="0.25">
      <c r="A83" s="396">
        <f>'CLINs &amp; Ceiling Rates'!B85</f>
        <v>0</v>
      </c>
      <c r="B83" s="315">
        <f>'CLINs &amp; Ceiling Rates'!C85</f>
        <v>0</v>
      </c>
      <c r="C83" s="387" t="str">
        <f>'CLINs &amp; Ceiling Rates'!K85</f>
        <v/>
      </c>
      <c r="D83" s="335" t="str">
        <f>IF('CLINs &amp; Ceiling Rates'!E85="","",'CLINs &amp; Ceiling Rates'!E85)</f>
        <v/>
      </c>
      <c r="E83" s="335" t="str">
        <f>IF('CLINs &amp; Ceiling Rates'!F85="","",'CLINs &amp; Ceiling Rates'!F85)</f>
        <v/>
      </c>
      <c r="F83" s="388">
        <f>'Labor Loading Matrix'!D726</f>
        <v>0</v>
      </c>
      <c r="G83" s="389">
        <f>'CLINs &amp; Ceiling Rates'!L85</f>
        <v>0</v>
      </c>
      <c r="H83" s="389">
        <f t="shared" si="18"/>
        <v>0</v>
      </c>
      <c r="I83" s="96"/>
      <c r="J83" s="384">
        <f t="shared" si="19"/>
        <v>0</v>
      </c>
      <c r="K83" s="398">
        <f t="shared" si="20"/>
        <v>0</v>
      </c>
      <c r="L83" s="87"/>
      <c r="M83" s="373">
        <f t="shared" si="14"/>
        <v>0</v>
      </c>
      <c r="N83" s="374">
        <f t="shared" si="15"/>
        <v>0</v>
      </c>
      <c r="O83" s="374">
        <f t="shared" si="16"/>
        <v>0</v>
      </c>
      <c r="P83" s="374">
        <f t="shared" si="17"/>
        <v>0</v>
      </c>
    </row>
    <row r="84" spans="1:16" ht="15" hidden="1" customHeight="1" x14ac:dyDescent="0.25">
      <c r="A84" s="396">
        <f>'CLINs &amp; Ceiling Rates'!B86</f>
        <v>0</v>
      </c>
      <c r="B84" s="315">
        <f>'CLINs &amp; Ceiling Rates'!C86</f>
        <v>0</v>
      </c>
      <c r="C84" s="387" t="str">
        <f>'CLINs &amp; Ceiling Rates'!K86</f>
        <v/>
      </c>
      <c r="D84" s="335" t="str">
        <f>IF('CLINs &amp; Ceiling Rates'!E86="","",'CLINs &amp; Ceiling Rates'!E86)</f>
        <v/>
      </c>
      <c r="E84" s="335" t="str">
        <f>IF('CLINs &amp; Ceiling Rates'!F86="","",'CLINs &amp; Ceiling Rates'!F86)</f>
        <v/>
      </c>
      <c r="F84" s="388">
        <f>'Labor Loading Matrix'!D727</f>
        <v>0</v>
      </c>
      <c r="G84" s="389">
        <f>'CLINs &amp; Ceiling Rates'!L86</f>
        <v>0</v>
      </c>
      <c r="H84" s="389">
        <f t="shared" si="18"/>
        <v>0</v>
      </c>
      <c r="I84" s="96"/>
      <c r="J84" s="384">
        <f t="shared" si="19"/>
        <v>0</v>
      </c>
      <c r="K84" s="398">
        <f t="shared" si="20"/>
        <v>0</v>
      </c>
      <c r="L84" s="87"/>
      <c r="M84" s="373">
        <f t="shared" si="14"/>
        <v>0</v>
      </c>
      <c r="N84" s="374">
        <f t="shared" si="15"/>
        <v>0</v>
      </c>
      <c r="O84" s="374">
        <f t="shared" si="16"/>
        <v>0</v>
      </c>
      <c r="P84" s="374">
        <f t="shared" si="17"/>
        <v>0</v>
      </c>
    </row>
    <row r="85" spans="1:16" ht="15" hidden="1" customHeight="1" x14ac:dyDescent="0.25">
      <c r="A85" s="396">
        <f>'CLINs &amp; Ceiling Rates'!B87</f>
        <v>0</v>
      </c>
      <c r="B85" s="315">
        <f>'CLINs &amp; Ceiling Rates'!C87</f>
        <v>0</v>
      </c>
      <c r="C85" s="387" t="str">
        <f>'CLINs &amp; Ceiling Rates'!K87</f>
        <v/>
      </c>
      <c r="D85" s="335" t="str">
        <f>IF('CLINs &amp; Ceiling Rates'!E87="","",'CLINs &amp; Ceiling Rates'!E87)</f>
        <v/>
      </c>
      <c r="E85" s="335" t="str">
        <f>IF('CLINs &amp; Ceiling Rates'!F87="","",'CLINs &amp; Ceiling Rates'!F87)</f>
        <v/>
      </c>
      <c r="F85" s="388">
        <f>'Labor Loading Matrix'!D728</f>
        <v>0</v>
      </c>
      <c r="G85" s="389">
        <f>'CLINs &amp; Ceiling Rates'!L87</f>
        <v>0</v>
      </c>
      <c r="H85" s="389">
        <f t="shared" si="18"/>
        <v>0</v>
      </c>
      <c r="I85" s="96"/>
      <c r="J85" s="384">
        <f t="shared" si="19"/>
        <v>0</v>
      </c>
      <c r="K85" s="398">
        <f t="shared" si="20"/>
        <v>0</v>
      </c>
      <c r="L85" s="87"/>
      <c r="M85" s="373">
        <f t="shared" si="14"/>
        <v>0</v>
      </c>
      <c r="N85" s="374">
        <f t="shared" si="15"/>
        <v>0</v>
      </c>
      <c r="O85" s="374">
        <f t="shared" si="16"/>
        <v>0</v>
      </c>
      <c r="P85" s="374">
        <f t="shared" si="17"/>
        <v>0</v>
      </c>
    </row>
    <row r="86" spans="1:16" ht="15" hidden="1" customHeight="1" x14ac:dyDescent="0.25">
      <c r="A86" s="396">
        <f>'CLINs &amp; Ceiling Rates'!B88</f>
        <v>0</v>
      </c>
      <c r="B86" s="315">
        <f>'CLINs &amp; Ceiling Rates'!C88</f>
        <v>0</v>
      </c>
      <c r="C86" s="387" t="str">
        <f>'CLINs &amp; Ceiling Rates'!K88</f>
        <v/>
      </c>
      <c r="D86" s="335" t="str">
        <f>IF('CLINs &amp; Ceiling Rates'!E88="","",'CLINs &amp; Ceiling Rates'!E88)</f>
        <v/>
      </c>
      <c r="E86" s="335" t="str">
        <f>IF('CLINs &amp; Ceiling Rates'!F88="","",'CLINs &amp; Ceiling Rates'!F88)</f>
        <v/>
      </c>
      <c r="F86" s="388">
        <f>'Labor Loading Matrix'!D729</f>
        <v>0</v>
      </c>
      <c r="G86" s="389">
        <f>'CLINs &amp; Ceiling Rates'!L88</f>
        <v>0</v>
      </c>
      <c r="H86" s="389">
        <f t="shared" si="18"/>
        <v>0</v>
      </c>
      <c r="I86" s="96"/>
      <c r="J86" s="384">
        <f t="shared" si="19"/>
        <v>0</v>
      </c>
      <c r="K86" s="398">
        <f t="shared" si="20"/>
        <v>0</v>
      </c>
      <c r="L86" s="87"/>
      <c r="M86" s="373">
        <f t="shared" si="14"/>
        <v>0</v>
      </c>
      <c r="N86" s="374">
        <f t="shared" si="15"/>
        <v>0</v>
      </c>
      <c r="O86" s="374">
        <f t="shared" si="16"/>
        <v>0</v>
      </c>
      <c r="P86" s="374">
        <f t="shared" si="17"/>
        <v>0</v>
      </c>
    </row>
    <row r="87" spans="1:16" ht="15" hidden="1" customHeight="1" x14ac:dyDescent="0.25">
      <c r="A87" s="396">
        <f>'CLINs &amp; Ceiling Rates'!B89</f>
        <v>0</v>
      </c>
      <c r="B87" s="315">
        <f>'CLINs &amp; Ceiling Rates'!C89</f>
        <v>0</v>
      </c>
      <c r="C87" s="387" t="str">
        <f>'CLINs &amp; Ceiling Rates'!K89</f>
        <v/>
      </c>
      <c r="D87" s="335" t="str">
        <f>IF('CLINs &amp; Ceiling Rates'!E89="","",'CLINs &amp; Ceiling Rates'!E89)</f>
        <v/>
      </c>
      <c r="E87" s="335" t="str">
        <f>IF('CLINs &amp; Ceiling Rates'!F89="","",'CLINs &amp; Ceiling Rates'!F89)</f>
        <v/>
      </c>
      <c r="F87" s="388">
        <f>'Labor Loading Matrix'!D730</f>
        <v>0</v>
      </c>
      <c r="G87" s="389">
        <f>'CLINs &amp; Ceiling Rates'!L89</f>
        <v>0</v>
      </c>
      <c r="H87" s="389">
        <f t="shared" si="18"/>
        <v>0</v>
      </c>
      <c r="I87" s="96"/>
      <c r="J87" s="384">
        <f t="shared" si="19"/>
        <v>0</v>
      </c>
      <c r="K87" s="398">
        <f t="shared" si="20"/>
        <v>0</v>
      </c>
      <c r="L87" s="87"/>
      <c r="M87" s="373">
        <f t="shared" si="14"/>
        <v>0</v>
      </c>
      <c r="N87" s="374">
        <f t="shared" si="15"/>
        <v>0</v>
      </c>
      <c r="O87" s="374">
        <f t="shared" si="16"/>
        <v>0</v>
      </c>
      <c r="P87" s="374">
        <f t="shared" si="17"/>
        <v>0</v>
      </c>
    </row>
    <row r="88" spans="1:16" ht="15" hidden="1" customHeight="1" x14ac:dyDescent="0.25">
      <c r="A88" s="396">
        <f>'CLINs &amp; Ceiling Rates'!B90</f>
        <v>0</v>
      </c>
      <c r="B88" s="315">
        <f>'CLINs &amp; Ceiling Rates'!C90</f>
        <v>0</v>
      </c>
      <c r="C88" s="387" t="str">
        <f>'CLINs &amp; Ceiling Rates'!K90</f>
        <v/>
      </c>
      <c r="D88" s="335" t="str">
        <f>IF('CLINs &amp; Ceiling Rates'!E90="","",'CLINs &amp; Ceiling Rates'!E90)</f>
        <v/>
      </c>
      <c r="E88" s="335" t="str">
        <f>IF('CLINs &amp; Ceiling Rates'!F90="","",'CLINs &amp; Ceiling Rates'!F90)</f>
        <v/>
      </c>
      <c r="F88" s="388">
        <f>'Labor Loading Matrix'!D731</f>
        <v>0</v>
      </c>
      <c r="G88" s="389">
        <f>'CLINs &amp; Ceiling Rates'!L90</f>
        <v>0</v>
      </c>
      <c r="H88" s="389">
        <f t="shared" si="18"/>
        <v>0</v>
      </c>
      <c r="I88" s="96"/>
      <c r="J88" s="384">
        <f t="shared" si="19"/>
        <v>0</v>
      </c>
      <c r="K88" s="398">
        <f t="shared" si="20"/>
        <v>0</v>
      </c>
      <c r="L88" s="87"/>
      <c r="M88" s="373">
        <f t="shared" si="14"/>
        <v>0</v>
      </c>
      <c r="N88" s="374">
        <f t="shared" si="15"/>
        <v>0</v>
      </c>
      <c r="O88" s="374">
        <f t="shared" si="16"/>
        <v>0</v>
      </c>
      <c r="P88" s="374">
        <f t="shared" si="17"/>
        <v>0</v>
      </c>
    </row>
    <row r="89" spans="1:16" ht="15" hidden="1" customHeight="1" x14ac:dyDescent="0.25">
      <c r="A89" s="396">
        <f>'CLINs &amp; Ceiling Rates'!B91</f>
        <v>0</v>
      </c>
      <c r="B89" s="315">
        <f>'CLINs &amp; Ceiling Rates'!C91</f>
        <v>0</v>
      </c>
      <c r="C89" s="387" t="str">
        <f>'CLINs &amp; Ceiling Rates'!K91</f>
        <v/>
      </c>
      <c r="D89" s="335" t="str">
        <f>IF('CLINs &amp; Ceiling Rates'!E91="","",'CLINs &amp; Ceiling Rates'!E91)</f>
        <v/>
      </c>
      <c r="E89" s="335" t="str">
        <f>IF('CLINs &amp; Ceiling Rates'!F91="","",'CLINs &amp; Ceiling Rates'!F91)</f>
        <v/>
      </c>
      <c r="F89" s="388">
        <f>'Labor Loading Matrix'!D732</f>
        <v>0</v>
      </c>
      <c r="G89" s="389">
        <f>'CLINs &amp; Ceiling Rates'!L91</f>
        <v>0</v>
      </c>
      <c r="H89" s="389">
        <f t="shared" si="18"/>
        <v>0</v>
      </c>
      <c r="I89" s="96"/>
      <c r="J89" s="384">
        <f t="shared" si="19"/>
        <v>0</v>
      </c>
      <c r="K89" s="398">
        <f t="shared" si="20"/>
        <v>0</v>
      </c>
      <c r="L89" s="87"/>
      <c r="M89" s="373">
        <f t="shared" si="14"/>
        <v>0</v>
      </c>
      <c r="N89" s="374">
        <f t="shared" si="15"/>
        <v>0</v>
      </c>
      <c r="O89" s="374">
        <f t="shared" si="16"/>
        <v>0</v>
      </c>
      <c r="P89" s="374">
        <f t="shared" si="17"/>
        <v>0</v>
      </c>
    </row>
    <row r="90" spans="1:16" ht="15" hidden="1" customHeight="1" x14ac:dyDescent="0.25">
      <c r="A90" s="396">
        <f>'CLINs &amp; Ceiling Rates'!B92</f>
        <v>0</v>
      </c>
      <c r="B90" s="315">
        <f>'CLINs &amp; Ceiling Rates'!C92</f>
        <v>0</v>
      </c>
      <c r="C90" s="387" t="str">
        <f>'CLINs &amp; Ceiling Rates'!K92</f>
        <v/>
      </c>
      <c r="D90" s="335" t="str">
        <f>IF('CLINs &amp; Ceiling Rates'!E92="","",'CLINs &amp; Ceiling Rates'!E92)</f>
        <v/>
      </c>
      <c r="E90" s="335" t="str">
        <f>IF('CLINs &amp; Ceiling Rates'!F92="","",'CLINs &amp; Ceiling Rates'!F92)</f>
        <v/>
      </c>
      <c r="F90" s="388">
        <f>'Labor Loading Matrix'!D733</f>
        <v>0</v>
      </c>
      <c r="G90" s="389">
        <f>'CLINs &amp; Ceiling Rates'!L92</f>
        <v>0</v>
      </c>
      <c r="H90" s="389">
        <f t="shared" si="18"/>
        <v>0</v>
      </c>
      <c r="I90" s="96"/>
      <c r="J90" s="384">
        <f t="shared" si="19"/>
        <v>0</v>
      </c>
      <c r="K90" s="398">
        <f t="shared" si="20"/>
        <v>0</v>
      </c>
      <c r="L90" s="87"/>
      <c r="M90" s="373">
        <f t="shared" si="14"/>
        <v>0</v>
      </c>
      <c r="N90" s="374">
        <f t="shared" si="15"/>
        <v>0</v>
      </c>
      <c r="O90" s="374">
        <f t="shared" si="16"/>
        <v>0</v>
      </c>
      <c r="P90" s="374">
        <f t="shared" si="17"/>
        <v>0</v>
      </c>
    </row>
    <row r="91" spans="1:16" ht="15" hidden="1" customHeight="1" x14ac:dyDescent="0.25">
      <c r="A91" s="396">
        <f>'CLINs &amp; Ceiling Rates'!B93</f>
        <v>0</v>
      </c>
      <c r="B91" s="315">
        <f>'CLINs &amp; Ceiling Rates'!C93</f>
        <v>0</v>
      </c>
      <c r="C91" s="387" t="str">
        <f>'CLINs &amp; Ceiling Rates'!K93</f>
        <v/>
      </c>
      <c r="D91" s="335" t="str">
        <f>IF('CLINs &amp; Ceiling Rates'!E93="","",'CLINs &amp; Ceiling Rates'!E93)</f>
        <v/>
      </c>
      <c r="E91" s="335" t="str">
        <f>IF('CLINs &amp; Ceiling Rates'!F93="","",'CLINs &amp; Ceiling Rates'!F93)</f>
        <v/>
      </c>
      <c r="F91" s="388">
        <f>'Labor Loading Matrix'!D734</f>
        <v>0</v>
      </c>
      <c r="G91" s="389">
        <f>'CLINs &amp; Ceiling Rates'!L93</f>
        <v>0</v>
      </c>
      <c r="H91" s="389">
        <f t="shared" si="18"/>
        <v>0</v>
      </c>
      <c r="I91" s="96"/>
      <c r="J91" s="384">
        <f t="shared" si="19"/>
        <v>0</v>
      </c>
      <c r="K91" s="398">
        <f t="shared" si="20"/>
        <v>0</v>
      </c>
      <c r="L91" s="87"/>
      <c r="M91" s="373">
        <f t="shared" si="14"/>
        <v>0</v>
      </c>
      <c r="N91" s="374">
        <f t="shared" si="15"/>
        <v>0</v>
      </c>
      <c r="O91" s="374">
        <f t="shared" si="16"/>
        <v>0</v>
      </c>
      <c r="P91" s="374">
        <f t="shared" si="17"/>
        <v>0</v>
      </c>
    </row>
    <row r="92" spans="1:16" ht="15" hidden="1" customHeight="1" x14ac:dyDescent="0.25">
      <c r="A92" s="396">
        <f>'CLINs &amp; Ceiling Rates'!B94</f>
        <v>0</v>
      </c>
      <c r="B92" s="315">
        <f>'CLINs &amp; Ceiling Rates'!C94</f>
        <v>0</v>
      </c>
      <c r="C92" s="387" t="str">
        <f>'CLINs &amp; Ceiling Rates'!K94</f>
        <v/>
      </c>
      <c r="D92" s="335" t="str">
        <f>IF('CLINs &amp; Ceiling Rates'!E94="","",'CLINs &amp; Ceiling Rates'!E94)</f>
        <v/>
      </c>
      <c r="E92" s="335" t="str">
        <f>IF('CLINs &amp; Ceiling Rates'!F94="","",'CLINs &amp; Ceiling Rates'!F94)</f>
        <v/>
      </c>
      <c r="F92" s="388">
        <f>'Labor Loading Matrix'!D735</f>
        <v>0</v>
      </c>
      <c r="G92" s="389">
        <f>'CLINs &amp; Ceiling Rates'!L94</f>
        <v>0</v>
      </c>
      <c r="H92" s="389">
        <f t="shared" si="18"/>
        <v>0</v>
      </c>
      <c r="I92" s="96"/>
      <c r="J92" s="384">
        <f t="shared" si="19"/>
        <v>0</v>
      </c>
      <c r="K92" s="398">
        <f t="shared" si="20"/>
        <v>0</v>
      </c>
      <c r="L92" s="87"/>
      <c r="M92" s="373">
        <f t="shared" si="14"/>
        <v>0</v>
      </c>
      <c r="N92" s="374">
        <f t="shared" si="15"/>
        <v>0</v>
      </c>
      <c r="O92" s="374">
        <f t="shared" si="16"/>
        <v>0</v>
      </c>
      <c r="P92" s="374">
        <f t="shared" si="17"/>
        <v>0</v>
      </c>
    </row>
    <row r="93" spans="1:16" ht="15" hidden="1" customHeight="1" x14ac:dyDescent="0.25">
      <c r="A93" s="396">
        <f>'CLINs &amp; Ceiling Rates'!B95</f>
        <v>0</v>
      </c>
      <c r="B93" s="315">
        <f>'CLINs &amp; Ceiling Rates'!C95</f>
        <v>0</v>
      </c>
      <c r="C93" s="387" t="str">
        <f>'CLINs &amp; Ceiling Rates'!K95</f>
        <v/>
      </c>
      <c r="D93" s="335" t="str">
        <f>IF('CLINs &amp; Ceiling Rates'!E95="","",'CLINs &amp; Ceiling Rates'!E95)</f>
        <v/>
      </c>
      <c r="E93" s="335" t="str">
        <f>IF('CLINs &amp; Ceiling Rates'!F95="","",'CLINs &amp; Ceiling Rates'!F95)</f>
        <v/>
      </c>
      <c r="F93" s="388">
        <f>'Labor Loading Matrix'!D736</f>
        <v>0</v>
      </c>
      <c r="G93" s="389">
        <f>'CLINs &amp; Ceiling Rates'!L95</f>
        <v>0</v>
      </c>
      <c r="H93" s="389">
        <f t="shared" si="18"/>
        <v>0</v>
      </c>
      <c r="I93" s="96"/>
      <c r="J93" s="384">
        <f t="shared" si="19"/>
        <v>0</v>
      </c>
      <c r="K93" s="398">
        <f t="shared" si="20"/>
        <v>0</v>
      </c>
      <c r="L93" s="87"/>
      <c r="M93" s="373">
        <f t="shared" si="14"/>
        <v>0</v>
      </c>
      <c r="N93" s="374">
        <f t="shared" si="15"/>
        <v>0</v>
      </c>
      <c r="O93" s="374">
        <f t="shared" si="16"/>
        <v>0</v>
      </c>
      <c r="P93" s="374">
        <f t="shared" si="17"/>
        <v>0</v>
      </c>
    </row>
    <row r="94" spans="1:16" ht="15" hidden="1" customHeight="1" x14ac:dyDescent="0.25">
      <c r="A94" s="396">
        <f>'CLINs &amp; Ceiling Rates'!B96</f>
        <v>0</v>
      </c>
      <c r="B94" s="315">
        <f>'CLINs &amp; Ceiling Rates'!C96</f>
        <v>0</v>
      </c>
      <c r="C94" s="387" t="str">
        <f>'CLINs &amp; Ceiling Rates'!K96</f>
        <v/>
      </c>
      <c r="D94" s="335" t="str">
        <f>IF('CLINs &amp; Ceiling Rates'!E96="","",'CLINs &amp; Ceiling Rates'!E96)</f>
        <v/>
      </c>
      <c r="E94" s="335" t="str">
        <f>IF('CLINs &amp; Ceiling Rates'!F96="","",'CLINs &amp; Ceiling Rates'!F96)</f>
        <v/>
      </c>
      <c r="F94" s="388">
        <f>'Labor Loading Matrix'!D737</f>
        <v>0</v>
      </c>
      <c r="G94" s="389">
        <f>'CLINs &amp; Ceiling Rates'!L96</f>
        <v>0</v>
      </c>
      <c r="H94" s="389">
        <f t="shared" si="18"/>
        <v>0</v>
      </c>
      <c r="I94" s="96"/>
      <c r="J94" s="384">
        <f t="shared" si="19"/>
        <v>0</v>
      </c>
      <c r="K94" s="398">
        <f t="shared" si="20"/>
        <v>0</v>
      </c>
      <c r="L94" s="87"/>
      <c r="M94" s="373">
        <f t="shared" si="14"/>
        <v>0</v>
      </c>
      <c r="N94" s="374">
        <f t="shared" si="15"/>
        <v>0</v>
      </c>
      <c r="O94" s="374">
        <f t="shared" si="16"/>
        <v>0</v>
      </c>
      <c r="P94" s="374">
        <f t="shared" si="17"/>
        <v>0</v>
      </c>
    </row>
    <row r="95" spans="1:16" ht="15" hidden="1" customHeight="1" x14ac:dyDescent="0.25">
      <c r="A95" s="396">
        <f>'CLINs &amp; Ceiling Rates'!B97</f>
        <v>0</v>
      </c>
      <c r="B95" s="315">
        <f>'CLINs &amp; Ceiling Rates'!C97</f>
        <v>0</v>
      </c>
      <c r="C95" s="387" t="str">
        <f>'CLINs &amp; Ceiling Rates'!K97</f>
        <v/>
      </c>
      <c r="D95" s="335" t="str">
        <f>IF('CLINs &amp; Ceiling Rates'!E97="","",'CLINs &amp; Ceiling Rates'!E97)</f>
        <v/>
      </c>
      <c r="E95" s="335" t="str">
        <f>IF('CLINs &amp; Ceiling Rates'!F97="","",'CLINs &amp; Ceiling Rates'!F97)</f>
        <v/>
      </c>
      <c r="F95" s="388">
        <f>'Labor Loading Matrix'!D738</f>
        <v>0</v>
      </c>
      <c r="G95" s="389">
        <f>'CLINs &amp; Ceiling Rates'!L97</f>
        <v>0</v>
      </c>
      <c r="H95" s="389">
        <f t="shared" si="18"/>
        <v>0</v>
      </c>
      <c r="I95" s="96"/>
      <c r="J95" s="384">
        <f t="shared" si="19"/>
        <v>0</v>
      </c>
      <c r="K95" s="398">
        <f t="shared" si="20"/>
        <v>0</v>
      </c>
      <c r="L95" s="87"/>
      <c r="M95" s="373">
        <f t="shared" si="14"/>
        <v>0</v>
      </c>
      <c r="N95" s="374">
        <f t="shared" si="15"/>
        <v>0</v>
      </c>
      <c r="O95" s="374">
        <f t="shared" si="16"/>
        <v>0</v>
      </c>
      <c r="P95" s="374">
        <f t="shared" si="17"/>
        <v>0</v>
      </c>
    </row>
    <row r="96" spans="1:16" ht="15" hidden="1" customHeight="1" x14ac:dyDescent="0.25">
      <c r="A96" s="396">
        <f>'CLINs &amp; Ceiling Rates'!B98</f>
        <v>0</v>
      </c>
      <c r="B96" s="315">
        <f>'CLINs &amp; Ceiling Rates'!C98</f>
        <v>0</v>
      </c>
      <c r="C96" s="387" t="str">
        <f>'CLINs &amp; Ceiling Rates'!K98</f>
        <v/>
      </c>
      <c r="D96" s="335" t="str">
        <f>IF('CLINs &amp; Ceiling Rates'!E98="","",'CLINs &amp; Ceiling Rates'!E98)</f>
        <v/>
      </c>
      <c r="E96" s="335" t="str">
        <f>IF('CLINs &amp; Ceiling Rates'!F98="","",'CLINs &amp; Ceiling Rates'!F98)</f>
        <v/>
      </c>
      <c r="F96" s="388">
        <f>'Labor Loading Matrix'!D739</f>
        <v>0</v>
      </c>
      <c r="G96" s="389">
        <f>'CLINs &amp; Ceiling Rates'!L98</f>
        <v>0</v>
      </c>
      <c r="H96" s="389">
        <f t="shared" si="18"/>
        <v>0</v>
      </c>
      <c r="I96" s="96"/>
      <c r="J96" s="384">
        <f t="shared" si="19"/>
        <v>0</v>
      </c>
      <c r="K96" s="398">
        <f t="shared" si="20"/>
        <v>0</v>
      </c>
      <c r="L96" s="87"/>
      <c r="M96" s="373">
        <f t="shared" si="14"/>
        <v>0</v>
      </c>
      <c r="N96" s="374">
        <f t="shared" si="15"/>
        <v>0</v>
      </c>
      <c r="O96" s="374">
        <f t="shared" si="16"/>
        <v>0</v>
      </c>
      <c r="P96" s="374">
        <f t="shared" si="17"/>
        <v>0</v>
      </c>
    </row>
    <row r="97" spans="1:16" ht="15" hidden="1" customHeight="1" x14ac:dyDescent="0.25">
      <c r="A97" s="396">
        <f>'CLINs &amp; Ceiling Rates'!B99</f>
        <v>0</v>
      </c>
      <c r="B97" s="315">
        <f>'CLINs &amp; Ceiling Rates'!C99</f>
        <v>0</v>
      </c>
      <c r="C97" s="387" t="str">
        <f>'CLINs &amp; Ceiling Rates'!K99</f>
        <v/>
      </c>
      <c r="D97" s="335" t="str">
        <f>IF('CLINs &amp; Ceiling Rates'!E99="","",'CLINs &amp; Ceiling Rates'!E99)</f>
        <v/>
      </c>
      <c r="E97" s="335" t="str">
        <f>IF('CLINs &amp; Ceiling Rates'!F99="","",'CLINs &amp; Ceiling Rates'!F99)</f>
        <v/>
      </c>
      <c r="F97" s="388">
        <f>'Labor Loading Matrix'!D740</f>
        <v>0</v>
      </c>
      <c r="G97" s="389">
        <f>'CLINs &amp; Ceiling Rates'!L99</f>
        <v>0</v>
      </c>
      <c r="H97" s="389">
        <f t="shared" si="18"/>
        <v>0</v>
      </c>
      <c r="I97" s="96"/>
      <c r="J97" s="384">
        <f t="shared" si="19"/>
        <v>0</v>
      </c>
      <c r="K97" s="398">
        <f t="shared" si="20"/>
        <v>0</v>
      </c>
      <c r="L97" s="87"/>
      <c r="M97" s="373">
        <f t="shared" si="14"/>
        <v>0</v>
      </c>
      <c r="N97" s="374">
        <f t="shared" si="15"/>
        <v>0</v>
      </c>
      <c r="O97" s="374">
        <f t="shared" si="16"/>
        <v>0</v>
      </c>
      <c r="P97" s="374">
        <f t="shared" si="17"/>
        <v>0</v>
      </c>
    </row>
    <row r="98" spans="1:16" ht="15" hidden="1" customHeight="1" x14ac:dyDescent="0.25">
      <c r="A98" s="396">
        <f>'CLINs &amp; Ceiling Rates'!B100</f>
        <v>0</v>
      </c>
      <c r="B98" s="315">
        <f>'CLINs &amp; Ceiling Rates'!C100</f>
        <v>0</v>
      </c>
      <c r="C98" s="387" t="str">
        <f>'CLINs &amp; Ceiling Rates'!K100</f>
        <v/>
      </c>
      <c r="D98" s="335" t="str">
        <f>IF('CLINs &amp; Ceiling Rates'!E100="","",'CLINs &amp; Ceiling Rates'!E100)</f>
        <v/>
      </c>
      <c r="E98" s="335" t="str">
        <f>IF('CLINs &amp; Ceiling Rates'!F100="","",'CLINs &amp; Ceiling Rates'!F100)</f>
        <v/>
      </c>
      <c r="F98" s="388">
        <f>'Labor Loading Matrix'!D741</f>
        <v>0</v>
      </c>
      <c r="G98" s="389">
        <f>'CLINs &amp; Ceiling Rates'!L100</f>
        <v>0</v>
      </c>
      <c r="H98" s="389">
        <f t="shared" si="18"/>
        <v>0</v>
      </c>
      <c r="I98" s="96"/>
      <c r="J98" s="384">
        <f t="shared" si="19"/>
        <v>0</v>
      </c>
      <c r="K98" s="398">
        <f t="shared" si="20"/>
        <v>0</v>
      </c>
      <c r="L98" s="87"/>
      <c r="M98" s="373">
        <f t="shared" si="14"/>
        <v>0</v>
      </c>
      <c r="N98" s="374">
        <f t="shared" si="15"/>
        <v>0</v>
      </c>
      <c r="O98" s="374">
        <f t="shared" si="16"/>
        <v>0</v>
      </c>
      <c r="P98" s="374">
        <f t="shared" si="17"/>
        <v>0</v>
      </c>
    </row>
    <row r="99" spans="1:16" ht="15" hidden="1" customHeight="1" x14ac:dyDescent="0.25">
      <c r="A99" s="396">
        <f>'CLINs &amp; Ceiling Rates'!B101</f>
        <v>0</v>
      </c>
      <c r="B99" s="315">
        <f>'CLINs &amp; Ceiling Rates'!C101</f>
        <v>0</v>
      </c>
      <c r="C99" s="387" t="str">
        <f>'CLINs &amp; Ceiling Rates'!K101</f>
        <v/>
      </c>
      <c r="D99" s="335" t="str">
        <f>IF('CLINs &amp; Ceiling Rates'!E101="","",'CLINs &amp; Ceiling Rates'!E101)</f>
        <v/>
      </c>
      <c r="E99" s="335" t="str">
        <f>IF('CLINs &amp; Ceiling Rates'!F101="","",'CLINs &amp; Ceiling Rates'!F101)</f>
        <v/>
      </c>
      <c r="F99" s="388">
        <f>'Labor Loading Matrix'!D742</f>
        <v>0</v>
      </c>
      <c r="G99" s="389">
        <f>'CLINs &amp; Ceiling Rates'!L101</f>
        <v>0</v>
      </c>
      <c r="H99" s="389">
        <f t="shared" si="18"/>
        <v>0</v>
      </c>
      <c r="I99" s="96"/>
      <c r="J99" s="384">
        <f t="shared" si="19"/>
        <v>0</v>
      </c>
      <c r="K99" s="398">
        <f t="shared" si="20"/>
        <v>0</v>
      </c>
      <c r="L99" s="87"/>
      <c r="M99" s="373">
        <f t="shared" si="14"/>
        <v>0</v>
      </c>
      <c r="N99" s="374">
        <f t="shared" si="15"/>
        <v>0</v>
      </c>
      <c r="O99" s="374">
        <f t="shared" si="16"/>
        <v>0</v>
      </c>
      <c r="P99" s="374">
        <f t="shared" si="17"/>
        <v>0</v>
      </c>
    </row>
    <row r="100" spans="1:16" ht="15" hidden="1" customHeight="1" x14ac:dyDescent="0.25">
      <c r="A100" s="396">
        <f>'CLINs &amp; Ceiling Rates'!B102</f>
        <v>0</v>
      </c>
      <c r="B100" s="315">
        <f>'CLINs &amp; Ceiling Rates'!C102</f>
        <v>0</v>
      </c>
      <c r="C100" s="387" t="str">
        <f>'CLINs &amp; Ceiling Rates'!K102</f>
        <v/>
      </c>
      <c r="D100" s="335" t="str">
        <f>IF('CLINs &amp; Ceiling Rates'!E102="","",'CLINs &amp; Ceiling Rates'!E102)</f>
        <v/>
      </c>
      <c r="E100" s="335" t="str">
        <f>IF('CLINs &amp; Ceiling Rates'!F102="","",'CLINs &amp; Ceiling Rates'!F102)</f>
        <v/>
      </c>
      <c r="F100" s="388">
        <f>'Labor Loading Matrix'!D743</f>
        <v>0</v>
      </c>
      <c r="G100" s="389">
        <f>'CLINs &amp; Ceiling Rates'!L102</f>
        <v>0</v>
      </c>
      <c r="H100" s="389">
        <f t="shared" si="18"/>
        <v>0</v>
      </c>
      <c r="I100" s="96"/>
      <c r="J100" s="384">
        <f t="shared" si="19"/>
        <v>0</v>
      </c>
      <c r="K100" s="398">
        <f t="shared" si="20"/>
        <v>0</v>
      </c>
      <c r="L100" s="87"/>
      <c r="M100" s="373">
        <f t="shared" si="14"/>
        <v>0</v>
      </c>
      <c r="N100" s="374">
        <f t="shared" si="15"/>
        <v>0</v>
      </c>
      <c r="O100" s="374">
        <f t="shared" si="16"/>
        <v>0</v>
      </c>
      <c r="P100" s="374">
        <f t="shared" si="17"/>
        <v>0</v>
      </c>
    </row>
    <row r="101" spans="1:16" ht="15" hidden="1" customHeight="1" x14ac:dyDescent="0.25">
      <c r="A101" s="396">
        <f>'CLINs &amp; Ceiling Rates'!B103</f>
        <v>0</v>
      </c>
      <c r="B101" s="315">
        <f>'CLINs &amp; Ceiling Rates'!C103</f>
        <v>0</v>
      </c>
      <c r="C101" s="387" t="str">
        <f>'CLINs &amp; Ceiling Rates'!K103</f>
        <v/>
      </c>
      <c r="D101" s="335" t="str">
        <f>IF('CLINs &amp; Ceiling Rates'!E103="","",'CLINs &amp; Ceiling Rates'!E103)</f>
        <v/>
      </c>
      <c r="E101" s="335" t="str">
        <f>IF('CLINs &amp; Ceiling Rates'!F103="","",'CLINs &amp; Ceiling Rates'!F103)</f>
        <v/>
      </c>
      <c r="F101" s="388">
        <f>'Labor Loading Matrix'!D744</f>
        <v>0</v>
      </c>
      <c r="G101" s="389">
        <f>'CLINs &amp; Ceiling Rates'!L103</f>
        <v>0</v>
      </c>
      <c r="H101" s="389">
        <f t="shared" si="18"/>
        <v>0</v>
      </c>
      <c r="I101" s="96"/>
      <c r="J101" s="384">
        <f t="shared" si="19"/>
        <v>0</v>
      </c>
      <c r="K101" s="398">
        <f t="shared" si="20"/>
        <v>0</v>
      </c>
      <c r="L101" s="87"/>
      <c r="M101" s="373">
        <f t="shared" si="14"/>
        <v>0</v>
      </c>
      <c r="N101" s="374">
        <f t="shared" si="15"/>
        <v>0</v>
      </c>
      <c r="O101" s="374">
        <f t="shared" si="16"/>
        <v>0</v>
      </c>
      <c r="P101" s="374">
        <f t="shared" si="17"/>
        <v>0</v>
      </c>
    </row>
    <row r="102" spans="1:16" ht="15" hidden="1" customHeight="1" x14ac:dyDescent="0.25">
      <c r="A102" s="396">
        <f>'CLINs &amp; Ceiling Rates'!B104</f>
        <v>0</v>
      </c>
      <c r="B102" s="315">
        <f>'CLINs &amp; Ceiling Rates'!C104</f>
        <v>0</v>
      </c>
      <c r="C102" s="387" t="str">
        <f>'CLINs &amp; Ceiling Rates'!K104</f>
        <v/>
      </c>
      <c r="D102" s="335" t="str">
        <f>IF('CLINs &amp; Ceiling Rates'!E104="","",'CLINs &amp; Ceiling Rates'!E104)</f>
        <v/>
      </c>
      <c r="E102" s="335" t="str">
        <f>IF('CLINs &amp; Ceiling Rates'!F104="","",'CLINs &amp; Ceiling Rates'!F104)</f>
        <v/>
      </c>
      <c r="F102" s="388">
        <f>'Labor Loading Matrix'!D745</f>
        <v>0</v>
      </c>
      <c r="G102" s="389">
        <f>'CLINs &amp; Ceiling Rates'!L104</f>
        <v>0</v>
      </c>
      <c r="H102" s="389">
        <f t="shared" si="18"/>
        <v>0</v>
      </c>
      <c r="I102" s="96"/>
      <c r="J102" s="384">
        <f t="shared" si="19"/>
        <v>0</v>
      </c>
      <c r="K102" s="398">
        <f t="shared" si="20"/>
        <v>0</v>
      </c>
      <c r="L102" s="87"/>
      <c r="M102" s="373">
        <f t="shared" ref="M102:M133" si="21">IF(D102&lt;&gt;"Subcontractor",F102/F$216, 0)</f>
        <v>0</v>
      </c>
      <c r="N102" s="374">
        <f t="shared" ref="N102:N133" si="22">IFERROR(IF(D102="Subcontractor",F102/F$216, 0),0)</f>
        <v>0</v>
      </c>
      <c r="O102" s="374">
        <f t="shared" ref="O102:O133" si="23">IFERROR(IF(D102&lt;&gt;"Subcontractor",$K102/$K$216, 0),0)</f>
        <v>0</v>
      </c>
      <c r="P102" s="374">
        <f t="shared" ref="P102:P133" si="24">IFERROR(IF(D102="Subcontractor",$K102/$K$216, 0),0)</f>
        <v>0</v>
      </c>
    </row>
    <row r="103" spans="1:16" ht="15" hidden="1" customHeight="1" x14ac:dyDescent="0.25">
      <c r="A103" s="396">
        <f>'CLINs &amp; Ceiling Rates'!B105</f>
        <v>0</v>
      </c>
      <c r="B103" s="315">
        <f>'CLINs &amp; Ceiling Rates'!C105</f>
        <v>0</v>
      </c>
      <c r="C103" s="387" t="str">
        <f>'CLINs &amp; Ceiling Rates'!K105</f>
        <v/>
      </c>
      <c r="D103" s="335" t="str">
        <f>IF('CLINs &amp; Ceiling Rates'!E105="","",'CLINs &amp; Ceiling Rates'!E105)</f>
        <v/>
      </c>
      <c r="E103" s="335" t="str">
        <f>IF('CLINs &amp; Ceiling Rates'!F105="","",'CLINs &amp; Ceiling Rates'!F105)</f>
        <v/>
      </c>
      <c r="F103" s="388">
        <f>'Labor Loading Matrix'!D746</f>
        <v>0</v>
      </c>
      <c r="G103" s="389">
        <f>'CLINs &amp; Ceiling Rates'!L105</f>
        <v>0</v>
      </c>
      <c r="H103" s="389">
        <f t="shared" si="18"/>
        <v>0</v>
      </c>
      <c r="I103" s="96"/>
      <c r="J103" s="384">
        <f t="shared" si="19"/>
        <v>0</v>
      </c>
      <c r="K103" s="398">
        <f t="shared" si="20"/>
        <v>0</v>
      </c>
      <c r="L103" s="87"/>
      <c r="M103" s="373">
        <f t="shared" si="21"/>
        <v>0</v>
      </c>
      <c r="N103" s="374">
        <f t="shared" si="22"/>
        <v>0</v>
      </c>
      <c r="O103" s="374">
        <f t="shared" si="23"/>
        <v>0</v>
      </c>
      <c r="P103" s="374">
        <f t="shared" si="24"/>
        <v>0</v>
      </c>
    </row>
    <row r="104" spans="1:16" ht="15" hidden="1" customHeight="1" x14ac:dyDescent="0.25">
      <c r="A104" s="396">
        <f>'CLINs &amp; Ceiling Rates'!B106</f>
        <v>0</v>
      </c>
      <c r="B104" s="315">
        <f>'CLINs &amp; Ceiling Rates'!C106</f>
        <v>0</v>
      </c>
      <c r="C104" s="387" t="str">
        <f>'CLINs &amp; Ceiling Rates'!K106</f>
        <v/>
      </c>
      <c r="D104" s="335" t="str">
        <f>IF('CLINs &amp; Ceiling Rates'!E106="","",'CLINs &amp; Ceiling Rates'!E106)</f>
        <v/>
      </c>
      <c r="E104" s="335" t="str">
        <f>IF('CLINs &amp; Ceiling Rates'!F106="","",'CLINs &amp; Ceiling Rates'!F106)</f>
        <v/>
      </c>
      <c r="F104" s="388">
        <f>'Labor Loading Matrix'!D747</f>
        <v>0</v>
      </c>
      <c r="G104" s="389">
        <f>'CLINs &amp; Ceiling Rates'!L106</f>
        <v>0</v>
      </c>
      <c r="H104" s="389">
        <f t="shared" si="18"/>
        <v>0</v>
      </c>
      <c r="I104" s="96"/>
      <c r="J104" s="384">
        <f t="shared" si="19"/>
        <v>0</v>
      </c>
      <c r="K104" s="398">
        <f t="shared" si="20"/>
        <v>0</v>
      </c>
      <c r="L104" s="87"/>
      <c r="M104" s="373">
        <f t="shared" si="21"/>
        <v>0</v>
      </c>
      <c r="N104" s="374">
        <f t="shared" si="22"/>
        <v>0</v>
      </c>
      <c r="O104" s="374">
        <f t="shared" si="23"/>
        <v>0</v>
      </c>
      <c r="P104" s="374">
        <f t="shared" si="24"/>
        <v>0</v>
      </c>
    </row>
    <row r="105" spans="1:16" ht="15" hidden="1" customHeight="1" x14ac:dyDescent="0.25">
      <c r="A105" s="396">
        <f>'CLINs &amp; Ceiling Rates'!B107</f>
        <v>0</v>
      </c>
      <c r="B105" s="315">
        <f>'CLINs &amp; Ceiling Rates'!C107</f>
        <v>0</v>
      </c>
      <c r="C105" s="387" t="str">
        <f>'CLINs &amp; Ceiling Rates'!K107</f>
        <v/>
      </c>
      <c r="D105" s="335" t="str">
        <f>IF('CLINs &amp; Ceiling Rates'!E107="","",'CLINs &amp; Ceiling Rates'!E107)</f>
        <v/>
      </c>
      <c r="E105" s="335" t="str">
        <f>IF('CLINs &amp; Ceiling Rates'!F107="","",'CLINs &amp; Ceiling Rates'!F107)</f>
        <v/>
      </c>
      <c r="F105" s="388">
        <f>'Labor Loading Matrix'!D748</f>
        <v>0</v>
      </c>
      <c r="G105" s="389">
        <f>'CLINs &amp; Ceiling Rates'!L107</f>
        <v>0</v>
      </c>
      <c r="H105" s="389">
        <f t="shared" si="18"/>
        <v>0</v>
      </c>
      <c r="I105" s="96"/>
      <c r="J105" s="384">
        <f t="shared" si="19"/>
        <v>0</v>
      </c>
      <c r="K105" s="398">
        <f t="shared" si="20"/>
        <v>0</v>
      </c>
      <c r="L105" s="87"/>
      <c r="M105" s="373">
        <f t="shared" si="21"/>
        <v>0</v>
      </c>
      <c r="N105" s="374">
        <f t="shared" si="22"/>
        <v>0</v>
      </c>
      <c r="O105" s="374">
        <f t="shared" si="23"/>
        <v>0</v>
      </c>
      <c r="P105" s="374">
        <f t="shared" si="24"/>
        <v>0</v>
      </c>
    </row>
    <row r="106" spans="1:16" ht="15" hidden="1" customHeight="1" x14ac:dyDescent="0.25">
      <c r="A106" s="396">
        <f>'CLINs &amp; Ceiling Rates'!B108</f>
        <v>0</v>
      </c>
      <c r="B106" s="315">
        <f>'CLINs &amp; Ceiling Rates'!C108</f>
        <v>0</v>
      </c>
      <c r="C106" s="387" t="str">
        <f>'CLINs &amp; Ceiling Rates'!K108</f>
        <v/>
      </c>
      <c r="D106" s="335" t="str">
        <f>IF('CLINs &amp; Ceiling Rates'!E108="","",'CLINs &amp; Ceiling Rates'!E108)</f>
        <v/>
      </c>
      <c r="E106" s="335" t="str">
        <f>IF('CLINs &amp; Ceiling Rates'!F108="","",'CLINs &amp; Ceiling Rates'!F108)</f>
        <v/>
      </c>
      <c r="F106" s="388">
        <f>'Labor Loading Matrix'!D749</f>
        <v>0</v>
      </c>
      <c r="G106" s="389">
        <f>'CLINs &amp; Ceiling Rates'!L108</f>
        <v>0</v>
      </c>
      <c r="H106" s="389">
        <f t="shared" si="18"/>
        <v>0</v>
      </c>
      <c r="I106" s="96"/>
      <c r="J106" s="384">
        <f t="shared" si="19"/>
        <v>0</v>
      </c>
      <c r="K106" s="398">
        <f t="shared" si="20"/>
        <v>0</v>
      </c>
      <c r="L106" s="87"/>
      <c r="M106" s="373">
        <f t="shared" si="21"/>
        <v>0</v>
      </c>
      <c r="N106" s="374">
        <f t="shared" si="22"/>
        <v>0</v>
      </c>
      <c r="O106" s="374">
        <f t="shared" si="23"/>
        <v>0</v>
      </c>
      <c r="P106" s="374">
        <f t="shared" si="24"/>
        <v>0</v>
      </c>
    </row>
    <row r="107" spans="1:16" ht="15" hidden="1" customHeight="1" x14ac:dyDescent="0.25">
      <c r="A107" s="396">
        <f>'CLINs &amp; Ceiling Rates'!B109</f>
        <v>0</v>
      </c>
      <c r="B107" s="315">
        <f>'CLINs &amp; Ceiling Rates'!C109</f>
        <v>0</v>
      </c>
      <c r="C107" s="387" t="str">
        <f>'CLINs &amp; Ceiling Rates'!K109</f>
        <v/>
      </c>
      <c r="D107" s="335" t="str">
        <f>IF('CLINs &amp; Ceiling Rates'!E109="","",'CLINs &amp; Ceiling Rates'!E109)</f>
        <v/>
      </c>
      <c r="E107" s="335" t="str">
        <f>IF('CLINs &amp; Ceiling Rates'!F109="","",'CLINs &amp; Ceiling Rates'!F109)</f>
        <v/>
      </c>
      <c r="F107" s="388">
        <f>'Labor Loading Matrix'!D750</f>
        <v>0</v>
      </c>
      <c r="G107" s="389">
        <f>'CLINs &amp; Ceiling Rates'!L109</f>
        <v>0</v>
      </c>
      <c r="H107" s="389">
        <f t="shared" si="18"/>
        <v>0</v>
      </c>
      <c r="I107" s="96"/>
      <c r="J107" s="384">
        <f t="shared" si="19"/>
        <v>0</v>
      </c>
      <c r="K107" s="398">
        <f t="shared" si="20"/>
        <v>0</v>
      </c>
      <c r="L107" s="87"/>
      <c r="M107" s="373">
        <f t="shared" si="21"/>
        <v>0</v>
      </c>
      <c r="N107" s="374">
        <f t="shared" si="22"/>
        <v>0</v>
      </c>
      <c r="O107" s="374">
        <f t="shared" si="23"/>
        <v>0</v>
      </c>
      <c r="P107" s="374">
        <f t="shared" si="24"/>
        <v>0</v>
      </c>
    </row>
    <row r="108" spans="1:16" ht="15" hidden="1" customHeight="1" x14ac:dyDescent="0.25">
      <c r="A108" s="396">
        <f>'CLINs &amp; Ceiling Rates'!B110</f>
        <v>0</v>
      </c>
      <c r="B108" s="315">
        <f>'CLINs &amp; Ceiling Rates'!C110</f>
        <v>0</v>
      </c>
      <c r="C108" s="387" t="str">
        <f>'CLINs &amp; Ceiling Rates'!K110</f>
        <v/>
      </c>
      <c r="D108" s="335" t="str">
        <f>IF('CLINs &amp; Ceiling Rates'!E110="","",'CLINs &amp; Ceiling Rates'!E110)</f>
        <v/>
      </c>
      <c r="E108" s="335" t="str">
        <f>IF('CLINs &amp; Ceiling Rates'!F110="","",'CLINs &amp; Ceiling Rates'!F110)</f>
        <v/>
      </c>
      <c r="F108" s="388">
        <f>'Labor Loading Matrix'!D751</f>
        <v>0</v>
      </c>
      <c r="G108" s="389">
        <f>'CLINs &amp; Ceiling Rates'!L110</f>
        <v>0</v>
      </c>
      <c r="H108" s="389">
        <f t="shared" si="18"/>
        <v>0</v>
      </c>
      <c r="I108" s="96"/>
      <c r="J108" s="384">
        <f t="shared" si="19"/>
        <v>0</v>
      </c>
      <c r="K108" s="398">
        <f t="shared" si="20"/>
        <v>0</v>
      </c>
      <c r="L108" s="87"/>
      <c r="M108" s="373">
        <f t="shared" si="21"/>
        <v>0</v>
      </c>
      <c r="N108" s="374">
        <f t="shared" si="22"/>
        <v>0</v>
      </c>
      <c r="O108" s="374">
        <f t="shared" si="23"/>
        <v>0</v>
      </c>
      <c r="P108" s="374">
        <f t="shared" si="24"/>
        <v>0</v>
      </c>
    </row>
    <row r="109" spans="1:16" ht="15" hidden="1" customHeight="1" x14ac:dyDescent="0.25">
      <c r="A109" s="396">
        <f>'CLINs &amp; Ceiling Rates'!B111</f>
        <v>0</v>
      </c>
      <c r="B109" s="315">
        <f>'CLINs &amp; Ceiling Rates'!C111</f>
        <v>0</v>
      </c>
      <c r="C109" s="387" t="str">
        <f>'CLINs &amp; Ceiling Rates'!K111</f>
        <v/>
      </c>
      <c r="D109" s="335" t="str">
        <f>IF('CLINs &amp; Ceiling Rates'!E111="","",'CLINs &amp; Ceiling Rates'!E111)</f>
        <v/>
      </c>
      <c r="E109" s="335" t="str">
        <f>IF('CLINs &amp; Ceiling Rates'!F111="","",'CLINs &amp; Ceiling Rates'!F111)</f>
        <v/>
      </c>
      <c r="F109" s="388">
        <f>'Labor Loading Matrix'!D752</f>
        <v>0</v>
      </c>
      <c r="G109" s="389">
        <f>'CLINs &amp; Ceiling Rates'!L111</f>
        <v>0</v>
      </c>
      <c r="H109" s="389">
        <f t="shared" si="18"/>
        <v>0</v>
      </c>
      <c r="I109" s="96"/>
      <c r="J109" s="384">
        <f t="shared" si="19"/>
        <v>0</v>
      </c>
      <c r="K109" s="398">
        <f t="shared" si="20"/>
        <v>0</v>
      </c>
      <c r="L109" s="87"/>
      <c r="M109" s="373">
        <f t="shared" si="21"/>
        <v>0</v>
      </c>
      <c r="N109" s="374">
        <f t="shared" si="22"/>
        <v>0</v>
      </c>
      <c r="O109" s="374">
        <f t="shared" si="23"/>
        <v>0</v>
      </c>
      <c r="P109" s="374">
        <f t="shared" si="24"/>
        <v>0</v>
      </c>
    </row>
    <row r="110" spans="1:16" ht="15" hidden="1" customHeight="1" x14ac:dyDescent="0.25">
      <c r="A110" s="396">
        <f>'CLINs &amp; Ceiling Rates'!B112</f>
        <v>0</v>
      </c>
      <c r="B110" s="315">
        <f>'CLINs &amp; Ceiling Rates'!C112</f>
        <v>0</v>
      </c>
      <c r="C110" s="387" t="str">
        <f>'CLINs &amp; Ceiling Rates'!K112</f>
        <v/>
      </c>
      <c r="D110" s="335" t="str">
        <f>IF('CLINs &amp; Ceiling Rates'!E112="","",'CLINs &amp; Ceiling Rates'!E112)</f>
        <v/>
      </c>
      <c r="E110" s="335" t="str">
        <f>IF('CLINs &amp; Ceiling Rates'!F112="","",'CLINs &amp; Ceiling Rates'!F112)</f>
        <v/>
      </c>
      <c r="F110" s="388">
        <f>'Labor Loading Matrix'!D753</f>
        <v>0</v>
      </c>
      <c r="G110" s="389">
        <f>'CLINs &amp; Ceiling Rates'!L112</f>
        <v>0</v>
      </c>
      <c r="H110" s="389">
        <f t="shared" si="18"/>
        <v>0</v>
      </c>
      <c r="I110" s="96"/>
      <c r="J110" s="384">
        <f t="shared" si="19"/>
        <v>0</v>
      </c>
      <c r="K110" s="398">
        <f t="shared" si="20"/>
        <v>0</v>
      </c>
      <c r="L110" s="87"/>
      <c r="M110" s="373">
        <f t="shared" si="21"/>
        <v>0</v>
      </c>
      <c r="N110" s="374">
        <f t="shared" si="22"/>
        <v>0</v>
      </c>
      <c r="O110" s="374">
        <f t="shared" si="23"/>
        <v>0</v>
      </c>
      <c r="P110" s="374">
        <f t="shared" si="24"/>
        <v>0</v>
      </c>
    </row>
    <row r="111" spans="1:16" ht="15" hidden="1" customHeight="1" x14ac:dyDescent="0.25">
      <c r="A111" s="396">
        <f>'CLINs &amp; Ceiling Rates'!B113</f>
        <v>0</v>
      </c>
      <c r="B111" s="315">
        <f>'CLINs &amp; Ceiling Rates'!C113</f>
        <v>0</v>
      </c>
      <c r="C111" s="387" t="str">
        <f>'CLINs &amp; Ceiling Rates'!K113</f>
        <v/>
      </c>
      <c r="D111" s="335" t="str">
        <f>IF('CLINs &amp; Ceiling Rates'!E113="","",'CLINs &amp; Ceiling Rates'!E113)</f>
        <v/>
      </c>
      <c r="E111" s="335" t="str">
        <f>IF('CLINs &amp; Ceiling Rates'!F113="","",'CLINs &amp; Ceiling Rates'!F113)</f>
        <v/>
      </c>
      <c r="F111" s="388">
        <f>'Labor Loading Matrix'!D754</f>
        <v>0</v>
      </c>
      <c r="G111" s="389">
        <f>'CLINs &amp; Ceiling Rates'!L113</f>
        <v>0</v>
      </c>
      <c r="H111" s="389">
        <f t="shared" si="18"/>
        <v>0</v>
      </c>
      <c r="I111" s="96"/>
      <c r="J111" s="384">
        <f t="shared" si="19"/>
        <v>0</v>
      </c>
      <c r="K111" s="398">
        <f t="shared" si="20"/>
        <v>0</v>
      </c>
      <c r="L111" s="87"/>
      <c r="M111" s="373">
        <f t="shared" si="21"/>
        <v>0</v>
      </c>
      <c r="N111" s="374">
        <f t="shared" si="22"/>
        <v>0</v>
      </c>
      <c r="O111" s="374">
        <f t="shared" si="23"/>
        <v>0</v>
      </c>
      <c r="P111" s="374">
        <f t="shared" si="24"/>
        <v>0</v>
      </c>
    </row>
    <row r="112" spans="1:16" ht="15" hidden="1" customHeight="1" x14ac:dyDescent="0.25">
      <c r="A112" s="396">
        <f>'CLINs &amp; Ceiling Rates'!B114</f>
        <v>0</v>
      </c>
      <c r="B112" s="315">
        <f>'CLINs &amp; Ceiling Rates'!C114</f>
        <v>0</v>
      </c>
      <c r="C112" s="387" t="str">
        <f>'CLINs &amp; Ceiling Rates'!K114</f>
        <v/>
      </c>
      <c r="D112" s="335" t="str">
        <f>IF('CLINs &amp; Ceiling Rates'!E114="","",'CLINs &amp; Ceiling Rates'!E114)</f>
        <v/>
      </c>
      <c r="E112" s="335" t="str">
        <f>IF('CLINs &amp; Ceiling Rates'!F114="","",'CLINs &amp; Ceiling Rates'!F114)</f>
        <v/>
      </c>
      <c r="F112" s="388">
        <f>'Labor Loading Matrix'!D755</f>
        <v>0</v>
      </c>
      <c r="G112" s="389">
        <f>'CLINs &amp; Ceiling Rates'!L114</f>
        <v>0</v>
      </c>
      <c r="H112" s="389">
        <f t="shared" si="18"/>
        <v>0</v>
      </c>
      <c r="I112" s="96"/>
      <c r="J112" s="384">
        <f t="shared" si="19"/>
        <v>0</v>
      </c>
      <c r="K112" s="398">
        <f t="shared" si="20"/>
        <v>0</v>
      </c>
      <c r="L112" s="87"/>
      <c r="M112" s="373">
        <f t="shared" si="21"/>
        <v>0</v>
      </c>
      <c r="N112" s="374">
        <f t="shared" si="22"/>
        <v>0</v>
      </c>
      <c r="O112" s="374">
        <f t="shared" si="23"/>
        <v>0</v>
      </c>
      <c r="P112" s="374">
        <f t="shared" si="24"/>
        <v>0</v>
      </c>
    </row>
    <row r="113" spans="1:16" ht="15" hidden="1" customHeight="1" x14ac:dyDescent="0.25">
      <c r="A113" s="396">
        <f>'CLINs &amp; Ceiling Rates'!B115</f>
        <v>0</v>
      </c>
      <c r="B113" s="315">
        <f>'CLINs &amp; Ceiling Rates'!C115</f>
        <v>0</v>
      </c>
      <c r="C113" s="387" t="str">
        <f>'CLINs &amp; Ceiling Rates'!K115</f>
        <v/>
      </c>
      <c r="D113" s="335" t="str">
        <f>IF('CLINs &amp; Ceiling Rates'!E115="","",'CLINs &amp; Ceiling Rates'!E115)</f>
        <v/>
      </c>
      <c r="E113" s="335" t="str">
        <f>IF('CLINs &amp; Ceiling Rates'!F115="","",'CLINs &amp; Ceiling Rates'!F115)</f>
        <v/>
      </c>
      <c r="F113" s="388">
        <f>'Labor Loading Matrix'!D756</f>
        <v>0</v>
      </c>
      <c r="G113" s="389">
        <f>'CLINs &amp; Ceiling Rates'!L115</f>
        <v>0</v>
      </c>
      <c r="H113" s="389">
        <f t="shared" si="18"/>
        <v>0</v>
      </c>
      <c r="I113" s="96"/>
      <c r="J113" s="384">
        <f t="shared" si="19"/>
        <v>0</v>
      </c>
      <c r="K113" s="398">
        <f t="shared" si="20"/>
        <v>0</v>
      </c>
      <c r="L113" s="87"/>
      <c r="M113" s="373">
        <f t="shared" si="21"/>
        <v>0</v>
      </c>
      <c r="N113" s="374">
        <f t="shared" si="22"/>
        <v>0</v>
      </c>
      <c r="O113" s="374">
        <f t="shared" si="23"/>
        <v>0</v>
      </c>
      <c r="P113" s="374">
        <f t="shared" si="24"/>
        <v>0</v>
      </c>
    </row>
    <row r="114" spans="1:16" ht="15" hidden="1" customHeight="1" x14ac:dyDescent="0.25">
      <c r="A114" s="396">
        <f>'CLINs &amp; Ceiling Rates'!B116</f>
        <v>0</v>
      </c>
      <c r="B114" s="315">
        <f>'CLINs &amp; Ceiling Rates'!C116</f>
        <v>0</v>
      </c>
      <c r="C114" s="387" t="str">
        <f>'CLINs &amp; Ceiling Rates'!K116</f>
        <v/>
      </c>
      <c r="D114" s="335" t="str">
        <f>IF('CLINs &amp; Ceiling Rates'!E116="","",'CLINs &amp; Ceiling Rates'!E116)</f>
        <v/>
      </c>
      <c r="E114" s="335" t="str">
        <f>IF('CLINs &amp; Ceiling Rates'!F116="","",'CLINs &amp; Ceiling Rates'!F116)</f>
        <v/>
      </c>
      <c r="F114" s="388">
        <f>'Labor Loading Matrix'!D757</f>
        <v>0</v>
      </c>
      <c r="G114" s="389">
        <f>'CLINs &amp; Ceiling Rates'!L116</f>
        <v>0</v>
      </c>
      <c r="H114" s="389">
        <f t="shared" si="18"/>
        <v>0</v>
      </c>
      <c r="I114" s="96"/>
      <c r="J114" s="384">
        <f t="shared" si="19"/>
        <v>0</v>
      </c>
      <c r="K114" s="398">
        <f t="shared" si="20"/>
        <v>0</v>
      </c>
      <c r="L114" s="87"/>
      <c r="M114" s="373">
        <f t="shared" si="21"/>
        <v>0</v>
      </c>
      <c r="N114" s="374">
        <f t="shared" si="22"/>
        <v>0</v>
      </c>
      <c r="O114" s="374">
        <f t="shared" si="23"/>
        <v>0</v>
      </c>
      <c r="P114" s="374">
        <f t="shared" si="24"/>
        <v>0</v>
      </c>
    </row>
    <row r="115" spans="1:16" ht="15" hidden="1" customHeight="1" x14ac:dyDescent="0.25">
      <c r="A115" s="396">
        <f>'CLINs &amp; Ceiling Rates'!B117</f>
        <v>0</v>
      </c>
      <c r="B115" s="315">
        <f>'CLINs &amp; Ceiling Rates'!C117</f>
        <v>0</v>
      </c>
      <c r="C115" s="387" t="str">
        <f>'CLINs &amp; Ceiling Rates'!K117</f>
        <v/>
      </c>
      <c r="D115" s="335" t="str">
        <f>IF('CLINs &amp; Ceiling Rates'!E117="","",'CLINs &amp; Ceiling Rates'!E117)</f>
        <v/>
      </c>
      <c r="E115" s="335" t="str">
        <f>IF('CLINs &amp; Ceiling Rates'!F117="","",'CLINs &amp; Ceiling Rates'!F117)</f>
        <v/>
      </c>
      <c r="F115" s="388">
        <f>'Labor Loading Matrix'!D758</f>
        <v>0</v>
      </c>
      <c r="G115" s="389">
        <f>'CLINs &amp; Ceiling Rates'!L117</f>
        <v>0</v>
      </c>
      <c r="H115" s="389">
        <f t="shared" si="18"/>
        <v>0</v>
      </c>
      <c r="I115" s="96"/>
      <c r="J115" s="384">
        <f t="shared" si="19"/>
        <v>0</v>
      </c>
      <c r="K115" s="398">
        <f t="shared" si="20"/>
        <v>0</v>
      </c>
      <c r="L115" s="87"/>
      <c r="M115" s="373">
        <f t="shared" si="21"/>
        <v>0</v>
      </c>
      <c r="N115" s="374">
        <f t="shared" si="22"/>
        <v>0</v>
      </c>
      <c r="O115" s="374">
        <f t="shared" si="23"/>
        <v>0</v>
      </c>
      <c r="P115" s="374">
        <f t="shared" si="24"/>
        <v>0</v>
      </c>
    </row>
    <row r="116" spans="1:16" ht="15" hidden="1" customHeight="1" x14ac:dyDescent="0.25">
      <c r="A116" s="396">
        <f>'CLINs &amp; Ceiling Rates'!B118</f>
        <v>0</v>
      </c>
      <c r="B116" s="315">
        <f>'CLINs &amp; Ceiling Rates'!C118</f>
        <v>0</v>
      </c>
      <c r="C116" s="387" t="str">
        <f>'CLINs &amp; Ceiling Rates'!K118</f>
        <v/>
      </c>
      <c r="D116" s="335" t="str">
        <f>IF('CLINs &amp; Ceiling Rates'!E118="","",'CLINs &amp; Ceiling Rates'!E118)</f>
        <v/>
      </c>
      <c r="E116" s="335" t="str">
        <f>IF('CLINs &amp; Ceiling Rates'!F118="","",'CLINs &amp; Ceiling Rates'!F118)</f>
        <v/>
      </c>
      <c r="F116" s="388">
        <f>'Labor Loading Matrix'!D759</f>
        <v>0</v>
      </c>
      <c r="G116" s="389">
        <f>'CLINs &amp; Ceiling Rates'!L118</f>
        <v>0</v>
      </c>
      <c r="H116" s="389">
        <f t="shared" si="18"/>
        <v>0</v>
      </c>
      <c r="I116" s="96"/>
      <c r="J116" s="384">
        <f t="shared" si="19"/>
        <v>0</v>
      </c>
      <c r="K116" s="398">
        <f t="shared" si="20"/>
        <v>0</v>
      </c>
      <c r="L116" s="87"/>
      <c r="M116" s="373">
        <f t="shared" si="21"/>
        <v>0</v>
      </c>
      <c r="N116" s="374">
        <f t="shared" si="22"/>
        <v>0</v>
      </c>
      <c r="O116" s="374">
        <f t="shared" si="23"/>
        <v>0</v>
      </c>
      <c r="P116" s="374">
        <f t="shared" si="24"/>
        <v>0</v>
      </c>
    </row>
    <row r="117" spans="1:16" ht="15" hidden="1" customHeight="1" x14ac:dyDescent="0.25">
      <c r="A117" s="396">
        <f>'CLINs &amp; Ceiling Rates'!B119</f>
        <v>0</v>
      </c>
      <c r="B117" s="315">
        <f>'CLINs &amp; Ceiling Rates'!C119</f>
        <v>0</v>
      </c>
      <c r="C117" s="387" t="str">
        <f>'CLINs &amp; Ceiling Rates'!K119</f>
        <v/>
      </c>
      <c r="D117" s="335" t="str">
        <f>IF('CLINs &amp; Ceiling Rates'!E119="","",'CLINs &amp; Ceiling Rates'!E119)</f>
        <v/>
      </c>
      <c r="E117" s="335" t="str">
        <f>IF('CLINs &amp; Ceiling Rates'!F119="","",'CLINs &amp; Ceiling Rates'!F119)</f>
        <v/>
      </c>
      <c r="F117" s="388">
        <f>'Labor Loading Matrix'!D760</f>
        <v>0</v>
      </c>
      <c r="G117" s="389">
        <f>'CLINs &amp; Ceiling Rates'!L119</f>
        <v>0</v>
      </c>
      <c r="H117" s="389">
        <f t="shared" si="18"/>
        <v>0</v>
      </c>
      <c r="I117" s="96"/>
      <c r="J117" s="384">
        <f t="shared" si="19"/>
        <v>0</v>
      </c>
      <c r="K117" s="398">
        <f t="shared" si="20"/>
        <v>0</v>
      </c>
      <c r="L117" s="87"/>
      <c r="M117" s="373">
        <f t="shared" si="21"/>
        <v>0</v>
      </c>
      <c r="N117" s="374">
        <f t="shared" si="22"/>
        <v>0</v>
      </c>
      <c r="O117" s="374">
        <f t="shared" si="23"/>
        <v>0</v>
      </c>
      <c r="P117" s="374">
        <f t="shared" si="24"/>
        <v>0</v>
      </c>
    </row>
    <row r="118" spans="1:16" ht="15" hidden="1" customHeight="1" x14ac:dyDescent="0.25">
      <c r="A118" s="396">
        <f>'CLINs &amp; Ceiling Rates'!B120</f>
        <v>0</v>
      </c>
      <c r="B118" s="315">
        <f>'CLINs &amp; Ceiling Rates'!C120</f>
        <v>0</v>
      </c>
      <c r="C118" s="387" t="str">
        <f>'CLINs &amp; Ceiling Rates'!K120</f>
        <v/>
      </c>
      <c r="D118" s="335" t="str">
        <f>IF('CLINs &amp; Ceiling Rates'!E120="","",'CLINs &amp; Ceiling Rates'!E120)</f>
        <v/>
      </c>
      <c r="E118" s="335" t="str">
        <f>IF('CLINs &amp; Ceiling Rates'!F120="","",'CLINs &amp; Ceiling Rates'!F120)</f>
        <v/>
      </c>
      <c r="F118" s="388">
        <f>'Labor Loading Matrix'!D761</f>
        <v>0</v>
      </c>
      <c r="G118" s="389">
        <f>'CLINs &amp; Ceiling Rates'!L120</f>
        <v>0</v>
      </c>
      <c r="H118" s="389">
        <f t="shared" si="18"/>
        <v>0</v>
      </c>
      <c r="I118" s="96"/>
      <c r="J118" s="384">
        <f t="shared" si="19"/>
        <v>0</v>
      </c>
      <c r="K118" s="398">
        <f t="shared" si="20"/>
        <v>0</v>
      </c>
      <c r="L118" s="87"/>
      <c r="M118" s="373">
        <f t="shared" si="21"/>
        <v>0</v>
      </c>
      <c r="N118" s="374">
        <f t="shared" si="22"/>
        <v>0</v>
      </c>
      <c r="O118" s="374">
        <f t="shared" si="23"/>
        <v>0</v>
      </c>
      <c r="P118" s="374">
        <f t="shared" si="24"/>
        <v>0</v>
      </c>
    </row>
    <row r="119" spans="1:16" ht="15" hidden="1" customHeight="1" x14ac:dyDescent="0.25">
      <c r="A119" s="396">
        <f>'CLINs &amp; Ceiling Rates'!B121</f>
        <v>0</v>
      </c>
      <c r="B119" s="315">
        <f>'CLINs &amp; Ceiling Rates'!C121</f>
        <v>0</v>
      </c>
      <c r="C119" s="387" t="str">
        <f>'CLINs &amp; Ceiling Rates'!K121</f>
        <v/>
      </c>
      <c r="D119" s="335" t="str">
        <f>IF('CLINs &amp; Ceiling Rates'!E121="","",'CLINs &amp; Ceiling Rates'!E121)</f>
        <v/>
      </c>
      <c r="E119" s="335" t="str">
        <f>IF('CLINs &amp; Ceiling Rates'!F121="","",'CLINs &amp; Ceiling Rates'!F121)</f>
        <v/>
      </c>
      <c r="F119" s="388">
        <f>'Labor Loading Matrix'!D762</f>
        <v>0</v>
      </c>
      <c r="G119" s="389">
        <f>'CLINs &amp; Ceiling Rates'!L121</f>
        <v>0</v>
      </c>
      <c r="H119" s="389">
        <f t="shared" si="18"/>
        <v>0</v>
      </c>
      <c r="I119" s="96"/>
      <c r="J119" s="384">
        <f t="shared" si="19"/>
        <v>0</v>
      </c>
      <c r="K119" s="398">
        <f t="shared" si="20"/>
        <v>0</v>
      </c>
      <c r="L119" s="87"/>
      <c r="M119" s="373">
        <f t="shared" si="21"/>
        <v>0</v>
      </c>
      <c r="N119" s="374">
        <f t="shared" si="22"/>
        <v>0</v>
      </c>
      <c r="O119" s="374">
        <f t="shared" si="23"/>
        <v>0</v>
      </c>
      <c r="P119" s="374">
        <f t="shared" si="24"/>
        <v>0</v>
      </c>
    </row>
    <row r="120" spans="1:16" ht="15" hidden="1" customHeight="1" x14ac:dyDescent="0.25">
      <c r="A120" s="396">
        <f>'CLINs &amp; Ceiling Rates'!B122</f>
        <v>0</v>
      </c>
      <c r="B120" s="315">
        <f>'CLINs &amp; Ceiling Rates'!C122</f>
        <v>0</v>
      </c>
      <c r="C120" s="387" t="str">
        <f>'CLINs &amp; Ceiling Rates'!K122</f>
        <v/>
      </c>
      <c r="D120" s="335" t="str">
        <f>IF('CLINs &amp; Ceiling Rates'!E122="","",'CLINs &amp; Ceiling Rates'!E122)</f>
        <v/>
      </c>
      <c r="E120" s="335" t="str">
        <f>IF('CLINs &amp; Ceiling Rates'!F122="","",'CLINs &amp; Ceiling Rates'!F122)</f>
        <v/>
      </c>
      <c r="F120" s="388">
        <f>'Labor Loading Matrix'!D763</f>
        <v>0</v>
      </c>
      <c r="G120" s="389">
        <f>'CLINs &amp; Ceiling Rates'!L122</f>
        <v>0</v>
      </c>
      <c r="H120" s="389">
        <f t="shared" si="18"/>
        <v>0</v>
      </c>
      <c r="I120" s="96"/>
      <c r="J120" s="384">
        <f t="shared" si="19"/>
        <v>0</v>
      </c>
      <c r="K120" s="398">
        <f t="shared" si="20"/>
        <v>0</v>
      </c>
      <c r="L120" s="87"/>
      <c r="M120" s="373">
        <f t="shared" si="21"/>
        <v>0</v>
      </c>
      <c r="N120" s="374">
        <f t="shared" si="22"/>
        <v>0</v>
      </c>
      <c r="O120" s="374">
        <f t="shared" si="23"/>
        <v>0</v>
      </c>
      <c r="P120" s="374">
        <f t="shared" si="24"/>
        <v>0</v>
      </c>
    </row>
    <row r="121" spans="1:16" ht="15" hidden="1" customHeight="1" x14ac:dyDescent="0.25">
      <c r="A121" s="396">
        <f>'CLINs &amp; Ceiling Rates'!B123</f>
        <v>0</v>
      </c>
      <c r="B121" s="315">
        <f>'CLINs &amp; Ceiling Rates'!C123</f>
        <v>0</v>
      </c>
      <c r="C121" s="387" t="str">
        <f>'CLINs &amp; Ceiling Rates'!K123</f>
        <v/>
      </c>
      <c r="D121" s="335" t="str">
        <f>IF('CLINs &amp; Ceiling Rates'!E123="","",'CLINs &amp; Ceiling Rates'!E123)</f>
        <v/>
      </c>
      <c r="E121" s="335" t="str">
        <f>IF('CLINs &amp; Ceiling Rates'!F123="","",'CLINs &amp; Ceiling Rates'!F123)</f>
        <v/>
      </c>
      <c r="F121" s="388">
        <f>'Labor Loading Matrix'!D764</f>
        <v>0</v>
      </c>
      <c r="G121" s="389">
        <f>'CLINs &amp; Ceiling Rates'!L123</f>
        <v>0</v>
      </c>
      <c r="H121" s="389">
        <f t="shared" si="18"/>
        <v>0</v>
      </c>
      <c r="I121" s="96"/>
      <c r="J121" s="384">
        <f t="shared" si="19"/>
        <v>0</v>
      </c>
      <c r="K121" s="398">
        <f t="shared" si="20"/>
        <v>0</v>
      </c>
      <c r="L121" s="87"/>
      <c r="M121" s="373">
        <f t="shared" si="21"/>
        <v>0</v>
      </c>
      <c r="N121" s="374">
        <f t="shared" si="22"/>
        <v>0</v>
      </c>
      <c r="O121" s="374">
        <f t="shared" si="23"/>
        <v>0</v>
      </c>
      <c r="P121" s="374">
        <f t="shared" si="24"/>
        <v>0</v>
      </c>
    </row>
    <row r="122" spans="1:16" ht="15" hidden="1" customHeight="1" x14ac:dyDescent="0.25">
      <c r="A122" s="396">
        <f>'CLINs &amp; Ceiling Rates'!B124</f>
        <v>0</v>
      </c>
      <c r="B122" s="315">
        <f>'CLINs &amp; Ceiling Rates'!C124</f>
        <v>0</v>
      </c>
      <c r="C122" s="387" t="str">
        <f>'CLINs &amp; Ceiling Rates'!K124</f>
        <v/>
      </c>
      <c r="D122" s="335" t="str">
        <f>IF('CLINs &amp; Ceiling Rates'!E124="","",'CLINs &amp; Ceiling Rates'!E124)</f>
        <v/>
      </c>
      <c r="E122" s="335" t="str">
        <f>IF('CLINs &amp; Ceiling Rates'!F124="","",'CLINs &amp; Ceiling Rates'!F124)</f>
        <v/>
      </c>
      <c r="F122" s="388">
        <f>'Labor Loading Matrix'!D765</f>
        <v>0</v>
      </c>
      <c r="G122" s="389">
        <f>'CLINs &amp; Ceiling Rates'!L124</f>
        <v>0</v>
      </c>
      <c r="H122" s="389">
        <f t="shared" si="18"/>
        <v>0</v>
      </c>
      <c r="I122" s="96"/>
      <c r="J122" s="384">
        <f t="shared" si="19"/>
        <v>0</v>
      </c>
      <c r="K122" s="398">
        <f t="shared" si="20"/>
        <v>0</v>
      </c>
      <c r="L122" s="87"/>
      <c r="M122" s="373">
        <f t="shared" si="21"/>
        <v>0</v>
      </c>
      <c r="N122" s="374">
        <f t="shared" si="22"/>
        <v>0</v>
      </c>
      <c r="O122" s="374">
        <f t="shared" si="23"/>
        <v>0</v>
      </c>
      <c r="P122" s="374">
        <f t="shared" si="24"/>
        <v>0</v>
      </c>
    </row>
    <row r="123" spans="1:16" ht="15" hidden="1" customHeight="1" x14ac:dyDescent="0.25">
      <c r="A123" s="396">
        <f>'CLINs &amp; Ceiling Rates'!B125</f>
        <v>0</v>
      </c>
      <c r="B123" s="315">
        <f>'CLINs &amp; Ceiling Rates'!C125</f>
        <v>0</v>
      </c>
      <c r="C123" s="387" t="str">
        <f>'CLINs &amp; Ceiling Rates'!K125</f>
        <v/>
      </c>
      <c r="D123" s="335" t="str">
        <f>IF('CLINs &amp; Ceiling Rates'!E125="","",'CLINs &amp; Ceiling Rates'!E125)</f>
        <v/>
      </c>
      <c r="E123" s="335" t="str">
        <f>IF('CLINs &amp; Ceiling Rates'!F125="","",'CLINs &amp; Ceiling Rates'!F125)</f>
        <v/>
      </c>
      <c r="F123" s="388">
        <f>'Labor Loading Matrix'!D766</f>
        <v>0</v>
      </c>
      <c r="G123" s="389">
        <f>'CLINs &amp; Ceiling Rates'!L125</f>
        <v>0</v>
      </c>
      <c r="H123" s="389">
        <f t="shared" si="18"/>
        <v>0</v>
      </c>
      <c r="I123" s="96"/>
      <c r="J123" s="384">
        <f t="shared" si="19"/>
        <v>0</v>
      </c>
      <c r="K123" s="398">
        <f t="shared" si="20"/>
        <v>0</v>
      </c>
      <c r="L123" s="87"/>
      <c r="M123" s="373">
        <f t="shared" si="21"/>
        <v>0</v>
      </c>
      <c r="N123" s="374">
        <f t="shared" si="22"/>
        <v>0</v>
      </c>
      <c r="O123" s="374">
        <f t="shared" si="23"/>
        <v>0</v>
      </c>
      <c r="P123" s="374">
        <f t="shared" si="24"/>
        <v>0</v>
      </c>
    </row>
    <row r="124" spans="1:16" ht="15" hidden="1" customHeight="1" x14ac:dyDescent="0.25">
      <c r="A124" s="396">
        <f>'CLINs &amp; Ceiling Rates'!B126</f>
        <v>0</v>
      </c>
      <c r="B124" s="315">
        <f>'CLINs &amp; Ceiling Rates'!C126</f>
        <v>0</v>
      </c>
      <c r="C124" s="387" t="str">
        <f>'CLINs &amp; Ceiling Rates'!K126</f>
        <v/>
      </c>
      <c r="D124" s="335" t="str">
        <f>IF('CLINs &amp; Ceiling Rates'!E126="","",'CLINs &amp; Ceiling Rates'!E126)</f>
        <v/>
      </c>
      <c r="E124" s="335" t="str">
        <f>IF('CLINs &amp; Ceiling Rates'!F126="","",'CLINs &amp; Ceiling Rates'!F126)</f>
        <v/>
      </c>
      <c r="F124" s="388">
        <f>'Labor Loading Matrix'!D767</f>
        <v>0</v>
      </c>
      <c r="G124" s="389">
        <f>'CLINs &amp; Ceiling Rates'!L126</f>
        <v>0</v>
      </c>
      <c r="H124" s="389">
        <f t="shared" si="18"/>
        <v>0</v>
      </c>
      <c r="I124" s="96"/>
      <c r="J124" s="384">
        <f t="shared" si="19"/>
        <v>0</v>
      </c>
      <c r="K124" s="398">
        <f t="shared" si="20"/>
        <v>0</v>
      </c>
      <c r="L124" s="87"/>
      <c r="M124" s="373">
        <f t="shared" si="21"/>
        <v>0</v>
      </c>
      <c r="N124" s="374">
        <f t="shared" si="22"/>
        <v>0</v>
      </c>
      <c r="O124" s="374">
        <f t="shared" si="23"/>
        <v>0</v>
      </c>
      <c r="P124" s="374">
        <f t="shared" si="24"/>
        <v>0</v>
      </c>
    </row>
    <row r="125" spans="1:16" ht="15" hidden="1" customHeight="1" x14ac:dyDescent="0.25">
      <c r="A125" s="396">
        <f>'CLINs &amp; Ceiling Rates'!B127</f>
        <v>0</v>
      </c>
      <c r="B125" s="315">
        <f>'CLINs &amp; Ceiling Rates'!C127</f>
        <v>0</v>
      </c>
      <c r="C125" s="387" t="str">
        <f>'CLINs &amp; Ceiling Rates'!K127</f>
        <v/>
      </c>
      <c r="D125" s="335" t="str">
        <f>IF('CLINs &amp; Ceiling Rates'!E127="","",'CLINs &amp; Ceiling Rates'!E127)</f>
        <v/>
      </c>
      <c r="E125" s="335" t="str">
        <f>IF('CLINs &amp; Ceiling Rates'!F127="","",'CLINs &amp; Ceiling Rates'!F127)</f>
        <v/>
      </c>
      <c r="F125" s="388">
        <f>'Labor Loading Matrix'!D768</f>
        <v>0</v>
      </c>
      <c r="G125" s="389">
        <f>'CLINs &amp; Ceiling Rates'!L127</f>
        <v>0</v>
      </c>
      <c r="H125" s="389">
        <f t="shared" si="18"/>
        <v>0</v>
      </c>
      <c r="I125" s="96"/>
      <c r="J125" s="384">
        <f t="shared" si="19"/>
        <v>0</v>
      </c>
      <c r="K125" s="398">
        <f t="shared" si="20"/>
        <v>0</v>
      </c>
      <c r="L125" s="87"/>
      <c r="M125" s="373">
        <f t="shared" si="21"/>
        <v>0</v>
      </c>
      <c r="N125" s="374">
        <f t="shared" si="22"/>
        <v>0</v>
      </c>
      <c r="O125" s="374">
        <f t="shared" si="23"/>
        <v>0</v>
      </c>
      <c r="P125" s="374">
        <f t="shared" si="24"/>
        <v>0</v>
      </c>
    </row>
    <row r="126" spans="1:16" ht="15" hidden="1" customHeight="1" x14ac:dyDescent="0.25">
      <c r="A126" s="396">
        <f>'CLINs &amp; Ceiling Rates'!B128</f>
        <v>0</v>
      </c>
      <c r="B126" s="315">
        <f>'CLINs &amp; Ceiling Rates'!C128</f>
        <v>0</v>
      </c>
      <c r="C126" s="387" t="str">
        <f>'CLINs &amp; Ceiling Rates'!K128</f>
        <v/>
      </c>
      <c r="D126" s="335" t="str">
        <f>IF('CLINs &amp; Ceiling Rates'!E128="","",'CLINs &amp; Ceiling Rates'!E128)</f>
        <v/>
      </c>
      <c r="E126" s="335" t="str">
        <f>IF('CLINs &amp; Ceiling Rates'!F128="","",'CLINs &amp; Ceiling Rates'!F128)</f>
        <v/>
      </c>
      <c r="F126" s="388">
        <f>'Labor Loading Matrix'!D769</f>
        <v>0</v>
      </c>
      <c r="G126" s="389">
        <f>'CLINs &amp; Ceiling Rates'!L128</f>
        <v>0</v>
      </c>
      <c r="H126" s="389">
        <f t="shared" si="18"/>
        <v>0</v>
      </c>
      <c r="I126" s="96"/>
      <c r="J126" s="384">
        <f t="shared" si="19"/>
        <v>0</v>
      </c>
      <c r="K126" s="398">
        <f t="shared" si="20"/>
        <v>0</v>
      </c>
      <c r="L126" s="87"/>
      <c r="M126" s="373">
        <f t="shared" si="21"/>
        <v>0</v>
      </c>
      <c r="N126" s="374">
        <f t="shared" si="22"/>
        <v>0</v>
      </c>
      <c r="O126" s="374">
        <f t="shared" si="23"/>
        <v>0</v>
      </c>
      <c r="P126" s="374">
        <f t="shared" si="24"/>
        <v>0</v>
      </c>
    </row>
    <row r="127" spans="1:16" ht="15" hidden="1" customHeight="1" x14ac:dyDescent="0.25">
      <c r="A127" s="396">
        <f>'CLINs &amp; Ceiling Rates'!B129</f>
        <v>0</v>
      </c>
      <c r="B127" s="315">
        <f>'CLINs &amp; Ceiling Rates'!C129</f>
        <v>0</v>
      </c>
      <c r="C127" s="387" t="str">
        <f>'CLINs &amp; Ceiling Rates'!K129</f>
        <v/>
      </c>
      <c r="D127" s="335" t="str">
        <f>IF('CLINs &amp; Ceiling Rates'!E129="","",'CLINs &amp; Ceiling Rates'!E129)</f>
        <v/>
      </c>
      <c r="E127" s="335" t="str">
        <f>IF('CLINs &amp; Ceiling Rates'!F129="","",'CLINs &amp; Ceiling Rates'!F129)</f>
        <v/>
      </c>
      <c r="F127" s="388">
        <f>'Labor Loading Matrix'!D770</f>
        <v>0</v>
      </c>
      <c r="G127" s="389">
        <f>'CLINs &amp; Ceiling Rates'!L129</f>
        <v>0</v>
      </c>
      <c r="H127" s="389">
        <f t="shared" si="18"/>
        <v>0</v>
      </c>
      <c r="I127" s="96"/>
      <c r="J127" s="384">
        <f t="shared" si="19"/>
        <v>0</v>
      </c>
      <c r="K127" s="398">
        <f t="shared" si="20"/>
        <v>0</v>
      </c>
      <c r="L127" s="87"/>
      <c r="M127" s="373">
        <f t="shared" si="21"/>
        <v>0</v>
      </c>
      <c r="N127" s="374">
        <f t="shared" si="22"/>
        <v>0</v>
      </c>
      <c r="O127" s="374">
        <f t="shared" si="23"/>
        <v>0</v>
      </c>
      <c r="P127" s="374">
        <f t="shared" si="24"/>
        <v>0</v>
      </c>
    </row>
    <row r="128" spans="1:16" ht="15" hidden="1" customHeight="1" x14ac:dyDescent="0.25">
      <c r="A128" s="396">
        <f>'CLINs &amp; Ceiling Rates'!B130</f>
        <v>0</v>
      </c>
      <c r="B128" s="315">
        <f>'CLINs &amp; Ceiling Rates'!C130</f>
        <v>0</v>
      </c>
      <c r="C128" s="387" t="str">
        <f>'CLINs &amp; Ceiling Rates'!K130</f>
        <v/>
      </c>
      <c r="D128" s="335" t="str">
        <f>IF('CLINs &amp; Ceiling Rates'!E130="","",'CLINs &amp; Ceiling Rates'!E130)</f>
        <v/>
      </c>
      <c r="E128" s="335" t="str">
        <f>IF('CLINs &amp; Ceiling Rates'!F130="","",'CLINs &amp; Ceiling Rates'!F130)</f>
        <v/>
      </c>
      <c r="F128" s="388">
        <f>'Labor Loading Matrix'!D771</f>
        <v>0</v>
      </c>
      <c r="G128" s="389">
        <f>'CLINs &amp; Ceiling Rates'!L130</f>
        <v>0</v>
      </c>
      <c r="H128" s="389">
        <f t="shared" si="18"/>
        <v>0</v>
      </c>
      <c r="I128" s="96"/>
      <c r="J128" s="384">
        <f t="shared" si="19"/>
        <v>0</v>
      </c>
      <c r="K128" s="398">
        <f t="shared" si="20"/>
        <v>0</v>
      </c>
      <c r="L128" s="87"/>
      <c r="M128" s="373">
        <f t="shared" si="21"/>
        <v>0</v>
      </c>
      <c r="N128" s="374">
        <f t="shared" si="22"/>
        <v>0</v>
      </c>
      <c r="O128" s="374">
        <f t="shared" si="23"/>
        <v>0</v>
      </c>
      <c r="P128" s="374">
        <f t="shared" si="24"/>
        <v>0</v>
      </c>
    </row>
    <row r="129" spans="1:16" ht="15" hidden="1" customHeight="1" x14ac:dyDescent="0.25">
      <c r="A129" s="396">
        <f>'CLINs &amp; Ceiling Rates'!B131</f>
        <v>0</v>
      </c>
      <c r="B129" s="315">
        <f>'CLINs &amp; Ceiling Rates'!C131</f>
        <v>0</v>
      </c>
      <c r="C129" s="387" t="str">
        <f>'CLINs &amp; Ceiling Rates'!K131</f>
        <v/>
      </c>
      <c r="D129" s="335" t="str">
        <f>IF('CLINs &amp; Ceiling Rates'!E131="","",'CLINs &amp; Ceiling Rates'!E131)</f>
        <v/>
      </c>
      <c r="E129" s="335" t="str">
        <f>IF('CLINs &amp; Ceiling Rates'!F131="","",'CLINs &amp; Ceiling Rates'!F131)</f>
        <v/>
      </c>
      <c r="F129" s="388">
        <f>'Labor Loading Matrix'!D772</f>
        <v>0</v>
      </c>
      <c r="G129" s="389">
        <f>'CLINs &amp; Ceiling Rates'!L131</f>
        <v>0</v>
      </c>
      <c r="H129" s="389">
        <f t="shared" si="18"/>
        <v>0</v>
      </c>
      <c r="I129" s="96"/>
      <c r="J129" s="384">
        <f t="shared" si="19"/>
        <v>0</v>
      </c>
      <c r="K129" s="398">
        <f t="shared" si="20"/>
        <v>0</v>
      </c>
      <c r="L129" s="87"/>
      <c r="M129" s="373">
        <f t="shared" si="21"/>
        <v>0</v>
      </c>
      <c r="N129" s="374">
        <f t="shared" si="22"/>
        <v>0</v>
      </c>
      <c r="O129" s="374">
        <f t="shared" si="23"/>
        <v>0</v>
      </c>
      <c r="P129" s="374">
        <f t="shared" si="24"/>
        <v>0</v>
      </c>
    </row>
    <row r="130" spans="1:16" ht="15" hidden="1" customHeight="1" x14ac:dyDescent="0.25">
      <c r="A130" s="396">
        <f>'CLINs &amp; Ceiling Rates'!B132</f>
        <v>0</v>
      </c>
      <c r="B130" s="315">
        <f>'CLINs &amp; Ceiling Rates'!C132</f>
        <v>0</v>
      </c>
      <c r="C130" s="387" t="str">
        <f>'CLINs &amp; Ceiling Rates'!K132</f>
        <v/>
      </c>
      <c r="D130" s="335" t="str">
        <f>IF('CLINs &amp; Ceiling Rates'!E132="","",'CLINs &amp; Ceiling Rates'!E132)</f>
        <v/>
      </c>
      <c r="E130" s="335" t="str">
        <f>IF('CLINs &amp; Ceiling Rates'!F132="","",'CLINs &amp; Ceiling Rates'!F132)</f>
        <v/>
      </c>
      <c r="F130" s="388">
        <f>'Labor Loading Matrix'!D773</f>
        <v>0</v>
      </c>
      <c r="G130" s="389">
        <f>'CLINs &amp; Ceiling Rates'!L132</f>
        <v>0</v>
      </c>
      <c r="H130" s="389">
        <f t="shared" si="18"/>
        <v>0</v>
      </c>
      <c r="I130" s="96"/>
      <c r="J130" s="384">
        <f t="shared" si="19"/>
        <v>0</v>
      </c>
      <c r="K130" s="398">
        <f t="shared" si="20"/>
        <v>0</v>
      </c>
      <c r="L130" s="87"/>
      <c r="M130" s="373">
        <f t="shared" si="21"/>
        <v>0</v>
      </c>
      <c r="N130" s="374">
        <f t="shared" si="22"/>
        <v>0</v>
      </c>
      <c r="O130" s="374">
        <f t="shared" si="23"/>
        <v>0</v>
      </c>
      <c r="P130" s="374">
        <f t="shared" si="24"/>
        <v>0</v>
      </c>
    </row>
    <row r="131" spans="1:16" ht="15" hidden="1" customHeight="1" x14ac:dyDescent="0.25">
      <c r="A131" s="396">
        <f>'CLINs &amp; Ceiling Rates'!B133</f>
        <v>0</v>
      </c>
      <c r="B131" s="315">
        <f>'CLINs &amp; Ceiling Rates'!C133</f>
        <v>0</v>
      </c>
      <c r="C131" s="387" t="str">
        <f>'CLINs &amp; Ceiling Rates'!K133</f>
        <v/>
      </c>
      <c r="D131" s="335" t="str">
        <f>IF('CLINs &amp; Ceiling Rates'!E133="","",'CLINs &amp; Ceiling Rates'!E133)</f>
        <v/>
      </c>
      <c r="E131" s="335" t="str">
        <f>IF('CLINs &amp; Ceiling Rates'!F133="","",'CLINs &amp; Ceiling Rates'!F133)</f>
        <v/>
      </c>
      <c r="F131" s="388">
        <f>'Labor Loading Matrix'!D774</f>
        <v>0</v>
      </c>
      <c r="G131" s="389">
        <f>'CLINs &amp; Ceiling Rates'!L133</f>
        <v>0</v>
      </c>
      <c r="H131" s="389">
        <f t="shared" si="18"/>
        <v>0</v>
      </c>
      <c r="I131" s="96"/>
      <c r="J131" s="384">
        <f t="shared" si="19"/>
        <v>0</v>
      </c>
      <c r="K131" s="398">
        <f t="shared" si="20"/>
        <v>0</v>
      </c>
      <c r="L131" s="87"/>
      <c r="M131" s="373">
        <f t="shared" si="21"/>
        <v>0</v>
      </c>
      <c r="N131" s="374">
        <f t="shared" si="22"/>
        <v>0</v>
      </c>
      <c r="O131" s="374">
        <f t="shared" si="23"/>
        <v>0</v>
      </c>
      <c r="P131" s="374">
        <f t="shared" si="24"/>
        <v>0</v>
      </c>
    </row>
    <row r="132" spans="1:16" ht="15" hidden="1" customHeight="1" x14ac:dyDescent="0.25">
      <c r="A132" s="396">
        <f>'CLINs &amp; Ceiling Rates'!B134</f>
        <v>0</v>
      </c>
      <c r="B132" s="315">
        <f>'CLINs &amp; Ceiling Rates'!C134</f>
        <v>0</v>
      </c>
      <c r="C132" s="387" t="str">
        <f>'CLINs &amp; Ceiling Rates'!K134</f>
        <v/>
      </c>
      <c r="D132" s="335" t="str">
        <f>IF('CLINs &amp; Ceiling Rates'!E134="","",'CLINs &amp; Ceiling Rates'!E134)</f>
        <v/>
      </c>
      <c r="E132" s="335" t="str">
        <f>IF('CLINs &amp; Ceiling Rates'!F134="","",'CLINs &amp; Ceiling Rates'!F134)</f>
        <v/>
      </c>
      <c r="F132" s="388">
        <f>'Labor Loading Matrix'!D775</f>
        <v>0</v>
      </c>
      <c r="G132" s="389">
        <f>'CLINs &amp; Ceiling Rates'!L134</f>
        <v>0</v>
      </c>
      <c r="H132" s="389">
        <f t="shared" si="18"/>
        <v>0</v>
      </c>
      <c r="I132" s="96"/>
      <c r="J132" s="384">
        <f t="shared" si="19"/>
        <v>0</v>
      </c>
      <c r="K132" s="398">
        <f t="shared" si="20"/>
        <v>0</v>
      </c>
      <c r="L132" s="87"/>
      <c r="M132" s="373">
        <f t="shared" si="21"/>
        <v>0</v>
      </c>
      <c r="N132" s="374">
        <f t="shared" si="22"/>
        <v>0</v>
      </c>
      <c r="O132" s="374">
        <f t="shared" si="23"/>
        <v>0</v>
      </c>
      <c r="P132" s="374">
        <f t="shared" si="24"/>
        <v>0</v>
      </c>
    </row>
    <row r="133" spans="1:16" ht="15" hidden="1" customHeight="1" x14ac:dyDescent="0.25">
      <c r="A133" s="396">
        <f>'CLINs &amp; Ceiling Rates'!B135</f>
        <v>0</v>
      </c>
      <c r="B133" s="315">
        <f>'CLINs &amp; Ceiling Rates'!C135</f>
        <v>0</v>
      </c>
      <c r="C133" s="387" t="str">
        <f>'CLINs &amp; Ceiling Rates'!K135</f>
        <v/>
      </c>
      <c r="D133" s="335" t="str">
        <f>IF('CLINs &amp; Ceiling Rates'!E135="","",'CLINs &amp; Ceiling Rates'!E135)</f>
        <v/>
      </c>
      <c r="E133" s="335" t="str">
        <f>IF('CLINs &amp; Ceiling Rates'!F135="","",'CLINs &amp; Ceiling Rates'!F135)</f>
        <v/>
      </c>
      <c r="F133" s="388">
        <f>'Labor Loading Matrix'!D776</f>
        <v>0</v>
      </c>
      <c r="G133" s="389">
        <f>'CLINs &amp; Ceiling Rates'!L135</f>
        <v>0</v>
      </c>
      <c r="H133" s="389">
        <f t="shared" si="18"/>
        <v>0</v>
      </c>
      <c r="I133" s="96"/>
      <c r="J133" s="384">
        <f t="shared" si="19"/>
        <v>0</v>
      </c>
      <c r="K133" s="398">
        <f t="shared" si="20"/>
        <v>0</v>
      </c>
      <c r="L133" s="87"/>
      <c r="M133" s="373">
        <f t="shared" si="21"/>
        <v>0</v>
      </c>
      <c r="N133" s="374">
        <f t="shared" si="22"/>
        <v>0</v>
      </c>
      <c r="O133" s="374">
        <f t="shared" si="23"/>
        <v>0</v>
      </c>
      <c r="P133" s="374">
        <f t="shared" si="24"/>
        <v>0</v>
      </c>
    </row>
    <row r="134" spans="1:16" ht="15" hidden="1" customHeight="1" x14ac:dyDescent="0.25">
      <c r="A134" s="396">
        <f>'CLINs &amp; Ceiling Rates'!B136</f>
        <v>0</v>
      </c>
      <c r="B134" s="315">
        <f>'CLINs &amp; Ceiling Rates'!C136</f>
        <v>0</v>
      </c>
      <c r="C134" s="387" t="str">
        <f>'CLINs &amp; Ceiling Rates'!K136</f>
        <v/>
      </c>
      <c r="D134" s="335" t="str">
        <f>IF('CLINs &amp; Ceiling Rates'!E136="","",'CLINs &amp; Ceiling Rates'!E136)</f>
        <v/>
      </c>
      <c r="E134" s="335" t="str">
        <f>IF('CLINs &amp; Ceiling Rates'!F136="","",'CLINs &amp; Ceiling Rates'!F136)</f>
        <v/>
      </c>
      <c r="F134" s="388">
        <f>'Labor Loading Matrix'!D777</f>
        <v>0</v>
      </c>
      <c r="G134" s="389">
        <f>'CLINs &amp; Ceiling Rates'!L136</f>
        <v>0</v>
      </c>
      <c r="H134" s="389">
        <f t="shared" si="18"/>
        <v>0</v>
      </c>
      <c r="I134" s="96"/>
      <c r="J134" s="384">
        <f t="shared" si="19"/>
        <v>0</v>
      </c>
      <c r="K134" s="398">
        <f t="shared" si="20"/>
        <v>0</v>
      </c>
      <c r="L134" s="87"/>
      <c r="M134" s="373">
        <f t="shared" ref="M134:M165" si="25">IF(D134&lt;&gt;"Subcontractor",F134/F$216, 0)</f>
        <v>0</v>
      </c>
      <c r="N134" s="374">
        <f t="shared" ref="N134:N165" si="26">IFERROR(IF(D134="Subcontractor",F134/F$216, 0),0)</f>
        <v>0</v>
      </c>
      <c r="O134" s="374">
        <f t="shared" ref="O134:O165" si="27">IFERROR(IF(D134&lt;&gt;"Subcontractor",$K134/$K$216, 0),0)</f>
        <v>0</v>
      </c>
      <c r="P134" s="374">
        <f t="shared" ref="P134:P165" si="28">IFERROR(IF(D134="Subcontractor",$K134/$K$216, 0),0)</f>
        <v>0</v>
      </c>
    </row>
    <row r="135" spans="1:16" ht="15" hidden="1" customHeight="1" x14ac:dyDescent="0.25">
      <c r="A135" s="396">
        <f>'CLINs &amp; Ceiling Rates'!B137</f>
        <v>0</v>
      </c>
      <c r="B135" s="315">
        <f>'CLINs &amp; Ceiling Rates'!C137</f>
        <v>0</v>
      </c>
      <c r="C135" s="387" t="str">
        <f>'CLINs &amp; Ceiling Rates'!K137</f>
        <v/>
      </c>
      <c r="D135" s="335" t="str">
        <f>IF('CLINs &amp; Ceiling Rates'!E137="","",'CLINs &amp; Ceiling Rates'!E137)</f>
        <v/>
      </c>
      <c r="E135" s="335" t="str">
        <f>IF('CLINs &amp; Ceiling Rates'!F137="","",'CLINs &amp; Ceiling Rates'!F137)</f>
        <v/>
      </c>
      <c r="F135" s="388">
        <f>'Labor Loading Matrix'!D778</f>
        <v>0</v>
      </c>
      <c r="G135" s="389">
        <f>'CLINs &amp; Ceiling Rates'!L137</f>
        <v>0</v>
      </c>
      <c r="H135" s="389">
        <f t="shared" si="18"/>
        <v>0</v>
      </c>
      <c r="I135" s="96"/>
      <c r="J135" s="384">
        <f t="shared" si="19"/>
        <v>0</v>
      </c>
      <c r="K135" s="398">
        <f t="shared" si="20"/>
        <v>0</v>
      </c>
      <c r="L135" s="87"/>
      <c r="M135" s="373">
        <f t="shared" si="25"/>
        <v>0</v>
      </c>
      <c r="N135" s="374">
        <f t="shared" si="26"/>
        <v>0</v>
      </c>
      <c r="O135" s="374">
        <f t="shared" si="27"/>
        <v>0</v>
      </c>
      <c r="P135" s="374">
        <f t="shared" si="28"/>
        <v>0</v>
      </c>
    </row>
    <row r="136" spans="1:16" ht="15" hidden="1" customHeight="1" x14ac:dyDescent="0.25">
      <c r="A136" s="396">
        <f>'CLINs &amp; Ceiling Rates'!B138</f>
        <v>0</v>
      </c>
      <c r="B136" s="315">
        <f>'CLINs &amp; Ceiling Rates'!C138</f>
        <v>0</v>
      </c>
      <c r="C136" s="387" t="str">
        <f>'CLINs &amp; Ceiling Rates'!K138</f>
        <v/>
      </c>
      <c r="D136" s="335" t="str">
        <f>IF('CLINs &amp; Ceiling Rates'!E138="","",'CLINs &amp; Ceiling Rates'!E138)</f>
        <v/>
      </c>
      <c r="E136" s="335" t="str">
        <f>IF('CLINs &amp; Ceiling Rates'!F138="","",'CLINs &amp; Ceiling Rates'!F138)</f>
        <v/>
      </c>
      <c r="F136" s="388">
        <f>'Labor Loading Matrix'!D779</f>
        <v>0</v>
      </c>
      <c r="G136" s="389">
        <f>'CLINs &amp; Ceiling Rates'!L138</f>
        <v>0</v>
      </c>
      <c r="H136" s="389">
        <f t="shared" si="18"/>
        <v>0</v>
      </c>
      <c r="I136" s="96"/>
      <c r="J136" s="384">
        <f t="shared" si="19"/>
        <v>0</v>
      </c>
      <c r="K136" s="398">
        <f t="shared" si="20"/>
        <v>0</v>
      </c>
      <c r="L136" s="87"/>
      <c r="M136" s="373">
        <f t="shared" si="25"/>
        <v>0</v>
      </c>
      <c r="N136" s="374">
        <f t="shared" si="26"/>
        <v>0</v>
      </c>
      <c r="O136" s="374">
        <f t="shared" si="27"/>
        <v>0</v>
      </c>
      <c r="P136" s="374">
        <f t="shared" si="28"/>
        <v>0</v>
      </c>
    </row>
    <row r="137" spans="1:16" ht="15" hidden="1" customHeight="1" x14ac:dyDescent="0.25">
      <c r="A137" s="396">
        <f>'CLINs &amp; Ceiling Rates'!B139</f>
        <v>0</v>
      </c>
      <c r="B137" s="315">
        <f>'CLINs &amp; Ceiling Rates'!C139</f>
        <v>0</v>
      </c>
      <c r="C137" s="387" t="str">
        <f>'CLINs &amp; Ceiling Rates'!K139</f>
        <v/>
      </c>
      <c r="D137" s="335" t="str">
        <f>IF('CLINs &amp; Ceiling Rates'!E139="","",'CLINs &amp; Ceiling Rates'!E139)</f>
        <v/>
      </c>
      <c r="E137" s="335" t="str">
        <f>IF('CLINs &amp; Ceiling Rates'!F139="","",'CLINs &amp; Ceiling Rates'!F139)</f>
        <v/>
      </c>
      <c r="F137" s="388">
        <f>'Labor Loading Matrix'!D780</f>
        <v>0</v>
      </c>
      <c r="G137" s="389">
        <f>'CLINs &amp; Ceiling Rates'!L139</f>
        <v>0</v>
      </c>
      <c r="H137" s="389">
        <f t="shared" si="18"/>
        <v>0</v>
      </c>
      <c r="I137" s="96"/>
      <c r="J137" s="384">
        <f t="shared" si="19"/>
        <v>0</v>
      </c>
      <c r="K137" s="398">
        <f t="shared" si="20"/>
        <v>0</v>
      </c>
      <c r="L137" s="87"/>
      <c r="M137" s="373">
        <f t="shared" si="25"/>
        <v>0</v>
      </c>
      <c r="N137" s="374">
        <f t="shared" si="26"/>
        <v>0</v>
      </c>
      <c r="O137" s="374">
        <f t="shared" si="27"/>
        <v>0</v>
      </c>
      <c r="P137" s="374">
        <f t="shared" si="28"/>
        <v>0</v>
      </c>
    </row>
    <row r="138" spans="1:16" ht="15" hidden="1" customHeight="1" x14ac:dyDescent="0.25">
      <c r="A138" s="396">
        <f>'CLINs &amp; Ceiling Rates'!B140</f>
        <v>0</v>
      </c>
      <c r="B138" s="315">
        <f>'CLINs &amp; Ceiling Rates'!C140</f>
        <v>0</v>
      </c>
      <c r="C138" s="387" t="str">
        <f>'CLINs &amp; Ceiling Rates'!K140</f>
        <v/>
      </c>
      <c r="D138" s="335" t="str">
        <f>IF('CLINs &amp; Ceiling Rates'!E140="","",'CLINs &amp; Ceiling Rates'!E140)</f>
        <v/>
      </c>
      <c r="E138" s="335" t="str">
        <f>IF('CLINs &amp; Ceiling Rates'!F140="","",'CLINs &amp; Ceiling Rates'!F140)</f>
        <v/>
      </c>
      <c r="F138" s="388">
        <f>'Labor Loading Matrix'!D781</f>
        <v>0</v>
      </c>
      <c r="G138" s="389">
        <f>'CLINs &amp; Ceiling Rates'!L140</f>
        <v>0</v>
      </c>
      <c r="H138" s="389">
        <f t="shared" si="18"/>
        <v>0</v>
      </c>
      <c r="I138" s="96"/>
      <c r="J138" s="384">
        <f t="shared" si="19"/>
        <v>0</v>
      </c>
      <c r="K138" s="398">
        <f t="shared" si="20"/>
        <v>0</v>
      </c>
      <c r="L138" s="87"/>
      <c r="M138" s="373">
        <f t="shared" si="25"/>
        <v>0</v>
      </c>
      <c r="N138" s="374">
        <f t="shared" si="26"/>
        <v>0</v>
      </c>
      <c r="O138" s="374">
        <f t="shared" si="27"/>
        <v>0</v>
      </c>
      <c r="P138" s="374">
        <f t="shared" si="28"/>
        <v>0</v>
      </c>
    </row>
    <row r="139" spans="1:16" ht="15" hidden="1" customHeight="1" x14ac:dyDescent="0.25">
      <c r="A139" s="396">
        <f>'CLINs &amp; Ceiling Rates'!B141</f>
        <v>0</v>
      </c>
      <c r="B139" s="315">
        <f>'CLINs &amp; Ceiling Rates'!C141</f>
        <v>0</v>
      </c>
      <c r="C139" s="387" t="str">
        <f>'CLINs &amp; Ceiling Rates'!K141</f>
        <v/>
      </c>
      <c r="D139" s="335" t="str">
        <f>IF('CLINs &amp; Ceiling Rates'!E141="","",'CLINs &amp; Ceiling Rates'!E141)</f>
        <v/>
      </c>
      <c r="E139" s="335" t="str">
        <f>IF('CLINs &amp; Ceiling Rates'!F141="","",'CLINs &amp; Ceiling Rates'!F141)</f>
        <v/>
      </c>
      <c r="F139" s="388">
        <f>'Labor Loading Matrix'!D782</f>
        <v>0</v>
      </c>
      <c r="G139" s="389">
        <f>'CLINs &amp; Ceiling Rates'!L141</f>
        <v>0</v>
      </c>
      <c r="H139" s="389">
        <f t="shared" si="18"/>
        <v>0</v>
      </c>
      <c r="I139" s="96"/>
      <c r="J139" s="384">
        <f t="shared" si="19"/>
        <v>0</v>
      </c>
      <c r="K139" s="398">
        <f t="shared" si="20"/>
        <v>0</v>
      </c>
      <c r="L139" s="87"/>
      <c r="M139" s="373">
        <f t="shared" si="25"/>
        <v>0</v>
      </c>
      <c r="N139" s="374">
        <f t="shared" si="26"/>
        <v>0</v>
      </c>
      <c r="O139" s="374">
        <f t="shared" si="27"/>
        <v>0</v>
      </c>
      <c r="P139" s="374">
        <f t="shared" si="28"/>
        <v>0</v>
      </c>
    </row>
    <row r="140" spans="1:16" ht="15" hidden="1" customHeight="1" x14ac:dyDescent="0.25">
      <c r="A140" s="396">
        <f>'CLINs &amp; Ceiling Rates'!B142</f>
        <v>0</v>
      </c>
      <c r="B140" s="315">
        <f>'CLINs &amp; Ceiling Rates'!C142</f>
        <v>0</v>
      </c>
      <c r="C140" s="387" t="str">
        <f>'CLINs &amp; Ceiling Rates'!K142</f>
        <v/>
      </c>
      <c r="D140" s="335" t="str">
        <f>IF('CLINs &amp; Ceiling Rates'!E142="","",'CLINs &amp; Ceiling Rates'!E142)</f>
        <v/>
      </c>
      <c r="E140" s="335" t="str">
        <f>IF('CLINs &amp; Ceiling Rates'!F142="","",'CLINs &amp; Ceiling Rates'!F142)</f>
        <v/>
      </c>
      <c r="F140" s="388">
        <f>'Labor Loading Matrix'!D783</f>
        <v>0</v>
      </c>
      <c r="G140" s="389">
        <f>'CLINs &amp; Ceiling Rates'!L142</f>
        <v>0</v>
      </c>
      <c r="H140" s="389">
        <f t="shared" ref="H140:H152" si="29">ROUND(IFERROR(G140*F140,0),2)</f>
        <v>0</v>
      </c>
      <c r="I140" s="96"/>
      <c r="J140" s="384">
        <f t="shared" ref="J140:J152" si="30">ROUND((1-I140)*G140,2)</f>
        <v>0</v>
      </c>
      <c r="K140" s="398">
        <f t="shared" ref="K140:K152" si="31">IFERROR(ROUND(J140*F140,2),0)</f>
        <v>0</v>
      </c>
      <c r="L140" s="87"/>
      <c r="M140" s="373">
        <f t="shared" si="25"/>
        <v>0</v>
      </c>
      <c r="N140" s="374">
        <f t="shared" si="26"/>
        <v>0</v>
      </c>
      <c r="O140" s="374">
        <f t="shared" si="27"/>
        <v>0</v>
      </c>
      <c r="P140" s="374">
        <f t="shared" si="28"/>
        <v>0</v>
      </c>
    </row>
    <row r="141" spans="1:16" ht="15" hidden="1" customHeight="1" x14ac:dyDescent="0.25">
      <c r="A141" s="396">
        <f>'CLINs &amp; Ceiling Rates'!B143</f>
        <v>0</v>
      </c>
      <c r="B141" s="315">
        <f>'CLINs &amp; Ceiling Rates'!C143</f>
        <v>0</v>
      </c>
      <c r="C141" s="387" t="str">
        <f>'CLINs &amp; Ceiling Rates'!K143</f>
        <v/>
      </c>
      <c r="D141" s="335" t="str">
        <f>IF('CLINs &amp; Ceiling Rates'!E143="","",'CLINs &amp; Ceiling Rates'!E143)</f>
        <v/>
      </c>
      <c r="E141" s="335" t="str">
        <f>IF('CLINs &amp; Ceiling Rates'!F143="","",'CLINs &amp; Ceiling Rates'!F143)</f>
        <v/>
      </c>
      <c r="F141" s="388">
        <f>'Labor Loading Matrix'!D784</f>
        <v>0</v>
      </c>
      <c r="G141" s="389">
        <f>'CLINs &amp; Ceiling Rates'!L143</f>
        <v>0</v>
      </c>
      <c r="H141" s="389">
        <f t="shared" si="29"/>
        <v>0</v>
      </c>
      <c r="I141" s="96"/>
      <c r="J141" s="384">
        <f t="shared" si="30"/>
        <v>0</v>
      </c>
      <c r="K141" s="398">
        <f t="shared" si="31"/>
        <v>0</v>
      </c>
      <c r="L141" s="87"/>
      <c r="M141" s="373">
        <f t="shared" si="25"/>
        <v>0</v>
      </c>
      <c r="N141" s="374">
        <f t="shared" si="26"/>
        <v>0</v>
      </c>
      <c r="O141" s="374">
        <f t="shared" si="27"/>
        <v>0</v>
      </c>
      <c r="P141" s="374">
        <f t="shared" si="28"/>
        <v>0</v>
      </c>
    </row>
    <row r="142" spans="1:16" ht="15" hidden="1" customHeight="1" x14ac:dyDescent="0.25">
      <c r="A142" s="396">
        <f>'CLINs &amp; Ceiling Rates'!B144</f>
        <v>0</v>
      </c>
      <c r="B142" s="315">
        <f>'CLINs &amp; Ceiling Rates'!C144</f>
        <v>0</v>
      </c>
      <c r="C142" s="387" t="str">
        <f>'CLINs &amp; Ceiling Rates'!K144</f>
        <v/>
      </c>
      <c r="D142" s="335" t="str">
        <f>IF('CLINs &amp; Ceiling Rates'!E144="","",'CLINs &amp; Ceiling Rates'!E144)</f>
        <v/>
      </c>
      <c r="E142" s="335" t="str">
        <f>IF('CLINs &amp; Ceiling Rates'!F144="","",'CLINs &amp; Ceiling Rates'!F144)</f>
        <v/>
      </c>
      <c r="F142" s="388">
        <f>'Labor Loading Matrix'!D785</f>
        <v>0</v>
      </c>
      <c r="G142" s="389">
        <f>'CLINs &amp; Ceiling Rates'!L144</f>
        <v>0</v>
      </c>
      <c r="H142" s="389">
        <f t="shared" si="29"/>
        <v>0</v>
      </c>
      <c r="I142" s="96"/>
      <c r="J142" s="384">
        <f t="shared" si="30"/>
        <v>0</v>
      </c>
      <c r="K142" s="398">
        <f t="shared" si="31"/>
        <v>0</v>
      </c>
      <c r="L142" s="87"/>
      <c r="M142" s="373">
        <f t="shared" si="25"/>
        <v>0</v>
      </c>
      <c r="N142" s="374">
        <f t="shared" si="26"/>
        <v>0</v>
      </c>
      <c r="O142" s="374">
        <f t="shared" si="27"/>
        <v>0</v>
      </c>
      <c r="P142" s="374">
        <f t="shared" si="28"/>
        <v>0</v>
      </c>
    </row>
    <row r="143" spans="1:16" ht="15" hidden="1" customHeight="1" x14ac:dyDescent="0.25">
      <c r="A143" s="396">
        <f>'CLINs &amp; Ceiling Rates'!B145</f>
        <v>0</v>
      </c>
      <c r="B143" s="315">
        <f>'CLINs &amp; Ceiling Rates'!C145</f>
        <v>0</v>
      </c>
      <c r="C143" s="387" t="str">
        <f>'CLINs &amp; Ceiling Rates'!K145</f>
        <v/>
      </c>
      <c r="D143" s="335" t="str">
        <f>IF('CLINs &amp; Ceiling Rates'!E145="","",'CLINs &amp; Ceiling Rates'!E145)</f>
        <v/>
      </c>
      <c r="E143" s="335" t="str">
        <f>IF('CLINs &amp; Ceiling Rates'!F145="","",'CLINs &amp; Ceiling Rates'!F145)</f>
        <v/>
      </c>
      <c r="F143" s="388">
        <f>'Labor Loading Matrix'!D786</f>
        <v>0</v>
      </c>
      <c r="G143" s="389">
        <f>'CLINs &amp; Ceiling Rates'!L145</f>
        <v>0</v>
      </c>
      <c r="H143" s="389">
        <f t="shared" si="29"/>
        <v>0</v>
      </c>
      <c r="I143" s="96"/>
      <c r="J143" s="384">
        <f t="shared" si="30"/>
        <v>0</v>
      </c>
      <c r="K143" s="398">
        <f t="shared" si="31"/>
        <v>0</v>
      </c>
      <c r="L143" s="87"/>
      <c r="M143" s="373">
        <f t="shared" si="25"/>
        <v>0</v>
      </c>
      <c r="N143" s="374">
        <f t="shared" si="26"/>
        <v>0</v>
      </c>
      <c r="O143" s="374">
        <f t="shared" si="27"/>
        <v>0</v>
      </c>
      <c r="P143" s="374">
        <f t="shared" si="28"/>
        <v>0</v>
      </c>
    </row>
    <row r="144" spans="1:16" ht="15" hidden="1" customHeight="1" x14ac:dyDescent="0.25">
      <c r="A144" s="396">
        <f>'CLINs &amp; Ceiling Rates'!B146</f>
        <v>0</v>
      </c>
      <c r="B144" s="315">
        <f>'CLINs &amp; Ceiling Rates'!C146</f>
        <v>0</v>
      </c>
      <c r="C144" s="387" t="str">
        <f>'CLINs &amp; Ceiling Rates'!K146</f>
        <v/>
      </c>
      <c r="D144" s="335" t="str">
        <f>IF('CLINs &amp; Ceiling Rates'!E146="","",'CLINs &amp; Ceiling Rates'!E146)</f>
        <v/>
      </c>
      <c r="E144" s="335" t="str">
        <f>IF('CLINs &amp; Ceiling Rates'!F146="","",'CLINs &amp; Ceiling Rates'!F146)</f>
        <v/>
      </c>
      <c r="F144" s="388">
        <f>'Labor Loading Matrix'!D787</f>
        <v>0</v>
      </c>
      <c r="G144" s="389">
        <f>'CLINs &amp; Ceiling Rates'!L146</f>
        <v>0</v>
      </c>
      <c r="H144" s="389">
        <f t="shared" si="29"/>
        <v>0</v>
      </c>
      <c r="I144" s="96"/>
      <c r="J144" s="384">
        <f t="shared" si="30"/>
        <v>0</v>
      </c>
      <c r="K144" s="398">
        <f t="shared" si="31"/>
        <v>0</v>
      </c>
      <c r="L144" s="87"/>
      <c r="M144" s="373">
        <f t="shared" si="25"/>
        <v>0</v>
      </c>
      <c r="N144" s="374">
        <f t="shared" si="26"/>
        <v>0</v>
      </c>
      <c r="O144" s="374">
        <f t="shared" si="27"/>
        <v>0</v>
      </c>
      <c r="P144" s="374">
        <f t="shared" si="28"/>
        <v>0</v>
      </c>
    </row>
    <row r="145" spans="1:16" ht="15" hidden="1" customHeight="1" x14ac:dyDescent="0.25">
      <c r="A145" s="396">
        <f>'CLINs &amp; Ceiling Rates'!B147</f>
        <v>0</v>
      </c>
      <c r="B145" s="315">
        <f>'CLINs &amp; Ceiling Rates'!C147</f>
        <v>0</v>
      </c>
      <c r="C145" s="387" t="str">
        <f>'CLINs &amp; Ceiling Rates'!K147</f>
        <v/>
      </c>
      <c r="D145" s="335" t="str">
        <f>IF('CLINs &amp; Ceiling Rates'!E147="","",'CLINs &amp; Ceiling Rates'!E147)</f>
        <v/>
      </c>
      <c r="E145" s="335" t="str">
        <f>IF('CLINs &amp; Ceiling Rates'!F147="","",'CLINs &amp; Ceiling Rates'!F147)</f>
        <v/>
      </c>
      <c r="F145" s="388">
        <f>'Labor Loading Matrix'!D788</f>
        <v>0</v>
      </c>
      <c r="G145" s="389">
        <f>'CLINs &amp; Ceiling Rates'!L147</f>
        <v>0</v>
      </c>
      <c r="H145" s="389">
        <f t="shared" si="29"/>
        <v>0</v>
      </c>
      <c r="I145" s="96"/>
      <c r="J145" s="384">
        <f t="shared" si="30"/>
        <v>0</v>
      </c>
      <c r="K145" s="398">
        <f t="shared" si="31"/>
        <v>0</v>
      </c>
      <c r="L145" s="87"/>
      <c r="M145" s="373">
        <f t="shared" si="25"/>
        <v>0</v>
      </c>
      <c r="N145" s="374">
        <f t="shared" si="26"/>
        <v>0</v>
      </c>
      <c r="O145" s="374">
        <f t="shared" si="27"/>
        <v>0</v>
      </c>
      <c r="P145" s="374">
        <f t="shared" si="28"/>
        <v>0</v>
      </c>
    </row>
    <row r="146" spans="1:16" ht="15" hidden="1" customHeight="1" x14ac:dyDescent="0.25">
      <c r="A146" s="396">
        <f>'CLINs &amp; Ceiling Rates'!B148</f>
        <v>0</v>
      </c>
      <c r="B146" s="315">
        <f>'CLINs &amp; Ceiling Rates'!C148</f>
        <v>0</v>
      </c>
      <c r="C146" s="387" t="str">
        <f>'CLINs &amp; Ceiling Rates'!K148</f>
        <v/>
      </c>
      <c r="D146" s="335" t="str">
        <f>IF('CLINs &amp; Ceiling Rates'!E148="","",'CLINs &amp; Ceiling Rates'!E148)</f>
        <v/>
      </c>
      <c r="E146" s="335" t="str">
        <f>IF('CLINs &amp; Ceiling Rates'!F148="","",'CLINs &amp; Ceiling Rates'!F148)</f>
        <v/>
      </c>
      <c r="F146" s="388">
        <f>'Labor Loading Matrix'!D789</f>
        <v>0</v>
      </c>
      <c r="G146" s="389">
        <f>'CLINs &amp; Ceiling Rates'!L148</f>
        <v>0</v>
      </c>
      <c r="H146" s="389">
        <f t="shared" si="29"/>
        <v>0</v>
      </c>
      <c r="I146" s="96"/>
      <c r="J146" s="384">
        <f t="shared" si="30"/>
        <v>0</v>
      </c>
      <c r="K146" s="398">
        <f t="shared" si="31"/>
        <v>0</v>
      </c>
      <c r="L146" s="87"/>
      <c r="M146" s="373">
        <f t="shared" si="25"/>
        <v>0</v>
      </c>
      <c r="N146" s="374">
        <f t="shared" si="26"/>
        <v>0</v>
      </c>
      <c r="O146" s="374">
        <f t="shared" si="27"/>
        <v>0</v>
      </c>
      <c r="P146" s="374">
        <f t="shared" si="28"/>
        <v>0</v>
      </c>
    </row>
    <row r="147" spans="1:16" ht="15" hidden="1" customHeight="1" x14ac:dyDescent="0.25">
      <c r="A147" s="396">
        <f>'CLINs &amp; Ceiling Rates'!B149</f>
        <v>0</v>
      </c>
      <c r="B147" s="315">
        <f>'CLINs &amp; Ceiling Rates'!C149</f>
        <v>0</v>
      </c>
      <c r="C147" s="387" t="str">
        <f>'CLINs &amp; Ceiling Rates'!K149</f>
        <v/>
      </c>
      <c r="D147" s="335" t="str">
        <f>IF('CLINs &amp; Ceiling Rates'!E149="","",'CLINs &amp; Ceiling Rates'!E149)</f>
        <v/>
      </c>
      <c r="E147" s="335" t="str">
        <f>IF('CLINs &amp; Ceiling Rates'!F149="","",'CLINs &amp; Ceiling Rates'!F149)</f>
        <v/>
      </c>
      <c r="F147" s="388">
        <f>'Labor Loading Matrix'!D790</f>
        <v>0</v>
      </c>
      <c r="G147" s="389">
        <f>'CLINs &amp; Ceiling Rates'!L149</f>
        <v>0</v>
      </c>
      <c r="H147" s="389">
        <f t="shared" si="29"/>
        <v>0</v>
      </c>
      <c r="I147" s="96"/>
      <c r="J147" s="384">
        <f t="shared" si="30"/>
        <v>0</v>
      </c>
      <c r="K147" s="398">
        <f t="shared" si="31"/>
        <v>0</v>
      </c>
      <c r="L147" s="87"/>
      <c r="M147" s="373">
        <f t="shared" si="25"/>
        <v>0</v>
      </c>
      <c r="N147" s="374">
        <f t="shared" si="26"/>
        <v>0</v>
      </c>
      <c r="O147" s="374">
        <f t="shared" si="27"/>
        <v>0</v>
      </c>
      <c r="P147" s="374">
        <f t="shared" si="28"/>
        <v>0</v>
      </c>
    </row>
    <row r="148" spans="1:16" ht="15" hidden="1" customHeight="1" x14ac:dyDescent="0.25">
      <c r="A148" s="396">
        <f>'CLINs &amp; Ceiling Rates'!B150</f>
        <v>0</v>
      </c>
      <c r="B148" s="315">
        <f>'CLINs &amp; Ceiling Rates'!C150</f>
        <v>0</v>
      </c>
      <c r="C148" s="387" t="str">
        <f>'CLINs &amp; Ceiling Rates'!K150</f>
        <v/>
      </c>
      <c r="D148" s="335" t="str">
        <f>IF('CLINs &amp; Ceiling Rates'!E150="","",'CLINs &amp; Ceiling Rates'!E150)</f>
        <v/>
      </c>
      <c r="E148" s="335" t="str">
        <f>IF('CLINs &amp; Ceiling Rates'!F150="","",'CLINs &amp; Ceiling Rates'!F150)</f>
        <v/>
      </c>
      <c r="F148" s="388">
        <f>'Labor Loading Matrix'!D791</f>
        <v>0</v>
      </c>
      <c r="G148" s="389">
        <f>'CLINs &amp; Ceiling Rates'!L150</f>
        <v>0</v>
      </c>
      <c r="H148" s="389">
        <f t="shared" si="29"/>
        <v>0</v>
      </c>
      <c r="I148" s="96"/>
      <c r="J148" s="384">
        <f t="shared" si="30"/>
        <v>0</v>
      </c>
      <c r="K148" s="398">
        <f t="shared" si="31"/>
        <v>0</v>
      </c>
      <c r="L148" s="87"/>
      <c r="M148" s="373">
        <f t="shared" si="25"/>
        <v>0</v>
      </c>
      <c r="N148" s="374">
        <f t="shared" si="26"/>
        <v>0</v>
      </c>
      <c r="O148" s="374">
        <f t="shared" si="27"/>
        <v>0</v>
      </c>
      <c r="P148" s="374">
        <f t="shared" si="28"/>
        <v>0</v>
      </c>
    </row>
    <row r="149" spans="1:16" ht="15" hidden="1" customHeight="1" x14ac:dyDescent="0.25">
      <c r="A149" s="396">
        <f>'CLINs &amp; Ceiling Rates'!B151</f>
        <v>0</v>
      </c>
      <c r="B149" s="315">
        <f>'CLINs &amp; Ceiling Rates'!C151</f>
        <v>0</v>
      </c>
      <c r="C149" s="387" t="str">
        <f>'CLINs &amp; Ceiling Rates'!K151</f>
        <v/>
      </c>
      <c r="D149" s="335" t="str">
        <f>IF('CLINs &amp; Ceiling Rates'!E151="","",'CLINs &amp; Ceiling Rates'!E151)</f>
        <v/>
      </c>
      <c r="E149" s="335" t="str">
        <f>IF('CLINs &amp; Ceiling Rates'!F151="","",'CLINs &amp; Ceiling Rates'!F151)</f>
        <v/>
      </c>
      <c r="F149" s="388">
        <f>'Labor Loading Matrix'!D792</f>
        <v>0</v>
      </c>
      <c r="G149" s="389">
        <f>'CLINs &amp; Ceiling Rates'!L151</f>
        <v>0</v>
      </c>
      <c r="H149" s="389">
        <f t="shared" si="29"/>
        <v>0</v>
      </c>
      <c r="I149" s="96"/>
      <c r="J149" s="384">
        <f t="shared" si="30"/>
        <v>0</v>
      </c>
      <c r="K149" s="398">
        <f t="shared" si="31"/>
        <v>0</v>
      </c>
      <c r="L149" s="87"/>
      <c r="M149" s="373">
        <f t="shared" si="25"/>
        <v>0</v>
      </c>
      <c r="N149" s="374">
        <f t="shared" si="26"/>
        <v>0</v>
      </c>
      <c r="O149" s="374">
        <f t="shared" si="27"/>
        <v>0</v>
      </c>
      <c r="P149" s="374">
        <f t="shared" si="28"/>
        <v>0</v>
      </c>
    </row>
    <row r="150" spans="1:16" ht="15" hidden="1" customHeight="1" x14ac:dyDescent="0.25">
      <c r="A150" s="396">
        <f>'CLINs &amp; Ceiling Rates'!B152</f>
        <v>0</v>
      </c>
      <c r="B150" s="315">
        <f>'CLINs &amp; Ceiling Rates'!C152</f>
        <v>0</v>
      </c>
      <c r="C150" s="387" t="str">
        <f>'CLINs &amp; Ceiling Rates'!K152</f>
        <v/>
      </c>
      <c r="D150" s="335" t="str">
        <f>IF('CLINs &amp; Ceiling Rates'!E152="","",'CLINs &amp; Ceiling Rates'!E152)</f>
        <v/>
      </c>
      <c r="E150" s="335" t="str">
        <f>IF('CLINs &amp; Ceiling Rates'!F152="","",'CLINs &amp; Ceiling Rates'!F152)</f>
        <v/>
      </c>
      <c r="F150" s="388">
        <f>'Labor Loading Matrix'!D793</f>
        <v>0</v>
      </c>
      <c r="G150" s="389">
        <f>'CLINs &amp; Ceiling Rates'!L152</f>
        <v>0</v>
      </c>
      <c r="H150" s="389">
        <f t="shared" si="29"/>
        <v>0</v>
      </c>
      <c r="I150" s="96"/>
      <c r="J150" s="384">
        <f t="shared" si="30"/>
        <v>0</v>
      </c>
      <c r="K150" s="398">
        <f t="shared" si="31"/>
        <v>0</v>
      </c>
      <c r="L150" s="87"/>
      <c r="M150" s="373">
        <f t="shared" si="25"/>
        <v>0</v>
      </c>
      <c r="N150" s="374">
        <f t="shared" si="26"/>
        <v>0</v>
      </c>
      <c r="O150" s="374">
        <f t="shared" si="27"/>
        <v>0</v>
      </c>
      <c r="P150" s="374">
        <f t="shared" si="28"/>
        <v>0</v>
      </c>
    </row>
    <row r="151" spans="1:16" ht="15" hidden="1" customHeight="1" x14ac:dyDescent="0.25">
      <c r="A151" s="396">
        <f>'CLINs &amp; Ceiling Rates'!B153</f>
        <v>0</v>
      </c>
      <c r="B151" s="315">
        <f>'CLINs &amp; Ceiling Rates'!C153</f>
        <v>0</v>
      </c>
      <c r="C151" s="387" t="str">
        <f>'CLINs &amp; Ceiling Rates'!K153</f>
        <v/>
      </c>
      <c r="D151" s="335" t="str">
        <f>IF('CLINs &amp; Ceiling Rates'!E153="","",'CLINs &amp; Ceiling Rates'!E153)</f>
        <v/>
      </c>
      <c r="E151" s="335" t="str">
        <f>IF('CLINs &amp; Ceiling Rates'!F153="","",'CLINs &amp; Ceiling Rates'!F153)</f>
        <v/>
      </c>
      <c r="F151" s="388">
        <f>'Labor Loading Matrix'!D794</f>
        <v>0</v>
      </c>
      <c r="G151" s="389">
        <f>'CLINs &amp; Ceiling Rates'!L153</f>
        <v>0</v>
      </c>
      <c r="H151" s="389">
        <f t="shared" si="29"/>
        <v>0</v>
      </c>
      <c r="I151" s="96"/>
      <c r="J151" s="384">
        <f t="shared" si="30"/>
        <v>0</v>
      </c>
      <c r="K151" s="398">
        <f t="shared" si="31"/>
        <v>0</v>
      </c>
      <c r="L151" s="87"/>
      <c r="M151" s="373">
        <f t="shared" si="25"/>
        <v>0</v>
      </c>
      <c r="N151" s="374">
        <f t="shared" si="26"/>
        <v>0</v>
      </c>
      <c r="O151" s="374">
        <f t="shared" si="27"/>
        <v>0</v>
      </c>
      <c r="P151" s="374">
        <f t="shared" si="28"/>
        <v>0</v>
      </c>
    </row>
    <row r="152" spans="1:16" ht="15" hidden="1" customHeight="1" x14ac:dyDescent="0.25">
      <c r="A152" s="396">
        <f>'CLINs &amp; Ceiling Rates'!B154</f>
        <v>0</v>
      </c>
      <c r="B152" s="315">
        <f>'CLINs &amp; Ceiling Rates'!C154</f>
        <v>0</v>
      </c>
      <c r="C152" s="387" t="str">
        <f>'CLINs &amp; Ceiling Rates'!K154</f>
        <v/>
      </c>
      <c r="D152" s="335" t="str">
        <f>IF('CLINs &amp; Ceiling Rates'!E154="","",'CLINs &amp; Ceiling Rates'!E154)</f>
        <v/>
      </c>
      <c r="E152" s="335" t="str">
        <f>IF('CLINs &amp; Ceiling Rates'!F154="","",'CLINs &amp; Ceiling Rates'!F154)</f>
        <v/>
      </c>
      <c r="F152" s="388">
        <f>'Labor Loading Matrix'!D795</f>
        <v>0</v>
      </c>
      <c r="G152" s="389">
        <f>'CLINs &amp; Ceiling Rates'!L154</f>
        <v>0</v>
      </c>
      <c r="H152" s="389">
        <f t="shared" si="29"/>
        <v>0</v>
      </c>
      <c r="I152" s="96"/>
      <c r="J152" s="384">
        <f t="shared" si="30"/>
        <v>0</v>
      </c>
      <c r="K152" s="398">
        <f t="shared" si="31"/>
        <v>0</v>
      </c>
      <c r="L152" s="87"/>
      <c r="M152" s="373">
        <f t="shared" si="25"/>
        <v>0</v>
      </c>
      <c r="N152" s="374">
        <f t="shared" si="26"/>
        <v>0</v>
      </c>
      <c r="O152" s="374">
        <f t="shared" si="27"/>
        <v>0</v>
      </c>
      <c r="P152" s="374">
        <f t="shared" si="28"/>
        <v>0</v>
      </c>
    </row>
    <row r="153" spans="1:16" ht="15" hidden="1" customHeight="1" x14ac:dyDescent="0.25">
      <c r="A153" s="396">
        <f>'CLINs &amp; Ceiling Rates'!B155</f>
        <v>0</v>
      </c>
      <c r="B153" s="315">
        <f>'CLINs &amp; Ceiling Rates'!C155</f>
        <v>0</v>
      </c>
      <c r="C153" s="387" t="str">
        <f>'CLINs &amp; Ceiling Rates'!K155</f>
        <v/>
      </c>
      <c r="D153" s="335" t="str">
        <f>IF('CLINs &amp; Ceiling Rates'!E155="","",'CLINs &amp; Ceiling Rates'!E155)</f>
        <v/>
      </c>
      <c r="E153" s="335" t="str">
        <f>IF('CLINs &amp; Ceiling Rates'!F155="","",'CLINs &amp; Ceiling Rates'!F155)</f>
        <v/>
      </c>
      <c r="F153" s="388">
        <f>'Labor Loading Matrix'!D796</f>
        <v>0</v>
      </c>
      <c r="G153" s="389">
        <f>'CLINs &amp; Ceiling Rates'!L155</f>
        <v>0</v>
      </c>
      <c r="H153" s="389">
        <f t="shared" ref="H153:H174" si="32">ROUND(IFERROR(G153*F153,0),2)</f>
        <v>0</v>
      </c>
      <c r="I153" s="96"/>
      <c r="J153" s="384">
        <f t="shared" ref="J153:J174" si="33">ROUND((1-I153)*G153,2)</f>
        <v>0</v>
      </c>
      <c r="K153" s="398">
        <f t="shared" ref="K153:K174" si="34">IFERROR(ROUND(J153*F153,2),0)</f>
        <v>0</v>
      </c>
      <c r="L153" s="87"/>
      <c r="M153" s="373">
        <f t="shared" si="25"/>
        <v>0</v>
      </c>
      <c r="N153" s="374">
        <f t="shared" si="26"/>
        <v>0</v>
      </c>
      <c r="O153" s="374">
        <f t="shared" si="27"/>
        <v>0</v>
      </c>
      <c r="P153" s="374">
        <f t="shared" si="28"/>
        <v>0</v>
      </c>
    </row>
    <row r="154" spans="1:16" ht="15" hidden="1" customHeight="1" x14ac:dyDescent="0.25">
      <c r="A154" s="396">
        <f>'CLINs &amp; Ceiling Rates'!B156</f>
        <v>0</v>
      </c>
      <c r="B154" s="315">
        <f>'CLINs &amp; Ceiling Rates'!C156</f>
        <v>0</v>
      </c>
      <c r="C154" s="387" t="str">
        <f>'CLINs &amp; Ceiling Rates'!K156</f>
        <v/>
      </c>
      <c r="D154" s="335" t="str">
        <f>IF('CLINs &amp; Ceiling Rates'!E156="","",'CLINs &amp; Ceiling Rates'!E156)</f>
        <v/>
      </c>
      <c r="E154" s="335" t="str">
        <f>IF('CLINs &amp; Ceiling Rates'!F156="","",'CLINs &amp; Ceiling Rates'!F156)</f>
        <v/>
      </c>
      <c r="F154" s="388">
        <f>'Labor Loading Matrix'!D797</f>
        <v>0</v>
      </c>
      <c r="G154" s="389">
        <f>'CLINs &amp; Ceiling Rates'!L156</f>
        <v>0</v>
      </c>
      <c r="H154" s="389">
        <f t="shared" si="32"/>
        <v>0</v>
      </c>
      <c r="I154" s="96"/>
      <c r="J154" s="384">
        <f t="shared" si="33"/>
        <v>0</v>
      </c>
      <c r="K154" s="398">
        <f t="shared" si="34"/>
        <v>0</v>
      </c>
      <c r="L154" s="87"/>
      <c r="M154" s="373">
        <f t="shared" si="25"/>
        <v>0</v>
      </c>
      <c r="N154" s="374">
        <f t="shared" si="26"/>
        <v>0</v>
      </c>
      <c r="O154" s="374">
        <f t="shared" si="27"/>
        <v>0</v>
      </c>
      <c r="P154" s="374">
        <f t="shared" si="28"/>
        <v>0</v>
      </c>
    </row>
    <row r="155" spans="1:16" ht="15" hidden="1" customHeight="1" x14ac:dyDescent="0.25">
      <c r="A155" s="396">
        <f>'CLINs &amp; Ceiling Rates'!B157</f>
        <v>0</v>
      </c>
      <c r="B155" s="315">
        <f>'CLINs &amp; Ceiling Rates'!C157</f>
        <v>0</v>
      </c>
      <c r="C155" s="387" t="str">
        <f>'CLINs &amp; Ceiling Rates'!K157</f>
        <v/>
      </c>
      <c r="D155" s="335" t="str">
        <f>IF('CLINs &amp; Ceiling Rates'!E157="","",'CLINs &amp; Ceiling Rates'!E157)</f>
        <v/>
      </c>
      <c r="E155" s="335" t="str">
        <f>IF('CLINs &amp; Ceiling Rates'!F157="","",'CLINs &amp; Ceiling Rates'!F157)</f>
        <v/>
      </c>
      <c r="F155" s="388">
        <f>'Labor Loading Matrix'!D798</f>
        <v>0</v>
      </c>
      <c r="G155" s="389">
        <f>'CLINs &amp; Ceiling Rates'!L157</f>
        <v>0</v>
      </c>
      <c r="H155" s="389">
        <f t="shared" si="32"/>
        <v>0</v>
      </c>
      <c r="I155" s="96"/>
      <c r="J155" s="384">
        <f t="shared" si="33"/>
        <v>0</v>
      </c>
      <c r="K155" s="398">
        <f t="shared" si="34"/>
        <v>0</v>
      </c>
      <c r="L155" s="87"/>
      <c r="M155" s="373">
        <f t="shared" si="25"/>
        <v>0</v>
      </c>
      <c r="N155" s="374">
        <f t="shared" si="26"/>
        <v>0</v>
      </c>
      <c r="O155" s="374">
        <f t="shared" si="27"/>
        <v>0</v>
      </c>
      <c r="P155" s="374">
        <f t="shared" si="28"/>
        <v>0</v>
      </c>
    </row>
    <row r="156" spans="1:16" ht="15" hidden="1" customHeight="1" x14ac:dyDescent="0.25">
      <c r="A156" s="396">
        <f>'CLINs &amp; Ceiling Rates'!B158</f>
        <v>0</v>
      </c>
      <c r="B156" s="315">
        <f>'CLINs &amp; Ceiling Rates'!C158</f>
        <v>0</v>
      </c>
      <c r="C156" s="387" t="str">
        <f>'CLINs &amp; Ceiling Rates'!K158</f>
        <v/>
      </c>
      <c r="D156" s="335" t="str">
        <f>IF('CLINs &amp; Ceiling Rates'!E158="","",'CLINs &amp; Ceiling Rates'!E158)</f>
        <v/>
      </c>
      <c r="E156" s="335" t="str">
        <f>IF('CLINs &amp; Ceiling Rates'!F158="","",'CLINs &amp; Ceiling Rates'!F158)</f>
        <v/>
      </c>
      <c r="F156" s="388">
        <f>'Labor Loading Matrix'!D799</f>
        <v>0</v>
      </c>
      <c r="G156" s="389">
        <f>'CLINs &amp; Ceiling Rates'!L158</f>
        <v>0</v>
      </c>
      <c r="H156" s="389">
        <f t="shared" si="32"/>
        <v>0</v>
      </c>
      <c r="I156" s="96"/>
      <c r="J156" s="384">
        <f t="shared" si="33"/>
        <v>0</v>
      </c>
      <c r="K156" s="398">
        <f t="shared" si="34"/>
        <v>0</v>
      </c>
      <c r="L156" s="87"/>
      <c r="M156" s="373">
        <f t="shared" si="25"/>
        <v>0</v>
      </c>
      <c r="N156" s="374">
        <f t="shared" si="26"/>
        <v>0</v>
      </c>
      <c r="O156" s="374">
        <f t="shared" si="27"/>
        <v>0</v>
      </c>
      <c r="P156" s="374">
        <f t="shared" si="28"/>
        <v>0</v>
      </c>
    </row>
    <row r="157" spans="1:16" ht="15" hidden="1" customHeight="1" x14ac:dyDescent="0.25">
      <c r="A157" s="396">
        <f>'CLINs &amp; Ceiling Rates'!B159</f>
        <v>0</v>
      </c>
      <c r="B157" s="315">
        <f>'CLINs &amp; Ceiling Rates'!C159</f>
        <v>0</v>
      </c>
      <c r="C157" s="387" t="str">
        <f>'CLINs &amp; Ceiling Rates'!K159</f>
        <v/>
      </c>
      <c r="D157" s="335" t="str">
        <f>IF('CLINs &amp; Ceiling Rates'!E159="","",'CLINs &amp; Ceiling Rates'!E159)</f>
        <v/>
      </c>
      <c r="E157" s="335" t="str">
        <f>IF('CLINs &amp; Ceiling Rates'!F159="","",'CLINs &amp; Ceiling Rates'!F159)</f>
        <v/>
      </c>
      <c r="F157" s="388">
        <f>'Labor Loading Matrix'!D800</f>
        <v>0</v>
      </c>
      <c r="G157" s="389">
        <f>'CLINs &amp; Ceiling Rates'!L159</f>
        <v>0</v>
      </c>
      <c r="H157" s="389">
        <f t="shared" si="32"/>
        <v>0</v>
      </c>
      <c r="I157" s="96"/>
      <c r="J157" s="384">
        <f t="shared" si="33"/>
        <v>0</v>
      </c>
      <c r="K157" s="398">
        <f t="shared" si="34"/>
        <v>0</v>
      </c>
      <c r="L157" s="87"/>
      <c r="M157" s="373">
        <f t="shared" si="25"/>
        <v>0</v>
      </c>
      <c r="N157" s="374">
        <f t="shared" si="26"/>
        <v>0</v>
      </c>
      <c r="O157" s="374">
        <f t="shared" si="27"/>
        <v>0</v>
      </c>
      <c r="P157" s="374">
        <f t="shared" si="28"/>
        <v>0</v>
      </c>
    </row>
    <row r="158" spans="1:16" ht="15" hidden="1" customHeight="1" x14ac:dyDescent="0.25">
      <c r="A158" s="396">
        <f>'CLINs &amp; Ceiling Rates'!B160</f>
        <v>0</v>
      </c>
      <c r="B158" s="315">
        <f>'CLINs &amp; Ceiling Rates'!C160</f>
        <v>0</v>
      </c>
      <c r="C158" s="387" t="str">
        <f>'CLINs &amp; Ceiling Rates'!K160</f>
        <v/>
      </c>
      <c r="D158" s="335" t="str">
        <f>IF('CLINs &amp; Ceiling Rates'!E160="","",'CLINs &amp; Ceiling Rates'!E160)</f>
        <v/>
      </c>
      <c r="E158" s="335" t="str">
        <f>IF('CLINs &amp; Ceiling Rates'!F160="","",'CLINs &amp; Ceiling Rates'!F160)</f>
        <v/>
      </c>
      <c r="F158" s="388">
        <f>'Labor Loading Matrix'!D801</f>
        <v>0</v>
      </c>
      <c r="G158" s="389">
        <f>'CLINs &amp; Ceiling Rates'!L160</f>
        <v>0</v>
      </c>
      <c r="H158" s="389">
        <f t="shared" si="32"/>
        <v>0</v>
      </c>
      <c r="I158" s="96"/>
      <c r="J158" s="384">
        <f t="shared" si="33"/>
        <v>0</v>
      </c>
      <c r="K158" s="398">
        <f t="shared" si="34"/>
        <v>0</v>
      </c>
      <c r="L158" s="87"/>
      <c r="M158" s="373">
        <f t="shared" si="25"/>
        <v>0</v>
      </c>
      <c r="N158" s="374">
        <f t="shared" si="26"/>
        <v>0</v>
      </c>
      <c r="O158" s="374">
        <f t="shared" si="27"/>
        <v>0</v>
      </c>
      <c r="P158" s="374">
        <f t="shared" si="28"/>
        <v>0</v>
      </c>
    </row>
    <row r="159" spans="1:16" ht="15" hidden="1" customHeight="1" x14ac:dyDescent="0.25">
      <c r="A159" s="396">
        <f>'CLINs &amp; Ceiling Rates'!B161</f>
        <v>0</v>
      </c>
      <c r="B159" s="315">
        <f>'CLINs &amp; Ceiling Rates'!C161</f>
        <v>0</v>
      </c>
      <c r="C159" s="387" t="str">
        <f>'CLINs &amp; Ceiling Rates'!K161</f>
        <v/>
      </c>
      <c r="D159" s="335" t="str">
        <f>IF('CLINs &amp; Ceiling Rates'!E161="","",'CLINs &amp; Ceiling Rates'!E161)</f>
        <v/>
      </c>
      <c r="E159" s="335" t="str">
        <f>IF('CLINs &amp; Ceiling Rates'!F161="","",'CLINs &amp; Ceiling Rates'!F161)</f>
        <v/>
      </c>
      <c r="F159" s="388">
        <f>'Labor Loading Matrix'!D802</f>
        <v>0</v>
      </c>
      <c r="G159" s="389">
        <f>'CLINs &amp; Ceiling Rates'!L161</f>
        <v>0</v>
      </c>
      <c r="H159" s="389">
        <f t="shared" si="32"/>
        <v>0</v>
      </c>
      <c r="I159" s="96"/>
      <c r="J159" s="384">
        <f t="shared" si="33"/>
        <v>0</v>
      </c>
      <c r="K159" s="398">
        <f t="shared" si="34"/>
        <v>0</v>
      </c>
      <c r="L159" s="87"/>
      <c r="M159" s="373">
        <f t="shared" si="25"/>
        <v>0</v>
      </c>
      <c r="N159" s="374">
        <f t="shared" si="26"/>
        <v>0</v>
      </c>
      <c r="O159" s="374">
        <f t="shared" si="27"/>
        <v>0</v>
      </c>
      <c r="P159" s="374">
        <f t="shared" si="28"/>
        <v>0</v>
      </c>
    </row>
    <row r="160" spans="1:16" ht="15" hidden="1" customHeight="1" x14ac:dyDescent="0.25">
      <c r="A160" s="396">
        <f>'CLINs &amp; Ceiling Rates'!B162</f>
        <v>0</v>
      </c>
      <c r="B160" s="315">
        <f>'CLINs &amp; Ceiling Rates'!C162</f>
        <v>0</v>
      </c>
      <c r="C160" s="387" t="str">
        <f>'CLINs &amp; Ceiling Rates'!K162</f>
        <v/>
      </c>
      <c r="D160" s="335" t="str">
        <f>IF('CLINs &amp; Ceiling Rates'!E162="","",'CLINs &amp; Ceiling Rates'!E162)</f>
        <v/>
      </c>
      <c r="E160" s="335" t="str">
        <f>IF('CLINs &amp; Ceiling Rates'!F162="","",'CLINs &amp; Ceiling Rates'!F162)</f>
        <v/>
      </c>
      <c r="F160" s="388">
        <f>'Labor Loading Matrix'!D803</f>
        <v>0</v>
      </c>
      <c r="G160" s="389">
        <f>'CLINs &amp; Ceiling Rates'!L162</f>
        <v>0</v>
      </c>
      <c r="H160" s="389">
        <f t="shared" si="32"/>
        <v>0</v>
      </c>
      <c r="I160" s="96"/>
      <c r="J160" s="384">
        <f t="shared" si="33"/>
        <v>0</v>
      </c>
      <c r="K160" s="398">
        <f t="shared" si="34"/>
        <v>0</v>
      </c>
      <c r="L160" s="87"/>
      <c r="M160" s="373">
        <f t="shared" si="25"/>
        <v>0</v>
      </c>
      <c r="N160" s="374">
        <f t="shared" si="26"/>
        <v>0</v>
      </c>
      <c r="O160" s="374">
        <f t="shared" si="27"/>
        <v>0</v>
      </c>
      <c r="P160" s="374">
        <f t="shared" si="28"/>
        <v>0</v>
      </c>
    </row>
    <row r="161" spans="1:16" ht="15" hidden="1" customHeight="1" x14ac:dyDescent="0.25">
      <c r="A161" s="396">
        <f>'CLINs &amp; Ceiling Rates'!B163</f>
        <v>0</v>
      </c>
      <c r="B161" s="315">
        <f>'CLINs &amp; Ceiling Rates'!C163</f>
        <v>0</v>
      </c>
      <c r="C161" s="387" t="str">
        <f>'CLINs &amp; Ceiling Rates'!K163</f>
        <v/>
      </c>
      <c r="D161" s="335" t="str">
        <f>IF('CLINs &amp; Ceiling Rates'!E163="","",'CLINs &amp; Ceiling Rates'!E163)</f>
        <v/>
      </c>
      <c r="E161" s="335" t="str">
        <f>IF('CLINs &amp; Ceiling Rates'!F163="","",'CLINs &amp; Ceiling Rates'!F163)</f>
        <v/>
      </c>
      <c r="F161" s="388">
        <f>'Labor Loading Matrix'!D804</f>
        <v>0</v>
      </c>
      <c r="G161" s="389">
        <f>'CLINs &amp; Ceiling Rates'!L163</f>
        <v>0</v>
      </c>
      <c r="H161" s="389">
        <f t="shared" si="32"/>
        <v>0</v>
      </c>
      <c r="I161" s="96"/>
      <c r="J161" s="384">
        <f t="shared" si="33"/>
        <v>0</v>
      </c>
      <c r="K161" s="398">
        <f t="shared" si="34"/>
        <v>0</v>
      </c>
      <c r="L161" s="87"/>
      <c r="M161" s="373">
        <f t="shared" si="25"/>
        <v>0</v>
      </c>
      <c r="N161" s="374">
        <f t="shared" si="26"/>
        <v>0</v>
      </c>
      <c r="O161" s="374">
        <f t="shared" si="27"/>
        <v>0</v>
      </c>
      <c r="P161" s="374">
        <f t="shared" si="28"/>
        <v>0</v>
      </c>
    </row>
    <row r="162" spans="1:16" ht="15" hidden="1" customHeight="1" x14ac:dyDescent="0.25">
      <c r="A162" s="396">
        <f>'CLINs &amp; Ceiling Rates'!B164</f>
        <v>0</v>
      </c>
      <c r="B162" s="315">
        <f>'CLINs &amp; Ceiling Rates'!C164</f>
        <v>0</v>
      </c>
      <c r="C162" s="387" t="str">
        <f>'CLINs &amp; Ceiling Rates'!K164</f>
        <v/>
      </c>
      <c r="D162" s="335" t="str">
        <f>IF('CLINs &amp; Ceiling Rates'!E164="","",'CLINs &amp; Ceiling Rates'!E164)</f>
        <v/>
      </c>
      <c r="E162" s="335" t="str">
        <f>IF('CLINs &amp; Ceiling Rates'!F164="","",'CLINs &amp; Ceiling Rates'!F164)</f>
        <v/>
      </c>
      <c r="F162" s="388">
        <f>'Labor Loading Matrix'!D805</f>
        <v>0</v>
      </c>
      <c r="G162" s="389">
        <f>'CLINs &amp; Ceiling Rates'!L164</f>
        <v>0</v>
      </c>
      <c r="H162" s="389">
        <f t="shared" si="32"/>
        <v>0</v>
      </c>
      <c r="I162" s="96"/>
      <c r="J162" s="384">
        <f t="shared" si="33"/>
        <v>0</v>
      </c>
      <c r="K162" s="398">
        <f t="shared" si="34"/>
        <v>0</v>
      </c>
      <c r="L162" s="87"/>
      <c r="M162" s="373">
        <f t="shared" si="25"/>
        <v>0</v>
      </c>
      <c r="N162" s="374">
        <f t="shared" si="26"/>
        <v>0</v>
      </c>
      <c r="O162" s="374">
        <f t="shared" si="27"/>
        <v>0</v>
      </c>
      <c r="P162" s="374">
        <f t="shared" si="28"/>
        <v>0</v>
      </c>
    </row>
    <row r="163" spans="1:16" ht="15" hidden="1" customHeight="1" x14ac:dyDescent="0.25">
      <c r="A163" s="396">
        <f>'CLINs &amp; Ceiling Rates'!B165</f>
        <v>0</v>
      </c>
      <c r="B163" s="315">
        <f>'CLINs &amp; Ceiling Rates'!C165</f>
        <v>0</v>
      </c>
      <c r="C163" s="387" t="str">
        <f>'CLINs &amp; Ceiling Rates'!K165</f>
        <v/>
      </c>
      <c r="D163" s="335" t="str">
        <f>IF('CLINs &amp; Ceiling Rates'!E165="","",'CLINs &amp; Ceiling Rates'!E165)</f>
        <v/>
      </c>
      <c r="E163" s="335" t="str">
        <f>IF('CLINs &amp; Ceiling Rates'!F165="","",'CLINs &amp; Ceiling Rates'!F165)</f>
        <v/>
      </c>
      <c r="F163" s="388">
        <f>'Labor Loading Matrix'!D806</f>
        <v>0</v>
      </c>
      <c r="G163" s="389">
        <f>'CLINs &amp; Ceiling Rates'!L165</f>
        <v>0</v>
      </c>
      <c r="H163" s="389">
        <f t="shared" si="32"/>
        <v>0</v>
      </c>
      <c r="I163" s="96"/>
      <c r="J163" s="384">
        <f t="shared" si="33"/>
        <v>0</v>
      </c>
      <c r="K163" s="398">
        <f t="shared" si="34"/>
        <v>0</v>
      </c>
      <c r="L163" s="87"/>
      <c r="M163" s="373">
        <f t="shared" si="25"/>
        <v>0</v>
      </c>
      <c r="N163" s="374">
        <f t="shared" si="26"/>
        <v>0</v>
      </c>
      <c r="O163" s="374">
        <f t="shared" si="27"/>
        <v>0</v>
      </c>
      <c r="P163" s="374">
        <f t="shared" si="28"/>
        <v>0</v>
      </c>
    </row>
    <row r="164" spans="1:16" ht="15" hidden="1" customHeight="1" x14ac:dyDescent="0.25">
      <c r="A164" s="396">
        <f>'CLINs &amp; Ceiling Rates'!B166</f>
        <v>0</v>
      </c>
      <c r="B164" s="315">
        <f>'CLINs &amp; Ceiling Rates'!C166</f>
        <v>0</v>
      </c>
      <c r="C164" s="387" t="str">
        <f>'CLINs &amp; Ceiling Rates'!K166</f>
        <v/>
      </c>
      <c r="D164" s="335" t="str">
        <f>IF('CLINs &amp; Ceiling Rates'!E166="","",'CLINs &amp; Ceiling Rates'!E166)</f>
        <v/>
      </c>
      <c r="E164" s="335" t="str">
        <f>IF('CLINs &amp; Ceiling Rates'!F166="","",'CLINs &amp; Ceiling Rates'!F166)</f>
        <v/>
      </c>
      <c r="F164" s="388">
        <f>'Labor Loading Matrix'!D807</f>
        <v>0</v>
      </c>
      <c r="G164" s="389">
        <f>'CLINs &amp; Ceiling Rates'!L166</f>
        <v>0</v>
      </c>
      <c r="H164" s="389">
        <f t="shared" si="32"/>
        <v>0</v>
      </c>
      <c r="I164" s="96"/>
      <c r="J164" s="384">
        <f t="shared" si="33"/>
        <v>0</v>
      </c>
      <c r="K164" s="398">
        <f t="shared" si="34"/>
        <v>0</v>
      </c>
      <c r="L164" s="87"/>
      <c r="M164" s="373">
        <f t="shared" si="25"/>
        <v>0</v>
      </c>
      <c r="N164" s="374">
        <f t="shared" si="26"/>
        <v>0</v>
      </c>
      <c r="O164" s="374">
        <f t="shared" si="27"/>
        <v>0</v>
      </c>
      <c r="P164" s="374">
        <f t="shared" si="28"/>
        <v>0</v>
      </c>
    </row>
    <row r="165" spans="1:16" ht="15" hidden="1" customHeight="1" x14ac:dyDescent="0.25">
      <c r="A165" s="396">
        <f>'CLINs &amp; Ceiling Rates'!B167</f>
        <v>0</v>
      </c>
      <c r="B165" s="315">
        <f>'CLINs &amp; Ceiling Rates'!C167</f>
        <v>0</v>
      </c>
      <c r="C165" s="387" t="str">
        <f>'CLINs &amp; Ceiling Rates'!K167</f>
        <v/>
      </c>
      <c r="D165" s="335" t="str">
        <f>IF('CLINs &amp; Ceiling Rates'!E167="","",'CLINs &amp; Ceiling Rates'!E167)</f>
        <v/>
      </c>
      <c r="E165" s="335" t="str">
        <f>IF('CLINs &amp; Ceiling Rates'!F167="","",'CLINs &amp; Ceiling Rates'!F167)</f>
        <v/>
      </c>
      <c r="F165" s="388">
        <f>'Labor Loading Matrix'!D808</f>
        <v>0</v>
      </c>
      <c r="G165" s="389">
        <f>'CLINs &amp; Ceiling Rates'!L167</f>
        <v>0</v>
      </c>
      <c r="H165" s="389">
        <f t="shared" si="32"/>
        <v>0</v>
      </c>
      <c r="I165" s="96"/>
      <c r="J165" s="384">
        <f t="shared" si="33"/>
        <v>0</v>
      </c>
      <c r="K165" s="398">
        <f t="shared" si="34"/>
        <v>0</v>
      </c>
      <c r="L165" s="87"/>
      <c r="M165" s="373">
        <f t="shared" si="25"/>
        <v>0</v>
      </c>
      <c r="N165" s="374">
        <f t="shared" si="26"/>
        <v>0</v>
      </c>
      <c r="O165" s="374">
        <f t="shared" si="27"/>
        <v>0</v>
      </c>
      <c r="P165" s="374">
        <f t="shared" si="28"/>
        <v>0</v>
      </c>
    </row>
    <row r="166" spans="1:16" ht="15" hidden="1" customHeight="1" x14ac:dyDescent="0.25">
      <c r="A166" s="396">
        <f>'CLINs &amp; Ceiling Rates'!B168</f>
        <v>0</v>
      </c>
      <c r="B166" s="315">
        <f>'CLINs &amp; Ceiling Rates'!C168</f>
        <v>0</v>
      </c>
      <c r="C166" s="387" t="str">
        <f>'CLINs &amp; Ceiling Rates'!K168</f>
        <v/>
      </c>
      <c r="D166" s="335" t="str">
        <f>IF('CLINs &amp; Ceiling Rates'!E168="","",'CLINs &amp; Ceiling Rates'!E168)</f>
        <v/>
      </c>
      <c r="E166" s="335" t="str">
        <f>IF('CLINs &amp; Ceiling Rates'!F168="","",'CLINs &amp; Ceiling Rates'!F168)</f>
        <v/>
      </c>
      <c r="F166" s="388">
        <f>'Labor Loading Matrix'!D809</f>
        <v>0</v>
      </c>
      <c r="G166" s="389">
        <f>'CLINs &amp; Ceiling Rates'!L168</f>
        <v>0</v>
      </c>
      <c r="H166" s="389">
        <f t="shared" si="32"/>
        <v>0</v>
      </c>
      <c r="I166" s="96"/>
      <c r="J166" s="384">
        <f t="shared" si="33"/>
        <v>0</v>
      </c>
      <c r="K166" s="398">
        <f t="shared" si="34"/>
        <v>0</v>
      </c>
      <c r="L166" s="87"/>
      <c r="M166" s="373">
        <f t="shared" ref="M166:M197" si="35">IF(D166&lt;&gt;"Subcontractor",F166/F$216, 0)</f>
        <v>0</v>
      </c>
      <c r="N166" s="374">
        <f t="shared" ref="N166:N197" si="36">IFERROR(IF(D166="Subcontractor",F166/F$216, 0),0)</f>
        <v>0</v>
      </c>
      <c r="O166" s="374">
        <f t="shared" ref="O166:O197" si="37">IFERROR(IF(D166&lt;&gt;"Subcontractor",$K166/$K$216, 0),0)</f>
        <v>0</v>
      </c>
      <c r="P166" s="374">
        <f t="shared" ref="P166:P197" si="38">IFERROR(IF(D166="Subcontractor",$K166/$K$216, 0),0)</f>
        <v>0</v>
      </c>
    </row>
    <row r="167" spans="1:16" ht="15" hidden="1" customHeight="1" x14ac:dyDescent="0.25">
      <c r="A167" s="396">
        <f>'CLINs &amp; Ceiling Rates'!B169</f>
        <v>0</v>
      </c>
      <c r="B167" s="315">
        <f>'CLINs &amp; Ceiling Rates'!C169</f>
        <v>0</v>
      </c>
      <c r="C167" s="387" t="str">
        <f>'CLINs &amp; Ceiling Rates'!K169</f>
        <v/>
      </c>
      <c r="D167" s="335" t="str">
        <f>IF('CLINs &amp; Ceiling Rates'!E169="","",'CLINs &amp; Ceiling Rates'!E169)</f>
        <v/>
      </c>
      <c r="E167" s="335" t="str">
        <f>IF('CLINs &amp; Ceiling Rates'!F169="","",'CLINs &amp; Ceiling Rates'!F169)</f>
        <v/>
      </c>
      <c r="F167" s="388">
        <f>'Labor Loading Matrix'!D810</f>
        <v>0</v>
      </c>
      <c r="G167" s="389">
        <f>'CLINs &amp; Ceiling Rates'!L169</f>
        <v>0</v>
      </c>
      <c r="H167" s="389">
        <f t="shared" si="32"/>
        <v>0</v>
      </c>
      <c r="I167" s="96"/>
      <c r="J167" s="384">
        <f t="shared" si="33"/>
        <v>0</v>
      </c>
      <c r="K167" s="398">
        <f t="shared" si="34"/>
        <v>0</v>
      </c>
      <c r="L167" s="87"/>
      <c r="M167" s="373">
        <f t="shared" si="35"/>
        <v>0</v>
      </c>
      <c r="N167" s="374">
        <f t="shared" si="36"/>
        <v>0</v>
      </c>
      <c r="O167" s="374">
        <f t="shared" si="37"/>
        <v>0</v>
      </c>
      <c r="P167" s="374">
        <f t="shared" si="38"/>
        <v>0</v>
      </c>
    </row>
    <row r="168" spans="1:16" ht="15" hidden="1" customHeight="1" x14ac:dyDescent="0.25">
      <c r="A168" s="396">
        <f>'CLINs &amp; Ceiling Rates'!B170</f>
        <v>0</v>
      </c>
      <c r="B168" s="315">
        <f>'CLINs &amp; Ceiling Rates'!C170</f>
        <v>0</v>
      </c>
      <c r="C168" s="387" t="str">
        <f>'CLINs &amp; Ceiling Rates'!K170</f>
        <v/>
      </c>
      <c r="D168" s="335" t="str">
        <f>IF('CLINs &amp; Ceiling Rates'!E170="","",'CLINs &amp; Ceiling Rates'!E170)</f>
        <v/>
      </c>
      <c r="E168" s="335" t="str">
        <f>IF('CLINs &amp; Ceiling Rates'!F170="","",'CLINs &amp; Ceiling Rates'!F170)</f>
        <v/>
      </c>
      <c r="F168" s="388">
        <f>'Labor Loading Matrix'!D811</f>
        <v>0</v>
      </c>
      <c r="G168" s="389">
        <f>'CLINs &amp; Ceiling Rates'!L170</f>
        <v>0</v>
      </c>
      <c r="H168" s="389">
        <f t="shared" si="32"/>
        <v>0</v>
      </c>
      <c r="I168" s="96"/>
      <c r="J168" s="384">
        <f t="shared" si="33"/>
        <v>0</v>
      </c>
      <c r="K168" s="398">
        <f t="shared" si="34"/>
        <v>0</v>
      </c>
      <c r="L168" s="87"/>
      <c r="M168" s="373">
        <f t="shared" si="35"/>
        <v>0</v>
      </c>
      <c r="N168" s="374">
        <f t="shared" si="36"/>
        <v>0</v>
      </c>
      <c r="O168" s="374">
        <f t="shared" si="37"/>
        <v>0</v>
      </c>
      <c r="P168" s="374">
        <f t="shared" si="38"/>
        <v>0</v>
      </c>
    </row>
    <row r="169" spans="1:16" ht="15" hidden="1" customHeight="1" x14ac:dyDescent="0.25">
      <c r="A169" s="396">
        <f>'CLINs &amp; Ceiling Rates'!B171</f>
        <v>0</v>
      </c>
      <c r="B169" s="315">
        <f>'CLINs &amp; Ceiling Rates'!C171</f>
        <v>0</v>
      </c>
      <c r="C169" s="387" t="str">
        <f>'CLINs &amp; Ceiling Rates'!K171</f>
        <v/>
      </c>
      <c r="D169" s="335" t="str">
        <f>IF('CLINs &amp; Ceiling Rates'!E171="","",'CLINs &amp; Ceiling Rates'!E171)</f>
        <v/>
      </c>
      <c r="E169" s="335" t="str">
        <f>IF('CLINs &amp; Ceiling Rates'!F171="","",'CLINs &amp; Ceiling Rates'!F171)</f>
        <v/>
      </c>
      <c r="F169" s="388">
        <f>'Labor Loading Matrix'!D812</f>
        <v>0</v>
      </c>
      <c r="G169" s="389">
        <f>'CLINs &amp; Ceiling Rates'!L171</f>
        <v>0</v>
      </c>
      <c r="H169" s="389">
        <f t="shared" si="32"/>
        <v>0</v>
      </c>
      <c r="I169" s="96"/>
      <c r="J169" s="384">
        <f t="shared" si="33"/>
        <v>0</v>
      </c>
      <c r="K169" s="398">
        <f t="shared" si="34"/>
        <v>0</v>
      </c>
      <c r="L169" s="87"/>
      <c r="M169" s="373">
        <f t="shared" si="35"/>
        <v>0</v>
      </c>
      <c r="N169" s="374">
        <f t="shared" si="36"/>
        <v>0</v>
      </c>
      <c r="O169" s="374">
        <f t="shared" si="37"/>
        <v>0</v>
      </c>
      <c r="P169" s="374">
        <f t="shared" si="38"/>
        <v>0</v>
      </c>
    </row>
    <row r="170" spans="1:16" ht="15" hidden="1" customHeight="1" x14ac:dyDescent="0.25">
      <c r="A170" s="396">
        <f>'CLINs &amp; Ceiling Rates'!B172</f>
        <v>0</v>
      </c>
      <c r="B170" s="315">
        <f>'CLINs &amp; Ceiling Rates'!C172</f>
        <v>0</v>
      </c>
      <c r="C170" s="387" t="str">
        <f>'CLINs &amp; Ceiling Rates'!K172</f>
        <v/>
      </c>
      <c r="D170" s="335" t="str">
        <f>IF('CLINs &amp; Ceiling Rates'!E172="","",'CLINs &amp; Ceiling Rates'!E172)</f>
        <v/>
      </c>
      <c r="E170" s="335" t="str">
        <f>IF('CLINs &amp; Ceiling Rates'!F172="","",'CLINs &amp; Ceiling Rates'!F172)</f>
        <v/>
      </c>
      <c r="F170" s="388">
        <f>'Labor Loading Matrix'!D813</f>
        <v>0</v>
      </c>
      <c r="G170" s="389">
        <f>'CLINs &amp; Ceiling Rates'!L172</f>
        <v>0</v>
      </c>
      <c r="H170" s="389">
        <f t="shared" si="32"/>
        <v>0</v>
      </c>
      <c r="I170" s="96"/>
      <c r="J170" s="384">
        <f t="shared" si="33"/>
        <v>0</v>
      </c>
      <c r="K170" s="398">
        <f t="shared" si="34"/>
        <v>0</v>
      </c>
      <c r="L170" s="87"/>
      <c r="M170" s="373">
        <f t="shared" si="35"/>
        <v>0</v>
      </c>
      <c r="N170" s="374">
        <f t="shared" si="36"/>
        <v>0</v>
      </c>
      <c r="O170" s="374">
        <f t="shared" si="37"/>
        <v>0</v>
      </c>
      <c r="P170" s="374">
        <f t="shared" si="38"/>
        <v>0</v>
      </c>
    </row>
    <row r="171" spans="1:16" ht="15" hidden="1" customHeight="1" x14ac:dyDescent="0.25">
      <c r="A171" s="396">
        <f>'CLINs &amp; Ceiling Rates'!B173</f>
        <v>0</v>
      </c>
      <c r="B171" s="315">
        <f>'CLINs &amp; Ceiling Rates'!C173</f>
        <v>0</v>
      </c>
      <c r="C171" s="387" t="str">
        <f>'CLINs &amp; Ceiling Rates'!K173</f>
        <v/>
      </c>
      <c r="D171" s="335" t="str">
        <f>IF('CLINs &amp; Ceiling Rates'!E173="","",'CLINs &amp; Ceiling Rates'!E173)</f>
        <v/>
      </c>
      <c r="E171" s="335" t="str">
        <f>IF('CLINs &amp; Ceiling Rates'!F173="","",'CLINs &amp; Ceiling Rates'!F173)</f>
        <v/>
      </c>
      <c r="F171" s="388">
        <f>'Labor Loading Matrix'!D814</f>
        <v>0</v>
      </c>
      <c r="G171" s="389">
        <f>'CLINs &amp; Ceiling Rates'!L173</f>
        <v>0</v>
      </c>
      <c r="H171" s="389">
        <f t="shared" si="32"/>
        <v>0</v>
      </c>
      <c r="I171" s="96"/>
      <c r="J171" s="384">
        <f t="shared" si="33"/>
        <v>0</v>
      </c>
      <c r="K171" s="398">
        <f t="shared" si="34"/>
        <v>0</v>
      </c>
      <c r="L171" s="87"/>
      <c r="M171" s="373">
        <f t="shared" si="35"/>
        <v>0</v>
      </c>
      <c r="N171" s="374">
        <f t="shared" si="36"/>
        <v>0</v>
      </c>
      <c r="O171" s="374">
        <f t="shared" si="37"/>
        <v>0</v>
      </c>
      <c r="P171" s="374">
        <f t="shared" si="38"/>
        <v>0</v>
      </c>
    </row>
    <row r="172" spans="1:16" ht="15" hidden="1" customHeight="1" x14ac:dyDescent="0.25">
      <c r="A172" s="396">
        <f>'CLINs &amp; Ceiling Rates'!B174</f>
        <v>0</v>
      </c>
      <c r="B172" s="315">
        <f>'CLINs &amp; Ceiling Rates'!C174</f>
        <v>0</v>
      </c>
      <c r="C172" s="387" t="str">
        <f>'CLINs &amp; Ceiling Rates'!K174</f>
        <v/>
      </c>
      <c r="D172" s="335" t="str">
        <f>IF('CLINs &amp; Ceiling Rates'!E174="","",'CLINs &amp; Ceiling Rates'!E174)</f>
        <v/>
      </c>
      <c r="E172" s="335" t="str">
        <f>IF('CLINs &amp; Ceiling Rates'!F174="","",'CLINs &amp; Ceiling Rates'!F174)</f>
        <v/>
      </c>
      <c r="F172" s="388">
        <f>'Labor Loading Matrix'!D815</f>
        <v>0</v>
      </c>
      <c r="G172" s="389">
        <f>'CLINs &amp; Ceiling Rates'!L174</f>
        <v>0</v>
      </c>
      <c r="H172" s="389">
        <f t="shared" si="32"/>
        <v>0</v>
      </c>
      <c r="I172" s="96"/>
      <c r="J172" s="384">
        <f t="shared" si="33"/>
        <v>0</v>
      </c>
      <c r="K172" s="398">
        <f t="shared" si="34"/>
        <v>0</v>
      </c>
      <c r="L172" s="87"/>
      <c r="M172" s="373">
        <f t="shared" si="35"/>
        <v>0</v>
      </c>
      <c r="N172" s="374">
        <f t="shared" si="36"/>
        <v>0</v>
      </c>
      <c r="O172" s="374">
        <f t="shared" si="37"/>
        <v>0</v>
      </c>
      <c r="P172" s="374">
        <f t="shared" si="38"/>
        <v>0</v>
      </c>
    </row>
    <row r="173" spans="1:16" ht="15" hidden="1" customHeight="1" x14ac:dyDescent="0.25">
      <c r="A173" s="396">
        <f>'CLINs &amp; Ceiling Rates'!B175</f>
        <v>0</v>
      </c>
      <c r="B173" s="315">
        <f>'CLINs &amp; Ceiling Rates'!C175</f>
        <v>0</v>
      </c>
      <c r="C173" s="387" t="str">
        <f>'CLINs &amp; Ceiling Rates'!K175</f>
        <v/>
      </c>
      <c r="D173" s="335" t="str">
        <f>IF('CLINs &amp; Ceiling Rates'!E175="","",'CLINs &amp; Ceiling Rates'!E175)</f>
        <v/>
      </c>
      <c r="E173" s="335" t="str">
        <f>IF('CLINs &amp; Ceiling Rates'!F175="","",'CLINs &amp; Ceiling Rates'!F175)</f>
        <v/>
      </c>
      <c r="F173" s="388">
        <f>'Labor Loading Matrix'!D816</f>
        <v>0</v>
      </c>
      <c r="G173" s="389">
        <f>'CLINs &amp; Ceiling Rates'!L175</f>
        <v>0</v>
      </c>
      <c r="H173" s="389">
        <f t="shared" si="32"/>
        <v>0</v>
      </c>
      <c r="I173" s="96"/>
      <c r="J173" s="384">
        <f t="shared" si="33"/>
        <v>0</v>
      </c>
      <c r="K173" s="398">
        <f t="shared" si="34"/>
        <v>0</v>
      </c>
      <c r="L173" s="87"/>
      <c r="M173" s="373">
        <f t="shared" si="35"/>
        <v>0</v>
      </c>
      <c r="N173" s="374">
        <f t="shared" si="36"/>
        <v>0</v>
      </c>
      <c r="O173" s="374">
        <f t="shared" si="37"/>
        <v>0</v>
      </c>
      <c r="P173" s="374">
        <f t="shared" si="38"/>
        <v>0</v>
      </c>
    </row>
    <row r="174" spans="1:16" ht="15" hidden="1" customHeight="1" x14ac:dyDescent="0.25">
      <c r="A174" s="396">
        <f>'CLINs &amp; Ceiling Rates'!B176</f>
        <v>0</v>
      </c>
      <c r="B174" s="315">
        <f>'CLINs &amp; Ceiling Rates'!C176</f>
        <v>0</v>
      </c>
      <c r="C174" s="387" t="str">
        <f>'CLINs &amp; Ceiling Rates'!K176</f>
        <v/>
      </c>
      <c r="D174" s="335" t="str">
        <f>IF('CLINs &amp; Ceiling Rates'!E176="","",'CLINs &amp; Ceiling Rates'!E176)</f>
        <v/>
      </c>
      <c r="E174" s="335" t="str">
        <f>IF('CLINs &amp; Ceiling Rates'!F176="","",'CLINs &amp; Ceiling Rates'!F176)</f>
        <v/>
      </c>
      <c r="F174" s="388">
        <f>'Labor Loading Matrix'!D817</f>
        <v>0</v>
      </c>
      <c r="G174" s="389">
        <f>'CLINs &amp; Ceiling Rates'!L176</f>
        <v>0</v>
      </c>
      <c r="H174" s="389">
        <f t="shared" si="32"/>
        <v>0</v>
      </c>
      <c r="I174" s="96"/>
      <c r="J174" s="384">
        <f t="shared" si="33"/>
        <v>0</v>
      </c>
      <c r="K174" s="398">
        <f t="shared" si="34"/>
        <v>0</v>
      </c>
      <c r="L174" s="87"/>
      <c r="M174" s="373">
        <f t="shared" si="35"/>
        <v>0</v>
      </c>
      <c r="N174" s="374">
        <f t="shared" si="36"/>
        <v>0</v>
      </c>
      <c r="O174" s="374">
        <f t="shared" si="37"/>
        <v>0</v>
      </c>
      <c r="P174" s="374">
        <f t="shared" si="38"/>
        <v>0</v>
      </c>
    </row>
    <row r="175" spans="1:16" ht="15" hidden="1" customHeight="1" x14ac:dyDescent="0.25">
      <c r="A175" s="396">
        <f>'CLINs &amp; Ceiling Rates'!B177</f>
        <v>0</v>
      </c>
      <c r="B175" s="315">
        <f>'CLINs &amp; Ceiling Rates'!C177</f>
        <v>0</v>
      </c>
      <c r="C175" s="387" t="str">
        <f>'CLINs &amp; Ceiling Rates'!K177</f>
        <v/>
      </c>
      <c r="D175" s="335" t="str">
        <f>IF('CLINs &amp; Ceiling Rates'!E177="","",'CLINs &amp; Ceiling Rates'!E177)</f>
        <v/>
      </c>
      <c r="E175" s="335" t="str">
        <f>IF('CLINs &amp; Ceiling Rates'!F177="","",'CLINs &amp; Ceiling Rates'!F177)</f>
        <v/>
      </c>
      <c r="F175" s="388">
        <f>'Labor Loading Matrix'!D818</f>
        <v>0</v>
      </c>
      <c r="G175" s="389">
        <f>'CLINs &amp; Ceiling Rates'!L177</f>
        <v>0</v>
      </c>
      <c r="H175" s="389">
        <f t="shared" ref="H175:H203" si="39">ROUND(IFERROR(G175*F175,0),2)</f>
        <v>0</v>
      </c>
      <c r="I175" s="96"/>
      <c r="J175" s="384">
        <f t="shared" ref="J175:J203" si="40">ROUND((1-I175)*G175,2)</f>
        <v>0</v>
      </c>
      <c r="K175" s="398">
        <f t="shared" ref="K175:K203" si="41">IFERROR(ROUND(J175*F175,2),0)</f>
        <v>0</v>
      </c>
      <c r="L175" s="87"/>
      <c r="M175" s="373">
        <f t="shared" si="35"/>
        <v>0</v>
      </c>
      <c r="N175" s="374">
        <f t="shared" si="36"/>
        <v>0</v>
      </c>
      <c r="O175" s="374">
        <f t="shared" si="37"/>
        <v>0</v>
      </c>
      <c r="P175" s="374">
        <f t="shared" si="38"/>
        <v>0</v>
      </c>
    </row>
    <row r="176" spans="1:16" ht="15" hidden="1" customHeight="1" x14ac:dyDescent="0.25">
      <c r="A176" s="396">
        <f>'CLINs &amp; Ceiling Rates'!B178</f>
        <v>0</v>
      </c>
      <c r="B176" s="315">
        <f>'CLINs &amp; Ceiling Rates'!C178</f>
        <v>0</v>
      </c>
      <c r="C176" s="387" t="str">
        <f>'CLINs &amp; Ceiling Rates'!K178</f>
        <v/>
      </c>
      <c r="D176" s="335" t="str">
        <f>IF('CLINs &amp; Ceiling Rates'!E178="","",'CLINs &amp; Ceiling Rates'!E178)</f>
        <v/>
      </c>
      <c r="E176" s="335" t="str">
        <f>IF('CLINs &amp; Ceiling Rates'!F178="","",'CLINs &amp; Ceiling Rates'!F178)</f>
        <v/>
      </c>
      <c r="F176" s="388">
        <f>'Labor Loading Matrix'!D819</f>
        <v>0</v>
      </c>
      <c r="G176" s="389">
        <f>'CLINs &amp; Ceiling Rates'!L178</f>
        <v>0</v>
      </c>
      <c r="H176" s="389">
        <f t="shared" si="39"/>
        <v>0</v>
      </c>
      <c r="I176" s="96"/>
      <c r="J176" s="384">
        <f t="shared" si="40"/>
        <v>0</v>
      </c>
      <c r="K176" s="398">
        <f t="shared" si="41"/>
        <v>0</v>
      </c>
      <c r="L176" s="87"/>
      <c r="M176" s="373">
        <f t="shared" si="35"/>
        <v>0</v>
      </c>
      <c r="N176" s="374">
        <f t="shared" si="36"/>
        <v>0</v>
      </c>
      <c r="O176" s="374">
        <f t="shared" si="37"/>
        <v>0</v>
      </c>
      <c r="P176" s="374">
        <f t="shared" si="38"/>
        <v>0</v>
      </c>
    </row>
    <row r="177" spans="1:16" ht="15" hidden="1" customHeight="1" x14ac:dyDescent="0.25">
      <c r="A177" s="396">
        <f>'CLINs &amp; Ceiling Rates'!B179</f>
        <v>0</v>
      </c>
      <c r="B177" s="315">
        <f>'CLINs &amp; Ceiling Rates'!C179</f>
        <v>0</v>
      </c>
      <c r="C177" s="387" t="str">
        <f>'CLINs &amp; Ceiling Rates'!K179</f>
        <v/>
      </c>
      <c r="D177" s="335" t="str">
        <f>IF('CLINs &amp; Ceiling Rates'!E179="","",'CLINs &amp; Ceiling Rates'!E179)</f>
        <v/>
      </c>
      <c r="E177" s="335" t="str">
        <f>IF('CLINs &amp; Ceiling Rates'!F179="","",'CLINs &amp; Ceiling Rates'!F179)</f>
        <v/>
      </c>
      <c r="F177" s="388">
        <f>'Labor Loading Matrix'!D820</f>
        <v>0</v>
      </c>
      <c r="G177" s="389">
        <f>'CLINs &amp; Ceiling Rates'!L179</f>
        <v>0</v>
      </c>
      <c r="H177" s="389">
        <f t="shared" si="39"/>
        <v>0</v>
      </c>
      <c r="I177" s="96"/>
      <c r="J177" s="384">
        <f t="shared" si="40"/>
        <v>0</v>
      </c>
      <c r="K177" s="398">
        <f t="shared" si="41"/>
        <v>0</v>
      </c>
      <c r="L177" s="87"/>
      <c r="M177" s="373">
        <f t="shared" si="35"/>
        <v>0</v>
      </c>
      <c r="N177" s="374">
        <f t="shared" si="36"/>
        <v>0</v>
      </c>
      <c r="O177" s="374">
        <f t="shared" si="37"/>
        <v>0</v>
      </c>
      <c r="P177" s="374">
        <f t="shared" si="38"/>
        <v>0</v>
      </c>
    </row>
    <row r="178" spans="1:16" ht="15" hidden="1" customHeight="1" x14ac:dyDescent="0.25">
      <c r="A178" s="396">
        <f>'CLINs &amp; Ceiling Rates'!B180</f>
        <v>0</v>
      </c>
      <c r="B178" s="315">
        <f>'CLINs &amp; Ceiling Rates'!C180</f>
        <v>0</v>
      </c>
      <c r="C178" s="387" t="str">
        <f>'CLINs &amp; Ceiling Rates'!K180</f>
        <v/>
      </c>
      <c r="D178" s="335" t="str">
        <f>IF('CLINs &amp; Ceiling Rates'!E180="","",'CLINs &amp; Ceiling Rates'!E180)</f>
        <v/>
      </c>
      <c r="E178" s="335" t="str">
        <f>IF('CLINs &amp; Ceiling Rates'!F180="","",'CLINs &amp; Ceiling Rates'!F180)</f>
        <v/>
      </c>
      <c r="F178" s="388">
        <f>'Labor Loading Matrix'!D821</f>
        <v>0</v>
      </c>
      <c r="G178" s="389">
        <f>'CLINs &amp; Ceiling Rates'!L180</f>
        <v>0</v>
      </c>
      <c r="H178" s="389">
        <f t="shared" si="39"/>
        <v>0</v>
      </c>
      <c r="I178" s="96"/>
      <c r="J178" s="384">
        <f t="shared" si="40"/>
        <v>0</v>
      </c>
      <c r="K178" s="398">
        <f t="shared" si="41"/>
        <v>0</v>
      </c>
      <c r="L178" s="87"/>
      <c r="M178" s="373">
        <f t="shared" si="35"/>
        <v>0</v>
      </c>
      <c r="N178" s="374">
        <f t="shared" si="36"/>
        <v>0</v>
      </c>
      <c r="O178" s="374">
        <f t="shared" si="37"/>
        <v>0</v>
      </c>
      <c r="P178" s="374">
        <f t="shared" si="38"/>
        <v>0</v>
      </c>
    </row>
    <row r="179" spans="1:16" ht="15" hidden="1" customHeight="1" x14ac:dyDescent="0.25">
      <c r="A179" s="396">
        <f>'CLINs &amp; Ceiling Rates'!B181</f>
        <v>0</v>
      </c>
      <c r="B179" s="315">
        <f>'CLINs &amp; Ceiling Rates'!C181</f>
        <v>0</v>
      </c>
      <c r="C179" s="387" t="str">
        <f>'CLINs &amp; Ceiling Rates'!K181</f>
        <v/>
      </c>
      <c r="D179" s="335" t="str">
        <f>IF('CLINs &amp; Ceiling Rates'!E181="","",'CLINs &amp; Ceiling Rates'!E181)</f>
        <v/>
      </c>
      <c r="E179" s="335" t="str">
        <f>IF('CLINs &amp; Ceiling Rates'!F181="","",'CLINs &amp; Ceiling Rates'!F181)</f>
        <v/>
      </c>
      <c r="F179" s="388">
        <f>'Labor Loading Matrix'!D822</f>
        <v>0</v>
      </c>
      <c r="G179" s="389">
        <f>'CLINs &amp; Ceiling Rates'!L181</f>
        <v>0</v>
      </c>
      <c r="H179" s="389">
        <f t="shared" si="39"/>
        <v>0</v>
      </c>
      <c r="I179" s="96"/>
      <c r="J179" s="384">
        <f t="shared" si="40"/>
        <v>0</v>
      </c>
      <c r="K179" s="398">
        <f t="shared" si="41"/>
        <v>0</v>
      </c>
      <c r="L179" s="87"/>
      <c r="M179" s="373">
        <f t="shared" si="35"/>
        <v>0</v>
      </c>
      <c r="N179" s="374">
        <f t="shared" si="36"/>
        <v>0</v>
      </c>
      <c r="O179" s="374">
        <f t="shared" si="37"/>
        <v>0</v>
      </c>
      <c r="P179" s="374">
        <f t="shared" si="38"/>
        <v>0</v>
      </c>
    </row>
    <row r="180" spans="1:16" ht="15" hidden="1" customHeight="1" x14ac:dyDescent="0.25">
      <c r="A180" s="396">
        <f>'CLINs &amp; Ceiling Rates'!B182</f>
        <v>0</v>
      </c>
      <c r="B180" s="315">
        <f>'CLINs &amp; Ceiling Rates'!C182</f>
        <v>0</v>
      </c>
      <c r="C180" s="387" t="str">
        <f>'CLINs &amp; Ceiling Rates'!K182</f>
        <v/>
      </c>
      <c r="D180" s="335" t="str">
        <f>IF('CLINs &amp; Ceiling Rates'!E182="","",'CLINs &amp; Ceiling Rates'!E182)</f>
        <v/>
      </c>
      <c r="E180" s="335" t="str">
        <f>IF('CLINs &amp; Ceiling Rates'!F182="","",'CLINs &amp; Ceiling Rates'!F182)</f>
        <v/>
      </c>
      <c r="F180" s="388">
        <f>'Labor Loading Matrix'!D823</f>
        <v>0</v>
      </c>
      <c r="G180" s="389">
        <f>'CLINs &amp; Ceiling Rates'!L182</f>
        <v>0</v>
      </c>
      <c r="H180" s="389">
        <f t="shared" si="39"/>
        <v>0</v>
      </c>
      <c r="I180" s="96"/>
      <c r="J180" s="384">
        <f t="shared" si="40"/>
        <v>0</v>
      </c>
      <c r="K180" s="398">
        <f t="shared" si="41"/>
        <v>0</v>
      </c>
      <c r="L180" s="87"/>
      <c r="M180" s="373">
        <f t="shared" si="35"/>
        <v>0</v>
      </c>
      <c r="N180" s="374">
        <f t="shared" si="36"/>
        <v>0</v>
      </c>
      <c r="O180" s="374">
        <f t="shared" si="37"/>
        <v>0</v>
      </c>
      <c r="P180" s="374">
        <f t="shared" si="38"/>
        <v>0</v>
      </c>
    </row>
    <row r="181" spans="1:16" ht="15" hidden="1" customHeight="1" x14ac:dyDescent="0.25">
      <c r="A181" s="396">
        <f>'CLINs &amp; Ceiling Rates'!B183</f>
        <v>0</v>
      </c>
      <c r="B181" s="315">
        <f>'CLINs &amp; Ceiling Rates'!C183</f>
        <v>0</v>
      </c>
      <c r="C181" s="387" t="str">
        <f>'CLINs &amp; Ceiling Rates'!K183</f>
        <v/>
      </c>
      <c r="D181" s="335" t="str">
        <f>IF('CLINs &amp; Ceiling Rates'!E183="","",'CLINs &amp; Ceiling Rates'!E183)</f>
        <v/>
      </c>
      <c r="E181" s="335" t="str">
        <f>IF('CLINs &amp; Ceiling Rates'!F183="","",'CLINs &amp; Ceiling Rates'!F183)</f>
        <v/>
      </c>
      <c r="F181" s="388">
        <f>'Labor Loading Matrix'!D824</f>
        <v>0</v>
      </c>
      <c r="G181" s="389">
        <f>'CLINs &amp; Ceiling Rates'!L183</f>
        <v>0</v>
      </c>
      <c r="H181" s="389">
        <f t="shared" si="39"/>
        <v>0</v>
      </c>
      <c r="I181" s="96"/>
      <c r="J181" s="384">
        <f t="shared" si="40"/>
        <v>0</v>
      </c>
      <c r="K181" s="398">
        <f t="shared" si="41"/>
        <v>0</v>
      </c>
      <c r="L181" s="87"/>
      <c r="M181" s="373">
        <f t="shared" si="35"/>
        <v>0</v>
      </c>
      <c r="N181" s="374">
        <f t="shared" si="36"/>
        <v>0</v>
      </c>
      <c r="O181" s="374">
        <f t="shared" si="37"/>
        <v>0</v>
      </c>
      <c r="P181" s="374">
        <f t="shared" si="38"/>
        <v>0</v>
      </c>
    </row>
    <row r="182" spans="1:16" ht="15" hidden="1" customHeight="1" x14ac:dyDescent="0.25">
      <c r="A182" s="396">
        <f>'CLINs &amp; Ceiling Rates'!B184</f>
        <v>0</v>
      </c>
      <c r="B182" s="315">
        <f>'CLINs &amp; Ceiling Rates'!C184</f>
        <v>0</v>
      </c>
      <c r="C182" s="387" t="str">
        <f>'CLINs &amp; Ceiling Rates'!K184</f>
        <v/>
      </c>
      <c r="D182" s="335" t="str">
        <f>IF('CLINs &amp; Ceiling Rates'!E184="","",'CLINs &amp; Ceiling Rates'!E184)</f>
        <v/>
      </c>
      <c r="E182" s="335" t="str">
        <f>IF('CLINs &amp; Ceiling Rates'!F184="","",'CLINs &amp; Ceiling Rates'!F184)</f>
        <v/>
      </c>
      <c r="F182" s="388">
        <f>'Labor Loading Matrix'!D825</f>
        <v>0</v>
      </c>
      <c r="G182" s="389">
        <f>'CLINs &amp; Ceiling Rates'!L184</f>
        <v>0</v>
      </c>
      <c r="H182" s="389">
        <f t="shared" si="39"/>
        <v>0</v>
      </c>
      <c r="I182" s="96"/>
      <c r="J182" s="384">
        <f t="shared" si="40"/>
        <v>0</v>
      </c>
      <c r="K182" s="398">
        <f t="shared" si="41"/>
        <v>0</v>
      </c>
      <c r="L182" s="87"/>
      <c r="M182" s="373">
        <f t="shared" si="35"/>
        <v>0</v>
      </c>
      <c r="N182" s="374">
        <f t="shared" si="36"/>
        <v>0</v>
      </c>
      <c r="O182" s="374">
        <f t="shared" si="37"/>
        <v>0</v>
      </c>
      <c r="P182" s="374">
        <f t="shared" si="38"/>
        <v>0</v>
      </c>
    </row>
    <row r="183" spans="1:16" ht="15" hidden="1" customHeight="1" x14ac:dyDescent="0.25">
      <c r="A183" s="396">
        <f>'CLINs &amp; Ceiling Rates'!B185</f>
        <v>0</v>
      </c>
      <c r="B183" s="315">
        <f>'CLINs &amp; Ceiling Rates'!C185</f>
        <v>0</v>
      </c>
      <c r="C183" s="387" t="str">
        <f>'CLINs &amp; Ceiling Rates'!K185</f>
        <v/>
      </c>
      <c r="D183" s="335" t="str">
        <f>IF('CLINs &amp; Ceiling Rates'!E185="","",'CLINs &amp; Ceiling Rates'!E185)</f>
        <v/>
      </c>
      <c r="E183" s="335" t="str">
        <f>IF('CLINs &amp; Ceiling Rates'!F185="","",'CLINs &amp; Ceiling Rates'!F185)</f>
        <v/>
      </c>
      <c r="F183" s="388">
        <f>'Labor Loading Matrix'!D826</f>
        <v>0</v>
      </c>
      <c r="G183" s="389">
        <f>'CLINs &amp; Ceiling Rates'!L185</f>
        <v>0</v>
      </c>
      <c r="H183" s="389">
        <f t="shared" si="39"/>
        <v>0</v>
      </c>
      <c r="I183" s="96"/>
      <c r="J183" s="384">
        <f t="shared" si="40"/>
        <v>0</v>
      </c>
      <c r="K183" s="398">
        <f t="shared" si="41"/>
        <v>0</v>
      </c>
      <c r="L183" s="87"/>
      <c r="M183" s="373">
        <f t="shared" si="35"/>
        <v>0</v>
      </c>
      <c r="N183" s="374">
        <f t="shared" si="36"/>
        <v>0</v>
      </c>
      <c r="O183" s="374">
        <f t="shared" si="37"/>
        <v>0</v>
      </c>
      <c r="P183" s="374">
        <f t="shared" si="38"/>
        <v>0</v>
      </c>
    </row>
    <row r="184" spans="1:16" ht="15" hidden="1" customHeight="1" x14ac:dyDescent="0.25">
      <c r="A184" s="396">
        <f>'CLINs &amp; Ceiling Rates'!B186</f>
        <v>0</v>
      </c>
      <c r="B184" s="315">
        <f>'CLINs &amp; Ceiling Rates'!C186</f>
        <v>0</v>
      </c>
      <c r="C184" s="387" t="str">
        <f>'CLINs &amp; Ceiling Rates'!K186</f>
        <v/>
      </c>
      <c r="D184" s="335" t="str">
        <f>IF('CLINs &amp; Ceiling Rates'!E186="","",'CLINs &amp; Ceiling Rates'!E186)</f>
        <v/>
      </c>
      <c r="E184" s="335" t="str">
        <f>IF('CLINs &amp; Ceiling Rates'!F186="","",'CLINs &amp; Ceiling Rates'!F186)</f>
        <v/>
      </c>
      <c r="F184" s="388">
        <f>'Labor Loading Matrix'!D827</f>
        <v>0</v>
      </c>
      <c r="G184" s="389">
        <f>'CLINs &amp; Ceiling Rates'!L186</f>
        <v>0</v>
      </c>
      <c r="H184" s="389">
        <f t="shared" si="39"/>
        <v>0</v>
      </c>
      <c r="I184" s="96"/>
      <c r="J184" s="384">
        <f t="shared" si="40"/>
        <v>0</v>
      </c>
      <c r="K184" s="398">
        <f t="shared" si="41"/>
        <v>0</v>
      </c>
      <c r="L184" s="87"/>
      <c r="M184" s="373">
        <f t="shared" si="35"/>
        <v>0</v>
      </c>
      <c r="N184" s="374">
        <f t="shared" si="36"/>
        <v>0</v>
      </c>
      <c r="O184" s="374">
        <f t="shared" si="37"/>
        <v>0</v>
      </c>
      <c r="P184" s="374">
        <f t="shared" si="38"/>
        <v>0</v>
      </c>
    </row>
    <row r="185" spans="1:16" ht="15" hidden="1" customHeight="1" x14ac:dyDescent="0.25">
      <c r="A185" s="396">
        <f>'CLINs &amp; Ceiling Rates'!B187</f>
        <v>0</v>
      </c>
      <c r="B185" s="315">
        <f>'CLINs &amp; Ceiling Rates'!C187</f>
        <v>0</v>
      </c>
      <c r="C185" s="387" t="str">
        <f>'CLINs &amp; Ceiling Rates'!K187</f>
        <v/>
      </c>
      <c r="D185" s="335" t="str">
        <f>IF('CLINs &amp; Ceiling Rates'!E187="","",'CLINs &amp; Ceiling Rates'!E187)</f>
        <v/>
      </c>
      <c r="E185" s="335" t="str">
        <f>IF('CLINs &amp; Ceiling Rates'!F187="","",'CLINs &amp; Ceiling Rates'!F187)</f>
        <v/>
      </c>
      <c r="F185" s="388">
        <f>'Labor Loading Matrix'!D828</f>
        <v>0</v>
      </c>
      <c r="G185" s="389">
        <f>'CLINs &amp; Ceiling Rates'!L187</f>
        <v>0</v>
      </c>
      <c r="H185" s="389">
        <f t="shared" si="39"/>
        <v>0</v>
      </c>
      <c r="I185" s="96"/>
      <c r="J185" s="384">
        <f t="shared" si="40"/>
        <v>0</v>
      </c>
      <c r="K185" s="398">
        <f t="shared" si="41"/>
        <v>0</v>
      </c>
      <c r="L185" s="87"/>
      <c r="M185" s="373">
        <f t="shared" si="35"/>
        <v>0</v>
      </c>
      <c r="N185" s="374">
        <f t="shared" si="36"/>
        <v>0</v>
      </c>
      <c r="O185" s="374">
        <f t="shared" si="37"/>
        <v>0</v>
      </c>
      <c r="P185" s="374">
        <f t="shared" si="38"/>
        <v>0</v>
      </c>
    </row>
    <row r="186" spans="1:16" ht="15" hidden="1" customHeight="1" x14ac:dyDescent="0.25">
      <c r="A186" s="396">
        <f>'CLINs &amp; Ceiling Rates'!B188</f>
        <v>0</v>
      </c>
      <c r="B186" s="315">
        <f>'CLINs &amp; Ceiling Rates'!C188</f>
        <v>0</v>
      </c>
      <c r="C186" s="387" t="str">
        <f>'CLINs &amp; Ceiling Rates'!K188</f>
        <v/>
      </c>
      <c r="D186" s="335" t="str">
        <f>IF('CLINs &amp; Ceiling Rates'!E188="","",'CLINs &amp; Ceiling Rates'!E188)</f>
        <v/>
      </c>
      <c r="E186" s="335" t="str">
        <f>IF('CLINs &amp; Ceiling Rates'!F188="","",'CLINs &amp; Ceiling Rates'!F188)</f>
        <v/>
      </c>
      <c r="F186" s="388">
        <f>'Labor Loading Matrix'!D829</f>
        <v>0</v>
      </c>
      <c r="G186" s="389">
        <f>'CLINs &amp; Ceiling Rates'!L188</f>
        <v>0</v>
      </c>
      <c r="H186" s="389">
        <f t="shared" si="39"/>
        <v>0</v>
      </c>
      <c r="I186" s="96"/>
      <c r="J186" s="384">
        <f t="shared" si="40"/>
        <v>0</v>
      </c>
      <c r="K186" s="398">
        <f t="shared" si="41"/>
        <v>0</v>
      </c>
      <c r="L186" s="87"/>
      <c r="M186" s="373">
        <f t="shared" si="35"/>
        <v>0</v>
      </c>
      <c r="N186" s="374">
        <f t="shared" si="36"/>
        <v>0</v>
      </c>
      <c r="O186" s="374">
        <f t="shared" si="37"/>
        <v>0</v>
      </c>
      <c r="P186" s="374">
        <f t="shared" si="38"/>
        <v>0</v>
      </c>
    </row>
    <row r="187" spans="1:16" ht="15" hidden="1" customHeight="1" x14ac:dyDescent="0.25">
      <c r="A187" s="396">
        <f>'CLINs &amp; Ceiling Rates'!B189</f>
        <v>0</v>
      </c>
      <c r="B187" s="315">
        <f>'CLINs &amp; Ceiling Rates'!C189</f>
        <v>0</v>
      </c>
      <c r="C187" s="387" t="str">
        <f>'CLINs &amp; Ceiling Rates'!K189</f>
        <v/>
      </c>
      <c r="D187" s="335" t="str">
        <f>IF('CLINs &amp; Ceiling Rates'!E189="","",'CLINs &amp; Ceiling Rates'!E189)</f>
        <v/>
      </c>
      <c r="E187" s="335" t="str">
        <f>IF('CLINs &amp; Ceiling Rates'!F189="","",'CLINs &amp; Ceiling Rates'!F189)</f>
        <v/>
      </c>
      <c r="F187" s="388">
        <f>'Labor Loading Matrix'!D830</f>
        <v>0</v>
      </c>
      <c r="G187" s="389">
        <f>'CLINs &amp; Ceiling Rates'!L189</f>
        <v>0</v>
      </c>
      <c r="H187" s="389">
        <f t="shared" si="39"/>
        <v>0</v>
      </c>
      <c r="I187" s="96"/>
      <c r="J187" s="384">
        <f t="shared" si="40"/>
        <v>0</v>
      </c>
      <c r="K187" s="398">
        <f t="shared" si="41"/>
        <v>0</v>
      </c>
      <c r="L187" s="87"/>
      <c r="M187" s="373">
        <f t="shared" si="35"/>
        <v>0</v>
      </c>
      <c r="N187" s="374">
        <f t="shared" si="36"/>
        <v>0</v>
      </c>
      <c r="O187" s="374">
        <f t="shared" si="37"/>
        <v>0</v>
      </c>
      <c r="P187" s="374">
        <f t="shared" si="38"/>
        <v>0</v>
      </c>
    </row>
    <row r="188" spans="1:16" ht="15" hidden="1" customHeight="1" x14ac:dyDescent="0.25">
      <c r="A188" s="396">
        <f>'CLINs &amp; Ceiling Rates'!B190</f>
        <v>0</v>
      </c>
      <c r="B188" s="315">
        <f>'CLINs &amp; Ceiling Rates'!C190</f>
        <v>0</v>
      </c>
      <c r="C188" s="387" t="str">
        <f>'CLINs &amp; Ceiling Rates'!K190</f>
        <v/>
      </c>
      <c r="D188" s="335" t="str">
        <f>IF('CLINs &amp; Ceiling Rates'!E190="","",'CLINs &amp; Ceiling Rates'!E190)</f>
        <v/>
      </c>
      <c r="E188" s="335" t="str">
        <f>IF('CLINs &amp; Ceiling Rates'!F190="","",'CLINs &amp; Ceiling Rates'!F190)</f>
        <v/>
      </c>
      <c r="F188" s="388">
        <f>'Labor Loading Matrix'!D831</f>
        <v>0</v>
      </c>
      <c r="G188" s="389">
        <f>'CLINs &amp; Ceiling Rates'!L190</f>
        <v>0</v>
      </c>
      <c r="H188" s="389">
        <f t="shared" si="39"/>
        <v>0</v>
      </c>
      <c r="I188" s="96"/>
      <c r="J188" s="384">
        <f t="shared" si="40"/>
        <v>0</v>
      </c>
      <c r="K188" s="398">
        <f t="shared" si="41"/>
        <v>0</v>
      </c>
      <c r="L188" s="87"/>
      <c r="M188" s="373">
        <f t="shared" si="35"/>
        <v>0</v>
      </c>
      <c r="N188" s="374">
        <f t="shared" si="36"/>
        <v>0</v>
      </c>
      <c r="O188" s="374">
        <f t="shared" si="37"/>
        <v>0</v>
      </c>
      <c r="P188" s="374">
        <f t="shared" si="38"/>
        <v>0</v>
      </c>
    </row>
    <row r="189" spans="1:16" ht="15" hidden="1" customHeight="1" x14ac:dyDescent="0.25">
      <c r="A189" s="396">
        <f>'CLINs &amp; Ceiling Rates'!B191</f>
        <v>0</v>
      </c>
      <c r="B189" s="315">
        <f>'CLINs &amp; Ceiling Rates'!C191</f>
        <v>0</v>
      </c>
      <c r="C189" s="387" t="str">
        <f>'CLINs &amp; Ceiling Rates'!K191</f>
        <v/>
      </c>
      <c r="D189" s="335" t="str">
        <f>IF('CLINs &amp; Ceiling Rates'!E191="","",'CLINs &amp; Ceiling Rates'!E191)</f>
        <v/>
      </c>
      <c r="E189" s="335" t="str">
        <f>IF('CLINs &amp; Ceiling Rates'!F191="","",'CLINs &amp; Ceiling Rates'!F191)</f>
        <v/>
      </c>
      <c r="F189" s="388">
        <f>'Labor Loading Matrix'!D832</f>
        <v>0</v>
      </c>
      <c r="G189" s="389">
        <f>'CLINs &amp; Ceiling Rates'!L191</f>
        <v>0</v>
      </c>
      <c r="H189" s="389">
        <f t="shared" si="39"/>
        <v>0</v>
      </c>
      <c r="I189" s="96"/>
      <c r="J189" s="384">
        <f t="shared" si="40"/>
        <v>0</v>
      </c>
      <c r="K189" s="398">
        <f t="shared" si="41"/>
        <v>0</v>
      </c>
      <c r="L189" s="87"/>
      <c r="M189" s="373">
        <f t="shared" si="35"/>
        <v>0</v>
      </c>
      <c r="N189" s="374">
        <f t="shared" si="36"/>
        <v>0</v>
      </c>
      <c r="O189" s="374">
        <f t="shared" si="37"/>
        <v>0</v>
      </c>
      <c r="P189" s="374">
        <f t="shared" si="38"/>
        <v>0</v>
      </c>
    </row>
    <row r="190" spans="1:16" ht="15" hidden="1" customHeight="1" x14ac:dyDescent="0.25">
      <c r="A190" s="396">
        <f>'CLINs &amp; Ceiling Rates'!B192</f>
        <v>0</v>
      </c>
      <c r="B190" s="315">
        <f>'CLINs &amp; Ceiling Rates'!C192</f>
        <v>0</v>
      </c>
      <c r="C190" s="387" t="str">
        <f>'CLINs &amp; Ceiling Rates'!K192</f>
        <v/>
      </c>
      <c r="D190" s="335" t="str">
        <f>IF('CLINs &amp; Ceiling Rates'!E192="","",'CLINs &amp; Ceiling Rates'!E192)</f>
        <v/>
      </c>
      <c r="E190" s="335" t="str">
        <f>IF('CLINs &amp; Ceiling Rates'!F192="","",'CLINs &amp; Ceiling Rates'!F192)</f>
        <v/>
      </c>
      <c r="F190" s="388">
        <f>'Labor Loading Matrix'!D833</f>
        <v>0</v>
      </c>
      <c r="G190" s="389">
        <f>'CLINs &amp; Ceiling Rates'!L192</f>
        <v>0</v>
      </c>
      <c r="H190" s="389">
        <f t="shared" si="39"/>
        <v>0</v>
      </c>
      <c r="I190" s="96"/>
      <c r="J190" s="384">
        <f t="shared" si="40"/>
        <v>0</v>
      </c>
      <c r="K190" s="398">
        <f t="shared" si="41"/>
        <v>0</v>
      </c>
      <c r="L190" s="87"/>
      <c r="M190" s="373">
        <f t="shared" si="35"/>
        <v>0</v>
      </c>
      <c r="N190" s="374">
        <f t="shared" si="36"/>
        <v>0</v>
      </c>
      <c r="O190" s="374">
        <f t="shared" si="37"/>
        <v>0</v>
      </c>
      <c r="P190" s="374">
        <f t="shared" si="38"/>
        <v>0</v>
      </c>
    </row>
    <row r="191" spans="1:16" ht="15" hidden="1" customHeight="1" x14ac:dyDescent="0.25">
      <c r="A191" s="396">
        <f>'CLINs &amp; Ceiling Rates'!B193</f>
        <v>0</v>
      </c>
      <c r="B191" s="315">
        <f>'CLINs &amp; Ceiling Rates'!C193</f>
        <v>0</v>
      </c>
      <c r="C191" s="387" t="str">
        <f>'CLINs &amp; Ceiling Rates'!K193</f>
        <v/>
      </c>
      <c r="D191" s="335" t="str">
        <f>IF('CLINs &amp; Ceiling Rates'!E193="","",'CLINs &amp; Ceiling Rates'!E193)</f>
        <v/>
      </c>
      <c r="E191" s="335" t="str">
        <f>IF('CLINs &amp; Ceiling Rates'!F193="","",'CLINs &amp; Ceiling Rates'!F193)</f>
        <v/>
      </c>
      <c r="F191" s="388">
        <f>'Labor Loading Matrix'!D834</f>
        <v>0</v>
      </c>
      <c r="G191" s="389">
        <f>'CLINs &amp; Ceiling Rates'!L193</f>
        <v>0</v>
      </c>
      <c r="H191" s="389">
        <f t="shared" si="39"/>
        <v>0</v>
      </c>
      <c r="I191" s="96"/>
      <c r="J191" s="384">
        <f t="shared" si="40"/>
        <v>0</v>
      </c>
      <c r="K191" s="398">
        <f t="shared" si="41"/>
        <v>0</v>
      </c>
      <c r="L191" s="87"/>
      <c r="M191" s="373">
        <f t="shared" si="35"/>
        <v>0</v>
      </c>
      <c r="N191" s="374">
        <f t="shared" si="36"/>
        <v>0</v>
      </c>
      <c r="O191" s="374">
        <f t="shared" si="37"/>
        <v>0</v>
      </c>
      <c r="P191" s="374">
        <f t="shared" si="38"/>
        <v>0</v>
      </c>
    </row>
    <row r="192" spans="1:16" ht="15" hidden="1" customHeight="1" x14ac:dyDescent="0.25">
      <c r="A192" s="396">
        <f>'CLINs &amp; Ceiling Rates'!B194</f>
        <v>0</v>
      </c>
      <c r="B192" s="315">
        <f>'CLINs &amp; Ceiling Rates'!C194</f>
        <v>0</v>
      </c>
      <c r="C192" s="387" t="str">
        <f>'CLINs &amp; Ceiling Rates'!K194</f>
        <v/>
      </c>
      <c r="D192" s="335" t="str">
        <f>IF('CLINs &amp; Ceiling Rates'!E194="","",'CLINs &amp; Ceiling Rates'!E194)</f>
        <v/>
      </c>
      <c r="E192" s="335" t="str">
        <f>IF('CLINs &amp; Ceiling Rates'!F194="","",'CLINs &amp; Ceiling Rates'!F194)</f>
        <v/>
      </c>
      <c r="F192" s="388">
        <f>'Labor Loading Matrix'!D835</f>
        <v>0</v>
      </c>
      <c r="G192" s="389">
        <f>'CLINs &amp; Ceiling Rates'!L194</f>
        <v>0</v>
      </c>
      <c r="H192" s="389">
        <f t="shared" si="39"/>
        <v>0</v>
      </c>
      <c r="I192" s="96"/>
      <c r="J192" s="384">
        <f t="shared" si="40"/>
        <v>0</v>
      </c>
      <c r="K192" s="398">
        <f t="shared" si="41"/>
        <v>0</v>
      </c>
      <c r="L192" s="87"/>
      <c r="M192" s="373">
        <f t="shared" si="35"/>
        <v>0</v>
      </c>
      <c r="N192" s="374">
        <f t="shared" si="36"/>
        <v>0</v>
      </c>
      <c r="O192" s="374">
        <f t="shared" si="37"/>
        <v>0</v>
      </c>
      <c r="P192" s="374">
        <f t="shared" si="38"/>
        <v>0</v>
      </c>
    </row>
    <row r="193" spans="1:16" ht="15" hidden="1" customHeight="1" x14ac:dyDescent="0.25">
      <c r="A193" s="396">
        <f>'CLINs &amp; Ceiling Rates'!B195</f>
        <v>0</v>
      </c>
      <c r="B193" s="315">
        <f>'CLINs &amp; Ceiling Rates'!C195</f>
        <v>0</v>
      </c>
      <c r="C193" s="387" t="str">
        <f>'CLINs &amp; Ceiling Rates'!K195</f>
        <v/>
      </c>
      <c r="D193" s="335" t="str">
        <f>IF('CLINs &amp; Ceiling Rates'!E195="","",'CLINs &amp; Ceiling Rates'!E195)</f>
        <v/>
      </c>
      <c r="E193" s="335" t="str">
        <f>IF('CLINs &amp; Ceiling Rates'!F195="","",'CLINs &amp; Ceiling Rates'!F195)</f>
        <v/>
      </c>
      <c r="F193" s="388">
        <f>'Labor Loading Matrix'!D836</f>
        <v>0</v>
      </c>
      <c r="G193" s="389">
        <f>'CLINs &amp; Ceiling Rates'!L195</f>
        <v>0</v>
      </c>
      <c r="H193" s="389">
        <f t="shared" si="39"/>
        <v>0</v>
      </c>
      <c r="I193" s="96"/>
      <c r="J193" s="384">
        <f t="shared" si="40"/>
        <v>0</v>
      </c>
      <c r="K193" s="398">
        <f t="shared" si="41"/>
        <v>0</v>
      </c>
      <c r="L193" s="87"/>
      <c r="M193" s="373">
        <f t="shared" si="35"/>
        <v>0</v>
      </c>
      <c r="N193" s="374">
        <f t="shared" si="36"/>
        <v>0</v>
      </c>
      <c r="O193" s="374">
        <f t="shared" si="37"/>
        <v>0</v>
      </c>
      <c r="P193" s="374">
        <f t="shared" si="38"/>
        <v>0</v>
      </c>
    </row>
    <row r="194" spans="1:16" ht="15" hidden="1" customHeight="1" x14ac:dyDescent="0.25">
      <c r="A194" s="396">
        <f>'CLINs &amp; Ceiling Rates'!B196</f>
        <v>0</v>
      </c>
      <c r="B194" s="315">
        <f>'CLINs &amp; Ceiling Rates'!C196</f>
        <v>0</v>
      </c>
      <c r="C194" s="387" t="str">
        <f>'CLINs &amp; Ceiling Rates'!K196</f>
        <v/>
      </c>
      <c r="D194" s="335" t="str">
        <f>IF('CLINs &amp; Ceiling Rates'!E196="","",'CLINs &amp; Ceiling Rates'!E196)</f>
        <v/>
      </c>
      <c r="E194" s="335" t="str">
        <f>IF('CLINs &amp; Ceiling Rates'!F196="","",'CLINs &amp; Ceiling Rates'!F196)</f>
        <v/>
      </c>
      <c r="F194" s="388">
        <f>'Labor Loading Matrix'!D837</f>
        <v>0</v>
      </c>
      <c r="G194" s="389">
        <f>'CLINs &amp; Ceiling Rates'!L196</f>
        <v>0</v>
      </c>
      <c r="H194" s="389">
        <f t="shared" si="39"/>
        <v>0</v>
      </c>
      <c r="I194" s="96"/>
      <c r="J194" s="384">
        <f t="shared" si="40"/>
        <v>0</v>
      </c>
      <c r="K194" s="398">
        <f t="shared" si="41"/>
        <v>0</v>
      </c>
      <c r="L194" s="87"/>
      <c r="M194" s="373">
        <f t="shared" si="35"/>
        <v>0</v>
      </c>
      <c r="N194" s="374">
        <f t="shared" si="36"/>
        <v>0</v>
      </c>
      <c r="O194" s="374">
        <f t="shared" si="37"/>
        <v>0</v>
      </c>
      <c r="P194" s="374">
        <f t="shared" si="38"/>
        <v>0</v>
      </c>
    </row>
    <row r="195" spans="1:16" ht="15" hidden="1" customHeight="1" x14ac:dyDescent="0.25">
      <c r="A195" s="396">
        <f>'CLINs &amp; Ceiling Rates'!B197</f>
        <v>0</v>
      </c>
      <c r="B195" s="315">
        <f>'CLINs &amp; Ceiling Rates'!C197</f>
        <v>0</v>
      </c>
      <c r="C195" s="387" t="str">
        <f>'CLINs &amp; Ceiling Rates'!K197</f>
        <v/>
      </c>
      <c r="D195" s="335" t="str">
        <f>IF('CLINs &amp; Ceiling Rates'!E197="","",'CLINs &amp; Ceiling Rates'!E197)</f>
        <v/>
      </c>
      <c r="E195" s="335" t="str">
        <f>IF('CLINs &amp; Ceiling Rates'!F197="","",'CLINs &amp; Ceiling Rates'!F197)</f>
        <v/>
      </c>
      <c r="F195" s="388">
        <f>'Labor Loading Matrix'!D838</f>
        <v>0</v>
      </c>
      <c r="G195" s="389">
        <f>'CLINs &amp; Ceiling Rates'!L197</f>
        <v>0</v>
      </c>
      <c r="H195" s="389">
        <f t="shared" si="39"/>
        <v>0</v>
      </c>
      <c r="I195" s="96"/>
      <c r="J195" s="384">
        <f t="shared" si="40"/>
        <v>0</v>
      </c>
      <c r="K195" s="398">
        <f t="shared" si="41"/>
        <v>0</v>
      </c>
      <c r="L195" s="87"/>
      <c r="M195" s="373">
        <f t="shared" si="35"/>
        <v>0</v>
      </c>
      <c r="N195" s="374">
        <f t="shared" si="36"/>
        <v>0</v>
      </c>
      <c r="O195" s="374">
        <f t="shared" si="37"/>
        <v>0</v>
      </c>
      <c r="P195" s="374">
        <f t="shared" si="38"/>
        <v>0</v>
      </c>
    </row>
    <row r="196" spans="1:16" ht="15" hidden="1" customHeight="1" x14ac:dyDescent="0.25">
      <c r="A196" s="396">
        <f>'CLINs &amp; Ceiling Rates'!B198</f>
        <v>0</v>
      </c>
      <c r="B196" s="315">
        <f>'CLINs &amp; Ceiling Rates'!C198</f>
        <v>0</v>
      </c>
      <c r="C196" s="387" t="str">
        <f>'CLINs &amp; Ceiling Rates'!K198</f>
        <v/>
      </c>
      <c r="D196" s="335" t="str">
        <f>IF('CLINs &amp; Ceiling Rates'!E198="","",'CLINs &amp; Ceiling Rates'!E198)</f>
        <v/>
      </c>
      <c r="E196" s="335" t="str">
        <f>IF('CLINs &amp; Ceiling Rates'!F198="","",'CLINs &amp; Ceiling Rates'!F198)</f>
        <v/>
      </c>
      <c r="F196" s="388">
        <f>'Labor Loading Matrix'!D839</f>
        <v>0</v>
      </c>
      <c r="G196" s="389">
        <f>'CLINs &amp; Ceiling Rates'!L198</f>
        <v>0</v>
      </c>
      <c r="H196" s="389">
        <f t="shared" si="39"/>
        <v>0</v>
      </c>
      <c r="I196" s="96"/>
      <c r="J196" s="384">
        <f t="shared" si="40"/>
        <v>0</v>
      </c>
      <c r="K196" s="398">
        <f t="shared" si="41"/>
        <v>0</v>
      </c>
      <c r="L196" s="87"/>
      <c r="M196" s="373">
        <f t="shared" si="35"/>
        <v>0</v>
      </c>
      <c r="N196" s="374">
        <f t="shared" si="36"/>
        <v>0</v>
      </c>
      <c r="O196" s="374">
        <f t="shared" si="37"/>
        <v>0</v>
      </c>
      <c r="P196" s="374">
        <f t="shared" si="38"/>
        <v>0</v>
      </c>
    </row>
    <row r="197" spans="1:16" ht="15" hidden="1" customHeight="1" x14ac:dyDescent="0.25">
      <c r="A197" s="396">
        <f>'CLINs &amp; Ceiling Rates'!B199</f>
        <v>0</v>
      </c>
      <c r="B197" s="315">
        <f>'CLINs &amp; Ceiling Rates'!C199</f>
        <v>0</v>
      </c>
      <c r="C197" s="387" t="str">
        <f>'CLINs &amp; Ceiling Rates'!K199</f>
        <v/>
      </c>
      <c r="D197" s="335" t="str">
        <f>IF('CLINs &amp; Ceiling Rates'!E199="","",'CLINs &amp; Ceiling Rates'!E199)</f>
        <v/>
      </c>
      <c r="E197" s="335" t="str">
        <f>IF('CLINs &amp; Ceiling Rates'!F199="","",'CLINs &amp; Ceiling Rates'!F199)</f>
        <v/>
      </c>
      <c r="F197" s="388">
        <f>'Labor Loading Matrix'!D840</f>
        <v>0</v>
      </c>
      <c r="G197" s="389">
        <f>'CLINs &amp; Ceiling Rates'!L199</f>
        <v>0</v>
      </c>
      <c r="H197" s="389">
        <f t="shared" si="39"/>
        <v>0</v>
      </c>
      <c r="I197" s="96"/>
      <c r="J197" s="384">
        <f t="shared" si="40"/>
        <v>0</v>
      </c>
      <c r="K197" s="398">
        <f t="shared" si="41"/>
        <v>0</v>
      </c>
      <c r="L197" s="87"/>
      <c r="M197" s="373">
        <f t="shared" si="35"/>
        <v>0</v>
      </c>
      <c r="N197" s="374">
        <f t="shared" si="36"/>
        <v>0</v>
      </c>
      <c r="O197" s="374">
        <f t="shared" si="37"/>
        <v>0</v>
      </c>
      <c r="P197" s="374">
        <f t="shared" si="38"/>
        <v>0</v>
      </c>
    </row>
    <row r="198" spans="1:16" ht="15" hidden="1" customHeight="1" x14ac:dyDescent="0.25">
      <c r="A198" s="396">
        <f>'CLINs &amp; Ceiling Rates'!B200</f>
        <v>0</v>
      </c>
      <c r="B198" s="315">
        <f>'CLINs &amp; Ceiling Rates'!C200</f>
        <v>0</v>
      </c>
      <c r="C198" s="387" t="str">
        <f>'CLINs &amp; Ceiling Rates'!K200</f>
        <v/>
      </c>
      <c r="D198" s="335" t="str">
        <f>IF('CLINs &amp; Ceiling Rates'!E200="","",'CLINs &amp; Ceiling Rates'!E200)</f>
        <v/>
      </c>
      <c r="E198" s="335" t="str">
        <f>IF('CLINs &amp; Ceiling Rates'!F200="","",'CLINs &amp; Ceiling Rates'!F200)</f>
        <v/>
      </c>
      <c r="F198" s="388">
        <f>'Labor Loading Matrix'!D841</f>
        <v>0</v>
      </c>
      <c r="G198" s="389">
        <f>'CLINs &amp; Ceiling Rates'!L200</f>
        <v>0</v>
      </c>
      <c r="H198" s="389">
        <f t="shared" si="39"/>
        <v>0</v>
      </c>
      <c r="I198" s="96"/>
      <c r="J198" s="384">
        <f t="shared" si="40"/>
        <v>0</v>
      </c>
      <c r="K198" s="398">
        <f t="shared" si="41"/>
        <v>0</v>
      </c>
      <c r="L198" s="87"/>
      <c r="M198" s="373">
        <f t="shared" ref="M198:M203" si="42">IF(D198&lt;&gt;"Subcontractor",F198/F$216, 0)</f>
        <v>0</v>
      </c>
      <c r="N198" s="374">
        <f t="shared" ref="N198:N203" si="43">IFERROR(IF(D198="Subcontractor",F198/F$216, 0),0)</f>
        <v>0</v>
      </c>
      <c r="O198" s="374">
        <f t="shared" ref="O198:O203" si="44">IFERROR(IF(D198&lt;&gt;"Subcontractor",$K198/$K$216, 0),0)</f>
        <v>0</v>
      </c>
      <c r="P198" s="374">
        <f t="shared" ref="P198:P203" si="45">IFERROR(IF(D198="Subcontractor",$K198/$K$216, 0),0)</f>
        <v>0</v>
      </c>
    </row>
    <row r="199" spans="1:16" ht="15" hidden="1" customHeight="1" x14ac:dyDescent="0.25">
      <c r="A199" s="396">
        <f>'CLINs &amp; Ceiling Rates'!B201</f>
        <v>0</v>
      </c>
      <c r="B199" s="315">
        <f>'CLINs &amp; Ceiling Rates'!C201</f>
        <v>0</v>
      </c>
      <c r="C199" s="387" t="str">
        <f>'CLINs &amp; Ceiling Rates'!K201</f>
        <v/>
      </c>
      <c r="D199" s="335" t="str">
        <f>IF('CLINs &amp; Ceiling Rates'!E201="","",'CLINs &amp; Ceiling Rates'!E201)</f>
        <v/>
      </c>
      <c r="E199" s="335" t="str">
        <f>IF('CLINs &amp; Ceiling Rates'!F201="","",'CLINs &amp; Ceiling Rates'!F201)</f>
        <v/>
      </c>
      <c r="F199" s="388">
        <f>'Labor Loading Matrix'!D842</f>
        <v>0</v>
      </c>
      <c r="G199" s="389">
        <f>'CLINs &amp; Ceiling Rates'!L201</f>
        <v>0</v>
      </c>
      <c r="H199" s="389">
        <f t="shared" si="39"/>
        <v>0</v>
      </c>
      <c r="I199" s="96"/>
      <c r="J199" s="384">
        <f t="shared" si="40"/>
        <v>0</v>
      </c>
      <c r="K199" s="398">
        <f t="shared" si="41"/>
        <v>0</v>
      </c>
      <c r="L199" s="87"/>
      <c r="M199" s="373">
        <f t="shared" si="42"/>
        <v>0</v>
      </c>
      <c r="N199" s="374">
        <f t="shared" si="43"/>
        <v>0</v>
      </c>
      <c r="O199" s="374">
        <f t="shared" si="44"/>
        <v>0</v>
      </c>
      <c r="P199" s="374">
        <f t="shared" si="45"/>
        <v>0</v>
      </c>
    </row>
    <row r="200" spans="1:16" ht="15" hidden="1" customHeight="1" x14ac:dyDescent="0.25">
      <c r="A200" s="396">
        <f>'CLINs &amp; Ceiling Rates'!B202</f>
        <v>0</v>
      </c>
      <c r="B200" s="315">
        <f>'CLINs &amp; Ceiling Rates'!C202</f>
        <v>0</v>
      </c>
      <c r="C200" s="387" t="str">
        <f>'CLINs &amp; Ceiling Rates'!K202</f>
        <v/>
      </c>
      <c r="D200" s="335" t="str">
        <f>IF('CLINs &amp; Ceiling Rates'!E202="","",'CLINs &amp; Ceiling Rates'!E202)</f>
        <v/>
      </c>
      <c r="E200" s="335" t="str">
        <f>IF('CLINs &amp; Ceiling Rates'!F202="","",'CLINs &amp; Ceiling Rates'!F202)</f>
        <v/>
      </c>
      <c r="F200" s="388">
        <f>'Labor Loading Matrix'!D843</f>
        <v>0</v>
      </c>
      <c r="G200" s="389">
        <f>'CLINs &amp; Ceiling Rates'!L202</f>
        <v>0</v>
      </c>
      <c r="H200" s="389">
        <f t="shared" si="39"/>
        <v>0</v>
      </c>
      <c r="I200" s="96"/>
      <c r="J200" s="384">
        <f t="shared" si="40"/>
        <v>0</v>
      </c>
      <c r="K200" s="398">
        <f t="shared" si="41"/>
        <v>0</v>
      </c>
      <c r="L200" s="87"/>
      <c r="M200" s="373">
        <f t="shared" si="42"/>
        <v>0</v>
      </c>
      <c r="N200" s="374">
        <f t="shared" si="43"/>
        <v>0</v>
      </c>
      <c r="O200" s="374">
        <f t="shared" si="44"/>
        <v>0</v>
      </c>
      <c r="P200" s="374">
        <f t="shared" si="45"/>
        <v>0</v>
      </c>
    </row>
    <row r="201" spans="1:16" ht="15" hidden="1" customHeight="1" x14ac:dyDescent="0.25">
      <c r="A201" s="396">
        <f>'CLINs &amp; Ceiling Rates'!B203</f>
        <v>0</v>
      </c>
      <c r="B201" s="315">
        <f>'CLINs &amp; Ceiling Rates'!C203</f>
        <v>0</v>
      </c>
      <c r="C201" s="387" t="str">
        <f>'CLINs &amp; Ceiling Rates'!K203</f>
        <v/>
      </c>
      <c r="D201" s="335" t="str">
        <f>IF('CLINs &amp; Ceiling Rates'!E203="","",'CLINs &amp; Ceiling Rates'!E203)</f>
        <v/>
      </c>
      <c r="E201" s="335" t="str">
        <f>IF('CLINs &amp; Ceiling Rates'!F203="","",'CLINs &amp; Ceiling Rates'!F203)</f>
        <v/>
      </c>
      <c r="F201" s="388">
        <f>'Labor Loading Matrix'!D844</f>
        <v>0</v>
      </c>
      <c r="G201" s="389">
        <f>'CLINs &amp; Ceiling Rates'!L203</f>
        <v>0</v>
      </c>
      <c r="H201" s="389">
        <f t="shared" si="39"/>
        <v>0</v>
      </c>
      <c r="I201" s="96"/>
      <c r="J201" s="384">
        <f t="shared" si="40"/>
        <v>0</v>
      </c>
      <c r="K201" s="398">
        <f t="shared" si="41"/>
        <v>0</v>
      </c>
      <c r="L201" s="87"/>
      <c r="M201" s="373">
        <f t="shared" si="42"/>
        <v>0</v>
      </c>
      <c r="N201" s="374">
        <f t="shared" si="43"/>
        <v>0</v>
      </c>
      <c r="O201" s="374">
        <f t="shared" si="44"/>
        <v>0</v>
      </c>
      <c r="P201" s="374">
        <f t="shared" si="45"/>
        <v>0</v>
      </c>
    </row>
    <row r="202" spans="1:16" ht="15" hidden="1" customHeight="1" x14ac:dyDescent="0.25">
      <c r="A202" s="396">
        <f>'CLINs &amp; Ceiling Rates'!B204</f>
        <v>0</v>
      </c>
      <c r="B202" s="315">
        <f>'CLINs &amp; Ceiling Rates'!C204</f>
        <v>0</v>
      </c>
      <c r="C202" s="387" t="str">
        <f>'CLINs &amp; Ceiling Rates'!K204</f>
        <v/>
      </c>
      <c r="D202" s="335" t="str">
        <f>IF('CLINs &amp; Ceiling Rates'!E204="","",'CLINs &amp; Ceiling Rates'!E204)</f>
        <v/>
      </c>
      <c r="E202" s="335" t="str">
        <f>IF('CLINs &amp; Ceiling Rates'!F204="","",'CLINs &amp; Ceiling Rates'!F204)</f>
        <v/>
      </c>
      <c r="F202" s="388">
        <f>'Labor Loading Matrix'!D845</f>
        <v>0</v>
      </c>
      <c r="G202" s="389">
        <f>'CLINs &amp; Ceiling Rates'!L204</f>
        <v>0</v>
      </c>
      <c r="H202" s="389">
        <f t="shared" si="39"/>
        <v>0</v>
      </c>
      <c r="I202" s="96"/>
      <c r="J202" s="384">
        <f t="shared" si="40"/>
        <v>0</v>
      </c>
      <c r="K202" s="398">
        <f t="shared" si="41"/>
        <v>0</v>
      </c>
      <c r="L202" s="87"/>
      <c r="M202" s="373">
        <f t="shared" si="42"/>
        <v>0</v>
      </c>
      <c r="N202" s="374">
        <f t="shared" si="43"/>
        <v>0</v>
      </c>
      <c r="O202" s="374">
        <f t="shared" si="44"/>
        <v>0</v>
      </c>
      <c r="P202" s="374">
        <f t="shared" si="45"/>
        <v>0</v>
      </c>
    </row>
    <row r="203" spans="1:16" ht="15" hidden="1" customHeight="1" x14ac:dyDescent="0.25">
      <c r="A203" s="396">
        <f>'CLINs &amp; Ceiling Rates'!B205</f>
        <v>0</v>
      </c>
      <c r="B203" s="315">
        <f>'CLINs &amp; Ceiling Rates'!C205</f>
        <v>0</v>
      </c>
      <c r="C203" s="387" t="str">
        <f>'CLINs &amp; Ceiling Rates'!K205</f>
        <v/>
      </c>
      <c r="D203" s="335" t="str">
        <f>IF('CLINs &amp; Ceiling Rates'!E205="","",'CLINs &amp; Ceiling Rates'!E205)</f>
        <v/>
      </c>
      <c r="E203" s="335" t="str">
        <f>IF('CLINs &amp; Ceiling Rates'!F205="","",'CLINs &amp; Ceiling Rates'!F205)</f>
        <v/>
      </c>
      <c r="F203" s="388">
        <f>'Labor Loading Matrix'!D846</f>
        <v>0</v>
      </c>
      <c r="G203" s="389">
        <f>'CLINs &amp; Ceiling Rates'!L205</f>
        <v>0</v>
      </c>
      <c r="H203" s="389">
        <f t="shared" si="39"/>
        <v>0</v>
      </c>
      <c r="I203" s="96"/>
      <c r="J203" s="384">
        <f t="shared" si="40"/>
        <v>0</v>
      </c>
      <c r="K203" s="398">
        <f t="shared" si="41"/>
        <v>0</v>
      </c>
      <c r="L203" s="87"/>
      <c r="M203" s="373">
        <f t="shared" si="42"/>
        <v>0</v>
      </c>
      <c r="N203" s="374">
        <f t="shared" si="43"/>
        <v>0</v>
      </c>
      <c r="O203" s="374">
        <f t="shared" si="44"/>
        <v>0</v>
      </c>
      <c r="P203" s="374">
        <f t="shared" si="45"/>
        <v>0</v>
      </c>
    </row>
    <row r="204" spans="1:16" ht="15" hidden="1" customHeight="1" x14ac:dyDescent="0.25">
      <c r="A204" s="396">
        <f>'CLINs &amp; Ceiling Rates'!B206</f>
        <v>0</v>
      </c>
      <c r="B204" s="315">
        <f>'CLINs &amp; Ceiling Rates'!C206</f>
        <v>0</v>
      </c>
      <c r="C204" s="387" t="str">
        <f>'CLINs &amp; Ceiling Rates'!K206</f>
        <v/>
      </c>
      <c r="D204" s="335" t="str">
        <f>IF('CLINs &amp; Ceiling Rates'!E206="","",'CLINs &amp; Ceiling Rates'!E206)</f>
        <v/>
      </c>
      <c r="E204" s="335" t="str">
        <f>IF('CLINs &amp; Ceiling Rates'!F206="","",'CLINs &amp; Ceiling Rates'!F206)</f>
        <v/>
      </c>
      <c r="F204" s="388">
        <f>'Labor Loading Matrix'!D847</f>
        <v>0</v>
      </c>
      <c r="G204" s="389">
        <f>'CLINs &amp; Ceiling Rates'!L206</f>
        <v>0</v>
      </c>
      <c r="H204" s="389">
        <f t="shared" ref="H204:H215" si="46">ROUND(IFERROR(G204*F204,0),2)</f>
        <v>0</v>
      </c>
      <c r="I204" s="96"/>
      <c r="J204" s="384">
        <f t="shared" ref="J204:J215" si="47">ROUND((1-I204)*G204,2)</f>
        <v>0</v>
      </c>
      <c r="K204" s="398">
        <f t="shared" ref="K204:K215" si="48">IFERROR(ROUND(J204*F204,2),0)</f>
        <v>0</v>
      </c>
      <c r="L204" s="87"/>
      <c r="M204" s="373">
        <f t="shared" ref="M204:M215" si="49">IF(D204&lt;&gt;"Subcontractor",F204/F$216, 0)</f>
        <v>0</v>
      </c>
      <c r="N204" s="374">
        <f t="shared" ref="N204:N215" si="50">IFERROR(IF(D204="Subcontractor",F204/F$216, 0),0)</f>
        <v>0</v>
      </c>
      <c r="O204" s="374">
        <f t="shared" ref="O204:O215" si="51">IFERROR(IF(D204&lt;&gt;"Subcontractor",$K204/$K$216, 0),0)</f>
        <v>0</v>
      </c>
      <c r="P204" s="374">
        <f t="shared" ref="P204:P215" si="52">IFERROR(IF(D204="Subcontractor",$K204/$K$216, 0),0)</f>
        <v>0</v>
      </c>
    </row>
    <row r="205" spans="1:16" ht="15" hidden="1" customHeight="1" x14ac:dyDescent="0.25">
      <c r="A205" s="396">
        <f>'CLINs &amp; Ceiling Rates'!B207</f>
        <v>0</v>
      </c>
      <c r="B205" s="315">
        <f>'CLINs &amp; Ceiling Rates'!C207</f>
        <v>0</v>
      </c>
      <c r="C205" s="387" t="str">
        <f>'CLINs &amp; Ceiling Rates'!K207</f>
        <v/>
      </c>
      <c r="D205" s="335" t="str">
        <f>IF('CLINs &amp; Ceiling Rates'!E207="","",'CLINs &amp; Ceiling Rates'!E207)</f>
        <v/>
      </c>
      <c r="E205" s="335" t="str">
        <f>IF('CLINs &amp; Ceiling Rates'!F207="","",'CLINs &amp; Ceiling Rates'!F207)</f>
        <v/>
      </c>
      <c r="F205" s="388">
        <f>'Labor Loading Matrix'!D848</f>
        <v>0</v>
      </c>
      <c r="G205" s="389">
        <f>'CLINs &amp; Ceiling Rates'!L207</f>
        <v>0</v>
      </c>
      <c r="H205" s="389">
        <f t="shared" si="46"/>
        <v>0</v>
      </c>
      <c r="I205" s="96"/>
      <c r="J205" s="384">
        <f t="shared" si="47"/>
        <v>0</v>
      </c>
      <c r="K205" s="398">
        <f t="shared" si="48"/>
        <v>0</v>
      </c>
      <c r="L205" s="87"/>
      <c r="M205" s="373">
        <f t="shared" si="49"/>
        <v>0</v>
      </c>
      <c r="N205" s="374">
        <f t="shared" si="50"/>
        <v>0</v>
      </c>
      <c r="O205" s="374">
        <f t="shared" si="51"/>
        <v>0</v>
      </c>
      <c r="P205" s="374">
        <f t="shared" si="52"/>
        <v>0</v>
      </c>
    </row>
    <row r="206" spans="1:16" ht="15" hidden="1" customHeight="1" x14ac:dyDescent="0.25">
      <c r="A206" s="396">
        <f>'CLINs &amp; Ceiling Rates'!B208</f>
        <v>0</v>
      </c>
      <c r="B206" s="315">
        <f>'CLINs &amp; Ceiling Rates'!C208</f>
        <v>0</v>
      </c>
      <c r="C206" s="387" t="str">
        <f>'CLINs &amp; Ceiling Rates'!K208</f>
        <v/>
      </c>
      <c r="D206" s="335" t="str">
        <f>IF('CLINs &amp; Ceiling Rates'!E208="","",'CLINs &amp; Ceiling Rates'!E208)</f>
        <v/>
      </c>
      <c r="E206" s="335" t="str">
        <f>IF('CLINs &amp; Ceiling Rates'!F208="","",'CLINs &amp; Ceiling Rates'!F208)</f>
        <v/>
      </c>
      <c r="F206" s="388">
        <f>'Labor Loading Matrix'!D849</f>
        <v>0</v>
      </c>
      <c r="G206" s="389">
        <f>'CLINs &amp; Ceiling Rates'!L208</f>
        <v>0</v>
      </c>
      <c r="H206" s="389">
        <f t="shared" si="46"/>
        <v>0</v>
      </c>
      <c r="I206" s="96"/>
      <c r="J206" s="384">
        <f t="shared" si="47"/>
        <v>0</v>
      </c>
      <c r="K206" s="398">
        <f t="shared" si="48"/>
        <v>0</v>
      </c>
      <c r="L206" s="87"/>
      <c r="M206" s="373">
        <f t="shared" si="49"/>
        <v>0</v>
      </c>
      <c r="N206" s="374">
        <f t="shared" si="50"/>
        <v>0</v>
      </c>
      <c r="O206" s="374">
        <f t="shared" si="51"/>
        <v>0</v>
      </c>
      <c r="P206" s="374">
        <f t="shared" si="52"/>
        <v>0</v>
      </c>
    </row>
    <row r="207" spans="1:16" ht="15" hidden="1" customHeight="1" x14ac:dyDescent="0.25">
      <c r="A207" s="396">
        <f>'CLINs &amp; Ceiling Rates'!B209</f>
        <v>0</v>
      </c>
      <c r="B207" s="315">
        <f>'CLINs &amp; Ceiling Rates'!C209</f>
        <v>0</v>
      </c>
      <c r="C207" s="387" t="str">
        <f>'CLINs &amp; Ceiling Rates'!K209</f>
        <v/>
      </c>
      <c r="D207" s="335" t="str">
        <f>IF('CLINs &amp; Ceiling Rates'!E209="","",'CLINs &amp; Ceiling Rates'!E209)</f>
        <v/>
      </c>
      <c r="E207" s="335" t="str">
        <f>IF('CLINs &amp; Ceiling Rates'!F209="","",'CLINs &amp; Ceiling Rates'!F209)</f>
        <v/>
      </c>
      <c r="F207" s="388">
        <f>'Labor Loading Matrix'!D850</f>
        <v>0</v>
      </c>
      <c r="G207" s="389">
        <f>'CLINs &amp; Ceiling Rates'!L209</f>
        <v>0</v>
      </c>
      <c r="H207" s="389">
        <f t="shared" si="46"/>
        <v>0</v>
      </c>
      <c r="I207" s="96"/>
      <c r="J207" s="384">
        <f t="shared" si="47"/>
        <v>0</v>
      </c>
      <c r="K207" s="398">
        <f t="shared" si="48"/>
        <v>0</v>
      </c>
      <c r="L207" s="87"/>
      <c r="M207" s="373">
        <f t="shared" si="49"/>
        <v>0</v>
      </c>
      <c r="N207" s="374">
        <f t="shared" si="50"/>
        <v>0</v>
      </c>
      <c r="O207" s="374">
        <f t="shared" si="51"/>
        <v>0</v>
      </c>
      <c r="P207" s="374">
        <f t="shared" si="52"/>
        <v>0</v>
      </c>
    </row>
    <row r="208" spans="1:16" ht="15" hidden="1" customHeight="1" x14ac:dyDescent="0.25">
      <c r="A208" s="396">
        <f>'CLINs &amp; Ceiling Rates'!B210</f>
        <v>0</v>
      </c>
      <c r="B208" s="315">
        <f>'CLINs &amp; Ceiling Rates'!C210</f>
        <v>0</v>
      </c>
      <c r="C208" s="387" t="str">
        <f>'CLINs &amp; Ceiling Rates'!K210</f>
        <v/>
      </c>
      <c r="D208" s="335" t="str">
        <f>IF('CLINs &amp; Ceiling Rates'!E210="","",'CLINs &amp; Ceiling Rates'!E210)</f>
        <v/>
      </c>
      <c r="E208" s="335" t="str">
        <f>IF('CLINs &amp; Ceiling Rates'!F210="","",'CLINs &amp; Ceiling Rates'!F210)</f>
        <v/>
      </c>
      <c r="F208" s="388">
        <f>'Labor Loading Matrix'!D851</f>
        <v>0</v>
      </c>
      <c r="G208" s="389">
        <f>'CLINs &amp; Ceiling Rates'!L210</f>
        <v>0</v>
      </c>
      <c r="H208" s="389">
        <f t="shared" si="46"/>
        <v>0</v>
      </c>
      <c r="I208" s="96"/>
      <c r="J208" s="384">
        <f t="shared" si="47"/>
        <v>0</v>
      </c>
      <c r="K208" s="398">
        <f t="shared" si="48"/>
        <v>0</v>
      </c>
      <c r="L208" s="87"/>
      <c r="M208" s="373">
        <f t="shared" si="49"/>
        <v>0</v>
      </c>
      <c r="N208" s="374">
        <f t="shared" si="50"/>
        <v>0</v>
      </c>
      <c r="O208" s="374">
        <f t="shared" si="51"/>
        <v>0</v>
      </c>
      <c r="P208" s="374">
        <f t="shared" si="52"/>
        <v>0</v>
      </c>
    </row>
    <row r="209" spans="1:16" ht="15" hidden="1" customHeight="1" x14ac:dyDescent="0.25">
      <c r="A209" s="396">
        <f>'CLINs &amp; Ceiling Rates'!B211</f>
        <v>0</v>
      </c>
      <c r="B209" s="315">
        <f>'CLINs &amp; Ceiling Rates'!C211</f>
        <v>0</v>
      </c>
      <c r="C209" s="387" t="str">
        <f>'CLINs &amp; Ceiling Rates'!K211</f>
        <v/>
      </c>
      <c r="D209" s="335" t="str">
        <f>IF('CLINs &amp; Ceiling Rates'!E211="","",'CLINs &amp; Ceiling Rates'!E211)</f>
        <v/>
      </c>
      <c r="E209" s="335" t="str">
        <f>IF('CLINs &amp; Ceiling Rates'!F211="","",'CLINs &amp; Ceiling Rates'!F211)</f>
        <v/>
      </c>
      <c r="F209" s="388">
        <f>'Labor Loading Matrix'!D852</f>
        <v>0</v>
      </c>
      <c r="G209" s="389">
        <f>'CLINs &amp; Ceiling Rates'!L211</f>
        <v>0</v>
      </c>
      <c r="H209" s="389">
        <f t="shared" si="46"/>
        <v>0</v>
      </c>
      <c r="I209" s="96"/>
      <c r="J209" s="384">
        <f t="shared" si="47"/>
        <v>0</v>
      </c>
      <c r="K209" s="398">
        <f t="shared" si="48"/>
        <v>0</v>
      </c>
      <c r="L209" s="87"/>
      <c r="M209" s="373">
        <f t="shared" si="49"/>
        <v>0</v>
      </c>
      <c r="N209" s="374">
        <f t="shared" si="50"/>
        <v>0</v>
      </c>
      <c r="O209" s="374">
        <f t="shared" si="51"/>
        <v>0</v>
      </c>
      <c r="P209" s="374">
        <f t="shared" si="52"/>
        <v>0</v>
      </c>
    </row>
    <row r="210" spans="1:16" ht="15" hidden="1" customHeight="1" x14ac:dyDescent="0.25">
      <c r="A210" s="396">
        <f>'CLINs &amp; Ceiling Rates'!B212</f>
        <v>0</v>
      </c>
      <c r="B210" s="315">
        <f>'CLINs &amp; Ceiling Rates'!C212</f>
        <v>0</v>
      </c>
      <c r="C210" s="387" t="str">
        <f>'CLINs &amp; Ceiling Rates'!K212</f>
        <v/>
      </c>
      <c r="D210" s="335" t="str">
        <f>IF('CLINs &amp; Ceiling Rates'!E212="","",'CLINs &amp; Ceiling Rates'!E212)</f>
        <v/>
      </c>
      <c r="E210" s="335" t="str">
        <f>IF('CLINs &amp; Ceiling Rates'!F212="","",'CLINs &amp; Ceiling Rates'!F212)</f>
        <v/>
      </c>
      <c r="F210" s="388">
        <f>'Labor Loading Matrix'!D853</f>
        <v>0</v>
      </c>
      <c r="G210" s="389">
        <f>'CLINs &amp; Ceiling Rates'!L212</f>
        <v>0</v>
      </c>
      <c r="H210" s="389">
        <f t="shared" si="46"/>
        <v>0</v>
      </c>
      <c r="I210" s="96"/>
      <c r="J210" s="384">
        <f t="shared" si="47"/>
        <v>0</v>
      </c>
      <c r="K210" s="398">
        <f t="shared" si="48"/>
        <v>0</v>
      </c>
      <c r="L210" s="87"/>
      <c r="M210" s="373">
        <f t="shared" si="49"/>
        <v>0</v>
      </c>
      <c r="N210" s="374">
        <f t="shared" si="50"/>
        <v>0</v>
      </c>
      <c r="O210" s="374">
        <f t="shared" si="51"/>
        <v>0</v>
      </c>
      <c r="P210" s="374">
        <f t="shared" si="52"/>
        <v>0</v>
      </c>
    </row>
    <row r="211" spans="1:16" ht="15" hidden="1" customHeight="1" x14ac:dyDescent="0.25">
      <c r="A211" s="396">
        <f>'CLINs &amp; Ceiling Rates'!B213</f>
        <v>0</v>
      </c>
      <c r="B211" s="315">
        <f>'CLINs &amp; Ceiling Rates'!C213</f>
        <v>0</v>
      </c>
      <c r="C211" s="387" t="str">
        <f>'CLINs &amp; Ceiling Rates'!K213</f>
        <v/>
      </c>
      <c r="D211" s="335" t="str">
        <f>IF('CLINs &amp; Ceiling Rates'!E213="","",'CLINs &amp; Ceiling Rates'!E213)</f>
        <v/>
      </c>
      <c r="E211" s="335" t="str">
        <f>IF('CLINs &amp; Ceiling Rates'!F213="","",'CLINs &amp; Ceiling Rates'!F213)</f>
        <v/>
      </c>
      <c r="F211" s="388">
        <f>'Labor Loading Matrix'!D854</f>
        <v>0</v>
      </c>
      <c r="G211" s="389">
        <f>'CLINs &amp; Ceiling Rates'!L213</f>
        <v>0</v>
      </c>
      <c r="H211" s="389">
        <f t="shared" si="46"/>
        <v>0</v>
      </c>
      <c r="I211" s="96"/>
      <c r="J211" s="384">
        <f t="shared" si="47"/>
        <v>0</v>
      </c>
      <c r="K211" s="398">
        <f t="shared" si="48"/>
        <v>0</v>
      </c>
      <c r="L211" s="87"/>
      <c r="M211" s="373">
        <f t="shared" si="49"/>
        <v>0</v>
      </c>
      <c r="N211" s="374">
        <f t="shared" si="50"/>
        <v>0</v>
      </c>
      <c r="O211" s="374">
        <f t="shared" si="51"/>
        <v>0</v>
      </c>
      <c r="P211" s="374">
        <f t="shared" si="52"/>
        <v>0</v>
      </c>
    </row>
    <row r="212" spans="1:16" ht="15" hidden="1" customHeight="1" x14ac:dyDescent="0.25">
      <c r="A212" s="396">
        <f>'CLINs &amp; Ceiling Rates'!B214</f>
        <v>0</v>
      </c>
      <c r="B212" s="315">
        <f>'CLINs &amp; Ceiling Rates'!C214</f>
        <v>0</v>
      </c>
      <c r="C212" s="387" t="str">
        <f>'CLINs &amp; Ceiling Rates'!K214</f>
        <v/>
      </c>
      <c r="D212" s="335" t="str">
        <f>IF('CLINs &amp; Ceiling Rates'!E214="","",'CLINs &amp; Ceiling Rates'!E214)</f>
        <v/>
      </c>
      <c r="E212" s="335" t="str">
        <f>IF('CLINs &amp; Ceiling Rates'!F214="","",'CLINs &amp; Ceiling Rates'!F214)</f>
        <v/>
      </c>
      <c r="F212" s="388">
        <f>'Labor Loading Matrix'!D855</f>
        <v>0</v>
      </c>
      <c r="G212" s="389">
        <f>'CLINs &amp; Ceiling Rates'!L214</f>
        <v>0</v>
      </c>
      <c r="H212" s="389">
        <f t="shared" si="46"/>
        <v>0</v>
      </c>
      <c r="I212" s="96"/>
      <c r="J212" s="384">
        <f t="shared" si="47"/>
        <v>0</v>
      </c>
      <c r="K212" s="398">
        <f t="shared" si="48"/>
        <v>0</v>
      </c>
      <c r="L212" s="87"/>
      <c r="M212" s="373">
        <f t="shared" si="49"/>
        <v>0</v>
      </c>
      <c r="N212" s="374">
        <f t="shared" si="50"/>
        <v>0</v>
      </c>
      <c r="O212" s="374">
        <f t="shared" si="51"/>
        <v>0</v>
      </c>
      <c r="P212" s="374">
        <f t="shared" si="52"/>
        <v>0</v>
      </c>
    </row>
    <row r="213" spans="1:16" ht="15" hidden="1" customHeight="1" x14ac:dyDescent="0.25">
      <c r="A213" s="396">
        <f>'CLINs &amp; Ceiling Rates'!B215</f>
        <v>0</v>
      </c>
      <c r="B213" s="315">
        <f>'CLINs &amp; Ceiling Rates'!C215</f>
        <v>0</v>
      </c>
      <c r="C213" s="387" t="str">
        <f>'CLINs &amp; Ceiling Rates'!K215</f>
        <v/>
      </c>
      <c r="D213" s="335" t="str">
        <f>IF('CLINs &amp; Ceiling Rates'!E215="","",'CLINs &amp; Ceiling Rates'!E215)</f>
        <v/>
      </c>
      <c r="E213" s="335" t="str">
        <f>IF('CLINs &amp; Ceiling Rates'!F215="","",'CLINs &amp; Ceiling Rates'!F215)</f>
        <v/>
      </c>
      <c r="F213" s="388">
        <f>'Labor Loading Matrix'!D856</f>
        <v>0</v>
      </c>
      <c r="G213" s="389">
        <f>'CLINs &amp; Ceiling Rates'!L215</f>
        <v>0</v>
      </c>
      <c r="H213" s="389">
        <f t="shared" si="46"/>
        <v>0</v>
      </c>
      <c r="I213" s="96"/>
      <c r="J213" s="384">
        <f t="shared" si="47"/>
        <v>0</v>
      </c>
      <c r="K213" s="398">
        <f t="shared" si="48"/>
        <v>0</v>
      </c>
      <c r="L213" s="87"/>
      <c r="M213" s="373">
        <f t="shared" si="49"/>
        <v>0</v>
      </c>
      <c r="N213" s="374">
        <f t="shared" si="50"/>
        <v>0</v>
      </c>
      <c r="O213" s="374">
        <f t="shared" si="51"/>
        <v>0</v>
      </c>
      <c r="P213" s="374">
        <f t="shared" si="52"/>
        <v>0</v>
      </c>
    </row>
    <row r="214" spans="1:16" ht="15" hidden="1" customHeight="1" x14ac:dyDescent="0.25">
      <c r="A214" s="396">
        <f>'CLINs &amp; Ceiling Rates'!B216</f>
        <v>0</v>
      </c>
      <c r="B214" s="315">
        <f>'CLINs &amp; Ceiling Rates'!C216</f>
        <v>0</v>
      </c>
      <c r="C214" s="387" t="str">
        <f>'CLINs &amp; Ceiling Rates'!K216</f>
        <v/>
      </c>
      <c r="D214" s="335" t="str">
        <f>IF('CLINs &amp; Ceiling Rates'!E216="","",'CLINs &amp; Ceiling Rates'!E216)</f>
        <v/>
      </c>
      <c r="E214" s="335" t="str">
        <f>IF('CLINs &amp; Ceiling Rates'!F216="","",'CLINs &amp; Ceiling Rates'!F216)</f>
        <v/>
      </c>
      <c r="F214" s="388">
        <f>'Labor Loading Matrix'!D857</f>
        <v>0</v>
      </c>
      <c r="G214" s="389">
        <f>'CLINs &amp; Ceiling Rates'!L216</f>
        <v>0</v>
      </c>
      <c r="H214" s="389">
        <f t="shared" si="46"/>
        <v>0</v>
      </c>
      <c r="I214" s="96"/>
      <c r="J214" s="384">
        <f t="shared" si="47"/>
        <v>0</v>
      </c>
      <c r="K214" s="398">
        <f t="shared" si="48"/>
        <v>0</v>
      </c>
      <c r="L214" s="87"/>
      <c r="M214" s="373">
        <f t="shared" si="49"/>
        <v>0</v>
      </c>
      <c r="N214" s="374">
        <f t="shared" si="50"/>
        <v>0</v>
      </c>
      <c r="O214" s="374">
        <f t="shared" si="51"/>
        <v>0</v>
      </c>
      <c r="P214" s="374">
        <f t="shared" si="52"/>
        <v>0</v>
      </c>
    </row>
    <row r="215" spans="1:16" ht="15" hidden="1" customHeight="1" thickBot="1" x14ac:dyDescent="0.3">
      <c r="A215" s="396">
        <f>'CLINs &amp; Ceiling Rates'!B217</f>
        <v>0</v>
      </c>
      <c r="B215" s="315">
        <f>'CLINs &amp; Ceiling Rates'!C217</f>
        <v>0</v>
      </c>
      <c r="C215" s="387" t="str">
        <f>'CLINs &amp; Ceiling Rates'!K217</f>
        <v/>
      </c>
      <c r="D215" s="335" t="str">
        <f>IF('CLINs &amp; Ceiling Rates'!E217="","",'CLINs &amp; Ceiling Rates'!E217)</f>
        <v/>
      </c>
      <c r="E215" s="335" t="str">
        <f>IF('CLINs &amp; Ceiling Rates'!F217="","",'CLINs &amp; Ceiling Rates'!F217)</f>
        <v/>
      </c>
      <c r="F215" s="388">
        <f>'Labor Loading Matrix'!D858</f>
        <v>0</v>
      </c>
      <c r="G215" s="389">
        <f>'CLINs &amp; Ceiling Rates'!L217</f>
        <v>0</v>
      </c>
      <c r="H215" s="389">
        <f t="shared" si="46"/>
        <v>0</v>
      </c>
      <c r="I215" s="96"/>
      <c r="J215" s="384">
        <f t="shared" si="47"/>
        <v>0</v>
      </c>
      <c r="K215" s="398">
        <f t="shared" si="48"/>
        <v>0</v>
      </c>
      <c r="L215" s="87"/>
      <c r="M215" s="373">
        <f t="shared" si="49"/>
        <v>0</v>
      </c>
      <c r="N215" s="374">
        <f t="shared" si="50"/>
        <v>0</v>
      </c>
      <c r="O215" s="374">
        <f t="shared" si="51"/>
        <v>0</v>
      </c>
      <c r="P215" s="374">
        <f t="shared" si="52"/>
        <v>0</v>
      </c>
    </row>
    <row r="216" spans="1:16" s="19" customFormat="1" ht="24.9" customHeight="1" thickBot="1" x14ac:dyDescent="0.25">
      <c r="A216" s="397"/>
      <c r="B216" s="366"/>
      <c r="C216" s="366"/>
      <c r="D216" s="367"/>
      <c r="E216" s="368" t="str">
        <f>'Option Period 1'!E216</f>
        <v>TOTAL T&amp;M HOURS &amp; ESTIMATED LABOR COST</v>
      </c>
      <c r="F216" s="369">
        <f>SUM(F6:F215)</f>
        <v>21600</v>
      </c>
      <c r="G216" s="370"/>
      <c r="H216" s="76">
        <f>SUM(H6:H215)</f>
        <v>0</v>
      </c>
      <c r="I216" s="363"/>
      <c r="J216" s="364"/>
      <c r="K216" s="244">
        <f>SUM(K6:K215)</f>
        <v>0</v>
      </c>
      <c r="L216" s="253"/>
      <c r="M216" s="375">
        <f>SUM(M6:M215)</f>
        <v>1</v>
      </c>
      <c r="N216" s="376">
        <f>SUM(N6:N215)</f>
        <v>0</v>
      </c>
      <c r="O216" s="376">
        <f>SUM(O6:O215)</f>
        <v>0</v>
      </c>
      <c r="P216" s="376">
        <f>SUM(P6:P215)</f>
        <v>0</v>
      </c>
    </row>
    <row r="217" spans="1:16" ht="18" customHeight="1" x14ac:dyDescent="0.25">
      <c r="A217" s="377"/>
      <c r="B217" s="378"/>
      <c r="C217" s="378"/>
      <c r="D217" s="379"/>
      <c r="E217" s="380"/>
      <c r="F217" s="379"/>
      <c r="G217" s="379"/>
      <c r="H217" s="379"/>
      <c r="I217" s="381"/>
      <c r="J217" s="382" t="s">
        <v>0</v>
      </c>
      <c r="K217" s="383">
        <f>IF(K216=0,0,(H216-K216)/H216)</f>
        <v>0</v>
      </c>
      <c r="L217" s="85"/>
      <c r="M217" s="86"/>
      <c r="N217" s="73"/>
      <c r="O217" s="73"/>
      <c r="P217" s="73"/>
    </row>
    <row r="218" spans="1:16" customFormat="1" ht="18" hidden="1" customHeight="1" x14ac:dyDescent="0.2"/>
    <row r="219" spans="1:16" ht="18" hidden="1" customHeight="1" thickBot="1" x14ac:dyDescent="0.3">
      <c r="A219" s="510" t="str">
        <f>'Base Period'!A219:K219</f>
        <v>Hide This Table (Rows 159 through 311)</v>
      </c>
      <c r="B219" s="510"/>
      <c r="C219" s="510"/>
      <c r="D219" s="510"/>
      <c r="E219" s="510"/>
      <c r="F219" s="510"/>
      <c r="G219" s="510"/>
      <c r="H219" s="510"/>
      <c r="I219" s="510"/>
      <c r="J219" s="65"/>
      <c r="K219" s="65"/>
      <c r="L219" s="85"/>
      <c r="M219" s="86"/>
      <c r="N219" s="73"/>
      <c r="O219" s="73"/>
      <c r="P219" s="73"/>
    </row>
    <row r="220" spans="1:16" ht="82.95" hidden="1" customHeight="1" x14ac:dyDescent="0.25">
      <c r="A220" s="249" t="str">
        <f>'Base Period'!A220</f>
        <v>SOW TASK NUMBER</v>
      </c>
      <c r="B220" s="301" t="str">
        <f>'Base Period'!B220</f>
        <v>DELIVERABLE</v>
      </c>
      <c r="C220" s="250" t="str">
        <f>'Base Period'!C220</f>
        <v>HOURS PER UNIT</v>
      </c>
      <c r="D220" s="250" t="str">
        <f>'Firm Fixed Price'!G474</f>
        <v>QUANTITY REQUIRED FOR Option Period 2</v>
      </c>
      <c r="E220" s="250" t="str">
        <f>'Base Period'!E220</f>
        <v>TOTAL HOURS</v>
      </c>
      <c r="F220" s="250" t="str">
        <f>'Base Period'!F220</f>
        <v>UNIT COST @ CEILING RATE</v>
      </c>
      <c r="G220" s="250" t="str">
        <f>'Base Period'!G220</f>
        <v>UNIT COST @ PROPOSED RATE</v>
      </c>
      <c r="H220" s="250" t="str">
        <f>'Firm Fixed Price'!I474</f>
        <v>TOTAL COST EXTENDED FOR Option Period 2 @ CEILING RATE</v>
      </c>
      <c r="I220" s="250" t="str">
        <f>'Firm Fixed Price'!J474</f>
        <v>TOTAL COST EXTENDED FOR Option Period 2 @ PROPOSED RATE</v>
      </c>
      <c r="L220" s="85"/>
      <c r="M220" s="86"/>
      <c r="N220" s="73"/>
      <c r="O220" s="73"/>
      <c r="P220" s="73"/>
    </row>
    <row r="221" spans="1:16" ht="18" hidden="1" customHeight="1" x14ac:dyDescent="0.25">
      <c r="A221" s="390" t="str">
        <f>'Base Period'!A221</f>
        <v>3.1.1</v>
      </c>
      <c r="B221" s="391" t="str">
        <f>'Base Period'!B221</f>
        <v>Task Order Mgt</v>
      </c>
      <c r="C221" s="335">
        <f>IF('Firm Fixed Price'!C478="","",'Firm Fixed Price'!C478)</f>
        <v>0</v>
      </c>
      <c r="D221" s="335">
        <f>IF('Firm Fixed Price'!G478="","",'Firm Fixed Price'!G478)</f>
        <v>1</v>
      </c>
      <c r="E221" s="335">
        <f>IF('Firm Fixed Price'!H478="","",'Firm Fixed Price'!H478)</f>
        <v>0</v>
      </c>
      <c r="F221" s="392">
        <f>IF('Firm Fixed Price'!E478="","",'Firm Fixed Price'!E478)</f>
        <v>0</v>
      </c>
      <c r="G221" s="392">
        <f>IF('Firm Fixed Price'!F478="","",'Firm Fixed Price'!F478)</f>
        <v>0</v>
      </c>
      <c r="H221" s="392">
        <f>IF('Firm Fixed Price'!I478="","",'Firm Fixed Price'!I478)</f>
        <v>0</v>
      </c>
      <c r="I221" s="393">
        <f>IF('Firm Fixed Price'!J478="","",'Firm Fixed Price'!J478)</f>
        <v>0</v>
      </c>
      <c r="L221" s="85"/>
      <c r="M221" s="86"/>
      <c r="N221" s="73"/>
      <c r="O221" s="73"/>
      <c r="P221" s="73"/>
    </row>
    <row r="222" spans="1:16" ht="18" hidden="1" customHeight="1" x14ac:dyDescent="0.25">
      <c r="A222" s="390" t="str">
        <f>'Base Period'!A222</f>
        <v>3.1.1</v>
      </c>
      <c r="B222" s="391" t="str">
        <f>'Base Period'!B222</f>
        <v>KickOff Minutes</v>
      </c>
      <c r="C222" s="335">
        <f>IF('Firm Fixed Price'!C479="","",'Firm Fixed Price'!C479)</f>
        <v>0</v>
      </c>
      <c r="D222" s="335" t="str">
        <f>IF('Firm Fixed Price'!G479="","",'Firm Fixed Price'!G479)</f>
        <v/>
      </c>
      <c r="E222" s="335" t="str">
        <f>IF('Firm Fixed Price'!H479="","",'Firm Fixed Price'!H479)</f>
        <v/>
      </c>
      <c r="F222" s="392">
        <f>IF('Firm Fixed Price'!E479="","",'Firm Fixed Price'!E479)</f>
        <v>0</v>
      </c>
      <c r="G222" s="392">
        <f>IF('Firm Fixed Price'!F479="","",'Firm Fixed Price'!F479)</f>
        <v>0</v>
      </c>
      <c r="H222" s="392" t="str">
        <f>IF('Firm Fixed Price'!I479="","",'Firm Fixed Price'!I479)</f>
        <v/>
      </c>
      <c r="I222" s="393" t="str">
        <f>IF('Firm Fixed Price'!J479="","",'Firm Fixed Price'!J479)</f>
        <v/>
      </c>
      <c r="L222" s="85"/>
      <c r="M222" s="86"/>
      <c r="N222" s="73"/>
      <c r="O222" s="73"/>
      <c r="P222" s="73"/>
    </row>
    <row r="223" spans="1:16" ht="18" hidden="1" customHeight="1" x14ac:dyDescent="0.25">
      <c r="A223" s="390" t="str">
        <f>'Base Period'!A223</f>
        <v>3.1.2</v>
      </c>
      <c r="B223" s="391" t="str">
        <f>'Base Period'!B223</f>
        <v>PMP</v>
      </c>
      <c r="C223" s="335">
        <f>IF('Firm Fixed Price'!C480="","",'Firm Fixed Price'!C480)</f>
        <v>0</v>
      </c>
      <c r="D223" s="335">
        <f>IF('Firm Fixed Price'!G480="","",'Firm Fixed Price'!G480)</f>
        <v>1</v>
      </c>
      <c r="E223" s="335">
        <f>IF('Firm Fixed Price'!H480="","",'Firm Fixed Price'!H480)</f>
        <v>0</v>
      </c>
      <c r="F223" s="392">
        <f>IF('Firm Fixed Price'!E480="","",'Firm Fixed Price'!E480)</f>
        <v>0</v>
      </c>
      <c r="G223" s="392">
        <f>IF('Firm Fixed Price'!F480="","",'Firm Fixed Price'!F480)</f>
        <v>0</v>
      </c>
      <c r="H223" s="392">
        <f>IF('Firm Fixed Price'!I480="","",'Firm Fixed Price'!I480)</f>
        <v>0</v>
      </c>
      <c r="I223" s="393">
        <f>IF('Firm Fixed Price'!J480="","",'Firm Fixed Price'!J480)</f>
        <v>0</v>
      </c>
      <c r="L223" s="85"/>
      <c r="M223" s="86"/>
      <c r="N223" s="73"/>
      <c r="O223" s="73"/>
      <c r="P223" s="73"/>
    </row>
    <row r="224" spans="1:16" ht="18" hidden="1" customHeight="1" x14ac:dyDescent="0.25">
      <c r="A224" s="390" t="str">
        <f>'Base Period'!A224</f>
        <v>3.1.3</v>
      </c>
      <c r="B224" s="391" t="str">
        <f>'Base Period'!B224</f>
        <v>Monthly Status Report</v>
      </c>
      <c r="C224" s="335">
        <f>IF('Firm Fixed Price'!C481="","",'Firm Fixed Price'!C481)</f>
        <v>0</v>
      </c>
      <c r="D224" s="335">
        <f>IF('Firm Fixed Price'!G481="","",'Firm Fixed Price'!G481)</f>
        <v>12</v>
      </c>
      <c r="E224" s="335">
        <f>IF('Firm Fixed Price'!H481="","",'Firm Fixed Price'!H481)</f>
        <v>0</v>
      </c>
      <c r="F224" s="392">
        <f>IF('Firm Fixed Price'!E481="","",'Firm Fixed Price'!E481)</f>
        <v>0</v>
      </c>
      <c r="G224" s="392">
        <f>IF('Firm Fixed Price'!F481="","",'Firm Fixed Price'!F481)</f>
        <v>0</v>
      </c>
      <c r="H224" s="392">
        <f>IF('Firm Fixed Price'!I481="","",'Firm Fixed Price'!I481)</f>
        <v>0</v>
      </c>
      <c r="I224" s="393">
        <f>IF('Firm Fixed Price'!J481="","",'Firm Fixed Price'!J481)</f>
        <v>0</v>
      </c>
      <c r="L224" s="85"/>
      <c r="M224" s="86"/>
      <c r="N224" s="73"/>
      <c r="O224" s="73"/>
      <c r="P224" s="73"/>
    </row>
    <row r="225" spans="1:16" ht="18" hidden="1" customHeight="1" x14ac:dyDescent="0.25">
      <c r="A225" s="390" t="str">
        <f>'Base Period'!A225</f>
        <v>3.1.4</v>
      </c>
      <c r="B225" s="391" t="str">
        <f>'Base Period'!B225</f>
        <v>Quality Control Plan</v>
      </c>
      <c r="C225" s="335">
        <f>IF('Firm Fixed Price'!C482="","",'Firm Fixed Price'!C482)</f>
        <v>0</v>
      </c>
      <c r="D225" s="335">
        <f>IF('Firm Fixed Price'!G482="","",'Firm Fixed Price'!G482)</f>
        <v>1</v>
      </c>
      <c r="E225" s="335">
        <f>IF('Firm Fixed Price'!H482="","",'Firm Fixed Price'!H482)</f>
        <v>0</v>
      </c>
      <c r="F225" s="392">
        <f>IF('Firm Fixed Price'!E482="","",'Firm Fixed Price'!E482)</f>
        <v>0</v>
      </c>
      <c r="G225" s="392">
        <f>IF('Firm Fixed Price'!F482="","",'Firm Fixed Price'!F482)</f>
        <v>0</v>
      </c>
      <c r="H225" s="392">
        <f>IF('Firm Fixed Price'!I482="","",'Firm Fixed Price'!I482)</f>
        <v>0</v>
      </c>
      <c r="I225" s="393">
        <f>IF('Firm Fixed Price'!J482="","",'Firm Fixed Price'!J482)</f>
        <v>0</v>
      </c>
      <c r="L225" s="85"/>
      <c r="M225" s="86"/>
      <c r="N225" s="73"/>
      <c r="O225" s="73"/>
      <c r="P225" s="73"/>
    </row>
    <row r="226" spans="1:16" ht="18" hidden="1" customHeight="1" x14ac:dyDescent="0.25">
      <c r="A226" s="390" t="str">
        <f>'Base Period'!A226</f>
        <v>3.1.5</v>
      </c>
      <c r="B226" s="391" t="str">
        <f>'Base Period'!B226</f>
        <v>Monthly Financial Report</v>
      </c>
      <c r="C226" s="335">
        <f>IF('Firm Fixed Price'!C483="","",'Firm Fixed Price'!C483)</f>
        <v>0</v>
      </c>
      <c r="D226" s="335">
        <f>IF('Firm Fixed Price'!G483="","",'Firm Fixed Price'!G483)</f>
        <v>12</v>
      </c>
      <c r="E226" s="335">
        <f>IF('Firm Fixed Price'!H483="","",'Firm Fixed Price'!H483)</f>
        <v>0</v>
      </c>
      <c r="F226" s="392">
        <f>IF('Firm Fixed Price'!E483="","",'Firm Fixed Price'!E483)</f>
        <v>0</v>
      </c>
      <c r="G226" s="392">
        <f>IF('Firm Fixed Price'!F483="","",'Firm Fixed Price'!F483)</f>
        <v>0</v>
      </c>
      <c r="H226" s="392">
        <f>IF('Firm Fixed Price'!I483="","",'Firm Fixed Price'!I483)</f>
        <v>0</v>
      </c>
      <c r="I226" s="393">
        <f>IF('Firm Fixed Price'!J483="","",'Firm Fixed Price'!J483)</f>
        <v>0</v>
      </c>
      <c r="L226" s="85"/>
      <c r="M226" s="86"/>
      <c r="N226" s="73"/>
      <c r="O226" s="73"/>
      <c r="P226" s="73"/>
    </row>
    <row r="227" spans="1:16" ht="18" hidden="1" customHeight="1" x14ac:dyDescent="0.25">
      <c r="A227" s="390" t="str">
        <f>'Base Period'!A227</f>
        <v>3.1.6</v>
      </c>
      <c r="B227" s="391" t="str">
        <f>'Base Period'!B227</f>
        <v>PMR</v>
      </c>
      <c r="C227" s="335">
        <f>IF('Firm Fixed Price'!C484="","",'Firm Fixed Price'!C484)</f>
        <v>0</v>
      </c>
      <c r="D227" s="335">
        <f>IF('Firm Fixed Price'!G484="","",'Firm Fixed Price'!G484)</f>
        <v>4</v>
      </c>
      <c r="E227" s="335">
        <f>IF('Firm Fixed Price'!H484="","",'Firm Fixed Price'!H484)</f>
        <v>0</v>
      </c>
      <c r="F227" s="392">
        <f>IF('Firm Fixed Price'!E484="","",'Firm Fixed Price'!E484)</f>
        <v>0</v>
      </c>
      <c r="G227" s="392">
        <f>IF('Firm Fixed Price'!F484="","",'Firm Fixed Price'!F484)</f>
        <v>0</v>
      </c>
      <c r="H227" s="392">
        <f>IF('Firm Fixed Price'!I484="","",'Firm Fixed Price'!I484)</f>
        <v>0</v>
      </c>
      <c r="I227" s="393">
        <f>IF('Firm Fixed Price'!J484="","",'Firm Fixed Price'!J484)</f>
        <v>0</v>
      </c>
      <c r="L227" s="85"/>
      <c r="M227" s="86"/>
      <c r="N227" s="73"/>
      <c r="O227" s="73"/>
      <c r="P227" s="73"/>
    </row>
    <row r="228" spans="1:16" ht="18" hidden="1" customHeight="1" thickBot="1" x14ac:dyDescent="0.3">
      <c r="A228" s="390" t="str">
        <f>'Base Period'!A228</f>
        <v>3.1.7</v>
      </c>
      <c r="B228" s="391" t="str">
        <f>'Base Period'!B228</f>
        <v>Schedule</v>
      </c>
      <c r="C228" s="335">
        <f>IF('Firm Fixed Price'!C485="","",'Firm Fixed Price'!C485)</f>
        <v>0</v>
      </c>
      <c r="D228" s="335">
        <f>IF('Firm Fixed Price'!G485="","",'Firm Fixed Price'!G485)</f>
        <v>2</v>
      </c>
      <c r="E228" s="335">
        <f>IF('Firm Fixed Price'!H485="","",'Firm Fixed Price'!H485)</f>
        <v>0</v>
      </c>
      <c r="F228" s="392">
        <f>IF('Firm Fixed Price'!E485="","",'Firm Fixed Price'!E485)</f>
        <v>0</v>
      </c>
      <c r="G228" s="392">
        <f>IF('Firm Fixed Price'!F485="","",'Firm Fixed Price'!F485)</f>
        <v>0</v>
      </c>
      <c r="H228" s="392">
        <f>IF('Firm Fixed Price'!I485="","",'Firm Fixed Price'!I485)</f>
        <v>0</v>
      </c>
      <c r="I228" s="393">
        <f>IF('Firm Fixed Price'!J485="","",'Firm Fixed Price'!J485)</f>
        <v>0</v>
      </c>
      <c r="L228" s="85"/>
      <c r="M228" s="86"/>
      <c r="N228" s="73"/>
      <c r="O228" s="73"/>
      <c r="P228" s="73"/>
    </row>
    <row r="229" spans="1:16" ht="18" hidden="1" customHeight="1" x14ac:dyDescent="0.25">
      <c r="A229" s="390" t="str">
        <f>'Base Period'!A229</f>
        <v>3.1.8</v>
      </c>
      <c r="B229" s="391" t="str">
        <f>'Base Period'!B229</f>
        <v>Transition-In Plan</v>
      </c>
      <c r="C229" s="335">
        <f>IF('Firm Fixed Price'!C486="","",'Firm Fixed Price'!C486)</f>
        <v>0</v>
      </c>
      <c r="D229" s="335" t="str">
        <f>IF('Firm Fixed Price'!G486="","",'Firm Fixed Price'!G486)</f>
        <v/>
      </c>
      <c r="E229" s="335" t="str">
        <f>IF('Firm Fixed Price'!H486="","",'Firm Fixed Price'!H486)</f>
        <v/>
      </c>
      <c r="F229" s="392">
        <f>IF('Firm Fixed Price'!E486="","",'Firm Fixed Price'!E486)</f>
        <v>0</v>
      </c>
      <c r="G229" s="392">
        <f>IF('Firm Fixed Price'!F486="","",'Firm Fixed Price'!F486)</f>
        <v>0</v>
      </c>
      <c r="H229" s="392" t="str">
        <f>IF('Firm Fixed Price'!I486="","",'Firm Fixed Price'!I486)</f>
        <v/>
      </c>
      <c r="I229" s="393" t="str">
        <f>IF('Firm Fixed Price'!J486="","",'Firm Fixed Price'!J486)</f>
        <v/>
      </c>
      <c r="L229" s="85"/>
      <c r="M229" s="86"/>
      <c r="N229" s="73"/>
      <c r="O229" s="73"/>
      <c r="P229" s="73"/>
    </row>
    <row r="230" spans="1:16" ht="18" hidden="1" customHeight="1" x14ac:dyDescent="0.25">
      <c r="A230" s="390" t="str">
        <f>'Base Period'!A230</f>
        <v>3.1.8</v>
      </c>
      <c r="B230" s="391" t="str">
        <f>'Base Period'!B230</f>
        <v>Transition-In Inventory Report</v>
      </c>
      <c r="C230" s="335">
        <f>IF('Firm Fixed Price'!C487="","",'Firm Fixed Price'!C487)</f>
        <v>0</v>
      </c>
      <c r="D230" s="335" t="str">
        <f>IF('Firm Fixed Price'!G487="","",'Firm Fixed Price'!G487)</f>
        <v/>
      </c>
      <c r="E230" s="335" t="str">
        <f>IF('Firm Fixed Price'!H487="","",'Firm Fixed Price'!H487)</f>
        <v/>
      </c>
      <c r="F230" s="392">
        <f>IF('Firm Fixed Price'!E487="","",'Firm Fixed Price'!E487)</f>
        <v>0</v>
      </c>
      <c r="G230" s="392">
        <f>IF('Firm Fixed Price'!F487="","",'Firm Fixed Price'!F487)</f>
        <v>0</v>
      </c>
      <c r="H230" s="392" t="str">
        <f>IF('Firm Fixed Price'!I487="","",'Firm Fixed Price'!I487)</f>
        <v/>
      </c>
      <c r="I230" s="393" t="str">
        <f>IF('Firm Fixed Price'!J487="","",'Firm Fixed Price'!J487)</f>
        <v/>
      </c>
      <c r="L230" s="85"/>
      <c r="M230" s="86"/>
      <c r="N230" s="73"/>
      <c r="O230" s="73"/>
      <c r="P230" s="73"/>
    </row>
    <row r="231" spans="1:16" ht="18" hidden="1" customHeight="1" x14ac:dyDescent="0.25">
      <c r="A231" s="390" t="str">
        <f>'Base Period'!A231</f>
        <v>3.1.8</v>
      </c>
      <c r="B231" s="391" t="str">
        <f>'Base Period'!B231</f>
        <v>Transition-Out Plan</v>
      </c>
      <c r="C231" s="335">
        <f>IF('Firm Fixed Price'!C488="","",'Firm Fixed Price'!C488)</f>
        <v>0</v>
      </c>
      <c r="D231" s="335" t="str">
        <f>IF('Firm Fixed Price'!G488="","",'Firm Fixed Price'!G488)</f>
        <v/>
      </c>
      <c r="E231" s="335" t="str">
        <f>IF('Firm Fixed Price'!H488="","",'Firm Fixed Price'!H488)</f>
        <v/>
      </c>
      <c r="F231" s="392">
        <f>IF('Firm Fixed Price'!E488="","",'Firm Fixed Price'!E488)</f>
        <v>0</v>
      </c>
      <c r="G231" s="392">
        <f>IF('Firm Fixed Price'!F488="","",'Firm Fixed Price'!F488)</f>
        <v>0</v>
      </c>
      <c r="H231" s="392" t="str">
        <f>IF('Firm Fixed Price'!I488="","",'Firm Fixed Price'!I488)</f>
        <v/>
      </c>
      <c r="I231" s="393" t="str">
        <f>IF('Firm Fixed Price'!J488="","",'Firm Fixed Price'!J488)</f>
        <v/>
      </c>
      <c r="L231" s="85"/>
      <c r="M231" s="86"/>
      <c r="N231" s="73"/>
      <c r="O231" s="73"/>
      <c r="P231" s="73"/>
    </row>
    <row r="232" spans="1:16" ht="18" hidden="1" customHeight="1" x14ac:dyDescent="0.25">
      <c r="A232" s="390" t="str">
        <f>'Base Period'!A232</f>
        <v>3.1.8</v>
      </c>
      <c r="B232" s="391" t="str">
        <f>'Base Period'!B232</f>
        <v>Transition-Out Inventory Report</v>
      </c>
      <c r="C232" s="335">
        <f>IF('Firm Fixed Price'!C489="","",'Firm Fixed Price'!C489)</f>
        <v>0</v>
      </c>
      <c r="D232" s="335" t="str">
        <f>IF('Firm Fixed Price'!G489="","",'Firm Fixed Price'!G489)</f>
        <v/>
      </c>
      <c r="E232" s="335" t="str">
        <f>IF('Firm Fixed Price'!H489="","",'Firm Fixed Price'!H489)</f>
        <v/>
      </c>
      <c r="F232" s="392">
        <f>IF('Firm Fixed Price'!E489="","",'Firm Fixed Price'!E489)</f>
        <v>0</v>
      </c>
      <c r="G232" s="392">
        <f>IF('Firm Fixed Price'!F489="","",'Firm Fixed Price'!F489)</f>
        <v>0</v>
      </c>
      <c r="H232" s="392" t="str">
        <f>IF('Firm Fixed Price'!I489="","",'Firm Fixed Price'!I489)</f>
        <v/>
      </c>
      <c r="I232" s="393" t="str">
        <f>IF('Firm Fixed Price'!J489="","",'Firm Fixed Price'!J489)</f>
        <v/>
      </c>
      <c r="L232" s="85"/>
      <c r="M232" s="86"/>
      <c r="N232" s="73"/>
      <c r="O232" s="73"/>
      <c r="P232" s="73"/>
    </row>
    <row r="233" spans="1:16" ht="18" hidden="1" customHeight="1" x14ac:dyDescent="0.25">
      <c r="A233" s="390" t="str">
        <f>'Base Period'!A233</f>
        <v/>
      </c>
      <c r="B233" s="391" t="str">
        <f>'Base Period'!B233</f>
        <v/>
      </c>
      <c r="C233" s="335">
        <f>IF('Firm Fixed Price'!C490="","",'Firm Fixed Price'!C490)</f>
        <v>0</v>
      </c>
      <c r="D233" s="335" t="str">
        <f>IF('Firm Fixed Price'!G490="","",'Firm Fixed Price'!G490)</f>
        <v/>
      </c>
      <c r="E233" s="335" t="str">
        <f>IF('Firm Fixed Price'!H490="","",'Firm Fixed Price'!H490)</f>
        <v/>
      </c>
      <c r="F233" s="392">
        <f>IF('Firm Fixed Price'!E490="","",'Firm Fixed Price'!E490)</f>
        <v>0</v>
      </c>
      <c r="G233" s="392">
        <f>IF('Firm Fixed Price'!F490="","",'Firm Fixed Price'!F490)</f>
        <v>0</v>
      </c>
      <c r="H233" s="392" t="str">
        <f>IF('Firm Fixed Price'!I490="","",'Firm Fixed Price'!I490)</f>
        <v/>
      </c>
      <c r="I233" s="393" t="str">
        <f>IF('Firm Fixed Price'!J490="","",'Firm Fixed Price'!J490)</f>
        <v/>
      </c>
      <c r="L233" s="85"/>
      <c r="M233" s="86"/>
      <c r="N233" s="73"/>
      <c r="O233" s="73"/>
      <c r="P233" s="73"/>
    </row>
    <row r="234" spans="1:16" ht="18" hidden="1" customHeight="1" x14ac:dyDescent="0.25">
      <c r="A234" s="390" t="str">
        <f>'Base Period'!A234</f>
        <v/>
      </c>
      <c r="B234" s="391" t="str">
        <f>'Base Period'!B234</f>
        <v/>
      </c>
      <c r="C234" s="335">
        <f>IF('Firm Fixed Price'!C491="","",'Firm Fixed Price'!C491)</f>
        <v>0</v>
      </c>
      <c r="D234" s="335" t="str">
        <f>IF('Firm Fixed Price'!G491="","",'Firm Fixed Price'!G491)</f>
        <v/>
      </c>
      <c r="E234" s="335" t="str">
        <f>IF('Firm Fixed Price'!H491="","",'Firm Fixed Price'!H491)</f>
        <v/>
      </c>
      <c r="F234" s="392">
        <f>IF('Firm Fixed Price'!E491="","",'Firm Fixed Price'!E491)</f>
        <v>0</v>
      </c>
      <c r="G234" s="392">
        <f>IF('Firm Fixed Price'!F491="","",'Firm Fixed Price'!F491)</f>
        <v>0</v>
      </c>
      <c r="H234" s="392" t="str">
        <f>IF('Firm Fixed Price'!I491="","",'Firm Fixed Price'!I491)</f>
        <v/>
      </c>
      <c r="I234" s="393" t="str">
        <f>IF('Firm Fixed Price'!J491="","",'Firm Fixed Price'!J491)</f>
        <v/>
      </c>
      <c r="L234" s="85"/>
      <c r="M234" s="86"/>
      <c r="N234" s="73"/>
      <c r="O234" s="73"/>
      <c r="P234" s="73"/>
    </row>
    <row r="235" spans="1:16" ht="18" hidden="1" customHeight="1" x14ac:dyDescent="0.25">
      <c r="A235" s="390" t="str">
        <f>'Base Period'!A235</f>
        <v/>
      </c>
      <c r="B235" s="391" t="str">
        <f>'Base Period'!B235</f>
        <v/>
      </c>
      <c r="C235" s="335">
        <f>IF('Firm Fixed Price'!C492="","",'Firm Fixed Price'!C492)</f>
        <v>0</v>
      </c>
      <c r="D235" s="335" t="str">
        <f>IF('Firm Fixed Price'!G492="","",'Firm Fixed Price'!G492)</f>
        <v/>
      </c>
      <c r="E235" s="335" t="str">
        <f>IF('Firm Fixed Price'!H492="","",'Firm Fixed Price'!H492)</f>
        <v/>
      </c>
      <c r="F235" s="392">
        <f>IF('Firm Fixed Price'!E492="","",'Firm Fixed Price'!E492)</f>
        <v>0</v>
      </c>
      <c r="G235" s="392">
        <f>IF('Firm Fixed Price'!F492="","",'Firm Fixed Price'!F492)</f>
        <v>0</v>
      </c>
      <c r="H235" s="392" t="str">
        <f>IF('Firm Fixed Price'!I492="","",'Firm Fixed Price'!I492)</f>
        <v/>
      </c>
      <c r="I235" s="393" t="str">
        <f>IF('Firm Fixed Price'!J492="","",'Firm Fixed Price'!J492)</f>
        <v/>
      </c>
      <c r="L235" s="85"/>
      <c r="M235" s="86"/>
      <c r="N235" s="73"/>
      <c r="O235" s="73"/>
      <c r="P235" s="73"/>
    </row>
    <row r="236" spans="1:16" ht="18" hidden="1" customHeight="1" x14ac:dyDescent="0.25">
      <c r="A236" s="390" t="str">
        <f>'Base Period'!A236</f>
        <v/>
      </c>
      <c r="B236" s="391" t="str">
        <f>'Base Period'!B236</f>
        <v/>
      </c>
      <c r="C236" s="335">
        <f>IF('Firm Fixed Price'!C493="","",'Firm Fixed Price'!C493)</f>
        <v>0</v>
      </c>
      <c r="D236" s="335" t="str">
        <f>IF('Firm Fixed Price'!G493="","",'Firm Fixed Price'!G493)</f>
        <v/>
      </c>
      <c r="E236" s="335" t="str">
        <f>IF('Firm Fixed Price'!H493="","",'Firm Fixed Price'!H493)</f>
        <v/>
      </c>
      <c r="F236" s="392">
        <f>IF('Firm Fixed Price'!E493="","",'Firm Fixed Price'!E493)</f>
        <v>0</v>
      </c>
      <c r="G236" s="392">
        <f>IF('Firm Fixed Price'!F493="","",'Firm Fixed Price'!F493)</f>
        <v>0</v>
      </c>
      <c r="H236" s="392" t="str">
        <f>IF('Firm Fixed Price'!I493="","",'Firm Fixed Price'!I493)</f>
        <v/>
      </c>
      <c r="I236" s="393" t="str">
        <f>IF('Firm Fixed Price'!J493="","",'Firm Fixed Price'!J493)</f>
        <v/>
      </c>
      <c r="L236" s="85"/>
      <c r="M236" s="86"/>
      <c r="N236" s="73"/>
      <c r="O236" s="73"/>
      <c r="P236" s="73"/>
    </row>
    <row r="237" spans="1:16" ht="18" hidden="1" customHeight="1" x14ac:dyDescent="0.25">
      <c r="A237" s="390" t="str">
        <f>'Base Period'!A237</f>
        <v/>
      </c>
      <c r="B237" s="391" t="str">
        <f>'Base Period'!B237</f>
        <v/>
      </c>
      <c r="C237" s="335">
        <f>IF('Firm Fixed Price'!C494="","",'Firm Fixed Price'!C494)</f>
        <v>0</v>
      </c>
      <c r="D237" s="335" t="str">
        <f>IF('Firm Fixed Price'!G494="","",'Firm Fixed Price'!G494)</f>
        <v/>
      </c>
      <c r="E237" s="335" t="str">
        <f>IF('Firm Fixed Price'!H494="","",'Firm Fixed Price'!H494)</f>
        <v/>
      </c>
      <c r="F237" s="392">
        <f>IF('Firm Fixed Price'!E494="","",'Firm Fixed Price'!E494)</f>
        <v>0</v>
      </c>
      <c r="G237" s="392">
        <f>IF('Firm Fixed Price'!F494="","",'Firm Fixed Price'!F494)</f>
        <v>0</v>
      </c>
      <c r="H237" s="392" t="str">
        <f>IF('Firm Fixed Price'!I494="","",'Firm Fixed Price'!I494)</f>
        <v/>
      </c>
      <c r="I237" s="393" t="str">
        <f>IF('Firm Fixed Price'!J494="","",'Firm Fixed Price'!J494)</f>
        <v/>
      </c>
      <c r="L237" s="85"/>
      <c r="M237" s="86"/>
      <c r="N237" s="73"/>
      <c r="O237" s="73"/>
      <c r="P237" s="73"/>
    </row>
    <row r="238" spans="1:16" ht="18" hidden="1" customHeight="1" x14ac:dyDescent="0.25">
      <c r="A238" s="390" t="str">
        <f>'Base Period'!A238</f>
        <v/>
      </c>
      <c r="B238" s="391" t="str">
        <f>'Base Period'!B238</f>
        <v/>
      </c>
      <c r="C238" s="335">
        <f>IF('Firm Fixed Price'!C495="","",'Firm Fixed Price'!C495)</f>
        <v>0</v>
      </c>
      <c r="D238" s="335" t="str">
        <f>IF('Firm Fixed Price'!G495="","",'Firm Fixed Price'!G495)</f>
        <v/>
      </c>
      <c r="E238" s="335" t="str">
        <f>IF('Firm Fixed Price'!H495="","",'Firm Fixed Price'!H495)</f>
        <v/>
      </c>
      <c r="F238" s="392">
        <f>IF('Firm Fixed Price'!E495="","",'Firm Fixed Price'!E495)</f>
        <v>0</v>
      </c>
      <c r="G238" s="392">
        <f>IF('Firm Fixed Price'!F495="","",'Firm Fixed Price'!F495)</f>
        <v>0</v>
      </c>
      <c r="H238" s="392" t="str">
        <f>IF('Firm Fixed Price'!I495="","",'Firm Fixed Price'!I495)</f>
        <v/>
      </c>
      <c r="I238" s="393" t="str">
        <f>IF('Firm Fixed Price'!J495="","",'Firm Fixed Price'!J495)</f>
        <v/>
      </c>
      <c r="L238" s="85"/>
      <c r="M238" s="86"/>
      <c r="N238" s="73"/>
      <c r="O238" s="73"/>
      <c r="P238" s="73"/>
    </row>
    <row r="239" spans="1:16" ht="18" hidden="1" customHeight="1" x14ac:dyDescent="0.25">
      <c r="A239" s="390" t="str">
        <f>'Base Period'!A239</f>
        <v/>
      </c>
      <c r="B239" s="391" t="str">
        <f>'Base Period'!B239</f>
        <v/>
      </c>
      <c r="C239" s="335">
        <f>IF('Firm Fixed Price'!C496="","",'Firm Fixed Price'!C496)</f>
        <v>0</v>
      </c>
      <c r="D239" s="335" t="str">
        <f>IF('Firm Fixed Price'!G496="","",'Firm Fixed Price'!G496)</f>
        <v/>
      </c>
      <c r="E239" s="335" t="str">
        <f>IF('Firm Fixed Price'!H496="","",'Firm Fixed Price'!H496)</f>
        <v/>
      </c>
      <c r="F239" s="392">
        <f>IF('Firm Fixed Price'!E496="","",'Firm Fixed Price'!E496)</f>
        <v>0</v>
      </c>
      <c r="G239" s="392">
        <f>IF('Firm Fixed Price'!F496="","",'Firm Fixed Price'!F496)</f>
        <v>0</v>
      </c>
      <c r="H239" s="392" t="str">
        <f>IF('Firm Fixed Price'!I496="","",'Firm Fixed Price'!I496)</f>
        <v/>
      </c>
      <c r="I239" s="393" t="str">
        <f>IF('Firm Fixed Price'!J496="","",'Firm Fixed Price'!J496)</f>
        <v/>
      </c>
      <c r="L239" s="85"/>
      <c r="M239" s="86"/>
      <c r="N239" s="73"/>
      <c r="O239" s="73"/>
      <c r="P239" s="73"/>
    </row>
    <row r="240" spans="1:16" ht="18" hidden="1" customHeight="1" x14ac:dyDescent="0.25">
      <c r="A240" s="390" t="str">
        <f>'Base Period'!A240</f>
        <v/>
      </c>
      <c r="B240" s="391" t="str">
        <f>'Base Period'!B240</f>
        <v/>
      </c>
      <c r="C240" s="335">
        <f>IF('Firm Fixed Price'!C497="","",'Firm Fixed Price'!C497)</f>
        <v>0</v>
      </c>
      <c r="D240" s="335" t="str">
        <f>IF('Firm Fixed Price'!G497="","",'Firm Fixed Price'!G497)</f>
        <v/>
      </c>
      <c r="E240" s="335" t="str">
        <f>IF('Firm Fixed Price'!H497="","",'Firm Fixed Price'!H497)</f>
        <v/>
      </c>
      <c r="F240" s="392">
        <f>IF('Firm Fixed Price'!E497="","",'Firm Fixed Price'!E497)</f>
        <v>0</v>
      </c>
      <c r="G240" s="392">
        <f>IF('Firm Fixed Price'!F497="","",'Firm Fixed Price'!F497)</f>
        <v>0</v>
      </c>
      <c r="H240" s="392" t="str">
        <f>IF('Firm Fixed Price'!I497="","",'Firm Fixed Price'!I497)</f>
        <v/>
      </c>
      <c r="I240" s="393" t="str">
        <f>IF('Firm Fixed Price'!J497="","",'Firm Fixed Price'!J497)</f>
        <v/>
      </c>
      <c r="L240" s="85"/>
      <c r="M240" s="86"/>
      <c r="N240" s="73"/>
      <c r="O240" s="73"/>
      <c r="P240" s="73"/>
    </row>
    <row r="241" spans="1:16" ht="18" hidden="1" customHeight="1" x14ac:dyDescent="0.25">
      <c r="A241" s="390" t="str">
        <f>'Base Period'!A241</f>
        <v/>
      </c>
      <c r="B241" s="391" t="str">
        <f>'Base Period'!B241</f>
        <v/>
      </c>
      <c r="C241" s="335">
        <f>IF('Firm Fixed Price'!C498="","",'Firm Fixed Price'!C498)</f>
        <v>0</v>
      </c>
      <c r="D241" s="335" t="str">
        <f>IF('Firm Fixed Price'!G498="","",'Firm Fixed Price'!G498)</f>
        <v/>
      </c>
      <c r="E241" s="335" t="str">
        <f>IF('Firm Fixed Price'!H498="","",'Firm Fixed Price'!H498)</f>
        <v/>
      </c>
      <c r="F241" s="392">
        <f>IF('Firm Fixed Price'!E498="","",'Firm Fixed Price'!E498)</f>
        <v>0</v>
      </c>
      <c r="G241" s="392">
        <f>IF('Firm Fixed Price'!F498="","",'Firm Fixed Price'!F498)</f>
        <v>0</v>
      </c>
      <c r="H241" s="392" t="str">
        <f>IF('Firm Fixed Price'!I498="","",'Firm Fixed Price'!I498)</f>
        <v/>
      </c>
      <c r="I241" s="393" t="str">
        <f>IF('Firm Fixed Price'!J498="","",'Firm Fixed Price'!J498)</f>
        <v/>
      </c>
      <c r="L241" s="85"/>
      <c r="M241" s="86"/>
      <c r="N241" s="73"/>
      <c r="O241" s="73"/>
      <c r="P241" s="73"/>
    </row>
    <row r="242" spans="1:16" ht="18" hidden="1" customHeight="1" x14ac:dyDescent="0.25">
      <c r="A242" s="390" t="str">
        <f>'Base Period'!A242</f>
        <v/>
      </c>
      <c r="B242" s="391" t="str">
        <f>'Base Period'!B242</f>
        <v/>
      </c>
      <c r="C242" s="335">
        <f>IF('Firm Fixed Price'!C499="","",'Firm Fixed Price'!C499)</f>
        <v>0</v>
      </c>
      <c r="D242" s="335" t="str">
        <f>IF('Firm Fixed Price'!G499="","",'Firm Fixed Price'!G499)</f>
        <v/>
      </c>
      <c r="E242" s="335" t="str">
        <f>IF('Firm Fixed Price'!H499="","",'Firm Fixed Price'!H499)</f>
        <v/>
      </c>
      <c r="F242" s="392">
        <f>IF('Firm Fixed Price'!E499="","",'Firm Fixed Price'!E499)</f>
        <v>0</v>
      </c>
      <c r="G242" s="392">
        <f>IF('Firm Fixed Price'!F499="","",'Firm Fixed Price'!F499)</f>
        <v>0</v>
      </c>
      <c r="H242" s="392" t="str">
        <f>IF('Firm Fixed Price'!I499="","",'Firm Fixed Price'!I499)</f>
        <v/>
      </c>
      <c r="I242" s="393" t="str">
        <f>IF('Firm Fixed Price'!J499="","",'Firm Fixed Price'!J499)</f>
        <v/>
      </c>
      <c r="L242" s="85"/>
      <c r="M242" s="86"/>
      <c r="N242" s="73"/>
      <c r="O242" s="73"/>
      <c r="P242" s="73"/>
    </row>
    <row r="243" spans="1:16" ht="18" hidden="1" customHeight="1" x14ac:dyDescent="0.25">
      <c r="A243" s="390" t="str">
        <f>'Base Period'!A243</f>
        <v/>
      </c>
      <c r="B243" s="391" t="str">
        <f>'Base Period'!B243</f>
        <v/>
      </c>
      <c r="C243" s="335">
        <f>IF('Firm Fixed Price'!C500="","",'Firm Fixed Price'!C500)</f>
        <v>0</v>
      </c>
      <c r="D243" s="335" t="str">
        <f>IF('Firm Fixed Price'!G500="","",'Firm Fixed Price'!G500)</f>
        <v/>
      </c>
      <c r="E243" s="335" t="str">
        <f>IF('Firm Fixed Price'!H500="","",'Firm Fixed Price'!H500)</f>
        <v/>
      </c>
      <c r="F243" s="392">
        <f>IF('Firm Fixed Price'!E500="","",'Firm Fixed Price'!E500)</f>
        <v>0</v>
      </c>
      <c r="G243" s="392">
        <f>IF('Firm Fixed Price'!F500="","",'Firm Fixed Price'!F500)</f>
        <v>0</v>
      </c>
      <c r="H243" s="392" t="str">
        <f>IF('Firm Fixed Price'!I500="","",'Firm Fixed Price'!I500)</f>
        <v/>
      </c>
      <c r="I243" s="393" t="str">
        <f>IF('Firm Fixed Price'!J500="","",'Firm Fixed Price'!J500)</f>
        <v/>
      </c>
      <c r="L243" s="85"/>
      <c r="M243" s="86"/>
      <c r="N243" s="73"/>
      <c r="O243" s="73"/>
      <c r="P243" s="73"/>
    </row>
    <row r="244" spans="1:16" ht="18" hidden="1" customHeight="1" x14ac:dyDescent="0.25">
      <c r="A244" s="390" t="str">
        <f>'Base Period'!A244</f>
        <v/>
      </c>
      <c r="B244" s="391" t="str">
        <f>'Base Period'!B244</f>
        <v/>
      </c>
      <c r="C244" s="335">
        <f>IF('Firm Fixed Price'!C501="","",'Firm Fixed Price'!C501)</f>
        <v>0</v>
      </c>
      <c r="D244" s="335" t="str">
        <f>IF('Firm Fixed Price'!G501="","",'Firm Fixed Price'!G501)</f>
        <v/>
      </c>
      <c r="E244" s="335" t="str">
        <f>IF('Firm Fixed Price'!H501="","",'Firm Fixed Price'!H501)</f>
        <v/>
      </c>
      <c r="F244" s="392">
        <f>IF('Firm Fixed Price'!E501="","",'Firm Fixed Price'!E501)</f>
        <v>0</v>
      </c>
      <c r="G244" s="392">
        <f>IF('Firm Fixed Price'!F501="","",'Firm Fixed Price'!F501)</f>
        <v>0</v>
      </c>
      <c r="H244" s="392" t="str">
        <f>IF('Firm Fixed Price'!I501="","",'Firm Fixed Price'!I501)</f>
        <v/>
      </c>
      <c r="I244" s="393" t="str">
        <f>IF('Firm Fixed Price'!J501="","",'Firm Fixed Price'!J501)</f>
        <v/>
      </c>
      <c r="L244" s="85"/>
      <c r="M244" s="86"/>
      <c r="N244" s="73"/>
      <c r="O244" s="73"/>
      <c r="P244" s="73"/>
    </row>
    <row r="245" spans="1:16" ht="18" hidden="1" customHeight="1" x14ac:dyDescent="0.25">
      <c r="A245" s="390" t="str">
        <f>'Base Period'!A245</f>
        <v/>
      </c>
      <c r="B245" s="391" t="str">
        <f>'Base Period'!B245</f>
        <v/>
      </c>
      <c r="C245" s="335">
        <f>IF('Firm Fixed Price'!C502="","",'Firm Fixed Price'!C502)</f>
        <v>0</v>
      </c>
      <c r="D245" s="335" t="str">
        <f>IF('Firm Fixed Price'!G502="","",'Firm Fixed Price'!G502)</f>
        <v/>
      </c>
      <c r="E245" s="335" t="str">
        <f>IF('Firm Fixed Price'!H502="","",'Firm Fixed Price'!H502)</f>
        <v/>
      </c>
      <c r="F245" s="392">
        <f>IF('Firm Fixed Price'!E502="","",'Firm Fixed Price'!E502)</f>
        <v>0</v>
      </c>
      <c r="G245" s="392">
        <f>IF('Firm Fixed Price'!F502="","",'Firm Fixed Price'!F502)</f>
        <v>0</v>
      </c>
      <c r="H245" s="392" t="str">
        <f>IF('Firm Fixed Price'!I502="","",'Firm Fixed Price'!I502)</f>
        <v/>
      </c>
      <c r="I245" s="393" t="str">
        <f>IF('Firm Fixed Price'!J502="","",'Firm Fixed Price'!J502)</f>
        <v/>
      </c>
      <c r="L245" s="85"/>
      <c r="M245" s="86"/>
      <c r="N245" s="73"/>
      <c r="O245" s="73"/>
      <c r="P245" s="73"/>
    </row>
    <row r="246" spans="1:16" ht="18" hidden="1" customHeight="1" x14ac:dyDescent="0.25">
      <c r="A246" s="390" t="str">
        <f>'Base Period'!A246</f>
        <v/>
      </c>
      <c r="B246" s="391" t="str">
        <f>'Base Period'!B246</f>
        <v/>
      </c>
      <c r="C246" s="335">
        <f>IF('Firm Fixed Price'!C503="","",'Firm Fixed Price'!C503)</f>
        <v>0</v>
      </c>
      <c r="D246" s="335" t="str">
        <f>IF('Firm Fixed Price'!G503="","",'Firm Fixed Price'!G503)</f>
        <v/>
      </c>
      <c r="E246" s="335" t="str">
        <f>IF('Firm Fixed Price'!H503="","",'Firm Fixed Price'!H503)</f>
        <v/>
      </c>
      <c r="F246" s="392">
        <f>IF('Firm Fixed Price'!E503="","",'Firm Fixed Price'!E503)</f>
        <v>0</v>
      </c>
      <c r="G246" s="392">
        <f>IF('Firm Fixed Price'!F503="","",'Firm Fixed Price'!F503)</f>
        <v>0</v>
      </c>
      <c r="H246" s="392" t="str">
        <f>IF('Firm Fixed Price'!I503="","",'Firm Fixed Price'!I503)</f>
        <v/>
      </c>
      <c r="I246" s="393" t="str">
        <f>IF('Firm Fixed Price'!J503="","",'Firm Fixed Price'!J503)</f>
        <v/>
      </c>
      <c r="L246" s="85"/>
      <c r="M246" s="86"/>
      <c r="N246" s="73"/>
      <c r="O246" s="73"/>
      <c r="P246" s="73"/>
    </row>
    <row r="247" spans="1:16" ht="18" hidden="1" customHeight="1" x14ac:dyDescent="0.25">
      <c r="A247" s="390" t="str">
        <f>'Base Period'!A247</f>
        <v/>
      </c>
      <c r="B247" s="391" t="str">
        <f>'Base Period'!B247</f>
        <v/>
      </c>
      <c r="C247" s="335">
        <f>IF('Firm Fixed Price'!C504="","",'Firm Fixed Price'!C504)</f>
        <v>0</v>
      </c>
      <c r="D247" s="335" t="str">
        <f>IF('Firm Fixed Price'!G504="","",'Firm Fixed Price'!G504)</f>
        <v/>
      </c>
      <c r="E247" s="335" t="str">
        <f>IF('Firm Fixed Price'!H504="","",'Firm Fixed Price'!H504)</f>
        <v/>
      </c>
      <c r="F247" s="392">
        <f>IF('Firm Fixed Price'!E504="","",'Firm Fixed Price'!E504)</f>
        <v>0</v>
      </c>
      <c r="G247" s="392">
        <f>IF('Firm Fixed Price'!F504="","",'Firm Fixed Price'!F504)</f>
        <v>0</v>
      </c>
      <c r="H247" s="392" t="str">
        <f>IF('Firm Fixed Price'!I504="","",'Firm Fixed Price'!I504)</f>
        <v/>
      </c>
      <c r="I247" s="393" t="str">
        <f>IF('Firm Fixed Price'!J504="","",'Firm Fixed Price'!J504)</f>
        <v/>
      </c>
      <c r="L247" s="85"/>
      <c r="M247" s="86"/>
      <c r="N247" s="73"/>
      <c r="O247" s="73"/>
      <c r="P247" s="73"/>
    </row>
    <row r="248" spans="1:16" ht="18" hidden="1" customHeight="1" x14ac:dyDescent="0.25">
      <c r="A248" s="390" t="str">
        <f>'Base Period'!A248</f>
        <v/>
      </c>
      <c r="B248" s="391" t="str">
        <f>'Base Period'!B248</f>
        <v/>
      </c>
      <c r="C248" s="335">
        <f>IF('Firm Fixed Price'!C505="","",'Firm Fixed Price'!C505)</f>
        <v>0</v>
      </c>
      <c r="D248" s="335" t="str">
        <f>IF('Firm Fixed Price'!G505="","",'Firm Fixed Price'!G505)</f>
        <v/>
      </c>
      <c r="E248" s="335" t="str">
        <f>IF('Firm Fixed Price'!H505="","",'Firm Fixed Price'!H505)</f>
        <v/>
      </c>
      <c r="F248" s="392">
        <f>IF('Firm Fixed Price'!E505="","",'Firm Fixed Price'!E505)</f>
        <v>0</v>
      </c>
      <c r="G248" s="392">
        <f>IF('Firm Fixed Price'!F505="","",'Firm Fixed Price'!F505)</f>
        <v>0</v>
      </c>
      <c r="H248" s="392" t="str">
        <f>IF('Firm Fixed Price'!I505="","",'Firm Fixed Price'!I505)</f>
        <v/>
      </c>
      <c r="I248" s="393" t="str">
        <f>IF('Firm Fixed Price'!J505="","",'Firm Fixed Price'!J505)</f>
        <v/>
      </c>
      <c r="L248" s="85"/>
      <c r="M248" s="86"/>
      <c r="N248" s="73"/>
      <c r="O248" s="73"/>
      <c r="P248" s="73"/>
    </row>
    <row r="249" spans="1:16" ht="18" hidden="1" customHeight="1" x14ac:dyDescent="0.25">
      <c r="A249" s="390" t="str">
        <f>'Base Period'!A249</f>
        <v/>
      </c>
      <c r="B249" s="391" t="str">
        <f>'Base Period'!B249</f>
        <v/>
      </c>
      <c r="C249" s="335">
        <f>IF('Firm Fixed Price'!C506="","",'Firm Fixed Price'!C506)</f>
        <v>0</v>
      </c>
      <c r="D249" s="335" t="str">
        <f>IF('Firm Fixed Price'!G506="","",'Firm Fixed Price'!G506)</f>
        <v/>
      </c>
      <c r="E249" s="335" t="str">
        <f>IF('Firm Fixed Price'!H506="","",'Firm Fixed Price'!H506)</f>
        <v/>
      </c>
      <c r="F249" s="392">
        <f>IF('Firm Fixed Price'!E506="","",'Firm Fixed Price'!E506)</f>
        <v>0</v>
      </c>
      <c r="G249" s="392">
        <f>IF('Firm Fixed Price'!F506="","",'Firm Fixed Price'!F506)</f>
        <v>0</v>
      </c>
      <c r="H249" s="392" t="str">
        <f>IF('Firm Fixed Price'!I506="","",'Firm Fixed Price'!I506)</f>
        <v/>
      </c>
      <c r="I249" s="393" t="str">
        <f>IF('Firm Fixed Price'!J506="","",'Firm Fixed Price'!J506)</f>
        <v/>
      </c>
      <c r="L249" s="85"/>
      <c r="M249" s="86"/>
      <c r="N249" s="73"/>
      <c r="O249" s="73"/>
      <c r="P249" s="73"/>
    </row>
    <row r="250" spans="1:16" ht="18" hidden="1" customHeight="1" x14ac:dyDescent="0.25">
      <c r="A250" s="390" t="str">
        <f>'Base Period'!A250</f>
        <v/>
      </c>
      <c r="B250" s="391" t="str">
        <f>'Base Period'!B250</f>
        <v/>
      </c>
      <c r="C250" s="335">
        <f>IF('Firm Fixed Price'!C507="","",'Firm Fixed Price'!C507)</f>
        <v>0</v>
      </c>
      <c r="D250" s="335" t="str">
        <f>IF('Firm Fixed Price'!G507="","",'Firm Fixed Price'!G507)</f>
        <v/>
      </c>
      <c r="E250" s="335" t="str">
        <f>IF('Firm Fixed Price'!H507="","",'Firm Fixed Price'!H507)</f>
        <v/>
      </c>
      <c r="F250" s="392">
        <f>IF('Firm Fixed Price'!E507="","",'Firm Fixed Price'!E507)</f>
        <v>0</v>
      </c>
      <c r="G250" s="392">
        <f>IF('Firm Fixed Price'!F507="","",'Firm Fixed Price'!F507)</f>
        <v>0</v>
      </c>
      <c r="H250" s="392" t="str">
        <f>IF('Firm Fixed Price'!I507="","",'Firm Fixed Price'!I507)</f>
        <v/>
      </c>
      <c r="I250" s="393" t="str">
        <f>IF('Firm Fixed Price'!J507="","",'Firm Fixed Price'!J507)</f>
        <v/>
      </c>
      <c r="L250" s="85"/>
      <c r="M250" s="86"/>
      <c r="N250" s="73"/>
      <c r="O250" s="73"/>
      <c r="P250" s="73"/>
    </row>
    <row r="251" spans="1:16" ht="18" hidden="1" customHeight="1" x14ac:dyDescent="0.25">
      <c r="A251" s="390" t="str">
        <f>'Base Period'!A251</f>
        <v/>
      </c>
      <c r="B251" s="391" t="str">
        <f>'Base Period'!B251</f>
        <v/>
      </c>
      <c r="C251" s="335">
        <f>IF('Firm Fixed Price'!C508="","",'Firm Fixed Price'!C508)</f>
        <v>0</v>
      </c>
      <c r="D251" s="335" t="str">
        <f>IF('Firm Fixed Price'!G508="","",'Firm Fixed Price'!G508)</f>
        <v/>
      </c>
      <c r="E251" s="335" t="str">
        <f>IF('Firm Fixed Price'!H508="","",'Firm Fixed Price'!H508)</f>
        <v/>
      </c>
      <c r="F251" s="392">
        <f>IF('Firm Fixed Price'!E508="","",'Firm Fixed Price'!E508)</f>
        <v>0</v>
      </c>
      <c r="G251" s="392">
        <f>IF('Firm Fixed Price'!F508="","",'Firm Fixed Price'!F508)</f>
        <v>0</v>
      </c>
      <c r="H251" s="392" t="str">
        <f>IF('Firm Fixed Price'!I508="","",'Firm Fixed Price'!I508)</f>
        <v/>
      </c>
      <c r="I251" s="393" t="str">
        <f>IF('Firm Fixed Price'!J508="","",'Firm Fixed Price'!J508)</f>
        <v/>
      </c>
      <c r="L251" s="85"/>
      <c r="M251" s="86"/>
      <c r="N251" s="73"/>
      <c r="O251" s="73"/>
      <c r="P251" s="73"/>
    </row>
    <row r="252" spans="1:16" ht="18" hidden="1" customHeight="1" x14ac:dyDescent="0.25">
      <c r="A252" s="390" t="str">
        <f>'Base Period'!A252</f>
        <v/>
      </c>
      <c r="B252" s="391" t="str">
        <f>'Base Period'!B252</f>
        <v/>
      </c>
      <c r="C252" s="335">
        <f>IF('Firm Fixed Price'!C509="","",'Firm Fixed Price'!C509)</f>
        <v>0</v>
      </c>
      <c r="D252" s="335" t="str">
        <f>IF('Firm Fixed Price'!G509="","",'Firm Fixed Price'!G509)</f>
        <v/>
      </c>
      <c r="E252" s="335" t="str">
        <f>IF('Firm Fixed Price'!H509="","",'Firm Fixed Price'!H509)</f>
        <v/>
      </c>
      <c r="F252" s="392">
        <f>IF('Firm Fixed Price'!E509="","",'Firm Fixed Price'!E509)</f>
        <v>0</v>
      </c>
      <c r="G252" s="392">
        <f>IF('Firm Fixed Price'!F509="","",'Firm Fixed Price'!F509)</f>
        <v>0</v>
      </c>
      <c r="H252" s="392" t="str">
        <f>IF('Firm Fixed Price'!I509="","",'Firm Fixed Price'!I509)</f>
        <v/>
      </c>
      <c r="I252" s="393" t="str">
        <f>IF('Firm Fixed Price'!J509="","",'Firm Fixed Price'!J509)</f>
        <v/>
      </c>
      <c r="L252" s="85"/>
      <c r="M252" s="86"/>
      <c r="N252" s="73"/>
      <c r="O252" s="73"/>
      <c r="P252" s="73"/>
    </row>
    <row r="253" spans="1:16" ht="18" hidden="1" customHeight="1" x14ac:dyDescent="0.25">
      <c r="A253" s="390" t="str">
        <f>'Base Period'!A253</f>
        <v/>
      </c>
      <c r="B253" s="391" t="str">
        <f>'Base Period'!B253</f>
        <v/>
      </c>
      <c r="C253" s="335">
        <f>IF('Firm Fixed Price'!C510="","",'Firm Fixed Price'!C510)</f>
        <v>0</v>
      </c>
      <c r="D253" s="335" t="str">
        <f>IF('Firm Fixed Price'!G510="","",'Firm Fixed Price'!G510)</f>
        <v/>
      </c>
      <c r="E253" s="335" t="str">
        <f>IF('Firm Fixed Price'!H510="","",'Firm Fixed Price'!H510)</f>
        <v/>
      </c>
      <c r="F253" s="392">
        <f>IF('Firm Fixed Price'!E510="","",'Firm Fixed Price'!E510)</f>
        <v>0</v>
      </c>
      <c r="G253" s="392">
        <f>IF('Firm Fixed Price'!F510="","",'Firm Fixed Price'!F510)</f>
        <v>0</v>
      </c>
      <c r="H253" s="392" t="str">
        <f>IF('Firm Fixed Price'!I510="","",'Firm Fixed Price'!I510)</f>
        <v/>
      </c>
      <c r="I253" s="393" t="str">
        <f>IF('Firm Fixed Price'!J510="","",'Firm Fixed Price'!J510)</f>
        <v/>
      </c>
      <c r="L253" s="85"/>
      <c r="M253" s="86"/>
      <c r="N253" s="73"/>
      <c r="O253" s="73"/>
      <c r="P253" s="73"/>
    </row>
    <row r="254" spans="1:16" ht="18" hidden="1" customHeight="1" x14ac:dyDescent="0.25">
      <c r="A254" s="390" t="str">
        <f>'Base Period'!A254</f>
        <v/>
      </c>
      <c r="B254" s="391" t="str">
        <f>'Base Period'!B254</f>
        <v/>
      </c>
      <c r="C254" s="335">
        <f>IF('Firm Fixed Price'!C511="","",'Firm Fixed Price'!C511)</f>
        <v>0</v>
      </c>
      <c r="D254" s="335" t="str">
        <f>IF('Firm Fixed Price'!G511="","",'Firm Fixed Price'!G511)</f>
        <v/>
      </c>
      <c r="E254" s="335" t="str">
        <f>IF('Firm Fixed Price'!H511="","",'Firm Fixed Price'!H511)</f>
        <v/>
      </c>
      <c r="F254" s="392">
        <f>IF('Firm Fixed Price'!E511="","",'Firm Fixed Price'!E511)</f>
        <v>0</v>
      </c>
      <c r="G254" s="392">
        <f>IF('Firm Fixed Price'!F511="","",'Firm Fixed Price'!F511)</f>
        <v>0</v>
      </c>
      <c r="H254" s="392" t="str">
        <f>IF('Firm Fixed Price'!I511="","",'Firm Fixed Price'!I511)</f>
        <v/>
      </c>
      <c r="I254" s="393" t="str">
        <f>IF('Firm Fixed Price'!J511="","",'Firm Fixed Price'!J511)</f>
        <v/>
      </c>
      <c r="L254" s="85"/>
      <c r="M254" s="86"/>
      <c r="N254" s="73"/>
      <c r="O254" s="73"/>
      <c r="P254" s="73"/>
    </row>
    <row r="255" spans="1:16" ht="18" hidden="1" customHeight="1" x14ac:dyDescent="0.25">
      <c r="A255" s="390" t="str">
        <f>'Base Period'!A255</f>
        <v/>
      </c>
      <c r="B255" s="391" t="str">
        <f>'Base Period'!B255</f>
        <v/>
      </c>
      <c r="C255" s="335">
        <f>IF('Firm Fixed Price'!C512="","",'Firm Fixed Price'!C512)</f>
        <v>0</v>
      </c>
      <c r="D255" s="335" t="str">
        <f>IF('Firm Fixed Price'!G512="","",'Firm Fixed Price'!G512)</f>
        <v/>
      </c>
      <c r="E255" s="335" t="str">
        <f>IF('Firm Fixed Price'!H512="","",'Firm Fixed Price'!H512)</f>
        <v/>
      </c>
      <c r="F255" s="392">
        <f>IF('Firm Fixed Price'!E512="","",'Firm Fixed Price'!E512)</f>
        <v>0</v>
      </c>
      <c r="G255" s="392">
        <f>IF('Firm Fixed Price'!F512="","",'Firm Fixed Price'!F512)</f>
        <v>0</v>
      </c>
      <c r="H255" s="392" t="str">
        <f>IF('Firm Fixed Price'!I512="","",'Firm Fixed Price'!I512)</f>
        <v/>
      </c>
      <c r="I255" s="393" t="str">
        <f>IF('Firm Fixed Price'!J512="","",'Firm Fixed Price'!J512)</f>
        <v/>
      </c>
      <c r="L255" s="85"/>
      <c r="M255" s="86"/>
      <c r="N255" s="73"/>
      <c r="O255" s="73"/>
      <c r="P255" s="73"/>
    </row>
    <row r="256" spans="1:16" ht="18" hidden="1" customHeight="1" x14ac:dyDescent="0.25">
      <c r="A256" s="390" t="str">
        <f>'Base Period'!A256</f>
        <v/>
      </c>
      <c r="B256" s="391" t="str">
        <f>'Base Period'!B256</f>
        <v/>
      </c>
      <c r="C256" s="335">
        <f>IF('Firm Fixed Price'!C513="","",'Firm Fixed Price'!C513)</f>
        <v>0</v>
      </c>
      <c r="D256" s="335" t="str">
        <f>IF('Firm Fixed Price'!G513="","",'Firm Fixed Price'!G513)</f>
        <v/>
      </c>
      <c r="E256" s="335" t="str">
        <f>IF('Firm Fixed Price'!H513="","",'Firm Fixed Price'!H513)</f>
        <v/>
      </c>
      <c r="F256" s="392">
        <f>IF('Firm Fixed Price'!E513="","",'Firm Fixed Price'!E513)</f>
        <v>0</v>
      </c>
      <c r="G256" s="392">
        <f>IF('Firm Fixed Price'!F513="","",'Firm Fixed Price'!F513)</f>
        <v>0</v>
      </c>
      <c r="H256" s="392" t="str">
        <f>IF('Firm Fixed Price'!I513="","",'Firm Fixed Price'!I513)</f>
        <v/>
      </c>
      <c r="I256" s="393" t="str">
        <f>IF('Firm Fixed Price'!J513="","",'Firm Fixed Price'!J513)</f>
        <v/>
      </c>
      <c r="L256" s="85"/>
      <c r="M256" s="86"/>
      <c r="N256" s="73"/>
      <c r="O256" s="73"/>
      <c r="P256" s="73"/>
    </row>
    <row r="257" spans="1:16" ht="18" hidden="1" customHeight="1" x14ac:dyDescent="0.25">
      <c r="A257" s="390" t="str">
        <f>'Base Period'!A257</f>
        <v/>
      </c>
      <c r="B257" s="391" t="str">
        <f>'Base Period'!B257</f>
        <v/>
      </c>
      <c r="C257" s="335">
        <f>IF('Firm Fixed Price'!C514="","",'Firm Fixed Price'!C514)</f>
        <v>0</v>
      </c>
      <c r="D257" s="335" t="str">
        <f>IF('Firm Fixed Price'!G514="","",'Firm Fixed Price'!G514)</f>
        <v/>
      </c>
      <c r="E257" s="335" t="str">
        <f>IF('Firm Fixed Price'!H514="","",'Firm Fixed Price'!H514)</f>
        <v/>
      </c>
      <c r="F257" s="392">
        <f>IF('Firm Fixed Price'!E514="","",'Firm Fixed Price'!E514)</f>
        <v>0</v>
      </c>
      <c r="G257" s="392">
        <f>IF('Firm Fixed Price'!F514="","",'Firm Fixed Price'!F514)</f>
        <v>0</v>
      </c>
      <c r="H257" s="392" t="str">
        <f>IF('Firm Fixed Price'!I514="","",'Firm Fixed Price'!I514)</f>
        <v/>
      </c>
      <c r="I257" s="393" t="str">
        <f>IF('Firm Fixed Price'!J514="","",'Firm Fixed Price'!J514)</f>
        <v/>
      </c>
      <c r="L257" s="85"/>
      <c r="M257" s="86"/>
      <c r="N257" s="73"/>
      <c r="O257" s="73"/>
      <c r="P257" s="73"/>
    </row>
    <row r="258" spans="1:16" ht="18" hidden="1" customHeight="1" x14ac:dyDescent="0.25">
      <c r="A258" s="390" t="str">
        <f>'Base Period'!A258</f>
        <v/>
      </c>
      <c r="B258" s="391" t="str">
        <f>'Base Period'!B258</f>
        <v/>
      </c>
      <c r="C258" s="335">
        <f>IF('Firm Fixed Price'!C515="","",'Firm Fixed Price'!C515)</f>
        <v>0</v>
      </c>
      <c r="D258" s="335" t="str">
        <f>IF('Firm Fixed Price'!G515="","",'Firm Fixed Price'!G515)</f>
        <v/>
      </c>
      <c r="E258" s="335" t="str">
        <f>IF('Firm Fixed Price'!H515="","",'Firm Fixed Price'!H515)</f>
        <v/>
      </c>
      <c r="F258" s="392">
        <f>IF('Firm Fixed Price'!E515="","",'Firm Fixed Price'!E515)</f>
        <v>0</v>
      </c>
      <c r="G258" s="392">
        <f>IF('Firm Fixed Price'!F515="","",'Firm Fixed Price'!F515)</f>
        <v>0</v>
      </c>
      <c r="H258" s="392" t="str">
        <f>IF('Firm Fixed Price'!I515="","",'Firm Fixed Price'!I515)</f>
        <v/>
      </c>
      <c r="I258" s="393" t="str">
        <f>IF('Firm Fixed Price'!J515="","",'Firm Fixed Price'!J515)</f>
        <v/>
      </c>
      <c r="L258" s="85"/>
      <c r="M258" s="86"/>
      <c r="N258" s="73"/>
      <c r="O258" s="73"/>
      <c r="P258" s="73"/>
    </row>
    <row r="259" spans="1:16" ht="18" hidden="1" customHeight="1" x14ac:dyDescent="0.25">
      <c r="A259" s="390" t="str">
        <f>'Base Period'!A259</f>
        <v/>
      </c>
      <c r="B259" s="391" t="str">
        <f>'Base Period'!B259</f>
        <v/>
      </c>
      <c r="C259" s="335">
        <f>IF('Firm Fixed Price'!C516="","",'Firm Fixed Price'!C516)</f>
        <v>0</v>
      </c>
      <c r="D259" s="335" t="str">
        <f>IF('Firm Fixed Price'!G516="","",'Firm Fixed Price'!G516)</f>
        <v/>
      </c>
      <c r="E259" s="335" t="str">
        <f>IF('Firm Fixed Price'!H516="","",'Firm Fixed Price'!H516)</f>
        <v/>
      </c>
      <c r="F259" s="392">
        <f>IF('Firm Fixed Price'!E516="","",'Firm Fixed Price'!E516)</f>
        <v>0</v>
      </c>
      <c r="G259" s="392">
        <f>IF('Firm Fixed Price'!F516="","",'Firm Fixed Price'!F516)</f>
        <v>0</v>
      </c>
      <c r="H259" s="392" t="str">
        <f>IF('Firm Fixed Price'!I516="","",'Firm Fixed Price'!I516)</f>
        <v/>
      </c>
      <c r="I259" s="393" t="str">
        <f>IF('Firm Fixed Price'!J516="","",'Firm Fixed Price'!J516)</f>
        <v/>
      </c>
      <c r="L259" s="85"/>
      <c r="M259" s="86"/>
      <c r="N259" s="73"/>
      <c r="O259" s="73"/>
      <c r="P259" s="73"/>
    </row>
    <row r="260" spans="1:16" ht="18" hidden="1" customHeight="1" x14ac:dyDescent="0.25">
      <c r="A260" s="390" t="str">
        <f>'Base Period'!A260</f>
        <v/>
      </c>
      <c r="B260" s="391" t="str">
        <f>'Base Period'!B260</f>
        <v/>
      </c>
      <c r="C260" s="335">
        <f>IF('Firm Fixed Price'!C517="","",'Firm Fixed Price'!C517)</f>
        <v>0</v>
      </c>
      <c r="D260" s="335" t="str">
        <f>IF('Firm Fixed Price'!G517="","",'Firm Fixed Price'!G517)</f>
        <v/>
      </c>
      <c r="E260" s="335" t="str">
        <f>IF('Firm Fixed Price'!H517="","",'Firm Fixed Price'!H517)</f>
        <v/>
      </c>
      <c r="F260" s="392">
        <f>IF('Firm Fixed Price'!E517="","",'Firm Fixed Price'!E517)</f>
        <v>0</v>
      </c>
      <c r="G260" s="392">
        <f>IF('Firm Fixed Price'!F517="","",'Firm Fixed Price'!F517)</f>
        <v>0</v>
      </c>
      <c r="H260" s="392" t="str">
        <f>IF('Firm Fixed Price'!I517="","",'Firm Fixed Price'!I517)</f>
        <v/>
      </c>
      <c r="I260" s="393" t="str">
        <f>IF('Firm Fixed Price'!J517="","",'Firm Fixed Price'!J517)</f>
        <v/>
      </c>
      <c r="L260" s="85"/>
      <c r="M260" s="86"/>
      <c r="N260" s="73"/>
      <c r="O260" s="73"/>
      <c r="P260" s="73"/>
    </row>
    <row r="261" spans="1:16" ht="18" hidden="1" customHeight="1" x14ac:dyDescent="0.25">
      <c r="A261" s="390" t="str">
        <f>'Base Period'!A261</f>
        <v/>
      </c>
      <c r="B261" s="391" t="str">
        <f>'Base Period'!B261</f>
        <v/>
      </c>
      <c r="C261" s="335">
        <f>IF('Firm Fixed Price'!C518="","",'Firm Fixed Price'!C518)</f>
        <v>0</v>
      </c>
      <c r="D261" s="335" t="str">
        <f>IF('Firm Fixed Price'!G518="","",'Firm Fixed Price'!G518)</f>
        <v/>
      </c>
      <c r="E261" s="335" t="str">
        <f>IF('Firm Fixed Price'!H518="","",'Firm Fixed Price'!H518)</f>
        <v/>
      </c>
      <c r="F261" s="392">
        <f>IF('Firm Fixed Price'!E518="","",'Firm Fixed Price'!E518)</f>
        <v>0</v>
      </c>
      <c r="G261" s="392">
        <f>IF('Firm Fixed Price'!F518="","",'Firm Fixed Price'!F518)</f>
        <v>0</v>
      </c>
      <c r="H261" s="392" t="str">
        <f>IF('Firm Fixed Price'!I518="","",'Firm Fixed Price'!I518)</f>
        <v/>
      </c>
      <c r="I261" s="393" t="str">
        <f>IF('Firm Fixed Price'!J518="","",'Firm Fixed Price'!J518)</f>
        <v/>
      </c>
      <c r="L261" s="85"/>
      <c r="M261" s="86"/>
      <c r="N261" s="73"/>
      <c r="O261" s="73"/>
      <c r="P261" s="73"/>
    </row>
    <row r="262" spans="1:16" ht="18" hidden="1" customHeight="1" x14ac:dyDescent="0.25">
      <c r="A262" s="390" t="str">
        <f>'Base Period'!A262</f>
        <v/>
      </c>
      <c r="B262" s="391" t="str">
        <f>'Base Period'!B262</f>
        <v/>
      </c>
      <c r="C262" s="335">
        <f>IF('Firm Fixed Price'!C519="","",'Firm Fixed Price'!C519)</f>
        <v>0</v>
      </c>
      <c r="D262" s="335" t="str">
        <f>IF('Firm Fixed Price'!G519="","",'Firm Fixed Price'!G519)</f>
        <v/>
      </c>
      <c r="E262" s="335" t="str">
        <f>IF('Firm Fixed Price'!H519="","",'Firm Fixed Price'!H519)</f>
        <v/>
      </c>
      <c r="F262" s="392">
        <f>IF('Firm Fixed Price'!E519="","",'Firm Fixed Price'!E519)</f>
        <v>0</v>
      </c>
      <c r="G262" s="392">
        <f>IF('Firm Fixed Price'!F519="","",'Firm Fixed Price'!F519)</f>
        <v>0</v>
      </c>
      <c r="H262" s="392" t="str">
        <f>IF('Firm Fixed Price'!I519="","",'Firm Fixed Price'!I519)</f>
        <v/>
      </c>
      <c r="I262" s="393" t="str">
        <f>IF('Firm Fixed Price'!J519="","",'Firm Fixed Price'!J519)</f>
        <v/>
      </c>
      <c r="L262" s="85"/>
      <c r="M262" s="86"/>
      <c r="N262" s="73"/>
      <c r="O262" s="73"/>
      <c r="P262" s="73"/>
    </row>
    <row r="263" spans="1:16" ht="18" hidden="1" customHeight="1" x14ac:dyDescent="0.25">
      <c r="A263" s="390" t="str">
        <f>'Base Period'!A263</f>
        <v/>
      </c>
      <c r="B263" s="391" t="str">
        <f>'Base Period'!B263</f>
        <v/>
      </c>
      <c r="C263" s="335">
        <f>IF('Firm Fixed Price'!C520="","",'Firm Fixed Price'!C520)</f>
        <v>0</v>
      </c>
      <c r="D263" s="335" t="str">
        <f>IF('Firm Fixed Price'!G520="","",'Firm Fixed Price'!G520)</f>
        <v/>
      </c>
      <c r="E263" s="335" t="str">
        <f>IF('Firm Fixed Price'!H520="","",'Firm Fixed Price'!H520)</f>
        <v/>
      </c>
      <c r="F263" s="392">
        <f>IF('Firm Fixed Price'!E520="","",'Firm Fixed Price'!E520)</f>
        <v>0</v>
      </c>
      <c r="G263" s="392">
        <f>IF('Firm Fixed Price'!F520="","",'Firm Fixed Price'!F520)</f>
        <v>0</v>
      </c>
      <c r="H263" s="392" t="str">
        <f>IF('Firm Fixed Price'!I520="","",'Firm Fixed Price'!I520)</f>
        <v/>
      </c>
      <c r="I263" s="393" t="str">
        <f>IF('Firm Fixed Price'!J520="","",'Firm Fixed Price'!J520)</f>
        <v/>
      </c>
      <c r="L263" s="85"/>
      <c r="M263" s="86"/>
      <c r="N263" s="73"/>
      <c r="O263" s="73"/>
      <c r="P263" s="73"/>
    </row>
    <row r="264" spans="1:16" ht="18" hidden="1" customHeight="1" x14ac:dyDescent="0.25">
      <c r="A264" s="390" t="str">
        <f>'Base Period'!A264</f>
        <v/>
      </c>
      <c r="B264" s="391" t="str">
        <f>'Base Period'!B264</f>
        <v/>
      </c>
      <c r="C264" s="335">
        <f>IF('Firm Fixed Price'!C521="","",'Firm Fixed Price'!C521)</f>
        <v>0</v>
      </c>
      <c r="D264" s="335" t="str">
        <f>IF('Firm Fixed Price'!G521="","",'Firm Fixed Price'!G521)</f>
        <v/>
      </c>
      <c r="E264" s="335" t="str">
        <f>IF('Firm Fixed Price'!H521="","",'Firm Fixed Price'!H521)</f>
        <v/>
      </c>
      <c r="F264" s="392">
        <f>IF('Firm Fixed Price'!E521="","",'Firm Fixed Price'!E521)</f>
        <v>0</v>
      </c>
      <c r="G264" s="392">
        <f>IF('Firm Fixed Price'!F521="","",'Firm Fixed Price'!F521)</f>
        <v>0</v>
      </c>
      <c r="H264" s="392" t="str">
        <f>IF('Firm Fixed Price'!I521="","",'Firm Fixed Price'!I521)</f>
        <v/>
      </c>
      <c r="I264" s="393" t="str">
        <f>IF('Firm Fixed Price'!J521="","",'Firm Fixed Price'!J521)</f>
        <v/>
      </c>
      <c r="L264" s="85"/>
      <c r="M264" s="86"/>
      <c r="N264" s="73"/>
      <c r="O264" s="73"/>
      <c r="P264" s="73"/>
    </row>
    <row r="265" spans="1:16" ht="18" hidden="1" customHeight="1" x14ac:dyDescent="0.25">
      <c r="A265" s="390" t="str">
        <f>'Base Period'!A265</f>
        <v/>
      </c>
      <c r="B265" s="391" t="str">
        <f>'Base Period'!B265</f>
        <v/>
      </c>
      <c r="C265" s="335">
        <f>IF('Firm Fixed Price'!C522="","",'Firm Fixed Price'!C522)</f>
        <v>0</v>
      </c>
      <c r="D265" s="335" t="str">
        <f>IF('Firm Fixed Price'!G522="","",'Firm Fixed Price'!G522)</f>
        <v/>
      </c>
      <c r="E265" s="335" t="str">
        <f>IF('Firm Fixed Price'!H522="","",'Firm Fixed Price'!H522)</f>
        <v/>
      </c>
      <c r="F265" s="392">
        <f>IF('Firm Fixed Price'!E522="","",'Firm Fixed Price'!E522)</f>
        <v>0</v>
      </c>
      <c r="G265" s="392">
        <f>IF('Firm Fixed Price'!F522="","",'Firm Fixed Price'!F522)</f>
        <v>0</v>
      </c>
      <c r="H265" s="392" t="str">
        <f>IF('Firm Fixed Price'!I522="","",'Firm Fixed Price'!I522)</f>
        <v/>
      </c>
      <c r="I265" s="393" t="str">
        <f>IF('Firm Fixed Price'!J522="","",'Firm Fixed Price'!J522)</f>
        <v/>
      </c>
      <c r="L265" s="85"/>
      <c r="M265" s="86"/>
      <c r="N265" s="73"/>
      <c r="O265" s="73"/>
      <c r="P265" s="73"/>
    </row>
    <row r="266" spans="1:16" ht="18" hidden="1" customHeight="1" x14ac:dyDescent="0.25">
      <c r="A266" s="390" t="str">
        <f>'Base Period'!A266</f>
        <v/>
      </c>
      <c r="B266" s="391" t="str">
        <f>'Base Period'!B266</f>
        <v/>
      </c>
      <c r="C266" s="335">
        <f>IF('Firm Fixed Price'!C523="","",'Firm Fixed Price'!C523)</f>
        <v>0</v>
      </c>
      <c r="D266" s="335" t="str">
        <f>IF('Firm Fixed Price'!G523="","",'Firm Fixed Price'!G523)</f>
        <v/>
      </c>
      <c r="E266" s="335" t="str">
        <f>IF('Firm Fixed Price'!H523="","",'Firm Fixed Price'!H523)</f>
        <v/>
      </c>
      <c r="F266" s="392">
        <f>IF('Firm Fixed Price'!E523="","",'Firm Fixed Price'!E523)</f>
        <v>0</v>
      </c>
      <c r="G266" s="392">
        <f>IF('Firm Fixed Price'!F523="","",'Firm Fixed Price'!F523)</f>
        <v>0</v>
      </c>
      <c r="H266" s="392" t="str">
        <f>IF('Firm Fixed Price'!I523="","",'Firm Fixed Price'!I523)</f>
        <v/>
      </c>
      <c r="I266" s="393" t="str">
        <f>IF('Firm Fixed Price'!J523="","",'Firm Fixed Price'!J523)</f>
        <v/>
      </c>
      <c r="L266" s="85"/>
      <c r="M266" s="86"/>
      <c r="N266" s="73"/>
      <c r="O266" s="73"/>
      <c r="P266" s="73"/>
    </row>
    <row r="267" spans="1:16" ht="18" hidden="1" customHeight="1" x14ac:dyDescent="0.25">
      <c r="A267" s="390" t="str">
        <f>'Base Period'!A267</f>
        <v/>
      </c>
      <c r="B267" s="391" t="str">
        <f>'Base Period'!B267</f>
        <v/>
      </c>
      <c r="C267" s="335">
        <f>IF('Firm Fixed Price'!C524="","",'Firm Fixed Price'!C524)</f>
        <v>0</v>
      </c>
      <c r="D267" s="335" t="str">
        <f>IF('Firm Fixed Price'!G524="","",'Firm Fixed Price'!G524)</f>
        <v/>
      </c>
      <c r="E267" s="335" t="str">
        <f>IF('Firm Fixed Price'!H524="","",'Firm Fixed Price'!H524)</f>
        <v/>
      </c>
      <c r="F267" s="392">
        <f>IF('Firm Fixed Price'!E524="","",'Firm Fixed Price'!E524)</f>
        <v>0</v>
      </c>
      <c r="G267" s="392">
        <f>IF('Firm Fixed Price'!F524="","",'Firm Fixed Price'!F524)</f>
        <v>0</v>
      </c>
      <c r="H267" s="392" t="str">
        <f>IF('Firm Fixed Price'!I524="","",'Firm Fixed Price'!I524)</f>
        <v/>
      </c>
      <c r="I267" s="393" t="str">
        <f>IF('Firm Fixed Price'!J524="","",'Firm Fixed Price'!J524)</f>
        <v/>
      </c>
      <c r="L267" s="85"/>
      <c r="M267" s="86"/>
      <c r="N267" s="73"/>
      <c r="O267" s="73"/>
      <c r="P267" s="73"/>
    </row>
    <row r="268" spans="1:16" ht="18" hidden="1" customHeight="1" x14ac:dyDescent="0.25">
      <c r="A268" s="390" t="str">
        <f>'Base Period'!A268</f>
        <v/>
      </c>
      <c r="B268" s="391" t="str">
        <f>'Base Period'!B268</f>
        <v/>
      </c>
      <c r="C268" s="335">
        <f>IF('Firm Fixed Price'!C525="","",'Firm Fixed Price'!C525)</f>
        <v>0</v>
      </c>
      <c r="D268" s="335" t="str">
        <f>IF('Firm Fixed Price'!G525="","",'Firm Fixed Price'!G525)</f>
        <v/>
      </c>
      <c r="E268" s="335" t="str">
        <f>IF('Firm Fixed Price'!H525="","",'Firm Fixed Price'!H525)</f>
        <v/>
      </c>
      <c r="F268" s="392">
        <f>IF('Firm Fixed Price'!E525="","",'Firm Fixed Price'!E525)</f>
        <v>0</v>
      </c>
      <c r="G268" s="392">
        <f>IF('Firm Fixed Price'!F525="","",'Firm Fixed Price'!F525)</f>
        <v>0</v>
      </c>
      <c r="H268" s="392" t="str">
        <f>IF('Firm Fixed Price'!I525="","",'Firm Fixed Price'!I525)</f>
        <v/>
      </c>
      <c r="I268" s="393" t="str">
        <f>IF('Firm Fixed Price'!J525="","",'Firm Fixed Price'!J525)</f>
        <v/>
      </c>
      <c r="L268" s="85"/>
      <c r="M268" s="86"/>
      <c r="N268" s="73"/>
      <c r="O268" s="73"/>
      <c r="P268" s="73"/>
    </row>
    <row r="269" spans="1:16" ht="18" hidden="1" customHeight="1" x14ac:dyDescent="0.25">
      <c r="A269" s="390" t="str">
        <f>'Base Period'!A269</f>
        <v/>
      </c>
      <c r="B269" s="391" t="str">
        <f>'Base Period'!B269</f>
        <v/>
      </c>
      <c r="C269" s="335">
        <f>IF('Firm Fixed Price'!C526="","",'Firm Fixed Price'!C526)</f>
        <v>0</v>
      </c>
      <c r="D269" s="335" t="str">
        <f>IF('Firm Fixed Price'!G526="","",'Firm Fixed Price'!G526)</f>
        <v/>
      </c>
      <c r="E269" s="335" t="str">
        <f>IF('Firm Fixed Price'!H526="","",'Firm Fixed Price'!H526)</f>
        <v/>
      </c>
      <c r="F269" s="392">
        <f>IF('Firm Fixed Price'!E526="","",'Firm Fixed Price'!E526)</f>
        <v>0</v>
      </c>
      <c r="G269" s="392">
        <f>IF('Firm Fixed Price'!F526="","",'Firm Fixed Price'!F526)</f>
        <v>0</v>
      </c>
      <c r="H269" s="392" t="str">
        <f>IF('Firm Fixed Price'!I526="","",'Firm Fixed Price'!I526)</f>
        <v/>
      </c>
      <c r="I269" s="393" t="str">
        <f>IF('Firm Fixed Price'!J526="","",'Firm Fixed Price'!J526)</f>
        <v/>
      </c>
      <c r="L269" s="85"/>
      <c r="M269" s="86"/>
      <c r="N269" s="73"/>
      <c r="O269" s="73"/>
      <c r="P269" s="73"/>
    </row>
    <row r="270" spans="1:16" ht="18" hidden="1" customHeight="1" x14ac:dyDescent="0.25">
      <c r="A270" s="390" t="str">
        <f>'Base Period'!A270</f>
        <v/>
      </c>
      <c r="B270" s="391" t="str">
        <f>'Base Period'!B270</f>
        <v/>
      </c>
      <c r="C270" s="335">
        <f>IF('Firm Fixed Price'!C527="","",'Firm Fixed Price'!C527)</f>
        <v>0</v>
      </c>
      <c r="D270" s="335" t="str">
        <f>IF('Firm Fixed Price'!G527="","",'Firm Fixed Price'!G527)</f>
        <v/>
      </c>
      <c r="E270" s="335" t="str">
        <f>IF('Firm Fixed Price'!H527="","",'Firm Fixed Price'!H527)</f>
        <v/>
      </c>
      <c r="F270" s="392">
        <f>IF('Firm Fixed Price'!E527="","",'Firm Fixed Price'!E527)</f>
        <v>0</v>
      </c>
      <c r="G270" s="392">
        <f>IF('Firm Fixed Price'!F527="","",'Firm Fixed Price'!F527)</f>
        <v>0</v>
      </c>
      <c r="H270" s="392" t="str">
        <f>IF('Firm Fixed Price'!I527="","",'Firm Fixed Price'!I527)</f>
        <v/>
      </c>
      <c r="I270" s="393" t="str">
        <f>IF('Firm Fixed Price'!J527="","",'Firm Fixed Price'!J527)</f>
        <v/>
      </c>
      <c r="L270" s="85"/>
      <c r="M270" s="86"/>
      <c r="N270" s="73"/>
      <c r="O270" s="73"/>
      <c r="P270" s="73"/>
    </row>
    <row r="271" spans="1:16" ht="18" hidden="1" customHeight="1" x14ac:dyDescent="0.25">
      <c r="A271" s="390" t="str">
        <f>'Base Period'!A271</f>
        <v/>
      </c>
      <c r="B271" s="391" t="str">
        <f>'Base Period'!B271</f>
        <v/>
      </c>
      <c r="C271" s="335">
        <f>IF('Firm Fixed Price'!C528="","",'Firm Fixed Price'!C528)</f>
        <v>0</v>
      </c>
      <c r="D271" s="335" t="str">
        <f>IF('Firm Fixed Price'!G528="","",'Firm Fixed Price'!G528)</f>
        <v/>
      </c>
      <c r="E271" s="335" t="str">
        <f>IF('Firm Fixed Price'!H528="","",'Firm Fixed Price'!H528)</f>
        <v/>
      </c>
      <c r="F271" s="392">
        <f>IF('Firm Fixed Price'!E528="","",'Firm Fixed Price'!E528)</f>
        <v>0</v>
      </c>
      <c r="G271" s="392">
        <f>IF('Firm Fixed Price'!F528="","",'Firm Fixed Price'!F528)</f>
        <v>0</v>
      </c>
      <c r="H271" s="392" t="str">
        <f>IF('Firm Fixed Price'!I528="","",'Firm Fixed Price'!I528)</f>
        <v/>
      </c>
      <c r="I271" s="393" t="str">
        <f>IF('Firm Fixed Price'!J528="","",'Firm Fixed Price'!J528)</f>
        <v/>
      </c>
      <c r="L271" s="85"/>
      <c r="M271" s="86"/>
      <c r="N271" s="73"/>
      <c r="O271" s="73"/>
      <c r="P271" s="73"/>
    </row>
    <row r="272" spans="1:16" ht="18" hidden="1" customHeight="1" x14ac:dyDescent="0.25">
      <c r="A272" s="390" t="str">
        <f>'Base Period'!A272</f>
        <v/>
      </c>
      <c r="B272" s="391" t="str">
        <f>'Base Period'!B272</f>
        <v/>
      </c>
      <c r="C272" s="335">
        <f>IF('Firm Fixed Price'!C529="","",'Firm Fixed Price'!C529)</f>
        <v>0</v>
      </c>
      <c r="D272" s="335" t="str">
        <f>IF('Firm Fixed Price'!G529="","",'Firm Fixed Price'!G529)</f>
        <v/>
      </c>
      <c r="E272" s="335" t="str">
        <f>IF('Firm Fixed Price'!H529="","",'Firm Fixed Price'!H529)</f>
        <v/>
      </c>
      <c r="F272" s="392">
        <f>IF('Firm Fixed Price'!E529="","",'Firm Fixed Price'!E529)</f>
        <v>0</v>
      </c>
      <c r="G272" s="392">
        <f>IF('Firm Fixed Price'!F529="","",'Firm Fixed Price'!F529)</f>
        <v>0</v>
      </c>
      <c r="H272" s="392" t="str">
        <f>IF('Firm Fixed Price'!I529="","",'Firm Fixed Price'!I529)</f>
        <v/>
      </c>
      <c r="I272" s="393" t="str">
        <f>IF('Firm Fixed Price'!J529="","",'Firm Fixed Price'!J529)</f>
        <v/>
      </c>
      <c r="L272" s="85"/>
      <c r="M272" s="86"/>
      <c r="N272" s="73"/>
      <c r="O272" s="73"/>
      <c r="P272" s="73"/>
    </row>
    <row r="273" spans="1:16" ht="18" hidden="1" customHeight="1" x14ac:dyDescent="0.25">
      <c r="A273" s="390" t="str">
        <f>'Base Period'!A273</f>
        <v/>
      </c>
      <c r="B273" s="391" t="str">
        <f>'Base Period'!B273</f>
        <v/>
      </c>
      <c r="C273" s="335">
        <f>IF('Firm Fixed Price'!C530="","",'Firm Fixed Price'!C530)</f>
        <v>0</v>
      </c>
      <c r="D273" s="335" t="str">
        <f>IF('Firm Fixed Price'!G530="","",'Firm Fixed Price'!G530)</f>
        <v/>
      </c>
      <c r="E273" s="335" t="str">
        <f>IF('Firm Fixed Price'!H530="","",'Firm Fixed Price'!H530)</f>
        <v/>
      </c>
      <c r="F273" s="392">
        <f>IF('Firm Fixed Price'!E530="","",'Firm Fixed Price'!E530)</f>
        <v>0</v>
      </c>
      <c r="G273" s="392">
        <f>IF('Firm Fixed Price'!F530="","",'Firm Fixed Price'!F530)</f>
        <v>0</v>
      </c>
      <c r="H273" s="392" t="str">
        <f>IF('Firm Fixed Price'!I530="","",'Firm Fixed Price'!I530)</f>
        <v/>
      </c>
      <c r="I273" s="393" t="str">
        <f>IF('Firm Fixed Price'!J530="","",'Firm Fixed Price'!J530)</f>
        <v/>
      </c>
      <c r="L273" s="85"/>
      <c r="M273" s="86"/>
      <c r="N273" s="73"/>
      <c r="O273" s="73"/>
      <c r="P273" s="73"/>
    </row>
    <row r="274" spans="1:16" ht="18" hidden="1" customHeight="1" x14ac:dyDescent="0.25">
      <c r="A274" s="390" t="str">
        <f>'Base Period'!A274</f>
        <v/>
      </c>
      <c r="B274" s="391" t="str">
        <f>'Base Period'!B274</f>
        <v/>
      </c>
      <c r="C274" s="335">
        <f>IF('Firm Fixed Price'!C531="","",'Firm Fixed Price'!C531)</f>
        <v>0</v>
      </c>
      <c r="D274" s="335" t="str">
        <f>IF('Firm Fixed Price'!G531="","",'Firm Fixed Price'!G531)</f>
        <v/>
      </c>
      <c r="E274" s="335" t="str">
        <f>IF('Firm Fixed Price'!H531="","",'Firm Fixed Price'!H531)</f>
        <v/>
      </c>
      <c r="F274" s="392">
        <f>IF('Firm Fixed Price'!E531="","",'Firm Fixed Price'!E531)</f>
        <v>0</v>
      </c>
      <c r="G274" s="392">
        <f>IF('Firm Fixed Price'!F531="","",'Firm Fixed Price'!F531)</f>
        <v>0</v>
      </c>
      <c r="H274" s="392" t="str">
        <f>IF('Firm Fixed Price'!I531="","",'Firm Fixed Price'!I531)</f>
        <v/>
      </c>
      <c r="I274" s="393" t="str">
        <f>IF('Firm Fixed Price'!J531="","",'Firm Fixed Price'!J531)</f>
        <v/>
      </c>
      <c r="L274" s="85"/>
      <c r="M274" s="86"/>
      <c r="N274" s="73"/>
      <c r="O274" s="73"/>
      <c r="P274" s="73"/>
    </row>
    <row r="275" spans="1:16" ht="18" hidden="1" customHeight="1" x14ac:dyDescent="0.25">
      <c r="A275" s="390" t="str">
        <f>'Base Period'!A275</f>
        <v/>
      </c>
      <c r="B275" s="391" t="str">
        <f>'Base Period'!B275</f>
        <v/>
      </c>
      <c r="C275" s="335">
        <f>IF('Firm Fixed Price'!C532="","",'Firm Fixed Price'!C532)</f>
        <v>0</v>
      </c>
      <c r="D275" s="335" t="str">
        <f>IF('Firm Fixed Price'!G532="","",'Firm Fixed Price'!G532)</f>
        <v/>
      </c>
      <c r="E275" s="335" t="str">
        <f>IF('Firm Fixed Price'!H532="","",'Firm Fixed Price'!H532)</f>
        <v/>
      </c>
      <c r="F275" s="392">
        <f>IF('Firm Fixed Price'!E532="","",'Firm Fixed Price'!E532)</f>
        <v>0</v>
      </c>
      <c r="G275" s="392">
        <f>IF('Firm Fixed Price'!F532="","",'Firm Fixed Price'!F532)</f>
        <v>0</v>
      </c>
      <c r="H275" s="392" t="str">
        <f>IF('Firm Fixed Price'!I532="","",'Firm Fixed Price'!I532)</f>
        <v/>
      </c>
      <c r="I275" s="393" t="str">
        <f>IF('Firm Fixed Price'!J532="","",'Firm Fixed Price'!J532)</f>
        <v/>
      </c>
      <c r="L275" s="85"/>
      <c r="M275" s="86"/>
      <c r="N275" s="73"/>
      <c r="O275" s="73"/>
      <c r="P275" s="73"/>
    </row>
    <row r="276" spans="1:16" ht="18" hidden="1" customHeight="1" x14ac:dyDescent="0.25">
      <c r="A276" s="390" t="str">
        <f>'Base Period'!A276</f>
        <v/>
      </c>
      <c r="B276" s="391" t="str">
        <f>'Base Period'!B276</f>
        <v/>
      </c>
      <c r="C276" s="335">
        <f>IF('Firm Fixed Price'!C533="","",'Firm Fixed Price'!C533)</f>
        <v>0</v>
      </c>
      <c r="D276" s="335" t="str">
        <f>IF('Firm Fixed Price'!G533="","",'Firm Fixed Price'!G533)</f>
        <v/>
      </c>
      <c r="E276" s="335" t="str">
        <f>IF('Firm Fixed Price'!H533="","",'Firm Fixed Price'!H533)</f>
        <v/>
      </c>
      <c r="F276" s="392">
        <f>IF('Firm Fixed Price'!E533="","",'Firm Fixed Price'!E533)</f>
        <v>0</v>
      </c>
      <c r="G276" s="392">
        <f>IF('Firm Fixed Price'!F533="","",'Firm Fixed Price'!F533)</f>
        <v>0</v>
      </c>
      <c r="H276" s="392" t="str">
        <f>IF('Firm Fixed Price'!I533="","",'Firm Fixed Price'!I533)</f>
        <v/>
      </c>
      <c r="I276" s="393" t="str">
        <f>IF('Firm Fixed Price'!J533="","",'Firm Fixed Price'!J533)</f>
        <v/>
      </c>
      <c r="L276" s="85"/>
      <c r="M276" s="86"/>
      <c r="N276" s="73"/>
      <c r="O276" s="73"/>
      <c r="P276" s="73"/>
    </row>
    <row r="277" spans="1:16" ht="18" hidden="1" customHeight="1" x14ac:dyDescent="0.25">
      <c r="A277" s="390" t="str">
        <f>'Base Period'!A277</f>
        <v/>
      </c>
      <c r="B277" s="391" t="str">
        <f>'Base Period'!B277</f>
        <v/>
      </c>
      <c r="C277" s="335">
        <f>IF('Firm Fixed Price'!C534="","",'Firm Fixed Price'!C534)</f>
        <v>0</v>
      </c>
      <c r="D277" s="335" t="str">
        <f>IF('Firm Fixed Price'!G534="","",'Firm Fixed Price'!G534)</f>
        <v/>
      </c>
      <c r="E277" s="335" t="str">
        <f>IF('Firm Fixed Price'!H534="","",'Firm Fixed Price'!H534)</f>
        <v/>
      </c>
      <c r="F277" s="392">
        <f>IF('Firm Fixed Price'!E534="","",'Firm Fixed Price'!E534)</f>
        <v>0</v>
      </c>
      <c r="G277" s="392">
        <f>IF('Firm Fixed Price'!F534="","",'Firm Fixed Price'!F534)</f>
        <v>0</v>
      </c>
      <c r="H277" s="392" t="str">
        <f>IF('Firm Fixed Price'!I534="","",'Firm Fixed Price'!I534)</f>
        <v/>
      </c>
      <c r="I277" s="393" t="str">
        <f>IF('Firm Fixed Price'!J534="","",'Firm Fixed Price'!J534)</f>
        <v/>
      </c>
      <c r="L277" s="85"/>
      <c r="M277" s="86"/>
      <c r="N277" s="73"/>
      <c r="O277" s="73"/>
      <c r="P277" s="73"/>
    </row>
    <row r="278" spans="1:16" ht="18" hidden="1" customHeight="1" x14ac:dyDescent="0.25">
      <c r="A278" s="390" t="str">
        <f>'Base Period'!A278</f>
        <v/>
      </c>
      <c r="B278" s="391" t="str">
        <f>'Base Period'!B278</f>
        <v/>
      </c>
      <c r="C278" s="335">
        <f>IF('Firm Fixed Price'!C535="","",'Firm Fixed Price'!C535)</f>
        <v>0</v>
      </c>
      <c r="D278" s="335" t="str">
        <f>IF('Firm Fixed Price'!G535="","",'Firm Fixed Price'!G535)</f>
        <v/>
      </c>
      <c r="E278" s="335" t="str">
        <f>IF('Firm Fixed Price'!H535="","",'Firm Fixed Price'!H535)</f>
        <v/>
      </c>
      <c r="F278" s="392">
        <f>IF('Firm Fixed Price'!E535="","",'Firm Fixed Price'!E535)</f>
        <v>0</v>
      </c>
      <c r="G278" s="392">
        <f>IF('Firm Fixed Price'!F535="","",'Firm Fixed Price'!F535)</f>
        <v>0</v>
      </c>
      <c r="H278" s="392" t="str">
        <f>IF('Firm Fixed Price'!I535="","",'Firm Fixed Price'!I535)</f>
        <v/>
      </c>
      <c r="I278" s="393" t="str">
        <f>IF('Firm Fixed Price'!J535="","",'Firm Fixed Price'!J535)</f>
        <v/>
      </c>
      <c r="L278" s="85"/>
      <c r="M278" s="86"/>
      <c r="N278" s="73"/>
      <c r="O278" s="73"/>
      <c r="P278" s="73"/>
    </row>
    <row r="279" spans="1:16" ht="18" hidden="1" customHeight="1" x14ac:dyDescent="0.25">
      <c r="A279" s="390" t="str">
        <f>'Base Period'!A279</f>
        <v/>
      </c>
      <c r="B279" s="391" t="str">
        <f>'Base Period'!B279</f>
        <v/>
      </c>
      <c r="C279" s="335">
        <f>IF('Firm Fixed Price'!C536="","",'Firm Fixed Price'!C536)</f>
        <v>0</v>
      </c>
      <c r="D279" s="335" t="str">
        <f>IF('Firm Fixed Price'!G536="","",'Firm Fixed Price'!G536)</f>
        <v/>
      </c>
      <c r="E279" s="335" t="str">
        <f>IF('Firm Fixed Price'!H536="","",'Firm Fixed Price'!H536)</f>
        <v/>
      </c>
      <c r="F279" s="392">
        <f>IF('Firm Fixed Price'!E536="","",'Firm Fixed Price'!E536)</f>
        <v>0</v>
      </c>
      <c r="G279" s="392">
        <f>IF('Firm Fixed Price'!F536="","",'Firm Fixed Price'!F536)</f>
        <v>0</v>
      </c>
      <c r="H279" s="392" t="str">
        <f>IF('Firm Fixed Price'!I536="","",'Firm Fixed Price'!I536)</f>
        <v/>
      </c>
      <c r="I279" s="393" t="str">
        <f>IF('Firm Fixed Price'!J536="","",'Firm Fixed Price'!J536)</f>
        <v/>
      </c>
      <c r="L279" s="85"/>
      <c r="M279" s="86"/>
      <c r="N279" s="73"/>
      <c r="O279" s="73"/>
      <c r="P279" s="73"/>
    </row>
    <row r="280" spans="1:16" ht="18" hidden="1" customHeight="1" x14ac:dyDescent="0.25">
      <c r="A280" s="390" t="str">
        <f>'Base Period'!A280</f>
        <v/>
      </c>
      <c r="B280" s="391" t="str">
        <f>'Base Period'!B280</f>
        <v/>
      </c>
      <c r="C280" s="335">
        <f>IF('Firm Fixed Price'!C537="","",'Firm Fixed Price'!C537)</f>
        <v>0</v>
      </c>
      <c r="D280" s="335" t="str">
        <f>IF('Firm Fixed Price'!G537="","",'Firm Fixed Price'!G537)</f>
        <v/>
      </c>
      <c r="E280" s="335" t="str">
        <f>IF('Firm Fixed Price'!H537="","",'Firm Fixed Price'!H537)</f>
        <v/>
      </c>
      <c r="F280" s="392">
        <f>IF('Firm Fixed Price'!E537="","",'Firm Fixed Price'!E537)</f>
        <v>0</v>
      </c>
      <c r="G280" s="392">
        <f>IF('Firm Fixed Price'!F537="","",'Firm Fixed Price'!F537)</f>
        <v>0</v>
      </c>
      <c r="H280" s="392" t="str">
        <f>IF('Firm Fixed Price'!I537="","",'Firm Fixed Price'!I537)</f>
        <v/>
      </c>
      <c r="I280" s="393" t="str">
        <f>IF('Firm Fixed Price'!J537="","",'Firm Fixed Price'!J537)</f>
        <v/>
      </c>
      <c r="L280" s="85"/>
      <c r="M280" s="86"/>
      <c r="N280" s="73"/>
      <c r="O280" s="73"/>
      <c r="P280" s="73"/>
    </row>
    <row r="281" spans="1:16" ht="18" hidden="1" customHeight="1" x14ac:dyDescent="0.25">
      <c r="A281" s="390" t="str">
        <f>'Base Period'!A281</f>
        <v/>
      </c>
      <c r="B281" s="391" t="str">
        <f>'Base Period'!B281</f>
        <v/>
      </c>
      <c r="C281" s="335">
        <f>IF('Firm Fixed Price'!C538="","",'Firm Fixed Price'!C538)</f>
        <v>0</v>
      </c>
      <c r="D281" s="335" t="str">
        <f>IF('Firm Fixed Price'!G538="","",'Firm Fixed Price'!G538)</f>
        <v/>
      </c>
      <c r="E281" s="335" t="str">
        <f>IF('Firm Fixed Price'!H538="","",'Firm Fixed Price'!H538)</f>
        <v/>
      </c>
      <c r="F281" s="392">
        <f>IF('Firm Fixed Price'!E538="","",'Firm Fixed Price'!E538)</f>
        <v>0</v>
      </c>
      <c r="G281" s="392">
        <f>IF('Firm Fixed Price'!F538="","",'Firm Fixed Price'!F538)</f>
        <v>0</v>
      </c>
      <c r="H281" s="392" t="str">
        <f>IF('Firm Fixed Price'!I538="","",'Firm Fixed Price'!I538)</f>
        <v/>
      </c>
      <c r="I281" s="393" t="str">
        <f>IF('Firm Fixed Price'!J538="","",'Firm Fixed Price'!J538)</f>
        <v/>
      </c>
      <c r="L281" s="85"/>
      <c r="M281" s="86"/>
      <c r="N281" s="73"/>
      <c r="O281" s="73"/>
      <c r="P281" s="73"/>
    </row>
    <row r="282" spans="1:16" ht="18" hidden="1" customHeight="1" x14ac:dyDescent="0.25">
      <c r="A282" s="390" t="str">
        <f>'Base Period'!A282</f>
        <v/>
      </c>
      <c r="B282" s="391" t="str">
        <f>'Base Period'!B282</f>
        <v/>
      </c>
      <c r="C282" s="335">
        <f>IF('Firm Fixed Price'!C539="","",'Firm Fixed Price'!C539)</f>
        <v>0</v>
      </c>
      <c r="D282" s="335" t="str">
        <f>IF('Firm Fixed Price'!G539="","",'Firm Fixed Price'!G539)</f>
        <v/>
      </c>
      <c r="E282" s="335" t="str">
        <f>IF('Firm Fixed Price'!H539="","",'Firm Fixed Price'!H539)</f>
        <v/>
      </c>
      <c r="F282" s="392">
        <f>IF('Firm Fixed Price'!E539="","",'Firm Fixed Price'!E539)</f>
        <v>0</v>
      </c>
      <c r="G282" s="392">
        <f>IF('Firm Fixed Price'!F539="","",'Firm Fixed Price'!F539)</f>
        <v>0</v>
      </c>
      <c r="H282" s="392" t="str">
        <f>IF('Firm Fixed Price'!I539="","",'Firm Fixed Price'!I539)</f>
        <v/>
      </c>
      <c r="I282" s="393" t="str">
        <f>IF('Firm Fixed Price'!J539="","",'Firm Fixed Price'!J539)</f>
        <v/>
      </c>
      <c r="L282" s="85"/>
      <c r="M282" s="86"/>
      <c r="N282" s="73"/>
      <c r="O282" s="73"/>
      <c r="P282" s="73"/>
    </row>
    <row r="283" spans="1:16" ht="18" hidden="1" customHeight="1" x14ac:dyDescent="0.25">
      <c r="A283" s="390" t="str">
        <f>'Base Period'!A283</f>
        <v/>
      </c>
      <c r="B283" s="391" t="str">
        <f>'Base Period'!B283</f>
        <v/>
      </c>
      <c r="C283" s="335">
        <f>IF('Firm Fixed Price'!C540="","",'Firm Fixed Price'!C540)</f>
        <v>0</v>
      </c>
      <c r="D283" s="335" t="str">
        <f>IF('Firm Fixed Price'!G540="","",'Firm Fixed Price'!G540)</f>
        <v/>
      </c>
      <c r="E283" s="335" t="str">
        <f>IF('Firm Fixed Price'!H540="","",'Firm Fixed Price'!H540)</f>
        <v/>
      </c>
      <c r="F283" s="392">
        <f>IF('Firm Fixed Price'!E540="","",'Firm Fixed Price'!E540)</f>
        <v>0</v>
      </c>
      <c r="G283" s="392">
        <f>IF('Firm Fixed Price'!F540="","",'Firm Fixed Price'!F540)</f>
        <v>0</v>
      </c>
      <c r="H283" s="392" t="str">
        <f>IF('Firm Fixed Price'!I540="","",'Firm Fixed Price'!I540)</f>
        <v/>
      </c>
      <c r="I283" s="393" t="str">
        <f>IF('Firm Fixed Price'!J540="","",'Firm Fixed Price'!J540)</f>
        <v/>
      </c>
      <c r="L283" s="85"/>
      <c r="M283" s="86"/>
      <c r="N283" s="73"/>
      <c r="O283" s="73"/>
      <c r="P283" s="73"/>
    </row>
    <row r="284" spans="1:16" ht="18" hidden="1" customHeight="1" x14ac:dyDescent="0.25">
      <c r="A284" s="390" t="str">
        <f>'Base Period'!A284</f>
        <v/>
      </c>
      <c r="B284" s="391" t="str">
        <f>'Base Period'!B284</f>
        <v/>
      </c>
      <c r="C284" s="335">
        <f>IF('Firm Fixed Price'!C541="","",'Firm Fixed Price'!C541)</f>
        <v>0</v>
      </c>
      <c r="D284" s="335" t="str">
        <f>IF('Firm Fixed Price'!G541="","",'Firm Fixed Price'!G541)</f>
        <v/>
      </c>
      <c r="E284" s="335" t="str">
        <f>IF('Firm Fixed Price'!H541="","",'Firm Fixed Price'!H541)</f>
        <v/>
      </c>
      <c r="F284" s="392">
        <f>IF('Firm Fixed Price'!E541="","",'Firm Fixed Price'!E541)</f>
        <v>0</v>
      </c>
      <c r="G284" s="392">
        <f>IF('Firm Fixed Price'!F541="","",'Firm Fixed Price'!F541)</f>
        <v>0</v>
      </c>
      <c r="H284" s="392" t="str">
        <f>IF('Firm Fixed Price'!I541="","",'Firm Fixed Price'!I541)</f>
        <v/>
      </c>
      <c r="I284" s="393" t="str">
        <f>IF('Firm Fixed Price'!J541="","",'Firm Fixed Price'!J541)</f>
        <v/>
      </c>
      <c r="L284" s="85"/>
      <c r="M284" s="86"/>
      <c r="N284" s="73"/>
      <c r="O284" s="73"/>
      <c r="P284" s="73"/>
    </row>
    <row r="285" spans="1:16" ht="18" hidden="1" customHeight="1" x14ac:dyDescent="0.25">
      <c r="A285" s="390" t="str">
        <f>'Base Period'!A285</f>
        <v/>
      </c>
      <c r="B285" s="391" t="str">
        <f>'Base Period'!B285</f>
        <v/>
      </c>
      <c r="C285" s="335">
        <f>IF('Firm Fixed Price'!C542="","",'Firm Fixed Price'!C542)</f>
        <v>0</v>
      </c>
      <c r="D285" s="335" t="str">
        <f>IF('Firm Fixed Price'!G542="","",'Firm Fixed Price'!G542)</f>
        <v/>
      </c>
      <c r="E285" s="335" t="str">
        <f>IF('Firm Fixed Price'!H542="","",'Firm Fixed Price'!H542)</f>
        <v/>
      </c>
      <c r="F285" s="392">
        <f>IF('Firm Fixed Price'!E542="","",'Firm Fixed Price'!E542)</f>
        <v>0</v>
      </c>
      <c r="G285" s="392">
        <f>IF('Firm Fixed Price'!F542="","",'Firm Fixed Price'!F542)</f>
        <v>0</v>
      </c>
      <c r="H285" s="392" t="str">
        <f>IF('Firm Fixed Price'!I542="","",'Firm Fixed Price'!I542)</f>
        <v/>
      </c>
      <c r="I285" s="393" t="str">
        <f>IF('Firm Fixed Price'!J542="","",'Firm Fixed Price'!J542)</f>
        <v/>
      </c>
      <c r="L285" s="85"/>
      <c r="M285" s="86"/>
      <c r="N285" s="73"/>
      <c r="O285" s="73"/>
      <c r="P285" s="73"/>
    </row>
    <row r="286" spans="1:16" ht="18" hidden="1" customHeight="1" x14ac:dyDescent="0.25">
      <c r="A286" s="390" t="str">
        <f>'Base Period'!A286</f>
        <v/>
      </c>
      <c r="B286" s="391" t="str">
        <f>'Base Period'!B286</f>
        <v/>
      </c>
      <c r="C286" s="335">
        <f>IF('Firm Fixed Price'!C543="","",'Firm Fixed Price'!C543)</f>
        <v>0</v>
      </c>
      <c r="D286" s="335" t="str">
        <f>IF('Firm Fixed Price'!G543="","",'Firm Fixed Price'!G543)</f>
        <v/>
      </c>
      <c r="E286" s="335" t="str">
        <f>IF('Firm Fixed Price'!H543="","",'Firm Fixed Price'!H543)</f>
        <v/>
      </c>
      <c r="F286" s="392">
        <f>IF('Firm Fixed Price'!E543="","",'Firm Fixed Price'!E543)</f>
        <v>0</v>
      </c>
      <c r="G286" s="392">
        <f>IF('Firm Fixed Price'!F543="","",'Firm Fixed Price'!F543)</f>
        <v>0</v>
      </c>
      <c r="H286" s="392" t="str">
        <f>IF('Firm Fixed Price'!I543="","",'Firm Fixed Price'!I543)</f>
        <v/>
      </c>
      <c r="I286" s="393" t="str">
        <f>IF('Firm Fixed Price'!J543="","",'Firm Fixed Price'!J543)</f>
        <v/>
      </c>
      <c r="L286" s="85"/>
      <c r="M286" s="86"/>
      <c r="N286" s="73"/>
      <c r="O286" s="73"/>
      <c r="P286" s="73"/>
    </row>
    <row r="287" spans="1:16" ht="18" hidden="1" customHeight="1" x14ac:dyDescent="0.25">
      <c r="A287" s="390" t="str">
        <f>'Base Period'!A287</f>
        <v/>
      </c>
      <c r="B287" s="391" t="str">
        <f>'Base Period'!B287</f>
        <v/>
      </c>
      <c r="C287" s="335">
        <f>IF('Firm Fixed Price'!C544="","",'Firm Fixed Price'!C544)</f>
        <v>0</v>
      </c>
      <c r="D287" s="335" t="str">
        <f>IF('Firm Fixed Price'!G544="","",'Firm Fixed Price'!G544)</f>
        <v/>
      </c>
      <c r="E287" s="335" t="str">
        <f>IF('Firm Fixed Price'!H544="","",'Firm Fixed Price'!H544)</f>
        <v/>
      </c>
      <c r="F287" s="392">
        <f>IF('Firm Fixed Price'!E544="","",'Firm Fixed Price'!E544)</f>
        <v>0</v>
      </c>
      <c r="G287" s="392">
        <f>IF('Firm Fixed Price'!F544="","",'Firm Fixed Price'!F544)</f>
        <v>0</v>
      </c>
      <c r="H287" s="392" t="str">
        <f>IF('Firm Fixed Price'!I544="","",'Firm Fixed Price'!I544)</f>
        <v/>
      </c>
      <c r="I287" s="393" t="str">
        <f>IF('Firm Fixed Price'!J544="","",'Firm Fixed Price'!J544)</f>
        <v/>
      </c>
      <c r="L287" s="85"/>
      <c r="M287" s="86"/>
      <c r="N287" s="73"/>
      <c r="O287" s="73"/>
      <c r="P287" s="73"/>
    </row>
    <row r="288" spans="1:16" ht="18" hidden="1" customHeight="1" x14ac:dyDescent="0.25">
      <c r="A288" s="390" t="str">
        <f>'Base Period'!A288</f>
        <v/>
      </c>
      <c r="B288" s="391" t="str">
        <f>'Base Period'!B288</f>
        <v/>
      </c>
      <c r="C288" s="335">
        <f>IF('Firm Fixed Price'!C545="","",'Firm Fixed Price'!C545)</f>
        <v>0</v>
      </c>
      <c r="D288" s="335" t="str">
        <f>IF('Firm Fixed Price'!G545="","",'Firm Fixed Price'!G545)</f>
        <v/>
      </c>
      <c r="E288" s="335" t="str">
        <f>IF('Firm Fixed Price'!H545="","",'Firm Fixed Price'!H545)</f>
        <v/>
      </c>
      <c r="F288" s="392">
        <f>IF('Firm Fixed Price'!E545="","",'Firm Fixed Price'!E545)</f>
        <v>0</v>
      </c>
      <c r="G288" s="392">
        <f>IF('Firm Fixed Price'!F545="","",'Firm Fixed Price'!F545)</f>
        <v>0</v>
      </c>
      <c r="H288" s="392" t="str">
        <f>IF('Firm Fixed Price'!I545="","",'Firm Fixed Price'!I545)</f>
        <v/>
      </c>
      <c r="I288" s="393" t="str">
        <f>IF('Firm Fixed Price'!J545="","",'Firm Fixed Price'!J545)</f>
        <v/>
      </c>
      <c r="L288" s="85"/>
      <c r="M288" s="86"/>
      <c r="N288" s="73"/>
      <c r="O288" s="73"/>
      <c r="P288" s="73"/>
    </row>
    <row r="289" spans="1:16" ht="18" hidden="1" customHeight="1" x14ac:dyDescent="0.25">
      <c r="A289" s="390" t="str">
        <f>'Base Period'!A289</f>
        <v/>
      </c>
      <c r="B289" s="391" t="str">
        <f>'Base Period'!B289</f>
        <v/>
      </c>
      <c r="C289" s="335">
        <f>IF('Firm Fixed Price'!C546="","",'Firm Fixed Price'!C546)</f>
        <v>0</v>
      </c>
      <c r="D289" s="335" t="str">
        <f>IF('Firm Fixed Price'!G546="","",'Firm Fixed Price'!G546)</f>
        <v/>
      </c>
      <c r="E289" s="335" t="str">
        <f>IF('Firm Fixed Price'!H546="","",'Firm Fixed Price'!H546)</f>
        <v/>
      </c>
      <c r="F289" s="392">
        <f>IF('Firm Fixed Price'!E546="","",'Firm Fixed Price'!E546)</f>
        <v>0</v>
      </c>
      <c r="G289" s="392">
        <f>IF('Firm Fixed Price'!F546="","",'Firm Fixed Price'!F546)</f>
        <v>0</v>
      </c>
      <c r="H289" s="392" t="str">
        <f>IF('Firm Fixed Price'!I546="","",'Firm Fixed Price'!I546)</f>
        <v/>
      </c>
      <c r="I289" s="393" t="str">
        <f>IF('Firm Fixed Price'!J546="","",'Firm Fixed Price'!J546)</f>
        <v/>
      </c>
      <c r="L289" s="85"/>
      <c r="M289" s="86"/>
      <c r="N289" s="73"/>
      <c r="O289" s="73"/>
      <c r="P289" s="73"/>
    </row>
    <row r="290" spans="1:16" ht="18" hidden="1" customHeight="1" x14ac:dyDescent="0.25">
      <c r="A290" s="390" t="str">
        <f>'Base Period'!A290</f>
        <v/>
      </c>
      <c r="B290" s="391" t="str">
        <f>'Base Period'!B290</f>
        <v/>
      </c>
      <c r="C290" s="335">
        <f>IF('Firm Fixed Price'!C547="","",'Firm Fixed Price'!C547)</f>
        <v>0</v>
      </c>
      <c r="D290" s="335" t="str">
        <f>IF('Firm Fixed Price'!G547="","",'Firm Fixed Price'!G547)</f>
        <v/>
      </c>
      <c r="E290" s="335" t="str">
        <f>IF('Firm Fixed Price'!H547="","",'Firm Fixed Price'!H547)</f>
        <v/>
      </c>
      <c r="F290" s="392">
        <f>IF('Firm Fixed Price'!E547="","",'Firm Fixed Price'!E547)</f>
        <v>0</v>
      </c>
      <c r="G290" s="392">
        <f>IF('Firm Fixed Price'!F547="","",'Firm Fixed Price'!F547)</f>
        <v>0</v>
      </c>
      <c r="H290" s="392" t="str">
        <f>IF('Firm Fixed Price'!I547="","",'Firm Fixed Price'!I547)</f>
        <v/>
      </c>
      <c r="I290" s="393" t="str">
        <f>IF('Firm Fixed Price'!J547="","",'Firm Fixed Price'!J547)</f>
        <v/>
      </c>
      <c r="L290" s="85"/>
      <c r="M290" s="86"/>
      <c r="N290" s="73"/>
      <c r="O290" s="73"/>
      <c r="P290" s="73"/>
    </row>
    <row r="291" spans="1:16" ht="18" hidden="1" customHeight="1" x14ac:dyDescent="0.25">
      <c r="A291" s="390" t="str">
        <f>'Base Period'!A291</f>
        <v/>
      </c>
      <c r="B291" s="391" t="str">
        <f>'Base Period'!B291</f>
        <v/>
      </c>
      <c r="C291" s="335">
        <f>IF('Firm Fixed Price'!C548="","",'Firm Fixed Price'!C548)</f>
        <v>0</v>
      </c>
      <c r="D291" s="335" t="str">
        <f>IF('Firm Fixed Price'!G548="","",'Firm Fixed Price'!G548)</f>
        <v/>
      </c>
      <c r="E291" s="335" t="str">
        <f>IF('Firm Fixed Price'!H548="","",'Firm Fixed Price'!H548)</f>
        <v/>
      </c>
      <c r="F291" s="392">
        <f>IF('Firm Fixed Price'!E548="","",'Firm Fixed Price'!E548)</f>
        <v>0</v>
      </c>
      <c r="G291" s="392">
        <f>IF('Firm Fixed Price'!F548="","",'Firm Fixed Price'!F548)</f>
        <v>0</v>
      </c>
      <c r="H291" s="392" t="str">
        <f>IF('Firm Fixed Price'!I548="","",'Firm Fixed Price'!I548)</f>
        <v/>
      </c>
      <c r="I291" s="393" t="str">
        <f>IF('Firm Fixed Price'!J548="","",'Firm Fixed Price'!J548)</f>
        <v/>
      </c>
      <c r="L291" s="85"/>
      <c r="M291" s="86"/>
      <c r="N291" s="73"/>
      <c r="O291" s="73"/>
      <c r="P291" s="73"/>
    </row>
    <row r="292" spans="1:16" ht="18" hidden="1" customHeight="1" x14ac:dyDescent="0.25">
      <c r="A292" s="390" t="str">
        <f>'Base Period'!A292</f>
        <v/>
      </c>
      <c r="B292" s="391" t="str">
        <f>'Base Period'!B292</f>
        <v/>
      </c>
      <c r="C292" s="335">
        <f>IF('Firm Fixed Price'!C549="","",'Firm Fixed Price'!C549)</f>
        <v>0</v>
      </c>
      <c r="D292" s="335" t="str">
        <f>IF('Firm Fixed Price'!G549="","",'Firm Fixed Price'!G549)</f>
        <v/>
      </c>
      <c r="E292" s="335" t="str">
        <f>IF('Firm Fixed Price'!H549="","",'Firm Fixed Price'!H549)</f>
        <v/>
      </c>
      <c r="F292" s="392">
        <f>IF('Firm Fixed Price'!E549="","",'Firm Fixed Price'!E549)</f>
        <v>0</v>
      </c>
      <c r="G292" s="392">
        <f>IF('Firm Fixed Price'!F549="","",'Firm Fixed Price'!F549)</f>
        <v>0</v>
      </c>
      <c r="H292" s="392" t="str">
        <f>IF('Firm Fixed Price'!I549="","",'Firm Fixed Price'!I549)</f>
        <v/>
      </c>
      <c r="I292" s="393" t="str">
        <f>IF('Firm Fixed Price'!J549="","",'Firm Fixed Price'!J549)</f>
        <v/>
      </c>
      <c r="L292" s="85"/>
      <c r="M292" s="86"/>
      <c r="N292" s="73"/>
      <c r="O292" s="73"/>
      <c r="P292" s="73"/>
    </row>
    <row r="293" spans="1:16" ht="18" hidden="1" customHeight="1" x14ac:dyDescent="0.25">
      <c r="A293" s="390" t="str">
        <f>'Base Period'!A293</f>
        <v/>
      </c>
      <c r="B293" s="391" t="str">
        <f>'Base Period'!B293</f>
        <v/>
      </c>
      <c r="C293" s="335">
        <f>IF('Firm Fixed Price'!C550="","",'Firm Fixed Price'!C550)</f>
        <v>0</v>
      </c>
      <c r="D293" s="335" t="str">
        <f>IF('Firm Fixed Price'!G550="","",'Firm Fixed Price'!G550)</f>
        <v/>
      </c>
      <c r="E293" s="335" t="str">
        <f>IF('Firm Fixed Price'!H550="","",'Firm Fixed Price'!H550)</f>
        <v/>
      </c>
      <c r="F293" s="392">
        <f>IF('Firm Fixed Price'!E550="","",'Firm Fixed Price'!E550)</f>
        <v>0</v>
      </c>
      <c r="G293" s="392">
        <f>IF('Firm Fixed Price'!F550="","",'Firm Fixed Price'!F550)</f>
        <v>0</v>
      </c>
      <c r="H293" s="392" t="str">
        <f>IF('Firm Fixed Price'!I550="","",'Firm Fixed Price'!I550)</f>
        <v/>
      </c>
      <c r="I293" s="393" t="str">
        <f>IF('Firm Fixed Price'!J550="","",'Firm Fixed Price'!J550)</f>
        <v/>
      </c>
      <c r="L293" s="85"/>
      <c r="M293" s="86"/>
      <c r="N293" s="73"/>
      <c r="O293" s="73"/>
      <c r="P293" s="73"/>
    </row>
    <row r="294" spans="1:16" ht="18" hidden="1" customHeight="1" x14ac:dyDescent="0.25">
      <c r="A294" s="390" t="str">
        <f>'Base Period'!A294</f>
        <v/>
      </c>
      <c r="B294" s="391" t="str">
        <f>'Base Period'!B294</f>
        <v/>
      </c>
      <c r="C294" s="335">
        <f>IF('Firm Fixed Price'!C551="","",'Firm Fixed Price'!C551)</f>
        <v>0</v>
      </c>
      <c r="D294" s="335" t="str">
        <f>IF('Firm Fixed Price'!G551="","",'Firm Fixed Price'!G551)</f>
        <v/>
      </c>
      <c r="E294" s="335" t="str">
        <f>IF('Firm Fixed Price'!H551="","",'Firm Fixed Price'!H551)</f>
        <v/>
      </c>
      <c r="F294" s="392">
        <f>IF('Firm Fixed Price'!E551="","",'Firm Fixed Price'!E551)</f>
        <v>0</v>
      </c>
      <c r="G294" s="392">
        <f>IF('Firm Fixed Price'!F551="","",'Firm Fixed Price'!F551)</f>
        <v>0</v>
      </c>
      <c r="H294" s="392" t="str">
        <f>IF('Firm Fixed Price'!I551="","",'Firm Fixed Price'!I551)</f>
        <v/>
      </c>
      <c r="I294" s="393" t="str">
        <f>IF('Firm Fixed Price'!J551="","",'Firm Fixed Price'!J551)</f>
        <v/>
      </c>
      <c r="L294" s="85"/>
      <c r="M294" s="86"/>
      <c r="N294" s="73"/>
      <c r="O294" s="73"/>
      <c r="P294" s="73"/>
    </row>
    <row r="295" spans="1:16" ht="18" hidden="1" customHeight="1" x14ac:dyDescent="0.25">
      <c r="A295" s="390" t="str">
        <f>'Base Period'!A295</f>
        <v/>
      </c>
      <c r="B295" s="391" t="str">
        <f>'Base Period'!B295</f>
        <v/>
      </c>
      <c r="C295" s="335">
        <f>IF('Firm Fixed Price'!C552="","",'Firm Fixed Price'!C552)</f>
        <v>0</v>
      </c>
      <c r="D295" s="335" t="str">
        <f>IF('Firm Fixed Price'!G552="","",'Firm Fixed Price'!G552)</f>
        <v/>
      </c>
      <c r="E295" s="335" t="str">
        <f>IF('Firm Fixed Price'!H552="","",'Firm Fixed Price'!H552)</f>
        <v/>
      </c>
      <c r="F295" s="392">
        <f>IF('Firm Fixed Price'!E552="","",'Firm Fixed Price'!E552)</f>
        <v>0</v>
      </c>
      <c r="G295" s="392">
        <f>IF('Firm Fixed Price'!F552="","",'Firm Fixed Price'!F552)</f>
        <v>0</v>
      </c>
      <c r="H295" s="392" t="str">
        <f>IF('Firm Fixed Price'!I552="","",'Firm Fixed Price'!I552)</f>
        <v/>
      </c>
      <c r="I295" s="393" t="str">
        <f>IF('Firm Fixed Price'!J552="","",'Firm Fixed Price'!J552)</f>
        <v/>
      </c>
      <c r="L295" s="85"/>
      <c r="M295" s="86"/>
      <c r="N295" s="73"/>
      <c r="O295" s="73"/>
      <c r="P295" s="73"/>
    </row>
    <row r="296" spans="1:16" ht="18" hidden="1" customHeight="1" x14ac:dyDescent="0.25">
      <c r="A296" s="390" t="str">
        <f>'Base Period'!A296</f>
        <v/>
      </c>
      <c r="B296" s="391" t="str">
        <f>'Base Period'!B296</f>
        <v/>
      </c>
      <c r="C296" s="335">
        <f>IF('Firm Fixed Price'!C553="","",'Firm Fixed Price'!C553)</f>
        <v>0</v>
      </c>
      <c r="D296" s="335" t="str">
        <f>IF('Firm Fixed Price'!G553="","",'Firm Fixed Price'!G553)</f>
        <v/>
      </c>
      <c r="E296" s="335" t="str">
        <f>IF('Firm Fixed Price'!H553="","",'Firm Fixed Price'!H553)</f>
        <v/>
      </c>
      <c r="F296" s="392">
        <f>IF('Firm Fixed Price'!E553="","",'Firm Fixed Price'!E553)</f>
        <v>0</v>
      </c>
      <c r="G296" s="392">
        <f>IF('Firm Fixed Price'!F553="","",'Firm Fixed Price'!F553)</f>
        <v>0</v>
      </c>
      <c r="H296" s="392" t="str">
        <f>IF('Firm Fixed Price'!I553="","",'Firm Fixed Price'!I553)</f>
        <v/>
      </c>
      <c r="I296" s="393" t="str">
        <f>IF('Firm Fixed Price'!J553="","",'Firm Fixed Price'!J553)</f>
        <v/>
      </c>
      <c r="L296" s="85"/>
      <c r="M296" s="86"/>
      <c r="N296" s="73"/>
      <c r="O296" s="73"/>
      <c r="P296" s="73"/>
    </row>
    <row r="297" spans="1:16" ht="18" hidden="1" customHeight="1" x14ac:dyDescent="0.25">
      <c r="A297" s="390" t="str">
        <f>'Base Period'!A297</f>
        <v/>
      </c>
      <c r="B297" s="391" t="str">
        <f>'Base Period'!B297</f>
        <v/>
      </c>
      <c r="C297" s="335">
        <f>IF('Firm Fixed Price'!C554="","",'Firm Fixed Price'!C554)</f>
        <v>0</v>
      </c>
      <c r="D297" s="335" t="str">
        <f>IF('Firm Fixed Price'!G554="","",'Firm Fixed Price'!G554)</f>
        <v/>
      </c>
      <c r="E297" s="335" t="str">
        <f>IF('Firm Fixed Price'!H554="","",'Firm Fixed Price'!H554)</f>
        <v/>
      </c>
      <c r="F297" s="392">
        <f>IF('Firm Fixed Price'!E554="","",'Firm Fixed Price'!E554)</f>
        <v>0</v>
      </c>
      <c r="G297" s="392">
        <f>IF('Firm Fixed Price'!F554="","",'Firm Fixed Price'!F554)</f>
        <v>0</v>
      </c>
      <c r="H297" s="392" t="str">
        <f>IF('Firm Fixed Price'!I554="","",'Firm Fixed Price'!I554)</f>
        <v/>
      </c>
      <c r="I297" s="393" t="str">
        <f>IF('Firm Fixed Price'!J554="","",'Firm Fixed Price'!J554)</f>
        <v/>
      </c>
      <c r="L297" s="85"/>
      <c r="M297" s="86"/>
      <c r="N297" s="73"/>
      <c r="O297" s="73"/>
      <c r="P297" s="73"/>
    </row>
    <row r="298" spans="1:16" ht="18" hidden="1" customHeight="1" x14ac:dyDescent="0.25">
      <c r="A298" s="390" t="str">
        <f>'Base Period'!A298</f>
        <v/>
      </c>
      <c r="B298" s="391" t="str">
        <f>'Base Period'!B298</f>
        <v/>
      </c>
      <c r="C298" s="335">
        <f>IF('Firm Fixed Price'!C555="","",'Firm Fixed Price'!C555)</f>
        <v>0</v>
      </c>
      <c r="D298" s="335" t="str">
        <f>IF('Firm Fixed Price'!G555="","",'Firm Fixed Price'!G555)</f>
        <v/>
      </c>
      <c r="E298" s="335" t="str">
        <f>IF('Firm Fixed Price'!H555="","",'Firm Fixed Price'!H555)</f>
        <v/>
      </c>
      <c r="F298" s="392">
        <f>IF('Firm Fixed Price'!E555="","",'Firm Fixed Price'!E555)</f>
        <v>0</v>
      </c>
      <c r="G298" s="392">
        <f>IF('Firm Fixed Price'!F555="","",'Firm Fixed Price'!F555)</f>
        <v>0</v>
      </c>
      <c r="H298" s="392" t="str">
        <f>IF('Firm Fixed Price'!I555="","",'Firm Fixed Price'!I555)</f>
        <v/>
      </c>
      <c r="I298" s="393" t="str">
        <f>IF('Firm Fixed Price'!J555="","",'Firm Fixed Price'!J555)</f>
        <v/>
      </c>
      <c r="L298" s="85"/>
      <c r="M298" s="86"/>
      <c r="N298" s="73"/>
      <c r="O298" s="73"/>
      <c r="P298" s="73"/>
    </row>
    <row r="299" spans="1:16" ht="18" hidden="1" customHeight="1" x14ac:dyDescent="0.25">
      <c r="A299" s="390" t="str">
        <f>'Base Period'!A299</f>
        <v/>
      </c>
      <c r="B299" s="391" t="str">
        <f>'Base Period'!B299</f>
        <v/>
      </c>
      <c r="C299" s="335">
        <f>IF('Firm Fixed Price'!C556="","",'Firm Fixed Price'!C556)</f>
        <v>0</v>
      </c>
      <c r="D299" s="335" t="str">
        <f>IF('Firm Fixed Price'!G556="","",'Firm Fixed Price'!G556)</f>
        <v/>
      </c>
      <c r="E299" s="335" t="str">
        <f>IF('Firm Fixed Price'!H556="","",'Firm Fixed Price'!H556)</f>
        <v/>
      </c>
      <c r="F299" s="392">
        <f>IF('Firm Fixed Price'!E556="","",'Firm Fixed Price'!E556)</f>
        <v>0</v>
      </c>
      <c r="G299" s="392">
        <f>IF('Firm Fixed Price'!F556="","",'Firm Fixed Price'!F556)</f>
        <v>0</v>
      </c>
      <c r="H299" s="392" t="str">
        <f>IF('Firm Fixed Price'!I556="","",'Firm Fixed Price'!I556)</f>
        <v/>
      </c>
      <c r="I299" s="393" t="str">
        <f>IF('Firm Fixed Price'!J556="","",'Firm Fixed Price'!J556)</f>
        <v/>
      </c>
      <c r="L299" s="85"/>
      <c r="M299" s="86"/>
      <c r="N299" s="73"/>
      <c r="O299" s="73"/>
      <c r="P299" s="73"/>
    </row>
    <row r="300" spans="1:16" ht="18" hidden="1" customHeight="1" x14ac:dyDescent="0.25">
      <c r="A300" s="390" t="str">
        <f>'Base Period'!A300</f>
        <v/>
      </c>
      <c r="B300" s="391" t="str">
        <f>'Base Period'!B300</f>
        <v/>
      </c>
      <c r="C300" s="335">
        <f>IF('Firm Fixed Price'!C557="","",'Firm Fixed Price'!C557)</f>
        <v>0</v>
      </c>
      <c r="D300" s="335" t="str">
        <f>IF('Firm Fixed Price'!G557="","",'Firm Fixed Price'!G557)</f>
        <v/>
      </c>
      <c r="E300" s="335" t="str">
        <f>IF('Firm Fixed Price'!H557="","",'Firm Fixed Price'!H557)</f>
        <v/>
      </c>
      <c r="F300" s="392">
        <f>IF('Firm Fixed Price'!E557="","",'Firm Fixed Price'!E557)</f>
        <v>0</v>
      </c>
      <c r="G300" s="392">
        <f>IF('Firm Fixed Price'!F557="","",'Firm Fixed Price'!F557)</f>
        <v>0</v>
      </c>
      <c r="H300" s="392" t="str">
        <f>IF('Firm Fixed Price'!I557="","",'Firm Fixed Price'!I557)</f>
        <v/>
      </c>
      <c r="I300" s="393" t="str">
        <f>IF('Firm Fixed Price'!J557="","",'Firm Fixed Price'!J557)</f>
        <v/>
      </c>
      <c r="L300" s="85"/>
      <c r="M300" s="86"/>
      <c r="N300" s="73"/>
      <c r="O300" s="73"/>
      <c r="P300" s="73"/>
    </row>
    <row r="301" spans="1:16" ht="18" hidden="1" customHeight="1" x14ac:dyDescent="0.25">
      <c r="A301" s="390" t="str">
        <f>'Base Period'!A301</f>
        <v/>
      </c>
      <c r="B301" s="391" t="str">
        <f>'Base Period'!B301</f>
        <v/>
      </c>
      <c r="C301" s="335">
        <f>IF('Firm Fixed Price'!C558="","",'Firm Fixed Price'!C558)</f>
        <v>0</v>
      </c>
      <c r="D301" s="335" t="str">
        <f>IF('Firm Fixed Price'!G558="","",'Firm Fixed Price'!G558)</f>
        <v/>
      </c>
      <c r="E301" s="335" t="str">
        <f>IF('Firm Fixed Price'!H558="","",'Firm Fixed Price'!H558)</f>
        <v/>
      </c>
      <c r="F301" s="392">
        <f>IF('Firm Fixed Price'!E558="","",'Firm Fixed Price'!E558)</f>
        <v>0</v>
      </c>
      <c r="G301" s="392">
        <f>IF('Firm Fixed Price'!F558="","",'Firm Fixed Price'!F558)</f>
        <v>0</v>
      </c>
      <c r="H301" s="392" t="str">
        <f>IF('Firm Fixed Price'!I558="","",'Firm Fixed Price'!I558)</f>
        <v/>
      </c>
      <c r="I301" s="393" t="str">
        <f>IF('Firm Fixed Price'!J558="","",'Firm Fixed Price'!J558)</f>
        <v/>
      </c>
      <c r="L301" s="85"/>
      <c r="M301" s="86"/>
      <c r="N301" s="73"/>
      <c r="O301" s="73"/>
      <c r="P301" s="73"/>
    </row>
    <row r="302" spans="1:16" ht="18" hidden="1" customHeight="1" x14ac:dyDescent="0.25">
      <c r="A302" s="390" t="str">
        <f>'Base Period'!A302</f>
        <v/>
      </c>
      <c r="B302" s="391" t="str">
        <f>'Base Period'!B302</f>
        <v/>
      </c>
      <c r="C302" s="335">
        <f>IF('Firm Fixed Price'!C559="","",'Firm Fixed Price'!C559)</f>
        <v>0</v>
      </c>
      <c r="D302" s="335" t="str">
        <f>IF('Firm Fixed Price'!G559="","",'Firm Fixed Price'!G559)</f>
        <v/>
      </c>
      <c r="E302" s="335" t="str">
        <f>IF('Firm Fixed Price'!H559="","",'Firm Fixed Price'!H559)</f>
        <v/>
      </c>
      <c r="F302" s="392">
        <f>IF('Firm Fixed Price'!E559="","",'Firm Fixed Price'!E559)</f>
        <v>0</v>
      </c>
      <c r="G302" s="392">
        <f>IF('Firm Fixed Price'!F559="","",'Firm Fixed Price'!F559)</f>
        <v>0</v>
      </c>
      <c r="H302" s="392" t="str">
        <f>IF('Firm Fixed Price'!I559="","",'Firm Fixed Price'!I559)</f>
        <v/>
      </c>
      <c r="I302" s="393" t="str">
        <f>IF('Firm Fixed Price'!J559="","",'Firm Fixed Price'!J559)</f>
        <v/>
      </c>
      <c r="L302" s="85"/>
      <c r="M302" s="86"/>
      <c r="N302" s="73"/>
      <c r="O302" s="73"/>
      <c r="P302" s="73"/>
    </row>
    <row r="303" spans="1:16" ht="18" hidden="1" customHeight="1" x14ac:dyDescent="0.25">
      <c r="A303" s="390" t="str">
        <f>'Base Period'!A303</f>
        <v/>
      </c>
      <c r="B303" s="391" t="str">
        <f>'Base Period'!B303</f>
        <v/>
      </c>
      <c r="C303" s="335">
        <f>IF('Firm Fixed Price'!C560="","",'Firm Fixed Price'!C560)</f>
        <v>0</v>
      </c>
      <c r="D303" s="335" t="str">
        <f>IF('Firm Fixed Price'!G560="","",'Firm Fixed Price'!G560)</f>
        <v/>
      </c>
      <c r="E303" s="335" t="str">
        <f>IF('Firm Fixed Price'!H560="","",'Firm Fixed Price'!H560)</f>
        <v/>
      </c>
      <c r="F303" s="392">
        <f>IF('Firm Fixed Price'!E560="","",'Firm Fixed Price'!E560)</f>
        <v>0</v>
      </c>
      <c r="G303" s="392">
        <f>IF('Firm Fixed Price'!F560="","",'Firm Fixed Price'!F560)</f>
        <v>0</v>
      </c>
      <c r="H303" s="392" t="str">
        <f>IF('Firm Fixed Price'!I560="","",'Firm Fixed Price'!I560)</f>
        <v/>
      </c>
      <c r="I303" s="393" t="str">
        <f>IF('Firm Fixed Price'!J560="","",'Firm Fixed Price'!J560)</f>
        <v/>
      </c>
      <c r="L303" s="85"/>
      <c r="M303" s="86"/>
      <c r="N303" s="73"/>
      <c r="O303" s="73"/>
      <c r="P303" s="73"/>
    </row>
    <row r="304" spans="1:16" ht="18" hidden="1" customHeight="1" x14ac:dyDescent="0.25">
      <c r="A304" s="390" t="str">
        <f>'Base Period'!A304</f>
        <v/>
      </c>
      <c r="B304" s="391" t="str">
        <f>'Base Period'!B304</f>
        <v/>
      </c>
      <c r="C304" s="335">
        <f>IF('Firm Fixed Price'!C561="","",'Firm Fixed Price'!C561)</f>
        <v>0</v>
      </c>
      <c r="D304" s="335" t="str">
        <f>IF('Firm Fixed Price'!G561="","",'Firm Fixed Price'!G561)</f>
        <v/>
      </c>
      <c r="E304" s="335" t="str">
        <f>IF('Firm Fixed Price'!H561="","",'Firm Fixed Price'!H561)</f>
        <v/>
      </c>
      <c r="F304" s="392">
        <f>IF('Firm Fixed Price'!E561="","",'Firm Fixed Price'!E561)</f>
        <v>0</v>
      </c>
      <c r="G304" s="392">
        <f>IF('Firm Fixed Price'!F561="","",'Firm Fixed Price'!F561)</f>
        <v>0</v>
      </c>
      <c r="H304" s="392" t="str">
        <f>IF('Firm Fixed Price'!I561="","",'Firm Fixed Price'!I561)</f>
        <v/>
      </c>
      <c r="I304" s="393" t="str">
        <f>IF('Firm Fixed Price'!J561="","",'Firm Fixed Price'!J561)</f>
        <v/>
      </c>
      <c r="L304" s="85"/>
      <c r="M304" s="86"/>
      <c r="N304" s="73"/>
      <c r="O304" s="73"/>
      <c r="P304" s="73"/>
    </row>
    <row r="305" spans="1:16" ht="18" hidden="1" customHeight="1" x14ac:dyDescent="0.25">
      <c r="A305" s="390" t="str">
        <f>'Base Period'!A305</f>
        <v/>
      </c>
      <c r="B305" s="391" t="str">
        <f>'Base Period'!B305</f>
        <v/>
      </c>
      <c r="C305" s="335">
        <f>IF('Firm Fixed Price'!C562="","",'Firm Fixed Price'!C562)</f>
        <v>0</v>
      </c>
      <c r="D305" s="335" t="str">
        <f>IF('Firm Fixed Price'!G562="","",'Firm Fixed Price'!G562)</f>
        <v/>
      </c>
      <c r="E305" s="335" t="str">
        <f>IF('Firm Fixed Price'!H562="","",'Firm Fixed Price'!H562)</f>
        <v/>
      </c>
      <c r="F305" s="392">
        <f>IF('Firm Fixed Price'!E562="","",'Firm Fixed Price'!E562)</f>
        <v>0</v>
      </c>
      <c r="G305" s="392">
        <f>IF('Firm Fixed Price'!F562="","",'Firm Fixed Price'!F562)</f>
        <v>0</v>
      </c>
      <c r="H305" s="392" t="str">
        <f>IF('Firm Fixed Price'!I562="","",'Firm Fixed Price'!I562)</f>
        <v/>
      </c>
      <c r="I305" s="393" t="str">
        <f>IF('Firm Fixed Price'!J562="","",'Firm Fixed Price'!J562)</f>
        <v/>
      </c>
      <c r="L305" s="85"/>
      <c r="M305" s="86"/>
      <c r="N305" s="73"/>
      <c r="O305" s="73"/>
      <c r="P305" s="73"/>
    </row>
    <row r="306" spans="1:16" ht="18" hidden="1" customHeight="1" x14ac:dyDescent="0.25">
      <c r="A306" s="390" t="str">
        <f>'Base Period'!A306</f>
        <v/>
      </c>
      <c r="B306" s="391" t="str">
        <f>'Base Period'!B306</f>
        <v/>
      </c>
      <c r="C306" s="335">
        <f>IF('Firm Fixed Price'!C563="","",'Firm Fixed Price'!C563)</f>
        <v>0</v>
      </c>
      <c r="D306" s="335" t="str">
        <f>IF('Firm Fixed Price'!G563="","",'Firm Fixed Price'!G563)</f>
        <v/>
      </c>
      <c r="E306" s="335" t="str">
        <f>IF('Firm Fixed Price'!H563="","",'Firm Fixed Price'!H563)</f>
        <v/>
      </c>
      <c r="F306" s="392">
        <f>IF('Firm Fixed Price'!E563="","",'Firm Fixed Price'!E563)</f>
        <v>0</v>
      </c>
      <c r="G306" s="392">
        <f>IF('Firm Fixed Price'!F563="","",'Firm Fixed Price'!F563)</f>
        <v>0</v>
      </c>
      <c r="H306" s="392" t="str">
        <f>IF('Firm Fixed Price'!I563="","",'Firm Fixed Price'!I563)</f>
        <v/>
      </c>
      <c r="I306" s="393" t="str">
        <f>IF('Firm Fixed Price'!J563="","",'Firm Fixed Price'!J563)</f>
        <v/>
      </c>
      <c r="L306" s="85"/>
      <c r="M306" s="86"/>
      <c r="N306" s="73"/>
      <c r="O306" s="73"/>
      <c r="P306" s="73"/>
    </row>
    <row r="307" spans="1:16" ht="18" hidden="1" customHeight="1" x14ac:dyDescent="0.25">
      <c r="A307" s="390" t="str">
        <f>'Base Period'!A307</f>
        <v/>
      </c>
      <c r="B307" s="391" t="str">
        <f>'Base Period'!B307</f>
        <v/>
      </c>
      <c r="C307" s="335">
        <f>IF('Firm Fixed Price'!C564="","",'Firm Fixed Price'!C564)</f>
        <v>0</v>
      </c>
      <c r="D307" s="335" t="str">
        <f>IF('Firm Fixed Price'!G564="","",'Firm Fixed Price'!G564)</f>
        <v/>
      </c>
      <c r="E307" s="335" t="str">
        <f>IF('Firm Fixed Price'!H564="","",'Firm Fixed Price'!H564)</f>
        <v/>
      </c>
      <c r="F307" s="392">
        <f>IF('Firm Fixed Price'!E564="","",'Firm Fixed Price'!E564)</f>
        <v>0</v>
      </c>
      <c r="G307" s="392">
        <f>IF('Firm Fixed Price'!F564="","",'Firm Fixed Price'!F564)</f>
        <v>0</v>
      </c>
      <c r="H307" s="392" t="str">
        <f>IF('Firm Fixed Price'!I564="","",'Firm Fixed Price'!I564)</f>
        <v/>
      </c>
      <c r="I307" s="393" t="str">
        <f>IF('Firm Fixed Price'!J564="","",'Firm Fixed Price'!J564)</f>
        <v/>
      </c>
      <c r="L307" s="85"/>
      <c r="M307" s="86"/>
      <c r="N307" s="73"/>
      <c r="O307" s="73"/>
      <c r="P307" s="73"/>
    </row>
    <row r="308" spans="1:16" ht="18" hidden="1" customHeight="1" x14ac:dyDescent="0.25">
      <c r="A308" s="390" t="str">
        <f>'Base Period'!A308</f>
        <v/>
      </c>
      <c r="B308" s="391" t="str">
        <f>'Base Period'!B308</f>
        <v/>
      </c>
      <c r="C308" s="335">
        <f>IF('Firm Fixed Price'!C565="","",'Firm Fixed Price'!C565)</f>
        <v>0</v>
      </c>
      <c r="D308" s="335" t="str">
        <f>IF('Firm Fixed Price'!G565="","",'Firm Fixed Price'!G565)</f>
        <v/>
      </c>
      <c r="E308" s="335" t="str">
        <f>IF('Firm Fixed Price'!H565="","",'Firm Fixed Price'!H565)</f>
        <v/>
      </c>
      <c r="F308" s="392">
        <f>IF('Firm Fixed Price'!E565="","",'Firm Fixed Price'!E565)</f>
        <v>0</v>
      </c>
      <c r="G308" s="392">
        <f>IF('Firm Fixed Price'!F565="","",'Firm Fixed Price'!F565)</f>
        <v>0</v>
      </c>
      <c r="H308" s="392" t="str">
        <f>IF('Firm Fixed Price'!I565="","",'Firm Fixed Price'!I565)</f>
        <v/>
      </c>
      <c r="I308" s="393" t="str">
        <f>IF('Firm Fixed Price'!J565="","",'Firm Fixed Price'!J565)</f>
        <v/>
      </c>
      <c r="L308" s="85"/>
      <c r="M308" s="86"/>
      <c r="N308" s="73"/>
      <c r="O308" s="73"/>
      <c r="P308" s="73"/>
    </row>
    <row r="309" spans="1:16" ht="18" hidden="1" customHeight="1" x14ac:dyDescent="0.25">
      <c r="A309" s="390" t="str">
        <f>'Base Period'!A309</f>
        <v/>
      </c>
      <c r="B309" s="391" t="str">
        <f>'Base Period'!B309</f>
        <v/>
      </c>
      <c r="C309" s="335">
        <f>IF('Firm Fixed Price'!C566="","",'Firm Fixed Price'!C566)</f>
        <v>0</v>
      </c>
      <c r="D309" s="335" t="str">
        <f>IF('Firm Fixed Price'!G566="","",'Firm Fixed Price'!G566)</f>
        <v/>
      </c>
      <c r="E309" s="335" t="str">
        <f>IF('Firm Fixed Price'!H566="","",'Firm Fixed Price'!H566)</f>
        <v/>
      </c>
      <c r="F309" s="392">
        <f>IF('Firm Fixed Price'!E566="","",'Firm Fixed Price'!E566)</f>
        <v>0</v>
      </c>
      <c r="G309" s="392">
        <f>IF('Firm Fixed Price'!F566="","",'Firm Fixed Price'!F566)</f>
        <v>0</v>
      </c>
      <c r="H309" s="392" t="str">
        <f>IF('Firm Fixed Price'!I566="","",'Firm Fixed Price'!I566)</f>
        <v/>
      </c>
      <c r="I309" s="393" t="str">
        <f>IF('Firm Fixed Price'!J566="","",'Firm Fixed Price'!J566)</f>
        <v/>
      </c>
      <c r="L309" s="85"/>
      <c r="M309" s="86"/>
      <c r="N309" s="73"/>
      <c r="O309" s="73"/>
      <c r="P309" s="73"/>
    </row>
    <row r="310" spans="1:16" ht="18" hidden="1" customHeight="1" x14ac:dyDescent="0.25">
      <c r="A310" s="390" t="str">
        <f>'Base Period'!A310</f>
        <v/>
      </c>
      <c r="B310" s="391" t="str">
        <f>'Base Period'!B310</f>
        <v/>
      </c>
      <c r="C310" s="335">
        <f>IF('Firm Fixed Price'!C567="","",'Firm Fixed Price'!C567)</f>
        <v>0</v>
      </c>
      <c r="D310" s="335" t="str">
        <f>IF('Firm Fixed Price'!G567="","",'Firm Fixed Price'!G567)</f>
        <v/>
      </c>
      <c r="E310" s="335" t="str">
        <f>IF('Firm Fixed Price'!H567="","",'Firm Fixed Price'!H567)</f>
        <v/>
      </c>
      <c r="F310" s="392">
        <f>IF('Firm Fixed Price'!E567="","",'Firm Fixed Price'!E567)</f>
        <v>0</v>
      </c>
      <c r="G310" s="392">
        <f>IF('Firm Fixed Price'!F567="","",'Firm Fixed Price'!F567)</f>
        <v>0</v>
      </c>
      <c r="H310" s="392" t="str">
        <f>IF('Firm Fixed Price'!I567="","",'Firm Fixed Price'!I567)</f>
        <v/>
      </c>
      <c r="I310" s="393" t="str">
        <f>IF('Firm Fixed Price'!J567="","",'Firm Fixed Price'!J567)</f>
        <v/>
      </c>
      <c r="L310" s="85"/>
      <c r="M310" s="86"/>
      <c r="N310" s="73"/>
      <c r="O310" s="73"/>
      <c r="P310" s="73"/>
    </row>
    <row r="311" spans="1:16" ht="18" hidden="1" customHeight="1" x14ac:dyDescent="0.25">
      <c r="A311" s="390" t="str">
        <f>'Base Period'!A311</f>
        <v/>
      </c>
      <c r="B311" s="391" t="str">
        <f>'Base Period'!B311</f>
        <v/>
      </c>
      <c r="C311" s="335">
        <f>IF('Firm Fixed Price'!C568="","",'Firm Fixed Price'!C568)</f>
        <v>0</v>
      </c>
      <c r="D311" s="335" t="str">
        <f>IF('Firm Fixed Price'!G568="","",'Firm Fixed Price'!G568)</f>
        <v/>
      </c>
      <c r="E311" s="335" t="str">
        <f>IF('Firm Fixed Price'!H568="","",'Firm Fixed Price'!H568)</f>
        <v/>
      </c>
      <c r="F311" s="392">
        <f>IF('Firm Fixed Price'!E568="","",'Firm Fixed Price'!E568)</f>
        <v>0</v>
      </c>
      <c r="G311" s="392">
        <f>IF('Firm Fixed Price'!F568="","",'Firm Fixed Price'!F568)</f>
        <v>0</v>
      </c>
      <c r="H311" s="392" t="str">
        <f>IF('Firm Fixed Price'!I568="","",'Firm Fixed Price'!I568)</f>
        <v/>
      </c>
      <c r="I311" s="393" t="str">
        <f>IF('Firm Fixed Price'!J568="","",'Firm Fixed Price'!J568)</f>
        <v/>
      </c>
      <c r="L311" s="85"/>
      <c r="M311" s="86"/>
      <c r="N311" s="73"/>
      <c r="O311" s="73"/>
      <c r="P311" s="73"/>
    </row>
    <row r="312" spans="1:16" ht="18" hidden="1" customHeight="1" x14ac:dyDescent="0.25">
      <c r="A312" s="390" t="str">
        <f>'Base Period'!A312</f>
        <v/>
      </c>
      <c r="B312" s="391" t="str">
        <f>'Base Period'!B312</f>
        <v/>
      </c>
      <c r="C312" s="335">
        <f>IF('Firm Fixed Price'!C569="","",'Firm Fixed Price'!C569)</f>
        <v>0</v>
      </c>
      <c r="D312" s="335" t="str">
        <f>IF('Firm Fixed Price'!G569="","",'Firm Fixed Price'!G569)</f>
        <v/>
      </c>
      <c r="E312" s="335" t="str">
        <f>IF('Firm Fixed Price'!H569="","",'Firm Fixed Price'!H569)</f>
        <v/>
      </c>
      <c r="F312" s="392">
        <f>IF('Firm Fixed Price'!E569="","",'Firm Fixed Price'!E569)</f>
        <v>0</v>
      </c>
      <c r="G312" s="392">
        <f>IF('Firm Fixed Price'!F569="","",'Firm Fixed Price'!F569)</f>
        <v>0</v>
      </c>
      <c r="H312" s="392" t="str">
        <f>IF('Firm Fixed Price'!I569="","",'Firm Fixed Price'!I569)</f>
        <v/>
      </c>
      <c r="I312" s="393" t="str">
        <f>IF('Firm Fixed Price'!J569="","",'Firm Fixed Price'!J569)</f>
        <v/>
      </c>
      <c r="L312" s="85"/>
      <c r="M312" s="86"/>
      <c r="N312" s="73"/>
      <c r="O312" s="73"/>
      <c r="P312" s="73"/>
    </row>
    <row r="313" spans="1:16" ht="18" hidden="1" customHeight="1" x14ac:dyDescent="0.25">
      <c r="A313" s="390" t="str">
        <f>'Base Period'!A313</f>
        <v/>
      </c>
      <c r="B313" s="391" t="str">
        <f>'Base Period'!B313</f>
        <v/>
      </c>
      <c r="C313" s="335">
        <f>IF('Firm Fixed Price'!C570="","",'Firm Fixed Price'!C570)</f>
        <v>0</v>
      </c>
      <c r="D313" s="335" t="str">
        <f>IF('Firm Fixed Price'!G570="","",'Firm Fixed Price'!G570)</f>
        <v/>
      </c>
      <c r="E313" s="335" t="str">
        <f>IF('Firm Fixed Price'!H570="","",'Firm Fixed Price'!H570)</f>
        <v/>
      </c>
      <c r="F313" s="392">
        <f>IF('Firm Fixed Price'!E570="","",'Firm Fixed Price'!E570)</f>
        <v>0</v>
      </c>
      <c r="G313" s="392">
        <f>IF('Firm Fixed Price'!F570="","",'Firm Fixed Price'!F570)</f>
        <v>0</v>
      </c>
      <c r="H313" s="392" t="str">
        <f>IF('Firm Fixed Price'!I570="","",'Firm Fixed Price'!I570)</f>
        <v/>
      </c>
      <c r="I313" s="393" t="str">
        <f>IF('Firm Fixed Price'!J570="","",'Firm Fixed Price'!J570)</f>
        <v/>
      </c>
      <c r="L313" s="85"/>
      <c r="M313" s="86"/>
      <c r="N313" s="73"/>
      <c r="O313" s="73"/>
      <c r="P313" s="73"/>
    </row>
    <row r="314" spans="1:16" ht="18" hidden="1" customHeight="1" x14ac:dyDescent="0.25">
      <c r="A314" s="390" t="str">
        <f>'Base Period'!A314</f>
        <v/>
      </c>
      <c r="B314" s="391" t="str">
        <f>'Base Period'!B314</f>
        <v/>
      </c>
      <c r="C314" s="335">
        <f>IF('Firm Fixed Price'!C571="","",'Firm Fixed Price'!C571)</f>
        <v>0</v>
      </c>
      <c r="D314" s="335" t="str">
        <f>IF('Firm Fixed Price'!G571="","",'Firm Fixed Price'!G571)</f>
        <v/>
      </c>
      <c r="E314" s="335" t="str">
        <f>IF('Firm Fixed Price'!H571="","",'Firm Fixed Price'!H571)</f>
        <v/>
      </c>
      <c r="F314" s="392">
        <f>IF('Firm Fixed Price'!E571="","",'Firm Fixed Price'!E571)</f>
        <v>0</v>
      </c>
      <c r="G314" s="392">
        <f>IF('Firm Fixed Price'!F571="","",'Firm Fixed Price'!F571)</f>
        <v>0</v>
      </c>
      <c r="H314" s="392" t="str">
        <f>IF('Firm Fixed Price'!I571="","",'Firm Fixed Price'!I571)</f>
        <v/>
      </c>
      <c r="I314" s="393" t="str">
        <f>IF('Firm Fixed Price'!J571="","",'Firm Fixed Price'!J571)</f>
        <v/>
      </c>
      <c r="L314" s="85"/>
      <c r="M314" s="86"/>
      <c r="N314" s="73"/>
      <c r="O314" s="73"/>
      <c r="P314" s="73"/>
    </row>
    <row r="315" spans="1:16" ht="18" hidden="1" customHeight="1" x14ac:dyDescent="0.25">
      <c r="A315" s="390" t="str">
        <f>'Base Period'!A315</f>
        <v/>
      </c>
      <c r="B315" s="391" t="str">
        <f>'Base Period'!B315</f>
        <v/>
      </c>
      <c r="C315" s="335">
        <f>IF('Firm Fixed Price'!C572="","",'Firm Fixed Price'!C572)</f>
        <v>0</v>
      </c>
      <c r="D315" s="335" t="str">
        <f>IF('Firm Fixed Price'!G572="","",'Firm Fixed Price'!G572)</f>
        <v/>
      </c>
      <c r="E315" s="335" t="str">
        <f>IF('Firm Fixed Price'!H572="","",'Firm Fixed Price'!H572)</f>
        <v/>
      </c>
      <c r="F315" s="392">
        <f>IF('Firm Fixed Price'!E572="","",'Firm Fixed Price'!E572)</f>
        <v>0</v>
      </c>
      <c r="G315" s="392">
        <f>IF('Firm Fixed Price'!F572="","",'Firm Fixed Price'!F572)</f>
        <v>0</v>
      </c>
      <c r="H315" s="392" t="str">
        <f>IF('Firm Fixed Price'!I572="","",'Firm Fixed Price'!I572)</f>
        <v/>
      </c>
      <c r="I315" s="393" t="str">
        <f>IF('Firm Fixed Price'!J572="","",'Firm Fixed Price'!J572)</f>
        <v/>
      </c>
      <c r="L315" s="85"/>
      <c r="M315" s="86"/>
      <c r="N315" s="73"/>
      <c r="O315" s="73"/>
      <c r="P315" s="73"/>
    </row>
    <row r="316" spans="1:16" ht="18" hidden="1" customHeight="1" x14ac:dyDescent="0.25">
      <c r="A316" s="390" t="str">
        <f>'Base Period'!A316</f>
        <v/>
      </c>
      <c r="B316" s="391" t="str">
        <f>'Base Period'!B316</f>
        <v/>
      </c>
      <c r="C316" s="335">
        <f>IF('Firm Fixed Price'!C573="","",'Firm Fixed Price'!C573)</f>
        <v>0</v>
      </c>
      <c r="D316" s="335" t="str">
        <f>IF('Firm Fixed Price'!G573="","",'Firm Fixed Price'!G573)</f>
        <v/>
      </c>
      <c r="E316" s="335" t="str">
        <f>IF('Firm Fixed Price'!H573="","",'Firm Fixed Price'!H573)</f>
        <v/>
      </c>
      <c r="F316" s="392">
        <f>IF('Firm Fixed Price'!E573="","",'Firm Fixed Price'!E573)</f>
        <v>0</v>
      </c>
      <c r="G316" s="392">
        <f>IF('Firm Fixed Price'!F573="","",'Firm Fixed Price'!F573)</f>
        <v>0</v>
      </c>
      <c r="H316" s="392" t="str">
        <f>IF('Firm Fixed Price'!I573="","",'Firm Fixed Price'!I573)</f>
        <v/>
      </c>
      <c r="I316" s="393" t="str">
        <f>IF('Firm Fixed Price'!J573="","",'Firm Fixed Price'!J573)</f>
        <v/>
      </c>
      <c r="L316" s="85"/>
      <c r="M316" s="86"/>
      <c r="N316" s="73"/>
      <c r="O316" s="73"/>
      <c r="P316" s="73"/>
    </row>
    <row r="317" spans="1:16" ht="18" hidden="1" customHeight="1" x14ac:dyDescent="0.25">
      <c r="A317" s="390" t="str">
        <f>'Base Period'!A317</f>
        <v/>
      </c>
      <c r="B317" s="391" t="str">
        <f>'Base Period'!B317</f>
        <v/>
      </c>
      <c r="C317" s="335">
        <f>IF('Firm Fixed Price'!C574="","",'Firm Fixed Price'!C574)</f>
        <v>0</v>
      </c>
      <c r="D317" s="335" t="str">
        <f>IF('Firm Fixed Price'!G574="","",'Firm Fixed Price'!G574)</f>
        <v/>
      </c>
      <c r="E317" s="335" t="str">
        <f>IF('Firm Fixed Price'!H574="","",'Firm Fixed Price'!H574)</f>
        <v/>
      </c>
      <c r="F317" s="392">
        <f>IF('Firm Fixed Price'!E574="","",'Firm Fixed Price'!E574)</f>
        <v>0</v>
      </c>
      <c r="G317" s="392">
        <f>IF('Firm Fixed Price'!F574="","",'Firm Fixed Price'!F574)</f>
        <v>0</v>
      </c>
      <c r="H317" s="392" t="str">
        <f>IF('Firm Fixed Price'!I574="","",'Firm Fixed Price'!I574)</f>
        <v/>
      </c>
      <c r="I317" s="393" t="str">
        <f>IF('Firm Fixed Price'!J574="","",'Firm Fixed Price'!J574)</f>
        <v/>
      </c>
      <c r="L317" s="85"/>
      <c r="M317" s="86"/>
      <c r="N317" s="73"/>
      <c r="O317" s="73"/>
      <c r="P317" s="73"/>
    </row>
    <row r="318" spans="1:16" ht="18" hidden="1" customHeight="1" x14ac:dyDescent="0.25">
      <c r="A318" s="390" t="str">
        <f>'Base Period'!A318</f>
        <v/>
      </c>
      <c r="B318" s="391" t="str">
        <f>'Base Period'!B318</f>
        <v/>
      </c>
      <c r="C318" s="335">
        <f>IF('Firm Fixed Price'!C575="","",'Firm Fixed Price'!C575)</f>
        <v>0</v>
      </c>
      <c r="D318" s="335" t="str">
        <f>IF('Firm Fixed Price'!G575="","",'Firm Fixed Price'!G575)</f>
        <v/>
      </c>
      <c r="E318" s="335" t="str">
        <f>IF('Firm Fixed Price'!H575="","",'Firm Fixed Price'!H575)</f>
        <v/>
      </c>
      <c r="F318" s="392">
        <f>IF('Firm Fixed Price'!E575="","",'Firm Fixed Price'!E575)</f>
        <v>0</v>
      </c>
      <c r="G318" s="392">
        <f>IF('Firm Fixed Price'!F575="","",'Firm Fixed Price'!F575)</f>
        <v>0</v>
      </c>
      <c r="H318" s="392" t="str">
        <f>IF('Firm Fixed Price'!I575="","",'Firm Fixed Price'!I575)</f>
        <v/>
      </c>
      <c r="I318" s="393" t="str">
        <f>IF('Firm Fixed Price'!J575="","",'Firm Fixed Price'!J575)</f>
        <v/>
      </c>
      <c r="L318" s="85"/>
      <c r="M318" s="86"/>
      <c r="N318" s="73"/>
      <c r="O318" s="73"/>
      <c r="P318" s="73"/>
    </row>
    <row r="319" spans="1:16" ht="18" hidden="1" customHeight="1" x14ac:dyDescent="0.25">
      <c r="A319" s="390" t="str">
        <f>'Base Period'!A319</f>
        <v/>
      </c>
      <c r="B319" s="391" t="str">
        <f>'Base Period'!B319</f>
        <v/>
      </c>
      <c r="C319" s="335">
        <f>IF('Firm Fixed Price'!C576="","",'Firm Fixed Price'!C576)</f>
        <v>0</v>
      </c>
      <c r="D319" s="335" t="str">
        <f>IF('Firm Fixed Price'!G576="","",'Firm Fixed Price'!G576)</f>
        <v/>
      </c>
      <c r="E319" s="335" t="str">
        <f>IF('Firm Fixed Price'!H576="","",'Firm Fixed Price'!H576)</f>
        <v/>
      </c>
      <c r="F319" s="392">
        <f>IF('Firm Fixed Price'!E576="","",'Firm Fixed Price'!E576)</f>
        <v>0</v>
      </c>
      <c r="G319" s="392">
        <f>IF('Firm Fixed Price'!F576="","",'Firm Fixed Price'!F576)</f>
        <v>0</v>
      </c>
      <c r="H319" s="392" t="str">
        <f>IF('Firm Fixed Price'!I576="","",'Firm Fixed Price'!I576)</f>
        <v/>
      </c>
      <c r="I319" s="393" t="str">
        <f>IF('Firm Fixed Price'!J576="","",'Firm Fixed Price'!J576)</f>
        <v/>
      </c>
      <c r="L319" s="85"/>
      <c r="M319" s="86"/>
      <c r="N319" s="73"/>
      <c r="O319" s="73"/>
      <c r="P319" s="73"/>
    </row>
    <row r="320" spans="1:16" ht="18" hidden="1" customHeight="1" x14ac:dyDescent="0.25">
      <c r="A320" s="390" t="str">
        <f>'Base Period'!A320</f>
        <v/>
      </c>
      <c r="B320" s="391" t="str">
        <f>'Base Period'!B320</f>
        <v/>
      </c>
      <c r="C320" s="335">
        <f>IF('Firm Fixed Price'!C577="","",'Firm Fixed Price'!C577)</f>
        <v>0</v>
      </c>
      <c r="D320" s="335" t="str">
        <f>IF('Firm Fixed Price'!G577="","",'Firm Fixed Price'!G577)</f>
        <v/>
      </c>
      <c r="E320" s="335" t="str">
        <f>IF('Firm Fixed Price'!H577="","",'Firm Fixed Price'!H577)</f>
        <v/>
      </c>
      <c r="F320" s="392">
        <f>IF('Firm Fixed Price'!E577="","",'Firm Fixed Price'!E577)</f>
        <v>0</v>
      </c>
      <c r="G320" s="392">
        <f>IF('Firm Fixed Price'!F577="","",'Firm Fixed Price'!F577)</f>
        <v>0</v>
      </c>
      <c r="H320" s="392" t="str">
        <f>IF('Firm Fixed Price'!I577="","",'Firm Fixed Price'!I577)</f>
        <v/>
      </c>
      <c r="I320" s="393" t="str">
        <f>IF('Firm Fixed Price'!J577="","",'Firm Fixed Price'!J577)</f>
        <v/>
      </c>
      <c r="L320" s="85"/>
      <c r="M320" s="86"/>
      <c r="N320" s="73"/>
      <c r="O320" s="73"/>
      <c r="P320" s="73"/>
    </row>
    <row r="321" spans="1:16" ht="18" hidden="1" customHeight="1" x14ac:dyDescent="0.25">
      <c r="A321" s="390" t="str">
        <f>'Base Period'!A321</f>
        <v/>
      </c>
      <c r="B321" s="391" t="str">
        <f>'Base Period'!B321</f>
        <v/>
      </c>
      <c r="C321" s="335">
        <f>IF('Firm Fixed Price'!C578="","",'Firm Fixed Price'!C578)</f>
        <v>0</v>
      </c>
      <c r="D321" s="335" t="str">
        <f>IF('Firm Fixed Price'!G578="","",'Firm Fixed Price'!G578)</f>
        <v/>
      </c>
      <c r="E321" s="335" t="str">
        <f>IF('Firm Fixed Price'!H578="","",'Firm Fixed Price'!H578)</f>
        <v/>
      </c>
      <c r="F321" s="392">
        <f>IF('Firm Fixed Price'!E578="","",'Firm Fixed Price'!E578)</f>
        <v>0</v>
      </c>
      <c r="G321" s="392">
        <f>IF('Firm Fixed Price'!F578="","",'Firm Fixed Price'!F578)</f>
        <v>0</v>
      </c>
      <c r="H321" s="392" t="str">
        <f>IF('Firm Fixed Price'!I578="","",'Firm Fixed Price'!I578)</f>
        <v/>
      </c>
      <c r="I321" s="393" t="str">
        <f>IF('Firm Fixed Price'!J578="","",'Firm Fixed Price'!J578)</f>
        <v/>
      </c>
      <c r="L321" s="85"/>
      <c r="M321" s="86"/>
      <c r="N321" s="73"/>
      <c r="O321" s="73"/>
      <c r="P321" s="73"/>
    </row>
    <row r="322" spans="1:16" ht="18" hidden="1" customHeight="1" x14ac:dyDescent="0.25">
      <c r="A322" s="390" t="str">
        <f>'Base Period'!A322</f>
        <v/>
      </c>
      <c r="B322" s="391" t="str">
        <f>'Base Period'!B322</f>
        <v/>
      </c>
      <c r="C322" s="335">
        <f>IF('Firm Fixed Price'!C579="","",'Firm Fixed Price'!C579)</f>
        <v>0</v>
      </c>
      <c r="D322" s="335" t="str">
        <f>IF('Firm Fixed Price'!G579="","",'Firm Fixed Price'!G579)</f>
        <v/>
      </c>
      <c r="E322" s="335" t="str">
        <f>IF('Firm Fixed Price'!H579="","",'Firm Fixed Price'!H579)</f>
        <v/>
      </c>
      <c r="F322" s="392">
        <f>IF('Firm Fixed Price'!E579="","",'Firm Fixed Price'!E579)</f>
        <v>0</v>
      </c>
      <c r="G322" s="392">
        <f>IF('Firm Fixed Price'!F579="","",'Firm Fixed Price'!F579)</f>
        <v>0</v>
      </c>
      <c r="H322" s="392" t="str">
        <f>IF('Firm Fixed Price'!I579="","",'Firm Fixed Price'!I579)</f>
        <v/>
      </c>
      <c r="I322" s="393" t="str">
        <f>IF('Firm Fixed Price'!J579="","",'Firm Fixed Price'!J579)</f>
        <v/>
      </c>
      <c r="L322" s="85"/>
      <c r="M322" s="86"/>
      <c r="N322" s="73"/>
      <c r="O322" s="73"/>
      <c r="P322" s="73"/>
    </row>
    <row r="323" spans="1:16" ht="18" hidden="1" customHeight="1" x14ac:dyDescent="0.25">
      <c r="A323" s="390" t="str">
        <f>'Base Period'!A323</f>
        <v/>
      </c>
      <c r="B323" s="391" t="str">
        <f>'Base Period'!B323</f>
        <v/>
      </c>
      <c r="C323" s="335">
        <f>IF('Firm Fixed Price'!C580="","",'Firm Fixed Price'!C580)</f>
        <v>0</v>
      </c>
      <c r="D323" s="335" t="str">
        <f>IF('Firm Fixed Price'!G580="","",'Firm Fixed Price'!G580)</f>
        <v/>
      </c>
      <c r="E323" s="335" t="str">
        <f>IF('Firm Fixed Price'!H580="","",'Firm Fixed Price'!H580)</f>
        <v/>
      </c>
      <c r="F323" s="392">
        <f>IF('Firm Fixed Price'!E580="","",'Firm Fixed Price'!E580)</f>
        <v>0</v>
      </c>
      <c r="G323" s="392">
        <f>IF('Firm Fixed Price'!F580="","",'Firm Fixed Price'!F580)</f>
        <v>0</v>
      </c>
      <c r="H323" s="392" t="str">
        <f>IF('Firm Fixed Price'!I580="","",'Firm Fixed Price'!I580)</f>
        <v/>
      </c>
      <c r="I323" s="393" t="str">
        <f>IF('Firm Fixed Price'!J580="","",'Firm Fixed Price'!J580)</f>
        <v/>
      </c>
      <c r="L323" s="85"/>
      <c r="M323" s="86"/>
      <c r="N323" s="73"/>
      <c r="O323" s="73"/>
      <c r="P323" s="73"/>
    </row>
    <row r="324" spans="1:16" ht="18" hidden="1" customHeight="1" x14ac:dyDescent="0.25">
      <c r="A324" s="390" t="str">
        <f>'Base Period'!A324</f>
        <v/>
      </c>
      <c r="B324" s="391" t="str">
        <f>'Base Period'!B324</f>
        <v/>
      </c>
      <c r="C324" s="335">
        <f>IF('Firm Fixed Price'!C581="","",'Firm Fixed Price'!C581)</f>
        <v>0</v>
      </c>
      <c r="D324" s="335" t="str">
        <f>IF('Firm Fixed Price'!G581="","",'Firm Fixed Price'!G581)</f>
        <v/>
      </c>
      <c r="E324" s="335" t="str">
        <f>IF('Firm Fixed Price'!H581="","",'Firm Fixed Price'!H581)</f>
        <v/>
      </c>
      <c r="F324" s="392">
        <f>IF('Firm Fixed Price'!E581="","",'Firm Fixed Price'!E581)</f>
        <v>0</v>
      </c>
      <c r="G324" s="392">
        <f>IF('Firm Fixed Price'!F581="","",'Firm Fixed Price'!F581)</f>
        <v>0</v>
      </c>
      <c r="H324" s="392" t="str">
        <f>IF('Firm Fixed Price'!I581="","",'Firm Fixed Price'!I581)</f>
        <v/>
      </c>
      <c r="I324" s="393" t="str">
        <f>IF('Firm Fixed Price'!J581="","",'Firm Fixed Price'!J581)</f>
        <v/>
      </c>
      <c r="L324" s="85"/>
      <c r="M324" s="86"/>
      <c r="N324" s="73"/>
      <c r="O324" s="73"/>
      <c r="P324" s="73"/>
    </row>
    <row r="325" spans="1:16" ht="18" hidden="1" customHeight="1" x14ac:dyDescent="0.25">
      <c r="A325" s="390" t="str">
        <f>'Base Period'!A325</f>
        <v/>
      </c>
      <c r="B325" s="391" t="str">
        <f>'Base Period'!B325</f>
        <v/>
      </c>
      <c r="C325" s="335">
        <f>IF('Firm Fixed Price'!C582="","",'Firm Fixed Price'!C582)</f>
        <v>0</v>
      </c>
      <c r="D325" s="335" t="str">
        <f>IF('Firm Fixed Price'!G582="","",'Firm Fixed Price'!G582)</f>
        <v/>
      </c>
      <c r="E325" s="335" t="str">
        <f>IF('Firm Fixed Price'!H582="","",'Firm Fixed Price'!H582)</f>
        <v/>
      </c>
      <c r="F325" s="392">
        <f>IF('Firm Fixed Price'!E582="","",'Firm Fixed Price'!E582)</f>
        <v>0</v>
      </c>
      <c r="G325" s="392">
        <f>IF('Firm Fixed Price'!F582="","",'Firm Fixed Price'!F582)</f>
        <v>0</v>
      </c>
      <c r="H325" s="392" t="str">
        <f>IF('Firm Fixed Price'!I582="","",'Firm Fixed Price'!I582)</f>
        <v/>
      </c>
      <c r="I325" s="393" t="str">
        <f>IF('Firm Fixed Price'!J582="","",'Firm Fixed Price'!J582)</f>
        <v/>
      </c>
      <c r="L325" s="85"/>
      <c r="M325" s="86"/>
      <c r="N325" s="73"/>
      <c r="O325" s="73"/>
      <c r="P325" s="73"/>
    </row>
    <row r="326" spans="1:16" ht="18" hidden="1" customHeight="1" x14ac:dyDescent="0.25">
      <c r="A326" s="390" t="str">
        <f>'Base Period'!A326</f>
        <v/>
      </c>
      <c r="B326" s="391" t="str">
        <f>'Base Period'!B326</f>
        <v/>
      </c>
      <c r="C326" s="335">
        <f>IF('Firm Fixed Price'!C583="","",'Firm Fixed Price'!C583)</f>
        <v>0</v>
      </c>
      <c r="D326" s="335" t="str">
        <f>IF('Firm Fixed Price'!G583="","",'Firm Fixed Price'!G583)</f>
        <v/>
      </c>
      <c r="E326" s="335" t="str">
        <f>IF('Firm Fixed Price'!H583="","",'Firm Fixed Price'!H583)</f>
        <v/>
      </c>
      <c r="F326" s="392">
        <f>IF('Firm Fixed Price'!E583="","",'Firm Fixed Price'!E583)</f>
        <v>0</v>
      </c>
      <c r="G326" s="392">
        <f>IF('Firm Fixed Price'!F583="","",'Firm Fixed Price'!F583)</f>
        <v>0</v>
      </c>
      <c r="H326" s="392" t="str">
        <f>IF('Firm Fixed Price'!I583="","",'Firm Fixed Price'!I583)</f>
        <v/>
      </c>
      <c r="I326" s="393" t="str">
        <f>IF('Firm Fixed Price'!J583="","",'Firm Fixed Price'!J583)</f>
        <v/>
      </c>
      <c r="L326" s="85"/>
      <c r="M326" s="86"/>
      <c r="N326" s="73"/>
      <c r="O326" s="73"/>
      <c r="P326" s="73"/>
    </row>
    <row r="327" spans="1:16" ht="18" hidden="1" customHeight="1" x14ac:dyDescent="0.25">
      <c r="A327" s="390" t="str">
        <f>'Base Period'!A327</f>
        <v/>
      </c>
      <c r="B327" s="391" t="str">
        <f>'Base Period'!B327</f>
        <v/>
      </c>
      <c r="C327" s="335">
        <f>IF('Firm Fixed Price'!C584="","",'Firm Fixed Price'!C584)</f>
        <v>0</v>
      </c>
      <c r="D327" s="335" t="str">
        <f>IF('Firm Fixed Price'!G584="","",'Firm Fixed Price'!G584)</f>
        <v/>
      </c>
      <c r="E327" s="335" t="str">
        <f>IF('Firm Fixed Price'!H584="","",'Firm Fixed Price'!H584)</f>
        <v/>
      </c>
      <c r="F327" s="392">
        <f>IF('Firm Fixed Price'!E584="","",'Firm Fixed Price'!E584)</f>
        <v>0</v>
      </c>
      <c r="G327" s="392">
        <f>IF('Firm Fixed Price'!F584="","",'Firm Fixed Price'!F584)</f>
        <v>0</v>
      </c>
      <c r="H327" s="392" t="str">
        <f>IF('Firm Fixed Price'!I584="","",'Firm Fixed Price'!I584)</f>
        <v/>
      </c>
      <c r="I327" s="393" t="str">
        <f>IF('Firm Fixed Price'!J584="","",'Firm Fixed Price'!J584)</f>
        <v/>
      </c>
      <c r="L327" s="85"/>
      <c r="M327" s="86"/>
      <c r="N327" s="73"/>
      <c r="O327" s="73"/>
      <c r="P327" s="73"/>
    </row>
    <row r="328" spans="1:16" ht="18" hidden="1" customHeight="1" x14ac:dyDescent="0.25">
      <c r="A328" s="390" t="str">
        <f>'Base Period'!A328</f>
        <v/>
      </c>
      <c r="B328" s="391" t="str">
        <f>'Base Period'!B328</f>
        <v/>
      </c>
      <c r="C328" s="335">
        <f>IF('Firm Fixed Price'!C585="","",'Firm Fixed Price'!C585)</f>
        <v>0</v>
      </c>
      <c r="D328" s="335" t="str">
        <f>IF('Firm Fixed Price'!G585="","",'Firm Fixed Price'!G585)</f>
        <v/>
      </c>
      <c r="E328" s="335" t="str">
        <f>IF('Firm Fixed Price'!H585="","",'Firm Fixed Price'!H585)</f>
        <v/>
      </c>
      <c r="F328" s="392">
        <f>IF('Firm Fixed Price'!E585="","",'Firm Fixed Price'!E585)</f>
        <v>0</v>
      </c>
      <c r="G328" s="392">
        <f>IF('Firm Fixed Price'!F585="","",'Firm Fixed Price'!F585)</f>
        <v>0</v>
      </c>
      <c r="H328" s="392" t="str">
        <f>IF('Firm Fixed Price'!I585="","",'Firm Fixed Price'!I585)</f>
        <v/>
      </c>
      <c r="I328" s="393" t="str">
        <f>IF('Firm Fixed Price'!J585="","",'Firm Fixed Price'!J585)</f>
        <v/>
      </c>
      <c r="L328" s="85"/>
      <c r="M328" s="86"/>
      <c r="N328" s="73"/>
      <c r="O328" s="73"/>
      <c r="P328" s="73"/>
    </row>
    <row r="329" spans="1:16" ht="18" hidden="1" customHeight="1" x14ac:dyDescent="0.25">
      <c r="A329" s="390" t="str">
        <f>'Base Period'!A329</f>
        <v/>
      </c>
      <c r="B329" s="391" t="str">
        <f>'Base Period'!B329</f>
        <v/>
      </c>
      <c r="C329" s="335">
        <f>IF('Firm Fixed Price'!C586="","",'Firm Fixed Price'!C586)</f>
        <v>0</v>
      </c>
      <c r="D329" s="335" t="str">
        <f>IF('Firm Fixed Price'!G586="","",'Firm Fixed Price'!G586)</f>
        <v/>
      </c>
      <c r="E329" s="335" t="str">
        <f>IF('Firm Fixed Price'!H586="","",'Firm Fixed Price'!H586)</f>
        <v/>
      </c>
      <c r="F329" s="392">
        <f>IF('Firm Fixed Price'!E586="","",'Firm Fixed Price'!E586)</f>
        <v>0</v>
      </c>
      <c r="G329" s="392">
        <f>IF('Firm Fixed Price'!F586="","",'Firm Fixed Price'!F586)</f>
        <v>0</v>
      </c>
      <c r="H329" s="392" t="str">
        <f>IF('Firm Fixed Price'!I586="","",'Firm Fixed Price'!I586)</f>
        <v/>
      </c>
      <c r="I329" s="393" t="str">
        <f>IF('Firm Fixed Price'!J586="","",'Firm Fixed Price'!J586)</f>
        <v/>
      </c>
      <c r="L329" s="85"/>
      <c r="M329" s="86"/>
      <c r="N329" s="73"/>
      <c r="O329" s="73"/>
      <c r="P329" s="73"/>
    </row>
    <row r="330" spans="1:16" ht="18" hidden="1" customHeight="1" x14ac:dyDescent="0.25">
      <c r="A330" s="390" t="str">
        <f>'Base Period'!A330</f>
        <v/>
      </c>
      <c r="B330" s="391" t="str">
        <f>'Base Period'!B330</f>
        <v/>
      </c>
      <c r="C330" s="335">
        <f>IF('Firm Fixed Price'!C587="","",'Firm Fixed Price'!C587)</f>
        <v>0</v>
      </c>
      <c r="D330" s="335" t="str">
        <f>IF('Firm Fixed Price'!G587="","",'Firm Fixed Price'!G587)</f>
        <v/>
      </c>
      <c r="E330" s="335" t="str">
        <f>IF('Firm Fixed Price'!H587="","",'Firm Fixed Price'!H587)</f>
        <v/>
      </c>
      <c r="F330" s="392">
        <f>IF('Firm Fixed Price'!E587="","",'Firm Fixed Price'!E587)</f>
        <v>0</v>
      </c>
      <c r="G330" s="392">
        <f>IF('Firm Fixed Price'!F587="","",'Firm Fixed Price'!F587)</f>
        <v>0</v>
      </c>
      <c r="H330" s="392" t="str">
        <f>IF('Firm Fixed Price'!I587="","",'Firm Fixed Price'!I587)</f>
        <v/>
      </c>
      <c r="I330" s="393" t="str">
        <f>IF('Firm Fixed Price'!J587="","",'Firm Fixed Price'!J587)</f>
        <v/>
      </c>
      <c r="L330" s="85"/>
      <c r="M330" s="86"/>
      <c r="N330" s="73"/>
      <c r="O330" s="73"/>
      <c r="P330" s="73"/>
    </row>
    <row r="331" spans="1:16" ht="18" hidden="1" customHeight="1" x14ac:dyDescent="0.25">
      <c r="A331" s="390" t="str">
        <f>'Base Period'!A331</f>
        <v/>
      </c>
      <c r="B331" s="391" t="str">
        <f>'Base Period'!B331</f>
        <v/>
      </c>
      <c r="C331" s="335">
        <f>IF('Firm Fixed Price'!C588="","",'Firm Fixed Price'!C588)</f>
        <v>0</v>
      </c>
      <c r="D331" s="335" t="str">
        <f>IF('Firm Fixed Price'!G588="","",'Firm Fixed Price'!G588)</f>
        <v/>
      </c>
      <c r="E331" s="335" t="str">
        <f>IF('Firm Fixed Price'!H588="","",'Firm Fixed Price'!H588)</f>
        <v/>
      </c>
      <c r="F331" s="392">
        <f>IF('Firm Fixed Price'!E588="","",'Firm Fixed Price'!E588)</f>
        <v>0</v>
      </c>
      <c r="G331" s="392">
        <f>IF('Firm Fixed Price'!F588="","",'Firm Fixed Price'!F588)</f>
        <v>0</v>
      </c>
      <c r="H331" s="392" t="str">
        <f>IF('Firm Fixed Price'!I588="","",'Firm Fixed Price'!I588)</f>
        <v/>
      </c>
      <c r="I331" s="393" t="str">
        <f>IF('Firm Fixed Price'!J588="","",'Firm Fixed Price'!J588)</f>
        <v/>
      </c>
      <c r="L331" s="85"/>
      <c r="M331" s="86"/>
      <c r="N331" s="73"/>
      <c r="O331" s="73"/>
      <c r="P331" s="73"/>
    </row>
    <row r="332" spans="1:16" ht="18" hidden="1" customHeight="1" x14ac:dyDescent="0.25">
      <c r="A332" s="390" t="str">
        <f>'Base Period'!A332</f>
        <v/>
      </c>
      <c r="B332" s="391" t="str">
        <f>'Base Period'!B332</f>
        <v/>
      </c>
      <c r="C332" s="335">
        <f>IF('Firm Fixed Price'!C589="","",'Firm Fixed Price'!C589)</f>
        <v>0</v>
      </c>
      <c r="D332" s="335" t="str">
        <f>IF('Firm Fixed Price'!G589="","",'Firm Fixed Price'!G589)</f>
        <v/>
      </c>
      <c r="E332" s="335" t="str">
        <f>IF('Firm Fixed Price'!H589="","",'Firm Fixed Price'!H589)</f>
        <v/>
      </c>
      <c r="F332" s="392">
        <f>IF('Firm Fixed Price'!E589="","",'Firm Fixed Price'!E589)</f>
        <v>0</v>
      </c>
      <c r="G332" s="392">
        <f>IF('Firm Fixed Price'!F589="","",'Firm Fixed Price'!F589)</f>
        <v>0</v>
      </c>
      <c r="H332" s="392" t="str">
        <f>IF('Firm Fixed Price'!I589="","",'Firm Fixed Price'!I589)</f>
        <v/>
      </c>
      <c r="I332" s="393" t="str">
        <f>IF('Firm Fixed Price'!J589="","",'Firm Fixed Price'!J589)</f>
        <v/>
      </c>
      <c r="L332" s="85"/>
      <c r="M332" s="86"/>
      <c r="N332" s="73"/>
      <c r="O332" s="73"/>
      <c r="P332" s="73"/>
    </row>
    <row r="333" spans="1:16" ht="18" hidden="1" customHeight="1" x14ac:dyDescent="0.25">
      <c r="A333" s="390" t="str">
        <f>'Base Period'!A333</f>
        <v/>
      </c>
      <c r="B333" s="391" t="str">
        <f>'Base Period'!B333</f>
        <v/>
      </c>
      <c r="C333" s="335">
        <f>IF('Firm Fixed Price'!C590="","",'Firm Fixed Price'!C590)</f>
        <v>0</v>
      </c>
      <c r="D333" s="335" t="str">
        <f>IF('Firm Fixed Price'!G590="","",'Firm Fixed Price'!G590)</f>
        <v/>
      </c>
      <c r="E333" s="335" t="str">
        <f>IF('Firm Fixed Price'!H590="","",'Firm Fixed Price'!H590)</f>
        <v/>
      </c>
      <c r="F333" s="392">
        <f>IF('Firm Fixed Price'!E590="","",'Firm Fixed Price'!E590)</f>
        <v>0</v>
      </c>
      <c r="G333" s="392">
        <f>IF('Firm Fixed Price'!F590="","",'Firm Fixed Price'!F590)</f>
        <v>0</v>
      </c>
      <c r="H333" s="392" t="str">
        <f>IF('Firm Fixed Price'!I590="","",'Firm Fixed Price'!I590)</f>
        <v/>
      </c>
      <c r="I333" s="393" t="str">
        <f>IF('Firm Fixed Price'!J590="","",'Firm Fixed Price'!J590)</f>
        <v/>
      </c>
      <c r="L333" s="85"/>
      <c r="M333" s="86"/>
      <c r="N333" s="73"/>
      <c r="O333" s="73"/>
      <c r="P333" s="73"/>
    </row>
    <row r="334" spans="1:16" ht="18" hidden="1" customHeight="1" x14ac:dyDescent="0.25">
      <c r="A334" s="390" t="str">
        <f>'Base Period'!A334</f>
        <v/>
      </c>
      <c r="B334" s="391" t="str">
        <f>'Base Period'!B334</f>
        <v/>
      </c>
      <c r="C334" s="335">
        <f>IF('Firm Fixed Price'!C591="","",'Firm Fixed Price'!C591)</f>
        <v>0</v>
      </c>
      <c r="D334" s="335" t="str">
        <f>IF('Firm Fixed Price'!G591="","",'Firm Fixed Price'!G591)</f>
        <v/>
      </c>
      <c r="E334" s="335" t="str">
        <f>IF('Firm Fixed Price'!H591="","",'Firm Fixed Price'!H591)</f>
        <v/>
      </c>
      <c r="F334" s="392">
        <f>IF('Firm Fixed Price'!E591="","",'Firm Fixed Price'!E591)</f>
        <v>0</v>
      </c>
      <c r="G334" s="392">
        <f>IF('Firm Fixed Price'!F591="","",'Firm Fixed Price'!F591)</f>
        <v>0</v>
      </c>
      <c r="H334" s="392" t="str">
        <f>IF('Firm Fixed Price'!I591="","",'Firm Fixed Price'!I591)</f>
        <v/>
      </c>
      <c r="I334" s="393" t="str">
        <f>IF('Firm Fixed Price'!J591="","",'Firm Fixed Price'!J591)</f>
        <v/>
      </c>
      <c r="L334" s="85"/>
      <c r="M334" s="86"/>
      <c r="N334" s="73"/>
      <c r="O334" s="73"/>
      <c r="P334" s="73"/>
    </row>
    <row r="335" spans="1:16" ht="18" hidden="1" customHeight="1" x14ac:dyDescent="0.25">
      <c r="A335" s="390" t="str">
        <f>'Base Period'!A335</f>
        <v/>
      </c>
      <c r="B335" s="391" t="str">
        <f>'Base Period'!B335</f>
        <v/>
      </c>
      <c r="C335" s="335">
        <f>IF('Firm Fixed Price'!C592="","",'Firm Fixed Price'!C592)</f>
        <v>0</v>
      </c>
      <c r="D335" s="335" t="str">
        <f>IF('Firm Fixed Price'!G592="","",'Firm Fixed Price'!G592)</f>
        <v/>
      </c>
      <c r="E335" s="335" t="str">
        <f>IF('Firm Fixed Price'!H592="","",'Firm Fixed Price'!H592)</f>
        <v/>
      </c>
      <c r="F335" s="392">
        <f>IF('Firm Fixed Price'!E592="","",'Firm Fixed Price'!E592)</f>
        <v>0</v>
      </c>
      <c r="G335" s="392">
        <f>IF('Firm Fixed Price'!F592="","",'Firm Fixed Price'!F592)</f>
        <v>0</v>
      </c>
      <c r="H335" s="392" t="str">
        <f>IF('Firm Fixed Price'!I592="","",'Firm Fixed Price'!I592)</f>
        <v/>
      </c>
      <c r="I335" s="393" t="str">
        <f>IF('Firm Fixed Price'!J592="","",'Firm Fixed Price'!J592)</f>
        <v/>
      </c>
      <c r="L335" s="85"/>
      <c r="M335" s="86"/>
      <c r="N335" s="73"/>
      <c r="O335" s="73"/>
      <c r="P335" s="73"/>
    </row>
    <row r="336" spans="1:16" ht="18" hidden="1" customHeight="1" x14ac:dyDescent="0.25">
      <c r="A336" s="390" t="str">
        <f>'Base Period'!A336</f>
        <v/>
      </c>
      <c r="B336" s="391" t="str">
        <f>'Base Period'!B336</f>
        <v/>
      </c>
      <c r="C336" s="335">
        <f>IF('Firm Fixed Price'!C593="","",'Firm Fixed Price'!C593)</f>
        <v>0</v>
      </c>
      <c r="D336" s="335" t="str">
        <f>IF('Firm Fixed Price'!G593="","",'Firm Fixed Price'!G593)</f>
        <v/>
      </c>
      <c r="E336" s="335" t="str">
        <f>IF('Firm Fixed Price'!H593="","",'Firm Fixed Price'!H593)</f>
        <v/>
      </c>
      <c r="F336" s="392">
        <f>IF('Firm Fixed Price'!E593="","",'Firm Fixed Price'!E593)</f>
        <v>0</v>
      </c>
      <c r="G336" s="392">
        <f>IF('Firm Fixed Price'!F593="","",'Firm Fixed Price'!F593)</f>
        <v>0</v>
      </c>
      <c r="H336" s="392" t="str">
        <f>IF('Firm Fixed Price'!I593="","",'Firm Fixed Price'!I593)</f>
        <v/>
      </c>
      <c r="I336" s="393" t="str">
        <f>IF('Firm Fixed Price'!J593="","",'Firm Fixed Price'!J593)</f>
        <v/>
      </c>
      <c r="L336" s="85"/>
      <c r="M336" s="86"/>
      <c r="N336" s="73"/>
      <c r="O336" s="73"/>
      <c r="P336" s="73"/>
    </row>
    <row r="337" spans="1:16" ht="18" hidden="1" customHeight="1" x14ac:dyDescent="0.25">
      <c r="A337" s="390" t="str">
        <f>'Base Period'!A337</f>
        <v/>
      </c>
      <c r="B337" s="391" t="str">
        <f>'Base Period'!B337</f>
        <v/>
      </c>
      <c r="C337" s="335">
        <f>IF('Firm Fixed Price'!C594="","",'Firm Fixed Price'!C594)</f>
        <v>0</v>
      </c>
      <c r="D337" s="335" t="str">
        <f>IF('Firm Fixed Price'!G594="","",'Firm Fixed Price'!G594)</f>
        <v/>
      </c>
      <c r="E337" s="335" t="str">
        <f>IF('Firm Fixed Price'!H594="","",'Firm Fixed Price'!H594)</f>
        <v/>
      </c>
      <c r="F337" s="392">
        <f>IF('Firm Fixed Price'!E594="","",'Firm Fixed Price'!E594)</f>
        <v>0</v>
      </c>
      <c r="G337" s="392">
        <f>IF('Firm Fixed Price'!F594="","",'Firm Fixed Price'!F594)</f>
        <v>0</v>
      </c>
      <c r="H337" s="392" t="str">
        <f>IF('Firm Fixed Price'!I594="","",'Firm Fixed Price'!I594)</f>
        <v/>
      </c>
      <c r="I337" s="393" t="str">
        <f>IF('Firm Fixed Price'!J594="","",'Firm Fixed Price'!J594)</f>
        <v/>
      </c>
      <c r="L337" s="85"/>
      <c r="M337" s="86"/>
      <c r="N337" s="73"/>
      <c r="O337" s="73"/>
      <c r="P337" s="73"/>
    </row>
    <row r="338" spans="1:16" ht="18" hidden="1" customHeight="1" x14ac:dyDescent="0.25">
      <c r="A338" s="390" t="str">
        <f>'Base Period'!A338</f>
        <v/>
      </c>
      <c r="B338" s="391" t="str">
        <f>'Base Period'!B338</f>
        <v/>
      </c>
      <c r="C338" s="335">
        <f>IF('Firm Fixed Price'!C595="","",'Firm Fixed Price'!C595)</f>
        <v>0</v>
      </c>
      <c r="D338" s="335" t="str">
        <f>IF('Firm Fixed Price'!G595="","",'Firm Fixed Price'!G595)</f>
        <v/>
      </c>
      <c r="E338" s="335" t="str">
        <f>IF('Firm Fixed Price'!H595="","",'Firm Fixed Price'!H595)</f>
        <v/>
      </c>
      <c r="F338" s="392">
        <f>IF('Firm Fixed Price'!E595="","",'Firm Fixed Price'!E595)</f>
        <v>0</v>
      </c>
      <c r="G338" s="392">
        <f>IF('Firm Fixed Price'!F595="","",'Firm Fixed Price'!F595)</f>
        <v>0</v>
      </c>
      <c r="H338" s="392" t="str">
        <f>IF('Firm Fixed Price'!I595="","",'Firm Fixed Price'!I595)</f>
        <v/>
      </c>
      <c r="I338" s="393" t="str">
        <f>IF('Firm Fixed Price'!J595="","",'Firm Fixed Price'!J595)</f>
        <v/>
      </c>
      <c r="L338" s="85"/>
      <c r="M338" s="86"/>
      <c r="N338" s="73"/>
      <c r="O338" s="73"/>
      <c r="P338" s="73"/>
    </row>
    <row r="339" spans="1:16" ht="18" hidden="1" customHeight="1" x14ac:dyDescent="0.25">
      <c r="A339" s="390" t="str">
        <f>'Base Period'!A339</f>
        <v/>
      </c>
      <c r="B339" s="391" t="str">
        <f>'Base Period'!B339</f>
        <v/>
      </c>
      <c r="C339" s="335">
        <f>IF('Firm Fixed Price'!C596="","",'Firm Fixed Price'!C596)</f>
        <v>0</v>
      </c>
      <c r="D339" s="335" t="str">
        <f>IF('Firm Fixed Price'!G596="","",'Firm Fixed Price'!G596)</f>
        <v/>
      </c>
      <c r="E339" s="335" t="str">
        <f>IF('Firm Fixed Price'!H596="","",'Firm Fixed Price'!H596)</f>
        <v/>
      </c>
      <c r="F339" s="392">
        <f>IF('Firm Fixed Price'!E596="","",'Firm Fixed Price'!E596)</f>
        <v>0</v>
      </c>
      <c r="G339" s="392">
        <f>IF('Firm Fixed Price'!F596="","",'Firm Fixed Price'!F596)</f>
        <v>0</v>
      </c>
      <c r="H339" s="392" t="str">
        <f>IF('Firm Fixed Price'!I596="","",'Firm Fixed Price'!I596)</f>
        <v/>
      </c>
      <c r="I339" s="393" t="str">
        <f>IF('Firm Fixed Price'!J596="","",'Firm Fixed Price'!J596)</f>
        <v/>
      </c>
      <c r="L339" s="85"/>
      <c r="M339" s="86"/>
      <c r="N339" s="73"/>
      <c r="O339" s="73"/>
      <c r="P339" s="73"/>
    </row>
    <row r="340" spans="1:16" ht="18" hidden="1" customHeight="1" x14ac:dyDescent="0.25">
      <c r="A340" s="390" t="str">
        <f>'Base Period'!A340</f>
        <v/>
      </c>
      <c r="B340" s="391" t="str">
        <f>'Base Period'!B340</f>
        <v/>
      </c>
      <c r="C340" s="335">
        <f>IF('Firm Fixed Price'!C597="","",'Firm Fixed Price'!C597)</f>
        <v>0</v>
      </c>
      <c r="D340" s="335" t="str">
        <f>IF('Firm Fixed Price'!G597="","",'Firm Fixed Price'!G597)</f>
        <v/>
      </c>
      <c r="E340" s="335" t="str">
        <f>IF('Firm Fixed Price'!H597="","",'Firm Fixed Price'!H597)</f>
        <v/>
      </c>
      <c r="F340" s="392">
        <f>IF('Firm Fixed Price'!E597="","",'Firm Fixed Price'!E597)</f>
        <v>0</v>
      </c>
      <c r="G340" s="392">
        <f>IF('Firm Fixed Price'!F597="","",'Firm Fixed Price'!F597)</f>
        <v>0</v>
      </c>
      <c r="H340" s="392" t="str">
        <f>IF('Firm Fixed Price'!I597="","",'Firm Fixed Price'!I597)</f>
        <v/>
      </c>
      <c r="I340" s="393" t="str">
        <f>IF('Firm Fixed Price'!J597="","",'Firm Fixed Price'!J597)</f>
        <v/>
      </c>
      <c r="L340" s="85"/>
      <c r="M340" s="86"/>
      <c r="N340" s="73"/>
      <c r="O340" s="73"/>
      <c r="P340" s="73"/>
    </row>
    <row r="341" spans="1:16" ht="18" hidden="1" customHeight="1" x14ac:dyDescent="0.25">
      <c r="A341" s="390" t="str">
        <f>'Base Period'!A341</f>
        <v/>
      </c>
      <c r="B341" s="391" t="str">
        <f>'Base Period'!B341</f>
        <v/>
      </c>
      <c r="C341" s="335">
        <f>IF('Firm Fixed Price'!C598="","",'Firm Fixed Price'!C598)</f>
        <v>0</v>
      </c>
      <c r="D341" s="335" t="str">
        <f>IF('Firm Fixed Price'!G598="","",'Firm Fixed Price'!G598)</f>
        <v/>
      </c>
      <c r="E341" s="335" t="str">
        <f>IF('Firm Fixed Price'!H598="","",'Firm Fixed Price'!H598)</f>
        <v/>
      </c>
      <c r="F341" s="392">
        <f>IF('Firm Fixed Price'!E598="","",'Firm Fixed Price'!E598)</f>
        <v>0</v>
      </c>
      <c r="G341" s="392">
        <f>IF('Firm Fixed Price'!F598="","",'Firm Fixed Price'!F598)</f>
        <v>0</v>
      </c>
      <c r="H341" s="392" t="str">
        <f>IF('Firm Fixed Price'!I598="","",'Firm Fixed Price'!I598)</f>
        <v/>
      </c>
      <c r="I341" s="393" t="str">
        <f>IF('Firm Fixed Price'!J598="","",'Firm Fixed Price'!J598)</f>
        <v/>
      </c>
      <c r="L341" s="85"/>
      <c r="M341" s="86"/>
      <c r="N341" s="73"/>
      <c r="O341" s="73"/>
      <c r="P341" s="73"/>
    </row>
    <row r="342" spans="1:16" ht="18" hidden="1" customHeight="1" x14ac:dyDescent="0.25">
      <c r="A342" s="390" t="str">
        <f>'Base Period'!A342</f>
        <v/>
      </c>
      <c r="B342" s="391" t="str">
        <f>'Base Period'!B342</f>
        <v/>
      </c>
      <c r="C342" s="335">
        <f>IF('Firm Fixed Price'!C599="","",'Firm Fixed Price'!C599)</f>
        <v>0</v>
      </c>
      <c r="D342" s="335" t="str">
        <f>IF('Firm Fixed Price'!G599="","",'Firm Fixed Price'!G599)</f>
        <v/>
      </c>
      <c r="E342" s="335" t="str">
        <f>IF('Firm Fixed Price'!H599="","",'Firm Fixed Price'!H599)</f>
        <v/>
      </c>
      <c r="F342" s="392">
        <f>IF('Firm Fixed Price'!E599="","",'Firm Fixed Price'!E599)</f>
        <v>0</v>
      </c>
      <c r="G342" s="392">
        <f>IF('Firm Fixed Price'!F599="","",'Firm Fixed Price'!F599)</f>
        <v>0</v>
      </c>
      <c r="H342" s="392" t="str">
        <f>IF('Firm Fixed Price'!I599="","",'Firm Fixed Price'!I599)</f>
        <v/>
      </c>
      <c r="I342" s="393" t="str">
        <f>IF('Firm Fixed Price'!J599="","",'Firm Fixed Price'!J599)</f>
        <v/>
      </c>
      <c r="L342" s="85"/>
      <c r="M342" s="86"/>
      <c r="N342" s="73"/>
      <c r="O342" s="73"/>
      <c r="P342" s="73"/>
    </row>
    <row r="343" spans="1:16" ht="18" hidden="1" customHeight="1" x14ac:dyDescent="0.25">
      <c r="A343" s="390" t="str">
        <f>'Base Period'!A343</f>
        <v/>
      </c>
      <c r="B343" s="391" t="str">
        <f>'Base Period'!B343</f>
        <v/>
      </c>
      <c r="C343" s="335">
        <f>IF('Firm Fixed Price'!C600="","",'Firm Fixed Price'!C600)</f>
        <v>0</v>
      </c>
      <c r="D343" s="335" t="str">
        <f>IF('Firm Fixed Price'!G600="","",'Firm Fixed Price'!G600)</f>
        <v/>
      </c>
      <c r="E343" s="335" t="str">
        <f>IF('Firm Fixed Price'!H600="","",'Firm Fixed Price'!H600)</f>
        <v/>
      </c>
      <c r="F343" s="392">
        <f>IF('Firm Fixed Price'!E600="","",'Firm Fixed Price'!E600)</f>
        <v>0</v>
      </c>
      <c r="G343" s="392">
        <f>IF('Firm Fixed Price'!F600="","",'Firm Fixed Price'!F600)</f>
        <v>0</v>
      </c>
      <c r="H343" s="392" t="str">
        <f>IF('Firm Fixed Price'!I600="","",'Firm Fixed Price'!I600)</f>
        <v/>
      </c>
      <c r="I343" s="393" t="str">
        <f>IF('Firm Fixed Price'!J600="","",'Firm Fixed Price'!J600)</f>
        <v/>
      </c>
      <c r="L343" s="85"/>
      <c r="M343" s="86"/>
      <c r="N343" s="73"/>
      <c r="O343" s="73"/>
      <c r="P343" s="73"/>
    </row>
    <row r="344" spans="1:16" ht="18" hidden="1" customHeight="1" x14ac:dyDescent="0.25">
      <c r="A344" s="390" t="str">
        <f>'Base Period'!A344</f>
        <v/>
      </c>
      <c r="B344" s="391" t="str">
        <f>'Base Period'!B344</f>
        <v/>
      </c>
      <c r="C344" s="335">
        <f>IF('Firm Fixed Price'!C601="","",'Firm Fixed Price'!C601)</f>
        <v>0</v>
      </c>
      <c r="D344" s="335" t="str">
        <f>IF('Firm Fixed Price'!G601="","",'Firm Fixed Price'!G601)</f>
        <v/>
      </c>
      <c r="E344" s="335" t="str">
        <f>IF('Firm Fixed Price'!H601="","",'Firm Fixed Price'!H601)</f>
        <v/>
      </c>
      <c r="F344" s="392">
        <f>IF('Firm Fixed Price'!E601="","",'Firm Fixed Price'!E601)</f>
        <v>0</v>
      </c>
      <c r="G344" s="392">
        <f>IF('Firm Fixed Price'!F601="","",'Firm Fixed Price'!F601)</f>
        <v>0</v>
      </c>
      <c r="H344" s="392" t="str">
        <f>IF('Firm Fixed Price'!I601="","",'Firm Fixed Price'!I601)</f>
        <v/>
      </c>
      <c r="I344" s="393" t="str">
        <f>IF('Firm Fixed Price'!J601="","",'Firm Fixed Price'!J601)</f>
        <v/>
      </c>
      <c r="L344" s="85"/>
      <c r="M344" s="86"/>
      <c r="N344" s="73"/>
      <c r="O344" s="73"/>
      <c r="P344" s="73"/>
    </row>
    <row r="345" spans="1:16" ht="18" hidden="1" customHeight="1" x14ac:dyDescent="0.25">
      <c r="A345" s="390" t="str">
        <f>'Base Period'!A345</f>
        <v/>
      </c>
      <c r="B345" s="391" t="str">
        <f>'Base Period'!B345</f>
        <v/>
      </c>
      <c r="C345" s="335">
        <f>IF('Firm Fixed Price'!C602="","",'Firm Fixed Price'!C602)</f>
        <v>0</v>
      </c>
      <c r="D345" s="335" t="str">
        <f>IF('Firm Fixed Price'!G602="","",'Firm Fixed Price'!G602)</f>
        <v/>
      </c>
      <c r="E345" s="335" t="str">
        <f>IF('Firm Fixed Price'!H602="","",'Firm Fixed Price'!H602)</f>
        <v/>
      </c>
      <c r="F345" s="392">
        <f>IF('Firm Fixed Price'!E602="","",'Firm Fixed Price'!E602)</f>
        <v>0</v>
      </c>
      <c r="G345" s="392">
        <f>IF('Firm Fixed Price'!F602="","",'Firm Fixed Price'!F602)</f>
        <v>0</v>
      </c>
      <c r="H345" s="392" t="str">
        <f>IF('Firm Fixed Price'!I602="","",'Firm Fixed Price'!I602)</f>
        <v/>
      </c>
      <c r="I345" s="393" t="str">
        <f>IF('Firm Fixed Price'!J602="","",'Firm Fixed Price'!J602)</f>
        <v/>
      </c>
      <c r="L345" s="85"/>
      <c r="M345" s="86"/>
      <c r="N345" s="73"/>
      <c r="O345" s="73"/>
      <c r="P345" s="73"/>
    </row>
    <row r="346" spans="1:16" ht="18" hidden="1" customHeight="1" x14ac:dyDescent="0.25">
      <c r="A346" s="390" t="str">
        <f>'Base Period'!A346</f>
        <v/>
      </c>
      <c r="B346" s="391" t="str">
        <f>'Base Period'!B346</f>
        <v/>
      </c>
      <c r="C346" s="335">
        <f>IF('Firm Fixed Price'!C603="","",'Firm Fixed Price'!C603)</f>
        <v>0</v>
      </c>
      <c r="D346" s="335" t="str">
        <f>IF('Firm Fixed Price'!G603="","",'Firm Fixed Price'!G603)</f>
        <v/>
      </c>
      <c r="E346" s="335" t="str">
        <f>IF('Firm Fixed Price'!H603="","",'Firm Fixed Price'!H603)</f>
        <v/>
      </c>
      <c r="F346" s="392">
        <f>IF('Firm Fixed Price'!E603="","",'Firm Fixed Price'!E603)</f>
        <v>0</v>
      </c>
      <c r="G346" s="392">
        <f>IF('Firm Fixed Price'!F603="","",'Firm Fixed Price'!F603)</f>
        <v>0</v>
      </c>
      <c r="H346" s="392" t="str">
        <f>IF('Firm Fixed Price'!I603="","",'Firm Fixed Price'!I603)</f>
        <v/>
      </c>
      <c r="I346" s="393" t="str">
        <f>IF('Firm Fixed Price'!J603="","",'Firm Fixed Price'!J603)</f>
        <v/>
      </c>
      <c r="L346" s="85"/>
      <c r="M346" s="86"/>
      <c r="N346" s="73"/>
      <c r="O346" s="73"/>
      <c r="P346" s="73"/>
    </row>
    <row r="347" spans="1:16" ht="18" hidden="1" customHeight="1" x14ac:dyDescent="0.25">
      <c r="A347" s="390" t="str">
        <f>'Base Period'!A347</f>
        <v/>
      </c>
      <c r="B347" s="391" t="str">
        <f>'Base Period'!B347</f>
        <v/>
      </c>
      <c r="C347" s="335">
        <f>IF('Firm Fixed Price'!C604="","",'Firm Fixed Price'!C604)</f>
        <v>0</v>
      </c>
      <c r="D347" s="335" t="str">
        <f>IF('Firm Fixed Price'!G604="","",'Firm Fixed Price'!G604)</f>
        <v/>
      </c>
      <c r="E347" s="335" t="str">
        <f>IF('Firm Fixed Price'!H604="","",'Firm Fixed Price'!H604)</f>
        <v/>
      </c>
      <c r="F347" s="392">
        <f>IF('Firm Fixed Price'!E604="","",'Firm Fixed Price'!E604)</f>
        <v>0</v>
      </c>
      <c r="G347" s="392">
        <f>IF('Firm Fixed Price'!F604="","",'Firm Fixed Price'!F604)</f>
        <v>0</v>
      </c>
      <c r="H347" s="392" t="str">
        <f>IF('Firm Fixed Price'!I604="","",'Firm Fixed Price'!I604)</f>
        <v/>
      </c>
      <c r="I347" s="393" t="str">
        <f>IF('Firm Fixed Price'!J604="","",'Firm Fixed Price'!J604)</f>
        <v/>
      </c>
      <c r="L347" s="85"/>
      <c r="M347" s="86"/>
      <c r="N347" s="73"/>
      <c r="O347" s="73"/>
      <c r="P347" s="73"/>
    </row>
    <row r="348" spans="1:16" ht="18" hidden="1" customHeight="1" x14ac:dyDescent="0.25">
      <c r="A348" s="390" t="str">
        <f>'Base Period'!A348</f>
        <v/>
      </c>
      <c r="B348" s="391" t="str">
        <f>'Base Period'!B348</f>
        <v/>
      </c>
      <c r="C348" s="335">
        <f>IF('Firm Fixed Price'!C605="","",'Firm Fixed Price'!C605)</f>
        <v>0</v>
      </c>
      <c r="D348" s="335" t="str">
        <f>IF('Firm Fixed Price'!G605="","",'Firm Fixed Price'!G605)</f>
        <v/>
      </c>
      <c r="E348" s="335" t="str">
        <f>IF('Firm Fixed Price'!H605="","",'Firm Fixed Price'!H605)</f>
        <v/>
      </c>
      <c r="F348" s="392">
        <f>IF('Firm Fixed Price'!E605="","",'Firm Fixed Price'!E605)</f>
        <v>0</v>
      </c>
      <c r="G348" s="392">
        <f>IF('Firm Fixed Price'!F605="","",'Firm Fixed Price'!F605)</f>
        <v>0</v>
      </c>
      <c r="H348" s="392" t="str">
        <f>IF('Firm Fixed Price'!I605="","",'Firm Fixed Price'!I605)</f>
        <v/>
      </c>
      <c r="I348" s="393" t="str">
        <f>IF('Firm Fixed Price'!J605="","",'Firm Fixed Price'!J605)</f>
        <v/>
      </c>
      <c r="L348" s="85"/>
      <c r="M348" s="86"/>
      <c r="N348" s="73"/>
      <c r="O348" s="73"/>
      <c r="P348" s="73"/>
    </row>
    <row r="349" spans="1:16" ht="18" hidden="1" customHeight="1" x14ac:dyDescent="0.25">
      <c r="A349" s="390" t="str">
        <f>'Base Period'!A349</f>
        <v/>
      </c>
      <c r="B349" s="391" t="str">
        <f>'Base Period'!B349</f>
        <v/>
      </c>
      <c r="C349" s="335">
        <f>IF('Firm Fixed Price'!C606="","",'Firm Fixed Price'!C606)</f>
        <v>0</v>
      </c>
      <c r="D349" s="335" t="str">
        <f>IF('Firm Fixed Price'!G606="","",'Firm Fixed Price'!G606)</f>
        <v/>
      </c>
      <c r="E349" s="335" t="str">
        <f>IF('Firm Fixed Price'!H606="","",'Firm Fixed Price'!H606)</f>
        <v/>
      </c>
      <c r="F349" s="392">
        <f>IF('Firm Fixed Price'!E606="","",'Firm Fixed Price'!E606)</f>
        <v>0</v>
      </c>
      <c r="G349" s="392">
        <f>IF('Firm Fixed Price'!F606="","",'Firm Fixed Price'!F606)</f>
        <v>0</v>
      </c>
      <c r="H349" s="392" t="str">
        <f>IF('Firm Fixed Price'!I606="","",'Firm Fixed Price'!I606)</f>
        <v/>
      </c>
      <c r="I349" s="393" t="str">
        <f>IF('Firm Fixed Price'!J606="","",'Firm Fixed Price'!J606)</f>
        <v/>
      </c>
      <c r="L349" s="85"/>
      <c r="M349" s="86"/>
      <c r="N349" s="73"/>
      <c r="O349" s="73"/>
      <c r="P349" s="73"/>
    </row>
    <row r="350" spans="1:16" ht="18" hidden="1" customHeight="1" x14ac:dyDescent="0.25">
      <c r="A350" s="390" t="str">
        <f>'Base Period'!A350</f>
        <v/>
      </c>
      <c r="B350" s="391" t="str">
        <f>'Base Period'!B350</f>
        <v/>
      </c>
      <c r="C350" s="335">
        <f>IF('Firm Fixed Price'!C607="","",'Firm Fixed Price'!C607)</f>
        <v>0</v>
      </c>
      <c r="D350" s="335" t="str">
        <f>IF('Firm Fixed Price'!G607="","",'Firm Fixed Price'!G607)</f>
        <v/>
      </c>
      <c r="E350" s="335" t="str">
        <f>IF('Firm Fixed Price'!H607="","",'Firm Fixed Price'!H607)</f>
        <v/>
      </c>
      <c r="F350" s="392">
        <f>IF('Firm Fixed Price'!E607="","",'Firm Fixed Price'!E607)</f>
        <v>0</v>
      </c>
      <c r="G350" s="392">
        <f>IF('Firm Fixed Price'!F607="","",'Firm Fixed Price'!F607)</f>
        <v>0</v>
      </c>
      <c r="H350" s="392" t="str">
        <f>IF('Firm Fixed Price'!I607="","",'Firm Fixed Price'!I607)</f>
        <v/>
      </c>
      <c r="I350" s="393" t="str">
        <f>IF('Firm Fixed Price'!J607="","",'Firm Fixed Price'!J607)</f>
        <v/>
      </c>
      <c r="L350" s="85"/>
      <c r="M350" s="86"/>
      <c r="N350" s="73"/>
      <c r="O350" s="73"/>
      <c r="P350" s="73"/>
    </row>
    <row r="351" spans="1:16" ht="18" hidden="1" customHeight="1" x14ac:dyDescent="0.25">
      <c r="A351" s="390" t="str">
        <f>'Base Period'!A351</f>
        <v/>
      </c>
      <c r="B351" s="391" t="str">
        <f>'Base Period'!B351</f>
        <v/>
      </c>
      <c r="C351" s="335">
        <f>IF('Firm Fixed Price'!C608="","",'Firm Fixed Price'!C608)</f>
        <v>0</v>
      </c>
      <c r="D351" s="335" t="str">
        <f>IF('Firm Fixed Price'!G608="","",'Firm Fixed Price'!G608)</f>
        <v/>
      </c>
      <c r="E351" s="335" t="str">
        <f>IF('Firm Fixed Price'!H608="","",'Firm Fixed Price'!H608)</f>
        <v/>
      </c>
      <c r="F351" s="392">
        <f>IF('Firm Fixed Price'!E608="","",'Firm Fixed Price'!E608)</f>
        <v>0</v>
      </c>
      <c r="G351" s="392">
        <f>IF('Firm Fixed Price'!F608="","",'Firm Fixed Price'!F608)</f>
        <v>0</v>
      </c>
      <c r="H351" s="392" t="str">
        <f>IF('Firm Fixed Price'!I608="","",'Firm Fixed Price'!I608)</f>
        <v/>
      </c>
      <c r="I351" s="393" t="str">
        <f>IF('Firm Fixed Price'!J608="","",'Firm Fixed Price'!J608)</f>
        <v/>
      </c>
      <c r="L351" s="85"/>
      <c r="M351" s="86"/>
      <c r="N351" s="73"/>
      <c r="O351" s="73"/>
      <c r="P351" s="73"/>
    </row>
    <row r="352" spans="1:16" ht="18" hidden="1" customHeight="1" x14ac:dyDescent="0.25">
      <c r="A352" s="390" t="str">
        <f>'Base Period'!A352</f>
        <v/>
      </c>
      <c r="B352" s="391" t="str">
        <f>'Base Period'!B352</f>
        <v/>
      </c>
      <c r="C352" s="335">
        <f>IF('Firm Fixed Price'!C609="","",'Firm Fixed Price'!C609)</f>
        <v>0</v>
      </c>
      <c r="D352" s="335" t="str">
        <f>IF('Firm Fixed Price'!G609="","",'Firm Fixed Price'!G609)</f>
        <v/>
      </c>
      <c r="E352" s="335" t="str">
        <f>IF('Firm Fixed Price'!H609="","",'Firm Fixed Price'!H609)</f>
        <v/>
      </c>
      <c r="F352" s="392">
        <f>IF('Firm Fixed Price'!E609="","",'Firm Fixed Price'!E609)</f>
        <v>0</v>
      </c>
      <c r="G352" s="392">
        <f>IF('Firm Fixed Price'!F609="","",'Firm Fixed Price'!F609)</f>
        <v>0</v>
      </c>
      <c r="H352" s="392" t="str">
        <f>IF('Firm Fixed Price'!I609="","",'Firm Fixed Price'!I609)</f>
        <v/>
      </c>
      <c r="I352" s="393" t="str">
        <f>IF('Firm Fixed Price'!J609="","",'Firm Fixed Price'!J609)</f>
        <v/>
      </c>
      <c r="L352" s="85"/>
      <c r="M352" s="86"/>
      <c r="N352" s="73"/>
      <c r="O352" s="73"/>
      <c r="P352" s="73"/>
    </row>
    <row r="353" spans="1:16" ht="18" hidden="1" customHeight="1" x14ac:dyDescent="0.25">
      <c r="A353" s="390" t="str">
        <f>'Base Period'!A353</f>
        <v/>
      </c>
      <c r="B353" s="391" t="str">
        <f>'Base Period'!B353</f>
        <v/>
      </c>
      <c r="C353" s="335">
        <f>IF('Firm Fixed Price'!C610="","",'Firm Fixed Price'!C610)</f>
        <v>0</v>
      </c>
      <c r="D353" s="335" t="str">
        <f>IF('Firm Fixed Price'!G610="","",'Firm Fixed Price'!G610)</f>
        <v/>
      </c>
      <c r="E353" s="335" t="str">
        <f>IF('Firm Fixed Price'!H610="","",'Firm Fixed Price'!H610)</f>
        <v/>
      </c>
      <c r="F353" s="392">
        <f>IF('Firm Fixed Price'!E610="","",'Firm Fixed Price'!E610)</f>
        <v>0</v>
      </c>
      <c r="G353" s="392">
        <f>IF('Firm Fixed Price'!F610="","",'Firm Fixed Price'!F610)</f>
        <v>0</v>
      </c>
      <c r="H353" s="392" t="str">
        <f>IF('Firm Fixed Price'!I610="","",'Firm Fixed Price'!I610)</f>
        <v/>
      </c>
      <c r="I353" s="393" t="str">
        <f>IF('Firm Fixed Price'!J610="","",'Firm Fixed Price'!J610)</f>
        <v/>
      </c>
      <c r="L353" s="85"/>
      <c r="M353" s="86"/>
      <c r="N353" s="73"/>
      <c r="O353" s="73"/>
      <c r="P353" s="73"/>
    </row>
    <row r="354" spans="1:16" ht="18" hidden="1" customHeight="1" x14ac:dyDescent="0.25">
      <c r="A354" s="390" t="str">
        <f>'Base Period'!A354</f>
        <v/>
      </c>
      <c r="B354" s="391" t="str">
        <f>'Base Period'!B354</f>
        <v/>
      </c>
      <c r="C354" s="335">
        <f>IF('Firm Fixed Price'!C611="","",'Firm Fixed Price'!C611)</f>
        <v>0</v>
      </c>
      <c r="D354" s="335" t="str">
        <f>IF('Firm Fixed Price'!G611="","",'Firm Fixed Price'!G611)</f>
        <v/>
      </c>
      <c r="E354" s="335" t="str">
        <f>IF('Firm Fixed Price'!H611="","",'Firm Fixed Price'!H611)</f>
        <v/>
      </c>
      <c r="F354" s="392">
        <f>IF('Firm Fixed Price'!E611="","",'Firm Fixed Price'!E611)</f>
        <v>0</v>
      </c>
      <c r="G354" s="392">
        <f>IF('Firm Fixed Price'!F611="","",'Firm Fixed Price'!F611)</f>
        <v>0</v>
      </c>
      <c r="H354" s="392" t="str">
        <f>IF('Firm Fixed Price'!I611="","",'Firm Fixed Price'!I611)</f>
        <v/>
      </c>
      <c r="I354" s="393" t="str">
        <f>IF('Firm Fixed Price'!J611="","",'Firm Fixed Price'!J611)</f>
        <v/>
      </c>
      <c r="L354" s="85"/>
      <c r="M354" s="86"/>
      <c r="N354" s="73"/>
      <c r="O354" s="73"/>
      <c r="P354" s="73"/>
    </row>
    <row r="355" spans="1:16" ht="18" hidden="1" customHeight="1" x14ac:dyDescent="0.25">
      <c r="A355" s="390" t="str">
        <f>'Base Period'!A355</f>
        <v/>
      </c>
      <c r="B355" s="391" t="str">
        <f>'Base Period'!B355</f>
        <v/>
      </c>
      <c r="C355" s="335">
        <f>IF('Firm Fixed Price'!C612="","",'Firm Fixed Price'!C612)</f>
        <v>0</v>
      </c>
      <c r="D355" s="335" t="str">
        <f>IF('Firm Fixed Price'!G612="","",'Firm Fixed Price'!G612)</f>
        <v/>
      </c>
      <c r="E355" s="335" t="str">
        <f>IF('Firm Fixed Price'!H612="","",'Firm Fixed Price'!H612)</f>
        <v/>
      </c>
      <c r="F355" s="392">
        <f>IF('Firm Fixed Price'!E612="","",'Firm Fixed Price'!E612)</f>
        <v>0</v>
      </c>
      <c r="G355" s="392">
        <f>IF('Firm Fixed Price'!F612="","",'Firm Fixed Price'!F612)</f>
        <v>0</v>
      </c>
      <c r="H355" s="392" t="str">
        <f>IF('Firm Fixed Price'!I612="","",'Firm Fixed Price'!I612)</f>
        <v/>
      </c>
      <c r="I355" s="393" t="str">
        <f>IF('Firm Fixed Price'!J612="","",'Firm Fixed Price'!J612)</f>
        <v/>
      </c>
      <c r="L355" s="85"/>
      <c r="M355" s="86"/>
      <c r="N355" s="73"/>
      <c r="O355" s="73"/>
      <c r="P355" s="73"/>
    </row>
    <row r="356" spans="1:16" ht="18" hidden="1" customHeight="1" x14ac:dyDescent="0.25">
      <c r="A356" s="390" t="str">
        <f>'Base Period'!A356</f>
        <v/>
      </c>
      <c r="B356" s="391" t="str">
        <f>'Base Period'!B356</f>
        <v/>
      </c>
      <c r="C356" s="335">
        <f>IF('Firm Fixed Price'!C613="","",'Firm Fixed Price'!C613)</f>
        <v>0</v>
      </c>
      <c r="D356" s="335" t="str">
        <f>IF('Firm Fixed Price'!G613="","",'Firm Fixed Price'!G613)</f>
        <v/>
      </c>
      <c r="E356" s="335" t="str">
        <f>IF('Firm Fixed Price'!H613="","",'Firm Fixed Price'!H613)</f>
        <v/>
      </c>
      <c r="F356" s="392">
        <f>IF('Firm Fixed Price'!E613="","",'Firm Fixed Price'!E613)</f>
        <v>0</v>
      </c>
      <c r="G356" s="392">
        <f>IF('Firm Fixed Price'!F613="","",'Firm Fixed Price'!F613)</f>
        <v>0</v>
      </c>
      <c r="H356" s="392" t="str">
        <f>IF('Firm Fixed Price'!I613="","",'Firm Fixed Price'!I613)</f>
        <v/>
      </c>
      <c r="I356" s="393" t="str">
        <f>IF('Firm Fixed Price'!J613="","",'Firm Fixed Price'!J613)</f>
        <v/>
      </c>
      <c r="L356" s="85"/>
      <c r="M356" s="86"/>
      <c r="N356" s="73"/>
      <c r="O356" s="73"/>
      <c r="P356" s="73"/>
    </row>
    <row r="357" spans="1:16" ht="18" hidden="1" customHeight="1" x14ac:dyDescent="0.25">
      <c r="A357" s="390" t="str">
        <f>'Base Period'!A357</f>
        <v/>
      </c>
      <c r="B357" s="391" t="str">
        <f>'Base Period'!B357</f>
        <v/>
      </c>
      <c r="C357" s="335">
        <f>IF('Firm Fixed Price'!C614="","",'Firm Fixed Price'!C614)</f>
        <v>0</v>
      </c>
      <c r="D357" s="335" t="str">
        <f>IF('Firm Fixed Price'!G614="","",'Firm Fixed Price'!G614)</f>
        <v/>
      </c>
      <c r="E357" s="335" t="str">
        <f>IF('Firm Fixed Price'!H614="","",'Firm Fixed Price'!H614)</f>
        <v/>
      </c>
      <c r="F357" s="392">
        <f>IF('Firm Fixed Price'!E614="","",'Firm Fixed Price'!E614)</f>
        <v>0</v>
      </c>
      <c r="G357" s="392">
        <f>IF('Firm Fixed Price'!F614="","",'Firm Fixed Price'!F614)</f>
        <v>0</v>
      </c>
      <c r="H357" s="392" t="str">
        <f>IF('Firm Fixed Price'!I614="","",'Firm Fixed Price'!I614)</f>
        <v/>
      </c>
      <c r="I357" s="393" t="str">
        <f>IF('Firm Fixed Price'!J614="","",'Firm Fixed Price'!J614)</f>
        <v/>
      </c>
      <c r="L357" s="85"/>
      <c r="M357" s="86"/>
      <c r="N357" s="73"/>
      <c r="O357" s="73"/>
      <c r="P357" s="73"/>
    </row>
    <row r="358" spans="1:16" ht="18" hidden="1" customHeight="1" x14ac:dyDescent="0.25">
      <c r="A358" s="390" t="str">
        <f>'Base Period'!A358</f>
        <v/>
      </c>
      <c r="B358" s="391" t="str">
        <f>'Base Period'!B358</f>
        <v/>
      </c>
      <c r="C358" s="335">
        <f>IF('Firm Fixed Price'!C615="","",'Firm Fixed Price'!C615)</f>
        <v>0</v>
      </c>
      <c r="D358" s="335" t="str">
        <f>IF('Firm Fixed Price'!G615="","",'Firm Fixed Price'!G615)</f>
        <v/>
      </c>
      <c r="E358" s="335" t="str">
        <f>IF('Firm Fixed Price'!H615="","",'Firm Fixed Price'!H615)</f>
        <v/>
      </c>
      <c r="F358" s="392">
        <f>IF('Firm Fixed Price'!E615="","",'Firm Fixed Price'!E615)</f>
        <v>0</v>
      </c>
      <c r="G358" s="392">
        <f>IF('Firm Fixed Price'!F615="","",'Firm Fixed Price'!F615)</f>
        <v>0</v>
      </c>
      <c r="H358" s="392" t="str">
        <f>IF('Firm Fixed Price'!I615="","",'Firm Fixed Price'!I615)</f>
        <v/>
      </c>
      <c r="I358" s="393" t="str">
        <f>IF('Firm Fixed Price'!J615="","",'Firm Fixed Price'!J615)</f>
        <v/>
      </c>
      <c r="L358" s="85"/>
      <c r="M358" s="86"/>
      <c r="N358" s="73"/>
      <c r="O358" s="73"/>
      <c r="P358" s="73"/>
    </row>
    <row r="359" spans="1:16" ht="18" hidden="1" customHeight="1" x14ac:dyDescent="0.25">
      <c r="A359" s="390" t="str">
        <f>'Base Period'!A359</f>
        <v/>
      </c>
      <c r="B359" s="391" t="str">
        <f>'Base Period'!B359</f>
        <v/>
      </c>
      <c r="C359" s="335">
        <f>IF('Firm Fixed Price'!C616="","",'Firm Fixed Price'!C616)</f>
        <v>0</v>
      </c>
      <c r="D359" s="335" t="str">
        <f>IF('Firm Fixed Price'!G616="","",'Firm Fixed Price'!G616)</f>
        <v/>
      </c>
      <c r="E359" s="335" t="str">
        <f>IF('Firm Fixed Price'!H616="","",'Firm Fixed Price'!H616)</f>
        <v/>
      </c>
      <c r="F359" s="392">
        <f>IF('Firm Fixed Price'!E616="","",'Firm Fixed Price'!E616)</f>
        <v>0</v>
      </c>
      <c r="G359" s="392">
        <f>IF('Firm Fixed Price'!F616="","",'Firm Fixed Price'!F616)</f>
        <v>0</v>
      </c>
      <c r="H359" s="392" t="str">
        <f>IF('Firm Fixed Price'!I616="","",'Firm Fixed Price'!I616)</f>
        <v/>
      </c>
      <c r="I359" s="393" t="str">
        <f>IF('Firm Fixed Price'!J616="","",'Firm Fixed Price'!J616)</f>
        <v/>
      </c>
      <c r="L359" s="85"/>
      <c r="M359" s="86"/>
      <c r="N359" s="73"/>
      <c r="O359" s="73"/>
      <c r="P359" s="73"/>
    </row>
    <row r="360" spans="1:16" ht="18" hidden="1" customHeight="1" x14ac:dyDescent="0.25">
      <c r="A360" s="390" t="str">
        <f>'Base Period'!A360</f>
        <v/>
      </c>
      <c r="B360" s="391" t="str">
        <f>'Base Period'!B360</f>
        <v/>
      </c>
      <c r="C360" s="335">
        <f>IF('Firm Fixed Price'!C617="","",'Firm Fixed Price'!C617)</f>
        <v>0</v>
      </c>
      <c r="D360" s="335" t="str">
        <f>IF('Firm Fixed Price'!G617="","",'Firm Fixed Price'!G617)</f>
        <v/>
      </c>
      <c r="E360" s="335" t="str">
        <f>IF('Firm Fixed Price'!H617="","",'Firm Fixed Price'!H617)</f>
        <v/>
      </c>
      <c r="F360" s="392">
        <f>IF('Firm Fixed Price'!E617="","",'Firm Fixed Price'!E617)</f>
        <v>0</v>
      </c>
      <c r="G360" s="392">
        <f>IF('Firm Fixed Price'!F617="","",'Firm Fixed Price'!F617)</f>
        <v>0</v>
      </c>
      <c r="H360" s="392" t="str">
        <f>IF('Firm Fixed Price'!I617="","",'Firm Fixed Price'!I617)</f>
        <v/>
      </c>
      <c r="I360" s="393" t="str">
        <f>IF('Firm Fixed Price'!J617="","",'Firm Fixed Price'!J617)</f>
        <v/>
      </c>
      <c r="L360" s="85"/>
      <c r="M360" s="86"/>
      <c r="N360" s="73"/>
      <c r="O360" s="73"/>
      <c r="P360" s="73"/>
    </row>
    <row r="361" spans="1:16" ht="18" hidden="1" customHeight="1" x14ac:dyDescent="0.25">
      <c r="A361" s="390" t="str">
        <f>'Base Period'!A361</f>
        <v/>
      </c>
      <c r="B361" s="391" t="str">
        <f>'Base Period'!B361</f>
        <v/>
      </c>
      <c r="C361" s="335">
        <f>IF('Firm Fixed Price'!C618="","",'Firm Fixed Price'!C618)</f>
        <v>0</v>
      </c>
      <c r="D361" s="335" t="str">
        <f>IF('Firm Fixed Price'!G618="","",'Firm Fixed Price'!G618)</f>
        <v/>
      </c>
      <c r="E361" s="335" t="str">
        <f>IF('Firm Fixed Price'!H618="","",'Firm Fixed Price'!H618)</f>
        <v/>
      </c>
      <c r="F361" s="392">
        <f>IF('Firm Fixed Price'!E618="","",'Firm Fixed Price'!E618)</f>
        <v>0</v>
      </c>
      <c r="G361" s="392">
        <f>IF('Firm Fixed Price'!F618="","",'Firm Fixed Price'!F618)</f>
        <v>0</v>
      </c>
      <c r="H361" s="392" t="str">
        <f>IF('Firm Fixed Price'!I618="","",'Firm Fixed Price'!I618)</f>
        <v/>
      </c>
      <c r="I361" s="393" t="str">
        <f>IF('Firm Fixed Price'!J618="","",'Firm Fixed Price'!J618)</f>
        <v/>
      </c>
      <c r="L361" s="85"/>
      <c r="M361" s="86"/>
      <c r="N361" s="73"/>
      <c r="O361" s="73"/>
      <c r="P361" s="73"/>
    </row>
    <row r="362" spans="1:16" ht="18" hidden="1" customHeight="1" x14ac:dyDescent="0.25">
      <c r="A362" s="390" t="str">
        <f>'Base Period'!A362</f>
        <v/>
      </c>
      <c r="B362" s="391" t="str">
        <f>'Base Period'!B362</f>
        <v/>
      </c>
      <c r="C362" s="335">
        <f>IF('Firm Fixed Price'!C619="","",'Firm Fixed Price'!C619)</f>
        <v>0</v>
      </c>
      <c r="D362" s="335" t="str">
        <f>IF('Firm Fixed Price'!G619="","",'Firm Fixed Price'!G619)</f>
        <v/>
      </c>
      <c r="E362" s="335" t="str">
        <f>IF('Firm Fixed Price'!H619="","",'Firm Fixed Price'!H619)</f>
        <v/>
      </c>
      <c r="F362" s="392">
        <f>IF('Firm Fixed Price'!E619="","",'Firm Fixed Price'!E619)</f>
        <v>0</v>
      </c>
      <c r="G362" s="392">
        <f>IF('Firm Fixed Price'!F619="","",'Firm Fixed Price'!F619)</f>
        <v>0</v>
      </c>
      <c r="H362" s="392" t="str">
        <f>IF('Firm Fixed Price'!I619="","",'Firm Fixed Price'!I619)</f>
        <v/>
      </c>
      <c r="I362" s="393" t="str">
        <f>IF('Firm Fixed Price'!J619="","",'Firm Fixed Price'!J619)</f>
        <v/>
      </c>
      <c r="L362" s="85"/>
      <c r="M362" s="86"/>
      <c r="N362" s="73"/>
      <c r="O362" s="73"/>
      <c r="P362" s="73"/>
    </row>
    <row r="363" spans="1:16" ht="18" hidden="1" customHeight="1" x14ac:dyDescent="0.25">
      <c r="A363" s="390" t="str">
        <f>'Base Period'!A363</f>
        <v/>
      </c>
      <c r="B363" s="391" t="str">
        <f>'Base Period'!B363</f>
        <v/>
      </c>
      <c r="C363" s="335">
        <f>IF('Firm Fixed Price'!C620="","",'Firm Fixed Price'!C620)</f>
        <v>0</v>
      </c>
      <c r="D363" s="335" t="str">
        <f>IF('Firm Fixed Price'!G620="","",'Firm Fixed Price'!G620)</f>
        <v/>
      </c>
      <c r="E363" s="335" t="str">
        <f>IF('Firm Fixed Price'!H620="","",'Firm Fixed Price'!H620)</f>
        <v/>
      </c>
      <c r="F363" s="392">
        <f>IF('Firm Fixed Price'!E620="","",'Firm Fixed Price'!E620)</f>
        <v>0</v>
      </c>
      <c r="G363" s="392">
        <f>IF('Firm Fixed Price'!F620="","",'Firm Fixed Price'!F620)</f>
        <v>0</v>
      </c>
      <c r="H363" s="392" t="str">
        <f>IF('Firm Fixed Price'!I620="","",'Firm Fixed Price'!I620)</f>
        <v/>
      </c>
      <c r="I363" s="393" t="str">
        <f>IF('Firm Fixed Price'!J620="","",'Firm Fixed Price'!J620)</f>
        <v/>
      </c>
      <c r="L363" s="85"/>
      <c r="M363" s="86"/>
      <c r="N363" s="73"/>
      <c r="O363" s="73"/>
      <c r="P363" s="73"/>
    </row>
    <row r="364" spans="1:16" ht="18" hidden="1" customHeight="1" x14ac:dyDescent="0.25">
      <c r="A364" s="390" t="str">
        <f>'Base Period'!A364</f>
        <v/>
      </c>
      <c r="B364" s="391" t="str">
        <f>'Base Period'!B364</f>
        <v/>
      </c>
      <c r="C364" s="335">
        <f>IF('Firm Fixed Price'!C621="","",'Firm Fixed Price'!C621)</f>
        <v>0</v>
      </c>
      <c r="D364" s="335" t="str">
        <f>IF('Firm Fixed Price'!G621="","",'Firm Fixed Price'!G621)</f>
        <v/>
      </c>
      <c r="E364" s="335" t="str">
        <f>IF('Firm Fixed Price'!H621="","",'Firm Fixed Price'!H621)</f>
        <v/>
      </c>
      <c r="F364" s="392">
        <f>IF('Firm Fixed Price'!E621="","",'Firm Fixed Price'!E621)</f>
        <v>0</v>
      </c>
      <c r="G364" s="392">
        <f>IF('Firm Fixed Price'!F621="","",'Firm Fixed Price'!F621)</f>
        <v>0</v>
      </c>
      <c r="H364" s="392" t="str">
        <f>IF('Firm Fixed Price'!I621="","",'Firm Fixed Price'!I621)</f>
        <v/>
      </c>
      <c r="I364" s="393" t="str">
        <f>IF('Firm Fixed Price'!J621="","",'Firm Fixed Price'!J621)</f>
        <v/>
      </c>
      <c r="L364" s="85"/>
      <c r="M364" s="86"/>
      <c r="N364" s="73"/>
      <c r="O364" s="73"/>
      <c r="P364" s="73"/>
    </row>
    <row r="365" spans="1:16" ht="18" hidden="1" customHeight="1" x14ac:dyDescent="0.25">
      <c r="A365" s="390" t="str">
        <f>'Base Period'!A365</f>
        <v/>
      </c>
      <c r="B365" s="391" t="str">
        <f>'Base Period'!B365</f>
        <v/>
      </c>
      <c r="C365" s="335">
        <f>IF('Firm Fixed Price'!C622="","",'Firm Fixed Price'!C622)</f>
        <v>0</v>
      </c>
      <c r="D365" s="335" t="str">
        <f>IF('Firm Fixed Price'!G622="","",'Firm Fixed Price'!G622)</f>
        <v/>
      </c>
      <c r="E365" s="335" t="str">
        <f>IF('Firm Fixed Price'!H622="","",'Firm Fixed Price'!H622)</f>
        <v/>
      </c>
      <c r="F365" s="392">
        <f>IF('Firm Fixed Price'!E622="","",'Firm Fixed Price'!E622)</f>
        <v>0</v>
      </c>
      <c r="G365" s="392">
        <f>IF('Firm Fixed Price'!F622="","",'Firm Fixed Price'!F622)</f>
        <v>0</v>
      </c>
      <c r="H365" s="392" t="str">
        <f>IF('Firm Fixed Price'!I622="","",'Firm Fixed Price'!I622)</f>
        <v/>
      </c>
      <c r="I365" s="393" t="str">
        <f>IF('Firm Fixed Price'!J622="","",'Firm Fixed Price'!J622)</f>
        <v/>
      </c>
      <c r="L365" s="85"/>
      <c r="M365" s="86"/>
      <c r="N365" s="73"/>
      <c r="O365" s="73"/>
      <c r="P365" s="73"/>
    </row>
    <row r="366" spans="1:16" ht="18" hidden="1" customHeight="1" x14ac:dyDescent="0.25">
      <c r="A366" s="390" t="str">
        <f>'Base Period'!A366</f>
        <v/>
      </c>
      <c r="B366" s="391" t="str">
        <f>'Base Period'!B366</f>
        <v/>
      </c>
      <c r="C366" s="335">
        <f>IF('Firm Fixed Price'!C623="","",'Firm Fixed Price'!C623)</f>
        <v>0</v>
      </c>
      <c r="D366" s="335" t="str">
        <f>IF('Firm Fixed Price'!G623="","",'Firm Fixed Price'!G623)</f>
        <v/>
      </c>
      <c r="E366" s="335" t="str">
        <f>IF('Firm Fixed Price'!H623="","",'Firm Fixed Price'!H623)</f>
        <v/>
      </c>
      <c r="F366" s="392">
        <f>IF('Firm Fixed Price'!E623="","",'Firm Fixed Price'!E623)</f>
        <v>0</v>
      </c>
      <c r="G366" s="392">
        <f>IF('Firm Fixed Price'!F623="","",'Firm Fixed Price'!F623)</f>
        <v>0</v>
      </c>
      <c r="H366" s="392" t="str">
        <f>IF('Firm Fixed Price'!I623="","",'Firm Fixed Price'!I623)</f>
        <v/>
      </c>
      <c r="I366" s="393" t="str">
        <f>IF('Firm Fixed Price'!J623="","",'Firm Fixed Price'!J623)</f>
        <v/>
      </c>
      <c r="L366" s="85"/>
      <c r="M366" s="86"/>
      <c r="N366" s="73"/>
      <c r="O366" s="73"/>
      <c r="P366" s="73"/>
    </row>
    <row r="367" spans="1:16" ht="18" hidden="1" customHeight="1" x14ac:dyDescent="0.25">
      <c r="A367" s="390" t="str">
        <f>'Base Period'!A367</f>
        <v/>
      </c>
      <c r="B367" s="391" t="str">
        <f>'Base Period'!B367</f>
        <v/>
      </c>
      <c r="C367" s="335">
        <f>IF('Firm Fixed Price'!C624="","",'Firm Fixed Price'!C624)</f>
        <v>0</v>
      </c>
      <c r="D367" s="335" t="str">
        <f>IF('Firm Fixed Price'!G624="","",'Firm Fixed Price'!G624)</f>
        <v/>
      </c>
      <c r="E367" s="335" t="str">
        <f>IF('Firm Fixed Price'!H624="","",'Firm Fixed Price'!H624)</f>
        <v/>
      </c>
      <c r="F367" s="392">
        <f>IF('Firm Fixed Price'!E624="","",'Firm Fixed Price'!E624)</f>
        <v>0</v>
      </c>
      <c r="G367" s="392">
        <f>IF('Firm Fixed Price'!F624="","",'Firm Fixed Price'!F624)</f>
        <v>0</v>
      </c>
      <c r="H367" s="392" t="str">
        <f>IF('Firm Fixed Price'!I624="","",'Firm Fixed Price'!I624)</f>
        <v/>
      </c>
      <c r="I367" s="393" t="str">
        <f>IF('Firm Fixed Price'!J624="","",'Firm Fixed Price'!J624)</f>
        <v/>
      </c>
      <c r="L367" s="85"/>
      <c r="M367" s="86"/>
      <c r="N367" s="73"/>
      <c r="O367" s="73"/>
      <c r="P367" s="73"/>
    </row>
    <row r="368" spans="1:16" ht="18" hidden="1" customHeight="1" x14ac:dyDescent="0.25">
      <c r="A368" s="390" t="str">
        <f>'Base Period'!A368</f>
        <v/>
      </c>
      <c r="B368" s="391" t="str">
        <f>'Base Period'!B368</f>
        <v/>
      </c>
      <c r="C368" s="335">
        <f>IF('Firm Fixed Price'!C625="","",'Firm Fixed Price'!C625)</f>
        <v>0</v>
      </c>
      <c r="D368" s="335" t="str">
        <f>IF('Firm Fixed Price'!G625="","",'Firm Fixed Price'!G625)</f>
        <v/>
      </c>
      <c r="E368" s="335" t="str">
        <f>IF('Firm Fixed Price'!H625="","",'Firm Fixed Price'!H625)</f>
        <v/>
      </c>
      <c r="F368" s="392">
        <f>IF('Firm Fixed Price'!E625="","",'Firm Fixed Price'!E625)</f>
        <v>0</v>
      </c>
      <c r="G368" s="392">
        <f>IF('Firm Fixed Price'!F625="","",'Firm Fixed Price'!F625)</f>
        <v>0</v>
      </c>
      <c r="H368" s="392" t="str">
        <f>IF('Firm Fixed Price'!I625="","",'Firm Fixed Price'!I625)</f>
        <v/>
      </c>
      <c r="I368" s="393" t="str">
        <f>IF('Firm Fixed Price'!J625="","",'Firm Fixed Price'!J625)</f>
        <v/>
      </c>
      <c r="L368" s="85"/>
      <c r="M368" s="86"/>
      <c r="N368" s="73"/>
      <c r="O368" s="73"/>
      <c r="P368" s="73"/>
    </row>
    <row r="369" spans="1:16" ht="18" hidden="1" customHeight="1" x14ac:dyDescent="0.25">
      <c r="A369" s="390" t="str">
        <f>'Base Period'!A369</f>
        <v/>
      </c>
      <c r="B369" s="391" t="str">
        <f>'Base Period'!B369</f>
        <v/>
      </c>
      <c r="C369" s="335">
        <f>IF('Firm Fixed Price'!C626="","",'Firm Fixed Price'!C626)</f>
        <v>0</v>
      </c>
      <c r="D369" s="335" t="str">
        <f>IF('Firm Fixed Price'!G626="","",'Firm Fixed Price'!G626)</f>
        <v/>
      </c>
      <c r="E369" s="335" t="str">
        <f>IF('Firm Fixed Price'!H626="","",'Firm Fixed Price'!H626)</f>
        <v/>
      </c>
      <c r="F369" s="392">
        <f>IF('Firm Fixed Price'!E626="","",'Firm Fixed Price'!E626)</f>
        <v>0</v>
      </c>
      <c r="G369" s="392">
        <f>IF('Firm Fixed Price'!F626="","",'Firm Fixed Price'!F626)</f>
        <v>0</v>
      </c>
      <c r="H369" s="392" t="str">
        <f>IF('Firm Fixed Price'!I626="","",'Firm Fixed Price'!I626)</f>
        <v/>
      </c>
      <c r="I369" s="393" t="str">
        <f>IF('Firm Fixed Price'!J626="","",'Firm Fixed Price'!J626)</f>
        <v/>
      </c>
      <c r="L369" s="85"/>
      <c r="M369" s="86"/>
      <c r="N369" s="73"/>
      <c r="O369" s="73"/>
      <c r="P369" s="73"/>
    </row>
    <row r="370" spans="1:16" ht="18" hidden="1" customHeight="1" thickBot="1" x14ac:dyDescent="0.3">
      <c r="A370" s="390" t="str">
        <f>'Base Period'!A370</f>
        <v/>
      </c>
      <c r="B370" s="391" t="str">
        <f>'Base Period'!B370</f>
        <v/>
      </c>
      <c r="C370" s="335">
        <f>IF('Firm Fixed Price'!C627="","",'Firm Fixed Price'!C627)</f>
        <v>0</v>
      </c>
      <c r="D370" s="335" t="str">
        <f>IF('Firm Fixed Price'!G627="","",'Firm Fixed Price'!G627)</f>
        <v/>
      </c>
      <c r="E370" s="335" t="str">
        <f>IF('Firm Fixed Price'!H627="","",'Firm Fixed Price'!H627)</f>
        <v/>
      </c>
      <c r="F370" s="392">
        <f>IF('Firm Fixed Price'!E627="","",'Firm Fixed Price'!E627)</f>
        <v>0</v>
      </c>
      <c r="G370" s="392">
        <f>IF('Firm Fixed Price'!F627="","",'Firm Fixed Price'!F627)</f>
        <v>0</v>
      </c>
      <c r="H370" s="392" t="str">
        <f>IF('Firm Fixed Price'!I627="","",'Firm Fixed Price'!I627)</f>
        <v/>
      </c>
      <c r="I370" s="393" t="str">
        <f>IF('Firm Fixed Price'!J627="","",'Firm Fixed Price'!J627)</f>
        <v/>
      </c>
      <c r="L370" s="85"/>
      <c r="M370" s="86"/>
      <c r="N370" s="73"/>
      <c r="O370" s="73"/>
      <c r="P370" s="73"/>
    </row>
    <row r="371" spans="1:16" ht="18" hidden="1" customHeight="1" thickBot="1" x14ac:dyDescent="0.3">
      <c r="A371" s="500" t="str">
        <f>'Base Period'!A371</f>
        <v>TOTAL NA - Hide HOURS &amp; ESTIMATED COST</v>
      </c>
      <c r="B371" s="518"/>
      <c r="C371" s="394">
        <f>SUM(C221:C370)</f>
        <v>0</v>
      </c>
      <c r="D371" s="394">
        <f>SUM(D221:D370)</f>
        <v>33</v>
      </c>
      <c r="E371" s="394">
        <f>SUM(E221:E370)</f>
        <v>0</v>
      </c>
      <c r="F371" s="364"/>
      <c r="G371" s="395"/>
      <c r="H371" s="76">
        <f t="shared" ref="H371" si="53">SUM(H221:H370)</f>
        <v>0</v>
      </c>
      <c r="I371" s="244">
        <f>SUM(I221:I370)</f>
        <v>0</v>
      </c>
      <c r="L371"/>
      <c r="M371" s="86"/>
      <c r="N371" s="73"/>
      <c r="O371" s="73"/>
      <c r="P371" s="73"/>
    </row>
    <row r="372" spans="1:16" ht="18" customHeight="1" x14ac:dyDescent="0.25">
      <c r="A372"/>
      <c r="B372"/>
      <c r="C372"/>
      <c r="D372"/>
      <c r="E372"/>
      <c r="F372"/>
      <c r="G372"/>
      <c r="H372"/>
      <c r="I372"/>
      <c r="J372"/>
      <c r="K372"/>
      <c r="L372"/>
      <c r="M372" s="86"/>
      <c r="N372" s="73"/>
      <c r="O372" s="73"/>
      <c r="P372" s="73"/>
    </row>
    <row r="373" spans="1:16" ht="18" customHeight="1" thickBot="1" x14ac:dyDescent="0.3">
      <c r="A373" s="510" t="str">
        <f>'Base Period'!A373:K373</f>
        <v>Other Direct Costs (ODCs)</v>
      </c>
      <c r="B373" s="510"/>
      <c r="C373" s="510"/>
      <c r="D373" s="510"/>
      <c r="E373" s="510"/>
      <c r="F373" s="510"/>
      <c r="G373" s="510"/>
      <c r="H373" s="510"/>
      <c r="I373" s="510"/>
      <c r="J373" s="65"/>
      <c r="K373" s="65"/>
      <c r="L373"/>
      <c r="M373" s="86"/>
      <c r="N373" s="73"/>
      <c r="O373" s="73"/>
      <c r="P373" s="73"/>
    </row>
    <row r="374" spans="1:16" ht="15.9" customHeight="1" thickBot="1" x14ac:dyDescent="0.3">
      <c r="A374" s="502" t="str">
        <f>'Base Period'!A374:E383</f>
        <v xml:space="preserve">All ODCs and Travel are cost-reimburseable 
and the not to exceed amount (subject to T.O. level incremental funding) 
is shown to the right in Column I. </v>
      </c>
      <c r="B374" s="503"/>
      <c r="C374" s="503"/>
      <c r="D374" s="503"/>
      <c r="E374" s="504"/>
      <c r="F374" s="337" t="str">
        <f>'CLINs &amp; Ceiling Rates'!C228</f>
        <v>Travel and Per Diem (OPS)</v>
      </c>
      <c r="G374" s="338"/>
      <c r="H374" s="339"/>
      <c r="I374" s="340">
        <f>'CLINs &amp; Ceiling Rates'!F228</f>
        <v>2000</v>
      </c>
      <c r="L374" s="85"/>
      <c r="M374" s="86"/>
      <c r="N374" s="73"/>
      <c r="O374" s="73"/>
      <c r="P374" s="73"/>
    </row>
    <row r="375" spans="1:16" ht="18" hidden="1" customHeight="1" x14ac:dyDescent="0.25">
      <c r="A375" s="505"/>
      <c r="B375" s="506"/>
      <c r="C375" s="506"/>
      <c r="D375" s="506"/>
      <c r="E375" s="507"/>
      <c r="F375" s="341" t="str">
        <f>'CLINs &amp; Ceiling Rates'!C229</f>
        <v>Travel and Per Diem (F&amp;E)</v>
      </c>
      <c r="G375" s="342"/>
      <c r="H375" s="343"/>
      <c r="I375" s="344">
        <f>'CLINs &amp; Ceiling Rates'!F229</f>
        <v>0</v>
      </c>
      <c r="L375" s="85"/>
      <c r="M375" s="86"/>
      <c r="N375" s="73"/>
      <c r="O375" s="73"/>
      <c r="P375" s="73"/>
    </row>
    <row r="376" spans="1:16" ht="18" hidden="1" customHeight="1" x14ac:dyDescent="0.25">
      <c r="A376" s="505"/>
      <c r="B376" s="506"/>
      <c r="C376" s="506"/>
      <c r="D376" s="506"/>
      <c r="E376" s="507"/>
      <c r="F376" s="341" t="str">
        <f>'CLINs &amp; Ceiling Rates'!C230</f>
        <v>Travel and Per Diem (R,D&amp;E)</v>
      </c>
      <c r="G376" s="342"/>
      <c r="H376" s="343"/>
      <c r="I376" s="344">
        <f>'CLINs &amp; Ceiling Rates'!F230</f>
        <v>0</v>
      </c>
      <c r="L376" s="85"/>
      <c r="M376" s="86"/>
      <c r="N376" s="73"/>
      <c r="O376" s="73"/>
      <c r="P376" s="73"/>
    </row>
    <row r="377" spans="1:16" ht="18" hidden="1" customHeight="1" x14ac:dyDescent="0.25">
      <c r="A377" s="505"/>
      <c r="B377" s="506"/>
      <c r="C377" s="506"/>
      <c r="D377" s="506"/>
      <c r="E377" s="507"/>
      <c r="F377" s="341" t="str">
        <f>'CLINs &amp; Ceiling Rates'!C231</f>
        <v>Development Hardware and Software</v>
      </c>
      <c r="G377" s="342"/>
      <c r="H377" s="343"/>
      <c r="I377" s="344">
        <f>'CLINs &amp; Ceiling Rates'!F231</f>
        <v>0</v>
      </c>
      <c r="L377" s="85"/>
      <c r="M377" s="86"/>
      <c r="N377" s="73"/>
      <c r="O377" s="73"/>
      <c r="P377" s="73"/>
    </row>
    <row r="378" spans="1:16" ht="18.600000000000001" hidden="1" customHeight="1" x14ac:dyDescent="0.25">
      <c r="A378" s="505"/>
      <c r="B378" s="506"/>
      <c r="C378" s="506"/>
      <c r="D378" s="506"/>
      <c r="E378" s="507"/>
      <c r="F378" s="341" t="str">
        <f>'CLINs &amp; Ceiling Rates'!C232</f>
        <v>Supplies</v>
      </c>
      <c r="G378" s="342"/>
      <c r="H378" s="343"/>
      <c r="I378" s="344">
        <f>'CLINs &amp; Ceiling Rates'!F232</f>
        <v>0</v>
      </c>
      <c r="L378" s="85"/>
      <c r="M378" s="86"/>
      <c r="N378" s="73"/>
      <c r="O378" s="73"/>
      <c r="P378" s="73"/>
    </row>
    <row r="379" spans="1:16" ht="18" hidden="1" customHeight="1" thickBot="1" x14ac:dyDescent="0.3">
      <c r="A379" s="505"/>
      <c r="B379" s="506"/>
      <c r="C379" s="506"/>
      <c r="D379" s="506"/>
      <c r="E379" s="507"/>
      <c r="F379" s="341" t="str">
        <f>'CLINs &amp; Ceiling Rates'!C233</f>
        <v>Reproduction</v>
      </c>
      <c r="G379" s="342"/>
      <c r="H379" s="343"/>
      <c r="I379" s="344">
        <f>'CLINs &amp; Ceiling Rates'!F233</f>
        <v>0</v>
      </c>
      <c r="L379" s="85"/>
      <c r="M379" s="86"/>
      <c r="N379" s="73"/>
      <c r="O379" s="73"/>
      <c r="P379" s="73"/>
    </row>
    <row r="380" spans="1:16" ht="18" customHeight="1" x14ac:dyDescent="0.25">
      <c r="A380" s="505"/>
      <c r="B380" s="506"/>
      <c r="C380" s="506"/>
      <c r="D380" s="506"/>
      <c r="E380" s="507"/>
      <c r="F380" s="345"/>
      <c r="G380" s="346"/>
      <c r="H380" s="347" t="s">
        <v>1</v>
      </c>
      <c r="I380" s="348">
        <f>SUM(I374:I379)</f>
        <v>2000</v>
      </c>
      <c r="L380" s="87"/>
      <c r="M380" s="86"/>
      <c r="N380" s="73"/>
      <c r="O380" s="73"/>
      <c r="P380" s="73"/>
    </row>
    <row r="381" spans="1:16" ht="18" customHeight="1" x14ac:dyDescent="0.25">
      <c r="A381" s="505"/>
      <c r="B381" s="506"/>
      <c r="C381" s="506"/>
      <c r="D381" s="506"/>
      <c r="E381" s="507"/>
      <c r="F381" s="349"/>
      <c r="G381" s="350"/>
      <c r="H381" s="351" t="s">
        <v>100</v>
      </c>
      <c r="I381" s="243">
        <v>0.02</v>
      </c>
      <c r="L381" s="88"/>
      <c r="M381" s="86"/>
      <c r="N381" s="73"/>
      <c r="O381" s="73"/>
      <c r="P381" s="73"/>
    </row>
    <row r="382" spans="1:16" ht="18" customHeight="1" thickBot="1" x14ac:dyDescent="0.3">
      <c r="A382" s="505"/>
      <c r="B382" s="506"/>
      <c r="C382" s="506"/>
      <c r="D382" s="506"/>
      <c r="E382" s="507"/>
      <c r="F382" s="352"/>
      <c r="G382" s="353"/>
      <c r="H382" s="354" t="s">
        <v>2</v>
      </c>
      <c r="I382" s="358">
        <f>ROUND(I380*I381,2)</f>
        <v>40</v>
      </c>
      <c r="L382" s="87"/>
      <c r="M382" s="86"/>
      <c r="N382" s="73"/>
      <c r="O382" s="73"/>
      <c r="P382" s="73"/>
    </row>
    <row r="383" spans="1:16" ht="24.9" customHeight="1" thickBot="1" x14ac:dyDescent="0.35">
      <c r="A383" s="505"/>
      <c r="B383" s="506"/>
      <c r="C383" s="506"/>
      <c r="D383" s="506"/>
      <c r="E383" s="507"/>
      <c r="F383" s="355"/>
      <c r="G383" s="356"/>
      <c r="H383" s="357" t="s">
        <v>114</v>
      </c>
      <c r="I383" s="244">
        <f>I382+I380</f>
        <v>2040</v>
      </c>
      <c r="L383" s="62"/>
      <c r="M383" s="52"/>
      <c r="N383" s="53"/>
      <c r="O383" s="53"/>
      <c r="P383" s="53"/>
    </row>
    <row r="384" spans="1:16" customFormat="1" ht="24.9" customHeight="1" thickBot="1" x14ac:dyDescent="0.3">
      <c r="J384" s="2"/>
      <c r="K384" s="2"/>
    </row>
    <row r="385" spans="1:16" s="19" customFormat="1" ht="24.9" customHeight="1" thickBot="1" x14ac:dyDescent="0.25">
      <c r="A385" s="359"/>
      <c r="B385" s="360"/>
      <c r="C385" s="360"/>
      <c r="D385" s="361"/>
      <c r="E385" s="360"/>
      <c r="F385" s="361"/>
      <c r="G385" s="360"/>
      <c r="H385" s="362" t="s">
        <v>109</v>
      </c>
      <c r="I385" s="245">
        <f>K216+I383+I371</f>
        <v>2040</v>
      </c>
      <c r="L385" s="63"/>
      <c r="M385" s="54"/>
      <c r="N385" s="54"/>
      <c r="O385" s="54"/>
      <c r="P385" s="54"/>
    </row>
    <row r="386" spans="1:16" s="31" customFormat="1" ht="32.25" customHeight="1" x14ac:dyDescent="0.25">
      <c r="A386" s="31" t="s">
        <v>83</v>
      </c>
      <c r="D386" s="32"/>
      <c r="F386" s="33"/>
      <c r="G386" s="32"/>
      <c r="H386" s="34"/>
      <c r="I386" s="32"/>
      <c r="K386" s="35"/>
      <c r="L386" s="64"/>
    </row>
    <row r="388" spans="1:16" x14ac:dyDescent="0.25">
      <c r="B388" s="8"/>
    </row>
    <row r="391" spans="1:16" x14ac:dyDescent="0.25">
      <c r="H391" s="49"/>
    </row>
  </sheetData>
  <sheetProtection sheet="1" selectLockedCells="1"/>
  <mergeCells count="8">
    <mergeCell ref="A374:E383"/>
    <mergeCell ref="A373:I373"/>
    <mergeCell ref="A3:D3"/>
    <mergeCell ref="O4:P4"/>
    <mergeCell ref="A4:K4"/>
    <mergeCell ref="M4:N4"/>
    <mergeCell ref="A371:B371"/>
    <mergeCell ref="A219:I219"/>
  </mergeCells>
  <conditionalFormatting sqref="A371:B371">
    <cfRule type="containsText" dxfId="10" priority="1" operator="containsText" text="Hide">
      <formula>NOT(ISERROR(SEARCH("Hide",A371)))</formula>
    </cfRule>
  </conditionalFormatting>
  <conditionalFormatting sqref="A219:I219">
    <cfRule type="containsText" dxfId="9" priority="2" operator="containsText" text="Hide">
      <formula>NOT(ISERROR(SEARCH("Hide",A219)))</formula>
    </cfRule>
  </conditionalFormatting>
  <printOptions horizontalCentered="1"/>
  <pageMargins left="0.7" right="0.7" top="0.75" bottom="0.75" header="0.3" footer="0.3"/>
  <pageSetup firstPageNumber="8" orientation="portrait" r:id="rId1"/>
  <headerFooter>
    <oddHeader>&amp;C&amp;F
&amp;A&amp;RPage &amp;P</oddHeader>
  </headerFooter>
  <colBreaks count="1" manualBreakCount="1">
    <brk id="1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P391"/>
  <sheetViews>
    <sheetView showGridLines="0" zoomScale="80" zoomScaleNormal="80" zoomScalePageLayoutView="80" workbookViewId="0">
      <selection activeCell="I6" sqref="I6"/>
    </sheetView>
  </sheetViews>
  <sheetFormatPr defaultColWidth="3.140625" defaultRowHeight="13.8" x14ac:dyDescent="0.25"/>
  <cols>
    <col min="1" max="1" width="47.42578125" style="2" customWidth="1"/>
    <col min="2" max="2" width="60.140625" style="2" customWidth="1"/>
    <col min="3" max="3" width="13.85546875" style="2" customWidth="1"/>
    <col min="4" max="4" width="22" style="6" customWidth="1"/>
    <col min="5" max="5" width="24.42578125" style="2" customWidth="1"/>
    <col min="6" max="6" width="17.7109375" style="2" customWidth="1"/>
    <col min="7" max="7" width="14.7109375" style="6" customWidth="1"/>
    <col min="8" max="8" width="18.7109375" style="6" customWidth="1"/>
    <col min="9" max="9" width="20.42578125" style="6" customWidth="1"/>
    <col min="10" max="10" width="14.7109375" style="2" customWidth="1"/>
    <col min="11" max="11" width="18.7109375" style="2" customWidth="1"/>
    <col min="12" max="12" width="3.7109375" style="2" customWidth="1"/>
    <col min="13" max="16" width="14.85546875" style="2" customWidth="1"/>
    <col min="17" max="16384" width="3.140625" style="2"/>
  </cols>
  <sheetData>
    <row r="1" spans="1:16" ht="15" x14ac:dyDescent="0.25">
      <c r="A1" s="15" t="str">
        <f>Instructions!A1</f>
        <v>eFAST Procurement Action 26-017-C8</v>
      </c>
      <c r="D1" s="22"/>
      <c r="E1" s="4"/>
      <c r="F1" s="5"/>
      <c r="H1" s="5"/>
      <c r="I1" s="5"/>
      <c r="J1" s="5"/>
      <c r="K1" s="5"/>
      <c r="L1" s="5"/>
      <c r="M1" s="5"/>
    </row>
    <row r="2" spans="1:16" ht="15" x14ac:dyDescent="0.25">
      <c r="A2" s="15" t="str">
        <f>'Base Period'!A2</f>
        <v>CONTRACT TYPE:  Time and Materials (T&amp;M)</v>
      </c>
      <c r="D2" s="22"/>
      <c r="E2" s="4"/>
      <c r="F2" s="5"/>
      <c r="H2" s="5"/>
      <c r="I2" s="5"/>
      <c r="J2" s="5"/>
      <c r="K2" s="5"/>
      <c r="L2" s="5"/>
      <c r="M2" s="5"/>
    </row>
    <row r="3" spans="1:16" s="17" customFormat="1" ht="24.9" customHeight="1" x14ac:dyDescent="0.25">
      <c r="A3" s="65" t="str">
        <f>CONCATENATE("Option ",'CLINs &amp; Ceiling Rates'!C224," 3 Estimated Costs")</f>
        <v>Option Period 3 Estimated Costs</v>
      </c>
      <c r="B3" s="65"/>
      <c r="C3" s="65"/>
      <c r="D3" s="65"/>
      <c r="E3" s="57"/>
      <c r="F3" s="57"/>
      <c r="G3" s="18"/>
      <c r="H3" s="57"/>
      <c r="I3" s="57"/>
      <c r="J3" s="57"/>
      <c r="K3" s="57"/>
      <c r="L3" s="57"/>
      <c r="M3" s="56"/>
      <c r="N3" s="56"/>
      <c r="O3" s="56"/>
      <c r="P3" s="56"/>
    </row>
    <row r="4" spans="1:16" s="17" customFormat="1" ht="30" customHeight="1" x14ac:dyDescent="0.2">
      <c r="A4" s="516" t="str">
        <f>'Option Period 1'!A4:K4</f>
        <v>Time and Materials (T&amp;M)</v>
      </c>
      <c r="B4" s="516"/>
      <c r="C4" s="516"/>
      <c r="D4" s="516"/>
      <c r="E4" s="516"/>
      <c r="F4" s="516"/>
      <c r="G4" s="516"/>
      <c r="H4" s="516"/>
      <c r="I4" s="516"/>
      <c r="J4" s="516"/>
      <c r="K4" s="516"/>
      <c r="L4" s="60"/>
      <c r="M4" s="513" t="s">
        <v>105</v>
      </c>
      <c r="N4" s="514"/>
      <c r="O4" s="514" t="s">
        <v>106</v>
      </c>
      <c r="P4" s="514"/>
    </row>
    <row r="5" spans="1:16" s="18" customFormat="1" ht="68.400000000000006" customHeight="1" thickBot="1" x14ac:dyDescent="0.25">
      <c r="A5" s="58" t="s">
        <v>80</v>
      </c>
      <c r="B5" s="58" t="s">
        <v>82</v>
      </c>
      <c r="C5" s="58" t="s">
        <v>107</v>
      </c>
      <c r="D5" s="58" t="s">
        <v>108</v>
      </c>
      <c r="E5" s="58" t="s">
        <v>162</v>
      </c>
      <c r="F5" s="71" t="s">
        <v>115</v>
      </c>
      <c r="G5" s="567" t="s">
        <v>165</v>
      </c>
      <c r="H5" s="567" t="s">
        <v>166</v>
      </c>
      <c r="I5" s="567" t="s">
        <v>160</v>
      </c>
      <c r="J5" s="567" t="s">
        <v>163</v>
      </c>
      <c r="K5" s="567" t="s">
        <v>161</v>
      </c>
      <c r="L5" s="61"/>
      <c r="M5" s="371" t="s">
        <v>97</v>
      </c>
      <c r="N5" s="372" t="s">
        <v>98</v>
      </c>
      <c r="O5" s="372" t="s">
        <v>97</v>
      </c>
      <c r="P5" s="372" t="s">
        <v>98</v>
      </c>
    </row>
    <row r="6" spans="1:16" ht="15" customHeight="1" x14ac:dyDescent="0.25">
      <c r="A6" s="315" t="str">
        <f>'CLINs &amp; Ceiling Rates'!B8</f>
        <v>Administrative Project Manager</v>
      </c>
      <c r="B6" s="315" t="str">
        <f>'CLINs &amp; Ceiling Rates'!C8</f>
        <v>Administrative Project Manager</v>
      </c>
      <c r="C6" s="387" t="str">
        <f>'CLINs &amp; Ceiling Rates'!M8</f>
        <v>2002003C</v>
      </c>
      <c r="D6" s="335" t="str">
        <f>IF('CLINs &amp; Ceiling Rates'!E8="","",'CLINs &amp; Ceiling Rates'!E8)</f>
        <v/>
      </c>
      <c r="E6" s="335" t="str">
        <f>IF('CLINs &amp; Ceiling Rates'!F8="","",'CLINs &amp; Ceiling Rates'!F8)</f>
        <v/>
      </c>
      <c r="F6" s="388">
        <f>'Labor Loading Matrix'!D863</f>
        <v>480</v>
      </c>
      <c r="G6" s="389">
        <f>'CLINs &amp; Ceiling Rates'!N8</f>
        <v>0</v>
      </c>
      <c r="H6" s="389">
        <f>ROUND(IFERROR(G6*F6,0),2)</f>
        <v>0</v>
      </c>
      <c r="I6" s="96"/>
      <c r="J6" s="384">
        <f>ROUND((1-I6)*G6,2)</f>
        <v>0</v>
      </c>
      <c r="K6" s="385">
        <f>IFERROR(ROUND(J6*F6,2),0)</f>
        <v>0</v>
      </c>
      <c r="L6" s="97"/>
      <c r="M6" s="373">
        <f t="shared" ref="M6:M37" si="0">IF(D6&lt;&gt;"Subcontractor",F6/F$216, 0)</f>
        <v>2.2222222222222223E-2</v>
      </c>
      <c r="N6" s="374">
        <f t="shared" ref="N6:N37" si="1">IFERROR(IF(D6="Subcontractor",F6/F$216, 0),0)</f>
        <v>0</v>
      </c>
      <c r="O6" s="374">
        <f t="shared" ref="O6:O37" si="2">IFERROR(IF(D6&lt;&gt;"Subcontractor",$K6/$K$216, 0),0)</f>
        <v>0</v>
      </c>
      <c r="P6" s="374">
        <f t="shared" ref="P6:P37" si="3">IFERROR(IF(D6="Subcontractor",$K6/$K$216, 0),0)</f>
        <v>0</v>
      </c>
    </row>
    <row r="7" spans="1:16" ht="15" customHeight="1" x14ac:dyDescent="0.25">
      <c r="A7" s="315" t="str">
        <f>'CLINs &amp; Ceiling Rates'!B9</f>
        <v>Senior II Business/Financial/Management Analyst</v>
      </c>
      <c r="B7" s="315" t="str">
        <f>'CLINs &amp; Ceiling Rates'!C9</f>
        <v>Senior II Business/Financial/Management Analyst</v>
      </c>
      <c r="C7" s="387" t="str">
        <f>'CLINs &amp; Ceiling Rates'!M9</f>
        <v>2002060C</v>
      </c>
      <c r="D7" s="335" t="str">
        <f>IF('CLINs &amp; Ceiling Rates'!E9="","",'CLINs &amp; Ceiling Rates'!E9)</f>
        <v/>
      </c>
      <c r="E7" s="335" t="str">
        <f>IF('CLINs &amp; Ceiling Rates'!F9="","",'CLINs &amp; Ceiling Rates'!F9)</f>
        <v/>
      </c>
      <c r="F7" s="388">
        <f>'Labor Loading Matrix'!D864</f>
        <v>1920</v>
      </c>
      <c r="G7" s="389">
        <f>'CLINs &amp; Ceiling Rates'!N9</f>
        <v>0</v>
      </c>
      <c r="H7" s="389">
        <f t="shared" ref="H7:H13" si="4">ROUND(IFERROR(G7*F7,0),2)</f>
        <v>0</v>
      </c>
      <c r="I7" s="96"/>
      <c r="J7" s="384">
        <f t="shared" ref="J7:J13" si="5">ROUND((1-I7)*G7,2)</f>
        <v>0</v>
      </c>
      <c r="K7" s="385">
        <f t="shared" ref="K7:K13" si="6">IFERROR(ROUND(J7*F7,2),0)</f>
        <v>0</v>
      </c>
      <c r="L7" s="97"/>
      <c r="M7" s="373">
        <f t="shared" si="0"/>
        <v>8.8888888888888892E-2</v>
      </c>
      <c r="N7" s="374">
        <f t="shared" si="1"/>
        <v>0</v>
      </c>
      <c r="O7" s="374">
        <f t="shared" si="2"/>
        <v>0</v>
      </c>
      <c r="P7" s="374">
        <f t="shared" si="3"/>
        <v>0</v>
      </c>
    </row>
    <row r="8" spans="1:16" ht="15" customHeight="1" x14ac:dyDescent="0.25">
      <c r="A8" s="315" t="str">
        <f>'CLINs &amp; Ceiling Rates'!B10</f>
        <v>Senior II Business/Financial/Management Analyst</v>
      </c>
      <c r="B8" s="315" t="str">
        <f>'CLINs &amp; Ceiling Rates'!C10</f>
        <v>Senior II Business/Financial/Management Analyst</v>
      </c>
      <c r="C8" s="387" t="str">
        <f>'CLINs &amp; Ceiling Rates'!M10</f>
        <v>2002060C</v>
      </c>
      <c r="D8" s="335" t="str">
        <f>IF('CLINs &amp; Ceiling Rates'!E10="","",'CLINs &amp; Ceiling Rates'!E10)</f>
        <v/>
      </c>
      <c r="E8" s="335" t="str">
        <f>IF('CLINs &amp; Ceiling Rates'!F10="","",'CLINs &amp; Ceiling Rates'!F10)</f>
        <v/>
      </c>
      <c r="F8" s="388">
        <f>'Labor Loading Matrix'!D865</f>
        <v>1920</v>
      </c>
      <c r="G8" s="389">
        <f>'CLINs &amp; Ceiling Rates'!N10</f>
        <v>0</v>
      </c>
      <c r="H8" s="389">
        <f t="shared" si="4"/>
        <v>0</v>
      </c>
      <c r="I8" s="96"/>
      <c r="J8" s="384">
        <f t="shared" si="5"/>
        <v>0</v>
      </c>
      <c r="K8" s="385">
        <f t="shared" si="6"/>
        <v>0</v>
      </c>
      <c r="L8" s="97"/>
      <c r="M8" s="373">
        <f t="shared" si="0"/>
        <v>8.8888888888888892E-2</v>
      </c>
      <c r="N8" s="374">
        <f t="shared" si="1"/>
        <v>0</v>
      </c>
      <c r="O8" s="374">
        <f t="shared" si="2"/>
        <v>0</v>
      </c>
      <c r="P8" s="374">
        <f t="shared" si="3"/>
        <v>0</v>
      </c>
    </row>
    <row r="9" spans="1:16" ht="15" customHeight="1" x14ac:dyDescent="0.25">
      <c r="A9" s="315" t="str">
        <f>'CLINs &amp; Ceiling Rates'!B11</f>
        <v>Senior II Business/Financial/Management Analyst</v>
      </c>
      <c r="B9" s="315" t="str">
        <f>'CLINs &amp; Ceiling Rates'!C11</f>
        <v>Senior II Business/Financial/Management Analyst</v>
      </c>
      <c r="C9" s="387" t="str">
        <f>'CLINs &amp; Ceiling Rates'!M11</f>
        <v>2002060C</v>
      </c>
      <c r="D9" s="335" t="str">
        <f>IF('CLINs &amp; Ceiling Rates'!E11="","",'CLINs &amp; Ceiling Rates'!E11)</f>
        <v/>
      </c>
      <c r="E9" s="335" t="str">
        <f>IF('CLINs &amp; Ceiling Rates'!F11="","",'CLINs &amp; Ceiling Rates'!F11)</f>
        <v/>
      </c>
      <c r="F9" s="388">
        <f>'Labor Loading Matrix'!D866</f>
        <v>1920</v>
      </c>
      <c r="G9" s="389">
        <f>'CLINs &amp; Ceiling Rates'!N11</f>
        <v>0</v>
      </c>
      <c r="H9" s="389">
        <f t="shared" si="4"/>
        <v>0</v>
      </c>
      <c r="I9" s="96"/>
      <c r="J9" s="384">
        <f t="shared" si="5"/>
        <v>0</v>
      </c>
      <c r="K9" s="385">
        <f t="shared" si="6"/>
        <v>0</v>
      </c>
      <c r="L9" s="97"/>
      <c r="M9" s="373">
        <f t="shared" si="0"/>
        <v>8.8888888888888892E-2</v>
      </c>
      <c r="N9" s="374">
        <f t="shared" si="1"/>
        <v>0</v>
      </c>
      <c r="O9" s="374">
        <f t="shared" si="2"/>
        <v>0</v>
      </c>
      <c r="P9" s="374">
        <f t="shared" si="3"/>
        <v>0</v>
      </c>
    </row>
    <row r="10" spans="1:16" ht="15" customHeight="1" x14ac:dyDescent="0.25">
      <c r="A10" s="315" t="str">
        <f>'CLINs &amp; Ceiling Rates'!B12</f>
        <v>Senior I Business/Financial/Management Analyst</v>
      </c>
      <c r="B10" s="315" t="str">
        <f>'CLINs &amp; Ceiling Rates'!C12</f>
        <v>Senior I Business/Financial/Management Analyst</v>
      </c>
      <c r="C10" s="387" t="str">
        <f>'CLINs &amp; Ceiling Rates'!M12</f>
        <v>2002058C</v>
      </c>
      <c r="D10" s="335" t="str">
        <f>IF('CLINs &amp; Ceiling Rates'!E12="","",'CLINs &amp; Ceiling Rates'!E12)</f>
        <v/>
      </c>
      <c r="E10" s="335" t="str">
        <f>IF('CLINs &amp; Ceiling Rates'!F12="","",'CLINs &amp; Ceiling Rates'!F12)</f>
        <v/>
      </c>
      <c r="F10" s="388">
        <f>'Labor Loading Matrix'!D867</f>
        <v>1920</v>
      </c>
      <c r="G10" s="389">
        <f>'CLINs &amp; Ceiling Rates'!N12</f>
        <v>0</v>
      </c>
      <c r="H10" s="389">
        <f t="shared" si="4"/>
        <v>0</v>
      </c>
      <c r="I10" s="96"/>
      <c r="J10" s="384">
        <f t="shared" si="5"/>
        <v>0</v>
      </c>
      <c r="K10" s="385">
        <f t="shared" si="6"/>
        <v>0</v>
      </c>
      <c r="L10" s="97"/>
      <c r="M10" s="373">
        <f t="shared" si="0"/>
        <v>8.8888888888888892E-2</v>
      </c>
      <c r="N10" s="374">
        <f t="shared" si="1"/>
        <v>0</v>
      </c>
      <c r="O10" s="374">
        <f t="shared" si="2"/>
        <v>0</v>
      </c>
      <c r="P10" s="374">
        <f t="shared" si="3"/>
        <v>0</v>
      </c>
    </row>
    <row r="11" spans="1:16" ht="15" customHeight="1" x14ac:dyDescent="0.25">
      <c r="A11" s="315" t="str">
        <f>'CLINs &amp; Ceiling Rates'!B13</f>
        <v>Senior I Business/Financial/Management Analyst</v>
      </c>
      <c r="B11" s="315" t="str">
        <f>'CLINs &amp; Ceiling Rates'!C13</f>
        <v>Senior I Business/Financial/Management Analyst</v>
      </c>
      <c r="C11" s="387" t="str">
        <f>'CLINs &amp; Ceiling Rates'!M13</f>
        <v>2002058C</v>
      </c>
      <c r="D11" s="335" t="str">
        <f>IF('CLINs &amp; Ceiling Rates'!E13="","",'CLINs &amp; Ceiling Rates'!E13)</f>
        <v/>
      </c>
      <c r="E11" s="335" t="str">
        <f>IF('CLINs &amp; Ceiling Rates'!F13="","",'CLINs &amp; Ceiling Rates'!F13)</f>
        <v/>
      </c>
      <c r="F11" s="388">
        <f>'Labor Loading Matrix'!D868</f>
        <v>1920</v>
      </c>
      <c r="G11" s="389">
        <f>'CLINs &amp; Ceiling Rates'!N13</f>
        <v>0</v>
      </c>
      <c r="H11" s="389">
        <f t="shared" si="4"/>
        <v>0</v>
      </c>
      <c r="I11" s="96"/>
      <c r="J11" s="384">
        <f t="shared" si="5"/>
        <v>0</v>
      </c>
      <c r="K11" s="385">
        <f t="shared" si="6"/>
        <v>0</v>
      </c>
      <c r="L11" s="97"/>
      <c r="M11" s="373">
        <f t="shared" si="0"/>
        <v>8.8888888888888892E-2</v>
      </c>
      <c r="N11" s="374">
        <f t="shared" si="1"/>
        <v>0</v>
      </c>
      <c r="O11" s="374">
        <f t="shared" si="2"/>
        <v>0</v>
      </c>
      <c r="P11" s="374">
        <f t="shared" si="3"/>
        <v>0</v>
      </c>
    </row>
    <row r="12" spans="1:16" ht="15" customHeight="1" x14ac:dyDescent="0.25">
      <c r="A12" s="315" t="str">
        <f>'CLINs &amp; Ceiling Rates'!B14</f>
        <v>Senior I Business/Financial/Management Analyst</v>
      </c>
      <c r="B12" s="315" t="str">
        <f>'CLINs &amp; Ceiling Rates'!C14</f>
        <v>Senior I Business/Financial/Management Analyst</v>
      </c>
      <c r="C12" s="387" t="str">
        <f>'CLINs &amp; Ceiling Rates'!M14</f>
        <v>2002058C</v>
      </c>
      <c r="D12" s="335" t="str">
        <f>IF('CLINs &amp; Ceiling Rates'!E14="","",'CLINs &amp; Ceiling Rates'!E14)</f>
        <v/>
      </c>
      <c r="E12" s="335" t="str">
        <f>IF('CLINs &amp; Ceiling Rates'!F14="","",'CLINs &amp; Ceiling Rates'!F14)</f>
        <v/>
      </c>
      <c r="F12" s="388">
        <f>'Labor Loading Matrix'!D869</f>
        <v>1920</v>
      </c>
      <c r="G12" s="389">
        <f>'CLINs &amp; Ceiling Rates'!N14</f>
        <v>0</v>
      </c>
      <c r="H12" s="389">
        <f t="shared" si="4"/>
        <v>0</v>
      </c>
      <c r="I12" s="96"/>
      <c r="J12" s="384">
        <f t="shared" si="5"/>
        <v>0</v>
      </c>
      <c r="K12" s="385">
        <f t="shared" si="6"/>
        <v>0</v>
      </c>
      <c r="L12" s="97"/>
      <c r="M12" s="373">
        <f t="shared" si="0"/>
        <v>8.8888888888888892E-2</v>
      </c>
      <c r="N12" s="374">
        <f t="shared" si="1"/>
        <v>0</v>
      </c>
      <c r="O12" s="374">
        <f t="shared" si="2"/>
        <v>0</v>
      </c>
      <c r="P12" s="374">
        <f t="shared" si="3"/>
        <v>0</v>
      </c>
    </row>
    <row r="13" spans="1:16" ht="15" customHeight="1" x14ac:dyDescent="0.25">
      <c r="A13" s="315" t="str">
        <f>'CLINs &amp; Ceiling Rates'!B15</f>
        <v>Senior I Business/Financial/Management Analyst</v>
      </c>
      <c r="B13" s="315" t="str">
        <f>'CLINs &amp; Ceiling Rates'!C15</f>
        <v>Senior I Business/Financial/Management Analyst</v>
      </c>
      <c r="C13" s="387" t="str">
        <f>'CLINs &amp; Ceiling Rates'!M15</f>
        <v>2002058C</v>
      </c>
      <c r="D13" s="335" t="str">
        <f>IF('CLINs &amp; Ceiling Rates'!E15="","",'CLINs &amp; Ceiling Rates'!E15)</f>
        <v/>
      </c>
      <c r="E13" s="335" t="str">
        <f>IF('CLINs &amp; Ceiling Rates'!F15="","",'CLINs &amp; Ceiling Rates'!F15)</f>
        <v/>
      </c>
      <c r="F13" s="388">
        <f>'Labor Loading Matrix'!D870</f>
        <v>1920</v>
      </c>
      <c r="G13" s="389">
        <f>'CLINs &amp; Ceiling Rates'!N15</f>
        <v>0</v>
      </c>
      <c r="H13" s="389">
        <f t="shared" si="4"/>
        <v>0</v>
      </c>
      <c r="I13" s="96"/>
      <c r="J13" s="384">
        <f t="shared" si="5"/>
        <v>0</v>
      </c>
      <c r="K13" s="385">
        <f t="shared" si="6"/>
        <v>0</v>
      </c>
      <c r="L13" s="97"/>
      <c r="M13" s="373">
        <f t="shared" si="0"/>
        <v>8.8888888888888892E-2</v>
      </c>
      <c r="N13" s="374">
        <f t="shared" si="1"/>
        <v>0</v>
      </c>
      <c r="O13" s="374">
        <f t="shared" si="2"/>
        <v>0</v>
      </c>
      <c r="P13" s="374">
        <f t="shared" si="3"/>
        <v>0</v>
      </c>
    </row>
    <row r="14" spans="1:16" ht="15" customHeight="1" x14ac:dyDescent="0.25">
      <c r="A14" s="315" t="str">
        <f>'CLINs &amp; Ceiling Rates'!B16</f>
        <v>Int II Business/Financial/Management Analyst</v>
      </c>
      <c r="B14" s="315" t="str">
        <f>'CLINs &amp; Ceiling Rates'!C16</f>
        <v>Int II Business/Financial/Management Analyst</v>
      </c>
      <c r="C14" s="387" t="str">
        <f>'CLINs &amp; Ceiling Rates'!M16</f>
        <v>2002057C</v>
      </c>
      <c r="D14" s="335" t="str">
        <f>IF('CLINs &amp; Ceiling Rates'!E16="","",'CLINs &amp; Ceiling Rates'!E16)</f>
        <v/>
      </c>
      <c r="E14" s="335" t="str">
        <f>IF('CLINs &amp; Ceiling Rates'!F16="","",'CLINs &amp; Ceiling Rates'!F16)</f>
        <v/>
      </c>
      <c r="F14" s="388">
        <f>'Labor Loading Matrix'!D871</f>
        <v>1920</v>
      </c>
      <c r="G14" s="389">
        <f>'CLINs &amp; Ceiling Rates'!N16</f>
        <v>0</v>
      </c>
      <c r="H14" s="389">
        <f t="shared" ref="H14:H77" si="7">ROUND(IFERROR(G14*F14,0),2)</f>
        <v>0</v>
      </c>
      <c r="I14" s="96"/>
      <c r="J14" s="384">
        <f t="shared" ref="J14:J77" si="8">ROUND((1-I14)*G14,2)</f>
        <v>0</v>
      </c>
      <c r="K14" s="385">
        <f t="shared" ref="K14:K77" si="9">IFERROR(ROUND(J14*F14,2),0)</f>
        <v>0</v>
      </c>
      <c r="L14" s="97"/>
      <c r="M14" s="373">
        <f t="shared" si="0"/>
        <v>8.8888888888888892E-2</v>
      </c>
      <c r="N14" s="374">
        <f t="shared" si="1"/>
        <v>0</v>
      </c>
      <c r="O14" s="374">
        <f t="shared" si="2"/>
        <v>0</v>
      </c>
      <c r="P14" s="374">
        <f t="shared" si="3"/>
        <v>0</v>
      </c>
    </row>
    <row r="15" spans="1:16" ht="15" customHeight="1" x14ac:dyDescent="0.25">
      <c r="A15" s="315" t="str">
        <f>'CLINs &amp; Ceiling Rates'!B17</f>
        <v>Int II Business/Financial/Management Analyst</v>
      </c>
      <c r="B15" s="315" t="str">
        <f>'CLINs &amp; Ceiling Rates'!C17</f>
        <v>Int II Business/Financial/Management Analyst</v>
      </c>
      <c r="C15" s="387" t="str">
        <f>'CLINs &amp; Ceiling Rates'!M17</f>
        <v>2002057C</v>
      </c>
      <c r="D15" s="335" t="str">
        <f>IF('CLINs &amp; Ceiling Rates'!E17="","",'CLINs &amp; Ceiling Rates'!E17)</f>
        <v/>
      </c>
      <c r="E15" s="335" t="str">
        <f>IF('CLINs &amp; Ceiling Rates'!F17="","",'CLINs &amp; Ceiling Rates'!F17)</f>
        <v/>
      </c>
      <c r="F15" s="388">
        <f>'Labor Loading Matrix'!D872</f>
        <v>1920</v>
      </c>
      <c r="G15" s="389">
        <f>'CLINs &amp; Ceiling Rates'!N17</f>
        <v>0</v>
      </c>
      <c r="H15" s="389">
        <f t="shared" si="7"/>
        <v>0</v>
      </c>
      <c r="I15" s="96"/>
      <c r="J15" s="384">
        <f t="shared" si="8"/>
        <v>0</v>
      </c>
      <c r="K15" s="385">
        <f t="shared" si="9"/>
        <v>0</v>
      </c>
      <c r="L15" s="97"/>
      <c r="M15" s="373">
        <f t="shared" si="0"/>
        <v>8.8888888888888892E-2</v>
      </c>
      <c r="N15" s="374">
        <f t="shared" si="1"/>
        <v>0</v>
      </c>
      <c r="O15" s="374">
        <f t="shared" si="2"/>
        <v>0</v>
      </c>
      <c r="P15" s="374">
        <f t="shared" si="3"/>
        <v>0</v>
      </c>
    </row>
    <row r="16" spans="1:16" ht="15" customHeight="1" x14ac:dyDescent="0.25">
      <c r="A16" s="315" t="str">
        <f>'CLINs &amp; Ceiling Rates'!B18</f>
        <v>Int II Business/Financial/Management Analyst</v>
      </c>
      <c r="B16" s="315" t="str">
        <f>'CLINs &amp; Ceiling Rates'!C18</f>
        <v>Int II Business/Financial/Management Analyst</v>
      </c>
      <c r="C16" s="387" t="str">
        <f>'CLINs &amp; Ceiling Rates'!M18</f>
        <v>2002057C</v>
      </c>
      <c r="D16" s="335" t="str">
        <f>IF('CLINs &amp; Ceiling Rates'!E18="","",'CLINs &amp; Ceiling Rates'!E18)</f>
        <v/>
      </c>
      <c r="E16" s="335" t="str">
        <f>IF('CLINs &amp; Ceiling Rates'!F18="","",'CLINs &amp; Ceiling Rates'!F18)</f>
        <v/>
      </c>
      <c r="F16" s="388">
        <f>'Labor Loading Matrix'!D873</f>
        <v>1920</v>
      </c>
      <c r="G16" s="389">
        <f>'CLINs &amp; Ceiling Rates'!N18</f>
        <v>0</v>
      </c>
      <c r="H16" s="389">
        <f t="shared" si="7"/>
        <v>0</v>
      </c>
      <c r="I16" s="96"/>
      <c r="J16" s="384">
        <f t="shared" si="8"/>
        <v>0</v>
      </c>
      <c r="K16" s="385">
        <f t="shared" si="9"/>
        <v>0</v>
      </c>
      <c r="L16" s="97"/>
      <c r="M16" s="373">
        <f t="shared" si="0"/>
        <v>8.8888888888888892E-2</v>
      </c>
      <c r="N16" s="374">
        <f t="shared" si="1"/>
        <v>0</v>
      </c>
      <c r="O16" s="374">
        <f t="shared" si="2"/>
        <v>0</v>
      </c>
      <c r="P16" s="374">
        <f t="shared" si="3"/>
        <v>0</v>
      </c>
    </row>
    <row r="17" spans="1:16" ht="15" customHeight="1" thickBot="1" x14ac:dyDescent="0.3">
      <c r="A17" s="315" t="str">
        <f>'CLINs &amp; Ceiling Rates'!B19</f>
        <v>Int II Business/Financial/Management Analyst</v>
      </c>
      <c r="B17" s="315" t="str">
        <f>'CLINs &amp; Ceiling Rates'!C19</f>
        <v>Int II Business/Financial/Management Analyst</v>
      </c>
      <c r="C17" s="387" t="str">
        <f>'CLINs &amp; Ceiling Rates'!M19</f>
        <v>2002057C</v>
      </c>
      <c r="D17" s="335" t="str">
        <f>IF('CLINs &amp; Ceiling Rates'!E19="","",'CLINs &amp; Ceiling Rates'!E19)</f>
        <v/>
      </c>
      <c r="E17" s="335" t="str">
        <f>IF('CLINs &amp; Ceiling Rates'!F19="","",'CLINs &amp; Ceiling Rates'!F19)</f>
        <v/>
      </c>
      <c r="F17" s="388">
        <f>'Labor Loading Matrix'!D874</f>
        <v>1920</v>
      </c>
      <c r="G17" s="389">
        <f>'CLINs &amp; Ceiling Rates'!N19</f>
        <v>0</v>
      </c>
      <c r="H17" s="389">
        <f t="shared" si="7"/>
        <v>0</v>
      </c>
      <c r="I17" s="96"/>
      <c r="J17" s="384">
        <f t="shared" si="8"/>
        <v>0</v>
      </c>
      <c r="K17" s="385">
        <f t="shared" si="9"/>
        <v>0</v>
      </c>
      <c r="L17" s="97"/>
      <c r="M17" s="373">
        <f t="shared" si="0"/>
        <v>8.8888888888888892E-2</v>
      </c>
      <c r="N17" s="374">
        <f t="shared" si="1"/>
        <v>0</v>
      </c>
      <c r="O17" s="374">
        <f t="shared" si="2"/>
        <v>0</v>
      </c>
      <c r="P17" s="374">
        <f t="shared" si="3"/>
        <v>0</v>
      </c>
    </row>
    <row r="18" spans="1:16" ht="15" hidden="1" customHeight="1" x14ac:dyDescent="0.25">
      <c r="A18" s="315">
        <f>'CLINs &amp; Ceiling Rates'!B20</f>
        <v>0</v>
      </c>
      <c r="B18" s="315">
        <f>'CLINs &amp; Ceiling Rates'!C20</f>
        <v>0</v>
      </c>
      <c r="C18" s="387" t="str">
        <f>'CLINs &amp; Ceiling Rates'!M20</f>
        <v/>
      </c>
      <c r="D18" s="335" t="str">
        <f>IF('CLINs &amp; Ceiling Rates'!E20="","",'CLINs &amp; Ceiling Rates'!E20)</f>
        <v/>
      </c>
      <c r="E18" s="335" t="str">
        <f>IF('CLINs &amp; Ceiling Rates'!F20="","",'CLINs &amp; Ceiling Rates'!F20)</f>
        <v/>
      </c>
      <c r="F18" s="388">
        <f>'Labor Loading Matrix'!D875</f>
        <v>0</v>
      </c>
      <c r="G18" s="389">
        <f>'CLINs &amp; Ceiling Rates'!N20</f>
        <v>0</v>
      </c>
      <c r="H18" s="389">
        <f t="shared" si="7"/>
        <v>0</v>
      </c>
      <c r="I18" s="96"/>
      <c r="J18" s="384">
        <f t="shared" si="8"/>
        <v>0</v>
      </c>
      <c r="K18" s="385">
        <f t="shared" si="9"/>
        <v>0</v>
      </c>
      <c r="L18" s="97"/>
      <c r="M18" s="373">
        <f t="shared" si="0"/>
        <v>0</v>
      </c>
      <c r="N18" s="374">
        <f t="shared" si="1"/>
        <v>0</v>
      </c>
      <c r="O18" s="374">
        <f t="shared" si="2"/>
        <v>0</v>
      </c>
      <c r="P18" s="374">
        <f t="shared" si="3"/>
        <v>0</v>
      </c>
    </row>
    <row r="19" spans="1:16" ht="15" hidden="1" customHeight="1" x14ac:dyDescent="0.25">
      <c r="A19" s="315">
        <f>'CLINs &amp; Ceiling Rates'!B21</f>
        <v>0</v>
      </c>
      <c r="B19" s="315">
        <f>'CLINs &amp; Ceiling Rates'!C21</f>
        <v>0</v>
      </c>
      <c r="C19" s="387" t="str">
        <f>'CLINs &amp; Ceiling Rates'!M21</f>
        <v/>
      </c>
      <c r="D19" s="335" t="str">
        <f>IF('CLINs &amp; Ceiling Rates'!E21="","",'CLINs &amp; Ceiling Rates'!E21)</f>
        <v/>
      </c>
      <c r="E19" s="335" t="str">
        <f>IF('CLINs &amp; Ceiling Rates'!F21="","",'CLINs &amp; Ceiling Rates'!F21)</f>
        <v/>
      </c>
      <c r="F19" s="388">
        <f>'Labor Loading Matrix'!D876</f>
        <v>0</v>
      </c>
      <c r="G19" s="389">
        <f>'CLINs &amp; Ceiling Rates'!N21</f>
        <v>0</v>
      </c>
      <c r="H19" s="389">
        <f t="shared" si="7"/>
        <v>0</v>
      </c>
      <c r="I19" s="96"/>
      <c r="J19" s="384">
        <f t="shared" si="8"/>
        <v>0</v>
      </c>
      <c r="K19" s="385">
        <f t="shared" si="9"/>
        <v>0</v>
      </c>
      <c r="L19" s="97"/>
      <c r="M19" s="373">
        <f t="shared" si="0"/>
        <v>0</v>
      </c>
      <c r="N19" s="374">
        <f t="shared" si="1"/>
        <v>0</v>
      </c>
      <c r="O19" s="374">
        <f t="shared" si="2"/>
        <v>0</v>
      </c>
      <c r="P19" s="374">
        <f t="shared" si="3"/>
        <v>0</v>
      </c>
    </row>
    <row r="20" spans="1:16" ht="15" hidden="1" customHeight="1" x14ac:dyDescent="0.25">
      <c r="A20" s="315">
        <f>'CLINs &amp; Ceiling Rates'!B22</f>
        <v>0</v>
      </c>
      <c r="B20" s="315">
        <f>'CLINs &amp; Ceiling Rates'!C22</f>
        <v>0</v>
      </c>
      <c r="C20" s="387" t="str">
        <f>'CLINs &amp; Ceiling Rates'!M22</f>
        <v/>
      </c>
      <c r="D20" s="335" t="str">
        <f>IF('CLINs &amp; Ceiling Rates'!E22="","",'CLINs &amp; Ceiling Rates'!E22)</f>
        <v/>
      </c>
      <c r="E20" s="335" t="str">
        <f>IF('CLINs &amp; Ceiling Rates'!F22="","",'CLINs &amp; Ceiling Rates'!F22)</f>
        <v/>
      </c>
      <c r="F20" s="388">
        <f>'Labor Loading Matrix'!D877</f>
        <v>0</v>
      </c>
      <c r="G20" s="389">
        <f>'CLINs &amp; Ceiling Rates'!N22</f>
        <v>0</v>
      </c>
      <c r="H20" s="389">
        <f t="shared" si="7"/>
        <v>0</v>
      </c>
      <c r="I20" s="96"/>
      <c r="J20" s="384">
        <f t="shared" si="8"/>
        <v>0</v>
      </c>
      <c r="K20" s="385">
        <f t="shared" si="9"/>
        <v>0</v>
      </c>
      <c r="L20" s="97"/>
      <c r="M20" s="373">
        <f t="shared" si="0"/>
        <v>0</v>
      </c>
      <c r="N20" s="374">
        <f t="shared" si="1"/>
        <v>0</v>
      </c>
      <c r="O20" s="374">
        <f t="shared" si="2"/>
        <v>0</v>
      </c>
      <c r="P20" s="374">
        <f t="shared" si="3"/>
        <v>0</v>
      </c>
    </row>
    <row r="21" spans="1:16" ht="15" hidden="1" customHeight="1" x14ac:dyDescent="0.25">
      <c r="A21" s="315">
        <f>'CLINs &amp; Ceiling Rates'!B23</f>
        <v>0</v>
      </c>
      <c r="B21" s="315">
        <f>'CLINs &amp; Ceiling Rates'!C23</f>
        <v>0</v>
      </c>
      <c r="C21" s="387" t="str">
        <f>'CLINs &amp; Ceiling Rates'!M23</f>
        <v/>
      </c>
      <c r="D21" s="335" t="str">
        <f>IF('CLINs &amp; Ceiling Rates'!E23="","",'CLINs &amp; Ceiling Rates'!E23)</f>
        <v/>
      </c>
      <c r="E21" s="335" t="str">
        <f>IF('CLINs &amp; Ceiling Rates'!F23="","",'CLINs &amp; Ceiling Rates'!F23)</f>
        <v/>
      </c>
      <c r="F21" s="388">
        <f>'Labor Loading Matrix'!D878</f>
        <v>0</v>
      </c>
      <c r="G21" s="389">
        <f>'CLINs &amp; Ceiling Rates'!N23</f>
        <v>0</v>
      </c>
      <c r="H21" s="389">
        <f t="shared" si="7"/>
        <v>0</v>
      </c>
      <c r="I21" s="96"/>
      <c r="J21" s="384">
        <f t="shared" si="8"/>
        <v>0</v>
      </c>
      <c r="K21" s="385">
        <f t="shared" si="9"/>
        <v>0</v>
      </c>
      <c r="L21" s="97"/>
      <c r="M21" s="373">
        <f t="shared" si="0"/>
        <v>0</v>
      </c>
      <c r="N21" s="374">
        <f t="shared" si="1"/>
        <v>0</v>
      </c>
      <c r="O21" s="374">
        <f t="shared" si="2"/>
        <v>0</v>
      </c>
      <c r="P21" s="374">
        <f t="shared" si="3"/>
        <v>0</v>
      </c>
    </row>
    <row r="22" spans="1:16" ht="15" hidden="1" customHeight="1" x14ac:dyDescent="0.25">
      <c r="A22" s="315">
        <f>'CLINs &amp; Ceiling Rates'!B24</f>
        <v>0</v>
      </c>
      <c r="B22" s="315">
        <f>'CLINs &amp; Ceiling Rates'!C24</f>
        <v>0</v>
      </c>
      <c r="C22" s="387" t="str">
        <f>'CLINs &amp; Ceiling Rates'!M24</f>
        <v/>
      </c>
      <c r="D22" s="335" t="str">
        <f>IF('CLINs &amp; Ceiling Rates'!E24="","",'CLINs &amp; Ceiling Rates'!E24)</f>
        <v/>
      </c>
      <c r="E22" s="335" t="str">
        <f>IF('CLINs &amp; Ceiling Rates'!F24="","",'CLINs &amp; Ceiling Rates'!F24)</f>
        <v/>
      </c>
      <c r="F22" s="388">
        <f>'Labor Loading Matrix'!D879</f>
        <v>0</v>
      </c>
      <c r="G22" s="389">
        <f>'CLINs &amp; Ceiling Rates'!N24</f>
        <v>0</v>
      </c>
      <c r="H22" s="389">
        <f t="shared" si="7"/>
        <v>0</v>
      </c>
      <c r="I22" s="96"/>
      <c r="J22" s="384">
        <f t="shared" si="8"/>
        <v>0</v>
      </c>
      <c r="K22" s="385">
        <f t="shared" si="9"/>
        <v>0</v>
      </c>
      <c r="L22" s="97"/>
      <c r="M22" s="373">
        <f t="shared" si="0"/>
        <v>0</v>
      </c>
      <c r="N22" s="374">
        <f t="shared" si="1"/>
        <v>0</v>
      </c>
      <c r="O22" s="374">
        <f t="shared" si="2"/>
        <v>0</v>
      </c>
      <c r="P22" s="374">
        <f t="shared" si="3"/>
        <v>0</v>
      </c>
    </row>
    <row r="23" spans="1:16" ht="15" hidden="1" customHeight="1" x14ac:dyDescent="0.25">
      <c r="A23" s="315">
        <f>'CLINs &amp; Ceiling Rates'!B25</f>
        <v>0</v>
      </c>
      <c r="B23" s="315">
        <f>'CLINs &amp; Ceiling Rates'!C25</f>
        <v>0</v>
      </c>
      <c r="C23" s="387" t="str">
        <f>'CLINs &amp; Ceiling Rates'!M25</f>
        <v/>
      </c>
      <c r="D23" s="335" t="str">
        <f>IF('CLINs &amp; Ceiling Rates'!E25="","",'CLINs &amp; Ceiling Rates'!E25)</f>
        <v/>
      </c>
      <c r="E23" s="335" t="str">
        <f>IF('CLINs &amp; Ceiling Rates'!F25="","",'CLINs &amp; Ceiling Rates'!F25)</f>
        <v/>
      </c>
      <c r="F23" s="388">
        <f>'Labor Loading Matrix'!D880</f>
        <v>0</v>
      </c>
      <c r="G23" s="389">
        <f>'CLINs &amp; Ceiling Rates'!N25</f>
        <v>0</v>
      </c>
      <c r="H23" s="389">
        <f t="shared" si="7"/>
        <v>0</v>
      </c>
      <c r="I23" s="96"/>
      <c r="J23" s="384">
        <f t="shared" si="8"/>
        <v>0</v>
      </c>
      <c r="K23" s="385">
        <f t="shared" si="9"/>
        <v>0</v>
      </c>
      <c r="L23" s="97"/>
      <c r="M23" s="373">
        <f t="shared" si="0"/>
        <v>0</v>
      </c>
      <c r="N23" s="374">
        <f t="shared" si="1"/>
        <v>0</v>
      </c>
      <c r="O23" s="374">
        <f t="shared" si="2"/>
        <v>0</v>
      </c>
      <c r="P23" s="374">
        <f t="shared" si="3"/>
        <v>0</v>
      </c>
    </row>
    <row r="24" spans="1:16" ht="15" hidden="1" customHeight="1" x14ac:dyDescent="0.25">
      <c r="A24" s="315">
        <f>'CLINs &amp; Ceiling Rates'!B26</f>
        <v>0</v>
      </c>
      <c r="B24" s="315">
        <f>'CLINs &amp; Ceiling Rates'!C26</f>
        <v>0</v>
      </c>
      <c r="C24" s="387" t="str">
        <f>'CLINs &amp; Ceiling Rates'!M26</f>
        <v/>
      </c>
      <c r="D24" s="335" t="str">
        <f>IF('CLINs &amp; Ceiling Rates'!E26="","",'CLINs &amp; Ceiling Rates'!E26)</f>
        <v/>
      </c>
      <c r="E24" s="335" t="str">
        <f>IF('CLINs &amp; Ceiling Rates'!F26="","",'CLINs &amp; Ceiling Rates'!F26)</f>
        <v/>
      </c>
      <c r="F24" s="388">
        <f>'Labor Loading Matrix'!D881</f>
        <v>0</v>
      </c>
      <c r="G24" s="389">
        <f>'CLINs &amp; Ceiling Rates'!N26</f>
        <v>0</v>
      </c>
      <c r="H24" s="389">
        <f t="shared" si="7"/>
        <v>0</v>
      </c>
      <c r="I24" s="96"/>
      <c r="J24" s="384">
        <f t="shared" si="8"/>
        <v>0</v>
      </c>
      <c r="K24" s="385">
        <f t="shared" si="9"/>
        <v>0</v>
      </c>
      <c r="L24" s="97"/>
      <c r="M24" s="373">
        <f t="shared" si="0"/>
        <v>0</v>
      </c>
      <c r="N24" s="374">
        <f t="shared" si="1"/>
        <v>0</v>
      </c>
      <c r="O24" s="374">
        <f t="shared" si="2"/>
        <v>0</v>
      </c>
      <c r="P24" s="374">
        <f t="shared" si="3"/>
        <v>0</v>
      </c>
    </row>
    <row r="25" spans="1:16" ht="15" hidden="1" customHeight="1" x14ac:dyDescent="0.25">
      <c r="A25" s="315">
        <f>'CLINs &amp; Ceiling Rates'!B27</f>
        <v>0</v>
      </c>
      <c r="B25" s="315">
        <f>'CLINs &amp; Ceiling Rates'!C27</f>
        <v>0</v>
      </c>
      <c r="C25" s="387" t="str">
        <f>'CLINs &amp; Ceiling Rates'!M27</f>
        <v/>
      </c>
      <c r="D25" s="335" t="str">
        <f>IF('CLINs &amp; Ceiling Rates'!E27="","",'CLINs &amp; Ceiling Rates'!E27)</f>
        <v/>
      </c>
      <c r="E25" s="335" t="str">
        <f>IF('CLINs &amp; Ceiling Rates'!F27="","",'CLINs &amp; Ceiling Rates'!F27)</f>
        <v/>
      </c>
      <c r="F25" s="388">
        <f>'Labor Loading Matrix'!D882</f>
        <v>0</v>
      </c>
      <c r="G25" s="389">
        <f>'CLINs &amp; Ceiling Rates'!N27</f>
        <v>0</v>
      </c>
      <c r="H25" s="389">
        <f t="shared" si="7"/>
        <v>0</v>
      </c>
      <c r="I25" s="96"/>
      <c r="J25" s="384">
        <f t="shared" si="8"/>
        <v>0</v>
      </c>
      <c r="K25" s="385">
        <f t="shared" si="9"/>
        <v>0</v>
      </c>
      <c r="L25" s="97"/>
      <c r="M25" s="373">
        <f t="shared" si="0"/>
        <v>0</v>
      </c>
      <c r="N25" s="374">
        <f t="shared" si="1"/>
        <v>0</v>
      </c>
      <c r="O25" s="374">
        <f t="shared" si="2"/>
        <v>0</v>
      </c>
      <c r="P25" s="374">
        <f t="shared" si="3"/>
        <v>0</v>
      </c>
    </row>
    <row r="26" spans="1:16" ht="15" hidden="1" customHeight="1" x14ac:dyDescent="0.25">
      <c r="A26" s="315">
        <f>'CLINs &amp; Ceiling Rates'!B28</f>
        <v>0</v>
      </c>
      <c r="B26" s="315">
        <f>'CLINs &amp; Ceiling Rates'!C28</f>
        <v>0</v>
      </c>
      <c r="C26" s="387" t="str">
        <f>'CLINs &amp; Ceiling Rates'!M28</f>
        <v/>
      </c>
      <c r="D26" s="335" t="str">
        <f>IF('CLINs &amp; Ceiling Rates'!E28="","",'CLINs &amp; Ceiling Rates'!E28)</f>
        <v/>
      </c>
      <c r="E26" s="335" t="str">
        <f>IF('CLINs &amp; Ceiling Rates'!F28="","",'CLINs &amp; Ceiling Rates'!F28)</f>
        <v/>
      </c>
      <c r="F26" s="388">
        <f>'Labor Loading Matrix'!D883</f>
        <v>0</v>
      </c>
      <c r="G26" s="389">
        <f>'CLINs &amp; Ceiling Rates'!N28</f>
        <v>0</v>
      </c>
      <c r="H26" s="389">
        <f t="shared" si="7"/>
        <v>0</v>
      </c>
      <c r="I26" s="96"/>
      <c r="J26" s="384">
        <f t="shared" si="8"/>
        <v>0</v>
      </c>
      <c r="K26" s="385">
        <f t="shared" si="9"/>
        <v>0</v>
      </c>
      <c r="L26" s="97"/>
      <c r="M26" s="373">
        <f t="shared" si="0"/>
        <v>0</v>
      </c>
      <c r="N26" s="374">
        <f t="shared" si="1"/>
        <v>0</v>
      </c>
      <c r="O26" s="374">
        <f t="shared" si="2"/>
        <v>0</v>
      </c>
      <c r="P26" s="374">
        <f t="shared" si="3"/>
        <v>0</v>
      </c>
    </row>
    <row r="27" spans="1:16" ht="15" hidden="1" customHeight="1" x14ac:dyDescent="0.25">
      <c r="A27" s="315">
        <f>'CLINs &amp; Ceiling Rates'!B29</f>
        <v>0</v>
      </c>
      <c r="B27" s="315">
        <f>'CLINs &amp; Ceiling Rates'!C29</f>
        <v>0</v>
      </c>
      <c r="C27" s="387" t="str">
        <f>'CLINs &amp; Ceiling Rates'!M29</f>
        <v/>
      </c>
      <c r="D27" s="335" t="str">
        <f>IF('CLINs &amp; Ceiling Rates'!E29="","",'CLINs &amp; Ceiling Rates'!E29)</f>
        <v/>
      </c>
      <c r="E27" s="335" t="str">
        <f>IF('CLINs &amp; Ceiling Rates'!F29="","",'CLINs &amp; Ceiling Rates'!F29)</f>
        <v/>
      </c>
      <c r="F27" s="388">
        <f>'Labor Loading Matrix'!D884</f>
        <v>0</v>
      </c>
      <c r="G27" s="389">
        <f>'CLINs &amp; Ceiling Rates'!N29</f>
        <v>0</v>
      </c>
      <c r="H27" s="389">
        <f t="shared" si="7"/>
        <v>0</v>
      </c>
      <c r="I27" s="96"/>
      <c r="J27" s="384">
        <f t="shared" si="8"/>
        <v>0</v>
      </c>
      <c r="K27" s="385">
        <f t="shared" si="9"/>
        <v>0</v>
      </c>
      <c r="L27" s="97"/>
      <c r="M27" s="373">
        <f t="shared" si="0"/>
        <v>0</v>
      </c>
      <c r="N27" s="374">
        <f t="shared" si="1"/>
        <v>0</v>
      </c>
      <c r="O27" s="374">
        <f t="shared" si="2"/>
        <v>0</v>
      </c>
      <c r="P27" s="374">
        <f t="shared" si="3"/>
        <v>0</v>
      </c>
    </row>
    <row r="28" spans="1:16" ht="15" hidden="1" customHeight="1" x14ac:dyDescent="0.25">
      <c r="A28" s="315">
        <f>'CLINs &amp; Ceiling Rates'!B30</f>
        <v>0</v>
      </c>
      <c r="B28" s="315">
        <f>'CLINs &amp; Ceiling Rates'!C30</f>
        <v>0</v>
      </c>
      <c r="C28" s="387" t="str">
        <f>'CLINs &amp; Ceiling Rates'!M30</f>
        <v/>
      </c>
      <c r="D28" s="335" t="str">
        <f>IF('CLINs &amp; Ceiling Rates'!E30="","",'CLINs &amp; Ceiling Rates'!E30)</f>
        <v/>
      </c>
      <c r="E28" s="335" t="str">
        <f>IF('CLINs &amp; Ceiling Rates'!F30="","",'CLINs &amp; Ceiling Rates'!F30)</f>
        <v/>
      </c>
      <c r="F28" s="388">
        <f>'Labor Loading Matrix'!D885</f>
        <v>0</v>
      </c>
      <c r="G28" s="389">
        <f>'CLINs &amp; Ceiling Rates'!N30</f>
        <v>0</v>
      </c>
      <c r="H28" s="389">
        <f t="shared" si="7"/>
        <v>0</v>
      </c>
      <c r="I28" s="96"/>
      <c r="J28" s="384">
        <f t="shared" si="8"/>
        <v>0</v>
      </c>
      <c r="K28" s="385">
        <f t="shared" si="9"/>
        <v>0</v>
      </c>
      <c r="L28" s="97"/>
      <c r="M28" s="373">
        <f t="shared" si="0"/>
        <v>0</v>
      </c>
      <c r="N28" s="374">
        <f t="shared" si="1"/>
        <v>0</v>
      </c>
      <c r="O28" s="374">
        <f t="shared" si="2"/>
        <v>0</v>
      </c>
      <c r="P28" s="374">
        <f t="shared" si="3"/>
        <v>0</v>
      </c>
    </row>
    <row r="29" spans="1:16" ht="15" hidden="1" customHeight="1" x14ac:dyDescent="0.25">
      <c r="A29" s="315">
        <f>'CLINs &amp; Ceiling Rates'!B31</f>
        <v>0</v>
      </c>
      <c r="B29" s="315">
        <f>'CLINs &amp; Ceiling Rates'!C31</f>
        <v>0</v>
      </c>
      <c r="C29" s="387" t="str">
        <f>'CLINs &amp; Ceiling Rates'!M31</f>
        <v/>
      </c>
      <c r="D29" s="335" t="str">
        <f>IF('CLINs &amp; Ceiling Rates'!E31="","",'CLINs &amp; Ceiling Rates'!E31)</f>
        <v/>
      </c>
      <c r="E29" s="335" t="str">
        <f>IF('CLINs &amp; Ceiling Rates'!F31="","",'CLINs &amp; Ceiling Rates'!F31)</f>
        <v/>
      </c>
      <c r="F29" s="388">
        <f>'Labor Loading Matrix'!D886</f>
        <v>0</v>
      </c>
      <c r="G29" s="389">
        <f>'CLINs &amp; Ceiling Rates'!N31</f>
        <v>0</v>
      </c>
      <c r="H29" s="389">
        <f t="shared" si="7"/>
        <v>0</v>
      </c>
      <c r="I29" s="96"/>
      <c r="J29" s="384">
        <f t="shared" si="8"/>
        <v>0</v>
      </c>
      <c r="K29" s="385">
        <f t="shared" si="9"/>
        <v>0</v>
      </c>
      <c r="L29" s="97"/>
      <c r="M29" s="373">
        <f t="shared" si="0"/>
        <v>0</v>
      </c>
      <c r="N29" s="374">
        <f t="shared" si="1"/>
        <v>0</v>
      </c>
      <c r="O29" s="374">
        <f t="shared" si="2"/>
        <v>0</v>
      </c>
      <c r="P29" s="374">
        <f t="shared" si="3"/>
        <v>0</v>
      </c>
    </row>
    <row r="30" spans="1:16" ht="15" hidden="1" customHeight="1" x14ac:dyDescent="0.25">
      <c r="A30" s="315">
        <f>'CLINs &amp; Ceiling Rates'!B32</f>
        <v>0</v>
      </c>
      <c r="B30" s="315">
        <f>'CLINs &amp; Ceiling Rates'!C32</f>
        <v>0</v>
      </c>
      <c r="C30" s="387" t="str">
        <f>'CLINs &amp; Ceiling Rates'!M32</f>
        <v/>
      </c>
      <c r="D30" s="335" t="str">
        <f>IF('CLINs &amp; Ceiling Rates'!E32="","",'CLINs &amp; Ceiling Rates'!E32)</f>
        <v/>
      </c>
      <c r="E30" s="335" t="str">
        <f>IF('CLINs &amp; Ceiling Rates'!F32="","",'CLINs &amp; Ceiling Rates'!F32)</f>
        <v/>
      </c>
      <c r="F30" s="388">
        <f>'Labor Loading Matrix'!D887</f>
        <v>0</v>
      </c>
      <c r="G30" s="389">
        <f>'CLINs &amp; Ceiling Rates'!N32</f>
        <v>0</v>
      </c>
      <c r="H30" s="389">
        <f t="shared" si="7"/>
        <v>0</v>
      </c>
      <c r="I30" s="96"/>
      <c r="J30" s="384">
        <f t="shared" si="8"/>
        <v>0</v>
      </c>
      <c r="K30" s="385">
        <f t="shared" si="9"/>
        <v>0</v>
      </c>
      <c r="L30" s="97"/>
      <c r="M30" s="373">
        <f t="shared" si="0"/>
        <v>0</v>
      </c>
      <c r="N30" s="374">
        <f t="shared" si="1"/>
        <v>0</v>
      </c>
      <c r="O30" s="374">
        <f t="shared" si="2"/>
        <v>0</v>
      </c>
      <c r="P30" s="374">
        <f t="shared" si="3"/>
        <v>0</v>
      </c>
    </row>
    <row r="31" spans="1:16" ht="15" hidden="1" customHeight="1" x14ac:dyDescent="0.25">
      <c r="A31" s="315">
        <f>'CLINs &amp; Ceiling Rates'!B33</f>
        <v>0</v>
      </c>
      <c r="B31" s="315">
        <f>'CLINs &amp; Ceiling Rates'!C33</f>
        <v>0</v>
      </c>
      <c r="C31" s="387" t="str">
        <f>'CLINs &amp; Ceiling Rates'!M33</f>
        <v/>
      </c>
      <c r="D31" s="335" t="str">
        <f>IF('CLINs &amp; Ceiling Rates'!E33="","",'CLINs &amp; Ceiling Rates'!E33)</f>
        <v/>
      </c>
      <c r="E31" s="335" t="str">
        <f>IF('CLINs &amp; Ceiling Rates'!F33="","",'CLINs &amp; Ceiling Rates'!F33)</f>
        <v/>
      </c>
      <c r="F31" s="388">
        <f>'Labor Loading Matrix'!D888</f>
        <v>0</v>
      </c>
      <c r="G31" s="389">
        <f>'CLINs &amp; Ceiling Rates'!N33</f>
        <v>0</v>
      </c>
      <c r="H31" s="389">
        <f t="shared" si="7"/>
        <v>0</v>
      </c>
      <c r="I31" s="96"/>
      <c r="J31" s="384">
        <f t="shared" si="8"/>
        <v>0</v>
      </c>
      <c r="K31" s="385">
        <f t="shared" si="9"/>
        <v>0</v>
      </c>
      <c r="L31" s="97"/>
      <c r="M31" s="373">
        <f t="shared" si="0"/>
        <v>0</v>
      </c>
      <c r="N31" s="374">
        <f t="shared" si="1"/>
        <v>0</v>
      </c>
      <c r="O31" s="374">
        <f t="shared" si="2"/>
        <v>0</v>
      </c>
      <c r="P31" s="374">
        <f t="shared" si="3"/>
        <v>0</v>
      </c>
    </row>
    <row r="32" spans="1:16" ht="15" hidden="1" customHeight="1" x14ac:dyDescent="0.25">
      <c r="A32" s="315">
        <f>'CLINs &amp; Ceiling Rates'!B34</f>
        <v>0</v>
      </c>
      <c r="B32" s="315">
        <f>'CLINs &amp; Ceiling Rates'!C34</f>
        <v>0</v>
      </c>
      <c r="C32" s="387" t="str">
        <f>'CLINs &amp; Ceiling Rates'!M34</f>
        <v/>
      </c>
      <c r="D32" s="335" t="str">
        <f>IF('CLINs &amp; Ceiling Rates'!E34="","",'CLINs &amp; Ceiling Rates'!E34)</f>
        <v/>
      </c>
      <c r="E32" s="335" t="str">
        <f>IF('CLINs &amp; Ceiling Rates'!F34="","",'CLINs &amp; Ceiling Rates'!F34)</f>
        <v/>
      </c>
      <c r="F32" s="388">
        <f>'Labor Loading Matrix'!D889</f>
        <v>0</v>
      </c>
      <c r="G32" s="389">
        <f>'CLINs &amp; Ceiling Rates'!N34</f>
        <v>0</v>
      </c>
      <c r="H32" s="389">
        <f t="shared" si="7"/>
        <v>0</v>
      </c>
      <c r="I32" s="96"/>
      <c r="J32" s="384">
        <f t="shared" si="8"/>
        <v>0</v>
      </c>
      <c r="K32" s="385">
        <f t="shared" si="9"/>
        <v>0</v>
      </c>
      <c r="L32" s="97"/>
      <c r="M32" s="373">
        <f t="shared" si="0"/>
        <v>0</v>
      </c>
      <c r="N32" s="374">
        <f t="shared" si="1"/>
        <v>0</v>
      </c>
      <c r="O32" s="374">
        <f t="shared" si="2"/>
        <v>0</v>
      </c>
      <c r="P32" s="374">
        <f t="shared" si="3"/>
        <v>0</v>
      </c>
    </row>
    <row r="33" spans="1:16" ht="15" hidden="1" customHeight="1" x14ac:dyDescent="0.25">
      <c r="A33" s="315">
        <f>'CLINs &amp; Ceiling Rates'!B35</f>
        <v>0</v>
      </c>
      <c r="B33" s="315">
        <f>'CLINs &amp; Ceiling Rates'!C35</f>
        <v>0</v>
      </c>
      <c r="C33" s="387" t="str">
        <f>'CLINs &amp; Ceiling Rates'!M35</f>
        <v/>
      </c>
      <c r="D33" s="335" t="str">
        <f>IF('CLINs &amp; Ceiling Rates'!E35="","",'CLINs &amp; Ceiling Rates'!E35)</f>
        <v/>
      </c>
      <c r="E33" s="335" t="str">
        <f>IF('CLINs &amp; Ceiling Rates'!F35="","",'CLINs &amp; Ceiling Rates'!F35)</f>
        <v/>
      </c>
      <c r="F33" s="388">
        <f>'Labor Loading Matrix'!D890</f>
        <v>0</v>
      </c>
      <c r="G33" s="389">
        <f>'CLINs &amp; Ceiling Rates'!N35</f>
        <v>0</v>
      </c>
      <c r="H33" s="389">
        <f t="shared" si="7"/>
        <v>0</v>
      </c>
      <c r="I33" s="96"/>
      <c r="J33" s="384">
        <f t="shared" si="8"/>
        <v>0</v>
      </c>
      <c r="K33" s="385">
        <f t="shared" si="9"/>
        <v>0</v>
      </c>
      <c r="L33" s="97"/>
      <c r="M33" s="373">
        <f t="shared" si="0"/>
        <v>0</v>
      </c>
      <c r="N33" s="374">
        <f t="shared" si="1"/>
        <v>0</v>
      </c>
      <c r="O33" s="374">
        <f t="shared" si="2"/>
        <v>0</v>
      </c>
      <c r="P33" s="374">
        <f t="shared" si="3"/>
        <v>0</v>
      </c>
    </row>
    <row r="34" spans="1:16" ht="15" hidden="1" customHeight="1" x14ac:dyDescent="0.25">
      <c r="A34" s="315">
        <f>'CLINs &amp; Ceiling Rates'!B36</f>
        <v>0</v>
      </c>
      <c r="B34" s="315">
        <f>'CLINs &amp; Ceiling Rates'!C36</f>
        <v>0</v>
      </c>
      <c r="C34" s="387" t="str">
        <f>'CLINs &amp; Ceiling Rates'!M36</f>
        <v/>
      </c>
      <c r="D34" s="335" t="str">
        <f>IF('CLINs &amp; Ceiling Rates'!E36="","",'CLINs &amp; Ceiling Rates'!E36)</f>
        <v/>
      </c>
      <c r="E34" s="335" t="str">
        <f>IF('CLINs &amp; Ceiling Rates'!F36="","",'CLINs &amp; Ceiling Rates'!F36)</f>
        <v/>
      </c>
      <c r="F34" s="388">
        <f>'Labor Loading Matrix'!D891</f>
        <v>0</v>
      </c>
      <c r="G34" s="389">
        <f>'CLINs &amp; Ceiling Rates'!N36</f>
        <v>0</v>
      </c>
      <c r="H34" s="389">
        <f t="shared" si="7"/>
        <v>0</v>
      </c>
      <c r="I34" s="96"/>
      <c r="J34" s="384">
        <f t="shared" si="8"/>
        <v>0</v>
      </c>
      <c r="K34" s="385">
        <f t="shared" si="9"/>
        <v>0</v>
      </c>
      <c r="L34" s="97"/>
      <c r="M34" s="373">
        <f t="shared" si="0"/>
        <v>0</v>
      </c>
      <c r="N34" s="374">
        <f t="shared" si="1"/>
        <v>0</v>
      </c>
      <c r="O34" s="374">
        <f t="shared" si="2"/>
        <v>0</v>
      </c>
      <c r="P34" s="374">
        <f t="shared" si="3"/>
        <v>0</v>
      </c>
    </row>
    <row r="35" spans="1:16" ht="15" hidden="1" customHeight="1" x14ac:dyDescent="0.25">
      <c r="A35" s="315">
        <f>'CLINs &amp; Ceiling Rates'!B37</f>
        <v>0</v>
      </c>
      <c r="B35" s="315">
        <f>'CLINs &amp; Ceiling Rates'!C37</f>
        <v>0</v>
      </c>
      <c r="C35" s="387" t="str">
        <f>'CLINs &amp; Ceiling Rates'!M37</f>
        <v/>
      </c>
      <c r="D35" s="335" t="str">
        <f>IF('CLINs &amp; Ceiling Rates'!E37="","",'CLINs &amp; Ceiling Rates'!E37)</f>
        <v/>
      </c>
      <c r="E35" s="335" t="str">
        <f>IF('CLINs &amp; Ceiling Rates'!F37="","",'CLINs &amp; Ceiling Rates'!F37)</f>
        <v/>
      </c>
      <c r="F35" s="388">
        <f>'Labor Loading Matrix'!D892</f>
        <v>0</v>
      </c>
      <c r="G35" s="389">
        <f>'CLINs &amp; Ceiling Rates'!N37</f>
        <v>0</v>
      </c>
      <c r="H35" s="389">
        <f t="shared" si="7"/>
        <v>0</v>
      </c>
      <c r="I35" s="96"/>
      <c r="J35" s="384">
        <f t="shared" si="8"/>
        <v>0</v>
      </c>
      <c r="K35" s="385">
        <f t="shared" si="9"/>
        <v>0</v>
      </c>
      <c r="L35" s="97"/>
      <c r="M35" s="373">
        <f t="shared" si="0"/>
        <v>0</v>
      </c>
      <c r="N35" s="374">
        <f t="shared" si="1"/>
        <v>0</v>
      </c>
      <c r="O35" s="374">
        <f t="shared" si="2"/>
        <v>0</v>
      </c>
      <c r="P35" s="374">
        <f t="shared" si="3"/>
        <v>0</v>
      </c>
    </row>
    <row r="36" spans="1:16" ht="15" hidden="1" customHeight="1" x14ac:dyDescent="0.25">
      <c r="A36" s="315">
        <f>'CLINs &amp; Ceiling Rates'!B38</f>
        <v>0</v>
      </c>
      <c r="B36" s="315">
        <f>'CLINs &amp; Ceiling Rates'!C38</f>
        <v>0</v>
      </c>
      <c r="C36" s="387" t="str">
        <f>'CLINs &amp; Ceiling Rates'!M38</f>
        <v/>
      </c>
      <c r="D36" s="335" t="str">
        <f>IF('CLINs &amp; Ceiling Rates'!E38="","",'CLINs &amp; Ceiling Rates'!E38)</f>
        <v/>
      </c>
      <c r="E36" s="335" t="str">
        <f>IF('CLINs &amp; Ceiling Rates'!F38="","",'CLINs &amp; Ceiling Rates'!F38)</f>
        <v/>
      </c>
      <c r="F36" s="388">
        <f>'Labor Loading Matrix'!D893</f>
        <v>0</v>
      </c>
      <c r="G36" s="389">
        <f>'CLINs &amp; Ceiling Rates'!N38</f>
        <v>0</v>
      </c>
      <c r="H36" s="389">
        <f t="shared" si="7"/>
        <v>0</v>
      </c>
      <c r="I36" s="96"/>
      <c r="J36" s="384">
        <f t="shared" si="8"/>
        <v>0</v>
      </c>
      <c r="K36" s="385">
        <f t="shared" si="9"/>
        <v>0</v>
      </c>
      <c r="L36" s="97"/>
      <c r="M36" s="373">
        <f t="shared" si="0"/>
        <v>0</v>
      </c>
      <c r="N36" s="374">
        <f t="shared" si="1"/>
        <v>0</v>
      </c>
      <c r="O36" s="374">
        <f t="shared" si="2"/>
        <v>0</v>
      </c>
      <c r="P36" s="374">
        <f t="shared" si="3"/>
        <v>0</v>
      </c>
    </row>
    <row r="37" spans="1:16" ht="15" hidden="1" customHeight="1" x14ac:dyDescent="0.25">
      <c r="A37" s="315">
        <f>'CLINs &amp; Ceiling Rates'!B39</f>
        <v>0</v>
      </c>
      <c r="B37" s="315">
        <f>'CLINs &amp; Ceiling Rates'!C39</f>
        <v>0</v>
      </c>
      <c r="C37" s="387" t="str">
        <f>'CLINs &amp; Ceiling Rates'!M39</f>
        <v/>
      </c>
      <c r="D37" s="335" t="str">
        <f>IF('CLINs &amp; Ceiling Rates'!E39="","",'CLINs &amp; Ceiling Rates'!E39)</f>
        <v/>
      </c>
      <c r="E37" s="335" t="str">
        <f>IF('CLINs &amp; Ceiling Rates'!F39="","",'CLINs &amp; Ceiling Rates'!F39)</f>
        <v/>
      </c>
      <c r="F37" s="388">
        <f>'Labor Loading Matrix'!D894</f>
        <v>0</v>
      </c>
      <c r="G37" s="389">
        <f>'CLINs &amp; Ceiling Rates'!N39</f>
        <v>0</v>
      </c>
      <c r="H37" s="389">
        <f t="shared" si="7"/>
        <v>0</v>
      </c>
      <c r="I37" s="96"/>
      <c r="J37" s="384">
        <f t="shared" si="8"/>
        <v>0</v>
      </c>
      <c r="K37" s="385">
        <f t="shared" si="9"/>
        <v>0</v>
      </c>
      <c r="L37" s="97"/>
      <c r="M37" s="373">
        <f t="shared" si="0"/>
        <v>0</v>
      </c>
      <c r="N37" s="374">
        <f t="shared" si="1"/>
        <v>0</v>
      </c>
      <c r="O37" s="374">
        <f t="shared" si="2"/>
        <v>0</v>
      </c>
      <c r="P37" s="374">
        <f t="shared" si="3"/>
        <v>0</v>
      </c>
    </row>
    <row r="38" spans="1:16" ht="15" hidden="1" customHeight="1" x14ac:dyDescent="0.25">
      <c r="A38" s="315">
        <f>'CLINs &amp; Ceiling Rates'!B40</f>
        <v>0</v>
      </c>
      <c r="B38" s="315">
        <f>'CLINs &amp; Ceiling Rates'!C40</f>
        <v>0</v>
      </c>
      <c r="C38" s="387" t="str">
        <f>'CLINs &amp; Ceiling Rates'!M40</f>
        <v/>
      </c>
      <c r="D38" s="335" t="str">
        <f>IF('CLINs &amp; Ceiling Rates'!E40="","",'CLINs &amp; Ceiling Rates'!E40)</f>
        <v/>
      </c>
      <c r="E38" s="335" t="str">
        <f>IF('CLINs &amp; Ceiling Rates'!F40="","",'CLINs &amp; Ceiling Rates'!F40)</f>
        <v/>
      </c>
      <c r="F38" s="388">
        <f>'Labor Loading Matrix'!D895</f>
        <v>0</v>
      </c>
      <c r="G38" s="389">
        <f>'CLINs &amp; Ceiling Rates'!N40</f>
        <v>0</v>
      </c>
      <c r="H38" s="389">
        <f t="shared" si="7"/>
        <v>0</v>
      </c>
      <c r="I38" s="96"/>
      <c r="J38" s="384">
        <f t="shared" si="8"/>
        <v>0</v>
      </c>
      <c r="K38" s="385">
        <f t="shared" si="9"/>
        <v>0</v>
      </c>
      <c r="L38" s="97"/>
      <c r="M38" s="373">
        <f t="shared" ref="M38:M69" si="10">IF(D38&lt;&gt;"Subcontractor",F38/F$216, 0)</f>
        <v>0</v>
      </c>
      <c r="N38" s="374">
        <f t="shared" ref="N38:N69" si="11">IFERROR(IF(D38="Subcontractor",F38/F$216, 0),0)</f>
        <v>0</v>
      </c>
      <c r="O38" s="374">
        <f t="shared" ref="O38:O69" si="12">IFERROR(IF(D38&lt;&gt;"Subcontractor",$K38/$K$216, 0),0)</f>
        <v>0</v>
      </c>
      <c r="P38" s="374">
        <f t="shared" ref="P38:P69" si="13">IFERROR(IF(D38="Subcontractor",$K38/$K$216, 0),0)</f>
        <v>0</v>
      </c>
    </row>
    <row r="39" spans="1:16" ht="15" hidden="1" customHeight="1" x14ac:dyDescent="0.25">
      <c r="A39" s="315">
        <f>'CLINs &amp; Ceiling Rates'!B41</f>
        <v>0</v>
      </c>
      <c r="B39" s="315">
        <f>'CLINs &amp; Ceiling Rates'!C41</f>
        <v>0</v>
      </c>
      <c r="C39" s="387" t="str">
        <f>'CLINs &amp; Ceiling Rates'!M41</f>
        <v/>
      </c>
      <c r="D39" s="335" t="str">
        <f>IF('CLINs &amp; Ceiling Rates'!E41="","",'CLINs &amp; Ceiling Rates'!E41)</f>
        <v/>
      </c>
      <c r="E39" s="335" t="str">
        <f>IF('CLINs &amp; Ceiling Rates'!F41="","",'CLINs &amp; Ceiling Rates'!F41)</f>
        <v/>
      </c>
      <c r="F39" s="388">
        <f>'Labor Loading Matrix'!D896</f>
        <v>0</v>
      </c>
      <c r="G39" s="389">
        <f>'CLINs &amp; Ceiling Rates'!N41</f>
        <v>0</v>
      </c>
      <c r="H39" s="389">
        <f t="shared" si="7"/>
        <v>0</v>
      </c>
      <c r="I39" s="96"/>
      <c r="J39" s="384">
        <f t="shared" si="8"/>
        <v>0</v>
      </c>
      <c r="K39" s="385">
        <f t="shared" si="9"/>
        <v>0</v>
      </c>
      <c r="L39" s="97"/>
      <c r="M39" s="373">
        <f t="shared" si="10"/>
        <v>0</v>
      </c>
      <c r="N39" s="374">
        <f t="shared" si="11"/>
        <v>0</v>
      </c>
      <c r="O39" s="374">
        <f t="shared" si="12"/>
        <v>0</v>
      </c>
      <c r="P39" s="374">
        <f t="shared" si="13"/>
        <v>0</v>
      </c>
    </row>
    <row r="40" spans="1:16" ht="15" hidden="1" customHeight="1" x14ac:dyDescent="0.25">
      <c r="A40" s="315">
        <f>'CLINs &amp; Ceiling Rates'!B42</f>
        <v>0</v>
      </c>
      <c r="B40" s="315">
        <f>'CLINs &amp; Ceiling Rates'!C42</f>
        <v>0</v>
      </c>
      <c r="C40" s="387" t="str">
        <f>'CLINs &amp; Ceiling Rates'!M42</f>
        <v/>
      </c>
      <c r="D40" s="335" t="str">
        <f>IF('CLINs &amp; Ceiling Rates'!E42="","",'CLINs &amp; Ceiling Rates'!E42)</f>
        <v/>
      </c>
      <c r="E40" s="335" t="str">
        <f>IF('CLINs &amp; Ceiling Rates'!F42="","",'CLINs &amp; Ceiling Rates'!F42)</f>
        <v/>
      </c>
      <c r="F40" s="388">
        <f>'Labor Loading Matrix'!D897</f>
        <v>0</v>
      </c>
      <c r="G40" s="389">
        <f>'CLINs &amp; Ceiling Rates'!N42</f>
        <v>0</v>
      </c>
      <c r="H40" s="389">
        <f t="shared" si="7"/>
        <v>0</v>
      </c>
      <c r="I40" s="96"/>
      <c r="J40" s="384">
        <f t="shared" si="8"/>
        <v>0</v>
      </c>
      <c r="K40" s="385">
        <f t="shared" si="9"/>
        <v>0</v>
      </c>
      <c r="L40" s="97"/>
      <c r="M40" s="373">
        <f t="shared" si="10"/>
        <v>0</v>
      </c>
      <c r="N40" s="374">
        <f t="shared" si="11"/>
        <v>0</v>
      </c>
      <c r="O40" s="374">
        <f t="shared" si="12"/>
        <v>0</v>
      </c>
      <c r="P40" s="374">
        <f t="shared" si="13"/>
        <v>0</v>
      </c>
    </row>
    <row r="41" spans="1:16" ht="15" hidden="1" customHeight="1" x14ac:dyDescent="0.25">
      <c r="A41" s="315">
        <f>'CLINs &amp; Ceiling Rates'!B43</f>
        <v>0</v>
      </c>
      <c r="B41" s="315">
        <f>'CLINs &amp; Ceiling Rates'!C43</f>
        <v>0</v>
      </c>
      <c r="C41" s="387" t="str">
        <f>'CLINs &amp; Ceiling Rates'!M43</f>
        <v/>
      </c>
      <c r="D41" s="335" t="str">
        <f>IF('CLINs &amp; Ceiling Rates'!E43="","",'CLINs &amp; Ceiling Rates'!E43)</f>
        <v/>
      </c>
      <c r="E41" s="335" t="str">
        <f>IF('CLINs &amp; Ceiling Rates'!F43="","",'CLINs &amp; Ceiling Rates'!F43)</f>
        <v/>
      </c>
      <c r="F41" s="388">
        <f>'Labor Loading Matrix'!D898</f>
        <v>0</v>
      </c>
      <c r="G41" s="389">
        <f>'CLINs &amp; Ceiling Rates'!N43</f>
        <v>0</v>
      </c>
      <c r="H41" s="389">
        <f t="shared" si="7"/>
        <v>0</v>
      </c>
      <c r="I41" s="96"/>
      <c r="J41" s="384">
        <f t="shared" si="8"/>
        <v>0</v>
      </c>
      <c r="K41" s="385">
        <f t="shared" si="9"/>
        <v>0</v>
      </c>
      <c r="L41" s="97"/>
      <c r="M41" s="373">
        <f t="shared" si="10"/>
        <v>0</v>
      </c>
      <c r="N41" s="374">
        <f t="shared" si="11"/>
        <v>0</v>
      </c>
      <c r="O41" s="374">
        <f t="shared" si="12"/>
        <v>0</v>
      </c>
      <c r="P41" s="374">
        <f t="shared" si="13"/>
        <v>0</v>
      </c>
    </row>
    <row r="42" spans="1:16" ht="15" hidden="1" customHeight="1" x14ac:dyDescent="0.25">
      <c r="A42" s="315">
        <f>'CLINs &amp; Ceiling Rates'!B44</f>
        <v>0</v>
      </c>
      <c r="B42" s="315">
        <f>'CLINs &amp; Ceiling Rates'!C44</f>
        <v>0</v>
      </c>
      <c r="C42" s="387" t="str">
        <f>'CLINs &amp; Ceiling Rates'!M44</f>
        <v/>
      </c>
      <c r="D42" s="335" t="str">
        <f>IF('CLINs &amp; Ceiling Rates'!E44="","",'CLINs &amp; Ceiling Rates'!E44)</f>
        <v/>
      </c>
      <c r="E42" s="335" t="str">
        <f>IF('CLINs &amp; Ceiling Rates'!F44="","",'CLINs &amp; Ceiling Rates'!F44)</f>
        <v/>
      </c>
      <c r="F42" s="388">
        <f>'Labor Loading Matrix'!D899</f>
        <v>0</v>
      </c>
      <c r="G42" s="389">
        <f>'CLINs &amp; Ceiling Rates'!N44</f>
        <v>0</v>
      </c>
      <c r="H42" s="389">
        <f t="shared" si="7"/>
        <v>0</v>
      </c>
      <c r="I42" s="96"/>
      <c r="J42" s="384">
        <f t="shared" si="8"/>
        <v>0</v>
      </c>
      <c r="K42" s="385">
        <f t="shared" si="9"/>
        <v>0</v>
      </c>
      <c r="L42" s="97"/>
      <c r="M42" s="373">
        <f t="shared" si="10"/>
        <v>0</v>
      </c>
      <c r="N42" s="374">
        <f t="shared" si="11"/>
        <v>0</v>
      </c>
      <c r="O42" s="374">
        <f t="shared" si="12"/>
        <v>0</v>
      </c>
      <c r="P42" s="374">
        <f t="shared" si="13"/>
        <v>0</v>
      </c>
    </row>
    <row r="43" spans="1:16" ht="15" hidden="1" customHeight="1" x14ac:dyDescent="0.25">
      <c r="A43" s="315">
        <f>'CLINs &amp; Ceiling Rates'!B45</f>
        <v>0</v>
      </c>
      <c r="B43" s="315">
        <f>'CLINs &amp; Ceiling Rates'!C45</f>
        <v>0</v>
      </c>
      <c r="C43" s="387" t="str">
        <f>'CLINs &amp; Ceiling Rates'!M45</f>
        <v/>
      </c>
      <c r="D43" s="335" t="str">
        <f>IF('CLINs &amp; Ceiling Rates'!E45="","",'CLINs &amp; Ceiling Rates'!E45)</f>
        <v/>
      </c>
      <c r="E43" s="335" t="str">
        <f>IF('CLINs &amp; Ceiling Rates'!F45="","",'CLINs &amp; Ceiling Rates'!F45)</f>
        <v/>
      </c>
      <c r="F43" s="388">
        <f>'Labor Loading Matrix'!D900</f>
        <v>0</v>
      </c>
      <c r="G43" s="389">
        <f>'CLINs &amp; Ceiling Rates'!N45</f>
        <v>0</v>
      </c>
      <c r="H43" s="389">
        <f t="shared" si="7"/>
        <v>0</v>
      </c>
      <c r="I43" s="96"/>
      <c r="J43" s="384">
        <f t="shared" si="8"/>
        <v>0</v>
      </c>
      <c r="K43" s="385">
        <f t="shared" si="9"/>
        <v>0</v>
      </c>
      <c r="L43" s="97"/>
      <c r="M43" s="373">
        <f t="shared" si="10"/>
        <v>0</v>
      </c>
      <c r="N43" s="374">
        <f t="shared" si="11"/>
        <v>0</v>
      </c>
      <c r="O43" s="374">
        <f t="shared" si="12"/>
        <v>0</v>
      </c>
      <c r="P43" s="374">
        <f t="shared" si="13"/>
        <v>0</v>
      </c>
    </row>
    <row r="44" spans="1:16" ht="15" hidden="1" customHeight="1" x14ac:dyDescent="0.25">
      <c r="A44" s="315">
        <f>'CLINs &amp; Ceiling Rates'!B46</f>
        <v>0</v>
      </c>
      <c r="B44" s="315">
        <f>'CLINs &amp; Ceiling Rates'!C46</f>
        <v>0</v>
      </c>
      <c r="C44" s="387" t="str">
        <f>'CLINs &amp; Ceiling Rates'!M46</f>
        <v/>
      </c>
      <c r="D44" s="335" t="str">
        <f>IF('CLINs &amp; Ceiling Rates'!E46="","",'CLINs &amp; Ceiling Rates'!E46)</f>
        <v/>
      </c>
      <c r="E44" s="335" t="str">
        <f>IF('CLINs &amp; Ceiling Rates'!F46="","",'CLINs &amp; Ceiling Rates'!F46)</f>
        <v/>
      </c>
      <c r="F44" s="388">
        <f>'Labor Loading Matrix'!D901</f>
        <v>0</v>
      </c>
      <c r="G44" s="389">
        <f>'CLINs &amp; Ceiling Rates'!N46</f>
        <v>0</v>
      </c>
      <c r="H44" s="389">
        <f t="shared" si="7"/>
        <v>0</v>
      </c>
      <c r="I44" s="96"/>
      <c r="J44" s="384">
        <f t="shared" si="8"/>
        <v>0</v>
      </c>
      <c r="K44" s="385">
        <f t="shared" si="9"/>
        <v>0</v>
      </c>
      <c r="L44" s="97"/>
      <c r="M44" s="373">
        <f t="shared" si="10"/>
        <v>0</v>
      </c>
      <c r="N44" s="374">
        <f t="shared" si="11"/>
        <v>0</v>
      </c>
      <c r="O44" s="374">
        <f t="shared" si="12"/>
        <v>0</v>
      </c>
      <c r="P44" s="374">
        <f t="shared" si="13"/>
        <v>0</v>
      </c>
    </row>
    <row r="45" spans="1:16" ht="15" hidden="1" customHeight="1" x14ac:dyDescent="0.25">
      <c r="A45" s="315">
        <f>'CLINs &amp; Ceiling Rates'!B47</f>
        <v>0</v>
      </c>
      <c r="B45" s="315">
        <f>'CLINs &amp; Ceiling Rates'!C47</f>
        <v>0</v>
      </c>
      <c r="C45" s="387" t="str">
        <f>'CLINs &amp; Ceiling Rates'!M47</f>
        <v/>
      </c>
      <c r="D45" s="335" t="str">
        <f>IF('CLINs &amp; Ceiling Rates'!E47="","",'CLINs &amp; Ceiling Rates'!E47)</f>
        <v/>
      </c>
      <c r="E45" s="335" t="str">
        <f>IF('CLINs &amp; Ceiling Rates'!F47="","",'CLINs &amp; Ceiling Rates'!F47)</f>
        <v/>
      </c>
      <c r="F45" s="388">
        <f>'Labor Loading Matrix'!D902</f>
        <v>0</v>
      </c>
      <c r="G45" s="389">
        <f>'CLINs &amp; Ceiling Rates'!N47</f>
        <v>0</v>
      </c>
      <c r="H45" s="389">
        <f t="shared" si="7"/>
        <v>0</v>
      </c>
      <c r="I45" s="96"/>
      <c r="J45" s="384">
        <f t="shared" si="8"/>
        <v>0</v>
      </c>
      <c r="K45" s="385">
        <f t="shared" si="9"/>
        <v>0</v>
      </c>
      <c r="L45" s="97"/>
      <c r="M45" s="373">
        <f t="shared" si="10"/>
        <v>0</v>
      </c>
      <c r="N45" s="374">
        <f t="shared" si="11"/>
        <v>0</v>
      </c>
      <c r="O45" s="374">
        <f t="shared" si="12"/>
        <v>0</v>
      </c>
      <c r="P45" s="374">
        <f t="shared" si="13"/>
        <v>0</v>
      </c>
    </row>
    <row r="46" spans="1:16" ht="15" hidden="1" customHeight="1" x14ac:dyDescent="0.25">
      <c r="A46" s="315">
        <f>'CLINs &amp; Ceiling Rates'!B48</f>
        <v>0</v>
      </c>
      <c r="B46" s="315">
        <f>'CLINs &amp; Ceiling Rates'!C48</f>
        <v>0</v>
      </c>
      <c r="C46" s="387" t="str">
        <f>'CLINs &amp; Ceiling Rates'!M48</f>
        <v/>
      </c>
      <c r="D46" s="335" t="str">
        <f>IF('CLINs &amp; Ceiling Rates'!E48="","",'CLINs &amp; Ceiling Rates'!E48)</f>
        <v/>
      </c>
      <c r="E46" s="335" t="str">
        <f>IF('CLINs &amp; Ceiling Rates'!F48="","",'CLINs &amp; Ceiling Rates'!F48)</f>
        <v/>
      </c>
      <c r="F46" s="388">
        <f>'Labor Loading Matrix'!D903</f>
        <v>0</v>
      </c>
      <c r="G46" s="389">
        <f>'CLINs &amp; Ceiling Rates'!N48</f>
        <v>0</v>
      </c>
      <c r="H46" s="389">
        <f t="shared" si="7"/>
        <v>0</v>
      </c>
      <c r="I46" s="96"/>
      <c r="J46" s="384">
        <f t="shared" si="8"/>
        <v>0</v>
      </c>
      <c r="K46" s="385">
        <f t="shared" si="9"/>
        <v>0</v>
      </c>
      <c r="L46" s="97"/>
      <c r="M46" s="373">
        <f t="shared" si="10"/>
        <v>0</v>
      </c>
      <c r="N46" s="374">
        <f t="shared" si="11"/>
        <v>0</v>
      </c>
      <c r="O46" s="374">
        <f t="shared" si="12"/>
        <v>0</v>
      </c>
      <c r="P46" s="374">
        <f t="shared" si="13"/>
        <v>0</v>
      </c>
    </row>
    <row r="47" spans="1:16" ht="15" hidden="1" customHeight="1" x14ac:dyDescent="0.25">
      <c r="A47" s="315">
        <f>'CLINs &amp; Ceiling Rates'!B49</f>
        <v>0</v>
      </c>
      <c r="B47" s="315">
        <f>'CLINs &amp; Ceiling Rates'!C49</f>
        <v>0</v>
      </c>
      <c r="C47" s="387" t="str">
        <f>'CLINs &amp; Ceiling Rates'!M49</f>
        <v/>
      </c>
      <c r="D47" s="335" t="str">
        <f>IF('CLINs &amp; Ceiling Rates'!E49="","",'CLINs &amp; Ceiling Rates'!E49)</f>
        <v/>
      </c>
      <c r="E47" s="335" t="str">
        <f>IF('CLINs &amp; Ceiling Rates'!F49="","",'CLINs &amp; Ceiling Rates'!F49)</f>
        <v/>
      </c>
      <c r="F47" s="388">
        <f>'Labor Loading Matrix'!D904</f>
        <v>0</v>
      </c>
      <c r="G47" s="389">
        <f>'CLINs &amp; Ceiling Rates'!N49</f>
        <v>0</v>
      </c>
      <c r="H47" s="389">
        <f t="shared" si="7"/>
        <v>0</v>
      </c>
      <c r="I47" s="96"/>
      <c r="J47" s="384">
        <f t="shared" si="8"/>
        <v>0</v>
      </c>
      <c r="K47" s="385">
        <f t="shared" si="9"/>
        <v>0</v>
      </c>
      <c r="L47" s="97"/>
      <c r="M47" s="373">
        <f t="shared" si="10"/>
        <v>0</v>
      </c>
      <c r="N47" s="374">
        <f t="shared" si="11"/>
        <v>0</v>
      </c>
      <c r="O47" s="374">
        <f t="shared" si="12"/>
        <v>0</v>
      </c>
      <c r="P47" s="374">
        <f t="shared" si="13"/>
        <v>0</v>
      </c>
    </row>
    <row r="48" spans="1:16" ht="15" hidden="1" customHeight="1" x14ac:dyDescent="0.25">
      <c r="A48" s="315">
        <f>'CLINs &amp; Ceiling Rates'!B50</f>
        <v>0</v>
      </c>
      <c r="B48" s="315">
        <f>'CLINs &amp; Ceiling Rates'!C50</f>
        <v>0</v>
      </c>
      <c r="C48" s="387" t="str">
        <f>'CLINs &amp; Ceiling Rates'!M50</f>
        <v/>
      </c>
      <c r="D48" s="335" t="str">
        <f>IF('CLINs &amp; Ceiling Rates'!E50="","",'CLINs &amp; Ceiling Rates'!E50)</f>
        <v/>
      </c>
      <c r="E48" s="335" t="str">
        <f>IF('CLINs &amp; Ceiling Rates'!F50="","",'CLINs &amp; Ceiling Rates'!F50)</f>
        <v/>
      </c>
      <c r="F48" s="388">
        <f>'Labor Loading Matrix'!D905</f>
        <v>0</v>
      </c>
      <c r="G48" s="389">
        <f>'CLINs &amp; Ceiling Rates'!N50</f>
        <v>0</v>
      </c>
      <c r="H48" s="389">
        <f t="shared" si="7"/>
        <v>0</v>
      </c>
      <c r="I48" s="96"/>
      <c r="J48" s="384">
        <f t="shared" si="8"/>
        <v>0</v>
      </c>
      <c r="K48" s="385">
        <f t="shared" si="9"/>
        <v>0</v>
      </c>
      <c r="L48" s="97"/>
      <c r="M48" s="373">
        <f t="shared" si="10"/>
        <v>0</v>
      </c>
      <c r="N48" s="374">
        <f t="shared" si="11"/>
        <v>0</v>
      </c>
      <c r="O48" s="374">
        <f t="shared" si="12"/>
        <v>0</v>
      </c>
      <c r="P48" s="374">
        <f t="shared" si="13"/>
        <v>0</v>
      </c>
    </row>
    <row r="49" spans="1:16" ht="15" hidden="1" customHeight="1" x14ac:dyDescent="0.25">
      <c r="A49" s="315">
        <f>'CLINs &amp; Ceiling Rates'!B51</f>
        <v>0</v>
      </c>
      <c r="B49" s="315">
        <f>'CLINs &amp; Ceiling Rates'!C51</f>
        <v>0</v>
      </c>
      <c r="C49" s="387" t="str">
        <f>'CLINs &amp; Ceiling Rates'!M51</f>
        <v/>
      </c>
      <c r="D49" s="335" t="str">
        <f>IF('CLINs &amp; Ceiling Rates'!E51="","",'CLINs &amp; Ceiling Rates'!E51)</f>
        <v/>
      </c>
      <c r="E49" s="335" t="str">
        <f>IF('CLINs &amp; Ceiling Rates'!F51="","",'CLINs &amp; Ceiling Rates'!F51)</f>
        <v/>
      </c>
      <c r="F49" s="388">
        <f>'Labor Loading Matrix'!D906</f>
        <v>0</v>
      </c>
      <c r="G49" s="389">
        <f>'CLINs &amp; Ceiling Rates'!N51</f>
        <v>0</v>
      </c>
      <c r="H49" s="389">
        <f t="shared" si="7"/>
        <v>0</v>
      </c>
      <c r="I49" s="96"/>
      <c r="J49" s="384">
        <f t="shared" si="8"/>
        <v>0</v>
      </c>
      <c r="K49" s="385">
        <f t="shared" si="9"/>
        <v>0</v>
      </c>
      <c r="L49" s="97"/>
      <c r="M49" s="373">
        <f t="shared" si="10"/>
        <v>0</v>
      </c>
      <c r="N49" s="374">
        <f t="shared" si="11"/>
        <v>0</v>
      </c>
      <c r="O49" s="374">
        <f t="shared" si="12"/>
        <v>0</v>
      </c>
      <c r="P49" s="374">
        <f t="shared" si="13"/>
        <v>0</v>
      </c>
    </row>
    <row r="50" spans="1:16" ht="15" hidden="1" customHeight="1" x14ac:dyDescent="0.25">
      <c r="A50" s="315">
        <f>'CLINs &amp; Ceiling Rates'!B52</f>
        <v>0</v>
      </c>
      <c r="B50" s="315">
        <f>'CLINs &amp; Ceiling Rates'!C52</f>
        <v>0</v>
      </c>
      <c r="C50" s="387" t="str">
        <f>'CLINs &amp; Ceiling Rates'!M52</f>
        <v/>
      </c>
      <c r="D50" s="335" t="str">
        <f>IF('CLINs &amp; Ceiling Rates'!E52="","",'CLINs &amp; Ceiling Rates'!E52)</f>
        <v/>
      </c>
      <c r="E50" s="335" t="str">
        <f>IF('CLINs &amp; Ceiling Rates'!F52="","",'CLINs &amp; Ceiling Rates'!F52)</f>
        <v/>
      </c>
      <c r="F50" s="388">
        <f>'Labor Loading Matrix'!D907</f>
        <v>0</v>
      </c>
      <c r="G50" s="389">
        <f>'CLINs &amp; Ceiling Rates'!N52</f>
        <v>0</v>
      </c>
      <c r="H50" s="389">
        <f t="shared" si="7"/>
        <v>0</v>
      </c>
      <c r="I50" s="96"/>
      <c r="J50" s="384">
        <f t="shared" si="8"/>
        <v>0</v>
      </c>
      <c r="K50" s="385">
        <f t="shared" si="9"/>
        <v>0</v>
      </c>
      <c r="L50" s="97"/>
      <c r="M50" s="373">
        <f t="shared" si="10"/>
        <v>0</v>
      </c>
      <c r="N50" s="374">
        <f t="shared" si="11"/>
        <v>0</v>
      </c>
      <c r="O50" s="374">
        <f t="shared" si="12"/>
        <v>0</v>
      </c>
      <c r="P50" s="374">
        <f t="shared" si="13"/>
        <v>0</v>
      </c>
    </row>
    <row r="51" spans="1:16" ht="15" hidden="1" customHeight="1" x14ac:dyDescent="0.25">
      <c r="A51" s="315">
        <f>'CLINs &amp; Ceiling Rates'!B53</f>
        <v>0</v>
      </c>
      <c r="B51" s="315">
        <f>'CLINs &amp; Ceiling Rates'!C53</f>
        <v>0</v>
      </c>
      <c r="C51" s="387" t="str">
        <f>'CLINs &amp; Ceiling Rates'!M53</f>
        <v/>
      </c>
      <c r="D51" s="335" t="str">
        <f>IF('CLINs &amp; Ceiling Rates'!E53="","",'CLINs &amp; Ceiling Rates'!E53)</f>
        <v/>
      </c>
      <c r="E51" s="335" t="str">
        <f>IF('CLINs &amp; Ceiling Rates'!F53="","",'CLINs &amp; Ceiling Rates'!F53)</f>
        <v/>
      </c>
      <c r="F51" s="388">
        <f>'Labor Loading Matrix'!D908</f>
        <v>0</v>
      </c>
      <c r="G51" s="389">
        <f>'CLINs &amp; Ceiling Rates'!N53</f>
        <v>0</v>
      </c>
      <c r="H51" s="389">
        <f t="shared" si="7"/>
        <v>0</v>
      </c>
      <c r="I51" s="96"/>
      <c r="J51" s="384">
        <f t="shared" si="8"/>
        <v>0</v>
      </c>
      <c r="K51" s="385">
        <f t="shared" si="9"/>
        <v>0</v>
      </c>
      <c r="L51" s="97"/>
      <c r="M51" s="373">
        <f t="shared" si="10"/>
        <v>0</v>
      </c>
      <c r="N51" s="374">
        <f t="shared" si="11"/>
        <v>0</v>
      </c>
      <c r="O51" s="374">
        <f t="shared" si="12"/>
        <v>0</v>
      </c>
      <c r="P51" s="374">
        <f t="shared" si="13"/>
        <v>0</v>
      </c>
    </row>
    <row r="52" spans="1:16" ht="15" hidden="1" customHeight="1" x14ac:dyDescent="0.25">
      <c r="A52" s="315">
        <f>'CLINs &amp; Ceiling Rates'!B54</f>
        <v>0</v>
      </c>
      <c r="B52" s="315">
        <f>'CLINs &amp; Ceiling Rates'!C54</f>
        <v>0</v>
      </c>
      <c r="C52" s="387" t="str">
        <f>'CLINs &amp; Ceiling Rates'!M54</f>
        <v/>
      </c>
      <c r="D52" s="335" t="str">
        <f>IF('CLINs &amp; Ceiling Rates'!E54="","",'CLINs &amp; Ceiling Rates'!E54)</f>
        <v/>
      </c>
      <c r="E52" s="335" t="str">
        <f>IF('CLINs &amp; Ceiling Rates'!F54="","",'CLINs &amp; Ceiling Rates'!F54)</f>
        <v/>
      </c>
      <c r="F52" s="388">
        <f>'Labor Loading Matrix'!D909</f>
        <v>0</v>
      </c>
      <c r="G52" s="389">
        <f>'CLINs &amp; Ceiling Rates'!N54</f>
        <v>0</v>
      </c>
      <c r="H52" s="389">
        <f t="shared" si="7"/>
        <v>0</v>
      </c>
      <c r="I52" s="96"/>
      <c r="J52" s="384">
        <f t="shared" si="8"/>
        <v>0</v>
      </c>
      <c r="K52" s="385">
        <f t="shared" si="9"/>
        <v>0</v>
      </c>
      <c r="L52" s="97"/>
      <c r="M52" s="373">
        <f t="shared" si="10"/>
        <v>0</v>
      </c>
      <c r="N52" s="374">
        <f t="shared" si="11"/>
        <v>0</v>
      </c>
      <c r="O52" s="374">
        <f t="shared" si="12"/>
        <v>0</v>
      </c>
      <c r="P52" s="374">
        <f t="shared" si="13"/>
        <v>0</v>
      </c>
    </row>
    <row r="53" spans="1:16" ht="15" hidden="1" customHeight="1" x14ac:dyDescent="0.25">
      <c r="A53" s="315">
        <f>'CLINs &amp; Ceiling Rates'!B55</f>
        <v>0</v>
      </c>
      <c r="B53" s="315">
        <f>'CLINs &amp; Ceiling Rates'!C55</f>
        <v>0</v>
      </c>
      <c r="C53" s="387" t="str">
        <f>'CLINs &amp; Ceiling Rates'!M55</f>
        <v/>
      </c>
      <c r="D53" s="335" t="str">
        <f>IF('CLINs &amp; Ceiling Rates'!E55="","",'CLINs &amp; Ceiling Rates'!E55)</f>
        <v/>
      </c>
      <c r="E53" s="335" t="str">
        <f>IF('CLINs &amp; Ceiling Rates'!F55="","",'CLINs &amp; Ceiling Rates'!F55)</f>
        <v/>
      </c>
      <c r="F53" s="388">
        <f>'Labor Loading Matrix'!D910</f>
        <v>0</v>
      </c>
      <c r="G53" s="389">
        <f>'CLINs &amp; Ceiling Rates'!N55</f>
        <v>0</v>
      </c>
      <c r="H53" s="389">
        <f t="shared" si="7"/>
        <v>0</v>
      </c>
      <c r="I53" s="96"/>
      <c r="J53" s="384">
        <f t="shared" si="8"/>
        <v>0</v>
      </c>
      <c r="K53" s="385">
        <f t="shared" si="9"/>
        <v>0</v>
      </c>
      <c r="L53" s="97"/>
      <c r="M53" s="373">
        <f t="shared" si="10"/>
        <v>0</v>
      </c>
      <c r="N53" s="374">
        <f t="shared" si="11"/>
        <v>0</v>
      </c>
      <c r="O53" s="374">
        <f t="shared" si="12"/>
        <v>0</v>
      </c>
      <c r="P53" s="374">
        <f t="shared" si="13"/>
        <v>0</v>
      </c>
    </row>
    <row r="54" spans="1:16" ht="15" hidden="1" customHeight="1" x14ac:dyDescent="0.25">
      <c r="A54" s="315">
        <f>'CLINs &amp; Ceiling Rates'!B56</f>
        <v>0</v>
      </c>
      <c r="B54" s="315">
        <f>'CLINs &amp; Ceiling Rates'!C56</f>
        <v>0</v>
      </c>
      <c r="C54" s="387" t="str">
        <f>'CLINs &amp; Ceiling Rates'!M56</f>
        <v/>
      </c>
      <c r="D54" s="335" t="str">
        <f>IF('CLINs &amp; Ceiling Rates'!E56="","",'CLINs &amp; Ceiling Rates'!E56)</f>
        <v/>
      </c>
      <c r="E54" s="335" t="str">
        <f>IF('CLINs &amp; Ceiling Rates'!F56="","",'CLINs &amp; Ceiling Rates'!F56)</f>
        <v/>
      </c>
      <c r="F54" s="388">
        <f>'Labor Loading Matrix'!D911</f>
        <v>0</v>
      </c>
      <c r="G54" s="389">
        <f>'CLINs &amp; Ceiling Rates'!N56</f>
        <v>0</v>
      </c>
      <c r="H54" s="389">
        <f t="shared" si="7"/>
        <v>0</v>
      </c>
      <c r="I54" s="96"/>
      <c r="J54" s="384">
        <f t="shared" si="8"/>
        <v>0</v>
      </c>
      <c r="K54" s="385">
        <f t="shared" si="9"/>
        <v>0</v>
      </c>
      <c r="L54" s="97"/>
      <c r="M54" s="373">
        <f t="shared" si="10"/>
        <v>0</v>
      </c>
      <c r="N54" s="374">
        <f t="shared" si="11"/>
        <v>0</v>
      </c>
      <c r="O54" s="374">
        <f t="shared" si="12"/>
        <v>0</v>
      </c>
      <c r="P54" s="374">
        <f t="shared" si="13"/>
        <v>0</v>
      </c>
    </row>
    <row r="55" spans="1:16" ht="15" hidden="1" customHeight="1" x14ac:dyDescent="0.25">
      <c r="A55" s="315">
        <f>'CLINs &amp; Ceiling Rates'!B57</f>
        <v>0</v>
      </c>
      <c r="B55" s="315">
        <f>'CLINs &amp; Ceiling Rates'!C57</f>
        <v>0</v>
      </c>
      <c r="C55" s="387" t="str">
        <f>'CLINs &amp; Ceiling Rates'!M57</f>
        <v/>
      </c>
      <c r="D55" s="335" t="str">
        <f>IF('CLINs &amp; Ceiling Rates'!E57="","",'CLINs &amp; Ceiling Rates'!E57)</f>
        <v/>
      </c>
      <c r="E55" s="335" t="str">
        <f>IF('CLINs &amp; Ceiling Rates'!F57="","",'CLINs &amp; Ceiling Rates'!F57)</f>
        <v/>
      </c>
      <c r="F55" s="388">
        <f>'Labor Loading Matrix'!D912</f>
        <v>0</v>
      </c>
      <c r="G55" s="389">
        <f>'CLINs &amp; Ceiling Rates'!N57</f>
        <v>0</v>
      </c>
      <c r="H55" s="389">
        <f t="shared" si="7"/>
        <v>0</v>
      </c>
      <c r="I55" s="96"/>
      <c r="J55" s="384">
        <f t="shared" si="8"/>
        <v>0</v>
      </c>
      <c r="K55" s="385">
        <f t="shared" si="9"/>
        <v>0</v>
      </c>
      <c r="L55" s="97"/>
      <c r="M55" s="373">
        <f t="shared" si="10"/>
        <v>0</v>
      </c>
      <c r="N55" s="374">
        <f t="shared" si="11"/>
        <v>0</v>
      </c>
      <c r="O55" s="374">
        <f t="shared" si="12"/>
        <v>0</v>
      </c>
      <c r="P55" s="374">
        <f t="shared" si="13"/>
        <v>0</v>
      </c>
    </row>
    <row r="56" spans="1:16" ht="15" hidden="1" customHeight="1" x14ac:dyDescent="0.25">
      <c r="A56" s="315">
        <f>'CLINs &amp; Ceiling Rates'!B58</f>
        <v>0</v>
      </c>
      <c r="B56" s="315">
        <f>'CLINs &amp; Ceiling Rates'!C58</f>
        <v>0</v>
      </c>
      <c r="C56" s="387" t="str">
        <f>'CLINs &amp; Ceiling Rates'!M58</f>
        <v/>
      </c>
      <c r="D56" s="335" t="str">
        <f>IF('CLINs &amp; Ceiling Rates'!E58="","",'CLINs &amp; Ceiling Rates'!E58)</f>
        <v/>
      </c>
      <c r="E56" s="335" t="str">
        <f>IF('CLINs &amp; Ceiling Rates'!F58="","",'CLINs &amp; Ceiling Rates'!F58)</f>
        <v/>
      </c>
      <c r="F56" s="388">
        <f>'Labor Loading Matrix'!D913</f>
        <v>0</v>
      </c>
      <c r="G56" s="389">
        <f>'CLINs &amp; Ceiling Rates'!N58</f>
        <v>0</v>
      </c>
      <c r="H56" s="389">
        <f t="shared" si="7"/>
        <v>0</v>
      </c>
      <c r="I56" s="96"/>
      <c r="J56" s="384">
        <f t="shared" si="8"/>
        <v>0</v>
      </c>
      <c r="K56" s="385">
        <f t="shared" si="9"/>
        <v>0</v>
      </c>
      <c r="L56" s="97"/>
      <c r="M56" s="373">
        <f t="shared" si="10"/>
        <v>0</v>
      </c>
      <c r="N56" s="374">
        <f t="shared" si="11"/>
        <v>0</v>
      </c>
      <c r="O56" s="374">
        <f t="shared" si="12"/>
        <v>0</v>
      </c>
      <c r="P56" s="374">
        <f t="shared" si="13"/>
        <v>0</v>
      </c>
    </row>
    <row r="57" spans="1:16" ht="15" hidden="1" customHeight="1" x14ac:dyDescent="0.25">
      <c r="A57" s="315">
        <f>'CLINs &amp; Ceiling Rates'!B59</f>
        <v>0</v>
      </c>
      <c r="B57" s="315">
        <f>'CLINs &amp; Ceiling Rates'!C59</f>
        <v>0</v>
      </c>
      <c r="C57" s="387" t="str">
        <f>'CLINs &amp; Ceiling Rates'!M59</f>
        <v/>
      </c>
      <c r="D57" s="335" t="str">
        <f>IF('CLINs &amp; Ceiling Rates'!E59="","",'CLINs &amp; Ceiling Rates'!E59)</f>
        <v/>
      </c>
      <c r="E57" s="335" t="str">
        <f>IF('CLINs &amp; Ceiling Rates'!F59="","",'CLINs &amp; Ceiling Rates'!F59)</f>
        <v/>
      </c>
      <c r="F57" s="388">
        <f>'Labor Loading Matrix'!D914</f>
        <v>0</v>
      </c>
      <c r="G57" s="389">
        <f>'CLINs &amp; Ceiling Rates'!N59</f>
        <v>0</v>
      </c>
      <c r="H57" s="389">
        <f t="shared" si="7"/>
        <v>0</v>
      </c>
      <c r="I57" s="96"/>
      <c r="J57" s="384">
        <f t="shared" si="8"/>
        <v>0</v>
      </c>
      <c r="K57" s="385">
        <f t="shared" si="9"/>
        <v>0</v>
      </c>
      <c r="L57" s="97"/>
      <c r="M57" s="373">
        <f t="shared" si="10"/>
        <v>0</v>
      </c>
      <c r="N57" s="374">
        <f t="shared" si="11"/>
        <v>0</v>
      </c>
      <c r="O57" s="374">
        <f t="shared" si="12"/>
        <v>0</v>
      </c>
      <c r="P57" s="374">
        <f t="shared" si="13"/>
        <v>0</v>
      </c>
    </row>
    <row r="58" spans="1:16" ht="15" hidden="1" customHeight="1" x14ac:dyDescent="0.25">
      <c r="A58" s="315">
        <f>'CLINs &amp; Ceiling Rates'!B60</f>
        <v>0</v>
      </c>
      <c r="B58" s="315">
        <f>'CLINs &amp; Ceiling Rates'!C60</f>
        <v>0</v>
      </c>
      <c r="C58" s="387" t="str">
        <f>'CLINs &amp; Ceiling Rates'!M60</f>
        <v/>
      </c>
      <c r="D58" s="335" t="str">
        <f>IF('CLINs &amp; Ceiling Rates'!E60="","",'CLINs &amp; Ceiling Rates'!E60)</f>
        <v/>
      </c>
      <c r="E58" s="335" t="str">
        <f>IF('CLINs &amp; Ceiling Rates'!F60="","",'CLINs &amp; Ceiling Rates'!F60)</f>
        <v/>
      </c>
      <c r="F58" s="388">
        <f>'Labor Loading Matrix'!D915</f>
        <v>0</v>
      </c>
      <c r="G58" s="389">
        <f>'CLINs &amp; Ceiling Rates'!N60</f>
        <v>0</v>
      </c>
      <c r="H58" s="389">
        <f t="shared" si="7"/>
        <v>0</v>
      </c>
      <c r="I58" s="96"/>
      <c r="J58" s="384">
        <f t="shared" si="8"/>
        <v>0</v>
      </c>
      <c r="K58" s="385">
        <f t="shared" si="9"/>
        <v>0</v>
      </c>
      <c r="L58" s="97"/>
      <c r="M58" s="373">
        <f t="shared" si="10"/>
        <v>0</v>
      </c>
      <c r="N58" s="374">
        <f t="shared" si="11"/>
        <v>0</v>
      </c>
      <c r="O58" s="374">
        <f t="shared" si="12"/>
        <v>0</v>
      </c>
      <c r="P58" s="374">
        <f t="shared" si="13"/>
        <v>0</v>
      </c>
    </row>
    <row r="59" spans="1:16" ht="15" hidden="1" customHeight="1" x14ac:dyDescent="0.25">
      <c r="A59" s="315">
        <f>'CLINs &amp; Ceiling Rates'!B61</f>
        <v>0</v>
      </c>
      <c r="B59" s="315">
        <f>'CLINs &amp; Ceiling Rates'!C61</f>
        <v>0</v>
      </c>
      <c r="C59" s="387" t="str">
        <f>'CLINs &amp; Ceiling Rates'!M61</f>
        <v/>
      </c>
      <c r="D59" s="335" t="str">
        <f>IF('CLINs &amp; Ceiling Rates'!E61="","",'CLINs &amp; Ceiling Rates'!E61)</f>
        <v/>
      </c>
      <c r="E59" s="335" t="str">
        <f>IF('CLINs &amp; Ceiling Rates'!F61="","",'CLINs &amp; Ceiling Rates'!F61)</f>
        <v/>
      </c>
      <c r="F59" s="388">
        <f>'Labor Loading Matrix'!D916</f>
        <v>0</v>
      </c>
      <c r="G59" s="389">
        <f>'CLINs &amp; Ceiling Rates'!N61</f>
        <v>0</v>
      </c>
      <c r="H59" s="389">
        <f t="shared" si="7"/>
        <v>0</v>
      </c>
      <c r="I59" s="96"/>
      <c r="J59" s="384">
        <f t="shared" si="8"/>
        <v>0</v>
      </c>
      <c r="K59" s="385">
        <f t="shared" si="9"/>
        <v>0</v>
      </c>
      <c r="L59" s="97"/>
      <c r="M59" s="373">
        <f t="shared" si="10"/>
        <v>0</v>
      </c>
      <c r="N59" s="374">
        <f t="shared" si="11"/>
        <v>0</v>
      </c>
      <c r="O59" s="374">
        <f t="shared" si="12"/>
        <v>0</v>
      </c>
      <c r="P59" s="374">
        <f t="shared" si="13"/>
        <v>0</v>
      </c>
    </row>
    <row r="60" spans="1:16" ht="15" hidden="1" customHeight="1" x14ac:dyDescent="0.25">
      <c r="A60" s="315">
        <f>'CLINs &amp; Ceiling Rates'!B62</f>
        <v>0</v>
      </c>
      <c r="B60" s="315">
        <f>'CLINs &amp; Ceiling Rates'!C62</f>
        <v>0</v>
      </c>
      <c r="C60" s="387" t="str">
        <f>'CLINs &amp; Ceiling Rates'!M62</f>
        <v/>
      </c>
      <c r="D60" s="335" t="str">
        <f>IF('CLINs &amp; Ceiling Rates'!E62="","",'CLINs &amp; Ceiling Rates'!E62)</f>
        <v/>
      </c>
      <c r="E60" s="335" t="str">
        <f>IF('CLINs &amp; Ceiling Rates'!F62="","",'CLINs &amp; Ceiling Rates'!F62)</f>
        <v/>
      </c>
      <c r="F60" s="388">
        <f>'Labor Loading Matrix'!D917</f>
        <v>0</v>
      </c>
      <c r="G60" s="389">
        <f>'CLINs &amp; Ceiling Rates'!N62</f>
        <v>0</v>
      </c>
      <c r="H60" s="389">
        <f t="shared" si="7"/>
        <v>0</v>
      </c>
      <c r="I60" s="96"/>
      <c r="J60" s="384">
        <f t="shared" si="8"/>
        <v>0</v>
      </c>
      <c r="K60" s="385">
        <f t="shared" si="9"/>
        <v>0</v>
      </c>
      <c r="L60" s="97"/>
      <c r="M60" s="373">
        <f t="shared" si="10"/>
        <v>0</v>
      </c>
      <c r="N60" s="374">
        <f t="shared" si="11"/>
        <v>0</v>
      </c>
      <c r="O60" s="374">
        <f t="shared" si="12"/>
        <v>0</v>
      </c>
      <c r="P60" s="374">
        <f t="shared" si="13"/>
        <v>0</v>
      </c>
    </row>
    <row r="61" spans="1:16" ht="15" hidden="1" customHeight="1" x14ac:dyDescent="0.25">
      <c r="A61" s="315">
        <f>'CLINs &amp; Ceiling Rates'!B63</f>
        <v>0</v>
      </c>
      <c r="B61" s="315">
        <f>'CLINs &amp; Ceiling Rates'!C63</f>
        <v>0</v>
      </c>
      <c r="C61" s="387" t="str">
        <f>'CLINs &amp; Ceiling Rates'!M63</f>
        <v/>
      </c>
      <c r="D61" s="335" t="str">
        <f>IF('CLINs &amp; Ceiling Rates'!E63="","",'CLINs &amp; Ceiling Rates'!E63)</f>
        <v/>
      </c>
      <c r="E61" s="335" t="str">
        <f>IF('CLINs &amp; Ceiling Rates'!F63="","",'CLINs &amp; Ceiling Rates'!F63)</f>
        <v/>
      </c>
      <c r="F61" s="388">
        <f>'Labor Loading Matrix'!D918</f>
        <v>0</v>
      </c>
      <c r="G61" s="389">
        <f>'CLINs &amp; Ceiling Rates'!N63</f>
        <v>0</v>
      </c>
      <c r="H61" s="389">
        <f t="shared" si="7"/>
        <v>0</v>
      </c>
      <c r="I61" s="96"/>
      <c r="J61" s="384">
        <f t="shared" si="8"/>
        <v>0</v>
      </c>
      <c r="K61" s="385">
        <f t="shared" si="9"/>
        <v>0</v>
      </c>
      <c r="L61" s="97"/>
      <c r="M61" s="373">
        <f t="shared" si="10"/>
        <v>0</v>
      </c>
      <c r="N61" s="374">
        <f t="shared" si="11"/>
        <v>0</v>
      </c>
      <c r="O61" s="374">
        <f t="shared" si="12"/>
        <v>0</v>
      </c>
      <c r="P61" s="374">
        <f t="shared" si="13"/>
        <v>0</v>
      </c>
    </row>
    <row r="62" spans="1:16" ht="15" hidden="1" customHeight="1" x14ac:dyDescent="0.25">
      <c r="A62" s="315">
        <f>'CLINs &amp; Ceiling Rates'!B64</f>
        <v>0</v>
      </c>
      <c r="B62" s="315">
        <f>'CLINs &amp; Ceiling Rates'!C64</f>
        <v>0</v>
      </c>
      <c r="C62" s="387" t="str">
        <f>'CLINs &amp; Ceiling Rates'!M64</f>
        <v/>
      </c>
      <c r="D62" s="335" t="str">
        <f>IF('CLINs &amp; Ceiling Rates'!E64="","",'CLINs &amp; Ceiling Rates'!E64)</f>
        <v/>
      </c>
      <c r="E62" s="335" t="str">
        <f>IF('CLINs &amp; Ceiling Rates'!F64="","",'CLINs &amp; Ceiling Rates'!F64)</f>
        <v/>
      </c>
      <c r="F62" s="388">
        <f>'Labor Loading Matrix'!D919</f>
        <v>0</v>
      </c>
      <c r="G62" s="389">
        <f>'CLINs &amp; Ceiling Rates'!N64</f>
        <v>0</v>
      </c>
      <c r="H62" s="389">
        <f t="shared" si="7"/>
        <v>0</v>
      </c>
      <c r="I62" s="96"/>
      <c r="J62" s="384">
        <f t="shared" si="8"/>
        <v>0</v>
      </c>
      <c r="K62" s="385">
        <f t="shared" si="9"/>
        <v>0</v>
      </c>
      <c r="L62" s="97"/>
      <c r="M62" s="373">
        <f t="shared" si="10"/>
        <v>0</v>
      </c>
      <c r="N62" s="374">
        <f t="shared" si="11"/>
        <v>0</v>
      </c>
      <c r="O62" s="374">
        <f t="shared" si="12"/>
        <v>0</v>
      </c>
      <c r="P62" s="374">
        <f t="shared" si="13"/>
        <v>0</v>
      </c>
    </row>
    <row r="63" spans="1:16" ht="15" hidden="1" customHeight="1" x14ac:dyDescent="0.25">
      <c r="A63" s="315">
        <f>'CLINs &amp; Ceiling Rates'!B65</f>
        <v>0</v>
      </c>
      <c r="B63" s="315">
        <f>'CLINs &amp; Ceiling Rates'!C65</f>
        <v>0</v>
      </c>
      <c r="C63" s="387" t="str">
        <f>'CLINs &amp; Ceiling Rates'!M65</f>
        <v/>
      </c>
      <c r="D63" s="335" t="str">
        <f>IF('CLINs &amp; Ceiling Rates'!E65="","",'CLINs &amp; Ceiling Rates'!E65)</f>
        <v/>
      </c>
      <c r="E63" s="335" t="str">
        <f>IF('CLINs &amp; Ceiling Rates'!F65="","",'CLINs &amp; Ceiling Rates'!F65)</f>
        <v/>
      </c>
      <c r="F63" s="388">
        <f>'Labor Loading Matrix'!D920</f>
        <v>0</v>
      </c>
      <c r="G63" s="389">
        <f>'CLINs &amp; Ceiling Rates'!N65</f>
        <v>0</v>
      </c>
      <c r="H63" s="389">
        <f t="shared" si="7"/>
        <v>0</v>
      </c>
      <c r="I63" s="96"/>
      <c r="J63" s="384">
        <f t="shared" si="8"/>
        <v>0</v>
      </c>
      <c r="K63" s="385">
        <f t="shared" si="9"/>
        <v>0</v>
      </c>
      <c r="L63" s="97"/>
      <c r="M63" s="373">
        <f t="shared" si="10"/>
        <v>0</v>
      </c>
      <c r="N63" s="374">
        <f t="shared" si="11"/>
        <v>0</v>
      </c>
      <c r="O63" s="374">
        <f t="shared" si="12"/>
        <v>0</v>
      </c>
      <c r="P63" s="374">
        <f t="shared" si="13"/>
        <v>0</v>
      </c>
    </row>
    <row r="64" spans="1:16" ht="15" hidden="1" customHeight="1" x14ac:dyDescent="0.25">
      <c r="A64" s="315">
        <f>'CLINs &amp; Ceiling Rates'!B66</f>
        <v>0</v>
      </c>
      <c r="B64" s="315">
        <f>'CLINs &amp; Ceiling Rates'!C66</f>
        <v>0</v>
      </c>
      <c r="C64" s="387" t="str">
        <f>'CLINs &amp; Ceiling Rates'!M66</f>
        <v/>
      </c>
      <c r="D64" s="335" t="str">
        <f>IF('CLINs &amp; Ceiling Rates'!E66="","",'CLINs &amp; Ceiling Rates'!E66)</f>
        <v/>
      </c>
      <c r="E64" s="335" t="str">
        <f>IF('CLINs &amp; Ceiling Rates'!F66="","",'CLINs &amp; Ceiling Rates'!F66)</f>
        <v/>
      </c>
      <c r="F64" s="388">
        <f>'Labor Loading Matrix'!D921</f>
        <v>0</v>
      </c>
      <c r="G64" s="389">
        <f>'CLINs &amp; Ceiling Rates'!N66</f>
        <v>0</v>
      </c>
      <c r="H64" s="389">
        <f t="shared" si="7"/>
        <v>0</v>
      </c>
      <c r="I64" s="96"/>
      <c r="J64" s="384">
        <f t="shared" si="8"/>
        <v>0</v>
      </c>
      <c r="K64" s="385">
        <f t="shared" si="9"/>
        <v>0</v>
      </c>
      <c r="L64" s="97"/>
      <c r="M64" s="373">
        <f t="shared" si="10"/>
        <v>0</v>
      </c>
      <c r="N64" s="374">
        <f t="shared" si="11"/>
        <v>0</v>
      </c>
      <c r="O64" s="374">
        <f t="shared" si="12"/>
        <v>0</v>
      </c>
      <c r="P64" s="374">
        <f t="shared" si="13"/>
        <v>0</v>
      </c>
    </row>
    <row r="65" spans="1:16" ht="15" hidden="1" customHeight="1" x14ac:dyDescent="0.25">
      <c r="A65" s="315">
        <f>'CLINs &amp; Ceiling Rates'!B67</f>
        <v>0</v>
      </c>
      <c r="B65" s="315">
        <f>'CLINs &amp; Ceiling Rates'!C67</f>
        <v>0</v>
      </c>
      <c r="C65" s="387" t="str">
        <f>'CLINs &amp; Ceiling Rates'!M67</f>
        <v/>
      </c>
      <c r="D65" s="335" t="str">
        <f>IF('CLINs &amp; Ceiling Rates'!E67="","",'CLINs &amp; Ceiling Rates'!E67)</f>
        <v/>
      </c>
      <c r="E65" s="335" t="str">
        <f>IF('CLINs &amp; Ceiling Rates'!F67="","",'CLINs &amp; Ceiling Rates'!F67)</f>
        <v/>
      </c>
      <c r="F65" s="388">
        <f>'Labor Loading Matrix'!D922</f>
        <v>0</v>
      </c>
      <c r="G65" s="389">
        <f>'CLINs &amp; Ceiling Rates'!N67</f>
        <v>0</v>
      </c>
      <c r="H65" s="389">
        <f t="shared" si="7"/>
        <v>0</v>
      </c>
      <c r="I65" s="96"/>
      <c r="J65" s="384">
        <f t="shared" si="8"/>
        <v>0</v>
      </c>
      <c r="K65" s="385">
        <f t="shared" si="9"/>
        <v>0</v>
      </c>
      <c r="L65" s="97"/>
      <c r="M65" s="373">
        <f t="shared" si="10"/>
        <v>0</v>
      </c>
      <c r="N65" s="374">
        <f t="shared" si="11"/>
        <v>0</v>
      </c>
      <c r="O65" s="374">
        <f t="shared" si="12"/>
        <v>0</v>
      </c>
      <c r="P65" s="374">
        <f t="shared" si="13"/>
        <v>0</v>
      </c>
    </row>
    <row r="66" spans="1:16" ht="15" hidden="1" customHeight="1" x14ac:dyDescent="0.25">
      <c r="A66" s="315">
        <f>'CLINs &amp; Ceiling Rates'!B68</f>
        <v>0</v>
      </c>
      <c r="B66" s="315">
        <f>'CLINs &amp; Ceiling Rates'!C68</f>
        <v>0</v>
      </c>
      <c r="C66" s="387" t="str">
        <f>'CLINs &amp; Ceiling Rates'!M68</f>
        <v/>
      </c>
      <c r="D66" s="335" t="str">
        <f>IF('CLINs &amp; Ceiling Rates'!E68="","",'CLINs &amp; Ceiling Rates'!E68)</f>
        <v/>
      </c>
      <c r="E66" s="335" t="str">
        <f>IF('CLINs &amp; Ceiling Rates'!F68="","",'CLINs &amp; Ceiling Rates'!F68)</f>
        <v/>
      </c>
      <c r="F66" s="388">
        <f>'Labor Loading Matrix'!D923</f>
        <v>0</v>
      </c>
      <c r="G66" s="389">
        <f>'CLINs &amp; Ceiling Rates'!N68</f>
        <v>0</v>
      </c>
      <c r="H66" s="389">
        <f t="shared" si="7"/>
        <v>0</v>
      </c>
      <c r="I66" s="96"/>
      <c r="J66" s="384">
        <f t="shared" si="8"/>
        <v>0</v>
      </c>
      <c r="K66" s="385">
        <f t="shared" si="9"/>
        <v>0</v>
      </c>
      <c r="L66" s="97"/>
      <c r="M66" s="373">
        <f t="shared" si="10"/>
        <v>0</v>
      </c>
      <c r="N66" s="374">
        <f t="shared" si="11"/>
        <v>0</v>
      </c>
      <c r="O66" s="374">
        <f t="shared" si="12"/>
        <v>0</v>
      </c>
      <c r="P66" s="374">
        <f t="shared" si="13"/>
        <v>0</v>
      </c>
    </row>
    <row r="67" spans="1:16" ht="15" hidden="1" customHeight="1" x14ac:dyDescent="0.25">
      <c r="A67" s="315">
        <f>'CLINs &amp; Ceiling Rates'!B69</f>
        <v>0</v>
      </c>
      <c r="B67" s="315">
        <f>'CLINs &amp; Ceiling Rates'!C69</f>
        <v>0</v>
      </c>
      <c r="C67" s="387" t="str">
        <f>'CLINs &amp; Ceiling Rates'!M69</f>
        <v/>
      </c>
      <c r="D67" s="335" t="str">
        <f>IF('CLINs &amp; Ceiling Rates'!E69="","",'CLINs &amp; Ceiling Rates'!E69)</f>
        <v/>
      </c>
      <c r="E67" s="335" t="str">
        <f>IF('CLINs &amp; Ceiling Rates'!F69="","",'CLINs &amp; Ceiling Rates'!F69)</f>
        <v/>
      </c>
      <c r="F67" s="388">
        <f>'Labor Loading Matrix'!D924</f>
        <v>0</v>
      </c>
      <c r="G67" s="389">
        <f>'CLINs &amp; Ceiling Rates'!N69</f>
        <v>0</v>
      </c>
      <c r="H67" s="389">
        <f t="shared" si="7"/>
        <v>0</v>
      </c>
      <c r="I67" s="96"/>
      <c r="J67" s="384">
        <f t="shared" si="8"/>
        <v>0</v>
      </c>
      <c r="K67" s="385">
        <f t="shared" si="9"/>
        <v>0</v>
      </c>
      <c r="L67" s="97"/>
      <c r="M67" s="373">
        <f t="shared" si="10"/>
        <v>0</v>
      </c>
      <c r="N67" s="374">
        <f t="shared" si="11"/>
        <v>0</v>
      </c>
      <c r="O67" s="374">
        <f t="shared" si="12"/>
        <v>0</v>
      </c>
      <c r="P67" s="374">
        <f t="shared" si="13"/>
        <v>0</v>
      </c>
    </row>
    <row r="68" spans="1:16" ht="15" hidden="1" customHeight="1" x14ac:dyDescent="0.25">
      <c r="A68" s="315">
        <f>'CLINs &amp; Ceiling Rates'!B70</f>
        <v>0</v>
      </c>
      <c r="B68" s="315">
        <f>'CLINs &amp; Ceiling Rates'!C70</f>
        <v>0</v>
      </c>
      <c r="C68" s="387" t="str">
        <f>'CLINs &amp; Ceiling Rates'!M70</f>
        <v/>
      </c>
      <c r="D68" s="335" t="str">
        <f>IF('CLINs &amp; Ceiling Rates'!E70="","",'CLINs &amp; Ceiling Rates'!E70)</f>
        <v/>
      </c>
      <c r="E68" s="335" t="str">
        <f>IF('CLINs &amp; Ceiling Rates'!F70="","",'CLINs &amp; Ceiling Rates'!F70)</f>
        <v/>
      </c>
      <c r="F68" s="388">
        <f>'Labor Loading Matrix'!D925</f>
        <v>0</v>
      </c>
      <c r="G68" s="389">
        <f>'CLINs &amp; Ceiling Rates'!N70</f>
        <v>0</v>
      </c>
      <c r="H68" s="389">
        <f t="shared" si="7"/>
        <v>0</v>
      </c>
      <c r="I68" s="96"/>
      <c r="J68" s="384">
        <f t="shared" si="8"/>
        <v>0</v>
      </c>
      <c r="K68" s="385">
        <f t="shared" si="9"/>
        <v>0</v>
      </c>
      <c r="L68" s="97"/>
      <c r="M68" s="373">
        <f t="shared" si="10"/>
        <v>0</v>
      </c>
      <c r="N68" s="374">
        <f t="shared" si="11"/>
        <v>0</v>
      </c>
      <c r="O68" s="374">
        <f t="shared" si="12"/>
        <v>0</v>
      </c>
      <c r="P68" s="374">
        <f t="shared" si="13"/>
        <v>0</v>
      </c>
    </row>
    <row r="69" spans="1:16" ht="15" hidden="1" customHeight="1" x14ac:dyDescent="0.25">
      <c r="A69" s="315">
        <f>'CLINs &amp; Ceiling Rates'!B71</f>
        <v>0</v>
      </c>
      <c r="B69" s="315">
        <f>'CLINs &amp; Ceiling Rates'!C71</f>
        <v>0</v>
      </c>
      <c r="C69" s="387" t="str">
        <f>'CLINs &amp; Ceiling Rates'!M71</f>
        <v/>
      </c>
      <c r="D69" s="335" t="str">
        <f>IF('CLINs &amp; Ceiling Rates'!E71="","",'CLINs &amp; Ceiling Rates'!E71)</f>
        <v/>
      </c>
      <c r="E69" s="335" t="str">
        <f>IF('CLINs &amp; Ceiling Rates'!F71="","",'CLINs &amp; Ceiling Rates'!F71)</f>
        <v/>
      </c>
      <c r="F69" s="388">
        <f>'Labor Loading Matrix'!D926</f>
        <v>0</v>
      </c>
      <c r="G69" s="389">
        <f>'CLINs &amp; Ceiling Rates'!N71</f>
        <v>0</v>
      </c>
      <c r="H69" s="389">
        <f t="shared" si="7"/>
        <v>0</v>
      </c>
      <c r="I69" s="96"/>
      <c r="J69" s="384">
        <f t="shared" si="8"/>
        <v>0</v>
      </c>
      <c r="K69" s="385">
        <f t="shared" si="9"/>
        <v>0</v>
      </c>
      <c r="L69" s="97"/>
      <c r="M69" s="373">
        <f t="shared" si="10"/>
        <v>0</v>
      </c>
      <c r="N69" s="374">
        <f t="shared" si="11"/>
        <v>0</v>
      </c>
      <c r="O69" s="374">
        <f t="shared" si="12"/>
        <v>0</v>
      </c>
      <c r="P69" s="374">
        <f t="shared" si="13"/>
        <v>0</v>
      </c>
    </row>
    <row r="70" spans="1:16" ht="15" hidden="1" customHeight="1" x14ac:dyDescent="0.25">
      <c r="A70" s="315">
        <f>'CLINs &amp; Ceiling Rates'!B72</f>
        <v>0</v>
      </c>
      <c r="B70" s="315">
        <f>'CLINs &amp; Ceiling Rates'!C72</f>
        <v>0</v>
      </c>
      <c r="C70" s="387" t="str">
        <f>'CLINs &amp; Ceiling Rates'!M72</f>
        <v/>
      </c>
      <c r="D70" s="335" t="str">
        <f>IF('CLINs &amp; Ceiling Rates'!E72="","",'CLINs &amp; Ceiling Rates'!E72)</f>
        <v/>
      </c>
      <c r="E70" s="335" t="str">
        <f>IF('CLINs &amp; Ceiling Rates'!F72="","",'CLINs &amp; Ceiling Rates'!F72)</f>
        <v/>
      </c>
      <c r="F70" s="388">
        <f>'Labor Loading Matrix'!D927</f>
        <v>0</v>
      </c>
      <c r="G70" s="389">
        <f>'CLINs &amp; Ceiling Rates'!N72</f>
        <v>0</v>
      </c>
      <c r="H70" s="389">
        <f t="shared" si="7"/>
        <v>0</v>
      </c>
      <c r="I70" s="96"/>
      <c r="J70" s="384">
        <f t="shared" si="8"/>
        <v>0</v>
      </c>
      <c r="K70" s="385">
        <f t="shared" si="9"/>
        <v>0</v>
      </c>
      <c r="L70" s="97"/>
      <c r="M70" s="373">
        <f t="shared" ref="M70:M101" si="14">IF(D70&lt;&gt;"Subcontractor",F70/F$216, 0)</f>
        <v>0</v>
      </c>
      <c r="N70" s="374">
        <f t="shared" ref="N70:N101" si="15">IFERROR(IF(D70="Subcontractor",F70/F$216, 0),0)</f>
        <v>0</v>
      </c>
      <c r="O70" s="374">
        <f t="shared" ref="O70:O101" si="16">IFERROR(IF(D70&lt;&gt;"Subcontractor",$K70/$K$216, 0),0)</f>
        <v>0</v>
      </c>
      <c r="P70" s="374">
        <f t="shared" ref="P70:P101" si="17">IFERROR(IF(D70="Subcontractor",$K70/$K$216, 0),0)</f>
        <v>0</v>
      </c>
    </row>
    <row r="71" spans="1:16" ht="15" hidden="1" customHeight="1" x14ac:dyDescent="0.25">
      <c r="A71" s="315">
        <f>'CLINs &amp; Ceiling Rates'!B73</f>
        <v>0</v>
      </c>
      <c r="B71" s="315">
        <f>'CLINs &amp; Ceiling Rates'!C73</f>
        <v>0</v>
      </c>
      <c r="C71" s="387" t="str">
        <f>'CLINs &amp; Ceiling Rates'!M73</f>
        <v/>
      </c>
      <c r="D71" s="335" t="str">
        <f>IF('CLINs &amp; Ceiling Rates'!E73="","",'CLINs &amp; Ceiling Rates'!E73)</f>
        <v/>
      </c>
      <c r="E71" s="335" t="str">
        <f>IF('CLINs &amp; Ceiling Rates'!F73="","",'CLINs &amp; Ceiling Rates'!F73)</f>
        <v/>
      </c>
      <c r="F71" s="388">
        <f>'Labor Loading Matrix'!D928</f>
        <v>0</v>
      </c>
      <c r="G71" s="389">
        <f>'CLINs &amp; Ceiling Rates'!N73</f>
        <v>0</v>
      </c>
      <c r="H71" s="389">
        <f t="shared" si="7"/>
        <v>0</v>
      </c>
      <c r="I71" s="96"/>
      <c r="J71" s="384">
        <f t="shared" si="8"/>
        <v>0</v>
      </c>
      <c r="K71" s="385">
        <f t="shared" si="9"/>
        <v>0</v>
      </c>
      <c r="L71" s="97"/>
      <c r="M71" s="373">
        <f t="shared" si="14"/>
        <v>0</v>
      </c>
      <c r="N71" s="374">
        <f t="shared" si="15"/>
        <v>0</v>
      </c>
      <c r="O71" s="374">
        <f t="shared" si="16"/>
        <v>0</v>
      </c>
      <c r="P71" s="374">
        <f t="shared" si="17"/>
        <v>0</v>
      </c>
    </row>
    <row r="72" spans="1:16" ht="15" hidden="1" customHeight="1" x14ac:dyDescent="0.25">
      <c r="A72" s="315">
        <f>'CLINs &amp; Ceiling Rates'!B74</f>
        <v>0</v>
      </c>
      <c r="B72" s="315">
        <f>'CLINs &amp; Ceiling Rates'!C74</f>
        <v>0</v>
      </c>
      <c r="C72" s="387" t="str">
        <f>'CLINs &amp; Ceiling Rates'!M74</f>
        <v/>
      </c>
      <c r="D72" s="335" t="str">
        <f>IF('CLINs &amp; Ceiling Rates'!E74="","",'CLINs &amp; Ceiling Rates'!E74)</f>
        <v/>
      </c>
      <c r="E72" s="335" t="str">
        <f>IF('CLINs &amp; Ceiling Rates'!F74="","",'CLINs &amp; Ceiling Rates'!F74)</f>
        <v/>
      </c>
      <c r="F72" s="388">
        <f>'Labor Loading Matrix'!D929</f>
        <v>0</v>
      </c>
      <c r="G72" s="389">
        <f>'CLINs &amp; Ceiling Rates'!N74</f>
        <v>0</v>
      </c>
      <c r="H72" s="389">
        <f t="shared" si="7"/>
        <v>0</v>
      </c>
      <c r="I72" s="96"/>
      <c r="J72" s="384">
        <f t="shared" si="8"/>
        <v>0</v>
      </c>
      <c r="K72" s="385">
        <f t="shared" si="9"/>
        <v>0</v>
      </c>
      <c r="L72" s="97"/>
      <c r="M72" s="373">
        <f t="shared" si="14"/>
        <v>0</v>
      </c>
      <c r="N72" s="374">
        <f t="shared" si="15"/>
        <v>0</v>
      </c>
      <c r="O72" s="374">
        <f t="shared" si="16"/>
        <v>0</v>
      </c>
      <c r="P72" s="374">
        <f t="shared" si="17"/>
        <v>0</v>
      </c>
    </row>
    <row r="73" spans="1:16" ht="15" hidden="1" customHeight="1" x14ac:dyDescent="0.25">
      <c r="A73" s="315">
        <f>'CLINs &amp; Ceiling Rates'!B75</f>
        <v>0</v>
      </c>
      <c r="B73" s="315">
        <f>'CLINs &amp; Ceiling Rates'!C75</f>
        <v>0</v>
      </c>
      <c r="C73" s="387" t="str">
        <f>'CLINs &amp; Ceiling Rates'!M75</f>
        <v/>
      </c>
      <c r="D73" s="335" t="str">
        <f>IF('CLINs &amp; Ceiling Rates'!E75="","",'CLINs &amp; Ceiling Rates'!E75)</f>
        <v/>
      </c>
      <c r="E73" s="335" t="str">
        <f>IF('CLINs &amp; Ceiling Rates'!F75="","",'CLINs &amp; Ceiling Rates'!F75)</f>
        <v/>
      </c>
      <c r="F73" s="388">
        <f>'Labor Loading Matrix'!D930</f>
        <v>0</v>
      </c>
      <c r="G73" s="389">
        <f>'CLINs &amp; Ceiling Rates'!N75</f>
        <v>0</v>
      </c>
      <c r="H73" s="389">
        <f t="shared" si="7"/>
        <v>0</v>
      </c>
      <c r="I73" s="96"/>
      <c r="J73" s="384">
        <f t="shared" si="8"/>
        <v>0</v>
      </c>
      <c r="K73" s="385">
        <f t="shared" si="9"/>
        <v>0</v>
      </c>
      <c r="L73" s="97"/>
      <c r="M73" s="373">
        <f t="shared" si="14"/>
        <v>0</v>
      </c>
      <c r="N73" s="374">
        <f t="shared" si="15"/>
        <v>0</v>
      </c>
      <c r="O73" s="374">
        <f t="shared" si="16"/>
        <v>0</v>
      </c>
      <c r="P73" s="374">
        <f t="shared" si="17"/>
        <v>0</v>
      </c>
    </row>
    <row r="74" spans="1:16" ht="15" hidden="1" customHeight="1" x14ac:dyDescent="0.25">
      <c r="A74" s="315">
        <f>'CLINs &amp; Ceiling Rates'!B76</f>
        <v>0</v>
      </c>
      <c r="B74" s="315">
        <f>'CLINs &amp; Ceiling Rates'!C76</f>
        <v>0</v>
      </c>
      <c r="C74" s="387" t="str">
        <f>'CLINs &amp; Ceiling Rates'!M76</f>
        <v/>
      </c>
      <c r="D74" s="335" t="str">
        <f>IF('CLINs &amp; Ceiling Rates'!E76="","",'CLINs &amp; Ceiling Rates'!E76)</f>
        <v/>
      </c>
      <c r="E74" s="335" t="str">
        <f>IF('CLINs &amp; Ceiling Rates'!F76="","",'CLINs &amp; Ceiling Rates'!F76)</f>
        <v/>
      </c>
      <c r="F74" s="388">
        <f>'Labor Loading Matrix'!D931</f>
        <v>0</v>
      </c>
      <c r="G74" s="389">
        <f>'CLINs &amp; Ceiling Rates'!N76</f>
        <v>0</v>
      </c>
      <c r="H74" s="389">
        <f t="shared" si="7"/>
        <v>0</v>
      </c>
      <c r="I74" s="96"/>
      <c r="J74" s="384">
        <f t="shared" si="8"/>
        <v>0</v>
      </c>
      <c r="K74" s="385">
        <f t="shared" si="9"/>
        <v>0</v>
      </c>
      <c r="L74" s="97"/>
      <c r="M74" s="373">
        <f t="shared" si="14"/>
        <v>0</v>
      </c>
      <c r="N74" s="374">
        <f t="shared" si="15"/>
        <v>0</v>
      </c>
      <c r="O74" s="374">
        <f t="shared" si="16"/>
        <v>0</v>
      </c>
      <c r="P74" s="374">
        <f t="shared" si="17"/>
        <v>0</v>
      </c>
    </row>
    <row r="75" spans="1:16" ht="15" hidden="1" customHeight="1" x14ac:dyDescent="0.25">
      <c r="A75" s="315">
        <f>'CLINs &amp; Ceiling Rates'!B77</f>
        <v>0</v>
      </c>
      <c r="B75" s="315">
        <f>'CLINs &amp; Ceiling Rates'!C77</f>
        <v>0</v>
      </c>
      <c r="C75" s="387" t="str">
        <f>'CLINs &amp; Ceiling Rates'!M77</f>
        <v/>
      </c>
      <c r="D75" s="335" t="str">
        <f>IF('CLINs &amp; Ceiling Rates'!E77="","",'CLINs &amp; Ceiling Rates'!E77)</f>
        <v/>
      </c>
      <c r="E75" s="335" t="str">
        <f>IF('CLINs &amp; Ceiling Rates'!F77="","",'CLINs &amp; Ceiling Rates'!F77)</f>
        <v/>
      </c>
      <c r="F75" s="388">
        <f>'Labor Loading Matrix'!D932</f>
        <v>0</v>
      </c>
      <c r="G75" s="389">
        <f>'CLINs &amp; Ceiling Rates'!N77</f>
        <v>0</v>
      </c>
      <c r="H75" s="389">
        <f t="shared" si="7"/>
        <v>0</v>
      </c>
      <c r="I75" s="96"/>
      <c r="J75" s="384">
        <f t="shared" si="8"/>
        <v>0</v>
      </c>
      <c r="K75" s="385">
        <f t="shared" si="9"/>
        <v>0</v>
      </c>
      <c r="L75" s="97"/>
      <c r="M75" s="373">
        <f t="shared" si="14"/>
        <v>0</v>
      </c>
      <c r="N75" s="374">
        <f t="shared" si="15"/>
        <v>0</v>
      </c>
      <c r="O75" s="374">
        <f t="shared" si="16"/>
        <v>0</v>
      </c>
      <c r="P75" s="374">
        <f t="shared" si="17"/>
        <v>0</v>
      </c>
    </row>
    <row r="76" spans="1:16" ht="15" hidden="1" customHeight="1" x14ac:dyDescent="0.25">
      <c r="A76" s="315">
        <f>'CLINs &amp; Ceiling Rates'!B78</f>
        <v>0</v>
      </c>
      <c r="B76" s="315">
        <f>'CLINs &amp; Ceiling Rates'!C78</f>
        <v>0</v>
      </c>
      <c r="C76" s="387" t="str">
        <f>'CLINs &amp; Ceiling Rates'!M78</f>
        <v/>
      </c>
      <c r="D76" s="335" t="str">
        <f>IF('CLINs &amp; Ceiling Rates'!E78="","",'CLINs &amp; Ceiling Rates'!E78)</f>
        <v/>
      </c>
      <c r="E76" s="335" t="str">
        <f>IF('CLINs &amp; Ceiling Rates'!F78="","",'CLINs &amp; Ceiling Rates'!F78)</f>
        <v/>
      </c>
      <c r="F76" s="388">
        <f>'Labor Loading Matrix'!D933</f>
        <v>0</v>
      </c>
      <c r="G76" s="389">
        <f>'CLINs &amp; Ceiling Rates'!N78</f>
        <v>0</v>
      </c>
      <c r="H76" s="389">
        <f t="shared" si="7"/>
        <v>0</v>
      </c>
      <c r="I76" s="96"/>
      <c r="J76" s="384">
        <f t="shared" si="8"/>
        <v>0</v>
      </c>
      <c r="K76" s="385">
        <f t="shared" si="9"/>
        <v>0</v>
      </c>
      <c r="L76" s="97"/>
      <c r="M76" s="373">
        <f t="shared" si="14"/>
        <v>0</v>
      </c>
      <c r="N76" s="374">
        <f t="shared" si="15"/>
        <v>0</v>
      </c>
      <c r="O76" s="374">
        <f t="shared" si="16"/>
        <v>0</v>
      </c>
      <c r="P76" s="374">
        <f t="shared" si="17"/>
        <v>0</v>
      </c>
    </row>
    <row r="77" spans="1:16" ht="15" hidden="1" customHeight="1" x14ac:dyDescent="0.25">
      <c r="A77" s="315">
        <f>'CLINs &amp; Ceiling Rates'!B79</f>
        <v>0</v>
      </c>
      <c r="B77" s="315">
        <f>'CLINs &amp; Ceiling Rates'!C79</f>
        <v>0</v>
      </c>
      <c r="C77" s="387" t="str">
        <f>'CLINs &amp; Ceiling Rates'!M79</f>
        <v/>
      </c>
      <c r="D77" s="335" t="str">
        <f>IF('CLINs &amp; Ceiling Rates'!E79="","",'CLINs &amp; Ceiling Rates'!E79)</f>
        <v/>
      </c>
      <c r="E77" s="335" t="str">
        <f>IF('CLINs &amp; Ceiling Rates'!F79="","",'CLINs &amp; Ceiling Rates'!F79)</f>
        <v/>
      </c>
      <c r="F77" s="388">
        <f>'Labor Loading Matrix'!D934</f>
        <v>0</v>
      </c>
      <c r="G77" s="389">
        <f>'CLINs &amp; Ceiling Rates'!N79</f>
        <v>0</v>
      </c>
      <c r="H77" s="389">
        <f t="shared" si="7"/>
        <v>0</v>
      </c>
      <c r="I77" s="96"/>
      <c r="J77" s="384">
        <f t="shared" si="8"/>
        <v>0</v>
      </c>
      <c r="K77" s="385">
        <f t="shared" si="9"/>
        <v>0</v>
      </c>
      <c r="L77" s="97"/>
      <c r="M77" s="373">
        <f t="shared" si="14"/>
        <v>0</v>
      </c>
      <c r="N77" s="374">
        <f t="shared" si="15"/>
        <v>0</v>
      </c>
      <c r="O77" s="374">
        <f t="shared" si="16"/>
        <v>0</v>
      </c>
      <c r="P77" s="374">
        <f t="shared" si="17"/>
        <v>0</v>
      </c>
    </row>
    <row r="78" spans="1:16" ht="15" hidden="1" customHeight="1" x14ac:dyDescent="0.25">
      <c r="A78" s="315">
        <f>'CLINs &amp; Ceiling Rates'!B80</f>
        <v>0</v>
      </c>
      <c r="B78" s="315">
        <f>'CLINs &amp; Ceiling Rates'!C80</f>
        <v>0</v>
      </c>
      <c r="C78" s="387" t="str">
        <f>'CLINs &amp; Ceiling Rates'!M80</f>
        <v/>
      </c>
      <c r="D78" s="335" t="str">
        <f>IF('CLINs &amp; Ceiling Rates'!E80="","",'CLINs &amp; Ceiling Rates'!E80)</f>
        <v/>
      </c>
      <c r="E78" s="335" t="str">
        <f>IF('CLINs &amp; Ceiling Rates'!F80="","",'CLINs &amp; Ceiling Rates'!F80)</f>
        <v/>
      </c>
      <c r="F78" s="388">
        <f>'Labor Loading Matrix'!D935</f>
        <v>0</v>
      </c>
      <c r="G78" s="389">
        <f>'CLINs &amp; Ceiling Rates'!N80</f>
        <v>0</v>
      </c>
      <c r="H78" s="389">
        <f t="shared" ref="H78:H141" si="18">ROUND(IFERROR(G78*F78,0),2)</f>
        <v>0</v>
      </c>
      <c r="I78" s="96"/>
      <c r="J78" s="384">
        <f t="shared" ref="J78:J141" si="19">ROUND((1-I78)*G78,2)</f>
        <v>0</v>
      </c>
      <c r="K78" s="385">
        <f t="shared" ref="K78:K141" si="20">IFERROR(ROUND(J78*F78,2),0)</f>
        <v>0</v>
      </c>
      <c r="L78" s="97"/>
      <c r="M78" s="373">
        <f t="shared" si="14"/>
        <v>0</v>
      </c>
      <c r="N78" s="374">
        <f t="shared" si="15"/>
        <v>0</v>
      </c>
      <c r="O78" s="374">
        <f t="shared" si="16"/>
        <v>0</v>
      </c>
      <c r="P78" s="374">
        <f t="shared" si="17"/>
        <v>0</v>
      </c>
    </row>
    <row r="79" spans="1:16" ht="15" hidden="1" customHeight="1" x14ac:dyDescent="0.25">
      <c r="A79" s="315">
        <f>'CLINs &amp; Ceiling Rates'!B81</f>
        <v>0</v>
      </c>
      <c r="B79" s="315">
        <f>'CLINs &amp; Ceiling Rates'!C81</f>
        <v>0</v>
      </c>
      <c r="C79" s="387" t="str">
        <f>'CLINs &amp; Ceiling Rates'!M81</f>
        <v/>
      </c>
      <c r="D79" s="335" t="str">
        <f>IF('CLINs &amp; Ceiling Rates'!E81="","",'CLINs &amp; Ceiling Rates'!E81)</f>
        <v/>
      </c>
      <c r="E79" s="335" t="str">
        <f>IF('CLINs &amp; Ceiling Rates'!F81="","",'CLINs &amp; Ceiling Rates'!F81)</f>
        <v/>
      </c>
      <c r="F79" s="388">
        <f>'Labor Loading Matrix'!D936</f>
        <v>0</v>
      </c>
      <c r="G79" s="389">
        <f>'CLINs &amp; Ceiling Rates'!N81</f>
        <v>0</v>
      </c>
      <c r="H79" s="389">
        <f t="shared" si="18"/>
        <v>0</v>
      </c>
      <c r="I79" s="96"/>
      <c r="J79" s="384">
        <f t="shared" si="19"/>
        <v>0</v>
      </c>
      <c r="K79" s="385">
        <f t="shared" si="20"/>
        <v>0</v>
      </c>
      <c r="L79" s="97"/>
      <c r="M79" s="373">
        <f t="shared" si="14"/>
        <v>0</v>
      </c>
      <c r="N79" s="374">
        <f t="shared" si="15"/>
        <v>0</v>
      </c>
      <c r="O79" s="374">
        <f t="shared" si="16"/>
        <v>0</v>
      </c>
      <c r="P79" s="374">
        <f t="shared" si="17"/>
        <v>0</v>
      </c>
    </row>
    <row r="80" spans="1:16" ht="15" hidden="1" customHeight="1" x14ac:dyDescent="0.25">
      <c r="A80" s="315">
        <f>'CLINs &amp; Ceiling Rates'!B82</f>
        <v>0</v>
      </c>
      <c r="B80" s="315">
        <f>'CLINs &amp; Ceiling Rates'!C82</f>
        <v>0</v>
      </c>
      <c r="C80" s="387" t="str">
        <f>'CLINs &amp; Ceiling Rates'!M82</f>
        <v/>
      </c>
      <c r="D80" s="335" t="str">
        <f>IF('CLINs &amp; Ceiling Rates'!E82="","",'CLINs &amp; Ceiling Rates'!E82)</f>
        <v/>
      </c>
      <c r="E80" s="335" t="str">
        <f>IF('CLINs &amp; Ceiling Rates'!F82="","",'CLINs &amp; Ceiling Rates'!F82)</f>
        <v/>
      </c>
      <c r="F80" s="388">
        <f>'Labor Loading Matrix'!D937</f>
        <v>0</v>
      </c>
      <c r="G80" s="389">
        <f>'CLINs &amp; Ceiling Rates'!N82</f>
        <v>0</v>
      </c>
      <c r="H80" s="389">
        <f t="shared" si="18"/>
        <v>0</v>
      </c>
      <c r="I80" s="96"/>
      <c r="J80" s="384">
        <f t="shared" si="19"/>
        <v>0</v>
      </c>
      <c r="K80" s="385">
        <f t="shared" si="20"/>
        <v>0</v>
      </c>
      <c r="L80" s="97"/>
      <c r="M80" s="373">
        <f t="shared" si="14"/>
        <v>0</v>
      </c>
      <c r="N80" s="374">
        <f t="shared" si="15"/>
        <v>0</v>
      </c>
      <c r="O80" s="374">
        <f t="shared" si="16"/>
        <v>0</v>
      </c>
      <c r="P80" s="374">
        <f t="shared" si="17"/>
        <v>0</v>
      </c>
    </row>
    <row r="81" spans="1:16" ht="15" hidden="1" customHeight="1" x14ac:dyDescent="0.25">
      <c r="A81" s="315">
        <f>'CLINs &amp; Ceiling Rates'!B83</f>
        <v>0</v>
      </c>
      <c r="B81" s="315">
        <f>'CLINs &amp; Ceiling Rates'!C83</f>
        <v>0</v>
      </c>
      <c r="C81" s="387" t="str">
        <f>'CLINs &amp; Ceiling Rates'!M83</f>
        <v/>
      </c>
      <c r="D81" s="335" t="str">
        <f>IF('CLINs &amp; Ceiling Rates'!E83="","",'CLINs &amp; Ceiling Rates'!E83)</f>
        <v/>
      </c>
      <c r="E81" s="335" t="str">
        <f>IF('CLINs &amp; Ceiling Rates'!F83="","",'CLINs &amp; Ceiling Rates'!F83)</f>
        <v/>
      </c>
      <c r="F81" s="388">
        <f>'Labor Loading Matrix'!D938</f>
        <v>0</v>
      </c>
      <c r="G81" s="389">
        <f>'CLINs &amp; Ceiling Rates'!N83</f>
        <v>0</v>
      </c>
      <c r="H81" s="389">
        <f t="shared" si="18"/>
        <v>0</v>
      </c>
      <c r="I81" s="96"/>
      <c r="J81" s="384">
        <f t="shared" si="19"/>
        <v>0</v>
      </c>
      <c r="K81" s="385">
        <f t="shared" si="20"/>
        <v>0</v>
      </c>
      <c r="L81" s="97"/>
      <c r="M81" s="373">
        <f t="shared" si="14"/>
        <v>0</v>
      </c>
      <c r="N81" s="374">
        <f t="shared" si="15"/>
        <v>0</v>
      </c>
      <c r="O81" s="374">
        <f t="shared" si="16"/>
        <v>0</v>
      </c>
      <c r="P81" s="374">
        <f t="shared" si="17"/>
        <v>0</v>
      </c>
    </row>
    <row r="82" spans="1:16" ht="15" hidden="1" customHeight="1" x14ac:dyDescent="0.25">
      <c r="A82" s="315">
        <f>'CLINs &amp; Ceiling Rates'!B84</f>
        <v>0</v>
      </c>
      <c r="B82" s="315">
        <f>'CLINs &amp; Ceiling Rates'!C84</f>
        <v>0</v>
      </c>
      <c r="C82" s="387" t="str">
        <f>'CLINs &amp; Ceiling Rates'!M84</f>
        <v/>
      </c>
      <c r="D82" s="335" t="str">
        <f>IF('CLINs &amp; Ceiling Rates'!E84="","",'CLINs &amp; Ceiling Rates'!E84)</f>
        <v/>
      </c>
      <c r="E82" s="335" t="str">
        <f>IF('CLINs &amp; Ceiling Rates'!F84="","",'CLINs &amp; Ceiling Rates'!F84)</f>
        <v/>
      </c>
      <c r="F82" s="388">
        <f>'Labor Loading Matrix'!D939</f>
        <v>0</v>
      </c>
      <c r="G82" s="389">
        <f>'CLINs &amp; Ceiling Rates'!N84</f>
        <v>0</v>
      </c>
      <c r="H82" s="389">
        <f t="shared" si="18"/>
        <v>0</v>
      </c>
      <c r="I82" s="96"/>
      <c r="J82" s="384">
        <f t="shared" si="19"/>
        <v>0</v>
      </c>
      <c r="K82" s="385">
        <f t="shared" si="20"/>
        <v>0</v>
      </c>
      <c r="L82" s="97"/>
      <c r="M82" s="373">
        <f t="shared" si="14"/>
        <v>0</v>
      </c>
      <c r="N82" s="374">
        <f t="shared" si="15"/>
        <v>0</v>
      </c>
      <c r="O82" s="374">
        <f t="shared" si="16"/>
        <v>0</v>
      </c>
      <c r="P82" s="374">
        <f t="shared" si="17"/>
        <v>0</v>
      </c>
    </row>
    <row r="83" spans="1:16" ht="15" hidden="1" customHeight="1" x14ac:dyDescent="0.25">
      <c r="A83" s="315">
        <f>'CLINs &amp; Ceiling Rates'!B85</f>
        <v>0</v>
      </c>
      <c r="B83" s="315">
        <f>'CLINs &amp; Ceiling Rates'!C85</f>
        <v>0</v>
      </c>
      <c r="C83" s="387" t="str">
        <f>'CLINs &amp; Ceiling Rates'!M85</f>
        <v/>
      </c>
      <c r="D83" s="335" t="str">
        <f>IF('CLINs &amp; Ceiling Rates'!E85="","",'CLINs &amp; Ceiling Rates'!E85)</f>
        <v/>
      </c>
      <c r="E83" s="335" t="str">
        <f>IF('CLINs &amp; Ceiling Rates'!F85="","",'CLINs &amp; Ceiling Rates'!F85)</f>
        <v/>
      </c>
      <c r="F83" s="388">
        <f>'Labor Loading Matrix'!D940</f>
        <v>0</v>
      </c>
      <c r="G83" s="389">
        <f>'CLINs &amp; Ceiling Rates'!N85</f>
        <v>0</v>
      </c>
      <c r="H83" s="389">
        <f t="shared" si="18"/>
        <v>0</v>
      </c>
      <c r="I83" s="96"/>
      <c r="J83" s="384">
        <f t="shared" si="19"/>
        <v>0</v>
      </c>
      <c r="K83" s="385">
        <f t="shared" si="20"/>
        <v>0</v>
      </c>
      <c r="L83" s="97"/>
      <c r="M83" s="373">
        <f t="shared" si="14"/>
        <v>0</v>
      </c>
      <c r="N83" s="374">
        <f t="shared" si="15"/>
        <v>0</v>
      </c>
      <c r="O83" s="374">
        <f t="shared" si="16"/>
        <v>0</v>
      </c>
      <c r="P83" s="374">
        <f t="shared" si="17"/>
        <v>0</v>
      </c>
    </row>
    <row r="84" spans="1:16" ht="15" hidden="1" customHeight="1" x14ac:dyDescent="0.25">
      <c r="A84" s="315">
        <f>'CLINs &amp; Ceiling Rates'!B86</f>
        <v>0</v>
      </c>
      <c r="B84" s="315">
        <f>'CLINs &amp; Ceiling Rates'!C86</f>
        <v>0</v>
      </c>
      <c r="C84" s="387" t="str">
        <f>'CLINs &amp; Ceiling Rates'!M86</f>
        <v/>
      </c>
      <c r="D84" s="335" t="str">
        <f>IF('CLINs &amp; Ceiling Rates'!E86="","",'CLINs &amp; Ceiling Rates'!E86)</f>
        <v/>
      </c>
      <c r="E84" s="335" t="str">
        <f>IF('CLINs &amp; Ceiling Rates'!F86="","",'CLINs &amp; Ceiling Rates'!F86)</f>
        <v/>
      </c>
      <c r="F84" s="388">
        <f>'Labor Loading Matrix'!D941</f>
        <v>0</v>
      </c>
      <c r="G84" s="389">
        <f>'CLINs &amp; Ceiling Rates'!N86</f>
        <v>0</v>
      </c>
      <c r="H84" s="389">
        <f t="shared" si="18"/>
        <v>0</v>
      </c>
      <c r="I84" s="96"/>
      <c r="J84" s="384">
        <f t="shared" si="19"/>
        <v>0</v>
      </c>
      <c r="K84" s="385">
        <f t="shared" si="20"/>
        <v>0</v>
      </c>
      <c r="L84" s="97"/>
      <c r="M84" s="373">
        <f t="shared" si="14"/>
        <v>0</v>
      </c>
      <c r="N84" s="374">
        <f t="shared" si="15"/>
        <v>0</v>
      </c>
      <c r="O84" s="374">
        <f t="shared" si="16"/>
        <v>0</v>
      </c>
      <c r="P84" s="374">
        <f t="shared" si="17"/>
        <v>0</v>
      </c>
    </row>
    <row r="85" spans="1:16" ht="15" hidden="1" customHeight="1" x14ac:dyDescent="0.25">
      <c r="A85" s="315">
        <f>'CLINs &amp; Ceiling Rates'!B87</f>
        <v>0</v>
      </c>
      <c r="B85" s="315">
        <f>'CLINs &amp; Ceiling Rates'!C87</f>
        <v>0</v>
      </c>
      <c r="C85" s="387" t="str">
        <f>'CLINs &amp; Ceiling Rates'!M87</f>
        <v/>
      </c>
      <c r="D85" s="335" t="str">
        <f>IF('CLINs &amp; Ceiling Rates'!E87="","",'CLINs &amp; Ceiling Rates'!E87)</f>
        <v/>
      </c>
      <c r="E85" s="335" t="str">
        <f>IF('CLINs &amp; Ceiling Rates'!F87="","",'CLINs &amp; Ceiling Rates'!F87)</f>
        <v/>
      </c>
      <c r="F85" s="388">
        <f>'Labor Loading Matrix'!D942</f>
        <v>0</v>
      </c>
      <c r="G85" s="389">
        <f>'CLINs &amp; Ceiling Rates'!N87</f>
        <v>0</v>
      </c>
      <c r="H85" s="389">
        <f t="shared" si="18"/>
        <v>0</v>
      </c>
      <c r="I85" s="96"/>
      <c r="J85" s="384">
        <f t="shared" si="19"/>
        <v>0</v>
      </c>
      <c r="K85" s="385">
        <f t="shared" si="20"/>
        <v>0</v>
      </c>
      <c r="L85" s="97"/>
      <c r="M85" s="373">
        <f t="shared" si="14"/>
        <v>0</v>
      </c>
      <c r="N85" s="374">
        <f t="shared" si="15"/>
        <v>0</v>
      </c>
      <c r="O85" s="374">
        <f t="shared" si="16"/>
        <v>0</v>
      </c>
      <c r="P85" s="374">
        <f t="shared" si="17"/>
        <v>0</v>
      </c>
    </row>
    <row r="86" spans="1:16" ht="15" hidden="1" customHeight="1" x14ac:dyDescent="0.25">
      <c r="A86" s="315">
        <f>'CLINs &amp; Ceiling Rates'!B88</f>
        <v>0</v>
      </c>
      <c r="B86" s="315">
        <f>'CLINs &amp; Ceiling Rates'!C88</f>
        <v>0</v>
      </c>
      <c r="C86" s="387" t="str">
        <f>'CLINs &amp; Ceiling Rates'!M88</f>
        <v/>
      </c>
      <c r="D86" s="335" t="str">
        <f>IF('CLINs &amp; Ceiling Rates'!E88="","",'CLINs &amp; Ceiling Rates'!E88)</f>
        <v/>
      </c>
      <c r="E86" s="335" t="str">
        <f>IF('CLINs &amp; Ceiling Rates'!F88="","",'CLINs &amp; Ceiling Rates'!F88)</f>
        <v/>
      </c>
      <c r="F86" s="388">
        <f>'Labor Loading Matrix'!D943</f>
        <v>0</v>
      </c>
      <c r="G86" s="389">
        <f>'CLINs &amp; Ceiling Rates'!N88</f>
        <v>0</v>
      </c>
      <c r="H86" s="389">
        <f t="shared" si="18"/>
        <v>0</v>
      </c>
      <c r="I86" s="96"/>
      <c r="J86" s="384">
        <f t="shared" si="19"/>
        <v>0</v>
      </c>
      <c r="K86" s="385">
        <f t="shared" si="20"/>
        <v>0</v>
      </c>
      <c r="L86" s="97"/>
      <c r="M86" s="373">
        <f t="shared" si="14"/>
        <v>0</v>
      </c>
      <c r="N86" s="374">
        <f t="shared" si="15"/>
        <v>0</v>
      </c>
      <c r="O86" s="374">
        <f t="shared" si="16"/>
        <v>0</v>
      </c>
      <c r="P86" s="374">
        <f t="shared" si="17"/>
        <v>0</v>
      </c>
    </row>
    <row r="87" spans="1:16" ht="15" hidden="1" customHeight="1" x14ac:dyDescent="0.25">
      <c r="A87" s="315">
        <f>'CLINs &amp; Ceiling Rates'!B89</f>
        <v>0</v>
      </c>
      <c r="B87" s="315">
        <f>'CLINs &amp; Ceiling Rates'!C89</f>
        <v>0</v>
      </c>
      <c r="C87" s="387" t="str">
        <f>'CLINs &amp; Ceiling Rates'!M89</f>
        <v/>
      </c>
      <c r="D87" s="335" t="str">
        <f>IF('CLINs &amp; Ceiling Rates'!E89="","",'CLINs &amp; Ceiling Rates'!E89)</f>
        <v/>
      </c>
      <c r="E87" s="335" t="str">
        <f>IF('CLINs &amp; Ceiling Rates'!F89="","",'CLINs &amp; Ceiling Rates'!F89)</f>
        <v/>
      </c>
      <c r="F87" s="388">
        <f>'Labor Loading Matrix'!D944</f>
        <v>0</v>
      </c>
      <c r="G87" s="389">
        <f>'CLINs &amp; Ceiling Rates'!N89</f>
        <v>0</v>
      </c>
      <c r="H87" s="389">
        <f t="shared" si="18"/>
        <v>0</v>
      </c>
      <c r="I87" s="96"/>
      <c r="J87" s="384">
        <f t="shared" si="19"/>
        <v>0</v>
      </c>
      <c r="K87" s="385">
        <f t="shared" si="20"/>
        <v>0</v>
      </c>
      <c r="L87" s="97"/>
      <c r="M87" s="373">
        <f t="shared" si="14"/>
        <v>0</v>
      </c>
      <c r="N87" s="374">
        <f t="shared" si="15"/>
        <v>0</v>
      </c>
      <c r="O87" s="374">
        <f t="shared" si="16"/>
        <v>0</v>
      </c>
      <c r="P87" s="374">
        <f t="shared" si="17"/>
        <v>0</v>
      </c>
    </row>
    <row r="88" spans="1:16" ht="15" hidden="1" customHeight="1" x14ac:dyDescent="0.25">
      <c r="A88" s="315">
        <f>'CLINs &amp; Ceiling Rates'!B90</f>
        <v>0</v>
      </c>
      <c r="B88" s="315">
        <f>'CLINs &amp; Ceiling Rates'!C90</f>
        <v>0</v>
      </c>
      <c r="C88" s="387" t="str">
        <f>'CLINs &amp; Ceiling Rates'!M90</f>
        <v/>
      </c>
      <c r="D88" s="335" t="str">
        <f>IF('CLINs &amp; Ceiling Rates'!E90="","",'CLINs &amp; Ceiling Rates'!E90)</f>
        <v/>
      </c>
      <c r="E88" s="335" t="str">
        <f>IF('CLINs &amp; Ceiling Rates'!F90="","",'CLINs &amp; Ceiling Rates'!F90)</f>
        <v/>
      </c>
      <c r="F88" s="388">
        <f>'Labor Loading Matrix'!D945</f>
        <v>0</v>
      </c>
      <c r="G88" s="389">
        <f>'CLINs &amp; Ceiling Rates'!N90</f>
        <v>0</v>
      </c>
      <c r="H88" s="389">
        <f t="shared" si="18"/>
        <v>0</v>
      </c>
      <c r="I88" s="96"/>
      <c r="J88" s="384">
        <f t="shared" si="19"/>
        <v>0</v>
      </c>
      <c r="K88" s="385">
        <f t="shared" si="20"/>
        <v>0</v>
      </c>
      <c r="L88" s="97"/>
      <c r="M88" s="373">
        <f t="shared" si="14"/>
        <v>0</v>
      </c>
      <c r="N88" s="374">
        <f t="shared" si="15"/>
        <v>0</v>
      </c>
      <c r="O88" s="374">
        <f t="shared" si="16"/>
        <v>0</v>
      </c>
      <c r="P88" s="374">
        <f t="shared" si="17"/>
        <v>0</v>
      </c>
    </row>
    <row r="89" spans="1:16" ht="15" hidden="1" customHeight="1" x14ac:dyDescent="0.25">
      <c r="A89" s="315">
        <f>'CLINs &amp; Ceiling Rates'!B91</f>
        <v>0</v>
      </c>
      <c r="B89" s="315">
        <f>'CLINs &amp; Ceiling Rates'!C91</f>
        <v>0</v>
      </c>
      <c r="C89" s="387" t="str">
        <f>'CLINs &amp; Ceiling Rates'!M91</f>
        <v/>
      </c>
      <c r="D89" s="335" t="str">
        <f>IF('CLINs &amp; Ceiling Rates'!E91="","",'CLINs &amp; Ceiling Rates'!E91)</f>
        <v/>
      </c>
      <c r="E89" s="335" t="str">
        <f>IF('CLINs &amp; Ceiling Rates'!F91="","",'CLINs &amp; Ceiling Rates'!F91)</f>
        <v/>
      </c>
      <c r="F89" s="388">
        <f>'Labor Loading Matrix'!D946</f>
        <v>0</v>
      </c>
      <c r="G89" s="389">
        <f>'CLINs &amp; Ceiling Rates'!N91</f>
        <v>0</v>
      </c>
      <c r="H89" s="389">
        <f t="shared" si="18"/>
        <v>0</v>
      </c>
      <c r="I89" s="96"/>
      <c r="J89" s="384">
        <f t="shared" si="19"/>
        <v>0</v>
      </c>
      <c r="K89" s="385">
        <f t="shared" si="20"/>
        <v>0</v>
      </c>
      <c r="L89" s="97"/>
      <c r="M89" s="373">
        <f t="shared" si="14"/>
        <v>0</v>
      </c>
      <c r="N89" s="374">
        <f t="shared" si="15"/>
        <v>0</v>
      </c>
      <c r="O89" s="374">
        <f t="shared" si="16"/>
        <v>0</v>
      </c>
      <c r="P89" s="374">
        <f t="shared" si="17"/>
        <v>0</v>
      </c>
    </row>
    <row r="90" spans="1:16" ht="15" hidden="1" customHeight="1" x14ac:dyDescent="0.25">
      <c r="A90" s="315">
        <f>'CLINs &amp; Ceiling Rates'!B92</f>
        <v>0</v>
      </c>
      <c r="B90" s="315">
        <f>'CLINs &amp; Ceiling Rates'!C92</f>
        <v>0</v>
      </c>
      <c r="C90" s="387" t="str">
        <f>'CLINs &amp; Ceiling Rates'!M92</f>
        <v/>
      </c>
      <c r="D90" s="335" t="str">
        <f>IF('CLINs &amp; Ceiling Rates'!E92="","",'CLINs &amp; Ceiling Rates'!E92)</f>
        <v/>
      </c>
      <c r="E90" s="335" t="str">
        <f>IF('CLINs &amp; Ceiling Rates'!F92="","",'CLINs &amp; Ceiling Rates'!F92)</f>
        <v/>
      </c>
      <c r="F90" s="388">
        <f>'Labor Loading Matrix'!D947</f>
        <v>0</v>
      </c>
      <c r="G90" s="389">
        <f>'CLINs &amp; Ceiling Rates'!N92</f>
        <v>0</v>
      </c>
      <c r="H90" s="389">
        <f t="shared" si="18"/>
        <v>0</v>
      </c>
      <c r="I90" s="96"/>
      <c r="J90" s="384">
        <f t="shared" si="19"/>
        <v>0</v>
      </c>
      <c r="K90" s="385">
        <f t="shared" si="20"/>
        <v>0</v>
      </c>
      <c r="L90" s="97"/>
      <c r="M90" s="373">
        <f t="shared" si="14"/>
        <v>0</v>
      </c>
      <c r="N90" s="374">
        <f t="shared" si="15"/>
        <v>0</v>
      </c>
      <c r="O90" s="374">
        <f t="shared" si="16"/>
        <v>0</v>
      </c>
      <c r="P90" s="374">
        <f t="shared" si="17"/>
        <v>0</v>
      </c>
    </row>
    <row r="91" spans="1:16" ht="15" hidden="1" customHeight="1" x14ac:dyDescent="0.25">
      <c r="A91" s="315">
        <f>'CLINs &amp; Ceiling Rates'!B93</f>
        <v>0</v>
      </c>
      <c r="B91" s="315">
        <f>'CLINs &amp; Ceiling Rates'!C93</f>
        <v>0</v>
      </c>
      <c r="C91" s="387" t="str">
        <f>'CLINs &amp; Ceiling Rates'!M93</f>
        <v/>
      </c>
      <c r="D91" s="335" t="str">
        <f>IF('CLINs &amp; Ceiling Rates'!E93="","",'CLINs &amp; Ceiling Rates'!E93)</f>
        <v/>
      </c>
      <c r="E91" s="335" t="str">
        <f>IF('CLINs &amp; Ceiling Rates'!F93="","",'CLINs &amp; Ceiling Rates'!F93)</f>
        <v/>
      </c>
      <c r="F91" s="388">
        <f>'Labor Loading Matrix'!D948</f>
        <v>0</v>
      </c>
      <c r="G91" s="389">
        <f>'CLINs &amp; Ceiling Rates'!N93</f>
        <v>0</v>
      </c>
      <c r="H91" s="389">
        <f t="shared" si="18"/>
        <v>0</v>
      </c>
      <c r="I91" s="96"/>
      <c r="J91" s="384">
        <f t="shared" si="19"/>
        <v>0</v>
      </c>
      <c r="K91" s="385">
        <f t="shared" si="20"/>
        <v>0</v>
      </c>
      <c r="L91" s="97"/>
      <c r="M91" s="373">
        <f t="shared" si="14"/>
        <v>0</v>
      </c>
      <c r="N91" s="374">
        <f t="shared" si="15"/>
        <v>0</v>
      </c>
      <c r="O91" s="374">
        <f t="shared" si="16"/>
        <v>0</v>
      </c>
      <c r="P91" s="374">
        <f t="shared" si="17"/>
        <v>0</v>
      </c>
    </row>
    <row r="92" spans="1:16" ht="15" hidden="1" customHeight="1" x14ac:dyDescent="0.25">
      <c r="A92" s="315">
        <f>'CLINs &amp; Ceiling Rates'!B94</f>
        <v>0</v>
      </c>
      <c r="B92" s="315">
        <f>'CLINs &amp; Ceiling Rates'!C94</f>
        <v>0</v>
      </c>
      <c r="C92" s="387" t="str">
        <f>'CLINs &amp; Ceiling Rates'!M94</f>
        <v/>
      </c>
      <c r="D92" s="335" t="str">
        <f>IF('CLINs &amp; Ceiling Rates'!E94="","",'CLINs &amp; Ceiling Rates'!E94)</f>
        <v/>
      </c>
      <c r="E92" s="335" t="str">
        <f>IF('CLINs &amp; Ceiling Rates'!F94="","",'CLINs &amp; Ceiling Rates'!F94)</f>
        <v/>
      </c>
      <c r="F92" s="388">
        <f>'Labor Loading Matrix'!D949</f>
        <v>0</v>
      </c>
      <c r="G92" s="389">
        <f>'CLINs &amp; Ceiling Rates'!N94</f>
        <v>0</v>
      </c>
      <c r="H92" s="389">
        <f t="shared" si="18"/>
        <v>0</v>
      </c>
      <c r="I92" s="96"/>
      <c r="J92" s="384">
        <f t="shared" si="19"/>
        <v>0</v>
      </c>
      <c r="K92" s="385">
        <f t="shared" si="20"/>
        <v>0</v>
      </c>
      <c r="L92" s="97"/>
      <c r="M92" s="373">
        <f t="shared" si="14"/>
        <v>0</v>
      </c>
      <c r="N92" s="374">
        <f t="shared" si="15"/>
        <v>0</v>
      </c>
      <c r="O92" s="374">
        <f t="shared" si="16"/>
        <v>0</v>
      </c>
      <c r="P92" s="374">
        <f t="shared" si="17"/>
        <v>0</v>
      </c>
    </row>
    <row r="93" spans="1:16" ht="15" hidden="1" customHeight="1" x14ac:dyDescent="0.25">
      <c r="A93" s="315">
        <f>'CLINs &amp; Ceiling Rates'!B95</f>
        <v>0</v>
      </c>
      <c r="B93" s="315">
        <f>'CLINs &amp; Ceiling Rates'!C95</f>
        <v>0</v>
      </c>
      <c r="C93" s="387" t="str">
        <f>'CLINs &amp; Ceiling Rates'!M95</f>
        <v/>
      </c>
      <c r="D93" s="335" t="str">
        <f>IF('CLINs &amp; Ceiling Rates'!E95="","",'CLINs &amp; Ceiling Rates'!E95)</f>
        <v/>
      </c>
      <c r="E93" s="335" t="str">
        <f>IF('CLINs &amp; Ceiling Rates'!F95="","",'CLINs &amp; Ceiling Rates'!F95)</f>
        <v/>
      </c>
      <c r="F93" s="388">
        <f>'Labor Loading Matrix'!D950</f>
        <v>0</v>
      </c>
      <c r="G93" s="389">
        <f>'CLINs &amp; Ceiling Rates'!N95</f>
        <v>0</v>
      </c>
      <c r="H93" s="389">
        <f t="shared" si="18"/>
        <v>0</v>
      </c>
      <c r="I93" s="96"/>
      <c r="J93" s="384">
        <f t="shared" si="19"/>
        <v>0</v>
      </c>
      <c r="K93" s="385">
        <f t="shared" si="20"/>
        <v>0</v>
      </c>
      <c r="L93" s="97"/>
      <c r="M93" s="373">
        <f t="shared" si="14"/>
        <v>0</v>
      </c>
      <c r="N93" s="374">
        <f t="shared" si="15"/>
        <v>0</v>
      </c>
      <c r="O93" s="374">
        <f t="shared" si="16"/>
        <v>0</v>
      </c>
      <c r="P93" s="374">
        <f t="shared" si="17"/>
        <v>0</v>
      </c>
    </row>
    <row r="94" spans="1:16" ht="15" hidden="1" customHeight="1" x14ac:dyDescent="0.25">
      <c r="A94" s="315">
        <f>'CLINs &amp; Ceiling Rates'!B96</f>
        <v>0</v>
      </c>
      <c r="B94" s="315">
        <f>'CLINs &amp; Ceiling Rates'!C96</f>
        <v>0</v>
      </c>
      <c r="C94" s="387" t="str">
        <f>'CLINs &amp; Ceiling Rates'!M96</f>
        <v/>
      </c>
      <c r="D94" s="335" t="str">
        <f>IF('CLINs &amp; Ceiling Rates'!E96="","",'CLINs &amp; Ceiling Rates'!E96)</f>
        <v/>
      </c>
      <c r="E94" s="335" t="str">
        <f>IF('CLINs &amp; Ceiling Rates'!F96="","",'CLINs &amp; Ceiling Rates'!F96)</f>
        <v/>
      </c>
      <c r="F94" s="388">
        <f>'Labor Loading Matrix'!D951</f>
        <v>0</v>
      </c>
      <c r="G94" s="389">
        <f>'CLINs &amp; Ceiling Rates'!N96</f>
        <v>0</v>
      </c>
      <c r="H94" s="389">
        <f t="shared" si="18"/>
        <v>0</v>
      </c>
      <c r="I94" s="96"/>
      <c r="J94" s="384">
        <f t="shared" si="19"/>
        <v>0</v>
      </c>
      <c r="K94" s="385">
        <f t="shared" si="20"/>
        <v>0</v>
      </c>
      <c r="L94" s="97"/>
      <c r="M94" s="373">
        <f t="shared" si="14"/>
        <v>0</v>
      </c>
      <c r="N94" s="374">
        <f t="shared" si="15"/>
        <v>0</v>
      </c>
      <c r="O94" s="374">
        <f t="shared" si="16"/>
        <v>0</v>
      </c>
      <c r="P94" s="374">
        <f t="shared" si="17"/>
        <v>0</v>
      </c>
    </row>
    <row r="95" spans="1:16" ht="15" hidden="1" customHeight="1" x14ac:dyDescent="0.25">
      <c r="A95" s="315">
        <f>'CLINs &amp; Ceiling Rates'!B97</f>
        <v>0</v>
      </c>
      <c r="B95" s="315">
        <f>'CLINs &amp; Ceiling Rates'!C97</f>
        <v>0</v>
      </c>
      <c r="C95" s="387" t="str">
        <f>'CLINs &amp; Ceiling Rates'!M97</f>
        <v/>
      </c>
      <c r="D95" s="335" t="str">
        <f>IF('CLINs &amp; Ceiling Rates'!E97="","",'CLINs &amp; Ceiling Rates'!E97)</f>
        <v/>
      </c>
      <c r="E95" s="335" t="str">
        <f>IF('CLINs &amp; Ceiling Rates'!F97="","",'CLINs &amp; Ceiling Rates'!F97)</f>
        <v/>
      </c>
      <c r="F95" s="388">
        <f>'Labor Loading Matrix'!D952</f>
        <v>0</v>
      </c>
      <c r="G95" s="389">
        <f>'CLINs &amp; Ceiling Rates'!N97</f>
        <v>0</v>
      </c>
      <c r="H95" s="389">
        <f t="shared" si="18"/>
        <v>0</v>
      </c>
      <c r="I95" s="96"/>
      <c r="J95" s="384">
        <f t="shared" si="19"/>
        <v>0</v>
      </c>
      <c r="K95" s="385">
        <f t="shared" si="20"/>
        <v>0</v>
      </c>
      <c r="L95" s="97"/>
      <c r="M95" s="373">
        <f t="shared" si="14"/>
        <v>0</v>
      </c>
      <c r="N95" s="374">
        <f t="shared" si="15"/>
        <v>0</v>
      </c>
      <c r="O95" s="374">
        <f t="shared" si="16"/>
        <v>0</v>
      </c>
      <c r="P95" s="374">
        <f t="shared" si="17"/>
        <v>0</v>
      </c>
    </row>
    <row r="96" spans="1:16" ht="15" hidden="1" customHeight="1" x14ac:dyDescent="0.25">
      <c r="A96" s="315">
        <f>'CLINs &amp; Ceiling Rates'!B98</f>
        <v>0</v>
      </c>
      <c r="B96" s="315">
        <f>'CLINs &amp; Ceiling Rates'!C98</f>
        <v>0</v>
      </c>
      <c r="C96" s="387" t="str">
        <f>'CLINs &amp; Ceiling Rates'!M98</f>
        <v/>
      </c>
      <c r="D96" s="335" t="str">
        <f>IF('CLINs &amp; Ceiling Rates'!E98="","",'CLINs &amp; Ceiling Rates'!E98)</f>
        <v/>
      </c>
      <c r="E96" s="335" t="str">
        <f>IF('CLINs &amp; Ceiling Rates'!F98="","",'CLINs &amp; Ceiling Rates'!F98)</f>
        <v/>
      </c>
      <c r="F96" s="388">
        <f>'Labor Loading Matrix'!D953</f>
        <v>0</v>
      </c>
      <c r="G96" s="389">
        <f>'CLINs &amp; Ceiling Rates'!N98</f>
        <v>0</v>
      </c>
      <c r="H96" s="389">
        <f t="shared" si="18"/>
        <v>0</v>
      </c>
      <c r="I96" s="96"/>
      <c r="J96" s="384">
        <f t="shared" si="19"/>
        <v>0</v>
      </c>
      <c r="K96" s="385">
        <f t="shared" si="20"/>
        <v>0</v>
      </c>
      <c r="L96" s="97"/>
      <c r="M96" s="373">
        <f t="shared" si="14"/>
        <v>0</v>
      </c>
      <c r="N96" s="374">
        <f t="shared" si="15"/>
        <v>0</v>
      </c>
      <c r="O96" s="374">
        <f t="shared" si="16"/>
        <v>0</v>
      </c>
      <c r="P96" s="374">
        <f t="shared" si="17"/>
        <v>0</v>
      </c>
    </row>
    <row r="97" spans="1:16" ht="15" hidden="1" customHeight="1" x14ac:dyDescent="0.25">
      <c r="A97" s="315">
        <f>'CLINs &amp; Ceiling Rates'!B99</f>
        <v>0</v>
      </c>
      <c r="B97" s="315">
        <f>'CLINs &amp; Ceiling Rates'!C99</f>
        <v>0</v>
      </c>
      <c r="C97" s="387" t="str">
        <f>'CLINs &amp; Ceiling Rates'!M99</f>
        <v/>
      </c>
      <c r="D97" s="335" t="str">
        <f>IF('CLINs &amp; Ceiling Rates'!E99="","",'CLINs &amp; Ceiling Rates'!E99)</f>
        <v/>
      </c>
      <c r="E97" s="335" t="str">
        <f>IF('CLINs &amp; Ceiling Rates'!F99="","",'CLINs &amp; Ceiling Rates'!F99)</f>
        <v/>
      </c>
      <c r="F97" s="388">
        <f>'Labor Loading Matrix'!D954</f>
        <v>0</v>
      </c>
      <c r="G97" s="389">
        <f>'CLINs &amp; Ceiling Rates'!N99</f>
        <v>0</v>
      </c>
      <c r="H97" s="389">
        <f t="shared" si="18"/>
        <v>0</v>
      </c>
      <c r="I97" s="96"/>
      <c r="J97" s="384">
        <f t="shared" si="19"/>
        <v>0</v>
      </c>
      <c r="K97" s="385">
        <f t="shared" si="20"/>
        <v>0</v>
      </c>
      <c r="L97" s="97"/>
      <c r="M97" s="373">
        <f t="shared" si="14"/>
        <v>0</v>
      </c>
      <c r="N97" s="374">
        <f t="shared" si="15"/>
        <v>0</v>
      </c>
      <c r="O97" s="374">
        <f t="shared" si="16"/>
        <v>0</v>
      </c>
      <c r="P97" s="374">
        <f t="shared" si="17"/>
        <v>0</v>
      </c>
    </row>
    <row r="98" spans="1:16" ht="15" hidden="1" customHeight="1" x14ac:dyDescent="0.25">
      <c r="A98" s="315">
        <f>'CLINs &amp; Ceiling Rates'!B100</f>
        <v>0</v>
      </c>
      <c r="B98" s="315">
        <f>'CLINs &amp; Ceiling Rates'!C100</f>
        <v>0</v>
      </c>
      <c r="C98" s="387" t="str">
        <f>'CLINs &amp; Ceiling Rates'!M100</f>
        <v/>
      </c>
      <c r="D98" s="335" t="str">
        <f>IF('CLINs &amp; Ceiling Rates'!E100="","",'CLINs &amp; Ceiling Rates'!E100)</f>
        <v/>
      </c>
      <c r="E98" s="335" t="str">
        <f>IF('CLINs &amp; Ceiling Rates'!F100="","",'CLINs &amp; Ceiling Rates'!F100)</f>
        <v/>
      </c>
      <c r="F98" s="388">
        <f>'Labor Loading Matrix'!D955</f>
        <v>0</v>
      </c>
      <c r="G98" s="389">
        <f>'CLINs &amp; Ceiling Rates'!N100</f>
        <v>0</v>
      </c>
      <c r="H98" s="389">
        <f t="shared" si="18"/>
        <v>0</v>
      </c>
      <c r="I98" s="96"/>
      <c r="J98" s="384">
        <f t="shared" si="19"/>
        <v>0</v>
      </c>
      <c r="K98" s="385">
        <f t="shared" si="20"/>
        <v>0</v>
      </c>
      <c r="L98" s="97"/>
      <c r="M98" s="373">
        <f t="shared" si="14"/>
        <v>0</v>
      </c>
      <c r="N98" s="374">
        <f t="shared" si="15"/>
        <v>0</v>
      </c>
      <c r="O98" s="374">
        <f t="shared" si="16"/>
        <v>0</v>
      </c>
      <c r="P98" s="374">
        <f t="shared" si="17"/>
        <v>0</v>
      </c>
    </row>
    <row r="99" spans="1:16" ht="15" hidden="1" customHeight="1" x14ac:dyDescent="0.25">
      <c r="A99" s="315">
        <f>'CLINs &amp; Ceiling Rates'!B101</f>
        <v>0</v>
      </c>
      <c r="B99" s="315">
        <f>'CLINs &amp; Ceiling Rates'!C101</f>
        <v>0</v>
      </c>
      <c r="C99" s="387" t="str">
        <f>'CLINs &amp; Ceiling Rates'!M101</f>
        <v/>
      </c>
      <c r="D99" s="335" t="str">
        <f>IF('CLINs &amp; Ceiling Rates'!E101="","",'CLINs &amp; Ceiling Rates'!E101)</f>
        <v/>
      </c>
      <c r="E99" s="335" t="str">
        <f>IF('CLINs &amp; Ceiling Rates'!F101="","",'CLINs &amp; Ceiling Rates'!F101)</f>
        <v/>
      </c>
      <c r="F99" s="388">
        <f>'Labor Loading Matrix'!D956</f>
        <v>0</v>
      </c>
      <c r="G99" s="389">
        <f>'CLINs &amp; Ceiling Rates'!N101</f>
        <v>0</v>
      </c>
      <c r="H99" s="389">
        <f t="shared" si="18"/>
        <v>0</v>
      </c>
      <c r="I99" s="96"/>
      <c r="J99" s="384">
        <f t="shared" si="19"/>
        <v>0</v>
      </c>
      <c r="K99" s="385">
        <f t="shared" si="20"/>
        <v>0</v>
      </c>
      <c r="L99" s="97"/>
      <c r="M99" s="373">
        <f t="shared" si="14"/>
        <v>0</v>
      </c>
      <c r="N99" s="374">
        <f t="shared" si="15"/>
        <v>0</v>
      </c>
      <c r="O99" s="374">
        <f t="shared" si="16"/>
        <v>0</v>
      </c>
      <c r="P99" s="374">
        <f t="shared" si="17"/>
        <v>0</v>
      </c>
    </row>
    <row r="100" spans="1:16" ht="15" hidden="1" customHeight="1" x14ac:dyDescent="0.25">
      <c r="A100" s="315">
        <f>'CLINs &amp; Ceiling Rates'!B102</f>
        <v>0</v>
      </c>
      <c r="B100" s="315">
        <f>'CLINs &amp; Ceiling Rates'!C102</f>
        <v>0</v>
      </c>
      <c r="C100" s="387" t="str">
        <f>'CLINs &amp; Ceiling Rates'!M102</f>
        <v/>
      </c>
      <c r="D100" s="335" t="str">
        <f>IF('CLINs &amp; Ceiling Rates'!E102="","",'CLINs &amp; Ceiling Rates'!E102)</f>
        <v/>
      </c>
      <c r="E100" s="335" t="str">
        <f>IF('CLINs &amp; Ceiling Rates'!F102="","",'CLINs &amp; Ceiling Rates'!F102)</f>
        <v/>
      </c>
      <c r="F100" s="388">
        <f>'Labor Loading Matrix'!D957</f>
        <v>0</v>
      </c>
      <c r="G100" s="389">
        <f>'CLINs &amp; Ceiling Rates'!N102</f>
        <v>0</v>
      </c>
      <c r="H100" s="389">
        <f t="shared" si="18"/>
        <v>0</v>
      </c>
      <c r="I100" s="96"/>
      <c r="J100" s="384">
        <f t="shared" si="19"/>
        <v>0</v>
      </c>
      <c r="K100" s="385">
        <f t="shared" si="20"/>
        <v>0</v>
      </c>
      <c r="L100" s="97"/>
      <c r="M100" s="373">
        <f t="shared" si="14"/>
        <v>0</v>
      </c>
      <c r="N100" s="374">
        <f t="shared" si="15"/>
        <v>0</v>
      </c>
      <c r="O100" s="374">
        <f t="shared" si="16"/>
        <v>0</v>
      </c>
      <c r="P100" s="374">
        <f t="shared" si="17"/>
        <v>0</v>
      </c>
    </row>
    <row r="101" spans="1:16" ht="15" hidden="1" customHeight="1" x14ac:dyDescent="0.25">
      <c r="A101" s="315">
        <f>'CLINs &amp; Ceiling Rates'!B103</f>
        <v>0</v>
      </c>
      <c r="B101" s="315">
        <f>'CLINs &amp; Ceiling Rates'!C103</f>
        <v>0</v>
      </c>
      <c r="C101" s="387" t="str">
        <f>'CLINs &amp; Ceiling Rates'!M103</f>
        <v/>
      </c>
      <c r="D101" s="335" t="str">
        <f>IF('CLINs &amp; Ceiling Rates'!E103="","",'CLINs &amp; Ceiling Rates'!E103)</f>
        <v/>
      </c>
      <c r="E101" s="335" t="str">
        <f>IF('CLINs &amp; Ceiling Rates'!F103="","",'CLINs &amp; Ceiling Rates'!F103)</f>
        <v/>
      </c>
      <c r="F101" s="388">
        <f>'Labor Loading Matrix'!D958</f>
        <v>0</v>
      </c>
      <c r="G101" s="389">
        <f>'CLINs &amp; Ceiling Rates'!N103</f>
        <v>0</v>
      </c>
      <c r="H101" s="389">
        <f t="shared" si="18"/>
        <v>0</v>
      </c>
      <c r="I101" s="96"/>
      <c r="J101" s="384">
        <f t="shared" si="19"/>
        <v>0</v>
      </c>
      <c r="K101" s="385">
        <f t="shared" si="20"/>
        <v>0</v>
      </c>
      <c r="L101" s="97"/>
      <c r="M101" s="373">
        <f t="shared" si="14"/>
        <v>0</v>
      </c>
      <c r="N101" s="374">
        <f t="shared" si="15"/>
        <v>0</v>
      </c>
      <c r="O101" s="374">
        <f t="shared" si="16"/>
        <v>0</v>
      </c>
      <c r="P101" s="374">
        <f t="shared" si="17"/>
        <v>0</v>
      </c>
    </row>
    <row r="102" spans="1:16" ht="15" hidden="1" customHeight="1" x14ac:dyDescent="0.25">
      <c r="A102" s="315">
        <f>'CLINs &amp; Ceiling Rates'!B104</f>
        <v>0</v>
      </c>
      <c r="B102" s="315">
        <f>'CLINs &amp; Ceiling Rates'!C104</f>
        <v>0</v>
      </c>
      <c r="C102" s="387" t="str">
        <f>'CLINs &amp; Ceiling Rates'!M104</f>
        <v/>
      </c>
      <c r="D102" s="335" t="str">
        <f>IF('CLINs &amp; Ceiling Rates'!E104="","",'CLINs &amp; Ceiling Rates'!E104)</f>
        <v/>
      </c>
      <c r="E102" s="335" t="str">
        <f>IF('CLINs &amp; Ceiling Rates'!F104="","",'CLINs &amp; Ceiling Rates'!F104)</f>
        <v/>
      </c>
      <c r="F102" s="388">
        <f>'Labor Loading Matrix'!D959</f>
        <v>0</v>
      </c>
      <c r="G102" s="389">
        <f>'CLINs &amp; Ceiling Rates'!N104</f>
        <v>0</v>
      </c>
      <c r="H102" s="389">
        <f t="shared" si="18"/>
        <v>0</v>
      </c>
      <c r="I102" s="96"/>
      <c r="J102" s="384">
        <f t="shared" si="19"/>
        <v>0</v>
      </c>
      <c r="K102" s="385">
        <f t="shared" si="20"/>
        <v>0</v>
      </c>
      <c r="L102" s="97"/>
      <c r="M102" s="373">
        <f t="shared" ref="M102:M133" si="21">IF(D102&lt;&gt;"Subcontractor",F102/F$216, 0)</f>
        <v>0</v>
      </c>
      <c r="N102" s="374">
        <f t="shared" ref="N102:N133" si="22">IFERROR(IF(D102="Subcontractor",F102/F$216, 0),0)</f>
        <v>0</v>
      </c>
      <c r="O102" s="374">
        <f t="shared" ref="O102:O133" si="23">IFERROR(IF(D102&lt;&gt;"Subcontractor",$K102/$K$216, 0),0)</f>
        <v>0</v>
      </c>
      <c r="P102" s="374">
        <f t="shared" ref="P102:P133" si="24">IFERROR(IF(D102="Subcontractor",$K102/$K$216, 0),0)</f>
        <v>0</v>
      </c>
    </row>
    <row r="103" spans="1:16" ht="15" hidden="1" customHeight="1" x14ac:dyDescent="0.25">
      <c r="A103" s="315">
        <f>'CLINs &amp; Ceiling Rates'!B105</f>
        <v>0</v>
      </c>
      <c r="B103" s="315">
        <f>'CLINs &amp; Ceiling Rates'!C105</f>
        <v>0</v>
      </c>
      <c r="C103" s="387" t="str">
        <f>'CLINs &amp; Ceiling Rates'!M105</f>
        <v/>
      </c>
      <c r="D103" s="335" t="str">
        <f>IF('CLINs &amp; Ceiling Rates'!E105="","",'CLINs &amp; Ceiling Rates'!E105)</f>
        <v/>
      </c>
      <c r="E103" s="335" t="str">
        <f>IF('CLINs &amp; Ceiling Rates'!F105="","",'CLINs &amp; Ceiling Rates'!F105)</f>
        <v/>
      </c>
      <c r="F103" s="388">
        <f>'Labor Loading Matrix'!D960</f>
        <v>0</v>
      </c>
      <c r="G103" s="389">
        <f>'CLINs &amp; Ceiling Rates'!N105</f>
        <v>0</v>
      </c>
      <c r="H103" s="389">
        <f t="shared" si="18"/>
        <v>0</v>
      </c>
      <c r="I103" s="96"/>
      <c r="J103" s="384">
        <f t="shared" si="19"/>
        <v>0</v>
      </c>
      <c r="K103" s="385">
        <f t="shared" si="20"/>
        <v>0</v>
      </c>
      <c r="L103" s="97"/>
      <c r="M103" s="373">
        <f t="shared" si="21"/>
        <v>0</v>
      </c>
      <c r="N103" s="374">
        <f t="shared" si="22"/>
        <v>0</v>
      </c>
      <c r="O103" s="374">
        <f t="shared" si="23"/>
        <v>0</v>
      </c>
      <c r="P103" s="374">
        <f t="shared" si="24"/>
        <v>0</v>
      </c>
    </row>
    <row r="104" spans="1:16" ht="15" hidden="1" customHeight="1" x14ac:dyDescent="0.25">
      <c r="A104" s="315">
        <f>'CLINs &amp; Ceiling Rates'!B106</f>
        <v>0</v>
      </c>
      <c r="B104" s="315">
        <f>'CLINs &amp; Ceiling Rates'!C106</f>
        <v>0</v>
      </c>
      <c r="C104" s="387" t="str">
        <f>'CLINs &amp; Ceiling Rates'!M106</f>
        <v/>
      </c>
      <c r="D104" s="335" t="str">
        <f>IF('CLINs &amp; Ceiling Rates'!E106="","",'CLINs &amp; Ceiling Rates'!E106)</f>
        <v/>
      </c>
      <c r="E104" s="335" t="str">
        <f>IF('CLINs &amp; Ceiling Rates'!F106="","",'CLINs &amp; Ceiling Rates'!F106)</f>
        <v/>
      </c>
      <c r="F104" s="388">
        <f>'Labor Loading Matrix'!D961</f>
        <v>0</v>
      </c>
      <c r="G104" s="389">
        <f>'CLINs &amp; Ceiling Rates'!N106</f>
        <v>0</v>
      </c>
      <c r="H104" s="389">
        <f t="shared" si="18"/>
        <v>0</v>
      </c>
      <c r="I104" s="96"/>
      <c r="J104" s="384">
        <f t="shared" si="19"/>
        <v>0</v>
      </c>
      <c r="K104" s="385">
        <f t="shared" si="20"/>
        <v>0</v>
      </c>
      <c r="L104" s="97"/>
      <c r="M104" s="373">
        <f t="shared" si="21"/>
        <v>0</v>
      </c>
      <c r="N104" s="374">
        <f t="shared" si="22"/>
        <v>0</v>
      </c>
      <c r="O104" s="374">
        <f t="shared" si="23"/>
        <v>0</v>
      </c>
      <c r="P104" s="374">
        <f t="shared" si="24"/>
        <v>0</v>
      </c>
    </row>
    <row r="105" spans="1:16" ht="15" hidden="1" customHeight="1" x14ac:dyDescent="0.25">
      <c r="A105" s="315">
        <f>'CLINs &amp; Ceiling Rates'!B107</f>
        <v>0</v>
      </c>
      <c r="B105" s="315">
        <f>'CLINs &amp; Ceiling Rates'!C107</f>
        <v>0</v>
      </c>
      <c r="C105" s="387" t="str">
        <f>'CLINs &amp; Ceiling Rates'!M107</f>
        <v/>
      </c>
      <c r="D105" s="335" t="str">
        <f>IF('CLINs &amp; Ceiling Rates'!E107="","",'CLINs &amp; Ceiling Rates'!E107)</f>
        <v/>
      </c>
      <c r="E105" s="335" t="str">
        <f>IF('CLINs &amp; Ceiling Rates'!F107="","",'CLINs &amp; Ceiling Rates'!F107)</f>
        <v/>
      </c>
      <c r="F105" s="388">
        <f>'Labor Loading Matrix'!D962</f>
        <v>0</v>
      </c>
      <c r="G105" s="389">
        <f>'CLINs &amp; Ceiling Rates'!N107</f>
        <v>0</v>
      </c>
      <c r="H105" s="389">
        <f t="shared" si="18"/>
        <v>0</v>
      </c>
      <c r="I105" s="96"/>
      <c r="J105" s="384">
        <f t="shared" si="19"/>
        <v>0</v>
      </c>
      <c r="K105" s="385">
        <f t="shared" si="20"/>
        <v>0</v>
      </c>
      <c r="L105" s="97"/>
      <c r="M105" s="373">
        <f t="shared" si="21"/>
        <v>0</v>
      </c>
      <c r="N105" s="374">
        <f t="shared" si="22"/>
        <v>0</v>
      </c>
      <c r="O105" s="374">
        <f t="shared" si="23"/>
        <v>0</v>
      </c>
      <c r="P105" s="374">
        <f t="shared" si="24"/>
        <v>0</v>
      </c>
    </row>
    <row r="106" spans="1:16" ht="15" hidden="1" customHeight="1" x14ac:dyDescent="0.25">
      <c r="A106" s="315">
        <f>'CLINs &amp; Ceiling Rates'!B108</f>
        <v>0</v>
      </c>
      <c r="B106" s="315">
        <f>'CLINs &amp; Ceiling Rates'!C108</f>
        <v>0</v>
      </c>
      <c r="C106" s="387" t="str">
        <f>'CLINs &amp; Ceiling Rates'!M108</f>
        <v/>
      </c>
      <c r="D106" s="335" t="str">
        <f>IF('CLINs &amp; Ceiling Rates'!E108="","",'CLINs &amp; Ceiling Rates'!E108)</f>
        <v/>
      </c>
      <c r="E106" s="335" t="str">
        <f>IF('CLINs &amp; Ceiling Rates'!F108="","",'CLINs &amp; Ceiling Rates'!F108)</f>
        <v/>
      </c>
      <c r="F106" s="388">
        <f>'Labor Loading Matrix'!D963</f>
        <v>0</v>
      </c>
      <c r="G106" s="389">
        <f>'CLINs &amp; Ceiling Rates'!N108</f>
        <v>0</v>
      </c>
      <c r="H106" s="389">
        <f t="shared" si="18"/>
        <v>0</v>
      </c>
      <c r="I106" s="96"/>
      <c r="J106" s="384">
        <f t="shared" si="19"/>
        <v>0</v>
      </c>
      <c r="K106" s="385">
        <f t="shared" si="20"/>
        <v>0</v>
      </c>
      <c r="L106" s="97"/>
      <c r="M106" s="373">
        <f t="shared" si="21"/>
        <v>0</v>
      </c>
      <c r="N106" s="374">
        <f t="shared" si="22"/>
        <v>0</v>
      </c>
      <c r="O106" s="374">
        <f t="shared" si="23"/>
        <v>0</v>
      </c>
      <c r="P106" s="374">
        <f t="shared" si="24"/>
        <v>0</v>
      </c>
    </row>
    <row r="107" spans="1:16" ht="15" hidden="1" customHeight="1" x14ac:dyDescent="0.25">
      <c r="A107" s="315">
        <f>'CLINs &amp; Ceiling Rates'!B109</f>
        <v>0</v>
      </c>
      <c r="B107" s="315">
        <f>'CLINs &amp; Ceiling Rates'!C109</f>
        <v>0</v>
      </c>
      <c r="C107" s="387" t="str">
        <f>'CLINs &amp; Ceiling Rates'!M109</f>
        <v/>
      </c>
      <c r="D107" s="335" t="str">
        <f>IF('CLINs &amp; Ceiling Rates'!E109="","",'CLINs &amp; Ceiling Rates'!E109)</f>
        <v/>
      </c>
      <c r="E107" s="335" t="str">
        <f>IF('CLINs &amp; Ceiling Rates'!F109="","",'CLINs &amp; Ceiling Rates'!F109)</f>
        <v/>
      </c>
      <c r="F107" s="388">
        <f>'Labor Loading Matrix'!D964</f>
        <v>0</v>
      </c>
      <c r="G107" s="389">
        <f>'CLINs &amp; Ceiling Rates'!N109</f>
        <v>0</v>
      </c>
      <c r="H107" s="389">
        <f t="shared" si="18"/>
        <v>0</v>
      </c>
      <c r="I107" s="96"/>
      <c r="J107" s="384">
        <f t="shared" si="19"/>
        <v>0</v>
      </c>
      <c r="K107" s="385">
        <f t="shared" si="20"/>
        <v>0</v>
      </c>
      <c r="L107" s="97"/>
      <c r="M107" s="373">
        <f t="shared" si="21"/>
        <v>0</v>
      </c>
      <c r="N107" s="374">
        <f t="shared" si="22"/>
        <v>0</v>
      </c>
      <c r="O107" s="374">
        <f t="shared" si="23"/>
        <v>0</v>
      </c>
      <c r="P107" s="374">
        <f t="shared" si="24"/>
        <v>0</v>
      </c>
    </row>
    <row r="108" spans="1:16" ht="15" hidden="1" customHeight="1" x14ac:dyDescent="0.25">
      <c r="A108" s="315">
        <f>'CLINs &amp; Ceiling Rates'!B110</f>
        <v>0</v>
      </c>
      <c r="B108" s="315">
        <f>'CLINs &amp; Ceiling Rates'!C110</f>
        <v>0</v>
      </c>
      <c r="C108" s="387" t="str">
        <f>'CLINs &amp; Ceiling Rates'!M110</f>
        <v/>
      </c>
      <c r="D108" s="335" t="str">
        <f>IF('CLINs &amp; Ceiling Rates'!E110="","",'CLINs &amp; Ceiling Rates'!E110)</f>
        <v/>
      </c>
      <c r="E108" s="335" t="str">
        <f>IF('CLINs &amp; Ceiling Rates'!F110="","",'CLINs &amp; Ceiling Rates'!F110)</f>
        <v/>
      </c>
      <c r="F108" s="388">
        <f>'Labor Loading Matrix'!D965</f>
        <v>0</v>
      </c>
      <c r="G108" s="389">
        <f>'CLINs &amp; Ceiling Rates'!N110</f>
        <v>0</v>
      </c>
      <c r="H108" s="389">
        <f t="shared" si="18"/>
        <v>0</v>
      </c>
      <c r="I108" s="96"/>
      <c r="J108" s="384">
        <f t="shared" si="19"/>
        <v>0</v>
      </c>
      <c r="K108" s="385">
        <f t="shared" si="20"/>
        <v>0</v>
      </c>
      <c r="L108" s="97"/>
      <c r="M108" s="373">
        <f t="shared" si="21"/>
        <v>0</v>
      </c>
      <c r="N108" s="374">
        <f t="shared" si="22"/>
        <v>0</v>
      </c>
      <c r="O108" s="374">
        <f t="shared" si="23"/>
        <v>0</v>
      </c>
      <c r="P108" s="374">
        <f t="shared" si="24"/>
        <v>0</v>
      </c>
    </row>
    <row r="109" spans="1:16" ht="15" hidden="1" customHeight="1" x14ac:dyDescent="0.25">
      <c r="A109" s="315">
        <f>'CLINs &amp; Ceiling Rates'!B111</f>
        <v>0</v>
      </c>
      <c r="B109" s="315">
        <f>'CLINs &amp; Ceiling Rates'!C111</f>
        <v>0</v>
      </c>
      <c r="C109" s="387" t="str">
        <f>'CLINs &amp; Ceiling Rates'!M111</f>
        <v/>
      </c>
      <c r="D109" s="335" t="str">
        <f>IF('CLINs &amp; Ceiling Rates'!E111="","",'CLINs &amp; Ceiling Rates'!E111)</f>
        <v/>
      </c>
      <c r="E109" s="335" t="str">
        <f>IF('CLINs &amp; Ceiling Rates'!F111="","",'CLINs &amp; Ceiling Rates'!F111)</f>
        <v/>
      </c>
      <c r="F109" s="388">
        <f>'Labor Loading Matrix'!D966</f>
        <v>0</v>
      </c>
      <c r="G109" s="389">
        <f>'CLINs &amp; Ceiling Rates'!N111</f>
        <v>0</v>
      </c>
      <c r="H109" s="389">
        <f t="shared" si="18"/>
        <v>0</v>
      </c>
      <c r="I109" s="96"/>
      <c r="J109" s="384">
        <f t="shared" si="19"/>
        <v>0</v>
      </c>
      <c r="K109" s="385">
        <f t="shared" si="20"/>
        <v>0</v>
      </c>
      <c r="L109" s="97"/>
      <c r="M109" s="373">
        <f t="shared" si="21"/>
        <v>0</v>
      </c>
      <c r="N109" s="374">
        <f t="shared" si="22"/>
        <v>0</v>
      </c>
      <c r="O109" s="374">
        <f t="shared" si="23"/>
        <v>0</v>
      </c>
      <c r="P109" s="374">
        <f t="shared" si="24"/>
        <v>0</v>
      </c>
    </row>
    <row r="110" spans="1:16" ht="15" hidden="1" customHeight="1" x14ac:dyDescent="0.25">
      <c r="A110" s="315">
        <f>'CLINs &amp; Ceiling Rates'!B112</f>
        <v>0</v>
      </c>
      <c r="B110" s="315">
        <f>'CLINs &amp; Ceiling Rates'!C112</f>
        <v>0</v>
      </c>
      <c r="C110" s="387" t="str">
        <f>'CLINs &amp; Ceiling Rates'!M112</f>
        <v/>
      </c>
      <c r="D110" s="335" t="str">
        <f>IF('CLINs &amp; Ceiling Rates'!E112="","",'CLINs &amp; Ceiling Rates'!E112)</f>
        <v/>
      </c>
      <c r="E110" s="335" t="str">
        <f>IF('CLINs &amp; Ceiling Rates'!F112="","",'CLINs &amp; Ceiling Rates'!F112)</f>
        <v/>
      </c>
      <c r="F110" s="388">
        <f>'Labor Loading Matrix'!D967</f>
        <v>0</v>
      </c>
      <c r="G110" s="389">
        <f>'CLINs &amp; Ceiling Rates'!N112</f>
        <v>0</v>
      </c>
      <c r="H110" s="389">
        <f t="shared" si="18"/>
        <v>0</v>
      </c>
      <c r="I110" s="96"/>
      <c r="J110" s="384">
        <f t="shared" si="19"/>
        <v>0</v>
      </c>
      <c r="K110" s="385">
        <f t="shared" si="20"/>
        <v>0</v>
      </c>
      <c r="L110" s="97"/>
      <c r="M110" s="373">
        <f t="shared" si="21"/>
        <v>0</v>
      </c>
      <c r="N110" s="374">
        <f t="shared" si="22"/>
        <v>0</v>
      </c>
      <c r="O110" s="374">
        <f t="shared" si="23"/>
        <v>0</v>
      </c>
      <c r="P110" s="374">
        <f t="shared" si="24"/>
        <v>0</v>
      </c>
    </row>
    <row r="111" spans="1:16" ht="15" hidden="1" customHeight="1" x14ac:dyDescent="0.25">
      <c r="A111" s="315">
        <f>'CLINs &amp; Ceiling Rates'!B113</f>
        <v>0</v>
      </c>
      <c r="B111" s="315">
        <f>'CLINs &amp; Ceiling Rates'!C113</f>
        <v>0</v>
      </c>
      <c r="C111" s="387" t="str">
        <f>'CLINs &amp; Ceiling Rates'!M113</f>
        <v/>
      </c>
      <c r="D111" s="335" t="str">
        <f>IF('CLINs &amp; Ceiling Rates'!E113="","",'CLINs &amp; Ceiling Rates'!E113)</f>
        <v/>
      </c>
      <c r="E111" s="335" t="str">
        <f>IF('CLINs &amp; Ceiling Rates'!F113="","",'CLINs &amp; Ceiling Rates'!F113)</f>
        <v/>
      </c>
      <c r="F111" s="388">
        <f>'Labor Loading Matrix'!D968</f>
        <v>0</v>
      </c>
      <c r="G111" s="389">
        <f>'CLINs &amp; Ceiling Rates'!N113</f>
        <v>0</v>
      </c>
      <c r="H111" s="389">
        <f t="shared" si="18"/>
        <v>0</v>
      </c>
      <c r="I111" s="96"/>
      <c r="J111" s="384">
        <f t="shared" si="19"/>
        <v>0</v>
      </c>
      <c r="K111" s="385">
        <f t="shared" si="20"/>
        <v>0</v>
      </c>
      <c r="L111" s="97"/>
      <c r="M111" s="373">
        <f t="shared" si="21"/>
        <v>0</v>
      </c>
      <c r="N111" s="374">
        <f t="shared" si="22"/>
        <v>0</v>
      </c>
      <c r="O111" s="374">
        <f t="shared" si="23"/>
        <v>0</v>
      </c>
      <c r="P111" s="374">
        <f t="shared" si="24"/>
        <v>0</v>
      </c>
    </row>
    <row r="112" spans="1:16" ht="15" hidden="1" customHeight="1" x14ac:dyDescent="0.25">
      <c r="A112" s="315">
        <f>'CLINs &amp; Ceiling Rates'!B114</f>
        <v>0</v>
      </c>
      <c r="B112" s="315">
        <f>'CLINs &amp; Ceiling Rates'!C114</f>
        <v>0</v>
      </c>
      <c r="C112" s="387" t="str">
        <f>'CLINs &amp; Ceiling Rates'!M114</f>
        <v/>
      </c>
      <c r="D112" s="335" t="str">
        <f>IF('CLINs &amp; Ceiling Rates'!E114="","",'CLINs &amp; Ceiling Rates'!E114)</f>
        <v/>
      </c>
      <c r="E112" s="335" t="str">
        <f>IF('CLINs &amp; Ceiling Rates'!F114="","",'CLINs &amp; Ceiling Rates'!F114)</f>
        <v/>
      </c>
      <c r="F112" s="388">
        <f>'Labor Loading Matrix'!D969</f>
        <v>0</v>
      </c>
      <c r="G112" s="389">
        <f>'CLINs &amp; Ceiling Rates'!N114</f>
        <v>0</v>
      </c>
      <c r="H112" s="389">
        <f t="shared" si="18"/>
        <v>0</v>
      </c>
      <c r="I112" s="96"/>
      <c r="J112" s="384">
        <f t="shared" si="19"/>
        <v>0</v>
      </c>
      <c r="K112" s="385">
        <f t="shared" si="20"/>
        <v>0</v>
      </c>
      <c r="L112" s="97"/>
      <c r="M112" s="373">
        <f t="shared" si="21"/>
        <v>0</v>
      </c>
      <c r="N112" s="374">
        <f t="shared" si="22"/>
        <v>0</v>
      </c>
      <c r="O112" s="374">
        <f t="shared" si="23"/>
        <v>0</v>
      </c>
      <c r="P112" s="374">
        <f t="shared" si="24"/>
        <v>0</v>
      </c>
    </row>
    <row r="113" spans="1:16" ht="15" hidden="1" customHeight="1" x14ac:dyDescent="0.25">
      <c r="A113" s="315">
        <f>'CLINs &amp; Ceiling Rates'!B115</f>
        <v>0</v>
      </c>
      <c r="B113" s="315">
        <f>'CLINs &amp; Ceiling Rates'!C115</f>
        <v>0</v>
      </c>
      <c r="C113" s="387" t="str">
        <f>'CLINs &amp; Ceiling Rates'!M115</f>
        <v/>
      </c>
      <c r="D113" s="335" t="str">
        <f>IF('CLINs &amp; Ceiling Rates'!E115="","",'CLINs &amp; Ceiling Rates'!E115)</f>
        <v/>
      </c>
      <c r="E113" s="335" t="str">
        <f>IF('CLINs &amp; Ceiling Rates'!F115="","",'CLINs &amp; Ceiling Rates'!F115)</f>
        <v/>
      </c>
      <c r="F113" s="388">
        <f>'Labor Loading Matrix'!D970</f>
        <v>0</v>
      </c>
      <c r="G113" s="389">
        <f>'CLINs &amp; Ceiling Rates'!N115</f>
        <v>0</v>
      </c>
      <c r="H113" s="389">
        <f t="shared" si="18"/>
        <v>0</v>
      </c>
      <c r="I113" s="96"/>
      <c r="J113" s="384">
        <f t="shared" si="19"/>
        <v>0</v>
      </c>
      <c r="K113" s="385">
        <f t="shared" si="20"/>
        <v>0</v>
      </c>
      <c r="L113" s="97"/>
      <c r="M113" s="373">
        <f t="shared" si="21"/>
        <v>0</v>
      </c>
      <c r="N113" s="374">
        <f t="shared" si="22"/>
        <v>0</v>
      </c>
      <c r="O113" s="374">
        <f t="shared" si="23"/>
        <v>0</v>
      </c>
      <c r="P113" s="374">
        <f t="shared" si="24"/>
        <v>0</v>
      </c>
    </row>
    <row r="114" spans="1:16" ht="15" hidden="1" customHeight="1" x14ac:dyDescent="0.25">
      <c r="A114" s="315">
        <f>'CLINs &amp; Ceiling Rates'!B116</f>
        <v>0</v>
      </c>
      <c r="B114" s="315">
        <f>'CLINs &amp; Ceiling Rates'!C116</f>
        <v>0</v>
      </c>
      <c r="C114" s="387" t="str">
        <f>'CLINs &amp; Ceiling Rates'!M116</f>
        <v/>
      </c>
      <c r="D114" s="335" t="str">
        <f>IF('CLINs &amp; Ceiling Rates'!E116="","",'CLINs &amp; Ceiling Rates'!E116)</f>
        <v/>
      </c>
      <c r="E114" s="335" t="str">
        <f>IF('CLINs &amp; Ceiling Rates'!F116="","",'CLINs &amp; Ceiling Rates'!F116)</f>
        <v/>
      </c>
      <c r="F114" s="388">
        <f>'Labor Loading Matrix'!D971</f>
        <v>0</v>
      </c>
      <c r="G114" s="389">
        <f>'CLINs &amp; Ceiling Rates'!N116</f>
        <v>0</v>
      </c>
      <c r="H114" s="389">
        <f t="shared" si="18"/>
        <v>0</v>
      </c>
      <c r="I114" s="96"/>
      <c r="J114" s="384">
        <f t="shared" si="19"/>
        <v>0</v>
      </c>
      <c r="K114" s="385">
        <f t="shared" si="20"/>
        <v>0</v>
      </c>
      <c r="L114" s="97"/>
      <c r="M114" s="373">
        <f t="shared" si="21"/>
        <v>0</v>
      </c>
      <c r="N114" s="374">
        <f t="shared" si="22"/>
        <v>0</v>
      </c>
      <c r="O114" s="374">
        <f t="shared" si="23"/>
        <v>0</v>
      </c>
      <c r="P114" s="374">
        <f t="shared" si="24"/>
        <v>0</v>
      </c>
    </row>
    <row r="115" spans="1:16" ht="15" hidden="1" customHeight="1" x14ac:dyDescent="0.25">
      <c r="A115" s="315">
        <f>'CLINs &amp; Ceiling Rates'!B117</f>
        <v>0</v>
      </c>
      <c r="B115" s="315">
        <f>'CLINs &amp; Ceiling Rates'!C117</f>
        <v>0</v>
      </c>
      <c r="C115" s="387" t="str">
        <f>'CLINs &amp; Ceiling Rates'!M117</f>
        <v/>
      </c>
      <c r="D115" s="335" t="str">
        <f>IF('CLINs &amp; Ceiling Rates'!E117="","",'CLINs &amp; Ceiling Rates'!E117)</f>
        <v/>
      </c>
      <c r="E115" s="335" t="str">
        <f>IF('CLINs &amp; Ceiling Rates'!F117="","",'CLINs &amp; Ceiling Rates'!F117)</f>
        <v/>
      </c>
      <c r="F115" s="388">
        <f>'Labor Loading Matrix'!D972</f>
        <v>0</v>
      </c>
      <c r="G115" s="389">
        <f>'CLINs &amp; Ceiling Rates'!N117</f>
        <v>0</v>
      </c>
      <c r="H115" s="389">
        <f t="shared" si="18"/>
        <v>0</v>
      </c>
      <c r="I115" s="96"/>
      <c r="J115" s="384">
        <f t="shared" si="19"/>
        <v>0</v>
      </c>
      <c r="K115" s="385">
        <f t="shared" si="20"/>
        <v>0</v>
      </c>
      <c r="L115" s="97"/>
      <c r="M115" s="373">
        <f t="shared" si="21"/>
        <v>0</v>
      </c>
      <c r="N115" s="374">
        <f t="shared" si="22"/>
        <v>0</v>
      </c>
      <c r="O115" s="374">
        <f t="shared" si="23"/>
        <v>0</v>
      </c>
      <c r="P115" s="374">
        <f t="shared" si="24"/>
        <v>0</v>
      </c>
    </row>
    <row r="116" spans="1:16" ht="15" hidden="1" customHeight="1" x14ac:dyDescent="0.25">
      <c r="A116" s="315">
        <f>'CLINs &amp; Ceiling Rates'!B118</f>
        <v>0</v>
      </c>
      <c r="B116" s="315">
        <f>'CLINs &amp; Ceiling Rates'!C118</f>
        <v>0</v>
      </c>
      <c r="C116" s="387" t="str">
        <f>'CLINs &amp; Ceiling Rates'!M118</f>
        <v/>
      </c>
      <c r="D116" s="335" t="str">
        <f>IF('CLINs &amp; Ceiling Rates'!E118="","",'CLINs &amp; Ceiling Rates'!E118)</f>
        <v/>
      </c>
      <c r="E116" s="335" t="str">
        <f>IF('CLINs &amp; Ceiling Rates'!F118="","",'CLINs &amp; Ceiling Rates'!F118)</f>
        <v/>
      </c>
      <c r="F116" s="388">
        <f>'Labor Loading Matrix'!D973</f>
        <v>0</v>
      </c>
      <c r="G116" s="389">
        <f>'CLINs &amp; Ceiling Rates'!N118</f>
        <v>0</v>
      </c>
      <c r="H116" s="389">
        <f t="shared" si="18"/>
        <v>0</v>
      </c>
      <c r="I116" s="96"/>
      <c r="J116" s="384">
        <f t="shared" si="19"/>
        <v>0</v>
      </c>
      <c r="K116" s="385">
        <f t="shared" si="20"/>
        <v>0</v>
      </c>
      <c r="L116" s="97"/>
      <c r="M116" s="373">
        <f t="shared" si="21"/>
        <v>0</v>
      </c>
      <c r="N116" s="374">
        <f t="shared" si="22"/>
        <v>0</v>
      </c>
      <c r="O116" s="374">
        <f t="shared" si="23"/>
        <v>0</v>
      </c>
      <c r="P116" s="374">
        <f t="shared" si="24"/>
        <v>0</v>
      </c>
    </row>
    <row r="117" spans="1:16" ht="15" hidden="1" customHeight="1" x14ac:dyDescent="0.25">
      <c r="A117" s="315">
        <f>'CLINs &amp; Ceiling Rates'!B119</f>
        <v>0</v>
      </c>
      <c r="B117" s="315">
        <f>'CLINs &amp; Ceiling Rates'!C119</f>
        <v>0</v>
      </c>
      <c r="C117" s="387" t="str">
        <f>'CLINs &amp; Ceiling Rates'!M119</f>
        <v/>
      </c>
      <c r="D117" s="335" t="str">
        <f>IF('CLINs &amp; Ceiling Rates'!E119="","",'CLINs &amp; Ceiling Rates'!E119)</f>
        <v/>
      </c>
      <c r="E117" s="335" t="str">
        <f>IF('CLINs &amp; Ceiling Rates'!F119="","",'CLINs &amp; Ceiling Rates'!F119)</f>
        <v/>
      </c>
      <c r="F117" s="388">
        <f>'Labor Loading Matrix'!D974</f>
        <v>0</v>
      </c>
      <c r="G117" s="389">
        <f>'CLINs &amp; Ceiling Rates'!N119</f>
        <v>0</v>
      </c>
      <c r="H117" s="389">
        <f t="shared" si="18"/>
        <v>0</v>
      </c>
      <c r="I117" s="96"/>
      <c r="J117" s="384">
        <f t="shared" si="19"/>
        <v>0</v>
      </c>
      <c r="K117" s="385">
        <f t="shared" si="20"/>
        <v>0</v>
      </c>
      <c r="L117" s="97"/>
      <c r="M117" s="373">
        <f t="shared" si="21"/>
        <v>0</v>
      </c>
      <c r="N117" s="374">
        <f t="shared" si="22"/>
        <v>0</v>
      </c>
      <c r="O117" s="374">
        <f t="shared" si="23"/>
        <v>0</v>
      </c>
      <c r="P117" s="374">
        <f t="shared" si="24"/>
        <v>0</v>
      </c>
    </row>
    <row r="118" spans="1:16" ht="15" hidden="1" customHeight="1" x14ac:dyDescent="0.25">
      <c r="A118" s="315">
        <f>'CLINs &amp; Ceiling Rates'!B120</f>
        <v>0</v>
      </c>
      <c r="B118" s="315">
        <f>'CLINs &amp; Ceiling Rates'!C120</f>
        <v>0</v>
      </c>
      <c r="C118" s="387" t="str">
        <f>'CLINs &amp; Ceiling Rates'!M120</f>
        <v/>
      </c>
      <c r="D118" s="335" t="str">
        <f>IF('CLINs &amp; Ceiling Rates'!E120="","",'CLINs &amp; Ceiling Rates'!E120)</f>
        <v/>
      </c>
      <c r="E118" s="335" t="str">
        <f>IF('CLINs &amp; Ceiling Rates'!F120="","",'CLINs &amp; Ceiling Rates'!F120)</f>
        <v/>
      </c>
      <c r="F118" s="388">
        <f>'Labor Loading Matrix'!D975</f>
        <v>0</v>
      </c>
      <c r="G118" s="389">
        <f>'CLINs &amp; Ceiling Rates'!N120</f>
        <v>0</v>
      </c>
      <c r="H118" s="389">
        <f t="shared" si="18"/>
        <v>0</v>
      </c>
      <c r="I118" s="96"/>
      <c r="J118" s="384">
        <f t="shared" si="19"/>
        <v>0</v>
      </c>
      <c r="K118" s="385">
        <f t="shared" si="20"/>
        <v>0</v>
      </c>
      <c r="L118" s="97"/>
      <c r="M118" s="373">
        <f t="shared" si="21"/>
        <v>0</v>
      </c>
      <c r="N118" s="374">
        <f t="shared" si="22"/>
        <v>0</v>
      </c>
      <c r="O118" s="374">
        <f t="shared" si="23"/>
        <v>0</v>
      </c>
      <c r="P118" s="374">
        <f t="shared" si="24"/>
        <v>0</v>
      </c>
    </row>
    <row r="119" spans="1:16" ht="15" hidden="1" customHeight="1" x14ac:dyDescent="0.25">
      <c r="A119" s="315">
        <f>'CLINs &amp; Ceiling Rates'!B121</f>
        <v>0</v>
      </c>
      <c r="B119" s="315">
        <f>'CLINs &amp; Ceiling Rates'!C121</f>
        <v>0</v>
      </c>
      <c r="C119" s="387" t="str">
        <f>'CLINs &amp; Ceiling Rates'!M121</f>
        <v/>
      </c>
      <c r="D119" s="335" t="str">
        <f>IF('CLINs &amp; Ceiling Rates'!E121="","",'CLINs &amp; Ceiling Rates'!E121)</f>
        <v/>
      </c>
      <c r="E119" s="335" t="str">
        <f>IF('CLINs &amp; Ceiling Rates'!F121="","",'CLINs &amp; Ceiling Rates'!F121)</f>
        <v/>
      </c>
      <c r="F119" s="388">
        <f>'Labor Loading Matrix'!D976</f>
        <v>0</v>
      </c>
      <c r="G119" s="389">
        <f>'CLINs &amp; Ceiling Rates'!N121</f>
        <v>0</v>
      </c>
      <c r="H119" s="389">
        <f t="shared" si="18"/>
        <v>0</v>
      </c>
      <c r="I119" s="96"/>
      <c r="J119" s="384">
        <f t="shared" si="19"/>
        <v>0</v>
      </c>
      <c r="K119" s="385">
        <f t="shared" si="20"/>
        <v>0</v>
      </c>
      <c r="L119" s="97"/>
      <c r="M119" s="373">
        <f t="shared" si="21"/>
        <v>0</v>
      </c>
      <c r="N119" s="374">
        <f t="shared" si="22"/>
        <v>0</v>
      </c>
      <c r="O119" s="374">
        <f t="shared" si="23"/>
        <v>0</v>
      </c>
      <c r="P119" s="374">
        <f t="shared" si="24"/>
        <v>0</v>
      </c>
    </row>
    <row r="120" spans="1:16" ht="15" hidden="1" customHeight="1" x14ac:dyDescent="0.25">
      <c r="A120" s="315">
        <f>'CLINs &amp; Ceiling Rates'!B122</f>
        <v>0</v>
      </c>
      <c r="B120" s="315">
        <f>'CLINs &amp; Ceiling Rates'!C122</f>
        <v>0</v>
      </c>
      <c r="C120" s="387" t="str">
        <f>'CLINs &amp; Ceiling Rates'!M122</f>
        <v/>
      </c>
      <c r="D120" s="335" t="str">
        <f>IF('CLINs &amp; Ceiling Rates'!E122="","",'CLINs &amp; Ceiling Rates'!E122)</f>
        <v/>
      </c>
      <c r="E120" s="335" t="str">
        <f>IF('CLINs &amp; Ceiling Rates'!F122="","",'CLINs &amp; Ceiling Rates'!F122)</f>
        <v/>
      </c>
      <c r="F120" s="388">
        <f>'Labor Loading Matrix'!D977</f>
        <v>0</v>
      </c>
      <c r="G120" s="389">
        <f>'CLINs &amp; Ceiling Rates'!N122</f>
        <v>0</v>
      </c>
      <c r="H120" s="389">
        <f t="shared" si="18"/>
        <v>0</v>
      </c>
      <c r="I120" s="96"/>
      <c r="J120" s="384">
        <f t="shared" si="19"/>
        <v>0</v>
      </c>
      <c r="K120" s="385">
        <f t="shared" si="20"/>
        <v>0</v>
      </c>
      <c r="L120" s="97"/>
      <c r="M120" s="373">
        <f t="shared" si="21"/>
        <v>0</v>
      </c>
      <c r="N120" s="374">
        <f t="shared" si="22"/>
        <v>0</v>
      </c>
      <c r="O120" s="374">
        <f t="shared" si="23"/>
        <v>0</v>
      </c>
      <c r="P120" s="374">
        <f t="shared" si="24"/>
        <v>0</v>
      </c>
    </row>
    <row r="121" spans="1:16" ht="15" hidden="1" customHeight="1" x14ac:dyDescent="0.25">
      <c r="A121" s="315">
        <f>'CLINs &amp; Ceiling Rates'!B123</f>
        <v>0</v>
      </c>
      <c r="B121" s="315">
        <f>'CLINs &amp; Ceiling Rates'!C123</f>
        <v>0</v>
      </c>
      <c r="C121" s="387" t="str">
        <f>'CLINs &amp; Ceiling Rates'!M123</f>
        <v/>
      </c>
      <c r="D121" s="335" t="str">
        <f>IF('CLINs &amp; Ceiling Rates'!E123="","",'CLINs &amp; Ceiling Rates'!E123)</f>
        <v/>
      </c>
      <c r="E121" s="335" t="str">
        <f>IF('CLINs &amp; Ceiling Rates'!F123="","",'CLINs &amp; Ceiling Rates'!F123)</f>
        <v/>
      </c>
      <c r="F121" s="388">
        <f>'Labor Loading Matrix'!D978</f>
        <v>0</v>
      </c>
      <c r="G121" s="389">
        <f>'CLINs &amp; Ceiling Rates'!N123</f>
        <v>0</v>
      </c>
      <c r="H121" s="389">
        <f t="shared" si="18"/>
        <v>0</v>
      </c>
      <c r="I121" s="96"/>
      <c r="J121" s="384">
        <f t="shared" si="19"/>
        <v>0</v>
      </c>
      <c r="K121" s="385">
        <f t="shared" si="20"/>
        <v>0</v>
      </c>
      <c r="L121" s="97"/>
      <c r="M121" s="373">
        <f t="shared" si="21"/>
        <v>0</v>
      </c>
      <c r="N121" s="374">
        <f t="shared" si="22"/>
        <v>0</v>
      </c>
      <c r="O121" s="374">
        <f t="shared" si="23"/>
        <v>0</v>
      </c>
      <c r="P121" s="374">
        <f t="shared" si="24"/>
        <v>0</v>
      </c>
    </row>
    <row r="122" spans="1:16" ht="15" hidden="1" customHeight="1" x14ac:dyDescent="0.25">
      <c r="A122" s="315">
        <f>'CLINs &amp; Ceiling Rates'!B124</f>
        <v>0</v>
      </c>
      <c r="B122" s="315">
        <f>'CLINs &amp; Ceiling Rates'!C124</f>
        <v>0</v>
      </c>
      <c r="C122" s="387" t="str">
        <f>'CLINs &amp; Ceiling Rates'!M124</f>
        <v/>
      </c>
      <c r="D122" s="335" t="str">
        <f>IF('CLINs &amp; Ceiling Rates'!E124="","",'CLINs &amp; Ceiling Rates'!E124)</f>
        <v/>
      </c>
      <c r="E122" s="335" t="str">
        <f>IF('CLINs &amp; Ceiling Rates'!F124="","",'CLINs &amp; Ceiling Rates'!F124)</f>
        <v/>
      </c>
      <c r="F122" s="388">
        <f>'Labor Loading Matrix'!D979</f>
        <v>0</v>
      </c>
      <c r="G122" s="389">
        <f>'CLINs &amp; Ceiling Rates'!N124</f>
        <v>0</v>
      </c>
      <c r="H122" s="389">
        <f t="shared" si="18"/>
        <v>0</v>
      </c>
      <c r="I122" s="96"/>
      <c r="J122" s="384">
        <f t="shared" si="19"/>
        <v>0</v>
      </c>
      <c r="K122" s="385">
        <f t="shared" si="20"/>
        <v>0</v>
      </c>
      <c r="L122" s="97"/>
      <c r="M122" s="373">
        <f t="shared" si="21"/>
        <v>0</v>
      </c>
      <c r="N122" s="374">
        <f t="shared" si="22"/>
        <v>0</v>
      </c>
      <c r="O122" s="374">
        <f t="shared" si="23"/>
        <v>0</v>
      </c>
      <c r="P122" s="374">
        <f t="shared" si="24"/>
        <v>0</v>
      </c>
    </row>
    <row r="123" spans="1:16" ht="15" hidden="1" customHeight="1" x14ac:dyDescent="0.25">
      <c r="A123" s="315">
        <f>'CLINs &amp; Ceiling Rates'!B125</f>
        <v>0</v>
      </c>
      <c r="B123" s="315">
        <f>'CLINs &amp; Ceiling Rates'!C125</f>
        <v>0</v>
      </c>
      <c r="C123" s="387" t="str">
        <f>'CLINs &amp; Ceiling Rates'!M125</f>
        <v/>
      </c>
      <c r="D123" s="335" t="str">
        <f>IF('CLINs &amp; Ceiling Rates'!E125="","",'CLINs &amp; Ceiling Rates'!E125)</f>
        <v/>
      </c>
      <c r="E123" s="335" t="str">
        <f>IF('CLINs &amp; Ceiling Rates'!F125="","",'CLINs &amp; Ceiling Rates'!F125)</f>
        <v/>
      </c>
      <c r="F123" s="388">
        <f>'Labor Loading Matrix'!D980</f>
        <v>0</v>
      </c>
      <c r="G123" s="389">
        <f>'CLINs &amp; Ceiling Rates'!N125</f>
        <v>0</v>
      </c>
      <c r="H123" s="389">
        <f t="shared" si="18"/>
        <v>0</v>
      </c>
      <c r="I123" s="96"/>
      <c r="J123" s="384">
        <f t="shared" si="19"/>
        <v>0</v>
      </c>
      <c r="K123" s="385">
        <f t="shared" si="20"/>
        <v>0</v>
      </c>
      <c r="L123" s="97"/>
      <c r="M123" s="373">
        <f t="shared" si="21"/>
        <v>0</v>
      </c>
      <c r="N123" s="374">
        <f t="shared" si="22"/>
        <v>0</v>
      </c>
      <c r="O123" s="374">
        <f t="shared" si="23"/>
        <v>0</v>
      </c>
      <c r="P123" s="374">
        <f t="shared" si="24"/>
        <v>0</v>
      </c>
    </row>
    <row r="124" spans="1:16" ht="15" hidden="1" customHeight="1" x14ac:dyDescent="0.25">
      <c r="A124" s="315">
        <f>'CLINs &amp; Ceiling Rates'!B126</f>
        <v>0</v>
      </c>
      <c r="B124" s="315">
        <f>'CLINs &amp; Ceiling Rates'!C126</f>
        <v>0</v>
      </c>
      <c r="C124" s="387" t="str">
        <f>'CLINs &amp; Ceiling Rates'!M126</f>
        <v/>
      </c>
      <c r="D124" s="335" t="str">
        <f>IF('CLINs &amp; Ceiling Rates'!E126="","",'CLINs &amp; Ceiling Rates'!E126)</f>
        <v/>
      </c>
      <c r="E124" s="335" t="str">
        <f>IF('CLINs &amp; Ceiling Rates'!F126="","",'CLINs &amp; Ceiling Rates'!F126)</f>
        <v/>
      </c>
      <c r="F124" s="388">
        <f>'Labor Loading Matrix'!D981</f>
        <v>0</v>
      </c>
      <c r="G124" s="389">
        <f>'CLINs &amp; Ceiling Rates'!N126</f>
        <v>0</v>
      </c>
      <c r="H124" s="389">
        <f t="shared" si="18"/>
        <v>0</v>
      </c>
      <c r="I124" s="96"/>
      <c r="J124" s="384">
        <f t="shared" si="19"/>
        <v>0</v>
      </c>
      <c r="K124" s="385">
        <f t="shared" si="20"/>
        <v>0</v>
      </c>
      <c r="L124" s="97"/>
      <c r="M124" s="373">
        <f t="shared" si="21"/>
        <v>0</v>
      </c>
      <c r="N124" s="374">
        <f t="shared" si="22"/>
        <v>0</v>
      </c>
      <c r="O124" s="374">
        <f t="shared" si="23"/>
        <v>0</v>
      </c>
      <c r="P124" s="374">
        <f t="shared" si="24"/>
        <v>0</v>
      </c>
    </row>
    <row r="125" spans="1:16" ht="15" hidden="1" customHeight="1" x14ac:dyDescent="0.25">
      <c r="A125" s="315">
        <f>'CLINs &amp; Ceiling Rates'!B127</f>
        <v>0</v>
      </c>
      <c r="B125" s="315">
        <f>'CLINs &amp; Ceiling Rates'!C127</f>
        <v>0</v>
      </c>
      <c r="C125" s="387" t="str">
        <f>'CLINs &amp; Ceiling Rates'!M127</f>
        <v/>
      </c>
      <c r="D125" s="335" t="str">
        <f>IF('CLINs &amp; Ceiling Rates'!E127="","",'CLINs &amp; Ceiling Rates'!E127)</f>
        <v/>
      </c>
      <c r="E125" s="335" t="str">
        <f>IF('CLINs &amp; Ceiling Rates'!F127="","",'CLINs &amp; Ceiling Rates'!F127)</f>
        <v/>
      </c>
      <c r="F125" s="388">
        <f>'Labor Loading Matrix'!D982</f>
        <v>0</v>
      </c>
      <c r="G125" s="389">
        <f>'CLINs &amp; Ceiling Rates'!N127</f>
        <v>0</v>
      </c>
      <c r="H125" s="389">
        <f t="shared" si="18"/>
        <v>0</v>
      </c>
      <c r="I125" s="96"/>
      <c r="J125" s="384">
        <f t="shared" si="19"/>
        <v>0</v>
      </c>
      <c r="K125" s="385">
        <f t="shared" si="20"/>
        <v>0</v>
      </c>
      <c r="L125" s="97"/>
      <c r="M125" s="373">
        <f t="shared" si="21"/>
        <v>0</v>
      </c>
      <c r="N125" s="374">
        <f t="shared" si="22"/>
        <v>0</v>
      </c>
      <c r="O125" s="374">
        <f t="shared" si="23"/>
        <v>0</v>
      </c>
      <c r="P125" s="374">
        <f t="shared" si="24"/>
        <v>0</v>
      </c>
    </row>
    <row r="126" spans="1:16" ht="15" hidden="1" customHeight="1" x14ac:dyDescent="0.25">
      <c r="A126" s="315">
        <f>'CLINs &amp; Ceiling Rates'!B128</f>
        <v>0</v>
      </c>
      <c r="B126" s="315">
        <f>'CLINs &amp; Ceiling Rates'!C128</f>
        <v>0</v>
      </c>
      <c r="C126" s="387" t="str">
        <f>'CLINs &amp; Ceiling Rates'!M128</f>
        <v/>
      </c>
      <c r="D126" s="335" t="str">
        <f>IF('CLINs &amp; Ceiling Rates'!E128="","",'CLINs &amp; Ceiling Rates'!E128)</f>
        <v/>
      </c>
      <c r="E126" s="335" t="str">
        <f>IF('CLINs &amp; Ceiling Rates'!F128="","",'CLINs &amp; Ceiling Rates'!F128)</f>
        <v/>
      </c>
      <c r="F126" s="388">
        <f>'Labor Loading Matrix'!D983</f>
        <v>0</v>
      </c>
      <c r="G126" s="389">
        <f>'CLINs &amp; Ceiling Rates'!N128</f>
        <v>0</v>
      </c>
      <c r="H126" s="389">
        <f t="shared" si="18"/>
        <v>0</v>
      </c>
      <c r="I126" s="96"/>
      <c r="J126" s="384">
        <f t="shared" si="19"/>
        <v>0</v>
      </c>
      <c r="K126" s="385">
        <f t="shared" si="20"/>
        <v>0</v>
      </c>
      <c r="L126" s="97"/>
      <c r="M126" s="373">
        <f t="shared" si="21"/>
        <v>0</v>
      </c>
      <c r="N126" s="374">
        <f t="shared" si="22"/>
        <v>0</v>
      </c>
      <c r="O126" s="374">
        <f t="shared" si="23"/>
        <v>0</v>
      </c>
      <c r="P126" s="374">
        <f t="shared" si="24"/>
        <v>0</v>
      </c>
    </row>
    <row r="127" spans="1:16" ht="15" hidden="1" customHeight="1" x14ac:dyDescent="0.25">
      <c r="A127" s="315">
        <f>'CLINs &amp; Ceiling Rates'!B129</f>
        <v>0</v>
      </c>
      <c r="B127" s="315">
        <f>'CLINs &amp; Ceiling Rates'!C129</f>
        <v>0</v>
      </c>
      <c r="C127" s="387" t="str">
        <f>'CLINs &amp; Ceiling Rates'!M129</f>
        <v/>
      </c>
      <c r="D127" s="335" t="str">
        <f>IF('CLINs &amp; Ceiling Rates'!E129="","",'CLINs &amp; Ceiling Rates'!E129)</f>
        <v/>
      </c>
      <c r="E127" s="335" t="str">
        <f>IF('CLINs &amp; Ceiling Rates'!F129="","",'CLINs &amp; Ceiling Rates'!F129)</f>
        <v/>
      </c>
      <c r="F127" s="388">
        <f>'Labor Loading Matrix'!D984</f>
        <v>0</v>
      </c>
      <c r="G127" s="389">
        <f>'CLINs &amp; Ceiling Rates'!N129</f>
        <v>0</v>
      </c>
      <c r="H127" s="389">
        <f t="shared" si="18"/>
        <v>0</v>
      </c>
      <c r="I127" s="96"/>
      <c r="J127" s="384">
        <f t="shared" si="19"/>
        <v>0</v>
      </c>
      <c r="K127" s="385">
        <f t="shared" si="20"/>
        <v>0</v>
      </c>
      <c r="L127" s="97"/>
      <c r="M127" s="373">
        <f t="shared" si="21"/>
        <v>0</v>
      </c>
      <c r="N127" s="374">
        <f t="shared" si="22"/>
        <v>0</v>
      </c>
      <c r="O127" s="374">
        <f t="shared" si="23"/>
        <v>0</v>
      </c>
      <c r="P127" s="374">
        <f t="shared" si="24"/>
        <v>0</v>
      </c>
    </row>
    <row r="128" spans="1:16" ht="15" hidden="1" customHeight="1" x14ac:dyDescent="0.25">
      <c r="A128" s="315">
        <f>'CLINs &amp; Ceiling Rates'!B130</f>
        <v>0</v>
      </c>
      <c r="B128" s="315">
        <f>'CLINs &amp; Ceiling Rates'!C130</f>
        <v>0</v>
      </c>
      <c r="C128" s="387" t="str">
        <f>'CLINs &amp; Ceiling Rates'!M130</f>
        <v/>
      </c>
      <c r="D128" s="335" t="str">
        <f>IF('CLINs &amp; Ceiling Rates'!E130="","",'CLINs &amp; Ceiling Rates'!E130)</f>
        <v/>
      </c>
      <c r="E128" s="335" t="str">
        <f>IF('CLINs &amp; Ceiling Rates'!F130="","",'CLINs &amp; Ceiling Rates'!F130)</f>
        <v/>
      </c>
      <c r="F128" s="388">
        <f>'Labor Loading Matrix'!D985</f>
        <v>0</v>
      </c>
      <c r="G128" s="389">
        <f>'CLINs &amp; Ceiling Rates'!N130</f>
        <v>0</v>
      </c>
      <c r="H128" s="389">
        <f t="shared" si="18"/>
        <v>0</v>
      </c>
      <c r="I128" s="96"/>
      <c r="J128" s="384">
        <f t="shared" si="19"/>
        <v>0</v>
      </c>
      <c r="K128" s="385">
        <f t="shared" si="20"/>
        <v>0</v>
      </c>
      <c r="L128" s="97"/>
      <c r="M128" s="373">
        <f t="shared" si="21"/>
        <v>0</v>
      </c>
      <c r="N128" s="374">
        <f t="shared" si="22"/>
        <v>0</v>
      </c>
      <c r="O128" s="374">
        <f t="shared" si="23"/>
        <v>0</v>
      </c>
      <c r="P128" s="374">
        <f t="shared" si="24"/>
        <v>0</v>
      </c>
    </row>
    <row r="129" spans="1:16" ht="15" hidden="1" customHeight="1" x14ac:dyDescent="0.25">
      <c r="A129" s="315">
        <f>'CLINs &amp; Ceiling Rates'!B131</f>
        <v>0</v>
      </c>
      <c r="B129" s="315">
        <f>'CLINs &amp; Ceiling Rates'!C131</f>
        <v>0</v>
      </c>
      <c r="C129" s="387" t="str">
        <f>'CLINs &amp; Ceiling Rates'!M131</f>
        <v/>
      </c>
      <c r="D129" s="335" t="str">
        <f>IF('CLINs &amp; Ceiling Rates'!E131="","",'CLINs &amp; Ceiling Rates'!E131)</f>
        <v/>
      </c>
      <c r="E129" s="335" t="str">
        <f>IF('CLINs &amp; Ceiling Rates'!F131="","",'CLINs &amp; Ceiling Rates'!F131)</f>
        <v/>
      </c>
      <c r="F129" s="388">
        <f>'Labor Loading Matrix'!D986</f>
        <v>0</v>
      </c>
      <c r="G129" s="389">
        <f>'CLINs &amp; Ceiling Rates'!N131</f>
        <v>0</v>
      </c>
      <c r="H129" s="389">
        <f t="shared" si="18"/>
        <v>0</v>
      </c>
      <c r="I129" s="96"/>
      <c r="J129" s="384">
        <f t="shared" si="19"/>
        <v>0</v>
      </c>
      <c r="K129" s="385">
        <f t="shared" si="20"/>
        <v>0</v>
      </c>
      <c r="L129" s="97"/>
      <c r="M129" s="373">
        <f t="shared" si="21"/>
        <v>0</v>
      </c>
      <c r="N129" s="374">
        <f t="shared" si="22"/>
        <v>0</v>
      </c>
      <c r="O129" s="374">
        <f t="shared" si="23"/>
        <v>0</v>
      </c>
      <c r="P129" s="374">
        <f t="shared" si="24"/>
        <v>0</v>
      </c>
    </row>
    <row r="130" spans="1:16" ht="15" hidden="1" customHeight="1" x14ac:dyDescent="0.25">
      <c r="A130" s="315">
        <f>'CLINs &amp; Ceiling Rates'!B132</f>
        <v>0</v>
      </c>
      <c r="B130" s="315">
        <f>'CLINs &amp; Ceiling Rates'!C132</f>
        <v>0</v>
      </c>
      <c r="C130" s="387" t="str">
        <f>'CLINs &amp; Ceiling Rates'!M132</f>
        <v/>
      </c>
      <c r="D130" s="335" t="str">
        <f>IF('CLINs &amp; Ceiling Rates'!E132="","",'CLINs &amp; Ceiling Rates'!E132)</f>
        <v/>
      </c>
      <c r="E130" s="335" t="str">
        <f>IF('CLINs &amp; Ceiling Rates'!F132="","",'CLINs &amp; Ceiling Rates'!F132)</f>
        <v/>
      </c>
      <c r="F130" s="388">
        <f>'Labor Loading Matrix'!D987</f>
        <v>0</v>
      </c>
      <c r="G130" s="389">
        <f>'CLINs &amp; Ceiling Rates'!N132</f>
        <v>0</v>
      </c>
      <c r="H130" s="389">
        <f t="shared" si="18"/>
        <v>0</v>
      </c>
      <c r="I130" s="96"/>
      <c r="J130" s="384">
        <f t="shared" si="19"/>
        <v>0</v>
      </c>
      <c r="K130" s="385">
        <f t="shared" si="20"/>
        <v>0</v>
      </c>
      <c r="L130" s="97"/>
      <c r="M130" s="373">
        <f t="shared" si="21"/>
        <v>0</v>
      </c>
      <c r="N130" s="374">
        <f t="shared" si="22"/>
        <v>0</v>
      </c>
      <c r="O130" s="374">
        <f t="shared" si="23"/>
        <v>0</v>
      </c>
      <c r="P130" s="374">
        <f t="shared" si="24"/>
        <v>0</v>
      </c>
    </row>
    <row r="131" spans="1:16" ht="15" hidden="1" customHeight="1" x14ac:dyDescent="0.25">
      <c r="A131" s="315">
        <f>'CLINs &amp; Ceiling Rates'!B133</f>
        <v>0</v>
      </c>
      <c r="B131" s="315">
        <f>'CLINs &amp; Ceiling Rates'!C133</f>
        <v>0</v>
      </c>
      <c r="C131" s="387" t="str">
        <f>'CLINs &amp; Ceiling Rates'!M133</f>
        <v/>
      </c>
      <c r="D131" s="335" t="str">
        <f>IF('CLINs &amp; Ceiling Rates'!E133="","",'CLINs &amp; Ceiling Rates'!E133)</f>
        <v/>
      </c>
      <c r="E131" s="335" t="str">
        <f>IF('CLINs &amp; Ceiling Rates'!F133="","",'CLINs &amp; Ceiling Rates'!F133)</f>
        <v/>
      </c>
      <c r="F131" s="388">
        <f>'Labor Loading Matrix'!D988</f>
        <v>0</v>
      </c>
      <c r="G131" s="389">
        <f>'CLINs &amp; Ceiling Rates'!N133</f>
        <v>0</v>
      </c>
      <c r="H131" s="389">
        <f t="shared" si="18"/>
        <v>0</v>
      </c>
      <c r="I131" s="96"/>
      <c r="J131" s="384">
        <f t="shared" si="19"/>
        <v>0</v>
      </c>
      <c r="K131" s="385">
        <f t="shared" si="20"/>
        <v>0</v>
      </c>
      <c r="L131" s="97"/>
      <c r="M131" s="373">
        <f t="shared" si="21"/>
        <v>0</v>
      </c>
      <c r="N131" s="374">
        <f t="shared" si="22"/>
        <v>0</v>
      </c>
      <c r="O131" s="374">
        <f t="shared" si="23"/>
        <v>0</v>
      </c>
      <c r="P131" s="374">
        <f t="shared" si="24"/>
        <v>0</v>
      </c>
    </row>
    <row r="132" spans="1:16" ht="15" hidden="1" customHeight="1" x14ac:dyDescent="0.25">
      <c r="A132" s="315">
        <f>'CLINs &amp; Ceiling Rates'!B134</f>
        <v>0</v>
      </c>
      <c r="B132" s="315">
        <f>'CLINs &amp; Ceiling Rates'!C134</f>
        <v>0</v>
      </c>
      <c r="C132" s="387" t="str">
        <f>'CLINs &amp; Ceiling Rates'!M134</f>
        <v/>
      </c>
      <c r="D132" s="335" t="str">
        <f>IF('CLINs &amp; Ceiling Rates'!E134="","",'CLINs &amp; Ceiling Rates'!E134)</f>
        <v/>
      </c>
      <c r="E132" s="335" t="str">
        <f>IF('CLINs &amp; Ceiling Rates'!F134="","",'CLINs &amp; Ceiling Rates'!F134)</f>
        <v/>
      </c>
      <c r="F132" s="388">
        <f>'Labor Loading Matrix'!D989</f>
        <v>0</v>
      </c>
      <c r="G132" s="389">
        <f>'CLINs &amp; Ceiling Rates'!N134</f>
        <v>0</v>
      </c>
      <c r="H132" s="389">
        <f t="shared" si="18"/>
        <v>0</v>
      </c>
      <c r="I132" s="96"/>
      <c r="J132" s="384">
        <f t="shared" si="19"/>
        <v>0</v>
      </c>
      <c r="K132" s="385">
        <f t="shared" si="20"/>
        <v>0</v>
      </c>
      <c r="L132" s="97"/>
      <c r="M132" s="373">
        <f t="shared" si="21"/>
        <v>0</v>
      </c>
      <c r="N132" s="374">
        <f t="shared" si="22"/>
        <v>0</v>
      </c>
      <c r="O132" s="374">
        <f t="shared" si="23"/>
        <v>0</v>
      </c>
      <c r="P132" s="374">
        <f t="shared" si="24"/>
        <v>0</v>
      </c>
    </row>
    <row r="133" spans="1:16" ht="15" hidden="1" customHeight="1" x14ac:dyDescent="0.25">
      <c r="A133" s="315">
        <f>'CLINs &amp; Ceiling Rates'!B135</f>
        <v>0</v>
      </c>
      <c r="B133" s="315">
        <f>'CLINs &amp; Ceiling Rates'!C135</f>
        <v>0</v>
      </c>
      <c r="C133" s="387" t="str">
        <f>'CLINs &amp; Ceiling Rates'!M135</f>
        <v/>
      </c>
      <c r="D133" s="335" t="str">
        <f>IF('CLINs &amp; Ceiling Rates'!E135="","",'CLINs &amp; Ceiling Rates'!E135)</f>
        <v/>
      </c>
      <c r="E133" s="335" t="str">
        <f>IF('CLINs &amp; Ceiling Rates'!F135="","",'CLINs &amp; Ceiling Rates'!F135)</f>
        <v/>
      </c>
      <c r="F133" s="388">
        <f>'Labor Loading Matrix'!D990</f>
        <v>0</v>
      </c>
      <c r="G133" s="389">
        <f>'CLINs &amp; Ceiling Rates'!N135</f>
        <v>0</v>
      </c>
      <c r="H133" s="389">
        <f t="shared" si="18"/>
        <v>0</v>
      </c>
      <c r="I133" s="96"/>
      <c r="J133" s="384">
        <f t="shared" si="19"/>
        <v>0</v>
      </c>
      <c r="K133" s="385">
        <f t="shared" si="20"/>
        <v>0</v>
      </c>
      <c r="L133" s="97"/>
      <c r="M133" s="373">
        <f t="shared" si="21"/>
        <v>0</v>
      </c>
      <c r="N133" s="374">
        <f t="shared" si="22"/>
        <v>0</v>
      </c>
      <c r="O133" s="374">
        <f t="shared" si="23"/>
        <v>0</v>
      </c>
      <c r="P133" s="374">
        <f t="shared" si="24"/>
        <v>0</v>
      </c>
    </row>
    <row r="134" spans="1:16" ht="15" hidden="1" customHeight="1" x14ac:dyDescent="0.25">
      <c r="A134" s="315">
        <f>'CLINs &amp; Ceiling Rates'!B136</f>
        <v>0</v>
      </c>
      <c r="B134" s="315">
        <f>'CLINs &amp; Ceiling Rates'!C136</f>
        <v>0</v>
      </c>
      <c r="C134" s="387" t="str">
        <f>'CLINs &amp; Ceiling Rates'!M136</f>
        <v/>
      </c>
      <c r="D134" s="335" t="str">
        <f>IF('CLINs &amp; Ceiling Rates'!E136="","",'CLINs &amp; Ceiling Rates'!E136)</f>
        <v/>
      </c>
      <c r="E134" s="335" t="str">
        <f>IF('CLINs &amp; Ceiling Rates'!F136="","",'CLINs &amp; Ceiling Rates'!F136)</f>
        <v/>
      </c>
      <c r="F134" s="388">
        <f>'Labor Loading Matrix'!D991</f>
        <v>0</v>
      </c>
      <c r="G134" s="389">
        <f>'CLINs &amp; Ceiling Rates'!N136</f>
        <v>0</v>
      </c>
      <c r="H134" s="389">
        <f t="shared" si="18"/>
        <v>0</v>
      </c>
      <c r="I134" s="96"/>
      <c r="J134" s="384">
        <f t="shared" si="19"/>
        <v>0</v>
      </c>
      <c r="K134" s="385">
        <f t="shared" si="20"/>
        <v>0</v>
      </c>
      <c r="L134" s="97"/>
      <c r="M134" s="373">
        <f t="shared" ref="M134:M150" si="25">IF(D134&lt;&gt;"Subcontractor",F134/F$216, 0)</f>
        <v>0</v>
      </c>
      <c r="N134" s="374">
        <f t="shared" ref="N134:N150" si="26">IFERROR(IF(D134="Subcontractor",F134/F$216, 0),0)</f>
        <v>0</v>
      </c>
      <c r="O134" s="374">
        <f t="shared" ref="O134:O150" si="27">IFERROR(IF(D134&lt;&gt;"Subcontractor",$K134/$K$216, 0),0)</f>
        <v>0</v>
      </c>
      <c r="P134" s="374">
        <f t="shared" ref="P134:P150" si="28">IFERROR(IF(D134="Subcontractor",$K134/$K$216, 0),0)</f>
        <v>0</v>
      </c>
    </row>
    <row r="135" spans="1:16" ht="15" hidden="1" customHeight="1" x14ac:dyDescent="0.25">
      <c r="A135" s="315">
        <f>'CLINs &amp; Ceiling Rates'!B137</f>
        <v>0</v>
      </c>
      <c r="B135" s="315">
        <f>'CLINs &amp; Ceiling Rates'!C137</f>
        <v>0</v>
      </c>
      <c r="C135" s="387" t="str">
        <f>'CLINs &amp; Ceiling Rates'!M137</f>
        <v/>
      </c>
      <c r="D135" s="335" t="str">
        <f>IF('CLINs &amp; Ceiling Rates'!E137="","",'CLINs &amp; Ceiling Rates'!E137)</f>
        <v/>
      </c>
      <c r="E135" s="335" t="str">
        <f>IF('CLINs &amp; Ceiling Rates'!F137="","",'CLINs &amp; Ceiling Rates'!F137)</f>
        <v/>
      </c>
      <c r="F135" s="388">
        <f>'Labor Loading Matrix'!D992</f>
        <v>0</v>
      </c>
      <c r="G135" s="389">
        <f>'CLINs &amp; Ceiling Rates'!N137</f>
        <v>0</v>
      </c>
      <c r="H135" s="389">
        <f t="shared" si="18"/>
        <v>0</v>
      </c>
      <c r="I135" s="96"/>
      <c r="J135" s="384">
        <f t="shared" si="19"/>
        <v>0</v>
      </c>
      <c r="K135" s="385">
        <f t="shared" si="20"/>
        <v>0</v>
      </c>
      <c r="L135" s="97"/>
      <c r="M135" s="373">
        <f t="shared" si="25"/>
        <v>0</v>
      </c>
      <c r="N135" s="374">
        <f t="shared" si="26"/>
        <v>0</v>
      </c>
      <c r="O135" s="374">
        <f t="shared" si="27"/>
        <v>0</v>
      </c>
      <c r="P135" s="374">
        <f t="shared" si="28"/>
        <v>0</v>
      </c>
    </row>
    <row r="136" spans="1:16" ht="15" hidden="1" customHeight="1" x14ac:dyDescent="0.25">
      <c r="A136" s="315">
        <f>'CLINs &amp; Ceiling Rates'!B138</f>
        <v>0</v>
      </c>
      <c r="B136" s="315">
        <f>'CLINs &amp; Ceiling Rates'!C138</f>
        <v>0</v>
      </c>
      <c r="C136" s="387" t="str">
        <f>'CLINs &amp; Ceiling Rates'!M138</f>
        <v/>
      </c>
      <c r="D136" s="335" t="str">
        <f>IF('CLINs &amp; Ceiling Rates'!E138="","",'CLINs &amp; Ceiling Rates'!E138)</f>
        <v/>
      </c>
      <c r="E136" s="335" t="str">
        <f>IF('CLINs &amp; Ceiling Rates'!F138="","",'CLINs &amp; Ceiling Rates'!F138)</f>
        <v/>
      </c>
      <c r="F136" s="388">
        <f>'Labor Loading Matrix'!D993</f>
        <v>0</v>
      </c>
      <c r="G136" s="389">
        <f>'CLINs &amp; Ceiling Rates'!N138</f>
        <v>0</v>
      </c>
      <c r="H136" s="389">
        <f t="shared" si="18"/>
        <v>0</v>
      </c>
      <c r="I136" s="96"/>
      <c r="J136" s="384">
        <f t="shared" si="19"/>
        <v>0</v>
      </c>
      <c r="K136" s="385">
        <f t="shared" si="20"/>
        <v>0</v>
      </c>
      <c r="L136" s="97"/>
      <c r="M136" s="373">
        <f t="shared" si="25"/>
        <v>0</v>
      </c>
      <c r="N136" s="374">
        <f t="shared" si="26"/>
        <v>0</v>
      </c>
      <c r="O136" s="374">
        <f t="shared" si="27"/>
        <v>0</v>
      </c>
      <c r="P136" s="374">
        <f t="shared" si="28"/>
        <v>0</v>
      </c>
    </row>
    <row r="137" spans="1:16" ht="15" hidden="1" customHeight="1" x14ac:dyDescent="0.25">
      <c r="A137" s="315">
        <f>'CLINs &amp; Ceiling Rates'!B139</f>
        <v>0</v>
      </c>
      <c r="B137" s="315">
        <f>'CLINs &amp; Ceiling Rates'!C139</f>
        <v>0</v>
      </c>
      <c r="C137" s="387" t="str">
        <f>'CLINs &amp; Ceiling Rates'!M139</f>
        <v/>
      </c>
      <c r="D137" s="335" t="str">
        <f>IF('CLINs &amp; Ceiling Rates'!E139="","",'CLINs &amp; Ceiling Rates'!E139)</f>
        <v/>
      </c>
      <c r="E137" s="335" t="str">
        <f>IF('CLINs &amp; Ceiling Rates'!F139="","",'CLINs &amp; Ceiling Rates'!F139)</f>
        <v/>
      </c>
      <c r="F137" s="388">
        <f>'Labor Loading Matrix'!D994</f>
        <v>0</v>
      </c>
      <c r="G137" s="389">
        <f>'CLINs &amp; Ceiling Rates'!N139</f>
        <v>0</v>
      </c>
      <c r="H137" s="389">
        <f t="shared" si="18"/>
        <v>0</v>
      </c>
      <c r="I137" s="96"/>
      <c r="J137" s="384">
        <f t="shared" si="19"/>
        <v>0</v>
      </c>
      <c r="K137" s="385">
        <f t="shared" si="20"/>
        <v>0</v>
      </c>
      <c r="L137" s="97"/>
      <c r="M137" s="373">
        <f t="shared" si="25"/>
        <v>0</v>
      </c>
      <c r="N137" s="374">
        <f t="shared" si="26"/>
        <v>0</v>
      </c>
      <c r="O137" s="374">
        <f t="shared" si="27"/>
        <v>0</v>
      </c>
      <c r="P137" s="374">
        <f t="shared" si="28"/>
        <v>0</v>
      </c>
    </row>
    <row r="138" spans="1:16" ht="15" hidden="1" customHeight="1" x14ac:dyDescent="0.25">
      <c r="A138" s="315">
        <f>'CLINs &amp; Ceiling Rates'!B140</f>
        <v>0</v>
      </c>
      <c r="B138" s="315">
        <f>'CLINs &amp; Ceiling Rates'!C140</f>
        <v>0</v>
      </c>
      <c r="C138" s="387" t="str">
        <f>'CLINs &amp; Ceiling Rates'!M140</f>
        <v/>
      </c>
      <c r="D138" s="335" t="str">
        <f>IF('CLINs &amp; Ceiling Rates'!E140="","",'CLINs &amp; Ceiling Rates'!E140)</f>
        <v/>
      </c>
      <c r="E138" s="335" t="str">
        <f>IF('CLINs &amp; Ceiling Rates'!F140="","",'CLINs &amp; Ceiling Rates'!F140)</f>
        <v/>
      </c>
      <c r="F138" s="388">
        <f>'Labor Loading Matrix'!D995</f>
        <v>0</v>
      </c>
      <c r="G138" s="389">
        <f>'CLINs &amp; Ceiling Rates'!N140</f>
        <v>0</v>
      </c>
      <c r="H138" s="389">
        <f t="shared" si="18"/>
        <v>0</v>
      </c>
      <c r="I138" s="96"/>
      <c r="J138" s="384">
        <f t="shared" si="19"/>
        <v>0</v>
      </c>
      <c r="K138" s="385">
        <f t="shared" si="20"/>
        <v>0</v>
      </c>
      <c r="L138" s="97"/>
      <c r="M138" s="373">
        <f t="shared" si="25"/>
        <v>0</v>
      </c>
      <c r="N138" s="374">
        <f t="shared" si="26"/>
        <v>0</v>
      </c>
      <c r="O138" s="374">
        <f t="shared" si="27"/>
        <v>0</v>
      </c>
      <c r="P138" s="374">
        <f t="shared" si="28"/>
        <v>0</v>
      </c>
    </row>
    <row r="139" spans="1:16" ht="15" hidden="1" customHeight="1" x14ac:dyDescent="0.25">
      <c r="A139" s="315">
        <f>'CLINs &amp; Ceiling Rates'!B141</f>
        <v>0</v>
      </c>
      <c r="B139" s="315">
        <f>'CLINs &amp; Ceiling Rates'!C141</f>
        <v>0</v>
      </c>
      <c r="C139" s="387" t="str">
        <f>'CLINs &amp; Ceiling Rates'!M141</f>
        <v/>
      </c>
      <c r="D139" s="335" t="str">
        <f>IF('CLINs &amp; Ceiling Rates'!E141="","",'CLINs &amp; Ceiling Rates'!E141)</f>
        <v/>
      </c>
      <c r="E139" s="335" t="str">
        <f>IF('CLINs &amp; Ceiling Rates'!F141="","",'CLINs &amp; Ceiling Rates'!F141)</f>
        <v/>
      </c>
      <c r="F139" s="388">
        <f>'Labor Loading Matrix'!D996</f>
        <v>0</v>
      </c>
      <c r="G139" s="389">
        <f>'CLINs &amp; Ceiling Rates'!N141</f>
        <v>0</v>
      </c>
      <c r="H139" s="389">
        <f t="shared" si="18"/>
        <v>0</v>
      </c>
      <c r="I139" s="96"/>
      <c r="J139" s="384">
        <f t="shared" si="19"/>
        <v>0</v>
      </c>
      <c r="K139" s="385">
        <f t="shared" si="20"/>
        <v>0</v>
      </c>
      <c r="L139" s="97"/>
      <c r="M139" s="373">
        <f t="shared" si="25"/>
        <v>0</v>
      </c>
      <c r="N139" s="374">
        <f t="shared" si="26"/>
        <v>0</v>
      </c>
      <c r="O139" s="374">
        <f t="shared" si="27"/>
        <v>0</v>
      </c>
      <c r="P139" s="374">
        <f t="shared" si="28"/>
        <v>0</v>
      </c>
    </row>
    <row r="140" spans="1:16" ht="15" hidden="1" customHeight="1" x14ac:dyDescent="0.25">
      <c r="A140" s="315">
        <f>'CLINs &amp; Ceiling Rates'!B142</f>
        <v>0</v>
      </c>
      <c r="B140" s="315">
        <f>'CLINs &amp; Ceiling Rates'!C142</f>
        <v>0</v>
      </c>
      <c r="C140" s="387" t="str">
        <f>'CLINs &amp; Ceiling Rates'!M142</f>
        <v/>
      </c>
      <c r="D140" s="335" t="str">
        <f>IF('CLINs &amp; Ceiling Rates'!E142="","",'CLINs &amp; Ceiling Rates'!E142)</f>
        <v/>
      </c>
      <c r="E140" s="335" t="str">
        <f>IF('CLINs &amp; Ceiling Rates'!F142="","",'CLINs &amp; Ceiling Rates'!F142)</f>
        <v/>
      </c>
      <c r="F140" s="388">
        <f>'Labor Loading Matrix'!D997</f>
        <v>0</v>
      </c>
      <c r="G140" s="389">
        <f>'CLINs &amp; Ceiling Rates'!N142</f>
        <v>0</v>
      </c>
      <c r="H140" s="389">
        <f t="shared" si="18"/>
        <v>0</v>
      </c>
      <c r="I140" s="96"/>
      <c r="J140" s="384">
        <f t="shared" si="19"/>
        <v>0</v>
      </c>
      <c r="K140" s="385">
        <f t="shared" si="20"/>
        <v>0</v>
      </c>
      <c r="L140" s="97"/>
      <c r="M140" s="373">
        <f t="shared" si="25"/>
        <v>0</v>
      </c>
      <c r="N140" s="374">
        <f t="shared" si="26"/>
        <v>0</v>
      </c>
      <c r="O140" s="374">
        <f t="shared" si="27"/>
        <v>0</v>
      </c>
      <c r="P140" s="374">
        <f t="shared" si="28"/>
        <v>0</v>
      </c>
    </row>
    <row r="141" spans="1:16" ht="15" hidden="1" customHeight="1" x14ac:dyDescent="0.25">
      <c r="A141" s="315">
        <f>'CLINs &amp; Ceiling Rates'!B143</f>
        <v>0</v>
      </c>
      <c r="B141" s="315">
        <f>'CLINs &amp; Ceiling Rates'!C143</f>
        <v>0</v>
      </c>
      <c r="C141" s="387" t="str">
        <f>'CLINs &amp; Ceiling Rates'!M143</f>
        <v/>
      </c>
      <c r="D141" s="335" t="str">
        <f>IF('CLINs &amp; Ceiling Rates'!E143="","",'CLINs &amp; Ceiling Rates'!E143)</f>
        <v/>
      </c>
      <c r="E141" s="335" t="str">
        <f>IF('CLINs &amp; Ceiling Rates'!F143="","",'CLINs &amp; Ceiling Rates'!F143)</f>
        <v/>
      </c>
      <c r="F141" s="388">
        <f>'Labor Loading Matrix'!D998</f>
        <v>0</v>
      </c>
      <c r="G141" s="389">
        <f>'CLINs &amp; Ceiling Rates'!N143</f>
        <v>0</v>
      </c>
      <c r="H141" s="389">
        <f t="shared" si="18"/>
        <v>0</v>
      </c>
      <c r="I141" s="96"/>
      <c r="J141" s="384">
        <f t="shared" si="19"/>
        <v>0</v>
      </c>
      <c r="K141" s="385">
        <f t="shared" si="20"/>
        <v>0</v>
      </c>
      <c r="L141" s="97"/>
      <c r="M141" s="373">
        <f t="shared" si="25"/>
        <v>0</v>
      </c>
      <c r="N141" s="374">
        <f t="shared" si="26"/>
        <v>0</v>
      </c>
      <c r="O141" s="374">
        <f t="shared" si="27"/>
        <v>0</v>
      </c>
      <c r="P141" s="374">
        <f t="shared" si="28"/>
        <v>0</v>
      </c>
    </row>
    <row r="142" spans="1:16" ht="15" hidden="1" customHeight="1" x14ac:dyDescent="0.25">
      <c r="A142" s="315">
        <f>'CLINs &amp; Ceiling Rates'!B144</f>
        <v>0</v>
      </c>
      <c r="B142" s="315">
        <f>'CLINs &amp; Ceiling Rates'!C144</f>
        <v>0</v>
      </c>
      <c r="C142" s="387" t="str">
        <f>'CLINs &amp; Ceiling Rates'!M144</f>
        <v/>
      </c>
      <c r="D142" s="335" t="str">
        <f>IF('CLINs &amp; Ceiling Rates'!E144="","",'CLINs &amp; Ceiling Rates'!E144)</f>
        <v/>
      </c>
      <c r="E142" s="335" t="str">
        <f>IF('CLINs &amp; Ceiling Rates'!F144="","",'CLINs &amp; Ceiling Rates'!F144)</f>
        <v/>
      </c>
      <c r="F142" s="388">
        <f>'Labor Loading Matrix'!D999</f>
        <v>0</v>
      </c>
      <c r="G142" s="389">
        <f>'CLINs &amp; Ceiling Rates'!N144</f>
        <v>0</v>
      </c>
      <c r="H142" s="389">
        <f t="shared" ref="H142:H150" si="29">ROUND(IFERROR(G142*F142,0),2)</f>
        <v>0</v>
      </c>
      <c r="I142" s="96"/>
      <c r="J142" s="384">
        <f t="shared" ref="J142:J150" si="30">ROUND((1-I142)*G142,2)</f>
        <v>0</v>
      </c>
      <c r="K142" s="385">
        <f t="shared" ref="K142:K150" si="31">IFERROR(ROUND(J142*F142,2),0)</f>
        <v>0</v>
      </c>
      <c r="L142" s="97"/>
      <c r="M142" s="373">
        <f t="shared" si="25"/>
        <v>0</v>
      </c>
      <c r="N142" s="374">
        <f t="shared" si="26"/>
        <v>0</v>
      </c>
      <c r="O142" s="374">
        <f t="shared" si="27"/>
        <v>0</v>
      </c>
      <c r="P142" s="374">
        <f t="shared" si="28"/>
        <v>0</v>
      </c>
    </row>
    <row r="143" spans="1:16" ht="15" hidden="1" customHeight="1" x14ac:dyDescent="0.25">
      <c r="A143" s="315">
        <f>'CLINs &amp; Ceiling Rates'!B145</f>
        <v>0</v>
      </c>
      <c r="B143" s="315">
        <f>'CLINs &amp; Ceiling Rates'!C145</f>
        <v>0</v>
      </c>
      <c r="C143" s="387" t="str">
        <f>'CLINs &amp; Ceiling Rates'!M145</f>
        <v/>
      </c>
      <c r="D143" s="335" t="str">
        <f>IF('CLINs &amp; Ceiling Rates'!E145="","",'CLINs &amp; Ceiling Rates'!E145)</f>
        <v/>
      </c>
      <c r="E143" s="335" t="str">
        <f>IF('CLINs &amp; Ceiling Rates'!F145="","",'CLINs &amp; Ceiling Rates'!F145)</f>
        <v/>
      </c>
      <c r="F143" s="388">
        <f>'Labor Loading Matrix'!D1000</f>
        <v>0</v>
      </c>
      <c r="G143" s="389">
        <f>'CLINs &amp; Ceiling Rates'!N145</f>
        <v>0</v>
      </c>
      <c r="H143" s="389">
        <f t="shared" si="29"/>
        <v>0</v>
      </c>
      <c r="I143" s="96"/>
      <c r="J143" s="384">
        <f t="shared" si="30"/>
        <v>0</v>
      </c>
      <c r="K143" s="385">
        <f t="shared" si="31"/>
        <v>0</v>
      </c>
      <c r="L143" s="97"/>
      <c r="M143" s="373">
        <f t="shared" si="25"/>
        <v>0</v>
      </c>
      <c r="N143" s="374">
        <f t="shared" si="26"/>
        <v>0</v>
      </c>
      <c r="O143" s="374">
        <f t="shared" si="27"/>
        <v>0</v>
      </c>
      <c r="P143" s="374">
        <f t="shared" si="28"/>
        <v>0</v>
      </c>
    </row>
    <row r="144" spans="1:16" ht="15" hidden="1" customHeight="1" x14ac:dyDescent="0.25">
      <c r="A144" s="315">
        <f>'CLINs &amp; Ceiling Rates'!B146</f>
        <v>0</v>
      </c>
      <c r="B144" s="315">
        <f>'CLINs &amp; Ceiling Rates'!C146</f>
        <v>0</v>
      </c>
      <c r="C144" s="387" t="str">
        <f>'CLINs &amp; Ceiling Rates'!M146</f>
        <v/>
      </c>
      <c r="D144" s="335" t="str">
        <f>IF('CLINs &amp; Ceiling Rates'!E146="","",'CLINs &amp; Ceiling Rates'!E146)</f>
        <v/>
      </c>
      <c r="E144" s="335" t="str">
        <f>IF('CLINs &amp; Ceiling Rates'!F146="","",'CLINs &amp; Ceiling Rates'!F146)</f>
        <v/>
      </c>
      <c r="F144" s="388">
        <f>'Labor Loading Matrix'!D1001</f>
        <v>0</v>
      </c>
      <c r="G144" s="389">
        <f>'CLINs &amp; Ceiling Rates'!N146</f>
        <v>0</v>
      </c>
      <c r="H144" s="389">
        <f t="shared" si="29"/>
        <v>0</v>
      </c>
      <c r="I144" s="96"/>
      <c r="J144" s="384">
        <f t="shared" si="30"/>
        <v>0</v>
      </c>
      <c r="K144" s="385">
        <f t="shared" si="31"/>
        <v>0</v>
      </c>
      <c r="L144" s="97"/>
      <c r="M144" s="373">
        <f t="shared" si="25"/>
        <v>0</v>
      </c>
      <c r="N144" s="374">
        <f t="shared" si="26"/>
        <v>0</v>
      </c>
      <c r="O144" s="374">
        <f t="shared" si="27"/>
        <v>0</v>
      </c>
      <c r="P144" s="374">
        <f t="shared" si="28"/>
        <v>0</v>
      </c>
    </row>
    <row r="145" spans="1:16" ht="15" hidden="1" customHeight="1" x14ac:dyDescent="0.25">
      <c r="A145" s="315">
        <f>'CLINs &amp; Ceiling Rates'!B147</f>
        <v>0</v>
      </c>
      <c r="B145" s="315">
        <f>'CLINs &amp; Ceiling Rates'!C147</f>
        <v>0</v>
      </c>
      <c r="C145" s="387" t="str">
        <f>'CLINs &amp; Ceiling Rates'!M147</f>
        <v/>
      </c>
      <c r="D145" s="335" t="str">
        <f>IF('CLINs &amp; Ceiling Rates'!E147="","",'CLINs &amp; Ceiling Rates'!E147)</f>
        <v/>
      </c>
      <c r="E145" s="335" t="str">
        <f>IF('CLINs &amp; Ceiling Rates'!F147="","",'CLINs &amp; Ceiling Rates'!F147)</f>
        <v/>
      </c>
      <c r="F145" s="388">
        <f>'Labor Loading Matrix'!D1002</f>
        <v>0</v>
      </c>
      <c r="G145" s="389">
        <f>'CLINs &amp; Ceiling Rates'!N147</f>
        <v>0</v>
      </c>
      <c r="H145" s="389">
        <f t="shared" si="29"/>
        <v>0</v>
      </c>
      <c r="I145" s="96"/>
      <c r="J145" s="384">
        <f t="shared" si="30"/>
        <v>0</v>
      </c>
      <c r="K145" s="385">
        <f t="shared" si="31"/>
        <v>0</v>
      </c>
      <c r="L145" s="97"/>
      <c r="M145" s="373">
        <f t="shared" si="25"/>
        <v>0</v>
      </c>
      <c r="N145" s="374">
        <f t="shared" si="26"/>
        <v>0</v>
      </c>
      <c r="O145" s="374">
        <f t="shared" si="27"/>
        <v>0</v>
      </c>
      <c r="P145" s="374">
        <f t="shared" si="28"/>
        <v>0</v>
      </c>
    </row>
    <row r="146" spans="1:16" ht="15" hidden="1" customHeight="1" x14ac:dyDescent="0.25">
      <c r="A146" s="315">
        <f>'CLINs &amp; Ceiling Rates'!B148</f>
        <v>0</v>
      </c>
      <c r="B146" s="315">
        <f>'CLINs &amp; Ceiling Rates'!C148</f>
        <v>0</v>
      </c>
      <c r="C146" s="387" t="str">
        <f>'CLINs &amp; Ceiling Rates'!M148</f>
        <v/>
      </c>
      <c r="D146" s="335" t="str">
        <f>IF('CLINs &amp; Ceiling Rates'!E148="","",'CLINs &amp; Ceiling Rates'!E148)</f>
        <v/>
      </c>
      <c r="E146" s="335" t="str">
        <f>IF('CLINs &amp; Ceiling Rates'!F148="","",'CLINs &amp; Ceiling Rates'!F148)</f>
        <v/>
      </c>
      <c r="F146" s="388">
        <f>'Labor Loading Matrix'!D1003</f>
        <v>0</v>
      </c>
      <c r="G146" s="389">
        <f>'CLINs &amp; Ceiling Rates'!N148</f>
        <v>0</v>
      </c>
      <c r="H146" s="389">
        <f t="shared" si="29"/>
        <v>0</v>
      </c>
      <c r="I146" s="96"/>
      <c r="J146" s="384">
        <f t="shared" si="30"/>
        <v>0</v>
      </c>
      <c r="K146" s="385">
        <f t="shared" si="31"/>
        <v>0</v>
      </c>
      <c r="L146" s="97"/>
      <c r="M146" s="373">
        <f t="shared" si="25"/>
        <v>0</v>
      </c>
      <c r="N146" s="374">
        <f t="shared" si="26"/>
        <v>0</v>
      </c>
      <c r="O146" s="374">
        <f t="shared" si="27"/>
        <v>0</v>
      </c>
      <c r="P146" s="374">
        <f t="shared" si="28"/>
        <v>0</v>
      </c>
    </row>
    <row r="147" spans="1:16" ht="15" hidden="1" customHeight="1" x14ac:dyDescent="0.25">
      <c r="A147" s="315">
        <f>'CLINs &amp; Ceiling Rates'!B149</f>
        <v>0</v>
      </c>
      <c r="B147" s="315">
        <f>'CLINs &amp; Ceiling Rates'!C149</f>
        <v>0</v>
      </c>
      <c r="C147" s="387" t="str">
        <f>'CLINs &amp; Ceiling Rates'!M149</f>
        <v/>
      </c>
      <c r="D147" s="335" t="str">
        <f>IF('CLINs &amp; Ceiling Rates'!E149="","",'CLINs &amp; Ceiling Rates'!E149)</f>
        <v/>
      </c>
      <c r="E147" s="335" t="str">
        <f>IF('CLINs &amp; Ceiling Rates'!F149="","",'CLINs &amp; Ceiling Rates'!F149)</f>
        <v/>
      </c>
      <c r="F147" s="388">
        <f>'Labor Loading Matrix'!D1004</f>
        <v>0</v>
      </c>
      <c r="G147" s="389">
        <f>'CLINs &amp; Ceiling Rates'!N149</f>
        <v>0</v>
      </c>
      <c r="H147" s="389">
        <f t="shared" si="29"/>
        <v>0</v>
      </c>
      <c r="I147" s="96"/>
      <c r="J147" s="384">
        <f t="shared" si="30"/>
        <v>0</v>
      </c>
      <c r="K147" s="385">
        <f t="shared" si="31"/>
        <v>0</v>
      </c>
      <c r="L147" s="97"/>
      <c r="M147" s="373">
        <f t="shared" si="25"/>
        <v>0</v>
      </c>
      <c r="N147" s="374">
        <f t="shared" si="26"/>
        <v>0</v>
      </c>
      <c r="O147" s="374">
        <f t="shared" si="27"/>
        <v>0</v>
      </c>
      <c r="P147" s="374">
        <f t="shared" si="28"/>
        <v>0</v>
      </c>
    </row>
    <row r="148" spans="1:16" ht="15" hidden="1" customHeight="1" x14ac:dyDescent="0.25">
      <c r="A148" s="315">
        <f>'CLINs &amp; Ceiling Rates'!B150</f>
        <v>0</v>
      </c>
      <c r="B148" s="315">
        <f>'CLINs &amp; Ceiling Rates'!C150</f>
        <v>0</v>
      </c>
      <c r="C148" s="387" t="str">
        <f>'CLINs &amp; Ceiling Rates'!M150</f>
        <v/>
      </c>
      <c r="D148" s="335" t="str">
        <f>IF('CLINs &amp; Ceiling Rates'!E150="","",'CLINs &amp; Ceiling Rates'!E150)</f>
        <v/>
      </c>
      <c r="E148" s="335" t="str">
        <f>IF('CLINs &amp; Ceiling Rates'!F150="","",'CLINs &amp; Ceiling Rates'!F150)</f>
        <v/>
      </c>
      <c r="F148" s="388">
        <f>'Labor Loading Matrix'!D1005</f>
        <v>0</v>
      </c>
      <c r="G148" s="389">
        <f>'CLINs &amp; Ceiling Rates'!N150</f>
        <v>0</v>
      </c>
      <c r="H148" s="389">
        <f t="shared" si="29"/>
        <v>0</v>
      </c>
      <c r="I148" s="96"/>
      <c r="J148" s="384">
        <f t="shared" si="30"/>
        <v>0</v>
      </c>
      <c r="K148" s="385">
        <f t="shared" si="31"/>
        <v>0</v>
      </c>
      <c r="L148" s="97"/>
      <c r="M148" s="373">
        <f t="shared" si="25"/>
        <v>0</v>
      </c>
      <c r="N148" s="374">
        <f t="shared" si="26"/>
        <v>0</v>
      </c>
      <c r="O148" s="374">
        <f t="shared" si="27"/>
        <v>0</v>
      </c>
      <c r="P148" s="374">
        <f t="shared" si="28"/>
        <v>0</v>
      </c>
    </row>
    <row r="149" spans="1:16" ht="15" hidden="1" customHeight="1" x14ac:dyDescent="0.25">
      <c r="A149" s="315">
        <f>'CLINs &amp; Ceiling Rates'!B151</f>
        <v>0</v>
      </c>
      <c r="B149" s="315">
        <f>'CLINs &amp; Ceiling Rates'!C151</f>
        <v>0</v>
      </c>
      <c r="C149" s="387" t="str">
        <f>'CLINs &amp; Ceiling Rates'!M151</f>
        <v/>
      </c>
      <c r="D149" s="335" t="str">
        <f>IF('CLINs &amp; Ceiling Rates'!E151="","",'CLINs &amp; Ceiling Rates'!E151)</f>
        <v/>
      </c>
      <c r="E149" s="335" t="str">
        <f>IF('CLINs &amp; Ceiling Rates'!F151="","",'CLINs &amp; Ceiling Rates'!F151)</f>
        <v/>
      </c>
      <c r="F149" s="388">
        <f>'Labor Loading Matrix'!D1006</f>
        <v>0</v>
      </c>
      <c r="G149" s="389">
        <f>'CLINs &amp; Ceiling Rates'!N151</f>
        <v>0</v>
      </c>
      <c r="H149" s="389">
        <f t="shared" si="29"/>
        <v>0</v>
      </c>
      <c r="I149" s="96"/>
      <c r="J149" s="384">
        <f t="shared" si="30"/>
        <v>0</v>
      </c>
      <c r="K149" s="385">
        <f t="shared" si="31"/>
        <v>0</v>
      </c>
      <c r="L149" s="97"/>
      <c r="M149" s="373">
        <f t="shared" si="25"/>
        <v>0</v>
      </c>
      <c r="N149" s="374">
        <f t="shared" si="26"/>
        <v>0</v>
      </c>
      <c r="O149" s="374">
        <f t="shared" si="27"/>
        <v>0</v>
      </c>
      <c r="P149" s="374">
        <f t="shared" si="28"/>
        <v>0</v>
      </c>
    </row>
    <row r="150" spans="1:16" ht="15" hidden="1" customHeight="1" x14ac:dyDescent="0.25">
      <c r="A150" s="315">
        <f>'CLINs &amp; Ceiling Rates'!B152</f>
        <v>0</v>
      </c>
      <c r="B150" s="315">
        <f>'CLINs &amp; Ceiling Rates'!C152</f>
        <v>0</v>
      </c>
      <c r="C150" s="387" t="str">
        <f>'CLINs &amp; Ceiling Rates'!M152</f>
        <v/>
      </c>
      <c r="D150" s="335" t="str">
        <f>IF('CLINs &amp; Ceiling Rates'!E152="","",'CLINs &amp; Ceiling Rates'!E152)</f>
        <v/>
      </c>
      <c r="E150" s="335" t="str">
        <f>IF('CLINs &amp; Ceiling Rates'!F152="","",'CLINs &amp; Ceiling Rates'!F152)</f>
        <v/>
      </c>
      <c r="F150" s="388">
        <f>'Labor Loading Matrix'!D1007</f>
        <v>0</v>
      </c>
      <c r="G150" s="389">
        <f>'CLINs &amp; Ceiling Rates'!N152</f>
        <v>0</v>
      </c>
      <c r="H150" s="389">
        <f t="shared" si="29"/>
        <v>0</v>
      </c>
      <c r="I150" s="96"/>
      <c r="J150" s="384">
        <f t="shared" si="30"/>
        <v>0</v>
      </c>
      <c r="K150" s="385">
        <f t="shared" si="31"/>
        <v>0</v>
      </c>
      <c r="L150" s="97"/>
      <c r="M150" s="373">
        <f t="shared" si="25"/>
        <v>0</v>
      </c>
      <c r="N150" s="374">
        <f t="shared" si="26"/>
        <v>0</v>
      </c>
      <c r="O150" s="374">
        <f t="shared" si="27"/>
        <v>0</v>
      </c>
      <c r="P150" s="374">
        <f t="shared" si="28"/>
        <v>0</v>
      </c>
    </row>
    <row r="151" spans="1:16" ht="15" hidden="1" customHeight="1" x14ac:dyDescent="0.25">
      <c r="A151" s="315">
        <f>'CLINs &amp; Ceiling Rates'!B153</f>
        <v>0</v>
      </c>
      <c r="B151" s="315">
        <f>'CLINs &amp; Ceiling Rates'!C153</f>
        <v>0</v>
      </c>
      <c r="C151" s="387" t="str">
        <f>'CLINs &amp; Ceiling Rates'!M153</f>
        <v/>
      </c>
      <c r="D151" s="335" t="str">
        <f>IF('CLINs &amp; Ceiling Rates'!E153="","",'CLINs &amp; Ceiling Rates'!E153)</f>
        <v/>
      </c>
      <c r="E151" s="335" t="str">
        <f>IF('CLINs &amp; Ceiling Rates'!F153="","",'CLINs &amp; Ceiling Rates'!F153)</f>
        <v/>
      </c>
      <c r="F151" s="388">
        <f>'Labor Loading Matrix'!D1008</f>
        <v>0</v>
      </c>
      <c r="G151" s="389">
        <f>'CLINs &amp; Ceiling Rates'!N153</f>
        <v>0</v>
      </c>
      <c r="H151" s="389">
        <f t="shared" ref="H151:H179" si="32">ROUND(IFERROR(G151*F151,0),2)</f>
        <v>0</v>
      </c>
      <c r="I151" s="96"/>
      <c r="J151" s="384">
        <f t="shared" ref="J151:J179" si="33">ROUND((1-I151)*G151,2)</f>
        <v>0</v>
      </c>
      <c r="K151" s="385">
        <f t="shared" ref="K151:K179" si="34">IFERROR(ROUND(J151*F151,2),0)</f>
        <v>0</v>
      </c>
      <c r="L151" s="97"/>
      <c r="M151" s="373">
        <f t="shared" ref="M151:M179" si="35">IF(D151&lt;&gt;"Subcontractor",F151/F$216, 0)</f>
        <v>0</v>
      </c>
      <c r="N151" s="374">
        <f t="shared" ref="N151:N179" si="36">IFERROR(IF(D151="Subcontractor",F151/F$216, 0),0)</f>
        <v>0</v>
      </c>
      <c r="O151" s="374">
        <f t="shared" ref="O151:O179" si="37">IFERROR(IF(D151&lt;&gt;"Subcontractor",$K151/$K$216, 0),0)</f>
        <v>0</v>
      </c>
      <c r="P151" s="374">
        <f t="shared" ref="P151:P179" si="38">IFERROR(IF(D151="Subcontractor",$K151/$K$216, 0),0)</f>
        <v>0</v>
      </c>
    </row>
    <row r="152" spans="1:16" ht="15" hidden="1" customHeight="1" x14ac:dyDescent="0.25">
      <c r="A152" s="315">
        <f>'CLINs &amp; Ceiling Rates'!B154</f>
        <v>0</v>
      </c>
      <c r="B152" s="315">
        <f>'CLINs &amp; Ceiling Rates'!C154</f>
        <v>0</v>
      </c>
      <c r="C152" s="387" t="str">
        <f>'CLINs &amp; Ceiling Rates'!M154</f>
        <v/>
      </c>
      <c r="D152" s="335" t="str">
        <f>IF('CLINs &amp; Ceiling Rates'!E154="","",'CLINs &amp; Ceiling Rates'!E154)</f>
        <v/>
      </c>
      <c r="E152" s="335" t="str">
        <f>IF('CLINs &amp; Ceiling Rates'!F154="","",'CLINs &amp; Ceiling Rates'!F154)</f>
        <v/>
      </c>
      <c r="F152" s="388">
        <f>'Labor Loading Matrix'!D1009</f>
        <v>0</v>
      </c>
      <c r="G152" s="389">
        <f>'CLINs &amp; Ceiling Rates'!N154</f>
        <v>0</v>
      </c>
      <c r="H152" s="389">
        <f t="shared" si="32"/>
        <v>0</v>
      </c>
      <c r="I152" s="96"/>
      <c r="J152" s="384">
        <f t="shared" si="33"/>
        <v>0</v>
      </c>
      <c r="K152" s="385">
        <f t="shared" si="34"/>
        <v>0</v>
      </c>
      <c r="L152" s="97"/>
      <c r="M152" s="373">
        <f t="shared" si="35"/>
        <v>0</v>
      </c>
      <c r="N152" s="374">
        <f t="shared" si="36"/>
        <v>0</v>
      </c>
      <c r="O152" s="374">
        <f t="shared" si="37"/>
        <v>0</v>
      </c>
      <c r="P152" s="374">
        <f t="shared" si="38"/>
        <v>0</v>
      </c>
    </row>
    <row r="153" spans="1:16" ht="15" hidden="1" customHeight="1" x14ac:dyDescent="0.25">
      <c r="A153" s="315">
        <f>'CLINs &amp; Ceiling Rates'!B155</f>
        <v>0</v>
      </c>
      <c r="B153" s="315">
        <f>'CLINs &amp; Ceiling Rates'!C155</f>
        <v>0</v>
      </c>
      <c r="C153" s="387" t="str">
        <f>'CLINs &amp; Ceiling Rates'!M155</f>
        <v/>
      </c>
      <c r="D153" s="335" t="str">
        <f>IF('CLINs &amp; Ceiling Rates'!E155="","",'CLINs &amp; Ceiling Rates'!E155)</f>
        <v/>
      </c>
      <c r="E153" s="335" t="str">
        <f>IF('CLINs &amp; Ceiling Rates'!F155="","",'CLINs &amp; Ceiling Rates'!F155)</f>
        <v/>
      </c>
      <c r="F153" s="388">
        <f>'Labor Loading Matrix'!D1010</f>
        <v>0</v>
      </c>
      <c r="G153" s="389">
        <f>'CLINs &amp; Ceiling Rates'!N155</f>
        <v>0</v>
      </c>
      <c r="H153" s="389">
        <f t="shared" si="32"/>
        <v>0</v>
      </c>
      <c r="I153" s="96"/>
      <c r="J153" s="384">
        <f t="shared" si="33"/>
        <v>0</v>
      </c>
      <c r="K153" s="385">
        <f t="shared" si="34"/>
        <v>0</v>
      </c>
      <c r="L153" s="97"/>
      <c r="M153" s="373">
        <f t="shared" si="35"/>
        <v>0</v>
      </c>
      <c r="N153" s="374">
        <f t="shared" si="36"/>
        <v>0</v>
      </c>
      <c r="O153" s="374">
        <f t="shared" si="37"/>
        <v>0</v>
      </c>
      <c r="P153" s="374">
        <f t="shared" si="38"/>
        <v>0</v>
      </c>
    </row>
    <row r="154" spans="1:16" ht="15" hidden="1" customHeight="1" x14ac:dyDescent="0.25">
      <c r="A154" s="315">
        <f>'CLINs &amp; Ceiling Rates'!B156</f>
        <v>0</v>
      </c>
      <c r="B154" s="315">
        <f>'CLINs &amp; Ceiling Rates'!C156</f>
        <v>0</v>
      </c>
      <c r="C154" s="387" t="str">
        <f>'CLINs &amp; Ceiling Rates'!M156</f>
        <v/>
      </c>
      <c r="D154" s="335" t="str">
        <f>IF('CLINs &amp; Ceiling Rates'!E156="","",'CLINs &amp; Ceiling Rates'!E156)</f>
        <v/>
      </c>
      <c r="E154" s="335" t="str">
        <f>IF('CLINs &amp; Ceiling Rates'!F156="","",'CLINs &amp; Ceiling Rates'!F156)</f>
        <v/>
      </c>
      <c r="F154" s="388">
        <f>'Labor Loading Matrix'!D1011</f>
        <v>0</v>
      </c>
      <c r="G154" s="389">
        <f>'CLINs &amp; Ceiling Rates'!N156</f>
        <v>0</v>
      </c>
      <c r="H154" s="389">
        <f t="shared" si="32"/>
        <v>0</v>
      </c>
      <c r="I154" s="96"/>
      <c r="J154" s="384">
        <f t="shared" si="33"/>
        <v>0</v>
      </c>
      <c r="K154" s="385">
        <f t="shared" si="34"/>
        <v>0</v>
      </c>
      <c r="L154" s="97"/>
      <c r="M154" s="373">
        <f t="shared" si="35"/>
        <v>0</v>
      </c>
      <c r="N154" s="374">
        <f t="shared" si="36"/>
        <v>0</v>
      </c>
      <c r="O154" s="374">
        <f t="shared" si="37"/>
        <v>0</v>
      </c>
      <c r="P154" s="374">
        <f t="shared" si="38"/>
        <v>0</v>
      </c>
    </row>
    <row r="155" spans="1:16" ht="15" hidden="1" customHeight="1" x14ac:dyDescent="0.25">
      <c r="A155" s="315">
        <f>'CLINs &amp; Ceiling Rates'!B157</f>
        <v>0</v>
      </c>
      <c r="B155" s="315">
        <f>'CLINs &amp; Ceiling Rates'!C157</f>
        <v>0</v>
      </c>
      <c r="C155" s="387" t="str">
        <f>'CLINs &amp; Ceiling Rates'!M157</f>
        <v/>
      </c>
      <c r="D155" s="335" t="str">
        <f>IF('CLINs &amp; Ceiling Rates'!E157="","",'CLINs &amp; Ceiling Rates'!E157)</f>
        <v/>
      </c>
      <c r="E155" s="335" t="str">
        <f>IF('CLINs &amp; Ceiling Rates'!F157="","",'CLINs &amp; Ceiling Rates'!F157)</f>
        <v/>
      </c>
      <c r="F155" s="388">
        <f>'Labor Loading Matrix'!D1012</f>
        <v>0</v>
      </c>
      <c r="G155" s="389">
        <f>'CLINs &amp; Ceiling Rates'!N157</f>
        <v>0</v>
      </c>
      <c r="H155" s="389">
        <f t="shared" si="32"/>
        <v>0</v>
      </c>
      <c r="I155" s="96"/>
      <c r="J155" s="384">
        <f t="shared" si="33"/>
        <v>0</v>
      </c>
      <c r="K155" s="385">
        <f t="shared" si="34"/>
        <v>0</v>
      </c>
      <c r="L155" s="97"/>
      <c r="M155" s="373">
        <f t="shared" si="35"/>
        <v>0</v>
      </c>
      <c r="N155" s="374">
        <f t="shared" si="36"/>
        <v>0</v>
      </c>
      <c r="O155" s="374">
        <f t="shared" si="37"/>
        <v>0</v>
      </c>
      <c r="P155" s="374">
        <f t="shared" si="38"/>
        <v>0</v>
      </c>
    </row>
    <row r="156" spans="1:16" ht="15" hidden="1" customHeight="1" x14ac:dyDescent="0.25">
      <c r="A156" s="315">
        <f>'CLINs &amp; Ceiling Rates'!B158</f>
        <v>0</v>
      </c>
      <c r="B156" s="315">
        <f>'CLINs &amp; Ceiling Rates'!C158</f>
        <v>0</v>
      </c>
      <c r="C156" s="387" t="str">
        <f>'CLINs &amp; Ceiling Rates'!M158</f>
        <v/>
      </c>
      <c r="D156" s="335" t="str">
        <f>IF('CLINs &amp; Ceiling Rates'!E158="","",'CLINs &amp; Ceiling Rates'!E158)</f>
        <v/>
      </c>
      <c r="E156" s="335" t="str">
        <f>IF('CLINs &amp; Ceiling Rates'!F158="","",'CLINs &amp; Ceiling Rates'!F158)</f>
        <v/>
      </c>
      <c r="F156" s="388">
        <f>'Labor Loading Matrix'!D1013</f>
        <v>0</v>
      </c>
      <c r="G156" s="389">
        <f>'CLINs &amp; Ceiling Rates'!N158</f>
        <v>0</v>
      </c>
      <c r="H156" s="389">
        <f t="shared" si="32"/>
        <v>0</v>
      </c>
      <c r="I156" s="96"/>
      <c r="J156" s="384">
        <f t="shared" si="33"/>
        <v>0</v>
      </c>
      <c r="K156" s="385">
        <f t="shared" si="34"/>
        <v>0</v>
      </c>
      <c r="L156" s="97"/>
      <c r="M156" s="373">
        <f t="shared" si="35"/>
        <v>0</v>
      </c>
      <c r="N156" s="374">
        <f t="shared" si="36"/>
        <v>0</v>
      </c>
      <c r="O156" s="374">
        <f t="shared" si="37"/>
        <v>0</v>
      </c>
      <c r="P156" s="374">
        <f t="shared" si="38"/>
        <v>0</v>
      </c>
    </row>
    <row r="157" spans="1:16" ht="15" hidden="1" customHeight="1" x14ac:dyDescent="0.25">
      <c r="A157" s="315">
        <f>'CLINs &amp; Ceiling Rates'!B159</f>
        <v>0</v>
      </c>
      <c r="B157" s="315">
        <f>'CLINs &amp; Ceiling Rates'!C159</f>
        <v>0</v>
      </c>
      <c r="C157" s="387" t="str">
        <f>'CLINs &amp; Ceiling Rates'!M159</f>
        <v/>
      </c>
      <c r="D157" s="335" t="str">
        <f>IF('CLINs &amp; Ceiling Rates'!E159="","",'CLINs &amp; Ceiling Rates'!E159)</f>
        <v/>
      </c>
      <c r="E157" s="335" t="str">
        <f>IF('CLINs &amp; Ceiling Rates'!F159="","",'CLINs &amp; Ceiling Rates'!F159)</f>
        <v/>
      </c>
      <c r="F157" s="388">
        <f>'Labor Loading Matrix'!D1014</f>
        <v>0</v>
      </c>
      <c r="G157" s="389">
        <f>'CLINs &amp; Ceiling Rates'!N159</f>
        <v>0</v>
      </c>
      <c r="H157" s="389">
        <f t="shared" si="32"/>
        <v>0</v>
      </c>
      <c r="I157" s="96"/>
      <c r="J157" s="384">
        <f t="shared" si="33"/>
        <v>0</v>
      </c>
      <c r="K157" s="385">
        <f t="shared" si="34"/>
        <v>0</v>
      </c>
      <c r="L157" s="97"/>
      <c r="M157" s="373">
        <f t="shared" si="35"/>
        <v>0</v>
      </c>
      <c r="N157" s="374">
        <f t="shared" si="36"/>
        <v>0</v>
      </c>
      <c r="O157" s="374">
        <f t="shared" si="37"/>
        <v>0</v>
      </c>
      <c r="P157" s="374">
        <f t="shared" si="38"/>
        <v>0</v>
      </c>
    </row>
    <row r="158" spans="1:16" ht="15" hidden="1" customHeight="1" x14ac:dyDescent="0.25">
      <c r="A158" s="315">
        <f>'CLINs &amp; Ceiling Rates'!B160</f>
        <v>0</v>
      </c>
      <c r="B158" s="315">
        <f>'CLINs &amp; Ceiling Rates'!C160</f>
        <v>0</v>
      </c>
      <c r="C158" s="387" t="str">
        <f>'CLINs &amp; Ceiling Rates'!M160</f>
        <v/>
      </c>
      <c r="D158" s="335" t="str">
        <f>IF('CLINs &amp; Ceiling Rates'!E160="","",'CLINs &amp; Ceiling Rates'!E160)</f>
        <v/>
      </c>
      <c r="E158" s="335" t="str">
        <f>IF('CLINs &amp; Ceiling Rates'!F160="","",'CLINs &amp; Ceiling Rates'!F160)</f>
        <v/>
      </c>
      <c r="F158" s="388">
        <f>'Labor Loading Matrix'!D1015</f>
        <v>0</v>
      </c>
      <c r="G158" s="389">
        <f>'CLINs &amp; Ceiling Rates'!N160</f>
        <v>0</v>
      </c>
      <c r="H158" s="389">
        <f t="shared" si="32"/>
        <v>0</v>
      </c>
      <c r="I158" s="96"/>
      <c r="J158" s="384">
        <f t="shared" si="33"/>
        <v>0</v>
      </c>
      <c r="K158" s="385">
        <f t="shared" si="34"/>
        <v>0</v>
      </c>
      <c r="L158" s="97"/>
      <c r="M158" s="373">
        <f t="shared" si="35"/>
        <v>0</v>
      </c>
      <c r="N158" s="374">
        <f t="shared" si="36"/>
        <v>0</v>
      </c>
      <c r="O158" s="374">
        <f t="shared" si="37"/>
        <v>0</v>
      </c>
      <c r="P158" s="374">
        <f t="shared" si="38"/>
        <v>0</v>
      </c>
    </row>
    <row r="159" spans="1:16" ht="15" hidden="1" customHeight="1" x14ac:dyDescent="0.25">
      <c r="A159" s="315">
        <f>'CLINs &amp; Ceiling Rates'!B161</f>
        <v>0</v>
      </c>
      <c r="B159" s="315">
        <f>'CLINs &amp; Ceiling Rates'!C161</f>
        <v>0</v>
      </c>
      <c r="C159" s="387" t="str">
        <f>'CLINs &amp; Ceiling Rates'!M161</f>
        <v/>
      </c>
      <c r="D159" s="335" t="str">
        <f>IF('CLINs &amp; Ceiling Rates'!E161="","",'CLINs &amp; Ceiling Rates'!E161)</f>
        <v/>
      </c>
      <c r="E159" s="335" t="str">
        <f>IF('CLINs &amp; Ceiling Rates'!F161="","",'CLINs &amp; Ceiling Rates'!F161)</f>
        <v/>
      </c>
      <c r="F159" s="388">
        <f>'Labor Loading Matrix'!D1016</f>
        <v>0</v>
      </c>
      <c r="G159" s="389">
        <f>'CLINs &amp; Ceiling Rates'!N161</f>
        <v>0</v>
      </c>
      <c r="H159" s="389">
        <f t="shared" si="32"/>
        <v>0</v>
      </c>
      <c r="I159" s="96"/>
      <c r="J159" s="384">
        <f t="shared" si="33"/>
        <v>0</v>
      </c>
      <c r="K159" s="385">
        <f t="shared" si="34"/>
        <v>0</v>
      </c>
      <c r="L159" s="97"/>
      <c r="M159" s="373">
        <f t="shared" si="35"/>
        <v>0</v>
      </c>
      <c r="N159" s="374">
        <f t="shared" si="36"/>
        <v>0</v>
      </c>
      <c r="O159" s="374">
        <f t="shared" si="37"/>
        <v>0</v>
      </c>
      <c r="P159" s="374">
        <f t="shared" si="38"/>
        <v>0</v>
      </c>
    </row>
    <row r="160" spans="1:16" ht="15" hidden="1" customHeight="1" x14ac:dyDescent="0.25">
      <c r="A160" s="315">
        <f>'CLINs &amp; Ceiling Rates'!B162</f>
        <v>0</v>
      </c>
      <c r="B160" s="315">
        <f>'CLINs &amp; Ceiling Rates'!C162</f>
        <v>0</v>
      </c>
      <c r="C160" s="387" t="str">
        <f>'CLINs &amp; Ceiling Rates'!M162</f>
        <v/>
      </c>
      <c r="D160" s="335" t="str">
        <f>IF('CLINs &amp; Ceiling Rates'!E162="","",'CLINs &amp; Ceiling Rates'!E162)</f>
        <v/>
      </c>
      <c r="E160" s="335" t="str">
        <f>IF('CLINs &amp; Ceiling Rates'!F162="","",'CLINs &amp; Ceiling Rates'!F162)</f>
        <v/>
      </c>
      <c r="F160" s="388">
        <f>'Labor Loading Matrix'!D1017</f>
        <v>0</v>
      </c>
      <c r="G160" s="389">
        <f>'CLINs &amp; Ceiling Rates'!N162</f>
        <v>0</v>
      </c>
      <c r="H160" s="389">
        <f t="shared" si="32"/>
        <v>0</v>
      </c>
      <c r="I160" s="96"/>
      <c r="J160" s="384">
        <f t="shared" si="33"/>
        <v>0</v>
      </c>
      <c r="K160" s="385">
        <f t="shared" si="34"/>
        <v>0</v>
      </c>
      <c r="L160" s="97"/>
      <c r="M160" s="373">
        <f t="shared" si="35"/>
        <v>0</v>
      </c>
      <c r="N160" s="374">
        <f t="shared" si="36"/>
        <v>0</v>
      </c>
      <c r="O160" s="374">
        <f t="shared" si="37"/>
        <v>0</v>
      </c>
      <c r="P160" s="374">
        <f t="shared" si="38"/>
        <v>0</v>
      </c>
    </row>
    <row r="161" spans="1:16" ht="15" hidden="1" customHeight="1" x14ac:dyDescent="0.25">
      <c r="A161" s="315">
        <f>'CLINs &amp; Ceiling Rates'!B163</f>
        <v>0</v>
      </c>
      <c r="B161" s="315">
        <f>'CLINs &amp; Ceiling Rates'!C163</f>
        <v>0</v>
      </c>
      <c r="C161" s="387" t="str">
        <f>'CLINs &amp; Ceiling Rates'!M163</f>
        <v/>
      </c>
      <c r="D161" s="335" t="str">
        <f>IF('CLINs &amp; Ceiling Rates'!E163="","",'CLINs &amp; Ceiling Rates'!E163)</f>
        <v/>
      </c>
      <c r="E161" s="335" t="str">
        <f>IF('CLINs &amp; Ceiling Rates'!F163="","",'CLINs &amp; Ceiling Rates'!F163)</f>
        <v/>
      </c>
      <c r="F161" s="388">
        <f>'Labor Loading Matrix'!D1018</f>
        <v>0</v>
      </c>
      <c r="G161" s="389">
        <f>'CLINs &amp; Ceiling Rates'!N163</f>
        <v>0</v>
      </c>
      <c r="H161" s="389">
        <f t="shared" si="32"/>
        <v>0</v>
      </c>
      <c r="I161" s="96"/>
      <c r="J161" s="384">
        <f t="shared" si="33"/>
        <v>0</v>
      </c>
      <c r="K161" s="385">
        <f t="shared" si="34"/>
        <v>0</v>
      </c>
      <c r="L161" s="97"/>
      <c r="M161" s="373">
        <f t="shared" si="35"/>
        <v>0</v>
      </c>
      <c r="N161" s="374">
        <f t="shared" si="36"/>
        <v>0</v>
      </c>
      <c r="O161" s="374">
        <f t="shared" si="37"/>
        <v>0</v>
      </c>
      <c r="P161" s="374">
        <f t="shared" si="38"/>
        <v>0</v>
      </c>
    </row>
    <row r="162" spans="1:16" ht="15" hidden="1" customHeight="1" x14ac:dyDescent="0.25">
      <c r="A162" s="315">
        <f>'CLINs &amp; Ceiling Rates'!B164</f>
        <v>0</v>
      </c>
      <c r="B162" s="315">
        <f>'CLINs &amp; Ceiling Rates'!C164</f>
        <v>0</v>
      </c>
      <c r="C162" s="387" t="str">
        <f>'CLINs &amp; Ceiling Rates'!M164</f>
        <v/>
      </c>
      <c r="D162" s="335" t="str">
        <f>IF('CLINs &amp; Ceiling Rates'!E164="","",'CLINs &amp; Ceiling Rates'!E164)</f>
        <v/>
      </c>
      <c r="E162" s="335" t="str">
        <f>IF('CLINs &amp; Ceiling Rates'!F164="","",'CLINs &amp; Ceiling Rates'!F164)</f>
        <v/>
      </c>
      <c r="F162" s="388">
        <f>'Labor Loading Matrix'!D1019</f>
        <v>0</v>
      </c>
      <c r="G162" s="389">
        <f>'CLINs &amp; Ceiling Rates'!N164</f>
        <v>0</v>
      </c>
      <c r="H162" s="389">
        <f t="shared" si="32"/>
        <v>0</v>
      </c>
      <c r="I162" s="96"/>
      <c r="J162" s="384">
        <f t="shared" si="33"/>
        <v>0</v>
      </c>
      <c r="K162" s="385">
        <f t="shared" si="34"/>
        <v>0</v>
      </c>
      <c r="L162" s="97"/>
      <c r="M162" s="373">
        <f t="shared" si="35"/>
        <v>0</v>
      </c>
      <c r="N162" s="374">
        <f t="shared" si="36"/>
        <v>0</v>
      </c>
      <c r="O162" s="374">
        <f t="shared" si="37"/>
        <v>0</v>
      </c>
      <c r="P162" s="374">
        <f t="shared" si="38"/>
        <v>0</v>
      </c>
    </row>
    <row r="163" spans="1:16" ht="15" hidden="1" customHeight="1" x14ac:dyDescent="0.25">
      <c r="A163" s="315">
        <f>'CLINs &amp; Ceiling Rates'!B165</f>
        <v>0</v>
      </c>
      <c r="B163" s="315">
        <f>'CLINs &amp; Ceiling Rates'!C165</f>
        <v>0</v>
      </c>
      <c r="C163" s="387" t="str">
        <f>'CLINs &amp; Ceiling Rates'!M165</f>
        <v/>
      </c>
      <c r="D163" s="335" t="str">
        <f>IF('CLINs &amp; Ceiling Rates'!E165="","",'CLINs &amp; Ceiling Rates'!E165)</f>
        <v/>
      </c>
      <c r="E163" s="335" t="str">
        <f>IF('CLINs &amp; Ceiling Rates'!F165="","",'CLINs &amp; Ceiling Rates'!F165)</f>
        <v/>
      </c>
      <c r="F163" s="388">
        <f>'Labor Loading Matrix'!D1020</f>
        <v>0</v>
      </c>
      <c r="G163" s="389">
        <f>'CLINs &amp; Ceiling Rates'!N165</f>
        <v>0</v>
      </c>
      <c r="H163" s="389">
        <f t="shared" si="32"/>
        <v>0</v>
      </c>
      <c r="I163" s="96"/>
      <c r="J163" s="384">
        <f t="shared" si="33"/>
        <v>0</v>
      </c>
      <c r="K163" s="385">
        <f t="shared" si="34"/>
        <v>0</v>
      </c>
      <c r="L163" s="97"/>
      <c r="M163" s="373">
        <f t="shared" si="35"/>
        <v>0</v>
      </c>
      <c r="N163" s="374">
        <f t="shared" si="36"/>
        <v>0</v>
      </c>
      <c r="O163" s="374">
        <f t="shared" si="37"/>
        <v>0</v>
      </c>
      <c r="P163" s="374">
        <f t="shared" si="38"/>
        <v>0</v>
      </c>
    </row>
    <row r="164" spans="1:16" ht="15" hidden="1" customHeight="1" x14ac:dyDescent="0.25">
      <c r="A164" s="315">
        <f>'CLINs &amp; Ceiling Rates'!B166</f>
        <v>0</v>
      </c>
      <c r="B164" s="315">
        <f>'CLINs &amp; Ceiling Rates'!C166</f>
        <v>0</v>
      </c>
      <c r="C164" s="387" t="str">
        <f>'CLINs &amp; Ceiling Rates'!M166</f>
        <v/>
      </c>
      <c r="D164" s="335" t="str">
        <f>IF('CLINs &amp; Ceiling Rates'!E166="","",'CLINs &amp; Ceiling Rates'!E166)</f>
        <v/>
      </c>
      <c r="E164" s="335" t="str">
        <f>IF('CLINs &amp; Ceiling Rates'!F166="","",'CLINs &amp; Ceiling Rates'!F166)</f>
        <v/>
      </c>
      <c r="F164" s="388">
        <f>'Labor Loading Matrix'!D1021</f>
        <v>0</v>
      </c>
      <c r="G164" s="389">
        <f>'CLINs &amp; Ceiling Rates'!N166</f>
        <v>0</v>
      </c>
      <c r="H164" s="389">
        <f t="shared" si="32"/>
        <v>0</v>
      </c>
      <c r="I164" s="96"/>
      <c r="J164" s="384">
        <f t="shared" si="33"/>
        <v>0</v>
      </c>
      <c r="K164" s="385">
        <f t="shared" si="34"/>
        <v>0</v>
      </c>
      <c r="L164" s="97"/>
      <c r="M164" s="373">
        <f t="shared" si="35"/>
        <v>0</v>
      </c>
      <c r="N164" s="374">
        <f t="shared" si="36"/>
        <v>0</v>
      </c>
      <c r="O164" s="374">
        <f t="shared" si="37"/>
        <v>0</v>
      </c>
      <c r="P164" s="374">
        <f t="shared" si="38"/>
        <v>0</v>
      </c>
    </row>
    <row r="165" spans="1:16" ht="15" hidden="1" customHeight="1" x14ac:dyDescent="0.25">
      <c r="A165" s="315">
        <f>'CLINs &amp; Ceiling Rates'!B167</f>
        <v>0</v>
      </c>
      <c r="B165" s="315">
        <f>'CLINs &amp; Ceiling Rates'!C167</f>
        <v>0</v>
      </c>
      <c r="C165" s="387" t="str">
        <f>'CLINs &amp; Ceiling Rates'!M167</f>
        <v/>
      </c>
      <c r="D165" s="335" t="str">
        <f>IF('CLINs &amp; Ceiling Rates'!E167="","",'CLINs &amp; Ceiling Rates'!E167)</f>
        <v/>
      </c>
      <c r="E165" s="335" t="str">
        <f>IF('CLINs &amp; Ceiling Rates'!F167="","",'CLINs &amp; Ceiling Rates'!F167)</f>
        <v/>
      </c>
      <c r="F165" s="388">
        <f>'Labor Loading Matrix'!D1022</f>
        <v>0</v>
      </c>
      <c r="G165" s="389">
        <f>'CLINs &amp; Ceiling Rates'!N167</f>
        <v>0</v>
      </c>
      <c r="H165" s="389">
        <f t="shared" si="32"/>
        <v>0</v>
      </c>
      <c r="I165" s="96"/>
      <c r="J165" s="384">
        <f t="shared" si="33"/>
        <v>0</v>
      </c>
      <c r="K165" s="385">
        <f t="shared" si="34"/>
        <v>0</v>
      </c>
      <c r="L165" s="97"/>
      <c r="M165" s="373">
        <f t="shared" si="35"/>
        <v>0</v>
      </c>
      <c r="N165" s="374">
        <f t="shared" si="36"/>
        <v>0</v>
      </c>
      <c r="O165" s="374">
        <f t="shared" si="37"/>
        <v>0</v>
      </c>
      <c r="P165" s="374">
        <f t="shared" si="38"/>
        <v>0</v>
      </c>
    </row>
    <row r="166" spans="1:16" ht="15" hidden="1" customHeight="1" x14ac:dyDescent="0.25">
      <c r="A166" s="315">
        <f>'CLINs &amp; Ceiling Rates'!B168</f>
        <v>0</v>
      </c>
      <c r="B166" s="315">
        <f>'CLINs &amp; Ceiling Rates'!C168</f>
        <v>0</v>
      </c>
      <c r="C166" s="387" t="str">
        <f>'CLINs &amp; Ceiling Rates'!M168</f>
        <v/>
      </c>
      <c r="D166" s="335" t="str">
        <f>IF('CLINs &amp; Ceiling Rates'!E168="","",'CLINs &amp; Ceiling Rates'!E168)</f>
        <v/>
      </c>
      <c r="E166" s="335" t="str">
        <f>IF('CLINs &amp; Ceiling Rates'!F168="","",'CLINs &amp; Ceiling Rates'!F168)</f>
        <v/>
      </c>
      <c r="F166" s="388">
        <f>'Labor Loading Matrix'!D1023</f>
        <v>0</v>
      </c>
      <c r="G166" s="389">
        <f>'CLINs &amp; Ceiling Rates'!N168</f>
        <v>0</v>
      </c>
      <c r="H166" s="389">
        <f t="shared" si="32"/>
        <v>0</v>
      </c>
      <c r="I166" s="96"/>
      <c r="J166" s="384">
        <f t="shared" si="33"/>
        <v>0</v>
      </c>
      <c r="K166" s="385">
        <f t="shared" si="34"/>
        <v>0</v>
      </c>
      <c r="L166" s="97"/>
      <c r="M166" s="373">
        <f t="shared" si="35"/>
        <v>0</v>
      </c>
      <c r="N166" s="374">
        <f t="shared" si="36"/>
        <v>0</v>
      </c>
      <c r="O166" s="374">
        <f t="shared" si="37"/>
        <v>0</v>
      </c>
      <c r="P166" s="374">
        <f t="shared" si="38"/>
        <v>0</v>
      </c>
    </row>
    <row r="167" spans="1:16" ht="15" hidden="1" customHeight="1" x14ac:dyDescent="0.25">
      <c r="A167" s="315">
        <f>'CLINs &amp; Ceiling Rates'!B169</f>
        <v>0</v>
      </c>
      <c r="B167" s="315">
        <f>'CLINs &amp; Ceiling Rates'!C169</f>
        <v>0</v>
      </c>
      <c r="C167" s="387" t="str">
        <f>'CLINs &amp; Ceiling Rates'!M169</f>
        <v/>
      </c>
      <c r="D167" s="335" t="str">
        <f>IF('CLINs &amp; Ceiling Rates'!E169="","",'CLINs &amp; Ceiling Rates'!E169)</f>
        <v/>
      </c>
      <c r="E167" s="335" t="str">
        <f>IF('CLINs &amp; Ceiling Rates'!F169="","",'CLINs &amp; Ceiling Rates'!F169)</f>
        <v/>
      </c>
      <c r="F167" s="388">
        <f>'Labor Loading Matrix'!D1024</f>
        <v>0</v>
      </c>
      <c r="G167" s="389">
        <f>'CLINs &amp; Ceiling Rates'!N169</f>
        <v>0</v>
      </c>
      <c r="H167" s="389">
        <f t="shared" si="32"/>
        <v>0</v>
      </c>
      <c r="I167" s="96"/>
      <c r="J167" s="384">
        <f t="shared" si="33"/>
        <v>0</v>
      </c>
      <c r="K167" s="385">
        <f t="shared" si="34"/>
        <v>0</v>
      </c>
      <c r="L167" s="97"/>
      <c r="M167" s="373">
        <f t="shared" si="35"/>
        <v>0</v>
      </c>
      <c r="N167" s="374">
        <f t="shared" si="36"/>
        <v>0</v>
      </c>
      <c r="O167" s="374">
        <f t="shared" si="37"/>
        <v>0</v>
      </c>
      <c r="P167" s="374">
        <f t="shared" si="38"/>
        <v>0</v>
      </c>
    </row>
    <row r="168" spans="1:16" ht="15" hidden="1" customHeight="1" x14ac:dyDescent="0.25">
      <c r="A168" s="315">
        <f>'CLINs &amp; Ceiling Rates'!B170</f>
        <v>0</v>
      </c>
      <c r="B168" s="315">
        <f>'CLINs &amp; Ceiling Rates'!C170</f>
        <v>0</v>
      </c>
      <c r="C168" s="387" t="str">
        <f>'CLINs &amp; Ceiling Rates'!M170</f>
        <v/>
      </c>
      <c r="D168" s="335" t="str">
        <f>IF('CLINs &amp; Ceiling Rates'!E170="","",'CLINs &amp; Ceiling Rates'!E170)</f>
        <v/>
      </c>
      <c r="E168" s="335" t="str">
        <f>IF('CLINs &amp; Ceiling Rates'!F170="","",'CLINs &amp; Ceiling Rates'!F170)</f>
        <v/>
      </c>
      <c r="F168" s="388">
        <f>'Labor Loading Matrix'!D1025</f>
        <v>0</v>
      </c>
      <c r="G168" s="389">
        <f>'CLINs &amp; Ceiling Rates'!N170</f>
        <v>0</v>
      </c>
      <c r="H168" s="389">
        <f t="shared" si="32"/>
        <v>0</v>
      </c>
      <c r="I168" s="96"/>
      <c r="J168" s="384">
        <f t="shared" si="33"/>
        <v>0</v>
      </c>
      <c r="K168" s="385">
        <f t="shared" si="34"/>
        <v>0</v>
      </c>
      <c r="L168" s="97"/>
      <c r="M168" s="373">
        <f t="shared" si="35"/>
        <v>0</v>
      </c>
      <c r="N168" s="374">
        <f t="shared" si="36"/>
        <v>0</v>
      </c>
      <c r="O168" s="374">
        <f t="shared" si="37"/>
        <v>0</v>
      </c>
      <c r="P168" s="374">
        <f t="shared" si="38"/>
        <v>0</v>
      </c>
    </row>
    <row r="169" spans="1:16" ht="15" hidden="1" customHeight="1" x14ac:dyDescent="0.25">
      <c r="A169" s="315">
        <f>'CLINs &amp; Ceiling Rates'!B171</f>
        <v>0</v>
      </c>
      <c r="B169" s="315">
        <f>'CLINs &amp; Ceiling Rates'!C171</f>
        <v>0</v>
      </c>
      <c r="C169" s="387" t="str">
        <f>'CLINs &amp; Ceiling Rates'!M171</f>
        <v/>
      </c>
      <c r="D169" s="335" t="str">
        <f>IF('CLINs &amp; Ceiling Rates'!E171="","",'CLINs &amp; Ceiling Rates'!E171)</f>
        <v/>
      </c>
      <c r="E169" s="335" t="str">
        <f>IF('CLINs &amp; Ceiling Rates'!F171="","",'CLINs &amp; Ceiling Rates'!F171)</f>
        <v/>
      </c>
      <c r="F169" s="388">
        <f>'Labor Loading Matrix'!D1026</f>
        <v>0</v>
      </c>
      <c r="G169" s="389">
        <f>'CLINs &amp; Ceiling Rates'!N171</f>
        <v>0</v>
      </c>
      <c r="H169" s="389">
        <f t="shared" si="32"/>
        <v>0</v>
      </c>
      <c r="I169" s="96"/>
      <c r="J169" s="384">
        <f t="shared" si="33"/>
        <v>0</v>
      </c>
      <c r="K169" s="385">
        <f t="shared" si="34"/>
        <v>0</v>
      </c>
      <c r="L169" s="97"/>
      <c r="M169" s="373">
        <f t="shared" si="35"/>
        <v>0</v>
      </c>
      <c r="N169" s="374">
        <f t="shared" si="36"/>
        <v>0</v>
      </c>
      <c r="O169" s="374">
        <f t="shared" si="37"/>
        <v>0</v>
      </c>
      <c r="P169" s="374">
        <f t="shared" si="38"/>
        <v>0</v>
      </c>
    </row>
    <row r="170" spans="1:16" ht="15" hidden="1" customHeight="1" x14ac:dyDescent="0.25">
      <c r="A170" s="315">
        <f>'CLINs &amp; Ceiling Rates'!B172</f>
        <v>0</v>
      </c>
      <c r="B170" s="315">
        <f>'CLINs &amp; Ceiling Rates'!C172</f>
        <v>0</v>
      </c>
      <c r="C170" s="387" t="str">
        <f>'CLINs &amp; Ceiling Rates'!M172</f>
        <v/>
      </c>
      <c r="D170" s="335" t="str">
        <f>IF('CLINs &amp; Ceiling Rates'!E172="","",'CLINs &amp; Ceiling Rates'!E172)</f>
        <v/>
      </c>
      <c r="E170" s="335" t="str">
        <f>IF('CLINs &amp; Ceiling Rates'!F172="","",'CLINs &amp; Ceiling Rates'!F172)</f>
        <v/>
      </c>
      <c r="F170" s="388">
        <f>'Labor Loading Matrix'!D1027</f>
        <v>0</v>
      </c>
      <c r="G170" s="389">
        <f>'CLINs &amp; Ceiling Rates'!N172</f>
        <v>0</v>
      </c>
      <c r="H170" s="389">
        <f t="shared" si="32"/>
        <v>0</v>
      </c>
      <c r="I170" s="96"/>
      <c r="J170" s="384">
        <f t="shared" si="33"/>
        <v>0</v>
      </c>
      <c r="K170" s="385">
        <f t="shared" si="34"/>
        <v>0</v>
      </c>
      <c r="L170" s="97"/>
      <c r="M170" s="373">
        <f t="shared" si="35"/>
        <v>0</v>
      </c>
      <c r="N170" s="374">
        <f t="shared" si="36"/>
        <v>0</v>
      </c>
      <c r="O170" s="374">
        <f t="shared" si="37"/>
        <v>0</v>
      </c>
      <c r="P170" s="374">
        <f t="shared" si="38"/>
        <v>0</v>
      </c>
    </row>
    <row r="171" spans="1:16" ht="15" hidden="1" customHeight="1" x14ac:dyDescent="0.25">
      <c r="A171" s="315">
        <f>'CLINs &amp; Ceiling Rates'!B173</f>
        <v>0</v>
      </c>
      <c r="B171" s="315">
        <f>'CLINs &amp; Ceiling Rates'!C173</f>
        <v>0</v>
      </c>
      <c r="C171" s="387" t="str">
        <f>'CLINs &amp; Ceiling Rates'!M173</f>
        <v/>
      </c>
      <c r="D171" s="335" t="str">
        <f>IF('CLINs &amp; Ceiling Rates'!E173="","",'CLINs &amp; Ceiling Rates'!E173)</f>
        <v/>
      </c>
      <c r="E171" s="335" t="str">
        <f>IF('CLINs &amp; Ceiling Rates'!F173="","",'CLINs &amp; Ceiling Rates'!F173)</f>
        <v/>
      </c>
      <c r="F171" s="388">
        <f>'Labor Loading Matrix'!D1028</f>
        <v>0</v>
      </c>
      <c r="G171" s="389">
        <f>'CLINs &amp; Ceiling Rates'!N173</f>
        <v>0</v>
      </c>
      <c r="H171" s="389">
        <f t="shared" si="32"/>
        <v>0</v>
      </c>
      <c r="I171" s="96"/>
      <c r="J171" s="384">
        <f t="shared" si="33"/>
        <v>0</v>
      </c>
      <c r="K171" s="385">
        <f t="shared" si="34"/>
        <v>0</v>
      </c>
      <c r="L171" s="97"/>
      <c r="M171" s="373">
        <f t="shared" si="35"/>
        <v>0</v>
      </c>
      <c r="N171" s="374">
        <f t="shared" si="36"/>
        <v>0</v>
      </c>
      <c r="O171" s="374">
        <f t="shared" si="37"/>
        <v>0</v>
      </c>
      <c r="P171" s="374">
        <f t="shared" si="38"/>
        <v>0</v>
      </c>
    </row>
    <row r="172" spans="1:16" ht="15" hidden="1" customHeight="1" x14ac:dyDescent="0.25">
      <c r="A172" s="315">
        <f>'CLINs &amp; Ceiling Rates'!B174</f>
        <v>0</v>
      </c>
      <c r="B172" s="315">
        <f>'CLINs &amp; Ceiling Rates'!C174</f>
        <v>0</v>
      </c>
      <c r="C172" s="387" t="str">
        <f>'CLINs &amp; Ceiling Rates'!M174</f>
        <v/>
      </c>
      <c r="D172" s="335" t="str">
        <f>IF('CLINs &amp; Ceiling Rates'!E174="","",'CLINs &amp; Ceiling Rates'!E174)</f>
        <v/>
      </c>
      <c r="E172" s="335" t="str">
        <f>IF('CLINs &amp; Ceiling Rates'!F174="","",'CLINs &amp; Ceiling Rates'!F174)</f>
        <v/>
      </c>
      <c r="F172" s="388">
        <f>'Labor Loading Matrix'!D1029</f>
        <v>0</v>
      </c>
      <c r="G172" s="389">
        <f>'CLINs &amp; Ceiling Rates'!N174</f>
        <v>0</v>
      </c>
      <c r="H172" s="389">
        <f t="shared" si="32"/>
        <v>0</v>
      </c>
      <c r="I172" s="96"/>
      <c r="J172" s="384">
        <f t="shared" si="33"/>
        <v>0</v>
      </c>
      <c r="K172" s="385">
        <f t="shared" si="34"/>
        <v>0</v>
      </c>
      <c r="L172" s="97"/>
      <c r="M172" s="373">
        <f t="shared" si="35"/>
        <v>0</v>
      </c>
      <c r="N172" s="374">
        <f t="shared" si="36"/>
        <v>0</v>
      </c>
      <c r="O172" s="374">
        <f t="shared" si="37"/>
        <v>0</v>
      </c>
      <c r="P172" s="374">
        <f t="shared" si="38"/>
        <v>0</v>
      </c>
    </row>
    <row r="173" spans="1:16" ht="15" hidden="1" customHeight="1" x14ac:dyDescent="0.25">
      <c r="A173" s="315">
        <f>'CLINs &amp; Ceiling Rates'!B175</f>
        <v>0</v>
      </c>
      <c r="B173" s="315">
        <f>'CLINs &amp; Ceiling Rates'!C175</f>
        <v>0</v>
      </c>
      <c r="C173" s="387" t="str">
        <f>'CLINs &amp; Ceiling Rates'!M175</f>
        <v/>
      </c>
      <c r="D173" s="335" t="str">
        <f>IF('CLINs &amp; Ceiling Rates'!E175="","",'CLINs &amp; Ceiling Rates'!E175)</f>
        <v/>
      </c>
      <c r="E173" s="335" t="str">
        <f>IF('CLINs &amp; Ceiling Rates'!F175="","",'CLINs &amp; Ceiling Rates'!F175)</f>
        <v/>
      </c>
      <c r="F173" s="388">
        <f>'Labor Loading Matrix'!D1030</f>
        <v>0</v>
      </c>
      <c r="G173" s="389">
        <f>'CLINs &amp; Ceiling Rates'!N175</f>
        <v>0</v>
      </c>
      <c r="H173" s="389">
        <f t="shared" si="32"/>
        <v>0</v>
      </c>
      <c r="I173" s="96"/>
      <c r="J173" s="384">
        <f t="shared" si="33"/>
        <v>0</v>
      </c>
      <c r="K173" s="385">
        <f t="shared" si="34"/>
        <v>0</v>
      </c>
      <c r="L173" s="97"/>
      <c r="M173" s="373">
        <f t="shared" si="35"/>
        <v>0</v>
      </c>
      <c r="N173" s="374">
        <f t="shared" si="36"/>
        <v>0</v>
      </c>
      <c r="O173" s="374">
        <f t="shared" si="37"/>
        <v>0</v>
      </c>
      <c r="P173" s="374">
        <f t="shared" si="38"/>
        <v>0</v>
      </c>
    </row>
    <row r="174" spans="1:16" ht="15" hidden="1" customHeight="1" x14ac:dyDescent="0.25">
      <c r="A174" s="315">
        <f>'CLINs &amp; Ceiling Rates'!B176</f>
        <v>0</v>
      </c>
      <c r="B174" s="315">
        <f>'CLINs &amp; Ceiling Rates'!C176</f>
        <v>0</v>
      </c>
      <c r="C174" s="387" t="str">
        <f>'CLINs &amp; Ceiling Rates'!M176</f>
        <v/>
      </c>
      <c r="D174" s="335" t="str">
        <f>IF('CLINs &amp; Ceiling Rates'!E176="","",'CLINs &amp; Ceiling Rates'!E176)</f>
        <v/>
      </c>
      <c r="E174" s="335" t="str">
        <f>IF('CLINs &amp; Ceiling Rates'!F176="","",'CLINs &amp; Ceiling Rates'!F176)</f>
        <v/>
      </c>
      <c r="F174" s="388">
        <f>'Labor Loading Matrix'!D1031</f>
        <v>0</v>
      </c>
      <c r="G174" s="389">
        <f>'CLINs &amp; Ceiling Rates'!N176</f>
        <v>0</v>
      </c>
      <c r="H174" s="389">
        <f t="shared" si="32"/>
        <v>0</v>
      </c>
      <c r="I174" s="96"/>
      <c r="J174" s="384">
        <f t="shared" si="33"/>
        <v>0</v>
      </c>
      <c r="K174" s="385">
        <f t="shared" si="34"/>
        <v>0</v>
      </c>
      <c r="L174" s="97"/>
      <c r="M174" s="373">
        <f t="shared" si="35"/>
        <v>0</v>
      </c>
      <c r="N174" s="374">
        <f t="shared" si="36"/>
        <v>0</v>
      </c>
      <c r="O174" s="374">
        <f t="shared" si="37"/>
        <v>0</v>
      </c>
      <c r="P174" s="374">
        <f t="shared" si="38"/>
        <v>0</v>
      </c>
    </row>
    <row r="175" spans="1:16" ht="15" hidden="1" customHeight="1" x14ac:dyDescent="0.25">
      <c r="A175" s="315">
        <f>'CLINs &amp; Ceiling Rates'!B177</f>
        <v>0</v>
      </c>
      <c r="B175" s="315">
        <f>'CLINs &amp; Ceiling Rates'!C177</f>
        <v>0</v>
      </c>
      <c r="C175" s="387" t="str">
        <f>'CLINs &amp; Ceiling Rates'!M177</f>
        <v/>
      </c>
      <c r="D175" s="335" t="str">
        <f>IF('CLINs &amp; Ceiling Rates'!E177="","",'CLINs &amp; Ceiling Rates'!E177)</f>
        <v/>
      </c>
      <c r="E175" s="335" t="str">
        <f>IF('CLINs &amp; Ceiling Rates'!F177="","",'CLINs &amp; Ceiling Rates'!F177)</f>
        <v/>
      </c>
      <c r="F175" s="388">
        <f>'Labor Loading Matrix'!D1032</f>
        <v>0</v>
      </c>
      <c r="G175" s="389">
        <f>'CLINs &amp; Ceiling Rates'!N177</f>
        <v>0</v>
      </c>
      <c r="H175" s="389">
        <f t="shared" si="32"/>
        <v>0</v>
      </c>
      <c r="I175" s="96"/>
      <c r="J175" s="384">
        <f t="shared" si="33"/>
        <v>0</v>
      </c>
      <c r="K175" s="385">
        <f t="shared" si="34"/>
        <v>0</v>
      </c>
      <c r="L175" s="97"/>
      <c r="M175" s="373">
        <f t="shared" si="35"/>
        <v>0</v>
      </c>
      <c r="N175" s="374">
        <f t="shared" si="36"/>
        <v>0</v>
      </c>
      <c r="O175" s="374">
        <f t="shared" si="37"/>
        <v>0</v>
      </c>
      <c r="P175" s="374">
        <f t="shared" si="38"/>
        <v>0</v>
      </c>
    </row>
    <row r="176" spans="1:16" ht="15" hidden="1" customHeight="1" x14ac:dyDescent="0.25">
      <c r="A176" s="315">
        <f>'CLINs &amp; Ceiling Rates'!B178</f>
        <v>0</v>
      </c>
      <c r="B176" s="315">
        <f>'CLINs &amp; Ceiling Rates'!C178</f>
        <v>0</v>
      </c>
      <c r="C176" s="387" t="str">
        <f>'CLINs &amp; Ceiling Rates'!M178</f>
        <v/>
      </c>
      <c r="D176" s="335" t="str">
        <f>IF('CLINs &amp; Ceiling Rates'!E178="","",'CLINs &amp; Ceiling Rates'!E178)</f>
        <v/>
      </c>
      <c r="E176" s="335" t="str">
        <f>IF('CLINs &amp; Ceiling Rates'!F178="","",'CLINs &amp; Ceiling Rates'!F178)</f>
        <v/>
      </c>
      <c r="F176" s="388">
        <f>'Labor Loading Matrix'!D1033</f>
        <v>0</v>
      </c>
      <c r="G176" s="389">
        <f>'CLINs &amp; Ceiling Rates'!N178</f>
        <v>0</v>
      </c>
      <c r="H176" s="389">
        <f t="shared" si="32"/>
        <v>0</v>
      </c>
      <c r="I176" s="96"/>
      <c r="J176" s="384">
        <f t="shared" si="33"/>
        <v>0</v>
      </c>
      <c r="K176" s="385">
        <f t="shared" si="34"/>
        <v>0</v>
      </c>
      <c r="L176" s="97"/>
      <c r="M176" s="373">
        <f t="shared" si="35"/>
        <v>0</v>
      </c>
      <c r="N176" s="374">
        <f t="shared" si="36"/>
        <v>0</v>
      </c>
      <c r="O176" s="374">
        <f t="shared" si="37"/>
        <v>0</v>
      </c>
      <c r="P176" s="374">
        <f t="shared" si="38"/>
        <v>0</v>
      </c>
    </row>
    <row r="177" spans="1:16" ht="15" hidden="1" customHeight="1" x14ac:dyDescent="0.25">
      <c r="A177" s="315">
        <f>'CLINs &amp; Ceiling Rates'!B179</f>
        <v>0</v>
      </c>
      <c r="B177" s="315">
        <f>'CLINs &amp; Ceiling Rates'!C179</f>
        <v>0</v>
      </c>
      <c r="C177" s="387" t="str">
        <f>'CLINs &amp; Ceiling Rates'!M179</f>
        <v/>
      </c>
      <c r="D177" s="335" t="str">
        <f>IF('CLINs &amp; Ceiling Rates'!E179="","",'CLINs &amp; Ceiling Rates'!E179)</f>
        <v/>
      </c>
      <c r="E177" s="335" t="str">
        <f>IF('CLINs &amp; Ceiling Rates'!F179="","",'CLINs &amp; Ceiling Rates'!F179)</f>
        <v/>
      </c>
      <c r="F177" s="388">
        <f>'Labor Loading Matrix'!D1034</f>
        <v>0</v>
      </c>
      <c r="G177" s="389">
        <f>'CLINs &amp; Ceiling Rates'!N179</f>
        <v>0</v>
      </c>
      <c r="H177" s="389">
        <f t="shared" si="32"/>
        <v>0</v>
      </c>
      <c r="I177" s="96"/>
      <c r="J177" s="384">
        <f t="shared" si="33"/>
        <v>0</v>
      </c>
      <c r="K177" s="385">
        <f t="shared" si="34"/>
        <v>0</v>
      </c>
      <c r="L177" s="97"/>
      <c r="M177" s="373">
        <f t="shared" si="35"/>
        <v>0</v>
      </c>
      <c r="N177" s="374">
        <f t="shared" si="36"/>
        <v>0</v>
      </c>
      <c r="O177" s="374">
        <f t="shared" si="37"/>
        <v>0</v>
      </c>
      <c r="P177" s="374">
        <f t="shared" si="38"/>
        <v>0</v>
      </c>
    </row>
    <row r="178" spans="1:16" ht="15" hidden="1" customHeight="1" x14ac:dyDescent="0.25">
      <c r="A178" s="315">
        <f>'CLINs &amp; Ceiling Rates'!B180</f>
        <v>0</v>
      </c>
      <c r="B178" s="315">
        <f>'CLINs &amp; Ceiling Rates'!C180</f>
        <v>0</v>
      </c>
      <c r="C178" s="387" t="str">
        <f>'CLINs &amp; Ceiling Rates'!M180</f>
        <v/>
      </c>
      <c r="D178" s="335" t="str">
        <f>IF('CLINs &amp; Ceiling Rates'!E180="","",'CLINs &amp; Ceiling Rates'!E180)</f>
        <v/>
      </c>
      <c r="E178" s="335" t="str">
        <f>IF('CLINs &amp; Ceiling Rates'!F180="","",'CLINs &amp; Ceiling Rates'!F180)</f>
        <v/>
      </c>
      <c r="F178" s="388">
        <f>'Labor Loading Matrix'!D1035</f>
        <v>0</v>
      </c>
      <c r="G178" s="389">
        <f>'CLINs &amp; Ceiling Rates'!N180</f>
        <v>0</v>
      </c>
      <c r="H178" s="389">
        <f t="shared" si="32"/>
        <v>0</v>
      </c>
      <c r="I178" s="96"/>
      <c r="J178" s="384">
        <f t="shared" si="33"/>
        <v>0</v>
      </c>
      <c r="K178" s="385">
        <f t="shared" si="34"/>
        <v>0</v>
      </c>
      <c r="L178" s="97"/>
      <c r="M178" s="373">
        <f t="shared" si="35"/>
        <v>0</v>
      </c>
      <c r="N178" s="374">
        <f t="shared" si="36"/>
        <v>0</v>
      </c>
      <c r="O178" s="374">
        <f t="shared" si="37"/>
        <v>0</v>
      </c>
      <c r="P178" s="374">
        <f t="shared" si="38"/>
        <v>0</v>
      </c>
    </row>
    <row r="179" spans="1:16" ht="15" hidden="1" customHeight="1" x14ac:dyDescent="0.25">
      <c r="A179" s="315">
        <f>'CLINs &amp; Ceiling Rates'!B181</f>
        <v>0</v>
      </c>
      <c r="B179" s="315">
        <f>'CLINs &amp; Ceiling Rates'!C181</f>
        <v>0</v>
      </c>
      <c r="C179" s="387" t="str">
        <f>'CLINs &amp; Ceiling Rates'!M181</f>
        <v/>
      </c>
      <c r="D179" s="335" t="str">
        <f>IF('CLINs &amp; Ceiling Rates'!E181="","",'CLINs &amp; Ceiling Rates'!E181)</f>
        <v/>
      </c>
      <c r="E179" s="335" t="str">
        <f>IF('CLINs &amp; Ceiling Rates'!F181="","",'CLINs &amp; Ceiling Rates'!F181)</f>
        <v/>
      </c>
      <c r="F179" s="388">
        <f>'Labor Loading Matrix'!D1036</f>
        <v>0</v>
      </c>
      <c r="G179" s="389">
        <f>'CLINs &amp; Ceiling Rates'!N181</f>
        <v>0</v>
      </c>
      <c r="H179" s="389">
        <f t="shared" si="32"/>
        <v>0</v>
      </c>
      <c r="I179" s="96"/>
      <c r="J179" s="384">
        <f t="shared" si="33"/>
        <v>0</v>
      </c>
      <c r="K179" s="385">
        <f t="shared" si="34"/>
        <v>0</v>
      </c>
      <c r="L179" s="97"/>
      <c r="M179" s="373">
        <f t="shared" si="35"/>
        <v>0</v>
      </c>
      <c r="N179" s="374">
        <f t="shared" si="36"/>
        <v>0</v>
      </c>
      <c r="O179" s="374">
        <f t="shared" si="37"/>
        <v>0</v>
      </c>
      <c r="P179" s="374">
        <f t="shared" si="38"/>
        <v>0</v>
      </c>
    </row>
    <row r="180" spans="1:16" ht="15" hidden="1" customHeight="1" x14ac:dyDescent="0.25">
      <c r="A180" s="315">
        <f>'CLINs &amp; Ceiling Rates'!B182</f>
        <v>0</v>
      </c>
      <c r="B180" s="315">
        <f>'CLINs &amp; Ceiling Rates'!C182</f>
        <v>0</v>
      </c>
      <c r="C180" s="387" t="str">
        <f>'CLINs &amp; Ceiling Rates'!M182</f>
        <v/>
      </c>
      <c r="D180" s="335" t="str">
        <f>IF('CLINs &amp; Ceiling Rates'!E182="","",'CLINs &amp; Ceiling Rates'!E182)</f>
        <v/>
      </c>
      <c r="E180" s="335" t="str">
        <f>IF('CLINs &amp; Ceiling Rates'!F182="","",'CLINs &amp; Ceiling Rates'!F182)</f>
        <v/>
      </c>
      <c r="F180" s="388">
        <f>'Labor Loading Matrix'!D1037</f>
        <v>0</v>
      </c>
      <c r="G180" s="389">
        <f>'CLINs &amp; Ceiling Rates'!N182</f>
        <v>0</v>
      </c>
      <c r="H180" s="389">
        <f t="shared" ref="H180:H186" si="39">ROUND(IFERROR(G180*F180,0),2)</f>
        <v>0</v>
      </c>
      <c r="I180" s="96"/>
      <c r="J180" s="384">
        <f t="shared" ref="J180:J186" si="40">ROUND((1-I180)*G180,2)</f>
        <v>0</v>
      </c>
      <c r="K180" s="385">
        <f t="shared" ref="K180:K186" si="41">IFERROR(ROUND(J180*F180,2),0)</f>
        <v>0</v>
      </c>
      <c r="L180" s="97"/>
      <c r="M180" s="373">
        <f t="shared" ref="M180:M192" si="42">IF(D180&lt;&gt;"Subcontractor",F180/F$216, 0)</f>
        <v>0</v>
      </c>
      <c r="N180" s="374">
        <f t="shared" ref="N180:N192" si="43">IFERROR(IF(D180="Subcontractor",F180/F$216, 0),0)</f>
        <v>0</v>
      </c>
      <c r="O180" s="374">
        <f t="shared" ref="O180:O192" si="44">IFERROR(IF(D180&lt;&gt;"Subcontractor",$K180/$K$216, 0),0)</f>
        <v>0</v>
      </c>
      <c r="P180" s="374">
        <f t="shared" ref="P180:P192" si="45">IFERROR(IF(D180="Subcontractor",$K180/$K$216, 0),0)</f>
        <v>0</v>
      </c>
    </row>
    <row r="181" spans="1:16" ht="15" hidden="1" customHeight="1" x14ac:dyDescent="0.25">
      <c r="A181" s="315">
        <f>'CLINs &amp; Ceiling Rates'!B183</f>
        <v>0</v>
      </c>
      <c r="B181" s="315">
        <f>'CLINs &amp; Ceiling Rates'!C183</f>
        <v>0</v>
      </c>
      <c r="C181" s="387" t="str">
        <f>'CLINs &amp; Ceiling Rates'!M183</f>
        <v/>
      </c>
      <c r="D181" s="335" t="str">
        <f>IF('CLINs &amp; Ceiling Rates'!E183="","",'CLINs &amp; Ceiling Rates'!E183)</f>
        <v/>
      </c>
      <c r="E181" s="335" t="str">
        <f>IF('CLINs &amp; Ceiling Rates'!F183="","",'CLINs &amp; Ceiling Rates'!F183)</f>
        <v/>
      </c>
      <c r="F181" s="388">
        <f>'Labor Loading Matrix'!D1038</f>
        <v>0</v>
      </c>
      <c r="G181" s="389">
        <f>'CLINs &amp; Ceiling Rates'!N183</f>
        <v>0</v>
      </c>
      <c r="H181" s="389">
        <f t="shared" si="39"/>
        <v>0</v>
      </c>
      <c r="I181" s="96"/>
      <c r="J181" s="384">
        <f t="shared" si="40"/>
        <v>0</v>
      </c>
      <c r="K181" s="385">
        <f t="shared" si="41"/>
        <v>0</v>
      </c>
      <c r="L181" s="97"/>
      <c r="M181" s="373">
        <f t="shared" si="42"/>
        <v>0</v>
      </c>
      <c r="N181" s="374">
        <f t="shared" si="43"/>
        <v>0</v>
      </c>
      <c r="O181" s="374">
        <f t="shared" si="44"/>
        <v>0</v>
      </c>
      <c r="P181" s="374">
        <f t="shared" si="45"/>
        <v>0</v>
      </c>
    </row>
    <row r="182" spans="1:16" ht="15" hidden="1" customHeight="1" x14ac:dyDescent="0.25">
      <c r="A182" s="315">
        <f>'CLINs &amp; Ceiling Rates'!B184</f>
        <v>0</v>
      </c>
      <c r="B182" s="315">
        <f>'CLINs &amp; Ceiling Rates'!C184</f>
        <v>0</v>
      </c>
      <c r="C182" s="387" t="str">
        <f>'CLINs &amp; Ceiling Rates'!M184</f>
        <v/>
      </c>
      <c r="D182" s="335" t="str">
        <f>IF('CLINs &amp; Ceiling Rates'!E184="","",'CLINs &amp; Ceiling Rates'!E184)</f>
        <v/>
      </c>
      <c r="E182" s="335" t="str">
        <f>IF('CLINs &amp; Ceiling Rates'!F184="","",'CLINs &amp; Ceiling Rates'!F184)</f>
        <v/>
      </c>
      <c r="F182" s="388">
        <f>'Labor Loading Matrix'!D1039</f>
        <v>0</v>
      </c>
      <c r="G182" s="389">
        <f>'CLINs &amp; Ceiling Rates'!N184</f>
        <v>0</v>
      </c>
      <c r="H182" s="389">
        <f t="shared" si="39"/>
        <v>0</v>
      </c>
      <c r="I182" s="96"/>
      <c r="J182" s="384">
        <f t="shared" si="40"/>
        <v>0</v>
      </c>
      <c r="K182" s="385">
        <f t="shared" si="41"/>
        <v>0</v>
      </c>
      <c r="L182" s="97"/>
      <c r="M182" s="373">
        <f t="shared" si="42"/>
        <v>0</v>
      </c>
      <c r="N182" s="374">
        <f t="shared" si="43"/>
        <v>0</v>
      </c>
      <c r="O182" s="374">
        <f t="shared" si="44"/>
        <v>0</v>
      </c>
      <c r="P182" s="374">
        <f t="shared" si="45"/>
        <v>0</v>
      </c>
    </row>
    <row r="183" spans="1:16" ht="15" hidden="1" customHeight="1" x14ac:dyDescent="0.25">
      <c r="A183" s="315">
        <f>'CLINs &amp; Ceiling Rates'!B185</f>
        <v>0</v>
      </c>
      <c r="B183" s="315">
        <f>'CLINs &amp; Ceiling Rates'!C185</f>
        <v>0</v>
      </c>
      <c r="C183" s="387" t="str">
        <f>'CLINs &amp; Ceiling Rates'!M185</f>
        <v/>
      </c>
      <c r="D183" s="335" t="str">
        <f>IF('CLINs &amp; Ceiling Rates'!E185="","",'CLINs &amp; Ceiling Rates'!E185)</f>
        <v/>
      </c>
      <c r="E183" s="335" t="str">
        <f>IF('CLINs &amp; Ceiling Rates'!F185="","",'CLINs &amp; Ceiling Rates'!F185)</f>
        <v/>
      </c>
      <c r="F183" s="388">
        <f>'Labor Loading Matrix'!D1040</f>
        <v>0</v>
      </c>
      <c r="G183" s="389">
        <f>'CLINs &amp; Ceiling Rates'!N185</f>
        <v>0</v>
      </c>
      <c r="H183" s="389">
        <f t="shared" si="39"/>
        <v>0</v>
      </c>
      <c r="I183" s="96"/>
      <c r="J183" s="384">
        <f t="shared" si="40"/>
        <v>0</v>
      </c>
      <c r="K183" s="385">
        <f t="shared" si="41"/>
        <v>0</v>
      </c>
      <c r="L183" s="97"/>
      <c r="M183" s="373">
        <f t="shared" si="42"/>
        <v>0</v>
      </c>
      <c r="N183" s="374">
        <f t="shared" si="43"/>
        <v>0</v>
      </c>
      <c r="O183" s="374">
        <f t="shared" si="44"/>
        <v>0</v>
      </c>
      <c r="P183" s="374">
        <f t="shared" si="45"/>
        <v>0</v>
      </c>
    </row>
    <row r="184" spans="1:16" ht="15" hidden="1" customHeight="1" x14ac:dyDescent="0.25">
      <c r="A184" s="315">
        <f>'CLINs &amp; Ceiling Rates'!B186</f>
        <v>0</v>
      </c>
      <c r="B184" s="315">
        <f>'CLINs &amp; Ceiling Rates'!C186</f>
        <v>0</v>
      </c>
      <c r="C184" s="387" t="str">
        <f>'CLINs &amp; Ceiling Rates'!M186</f>
        <v/>
      </c>
      <c r="D184" s="335" t="str">
        <f>IF('CLINs &amp; Ceiling Rates'!E186="","",'CLINs &amp; Ceiling Rates'!E186)</f>
        <v/>
      </c>
      <c r="E184" s="335" t="str">
        <f>IF('CLINs &amp; Ceiling Rates'!F186="","",'CLINs &amp; Ceiling Rates'!F186)</f>
        <v/>
      </c>
      <c r="F184" s="388">
        <f>'Labor Loading Matrix'!D1041</f>
        <v>0</v>
      </c>
      <c r="G184" s="389">
        <f>'CLINs &amp; Ceiling Rates'!N186</f>
        <v>0</v>
      </c>
      <c r="H184" s="389">
        <f t="shared" si="39"/>
        <v>0</v>
      </c>
      <c r="I184" s="96"/>
      <c r="J184" s="384">
        <f t="shared" si="40"/>
        <v>0</v>
      </c>
      <c r="K184" s="385">
        <f t="shared" si="41"/>
        <v>0</v>
      </c>
      <c r="L184" s="97"/>
      <c r="M184" s="373">
        <f t="shared" si="42"/>
        <v>0</v>
      </c>
      <c r="N184" s="374">
        <f t="shared" si="43"/>
        <v>0</v>
      </c>
      <c r="O184" s="374">
        <f t="shared" si="44"/>
        <v>0</v>
      </c>
      <c r="P184" s="374">
        <f t="shared" si="45"/>
        <v>0</v>
      </c>
    </row>
    <row r="185" spans="1:16" ht="15" hidden="1" customHeight="1" x14ac:dyDescent="0.25">
      <c r="A185" s="315">
        <f>'CLINs &amp; Ceiling Rates'!B187</f>
        <v>0</v>
      </c>
      <c r="B185" s="315">
        <f>'CLINs &amp; Ceiling Rates'!C187</f>
        <v>0</v>
      </c>
      <c r="C185" s="387" t="str">
        <f>'CLINs &amp; Ceiling Rates'!M187</f>
        <v/>
      </c>
      <c r="D185" s="335" t="str">
        <f>IF('CLINs &amp; Ceiling Rates'!E187="","",'CLINs &amp; Ceiling Rates'!E187)</f>
        <v/>
      </c>
      <c r="E185" s="335" t="str">
        <f>IF('CLINs &amp; Ceiling Rates'!F187="","",'CLINs &amp; Ceiling Rates'!F187)</f>
        <v/>
      </c>
      <c r="F185" s="388">
        <f>'Labor Loading Matrix'!D1042</f>
        <v>0</v>
      </c>
      <c r="G185" s="389">
        <f>'CLINs &amp; Ceiling Rates'!N187</f>
        <v>0</v>
      </c>
      <c r="H185" s="389">
        <f t="shared" si="39"/>
        <v>0</v>
      </c>
      <c r="I185" s="96"/>
      <c r="J185" s="384">
        <f t="shared" si="40"/>
        <v>0</v>
      </c>
      <c r="K185" s="385">
        <f t="shared" si="41"/>
        <v>0</v>
      </c>
      <c r="L185" s="97"/>
      <c r="M185" s="373">
        <f t="shared" si="42"/>
        <v>0</v>
      </c>
      <c r="N185" s="374">
        <f t="shared" si="43"/>
        <v>0</v>
      </c>
      <c r="O185" s="374">
        <f t="shared" si="44"/>
        <v>0</v>
      </c>
      <c r="P185" s="374">
        <f t="shared" si="45"/>
        <v>0</v>
      </c>
    </row>
    <row r="186" spans="1:16" ht="15" hidden="1" customHeight="1" x14ac:dyDescent="0.25">
      <c r="A186" s="315">
        <f>'CLINs &amp; Ceiling Rates'!B188</f>
        <v>0</v>
      </c>
      <c r="B186" s="315">
        <f>'CLINs &amp; Ceiling Rates'!C188</f>
        <v>0</v>
      </c>
      <c r="C186" s="387" t="str">
        <f>'CLINs &amp; Ceiling Rates'!M188</f>
        <v/>
      </c>
      <c r="D186" s="335" t="str">
        <f>IF('CLINs &amp; Ceiling Rates'!E188="","",'CLINs &amp; Ceiling Rates'!E188)</f>
        <v/>
      </c>
      <c r="E186" s="335" t="str">
        <f>IF('CLINs &amp; Ceiling Rates'!F188="","",'CLINs &amp; Ceiling Rates'!F188)</f>
        <v/>
      </c>
      <c r="F186" s="388">
        <f>'Labor Loading Matrix'!D1043</f>
        <v>0</v>
      </c>
      <c r="G186" s="389">
        <f>'CLINs &amp; Ceiling Rates'!N188</f>
        <v>0</v>
      </c>
      <c r="H186" s="389">
        <f t="shared" si="39"/>
        <v>0</v>
      </c>
      <c r="I186" s="96"/>
      <c r="J186" s="384">
        <f t="shared" si="40"/>
        <v>0</v>
      </c>
      <c r="K186" s="385">
        <f t="shared" si="41"/>
        <v>0</v>
      </c>
      <c r="L186" s="97"/>
      <c r="M186" s="373">
        <f t="shared" si="42"/>
        <v>0</v>
      </c>
      <c r="N186" s="374">
        <f t="shared" si="43"/>
        <v>0</v>
      </c>
      <c r="O186" s="374">
        <f t="shared" si="44"/>
        <v>0</v>
      </c>
      <c r="P186" s="374">
        <f t="shared" si="45"/>
        <v>0</v>
      </c>
    </row>
    <row r="187" spans="1:16" ht="15" hidden="1" customHeight="1" x14ac:dyDescent="0.25">
      <c r="A187" s="315">
        <f>'CLINs &amp; Ceiling Rates'!B189</f>
        <v>0</v>
      </c>
      <c r="B187" s="315">
        <f>'CLINs &amp; Ceiling Rates'!C189</f>
        <v>0</v>
      </c>
      <c r="C187" s="387" t="str">
        <f>'CLINs &amp; Ceiling Rates'!M189</f>
        <v/>
      </c>
      <c r="D187" s="335" t="str">
        <f>IF('CLINs &amp; Ceiling Rates'!E189="","",'CLINs &amp; Ceiling Rates'!E189)</f>
        <v/>
      </c>
      <c r="E187" s="335" t="str">
        <f>IF('CLINs &amp; Ceiling Rates'!F189="","",'CLINs &amp; Ceiling Rates'!F189)</f>
        <v/>
      </c>
      <c r="F187" s="388">
        <f>'Labor Loading Matrix'!D1044</f>
        <v>0</v>
      </c>
      <c r="G187" s="389">
        <f>'CLINs &amp; Ceiling Rates'!N189</f>
        <v>0</v>
      </c>
      <c r="H187" s="389">
        <f t="shared" ref="H187:H192" si="46">ROUND(IFERROR(G187*F187,0),2)</f>
        <v>0</v>
      </c>
      <c r="I187" s="96"/>
      <c r="J187" s="384">
        <f t="shared" ref="J187:J192" si="47">ROUND((1-I187)*G187,2)</f>
        <v>0</v>
      </c>
      <c r="K187" s="385">
        <f t="shared" ref="K187:K192" si="48">IFERROR(ROUND(J187*F187,2),0)</f>
        <v>0</v>
      </c>
      <c r="L187" s="97"/>
      <c r="M187" s="373">
        <f t="shared" si="42"/>
        <v>0</v>
      </c>
      <c r="N187" s="374">
        <f t="shared" si="43"/>
        <v>0</v>
      </c>
      <c r="O187" s="374">
        <f t="shared" si="44"/>
        <v>0</v>
      </c>
      <c r="P187" s="374">
        <f t="shared" si="45"/>
        <v>0</v>
      </c>
    </row>
    <row r="188" spans="1:16" ht="15" hidden="1" customHeight="1" x14ac:dyDescent="0.25">
      <c r="A188" s="315">
        <f>'CLINs &amp; Ceiling Rates'!B190</f>
        <v>0</v>
      </c>
      <c r="B188" s="315">
        <f>'CLINs &amp; Ceiling Rates'!C190</f>
        <v>0</v>
      </c>
      <c r="C188" s="387" t="str">
        <f>'CLINs &amp; Ceiling Rates'!M190</f>
        <v/>
      </c>
      <c r="D188" s="335" t="str">
        <f>IF('CLINs &amp; Ceiling Rates'!E190="","",'CLINs &amp; Ceiling Rates'!E190)</f>
        <v/>
      </c>
      <c r="E188" s="335" t="str">
        <f>IF('CLINs &amp; Ceiling Rates'!F190="","",'CLINs &amp; Ceiling Rates'!F190)</f>
        <v/>
      </c>
      <c r="F188" s="388">
        <f>'Labor Loading Matrix'!D1045</f>
        <v>0</v>
      </c>
      <c r="G188" s="389">
        <f>'CLINs &amp; Ceiling Rates'!N190</f>
        <v>0</v>
      </c>
      <c r="H188" s="389">
        <f t="shared" si="46"/>
        <v>0</v>
      </c>
      <c r="I188" s="96"/>
      <c r="J188" s="384">
        <f t="shared" si="47"/>
        <v>0</v>
      </c>
      <c r="K188" s="385">
        <f t="shared" si="48"/>
        <v>0</v>
      </c>
      <c r="L188" s="97"/>
      <c r="M188" s="373">
        <f t="shared" si="42"/>
        <v>0</v>
      </c>
      <c r="N188" s="374">
        <f t="shared" si="43"/>
        <v>0</v>
      </c>
      <c r="O188" s="374">
        <f t="shared" si="44"/>
        <v>0</v>
      </c>
      <c r="P188" s="374">
        <f t="shared" si="45"/>
        <v>0</v>
      </c>
    </row>
    <row r="189" spans="1:16" ht="15" hidden="1" customHeight="1" x14ac:dyDescent="0.25">
      <c r="A189" s="315">
        <f>'CLINs &amp; Ceiling Rates'!B191</f>
        <v>0</v>
      </c>
      <c r="B189" s="315">
        <f>'CLINs &amp; Ceiling Rates'!C191</f>
        <v>0</v>
      </c>
      <c r="C189" s="387" t="str">
        <f>'CLINs &amp; Ceiling Rates'!M191</f>
        <v/>
      </c>
      <c r="D189" s="335" t="str">
        <f>IF('CLINs &amp; Ceiling Rates'!E191="","",'CLINs &amp; Ceiling Rates'!E191)</f>
        <v/>
      </c>
      <c r="E189" s="335" t="str">
        <f>IF('CLINs &amp; Ceiling Rates'!F191="","",'CLINs &amp; Ceiling Rates'!F191)</f>
        <v/>
      </c>
      <c r="F189" s="388">
        <f>'Labor Loading Matrix'!D1046</f>
        <v>0</v>
      </c>
      <c r="G189" s="389">
        <f>'CLINs &amp; Ceiling Rates'!N191</f>
        <v>0</v>
      </c>
      <c r="H189" s="389">
        <f t="shared" si="46"/>
        <v>0</v>
      </c>
      <c r="I189" s="96"/>
      <c r="J189" s="384">
        <f t="shared" si="47"/>
        <v>0</v>
      </c>
      <c r="K189" s="385">
        <f t="shared" si="48"/>
        <v>0</v>
      </c>
      <c r="L189" s="97"/>
      <c r="M189" s="373">
        <f t="shared" si="42"/>
        <v>0</v>
      </c>
      <c r="N189" s="374">
        <f t="shared" si="43"/>
        <v>0</v>
      </c>
      <c r="O189" s="374">
        <f t="shared" si="44"/>
        <v>0</v>
      </c>
      <c r="P189" s="374">
        <f t="shared" si="45"/>
        <v>0</v>
      </c>
    </row>
    <row r="190" spans="1:16" ht="15" hidden="1" customHeight="1" x14ac:dyDescent="0.25">
      <c r="A190" s="315">
        <f>'CLINs &amp; Ceiling Rates'!B192</f>
        <v>0</v>
      </c>
      <c r="B190" s="315">
        <f>'CLINs &amp; Ceiling Rates'!C192</f>
        <v>0</v>
      </c>
      <c r="C190" s="387" t="str">
        <f>'CLINs &amp; Ceiling Rates'!M192</f>
        <v/>
      </c>
      <c r="D190" s="335" t="str">
        <f>IF('CLINs &amp; Ceiling Rates'!E192="","",'CLINs &amp; Ceiling Rates'!E192)</f>
        <v/>
      </c>
      <c r="E190" s="335" t="str">
        <f>IF('CLINs &amp; Ceiling Rates'!F192="","",'CLINs &amp; Ceiling Rates'!F192)</f>
        <v/>
      </c>
      <c r="F190" s="388">
        <f>'Labor Loading Matrix'!D1047</f>
        <v>0</v>
      </c>
      <c r="G190" s="389">
        <f>'CLINs &amp; Ceiling Rates'!N192</f>
        <v>0</v>
      </c>
      <c r="H190" s="389">
        <f t="shared" si="46"/>
        <v>0</v>
      </c>
      <c r="I190" s="96"/>
      <c r="J190" s="384">
        <f t="shared" si="47"/>
        <v>0</v>
      </c>
      <c r="K190" s="385">
        <f t="shared" si="48"/>
        <v>0</v>
      </c>
      <c r="L190" s="97"/>
      <c r="M190" s="373">
        <f t="shared" si="42"/>
        <v>0</v>
      </c>
      <c r="N190" s="374">
        <f t="shared" si="43"/>
        <v>0</v>
      </c>
      <c r="O190" s="374">
        <f t="shared" si="44"/>
        <v>0</v>
      </c>
      <c r="P190" s="374">
        <f t="shared" si="45"/>
        <v>0</v>
      </c>
    </row>
    <row r="191" spans="1:16" ht="15" hidden="1" customHeight="1" x14ac:dyDescent="0.25">
      <c r="A191" s="315">
        <f>'CLINs &amp; Ceiling Rates'!B193</f>
        <v>0</v>
      </c>
      <c r="B191" s="315">
        <f>'CLINs &amp; Ceiling Rates'!C193</f>
        <v>0</v>
      </c>
      <c r="C191" s="387" t="str">
        <f>'CLINs &amp; Ceiling Rates'!M193</f>
        <v/>
      </c>
      <c r="D191" s="335" t="str">
        <f>IF('CLINs &amp; Ceiling Rates'!E193="","",'CLINs &amp; Ceiling Rates'!E193)</f>
        <v/>
      </c>
      <c r="E191" s="335" t="str">
        <f>IF('CLINs &amp; Ceiling Rates'!F193="","",'CLINs &amp; Ceiling Rates'!F193)</f>
        <v/>
      </c>
      <c r="F191" s="388">
        <f>'Labor Loading Matrix'!D1048</f>
        <v>0</v>
      </c>
      <c r="G191" s="389">
        <f>'CLINs &amp; Ceiling Rates'!N193</f>
        <v>0</v>
      </c>
      <c r="H191" s="389">
        <f t="shared" si="46"/>
        <v>0</v>
      </c>
      <c r="I191" s="96"/>
      <c r="J191" s="384">
        <f t="shared" si="47"/>
        <v>0</v>
      </c>
      <c r="K191" s="385">
        <f t="shared" si="48"/>
        <v>0</v>
      </c>
      <c r="L191" s="97"/>
      <c r="M191" s="373">
        <f t="shared" si="42"/>
        <v>0</v>
      </c>
      <c r="N191" s="374">
        <f t="shared" si="43"/>
        <v>0</v>
      </c>
      <c r="O191" s="374">
        <f t="shared" si="44"/>
        <v>0</v>
      </c>
      <c r="P191" s="374">
        <f t="shared" si="45"/>
        <v>0</v>
      </c>
    </row>
    <row r="192" spans="1:16" ht="15" hidden="1" customHeight="1" x14ac:dyDescent="0.25">
      <c r="A192" s="315">
        <f>'CLINs &amp; Ceiling Rates'!B194</f>
        <v>0</v>
      </c>
      <c r="B192" s="315">
        <f>'CLINs &amp; Ceiling Rates'!C194</f>
        <v>0</v>
      </c>
      <c r="C192" s="387" t="str">
        <f>'CLINs &amp; Ceiling Rates'!M194</f>
        <v/>
      </c>
      <c r="D192" s="335" t="str">
        <f>IF('CLINs &amp; Ceiling Rates'!E194="","",'CLINs &amp; Ceiling Rates'!E194)</f>
        <v/>
      </c>
      <c r="E192" s="335" t="str">
        <f>IF('CLINs &amp; Ceiling Rates'!F194="","",'CLINs &amp; Ceiling Rates'!F194)</f>
        <v/>
      </c>
      <c r="F192" s="388">
        <f>'Labor Loading Matrix'!D1049</f>
        <v>0</v>
      </c>
      <c r="G192" s="389">
        <f>'CLINs &amp; Ceiling Rates'!N194</f>
        <v>0</v>
      </c>
      <c r="H192" s="389">
        <f t="shared" si="46"/>
        <v>0</v>
      </c>
      <c r="I192" s="96"/>
      <c r="J192" s="384">
        <f t="shared" si="47"/>
        <v>0</v>
      </c>
      <c r="K192" s="385">
        <f t="shared" si="48"/>
        <v>0</v>
      </c>
      <c r="L192" s="97"/>
      <c r="M192" s="373">
        <f t="shared" si="42"/>
        <v>0</v>
      </c>
      <c r="N192" s="374">
        <f t="shared" si="43"/>
        <v>0</v>
      </c>
      <c r="O192" s="374">
        <f t="shared" si="44"/>
        <v>0</v>
      </c>
      <c r="P192" s="374">
        <f t="shared" si="45"/>
        <v>0</v>
      </c>
    </row>
    <row r="193" spans="1:16" ht="15" hidden="1" customHeight="1" x14ac:dyDescent="0.25">
      <c r="A193" s="315">
        <f>'CLINs &amp; Ceiling Rates'!B195</f>
        <v>0</v>
      </c>
      <c r="B193" s="315">
        <f>'CLINs &amp; Ceiling Rates'!C195</f>
        <v>0</v>
      </c>
      <c r="C193" s="387" t="str">
        <f>'CLINs &amp; Ceiling Rates'!M195</f>
        <v/>
      </c>
      <c r="D193" s="335" t="str">
        <f>IF('CLINs &amp; Ceiling Rates'!E195="","",'CLINs &amp; Ceiling Rates'!E195)</f>
        <v/>
      </c>
      <c r="E193" s="335" t="str">
        <f>IF('CLINs &amp; Ceiling Rates'!F195="","",'CLINs &amp; Ceiling Rates'!F195)</f>
        <v/>
      </c>
      <c r="F193" s="388">
        <f>'Labor Loading Matrix'!D1050</f>
        <v>0</v>
      </c>
      <c r="G193" s="389">
        <f>'CLINs &amp; Ceiling Rates'!N195</f>
        <v>0</v>
      </c>
      <c r="H193" s="389">
        <f t="shared" ref="H193:H199" si="49">ROUND(IFERROR(G193*F193,0),2)</f>
        <v>0</v>
      </c>
      <c r="I193" s="96"/>
      <c r="J193" s="384">
        <f t="shared" ref="J193:J199" si="50">ROUND((1-I193)*G193,2)</f>
        <v>0</v>
      </c>
      <c r="K193" s="385">
        <f t="shared" ref="K193:K199" si="51">IFERROR(ROUND(J193*F193,2),0)</f>
        <v>0</v>
      </c>
      <c r="L193" s="97"/>
      <c r="M193" s="373">
        <f t="shared" ref="M193:M199" si="52">IF(D193&lt;&gt;"Subcontractor",F193/F$216, 0)</f>
        <v>0</v>
      </c>
      <c r="N193" s="374">
        <f t="shared" ref="N193:N199" si="53">IFERROR(IF(D193="Subcontractor",F193/F$216, 0),0)</f>
        <v>0</v>
      </c>
      <c r="O193" s="374">
        <f t="shared" ref="O193:O199" si="54">IFERROR(IF(D193&lt;&gt;"Subcontractor",$K193/$K$216, 0),0)</f>
        <v>0</v>
      </c>
      <c r="P193" s="374">
        <f t="shared" ref="P193:P199" si="55">IFERROR(IF(D193="Subcontractor",$K193/$K$216, 0),0)</f>
        <v>0</v>
      </c>
    </row>
    <row r="194" spans="1:16" ht="15" hidden="1" customHeight="1" x14ac:dyDescent="0.25">
      <c r="A194" s="315">
        <f>'CLINs &amp; Ceiling Rates'!B196</f>
        <v>0</v>
      </c>
      <c r="B194" s="315">
        <f>'CLINs &amp; Ceiling Rates'!C196</f>
        <v>0</v>
      </c>
      <c r="C194" s="387" t="str">
        <f>'CLINs &amp; Ceiling Rates'!M196</f>
        <v/>
      </c>
      <c r="D194" s="335" t="str">
        <f>IF('CLINs &amp; Ceiling Rates'!E196="","",'CLINs &amp; Ceiling Rates'!E196)</f>
        <v/>
      </c>
      <c r="E194" s="335" t="str">
        <f>IF('CLINs &amp; Ceiling Rates'!F196="","",'CLINs &amp; Ceiling Rates'!F196)</f>
        <v/>
      </c>
      <c r="F194" s="388">
        <f>'Labor Loading Matrix'!D1051</f>
        <v>0</v>
      </c>
      <c r="G194" s="389">
        <f>'CLINs &amp; Ceiling Rates'!N196</f>
        <v>0</v>
      </c>
      <c r="H194" s="389">
        <f t="shared" si="49"/>
        <v>0</v>
      </c>
      <c r="I194" s="96"/>
      <c r="J194" s="384">
        <f t="shared" si="50"/>
        <v>0</v>
      </c>
      <c r="K194" s="385">
        <f t="shared" si="51"/>
        <v>0</v>
      </c>
      <c r="L194" s="97"/>
      <c r="M194" s="373">
        <f t="shared" si="52"/>
        <v>0</v>
      </c>
      <c r="N194" s="374">
        <f t="shared" si="53"/>
        <v>0</v>
      </c>
      <c r="O194" s="374">
        <f t="shared" si="54"/>
        <v>0</v>
      </c>
      <c r="P194" s="374">
        <f t="shared" si="55"/>
        <v>0</v>
      </c>
    </row>
    <row r="195" spans="1:16" ht="15" hidden="1" customHeight="1" x14ac:dyDescent="0.25">
      <c r="A195" s="315">
        <f>'CLINs &amp; Ceiling Rates'!B197</f>
        <v>0</v>
      </c>
      <c r="B195" s="315">
        <f>'CLINs &amp; Ceiling Rates'!C197</f>
        <v>0</v>
      </c>
      <c r="C195" s="387" t="str">
        <f>'CLINs &amp; Ceiling Rates'!M197</f>
        <v/>
      </c>
      <c r="D195" s="335" t="str">
        <f>IF('CLINs &amp; Ceiling Rates'!E197="","",'CLINs &amp; Ceiling Rates'!E197)</f>
        <v/>
      </c>
      <c r="E195" s="335" t="str">
        <f>IF('CLINs &amp; Ceiling Rates'!F197="","",'CLINs &amp; Ceiling Rates'!F197)</f>
        <v/>
      </c>
      <c r="F195" s="388">
        <f>'Labor Loading Matrix'!D1052</f>
        <v>0</v>
      </c>
      <c r="G195" s="389">
        <f>'CLINs &amp; Ceiling Rates'!N197</f>
        <v>0</v>
      </c>
      <c r="H195" s="389">
        <f t="shared" si="49"/>
        <v>0</v>
      </c>
      <c r="I195" s="96"/>
      <c r="J195" s="384">
        <f t="shared" si="50"/>
        <v>0</v>
      </c>
      <c r="K195" s="385">
        <f t="shared" si="51"/>
        <v>0</v>
      </c>
      <c r="L195" s="97"/>
      <c r="M195" s="373">
        <f t="shared" si="52"/>
        <v>0</v>
      </c>
      <c r="N195" s="374">
        <f t="shared" si="53"/>
        <v>0</v>
      </c>
      <c r="O195" s="374">
        <f t="shared" si="54"/>
        <v>0</v>
      </c>
      <c r="P195" s="374">
        <f t="shared" si="55"/>
        <v>0</v>
      </c>
    </row>
    <row r="196" spans="1:16" ht="15" hidden="1" customHeight="1" x14ac:dyDescent="0.25">
      <c r="A196" s="315">
        <f>'CLINs &amp; Ceiling Rates'!B198</f>
        <v>0</v>
      </c>
      <c r="B196" s="315">
        <f>'CLINs &amp; Ceiling Rates'!C198</f>
        <v>0</v>
      </c>
      <c r="C196" s="387" t="str">
        <f>'CLINs &amp; Ceiling Rates'!M198</f>
        <v/>
      </c>
      <c r="D196" s="335" t="str">
        <f>IF('CLINs &amp; Ceiling Rates'!E198="","",'CLINs &amp; Ceiling Rates'!E198)</f>
        <v/>
      </c>
      <c r="E196" s="335" t="str">
        <f>IF('CLINs &amp; Ceiling Rates'!F198="","",'CLINs &amp; Ceiling Rates'!F198)</f>
        <v/>
      </c>
      <c r="F196" s="388">
        <f>'Labor Loading Matrix'!D1053</f>
        <v>0</v>
      </c>
      <c r="G196" s="389">
        <f>'CLINs &amp; Ceiling Rates'!N198</f>
        <v>0</v>
      </c>
      <c r="H196" s="389">
        <f t="shared" si="49"/>
        <v>0</v>
      </c>
      <c r="I196" s="96"/>
      <c r="J196" s="384">
        <f t="shared" si="50"/>
        <v>0</v>
      </c>
      <c r="K196" s="385">
        <f t="shared" si="51"/>
        <v>0</v>
      </c>
      <c r="L196" s="97"/>
      <c r="M196" s="373">
        <f t="shared" si="52"/>
        <v>0</v>
      </c>
      <c r="N196" s="374">
        <f t="shared" si="53"/>
        <v>0</v>
      </c>
      <c r="O196" s="374">
        <f t="shared" si="54"/>
        <v>0</v>
      </c>
      <c r="P196" s="374">
        <f t="shared" si="55"/>
        <v>0</v>
      </c>
    </row>
    <row r="197" spans="1:16" ht="15" hidden="1" customHeight="1" x14ac:dyDescent="0.25">
      <c r="A197" s="315">
        <f>'CLINs &amp; Ceiling Rates'!B199</f>
        <v>0</v>
      </c>
      <c r="B197" s="315">
        <f>'CLINs &amp; Ceiling Rates'!C199</f>
        <v>0</v>
      </c>
      <c r="C197" s="387" t="str">
        <f>'CLINs &amp; Ceiling Rates'!M199</f>
        <v/>
      </c>
      <c r="D197" s="335" t="str">
        <f>IF('CLINs &amp; Ceiling Rates'!E199="","",'CLINs &amp; Ceiling Rates'!E199)</f>
        <v/>
      </c>
      <c r="E197" s="335" t="str">
        <f>IF('CLINs &amp; Ceiling Rates'!F199="","",'CLINs &amp; Ceiling Rates'!F199)</f>
        <v/>
      </c>
      <c r="F197" s="388">
        <f>'Labor Loading Matrix'!D1054</f>
        <v>0</v>
      </c>
      <c r="G197" s="389">
        <f>'CLINs &amp; Ceiling Rates'!N199</f>
        <v>0</v>
      </c>
      <c r="H197" s="389">
        <f t="shared" si="49"/>
        <v>0</v>
      </c>
      <c r="I197" s="96"/>
      <c r="J197" s="384">
        <f t="shared" si="50"/>
        <v>0</v>
      </c>
      <c r="K197" s="385">
        <f t="shared" si="51"/>
        <v>0</v>
      </c>
      <c r="L197" s="97"/>
      <c r="M197" s="373">
        <f t="shared" si="52"/>
        <v>0</v>
      </c>
      <c r="N197" s="374">
        <f t="shared" si="53"/>
        <v>0</v>
      </c>
      <c r="O197" s="374">
        <f t="shared" si="54"/>
        <v>0</v>
      </c>
      <c r="P197" s="374">
        <f t="shared" si="55"/>
        <v>0</v>
      </c>
    </row>
    <row r="198" spans="1:16" ht="15" hidden="1" customHeight="1" x14ac:dyDescent="0.25">
      <c r="A198" s="315">
        <f>'CLINs &amp; Ceiling Rates'!B200</f>
        <v>0</v>
      </c>
      <c r="B198" s="315">
        <f>'CLINs &amp; Ceiling Rates'!C200</f>
        <v>0</v>
      </c>
      <c r="C198" s="387" t="str">
        <f>'CLINs &amp; Ceiling Rates'!M200</f>
        <v/>
      </c>
      <c r="D198" s="335" t="str">
        <f>IF('CLINs &amp; Ceiling Rates'!E200="","",'CLINs &amp; Ceiling Rates'!E200)</f>
        <v/>
      </c>
      <c r="E198" s="335" t="str">
        <f>IF('CLINs &amp; Ceiling Rates'!F200="","",'CLINs &amp; Ceiling Rates'!F200)</f>
        <v/>
      </c>
      <c r="F198" s="388">
        <f>'Labor Loading Matrix'!D1055</f>
        <v>0</v>
      </c>
      <c r="G198" s="389">
        <f>'CLINs &amp; Ceiling Rates'!N200</f>
        <v>0</v>
      </c>
      <c r="H198" s="389">
        <f t="shared" si="49"/>
        <v>0</v>
      </c>
      <c r="I198" s="96"/>
      <c r="J198" s="384">
        <f t="shared" si="50"/>
        <v>0</v>
      </c>
      <c r="K198" s="385">
        <f t="shared" si="51"/>
        <v>0</v>
      </c>
      <c r="L198" s="97"/>
      <c r="M198" s="373">
        <f t="shared" si="52"/>
        <v>0</v>
      </c>
      <c r="N198" s="374">
        <f t="shared" si="53"/>
        <v>0</v>
      </c>
      <c r="O198" s="374">
        <f t="shared" si="54"/>
        <v>0</v>
      </c>
      <c r="P198" s="374">
        <f t="shared" si="55"/>
        <v>0</v>
      </c>
    </row>
    <row r="199" spans="1:16" ht="15" hidden="1" customHeight="1" x14ac:dyDescent="0.25">
      <c r="A199" s="315">
        <f>'CLINs &amp; Ceiling Rates'!B201</f>
        <v>0</v>
      </c>
      <c r="B199" s="315">
        <f>'CLINs &amp; Ceiling Rates'!C201</f>
        <v>0</v>
      </c>
      <c r="C199" s="387" t="str">
        <f>'CLINs &amp; Ceiling Rates'!M201</f>
        <v/>
      </c>
      <c r="D199" s="335" t="str">
        <f>IF('CLINs &amp; Ceiling Rates'!E201="","",'CLINs &amp; Ceiling Rates'!E201)</f>
        <v/>
      </c>
      <c r="E199" s="335" t="str">
        <f>IF('CLINs &amp; Ceiling Rates'!F201="","",'CLINs &amp; Ceiling Rates'!F201)</f>
        <v/>
      </c>
      <c r="F199" s="388">
        <f>'Labor Loading Matrix'!D1056</f>
        <v>0</v>
      </c>
      <c r="G199" s="389">
        <f>'CLINs &amp; Ceiling Rates'!N201</f>
        <v>0</v>
      </c>
      <c r="H199" s="389">
        <f t="shared" si="49"/>
        <v>0</v>
      </c>
      <c r="I199" s="96"/>
      <c r="J199" s="384">
        <f t="shared" si="50"/>
        <v>0</v>
      </c>
      <c r="K199" s="385">
        <f t="shared" si="51"/>
        <v>0</v>
      </c>
      <c r="L199" s="97"/>
      <c r="M199" s="373">
        <f t="shared" si="52"/>
        <v>0</v>
      </c>
      <c r="N199" s="374">
        <f t="shared" si="53"/>
        <v>0</v>
      </c>
      <c r="O199" s="374">
        <f t="shared" si="54"/>
        <v>0</v>
      </c>
      <c r="P199" s="374">
        <f t="shared" si="55"/>
        <v>0</v>
      </c>
    </row>
    <row r="200" spans="1:16" ht="15" hidden="1" customHeight="1" x14ac:dyDescent="0.25">
      <c r="A200" s="315">
        <f>'CLINs &amp; Ceiling Rates'!B202</f>
        <v>0</v>
      </c>
      <c r="B200" s="315">
        <f>'CLINs &amp; Ceiling Rates'!C202</f>
        <v>0</v>
      </c>
      <c r="C200" s="387" t="str">
        <f>'CLINs &amp; Ceiling Rates'!M202</f>
        <v/>
      </c>
      <c r="D200" s="335" t="str">
        <f>IF('CLINs &amp; Ceiling Rates'!E202="","",'CLINs &amp; Ceiling Rates'!E202)</f>
        <v/>
      </c>
      <c r="E200" s="335" t="str">
        <f>IF('CLINs &amp; Ceiling Rates'!F202="","",'CLINs &amp; Ceiling Rates'!F202)</f>
        <v/>
      </c>
      <c r="F200" s="388">
        <f>'Labor Loading Matrix'!D1057</f>
        <v>0</v>
      </c>
      <c r="G200" s="389">
        <f>'CLINs &amp; Ceiling Rates'!N202</f>
        <v>0</v>
      </c>
      <c r="H200" s="389">
        <f t="shared" ref="H200:H215" si="56">ROUND(IFERROR(G200*F200,0),2)</f>
        <v>0</v>
      </c>
      <c r="I200" s="96"/>
      <c r="J200" s="384">
        <f t="shared" ref="J200:J215" si="57">ROUND((1-I200)*G200,2)</f>
        <v>0</v>
      </c>
      <c r="K200" s="385">
        <f t="shared" ref="K200:K215" si="58">IFERROR(ROUND(J200*F200,2),0)</f>
        <v>0</v>
      </c>
      <c r="L200" s="97"/>
      <c r="M200" s="373">
        <f t="shared" ref="M200:M215" si="59">IF(D200&lt;&gt;"Subcontractor",F200/F$216, 0)</f>
        <v>0</v>
      </c>
      <c r="N200" s="374">
        <f t="shared" ref="N200:N215" si="60">IFERROR(IF(D200="Subcontractor",F200/F$216, 0),0)</f>
        <v>0</v>
      </c>
      <c r="O200" s="374">
        <f t="shared" ref="O200:O215" si="61">IFERROR(IF(D200&lt;&gt;"Subcontractor",$K200/$K$216, 0),0)</f>
        <v>0</v>
      </c>
      <c r="P200" s="374">
        <f t="shared" ref="P200:P215" si="62">IFERROR(IF(D200="Subcontractor",$K200/$K$216, 0),0)</f>
        <v>0</v>
      </c>
    </row>
    <row r="201" spans="1:16" ht="15" hidden="1" customHeight="1" x14ac:dyDescent="0.25">
      <c r="A201" s="315">
        <f>'CLINs &amp; Ceiling Rates'!B203</f>
        <v>0</v>
      </c>
      <c r="B201" s="315">
        <f>'CLINs &amp; Ceiling Rates'!C203</f>
        <v>0</v>
      </c>
      <c r="C201" s="387" t="str">
        <f>'CLINs &amp; Ceiling Rates'!M203</f>
        <v/>
      </c>
      <c r="D201" s="335" t="str">
        <f>IF('CLINs &amp; Ceiling Rates'!E203="","",'CLINs &amp; Ceiling Rates'!E203)</f>
        <v/>
      </c>
      <c r="E201" s="335" t="str">
        <f>IF('CLINs &amp; Ceiling Rates'!F203="","",'CLINs &amp; Ceiling Rates'!F203)</f>
        <v/>
      </c>
      <c r="F201" s="388">
        <f>'Labor Loading Matrix'!D1058</f>
        <v>0</v>
      </c>
      <c r="G201" s="389">
        <f>'CLINs &amp; Ceiling Rates'!N203</f>
        <v>0</v>
      </c>
      <c r="H201" s="389">
        <f t="shared" si="56"/>
        <v>0</v>
      </c>
      <c r="I201" s="96"/>
      <c r="J201" s="384">
        <f t="shared" si="57"/>
        <v>0</v>
      </c>
      <c r="K201" s="385">
        <f t="shared" si="58"/>
        <v>0</v>
      </c>
      <c r="L201" s="97"/>
      <c r="M201" s="373">
        <f t="shared" si="59"/>
        <v>0</v>
      </c>
      <c r="N201" s="374">
        <f t="shared" si="60"/>
        <v>0</v>
      </c>
      <c r="O201" s="374">
        <f t="shared" si="61"/>
        <v>0</v>
      </c>
      <c r="P201" s="374">
        <f t="shared" si="62"/>
        <v>0</v>
      </c>
    </row>
    <row r="202" spans="1:16" ht="15" hidden="1" customHeight="1" x14ac:dyDescent="0.25">
      <c r="A202" s="315">
        <f>'CLINs &amp; Ceiling Rates'!B204</f>
        <v>0</v>
      </c>
      <c r="B202" s="315">
        <f>'CLINs &amp; Ceiling Rates'!C204</f>
        <v>0</v>
      </c>
      <c r="C202" s="387" t="str">
        <f>'CLINs &amp; Ceiling Rates'!M204</f>
        <v/>
      </c>
      <c r="D202" s="335" t="str">
        <f>IF('CLINs &amp; Ceiling Rates'!E204="","",'CLINs &amp; Ceiling Rates'!E204)</f>
        <v/>
      </c>
      <c r="E202" s="335" t="str">
        <f>IF('CLINs &amp; Ceiling Rates'!F204="","",'CLINs &amp; Ceiling Rates'!F204)</f>
        <v/>
      </c>
      <c r="F202" s="388">
        <f>'Labor Loading Matrix'!D1059</f>
        <v>0</v>
      </c>
      <c r="G202" s="389">
        <f>'CLINs &amp; Ceiling Rates'!N204</f>
        <v>0</v>
      </c>
      <c r="H202" s="389">
        <f t="shared" si="56"/>
        <v>0</v>
      </c>
      <c r="I202" s="96"/>
      <c r="J202" s="384">
        <f t="shared" si="57"/>
        <v>0</v>
      </c>
      <c r="K202" s="385">
        <f t="shared" si="58"/>
        <v>0</v>
      </c>
      <c r="L202" s="97"/>
      <c r="M202" s="373">
        <f t="shared" si="59"/>
        <v>0</v>
      </c>
      <c r="N202" s="374">
        <f t="shared" si="60"/>
        <v>0</v>
      </c>
      <c r="O202" s="374">
        <f t="shared" si="61"/>
        <v>0</v>
      </c>
      <c r="P202" s="374">
        <f t="shared" si="62"/>
        <v>0</v>
      </c>
    </row>
    <row r="203" spans="1:16" ht="15" hidden="1" customHeight="1" x14ac:dyDescent="0.25">
      <c r="A203" s="315">
        <f>'CLINs &amp; Ceiling Rates'!B205</f>
        <v>0</v>
      </c>
      <c r="B203" s="315">
        <f>'CLINs &amp; Ceiling Rates'!C205</f>
        <v>0</v>
      </c>
      <c r="C203" s="387" t="str">
        <f>'CLINs &amp; Ceiling Rates'!M205</f>
        <v/>
      </c>
      <c r="D203" s="335" t="str">
        <f>IF('CLINs &amp; Ceiling Rates'!E205="","",'CLINs &amp; Ceiling Rates'!E205)</f>
        <v/>
      </c>
      <c r="E203" s="335" t="str">
        <f>IF('CLINs &amp; Ceiling Rates'!F205="","",'CLINs &amp; Ceiling Rates'!F205)</f>
        <v/>
      </c>
      <c r="F203" s="388">
        <f>'Labor Loading Matrix'!D1060</f>
        <v>0</v>
      </c>
      <c r="G203" s="389">
        <f>'CLINs &amp; Ceiling Rates'!N205</f>
        <v>0</v>
      </c>
      <c r="H203" s="389">
        <f t="shared" si="56"/>
        <v>0</v>
      </c>
      <c r="I203" s="96"/>
      <c r="J203" s="384">
        <f t="shared" si="57"/>
        <v>0</v>
      </c>
      <c r="K203" s="385">
        <f t="shared" si="58"/>
        <v>0</v>
      </c>
      <c r="L203" s="97"/>
      <c r="M203" s="373">
        <f t="shared" si="59"/>
        <v>0</v>
      </c>
      <c r="N203" s="374">
        <f t="shared" si="60"/>
        <v>0</v>
      </c>
      <c r="O203" s="374">
        <f t="shared" si="61"/>
        <v>0</v>
      </c>
      <c r="P203" s="374">
        <f t="shared" si="62"/>
        <v>0</v>
      </c>
    </row>
    <row r="204" spans="1:16" ht="15" hidden="1" customHeight="1" x14ac:dyDescent="0.25">
      <c r="A204" s="315">
        <f>'CLINs &amp; Ceiling Rates'!B206</f>
        <v>0</v>
      </c>
      <c r="B204" s="315">
        <f>'CLINs &amp; Ceiling Rates'!C206</f>
        <v>0</v>
      </c>
      <c r="C204" s="387" t="str">
        <f>'CLINs &amp; Ceiling Rates'!M206</f>
        <v/>
      </c>
      <c r="D204" s="335" t="str">
        <f>IF('CLINs &amp; Ceiling Rates'!E206="","",'CLINs &amp; Ceiling Rates'!E206)</f>
        <v/>
      </c>
      <c r="E204" s="335" t="str">
        <f>IF('CLINs &amp; Ceiling Rates'!F206="","",'CLINs &amp; Ceiling Rates'!F206)</f>
        <v/>
      </c>
      <c r="F204" s="388">
        <f>'Labor Loading Matrix'!D1061</f>
        <v>0</v>
      </c>
      <c r="G204" s="389">
        <f>'CLINs &amp; Ceiling Rates'!N206</f>
        <v>0</v>
      </c>
      <c r="H204" s="389">
        <f t="shared" si="56"/>
        <v>0</v>
      </c>
      <c r="I204" s="96"/>
      <c r="J204" s="384">
        <f t="shared" si="57"/>
        <v>0</v>
      </c>
      <c r="K204" s="385">
        <f t="shared" si="58"/>
        <v>0</v>
      </c>
      <c r="L204" s="97"/>
      <c r="M204" s="373">
        <f t="shared" si="59"/>
        <v>0</v>
      </c>
      <c r="N204" s="374">
        <f t="shared" si="60"/>
        <v>0</v>
      </c>
      <c r="O204" s="374">
        <f t="shared" si="61"/>
        <v>0</v>
      </c>
      <c r="P204" s="374">
        <f t="shared" si="62"/>
        <v>0</v>
      </c>
    </row>
    <row r="205" spans="1:16" ht="15" hidden="1" customHeight="1" x14ac:dyDescent="0.25">
      <c r="A205" s="315">
        <f>'CLINs &amp; Ceiling Rates'!B207</f>
        <v>0</v>
      </c>
      <c r="B205" s="315">
        <f>'CLINs &amp; Ceiling Rates'!C207</f>
        <v>0</v>
      </c>
      <c r="C205" s="387" t="str">
        <f>'CLINs &amp; Ceiling Rates'!M207</f>
        <v/>
      </c>
      <c r="D205" s="335" t="str">
        <f>IF('CLINs &amp; Ceiling Rates'!E207="","",'CLINs &amp; Ceiling Rates'!E207)</f>
        <v/>
      </c>
      <c r="E205" s="335" t="str">
        <f>IF('CLINs &amp; Ceiling Rates'!F207="","",'CLINs &amp; Ceiling Rates'!F207)</f>
        <v/>
      </c>
      <c r="F205" s="388">
        <f>'Labor Loading Matrix'!D1062</f>
        <v>0</v>
      </c>
      <c r="G205" s="389">
        <f>'CLINs &amp; Ceiling Rates'!N207</f>
        <v>0</v>
      </c>
      <c r="H205" s="389">
        <f t="shared" si="56"/>
        <v>0</v>
      </c>
      <c r="I205" s="96"/>
      <c r="J205" s="384">
        <f t="shared" si="57"/>
        <v>0</v>
      </c>
      <c r="K205" s="385">
        <f t="shared" si="58"/>
        <v>0</v>
      </c>
      <c r="L205" s="97"/>
      <c r="M205" s="373">
        <f t="shared" si="59"/>
        <v>0</v>
      </c>
      <c r="N205" s="374">
        <f t="shared" si="60"/>
        <v>0</v>
      </c>
      <c r="O205" s="374">
        <f t="shared" si="61"/>
        <v>0</v>
      </c>
      <c r="P205" s="374">
        <f t="shared" si="62"/>
        <v>0</v>
      </c>
    </row>
    <row r="206" spans="1:16" ht="15" hidden="1" customHeight="1" x14ac:dyDescent="0.25">
      <c r="A206" s="315">
        <f>'CLINs &amp; Ceiling Rates'!B208</f>
        <v>0</v>
      </c>
      <c r="B206" s="315">
        <f>'CLINs &amp; Ceiling Rates'!C208</f>
        <v>0</v>
      </c>
      <c r="C206" s="387" t="str">
        <f>'CLINs &amp; Ceiling Rates'!M208</f>
        <v/>
      </c>
      <c r="D206" s="335" t="str">
        <f>IF('CLINs &amp; Ceiling Rates'!E208="","",'CLINs &amp; Ceiling Rates'!E208)</f>
        <v/>
      </c>
      <c r="E206" s="335" t="str">
        <f>IF('CLINs &amp; Ceiling Rates'!F208="","",'CLINs &amp; Ceiling Rates'!F208)</f>
        <v/>
      </c>
      <c r="F206" s="388">
        <f>'Labor Loading Matrix'!D1063</f>
        <v>0</v>
      </c>
      <c r="G206" s="389">
        <f>'CLINs &amp; Ceiling Rates'!N208</f>
        <v>0</v>
      </c>
      <c r="H206" s="389">
        <f t="shared" si="56"/>
        <v>0</v>
      </c>
      <c r="I206" s="96"/>
      <c r="J206" s="384">
        <f t="shared" si="57"/>
        <v>0</v>
      </c>
      <c r="K206" s="385">
        <f t="shared" si="58"/>
        <v>0</v>
      </c>
      <c r="L206" s="97"/>
      <c r="M206" s="373">
        <f t="shared" si="59"/>
        <v>0</v>
      </c>
      <c r="N206" s="374">
        <f t="shared" si="60"/>
        <v>0</v>
      </c>
      <c r="O206" s="374">
        <f t="shared" si="61"/>
        <v>0</v>
      </c>
      <c r="P206" s="374">
        <f t="shared" si="62"/>
        <v>0</v>
      </c>
    </row>
    <row r="207" spans="1:16" ht="15" hidden="1" customHeight="1" x14ac:dyDescent="0.25">
      <c r="A207" s="315">
        <f>'CLINs &amp; Ceiling Rates'!B209</f>
        <v>0</v>
      </c>
      <c r="B207" s="315">
        <f>'CLINs &amp; Ceiling Rates'!C209</f>
        <v>0</v>
      </c>
      <c r="C207" s="387" t="str">
        <f>'CLINs &amp; Ceiling Rates'!M209</f>
        <v/>
      </c>
      <c r="D207" s="335" t="str">
        <f>IF('CLINs &amp; Ceiling Rates'!E209="","",'CLINs &amp; Ceiling Rates'!E209)</f>
        <v/>
      </c>
      <c r="E207" s="335" t="str">
        <f>IF('CLINs &amp; Ceiling Rates'!F209="","",'CLINs &amp; Ceiling Rates'!F209)</f>
        <v/>
      </c>
      <c r="F207" s="388">
        <f>'Labor Loading Matrix'!D1064</f>
        <v>0</v>
      </c>
      <c r="G207" s="389">
        <f>'CLINs &amp; Ceiling Rates'!N209</f>
        <v>0</v>
      </c>
      <c r="H207" s="389">
        <f t="shared" si="56"/>
        <v>0</v>
      </c>
      <c r="I207" s="96"/>
      <c r="J207" s="384">
        <f t="shared" si="57"/>
        <v>0</v>
      </c>
      <c r="K207" s="385">
        <f t="shared" si="58"/>
        <v>0</v>
      </c>
      <c r="L207" s="97"/>
      <c r="M207" s="373">
        <f t="shared" si="59"/>
        <v>0</v>
      </c>
      <c r="N207" s="374">
        <f t="shared" si="60"/>
        <v>0</v>
      </c>
      <c r="O207" s="374">
        <f t="shared" si="61"/>
        <v>0</v>
      </c>
      <c r="P207" s="374">
        <f t="shared" si="62"/>
        <v>0</v>
      </c>
    </row>
    <row r="208" spans="1:16" ht="15" hidden="1" customHeight="1" x14ac:dyDescent="0.25">
      <c r="A208" s="315">
        <f>'CLINs &amp; Ceiling Rates'!B210</f>
        <v>0</v>
      </c>
      <c r="B208" s="315">
        <f>'CLINs &amp; Ceiling Rates'!C210</f>
        <v>0</v>
      </c>
      <c r="C208" s="387" t="str">
        <f>'CLINs &amp; Ceiling Rates'!M210</f>
        <v/>
      </c>
      <c r="D208" s="335" t="str">
        <f>IF('CLINs &amp; Ceiling Rates'!E210="","",'CLINs &amp; Ceiling Rates'!E210)</f>
        <v/>
      </c>
      <c r="E208" s="335" t="str">
        <f>IF('CLINs &amp; Ceiling Rates'!F210="","",'CLINs &amp; Ceiling Rates'!F210)</f>
        <v/>
      </c>
      <c r="F208" s="388">
        <f>'Labor Loading Matrix'!D1065</f>
        <v>0</v>
      </c>
      <c r="G208" s="389">
        <f>'CLINs &amp; Ceiling Rates'!N210</f>
        <v>0</v>
      </c>
      <c r="H208" s="389">
        <f t="shared" si="56"/>
        <v>0</v>
      </c>
      <c r="I208" s="96"/>
      <c r="J208" s="384">
        <f t="shared" si="57"/>
        <v>0</v>
      </c>
      <c r="K208" s="385">
        <f t="shared" si="58"/>
        <v>0</v>
      </c>
      <c r="L208" s="97"/>
      <c r="M208" s="373">
        <f t="shared" si="59"/>
        <v>0</v>
      </c>
      <c r="N208" s="374">
        <f t="shared" si="60"/>
        <v>0</v>
      </c>
      <c r="O208" s="374">
        <f t="shared" si="61"/>
        <v>0</v>
      </c>
      <c r="P208" s="374">
        <f t="shared" si="62"/>
        <v>0</v>
      </c>
    </row>
    <row r="209" spans="1:16" ht="15" hidden="1" customHeight="1" x14ac:dyDescent="0.25">
      <c r="A209" s="315">
        <f>'CLINs &amp; Ceiling Rates'!B211</f>
        <v>0</v>
      </c>
      <c r="B209" s="315">
        <f>'CLINs &amp; Ceiling Rates'!C211</f>
        <v>0</v>
      </c>
      <c r="C209" s="387" t="str">
        <f>'CLINs &amp; Ceiling Rates'!M211</f>
        <v/>
      </c>
      <c r="D209" s="335" t="str">
        <f>IF('CLINs &amp; Ceiling Rates'!E211="","",'CLINs &amp; Ceiling Rates'!E211)</f>
        <v/>
      </c>
      <c r="E209" s="335" t="str">
        <f>IF('CLINs &amp; Ceiling Rates'!F211="","",'CLINs &amp; Ceiling Rates'!F211)</f>
        <v/>
      </c>
      <c r="F209" s="388">
        <f>'Labor Loading Matrix'!D1066</f>
        <v>0</v>
      </c>
      <c r="G209" s="389">
        <f>'CLINs &amp; Ceiling Rates'!N211</f>
        <v>0</v>
      </c>
      <c r="H209" s="389">
        <f t="shared" si="56"/>
        <v>0</v>
      </c>
      <c r="I209" s="96"/>
      <c r="J209" s="384">
        <f t="shared" si="57"/>
        <v>0</v>
      </c>
      <c r="K209" s="385">
        <f t="shared" si="58"/>
        <v>0</v>
      </c>
      <c r="L209" s="97"/>
      <c r="M209" s="373">
        <f t="shared" si="59"/>
        <v>0</v>
      </c>
      <c r="N209" s="374">
        <f t="shared" si="60"/>
        <v>0</v>
      </c>
      <c r="O209" s="374">
        <f t="shared" si="61"/>
        <v>0</v>
      </c>
      <c r="P209" s="374">
        <f t="shared" si="62"/>
        <v>0</v>
      </c>
    </row>
    <row r="210" spans="1:16" ht="15" hidden="1" customHeight="1" x14ac:dyDescent="0.25">
      <c r="A210" s="315">
        <f>'CLINs &amp; Ceiling Rates'!B212</f>
        <v>0</v>
      </c>
      <c r="B210" s="315">
        <f>'CLINs &amp; Ceiling Rates'!C212</f>
        <v>0</v>
      </c>
      <c r="C210" s="387" t="str">
        <f>'CLINs &amp; Ceiling Rates'!M212</f>
        <v/>
      </c>
      <c r="D210" s="335" t="str">
        <f>IF('CLINs &amp; Ceiling Rates'!E212="","",'CLINs &amp; Ceiling Rates'!E212)</f>
        <v/>
      </c>
      <c r="E210" s="335" t="str">
        <f>IF('CLINs &amp; Ceiling Rates'!F212="","",'CLINs &amp; Ceiling Rates'!F212)</f>
        <v/>
      </c>
      <c r="F210" s="388">
        <f>'Labor Loading Matrix'!D1067</f>
        <v>0</v>
      </c>
      <c r="G210" s="389">
        <f>'CLINs &amp; Ceiling Rates'!N212</f>
        <v>0</v>
      </c>
      <c r="H210" s="389">
        <f t="shared" si="56"/>
        <v>0</v>
      </c>
      <c r="I210" s="96"/>
      <c r="J210" s="384">
        <f t="shared" si="57"/>
        <v>0</v>
      </c>
      <c r="K210" s="385">
        <f t="shared" si="58"/>
        <v>0</v>
      </c>
      <c r="L210" s="97"/>
      <c r="M210" s="373">
        <f t="shared" si="59"/>
        <v>0</v>
      </c>
      <c r="N210" s="374">
        <f t="shared" si="60"/>
        <v>0</v>
      </c>
      <c r="O210" s="374">
        <f t="shared" si="61"/>
        <v>0</v>
      </c>
      <c r="P210" s="374">
        <f t="shared" si="62"/>
        <v>0</v>
      </c>
    </row>
    <row r="211" spans="1:16" ht="15" hidden="1" customHeight="1" x14ac:dyDescent="0.25">
      <c r="A211" s="315">
        <f>'CLINs &amp; Ceiling Rates'!B213</f>
        <v>0</v>
      </c>
      <c r="B211" s="315">
        <f>'CLINs &amp; Ceiling Rates'!C213</f>
        <v>0</v>
      </c>
      <c r="C211" s="387" t="str">
        <f>'CLINs &amp; Ceiling Rates'!M213</f>
        <v/>
      </c>
      <c r="D211" s="335" t="str">
        <f>IF('CLINs &amp; Ceiling Rates'!E213="","",'CLINs &amp; Ceiling Rates'!E213)</f>
        <v/>
      </c>
      <c r="E211" s="335" t="str">
        <f>IF('CLINs &amp; Ceiling Rates'!F213="","",'CLINs &amp; Ceiling Rates'!F213)</f>
        <v/>
      </c>
      <c r="F211" s="388">
        <f>'Labor Loading Matrix'!D1068</f>
        <v>0</v>
      </c>
      <c r="G211" s="389">
        <f>'CLINs &amp; Ceiling Rates'!N213</f>
        <v>0</v>
      </c>
      <c r="H211" s="389">
        <f t="shared" si="56"/>
        <v>0</v>
      </c>
      <c r="I211" s="96"/>
      <c r="J211" s="384">
        <f t="shared" si="57"/>
        <v>0</v>
      </c>
      <c r="K211" s="385">
        <f t="shared" si="58"/>
        <v>0</v>
      </c>
      <c r="L211" s="97"/>
      <c r="M211" s="373">
        <f t="shared" si="59"/>
        <v>0</v>
      </c>
      <c r="N211" s="374">
        <f t="shared" si="60"/>
        <v>0</v>
      </c>
      <c r="O211" s="374">
        <f t="shared" si="61"/>
        <v>0</v>
      </c>
      <c r="P211" s="374">
        <f t="shared" si="62"/>
        <v>0</v>
      </c>
    </row>
    <row r="212" spans="1:16" ht="15" hidden="1" customHeight="1" x14ac:dyDescent="0.25">
      <c r="A212" s="315">
        <f>'CLINs &amp; Ceiling Rates'!B214</f>
        <v>0</v>
      </c>
      <c r="B212" s="315">
        <f>'CLINs &amp; Ceiling Rates'!C214</f>
        <v>0</v>
      </c>
      <c r="C212" s="387" t="str">
        <f>'CLINs &amp; Ceiling Rates'!M214</f>
        <v/>
      </c>
      <c r="D212" s="335" t="str">
        <f>IF('CLINs &amp; Ceiling Rates'!E214="","",'CLINs &amp; Ceiling Rates'!E214)</f>
        <v/>
      </c>
      <c r="E212" s="335" t="str">
        <f>IF('CLINs &amp; Ceiling Rates'!F214="","",'CLINs &amp; Ceiling Rates'!F214)</f>
        <v/>
      </c>
      <c r="F212" s="388">
        <f>'Labor Loading Matrix'!D1069</f>
        <v>0</v>
      </c>
      <c r="G212" s="389">
        <f>'CLINs &amp; Ceiling Rates'!N214</f>
        <v>0</v>
      </c>
      <c r="H212" s="389">
        <f t="shared" si="56"/>
        <v>0</v>
      </c>
      <c r="I212" s="96"/>
      <c r="J212" s="384">
        <f t="shared" si="57"/>
        <v>0</v>
      </c>
      <c r="K212" s="385">
        <f t="shared" si="58"/>
        <v>0</v>
      </c>
      <c r="L212" s="97"/>
      <c r="M212" s="373">
        <f t="shared" si="59"/>
        <v>0</v>
      </c>
      <c r="N212" s="374">
        <f t="shared" si="60"/>
        <v>0</v>
      </c>
      <c r="O212" s="374">
        <f t="shared" si="61"/>
        <v>0</v>
      </c>
      <c r="P212" s="374">
        <f t="shared" si="62"/>
        <v>0</v>
      </c>
    </row>
    <row r="213" spans="1:16" ht="15" hidden="1" customHeight="1" x14ac:dyDescent="0.25">
      <c r="A213" s="315">
        <f>'CLINs &amp; Ceiling Rates'!B215</f>
        <v>0</v>
      </c>
      <c r="B213" s="315">
        <f>'CLINs &amp; Ceiling Rates'!C215</f>
        <v>0</v>
      </c>
      <c r="C213" s="387" t="str">
        <f>'CLINs &amp; Ceiling Rates'!M215</f>
        <v/>
      </c>
      <c r="D213" s="335" t="str">
        <f>IF('CLINs &amp; Ceiling Rates'!E215="","",'CLINs &amp; Ceiling Rates'!E215)</f>
        <v/>
      </c>
      <c r="E213" s="335" t="str">
        <f>IF('CLINs &amp; Ceiling Rates'!F215="","",'CLINs &amp; Ceiling Rates'!F215)</f>
        <v/>
      </c>
      <c r="F213" s="388">
        <f>'Labor Loading Matrix'!D1070</f>
        <v>0</v>
      </c>
      <c r="G213" s="389">
        <f>'CLINs &amp; Ceiling Rates'!N215</f>
        <v>0</v>
      </c>
      <c r="H213" s="389">
        <f t="shared" si="56"/>
        <v>0</v>
      </c>
      <c r="I213" s="96"/>
      <c r="J213" s="384">
        <f t="shared" si="57"/>
        <v>0</v>
      </c>
      <c r="K213" s="385">
        <f t="shared" si="58"/>
        <v>0</v>
      </c>
      <c r="L213" s="97"/>
      <c r="M213" s="373">
        <f t="shared" si="59"/>
        <v>0</v>
      </c>
      <c r="N213" s="374">
        <f t="shared" si="60"/>
        <v>0</v>
      </c>
      <c r="O213" s="374">
        <f t="shared" si="61"/>
        <v>0</v>
      </c>
      <c r="P213" s="374">
        <f t="shared" si="62"/>
        <v>0</v>
      </c>
    </row>
    <row r="214" spans="1:16" ht="15" hidden="1" customHeight="1" x14ac:dyDescent="0.25">
      <c r="A214" s="315">
        <f>'CLINs &amp; Ceiling Rates'!B216</f>
        <v>0</v>
      </c>
      <c r="B214" s="315">
        <f>'CLINs &amp; Ceiling Rates'!C216</f>
        <v>0</v>
      </c>
      <c r="C214" s="387" t="str">
        <f>'CLINs &amp; Ceiling Rates'!M216</f>
        <v/>
      </c>
      <c r="D214" s="335" t="str">
        <f>IF('CLINs &amp; Ceiling Rates'!E216="","",'CLINs &amp; Ceiling Rates'!E216)</f>
        <v/>
      </c>
      <c r="E214" s="335" t="str">
        <f>IF('CLINs &amp; Ceiling Rates'!F216="","",'CLINs &amp; Ceiling Rates'!F216)</f>
        <v/>
      </c>
      <c r="F214" s="388">
        <f>'Labor Loading Matrix'!D1071</f>
        <v>0</v>
      </c>
      <c r="G214" s="389">
        <f>'CLINs &amp; Ceiling Rates'!N216</f>
        <v>0</v>
      </c>
      <c r="H214" s="389">
        <f t="shared" si="56"/>
        <v>0</v>
      </c>
      <c r="I214" s="96"/>
      <c r="J214" s="384">
        <f t="shared" si="57"/>
        <v>0</v>
      </c>
      <c r="K214" s="385">
        <f t="shared" si="58"/>
        <v>0</v>
      </c>
      <c r="L214" s="97"/>
      <c r="M214" s="373">
        <f t="shared" si="59"/>
        <v>0</v>
      </c>
      <c r="N214" s="374">
        <f t="shared" si="60"/>
        <v>0</v>
      </c>
      <c r="O214" s="374">
        <f t="shared" si="61"/>
        <v>0</v>
      </c>
      <c r="P214" s="374">
        <f t="shared" si="62"/>
        <v>0</v>
      </c>
    </row>
    <row r="215" spans="1:16" ht="14.4" hidden="1" thickBot="1" x14ac:dyDescent="0.3">
      <c r="A215" s="315">
        <f>'CLINs &amp; Ceiling Rates'!B217</f>
        <v>0</v>
      </c>
      <c r="B215" s="315">
        <f>'CLINs &amp; Ceiling Rates'!C217</f>
        <v>0</v>
      </c>
      <c r="C215" s="387" t="str">
        <f>'CLINs &amp; Ceiling Rates'!M217</f>
        <v/>
      </c>
      <c r="D215" s="335" t="str">
        <f>IF('CLINs &amp; Ceiling Rates'!E217="","",'CLINs &amp; Ceiling Rates'!E217)</f>
        <v/>
      </c>
      <c r="E215" s="335" t="str">
        <f>IF('CLINs &amp; Ceiling Rates'!F217="","",'CLINs &amp; Ceiling Rates'!F217)</f>
        <v/>
      </c>
      <c r="F215" s="388">
        <f>'Labor Loading Matrix'!D1072</f>
        <v>0</v>
      </c>
      <c r="G215" s="389">
        <f>'CLINs &amp; Ceiling Rates'!N217</f>
        <v>0</v>
      </c>
      <c r="H215" s="389">
        <f t="shared" si="56"/>
        <v>0</v>
      </c>
      <c r="I215" s="96"/>
      <c r="J215" s="384">
        <f t="shared" si="57"/>
        <v>0</v>
      </c>
      <c r="K215" s="385">
        <f t="shared" si="58"/>
        <v>0</v>
      </c>
      <c r="L215" s="97"/>
      <c r="M215" s="373">
        <f t="shared" si="59"/>
        <v>0</v>
      </c>
      <c r="N215" s="374">
        <f t="shared" si="60"/>
        <v>0</v>
      </c>
      <c r="O215" s="374">
        <f t="shared" si="61"/>
        <v>0</v>
      </c>
      <c r="P215" s="374">
        <f t="shared" si="62"/>
        <v>0</v>
      </c>
    </row>
    <row r="216" spans="1:16" s="19" customFormat="1" ht="24.9" customHeight="1" thickBot="1" x14ac:dyDescent="0.25">
      <c r="A216" s="365"/>
      <c r="B216" s="366"/>
      <c r="C216" s="366"/>
      <c r="D216" s="367"/>
      <c r="E216" s="368" t="str">
        <f>'Option Period 2'!E216</f>
        <v>TOTAL T&amp;M HOURS &amp; ESTIMATED LABOR COST</v>
      </c>
      <c r="F216" s="369">
        <f>SUM(F6:F215)</f>
        <v>21600</v>
      </c>
      <c r="G216" s="370"/>
      <c r="H216" s="76">
        <f>SUM(H6:H215)</f>
        <v>0</v>
      </c>
      <c r="I216" s="363"/>
      <c r="J216" s="364"/>
      <c r="K216" s="68">
        <f>SUM(K6:K215)</f>
        <v>0</v>
      </c>
      <c r="L216" s="67"/>
      <c r="M216" s="375">
        <f>SUM(M6:M215)</f>
        <v>1</v>
      </c>
      <c r="N216" s="376">
        <f>SUM(N6:N215)</f>
        <v>0</v>
      </c>
      <c r="O216" s="376">
        <f>SUM(O6:O215)</f>
        <v>0</v>
      </c>
      <c r="P216" s="376">
        <f>SUM(P6:P215)</f>
        <v>0</v>
      </c>
    </row>
    <row r="217" spans="1:16" ht="18" customHeight="1" x14ac:dyDescent="0.25">
      <c r="A217" s="377"/>
      <c r="B217" s="378"/>
      <c r="C217" s="378"/>
      <c r="D217" s="379"/>
      <c r="E217" s="380"/>
      <c r="F217" s="379"/>
      <c r="G217" s="379"/>
      <c r="H217" s="379"/>
      <c r="I217" s="381"/>
      <c r="J217" s="382" t="s">
        <v>0</v>
      </c>
      <c r="K217" s="383">
        <f>IF(K216=0,0,(H216-K216)/H216)</f>
        <v>0</v>
      </c>
      <c r="L217" s="85"/>
      <c r="M217" s="86"/>
      <c r="N217" s="73"/>
      <c r="O217" s="73"/>
      <c r="P217" s="73"/>
    </row>
    <row r="218" spans="1:16" customFormat="1" ht="18" hidden="1" customHeight="1" x14ac:dyDescent="0.2"/>
    <row r="219" spans="1:16" ht="18" hidden="1" customHeight="1" thickBot="1" x14ac:dyDescent="0.3">
      <c r="A219" s="510" t="str">
        <f>'Base Period'!A219:K219</f>
        <v>Hide This Table (Rows 159 through 311)</v>
      </c>
      <c r="B219" s="510"/>
      <c r="C219" s="510"/>
      <c r="D219" s="510"/>
      <c r="E219" s="510"/>
      <c r="F219" s="510"/>
      <c r="G219" s="510"/>
      <c r="H219" s="510"/>
      <c r="I219" s="510"/>
      <c r="J219" s="65"/>
      <c r="K219" s="65"/>
      <c r="L219" s="85"/>
      <c r="M219" s="86"/>
      <c r="N219" s="73"/>
      <c r="O219" s="73"/>
      <c r="P219" s="73"/>
    </row>
    <row r="220" spans="1:16" ht="88.2" hidden="1" customHeight="1" x14ac:dyDescent="0.25">
      <c r="A220" s="249" t="str">
        <f>'Base Period'!A220</f>
        <v>SOW TASK NUMBER</v>
      </c>
      <c r="B220" s="301" t="str">
        <f>'Base Period'!B220</f>
        <v>DELIVERABLE</v>
      </c>
      <c r="C220" s="250" t="str">
        <f>'Base Period'!C220</f>
        <v>HOURS PER UNIT</v>
      </c>
      <c r="D220" s="250" t="str">
        <f>'Firm Fixed Price'!G631</f>
        <v>QUANTITY REQUIRED FOR Option Period 3</v>
      </c>
      <c r="E220" s="250" t="str">
        <f>'Base Period'!E220</f>
        <v>TOTAL HOURS</v>
      </c>
      <c r="F220" s="250" t="str">
        <f>'Base Period'!F220</f>
        <v>UNIT COST @ CEILING RATE</v>
      </c>
      <c r="G220" s="250" t="str">
        <f>'Base Period'!G220</f>
        <v>UNIT COST @ PROPOSED RATE</v>
      </c>
      <c r="H220" s="250" t="str">
        <f>'Firm Fixed Price'!I631</f>
        <v>TOTAL COST EXTENDED FOR Option Period 3 @ CEILING RATE</v>
      </c>
      <c r="I220" s="250" t="str">
        <f>'Firm Fixed Price'!J631</f>
        <v>TOTAL COST EXTENDED FOR Option Period 3 @ PROPOSED RATE</v>
      </c>
      <c r="L220" s="85"/>
      <c r="M220" s="86"/>
      <c r="N220" s="73"/>
      <c r="O220" s="73"/>
      <c r="P220" s="73"/>
    </row>
    <row r="221" spans="1:16" ht="18" hidden="1" customHeight="1" x14ac:dyDescent="0.25">
      <c r="A221" s="390" t="str">
        <f>'Base Period'!A221</f>
        <v>3.1.1</v>
      </c>
      <c r="B221" s="391" t="str">
        <f>'Base Period'!B221</f>
        <v>Task Order Mgt</v>
      </c>
      <c r="C221" s="335">
        <f>IF('Firm Fixed Price'!C635="","",'Firm Fixed Price'!C635)</f>
        <v>0</v>
      </c>
      <c r="D221" s="335">
        <f>IF('Firm Fixed Price'!G635="","",'Firm Fixed Price'!G635)</f>
        <v>1</v>
      </c>
      <c r="E221" s="335">
        <f>IF('Firm Fixed Price'!H635="","",'Firm Fixed Price'!H635)</f>
        <v>0</v>
      </c>
      <c r="F221" s="392">
        <f>IF('Firm Fixed Price'!E635="","",'Firm Fixed Price'!E635)</f>
        <v>0</v>
      </c>
      <c r="G221" s="392">
        <f>IF('Firm Fixed Price'!F635="","",'Firm Fixed Price'!F635)</f>
        <v>0</v>
      </c>
      <c r="H221" s="392">
        <f>IF('Firm Fixed Price'!I635="","",'Firm Fixed Price'!I635)</f>
        <v>0</v>
      </c>
      <c r="I221" s="393">
        <f>IF('Firm Fixed Price'!J635="","",'Firm Fixed Price'!J635)</f>
        <v>0</v>
      </c>
      <c r="L221" s="85"/>
      <c r="M221" s="86"/>
      <c r="N221" s="73"/>
      <c r="O221" s="73"/>
      <c r="P221" s="73"/>
    </row>
    <row r="222" spans="1:16" ht="18" hidden="1" customHeight="1" x14ac:dyDescent="0.25">
      <c r="A222" s="390" t="str">
        <f>'Base Period'!A222</f>
        <v>3.1.1</v>
      </c>
      <c r="B222" s="391" t="str">
        <f>'Base Period'!B222</f>
        <v>KickOff Minutes</v>
      </c>
      <c r="C222" s="335">
        <f>IF('Firm Fixed Price'!C636="","",'Firm Fixed Price'!C636)</f>
        <v>0</v>
      </c>
      <c r="D222" s="335" t="str">
        <f>IF('Firm Fixed Price'!G636="","",'Firm Fixed Price'!G636)</f>
        <v/>
      </c>
      <c r="E222" s="335" t="str">
        <f>IF('Firm Fixed Price'!H636="","",'Firm Fixed Price'!H636)</f>
        <v/>
      </c>
      <c r="F222" s="392">
        <f>IF('Firm Fixed Price'!E636="","",'Firm Fixed Price'!E636)</f>
        <v>0</v>
      </c>
      <c r="G222" s="392">
        <f>IF('Firm Fixed Price'!F636="","",'Firm Fixed Price'!F636)</f>
        <v>0</v>
      </c>
      <c r="H222" s="392" t="str">
        <f>IF('Firm Fixed Price'!I636="","",'Firm Fixed Price'!I636)</f>
        <v/>
      </c>
      <c r="I222" s="393" t="str">
        <f>IF('Firm Fixed Price'!J636="","",'Firm Fixed Price'!J636)</f>
        <v/>
      </c>
      <c r="L222" s="85"/>
      <c r="M222" s="86"/>
      <c r="N222" s="73"/>
      <c r="O222" s="73"/>
      <c r="P222" s="73"/>
    </row>
    <row r="223" spans="1:16" ht="18" hidden="1" customHeight="1" x14ac:dyDescent="0.25">
      <c r="A223" s="390" t="str">
        <f>'Base Period'!A223</f>
        <v>3.1.2</v>
      </c>
      <c r="B223" s="391" t="str">
        <f>'Base Period'!B223</f>
        <v>PMP</v>
      </c>
      <c r="C223" s="335">
        <f>IF('Firm Fixed Price'!C637="","",'Firm Fixed Price'!C637)</f>
        <v>0</v>
      </c>
      <c r="D223" s="335">
        <f>IF('Firm Fixed Price'!G637="","",'Firm Fixed Price'!G637)</f>
        <v>1</v>
      </c>
      <c r="E223" s="335">
        <f>IF('Firm Fixed Price'!H637="","",'Firm Fixed Price'!H637)</f>
        <v>0</v>
      </c>
      <c r="F223" s="392">
        <f>IF('Firm Fixed Price'!E637="","",'Firm Fixed Price'!E637)</f>
        <v>0</v>
      </c>
      <c r="G223" s="392">
        <f>IF('Firm Fixed Price'!F637="","",'Firm Fixed Price'!F637)</f>
        <v>0</v>
      </c>
      <c r="H223" s="392">
        <f>IF('Firm Fixed Price'!I637="","",'Firm Fixed Price'!I637)</f>
        <v>0</v>
      </c>
      <c r="I223" s="393">
        <f>IF('Firm Fixed Price'!J637="","",'Firm Fixed Price'!J637)</f>
        <v>0</v>
      </c>
      <c r="L223" s="85"/>
      <c r="M223" s="86"/>
      <c r="N223" s="73"/>
      <c r="O223" s="73"/>
      <c r="P223" s="73"/>
    </row>
    <row r="224" spans="1:16" ht="18" hidden="1" customHeight="1" x14ac:dyDescent="0.25">
      <c r="A224" s="390" t="str">
        <f>'Base Period'!A224</f>
        <v>3.1.3</v>
      </c>
      <c r="B224" s="391" t="str">
        <f>'Base Period'!B224</f>
        <v>Monthly Status Report</v>
      </c>
      <c r="C224" s="335">
        <f>IF('Firm Fixed Price'!C638="","",'Firm Fixed Price'!C638)</f>
        <v>0</v>
      </c>
      <c r="D224" s="335">
        <f>IF('Firm Fixed Price'!G638="","",'Firm Fixed Price'!G638)</f>
        <v>12</v>
      </c>
      <c r="E224" s="335">
        <f>IF('Firm Fixed Price'!H638="","",'Firm Fixed Price'!H638)</f>
        <v>0</v>
      </c>
      <c r="F224" s="392">
        <f>IF('Firm Fixed Price'!E638="","",'Firm Fixed Price'!E638)</f>
        <v>0</v>
      </c>
      <c r="G224" s="392">
        <f>IF('Firm Fixed Price'!F638="","",'Firm Fixed Price'!F638)</f>
        <v>0</v>
      </c>
      <c r="H224" s="392">
        <f>IF('Firm Fixed Price'!I638="","",'Firm Fixed Price'!I638)</f>
        <v>0</v>
      </c>
      <c r="I224" s="393">
        <f>IF('Firm Fixed Price'!J638="","",'Firm Fixed Price'!J638)</f>
        <v>0</v>
      </c>
      <c r="L224" s="85"/>
      <c r="M224" s="86"/>
      <c r="N224" s="73"/>
      <c r="O224" s="73"/>
      <c r="P224" s="73"/>
    </row>
    <row r="225" spans="1:16" ht="18" hidden="1" customHeight="1" x14ac:dyDescent="0.25">
      <c r="A225" s="390" t="str">
        <f>'Base Period'!A225</f>
        <v>3.1.4</v>
      </c>
      <c r="B225" s="391" t="str">
        <f>'Base Period'!B225</f>
        <v>Quality Control Plan</v>
      </c>
      <c r="C225" s="335">
        <f>IF('Firm Fixed Price'!C639="","",'Firm Fixed Price'!C639)</f>
        <v>0</v>
      </c>
      <c r="D225" s="335">
        <f>IF('Firm Fixed Price'!G639="","",'Firm Fixed Price'!G639)</f>
        <v>1</v>
      </c>
      <c r="E225" s="335">
        <f>IF('Firm Fixed Price'!H639="","",'Firm Fixed Price'!H639)</f>
        <v>0</v>
      </c>
      <c r="F225" s="392">
        <f>IF('Firm Fixed Price'!E639="","",'Firm Fixed Price'!E639)</f>
        <v>0</v>
      </c>
      <c r="G225" s="392">
        <f>IF('Firm Fixed Price'!F639="","",'Firm Fixed Price'!F639)</f>
        <v>0</v>
      </c>
      <c r="H225" s="392">
        <f>IF('Firm Fixed Price'!I639="","",'Firm Fixed Price'!I639)</f>
        <v>0</v>
      </c>
      <c r="I225" s="393">
        <f>IF('Firm Fixed Price'!J639="","",'Firm Fixed Price'!J639)</f>
        <v>0</v>
      </c>
      <c r="L225" s="85"/>
      <c r="M225" s="86"/>
      <c r="N225" s="73"/>
      <c r="O225" s="73"/>
      <c r="P225" s="73"/>
    </row>
    <row r="226" spans="1:16" ht="18" hidden="1" customHeight="1" x14ac:dyDescent="0.25">
      <c r="A226" s="390" t="str">
        <f>'Base Period'!A226</f>
        <v>3.1.5</v>
      </c>
      <c r="B226" s="391" t="str">
        <f>'Base Period'!B226</f>
        <v>Monthly Financial Report</v>
      </c>
      <c r="C226" s="335">
        <f>IF('Firm Fixed Price'!C640="","",'Firm Fixed Price'!C640)</f>
        <v>0</v>
      </c>
      <c r="D226" s="335">
        <f>IF('Firm Fixed Price'!G640="","",'Firm Fixed Price'!G640)</f>
        <v>12</v>
      </c>
      <c r="E226" s="335">
        <f>IF('Firm Fixed Price'!H640="","",'Firm Fixed Price'!H640)</f>
        <v>0</v>
      </c>
      <c r="F226" s="392">
        <f>IF('Firm Fixed Price'!E640="","",'Firm Fixed Price'!E640)</f>
        <v>0</v>
      </c>
      <c r="G226" s="392">
        <f>IF('Firm Fixed Price'!F640="","",'Firm Fixed Price'!F640)</f>
        <v>0</v>
      </c>
      <c r="H226" s="392">
        <f>IF('Firm Fixed Price'!I640="","",'Firm Fixed Price'!I640)</f>
        <v>0</v>
      </c>
      <c r="I226" s="393">
        <f>IF('Firm Fixed Price'!J640="","",'Firm Fixed Price'!J640)</f>
        <v>0</v>
      </c>
      <c r="L226" s="85"/>
      <c r="M226" s="86"/>
      <c r="N226" s="73"/>
      <c r="O226" s="73"/>
      <c r="P226" s="73"/>
    </row>
    <row r="227" spans="1:16" ht="18.600000000000001" hidden="1" customHeight="1" x14ac:dyDescent="0.25">
      <c r="A227" s="390" t="str">
        <f>'Base Period'!A227</f>
        <v>3.1.6</v>
      </c>
      <c r="B227" s="391" t="str">
        <f>'Base Period'!B227</f>
        <v>PMR</v>
      </c>
      <c r="C227" s="335">
        <f>IF('Firm Fixed Price'!C641="","",'Firm Fixed Price'!C641)</f>
        <v>0</v>
      </c>
      <c r="D227" s="335">
        <f>IF('Firm Fixed Price'!G641="","",'Firm Fixed Price'!G641)</f>
        <v>4</v>
      </c>
      <c r="E227" s="335">
        <f>IF('Firm Fixed Price'!H641="","",'Firm Fixed Price'!H641)</f>
        <v>0</v>
      </c>
      <c r="F227" s="392">
        <f>IF('Firm Fixed Price'!E641="","",'Firm Fixed Price'!E641)</f>
        <v>0</v>
      </c>
      <c r="G227" s="392">
        <f>IF('Firm Fixed Price'!F641="","",'Firm Fixed Price'!F641)</f>
        <v>0</v>
      </c>
      <c r="H227" s="392">
        <f>IF('Firm Fixed Price'!I641="","",'Firm Fixed Price'!I641)</f>
        <v>0</v>
      </c>
      <c r="I227" s="393">
        <f>IF('Firm Fixed Price'!J641="","",'Firm Fixed Price'!J641)</f>
        <v>0</v>
      </c>
      <c r="L227" s="85"/>
      <c r="M227" s="86"/>
      <c r="N227" s="73"/>
      <c r="O227" s="73"/>
      <c r="P227" s="73"/>
    </row>
    <row r="228" spans="1:16" ht="18.600000000000001" hidden="1" customHeight="1" thickBot="1" x14ac:dyDescent="0.3">
      <c r="A228" s="390" t="str">
        <f>'Base Period'!A228</f>
        <v>3.1.7</v>
      </c>
      <c r="B228" s="391" t="str">
        <f>'Base Period'!B228</f>
        <v>Schedule</v>
      </c>
      <c r="C228" s="335">
        <f>IF('Firm Fixed Price'!C642="","",'Firm Fixed Price'!C642)</f>
        <v>0</v>
      </c>
      <c r="D228" s="335">
        <f>IF('Firm Fixed Price'!G642="","",'Firm Fixed Price'!G642)</f>
        <v>2</v>
      </c>
      <c r="E228" s="335">
        <f>IF('Firm Fixed Price'!H642="","",'Firm Fixed Price'!H642)</f>
        <v>0</v>
      </c>
      <c r="F228" s="392">
        <f>IF('Firm Fixed Price'!E642="","",'Firm Fixed Price'!E642)</f>
        <v>0</v>
      </c>
      <c r="G228" s="392">
        <f>IF('Firm Fixed Price'!F642="","",'Firm Fixed Price'!F642)</f>
        <v>0</v>
      </c>
      <c r="H228" s="392">
        <f>IF('Firm Fixed Price'!I642="","",'Firm Fixed Price'!I642)</f>
        <v>0</v>
      </c>
      <c r="I228" s="393">
        <f>IF('Firm Fixed Price'!J642="","",'Firm Fixed Price'!J642)</f>
        <v>0</v>
      </c>
      <c r="L228" s="85"/>
      <c r="M228" s="86"/>
      <c r="N228" s="73"/>
      <c r="O228" s="73"/>
      <c r="P228" s="73"/>
    </row>
    <row r="229" spans="1:16" ht="18.600000000000001" hidden="1" customHeight="1" x14ac:dyDescent="0.25">
      <c r="A229" s="390" t="str">
        <f>'Base Period'!A229</f>
        <v>3.1.8</v>
      </c>
      <c r="B229" s="391" t="str">
        <f>'Base Period'!B229</f>
        <v>Transition-In Plan</v>
      </c>
      <c r="C229" s="335">
        <f>IF('Firm Fixed Price'!C643="","",'Firm Fixed Price'!C643)</f>
        <v>0</v>
      </c>
      <c r="D229" s="335" t="str">
        <f>IF('Firm Fixed Price'!G643="","",'Firm Fixed Price'!G643)</f>
        <v/>
      </c>
      <c r="E229" s="335" t="str">
        <f>IF('Firm Fixed Price'!H643="","",'Firm Fixed Price'!H643)</f>
        <v/>
      </c>
      <c r="F229" s="392">
        <f>IF('Firm Fixed Price'!E643="","",'Firm Fixed Price'!E643)</f>
        <v>0</v>
      </c>
      <c r="G229" s="392">
        <f>IF('Firm Fixed Price'!F643="","",'Firm Fixed Price'!F643)</f>
        <v>0</v>
      </c>
      <c r="H229" s="392" t="str">
        <f>IF('Firm Fixed Price'!I643="","",'Firm Fixed Price'!I643)</f>
        <v/>
      </c>
      <c r="I229" s="393" t="str">
        <f>IF('Firm Fixed Price'!J643="","",'Firm Fixed Price'!J643)</f>
        <v/>
      </c>
      <c r="L229" s="85"/>
      <c r="M229" s="86"/>
      <c r="N229" s="73"/>
      <c r="O229" s="73"/>
      <c r="P229" s="73"/>
    </row>
    <row r="230" spans="1:16" ht="18.600000000000001" hidden="1" customHeight="1" x14ac:dyDescent="0.25">
      <c r="A230" s="390" t="str">
        <f>'Base Period'!A230</f>
        <v>3.1.8</v>
      </c>
      <c r="B230" s="391" t="str">
        <f>'Base Period'!B230</f>
        <v>Transition-In Inventory Report</v>
      </c>
      <c r="C230" s="335">
        <f>IF('Firm Fixed Price'!C644="","",'Firm Fixed Price'!C644)</f>
        <v>0</v>
      </c>
      <c r="D230" s="335" t="str">
        <f>IF('Firm Fixed Price'!G644="","",'Firm Fixed Price'!G644)</f>
        <v/>
      </c>
      <c r="E230" s="335" t="str">
        <f>IF('Firm Fixed Price'!H644="","",'Firm Fixed Price'!H644)</f>
        <v/>
      </c>
      <c r="F230" s="392">
        <f>IF('Firm Fixed Price'!E644="","",'Firm Fixed Price'!E644)</f>
        <v>0</v>
      </c>
      <c r="G230" s="392">
        <f>IF('Firm Fixed Price'!F644="","",'Firm Fixed Price'!F644)</f>
        <v>0</v>
      </c>
      <c r="H230" s="392" t="str">
        <f>IF('Firm Fixed Price'!I644="","",'Firm Fixed Price'!I644)</f>
        <v/>
      </c>
      <c r="I230" s="393" t="str">
        <f>IF('Firm Fixed Price'!J644="","",'Firm Fixed Price'!J644)</f>
        <v/>
      </c>
      <c r="L230" s="85"/>
      <c r="M230" s="86"/>
      <c r="N230" s="73"/>
      <c r="O230" s="73"/>
      <c r="P230" s="73"/>
    </row>
    <row r="231" spans="1:16" ht="18.600000000000001" hidden="1" customHeight="1" x14ac:dyDescent="0.25">
      <c r="A231" s="390" t="str">
        <f>'Base Period'!A231</f>
        <v>3.1.8</v>
      </c>
      <c r="B231" s="391" t="str">
        <f>'Base Period'!B231</f>
        <v>Transition-Out Plan</v>
      </c>
      <c r="C231" s="335">
        <f>IF('Firm Fixed Price'!C645="","",'Firm Fixed Price'!C645)</f>
        <v>0</v>
      </c>
      <c r="D231" s="335" t="str">
        <f>IF('Firm Fixed Price'!G645="","",'Firm Fixed Price'!G645)</f>
        <v/>
      </c>
      <c r="E231" s="335" t="str">
        <f>IF('Firm Fixed Price'!H645="","",'Firm Fixed Price'!H645)</f>
        <v/>
      </c>
      <c r="F231" s="392">
        <f>IF('Firm Fixed Price'!E645="","",'Firm Fixed Price'!E645)</f>
        <v>0</v>
      </c>
      <c r="G231" s="392">
        <f>IF('Firm Fixed Price'!F645="","",'Firm Fixed Price'!F645)</f>
        <v>0</v>
      </c>
      <c r="H231" s="392" t="str">
        <f>IF('Firm Fixed Price'!I645="","",'Firm Fixed Price'!I645)</f>
        <v/>
      </c>
      <c r="I231" s="393" t="str">
        <f>IF('Firm Fixed Price'!J645="","",'Firm Fixed Price'!J645)</f>
        <v/>
      </c>
      <c r="L231" s="85"/>
      <c r="M231" s="86"/>
      <c r="N231" s="73"/>
      <c r="O231" s="73"/>
      <c r="P231" s="73"/>
    </row>
    <row r="232" spans="1:16" ht="18.600000000000001" hidden="1" customHeight="1" x14ac:dyDescent="0.25">
      <c r="A232" s="390" t="str">
        <f>'Base Period'!A232</f>
        <v>3.1.8</v>
      </c>
      <c r="B232" s="391" t="str">
        <f>'Base Period'!B232</f>
        <v>Transition-Out Inventory Report</v>
      </c>
      <c r="C232" s="335">
        <f>IF('Firm Fixed Price'!C646="","",'Firm Fixed Price'!C646)</f>
        <v>0</v>
      </c>
      <c r="D232" s="335" t="str">
        <f>IF('Firm Fixed Price'!G646="","",'Firm Fixed Price'!G646)</f>
        <v/>
      </c>
      <c r="E232" s="335" t="str">
        <f>IF('Firm Fixed Price'!H646="","",'Firm Fixed Price'!H646)</f>
        <v/>
      </c>
      <c r="F232" s="392">
        <f>IF('Firm Fixed Price'!E646="","",'Firm Fixed Price'!E646)</f>
        <v>0</v>
      </c>
      <c r="G232" s="392">
        <f>IF('Firm Fixed Price'!F646="","",'Firm Fixed Price'!F646)</f>
        <v>0</v>
      </c>
      <c r="H232" s="392" t="str">
        <f>IF('Firm Fixed Price'!I646="","",'Firm Fixed Price'!I646)</f>
        <v/>
      </c>
      <c r="I232" s="393" t="str">
        <f>IF('Firm Fixed Price'!J646="","",'Firm Fixed Price'!J646)</f>
        <v/>
      </c>
      <c r="L232" s="85"/>
      <c r="M232" s="86"/>
      <c r="N232" s="73"/>
      <c r="O232" s="73"/>
      <c r="P232" s="73"/>
    </row>
    <row r="233" spans="1:16" ht="18.600000000000001" hidden="1" customHeight="1" x14ac:dyDescent="0.25">
      <c r="A233" s="390" t="str">
        <f>'Base Period'!A233</f>
        <v/>
      </c>
      <c r="B233" s="391" t="str">
        <f>'Base Period'!B233</f>
        <v/>
      </c>
      <c r="C233" s="335">
        <f>IF('Firm Fixed Price'!C647="","",'Firm Fixed Price'!C647)</f>
        <v>0</v>
      </c>
      <c r="D233" s="335" t="str">
        <f>IF('Firm Fixed Price'!G647="","",'Firm Fixed Price'!G647)</f>
        <v/>
      </c>
      <c r="E233" s="335" t="str">
        <f>IF('Firm Fixed Price'!H647="","",'Firm Fixed Price'!H647)</f>
        <v/>
      </c>
      <c r="F233" s="392">
        <f>IF('Firm Fixed Price'!E647="","",'Firm Fixed Price'!E647)</f>
        <v>0</v>
      </c>
      <c r="G233" s="392">
        <f>IF('Firm Fixed Price'!F647="","",'Firm Fixed Price'!F647)</f>
        <v>0</v>
      </c>
      <c r="H233" s="392" t="str">
        <f>IF('Firm Fixed Price'!I647="","",'Firm Fixed Price'!I647)</f>
        <v/>
      </c>
      <c r="I233" s="393" t="str">
        <f>IF('Firm Fixed Price'!J647="","",'Firm Fixed Price'!J647)</f>
        <v/>
      </c>
      <c r="L233" s="85"/>
      <c r="M233" s="86"/>
      <c r="N233" s="73"/>
      <c r="O233" s="73"/>
      <c r="P233" s="73"/>
    </row>
    <row r="234" spans="1:16" ht="18.600000000000001" hidden="1" customHeight="1" x14ac:dyDescent="0.25">
      <c r="A234" s="390" t="str">
        <f>'Base Period'!A234</f>
        <v/>
      </c>
      <c r="B234" s="391" t="str">
        <f>'Base Period'!B234</f>
        <v/>
      </c>
      <c r="C234" s="335">
        <f>IF('Firm Fixed Price'!C648="","",'Firm Fixed Price'!C648)</f>
        <v>0</v>
      </c>
      <c r="D234" s="335" t="str">
        <f>IF('Firm Fixed Price'!G648="","",'Firm Fixed Price'!G648)</f>
        <v/>
      </c>
      <c r="E234" s="335" t="str">
        <f>IF('Firm Fixed Price'!H648="","",'Firm Fixed Price'!H648)</f>
        <v/>
      </c>
      <c r="F234" s="392">
        <f>IF('Firm Fixed Price'!E648="","",'Firm Fixed Price'!E648)</f>
        <v>0</v>
      </c>
      <c r="G234" s="392">
        <f>IF('Firm Fixed Price'!F648="","",'Firm Fixed Price'!F648)</f>
        <v>0</v>
      </c>
      <c r="H234" s="392" t="str">
        <f>IF('Firm Fixed Price'!I648="","",'Firm Fixed Price'!I648)</f>
        <v/>
      </c>
      <c r="I234" s="393" t="str">
        <f>IF('Firm Fixed Price'!J648="","",'Firm Fixed Price'!J648)</f>
        <v/>
      </c>
      <c r="L234" s="85"/>
      <c r="M234" s="86"/>
      <c r="N234" s="73"/>
      <c r="O234" s="73"/>
      <c r="P234" s="73"/>
    </row>
    <row r="235" spans="1:16" ht="18.600000000000001" hidden="1" customHeight="1" x14ac:dyDescent="0.25">
      <c r="A235" s="390" t="str">
        <f>'Base Period'!A235</f>
        <v/>
      </c>
      <c r="B235" s="391" t="str">
        <f>'Base Period'!B235</f>
        <v/>
      </c>
      <c r="C235" s="335">
        <f>IF('Firm Fixed Price'!C649="","",'Firm Fixed Price'!C649)</f>
        <v>0</v>
      </c>
      <c r="D235" s="335" t="str">
        <f>IF('Firm Fixed Price'!G649="","",'Firm Fixed Price'!G649)</f>
        <v/>
      </c>
      <c r="E235" s="335" t="str">
        <f>IF('Firm Fixed Price'!H649="","",'Firm Fixed Price'!H649)</f>
        <v/>
      </c>
      <c r="F235" s="392">
        <f>IF('Firm Fixed Price'!E649="","",'Firm Fixed Price'!E649)</f>
        <v>0</v>
      </c>
      <c r="G235" s="392">
        <f>IF('Firm Fixed Price'!F649="","",'Firm Fixed Price'!F649)</f>
        <v>0</v>
      </c>
      <c r="H235" s="392" t="str">
        <f>IF('Firm Fixed Price'!I649="","",'Firm Fixed Price'!I649)</f>
        <v/>
      </c>
      <c r="I235" s="393" t="str">
        <f>IF('Firm Fixed Price'!J649="","",'Firm Fixed Price'!J649)</f>
        <v/>
      </c>
      <c r="L235" s="85"/>
      <c r="M235" s="86"/>
      <c r="N235" s="73"/>
      <c r="O235" s="73"/>
      <c r="P235" s="73"/>
    </row>
    <row r="236" spans="1:16" ht="18.600000000000001" hidden="1" customHeight="1" x14ac:dyDescent="0.25">
      <c r="A236" s="390" t="str">
        <f>'Base Period'!A236</f>
        <v/>
      </c>
      <c r="B236" s="391" t="str">
        <f>'Base Period'!B236</f>
        <v/>
      </c>
      <c r="C236" s="335">
        <f>IF('Firm Fixed Price'!C650="","",'Firm Fixed Price'!C650)</f>
        <v>0</v>
      </c>
      <c r="D236" s="335" t="str">
        <f>IF('Firm Fixed Price'!G650="","",'Firm Fixed Price'!G650)</f>
        <v/>
      </c>
      <c r="E236" s="335" t="str">
        <f>IF('Firm Fixed Price'!H650="","",'Firm Fixed Price'!H650)</f>
        <v/>
      </c>
      <c r="F236" s="392">
        <f>IF('Firm Fixed Price'!E650="","",'Firm Fixed Price'!E650)</f>
        <v>0</v>
      </c>
      <c r="G236" s="392">
        <f>IF('Firm Fixed Price'!F650="","",'Firm Fixed Price'!F650)</f>
        <v>0</v>
      </c>
      <c r="H236" s="392" t="str">
        <f>IF('Firm Fixed Price'!I650="","",'Firm Fixed Price'!I650)</f>
        <v/>
      </c>
      <c r="I236" s="393" t="str">
        <f>IF('Firm Fixed Price'!J650="","",'Firm Fixed Price'!J650)</f>
        <v/>
      </c>
      <c r="L236" s="85"/>
      <c r="M236" s="86"/>
      <c r="N236" s="73"/>
      <c r="O236" s="73"/>
      <c r="P236" s="73"/>
    </row>
    <row r="237" spans="1:16" ht="18.600000000000001" hidden="1" customHeight="1" x14ac:dyDescent="0.25">
      <c r="A237" s="390" t="str">
        <f>'Base Period'!A237</f>
        <v/>
      </c>
      <c r="B237" s="391" t="str">
        <f>'Base Period'!B237</f>
        <v/>
      </c>
      <c r="C237" s="335">
        <f>IF('Firm Fixed Price'!C651="","",'Firm Fixed Price'!C651)</f>
        <v>0</v>
      </c>
      <c r="D237" s="335" t="str">
        <f>IF('Firm Fixed Price'!G651="","",'Firm Fixed Price'!G651)</f>
        <v/>
      </c>
      <c r="E237" s="335" t="str">
        <f>IF('Firm Fixed Price'!H651="","",'Firm Fixed Price'!H651)</f>
        <v/>
      </c>
      <c r="F237" s="392">
        <f>IF('Firm Fixed Price'!E651="","",'Firm Fixed Price'!E651)</f>
        <v>0</v>
      </c>
      <c r="G237" s="392">
        <f>IF('Firm Fixed Price'!F651="","",'Firm Fixed Price'!F651)</f>
        <v>0</v>
      </c>
      <c r="H237" s="392" t="str">
        <f>IF('Firm Fixed Price'!I651="","",'Firm Fixed Price'!I651)</f>
        <v/>
      </c>
      <c r="I237" s="393" t="str">
        <f>IF('Firm Fixed Price'!J651="","",'Firm Fixed Price'!J651)</f>
        <v/>
      </c>
      <c r="L237" s="85"/>
      <c r="M237" s="86"/>
      <c r="N237" s="73"/>
      <c r="O237" s="73"/>
      <c r="P237" s="73"/>
    </row>
    <row r="238" spans="1:16" ht="18.600000000000001" hidden="1" customHeight="1" x14ac:dyDescent="0.25">
      <c r="A238" s="390" t="str">
        <f>'Base Period'!A238</f>
        <v/>
      </c>
      <c r="B238" s="391" t="str">
        <f>'Base Period'!B238</f>
        <v/>
      </c>
      <c r="C238" s="335">
        <f>IF('Firm Fixed Price'!C652="","",'Firm Fixed Price'!C652)</f>
        <v>0</v>
      </c>
      <c r="D238" s="335" t="str">
        <f>IF('Firm Fixed Price'!G652="","",'Firm Fixed Price'!G652)</f>
        <v/>
      </c>
      <c r="E238" s="335" t="str">
        <f>IF('Firm Fixed Price'!H652="","",'Firm Fixed Price'!H652)</f>
        <v/>
      </c>
      <c r="F238" s="392">
        <f>IF('Firm Fixed Price'!E652="","",'Firm Fixed Price'!E652)</f>
        <v>0</v>
      </c>
      <c r="G238" s="392">
        <f>IF('Firm Fixed Price'!F652="","",'Firm Fixed Price'!F652)</f>
        <v>0</v>
      </c>
      <c r="H238" s="392" t="str">
        <f>IF('Firm Fixed Price'!I652="","",'Firm Fixed Price'!I652)</f>
        <v/>
      </c>
      <c r="I238" s="393" t="str">
        <f>IF('Firm Fixed Price'!J652="","",'Firm Fixed Price'!J652)</f>
        <v/>
      </c>
      <c r="L238" s="85"/>
      <c r="M238" s="86"/>
      <c r="N238" s="73"/>
      <c r="O238" s="73"/>
      <c r="P238" s="73"/>
    </row>
    <row r="239" spans="1:16" ht="18.600000000000001" hidden="1" customHeight="1" x14ac:dyDescent="0.25">
      <c r="A239" s="390" t="str">
        <f>'Base Period'!A239</f>
        <v/>
      </c>
      <c r="B239" s="391" t="str">
        <f>'Base Period'!B239</f>
        <v/>
      </c>
      <c r="C239" s="335">
        <f>IF('Firm Fixed Price'!C653="","",'Firm Fixed Price'!C653)</f>
        <v>0</v>
      </c>
      <c r="D239" s="335" t="str">
        <f>IF('Firm Fixed Price'!G653="","",'Firm Fixed Price'!G653)</f>
        <v/>
      </c>
      <c r="E239" s="335" t="str">
        <f>IF('Firm Fixed Price'!H653="","",'Firm Fixed Price'!H653)</f>
        <v/>
      </c>
      <c r="F239" s="392">
        <f>IF('Firm Fixed Price'!E653="","",'Firm Fixed Price'!E653)</f>
        <v>0</v>
      </c>
      <c r="G239" s="392">
        <f>IF('Firm Fixed Price'!F653="","",'Firm Fixed Price'!F653)</f>
        <v>0</v>
      </c>
      <c r="H239" s="392" t="str">
        <f>IF('Firm Fixed Price'!I653="","",'Firm Fixed Price'!I653)</f>
        <v/>
      </c>
      <c r="I239" s="393" t="str">
        <f>IF('Firm Fixed Price'!J653="","",'Firm Fixed Price'!J653)</f>
        <v/>
      </c>
      <c r="L239" s="85"/>
      <c r="M239" s="86"/>
      <c r="N239" s="73"/>
      <c r="O239" s="73"/>
      <c r="P239" s="73"/>
    </row>
    <row r="240" spans="1:16" ht="18.600000000000001" hidden="1" customHeight="1" x14ac:dyDescent="0.25">
      <c r="A240" s="390" t="str">
        <f>'Base Period'!A240</f>
        <v/>
      </c>
      <c r="B240" s="391" t="str">
        <f>'Base Period'!B240</f>
        <v/>
      </c>
      <c r="C240" s="335">
        <f>IF('Firm Fixed Price'!C654="","",'Firm Fixed Price'!C654)</f>
        <v>0</v>
      </c>
      <c r="D240" s="335" t="str">
        <f>IF('Firm Fixed Price'!G654="","",'Firm Fixed Price'!G654)</f>
        <v/>
      </c>
      <c r="E240" s="335" t="str">
        <f>IF('Firm Fixed Price'!H654="","",'Firm Fixed Price'!H654)</f>
        <v/>
      </c>
      <c r="F240" s="392">
        <f>IF('Firm Fixed Price'!E654="","",'Firm Fixed Price'!E654)</f>
        <v>0</v>
      </c>
      <c r="G240" s="392">
        <f>IF('Firm Fixed Price'!F654="","",'Firm Fixed Price'!F654)</f>
        <v>0</v>
      </c>
      <c r="H240" s="392" t="str">
        <f>IF('Firm Fixed Price'!I654="","",'Firm Fixed Price'!I654)</f>
        <v/>
      </c>
      <c r="I240" s="393" t="str">
        <f>IF('Firm Fixed Price'!J654="","",'Firm Fixed Price'!J654)</f>
        <v/>
      </c>
      <c r="L240" s="85"/>
      <c r="M240" s="86"/>
      <c r="N240" s="73"/>
      <c r="O240" s="73"/>
      <c r="P240" s="73"/>
    </row>
    <row r="241" spans="1:16" ht="18.600000000000001" hidden="1" customHeight="1" x14ac:dyDescent="0.25">
      <c r="A241" s="390" t="str">
        <f>'Base Period'!A241</f>
        <v/>
      </c>
      <c r="B241" s="391" t="str">
        <f>'Base Period'!B241</f>
        <v/>
      </c>
      <c r="C241" s="335">
        <f>IF('Firm Fixed Price'!C655="","",'Firm Fixed Price'!C655)</f>
        <v>0</v>
      </c>
      <c r="D241" s="335" t="str">
        <f>IF('Firm Fixed Price'!G655="","",'Firm Fixed Price'!G655)</f>
        <v/>
      </c>
      <c r="E241" s="335" t="str">
        <f>IF('Firm Fixed Price'!H655="","",'Firm Fixed Price'!H655)</f>
        <v/>
      </c>
      <c r="F241" s="392">
        <f>IF('Firm Fixed Price'!E655="","",'Firm Fixed Price'!E655)</f>
        <v>0</v>
      </c>
      <c r="G241" s="392">
        <f>IF('Firm Fixed Price'!F655="","",'Firm Fixed Price'!F655)</f>
        <v>0</v>
      </c>
      <c r="H241" s="392" t="str">
        <f>IF('Firm Fixed Price'!I655="","",'Firm Fixed Price'!I655)</f>
        <v/>
      </c>
      <c r="I241" s="393" t="str">
        <f>IF('Firm Fixed Price'!J655="","",'Firm Fixed Price'!J655)</f>
        <v/>
      </c>
      <c r="L241" s="85"/>
      <c r="M241" s="86"/>
      <c r="N241" s="73"/>
      <c r="O241" s="73"/>
      <c r="P241" s="73"/>
    </row>
    <row r="242" spans="1:16" ht="18.600000000000001" hidden="1" customHeight="1" x14ac:dyDescent="0.25">
      <c r="A242" s="390" t="str">
        <f>'Base Period'!A242</f>
        <v/>
      </c>
      <c r="B242" s="391" t="str">
        <f>'Base Period'!B242</f>
        <v/>
      </c>
      <c r="C242" s="335">
        <f>IF('Firm Fixed Price'!C656="","",'Firm Fixed Price'!C656)</f>
        <v>0</v>
      </c>
      <c r="D242" s="335" t="str">
        <f>IF('Firm Fixed Price'!G656="","",'Firm Fixed Price'!G656)</f>
        <v/>
      </c>
      <c r="E242" s="335" t="str">
        <f>IF('Firm Fixed Price'!H656="","",'Firm Fixed Price'!H656)</f>
        <v/>
      </c>
      <c r="F242" s="392">
        <f>IF('Firm Fixed Price'!E656="","",'Firm Fixed Price'!E656)</f>
        <v>0</v>
      </c>
      <c r="G242" s="392">
        <f>IF('Firm Fixed Price'!F656="","",'Firm Fixed Price'!F656)</f>
        <v>0</v>
      </c>
      <c r="H242" s="392" t="str">
        <f>IF('Firm Fixed Price'!I656="","",'Firm Fixed Price'!I656)</f>
        <v/>
      </c>
      <c r="I242" s="393" t="str">
        <f>IF('Firm Fixed Price'!J656="","",'Firm Fixed Price'!J656)</f>
        <v/>
      </c>
      <c r="L242" s="85"/>
      <c r="M242" s="86"/>
      <c r="N242" s="73"/>
      <c r="O242" s="73"/>
      <c r="P242" s="73"/>
    </row>
    <row r="243" spans="1:16" ht="18.600000000000001" hidden="1" customHeight="1" x14ac:dyDescent="0.25">
      <c r="A243" s="390" t="str">
        <f>'Base Period'!A243</f>
        <v/>
      </c>
      <c r="B243" s="391" t="str">
        <f>'Base Period'!B243</f>
        <v/>
      </c>
      <c r="C243" s="335">
        <f>IF('Firm Fixed Price'!C657="","",'Firm Fixed Price'!C657)</f>
        <v>0</v>
      </c>
      <c r="D243" s="335" t="str">
        <f>IF('Firm Fixed Price'!G657="","",'Firm Fixed Price'!G657)</f>
        <v/>
      </c>
      <c r="E243" s="335" t="str">
        <f>IF('Firm Fixed Price'!H657="","",'Firm Fixed Price'!H657)</f>
        <v/>
      </c>
      <c r="F243" s="392">
        <f>IF('Firm Fixed Price'!E657="","",'Firm Fixed Price'!E657)</f>
        <v>0</v>
      </c>
      <c r="G243" s="392">
        <f>IF('Firm Fixed Price'!F657="","",'Firm Fixed Price'!F657)</f>
        <v>0</v>
      </c>
      <c r="H243" s="392" t="str">
        <f>IF('Firm Fixed Price'!I657="","",'Firm Fixed Price'!I657)</f>
        <v/>
      </c>
      <c r="I243" s="393" t="str">
        <f>IF('Firm Fixed Price'!J657="","",'Firm Fixed Price'!J657)</f>
        <v/>
      </c>
      <c r="L243" s="85"/>
      <c r="M243" s="86"/>
      <c r="N243" s="73"/>
      <c r="O243" s="73"/>
      <c r="P243" s="73"/>
    </row>
    <row r="244" spans="1:16" ht="18.600000000000001" hidden="1" customHeight="1" x14ac:dyDescent="0.25">
      <c r="A244" s="390" t="str">
        <f>'Base Period'!A244</f>
        <v/>
      </c>
      <c r="B244" s="391" t="str">
        <f>'Base Period'!B244</f>
        <v/>
      </c>
      <c r="C244" s="335">
        <f>IF('Firm Fixed Price'!C658="","",'Firm Fixed Price'!C658)</f>
        <v>0</v>
      </c>
      <c r="D244" s="335" t="str">
        <f>IF('Firm Fixed Price'!G658="","",'Firm Fixed Price'!G658)</f>
        <v/>
      </c>
      <c r="E244" s="335" t="str">
        <f>IF('Firm Fixed Price'!H658="","",'Firm Fixed Price'!H658)</f>
        <v/>
      </c>
      <c r="F244" s="392">
        <f>IF('Firm Fixed Price'!E658="","",'Firm Fixed Price'!E658)</f>
        <v>0</v>
      </c>
      <c r="G244" s="392">
        <f>IF('Firm Fixed Price'!F658="","",'Firm Fixed Price'!F658)</f>
        <v>0</v>
      </c>
      <c r="H244" s="392" t="str">
        <f>IF('Firm Fixed Price'!I658="","",'Firm Fixed Price'!I658)</f>
        <v/>
      </c>
      <c r="I244" s="393" t="str">
        <f>IF('Firm Fixed Price'!J658="","",'Firm Fixed Price'!J658)</f>
        <v/>
      </c>
      <c r="L244" s="85"/>
      <c r="M244" s="86"/>
      <c r="N244" s="73"/>
      <c r="O244" s="73"/>
      <c r="P244" s="73"/>
    </row>
    <row r="245" spans="1:16" ht="18.600000000000001" hidden="1" customHeight="1" x14ac:dyDescent="0.25">
      <c r="A245" s="390" t="str">
        <f>'Base Period'!A245</f>
        <v/>
      </c>
      <c r="B245" s="391" t="str">
        <f>'Base Period'!B245</f>
        <v/>
      </c>
      <c r="C245" s="335">
        <f>IF('Firm Fixed Price'!C659="","",'Firm Fixed Price'!C659)</f>
        <v>0</v>
      </c>
      <c r="D245" s="335" t="str">
        <f>IF('Firm Fixed Price'!G659="","",'Firm Fixed Price'!G659)</f>
        <v/>
      </c>
      <c r="E245" s="335" t="str">
        <f>IF('Firm Fixed Price'!H659="","",'Firm Fixed Price'!H659)</f>
        <v/>
      </c>
      <c r="F245" s="392">
        <f>IF('Firm Fixed Price'!E659="","",'Firm Fixed Price'!E659)</f>
        <v>0</v>
      </c>
      <c r="G245" s="392">
        <f>IF('Firm Fixed Price'!F659="","",'Firm Fixed Price'!F659)</f>
        <v>0</v>
      </c>
      <c r="H245" s="392" t="str">
        <f>IF('Firm Fixed Price'!I659="","",'Firm Fixed Price'!I659)</f>
        <v/>
      </c>
      <c r="I245" s="393" t="str">
        <f>IF('Firm Fixed Price'!J659="","",'Firm Fixed Price'!J659)</f>
        <v/>
      </c>
      <c r="L245" s="85"/>
      <c r="M245" s="86"/>
      <c r="N245" s="73"/>
      <c r="O245" s="73"/>
      <c r="P245" s="73"/>
    </row>
    <row r="246" spans="1:16" ht="18.600000000000001" hidden="1" customHeight="1" x14ac:dyDescent="0.25">
      <c r="A246" s="390" t="str">
        <f>'Base Period'!A246</f>
        <v/>
      </c>
      <c r="B246" s="391" t="str">
        <f>'Base Period'!B246</f>
        <v/>
      </c>
      <c r="C246" s="335">
        <f>IF('Firm Fixed Price'!C660="","",'Firm Fixed Price'!C660)</f>
        <v>0</v>
      </c>
      <c r="D246" s="335" t="str">
        <f>IF('Firm Fixed Price'!G660="","",'Firm Fixed Price'!G660)</f>
        <v/>
      </c>
      <c r="E246" s="335" t="str">
        <f>IF('Firm Fixed Price'!H660="","",'Firm Fixed Price'!H660)</f>
        <v/>
      </c>
      <c r="F246" s="392">
        <f>IF('Firm Fixed Price'!E660="","",'Firm Fixed Price'!E660)</f>
        <v>0</v>
      </c>
      <c r="G246" s="392">
        <f>IF('Firm Fixed Price'!F660="","",'Firm Fixed Price'!F660)</f>
        <v>0</v>
      </c>
      <c r="H246" s="392" t="str">
        <f>IF('Firm Fixed Price'!I660="","",'Firm Fixed Price'!I660)</f>
        <v/>
      </c>
      <c r="I246" s="393" t="str">
        <f>IF('Firm Fixed Price'!J660="","",'Firm Fixed Price'!J660)</f>
        <v/>
      </c>
      <c r="L246" s="85"/>
      <c r="M246" s="86"/>
      <c r="N246" s="73"/>
      <c r="O246" s="73"/>
      <c r="P246" s="73"/>
    </row>
    <row r="247" spans="1:16" ht="18.600000000000001" hidden="1" customHeight="1" x14ac:dyDescent="0.25">
      <c r="A247" s="390" t="str">
        <f>'Base Period'!A247</f>
        <v/>
      </c>
      <c r="B247" s="391" t="str">
        <f>'Base Period'!B247</f>
        <v/>
      </c>
      <c r="C247" s="335">
        <f>IF('Firm Fixed Price'!C661="","",'Firm Fixed Price'!C661)</f>
        <v>0</v>
      </c>
      <c r="D247" s="335" t="str">
        <f>IF('Firm Fixed Price'!G661="","",'Firm Fixed Price'!G661)</f>
        <v/>
      </c>
      <c r="E247" s="335" t="str">
        <f>IF('Firm Fixed Price'!H661="","",'Firm Fixed Price'!H661)</f>
        <v/>
      </c>
      <c r="F247" s="392">
        <f>IF('Firm Fixed Price'!E661="","",'Firm Fixed Price'!E661)</f>
        <v>0</v>
      </c>
      <c r="G247" s="392">
        <f>IF('Firm Fixed Price'!F661="","",'Firm Fixed Price'!F661)</f>
        <v>0</v>
      </c>
      <c r="H247" s="392" t="str">
        <f>IF('Firm Fixed Price'!I661="","",'Firm Fixed Price'!I661)</f>
        <v/>
      </c>
      <c r="I247" s="393" t="str">
        <f>IF('Firm Fixed Price'!J661="","",'Firm Fixed Price'!J661)</f>
        <v/>
      </c>
      <c r="L247" s="85"/>
      <c r="M247" s="86"/>
      <c r="N247" s="73"/>
      <c r="O247" s="73"/>
      <c r="P247" s="73"/>
    </row>
    <row r="248" spans="1:16" ht="18.600000000000001" hidden="1" customHeight="1" x14ac:dyDescent="0.25">
      <c r="A248" s="390" t="str">
        <f>'Base Period'!A248</f>
        <v/>
      </c>
      <c r="B248" s="391" t="str">
        <f>'Base Period'!B248</f>
        <v/>
      </c>
      <c r="C248" s="335">
        <f>IF('Firm Fixed Price'!C662="","",'Firm Fixed Price'!C662)</f>
        <v>0</v>
      </c>
      <c r="D248" s="335" t="str">
        <f>IF('Firm Fixed Price'!G662="","",'Firm Fixed Price'!G662)</f>
        <v/>
      </c>
      <c r="E248" s="335" t="str">
        <f>IF('Firm Fixed Price'!H662="","",'Firm Fixed Price'!H662)</f>
        <v/>
      </c>
      <c r="F248" s="392">
        <f>IF('Firm Fixed Price'!E662="","",'Firm Fixed Price'!E662)</f>
        <v>0</v>
      </c>
      <c r="G248" s="392">
        <f>IF('Firm Fixed Price'!F662="","",'Firm Fixed Price'!F662)</f>
        <v>0</v>
      </c>
      <c r="H248" s="392" t="str">
        <f>IF('Firm Fixed Price'!I662="","",'Firm Fixed Price'!I662)</f>
        <v/>
      </c>
      <c r="I248" s="393" t="str">
        <f>IF('Firm Fixed Price'!J662="","",'Firm Fixed Price'!J662)</f>
        <v/>
      </c>
      <c r="L248" s="85"/>
      <c r="M248" s="86"/>
      <c r="N248" s="73"/>
      <c r="O248" s="73"/>
      <c r="P248" s="73"/>
    </row>
    <row r="249" spans="1:16" ht="18.600000000000001" hidden="1" customHeight="1" x14ac:dyDescent="0.25">
      <c r="A249" s="390" t="str">
        <f>'Base Period'!A249</f>
        <v/>
      </c>
      <c r="B249" s="391" t="str">
        <f>'Base Period'!B249</f>
        <v/>
      </c>
      <c r="C249" s="335">
        <f>IF('Firm Fixed Price'!C663="","",'Firm Fixed Price'!C663)</f>
        <v>0</v>
      </c>
      <c r="D249" s="335" t="str">
        <f>IF('Firm Fixed Price'!G663="","",'Firm Fixed Price'!G663)</f>
        <v/>
      </c>
      <c r="E249" s="335" t="str">
        <f>IF('Firm Fixed Price'!H663="","",'Firm Fixed Price'!H663)</f>
        <v/>
      </c>
      <c r="F249" s="392">
        <f>IF('Firm Fixed Price'!E663="","",'Firm Fixed Price'!E663)</f>
        <v>0</v>
      </c>
      <c r="G249" s="392">
        <f>IF('Firm Fixed Price'!F663="","",'Firm Fixed Price'!F663)</f>
        <v>0</v>
      </c>
      <c r="H249" s="392" t="str">
        <f>IF('Firm Fixed Price'!I663="","",'Firm Fixed Price'!I663)</f>
        <v/>
      </c>
      <c r="I249" s="393" t="str">
        <f>IF('Firm Fixed Price'!J663="","",'Firm Fixed Price'!J663)</f>
        <v/>
      </c>
      <c r="L249" s="85"/>
      <c r="M249" s="86"/>
      <c r="N249" s="73"/>
      <c r="O249" s="73"/>
      <c r="P249" s="73"/>
    </row>
    <row r="250" spans="1:16" ht="18.600000000000001" hidden="1" customHeight="1" x14ac:dyDescent="0.25">
      <c r="A250" s="390" t="str">
        <f>'Base Period'!A250</f>
        <v/>
      </c>
      <c r="B250" s="391" t="str">
        <f>'Base Period'!B250</f>
        <v/>
      </c>
      <c r="C250" s="335">
        <f>IF('Firm Fixed Price'!C664="","",'Firm Fixed Price'!C664)</f>
        <v>0</v>
      </c>
      <c r="D250" s="335" t="str">
        <f>IF('Firm Fixed Price'!G664="","",'Firm Fixed Price'!G664)</f>
        <v/>
      </c>
      <c r="E250" s="335" t="str">
        <f>IF('Firm Fixed Price'!H664="","",'Firm Fixed Price'!H664)</f>
        <v/>
      </c>
      <c r="F250" s="392">
        <f>IF('Firm Fixed Price'!E664="","",'Firm Fixed Price'!E664)</f>
        <v>0</v>
      </c>
      <c r="G250" s="392">
        <f>IF('Firm Fixed Price'!F664="","",'Firm Fixed Price'!F664)</f>
        <v>0</v>
      </c>
      <c r="H250" s="392" t="str">
        <f>IF('Firm Fixed Price'!I664="","",'Firm Fixed Price'!I664)</f>
        <v/>
      </c>
      <c r="I250" s="393" t="str">
        <f>IF('Firm Fixed Price'!J664="","",'Firm Fixed Price'!J664)</f>
        <v/>
      </c>
      <c r="L250" s="85"/>
      <c r="M250" s="86"/>
      <c r="N250" s="73"/>
      <c r="O250" s="73"/>
      <c r="P250" s="73"/>
    </row>
    <row r="251" spans="1:16" ht="18.600000000000001" hidden="1" customHeight="1" x14ac:dyDescent="0.25">
      <c r="A251" s="390" t="str">
        <f>'Base Period'!A251</f>
        <v/>
      </c>
      <c r="B251" s="391" t="str">
        <f>'Base Period'!B251</f>
        <v/>
      </c>
      <c r="C251" s="335">
        <f>IF('Firm Fixed Price'!C665="","",'Firm Fixed Price'!C665)</f>
        <v>0</v>
      </c>
      <c r="D251" s="335" t="str">
        <f>IF('Firm Fixed Price'!G665="","",'Firm Fixed Price'!G665)</f>
        <v/>
      </c>
      <c r="E251" s="335" t="str">
        <f>IF('Firm Fixed Price'!H665="","",'Firm Fixed Price'!H665)</f>
        <v/>
      </c>
      <c r="F251" s="392">
        <f>IF('Firm Fixed Price'!E665="","",'Firm Fixed Price'!E665)</f>
        <v>0</v>
      </c>
      <c r="G251" s="392">
        <f>IF('Firm Fixed Price'!F665="","",'Firm Fixed Price'!F665)</f>
        <v>0</v>
      </c>
      <c r="H251" s="392" t="str">
        <f>IF('Firm Fixed Price'!I665="","",'Firm Fixed Price'!I665)</f>
        <v/>
      </c>
      <c r="I251" s="393" t="str">
        <f>IF('Firm Fixed Price'!J665="","",'Firm Fixed Price'!J665)</f>
        <v/>
      </c>
      <c r="L251" s="85"/>
      <c r="M251" s="86"/>
      <c r="N251" s="73"/>
      <c r="O251" s="73"/>
      <c r="P251" s="73"/>
    </row>
    <row r="252" spans="1:16" ht="18.600000000000001" hidden="1" customHeight="1" x14ac:dyDescent="0.25">
      <c r="A252" s="390" t="str">
        <f>'Base Period'!A252</f>
        <v/>
      </c>
      <c r="B252" s="391" t="str">
        <f>'Base Period'!B252</f>
        <v/>
      </c>
      <c r="C252" s="335">
        <f>IF('Firm Fixed Price'!C666="","",'Firm Fixed Price'!C666)</f>
        <v>0</v>
      </c>
      <c r="D252" s="335" t="str">
        <f>IF('Firm Fixed Price'!G666="","",'Firm Fixed Price'!G666)</f>
        <v/>
      </c>
      <c r="E252" s="335" t="str">
        <f>IF('Firm Fixed Price'!H666="","",'Firm Fixed Price'!H666)</f>
        <v/>
      </c>
      <c r="F252" s="392">
        <f>IF('Firm Fixed Price'!E666="","",'Firm Fixed Price'!E666)</f>
        <v>0</v>
      </c>
      <c r="G252" s="392">
        <f>IF('Firm Fixed Price'!F666="","",'Firm Fixed Price'!F666)</f>
        <v>0</v>
      </c>
      <c r="H252" s="392" t="str">
        <f>IF('Firm Fixed Price'!I666="","",'Firm Fixed Price'!I666)</f>
        <v/>
      </c>
      <c r="I252" s="393" t="str">
        <f>IF('Firm Fixed Price'!J666="","",'Firm Fixed Price'!J666)</f>
        <v/>
      </c>
      <c r="L252" s="85"/>
      <c r="M252" s="86"/>
      <c r="N252" s="73"/>
      <c r="O252" s="73"/>
      <c r="P252" s="73"/>
    </row>
    <row r="253" spans="1:16" ht="18.600000000000001" hidden="1" customHeight="1" x14ac:dyDescent="0.25">
      <c r="A253" s="390" t="str">
        <f>'Base Period'!A253</f>
        <v/>
      </c>
      <c r="B253" s="391" t="str">
        <f>'Base Period'!B253</f>
        <v/>
      </c>
      <c r="C253" s="335">
        <f>IF('Firm Fixed Price'!C667="","",'Firm Fixed Price'!C667)</f>
        <v>0</v>
      </c>
      <c r="D253" s="335" t="str">
        <f>IF('Firm Fixed Price'!G667="","",'Firm Fixed Price'!G667)</f>
        <v/>
      </c>
      <c r="E253" s="335" t="str">
        <f>IF('Firm Fixed Price'!H667="","",'Firm Fixed Price'!H667)</f>
        <v/>
      </c>
      <c r="F253" s="392">
        <f>IF('Firm Fixed Price'!E667="","",'Firm Fixed Price'!E667)</f>
        <v>0</v>
      </c>
      <c r="G253" s="392">
        <f>IF('Firm Fixed Price'!F667="","",'Firm Fixed Price'!F667)</f>
        <v>0</v>
      </c>
      <c r="H253" s="392" t="str">
        <f>IF('Firm Fixed Price'!I667="","",'Firm Fixed Price'!I667)</f>
        <v/>
      </c>
      <c r="I253" s="393" t="str">
        <f>IF('Firm Fixed Price'!J667="","",'Firm Fixed Price'!J667)</f>
        <v/>
      </c>
      <c r="L253" s="85"/>
      <c r="M253" s="86"/>
      <c r="N253" s="73"/>
      <c r="O253" s="73"/>
      <c r="P253" s="73"/>
    </row>
    <row r="254" spans="1:16" ht="18.600000000000001" hidden="1" customHeight="1" x14ac:dyDescent="0.25">
      <c r="A254" s="390" t="str">
        <f>'Base Period'!A254</f>
        <v/>
      </c>
      <c r="B254" s="391" t="str">
        <f>'Base Period'!B254</f>
        <v/>
      </c>
      <c r="C254" s="335">
        <f>IF('Firm Fixed Price'!C668="","",'Firm Fixed Price'!C668)</f>
        <v>0</v>
      </c>
      <c r="D254" s="335" t="str">
        <f>IF('Firm Fixed Price'!G668="","",'Firm Fixed Price'!G668)</f>
        <v/>
      </c>
      <c r="E254" s="335" t="str">
        <f>IF('Firm Fixed Price'!H668="","",'Firm Fixed Price'!H668)</f>
        <v/>
      </c>
      <c r="F254" s="392">
        <f>IF('Firm Fixed Price'!E668="","",'Firm Fixed Price'!E668)</f>
        <v>0</v>
      </c>
      <c r="G254" s="392">
        <f>IF('Firm Fixed Price'!F668="","",'Firm Fixed Price'!F668)</f>
        <v>0</v>
      </c>
      <c r="H254" s="392" t="str">
        <f>IF('Firm Fixed Price'!I668="","",'Firm Fixed Price'!I668)</f>
        <v/>
      </c>
      <c r="I254" s="393" t="str">
        <f>IF('Firm Fixed Price'!J668="","",'Firm Fixed Price'!J668)</f>
        <v/>
      </c>
      <c r="L254" s="85"/>
      <c r="M254" s="86"/>
      <c r="N254" s="73"/>
      <c r="O254" s="73"/>
      <c r="P254" s="73"/>
    </row>
    <row r="255" spans="1:16" ht="18.600000000000001" hidden="1" customHeight="1" x14ac:dyDescent="0.25">
      <c r="A255" s="390" t="str">
        <f>'Base Period'!A255</f>
        <v/>
      </c>
      <c r="B255" s="391" t="str">
        <f>'Base Period'!B255</f>
        <v/>
      </c>
      <c r="C255" s="335">
        <f>IF('Firm Fixed Price'!C669="","",'Firm Fixed Price'!C669)</f>
        <v>0</v>
      </c>
      <c r="D255" s="335" t="str">
        <f>IF('Firm Fixed Price'!G669="","",'Firm Fixed Price'!G669)</f>
        <v/>
      </c>
      <c r="E255" s="335" t="str">
        <f>IF('Firm Fixed Price'!H669="","",'Firm Fixed Price'!H669)</f>
        <v/>
      </c>
      <c r="F255" s="392">
        <f>IF('Firm Fixed Price'!E669="","",'Firm Fixed Price'!E669)</f>
        <v>0</v>
      </c>
      <c r="G255" s="392">
        <f>IF('Firm Fixed Price'!F669="","",'Firm Fixed Price'!F669)</f>
        <v>0</v>
      </c>
      <c r="H255" s="392" t="str">
        <f>IF('Firm Fixed Price'!I669="","",'Firm Fixed Price'!I669)</f>
        <v/>
      </c>
      <c r="I255" s="393" t="str">
        <f>IF('Firm Fixed Price'!J669="","",'Firm Fixed Price'!J669)</f>
        <v/>
      </c>
      <c r="L255" s="85"/>
      <c r="M255" s="86"/>
      <c r="N255" s="73"/>
      <c r="O255" s="73"/>
      <c r="P255" s="73"/>
    </row>
    <row r="256" spans="1:16" ht="18.600000000000001" hidden="1" customHeight="1" x14ac:dyDescent="0.25">
      <c r="A256" s="390" t="str">
        <f>'Base Period'!A256</f>
        <v/>
      </c>
      <c r="B256" s="391" t="str">
        <f>'Base Period'!B256</f>
        <v/>
      </c>
      <c r="C256" s="335">
        <f>IF('Firm Fixed Price'!C670="","",'Firm Fixed Price'!C670)</f>
        <v>0</v>
      </c>
      <c r="D256" s="335" t="str">
        <f>IF('Firm Fixed Price'!G670="","",'Firm Fixed Price'!G670)</f>
        <v/>
      </c>
      <c r="E256" s="335" t="str">
        <f>IF('Firm Fixed Price'!H670="","",'Firm Fixed Price'!H670)</f>
        <v/>
      </c>
      <c r="F256" s="392">
        <f>IF('Firm Fixed Price'!E670="","",'Firm Fixed Price'!E670)</f>
        <v>0</v>
      </c>
      <c r="G256" s="392">
        <f>IF('Firm Fixed Price'!F670="","",'Firm Fixed Price'!F670)</f>
        <v>0</v>
      </c>
      <c r="H256" s="392" t="str">
        <f>IF('Firm Fixed Price'!I670="","",'Firm Fixed Price'!I670)</f>
        <v/>
      </c>
      <c r="I256" s="393" t="str">
        <f>IF('Firm Fixed Price'!J670="","",'Firm Fixed Price'!J670)</f>
        <v/>
      </c>
      <c r="L256" s="85"/>
      <c r="M256" s="86"/>
      <c r="N256" s="73"/>
      <c r="O256" s="73"/>
      <c r="P256" s="73"/>
    </row>
    <row r="257" spans="1:16" ht="18.600000000000001" hidden="1" customHeight="1" x14ac:dyDescent="0.25">
      <c r="A257" s="390" t="str">
        <f>'Base Period'!A257</f>
        <v/>
      </c>
      <c r="B257" s="391" t="str">
        <f>'Base Period'!B257</f>
        <v/>
      </c>
      <c r="C257" s="335">
        <f>IF('Firm Fixed Price'!C671="","",'Firm Fixed Price'!C671)</f>
        <v>0</v>
      </c>
      <c r="D257" s="335" t="str">
        <f>IF('Firm Fixed Price'!G671="","",'Firm Fixed Price'!G671)</f>
        <v/>
      </c>
      <c r="E257" s="335" t="str">
        <f>IF('Firm Fixed Price'!H671="","",'Firm Fixed Price'!H671)</f>
        <v/>
      </c>
      <c r="F257" s="392">
        <f>IF('Firm Fixed Price'!E671="","",'Firm Fixed Price'!E671)</f>
        <v>0</v>
      </c>
      <c r="G257" s="392">
        <f>IF('Firm Fixed Price'!F671="","",'Firm Fixed Price'!F671)</f>
        <v>0</v>
      </c>
      <c r="H257" s="392" t="str">
        <f>IF('Firm Fixed Price'!I671="","",'Firm Fixed Price'!I671)</f>
        <v/>
      </c>
      <c r="I257" s="393" t="str">
        <f>IF('Firm Fixed Price'!J671="","",'Firm Fixed Price'!J671)</f>
        <v/>
      </c>
      <c r="L257" s="85"/>
      <c r="M257" s="86"/>
      <c r="N257" s="73"/>
      <c r="O257" s="73"/>
      <c r="P257" s="73"/>
    </row>
    <row r="258" spans="1:16" ht="18.600000000000001" hidden="1" customHeight="1" x14ac:dyDescent="0.25">
      <c r="A258" s="390" t="str">
        <f>'Base Period'!A258</f>
        <v/>
      </c>
      <c r="B258" s="391" t="str">
        <f>'Base Period'!B258</f>
        <v/>
      </c>
      <c r="C258" s="335">
        <f>IF('Firm Fixed Price'!C672="","",'Firm Fixed Price'!C672)</f>
        <v>0</v>
      </c>
      <c r="D258" s="335" t="str">
        <f>IF('Firm Fixed Price'!G672="","",'Firm Fixed Price'!G672)</f>
        <v/>
      </c>
      <c r="E258" s="335" t="str">
        <f>IF('Firm Fixed Price'!H672="","",'Firm Fixed Price'!H672)</f>
        <v/>
      </c>
      <c r="F258" s="392">
        <f>IF('Firm Fixed Price'!E672="","",'Firm Fixed Price'!E672)</f>
        <v>0</v>
      </c>
      <c r="G258" s="392">
        <f>IF('Firm Fixed Price'!F672="","",'Firm Fixed Price'!F672)</f>
        <v>0</v>
      </c>
      <c r="H258" s="392" t="str">
        <f>IF('Firm Fixed Price'!I672="","",'Firm Fixed Price'!I672)</f>
        <v/>
      </c>
      <c r="I258" s="393" t="str">
        <f>IF('Firm Fixed Price'!J672="","",'Firm Fixed Price'!J672)</f>
        <v/>
      </c>
      <c r="L258" s="85"/>
      <c r="M258" s="86"/>
      <c r="N258" s="73"/>
      <c r="O258" s="73"/>
      <c r="P258" s="73"/>
    </row>
    <row r="259" spans="1:16" ht="18.600000000000001" hidden="1" customHeight="1" x14ac:dyDescent="0.25">
      <c r="A259" s="390" t="str">
        <f>'Base Period'!A259</f>
        <v/>
      </c>
      <c r="B259" s="391" t="str">
        <f>'Base Period'!B259</f>
        <v/>
      </c>
      <c r="C259" s="335">
        <f>IF('Firm Fixed Price'!C673="","",'Firm Fixed Price'!C673)</f>
        <v>0</v>
      </c>
      <c r="D259" s="335" t="str">
        <f>IF('Firm Fixed Price'!G673="","",'Firm Fixed Price'!G673)</f>
        <v/>
      </c>
      <c r="E259" s="335" t="str">
        <f>IF('Firm Fixed Price'!H673="","",'Firm Fixed Price'!H673)</f>
        <v/>
      </c>
      <c r="F259" s="392">
        <f>IF('Firm Fixed Price'!E673="","",'Firm Fixed Price'!E673)</f>
        <v>0</v>
      </c>
      <c r="G259" s="392">
        <f>IF('Firm Fixed Price'!F673="","",'Firm Fixed Price'!F673)</f>
        <v>0</v>
      </c>
      <c r="H259" s="392" t="str">
        <f>IF('Firm Fixed Price'!I673="","",'Firm Fixed Price'!I673)</f>
        <v/>
      </c>
      <c r="I259" s="393" t="str">
        <f>IF('Firm Fixed Price'!J673="","",'Firm Fixed Price'!J673)</f>
        <v/>
      </c>
      <c r="L259" s="85"/>
      <c r="M259" s="86"/>
      <c r="N259" s="73"/>
      <c r="O259" s="73"/>
      <c r="P259" s="73"/>
    </row>
    <row r="260" spans="1:16" ht="18.600000000000001" hidden="1" customHeight="1" x14ac:dyDescent="0.25">
      <c r="A260" s="390" t="str">
        <f>'Base Period'!A260</f>
        <v/>
      </c>
      <c r="B260" s="391" t="str">
        <f>'Base Period'!B260</f>
        <v/>
      </c>
      <c r="C260" s="335">
        <f>IF('Firm Fixed Price'!C674="","",'Firm Fixed Price'!C674)</f>
        <v>0</v>
      </c>
      <c r="D260" s="335" t="str">
        <f>IF('Firm Fixed Price'!G674="","",'Firm Fixed Price'!G674)</f>
        <v/>
      </c>
      <c r="E260" s="335" t="str">
        <f>IF('Firm Fixed Price'!H674="","",'Firm Fixed Price'!H674)</f>
        <v/>
      </c>
      <c r="F260" s="392">
        <f>IF('Firm Fixed Price'!E674="","",'Firm Fixed Price'!E674)</f>
        <v>0</v>
      </c>
      <c r="G260" s="392">
        <f>IF('Firm Fixed Price'!F674="","",'Firm Fixed Price'!F674)</f>
        <v>0</v>
      </c>
      <c r="H260" s="392" t="str">
        <f>IF('Firm Fixed Price'!I674="","",'Firm Fixed Price'!I674)</f>
        <v/>
      </c>
      <c r="I260" s="393" t="str">
        <f>IF('Firm Fixed Price'!J674="","",'Firm Fixed Price'!J674)</f>
        <v/>
      </c>
      <c r="L260" s="85"/>
      <c r="M260" s="86"/>
      <c r="N260" s="73"/>
      <c r="O260" s="73"/>
      <c r="P260" s="73"/>
    </row>
    <row r="261" spans="1:16" ht="18.600000000000001" hidden="1" customHeight="1" x14ac:dyDescent="0.25">
      <c r="A261" s="390" t="str">
        <f>'Base Period'!A261</f>
        <v/>
      </c>
      <c r="B261" s="391" t="str">
        <f>'Base Period'!B261</f>
        <v/>
      </c>
      <c r="C261" s="335">
        <f>IF('Firm Fixed Price'!C675="","",'Firm Fixed Price'!C675)</f>
        <v>0</v>
      </c>
      <c r="D261" s="335" t="str">
        <f>IF('Firm Fixed Price'!G675="","",'Firm Fixed Price'!G675)</f>
        <v/>
      </c>
      <c r="E261" s="335" t="str">
        <f>IF('Firm Fixed Price'!H675="","",'Firm Fixed Price'!H675)</f>
        <v/>
      </c>
      <c r="F261" s="392">
        <f>IF('Firm Fixed Price'!E675="","",'Firm Fixed Price'!E675)</f>
        <v>0</v>
      </c>
      <c r="G261" s="392">
        <f>IF('Firm Fixed Price'!F675="","",'Firm Fixed Price'!F675)</f>
        <v>0</v>
      </c>
      <c r="H261" s="392" t="str">
        <f>IF('Firm Fixed Price'!I675="","",'Firm Fixed Price'!I675)</f>
        <v/>
      </c>
      <c r="I261" s="393" t="str">
        <f>IF('Firm Fixed Price'!J675="","",'Firm Fixed Price'!J675)</f>
        <v/>
      </c>
      <c r="L261" s="85"/>
      <c r="M261" s="86"/>
      <c r="N261" s="73"/>
      <c r="O261" s="73"/>
      <c r="P261" s="73"/>
    </row>
    <row r="262" spans="1:16" ht="18.600000000000001" hidden="1" customHeight="1" x14ac:dyDescent="0.25">
      <c r="A262" s="390" t="str">
        <f>'Base Period'!A262</f>
        <v/>
      </c>
      <c r="B262" s="391" t="str">
        <f>'Base Period'!B262</f>
        <v/>
      </c>
      <c r="C262" s="335">
        <f>IF('Firm Fixed Price'!C676="","",'Firm Fixed Price'!C676)</f>
        <v>0</v>
      </c>
      <c r="D262" s="335" t="str">
        <f>IF('Firm Fixed Price'!G676="","",'Firm Fixed Price'!G676)</f>
        <v/>
      </c>
      <c r="E262" s="335" t="str">
        <f>IF('Firm Fixed Price'!H676="","",'Firm Fixed Price'!H676)</f>
        <v/>
      </c>
      <c r="F262" s="392">
        <f>IF('Firm Fixed Price'!E676="","",'Firm Fixed Price'!E676)</f>
        <v>0</v>
      </c>
      <c r="G262" s="392">
        <f>IF('Firm Fixed Price'!F676="","",'Firm Fixed Price'!F676)</f>
        <v>0</v>
      </c>
      <c r="H262" s="392" t="str">
        <f>IF('Firm Fixed Price'!I676="","",'Firm Fixed Price'!I676)</f>
        <v/>
      </c>
      <c r="I262" s="393" t="str">
        <f>IF('Firm Fixed Price'!J676="","",'Firm Fixed Price'!J676)</f>
        <v/>
      </c>
      <c r="L262" s="85"/>
      <c r="M262" s="86"/>
      <c r="N262" s="73"/>
      <c r="O262" s="73"/>
      <c r="P262" s="73"/>
    </row>
    <row r="263" spans="1:16" ht="18.600000000000001" hidden="1" customHeight="1" x14ac:dyDescent="0.25">
      <c r="A263" s="390" t="str">
        <f>'Base Period'!A263</f>
        <v/>
      </c>
      <c r="B263" s="391" t="str">
        <f>'Base Period'!B263</f>
        <v/>
      </c>
      <c r="C263" s="335">
        <f>IF('Firm Fixed Price'!C677="","",'Firm Fixed Price'!C677)</f>
        <v>0</v>
      </c>
      <c r="D263" s="335" t="str">
        <f>IF('Firm Fixed Price'!G677="","",'Firm Fixed Price'!G677)</f>
        <v/>
      </c>
      <c r="E263" s="335" t="str">
        <f>IF('Firm Fixed Price'!H677="","",'Firm Fixed Price'!H677)</f>
        <v/>
      </c>
      <c r="F263" s="392">
        <f>IF('Firm Fixed Price'!E677="","",'Firm Fixed Price'!E677)</f>
        <v>0</v>
      </c>
      <c r="G263" s="392">
        <f>IF('Firm Fixed Price'!F677="","",'Firm Fixed Price'!F677)</f>
        <v>0</v>
      </c>
      <c r="H263" s="392" t="str">
        <f>IF('Firm Fixed Price'!I677="","",'Firm Fixed Price'!I677)</f>
        <v/>
      </c>
      <c r="I263" s="393" t="str">
        <f>IF('Firm Fixed Price'!J677="","",'Firm Fixed Price'!J677)</f>
        <v/>
      </c>
      <c r="L263" s="85"/>
      <c r="M263" s="86"/>
      <c r="N263" s="73"/>
      <c r="O263" s="73"/>
      <c r="P263" s="73"/>
    </row>
    <row r="264" spans="1:16" ht="18.600000000000001" hidden="1" customHeight="1" x14ac:dyDescent="0.25">
      <c r="A264" s="390" t="str">
        <f>'Base Period'!A264</f>
        <v/>
      </c>
      <c r="B264" s="391" t="str">
        <f>'Base Period'!B264</f>
        <v/>
      </c>
      <c r="C264" s="335">
        <f>IF('Firm Fixed Price'!C678="","",'Firm Fixed Price'!C678)</f>
        <v>0</v>
      </c>
      <c r="D264" s="335" t="str">
        <f>IF('Firm Fixed Price'!G678="","",'Firm Fixed Price'!G678)</f>
        <v/>
      </c>
      <c r="E264" s="335" t="str">
        <f>IF('Firm Fixed Price'!H678="","",'Firm Fixed Price'!H678)</f>
        <v/>
      </c>
      <c r="F264" s="392">
        <f>IF('Firm Fixed Price'!E678="","",'Firm Fixed Price'!E678)</f>
        <v>0</v>
      </c>
      <c r="G264" s="392">
        <f>IF('Firm Fixed Price'!F678="","",'Firm Fixed Price'!F678)</f>
        <v>0</v>
      </c>
      <c r="H264" s="392" t="str">
        <f>IF('Firm Fixed Price'!I678="","",'Firm Fixed Price'!I678)</f>
        <v/>
      </c>
      <c r="I264" s="393" t="str">
        <f>IF('Firm Fixed Price'!J678="","",'Firm Fixed Price'!J678)</f>
        <v/>
      </c>
      <c r="L264" s="85"/>
      <c r="M264" s="86"/>
      <c r="N264" s="73"/>
      <c r="O264" s="73"/>
      <c r="P264" s="73"/>
    </row>
    <row r="265" spans="1:16" ht="18.600000000000001" hidden="1" customHeight="1" x14ac:dyDescent="0.25">
      <c r="A265" s="390" t="str">
        <f>'Base Period'!A265</f>
        <v/>
      </c>
      <c r="B265" s="391" t="str">
        <f>'Base Period'!B265</f>
        <v/>
      </c>
      <c r="C265" s="335">
        <f>IF('Firm Fixed Price'!C679="","",'Firm Fixed Price'!C679)</f>
        <v>0</v>
      </c>
      <c r="D265" s="335" t="str">
        <f>IF('Firm Fixed Price'!G679="","",'Firm Fixed Price'!G679)</f>
        <v/>
      </c>
      <c r="E265" s="335" t="str">
        <f>IF('Firm Fixed Price'!H679="","",'Firm Fixed Price'!H679)</f>
        <v/>
      </c>
      <c r="F265" s="392">
        <f>IF('Firm Fixed Price'!E679="","",'Firm Fixed Price'!E679)</f>
        <v>0</v>
      </c>
      <c r="G265" s="392">
        <f>IF('Firm Fixed Price'!F679="","",'Firm Fixed Price'!F679)</f>
        <v>0</v>
      </c>
      <c r="H265" s="392" t="str">
        <f>IF('Firm Fixed Price'!I679="","",'Firm Fixed Price'!I679)</f>
        <v/>
      </c>
      <c r="I265" s="393" t="str">
        <f>IF('Firm Fixed Price'!J679="","",'Firm Fixed Price'!J679)</f>
        <v/>
      </c>
      <c r="L265" s="85"/>
      <c r="M265" s="86"/>
      <c r="N265" s="73"/>
      <c r="O265" s="73"/>
      <c r="P265" s="73"/>
    </row>
    <row r="266" spans="1:16" ht="18.600000000000001" hidden="1" customHeight="1" x14ac:dyDescent="0.25">
      <c r="A266" s="390" t="str">
        <f>'Base Period'!A266</f>
        <v/>
      </c>
      <c r="B266" s="391" t="str">
        <f>'Base Period'!B266</f>
        <v/>
      </c>
      <c r="C266" s="335">
        <f>IF('Firm Fixed Price'!C680="","",'Firm Fixed Price'!C680)</f>
        <v>0</v>
      </c>
      <c r="D266" s="335" t="str">
        <f>IF('Firm Fixed Price'!G680="","",'Firm Fixed Price'!G680)</f>
        <v/>
      </c>
      <c r="E266" s="335" t="str">
        <f>IF('Firm Fixed Price'!H680="","",'Firm Fixed Price'!H680)</f>
        <v/>
      </c>
      <c r="F266" s="392">
        <f>IF('Firm Fixed Price'!E680="","",'Firm Fixed Price'!E680)</f>
        <v>0</v>
      </c>
      <c r="G266" s="392">
        <f>IF('Firm Fixed Price'!F680="","",'Firm Fixed Price'!F680)</f>
        <v>0</v>
      </c>
      <c r="H266" s="392" t="str">
        <f>IF('Firm Fixed Price'!I680="","",'Firm Fixed Price'!I680)</f>
        <v/>
      </c>
      <c r="I266" s="393" t="str">
        <f>IF('Firm Fixed Price'!J680="","",'Firm Fixed Price'!J680)</f>
        <v/>
      </c>
      <c r="L266" s="85"/>
      <c r="M266" s="86"/>
      <c r="N266" s="73"/>
      <c r="O266" s="73"/>
      <c r="P266" s="73"/>
    </row>
    <row r="267" spans="1:16" ht="18.600000000000001" hidden="1" customHeight="1" x14ac:dyDescent="0.25">
      <c r="A267" s="390" t="str">
        <f>'Base Period'!A267</f>
        <v/>
      </c>
      <c r="B267" s="391" t="str">
        <f>'Base Period'!B267</f>
        <v/>
      </c>
      <c r="C267" s="335">
        <f>IF('Firm Fixed Price'!C681="","",'Firm Fixed Price'!C681)</f>
        <v>0</v>
      </c>
      <c r="D267" s="335" t="str">
        <f>IF('Firm Fixed Price'!G681="","",'Firm Fixed Price'!G681)</f>
        <v/>
      </c>
      <c r="E267" s="335" t="str">
        <f>IF('Firm Fixed Price'!H681="","",'Firm Fixed Price'!H681)</f>
        <v/>
      </c>
      <c r="F267" s="392">
        <f>IF('Firm Fixed Price'!E681="","",'Firm Fixed Price'!E681)</f>
        <v>0</v>
      </c>
      <c r="G267" s="392">
        <f>IF('Firm Fixed Price'!F681="","",'Firm Fixed Price'!F681)</f>
        <v>0</v>
      </c>
      <c r="H267" s="392" t="str">
        <f>IF('Firm Fixed Price'!I681="","",'Firm Fixed Price'!I681)</f>
        <v/>
      </c>
      <c r="I267" s="393" t="str">
        <f>IF('Firm Fixed Price'!J681="","",'Firm Fixed Price'!J681)</f>
        <v/>
      </c>
      <c r="L267" s="85"/>
      <c r="M267" s="86"/>
      <c r="N267" s="73"/>
      <c r="O267" s="73"/>
      <c r="P267" s="73"/>
    </row>
    <row r="268" spans="1:16" ht="18.600000000000001" hidden="1" customHeight="1" x14ac:dyDescent="0.25">
      <c r="A268" s="390" t="str">
        <f>'Base Period'!A268</f>
        <v/>
      </c>
      <c r="B268" s="391" t="str">
        <f>'Base Period'!B268</f>
        <v/>
      </c>
      <c r="C268" s="335">
        <f>IF('Firm Fixed Price'!C682="","",'Firm Fixed Price'!C682)</f>
        <v>0</v>
      </c>
      <c r="D268" s="335" t="str">
        <f>IF('Firm Fixed Price'!G682="","",'Firm Fixed Price'!G682)</f>
        <v/>
      </c>
      <c r="E268" s="335" t="str">
        <f>IF('Firm Fixed Price'!H682="","",'Firm Fixed Price'!H682)</f>
        <v/>
      </c>
      <c r="F268" s="392">
        <f>IF('Firm Fixed Price'!E682="","",'Firm Fixed Price'!E682)</f>
        <v>0</v>
      </c>
      <c r="G268" s="392">
        <f>IF('Firm Fixed Price'!F682="","",'Firm Fixed Price'!F682)</f>
        <v>0</v>
      </c>
      <c r="H268" s="392" t="str">
        <f>IF('Firm Fixed Price'!I682="","",'Firm Fixed Price'!I682)</f>
        <v/>
      </c>
      <c r="I268" s="393" t="str">
        <f>IF('Firm Fixed Price'!J682="","",'Firm Fixed Price'!J682)</f>
        <v/>
      </c>
      <c r="L268" s="85"/>
      <c r="M268" s="86"/>
      <c r="N268" s="73"/>
      <c r="O268" s="73"/>
      <c r="P268" s="73"/>
    </row>
    <row r="269" spans="1:16" ht="18.600000000000001" hidden="1" customHeight="1" x14ac:dyDescent="0.25">
      <c r="A269" s="390" t="str">
        <f>'Base Period'!A269</f>
        <v/>
      </c>
      <c r="B269" s="391" t="str">
        <f>'Base Period'!B269</f>
        <v/>
      </c>
      <c r="C269" s="335">
        <f>IF('Firm Fixed Price'!C683="","",'Firm Fixed Price'!C683)</f>
        <v>0</v>
      </c>
      <c r="D269" s="335" t="str">
        <f>IF('Firm Fixed Price'!G683="","",'Firm Fixed Price'!G683)</f>
        <v/>
      </c>
      <c r="E269" s="335" t="str">
        <f>IF('Firm Fixed Price'!H683="","",'Firm Fixed Price'!H683)</f>
        <v/>
      </c>
      <c r="F269" s="392">
        <f>IF('Firm Fixed Price'!E683="","",'Firm Fixed Price'!E683)</f>
        <v>0</v>
      </c>
      <c r="G269" s="392">
        <f>IF('Firm Fixed Price'!F683="","",'Firm Fixed Price'!F683)</f>
        <v>0</v>
      </c>
      <c r="H269" s="392" t="str">
        <f>IF('Firm Fixed Price'!I683="","",'Firm Fixed Price'!I683)</f>
        <v/>
      </c>
      <c r="I269" s="393" t="str">
        <f>IF('Firm Fixed Price'!J683="","",'Firm Fixed Price'!J683)</f>
        <v/>
      </c>
      <c r="L269" s="85"/>
      <c r="M269" s="86"/>
      <c r="N269" s="73"/>
      <c r="O269" s="73"/>
      <c r="P269" s="73"/>
    </row>
    <row r="270" spans="1:16" ht="18.600000000000001" hidden="1" customHeight="1" x14ac:dyDescent="0.25">
      <c r="A270" s="390" t="str">
        <f>'Base Period'!A270</f>
        <v/>
      </c>
      <c r="B270" s="391" t="str">
        <f>'Base Period'!B270</f>
        <v/>
      </c>
      <c r="C270" s="335">
        <f>IF('Firm Fixed Price'!C684="","",'Firm Fixed Price'!C684)</f>
        <v>0</v>
      </c>
      <c r="D270" s="335" t="str">
        <f>IF('Firm Fixed Price'!G684="","",'Firm Fixed Price'!G684)</f>
        <v/>
      </c>
      <c r="E270" s="335" t="str">
        <f>IF('Firm Fixed Price'!H684="","",'Firm Fixed Price'!H684)</f>
        <v/>
      </c>
      <c r="F270" s="392">
        <f>IF('Firm Fixed Price'!E684="","",'Firm Fixed Price'!E684)</f>
        <v>0</v>
      </c>
      <c r="G270" s="392">
        <f>IF('Firm Fixed Price'!F684="","",'Firm Fixed Price'!F684)</f>
        <v>0</v>
      </c>
      <c r="H270" s="392" t="str">
        <f>IF('Firm Fixed Price'!I684="","",'Firm Fixed Price'!I684)</f>
        <v/>
      </c>
      <c r="I270" s="393" t="str">
        <f>IF('Firm Fixed Price'!J684="","",'Firm Fixed Price'!J684)</f>
        <v/>
      </c>
      <c r="L270" s="85"/>
      <c r="M270" s="86"/>
      <c r="N270" s="73"/>
      <c r="O270" s="73"/>
      <c r="P270" s="73"/>
    </row>
    <row r="271" spans="1:16" ht="18.600000000000001" hidden="1" customHeight="1" x14ac:dyDescent="0.25">
      <c r="A271" s="390" t="str">
        <f>'Base Period'!A271</f>
        <v/>
      </c>
      <c r="B271" s="391" t="str">
        <f>'Base Period'!B271</f>
        <v/>
      </c>
      <c r="C271" s="335">
        <f>IF('Firm Fixed Price'!C685="","",'Firm Fixed Price'!C685)</f>
        <v>0</v>
      </c>
      <c r="D271" s="335" t="str">
        <f>IF('Firm Fixed Price'!G685="","",'Firm Fixed Price'!G685)</f>
        <v/>
      </c>
      <c r="E271" s="335" t="str">
        <f>IF('Firm Fixed Price'!H685="","",'Firm Fixed Price'!H685)</f>
        <v/>
      </c>
      <c r="F271" s="392">
        <f>IF('Firm Fixed Price'!E685="","",'Firm Fixed Price'!E685)</f>
        <v>0</v>
      </c>
      <c r="G271" s="392">
        <f>IF('Firm Fixed Price'!F685="","",'Firm Fixed Price'!F685)</f>
        <v>0</v>
      </c>
      <c r="H271" s="392" t="str">
        <f>IF('Firm Fixed Price'!I685="","",'Firm Fixed Price'!I685)</f>
        <v/>
      </c>
      <c r="I271" s="393" t="str">
        <f>IF('Firm Fixed Price'!J685="","",'Firm Fixed Price'!J685)</f>
        <v/>
      </c>
      <c r="L271" s="85"/>
      <c r="M271" s="86"/>
      <c r="N271" s="73"/>
      <c r="O271" s="73"/>
      <c r="P271" s="73"/>
    </row>
    <row r="272" spans="1:16" ht="18.600000000000001" hidden="1" customHeight="1" x14ac:dyDescent="0.25">
      <c r="A272" s="390" t="str">
        <f>'Base Period'!A272</f>
        <v/>
      </c>
      <c r="B272" s="391" t="str">
        <f>'Base Period'!B272</f>
        <v/>
      </c>
      <c r="C272" s="335">
        <f>IF('Firm Fixed Price'!C686="","",'Firm Fixed Price'!C686)</f>
        <v>0</v>
      </c>
      <c r="D272" s="335" t="str">
        <f>IF('Firm Fixed Price'!G686="","",'Firm Fixed Price'!G686)</f>
        <v/>
      </c>
      <c r="E272" s="335" t="str">
        <f>IF('Firm Fixed Price'!H686="","",'Firm Fixed Price'!H686)</f>
        <v/>
      </c>
      <c r="F272" s="392">
        <f>IF('Firm Fixed Price'!E686="","",'Firm Fixed Price'!E686)</f>
        <v>0</v>
      </c>
      <c r="G272" s="392">
        <f>IF('Firm Fixed Price'!F686="","",'Firm Fixed Price'!F686)</f>
        <v>0</v>
      </c>
      <c r="H272" s="392" t="str">
        <f>IF('Firm Fixed Price'!I686="","",'Firm Fixed Price'!I686)</f>
        <v/>
      </c>
      <c r="I272" s="393" t="str">
        <f>IF('Firm Fixed Price'!J686="","",'Firm Fixed Price'!J686)</f>
        <v/>
      </c>
      <c r="L272" s="85"/>
      <c r="M272" s="86"/>
      <c r="N272" s="73"/>
      <c r="O272" s="73"/>
      <c r="P272" s="73"/>
    </row>
    <row r="273" spans="1:16" ht="18.600000000000001" hidden="1" customHeight="1" x14ac:dyDescent="0.25">
      <c r="A273" s="390" t="str">
        <f>'Base Period'!A273</f>
        <v/>
      </c>
      <c r="B273" s="391" t="str">
        <f>'Base Period'!B273</f>
        <v/>
      </c>
      <c r="C273" s="335">
        <f>IF('Firm Fixed Price'!C687="","",'Firm Fixed Price'!C687)</f>
        <v>0</v>
      </c>
      <c r="D273" s="335" t="str">
        <f>IF('Firm Fixed Price'!G687="","",'Firm Fixed Price'!G687)</f>
        <v/>
      </c>
      <c r="E273" s="335" t="str">
        <f>IF('Firm Fixed Price'!H687="","",'Firm Fixed Price'!H687)</f>
        <v/>
      </c>
      <c r="F273" s="392">
        <f>IF('Firm Fixed Price'!E687="","",'Firm Fixed Price'!E687)</f>
        <v>0</v>
      </c>
      <c r="G273" s="392">
        <f>IF('Firm Fixed Price'!F687="","",'Firm Fixed Price'!F687)</f>
        <v>0</v>
      </c>
      <c r="H273" s="392" t="str">
        <f>IF('Firm Fixed Price'!I687="","",'Firm Fixed Price'!I687)</f>
        <v/>
      </c>
      <c r="I273" s="393" t="str">
        <f>IF('Firm Fixed Price'!J687="","",'Firm Fixed Price'!J687)</f>
        <v/>
      </c>
      <c r="L273" s="85"/>
      <c r="M273" s="86"/>
      <c r="N273" s="73"/>
      <c r="O273" s="73"/>
      <c r="P273" s="73"/>
    </row>
    <row r="274" spans="1:16" ht="18.600000000000001" hidden="1" customHeight="1" x14ac:dyDescent="0.25">
      <c r="A274" s="390" t="str">
        <f>'Base Period'!A274</f>
        <v/>
      </c>
      <c r="B274" s="391" t="str">
        <f>'Base Period'!B274</f>
        <v/>
      </c>
      <c r="C274" s="335">
        <f>IF('Firm Fixed Price'!C688="","",'Firm Fixed Price'!C688)</f>
        <v>0</v>
      </c>
      <c r="D274" s="335" t="str">
        <f>IF('Firm Fixed Price'!G688="","",'Firm Fixed Price'!G688)</f>
        <v/>
      </c>
      <c r="E274" s="335" t="str">
        <f>IF('Firm Fixed Price'!H688="","",'Firm Fixed Price'!H688)</f>
        <v/>
      </c>
      <c r="F274" s="392">
        <f>IF('Firm Fixed Price'!E688="","",'Firm Fixed Price'!E688)</f>
        <v>0</v>
      </c>
      <c r="G274" s="392">
        <f>IF('Firm Fixed Price'!F688="","",'Firm Fixed Price'!F688)</f>
        <v>0</v>
      </c>
      <c r="H274" s="392" t="str">
        <f>IF('Firm Fixed Price'!I688="","",'Firm Fixed Price'!I688)</f>
        <v/>
      </c>
      <c r="I274" s="393" t="str">
        <f>IF('Firm Fixed Price'!J688="","",'Firm Fixed Price'!J688)</f>
        <v/>
      </c>
      <c r="L274" s="85"/>
      <c r="M274" s="86"/>
      <c r="N274" s="73"/>
      <c r="O274" s="73"/>
      <c r="P274" s="73"/>
    </row>
    <row r="275" spans="1:16" ht="18.600000000000001" hidden="1" customHeight="1" x14ac:dyDescent="0.25">
      <c r="A275" s="390" t="str">
        <f>'Base Period'!A275</f>
        <v/>
      </c>
      <c r="B275" s="391" t="str">
        <f>'Base Period'!B275</f>
        <v/>
      </c>
      <c r="C275" s="335">
        <f>IF('Firm Fixed Price'!C689="","",'Firm Fixed Price'!C689)</f>
        <v>0</v>
      </c>
      <c r="D275" s="335" t="str">
        <f>IF('Firm Fixed Price'!G689="","",'Firm Fixed Price'!G689)</f>
        <v/>
      </c>
      <c r="E275" s="335" t="str">
        <f>IF('Firm Fixed Price'!H689="","",'Firm Fixed Price'!H689)</f>
        <v/>
      </c>
      <c r="F275" s="392">
        <f>IF('Firm Fixed Price'!E689="","",'Firm Fixed Price'!E689)</f>
        <v>0</v>
      </c>
      <c r="G275" s="392">
        <f>IF('Firm Fixed Price'!F689="","",'Firm Fixed Price'!F689)</f>
        <v>0</v>
      </c>
      <c r="H275" s="392" t="str">
        <f>IF('Firm Fixed Price'!I689="","",'Firm Fixed Price'!I689)</f>
        <v/>
      </c>
      <c r="I275" s="393" t="str">
        <f>IF('Firm Fixed Price'!J689="","",'Firm Fixed Price'!J689)</f>
        <v/>
      </c>
      <c r="L275" s="85"/>
      <c r="M275" s="86"/>
      <c r="N275" s="73"/>
      <c r="O275" s="73"/>
      <c r="P275" s="73"/>
    </row>
    <row r="276" spans="1:16" ht="18.600000000000001" hidden="1" customHeight="1" x14ac:dyDescent="0.25">
      <c r="A276" s="390" t="str">
        <f>'Base Period'!A276</f>
        <v/>
      </c>
      <c r="B276" s="391" t="str">
        <f>'Base Period'!B276</f>
        <v/>
      </c>
      <c r="C276" s="335">
        <f>IF('Firm Fixed Price'!C690="","",'Firm Fixed Price'!C690)</f>
        <v>0</v>
      </c>
      <c r="D276" s="335" t="str">
        <f>IF('Firm Fixed Price'!G690="","",'Firm Fixed Price'!G690)</f>
        <v/>
      </c>
      <c r="E276" s="335" t="str">
        <f>IF('Firm Fixed Price'!H690="","",'Firm Fixed Price'!H690)</f>
        <v/>
      </c>
      <c r="F276" s="392">
        <f>IF('Firm Fixed Price'!E690="","",'Firm Fixed Price'!E690)</f>
        <v>0</v>
      </c>
      <c r="G276" s="392">
        <f>IF('Firm Fixed Price'!F690="","",'Firm Fixed Price'!F690)</f>
        <v>0</v>
      </c>
      <c r="H276" s="392" t="str">
        <f>IF('Firm Fixed Price'!I690="","",'Firm Fixed Price'!I690)</f>
        <v/>
      </c>
      <c r="I276" s="393" t="str">
        <f>IF('Firm Fixed Price'!J690="","",'Firm Fixed Price'!J690)</f>
        <v/>
      </c>
      <c r="L276" s="85"/>
      <c r="M276" s="86"/>
      <c r="N276" s="73"/>
      <c r="O276" s="73"/>
      <c r="P276" s="73"/>
    </row>
    <row r="277" spans="1:16" ht="18.600000000000001" hidden="1" customHeight="1" x14ac:dyDescent="0.25">
      <c r="A277" s="390" t="str">
        <f>'Base Period'!A277</f>
        <v/>
      </c>
      <c r="B277" s="391" t="str">
        <f>'Base Period'!B277</f>
        <v/>
      </c>
      <c r="C277" s="335">
        <f>IF('Firm Fixed Price'!C691="","",'Firm Fixed Price'!C691)</f>
        <v>0</v>
      </c>
      <c r="D277" s="335" t="str">
        <f>IF('Firm Fixed Price'!G691="","",'Firm Fixed Price'!G691)</f>
        <v/>
      </c>
      <c r="E277" s="335" t="str">
        <f>IF('Firm Fixed Price'!H691="","",'Firm Fixed Price'!H691)</f>
        <v/>
      </c>
      <c r="F277" s="392">
        <f>IF('Firm Fixed Price'!E691="","",'Firm Fixed Price'!E691)</f>
        <v>0</v>
      </c>
      <c r="G277" s="392">
        <f>IF('Firm Fixed Price'!F691="","",'Firm Fixed Price'!F691)</f>
        <v>0</v>
      </c>
      <c r="H277" s="392" t="str">
        <f>IF('Firm Fixed Price'!I691="","",'Firm Fixed Price'!I691)</f>
        <v/>
      </c>
      <c r="I277" s="393" t="str">
        <f>IF('Firm Fixed Price'!J691="","",'Firm Fixed Price'!J691)</f>
        <v/>
      </c>
      <c r="L277" s="85"/>
      <c r="M277" s="86"/>
      <c r="N277" s="73"/>
      <c r="O277" s="73"/>
      <c r="P277" s="73"/>
    </row>
    <row r="278" spans="1:16" ht="18.600000000000001" hidden="1" customHeight="1" x14ac:dyDescent="0.25">
      <c r="A278" s="390" t="str">
        <f>'Base Period'!A278</f>
        <v/>
      </c>
      <c r="B278" s="391" t="str">
        <f>'Base Period'!B278</f>
        <v/>
      </c>
      <c r="C278" s="335">
        <f>IF('Firm Fixed Price'!C692="","",'Firm Fixed Price'!C692)</f>
        <v>0</v>
      </c>
      <c r="D278" s="335" t="str">
        <f>IF('Firm Fixed Price'!G692="","",'Firm Fixed Price'!G692)</f>
        <v/>
      </c>
      <c r="E278" s="335" t="str">
        <f>IF('Firm Fixed Price'!H692="","",'Firm Fixed Price'!H692)</f>
        <v/>
      </c>
      <c r="F278" s="392">
        <f>IF('Firm Fixed Price'!E692="","",'Firm Fixed Price'!E692)</f>
        <v>0</v>
      </c>
      <c r="G278" s="392">
        <f>IF('Firm Fixed Price'!F692="","",'Firm Fixed Price'!F692)</f>
        <v>0</v>
      </c>
      <c r="H278" s="392" t="str">
        <f>IF('Firm Fixed Price'!I692="","",'Firm Fixed Price'!I692)</f>
        <v/>
      </c>
      <c r="I278" s="393" t="str">
        <f>IF('Firm Fixed Price'!J692="","",'Firm Fixed Price'!J692)</f>
        <v/>
      </c>
      <c r="L278" s="85"/>
      <c r="M278" s="86"/>
      <c r="N278" s="73"/>
      <c r="O278" s="73"/>
      <c r="P278" s="73"/>
    </row>
    <row r="279" spans="1:16" ht="18.600000000000001" hidden="1" customHeight="1" x14ac:dyDescent="0.25">
      <c r="A279" s="390" t="str">
        <f>'Base Period'!A279</f>
        <v/>
      </c>
      <c r="B279" s="391" t="str">
        <f>'Base Period'!B279</f>
        <v/>
      </c>
      <c r="C279" s="335">
        <f>IF('Firm Fixed Price'!C693="","",'Firm Fixed Price'!C693)</f>
        <v>0</v>
      </c>
      <c r="D279" s="335" t="str">
        <f>IF('Firm Fixed Price'!G693="","",'Firm Fixed Price'!G693)</f>
        <v/>
      </c>
      <c r="E279" s="335" t="str">
        <f>IF('Firm Fixed Price'!H693="","",'Firm Fixed Price'!H693)</f>
        <v/>
      </c>
      <c r="F279" s="392">
        <f>IF('Firm Fixed Price'!E693="","",'Firm Fixed Price'!E693)</f>
        <v>0</v>
      </c>
      <c r="G279" s="392">
        <f>IF('Firm Fixed Price'!F693="","",'Firm Fixed Price'!F693)</f>
        <v>0</v>
      </c>
      <c r="H279" s="392" t="str">
        <f>IF('Firm Fixed Price'!I693="","",'Firm Fixed Price'!I693)</f>
        <v/>
      </c>
      <c r="I279" s="393" t="str">
        <f>IF('Firm Fixed Price'!J693="","",'Firm Fixed Price'!J693)</f>
        <v/>
      </c>
      <c r="L279" s="85"/>
      <c r="M279" s="86"/>
      <c r="N279" s="73"/>
      <c r="O279" s="73"/>
      <c r="P279" s="73"/>
    </row>
    <row r="280" spans="1:16" ht="18.600000000000001" hidden="1" customHeight="1" x14ac:dyDescent="0.25">
      <c r="A280" s="390" t="str">
        <f>'Base Period'!A280</f>
        <v/>
      </c>
      <c r="B280" s="391" t="str">
        <f>'Base Period'!B280</f>
        <v/>
      </c>
      <c r="C280" s="335">
        <f>IF('Firm Fixed Price'!C694="","",'Firm Fixed Price'!C694)</f>
        <v>0</v>
      </c>
      <c r="D280" s="335" t="str">
        <f>IF('Firm Fixed Price'!G694="","",'Firm Fixed Price'!G694)</f>
        <v/>
      </c>
      <c r="E280" s="335" t="str">
        <f>IF('Firm Fixed Price'!H694="","",'Firm Fixed Price'!H694)</f>
        <v/>
      </c>
      <c r="F280" s="392">
        <f>IF('Firm Fixed Price'!E694="","",'Firm Fixed Price'!E694)</f>
        <v>0</v>
      </c>
      <c r="G280" s="392">
        <f>IF('Firm Fixed Price'!F694="","",'Firm Fixed Price'!F694)</f>
        <v>0</v>
      </c>
      <c r="H280" s="392" t="str">
        <f>IF('Firm Fixed Price'!I694="","",'Firm Fixed Price'!I694)</f>
        <v/>
      </c>
      <c r="I280" s="393" t="str">
        <f>IF('Firm Fixed Price'!J694="","",'Firm Fixed Price'!J694)</f>
        <v/>
      </c>
      <c r="L280" s="85"/>
      <c r="M280" s="86"/>
      <c r="N280" s="73"/>
      <c r="O280" s="73"/>
      <c r="P280" s="73"/>
    </row>
    <row r="281" spans="1:16" ht="18.600000000000001" hidden="1" customHeight="1" x14ac:dyDescent="0.25">
      <c r="A281" s="390" t="str">
        <f>'Base Period'!A281</f>
        <v/>
      </c>
      <c r="B281" s="391" t="str">
        <f>'Base Period'!B281</f>
        <v/>
      </c>
      <c r="C281" s="335">
        <f>IF('Firm Fixed Price'!C695="","",'Firm Fixed Price'!C695)</f>
        <v>0</v>
      </c>
      <c r="D281" s="335" t="str">
        <f>IF('Firm Fixed Price'!G695="","",'Firm Fixed Price'!G695)</f>
        <v/>
      </c>
      <c r="E281" s="335" t="str">
        <f>IF('Firm Fixed Price'!H695="","",'Firm Fixed Price'!H695)</f>
        <v/>
      </c>
      <c r="F281" s="392">
        <f>IF('Firm Fixed Price'!E695="","",'Firm Fixed Price'!E695)</f>
        <v>0</v>
      </c>
      <c r="G281" s="392">
        <f>IF('Firm Fixed Price'!F695="","",'Firm Fixed Price'!F695)</f>
        <v>0</v>
      </c>
      <c r="H281" s="392" t="str">
        <f>IF('Firm Fixed Price'!I695="","",'Firm Fixed Price'!I695)</f>
        <v/>
      </c>
      <c r="I281" s="393" t="str">
        <f>IF('Firm Fixed Price'!J695="","",'Firm Fixed Price'!J695)</f>
        <v/>
      </c>
      <c r="L281" s="85"/>
      <c r="M281" s="86"/>
      <c r="N281" s="73"/>
      <c r="O281" s="73"/>
      <c r="P281" s="73"/>
    </row>
    <row r="282" spans="1:16" ht="18.600000000000001" hidden="1" customHeight="1" x14ac:dyDescent="0.25">
      <c r="A282" s="390" t="str">
        <f>'Base Period'!A282</f>
        <v/>
      </c>
      <c r="B282" s="391" t="str">
        <f>'Base Period'!B282</f>
        <v/>
      </c>
      <c r="C282" s="335">
        <f>IF('Firm Fixed Price'!C696="","",'Firm Fixed Price'!C696)</f>
        <v>0</v>
      </c>
      <c r="D282" s="335" t="str">
        <f>IF('Firm Fixed Price'!G696="","",'Firm Fixed Price'!G696)</f>
        <v/>
      </c>
      <c r="E282" s="335" t="str">
        <f>IF('Firm Fixed Price'!H696="","",'Firm Fixed Price'!H696)</f>
        <v/>
      </c>
      <c r="F282" s="392">
        <f>IF('Firm Fixed Price'!E696="","",'Firm Fixed Price'!E696)</f>
        <v>0</v>
      </c>
      <c r="G282" s="392">
        <f>IF('Firm Fixed Price'!F696="","",'Firm Fixed Price'!F696)</f>
        <v>0</v>
      </c>
      <c r="H282" s="392" t="str">
        <f>IF('Firm Fixed Price'!I696="","",'Firm Fixed Price'!I696)</f>
        <v/>
      </c>
      <c r="I282" s="393" t="str">
        <f>IF('Firm Fixed Price'!J696="","",'Firm Fixed Price'!J696)</f>
        <v/>
      </c>
      <c r="L282" s="85"/>
      <c r="M282" s="86"/>
      <c r="N282" s="73"/>
      <c r="O282" s="73"/>
      <c r="P282" s="73"/>
    </row>
    <row r="283" spans="1:16" ht="18.600000000000001" hidden="1" customHeight="1" x14ac:dyDescent="0.25">
      <c r="A283" s="390" t="str">
        <f>'Base Period'!A283</f>
        <v/>
      </c>
      <c r="B283" s="391" t="str">
        <f>'Base Period'!B283</f>
        <v/>
      </c>
      <c r="C283" s="335">
        <f>IF('Firm Fixed Price'!C697="","",'Firm Fixed Price'!C697)</f>
        <v>0</v>
      </c>
      <c r="D283" s="335" t="str">
        <f>IF('Firm Fixed Price'!G697="","",'Firm Fixed Price'!G697)</f>
        <v/>
      </c>
      <c r="E283" s="335" t="str">
        <f>IF('Firm Fixed Price'!H697="","",'Firm Fixed Price'!H697)</f>
        <v/>
      </c>
      <c r="F283" s="392">
        <f>IF('Firm Fixed Price'!E697="","",'Firm Fixed Price'!E697)</f>
        <v>0</v>
      </c>
      <c r="G283" s="392">
        <f>IF('Firm Fixed Price'!F697="","",'Firm Fixed Price'!F697)</f>
        <v>0</v>
      </c>
      <c r="H283" s="392" t="str">
        <f>IF('Firm Fixed Price'!I697="","",'Firm Fixed Price'!I697)</f>
        <v/>
      </c>
      <c r="I283" s="393" t="str">
        <f>IF('Firm Fixed Price'!J697="","",'Firm Fixed Price'!J697)</f>
        <v/>
      </c>
      <c r="L283" s="85"/>
      <c r="M283" s="86"/>
      <c r="N283" s="73"/>
      <c r="O283" s="73"/>
      <c r="P283" s="73"/>
    </row>
    <row r="284" spans="1:16" ht="18.600000000000001" hidden="1" customHeight="1" x14ac:dyDescent="0.25">
      <c r="A284" s="390" t="str">
        <f>'Base Period'!A284</f>
        <v/>
      </c>
      <c r="B284" s="391" t="str">
        <f>'Base Period'!B284</f>
        <v/>
      </c>
      <c r="C284" s="335">
        <f>IF('Firm Fixed Price'!C698="","",'Firm Fixed Price'!C698)</f>
        <v>0</v>
      </c>
      <c r="D284" s="335" t="str">
        <f>IF('Firm Fixed Price'!G698="","",'Firm Fixed Price'!G698)</f>
        <v/>
      </c>
      <c r="E284" s="335" t="str">
        <f>IF('Firm Fixed Price'!H698="","",'Firm Fixed Price'!H698)</f>
        <v/>
      </c>
      <c r="F284" s="392">
        <f>IF('Firm Fixed Price'!E698="","",'Firm Fixed Price'!E698)</f>
        <v>0</v>
      </c>
      <c r="G284" s="392">
        <f>IF('Firm Fixed Price'!F698="","",'Firm Fixed Price'!F698)</f>
        <v>0</v>
      </c>
      <c r="H284" s="392" t="str">
        <f>IF('Firm Fixed Price'!I698="","",'Firm Fixed Price'!I698)</f>
        <v/>
      </c>
      <c r="I284" s="393" t="str">
        <f>IF('Firm Fixed Price'!J698="","",'Firm Fixed Price'!J698)</f>
        <v/>
      </c>
      <c r="L284" s="85"/>
      <c r="M284" s="86"/>
      <c r="N284" s="73"/>
      <c r="O284" s="73"/>
      <c r="P284" s="73"/>
    </row>
    <row r="285" spans="1:16" ht="18.600000000000001" hidden="1" customHeight="1" x14ac:dyDescent="0.25">
      <c r="A285" s="390" t="str">
        <f>'Base Period'!A285</f>
        <v/>
      </c>
      <c r="B285" s="391" t="str">
        <f>'Base Period'!B285</f>
        <v/>
      </c>
      <c r="C285" s="335">
        <f>IF('Firm Fixed Price'!C699="","",'Firm Fixed Price'!C699)</f>
        <v>0</v>
      </c>
      <c r="D285" s="335" t="str">
        <f>IF('Firm Fixed Price'!G699="","",'Firm Fixed Price'!G699)</f>
        <v/>
      </c>
      <c r="E285" s="335" t="str">
        <f>IF('Firm Fixed Price'!H699="","",'Firm Fixed Price'!H699)</f>
        <v/>
      </c>
      <c r="F285" s="392">
        <f>IF('Firm Fixed Price'!E699="","",'Firm Fixed Price'!E699)</f>
        <v>0</v>
      </c>
      <c r="G285" s="392">
        <f>IF('Firm Fixed Price'!F699="","",'Firm Fixed Price'!F699)</f>
        <v>0</v>
      </c>
      <c r="H285" s="392" t="str">
        <f>IF('Firm Fixed Price'!I699="","",'Firm Fixed Price'!I699)</f>
        <v/>
      </c>
      <c r="I285" s="393" t="str">
        <f>IF('Firm Fixed Price'!J699="","",'Firm Fixed Price'!J699)</f>
        <v/>
      </c>
      <c r="L285" s="85"/>
      <c r="M285" s="86"/>
      <c r="N285" s="73"/>
      <c r="O285" s="73"/>
      <c r="P285" s="73"/>
    </row>
    <row r="286" spans="1:16" ht="18.600000000000001" hidden="1" customHeight="1" x14ac:dyDescent="0.25">
      <c r="A286" s="390" t="str">
        <f>'Base Period'!A286</f>
        <v/>
      </c>
      <c r="B286" s="391" t="str">
        <f>'Base Period'!B286</f>
        <v/>
      </c>
      <c r="C286" s="335">
        <f>IF('Firm Fixed Price'!C700="","",'Firm Fixed Price'!C700)</f>
        <v>0</v>
      </c>
      <c r="D286" s="335" t="str">
        <f>IF('Firm Fixed Price'!G700="","",'Firm Fixed Price'!G700)</f>
        <v/>
      </c>
      <c r="E286" s="335" t="str">
        <f>IF('Firm Fixed Price'!H700="","",'Firm Fixed Price'!H700)</f>
        <v/>
      </c>
      <c r="F286" s="392">
        <f>IF('Firm Fixed Price'!E700="","",'Firm Fixed Price'!E700)</f>
        <v>0</v>
      </c>
      <c r="G286" s="392">
        <f>IF('Firm Fixed Price'!F700="","",'Firm Fixed Price'!F700)</f>
        <v>0</v>
      </c>
      <c r="H286" s="392" t="str">
        <f>IF('Firm Fixed Price'!I700="","",'Firm Fixed Price'!I700)</f>
        <v/>
      </c>
      <c r="I286" s="393" t="str">
        <f>IF('Firm Fixed Price'!J700="","",'Firm Fixed Price'!J700)</f>
        <v/>
      </c>
      <c r="L286" s="85"/>
      <c r="M286" s="86"/>
      <c r="N286" s="73"/>
      <c r="O286" s="73"/>
      <c r="P286" s="73"/>
    </row>
    <row r="287" spans="1:16" ht="18.600000000000001" hidden="1" customHeight="1" x14ac:dyDescent="0.25">
      <c r="A287" s="390" t="str">
        <f>'Base Period'!A287</f>
        <v/>
      </c>
      <c r="B287" s="391" t="str">
        <f>'Base Period'!B287</f>
        <v/>
      </c>
      <c r="C287" s="335">
        <f>IF('Firm Fixed Price'!C701="","",'Firm Fixed Price'!C701)</f>
        <v>0</v>
      </c>
      <c r="D287" s="335" t="str">
        <f>IF('Firm Fixed Price'!G701="","",'Firm Fixed Price'!G701)</f>
        <v/>
      </c>
      <c r="E287" s="335" t="str">
        <f>IF('Firm Fixed Price'!H701="","",'Firm Fixed Price'!H701)</f>
        <v/>
      </c>
      <c r="F287" s="392">
        <f>IF('Firm Fixed Price'!E701="","",'Firm Fixed Price'!E701)</f>
        <v>0</v>
      </c>
      <c r="G287" s="392">
        <f>IF('Firm Fixed Price'!F701="","",'Firm Fixed Price'!F701)</f>
        <v>0</v>
      </c>
      <c r="H287" s="392" t="str">
        <f>IF('Firm Fixed Price'!I701="","",'Firm Fixed Price'!I701)</f>
        <v/>
      </c>
      <c r="I287" s="393" t="str">
        <f>IF('Firm Fixed Price'!J701="","",'Firm Fixed Price'!J701)</f>
        <v/>
      </c>
      <c r="L287" s="85"/>
      <c r="M287" s="86"/>
      <c r="N287" s="73"/>
      <c r="O287" s="73"/>
      <c r="P287" s="73"/>
    </row>
    <row r="288" spans="1:16" ht="18.600000000000001" hidden="1" customHeight="1" x14ac:dyDescent="0.25">
      <c r="A288" s="390" t="str">
        <f>'Base Period'!A288</f>
        <v/>
      </c>
      <c r="B288" s="391" t="str">
        <f>'Base Period'!B288</f>
        <v/>
      </c>
      <c r="C288" s="335">
        <f>IF('Firm Fixed Price'!C702="","",'Firm Fixed Price'!C702)</f>
        <v>0</v>
      </c>
      <c r="D288" s="335" t="str">
        <f>IF('Firm Fixed Price'!G702="","",'Firm Fixed Price'!G702)</f>
        <v/>
      </c>
      <c r="E288" s="335" t="str">
        <f>IF('Firm Fixed Price'!H702="","",'Firm Fixed Price'!H702)</f>
        <v/>
      </c>
      <c r="F288" s="392">
        <f>IF('Firm Fixed Price'!E702="","",'Firm Fixed Price'!E702)</f>
        <v>0</v>
      </c>
      <c r="G288" s="392">
        <f>IF('Firm Fixed Price'!F702="","",'Firm Fixed Price'!F702)</f>
        <v>0</v>
      </c>
      <c r="H288" s="392" t="str">
        <f>IF('Firm Fixed Price'!I702="","",'Firm Fixed Price'!I702)</f>
        <v/>
      </c>
      <c r="I288" s="393" t="str">
        <f>IF('Firm Fixed Price'!J702="","",'Firm Fixed Price'!J702)</f>
        <v/>
      </c>
      <c r="L288" s="85"/>
      <c r="M288" s="86"/>
      <c r="N288" s="73"/>
      <c r="O288" s="73"/>
      <c r="P288" s="73"/>
    </row>
    <row r="289" spans="1:16" ht="18.600000000000001" hidden="1" customHeight="1" x14ac:dyDescent="0.25">
      <c r="A289" s="390" t="str">
        <f>'Base Period'!A289</f>
        <v/>
      </c>
      <c r="B289" s="391" t="str">
        <f>'Base Period'!B289</f>
        <v/>
      </c>
      <c r="C289" s="335">
        <f>IF('Firm Fixed Price'!C703="","",'Firm Fixed Price'!C703)</f>
        <v>0</v>
      </c>
      <c r="D289" s="335" t="str">
        <f>IF('Firm Fixed Price'!G703="","",'Firm Fixed Price'!G703)</f>
        <v/>
      </c>
      <c r="E289" s="335" t="str">
        <f>IF('Firm Fixed Price'!H703="","",'Firm Fixed Price'!H703)</f>
        <v/>
      </c>
      <c r="F289" s="392">
        <f>IF('Firm Fixed Price'!E703="","",'Firm Fixed Price'!E703)</f>
        <v>0</v>
      </c>
      <c r="G289" s="392">
        <f>IF('Firm Fixed Price'!F703="","",'Firm Fixed Price'!F703)</f>
        <v>0</v>
      </c>
      <c r="H289" s="392" t="str">
        <f>IF('Firm Fixed Price'!I703="","",'Firm Fixed Price'!I703)</f>
        <v/>
      </c>
      <c r="I289" s="393" t="str">
        <f>IF('Firm Fixed Price'!J703="","",'Firm Fixed Price'!J703)</f>
        <v/>
      </c>
      <c r="L289" s="85"/>
      <c r="M289" s="86"/>
      <c r="N289" s="73"/>
      <c r="O289" s="73"/>
      <c r="P289" s="73"/>
    </row>
    <row r="290" spans="1:16" ht="18.600000000000001" hidden="1" customHeight="1" x14ac:dyDescent="0.25">
      <c r="A290" s="390" t="str">
        <f>'Base Period'!A290</f>
        <v/>
      </c>
      <c r="B290" s="391" t="str">
        <f>'Base Period'!B290</f>
        <v/>
      </c>
      <c r="C290" s="335">
        <f>IF('Firm Fixed Price'!C704="","",'Firm Fixed Price'!C704)</f>
        <v>0</v>
      </c>
      <c r="D290" s="335" t="str">
        <f>IF('Firm Fixed Price'!G704="","",'Firm Fixed Price'!G704)</f>
        <v/>
      </c>
      <c r="E290" s="335" t="str">
        <f>IF('Firm Fixed Price'!H704="","",'Firm Fixed Price'!H704)</f>
        <v/>
      </c>
      <c r="F290" s="392">
        <f>IF('Firm Fixed Price'!E704="","",'Firm Fixed Price'!E704)</f>
        <v>0</v>
      </c>
      <c r="G290" s="392">
        <f>IF('Firm Fixed Price'!F704="","",'Firm Fixed Price'!F704)</f>
        <v>0</v>
      </c>
      <c r="H290" s="392" t="str">
        <f>IF('Firm Fixed Price'!I704="","",'Firm Fixed Price'!I704)</f>
        <v/>
      </c>
      <c r="I290" s="393" t="str">
        <f>IF('Firm Fixed Price'!J704="","",'Firm Fixed Price'!J704)</f>
        <v/>
      </c>
      <c r="L290" s="85"/>
      <c r="M290" s="86"/>
      <c r="N290" s="73"/>
      <c r="O290" s="73"/>
      <c r="P290" s="73"/>
    </row>
    <row r="291" spans="1:16" ht="18.600000000000001" hidden="1" customHeight="1" x14ac:dyDescent="0.25">
      <c r="A291" s="390" t="str">
        <f>'Base Period'!A291</f>
        <v/>
      </c>
      <c r="B291" s="391" t="str">
        <f>'Base Period'!B291</f>
        <v/>
      </c>
      <c r="C291" s="335">
        <f>IF('Firm Fixed Price'!C705="","",'Firm Fixed Price'!C705)</f>
        <v>0</v>
      </c>
      <c r="D291" s="335" t="str">
        <f>IF('Firm Fixed Price'!G705="","",'Firm Fixed Price'!G705)</f>
        <v/>
      </c>
      <c r="E291" s="335" t="str">
        <f>IF('Firm Fixed Price'!H705="","",'Firm Fixed Price'!H705)</f>
        <v/>
      </c>
      <c r="F291" s="392">
        <f>IF('Firm Fixed Price'!E705="","",'Firm Fixed Price'!E705)</f>
        <v>0</v>
      </c>
      <c r="G291" s="392">
        <f>IF('Firm Fixed Price'!F705="","",'Firm Fixed Price'!F705)</f>
        <v>0</v>
      </c>
      <c r="H291" s="392" t="str">
        <f>IF('Firm Fixed Price'!I705="","",'Firm Fixed Price'!I705)</f>
        <v/>
      </c>
      <c r="I291" s="393" t="str">
        <f>IF('Firm Fixed Price'!J705="","",'Firm Fixed Price'!J705)</f>
        <v/>
      </c>
      <c r="L291" s="85"/>
      <c r="M291" s="86"/>
      <c r="N291" s="73"/>
      <c r="O291" s="73"/>
      <c r="P291" s="73"/>
    </row>
    <row r="292" spans="1:16" ht="18.600000000000001" hidden="1" customHeight="1" x14ac:dyDescent="0.25">
      <c r="A292" s="390" t="str">
        <f>'Base Period'!A292</f>
        <v/>
      </c>
      <c r="B292" s="391" t="str">
        <f>'Base Period'!B292</f>
        <v/>
      </c>
      <c r="C292" s="335">
        <f>IF('Firm Fixed Price'!C706="","",'Firm Fixed Price'!C706)</f>
        <v>0</v>
      </c>
      <c r="D292" s="335" t="str">
        <f>IF('Firm Fixed Price'!G706="","",'Firm Fixed Price'!G706)</f>
        <v/>
      </c>
      <c r="E292" s="335" t="str">
        <f>IF('Firm Fixed Price'!H706="","",'Firm Fixed Price'!H706)</f>
        <v/>
      </c>
      <c r="F292" s="392">
        <f>IF('Firm Fixed Price'!E706="","",'Firm Fixed Price'!E706)</f>
        <v>0</v>
      </c>
      <c r="G292" s="392">
        <f>IF('Firm Fixed Price'!F706="","",'Firm Fixed Price'!F706)</f>
        <v>0</v>
      </c>
      <c r="H292" s="392" t="str">
        <f>IF('Firm Fixed Price'!I706="","",'Firm Fixed Price'!I706)</f>
        <v/>
      </c>
      <c r="I292" s="393" t="str">
        <f>IF('Firm Fixed Price'!J706="","",'Firm Fixed Price'!J706)</f>
        <v/>
      </c>
      <c r="L292" s="85"/>
      <c r="M292" s="86"/>
      <c r="N292" s="73"/>
      <c r="O292" s="73"/>
      <c r="P292" s="73"/>
    </row>
    <row r="293" spans="1:16" ht="18.600000000000001" hidden="1" customHeight="1" x14ac:dyDescent="0.25">
      <c r="A293" s="390" t="str">
        <f>'Base Period'!A293</f>
        <v/>
      </c>
      <c r="B293" s="391" t="str">
        <f>'Base Period'!B293</f>
        <v/>
      </c>
      <c r="C293" s="335">
        <f>IF('Firm Fixed Price'!C707="","",'Firm Fixed Price'!C707)</f>
        <v>0</v>
      </c>
      <c r="D293" s="335" t="str">
        <f>IF('Firm Fixed Price'!G707="","",'Firm Fixed Price'!G707)</f>
        <v/>
      </c>
      <c r="E293" s="335" t="str">
        <f>IF('Firm Fixed Price'!H707="","",'Firm Fixed Price'!H707)</f>
        <v/>
      </c>
      <c r="F293" s="392">
        <f>IF('Firm Fixed Price'!E707="","",'Firm Fixed Price'!E707)</f>
        <v>0</v>
      </c>
      <c r="G293" s="392">
        <f>IF('Firm Fixed Price'!F707="","",'Firm Fixed Price'!F707)</f>
        <v>0</v>
      </c>
      <c r="H293" s="392" t="str">
        <f>IF('Firm Fixed Price'!I707="","",'Firm Fixed Price'!I707)</f>
        <v/>
      </c>
      <c r="I293" s="393" t="str">
        <f>IF('Firm Fixed Price'!J707="","",'Firm Fixed Price'!J707)</f>
        <v/>
      </c>
      <c r="L293" s="85"/>
      <c r="M293" s="86"/>
      <c r="N293" s="73"/>
      <c r="O293" s="73"/>
      <c r="P293" s="73"/>
    </row>
    <row r="294" spans="1:16" ht="18.600000000000001" hidden="1" customHeight="1" x14ac:dyDescent="0.25">
      <c r="A294" s="390" t="str">
        <f>'Base Period'!A294</f>
        <v/>
      </c>
      <c r="B294" s="391" t="str">
        <f>'Base Period'!B294</f>
        <v/>
      </c>
      <c r="C294" s="335">
        <f>IF('Firm Fixed Price'!C708="","",'Firm Fixed Price'!C708)</f>
        <v>0</v>
      </c>
      <c r="D294" s="335" t="str">
        <f>IF('Firm Fixed Price'!G708="","",'Firm Fixed Price'!G708)</f>
        <v/>
      </c>
      <c r="E294" s="335" t="str">
        <f>IF('Firm Fixed Price'!H708="","",'Firm Fixed Price'!H708)</f>
        <v/>
      </c>
      <c r="F294" s="392">
        <f>IF('Firm Fixed Price'!E708="","",'Firm Fixed Price'!E708)</f>
        <v>0</v>
      </c>
      <c r="G294" s="392">
        <f>IF('Firm Fixed Price'!F708="","",'Firm Fixed Price'!F708)</f>
        <v>0</v>
      </c>
      <c r="H294" s="392" t="str">
        <f>IF('Firm Fixed Price'!I708="","",'Firm Fixed Price'!I708)</f>
        <v/>
      </c>
      <c r="I294" s="393" t="str">
        <f>IF('Firm Fixed Price'!J708="","",'Firm Fixed Price'!J708)</f>
        <v/>
      </c>
      <c r="L294" s="85"/>
      <c r="M294" s="86"/>
      <c r="N294" s="73"/>
      <c r="O294" s="73"/>
      <c r="P294" s="73"/>
    </row>
    <row r="295" spans="1:16" ht="18.600000000000001" hidden="1" customHeight="1" x14ac:dyDescent="0.25">
      <c r="A295" s="390" t="str">
        <f>'Base Period'!A295</f>
        <v/>
      </c>
      <c r="B295" s="391" t="str">
        <f>'Base Period'!B295</f>
        <v/>
      </c>
      <c r="C295" s="335">
        <f>IF('Firm Fixed Price'!C709="","",'Firm Fixed Price'!C709)</f>
        <v>0</v>
      </c>
      <c r="D295" s="335" t="str">
        <f>IF('Firm Fixed Price'!G709="","",'Firm Fixed Price'!G709)</f>
        <v/>
      </c>
      <c r="E295" s="335" t="str">
        <f>IF('Firm Fixed Price'!H709="","",'Firm Fixed Price'!H709)</f>
        <v/>
      </c>
      <c r="F295" s="392">
        <f>IF('Firm Fixed Price'!E709="","",'Firm Fixed Price'!E709)</f>
        <v>0</v>
      </c>
      <c r="G295" s="392">
        <f>IF('Firm Fixed Price'!F709="","",'Firm Fixed Price'!F709)</f>
        <v>0</v>
      </c>
      <c r="H295" s="392" t="str">
        <f>IF('Firm Fixed Price'!I709="","",'Firm Fixed Price'!I709)</f>
        <v/>
      </c>
      <c r="I295" s="393" t="str">
        <f>IF('Firm Fixed Price'!J709="","",'Firm Fixed Price'!J709)</f>
        <v/>
      </c>
      <c r="L295" s="85"/>
      <c r="M295" s="86"/>
      <c r="N295" s="73"/>
      <c r="O295" s="73"/>
      <c r="P295" s="73"/>
    </row>
    <row r="296" spans="1:16" ht="18.600000000000001" hidden="1" customHeight="1" x14ac:dyDescent="0.25">
      <c r="A296" s="390" t="str">
        <f>'Base Period'!A296</f>
        <v/>
      </c>
      <c r="B296" s="391" t="str">
        <f>'Base Period'!B296</f>
        <v/>
      </c>
      <c r="C296" s="335">
        <f>IF('Firm Fixed Price'!C710="","",'Firm Fixed Price'!C710)</f>
        <v>0</v>
      </c>
      <c r="D296" s="335" t="str">
        <f>IF('Firm Fixed Price'!G710="","",'Firm Fixed Price'!G710)</f>
        <v/>
      </c>
      <c r="E296" s="335" t="str">
        <f>IF('Firm Fixed Price'!H710="","",'Firm Fixed Price'!H710)</f>
        <v/>
      </c>
      <c r="F296" s="392">
        <f>IF('Firm Fixed Price'!E710="","",'Firm Fixed Price'!E710)</f>
        <v>0</v>
      </c>
      <c r="G296" s="392">
        <f>IF('Firm Fixed Price'!F710="","",'Firm Fixed Price'!F710)</f>
        <v>0</v>
      </c>
      <c r="H296" s="392" t="str">
        <f>IF('Firm Fixed Price'!I710="","",'Firm Fixed Price'!I710)</f>
        <v/>
      </c>
      <c r="I296" s="393" t="str">
        <f>IF('Firm Fixed Price'!J710="","",'Firm Fixed Price'!J710)</f>
        <v/>
      </c>
      <c r="L296" s="85"/>
      <c r="M296" s="86"/>
      <c r="N296" s="73"/>
      <c r="O296" s="73"/>
      <c r="P296" s="73"/>
    </row>
    <row r="297" spans="1:16" ht="18.600000000000001" hidden="1" customHeight="1" x14ac:dyDescent="0.25">
      <c r="A297" s="390" t="str">
        <f>'Base Period'!A297</f>
        <v/>
      </c>
      <c r="B297" s="391" t="str">
        <f>'Base Period'!B297</f>
        <v/>
      </c>
      <c r="C297" s="335">
        <f>IF('Firm Fixed Price'!C711="","",'Firm Fixed Price'!C711)</f>
        <v>0</v>
      </c>
      <c r="D297" s="335" t="str">
        <f>IF('Firm Fixed Price'!G711="","",'Firm Fixed Price'!G711)</f>
        <v/>
      </c>
      <c r="E297" s="335" t="str">
        <f>IF('Firm Fixed Price'!H711="","",'Firm Fixed Price'!H711)</f>
        <v/>
      </c>
      <c r="F297" s="392">
        <f>IF('Firm Fixed Price'!E711="","",'Firm Fixed Price'!E711)</f>
        <v>0</v>
      </c>
      <c r="G297" s="392">
        <f>IF('Firm Fixed Price'!F711="","",'Firm Fixed Price'!F711)</f>
        <v>0</v>
      </c>
      <c r="H297" s="392" t="str">
        <f>IF('Firm Fixed Price'!I711="","",'Firm Fixed Price'!I711)</f>
        <v/>
      </c>
      <c r="I297" s="393" t="str">
        <f>IF('Firm Fixed Price'!J711="","",'Firm Fixed Price'!J711)</f>
        <v/>
      </c>
      <c r="L297" s="85"/>
      <c r="M297" s="86"/>
      <c r="N297" s="73"/>
      <c r="O297" s="73"/>
      <c r="P297" s="73"/>
    </row>
    <row r="298" spans="1:16" ht="18.600000000000001" hidden="1" customHeight="1" x14ac:dyDescent="0.25">
      <c r="A298" s="390" t="str">
        <f>'Base Period'!A298</f>
        <v/>
      </c>
      <c r="B298" s="391" t="str">
        <f>'Base Period'!B298</f>
        <v/>
      </c>
      <c r="C298" s="335">
        <f>IF('Firm Fixed Price'!C712="","",'Firm Fixed Price'!C712)</f>
        <v>0</v>
      </c>
      <c r="D298" s="335" t="str">
        <f>IF('Firm Fixed Price'!G712="","",'Firm Fixed Price'!G712)</f>
        <v/>
      </c>
      <c r="E298" s="335" t="str">
        <f>IF('Firm Fixed Price'!H712="","",'Firm Fixed Price'!H712)</f>
        <v/>
      </c>
      <c r="F298" s="392">
        <f>IF('Firm Fixed Price'!E712="","",'Firm Fixed Price'!E712)</f>
        <v>0</v>
      </c>
      <c r="G298" s="392">
        <f>IF('Firm Fixed Price'!F712="","",'Firm Fixed Price'!F712)</f>
        <v>0</v>
      </c>
      <c r="H298" s="392" t="str">
        <f>IF('Firm Fixed Price'!I712="","",'Firm Fixed Price'!I712)</f>
        <v/>
      </c>
      <c r="I298" s="393" t="str">
        <f>IF('Firm Fixed Price'!J712="","",'Firm Fixed Price'!J712)</f>
        <v/>
      </c>
      <c r="L298" s="85"/>
      <c r="M298" s="86"/>
      <c r="N298" s="73"/>
      <c r="O298" s="73"/>
      <c r="P298" s="73"/>
    </row>
    <row r="299" spans="1:16" ht="18.600000000000001" hidden="1" customHeight="1" x14ac:dyDescent="0.25">
      <c r="A299" s="390" t="str">
        <f>'Base Period'!A299</f>
        <v/>
      </c>
      <c r="B299" s="391" t="str">
        <f>'Base Period'!B299</f>
        <v/>
      </c>
      <c r="C299" s="335">
        <f>IF('Firm Fixed Price'!C713="","",'Firm Fixed Price'!C713)</f>
        <v>0</v>
      </c>
      <c r="D299" s="335" t="str">
        <f>IF('Firm Fixed Price'!G713="","",'Firm Fixed Price'!G713)</f>
        <v/>
      </c>
      <c r="E299" s="335" t="str">
        <f>IF('Firm Fixed Price'!H713="","",'Firm Fixed Price'!H713)</f>
        <v/>
      </c>
      <c r="F299" s="392">
        <f>IF('Firm Fixed Price'!E713="","",'Firm Fixed Price'!E713)</f>
        <v>0</v>
      </c>
      <c r="G299" s="392">
        <f>IF('Firm Fixed Price'!F713="","",'Firm Fixed Price'!F713)</f>
        <v>0</v>
      </c>
      <c r="H299" s="392" t="str">
        <f>IF('Firm Fixed Price'!I713="","",'Firm Fixed Price'!I713)</f>
        <v/>
      </c>
      <c r="I299" s="393" t="str">
        <f>IF('Firm Fixed Price'!J713="","",'Firm Fixed Price'!J713)</f>
        <v/>
      </c>
      <c r="L299" s="85"/>
      <c r="M299" s="86"/>
      <c r="N299" s="73"/>
      <c r="O299" s="73"/>
      <c r="P299" s="73"/>
    </row>
    <row r="300" spans="1:16" ht="18.600000000000001" hidden="1" customHeight="1" x14ac:dyDescent="0.25">
      <c r="A300" s="390" t="str">
        <f>'Base Period'!A300</f>
        <v/>
      </c>
      <c r="B300" s="391" t="str">
        <f>'Base Period'!B300</f>
        <v/>
      </c>
      <c r="C300" s="335">
        <f>IF('Firm Fixed Price'!C714="","",'Firm Fixed Price'!C714)</f>
        <v>0</v>
      </c>
      <c r="D300" s="335" t="str">
        <f>IF('Firm Fixed Price'!G714="","",'Firm Fixed Price'!G714)</f>
        <v/>
      </c>
      <c r="E300" s="335" t="str">
        <f>IF('Firm Fixed Price'!H714="","",'Firm Fixed Price'!H714)</f>
        <v/>
      </c>
      <c r="F300" s="392">
        <f>IF('Firm Fixed Price'!E714="","",'Firm Fixed Price'!E714)</f>
        <v>0</v>
      </c>
      <c r="G300" s="392">
        <f>IF('Firm Fixed Price'!F714="","",'Firm Fixed Price'!F714)</f>
        <v>0</v>
      </c>
      <c r="H300" s="392" t="str">
        <f>IF('Firm Fixed Price'!I714="","",'Firm Fixed Price'!I714)</f>
        <v/>
      </c>
      <c r="I300" s="393" t="str">
        <f>IF('Firm Fixed Price'!J714="","",'Firm Fixed Price'!J714)</f>
        <v/>
      </c>
      <c r="L300" s="85"/>
      <c r="M300" s="86"/>
      <c r="N300" s="73"/>
      <c r="O300" s="73"/>
      <c r="P300" s="73"/>
    </row>
    <row r="301" spans="1:16" ht="18.600000000000001" hidden="1" customHeight="1" x14ac:dyDescent="0.25">
      <c r="A301" s="390" t="str">
        <f>'Base Period'!A301</f>
        <v/>
      </c>
      <c r="B301" s="391" t="str">
        <f>'Base Period'!B301</f>
        <v/>
      </c>
      <c r="C301" s="335">
        <f>IF('Firm Fixed Price'!C715="","",'Firm Fixed Price'!C715)</f>
        <v>0</v>
      </c>
      <c r="D301" s="335" t="str">
        <f>IF('Firm Fixed Price'!G715="","",'Firm Fixed Price'!G715)</f>
        <v/>
      </c>
      <c r="E301" s="335" t="str">
        <f>IF('Firm Fixed Price'!H715="","",'Firm Fixed Price'!H715)</f>
        <v/>
      </c>
      <c r="F301" s="392">
        <f>IF('Firm Fixed Price'!E715="","",'Firm Fixed Price'!E715)</f>
        <v>0</v>
      </c>
      <c r="G301" s="392">
        <f>IF('Firm Fixed Price'!F715="","",'Firm Fixed Price'!F715)</f>
        <v>0</v>
      </c>
      <c r="H301" s="392" t="str">
        <f>IF('Firm Fixed Price'!I715="","",'Firm Fixed Price'!I715)</f>
        <v/>
      </c>
      <c r="I301" s="393" t="str">
        <f>IF('Firm Fixed Price'!J715="","",'Firm Fixed Price'!J715)</f>
        <v/>
      </c>
      <c r="L301" s="85"/>
      <c r="M301" s="86"/>
      <c r="N301" s="73"/>
      <c r="O301" s="73"/>
      <c r="P301" s="73"/>
    </row>
    <row r="302" spans="1:16" ht="18.600000000000001" hidden="1" customHeight="1" x14ac:dyDescent="0.25">
      <c r="A302" s="390" t="str">
        <f>'Base Period'!A302</f>
        <v/>
      </c>
      <c r="B302" s="391" t="str">
        <f>'Base Period'!B302</f>
        <v/>
      </c>
      <c r="C302" s="335">
        <f>IF('Firm Fixed Price'!C716="","",'Firm Fixed Price'!C716)</f>
        <v>0</v>
      </c>
      <c r="D302" s="335" t="str">
        <f>IF('Firm Fixed Price'!G716="","",'Firm Fixed Price'!G716)</f>
        <v/>
      </c>
      <c r="E302" s="335" t="str">
        <f>IF('Firm Fixed Price'!H716="","",'Firm Fixed Price'!H716)</f>
        <v/>
      </c>
      <c r="F302" s="392">
        <f>IF('Firm Fixed Price'!E716="","",'Firm Fixed Price'!E716)</f>
        <v>0</v>
      </c>
      <c r="G302" s="392">
        <f>IF('Firm Fixed Price'!F716="","",'Firm Fixed Price'!F716)</f>
        <v>0</v>
      </c>
      <c r="H302" s="392" t="str">
        <f>IF('Firm Fixed Price'!I716="","",'Firm Fixed Price'!I716)</f>
        <v/>
      </c>
      <c r="I302" s="393" t="str">
        <f>IF('Firm Fixed Price'!J716="","",'Firm Fixed Price'!J716)</f>
        <v/>
      </c>
      <c r="L302" s="85"/>
      <c r="M302" s="86"/>
      <c r="N302" s="73"/>
      <c r="O302" s="73"/>
      <c r="P302" s="73"/>
    </row>
    <row r="303" spans="1:16" ht="18.600000000000001" hidden="1" customHeight="1" x14ac:dyDescent="0.25">
      <c r="A303" s="390" t="str">
        <f>'Base Period'!A303</f>
        <v/>
      </c>
      <c r="B303" s="391" t="str">
        <f>'Base Period'!B303</f>
        <v/>
      </c>
      <c r="C303" s="335">
        <f>IF('Firm Fixed Price'!C717="","",'Firm Fixed Price'!C717)</f>
        <v>0</v>
      </c>
      <c r="D303" s="335" t="str">
        <f>IF('Firm Fixed Price'!G717="","",'Firm Fixed Price'!G717)</f>
        <v/>
      </c>
      <c r="E303" s="335" t="str">
        <f>IF('Firm Fixed Price'!H717="","",'Firm Fixed Price'!H717)</f>
        <v/>
      </c>
      <c r="F303" s="392">
        <f>IF('Firm Fixed Price'!E717="","",'Firm Fixed Price'!E717)</f>
        <v>0</v>
      </c>
      <c r="G303" s="392">
        <f>IF('Firm Fixed Price'!F717="","",'Firm Fixed Price'!F717)</f>
        <v>0</v>
      </c>
      <c r="H303" s="392" t="str">
        <f>IF('Firm Fixed Price'!I717="","",'Firm Fixed Price'!I717)</f>
        <v/>
      </c>
      <c r="I303" s="393" t="str">
        <f>IF('Firm Fixed Price'!J717="","",'Firm Fixed Price'!J717)</f>
        <v/>
      </c>
      <c r="L303" s="85"/>
      <c r="M303" s="86"/>
      <c r="N303" s="73"/>
      <c r="O303" s="73"/>
      <c r="P303" s="73"/>
    </row>
    <row r="304" spans="1:16" ht="18.600000000000001" hidden="1" customHeight="1" x14ac:dyDescent="0.25">
      <c r="A304" s="390" t="str">
        <f>'Base Period'!A304</f>
        <v/>
      </c>
      <c r="B304" s="391" t="str">
        <f>'Base Period'!B304</f>
        <v/>
      </c>
      <c r="C304" s="335">
        <f>IF('Firm Fixed Price'!C718="","",'Firm Fixed Price'!C718)</f>
        <v>0</v>
      </c>
      <c r="D304" s="335" t="str">
        <f>IF('Firm Fixed Price'!G718="","",'Firm Fixed Price'!G718)</f>
        <v/>
      </c>
      <c r="E304" s="335" t="str">
        <f>IF('Firm Fixed Price'!H718="","",'Firm Fixed Price'!H718)</f>
        <v/>
      </c>
      <c r="F304" s="392">
        <f>IF('Firm Fixed Price'!E718="","",'Firm Fixed Price'!E718)</f>
        <v>0</v>
      </c>
      <c r="G304" s="392">
        <f>IF('Firm Fixed Price'!F718="","",'Firm Fixed Price'!F718)</f>
        <v>0</v>
      </c>
      <c r="H304" s="392" t="str">
        <f>IF('Firm Fixed Price'!I718="","",'Firm Fixed Price'!I718)</f>
        <v/>
      </c>
      <c r="I304" s="393" t="str">
        <f>IF('Firm Fixed Price'!J718="","",'Firm Fixed Price'!J718)</f>
        <v/>
      </c>
      <c r="L304" s="85"/>
      <c r="M304" s="86"/>
      <c r="N304" s="73"/>
      <c r="O304" s="73"/>
      <c r="P304" s="73"/>
    </row>
    <row r="305" spans="1:16" ht="18.600000000000001" hidden="1" customHeight="1" x14ac:dyDescent="0.25">
      <c r="A305" s="390" t="str">
        <f>'Base Period'!A305</f>
        <v/>
      </c>
      <c r="B305" s="391" t="str">
        <f>'Base Period'!B305</f>
        <v/>
      </c>
      <c r="C305" s="335">
        <f>IF('Firm Fixed Price'!C719="","",'Firm Fixed Price'!C719)</f>
        <v>0</v>
      </c>
      <c r="D305" s="335" t="str">
        <f>IF('Firm Fixed Price'!G719="","",'Firm Fixed Price'!G719)</f>
        <v/>
      </c>
      <c r="E305" s="335" t="str">
        <f>IF('Firm Fixed Price'!H719="","",'Firm Fixed Price'!H719)</f>
        <v/>
      </c>
      <c r="F305" s="392">
        <f>IF('Firm Fixed Price'!E719="","",'Firm Fixed Price'!E719)</f>
        <v>0</v>
      </c>
      <c r="G305" s="392">
        <f>IF('Firm Fixed Price'!F719="","",'Firm Fixed Price'!F719)</f>
        <v>0</v>
      </c>
      <c r="H305" s="392" t="str">
        <f>IF('Firm Fixed Price'!I719="","",'Firm Fixed Price'!I719)</f>
        <v/>
      </c>
      <c r="I305" s="393" t="str">
        <f>IF('Firm Fixed Price'!J719="","",'Firm Fixed Price'!J719)</f>
        <v/>
      </c>
      <c r="L305" s="85"/>
      <c r="M305" s="86"/>
      <c r="N305" s="73"/>
      <c r="O305" s="73"/>
      <c r="P305" s="73"/>
    </row>
    <row r="306" spans="1:16" ht="18.600000000000001" hidden="1" customHeight="1" x14ac:dyDescent="0.25">
      <c r="A306" s="390" t="str">
        <f>'Base Period'!A306</f>
        <v/>
      </c>
      <c r="B306" s="391" t="str">
        <f>'Base Period'!B306</f>
        <v/>
      </c>
      <c r="C306" s="335">
        <f>IF('Firm Fixed Price'!C720="","",'Firm Fixed Price'!C720)</f>
        <v>0</v>
      </c>
      <c r="D306" s="335" t="str">
        <f>IF('Firm Fixed Price'!G720="","",'Firm Fixed Price'!G720)</f>
        <v/>
      </c>
      <c r="E306" s="335" t="str">
        <f>IF('Firm Fixed Price'!H720="","",'Firm Fixed Price'!H720)</f>
        <v/>
      </c>
      <c r="F306" s="392">
        <f>IF('Firm Fixed Price'!E720="","",'Firm Fixed Price'!E720)</f>
        <v>0</v>
      </c>
      <c r="G306" s="392">
        <f>IF('Firm Fixed Price'!F720="","",'Firm Fixed Price'!F720)</f>
        <v>0</v>
      </c>
      <c r="H306" s="392" t="str">
        <f>IF('Firm Fixed Price'!I720="","",'Firm Fixed Price'!I720)</f>
        <v/>
      </c>
      <c r="I306" s="393" t="str">
        <f>IF('Firm Fixed Price'!J720="","",'Firm Fixed Price'!J720)</f>
        <v/>
      </c>
      <c r="L306" s="85"/>
      <c r="M306" s="86"/>
      <c r="N306" s="73"/>
      <c r="O306" s="73"/>
      <c r="P306" s="73"/>
    </row>
    <row r="307" spans="1:16" ht="18.600000000000001" hidden="1" customHeight="1" x14ac:dyDescent="0.25">
      <c r="A307" s="390" t="str">
        <f>'Base Period'!A307</f>
        <v/>
      </c>
      <c r="B307" s="391" t="str">
        <f>'Base Period'!B307</f>
        <v/>
      </c>
      <c r="C307" s="335">
        <f>IF('Firm Fixed Price'!C721="","",'Firm Fixed Price'!C721)</f>
        <v>0</v>
      </c>
      <c r="D307" s="335" t="str">
        <f>IF('Firm Fixed Price'!G721="","",'Firm Fixed Price'!G721)</f>
        <v/>
      </c>
      <c r="E307" s="335" t="str">
        <f>IF('Firm Fixed Price'!H721="","",'Firm Fixed Price'!H721)</f>
        <v/>
      </c>
      <c r="F307" s="392">
        <f>IF('Firm Fixed Price'!E721="","",'Firm Fixed Price'!E721)</f>
        <v>0</v>
      </c>
      <c r="G307" s="392">
        <f>IF('Firm Fixed Price'!F721="","",'Firm Fixed Price'!F721)</f>
        <v>0</v>
      </c>
      <c r="H307" s="392" t="str">
        <f>IF('Firm Fixed Price'!I721="","",'Firm Fixed Price'!I721)</f>
        <v/>
      </c>
      <c r="I307" s="393" t="str">
        <f>IF('Firm Fixed Price'!J721="","",'Firm Fixed Price'!J721)</f>
        <v/>
      </c>
      <c r="L307" s="85"/>
      <c r="M307" s="86"/>
      <c r="N307" s="73"/>
      <c r="O307" s="73"/>
      <c r="P307" s="73"/>
    </row>
    <row r="308" spans="1:16" ht="18.600000000000001" hidden="1" customHeight="1" x14ac:dyDescent="0.25">
      <c r="A308" s="390" t="str">
        <f>'Base Period'!A308</f>
        <v/>
      </c>
      <c r="B308" s="391" t="str">
        <f>'Base Period'!B308</f>
        <v/>
      </c>
      <c r="C308" s="335">
        <f>IF('Firm Fixed Price'!C722="","",'Firm Fixed Price'!C722)</f>
        <v>0</v>
      </c>
      <c r="D308" s="335" t="str">
        <f>IF('Firm Fixed Price'!G722="","",'Firm Fixed Price'!G722)</f>
        <v/>
      </c>
      <c r="E308" s="335" t="str">
        <f>IF('Firm Fixed Price'!H722="","",'Firm Fixed Price'!H722)</f>
        <v/>
      </c>
      <c r="F308" s="392">
        <f>IF('Firm Fixed Price'!E722="","",'Firm Fixed Price'!E722)</f>
        <v>0</v>
      </c>
      <c r="G308" s="392">
        <f>IF('Firm Fixed Price'!F722="","",'Firm Fixed Price'!F722)</f>
        <v>0</v>
      </c>
      <c r="H308" s="392" t="str">
        <f>IF('Firm Fixed Price'!I722="","",'Firm Fixed Price'!I722)</f>
        <v/>
      </c>
      <c r="I308" s="393" t="str">
        <f>IF('Firm Fixed Price'!J722="","",'Firm Fixed Price'!J722)</f>
        <v/>
      </c>
      <c r="L308" s="85"/>
      <c r="M308" s="86"/>
      <c r="N308" s="73"/>
      <c r="O308" s="73"/>
      <c r="P308" s="73"/>
    </row>
    <row r="309" spans="1:16" ht="18.600000000000001" hidden="1" customHeight="1" x14ac:dyDescent="0.25">
      <c r="A309" s="390" t="str">
        <f>'Base Period'!A309</f>
        <v/>
      </c>
      <c r="B309" s="391" t="str">
        <f>'Base Period'!B309</f>
        <v/>
      </c>
      <c r="C309" s="335">
        <f>IF('Firm Fixed Price'!C723="","",'Firm Fixed Price'!C723)</f>
        <v>0</v>
      </c>
      <c r="D309" s="335" t="str">
        <f>IF('Firm Fixed Price'!G723="","",'Firm Fixed Price'!G723)</f>
        <v/>
      </c>
      <c r="E309" s="335" t="str">
        <f>IF('Firm Fixed Price'!H723="","",'Firm Fixed Price'!H723)</f>
        <v/>
      </c>
      <c r="F309" s="392">
        <f>IF('Firm Fixed Price'!E723="","",'Firm Fixed Price'!E723)</f>
        <v>0</v>
      </c>
      <c r="G309" s="392">
        <f>IF('Firm Fixed Price'!F723="","",'Firm Fixed Price'!F723)</f>
        <v>0</v>
      </c>
      <c r="H309" s="392" t="str">
        <f>IF('Firm Fixed Price'!I723="","",'Firm Fixed Price'!I723)</f>
        <v/>
      </c>
      <c r="I309" s="393" t="str">
        <f>IF('Firm Fixed Price'!J723="","",'Firm Fixed Price'!J723)</f>
        <v/>
      </c>
      <c r="L309" s="85"/>
      <c r="M309" s="86"/>
      <c r="N309" s="73"/>
      <c r="O309" s="73"/>
      <c r="P309" s="73"/>
    </row>
    <row r="310" spans="1:16" ht="18.600000000000001" hidden="1" customHeight="1" x14ac:dyDescent="0.25">
      <c r="A310" s="390" t="str">
        <f>'Base Period'!A310</f>
        <v/>
      </c>
      <c r="B310" s="391" t="str">
        <f>'Base Period'!B310</f>
        <v/>
      </c>
      <c r="C310" s="335">
        <f>IF('Firm Fixed Price'!C724="","",'Firm Fixed Price'!C724)</f>
        <v>0</v>
      </c>
      <c r="D310" s="335" t="str">
        <f>IF('Firm Fixed Price'!G724="","",'Firm Fixed Price'!G724)</f>
        <v/>
      </c>
      <c r="E310" s="335" t="str">
        <f>IF('Firm Fixed Price'!H724="","",'Firm Fixed Price'!H724)</f>
        <v/>
      </c>
      <c r="F310" s="392">
        <f>IF('Firm Fixed Price'!E724="","",'Firm Fixed Price'!E724)</f>
        <v>0</v>
      </c>
      <c r="G310" s="392">
        <f>IF('Firm Fixed Price'!F724="","",'Firm Fixed Price'!F724)</f>
        <v>0</v>
      </c>
      <c r="H310" s="392" t="str">
        <f>IF('Firm Fixed Price'!I724="","",'Firm Fixed Price'!I724)</f>
        <v/>
      </c>
      <c r="I310" s="393" t="str">
        <f>IF('Firm Fixed Price'!J724="","",'Firm Fixed Price'!J724)</f>
        <v/>
      </c>
      <c r="L310" s="85"/>
      <c r="M310" s="86"/>
      <c r="N310" s="73"/>
      <c r="O310" s="73"/>
      <c r="P310" s="73"/>
    </row>
    <row r="311" spans="1:16" ht="18.600000000000001" hidden="1" customHeight="1" x14ac:dyDescent="0.25">
      <c r="A311" s="390" t="str">
        <f>'Base Period'!A311</f>
        <v/>
      </c>
      <c r="B311" s="391" t="str">
        <f>'Base Period'!B311</f>
        <v/>
      </c>
      <c r="C311" s="335">
        <f>IF('Firm Fixed Price'!C725="","",'Firm Fixed Price'!C725)</f>
        <v>0</v>
      </c>
      <c r="D311" s="335" t="str">
        <f>IF('Firm Fixed Price'!G725="","",'Firm Fixed Price'!G725)</f>
        <v/>
      </c>
      <c r="E311" s="335" t="str">
        <f>IF('Firm Fixed Price'!H725="","",'Firm Fixed Price'!H725)</f>
        <v/>
      </c>
      <c r="F311" s="392">
        <f>IF('Firm Fixed Price'!E725="","",'Firm Fixed Price'!E725)</f>
        <v>0</v>
      </c>
      <c r="G311" s="392">
        <f>IF('Firm Fixed Price'!F725="","",'Firm Fixed Price'!F725)</f>
        <v>0</v>
      </c>
      <c r="H311" s="392" t="str">
        <f>IF('Firm Fixed Price'!I725="","",'Firm Fixed Price'!I725)</f>
        <v/>
      </c>
      <c r="I311" s="393" t="str">
        <f>IF('Firm Fixed Price'!J725="","",'Firm Fixed Price'!J725)</f>
        <v/>
      </c>
      <c r="L311" s="85"/>
      <c r="M311" s="86"/>
      <c r="N311" s="73"/>
      <c r="O311" s="73"/>
      <c r="P311" s="73"/>
    </row>
    <row r="312" spans="1:16" ht="18.600000000000001" hidden="1" customHeight="1" x14ac:dyDescent="0.25">
      <c r="A312" s="390" t="str">
        <f>'Base Period'!A312</f>
        <v/>
      </c>
      <c r="B312" s="391" t="str">
        <f>'Base Period'!B312</f>
        <v/>
      </c>
      <c r="C312" s="335">
        <f>IF('Firm Fixed Price'!C726="","",'Firm Fixed Price'!C726)</f>
        <v>0</v>
      </c>
      <c r="D312" s="335" t="str">
        <f>IF('Firm Fixed Price'!G726="","",'Firm Fixed Price'!G726)</f>
        <v/>
      </c>
      <c r="E312" s="335" t="str">
        <f>IF('Firm Fixed Price'!H726="","",'Firm Fixed Price'!H726)</f>
        <v/>
      </c>
      <c r="F312" s="392">
        <f>IF('Firm Fixed Price'!E726="","",'Firm Fixed Price'!E726)</f>
        <v>0</v>
      </c>
      <c r="G312" s="392">
        <f>IF('Firm Fixed Price'!F726="","",'Firm Fixed Price'!F726)</f>
        <v>0</v>
      </c>
      <c r="H312" s="392" t="str">
        <f>IF('Firm Fixed Price'!I726="","",'Firm Fixed Price'!I726)</f>
        <v/>
      </c>
      <c r="I312" s="393" t="str">
        <f>IF('Firm Fixed Price'!J726="","",'Firm Fixed Price'!J726)</f>
        <v/>
      </c>
      <c r="L312" s="85"/>
      <c r="M312" s="86"/>
      <c r="N312" s="73"/>
      <c r="O312" s="73"/>
      <c r="P312" s="73"/>
    </row>
    <row r="313" spans="1:16" ht="18.600000000000001" hidden="1" customHeight="1" x14ac:dyDescent="0.25">
      <c r="A313" s="390" t="str">
        <f>'Base Period'!A313</f>
        <v/>
      </c>
      <c r="B313" s="391" t="str">
        <f>'Base Period'!B313</f>
        <v/>
      </c>
      <c r="C313" s="335">
        <f>IF('Firm Fixed Price'!C727="","",'Firm Fixed Price'!C727)</f>
        <v>0</v>
      </c>
      <c r="D313" s="335" t="str">
        <f>IF('Firm Fixed Price'!G727="","",'Firm Fixed Price'!G727)</f>
        <v/>
      </c>
      <c r="E313" s="335" t="str">
        <f>IF('Firm Fixed Price'!H727="","",'Firm Fixed Price'!H727)</f>
        <v/>
      </c>
      <c r="F313" s="392">
        <f>IF('Firm Fixed Price'!E727="","",'Firm Fixed Price'!E727)</f>
        <v>0</v>
      </c>
      <c r="G313" s="392">
        <f>IF('Firm Fixed Price'!F727="","",'Firm Fixed Price'!F727)</f>
        <v>0</v>
      </c>
      <c r="H313" s="392" t="str">
        <f>IF('Firm Fixed Price'!I727="","",'Firm Fixed Price'!I727)</f>
        <v/>
      </c>
      <c r="I313" s="393" t="str">
        <f>IF('Firm Fixed Price'!J727="","",'Firm Fixed Price'!J727)</f>
        <v/>
      </c>
      <c r="L313" s="85"/>
      <c r="M313" s="86"/>
      <c r="N313" s="73"/>
      <c r="O313" s="73"/>
      <c r="P313" s="73"/>
    </row>
    <row r="314" spans="1:16" ht="18.600000000000001" hidden="1" customHeight="1" x14ac:dyDescent="0.25">
      <c r="A314" s="390" t="str">
        <f>'Base Period'!A314</f>
        <v/>
      </c>
      <c r="B314" s="391" t="str">
        <f>'Base Period'!B314</f>
        <v/>
      </c>
      <c r="C314" s="335">
        <f>IF('Firm Fixed Price'!C728="","",'Firm Fixed Price'!C728)</f>
        <v>0</v>
      </c>
      <c r="D314" s="335" t="str">
        <f>IF('Firm Fixed Price'!G728="","",'Firm Fixed Price'!G728)</f>
        <v/>
      </c>
      <c r="E314" s="335" t="str">
        <f>IF('Firm Fixed Price'!H728="","",'Firm Fixed Price'!H728)</f>
        <v/>
      </c>
      <c r="F314" s="392">
        <f>IF('Firm Fixed Price'!E728="","",'Firm Fixed Price'!E728)</f>
        <v>0</v>
      </c>
      <c r="G314" s="392">
        <f>IF('Firm Fixed Price'!F728="","",'Firm Fixed Price'!F728)</f>
        <v>0</v>
      </c>
      <c r="H314" s="392" t="str">
        <f>IF('Firm Fixed Price'!I728="","",'Firm Fixed Price'!I728)</f>
        <v/>
      </c>
      <c r="I314" s="393" t="str">
        <f>IF('Firm Fixed Price'!J728="","",'Firm Fixed Price'!J728)</f>
        <v/>
      </c>
      <c r="L314" s="85"/>
      <c r="M314" s="86"/>
      <c r="N314" s="73"/>
      <c r="O314" s="73"/>
      <c r="P314" s="73"/>
    </row>
    <row r="315" spans="1:16" ht="18.600000000000001" hidden="1" customHeight="1" x14ac:dyDescent="0.25">
      <c r="A315" s="390" t="str">
        <f>'Base Period'!A315</f>
        <v/>
      </c>
      <c r="B315" s="391" t="str">
        <f>'Base Period'!B315</f>
        <v/>
      </c>
      <c r="C315" s="335">
        <f>IF('Firm Fixed Price'!C729="","",'Firm Fixed Price'!C729)</f>
        <v>0</v>
      </c>
      <c r="D315" s="335" t="str">
        <f>IF('Firm Fixed Price'!G729="","",'Firm Fixed Price'!G729)</f>
        <v/>
      </c>
      <c r="E315" s="335" t="str">
        <f>IF('Firm Fixed Price'!H729="","",'Firm Fixed Price'!H729)</f>
        <v/>
      </c>
      <c r="F315" s="392">
        <f>IF('Firm Fixed Price'!E729="","",'Firm Fixed Price'!E729)</f>
        <v>0</v>
      </c>
      <c r="G315" s="392">
        <f>IF('Firm Fixed Price'!F729="","",'Firm Fixed Price'!F729)</f>
        <v>0</v>
      </c>
      <c r="H315" s="392" t="str">
        <f>IF('Firm Fixed Price'!I729="","",'Firm Fixed Price'!I729)</f>
        <v/>
      </c>
      <c r="I315" s="393" t="str">
        <f>IF('Firm Fixed Price'!J729="","",'Firm Fixed Price'!J729)</f>
        <v/>
      </c>
      <c r="L315" s="85"/>
      <c r="M315" s="86"/>
      <c r="N315" s="73"/>
      <c r="O315" s="73"/>
      <c r="P315" s="73"/>
    </row>
    <row r="316" spans="1:16" ht="18.600000000000001" hidden="1" customHeight="1" x14ac:dyDescent="0.25">
      <c r="A316" s="390" t="str">
        <f>'Base Period'!A316</f>
        <v/>
      </c>
      <c r="B316" s="391" t="str">
        <f>'Base Period'!B316</f>
        <v/>
      </c>
      <c r="C316" s="335">
        <f>IF('Firm Fixed Price'!C730="","",'Firm Fixed Price'!C730)</f>
        <v>0</v>
      </c>
      <c r="D316" s="335" t="str">
        <f>IF('Firm Fixed Price'!G730="","",'Firm Fixed Price'!G730)</f>
        <v/>
      </c>
      <c r="E316" s="335" t="str">
        <f>IF('Firm Fixed Price'!H730="","",'Firm Fixed Price'!H730)</f>
        <v/>
      </c>
      <c r="F316" s="392">
        <f>IF('Firm Fixed Price'!E730="","",'Firm Fixed Price'!E730)</f>
        <v>0</v>
      </c>
      <c r="G316" s="392">
        <f>IF('Firm Fixed Price'!F730="","",'Firm Fixed Price'!F730)</f>
        <v>0</v>
      </c>
      <c r="H316" s="392" t="str">
        <f>IF('Firm Fixed Price'!I730="","",'Firm Fixed Price'!I730)</f>
        <v/>
      </c>
      <c r="I316" s="393" t="str">
        <f>IF('Firm Fixed Price'!J730="","",'Firm Fixed Price'!J730)</f>
        <v/>
      </c>
      <c r="L316" s="85"/>
      <c r="M316" s="86"/>
      <c r="N316" s="73"/>
      <c r="O316" s="73"/>
      <c r="P316" s="73"/>
    </row>
    <row r="317" spans="1:16" ht="18.600000000000001" hidden="1" customHeight="1" x14ac:dyDescent="0.25">
      <c r="A317" s="390" t="str">
        <f>'Base Period'!A317</f>
        <v/>
      </c>
      <c r="B317" s="391" t="str">
        <f>'Base Period'!B317</f>
        <v/>
      </c>
      <c r="C317" s="335">
        <f>IF('Firm Fixed Price'!C731="","",'Firm Fixed Price'!C731)</f>
        <v>0</v>
      </c>
      <c r="D317" s="335" t="str">
        <f>IF('Firm Fixed Price'!G731="","",'Firm Fixed Price'!G731)</f>
        <v/>
      </c>
      <c r="E317" s="335" t="str">
        <f>IF('Firm Fixed Price'!H731="","",'Firm Fixed Price'!H731)</f>
        <v/>
      </c>
      <c r="F317" s="392">
        <f>IF('Firm Fixed Price'!E731="","",'Firm Fixed Price'!E731)</f>
        <v>0</v>
      </c>
      <c r="G317" s="392">
        <f>IF('Firm Fixed Price'!F731="","",'Firm Fixed Price'!F731)</f>
        <v>0</v>
      </c>
      <c r="H317" s="392" t="str">
        <f>IF('Firm Fixed Price'!I731="","",'Firm Fixed Price'!I731)</f>
        <v/>
      </c>
      <c r="I317" s="393" t="str">
        <f>IF('Firm Fixed Price'!J731="","",'Firm Fixed Price'!J731)</f>
        <v/>
      </c>
      <c r="L317" s="85"/>
      <c r="M317" s="86"/>
      <c r="N317" s="73"/>
      <c r="O317" s="73"/>
      <c r="P317" s="73"/>
    </row>
    <row r="318" spans="1:16" ht="18.600000000000001" hidden="1" customHeight="1" x14ac:dyDescent="0.25">
      <c r="A318" s="390" t="str">
        <f>'Base Period'!A318</f>
        <v/>
      </c>
      <c r="B318" s="391" t="str">
        <f>'Base Period'!B318</f>
        <v/>
      </c>
      <c r="C318" s="335">
        <f>IF('Firm Fixed Price'!C732="","",'Firm Fixed Price'!C732)</f>
        <v>0</v>
      </c>
      <c r="D318" s="335" t="str">
        <f>IF('Firm Fixed Price'!G732="","",'Firm Fixed Price'!G732)</f>
        <v/>
      </c>
      <c r="E318" s="335" t="str">
        <f>IF('Firm Fixed Price'!H732="","",'Firm Fixed Price'!H732)</f>
        <v/>
      </c>
      <c r="F318" s="392">
        <f>IF('Firm Fixed Price'!E732="","",'Firm Fixed Price'!E732)</f>
        <v>0</v>
      </c>
      <c r="G318" s="392">
        <f>IF('Firm Fixed Price'!F732="","",'Firm Fixed Price'!F732)</f>
        <v>0</v>
      </c>
      <c r="H318" s="392" t="str">
        <f>IF('Firm Fixed Price'!I732="","",'Firm Fixed Price'!I732)</f>
        <v/>
      </c>
      <c r="I318" s="393" t="str">
        <f>IF('Firm Fixed Price'!J732="","",'Firm Fixed Price'!J732)</f>
        <v/>
      </c>
      <c r="L318" s="85"/>
      <c r="M318" s="86"/>
      <c r="N318" s="73"/>
      <c r="O318" s="73"/>
      <c r="P318" s="73"/>
    </row>
    <row r="319" spans="1:16" ht="18.600000000000001" hidden="1" customHeight="1" x14ac:dyDescent="0.25">
      <c r="A319" s="390" t="str">
        <f>'Base Period'!A319</f>
        <v/>
      </c>
      <c r="B319" s="391" t="str">
        <f>'Base Period'!B319</f>
        <v/>
      </c>
      <c r="C319" s="335">
        <f>IF('Firm Fixed Price'!C733="","",'Firm Fixed Price'!C733)</f>
        <v>0</v>
      </c>
      <c r="D319" s="335" t="str">
        <f>IF('Firm Fixed Price'!G733="","",'Firm Fixed Price'!G733)</f>
        <v/>
      </c>
      <c r="E319" s="335" t="str">
        <f>IF('Firm Fixed Price'!H733="","",'Firm Fixed Price'!H733)</f>
        <v/>
      </c>
      <c r="F319" s="392">
        <f>IF('Firm Fixed Price'!E733="","",'Firm Fixed Price'!E733)</f>
        <v>0</v>
      </c>
      <c r="G319" s="392">
        <f>IF('Firm Fixed Price'!F733="","",'Firm Fixed Price'!F733)</f>
        <v>0</v>
      </c>
      <c r="H319" s="392" t="str">
        <f>IF('Firm Fixed Price'!I733="","",'Firm Fixed Price'!I733)</f>
        <v/>
      </c>
      <c r="I319" s="393" t="str">
        <f>IF('Firm Fixed Price'!J733="","",'Firm Fixed Price'!J733)</f>
        <v/>
      </c>
      <c r="L319" s="85"/>
      <c r="M319" s="86"/>
      <c r="N319" s="73"/>
      <c r="O319" s="73"/>
      <c r="P319" s="73"/>
    </row>
    <row r="320" spans="1:16" ht="18.600000000000001" hidden="1" customHeight="1" x14ac:dyDescent="0.25">
      <c r="A320" s="390" t="str">
        <f>'Base Period'!A320</f>
        <v/>
      </c>
      <c r="B320" s="391" t="str">
        <f>'Base Period'!B320</f>
        <v/>
      </c>
      <c r="C320" s="335">
        <f>IF('Firm Fixed Price'!C734="","",'Firm Fixed Price'!C734)</f>
        <v>0</v>
      </c>
      <c r="D320" s="335" t="str">
        <f>IF('Firm Fixed Price'!G734="","",'Firm Fixed Price'!G734)</f>
        <v/>
      </c>
      <c r="E320" s="335" t="str">
        <f>IF('Firm Fixed Price'!H734="","",'Firm Fixed Price'!H734)</f>
        <v/>
      </c>
      <c r="F320" s="392">
        <f>IF('Firm Fixed Price'!E734="","",'Firm Fixed Price'!E734)</f>
        <v>0</v>
      </c>
      <c r="G320" s="392">
        <f>IF('Firm Fixed Price'!F734="","",'Firm Fixed Price'!F734)</f>
        <v>0</v>
      </c>
      <c r="H320" s="392" t="str">
        <f>IF('Firm Fixed Price'!I734="","",'Firm Fixed Price'!I734)</f>
        <v/>
      </c>
      <c r="I320" s="393" t="str">
        <f>IF('Firm Fixed Price'!J734="","",'Firm Fixed Price'!J734)</f>
        <v/>
      </c>
      <c r="L320" s="85"/>
      <c r="M320" s="86"/>
      <c r="N320" s="73"/>
      <c r="O320" s="73"/>
      <c r="P320" s="73"/>
    </row>
    <row r="321" spans="1:16" ht="18.600000000000001" hidden="1" customHeight="1" x14ac:dyDescent="0.25">
      <c r="A321" s="390" t="str">
        <f>'Base Period'!A321</f>
        <v/>
      </c>
      <c r="B321" s="391" t="str">
        <f>'Base Period'!B321</f>
        <v/>
      </c>
      <c r="C321" s="335">
        <f>IF('Firm Fixed Price'!C735="","",'Firm Fixed Price'!C735)</f>
        <v>0</v>
      </c>
      <c r="D321" s="335" t="str">
        <f>IF('Firm Fixed Price'!G735="","",'Firm Fixed Price'!G735)</f>
        <v/>
      </c>
      <c r="E321" s="335" t="str">
        <f>IF('Firm Fixed Price'!H735="","",'Firm Fixed Price'!H735)</f>
        <v/>
      </c>
      <c r="F321" s="392">
        <f>IF('Firm Fixed Price'!E735="","",'Firm Fixed Price'!E735)</f>
        <v>0</v>
      </c>
      <c r="G321" s="392">
        <f>IF('Firm Fixed Price'!F735="","",'Firm Fixed Price'!F735)</f>
        <v>0</v>
      </c>
      <c r="H321" s="392" t="str">
        <f>IF('Firm Fixed Price'!I735="","",'Firm Fixed Price'!I735)</f>
        <v/>
      </c>
      <c r="I321" s="393" t="str">
        <f>IF('Firm Fixed Price'!J735="","",'Firm Fixed Price'!J735)</f>
        <v/>
      </c>
      <c r="L321" s="85"/>
      <c r="M321" s="86"/>
      <c r="N321" s="73"/>
      <c r="O321" s="73"/>
      <c r="P321" s="73"/>
    </row>
    <row r="322" spans="1:16" ht="18.600000000000001" hidden="1" customHeight="1" x14ac:dyDescent="0.25">
      <c r="A322" s="390" t="str">
        <f>'Base Period'!A322</f>
        <v/>
      </c>
      <c r="B322" s="391" t="str">
        <f>'Base Period'!B322</f>
        <v/>
      </c>
      <c r="C322" s="335">
        <f>IF('Firm Fixed Price'!C736="","",'Firm Fixed Price'!C736)</f>
        <v>0</v>
      </c>
      <c r="D322" s="335" t="str">
        <f>IF('Firm Fixed Price'!G736="","",'Firm Fixed Price'!G736)</f>
        <v/>
      </c>
      <c r="E322" s="335" t="str">
        <f>IF('Firm Fixed Price'!H736="","",'Firm Fixed Price'!H736)</f>
        <v/>
      </c>
      <c r="F322" s="392">
        <f>IF('Firm Fixed Price'!E736="","",'Firm Fixed Price'!E736)</f>
        <v>0</v>
      </c>
      <c r="G322" s="392">
        <f>IF('Firm Fixed Price'!F736="","",'Firm Fixed Price'!F736)</f>
        <v>0</v>
      </c>
      <c r="H322" s="392" t="str">
        <f>IF('Firm Fixed Price'!I736="","",'Firm Fixed Price'!I736)</f>
        <v/>
      </c>
      <c r="I322" s="393" t="str">
        <f>IF('Firm Fixed Price'!J736="","",'Firm Fixed Price'!J736)</f>
        <v/>
      </c>
      <c r="L322" s="85"/>
      <c r="M322" s="86"/>
      <c r="N322" s="73"/>
      <c r="O322" s="73"/>
      <c r="P322" s="73"/>
    </row>
    <row r="323" spans="1:16" ht="18.600000000000001" hidden="1" customHeight="1" x14ac:dyDescent="0.25">
      <c r="A323" s="390" t="str">
        <f>'Base Period'!A323</f>
        <v/>
      </c>
      <c r="B323" s="391" t="str">
        <f>'Base Period'!B323</f>
        <v/>
      </c>
      <c r="C323" s="335">
        <f>IF('Firm Fixed Price'!C737="","",'Firm Fixed Price'!C737)</f>
        <v>0</v>
      </c>
      <c r="D323" s="335" t="str">
        <f>IF('Firm Fixed Price'!G737="","",'Firm Fixed Price'!G737)</f>
        <v/>
      </c>
      <c r="E323" s="335" t="str">
        <f>IF('Firm Fixed Price'!H737="","",'Firm Fixed Price'!H737)</f>
        <v/>
      </c>
      <c r="F323" s="392">
        <f>IF('Firm Fixed Price'!E737="","",'Firm Fixed Price'!E737)</f>
        <v>0</v>
      </c>
      <c r="G323" s="392">
        <f>IF('Firm Fixed Price'!F737="","",'Firm Fixed Price'!F737)</f>
        <v>0</v>
      </c>
      <c r="H323" s="392" t="str">
        <f>IF('Firm Fixed Price'!I737="","",'Firm Fixed Price'!I737)</f>
        <v/>
      </c>
      <c r="I323" s="393" t="str">
        <f>IF('Firm Fixed Price'!J737="","",'Firm Fixed Price'!J737)</f>
        <v/>
      </c>
      <c r="L323" s="85"/>
      <c r="M323" s="86"/>
      <c r="N323" s="73"/>
      <c r="O323" s="73"/>
      <c r="P323" s="73"/>
    </row>
    <row r="324" spans="1:16" ht="18.600000000000001" hidden="1" customHeight="1" x14ac:dyDescent="0.25">
      <c r="A324" s="390" t="str">
        <f>'Base Period'!A324</f>
        <v/>
      </c>
      <c r="B324" s="391" t="str">
        <f>'Base Period'!B324</f>
        <v/>
      </c>
      <c r="C324" s="335">
        <f>IF('Firm Fixed Price'!C738="","",'Firm Fixed Price'!C738)</f>
        <v>0</v>
      </c>
      <c r="D324" s="335" t="str">
        <f>IF('Firm Fixed Price'!G738="","",'Firm Fixed Price'!G738)</f>
        <v/>
      </c>
      <c r="E324" s="335" t="str">
        <f>IF('Firm Fixed Price'!H738="","",'Firm Fixed Price'!H738)</f>
        <v/>
      </c>
      <c r="F324" s="392">
        <f>IF('Firm Fixed Price'!E738="","",'Firm Fixed Price'!E738)</f>
        <v>0</v>
      </c>
      <c r="G324" s="392">
        <f>IF('Firm Fixed Price'!F738="","",'Firm Fixed Price'!F738)</f>
        <v>0</v>
      </c>
      <c r="H324" s="392" t="str">
        <f>IF('Firm Fixed Price'!I738="","",'Firm Fixed Price'!I738)</f>
        <v/>
      </c>
      <c r="I324" s="393" t="str">
        <f>IF('Firm Fixed Price'!J738="","",'Firm Fixed Price'!J738)</f>
        <v/>
      </c>
      <c r="L324" s="85"/>
      <c r="M324" s="86"/>
      <c r="N324" s="73"/>
      <c r="O324" s="73"/>
      <c r="P324" s="73"/>
    </row>
    <row r="325" spans="1:16" ht="18.600000000000001" hidden="1" customHeight="1" x14ac:dyDescent="0.25">
      <c r="A325" s="390" t="str">
        <f>'Base Period'!A325</f>
        <v/>
      </c>
      <c r="B325" s="391" t="str">
        <f>'Base Period'!B325</f>
        <v/>
      </c>
      <c r="C325" s="335">
        <f>IF('Firm Fixed Price'!C739="","",'Firm Fixed Price'!C739)</f>
        <v>0</v>
      </c>
      <c r="D325" s="335" t="str">
        <f>IF('Firm Fixed Price'!G739="","",'Firm Fixed Price'!G739)</f>
        <v/>
      </c>
      <c r="E325" s="335" t="str">
        <f>IF('Firm Fixed Price'!H739="","",'Firm Fixed Price'!H739)</f>
        <v/>
      </c>
      <c r="F325" s="392">
        <f>IF('Firm Fixed Price'!E739="","",'Firm Fixed Price'!E739)</f>
        <v>0</v>
      </c>
      <c r="G325" s="392">
        <f>IF('Firm Fixed Price'!F739="","",'Firm Fixed Price'!F739)</f>
        <v>0</v>
      </c>
      <c r="H325" s="392" t="str">
        <f>IF('Firm Fixed Price'!I739="","",'Firm Fixed Price'!I739)</f>
        <v/>
      </c>
      <c r="I325" s="393" t="str">
        <f>IF('Firm Fixed Price'!J739="","",'Firm Fixed Price'!J739)</f>
        <v/>
      </c>
      <c r="L325" s="85"/>
      <c r="M325" s="86"/>
      <c r="N325" s="73"/>
      <c r="O325" s="73"/>
      <c r="P325" s="73"/>
    </row>
    <row r="326" spans="1:16" ht="18.600000000000001" hidden="1" customHeight="1" x14ac:dyDescent="0.25">
      <c r="A326" s="390" t="str">
        <f>'Base Period'!A326</f>
        <v/>
      </c>
      <c r="B326" s="391" t="str">
        <f>'Base Period'!B326</f>
        <v/>
      </c>
      <c r="C326" s="335">
        <f>IF('Firm Fixed Price'!C740="","",'Firm Fixed Price'!C740)</f>
        <v>0</v>
      </c>
      <c r="D326" s="335" t="str">
        <f>IF('Firm Fixed Price'!G740="","",'Firm Fixed Price'!G740)</f>
        <v/>
      </c>
      <c r="E326" s="335" t="str">
        <f>IF('Firm Fixed Price'!H740="","",'Firm Fixed Price'!H740)</f>
        <v/>
      </c>
      <c r="F326" s="392">
        <f>IF('Firm Fixed Price'!E740="","",'Firm Fixed Price'!E740)</f>
        <v>0</v>
      </c>
      <c r="G326" s="392">
        <f>IF('Firm Fixed Price'!F740="","",'Firm Fixed Price'!F740)</f>
        <v>0</v>
      </c>
      <c r="H326" s="392" t="str">
        <f>IF('Firm Fixed Price'!I740="","",'Firm Fixed Price'!I740)</f>
        <v/>
      </c>
      <c r="I326" s="393" t="str">
        <f>IF('Firm Fixed Price'!J740="","",'Firm Fixed Price'!J740)</f>
        <v/>
      </c>
      <c r="L326" s="85"/>
      <c r="M326" s="86"/>
      <c r="N326" s="73"/>
      <c r="O326" s="73"/>
      <c r="P326" s="73"/>
    </row>
    <row r="327" spans="1:16" ht="18.600000000000001" hidden="1" customHeight="1" x14ac:dyDescent="0.25">
      <c r="A327" s="390" t="str">
        <f>'Base Period'!A327</f>
        <v/>
      </c>
      <c r="B327" s="391" t="str">
        <f>'Base Period'!B327</f>
        <v/>
      </c>
      <c r="C327" s="335">
        <f>IF('Firm Fixed Price'!C741="","",'Firm Fixed Price'!C741)</f>
        <v>0</v>
      </c>
      <c r="D327" s="335" t="str">
        <f>IF('Firm Fixed Price'!G741="","",'Firm Fixed Price'!G741)</f>
        <v/>
      </c>
      <c r="E327" s="335" t="str">
        <f>IF('Firm Fixed Price'!H741="","",'Firm Fixed Price'!H741)</f>
        <v/>
      </c>
      <c r="F327" s="392">
        <f>IF('Firm Fixed Price'!E741="","",'Firm Fixed Price'!E741)</f>
        <v>0</v>
      </c>
      <c r="G327" s="392">
        <f>IF('Firm Fixed Price'!F741="","",'Firm Fixed Price'!F741)</f>
        <v>0</v>
      </c>
      <c r="H327" s="392" t="str">
        <f>IF('Firm Fixed Price'!I741="","",'Firm Fixed Price'!I741)</f>
        <v/>
      </c>
      <c r="I327" s="393" t="str">
        <f>IF('Firm Fixed Price'!J741="","",'Firm Fixed Price'!J741)</f>
        <v/>
      </c>
      <c r="L327" s="85"/>
      <c r="M327" s="86"/>
      <c r="N327" s="73"/>
      <c r="O327" s="73"/>
      <c r="P327" s="73"/>
    </row>
    <row r="328" spans="1:16" ht="18.600000000000001" hidden="1" customHeight="1" x14ac:dyDescent="0.25">
      <c r="A328" s="390" t="str">
        <f>'Base Period'!A328</f>
        <v/>
      </c>
      <c r="B328" s="391" t="str">
        <f>'Base Period'!B328</f>
        <v/>
      </c>
      <c r="C328" s="335">
        <f>IF('Firm Fixed Price'!C742="","",'Firm Fixed Price'!C742)</f>
        <v>0</v>
      </c>
      <c r="D328" s="335" t="str">
        <f>IF('Firm Fixed Price'!G742="","",'Firm Fixed Price'!G742)</f>
        <v/>
      </c>
      <c r="E328" s="335" t="str">
        <f>IF('Firm Fixed Price'!H742="","",'Firm Fixed Price'!H742)</f>
        <v/>
      </c>
      <c r="F328" s="392">
        <f>IF('Firm Fixed Price'!E742="","",'Firm Fixed Price'!E742)</f>
        <v>0</v>
      </c>
      <c r="G328" s="392">
        <f>IF('Firm Fixed Price'!F742="","",'Firm Fixed Price'!F742)</f>
        <v>0</v>
      </c>
      <c r="H328" s="392" t="str">
        <f>IF('Firm Fixed Price'!I742="","",'Firm Fixed Price'!I742)</f>
        <v/>
      </c>
      <c r="I328" s="393" t="str">
        <f>IF('Firm Fixed Price'!J742="","",'Firm Fixed Price'!J742)</f>
        <v/>
      </c>
      <c r="L328" s="85"/>
      <c r="M328" s="86"/>
      <c r="N328" s="73"/>
      <c r="O328" s="73"/>
      <c r="P328" s="73"/>
    </row>
    <row r="329" spans="1:16" ht="18.600000000000001" hidden="1" customHeight="1" x14ac:dyDescent="0.25">
      <c r="A329" s="390" t="str">
        <f>'Base Period'!A329</f>
        <v/>
      </c>
      <c r="B329" s="391" t="str">
        <f>'Base Period'!B329</f>
        <v/>
      </c>
      <c r="C329" s="335">
        <f>IF('Firm Fixed Price'!C743="","",'Firm Fixed Price'!C743)</f>
        <v>0</v>
      </c>
      <c r="D329" s="335" t="str">
        <f>IF('Firm Fixed Price'!G743="","",'Firm Fixed Price'!G743)</f>
        <v/>
      </c>
      <c r="E329" s="335" t="str">
        <f>IF('Firm Fixed Price'!H743="","",'Firm Fixed Price'!H743)</f>
        <v/>
      </c>
      <c r="F329" s="392">
        <f>IF('Firm Fixed Price'!E743="","",'Firm Fixed Price'!E743)</f>
        <v>0</v>
      </c>
      <c r="G329" s="392">
        <f>IF('Firm Fixed Price'!F743="","",'Firm Fixed Price'!F743)</f>
        <v>0</v>
      </c>
      <c r="H329" s="392" t="str">
        <f>IF('Firm Fixed Price'!I743="","",'Firm Fixed Price'!I743)</f>
        <v/>
      </c>
      <c r="I329" s="393" t="str">
        <f>IF('Firm Fixed Price'!J743="","",'Firm Fixed Price'!J743)</f>
        <v/>
      </c>
      <c r="L329" s="85"/>
      <c r="M329" s="86"/>
      <c r="N329" s="73"/>
      <c r="O329" s="73"/>
      <c r="P329" s="73"/>
    </row>
    <row r="330" spans="1:16" ht="18.600000000000001" hidden="1" customHeight="1" x14ac:dyDescent="0.25">
      <c r="A330" s="390" t="str">
        <f>'Base Period'!A330</f>
        <v/>
      </c>
      <c r="B330" s="391" t="str">
        <f>'Base Period'!B330</f>
        <v/>
      </c>
      <c r="C330" s="335">
        <f>IF('Firm Fixed Price'!C744="","",'Firm Fixed Price'!C744)</f>
        <v>0</v>
      </c>
      <c r="D330" s="335" t="str">
        <f>IF('Firm Fixed Price'!G744="","",'Firm Fixed Price'!G744)</f>
        <v/>
      </c>
      <c r="E330" s="335" t="str">
        <f>IF('Firm Fixed Price'!H744="","",'Firm Fixed Price'!H744)</f>
        <v/>
      </c>
      <c r="F330" s="392">
        <f>IF('Firm Fixed Price'!E744="","",'Firm Fixed Price'!E744)</f>
        <v>0</v>
      </c>
      <c r="G330" s="392">
        <f>IF('Firm Fixed Price'!F744="","",'Firm Fixed Price'!F744)</f>
        <v>0</v>
      </c>
      <c r="H330" s="392" t="str">
        <f>IF('Firm Fixed Price'!I744="","",'Firm Fixed Price'!I744)</f>
        <v/>
      </c>
      <c r="I330" s="393" t="str">
        <f>IF('Firm Fixed Price'!J744="","",'Firm Fixed Price'!J744)</f>
        <v/>
      </c>
      <c r="L330" s="85"/>
      <c r="M330" s="86"/>
      <c r="N330" s="73"/>
      <c r="O330" s="73"/>
      <c r="P330" s="73"/>
    </row>
    <row r="331" spans="1:16" ht="18.600000000000001" hidden="1" customHeight="1" x14ac:dyDescent="0.25">
      <c r="A331" s="390" t="str">
        <f>'Base Period'!A331</f>
        <v/>
      </c>
      <c r="B331" s="391" t="str">
        <f>'Base Period'!B331</f>
        <v/>
      </c>
      <c r="C331" s="335">
        <f>IF('Firm Fixed Price'!C745="","",'Firm Fixed Price'!C745)</f>
        <v>0</v>
      </c>
      <c r="D331" s="335" t="str">
        <f>IF('Firm Fixed Price'!G745="","",'Firm Fixed Price'!G745)</f>
        <v/>
      </c>
      <c r="E331" s="335" t="str">
        <f>IF('Firm Fixed Price'!H745="","",'Firm Fixed Price'!H745)</f>
        <v/>
      </c>
      <c r="F331" s="392">
        <f>IF('Firm Fixed Price'!E745="","",'Firm Fixed Price'!E745)</f>
        <v>0</v>
      </c>
      <c r="G331" s="392">
        <f>IF('Firm Fixed Price'!F745="","",'Firm Fixed Price'!F745)</f>
        <v>0</v>
      </c>
      <c r="H331" s="392" t="str">
        <f>IF('Firm Fixed Price'!I745="","",'Firm Fixed Price'!I745)</f>
        <v/>
      </c>
      <c r="I331" s="393" t="str">
        <f>IF('Firm Fixed Price'!J745="","",'Firm Fixed Price'!J745)</f>
        <v/>
      </c>
      <c r="L331" s="85"/>
      <c r="M331" s="86"/>
      <c r="N331" s="73"/>
      <c r="O331" s="73"/>
      <c r="P331" s="73"/>
    </row>
    <row r="332" spans="1:16" ht="18.600000000000001" hidden="1" customHeight="1" x14ac:dyDescent="0.25">
      <c r="A332" s="390" t="str">
        <f>'Base Period'!A332</f>
        <v/>
      </c>
      <c r="B332" s="391" t="str">
        <f>'Base Period'!B332</f>
        <v/>
      </c>
      <c r="C332" s="335">
        <f>IF('Firm Fixed Price'!C746="","",'Firm Fixed Price'!C746)</f>
        <v>0</v>
      </c>
      <c r="D332" s="335" t="str">
        <f>IF('Firm Fixed Price'!G746="","",'Firm Fixed Price'!G746)</f>
        <v/>
      </c>
      <c r="E332" s="335" t="str">
        <f>IF('Firm Fixed Price'!H746="","",'Firm Fixed Price'!H746)</f>
        <v/>
      </c>
      <c r="F332" s="392">
        <f>IF('Firm Fixed Price'!E746="","",'Firm Fixed Price'!E746)</f>
        <v>0</v>
      </c>
      <c r="G332" s="392">
        <f>IF('Firm Fixed Price'!F746="","",'Firm Fixed Price'!F746)</f>
        <v>0</v>
      </c>
      <c r="H332" s="392" t="str">
        <f>IF('Firm Fixed Price'!I746="","",'Firm Fixed Price'!I746)</f>
        <v/>
      </c>
      <c r="I332" s="393" t="str">
        <f>IF('Firm Fixed Price'!J746="","",'Firm Fixed Price'!J746)</f>
        <v/>
      </c>
      <c r="L332" s="85"/>
      <c r="M332" s="86"/>
      <c r="N332" s="73"/>
      <c r="O332" s="73"/>
      <c r="P332" s="73"/>
    </row>
    <row r="333" spans="1:16" ht="18.600000000000001" hidden="1" customHeight="1" x14ac:dyDescent="0.25">
      <c r="A333" s="390" t="str">
        <f>'Base Period'!A333</f>
        <v/>
      </c>
      <c r="B333" s="391" t="str">
        <f>'Base Period'!B333</f>
        <v/>
      </c>
      <c r="C333" s="335">
        <f>IF('Firm Fixed Price'!C747="","",'Firm Fixed Price'!C747)</f>
        <v>0</v>
      </c>
      <c r="D333" s="335" t="str">
        <f>IF('Firm Fixed Price'!G747="","",'Firm Fixed Price'!G747)</f>
        <v/>
      </c>
      <c r="E333" s="335" t="str">
        <f>IF('Firm Fixed Price'!H747="","",'Firm Fixed Price'!H747)</f>
        <v/>
      </c>
      <c r="F333" s="392">
        <f>IF('Firm Fixed Price'!E747="","",'Firm Fixed Price'!E747)</f>
        <v>0</v>
      </c>
      <c r="G333" s="392">
        <f>IF('Firm Fixed Price'!F747="","",'Firm Fixed Price'!F747)</f>
        <v>0</v>
      </c>
      <c r="H333" s="392" t="str">
        <f>IF('Firm Fixed Price'!I747="","",'Firm Fixed Price'!I747)</f>
        <v/>
      </c>
      <c r="I333" s="393" t="str">
        <f>IF('Firm Fixed Price'!J747="","",'Firm Fixed Price'!J747)</f>
        <v/>
      </c>
      <c r="L333" s="85"/>
      <c r="M333" s="86"/>
      <c r="N333" s="73"/>
      <c r="O333" s="73"/>
      <c r="P333" s="73"/>
    </row>
    <row r="334" spans="1:16" ht="18.600000000000001" hidden="1" customHeight="1" x14ac:dyDescent="0.25">
      <c r="A334" s="390" t="str">
        <f>'Base Period'!A334</f>
        <v/>
      </c>
      <c r="B334" s="391" t="str">
        <f>'Base Period'!B334</f>
        <v/>
      </c>
      <c r="C334" s="335">
        <f>IF('Firm Fixed Price'!C748="","",'Firm Fixed Price'!C748)</f>
        <v>0</v>
      </c>
      <c r="D334" s="335" t="str">
        <f>IF('Firm Fixed Price'!G748="","",'Firm Fixed Price'!G748)</f>
        <v/>
      </c>
      <c r="E334" s="335" t="str">
        <f>IF('Firm Fixed Price'!H748="","",'Firm Fixed Price'!H748)</f>
        <v/>
      </c>
      <c r="F334" s="392">
        <f>IF('Firm Fixed Price'!E748="","",'Firm Fixed Price'!E748)</f>
        <v>0</v>
      </c>
      <c r="G334" s="392">
        <f>IF('Firm Fixed Price'!F748="","",'Firm Fixed Price'!F748)</f>
        <v>0</v>
      </c>
      <c r="H334" s="392" t="str">
        <f>IF('Firm Fixed Price'!I748="","",'Firm Fixed Price'!I748)</f>
        <v/>
      </c>
      <c r="I334" s="393" t="str">
        <f>IF('Firm Fixed Price'!J748="","",'Firm Fixed Price'!J748)</f>
        <v/>
      </c>
      <c r="L334" s="85"/>
      <c r="M334" s="86"/>
      <c r="N334" s="73"/>
      <c r="O334" s="73"/>
      <c r="P334" s="73"/>
    </row>
    <row r="335" spans="1:16" ht="18.600000000000001" hidden="1" customHeight="1" x14ac:dyDescent="0.25">
      <c r="A335" s="390" t="str">
        <f>'Base Period'!A335</f>
        <v/>
      </c>
      <c r="B335" s="391" t="str">
        <f>'Base Period'!B335</f>
        <v/>
      </c>
      <c r="C335" s="335">
        <f>IF('Firm Fixed Price'!C749="","",'Firm Fixed Price'!C749)</f>
        <v>0</v>
      </c>
      <c r="D335" s="335" t="str">
        <f>IF('Firm Fixed Price'!G749="","",'Firm Fixed Price'!G749)</f>
        <v/>
      </c>
      <c r="E335" s="335" t="str">
        <f>IF('Firm Fixed Price'!H749="","",'Firm Fixed Price'!H749)</f>
        <v/>
      </c>
      <c r="F335" s="392">
        <f>IF('Firm Fixed Price'!E749="","",'Firm Fixed Price'!E749)</f>
        <v>0</v>
      </c>
      <c r="G335" s="392">
        <f>IF('Firm Fixed Price'!F749="","",'Firm Fixed Price'!F749)</f>
        <v>0</v>
      </c>
      <c r="H335" s="392" t="str">
        <f>IF('Firm Fixed Price'!I749="","",'Firm Fixed Price'!I749)</f>
        <v/>
      </c>
      <c r="I335" s="393" t="str">
        <f>IF('Firm Fixed Price'!J749="","",'Firm Fixed Price'!J749)</f>
        <v/>
      </c>
      <c r="L335" s="85"/>
      <c r="M335" s="86"/>
      <c r="N335" s="73"/>
      <c r="O335" s="73"/>
      <c r="P335" s="73"/>
    </row>
    <row r="336" spans="1:16" ht="18.600000000000001" hidden="1" customHeight="1" x14ac:dyDescent="0.25">
      <c r="A336" s="390" t="str">
        <f>'Base Period'!A336</f>
        <v/>
      </c>
      <c r="B336" s="391" t="str">
        <f>'Base Period'!B336</f>
        <v/>
      </c>
      <c r="C336" s="335">
        <f>IF('Firm Fixed Price'!C750="","",'Firm Fixed Price'!C750)</f>
        <v>0</v>
      </c>
      <c r="D336" s="335" t="str">
        <f>IF('Firm Fixed Price'!G750="","",'Firm Fixed Price'!G750)</f>
        <v/>
      </c>
      <c r="E336" s="335" t="str">
        <f>IF('Firm Fixed Price'!H750="","",'Firm Fixed Price'!H750)</f>
        <v/>
      </c>
      <c r="F336" s="392">
        <f>IF('Firm Fixed Price'!E750="","",'Firm Fixed Price'!E750)</f>
        <v>0</v>
      </c>
      <c r="G336" s="392">
        <f>IF('Firm Fixed Price'!F750="","",'Firm Fixed Price'!F750)</f>
        <v>0</v>
      </c>
      <c r="H336" s="392" t="str">
        <f>IF('Firm Fixed Price'!I750="","",'Firm Fixed Price'!I750)</f>
        <v/>
      </c>
      <c r="I336" s="393" t="str">
        <f>IF('Firm Fixed Price'!J750="","",'Firm Fixed Price'!J750)</f>
        <v/>
      </c>
      <c r="L336" s="85"/>
      <c r="M336" s="86"/>
      <c r="N336" s="73"/>
      <c r="O336" s="73"/>
      <c r="P336" s="73"/>
    </row>
    <row r="337" spans="1:16" ht="18.600000000000001" hidden="1" customHeight="1" x14ac:dyDescent="0.25">
      <c r="A337" s="390" t="str">
        <f>'Base Period'!A337</f>
        <v/>
      </c>
      <c r="B337" s="391" t="str">
        <f>'Base Period'!B337</f>
        <v/>
      </c>
      <c r="C337" s="335">
        <f>IF('Firm Fixed Price'!C751="","",'Firm Fixed Price'!C751)</f>
        <v>0</v>
      </c>
      <c r="D337" s="335" t="str">
        <f>IF('Firm Fixed Price'!G751="","",'Firm Fixed Price'!G751)</f>
        <v/>
      </c>
      <c r="E337" s="335" t="str">
        <f>IF('Firm Fixed Price'!H751="","",'Firm Fixed Price'!H751)</f>
        <v/>
      </c>
      <c r="F337" s="392">
        <f>IF('Firm Fixed Price'!E751="","",'Firm Fixed Price'!E751)</f>
        <v>0</v>
      </c>
      <c r="G337" s="392">
        <f>IF('Firm Fixed Price'!F751="","",'Firm Fixed Price'!F751)</f>
        <v>0</v>
      </c>
      <c r="H337" s="392" t="str">
        <f>IF('Firm Fixed Price'!I751="","",'Firm Fixed Price'!I751)</f>
        <v/>
      </c>
      <c r="I337" s="393" t="str">
        <f>IF('Firm Fixed Price'!J751="","",'Firm Fixed Price'!J751)</f>
        <v/>
      </c>
      <c r="L337" s="85"/>
      <c r="M337" s="86"/>
      <c r="N337" s="73"/>
      <c r="O337" s="73"/>
      <c r="P337" s="73"/>
    </row>
    <row r="338" spans="1:16" ht="18.600000000000001" hidden="1" customHeight="1" x14ac:dyDescent="0.25">
      <c r="A338" s="390" t="str">
        <f>'Base Period'!A338</f>
        <v/>
      </c>
      <c r="B338" s="391" t="str">
        <f>'Base Period'!B338</f>
        <v/>
      </c>
      <c r="C338" s="335">
        <f>IF('Firm Fixed Price'!C752="","",'Firm Fixed Price'!C752)</f>
        <v>0</v>
      </c>
      <c r="D338" s="335" t="str">
        <f>IF('Firm Fixed Price'!G752="","",'Firm Fixed Price'!G752)</f>
        <v/>
      </c>
      <c r="E338" s="335" t="str">
        <f>IF('Firm Fixed Price'!H752="","",'Firm Fixed Price'!H752)</f>
        <v/>
      </c>
      <c r="F338" s="392">
        <f>IF('Firm Fixed Price'!E752="","",'Firm Fixed Price'!E752)</f>
        <v>0</v>
      </c>
      <c r="G338" s="392">
        <f>IF('Firm Fixed Price'!F752="","",'Firm Fixed Price'!F752)</f>
        <v>0</v>
      </c>
      <c r="H338" s="392" t="str">
        <f>IF('Firm Fixed Price'!I752="","",'Firm Fixed Price'!I752)</f>
        <v/>
      </c>
      <c r="I338" s="393" t="str">
        <f>IF('Firm Fixed Price'!J752="","",'Firm Fixed Price'!J752)</f>
        <v/>
      </c>
      <c r="L338" s="85"/>
      <c r="M338" s="86"/>
      <c r="N338" s="73"/>
      <c r="O338" s="73"/>
      <c r="P338" s="73"/>
    </row>
    <row r="339" spans="1:16" ht="18.600000000000001" hidden="1" customHeight="1" x14ac:dyDescent="0.25">
      <c r="A339" s="390" t="str">
        <f>'Base Period'!A339</f>
        <v/>
      </c>
      <c r="B339" s="391" t="str">
        <f>'Base Period'!B339</f>
        <v/>
      </c>
      <c r="C339" s="335">
        <f>IF('Firm Fixed Price'!C753="","",'Firm Fixed Price'!C753)</f>
        <v>0</v>
      </c>
      <c r="D339" s="335" t="str">
        <f>IF('Firm Fixed Price'!G753="","",'Firm Fixed Price'!G753)</f>
        <v/>
      </c>
      <c r="E339" s="335" t="str">
        <f>IF('Firm Fixed Price'!H753="","",'Firm Fixed Price'!H753)</f>
        <v/>
      </c>
      <c r="F339" s="392">
        <f>IF('Firm Fixed Price'!E753="","",'Firm Fixed Price'!E753)</f>
        <v>0</v>
      </c>
      <c r="G339" s="392">
        <f>IF('Firm Fixed Price'!F753="","",'Firm Fixed Price'!F753)</f>
        <v>0</v>
      </c>
      <c r="H339" s="392" t="str">
        <f>IF('Firm Fixed Price'!I753="","",'Firm Fixed Price'!I753)</f>
        <v/>
      </c>
      <c r="I339" s="393" t="str">
        <f>IF('Firm Fixed Price'!J753="","",'Firm Fixed Price'!J753)</f>
        <v/>
      </c>
      <c r="L339" s="85"/>
      <c r="M339" s="86"/>
      <c r="N339" s="73"/>
      <c r="O339" s="73"/>
      <c r="P339" s="73"/>
    </row>
    <row r="340" spans="1:16" ht="18.600000000000001" hidden="1" customHeight="1" x14ac:dyDescent="0.25">
      <c r="A340" s="390" t="str">
        <f>'Base Period'!A340</f>
        <v/>
      </c>
      <c r="B340" s="391" t="str">
        <f>'Base Period'!B340</f>
        <v/>
      </c>
      <c r="C340" s="335">
        <f>IF('Firm Fixed Price'!C754="","",'Firm Fixed Price'!C754)</f>
        <v>0</v>
      </c>
      <c r="D340" s="335" t="str">
        <f>IF('Firm Fixed Price'!G754="","",'Firm Fixed Price'!G754)</f>
        <v/>
      </c>
      <c r="E340" s="335" t="str">
        <f>IF('Firm Fixed Price'!H754="","",'Firm Fixed Price'!H754)</f>
        <v/>
      </c>
      <c r="F340" s="392">
        <f>IF('Firm Fixed Price'!E754="","",'Firm Fixed Price'!E754)</f>
        <v>0</v>
      </c>
      <c r="G340" s="392">
        <f>IF('Firm Fixed Price'!F754="","",'Firm Fixed Price'!F754)</f>
        <v>0</v>
      </c>
      <c r="H340" s="392" t="str">
        <f>IF('Firm Fixed Price'!I754="","",'Firm Fixed Price'!I754)</f>
        <v/>
      </c>
      <c r="I340" s="393" t="str">
        <f>IF('Firm Fixed Price'!J754="","",'Firm Fixed Price'!J754)</f>
        <v/>
      </c>
      <c r="L340" s="85"/>
      <c r="M340" s="86"/>
      <c r="N340" s="73"/>
      <c r="O340" s="73"/>
      <c r="P340" s="73"/>
    </row>
    <row r="341" spans="1:16" ht="18.600000000000001" hidden="1" customHeight="1" x14ac:dyDescent="0.25">
      <c r="A341" s="390" t="str">
        <f>'Base Period'!A341</f>
        <v/>
      </c>
      <c r="B341" s="391" t="str">
        <f>'Base Period'!B341</f>
        <v/>
      </c>
      <c r="C341" s="335">
        <f>IF('Firm Fixed Price'!C755="","",'Firm Fixed Price'!C755)</f>
        <v>0</v>
      </c>
      <c r="D341" s="335" t="str">
        <f>IF('Firm Fixed Price'!G755="","",'Firm Fixed Price'!G755)</f>
        <v/>
      </c>
      <c r="E341" s="335" t="str">
        <f>IF('Firm Fixed Price'!H755="","",'Firm Fixed Price'!H755)</f>
        <v/>
      </c>
      <c r="F341" s="392">
        <f>IF('Firm Fixed Price'!E755="","",'Firm Fixed Price'!E755)</f>
        <v>0</v>
      </c>
      <c r="G341" s="392">
        <f>IF('Firm Fixed Price'!F755="","",'Firm Fixed Price'!F755)</f>
        <v>0</v>
      </c>
      <c r="H341" s="392" t="str">
        <f>IF('Firm Fixed Price'!I755="","",'Firm Fixed Price'!I755)</f>
        <v/>
      </c>
      <c r="I341" s="393" t="str">
        <f>IF('Firm Fixed Price'!J755="","",'Firm Fixed Price'!J755)</f>
        <v/>
      </c>
      <c r="L341" s="85"/>
      <c r="M341" s="86"/>
      <c r="N341" s="73"/>
      <c r="O341" s="73"/>
      <c r="P341" s="73"/>
    </row>
    <row r="342" spans="1:16" ht="18.600000000000001" hidden="1" customHeight="1" x14ac:dyDescent="0.25">
      <c r="A342" s="390" t="str">
        <f>'Base Period'!A342</f>
        <v/>
      </c>
      <c r="B342" s="391" t="str">
        <f>'Base Period'!B342</f>
        <v/>
      </c>
      <c r="C342" s="335">
        <f>IF('Firm Fixed Price'!C756="","",'Firm Fixed Price'!C756)</f>
        <v>0</v>
      </c>
      <c r="D342" s="335" t="str">
        <f>IF('Firm Fixed Price'!G756="","",'Firm Fixed Price'!G756)</f>
        <v/>
      </c>
      <c r="E342" s="335" t="str">
        <f>IF('Firm Fixed Price'!H756="","",'Firm Fixed Price'!H756)</f>
        <v/>
      </c>
      <c r="F342" s="392">
        <f>IF('Firm Fixed Price'!E756="","",'Firm Fixed Price'!E756)</f>
        <v>0</v>
      </c>
      <c r="G342" s="392">
        <f>IF('Firm Fixed Price'!F756="","",'Firm Fixed Price'!F756)</f>
        <v>0</v>
      </c>
      <c r="H342" s="392" t="str">
        <f>IF('Firm Fixed Price'!I756="","",'Firm Fixed Price'!I756)</f>
        <v/>
      </c>
      <c r="I342" s="393" t="str">
        <f>IF('Firm Fixed Price'!J756="","",'Firm Fixed Price'!J756)</f>
        <v/>
      </c>
      <c r="L342" s="85"/>
      <c r="M342" s="86"/>
      <c r="N342" s="73"/>
      <c r="O342" s="73"/>
      <c r="P342" s="73"/>
    </row>
    <row r="343" spans="1:16" ht="18.600000000000001" hidden="1" customHeight="1" x14ac:dyDescent="0.25">
      <c r="A343" s="390" t="str">
        <f>'Base Period'!A343</f>
        <v/>
      </c>
      <c r="B343" s="391" t="str">
        <f>'Base Period'!B343</f>
        <v/>
      </c>
      <c r="C343" s="335">
        <f>IF('Firm Fixed Price'!C757="","",'Firm Fixed Price'!C757)</f>
        <v>0</v>
      </c>
      <c r="D343" s="335" t="str">
        <f>IF('Firm Fixed Price'!G757="","",'Firm Fixed Price'!G757)</f>
        <v/>
      </c>
      <c r="E343" s="335" t="str">
        <f>IF('Firm Fixed Price'!H757="","",'Firm Fixed Price'!H757)</f>
        <v/>
      </c>
      <c r="F343" s="392">
        <f>IF('Firm Fixed Price'!E757="","",'Firm Fixed Price'!E757)</f>
        <v>0</v>
      </c>
      <c r="G343" s="392">
        <f>IF('Firm Fixed Price'!F757="","",'Firm Fixed Price'!F757)</f>
        <v>0</v>
      </c>
      <c r="H343" s="392" t="str">
        <f>IF('Firm Fixed Price'!I757="","",'Firm Fixed Price'!I757)</f>
        <v/>
      </c>
      <c r="I343" s="393" t="str">
        <f>IF('Firm Fixed Price'!J757="","",'Firm Fixed Price'!J757)</f>
        <v/>
      </c>
      <c r="L343" s="85"/>
      <c r="M343" s="86"/>
      <c r="N343" s="73"/>
      <c r="O343" s="73"/>
      <c r="P343" s="73"/>
    </row>
    <row r="344" spans="1:16" ht="18.600000000000001" hidden="1" customHeight="1" x14ac:dyDescent="0.25">
      <c r="A344" s="390" t="str">
        <f>'Base Period'!A344</f>
        <v/>
      </c>
      <c r="B344" s="391" t="str">
        <f>'Base Period'!B344</f>
        <v/>
      </c>
      <c r="C344" s="335">
        <f>IF('Firm Fixed Price'!C758="","",'Firm Fixed Price'!C758)</f>
        <v>0</v>
      </c>
      <c r="D344" s="335" t="str">
        <f>IF('Firm Fixed Price'!G758="","",'Firm Fixed Price'!G758)</f>
        <v/>
      </c>
      <c r="E344" s="335" t="str">
        <f>IF('Firm Fixed Price'!H758="","",'Firm Fixed Price'!H758)</f>
        <v/>
      </c>
      <c r="F344" s="392">
        <f>IF('Firm Fixed Price'!E758="","",'Firm Fixed Price'!E758)</f>
        <v>0</v>
      </c>
      <c r="G344" s="392">
        <f>IF('Firm Fixed Price'!F758="","",'Firm Fixed Price'!F758)</f>
        <v>0</v>
      </c>
      <c r="H344" s="392" t="str">
        <f>IF('Firm Fixed Price'!I758="","",'Firm Fixed Price'!I758)</f>
        <v/>
      </c>
      <c r="I344" s="393" t="str">
        <f>IF('Firm Fixed Price'!J758="","",'Firm Fixed Price'!J758)</f>
        <v/>
      </c>
      <c r="L344" s="85"/>
      <c r="M344" s="86"/>
      <c r="N344" s="73"/>
      <c r="O344" s="73"/>
      <c r="P344" s="73"/>
    </row>
    <row r="345" spans="1:16" ht="18.600000000000001" hidden="1" customHeight="1" x14ac:dyDescent="0.25">
      <c r="A345" s="390" t="str">
        <f>'Base Period'!A345</f>
        <v/>
      </c>
      <c r="B345" s="391" t="str">
        <f>'Base Period'!B345</f>
        <v/>
      </c>
      <c r="C345" s="335">
        <f>IF('Firm Fixed Price'!C759="","",'Firm Fixed Price'!C759)</f>
        <v>0</v>
      </c>
      <c r="D345" s="335" t="str">
        <f>IF('Firm Fixed Price'!G759="","",'Firm Fixed Price'!G759)</f>
        <v/>
      </c>
      <c r="E345" s="335" t="str">
        <f>IF('Firm Fixed Price'!H759="","",'Firm Fixed Price'!H759)</f>
        <v/>
      </c>
      <c r="F345" s="392">
        <f>IF('Firm Fixed Price'!E759="","",'Firm Fixed Price'!E759)</f>
        <v>0</v>
      </c>
      <c r="G345" s="392">
        <f>IF('Firm Fixed Price'!F759="","",'Firm Fixed Price'!F759)</f>
        <v>0</v>
      </c>
      <c r="H345" s="392" t="str">
        <f>IF('Firm Fixed Price'!I759="","",'Firm Fixed Price'!I759)</f>
        <v/>
      </c>
      <c r="I345" s="393" t="str">
        <f>IF('Firm Fixed Price'!J759="","",'Firm Fixed Price'!J759)</f>
        <v/>
      </c>
      <c r="L345" s="85"/>
      <c r="M345" s="86"/>
      <c r="N345" s="73"/>
      <c r="O345" s="73"/>
      <c r="P345" s="73"/>
    </row>
    <row r="346" spans="1:16" ht="18.600000000000001" hidden="1" customHeight="1" x14ac:dyDescent="0.25">
      <c r="A346" s="390" t="str">
        <f>'Base Period'!A346</f>
        <v/>
      </c>
      <c r="B346" s="391" t="str">
        <f>'Base Period'!B346</f>
        <v/>
      </c>
      <c r="C346" s="335">
        <f>IF('Firm Fixed Price'!C760="","",'Firm Fixed Price'!C760)</f>
        <v>0</v>
      </c>
      <c r="D346" s="335" t="str">
        <f>IF('Firm Fixed Price'!G760="","",'Firm Fixed Price'!G760)</f>
        <v/>
      </c>
      <c r="E346" s="335" t="str">
        <f>IF('Firm Fixed Price'!H760="","",'Firm Fixed Price'!H760)</f>
        <v/>
      </c>
      <c r="F346" s="392">
        <f>IF('Firm Fixed Price'!E760="","",'Firm Fixed Price'!E760)</f>
        <v>0</v>
      </c>
      <c r="G346" s="392">
        <f>IF('Firm Fixed Price'!F760="","",'Firm Fixed Price'!F760)</f>
        <v>0</v>
      </c>
      <c r="H346" s="392" t="str">
        <f>IF('Firm Fixed Price'!I760="","",'Firm Fixed Price'!I760)</f>
        <v/>
      </c>
      <c r="I346" s="393" t="str">
        <f>IF('Firm Fixed Price'!J760="","",'Firm Fixed Price'!J760)</f>
        <v/>
      </c>
      <c r="L346" s="85"/>
      <c r="M346" s="86"/>
      <c r="N346" s="73"/>
      <c r="O346" s="73"/>
      <c r="P346" s="73"/>
    </row>
    <row r="347" spans="1:16" ht="18.600000000000001" hidden="1" customHeight="1" x14ac:dyDescent="0.25">
      <c r="A347" s="390" t="str">
        <f>'Base Period'!A347</f>
        <v/>
      </c>
      <c r="B347" s="391" t="str">
        <f>'Base Period'!B347</f>
        <v/>
      </c>
      <c r="C347" s="335">
        <f>IF('Firm Fixed Price'!C761="","",'Firm Fixed Price'!C761)</f>
        <v>0</v>
      </c>
      <c r="D347" s="335" t="str">
        <f>IF('Firm Fixed Price'!G761="","",'Firm Fixed Price'!G761)</f>
        <v/>
      </c>
      <c r="E347" s="335" t="str">
        <f>IF('Firm Fixed Price'!H761="","",'Firm Fixed Price'!H761)</f>
        <v/>
      </c>
      <c r="F347" s="392">
        <f>IF('Firm Fixed Price'!E761="","",'Firm Fixed Price'!E761)</f>
        <v>0</v>
      </c>
      <c r="G347" s="392">
        <f>IF('Firm Fixed Price'!F761="","",'Firm Fixed Price'!F761)</f>
        <v>0</v>
      </c>
      <c r="H347" s="392" t="str">
        <f>IF('Firm Fixed Price'!I761="","",'Firm Fixed Price'!I761)</f>
        <v/>
      </c>
      <c r="I347" s="393" t="str">
        <f>IF('Firm Fixed Price'!J761="","",'Firm Fixed Price'!J761)</f>
        <v/>
      </c>
      <c r="L347" s="85"/>
      <c r="M347" s="86"/>
      <c r="N347" s="73"/>
      <c r="O347" s="73"/>
      <c r="P347" s="73"/>
    </row>
    <row r="348" spans="1:16" ht="18.600000000000001" hidden="1" customHeight="1" x14ac:dyDescent="0.25">
      <c r="A348" s="390" t="str">
        <f>'Base Period'!A348</f>
        <v/>
      </c>
      <c r="B348" s="391" t="str">
        <f>'Base Period'!B348</f>
        <v/>
      </c>
      <c r="C348" s="335">
        <f>IF('Firm Fixed Price'!C762="","",'Firm Fixed Price'!C762)</f>
        <v>0</v>
      </c>
      <c r="D348" s="335" t="str">
        <f>IF('Firm Fixed Price'!G762="","",'Firm Fixed Price'!G762)</f>
        <v/>
      </c>
      <c r="E348" s="335" t="str">
        <f>IF('Firm Fixed Price'!H762="","",'Firm Fixed Price'!H762)</f>
        <v/>
      </c>
      <c r="F348" s="392">
        <f>IF('Firm Fixed Price'!E762="","",'Firm Fixed Price'!E762)</f>
        <v>0</v>
      </c>
      <c r="G348" s="392">
        <f>IF('Firm Fixed Price'!F762="","",'Firm Fixed Price'!F762)</f>
        <v>0</v>
      </c>
      <c r="H348" s="392" t="str">
        <f>IF('Firm Fixed Price'!I762="","",'Firm Fixed Price'!I762)</f>
        <v/>
      </c>
      <c r="I348" s="393" t="str">
        <f>IF('Firm Fixed Price'!J762="","",'Firm Fixed Price'!J762)</f>
        <v/>
      </c>
      <c r="L348" s="85"/>
      <c r="M348" s="86"/>
      <c r="N348" s="73"/>
      <c r="O348" s="73"/>
      <c r="P348" s="73"/>
    </row>
    <row r="349" spans="1:16" ht="18.600000000000001" hidden="1" customHeight="1" x14ac:dyDescent="0.25">
      <c r="A349" s="390" t="str">
        <f>'Base Period'!A349</f>
        <v/>
      </c>
      <c r="B349" s="391" t="str">
        <f>'Base Period'!B349</f>
        <v/>
      </c>
      <c r="C349" s="335">
        <f>IF('Firm Fixed Price'!C763="","",'Firm Fixed Price'!C763)</f>
        <v>0</v>
      </c>
      <c r="D349" s="335" t="str">
        <f>IF('Firm Fixed Price'!G763="","",'Firm Fixed Price'!G763)</f>
        <v/>
      </c>
      <c r="E349" s="335" t="str">
        <f>IF('Firm Fixed Price'!H763="","",'Firm Fixed Price'!H763)</f>
        <v/>
      </c>
      <c r="F349" s="392">
        <f>IF('Firm Fixed Price'!E763="","",'Firm Fixed Price'!E763)</f>
        <v>0</v>
      </c>
      <c r="G349" s="392">
        <f>IF('Firm Fixed Price'!F763="","",'Firm Fixed Price'!F763)</f>
        <v>0</v>
      </c>
      <c r="H349" s="392" t="str">
        <f>IF('Firm Fixed Price'!I763="","",'Firm Fixed Price'!I763)</f>
        <v/>
      </c>
      <c r="I349" s="393" t="str">
        <f>IF('Firm Fixed Price'!J763="","",'Firm Fixed Price'!J763)</f>
        <v/>
      </c>
      <c r="L349" s="85"/>
      <c r="M349" s="86"/>
      <c r="N349" s="73"/>
      <c r="O349" s="73"/>
      <c r="P349" s="73"/>
    </row>
    <row r="350" spans="1:16" ht="18.600000000000001" hidden="1" customHeight="1" x14ac:dyDescent="0.25">
      <c r="A350" s="390" t="str">
        <f>'Base Period'!A350</f>
        <v/>
      </c>
      <c r="B350" s="391" t="str">
        <f>'Base Period'!B350</f>
        <v/>
      </c>
      <c r="C350" s="335">
        <f>IF('Firm Fixed Price'!C764="","",'Firm Fixed Price'!C764)</f>
        <v>0</v>
      </c>
      <c r="D350" s="335" t="str">
        <f>IF('Firm Fixed Price'!G764="","",'Firm Fixed Price'!G764)</f>
        <v/>
      </c>
      <c r="E350" s="335" t="str">
        <f>IF('Firm Fixed Price'!H764="","",'Firm Fixed Price'!H764)</f>
        <v/>
      </c>
      <c r="F350" s="392">
        <f>IF('Firm Fixed Price'!E764="","",'Firm Fixed Price'!E764)</f>
        <v>0</v>
      </c>
      <c r="G350" s="392">
        <f>IF('Firm Fixed Price'!F764="","",'Firm Fixed Price'!F764)</f>
        <v>0</v>
      </c>
      <c r="H350" s="392" t="str">
        <f>IF('Firm Fixed Price'!I764="","",'Firm Fixed Price'!I764)</f>
        <v/>
      </c>
      <c r="I350" s="393" t="str">
        <f>IF('Firm Fixed Price'!J764="","",'Firm Fixed Price'!J764)</f>
        <v/>
      </c>
      <c r="L350" s="85"/>
      <c r="M350" s="86"/>
      <c r="N350" s="73"/>
      <c r="O350" s="73"/>
      <c r="P350" s="73"/>
    </row>
    <row r="351" spans="1:16" ht="18.600000000000001" hidden="1" customHeight="1" x14ac:dyDescent="0.25">
      <c r="A351" s="390" t="str">
        <f>'Base Period'!A351</f>
        <v/>
      </c>
      <c r="B351" s="391" t="str">
        <f>'Base Period'!B351</f>
        <v/>
      </c>
      <c r="C351" s="335">
        <f>IF('Firm Fixed Price'!C765="","",'Firm Fixed Price'!C765)</f>
        <v>0</v>
      </c>
      <c r="D351" s="335" t="str">
        <f>IF('Firm Fixed Price'!G765="","",'Firm Fixed Price'!G765)</f>
        <v/>
      </c>
      <c r="E351" s="335" t="str">
        <f>IF('Firm Fixed Price'!H765="","",'Firm Fixed Price'!H765)</f>
        <v/>
      </c>
      <c r="F351" s="392">
        <f>IF('Firm Fixed Price'!E765="","",'Firm Fixed Price'!E765)</f>
        <v>0</v>
      </c>
      <c r="G351" s="392">
        <f>IF('Firm Fixed Price'!F765="","",'Firm Fixed Price'!F765)</f>
        <v>0</v>
      </c>
      <c r="H351" s="392" t="str">
        <f>IF('Firm Fixed Price'!I765="","",'Firm Fixed Price'!I765)</f>
        <v/>
      </c>
      <c r="I351" s="393" t="str">
        <f>IF('Firm Fixed Price'!J765="","",'Firm Fixed Price'!J765)</f>
        <v/>
      </c>
      <c r="L351" s="85"/>
      <c r="M351" s="86"/>
      <c r="N351" s="73"/>
      <c r="O351" s="73"/>
      <c r="P351" s="73"/>
    </row>
    <row r="352" spans="1:16" ht="18.600000000000001" hidden="1" customHeight="1" x14ac:dyDescent="0.25">
      <c r="A352" s="390" t="str">
        <f>'Base Period'!A352</f>
        <v/>
      </c>
      <c r="B352" s="391" t="str">
        <f>'Base Period'!B352</f>
        <v/>
      </c>
      <c r="C352" s="335">
        <f>IF('Firm Fixed Price'!C766="","",'Firm Fixed Price'!C766)</f>
        <v>0</v>
      </c>
      <c r="D352" s="335" t="str">
        <f>IF('Firm Fixed Price'!G766="","",'Firm Fixed Price'!G766)</f>
        <v/>
      </c>
      <c r="E352" s="335" t="str">
        <f>IF('Firm Fixed Price'!H766="","",'Firm Fixed Price'!H766)</f>
        <v/>
      </c>
      <c r="F352" s="392">
        <f>IF('Firm Fixed Price'!E766="","",'Firm Fixed Price'!E766)</f>
        <v>0</v>
      </c>
      <c r="G352" s="392">
        <f>IF('Firm Fixed Price'!F766="","",'Firm Fixed Price'!F766)</f>
        <v>0</v>
      </c>
      <c r="H352" s="392" t="str">
        <f>IF('Firm Fixed Price'!I766="","",'Firm Fixed Price'!I766)</f>
        <v/>
      </c>
      <c r="I352" s="393" t="str">
        <f>IF('Firm Fixed Price'!J766="","",'Firm Fixed Price'!J766)</f>
        <v/>
      </c>
      <c r="L352" s="85"/>
      <c r="M352" s="86"/>
      <c r="N352" s="73"/>
      <c r="O352" s="73"/>
      <c r="P352" s="73"/>
    </row>
    <row r="353" spans="1:16" ht="18.600000000000001" hidden="1" customHeight="1" x14ac:dyDescent="0.25">
      <c r="A353" s="390" t="str">
        <f>'Base Period'!A353</f>
        <v/>
      </c>
      <c r="B353" s="391" t="str">
        <f>'Base Period'!B353</f>
        <v/>
      </c>
      <c r="C353" s="335">
        <f>IF('Firm Fixed Price'!C767="","",'Firm Fixed Price'!C767)</f>
        <v>0</v>
      </c>
      <c r="D353" s="335" t="str">
        <f>IF('Firm Fixed Price'!G767="","",'Firm Fixed Price'!G767)</f>
        <v/>
      </c>
      <c r="E353" s="335" t="str">
        <f>IF('Firm Fixed Price'!H767="","",'Firm Fixed Price'!H767)</f>
        <v/>
      </c>
      <c r="F353" s="392">
        <f>IF('Firm Fixed Price'!E767="","",'Firm Fixed Price'!E767)</f>
        <v>0</v>
      </c>
      <c r="G353" s="392">
        <f>IF('Firm Fixed Price'!F767="","",'Firm Fixed Price'!F767)</f>
        <v>0</v>
      </c>
      <c r="H353" s="392" t="str">
        <f>IF('Firm Fixed Price'!I767="","",'Firm Fixed Price'!I767)</f>
        <v/>
      </c>
      <c r="I353" s="393" t="str">
        <f>IF('Firm Fixed Price'!J767="","",'Firm Fixed Price'!J767)</f>
        <v/>
      </c>
      <c r="L353" s="85"/>
      <c r="M353" s="86"/>
      <c r="N353" s="73"/>
      <c r="O353" s="73"/>
      <c r="P353" s="73"/>
    </row>
    <row r="354" spans="1:16" ht="18.600000000000001" hidden="1" customHeight="1" x14ac:dyDescent="0.25">
      <c r="A354" s="390" t="str">
        <f>'Base Period'!A354</f>
        <v/>
      </c>
      <c r="B354" s="391" t="str">
        <f>'Base Period'!B354</f>
        <v/>
      </c>
      <c r="C354" s="335">
        <f>IF('Firm Fixed Price'!C768="","",'Firm Fixed Price'!C768)</f>
        <v>0</v>
      </c>
      <c r="D354" s="335" t="str">
        <f>IF('Firm Fixed Price'!G768="","",'Firm Fixed Price'!G768)</f>
        <v/>
      </c>
      <c r="E354" s="335" t="str">
        <f>IF('Firm Fixed Price'!H768="","",'Firm Fixed Price'!H768)</f>
        <v/>
      </c>
      <c r="F354" s="392">
        <f>IF('Firm Fixed Price'!E768="","",'Firm Fixed Price'!E768)</f>
        <v>0</v>
      </c>
      <c r="G354" s="392">
        <f>IF('Firm Fixed Price'!F768="","",'Firm Fixed Price'!F768)</f>
        <v>0</v>
      </c>
      <c r="H354" s="392" t="str">
        <f>IF('Firm Fixed Price'!I768="","",'Firm Fixed Price'!I768)</f>
        <v/>
      </c>
      <c r="I354" s="393" t="str">
        <f>IF('Firm Fixed Price'!J768="","",'Firm Fixed Price'!J768)</f>
        <v/>
      </c>
      <c r="L354" s="85"/>
      <c r="M354" s="86"/>
      <c r="N354" s="73"/>
      <c r="O354" s="73"/>
      <c r="P354" s="73"/>
    </row>
    <row r="355" spans="1:16" ht="18.600000000000001" hidden="1" customHeight="1" x14ac:dyDescent="0.25">
      <c r="A355" s="390" t="str">
        <f>'Base Period'!A355</f>
        <v/>
      </c>
      <c r="B355" s="391" t="str">
        <f>'Base Period'!B355</f>
        <v/>
      </c>
      <c r="C355" s="335">
        <f>IF('Firm Fixed Price'!C769="","",'Firm Fixed Price'!C769)</f>
        <v>0</v>
      </c>
      <c r="D355" s="335" t="str">
        <f>IF('Firm Fixed Price'!G769="","",'Firm Fixed Price'!G769)</f>
        <v/>
      </c>
      <c r="E355" s="335" t="str">
        <f>IF('Firm Fixed Price'!H769="","",'Firm Fixed Price'!H769)</f>
        <v/>
      </c>
      <c r="F355" s="392">
        <f>IF('Firm Fixed Price'!E769="","",'Firm Fixed Price'!E769)</f>
        <v>0</v>
      </c>
      <c r="G355" s="392">
        <f>IF('Firm Fixed Price'!F769="","",'Firm Fixed Price'!F769)</f>
        <v>0</v>
      </c>
      <c r="H355" s="392" t="str">
        <f>IF('Firm Fixed Price'!I769="","",'Firm Fixed Price'!I769)</f>
        <v/>
      </c>
      <c r="I355" s="393" t="str">
        <f>IF('Firm Fixed Price'!J769="","",'Firm Fixed Price'!J769)</f>
        <v/>
      </c>
      <c r="L355" s="85"/>
      <c r="M355" s="86"/>
      <c r="N355" s="73"/>
      <c r="O355" s="73"/>
      <c r="P355" s="73"/>
    </row>
    <row r="356" spans="1:16" ht="18.600000000000001" hidden="1" customHeight="1" x14ac:dyDescent="0.25">
      <c r="A356" s="390" t="str">
        <f>'Base Period'!A356</f>
        <v/>
      </c>
      <c r="B356" s="391" t="str">
        <f>'Base Period'!B356</f>
        <v/>
      </c>
      <c r="C356" s="335">
        <f>IF('Firm Fixed Price'!C770="","",'Firm Fixed Price'!C770)</f>
        <v>0</v>
      </c>
      <c r="D356" s="335" t="str">
        <f>IF('Firm Fixed Price'!G770="","",'Firm Fixed Price'!G770)</f>
        <v/>
      </c>
      <c r="E356" s="335" t="str">
        <f>IF('Firm Fixed Price'!H770="","",'Firm Fixed Price'!H770)</f>
        <v/>
      </c>
      <c r="F356" s="392">
        <f>IF('Firm Fixed Price'!E770="","",'Firm Fixed Price'!E770)</f>
        <v>0</v>
      </c>
      <c r="G356" s="392">
        <f>IF('Firm Fixed Price'!F770="","",'Firm Fixed Price'!F770)</f>
        <v>0</v>
      </c>
      <c r="H356" s="392" t="str">
        <f>IF('Firm Fixed Price'!I770="","",'Firm Fixed Price'!I770)</f>
        <v/>
      </c>
      <c r="I356" s="393" t="str">
        <f>IF('Firm Fixed Price'!J770="","",'Firm Fixed Price'!J770)</f>
        <v/>
      </c>
      <c r="L356" s="85"/>
      <c r="M356" s="86"/>
      <c r="N356" s="73"/>
      <c r="O356" s="73"/>
      <c r="P356" s="73"/>
    </row>
    <row r="357" spans="1:16" ht="18.600000000000001" hidden="1" customHeight="1" x14ac:dyDescent="0.25">
      <c r="A357" s="390" t="str">
        <f>'Base Period'!A357</f>
        <v/>
      </c>
      <c r="B357" s="391" t="str">
        <f>'Base Period'!B357</f>
        <v/>
      </c>
      <c r="C357" s="335">
        <f>IF('Firm Fixed Price'!C771="","",'Firm Fixed Price'!C771)</f>
        <v>0</v>
      </c>
      <c r="D357" s="335" t="str">
        <f>IF('Firm Fixed Price'!G771="","",'Firm Fixed Price'!G771)</f>
        <v/>
      </c>
      <c r="E357" s="335" t="str">
        <f>IF('Firm Fixed Price'!H771="","",'Firm Fixed Price'!H771)</f>
        <v/>
      </c>
      <c r="F357" s="392">
        <f>IF('Firm Fixed Price'!E771="","",'Firm Fixed Price'!E771)</f>
        <v>0</v>
      </c>
      <c r="G357" s="392">
        <f>IF('Firm Fixed Price'!F771="","",'Firm Fixed Price'!F771)</f>
        <v>0</v>
      </c>
      <c r="H357" s="392" t="str">
        <f>IF('Firm Fixed Price'!I771="","",'Firm Fixed Price'!I771)</f>
        <v/>
      </c>
      <c r="I357" s="393" t="str">
        <f>IF('Firm Fixed Price'!J771="","",'Firm Fixed Price'!J771)</f>
        <v/>
      </c>
      <c r="L357" s="85"/>
      <c r="M357" s="86"/>
      <c r="N357" s="73"/>
      <c r="O357" s="73"/>
      <c r="P357" s="73"/>
    </row>
    <row r="358" spans="1:16" ht="18.600000000000001" hidden="1" customHeight="1" x14ac:dyDescent="0.25">
      <c r="A358" s="390" t="str">
        <f>'Base Period'!A358</f>
        <v/>
      </c>
      <c r="B358" s="391" t="str">
        <f>'Base Period'!B358</f>
        <v/>
      </c>
      <c r="C358" s="335">
        <f>IF('Firm Fixed Price'!C772="","",'Firm Fixed Price'!C772)</f>
        <v>0</v>
      </c>
      <c r="D358" s="335" t="str">
        <f>IF('Firm Fixed Price'!G772="","",'Firm Fixed Price'!G772)</f>
        <v/>
      </c>
      <c r="E358" s="335" t="str">
        <f>IF('Firm Fixed Price'!H772="","",'Firm Fixed Price'!H772)</f>
        <v/>
      </c>
      <c r="F358" s="392">
        <f>IF('Firm Fixed Price'!E772="","",'Firm Fixed Price'!E772)</f>
        <v>0</v>
      </c>
      <c r="G358" s="392">
        <f>IF('Firm Fixed Price'!F772="","",'Firm Fixed Price'!F772)</f>
        <v>0</v>
      </c>
      <c r="H358" s="392" t="str">
        <f>IF('Firm Fixed Price'!I772="","",'Firm Fixed Price'!I772)</f>
        <v/>
      </c>
      <c r="I358" s="393" t="str">
        <f>IF('Firm Fixed Price'!J772="","",'Firm Fixed Price'!J772)</f>
        <v/>
      </c>
      <c r="L358" s="85"/>
      <c r="M358" s="86"/>
      <c r="N358" s="73"/>
      <c r="O358" s="73"/>
      <c r="P358" s="73"/>
    </row>
    <row r="359" spans="1:16" ht="18.600000000000001" hidden="1" customHeight="1" x14ac:dyDescent="0.25">
      <c r="A359" s="390" t="str">
        <f>'Base Period'!A359</f>
        <v/>
      </c>
      <c r="B359" s="391" t="str">
        <f>'Base Period'!B359</f>
        <v/>
      </c>
      <c r="C359" s="335">
        <f>IF('Firm Fixed Price'!C773="","",'Firm Fixed Price'!C773)</f>
        <v>0</v>
      </c>
      <c r="D359" s="335" t="str">
        <f>IF('Firm Fixed Price'!G773="","",'Firm Fixed Price'!G773)</f>
        <v/>
      </c>
      <c r="E359" s="335" t="str">
        <f>IF('Firm Fixed Price'!H773="","",'Firm Fixed Price'!H773)</f>
        <v/>
      </c>
      <c r="F359" s="392">
        <f>IF('Firm Fixed Price'!E773="","",'Firm Fixed Price'!E773)</f>
        <v>0</v>
      </c>
      <c r="G359" s="392">
        <f>IF('Firm Fixed Price'!F773="","",'Firm Fixed Price'!F773)</f>
        <v>0</v>
      </c>
      <c r="H359" s="392" t="str">
        <f>IF('Firm Fixed Price'!I773="","",'Firm Fixed Price'!I773)</f>
        <v/>
      </c>
      <c r="I359" s="393" t="str">
        <f>IF('Firm Fixed Price'!J773="","",'Firm Fixed Price'!J773)</f>
        <v/>
      </c>
      <c r="L359" s="85"/>
      <c r="M359" s="86"/>
      <c r="N359" s="73"/>
      <c r="O359" s="73"/>
      <c r="P359" s="73"/>
    </row>
    <row r="360" spans="1:16" ht="18.600000000000001" hidden="1" customHeight="1" x14ac:dyDescent="0.25">
      <c r="A360" s="390" t="str">
        <f>'Base Period'!A360</f>
        <v/>
      </c>
      <c r="B360" s="391" t="str">
        <f>'Base Period'!B360</f>
        <v/>
      </c>
      <c r="C360" s="335">
        <f>IF('Firm Fixed Price'!C774="","",'Firm Fixed Price'!C774)</f>
        <v>0</v>
      </c>
      <c r="D360" s="335" t="str">
        <f>IF('Firm Fixed Price'!G774="","",'Firm Fixed Price'!G774)</f>
        <v/>
      </c>
      <c r="E360" s="335" t="str">
        <f>IF('Firm Fixed Price'!H774="","",'Firm Fixed Price'!H774)</f>
        <v/>
      </c>
      <c r="F360" s="392">
        <f>IF('Firm Fixed Price'!E774="","",'Firm Fixed Price'!E774)</f>
        <v>0</v>
      </c>
      <c r="G360" s="392">
        <f>IF('Firm Fixed Price'!F774="","",'Firm Fixed Price'!F774)</f>
        <v>0</v>
      </c>
      <c r="H360" s="392" t="str">
        <f>IF('Firm Fixed Price'!I774="","",'Firm Fixed Price'!I774)</f>
        <v/>
      </c>
      <c r="I360" s="393" t="str">
        <f>IF('Firm Fixed Price'!J774="","",'Firm Fixed Price'!J774)</f>
        <v/>
      </c>
      <c r="L360" s="85"/>
      <c r="M360" s="86"/>
      <c r="N360" s="73"/>
      <c r="O360" s="73"/>
      <c r="P360" s="73"/>
    </row>
    <row r="361" spans="1:16" ht="18.600000000000001" hidden="1" customHeight="1" x14ac:dyDescent="0.25">
      <c r="A361" s="390" t="str">
        <f>'Base Period'!A361</f>
        <v/>
      </c>
      <c r="B361" s="391" t="str">
        <f>'Base Period'!B361</f>
        <v/>
      </c>
      <c r="C361" s="335">
        <f>IF('Firm Fixed Price'!C775="","",'Firm Fixed Price'!C775)</f>
        <v>0</v>
      </c>
      <c r="D361" s="335" t="str">
        <f>IF('Firm Fixed Price'!G775="","",'Firm Fixed Price'!G775)</f>
        <v/>
      </c>
      <c r="E361" s="335" t="str">
        <f>IF('Firm Fixed Price'!H775="","",'Firm Fixed Price'!H775)</f>
        <v/>
      </c>
      <c r="F361" s="392">
        <f>IF('Firm Fixed Price'!E775="","",'Firm Fixed Price'!E775)</f>
        <v>0</v>
      </c>
      <c r="G361" s="392">
        <f>IF('Firm Fixed Price'!F775="","",'Firm Fixed Price'!F775)</f>
        <v>0</v>
      </c>
      <c r="H361" s="392" t="str">
        <f>IF('Firm Fixed Price'!I775="","",'Firm Fixed Price'!I775)</f>
        <v/>
      </c>
      <c r="I361" s="393" t="str">
        <f>IF('Firm Fixed Price'!J775="","",'Firm Fixed Price'!J775)</f>
        <v/>
      </c>
      <c r="L361" s="85"/>
      <c r="M361" s="86"/>
      <c r="N361" s="73"/>
      <c r="O361" s="73"/>
      <c r="P361" s="73"/>
    </row>
    <row r="362" spans="1:16" ht="18.600000000000001" hidden="1" customHeight="1" x14ac:dyDescent="0.25">
      <c r="A362" s="390" t="str">
        <f>'Base Period'!A362</f>
        <v/>
      </c>
      <c r="B362" s="391" t="str">
        <f>'Base Period'!B362</f>
        <v/>
      </c>
      <c r="C362" s="335">
        <f>IF('Firm Fixed Price'!C776="","",'Firm Fixed Price'!C776)</f>
        <v>0</v>
      </c>
      <c r="D362" s="335" t="str">
        <f>IF('Firm Fixed Price'!G776="","",'Firm Fixed Price'!G776)</f>
        <v/>
      </c>
      <c r="E362" s="335" t="str">
        <f>IF('Firm Fixed Price'!H776="","",'Firm Fixed Price'!H776)</f>
        <v/>
      </c>
      <c r="F362" s="392">
        <f>IF('Firm Fixed Price'!E776="","",'Firm Fixed Price'!E776)</f>
        <v>0</v>
      </c>
      <c r="G362" s="392">
        <f>IF('Firm Fixed Price'!F776="","",'Firm Fixed Price'!F776)</f>
        <v>0</v>
      </c>
      <c r="H362" s="392" t="str">
        <f>IF('Firm Fixed Price'!I776="","",'Firm Fixed Price'!I776)</f>
        <v/>
      </c>
      <c r="I362" s="393" t="str">
        <f>IF('Firm Fixed Price'!J776="","",'Firm Fixed Price'!J776)</f>
        <v/>
      </c>
      <c r="L362" s="85"/>
      <c r="M362" s="86"/>
      <c r="N362" s="73"/>
      <c r="O362" s="73"/>
      <c r="P362" s="73"/>
    </row>
    <row r="363" spans="1:16" ht="18.600000000000001" hidden="1" customHeight="1" x14ac:dyDescent="0.25">
      <c r="A363" s="390" t="str">
        <f>'Base Period'!A363</f>
        <v/>
      </c>
      <c r="B363" s="391" t="str">
        <f>'Base Period'!B363</f>
        <v/>
      </c>
      <c r="C363" s="335">
        <f>IF('Firm Fixed Price'!C777="","",'Firm Fixed Price'!C777)</f>
        <v>0</v>
      </c>
      <c r="D363" s="335" t="str">
        <f>IF('Firm Fixed Price'!G777="","",'Firm Fixed Price'!G777)</f>
        <v/>
      </c>
      <c r="E363" s="335" t="str">
        <f>IF('Firm Fixed Price'!H777="","",'Firm Fixed Price'!H777)</f>
        <v/>
      </c>
      <c r="F363" s="392">
        <f>IF('Firm Fixed Price'!E777="","",'Firm Fixed Price'!E777)</f>
        <v>0</v>
      </c>
      <c r="G363" s="392">
        <f>IF('Firm Fixed Price'!F777="","",'Firm Fixed Price'!F777)</f>
        <v>0</v>
      </c>
      <c r="H363" s="392" t="str">
        <f>IF('Firm Fixed Price'!I777="","",'Firm Fixed Price'!I777)</f>
        <v/>
      </c>
      <c r="I363" s="393" t="str">
        <f>IF('Firm Fixed Price'!J777="","",'Firm Fixed Price'!J777)</f>
        <v/>
      </c>
      <c r="L363" s="85"/>
      <c r="M363" s="86"/>
      <c r="N363" s="73"/>
      <c r="O363" s="73"/>
      <c r="P363" s="73"/>
    </row>
    <row r="364" spans="1:16" ht="18.600000000000001" hidden="1" customHeight="1" x14ac:dyDescent="0.25">
      <c r="A364" s="390" t="str">
        <f>'Base Period'!A364</f>
        <v/>
      </c>
      <c r="B364" s="391" t="str">
        <f>'Base Period'!B364</f>
        <v/>
      </c>
      <c r="C364" s="335">
        <f>IF('Firm Fixed Price'!C778="","",'Firm Fixed Price'!C778)</f>
        <v>0</v>
      </c>
      <c r="D364" s="335" t="str">
        <f>IF('Firm Fixed Price'!G778="","",'Firm Fixed Price'!G778)</f>
        <v/>
      </c>
      <c r="E364" s="335" t="str">
        <f>IF('Firm Fixed Price'!H778="","",'Firm Fixed Price'!H778)</f>
        <v/>
      </c>
      <c r="F364" s="392">
        <f>IF('Firm Fixed Price'!E778="","",'Firm Fixed Price'!E778)</f>
        <v>0</v>
      </c>
      <c r="G364" s="392">
        <f>IF('Firm Fixed Price'!F778="","",'Firm Fixed Price'!F778)</f>
        <v>0</v>
      </c>
      <c r="H364" s="392" t="str">
        <f>IF('Firm Fixed Price'!I778="","",'Firm Fixed Price'!I778)</f>
        <v/>
      </c>
      <c r="I364" s="393" t="str">
        <f>IF('Firm Fixed Price'!J778="","",'Firm Fixed Price'!J778)</f>
        <v/>
      </c>
      <c r="L364" s="85"/>
      <c r="M364" s="86"/>
      <c r="N364" s="73"/>
      <c r="O364" s="73"/>
      <c r="P364" s="73"/>
    </row>
    <row r="365" spans="1:16" ht="18.600000000000001" hidden="1" customHeight="1" x14ac:dyDescent="0.25">
      <c r="A365" s="390" t="str">
        <f>'Base Period'!A365</f>
        <v/>
      </c>
      <c r="B365" s="391" t="str">
        <f>'Base Period'!B365</f>
        <v/>
      </c>
      <c r="C365" s="335">
        <f>IF('Firm Fixed Price'!C779="","",'Firm Fixed Price'!C779)</f>
        <v>0</v>
      </c>
      <c r="D365" s="335" t="str">
        <f>IF('Firm Fixed Price'!G779="","",'Firm Fixed Price'!G779)</f>
        <v/>
      </c>
      <c r="E365" s="335" t="str">
        <f>IF('Firm Fixed Price'!H779="","",'Firm Fixed Price'!H779)</f>
        <v/>
      </c>
      <c r="F365" s="392">
        <f>IF('Firm Fixed Price'!E779="","",'Firm Fixed Price'!E779)</f>
        <v>0</v>
      </c>
      <c r="G365" s="392">
        <f>IF('Firm Fixed Price'!F779="","",'Firm Fixed Price'!F779)</f>
        <v>0</v>
      </c>
      <c r="H365" s="392" t="str">
        <f>IF('Firm Fixed Price'!I779="","",'Firm Fixed Price'!I779)</f>
        <v/>
      </c>
      <c r="I365" s="393" t="str">
        <f>IF('Firm Fixed Price'!J779="","",'Firm Fixed Price'!J779)</f>
        <v/>
      </c>
      <c r="L365" s="85"/>
      <c r="M365" s="86"/>
      <c r="N365" s="73"/>
      <c r="O365" s="73"/>
      <c r="P365" s="73"/>
    </row>
    <row r="366" spans="1:16" ht="18.600000000000001" hidden="1" customHeight="1" x14ac:dyDescent="0.25">
      <c r="A366" s="390" t="str">
        <f>'Base Period'!A366</f>
        <v/>
      </c>
      <c r="B366" s="391" t="str">
        <f>'Base Period'!B366</f>
        <v/>
      </c>
      <c r="C366" s="335">
        <f>IF('Firm Fixed Price'!C780="","",'Firm Fixed Price'!C780)</f>
        <v>0</v>
      </c>
      <c r="D366" s="335" t="str">
        <f>IF('Firm Fixed Price'!G780="","",'Firm Fixed Price'!G780)</f>
        <v/>
      </c>
      <c r="E366" s="335" t="str">
        <f>IF('Firm Fixed Price'!H780="","",'Firm Fixed Price'!H780)</f>
        <v/>
      </c>
      <c r="F366" s="392">
        <f>IF('Firm Fixed Price'!E780="","",'Firm Fixed Price'!E780)</f>
        <v>0</v>
      </c>
      <c r="G366" s="392">
        <f>IF('Firm Fixed Price'!F780="","",'Firm Fixed Price'!F780)</f>
        <v>0</v>
      </c>
      <c r="H366" s="392" t="str">
        <f>IF('Firm Fixed Price'!I780="","",'Firm Fixed Price'!I780)</f>
        <v/>
      </c>
      <c r="I366" s="393" t="str">
        <f>IF('Firm Fixed Price'!J780="","",'Firm Fixed Price'!J780)</f>
        <v/>
      </c>
      <c r="L366" s="85"/>
      <c r="M366" s="86"/>
      <c r="N366" s="73"/>
      <c r="O366" s="73"/>
      <c r="P366" s="73"/>
    </row>
    <row r="367" spans="1:16" ht="18.600000000000001" hidden="1" customHeight="1" x14ac:dyDescent="0.25">
      <c r="A367" s="390" t="str">
        <f>'Base Period'!A367</f>
        <v/>
      </c>
      <c r="B367" s="391" t="str">
        <f>'Base Period'!B367</f>
        <v/>
      </c>
      <c r="C367" s="335">
        <f>IF('Firm Fixed Price'!C781="","",'Firm Fixed Price'!C781)</f>
        <v>0</v>
      </c>
      <c r="D367" s="335" t="str">
        <f>IF('Firm Fixed Price'!G781="","",'Firm Fixed Price'!G781)</f>
        <v/>
      </c>
      <c r="E367" s="335" t="str">
        <f>IF('Firm Fixed Price'!H781="","",'Firm Fixed Price'!H781)</f>
        <v/>
      </c>
      <c r="F367" s="392">
        <f>IF('Firm Fixed Price'!E781="","",'Firm Fixed Price'!E781)</f>
        <v>0</v>
      </c>
      <c r="G367" s="392">
        <f>IF('Firm Fixed Price'!F781="","",'Firm Fixed Price'!F781)</f>
        <v>0</v>
      </c>
      <c r="H367" s="392" t="str">
        <f>IF('Firm Fixed Price'!I781="","",'Firm Fixed Price'!I781)</f>
        <v/>
      </c>
      <c r="I367" s="393" t="str">
        <f>IF('Firm Fixed Price'!J781="","",'Firm Fixed Price'!J781)</f>
        <v/>
      </c>
      <c r="L367" s="85"/>
      <c r="M367" s="86"/>
      <c r="N367" s="73"/>
      <c r="O367" s="73"/>
      <c r="P367" s="73"/>
    </row>
    <row r="368" spans="1:16" ht="18.600000000000001" hidden="1" customHeight="1" x14ac:dyDescent="0.25">
      <c r="A368" s="390" t="str">
        <f>'Base Period'!A368</f>
        <v/>
      </c>
      <c r="B368" s="391" t="str">
        <f>'Base Period'!B368</f>
        <v/>
      </c>
      <c r="C368" s="335">
        <f>IF('Firm Fixed Price'!C782="","",'Firm Fixed Price'!C782)</f>
        <v>0</v>
      </c>
      <c r="D368" s="335" t="str">
        <f>IF('Firm Fixed Price'!G782="","",'Firm Fixed Price'!G782)</f>
        <v/>
      </c>
      <c r="E368" s="335" t="str">
        <f>IF('Firm Fixed Price'!H782="","",'Firm Fixed Price'!H782)</f>
        <v/>
      </c>
      <c r="F368" s="392">
        <f>IF('Firm Fixed Price'!E782="","",'Firm Fixed Price'!E782)</f>
        <v>0</v>
      </c>
      <c r="G368" s="392">
        <f>IF('Firm Fixed Price'!F782="","",'Firm Fixed Price'!F782)</f>
        <v>0</v>
      </c>
      <c r="H368" s="392" t="str">
        <f>IF('Firm Fixed Price'!I782="","",'Firm Fixed Price'!I782)</f>
        <v/>
      </c>
      <c r="I368" s="393" t="str">
        <f>IF('Firm Fixed Price'!J782="","",'Firm Fixed Price'!J782)</f>
        <v/>
      </c>
      <c r="L368" s="85"/>
      <c r="M368" s="86"/>
      <c r="N368" s="73"/>
      <c r="O368" s="73"/>
      <c r="P368" s="73"/>
    </row>
    <row r="369" spans="1:16" ht="18.600000000000001" hidden="1" customHeight="1" x14ac:dyDescent="0.25">
      <c r="A369" s="390" t="str">
        <f>'Base Period'!A369</f>
        <v/>
      </c>
      <c r="B369" s="391" t="str">
        <f>'Base Period'!B369</f>
        <v/>
      </c>
      <c r="C369" s="335">
        <f>IF('Firm Fixed Price'!C783="","",'Firm Fixed Price'!C783)</f>
        <v>0</v>
      </c>
      <c r="D369" s="335" t="str">
        <f>IF('Firm Fixed Price'!G783="","",'Firm Fixed Price'!G783)</f>
        <v/>
      </c>
      <c r="E369" s="335" t="str">
        <f>IF('Firm Fixed Price'!H783="","",'Firm Fixed Price'!H783)</f>
        <v/>
      </c>
      <c r="F369" s="392">
        <f>IF('Firm Fixed Price'!E783="","",'Firm Fixed Price'!E783)</f>
        <v>0</v>
      </c>
      <c r="G369" s="392">
        <f>IF('Firm Fixed Price'!F783="","",'Firm Fixed Price'!F783)</f>
        <v>0</v>
      </c>
      <c r="H369" s="392" t="str">
        <f>IF('Firm Fixed Price'!I783="","",'Firm Fixed Price'!I783)</f>
        <v/>
      </c>
      <c r="I369" s="393" t="str">
        <f>IF('Firm Fixed Price'!J783="","",'Firm Fixed Price'!J783)</f>
        <v/>
      </c>
      <c r="L369" s="85"/>
      <c r="M369" s="86"/>
      <c r="N369" s="73"/>
      <c r="O369" s="73"/>
      <c r="P369" s="73"/>
    </row>
    <row r="370" spans="1:16" ht="18.600000000000001" hidden="1" customHeight="1" thickBot="1" x14ac:dyDescent="0.3">
      <c r="A370" s="390" t="str">
        <f>'Base Period'!A370</f>
        <v/>
      </c>
      <c r="B370" s="391" t="str">
        <f>'Base Period'!B370</f>
        <v/>
      </c>
      <c r="C370" s="335">
        <f>IF('Firm Fixed Price'!C784="","",'Firm Fixed Price'!C784)</f>
        <v>0</v>
      </c>
      <c r="D370" s="335" t="str">
        <f>IF('Firm Fixed Price'!G784="","",'Firm Fixed Price'!G784)</f>
        <v/>
      </c>
      <c r="E370" s="335" t="str">
        <f>IF('Firm Fixed Price'!H784="","",'Firm Fixed Price'!H784)</f>
        <v/>
      </c>
      <c r="F370" s="392">
        <f>IF('Firm Fixed Price'!E784="","",'Firm Fixed Price'!E784)</f>
        <v>0</v>
      </c>
      <c r="G370" s="392">
        <f>IF('Firm Fixed Price'!F784="","",'Firm Fixed Price'!F784)</f>
        <v>0</v>
      </c>
      <c r="H370" s="392" t="str">
        <f>IF('Firm Fixed Price'!I784="","",'Firm Fixed Price'!I784)</f>
        <v/>
      </c>
      <c r="I370" s="393" t="str">
        <f>IF('Firm Fixed Price'!J784="","",'Firm Fixed Price'!J784)</f>
        <v/>
      </c>
      <c r="L370" s="85"/>
      <c r="M370" s="86"/>
      <c r="N370" s="73"/>
      <c r="O370" s="73"/>
      <c r="P370" s="73"/>
    </row>
    <row r="371" spans="1:16" ht="18.600000000000001" hidden="1" customHeight="1" thickBot="1" x14ac:dyDescent="0.3">
      <c r="A371" s="500" t="str">
        <f>'Base Period'!A371</f>
        <v>TOTAL NA - Hide HOURS &amp; ESTIMATED COST</v>
      </c>
      <c r="B371" s="518"/>
      <c r="C371" s="394">
        <f>SUM(C221:C370)</f>
        <v>0</v>
      </c>
      <c r="D371" s="394">
        <f>SUM(D221:D370)</f>
        <v>33</v>
      </c>
      <c r="E371" s="394">
        <f>SUM(E221:E370)</f>
        <v>0</v>
      </c>
      <c r="F371" s="364"/>
      <c r="G371" s="395"/>
      <c r="H371" s="76">
        <f>SUM(H221:H370)</f>
        <v>0</v>
      </c>
      <c r="I371" s="244">
        <f>SUM(I221:I370)</f>
        <v>0</v>
      </c>
      <c r="L371" s="85"/>
      <c r="M371" s="86"/>
      <c r="N371" s="73"/>
      <c r="O371" s="73"/>
      <c r="P371" s="73"/>
    </row>
    <row r="372" spans="1:16" customFormat="1" ht="18" customHeight="1" x14ac:dyDescent="0.2"/>
    <row r="373" spans="1:16" ht="18" customHeight="1" thickBot="1" x14ac:dyDescent="0.3">
      <c r="A373" s="510" t="str">
        <f>'Base Period'!A373:K373</f>
        <v>Other Direct Costs (ODCs)</v>
      </c>
      <c r="B373" s="510"/>
      <c r="C373" s="510"/>
      <c r="D373" s="510"/>
      <c r="E373" s="510"/>
      <c r="F373" s="510"/>
      <c r="G373" s="510"/>
      <c r="H373" s="510"/>
      <c r="I373" s="510"/>
      <c r="J373" s="65"/>
      <c r="K373" s="65"/>
      <c r="L373" s="85"/>
      <c r="M373" s="86"/>
      <c r="N373" s="73"/>
      <c r="O373" s="73"/>
      <c r="P373" s="73"/>
    </row>
    <row r="374" spans="1:16" ht="15.6" customHeight="1" thickBot="1" x14ac:dyDescent="0.3">
      <c r="A374" s="502" t="str">
        <f>'Base Period'!A374:E383</f>
        <v xml:space="preserve">All ODCs and Travel are cost-reimburseable 
and the not to exceed amount (subject to T.O. level incremental funding) 
is shown to the right in Column I. </v>
      </c>
      <c r="B374" s="503"/>
      <c r="C374" s="503"/>
      <c r="D374" s="503"/>
      <c r="E374" s="504"/>
      <c r="F374" s="337" t="str">
        <f>'CLINs &amp; Ceiling Rates'!C228</f>
        <v>Travel and Per Diem (OPS)</v>
      </c>
      <c r="G374" s="338"/>
      <c r="H374" s="339"/>
      <c r="I374" s="340">
        <f>'CLINs &amp; Ceiling Rates'!G228</f>
        <v>2000</v>
      </c>
      <c r="L374" s="85"/>
      <c r="M374" s="86"/>
      <c r="N374" s="73"/>
      <c r="O374" s="73"/>
      <c r="P374" s="73"/>
    </row>
    <row r="375" spans="1:16" ht="18" hidden="1" customHeight="1" x14ac:dyDescent="0.25">
      <c r="A375" s="505"/>
      <c r="B375" s="506"/>
      <c r="C375" s="506"/>
      <c r="D375" s="506"/>
      <c r="E375" s="507"/>
      <c r="F375" s="341" t="str">
        <f>'CLINs &amp; Ceiling Rates'!C229</f>
        <v>Travel and Per Diem (F&amp;E)</v>
      </c>
      <c r="G375" s="342"/>
      <c r="H375" s="343"/>
      <c r="I375" s="344">
        <f>'CLINs &amp; Ceiling Rates'!G229</f>
        <v>0</v>
      </c>
      <c r="L375" s="85"/>
      <c r="M375" s="86"/>
      <c r="N375" s="73"/>
      <c r="O375" s="73"/>
      <c r="P375" s="73"/>
    </row>
    <row r="376" spans="1:16" ht="18" hidden="1" customHeight="1" x14ac:dyDescent="0.25">
      <c r="A376" s="505"/>
      <c r="B376" s="506"/>
      <c r="C376" s="506"/>
      <c r="D376" s="506"/>
      <c r="E376" s="507"/>
      <c r="F376" s="341" t="str">
        <f>'CLINs &amp; Ceiling Rates'!C230</f>
        <v>Travel and Per Diem (R,D&amp;E)</v>
      </c>
      <c r="G376" s="342"/>
      <c r="H376" s="343"/>
      <c r="I376" s="344">
        <f>'CLINs &amp; Ceiling Rates'!G230</f>
        <v>0</v>
      </c>
      <c r="L376" s="85"/>
      <c r="M376" s="86"/>
      <c r="N376" s="73"/>
      <c r="O376" s="73"/>
      <c r="P376" s="73"/>
    </row>
    <row r="377" spans="1:16" ht="18" hidden="1" customHeight="1" x14ac:dyDescent="0.25">
      <c r="A377" s="505"/>
      <c r="B377" s="506"/>
      <c r="C377" s="506"/>
      <c r="D377" s="506"/>
      <c r="E377" s="507"/>
      <c r="F377" s="341" t="str">
        <f>'CLINs &amp; Ceiling Rates'!C231</f>
        <v>Development Hardware and Software</v>
      </c>
      <c r="G377" s="342"/>
      <c r="H377" s="343"/>
      <c r="I377" s="344">
        <f>'CLINs &amp; Ceiling Rates'!G231</f>
        <v>0</v>
      </c>
      <c r="L377" s="85"/>
      <c r="M377" s="86"/>
      <c r="N377" s="73"/>
      <c r="O377" s="73"/>
      <c r="P377" s="73"/>
    </row>
    <row r="378" spans="1:16" ht="18" hidden="1" customHeight="1" x14ac:dyDescent="0.25">
      <c r="A378" s="505"/>
      <c r="B378" s="506"/>
      <c r="C378" s="506"/>
      <c r="D378" s="506"/>
      <c r="E378" s="507"/>
      <c r="F378" s="341" t="str">
        <f>'CLINs &amp; Ceiling Rates'!C232</f>
        <v>Supplies</v>
      </c>
      <c r="G378" s="342"/>
      <c r="H378" s="343"/>
      <c r="I378" s="344">
        <f>'CLINs &amp; Ceiling Rates'!G232</f>
        <v>0</v>
      </c>
      <c r="L378" s="85"/>
      <c r="M378" s="86"/>
      <c r="N378" s="73"/>
      <c r="O378" s="73"/>
      <c r="P378" s="73"/>
    </row>
    <row r="379" spans="1:16" ht="18" hidden="1" customHeight="1" thickBot="1" x14ac:dyDescent="0.3">
      <c r="A379" s="505"/>
      <c r="B379" s="506"/>
      <c r="C379" s="506"/>
      <c r="D379" s="506"/>
      <c r="E379" s="507"/>
      <c r="F379" s="341" t="str">
        <f>'CLINs &amp; Ceiling Rates'!C233</f>
        <v>Reproduction</v>
      </c>
      <c r="G379" s="342"/>
      <c r="H379" s="343"/>
      <c r="I379" s="344">
        <f>'CLINs &amp; Ceiling Rates'!G233</f>
        <v>0</v>
      </c>
      <c r="L379" s="85"/>
      <c r="M379" s="86"/>
      <c r="N379" s="73"/>
      <c r="O379" s="73"/>
      <c r="P379" s="73"/>
    </row>
    <row r="380" spans="1:16" ht="18" customHeight="1" x14ac:dyDescent="0.25">
      <c r="A380" s="505"/>
      <c r="B380" s="506"/>
      <c r="C380" s="506"/>
      <c r="D380" s="506"/>
      <c r="E380" s="507"/>
      <c r="F380" s="345"/>
      <c r="G380" s="346"/>
      <c r="H380" s="347" t="s">
        <v>1</v>
      </c>
      <c r="I380" s="348">
        <f>SUM(I374:I379)</f>
        <v>2000</v>
      </c>
      <c r="L380" s="87"/>
      <c r="M380" s="86"/>
      <c r="N380" s="73"/>
      <c r="O380" s="73"/>
      <c r="P380" s="73"/>
    </row>
    <row r="381" spans="1:16" ht="18" customHeight="1" x14ac:dyDescent="0.25">
      <c r="A381" s="505"/>
      <c r="B381" s="506"/>
      <c r="C381" s="506"/>
      <c r="D381" s="506"/>
      <c r="E381" s="507"/>
      <c r="F381" s="349"/>
      <c r="G381" s="350"/>
      <c r="H381" s="351" t="s">
        <v>100</v>
      </c>
      <c r="I381" s="243">
        <v>0.02</v>
      </c>
      <c r="L381" s="88"/>
      <c r="M381" s="86"/>
      <c r="N381" s="73"/>
      <c r="O381" s="73"/>
      <c r="P381" s="73"/>
    </row>
    <row r="382" spans="1:16" ht="18" customHeight="1" thickBot="1" x14ac:dyDescent="0.3">
      <c r="A382" s="505"/>
      <c r="B382" s="506"/>
      <c r="C382" s="506"/>
      <c r="D382" s="506"/>
      <c r="E382" s="507"/>
      <c r="F382" s="352"/>
      <c r="G382" s="353"/>
      <c r="H382" s="354" t="s">
        <v>2</v>
      </c>
      <c r="I382" s="358">
        <f>ROUND(I380*I381,2)</f>
        <v>40</v>
      </c>
      <c r="L382" s="87"/>
      <c r="M382" s="86"/>
      <c r="N382" s="73"/>
      <c r="O382" s="73"/>
      <c r="P382" s="73"/>
    </row>
    <row r="383" spans="1:16" ht="24.9" customHeight="1" thickBot="1" x14ac:dyDescent="0.35">
      <c r="A383" s="505"/>
      <c r="B383" s="506"/>
      <c r="C383" s="506"/>
      <c r="D383" s="506"/>
      <c r="E383" s="507"/>
      <c r="F383" s="355"/>
      <c r="G383" s="356"/>
      <c r="H383" s="357" t="s">
        <v>114</v>
      </c>
      <c r="I383" s="244">
        <f>I382+I380</f>
        <v>2040</v>
      </c>
      <c r="L383" s="62"/>
      <c r="M383" s="52"/>
      <c r="N383" s="53"/>
      <c r="O383" s="53"/>
      <c r="P383" s="53"/>
    </row>
    <row r="384" spans="1:16" customFormat="1" ht="24.9" customHeight="1" thickBot="1" x14ac:dyDescent="0.3">
      <c r="J384" s="2"/>
      <c r="K384" s="2"/>
    </row>
    <row r="385" spans="1:16" s="19" customFormat="1" ht="24.9" customHeight="1" thickBot="1" x14ac:dyDescent="0.25">
      <c r="A385" s="359"/>
      <c r="B385" s="360"/>
      <c r="C385" s="360"/>
      <c r="D385" s="361"/>
      <c r="E385" s="360"/>
      <c r="F385" s="361"/>
      <c r="G385" s="360"/>
      <c r="H385" s="362" t="s">
        <v>109</v>
      </c>
      <c r="I385" s="245">
        <f>K216+I383+I371</f>
        <v>2040</v>
      </c>
      <c r="L385" s="63"/>
      <c r="M385" s="54"/>
      <c r="N385" s="54"/>
      <c r="O385" s="54"/>
      <c r="P385" s="54"/>
    </row>
    <row r="386" spans="1:16" s="31" customFormat="1" ht="32.25" customHeight="1" x14ac:dyDescent="0.25">
      <c r="A386" s="31" t="s">
        <v>83</v>
      </c>
      <c r="D386" s="32"/>
      <c r="F386" s="33"/>
      <c r="G386" s="32"/>
      <c r="H386" s="34"/>
      <c r="I386" s="32"/>
      <c r="K386" s="35"/>
      <c r="L386" s="64"/>
    </row>
    <row r="388" spans="1:16" x14ac:dyDescent="0.25">
      <c r="B388" s="8"/>
    </row>
    <row r="391" spans="1:16" x14ac:dyDescent="0.25">
      <c r="H391" s="49"/>
    </row>
  </sheetData>
  <sheetProtection sheet="1" selectLockedCells="1"/>
  <mergeCells count="7">
    <mergeCell ref="A374:E383"/>
    <mergeCell ref="A373:I373"/>
    <mergeCell ref="M4:N4"/>
    <mergeCell ref="O4:P4"/>
    <mergeCell ref="A4:K4"/>
    <mergeCell ref="A371:B371"/>
    <mergeCell ref="A219:I219"/>
  </mergeCells>
  <conditionalFormatting sqref="A371:B371">
    <cfRule type="containsText" dxfId="8" priority="1" operator="containsText" text="Hide">
      <formula>NOT(ISERROR(SEARCH("Hide",A371)))</formula>
    </cfRule>
  </conditionalFormatting>
  <conditionalFormatting sqref="A219:I219">
    <cfRule type="containsText" dxfId="7" priority="2" operator="containsText" text="Hide">
      <formula>NOT(ISERROR(SEARCH("Hide",A219)))</formula>
    </cfRule>
  </conditionalFormatting>
  <printOptions horizontalCentered="1"/>
  <pageMargins left="0.7" right="0.7" top="0.75" bottom="0.75" header="0.3" footer="0.3"/>
  <pageSetup firstPageNumber="8" orientation="portrait" r:id="rId1"/>
  <headerFooter>
    <oddHeader>&amp;C&amp;F
&amp;A&amp;RPage &amp;P</oddHeader>
  </headerFooter>
  <colBreaks count="1" manualBreakCount="1">
    <brk id="11"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P391"/>
  <sheetViews>
    <sheetView showGridLines="0" zoomScale="80" zoomScaleNormal="80" zoomScalePageLayoutView="80" workbookViewId="0">
      <selection activeCell="I6" sqref="I6"/>
    </sheetView>
  </sheetViews>
  <sheetFormatPr defaultColWidth="3.140625" defaultRowHeight="13.8" x14ac:dyDescent="0.25"/>
  <cols>
    <col min="1" max="1" width="59.28515625" style="2" customWidth="1"/>
    <col min="2" max="2" width="59.140625" style="2" customWidth="1"/>
    <col min="3" max="3" width="13.85546875" style="2" customWidth="1"/>
    <col min="4" max="4" width="17" style="6" customWidth="1"/>
    <col min="5" max="5" width="25.42578125" style="2" customWidth="1"/>
    <col min="6" max="6" width="16.85546875" style="2" customWidth="1"/>
    <col min="7" max="7" width="19.85546875" style="6" customWidth="1"/>
    <col min="8" max="8" width="25.85546875" style="6" customWidth="1"/>
    <col min="9" max="9" width="23.28515625" style="6" customWidth="1"/>
    <col min="10" max="10" width="20.28515625" style="2" customWidth="1"/>
    <col min="11" max="11" width="23.42578125" style="2" customWidth="1"/>
    <col min="12" max="12" width="3.7109375" style="2" customWidth="1"/>
    <col min="13" max="16" width="14.85546875" style="2" customWidth="1"/>
    <col min="17" max="16384" width="3.140625" style="2"/>
  </cols>
  <sheetData>
    <row r="1" spans="1:16" ht="15" x14ac:dyDescent="0.25">
      <c r="A1" s="15" t="str">
        <f>Instructions!A1</f>
        <v>eFAST Procurement Action 26-017-C8</v>
      </c>
      <c r="D1" s="22"/>
      <c r="E1" s="4"/>
      <c r="F1" s="5"/>
      <c r="H1" s="5"/>
      <c r="I1" s="5"/>
      <c r="J1" s="5"/>
      <c r="K1" s="5"/>
      <c r="L1" s="5"/>
      <c r="M1" s="5"/>
    </row>
    <row r="2" spans="1:16" ht="15" x14ac:dyDescent="0.25">
      <c r="A2" s="15" t="str">
        <f>'Base Period'!A2</f>
        <v>CONTRACT TYPE:  Time and Materials (T&amp;M)</v>
      </c>
      <c r="D2" s="22"/>
      <c r="E2" s="4"/>
      <c r="F2" s="5"/>
      <c r="H2" s="5"/>
      <c r="I2" s="5"/>
      <c r="J2" s="5"/>
      <c r="K2" s="5"/>
      <c r="L2" s="5"/>
      <c r="M2" s="5"/>
    </row>
    <row r="3" spans="1:16" s="17" customFormat="1" ht="24.9" customHeight="1" x14ac:dyDescent="0.25">
      <c r="A3" s="65" t="str">
        <f>CONCATENATE("Option ",'CLINs &amp; Ceiling Rates'!C224," 4 Estimated Costs")</f>
        <v>Option Period 4 Estimated Costs</v>
      </c>
      <c r="B3" s="65"/>
      <c r="C3" s="65"/>
      <c r="D3" s="65"/>
      <c r="E3" s="57"/>
      <c r="F3" s="57"/>
      <c r="G3" s="18"/>
      <c r="H3" s="57"/>
      <c r="I3" s="57"/>
      <c r="J3" s="57"/>
      <c r="K3" s="57"/>
      <c r="L3" s="57"/>
      <c r="M3" s="56"/>
      <c r="N3" s="56"/>
      <c r="O3" s="56"/>
      <c r="P3" s="56"/>
    </row>
    <row r="4" spans="1:16" s="17" customFormat="1" ht="30" customHeight="1" x14ac:dyDescent="0.2">
      <c r="A4" s="516" t="str">
        <f>'Option Period 1'!A4:K4</f>
        <v>Time and Materials (T&amp;M)</v>
      </c>
      <c r="B4" s="516"/>
      <c r="C4" s="516"/>
      <c r="D4" s="516"/>
      <c r="E4" s="516"/>
      <c r="F4" s="516"/>
      <c r="G4" s="516"/>
      <c r="H4" s="516"/>
      <c r="I4" s="516"/>
      <c r="J4" s="516"/>
      <c r="K4" s="516"/>
      <c r="L4" s="60"/>
      <c r="M4" s="513" t="s">
        <v>105</v>
      </c>
      <c r="N4" s="514"/>
      <c r="O4" s="514" t="s">
        <v>106</v>
      </c>
      <c r="P4" s="514"/>
    </row>
    <row r="5" spans="1:16" s="18" customFormat="1" ht="60.6" customHeight="1" thickBot="1" x14ac:dyDescent="0.25">
      <c r="A5" s="58" t="s">
        <v>80</v>
      </c>
      <c r="B5" s="58" t="s">
        <v>82</v>
      </c>
      <c r="C5" s="58" t="s">
        <v>107</v>
      </c>
      <c r="D5" s="58" t="s">
        <v>108</v>
      </c>
      <c r="E5" s="58" t="s">
        <v>162</v>
      </c>
      <c r="F5" s="71" t="s">
        <v>115</v>
      </c>
      <c r="G5" s="567" t="s">
        <v>165</v>
      </c>
      <c r="H5" s="567" t="s">
        <v>166</v>
      </c>
      <c r="I5" s="567" t="s">
        <v>160</v>
      </c>
      <c r="J5" s="567" t="s">
        <v>163</v>
      </c>
      <c r="K5" s="567" t="s">
        <v>161</v>
      </c>
      <c r="L5" s="61"/>
      <c r="M5" s="371" t="s">
        <v>97</v>
      </c>
      <c r="N5" s="372" t="s">
        <v>98</v>
      </c>
      <c r="O5" s="372" t="s">
        <v>97</v>
      </c>
      <c r="P5" s="372" t="s">
        <v>98</v>
      </c>
    </row>
    <row r="6" spans="1:16" ht="15" customHeight="1" x14ac:dyDescent="0.25">
      <c r="A6" s="315" t="str">
        <f>'CLINs &amp; Ceiling Rates'!B8</f>
        <v>Administrative Project Manager</v>
      </c>
      <c r="B6" s="315" t="str">
        <f>'CLINs &amp; Ceiling Rates'!C8</f>
        <v>Administrative Project Manager</v>
      </c>
      <c r="C6" s="387" t="str">
        <f>'CLINs &amp; Ceiling Rates'!O8</f>
        <v>2102003C</v>
      </c>
      <c r="D6" s="335" t="str">
        <f>IF('CLINs &amp; Ceiling Rates'!E8="","",'CLINs &amp; Ceiling Rates'!E8)</f>
        <v/>
      </c>
      <c r="E6" s="335" t="str">
        <f>IF('CLINs &amp; Ceiling Rates'!F8="","",'CLINs &amp; Ceiling Rates'!F8)</f>
        <v/>
      </c>
      <c r="F6" s="388">
        <f>'Labor Loading Matrix'!D1079</f>
        <v>480</v>
      </c>
      <c r="G6" s="389">
        <f>'CLINs &amp; Ceiling Rates'!P8</f>
        <v>0</v>
      </c>
      <c r="H6" s="389">
        <f>ROUND(IFERROR(G6*F6,0),2)</f>
        <v>0</v>
      </c>
      <c r="I6" s="96"/>
      <c r="J6" s="384">
        <f>ROUND((1-I6)*G6,2)</f>
        <v>0</v>
      </c>
      <c r="K6" s="385">
        <f>IFERROR(ROUND(J6*F6,2),0)</f>
        <v>0</v>
      </c>
      <c r="L6" s="97"/>
      <c r="M6" s="373">
        <f t="shared" ref="M6:M69" si="0">IF(D6&lt;&gt;"Subcontractor",F6/F$216, 0)</f>
        <v>2.2222222222222223E-2</v>
      </c>
      <c r="N6" s="374">
        <f t="shared" ref="N6:N69" si="1">IFERROR(IF(D6="Subcontractor",F6/F$216, 0),0)</f>
        <v>0</v>
      </c>
      <c r="O6" s="374">
        <f t="shared" ref="O6:O69" si="2">IFERROR(IF(D6&lt;&gt;"Subcontractor",$K6/$K$216, 0),0)</f>
        <v>0</v>
      </c>
      <c r="P6" s="374">
        <f t="shared" ref="P6:P69" si="3">IFERROR(IF(D6="Subcontractor",$K6/$K$216, 0),0)</f>
        <v>0</v>
      </c>
    </row>
    <row r="7" spans="1:16" ht="15" customHeight="1" x14ac:dyDescent="0.25">
      <c r="A7" s="315" t="str">
        <f>'CLINs &amp; Ceiling Rates'!B9</f>
        <v>Senior II Business/Financial/Management Analyst</v>
      </c>
      <c r="B7" s="315" t="str">
        <f>'CLINs &amp; Ceiling Rates'!C9</f>
        <v>Senior II Business/Financial/Management Analyst</v>
      </c>
      <c r="C7" s="387" t="str">
        <f>'CLINs &amp; Ceiling Rates'!O9</f>
        <v>2102060C</v>
      </c>
      <c r="D7" s="335" t="str">
        <f>IF('CLINs &amp; Ceiling Rates'!E9="","",'CLINs &amp; Ceiling Rates'!E9)</f>
        <v/>
      </c>
      <c r="E7" s="335" t="str">
        <f>IF('CLINs &amp; Ceiling Rates'!F9="","",'CLINs &amp; Ceiling Rates'!F9)</f>
        <v/>
      </c>
      <c r="F7" s="388">
        <f>'Labor Loading Matrix'!D1080</f>
        <v>1920</v>
      </c>
      <c r="G7" s="389">
        <f>'CLINs &amp; Ceiling Rates'!P9</f>
        <v>0</v>
      </c>
      <c r="H7" s="389">
        <f>ROUND(IFERROR(G7*F7,0),2)</f>
        <v>0</v>
      </c>
      <c r="I7" s="96"/>
      <c r="J7" s="384">
        <f>ROUND((1-I7)*G7,2)</f>
        <v>0</v>
      </c>
      <c r="K7" s="385">
        <f>IFERROR(ROUND(J7*F7,2),0)</f>
        <v>0</v>
      </c>
      <c r="L7" s="97"/>
      <c r="M7" s="373">
        <f t="shared" si="0"/>
        <v>8.8888888888888892E-2</v>
      </c>
      <c r="N7" s="374">
        <f t="shared" si="1"/>
        <v>0</v>
      </c>
      <c r="O7" s="374">
        <f t="shared" si="2"/>
        <v>0</v>
      </c>
      <c r="P7" s="374">
        <f t="shared" si="3"/>
        <v>0</v>
      </c>
    </row>
    <row r="8" spans="1:16" ht="15" customHeight="1" x14ac:dyDescent="0.25">
      <c r="A8" s="315" t="str">
        <f>'CLINs &amp; Ceiling Rates'!B10</f>
        <v>Senior II Business/Financial/Management Analyst</v>
      </c>
      <c r="B8" s="315" t="str">
        <f>'CLINs &amp; Ceiling Rates'!C10</f>
        <v>Senior II Business/Financial/Management Analyst</v>
      </c>
      <c r="C8" s="387" t="str">
        <f>'CLINs &amp; Ceiling Rates'!O10</f>
        <v>2102060C</v>
      </c>
      <c r="D8" s="335" t="str">
        <f>IF('CLINs &amp; Ceiling Rates'!E10="","",'CLINs &amp; Ceiling Rates'!E10)</f>
        <v/>
      </c>
      <c r="E8" s="335" t="str">
        <f>IF('CLINs &amp; Ceiling Rates'!F10="","",'CLINs &amp; Ceiling Rates'!F10)</f>
        <v/>
      </c>
      <c r="F8" s="388">
        <f>'Labor Loading Matrix'!D1081</f>
        <v>1920</v>
      </c>
      <c r="G8" s="389">
        <f>'CLINs &amp; Ceiling Rates'!P10</f>
        <v>0</v>
      </c>
      <c r="H8" s="389">
        <f>ROUND(IFERROR(G8*F8,0),2)</f>
        <v>0</v>
      </c>
      <c r="I8" s="96"/>
      <c r="J8" s="384">
        <f>ROUND((1-I8)*G8,2)</f>
        <v>0</v>
      </c>
      <c r="K8" s="385">
        <f>IFERROR(ROUND(J8*F8,2),0)</f>
        <v>0</v>
      </c>
      <c r="L8" s="97"/>
      <c r="M8" s="373">
        <f t="shared" si="0"/>
        <v>8.8888888888888892E-2</v>
      </c>
      <c r="N8" s="374">
        <f t="shared" si="1"/>
        <v>0</v>
      </c>
      <c r="O8" s="374">
        <f t="shared" si="2"/>
        <v>0</v>
      </c>
      <c r="P8" s="374">
        <f t="shared" si="3"/>
        <v>0</v>
      </c>
    </row>
    <row r="9" spans="1:16" ht="15" customHeight="1" x14ac:dyDescent="0.25">
      <c r="A9" s="315" t="str">
        <f>'CLINs &amp; Ceiling Rates'!B11</f>
        <v>Senior II Business/Financial/Management Analyst</v>
      </c>
      <c r="B9" s="315" t="str">
        <f>'CLINs &amp; Ceiling Rates'!C11</f>
        <v>Senior II Business/Financial/Management Analyst</v>
      </c>
      <c r="C9" s="387" t="str">
        <f>'CLINs &amp; Ceiling Rates'!O11</f>
        <v>2102060C</v>
      </c>
      <c r="D9" s="335" t="str">
        <f>IF('CLINs &amp; Ceiling Rates'!E11="","",'CLINs &amp; Ceiling Rates'!E11)</f>
        <v/>
      </c>
      <c r="E9" s="335" t="str">
        <f>IF('CLINs &amp; Ceiling Rates'!F11="","",'CLINs &amp; Ceiling Rates'!F11)</f>
        <v/>
      </c>
      <c r="F9" s="388">
        <f>'Labor Loading Matrix'!D1082</f>
        <v>1920</v>
      </c>
      <c r="G9" s="389">
        <f>'CLINs &amp; Ceiling Rates'!P11</f>
        <v>0</v>
      </c>
      <c r="H9" s="389">
        <f t="shared" ref="H9:H72" si="4">ROUND(IFERROR(G9*F9,0),2)</f>
        <v>0</v>
      </c>
      <c r="I9" s="96"/>
      <c r="J9" s="384">
        <f t="shared" ref="J9:J72" si="5">ROUND((1-I9)*G9,2)</f>
        <v>0</v>
      </c>
      <c r="K9" s="385">
        <f t="shared" ref="K9:K72" si="6">IFERROR(ROUND(J9*F9,2),0)</f>
        <v>0</v>
      </c>
      <c r="L9" s="97"/>
      <c r="M9" s="373">
        <f t="shared" si="0"/>
        <v>8.8888888888888892E-2</v>
      </c>
      <c r="N9" s="374">
        <f t="shared" si="1"/>
        <v>0</v>
      </c>
      <c r="O9" s="374">
        <f t="shared" si="2"/>
        <v>0</v>
      </c>
      <c r="P9" s="374">
        <f t="shared" si="3"/>
        <v>0</v>
      </c>
    </row>
    <row r="10" spans="1:16" ht="15" customHeight="1" x14ac:dyDescent="0.25">
      <c r="A10" s="315" t="str">
        <f>'CLINs &amp; Ceiling Rates'!B12</f>
        <v>Senior I Business/Financial/Management Analyst</v>
      </c>
      <c r="B10" s="315" t="str">
        <f>'CLINs &amp; Ceiling Rates'!C12</f>
        <v>Senior I Business/Financial/Management Analyst</v>
      </c>
      <c r="C10" s="387" t="str">
        <f>'CLINs &amp; Ceiling Rates'!O12</f>
        <v>2102058C</v>
      </c>
      <c r="D10" s="335" t="str">
        <f>IF('CLINs &amp; Ceiling Rates'!E12="","",'CLINs &amp; Ceiling Rates'!E12)</f>
        <v/>
      </c>
      <c r="E10" s="335" t="str">
        <f>IF('CLINs &amp; Ceiling Rates'!F12="","",'CLINs &amp; Ceiling Rates'!F12)</f>
        <v/>
      </c>
      <c r="F10" s="388">
        <f>'Labor Loading Matrix'!D1083</f>
        <v>1920</v>
      </c>
      <c r="G10" s="389">
        <f>'CLINs &amp; Ceiling Rates'!P12</f>
        <v>0</v>
      </c>
      <c r="H10" s="389">
        <f t="shared" si="4"/>
        <v>0</v>
      </c>
      <c r="I10" s="96"/>
      <c r="J10" s="384">
        <f t="shared" si="5"/>
        <v>0</v>
      </c>
      <c r="K10" s="385">
        <f t="shared" si="6"/>
        <v>0</v>
      </c>
      <c r="L10" s="97"/>
      <c r="M10" s="373">
        <f t="shared" si="0"/>
        <v>8.8888888888888892E-2</v>
      </c>
      <c r="N10" s="374">
        <f t="shared" si="1"/>
        <v>0</v>
      </c>
      <c r="O10" s="374">
        <f t="shared" si="2"/>
        <v>0</v>
      </c>
      <c r="P10" s="374">
        <f t="shared" si="3"/>
        <v>0</v>
      </c>
    </row>
    <row r="11" spans="1:16" ht="15" customHeight="1" x14ac:dyDescent="0.25">
      <c r="A11" s="315" t="str">
        <f>'CLINs &amp; Ceiling Rates'!B13</f>
        <v>Senior I Business/Financial/Management Analyst</v>
      </c>
      <c r="B11" s="315" t="str">
        <f>'CLINs &amp; Ceiling Rates'!C13</f>
        <v>Senior I Business/Financial/Management Analyst</v>
      </c>
      <c r="C11" s="387" t="str">
        <f>'CLINs &amp; Ceiling Rates'!O13</f>
        <v>2102058C</v>
      </c>
      <c r="D11" s="335" t="str">
        <f>IF('CLINs &amp; Ceiling Rates'!E13="","",'CLINs &amp; Ceiling Rates'!E13)</f>
        <v/>
      </c>
      <c r="E11" s="335" t="str">
        <f>IF('CLINs &amp; Ceiling Rates'!F13="","",'CLINs &amp; Ceiling Rates'!F13)</f>
        <v/>
      </c>
      <c r="F11" s="388">
        <f>'Labor Loading Matrix'!D1084</f>
        <v>1920</v>
      </c>
      <c r="G11" s="389">
        <f>'CLINs &amp; Ceiling Rates'!P13</f>
        <v>0</v>
      </c>
      <c r="H11" s="389">
        <f t="shared" si="4"/>
        <v>0</v>
      </c>
      <c r="I11" s="96"/>
      <c r="J11" s="384">
        <f t="shared" si="5"/>
        <v>0</v>
      </c>
      <c r="K11" s="385">
        <f t="shared" si="6"/>
        <v>0</v>
      </c>
      <c r="L11" s="97"/>
      <c r="M11" s="373">
        <f t="shared" si="0"/>
        <v>8.8888888888888892E-2</v>
      </c>
      <c r="N11" s="374">
        <f t="shared" si="1"/>
        <v>0</v>
      </c>
      <c r="O11" s="374">
        <f t="shared" si="2"/>
        <v>0</v>
      </c>
      <c r="P11" s="374">
        <f t="shared" si="3"/>
        <v>0</v>
      </c>
    </row>
    <row r="12" spans="1:16" ht="15" customHeight="1" x14ac:dyDescent="0.25">
      <c r="A12" s="315" t="str">
        <f>'CLINs &amp; Ceiling Rates'!B14</f>
        <v>Senior I Business/Financial/Management Analyst</v>
      </c>
      <c r="B12" s="315" t="str">
        <f>'CLINs &amp; Ceiling Rates'!C14</f>
        <v>Senior I Business/Financial/Management Analyst</v>
      </c>
      <c r="C12" s="387" t="str">
        <f>'CLINs &amp; Ceiling Rates'!O14</f>
        <v>2102058C</v>
      </c>
      <c r="D12" s="335" t="str">
        <f>IF('CLINs &amp; Ceiling Rates'!E14="","",'CLINs &amp; Ceiling Rates'!E14)</f>
        <v/>
      </c>
      <c r="E12" s="335" t="str">
        <f>IF('CLINs &amp; Ceiling Rates'!F14="","",'CLINs &amp; Ceiling Rates'!F14)</f>
        <v/>
      </c>
      <c r="F12" s="388">
        <f>'Labor Loading Matrix'!D1085</f>
        <v>1920</v>
      </c>
      <c r="G12" s="389">
        <f>'CLINs &amp; Ceiling Rates'!P14</f>
        <v>0</v>
      </c>
      <c r="H12" s="389">
        <f t="shared" si="4"/>
        <v>0</v>
      </c>
      <c r="I12" s="96"/>
      <c r="J12" s="384">
        <f t="shared" si="5"/>
        <v>0</v>
      </c>
      <c r="K12" s="385">
        <f t="shared" si="6"/>
        <v>0</v>
      </c>
      <c r="L12" s="97"/>
      <c r="M12" s="373">
        <f t="shared" si="0"/>
        <v>8.8888888888888892E-2</v>
      </c>
      <c r="N12" s="374">
        <f t="shared" si="1"/>
        <v>0</v>
      </c>
      <c r="O12" s="374">
        <f t="shared" si="2"/>
        <v>0</v>
      </c>
      <c r="P12" s="374">
        <f t="shared" si="3"/>
        <v>0</v>
      </c>
    </row>
    <row r="13" spans="1:16" ht="15" customHeight="1" x14ac:dyDescent="0.25">
      <c r="A13" s="315" t="str">
        <f>'CLINs &amp; Ceiling Rates'!B15</f>
        <v>Senior I Business/Financial/Management Analyst</v>
      </c>
      <c r="B13" s="315" t="str">
        <f>'CLINs &amp; Ceiling Rates'!C15</f>
        <v>Senior I Business/Financial/Management Analyst</v>
      </c>
      <c r="C13" s="387" t="str">
        <f>'CLINs &amp; Ceiling Rates'!O15</f>
        <v>2102058C</v>
      </c>
      <c r="D13" s="335" t="str">
        <f>IF('CLINs &amp; Ceiling Rates'!E15="","",'CLINs &amp; Ceiling Rates'!E15)</f>
        <v/>
      </c>
      <c r="E13" s="335" t="str">
        <f>IF('CLINs &amp; Ceiling Rates'!F15="","",'CLINs &amp; Ceiling Rates'!F15)</f>
        <v/>
      </c>
      <c r="F13" s="388">
        <f>'Labor Loading Matrix'!D1086</f>
        <v>1920</v>
      </c>
      <c r="G13" s="389">
        <f>'CLINs &amp; Ceiling Rates'!P15</f>
        <v>0</v>
      </c>
      <c r="H13" s="389">
        <f t="shared" si="4"/>
        <v>0</v>
      </c>
      <c r="I13" s="96"/>
      <c r="J13" s="384">
        <f t="shared" si="5"/>
        <v>0</v>
      </c>
      <c r="K13" s="385">
        <f t="shared" si="6"/>
        <v>0</v>
      </c>
      <c r="L13" s="97"/>
      <c r="M13" s="373">
        <f t="shared" si="0"/>
        <v>8.8888888888888892E-2</v>
      </c>
      <c r="N13" s="374">
        <f t="shared" si="1"/>
        <v>0</v>
      </c>
      <c r="O13" s="374">
        <f t="shared" si="2"/>
        <v>0</v>
      </c>
      <c r="P13" s="374">
        <f t="shared" si="3"/>
        <v>0</v>
      </c>
    </row>
    <row r="14" spans="1:16" ht="15" customHeight="1" x14ac:dyDescent="0.25">
      <c r="A14" s="315" t="str">
        <f>'CLINs &amp; Ceiling Rates'!B16</f>
        <v>Int II Business/Financial/Management Analyst</v>
      </c>
      <c r="B14" s="315" t="str">
        <f>'CLINs &amp; Ceiling Rates'!C16</f>
        <v>Int II Business/Financial/Management Analyst</v>
      </c>
      <c r="C14" s="387" t="str">
        <f>'CLINs &amp; Ceiling Rates'!O16</f>
        <v>2102057C</v>
      </c>
      <c r="D14" s="335" t="str">
        <f>IF('CLINs &amp; Ceiling Rates'!E16="","",'CLINs &amp; Ceiling Rates'!E16)</f>
        <v/>
      </c>
      <c r="E14" s="335" t="str">
        <f>IF('CLINs &amp; Ceiling Rates'!F16="","",'CLINs &amp; Ceiling Rates'!F16)</f>
        <v/>
      </c>
      <c r="F14" s="388">
        <f>'Labor Loading Matrix'!D1087</f>
        <v>1920</v>
      </c>
      <c r="G14" s="389">
        <f>'CLINs &amp; Ceiling Rates'!P16</f>
        <v>0</v>
      </c>
      <c r="H14" s="389">
        <f t="shared" si="4"/>
        <v>0</v>
      </c>
      <c r="I14" s="96"/>
      <c r="J14" s="384">
        <f t="shared" si="5"/>
        <v>0</v>
      </c>
      <c r="K14" s="385">
        <f t="shared" si="6"/>
        <v>0</v>
      </c>
      <c r="L14" s="97"/>
      <c r="M14" s="373">
        <f t="shared" si="0"/>
        <v>8.8888888888888892E-2</v>
      </c>
      <c r="N14" s="374">
        <f t="shared" si="1"/>
        <v>0</v>
      </c>
      <c r="O14" s="374">
        <f t="shared" si="2"/>
        <v>0</v>
      </c>
      <c r="P14" s="374">
        <f t="shared" si="3"/>
        <v>0</v>
      </c>
    </row>
    <row r="15" spans="1:16" ht="15" customHeight="1" x14ac:dyDescent="0.25">
      <c r="A15" s="315" t="str">
        <f>'CLINs &amp; Ceiling Rates'!B17</f>
        <v>Int II Business/Financial/Management Analyst</v>
      </c>
      <c r="B15" s="315" t="str">
        <f>'CLINs &amp; Ceiling Rates'!C17</f>
        <v>Int II Business/Financial/Management Analyst</v>
      </c>
      <c r="C15" s="387" t="str">
        <f>'CLINs &amp; Ceiling Rates'!O17</f>
        <v>2102057C</v>
      </c>
      <c r="D15" s="335" t="str">
        <f>IF('CLINs &amp; Ceiling Rates'!E17="","",'CLINs &amp; Ceiling Rates'!E17)</f>
        <v/>
      </c>
      <c r="E15" s="335" t="str">
        <f>IF('CLINs &amp; Ceiling Rates'!F17="","",'CLINs &amp; Ceiling Rates'!F17)</f>
        <v/>
      </c>
      <c r="F15" s="388">
        <f>'Labor Loading Matrix'!D1088</f>
        <v>1920</v>
      </c>
      <c r="G15" s="389">
        <f>'CLINs &amp; Ceiling Rates'!P17</f>
        <v>0</v>
      </c>
      <c r="H15" s="389">
        <f t="shared" si="4"/>
        <v>0</v>
      </c>
      <c r="I15" s="96"/>
      <c r="J15" s="384">
        <f t="shared" si="5"/>
        <v>0</v>
      </c>
      <c r="K15" s="385">
        <f t="shared" si="6"/>
        <v>0</v>
      </c>
      <c r="L15" s="97"/>
      <c r="M15" s="373">
        <f t="shared" si="0"/>
        <v>8.8888888888888892E-2</v>
      </c>
      <c r="N15" s="374">
        <f t="shared" si="1"/>
        <v>0</v>
      </c>
      <c r="O15" s="374">
        <f t="shared" si="2"/>
        <v>0</v>
      </c>
      <c r="P15" s="374">
        <f t="shared" si="3"/>
        <v>0</v>
      </c>
    </row>
    <row r="16" spans="1:16" ht="15" customHeight="1" x14ac:dyDescent="0.25">
      <c r="A16" s="315" t="str">
        <f>'CLINs &amp; Ceiling Rates'!B18</f>
        <v>Int II Business/Financial/Management Analyst</v>
      </c>
      <c r="B16" s="315" t="str">
        <f>'CLINs &amp; Ceiling Rates'!C18</f>
        <v>Int II Business/Financial/Management Analyst</v>
      </c>
      <c r="C16" s="387" t="str">
        <f>'CLINs &amp; Ceiling Rates'!O18</f>
        <v>2102057C</v>
      </c>
      <c r="D16" s="335" t="str">
        <f>IF('CLINs &amp; Ceiling Rates'!E18="","",'CLINs &amp; Ceiling Rates'!E18)</f>
        <v/>
      </c>
      <c r="E16" s="335" t="str">
        <f>IF('CLINs &amp; Ceiling Rates'!F18="","",'CLINs &amp; Ceiling Rates'!F18)</f>
        <v/>
      </c>
      <c r="F16" s="388">
        <f>'Labor Loading Matrix'!D1089</f>
        <v>1920</v>
      </c>
      <c r="G16" s="389">
        <f>'CLINs &amp; Ceiling Rates'!P18</f>
        <v>0</v>
      </c>
      <c r="H16" s="389">
        <f t="shared" si="4"/>
        <v>0</v>
      </c>
      <c r="I16" s="96"/>
      <c r="J16" s="384">
        <f t="shared" si="5"/>
        <v>0</v>
      </c>
      <c r="K16" s="385">
        <f t="shared" si="6"/>
        <v>0</v>
      </c>
      <c r="L16" s="97"/>
      <c r="M16" s="373">
        <f t="shared" si="0"/>
        <v>8.8888888888888892E-2</v>
      </c>
      <c r="N16" s="374">
        <f t="shared" si="1"/>
        <v>0</v>
      </c>
      <c r="O16" s="374">
        <f t="shared" si="2"/>
        <v>0</v>
      </c>
      <c r="P16" s="374">
        <f t="shared" si="3"/>
        <v>0</v>
      </c>
    </row>
    <row r="17" spans="1:16" ht="15" customHeight="1" thickBot="1" x14ac:dyDescent="0.3">
      <c r="A17" s="315" t="str">
        <f>'CLINs &amp; Ceiling Rates'!B19</f>
        <v>Int II Business/Financial/Management Analyst</v>
      </c>
      <c r="B17" s="315" t="str">
        <f>'CLINs &amp; Ceiling Rates'!C19</f>
        <v>Int II Business/Financial/Management Analyst</v>
      </c>
      <c r="C17" s="387" t="str">
        <f>'CLINs &amp; Ceiling Rates'!O19</f>
        <v>2102057C</v>
      </c>
      <c r="D17" s="335" t="str">
        <f>IF('CLINs &amp; Ceiling Rates'!E19="","",'CLINs &amp; Ceiling Rates'!E19)</f>
        <v/>
      </c>
      <c r="E17" s="335" t="str">
        <f>IF('CLINs &amp; Ceiling Rates'!F19="","",'CLINs &amp; Ceiling Rates'!F19)</f>
        <v/>
      </c>
      <c r="F17" s="388">
        <f>'Labor Loading Matrix'!D1090</f>
        <v>1920</v>
      </c>
      <c r="G17" s="389">
        <f>'CLINs &amp; Ceiling Rates'!P19</f>
        <v>0</v>
      </c>
      <c r="H17" s="389">
        <f t="shared" si="4"/>
        <v>0</v>
      </c>
      <c r="I17" s="96"/>
      <c r="J17" s="384">
        <f t="shared" si="5"/>
        <v>0</v>
      </c>
      <c r="K17" s="385">
        <f t="shared" si="6"/>
        <v>0</v>
      </c>
      <c r="L17" s="97"/>
      <c r="M17" s="373">
        <f t="shared" si="0"/>
        <v>8.8888888888888892E-2</v>
      </c>
      <c r="N17" s="374">
        <f t="shared" si="1"/>
        <v>0</v>
      </c>
      <c r="O17" s="374">
        <f t="shared" si="2"/>
        <v>0</v>
      </c>
      <c r="P17" s="374">
        <f t="shared" si="3"/>
        <v>0</v>
      </c>
    </row>
    <row r="18" spans="1:16" ht="15" hidden="1" customHeight="1" x14ac:dyDescent="0.25">
      <c r="A18" s="315">
        <f>'CLINs &amp; Ceiling Rates'!B20</f>
        <v>0</v>
      </c>
      <c r="B18" s="315">
        <f>'CLINs &amp; Ceiling Rates'!C20</f>
        <v>0</v>
      </c>
      <c r="C18" s="387" t="str">
        <f>'CLINs &amp; Ceiling Rates'!O20</f>
        <v/>
      </c>
      <c r="D18" s="335" t="str">
        <f>IF('CLINs &amp; Ceiling Rates'!E20="","",'CLINs &amp; Ceiling Rates'!E20)</f>
        <v/>
      </c>
      <c r="E18" s="335" t="str">
        <f>IF('CLINs &amp; Ceiling Rates'!F20="","",'CLINs &amp; Ceiling Rates'!F20)</f>
        <v/>
      </c>
      <c r="F18" s="388">
        <f>'Labor Loading Matrix'!D1091</f>
        <v>0</v>
      </c>
      <c r="G18" s="389">
        <f>'CLINs &amp; Ceiling Rates'!P20</f>
        <v>0</v>
      </c>
      <c r="H18" s="389">
        <f t="shared" si="4"/>
        <v>0</v>
      </c>
      <c r="I18" s="96"/>
      <c r="J18" s="384">
        <f t="shared" si="5"/>
        <v>0</v>
      </c>
      <c r="K18" s="385">
        <f t="shared" si="6"/>
        <v>0</v>
      </c>
      <c r="L18" s="97"/>
      <c r="M18" s="373">
        <f t="shared" si="0"/>
        <v>0</v>
      </c>
      <c r="N18" s="374">
        <f t="shared" si="1"/>
        <v>0</v>
      </c>
      <c r="O18" s="374">
        <f t="shared" si="2"/>
        <v>0</v>
      </c>
      <c r="P18" s="374">
        <f t="shared" si="3"/>
        <v>0</v>
      </c>
    </row>
    <row r="19" spans="1:16" ht="15" hidden="1" customHeight="1" x14ac:dyDescent="0.25">
      <c r="A19" s="315">
        <f>'CLINs &amp; Ceiling Rates'!B21</f>
        <v>0</v>
      </c>
      <c r="B19" s="315">
        <f>'CLINs &amp; Ceiling Rates'!C21</f>
        <v>0</v>
      </c>
      <c r="C19" s="387" t="str">
        <f>'CLINs &amp; Ceiling Rates'!O21</f>
        <v/>
      </c>
      <c r="D19" s="335" t="str">
        <f>IF('CLINs &amp; Ceiling Rates'!E21="","",'CLINs &amp; Ceiling Rates'!E21)</f>
        <v/>
      </c>
      <c r="E19" s="335" t="str">
        <f>IF('CLINs &amp; Ceiling Rates'!F21="","",'CLINs &amp; Ceiling Rates'!F21)</f>
        <v/>
      </c>
      <c r="F19" s="388">
        <f>'Labor Loading Matrix'!D1092</f>
        <v>0</v>
      </c>
      <c r="G19" s="389">
        <f>'CLINs &amp; Ceiling Rates'!P21</f>
        <v>0</v>
      </c>
      <c r="H19" s="389">
        <f t="shared" si="4"/>
        <v>0</v>
      </c>
      <c r="I19" s="96"/>
      <c r="J19" s="384">
        <f t="shared" si="5"/>
        <v>0</v>
      </c>
      <c r="K19" s="385">
        <f t="shared" si="6"/>
        <v>0</v>
      </c>
      <c r="L19" s="97"/>
      <c r="M19" s="373">
        <f t="shared" si="0"/>
        <v>0</v>
      </c>
      <c r="N19" s="374">
        <f t="shared" si="1"/>
        <v>0</v>
      </c>
      <c r="O19" s="374">
        <f t="shared" si="2"/>
        <v>0</v>
      </c>
      <c r="P19" s="374">
        <f t="shared" si="3"/>
        <v>0</v>
      </c>
    </row>
    <row r="20" spans="1:16" ht="15" hidden="1" customHeight="1" x14ac:dyDescent="0.25">
      <c r="A20" s="315">
        <f>'CLINs &amp; Ceiling Rates'!B22</f>
        <v>0</v>
      </c>
      <c r="B20" s="315">
        <f>'CLINs &amp; Ceiling Rates'!C22</f>
        <v>0</v>
      </c>
      <c r="C20" s="387" t="str">
        <f>'CLINs &amp; Ceiling Rates'!O22</f>
        <v/>
      </c>
      <c r="D20" s="335" t="str">
        <f>IF('CLINs &amp; Ceiling Rates'!E22="","",'CLINs &amp; Ceiling Rates'!E22)</f>
        <v/>
      </c>
      <c r="E20" s="335" t="str">
        <f>IF('CLINs &amp; Ceiling Rates'!F22="","",'CLINs &amp; Ceiling Rates'!F22)</f>
        <v/>
      </c>
      <c r="F20" s="388">
        <f>'Labor Loading Matrix'!D1093</f>
        <v>0</v>
      </c>
      <c r="G20" s="389">
        <f>'CLINs &amp; Ceiling Rates'!P22</f>
        <v>0</v>
      </c>
      <c r="H20" s="389">
        <f t="shared" si="4"/>
        <v>0</v>
      </c>
      <c r="I20" s="96"/>
      <c r="J20" s="384">
        <f t="shared" si="5"/>
        <v>0</v>
      </c>
      <c r="K20" s="385">
        <f t="shared" si="6"/>
        <v>0</v>
      </c>
      <c r="L20" s="97"/>
      <c r="M20" s="373">
        <f t="shared" si="0"/>
        <v>0</v>
      </c>
      <c r="N20" s="374">
        <f t="shared" si="1"/>
        <v>0</v>
      </c>
      <c r="O20" s="374">
        <f t="shared" si="2"/>
        <v>0</v>
      </c>
      <c r="P20" s="374">
        <f t="shared" si="3"/>
        <v>0</v>
      </c>
    </row>
    <row r="21" spans="1:16" ht="15" hidden="1" customHeight="1" x14ac:dyDescent="0.25">
      <c r="A21" s="315">
        <f>'CLINs &amp; Ceiling Rates'!B23</f>
        <v>0</v>
      </c>
      <c r="B21" s="315">
        <f>'CLINs &amp; Ceiling Rates'!C23</f>
        <v>0</v>
      </c>
      <c r="C21" s="387" t="str">
        <f>'CLINs &amp; Ceiling Rates'!O23</f>
        <v/>
      </c>
      <c r="D21" s="335" t="str">
        <f>IF('CLINs &amp; Ceiling Rates'!E23="","",'CLINs &amp; Ceiling Rates'!E23)</f>
        <v/>
      </c>
      <c r="E21" s="335" t="str">
        <f>IF('CLINs &amp; Ceiling Rates'!F23="","",'CLINs &amp; Ceiling Rates'!F23)</f>
        <v/>
      </c>
      <c r="F21" s="388">
        <f>'Labor Loading Matrix'!D1094</f>
        <v>0</v>
      </c>
      <c r="G21" s="389">
        <f>'CLINs &amp; Ceiling Rates'!P23</f>
        <v>0</v>
      </c>
      <c r="H21" s="389">
        <f t="shared" si="4"/>
        <v>0</v>
      </c>
      <c r="I21" s="96"/>
      <c r="J21" s="384">
        <f t="shared" si="5"/>
        <v>0</v>
      </c>
      <c r="K21" s="385">
        <f t="shared" si="6"/>
        <v>0</v>
      </c>
      <c r="L21" s="97"/>
      <c r="M21" s="373">
        <f t="shared" si="0"/>
        <v>0</v>
      </c>
      <c r="N21" s="374">
        <f t="shared" si="1"/>
        <v>0</v>
      </c>
      <c r="O21" s="374">
        <f t="shared" si="2"/>
        <v>0</v>
      </c>
      <c r="P21" s="374">
        <f t="shared" si="3"/>
        <v>0</v>
      </c>
    </row>
    <row r="22" spans="1:16" ht="15" hidden="1" customHeight="1" x14ac:dyDescent="0.25">
      <c r="A22" s="315">
        <f>'CLINs &amp; Ceiling Rates'!B24</f>
        <v>0</v>
      </c>
      <c r="B22" s="315">
        <f>'CLINs &amp; Ceiling Rates'!C24</f>
        <v>0</v>
      </c>
      <c r="C22" s="387" t="str">
        <f>'CLINs &amp; Ceiling Rates'!O24</f>
        <v/>
      </c>
      <c r="D22" s="335" t="str">
        <f>IF('CLINs &amp; Ceiling Rates'!E24="","",'CLINs &amp; Ceiling Rates'!E24)</f>
        <v/>
      </c>
      <c r="E22" s="335" t="str">
        <f>IF('CLINs &amp; Ceiling Rates'!F24="","",'CLINs &amp; Ceiling Rates'!F24)</f>
        <v/>
      </c>
      <c r="F22" s="388">
        <f>'Labor Loading Matrix'!D1095</f>
        <v>0</v>
      </c>
      <c r="G22" s="389">
        <f>'CLINs &amp; Ceiling Rates'!P24</f>
        <v>0</v>
      </c>
      <c r="H22" s="389">
        <f t="shared" si="4"/>
        <v>0</v>
      </c>
      <c r="I22" s="96"/>
      <c r="J22" s="384">
        <f t="shared" si="5"/>
        <v>0</v>
      </c>
      <c r="K22" s="385">
        <f t="shared" si="6"/>
        <v>0</v>
      </c>
      <c r="L22" s="97"/>
      <c r="M22" s="373">
        <f t="shared" si="0"/>
        <v>0</v>
      </c>
      <c r="N22" s="374">
        <f t="shared" si="1"/>
        <v>0</v>
      </c>
      <c r="O22" s="374">
        <f t="shared" si="2"/>
        <v>0</v>
      </c>
      <c r="P22" s="374">
        <f t="shared" si="3"/>
        <v>0</v>
      </c>
    </row>
    <row r="23" spans="1:16" ht="15" hidden="1" customHeight="1" x14ac:dyDescent="0.25">
      <c r="A23" s="315">
        <f>'CLINs &amp; Ceiling Rates'!B25</f>
        <v>0</v>
      </c>
      <c r="B23" s="315">
        <f>'CLINs &amp; Ceiling Rates'!C25</f>
        <v>0</v>
      </c>
      <c r="C23" s="387" t="str">
        <f>'CLINs &amp; Ceiling Rates'!O25</f>
        <v/>
      </c>
      <c r="D23" s="335" t="str">
        <f>IF('CLINs &amp; Ceiling Rates'!E25="","",'CLINs &amp; Ceiling Rates'!E25)</f>
        <v/>
      </c>
      <c r="E23" s="335" t="str">
        <f>IF('CLINs &amp; Ceiling Rates'!F25="","",'CLINs &amp; Ceiling Rates'!F25)</f>
        <v/>
      </c>
      <c r="F23" s="388">
        <f>'Labor Loading Matrix'!D1096</f>
        <v>0</v>
      </c>
      <c r="G23" s="389">
        <f>'CLINs &amp; Ceiling Rates'!P25</f>
        <v>0</v>
      </c>
      <c r="H23" s="389">
        <f t="shared" si="4"/>
        <v>0</v>
      </c>
      <c r="I23" s="96"/>
      <c r="J23" s="384">
        <f t="shared" si="5"/>
        <v>0</v>
      </c>
      <c r="K23" s="385">
        <f t="shared" si="6"/>
        <v>0</v>
      </c>
      <c r="L23" s="97"/>
      <c r="M23" s="373">
        <f t="shared" si="0"/>
        <v>0</v>
      </c>
      <c r="N23" s="374">
        <f t="shared" si="1"/>
        <v>0</v>
      </c>
      <c r="O23" s="374">
        <f t="shared" si="2"/>
        <v>0</v>
      </c>
      <c r="P23" s="374">
        <f t="shared" si="3"/>
        <v>0</v>
      </c>
    </row>
    <row r="24" spans="1:16" ht="15" hidden="1" customHeight="1" x14ac:dyDescent="0.25">
      <c r="A24" s="315">
        <f>'CLINs &amp; Ceiling Rates'!B26</f>
        <v>0</v>
      </c>
      <c r="B24" s="315">
        <f>'CLINs &amp; Ceiling Rates'!C26</f>
        <v>0</v>
      </c>
      <c r="C24" s="387" t="str">
        <f>'CLINs &amp; Ceiling Rates'!O26</f>
        <v/>
      </c>
      <c r="D24" s="335" t="str">
        <f>IF('CLINs &amp; Ceiling Rates'!E26="","",'CLINs &amp; Ceiling Rates'!E26)</f>
        <v/>
      </c>
      <c r="E24" s="335" t="str">
        <f>IF('CLINs &amp; Ceiling Rates'!F26="","",'CLINs &amp; Ceiling Rates'!F26)</f>
        <v/>
      </c>
      <c r="F24" s="388">
        <f>'Labor Loading Matrix'!D1097</f>
        <v>0</v>
      </c>
      <c r="G24" s="389">
        <f>'CLINs &amp; Ceiling Rates'!P26</f>
        <v>0</v>
      </c>
      <c r="H24" s="389">
        <f t="shared" si="4"/>
        <v>0</v>
      </c>
      <c r="I24" s="96"/>
      <c r="J24" s="384">
        <f t="shared" si="5"/>
        <v>0</v>
      </c>
      <c r="K24" s="385">
        <f t="shared" si="6"/>
        <v>0</v>
      </c>
      <c r="L24" s="97"/>
      <c r="M24" s="373">
        <f t="shared" si="0"/>
        <v>0</v>
      </c>
      <c r="N24" s="374">
        <f t="shared" si="1"/>
        <v>0</v>
      </c>
      <c r="O24" s="374">
        <f t="shared" si="2"/>
        <v>0</v>
      </c>
      <c r="P24" s="374">
        <f t="shared" si="3"/>
        <v>0</v>
      </c>
    </row>
    <row r="25" spans="1:16" ht="15" hidden="1" customHeight="1" x14ac:dyDescent="0.25">
      <c r="A25" s="315">
        <f>'CLINs &amp; Ceiling Rates'!B27</f>
        <v>0</v>
      </c>
      <c r="B25" s="315">
        <f>'CLINs &amp; Ceiling Rates'!C27</f>
        <v>0</v>
      </c>
      <c r="C25" s="387" t="str">
        <f>'CLINs &amp; Ceiling Rates'!O27</f>
        <v/>
      </c>
      <c r="D25" s="335" t="str">
        <f>IF('CLINs &amp; Ceiling Rates'!E27="","",'CLINs &amp; Ceiling Rates'!E27)</f>
        <v/>
      </c>
      <c r="E25" s="335" t="str">
        <f>IF('CLINs &amp; Ceiling Rates'!F27="","",'CLINs &amp; Ceiling Rates'!F27)</f>
        <v/>
      </c>
      <c r="F25" s="388">
        <f>'Labor Loading Matrix'!D1098</f>
        <v>0</v>
      </c>
      <c r="G25" s="389">
        <f>'CLINs &amp; Ceiling Rates'!P27</f>
        <v>0</v>
      </c>
      <c r="H25" s="389">
        <f t="shared" si="4"/>
        <v>0</v>
      </c>
      <c r="I25" s="96"/>
      <c r="J25" s="384">
        <f t="shared" si="5"/>
        <v>0</v>
      </c>
      <c r="K25" s="385">
        <f t="shared" si="6"/>
        <v>0</v>
      </c>
      <c r="L25" s="97"/>
      <c r="M25" s="373">
        <f t="shared" si="0"/>
        <v>0</v>
      </c>
      <c r="N25" s="374">
        <f t="shared" si="1"/>
        <v>0</v>
      </c>
      <c r="O25" s="374">
        <f t="shared" si="2"/>
        <v>0</v>
      </c>
      <c r="P25" s="374">
        <f t="shared" si="3"/>
        <v>0</v>
      </c>
    </row>
    <row r="26" spans="1:16" ht="15" hidden="1" customHeight="1" x14ac:dyDescent="0.25">
      <c r="A26" s="315">
        <f>'CLINs &amp; Ceiling Rates'!B28</f>
        <v>0</v>
      </c>
      <c r="B26" s="315">
        <f>'CLINs &amp; Ceiling Rates'!C28</f>
        <v>0</v>
      </c>
      <c r="C26" s="387" t="str">
        <f>'CLINs &amp; Ceiling Rates'!O28</f>
        <v/>
      </c>
      <c r="D26" s="335" t="str">
        <f>IF('CLINs &amp; Ceiling Rates'!E28="","",'CLINs &amp; Ceiling Rates'!E28)</f>
        <v/>
      </c>
      <c r="E26" s="335" t="str">
        <f>IF('CLINs &amp; Ceiling Rates'!F28="","",'CLINs &amp; Ceiling Rates'!F28)</f>
        <v/>
      </c>
      <c r="F26" s="388">
        <f>'Labor Loading Matrix'!D1099</f>
        <v>0</v>
      </c>
      <c r="G26" s="389">
        <f>'CLINs &amp; Ceiling Rates'!P28</f>
        <v>0</v>
      </c>
      <c r="H26" s="389">
        <f t="shared" si="4"/>
        <v>0</v>
      </c>
      <c r="I26" s="96"/>
      <c r="J26" s="384">
        <f t="shared" si="5"/>
        <v>0</v>
      </c>
      <c r="K26" s="385">
        <f t="shared" si="6"/>
        <v>0</v>
      </c>
      <c r="L26" s="97"/>
      <c r="M26" s="373">
        <f t="shared" si="0"/>
        <v>0</v>
      </c>
      <c r="N26" s="374">
        <f t="shared" si="1"/>
        <v>0</v>
      </c>
      <c r="O26" s="374">
        <f t="shared" si="2"/>
        <v>0</v>
      </c>
      <c r="P26" s="374">
        <f t="shared" si="3"/>
        <v>0</v>
      </c>
    </row>
    <row r="27" spans="1:16" ht="15" hidden="1" customHeight="1" x14ac:dyDescent="0.25">
      <c r="A27" s="315">
        <f>'CLINs &amp; Ceiling Rates'!B29</f>
        <v>0</v>
      </c>
      <c r="B27" s="315">
        <f>'CLINs &amp; Ceiling Rates'!C29</f>
        <v>0</v>
      </c>
      <c r="C27" s="387" t="str">
        <f>'CLINs &amp; Ceiling Rates'!O29</f>
        <v/>
      </c>
      <c r="D27" s="335" t="str">
        <f>IF('CLINs &amp; Ceiling Rates'!E29="","",'CLINs &amp; Ceiling Rates'!E29)</f>
        <v/>
      </c>
      <c r="E27" s="335" t="str">
        <f>IF('CLINs &amp; Ceiling Rates'!F29="","",'CLINs &amp; Ceiling Rates'!F29)</f>
        <v/>
      </c>
      <c r="F27" s="388">
        <f>'Labor Loading Matrix'!D1100</f>
        <v>0</v>
      </c>
      <c r="G27" s="389">
        <f>'CLINs &amp; Ceiling Rates'!P29</f>
        <v>0</v>
      </c>
      <c r="H27" s="389">
        <f t="shared" si="4"/>
        <v>0</v>
      </c>
      <c r="I27" s="96"/>
      <c r="J27" s="384">
        <f t="shared" si="5"/>
        <v>0</v>
      </c>
      <c r="K27" s="385">
        <f t="shared" si="6"/>
        <v>0</v>
      </c>
      <c r="L27" s="97"/>
      <c r="M27" s="373">
        <f t="shared" si="0"/>
        <v>0</v>
      </c>
      <c r="N27" s="374">
        <f t="shared" si="1"/>
        <v>0</v>
      </c>
      <c r="O27" s="374">
        <f t="shared" si="2"/>
        <v>0</v>
      </c>
      <c r="P27" s="374">
        <f t="shared" si="3"/>
        <v>0</v>
      </c>
    </row>
    <row r="28" spans="1:16" ht="15" hidden="1" customHeight="1" x14ac:dyDescent="0.25">
      <c r="A28" s="315">
        <f>'CLINs &amp; Ceiling Rates'!B30</f>
        <v>0</v>
      </c>
      <c r="B28" s="315">
        <f>'CLINs &amp; Ceiling Rates'!C30</f>
        <v>0</v>
      </c>
      <c r="C28" s="387" t="str">
        <f>'CLINs &amp; Ceiling Rates'!O30</f>
        <v/>
      </c>
      <c r="D28" s="335" t="str">
        <f>IF('CLINs &amp; Ceiling Rates'!E30="","",'CLINs &amp; Ceiling Rates'!E30)</f>
        <v/>
      </c>
      <c r="E28" s="335" t="str">
        <f>IF('CLINs &amp; Ceiling Rates'!F30="","",'CLINs &amp; Ceiling Rates'!F30)</f>
        <v/>
      </c>
      <c r="F28" s="388">
        <f>'Labor Loading Matrix'!D1101</f>
        <v>0</v>
      </c>
      <c r="G28" s="389">
        <f>'CLINs &amp; Ceiling Rates'!P30</f>
        <v>0</v>
      </c>
      <c r="H28" s="389">
        <f t="shared" si="4"/>
        <v>0</v>
      </c>
      <c r="I28" s="96"/>
      <c r="J28" s="384">
        <f t="shared" si="5"/>
        <v>0</v>
      </c>
      <c r="K28" s="385">
        <f t="shared" si="6"/>
        <v>0</v>
      </c>
      <c r="L28" s="97"/>
      <c r="M28" s="373">
        <f t="shared" si="0"/>
        <v>0</v>
      </c>
      <c r="N28" s="374">
        <f t="shared" si="1"/>
        <v>0</v>
      </c>
      <c r="O28" s="374">
        <f t="shared" si="2"/>
        <v>0</v>
      </c>
      <c r="P28" s="374">
        <f t="shared" si="3"/>
        <v>0</v>
      </c>
    </row>
    <row r="29" spans="1:16" ht="15" hidden="1" customHeight="1" x14ac:dyDescent="0.25">
      <c r="A29" s="315">
        <f>'CLINs &amp; Ceiling Rates'!B31</f>
        <v>0</v>
      </c>
      <c r="B29" s="315">
        <f>'CLINs &amp; Ceiling Rates'!C31</f>
        <v>0</v>
      </c>
      <c r="C29" s="387" t="str">
        <f>'CLINs &amp; Ceiling Rates'!O31</f>
        <v/>
      </c>
      <c r="D29" s="335" t="str">
        <f>IF('CLINs &amp; Ceiling Rates'!E31="","",'CLINs &amp; Ceiling Rates'!E31)</f>
        <v/>
      </c>
      <c r="E29" s="335" t="str">
        <f>IF('CLINs &amp; Ceiling Rates'!F31="","",'CLINs &amp; Ceiling Rates'!F31)</f>
        <v/>
      </c>
      <c r="F29" s="388">
        <f>'Labor Loading Matrix'!D1102</f>
        <v>0</v>
      </c>
      <c r="G29" s="389">
        <f>'CLINs &amp; Ceiling Rates'!P31</f>
        <v>0</v>
      </c>
      <c r="H29" s="389">
        <f t="shared" si="4"/>
        <v>0</v>
      </c>
      <c r="I29" s="96"/>
      <c r="J29" s="384">
        <f t="shared" si="5"/>
        <v>0</v>
      </c>
      <c r="K29" s="385">
        <f t="shared" si="6"/>
        <v>0</v>
      </c>
      <c r="L29" s="97"/>
      <c r="M29" s="373">
        <f t="shared" si="0"/>
        <v>0</v>
      </c>
      <c r="N29" s="374">
        <f t="shared" si="1"/>
        <v>0</v>
      </c>
      <c r="O29" s="374">
        <f t="shared" si="2"/>
        <v>0</v>
      </c>
      <c r="P29" s="374">
        <f t="shared" si="3"/>
        <v>0</v>
      </c>
    </row>
    <row r="30" spans="1:16" ht="15" hidden="1" customHeight="1" x14ac:dyDescent="0.25">
      <c r="A30" s="315">
        <f>'CLINs &amp; Ceiling Rates'!B32</f>
        <v>0</v>
      </c>
      <c r="B30" s="315">
        <f>'CLINs &amp; Ceiling Rates'!C32</f>
        <v>0</v>
      </c>
      <c r="C30" s="387" t="str">
        <f>'CLINs &amp; Ceiling Rates'!O32</f>
        <v/>
      </c>
      <c r="D30" s="335" t="str">
        <f>IF('CLINs &amp; Ceiling Rates'!E32="","",'CLINs &amp; Ceiling Rates'!E32)</f>
        <v/>
      </c>
      <c r="E30" s="335" t="str">
        <f>IF('CLINs &amp; Ceiling Rates'!F32="","",'CLINs &amp; Ceiling Rates'!F32)</f>
        <v/>
      </c>
      <c r="F30" s="388">
        <f>'Labor Loading Matrix'!D1103</f>
        <v>0</v>
      </c>
      <c r="G30" s="389">
        <f>'CLINs &amp; Ceiling Rates'!P32</f>
        <v>0</v>
      </c>
      <c r="H30" s="389">
        <f t="shared" si="4"/>
        <v>0</v>
      </c>
      <c r="I30" s="96"/>
      <c r="J30" s="384">
        <f t="shared" si="5"/>
        <v>0</v>
      </c>
      <c r="K30" s="385">
        <f t="shared" si="6"/>
        <v>0</v>
      </c>
      <c r="L30" s="97"/>
      <c r="M30" s="373">
        <f t="shared" si="0"/>
        <v>0</v>
      </c>
      <c r="N30" s="374">
        <f t="shared" si="1"/>
        <v>0</v>
      </c>
      <c r="O30" s="374">
        <f t="shared" si="2"/>
        <v>0</v>
      </c>
      <c r="P30" s="374">
        <f t="shared" si="3"/>
        <v>0</v>
      </c>
    </row>
    <row r="31" spans="1:16" ht="15" hidden="1" customHeight="1" x14ac:dyDescent="0.25">
      <c r="A31" s="315">
        <f>'CLINs &amp; Ceiling Rates'!B33</f>
        <v>0</v>
      </c>
      <c r="B31" s="315">
        <f>'CLINs &amp; Ceiling Rates'!C33</f>
        <v>0</v>
      </c>
      <c r="C31" s="387" t="str">
        <f>'CLINs &amp; Ceiling Rates'!O33</f>
        <v/>
      </c>
      <c r="D31" s="335" t="str">
        <f>IF('CLINs &amp; Ceiling Rates'!E33="","",'CLINs &amp; Ceiling Rates'!E33)</f>
        <v/>
      </c>
      <c r="E31" s="335" t="str">
        <f>IF('CLINs &amp; Ceiling Rates'!F33="","",'CLINs &amp; Ceiling Rates'!F33)</f>
        <v/>
      </c>
      <c r="F31" s="388">
        <f>'Labor Loading Matrix'!D1104</f>
        <v>0</v>
      </c>
      <c r="G31" s="389">
        <f>'CLINs &amp; Ceiling Rates'!P33</f>
        <v>0</v>
      </c>
      <c r="H31" s="389">
        <f t="shared" si="4"/>
        <v>0</v>
      </c>
      <c r="I31" s="96"/>
      <c r="J31" s="384">
        <f t="shared" si="5"/>
        <v>0</v>
      </c>
      <c r="K31" s="385">
        <f t="shared" si="6"/>
        <v>0</v>
      </c>
      <c r="L31" s="97"/>
      <c r="M31" s="373">
        <f t="shared" si="0"/>
        <v>0</v>
      </c>
      <c r="N31" s="374">
        <f t="shared" si="1"/>
        <v>0</v>
      </c>
      <c r="O31" s="374">
        <f t="shared" si="2"/>
        <v>0</v>
      </c>
      <c r="P31" s="374">
        <f t="shared" si="3"/>
        <v>0</v>
      </c>
    </row>
    <row r="32" spans="1:16" ht="15" hidden="1" customHeight="1" x14ac:dyDescent="0.25">
      <c r="A32" s="315">
        <f>'CLINs &amp; Ceiling Rates'!B34</f>
        <v>0</v>
      </c>
      <c r="B32" s="315">
        <f>'CLINs &amp; Ceiling Rates'!C34</f>
        <v>0</v>
      </c>
      <c r="C32" s="387" t="str">
        <f>'CLINs &amp; Ceiling Rates'!O34</f>
        <v/>
      </c>
      <c r="D32" s="335" t="str">
        <f>IF('CLINs &amp; Ceiling Rates'!E34="","",'CLINs &amp; Ceiling Rates'!E34)</f>
        <v/>
      </c>
      <c r="E32" s="335" t="str">
        <f>IF('CLINs &amp; Ceiling Rates'!F34="","",'CLINs &amp; Ceiling Rates'!F34)</f>
        <v/>
      </c>
      <c r="F32" s="388">
        <f>'Labor Loading Matrix'!D1105</f>
        <v>0</v>
      </c>
      <c r="G32" s="389">
        <f>'CLINs &amp; Ceiling Rates'!P34</f>
        <v>0</v>
      </c>
      <c r="H32" s="389">
        <f t="shared" si="4"/>
        <v>0</v>
      </c>
      <c r="I32" s="96"/>
      <c r="J32" s="384">
        <f t="shared" si="5"/>
        <v>0</v>
      </c>
      <c r="K32" s="385">
        <f t="shared" si="6"/>
        <v>0</v>
      </c>
      <c r="L32" s="97"/>
      <c r="M32" s="373">
        <f t="shared" si="0"/>
        <v>0</v>
      </c>
      <c r="N32" s="374">
        <f t="shared" si="1"/>
        <v>0</v>
      </c>
      <c r="O32" s="374">
        <f t="shared" si="2"/>
        <v>0</v>
      </c>
      <c r="P32" s="374">
        <f t="shared" si="3"/>
        <v>0</v>
      </c>
    </row>
    <row r="33" spans="1:16" ht="15" hidden="1" customHeight="1" x14ac:dyDescent="0.25">
      <c r="A33" s="315">
        <f>'CLINs &amp; Ceiling Rates'!B35</f>
        <v>0</v>
      </c>
      <c r="B33" s="315">
        <f>'CLINs &amp; Ceiling Rates'!C35</f>
        <v>0</v>
      </c>
      <c r="C33" s="387" t="str">
        <f>'CLINs &amp; Ceiling Rates'!O35</f>
        <v/>
      </c>
      <c r="D33" s="335" t="str">
        <f>IF('CLINs &amp; Ceiling Rates'!E35="","",'CLINs &amp; Ceiling Rates'!E35)</f>
        <v/>
      </c>
      <c r="E33" s="335" t="str">
        <f>IF('CLINs &amp; Ceiling Rates'!F35="","",'CLINs &amp; Ceiling Rates'!F35)</f>
        <v/>
      </c>
      <c r="F33" s="388">
        <f>'Labor Loading Matrix'!D1106</f>
        <v>0</v>
      </c>
      <c r="G33" s="389">
        <f>'CLINs &amp; Ceiling Rates'!P35</f>
        <v>0</v>
      </c>
      <c r="H33" s="389">
        <f t="shared" si="4"/>
        <v>0</v>
      </c>
      <c r="I33" s="96"/>
      <c r="J33" s="384">
        <f t="shared" si="5"/>
        <v>0</v>
      </c>
      <c r="K33" s="385">
        <f t="shared" si="6"/>
        <v>0</v>
      </c>
      <c r="L33" s="97"/>
      <c r="M33" s="373">
        <f t="shared" si="0"/>
        <v>0</v>
      </c>
      <c r="N33" s="374">
        <f t="shared" si="1"/>
        <v>0</v>
      </c>
      <c r="O33" s="374">
        <f t="shared" si="2"/>
        <v>0</v>
      </c>
      <c r="P33" s="374">
        <f t="shared" si="3"/>
        <v>0</v>
      </c>
    </row>
    <row r="34" spans="1:16" ht="15" hidden="1" customHeight="1" x14ac:dyDescent="0.25">
      <c r="A34" s="315">
        <f>'CLINs &amp; Ceiling Rates'!B36</f>
        <v>0</v>
      </c>
      <c r="B34" s="315">
        <f>'CLINs &amp; Ceiling Rates'!C36</f>
        <v>0</v>
      </c>
      <c r="C34" s="387" t="str">
        <f>'CLINs &amp; Ceiling Rates'!O36</f>
        <v/>
      </c>
      <c r="D34" s="335" t="str">
        <f>IF('CLINs &amp; Ceiling Rates'!E36="","",'CLINs &amp; Ceiling Rates'!E36)</f>
        <v/>
      </c>
      <c r="E34" s="335" t="str">
        <f>IF('CLINs &amp; Ceiling Rates'!F36="","",'CLINs &amp; Ceiling Rates'!F36)</f>
        <v/>
      </c>
      <c r="F34" s="388">
        <f>'Labor Loading Matrix'!D1107</f>
        <v>0</v>
      </c>
      <c r="G34" s="389">
        <f>'CLINs &amp; Ceiling Rates'!P36</f>
        <v>0</v>
      </c>
      <c r="H34" s="389">
        <f t="shared" si="4"/>
        <v>0</v>
      </c>
      <c r="I34" s="96"/>
      <c r="J34" s="384">
        <f t="shared" si="5"/>
        <v>0</v>
      </c>
      <c r="K34" s="385">
        <f t="shared" si="6"/>
        <v>0</v>
      </c>
      <c r="L34" s="97"/>
      <c r="M34" s="373">
        <f t="shared" si="0"/>
        <v>0</v>
      </c>
      <c r="N34" s="374">
        <f t="shared" si="1"/>
        <v>0</v>
      </c>
      <c r="O34" s="374">
        <f t="shared" si="2"/>
        <v>0</v>
      </c>
      <c r="P34" s="374">
        <f t="shared" si="3"/>
        <v>0</v>
      </c>
    </row>
    <row r="35" spans="1:16" ht="15" hidden="1" customHeight="1" x14ac:dyDescent="0.25">
      <c r="A35" s="315">
        <f>'CLINs &amp; Ceiling Rates'!B37</f>
        <v>0</v>
      </c>
      <c r="B35" s="315">
        <f>'CLINs &amp; Ceiling Rates'!C37</f>
        <v>0</v>
      </c>
      <c r="C35" s="387" t="str">
        <f>'CLINs &amp; Ceiling Rates'!O37</f>
        <v/>
      </c>
      <c r="D35" s="335" t="str">
        <f>IF('CLINs &amp; Ceiling Rates'!E37="","",'CLINs &amp; Ceiling Rates'!E37)</f>
        <v/>
      </c>
      <c r="E35" s="335" t="str">
        <f>IF('CLINs &amp; Ceiling Rates'!F37="","",'CLINs &amp; Ceiling Rates'!F37)</f>
        <v/>
      </c>
      <c r="F35" s="388">
        <f>'Labor Loading Matrix'!D1108</f>
        <v>0</v>
      </c>
      <c r="G35" s="389">
        <f>'CLINs &amp; Ceiling Rates'!P37</f>
        <v>0</v>
      </c>
      <c r="H35" s="389">
        <f t="shared" si="4"/>
        <v>0</v>
      </c>
      <c r="I35" s="96"/>
      <c r="J35" s="384">
        <f t="shared" si="5"/>
        <v>0</v>
      </c>
      <c r="K35" s="385">
        <f t="shared" si="6"/>
        <v>0</v>
      </c>
      <c r="L35" s="97"/>
      <c r="M35" s="373">
        <f t="shared" si="0"/>
        <v>0</v>
      </c>
      <c r="N35" s="374">
        <f t="shared" si="1"/>
        <v>0</v>
      </c>
      <c r="O35" s="374">
        <f t="shared" si="2"/>
        <v>0</v>
      </c>
      <c r="P35" s="374">
        <f t="shared" si="3"/>
        <v>0</v>
      </c>
    </row>
    <row r="36" spans="1:16" ht="15" hidden="1" customHeight="1" x14ac:dyDescent="0.25">
      <c r="A36" s="315">
        <f>'CLINs &amp; Ceiling Rates'!B38</f>
        <v>0</v>
      </c>
      <c r="B36" s="315">
        <f>'CLINs &amp; Ceiling Rates'!C38</f>
        <v>0</v>
      </c>
      <c r="C36" s="387" t="str">
        <f>'CLINs &amp; Ceiling Rates'!O38</f>
        <v/>
      </c>
      <c r="D36" s="335" t="str">
        <f>IF('CLINs &amp; Ceiling Rates'!E38="","",'CLINs &amp; Ceiling Rates'!E38)</f>
        <v/>
      </c>
      <c r="E36" s="335" t="str">
        <f>IF('CLINs &amp; Ceiling Rates'!F38="","",'CLINs &amp; Ceiling Rates'!F38)</f>
        <v/>
      </c>
      <c r="F36" s="388">
        <f>'Labor Loading Matrix'!D1109</f>
        <v>0</v>
      </c>
      <c r="G36" s="389">
        <f>'CLINs &amp; Ceiling Rates'!P38</f>
        <v>0</v>
      </c>
      <c r="H36" s="389">
        <f t="shared" si="4"/>
        <v>0</v>
      </c>
      <c r="I36" s="96"/>
      <c r="J36" s="384">
        <f t="shared" si="5"/>
        <v>0</v>
      </c>
      <c r="K36" s="385">
        <f t="shared" si="6"/>
        <v>0</v>
      </c>
      <c r="L36" s="97"/>
      <c r="M36" s="373">
        <f t="shared" si="0"/>
        <v>0</v>
      </c>
      <c r="N36" s="374">
        <f t="shared" si="1"/>
        <v>0</v>
      </c>
      <c r="O36" s="374">
        <f t="shared" si="2"/>
        <v>0</v>
      </c>
      <c r="P36" s="374">
        <f t="shared" si="3"/>
        <v>0</v>
      </c>
    </row>
    <row r="37" spans="1:16" ht="15" hidden="1" customHeight="1" x14ac:dyDescent="0.25">
      <c r="A37" s="315">
        <f>'CLINs &amp; Ceiling Rates'!B39</f>
        <v>0</v>
      </c>
      <c r="B37" s="315">
        <f>'CLINs &amp; Ceiling Rates'!C39</f>
        <v>0</v>
      </c>
      <c r="C37" s="387" t="str">
        <f>'CLINs &amp; Ceiling Rates'!O39</f>
        <v/>
      </c>
      <c r="D37" s="335" t="str">
        <f>IF('CLINs &amp; Ceiling Rates'!E39="","",'CLINs &amp; Ceiling Rates'!E39)</f>
        <v/>
      </c>
      <c r="E37" s="335" t="str">
        <f>IF('CLINs &amp; Ceiling Rates'!F39="","",'CLINs &amp; Ceiling Rates'!F39)</f>
        <v/>
      </c>
      <c r="F37" s="388">
        <f>'Labor Loading Matrix'!D1110</f>
        <v>0</v>
      </c>
      <c r="G37" s="389">
        <f>'CLINs &amp; Ceiling Rates'!P39</f>
        <v>0</v>
      </c>
      <c r="H37" s="389">
        <f t="shared" si="4"/>
        <v>0</v>
      </c>
      <c r="I37" s="96"/>
      <c r="J37" s="384">
        <f t="shared" si="5"/>
        <v>0</v>
      </c>
      <c r="K37" s="385">
        <f t="shared" si="6"/>
        <v>0</v>
      </c>
      <c r="L37" s="97"/>
      <c r="M37" s="373">
        <f t="shared" si="0"/>
        <v>0</v>
      </c>
      <c r="N37" s="374">
        <f t="shared" si="1"/>
        <v>0</v>
      </c>
      <c r="O37" s="374">
        <f t="shared" si="2"/>
        <v>0</v>
      </c>
      <c r="P37" s="374">
        <f t="shared" si="3"/>
        <v>0</v>
      </c>
    </row>
    <row r="38" spans="1:16" ht="15" hidden="1" customHeight="1" x14ac:dyDescent="0.25">
      <c r="A38" s="315">
        <f>'CLINs &amp; Ceiling Rates'!B40</f>
        <v>0</v>
      </c>
      <c r="B38" s="315">
        <f>'CLINs &amp; Ceiling Rates'!C40</f>
        <v>0</v>
      </c>
      <c r="C38" s="387" t="str">
        <f>'CLINs &amp; Ceiling Rates'!O40</f>
        <v/>
      </c>
      <c r="D38" s="335" t="str">
        <f>IF('CLINs &amp; Ceiling Rates'!E40="","",'CLINs &amp; Ceiling Rates'!E40)</f>
        <v/>
      </c>
      <c r="E38" s="335" t="str">
        <f>IF('CLINs &amp; Ceiling Rates'!F40="","",'CLINs &amp; Ceiling Rates'!F40)</f>
        <v/>
      </c>
      <c r="F38" s="388">
        <f>'Labor Loading Matrix'!D1111</f>
        <v>0</v>
      </c>
      <c r="G38" s="389">
        <f>'CLINs &amp; Ceiling Rates'!P40</f>
        <v>0</v>
      </c>
      <c r="H38" s="389">
        <f t="shared" si="4"/>
        <v>0</v>
      </c>
      <c r="I38" s="96"/>
      <c r="J38" s="384">
        <f t="shared" si="5"/>
        <v>0</v>
      </c>
      <c r="K38" s="385">
        <f t="shared" si="6"/>
        <v>0</v>
      </c>
      <c r="L38" s="97"/>
      <c r="M38" s="373">
        <f t="shared" si="0"/>
        <v>0</v>
      </c>
      <c r="N38" s="374">
        <f t="shared" si="1"/>
        <v>0</v>
      </c>
      <c r="O38" s="374">
        <f t="shared" si="2"/>
        <v>0</v>
      </c>
      <c r="P38" s="374">
        <f t="shared" si="3"/>
        <v>0</v>
      </c>
    </row>
    <row r="39" spans="1:16" ht="15" hidden="1" customHeight="1" x14ac:dyDescent="0.25">
      <c r="A39" s="315">
        <f>'CLINs &amp; Ceiling Rates'!B41</f>
        <v>0</v>
      </c>
      <c r="B39" s="315">
        <f>'CLINs &amp; Ceiling Rates'!C41</f>
        <v>0</v>
      </c>
      <c r="C39" s="387" t="str">
        <f>'CLINs &amp; Ceiling Rates'!O41</f>
        <v/>
      </c>
      <c r="D39" s="335" t="str">
        <f>IF('CLINs &amp; Ceiling Rates'!E41="","",'CLINs &amp; Ceiling Rates'!E41)</f>
        <v/>
      </c>
      <c r="E39" s="335" t="str">
        <f>IF('CLINs &amp; Ceiling Rates'!F41="","",'CLINs &amp; Ceiling Rates'!F41)</f>
        <v/>
      </c>
      <c r="F39" s="388">
        <f>'Labor Loading Matrix'!D1112</f>
        <v>0</v>
      </c>
      <c r="G39" s="389">
        <f>'CLINs &amp; Ceiling Rates'!P41</f>
        <v>0</v>
      </c>
      <c r="H39" s="389">
        <f t="shared" si="4"/>
        <v>0</v>
      </c>
      <c r="I39" s="96"/>
      <c r="J39" s="384">
        <f t="shared" si="5"/>
        <v>0</v>
      </c>
      <c r="K39" s="385">
        <f t="shared" si="6"/>
        <v>0</v>
      </c>
      <c r="L39" s="97"/>
      <c r="M39" s="373">
        <f t="shared" si="0"/>
        <v>0</v>
      </c>
      <c r="N39" s="374">
        <f t="shared" si="1"/>
        <v>0</v>
      </c>
      <c r="O39" s="374">
        <f t="shared" si="2"/>
        <v>0</v>
      </c>
      <c r="P39" s="374">
        <f t="shared" si="3"/>
        <v>0</v>
      </c>
    </row>
    <row r="40" spans="1:16" ht="15" hidden="1" customHeight="1" x14ac:dyDescent="0.25">
      <c r="A40" s="315">
        <f>'CLINs &amp; Ceiling Rates'!B42</f>
        <v>0</v>
      </c>
      <c r="B40" s="315">
        <f>'CLINs &amp; Ceiling Rates'!C42</f>
        <v>0</v>
      </c>
      <c r="C40" s="387" t="str">
        <f>'CLINs &amp; Ceiling Rates'!O42</f>
        <v/>
      </c>
      <c r="D40" s="335" t="str">
        <f>IF('CLINs &amp; Ceiling Rates'!E42="","",'CLINs &amp; Ceiling Rates'!E42)</f>
        <v/>
      </c>
      <c r="E40" s="335" t="str">
        <f>IF('CLINs &amp; Ceiling Rates'!F42="","",'CLINs &amp; Ceiling Rates'!F42)</f>
        <v/>
      </c>
      <c r="F40" s="388">
        <f>'Labor Loading Matrix'!D1113</f>
        <v>0</v>
      </c>
      <c r="G40" s="389">
        <f>'CLINs &amp; Ceiling Rates'!P42</f>
        <v>0</v>
      </c>
      <c r="H40" s="389">
        <f t="shared" si="4"/>
        <v>0</v>
      </c>
      <c r="I40" s="96"/>
      <c r="J40" s="384">
        <f t="shared" si="5"/>
        <v>0</v>
      </c>
      <c r="K40" s="385">
        <f t="shared" si="6"/>
        <v>0</v>
      </c>
      <c r="L40" s="97"/>
      <c r="M40" s="373">
        <f t="shared" si="0"/>
        <v>0</v>
      </c>
      <c r="N40" s="374">
        <f t="shared" si="1"/>
        <v>0</v>
      </c>
      <c r="O40" s="374">
        <f t="shared" si="2"/>
        <v>0</v>
      </c>
      <c r="P40" s="374">
        <f t="shared" si="3"/>
        <v>0</v>
      </c>
    </row>
    <row r="41" spans="1:16" ht="15" hidden="1" customHeight="1" x14ac:dyDescent="0.25">
      <c r="A41" s="315">
        <f>'CLINs &amp; Ceiling Rates'!B43</f>
        <v>0</v>
      </c>
      <c r="B41" s="315">
        <f>'CLINs &amp; Ceiling Rates'!C43</f>
        <v>0</v>
      </c>
      <c r="C41" s="387" t="str">
        <f>'CLINs &amp; Ceiling Rates'!O43</f>
        <v/>
      </c>
      <c r="D41" s="335" t="str">
        <f>IF('CLINs &amp; Ceiling Rates'!E43="","",'CLINs &amp; Ceiling Rates'!E43)</f>
        <v/>
      </c>
      <c r="E41" s="335" t="str">
        <f>IF('CLINs &amp; Ceiling Rates'!F43="","",'CLINs &amp; Ceiling Rates'!F43)</f>
        <v/>
      </c>
      <c r="F41" s="388">
        <f>'Labor Loading Matrix'!D1114</f>
        <v>0</v>
      </c>
      <c r="G41" s="389">
        <f>'CLINs &amp; Ceiling Rates'!P43</f>
        <v>0</v>
      </c>
      <c r="H41" s="389">
        <f t="shared" si="4"/>
        <v>0</v>
      </c>
      <c r="I41" s="96"/>
      <c r="J41" s="384">
        <f t="shared" si="5"/>
        <v>0</v>
      </c>
      <c r="K41" s="385">
        <f t="shared" si="6"/>
        <v>0</v>
      </c>
      <c r="L41" s="97"/>
      <c r="M41" s="373">
        <f t="shared" si="0"/>
        <v>0</v>
      </c>
      <c r="N41" s="374">
        <f t="shared" si="1"/>
        <v>0</v>
      </c>
      <c r="O41" s="374">
        <f t="shared" si="2"/>
        <v>0</v>
      </c>
      <c r="P41" s="374">
        <f t="shared" si="3"/>
        <v>0</v>
      </c>
    </row>
    <row r="42" spans="1:16" ht="15" hidden="1" customHeight="1" x14ac:dyDescent="0.25">
      <c r="A42" s="315">
        <f>'CLINs &amp; Ceiling Rates'!B44</f>
        <v>0</v>
      </c>
      <c r="B42" s="315">
        <f>'CLINs &amp; Ceiling Rates'!C44</f>
        <v>0</v>
      </c>
      <c r="C42" s="387" t="str">
        <f>'CLINs &amp; Ceiling Rates'!O44</f>
        <v/>
      </c>
      <c r="D42" s="335" t="str">
        <f>IF('CLINs &amp; Ceiling Rates'!E44="","",'CLINs &amp; Ceiling Rates'!E44)</f>
        <v/>
      </c>
      <c r="E42" s="335" t="str">
        <f>IF('CLINs &amp; Ceiling Rates'!F44="","",'CLINs &amp; Ceiling Rates'!F44)</f>
        <v/>
      </c>
      <c r="F42" s="388">
        <f>'Labor Loading Matrix'!D1115</f>
        <v>0</v>
      </c>
      <c r="G42" s="389">
        <f>'CLINs &amp; Ceiling Rates'!P44</f>
        <v>0</v>
      </c>
      <c r="H42" s="389">
        <f t="shared" si="4"/>
        <v>0</v>
      </c>
      <c r="I42" s="96"/>
      <c r="J42" s="384">
        <f t="shared" si="5"/>
        <v>0</v>
      </c>
      <c r="K42" s="385">
        <f t="shared" si="6"/>
        <v>0</v>
      </c>
      <c r="L42" s="97"/>
      <c r="M42" s="373">
        <f t="shared" si="0"/>
        <v>0</v>
      </c>
      <c r="N42" s="374">
        <f t="shared" si="1"/>
        <v>0</v>
      </c>
      <c r="O42" s="374">
        <f t="shared" si="2"/>
        <v>0</v>
      </c>
      <c r="P42" s="374">
        <f t="shared" si="3"/>
        <v>0</v>
      </c>
    </row>
    <row r="43" spans="1:16" ht="15" hidden="1" customHeight="1" x14ac:dyDescent="0.25">
      <c r="A43" s="315">
        <f>'CLINs &amp; Ceiling Rates'!B45</f>
        <v>0</v>
      </c>
      <c r="B43" s="315">
        <f>'CLINs &amp; Ceiling Rates'!C45</f>
        <v>0</v>
      </c>
      <c r="C43" s="387" t="str">
        <f>'CLINs &amp; Ceiling Rates'!O45</f>
        <v/>
      </c>
      <c r="D43" s="335" t="str">
        <f>IF('CLINs &amp; Ceiling Rates'!E45="","",'CLINs &amp; Ceiling Rates'!E45)</f>
        <v/>
      </c>
      <c r="E43" s="335" t="str">
        <f>IF('CLINs &amp; Ceiling Rates'!F45="","",'CLINs &amp; Ceiling Rates'!F45)</f>
        <v/>
      </c>
      <c r="F43" s="388">
        <f>'Labor Loading Matrix'!D1116</f>
        <v>0</v>
      </c>
      <c r="G43" s="389">
        <f>'CLINs &amp; Ceiling Rates'!P45</f>
        <v>0</v>
      </c>
      <c r="H43" s="389">
        <f t="shared" si="4"/>
        <v>0</v>
      </c>
      <c r="I43" s="96"/>
      <c r="J43" s="384">
        <f t="shared" si="5"/>
        <v>0</v>
      </c>
      <c r="K43" s="385">
        <f t="shared" si="6"/>
        <v>0</v>
      </c>
      <c r="L43" s="97"/>
      <c r="M43" s="373">
        <f t="shared" si="0"/>
        <v>0</v>
      </c>
      <c r="N43" s="374">
        <f t="shared" si="1"/>
        <v>0</v>
      </c>
      <c r="O43" s="374">
        <f t="shared" si="2"/>
        <v>0</v>
      </c>
      <c r="P43" s="374">
        <f t="shared" si="3"/>
        <v>0</v>
      </c>
    </row>
    <row r="44" spans="1:16" ht="15" hidden="1" customHeight="1" x14ac:dyDescent="0.25">
      <c r="A44" s="315">
        <f>'CLINs &amp; Ceiling Rates'!B46</f>
        <v>0</v>
      </c>
      <c r="B44" s="315">
        <f>'CLINs &amp; Ceiling Rates'!C46</f>
        <v>0</v>
      </c>
      <c r="C44" s="387" t="str">
        <f>'CLINs &amp; Ceiling Rates'!O46</f>
        <v/>
      </c>
      <c r="D44" s="335" t="str">
        <f>IF('CLINs &amp; Ceiling Rates'!E46="","",'CLINs &amp; Ceiling Rates'!E46)</f>
        <v/>
      </c>
      <c r="E44" s="335" t="str">
        <f>IF('CLINs &amp; Ceiling Rates'!F46="","",'CLINs &amp; Ceiling Rates'!F46)</f>
        <v/>
      </c>
      <c r="F44" s="388">
        <f>'Labor Loading Matrix'!D1117</f>
        <v>0</v>
      </c>
      <c r="G44" s="389">
        <f>'CLINs &amp; Ceiling Rates'!P46</f>
        <v>0</v>
      </c>
      <c r="H44" s="389">
        <f t="shared" si="4"/>
        <v>0</v>
      </c>
      <c r="I44" s="96"/>
      <c r="J44" s="384">
        <f t="shared" si="5"/>
        <v>0</v>
      </c>
      <c r="K44" s="385">
        <f t="shared" si="6"/>
        <v>0</v>
      </c>
      <c r="L44" s="97"/>
      <c r="M44" s="373">
        <f t="shared" si="0"/>
        <v>0</v>
      </c>
      <c r="N44" s="374">
        <f t="shared" si="1"/>
        <v>0</v>
      </c>
      <c r="O44" s="374">
        <f t="shared" si="2"/>
        <v>0</v>
      </c>
      <c r="P44" s="374">
        <f t="shared" si="3"/>
        <v>0</v>
      </c>
    </row>
    <row r="45" spans="1:16" ht="15" hidden="1" customHeight="1" x14ac:dyDescent="0.25">
      <c r="A45" s="315">
        <f>'CLINs &amp; Ceiling Rates'!B47</f>
        <v>0</v>
      </c>
      <c r="B45" s="315">
        <f>'CLINs &amp; Ceiling Rates'!C47</f>
        <v>0</v>
      </c>
      <c r="C45" s="387" t="str">
        <f>'CLINs &amp; Ceiling Rates'!O47</f>
        <v/>
      </c>
      <c r="D45" s="335" t="str">
        <f>IF('CLINs &amp; Ceiling Rates'!E47="","",'CLINs &amp; Ceiling Rates'!E47)</f>
        <v/>
      </c>
      <c r="E45" s="335" t="str">
        <f>IF('CLINs &amp; Ceiling Rates'!F47="","",'CLINs &amp; Ceiling Rates'!F47)</f>
        <v/>
      </c>
      <c r="F45" s="388">
        <f>'Labor Loading Matrix'!D1118</f>
        <v>0</v>
      </c>
      <c r="G45" s="389">
        <f>'CLINs &amp; Ceiling Rates'!P47</f>
        <v>0</v>
      </c>
      <c r="H45" s="389">
        <f t="shared" si="4"/>
        <v>0</v>
      </c>
      <c r="I45" s="96"/>
      <c r="J45" s="384">
        <f t="shared" si="5"/>
        <v>0</v>
      </c>
      <c r="K45" s="385">
        <f t="shared" si="6"/>
        <v>0</v>
      </c>
      <c r="L45" s="97"/>
      <c r="M45" s="373">
        <f t="shared" si="0"/>
        <v>0</v>
      </c>
      <c r="N45" s="374">
        <f t="shared" si="1"/>
        <v>0</v>
      </c>
      <c r="O45" s="374">
        <f t="shared" si="2"/>
        <v>0</v>
      </c>
      <c r="P45" s="374">
        <f t="shared" si="3"/>
        <v>0</v>
      </c>
    </row>
    <row r="46" spans="1:16" ht="15" hidden="1" customHeight="1" x14ac:dyDescent="0.25">
      <c r="A46" s="315">
        <f>'CLINs &amp; Ceiling Rates'!B48</f>
        <v>0</v>
      </c>
      <c r="B46" s="315">
        <f>'CLINs &amp; Ceiling Rates'!C48</f>
        <v>0</v>
      </c>
      <c r="C46" s="387" t="str">
        <f>'CLINs &amp; Ceiling Rates'!O48</f>
        <v/>
      </c>
      <c r="D46" s="335" t="str">
        <f>IF('CLINs &amp; Ceiling Rates'!E48="","",'CLINs &amp; Ceiling Rates'!E48)</f>
        <v/>
      </c>
      <c r="E46" s="335" t="str">
        <f>IF('CLINs &amp; Ceiling Rates'!F48="","",'CLINs &amp; Ceiling Rates'!F48)</f>
        <v/>
      </c>
      <c r="F46" s="388">
        <f>'Labor Loading Matrix'!D1119</f>
        <v>0</v>
      </c>
      <c r="G46" s="389">
        <f>'CLINs &amp; Ceiling Rates'!P48</f>
        <v>0</v>
      </c>
      <c r="H46" s="389">
        <f t="shared" si="4"/>
        <v>0</v>
      </c>
      <c r="I46" s="96"/>
      <c r="J46" s="384">
        <f t="shared" si="5"/>
        <v>0</v>
      </c>
      <c r="K46" s="385">
        <f t="shared" si="6"/>
        <v>0</v>
      </c>
      <c r="L46" s="97"/>
      <c r="M46" s="373">
        <f t="shared" si="0"/>
        <v>0</v>
      </c>
      <c r="N46" s="374">
        <f t="shared" si="1"/>
        <v>0</v>
      </c>
      <c r="O46" s="374">
        <f t="shared" si="2"/>
        <v>0</v>
      </c>
      <c r="P46" s="374">
        <f t="shared" si="3"/>
        <v>0</v>
      </c>
    </row>
    <row r="47" spans="1:16" ht="15" hidden="1" customHeight="1" x14ac:dyDescent="0.25">
      <c r="A47" s="315">
        <f>'CLINs &amp; Ceiling Rates'!B49</f>
        <v>0</v>
      </c>
      <c r="B47" s="315">
        <f>'CLINs &amp; Ceiling Rates'!C49</f>
        <v>0</v>
      </c>
      <c r="C47" s="387" t="str">
        <f>'CLINs &amp; Ceiling Rates'!O49</f>
        <v/>
      </c>
      <c r="D47" s="335" t="str">
        <f>IF('CLINs &amp; Ceiling Rates'!E49="","",'CLINs &amp; Ceiling Rates'!E49)</f>
        <v/>
      </c>
      <c r="E47" s="335" t="str">
        <f>IF('CLINs &amp; Ceiling Rates'!F49="","",'CLINs &amp; Ceiling Rates'!F49)</f>
        <v/>
      </c>
      <c r="F47" s="388">
        <f>'Labor Loading Matrix'!D1120</f>
        <v>0</v>
      </c>
      <c r="G47" s="389">
        <f>'CLINs &amp; Ceiling Rates'!P49</f>
        <v>0</v>
      </c>
      <c r="H47" s="389">
        <f t="shared" si="4"/>
        <v>0</v>
      </c>
      <c r="I47" s="96"/>
      <c r="J47" s="384">
        <f t="shared" si="5"/>
        <v>0</v>
      </c>
      <c r="K47" s="385">
        <f t="shared" si="6"/>
        <v>0</v>
      </c>
      <c r="L47" s="97"/>
      <c r="M47" s="373">
        <f t="shared" si="0"/>
        <v>0</v>
      </c>
      <c r="N47" s="374">
        <f t="shared" si="1"/>
        <v>0</v>
      </c>
      <c r="O47" s="374">
        <f t="shared" si="2"/>
        <v>0</v>
      </c>
      <c r="P47" s="374">
        <f t="shared" si="3"/>
        <v>0</v>
      </c>
    </row>
    <row r="48" spans="1:16" ht="15" hidden="1" customHeight="1" x14ac:dyDescent="0.25">
      <c r="A48" s="315">
        <f>'CLINs &amp; Ceiling Rates'!B50</f>
        <v>0</v>
      </c>
      <c r="B48" s="315">
        <f>'CLINs &amp; Ceiling Rates'!C50</f>
        <v>0</v>
      </c>
      <c r="C48" s="387" t="str">
        <f>'CLINs &amp; Ceiling Rates'!O50</f>
        <v/>
      </c>
      <c r="D48" s="335" t="str">
        <f>IF('CLINs &amp; Ceiling Rates'!E50="","",'CLINs &amp; Ceiling Rates'!E50)</f>
        <v/>
      </c>
      <c r="E48" s="335" t="str">
        <f>IF('CLINs &amp; Ceiling Rates'!F50="","",'CLINs &amp; Ceiling Rates'!F50)</f>
        <v/>
      </c>
      <c r="F48" s="388">
        <f>'Labor Loading Matrix'!D1121</f>
        <v>0</v>
      </c>
      <c r="G48" s="389">
        <f>'CLINs &amp; Ceiling Rates'!P50</f>
        <v>0</v>
      </c>
      <c r="H48" s="389">
        <f t="shared" si="4"/>
        <v>0</v>
      </c>
      <c r="I48" s="96"/>
      <c r="J48" s="384">
        <f t="shared" si="5"/>
        <v>0</v>
      </c>
      <c r="K48" s="385">
        <f t="shared" si="6"/>
        <v>0</v>
      </c>
      <c r="L48" s="97"/>
      <c r="M48" s="373">
        <f t="shared" si="0"/>
        <v>0</v>
      </c>
      <c r="N48" s="374">
        <f t="shared" si="1"/>
        <v>0</v>
      </c>
      <c r="O48" s="374">
        <f t="shared" si="2"/>
        <v>0</v>
      </c>
      <c r="P48" s="374">
        <f t="shared" si="3"/>
        <v>0</v>
      </c>
    </row>
    <row r="49" spans="1:16" ht="15" hidden="1" customHeight="1" x14ac:dyDescent="0.25">
      <c r="A49" s="315">
        <f>'CLINs &amp; Ceiling Rates'!B51</f>
        <v>0</v>
      </c>
      <c r="B49" s="315">
        <f>'CLINs &amp; Ceiling Rates'!C51</f>
        <v>0</v>
      </c>
      <c r="C49" s="387" t="str">
        <f>'CLINs &amp; Ceiling Rates'!O51</f>
        <v/>
      </c>
      <c r="D49" s="335" t="str">
        <f>IF('CLINs &amp; Ceiling Rates'!E51="","",'CLINs &amp; Ceiling Rates'!E51)</f>
        <v/>
      </c>
      <c r="E49" s="335" t="str">
        <f>IF('CLINs &amp; Ceiling Rates'!F51="","",'CLINs &amp; Ceiling Rates'!F51)</f>
        <v/>
      </c>
      <c r="F49" s="388">
        <f>'Labor Loading Matrix'!D1122</f>
        <v>0</v>
      </c>
      <c r="G49" s="389">
        <f>'CLINs &amp; Ceiling Rates'!P51</f>
        <v>0</v>
      </c>
      <c r="H49" s="389">
        <f t="shared" si="4"/>
        <v>0</v>
      </c>
      <c r="I49" s="96"/>
      <c r="J49" s="384">
        <f t="shared" si="5"/>
        <v>0</v>
      </c>
      <c r="K49" s="385">
        <f t="shared" si="6"/>
        <v>0</v>
      </c>
      <c r="L49" s="97"/>
      <c r="M49" s="373">
        <f t="shared" si="0"/>
        <v>0</v>
      </c>
      <c r="N49" s="374">
        <f t="shared" si="1"/>
        <v>0</v>
      </c>
      <c r="O49" s="374">
        <f t="shared" si="2"/>
        <v>0</v>
      </c>
      <c r="P49" s="374">
        <f t="shared" si="3"/>
        <v>0</v>
      </c>
    </row>
    <row r="50" spans="1:16" ht="15" hidden="1" customHeight="1" x14ac:dyDescent="0.25">
      <c r="A50" s="315">
        <f>'CLINs &amp; Ceiling Rates'!B52</f>
        <v>0</v>
      </c>
      <c r="B50" s="315">
        <f>'CLINs &amp; Ceiling Rates'!C52</f>
        <v>0</v>
      </c>
      <c r="C50" s="387" t="str">
        <f>'CLINs &amp; Ceiling Rates'!O52</f>
        <v/>
      </c>
      <c r="D50" s="335" t="str">
        <f>IF('CLINs &amp; Ceiling Rates'!E52="","",'CLINs &amp; Ceiling Rates'!E52)</f>
        <v/>
      </c>
      <c r="E50" s="335" t="str">
        <f>IF('CLINs &amp; Ceiling Rates'!F52="","",'CLINs &amp; Ceiling Rates'!F52)</f>
        <v/>
      </c>
      <c r="F50" s="388">
        <f>'Labor Loading Matrix'!D1123</f>
        <v>0</v>
      </c>
      <c r="G50" s="389">
        <f>'CLINs &amp; Ceiling Rates'!P52</f>
        <v>0</v>
      </c>
      <c r="H50" s="389">
        <f t="shared" si="4"/>
        <v>0</v>
      </c>
      <c r="I50" s="96"/>
      <c r="J50" s="384">
        <f t="shared" si="5"/>
        <v>0</v>
      </c>
      <c r="K50" s="385">
        <f t="shared" si="6"/>
        <v>0</v>
      </c>
      <c r="L50" s="97"/>
      <c r="M50" s="373">
        <f t="shared" si="0"/>
        <v>0</v>
      </c>
      <c r="N50" s="374">
        <f t="shared" si="1"/>
        <v>0</v>
      </c>
      <c r="O50" s="374">
        <f t="shared" si="2"/>
        <v>0</v>
      </c>
      <c r="P50" s="374">
        <f t="shared" si="3"/>
        <v>0</v>
      </c>
    </row>
    <row r="51" spans="1:16" ht="15" hidden="1" customHeight="1" x14ac:dyDescent="0.25">
      <c r="A51" s="315">
        <f>'CLINs &amp; Ceiling Rates'!B53</f>
        <v>0</v>
      </c>
      <c r="B51" s="315">
        <f>'CLINs &amp; Ceiling Rates'!C53</f>
        <v>0</v>
      </c>
      <c r="C51" s="387" t="str">
        <f>'CLINs &amp; Ceiling Rates'!O53</f>
        <v/>
      </c>
      <c r="D51" s="335" t="str">
        <f>IF('CLINs &amp; Ceiling Rates'!E53="","",'CLINs &amp; Ceiling Rates'!E53)</f>
        <v/>
      </c>
      <c r="E51" s="335" t="str">
        <f>IF('CLINs &amp; Ceiling Rates'!F53="","",'CLINs &amp; Ceiling Rates'!F53)</f>
        <v/>
      </c>
      <c r="F51" s="388">
        <f>'Labor Loading Matrix'!D1124</f>
        <v>0</v>
      </c>
      <c r="G51" s="389">
        <f>'CLINs &amp; Ceiling Rates'!P53</f>
        <v>0</v>
      </c>
      <c r="H51" s="389">
        <f t="shared" si="4"/>
        <v>0</v>
      </c>
      <c r="I51" s="96"/>
      <c r="J51" s="384">
        <f t="shared" si="5"/>
        <v>0</v>
      </c>
      <c r="K51" s="385">
        <f t="shared" si="6"/>
        <v>0</v>
      </c>
      <c r="L51" s="97"/>
      <c r="M51" s="373">
        <f t="shared" si="0"/>
        <v>0</v>
      </c>
      <c r="N51" s="374">
        <f t="shared" si="1"/>
        <v>0</v>
      </c>
      <c r="O51" s="374">
        <f t="shared" si="2"/>
        <v>0</v>
      </c>
      <c r="P51" s="374">
        <f t="shared" si="3"/>
        <v>0</v>
      </c>
    </row>
    <row r="52" spans="1:16" ht="15" hidden="1" customHeight="1" x14ac:dyDescent="0.25">
      <c r="A52" s="315">
        <f>'CLINs &amp; Ceiling Rates'!B54</f>
        <v>0</v>
      </c>
      <c r="B52" s="315">
        <f>'CLINs &amp; Ceiling Rates'!C54</f>
        <v>0</v>
      </c>
      <c r="C52" s="387" t="str">
        <f>'CLINs &amp; Ceiling Rates'!O54</f>
        <v/>
      </c>
      <c r="D52" s="335" t="str">
        <f>IF('CLINs &amp; Ceiling Rates'!E54="","",'CLINs &amp; Ceiling Rates'!E54)</f>
        <v/>
      </c>
      <c r="E52" s="335" t="str">
        <f>IF('CLINs &amp; Ceiling Rates'!F54="","",'CLINs &amp; Ceiling Rates'!F54)</f>
        <v/>
      </c>
      <c r="F52" s="388">
        <f>'Labor Loading Matrix'!D1125</f>
        <v>0</v>
      </c>
      <c r="G52" s="389">
        <f>'CLINs &amp; Ceiling Rates'!P54</f>
        <v>0</v>
      </c>
      <c r="H52" s="389">
        <f t="shared" si="4"/>
        <v>0</v>
      </c>
      <c r="I52" s="96"/>
      <c r="J52" s="384">
        <f t="shared" si="5"/>
        <v>0</v>
      </c>
      <c r="K52" s="385">
        <f t="shared" si="6"/>
        <v>0</v>
      </c>
      <c r="L52" s="97"/>
      <c r="M52" s="373">
        <f t="shared" si="0"/>
        <v>0</v>
      </c>
      <c r="N52" s="374">
        <f t="shared" si="1"/>
        <v>0</v>
      </c>
      <c r="O52" s="374">
        <f t="shared" si="2"/>
        <v>0</v>
      </c>
      <c r="P52" s="374">
        <f t="shared" si="3"/>
        <v>0</v>
      </c>
    </row>
    <row r="53" spans="1:16" ht="15" hidden="1" customHeight="1" x14ac:dyDescent="0.25">
      <c r="A53" s="315">
        <f>'CLINs &amp; Ceiling Rates'!B55</f>
        <v>0</v>
      </c>
      <c r="B53" s="315">
        <f>'CLINs &amp; Ceiling Rates'!C55</f>
        <v>0</v>
      </c>
      <c r="C53" s="387" t="str">
        <f>'CLINs &amp; Ceiling Rates'!O55</f>
        <v/>
      </c>
      <c r="D53" s="335" t="str">
        <f>IF('CLINs &amp; Ceiling Rates'!E55="","",'CLINs &amp; Ceiling Rates'!E55)</f>
        <v/>
      </c>
      <c r="E53" s="335" t="str">
        <f>IF('CLINs &amp; Ceiling Rates'!F55="","",'CLINs &amp; Ceiling Rates'!F55)</f>
        <v/>
      </c>
      <c r="F53" s="388">
        <f>'Labor Loading Matrix'!D1126</f>
        <v>0</v>
      </c>
      <c r="G53" s="389">
        <f>'CLINs &amp; Ceiling Rates'!P55</f>
        <v>0</v>
      </c>
      <c r="H53" s="389">
        <f t="shared" si="4"/>
        <v>0</v>
      </c>
      <c r="I53" s="96"/>
      <c r="J53" s="384">
        <f t="shared" si="5"/>
        <v>0</v>
      </c>
      <c r="K53" s="385">
        <f t="shared" si="6"/>
        <v>0</v>
      </c>
      <c r="L53" s="97"/>
      <c r="M53" s="373">
        <f t="shared" si="0"/>
        <v>0</v>
      </c>
      <c r="N53" s="374">
        <f t="shared" si="1"/>
        <v>0</v>
      </c>
      <c r="O53" s="374">
        <f t="shared" si="2"/>
        <v>0</v>
      </c>
      <c r="P53" s="374">
        <f t="shared" si="3"/>
        <v>0</v>
      </c>
    </row>
    <row r="54" spans="1:16" ht="15" hidden="1" customHeight="1" x14ac:dyDescent="0.25">
      <c r="A54" s="315">
        <f>'CLINs &amp; Ceiling Rates'!B56</f>
        <v>0</v>
      </c>
      <c r="B54" s="315">
        <f>'CLINs &amp; Ceiling Rates'!C56</f>
        <v>0</v>
      </c>
      <c r="C54" s="387" t="str">
        <f>'CLINs &amp; Ceiling Rates'!O56</f>
        <v/>
      </c>
      <c r="D54" s="335" t="str">
        <f>IF('CLINs &amp; Ceiling Rates'!E56="","",'CLINs &amp; Ceiling Rates'!E56)</f>
        <v/>
      </c>
      <c r="E54" s="335" t="str">
        <f>IF('CLINs &amp; Ceiling Rates'!F56="","",'CLINs &amp; Ceiling Rates'!F56)</f>
        <v/>
      </c>
      <c r="F54" s="388">
        <f>'Labor Loading Matrix'!D1127</f>
        <v>0</v>
      </c>
      <c r="G54" s="389">
        <f>'CLINs &amp; Ceiling Rates'!P56</f>
        <v>0</v>
      </c>
      <c r="H54" s="389">
        <f t="shared" si="4"/>
        <v>0</v>
      </c>
      <c r="I54" s="96"/>
      <c r="J54" s="384">
        <f t="shared" si="5"/>
        <v>0</v>
      </c>
      <c r="K54" s="385">
        <f t="shared" si="6"/>
        <v>0</v>
      </c>
      <c r="L54" s="97"/>
      <c r="M54" s="373">
        <f t="shared" si="0"/>
        <v>0</v>
      </c>
      <c r="N54" s="374">
        <f t="shared" si="1"/>
        <v>0</v>
      </c>
      <c r="O54" s="374">
        <f t="shared" si="2"/>
        <v>0</v>
      </c>
      <c r="P54" s="374">
        <f t="shared" si="3"/>
        <v>0</v>
      </c>
    </row>
    <row r="55" spans="1:16" ht="15" hidden="1" customHeight="1" x14ac:dyDescent="0.25">
      <c r="A55" s="315">
        <f>'CLINs &amp; Ceiling Rates'!B57</f>
        <v>0</v>
      </c>
      <c r="B55" s="315">
        <f>'CLINs &amp; Ceiling Rates'!C57</f>
        <v>0</v>
      </c>
      <c r="C55" s="387" t="str">
        <f>'CLINs &amp; Ceiling Rates'!O57</f>
        <v/>
      </c>
      <c r="D55" s="335" t="str">
        <f>IF('CLINs &amp; Ceiling Rates'!E57="","",'CLINs &amp; Ceiling Rates'!E57)</f>
        <v/>
      </c>
      <c r="E55" s="335" t="str">
        <f>IF('CLINs &amp; Ceiling Rates'!F57="","",'CLINs &amp; Ceiling Rates'!F57)</f>
        <v/>
      </c>
      <c r="F55" s="388">
        <f>'Labor Loading Matrix'!D1128</f>
        <v>0</v>
      </c>
      <c r="G55" s="389">
        <f>'CLINs &amp; Ceiling Rates'!P57</f>
        <v>0</v>
      </c>
      <c r="H55" s="389">
        <f t="shared" si="4"/>
        <v>0</v>
      </c>
      <c r="I55" s="96"/>
      <c r="J55" s="384">
        <f t="shared" si="5"/>
        <v>0</v>
      </c>
      <c r="K55" s="385">
        <f t="shared" si="6"/>
        <v>0</v>
      </c>
      <c r="L55" s="97"/>
      <c r="M55" s="373">
        <f t="shared" si="0"/>
        <v>0</v>
      </c>
      <c r="N55" s="374">
        <f t="shared" si="1"/>
        <v>0</v>
      </c>
      <c r="O55" s="374">
        <f t="shared" si="2"/>
        <v>0</v>
      </c>
      <c r="P55" s="374">
        <f t="shared" si="3"/>
        <v>0</v>
      </c>
    </row>
    <row r="56" spans="1:16" ht="15" hidden="1" customHeight="1" x14ac:dyDescent="0.25">
      <c r="A56" s="315">
        <f>'CLINs &amp; Ceiling Rates'!B58</f>
        <v>0</v>
      </c>
      <c r="B56" s="315">
        <f>'CLINs &amp; Ceiling Rates'!C58</f>
        <v>0</v>
      </c>
      <c r="C56" s="387" t="str">
        <f>'CLINs &amp; Ceiling Rates'!O58</f>
        <v/>
      </c>
      <c r="D56" s="335" t="str">
        <f>IF('CLINs &amp; Ceiling Rates'!E58="","",'CLINs &amp; Ceiling Rates'!E58)</f>
        <v/>
      </c>
      <c r="E56" s="335" t="str">
        <f>IF('CLINs &amp; Ceiling Rates'!F58="","",'CLINs &amp; Ceiling Rates'!F58)</f>
        <v/>
      </c>
      <c r="F56" s="388">
        <f>'Labor Loading Matrix'!D1129</f>
        <v>0</v>
      </c>
      <c r="G56" s="389">
        <f>'CLINs &amp; Ceiling Rates'!P58</f>
        <v>0</v>
      </c>
      <c r="H56" s="389">
        <f t="shared" si="4"/>
        <v>0</v>
      </c>
      <c r="I56" s="96"/>
      <c r="J56" s="384">
        <f t="shared" si="5"/>
        <v>0</v>
      </c>
      <c r="K56" s="385">
        <f t="shared" si="6"/>
        <v>0</v>
      </c>
      <c r="L56" s="97"/>
      <c r="M56" s="373">
        <f t="shared" si="0"/>
        <v>0</v>
      </c>
      <c r="N56" s="374">
        <f t="shared" si="1"/>
        <v>0</v>
      </c>
      <c r="O56" s="374">
        <f t="shared" si="2"/>
        <v>0</v>
      </c>
      <c r="P56" s="374">
        <f t="shared" si="3"/>
        <v>0</v>
      </c>
    </row>
    <row r="57" spans="1:16" ht="15" hidden="1" customHeight="1" x14ac:dyDescent="0.25">
      <c r="A57" s="315">
        <f>'CLINs &amp; Ceiling Rates'!B59</f>
        <v>0</v>
      </c>
      <c r="B57" s="315">
        <f>'CLINs &amp; Ceiling Rates'!C59</f>
        <v>0</v>
      </c>
      <c r="C57" s="387" t="str">
        <f>'CLINs &amp; Ceiling Rates'!O59</f>
        <v/>
      </c>
      <c r="D57" s="335" t="str">
        <f>IF('CLINs &amp; Ceiling Rates'!E59="","",'CLINs &amp; Ceiling Rates'!E59)</f>
        <v/>
      </c>
      <c r="E57" s="335" t="str">
        <f>IF('CLINs &amp; Ceiling Rates'!F59="","",'CLINs &amp; Ceiling Rates'!F59)</f>
        <v/>
      </c>
      <c r="F57" s="388">
        <f>'Labor Loading Matrix'!D1130</f>
        <v>0</v>
      </c>
      <c r="G57" s="389">
        <f>'CLINs &amp; Ceiling Rates'!P59</f>
        <v>0</v>
      </c>
      <c r="H57" s="389">
        <f t="shared" si="4"/>
        <v>0</v>
      </c>
      <c r="I57" s="96"/>
      <c r="J57" s="384">
        <f t="shared" si="5"/>
        <v>0</v>
      </c>
      <c r="K57" s="385">
        <f t="shared" si="6"/>
        <v>0</v>
      </c>
      <c r="L57" s="97"/>
      <c r="M57" s="373">
        <f t="shared" si="0"/>
        <v>0</v>
      </c>
      <c r="N57" s="374">
        <f t="shared" si="1"/>
        <v>0</v>
      </c>
      <c r="O57" s="374">
        <f t="shared" si="2"/>
        <v>0</v>
      </c>
      <c r="P57" s="374">
        <f t="shared" si="3"/>
        <v>0</v>
      </c>
    </row>
    <row r="58" spans="1:16" ht="15" hidden="1" customHeight="1" x14ac:dyDescent="0.25">
      <c r="A58" s="315">
        <f>'CLINs &amp; Ceiling Rates'!B60</f>
        <v>0</v>
      </c>
      <c r="B58" s="315">
        <f>'CLINs &amp; Ceiling Rates'!C60</f>
        <v>0</v>
      </c>
      <c r="C58" s="387" t="str">
        <f>'CLINs &amp; Ceiling Rates'!O60</f>
        <v/>
      </c>
      <c r="D58" s="335" t="str">
        <f>IF('CLINs &amp; Ceiling Rates'!E60="","",'CLINs &amp; Ceiling Rates'!E60)</f>
        <v/>
      </c>
      <c r="E58" s="335" t="str">
        <f>IF('CLINs &amp; Ceiling Rates'!F60="","",'CLINs &amp; Ceiling Rates'!F60)</f>
        <v/>
      </c>
      <c r="F58" s="388">
        <f>'Labor Loading Matrix'!D1131</f>
        <v>0</v>
      </c>
      <c r="G58" s="389">
        <f>'CLINs &amp; Ceiling Rates'!P60</f>
        <v>0</v>
      </c>
      <c r="H58" s="389">
        <f t="shared" si="4"/>
        <v>0</v>
      </c>
      <c r="I58" s="96"/>
      <c r="J58" s="384">
        <f t="shared" si="5"/>
        <v>0</v>
      </c>
      <c r="K58" s="385">
        <f t="shared" si="6"/>
        <v>0</v>
      </c>
      <c r="L58" s="97"/>
      <c r="M58" s="373">
        <f t="shared" si="0"/>
        <v>0</v>
      </c>
      <c r="N58" s="374">
        <f t="shared" si="1"/>
        <v>0</v>
      </c>
      <c r="O58" s="374">
        <f t="shared" si="2"/>
        <v>0</v>
      </c>
      <c r="P58" s="374">
        <f t="shared" si="3"/>
        <v>0</v>
      </c>
    </row>
    <row r="59" spans="1:16" ht="15" hidden="1" customHeight="1" x14ac:dyDescent="0.25">
      <c r="A59" s="315">
        <f>'CLINs &amp; Ceiling Rates'!B61</f>
        <v>0</v>
      </c>
      <c r="B59" s="315">
        <f>'CLINs &amp; Ceiling Rates'!C61</f>
        <v>0</v>
      </c>
      <c r="C59" s="387" t="str">
        <f>'CLINs &amp; Ceiling Rates'!O61</f>
        <v/>
      </c>
      <c r="D59" s="335" t="str">
        <f>IF('CLINs &amp; Ceiling Rates'!E61="","",'CLINs &amp; Ceiling Rates'!E61)</f>
        <v/>
      </c>
      <c r="E59" s="335" t="str">
        <f>IF('CLINs &amp; Ceiling Rates'!F61="","",'CLINs &amp; Ceiling Rates'!F61)</f>
        <v/>
      </c>
      <c r="F59" s="388">
        <f>'Labor Loading Matrix'!D1132</f>
        <v>0</v>
      </c>
      <c r="G59" s="389">
        <f>'CLINs &amp; Ceiling Rates'!P61</f>
        <v>0</v>
      </c>
      <c r="H59" s="389">
        <f t="shared" si="4"/>
        <v>0</v>
      </c>
      <c r="I59" s="96"/>
      <c r="J59" s="384">
        <f t="shared" si="5"/>
        <v>0</v>
      </c>
      <c r="K59" s="385">
        <f t="shared" si="6"/>
        <v>0</v>
      </c>
      <c r="L59" s="97"/>
      <c r="M59" s="373">
        <f t="shared" si="0"/>
        <v>0</v>
      </c>
      <c r="N59" s="374">
        <f t="shared" si="1"/>
        <v>0</v>
      </c>
      <c r="O59" s="374">
        <f t="shared" si="2"/>
        <v>0</v>
      </c>
      <c r="P59" s="374">
        <f t="shared" si="3"/>
        <v>0</v>
      </c>
    </row>
    <row r="60" spans="1:16" ht="15" hidden="1" customHeight="1" x14ac:dyDescent="0.25">
      <c r="A60" s="315">
        <f>'CLINs &amp; Ceiling Rates'!B62</f>
        <v>0</v>
      </c>
      <c r="B60" s="315">
        <f>'CLINs &amp; Ceiling Rates'!C62</f>
        <v>0</v>
      </c>
      <c r="C60" s="387" t="str">
        <f>'CLINs &amp; Ceiling Rates'!O62</f>
        <v/>
      </c>
      <c r="D60" s="335" t="str">
        <f>IF('CLINs &amp; Ceiling Rates'!E62="","",'CLINs &amp; Ceiling Rates'!E62)</f>
        <v/>
      </c>
      <c r="E60" s="335" t="str">
        <f>IF('CLINs &amp; Ceiling Rates'!F62="","",'CLINs &amp; Ceiling Rates'!F62)</f>
        <v/>
      </c>
      <c r="F60" s="388">
        <f>'Labor Loading Matrix'!D1133</f>
        <v>0</v>
      </c>
      <c r="G60" s="389">
        <f>'CLINs &amp; Ceiling Rates'!P62</f>
        <v>0</v>
      </c>
      <c r="H60" s="389">
        <f t="shared" si="4"/>
        <v>0</v>
      </c>
      <c r="I60" s="96"/>
      <c r="J60" s="384">
        <f t="shared" si="5"/>
        <v>0</v>
      </c>
      <c r="K60" s="385">
        <f t="shared" si="6"/>
        <v>0</v>
      </c>
      <c r="L60" s="97"/>
      <c r="M60" s="373">
        <f t="shared" si="0"/>
        <v>0</v>
      </c>
      <c r="N60" s="374">
        <f t="shared" si="1"/>
        <v>0</v>
      </c>
      <c r="O60" s="374">
        <f t="shared" si="2"/>
        <v>0</v>
      </c>
      <c r="P60" s="374">
        <f t="shared" si="3"/>
        <v>0</v>
      </c>
    </row>
    <row r="61" spans="1:16" ht="15" hidden="1" customHeight="1" x14ac:dyDescent="0.25">
      <c r="A61" s="315">
        <f>'CLINs &amp; Ceiling Rates'!B63</f>
        <v>0</v>
      </c>
      <c r="B61" s="315">
        <f>'CLINs &amp; Ceiling Rates'!C63</f>
        <v>0</v>
      </c>
      <c r="C61" s="387" t="str">
        <f>'CLINs &amp; Ceiling Rates'!O63</f>
        <v/>
      </c>
      <c r="D61" s="335" t="str">
        <f>IF('CLINs &amp; Ceiling Rates'!E63="","",'CLINs &amp; Ceiling Rates'!E63)</f>
        <v/>
      </c>
      <c r="E61" s="335" t="str">
        <f>IF('CLINs &amp; Ceiling Rates'!F63="","",'CLINs &amp; Ceiling Rates'!F63)</f>
        <v/>
      </c>
      <c r="F61" s="388">
        <f>'Labor Loading Matrix'!D1134</f>
        <v>0</v>
      </c>
      <c r="G61" s="389">
        <f>'CLINs &amp; Ceiling Rates'!P63</f>
        <v>0</v>
      </c>
      <c r="H61" s="389">
        <f t="shared" si="4"/>
        <v>0</v>
      </c>
      <c r="I61" s="96"/>
      <c r="J61" s="384">
        <f t="shared" si="5"/>
        <v>0</v>
      </c>
      <c r="K61" s="385">
        <f t="shared" si="6"/>
        <v>0</v>
      </c>
      <c r="L61" s="97"/>
      <c r="M61" s="373">
        <f t="shared" si="0"/>
        <v>0</v>
      </c>
      <c r="N61" s="374">
        <f t="shared" si="1"/>
        <v>0</v>
      </c>
      <c r="O61" s="374">
        <f t="shared" si="2"/>
        <v>0</v>
      </c>
      <c r="P61" s="374">
        <f t="shared" si="3"/>
        <v>0</v>
      </c>
    </row>
    <row r="62" spans="1:16" ht="15" hidden="1" customHeight="1" x14ac:dyDescent="0.25">
      <c r="A62" s="315">
        <f>'CLINs &amp; Ceiling Rates'!B64</f>
        <v>0</v>
      </c>
      <c r="B62" s="315">
        <f>'CLINs &amp; Ceiling Rates'!C64</f>
        <v>0</v>
      </c>
      <c r="C62" s="387" t="str">
        <f>'CLINs &amp; Ceiling Rates'!O64</f>
        <v/>
      </c>
      <c r="D62" s="335" t="str">
        <f>IF('CLINs &amp; Ceiling Rates'!E64="","",'CLINs &amp; Ceiling Rates'!E64)</f>
        <v/>
      </c>
      <c r="E62" s="335" t="str">
        <f>IF('CLINs &amp; Ceiling Rates'!F64="","",'CLINs &amp; Ceiling Rates'!F64)</f>
        <v/>
      </c>
      <c r="F62" s="388">
        <f>'Labor Loading Matrix'!D1135</f>
        <v>0</v>
      </c>
      <c r="G62" s="389">
        <f>'CLINs &amp; Ceiling Rates'!P64</f>
        <v>0</v>
      </c>
      <c r="H62" s="389">
        <f t="shared" si="4"/>
        <v>0</v>
      </c>
      <c r="I62" s="96"/>
      <c r="J62" s="384">
        <f t="shared" si="5"/>
        <v>0</v>
      </c>
      <c r="K62" s="385">
        <f t="shared" si="6"/>
        <v>0</v>
      </c>
      <c r="L62" s="97"/>
      <c r="M62" s="373">
        <f t="shared" si="0"/>
        <v>0</v>
      </c>
      <c r="N62" s="374">
        <f t="shared" si="1"/>
        <v>0</v>
      </c>
      <c r="O62" s="374">
        <f t="shared" si="2"/>
        <v>0</v>
      </c>
      <c r="P62" s="374">
        <f t="shared" si="3"/>
        <v>0</v>
      </c>
    </row>
    <row r="63" spans="1:16" ht="15" hidden="1" customHeight="1" x14ac:dyDescent="0.25">
      <c r="A63" s="315">
        <f>'CLINs &amp; Ceiling Rates'!B65</f>
        <v>0</v>
      </c>
      <c r="B63" s="315">
        <f>'CLINs &amp; Ceiling Rates'!C65</f>
        <v>0</v>
      </c>
      <c r="C63" s="387" t="str">
        <f>'CLINs &amp; Ceiling Rates'!O65</f>
        <v/>
      </c>
      <c r="D63" s="335" t="str">
        <f>IF('CLINs &amp; Ceiling Rates'!E65="","",'CLINs &amp; Ceiling Rates'!E65)</f>
        <v/>
      </c>
      <c r="E63" s="335" t="str">
        <f>IF('CLINs &amp; Ceiling Rates'!F65="","",'CLINs &amp; Ceiling Rates'!F65)</f>
        <v/>
      </c>
      <c r="F63" s="388">
        <f>'Labor Loading Matrix'!D1136</f>
        <v>0</v>
      </c>
      <c r="G63" s="389">
        <f>'CLINs &amp; Ceiling Rates'!P65</f>
        <v>0</v>
      </c>
      <c r="H63" s="389">
        <f t="shared" si="4"/>
        <v>0</v>
      </c>
      <c r="I63" s="96"/>
      <c r="J63" s="384">
        <f t="shared" si="5"/>
        <v>0</v>
      </c>
      <c r="K63" s="385">
        <f t="shared" si="6"/>
        <v>0</v>
      </c>
      <c r="L63" s="97"/>
      <c r="M63" s="373">
        <f t="shared" si="0"/>
        <v>0</v>
      </c>
      <c r="N63" s="374">
        <f t="shared" si="1"/>
        <v>0</v>
      </c>
      <c r="O63" s="374">
        <f t="shared" si="2"/>
        <v>0</v>
      </c>
      <c r="P63" s="374">
        <f t="shared" si="3"/>
        <v>0</v>
      </c>
    </row>
    <row r="64" spans="1:16" ht="15" hidden="1" customHeight="1" x14ac:dyDescent="0.25">
      <c r="A64" s="315">
        <f>'CLINs &amp; Ceiling Rates'!B66</f>
        <v>0</v>
      </c>
      <c r="B64" s="315">
        <f>'CLINs &amp; Ceiling Rates'!C66</f>
        <v>0</v>
      </c>
      <c r="C64" s="387" t="str">
        <f>'CLINs &amp; Ceiling Rates'!O66</f>
        <v/>
      </c>
      <c r="D64" s="335" t="str">
        <f>IF('CLINs &amp; Ceiling Rates'!E66="","",'CLINs &amp; Ceiling Rates'!E66)</f>
        <v/>
      </c>
      <c r="E64" s="335" t="str">
        <f>IF('CLINs &amp; Ceiling Rates'!F66="","",'CLINs &amp; Ceiling Rates'!F66)</f>
        <v/>
      </c>
      <c r="F64" s="388">
        <f>'Labor Loading Matrix'!D1137</f>
        <v>0</v>
      </c>
      <c r="G64" s="389">
        <f>'CLINs &amp; Ceiling Rates'!P66</f>
        <v>0</v>
      </c>
      <c r="H64" s="389">
        <f t="shared" si="4"/>
        <v>0</v>
      </c>
      <c r="I64" s="96"/>
      <c r="J64" s="384">
        <f t="shared" si="5"/>
        <v>0</v>
      </c>
      <c r="K64" s="385">
        <f t="shared" si="6"/>
        <v>0</v>
      </c>
      <c r="L64" s="97"/>
      <c r="M64" s="373">
        <f t="shared" si="0"/>
        <v>0</v>
      </c>
      <c r="N64" s="374">
        <f t="shared" si="1"/>
        <v>0</v>
      </c>
      <c r="O64" s="374">
        <f t="shared" si="2"/>
        <v>0</v>
      </c>
      <c r="P64" s="374">
        <f t="shared" si="3"/>
        <v>0</v>
      </c>
    </row>
    <row r="65" spans="1:16" ht="15" hidden="1" customHeight="1" x14ac:dyDescent="0.25">
      <c r="A65" s="315">
        <f>'CLINs &amp; Ceiling Rates'!B67</f>
        <v>0</v>
      </c>
      <c r="B65" s="315">
        <f>'CLINs &amp; Ceiling Rates'!C67</f>
        <v>0</v>
      </c>
      <c r="C65" s="387" t="str">
        <f>'CLINs &amp; Ceiling Rates'!O67</f>
        <v/>
      </c>
      <c r="D65" s="335" t="str">
        <f>IF('CLINs &amp; Ceiling Rates'!E67="","",'CLINs &amp; Ceiling Rates'!E67)</f>
        <v/>
      </c>
      <c r="E65" s="335" t="str">
        <f>IF('CLINs &amp; Ceiling Rates'!F67="","",'CLINs &amp; Ceiling Rates'!F67)</f>
        <v/>
      </c>
      <c r="F65" s="388">
        <f>'Labor Loading Matrix'!D1138</f>
        <v>0</v>
      </c>
      <c r="G65" s="389">
        <f>'CLINs &amp; Ceiling Rates'!P67</f>
        <v>0</v>
      </c>
      <c r="H65" s="389">
        <f t="shared" si="4"/>
        <v>0</v>
      </c>
      <c r="I65" s="96"/>
      <c r="J65" s="384">
        <f t="shared" si="5"/>
        <v>0</v>
      </c>
      <c r="K65" s="385">
        <f t="shared" si="6"/>
        <v>0</v>
      </c>
      <c r="L65" s="97"/>
      <c r="M65" s="373">
        <f t="shared" si="0"/>
        <v>0</v>
      </c>
      <c r="N65" s="374">
        <f t="shared" si="1"/>
        <v>0</v>
      </c>
      <c r="O65" s="374">
        <f t="shared" si="2"/>
        <v>0</v>
      </c>
      <c r="P65" s="374">
        <f t="shared" si="3"/>
        <v>0</v>
      </c>
    </row>
    <row r="66" spans="1:16" ht="15" hidden="1" customHeight="1" x14ac:dyDescent="0.25">
      <c r="A66" s="315">
        <f>'CLINs &amp; Ceiling Rates'!B68</f>
        <v>0</v>
      </c>
      <c r="B66" s="315">
        <f>'CLINs &amp; Ceiling Rates'!C68</f>
        <v>0</v>
      </c>
      <c r="C66" s="387" t="str">
        <f>'CLINs &amp; Ceiling Rates'!O68</f>
        <v/>
      </c>
      <c r="D66" s="335" t="str">
        <f>IF('CLINs &amp; Ceiling Rates'!E68="","",'CLINs &amp; Ceiling Rates'!E68)</f>
        <v/>
      </c>
      <c r="E66" s="335" t="str">
        <f>IF('CLINs &amp; Ceiling Rates'!F68="","",'CLINs &amp; Ceiling Rates'!F68)</f>
        <v/>
      </c>
      <c r="F66" s="388">
        <f>'Labor Loading Matrix'!D1139</f>
        <v>0</v>
      </c>
      <c r="G66" s="389">
        <f>'CLINs &amp; Ceiling Rates'!P68</f>
        <v>0</v>
      </c>
      <c r="H66" s="389">
        <f t="shared" si="4"/>
        <v>0</v>
      </c>
      <c r="I66" s="96"/>
      <c r="J66" s="384">
        <f t="shared" si="5"/>
        <v>0</v>
      </c>
      <c r="K66" s="385">
        <f t="shared" si="6"/>
        <v>0</v>
      </c>
      <c r="L66" s="97"/>
      <c r="M66" s="373">
        <f t="shared" si="0"/>
        <v>0</v>
      </c>
      <c r="N66" s="374">
        <f t="shared" si="1"/>
        <v>0</v>
      </c>
      <c r="O66" s="374">
        <f t="shared" si="2"/>
        <v>0</v>
      </c>
      <c r="P66" s="374">
        <f t="shared" si="3"/>
        <v>0</v>
      </c>
    </row>
    <row r="67" spans="1:16" ht="15" hidden="1" customHeight="1" x14ac:dyDescent="0.25">
      <c r="A67" s="315">
        <f>'CLINs &amp; Ceiling Rates'!B69</f>
        <v>0</v>
      </c>
      <c r="B67" s="315">
        <f>'CLINs &amp; Ceiling Rates'!C69</f>
        <v>0</v>
      </c>
      <c r="C67" s="387" t="str">
        <f>'CLINs &amp; Ceiling Rates'!O69</f>
        <v/>
      </c>
      <c r="D67" s="335" t="str">
        <f>IF('CLINs &amp; Ceiling Rates'!E69="","",'CLINs &amp; Ceiling Rates'!E69)</f>
        <v/>
      </c>
      <c r="E67" s="335" t="str">
        <f>IF('CLINs &amp; Ceiling Rates'!F69="","",'CLINs &amp; Ceiling Rates'!F69)</f>
        <v/>
      </c>
      <c r="F67" s="388">
        <f>'Labor Loading Matrix'!D1140</f>
        <v>0</v>
      </c>
      <c r="G67" s="389">
        <f>'CLINs &amp; Ceiling Rates'!P69</f>
        <v>0</v>
      </c>
      <c r="H67" s="389">
        <f t="shared" si="4"/>
        <v>0</v>
      </c>
      <c r="I67" s="96"/>
      <c r="J67" s="384">
        <f t="shared" si="5"/>
        <v>0</v>
      </c>
      <c r="K67" s="385">
        <f t="shared" si="6"/>
        <v>0</v>
      </c>
      <c r="L67" s="97"/>
      <c r="M67" s="373">
        <f t="shared" si="0"/>
        <v>0</v>
      </c>
      <c r="N67" s="374">
        <f t="shared" si="1"/>
        <v>0</v>
      </c>
      <c r="O67" s="374">
        <f t="shared" si="2"/>
        <v>0</v>
      </c>
      <c r="P67" s="374">
        <f t="shared" si="3"/>
        <v>0</v>
      </c>
    </row>
    <row r="68" spans="1:16" ht="15" hidden="1" customHeight="1" x14ac:dyDescent="0.25">
      <c r="A68" s="315">
        <f>'CLINs &amp; Ceiling Rates'!B70</f>
        <v>0</v>
      </c>
      <c r="B68" s="315">
        <f>'CLINs &amp; Ceiling Rates'!C70</f>
        <v>0</v>
      </c>
      <c r="C68" s="387" t="str">
        <f>'CLINs &amp; Ceiling Rates'!O70</f>
        <v/>
      </c>
      <c r="D68" s="335" t="str">
        <f>IF('CLINs &amp; Ceiling Rates'!E70="","",'CLINs &amp; Ceiling Rates'!E70)</f>
        <v/>
      </c>
      <c r="E68" s="335" t="str">
        <f>IF('CLINs &amp; Ceiling Rates'!F70="","",'CLINs &amp; Ceiling Rates'!F70)</f>
        <v/>
      </c>
      <c r="F68" s="388">
        <f>'Labor Loading Matrix'!D1141</f>
        <v>0</v>
      </c>
      <c r="G68" s="389">
        <f>'CLINs &amp; Ceiling Rates'!P70</f>
        <v>0</v>
      </c>
      <c r="H68" s="389">
        <f t="shared" si="4"/>
        <v>0</v>
      </c>
      <c r="I68" s="96"/>
      <c r="J68" s="384">
        <f t="shared" si="5"/>
        <v>0</v>
      </c>
      <c r="K68" s="385">
        <f t="shared" si="6"/>
        <v>0</v>
      </c>
      <c r="L68" s="97"/>
      <c r="M68" s="373">
        <f t="shared" si="0"/>
        <v>0</v>
      </c>
      <c r="N68" s="374">
        <f t="shared" si="1"/>
        <v>0</v>
      </c>
      <c r="O68" s="374">
        <f t="shared" si="2"/>
        <v>0</v>
      </c>
      <c r="P68" s="374">
        <f t="shared" si="3"/>
        <v>0</v>
      </c>
    </row>
    <row r="69" spans="1:16" ht="15" hidden="1" customHeight="1" x14ac:dyDescent="0.25">
      <c r="A69" s="315">
        <f>'CLINs &amp; Ceiling Rates'!B71</f>
        <v>0</v>
      </c>
      <c r="B69" s="315">
        <f>'CLINs &amp; Ceiling Rates'!C71</f>
        <v>0</v>
      </c>
      <c r="C69" s="387" t="str">
        <f>'CLINs &amp; Ceiling Rates'!O71</f>
        <v/>
      </c>
      <c r="D69" s="335" t="str">
        <f>IF('CLINs &amp; Ceiling Rates'!E71="","",'CLINs &amp; Ceiling Rates'!E71)</f>
        <v/>
      </c>
      <c r="E69" s="335" t="str">
        <f>IF('CLINs &amp; Ceiling Rates'!F71="","",'CLINs &amp; Ceiling Rates'!F71)</f>
        <v/>
      </c>
      <c r="F69" s="388">
        <f>'Labor Loading Matrix'!D1142</f>
        <v>0</v>
      </c>
      <c r="G69" s="389">
        <f>'CLINs &amp; Ceiling Rates'!P71</f>
        <v>0</v>
      </c>
      <c r="H69" s="389">
        <f t="shared" si="4"/>
        <v>0</v>
      </c>
      <c r="I69" s="96"/>
      <c r="J69" s="384">
        <f t="shared" si="5"/>
        <v>0</v>
      </c>
      <c r="K69" s="385">
        <f t="shared" si="6"/>
        <v>0</v>
      </c>
      <c r="L69" s="97"/>
      <c r="M69" s="373">
        <f t="shared" si="0"/>
        <v>0</v>
      </c>
      <c r="N69" s="374">
        <f t="shared" si="1"/>
        <v>0</v>
      </c>
      <c r="O69" s="374">
        <f t="shared" si="2"/>
        <v>0</v>
      </c>
      <c r="P69" s="374">
        <f t="shared" si="3"/>
        <v>0</v>
      </c>
    </row>
    <row r="70" spans="1:16" ht="15" hidden="1" customHeight="1" x14ac:dyDescent="0.25">
      <c r="A70" s="315">
        <f>'CLINs &amp; Ceiling Rates'!B72</f>
        <v>0</v>
      </c>
      <c r="B70" s="315">
        <f>'CLINs &amp; Ceiling Rates'!C72</f>
        <v>0</v>
      </c>
      <c r="C70" s="387" t="str">
        <f>'CLINs &amp; Ceiling Rates'!O72</f>
        <v/>
      </c>
      <c r="D70" s="335" t="str">
        <f>IF('CLINs &amp; Ceiling Rates'!E72="","",'CLINs &amp; Ceiling Rates'!E72)</f>
        <v/>
      </c>
      <c r="E70" s="335" t="str">
        <f>IF('CLINs &amp; Ceiling Rates'!F72="","",'CLINs &amp; Ceiling Rates'!F72)</f>
        <v/>
      </c>
      <c r="F70" s="388">
        <f>'Labor Loading Matrix'!D1143</f>
        <v>0</v>
      </c>
      <c r="G70" s="389">
        <f>'CLINs &amp; Ceiling Rates'!P72</f>
        <v>0</v>
      </c>
      <c r="H70" s="389">
        <f t="shared" si="4"/>
        <v>0</v>
      </c>
      <c r="I70" s="96"/>
      <c r="J70" s="384">
        <f t="shared" si="5"/>
        <v>0</v>
      </c>
      <c r="K70" s="385">
        <f t="shared" si="6"/>
        <v>0</v>
      </c>
      <c r="L70" s="97"/>
      <c r="M70" s="373">
        <f t="shared" ref="M70:M133" si="7">IF(D70&lt;&gt;"Subcontractor",F70/F$216, 0)</f>
        <v>0</v>
      </c>
      <c r="N70" s="374">
        <f t="shared" ref="N70:N133" si="8">IFERROR(IF(D70="Subcontractor",F70/F$216, 0),0)</f>
        <v>0</v>
      </c>
      <c r="O70" s="374">
        <f t="shared" ref="O70:O133" si="9">IFERROR(IF(D70&lt;&gt;"Subcontractor",$K70/$K$216, 0),0)</f>
        <v>0</v>
      </c>
      <c r="P70" s="374">
        <f t="shared" ref="P70:P133" si="10">IFERROR(IF(D70="Subcontractor",$K70/$K$216, 0),0)</f>
        <v>0</v>
      </c>
    </row>
    <row r="71" spans="1:16" ht="15" hidden="1" customHeight="1" x14ac:dyDescent="0.25">
      <c r="A71" s="315">
        <f>'CLINs &amp; Ceiling Rates'!B73</f>
        <v>0</v>
      </c>
      <c r="B71" s="315">
        <f>'CLINs &amp; Ceiling Rates'!C73</f>
        <v>0</v>
      </c>
      <c r="C71" s="387" t="str">
        <f>'CLINs &amp; Ceiling Rates'!O73</f>
        <v/>
      </c>
      <c r="D71" s="335" t="str">
        <f>IF('CLINs &amp; Ceiling Rates'!E73="","",'CLINs &amp; Ceiling Rates'!E73)</f>
        <v/>
      </c>
      <c r="E71" s="335" t="str">
        <f>IF('CLINs &amp; Ceiling Rates'!F73="","",'CLINs &amp; Ceiling Rates'!F73)</f>
        <v/>
      </c>
      <c r="F71" s="388">
        <f>'Labor Loading Matrix'!D1144</f>
        <v>0</v>
      </c>
      <c r="G71" s="389">
        <f>'CLINs &amp; Ceiling Rates'!P73</f>
        <v>0</v>
      </c>
      <c r="H71" s="389">
        <f t="shared" si="4"/>
        <v>0</v>
      </c>
      <c r="I71" s="96"/>
      <c r="J71" s="384">
        <f t="shared" si="5"/>
        <v>0</v>
      </c>
      <c r="K71" s="385">
        <f t="shared" si="6"/>
        <v>0</v>
      </c>
      <c r="L71" s="97"/>
      <c r="M71" s="373">
        <f t="shared" si="7"/>
        <v>0</v>
      </c>
      <c r="N71" s="374">
        <f t="shared" si="8"/>
        <v>0</v>
      </c>
      <c r="O71" s="374">
        <f t="shared" si="9"/>
        <v>0</v>
      </c>
      <c r="P71" s="374">
        <f t="shared" si="10"/>
        <v>0</v>
      </c>
    </row>
    <row r="72" spans="1:16" ht="15" hidden="1" customHeight="1" x14ac:dyDescent="0.25">
      <c r="A72" s="315">
        <f>'CLINs &amp; Ceiling Rates'!B74</f>
        <v>0</v>
      </c>
      <c r="B72" s="315">
        <f>'CLINs &amp; Ceiling Rates'!C74</f>
        <v>0</v>
      </c>
      <c r="C72" s="387" t="str">
        <f>'CLINs &amp; Ceiling Rates'!O74</f>
        <v/>
      </c>
      <c r="D72" s="335" t="str">
        <f>IF('CLINs &amp; Ceiling Rates'!E74="","",'CLINs &amp; Ceiling Rates'!E74)</f>
        <v/>
      </c>
      <c r="E72" s="335" t="str">
        <f>IF('CLINs &amp; Ceiling Rates'!F74="","",'CLINs &amp; Ceiling Rates'!F74)</f>
        <v/>
      </c>
      <c r="F72" s="388">
        <f>'Labor Loading Matrix'!D1145</f>
        <v>0</v>
      </c>
      <c r="G72" s="389">
        <f>'CLINs &amp; Ceiling Rates'!P74</f>
        <v>0</v>
      </c>
      <c r="H72" s="389">
        <f t="shared" si="4"/>
        <v>0</v>
      </c>
      <c r="I72" s="96"/>
      <c r="J72" s="384">
        <f t="shared" si="5"/>
        <v>0</v>
      </c>
      <c r="K72" s="385">
        <f t="shared" si="6"/>
        <v>0</v>
      </c>
      <c r="L72" s="97"/>
      <c r="M72" s="373">
        <f t="shared" si="7"/>
        <v>0</v>
      </c>
      <c r="N72" s="374">
        <f t="shared" si="8"/>
        <v>0</v>
      </c>
      <c r="O72" s="374">
        <f t="shared" si="9"/>
        <v>0</v>
      </c>
      <c r="P72" s="374">
        <f t="shared" si="10"/>
        <v>0</v>
      </c>
    </row>
    <row r="73" spans="1:16" ht="15" hidden="1" customHeight="1" x14ac:dyDescent="0.25">
      <c r="A73" s="315">
        <f>'CLINs &amp; Ceiling Rates'!B75</f>
        <v>0</v>
      </c>
      <c r="B73" s="315">
        <f>'CLINs &amp; Ceiling Rates'!C75</f>
        <v>0</v>
      </c>
      <c r="C73" s="387" t="str">
        <f>'CLINs &amp; Ceiling Rates'!O75</f>
        <v/>
      </c>
      <c r="D73" s="335" t="str">
        <f>IF('CLINs &amp; Ceiling Rates'!E75="","",'CLINs &amp; Ceiling Rates'!E75)</f>
        <v/>
      </c>
      <c r="E73" s="335" t="str">
        <f>IF('CLINs &amp; Ceiling Rates'!F75="","",'CLINs &amp; Ceiling Rates'!F75)</f>
        <v/>
      </c>
      <c r="F73" s="388">
        <f>'Labor Loading Matrix'!D1146</f>
        <v>0</v>
      </c>
      <c r="G73" s="389">
        <f>'CLINs &amp; Ceiling Rates'!P75</f>
        <v>0</v>
      </c>
      <c r="H73" s="389">
        <f>ROUND(IFERROR(G73*F73,0),2)</f>
        <v>0</v>
      </c>
      <c r="I73" s="96"/>
      <c r="J73" s="384">
        <f>ROUND((1-I73)*G73,2)</f>
        <v>0</v>
      </c>
      <c r="K73" s="385">
        <f>IFERROR(ROUND(J73*F73,2),0)</f>
        <v>0</v>
      </c>
      <c r="L73" s="97"/>
      <c r="M73" s="373">
        <f t="shared" si="7"/>
        <v>0</v>
      </c>
      <c r="N73" s="374">
        <f t="shared" si="8"/>
        <v>0</v>
      </c>
      <c r="O73" s="374">
        <f t="shared" si="9"/>
        <v>0</v>
      </c>
      <c r="P73" s="374">
        <f t="shared" si="10"/>
        <v>0</v>
      </c>
    </row>
    <row r="74" spans="1:16" ht="15" hidden="1" customHeight="1" x14ac:dyDescent="0.25">
      <c r="A74" s="315">
        <f>'CLINs &amp; Ceiling Rates'!B76</f>
        <v>0</v>
      </c>
      <c r="B74" s="315">
        <f>'CLINs &amp; Ceiling Rates'!C76</f>
        <v>0</v>
      </c>
      <c r="C74" s="387" t="str">
        <f>'CLINs &amp; Ceiling Rates'!O76</f>
        <v/>
      </c>
      <c r="D74" s="335" t="str">
        <f>IF('CLINs &amp; Ceiling Rates'!E76="","",'CLINs &amp; Ceiling Rates'!E76)</f>
        <v/>
      </c>
      <c r="E74" s="335" t="str">
        <f>IF('CLINs &amp; Ceiling Rates'!F76="","",'CLINs &amp; Ceiling Rates'!F76)</f>
        <v/>
      </c>
      <c r="F74" s="388">
        <f>'Labor Loading Matrix'!D1147</f>
        <v>0</v>
      </c>
      <c r="G74" s="389">
        <f>'CLINs &amp; Ceiling Rates'!P76</f>
        <v>0</v>
      </c>
      <c r="H74" s="389">
        <f>ROUND(IFERROR(G74*F74,0),2)</f>
        <v>0</v>
      </c>
      <c r="I74" s="96"/>
      <c r="J74" s="384">
        <f>ROUND((1-I74)*G74,2)</f>
        <v>0</v>
      </c>
      <c r="K74" s="385">
        <f>IFERROR(ROUND(J74*F74,2),0)</f>
        <v>0</v>
      </c>
      <c r="L74" s="97"/>
      <c r="M74" s="373">
        <f t="shared" si="7"/>
        <v>0</v>
      </c>
      <c r="N74" s="374">
        <f t="shared" si="8"/>
        <v>0</v>
      </c>
      <c r="O74" s="374">
        <f t="shared" si="9"/>
        <v>0</v>
      </c>
      <c r="P74" s="374">
        <f t="shared" si="10"/>
        <v>0</v>
      </c>
    </row>
    <row r="75" spans="1:16" ht="15" hidden="1" customHeight="1" x14ac:dyDescent="0.25">
      <c r="A75" s="315">
        <f>'CLINs &amp; Ceiling Rates'!B77</f>
        <v>0</v>
      </c>
      <c r="B75" s="315">
        <f>'CLINs &amp; Ceiling Rates'!C77</f>
        <v>0</v>
      </c>
      <c r="C75" s="387" t="str">
        <f>'CLINs &amp; Ceiling Rates'!O77</f>
        <v/>
      </c>
      <c r="D75" s="335" t="str">
        <f>IF('CLINs &amp; Ceiling Rates'!E77="","",'CLINs &amp; Ceiling Rates'!E77)</f>
        <v/>
      </c>
      <c r="E75" s="335" t="str">
        <f>IF('CLINs &amp; Ceiling Rates'!F77="","",'CLINs &amp; Ceiling Rates'!F77)</f>
        <v/>
      </c>
      <c r="F75" s="388">
        <f>'Labor Loading Matrix'!D1148</f>
        <v>0</v>
      </c>
      <c r="G75" s="389">
        <f>'CLINs &amp; Ceiling Rates'!P77</f>
        <v>0</v>
      </c>
      <c r="H75" s="389">
        <f>ROUND(IFERROR(G75*F75,0),2)</f>
        <v>0</v>
      </c>
      <c r="I75" s="96"/>
      <c r="J75" s="384">
        <f>ROUND((1-I75)*G75,2)</f>
        <v>0</v>
      </c>
      <c r="K75" s="385">
        <f>IFERROR(ROUND(J75*F75,2),0)</f>
        <v>0</v>
      </c>
      <c r="L75" s="97"/>
      <c r="M75" s="373">
        <f t="shared" si="7"/>
        <v>0</v>
      </c>
      <c r="N75" s="374">
        <f t="shared" si="8"/>
        <v>0</v>
      </c>
      <c r="O75" s="374">
        <f t="shared" si="9"/>
        <v>0</v>
      </c>
      <c r="P75" s="374">
        <f t="shared" si="10"/>
        <v>0</v>
      </c>
    </row>
    <row r="76" spans="1:16" ht="15" hidden="1" customHeight="1" x14ac:dyDescent="0.25">
      <c r="A76" s="315">
        <f>'CLINs &amp; Ceiling Rates'!B78</f>
        <v>0</v>
      </c>
      <c r="B76" s="315">
        <f>'CLINs &amp; Ceiling Rates'!C78</f>
        <v>0</v>
      </c>
      <c r="C76" s="387" t="str">
        <f>'CLINs &amp; Ceiling Rates'!O78</f>
        <v/>
      </c>
      <c r="D76" s="335" t="str">
        <f>IF('CLINs &amp; Ceiling Rates'!E78="","",'CLINs &amp; Ceiling Rates'!E78)</f>
        <v/>
      </c>
      <c r="E76" s="335" t="str">
        <f>IF('CLINs &amp; Ceiling Rates'!F78="","",'CLINs &amp; Ceiling Rates'!F78)</f>
        <v/>
      </c>
      <c r="F76" s="388">
        <f>'Labor Loading Matrix'!D1149</f>
        <v>0</v>
      </c>
      <c r="G76" s="389">
        <f>'CLINs &amp; Ceiling Rates'!P78</f>
        <v>0</v>
      </c>
      <c r="H76" s="389">
        <f>ROUND(IFERROR(G76*F76,0),2)</f>
        <v>0</v>
      </c>
      <c r="I76" s="96"/>
      <c r="J76" s="384">
        <f>ROUND((1-I76)*G76,2)</f>
        <v>0</v>
      </c>
      <c r="K76" s="385">
        <f>IFERROR(ROUND(J76*F76,2),0)</f>
        <v>0</v>
      </c>
      <c r="L76" s="97"/>
      <c r="M76" s="373">
        <f t="shared" si="7"/>
        <v>0</v>
      </c>
      <c r="N76" s="374">
        <f t="shared" si="8"/>
        <v>0</v>
      </c>
      <c r="O76" s="374">
        <f t="shared" si="9"/>
        <v>0</v>
      </c>
      <c r="P76" s="374">
        <f t="shared" si="10"/>
        <v>0</v>
      </c>
    </row>
    <row r="77" spans="1:16" ht="15" hidden="1" customHeight="1" x14ac:dyDescent="0.25">
      <c r="A77" s="315">
        <f>'CLINs &amp; Ceiling Rates'!B79</f>
        <v>0</v>
      </c>
      <c r="B77" s="315">
        <f>'CLINs &amp; Ceiling Rates'!C79</f>
        <v>0</v>
      </c>
      <c r="C77" s="387" t="str">
        <f>'CLINs &amp; Ceiling Rates'!O79</f>
        <v/>
      </c>
      <c r="D77" s="335" t="str">
        <f>IF('CLINs &amp; Ceiling Rates'!E79="","",'CLINs &amp; Ceiling Rates'!E79)</f>
        <v/>
      </c>
      <c r="E77" s="335" t="str">
        <f>IF('CLINs &amp; Ceiling Rates'!F79="","",'CLINs &amp; Ceiling Rates'!F79)</f>
        <v/>
      </c>
      <c r="F77" s="388">
        <f>'Labor Loading Matrix'!D1150</f>
        <v>0</v>
      </c>
      <c r="G77" s="389">
        <f>'CLINs &amp; Ceiling Rates'!P79</f>
        <v>0</v>
      </c>
      <c r="H77" s="389">
        <f t="shared" ref="H77:H140" si="11">ROUND(IFERROR(G77*F77,0),2)</f>
        <v>0</v>
      </c>
      <c r="I77" s="96"/>
      <c r="J77" s="384">
        <f t="shared" ref="J77:J140" si="12">ROUND((1-I77)*G77,2)</f>
        <v>0</v>
      </c>
      <c r="K77" s="385">
        <f t="shared" ref="K77:K140" si="13">IFERROR(ROUND(J77*F77,2),0)</f>
        <v>0</v>
      </c>
      <c r="L77" s="97"/>
      <c r="M77" s="373">
        <f t="shared" si="7"/>
        <v>0</v>
      </c>
      <c r="N77" s="374">
        <f t="shared" si="8"/>
        <v>0</v>
      </c>
      <c r="O77" s="374">
        <f t="shared" si="9"/>
        <v>0</v>
      </c>
      <c r="P77" s="374">
        <f t="shared" si="10"/>
        <v>0</v>
      </c>
    </row>
    <row r="78" spans="1:16" ht="15" hidden="1" customHeight="1" x14ac:dyDescent="0.25">
      <c r="A78" s="315">
        <f>'CLINs &amp; Ceiling Rates'!B80</f>
        <v>0</v>
      </c>
      <c r="B78" s="315">
        <f>'CLINs &amp; Ceiling Rates'!C80</f>
        <v>0</v>
      </c>
      <c r="C78" s="387" t="str">
        <f>'CLINs &amp; Ceiling Rates'!O80</f>
        <v/>
      </c>
      <c r="D78" s="335" t="str">
        <f>IF('CLINs &amp; Ceiling Rates'!E80="","",'CLINs &amp; Ceiling Rates'!E80)</f>
        <v/>
      </c>
      <c r="E78" s="335" t="str">
        <f>IF('CLINs &amp; Ceiling Rates'!F80="","",'CLINs &amp; Ceiling Rates'!F80)</f>
        <v/>
      </c>
      <c r="F78" s="388">
        <f>'Labor Loading Matrix'!D1151</f>
        <v>0</v>
      </c>
      <c r="G78" s="389">
        <f>'CLINs &amp; Ceiling Rates'!P80</f>
        <v>0</v>
      </c>
      <c r="H78" s="389">
        <f t="shared" si="11"/>
        <v>0</v>
      </c>
      <c r="I78" s="96"/>
      <c r="J78" s="384">
        <f t="shared" si="12"/>
        <v>0</v>
      </c>
      <c r="K78" s="385">
        <f t="shared" si="13"/>
        <v>0</v>
      </c>
      <c r="L78" s="97"/>
      <c r="M78" s="373">
        <f t="shared" si="7"/>
        <v>0</v>
      </c>
      <c r="N78" s="374">
        <f t="shared" si="8"/>
        <v>0</v>
      </c>
      <c r="O78" s="374">
        <f t="shared" si="9"/>
        <v>0</v>
      </c>
      <c r="P78" s="374">
        <f t="shared" si="10"/>
        <v>0</v>
      </c>
    </row>
    <row r="79" spans="1:16" ht="15" hidden="1" customHeight="1" x14ac:dyDescent="0.25">
      <c r="A79" s="315">
        <f>'CLINs &amp; Ceiling Rates'!B81</f>
        <v>0</v>
      </c>
      <c r="B79" s="315">
        <f>'CLINs &amp; Ceiling Rates'!C81</f>
        <v>0</v>
      </c>
      <c r="C79" s="387" t="str">
        <f>'CLINs &amp; Ceiling Rates'!O81</f>
        <v/>
      </c>
      <c r="D79" s="335" t="str">
        <f>IF('CLINs &amp; Ceiling Rates'!E81="","",'CLINs &amp; Ceiling Rates'!E81)</f>
        <v/>
      </c>
      <c r="E79" s="335" t="str">
        <f>IF('CLINs &amp; Ceiling Rates'!F81="","",'CLINs &amp; Ceiling Rates'!F81)</f>
        <v/>
      </c>
      <c r="F79" s="388">
        <f>'Labor Loading Matrix'!D1152</f>
        <v>0</v>
      </c>
      <c r="G79" s="389">
        <f>'CLINs &amp; Ceiling Rates'!P81</f>
        <v>0</v>
      </c>
      <c r="H79" s="389">
        <f t="shared" si="11"/>
        <v>0</v>
      </c>
      <c r="I79" s="96"/>
      <c r="J79" s="384">
        <f t="shared" si="12"/>
        <v>0</v>
      </c>
      <c r="K79" s="385">
        <f t="shared" si="13"/>
        <v>0</v>
      </c>
      <c r="L79" s="97"/>
      <c r="M79" s="373">
        <f t="shared" si="7"/>
        <v>0</v>
      </c>
      <c r="N79" s="374">
        <f t="shared" si="8"/>
        <v>0</v>
      </c>
      <c r="O79" s="374">
        <f t="shared" si="9"/>
        <v>0</v>
      </c>
      <c r="P79" s="374">
        <f t="shared" si="10"/>
        <v>0</v>
      </c>
    </row>
    <row r="80" spans="1:16" ht="15" hidden="1" customHeight="1" x14ac:dyDescent="0.25">
      <c r="A80" s="315">
        <f>'CLINs &amp; Ceiling Rates'!B82</f>
        <v>0</v>
      </c>
      <c r="B80" s="315">
        <f>'CLINs &amp; Ceiling Rates'!C82</f>
        <v>0</v>
      </c>
      <c r="C80" s="387" t="str">
        <f>'CLINs &amp; Ceiling Rates'!O82</f>
        <v/>
      </c>
      <c r="D80" s="335" t="str">
        <f>IF('CLINs &amp; Ceiling Rates'!E82="","",'CLINs &amp; Ceiling Rates'!E82)</f>
        <v/>
      </c>
      <c r="E80" s="335" t="str">
        <f>IF('CLINs &amp; Ceiling Rates'!F82="","",'CLINs &amp; Ceiling Rates'!F82)</f>
        <v/>
      </c>
      <c r="F80" s="388">
        <f>'Labor Loading Matrix'!D1153</f>
        <v>0</v>
      </c>
      <c r="G80" s="389">
        <f>'CLINs &amp; Ceiling Rates'!P82</f>
        <v>0</v>
      </c>
      <c r="H80" s="389">
        <f t="shared" si="11"/>
        <v>0</v>
      </c>
      <c r="I80" s="96"/>
      <c r="J80" s="384">
        <f t="shared" si="12"/>
        <v>0</v>
      </c>
      <c r="K80" s="385">
        <f t="shared" si="13"/>
        <v>0</v>
      </c>
      <c r="L80" s="97"/>
      <c r="M80" s="373">
        <f t="shared" si="7"/>
        <v>0</v>
      </c>
      <c r="N80" s="374">
        <f t="shared" si="8"/>
        <v>0</v>
      </c>
      <c r="O80" s="374">
        <f t="shared" si="9"/>
        <v>0</v>
      </c>
      <c r="P80" s="374">
        <f t="shared" si="10"/>
        <v>0</v>
      </c>
    </row>
    <row r="81" spans="1:16" ht="15" hidden="1" customHeight="1" x14ac:dyDescent="0.25">
      <c r="A81" s="315">
        <f>'CLINs &amp; Ceiling Rates'!B83</f>
        <v>0</v>
      </c>
      <c r="B81" s="315">
        <f>'CLINs &amp; Ceiling Rates'!C83</f>
        <v>0</v>
      </c>
      <c r="C81" s="387" t="str">
        <f>'CLINs &amp; Ceiling Rates'!O83</f>
        <v/>
      </c>
      <c r="D81" s="335" t="str">
        <f>IF('CLINs &amp; Ceiling Rates'!E83="","",'CLINs &amp; Ceiling Rates'!E83)</f>
        <v/>
      </c>
      <c r="E81" s="335" t="str">
        <f>IF('CLINs &amp; Ceiling Rates'!F83="","",'CLINs &amp; Ceiling Rates'!F83)</f>
        <v/>
      </c>
      <c r="F81" s="388">
        <f>'Labor Loading Matrix'!D1154</f>
        <v>0</v>
      </c>
      <c r="G81" s="389">
        <f>'CLINs &amp; Ceiling Rates'!P83</f>
        <v>0</v>
      </c>
      <c r="H81" s="389">
        <f t="shared" si="11"/>
        <v>0</v>
      </c>
      <c r="I81" s="96"/>
      <c r="J81" s="384">
        <f t="shared" si="12"/>
        <v>0</v>
      </c>
      <c r="K81" s="385">
        <f t="shared" si="13"/>
        <v>0</v>
      </c>
      <c r="L81" s="97"/>
      <c r="M81" s="373">
        <f t="shared" si="7"/>
        <v>0</v>
      </c>
      <c r="N81" s="374">
        <f t="shared" si="8"/>
        <v>0</v>
      </c>
      <c r="O81" s="374">
        <f t="shared" si="9"/>
        <v>0</v>
      </c>
      <c r="P81" s="374">
        <f t="shared" si="10"/>
        <v>0</v>
      </c>
    </row>
    <row r="82" spans="1:16" ht="15" hidden="1" customHeight="1" x14ac:dyDescent="0.25">
      <c r="A82" s="315">
        <f>'CLINs &amp; Ceiling Rates'!B84</f>
        <v>0</v>
      </c>
      <c r="B82" s="315">
        <f>'CLINs &amp; Ceiling Rates'!C84</f>
        <v>0</v>
      </c>
      <c r="C82" s="387" t="str">
        <f>'CLINs &amp; Ceiling Rates'!O84</f>
        <v/>
      </c>
      <c r="D82" s="335" t="str">
        <f>IF('CLINs &amp; Ceiling Rates'!E84="","",'CLINs &amp; Ceiling Rates'!E84)</f>
        <v/>
      </c>
      <c r="E82" s="335" t="str">
        <f>IF('CLINs &amp; Ceiling Rates'!F84="","",'CLINs &amp; Ceiling Rates'!F84)</f>
        <v/>
      </c>
      <c r="F82" s="388">
        <f>'Labor Loading Matrix'!D1155</f>
        <v>0</v>
      </c>
      <c r="G82" s="389">
        <f>'CLINs &amp; Ceiling Rates'!P84</f>
        <v>0</v>
      </c>
      <c r="H82" s="389">
        <f t="shared" si="11"/>
        <v>0</v>
      </c>
      <c r="I82" s="96"/>
      <c r="J82" s="384">
        <f t="shared" si="12"/>
        <v>0</v>
      </c>
      <c r="K82" s="385">
        <f t="shared" si="13"/>
        <v>0</v>
      </c>
      <c r="L82" s="97"/>
      <c r="M82" s="373">
        <f t="shared" si="7"/>
        <v>0</v>
      </c>
      <c r="N82" s="374">
        <f t="shared" si="8"/>
        <v>0</v>
      </c>
      <c r="O82" s="374">
        <f t="shared" si="9"/>
        <v>0</v>
      </c>
      <c r="P82" s="374">
        <f t="shared" si="10"/>
        <v>0</v>
      </c>
    </row>
    <row r="83" spans="1:16" ht="15" hidden="1" customHeight="1" x14ac:dyDescent="0.25">
      <c r="A83" s="315">
        <f>'CLINs &amp; Ceiling Rates'!B85</f>
        <v>0</v>
      </c>
      <c r="B83" s="315">
        <f>'CLINs &amp; Ceiling Rates'!C85</f>
        <v>0</v>
      </c>
      <c r="C83" s="387" t="str">
        <f>'CLINs &amp; Ceiling Rates'!O85</f>
        <v/>
      </c>
      <c r="D83" s="335" t="str">
        <f>IF('CLINs &amp; Ceiling Rates'!E85="","",'CLINs &amp; Ceiling Rates'!E85)</f>
        <v/>
      </c>
      <c r="E83" s="335" t="str">
        <f>IF('CLINs &amp; Ceiling Rates'!F85="","",'CLINs &amp; Ceiling Rates'!F85)</f>
        <v/>
      </c>
      <c r="F83" s="388">
        <f>'Labor Loading Matrix'!D1156</f>
        <v>0</v>
      </c>
      <c r="G83" s="389">
        <f>'CLINs &amp; Ceiling Rates'!P85</f>
        <v>0</v>
      </c>
      <c r="H83" s="389">
        <f t="shared" si="11"/>
        <v>0</v>
      </c>
      <c r="I83" s="96"/>
      <c r="J83" s="384">
        <f t="shared" si="12"/>
        <v>0</v>
      </c>
      <c r="K83" s="385">
        <f t="shared" si="13"/>
        <v>0</v>
      </c>
      <c r="L83" s="97"/>
      <c r="M83" s="373">
        <f t="shared" si="7"/>
        <v>0</v>
      </c>
      <c r="N83" s="374">
        <f t="shared" si="8"/>
        <v>0</v>
      </c>
      <c r="O83" s="374">
        <f t="shared" si="9"/>
        <v>0</v>
      </c>
      <c r="P83" s="374">
        <f t="shared" si="10"/>
        <v>0</v>
      </c>
    </row>
    <row r="84" spans="1:16" ht="15" hidden="1" customHeight="1" x14ac:dyDescent="0.25">
      <c r="A84" s="315">
        <f>'CLINs &amp; Ceiling Rates'!B86</f>
        <v>0</v>
      </c>
      <c r="B84" s="315">
        <f>'CLINs &amp; Ceiling Rates'!C86</f>
        <v>0</v>
      </c>
      <c r="C84" s="387" t="str">
        <f>'CLINs &amp; Ceiling Rates'!O86</f>
        <v/>
      </c>
      <c r="D84" s="335" t="str">
        <f>IF('CLINs &amp; Ceiling Rates'!E86="","",'CLINs &amp; Ceiling Rates'!E86)</f>
        <v/>
      </c>
      <c r="E84" s="335" t="str">
        <f>IF('CLINs &amp; Ceiling Rates'!F86="","",'CLINs &amp; Ceiling Rates'!F86)</f>
        <v/>
      </c>
      <c r="F84" s="388">
        <f>'Labor Loading Matrix'!D1157</f>
        <v>0</v>
      </c>
      <c r="G84" s="389">
        <f>'CLINs &amp; Ceiling Rates'!P86</f>
        <v>0</v>
      </c>
      <c r="H84" s="389">
        <f t="shared" si="11"/>
        <v>0</v>
      </c>
      <c r="I84" s="96"/>
      <c r="J84" s="384">
        <f t="shared" si="12"/>
        <v>0</v>
      </c>
      <c r="K84" s="385">
        <f t="shared" si="13"/>
        <v>0</v>
      </c>
      <c r="L84" s="97"/>
      <c r="M84" s="373">
        <f t="shared" si="7"/>
        <v>0</v>
      </c>
      <c r="N84" s="374">
        <f t="shared" si="8"/>
        <v>0</v>
      </c>
      <c r="O84" s="374">
        <f t="shared" si="9"/>
        <v>0</v>
      </c>
      <c r="P84" s="374">
        <f t="shared" si="10"/>
        <v>0</v>
      </c>
    </row>
    <row r="85" spans="1:16" ht="15" hidden="1" customHeight="1" x14ac:dyDescent="0.25">
      <c r="A85" s="315">
        <f>'CLINs &amp; Ceiling Rates'!B87</f>
        <v>0</v>
      </c>
      <c r="B85" s="315">
        <f>'CLINs &amp; Ceiling Rates'!C87</f>
        <v>0</v>
      </c>
      <c r="C85" s="387" t="str">
        <f>'CLINs &amp; Ceiling Rates'!O87</f>
        <v/>
      </c>
      <c r="D85" s="335" t="str">
        <f>IF('CLINs &amp; Ceiling Rates'!E87="","",'CLINs &amp; Ceiling Rates'!E87)</f>
        <v/>
      </c>
      <c r="E85" s="335" t="str">
        <f>IF('CLINs &amp; Ceiling Rates'!F87="","",'CLINs &amp; Ceiling Rates'!F87)</f>
        <v/>
      </c>
      <c r="F85" s="388">
        <f>'Labor Loading Matrix'!D1158</f>
        <v>0</v>
      </c>
      <c r="G85" s="389">
        <f>'CLINs &amp; Ceiling Rates'!P87</f>
        <v>0</v>
      </c>
      <c r="H85" s="389">
        <f t="shared" si="11"/>
        <v>0</v>
      </c>
      <c r="I85" s="96"/>
      <c r="J85" s="384">
        <f t="shared" si="12"/>
        <v>0</v>
      </c>
      <c r="K85" s="385">
        <f t="shared" si="13"/>
        <v>0</v>
      </c>
      <c r="L85" s="97"/>
      <c r="M85" s="373">
        <f t="shared" si="7"/>
        <v>0</v>
      </c>
      <c r="N85" s="374">
        <f t="shared" si="8"/>
        <v>0</v>
      </c>
      <c r="O85" s="374">
        <f t="shared" si="9"/>
        <v>0</v>
      </c>
      <c r="P85" s="374">
        <f t="shared" si="10"/>
        <v>0</v>
      </c>
    </row>
    <row r="86" spans="1:16" ht="15" hidden="1" customHeight="1" x14ac:dyDescent="0.25">
      <c r="A86" s="315">
        <f>'CLINs &amp; Ceiling Rates'!B88</f>
        <v>0</v>
      </c>
      <c r="B86" s="315">
        <f>'CLINs &amp; Ceiling Rates'!C88</f>
        <v>0</v>
      </c>
      <c r="C86" s="387" t="str">
        <f>'CLINs &amp; Ceiling Rates'!O88</f>
        <v/>
      </c>
      <c r="D86" s="335" t="str">
        <f>IF('CLINs &amp; Ceiling Rates'!E88="","",'CLINs &amp; Ceiling Rates'!E88)</f>
        <v/>
      </c>
      <c r="E86" s="335" t="str">
        <f>IF('CLINs &amp; Ceiling Rates'!F88="","",'CLINs &amp; Ceiling Rates'!F88)</f>
        <v/>
      </c>
      <c r="F86" s="388">
        <f>'Labor Loading Matrix'!D1159</f>
        <v>0</v>
      </c>
      <c r="G86" s="389">
        <f>'CLINs &amp; Ceiling Rates'!P88</f>
        <v>0</v>
      </c>
      <c r="H86" s="389">
        <f t="shared" si="11"/>
        <v>0</v>
      </c>
      <c r="I86" s="96"/>
      <c r="J86" s="384">
        <f t="shared" si="12"/>
        <v>0</v>
      </c>
      <c r="K86" s="385">
        <f t="shared" si="13"/>
        <v>0</v>
      </c>
      <c r="L86" s="97"/>
      <c r="M86" s="373">
        <f t="shared" si="7"/>
        <v>0</v>
      </c>
      <c r="N86" s="374">
        <f t="shared" si="8"/>
        <v>0</v>
      </c>
      <c r="O86" s="374">
        <f t="shared" si="9"/>
        <v>0</v>
      </c>
      <c r="P86" s="374">
        <f t="shared" si="10"/>
        <v>0</v>
      </c>
    </row>
    <row r="87" spans="1:16" ht="15" hidden="1" customHeight="1" x14ac:dyDescent="0.25">
      <c r="A87" s="315">
        <f>'CLINs &amp; Ceiling Rates'!B89</f>
        <v>0</v>
      </c>
      <c r="B87" s="315">
        <f>'CLINs &amp; Ceiling Rates'!C89</f>
        <v>0</v>
      </c>
      <c r="C87" s="387" t="str">
        <f>'CLINs &amp; Ceiling Rates'!O89</f>
        <v/>
      </c>
      <c r="D87" s="335" t="str">
        <f>IF('CLINs &amp; Ceiling Rates'!E89="","",'CLINs &amp; Ceiling Rates'!E89)</f>
        <v/>
      </c>
      <c r="E87" s="335" t="str">
        <f>IF('CLINs &amp; Ceiling Rates'!F89="","",'CLINs &amp; Ceiling Rates'!F89)</f>
        <v/>
      </c>
      <c r="F87" s="388">
        <f>'Labor Loading Matrix'!D1160</f>
        <v>0</v>
      </c>
      <c r="G87" s="389">
        <f>'CLINs &amp; Ceiling Rates'!P89</f>
        <v>0</v>
      </c>
      <c r="H87" s="389">
        <f t="shared" si="11"/>
        <v>0</v>
      </c>
      <c r="I87" s="96"/>
      <c r="J87" s="384">
        <f t="shared" si="12"/>
        <v>0</v>
      </c>
      <c r="K87" s="385">
        <f t="shared" si="13"/>
        <v>0</v>
      </c>
      <c r="L87" s="97"/>
      <c r="M87" s="373">
        <f t="shared" si="7"/>
        <v>0</v>
      </c>
      <c r="N87" s="374">
        <f t="shared" si="8"/>
        <v>0</v>
      </c>
      <c r="O87" s="374">
        <f t="shared" si="9"/>
        <v>0</v>
      </c>
      <c r="P87" s="374">
        <f t="shared" si="10"/>
        <v>0</v>
      </c>
    </row>
    <row r="88" spans="1:16" ht="15" hidden="1" customHeight="1" x14ac:dyDescent="0.25">
      <c r="A88" s="315">
        <f>'CLINs &amp; Ceiling Rates'!B90</f>
        <v>0</v>
      </c>
      <c r="B88" s="315">
        <f>'CLINs &amp; Ceiling Rates'!C90</f>
        <v>0</v>
      </c>
      <c r="C88" s="387" t="str">
        <f>'CLINs &amp; Ceiling Rates'!O90</f>
        <v/>
      </c>
      <c r="D88" s="335" t="str">
        <f>IF('CLINs &amp; Ceiling Rates'!E90="","",'CLINs &amp; Ceiling Rates'!E90)</f>
        <v/>
      </c>
      <c r="E88" s="335" t="str">
        <f>IF('CLINs &amp; Ceiling Rates'!F90="","",'CLINs &amp; Ceiling Rates'!F90)</f>
        <v/>
      </c>
      <c r="F88" s="388">
        <f>'Labor Loading Matrix'!D1161</f>
        <v>0</v>
      </c>
      <c r="G88" s="389">
        <f>'CLINs &amp; Ceiling Rates'!P90</f>
        <v>0</v>
      </c>
      <c r="H88" s="389">
        <f t="shared" si="11"/>
        <v>0</v>
      </c>
      <c r="I88" s="96"/>
      <c r="J88" s="384">
        <f t="shared" si="12"/>
        <v>0</v>
      </c>
      <c r="K88" s="385">
        <f t="shared" si="13"/>
        <v>0</v>
      </c>
      <c r="L88" s="97"/>
      <c r="M88" s="373">
        <f t="shared" si="7"/>
        <v>0</v>
      </c>
      <c r="N88" s="374">
        <f t="shared" si="8"/>
        <v>0</v>
      </c>
      <c r="O88" s="374">
        <f t="shared" si="9"/>
        <v>0</v>
      </c>
      <c r="P88" s="374">
        <f t="shared" si="10"/>
        <v>0</v>
      </c>
    </row>
    <row r="89" spans="1:16" ht="15" hidden="1" customHeight="1" x14ac:dyDescent="0.25">
      <c r="A89" s="315">
        <f>'CLINs &amp; Ceiling Rates'!B91</f>
        <v>0</v>
      </c>
      <c r="B89" s="315">
        <f>'CLINs &amp; Ceiling Rates'!C91</f>
        <v>0</v>
      </c>
      <c r="C89" s="387" t="str">
        <f>'CLINs &amp; Ceiling Rates'!O91</f>
        <v/>
      </c>
      <c r="D89" s="335" t="str">
        <f>IF('CLINs &amp; Ceiling Rates'!E91="","",'CLINs &amp; Ceiling Rates'!E91)</f>
        <v/>
      </c>
      <c r="E89" s="335" t="str">
        <f>IF('CLINs &amp; Ceiling Rates'!F91="","",'CLINs &amp; Ceiling Rates'!F91)</f>
        <v/>
      </c>
      <c r="F89" s="388">
        <f>'Labor Loading Matrix'!D1162</f>
        <v>0</v>
      </c>
      <c r="G89" s="389">
        <f>'CLINs &amp; Ceiling Rates'!P91</f>
        <v>0</v>
      </c>
      <c r="H89" s="389">
        <f t="shared" si="11"/>
        <v>0</v>
      </c>
      <c r="I89" s="96"/>
      <c r="J89" s="384">
        <f t="shared" si="12"/>
        <v>0</v>
      </c>
      <c r="K89" s="385">
        <f t="shared" si="13"/>
        <v>0</v>
      </c>
      <c r="L89" s="97"/>
      <c r="M89" s="373">
        <f t="shared" si="7"/>
        <v>0</v>
      </c>
      <c r="N89" s="374">
        <f t="shared" si="8"/>
        <v>0</v>
      </c>
      <c r="O89" s="374">
        <f t="shared" si="9"/>
        <v>0</v>
      </c>
      <c r="P89" s="374">
        <f t="shared" si="10"/>
        <v>0</v>
      </c>
    </row>
    <row r="90" spans="1:16" ht="15" hidden="1" customHeight="1" x14ac:dyDescent="0.25">
      <c r="A90" s="315">
        <f>'CLINs &amp; Ceiling Rates'!B92</f>
        <v>0</v>
      </c>
      <c r="B90" s="315">
        <f>'CLINs &amp; Ceiling Rates'!C92</f>
        <v>0</v>
      </c>
      <c r="C90" s="387" t="str">
        <f>'CLINs &amp; Ceiling Rates'!O92</f>
        <v/>
      </c>
      <c r="D90" s="335" t="str">
        <f>IF('CLINs &amp; Ceiling Rates'!E92="","",'CLINs &amp; Ceiling Rates'!E92)</f>
        <v/>
      </c>
      <c r="E90" s="335" t="str">
        <f>IF('CLINs &amp; Ceiling Rates'!F92="","",'CLINs &amp; Ceiling Rates'!F92)</f>
        <v/>
      </c>
      <c r="F90" s="388">
        <f>'Labor Loading Matrix'!D1163</f>
        <v>0</v>
      </c>
      <c r="G90" s="389">
        <f>'CLINs &amp; Ceiling Rates'!P92</f>
        <v>0</v>
      </c>
      <c r="H90" s="389">
        <f t="shared" si="11"/>
        <v>0</v>
      </c>
      <c r="I90" s="96"/>
      <c r="J90" s="384">
        <f t="shared" si="12"/>
        <v>0</v>
      </c>
      <c r="K90" s="385">
        <f t="shared" si="13"/>
        <v>0</v>
      </c>
      <c r="L90" s="97"/>
      <c r="M90" s="373">
        <f t="shared" si="7"/>
        <v>0</v>
      </c>
      <c r="N90" s="374">
        <f t="shared" si="8"/>
        <v>0</v>
      </c>
      <c r="O90" s="374">
        <f t="shared" si="9"/>
        <v>0</v>
      </c>
      <c r="P90" s="374">
        <f t="shared" si="10"/>
        <v>0</v>
      </c>
    </row>
    <row r="91" spans="1:16" ht="15" hidden="1" customHeight="1" x14ac:dyDescent="0.25">
      <c r="A91" s="315">
        <f>'CLINs &amp; Ceiling Rates'!B93</f>
        <v>0</v>
      </c>
      <c r="B91" s="315">
        <f>'CLINs &amp; Ceiling Rates'!C93</f>
        <v>0</v>
      </c>
      <c r="C91" s="387" t="str">
        <f>'CLINs &amp; Ceiling Rates'!O93</f>
        <v/>
      </c>
      <c r="D91" s="335" t="str">
        <f>IF('CLINs &amp; Ceiling Rates'!E93="","",'CLINs &amp; Ceiling Rates'!E93)</f>
        <v/>
      </c>
      <c r="E91" s="335" t="str">
        <f>IF('CLINs &amp; Ceiling Rates'!F93="","",'CLINs &amp; Ceiling Rates'!F93)</f>
        <v/>
      </c>
      <c r="F91" s="388">
        <f>'Labor Loading Matrix'!D1164</f>
        <v>0</v>
      </c>
      <c r="G91" s="389">
        <f>'CLINs &amp; Ceiling Rates'!P93</f>
        <v>0</v>
      </c>
      <c r="H91" s="389">
        <f t="shared" si="11"/>
        <v>0</v>
      </c>
      <c r="I91" s="96"/>
      <c r="J91" s="384">
        <f t="shared" si="12"/>
        <v>0</v>
      </c>
      <c r="K91" s="385">
        <f t="shared" si="13"/>
        <v>0</v>
      </c>
      <c r="L91" s="97"/>
      <c r="M91" s="373">
        <f t="shared" si="7"/>
        <v>0</v>
      </c>
      <c r="N91" s="374">
        <f t="shared" si="8"/>
        <v>0</v>
      </c>
      <c r="O91" s="374">
        <f t="shared" si="9"/>
        <v>0</v>
      </c>
      <c r="P91" s="374">
        <f t="shared" si="10"/>
        <v>0</v>
      </c>
    </row>
    <row r="92" spans="1:16" ht="15" hidden="1" customHeight="1" x14ac:dyDescent="0.25">
      <c r="A92" s="315">
        <f>'CLINs &amp; Ceiling Rates'!B94</f>
        <v>0</v>
      </c>
      <c r="B92" s="315">
        <f>'CLINs &amp; Ceiling Rates'!C94</f>
        <v>0</v>
      </c>
      <c r="C92" s="387" t="str">
        <f>'CLINs &amp; Ceiling Rates'!O94</f>
        <v/>
      </c>
      <c r="D92" s="335" t="str">
        <f>IF('CLINs &amp; Ceiling Rates'!E94="","",'CLINs &amp; Ceiling Rates'!E94)</f>
        <v/>
      </c>
      <c r="E92" s="335" t="str">
        <f>IF('CLINs &amp; Ceiling Rates'!F94="","",'CLINs &amp; Ceiling Rates'!F94)</f>
        <v/>
      </c>
      <c r="F92" s="388">
        <f>'Labor Loading Matrix'!D1165</f>
        <v>0</v>
      </c>
      <c r="G92" s="389">
        <f>'CLINs &amp; Ceiling Rates'!P94</f>
        <v>0</v>
      </c>
      <c r="H92" s="389">
        <f t="shared" si="11"/>
        <v>0</v>
      </c>
      <c r="I92" s="96"/>
      <c r="J92" s="384">
        <f t="shared" si="12"/>
        <v>0</v>
      </c>
      <c r="K92" s="385">
        <f t="shared" si="13"/>
        <v>0</v>
      </c>
      <c r="L92" s="97"/>
      <c r="M92" s="373">
        <f t="shared" si="7"/>
        <v>0</v>
      </c>
      <c r="N92" s="374">
        <f t="shared" si="8"/>
        <v>0</v>
      </c>
      <c r="O92" s="374">
        <f t="shared" si="9"/>
        <v>0</v>
      </c>
      <c r="P92" s="374">
        <f t="shared" si="10"/>
        <v>0</v>
      </c>
    </row>
    <row r="93" spans="1:16" ht="15" hidden="1" customHeight="1" x14ac:dyDescent="0.25">
      <c r="A93" s="315">
        <f>'CLINs &amp; Ceiling Rates'!B95</f>
        <v>0</v>
      </c>
      <c r="B93" s="315">
        <f>'CLINs &amp; Ceiling Rates'!C95</f>
        <v>0</v>
      </c>
      <c r="C93" s="387" t="str">
        <f>'CLINs &amp; Ceiling Rates'!O95</f>
        <v/>
      </c>
      <c r="D93" s="335" t="str">
        <f>IF('CLINs &amp; Ceiling Rates'!E95="","",'CLINs &amp; Ceiling Rates'!E95)</f>
        <v/>
      </c>
      <c r="E93" s="335" t="str">
        <f>IF('CLINs &amp; Ceiling Rates'!F95="","",'CLINs &amp; Ceiling Rates'!F95)</f>
        <v/>
      </c>
      <c r="F93" s="388">
        <f>'Labor Loading Matrix'!D1166</f>
        <v>0</v>
      </c>
      <c r="G93" s="389">
        <f>'CLINs &amp; Ceiling Rates'!P95</f>
        <v>0</v>
      </c>
      <c r="H93" s="389">
        <f t="shared" si="11"/>
        <v>0</v>
      </c>
      <c r="I93" s="96"/>
      <c r="J93" s="384">
        <f t="shared" si="12"/>
        <v>0</v>
      </c>
      <c r="K93" s="385">
        <f t="shared" si="13"/>
        <v>0</v>
      </c>
      <c r="L93" s="97"/>
      <c r="M93" s="373">
        <f t="shared" si="7"/>
        <v>0</v>
      </c>
      <c r="N93" s="374">
        <f t="shared" si="8"/>
        <v>0</v>
      </c>
      <c r="O93" s="374">
        <f t="shared" si="9"/>
        <v>0</v>
      </c>
      <c r="P93" s="374">
        <f t="shared" si="10"/>
        <v>0</v>
      </c>
    </row>
    <row r="94" spans="1:16" ht="15" hidden="1" customHeight="1" x14ac:dyDescent="0.25">
      <c r="A94" s="315">
        <f>'CLINs &amp; Ceiling Rates'!B96</f>
        <v>0</v>
      </c>
      <c r="B94" s="315">
        <f>'CLINs &amp; Ceiling Rates'!C96</f>
        <v>0</v>
      </c>
      <c r="C94" s="387" t="str">
        <f>'CLINs &amp; Ceiling Rates'!O96</f>
        <v/>
      </c>
      <c r="D94" s="335" t="str">
        <f>IF('CLINs &amp; Ceiling Rates'!E96="","",'CLINs &amp; Ceiling Rates'!E96)</f>
        <v/>
      </c>
      <c r="E94" s="335" t="str">
        <f>IF('CLINs &amp; Ceiling Rates'!F96="","",'CLINs &amp; Ceiling Rates'!F96)</f>
        <v/>
      </c>
      <c r="F94" s="388">
        <f>'Labor Loading Matrix'!D1167</f>
        <v>0</v>
      </c>
      <c r="G94" s="389">
        <f>'CLINs &amp; Ceiling Rates'!P96</f>
        <v>0</v>
      </c>
      <c r="H94" s="389">
        <f t="shared" si="11"/>
        <v>0</v>
      </c>
      <c r="I94" s="96"/>
      <c r="J94" s="384">
        <f t="shared" si="12"/>
        <v>0</v>
      </c>
      <c r="K94" s="385">
        <f t="shared" si="13"/>
        <v>0</v>
      </c>
      <c r="L94" s="97"/>
      <c r="M94" s="373">
        <f t="shared" si="7"/>
        <v>0</v>
      </c>
      <c r="N94" s="374">
        <f t="shared" si="8"/>
        <v>0</v>
      </c>
      <c r="O94" s="374">
        <f t="shared" si="9"/>
        <v>0</v>
      </c>
      <c r="P94" s="374">
        <f t="shared" si="10"/>
        <v>0</v>
      </c>
    </row>
    <row r="95" spans="1:16" ht="15" hidden="1" customHeight="1" x14ac:dyDescent="0.25">
      <c r="A95" s="315">
        <f>'CLINs &amp; Ceiling Rates'!B97</f>
        <v>0</v>
      </c>
      <c r="B95" s="315">
        <f>'CLINs &amp; Ceiling Rates'!C97</f>
        <v>0</v>
      </c>
      <c r="C95" s="387" t="str">
        <f>'CLINs &amp; Ceiling Rates'!O97</f>
        <v/>
      </c>
      <c r="D95" s="335" t="str">
        <f>IF('CLINs &amp; Ceiling Rates'!E97="","",'CLINs &amp; Ceiling Rates'!E97)</f>
        <v/>
      </c>
      <c r="E95" s="335" t="str">
        <f>IF('CLINs &amp; Ceiling Rates'!F97="","",'CLINs &amp; Ceiling Rates'!F97)</f>
        <v/>
      </c>
      <c r="F95" s="388">
        <f>'Labor Loading Matrix'!D1168</f>
        <v>0</v>
      </c>
      <c r="G95" s="389">
        <f>'CLINs &amp; Ceiling Rates'!P97</f>
        <v>0</v>
      </c>
      <c r="H95" s="389">
        <f t="shared" si="11"/>
        <v>0</v>
      </c>
      <c r="I95" s="96"/>
      <c r="J95" s="384">
        <f t="shared" si="12"/>
        <v>0</v>
      </c>
      <c r="K95" s="385">
        <f t="shared" si="13"/>
        <v>0</v>
      </c>
      <c r="L95" s="97"/>
      <c r="M95" s="373">
        <f t="shared" si="7"/>
        <v>0</v>
      </c>
      <c r="N95" s="374">
        <f t="shared" si="8"/>
        <v>0</v>
      </c>
      <c r="O95" s="374">
        <f t="shared" si="9"/>
        <v>0</v>
      </c>
      <c r="P95" s="374">
        <f t="shared" si="10"/>
        <v>0</v>
      </c>
    </row>
    <row r="96" spans="1:16" ht="15" hidden="1" customHeight="1" x14ac:dyDescent="0.25">
      <c r="A96" s="315">
        <f>'CLINs &amp; Ceiling Rates'!B98</f>
        <v>0</v>
      </c>
      <c r="B96" s="315">
        <f>'CLINs &amp; Ceiling Rates'!C98</f>
        <v>0</v>
      </c>
      <c r="C96" s="387" t="str">
        <f>'CLINs &amp; Ceiling Rates'!O98</f>
        <v/>
      </c>
      <c r="D96" s="335" t="str">
        <f>IF('CLINs &amp; Ceiling Rates'!E98="","",'CLINs &amp; Ceiling Rates'!E98)</f>
        <v/>
      </c>
      <c r="E96" s="335" t="str">
        <f>IF('CLINs &amp; Ceiling Rates'!F98="","",'CLINs &amp; Ceiling Rates'!F98)</f>
        <v/>
      </c>
      <c r="F96" s="388">
        <f>'Labor Loading Matrix'!D1169</f>
        <v>0</v>
      </c>
      <c r="G96" s="389">
        <f>'CLINs &amp; Ceiling Rates'!P98</f>
        <v>0</v>
      </c>
      <c r="H96" s="389">
        <f t="shared" si="11"/>
        <v>0</v>
      </c>
      <c r="I96" s="96"/>
      <c r="J96" s="384">
        <f t="shared" si="12"/>
        <v>0</v>
      </c>
      <c r="K96" s="385">
        <f t="shared" si="13"/>
        <v>0</v>
      </c>
      <c r="L96" s="97"/>
      <c r="M96" s="373">
        <f t="shared" si="7"/>
        <v>0</v>
      </c>
      <c r="N96" s="374">
        <f t="shared" si="8"/>
        <v>0</v>
      </c>
      <c r="O96" s="374">
        <f t="shared" si="9"/>
        <v>0</v>
      </c>
      <c r="P96" s="374">
        <f t="shared" si="10"/>
        <v>0</v>
      </c>
    </row>
    <row r="97" spans="1:16" ht="15" hidden="1" customHeight="1" x14ac:dyDescent="0.25">
      <c r="A97" s="315">
        <f>'CLINs &amp; Ceiling Rates'!B99</f>
        <v>0</v>
      </c>
      <c r="B97" s="315">
        <f>'CLINs &amp; Ceiling Rates'!C99</f>
        <v>0</v>
      </c>
      <c r="C97" s="387" t="str">
        <f>'CLINs &amp; Ceiling Rates'!O99</f>
        <v/>
      </c>
      <c r="D97" s="335" t="str">
        <f>IF('CLINs &amp; Ceiling Rates'!E99="","",'CLINs &amp; Ceiling Rates'!E99)</f>
        <v/>
      </c>
      <c r="E97" s="335" t="str">
        <f>IF('CLINs &amp; Ceiling Rates'!F99="","",'CLINs &amp; Ceiling Rates'!F99)</f>
        <v/>
      </c>
      <c r="F97" s="388">
        <f>'Labor Loading Matrix'!D1170</f>
        <v>0</v>
      </c>
      <c r="G97" s="389">
        <f>'CLINs &amp; Ceiling Rates'!P99</f>
        <v>0</v>
      </c>
      <c r="H97" s="389">
        <f t="shared" si="11"/>
        <v>0</v>
      </c>
      <c r="I97" s="96"/>
      <c r="J97" s="384">
        <f t="shared" si="12"/>
        <v>0</v>
      </c>
      <c r="K97" s="385">
        <f t="shared" si="13"/>
        <v>0</v>
      </c>
      <c r="L97" s="97"/>
      <c r="M97" s="373">
        <f t="shared" si="7"/>
        <v>0</v>
      </c>
      <c r="N97" s="374">
        <f t="shared" si="8"/>
        <v>0</v>
      </c>
      <c r="O97" s="374">
        <f t="shared" si="9"/>
        <v>0</v>
      </c>
      <c r="P97" s="374">
        <f t="shared" si="10"/>
        <v>0</v>
      </c>
    </row>
    <row r="98" spans="1:16" ht="15" hidden="1" customHeight="1" x14ac:dyDescent="0.25">
      <c r="A98" s="315">
        <f>'CLINs &amp; Ceiling Rates'!B100</f>
        <v>0</v>
      </c>
      <c r="B98" s="315">
        <f>'CLINs &amp; Ceiling Rates'!C100</f>
        <v>0</v>
      </c>
      <c r="C98" s="387" t="str">
        <f>'CLINs &amp; Ceiling Rates'!O100</f>
        <v/>
      </c>
      <c r="D98" s="335" t="str">
        <f>IF('CLINs &amp; Ceiling Rates'!E100="","",'CLINs &amp; Ceiling Rates'!E100)</f>
        <v/>
      </c>
      <c r="E98" s="335" t="str">
        <f>IF('CLINs &amp; Ceiling Rates'!F100="","",'CLINs &amp; Ceiling Rates'!F100)</f>
        <v/>
      </c>
      <c r="F98" s="388">
        <f>'Labor Loading Matrix'!D1171</f>
        <v>0</v>
      </c>
      <c r="G98" s="389">
        <f>'CLINs &amp; Ceiling Rates'!P100</f>
        <v>0</v>
      </c>
      <c r="H98" s="389">
        <f t="shared" si="11"/>
        <v>0</v>
      </c>
      <c r="I98" s="96"/>
      <c r="J98" s="384">
        <f t="shared" si="12"/>
        <v>0</v>
      </c>
      <c r="K98" s="385">
        <f t="shared" si="13"/>
        <v>0</v>
      </c>
      <c r="L98" s="97"/>
      <c r="M98" s="373">
        <f t="shared" si="7"/>
        <v>0</v>
      </c>
      <c r="N98" s="374">
        <f t="shared" si="8"/>
        <v>0</v>
      </c>
      <c r="O98" s="374">
        <f t="shared" si="9"/>
        <v>0</v>
      </c>
      <c r="P98" s="374">
        <f t="shared" si="10"/>
        <v>0</v>
      </c>
    </row>
    <row r="99" spans="1:16" ht="15" hidden="1" customHeight="1" x14ac:dyDescent="0.25">
      <c r="A99" s="315">
        <f>'CLINs &amp; Ceiling Rates'!B101</f>
        <v>0</v>
      </c>
      <c r="B99" s="315">
        <f>'CLINs &amp; Ceiling Rates'!C101</f>
        <v>0</v>
      </c>
      <c r="C99" s="387" t="str">
        <f>'CLINs &amp; Ceiling Rates'!O101</f>
        <v/>
      </c>
      <c r="D99" s="335" t="str">
        <f>IF('CLINs &amp; Ceiling Rates'!E101="","",'CLINs &amp; Ceiling Rates'!E101)</f>
        <v/>
      </c>
      <c r="E99" s="335" t="str">
        <f>IF('CLINs &amp; Ceiling Rates'!F101="","",'CLINs &amp; Ceiling Rates'!F101)</f>
        <v/>
      </c>
      <c r="F99" s="388">
        <f>'Labor Loading Matrix'!D1172</f>
        <v>0</v>
      </c>
      <c r="G99" s="389">
        <f>'CLINs &amp; Ceiling Rates'!P101</f>
        <v>0</v>
      </c>
      <c r="H99" s="389">
        <f t="shared" si="11"/>
        <v>0</v>
      </c>
      <c r="I99" s="96"/>
      <c r="J99" s="384">
        <f t="shared" si="12"/>
        <v>0</v>
      </c>
      <c r="K99" s="385">
        <f t="shared" si="13"/>
        <v>0</v>
      </c>
      <c r="L99" s="97"/>
      <c r="M99" s="373">
        <f t="shared" si="7"/>
        <v>0</v>
      </c>
      <c r="N99" s="374">
        <f t="shared" si="8"/>
        <v>0</v>
      </c>
      <c r="O99" s="374">
        <f t="shared" si="9"/>
        <v>0</v>
      </c>
      <c r="P99" s="374">
        <f t="shared" si="10"/>
        <v>0</v>
      </c>
    </row>
    <row r="100" spans="1:16" ht="15" hidden="1" customHeight="1" x14ac:dyDescent="0.25">
      <c r="A100" s="315">
        <f>'CLINs &amp; Ceiling Rates'!B102</f>
        <v>0</v>
      </c>
      <c r="B100" s="315">
        <f>'CLINs &amp; Ceiling Rates'!C102</f>
        <v>0</v>
      </c>
      <c r="C100" s="387" t="str">
        <f>'CLINs &amp; Ceiling Rates'!O102</f>
        <v/>
      </c>
      <c r="D100" s="335" t="str">
        <f>IF('CLINs &amp; Ceiling Rates'!E102="","",'CLINs &amp; Ceiling Rates'!E102)</f>
        <v/>
      </c>
      <c r="E100" s="335" t="str">
        <f>IF('CLINs &amp; Ceiling Rates'!F102="","",'CLINs &amp; Ceiling Rates'!F102)</f>
        <v/>
      </c>
      <c r="F100" s="388">
        <f>'Labor Loading Matrix'!D1173</f>
        <v>0</v>
      </c>
      <c r="G100" s="389">
        <f>'CLINs &amp; Ceiling Rates'!P102</f>
        <v>0</v>
      </c>
      <c r="H100" s="389">
        <f t="shared" si="11"/>
        <v>0</v>
      </c>
      <c r="I100" s="96"/>
      <c r="J100" s="384">
        <f t="shared" si="12"/>
        <v>0</v>
      </c>
      <c r="K100" s="385">
        <f t="shared" si="13"/>
        <v>0</v>
      </c>
      <c r="L100" s="97"/>
      <c r="M100" s="373">
        <f t="shared" si="7"/>
        <v>0</v>
      </c>
      <c r="N100" s="374">
        <f t="shared" si="8"/>
        <v>0</v>
      </c>
      <c r="O100" s="374">
        <f t="shared" si="9"/>
        <v>0</v>
      </c>
      <c r="P100" s="374">
        <f t="shared" si="10"/>
        <v>0</v>
      </c>
    </row>
    <row r="101" spans="1:16" ht="15" hidden="1" customHeight="1" x14ac:dyDescent="0.25">
      <c r="A101" s="315">
        <f>'CLINs &amp; Ceiling Rates'!B103</f>
        <v>0</v>
      </c>
      <c r="B101" s="315">
        <f>'CLINs &amp; Ceiling Rates'!C103</f>
        <v>0</v>
      </c>
      <c r="C101" s="387" t="str">
        <f>'CLINs &amp; Ceiling Rates'!O103</f>
        <v/>
      </c>
      <c r="D101" s="335" t="str">
        <f>IF('CLINs &amp; Ceiling Rates'!E103="","",'CLINs &amp; Ceiling Rates'!E103)</f>
        <v/>
      </c>
      <c r="E101" s="335" t="str">
        <f>IF('CLINs &amp; Ceiling Rates'!F103="","",'CLINs &amp; Ceiling Rates'!F103)</f>
        <v/>
      </c>
      <c r="F101" s="388">
        <f>'Labor Loading Matrix'!D1174</f>
        <v>0</v>
      </c>
      <c r="G101" s="389">
        <f>'CLINs &amp; Ceiling Rates'!P103</f>
        <v>0</v>
      </c>
      <c r="H101" s="389">
        <f t="shared" si="11"/>
        <v>0</v>
      </c>
      <c r="I101" s="96"/>
      <c r="J101" s="384">
        <f t="shared" si="12"/>
        <v>0</v>
      </c>
      <c r="K101" s="385">
        <f t="shared" si="13"/>
        <v>0</v>
      </c>
      <c r="L101" s="97"/>
      <c r="M101" s="373">
        <f t="shared" si="7"/>
        <v>0</v>
      </c>
      <c r="N101" s="374">
        <f t="shared" si="8"/>
        <v>0</v>
      </c>
      <c r="O101" s="374">
        <f t="shared" si="9"/>
        <v>0</v>
      </c>
      <c r="P101" s="374">
        <f t="shared" si="10"/>
        <v>0</v>
      </c>
    </row>
    <row r="102" spans="1:16" ht="15" hidden="1" customHeight="1" x14ac:dyDescent="0.25">
      <c r="A102" s="315">
        <f>'CLINs &amp; Ceiling Rates'!B104</f>
        <v>0</v>
      </c>
      <c r="B102" s="315">
        <f>'CLINs &amp; Ceiling Rates'!C104</f>
        <v>0</v>
      </c>
      <c r="C102" s="387" t="str">
        <f>'CLINs &amp; Ceiling Rates'!O104</f>
        <v/>
      </c>
      <c r="D102" s="335" t="str">
        <f>IF('CLINs &amp; Ceiling Rates'!E104="","",'CLINs &amp; Ceiling Rates'!E104)</f>
        <v/>
      </c>
      <c r="E102" s="335" t="str">
        <f>IF('CLINs &amp; Ceiling Rates'!F104="","",'CLINs &amp; Ceiling Rates'!F104)</f>
        <v/>
      </c>
      <c r="F102" s="388">
        <f>'Labor Loading Matrix'!D1175</f>
        <v>0</v>
      </c>
      <c r="G102" s="389">
        <f>'CLINs &amp; Ceiling Rates'!P104</f>
        <v>0</v>
      </c>
      <c r="H102" s="389">
        <f t="shared" si="11"/>
        <v>0</v>
      </c>
      <c r="I102" s="96"/>
      <c r="J102" s="384">
        <f t="shared" si="12"/>
        <v>0</v>
      </c>
      <c r="K102" s="385">
        <f t="shared" si="13"/>
        <v>0</v>
      </c>
      <c r="L102" s="97"/>
      <c r="M102" s="373">
        <f t="shared" si="7"/>
        <v>0</v>
      </c>
      <c r="N102" s="374">
        <f t="shared" si="8"/>
        <v>0</v>
      </c>
      <c r="O102" s="374">
        <f t="shared" si="9"/>
        <v>0</v>
      </c>
      <c r="P102" s="374">
        <f t="shared" si="10"/>
        <v>0</v>
      </c>
    </row>
    <row r="103" spans="1:16" ht="15" hidden="1" customHeight="1" x14ac:dyDescent="0.25">
      <c r="A103" s="315">
        <f>'CLINs &amp; Ceiling Rates'!B105</f>
        <v>0</v>
      </c>
      <c r="B103" s="315">
        <f>'CLINs &amp; Ceiling Rates'!C105</f>
        <v>0</v>
      </c>
      <c r="C103" s="387" t="str">
        <f>'CLINs &amp; Ceiling Rates'!O105</f>
        <v/>
      </c>
      <c r="D103" s="335" t="str">
        <f>IF('CLINs &amp; Ceiling Rates'!E105="","",'CLINs &amp; Ceiling Rates'!E105)</f>
        <v/>
      </c>
      <c r="E103" s="335" t="str">
        <f>IF('CLINs &amp; Ceiling Rates'!F105="","",'CLINs &amp; Ceiling Rates'!F105)</f>
        <v/>
      </c>
      <c r="F103" s="388">
        <f>'Labor Loading Matrix'!D1176</f>
        <v>0</v>
      </c>
      <c r="G103" s="389">
        <f>'CLINs &amp; Ceiling Rates'!P105</f>
        <v>0</v>
      </c>
      <c r="H103" s="389">
        <f t="shared" si="11"/>
        <v>0</v>
      </c>
      <c r="I103" s="96"/>
      <c r="J103" s="384">
        <f t="shared" si="12"/>
        <v>0</v>
      </c>
      <c r="K103" s="385">
        <f t="shared" si="13"/>
        <v>0</v>
      </c>
      <c r="L103" s="97"/>
      <c r="M103" s="373">
        <f t="shared" si="7"/>
        <v>0</v>
      </c>
      <c r="N103" s="374">
        <f t="shared" si="8"/>
        <v>0</v>
      </c>
      <c r="O103" s="374">
        <f t="shared" si="9"/>
        <v>0</v>
      </c>
      <c r="P103" s="374">
        <f t="shared" si="10"/>
        <v>0</v>
      </c>
    </row>
    <row r="104" spans="1:16" ht="15" hidden="1" customHeight="1" x14ac:dyDescent="0.25">
      <c r="A104" s="315">
        <f>'CLINs &amp; Ceiling Rates'!B106</f>
        <v>0</v>
      </c>
      <c r="B104" s="315">
        <f>'CLINs &amp; Ceiling Rates'!C106</f>
        <v>0</v>
      </c>
      <c r="C104" s="387" t="str">
        <f>'CLINs &amp; Ceiling Rates'!O106</f>
        <v/>
      </c>
      <c r="D104" s="335" t="str">
        <f>IF('CLINs &amp; Ceiling Rates'!E106="","",'CLINs &amp; Ceiling Rates'!E106)</f>
        <v/>
      </c>
      <c r="E104" s="335" t="str">
        <f>IF('CLINs &amp; Ceiling Rates'!F106="","",'CLINs &amp; Ceiling Rates'!F106)</f>
        <v/>
      </c>
      <c r="F104" s="388">
        <f>'Labor Loading Matrix'!D1177</f>
        <v>0</v>
      </c>
      <c r="G104" s="389">
        <f>'CLINs &amp; Ceiling Rates'!P106</f>
        <v>0</v>
      </c>
      <c r="H104" s="389">
        <f t="shared" si="11"/>
        <v>0</v>
      </c>
      <c r="I104" s="96"/>
      <c r="J104" s="384">
        <f t="shared" si="12"/>
        <v>0</v>
      </c>
      <c r="K104" s="385">
        <f t="shared" si="13"/>
        <v>0</v>
      </c>
      <c r="L104" s="97"/>
      <c r="M104" s="373">
        <f t="shared" si="7"/>
        <v>0</v>
      </c>
      <c r="N104" s="374">
        <f t="shared" si="8"/>
        <v>0</v>
      </c>
      <c r="O104" s="374">
        <f t="shared" si="9"/>
        <v>0</v>
      </c>
      <c r="P104" s="374">
        <f t="shared" si="10"/>
        <v>0</v>
      </c>
    </row>
    <row r="105" spans="1:16" ht="15" hidden="1" customHeight="1" x14ac:dyDescent="0.25">
      <c r="A105" s="315">
        <f>'CLINs &amp; Ceiling Rates'!B107</f>
        <v>0</v>
      </c>
      <c r="B105" s="315">
        <f>'CLINs &amp; Ceiling Rates'!C107</f>
        <v>0</v>
      </c>
      <c r="C105" s="387" t="str">
        <f>'CLINs &amp; Ceiling Rates'!O107</f>
        <v/>
      </c>
      <c r="D105" s="335" t="str">
        <f>IF('CLINs &amp; Ceiling Rates'!E107="","",'CLINs &amp; Ceiling Rates'!E107)</f>
        <v/>
      </c>
      <c r="E105" s="335" t="str">
        <f>IF('CLINs &amp; Ceiling Rates'!F107="","",'CLINs &amp; Ceiling Rates'!F107)</f>
        <v/>
      </c>
      <c r="F105" s="388">
        <f>'Labor Loading Matrix'!D1178</f>
        <v>0</v>
      </c>
      <c r="G105" s="389">
        <f>'CLINs &amp; Ceiling Rates'!P107</f>
        <v>0</v>
      </c>
      <c r="H105" s="389">
        <f t="shared" si="11"/>
        <v>0</v>
      </c>
      <c r="I105" s="96"/>
      <c r="J105" s="384">
        <f t="shared" si="12"/>
        <v>0</v>
      </c>
      <c r="K105" s="385">
        <f t="shared" si="13"/>
        <v>0</v>
      </c>
      <c r="L105" s="97"/>
      <c r="M105" s="373">
        <f t="shared" si="7"/>
        <v>0</v>
      </c>
      <c r="N105" s="374">
        <f t="shared" si="8"/>
        <v>0</v>
      </c>
      <c r="O105" s="374">
        <f t="shared" si="9"/>
        <v>0</v>
      </c>
      <c r="P105" s="374">
        <f t="shared" si="10"/>
        <v>0</v>
      </c>
    </row>
    <row r="106" spans="1:16" ht="15" hidden="1" customHeight="1" x14ac:dyDescent="0.25">
      <c r="A106" s="315">
        <f>'CLINs &amp; Ceiling Rates'!B108</f>
        <v>0</v>
      </c>
      <c r="B106" s="315">
        <f>'CLINs &amp; Ceiling Rates'!C108</f>
        <v>0</v>
      </c>
      <c r="C106" s="387" t="str">
        <f>'CLINs &amp; Ceiling Rates'!O108</f>
        <v/>
      </c>
      <c r="D106" s="335" t="str">
        <f>IF('CLINs &amp; Ceiling Rates'!E108="","",'CLINs &amp; Ceiling Rates'!E108)</f>
        <v/>
      </c>
      <c r="E106" s="335" t="str">
        <f>IF('CLINs &amp; Ceiling Rates'!F108="","",'CLINs &amp; Ceiling Rates'!F108)</f>
        <v/>
      </c>
      <c r="F106" s="388">
        <f>'Labor Loading Matrix'!D1179</f>
        <v>0</v>
      </c>
      <c r="G106" s="389">
        <f>'CLINs &amp; Ceiling Rates'!P108</f>
        <v>0</v>
      </c>
      <c r="H106" s="389">
        <f t="shared" si="11"/>
        <v>0</v>
      </c>
      <c r="I106" s="96"/>
      <c r="J106" s="384">
        <f t="shared" si="12"/>
        <v>0</v>
      </c>
      <c r="K106" s="385">
        <f t="shared" si="13"/>
        <v>0</v>
      </c>
      <c r="L106" s="97"/>
      <c r="M106" s="373">
        <f t="shared" si="7"/>
        <v>0</v>
      </c>
      <c r="N106" s="374">
        <f t="shared" si="8"/>
        <v>0</v>
      </c>
      <c r="O106" s="374">
        <f t="shared" si="9"/>
        <v>0</v>
      </c>
      <c r="P106" s="374">
        <f t="shared" si="10"/>
        <v>0</v>
      </c>
    </row>
    <row r="107" spans="1:16" ht="15" hidden="1" customHeight="1" x14ac:dyDescent="0.25">
      <c r="A107" s="315">
        <f>'CLINs &amp; Ceiling Rates'!B109</f>
        <v>0</v>
      </c>
      <c r="B107" s="315">
        <f>'CLINs &amp; Ceiling Rates'!C109</f>
        <v>0</v>
      </c>
      <c r="C107" s="387" t="str">
        <f>'CLINs &amp; Ceiling Rates'!O109</f>
        <v/>
      </c>
      <c r="D107" s="335" t="str">
        <f>IF('CLINs &amp; Ceiling Rates'!E109="","",'CLINs &amp; Ceiling Rates'!E109)</f>
        <v/>
      </c>
      <c r="E107" s="335" t="str">
        <f>IF('CLINs &amp; Ceiling Rates'!F109="","",'CLINs &amp; Ceiling Rates'!F109)</f>
        <v/>
      </c>
      <c r="F107" s="388">
        <f>'Labor Loading Matrix'!D1180</f>
        <v>0</v>
      </c>
      <c r="G107" s="389">
        <f>'CLINs &amp; Ceiling Rates'!P109</f>
        <v>0</v>
      </c>
      <c r="H107" s="389">
        <f t="shared" si="11"/>
        <v>0</v>
      </c>
      <c r="I107" s="96"/>
      <c r="J107" s="384">
        <f t="shared" si="12"/>
        <v>0</v>
      </c>
      <c r="K107" s="385">
        <f t="shared" si="13"/>
        <v>0</v>
      </c>
      <c r="L107" s="97"/>
      <c r="M107" s="373">
        <f t="shared" si="7"/>
        <v>0</v>
      </c>
      <c r="N107" s="374">
        <f t="shared" si="8"/>
        <v>0</v>
      </c>
      <c r="O107" s="374">
        <f t="shared" si="9"/>
        <v>0</v>
      </c>
      <c r="P107" s="374">
        <f t="shared" si="10"/>
        <v>0</v>
      </c>
    </row>
    <row r="108" spans="1:16" ht="15" hidden="1" customHeight="1" x14ac:dyDescent="0.25">
      <c r="A108" s="315">
        <f>'CLINs &amp; Ceiling Rates'!B110</f>
        <v>0</v>
      </c>
      <c r="B108" s="315">
        <f>'CLINs &amp; Ceiling Rates'!C110</f>
        <v>0</v>
      </c>
      <c r="C108" s="387" t="str">
        <f>'CLINs &amp; Ceiling Rates'!O110</f>
        <v/>
      </c>
      <c r="D108" s="335" t="str">
        <f>IF('CLINs &amp; Ceiling Rates'!E110="","",'CLINs &amp; Ceiling Rates'!E110)</f>
        <v/>
      </c>
      <c r="E108" s="335" t="str">
        <f>IF('CLINs &amp; Ceiling Rates'!F110="","",'CLINs &amp; Ceiling Rates'!F110)</f>
        <v/>
      </c>
      <c r="F108" s="388">
        <f>'Labor Loading Matrix'!D1181</f>
        <v>0</v>
      </c>
      <c r="G108" s="389">
        <f>'CLINs &amp; Ceiling Rates'!P110</f>
        <v>0</v>
      </c>
      <c r="H108" s="389">
        <f t="shared" si="11"/>
        <v>0</v>
      </c>
      <c r="I108" s="96"/>
      <c r="J108" s="384">
        <f t="shared" si="12"/>
        <v>0</v>
      </c>
      <c r="K108" s="385">
        <f t="shared" si="13"/>
        <v>0</v>
      </c>
      <c r="L108" s="97"/>
      <c r="M108" s="373">
        <f t="shared" si="7"/>
        <v>0</v>
      </c>
      <c r="N108" s="374">
        <f t="shared" si="8"/>
        <v>0</v>
      </c>
      <c r="O108" s="374">
        <f t="shared" si="9"/>
        <v>0</v>
      </c>
      <c r="P108" s="374">
        <f t="shared" si="10"/>
        <v>0</v>
      </c>
    </row>
    <row r="109" spans="1:16" ht="15" hidden="1" customHeight="1" x14ac:dyDescent="0.25">
      <c r="A109" s="315">
        <f>'CLINs &amp; Ceiling Rates'!B111</f>
        <v>0</v>
      </c>
      <c r="B109" s="315">
        <f>'CLINs &amp; Ceiling Rates'!C111</f>
        <v>0</v>
      </c>
      <c r="C109" s="387" t="str">
        <f>'CLINs &amp; Ceiling Rates'!O111</f>
        <v/>
      </c>
      <c r="D109" s="335" t="str">
        <f>IF('CLINs &amp; Ceiling Rates'!E111="","",'CLINs &amp; Ceiling Rates'!E111)</f>
        <v/>
      </c>
      <c r="E109" s="335" t="str">
        <f>IF('CLINs &amp; Ceiling Rates'!F111="","",'CLINs &amp; Ceiling Rates'!F111)</f>
        <v/>
      </c>
      <c r="F109" s="388">
        <f>'Labor Loading Matrix'!D1182</f>
        <v>0</v>
      </c>
      <c r="G109" s="389">
        <f>'CLINs &amp; Ceiling Rates'!P111</f>
        <v>0</v>
      </c>
      <c r="H109" s="389">
        <f t="shared" si="11"/>
        <v>0</v>
      </c>
      <c r="I109" s="96"/>
      <c r="J109" s="384">
        <f t="shared" si="12"/>
        <v>0</v>
      </c>
      <c r="K109" s="385">
        <f t="shared" si="13"/>
        <v>0</v>
      </c>
      <c r="L109" s="97"/>
      <c r="M109" s="373">
        <f t="shared" si="7"/>
        <v>0</v>
      </c>
      <c r="N109" s="374">
        <f t="shared" si="8"/>
        <v>0</v>
      </c>
      <c r="O109" s="374">
        <f t="shared" si="9"/>
        <v>0</v>
      </c>
      <c r="P109" s="374">
        <f t="shared" si="10"/>
        <v>0</v>
      </c>
    </row>
    <row r="110" spans="1:16" ht="15" hidden="1" customHeight="1" x14ac:dyDescent="0.25">
      <c r="A110" s="315">
        <f>'CLINs &amp; Ceiling Rates'!B112</f>
        <v>0</v>
      </c>
      <c r="B110" s="315">
        <f>'CLINs &amp; Ceiling Rates'!C112</f>
        <v>0</v>
      </c>
      <c r="C110" s="387" t="str">
        <f>'CLINs &amp; Ceiling Rates'!O112</f>
        <v/>
      </c>
      <c r="D110" s="335" t="str">
        <f>IF('CLINs &amp; Ceiling Rates'!E112="","",'CLINs &amp; Ceiling Rates'!E112)</f>
        <v/>
      </c>
      <c r="E110" s="335" t="str">
        <f>IF('CLINs &amp; Ceiling Rates'!F112="","",'CLINs &amp; Ceiling Rates'!F112)</f>
        <v/>
      </c>
      <c r="F110" s="388">
        <f>'Labor Loading Matrix'!D1183</f>
        <v>0</v>
      </c>
      <c r="G110" s="389">
        <f>'CLINs &amp; Ceiling Rates'!P112</f>
        <v>0</v>
      </c>
      <c r="H110" s="389">
        <f t="shared" si="11"/>
        <v>0</v>
      </c>
      <c r="I110" s="96"/>
      <c r="J110" s="384">
        <f t="shared" si="12"/>
        <v>0</v>
      </c>
      <c r="K110" s="385">
        <f t="shared" si="13"/>
        <v>0</v>
      </c>
      <c r="L110" s="97"/>
      <c r="M110" s="373">
        <f t="shared" si="7"/>
        <v>0</v>
      </c>
      <c r="N110" s="374">
        <f t="shared" si="8"/>
        <v>0</v>
      </c>
      <c r="O110" s="374">
        <f t="shared" si="9"/>
        <v>0</v>
      </c>
      <c r="P110" s="374">
        <f t="shared" si="10"/>
        <v>0</v>
      </c>
    </row>
    <row r="111" spans="1:16" ht="15" hidden="1" customHeight="1" x14ac:dyDescent="0.25">
      <c r="A111" s="315">
        <f>'CLINs &amp; Ceiling Rates'!B113</f>
        <v>0</v>
      </c>
      <c r="B111" s="315">
        <f>'CLINs &amp; Ceiling Rates'!C113</f>
        <v>0</v>
      </c>
      <c r="C111" s="387" t="str">
        <f>'CLINs &amp; Ceiling Rates'!O113</f>
        <v/>
      </c>
      <c r="D111" s="335" t="str">
        <f>IF('CLINs &amp; Ceiling Rates'!E113="","",'CLINs &amp; Ceiling Rates'!E113)</f>
        <v/>
      </c>
      <c r="E111" s="335" t="str">
        <f>IF('CLINs &amp; Ceiling Rates'!F113="","",'CLINs &amp; Ceiling Rates'!F113)</f>
        <v/>
      </c>
      <c r="F111" s="388">
        <f>'Labor Loading Matrix'!D1184</f>
        <v>0</v>
      </c>
      <c r="G111" s="389">
        <f>'CLINs &amp; Ceiling Rates'!P113</f>
        <v>0</v>
      </c>
      <c r="H111" s="389">
        <f t="shared" si="11"/>
        <v>0</v>
      </c>
      <c r="I111" s="96"/>
      <c r="J111" s="384">
        <f t="shared" si="12"/>
        <v>0</v>
      </c>
      <c r="K111" s="385">
        <f t="shared" si="13"/>
        <v>0</v>
      </c>
      <c r="L111" s="97"/>
      <c r="M111" s="373">
        <f t="shared" si="7"/>
        <v>0</v>
      </c>
      <c r="N111" s="374">
        <f t="shared" si="8"/>
        <v>0</v>
      </c>
      <c r="O111" s="374">
        <f t="shared" si="9"/>
        <v>0</v>
      </c>
      <c r="P111" s="374">
        <f t="shared" si="10"/>
        <v>0</v>
      </c>
    </row>
    <row r="112" spans="1:16" ht="15" hidden="1" customHeight="1" x14ac:dyDescent="0.25">
      <c r="A112" s="315">
        <f>'CLINs &amp; Ceiling Rates'!B114</f>
        <v>0</v>
      </c>
      <c r="B112" s="315">
        <f>'CLINs &amp; Ceiling Rates'!C114</f>
        <v>0</v>
      </c>
      <c r="C112" s="387" t="str">
        <f>'CLINs &amp; Ceiling Rates'!O114</f>
        <v/>
      </c>
      <c r="D112" s="335" t="str">
        <f>IF('CLINs &amp; Ceiling Rates'!E114="","",'CLINs &amp; Ceiling Rates'!E114)</f>
        <v/>
      </c>
      <c r="E112" s="335" t="str">
        <f>IF('CLINs &amp; Ceiling Rates'!F114="","",'CLINs &amp; Ceiling Rates'!F114)</f>
        <v/>
      </c>
      <c r="F112" s="388">
        <f>'Labor Loading Matrix'!D1185</f>
        <v>0</v>
      </c>
      <c r="G112" s="389">
        <f>'CLINs &amp; Ceiling Rates'!P114</f>
        <v>0</v>
      </c>
      <c r="H112" s="389">
        <f t="shared" si="11"/>
        <v>0</v>
      </c>
      <c r="I112" s="96"/>
      <c r="J112" s="384">
        <f t="shared" si="12"/>
        <v>0</v>
      </c>
      <c r="K112" s="385">
        <f t="shared" si="13"/>
        <v>0</v>
      </c>
      <c r="L112" s="97"/>
      <c r="M112" s="373">
        <f t="shared" si="7"/>
        <v>0</v>
      </c>
      <c r="N112" s="374">
        <f t="shared" si="8"/>
        <v>0</v>
      </c>
      <c r="O112" s="374">
        <f t="shared" si="9"/>
        <v>0</v>
      </c>
      <c r="P112" s="374">
        <f t="shared" si="10"/>
        <v>0</v>
      </c>
    </row>
    <row r="113" spans="1:16" ht="15" hidden="1" customHeight="1" x14ac:dyDescent="0.25">
      <c r="A113" s="315">
        <f>'CLINs &amp; Ceiling Rates'!B115</f>
        <v>0</v>
      </c>
      <c r="B113" s="315">
        <f>'CLINs &amp; Ceiling Rates'!C115</f>
        <v>0</v>
      </c>
      <c r="C113" s="387" t="str">
        <f>'CLINs &amp; Ceiling Rates'!O115</f>
        <v/>
      </c>
      <c r="D113" s="335" t="str">
        <f>IF('CLINs &amp; Ceiling Rates'!E115="","",'CLINs &amp; Ceiling Rates'!E115)</f>
        <v/>
      </c>
      <c r="E113" s="335" t="str">
        <f>IF('CLINs &amp; Ceiling Rates'!F115="","",'CLINs &amp; Ceiling Rates'!F115)</f>
        <v/>
      </c>
      <c r="F113" s="388">
        <f>'Labor Loading Matrix'!D1186</f>
        <v>0</v>
      </c>
      <c r="G113" s="389">
        <f>'CLINs &amp; Ceiling Rates'!P115</f>
        <v>0</v>
      </c>
      <c r="H113" s="389">
        <f t="shared" si="11"/>
        <v>0</v>
      </c>
      <c r="I113" s="96"/>
      <c r="J113" s="384">
        <f t="shared" si="12"/>
        <v>0</v>
      </c>
      <c r="K113" s="385">
        <f t="shared" si="13"/>
        <v>0</v>
      </c>
      <c r="L113" s="97"/>
      <c r="M113" s="373">
        <f t="shared" si="7"/>
        <v>0</v>
      </c>
      <c r="N113" s="374">
        <f t="shared" si="8"/>
        <v>0</v>
      </c>
      <c r="O113" s="374">
        <f t="shared" si="9"/>
        <v>0</v>
      </c>
      <c r="P113" s="374">
        <f t="shared" si="10"/>
        <v>0</v>
      </c>
    </row>
    <row r="114" spans="1:16" ht="15" hidden="1" customHeight="1" x14ac:dyDescent="0.25">
      <c r="A114" s="315">
        <f>'CLINs &amp; Ceiling Rates'!B116</f>
        <v>0</v>
      </c>
      <c r="B114" s="315">
        <f>'CLINs &amp; Ceiling Rates'!C116</f>
        <v>0</v>
      </c>
      <c r="C114" s="387" t="str">
        <f>'CLINs &amp; Ceiling Rates'!O116</f>
        <v/>
      </c>
      <c r="D114" s="335" t="str">
        <f>IF('CLINs &amp; Ceiling Rates'!E116="","",'CLINs &amp; Ceiling Rates'!E116)</f>
        <v/>
      </c>
      <c r="E114" s="335" t="str">
        <f>IF('CLINs &amp; Ceiling Rates'!F116="","",'CLINs &amp; Ceiling Rates'!F116)</f>
        <v/>
      </c>
      <c r="F114" s="388">
        <f>'Labor Loading Matrix'!D1187</f>
        <v>0</v>
      </c>
      <c r="G114" s="389">
        <f>'CLINs &amp; Ceiling Rates'!P116</f>
        <v>0</v>
      </c>
      <c r="H114" s="389">
        <f t="shared" si="11"/>
        <v>0</v>
      </c>
      <c r="I114" s="96"/>
      <c r="J114" s="384">
        <f t="shared" si="12"/>
        <v>0</v>
      </c>
      <c r="K114" s="385">
        <f t="shared" si="13"/>
        <v>0</v>
      </c>
      <c r="L114" s="97"/>
      <c r="M114" s="373">
        <f t="shared" si="7"/>
        <v>0</v>
      </c>
      <c r="N114" s="374">
        <f t="shared" si="8"/>
        <v>0</v>
      </c>
      <c r="O114" s="374">
        <f t="shared" si="9"/>
        <v>0</v>
      </c>
      <c r="P114" s="374">
        <f t="shared" si="10"/>
        <v>0</v>
      </c>
    </row>
    <row r="115" spans="1:16" ht="15" hidden="1" customHeight="1" x14ac:dyDescent="0.25">
      <c r="A115" s="315">
        <f>'CLINs &amp; Ceiling Rates'!B117</f>
        <v>0</v>
      </c>
      <c r="B115" s="315">
        <f>'CLINs &amp; Ceiling Rates'!C117</f>
        <v>0</v>
      </c>
      <c r="C115" s="387" t="str">
        <f>'CLINs &amp; Ceiling Rates'!O117</f>
        <v/>
      </c>
      <c r="D115" s="335" t="str">
        <f>IF('CLINs &amp; Ceiling Rates'!E117="","",'CLINs &amp; Ceiling Rates'!E117)</f>
        <v/>
      </c>
      <c r="E115" s="335" t="str">
        <f>IF('CLINs &amp; Ceiling Rates'!F117="","",'CLINs &amp; Ceiling Rates'!F117)</f>
        <v/>
      </c>
      <c r="F115" s="388">
        <f>'Labor Loading Matrix'!D1188</f>
        <v>0</v>
      </c>
      <c r="G115" s="389">
        <f>'CLINs &amp; Ceiling Rates'!P117</f>
        <v>0</v>
      </c>
      <c r="H115" s="389">
        <f t="shared" si="11"/>
        <v>0</v>
      </c>
      <c r="I115" s="96"/>
      <c r="J115" s="384">
        <f t="shared" si="12"/>
        <v>0</v>
      </c>
      <c r="K115" s="385">
        <f t="shared" si="13"/>
        <v>0</v>
      </c>
      <c r="L115" s="97"/>
      <c r="M115" s="373">
        <f t="shared" si="7"/>
        <v>0</v>
      </c>
      <c r="N115" s="374">
        <f t="shared" si="8"/>
        <v>0</v>
      </c>
      <c r="O115" s="374">
        <f t="shared" si="9"/>
        <v>0</v>
      </c>
      <c r="P115" s="374">
        <f t="shared" si="10"/>
        <v>0</v>
      </c>
    </row>
    <row r="116" spans="1:16" ht="15" hidden="1" customHeight="1" x14ac:dyDescent="0.25">
      <c r="A116" s="315">
        <f>'CLINs &amp; Ceiling Rates'!B118</f>
        <v>0</v>
      </c>
      <c r="B116" s="315">
        <f>'CLINs &amp; Ceiling Rates'!C118</f>
        <v>0</v>
      </c>
      <c r="C116" s="387" t="str">
        <f>'CLINs &amp; Ceiling Rates'!O118</f>
        <v/>
      </c>
      <c r="D116" s="335" t="str">
        <f>IF('CLINs &amp; Ceiling Rates'!E118="","",'CLINs &amp; Ceiling Rates'!E118)</f>
        <v/>
      </c>
      <c r="E116" s="335" t="str">
        <f>IF('CLINs &amp; Ceiling Rates'!F118="","",'CLINs &amp; Ceiling Rates'!F118)</f>
        <v/>
      </c>
      <c r="F116" s="388">
        <f>'Labor Loading Matrix'!D1189</f>
        <v>0</v>
      </c>
      <c r="G116" s="389">
        <f>'CLINs &amp; Ceiling Rates'!P118</f>
        <v>0</v>
      </c>
      <c r="H116" s="389">
        <f t="shared" si="11"/>
        <v>0</v>
      </c>
      <c r="I116" s="96"/>
      <c r="J116" s="384">
        <f t="shared" si="12"/>
        <v>0</v>
      </c>
      <c r="K116" s="385">
        <f t="shared" si="13"/>
        <v>0</v>
      </c>
      <c r="L116" s="97"/>
      <c r="M116" s="373">
        <f t="shared" si="7"/>
        <v>0</v>
      </c>
      <c r="N116" s="374">
        <f t="shared" si="8"/>
        <v>0</v>
      </c>
      <c r="O116" s="374">
        <f t="shared" si="9"/>
        <v>0</v>
      </c>
      <c r="P116" s="374">
        <f t="shared" si="10"/>
        <v>0</v>
      </c>
    </row>
    <row r="117" spans="1:16" ht="15" hidden="1" customHeight="1" x14ac:dyDescent="0.25">
      <c r="A117" s="315">
        <f>'CLINs &amp; Ceiling Rates'!B119</f>
        <v>0</v>
      </c>
      <c r="B117" s="315">
        <f>'CLINs &amp; Ceiling Rates'!C119</f>
        <v>0</v>
      </c>
      <c r="C117" s="387" t="str">
        <f>'CLINs &amp; Ceiling Rates'!O119</f>
        <v/>
      </c>
      <c r="D117" s="335" t="str">
        <f>IF('CLINs &amp; Ceiling Rates'!E119="","",'CLINs &amp; Ceiling Rates'!E119)</f>
        <v/>
      </c>
      <c r="E117" s="335" t="str">
        <f>IF('CLINs &amp; Ceiling Rates'!F119="","",'CLINs &amp; Ceiling Rates'!F119)</f>
        <v/>
      </c>
      <c r="F117" s="388">
        <f>'Labor Loading Matrix'!D1190</f>
        <v>0</v>
      </c>
      <c r="G117" s="389">
        <f>'CLINs &amp; Ceiling Rates'!P119</f>
        <v>0</v>
      </c>
      <c r="H117" s="389">
        <f t="shared" si="11"/>
        <v>0</v>
      </c>
      <c r="I117" s="96"/>
      <c r="J117" s="384">
        <f t="shared" si="12"/>
        <v>0</v>
      </c>
      <c r="K117" s="385">
        <f t="shared" si="13"/>
        <v>0</v>
      </c>
      <c r="L117" s="97"/>
      <c r="M117" s="373">
        <f t="shared" si="7"/>
        <v>0</v>
      </c>
      <c r="N117" s="374">
        <f t="shared" si="8"/>
        <v>0</v>
      </c>
      <c r="O117" s="374">
        <f t="shared" si="9"/>
        <v>0</v>
      </c>
      <c r="P117" s="374">
        <f t="shared" si="10"/>
        <v>0</v>
      </c>
    </row>
    <row r="118" spans="1:16" ht="15" hidden="1" customHeight="1" x14ac:dyDescent="0.25">
      <c r="A118" s="315">
        <f>'CLINs &amp; Ceiling Rates'!B120</f>
        <v>0</v>
      </c>
      <c r="B118" s="315">
        <f>'CLINs &amp; Ceiling Rates'!C120</f>
        <v>0</v>
      </c>
      <c r="C118" s="387" t="str">
        <f>'CLINs &amp; Ceiling Rates'!O120</f>
        <v/>
      </c>
      <c r="D118" s="335" t="str">
        <f>IF('CLINs &amp; Ceiling Rates'!E120="","",'CLINs &amp; Ceiling Rates'!E120)</f>
        <v/>
      </c>
      <c r="E118" s="335" t="str">
        <f>IF('CLINs &amp; Ceiling Rates'!F120="","",'CLINs &amp; Ceiling Rates'!F120)</f>
        <v/>
      </c>
      <c r="F118" s="388">
        <f>'Labor Loading Matrix'!D1191</f>
        <v>0</v>
      </c>
      <c r="G118" s="389">
        <f>'CLINs &amp; Ceiling Rates'!P120</f>
        <v>0</v>
      </c>
      <c r="H118" s="389">
        <f t="shared" si="11"/>
        <v>0</v>
      </c>
      <c r="I118" s="96"/>
      <c r="J118" s="384">
        <f t="shared" si="12"/>
        <v>0</v>
      </c>
      <c r="K118" s="385">
        <f t="shared" si="13"/>
        <v>0</v>
      </c>
      <c r="L118" s="97"/>
      <c r="M118" s="373">
        <f t="shared" si="7"/>
        <v>0</v>
      </c>
      <c r="N118" s="374">
        <f t="shared" si="8"/>
        <v>0</v>
      </c>
      <c r="O118" s="374">
        <f t="shared" si="9"/>
        <v>0</v>
      </c>
      <c r="P118" s="374">
        <f t="shared" si="10"/>
        <v>0</v>
      </c>
    </row>
    <row r="119" spans="1:16" ht="15" hidden="1" customHeight="1" x14ac:dyDescent="0.25">
      <c r="A119" s="315">
        <f>'CLINs &amp; Ceiling Rates'!B121</f>
        <v>0</v>
      </c>
      <c r="B119" s="315">
        <f>'CLINs &amp; Ceiling Rates'!C121</f>
        <v>0</v>
      </c>
      <c r="C119" s="387" t="str">
        <f>'CLINs &amp; Ceiling Rates'!O121</f>
        <v/>
      </c>
      <c r="D119" s="335" t="str">
        <f>IF('CLINs &amp; Ceiling Rates'!E121="","",'CLINs &amp; Ceiling Rates'!E121)</f>
        <v/>
      </c>
      <c r="E119" s="335" t="str">
        <f>IF('CLINs &amp; Ceiling Rates'!F121="","",'CLINs &amp; Ceiling Rates'!F121)</f>
        <v/>
      </c>
      <c r="F119" s="388">
        <f>'Labor Loading Matrix'!D1192</f>
        <v>0</v>
      </c>
      <c r="G119" s="389">
        <f>'CLINs &amp; Ceiling Rates'!P121</f>
        <v>0</v>
      </c>
      <c r="H119" s="389">
        <f t="shared" si="11"/>
        <v>0</v>
      </c>
      <c r="I119" s="96"/>
      <c r="J119" s="384">
        <f t="shared" si="12"/>
        <v>0</v>
      </c>
      <c r="K119" s="385">
        <f t="shared" si="13"/>
        <v>0</v>
      </c>
      <c r="L119" s="97"/>
      <c r="M119" s="373">
        <f t="shared" si="7"/>
        <v>0</v>
      </c>
      <c r="N119" s="374">
        <f t="shared" si="8"/>
        <v>0</v>
      </c>
      <c r="O119" s="374">
        <f t="shared" si="9"/>
        <v>0</v>
      </c>
      <c r="P119" s="374">
        <f t="shared" si="10"/>
        <v>0</v>
      </c>
    </row>
    <row r="120" spans="1:16" ht="15" hidden="1" customHeight="1" x14ac:dyDescent="0.25">
      <c r="A120" s="315">
        <f>'CLINs &amp; Ceiling Rates'!B122</f>
        <v>0</v>
      </c>
      <c r="B120" s="315">
        <f>'CLINs &amp; Ceiling Rates'!C122</f>
        <v>0</v>
      </c>
      <c r="C120" s="387" t="str">
        <f>'CLINs &amp; Ceiling Rates'!O122</f>
        <v/>
      </c>
      <c r="D120" s="335" t="str">
        <f>IF('CLINs &amp; Ceiling Rates'!E122="","",'CLINs &amp; Ceiling Rates'!E122)</f>
        <v/>
      </c>
      <c r="E120" s="335" t="str">
        <f>IF('CLINs &amp; Ceiling Rates'!F122="","",'CLINs &amp; Ceiling Rates'!F122)</f>
        <v/>
      </c>
      <c r="F120" s="388">
        <f>'Labor Loading Matrix'!D1193</f>
        <v>0</v>
      </c>
      <c r="G120" s="389">
        <f>'CLINs &amp; Ceiling Rates'!P122</f>
        <v>0</v>
      </c>
      <c r="H120" s="389">
        <f t="shared" si="11"/>
        <v>0</v>
      </c>
      <c r="I120" s="96"/>
      <c r="J120" s="384">
        <f t="shared" si="12"/>
        <v>0</v>
      </c>
      <c r="K120" s="385">
        <f t="shared" si="13"/>
        <v>0</v>
      </c>
      <c r="L120" s="97"/>
      <c r="M120" s="373">
        <f t="shared" si="7"/>
        <v>0</v>
      </c>
      <c r="N120" s="374">
        <f t="shared" si="8"/>
        <v>0</v>
      </c>
      <c r="O120" s="374">
        <f t="shared" si="9"/>
        <v>0</v>
      </c>
      <c r="P120" s="374">
        <f t="shared" si="10"/>
        <v>0</v>
      </c>
    </row>
    <row r="121" spans="1:16" ht="15" hidden="1" customHeight="1" x14ac:dyDescent="0.25">
      <c r="A121" s="315">
        <f>'CLINs &amp; Ceiling Rates'!B123</f>
        <v>0</v>
      </c>
      <c r="B121" s="315">
        <f>'CLINs &amp; Ceiling Rates'!C123</f>
        <v>0</v>
      </c>
      <c r="C121" s="387" t="str">
        <f>'CLINs &amp; Ceiling Rates'!O123</f>
        <v/>
      </c>
      <c r="D121" s="335" t="str">
        <f>IF('CLINs &amp; Ceiling Rates'!E123="","",'CLINs &amp; Ceiling Rates'!E123)</f>
        <v/>
      </c>
      <c r="E121" s="335" t="str">
        <f>IF('CLINs &amp; Ceiling Rates'!F123="","",'CLINs &amp; Ceiling Rates'!F123)</f>
        <v/>
      </c>
      <c r="F121" s="388">
        <f>'Labor Loading Matrix'!D1194</f>
        <v>0</v>
      </c>
      <c r="G121" s="389">
        <f>'CLINs &amp; Ceiling Rates'!P123</f>
        <v>0</v>
      </c>
      <c r="H121" s="389">
        <f t="shared" si="11"/>
        <v>0</v>
      </c>
      <c r="I121" s="96"/>
      <c r="J121" s="384">
        <f t="shared" si="12"/>
        <v>0</v>
      </c>
      <c r="K121" s="385">
        <f t="shared" si="13"/>
        <v>0</v>
      </c>
      <c r="L121" s="97"/>
      <c r="M121" s="373">
        <f t="shared" si="7"/>
        <v>0</v>
      </c>
      <c r="N121" s="374">
        <f t="shared" si="8"/>
        <v>0</v>
      </c>
      <c r="O121" s="374">
        <f t="shared" si="9"/>
        <v>0</v>
      </c>
      <c r="P121" s="374">
        <f t="shared" si="10"/>
        <v>0</v>
      </c>
    </row>
    <row r="122" spans="1:16" ht="15" hidden="1" customHeight="1" x14ac:dyDescent="0.25">
      <c r="A122" s="315">
        <f>'CLINs &amp; Ceiling Rates'!B124</f>
        <v>0</v>
      </c>
      <c r="B122" s="315">
        <f>'CLINs &amp; Ceiling Rates'!C124</f>
        <v>0</v>
      </c>
      <c r="C122" s="387" t="str">
        <f>'CLINs &amp; Ceiling Rates'!O124</f>
        <v/>
      </c>
      <c r="D122" s="335" t="str">
        <f>IF('CLINs &amp; Ceiling Rates'!E124="","",'CLINs &amp; Ceiling Rates'!E124)</f>
        <v/>
      </c>
      <c r="E122" s="335" t="str">
        <f>IF('CLINs &amp; Ceiling Rates'!F124="","",'CLINs &amp; Ceiling Rates'!F124)</f>
        <v/>
      </c>
      <c r="F122" s="388">
        <f>'Labor Loading Matrix'!D1195</f>
        <v>0</v>
      </c>
      <c r="G122" s="389">
        <f>'CLINs &amp; Ceiling Rates'!P124</f>
        <v>0</v>
      </c>
      <c r="H122" s="389">
        <f t="shared" si="11"/>
        <v>0</v>
      </c>
      <c r="I122" s="96"/>
      <c r="J122" s="384">
        <f t="shared" si="12"/>
        <v>0</v>
      </c>
      <c r="K122" s="385">
        <f t="shared" si="13"/>
        <v>0</v>
      </c>
      <c r="L122" s="97"/>
      <c r="M122" s="373">
        <f t="shared" si="7"/>
        <v>0</v>
      </c>
      <c r="N122" s="374">
        <f t="shared" si="8"/>
        <v>0</v>
      </c>
      <c r="O122" s="374">
        <f t="shared" si="9"/>
        <v>0</v>
      </c>
      <c r="P122" s="374">
        <f t="shared" si="10"/>
        <v>0</v>
      </c>
    </row>
    <row r="123" spans="1:16" ht="15" hidden="1" customHeight="1" x14ac:dyDescent="0.25">
      <c r="A123" s="315">
        <f>'CLINs &amp; Ceiling Rates'!B125</f>
        <v>0</v>
      </c>
      <c r="B123" s="315">
        <f>'CLINs &amp; Ceiling Rates'!C125</f>
        <v>0</v>
      </c>
      <c r="C123" s="387" t="str">
        <f>'CLINs &amp; Ceiling Rates'!O125</f>
        <v/>
      </c>
      <c r="D123" s="335" t="str">
        <f>IF('CLINs &amp; Ceiling Rates'!E125="","",'CLINs &amp; Ceiling Rates'!E125)</f>
        <v/>
      </c>
      <c r="E123" s="335" t="str">
        <f>IF('CLINs &amp; Ceiling Rates'!F125="","",'CLINs &amp; Ceiling Rates'!F125)</f>
        <v/>
      </c>
      <c r="F123" s="388">
        <f>'Labor Loading Matrix'!D1196</f>
        <v>0</v>
      </c>
      <c r="G123" s="389">
        <f>'CLINs &amp; Ceiling Rates'!P125</f>
        <v>0</v>
      </c>
      <c r="H123" s="389">
        <f t="shared" si="11"/>
        <v>0</v>
      </c>
      <c r="I123" s="96"/>
      <c r="J123" s="384">
        <f t="shared" si="12"/>
        <v>0</v>
      </c>
      <c r="K123" s="385">
        <f t="shared" si="13"/>
        <v>0</v>
      </c>
      <c r="L123" s="97"/>
      <c r="M123" s="373">
        <f t="shared" si="7"/>
        <v>0</v>
      </c>
      <c r="N123" s="374">
        <f t="shared" si="8"/>
        <v>0</v>
      </c>
      <c r="O123" s="374">
        <f t="shared" si="9"/>
        <v>0</v>
      </c>
      <c r="P123" s="374">
        <f t="shared" si="10"/>
        <v>0</v>
      </c>
    </row>
    <row r="124" spans="1:16" ht="15" hidden="1" customHeight="1" x14ac:dyDescent="0.25">
      <c r="A124" s="315">
        <f>'CLINs &amp; Ceiling Rates'!B126</f>
        <v>0</v>
      </c>
      <c r="B124" s="315">
        <f>'CLINs &amp; Ceiling Rates'!C126</f>
        <v>0</v>
      </c>
      <c r="C124" s="387" t="str">
        <f>'CLINs &amp; Ceiling Rates'!O126</f>
        <v/>
      </c>
      <c r="D124" s="335" t="str">
        <f>IF('CLINs &amp; Ceiling Rates'!E126="","",'CLINs &amp; Ceiling Rates'!E126)</f>
        <v/>
      </c>
      <c r="E124" s="335" t="str">
        <f>IF('CLINs &amp; Ceiling Rates'!F126="","",'CLINs &amp; Ceiling Rates'!F126)</f>
        <v/>
      </c>
      <c r="F124" s="388">
        <f>'Labor Loading Matrix'!D1197</f>
        <v>0</v>
      </c>
      <c r="G124" s="389">
        <f>'CLINs &amp; Ceiling Rates'!P126</f>
        <v>0</v>
      </c>
      <c r="H124" s="389">
        <f t="shared" si="11"/>
        <v>0</v>
      </c>
      <c r="I124" s="96"/>
      <c r="J124" s="384">
        <f t="shared" si="12"/>
        <v>0</v>
      </c>
      <c r="K124" s="385">
        <f t="shared" si="13"/>
        <v>0</v>
      </c>
      <c r="L124" s="97"/>
      <c r="M124" s="373">
        <f t="shared" si="7"/>
        <v>0</v>
      </c>
      <c r="N124" s="374">
        <f t="shared" si="8"/>
        <v>0</v>
      </c>
      <c r="O124" s="374">
        <f t="shared" si="9"/>
        <v>0</v>
      </c>
      <c r="P124" s="374">
        <f t="shared" si="10"/>
        <v>0</v>
      </c>
    </row>
    <row r="125" spans="1:16" ht="15" hidden="1" customHeight="1" x14ac:dyDescent="0.25">
      <c r="A125" s="315">
        <f>'CLINs &amp; Ceiling Rates'!B127</f>
        <v>0</v>
      </c>
      <c r="B125" s="315">
        <f>'CLINs &amp; Ceiling Rates'!C127</f>
        <v>0</v>
      </c>
      <c r="C125" s="387" t="str">
        <f>'CLINs &amp; Ceiling Rates'!O127</f>
        <v/>
      </c>
      <c r="D125" s="335" t="str">
        <f>IF('CLINs &amp; Ceiling Rates'!E127="","",'CLINs &amp; Ceiling Rates'!E127)</f>
        <v/>
      </c>
      <c r="E125" s="335" t="str">
        <f>IF('CLINs &amp; Ceiling Rates'!F127="","",'CLINs &amp; Ceiling Rates'!F127)</f>
        <v/>
      </c>
      <c r="F125" s="388">
        <f>'Labor Loading Matrix'!D1198</f>
        <v>0</v>
      </c>
      <c r="G125" s="389">
        <f>'CLINs &amp; Ceiling Rates'!P127</f>
        <v>0</v>
      </c>
      <c r="H125" s="389">
        <f t="shared" si="11"/>
        <v>0</v>
      </c>
      <c r="I125" s="96"/>
      <c r="J125" s="384">
        <f t="shared" si="12"/>
        <v>0</v>
      </c>
      <c r="K125" s="385">
        <f t="shared" si="13"/>
        <v>0</v>
      </c>
      <c r="L125" s="97"/>
      <c r="M125" s="373">
        <f t="shared" si="7"/>
        <v>0</v>
      </c>
      <c r="N125" s="374">
        <f t="shared" si="8"/>
        <v>0</v>
      </c>
      <c r="O125" s="374">
        <f t="shared" si="9"/>
        <v>0</v>
      </c>
      <c r="P125" s="374">
        <f t="shared" si="10"/>
        <v>0</v>
      </c>
    </row>
    <row r="126" spans="1:16" ht="15" hidden="1" customHeight="1" x14ac:dyDescent="0.25">
      <c r="A126" s="315">
        <f>'CLINs &amp; Ceiling Rates'!B128</f>
        <v>0</v>
      </c>
      <c r="B126" s="315">
        <f>'CLINs &amp; Ceiling Rates'!C128</f>
        <v>0</v>
      </c>
      <c r="C126" s="387" t="str">
        <f>'CLINs &amp; Ceiling Rates'!O128</f>
        <v/>
      </c>
      <c r="D126" s="335" t="str">
        <f>IF('CLINs &amp; Ceiling Rates'!E128="","",'CLINs &amp; Ceiling Rates'!E128)</f>
        <v/>
      </c>
      <c r="E126" s="335" t="str">
        <f>IF('CLINs &amp; Ceiling Rates'!F128="","",'CLINs &amp; Ceiling Rates'!F128)</f>
        <v/>
      </c>
      <c r="F126" s="388">
        <f>'Labor Loading Matrix'!D1199</f>
        <v>0</v>
      </c>
      <c r="G126" s="389">
        <f>'CLINs &amp; Ceiling Rates'!P128</f>
        <v>0</v>
      </c>
      <c r="H126" s="389">
        <f t="shared" si="11"/>
        <v>0</v>
      </c>
      <c r="I126" s="96"/>
      <c r="J126" s="384">
        <f t="shared" si="12"/>
        <v>0</v>
      </c>
      <c r="K126" s="385">
        <f t="shared" si="13"/>
        <v>0</v>
      </c>
      <c r="L126" s="97"/>
      <c r="M126" s="373">
        <f t="shared" si="7"/>
        <v>0</v>
      </c>
      <c r="N126" s="374">
        <f t="shared" si="8"/>
        <v>0</v>
      </c>
      <c r="O126" s="374">
        <f t="shared" si="9"/>
        <v>0</v>
      </c>
      <c r="P126" s="374">
        <f t="shared" si="10"/>
        <v>0</v>
      </c>
    </row>
    <row r="127" spans="1:16" ht="15" hidden="1" customHeight="1" x14ac:dyDescent="0.25">
      <c r="A127" s="315">
        <f>'CLINs &amp; Ceiling Rates'!B129</f>
        <v>0</v>
      </c>
      <c r="B127" s="315">
        <f>'CLINs &amp; Ceiling Rates'!C129</f>
        <v>0</v>
      </c>
      <c r="C127" s="387" t="str">
        <f>'CLINs &amp; Ceiling Rates'!O129</f>
        <v/>
      </c>
      <c r="D127" s="335" t="str">
        <f>IF('CLINs &amp; Ceiling Rates'!E129="","",'CLINs &amp; Ceiling Rates'!E129)</f>
        <v/>
      </c>
      <c r="E127" s="335" t="str">
        <f>IF('CLINs &amp; Ceiling Rates'!F129="","",'CLINs &amp; Ceiling Rates'!F129)</f>
        <v/>
      </c>
      <c r="F127" s="388">
        <f>'Labor Loading Matrix'!D1200</f>
        <v>0</v>
      </c>
      <c r="G127" s="389">
        <f>'CLINs &amp; Ceiling Rates'!P129</f>
        <v>0</v>
      </c>
      <c r="H127" s="389">
        <f t="shared" si="11"/>
        <v>0</v>
      </c>
      <c r="I127" s="96"/>
      <c r="J127" s="384">
        <f t="shared" si="12"/>
        <v>0</v>
      </c>
      <c r="K127" s="385">
        <f t="shared" si="13"/>
        <v>0</v>
      </c>
      <c r="L127" s="97"/>
      <c r="M127" s="373">
        <f t="shared" si="7"/>
        <v>0</v>
      </c>
      <c r="N127" s="374">
        <f t="shared" si="8"/>
        <v>0</v>
      </c>
      <c r="O127" s="374">
        <f t="shared" si="9"/>
        <v>0</v>
      </c>
      <c r="P127" s="374">
        <f t="shared" si="10"/>
        <v>0</v>
      </c>
    </row>
    <row r="128" spans="1:16" ht="15" hidden="1" customHeight="1" x14ac:dyDescent="0.25">
      <c r="A128" s="315">
        <f>'CLINs &amp; Ceiling Rates'!B130</f>
        <v>0</v>
      </c>
      <c r="B128" s="315">
        <f>'CLINs &amp; Ceiling Rates'!C130</f>
        <v>0</v>
      </c>
      <c r="C128" s="387" t="str">
        <f>'CLINs &amp; Ceiling Rates'!O130</f>
        <v/>
      </c>
      <c r="D128" s="335" t="str">
        <f>IF('CLINs &amp; Ceiling Rates'!E130="","",'CLINs &amp; Ceiling Rates'!E130)</f>
        <v/>
      </c>
      <c r="E128" s="335" t="str">
        <f>IF('CLINs &amp; Ceiling Rates'!F130="","",'CLINs &amp; Ceiling Rates'!F130)</f>
        <v/>
      </c>
      <c r="F128" s="388">
        <f>'Labor Loading Matrix'!D1201</f>
        <v>0</v>
      </c>
      <c r="G128" s="389">
        <f>'CLINs &amp; Ceiling Rates'!P130</f>
        <v>0</v>
      </c>
      <c r="H128" s="389">
        <f t="shared" si="11"/>
        <v>0</v>
      </c>
      <c r="I128" s="96"/>
      <c r="J128" s="384">
        <f t="shared" si="12"/>
        <v>0</v>
      </c>
      <c r="K128" s="385">
        <f t="shared" si="13"/>
        <v>0</v>
      </c>
      <c r="L128" s="97"/>
      <c r="M128" s="373">
        <f t="shared" si="7"/>
        <v>0</v>
      </c>
      <c r="N128" s="374">
        <f t="shared" si="8"/>
        <v>0</v>
      </c>
      <c r="O128" s="374">
        <f t="shared" si="9"/>
        <v>0</v>
      </c>
      <c r="P128" s="374">
        <f t="shared" si="10"/>
        <v>0</v>
      </c>
    </row>
    <row r="129" spans="1:16" ht="15" hidden="1" customHeight="1" x14ac:dyDescent="0.25">
      <c r="A129" s="315">
        <f>'CLINs &amp; Ceiling Rates'!B131</f>
        <v>0</v>
      </c>
      <c r="B129" s="315">
        <f>'CLINs &amp; Ceiling Rates'!C131</f>
        <v>0</v>
      </c>
      <c r="C129" s="387" t="str">
        <f>'CLINs &amp; Ceiling Rates'!O131</f>
        <v/>
      </c>
      <c r="D129" s="335" t="str">
        <f>IF('CLINs &amp; Ceiling Rates'!E131="","",'CLINs &amp; Ceiling Rates'!E131)</f>
        <v/>
      </c>
      <c r="E129" s="335" t="str">
        <f>IF('CLINs &amp; Ceiling Rates'!F131="","",'CLINs &amp; Ceiling Rates'!F131)</f>
        <v/>
      </c>
      <c r="F129" s="388">
        <f>'Labor Loading Matrix'!D1202</f>
        <v>0</v>
      </c>
      <c r="G129" s="389">
        <f>'CLINs &amp; Ceiling Rates'!P131</f>
        <v>0</v>
      </c>
      <c r="H129" s="389">
        <f t="shared" si="11"/>
        <v>0</v>
      </c>
      <c r="I129" s="96"/>
      <c r="J129" s="384">
        <f t="shared" si="12"/>
        <v>0</v>
      </c>
      <c r="K129" s="385">
        <f t="shared" si="13"/>
        <v>0</v>
      </c>
      <c r="L129" s="97"/>
      <c r="M129" s="373">
        <f t="shared" si="7"/>
        <v>0</v>
      </c>
      <c r="N129" s="374">
        <f t="shared" si="8"/>
        <v>0</v>
      </c>
      <c r="O129" s="374">
        <f t="shared" si="9"/>
        <v>0</v>
      </c>
      <c r="P129" s="374">
        <f t="shared" si="10"/>
        <v>0</v>
      </c>
    </row>
    <row r="130" spans="1:16" ht="15" hidden="1" customHeight="1" x14ac:dyDescent="0.25">
      <c r="A130" s="315">
        <f>'CLINs &amp; Ceiling Rates'!B132</f>
        <v>0</v>
      </c>
      <c r="B130" s="315">
        <f>'CLINs &amp; Ceiling Rates'!C132</f>
        <v>0</v>
      </c>
      <c r="C130" s="387" t="str">
        <f>'CLINs &amp; Ceiling Rates'!O132</f>
        <v/>
      </c>
      <c r="D130" s="335" t="str">
        <f>IF('CLINs &amp; Ceiling Rates'!E132="","",'CLINs &amp; Ceiling Rates'!E132)</f>
        <v/>
      </c>
      <c r="E130" s="335" t="str">
        <f>IF('CLINs &amp; Ceiling Rates'!F132="","",'CLINs &amp; Ceiling Rates'!F132)</f>
        <v/>
      </c>
      <c r="F130" s="388">
        <f>'Labor Loading Matrix'!D1203</f>
        <v>0</v>
      </c>
      <c r="G130" s="389">
        <f>'CLINs &amp; Ceiling Rates'!P132</f>
        <v>0</v>
      </c>
      <c r="H130" s="389">
        <f t="shared" si="11"/>
        <v>0</v>
      </c>
      <c r="I130" s="96"/>
      <c r="J130" s="384">
        <f t="shared" si="12"/>
        <v>0</v>
      </c>
      <c r="K130" s="385">
        <f t="shared" si="13"/>
        <v>0</v>
      </c>
      <c r="L130" s="97"/>
      <c r="M130" s="373">
        <f t="shared" si="7"/>
        <v>0</v>
      </c>
      <c r="N130" s="374">
        <f t="shared" si="8"/>
        <v>0</v>
      </c>
      <c r="O130" s="374">
        <f t="shared" si="9"/>
        <v>0</v>
      </c>
      <c r="P130" s="374">
        <f t="shared" si="10"/>
        <v>0</v>
      </c>
    </row>
    <row r="131" spans="1:16" ht="15" hidden="1" customHeight="1" x14ac:dyDescent="0.25">
      <c r="A131" s="315">
        <f>'CLINs &amp; Ceiling Rates'!B133</f>
        <v>0</v>
      </c>
      <c r="B131" s="315">
        <f>'CLINs &amp; Ceiling Rates'!C133</f>
        <v>0</v>
      </c>
      <c r="C131" s="387" t="str">
        <f>'CLINs &amp; Ceiling Rates'!O133</f>
        <v/>
      </c>
      <c r="D131" s="335" t="str">
        <f>IF('CLINs &amp; Ceiling Rates'!E133="","",'CLINs &amp; Ceiling Rates'!E133)</f>
        <v/>
      </c>
      <c r="E131" s="335" t="str">
        <f>IF('CLINs &amp; Ceiling Rates'!F133="","",'CLINs &amp; Ceiling Rates'!F133)</f>
        <v/>
      </c>
      <c r="F131" s="388">
        <f>'Labor Loading Matrix'!D1204</f>
        <v>0</v>
      </c>
      <c r="G131" s="389">
        <f>'CLINs &amp; Ceiling Rates'!P133</f>
        <v>0</v>
      </c>
      <c r="H131" s="389">
        <f t="shared" si="11"/>
        <v>0</v>
      </c>
      <c r="I131" s="96"/>
      <c r="J131" s="384">
        <f t="shared" si="12"/>
        <v>0</v>
      </c>
      <c r="K131" s="385">
        <f t="shared" si="13"/>
        <v>0</v>
      </c>
      <c r="L131" s="97"/>
      <c r="M131" s="373">
        <f t="shared" si="7"/>
        <v>0</v>
      </c>
      <c r="N131" s="374">
        <f t="shared" si="8"/>
        <v>0</v>
      </c>
      <c r="O131" s="374">
        <f t="shared" si="9"/>
        <v>0</v>
      </c>
      <c r="P131" s="374">
        <f t="shared" si="10"/>
        <v>0</v>
      </c>
    </row>
    <row r="132" spans="1:16" ht="15" hidden="1" customHeight="1" x14ac:dyDescent="0.25">
      <c r="A132" s="315">
        <f>'CLINs &amp; Ceiling Rates'!B134</f>
        <v>0</v>
      </c>
      <c r="B132" s="315">
        <f>'CLINs &amp; Ceiling Rates'!C134</f>
        <v>0</v>
      </c>
      <c r="C132" s="387" t="str">
        <f>'CLINs &amp; Ceiling Rates'!O134</f>
        <v/>
      </c>
      <c r="D132" s="335" t="str">
        <f>IF('CLINs &amp; Ceiling Rates'!E134="","",'CLINs &amp; Ceiling Rates'!E134)</f>
        <v/>
      </c>
      <c r="E132" s="335" t="str">
        <f>IF('CLINs &amp; Ceiling Rates'!F134="","",'CLINs &amp; Ceiling Rates'!F134)</f>
        <v/>
      </c>
      <c r="F132" s="388">
        <f>'Labor Loading Matrix'!D1205</f>
        <v>0</v>
      </c>
      <c r="G132" s="389">
        <f>'CLINs &amp; Ceiling Rates'!P134</f>
        <v>0</v>
      </c>
      <c r="H132" s="389">
        <f t="shared" si="11"/>
        <v>0</v>
      </c>
      <c r="I132" s="96"/>
      <c r="J132" s="384">
        <f t="shared" si="12"/>
        <v>0</v>
      </c>
      <c r="K132" s="385">
        <f t="shared" si="13"/>
        <v>0</v>
      </c>
      <c r="L132" s="97"/>
      <c r="M132" s="373">
        <f t="shared" si="7"/>
        <v>0</v>
      </c>
      <c r="N132" s="374">
        <f t="shared" si="8"/>
        <v>0</v>
      </c>
      <c r="O132" s="374">
        <f t="shared" si="9"/>
        <v>0</v>
      </c>
      <c r="P132" s="374">
        <f t="shared" si="10"/>
        <v>0</v>
      </c>
    </row>
    <row r="133" spans="1:16" ht="15" hidden="1" customHeight="1" x14ac:dyDescent="0.25">
      <c r="A133" s="315">
        <f>'CLINs &amp; Ceiling Rates'!B135</f>
        <v>0</v>
      </c>
      <c r="B133" s="315">
        <f>'CLINs &amp; Ceiling Rates'!C135</f>
        <v>0</v>
      </c>
      <c r="C133" s="387" t="str">
        <f>'CLINs &amp; Ceiling Rates'!O135</f>
        <v/>
      </c>
      <c r="D133" s="335" t="str">
        <f>IF('CLINs &amp; Ceiling Rates'!E135="","",'CLINs &amp; Ceiling Rates'!E135)</f>
        <v/>
      </c>
      <c r="E133" s="335" t="str">
        <f>IF('CLINs &amp; Ceiling Rates'!F135="","",'CLINs &amp; Ceiling Rates'!F135)</f>
        <v/>
      </c>
      <c r="F133" s="388">
        <f>'Labor Loading Matrix'!D1206</f>
        <v>0</v>
      </c>
      <c r="G133" s="389">
        <f>'CLINs &amp; Ceiling Rates'!P135</f>
        <v>0</v>
      </c>
      <c r="H133" s="389">
        <f t="shared" si="11"/>
        <v>0</v>
      </c>
      <c r="I133" s="96"/>
      <c r="J133" s="384">
        <f t="shared" si="12"/>
        <v>0</v>
      </c>
      <c r="K133" s="385">
        <f t="shared" si="13"/>
        <v>0</v>
      </c>
      <c r="L133" s="97"/>
      <c r="M133" s="373">
        <f t="shared" si="7"/>
        <v>0</v>
      </c>
      <c r="N133" s="374">
        <f t="shared" si="8"/>
        <v>0</v>
      </c>
      <c r="O133" s="374">
        <f t="shared" si="9"/>
        <v>0</v>
      </c>
      <c r="P133" s="374">
        <f t="shared" si="10"/>
        <v>0</v>
      </c>
    </row>
    <row r="134" spans="1:16" ht="15" hidden="1" customHeight="1" x14ac:dyDescent="0.25">
      <c r="A134" s="315">
        <f>'CLINs &amp; Ceiling Rates'!B136</f>
        <v>0</v>
      </c>
      <c r="B134" s="315">
        <f>'CLINs &amp; Ceiling Rates'!C136</f>
        <v>0</v>
      </c>
      <c r="C134" s="387" t="str">
        <f>'CLINs &amp; Ceiling Rates'!O136</f>
        <v/>
      </c>
      <c r="D134" s="335" t="str">
        <f>IF('CLINs &amp; Ceiling Rates'!E136="","",'CLINs &amp; Ceiling Rates'!E136)</f>
        <v/>
      </c>
      <c r="E134" s="335" t="str">
        <f>IF('CLINs &amp; Ceiling Rates'!F136="","",'CLINs &amp; Ceiling Rates'!F136)</f>
        <v/>
      </c>
      <c r="F134" s="388">
        <f>'Labor Loading Matrix'!D1207</f>
        <v>0</v>
      </c>
      <c r="G134" s="389">
        <f>'CLINs &amp; Ceiling Rates'!P136</f>
        <v>0</v>
      </c>
      <c r="H134" s="389">
        <f t="shared" si="11"/>
        <v>0</v>
      </c>
      <c r="I134" s="96"/>
      <c r="J134" s="384">
        <f t="shared" si="12"/>
        <v>0</v>
      </c>
      <c r="K134" s="385">
        <f t="shared" si="13"/>
        <v>0</v>
      </c>
      <c r="L134" s="97"/>
      <c r="M134" s="373">
        <f t="shared" ref="M134:M197" si="14">IF(D134&lt;&gt;"Subcontractor",F134/F$216, 0)</f>
        <v>0</v>
      </c>
      <c r="N134" s="374">
        <f t="shared" ref="N134:N197" si="15">IFERROR(IF(D134="Subcontractor",F134/F$216, 0),0)</f>
        <v>0</v>
      </c>
      <c r="O134" s="374">
        <f t="shared" ref="O134:O197" si="16">IFERROR(IF(D134&lt;&gt;"Subcontractor",$K134/$K$216, 0),0)</f>
        <v>0</v>
      </c>
      <c r="P134" s="374">
        <f t="shared" ref="P134:P197" si="17">IFERROR(IF(D134="Subcontractor",$K134/$K$216, 0),0)</f>
        <v>0</v>
      </c>
    </row>
    <row r="135" spans="1:16" ht="15" hidden="1" customHeight="1" x14ac:dyDescent="0.25">
      <c r="A135" s="315">
        <f>'CLINs &amp; Ceiling Rates'!B137</f>
        <v>0</v>
      </c>
      <c r="B135" s="315">
        <f>'CLINs &amp; Ceiling Rates'!C137</f>
        <v>0</v>
      </c>
      <c r="C135" s="387" t="str">
        <f>'CLINs &amp; Ceiling Rates'!O137</f>
        <v/>
      </c>
      <c r="D135" s="335" t="str">
        <f>IF('CLINs &amp; Ceiling Rates'!E137="","",'CLINs &amp; Ceiling Rates'!E137)</f>
        <v/>
      </c>
      <c r="E135" s="335" t="str">
        <f>IF('CLINs &amp; Ceiling Rates'!F137="","",'CLINs &amp; Ceiling Rates'!F137)</f>
        <v/>
      </c>
      <c r="F135" s="388">
        <f>'Labor Loading Matrix'!D1208</f>
        <v>0</v>
      </c>
      <c r="G135" s="389">
        <f>'CLINs &amp; Ceiling Rates'!P137</f>
        <v>0</v>
      </c>
      <c r="H135" s="389">
        <f t="shared" si="11"/>
        <v>0</v>
      </c>
      <c r="I135" s="96"/>
      <c r="J135" s="384">
        <f t="shared" si="12"/>
        <v>0</v>
      </c>
      <c r="K135" s="385">
        <f t="shared" si="13"/>
        <v>0</v>
      </c>
      <c r="L135" s="97"/>
      <c r="M135" s="373">
        <f t="shared" si="14"/>
        <v>0</v>
      </c>
      <c r="N135" s="374">
        <f t="shared" si="15"/>
        <v>0</v>
      </c>
      <c r="O135" s="374">
        <f t="shared" si="16"/>
        <v>0</v>
      </c>
      <c r="P135" s="374">
        <f t="shared" si="17"/>
        <v>0</v>
      </c>
    </row>
    <row r="136" spans="1:16" ht="15" hidden="1" customHeight="1" x14ac:dyDescent="0.25">
      <c r="A136" s="315">
        <f>'CLINs &amp; Ceiling Rates'!B138</f>
        <v>0</v>
      </c>
      <c r="B136" s="315">
        <f>'CLINs &amp; Ceiling Rates'!C138</f>
        <v>0</v>
      </c>
      <c r="C136" s="387" t="str">
        <f>'CLINs &amp; Ceiling Rates'!O138</f>
        <v/>
      </c>
      <c r="D136" s="335" t="str">
        <f>IF('CLINs &amp; Ceiling Rates'!E138="","",'CLINs &amp; Ceiling Rates'!E138)</f>
        <v/>
      </c>
      <c r="E136" s="335" t="str">
        <f>IF('CLINs &amp; Ceiling Rates'!F138="","",'CLINs &amp; Ceiling Rates'!F138)</f>
        <v/>
      </c>
      <c r="F136" s="388">
        <f>'Labor Loading Matrix'!D1209</f>
        <v>0</v>
      </c>
      <c r="G136" s="389">
        <f>'CLINs &amp; Ceiling Rates'!P138</f>
        <v>0</v>
      </c>
      <c r="H136" s="389">
        <f t="shared" si="11"/>
        <v>0</v>
      </c>
      <c r="I136" s="96"/>
      <c r="J136" s="384">
        <f t="shared" si="12"/>
        <v>0</v>
      </c>
      <c r="K136" s="385">
        <f t="shared" si="13"/>
        <v>0</v>
      </c>
      <c r="L136" s="97"/>
      <c r="M136" s="373">
        <f t="shared" si="14"/>
        <v>0</v>
      </c>
      <c r="N136" s="374">
        <f t="shared" si="15"/>
        <v>0</v>
      </c>
      <c r="O136" s="374">
        <f t="shared" si="16"/>
        <v>0</v>
      </c>
      <c r="P136" s="374">
        <f t="shared" si="17"/>
        <v>0</v>
      </c>
    </row>
    <row r="137" spans="1:16" ht="15" hidden="1" customHeight="1" x14ac:dyDescent="0.25">
      <c r="A137" s="315">
        <f>'CLINs &amp; Ceiling Rates'!B139</f>
        <v>0</v>
      </c>
      <c r="B137" s="315">
        <f>'CLINs &amp; Ceiling Rates'!C139</f>
        <v>0</v>
      </c>
      <c r="C137" s="387" t="str">
        <f>'CLINs &amp; Ceiling Rates'!O139</f>
        <v/>
      </c>
      <c r="D137" s="335" t="str">
        <f>IF('CLINs &amp; Ceiling Rates'!E139="","",'CLINs &amp; Ceiling Rates'!E139)</f>
        <v/>
      </c>
      <c r="E137" s="335" t="str">
        <f>IF('CLINs &amp; Ceiling Rates'!F139="","",'CLINs &amp; Ceiling Rates'!F139)</f>
        <v/>
      </c>
      <c r="F137" s="388">
        <f>'Labor Loading Matrix'!D1210</f>
        <v>0</v>
      </c>
      <c r="G137" s="389">
        <f>'CLINs &amp; Ceiling Rates'!P139</f>
        <v>0</v>
      </c>
      <c r="H137" s="389">
        <f t="shared" si="11"/>
        <v>0</v>
      </c>
      <c r="I137" s="96"/>
      <c r="J137" s="384">
        <f t="shared" si="12"/>
        <v>0</v>
      </c>
      <c r="K137" s="385">
        <f t="shared" si="13"/>
        <v>0</v>
      </c>
      <c r="L137" s="97"/>
      <c r="M137" s="373">
        <f t="shared" si="14"/>
        <v>0</v>
      </c>
      <c r="N137" s="374">
        <f t="shared" si="15"/>
        <v>0</v>
      </c>
      <c r="O137" s="374">
        <f t="shared" si="16"/>
        <v>0</v>
      </c>
      <c r="P137" s="374">
        <f t="shared" si="17"/>
        <v>0</v>
      </c>
    </row>
    <row r="138" spans="1:16" ht="15" hidden="1" customHeight="1" x14ac:dyDescent="0.25">
      <c r="A138" s="315">
        <f>'CLINs &amp; Ceiling Rates'!B140</f>
        <v>0</v>
      </c>
      <c r="B138" s="315">
        <f>'CLINs &amp; Ceiling Rates'!C140</f>
        <v>0</v>
      </c>
      <c r="C138" s="387" t="str">
        <f>'CLINs &amp; Ceiling Rates'!O140</f>
        <v/>
      </c>
      <c r="D138" s="335" t="str">
        <f>IF('CLINs &amp; Ceiling Rates'!E140="","",'CLINs &amp; Ceiling Rates'!E140)</f>
        <v/>
      </c>
      <c r="E138" s="335" t="str">
        <f>IF('CLINs &amp; Ceiling Rates'!F140="","",'CLINs &amp; Ceiling Rates'!F140)</f>
        <v/>
      </c>
      <c r="F138" s="388">
        <f>'Labor Loading Matrix'!D1211</f>
        <v>0</v>
      </c>
      <c r="G138" s="389">
        <f>'CLINs &amp; Ceiling Rates'!P140</f>
        <v>0</v>
      </c>
      <c r="H138" s="389">
        <f t="shared" si="11"/>
        <v>0</v>
      </c>
      <c r="I138" s="96"/>
      <c r="J138" s="384">
        <f t="shared" si="12"/>
        <v>0</v>
      </c>
      <c r="K138" s="385">
        <f t="shared" si="13"/>
        <v>0</v>
      </c>
      <c r="L138" s="97"/>
      <c r="M138" s="373">
        <f t="shared" si="14"/>
        <v>0</v>
      </c>
      <c r="N138" s="374">
        <f t="shared" si="15"/>
        <v>0</v>
      </c>
      <c r="O138" s="374">
        <f t="shared" si="16"/>
        <v>0</v>
      </c>
      <c r="P138" s="374">
        <f t="shared" si="17"/>
        <v>0</v>
      </c>
    </row>
    <row r="139" spans="1:16" ht="15" hidden="1" customHeight="1" x14ac:dyDescent="0.25">
      <c r="A139" s="315">
        <f>'CLINs &amp; Ceiling Rates'!B141</f>
        <v>0</v>
      </c>
      <c r="B139" s="315">
        <f>'CLINs &amp; Ceiling Rates'!C141</f>
        <v>0</v>
      </c>
      <c r="C139" s="387" t="str">
        <f>'CLINs &amp; Ceiling Rates'!O141</f>
        <v/>
      </c>
      <c r="D139" s="335" t="str">
        <f>IF('CLINs &amp; Ceiling Rates'!E141="","",'CLINs &amp; Ceiling Rates'!E141)</f>
        <v/>
      </c>
      <c r="E139" s="335" t="str">
        <f>IF('CLINs &amp; Ceiling Rates'!F141="","",'CLINs &amp; Ceiling Rates'!F141)</f>
        <v/>
      </c>
      <c r="F139" s="388">
        <f>'Labor Loading Matrix'!D1212</f>
        <v>0</v>
      </c>
      <c r="G139" s="389">
        <f>'CLINs &amp; Ceiling Rates'!P141</f>
        <v>0</v>
      </c>
      <c r="H139" s="389">
        <f t="shared" si="11"/>
        <v>0</v>
      </c>
      <c r="I139" s="96"/>
      <c r="J139" s="384">
        <f t="shared" si="12"/>
        <v>0</v>
      </c>
      <c r="K139" s="385">
        <f t="shared" si="13"/>
        <v>0</v>
      </c>
      <c r="L139" s="97"/>
      <c r="M139" s="373">
        <f t="shared" si="14"/>
        <v>0</v>
      </c>
      <c r="N139" s="374">
        <f t="shared" si="15"/>
        <v>0</v>
      </c>
      <c r="O139" s="374">
        <f t="shared" si="16"/>
        <v>0</v>
      </c>
      <c r="P139" s="374">
        <f t="shared" si="17"/>
        <v>0</v>
      </c>
    </row>
    <row r="140" spans="1:16" ht="15" hidden="1" customHeight="1" x14ac:dyDescent="0.25">
      <c r="A140" s="315">
        <f>'CLINs &amp; Ceiling Rates'!B142</f>
        <v>0</v>
      </c>
      <c r="B140" s="315">
        <f>'CLINs &amp; Ceiling Rates'!C142</f>
        <v>0</v>
      </c>
      <c r="C140" s="387" t="str">
        <f>'CLINs &amp; Ceiling Rates'!O142</f>
        <v/>
      </c>
      <c r="D140" s="335" t="str">
        <f>IF('CLINs &amp; Ceiling Rates'!E142="","",'CLINs &amp; Ceiling Rates'!E142)</f>
        <v/>
      </c>
      <c r="E140" s="335" t="str">
        <f>IF('CLINs &amp; Ceiling Rates'!F142="","",'CLINs &amp; Ceiling Rates'!F142)</f>
        <v/>
      </c>
      <c r="F140" s="388">
        <f>'Labor Loading Matrix'!D1213</f>
        <v>0</v>
      </c>
      <c r="G140" s="389">
        <f>'CLINs &amp; Ceiling Rates'!P142</f>
        <v>0</v>
      </c>
      <c r="H140" s="389">
        <f t="shared" si="11"/>
        <v>0</v>
      </c>
      <c r="I140" s="96"/>
      <c r="J140" s="384">
        <f t="shared" si="12"/>
        <v>0</v>
      </c>
      <c r="K140" s="385">
        <f t="shared" si="13"/>
        <v>0</v>
      </c>
      <c r="L140" s="97"/>
      <c r="M140" s="373">
        <f t="shared" si="14"/>
        <v>0</v>
      </c>
      <c r="N140" s="374">
        <f t="shared" si="15"/>
        <v>0</v>
      </c>
      <c r="O140" s="374">
        <f t="shared" si="16"/>
        <v>0</v>
      </c>
      <c r="P140" s="374">
        <f t="shared" si="17"/>
        <v>0</v>
      </c>
    </row>
    <row r="141" spans="1:16" ht="15" hidden="1" customHeight="1" x14ac:dyDescent="0.25">
      <c r="A141" s="315">
        <f>'CLINs &amp; Ceiling Rates'!B143</f>
        <v>0</v>
      </c>
      <c r="B141" s="315">
        <f>'CLINs &amp; Ceiling Rates'!C143</f>
        <v>0</v>
      </c>
      <c r="C141" s="387" t="str">
        <f>'CLINs &amp; Ceiling Rates'!O143</f>
        <v/>
      </c>
      <c r="D141" s="335" t="str">
        <f>IF('CLINs &amp; Ceiling Rates'!E143="","",'CLINs &amp; Ceiling Rates'!E143)</f>
        <v/>
      </c>
      <c r="E141" s="335" t="str">
        <f>IF('CLINs &amp; Ceiling Rates'!F143="","",'CLINs &amp; Ceiling Rates'!F143)</f>
        <v/>
      </c>
      <c r="F141" s="388">
        <f>'Labor Loading Matrix'!D1214</f>
        <v>0</v>
      </c>
      <c r="G141" s="389">
        <f>'CLINs &amp; Ceiling Rates'!P143</f>
        <v>0</v>
      </c>
      <c r="H141" s="389">
        <f t="shared" ref="H141:H153" si="18">ROUND(IFERROR(G141*F141,0),2)</f>
        <v>0</v>
      </c>
      <c r="I141" s="96"/>
      <c r="J141" s="384">
        <f t="shared" ref="J141:J153" si="19">ROUND((1-I141)*G141,2)</f>
        <v>0</v>
      </c>
      <c r="K141" s="385">
        <f t="shared" ref="K141:K153" si="20">IFERROR(ROUND(J141*F141,2),0)</f>
        <v>0</v>
      </c>
      <c r="L141" s="97"/>
      <c r="M141" s="373">
        <f t="shared" si="14"/>
        <v>0</v>
      </c>
      <c r="N141" s="374">
        <f t="shared" si="15"/>
        <v>0</v>
      </c>
      <c r="O141" s="374">
        <f t="shared" si="16"/>
        <v>0</v>
      </c>
      <c r="P141" s="374">
        <f t="shared" si="17"/>
        <v>0</v>
      </c>
    </row>
    <row r="142" spans="1:16" ht="15" hidden="1" customHeight="1" x14ac:dyDescent="0.25">
      <c r="A142" s="315">
        <f>'CLINs &amp; Ceiling Rates'!B144</f>
        <v>0</v>
      </c>
      <c r="B142" s="315">
        <f>'CLINs &amp; Ceiling Rates'!C144</f>
        <v>0</v>
      </c>
      <c r="C142" s="387" t="str">
        <f>'CLINs &amp; Ceiling Rates'!O144</f>
        <v/>
      </c>
      <c r="D142" s="335" t="str">
        <f>IF('CLINs &amp; Ceiling Rates'!E144="","",'CLINs &amp; Ceiling Rates'!E144)</f>
        <v/>
      </c>
      <c r="E142" s="335" t="str">
        <f>IF('CLINs &amp; Ceiling Rates'!F144="","",'CLINs &amp; Ceiling Rates'!F144)</f>
        <v/>
      </c>
      <c r="F142" s="388">
        <f>'Labor Loading Matrix'!D1215</f>
        <v>0</v>
      </c>
      <c r="G142" s="389">
        <f>'CLINs &amp; Ceiling Rates'!P144</f>
        <v>0</v>
      </c>
      <c r="H142" s="389">
        <f t="shared" si="18"/>
        <v>0</v>
      </c>
      <c r="I142" s="96"/>
      <c r="J142" s="384">
        <f t="shared" si="19"/>
        <v>0</v>
      </c>
      <c r="K142" s="385">
        <f t="shared" si="20"/>
        <v>0</v>
      </c>
      <c r="L142" s="97"/>
      <c r="M142" s="373">
        <f t="shared" si="14"/>
        <v>0</v>
      </c>
      <c r="N142" s="374">
        <f t="shared" si="15"/>
        <v>0</v>
      </c>
      <c r="O142" s="374">
        <f t="shared" si="16"/>
        <v>0</v>
      </c>
      <c r="P142" s="374">
        <f t="shared" si="17"/>
        <v>0</v>
      </c>
    </row>
    <row r="143" spans="1:16" ht="15" hidden="1" customHeight="1" x14ac:dyDescent="0.25">
      <c r="A143" s="315">
        <f>'CLINs &amp; Ceiling Rates'!B145</f>
        <v>0</v>
      </c>
      <c r="B143" s="315">
        <f>'CLINs &amp; Ceiling Rates'!C145</f>
        <v>0</v>
      </c>
      <c r="C143" s="387" t="str">
        <f>'CLINs &amp; Ceiling Rates'!O145</f>
        <v/>
      </c>
      <c r="D143" s="335" t="str">
        <f>IF('CLINs &amp; Ceiling Rates'!E145="","",'CLINs &amp; Ceiling Rates'!E145)</f>
        <v/>
      </c>
      <c r="E143" s="335" t="str">
        <f>IF('CLINs &amp; Ceiling Rates'!F145="","",'CLINs &amp; Ceiling Rates'!F145)</f>
        <v/>
      </c>
      <c r="F143" s="388">
        <f>'Labor Loading Matrix'!D1216</f>
        <v>0</v>
      </c>
      <c r="G143" s="389">
        <f>'CLINs &amp; Ceiling Rates'!P145</f>
        <v>0</v>
      </c>
      <c r="H143" s="389">
        <f t="shared" si="18"/>
        <v>0</v>
      </c>
      <c r="I143" s="96"/>
      <c r="J143" s="384">
        <f t="shared" si="19"/>
        <v>0</v>
      </c>
      <c r="K143" s="385">
        <f t="shared" si="20"/>
        <v>0</v>
      </c>
      <c r="L143" s="97"/>
      <c r="M143" s="373">
        <f t="shared" si="14"/>
        <v>0</v>
      </c>
      <c r="N143" s="374">
        <f t="shared" si="15"/>
        <v>0</v>
      </c>
      <c r="O143" s="374">
        <f t="shared" si="16"/>
        <v>0</v>
      </c>
      <c r="P143" s="374">
        <f t="shared" si="17"/>
        <v>0</v>
      </c>
    </row>
    <row r="144" spans="1:16" ht="15" hidden="1" customHeight="1" x14ac:dyDescent="0.25">
      <c r="A144" s="315">
        <f>'CLINs &amp; Ceiling Rates'!B146</f>
        <v>0</v>
      </c>
      <c r="B144" s="315">
        <f>'CLINs &amp; Ceiling Rates'!C146</f>
        <v>0</v>
      </c>
      <c r="C144" s="387" t="str">
        <f>'CLINs &amp; Ceiling Rates'!O146</f>
        <v/>
      </c>
      <c r="D144" s="335" t="str">
        <f>IF('CLINs &amp; Ceiling Rates'!E146="","",'CLINs &amp; Ceiling Rates'!E146)</f>
        <v/>
      </c>
      <c r="E144" s="335" t="str">
        <f>IF('CLINs &amp; Ceiling Rates'!F146="","",'CLINs &amp; Ceiling Rates'!F146)</f>
        <v/>
      </c>
      <c r="F144" s="388">
        <f>'Labor Loading Matrix'!D1217</f>
        <v>0</v>
      </c>
      <c r="G144" s="389">
        <f>'CLINs &amp; Ceiling Rates'!P146</f>
        <v>0</v>
      </c>
      <c r="H144" s="389">
        <f t="shared" si="18"/>
        <v>0</v>
      </c>
      <c r="I144" s="96"/>
      <c r="J144" s="384">
        <f t="shared" si="19"/>
        <v>0</v>
      </c>
      <c r="K144" s="385">
        <f t="shared" si="20"/>
        <v>0</v>
      </c>
      <c r="L144" s="97"/>
      <c r="M144" s="373">
        <f t="shared" si="14"/>
        <v>0</v>
      </c>
      <c r="N144" s="374">
        <f t="shared" si="15"/>
        <v>0</v>
      </c>
      <c r="O144" s="374">
        <f t="shared" si="16"/>
        <v>0</v>
      </c>
      <c r="P144" s="374">
        <f t="shared" si="17"/>
        <v>0</v>
      </c>
    </row>
    <row r="145" spans="1:16" ht="15" hidden="1" customHeight="1" x14ac:dyDescent="0.25">
      <c r="A145" s="315">
        <f>'CLINs &amp; Ceiling Rates'!B147</f>
        <v>0</v>
      </c>
      <c r="B145" s="315">
        <f>'CLINs &amp; Ceiling Rates'!C147</f>
        <v>0</v>
      </c>
      <c r="C145" s="387" t="str">
        <f>'CLINs &amp; Ceiling Rates'!O147</f>
        <v/>
      </c>
      <c r="D145" s="335" t="str">
        <f>IF('CLINs &amp; Ceiling Rates'!E147="","",'CLINs &amp; Ceiling Rates'!E147)</f>
        <v/>
      </c>
      <c r="E145" s="335" t="str">
        <f>IF('CLINs &amp; Ceiling Rates'!F147="","",'CLINs &amp; Ceiling Rates'!F147)</f>
        <v/>
      </c>
      <c r="F145" s="388">
        <f>'Labor Loading Matrix'!D1218</f>
        <v>0</v>
      </c>
      <c r="G145" s="389">
        <f>'CLINs &amp; Ceiling Rates'!P147</f>
        <v>0</v>
      </c>
      <c r="H145" s="389">
        <f t="shared" si="18"/>
        <v>0</v>
      </c>
      <c r="I145" s="96"/>
      <c r="J145" s="384">
        <f t="shared" si="19"/>
        <v>0</v>
      </c>
      <c r="K145" s="385">
        <f t="shared" si="20"/>
        <v>0</v>
      </c>
      <c r="L145" s="97"/>
      <c r="M145" s="373">
        <f t="shared" si="14"/>
        <v>0</v>
      </c>
      <c r="N145" s="374">
        <f t="shared" si="15"/>
        <v>0</v>
      </c>
      <c r="O145" s="374">
        <f t="shared" si="16"/>
        <v>0</v>
      </c>
      <c r="P145" s="374">
        <f t="shared" si="17"/>
        <v>0</v>
      </c>
    </row>
    <row r="146" spans="1:16" ht="15" hidden="1" customHeight="1" x14ac:dyDescent="0.25">
      <c r="A146" s="315">
        <f>'CLINs &amp; Ceiling Rates'!B148</f>
        <v>0</v>
      </c>
      <c r="B146" s="315">
        <f>'CLINs &amp; Ceiling Rates'!C148</f>
        <v>0</v>
      </c>
      <c r="C146" s="387" t="str">
        <f>'CLINs &amp; Ceiling Rates'!O148</f>
        <v/>
      </c>
      <c r="D146" s="335" t="str">
        <f>IF('CLINs &amp; Ceiling Rates'!E148="","",'CLINs &amp; Ceiling Rates'!E148)</f>
        <v/>
      </c>
      <c r="E146" s="335" t="str">
        <f>IF('CLINs &amp; Ceiling Rates'!F148="","",'CLINs &amp; Ceiling Rates'!F148)</f>
        <v/>
      </c>
      <c r="F146" s="388">
        <f>'Labor Loading Matrix'!D1219</f>
        <v>0</v>
      </c>
      <c r="G146" s="389">
        <f>'CLINs &amp; Ceiling Rates'!P148</f>
        <v>0</v>
      </c>
      <c r="H146" s="389">
        <f t="shared" si="18"/>
        <v>0</v>
      </c>
      <c r="I146" s="96"/>
      <c r="J146" s="384">
        <f t="shared" si="19"/>
        <v>0</v>
      </c>
      <c r="K146" s="385">
        <f t="shared" si="20"/>
        <v>0</v>
      </c>
      <c r="L146" s="97"/>
      <c r="M146" s="373">
        <f t="shared" si="14"/>
        <v>0</v>
      </c>
      <c r="N146" s="374">
        <f t="shared" si="15"/>
        <v>0</v>
      </c>
      <c r="O146" s="374">
        <f t="shared" si="16"/>
        <v>0</v>
      </c>
      <c r="P146" s="374">
        <f t="shared" si="17"/>
        <v>0</v>
      </c>
    </row>
    <row r="147" spans="1:16" ht="15" hidden="1" customHeight="1" x14ac:dyDescent="0.25">
      <c r="A147" s="315">
        <f>'CLINs &amp; Ceiling Rates'!B149</f>
        <v>0</v>
      </c>
      <c r="B147" s="315">
        <f>'CLINs &amp; Ceiling Rates'!C149</f>
        <v>0</v>
      </c>
      <c r="C147" s="387" t="str">
        <f>'CLINs &amp; Ceiling Rates'!O149</f>
        <v/>
      </c>
      <c r="D147" s="335" t="str">
        <f>IF('CLINs &amp; Ceiling Rates'!E149="","",'CLINs &amp; Ceiling Rates'!E149)</f>
        <v/>
      </c>
      <c r="E147" s="335" t="str">
        <f>IF('CLINs &amp; Ceiling Rates'!F149="","",'CLINs &amp; Ceiling Rates'!F149)</f>
        <v/>
      </c>
      <c r="F147" s="388">
        <f>'Labor Loading Matrix'!D1220</f>
        <v>0</v>
      </c>
      <c r="G147" s="389">
        <f>'CLINs &amp; Ceiling Rates'!P149</f>
        <v>0</v>
      </c>
      <c r="H147" s="389">
        <f t="shared" si="18"/>
        <v>0</v>
      </c>
      <c r="I147" s="96"/>
      <c r="J147" s="384">
        <f t="shared" si="19"/>
        <v>0</v>
      </c>
      <c r="K147" s="385">
        <f t="shared" si="20"/>
        <v>0</v>
      </c>
      <c r="L147" s="97"/>
      <c r="M147" s="373">
        <f t="shared" si="14"/>
        <v>0</v>
      </c>
      <c r="N147" s="374">
        <f t="shared" si="15"/>
        <v>0</v>
      </c>
      <c r="O147" s="374">
        <f t="shared" si="16"/>
        <v>0</v>
      </c>
      <c r="P147" s="374">
        <f t="shared" si="17"/>
        <v>0</v>
      </c>
    </row>
    <row r="148" spans="1:16" ht="15" hidden="1" customHeight="1" x14ac:dyDescent="0.25">
      <c r="A148" s="315">
        <f>'CLINs &amp; Ceiling Rates'!B150</f>
        <v>0</v>
      </c>
      <c r="B148" s="315">
        <f>'CLINs &amp; Ceiling Rates'!C150</f>
        <v>0</v>
      </c>
      <c r="C148" s="387" t="str">
        <f>'CLINs &amp; Ceiling Rates'!O150</f>
        <v/>
      </c>
      <c r="D148" s="335" t="str">
        <f>IF('CLINs &amp; Ceiling Rates'!E150="","",'CLINs &amp; Ceiling Rates'!E150)</f>
        <v/>
      </c>
      <c r="E148" s="335" t="str">
        <f>IF('CLINs &amp; Ceiling Rates'!F150="","",'CLINs &amp; Ceiling Rates'!F150)</f>
        <v/>
      </c>
      <c r="F148" s="388">
        <f>'Labor Loading Matrix'!D1221</f>
        <v>0</v>
      </c>
      <c r="G148" s="389">
        <f>'CLINs &amp; Ceiling Rates'!P150</f>
        <v>0</v>
      </c>
      <c r="H148" s="389">
        <f t="shared" si="18"/>
        <v>0</v>
      </c>
      <c r="I148" s="96"/>
      <c r="J148" s="384">
        <f t="shared" si="19"/>
        <v>0</v>
      </c>
      <c r="K148" s="385">
        <f t="shared" si="20"/>
        <v>0</v>
      </c>
      <c r="L148" s="97"/>
      <c r="M148" s="373">
        <f t="shared" si="14"/>
        <v>0</v>
      </c>
      <c r="N148" s="374">
        <f t="shared" si="15"/>
        <v>0</v>
      </c>
      <c r="O148" s="374">
        <f t="shared" si="16"/>
        <v>0</v>
      </c>
      <c r="P148" s="374">
        <f t="shared" si="17"/>
        <v>0</v>
      </c>
    </row>
    <row r="149" spans="1:16" ht="15" hidden="1" customHeight="1" x14ac:dyDescent="0.25">
      <c r="A149" s="315">
        <f>'CLINs &amp; Ceiling Rates'!B151</f>
        <v>0</v>
      </c>
      <c r="B149" s="315">
        <f>'CLINs &amp; Ceiling Rates'!C151</f>
        <v>0</v>
      </c>
      <c r="C149" s="387" t="str">
        <f>'CLINs &amp; Ceiling Rates'!O151</f>
        <v/>
      </c>
      <c r="D149" s="335" t="str">
        <f>IF('CLINs &amp; Ceiling Rates'!E151="","",'CLINs &amp; Ceiling Rates'!E151)</f>
        <v/>
      </c>
      <c r="E149" s="335" t="str">
        <f>IF('CLINs &amp; Ceiling Rates'!F151="","",'CLINs &amp; Ceiling Rates'!F151)</f>
        <v/>
      </c>
      <c r="F149" s="388">
        <f>'Labor Loading Matrix'!D1222</f>
        <v>0</v>
      </c>
      <c r="G149" s="389">
        <f>'CLINs &amp; Ceiling Rates'!P151</f>
        <v>0</v>
      </c>
      <c r="H149" s="389">
        <f t="shared" si="18"/>
        <v>0</v>
      </c>
      <c r="I149" s="96"/>
      <c r="J149" s="384">
        <f t="shared" si="19"/>
        <v>0</v>
      </c>
      <c r="K149" s="385">
        <f t="shared" si="20"/>
        <v>0</v>
      </c>
      <c r="L149" s="97"/>
      <c r="M149" s="373">
        <f t="shared" si="14"/>
        <v>0</v>
      </c>
      <c r="N149" s="374">
        <f t="shared" si="15"/>
        <v>0</v>
      </c>
      <c r="O149" s="374">
        <f t="shared" si="16"/>
        <v>0</v>
      </c>
      <c r="P149" s="374">
        <f t="shared" si="17"/>
        <v>0</v>
      </c>
    </row>
    <row r="150" spans="1:16" ht="15" hidden="1" customHeight="1" x14ac:dyDescent="0.25">
      <c r="A150" s="315">
        <f>'CLINs &amp; Ceiling Rates'!B152</f>
        <v>0</v>
      </c>
      <c r="B150" s="315">
        <f>'CLINs &amp; Ceiling Rates'!C152</f>
        <v>0</v>
      </c>
      <c r="C150" s="387" t="str">
        <f>'CLINs &amp; Ceiling Rates'!O152</f>
        <v/>
      </c>
      <c r="D150" s="335" t="str">
        <f>IF('CLINs &amp; Ceiling Rates'!E152="","",'CLINs &amp; Ceiling Rates'!E152)</f>
        <v/>
      </c>
      <c r="E150" s="335" t="str">
        <f>IF('CLINs &amp; Ceiling Rates'!F152="","",'CLINs &amp; Ceiling Rates'!F152)</f>
        <v/>
      </c>
      <c r="F150" s="388">
        <f>'Labor Loading Matrix'!D1223</f>
        <v>0</v>
      </c>
      <c r="G150" s="389">
        <f>'CLINs &amp; Ceiling Rates'!P152</f>
        <v>0</v>
      </c>
      <c r="H150" s="389">
        <f t="shared" si="18"/>
        <v>0</v>
      </c>
      <c r="I150" s="96"/>
      <c r="J150" s="384">
        <f t="shared" si="19"/>
        <v>0</v>
      </c>
      <c r="K150" s="385">
        <f t="shared" si="20"/>
        <v>0</v>
      </c>
      <c r="L150" s="97"/>
      <c r="M150" s="373">
        <f t="shared" si="14"/>
        <v>0</v>
      </c>
      <c r="N150" s="374">
        <f t="shared" si="15"/>
        <v>0</v>
      </c>
      <c r="O150" s="374">
        <f t="shared" si="16"/>
        <v>0</v>
      </c>
      <c r="P150" s="374">
        <f t="shared" si="17"/>
        <v>0</v>
      </c>
    </row>
    <row r="151" spans="1:16" ht="15" hidden="1" customHeight="1" x14ac:dyDescent="0.25">
      <c r="A151" s="315">
        <f>'CLINs &amp; Ceiling Rates'!B153</f>
        <v>0</v>
      </c>
      <c r="B151" s="315">
        <f>'CLINs &amp; Ceiling Rates'!C153</f>
        <v>0</v>
      </c>
      <c r="C151" s="387" t="str">
        <f>'CLINs &amp; Ceiling Rates'!O153</f>
        <v/>
      </c>
      <c r="D151" s="335" t="str">
        <f>IF('CLINs &amp; Ceiling Rates'!E153="","",'CLINs &amp; Ceiling Rates'!E153)</f>
        <v/>
      </c>
      <c r="E151" s="335" t="str">
        <f>IF('CLINs &amp; Ceiling Rates'!F153="","",'CLINs &amp; Ceiling Rates'!F153)</f>
        <v/>
      </c>
      <c r="F151" s="388">
        <f>'Labor Loading Matrix'!D1224</f>
        <v>0</v>
      </c>
      <c r="G151" s="389">
        <f>'CLINs &amp; Ceiling Rates'!P153</f>
        <v>0</v>
      </c>
      <c r="H151" s="389">
        <f t="shared" si="18"/>
        <v>0</v>
      </c>
      <c r="I151" s="96"/>
      <c r="J151" s="384">
        <f t="shared" si="19"/>
        <v>0</v>
      </c>
      <c r="K151" s="385">
        <f t="shared" si="20"/>
        <v>0</v>
      </c>
      <c r="L151" s="97"/>
      <c r="M151" s="373">
        <f t="shared" si="14"/>
        <v>0</v>
      </c>
      <c r="N151" s="374">
        <f t="shared" si="15"/>
        <v>0</v>
      </c>
      <c r="O151" s="374">
        <f t="shared" si="16"/>
        <v>0</v>
      </c>
      <c r="P151" s="374">
        <f t="shared" si="17"/>
        <v>0</v>
      </c>
    </row>
    <row r="152" spans="1:16" ht="15" hidden="1" customHeight="1" x14ac:dyDescent="0.25">
      <c r="A152" s="315">
        <f>'CLINs &amp; Ceiling Rates'!B154</f>
        <v>0</v>
      </c>
      <c r="B152" s="315">
        <f>'CLINs &amp; Ceiling Rates'!C154</f>
        <v>0</v>
      </c>
      <c r="C152" s="387" t="str">
        <f>'CLINs &amp; Ceiling Rates'!O154</f>
        <v/>
      </c>
      <c r="D152" s="335" t="str">
        <f>IF('CLINs &amp; Ceiling Rates'!E154="","",'CLINs &amp; Ceiling Rates'!E154)</f>
        <v/>
      </c>
      <c r="E152" s="335" t="str">
        <f>IF('CLINs &amp; Ceiling Rates'!F154="","",'CLINs &amp; Ceiling Rates'!F154)</f>
        <v/>
      </c>
      <c r="F152" s="388">
        <f>'Labor Loading Matrix'!D1225</f>
        <v>0</v>
      </c>
      <c r="G152" s="389">
        <f>'CLINs &amp; Ceiling Rates'!P154</f>
        <v>0</v>
      </c>
      <c r="H152" s="389">
        <f t="shared" si="18"/>
        <v>0</v>
      </c>
      <c r="I152" s="96"/>
      <c r="J152" s="384">
        <f t="shared" si="19"/>
        <v>0</v>
      </c>
      <c r="K152" s="385">
        <f t="shared" si="20"/>
        <v>0</v>
      </c>
      <c r="L152" s="97"/>
      <c r="M152" s="373">
        <f t="shared" si="14"/>
        <v>0</v>
      </c>
      <c r="N152" s="374">
        <f t="shared" si="15"/>
        <v>0</v>
      </c>
      <c r="O152" s="374">
        <f t="shared" si="16"/>
        <v>0</v>
      </c>
      <c r="P152" s="374">
        <f t="shared" si="17"/>
        <v>0</v>
      </c>
    </row>
    <row r="153" spans="1:16" ht="15" hidden="1" customHeight="1" x14ac:dyDescent="0.25">
      <c r="A153" s="315">
        <f>'CLINs &amp; Ceiling Rates'!B155</f>
        <v>0</v>
      </c>
      <c r="B153" s="315">
        <f>'CLINs &amp; Ceiling Rates'!C155</f>
        <v>0</v>
      </c>
      <c r="C153" s="387" t="str">
        <f>'CLINs &amp; Ceiling Rates'!O155</f>
        <v/>
      </c>
      <c r="D153" s="335" t="str">
        <f>IF('CLINs &amp; Ceiling Rates'!E155="","",'CLINs &amp; Ceiling Rates'!E155)</f>
        <v/>
      </c>
      <c r="E153" s="335" t="str">
        <f>IF('CLINs &amp; Ceiling Rates'!F155="","",'CLINs &amp; Ceiling Rates'!F155)</f>
        <v/>
      </c>
      <c r="F153" s="388">
        <f>'Labor Loading Matrix'!D1226</f>
        <v>0</v>
      </c>
      <c r="G153" s="389">
        <f>'CLINs &amp; Ceiling Rates'!P155</f>
        <v>0</v>
      </c>
      <c r="H153" s="389">
        <f t="shared" si="18"/>
        <v>0</v>
      </c>
      <c r="I153" s="96"/>
      <c r="J153" s="384">
        <f t="shared" si="19"/>
        <v>0</v>
      </c>
      <c r="K153" s="385">
        <f t="shared" si="20"/>
        <v>0</v>
      </c>
      <c r="L153" s="97"/>
      <c r="M153" s="373">
        <f t="shared" si="14"/>
        <v>0</v>
      </c>
      <c r="N153" s="374">
        <f t="shared" si="15"/>
        <v>0</v>
      </c>
      <c r="O153" s="374">
        <f t="shared" si="16"/>
        <v>0</v>
      </c>
      <c r="P153" s="374">
        <f t="shared" si="17"/>
        <v>0</v>
      </c>
    </row>
    <row r="154" spans="1:16" ht="15" hidden="1" customHeight="1" x14ac:dyDescent="0.25">
      <c r="A154" s="315">
        <f>'CLINs &amp; Ceiling Rates'!B156</f>
        <v>0</v>
      </c>
      <c r="B154" s="315">
        <f>'CLINs &amp; Ceiling Rates'!C156</f>
        <v>0</v>
      </c>
      <c r="C154" s="387" t="str">
        <f>'CLINs &amp; Ceiling Rates'!O156</f>
        <v/>
      </c>
      <c r="D154" s="335" t="str">
        <f>IF('CLINs &amp; Ceiling Rates'!E156="","",'CLINs &amp; Ceiling Rates'!E156)</f>
        <v/>
      </c>
      <c r="E154" s="335" t="str">
        <f>IF('CLINs &amp; Ceiling Rates'!F156="","",'CLINs &amp; Ceiling Rates'!F156)</f>
        <v/>
      </c>
      <c r="F154" s="388">
        <f>'Labor Loading Matrix'!D1227</f>
        <v>0</v>
      </c>
      <c r="G154" s="389">
        <f>'CLINs &amp; Ceiling Rates'!P156</f>
        <v>0</v>
      </c>
      <c r="H154" s="389">
        <f t="shared" ref="H154:H174" si="21">ROUND(IFERROR(G154*F154,0),2)</f>
        <v>0</v>
      </c>
      <c r="I154" s="96"/>
      <c r="J154" s="384">
        <f t="shared" ref="J154:J174" si="22">ROUND((1-I154)*G154,2)</f>
        <v>0</v>
      </c>
      <c r="K154" s="385">
        <f t="shared" ref="K154:K174" si="23">IFERROR(ROUND(J154*F154,2),0)</f>
        <v>0</v>
      </c>
      <c r="L154" s="97"/>
      <c r="M154" s="373">
        <f t="shared" si="14"/>
        <v>0</v>
      </c>
      <c r="N154" s="374">
        <f t="shared" si="15"/>
        <v>0</v>
      </c>
      <c r="O154" s="374">
        <f t="shared" si="16"/>
        <v>0</v>
      </c>
      <c r="P154" s="374">
        <f t="shared" si="17"/>
        <v>0</v>
      </c>
    </row>
    <row r="155" spans="1:16" ht="15" hidden="1" customHeight="1" x14ac:dyDescent="0.25">
      <c r="A155" s="315">
        <f>'CLINs &amp; Ceiling Rates'!B157</f>
        <v>0</v>
      </c>
      <c r="B155" s="315">
        <f>'CLINs &amp; Ceiling Rates'!C157</f>
        <v>0</v>
      </c>
      <c r="C155" s="387" t="str">
        <f>'CLINs &amp; Ceiling Rates'!O157</f>
        <v/>
      </c>
      <c r="D155" s="335" t="str">
        <f>IF('CLINs &amp; Ceiling Rates'!E157="","",'CLINs &amp; Ceiling Rates'!E157)</f>
        <v/>
      </c>
      <c r="E155" s="335" t="str">
        <f>IF('CLINs &amp; Ceiling Rates'!F157="","",'CLINs &amp; Ceiling Rates'!F157)</f>
        <v/>
      </c>
      <c r="F155" s="388">
        <f>'Labor Loading Matrix'!D1228</f>
        <v>0</v>
      </c>
      <c r="G155" s="389">
        <f>'CLINs &amp; Ceiling Rates'!P157</f>
        <v>0</v>
      </c>
      <c r="H155" s="389">
        <f t="shared" si="21"/>
        <v>0</v>
      </c>
      <c r="I155" s="96"/>
      <c r="J155" s="384">
        <f t="shared" si="22"/>
        <v>0</v>
      </c>
      <c r="K155" s="385">
        <f t="shared" si="23"/>
        <v>0</v>
      </c>
      <c r="L155" s="97"/>
      <c r="M155" s="373">
        <f t="shared" si="14"/>
        <v>0</v>
      </c>
      <c r="N155" s="374">
        <f t="shared" si="15"/>
        <v>0</v>
      </c>
      <c r="O155" s="374">
        <f t="shared" si="16"/>
        <v>0</v>
      </c>
      <c r="P155" s="374">
        <f t="shared" si="17"/>
        <v>0</v>
      </c>
    </row>
    <row r="156" spans="1:16" ht="15" hidden="1" customHeight="1" x14ac:dyDescent="0.25">
      <c r="A156" s="315">
        <f>'CLINs &amp; Ceiling Rates'!B158</f>
        <v>0</v>
      </c>
      <c r="B156" s="315">
        <f>'CLINs &amp; Ceiling Rates'!C158</f>
        <v>0</v>
      </c>
      <c r="C156" s="387" t="str">
        <f>'CLINs &amp; Ceiling Rates'!O158</f>
        <v/>
      </c>
      <c r="D156" s="335" t="str">
        <f>IF('CLINs &amp; Ceiling Rates'!E158="","",'CLINs &amp; Ceiling Rates'!E158)</f>
        <v/>
      </c>
      <c r="E156" s="335" t="str">
        <f>IF('CLINs &amp; Ceiling Rates'!F158="","",'CLINs &amp; Ceiling Rates'!F158)</f>
        <v/>
      </c>
      <c r="F156" s="388">
        <f>'Labor Loading Matrix'!D1229</f>
        <v>0</v>
      </c>
      <c r="G156" s="389">
        <f>'CLINs &amp; Ceiling Rates'!P158</f>
        <v>0</v>
      </c>
      <c r="H156" s="389">
        <f t="shared" si="21"/>
        <v>0</v>
      </c>
      <c r="I156" s="96"/>
      <c r="J156" s="384">
        <f t="shared" si="22"/>
        <v>0</v>
      </c>
      <c r="K156" s="385">
        <f t="shared" si="23"/>
        <v>0</v>
      </c>
      <c r="L156" s="97"/>
      <c r="M156" s="373">
        <f t="shared" si="14"/>
        <v>0</v>
      </c>
      <c r="N156" s="374">
        <f t="shared" si="15"/>
        <v>0</v>
      </c>
      <c r="O156" s="374">
        <f t="shared" si="16"/>
        <v>0</v>
      </c>
      <c r="P156" s="374">
        <f t="shared" si="17"/>
        <v>0</v>
      </c>
    </row>
    <row r="157" spans="1:16" ht="15" hidden="1" customHeight="1" x14ac:dyDescent="0.25">
      <c r="A157" s="315">
        <f>'CLINs &amp; Ceiling Rates'!B159</f>
        <v>0</v>
      </c>
      <c r="B157" s="315">
        <f>'CLINs &amp; Ceiling Rates'!C159</f>
        <v>0</v>
      </c>
      <c r="C157" s="387" t="str">
        <f>'CLINs &amp; Ceiling Rates'!O159</f>
        <v/>
      </c>
      <c r="D157" s="335" t="str">
        <f>IF('CLINs &amp; Ceiling Rates'!E159="","",'CLINs &amp; Ceiling Rates'!E159)</f>
        <v/>
      </c>
      <c r="E157" s="335" t="str">
        <f>IF('CLINs &amp; Ceiling Rates'!F159="","",'CLINs &amp; Ceiling Rates'!F159)</f>
        <v/>
      </c>
      <c r="F157" s="388">
        <f>'Labor Loading Matrix'!D1230</f>
        <v>0</v>
      </c>
      <c r="G157" s="389">
        <f>'CLINs &amp; Ceiling Rates'!P159</f>
        <v>0</v>
      </c>
      <c r="H157" s="389">
        <f t="shared" si="21"/>
        <v>0</v>
      </c>
      <c r="I157" s="96"/>
      <c r="J157" s="384">
        <f t="shared" si="22"/>
        <v>0</v>
      </c>
      <c r="K157" s="385">
        <f t="shared" si="23"/>
        <v>0</v>
      </c>
      <c r="L157" s="97"/>
      <c r="M157" s="373">
        <f t="shared" si="14"/>
        <v>0</v>
      </c>
      <c r="N157" s="374">
        <f t="shared" si="15"/>
        <v>0</v>
      </c>
      <c r="O157" s="374">
        <f t="shared" si="16"/>
        <v>0</v>
      </c>
      <c r="P157" s="374">
        <f t="shared" si="17"/>
        <v>0</v>
      </c>
    </row>
    <row r="158" spans="1:16" ht="15" hidden="1" customHeight="1" x14ac:dyDescent="0.25">
      <c r="A158" s="315">
        <f>'CLINs &amp; Ceiling Rates'!B160</f>
        <v>0</v>
      </c>
      <c r="B158" s="315">
        <f>'CLINs &amp; Ceiling Rates'!C160</f>
        <v>0</v>
      </c>
      <c r="C158" s="387" t="str">
        <f>'CLINs &amp; Ceiling Rates'!O160</f>
        <v/>
      </c>
      <c r="D158" s="335" t="str">
        <f>IF('CLINs &amp; Ceiling Rates'!E160="","",'CLINs &amp; Ceiling Rates'!E160)</f>
        <v/>
      </c>
      <c r="E158" s="335" t="str">
        <f>IF('CLINs &amp; Ceiling Rates'!F160="","",'CLINs &amp; Ceiling Rates'!F160)</f>
        <v/>
      </c>
      <c r="F158" s="388">
        <f>'Labor Loading Matrix'!D1231</f>
        <v>0</v>
      </c>
      <c r="G158" s="389">
        <f>'CLINs &amp; Ceiling Rates'!P160</f>
        <v>0</v>
      </c>
      <c r="H158" s="389">
        <f t="shared" si="21"/>
        <v>0</v>
      </c>
      <c r="I158" s="96"/>
      <c r="J158" s="384">
        <f t="shared" si="22"/>
        <v>0</v>
      </c>
      <c r="K158" s="385">
        <f t="shared" si="23"/>
        <v>0</v>
      </c>
      <c r="L158" s="97"/>
      <c r="M158" s="373">
        <f t="shared" si="14"/>
        <v>0</v>
      </c>
      <c r="N158" s="374">
        <f t="shared" si="15"/>
        <v>0</v>
      </c>
      <c r="O158" s="374">
        <f t="shared" si="16"/>
        <v>0</v>
      </c>
      <c r="P158" s="374">
        <f t="shared" si="17"/>
        <v>0</v>
      </c>
    </row>
    <row r="159" spans="1:16" ht="15" hidden="1" customHeight="1" x14ac:dyDescent="0.25">
      <c r="A159" s="315">
        <f>'CLINs &amp; Ceiling Rates'!B161</f>
        <v>0</v>
      </c>
      <c r="B159" s="315">
        <f>'CLINs &amp; Ceiling Rates'!C161</f>
        <v>0</v>
      </c>
      <c r="C159" s="387" t="str">
        <f>'CLINs &amp; Ceiling Rates'!O161</f>
        <v/>
      </c>
      <c r="D159" s="335" t="str">
        <f>IF('CLINs &amp; Ceiling Rates'!E161="","",'CLINs &amp; Ceiling Rates'!E161)</f>
        <v/>
      </c>
      <c r="E159" s="335" t="str">
        <f>IF('CLINs &amp; Ceiling Rates'!F161="","",'CLINs &amp; Ceiling Rates'!F161)</f>
        <v/>
      </c>
      <c r="F159" s="388">
        <f>'Labor Loading Matrix'!D1232</f>
        <v>0</v>
      </c>
      <c r="G159" s="389">
        <f>'CLINs &amp; Ceiling Rates'!P161</f>
        <v>0</v>
      </c>
      <c r="H159" s="389">
        <f t="shared" si="21"/>
        <v>0</v>
      </c>
      <c r="I159" s="96"/>
      <c r="J159" s="384">
        <f t="shared" si="22"/>
        <v>0</v>
      </c>
      <c r="K159" s="385">
        <f t="shared" si="23"/>
        <v>0</v>
      </c>
      <c r="L159" s="97"/>
      <c r="M159" s="373">
        <f t="shared" si="14"/>
        <v>0</v>
      </c>
      <c r="N159" s="374">
        <f t="shared" si="15"/>
        <v>0</v>
      </c>
      <c r="O159" s="374">
        <f t="shared" si="16"/>
        <v>0</v>
      </c>
      <c r="P159" s="374">
        <f t="shared" si="17"/>
        <v>0</v>
      </c>
    </row>
    <row r="160" spans="1:16" ht="15" hidden="1" customHeight="1" x14ac:dyDescent="0.25">
      <c r="A160" s="315">
        <f>'CLINs &amp; Ceiling Rates'!B162</f>
        <v>0</v>
      </c>
      <c r="B160" s="315">
        <f>'CLINs &amp; Ceiling Rates'!C162</f>
        <v>0</v>
      </c>
      <c r="C160" s="387" t="str">
        <f>'CLINs &amp; Ceiling Rates'!O162</f>
        <v/>
      </c>
      <c r="D160" s="335" t="str">
        <f>IF('CLINs &amp; Ceiling Rates'!E162="","",'CLINs &amp; Ceiling Rates'!E162)</f>
        <v/>
      </c>
      <c r="E160" s="335" t="str">
        <f>IF('CLINs &amp; Ceiling Rates'!F162="","",'CLINs &amp; Ceiling Rates'!F162)</f>
        <v/>
      </c>
      <c r="F160" s="388">
        <f>'Labor Loading Matrix'!D1233</f>
        <v>0</v>
      </c>
      <c r="G160" s="389">
        <f>'CLINs &amp; Ceiling Rates'!P162</f>
        <v>0</v>
      </c>
      <c r="H160" s="389">
        <f t="shared" si="21"/>
        <v>0</v>
      </c>
      <c r="I160" s="96"/>
      <c r="J160" s="384">
        <f t="shared" si="22"/>
        <v>0</v>
      </c>
      <c r="K160" s="385">
        <f t="shared" si="23"/>
        <v>0</v>
      </c>
      <c r="L160" s="97"/>
      <c r="M160" s="373">
        <f t="shared" si="14"/>
        <v>0</v>
      </c>
      <c r="N160" s="374">
        <f t="shared" si="15"/>
        <v>0</v>
      </c>
      <c r="O160" s="374">
        <f t="shared" si="16"/>
        <v>0</v>
      </c>
      <c r="P160" s="374">
        <f t="shared" si="17"/>
        <v>0</v>
      </c>
    </row>
    <row r="161" spans="1:16" ht="15" hidden="1" customHeight="1" x14ac:dyDescent="0.25">
      <c r="A161" s="315">
        <f>'CLINs &amp; Ceiling Rates'!B163</f>
        <v>0</v>
      </c>
      <c r="B161" s="315">
        <f>'CLINs &amp; Ceiling Rates'!C163</f>
        <v>0</v>
      </c>
      <c r="C161" s="387" t="str">
        <f>'CLINs &amp; Ceiling Rates'!O163</f>
        <v/>
      </c>
      <c r="D161" s="335" t="str">
        <f>IF('CLINs &amp; Ceiling Rates'!E163="","",'CLINs &amp; Ceiling Rates'!E163)</f>
        <v/>
      </c>
      <c r="E161" s="335" t="str">
        <f>IF('CLINs &amp; Ceiling Rates'!F163="","",'CLINs &amp; Ceiling Rates'!F163)</f>
        <v/>
      </c>
      <c r="F161" s="388">
        <f>'Labor Loading Matrix'!D1234</f>
        <v>0</v>
      </c>
      <c r="G161" s="389">
        <f>'CLINs &amp; Ceiling Rates'!P163</f>
        <v>0</v>
      </c>
      <c r="H161" s="389">
        <f t="shared" si="21"/>
        <v>0</v>
      </c>
      <c r="I161" s="96"/>
      <c r="J161" s="384">
        <f t="shared" si="22"/>
        <v>0</v>
      </c>
      <c r="K161" s="385">
        <f t="shared" si="23"/>
        <v>0</v>
      </c>
      <c r="L161" s="97"/>
      <c r="M161" s="373">
        <f t="shared" si="14"/>
        <v>0</v>
      </c>
      <c r="N161" s="374">
        <f t="shared" si="15"/>
        <v>0</v>
      </c>
      <c r="O161" s="374">
        <f t="shared" si="16"/>
        <v>0</v>
      </c>
      <c r="P161" s="374">
        <f t="shared" si="17"/>
        <v>0</v>
      </c>
    </row>
    <row r="162" spans="1:16" ht="15" hidden="1" customHeight="1" x14ac:dyDescent="0.25">
      <c r="A162" s="315">
        <f>'CLINs &amp; Ceiling Rates'!B164</f>
        <v>0</v>
      </c>
      <c r="B162" s="315">
        <f>'CLINs &amp; Ceiling Rates'!C164</f>
        <v>0</v>
      </c>
      <c r="C162" s="387" t="str">
        <f>'CLINs &amp; Ceiling Rates'!O164</f>
        <v/>
      </c>
      <c r="D162" s="335" t="str">
        <f>IF('CLINs &amp; Ceiling Rates'!E164="","",'CLINs &amp; Ceiling Rates'!E164)</f>
        <v/>
      </c>
      <c r="E162" s="335" t="str">
        <f>IF('CLINs &amp; Ceiling Rates'!F164="","",'CLINs &amp; Ceiling Rates'!F164)</f>
        <v/>
      </c>
      <c r="F162" s="388">
        <f>'Labor Loading Matrix'!D1235</f>
        <v>0</v>
      </c>
      <c r="G162" s="389">
        <f>'CLINs &amp; Ceiling Rates'!P164</f>
        <v>0</v>
      </c>
      <c r="H162" s="389">
        <f t="shared" si="21"/>
        <v>0</v>
      </c>
      <c r="I162" s="96"/>
      <c r="J162" s="384">
        <f t="shared" si="22"/>
        <v>0</v>
      </c>
      <c r="K162" s="385">
        <f t="shared" si="23"/>
        <v>0</v>
      </c>
      <c r="L162" s="97"/>
      <c r="M162" s="373">
        <f t="shared" si="14"/>
        <v>0</v>
      </c>
      <c r="N162" s="374">
        <f t="shared" si="15"/>
        <v>0</v>
      </c>
      <c r="O162" s="374">
        <f t="shared" si="16"/>
        <v>0</v>
      </c>
      <c r="P162" s="374">
        <f t="shared" si="17"/>
        <v>0</v>
      </c>
    </row>
    <row r="163" spans="1:16" ht="15" hidden="1" customHeight="1" x14ac:dyDescent="0.25">
      <c r="A163" s="315">
        <f>'CLINs &amp; Ceiling Rates'!B165</f>
        <v>0</v>
      </c>
      <c r="B163" s="315">
        <f>'CLINs &amp; Ceiling Rates'!C165</f>
        <v>0</v>
      </c>
      <c r="C163" s="387" t="str">
        <f>'CLINs &amp; Ceiling Rates'!O165</f>
        <v/>
      </c>
      <c r="D163" s="335" t="str">
        <f>IF('CLINs &amp; Ceiling Rates'!E165="","",'CLINs &amp; Ceiling Rates'!E165)</f>
        <v/>
      </c>
      <c r="E163" s="335" t="str">
        <f>IF('CLINs &amp; Ceiling Rates'!F165="","",'CLINs &amp; Ceiling Rates'!F165)</f>
        <v/>
      </c>
      <c r="F163" s="388">
        <f>'Labor Loading Matrix'!D1236</f>
        <v>0</v>
      </c>
      <c r="G163" s="389">
        <f>'CLINs &amp; Ceiling Rates'!P165</f>
        <v>0</v>
      </c>
      <c r="H163" s="389">
        <f t="shared" si="21"/>
        <v>0</v>
      </c>
      <c r="I163" s="96"/>
      <c r="J163" s="384">
        <f t="shared" si="22"/>
        <v>0</v>
      </c>
      <c r="K163" s="385">
        <f t="shared" si="23"/>
        <v>0</v>
      </c>
      <c r="L163" s="97"/>
      <c r="M163" s="373">
        <f t="shared" si="14"/>
        <v>0</v>
      </c>
      <c r="N163" s="374">
        <f t="shared" si="15"/>
        <v>0</v>
      </c>
      <c r="O163" s="374">
        <f t="shared" si="16"/>
        <v>0</v>
      </c>
      <c r="P163" s="374">
        <f t="shared" si="17"/>
        <v>0</v>
      </c>
    </row>
    <row r="164" spans="1:16" ht="15" hidden="1" customHeight="1" x14ac:dyDescent="0.25">
      <c r="A164" s="315">
        <f>'CLINs &amp; Ceiling Rates'!B166</f>
        <v>0</v>
      </c>
      <c r="B164" s="315">
        <f>'CLINs &amp; Ceiling Rates'!C166</f>
        <v>0</v>
      </c>
      <c r="C164" s="387" t="str">
        <f>'CLINs &amp; Ceiling Rates'!O166</f>
        <v/>
      </c>
      <c r="D164" s="335" t="str">
        <f>IF('CLINs &amp; Ceiling Rates'!E166="","",'CLINs &amp; Ceiling Rates'!E166)</f>
        <v/>
      </c>
      <c r="E164" s="335" t="str">
        <f>IF('CLINs &amp; Ceiling Rates'!F166="","",'CLINs &amp; Ceiling Rates'!F166)</f>
        <v/>
      </c>
      <c r="F164" s="388">
        <f>'Labor Loading Matrix'!D1237</f>
        <v>0</v>
      </c>
      <c r="G164" s="389">
        <f>'CLINs &amp; Ceiling Rates'!P166</f>
        <v>0</v>
      </c>
      <c r="H164" s="389">
        <f t="shared" si="21"/>
        <v>0</v>
      </c>
      <c r="I164" s="96"/>
      <c r="J164" s="384">
        <f t="shared" si="22"/>
        <v>0</v>
      </c>
      <c r="K164" s="385">
        <f t="shared" si="23"/>
        <v>0</v>
      </c>
      <c r="L164" s="97"/>
      <c r="M164" s="373">
        <f t="shared" si="14"/>
        <v>0</v>
      </c>
      <c r="N164" s="374">
        <f t="shared" si="15"/>
        <v>0</v>
      </c>
      <c r="O164" s="374">
        <f t="shared" si="16"/>
        <v>0</v>
      </c>
      <c r="P164" s="374">
        <f t="shared" si="17"/>
        <v>0</v>
      </c>
    </row>
    <row r="165" spans="1:16" ht="15" hidden="1" customHeight="1" x14ac:dyDescent="0.25">
      <c r="A165" s="315">
        <f>'CLINs &amp; Ceiling Rates'!B167</f>
        <v>0</v>
      </c>
      <c r="B165" s="315">
        <f>'CLINs &amp; Ceiling Rates'!C167</f>
        <v>0</v>
      </c>
      <c r="C165" s="387" t="str">
        <f>'CLINs &amp; Ceiling Rates'!O167</f>
        <v/>
      </c>
      <c r="D165" s="335" t="str">
        <f>IF('CLINs &amp; Ceiling Rates'!E167="","",'CLINs &amp; Ceiling Rates'!E167)</f>
        <v/>
      </c>
      <c r="E165" s="335" t="str">
        <f>IF('CLINs &amp; Ceiling Rates'!F167="","",'CLINs &amp; Ceiling Rates'!F167)</f>
        <v/>
      </c>
      <c r="F165" s="388">
        <f>'Labor Loading Matrix'!D1238</f>
        <v>0</v>
      </c>
      <c r="G165" s="389">
        <f>'CLINs &amp; Ceiling Rates'!P167</f>
        <v>0</v>
      </c>
      <c r="H165" s="389">
        <f t="shared" si="21"/>
        <v>0</v>
      </c>
      <c r="I165" s="96"/>
      <c r="J165" s="384">
        <f t="shared" si="22"/>
        <v>0</v>
      </c>
      <c r="K165" s="385">
        <f t="shared" si="23"/>
        <v>0</v>
      </c>
      <c r="L165" s="97"/>
      <c r="M165" s="373">
        <f t="shared" si="14"/>
        <v>0</v>
      </c>
      <c r="N165" s="374">
        <f t="shared" si="15"/>
        <v>0</v>
      </c>
      <c r="O165" s="374">
        <f t="shared" si="16"/>
        <v>0</v>
      </c>
      <c r="P165" s="374">
        <f t="shared" si="17"/>
        <v>0</v>
      </c>
    </row>
    <row r="166" spans="1:16" ht="15" hidden="1" customHeight="1" x14ac:dyDescent="0.25">
      <c r="A166" s="315">
        <f>'CLINs &amp; Ceiling Rates'!B168</f>
        <v>0</v>
      </c>
      <c r="B166" s="315">
        <f>'CLINs &amp; Ceiling Rates'!C168</f>
        <v>0</v>
      </c>
      <c r="C166" s="387" t="str">
        <f>'CLINs &amp; Ceiling Rates'!O168</f>
        <v/>
      </c>
      <c r="D166" s="335" t="str">
        <f>IF('CLINs &amp; Ceiling Rates'!E168="","",'CLINs &amp; Ceiling Rates'!E168)</f>
        <v/>
      </c>
      <c r="E166" s="335" t="str">
        <f>IF('CLINs &amp; Ceiling Rates'!F168="","",'CLINs &amp; Ceiling Rates'!F168)</f>
        <v/>
      </c>
      <c r="F166" s="388">
        <f>'Labor Loading Matrix'!D1239</f>
        <v>0</v>
      </c>
      <c r="G166" s="389">
        <f>'CLINs &amp; Ceiling Rates'!P168</f>
        <v>0</v>
      </c>
      <c r="H166" s="389">
        <f t="shared" si="21"/>
        <v>0</v>
      </c>
      <c r="I166" s="96"/>
      <c r="J166" s="384">
        <f t="shared" si="22"/>
        <v>0</v>
      </c>
      <c r="K166" s="385">
        <f t="shared" si="23"/>
        <v>0</v>
      </c>
      <c r="L166" s="97"/>
      <c r="M166" s="373">
        <f t="shared" si="14"/>
        <v>0</v>
      </c>
      <c r="N166" s="374">
        <f t="shared" si="15"/>
        <v>0</v>
      </c>
      <c r="O166" s="374">
        <f t="shared" si="16"/>
        <v>0</v>
      </c>
      <c r="P166" s="374">
        <f t="shared" si="17"/>
        <v>0</v>
      </c>
    </row>
    <row r="167" spans="1:16" ht="15" hidden="1" customHeight="1" x14ac:dyDescent="0.25">
      <c r="A167" s="315">
        <f>'CLINs &amp; Ceiling Rates'!B169</f>
        <v>0</v>
      </c>
      <c r="B167" s="315">
        <f>'CLINs &amp; Ceiling Rates'!C169</f>
        <v>0</v>
      </c>
      <c r="C167" s="387" t="str">
        <f>'CLINs &amp; Ceiling Rates'!O169</f>
        <v/>
      </c>
      <c r="D167" s="335" t="str">
        <f>IF('CLINs &amp; Ceiling Rates'!E169="","",'CLINs &amp; Ceiling Rates'!E169)</f>
        <v/>
      </c>
      <c r="E167" s="335" t="str">
        <f>IF('CLINs &amp; Ceiling Rates'!F169="","",'CLINs &amp; Ceiling Rates'!F169)</f>
        <v/>
      </c>
      <c r="F167" s="388">
        <f>'Labor Loading Matrix'!D1240</f>
        <v>0</v>
      </c>
      <c r="G167" s="389">
        <f>'CLINs &amp; Ceiling Rates'!P169</f>
        <v>0</v>
      </c>
      <c r="H167" s="389">
        <f t="shared" si="21"/>
        <v>0</v>
      </c>
      <c r="I167" s="96"/>
      <c r="J167" s="384">
        <f t="shared" si="22"/>
        <v>0</v>
      </c>
      <c r="K167" s="385">
        <f t="shared" si="23"/>
        <v>0</v>
      </c>
      <c r="L167" s="97"/>
      <c r="M167" s="373">
        <f t="shared" si="14"/>
        <v>0</v>
      </c>
      <c r="N167" s="374">
        <f t="shared" si="15"/>
        <v>0</v>
      </c>
      <c r="O167" s="374">
        <f t="shared" si="16"/>
        <v>0</v>
      </c>
      <c r="P167" s="374">
        <f t="shared" si="17"/>
        <v>0</v>
      </c>
    </row>
    <row r="168" spans="1:16" ht="15" hidden="1" customHeight="1" x14ac:dyDescent="0.25">
      <c r="A168" s="315">
        <f>'CLINs &amp; Ceiling Rates'!B170</f>
        <v>0</v>
      </c>
      <c r="B168" s="315">
        <f>'CLINs &amp; Ceiling Rates'!C170</f>
        <v>0</v>
      </c>
      <c r="C168" s="387" t="str">
        <f>'CLINs &amp; Ceiling Rates'!O170</f>
        <v/>
      </c>
      <c r="D168" s="335" t="str">
        <f>IF('CLINs &amp; Ceiling Rates'!E170="","",'CLINs &amp; Ceiling Rates'!E170)</f>
        <v/>
      </c>
      <c r="E168" s="335" t="str">
        <f>IF('CLINs &amp; Ceiling Rates'!F170="","",'CLINs &amp; Ceiling Rates'!F170)</f>
        <v/>
      </c>
      <c r="F168" s="388">
        <f>'Labor Loading Matrix'!D1241</f>
        <v>0</v>
      </c>
      <c r="G168" s="389">
        <f>'CLINs &amp; Ceiling Rates'!P170</f>
        <v>0</v>
      </c>
      <c r="H168" s="389">
        <f t="shared" si="21"/>
        <v>0</v>
      </c>
      <c r="I168" s="96"/>
      <c r="J168" s="384">
        <f t="shared" si="22"/>
        <v>0</v>
      </c>
      <c r="K168" s="385">
        <f t="shared" si="23"/>
        <v>0</v>
      </c>
      <c r="L168" s="97"/>
      <c r="M168" s="373">
        <f t="shared" si="14"/>
        <v>0</v>
      </c>
      <c r="N168" s="374">
        <f t="shared" si="15"/>
        <v>0</v>
      </c>
      <c r="O168" s="374">
        <f t="shared" si="16"/>
        <v>0</v>
      </c>
      <c r="P168" s="374">
        <f t="shared" si="17"/>
        <v>0</v>
      </c>
    </row>
    <row r="169" spans="1:16" ht="15" hidden="1" customHeight="1" x14ac:dyDescent="0.25">
      <c r="A169" s="315">
        <f>'CLINs &amp; Ceiling Rates'!B171</f>
        <v>0</v>
      </c>
      <c r="B169" s="315">
        <f>'CLINs &amp; Ceiling Rates'!C171</f>
        <v>0</v>
      </c>
      <c r="C169" s="387" t="str">
        <f>'CLINs &amp; Ceiling Rates'!O171</f>
        <v/>
      </c>
      <c r="D169" s="335" t="str">
        <f>IF('CLINs &amp; Ceiling Rates'!E171="","",'CLINs &amp; Ceiling Rates'!E171)</f>
        <v/>
      </c>
      <c r="E169" s="335" t="str">
        <f>IF('CLINs &amp; Ceiling Rates'!F171="","",'CLINs &amp; Ceiling Rates'!F171)</f>
        <v/>
      </c>
      <c r="F169" s="388">
        <f>'Labor Loading Matrix'!D1242</f>
        <v>0</v>
      </c>
      <c r="G169" s="389">
        <f>'CLINs &amp; Ceiling Rates'!P171</f>
        <v>0</v>
      </c>
      <c r="H169" s="389">
        <f t="shared" si="21"/>
        <v>0</v>
      </c>
      <c r="I169" s="96"/>
      <c r="J169" s="384">
        <f t="shared" si="22"/>
        <v>0</v>
      </c>
      <c r="K169" s="385">
        <f t="shared" si="23"/>
        <v>0</v>
      </c>
      <c r="L169" s="97"/>
      <c r="M169" s="373">
        <f t="shared" si="14"/>
        <v>0</v>
      </c>
      <c r="N169" s="374">
        <f t="shared" si="15"/>
        <v>0</v>
      </c>
      <c r="O169" s="374">
        <f t="shared" si="16"/>
        <v>0</v>
      </c>
      <c r="P169" s="374">
        <f t="shared" si="17"/>
        <v>0</v>
      </c>
    </row>
    <row r="170" spans="1:16" ht="15" hidden="1" customHeight="1" x14ac:dyDescent="0.25">
      <c r="A170" s="315">
        <f>'CLINs &amp; Ceiling Rates'!B172</f>
        <v>0</v>
      </c>
      <c r="B170" s="315">
        <f>'CLINs &amp; Ceiling Rates'!C172</f>
        <v>0</v>
      </c>
      <c r="C170" s="387" t="str">
        <f>'CLINs &amp; Ceiling Rates'!O172</f>
        <v/>
      </c>
      <c r="D170" s="335" t="str">
        <f>IF('CLINs &amp; Ceiling Rates'!E172="","",'CLINs &amp; Ceiling Rates'!E172)</f>
        <v/>
      </c>
      <c r="E170" s="335" t="str">
        <f>IF('CLINs &amp; Ceiling Rates'!F172="","",'CLINs &amp; Ceiling Rates'!F172)</f>
        <v/>
      </c>
      <c r="F170" s="388">
        <f>'Labor Loading Matrix'!D1243</f>
        <v>0</v>
      </c>
      <c r="G170" s="389">
        <f>'CLINs &amp; Ceiling Rates'!P172</f>
        <v>0</v>
      </c>
      <c r="H170" s="389">
        <f t="shared" si="21"/>
        <v>0</v>
      </c>
      <c r="I170" s="96"/>
      <c r="J170" s="384">
        <f t="shared" si="22"/>
        <v>0</v>
      </c>
      <c r="K170" s="385">
        <f t="shared" si="23"/>
        <v>0</v>
      </c>
      <c r="L170" s="97"/>
      <c r="M170" s="373">
        <f t="shared" si="14"/>
        <v>0</v>
      </c>
      <c r="N170" s="374">
        <f t="shared" si="15"/>
        <v>0</v>
      </c>
      <c r="O170" s="374">
        <f t="shared" si="16"/>
        <v>0</v>
      </c>
      <c r="P170" s="374">
        <f t="shared" si="17"/>
        <v>0</v>
      </c>
    </row>
    <row r="171" spans="1:16" ht="15" hidden="1" customHeight="1" x14ac:dyDescent="0.25">
      <c r="A171" s="315">
        <f>'CLINs &amp; Ceiling Rates'!B173</f>
        <v>0</v>
      </c>
      <c r="B171" s="315">
        <f>'CLINs &amp; Ceiling Rates'!C173</f>
        <v>0</v>
      </c>
      <c r="C171" s="387" t="str">
        <f>'CLINs &amp; Ceiling Rates'!O173</f>
        <v/>
      </c>
      <c r="D171" s="335" t="str">
        <f>IF('CLINs &amp; Ceiling Rates'!E173="","",'CLINs &amp; Ceiling Rates'!E173)</f>
        <v/>
      </c>
      <c r="E171" s="335" t="str">
        <f>IF('CLINs &amp; Ceiling Rates'!F173="","",'CLINs &amp; Ceiling Rates'!F173)</f>
        <v/>
      </c>
      <c r="F171" s="388">
        <f>'Labor Loading Matrix'!D1244</f>
        <v>0</v>
      </c>
      <c r="G171" s="389">
        <f>'CLINs &amp; Ceiling Rates'!P173</f>
        <v>0</v>
      </c>
      <c r="H171" s="389">
        <f t="shared" si="21"/>
        <v>0</v>
      </c>
      <c r="I171" s="96"/>
      <c r="J171" s="384">
        <f t="shared" si="22"/>
        <v>0</v>
      </c>
      <c r="K171" s="385">
        <f t="shared" si="23"/>
        <v>0</v>
      </c>
      <c r="L171" s="97"/>
      <c r="M171" s="373">
        <f t="shared" si="14"/>
        <v>0</v>
      </c>
      <c r="N171" s="374">
        <f t="shared" si="15"/>
        <v>0</v>
      </c>
      <c r="O171" s="374">
        <f t="shared" si="16"/>
        <v>0</v>
      </c>
      <c r="P171" s="374">
        <f t="shared" si="17"/>
        <v>0</v>
      </c>
    </row>
    <row r="172" spans="1:16" ht="15" hidden="1" customHeight="1" x14ac:dyDescent="0.25">
      <c r="A172" s="315">
        <f>'CLINs &amp; Ceiling Rates'!B174</f>
        <v>0</v>
      </c>
      <c r="B172" s="315">
        <f>'CLINs &amp; Ceiling Rates'!C174</f>
        <v>0</v>
      </c>
      <c r="C172" s="387" t="str">
        <f>'CLINs &amp; Ceiling Rates'!O174</f>
        <v/>
      </c>
      <c r="D172" s="335" t="str">
        <f>IF('CLINs &amp; Ceiling Rates'!E174="","",'CLINs &amp; Ceiling Rates'!E174)</f>
        <v/>
      </c>
      <c r="E172" s="335" t="str">
        <f>IF('CLINs &amp; Ceiling Rates'!F174="","",'CLINs &amp; Ceiling Rates'!F174)</f>
        <v/>
      </c>
      <c r="F172" s="388">
        <f>'Labor Loading Matrix'!D1245</f>
        <v>0</v>
      </c>
      <c r="G172" s="389">
        <f>'CLINs &amp; Ceiling Rates'!P174</f>
        <v>0</v>
      </c>
      <c r="H172" s="389">
        <f t="shared" si="21"/>
        <v>0</v>
      </c>
      <c r="I172" s="96"/>
      <c r="J172" s="384">
        <f t="shared" si="22"/>
        <v>0</v>
      </c>
      <c r="K172" s="385">
        <f t="shared" si="23"/>
        <v>0</v>
      </c>
      <c r="L172" s="97"/>
      <c r="M172" s="373">
        <f t="shared" si="14"/>
        <v>0</v>
      </c>
      <c r="N172" s="374">
        <f t="shared" si="15"/>
        <v>0</v>
      </c>
      <c r="O172" s="374">
        <f t="shared" si="16"/>
        <v>0</v>
      </c>
      <c r="P172" s="374">
        <f t="shared" si="17"/>
        <v>0</v>
      </c>
    </row>
    <row r="173" spans="1:16" ht="15" hidden="1" customHeight="1" x14ac:dyDescent="0.25">
      <c r="A173" s="315">
        <f>'CLINs &amp; Ceiling Rates'!B175</f>
        <v>0</v>
      </c>
      <c r="B173" s="315">
        <f>'CLINs &amp; Ceiling Rates'!C175</f>
        <v>0</v>
      </c>
      <c r="C173" s="387" t="str">
        <f>'CLINs &amp; Ceiling Rates'!O175</f>
        <v/>
      </c>
      <c r="D173" s="335" t="str">
        <f>IF('CLINs &amp; Ceiling Rates'!E175="","",'CLINs &amp; Ceiling Rates'!E175)</f>
        <v/>
      </c>
      <c r="E173" s="335" t="str">
        <f>IF('CLINs &amp; Ceiling Rates'!F175="","",'CLINs &amp; Ceiling Rates'!F175)</f>
        <v/>
      </c>
      <c r="F173" s="388">
        <f>'Labor Loading Matrix'!D1246</f>
        <v>0</v>
      </c>
      <c r="G173" s="389">
        <f>'CLINs &amp; Ceiling Rates'!P175</f>
        <v>0</v>
      </c>
      <c r="H173" s="389">
        <f t="shared" si="21"/>
        <v>0</v>
      </c>
      <c r="I173" s="96"/>
      <c r="J173" s="384">
        <f t="shared" si="22"/>
        <v>0</v>
      </c>
      <c r="K173" s="385">
        <f t="shared" si="23"/>
        <v>0</v>
      </c>
      <c r="L173" s="97"/>
      <c r="M173" s="373">
        <f t="shared" si="14"/>
        <v>0</v>
      </c>
      <c r="N173" s="374">
        <f t="shared" si="15"/>
        <v>0</v>
      </c>
      <c r="O173" s="374">
        <f t="shared" si="16"/>
        <v>0</v>
      </c>
      <c r="P173" s="374">
        <f t="shared" si="17"/>
        <v>0</v>
      </c>
    </row>
    <row r="174" spans="1:16" ht="15" hidden="1" customHeight="1" x14ac:dyDescent="0.25">
      <c r="A174" s="315">
        <f>'CLINs &amp; Ceiling Rates'!B176</f>
        <v>0</v>
      </c>
      <c r="B174" s="315">
        <f>'CLINs &amp; Ceiling Rates'!C176</f>
        <v>0</v>
      </c>
      <c r="C174" s="387" t="str">
        <f>'CLINs &amp; Ceiling Rates'!O176</f>
        <v/>
      </c>
      <c r="D174" s="335" t="str">
        <f>IF('CLINs &amp; Ceiling Rates'!E176="","",'CLINs &amp; Ceiling Rates'!E176)</f>
        <v/>
      </c>
      <c r="E174" s="335" t="str">
        <f>IF('CLINs &amp; Ceiling Rates'!F176="","",'CLINs &amp; Ceiling Rates'!F176)</f>
        <v/>
      </c>
      <c r="F174" s="388">
        <f>'Labor Loading Matrix'!D1247</f>
        <v>0</v>
      </c>
      <c r="G174" s="389">
        <f>'CLINs &amp; Ceiling Rates'!P176</f>
        <v>0</v>
      </c>
      <c r="H174" s="389">
        <f t="shared" si="21"/>
        <v>0</v>
      </c>
      <c r="I174" s="96"/>
      <c r="J174" s="384">
        <f t="shared" si="22"/>
        <v>0</v>
      </c>
      <c r="K174" s="385">
        <f t="shared" si="23"/>
        <v>0</v>
      </c>
      <c r="L174" s="97"/>
      <c r="M174" s="373">
        <f t="shared" si="14"/>
        <v>0</v>
      </c>
      <c r="N174" s="374">
        <f t="shared" si="15"/>
        <v>0</v>
      </c>
      <c r="O174" s="374">
        <f t="shared" si="16"/>
        <v>0</v>
      </c>
      <c r="P174" s="374">
        <f t="shared" si="17"/>
        <v>0</v>
      </c>
    </row>
    <row r="175" spans="1:16" ht="15" hidden="1" customHeight="1" x14ac:dyDescent="0.25">
      <c r="A175" s="315">
        <f>'CLINs &amp; Ceiling Rates'!B177</f>
        <v>0</v>
      </c>
      <c r="B175" s="315">
        <f>'CLINs &amp; Ceiling Rates'!C177</f>
        <v>0</v>
      </c>
      <c r="C175" s="387" t="str">
        <f>'CLINs &amp; Ceiling Rates'!O177</f>
        <v/>
      </c>
      <c r="D175" s="335" t="str">
        <f>IF('CLINs &amp; Ceiling Rates'!E177="","",'CLINs &amp; Ceiling Rates'!E177)</f>
        <v/>
      </c>
      <c r="E175" s="335" t="str">
        <f>IF('CLINs &amp; Ceiling Rates'!F177="","",'CLINs &amp; Ceiling Rates'!F177)</f>
        <v/>
      </c>
      <c r="F175" s="388">
        <f>'Labor Loading Matrix'!D1248</f>
        <v>0</v>
      </c>
      <c r="G175" s="389">
        <f>'CLINs &amp; Ceiling Rates'!P177</f>
        <v>0</v>
      </c>
      <c r="H175" s="389">
        <f t="shared" ref="H175:H201" si="24">ROUND(IFERROR(G175*F175,0),2)</f>
        <v>0</v>
      </c>
      <c r="I175" s="96"/>
      <c r="J175" s="384">
        <f t="shared" ref="J175:J201" si="25">ROUND((1-I175)*G175,2)</f>
        <v>0</v>
      </c>
      <c r="K175" s="385">
        <f t="shared" ref="K175:K201" si="26">IFERROR(ROUND(J175*F175,2),0)</f>
        <v>0</v>
      </c>
      <c r="L175" s="97"/>
      <c r="M175" s="373">
        <f t="shared" si="14"/>
        <v>0</v>
      </c>
      <c r="N175" s="374">
        <f t="shared" si="15"/>
        <v>0</v>
      </c>
      <c r="O175" s="374">
        <f t="shared" si="16"/>
        <v>0</v>
      </c>
      <c r="P175" s="374">
        <f t="shared" si="17"/>
        <v>0</v>
      </c>
    </row>
    <row r="176" spans="1:16" ht="15" hidden="1" customHeight="1" x14ac:dyDescent="0.25">
      <c r="A176" s="315">
        <f>'CLINs &amp; Ceiling Rates'!B178</f>
        <v>0</v>
      </c>
      <c r="B176" s="315">
        <f>'CLINs &amp; Ceiling Rates'!C178</f>
        <v>0</v>
      </c>
      <c r="C176" s="387" t="str">
        <f>'CLINs &amp; Ceiling Rates'!O178</f>
        <v/>
      </c>
      <c r="D176" s="335" t="str">
        <f>IF('CLINs &amp; Ceiling Rates'!E178="","",'CLINs &amp; Ceiling Rates'!E178)</f>
        <v/>
      </c>
      <c r="E176" s="335" t="str">
        <f>IF('CLINs &amp; Ceiling Rates'!F178="","",'CLINs &amp; Ceiling Rates'!F178)</f>
        <v/>
      </c>
      <c r="F176" s="388">
        <f>'Labor Loading Matrix'!D1249</f>
        <v>0</v>
      </c>
      <c r="G176" s="389">
        <f>'CLINs &amp; Ceiling Rates'!P178</f>
        <v>0</v>
      </c>
      <c r="H176" s="389">
        <f t="shared" si="24"/>
        <v>0</v>
      </c>
      <c r="I176" s="96"/>
      <c r="J176" s="384">
        <f t="shared" si="25"/>
        <v>0</v>
      </c>
      <c r="K176" s="385">
        <f t="shared" si="26"/>
        <v>0</v>
      </c>
      <c r="L176" s="97"/>
      <c r="M176" s="373">
        <f t="shared" si="14"/>
        <v>0</v>
      </c>
      <c r="N176" s="374">
        <f t="shared" si="15"/>
        <v>0</v>
      </c>
      <c r="O176" s="374">
        <f t="shared" si="16"/>
        <v>0</v>
      </c>
      <c r="P176" s="374">
        <f t="shared" si="17"/>
        <v>0</v>
      </c>
    </row>
    <row r="177" spans="1:16" ht="15" hidden="1" customHeight="1" x14ac:dyDescent="0.25">
      <c r="A177" s="315">
        <f>'CLINs &amp; Ceiling Rates'!B179</f>
        <v>0</v>
      </c>
      <c r="B177" s="315">
        <f>'CLINs &amp; Ceiling Rates'!C179</f>
        <v>0</v>
      </c>
      <c r="C177" s="387" t="str">
        <f>'CLINs &amp; Ceiling Rates'!O179</f>
        <v/>
      </c>
      <c r="D177" s="335" t="str">
        <f>IF('CLINs &amp; Ceiling Rates'!E179="","",'CLINs &amp; Ceiling Rates'!E179)</f>
        <v/>
      </c>
      <c r="E177" s="335" t="str">
        <f>IF('CLINs &amp; Ceiling Rates'!F179="","",'CLINs &amp; Ceiling Rates'!F179)</f>
        <v/>
      </c>
      <c r="F177" s="388">
        <f>'Labor Loading Matrix'!D1250</f>
        <v>0</v>
      </c>
      <c r="G177" s="389">
        <f>'CLINs &amp; Ceiling Rates'!P179</f>
        <v>0</v>
      </c>
      <c r="H177" s="389">
        <f t="shared" si="24"/>
        <v>0</v>
      </c>
      <c r="I177" s="96"/>
      <c r="J177" s="384">
        <f t="shared" si="25"/>
        <v>0</v>
      </c>
      <c r="K177" s="385">
        <f t="shared" si="26"/>
        <v>0</v>
      </c>
      <c r="L177" s="97"/>
      <c r="M177" s="373">
        <f t="shared" si="14"/>
        <v>0</v>
      </c>
      <c r="N177" s="374">
        <f t="shared" si="15"/>
        <v>0</v>
      </c>
      <c r="O177" s="374">
        <f t="shared" si="16"/>
        <v>0</v>
      </c>
      <c r="P177" s="374">
        <f t="shared" si="17"/>
        <v>0</v>
      </c>
    </row>
    <row r="178" spans="1:16" ht="15" hidden="1" customHeight="1" x14ac:dyDescent="0.25">
      <c r="A178" s="315">
        <f>'CLINs &amp; Ceiling Rates'!B180</f>
        <v>0</v>
      </c>
      <c r="B178" s="315">
        <f>'CLINs &amp; Ceiling Rates'!C180</f>
        <v>0</v>
      </c>
      <c r="C178" s="387" t="str">
        <f>'CLINs &amp; Ceiling Rates'!O180</f>
        <v/>
      </c>
      <c r="D178" s="335" t="str">
        <f>IF('CLINs &amp; Ceiling Rates'!E180="","",'CLINs &amp; Ceiling Rates'!E180)</f>
        <v/>
      </c>
      <c r="E178" s="335" t="str">
        <f>IF('CLINs &amp; Ceiling Rates'!F180="","",'CLINs &amp; Ceiling Rates'!F180)</f>
        <v/>
      </c>
      <c r="F178" s="388">
        <f>'Labor Loading Matrix'!D1251</f>
        <v>0</v>
      </c>
      <c r="G178" s="389">
        <f>'CLINs &amp; Ceiling Rates'!P180</f>
        <v>0</v>
      </c>
      <c r="H178" s="389">
        <f t="shared" si="24"/>
        <v>0</v>
      </c>
      <c r="I178" s="96"/>
      <c r="J178" s="384">
        <f t="shared" si="25"/>
        <v>0</v>
      </c>
      <c r="K178" s="385">
        <f t="shared" si="26"/>
        <v>0</v>
      </c>
      <c r="L178" s="97"/>
      <c r="M178" s="373">
        <f t="shared" si="14"/>
        <v>0</v>
      </c>
      <c r="N178" s="374">
        <f t="shared" si="15"/>
        <v>0</v>
      </c>
      <c r="O178" s="374">
        <f t="shared" si="16"/>
        <v>0</v>
      </c>
      <c r="P178" s="374">
        <f t="shared" si="17"/>
        <v>0</v>
      </c>
    </row>
    <row r="179" spans="1:16" ht="15" hidden="1" customHeight="1" x14ac:dyDescent="0.25">
      <c r="A179" s="315">
        <f>'CLINs &amp; Ceiling Rates'!B181</f>
        <v>0</v>
      </c>
      <c r="B179" s="315">
        <f>'CLINs &amp; Ceiling Rates'!C181</f>
        <v>0</v>
      </c>
      <c r="C179" s="387" t="str">
        <f>'CLINs &amp; Ceiling Rates'!O181</f>
        <v/>
      </c>
      <c r="D179" s="335" t="str">
        <f>IF('CLINs &amp; Ceiling Rates'!E181="","",'CLINs &amp; Ceiling Rates'!E181)</f>
        <v/>
      </c>
      <c r="E179" s="335" t="str">
        <f>IF('CLINs &amp; Ceiling Rates'!F181="","",'CLINs &amp; Ceiling Rates'!F181)</f>
        <v/>
      </c>
      <c r="F179" s="388">
        <f>'Labor Loading Matrix'!D1252</f>
        <v>0</v>
      </c>
      <c r="G179" s="389">
        <f>'CLINs &amp; Ceiling Rates'!P181</f>
        <v>0</v>
      </c>
      <c r="H179" s="389">
        <f t="shared" si="24"/>
        <v>0</v>
      </c>
      <c r="I179" s="96"/>
      <c r="J179" s="384">
        <f t="shared" si="25"/>
        <v>0</v>
      </c>
      <c r="K179" s="385">
        <f t="shared" si="26"/>
        <v>0</v>
      </c>
      <c r="L179" s="97"/>
      <c r="M179" s="373">
        <f t="shared" si="14"/>
        <v>0</v>
      </c>
      <c r="N179" s="374">
        <f t="shared" si="15"/>
        <v>0</v>
      </c>
      <c r="O179" s="374">
        <f t="shared" si="16"/>
        <v>0</v>
      </c>
      <c r="P179" s="374">
        <f t="shared" si="17"/>
        <v>0</v>
      </c>
    </row>
    <row r="180" spans="1:16" ht="15" hidden="1" customHeight="1" x14ac:dyDescent="0.25">
      <c r="A180" s="315">
        <f>'CLINs &amp; Ceiling Rates'!B182</f>
        <v>0</v>
      </c>
      <c r="B180" s="315">
        <f>'CLINs &amp; Ceiling Rates'!C182</f>
        <v>0</v>
      </c>
      <c r="C180" s="387" t="str">
        <f>'CLINs &amp; Ceiling Rates'!O182</f>
        <v/>
      </c>
      <c r="D180" s="335" t="str">
        <f>IF('CLINs &amp; Ceiling Rates'!E182="","",'CLINs &amp; Ceiling Rates'!E182)</f>
        <v/>
      </c>
      <c r="E180" s="335" t="str">
        <f>IF('CLINs &amp; Ceiling Rates'!F182="","",'CLINs &amp; Ceiling Rates'!F182)</f>
        <v/>
      </c>
      <c r="F180" s="388">
        <f>'Labor Loading Matrix'!D1253</f>
        <v>0</v>
      </c>
      <c r="G180" s="389">
        <f>'CLINs &amp; Ceiling Rates'!P182</f>
        <v>0</v>
      </c>
      <c r="H180" s="389">
        <f t="shared" si="24"/>
        <v>0</v>
      </c>
      <c r="I180" s="96"/>
      <c r="J180" s="384">
        <f t="shared" si="25"/>
        <v>0</v>
      </c>
      <c r="K180" s="385">
        <f t="shared" si="26"/>
        <v>0</v>
      </c>
      <c r="L180" s="97"/>
      <c r="M180" s="373">
        <f t="shared" si="14"/>
        <v>0</v>
      </c>
      <c r="N180" s="374">
        <f t="shared" si="15"/>
        <v>0</v>
      </c>
      <c r="O180" s="374">
        <f t="shared" si="16"/>
        <v>0</v>
      </c>
      <c r="P180" s="374">
        <f t="shared" si="17"/>
        <v>0</v>
      </c>
    </row>
    <row r="181" spans="1:16" ht="15" hidden="1" customHeight="1" x14ac:dyDescent="0.25">
      <c r="A181" s="315">
        <f>'CLINs &amp; Ceiling Rates'!B183</f>
        <v>0</v>
      </c>
      <c r="B181" s="315">
        <f>'CLINs &amp; Ceiling Rates'!C183</f>
        <v>0</v>
      </c>
      <c r="C181" s="387" t="str">
        <f>'CLINs &amp; Ceiling Rates'!O183</f>
        <v/>
      </c>
      <c r="D181" s="335" t="str">
        <f>IF('CLINs &amp; Ceiling Rates'!E183="","",'CLINs &amp; Ceiling Rates'!E183)</f>
        <v/>
      </c>
      <c r="E181" s="335" t="str">
        <f>IF('CLINs &amp; Ceiling Rates'!F183="","",'CLINs &amp; Ceiling Rates'!F183)</f>
        <v/>
      </c>
      <c r="F181" s="388">
        <f>'Labor Loading Matrix'!D1254</f>
        <v>0</v>
      </c>
      <c r="G181" s="389">
        <f>'CLINs &amp; Ceiling Rates'!P183</f>
        <v>0</v>
      </c>
      <c r="H181" s="389">
        <f t="shared" si="24"/>
        <v>0</v>
      </c>
      <c r="I181" s="96"/>
      <c r="J181" s="384">
        <f t="shared" si="25"/>
        <v>0</v>
      </c>
      <c r="K181" s="385">
        <f t="shared" si="26"/>
        <v>0</v>
      </c>
      <c r="L181" s="97"/>
      <c r="M181" s="373">
        <f t="shared" si="14"/>
        <v>0</v>
      </c>
      <c r="N181" s="374">
        <f t="shared" si="15"/>
        <v>0</v>
      </c>
      <c r="O181" s="374">
        <f t="shared" si="16"/>
        <v>0</v>
      </c>
      <c r="P181" s="374">
        <f t="shared" si="17"/>
        <v>0</v>
      </c>
    </row>
    <row r="182" spans="1:16" ht="15" hidden="1" customHeight="1" x14ac:dyDescent="0.25">
      <c r="A182" s="315">
        <f>'CLINs &amp; Ceiling Rates'!B184</f>
        <v>0</v>
      </c>
      <c r="B182" s="315">
        <f>'CLINs &amp; Ceiling Rates'!C184</f>
        <v>0</v>
      </c>
      <c r="C182" s="387" t="str">
        <f>'CLINs &amp; Ceiling Rates'!O184</f>
        <v/>
      </c>
      <c r="D182" s="335" t="str">
        <f>IF('CLINs &amp; Ceiling Rates'!E184="","",'CLINs &amp; Ceiling Rates'!E184)</f>
        <v/>
      </c>
      <c r="E182" s="335" t="str">
        <f>IF('CLINs &amp; Ceiling Rates'!F184="","",'CLINs &amp; Ceiling Rates'!F184)</f>
        <v/>
      </c>
      <c r="F182" s="388">
        <f>'Labor Loading Matrix'!D1255</f>
        <v>0</v>
      </c>
      <c r="G182" s="389">
        <f>'CLINs &amp; Ceiling Rates'!P184</f>
        <v>0</v>
      </c>
      <c r="H182" s="389">
        <f t="shared" si="24"/>
        <v>0</v>
      </c>
      <c r="I182" s="96"/>
      <c r="J182" s="384">
        <f t="shared" si="25"/>
        <v>0</v>
      </c>
      <c r="K182" s="385">
        <f t="shared" si="26"/>
        <v>0</v>
      </c>
      <c r="L182" s="97"/>
      <c r="M182" s="373">
        <f t="shared" si="14"/>
        <v>0</v>
      </c>
      <c r="N182" s="374">
        <f t="shared" si="15"/>
        <v>0</v>
      </c>
      <c r="O182" s="374">
        <f t="shared" si="16"/>
        <v>0</v>
      </c>
      <c r="P182" s="374">
        <f t="shared" si="17"/>
        <v>0</v>
      </c>
    </row>
    <row r="183" spans="1:16" ht="15" hidden="1" customHeight="1" x14ac:dyDescent="0.25">
      <c r="A183" s="315">
        <f>'CLINs &amp; Ceiling Rates'!B185</f>
        <v>0</v>
      </c>
      <c r="B183" s="315">
        <f>'CLINs &amp; Ceiling Rates'!C185</f>
        <v>0</v>
      </c>
      <c r="C183" s="387" t="str">
        <f>'CLINs &amp; Ceiling Rates'!O185</f>
        <v/>
      </c>
      <c r="D183" s="335" t="str">
        <f>IF('CLINs &amp; Ceiling Rates'!E185="","",'CLINs &amp; Ceiling Rates'!E185)</f>
        <v/>
      </c>
      <c r="E183" s="335" t="str">
        <f>IF('CLINs &amp; Ceiling Rates'!F185="","",'CLINs &amp; Ceiling Rates'!F185)</f>
        <v/>
      </c>
      <c r="F183" s="388">
        <f>'Labor Loading Matrix'!D1256</f>
        <v>0</v>
      </c>
      <c r="G183" s="389">
        <f>'CLINs &amp; Ceiling Rates'!P185</f>
        <v>0</v>
      </c>
      <c r="H183" s="389">
        <f t="shared" si="24"/>
        <v>0</v>
      </c>
      <c r="I183" s="96"/>
      <c r="J183" s="384">
        <f t="shared" si="25"/>
        <v>0</v>
      </c>
      <c r="K183" s="385">
        <f t="shared" si="26"/>
        <v>0</v>
      </c>
      <c r="L183" s="97"/>
      <c r="M183" s="373">
        <f t="shared" si="14"/>
        <v>0</v>
      </c>
      <c r="N183" s="374">
        <f t="shared" si="15"/>
        <v>0</v>
      </c>
      <c r="O183" s="374">
        <f t="shared" si="16"/>
        <v>0</v>
      </c>
      <c r="P183" s="374">
        <f t="shared" si="17"/>
        <v>0</v>
      </c>
    </row>
    <row r="184" spans="1:16" ht="15" hidden="1" customHeight="1" x14ac:dyDescent="0.25">
      <c r="A184" s="315">
        <f>'CLINs &amp; Ceiling Rates'!B186</f>
        <v>0</v>
      </c>
      <c r="B184" s="315">
        <f>'CLINs &amp; Ceiling Rates'!C186</f>
        <v>0</v>
      </c>
      <c r="C184" s="387" t="str">
        <f>'CLINs &amp; Ceiling Rates'!O186</f>
        <v/>
      </c>
      <c r="D184" s="335" t="str">
        <f>IF('CLINs &amp; Ceiling Rates'!E186="","",'CLINs &amp; Ceiling Rates'!E186)</f>
        <v/>
      </c>
      <c r="E184" s="335" t="str">
        <f>IF('CLINs &amp; Ceiling Rates'!F186="","",'CLINs &amp; Ceiling Rates'!F186)</f>
        <v/>
      </c>
      <c r="F184" s="388">
        <f>'Labor Loading Matrix'!D1257</f>
        <v>0</v>
      </c>
      <c r="G184" s="389">
        <f>'CLINs &amp; Ceiling Rates'!P186</f>
        <v>0</v>
      </c>
      <c r="H184" s="389">
        <f t="shared" si="24"/>
        <v>0</v>
      </c>
      <c r="I184" s="96"/>
      <c r="J184" s="384">
        <f t="shared" si="25"/>
        <v>0</v>
      </c>
      <c r="K184" s="385">
        <f t="shared" si="26"/>
        <v>0</v>
      </c>
      <c r="L184" s="97"/>
      <c r="M184" s="373">
        <f t="shared" si="14"/>
        <v>0</v>
      </c>
      <c r="N184" s="374">
        <f t="shared" si="15"/>
        <v>0</v>
      </c>
      <c r="O184" s="374">
        <f t="shared" si="16"/>
        <v>0</v>
      </c>
      <c r="P184" s="374">
        <f t="shared" si="17"/>
        <v>0</v>
      </c>
    </row>
    <row r="185" spans="1:16" ht="15" hidden="1" customHeight="1" x14ac:dyDescent="0.25">
      <c r="A185" s="315">
        <f>'CLINs &amp; Ceiling Rates'!B187</f>
        <v>0</v>
      </c>
      <c r="B185" s="315">
        <f>'CLINs &amp; Ceiling Rates'!C187</f>
        <v>0</v>
      </c>
      <c r="C185" s="387" t="str">
        <f>'CLINs &amp; Ceiling Rates'!O187</f>
        <v/>
      </c>
      <c r="D185" s="335" t="str">
        <f>IF('CLINs &amp; Ceiling Rates'!E187="","",'CLINs &amp; Ceiling Rates'!E187)</f>
        <v/>
      </c>
      <c r="E185" s="335" t="str">
        <f>IF('CLINs &amp; Ceiling Rates'!F187="","",'CLINs &amp; Ceiling Rates'!F187)</f>
        <v/>
      </c>
      <c r="F185" s="388">
        <f>'Labor Loading Matrix'!D1258</f>
        <v>0</v>
      </c>
      <c r="G185" s="389">
        <f>'CLINs &amp; Ceiling Rates'!P187</f>
        <v>0</v>
      </c>
      <c r="H185" s="389">
        <f t="shared" si="24"/>
        <v>0</v>
      </c>
      <c r="I185" s="96"/>
      <c r="J185" s="384">
        <f t="shared" si="25"/>
        <v>0</v>
      </c>
      <c r="K185" s="385">
        <f t="shared" si="26"/>
        <v>0</v>
      </c>
      <c r="L185" s="97"/>
      <c r="M185" s="373">
        <f t="shared" si="14"/>
        <v>0</v>
      </c>
      <c r="N185" s="374">
        <f t="shared" si="15"/>
        <v>0</v>
      </c>
      <c r="O185" s="374">
        <f t="shared" si="16"/>
        <v>0</v>
      </c>
      <c r="P185" s="374">
        <f t="shared" si="17"/>
        <v>0</v>
      </c>
    </row>
    <row r="186" spans="1:16" ht="15" hidden="1" customHeight="1" x14ac:dyDescent="0.25">
      <c r="A186" s="315">
        <f>'CLINs &amp; Ceiling Rates'!B188</f>
        <v>0</v>
      </c>
      <c r="B186" s="315">
        <f>'CLINs &amp; Ceiling Rates'!C188</f>
        <v>0</v>
      </c>
      <c r="C186" s="387" t="str">
        <f>'CLINs &amp; Ceiling Rates'!O188</f>
        <v/>
      </c>
      <c r="D186" s="335" t="str">
        <f>IF('CLINs &amp; Ceiling Rates'!E188="","",'CLINs &amp; Ceiling Rates'!E188)</f>
        <v/>
      </c>
      <c r="E186" s="335" t="str">
        <f>IF('CLINs &amp; Ceiling Rates'!F188="","",'CLINs &amp; Ceiling Rates'!F188)</f>
        <v/>
      </c>
      <c r="F186" s="388">
        <f>'Labor Loading Matrix'!D1259</f>
        <v>0</v>
      </c>
      <c r="G186" s="389">
        <f>'CLINs &amp; Ceiling Rates'!P188</f>
        <v>0</v>
      </c>
      <c r="H186" s="389">
        <f t="shared" si="24"/>
        <v>0</v>
      </c>
      <c r="I186" s="96"/>
      <c r="J186" s="384">
        <f t="shared" si="25"/>
        <v>0</v>
      </c>
      <c r="K186" s="385">
        <f t="shared" si="26"/>
        <v>0</v>
      </c>
      <c r="L186" s="97"/>
      <c r="M186" s="373">
        <f t="shared" si="14"/>
        <v>0</v>
      </c>
      <c r="N186" s="374">
        <f t="shared" si="15"/>
        <v>0</v>
      </c>
      <c r="O186" s="374">
        <f t="shared" si="16"/>
        <v>0</v>
      </c>
      <c r="P186" s="374">
        <f t="shared" si="17"/>
        <v>0</v>
      </c>
    </row>
    <row r="187" spans="1:16" ht="15" hidden="1" customHeight="1" x14ac:dyDescent="0.25">
      <c r="A187" s="315">
        <f>'CLINs &amp; Ceiling Rates'!B189</f>
        <v>0</v>
      </c>
      <c r="B187" s="315">
        <f>'CLINs &amp; Ceiling Rates'!C189</f>
        <v>0</v>
      </c>
      <c r="C187" s="387" t="str">
        <f>'CLINs &amp; Ceiling Rates'!O189</f>
        <v/>
      </c>
      <c r="D187" s="335" t="str">
        <f>IF('CLINs &amp; Ceiling Rates'!E189="","",'CLINs &amp; Ceiling Rates'!E189)</f>
        <v/>
      </c>
      <c r="E187" s="335" t="str">
        <f>IF('CLINs &amp; Ceiling Rates'!F189="","",'CLINs &amp; Ceiling Rates'!F189)</f>
        <v/>
      </c>
      <c r="F187" s="388">
        <f>'Labor Loading Matrix'!D1260</f>
        <v>0</v>
      </c>
      <c r="G187" s="389">
        <f>'CLINs &amp; Ceiling Rates'!P189</f>
        <v>0</v>
      </c>
      <c r="H187" s="389">
        <f t="shared" si="24"/>
        <v>0</v>
      </c>
      <c r="I187" s="96"/>
      <c r="J187" s="384">
        <f t="shared" si="25"/>
        <v>0</v>
      </c>
      <c r="K187" s="385">
        <f t="shared" si="26"/>
        <v>0</v>
      </c>
      <c r="L187" s="97"/>
      <c r="M187" s="373">
        <f t="shared" si="14"/>
        <v>0</v>
      </c>
      <c r="N187" s="374">
        <f t="shared" si="15"/>
        <v>0</v>
      </c>
      <c r="O187" s="374">
        <f t="shared" si="16"/>
        <v>0</v>
      </c>
      <c r="P187" s="374">
        <f t="shared" si="17"/>
        <v>0</v>
      </c>
    </row>
    <row r="188" spans="1:16" ht="15" hidden="1" customHeight="1" x14ac:dyDescent="0.25">
      <c r="A188" s="315">
        <f>'CLINs &amp; Ceiling Rates'!B190</f>
        <v>0</v>
      </c>
      <c r="B188" s="315">
        <f>'CLINs &amp; Ceiling Rates'!C190</f>
        <v>0</v>
      </c>
      <c r="C188" s="387" t="str">
        <f>'CLINs &amp; Ceiling Rates'!O190</f>
        <v/>
      </c>
      <c r="D188" s="335" t="str">
        <f>IF('CLINs &amp; Ceiling Rates'!E190="","",'CLINs &amp; Ceiling Rates'!E190)</f>
        <v/>
      </c>
      <c r="E188" s="335" t="str">
        <f>IF('CLINs &amp; Ceiling Rates'!F190="","",'CLINs &amp; Ceiling Rates'!F190)</f>
        <v/>
      </c>
      <c r="F188" s="388">
        <f>'Labor Loading Matrix'!D1261</f>
        <v>0</v>
      </c>
      <c r="G188" s="389">
        <f>'CLINs &amp; Ceiling Rates'!P190</f>
        <v>0</v>
      </c>
      <c r="H188" s="389">
        <f t="shared" si="24"/>
        <v>0</v>
      </c>
      <c r="I188" s="96"/>
      <c r="J188" s="384">
        <f t="shared" si="25"/>
        <v>0</v>
      </c>
      <c r="K188" s="385">
        <f t="shared" si="26"/>
        <v>0</v>
      </c>
      <c r="L188" s="97"/>
      <c r="M188" s="373">
        <f t="shared" si="14"/>
        <v>0</v>
      </c>
      <c r="N188" s="374">
        <f t="shared" si="15"/>
        <v>0</v>
      </c>
      <c r="O188" s="374">
        <f t="shared" si="16"/>
        <v>0</v>
      </c>
      <c r="P188" s="374">
        <f t="shared" si="17"/>
        <v>0</v>
      </c>
    </row>
    <row r="189" spans="1:16" ht="15" hidden="1" customHeight="1" x14ac:dyDescent="0.25">
      <c r="A189" s="315">
        <f>'CLINs &amp; Ceiling Rates'!B191</f>
        <v>0</v>
      </c>
      <c r="B189" s="315">
        <f>'CLINs &amp; Ceiling Rates'!C191</f>
        <v>0</v>
      </c>
      <c r="C189" s="387" t="str">
        <f>'CLINs &amp; Ceiling Rates'!O191</f>
        <v/>
      </c>
      <c r="D189" s="335" t="str">
        <f>IF('CLINs &amp; Ceiling Rates'!E191="","",'CLINs &amp; Ceiling Rates'!E191)</f>
        <v/>
      </c>
      <c r="E189" s="335" t="str">
        <f>IF('CLINs &amp; Ceiling Rates'!F191="","",'CLINs &amp; Ceiling Rates'!F191)</f>
        <v/>
      </c>
      <c r="F189" s="388">
        <f>'Labor Loading Matrix'!D1262</f>
        <v>0</v>
      </c>
      <c r="G189" s="389">
        <f>'CLINs &amp; Ceiling Rates'!P191</f>
        <v>0</v>
      </c>
      <c r="H189" s="389">
        <f t="shared" si="24"/>
        <v>0</v>
      </c>
      <c r="I189" s="96"/>
      <c r="J189" s="384">
        <f t="shared" si="25"/>
        <v>0</v>
      </c>
      <c r="K189" s="385">
        <f t="shared" si="26"/>
        <v>0</v>
      </c>
      <c r="L189" s="97"/>
      <c r="M189" s="373">
        <f t="shared" si="14"/>
        <v>0</v>
      </c>
      <c r="N189" s="374">
        <f t="shared" si="15"/>
        <v>0</v>
      </c>
      <c r="O189" s="374">
        <f t="shared" si="16"/>
        <v>0</v>
      </c>
      <c r="P189" s="374">
        <f t="shared" si="17"/>
        <v>0</v>
      </c>
    </row>
    <row r="190" spans="1:16" ht="15" hidden="1" customHeight="1" x14ac:dyDescent="0.25">
      <c r="A190" s="315">
        <f>'CLINs &amp; Ceiling Rates'!B192</f>
        <v>0</v>
      </c>
      <c r="B190" s="315">
        <f>'CLINs &amp; Ceiling Rates'!C192</f>
        <v>0</v>
      </c>
      <c r="C190" s="387" t="str">
        <f>'CLINs &amp; Ceiling Rates'!O192</f>
        <v/>
      </c>
      <c r="D190" s="335" t="str">
        <f>IF('CLINs &amp; Ceiling Rates'!E192="","",'CLINs &amp; Ceiling Rates'!E192)</f>
        <v/>
      </c>
      <c r="E190" s="335" t="str">
        <f>IF('CLINs &amp; Ceiling Rates'!F192="","",'CLINs &amp; Ceiling Rates'!F192)</f>
        <v/>
      </c>
      <c r="F190" s="388">
        <f>'Labor Loading Matrix'!D1263</f>
        <v>0</v>
      </c>
      <c r="G190" s="389">
        <f>'CLINs &amp; Ceiling Rates'!P192</f>
        <v>0</v>
      </c>
      <c r="H190" s="389">
        <f t="shared" si="24"/>
        <v>0</v>
      </c>
      <c r="I190" s="96"/>
      <c r="J190" s="384">
        <f t="shared" si="25"/>
        <v>0</v>
      </c>
      <c r="K190" s="385">
        <f t="shared" si="26"/>
        <v>0</v>
      </c>
      <c r="L190" s="97"/>
      <c r="M190" s="373">
        <f t="shared" si="14"/>
        <v>0</v>
      </c>
      <c r="N190" s="374">
        <f t="shared" si="15"/>
        <v>0</v>
      </c>
      <c r="O190" s="374">
        <f t="shared" si="16"/>
        <v>0</v>
      </c>
      <c r="P190" s="374">
        <f t="shared" si="17"/>
        <v>0</v>
      </c>
    </row>
    <row r="191" spans="1:16" ht="15" hidden="1" customHeight="1" x14ac:dyDescent="0.25">
      <c r="A191" s="315">
        <f>'CLINs &amp; Ceiling Rates'!B193</f>
        <v>0</v>
      </c>
      <c r="B191" s="315">
        <f>'CLINs &amp; Ceiling Rates'!C193</f>
        <v>0</v>
      </c>
      <c r="C191" s="387" t="str">
        <f>'CLINs &amp; Ceiling Rates'!O193</f>
        <v/>
      </c>
      <c r="D191" s="335" t="str">
        <f>IF('CLINs &amp; Ceiling Rates'!E193="","",'CLINs &amp; Ceiling Rates'!E193)</f>
        <v/>
      </c>
      <c r="E191" s="335" t="str">
        <f>IF('CLINs &amp; Ceiling Rates'!F193="","",'CLINs &amp; Ceiling Rates'!F193)</f>
        <v/>
      </c>
      <c r="F191" s="388">
        <f>'Labor Loading Matrix'!D1264</f>
        <v>0</v>
      </c>
      <c r="G191" s="389">
        <f>'CLINs &amp; Ceiling Rates'!P193</f>
        <v>0</v>
      </c>
      <c r="H191" s="389">
        <f t="shared" si="24"/>
        <v>0</v>
      </c>
      <c r="I191" s="96"/>
      <c r="J191" s="384">
        <f t="shared" si="25"/>
        <v>0</v>
      </c>
      <c r="K191" s="385">
        <f t="shared" si="26"/>
        <v>0</v>
      </c>
      <c r="L191" s="97"/>
      <c r="M191" s="373">
        <f t="shared" si="14"/>
        <v>0</v>
      </c>
      <c r="N191" s="374">
        <f t="shared" si="15"/>
        <v>0</v>
      </c>
      <c r="O191" s="374">
        <f t="shared" si="16"/>
        <v>0</v>
      </c>
      <c r="P191" s="374">
        <f t="shared" si="17"/>
        <v>0</v>
      </c>
    </row>
    <row r="192" spans="1:16" ht="15" hidden="1" customHeight="1" x14ac:dyDescent="0.25">
      <c r="A192" s="315">
        <f>'CLINs &amp; Ceiling Rates'!B194</f>
        <v>0</v>
      </c>
      <c r="B192" s="315">
        <f>'CLINs &amp; Ceiling Rates'!C194</f>
        <v>0</v>
      </c>
      <c r="C192" s="387" t="str">
        <f>'CLINs &amp; Ceiling Rates'!O194</f>
        <v/>
      </c>
      <c r="D192" s="335" t="str">
        <f>IF('CLINs &amp; Ceiling Rates'!E194="","",'CLINs &amp; Ceiling Rates'!E194)</f>
        <v/>
      </c>
      <c r="E192" s="335" t="str">
        <f>IF('CLINs &amp; Ceiling Rates'!F194="","",'CLINs &amp; Ceiling Rates'!F194)</f>
        <v/>
      </c>
      <c r="F192" s="388">
        <f>'Labor Loading Matrix'!D1265</f>
        <v>0</v>
      </c>
      <c r="G192" s="389">
        <f>'CLINs &amp; Ceiling Rates'!P194</f>
        <v>0</v>
      </c>
      <c r="H192" s="389">
        <f t="shared" si="24"/>
        <v>0</v>
      </c>
      <c r="I192" s="96"/>
      <c r="J192" s="384">
        <f t="shared" si="25"/>
        <v>0</v>
      </c>
      <c r="K192" s="385">
        <f t="shared" si="26"/>
        <v>0</v>
      </c>
      <c r="L192" s="97"/>
      <c r="M192" s="373">
        <f t="shared" si="14"/>
        <v>0</v>
      </c>
      <c r="N192" s="374">
        <f t="shared" si="15"/>
        <v>0</v>
      </c>
      <c r="O192" s="374">
        <f t="shared" si="16"/>
        <v>0</v>
      </c>
      <c r="P192" s="374">
        <f t="shared" si="17"/>
        <v>0</v>
      </c>
    </row>
    <row r="193" spans="1:16" ht="15" hidden="1" customHeight="1" x14ac:dyDescent="0.25">
      <c r="A193" s="315">
        <f>'CLINs &amp; Ceiling Rates'!B195</f>
        <v>0</v>
      </c>
      <c r="B193" s="315">
        <f>'CLINs &amp; Ceiling Rates'!C195</f>
        <v>0</v>
      </c>
      <c r="C193" s="387" t="str">
        <f>'CLINs &amp; Ceiling Rates'!O195</f>
        <v/>
      </c>
      <c r="D193" s="335" t="str">
        <f>IF('CLINs &amp; Ceiling Rates'!E195="","",'CLINs &amp; Ceiling Rates'!E195)</f>
        <v/>
      </c>
      <c r="E193" s="335" t="str">
        <f>IF('CLINs &amp; Ceiling Rates'!F195="","",'CLINs &amp; Ceiling Rates'!F195)</f>
        <v/>
      </c>
      <c r="F193" s="388">
        <f>'Labor Loading Matrix'!D1266</f>
        <v>0</v>
      </c>
      <c r="G193" s="389">
        <f>'CLINs &amp; Ceiling Rates'!P195</f>
        <v>0</v>
      </c>
      <c r="H193" s="389">
        <f t="shared" si="24"/>
        <v>0</v>
      </c>
      <c r="I193" s="96"/>
      <c r="J193" s="384">
        <f t="shared" si="25"/>
        <v>0</v>
      </c>
      <c r="K193" s="385">
        <f t="shared" si="26"/>
        <v>0</v>
      </c>
      <c r="L193" s="97"/>
      <c r="M193" s="373">
        <f t="shared" si="14"/>
        <v>0</v>
      </c>
      <c r="N193" s="374">
        <f t="shared" si="15"/>
        <v>0</v>
      </c>
      <c r="O193" s="374">
        <f t="shared" si="16"/>
        <v>0</v>
      </c>
      <c r="P193" s="374">
        <f t="shared" si="17"/>
        <v>0</v>
      </c>
    </row>
    <row r="194" spans="1:16" ht="15" hidden="1" customHeight="1" x14ac:dyDescent="0.25">
      <c r="A194" s="315">
        <f>'CLINs &amp; Ceiling Rates'!B196</f>
        <v>0</v>
      </c>
      <c r="B194" s="315">
        <f>'CLINs &amp; Ceiling Rates'!C196</f>
        <v>0</v>
      </c>
      <c r="C194" s="387" t="str">
        <f>'CLINs &amp; Ceiling Rates'!O196</f>
        <v/>
      </c>
      <c r="D194" s="335" t="str">
        <f>IF('CLINs &amp; Ceiling Rates'!E196="","",'CLINs &amp; Ceiling Rates'!E196)</f>
        <v/>
      </c>
      <c r="E194" s="335" t="str">
        <f>IF('CLINs &amp; Ceiling Rates'!F196="","",'CLINs &amp; Ceiling Rates'!F196)</f>
        <v/>
      </c>
      <c r="F194" s="388">
        <f>'Labor Loading Matrix'!D1267</f>
        <v>0</v>
      </c>
      <c r="G194" s="389">
        <f>'CLINs &amp; Ceiling Rates'!P196</f>
        <v>0</v>
      </c>
      <c r="H194" s="389">
        <f t="shared" si="24"/>
        <v>0</v>
      </c>
      <c r="I194" s="96"/>
      <c r="J194" s="384">
        <f t="shared" si="25"/>
        <v>0</v>
      </c>
      <c r="K194" s="385">
        <f t="shared" si="26"/>
        <v>0</v>
      </c>
      <c r="L194" s="97"/>
      <c r="M194" s="373">
        <f t="shared" si="14"/>
        <v>0</v>
      </c>
      <c r="N194" s="374">
        <f t="shared" si="15"/>
        <v>0</v>
      </c>
      <c r="O194" s="374">
        <f t="shared" si="16"/>
        <v>0</v>
      </c>
      <c r="P194" s="374">
        <f t="shared" si="17"/>
        <v>0</v>
      </c>
    </row>
    <row r="195" spans="1:16" ht="15" hidden="1" customHeight="1" x14ac:dyDescent="0.25">
      <c r="A195" s="315">
        <f>'CLINs &amp; Ceiling Rates'!B197</f>
        <v>0</v>
      </c>
      <c r="B195" s="315">
        <f>'CLINs &amp; Ceiling Rates'!C197</f>
        <v>0</v>
      </c>
      <c r="C195" s="387" t="str">
        <f>'CLINs &amp; Ceiling Rates'!O197</f>
        <v/>
      </c>
      <c r="D195" s="335" t="str">
        <f>IF('CLINs &amp; Ceiling Rates'!E197="","",'CLINs &amp; Ceiling Rates'!E197)</f>
        <v/>
      </c>
      <c r="E195" s="335" t="str">
        <f>IF('CLINs &amp; Ceiling Rates'!F197="","",'CLINs &amp; Ceiling Rates'!F197)</f>
        <v/>
      </c>
      <c r="F195" s="388">
        <f>'Labor Loading Matrix'!D1268</f>
        <v>0</v>
      </c>
      <c r="G195" s="389">
        <f>'CLINs &amp; Ceiling Rates'!P197</f>
        <v>0</v>
      </c>
      <c r="H195" s="389">
        <f t="shared" si="24"/>
        <v>0</v>
      </c>
      <c r="I195" s="96"/>
      <c r="J195" s="384">
        <f t="shared" si="25"/>
        <v>0</v>
      </c>
      <c r="K195" s="385">
        <f t="shared" si="26"/>
        <v>0</v>
      </c>
      <c r="L195" s="97"/>
      <c r="M195" s="373">
        <f t="shared" si="14"/>
        <v>0</v>
      </c>
      <c r="N195" s="374">
        <f t="shared" si="15"/>
        <v>0</v>
      </c>
      <c r="O195" s="374">
        <f t="shared" si="16"/>
        <v>0</v>
      </c>
      <c r="P195" s="374">
        <f t="shared" si="17"/>
        <v>0</v>
      </c>
    </row>
    <row r="196" spans="1:16" ht="15" hidden="1" customHeight="1" x14ac:dyDescent="0.25">
      <c r="A196" s="315">
        <f>'CLINs &amp; Ceiling Rates'!B198</f>
        <v>0</v>
      </c>
      <c r="B196" s="315">
        <f>'CLINs &amp; Ceiling Rates'!C198</f>
        <v>0</v>
      </c>
      <c r="C196" s="387" t="str">
        <f>'CLINs &amp; Ceiling Rates'!O198</f>
        <v/>
      </c>
      <c r="D196" s="335" t="str">
        <f>IF('CLINs &amp; Ceiling Rates'!E198="","",'CLINs &amp; Ceiling Rates'!E198)</f>
        <v/>
      </c>
      <c r="E196" s="335" t="str">
        <f>IF('CLINs &amp; Ceiling Rates'!F198="","",'CLINs &amp; Ceiling Rates'!F198)</f>
        <v/>
      </c>
      <c r="F196" s="388">
        <f>'Labor Loading Matrix'!D1269</f>
        <v>0</v>
      </c>
      <c r="G196" s="389">
        <f>'CLINs &amp; Ceiling Rates'!P198</f>
        <v>0</v>
      </c>
      <c r="H196" s="389">
        <f t="shared" si="24"/>
        <v>0</v>
      </c>
      <c r="I196" s="96"/>
      <c r="J196" s="384">
        <f t="shared" si="25"/>
        <v>0</v>
      </c>
      <c r="K196" s="385">
        <f t="shared" si="26"/>
        <v>0</v>
      </c>
      <c r="L196" s="97"/>
      <c r="M196" s="373">
        <f t="shared" si="14"/>
        <v>0</v>
      </c>
      <c r="N196" s="374">
        <f t="shared" si="15"/>
        <v>0</v>
      </c>
      <c r="O196" s="374">
        <f t="shared" si="16"/>
        <v>0</v>
      </c>
      <c r="P196" s="374">
        <f t="shared" si="17"/>
        <v>0</v>
      </c>
    </row>
    <row r="197" spans="1:16" ht="15" hidden="1" customHeight="1" x14ac:dyDescent="0.25">
      <c r="A197" s="315">
        <f>'CLINs &amp; Ceiling Rates'!B199</f>
        <v>0</v>
      </c>
      <c r="B197" s="315">
        <f>'CLINs &amp; Ceiling Rates'!C199</f>
        <v>0</v>
      </c>
      <c r="C197" s="387" t="str">
        <f>'CLINs &amp; Ceiling Rates'!O199</f>
        <v/>
      </c>
      <c r="D197" s="335" t="str">
        <f>IF('CLINs &amp; Ceiling Rates'!E199="","",'CLINs &amp; Ceiling Rates'!E199)</f>
        <v/>
      </c>
      <c r="E197" s="335" t="str">
        <f>IF('CLINs &amp; Ceiling Rates'!F199="","",'CLINs &amp; Ceiling Rates'!F199)</f>
        <v/>
      </c>
      <c r="F197" s="388">
        <f>'Labor Loading Matrix'!D1270</f>
        <v>0</v>
      </c>
      <c r="G197" s="389">
        <f>'CLINs &amp; Ceiling Rates'!P199</f>
        <v>0</v>
      </c>
      <c r="H197" s="389">
        <f t="shared" si="24"/>
        <v>0</v>
      </c>
      <c r="I197" s="96"/>
      <c r="J197" s="384">
        <f t="shared" si="25"/>
        <v>0</v>
      </c>
      <c r="K197" s="385">
        <f t="shared" si="26"/>
        <v>0</v>
      </c>
      <c r="L197" s="97"/>
      <c r="M197" s="373">
        <f t="shared" si="14"/>
        <v>0</v>
      </c>
      <c r="N197" s="374">
        <f t="shared" si="15"/>
        <v>0</v>
      </c>
      <c r="O197" s="374">
        <f t="shared" si="16"/>
        <v>0</v>
      </c>
      <c r="P197" s="374">
        <f t="shared" si="17"/>
        <v>0</v>
      </c>
    </row>
    <row r="198" spans="1:16" ht="15" hidden="1" customHeight="1" x14ac:dyDescent="0.25">
      <c r="A198" s="315">
        <f>'CLINs &amp; Ceiling Rates'!B200</f>
        <v>0</v>
      </c>
      <c r="B198" s="315">
        <f>'CLINs &amp; Ceiling Rates'!C200</f>
        <v>0</v>
      </c>
      <c r="C198" s="387" t="str">
        <f>'CLINs &amp; Ceiling Rates'!O200</f>
        <v/>
      </c>
      <c r="D198" s="335" t="str">
        <f>IF('CLINs &amp; Ceiling Rates'!E200="","",'CLINs &amp; Ceiling Rates'!E200)</f>
        <v/>
      </c>
      <c r="E198" s="335" t="str">
        <f>IF('CLINs &amp; Ceiling Rates'!F200="","",'CLINs &amp; Ceiling Rates'!F200)</f>
        <v/>
      </c>
      <c r="F198" s="388">
        <f>'Labor Loading Matrix'!D1271</f>
        <v>0</v>
      </c>
      <c r="G198" s="389">
        <f>'CLINs &amp; Ceiling Rates'!P200</f>
        <v>0</v>
      </c>
      <c r="H198" s="389">
        <f t="shared" si="24"/>
        <v>0</v>
      </c>
      <c r="I198" s="96"/>
      <c r="J198" s="384">
        <f t="shared" si="25"/>
        <v>0</v>
      </c>
      <c r="K198" s="385">
        <f t="shared" si="26"/>
        <v>0</v>
      </c>
      <c r="L198" s="97"/>
      <c r="M198" s="373">
        <f t="shared" ref="M198:M206" si="27">IF(D198&lt;&gt;"Subcontractor",F198/F$216, 0)</f>
        <v>0</v>
      </c>
      <c r="N198" s="374">
        <f t="shared" ref="N198:N206" si="28">IFERROR(IF(D198="Subcontractor",F198/F$216, 0),0)</f>
        <v>0</v>
      </c>
      <c r="O198" s="374">
        <f t="shared" ref="O198:O206" si="29">IFERROR(IF(D198&lt;&gt;"Subcontractor",$K198/$K$216, 0),0)</f>
        <v>0</v>
      </c>
      <c r="P198" s="374">
        <f t="shared" ref="P198:P206" si="30">IFERROR(IF(D198="Subcontractor",$K198/$K$216, 0),0)</f>
        <v>0</v>
      </c>
    </row>
    <row r="199" spans="1:16" ht="15" hidden="1" customHeight="1" x14ac:dyDescent="0.25">
      <c r="A199" s="315">
        <f>'CLINs &amp; Ceiling Rates'!B201</f>
        <v>0</v>
      </c>
      <c r="B199" s="315">
        <f>'CLINs &amp; Ceiling Rates'!C201</f>
        <v>0</v>
      </c>
      <c r="C199" s="387" t="str">
        <f>'CLINs &amp; Ceiling Rates'!O201</f>
        <v/>
      </c>
      <c r="D199" s="335" t="str">
        <f>IF('CLINs &amp; Ceiling Rates'!E201="","",'CLINs &amp; Ceiling Rates'!E201)</f>
        <v/>
      </c>
      <c r="E199" s="335" t="str">
        <f>IF('CLINs &amp; Ceiling Rates'!F201="","",'CLINs &amp; Ceiling Rates'!F201)</f>
        <v/>
      </c>
      <c r="F199" s="388">
        <f>'Labor Loading Matrix'!D1272</f>
        <v>0</v>
      </c>
      <c r="G199" s="389">
        <f>'CLINs &amp; Ceiling Rates'!P201</f>
        <v>0</v>
      </c>
      <c r="H199" s="389">
        <f t="shared" si="24"/>
        <v>0</v>
      </c>
      <c r="I199" s="96"/>
      <c r="J199" s="384">
        <f t="shared" si="25"/>
        <v>0</v>
      </c>
      <c r="K199" s="385">
        <f t="shared" si="26"/>
        <v>0</v>
      </c>
      <c r="L199" s="97"/>
      <c r="M199" s="373">
        <f t="shared" si="27"/>
        <v>0</v>
      </c>
      <c r="N199" s="374">
        <f t="shared" si="28"/>
        <v>0</v>
      </c>
      <c r="O199" s="374">
        <f t="shared" si="29"/>
        <v>0</v>
      </c>
      <c r="P199" s="374">
        <f t="shared" si="30"/>
        <v>0</v>
      </c>
    </row>
    <row r="200" spans="1:16" ht="15" hidden="1" customHeight="1" x14ac:dyDescent="0.25">
      <c r="A200" s="315">
        <f>'CLINs &amp; Ceiling Rates'!B202</f>
        <v>0</v>
      </c>
      <c r="B200" s="315">
        <f>'CLINs &amp; Ceiling Rates'!C202</f>
        <v>0</v>
      </c>
      <c r="C200" s="387" t="str">
        <f>'CLINs &amp; Ceiling Rates'!O202</f>
        <v/>
      </c>
      <c r="D200" s="335" t="str">
        <f>IF('CLINs &amp; Ceiling Rates'!E202="","",'CLINs &amp; Ceiling Rates'!E202)</f>
        <v/>
      </c>
      <c r="E200" s="335" t="str">
        <f>IF('CLINs &amp; Ceiling Rates'!F202="","",'CLINs &amp; Ceiling Rates'!F202)</f>
        <v/>
      </c>
      <c r="F200" s="388">
        <f>'Labor Loading Matrix'!D1273</f>
        <v>0</v>
      </c>
      <c r="G200" s="389">
        <f>'CLINs &amp; Ceiling Rates'!P202</f>
        <v>0</v>
      </c>
      <c r="H200" s="389">
        <f t="shared" si="24"/>
        <v>0</v>
      </c>
      <c r="I200" s="96"/>
      <c r="J200" s="384">
        <f t="shared" si="25"/>
        <v>0</v>
      </c>
      <c r="K200" s="385">
        <f t="shared" si="26"/>
        <v>0</v>
      </c>
      <c r="L200" s="97"/>
      <c r="M200" s="373">
        <f t="shared" si="27"/>
        <v>0</v>
      </c>
      <c r="N200" s="374">
        <f t="shared" si="28"/>
        <v>0</v>
      </c>
      <c r="O200" s="374">
        <f t="shared" si="29"/>
        <v>0</v>
      </c>
      <c r="P200" s="374">
        <f t="shared" si="30"/>
        <v>0</v>
      </c>
    </row>
    <row r="201" spans="1:16" ht="15" hidden="1" customHeight="1" x14ac:dyDescent="0.25">
      <c r="A201" s="315">
        <f>'CLINs &amp; Ceiling Rates'!B203</f>
        <v>0</v>
      </c>
      <c r="B201" s="315">
        <f>'CLINs &amp; Ceiling Rates'!C203</f>
        <v>0</v>
      </c>
      <c r="C201" s="387" t="str">
        <f>'CLINs &amp; Ceiling Rates'!O203</f>
        <v/>
      </c>
      <c r="D201" s="335" t="str">
        <f>IF('CLINs &amp; Ceiling Rates'!E203="","",'CLINs &amp; Ceiling Rates'!E203)</f>
        <v/>
      </c>
      <c r="E201" s="335" t="str">
        <f>IF('CLINs &amp; Ceiling Rates'!F203="","",'CLINs &amp; Ceiling Rates'!F203)</f>
        <v/>
      </c>
      <c r="F201" s="388">
        <f>'Labor Loading Matrix'!D1274</f>
        <v>0</v>
      </c>
      <c r="G201" s="389">
        <f>'CLINs &amp; Ceiling Rates'!P203</f>
        <v>0</v>
      </c>
      <c r="H201" s="389">
        <f t="shared" si="24"/>
        <v>0</v>
      </c>
      <c r="I201" s="96"/>
      <c r="J201" s="384">
        <f t="shared" si="25"/>
        <v>0</v>
      </c>
      <c r="K201" s="385">
        <f t="shared" si="26"/>
        <v>0</v>
      </c>
      <c r="L201" s="97"/>
      <c r="M201" s="373">
        <f t="shared" si="27"/>
        <v>0</v>
      </c>
      <c r="N201" s="374">
        <f t="shared" si="28"/>
        <v>0</v>
      </c>
      <c r="O201" s="374">
        <f t="shared" si="29"/>
        <v>0</v>
      </c>
      <c r="P201" s="374">
        <f t="shared" si="30"/>
        <v>0</v>
      </c>
    </row>
    <row r="202" spans="1:16" ht="15" hidden="1" customHeight="1" x14ac:dyDescent="0.25">
      <c r="A202" s="315">
        <f>'CLINs &amp; Ceiling Rates'!B204</f>
        <v>0</v>
      </c>
      <c r="B202" s="315">
        <f>'CLINs &amp; Ceiling Rates'!C204</f>
        <v>0</v>
      </c>
      <c r="C202" s="387" t="str">
        <f>'CLINs &amp; Ceiling Rates'!O204</f>
        <v/>
      </c>
      <c r="D202" s="335" t="str">
        <f>IF('CLINs &amp; Ceiling Rates'!E204="","",'CLINs &amp; Ceiling Rates'!E204)</f>
        <v/>
      </c>
      <c r="E202" s="335" t="str">
        <f>IF('CLINs &amp; Ceiling Rates'!F204="","",'CLINs &amp; Ceiling Rates'!F204)</f>
        <v/>
      </c>
      <c r="F202" s="388">
        <f>'Labor Loading Matrix'!D1275</f>
        <v>0</v>
      </c>
      <c r="G202" s="389">
        <f>'CLINs &amp; Ceiling Rates'!P204</f>
        <v>0</v>
      </c>
      <c r="H202" s="389">
        <f t="shared" ref="H202:H208" si="31">ROUND(IFERROR(G202*F202,0),2)</f>
        <v>0</v>
      </c>
      <c r="I202" s="96"/>
      <c r="J202" s="384">
        <f t="shared" ref="J202:J208" si="32">ROUND((1-I202)*G202,2)</f>
        <v>0</v>
      </c>
      <c r="K202" s="385">
        <f t="shared" ref="K202:K208" si="33">IFERROR(ROUND(J202*F202,2),0)</f>
        <v>0</v>
      </c>
      <c r="L202" s="97"/>
      <c r="M202" s="373">
        <f t="shared" si="27"/>
        <v>0</v>
      </c>
      <c r="N202" s="374">
        <f t="shared" si="28"/>
        <v>0</v>
      </c>
      <c r="O202" s="374">
        <f t="shared" si="29"/>
        <v>0</v>
      </c>
      <c r="P202" s="374">
        <f t="shared" si="30"/>
        <v>0</v>
      </c>
    </row>
    <row r="203" spans="1:16" ht="15" hidden="1" customHeight="1" x14ac:dyDescent="0.25">
      <c r="A203" s="315">
        <f>'CLINs &amp; Ceiling Rates'!B205</f>
        <v>0</v>
      </c>
      <c r="B203" s="315">
        <f>'CLINs &amp; Ceiling Rates'!C205</f>
        <v>0</v>
      </c>
      <c r="C203" s="387" t="str">
        <f>'CLINs &amp; Ceiling Rates'!O205</f>
        <v/>
      </c>
      <c r="D203" s="335" t="str">
        <f>IF('CLINs &amp; Ceiling Rates'!E205="","",'CLINs &amp; Ceiling Rates'!E205)</f>
        <v/>
      </c>
      <c r="E203" s="335" t="str">
        <f>IF('CLINs &amp; Ceiling Rates'!F205="","",'CLINs &amp; Ceiling Rates'!F205)</f>
        <v/>
      </c>
      <c r="F203" s="388">
        <f>'Labor Loading Matrix'!D1276</f>
        <v>0</v>
      </c>
      <c r="G203" s="389">
        <f>'CLINs &amp; Ceiling Rates'!P205</f>
        <v>0</v>
      </c>
      <c r="H203" s="389">
        <f t="shared" si="31"/>
        <v>0</v>
      </c>
      <c r="I203" s="96"/>
      <c r="J203" s="384">
        <f t="shared" si="32"/>
        <v>0</v>
      </c>
      <c r="K203" s="385">
        <f t="shared" si="33"/>
        <v>0</v>
      </c>
      <c r="L203" s="97"/>
      <c r="M203" s="373">
        <f t="shared" si="27"/>
        <v>0</v>
      </c>
      <c r="N203" s="374">
        <f t="shared" si="28"/>
        <v>0</v>
      </c>
      <c r="O203" s="374">
        <f t="shared" si="29"/>
        <v>0</v>
      </c>
      <c r="P203" s="374">
        <f t="shared" si="30"/>
        <v>0</v>
      </c>
    </row>
    <row r="204" spans="1:16" ht="15" hidden="1" customHeight="1" x14ac:dyDescent="0.25">
      <c r="A204" s="315">
        <f>'CLINs &amp; Ceiling Rates'!B206</f>
        <v>0</v>
      </c>
      <c r="B204" s="315">
        <f>'CLINs &amp; Ceiling Rates'!C206</f>
        <v>0</v>
      </c>
      <c r="C204" s="387" t="str">
        <f>'CLINs &amp; Ceiling Rates'!O206</f>
        <v/>
      </c>
      <c r="D204" s="335" t="str">
        <f>IF('CLINs &amp; Ceiling Rates'!E206="","",'CLINs &amp; Ceiling Rates'!E206)</f>
        <v/>
      </c>
      <c r="E204" s="335" t="str">
        <f>IF('CLINs &amp; Ceiling Rates'!F206="","",'CLINs &amp; Ceiling Rates'!F206)</f>
        <v/>
      </c>
      <c r="F204" s="388">
        <f>'Labor Loading Matrix'!D1277</f>
        <v>0</v>
      </c>
      <c r="G204" s="389">
        <f>'CLINs &amp; Ceiling Rates'!P206</f>
        <v>0</v>
      </c>
      <c r="H204" s="389">
        <f t="shared" si="31"/>
        <v>0</v>
      </c>
      <c r="I204" s="96"/>
      <c r="J204" s="384">
        <f t="shared" si="32"/>
        <v>0</v>
      </c>
      <c r="K204" s="385">
        <f t="shared" si="33"/>
        <v>0</v>
      </c>
      <c r="L204" s="97"/>
      <c r="M204" s="373">
        <f t="shared" si="27"/>
        <v>0</v>
      </c>
      <c r="N204" s="374">
        <f t="shared" si="28"/>
        <v>0</v>
      </c>
      <c r="O204" s="374">
        <f t="shared" si="29"/>
        <v>0</v>
      </c>
      <c r="P204" s="374">
        <f t="shared" si="30"/>
        <v>0</v>
      </c>
    </row>
    <row r="205" spans="1:16" ht="15" hidden="1" customHeight="1" x14ac:dyDescent="0.25">
      <c r="A205" s="315">
        <f>'CLINs &amp; Ceiling Rates'!B207</f>
        <v>0</v>
      </c>
      <c r="B205" s="315">
        <f>'CLINs &amp; Ceiling Rates'!C207</f>
        <v>0</v>
      </c>
      <c r="C205" s="387" t="str">
        <f>'CLINs &amp; Ceiling Rates'!O207</f>
        <v/>
      </c>
      <c r="D205" s="335" t="str">
        <f>IF('CLINs &amp; Ceiling Rates'!E207="","",'CLINs &amp; Ceiling Rates'!E207)</f>
        <v/>
      </c>
      <c r="E205" s="335" t="str">
        <f>IF('CLINs &amp; Ceiling Rates'!F207="","",'CLINs &amp; Ceiling Rates'!F207)</f>
        <v/>
      </c>
      <c r="F205" s="388">
        <f>'Labor Loading Matrix'!D1278</f>
        <v>0</v>
      </c>
      <c r="G205" s="389">
        <f>'CLINs &amp; Ceiling Rates'!P207</f>
        <v>0</v>
      </c>
      <c r="H205" s="389">
        <f t="shared" si="31"/>
        <v>0</v>
      </c>
      <c r="I205" s="96"/>
      <c r="J205" s="384">
        <f t="shared" si="32"/>
        <v>0</v>
      </c>
      <c r="K205" s="385">
        <f t="shared" si="33"/>
        <v>0</v>
      </c>
      <c r="L205" s="97"/>
      <c r="M205" s="373">
        <f t="shared" si="27"/>
        <v>0</v>
      </c>
      <c r="N205" s="374">
        <f t="shared" si="28"/>
        <v>0</v>
      </c>
      <c r="O205" s="374">
        <f t="shared" si="29"/>
        <v>0</v>
      </c>
      <c r="P205" s="374">
        <f t="shared" si="30"/>
        <v>0</v>
      </c>
    </row>
    <row r="206" spans="1:16" ht="15" hidden="1" customHeight="1" x14ac:dyDescent="0.25">
      <c r="A206" s="315">
        <f>'CLINs &amp; Ceiling Rates'!B208</f>
        <v>0</v>
      </c>
      <c r="B206" s="315">
        <f>'CLINs &amp; Ceiling Rates'!C208</f>
        <v>0</v>
      </c>
      <c r="C206" s="387" t="str">
        <f>'CLINs &amp; Ceiling Rates'!O208</f>
        <v/>
      </c>
      <c r="D206" s="335" t="str">
        <f>IF('CLINs &amp; Ceiling Rates'!E208="","",'CLINs &amp; Ceiling Rates'!E208)</f>
        <v/>
      </c>
      <c r="E206" s="335" t="str">
        <f>IF('CLINs &amp; Ceiling Rates'!F208="","",'CLINs &amp; Ceiling Rates'!F208)</f>
        <v/>
      </c>
      <c r="F206" s="388">
        <f>'Labor Loading Matrix'!D1279</f>
        <v>0</v>
      </c>
      <c r="G206" s="389">
        <f>'CLINs &amp; Ceiling Rates'!P208</f>
        <v>0</v>
      </c>
      <c r="H206" s="389">
        <f t="shared" si="31"/>
        <v>0</v>
      </c>
      <c r="I206" s="96"/>
      <c r="J206" s="384">
        <f t="shared" si="32"/>
        <v>0</v>
      </c>
      <c r="K206" s="385">
        <f t="shared" si="33"/>
        <v>0</v>
      </c>
      <c r="L206" s="97"/>
      <c r="M206" s="373">
        <f t="shared" si="27"/>
        <v>0</v>
      </c>
      <c r="N206" s="374">
        <f t="shared" si="28"/>
        <v>0</v>
      </c>
      <c r="O206" s="374">
        <f t="shared" si="29"/>
        <v>0</v>
      </c>
      <c r="P206" s="374">
        <f t="shared" si="30"/>
        <v>0</v>
      </c>
    </row>
    <row r="207" spans="1:16" ht="15" hidden="1" customHeight="1" x14ac:dyDescent="0.25">
      <c r="A207" s="315">
        <f>'CLINs &amp; Ceiling Rates'!B209</f>
        <v>0</v>
      </c>
      <c r="B207" s="315">
        <f>'CLINs &amp; Ceiling Rates'!C209</f>
        <v>0</v>
      </c>
      <c r="C207" s="387" t="str">
        <f>'CLINs &amp; Ceiling Rates'!O209</f>
        <v/>
      </c>
      <c r="D207" s="335" t="str">
        <f>IF('CLINs &amp; Ceiling Rates'!E209="","",'CLINs &amp; Ceiling Rates'!E209)</f>
        <v/>
      </c>
      <c r="E207" s="335" t="str">
        <f>IF('CLINs &amp; Ceiling Rates'!F209="","",'CLINs &amp; Ceiling Rates'!F209)</f>
        <v/>
      </c>
      <c r="F207" s="388">
        <f>'Labor Loading Matrix'!D1280</f>
        <v>0</v>
      </c>
      <c r="G207" s="389">
        <f>'CLINs &amp; Ceiling Rates'!P209</f>
        <v>0</v>
      </c>
      <c r="H207" s="389">
        <f t="shared" si="31"/>
        <v>0</v>
      </c>
      <c r="I207" s="96"/>
      <c r="J207" s="384">
        <f t="shared" si="32"/>
        <v>0</v>
      </c>
      <c r="K207" s="385">
        <f t="shared" si="33"/>
        <v>0</v>
      </c>
      <c r="L207" s="97"/>
      <c r="M207" s="373">
        <f t="shared" ref="M207:M215" si="34">IF(D207&lt;&gt;"Subcontractor",F207/F$216, 0)</f>
        <v>0</v>
      </c>
      <c r="N207" s="374">
        <f t="shared" ref="N207:N215" si="35">IFERROR(IF(D207="Subcontractor",F207/F$216, 0),0)</f>
        <v>0</v>
      </c>
      <c r="O207" s="374">
        <f t="shared" ref="O207:O215" si="36">IFERROR(IF(D207&lt;&gt;"Subcontractor",$K207/$K$216, 0),0)</f>
        <v>0</v>
      </c>
      <c r="P207" s="374">
        <f t="shared" ref="P207:P215" si="37">IFERROR(IF(D207="Subcontractor",$K207/$K$216, 0),0)</f>
        <v>0</v>
      </c>
    </row>
    <row r="208" spans="1:16" ht="15" hidden="1" customHeight="1" x14ac:dyDescent="0.25">
      <c r="A208" s="315">
        <f>'CLINs &amp; Ceiling Rates'!B210</f>
        <v>0</v>
      </c>
      <c r="B208" s="315">
        <f>'CLINs &amp; Ceiling Rates'!C210</f>
        <v>0</v>
      </c>
      <c r="C208" s="387" t="str">
        <f>'CLINs &amp; Ceiling Rates'!O210</f>
        <v/>
      </c>
      <c r="D208" s="335" t="str">
        <f>IF('CLINs &amp; Ceiling Rates'!E210="","",'CLINs &amp; Ceiling Rates'!E210)</f>
        <v/>
      </c>
      <c r="E208" s="335" t="str">
        <f>IF('CLINs &amp; Ceiling Rates'!F210="","",'CLINs &amp; Ceiling Rates'!F210)</f>
        <v/>
      </c>
      <c r="F208" s="388">
        <f>'Labor Loading Matrix'!D1281</f>
        <v>0</v>
      </c>
      <c r="G208" s="389">
        <f>'CLINs &amp; Ceiling Rates'!P210</f>
        <v>0</v>
      </c>
      <c r="H208" s="389">
        <f t="shared" si="31"/>
        <v>0</v>
      </c>
      <c r="I208" s="96"/>
      <c r="J208" s="384">
        <f t="shared" si="32"/>
        <v>0</v>
      </c>
      <c r="K208" s="385">
        <f t="shared" si="33"/>
        <v>0</v>
      </c>
      <c r="L208" s="97"/>
      <c r="M208" s="373">
        <f t="shared" si="34"/>
        <v>0</v>
      </c>
      <c r="N208" s="374">
        <f t="shared" si="35"/>
        <v>0</v>
      </c>
      <c r="O208" s="374">
        <f t="shared" si="36"/>
        <v>0</v>
      </c>
      <c r="P208" s="374">
        <f t="shared" si="37"/>
        <v>0</v>
      </c>
    </row>
    <row r="209" spans="1:16" ht="15" hidden="1" customHeight="1" x14ac:dyDescent="0.25">
      <c r="A209" s="315">
        <f>'CLINs &amp; Ceiling Rates'!B211</f>
        <v>0</v>
      </c>
      <c r="B209" s="315">
        <f>'CLINs &amp; Ceiling Rates'!C211</f>
        <v>0</v>
      </c>
      <c r="C209" s="387" t="str">
        <f>'CLINs &amp; Ceiling Rates'!O211</f>
        <v/>
      </c>
      <c r="D209" s="335" t="str">
        <f>IF('CLINs &amp; Ceiling Rates'!E211="","",'CLINs &amp; Ceiling Rates'!E211)</f>
        <v/>
      </c>
      <c r="E209" s="335" t="str">
        <f>IF('CLINs &amp; Ceiling Rates'!F211="","",'CLINs &amp; Ceiling Rates'!F211)</f>
        <v/>
      </c>
      <c r="F209" s="388">
        <f>'Labor Loading Matrix'!D1282</f>
        <v>0</v>
      </c>
      <c r="G209" s="389">
        <f>'CLINs &amp; Ceiling Rates'!P211</f>
        <v>0</v>
      </c>
      <c r="H209" s="389">
        <f t="shared" ref="H209:H215" si="38">ROUND(IFERROR(G209*F209,0),2)</f>
        <v>0</v>
      </c>
      <c r="I209" s="96"/>
      <c r="J209" s="384">
        <f t="shared" ref="J209:J215" si="39">ROUND((1-I209)*G209,2)</f>
        <v>0</v>
      </c>
      <c r="K209" s="385">
        <f t="shared" ref="K209:K215" si="40">IFERROR(ROUND(J209*F209,2),0)</f>
        <v>0</v>
      </c>
      <c r="L209" s="97"/>
      <c r="M209" s="373">
        <f t="shared" si="34"/>
        <v>0</v>
      </c>
      <c r="N209" s="374">
        <f t="shared" si="35"/>
        <v>0</v>
      </c>
      <c r="O209" s="374">
        <f t="shared" si="36"/>
        <v>0</v>
      </c>
      <c r="P209" s="374">
        <f t="shared" si="37"/>
        <v>0</v>
      </c>
    </row>
    <row r="210" spans="1:16" ht="15" hidden="1" customHeight="1" x14ac:dyDescent="0.25">
      <c r="A210" s="315">
        <f>'CLINs &amp; Ceiling Rates'!B212</f>
        <v>0</v>
      </c>
      <c r="B210" s="315">
        <f>'CLINs &amp; Ceiling Rates'!C212</f>
        <v>0</v>
      </c>
      <c r="C210" s="387" t="str">
        <f>'CLINs &amp; Ceiling Rates'!O212</f>
        <v/>
      </c>
      <c r="D210" s="335" t="str">
        <f>IF('CLINs &amp; Ceiling Rates'!E212="","",'CLINs &amp; Ceiling Rates'!E212)</f>
        <v/>
      </c>
      <c r="E210" s="335" t="str">
        <f>IF('CLINs &amp; Ceiling Rates'!F212="","",'CLINs &amp; Ceiling Rates'!F212)</f>
        <v/>
      </c>
      <c r="F210" s="388">
        <f>'Labor Loading Matrix'!D1283</f>
        <v>0</v>
      </c>
      <c r="G210" s="389">
        <f>'CLINs &amp; Ceiling Rates'!P212</f>
        <v>0</v>
      </c>
      <c r="H210" s="389">
        <f t="shared" si="38"/>
        <v>0</v>
      </c>
      <c r="I210" s="96"/>
      <c r="J210" s="384">
        <f t="shared" si="39"/>
        <v>0</v>
      </c>
      <c r="K210" s="385">
        <f t="shared" si="40"/>
        <v>0</v>
      </c>
      <c r="L210" s="97"/>
      <c r="M210" s="373">
        <f t="shared" si="34"/>
        <v>0</v>
      </c>
      <c r="N210" s="374">
        <f t="shared" si="35"/>
        <v>0</v>
      </c>
      <c r="O210" s="374">
        <f t="shared" si="36"/>
        <v>0</v>
      </c>
      <c r="P210" s="374">
        <f t="shared" si="37"/>
        <v>0</v>
      </c>
    </row>
    <row r="211" spans="1:16" ht="15" hidden="1" customHeight="1" x14ac:dyDescent="0.25">
      <c r="A211" s="315">
        <f>'CLINs &amp; Ceiling Rates'!B213</f>
        <v>0</v>
      </c>
      <c r="B211" s="315">
        <f>'CLINs &amp; Ceiling Rates'!C213</f>
        <v>0</v>
      </c>
      <c r="C211" s="387" t="str">
        <f>'CLINs &amp; Ceiling Rates'!O213</f>
        <v/>
      </c>
      <c r="D211" s="335" t="str">
        <f>IF('CLINs &amp; Ceiling Rates'!E213="","",'CLINs &amp; Ceiling Rates'!E213)</f>
        <v/>
      </c>
      <c r="E211" s="335" t="str">
        <f>IF('CLINs &amp; Ceiling Rates'!F213="","",'CLINs &amp; Ceiling Rates'!F213)</f>
        <v/>
      </c>
      <c r="F211" s="388">
        <f>'Labor Loading Matrix'!D1284</f>
        <v>0</v>
      </c>
      <c r="G211" s="389">
        <f>'CLINs &amp; Ceiling Rates'!P213</f>
        <v>0</v>
      </c>
      <c r="H211" s="389">
        <f t="shared" si="38"/>
        <v>0</v>
      </c>
      <c r="I211" s="96"/>
      <c r="J211" s="384">
        <f t="shared" si="39"/>
        <v>0</v>
      </c>
      <c r="K211" s="385">
        <f t="shared" si="40"/>
        <v>0</v>
      </c>
      <c r="L211" s="97"/>
      <c r="M211" s="373">
        <f t="shared" si="34"/>
        <v>0</v>
      </c>
      <c r="N211" s="374">
        <f t="shared" si="35"/>
        <v>0</v>
      </c>
      <c r="O211" s="374">
        <f t="shared" si="36"/>
        <v>0</v>
      </c>
      <c r="P211" s="374">
        <f t="shared" si="37"/>
        <v>0</v>
      </c>
    </row>
    <row r="212" spans="1:16" ht="15" hidden="1" customHeight="1" x14ac:dyDescent="0.25">
      <c r="A212" s="315">
        <f>'CLINs &amp; Ceiling Rates'!B214</f>
        <v>0</v>
      </c>
      <c r="B212" s="315">
        <f>'CLINs &amp; Ceiling Rates'!C214</f>
        <v>0</v>
      </c>
      <c r="C212" s="387" t="str">
        <f>'CLINs &amp; Ceiling Rates'!O214</f>
        <v/>
      </c>
      <c r="D212" s="335" t="str">
        <f>IF('CLINs &amp; Ceiling Rates'!E214="","",'CLINs &amp; Ceiling Rates'!E214)</f>
        <v/>
      </c>
      <c r="E212" s="335" t="str">
        <f>IF('CLINs &amp; Ceiling Rates'!F214="","",'CLINs &amp; Ceiling Rates'!F214)</f>
        <v/>
      </c>
      <c r="F212" s="388">
        <f>'Labor Loading Matrix'!D1285</f>
        <v>0</v>
      </c>
      <c r="G212" s="389">
        <f>'CLINs &amp; Ceiling Rates'!P214</f>
        <v>0</v>
      </c>
      <c r="H212" s="389">
        <f t="shared" si="38"/>
        <v>0</v>
      </c>
      <c r="I212" s="96"/>
      <c r="J212" s="384">
        <f t="shared" si="39"/>
        <v>0</v>
      </c>
      <c r="K212" s="385">
        <f t="shared" si="40"/>
        <v>0</v>
      </c>
      <c r="L212" s="97"/>
      <c r="M212" s="373">
        <f t="shared" si="34"/>
        <v>0</v>
      </c>
      <c r="N212" s="374">
        <f t="shared" si="35"/>
        <v>0</v>
      </c>
      <c r="O212" s="374">
        <f t="shared" si="36"/>
        <v>0</v>
      </c>
      <c r="P212" s="374">
        <f t="shared" si="37"/>
        <v>0</v>
      </c>
    </row>
    <row r="213" spans="1:16" ht="15" hidden="1" customHeight="1" x14ac:dyDescent="0.25">
      <c r="A213" s="315">
        <f>'CLINs &amp; Ceiling Rates'!B215</f>
        <v>0</v>
      </c>
      <c r="B213" s="315">
        <f>'CLINs &amp; Ceiling Rates'!C215</f>
        <v>0</v>
      </c>
      <c r="C213" s="387" t="str">
        <f>'CLINs &amp; Ceiling Rates'!O215</f>
        <v/>
      </c>
      <c r="D213" s="335" t="str">
        <f>IF('CLINs &amp; Ceiling Rates'!E215="","",'CLINs &amp; Ceiling Rates'!E215)</f>
        <v/>
      </c>
      <c r="E213" s="335" t="str">
        <f>IF('CLINs &amp; Ceiling Rates'!F215="","",'CLINs &amp; Ceiling Rates'!F215)</f>
        <v/>
      </c>
      <c r="F213" s="388">
        <f>'Labor Loading Matrix'!D1286</f>
        <v>0</v>
      </c>
      <c r="G213" s="389">
        <f>'CLINs &amp; Ceiling Rates'!P215</f>
        <v>0</v>
      </c>
      <c r="H213" s="389">
        <f t="shared" si="38"/>
        <v>0</v>
      </c>
      <c r="I213" s="96"/>
      <c r="J213" s="384">
        <f t="shared" si="39"/>
        <v>0</v>
      </c>
      <c r="K213" s="385">
        <f t="shared" si="40"/>
        <v>0</v>
      </c>
      <c r="L213" s="97"/>
      <c r="M213" s="373">
        <f t="shared" si="34"/>
        <v>0</v>
      </c>
      <c r="N213" s="374">
        <f t="shared" si="35"/>
        <v>0</v>
      </c>
      <c r="O213" s="374">
        <f t="shared" si="36"/>
        <v>0</v>
      </c>
      <c r="P213" s="374">
        <f t="shared" si="37"/>
        <v>0</v>
      </c>
    </row>
    <row r="214" spans="1:16" ht="15" hidden="1" customHeight="1" x14ac:dyDescent="0.25">
      <c r="A214" s="315">
        <f>'CLINs &amp; Ceiling Rates'!B216</f>
        <v>0</v>
      </c>
      <c r="B214" s="315">
        <f>'CLINs &amp; Ceiling Rates'!C216</f>
        <v>0</v>
      </c>
      <c r="C214" s="387" t="str">
        <f>'CLINs &amp; Ceiling Rates'!O216</f>
        <v/>
      </c>
      <c r="D214" s="335" t="str">
        <f>IF('CLINs &amp; Ceiling Rates'!E216="","",'CLINs &amp; Ceiling Rates'!E216)</f>
        <v/>
      </c>
      <c r="E214" s="335" t="str">
        <f>IF('CLINs &amp; Ceiling Rates'!F216="","",'CLINs &amp; Ceiling Rates'!F216)</f>
        <v/>
      </c>
      <c r="F214" s="388">
        <f>'Labor Loading Matrix'!D1287</f>
        <v>0</v>
      </c>
      <c r="G214" s="389">
        <f>'CLINs &amp; Ceiling Rates'!P216</f>
        <v>0</v>
      </c>
      <c r="H214" s="389">
        <f t="shared" si="38"/>
        <v>0</v>
      </c>
      <c r="I214" s="96"/>
      <c r="J214" s="384">
        <f t="shared" si="39"/>
        <v>0</v>
      </c>
      <c r="K214" s="385">
        <f t="shared" si="40"/>
        <v>0</v>
      </c>
      <c r="L214" s="97"/>
      <c r="M214" s="373">
        <f t="shared" si="34"/>
        <v>0</v>
      </c>
      <c r="N214" s="374">
        <f t="shared" si="35"/>
        <v>0</v>
      </c>
      <c r="O214" s="374">
        <f t="shared" si="36"/>
        <v>0</v>
      </c>
      <c r="P214" s="374">
        <f t="shared" si="37"/>
        <v>0</v>
      </c>
    </row>
    <row r="215" spans="1:16" ht="15" hidden="1" customHeight="1" thickBot="1" x14ac:dyDescent="0.3">
      <c r="A215" s="315">
        <f>'CLINs &amp; Ceiling Rates'!B217</f>
        <v>0</v>
      </c>
      <c r="B215" s="315">
        <f>'CLINs &amp; Ceiling Rates'!C217</f>
        <v>0</v>
      </c>
      <c r="C215" s="387" t="str">
        <f>'CLINs &amp; Ceiling Rates'!O217</f>
        <v/>
      </c>
      <c r="D215" s="335" t="str">
        <f>IF('CLINs &amp; Ceiling Rates'!E217="","",'CLINs &amp; Ceiling Rates'!E217)</f>
        <v/>
      </c>
      <c r="E215" s="335" t="str">
        <f>IF('CLINs &amp; Ceiling Rates'!F217="","",'CLINs &amp; Ceiling Rates'!F217)</f>
        <v/>
      </c>
      <c r="F215" s="388">
        <f>'Labor Loading Matrix'!D1288</f>
        <v>0</v>
      </c>
      <c r="G215" s="389">
        <f>'CLINs &amp; Ceiling Rates'!P217</f>
        <v>0</v>
      </c>
      <c r="H215" s="389">
        <f t="shared" si="38"/>
        <v>0</v>
      </c>
      <c r="I215" s="96"/>
      <c r="J215" s="384">
        <f t="shared" si="39"/>
        <v>0</v>
      </c>
      <c r="K215" s="385">
        <f t="shared" si="40"/>
        <v>0</v>
      </c>
      <c r="L215" s="97"/>
      <c r="M215" s="373">
        <f t="shared" si="34"/>
        <v>0</v>
      </c>
      <c r="N215" s="374">
        <f t="shared" si="35"/>
        <v>0</v>
      </c>
      <c r="O215" s="374">
        <f t="shared" si="36"/>
        <v>0</v>
      </c>
      <c r="P215" s="374">
        <f t="shared" si="37"/>
        <v>0</v>
      </c>
    </row>
    <row r="216" spans="1:16" s="19" customFormat="1" ht="24.9" customHeight="1" thickBot="1" x14ac:dyDescent="0.25">
      <c r="A216" s="365"/>
      <c r="B216" s="366"/>
      <c r="C216" s="366"/>
      <c r="D216" s="367"/>
      <c r="E216" s="368" t="str">
        <f>'Option Period 3 '!E216</f>
        <v>TOTAL T&amp;M HOURS &amp; ESTIMATED LABOR COST</v>
      </c>
      <c r="F216" s="369">
        <f>SUM(F6:F215)</f>
        <v>21600</v>
      </c>
      <c r="G216" s="370"/>
      <c r="H216" s="76">
        <f>SUM(H6:H215)</f>
        <v>0</v>
      </c>
      <c r="I216" s="363"/>
      <c r="J216" s="364"/>
      <c r="K216" s="68">
        <f>SUM(K6:K215)</f>
        <v>0</v>
      </c>
      <c r="L216" s="67"/>
      <c r="M216" s="375">
        <f>SUM(M6:M215)</f>
        <v>1</v>
      </c>
      <c r="N216" s="376">
        <f>SUM(N6:N215)</f>
        <v>0</v>
      </c>
      <c r="O216" s="376">
        <f>SUM(O6:O215)</f>
        <v>0</v>
      </c>
      <c r="P216" s="376">
        <f>SUM(P6:P215)</f>
        <v>0</v>
      </c>
    </row>
    <row r="217" spans="1:16" ht="18" customHeight="1" x14ac:dyDescent="0.25">
      <c r="A217" s="377"/>
      <c r="B217" s="378"/>
      <c r="C217" s="378"/>
      <c r="D217" s="379"/>
      <c r="E217" s="380"/>
      <c r="F217" s="379"/>
      <c r="G217" s="379"/>
      <c r="H217" s="379"/>
      <c r="I217" s="381"/>
      <c r="J217" s="382" t="s">
        <v>0</v>
      </c>
      <c r="K217" s="383">
        <f>IF(K216=0,0,(H216-K216)/H216)</f>
        <v>0</v>
      </c>
      <c r="L217" s="85"/>
      <c r="M217" s="86"/>
      <c r="N217" s="73"/>
      <c r="O217" s="73"/>
      <c r="P217" s="73"/>
    </row>
    <row r="218" spans="1:16" customFormat="1" ht="18" hidden="1" customHeight="1" x14ac:dyDescent="0.2"/>
    <row r="219" spans="1:16" ht="18" hidden="1" customHeight="1" thickBot="1" x14ac:dyDescent="0.3">
      <c r="A219" s="510" t="str">
        <f>'Base Period'!A219:K219</f>
        <v>Hide This Table (Rows 159 through 311)</v>
      </c>
      <c r="B219" s="510"/>
      <c r="C219" s="510"/>
      <c r="D219" s="510"/>
      <c r="E219" s="510"/>
      <c r="F219" s="510"/>
      <c r="G219" s="510"/>
      <c r="H219" s="510"/>
      <c r="I219" s="510"/>
      <c r="J219" s="65"/>
      <c r="K219" s="65"/>
      <c r="L219" s="85"/>
      <c r="M219" s="86"/>
      <c r="N219" s="73"/>
      <c r="O219" s="73"/>
      <c r="P219" s="73"/>
    </row>
    <row r="220" spans="1:16" ht="75" hidden="1" customHeight="1" x14ac:dyDescent="0.25">
      <c r="A220" s="249" t="str">
        <f>'Base Period'!A220</f>
        <v>SOW TASK NUMBER</v>
      </c>
      <c r="B220" s="297" t="str">
        <f>'Base Period'!B220</f>
        <v>DELIVERABLE</v>
      </c>
      <c r="C220" s="250" t="str">
        <f>'Base Period'!C220</f>
        <v>HOURS PER UNIT</v>
      </c>
      <c r="D220" s="250" t="str">
        <f>'Firm Fixed Price'!G788</f>
        <v>QUANTITY REQUIRED FOR Option Period 4</v>
      </c>
      <c r="E220" s="250" t="str">
        <f>'Base Period'!E220</f>
        <v>TOTAL HOURS</v>
      </c>
      <c r="F220" s="250" t="str">
        <f>'Base Period'!F220</f>
        <v>UNIT COST @ CEILING RATE</v>
      </c>
      <c r="G220" s="250" t="str">
        <f>'Base Period'!G220</f>
        <v>UNIT COST @ PROPOSED RATE</v>
      </c>
      <c r="H220" s="250" t="str">
        <f>'Firm Fixed Price'!I788</f>
        <v>TOTAL COST EXTENDED FOR Option Period 4 @ CEILING RATE</v>
      </c>
      <c r="I220" s="250" t="str">
        <f>'Firm Fixed Price'!J788</f>
        <v>TOTAL COST EXTENDED FOR Option Period 4 @ PROPOSED RATE</v>
      </c>
      <c r="L220" s="85"/>
      <c r="M220" s="86"/>
      <c r="N220" s="73"/>
      <c r="O220" s="314"/>
      <c r="P220" s="73"/>
    </row>
    <row r="221" spans="1:16" ht="18" hidden="1" customHeight="1" x14ac:dyDescent="0.25">
      <c r="A221" s="390" t="str">
        <f>'Base Period'!A221</f>
        <v>3.1.1</v>
      </c>
      <c r="B221" s="391" t="str">
        <f>'Base Period'!B221</f>
        <v>Task Order Mgt</v>
      </c>
      <c r="C221" s="335">
        <f>IF('Firm Fixed Price'!C792="","",'Firm Fixed Price'!C792)</f>
        <v>0</v>
      </c>
      <c r="D221" s="335">
        <f>IF('Firm Fixed Price'!G792="","",'Firm Fixed Price'!G792)</f>
        <v>1</v>
      </c>
      <c r="E221" s="335">
        <f>IF('Firm Fixed Price'!H635="","",'Firm Fixed Price'!H635)</f>
        <v>0</v>
      </c>
      <c r="F221" s="392">
        <f>IF('Firm Fixed Price'!E792="","",'Firm Fixed Price'!E792)</f>
        <v>0</v>
      </c>
      <c r="G221" s="392">
        <f>IF('Firm Fixed Price'!F792="","",'Firm Fixed Price'!F792)</f>
        <v>0</v>
      </c>
      <c r="H221" s="392">
        <f>IF('Firm Fixed Price'!I792="","",'Firm Fixed Price'!I792)</f>
        <v>0</v>
      </c>
      <c r="I221" s="393">
        <f>IF('Firm Fixed Price'!J792="","",'Firm Fixed Price'!J792)</f>
        <v>0</v>
      </c>
      <c r="L221" s="85"/>
      <c r="M221" s="86"/>
      <c r="N221" s="73"/>
      <c r="O221" s="73"/>
      <c r="P221" s="73"/>
    </row>
    <row r="222" spans="1:16" ht="18" hidden="1" customHeight="1" x14ac:dyDescent="0.25">
      <c r="A222" s="390" t="str">
        <f>'Base Period'!A222</f>
        <v>3.1.1</v>
      </c>
      <c r="B222" s="391" t="str">
        <f>'Base Period'!B222</f>
        <v>KickOff Minutes</v>
      </c>
      <c r="C222" s="335">
        <f>IF('Firm Fixed Price'!C793="","",'Firm Fixed Price'!C793)</f>
        <v>0</v>
      </c>
      <c r="D222" s="335" t="str">
        <f>IF('Firm Fixed Price'!G793="","",'Firm Fixed Price'!G793)</f>
        <v/>
      </c>
      <c r="E222" s="335" t="str">
        <f>IF('Firm Fixed Price'!H636="","",'Firm Fixed Price'!H636)</f>
        <v/>
      </c>
      <c r="F222" s="392">
        <f>IF('Firm Fixed Price'!E793="","",'Firm Fixed Price'!E793)</f>
        <v>0</v>
      </c>
      <c r="G222" s="392">
        <f>IF('Firm Fixed Price'!F793="","",'Firm Fixed Price'!F793)</f>
        <v>0</v>
      </c>
      <c r="H222" s="392" t="str">
        <f>IF('Firm Fixed Price'!I793="","",'Firm Fixed Price'!I793)</f>
        <v/>
      </c>
      <c r="I222" s="393" t="str">
        <f>IF('Firm Fixed Price'!J793="","",'Firm Fixed Price'!J793)</f>
        <v/>
      </c>
      <c r="L222" s="85"/>
      <c r="M222" s="86"/>
      <c r="N222" s="73"/>
      <c r="O222" s="73"/>
      <c r="P222" s="73"/>
    </row>
    <row r="223" spans="1:16" ht="18" hidden="1" customHeight="1" x14ac:dyDescent="0.25">
      <c r="A223" s="390" t="str">
        <f>'Base Period'!A223</f>
        <v>3.1.2</v>
      </c>
      <c r="B223" s="391" t="str">
        <f>'Base Period'!B223</f>
        <v>PMP</v>
      </c>
      <c r="C223" s="335">
        <f>IF('Firm Fixed Price'!C794="","",'Firm Fixed Price'!C794)</f>
        <v>0</v>
      </c>
      <c r="D223" s="335">
        <f>IF('Firm Fixed Price'!G794="","",'Firm Fixed Price'!G794)</f>
        <v>1</v>
      </c>
      <c r="E223" s="335">
        <f>IF('Firm Fixed Price'!H637="","",'Firm Fixed Price'!H637)</f>
        <v>0</v>
      </c>
      <c r="F223" s="392">
        <f>IF('Firm Fixed Price'!E794="","",'Firm Fixed Price'!E794)</f>
        <v>0</v>
      </c>
      <c r="G223" s="392">
        <f>IF('Firm Fixed Price'!F794="","",'Firm Fixed Price'!F794)</f>
        <v>0</v>
      </c>
      <c r="H223" s="392">
        <f>IF('Firm Fixed Price'!I794="","",'Firm Fixed Price'!I794)</f>
        <v>0</v>
      </c>
      <c r="I223" s="393">
        <f>IF('Firm Fixed Price'!J794="","",'Firm Fixed Price'!J794)</f>
        <v>0</v>
      </c>
      <c r="L223" s="85"/>
      <c r="M223" s="86"/>
      <c r="N223" s="73"/>
      <c r="O223" s="73"/>
      <c r="P223" s="73"/>
    </row>
    <row r="224" spans="1:16" ht="18" hidden="1" customHeight="1" x14ac:dyDescent="0.25">
      <c r="A224" s="390" t="str">
        <f>'Base Period'!A224</f>
        <v>3.1.3</v>
      </c>
      <c r="B224" s="391" t="str">
        <f>'Base Period'!B224</f>
        <v>Monthly Status Report</v>
      </c>
      <c r="C224" s="335">
        <f>IF('Firm Fixed Price'!C795="","",'Firm Fixed Price'!C795)</f>
        <v>0</v>
      </c>
      <c r="D224" s="335">
        <f>IF('Firm Fixed Price'!G795="","",'Firm Fixed Price'!G795)</f>
        <v>12</v>
      </c>
      <c r="E224" s="335">
        <f>IF('Firm Fixed Price'!H638="","",'Firm Fixed Price'!H638)</f>
        <v>0</v>
      </c>
      <c r="F224" s="392">
        <f>IF('Firm Fixed Price'!E795="","",'Firm Fixed Price'!E795)</f>
        <v>0</v>
      </c>
      <c r="G224" s="392">
        <f>IF('Firm Fixed Price'!F795="","",'Firm Fixed Price'!F795)</f>
        <v>0</v>
      </c>
      <c r="H224" s="392">
        <f>IF('Firm Fixed Price'!I795="","",'Firm Fixed Price'!I795)</f>
        <v>0</v>
      </c>
      <c r="I224" s="393">
        <f>IF('Firm Fixed Price'!J795="","",'Firm Fixed Price'!J795)</f>
        <v>0</v>
      </c>
      <c r="L224" s="85"/>
      <c r="M224" s="86"/>
      <c r="N224" s="73"/>
      <c r="O224" s="73"/>
      <c r="P224" s="73"/>
    </row>
    <row r="225" spans="1:16" ht="18" hidden="1" customHeight="1" x14ac:dyDescent="0.25">
      <c r="A225" s="390" t="str">
        <f>'Base Period'!A225</f>
        <v>3.1.4</v>
      </c>
      <c r="B225" s="391" t="str">
        <f>'Base Period'!B225</f>
        <v>Quality Control Plan</v>
      </c>
      <c r="C225" s="335">
        <f>IF('Firm Fixed Price'!C796="","",'Firm Fixed Price'!C796)</f>
        <v>0</v>
      </c>
      <c r="D225" s="335">
        <f>IF('Firm Fixed Price'!G796="","",'Firm Fixed Price'!G796)</f>
        <v>1</v>
      </c>
      <c r="E225" s="335">
        <f>IF('Firm Fixed Price'!H639="","",'Firm Fixed Price'!H639)</f>
        <v>0</v>
      </c>
      <c r="F225" s="392">
        <f>IF('Firm Fixed Price'!E796="","",'Firm Fixed Price'!E796)</f>
        <v>0</v>
      </c>
      <c r="G225" s="392">
        <f>IF('Firm Fixed Price'!F796="","",'Firm Fixed Price'!F796)</f>
        <v>0</v>
      </c>
      <c r="H225" s="392">
        <f>IF('Firm Fixed Price'!I796="","",'Firm Fixed Price'!I796)</f>
        <v>0</v>
      </c>
      <c r="I225" s="393">
        <f>IF('Firm Fixed Price'!J796="","",'Firm Fixed Price'!J796)</f>
        <v>0</v>
      </c>
      <c r="L225" s="85"/>
      <c r="M225" s="86"/>
      <c r="N225" s="73"/>
      <c r="O225" s="73"/>
      <c r="P225" s="73"/>
    </row>
    <row r="226" spans="1:16" ht="18" hidden="1" customHeight="1" x14ac:dyDescent="0.25">
      <c r="A226" s="390" t="str">
        <f>'Base Period'!A226</f>
        <v>3.1.5</v>
      </c>
      <c r="B226" s="391" t="str">
        <f>'Base Period'!B226</f>
        <v>Monthly Financial Report</v>
      </c>
      <c r="C226" s="335">
        <f>IF('Firm Fixed Price'!C797="","",'Firm Fixed Price'!C797)</f>
        <v>0</v>
      </c>
      <c r="D226" s="335">
        <f>IF('Firm Fixed Price'!G797="","",'Firm Fixed Price'!G797)</f>
        <v>12</v>
      </c>
      <c r="E226" s="335">
        <f>IF('Firm Fixed Price'!H640="","",'Firm Fixed Price'!H640)</f>
        <v>0</v>
      </c>
      <c r="F226" s="392">
        <f>IF('Firm Fixed Price'!E797="","",'Firm Fixed Price'!E797)</f>
        <v>0</v>
      </c>
      <c r="G226" s="392">
        <f>IF('Firm Fixed Price'!F797="","",'Firm Fixed Price'!F797)</f>
        <v>0</v>
      </c>
      <c r="H226" s="392">
        <f>IF('Firm Fixed Price'!I797="","",'Firm Fixed Price'!I797)</f>
        <v>0</v>
      </c>
      <c r="I226" s="393">
        <f>IF('Firm Fixed Price'!J797="","",'Firm Fixed Price'!J797)</f>
        <v>0</v>
      </c>
      <c r="L226" s="85"/>
      <c r="M226" s="86"/>
      <c r="N226" s="73"/>
      <c r="O226" s="73"/>
      <c r="P226" s="73"/>
    </row>
    <row r="227" spans="1:16" ht="18" hidden="1" customHeight="1" x14ac:dyDescent="0.25">
      <c r="A227" s="390" t="str">
        <f>'Base Period'!A227</f>
        <v>3.1.6</v>
      </c>
      <c r="B227" s="391" t="str">
        <f>'Base Period'!B227</f>
        <v>PMR</v>
      </c>
      <c r="C227" s="335">
        <f>IF('Firm Fixed Price'!C798="","",'Firm Fixed Price'!C798)</f>
        <v>0</v>
      </c>
      <c r="D227" s="335">
        <f>IF('Firm Fixed Price'!G798="","",'Firm Fixed Price'!G798)</f>
        <v>4</v>
      </c>
      <c r="E227" s="335">
        <f>IF('Firm Fixed Price'!H641="","",'Firm Fixed Price'!H641)</f>
        <v>0</v>
      </c>
      <c r="F227" s="392">
        <f>IF('Firm Fixed Price'!E798="","",'Firm Fixed Price'!E798)</f>
        <v>0</v>
      </c>
      <c r="G227" s="392">
        <f>IF('Firm Fixed Price'!F798="","",'Firm Fixed Price'!F798)</f>
        <v>0</v>
      </c>
      <c r="H227" s="392">
        <f>IF('Firm Fixed Price'!I798="","",'Firm Fixed Price'!I798)</f>
        <v>0</v>
      </c>
      <c r="I227" s="393">
        <f>IF('Firm Fixed Price'!J798="","",'Firm Fixed Price'!J798)</f>
        <v>0</v>
      </c>
      <c r="L227" s="85"/>
      <c r="M227" s="86"/>
      <c r="N227" s="73"/>
      <c r="O227" s="73"/>
      <c r="P227" s="73"/>
    </row>
    <row r="228" spans="1:16" ht="18" hidden="1" customHeight="1" x14ac:dyDescent="0.25">
      <c r="A228" s="390" t="str">
        <f>'Base Period'!A228</f>
        <v>3.1.7</v>
      </c>
      <c r="B228" s="391" t="str">
        <f>'Base Period'!B228</f>
        <v>Schedule</v>
      </c>
      <c r="C228" s="335">
        <f>IF('Firm Fixed Price'!C799="","",'Firm Fixed Price'!C799)</f>
        <v>0</v>
      </c>
      <c r="D228" s="335">
        <f>IF('Firm Fixed Price'!G799="","",'Firm Fixed Price'!G799)</f>
        <v>2</v>
      </c>
      <c r="E228" s="335">
        <f>IF('Firm Fixed Price'!H642="","",'Firm Fixed Price'!H642)</f>
        <v>0</v>
      </c>
      <c r="F228" s="392">
        <f>IF('Firm Fixed Price'!E799="","",'Firm Fixed Price'!E799)</f>
        <v>0</v>
      </c>
      <c r="G228" s="392">
        <f>IF('Firm Fixed Price'!F799="","",'Firm Fixed Price'!F799)</f>
        <v>0</v>
      </c>
      <c r="H228" s="392">
        <f>IF('Firm Fixed Price'!I799="","",'Firm Fixed Price'!I799)</f>
        <v>0</v>
      </c>
      <c r="I228" s="393">
        <f>IF('Firm Fixed Price'!J799="","",'Firm Fixed Price'!J799)</f>
        <v>0</v>
      </c>
      <c r="L228" s="85"/>
      <c r="M228" s="86"/>
      <c r="N228" s="73"/>
      <c r="O228" s="73"/>
      <c r="P228" s="73"/>
    </row>
    <row r="229" spans="1:16" ht="18" hidden="1" customHeight="1" x14ac:dyDescent="0.25">
      <c r="A229" s="390" t="str">
        <f>'Base Period'!A229</f>
        <v>3.1.8</v>
      </c>
      <c r="B229" s="391" t="str">
        <f>'Base Period'!B229</f>
        <v>Transition-In Plan</v>
      </c>
      <c r="C229" s="335">
        <f>IF('Firm Fixed Price'!C800="","",'Firm Fixed Price'!C800)</f>
        <v>0</v>
      </c>
      <c r="D229" s="335" t="str">
        <f>IF('Firm Fixed Price'!G800="","",'Firm Fixed Price'!G800)</f>
        <v/>
      </c>
      <c r="E229" s="335" t="str">
        <f>IF('Firm Fixed Price'!H643="","",'Firm Fixed Price'!H643)</f>
        <v/>
      </c>
      <c r="F229" s="392">
        <f>IF('Firm Fixed Price'!E800="","",'Firm Fixed Price'!E800)</f>
        <v>0</v>
      </c>
      <c r="G229" s="392">
        <f>IF('Firm Fixed Price'!F800="","",'Firm Fixed Price'!F800)</f>
        <v>0</v>
      </c>
      <c r="H229" s="392" t="str">
        <f>IF('Firm Fixed Price'!I800="","",'Firm Fixed Price'!I800)</f>
        <v/>
      </c>
      <c r="I229" s="393" t="str">
        <f>IF('Firm Fixed Price'!J800="","",'Firm Fixed Price'!J800)</f>
        <v/>
      </c>
      <c r="L229" s="85"/>
      <c r="M229" s="86"/>
      <c r="N229" s="73"/>
      <c r="O229" s="73"/>
      <c r="P229" s="73"/>
    </row>
    <row r="230" spans="1:16" ht="18" hidden="1" customHeight="1" x14ac:dyDescent="0.25">
      <c r="A230" s="390" t="str">
        <f>'Base Period'!A230</f>
        <v>3.1.8</v>
      </c>
      <c r="B230" s="391" t="str">
        <f>'Base Period'!B230</f>
        <v>Transition-In Inventory Report</v>
      </c>
      <c r="C230" s="335">
        <f>IF('Firm Fixed Price'!C801="","",'Firm Fixed Price'!C801)</f>
        <v>0</v>
      </c>
      <c r="D230" s="335" t="str">
        <f>IF('Firm Fixed Price'!G801="","",'Firm Fixed Price'!G801)</f>
        <v/>
      </c>
      <c r="E230" s="335" t="str">
        <f>IF('Firm Fixed Price'!H644="","",'Firm Fixed Price'!H644)</f>
        <v/>
      </c>
      <c r="F230" s="392">
        <f>IF('Firm Fixed Price'!E801="","",'Firm Fixed Price'!E801)</f>
        <v>0</v>
      </c>
      <c r="G230" s="392">
        <f>IF('Firm Fixed Price'!F801="","",'Firm Fixed Price'!F801)</f>
        <v>0</v>
      </c>
      <c r="H230" s="392" t="str">
        <f>IF('Firm Fixed Price'!I801="","",'Firm Fixed Price'!I801)</f>
        <v/>
      </c>
      <c r="I230" s="393" t="str">
        <f>IF('Firm Fixed Price'!J801="","",'Firm Fixed Price'!J801)</f>
        <v/>
      </c>
      <c r="L230" s="85"/>
      <c r="M230" s="86"/>
      <c r="N230" s="73"/>
      <c r="O230" s="73"/>
      <c r="P230" s="73"/>
    </row>
    <row r="231" spans="1:16" ht="18" hidden="1" customHeight="1" x14ac:dyDescent="0.25">
      <c r="A231" s="390" t="str">
        <f>'Base Period'!A231</f>
        <v>3.1.8</v>
      </c>
      <c r="B231" s="391" t="str">
        <f>'Base Period'!B231</f>
        <v>Transition-Out Plan</v>
      </c>
      <c r="C231" s="335">
        <f>IF('Firm Fixed Price'!C802="","",'Firm Fixed Price'!C802)</f>
        <v>0</v>
      </c>
      <c r="D231" s="335">
        <f>IF('Firm Fixed Price'!G802="","",'Firm Fixed Price'!G802)</f>
        <v>1</v>
      </c>
      <c r="E231" s="335" t="str">
        <f>IF('Firm Fixed Price'!H645="","",'Firm Fixed Price'!H645)</f>
        <v/>
      </c>
      <c r="F231" s="392">
        <f>IF('Firm Fixed Price'!E802="","",'Firm Fixed Price'!E802)</f>
        <v>0</v>
      </c>
      <c r="G231" s="392">
        <f>IF('Firm Fixed Price'!F802="","",'Firm Fixed Price'!F802)</f>
        <v>0</v>
      </c>
      <c r="H231" s="392">
        <f>IF('Firm Fixed Price'!I802="","",'Firm Fixed Price'!I802)</f>
        <v>0</v>
      </c>
      <c r="I231" s="393">
        <f>IF('Firm Fixed Price'!J802="","",'Firm Fixed Price'!J802)</f>
        <v>0</v>
      </c>
      <c r="L231" s="85"/>
      <c r="M231" s="86"/>
      <c r="N231" s="73"/>
      <c r="O231" s="73"/>
      <c r="P231" s="73"/>
    </row>
    <row r="232" spans="1:16" ht="18" hidden="1" customHeight="1" thickBot="1" x14ac:dyDescent="0.3">
      <c r="A232" s="390" t="str">
        <f>'Base Period'!A232</f>
        <v>3.1.8</v>
      </c>
      <c r="B232" s="391" t="str">
        <f>'Base Period'!B232</f>
        <v>Transition-Out Inventory Report</v>
      </c>
      <c r="C232" s="335">
        <f>IF('Firm Fixed Price'!C803="","",'Firm Fixed Price'!C803)</f>
        <v>0</v>
      </c>
      <c r="D232" s="335">
        <f>IF('Firm Fixed Price'!G803="","",'Firm Fixed Price'!G803)</f>
        <v>1</v>
      </c>
      <c r="E232" s="335" t="str">
        <f>IF('Firm Fixed Price'!H646="","",'Firm Fixed Price'!H646)</f>
        <v/>
      </c>
      <c r="F232" s="392">
        <f>IF('Firm Fixed Price'!E803="","",'Firm Fixed Price'!E803)</f>
        <v>0</v>
      </c>
      <c r="G232" s="392">
        <f>IF('Firm Fixed Price'!F803="","",'Firm Fixed Price'!F803)</f>
        <v>0</v>
      </c>
      <c r="H232" s="392">
        <f>IF('Firm Fixed Price'!I803="","",'Firm Fixed Price'!I803)</f>
        <v>0</v>
      </c>
      <c r="I232" s="393">
        <f>IF('Firm Fixed Price'!J803="","",'Firm Fixed Price'!J803)</f>
        <v>0</v>
      </c>
      <c r="L232" s="85"/>
      <c r="M232" s="86"/>
      <c r="N232" s="73"/>
      <c r="O232" s="73"/>
      <c r="P232" s="73"/>
    </row>
    <row r="233" spans="1:16" ht="18" hidden="1" customHeight="1" x14ac:dyDescent="0.25">
      <c r="A233" s="390" t="str">
        <f>'Base Period'!A233</f>
        <v/>
      </c>
      <c r="B233" s="391" t="str">
        <f>'Base Period'!B233</f>
        <v/>
      </c>
      <c r="C233" s="335">
        <f>IF('Firm Fixed Price'!C804="","",'Firm Fixed Price'!C804)</f>
        <v>0</v>
      </c>
      <c r="D233" s="335" t="str">
        <f>IF('Firm Fixed Price'!G804="","",'Firm Fixed Price'!G804)</f>
        <v/>
      </c>
      <c r="E233" s="335" t="str">
        <f>IF('Firm Fixed Price'!H647="","",'Firm Fixed Price'!H647)</f>
        <v/>
      </c>
      <c r="F233" s="392">
        <f>IF('Firm Fixed Price'!E804="","",'Firm Fixed Price'!E804)</f>
        <v>0</v>
      </c>
      <c r="G233" s="392">
        <f>IF('Firm Fixed Price'!F804="","",'Firm Fixed Price'!F804)</f>
        <v>0</v>
      </c>
      <c r="H233" s="392" t="str">
        <f>IF('Firm Fixed Price'!I804="","",'Firm Fixed Price'!I804)</f>
        <v/>
      </c>
      <c r="I233" s="393" t="str">
        <f>IF('Firm Fixed Price'!J804="","",'Firm Fixed Price'!J804)</f>
        <v/>
      </c>
      <c r="L233" s="85"/>
      <c r="M233" s="86"/>
      <c r="N233" s="73"/>
      <c r="O233" s="73"/>
      <c r="P233" s="73"/>
    </row>
    <row r="234" spans="1:16" ht="18" hidden="1" customHeight="1" x14ac:dyDescent="0.25">
      <c r="A234" s="390" t="str">
        <f>'Base Period'!A234</f>
        <v/>
      </c>
      <c r="B234" s="391" t="str">
        <f>'Base Period'!B234</f>
        <v/>
      </c>
      <c r="C234" s="335">
        <f>IF('Firm Fixed Price'!C805="","",'Firm Fixed Price'!C805)</f>
        <v>0</v>
      </c>
      <c r="D234" s="335" t="str">
        <f>IF('Firm Fixed Price'!G805="","",'Firm Fixed Price'!G805)</f>
        <v/>
      </c>
      <c r="E234" s="335" t="str">
        <f>IF('Firm Fixed Price'!H648="","",'Firm Fixed Price'!H648)</f>
        <v/>
      </c>
      <c r="F234" s="392">
        <f>IF('Firm Fixed Price'!E805="","",'Firm Fixed Price'!E805)</f>
        <v>0</v>
      </c>
      <c r="G234" s="392">
        <f>IF('Firm Fixed Price'!F805="","",'Firm Fixed Price'!F805)</f>
        <v>0</v>
      </c>
      <c r="H234" s="392" t="str">
        <f>IF('Firm Fixed Price'!I805="","",'Firm Fixed Price'!I805)</f>
        <v/>
      </c>
      <c r="I234" s="393" t="str">
        <f>IF('Firm Fixed Price'!J805="","",'Firm Fixed Price'!J805)</f>
        <v/>
      </c>
      <c r="L234" s="85"/>
      <c r="M234" s="86"/>
      <c r="N234" s="73"/>
      <c r="O234" s="73"/>
      <c r="P234" s="73"/>
    </row>
    <row r="235" spans="1:16" ht="18" hidden="1" customHeight="1" x14ac:dyDescent="0.25">
      <c r="A235" s="390" t="str">
        <f>'Base Period'!A235</f>
        <v/>
      </c>
      <c r="B235" s="391" t="str">
        <f>'Base Period'!B235</f>
        <v/>
      </c>
      <c r="C235" s="335">
        <f>IF('Firm Fixed Price'!C806="","",'Firm Fixed Price'!C806)</f>
        <v>0</v>
      </c>
      <c r="D235" s="335" t="str">
        <f>IF('Firm Fixed Price'!G806="","",'Firm Fixed Price'!G806)</f>
        <v/>
      </c>
      <c r="E235" s="335" t="str">
        <f>IF('Firm Fixed Price'!H649="","",'Firm Fixed Price'!H649)</f>
        <v/>
      </c>
      <c r="F235" s="392">
        <f>IF('Firm Fixed Price'!E806="","",'Firm Fixed Price'!E806)</f>
        <v>0</v>
      </c>
      <c r="G235" s="392">
        <f>IF('Firm Fixed Price'!F806="","",'Firm Fixed Price'!F806)</f>
        <v>0</v>
      </c>
      <c r="H235" s="392" t="str">
        <f>IF('Firm Fixed Price'!I806="","",'Firm Fixed Price'!I806)</f>
        <v/>
      </c>
      <c r="I235" s="393" t="str">
        <f>IF('Firm Fixed Price'!J806="","",'Firm Fixed Price'!J806)</f>
        <v/>
      </c>
      <c r="L235" s="85"/>
      <c r="M235" s="86"/>
      <c r="N235" s="73"/>
      <c r="O235" s="73"/>
      <c r="P235" s="73"/>
    </row>
    <row r="236" spans="1:16" ht="18" hidden="1" customHeight="1" x14ac:dyDescent="0.25">
      <c r="A236" s="390" t="str">
        <f>'Base Period'!A236</f>
        <v/>
      </c>
      <c r="B236" s="391" t="str">
        <f>'Base Period'!B236</f>
        <v/>
      </c>
      <c r="C236" s="335">
        <f>IF('Firm Fixed Price'!C807="","",'Firm Fixed Price'!C807)</f>
        <v>0</v>
      </c>
      <c r="D236" s="335" t="str">
        <f>IF('Firm Fixed Price'!G807="","",'Firm Fixed Price'!G807)</f>
        <v/>
      </c>
      <c r="E236" s="335" t="str">
        <f>IF('Firm Fixed Price'!H650="","",'Firm Fixed Price'!H650)</f>
        <v/>
      </c>
      <c r="F236" s="392">
        <f>IF('Firm Fixed Price'!E807="","",'Firm Fixed Price'!E807)</f>
        <v>0</v>
      </c>
      <c r="G236" s="392">
        <f>IF('Firm Fixed Price'!F807="","",'Firm Fixed Price'!F807)</f>
        <v>0</v>
      </c>
      <c r="H236" s="392" t="str">
        <f>IF('Firm Fixed Price'!I807="","",'Firm Fixed Price'!I807)</f>
        <v/>
      </c>
      <c r="I236" s="393" t="str">
        <f>IF('Firm Fixed Price'!J807="","",'Firm Fixed Price'!J807)</f>
        <v/>
      </c>
      <c r="L236" s="85"/>
      <c r="M236" s="86"/>
      <c r="N236" s="73"/>
      <c r="O236" s="73"/>
      <c r="P236" s="73"/>
    </row>
    <row r="237" spans="1:16" ht="18" hidden="1" customHeight="1" x14ac:dyDescent="0.25">
      <c r="A237" s="390" t="str">
        <f>'Base Period'!A237</f>
        <v/>
      </c>
      <c r="B237" s="391" t="str">
        <f>'Base Period'!B237</f>
        <v/>
      </c>
      <c r="C237" s="335">
        <f>IF('Firm Fixed Price'!C808="","",'Firm Fixed Price'!C808)</f>
        <v>0</v>
      </c>
      <c r="D237" s="335" t="str">
        <f>IF('Firm Fixed Price'!G808="","",'Firm Fixed Price'!G808)</f>
        <v/>
      </c>
      <c r="E237" s="335" t="str">
        <f>IF('Firm Fixed Price'!H651="","",'Firm Fixed Price'!H651)</f>
        <v/>
      </c>
      <c r="F237" s="392">
        <f>IF('Firm Fixed Price'!E808="","",'Firm Fixed Price'!E808)</f>
        <v>0</v>
      </c>
      <c r="G237" s="392">
        <f>IF('Firm Fixed Price'!F808="","",'Firm Fixed Price'!F808)</f>
        <v>0</v>
      </c>
      <c r="H237" s="392" t="str">
        <f>IF('Firm Fixed Price'!I808="","",'Firm Fixed Price'!I808)</f>
        <v/>
      </c>
      <c r="I237" s="393" t="str">
        <f>IF('Firm Fixed Price'!J808="","",'Firm Fixed Price'!J808)</f>
        <v/>
      </c>
      <c r="L237" s="85"/>
      <c r="M237" s="86"/>
      <c r="N237" s="73"/>
      <c r="O237" s="73"/>
      <c r="P237" s="73"/>
    </row>
    <row r="238" spans="1:16" ht="18" hidden="1" customHeight="1" x14ac:dyDescent="0.25">
      <c r="A238" s="390" t="str">
        <f>'Base Period'!A238</f>
        <v/>
      </c>
      <c r="B238" s="391" t="str">
        <f>'Base Period'!B238</f>
        <v/>
      </c>
      <c r="C238" s="335">
        <f>IF('Firm Fixed Price'!C809="","",'Firm Fixed Price'!C809)</f>
        <v>0</v>
      </c>
      <c r="D238" s="335" t="str">
        <f>IF('Firm Fixed Price'!G809="","",'Firm Fixed Price'!G809)</f>
        <v/>
      </c>
      <c r="E238" s="335" t="str">
        <f>IF('Firm Fixed Price'!H652="","",'Firm Fixed Price'!H652)</f>
        <v/>
      </c>
      <c r="F238" s="392">
        <f>IF('Firm Fixed Price'!E809="","",'Firm Fixed Price'!E809)</f>
        <v>0</v>
      </c>
      <c r="G238" s="392">
        <f>IF('Firm Fixed Price'!F809="","",'Firm Fixed Price'!F809)</f>
        <v>0</v>
      </c>
      <c r="H238" s="392" t="str">
        <f>IF('Firm Fixed Price'!I809="","",'Firm Fixed Price'!I809)</f>
        <v/>
      </c>
      <c r="I238" s="393" t="str">
        <f>IF('Firm Fixed Price'!J809="","",'Firm Fixed Price'!J809)</f>
        <v/>
      </c>
      <c r="L238" s="85"/>
      <c r="M238" s="86"/>
      <c r="N238" s="73"/>
      <c r="O238" s="73"/>
      <c r="P238" s="73"/>
    </row>
    <row r="239" spans="1:16" ht="18" hidden="1" customHeight="1" x14ac:dyDescent="0.25">
      <c r="A239" s="390" t="str">
        <f>'Base Period'!A239</f>
        <v/>
      </c>
      <c r="B239" s="391" t="str">
        <f>'Base Period'!B239</f>
        <v/>
      </c>
      <c r="C239" s="335">
        <f>IF('Firm Fixed Price'!C810="","",'Firm Fixed Price'!C810)</f>
        <v>0</v>
      </c>
      <c r="D239" s="335" t="str">
        <f>IF('Firm Fixed Price'!G810="","",'Firm Fixed Price'!G810)</f>
        <v/>
      </c>
      <c r="E239" s="335" t="str">
        <f>IF('Firm Fixed Price'!H653="","",'Firm Fixed Price'!H653)</f>
        <v/>
      </c>
      <c r="F239" s="392">
        <f>IF('Firm Fixed Price'!E810="","",'Firm Fixed Price'!E810)</f>
        <v>0</v>
      </c>
      <c r="G239" s="392">
        <f>IF('Firm Fixed Price'!F810="","",'Firm Fixed Price'!F810)</f>
        <v>0</v>
      </c>
      <c r="H239" s="392" t="str">
        <f>IF('Firm Fixed Price'!I810="","",'Firm Fixed Price'!I810)</f>
        <v/>
      </c>
      <c r="I239" s="393" t="str">
        <f>IF('Firm Fixed Price'!J810="","",'Firm Fixed Price'!J810)</f>
        <v/>
      </c>
      <c r="L239" s="85"/>
      <c r="M239" s="86"/>
      <c r="N239" s="73"/>
      <c r="O239" s="73"/>
      <c r="P239" s="73"/>
    </row>
    <row r="240" spans="1:16" ht="18" hidden="1" customHeight="1" x14ac:dyDescent="0.25">
      <c r="A240" s="390" t="str">
        <f>'Base Period'!A240</f>
        <v/>
      </c>
      <c r="B240" s="391" t="str">
        <f>'Base Period'!B240</f>
        <v/>
      </c>
      <c r="C240" s="335">
        <f>IF('Firm Fixed Price'!C811="","",'Firm Fixed Price'!C811)</f>
        <v>0</v>
      </c>
      <c r="D240" s="335" t="str">
        <f>IF('Firm Fixed Price'!G811="","",'Firm Fixed Price'!G811)</f>
        <v/>
      </c>
      <c r="E240" s="335" t="str">
        <f>IF('Firm Fixed Price'!H654="","",'Firm Fixed Price'!H654)</f>
        <v/>
      </c>
      <c r="F240" s="392">
        <f>IF('Firm Fixed Price'!E811="","",'Firm Fixed Price'!E811)</f>
        <v>0</v>
      </c>
      <c r="G240" s="392">
        <f>IF('Firm Fixed Price'!F811="","",'Firm Fixed Price'!F811)</f>
        <v>0</v>
      </c>
      <c r="H240" s="392" t="str">
        <f>IF('Firm Fixed Price'!I811="","",'Firm Fixed Price'!I811)</f>
        <v/>
      </c>
      <c r="I240" s="393" t="str">
        <f>IF('Firm Fixed Price'!J811="","",'Firm Fixed Price'!J811)</f>
        <v/>
      </c>
      <c r="L240" s="85"/>
      <c r="M240" s="86"/>
      <c r="N240" s="73"/>
      <c r="O240" s="73"/>
      <c r="P240" s="73"/>
    </row>
    <row r="241" spans="1:16" ht="18" hidden="1" customHeight="1" x14ac:dyDescent="0.25">
      <c r="A241" s="390" t="str">
        <f>'Base Period'!A241</f>
        <v/>
      </c>
      <c r="B241" s="391" t="str">
        <f>'Base Period'!B241</f>
        <v/>
      </c>
      <c r="C241" s="335">
        <f>IF('Firm Fixed Price'!C812="","",'Firm Fixed Price'!C812)</f>
        <v>0</v>
      </c>
      <c r="D241" s="335" t="str">
        <f>IF('Firm Fixed Price'!G812="","",'Firm Fixed Price'!G812)</f>
        <v/>
      </c>
      <c r="E241" s="335" t="str">
        <f>IF('Firm Fixed Price'!H655="","",'Firm Fixed Price'!H655)</f>
        <v/>
      </c>
      <c r="F241" s="392">
        <f>IF('Firm Fixed Price'!E812="","",'Firm Fixed Price'!E812)</f>
        <v>0</v>
      </c>
      <c r="G241" s="392">
        <f>IF('Firm Fixed Price'!F812="","",'Firm Fixed Price'!F812)</f>
        <v>0</v>
      </c>
      <c r="H241" s="392" t="str">
        <f>IF('Firm Fixed Price'!I812="","",'Firm Fixed Price'!I812)</f>
        <v/>
      </c>
      <c r="I241" s="393" t="str">
        <f>IF('Firm Fixed Price'!J812="","",'Firm Fixed Price'!J812)</f>
        <v/>
      </c>
      <c r="L241" s="85"/>
      <c r="M241" s="86"/>
      <c r="N241" s="73"/>
      <c r="O241" s="73"/>
      <c r="P241" s="73"/>
    </row>
    <row r="242" spans="1:16" ht="18" hidden="1" customHeight="1" x14ac:dyDescent="0.25">
      <c r="A242" s="390" t="str">
        <f>'Base Period'!A242</f>
        <v/>
      </c>
      <c r="B242" s="391" t="str">
        <f>'Base Period'!B242</f>
        <v/>
      </c>
      <c r="C242" s="335">
        <f>IF('Firm Fixed Price'!C813="","",'Firm Fixed Price'!C813)</f>
        <v>0</v>
      </c>
      <c r="D242" s="335" t="str">
        <f>IF('Firm Fixed Price'!G813="","",'Firm Fixed Price'!G813)</f>
        <v/>
      </c>
      <c r="E242" s="335" t="str">
        <f>IF('Firm Fixed Price'!H656="","",'Firm Fixed Price'!H656)</f>
        <v/>
      </c>
      <c r="F242" s="392">
        <f>IF('Firm Fixed Price'!E813="","",'Firm Fixed Price'!E813)</f>
        <v>0</v>
      </c>
      <c r="G242" s="392">
        <f>IF('Firm Fixed Price'!F813="","",'Firm Fixed Price'!F813)</f>
        <v>0</v>
      </c>
      <c r="H242" s="392" t="str">
        <f>IF('Firm Fixed Price'!I813="","",'Firm Fixed Price'!I813)</f>
        <v/>
      </c>
      <c r="I242" s="393" t="str">
        <f>IF('Firm Fixed Price'!J813="","",'Firm Fixed Price'!J813)</f>
        <v/>
      </c>
      <c r="L242" s="85"/>
      <c r="M242" s="86"/>
      <c r="N242" s="73"/>
      <c r="O242" s="73"/>
      <c r="P242" s="73"/>
    </row>
    <row r="243" spans="1:16" ht="18" hidden="1" customHeight="1" x14ac:dyDescent="0.25">
      <c r="A243" s="390" t="str">
        <f>'Base Period'!A243</f>
        <v/>
      </c>
      <c r="B243" s="391" t="str">
        <f>'Base Period'!B243</f>
        <v/>
      </c>
      <c r="C243" s="335">
        <f>IF('Firm Fixed Price'!C814="","",'Firm Fixed Price'!C814)</f>
        <v>0</v>
      </c>
      <c r="D243" s="335" t="str">
        <f>IF('Firm Fixed Price'!G814="","",'Firm Fixed Price'!G814)</f>
        <v/>
      </c>
      <c r="E243" s="335" t="str">
        <f>IF('Firm Fixed Price'!H657="","",'Firm Fixed Price'!H657)</f>
        <v/>
      </c>
      <c r="F243" s="392">
        <f>IF('Firm Fixed Price'!E814="","",'Firm Fixed Price'!E814)</f>
        <v>0</v>
      </c>
      <c r="G243" s="392">
        <f>IF('Firm Fixed Price'!F814="","",'Firm Fixed Price'!F814)</f>
        <v>0</v>
      </c>
      <c r="H243" s="392" t="str">
        <f>IF('Firm Fixed Price'!I814="","",'Firm Fixed Price'!I814)</f>
        <v/>
      </c>
      <c r="I243" s="393" t="str">
        <f>IF('Firm Fixed Price'!J814="","",'Firm Fixed Price'!J814)</f>
        <v/>
      </c>
      <c r="L243" s="85"/>
      <c r="M243" s="86"/>
      <c r="N243" s="73"/>
      <c r="O243" s="73"/>
      <c r="P243" s="73"/>
    </row>
    <row r="244" spans="1:16" ht="18" hidden="1" customHeight="1" x14ac:dyDescent="0.25">
      <c r="A244" s="390" t="str">
        <f>'Base Period'!A244</f>
        <v/>
      </c>
      <c r="B244" s="391" t="str">
        <f>'Base Period'!B244</f>
        <v/>
      </c>
      <c r="C244" s="335">
        <f>IF('Firm Fixed Price'!C815="","",'Firm Fixed Price'!C815)</f>
        <v>0</v>
      </c>
      <c r="D244" s="335" t="str">
        <f>IF('Firm Fixed Price'!G815="","",'Firm Fixed Price'!G815)</f>
        <v/>
      </c>
      <c r="E244" s="335" t="str">
        <f>IF('Firm Fixed Price'!H658="","",'Firm Fixed Price'!H658)</f>
        <v/>
      </c>
      <c r="F244" s="392">
        <f>IF('Firm Fixed Price'!E815="","",'Firm Fixed Price'!E815)</f>
        <v>0</v>
      </c>
      <c r="G244" s="392">
        <f>IF('Firm Fixed Price'!F815="","",'Firm Fixed Price'!F815)</f>
        <v>0</v>
      </c>
      <c r="H244" s="392" t="str">
        <f>IF('Firm Fixed Price'!I815="","",'Firm Fixed Price'!I815)</f>
        <v/>
      </c>
      <c r="I244" s="393" t="str">
        <f>IF('Firm Fixed Price'!J815="","",'Firm Fixed Price'!J815)</f>
        <v/>
      </c>
      <c r="L244" s="85"/>
      <c r="M244" s="86"/>
      <c r="N244" s="73"/>
      <c r="O244" s="73"/>
      <c r="P244" s="73"/>
    </row>
    <row r="245" spans="1:16" ht="18" hidden="1" customHeight="1" x14ac:dyDescent="0.25">
      <c r="A245" s="390" t="str">
        <f>'Base Period'!A245</f>
        <v/>
      </c>
      <c r="B245" s="391" t="str">
        <f>'Base Period'!B245</f>
        <v/>
      </c>
      <c r="C245" s="335">
        <f>IF('Firm Fixed Price'!C816="","",'Firm Fixed Price'!C816)</f>
        <v>0</v>
      </c>
      <c r="D245" s="335" t="str">
        <f>IF('Firm Fixed Price'!G816="","",'Firm Fixed Price'!G816)</f>
        <v/>
      </c>
      <c r="E245" s="335" t="str">
        <f>IF('Firm Fixed Price'!H659="","",'Firm Fixed Price'!H659)</f>
        <v/>
      </c>
      <c r="F245" s="392">
        <f>IF('Firm Fixed Price'!E816="","",'Firm Fixed Price'!E816)</f>
        <v>0</v>
      </c>
      <c r="G245" s="392">
        <f>IF('Firm Fixed Price'!F816="","",'Firm Fixed Price'!F816)</f>
        <v>0</v>
      </c>
      <c r="H245" s="392" t="str">
        <f>IF('Firm Fixed Price'!I816="","",'Firm Fixed Price'!I816)</f>
        <v/>
      </c>
      <c r="I245" s="393" t="str">
        <f>IF('Firm Fixed Price'!J816="","",'Firm Fixed Price'!J816)</f>
        <v/>
      </c>
      <c r="L245" s="85"/>
      <c r="M245" s="86"/>
      <c r="N245" s="73"/>
      <c r="O245" s="73"/>
      <c r="P245" s="73"/>
    </row>
    <row r="246" spans="1:16" ht="18" hidden="1" customHeight="1" x14ac:dyDescent="0.25">
      <c r="A246" s="390" t="str">
        <f>'Base Period'!A246</f>
        <v/>
      </c>
      <c r="B246" s="391" t="str">
        <f>'Base Period'!B246</f>
        <v/>
      </c>
      <c r="C246" s="335">
        <f>IF('Firm Fixed Price'!C817="","",'Firm Fixed Price'!C817)</f>
        <v>0</v>
      </c>
      <c r="D246" s="335" t="str">
        <f>IF('Firm Fixed Price'!G817="","",'Firm Fixed Price'!G817)</f>
        <v/>
      </c>
      <c r="E246" s="335" t="str">
        <f>IF('Firm Fixed Price'!H660="","",'Firm Fixed Price'!H660)</f>
        <v/>
      </c>
      <c r="F246" s="392">
        <f>IF('Firm Fixed Price'!E817="","",'Firm Fixed Price'!E817)</f>
        <v>0</v>
      </c>
      <c r="G246" s="392">
        <f>IF('Firm Fixed Price'!F817="","",'Firm Fixed Price'!F817)</f>
        <v>0</v>
      </c>
      <c r="H246" s="392" t="str">
        <f>IF('Firm Fixed Price'!I817="","",'Firm Fixed Price'!I817)</f>
        <v/>
      </c>
      <c r="I246" s="393" t="str">
        <f>IF('Firm Fixed Price'!J817="","",'Firm Fixed Price'!J817)</f>
        <v/>
      </c>
      <c r="L246" s="85"/>
      <c r="M246" s="86"/>
      <c r="N246" s="73"/>
      <c r="O246" s="73"/>
      <c r="P246" s="73"/>
    </row>
    <row r="247" spans="1:16" ht="18" hidden="1" customHeight="1" x14ac:dyDescent="0.25">
      <c r="A247" s="390" t="str">
        <f>'Base Period'!A247</f>
        <v/>
      </c>
      <c r="B247" s="391" t="str">
        <f>'Base Period'!B247</f>
        <v/>
      </c>
      <c r="C247" s="335">
        <f>IF('Firm Fixed Price'!C818="","",'Firm Fixed Price'!C818)</f>
        <v>0</v>
      </c>
      <c r="D247" s="335" t="str">
        <f>IF('Firm Fixed Price'!G818="","",'Firm Fixed Price'!G818)</f>
        <v/>
      </c>
      <c r="E247" s="335" t="str">
        <f>IF('Firm Fixed Price'!H661="","",'Firm Fixed Price'!H661)</f>
        <v/>
      </c>
      <c r="F247" s="392">
        <f>IF('Firm Fixed Price'!E818="","",'Firm Fixed Price'!E818)</f>
        <v>0</v>
      </c>
      <c r="G247" s="392">
        <f>IF('Firm Fixed Price'!F818="","",'Firm Fixed Price'!F818)</f>
        <v>0</v>
      </c>
      <c r="H247" s="392" t="str">
        <f>IF('Firm Fixed Price'!I818="","",'Firm Fixed Price'!I818)</f>
        <v/>
      </c>
      <c r="I247" s="393" t="str">
        <f>IF('Firm Fixed Price'!J818="","",'Firm Fixed Price'!J818)</f>
        <v/>
      </c>
      <c r="L247" s="85"/>
      <c r="M247" s="86"/>
      <c r="N247" s="73"/>
      <c r="O247" s="73"/>
      <c r="P247" s="73"/>
    </row>
    <row r="248" spans="1:16" ht="18" hidden="1" customHeight="1" x14ac:dyDescent="0.25">
      <c r="A248" s="390" t="str">
        <f>'Base Period'!A248</f>
        <v/>
      </c>
      <c r="B248" s="391" t="str">
        <f>'Base Period'!B248</f>
        <v/>
      </c>
      <c r="C248" s="335">
        <f>IF('Firm Fixed Price'!C819="","",'Firm Fixed Price'!C819)</f>
        <v>0</v>
      </c>
      <c r="D248" s="335" t="str">
        <f>IF('Firm Fixed Price'!G819="","",'Firm Fixed Price'!G819)</f>
        <v/>
      </c>
      <c r="E248" s="335" t="str">
        <f>IF('Firm Fixed Price'!H662="","",'Firm Fixed Price'!H662)</f>
        <v/>
      </c>
      <c r="F248" s="392">
        <f>IF('Firm Fixed Price'!E819="","",'Firm Fixed Price'!E819)</f>
        <v>0</v>
      </c>
      <c r="G248" s="392">
        <f>IF('Firm Fixed Price'!F819="","",'Firm Fixed Price'!F819)</f>
        <v>0</v>
      </c>
      <c r="H248" s="392" t="str">
        <f>IF('Firm Fixed Price'!I819="","",'Firm Fixed Price'!I819)</f>
        <v/>
      </c>
      <c r="I248" s="393" t="str">
        <f>IF('Firm Fixed Price'!J819="","",'Firm Fixed Price'!J819)</f>
        <v/>
      </c>
      <c r="L248" s="85"/>
      <c r="M248" s="86"/>
      <c r="N248" s="73"/>
      <c r="O248" s="73"/>
      <c r="P248" s="73"/>
    </row>
    <row r="249" spans="1:16" ht="18" hidden="1" customHeight="1" x14ac:dyDescent="0.25">
      <c r="A249" s="390" t="str">
        <f>'Base Period'!A249</f>
        <v/>
      </c>
      <c r="B249" s="391" t="str">
        <f>'Base Period'!B249</f>
        <v/>
      </c>
      <c r="C249" s="335">
        <f>IF('Firm Fixed Price'!C820="","",'Firm Fixed Price'!C820)</f>
        <v>0</v>
      </c>
      <c r="D249" s="335" t="str">
        <f>IF('Firm Fixed Price'!G820="","",'Firm Fixed Price'!G820)</f>
        <v/>
      </c>
      <c r="E249" s="335" t="str">
        <f>IF('Firm Fixed Price'!H663="","",'Firm Fixed Price'!H663)</f>
        <v/>
      </c>
      <c r="F249" s="392">
        <f>IF('Firm Fixed Price'!E820="","",'Firm Fixed Price'!E820)</f>
        <v>0</v>
      </c>
      <c r="G249" s="392">
        <f>IF('Firm Fixed Price'!F820="","",'Firm Fixed Price'!F820)</f>
        <v>0</v>
      </c>
      <c r="H249" s="392" t="str">
        <f>IF('Firm Fixed Price'!I820="","",'Firm Fixed Price'!I820)</f>
        <v/>
      </c>
      <c r="I249" s="393" t="str">
        <f>IF('Firm Fixed Price'!J820="","",'Firm Fixed Price'!J820)</f>
        <v/>
      </c>
      <c r="L249" s="85"/>
      <c r="M249" s="86"/>
      <c r="N249" s="73"/>
      <c r="O249" s="73"/>
      <c r="P249" s="73"/>
    </row>
    <row r="250" spans="1:16" ht="18" hidden="1" customHeight="1" x14ac:dyDescent="0.25">
      <c r="A250" s="390" t="str">
        <f>'Base Period'!A250</f>
        <v/>
      </c>
      <c r="B250" s="391" t="str">
        <f>'Base Period'!B250</f>
        <v/>
      </c>
      <c r="C250" s="335">
        <f>IF('Firm Fixed Price'!C821="","",'Firm Fixed Price'!C821)</f>
        <v>0</v>
      </c>
      <c r="D250" s="335" t="str">
        <f>IF('Firm Fixed Price'!G821="","",'Firm Fixed Price'!G821)</f>
        <v/>
      </c>
      <c r="E250" s="335" t="str">
        <f>IF('Firm Fixed Price'!H664="","",'Firm Fixed Price'!H664)</f>
        <v/>
      </c>
      <c r="F250" s="392">
        <f>IF('Firm Fixed Price'!E821="","",'Firm Fixed Price'!E821)</f>
        <v>0</v>
      </c>
      <c r="G250" s="392">
        <f>IF('Firm Fixed Price'!F821="","",'Firm Fixed Price'!F821)</f>
        <v>0</v>
      </c>
      <c r="H250" s="392" t="str">
        <f>IF('Firm Fixed Price'!I821="","",'Firm Fixed Price'!I821)</f>
        <v/>
      </c>
      <c r="I250" s="393" t="str">
        <f>IF('Firm Fixed Price'!J821="","",'Firm Fixed Price'!J821)</f>
        <v/>
      </c>
      <c r="L250" s="85"/>
      <c r="M250" s="86"/>
      <c r="N250" s="73"/>
      <c r="O250" s="73"/>
      <c r="P250" s="73"/>
    </row>
    <row r="251" spans="1:16" ht="18" hidden="1" customHeight="1" x14ac:dyDescent="0.25">
      <c r="A251" s="390" t="str">
        <f>'Base Period'!A251</f>
        <v/>
      </c>
      <c r="B251" s="391" t="str">
        <f>'Base Period'!B251</f>
        <v/>
      </c>
      <c r="C251" s="335">
        <f>IF('Firm Fixed Price'!C822="","",'Firm Fixed Price'!C822)</f>
        <v>0</v>
      </c>
      <c r="D251" s="335" t="str">
        <f>IF('Firm Fixed Price'!G822="","",'Firm Fixed Price'!G822)</f>
        <v/>
      </c>
      <c r="E251" s="335" t="str">
        <f>IF('Firm Fixed Price'!H665="","",'Firm Fixed Price'!H665)</f>
        <v/>
      </c>
      <c r="F251" s="392">
        <f>IF('Firm Fixed Price'!E822="","",'Firm Fixed Price'!E822)</f>
        <v>0</v>
      </c>
      <c r="G251" s="392">
        <f>IF('Firm Fixed Price'!F822="","",'Firm Fixed Price'!F822)</f>
        <v>0</v>
      </c>
      <c r="H251" s="392" t="str">
        <f>IF('Firm Fixed Price'!I822="","",'Firm Fixed Price'!I822)</f>
        <v/>
      </c>
      <c r="I251" s="393" t="str">
        <f>IF('Firm Fixed Price'!J822="","",'Firm Fixed Price'!J822)</f>
        <v/>
      </c>
      <c r="L251" s="85"/>
      <c r="M251" s="86"/>
      <c r="N251" s="73"/>
      <c r="O251" s="73"/>
      <c r="P251" s="73"/>
    </row>
    <row r="252" spans="1:16" ht="18" hidden="1" customHeight="1" x14ac:dyDescent="0.25">
      <c r="A252" s="390" t="str">
        <f>'Base Period'!A252</f>
        <v/>
      </c>
      <c r="B252" s="391" t="str">
        <f>'Base Period'!B252</f>
        <v/>
      </c>
      <c r="C252" s="335">
        <f>IF('Firm Fixed Price'!C823="","",'Firm Fixed Price'!C823)</f>
        <v>0</v>
      </c>
      <c r="D252" s="335" t="str">
        <f>IF('Firm Fixed Price'!G823="","",'Firm Fixed Price'!G823)</f>
        <v/>
      </c>
      <c r="E252" s="335" t="str">
        <f>IF('Firm Fixed Price'!H666="","",'Firm Fixed Price'!H666)</f>
        <v/>
      </c>
      <c r="F252" s="392">
        <f>IF('Firm Fixed Price'!E823="","",'Firm Fixed Price'!E823)</f>
        <v>0</v>
      </c>
      <c r="G252" s="392">
        <f>IF('Firm Fixed Price'!F823="","",'Firm Fixed Price'!F823)</f>
        <v>0</v>
      </c>
      <c r="H252" s="392" t="str">
        <f>IF('Firm Fixed Price'!I823="","",'Firm Fixed Price'!I823)</f>
        <v/>
      </c>
      <c r="I252" s="393" t="str">
        <f>IF('Firm Fixed Price'!J823="","",'Firm Fixed Price'!J823)</f>
        <v/>
      </c>
      <c r="L252" s="85"/>
      <c r="M252" s="86"/>
      <c r="N252" s="73"/>
      <c r="O252" s="73"/>
      <c r="P252" s="73"/>
    </row>
    <row r="253" spans="1:16" ht="18" hidden="1" customHeight="1" x14ac:dyDescent="0.25">
      <c r="A253" s="390" t="str">
        <f>'Base Period'!A253</f>
        <v/>
      </c>
      <c r="B253" s="391" t="str">
        <f>'Base Period'!B253</f>
        <v/>
      </c>
      <c r="C253" s="335">
        <f>IF('Firm Fixed Price'!C824="","",'Firm Fixed Price'!C824)</f>
        <v>0</v>
      </c>
      <c r="D253" s="335" t="str">
        <f>IF('Firm Fixed Price'!G824="","",'Firm Fixed Price'!G824)</f>
        <v/>
      </c>
      <c r="E253" s="335" t="str">
        <f>IF('Firm Fixed Price'!H667="","",'Firm Fixed Price'!H667)</f>
        <v/>
      </c>
      <c r="F253" s="392">
        <f>IF('Firm Fixed Price'!E824="","",'Firm Fixed Price'!E824)</f>
        <v>0</v>
      </c>
      <c r="G253" s="392">
        <f>IF('Firm Fixed Price'!F824="","",'Firm Fixed Price'!F824)</f>
        <v>0</v>
      </c>
      <c r="H253" s="392" t="str">
        <f>IF('Firm Fixed Price'!I824="","",'Firm Fixed Price'!I824)</f>
        <v/>
      </c>
      <c r="I253" s="393" t="str">
        <f>IF('Firm Fixed Price'!J824="","",'Firm Fixed Price'!J824)</f>
        <v/>
      </c>
      <c r="L253" s="85"/>
      <c r="M253" s="86"/>
      <c r="N253" s="73"/>
      <c r="O253" s="73"/>
      <c r="P253" s="73"/>
    </row>
    <row r="254" spans="1:16" ht="18" hidden="1" customHeight="1" x14ac:dyDescent="0.25">
      <c r="A254" s="390" t="str">
        <f>'Base Period'!A254</f>
        <v/>
      </c>
      <c r="B254" s="391" t="str">
        <f>'Base Period'!B254</f>
        <v/>
      </c>
      <c r="C254" s="335">
        <f>IF('Firm Fixed Price'!C825="","",'Firm Fixed Price'!C825)</f>
        <v>0</v>
      </c>
      <c r="D254" s="335" t="str">
        <f>IF('Firm Fixed Price'!G825="","",'Firm Fixed Price'!G825)</f>
        <v/>
      </c>
      <c r="E254" s="335" t="str">
        <f>IF('Firm Fixed Price'!H668="","",'Firm Fixed Price'!H668)</f>
        <v/>
      </c>
      <c r="F254" s="392">
        <f>IF('Firm Fixed Price'!E825="","",'Firm Fixed Price'!E825)</f>
        <v>0</v>
      </c>
      <c r="G254" s="392">
        <f>IF('Firm Fixed Price'!F825="","",'Firm Fixed Price'!F825)</f>
        <v>0</v>
      </c>
      <c r="H254" s="392" t="str">
        <f>IF('Firm Fixed Price'!I825="","",'Firm Fixed Price'!I825)</f>
        <v/>
      </c>
      <c r="I254" s="393" t="str">
        <f>IF('Firm Fixed Price'!J825="","",'Firm Fixed Price'!J825)</f>
        <v/>
      </c>
      <c r="L254" s="85"/>
      <c r="M254" s="86"/>
      <c r="N254" s="73"/>
      <c r="O254" s="73"/>
      <c r="P254" s="73"/>
    </row>
    <row r="255" spans="1:16" ht="18" hidden="1" customHeight="1" x14ac:dyDescent="0.25">
      <c r="A255" s="390" t="str">
        <f>'Base Period'!A255</f>
        <v/>
      </c>
      <c r="B255" s="391" t="str">
        <f>'Base Period'!B255</f>
        <v/>
      </c>
      <c r="C255" s="335">
        <f>IF('Firm Fixed Price'!C826="","",'Firm Fixed Price'!C826)</f>
        <v>0</v>
      </c>
      <c r="D255" s="335" t="str">
        <f>IF('Firm Fixed Price'!G826="","",'Firm Fixed Price'!G826)</f>
        <v/>
      </c>
      <c r="E255" s="335" t="str">
        <f>IF('Firm Fixed Price'!H669="","",'Firm Fixed Price'!H669)</f>
        <v/>
      </c>
      <c r="F255" s="392">
        <f>IF('Firm Fixed Price'!E826="","",'Firm Fixed Price'!E826)</f>
        <v>0</v>
      </c>
      <c r="G255" s="392">
        <f>IF('Firm Fixed Price'!F826="","",'Firm Fixed Price'!F826)</f>
        <v>0</v>
      </c>
      <c r="H255" s="392" t="str">
        <f>IF('Firm Fixed Price'!I826="","",'Firm Fixed Price'!I826)</f>
        <v/>
      </c>
      <c r="I255" s="393" t="str">
        <f>IF('Firm Fixed Price'!J826="","",'Firm Fixed Price'!J826)</f>
        <v/>
      </c>
      <c r="L255" s="85"/>
      <c r="M255" s="86"/>
      <c r="N255" s="73"/>
      <c r="O255" s="73"/>
      <c r="P255" s="73"/>
    </row>
    <row r="256" spans="1:16" ht="18" hidden="1" customHeight="1" x14ac:dyDescent="0.25">
      <c r="A256" s="390" t="str">
        <f>'Base Period'!A256</f>
        <v/>
      </c>
      <c r="B256" s="391" t="str">
        <f>'Base Period'!B256</f>
        <v/>
      </c>
      <c r="C256" s="335">
        <f>IF('Firm Fixed Price'!C827="","",'Firm Fixed Price'!C827)</f>
        <v>0</v>
      </c>
      <c r="D256" s="335" t="str">
        <f>IF('Firm Fixed Price'!G827="","",'Firm Fixed Price'!G827)</f>
        <v/>
      </c>
      <c r="E256" s="335" t="str">
        <f>IF('Firm Fixed Price'!H670="","",'Firm Fixed Price'!H670)</f>
        <v/>
      </c>
      <c r="F256" s="392">
        <f>IF('Firm Fixed Price'!E827="","",'Firm Fixed Price'!E827)</f>
        <v>0</v>
      </c>
      <c r="G256" s="392">
        <f>IF('Firm Fixed Price'!F827="","",'Firm Fixed Price'!F827)</f>
        <v>0</v>
      </c>
      <c r="H256" s="392" t="str">
        <f>IF('Firm Fixed Price'!I827="","",'Firm Fixed Price'!I827)</f>
        <v/>
      </c>
      <c r="I256" s="393" t="str">
        <f>IF('Firm Fixed Price'!J827="","",'Firm Fixed Price'!J827)</f>
        <v/>
      </c>
      <c r="L256" s="85"/>
      <c r="M256" s="86"/>
      <c r="N256" s="73"/>
      <c r="O256" s="73"/>
      <c r="P256" s="73"/>
    </row>
    <row r="257" spans="1:16" ht="18" hidden="1" customHeight="1" x14ac:dyDescent="0.25">
      <c r="A257" s="390" t="str">
        <f>'Base Period'!A257</f>
        <v/>
      </c>
      <c r="B257" s="391" t="str">
        <f>'Base Period'!B257</f>
        <v/>
      </c>
      <c r="C257" s="335">
        <f>IF('Firm Fixed Price'!C828="","",'Firm Fixed Price'!C828)</f>
        <v>0</v>
      </c>
      <c r="D257" s="335" t="str">
        <f>IF('Firm Fixed Price'!G828="","",'Firm Fixed Price'!G828)</f>
        <v/>
      </c>
      <c r="E257" s="335" t="str">
        <f>IF('Firm Fixed Price'!H671="","",'Firm Fixed Price'!H671)</f>
        <v/>
      </c>
      <c r="F257" s="392">
        <f>IF('Firm Fixed Price'!E828="","",'Firm Fixed Price'!E828)</f>
        <v>0</v>
      </c>
      <c r="G257" s="392">
        <f>IF('Firm Fixed Price'!F828="","",'Firm Fixed Price'!F828)</f>
        <v>0</v>
      </c>
      <c r="H257" s="392" t="str">
        <f>IF('Firm Fixed Price'!I828="","",'Firm Fixed Price'!I828)</f>
        <v/>
      </c>
      <c r="I257" s="393" t="str">
        <f>IF('Firm Fixed Price'!J828="","",'Firm Fixed Price'!J828)</f>
        <v/>
      </c>
      <c r="L257" s="85"/>
      <c r="M257" s="86"/>
      <c r="N257" s="73"/>
      <c r="O257" s="73"/>
      <c r="P257" s="73"/>
    </row>
    <row r="258" spans="1:16" ht="18" hidden="1" customHeight="1" x14ac:dyDescent="0.25">
      <c r="A258" s="390" t="str">
        <f>'Base Period'!A258</f>
        <v/>
      </c>
      <c r="B258" s="391" t="str">
        <f>'Base Period'!B258</f>
        <v/>
      </c>
      <c r="C258" s="335">
        <f>IF('Firm Fixed Price'!C829="","",'Firm Fixed Price'!C829)</f>
        <v>0</v>
      </c>
      <c r="D258" s="335" t="str">
        <f>IF('Firm Fixed Price'!G829="","",'Firm Fixed Price'!G829)</f>
        <v/>
      </c>
      <c r="E258" s="335" t="str">
        <f>IF('Firm Fixed Price'!H672="","",'Firm Fixed Price'!H672)</f>
        <v/>
      </c>
      <c r="F258" s="392">
        <f>IF('Firm Fixed Price'!E829="","",'Firm Fixed Price'!E829)</f>
        <v>0</v>
      </c>
      <c r="G258" s="392">
        <f>IF('Firm Fixed Price'!F829="","",'Firm Fixed Price'!F829)</f>
        <v>0</v>
      </c>
      <c r="H258" s="392" t="str">
        <f>IF('Firm Fixed Price'!I829="","",'Firm Fixed Price'!I829)</f>
        <v/>
      </c>
      <c r="I258" s="393" t="str">
        <f>IF('Firm Fixed Price'!J829="","",'Firm Fixed Price'!J829)</f>
        <v/>
      </c>
      <c r="L258" s="85"/>
      <c r="M258" s="86"/>
      <c r="N258" s="73"/>
      <c r="O258" s="73"/>
      <c r="P258" s="73"/>
    </row>
    <row r="259" spans="1:16" ht="18" hidden="1" customHeight="1" x14ac:dyDescent="0.25">
      <c r="A259" s="390" t="str">
        <f>'Base Period'!A259</f>
        <v/>
      </c>
      <c r="B259" s="391" t="str">
        <f>'Base Period'!B259</f>
        <v/>
      </c>
      <c r="C259" s="335">
        <f>IF('Firm Fixed Price'!C830="","",'Firm Fixed Price'!C830)</f>
        <v>0</v>
      </c>
      <c r="D259" s="335" t="str">
        <f>IF('Firm Fixed Price'!G830="","",'Firm Fixed Price'!G830)</f>
        <v/>
      </c>
      <c r="E259" s="335" t="str">
        <f>IF('Firm Fixed Price'!H673="","",'Firm Fixed Price'!H673)</f>
        <v/>
      </c>
      <c r="F259" s="392">
        <f>IF('Firm Fixed Price'!E830="","",'Firm Fixed Price'!E830)</f>
        <v>0</v>
      </c>
      <c r="G259" s="392">
        <f>IF('Firm Fixed Price'!F830="","",'Firm Fixed Price'!F830)</f>
        <v>0</v>
      </c>
      <c r="H259" s="392" t="str">
        <f>IF('Firm Fixed Price'!I830="","",'Firm Fixed Price'!I830)</f>
        <v/>
      </c>
      <c r="I259" s="393" t="str">
        <f>IF('Firm Fixed Price'!J830="","",'Firm Fixed Price'!J830)</f>
        <v/>
      </c>
      <c r="L259" s="85"/>
      <c r="M259" s="86"/>
      <c r="N259" s="73"/>
      <c r="O259" s="73"/>
      <c r="P259" s="73"/>
    </row>
    <row r="260" spans="1:16" ht="18" hidden="1" customHeight="1" x14ac:dyDescent="0.25">
      <c r="A260" s="390" t="str">
        <f>'Base Period'!A260</f>
        <v/>
      </c>
      <c r="B260" s="391" t="str">
        <f>'Base Period'!B260</f>
        <v/>
      </c>
      <c r="C260" s="335">
        <f>IF('Firm Fixed Price'!C831="","",'Firm Fixed Price'!C831)</f>
        <v>0</v>
      </c>
      <c r="D260" s="335" t="str">
        <f>IF('Firm Fixed Price'!G831="","",'Firm Fixed Price'!G831)</f>
        <v/>
      </c>
      <c r="E260" s="335" t="str">
        <f>IF('Firm Fixed Price'!H674="","",'Firm Fixed Price'!H674)</f>
        <v/>
      </c>
      <c r="F260" s="392">
        <f>IF('Firm Fixed Price'!E831="","",'Firm Fixed Price'!E831)</f>
        <v>0</v>
      </c>
      <c r="G260" s="392">
        <f>IF('Firm Fixed Price'!F831="","",'Firm Fixed Price'!F831)</f>
        <v>0</v>
      </c>
      <c r="H260" s="392" t="str">
        <f>IF('Firm Fixed Price'!I831="","",'Firm Fixed Price'!I831)</f>
        <v/>
      </c>
      <c r="I260" s="393" t="str">
        <f>IF('Firm Fixed Price'!J831="","",'Firm Fixed Price'!J831)</f>
        <v/>
      </c>
      <c r="L260" s="85"/>
      <c r="M260" s="86"/>
      <c r="N260" s="73"/>
      <c r="O260" s="73"/>
      <c r="P260" s="73"/>
    </row>
    <row r="261" spans="1:16" ht="18" hidden="1" customHeight="1" x14ac:dyDescent="0.25">
      <c r="A261" s="390" t="str">
        <f>'Base Period'!A261</f>
        <v/>
      </c>
      <c r="B261" s="391" t="str">
        <f>'Base Period'!B261</f>
        <v/>
      </c>
      <c r="C261" s="335">
        <f>IF('Firm Fixed Price'!C832="","",'Firm Fixed Price'!C832)</f>
        <v>0</v>
      </c>
      <c r="D261" s="335" t="str">
        <f>IF('Firm Fixed Price'!G832="","",'Firm Fixed Price'!G832)</f>
        <v/>
      </c>
      <c r="E261" s="335" t="str">
        <f>IF('Firm Fixed Price'!H675="","",'Firm Fixed Price'!H675)</f>
        <v/>
      </c>
      <c r="F261" s="392">
        <f>IF('Firm Fixed Price'!E832="","",'Firm Fixed Price'!E832)</f>
        <v>0</v>
      </c>
      <c r="G261" s="392">
        <f>IF('Firm Fixed Price'!F832="","",'Firm Fixed Price'!F832)</f>
        <v>0</v>
      </c>
      <c r="H261" s="392" t="str">
        <f>IF('Firm Fixed Price'!I832="","",'Firm Fixed Price'!I832)</f>
        <v/>
      </c>
      <c r="I261" s="393" t="str">
        <f>IF('Firm Fixed Price'!J832="","",'Firm Fixed Price'!J832)</f>
        <v/>
      </c>
      <c r="L261" s="85"/>
      <c r="M261" s="86"/>
      <c r="N261" s="73"/>
      <c r="O261" s="73"/>
      <c r="P261" s="73"/>
    </row>
    <row r="262" spans="1:16" ht="18" hidden="1" customHeight="1" x14ac:dyDescent="0.25">
      <c r="A262" s="390" t="str">
        <f>'Base Period'!A262</f>
        <v/>
      </c>
      <c r="B262" s="391" t="str">
        <f>'Base Period'!B262</f>
        <v/>
      </c>
      <c r="C262" s="335">
        <f>IF('Firm Fixed Price'!C833="","",'Firm Fixed Price'!C833)</f>
        <v>0</v>
      </c>
      <c r="D262" s="335" t="str">
        <f>IF('Firm Fixed Price'!G833="","",'Firm Fixed Price'!G833)</f>
        <v/>
      </c>
      <c r="E262" s="335" t="str">
        <f>IF('Firm Fixed Price'!H676="","",'Firm Fixed Price'!H676)</f>
        <v/>
      </c>
      <c r="F262" s="392">
        <f>IF('Firm Fixed Price'!E833="","",'Firm Fixed Price'!E833)</f>
        <v>0</v>
      </c>
      <c r="G262" s="392">
        <f>IF('Firm Fixed Price'!F833="","",'Firm Fixed Price'!F833)</f>
        <v>0</v>
      </c>
      <c r="H262" s="392" t="str">
        <f>IF('Firm Fixed Price'!I833="","",'Firm Fixed Price'!I833)</f>
        <v/>
      </c>
      <c r="I262" s="393" t="str">
        <f>IF('Firm Fixed Price'!J833="","",'Firm Fixed Price'!J833)</f>
        <v/>
      </c>
      <c r="L262" s="85"/>
      <c r="M262" s="86"/>
      <c r="N262" s="73"/>
      <c r="O262" s="73"/>
      <c r="P262" s="73"/>
    </row>
    <row r="263" spans="1:16" ht="18" hidden="1" customHeight="1" x14ac:dyDescent="0.25">
      <c r="A263" s="390" t="str">
        <f>'Base Period'!A263</f>
        <v/>
      </c>
      <c r="B263" s="391" t="str">
        <f>'Base Period'!B263</f>
        <v/>
      </c>
      <c r="C263" s="335">
        <f>IF('Firm Fixed Price'!C834="","",'Firm Fixed Price'!C834)</f>
        <v>0</v>
      </c>
      <c r="D263" s="335" t="str">
        <f>IF('Firm Fixed Price'!G834="","",'Firm Fixed Price'!G834)</f>
        <v/>
      </c>
      <c r="E263" s="335" t="str">
        <f>IF('Firm Fixed Price'!H677="","",'Firm Fixed Price'!H677)</f>
        <v/>
      </c>
      <c r="F263" s="392">
        <f>IF('Firm Fixed Price'!E834="","",'Firm Fixed Price'!E834)</f>
        <v>0</v>
      </c>
      <c r="G263" s="392">
        <f>IF('Firm Fixed Price'!F834="","",'Firm Fixed Price'!F834)</f>
        <v>0</v>
      </c>
      <c r="H263" s="392" t="str">
        <f>IF('Firm Fixed Price'!I834="","",'Firm Fixed Price'!I834)</f>
        <v/>
      </c>
      <c r="I263" s="393" t="str">
        <f>IF('Firm Fixed Price'!J834="","",'Firm Fixed Price'!J834)</f>
        <v/>
      </c>
      <c r="L263" s="85"/>
      <c r="M263" s="86"/>
      <c r="N263" s="73"/>
      <c r="O263" s="73"/>
      <c r="P263" s="73"/>
    </row>
    <row r="264" spans="1:16" ht="18" hidden="1" customHeight="1" x14ac:dyDescent="0.25">
      <c r="A264" s="390" t="str">
        <f>'Base Period'!A264</f>
        <v/>
      </c>
      <c r="B264" s="391" t="str">
        <f>'Base Period'!B264</f>
        <v/>
      </c>
      <c r="C264" s="335">
        <f>IF('Firm Fixed Price'!C835="","",'Firm Fixed Price'!C835)</f>
        <v>0</v>
      </c>
      <c r="D264" s="335" t="str">
        <f>IF('Firm Fixed Price'!G835="","",'Firm Fixed Price'!G835)</f>
        <v/>
      </c>
      <c r="E264" s="335" t="str">
        <f>IF('Firm Fixed Price'!H678="","",'Firm Fixed Price'!H678)</f>
        <v/>
      </c>
      <c r="F264" s="392">
        <f>IF('Firm Fixed Price'!E835="","",'Firm Fixed Price'!E835)</f>
        <v>0</v>
      </c>
      <c r="G264" s="392">
        <f>IF('Firm Fixed Price'!F835="","",'Firm Fixed Price'!F835)</f>
        <v>0</v>
      </c>
      <c r="H264" s="392" t="str">
        <f>IF('Firm Fixed Price'!I835="","",'Firm Fixed Price'!I835)</f>
        <v/>
      </c>
      <c r="I264" s="393" t="str">
        <f>IF('Firm Fixed Price'!J835="","",'Firm Fixed Price'!J835)</f>
        <v/>
      </c>
      <c r="L264" s="85"/>
      <c r="M264" s="86"/>
      <c r="N264" s="73"/>
      <c r="O264" s="73"/>
      <c r="P264" s="73"/>
    </row>
    <row r="265" spans="1:16" ht="18" hidden="1" customHeight="1" x14ac:dyDescent="0.25">
      <c r="A265" s="390" t="str">
        <f>'Base Period'!A265</f>
        <v/>
      </c>
      <c r="B265" s="391" t="str">
        <f>'Base Period'!B265</f>
        <v/>
      </c>
      <c r="C265" s="335">
        <f>IF('Firm Fixed Price'!C836="","",'Firm Fixed Price'!C836)</f>
        <v>0</v>
      </c>
      <c r="D265" s="335" t="str">
        <f>IF('Firm Fixed Price'!G836="","",'Firm Fixed Price'!G836)</f>
        <v/>
      </c>
      <c r="E265" s="335" t="str">
        <f>IF('Firm Fixed Price'!H679="","",'Firm Fixed Price'!H679)</f>
        <v/>
      </c>
      <c r="F265" s="392">
        <f>IF('Firm Fixed Price'!E836="","",'Firm Fixed Price'!E836)</f>
        <v>0</v>
      </c>
      <c r="G265" s="392">
        <f>IF('Firm Fixed Price'!F836="","",'Firm Fixed Price'!F836)</f>
        <v>0</v>
      </c>
      <c r="H265" s="392" t="str">
        <f>IF('Firm Fixed Price'!I836="","",'Firm Fixed Price'!I836)</f>
        <v/>
      </c>
      <c r="I265" s="393" t="str">
        <f>IF('Firm Fixed Price'!J836="","",'Firm Fixed Price'!J836)</f>
        <v/>
      </c>
      <c r="L265" s="85"/>
      <c r="M265" s="86"/>
      <c r="N265" s="73"/>
      <c r="O265" s="73"/>
      <c r="P265" s="73"/>
    </row>
    <row r="266" spans="1:16" ht="18" hidden="1" customHeight="1" x14ac:dyDescent="0.25">
      <c r="A266" s="390" t="str">
        <f>'Base Period'!A266</f>
        <v/>
      </c>
      <c r="B266" s="391" t="str">
        <f>'Base Period'!B266</f>
        <v/>
      </c>
      <c r="C266" s="335">
        <f>IF('Firm Fixed Price'!C837="","",'Firm Fixed Price'!C837)</f>
        <v>0</v>
      </c>
      <c r="D266" s="335" t="str">
        <f>IF('Firm Fixed Price'!G837="","",'Firm Fixed Price'!G837)</f>
        <v/>
      </c>
      <c r="E266" s="335" t="str">
        <f>IF('Firm Fixed Price'!H680="","",'Firm Fixed Price'!H680)</f>
        <v/>
      </c>
      <c r="F266" s="392">
        <f>IF('Firm Fixed Price'!E837="","",'Firm Fixed Price'!E837)</f>
        <v>0</v>
      </c>
      <c r="G266" s="392">
        <f>IF('Firm Fixed Price'!F837="","",'Firm Fixed Price'!F837)</f>
        <v>0</v>
      </c>
      <c r="H266" s="392" t="str">
        <f>IF('Firm Fixed Price'!I837="","",'Firm Fixed Price'!I837)</f>
        <v/>
      </c>
      <c r="I266" s="393" t="str">
        <f>IF('Firm Fixed Price'!J837="","",'Firm Fixed Price'!J837)</f>
        <v/>
      </c>
      <c r="L266" s="85"/>
      <c r="M266" s="86"/>
      <c r="N266" s="73"/>
      <c r="O266" s="73"/>
      <c r="P266" s="73"/>
    </row>
    <row r="267" spans="1:16" ht="18" hidden="1" customHeight="1" x14ac:dyDescent="0.25">
      <c r="A267" s="390" t="str">
        <f>'Base Period'!A267</f>
        <v/>
      </c>
      <c r="B267" s="391" t="str">
        <f>'Base Period'!B267</f>
        <v/>
      </c>
      <c r="C267" s="335">
        <f>IF('Firm Fixed Price'!C838="","",'Firm Fixed Price'!C838)</f>
        <v>0</v>
      </c>
      <c r="D267" s="335" t="str">
        <f>IF('Firm Fixed Price'!G838="","",'Firm Fixed Price'!G838)</f>
        <v/>
      </c>
      <c r="E267" s="335" t="str">
        <f>IF('Firm Fixed Price'!H681="","",'Firm Fixed Price'!H681)</f>
        <v/>
      </c>
      <c r="F267" s="392">
        <f>IF('Firm Fixed Price'!E838="","",'Firm Fixed Price'!E838)</f>
        <v>0</v>
      </c>
      <c r="G267" s="392">
        <f>IF('Firm Fixed Price'!F838="","",'Firm Fixed Price'!F838)</f>
        <v>0</v>
      </c>
      <c r="H267" s="392" t="str">
        <f>IF('Firm Fixed Price'!I838="","",'Firm Fixed Price'!I838)</f>
        <v/>
      </c>
      <c r="I267" s="393" t="str">
        <f>IF('Firm Fixed Price'!J838="","",'Firm Fixed Price'!J838)</f>
        <v/>
      </c>
      <c r="L267" s="85"/>
      <c r="M267" s="86"/>
      <c r="N267" s="73"/>
      <c r="O267" s="73"/>
      <c r="P267" s="73"/>
    </row>
    <row r="268" spans="1:16" ht="18" hidden="1" customHeight="1" x14ac:dyDescent="0.25">
      <c r="A268" s="390" t="str">
        <f>'Base Period'!A268</f>
        <v/>
      </c>
      <c r="B268" s="391" t="str">
        <f>'Base Period'!B268</f>
        <v/>
      </c>
      <c r="C268" s="335">
        <f>IF('Firm Fixed Price'!C839="","",'Firm Fixed Price'!C839)</f>
        <v>0</v>
      </c>
      <c r="D268" s="335" t="str">
        <f>IF('Firm Fixed Price'!G839="","",'Firm Fixed Price'!G839)</f>
        <v/>
      </c>
      <c r="E268" s="335" t="str">
        <f>IF('Firm Fixed Price'!H682="","",'Firm Fixed Price'!H682)</f>
        <v/>
      </c>
      <c r="F268" s="392">
        <f>IF('Firm Fixed Price'!E839="","",'Firm Fixed Price'!E839)</f>
        <v>0</v>
      </c>
      <c r="G268" s="392">
        <f>IF('Firm Fixed Price'!F839="","",'Firm Fixed Price'!F839)</f>
        <v>0</v>
      </c>
      <c r="H268" s="392" t="str">
        <f>IF('Firm Fixed Price'!I839="","",'Firm Fixed Price'!I839)</f>
        <v/>
      </c>
      <c r="I268" s="393" t="str">
        <f>IF('Firm Fixed Price'!J839="","",'Firm Fixed Price'!J839)</f>
        <v/>
      </c>
      <c r="L268" s="85"/>
      <c r="M268" s="86"/>
      <c r="N268" s="73"/>
      <c r="O268" s="73"/>
      <c r="P268" s="73"/>
    </row>
    <row r="269" spans="1:16" ht="18" hidden="1" customHeight="1" x14ac:dyDescent="0.25">
      <c r="A269" s="390" t="str">
        <f>'Base Period'!A269</f>
        <v/>
      </c>
      <c r="B269" s="391" t="str">
        <f>'Base Period'!B269</f>
        <v/>
      </c>
      <c r="C269" s="335">
        <f>IF('Firm Fixed Price'!C840="","",'Firm Fixed Price'!C840)</f>
        <v>0</v>
      </c>
      <c r="D269" s="335" t="str">
        <f>IF('Firm Fixed Price'!G840="","",'Firm Fixed Price'!G840)</f>
        <v/>
      </c>
      <c r="E269" s="335" t="str">
        <f>IF('Firm Fixed Price'!H683="","",'Firm Fixed Price'!H683)</f>
        <v/>
      </c>
      <c r="F269" s="392">
        <f>IF('Firm Fixed Price'!E840="","",'Firm Fixed Price'!E840)</f>
        <v>0</v>
      </c>
      <c r="G269" s="392">
        <f>IF('Firm Fixed Price'!F840="","",'Firm Fixed Price'!F840)</f>
        <v>0</v>
      </c>
      <c r="H269" s="392" t="str">
        <f>IF('Firm Fixed Price'!I840="","",'Firm Fixed Price'!I840)</f>
        <v/>
      </c>
      <c r="I269" s="393" t="str">
        <f>IF('Firm Fixed Price'!J840="","",'Firm Fixed Price'!J840)</f>
        <v/>
      </c>
      <c r="L269" s="85"/>
      <c r="M269" s="86"/>
      <c r="N269" s="73"/>
      <c r="O269" s="73"/>
      <c r="P269" s="73"/>
    </row>
    <row r="270" spans="1:16" ht="18" hidden="1" customHeight="1" x14ac:dyDescent="0.25">
      <c r="A270" s="390" t="str">
        <f>'Base Period'!A270</f>
        <v/>
      </c>
      <c r="B270" s="391" t="str">
        <f>'Base Period'!B270</f>
        <v/>
      </c>
      <c r="C270" s="335">
        <f>IF('Firm Fixed Price'!C841="","",'Firm Fixed Price'!C841)</f>
        <v>0</v>
      </c>
      <c r="D270" s="335" t="str">
        <f>IF('Firm Fixed Price'!G841="","",'Firm Fixed Price'!G841)</f>
        <v/>
      </c>
      <c r="E270" s="335" t="str">
        <f>IF('Firm Fixed Price'!H684="","",'Firm Fixed Price'!H684)</f>
        <v/>
      </c>
      <c r="F270" s="392">
        <f>IF('Firm Fixed Price'!E841="","",'Firm Fixed Price'!E841)</f>
        <v>0</v>
      </c>
      <c r="G270" s="392">
        <f>IF('Firm Fixed Price'!F841="","",'Firm Fixed Price'!F841)</f>
        <v>0</v>
      </c>
      <c r="H270" s="392" t="str">
        <f>IF('Firm Fixed Price'!I841="","",'Firm Fixed Price'!I841)</f>
        <v/>
      </c>
      <c r="I270" s="393" t="str">
        <f>IF('Firm Fixed Price'!J841="","",'Firm Fixed Price'!J841)</f>
        <v/>
      </c>
      <c r="L270" s="85"/>
      <c r="M270" s="86"/>
      <c r="N270" s="73"/>
      <c r="O270" s="73"/>
      <c r="P270" s="73"/>
    </row>
    <row r="271" spans="1:16" ht="18" hidden="1" customHeight="1" x14ac:dyDescent="0.25">
      <c r="A271" s="390" t="str">
        <f>'Base Period'!A271</f>
        <v/>
      </c>
      <c r="B271" s="391" t="str">
        <f>'Base Period'!B271</f>
        <v/>
      </c>
      <c r="C271" s="335">
        <f>IF('Firm Fixed Price'!C842="","",'Firm Fixed Price'!C842)</f>
        <v>0</v>
      </c>
      <c r="D271" s="335" t="str">
        <f>IF('Firm Fixed Price'!G842="","",'Firm Fixed Price'!G842)</f>
        <v/>
      </c>
      <c r="E271" s="335" t="str">
        <f>IF('Firm Fixed Price'!H685="","",'Firm Fixed Price'!H685)</f>
        <v/>
      </c>
      <c r="F271" s="392">
        <f>IF('Firm Fixed Price'!E842="","",'Firm Fixed Price'!E842)</f>
        <v>0</v>
      </c>
      <c r="G271" s="392">
        <f>IF('Firm Fixed Price'!F842="","",'Firm Fixed Price'!F842)</f>
        <v>0</v>
      </c>
      <c r="H271" s="392" t="str">
        <f>IF('Firm Fixed Price'!I842="","",'Firm Fixed Price'!I842)</f>
        <v/>
      </c>
      <c r="I271" s="393" t="str">
        <f>IF('Firm Fixed Price'!J842="","",'Firm Fixed Price'!J842)</f>
        <v/>
      </c>
      <c r="L271" s="85"/>
      <c r="M271" s="86"/>
      <c r="N271" s="73"/>
      <c r="O271" s="73"/>
      <c r="P271" s="73"/>
    </row>
    <row r="272" spans="1:16" ht="18" hidden="1" customHeight="1" x14ac:dyDescent="0.25">
      <c r="A272" s="390" t="str">
        <f>'Base Period'!A272</f>
        <v/>
      </c>
      <c r="B272" s="391" t="str">
        <f>'Base Period'!B272</f>
        <v/>
      </c>
      <c r="C272" s="335">
        <f>IF('Firm Fixed Price'!C843="","",'Firm Fixed Price'!C843)</f>
        <v>0</v>
      </c>
      <c r="D272" s="335" t="str">
        <f>IF('Firm Fixed Price'!G843="","",'Firm Fixed Price'!G843)</f>
        <v/>
      </c>
      <c r="E272" s="335" t="str">
        <f>IF('Firm Fixed Price'!H686="","",'Firm Fixed Price'!H686)</f>
        <v/>
      </c>
      <c r="F272" s="392">
        <f>IF('Firm Fixed Price'!E843="","",'Firm Fixed Price'!E843)</f>
        <v>0</v>
      </c>
      <c r="G272" s="392">
        <f>IF('Firm Fixed Price'!F843="","",'Firm Fixed Price'!F843)</f>
        <v>0</v>
      </c>
      <c r="H272" s="392" t="str">
        <f>IF('Firm Fixed Price'!I843="","",'Firm Fixed Price'!I843)</f>
        <v/>
      </c>
      <c r="I272" s="393" t="str">
        <f>IF('Firm Fixed Price'!J843="","",'Firm Fixed Price'!J843)</f>
        <v/>
      </c>
      <c r="L272" s="85"/>
      <c r="M272" s="86"/>
      <c r="N272" s="73"/>
      <c r="O272" s="73"/>
      <c r="P272" s="73"/>
    </row>
    <row r="273" spans="1:16" ht="18" hidden="1" customHeight="1" x14ac:dyDescent="0.25">
      <c r="A273" s="390" t="str">
        <f>'Base Period'!A273</f>
        <v/>
      </c>
      <c r="B273" s="391" t="str">
        <f>'Base Period'!B273</f>
        <v/>
      </c>
      <c r="C273" s="335">
        <f>IF('Firm Fixed Price'!C844="","",'Firm Fixed Price'!C844)</f>
        <v>0</v>
      </c>
      <c r="D273" s="335" t="str">
        <f>IF('Firm Fixed Price'!G844="","",'Firm Fixed Price'!G844)</f>
        <v/>
      </c>
      <c r="E273" s="335" t="str">
        <f>IF('Firm Fixed Price'!H687="","",'Firm Fixed Price'!H687)</f>
        <v/>
      </c>
      <c r="F273" s="392">
        <f>IF('Firm Fixed Price'!E844="","",'Firm Fixed Price'!E844)</f>
        <v>0</v>
      </c>
      <c r="G273" s="392">
        <f>IF('Firm Fixed Price'!F844="","",'Firm Fixed Price'!F844)</f>
        <v>0</v>
      </c>
      <c r="H273" s="392" t="str">
        <f>IF('Firm Fixed Price'!I844="","",'Firm Fixed Price'!I844)</f>
        <v/>
      </c>
      <c r="I273" s="393" t="str">
        <f>IF('Firm Fixed Price'!J844="","",'Firm Fixed Price'!J844)</f>
        <v/>
      </c>
      <c r="L273" s="85"/>
      <c r="M273" s="86"/>
      <c r="N273" s="73"/>
      <c r="O273" s="73"/>
      <c r="P273" s="73"/>
    </row>
    <row r="274" spans="1:16" ht="18" hidden="1" customHeight="1" x14ac:dyDescent="0.25">
      <c r="A274" s="390" t="str">
        <f>'Base Period'!A274</f>
        <v/>
      </c>
      <c r="B274" s="391" t="str">
        <f>'Base Period'!B274</f>
        <v/>
      </c>
      <c r="C274" s="335">
        <f>IF('Firm Fixed Price'!C845="","",'Firm Fixed Price'!C845)</f>
        <v>0</v>
      </c>
      <c r="D274" s="335" t="str">
        <f>IF('Firm Fixed Price'!G845="","",'Firm Fixed Price'!G845)</f>
        <v/>
      </c>
      <c r="E274" s="335" t="str">
        <f>IF('Firm Fixed Price'!H688="","",'Firm Fixed Price'!H688)</f>
        <v/>
      </c>
      <c r="F274" s="392">
        <f>IF('Firm Fixed Price'!E845="","",'Firm Fixed Price'!E845)</f>
        <v>0</v>
      </c>
      <c r="G274" s="392">
        <f>IF('Firm Fixed Price'!F845="","",'Firm Fixed Price'!F845)</f>
        <v>0</v>
      </c>
      <c r="H274" s="392" t="str">
        <f>IF('Firm Fixed Price'!I845="","",'Firm Fixed Price'!I845)</f>
        <v/>
      </c>
      <c r="I274" s="393" t="str">
        <f>IF('Firm Fixed Price'!J845="","",'Firm Fixed Price'!J845)</f>
        <v/>
      </c>
      <c r="L274" s="85"/>
      <c r="M274" s="86"/>
      <c r="N274" s="73"/>
      <c r="O274" s="73"/>
      <c r="P274" s="73"/>
    </row>
    <row r="275" spans="1:16" ht="18" hidden="1" customHeight="1" x14ac:dyDescent="0.25">
      <c r="A275" s="390" t="str">
        <f>'Base Period'!A275</f>
        <v/>
      </c>
      <c r="B275" s="391" t="str">
        <f>'Base Period'!B275</f>
        <v/>
      </c>
      <c r="C275" s="335">
        <f>IF('Firm Fixed Price'!C846="","",'Firm Fixed Price'!C846)</f>
        <v>0</v>
      </c>
      <c r="D275" s="335" t="str">
        <f>IF('Firm Fixed Price'!G846="","",'Firm Fixed Price'!G846)</f>
        <v/>
      </c>
      <c r="E275" s="335" t="str">
        <f>IF('Firm Fixed Price'!H689="","",'Firm Fixed Price'!H689)</f>
        <v/>
      </c>
      <c r="F275" s="392">
        <f>IF('Firm Fixed Price'!E846="","",'Firm Fixed Price'!E846)</f>
        <v>0</v>
      </c>
      <c r="G275" s="392">
        <f>IF('Firm Fixed Price'!F846="","",'Firm Fixed Price'!F846)</f>
        <v>0</v>
      </c>
      <c r="H275" s="392" t="str">
        <f>IF('Firm Fixed Price'!I846="","",'Firm Fixed Price'!I846)</f>
        <v/>
      </c>
      <c r="I275" s="393" t="str">
        <f>IF('Firm Fixed Price'!J846="","",'Firm Fixed Price'!J846)</f>
        <v/>
      </c>
      <c r="L275" s="85"/>
      <c r="M275" s="86"/>
      <c r="N275" s="73"/>
      <c r="O275" s="73"/>
      <c r="P275" s="73"/>
    </row>
    <row r="276" spans="1:16" ht="18" hidden="1" customHeight="1" x14ac:dyDescent="0.25">
      <c r="A276" s="390" t="str">
        <f>'Base Period'!A276</f>
        <v/>
      </c>
      <c r="B276" s="391" t="str">
        <f>'Base Period'!B276</f>
        <v/>
      </c>
      <c r="C276" s="335">
        <f>IF('Firm Fixed Price'!C847="","",'Firm Fixed Price'!C847)</f>
        <v>0</v>
      </c>
      <c r="D276" s="335" t="str">
        <f>IF('Firm Fixed Price'!G847="","",'Firm Fixed Price'!G847)</f>
        <v/>
      </c>
      <c r="E276" s="335" t="str">
        <f>IF('Firm Fixed Price'!H690="","",'Firm Fixed Price'!H690)</f>
        <v/>
      </c>
      <c r="F276" s="392">
        <f>IF('Firm Fixed Price'!E847="","",'Firm Fixed Price'!E847)</f>
        <v>0</v>
      </c>
      <c r="G276" s="392">
        <f>IF('Firm Fixed Price'!F847="","",'Firm Fixed Price'!F847)</f>
        <v>0</v>
      </c>
      <c r="H276" s="392" t="str">
        <f>IF('Firm Fixed Price'!I847="","",'Firm Fixed Price'!I847)</f>
        <v/>
      </c>
      <c r="I276" s="393" t="str">
        <f>IF('Firm Fixed Price'!J847="","",'Firm Fixed Price'!J847)</f>
        <v/>
      </c>
      <c r="L276" s="85"/>
      <c r="M276" s="86"/>
      <c r="N276" s="73"/>
      <c r="O276" s="73"/>
      <c r="P276" s="73"/>
    </row>
    <row r="277" spans="1:16" ht="18" hidden="1" customHeight="1" x14ac:dyDescent="0.25">
      <c r="A277" s="390" t="str">
        <f>'Base Period'!A277</f>
        <v/>
      </c>
      <c r="B277" s="391" t="str">
        <f>'Base Period'!B277</f>
        <v/>
      </c>
      <c r="C277" s="335">
        <f>IF('Firm Fixed Price'!C848="","",'Firm Fixed Price'!C848)</f>
        <v>0</v>
      </c>
      <c r="D277" s="335" t="str">
        <f>IF('Firm Fixed Price'!G848="","",'Firm Fixed Price'!G848)</f>
        <v/>
      </c>
      <c r="E277" s="335" t="str">
        <f>IF('Firm Fixed Price'!H691="","",'Firm Fixed Price'!H691)</f>
        <v/>
      </c>
      <c r="F277" s="392">
        <f>IF('Firm Fixed Price'!E848="","",'Firm Fixed Price'!E848)</f>
        <v>0</v>
      </c>
      <c r="G277" s="392">
        <f>IF('Firm Fixed Price'!F848="","",'Firm Fixed Price'!F848)</f>
        <v>0</v>
      </c>
      <c r="H277" s="392" t="str">
        <f>IF('Firm Fixed Price'!I848="","",'Firm Fixed Price'!I848)</f>
        <v/>
      </c>
      <c r="I277" s="393" t="str">
        <f>IF('Firm Fixed Price'!J848="","",'Firm Fixed Price'!J848)</f>
        <v/>
      </c>
      <c r="L277" s="85"/>
      <c r="M277" s="86"/>
      <c r="N277" s="73"/>
      <c r="O277" s="73"/>
      <c r="P277" s="73"/>
    </row>
    <row r="278" spans="1:16" ht="18" hidden="1" customHeight="1" x14ac:dyDescent="0.25">
      <c r="A278" s="390" t="str">
        <f>'Base Period'!A278</f>
        <v/>
      </c>
      <c r="B278" s="391" t="str">
        <f>'Base Period'!B278</f>
        <v/>
      </c>
      <c r="C278" s="335">
        <f>IF('Firm Fixed Price'!C849="","",'Firm Fixed Price'!C849)</f>
        <v>0</v>
      </c>
      <c r="D278" s="335" t="str">
        <f>IF('Firm Fixed Price'!G849="","",'Firm Fixed Price'!G849)</f>
        <v/>
      </c>
      <c r="E278" s="335" t="str">
        <f>IF('Firm Fixed Price'!H692="","",'Firm Fixed Price'!H692)</f>
        <v/>
      </c>
      <c r="F278" s="392">
        <f>IF('Firm Fixed Price'!E849="","",'Firm Fixed Price'!E849)</f>
        <v>0</v>
      </c>
      <c r="G278" s="392">
        <f>IF('Firm Fixed Price'!F849="","",'Firm Fixed Price'!F849)</f>
        <v>0</v>
      </c>
      <c r="H278" s="392" t="str">
        <f>IF('Firm Fixed Price'!I849="","",'Firm Fixed Price'!I849)</f>
        <v/>
      </c>
      <c r="I278" s="393" t="str">
        <f>IF('Firm Fixed Price'!J849="","",'Firm Fixed Price'!J849)</f>
        <v/>
      </c>
      <c r="L278" s="85"/>
      <c r="M278" s="86"/>
      <c r="N278" s="73"/>
      <c r="O278" s="73"/>
      <c r="P278" s="73"/>
    </row>
    <row r="279" spans="1:16" ht="18" hidden="1" customHeight="1" x14ac:dyDescent="0.25">
      <c r="A279" s="390" t="str">
        <f>'Base Period'!A279</f>
        <v/>
      </c>
      <c r="B279" s="391" t="str">
        <f>'Base Period'!B279</f>
        <v/>
      </c>
      <c r="C279" s="335">
        <f>IF('Firm Fixed Price'!C850="","",'Firm Fixed Price'!C850)</f>
        <v>0</v>
      </c>
      <c r="D279" s="335" t="str">
        <f>IF('Firm Fixed Price'!G850="","",'Firm Fixed Price'!G850)</f>
        <v/>
      </c>
      <c r="E279" s="335" t="str">
        <f>IF('Firm Fixed Price'!H693="","",'Firm Fixed Price'!H693)</f>
        <v/>
      </c>
      <c r="F279" s="392">
        <f>IF('Firm Fixed Price'!E850="","",'Firm Fixed Price'!E850)</f>
        <v>0</v>
      </c>
      <c r="G279" s="392">
        <f>IF('Firm Fixed Price'!F850="","",'Firm Fixed Price'!F850)</f>
        <v>0</v>
      </c>
      <c r="H279" s="392" t="str">
        <f>IF('Firm Fixed Price'!I850="","",'Firm Fixed Price'!I850)</f>
        <v/>
      </c>
      <c r="I279" s="393" t="str">
        <f>IF('Firm Fixed Price'!J850="","",'Firm Fixed Price'!J850)</f>
        <v/>
      </c>
      <c r="L279" s="85"/>
      <c r="M279" s="86"/>
      <c r="N279" s="73"/>
      <c r="O279" s="73"/>
      <c r="P279" s="73"/>
    </row>
    <row r="280" spans="1:16" ht="18" hidden="1" customHeight="1" x14ac:dyDescent="0.25">
      <c r="A280" s="390" t="str">
        <f>'Base Period'!A280</f>
        <v/>
      </c>
      <c r="B280" s="391" t="str">
        <f>'Base Period'!B280</f>
        <v/>
      </c>
      <c r="C280" s="335">
        <f>IF('Firm Fixed Price'!C851="","",'Firm Fixed Price'!C851)</f>
        <v>0</v>
      </c>
      <c r="D280" s="335" t="str">
        <f>IF('Firm Fixed Price'!G851="","",'Firm Fixed Price'!G851)</f>
        <v/>
      </c>
      <c r="E280" s="335" t="str">
        <f>IF('Firm Fixed Price'!H694="","",'Firm Fixed Price'!H694)</f>
        <v/>
      </c>
      <c r="F280" s="392">
        <f>IF('Firm Fixed Price'!E851="","",'Firm Fixed Price'!E851)</f>
        <v>0</v>
      </c>
      <c r="G280" s="392">
        <f>IF('Firm Fixed Price'!F851="","",'Firm Fixed Price'!F851)</f>
        <v>0</v>
      </c>
      <c r="H280" s="392" t="str">
        <f>IF('Firm Fixed Price'!I851="","",'Firm Fixed Price'!I851)</f>
        <v/>
      </c>
      <c r="I280" s="393" t="str">
        <f>IF('Firm Fixed Price'!J851="","",'Firm Fixed Price'!J851)</f>
        <v/>
      </c>
      <c r="L280" s="85"/>
      <c r="M280" s="86"/>
      <c r="N280" s="73"/>
      <c r="O280" s="73"/>
      <c r="P280" s="73"/>
    </row>
    <row r="281" spans="1:16" ht="18" hidden="1" customHeight="1" x14ac:dyDescent="0.25">
      <c r="A281" s="390" t="str">
        <f>'Base Period'!A281</f>
        <v/>
      </c>
      <c r="B281" s="391" t="str">
        <f>'Base Period'!B281</f>
        <v/>
      </c>
      <c r="C281" s="335">
        <f>IF('Firm Fixed Price'!C852="","",'Firm Fixed Price'!C852)</f>
        <v>0</v>
      </c>
      <c r="D281" s="335" t="str">
        <f>IF('Firm Fixed Price'!G852="","",'Firm Fixed Price'!G852)</f>
        <v/>
      </c>
      <c r="E281" s="335" t="str">
        <f>IF('Firm Fixed Price'!H695="","",'Firm Fixed Price'!H695)</f>
        <v/>
      </c>
      <c r="F281" s="392">
        <f>IF('Firm Fixed Price'!E852="","",'Firm Fixed Price'!E852)</f>
        <v>0</v>
      </c>
      <c r="G281" s="392">
        <f>IF('Firm Fixed Price'!F852="","",'Firm Fixed Price'!F852)</f>
        <v>0</v>
      </c>
      <c r="H281" s="392" t="str">
        <f>IF('Firm Fixed Price'!I852="","",'Firm Fixed Price'!I852)</f>
        <v/>
      </c>
      <c r="I281" s="393" t="str">
        <f>IF('Firm Fixed Price'!J852="","",'Firm Fixed Price'!J852)</f>
        <v/>
      </c>
      <c r="L281" s="85"/>
      <c r="M281" s="86"/>
      <c r="N281" s="73"/>
      <c r="O281" s="73"/>
      <c r="P281" s="73"/>
    </row>
    <row r="282" spans="1:16" ht="18" hidden="1" customHeight="1" x14ac:dyDescent="0.25">
      <c r="A282" s="390" t="str">
        <f>'Base Period'!A282</f>
        <v/>
      </c>
      <c r="B282" s="391" t="str">
        <f>'Base Period'!B282</f>
        <v/>
      </c>
      <c r="C282" s="335">
        <f>IF('Firm Fixed Price'!C853="","",'Firm Fixed Price'!C853)</f>
        <v>0</v>
      </c>
      <c r="D282" s="335" t="str">
        <f>IF('Firm Fixed Price'!G853="","",'Firm Fixed Price'!G853)</f>
        <v/>
      </c>
      <c r="E282" s="335" t="str">
        <f>IF('Firm Fixed Price'!H696="","",'Firm Fixed Price'!H696)</f>
        <v/>
      </c>
      <c r="F282" s="392">
        <f>IF('Firm Fixed Price'!E853="","",'Firm Fixed Price'!E853)</f>
        <v>0</v>
      </c>
      <c r="G282" s="392">
        <f>IF('Firm Fixed Price'!F853="","",'Firm Fixed Price'!F853)</f>
        <v>0</v>
      </c>
      <c r="H282" s="392" t="str">
        <f>IF('Firm Fixed Price'!I853="","",'Firm Fixed Price'!I853)</f>
        <v/>
      </c>
      <c r="I282" s="393" t="str">
        <f>IF('Firm Fixed Price'!J853="","",'Firm Fixed Price'!J853)</f>
        <v/>
      </c>
      <c r="L282" s="85"/>
      <c r="M282" s="86"/>
      <c r="N282" s="73"/>
      <c r="O282" s="73"/>
      <c r="P282" s="73"/>
    </row>
    <row r="283" spans="1:16" ht="18" hidden="1" customHeight="1" x14ac:dyDescent="0.25">
      <c r="A283" s="390" t="str">
        <f>'Base Period'!A283</f>
        <v/>
      </c>
      <c r="B283" s="391" t="str">
        <f>'Base Period'!B283</f>
        <v/>
      </c>
      <c r="C283" s="335">
        <f>IF('Firm Fixed Price'!C854="","",'Firm Fixed Price'!C854)</f>
        <v>0</v>
      </c>
      <c r="D283" s="335" t="str">
        <f>IF('Firm Fixed Price'!G854="","",'Firm Fixed Price'!G854)</f>
        <v/>
      </c>
      <c r="E283" s="335" t="str">
        <f>IF('Firm Fixed Price'!H697="","",'Firm Fixed Price'!H697)</f>
        <v/>
      </c>
      <c r="F283" s="392">
        <f>IF('Firm Fixed Price'!E854="","",'Firm Fixed Price'!E854)</f>
        <v>0</v>
      </c>
      <c r="G283" s="392">
        <f>IF('Firm Fixed Price'!F854="","",'Firm Fixed Price'!F854)</f>
        <v>0</v>
      </c>
      <c r="H283" s="392" t="str">
        <f>IF('Firm Fixed Price'!I854="","",'Firm Fixed Price'!I854)</f>
        <v/>
      </c>
      <c r="I283" s="393" t="str">
        <f>IF('Firm Fixed Price'!J854="","",'Firm Fixed Price'!J854)</f>
        <v/>
      </c>
      <c r="L283" s="85"/>
      <c r="M283" s="86"/>
      <c r="N283" s="73"/>
      <c r="O283" s="73"/>
      <c r="P283" s="73"/>
    </row>
    <row r="284" spans="1:16" ht="18" hidden="1" customHeight="1" x14ac:dyDescent="0.25">
      <c r="A284" s="390" t="str">
        <f>'Base Period'!A284</f>
        <v/>
      </c>
      <c r="B284" s="391" t="str">
        <f>'Base Period'!B284</f>
        <v/>
      </c>
      <c r="C284" s="335">
        <f>IF('Firm Fixed Price'!C855="","",'Firm Fixed Price'!C855)</f>
        <v>0</v>
      </c>
      <c r="D284" s="335" t="str">
        <f>IF('Firm Fixed Price'!G855="","",'Firm Fixed Price'!G855)</f>
        <v/>
      </c>
      <c r="E284" s="335" t="str">
        <f>IF('Firm Fixed Price'!H698="","",'Firm Fixed Price'!H698)</f>
        <v/>
      </c>
      <c r="F284" s="392">
        <f>IF('Firm Fixed Price'!E855="","",'Firm Fixed Price'!E855)</f>
        <v>0</v>
      </c>
      <c r="G284" s="392">
        <f>IF('Firm Fixed Price'!F855="","",'Firm Fixed Price'!F855)</f>
        <v>0</v>
      </c>
      <c r="H284" s="392" t="str">
        <f>IF('Firm Fixed Price'!I855="","",'Firm Fixed Price'!I855)</f>
        <v/>
      </c>
      <c r="I284" s="393" t="str">
        <f>IF('Firm Fixed Price'!J855="","",'Firm Fixed Price'!J855)</f>
        <v/>
      </c>
      <c r="L284" s="85"/>
      <c r="M284" s="86"/>
      <c r="N284" s="73"/>
      <c r="O284" s="73"/>
      <c r="P284" s="73"/>
    </row>
    <row r="285" spans="1:16" ht="18" hidden="1" customHeight="1" x14ac:dyDescent="0.25">
      <c r="A285" s="390" t="str">
        <f>'Base Period'!A285</f>
        <v/>
      </c>
      <c r="B285" s="391" t="str">
        <f>'Base Period'!B285</f>
        <v/>
      </c>
      <c r="C285" s="335">
        <f>IF('Firm Fixed Price'!C856="","",'Firm Fixed Price'!C856)</f>
        <v>0</v>
      </c>
      <c r="D285" s="335" t="str">
        <f>IF('Firm Fixed Price'!G856="","",'Firm Fixed Price'!G856)</f>
        <v/>
      </c>
      <c r="E285" s="335" t="str">
        <f>IF('Firm Fixed Price'!H699="","",'Firm Fixed Price'!H699)</f>
        <v/>
      </c>
      <c r="F285" s="392">
        <f>IF('Firm Fixed Price'!E856="","",'Firm Fixed Price'!E856)</f>
        <v>0</v>
      </c>
      <c r="G285" s="392">
        <f>IF('Firm Fixed Price'!F856="","",'Firm Fixed Price'!F856)</f>
        <v>0</v>
      </c>
      <c r="H285" s="392" t="str">
        <f>IF('Firm Fixed Price'!I856="","",'Firm Fixed Price'!I856)</f>
        <v/>
      </c>
      <c r="I285" s="393" t="str">
        <f>IF('Firm Fixed Price'!J856="","",'Firm Fixed Price'!J856)</f>
        <v/>
      </c>
      <c r="L285" s="85"/>
      <c r="M285" s="86"/>
      <c r="N285" s="73"/>
      <c r="O285" s="73"/>
      <c r="P285" s="73"/>
    </row>
    <row r="286" spans="1:16" ht="18" hidden="1" customHeight="1" x14ac:dyDescent="0.25">
      <c r="A286" s="390" t="str">
        <f>'Base Period'!A286</f>
        <v/>
      </c>
      <c r="B286" s="391" t="str">
        <f>'Base Period'!B286</f>
        <v/>
      </c>
      <c r="C286" s="335">
        <f>IF('Firm Fixed Price'!C857="","",'Firm Fixed Price'!C857)</f>
        <v>0</v>
      </c>
      <c r="D286" s="335" t="str">
        <f>IF('Firm Fixed Price'!G857="","",'Firm Fixed Price'!G857)</f>
        <v/>
      </c>
      <c r="E286" s="335" t="str">
        <f>IF('Firm Fixed Price'!H700="","",'Firm Fixed Price'!H700)</f>
        <v/>
      </c>
      <c r="F286" s="392">
        <f>IF('Firm Fixed Price'!E857="","",'Firm Fixed Price'!E857)</f>
        <v>0</v>
      </c>
      <c r="G286" s="392">
        <f>IF('Firm Fixed Price'!F857="","",'Firm Fixed Price'!F857)</f>
        <v>0</v>
      </c>
      <c r="H286" s="392" t="str">
        <f>IF('Firm Fixed Price'!I857="","",'Firm Fixed Price'!I857)</f>
        <v/>
      </c>
      <c r="I286" s="393" t="str">
        <f>IF('Firm Fixed Price'!J857="","",'Firm Fixed Price'!J857)</f>
        <v/>
      </c>
      <c r="L286" s="85"/>
      <c r="M286" s="86"/>
      <c r="N286" s="73"/>
      <c r="O286" s="73"/>
      <c r="P286" s="73"/>
    </row>
    <row r="287" spans="1:16" ht="18" hidden="1" customHeight="1" x14ac:dyDescent="0.25">
      <c r="A287" s="390" t="str">
        <f>'Base Period'!A287</f>
        <v/>
      </c>
      <c r="B287" s="391" t="str">
        <f>'Base Period'!B287</f>
        <v/>
      </c>
      <c r="C287" s="335">
        <f>IF('Firm Fixed Price'!C858="","",'Firm Fixed Price'!C858)</f>
        <v>0</v>
      </c>
      <c r="D287" s="335" t="str">
        <f>IF('Firm Fixed Price'!G858="","",'Firm Fixed Price'!G858)</f>
        <v/>
      </c>
      <c r="E287" s="335" t="str">
        <f>IF('Firm Fixed Price'!H701="","",'Firm Fixed Price'!H701)</f>
        <v/>
      </c>
      <c r="F287" s="392">
        <f>IF('Firm Fixed Price'!E858="","",'Firm Fixed Price'!E858)</f>
        <v>0</v>
      </c>
      <c r="G287" s="392">
        <f>IF('Firm Fixed Price'!F858="","",'Firm Fixed Price'!F858)</f>
        <v>0</v>
      </c>
      <c r="H287" s="392" t="str">
        <f>IF('Firm Fixed Price'!I858="","",'Firm Fixed Price'!I858)</f>
        <v/>
      </c>
      <c r="I287" s="393" t="str">
        <f>IF('Firm Fixed Price'!J858="","",'Firm Fixed Price'!J858)</f>
        <v/>
      </c>
      <c r="L287" s="85"/>
      <c r="M287" s="86"/>
      <c r="N287" s="73"/>
      <c r="O287" s="73"/>
      <c r="P287" s="73"/>
    </row>
    <row r="288" spans="1:16" ht="18" hidden="1" customHeight="1" x14ac:dyDescent="0.25">
      <c r="A288" s="390" t="str">
        <f>'Base Period'!A288</f>
        <v/>
      </c>
      <c r="B288" s="391" t="str">
        <f>'Base Period'!B288</f>
        <v/>
      </c>
      <c r="C288" s="335">
        <f>IF('Firm Fixed Price'!C859="","",'Firm Fixed Price'!C859)</f>
        <v>0</v>
      </c>
      <c r="D288" s="335" t="str">
        <f>IF('Firm Fixed Price'!G859="","",'Firm Fixed Price'!G859)</f>
        <v/>
      </c>
      <c r="E288" s="335" t="str">
        <f>IF('Firm Fixed Price'!H702="","",'Firm Fixed Price'!H702)</f>
        <v/>
      </c>
      <c r="F288" s="392">
        <f>IF('Firm Fixed Price'!E859="","",'Firm Fixed Price'!E859)</f>
        <v>0</v>
      </c>
      <c r="G288" s="392">
        <f>IF('Firm Fixed Price'!F859="","",'Firm Fixed Price'!F859)</f>
        <v>0</v>
      </c>
      <c r="H288" s="392" t="str">
        <f>IF('Firm Fixed Price'!I859="","",'Firm Fixed Price'!I859)</f>
        <v/>
      </c>
      <c r="I288" s="393" t="str">
        <f>IF('Firm Fixed Price'!J859="","",'Firm Fixed Price'!J859)</f>
        <v/>
      </c>
      <c r="L288" s="85"/>
      <c r="M288" s="86"/>
      <c r="N288" s="73"/>
      <c r="O288" s="73"/>
      <c r="P288" s="73"/>
    </row>
    <row r="289" spans="1:16" ht="18" hidden="1" customHeight="1" x14ac:dyDescent="0.25">
      <c r="A289" s="390" t="str">
        <f>'Base Period'!A289</f>
        <v/>
      </c>
      <c r="B289" s="391" t="str">
        <f>'Base Period'!B289</f>
        <v/>
      </c>
      <c r="C289" s="335">
        <f>IF('Firm Fixed Price'!C860="","",'Firm Fixed Price'!C860)</f>
        <v>0</v>
      </c>
      <c r="D289" s="335" t="str">
        <f>IF('Firm Fixed Price'!G860="","",'Firm Fixed Price'!G860)</f>
        <v/>
      </c>
      <c r="E289" s="335" t="str">
        <f>IF('Firm Fixed Price'!H703="","",'Firm Fixed Price'!H703)</f>
        <v/>
      </c>
      <c r="F289" s="392">
        <f>IF('Firm Fixed Price'!E860="","",'Firm Fixed Price'!E860)</f>
        <v>0</v>
      </c>
      <c r="G289" s="392">
        <f>IF('Firm Fixed Price'!F860="","",'Firm Fixed Price'!F860)</f>
        <v>0</v>
      </c>
      <c r="H289" s="392" t="str">
        <f>IF('Firm Fixed Price'!I860="","",'Firm Fixed Price'!I860)</f>
        <v/>
      </c>
      <c r="I289" s="393" t="str">
        <f>IF('Firm Fixed Price'!J860="","",'Firm Fixed Price'!J860)</f>
        <v/>
      </c>
      <c r="L289" s="85"/>
      <c r="M289" s="86"/>
      <c r="N289" s="73"/>
      <c r="O289" s="73"/>
      <c r="P289" s="73"/>
    </row>
    <row r="290" spans="1:16" ht="18" hidden="1" customHeight="1" x14ac:dyDescent="0.25">
      <c r="A290" s="390" t="str">
        <f>'Base Period'!A290</f>
        <v/>
      </c>
      <c r="B290" s="391" t="str">
        <f>'Base Period'!B290</f>
        <v/>
      </c>
      <c r="C290" s="335">
        <f>IF('Firm Fixed Price'!C861="","",'Firm Fixed Price'!C861)</f>
        <v>0</v>
      </c>
      <c r="D290" s="335" t="str">
        <f>IF('Firm Fixed Price'!G861="","",'Firm Fixed Price'!G861)</f>
        <v/>
      </c>
      <c r="E290" s="335" t="str">
        <f>IF('Firm Fixed Price'!H704="","",'Firm Fixed Price'!H704)</f>
        <v/>
      </c>
      <c r="F290" s="392">
        <f>IF('Firm Fixed Price'!E861="","",'Firm Fixed Price'!E861)</f>
        <v>0</v>
      </c>
      <c r="G290" s="392">
        <f>IF('Firm Fixed Price'!F861="","",'Firm Fixed Price'!F861)</f>
        <v>0</v>
      </c>
      <c r="H290" s="392" t="str">
        <f>IF('Firm Fixed Price'!I861="","",'Firm Fixed Price'!I861)</f>
        <v/>
      </c>
      <c r="I290" s="393" t="str">
        <f>IF('Firm Fixed Price'!J861="","",'Firm Fixed Price'!J861)</f>
        <v/>
      </c>
      <c r="L290" s="85"/>
      <c r="M290" s="86"/>
      <c r="N290" s="73"/>
      <c r="O290" s="73"/>
      <c r="P290" s="73"/>
    </row>
    <row r="291" spans="1:16" ht="18" hidden="1" customHeight="1" x14ac:dyDescent="0.25">
      <c r="A291" s="390" t="str">
        <f>'Base Period'!A291</f>
        <v/>
      </c>
      <c r="B291" s="391" t="str">
        <f>'Base Period'!B291</f>
        <v/>
      </c>
      <c r="C291" s="335">
        <f>IF('Firm Fixed Price'!C862="","",'Firm Fixed Price'!C862)</f>
        <v>0</v>
      </c>
      <c r="D291" s="335" t="str">
        <f>IF('Firm Fixed Price'!G862="","",'Firm Fixed Price'!G862)</f>
        <v/>
      </c>
      <c r="E291" s="335" t="str">
        <f>IF('Firm Fixed Price'!H705="","",'Firm Fixed Price'!H705)</f>
        <v/>
      </c>
      <c r="F291" s="392">
        <f>IF('Firm Fixed Price'!E862="","",'Firm Fixed Price'!E862)</f>
        <v>0</v>
      </c>
      <c r="G291" s="392">
        <f>IF('Firm Fixed Price'!F862="","",'Firm Fixed Price'!F862)</f>
        <v>0</v>
      </c>
      <c r="H291" s="392" t="str">
        <f>IF('Firm Fixed Price'!I862="","",'Firm Fixed Price'!I862)</f>
        <v/>
      </c>
      <c r="I291" s="393" t="str">
        <f>IF('Firm Fixed Price'!J862="","",'Firm Fixed Price'!J862)</f>
        <v/>
      </c>
      <c r="L291" s="85"/>
      <c r="M291" s="86"/>
      <c r="N291" s="73"/>
      <c r="O291" s="73"/>
      <c r="P291" s="73"/>
    </row>
    <row r="292" spans="1:16" ht="18" hidden="1" customHeight="1" x14ac:dyDescent="0.25">
      <c r="A292" s="390" t="str">
        <f>'Base Period'!A292</f>
        <v/>
      </c>
      <c r="B292" s="391" t="str">
        <f>'Base Period'!B292</f>
        <v/>
      </c>
      <c r="C292" s="335">
        <f>IF('Firm Fixed Price'!C863="","",'Firm Fixed Price'!C863)</f>
        <v>0</v>
      </c>
      <c r="D292" s="335" t="str">
        <f>IF('Firm Fixed Price'!G863="","",'Firm Fixed Price'!G863)</f>
        <v/>
      </c>
      <c r="E292" s="335" t="str">
        <f>IF('Firm Fixed Price'!H706="","",'Firm Fixed Price'!H706)</f>
        <v/>
      </c>
      <c r="F292" s="392">
        <f>IF('Firm Fixed Price'!E863="","",'Firm Fixed Price'!E863)</f>
        <v>0</v>
      </c>
      <c r="G292" s="392">
        <f>IF('Firm Fixed Price'!F863="","",'Firm Fixed Price'!F863)</f>
        <v>0</v>
      </c>
      <c r="H292" s="392" t="str">
        <f>IF('Firm Fixed Price'!I863="","",'Firm Fixed Price'!I863)</f>
        <v/>
      </c>
      <c r="I292" s="393" t="str">
        <f>IF('Firm Fixed Price'!J863="","",'Firm Fixed Price'!J863)</f>
        <v/>
      </c>
      <c r="L292" s="85"/>
      <c r="M292" s="86"/>
      <c r="N292" s="73"/>
      <c r="O292" s="73"/>
      <c r="P292" s="73"/>
    </row>
    <row r="293" spans="1:16" ht="18" hidden="1" customHeight="1" x14ac:dyDescent="0.25">
      <c r="A293" s="390" t="str">
        <f>'Base Period'!A293</f>
        <v/>
      </c>
      <c r="B293" s="391" t="str">
        <f>'Base Period'!B293</f>
        <v/>
      </c>
      <c r="C293" s="335">
        <f>IF('Firm Fixed Price'!C864="","",'Firm Fixed Price'!C864)</f>
        <v>0</v>
      </c>
      <c r="D293" s="335" t="str">
        <f>IF('Firm Fixed Price'!G864="","",'Firm Fixed Price'!G864)</f>
        <v/>
      </c>
      <c r="E293" s="335" t="str">
        <f>IF('Firm Fixed Price'!H707="","",'Firm Fixed Price'!H707)</f>
        <v/>
      </c>
      <c r="F293" s="392">
        <f>IF('Firm Fixed Price'!E864="","",'Firm Fixed Price'!E864)</f>
        <v>0</v>
      </c>
      <c r="G293" s="392">
        <f>IF('Firm Fixed Price'!F864="","",'Firm Fixed Price'!F864)</f>
        <v>0</v>
      </c>
      <c r="H293" s="392" t="str">
        <f>IF('Firm Fixed Price'!I864="","",'Firm Fixed Price'!I864)</f>
        <v/>
      </c>
      <c r="I293" s="393" t="str">
        <f>IF('Firm Fixed Price'!J864="","",'Firm Fixed Price'!J864)</f>
        <v/>
      </c>
      <c r="L293" s="85"/>
      <c r="M293" s="86"/>
      <c r="N293" s="73"/>
      <c r="O293" s="73"/>
      <c r="P293" s="73"/>
    </row>
    <row r="294" spans="1:16" ht="18" hidden="1" customHeight="1" x14ac:dyDescent="0.25">
      <c r="A294" s="390" t="str">
        <f>'Base Period'!A294</f>
        <v/>
      </c>
      <c r="B294" s="391" t="str">
        <f>'Base Period'!B294</f>
        <v/>
      </c>
      <c r="C294" s="335">
        <f>IF('Firm Fixed Price'!C865="","",'Firm Fixed Price'!C865)</f>
        <v>0</v>
      </c>
      <c r="D294" s="335" t="str">
        <f>IF('Firm Fixed Price'!G865="","",'Firm Fixed Price'!G865)</f>
        <v/>
      </c>
      <c r="E294" s="335" t="str">
        <f>IF('Firm Fixed Price'!H708="","",'Firm Fixed Price'!H708)</f>
        <v/>
      </c>
      <c r="F294" s="392">
        <f>IF('Firm Fixed Price'!E865="","",'Firm Fixed Price'!E865)</f>
        <v>0</v>
      </c>
      <c r="G294" s="392">
        <f>IF('Firm Fixed Price'!F865="","",'Firm Fixed Price'!F865)</f>
        <v>0</v>
      </c>
      <c r="H294" s="392" t="str">
        <f>IF('Firm Fixed Price'!I865="","",'Firm Fixed Price'!I865)</f>
        <v/>
      </c>
      <c r="I294" s="393" t="str">
        <f>IF('Firm Fixed Price'!J865="","",'Firm Fixed Price'!J865)</f>
        <v/>
      </c>
      <c r="L294" s="85"/>
      <c r="M294" s="86"/>
      <c r="N294" s="73"/>
      <c r="O294" s="73"/>
      <c r="P294" s="73"/>
    </row>
    <row r="295" spans="1:16" ht="18" hidden="1" customHeight="1" x14ac:dyDescent="0.25">
      <c r="A295" s="390" t="str">
        <f>'Base Period'!A295</f>
        <v/>
      </c>
      <c r="B295" s="391" t="str">
        <f>'Base Period'!B295</f>
        <v/>
      </c>
      <c r="C295" s="335">
        <f>IF('Firm Fixed Price'!C866="","",'Firm Fixed Price'!C866)</f>
        <v>0</v>
      </c>
      <c r="D295" s="335" t="str">
        <f>IF('Firm Fixed Price'!G866="","",'Firm Fixed Price'!G866)</f>
        <v/>
      </c>
      <c r="E295" s="335" t="str">
        <f>IF('Firm Fixed Price'!H709="","",'Firm Fixed Price'!H709)</f>
        <v/>
      </c>
      <c r="F295" s="392">
        <f>IF('Firm Fixed Price'!E866="","",'Firm Fixed Price'!E866)</f>
        <v>0</v>
      </c>
      <c r="G295" s="392">
        <f>IF('Firm Fixed Price'!F866="","",'Firm Fixed Price'!F866)</f>
        <v>0</v>
      </c>
      <c r="H295" s="392" t="str">
        <f>IF('Firm Fixed Price'!I866="","",'Firm Fixed Price'!I866)</f>
        <v/>
      </c>
      <c r="I295" s="393" t="str">
        <f>IF('Firm Fixed Price'!J866="","",'Firm Fixed Price'!J866)</f>
        <v/>
      </c>
      <c r="L295" s="85"/>
      <c r="M295" s="86"/>
      <c r="N295" s="73"/>
      <c r="O295" s="73"/>
      <c r="P295" s="73"/>
    </row>
    <row r="296" spans="1:16" ht="18" hidden="1" customHeight="1" x14ac:dyDescent="0.25">
      <c r="A296" s="390" t="str">
        <f>'Base Period'!A296</f>
        <v/>
      </c>
      <c r="B296" s="391" t="str">
        <f>'Base Period'!B296</f>
        <v/>
      </c>
      <c r="C296" s="335">
        <f>IF('Firm Fixed Price'!C867="","",'Firm Fixed Price'!C867)</f>
        <v>0</v>
      </c>
      <c r="D296" s="335" t="str">
        <f>IF('Firm Fixed Price'!G867="","",'Firm Fixed Price'!G867)</f>
        <v/>
      </c>
      <c r="E296" s="335" t="str">
        <f>IF('Firm Fixed Price'!H710="","",'Firm Fixed Price'!H710)</f>
        <v/>
      </c>
      <c r="F296" s="392">
        <f>IF('Firm Fixed Price'!E867="","",'Firm Fixed Price'!E867)</f>
        <v>0</v>
      </c>
      <c r="G296" s="392">
        <f>IF('Firm Fixed Price'!F867="","",'Firm Fixed Price'!F867)</f>
        <v>0</v>
      </c>
      <c r="H296" s="392" t="str">
        <f>IF('Firm Fixed Price'!I867="","",'Firm Fixed Price'!I867)</f>
        <v/>
      </c>
      <c r="I296" s="393" t="str">
        <f>IF('Firm Fixed Price'!J867="","",'Firm Fixed Price'!J867)</f>
        <v/>
      </c>
      <c r="L296" s="85"/>
      <c r="M296" s="86"/>
      <c r="N296" s="73"/>
      <c r="O296" s="73"/>
      <c r="P296" s="73"/>
    </row>
    <row r="297" spans="1:16" ht="18" hidden="1" customHeight="1" x14ac:dyDescent="0.25">
      <c r="A297" s="390" t="str">
        <f>'Base Period'!A297</f>
        <v/>
      </c>
      <c r="B297" s="391" t="str">
        <f>'Base Period'!B297</f>
        <v/>
      </c>
      <c r="C297" s="335">
        <f>IF('Firm Fixed Price'!C868="","",'Firm Fixed Price'!C868)</f>
        <v>0</v>
      </c>
      <c r="D297" s="335" t="str">
        <f>IF('Firm Fixed Price'!G868="","",'Firm Fixed Price'!G868)</f>
        <v/>
      </c>
      <c r="E297" s="335" t="str">
        <f>IF('Firm Fixed Price'!H711="","",'Firm Fixed Price'!H711)</f>
        <v/>
      </c>
      <c r="F297" s="392">
        <f>IF('Firm Fixed Price'!E868="","",'Firm Fixed Price'!E868)</f>
        <v>0</v>
      </c>
      <c r="G297" s="392">
        <f>IF('Firm Fixed Price'!F868="","",'Firm Fixed Price'!F868)</f>
        <v>0</v>
      </c>
      <c r="H297" s="392" t="str">
        <f>IF('Firm Fixed Price'!I868="","",'Firm Fixed Price'!I868)</f>
        <v/>
      </c>
      <c r="I297" s="393" t="str">
        <f>IF('Firm Fixed Price'!J868="","",'Firm Fixed Price'!J868)</f>
        <v/>
      </c>
      <c r="L297" s="85"/>
      <c r="M297" s="86"/>
      <c r="N297" s="73"/>
      <c r="O297" s="73"/>
      <c r="P297" s="73"/>
    </row>
    <row r="298" spans="1:16" ht="18" hidden="1" customHeight="1" x14ac:dyDescent="0.25">
      <c r="A298" s="390" t="str">
        <f>'Base Period'!A298</f>
        <v/>
      </c>
      <c r="B298" s="391" t="str">
        <f>'Base Period'!B298</f>
        <v/>
      </c>
      <c r="C298" s="335">
        <f>IF('Firm Fixed Price'!C869="","",'Firm Fixed Price'!C869)</f>
        <v>0</v>
      </c>
      <c r="D298" s="335" t="str">
        <f>IF('Firm Fixed Price'!G869="","",'Firm Fixed Price'!G869)</f>
        <v/>
      </c>
      <c r="E298" s="335" t="str">
        <f>IF('Firm Fixed Price'!H712="","",'Firm Fixed Price'!H712)</f>
        <v/>
      </c>
      <c r="F298" s="392">
        <f>IF('Firm Fixed Price'!E869="","",'Firm Fixed Price'!E869)</f>
        <v>0</v>
      </c>
      <c r="G298" s="392">
        <f>IF('Firm Fixed Price'!F869="","",'Firm Fixed Price'!F869)</f>
        <v>0</v>
      </c>
      <c r="H298" s="392" t="str">
        <f>IF('Firm Fixed Price'!I869="","",'Firm Fixed Price'!I869)</f>
        <v/>
      </c>
      <c r="I298" s="393" t="str">
        <f>IF('Firm Fixed Price'!J869="","",'Firm Fixed Price'!J869)</f>
        <v/>
      </c>
      <c r="L298" s="85"/>
      <c r="M298" s="86"/>
      <c r="N298" s="73"/>
      <c r="O298" s="73"/>
      <c r="P298" s="73"/>
    </row>
    <row r="299" spans="1:16" ht="18" hidden="1" customHeight="1" x14ac:dyDescent="0.25">
      <c r="A299" s="390" t="str">
        <f>'Base Period'!A299</f>
        <v/>
      </c>
      <c r="B299" s="391" t="str">
        <f>'Base Period'!B299</f>
        <v/>
      </c>
      <c r="C299" s="335">
        <f>IF('Firm Fixed Price'!C870="","",'Firm Fixed Price'!C870)</f>
        <v>0</v>
      </c>
      <c r="D299" s="335" t="str">
        <f>IF('Firm Fixed Price'!G870="","",'Firm Fixed Price'!G870)</f>
        <v/>
      </c>
      <c r="E299" s="335" t="str">
        <f>IF('Firm Fixed Price'!H713="","",'Firm Fixed Price'!H713)</f>
        <v/>
      </c>
      <c r="F299" s="392">
        <f>IF('Firm Fixed Price'!E870="","",'Firm Fixed Price'!E870)</f>
        <v>0</v>
      </c>
      <c r="G299" s="392">
        <f>IF('Firm Fixed Price'!F870="","",'Firm Fixed Price'!F870)</f>
        <v>0</v>
      </c>
      <c r="H299" s="392" t="str">
        <f>IF('Firm Fixed Price'!I870="","",'Firm Fixed Price'!I870)</f>
        <v/>
      </c>
      <c r="I299" s="393" t="str">
        <f>IF('Firm Fixed Price'!J870="","",'Firm Fixed Price'!J870)</f>
        <v/>
      </c>
      <c r="L299" s="85"/>
      <c r="M299" s="86"/>
      <c r="N299" s="73"/>
      <c r="O299" s="73"/>
      <c r="P299" s="73"/>
    </row>
    <row r="300" spans="1:16" ht="18" hidden="1" customHeight="1" x14ac:dyDescent="0.25">
      <c r="A300" s="390" t="str">
        <f>'Base Period'!A300</f>
        <v/>
      </c>
      <c r="B300" s="391" t="str">
        <f>'Base Period'!B300</f>
        <v/>
      </c>
      <c r="C300" s="335">
        <f>IF('Firm Fixed Price'!C871="","",'Firm Fixed Price'!C871)</f>
        <v>0</v>
      </c>
      <c r="D300" s="335" t="str">
        <f>IF('Firm Fixed Price'!G871="","",'Firm Fixed Price'!G871)</f>
        <v/>
      </c>
      <c r="E300" s="335" t="str">
        <f>IF('Firm Fixed Price'!H714="","",'Firm Fixed Price'!H714)</f>
        <v/>
      </c>
      <c r="F300" s="392">
        <f>IF('Firm Fixed Price'!E871="","",'Firm Fixed Price'!E871)</f>
        <v>0</v>
      </c>
      <c r="G300" s="392">
        <f>IF('Firm Fixed Price'!F871="","",'Firm Fixed Price'!F871)</f>
        <v>0</v>
      </c>
      <c r="H300" s="392" t="str">
        <f>IF('Firm Fixed Price'!I871="","",'Firm Fixed Price'!I871)</f>
        <v/>
      </c>
      <c r="I300" s="393" t="str">
        <f>IF('Firm Fixed Price'!J871="","",'Firm Fixed Price'!J871)</f>
        <v/>
      </c>
      <c r="L300" s="85"/>
      <c r="M300" s="86"/>
      <c r="N300" s="73"/>
      <c r="O300" s="73"/>
      <c r="P300" s="73"/>
    </row>
    <row r="301" spans="1:16" ht="18" hidden="1" customHeight="1" x14ac:dyDescent="0.25">
      <c r="A301" s="390" t="str">
        <f>'Base Period'!A301</f>
        <v/>
      </c>
      <c r="B301" s="391" t="str">
        <f>'Base Period'!B301</f>
        <v/>
      </c>
      <c r="C301" s="335">
        <f>IF('Firm Fixed Price'!C872="","",'Firm Fixed Price'!C872)</f>
        <v>0</v>
      </c>
      <c r="D301" s="335" t="str">
        <f>IF('Firm Fixed Price'!G872="","",'Firm Fixed Price'!G872)</f>
        <v/>
      </c>
      <c r="E301" s="335" t="str">
        <f>IF('Firm Fixed Price'!H715="","",'Firm Fixed Price'!H715)</f>
        <v/>
      </c>
      <c r="F301" s="392">
        <f>IF('Firm Fixed Price'!E872="","",'Firm Fixed Price'!E872)</f>
        <v>0</v>
      </c>
      <c r="G301" s="392">
        <f>IF('Firm Fixed Price'!F872="","",'Firm Fixed Price'!F872)</f>
        <v>0</v>
      </c>
      <c r="H301" s="392" t="str">
        <f>IF('Firm Fixed Price'!I872="","",'Firm Fixed Price'!I872)</f>
        <v/>
      </c>
      <c r="I301" s="393" t="str">
        <f>IF('Firm Fixed Price'!J872="","",'Firm Fixed Price'!J872)</f>
        <v/>
      </c>
      <c r="L301" s="85"/>
      <c r="M301" s="86"/>
      <c r="N301" s="73"/>
      <c r="O301" s="73"/>
      <c r="P301" s="73"/>
    </row>
    <row r="302" spans="1:16" ht="18" hidden="1" customHeight="1" x14ac:dyDescent="0.25">
      <c r="A302" s="390" t="str">
        <f>'Base Period'!A302</f>
        <v/>
      </c>
      <c r="B302" s="391" t="str">
        <f>'Base Period'!B302</f>
        <v/>
      </c>
      <c r="C302" s="335">
        <f>IF('Firm Fixed Price'!C873="","",'Firm Fixed Price'!C873)</f>
        <v>0</v>
      </c>
      <c r="D302" s="335" t="str">
        <f>IF('Firm Fixed Price'!G873="","",'Firm Fixed Price'!G873)</f>
        <v/>
      </c>
      <c r="E302" s="335" t="str">
        <f>IF('Firm Fixed Price'!H716="","",'Firm Fixed Price'!H716)</f>
        <v/>
      </c>
      <c r="F302" s="392">
        <f>IF('Firm Fixed Price'!E873="","",'Firm Fixed Price'!E873)</f>
        <v>0</v>
      </c>
      <c r="G302" s="392">
        <f>IF('Firm Fixed Price'!F873="","",'Firm Fixed Price'!F873)</f>
        <v>0</v>
      </c>
      <c r="H302" s="392" t="str">
        <f>IF('Firm Fixed Price'!I873="","",'Firm Fixed Price'!I873)</f>
        <v/>
      </c>
      <c r="I302" s="393" t="str">
        <f>IF('Firm Fixed Price'!J873="","",'Firm Fixed Price'!J873)</f>
        <v/>
      </c>
      <c r="L302" s="85"/>
      <c r="M302" s="86"/>
      <c r="N302" s="73"/>
      <c r="O302" s="73"/>
      <c r="P302" s="73"/>
    </row>
    <row r="303" spans="1:16" ht="18" hidden="1" customHeight="1" x14ac:dyDescent="0.25">
      <c r="A303" s="390" t="str">
        <f>'Base Period'!A303</f>
        <v/>
      </c>
      <c r="B303" s="391" t="str">
        <f>'Base Period'!B303</f>
        <v/>
      </c>
      <c r="C303" s="335">
        <f>IF('Firm Fixed Price'!C874="","",'Firm Fixed Price'!C874)</f>
        <v>0</v>
      </c>
      <c r="D303" s="335" t="str">
        <f>IF('Firm Fixed Price'!G874="","",'Firm Fixed Price'!G874)</f>
        <v/>
      </c>
      <c r="E303" s="335" t="str">
        <f>IF('Firm Fixed Price'!H717="","",'Firm Fixed Price'!H717)</f>
        <v/>
      </c>
      <c r="F303" s="392">
        <f>IF('Firm Fixed Price'!E874="","",'Firm Fixed Price'!E874)</f>
        <v>0</v>
      </c>
      <c r="G303" s="392">
        <f>IF('Firm Fixed Price'!F874="","",'Firm Fixed Price'!F874)</f>
        <v>0</v>
      </c>
      <c r="H303" s="392" t="str">
        <f>IF('Firm Fixed Price'!I874="","",'Firm Fixed Price'!I874)</f>
        <v/>
      </c>
      <c r="I303" s="393" t="str">
        <f>IF('Firm Fixed Price'!J874="","",'Firm Fixed Price'!J874)</f>
        <v/>
      </c>
      <c r="L303" s="85"/>
      <c r="M303" s="86"/>
      <c r="N303" s="73"/>
      <c r="O303" s="73"/>
      <c r="P303" s="73"/>
    </row>
    <row r="304" spans="1:16" ht="18" hidden="1" customHeight="1" x14ac:dyDescent="0.25">
      <c r="A304" s="390" t="str">
        <f>'Base Period'!A304</f>
        <v/>
      </c>
      <c r="B304" s="391" t="str">
        <f>'Base Period'!B304</f>
        <v/>
      </c>
      <c r="C304" s="335">
        <f>IF('Firm Fixed Price'!C875="","",'Firm Fixed Price'!C875)</f>
        <v>0</v>
      </c>
      <c r="D304" s="335" t="str">
        <f>IF('Firm Fixed Price'!G875="","",'Firm Fixed Price'!G875)</f>
        <v/>
      </c>
      <c r="E304" s="335" t="str">
        <f>IF('Firm Fixed Price'!H718="","",'Firm Fixed Price'!H718)</f>
        <v/>
      </c>
      <c r="F304" s="392">
        <f>IF('Firm Fixed Price'!E875="","",'Firm Fixed Price'!E875)</f>
        <v>0</v>
      </c>
      <c r="G304" s="392">
        <f>IF('Firm Fixed Price'!F875="","",'Firm Fixed Price'!F875)</f>
        <v>0</v>
      </c>
      <c r="H304" s="392" t="str">
        <f>IF('Firm Fixed Price'!I875="","",'Firm Fixed Price'!I875)</f>
        <v/>
      </c>
      <c r="I304" s="393" t="str">
        <f>IF('Firm Fixed Price'!J875="","",'Firm Fixed Price'!J875)</f>
        <v/>
      </c>
      <c r="L304" s="85"/>
      <c r="M304" s="86"/>
      <c r="N304" s="73"/>
      <c r="O304" s="73"/>
      <c r="P304" s="73"/>
    </row>
    <row r="305" spans="1:16" ht="18" hidden="1" customHeight="1" x14ac:dyDescent="0.25">
      <c r="A305" s="390" t="str">
        <f>'Base Period'!A305</f>
        <v/>
      </c>
      <c r="B305" s="391" t="str">
        <f>'Base Period'!B305</f>
        <v/>
      </c>
      <c r="C305" s="335">
        <f>IF('Firm Fixed Price'!C876="","",'Firm Fixed Price'!C876)</f>
        <v>0</v>
      </c>
      <c r="D305" s="335" t="str">
        <f>IF('Firm Fixed Price'!G876="","",'Firm Fixed Price'!G876)</f>
        <v/>
      </c>
      <c r="E305" s="335" t="str">
        <f>IF('Firm Fixed Price'!H719="","",'Firm Fixed Price'!H719)</f>
        <v/>
      </c>
      <c r="F305" s="392">
        <f>IF('Firm Fixed Price'!E876="","",'Firm Fixed Price'!E876)</f>
        <v>0</v>
      </c>
      <c r="G305" s="392">
        <f>IF('Firm Fixed Price'!F876="","",'Firm Fixed Price'!F876)</f>
        <v>0</v>
      </c>
      <c r="H305" s="392" t="str">
        <f>IF('Firm Fixed Price'!I876="","",'Firm Fixed Price'!I876)</f>
        <v/>
      </c>
      <c r="I305" s="393" t="str">
        <f>IF('Firm Fixed Price'!J876="","",'Firm Fixed Price'!J876)</f>
        <v/>
      </c>
      <c r="L305" s="85"/>
      <c r="M305" s="86"/>
      <c r="N305" s="73"/>
      <c r="O305" s="73"/>
      <c r="P305" s="73"/>
    </row>
    <row r="306" spans="1:16" ht="18" hidden="1" customHeight="1" x14ac:dyDescent="0.25">
      <c r="A306" s="390" t="str">
        <f>'Base Period'!A306</f>
        <v/>
      </c>
      <c r="B306" s="391" t="str">
        <f>'Base Period'!B306</f>
        <v/>
      </c>
      <c r="C306" s="335">
        <f>IF('Firm Fixed Price'!C877="","",'Firm Fixed Price'!C877)</f>
        <v>0</v>
      </c>
      <c r="D306" s="335" t="str">
        <f>IF('Firm Fixed Price'!G877="","",'Firm Fixed Price'!G877)</f>
        <v/>
      </c>
      <c r="E306" s="335" t="str">
        <f>IF('Firm Fixed Price'!H720="","",'Firm Fixed Price'!H720)</f>
        <v/>
      </c>
      <c r="F306" s="392">
        <f>IF('Firm Fixed Price'!E877="","",'Firm Fixed Price'!E877)</f>
        <v>0</v>
      </c>
      <c r="G306" s="392">
        <f>IF('Firm Fixed Price'!F877="","",'Firm Fixed Price'!F877)</f>
        <v>0</v>
      </c>
      <c r="H306" s="392" t="str">
        <f>IF('Firm Fixed Price'!I877="","",'Firm Fixed Price'!I877)</f>
        <v/>
      </c>
      <c r="I306" s="393" t="str">
        <f>IF('Firm Fixed Price'!J877="","",'Firm Fixed Price'!J877)</f>
        <v/>
      </c>
      <c r="L306" s="85"/>
      <c r="M306" s="86"/>
      <c r="N306" s="73"/>
      <c r="O306" s="73"/>
      <c r="P306" s="73"/>
    </row>
    <row r="307" spans="1:16" ht="18" hidden="1" customHeight="1" x14ac:dyDescent="0.25">
      <c r="A307" s="390" t="str">
        <f>'Base Period'!A307</f>
        <v/>
      </c>
      <c r="B307" s="391" t="str">
        <f>'Base Period'!B307</f>
        <v/>
      </c>
      <c r="C307" s="335">
        <f>IF('Firm Fixed Price'!C878="","",'Firm Fixed Price'!C878)</f>
        <v>0</v>
      </c>
      <c r="D307" s="335" t="str">
        <f>IF('Firm Fixed Price'!G878="","",'Firm Fixed Price'!G878)</f>
        <v/>
      </c>
      <c r="E307" s="335" t="str">
        <f>IF('Firm Fixed Price'!H721="","",'Firm Fixed Price'!H721)</f>
        <v/>
      </c>
      <c r="F307" s="392">
        <f>IF('Firm Fixed Price'!E878="","",'Firm Fixed Price'!E878)</f>
        <v>0</v>
      </c>
      <c r="G307" s="392">
        <f>IF('Firm Fixed Price'!F878="","",'Firm Fixed Price'!F878)</f>
        <v>0</v>
      </c>
      <c r="H307" s="392" t="str">
        <f>IF('Firm Fixed Price'!I878="","",'Firm Fixed Price'!I878)</f>
        <v/>
      </c>
      <c r="I307" s="393" t="str">
        <f>IF('Firm Fixed Price'!J878="","",'Firm Fixed Price'!J878)</f>
        <v/>
      </c>
      <c r="L307" s="85"/>
      <c r="M307" s="86"/>
      <c r="N307" s="73"/>
      <c r="O307" s="73"/>
      <c r="P307" s="73"/>
    </row>
    <row r="308" spans="1:16" ht="18" hidden="1" customHeight="1" x14ac:dyDescent="0.25">
      <c r="A308" s="390" t="str">
        <f>'Base Period'!A308</f>
        <v/>
      </c>
      <c r="B308" s="391" t="str">
        <f>'Base Period'!B308</f>
        <v/>
      </c>
      <c r="C308" s="335">
        <f>IF('Firm Fixed Price'!C879="","",'Firm Fixed Price'!C879)</f>
        <v>0</v>
      </c>
      <c r="D308" s="335" t="str">
        <f>IF('Firm Fixed Price'!G879="","",'Firm Fixed Price'!G879)</f>
        <v/>
      </c>
      <c r="E308" s="335" t="str">
        <f>IF('Firm Fixed Price'!H722="","",'Firm Fixed Price'!H722)</f>
        <v/>
      </c>
      <c r="F308" s="392">
        <f>IF('Firm Fixed Price'!E879="","",'Firm Fixed Price'!E879)</f>
        <v>0</v>
      </c>
      <c r="G308" s="392">
        <f>IF('Firm Fixed Price'!F879="","",'Firm Fixed Price'!F879)</f>
        <v>0</v>
      </c>
      <c r="H308" s="392" t="str">
        <f>IF('Firm Fixed Price'!I879="","",'Firm Fixed Price'!I879)</f>
        <v/>
      </c>
      <c r="I308" s="393" t="str">
        <f>IF('Firm Fixed Price'!J879="","",'Firm Fixed Price'!J879)</f>
        <v/>
      </c>
      <c r="L308" s="85"/>
      <c r="M308" s="86"/>
      <c r="N308" s="73"/>
      <c r="O308" s="73"/>
      <c r="P308" s="73"/>
    </row>
    <row r="309" spans="1:16" ht="18" hidden="1" customHeight="1" x14ac:dyDescent="0.25">
      <c r="A309" s="390" t="str">
        <f>'Base Period'!A309</f>
        <v/>
      </c>
      <c r="B309" s="391" t="str">
        <f>'Base Period'!B309</f>
        <v/>
      </c>
      <c r="C309" s="335">
        <f>IF('Firm Fixed Price'!C880="","",'Firm Fixed Price'!C880)</f>
        <v>0</v>
      </c>
      <c r="D309" s="335" t="str">
        <f>IF('Firm Fixed Price'!G880="","",'Firm Fixed Price'!G880)</f>
        <v/>
      </c>
      <c r="E309" s="335" t="str">
        <f>IF('Firm Fixed Price'!H723="","",'Firm Fixed Price'!H723)</f>
        <v/>
      </c>
      <c r="F309" s="392">
        <f>IF('Firm Fixed Price'!E880="","",'Firm Fixed Price'!E880)</f>
        <v>0</v>
      </c>
      <c r="G309" s="392">
        <f>IF('Firm Fixed Price'!F880="","",'Firm Fixed Price'!F880)</f>
        <v>0</v>
      </c>
      <c r="H309" s="392" t="str">
        <f>IF('Firm Fixed Price'!I880="","",'Firm Fixed Price'!I880)</f>
        <v/>
      </c>
      <c r="I309" s="393" t="str">
        <f>IF('Firm Fixed Price'!J880="","",'Firm Fixed Price'!J880)</f>
        <v/>
      </c>
      <c r="L309" s="85"/>
      <c r="M309" s="86"/>
      <c r="N309" s="73"/>
      <c r="O309" s="73"/>
      <c r="P309" s="73"/>
    </row>
    <row r="310" spans="1:16" ht="18" hidden="1" customHeight="1" x14ac:dyDescent="0.25">
      <c r="A310" s="390" t="str">
        <f>'Base Period'!A310</f>
        <v/>
      </c>
      <c r="B310" s="391" t="str">
        <f>'Base Period'!B310</f>
        <v/>
      </c>
      <c r="C310" s="335">
        <f>IF('Firm Fixed Price'!C881="","",'Firm Fixed Price'!C881)</f>
        <v>0</v>
      </c>
      <c r="D310" s="335" t="str">
        <f>IF('Firm Fixed Price'!G881="","",'Firm Fixed Price'!G881)</f>
        <v/>
      </c>
      <c r="E310" s="335" t="str">
        <f>IF('Firm Fixed Price'!H724="","",'Firm Fixed Price'!H724)</f>
        <v/>
      </c>
      <c r="F310" s="392">
        <f>IF('Firm Fixed Price'!E881="","",'Firm Fixed Price'!E881)</f>
        <v>0</v>
      </c>
      <c r="G310" s="392">
        <f>IF('Firm Fixed Price'!F881="","",'Firm Fixed Price'!F881)</f>
        <v>0</v>
      </c>
      <c r="H310" s="392" t="str">
        <f>IF('Firm Fixed Price'!I881="","",'Firm Fixed Price'!I881)</f>
        <v/>
      </c>
      <c r="I310" s="393" t="str">
        <f>IF('Firm Fixed Price'!J881="","",'Firm Fixed Price'!J881)</f>
        <v/>
      </c>
      <c r="L310" s="85"/>
      <c r="M310" s="86"/>
      <c r="N310" s="73"/>
      <c r="O310" s="73"/>
      <c r="P310" s="73"/>
    </row>
    <row r="311" spans="1:16" ht="18" hidden="1" customHeight="1" x14ac:dyDescent="0.25">
      <c r="A311" s="390" t="str">
        <f>'Base Period'!A311</f>
        <v/>
      </c>
      <c r="B311" s="391" t="str">
        <f>'Base Period'!B311</f>
        <v/>
      </c>
      <c r="C311" s="335">
        <f>IF('Firm Fixed Price'!C882="","",'Firm Fixed Price'!C882)</f>
        <v>0</v>
      </c>
      <c r="D311" s="335" t="str">
        <f>IF('Firm Fixed Price'!G882="","",'Firm Fixed Price'!G882)</f>
        <v/>
      </c>
      <c r="E311" s="335" t="str">
        <f>IF('Firm Fixed Price'!H725="","",'Firm Fixed Price'!H725)</f>
        <v/>
      </c>
      <c r="F311" s="392">
        <f>IF('Firm Fixed Price'!E882="","",'Firm Fixed Price'!E882)</f>
        <v>0</v>
      </c>
      <c r="G311" s="392">
        <f>IF('Firm Fixed Price'!F882="","",'Firm Fixed Price'!F882)</f>
        <v>0</v>
      </c>
      <c r="H311" s="392" t="str">
        <f>IF('Firm Fixed Price'!I882="","",'Firm Fixed Price'!I882)</f>
        <v/>
      </c>
      <c r="I311" s="393" t="str">
        <f>IF('Firm Fixed Price'!J882="","",'Firm Fixed Price'!J882)</f>
        <v/>
      </c>
      <c r="L311" s="85"/>
      <c r="M311" s="86"/>
      <c r="N311" s="73"/>
      <c r="O311" s="73"/>
      <c r="P311" s="73"/>
    </row>
    <row r="312" spans="1:16" ht="18" hidden="1" customHeight="1" x14ac:dyDescent="0.25">
      <c r="A312" s="390" t="str">
        <f>'Base Period'!A312</f>
        <v/>
      </c>
      <c r="B312" s="391" t="str">
        <f>'Base Period'!B312</f>
        <v/>
      </c>
      <c r="C312" s="335">
        <f>IF('Firm Fixed Price'!C883="","",'Firm Fixed Price'!C883)</f>
        <v>0</v>
      </c>
      <c r="D312" s="335" t="str">
        <f>IF('Firm Fixed Price'!G883="","",'Firm Fixed Price'!G883)</f>
        <v/>
      </c>
      <c r="E312" s="335" t="str">
        <f>IF('Firm Fixed Price'!H726="","",'Firm Fixed Price'!H726)</f>
        <v/>
      </c>
      <c r="F312" s="392">
        <f>IF('Firm Fixed Price'!E883="","",'Firm Fixed Price'!E883)</f>
        <v>0</v>
      </c>
      <c r="G312" s="392">
        <f>IF('Firm Fixed Price'!F883="","",'Firm Fixed Price'!F883)</f>
        <v>0</v>
      </c>
      <c r="H312" s="392" t="str">
        <f>IF('Firm Fixed Price'!I883="","",'Firm Fixed Price'!I883)</f>
        <v/>
      </c>
      <c r="I312" s="393" t="str">
        <f>IF('Firm Fixed Price'!J883="","",'Firm Fixed Price'!J883)</f>
        <v/>
      </c>
      <c r="L312" s="85"/>
      <c r="M312" s="86"/>
      <c r="N312" s="73"/>
      <c r="O312" s="73"/>
      <c r="P312" s="73"/>
    </row>
    <row r="313" spans="1:16" ht="18" hidden="1" customHeight="1" x14ac:dyDescent="0.25">
      <c r="A313" s="390" t="str">
        <f>'Base Period'!A313</f>
        <v/>
      </c>
      <c r="B313" s="391" t="str">
        <f>'Base Period'!B313</f>
        <v/>
      </c>
      <c r="C313" s="335">
        <f>IF('Firm Fixed Price'!C884="","",'Firm Fixed Price'!C884)</f>
        <v>0</v>
      </c>
      <c r="D313" s="335" t="str">
        <f>IF('Firm Fixed Price'!G884="","",'Firm Fixed Price'!G884)</f>
        <v/>
      </c>
      <c r="E313" s="335" t="str">
        <f>IF('Firm Fixed Price'!H727="","",'Firm Fixed Price'!H727)</f>
        <v/>
      </c>
      <c r="F313" s="392">
        <f>IF('Firm Fixed Price'!E884="","",'Firm Fixed Price'!E884)</f>
        <v>0</v>
      </c>
      <c r="G313" s="392">
        <f>IF('Firm Fixed Price'!F884="","",'Firm Fixed Price'!F884)</f>
        <v>0</v>
      </c>
      <c r="H313" s="392" t="str">
        <f>IF('Firm Fixed Price'!I884="","",'Firm Fixed Price'!I884)</f>
        <v/>
      </c>
      <c r="I313" s="393" t="str">
        <f>IF('Firm Fixed Price'!J884="","",'Firm Fixed Price'!J884)</f>
        <v/>
      </c>
      <c r="L313" s="85"/>
      <c r="M313" s="86"/>
      <c r="N313" s="73"/>
      <c r="O313" s="73"/>
      <c r="P313" s="73"/>
    </row>
    <row r="314" spans="1:16" ht="18" hidden="1" customHeight="1" x14ac:dyDescent="0.25">
      <c r="A314" s="390" t="str">
        <f>'Base Period'!A314</f>
        <v/>
      </c>
      <c r="B314" s="391" t="str">
        <f>'Base Period'!B314</f>
        <v/>
      </c>
      <c r="C314" s="335">
        <f>IF('Firm Fixed Price'!C885="","",'Firm Fixed Price'!C885)</f>
        <v>0</v>
      </c>
      <c r="D314" s="335" t="str">
        <f>IF('Firm Fixed Price'!G885="","",'Firm Fixed Price'!G885)</f>
        <v/>
      </c>
      <c r="E314" s="335" t="str">
        <f>IF('Firm Fixed Price'!H728="","",'Firm Fixed Price'!H728)</f>
        <v/>
      </c>
      <c r="F314" s="392">
        <f>IF('Firm Fixed Price'!E885="","",'Firm Fixed Price'!E885)</f>
        <v>0</v>
      </c>
      <c r="G314" s="392">
        <f>IF('Firm Fixed Price'!F885="","",'Firm Fixed Price'!F885)</f>
        <v>0</v>
      </c>
      <c r="H314" s="392" t="str">
        <f>IF('Firm Fixed Price'!I885="","",'Firm Fixed Price'!I885)</f>
        <v/>
      </c>
      <c r="I314" s="393" t="str">
        <f>IF('Firm Fixed Price'!J885="","",'Firm Fixed Price'!J885)</f>
        <v/>
      </c>
      <c r="L314" s="85"/>
      <c r="M314" s="86"/>
      <c r="N314" s="73"/>
      <c r="O314" s="73"/>
      <c r="P314" s="73"/>
    </row>
    <row r="315" spans="1:16" ht="18" hidden="1" customHeight="1" x14ac:dyDescent="0.25">
      <c r="A315" s="390" t="str">
        <f>'Base Period'!A315</f>
        <v/>
      </c>
      <c r="B315" s="391" t="str">
        <f>'Base Period'!B315</f>
        <v/>
      </c>
      <c r="C315" s="335">
        <f>IF('Firm Fixed Price'!C886="","",'Firm Fixed Price'!C886)</f>
        <v>0</v>
      </c>
      <c r="D315" s="335" t="str">
        <f>IF('Firm Fixed Price'!G886="","",'Firm Fixed Price'!G886)</f>
        <v/>
      </c>
      <c r="E315" s="335" t="str">
        <f>IF('Firm Fixed Price'!H729="","",'Firm Fixed Price'!H729)</f>
        <v/>
      </c>
      <c r="F315" s="392">
        <f>IF('Firm Fixed Price'!E886="","",'Firm Fixed Price'!E886)</f>
        <v>0</v>
      </c>
      <c r="G315" s="392">
        <f>IF('Firm Fixed Price'!F886="","",'Firm Fixed Price'!F886)</f>
        <v>0</v>
      </c>
      <c r="H315" s="392" t="str">
        <f>IF('Firm Fixed Price'!I886="","",'Firm Fixed Price'!I886)</f>
        <v/>
      </c>
      <c r="I315" s="393" t="str">
        <f>IF('Firm Fixed Price'!J886="","",'Firm Fixed Price'!J886)</f>
        <v/>
      </c>
      <c r="L315" s="85"/>
      <c r="M315" s="86"/>
      <c r="N315" s="73"/>
      <c r="O315" s="73"/>
      <c r="P315" s="73"/>
    </row>
    <row r="316" spans="1:16" ht="18" hidden="1" customHeight="1" x14ac:dyDescent="0.25">
      <c r="A316" s="390" t="str">
        <f>'Base Period'!A316</f>
        <v/>
      </c>
      <c r="B316" s="391" t="str">
        <f>'Base Period'!B316</f>
        <v/>
      </c>
      <c r="C316" s="335">
        <f>IF('Firm Fixed Price'!C887="","",'Firm Fixed Price'!C887)</f>
        <v>0</v>
      </c>
      <c r="D316" s="335" t="str">
        <f>IF('Firm Fixed Price'!G887="","",'Firm Fixed Price'!G887)</f>
        <v/>
      </c>
      <c r="E316" s="335" t="str">
        <f>IF('Firm Fixed Price'!H730="","",'Firm Fixed Price'!H730)</f>
        <v/>
      </c>
      <c r="F316" s="392">
        <f>IF('Firm Fixed Price'!E887="","",'Firm Fixed Price'!E887)</f>
        <v>0</v>
      </c>
      <c r="G316" s="392">
        <f>IF('Firm Fixed Price'!F887="","",'Firm Fixed Price'!F887)</f>
        <v>0</v>
      </c>
      <c r="H316" s="392" t="str">
        <f>IF('Firm Fixed Price'!I887="","",'Firm Fixed Price'!I887)</f>
        <v/>
      </c>
      <c r="I316" s="393" t="str">
        <f>IF('Firm Fixed Price'!J887="","",'Firm Fixed Price'!J887)</f>
        <v/>
      </c>
      <c r="L316" s="85"/>
      <c r="M316" s="86"/>
      <c r="N316" s="73"/>
      <c r="O316" s="73"/>
      <c r="P316" s="73"/>
    </row>
    <row r="317" spans="1:16" ht="18" hidden="1" customHeight="1" x14ac:dyDescent="0.25">
      <c r="A317" s="390" t="str">
        <f>'Base Period'!A317</f>
        <v/>
      </c>
      <c r="B317" s="391" t="str">
        <f>'Base Period'!B317</f>
        <v/>
      </c>
      <c r="C317" s="335">
        <f>IF('Firm Fixed Price'!C888="","",'Firm Fixed Price'!C888)</f>
        <v>0</v>
      </c>
      <c r="D317" s="335" t="str">
        <f>IF('Firm Fixed Price'!G888="","",'Firm Fixed Price'!G888)</f>
        <v/>
      </c>
      <c r="E317" s="335" t="str">
        <f>IF('Firm Fixed Price'!H731="","",'Firm Fixed Price'!H731)</f>
        <v/>
      </c>
      <c r="F317" s="392">
        <f>IF('Firm Fixed Price'!E888="","",'Firm Fixed Price'!E888)</f>
        <v>0</v>
      </c>
      <c r="G317" s="392">
        <f>IF('Firm Fixed Price'!F888="","",'Firm Fixed Price'!F888)</f>
        <v>0</v>
      </c>
      <c r="H317" s="392" t="str">
        <f>IF('Firm Fixed Price'!I888="","",'Firm Fixed Price'!I888)</f>
        <v/>
      </c>
      <c r="I317" s="393" t="str">
        <f>IF('Firm Fixed Price'!J888="","",'Firm Fixed Price'!J888)</f>
        <v/>
      </c>
      <c r="L317" s="85"/>
      <c r="M317" s="86"/>
      <c r="N317" s="73"/>
      <c r="O317" s="73"/>
      <c r="P317" s="73"/>
    </row>
    <row r="318" spans="1:16" ht="18" hidden="1" customHeight="1" x14ac:dyDescent="0.25">
      <c r="A318" s="390" t="str">
        <f>'Base Period'!A318</f>
        <v/>
      </c>
      <c r="B318" s="391" t="str">
        <f>'Base Period'!B318</f>
        <v/>
      </c>
      <c r="C318" s="335">
        <f>IF('Firm Fixed Price'!C889="","",'Firm Fixed Price'!C889)</f>
        <v>0</v>
      </c>
      <c r="D318" s="335" t="str">
        <f>IF('Firm Fixed Price'!G889="","",'Firm Fixed Price'!G889)</f>
        <v/>
      </c>
      <c r="E318" s="335" t="str">
        <f>IF('Firm Fixed Price'!H732="","",'Firm Fixed Price'!H732)</f>
        <v/>
      </c>
      <c r="F318" s="392">
        <f>IF('Firm Fixed Price'!E889="","",'Firm Fixed Price'!E889)</f>
        <v>0</v>
      </c>
      <c r="G318" s="392">
        <f>IF('Firm Fixed Price'!F889="","",'Firm Fixed Price'!F889)</f>
        <v>0</v>
      </c>
      <c r="H318" s="392" t="str">
        <f>IF('Firm Fixed Price'!I889="","",'Firm Fixed Price'!I889)</f>
        <v/>
      </c>
      <c r="I318" s="393" t="str">
        <f>IF('Firm Fixed Price'!J889="","",'Firm Fixed Price'!J889)</f>
        <v/>
      </c>
      <c r="L318" s="85"/>
      <c r="M318" s="86"/>
      <c r="N318" s="73"/>
      <c r="O318" s="73"/>
      <c r="P318" s="73"/>
    </row>
    <row r="319" spans="1:16" ht="18" hidden="1" customHeight="1" x14ac:dyDescent="0.25">
      <c r="A319" s="390" t="str">
        <f>'Base Period'!A319</f>
        <v/>
      </c>
      <c r="B319" s="391" t="str">
        <f>'Base Period'!B319</f>
        <v/>
      </c>
      <c r="C319" s="335">
        <f>IF('Firm Fixed Price'!C890="","",'Firm Fixed Price'!C890)</f>
        <v>0</v>
      </c>
      <c r="D319" s="335" t="str">
        <f>IF('Firm Fixed Price'!G890="","",'Firm Fixed Price'!G890)</f>
        <v/>
      </c>
      <c r="E319" s="335" t="str">
        <f>IF('Firm Fixed Price'!H733="","",'Firm Fixed Price'!H733)</f>
        <v/>
      </c>
      <c r="F319" s="392">
        <f>IF('Firm Fixed Price'!E890="","",'Firm Fixed Price'!E890)</f>
        <v>0</v>
      </c>
      <c r="G319" s="392">
        <f>IF('Firm Fixed Price'!F890="","",'Firm Fixed Price'!F890)</f>
        <v>0</v>
      </c>
      <c r="H319" s="392" t="str">
        <f>IF('Firm Fixed Price'!I890="","",'Firm Fixed Price'!I890)</f>
        <v/>
      </c>
      <c r="I319" s="393" t="str">
        <f>IF('Firm Fixed Price'!J890="","",'Firm Fixed Price'!J890)</f>
        <v/>
      </c>
      <c r="L319" s="85"/>
      <c r="M319" s="86"/>
      <c r="N319" s="73"/>
      <c r="O319" s="73"/>
      <c r="P319" s="73"/>
    </row>
    <row r="320" spans="1:16" ht="18" hidden="1" customHeight="1" x14ac:dyDescent="0.25">
      <c r="A320" s="390" t="str">
        <f>'Base Period'!A320</f>
        <v/>
      </c>
      <c r="B320" s="391" t="str">
        <f>'Base Period'!B320</f>
        <v/>
      </c>
      <c r="C320" s="335">
        <f>IF('Firm Fixed Price'!C891="","",'Firm Fixed Price'!C891)</f>
        <v>0</v>
      </c>
      <c r="D320" s="335" t="str">
        <f>IF('Firm Fixed Price'!G891="","",'Firm Fixed Price'!G891)</f>
        <v/>
      </c>
      <c r="E320" s="335" t="str">
        <f>IF('Firm Fixed Price'!H734="","",'Firm Fixed Price'!H734)</f>
        <v/>
      </c>
      <c r="F320" s="392">
        <f>IF('Firm Fixed Price'!E891="","",'Firm Fixed Price'!E891)</f>
        <v>0</v>
      </c>
      <c r="G320" s="392">
        <f>IF('Firm Fixed Price'!F891="","",'Firm Fixed Price'!F891)</f>
        <v>0</v>
      </c>
      <c r="H320" s="392" t="str">
        <f>IF('Firm Fixed Price'!I891="","",'Firm Fixed Price'!I891)</f>
        <v/>
      </c>
      <c r="I320" s="393" t="str">
        <f>IF('Firm Fixed Price'!J891="","",'Firm Fixed Price'!J891)</f>
        <v/>
      </c>
      <c r="L320" s="85"/>
      <c r="M320" s="86"/>
      <c r="N320" s="73"/>
      <c r="O320" s="73"/>
      <c r="P320" s="73"/>
    </row>
    <row r="321" spans="1:16" ht="18" hidden="1" customHeight="1" x14ac:dyDescent="0.25">
      <c r="A321" s="390" t="str">
        <f>'Base Period'!A321</f>
        <v/>
      </c>
      <c r="B321" s="391" t="str">
        <f>'Base Period'!B321</f>
        <v/>
      </c>
      <c r="C321" s="335">
        <f>IF('Firm Fixed Price'!C892="","",'Firm Fixed Price'!C892)</f>
        <v>0</v>
      </c>
      <c r="D321" s="335" t="str">
        <f>IF('Firm Fixed Price'!G892="","",'Firm Fixed Price'!G892)</f>
        <v/>
      </c>
      <c r="E321" s="335" t="str">
        <f>IF('Firm Fixed Price'!H735="","",'Firm Fixed Price'!H735)</f>
        <v/>
      </c>
      <c r="F321" s="392">
        <f>IF('Firm Fixed Price'!E892="","",'Firm Fixed Price'!E892)</f>
        <v>0</v>
      </c>
      <c r="G321" s="392">
        <f>IF('Firm Fixed Price'!F892="","",'Firm Fixed Price'!F892)</f>
        <v>0</v>
      </c>
      <c r="H321" s="392" t="str">
        <f>IF('Firm Fixed Price'!I892="","",'Firm Fixed Price'!I892)</f>
        <v/>
      </c>
      <c r="I321" s="393" t="str">
        <f>IF('Firm Fixed Price'!J892="","",'Firm Fixed Price'!J892)</f>
        <v/>
      </c>
      <c r="L321" s="85"/>
      <c r="M321" s="86"/>
      <c r="N321" s="73"/>
      <c r="O321" s="73"/>
      <c r="P321" s="73"/>
    </row>
    <row r="322" spans="1:16" ht="18" hidden="1" customHeight="1" x14ac:dyDescent="0.25">
      <c r="A322" s="390" t="str">
        <f>'Base Period'!A322</f>
        <v/>
      </c>
      <c r="B322" s="391" t="str">
        <f>'Base Period'!B322</f>
        <v/>
      </c>
      <c r="C322" s="335">
        <f>IF('Firm Fixed Price'!C893="","",'Firm Fixed Price'!C893)</f>
        <v>0</v>
      </c>
      <c r="D322" s="335" t="str">
        <f>IF('Firm Fixed Price'!G893="","",'Firm Fixed Price'!G893)</f>
        <v/>
      </c>
      <c r="E322" s="335" t="str">
        <f>IF('Firm Fixed Price'!H736="","",'Firm Fixed Price'!H736)</f>
        <v/>
      </c>
      <c r="F322" s="392">
        <f>IF('Firm Fixed Price'!E893="","",'Firm Fixed Price'!E893)</f>
        <v>0</v>
      </c>
      <c r="G322" s="392">
        <f>IF('Firm Fixed Price'!F893="","",'Firm Fixed Price'!F893)</f>
        <v>0</v>
      </c>
      <c r="H322" s="392" t="str">
        <f>IF('Firm Fixed Price'!I893="","",'Firm Fixed Price'!I893)</f>
        <v/>
      </c>
      <c r="I322" s="393" t="str">
        <f>IF('Firm Fixed Price'!J893="","",'Firm Fixed Price'!J893)</f>
        <v/>
      </c>
      <c r="L322" s="85"/>
      <c r="M322" s="86"/>
      <c r="N322" s="73"/>
      <c r="O322" s="73"/>
      <c r="P322" s="73"/>
    </row>
    <row r="323" spans="1:16" ht="18" hidden="1" customHeight="1" x14ac:dyDescent="0.25">
      <c r="A323" s="390" t="str">
        <f>'Base Period'!A323</f>
        <v/>
      </c>
      <c r="B323" s="391" t="str">
        <f>'Base Period'!B323</f>
        <v/>
      </c>
      <c r="C323" s="335">
        <f>IF('Firm Fixed Price'!C894="","",'Firm Fixed Price'!C894)</f>
        <v>0</v>
      </c>
      <c r="D323" s="335" t="str">
        <f>IF('Firm Fixed Price'!G894="","",'Firm Fixed Price'!G894)</f>
        <v/>
      </c>
      <c r="E323" s="335" t="str">
        <f>IF('Firm Fixed Price'!H737="","",'Firm Fixed Price'!H737)</f>
        <v/>
      </c>
      <c r="F323" s="392">
        <f>IF('Firm Fixed Price'!E894="","",'Firm Fixed Price'!E894)</f>
        <v>0</v>
      </c>
      <c r="G323" s="392">
        <f>IF('Firm Fixed Price'!F894="","",'Firm Fixed Price'!F894)</f>
        <v>0</v>
      </c>
      <c r="H323" s="392" t="str">
        <f>IF('Firm Fixed Price'!I894="","",'Firm Fixed Price'!I894)</f>
        <v/>
      </c>
      <c r="I323" s="393" t="str">
        <f>IF('Firm Fixed Price'!J894="","",'Firm Fixed Price'!J894)</f>
        <v/>
      </c>
      <c r="L323" s="85"/>
      <c r="M323" s="86"/>
      <c r="N323" s="73"/>
      <c r="O323" s="73"/>
      <c r="P323" s="73"/>
    </row>
    <row r="324" spans="1:16" ht="18" hidden="1" customHeight="1" x14ac:dyDescent="0.25">
      <c r="A324" s="390" t="str">
        <f>'Base Period'!A324</f>
        <v/>
      </c>
      <c r="B324" s="391" t="str">
        <f>'Base Period'!B324</f>
        <v/>
      </c>
      <c r="C324" s="335">
        <f>IF('Firm Fixed Price'!C895="","",'Firm Fixed Price'!C895)</f>
        <v>0</v>
      </c>
      <c r="D324" s="335" t="str">
        <f>IF('Firm Fixed Price'!G895="","",'Firm Fixed Price'!G895)</f>
        <v/>
      </c>
      <c r="E324" s="335" t="str">
        <f>IF('Firm Fixed Price'!H738="","",'Firm Fixed Price'!H738)</f>
        <v/>
      </c>
      <c r="F324" s="392">
        <f>IF('Firm Fixed Price'!E895="","",'Firm Fixed Price'!E895)</f>
        <v>0</v>
      </c>
      <c r="G324" s="392">
        <f>IF('Firm Fixed Price'!F895="","",'Firm Fixed Price'!F895)</f>
        <v>0</v>
      </c>
      <c r="H324" s="392" t="str">
        <f>IF('Firm Fixed Price'!I895="","",'Firm Fixed Price'!I895)</f>
        <v/>
      </c>
      <c r="I324" s="393" t="str">
        <f>IF('Firm Fixed Price'!J895="","",'Firm Fixed Price'!J895)</f>
        <v/>
      </c>
      <c r="L324" s="85"/>
      <c r="M324" s="86"/>
      <c r="N324" s="73"/>
      <c r="O324" s="73"/>
      <c r="P324" s="73"/>
    </row>
    <row r="325" spans="1:16" ht="18" hidden="1" customHeight="1" x14ac:dyDescent="0.25">
      <c r="A325" s="390" t="str">
        <f>'Base Period'!A325</f>
        <v/>
      </c>
      <c r="B325" s="391" t="str">
        <f>'Base Period'!B325</f>
        <v/>
      </c>
      <c r="C325" s="335">
        <f>IF('Firm Fixed Price'!C896="","",'Firm Fixed Price'!C896)</f>
        <v>0</v>
      </c>
      <c r="D325" s="335" t="str">
        <f>IF('Firm Fixed Price'!G896="","",'Firm Fixed Price'!G896)</f>
        <v/>
      </c>
      <c r="E325" s="335" t="str">
        <f>IF('Firm Fixed Price'!H739="","",'Firm Fixed Price'!H739)</f>
        <v/>
      </c>
      <c r="F325" s="392">
        <f>IF('Firm Fixed Price'!E896="","",'Firm Fixed Price'!E896)</f>
        <v>0</v>
      </c>
      <c r="G325" s="392">
        <f>IF('Firm Fixed Price'!F896="","",'Firm Fixed Price'!F896)</f>
        <v>0</v>
      </c>
      <c r="H325" s="392" t="str">
        <f>IF('Firm Fixed Price'!I896="","",'Firm Fixed Price'!I896)</f>
        <v/>
      </c>
      <c r="I325" s="393" t="str">
        <f>IF('Firm Fixed Price'!J896="","",'Firm Fixed Price'!J896)</f>
        <v/>
      </c>
      <c r="L325" s="85"/>
      <c r="M325" s="86"/>
      <c r="N325" s="73"/>
      <c r="O325" s="73"/>
      <c r="P325" s="73"/>
    </row>
    <row r="326" spans="1:16" ht="18" hidden="1" customHeight="1" x14ac:dyDescent="0.25">
      <c r="A326" s="390" t="str">
        <f>'Base Period'!A326</f>
        <v/>
      </c>
      <c r="B326" s="391" t="str">
        <f>'Base Period'!B326</f>
        <v/>
      </c>
      <c r="C326" s="335">
        <f>IF('Firm Fixed Price'!C897="","",'Firm Fixed Price'!C897)</f>
        <v>0</v>
      </c>
      <c r="D326" s="335" t="str">
        <f>IF('Firm Fixed Price'!G897="","",'Firm Fixed Price'!G897)</f>
        <v/>
      </c>
      <c r="E326" s="335" t="str">
        <f>IF('Firm Fixed Price'!H740="","",'Firm Fixed Price'!H740)</f>
        <v/>
      </c>
      <c r="F326" s="392">
        <f>IF('Firm Fixed Price'!E897="","",'Firm Fixed Price'!E897)</f>
        <v>0</v>
      </c>
      <c r="G326" s="392">
        <f>IF('Firm Fixed Price'!F897="","",'Firm Fixed Price'!F897)</f>
        <v>0</v>
      </c>
      <c r="H326" s="392" t="str">
        <f>IF('Firm Fixed Price'!I897="","",'Firm Fixed Price'!I897)</f>
        <v/>
      </c>
      <c r="I326" s="393" t="str">
        <f>IF('Firm Fixed Price'!J897="","",'Firm Fixed Price'!J897)</f>
        <v/>
      </c>
      <c r="L326" s="85"/>
      <c r="M326" s="86"/>
      <c r="N326" s="73"/>
      <c r="O326" s="73"/>
      <c r="P326" s="73"/>
    </row>
    <row r="327" spans="1:16" ht="18" hidden="1" customHeight="1" x14ac:dyDescent="0.25">
      <c r="A327" s="390" t="str">
        <f>'Base Period'!A327</f>
        <v/>
      </c>
      <c r="B327" s="391" t="str">
        <f>'Base Period'!B327</f>
        <v/>
      </c>
      <c r="C327" s="335">
        <f>IF('Firm Fixed Price'!C898="","",'Firm Fixed Price'!C898)</f>
        <v>0</v>
      </c>
      <c r="D327" s="335" t="str">
        <f>IF('Firm Fixed Price'!G898="","",'Firm Fixed Price'!G898)</f>
        <v/>
      </c>
      <c r="E327" s="335" t="str">
        <f>IF('Firm Fixed Price'!H741="","",'Firm Fixed Price'!H741)</f>
        <v/>
      </c>
      <c r="F327" s="392">
        <f>IF('Firm Fixed Price'!E898="","",'Firm Fixed Price'!E898)</f>
        <v>0</v>
      </c>
      <c r="G327" s="392">
        <f>IF('Firm Fixed Price'!F898="","",'Firm Fixed Price'!F898)</f>
        <v>0</v>
      </c>
      <c r="H327" s="392" t="str">
        <f>IF('Firm Fixed Price'!I898="","",'Firm Fixed Price'!I898)</f>
        <v/>
      </c>
      <c r="I327" s="393" t="str">
        <f>IF('Firm Fixed Price'!J898="","",'Firm Fixed Price'!J898)</f>
        <v/>
      </c>
      <c r="L327" s="85"/>
      <c r="M327" s="86"/>
      <c r="N327" s="73"/>
      <c r="O327" s="73"/>
      <c r="P327" s="73"/>
    </row>
    <row r="328" spans="1:16" ht="18" hidden="1" customHeight="1" x14ac:dyDescent="0.25">
      <c r="A328" s="390" t="str">
        <f>'Base Period'!A328</f>
        <v/>
      </c>
      <c r="B328" s="391" t="str">
        <f>'Base Period'!B328</f>
        <v/>
      </c>
      <c r="C328" s="335">
        <f>IF('Firm Fixed Price'!C899="","",'Firm Fixed Price'!C899)</f>
        <v>0</v>
      </c>
      <c r="D328" s="335" t="str">
        <f>IF('Firm Fixed Price'!G899="","",'Firm Fixed Price'!G899)</f>
        <v/>
      </c>
      <c r="E328" s="335" t="str">
        <f>IF('Firm Fixed Price'!H742="","",'Firm Fixed Price'!H742)</f>
        <v/>
      </c>
      <c r="F328" s="392">
        <f>IF('Firm Fixed Price'!E899="","",'Firm Fixed Price'!E899)</f>
        <v>0</v>
      </c>
      <c r="G328" s="392">
        <f>IF('Firm Fixed Price'!F899="","",'Firm Fixed Price'!F899)</f>
        <v>0</v>
      </c>
      <c r="H328" s="392" t="str">
        <f>IF('Firm Fixed Price'!I899="","",'Firm Fixed Price'!I899)</f>
        <v/>
      </c>
      <c r="I328" s="393" t="str">
        <f>IF('Firm Fixed Price'!J899="","",'Firm Fixed Price'!J899)</f>
        <v/>
      </c>
      <c r="L328" s="85"/>
      <c r="M328" s="86"/>
      <c r="N328" s="73"/>
      <c r="O328" s="73"/>
      <c r="P328" s="73"/>
    </row>
    <row r="329" spans="1:16" ht="18" hidden="1" customHeight="1" x14ac:dyDescent="0.25">
      <c r="A329" s="390" t="str">
        <f>'Base Period'!A329</f>
        <v/>
      </c>
      <c r="B329" s="391" t="str">
        <f>'Base Period'!B329</f>
        <v/>
      </c>
      <c r="C329" s="335">
        <f>IF('Firm Fixed Price'!C900="","",'Firm Fixed Price'!C900)</f>
        <v>0</v>
      </c>
      <c r="D329" s="335" t="str">
        <f>IF('Firm Fixed Price'!G900="","",'Firm Fixed Price'!G900)</f>
        <v/>
      </c>
      <c r="E329" s="335" t="str">
        <f>IF('Firm Fixed Price'!H743="","",'Firm Fixed Price'!H743)</f>
        <v/>
      </c>
      <c r="F329" s="392">
        <f>IF('Firm Fixed Price'!E900="","",'Firm Fixed Price'!E900)</f>
        <v>0</v>
      </c>
      <c r="G329" s="392">
        <f>IF('Firm Fixed Price'!F900="","",'Firm Fixed Price'!F900)</f>
        <v>0</v>
      </c>
      <c r="H329" s="392" t="str">
        <f>IF('Firm Fixed Price'!I900="","",'Firm Fixed Price'!I900)</f>
        <v/>
      </c>
      <c r="I329" s="393" t="str">
        <f>IF('Firm Fixed Price'!J900="","",'Firm Fixed Price'!J900)</f>
        <v/>
      </c>
      <c r="L329" s="85"/>
      <c r="M329" s="86"/>
      <c r="N329" s="73"/>
      <c r="O329" s="73"/>
      <c r="P329" s="73"/>
    </row>
    <row r="330" spans="1:16" ht="18" hidden="1" customHeight="1" x14ac:dyDescent="0.25">
      <c r="A330" s="390" t="str">
        <f>'Base Period'!A330</f>
        <v/>
      </c>
      <c r="B330" s="391" t="str">
        <f>'Base Period'!B330</f>
        <v/>
      </c>
      <c r="C330" s="335">
        <f>IF('Firm Fixed Price'!C901="","",'Firm Fixed Price'!C901)</f>
        <v>0</v>
      </c>
      <c r="D330" s="335" t="str">
        <f>IF('Firm Fixed Price'!G901="","",'Firm Fixed Price'!G901)</f>
        <v/>
      </c>
      <c r="E330" s="335" t="str">
        <f>IF('Firm Fixed Price'!H744="","",'Firm Fixed Price'!H744)</f>
        <v/>
      </c>
      <c r="F330" s="392">
        <f>IF('Firm Fixed Price'!E901="","",'Firm Fixed Price'!E901)</f>
        <v>0</v>
      </c>
      <c r="G330" s="392">
        <f>IF('Firm Fixed Price'!F901="","",'Firm Fixed Price'!F901)</f>
        <v>0</v>
      </c>
      <c r="H330" s="392" t="str">
        <f>IF('Firm Fixed Price'!I901="","",'Firm Fixed Price'!I901)</f>
        <v/>
      </c>
      <c r="I330" s="393" t="str">
        <f>IF('Firm Fixed Price'!J901="","",'Firm Fixed Price'!J901)</f>
        <v/>
      </c>
      <c r="L330" s="85"/>
      <c r="M330" s="86"/>
      <c r="N330" s="73"/>
      <c r="O330" s="73"/>
      <c r="P330" s="73"/>
    </row>
    <row r="331" spans="1:16" ht="18" hidden="1" customHeight="1" x14ac:dyDescent="0.25">
      <c r="A331" s="390" t="str">
        <f>'Base Period'!A331</f>
        <v/>
      </c>
      <c r="B331" s="391" t="str">
        <f>'Base Period'!B331</f>
        <v/>
      </c>
      <c r="C331" s="335">
        <f>IF('Firm Fixed Price'!C902="","",'Firm Fixed Price'!C902)</f>
        <v>0</v>
      </c>
      <c r="D331" s="335" t="str">
        <f>IF('Firm Fixed Price'!G902="","",'Firm Fixed Price'!G902)</f>
        <v/>
      </c>
      <c r="E331" s="335" t="str">
        <f>IF('Firm Fixed Price'!H745="","",'Firm Fixed Price'!H745)</f>
        <v/>
      </c>
      <c r="F331" s="392">
        <f>IF('Firm Fixed Price'!E902="","",'Firm Fixed Price'!E902)</f>
        <v>0</v>
      </c>
      <c r="G331" s="392">
        <f>IF('Firm Fixed Price'!F902="","",'Firm Fixed Price'!F902)</f>
        <v>0</v>
      </c>
      <c r="H331" s="392" t="str">
        <f>IF('Firm Fixed Price'!I902="","",'Firm Fixed Price'!I902)</f>
        <v/>
      </c>
      <c r="I331" s="393" t="str">
        <f>IF('Firm Fixed Price'!J902="","",'Firm Fixed Price'!J902)</f>
        <v/>
      </c>
      <c r="L331" s="85"/>
      <c r="M331" s="86"/>
      <c r="N331" s="73"/>
      <c r="O331" s="73"/>
      <c r="P331" s="73"/>
    </row>
    <row r="332" spans="1:16" ht="18" hidden="1" customHeight="1" x14ac:dyDescent="0.25">
      <c r="A332" s="390" t="str">
        <f>'Base Period'!A332</f>
        <v/>
      </c>
      <c r="B332" s="391" t="str">
        <f>'Base Period'!B332</f>
        <v/>
      </c>
      <c r="C332" s="335">
        <f>IF('Firm Fixed Price'!C903="","",'Firm Fixed Price'!C903)</f>
        <v>0</v>
      </c>
      <c r="D332" s="335" t="str">
        <f>IF('Firm Fixed Price'!G903="","",'Firm Fixed Price'!G903)</f>
        <v/>
      </c>
      <c r="E332" s="335" t="str">
        <f>IF('Firm Fixed Price'!H746="","",'Firm Fixed Price'!H746)</f>
        <v/>
      </c>
      <c r="F332" s="392">
        <f>IF('Firm Fixed Price'!E903="","",'Firm Fixed Price'!E903)</f>
        <v>0</v>
      </c>
      <c r="G332" s="392">
        <f>IF('Firm Fixed Price'!F903="","",'Firm Fixed Price'!F903)</f>
        <v>0</v>
      </c>
      <c r="H332" s="392" t="str">
        <f>IF('Firm Fixed Price'!I903="","",'Firm Fixed Price'!I903)</f>
        <v/>
      </c>
      <c r="I332" s="393" t="str">
        <f>IF('Firm Fixed Price'!J903="","",'Firm Fixed Price'!J903)</f>
        <v/>
      </c>
      <c r="L332" s="85"/>
      <c r="M332" s="86"/>
      <c r="N332" s="73"/>
      <c r="O332" s="73"/>
      <c r="P332" s="73"/>
    </row>
    <row r="333" spans="1:16" ht="18" hidden="1" customHeight="1" x14ac:dyDescent="0.25">
      <c r="A333" s="390" t="str">
        <f>'Base Period'!A333</f>
        <v/>
      </c>
      <c r="B333" s="391" t="str">
        <f>'Base Period'!B333</f>
        <v/>
      </c>
      <c r="C333" s="335">
        <f>IF('Firm Fixed Price'!C904="","",'Firm Fixed Price'!C904)</f>
        <v>0</v>
      </c>
      <c r="D333" s="335" t="str">
        <f>IF('Firm Fixed Price'!G904="","",'Firm Fixed Price'!G904)</f>
        <v/>
      </c>
      <c r="E333" s="335" t="str">
        <f>IF('Firm Fixed Price'!H747="","",'Firm Fixed Price'!H747)</f>
        <v/>
      </c>
      <c r="F333" s="392">
        <f>IF('Firm Fixed Price'!E904="","",'Firm Fixed Price'!E904)</f>
        <v>0</v>
      </c>
      <c r="G333" s="392">
        <f>IF('Firm Fixed Price'!F904="","",'Firm Fixed Price'!F904)</f>
        <v>0</v>
      </c>
      <c r="H333" s="392" t="str">
        <f>IF('Firm Fixed Price'!I904="","",'Firm Fixed Price'!I904)</f>
        <v/>
      </c>
      <c r="I333" s="393" t="str">
        <f>IF('Firm Fixed Price'!J904="","",'Firm Fixed Price'!J904)</f>
        <v/>
      </c>
      <c r="L333" s="85"/>
      <c r="M333" s="86"/>
      <c r="N333" s="73"/>
      <c r="O333" s="73"/>
      <c r="P333" s="73"/>
    </row>
    <row r="334" spans="1:16" ht="18" hidden="1" customHeight="1" x14ac:dyDescent="0.25">
      <c r="A334" s="390" t="str">
        <f>'Base Period'!A334</f>
        <v/>
      </c>
      <c r="B334" s="391" t="str">
        <f>'Base Period'!B334</f>
        <v/>
      </c>
      <c r="C334" s="335">
        <f>IF('Firm Fixed Price'!C905="","",'Firm Fixed Price'!C905)</f>
        <v>0</v>
      </c>
      <c r="D334" s="335" t="str">
        <f>IF('Firm Fixed Price'!G905="","",'Firm Fixed Price'!G905)</f>
        <v/>
      </c>
      <c r="E334" s="335" t="str">
        <f>IF('Firm Fixed Price'!H748="","",'Firm Fixed Price'!H748)</f>
        <v/>
      </c>
      <c r="F334" s="392">
        <f>IF('Firm Fixed Price'!E905="","",'Firm Fixed Price'!E905)</f>
        <v>0</v>
      </c>
      <c r="G334" s="392">
        <f>IF('Firm Fixed Price'!F905="","",'Firm Fixed Price'!F905)</f>
        <v>0</v>
      </c>
      <c r="H334" s="392" t="str">
        <f>IF('Firm Fixed Price'!I905="","",'Firm Fixed Price'!I905)</f>
        <v/>
      </c>
      <c r="I334" s="393" t="str">
        <f>IF('Firm Fixed Price'!J905="","",'Firm Fixed Price'!J905)</f>
        <v/>
      </c>
      <c r="L334" s="85"/>
      <c r="M334" s="86"/>
      <c r="N334" s="73"/>
      <c r="O334" s="73"/>
      <c r="P334" s="73"/>
    </row>
    <row r="335" spans="1:16" ht="18" hidden="1" customHeight="1" x14ac:dyDescent="0.25">
      <c r="A335" s="390" t="str">
        <f>'Base Period'!A335</f>
        <v/>
      </c>
      <c r="B335" s="391" t="str">
        <f>'Base Period'!B335</f>
        <v/>
      </c>
      <c r="C335" s="335">
        <f>IF('Firm Fixed Price'!C906="","",'Firm Fixed Price'!C906)</f>
        <v>0</v>
      </c>
      <c r="D335" s="335" t="str">
        <f>IF('Firm Fixed Price'!G906="","",'Firm Fixed Price'!G906)</f>
        <v/>
      </c>
      <c r="E335" s="335" t="str">
        <f>IF('Firm Fixed Price'!H749="","",'Firm Fixed Price'!H749)</f>
        <v/>
      </c>
      <c r="F335" s="392">
        <f>IF('Firm Fixed Price'!E906="","",'Firm Fixed Price'!E906)</f>
        <v>0</v>
      </c>
      <c r="G335" s="392">
        <f>IF('Firm Fixed Price'!F906="","",'Firm Fixed Price'!F906)</f>
        <v>0</v>
      </c>
      <c r="H335" s="392" t="str">
        <f>IF('Firm Fixed Price'!I906="","",'Firm Fixed Price'!I906)</f>
        <v/>
      </c>
      <c r="I335" s="393" t="str">
        <f>IF('Firm Fixed Price'!J906="","",'Firm Fixed Price'!J906)</f>
        <v/>
      </c>
      <c r="L335" s="85"/>
      <c r="M335" s="86"/>
      <c r="N335" s="73"/>
      <c r="O335" s="73"/>
      <c r="P335" s="73"/>
    </row>
    <row r="336" spans="1:16" ht="18" hidden="1" customHeight="1" x14ac:dyDescent="0.25">
      <c r="A336" s="390" t="str">
        <f>'Base Period'!A336</f>
        <v/>
      </c>
      <c r="B336" s="391" t="str">
        <f>'Base Period'!B336</f>
        <v/>
      </c>
      <c r="C336" s="335">
        <f>IF('Firm Fixed Price'!C907="","",'Firm Fixed Price'!C907)</f>
        <v>0</v>
      </c>
      <c r="D336" s="335" t="str">
        <f>IF('Firm Fixed Price'!G907="","",'Firm Fixed Price'!G907)</f>
        <v/>
      </c>
      <c r="E336" s="335" t="str">
        <f>IF('Firm Fixed Price'!H750="","",'Firm Fixed Price'!H750)</f>
        <v/>
      </c>
      <c r="F336" s="392">
        <f>IF('Firm Fixed Price'!E907="","",'Firm Fixed Price'!E907)</f>
        <v>0</v>
      </c>
      <c r="G336" s="392">
        <f>IF('Firm Fixed Price'!F907="","",'Firm Fixed Price'!F907)</f>
        <v>0</v>
      </c>
      <c r="H336" s="392" t="str">
        <f>IF('Firm Fixed Price'!I907="","",'Firm Fixed Price'!I907)</f>
        <v/>
      </c>
      <c r="I336" s="393" t="str">
        <f>IF('Firm Fixed Price'!J907="","",'Firm Fixed Price'!J907)</f>
        <v/>
      </c>
      <c r="L336" s="85"/>
      <c r="M336" s="86"/>
      <c r="N336" s="73"/>
      <c r="O336" s="73"/>
      <c r="P336" s="73"/>
    </row>
    <row r="337" spans="1:16" ht="18" hidden="1" customHeight="1" x14ac:dyDescent="0.25">
      <c r="A337" s="390" t="str">
        <f>'Base Period'!A337</f>
        <v/>
      </c>
      <c r="B337" s="391" t="str">
        <f>'Base Period'!B337</f>
        <v/>
      </c>
      <c r="C337" s="335">
        <f>IF('Firm Fixed Price'!C908="","",'Firm Fixed Price'!C908)</f>
        <v>0</v>
      </c>
      <c r="D337" s="335" t="str">
        <f>IF('Firm Fixed Price'!G908="","",'Firm Fixed Price'!G908)</f>
        <v/>
      </c>
      <c r="E337" s="335" t="str">
        <f>IF('Firm Fixed Price'!H751="","",'Firm Fixed Price'!H751)</f>
        <v/>
      </c>
      <c r="F337" s="392">
        <f>IF('Firm Fixed Price'!E908="","",'Firm Fixed Price'!E908)</f>
        <v>0</v>
      </c>
      <c r="G337" s="392">
        <f>IF('Firm Fixed Price'!F908="","",'Firm Fixed Price'!F908)</f>
        <v>0</v>
      </c>
      <c r="H337" s="392" t="str">
        <f>IF('Firm Fixed Price'!I908="","",'Firm Fixed Price'!I908)</f>
        <v/>
      </c>
      <c r="I337" s="393" t="str">
        <f>IF('Firm Fixed Price'!J908="","",'Firm Fixed Price'!J908)</f>
        <v/>
      </c>
      <c r="L337" s="85"/>
      <c r="M337" s="86"/>
      <c r="N337" s="73"/>
      <c r="O337" s="73"/>
      <c r="P337" s="73"/>
    </row>
    <row r="338" spans="1:16" ht="18" hidden="1" customHeight="1" x14ac:dyDescent="0.25">
      <c r="A338" s="390" t="str">
        <f>'Base Period'!A338</f>
        <v/>
      </c>
      <c r="B338" s="391" t="str">
        <f>'Base Period'!B338</f>
        <v/>
      </c>
      <c r="C338" s="335">
        <f>IF('Firm Fixed Price'!C909="","",'Firm Fixed Price'!C909)</f>
        <v>0</v>
      </c>
      <c r="D338" s="335" t="str">
        <f>IF('Firm Fixed Price'!G909="","",'Firm Fixed Price'!G909)</f>
        <v/>
      </c>
      <c r="E338" s="335" t="str">
        <f>IF('Firm Fixed Price'!H752="","",'Firm Fixed Price'!H752)</f>
        <v/>
      </c>
      <c r="F338" s="392">
        <f>IF('Firm Fixed Price'!E909="","",'Firm Fixed Price'!E909)</f>
        <v>0</v>
      </c>
      <c r="G338" s="392">
        <f>IF('Firm Fixed Price'!F909="","",'Firm Fixed Price'!F909)</f>
        <v>0</v>
      </c>
      <c r="H338" s="392" t="str">
        <f>IF('Firm Fixed Price'!I909="","",'Firm Fixed Price'!I909)</f>
        <v/>
      </c>
      <c r="I338" s="393" t="str">
        <f>IF('Firm Fixed Price'!J909="","",'Firm Fixed Price'!J909)</f>
        <v/>
      </c>
      <c r="L338" s="85"/>
      <c r="M338" s="86"/>
      <c r="N338" s="73"/>
      <c r="O338" s="73"/>
      <c r="P338" s="73"/>
    </row>
    <row r="339" spans="1:16" ht="18" hidden="1" customHeight="1" x14ac:dyDescent="0.25">
      <c r="A339" s="390" t="str">
        <f>'Base Period'!A339</f>
        <v/>
      </c>
      <c r="B339" s="391" t="str">
        <f>'Base Period'!B339</f>
        <v/>
      </c>
      <c r="C339" s="335">
        <f>IF('Firm Fixed Price'!C910="","",'Firm Fixed Price'!C910)</f>
        <v>0</v>
      </c>
      <c r="D339" s="335" t="str">
        <f>IF('Firm Fixed Price'!G910="","",'Firm Fixed Price'!G910)</f>
        <v/>
      </c>
      <c r="E339" s="335" t="str">
        <f>IF('Firm Fixed Price'!H753="","",'Firm Fixed Price'!H753)</f>
        <v/>
      </c>
      <c r="F339" s="392">
        <f>IF('Firm Fixed Price'!E910="","",'Firm Fixed Price'!E910)</f>
        <v>0</v>
      </c>
      <c r="G339" s="392">
        <f>IF('Firm Fixed Price'!F910="","",'Firm Fixed Price'!F910)</f>
        <v>0</v>
      </c>
      <c r="H339" s="392" t="str">
        <f>IF('Firm Fixed Price'!I910="","",'Firm Fixed Price'!I910)</f>
        <v/>
      </c>
      <c r="I339" s="393" t="str">
        <f>IF('Firm Fixed Price'!J910="","",'Firm Fixed Price'!J910)</f>
        <v/>
      </c>
      <c r="L339" s="85"/>
      <c r="M339" s="86"/>
      <c r="N339" s="73"/>
      <c r="O339" s="73"/>
      <c r="P339" s="73"/>
    </row>
    <row r="340" spans="1:16" ht="18" hidden="1" customHeight="1" x14ac:dyDescent="0.25">
      <c r="A340" s="390" t="str">
        <f>'Base Period'!A340</f>
        <v/>
      </c>
      <c r="B340" s="391" t="str">
        <f>'Base Period'!B340</f>
        <v/>
      </c>
      <c r="C340" s="335">
        <f>IF('Firm Fixed Price'!C911="","",'Firm Fixed Price'!C911)</f>
        <v>0</v>
      </c>
      <c r="D340" s="335" t="str">
        <f>IF('Firm Fixed Price'!G911="","",'Firm Fixed Price'!G911)</f>
        <v/>
      </c>
      <c r="E340" s="335" t="str">
        <f>IF('Firm Fixed Price'!H754="","",'Firm Fixed Price'!H754)</f>
        <v/>
      </c>
      <c r="F340" s="392">
        <f>IF('Firm Fixed Price'!E911="","",'Firm Fixed Price'!E911)</f>
        <v>0</v>
      </c>
      <c r="G340" s="392">
        <f>IF('Firm Fixed Price'!F911="","",'Firm Fixed Price'!F911)</f>
        <v>0</v>
      </c>
      <c r="H340" s="392" t="str">
        <f>IF('Firm Fixed Price'!I911="","",'Firm Fixed Price'!I911)</f>
        <v/>
      </c>
      <c r="I340" s="393" t="str">
        <f>IF('Firm Fixed Price'!J911="","",'Firm Fixed Price'!J911)</f>
        <v/>
      </c>
      <c r="L340" s="85"/>
      <c r="M340" s="86"/>
      <c r="N340" s="73"/>
      <c r="O340" s="73"/>
      <c r="P340" s="73"/>
    </row>
    <row r="341" spans="1:16" ht="18" hidden="1" customHeight="1" x14ac:dyDescent="0.25">
      <c r="A341" s="390" t="str">
        <f>'Base Period'!A341</f>
        <v/>
      </c>
      <c r="B341" s="391" t="str">
        <f>'Base Period'!B341</f>
        <v/>
      </c>
      <c r="C341" s="335">
        <f>IF('Firm Fixed Price'!C912="","",'Firm Fixed Price'!C912)</f>
        <v>0</v>
      </c>
      <c r="D341" s="335" t="str">
        <f>IF('Firm Fixed Price'!G912="","",'Firm Fixed Price'!G912)</f>
        <v/>
      </c>
      <c r="E341" s="335" t="str">
        <f>IF('Firm Fixed Price'!H755="","",'Firm Fixed Price'!H755)</f>
        <v/>
      </c>
      <c r="F341" s="392">
        <f>IF('Firm Fixed Price'!E912="","",'Firm Fixed Price'!E912)</f>
        <v>0</v>
      </c>
      <c r="G341" s="392">
        <f>IF('Firm Fixed Price'!F912="","",'Firm Fixed Price'!F912)</f>
        <v>0</v>
      </c>
      <c r="H341" s="392" t="str">
        <f>IF('Firm Fixed Price'!I912="","",'Firm Fixed Price'!I912)</f>
        <v/>
      </c>
      <c r="I341" s="393" t="str">
        <f>IF('Firm Fixed Price'!J912="","",'Firm Fixed Price'!J912)</f>
        <v/>
      </c>
      <c r="L341" s="85"/>
      <c r="M341" s="86"/>
      <c r="N341" s="73"/>
      <c r="O341" s="73"/>
      <c r="P341" s="73"/>
    </row>
    <row r="342" spans="1:16" ht="18" hidden="1" customHeight="1" x14ac:dyDescent="0.25">
      <c r="A342" s="390" t="str">
        <f>'Base Period'!A342</f>
        <v/>
      </c>
      <c r="B342" s="391" t="str">
        <f>'Base Period'!B342</f>
        <v/>
      </c>
      <c r="C342" s="335">
        <f>IF('Firm Fixed Price'!C913="","",'Firm Fixed Price'!C913)</f>
        <v>0</v>
      </c>
      <c r="D342" s="335" t="str">
        <f>IF('Firm Fixed Price'!G913="","",'Firm Fixed Price'!G913)</f>
        <v/>
      </c>
      <c r="E342" s="335" t="str">
        <f>IF('Firm Fixed Price'!H756="","",'Firm Fixed Price'!H756)</f>
        <v/>
      </c>
      <c r="F342" s="392">
        <f>IF('Firm Fixed Price'!E913="","",'Firm Fixed Price'!E913)</f>
        <v>0</v>
      </c>
      <c r="G342" s="392">
        <f>IF('Firm Fixed Price'!F913="","",'Firm Fixed Price'!F913)</f>
        <v>0</v>
      </c>
      <c r="H342" s="392" t="str">
        <f>IF('Firm Fixed Price'!I913="","",'Firm Fixed Price'!I913)</f>
        <v/>
      </c>
      <c r="I342" s="393" t="str">
        <f>IF('Firm Fixed Price'!J913="","",'Firm Fixed Price'!J913)</f>
        <v/>
      </c>
      <c r="L342" s="85"/>
      <c r="M342" s="86"/>
      <c r="N342" s="73"/>
      <c r="O342" s="73"/>
      <c r="P342" s="73"/>
    </row>
    <row r="343" spans="1:16" ht="18" hidden="1" customHeight="1" x14ac:dyDescent="0.25">
      <c r="A343" s="390" t="str">
        <f>'Base Period'!A343</f>
        <v/>
      </c>
      <c r="B343" s="391" t="str">
        <f>'Base Period'!B343</f>
        <v/>
      </c>
      <c r="C343" s="335">
        <f>IF('Firm Fixed Price'!C914="","",'Firm Fixed Price'!C914)</f>
        <v>0</v>
      </c>
      <c r="D343" s="335" t="str">
        <f>IF('Firm Fixed Price'!G914="","",'Firm Fixed Price'!G914)</f>
        <v/>
      </c>
      <c r="E343" s="335" t="str">
        <f>IF('Firm Fixed Price'!H757="","",'Firm Fixed Price'!H757)</f>
        <v/>
      </c>
      <c r="F343" s="392">
        <f>IF('Firm Fixed Price'!E914="","",'Firm Fixed Price'!E914)</f>
        <v>0</v>
      </c>
      <c r="G343" s="392">
        <f>IF('Firm Fixed Price'!F914="","",'Firm Fixed Price'!F914)</f>
        <v>0</v>
      </c>
      <c r="H343" s="392" t="str">
        <f>IF('Firm Fixed Price'!I914="","",'Firm Fixed Price'!I914)</f>
        <v/>
      </c>
      <c r="I343" s="393" t="str">
        <f>IF('Firm Fixed Price'!J914="","",'Firm Fixed Price'!J914)</f>
        <v/>
      </c>
      <c r="L343" s="85"/>
      <c r="M343" s="86"/>
      <c r="N343" s="73"/>
      <c r="O343" s="73"/>
      <c r="P343" s="73"/>
    </row>
    <row r="344" spans="1:16" ht="18" hidden="1" customHeight="1" x14ac:dyDescent="0.25">
      <c r="A344" s="390" t="str">
        <f>'Base Period'!A344</f>
        <v/>
      </c>
      <c r="B344" s="391" t="str">
        <f>'Base Period'!B344</f>
        <v/>
      </c>
      <c r="C344" s="335">
        <f>IF('Firm Fixed Price'!C915="","",'Firm Fixed Price'!C915)</f>
        <v>0</v>
      </c>
      <c r="D344" s="335" t="str">
        <f>IF('Firm Fixed Price'!G915="","",'Firm Fixed Price'!G915)</f>
        <v/>
      </c>
      <c r="E344" s="335" t="str">
        <f>IF('Firm Fixed Price'!H758="","",'Firm Fixed Price'!H758)</f>
        <v/>
      </c>
      <c r="F344" s="392">
        <f>IF('Firm Fixed Price'!E915="","",'Firm Fixed Price'!E915)</f>
        <v>0</v>
      </c>
      <c r="G344" s="392">
        <f>IF('Firm Fixed Price'!F915="","",'Firm Fixed Price'!F915)</f>
        <v>0</v>
      </c>
      <c r="H344" s="392" t="str">
        <f>IF('Firm Fixed Price'!I915="","",'Firm Fixed Price'!I915)</f>
        <v/>
      </c>
      <c r="I344" s="393" t="str">
        <f>IF('Firm Fixed Price'!J915="","",'Firm Fixed Price'!J915)</f>
        <v/>
      </c>
      <c r="L344" s="85"/>
      <c r="M344" s="86"/>
      <c r="N344" s="73"/>
      <c r="O344" s="73"/>
      <c r="P344" s="73"/>
    </row>
    <row r="345" spans="1:16" ht="18" hidden="1" customHeight="1" x14ac:dyDescent="0.25">
      <c r="A345" s="390" t="str">
        <f>'Base Period'!A345</f>
        <v/>
      </c>
      <c r="B345" s="391" t="str">
        <f>'Base Period'!B345</f>
        <v/>
      </c>
      <c r="C345" s="335">
        <f>IF('Firm Fixed Price'!C916="","",'Firm Fixed Price'!C916)</f>
        <v>0</v>
      </c>
      <c r="D345" s="335" t="str">
        <f>IF('Firm Fixed Price'!G916="","",'Firm Fixed Price'!G916)</f>
        <v/>
      </c>
      <c r="E345" s="335" t="str">
        <f>IF('Firm Fixed Price'!H759="","",'Firm Fixed Price'!H759)</f>
        <v/>
      </c>
      <c r="F345" s="392">
        <f>IF('Firm Fixed Price'!E916="","",'Firm Fixed Price'!E916)</f>
        <v>0</v>
      </c>
      <c r="G345" s="392">
        <f>IF('Firm Fixed Price'!F916="","",'Firm Fixed Price'!F916)</f>
        <v>0</v>
      </c>
      <c r="H345" s="392" t="str">
        <f>IF('Firm Fixed Price'!I916="","",'Firm Fixed Price'!I916)</f>
        <v/>
      </c>
      <c r="I345" s="393" t="str">
        <f>IF('Firm Fixed Price'!J916="","",'Firm Fixed Price'!J916)</f>
        <v/>
      </c>
      <c r="L345" s="85"/>
      <c r="M345" s="86"/>
      <c r="N345" s="73"/>
      <c r="O345" s="73"/>
      <c r="P345" s="73"/>
    </row>
    <row r="346" spans="1:16" ht="18" hidden="1" customHeight="1" x14ac:dyDescent="0.25">
      <c r="A346" s="390" t="str">
        <f>'Base Period'!A346</f>
        <v/>
      </c>
      <c r="B346" s="391" t="str">
        <f>'Base Period'!B346</f>
        <v/>
      </c>
      <c r="C346" s="335">
        <f>IF('Firm Fixed Price'!C917="","",'Firm Fixed Price'!C917)</f>
        <v>0</v>
      </c>
      <c r="D346" s="335" t="str">
        <f>IF('Firm Fixed Price'!G917="","",'Firm Fixed Price'!G917)</f>
        <v/>
      </c>
      <c r="E346" s="335" t="str">
        <f>IF('Firm Fixed Price'!H760="","",'Firm Fixed Price'!H760)</f>
        <v/>
      </c>
      <c r="F346" s="392">
        <f>IF('Firm Fixed Price'!E917="","",'Firm Fixed Price'!E917)</f>
        <v>0</v>
      </c>
      <c r="G346" s="392">
        <f>IF('Firm Fixed Price'!F917="","",'Firm Fixed Price'!F917)</f>
        <v>0</v>
      </c>
      <c r="H346" s="392" t="str">
        <f>IF('Firm Fixed Price'!I917="","",'Firm Fixed Price'!I917)</f>
        <v/>
      </c>
      <c r="I346" s="393" t="str">
        <f>IF('Firm Fixed Price'!J917="","",'Firm Fixed Price'!J917)</f>
        <v/>
      </c>
      <c r="L346" s="85"/>
      <c r="M346" s="86"/>
      <c r="N346" s="73"/>
      <c r="O346" s="73"/>
      <c r="P346" s="73"/>
    </row>
    <row r="347" spans="1:16" ht="18" hidden="1" customHeight="1" x14ac:dyDescent="0.25">
      <c r="A347" s="390" t="str">
        <f>'Base Period'!A347</f>
        <v/>
      </c>
      <c r="B347" s="391" t="str">
        <f>'Base Period'!B347</f>
        <v/>
      </c>
      <c r="C347" s="335">
        <f>IF('Firm Fixed Price'!C918="","",'Firm Fixed Price'!C918)</f>
        <v>0</v>
      </c>
      <c r="D347" s="335" t="str">
        <f>IF('Firm Fixed Price'!G918="","",'Firm Fixed Price'!G918)</f>
        <v/>
      </c>
      <c r="E347" s="335" t="str">
        <f>IF('Firm Fixed Price'!H761="","",'Firm Fixed Price'!H761)</f>
        <v/>
      </c>
      <c r="F347" s="392">
        <f>IF('Firm Fixed Price'!E918="","",'Firm Fixed Price'!E918)</f>
        <v>0</v>
      </c>
      <c r="G347" s="392">
        <f>IF('Firm Fixed Price'!F918="","",'Firm Fixed Price'!F918)</f>
        <v>0</v>
      </c>
      <c r="H347" s="392" t="str">
        <f>IF('Firm Fixed Price'!I918="","",'Firm Fixed Price'!I918)</f>
        <v/>
      </c>
      <c r="I347" s="393" t="str">
        <f>IF('Firm Fixed Price'!J918="","",'Firm Fixed Price'!J918)</f>
        <v/>
      </c>
      <c r="L347" s="85"/>
      <c r="M347" s="86"/>
      <c r="N347" s="73"/>
      <c r="O347" s="73"/>
      <c r="P347" s="73"/>
    </row>
    <row r="348" spans="1:16" ht="18" hidden="1" customHeight="1" x14ac:dyDescent="0.25">
      <c r="A348" s="390" t="str">
        <f>'Base Period'!A348</f>
        <v/>
      </c>
      <c r="B348" s="391" t="str">
        <f>'Base Period'!B348</f>
        <v/>
      </c>
      <c r="C348" s="335">
        <f>IF('Firm Fixed Price'!C919="","",'Firm Fixed Price'!C919)</f>
        <v>0</v>
      </c>
      <c r="D348" s="335" t="str">
        <f>IF('Firm Fixed Price'!G919="","",'Firm Fixed Price'!G919)</f>
        <v/>
      </c>
      <c r="E348" s="335" t="str">
        <f>IF('Firm Fixed Price'!H762="","",'Firm Fixed Price'!H762)</f>
        <v/>
      </c>
      <c r="F348" s="392">
        <f>IF('Firm Fixed Price'!E919="","",'Firm Fixed Price'!E919)</f>
        <v>0</v>
      </c>
      <c r="G348" s="392">
        <f>IF('Firm Fixed Price'!F919="","",'Firm Fixed Price'!F919)</f>
        <v>0</v>
      </c>
      <c r="H348" s="392" t="str">
        <f>IF('Firm Fixed Price'!I919="","",'Firm Fixed Price'!I919)</f>
        <v/>
      </c>
      <c r="I348" s="393" t="str">
        <f>IF('Firm Fixed Price'!J919="","",'Firm Fixed Price'!J919)</f>
        <v/>
      </c>
      <c r="L348" s="85"/>
      <c r="M348" s="86"/>
      <c r="N348" s="73"/>
      <c r="O348" s="73"/>
      <c r="P348" s="73"/>
    </row>
    <row r="349" spans="1:16" ht="18" hidden="1" customHeight="1" x14ac:dyDescent="0.25">
      <c r="A349" s="390" t="str">
        <f>'Base Period'!A349</f>
        <v/>
      </c>
      <c r="B349" s="391" t="str">
        <f>'Base Period'!B349</f>
        <v/>
      </c>
      <c r="C349" s="335">
        <f>IF('Firm Fixed Price'!C920="","",'Firm Fixed Price'!C920)</f>
        <v>0</v>
      </c>
      <c r="D349" s="335" t="str">
        <f>IF('Firm Fixed Price'!G920="","",'Firm Fixed Price'!G920)</f>
        <v/>
      </c>
      <c r="E349" s="335" t="str">
        <f>IF('Firm Fixed Price'!H763="","",'Firm Fixed Price'!H763)</f>
        <v/>
      </c>
      <c r="F349" s="392">
        <f>IF('Firm Fixed Price'!E920="","",'Firm Fixed Price'!E920)</f>
        <v>0</v>
      </c>
      <c r="G349" s="392">
        <f>IF('Firm Fixed Price'!F920="","",'Firm Fixed Price'!F920)</f>
        <v>0</v>
      </c>
      <c r="H349" s="392" t="str">
        <f>IF('Firm Fixed Price'!I920="","",'Firm Fixed Price'!I920)</f>
        <v/>
      </c>
      <c r="I349" s="393" t="str">
        <f>IF('Firm Fixed Price'!J920="","",'Firm Fixed Price'!J920)</f>
        <v/>
      </c>
      <c r="L349" s="85"/>
      <c r="M349" s="86"/>
      <c r="N349" s="73"/>
      <c r="O349" s="73"/>
      <c r="P349" s="73"/>
    </row>
    <row r="350" spans="1:16" ht="18" hidden="1" customHeight="1" x14ac:dyDescent="0.25">
      <c r="A350" s="390" t="str">
        <f>'Base Period'!A350</f>
        <v/>
      </c>
      <c r="B350" s="391" t="str">
        <f>'Base Period'!B350</f>
        <v/>
      </c>
      <c r="C350" s="335">
        <f>IF('Firm Fixed Price'!C921="","",'Firm Fixed Price'!C921)</f>
        <v>0</v>
      </c>
      <c r="D350" s="335" t="str">
        <f>IF('Firm Fixed Price'!G921="","",'Firm Fixed Price'!G921)</f>
        <v/>
      </c>
      <c r="E350" s="335" t="str">
        <f>IF('Firm Fixed Price'!H764="","",'Firm Fixed Price'!H764)</f>
        <v/>
      </c>
      <c r="F350" s="392">
        <f>IF('Firm Fixed Price'!E921="","",'Firm Fixed Price'!E921)</f>
        <v>0</v>
      </c>
      <c r="G350" s="392">
        <f>IF('Firm Fixed Price'!F921="","",'Firm Fixed Price'!F921)</f>
        <v>0</v>
      </c>
      <c r="H350" s="392" t="str">
        <f>IF('Firm Fixed Price'!I921="","",'Firm Fixed Price'!I921)</f>
        <v/>
      </c>
      <c r="I350" s="393" t="str">
        <f>IF('Firm Fixed Price'!J921="","",'Firm Fixed Price'!J921)</f>
        <v/>
      </c>
      <c r="L350" s="85"/>
      <c r="M350" s="86"/>
      <c r="N350" s="73"/>
      <c r="O350" s="73"/>
      <c r="P350" s="73"/>
    </row>
    <row r="351" spans="1:16" ht="18" hidden="1" customHeight="1" x14ac:dyDescent="0.25">
      <c r="A351" s="390" t="str">
        <f>'Base Period'!A351</f>
        <v/>
      </c>
      <c r="B351" s="391" t="str">
        <f>'Base Period'!B351</f>
        <v/>
      </c>
      <c r="C351" s="335">
        <f>IF('Firm Fixed Price'!C922="","",'Firm Fixed Price'!C922)</f>
        <v>0</v>
      </c>
      <c r="D351" s="335" t="str">
        <f>IF('Firm Fixed Price'!G922="","",'Firm Fixed Price'!G922)</f>
        <v/>
      </c>
      <c r="E351" s="335" t="str">
        <f>IF('Firm Fixed Price'!H765="","",'Firm Fixed Price'!H765)</f>
        <v/>
      </c>
      <c r="F351" s="392">
        <f>IF('Firm Fixed Price'!E922="","",'Firm Fixed Price'!E922)</f>
        <v>0</v>
      </c>
      <c r="G351" s="392">
        <f>IF('Firm Fixed Price'!F922="","",'Firm Fixed Price'!F922)</f>
        <v>0</v>
      </c>
      <c r="H351" s="392" t="str">
        <f>IF('Firm Fixed Price'!I922="","",'Firm Fixed Price'!I922)</f>
        <v/>
      </c>
      <c r="I351" s="393" t="str">
        <f>IF('Firm Fixed Price'!J922="","",'Firm Fixed Price'!J922)</f>
        <v/>
      </c>
      <c r="L351" s="85"/>
      <c r="M351" s="86"/>
      <c r="N351" s="73"/>
      <c r="O351" s="73"/>
      <c r="P351" s="73"/>
    </row>
    <row r="352" spans="1:16" ht="18" hidden="1" customHeight="1" x14ac:dyDescent="0.25">
      <c r="A352" s="390" t="str">
        <f>'Base Period'!A352</f>
        <v/>
      </c>
      <c r="B352" s="391" t="str">
        <f>'Base Period'!B352</f>
        <v/>
      </c>
      <c r="C352" s="335">
        <f>IF('Firm Fixed Price'!C923="","",'Firm Fixed Price'!C923)</f>
        <v>0</v>
      </c>
      <c r="D352" s="335" t="str">
        <f>IF('Firm Fixed Price'!G923="","",'Firm Fixed Price'!G923)</f>
        <v/>
      </c>
      <c r="E352" s="335" t="str">
        <f>IF('Firm Fixed Price'!H766="","",'Firm Fixed Price'!H766)</f>
        <v/>
      </c>
      <c r="F352" s="392">
        <f>IF('Firm Fixed Price'!E923="","",'Firm Fixed Price'!E923)</f>
        <v>0</v>
      </c>
      <c r="G352" s="392">
        <f>IF('Firm Fixed Price'!F923="","",'Firm Fixed Price'!F923)</f>
        <v>0</v>
      </c>
      <c r="H352" s="392" t="str">
        <f>IF('Firm Fixed Price'!I923="","",'Firm Fixed Price'!I923)</f>
        <v/>
      </c>
      <c r="I352" s="393" t="str">
        <f>IF('Firm Fixed Price'!J923="","",'Firm Fixed Price'!J923)</f>
        <v/>
      </c>
      <c r="L352" s="85"/>
      <c r="M352" s="86"/>
      <c r="N352" s="73"/>
      <c r="O352" s="73"/>
      <c r="P352" s="73"/>
    </row>
    <row r="353" spans="1:16" ht="18" hidden="1" customHeight="1" x14ac:dyDescent="0.25">
      <c r="A353" s="390" t="str">
        <f>'Base Period'!A353</f>
        <v/>
      </c>
      <c r="B353" s="391" t="str">
        <f>'Base Period'!B353</f>
        <v/>
      </c>
      <c r="C353" s="335">
        <f>IF('Firm Fixed Price'!C924="","",'Firm Fixed Price'!C924)</f>
        <v>0</v>
      </c>
      <c r="D353" s="335" t="str">
        <f>IF('Firm Fixed Price'!G924="","",'Firm Fixed Price'!G924)</f>
        <v/>
      </c>
      <c r="E353" s="335" t="str">
        <f>IF('Firm Fixed Price'!H767="","",'Firm Fixed Price'!H767)</f>
        <v/>
      </c>
      <c r="F353" s="392">
        <f>IF('Firm Fixed Price'!E924="","",'Firm Fixed Price'!E924)</f>
        <v>0</v>
      </c>
      <c r="G353" s="392">
        <f>IF('Firm Fixed Price'!F924="","",'Firm Fixed Price'!F924)</f>
        <v>0</v>
      </c>
      <c r="H353" s="392" t="str">
        <f>IF('Firm Fixed Price'!I924="","",'Firm Fixed Price'!I924)</f>
        <v/>
      </c>
      <c r="I353" s="393" t="str">
        <f>IF('Firm Fixed Price'!J924="","",'Firm Fixed Price'!J924)</f>
        <v/>
      </c>
      <c r="L353" s="85"/>
      <c r="M353" s="86"/>
      <c r="N353" s="73"/>
      <c r="O353" s="73"/>
      <c r="P353" s="73"/>
    </row>
    <row r="354" spans="1:16" ht="18" hidden="1" customHeight="1" x14ac:dyDescent="0.25">
      <c r="A354" s="390" t="str">
        <f>'Base Period'!A354</f>
        <v/>
      </c>
      <c r="B354" s="391" t="str">
        <f>'Base Period'!B354</f>
        <v/>
      </c>
      <c r="C354" s="335">
        <f>IF('Firm Fixed Price'!C925="","",'Firm Fixed Price'!C925)</f>
        <v>0</v>
      </c>
      <c r="D354" s="335" t="str">
        <f>IF('Firm Fixed Price'!G925="","",'Firm Fixed Price'!G925)</f>
        <v/>
      </c>
      <c r="E354" s="335" t="str">
        <f>IF('Firm Fixed Price'!H768="","",'Firm Fixed Price'!H768)</f>
        <v/>
      </c>
      <c r="F354" s="392">
        <f>IF('Firm Fixed Price'!E925="","",'Firm Fixed Price'!E925)</f>
        <v>0</v>
      </c>
      <c r="G354" s="392">
        <f>IF('Firm Fixed Price'!F925="","",'Firm Fixed Price'!F925)</f>
        <v>0</v>
      </c>
      <c r="H354" s="392" t="str">
        <f>IF('Firm Fixed Price'!I925="","",'Firm Fixed Price'!I925)</f>
        <v/>
      </c>
      <c r="I354" s="393" t="str">
        <f>IF('Firm Fixed Price'!J925="","",'Firm Fixed Price'!J925)</f>
        <v/>
      </c>
      <c r="L354" s="85"/>
      <c r="M354" s="86"/>
      <c r="N354" s="73"/>
      <c r="O354" s="73"/>
      <c r="P354" s="73"/>
    </row>
    <row r="355" spans="1:16" ht="18" hidden="1" customHeight="1" x14ac:dyDescent="0.25">
      <c r="A355" s="390" t="str">
        <f>'Base Period'!A355</f>
        <v/>
      </c>
      <c r="B355" s="391" t="str">
        <f>'Base Period'!B355</f>
        <v/>
      </c>
      <c r="C355" s="335">
        <f>IF('Firm Fixed Price'!C926="","",'Firm Fixed Price'!C926)</f>
        <v>0</v>
      </c>
      <c r="D355" s="335" t="str">
        <f>IF('Firm Fixed Price'!G926="","",'Firm Fixed Price'!G926)</f>
        <v/>
      </c>
      <c r="E355" s="335" t="str">
        <f>IF('Firm Fixed Price'!H769="","",'Firm Fixed Price'!H769)</f>
        <v/>
      </c>
      <c r="F355" s="392">
        <f>IF('Firm Fixed Price'!E926="","",'Firm Fixed Price'!E926)</f>
        <v>0</v>
      </c>
      <c r="G355" s="392">
        <f>IF('Firm Fixed Price'!F926="","",'Firm Fixed Price'!F926)</f>
        <v>0</v>
      </c>
      <c r="H355" s="392" t="str">
        <f>IF('Firm Fixed Price'!I926="","",'Firm Fixed Price'!I926)</f>
        <v/>
      </c>
      <c r="I355" s="393" t="str">
        <f>IF('Firm Fixed Price'!J926="","",'Firm Fixed Price'!J926)</f>
        <v/>
      </c>
      <c r="L355" s="85"/>
      <c r="M355" s="86"/>
      <c r="N355" s="73"/>
      <c r="O355" s="73"/>
      <c r="P355" s="73"/>
    </row>
    <row r="356" spans="1:16" ht="18" hidden="1" customHeight="1" x14ac:dyDescent="0.25">
      <c r="A356" s="390" t="str">
        <f>'Base Period'!A356</f>
        <v/>
      </c>
      <c r="B356" s="391" t="str">
        <f>'Base Period'!B356</f>
        <v/>
      </c>
      <c r="C356" s="335">
        <f>IF('Firm Fixed Price'!C927="","",'Firm Fixed Price'!C927)</f>
        <v>0</v>
      </c>
      <c r="D356" s="335" t="str">
        <f>IF('Firm Fixed Price'!G927="","",'Firm Fixed Price'!G927)</f>
        <v/>
      </c>
      <c r="E356" s="335" t="str">
        <f>IF('Firm Fixed Price'!H770="","",'Firm Fixed Price'!H770)</f>
        <v/>
      </c>
      <c r="F356" s="392">
        <f>IF('Firm Fixed Price'!E927="","",'Firm Fixed Price'!E927)</f>
        <v>0</v>
      </c>
      <c r="G356" s="392">
        <f>IF('Firm Fixed Price'!F927="","",'Firm Fixed Price'!F927)</f>
        <v>0</v>
      </c>
      <c r="H356" s="392" t="str">
        <f>IF('Firm Fixed Price'!I927="","",'Firm Fixed Price'!I927)</f>
        <v/>
      </c>
      <c r="I356" s="393" t="str">
        <f>IF('Firm Fixed Price'!J927="","",'Firm Fixed Price'!J927)</f>
        <v/>
      </c>
      <c r="L356" s="85"/>
      <c r="M356" s="86"/>
      <c r="N356" s="73"/>
      <c r="O356" s="73"/>
      <c r="P356" s="73"/>
    </row>
    <row r="357" spans="1:16" ht="18" hidden="1" customHeight="1" x14ac:dyDescent="0.25">
      <c r="A357" s="390" t="str">
        <f>'Base Period'!A357</f>
        <v/>
      </c>
      <c r="B357" s="391" t="str">
        <f>'Base Period'!B357</f>
        <v/>
      </c>
      <c r="C357" s="335">
        <f>IF('Firm Fixed Price'!C928="","",'Firm Fixed Price'!C928)</f>
        <v>0</v>
      </c>
      <c r="D357" s="335" t="str">
        <f>IF('Firm Fixed Price'!G928="","",'Firm Fixed Price'!G928)</f>
        <v/>
      </c>
      <c r="E357" s="335" t="str">
        <f>IF('Firm Fixed Price'!H771="","",'Firm Fixed Price'!H771)</f>
        <v/>
      </c>
      <c r="F357" s="392">
        <f>IF('Firm Fixed Price'!E928="","",'Firm Fixed Price'!E928)</f>
        <v>0</v>
      </c>
      <c r="G357" s="392">
        <f>IF('Firm Fixed Price'!F928="","",'Firm Fixed Price'!F928)</f>
        <v>0</v>
      </c>
      <c r="H357" s="392" t="str">
        <f>IF('Firm Fixed Price'!I928="","",'Firm Fixed Price'!I928)</f>
        <v/>
      </c>
      <c r="I357" s="393" t="str">
        <f>IF('Firm Fixed Price'!J928="","",'Firm Fixed Price'!J928)</f>
        <v/>
      </c>
      <c r="L357" s="85"/>
      <c r="M357" s="86"/>
      <c r="N357" s="73"/>
      <c r="O357" s="73"/>
      <c r="P357" s="73"/>
    </row>
    <row r="358" spans="1:16" ht="18" hidden="1" customHeight="1" x14ac:dyDescent="0.25">
      <c r="A358" s="390" t="str">
        <f>'Base Period'!A358</f>
        <v/>
      </c>
      <c r="B358" s="391" t="str">
        <f>'Base Period'!B358</f>
        <v/>
      </c>
      <c r="C358" s="335">
        <f>IF('Firm Fixed Price'!C929="","",'Firm Fixed Price'!C929)</f>
        <v>0</v>
      </c>
      <c r="D358" s="335" t="str">
        <f>IF('Firm Fixed Price'!G929="","",'Firm Fixed Price'!G929)</f>
        <v/>
      </c>
      <c r="E358" s="335" t="str">
        <f>IF('Firm Fixed Price'!H772="","",'Firm Fixed Price'!H772)</f>
        <v/>
      </c>
      <c r="F358" s="392">
        <f>IF('Firm Fixed Price'!E929="","",'Firm Fixed Price'!E929)</f>
        <v>0</v>
      </c>
      <c r="G358" s="392">
        <f>IF('Firm Fixed Price'!F929="","",'Firm Fixed Price'!F929)</f>
        <v>0</v>
      </c>
      <c r="H358" s="392" t="str">
        <f>IF('Firm Fixed Price'!I929="","",'Firm Fixed Price'!I929)</f>
        <v/>
      </c>
      <c r="I358" s="393" t="str">
        <f>IF('Firm Fixed Price'!J929="","",'Firm Fixed Price'!J929)</f>
        <v/>
      </c>
      <c r="L358" s="85"/>
      <c r="M358" s="86"/>
      <c r="N358" s="73"/>
      <c r="O358" s="73"/>
      <c r="P358" s="73"/>
    </row>
    <row r="359" spans="1:16" ht="18" hidden="1" customHeight="1" x14ac:dyDescent="0.25">
      <c r="A359" s="390" t="str">
        <f>'Base Period'!A359</f>
        <v/>
      </c>
      <c r="B359" s="391" t="str">
        <f>'Base Period'!B359</f>
        <v/>
      </c>
      <c r="C359" s="335">
        <f>IF('Firm Fixed Price'!C930="","",'Firm Fixed Price'!C930)</f>
        <v>0</v>
      </c>
      <c r="D359" s="335" t="str">
        <f>IF('Firm Fixed Price'!G930="","",'Firm Fixed Price'!G930)</f>
        <v/>
      </c>
      <c r="E359" s="335" t="str">
        <f>IF('Firm Fixed Price'!H773="","",'Firm Fixed Price'!H773)</f>
        <v/>
      </c>
      <c r="F359" s="392">
        <f>IF('Firm Fixed Price'!E930="","",'Firm Fixed Price'!E930)</f>
        <v>0</v>
      </c>
      <c r="G359" s="392">
        <f>IF('Firm Fixed Price'!F930="","",'Firm Fixed Price'!F930)</f>
        <v>0</v>
      </c>
      <c r="H359" s="392" t="str">
        <f>IF('Firm Fixed Price'!I930="","",'Firm Fixed Price'!I930)</f>
        <v/>
      </c>
      <c r="I359" s="393" t="str">
        <f>IF('Firm Fixed Price'!J930="","",'Firm Fixed Price'!J930)</f>
        <v/>
      </c>
      <c r="L359" s="85"/>
      <c r="M359" s="86"/>
      <c r="N359" s="73"/>
      <c r="O359" s="73"/>
      <c r="P359" s="73"/>
    </row>
    <row r="360" spans="1:16" ht="18" hidden="1" customHeight="1" x14ac:dyDescent="0.25">
      <c r="A360" s="390" t="str">
        <f>'Base Period'!A360</f>
        <v/>
      </c>
      <c r="B360" s="391" t="str">
        <f>'Base Period'!B360</f>
        <v/>
      </c>
      <c r="C360" s="335">
        <f>IF('Firm Fixed Price'!C931="","",'Firm Fixed Price'!C931)</f>
        <v>0</v>
      </c>
      <c r="D360" s="335" t="str">
        <f>IF('Firm Fixed Price'!G931="","",'Firm Fixed Price'!G931)</f>
        <v/>
      </c>
      <c r="E360" s="335" t="str">
        <f>IF('Firm Fixed Price'!H774="","",'Firm Fixed Price'!H774)</f>
        <v/>
      </c>
      <c r="F360" s="392">
        <f>IF('Firm Fixed Price'!E931="","",'Firm Fixed Price'!E931)</f>
        <v>0</v>
      </c>
      <c r="G360" s="392">
        <f>IF('Firm Fixed Price'!F931="","",'Firm Fixed Price'!F931)</f>
        <v>0</v>
      </c>
      <c r="H360" s="392" t="str">
        <f>IF('Firm Fixed Price'!I931="","",'Firm Fixed Price'!I931)</f>
        <v/>
      </c>
      <c r="I360" s="393" t="str">
        <f>IF('Firm Fixed Price'!J931="","",'Firm Fixed Price'!J931)</f>
        <v/>
      </c>
      <c r="L360" s="85"/>
      <c r="M360" s="86"/>
      <c r="N360" s="73"/>
      <c r="O360" s="73"/>
      <c r="P360" s="73"/>
    </row>
    <row r="361" spans="1:16" ht="18" hidden="1" customHeight="1" x14ac:dyDescent="0.25">
      <c r="A361" s="390" t="str">
        <f>'Base Period'!A361</f>
        <v/>
      </c>
      <c r="B361" s="391" t="str">
        <f>'Base Period'!B361</f>
        <v/>
      </c>
      <c r="C361" s="335">
        <f>IF('Firm Fixed Price'!C932="","",'Firm Fixed Price'!C932)</f>
        <v>0</v>
      </c>
      <c r="D361" s="335" t="str">
        <f>IF('Firm Fixed Price'!G932="","",'Firm Fixed Price'!G932)</f>
        <v/>
      </c>
      <c r="E361" s="335" t="str">
        <f>IF('Firm Fixed Price'!H775="","",'Firm Fixed Price'!H775)</f>
        <v/>
      </c>
      <c r="F361" s="392">
        <f>IF('Firm Fixed Price'!E932="","",'Firm Fixed Price'!E932)</f>
        <v>0</v>
      </c>
      <c r="G361" s="392">
        <f>IF('Firm Fixed Price'!F932="","",'Firm Fixed Price'!F932)</f>
        <v>0</v>
      </c>
      <c r="H361" s="392" t="str">
        <f>IF('Firm Fixed Price'!I932="","",'Firm Fixed Price'!I932)</f>
        <v/>
      </c>
      <c r="I361" s="393" t="str">
        <f>IF('Firm Fixed Price'!J932="","",'Firm Fixed Price'!J932)</f>
        <v/>
      </c>
      <c r="L361" s="85"/>
      <c r="M361" s="86"/>
      <c r="N361" s="73"/>
      <c r="O361" s="73"/>
      <c r="P361" s="73"/>
    </row>
    <row r="362" spans="1:16" ht="18" hidden="1" customHeight="1" x14ac:dyDescent="0.25">
      <c r="A362" s="390" t="str">
        <f>'Base Period'!A362</f>
        <v/>
      </c>
      <c r="B362" s="391" t="str">
        <f>'Base Period'!B362</f>
        <v/>
      </c>
      <c r="C362" s="335">
        <f>IF('Firm Fixed Price'!C933="","",'Firm Fixed Price'!C933)</f>
        <v>0</v>
      </c>
      <c r="D362" s="335" t="str">
        <f>IF('Firm Fixed Price'!G933="","",'Firm Fixed Price'!G933)</f>
        <v/>
      </c>
      <c r="E362" s="335" t="str">
        <f>IF('Firm Fixed Price'!H776="","",'Firm Fixed Price'!H776)</f>
        <v/>
      </c>
      <c r="F362" s="392">
        <f>IF('Firm Fixed Price'!E933="","",'Firm Fixed Price'!E933)</f>
        <v>0</v>
      </c>
      <c r="G362" s="392">
        <f>IF('Firm Fixed Price'!F933="","",'Firm Fixed Price'!F933)</f>
        <v>0</v>
      </c>
      <c r="H362" s="392" t="str">
        <f>IF('Firm Fixed Price'!I933="","",'Firm Fixed Price'!I933)</f>
        <v/>
      </c>
      <c r="I362" s="393" t="str">
        <f>IF('Firm Fixed Price'!J933="","",'Firm Fixed Price'!J933)</f>
        <v/>
      </c>
      <c r="L362" s="85"/>
      <c r="M362" s="86"/>
      <c r="N362" s="73"/>
      <c r="O362" s="73"/>
      <c r="P362" s="73"/>
    </row>
    <row r="363" spans="1:16" ht="18" hidden="1" customHeight="1" x14ac:dyDescent="0.25">
      <c r="A363" s="390" t="str">
        <f>'Base Period'!A363</f>
        <v/>
      </c>
      <c r="B363" s="391" t="str">
        <f>'Base Period'!B363</f>
        <v/>
      </c>
      <c r="C363" s="335">
        <f>IF('Firm Fixed Price'!C934="","",'Firm Fixed Price'!C934)</f>
        <v>0</v>
      </c>
      <c r="D363" s="335" t="str">
        <f>IF('Firm Fixed Price'!G934="","",'Firm Fixed Price'!G934)</f>
        <v/>
      </c>
      <c r="E363" s="335" t="str">
        <f>IF('Firm Fixed Price'!H777="","",'Firm Fixed Price'!H777)</f>
        <v/>
      </c>
      <c r="F363" s="392">
        <f>IF('Firm Fixed Price'!E934="","",'Firm Fixed Price'!E934)</f>
        <v>0</v>
      </c>
      <c r="G363" s="392">
        <f>IF('Firm Fixed Price'!F934="","",'Firm Fixed Price'!F934)</f>
        <v>0</v>
      </c>
      <c r="H363" s="392" t="str">
        <f>IF('Firm Fixed Price'!I934="","",'Firm Fixed Price'!I934)</f>
        <v/>
      </c>
      <c r="I363" s="393" t="str">
        <f>IF('Firm Fixed Price'!J934="","",'Firm Fixed Price'!J934)</f>
        <v/>
      </c>
      <c r="L363" s="85"/>
      <c r="M363" s="86"/>
      <c r="N363" s="73"/>
      <c r="O363" s="73"/>
      <c r="P363" s="73"/>
    </row>
    <row r="364" spans="1:16" ht="18" hidden="1" customHeight="1" x14ac:dyDescent="0.25">
      <c r="A364" s="390" t="str">
        <f>'Base Period'!A364</f>
        <v/>
      </c>
      <c r="B364" s="391" t="str">
        <f>'Base Period'!B364</f>
        <v/>
      </c>
      <c r="C364" s="335">
        <f>IF('Firm Fixed Price'!C935="","",'Firm Fixed Price'!C935)</f>
        <v>0</v>
      </c>
      <c r="D364" s="335" t="str">
        <f>IF('Firm Fixed Price'!G935="","",'Firm Fixed Price'!G935)</f>
        <v/>
      </c>
      <c r="E364" s="335" t="str">
        <f>IF('Firm Fixed Price'!H778="","",'Firm Fixed Price'!H778)</f>
        <v/>
      </c>
      <c r="F364" s="392">
        <f>IF('Firm Fixed Price'!E935="","",'Firm Fixed Price'!E935)</f>
        <v>0</v>
      </c>
      <c r="G364" s="392">
        <f>IF('Firm Fixed Price'!F935="","",'Firm Fixed Price'!F935)</f>
        <v>0</v>
      </c>
      <c r="H364" s="392" t="str">
        <f>IF('Firm Fixed Price'!I935="","",'Firm Fixed Price'!I935)</f>
        <v/>
      </c>
      <c r="I364" s="393" t="str">
        <f>IF('Firm Fixed Price'!J935="","",'Firm Fixed Price'!J935)</f>
        <v/>
      </c>
      <c r="L364" s="85"/>
      <c r="M364" s="86"/>
      <c r="N364" s="73"/>
      <c r="O364" s="73"/>
      <c r="P364" s="73"/>
    </row>
    <row r="365" spans="1:16" ht="18" hidden="1" customHeight="1" x14ac:dyDescent="0.25">
      <c r="A365" s="390" t="str">
        <f>'Base Period'!A365</f>
        <v/>
      </c>
      <c r="B365" s="391" t="str">
        <f>'Base Period'!B365</f>
        <v/>
      </c>
      <c r="C365" s="335">
        <f>IF('Firm Fixed Price'!C936="","",'Firm Fixed Price'!C936)</f>
        <v>0</v>
      </c>
      <c r="D365" s="335" t="str">
        <f>IF('Firm Fixed Price'!G936="","",'Firm Fixed Price'!G936)</f>
        <v/>
      </c>
      <c r="E365" s="335" t="str">
        <f>IF('Firm Fixed Price'!H779="","",'Firm Fixed Price'!H779)</f>
        <v/>
      </c>
      <c r="F365" s="392">
        <f>IF('Firm Fixed Price'!E936="","",'Firm Fixed Price'!E936)</f>
        <v>0</v>
      </c>
      <c r="G365" s="392">
        <f>IF('Firm Fixed Price'!F936="","",'Firm Fixed Price'!F936)</f>
        <v>0</v>
      </c>
      <c r="H365" s="392" t="str">
        <f>IF('Firm Fixed Price'!I936="","",'Firm Fixed Price'!I936)</f>
        <v/>
      </c>
      <c r="I365" s="393" t="str">
        <f>IF('Firm Fixed Price'!J936="","",'Firm Fixed Price'!J936)</f>
        <v/>
      </c>
      <c r="L365" s="85"/>
      <c r="M365" s="86"/>
      <c r="N365" s="73"/>
      <c r="O365" s="73"/>
      <c r="P365" s="73"/>
    </row>
    <row r="366" spans="1:16" ht="18" hidden="1" customHeight="1" x14ac:dyDescent="0.25">
      <c r="A366" s="390" t="str">
        <f>'Base Period'!A366</f>
        <v/>
      </c>
      <c r="B366" s="391" t="str">
        <f>'Base Period'!B366</f>
        <v/>
      </c>
      <c r="C366" s="335">
        <f>IF('Firm Fixed Price'!C937="","",'Firm Fixed Price'!C937)</f>
        <v>0</v>
      </c>
      <c r="D366" s="335" t="str">
        <f>IF('Firm Fixed Price'!G937="","",'Firm Fixed Price'!G937)</f>
        <v/>
      </c>
      <c r="E366" s="335" t="str">
        <f>IF('Firm Fixed Price'!H780="","",'Firm Fixed Price'!H780)</f>
        <v/>
      </c>
      <c r="F366" s="392">
        <f>IF('Firm Fixed Price'!E937="","",'Firm Fixed Price'!E937)</f>
        <v>0</v>
      </c>
      <c r="G366" s="392">
        <f>IF('Firm Fixed Price'!F937="","",'Firm Fixed Price'!F937)</f>
        <v>0</v>
      </c>
      <c r="H366" s="392" t="str">
        <f>IF('Firm Fixed Price'!I937="","",'Firm Fixed Price'!I937)</f>
        <v/>
      </c>
      <c r="I366" s="393" t="str">
        <f>IF('Firm Fixed Price'!J937="","",'Firm Fixed Price'!J937)</f>
        <v/>
      </c>
      <c r="L366" s="85"/>
      <c r="M366" s="86"/>
      <c r="N366" s="73"/>
      <c r="O366" s="73"/>
      <c r="P366" s="73"/>
    </row>
    <row r="367" spans="1:16" ht="18" hidden="1" customHeight="1" x14ac:dyDescent="0.25">
      <c r="A367" s="390" t="str">
        <f>'Base Period'!A367</f>
        <v/>
      </c>
      <c r="B367" s="391" t="str">
        <f>'Base Period'!B367</f>
        <v/>
      </c>
      <c r="C367" s="335">
        <f>IF('Firm Fixed Price'!C938="","",'Firm Fixed Price'!C938)</f>
        <v>0</v>
      </c>
      <c r="D367" s="335" t="str">
        <f>IF('Firm Fixed Price'!G938="","",'Firm Fixed Price'!G938)</f>
        <v/>
      </c>
      <c r="E367" s="335" t="str">
        <f>IF('Firm Fixed Price'!H781="","",'Firm Fixed Price'!H781)</f>
        <v/>
      </c>
      <c r="F367" s="392">
        <f>IF('Firm Fixed Price'!E938="","",'Firm Fixed Price'!E938)</f>
        <v>0</v>
      </c>
      <c r="G367" s="392">
        <f>IF('Firm Fixed Price'!F938="","",'Firm Fixed Price'!F938)</f>
        <v>0</v>
      </c>
      <c r="H367" s="392" t="str">
        <f>IF('Firm Fixed Price'!I938="","",'Firm Fixed Price'!I938)</f>
        <v/>
      </c>
      <c r="I367" s="393" t="str">
        <f>IF('Firm Fixed Price'!J938="","",'Firm Fixed Price'!J938)</f>
        <v/>
      </c>
      <c r="L367" s="85"/>
      <c r="M367" s="86"/>
      <c r="N367" s="73"/>
      <c r="O367" s="73"/>
      <c r="P367" s="73"/>
    </row>
    <row r="368" spans="1:16" ht="18" hidden="1" customHeight="1" x14ac:dyDescent="0.25">
      <c r="A368" s="390" t="str">
        <f>'Base Period'!A368</f>
        <v/>
      </c>
      <c r="B368" s="391" t="str">
        <f>'Base Period'!B368</f>
        <v/>
      </c>
      <c r="C368" s="335">
        <f>IF('Firm Fixed Price'!C939="","",'Firm Fixed Price'!C939)</f>
        <v>0</v>
      </c>
      <c r="D368" s="335" t="str">
        <f>IF('Firm Fixed Price'!G939="","",'Firm Fixed Price'!G939)</f>
        <v/>
      </c>
      <c r="E368" s="335" t="str">
        <f>IF('Firm Fixed Price'!H782="","",'Firm Fixed Price'!H782)</f>
        <v/>
      </c>
      <c r="F368" s="392">
        <f>IF('Firm Fixed Price'!E939="","",'Firm Fixed Price'!E939)</f>
        <v>0</v>
      </c>
      <c r="G368" s="392">
        <f>IF('Firm Fixed Price'!F939="","",'Firm Fixed Price'!F939)</f>
        <v>0</v>
      </c>
      <c r="H368" s="392" t="str">
        <f>IF('Firm Fixed Price'!I939="","",'Firm Fixed Price'!I939)</f>
        <v/>
      </c>
      <c r="I368" s="393" t="str">
        <f>IF('Firm Fixed Price'!J939="","",'Firm Fixed Price'!J939)</f>
        <v/>
      </c>
      <c r="L368" s="85"/>
      <c r="M368" s="86"/>
      <c r="N368" s="73"/>
      <c r="O368" s="73"/>
      <c r="P368" s="73"/>
    </row>
    <row r="369" spans="1:16" ht="18" hidden="1" customHeight="1" x14ac:dyDescent="0.25">
      <c r="A369" s="390" t="str">
        <f>'Base Period'!A369</f>
        <v/>
      </c>
      <c r="B369" s="391" t="str">
        <f>'Base Period'!B369</f>
        <v/>
      </c>
      <c r="C369" s="335">
        <f>IF('Firm Fixed Price'!C940="","",'Firm Fixed Price'!C940)</f>
        <v>0</v>
      </c>
      <c r="D369" s="335" t="str">
        <f>IF('Firm Fixed Price'!G940="","",'Firm Fixed Price'!G940)</f>
        <v/>
      </c>
      <c r="E369" s="335" t="str">
        <f>IF('Firm Fixed Price'!H783="","",'Firm Fixed Price'!H783)</f>
        <v/>
      </c>
      <c r="F369" s="392">
        <f>IF('Firm Fixed Price'!E940="","",'Firm Fixed Price'!E940)</f>
        <v>0</v>
      </c>
      <c r="G369" s="392">
        <f>IF('Firm Fixed Price'!F940="","",'Firm Fixed Price'!F940)</f>
        <v>0</v>
      </c>
      <c r="H369" s="392" t="str">
        <f>IF('Firm Fixed Price'!I940="","",'Firm Fixed Price'!I940)</f>
        <v/>
      </c>
      <c r="I369" s="393" t="str">
        <f>IF('Firm Fixed Price'!J940="","",'Firm Fixed Price'!J940)</f>
        <v/>
      </c>
      <c r="L369" s="85"/>
      <c r="M369" s="86"/>
      <c r="N369" s="73"/>
      <c r="O369" s="73"/>
      <c r="P369" s="73"/>
    </row>
    <row r="370" spans="1:16" ht="18" hidden="1" customHeight="1" thickBot="1" x14ac:dyDescent="0.3">
      <c r="A370" s="390" t="str">
        <f>'Base Period'!A370</f>
        <v/>
      </c>
      <c r="B370" s="391" t="str">
        <f>'Base Period'!B370</f>
        <v/>
      </c>
      <c r="C370" s="335">
        <f>IF('Firm Fixed Price'!C941="","",'Firm Fixed Price'!C941)</f>
        <v>0</v>
      </c>
      <c r="D370" s="335" t="str">
        <f>IF('Firm Fixed Price'!G941="","",'Firm Fixed Price'!G941)</f>
        <v/>
      </c>
      <c r="E370" s="335" t="str">
        <f>IF('Firm Fixed Price'!H784="","",'Firm Fixed Price'!H784)</f>
        <v/>
      </c>
      <c r="F370" s="392">
        <f>IF('Firm Fixed Price'!E941="","",'Firm Fixed Price'!E941)</f>
        <v>0</v>
      </c>
      <c r="G370" s="392">
        <f>IF('Firm Fixed Price'!F941="","",'Firm Fixed Price'!F941)</f>
        <v>0</v>
      </c>
      <c r="H370" s="392" t="str">
        <f>IF('Firm Fixed Price'!I941="","",'Firm Fixed Price'!I941)</f>
        <v/>
      </c>
      <c r="I370" s="393" t="str">
        <f>IF('Firm Fixed Price'!J941="","",'Firm Fixed Price'!J941)</f>
        <v/>
      </c>
      <c r="L370" s="85"/>
      <c r="M370" s="86"/>
      <c r="N370" s="73"/>
      <c r="O370" s="73"/>
      <c r="P370" s="73"/>
    </row>
    <row r="371" spans="1:16" ht="18" hidden="1" customHeight="1" thickBot="1" x14ac:dyDescent="0.3">
      <c r="A371" s="500" t="str">
        <f>'Base Period'!A371</f>
        <v>TOTAL NA - Hide HOURS &amp; ESTIMATED COST</v>
      </c>
      <c r="B371" s="518"/>
      <c r="C371" s="394">
        <f>SUM(C221:C370)</f>
        <v>0</v>
      </c>
      <c r="D371" s="394">
        <f>SUM(D221:D370)</f>
        <v>35</v>
      </c>
      <c r="E371" s="394">
        <f>SUM(E221:E370)</f>
        <v>0</v>
      </c>
      <c r="F371" s="364"/>
      <c r="G371" s="395"/>
      <c r="H371" s="76">
        <f t="shared" ref="H371:I371" si="41">SUM(H221:H370)</f>
        <v>0</v>
      </c>
      <c r="I371" s="244">
        <f t="shared" si="41"/>
        <v>0</v>
      </c>
      <c r="L371" s="85"/>
      <c r="M371" s="86"/>
      <c r="N371" s="73"/>
      <c r="O371" s="73"/>
      <c r="P371" s="73"/>
    </row>
    <row r="372" spans="1:16" customFormat="1" ht="18" customHeight="1" x14ac:dyDescent="0.2"/>
    <row r="373" spans="1:16" ht="18" customHeight="1" thickBot="1" x14ac:dyDescent="0.3">
      <c r="A373" s="516" t="str">
        <f>'Base Period'!A373:K373</f>
        <v>Other Direct Costs (ODCs)</v>
      </c>
      <c r="B373" s="516"/>
      <c r="C373" s="516"/>
      <c r="D373" s="516"/>
      <c r="E373" s="516"/>
      <c r="F373" s="516"/>
      <c r="G373" s="516"/>
      <c r="H373" s="516"/>
      <c r="I373" s="516"/>
      <c r="J373" s="516"/>
      <c r="K373" s="516"/>
      <c r="L373" s="85"/>
      <c r="M373" s="86"/>
      <c r="N373" s="73"/>
      <c r="O373" s="73"/>
      <c r="P373" s="73"/>
    </row>
    <row r="374" spans="1:16" ht="15.9" customHeight="1" thickBot="1" x14ac:dyDescent="0.3">
      <c r="A374" s="502" t="str">
        <f>'Base Period'!A374:E383</f>
        <v xml:space="preserve">All ODCs and Travel are cost-reimburseable 
and the not to exceed amount (subject to T.O. level incremental funding) 
is shown to the right in Column I. </v>
      </c>
      <c r="B374" s="503"/>
      <c r="C374" s="503"/>
      <c r="D374" s="503"/>
      <c r="E374" s="504"/>
      <c r="F374" s="337" t="str">
        <f>'CLINs &amp; Ceiling Rates'!C228</f>
        <v>Travel and Per Diem (OPS)</v>
      </c>
      <c r="G374" s="338"/>
      <c r="H374" s="339"/>
      <c r="I374" s="340">
        <f>'CLINs &amp; Ceiling Rates'!H228</f>
        <v>2000</v>
      </c>
      <c r="L374" s="85"/>
      <c r="M374" s="86"/>
      <c r="N374" s="73"/>
      <c r="O374" s="73"/>
      <c r="P374" s="73"/>
    </row>
    <row r="375" spans="1:16" ht="18" hidden="1" customHeight="1" x14ac:dyDescent="0.25">
      <c r="A375" s="505"/>
      <c r="B375" s="506"/>
      <c r="C375" s="506"/>
      <c r="D375" s="506"/>
      <c r="E375" s="507"/>
      <c r="F375" s="341" t="str">
        <f>'CLINs &amp; Ceiling Rates'!C229</f>
        <v>Travel and Per Diem (F&amp;E)</v>
      </c>
      <c r="G375" s="342"/>
      <c r="H375" s="343"/>
      <c r="I375" s="344">
        <f>'CLINs &amp; Ceiling Rates'!H229</f>
        <v>0</v>
      </c>
      <c r="L375" s="85"/>
      <c r="M375" s="86"/>
      <c r="N375" s="73"/>
      <c r="O375" s="73"/>
      <c r="P375" s="73"/>
    </row>
    <row r="376" spans="1:16" ht="18" hidden="1" customHeight="1" x14ac:dyDescent="0.25">
      <c r="A376" s="505"/>
      <c r="B376" s="506"/>
      <c r="C376" s="506"/>
      <c r="D376" s="506"/>
      <c r="E376" s="507"/>
      <c r="F376" s="341" t="str">
        <f>'CLINs &amp; Ceiling Rates'!C230</f>
        <v>Travel and Per Diem (R,D&amp;E)</v>
      </c>
      <c r="G376" s="342"/>
      <c r="H376" s="343"/>
      <c r="I376" s="344">
        <f>'CLINs &amp; Ceiling Rates'!H230</f>
        <v>0</v>
      </c>
      <c r="L376" s="85"/>
      <c r="M376" s="86"/>
      <c r="N376" s="73"/>
      <c r="O376" s="73"/>
      <c r="P376" s="73"/>
    </row>
    <row r="377" spans="1:16" ht="18" hidden="1" customHeight="1" x14ac:dyDescent="0.25">
      <c r="A377" s="505"/>
      <c r="B377" s="506"/>
      <c r="C377" s="506"/>
      <c r="D377" s="506"/>
      <c r="E377" s="507"/>
      <c r="F377" s="341" t="str">
        <f>'CLINs &amp; Ceiling Rates'!C231</f>
        <v>Development Hardware and Software</v>
      </c>
      <c r="G377" s="342"/>
      <c r="H377" s="343"/>
      <c r="I377" s="344">
        <f>'CLINs &amp; Ceiling Rates'!H231</f>
        <v>0</v>
      </c>
      <c r="L377" s="85"/>
      <c r="M377" s="86"/>
      <c r="N377" s="73"/>
      <c r="O377" s="73"/>
      <c r="P377" s="73"/>
    </row>
    <row r="378" spans="1:16" ht="18" hidden="1" customHeight="1" x14ac:dyDescent="0.25">
      <c r="A378" s="505"/>
      <c r="B378" s="506"/>
      <c r="C378" s="506"/>
      <c r="D378" s="506"/>
      <c r="E378" s="507"/>
      <c r="F378" s="341" t="str">
        <f>'CLINs &amp; Ceiling Rates'!C232</f>
        <v>Supplies</v>
      </c>
      <c r="G378" s="342"/>
      <c r="H378" s="343"/>
      <c r="I378" s="344">
        <f>'CLINs &amp; Ceiling Rates'!H232</f>
        <v>0</v>
      </c>
      <c r="L378" s="85"/>
      <c r="M378" s="86"/>
      <c r="N378" s="73"/>
      <c r="O378" s="73"/>
      <c r="P378" s="73"/>
    </row>
    <row r="379" spans="1:16" ht="18" hidden="1" customHeight="1" thickBot="1" x14ac:dyDescent="0.3">
      <c r="A379" s="505"/>
      <c r="B379" s="506"/>
      <c r="C379" s="506"/>
      <c r="D379" s="506"/>
      <c r="E379" s="507"/>
      <c r="F379" s="341" t="str">
        <f>'CLINs &amp; Ceiling Rates'!C233</f>
        <v>Reproduction</v>
      </c>
      <c r="G379" s="342"/>
      <c r="H379" s="343"/>
      <c r="I379" s="344">
        <f>'CLINs &amp; Ceiling Rates'!H233</f>
        <v>0</v>
      </c>
      <c r="L379" s="85"/>
      <c r="M379" s="86"/>
      <c r="N379" s="73"/>
      <c r="O379" s="73"/>
      <c r="P379" s="73"/>
    </row>
    <row r="380" spans="1:16" ht="18" customHeight="1" x14ac:dyDescent="0.25">
      <c r="A380" s="505"/>
      <c r="B380" s="506"/>
      <c r="C380" s="506"/>
      <c r="D380" s="506"/>
      <c r="E380" s="507"/>
      <c r="F380" s="345"/>
      <c r="G380" s="346"/>
      <c r="H380" s="347" t="s">
        <v>1</v>
      </c>
      <c r="I380" s="348">
        <f>SUM(I374:I379)</f>
        <v>2000</v>
      </c>
      <c r="L380" s="87"/>
      <c r="M380" s="86"/>
      <c r="N380" s="73"/>
      <c r="O380" s="73"/>
      <c r="P380" s="73"/>
    </row>
    <row r="381" spans="1:16" ht="18" customHeight="1" x14ac:dyDescent="0.25">
      <c r="A381" s="505"/>
      <c r="B381" s="506"/>
      <c r="C381" s="506"/>
      <c r="D381" s="506"/>
      <c r="E381" s="507"/>
      <c r="F381" s="349"/>
      <c r="G381" s="350"/>
      <c r="H381" s="351" t="s">
        <v>100</v>
      </c>
      <c r="I381" s="243">
        <v>0.02</v>
      </c>
      <c r="L381" s="88"/>
      <c r="M381" s="86"/>
      <c r="N381" s="73"/>
      <c r="O381" s="73"/>
      <c r="P381" s="73"/>
    </row>
    <row r="382" spans="1:16" ht="18" customHeight="1" thickBot="1" x14ac:dyDescent="0.3">
      <c r="A382" s="505"/>
      <c r="B382" s="506"/>
      <c r="C382" s="506"/>
      <c r="D382" s="506"/>
      <c r="E382" s="507"/>
      <c r="F382" s="352"/>
      <c r="G382" s="353"/>
      <c r="H382" s="354" t="s">
        <v>2</v>
      </c>
      <c r="I382" s="358">
        <f>ROUND(I380*I381,2)</f>
        <v>40</v>
      </c>
      <c r="L382" s="87"/>
      <c r="M382" s="86"/>
      <c r="N382" s="73"/>
      <c r="O382" s="73"/>
      <c r="P382" s="73"/>
    </row>
    <row r="383" spans="1:16" ht="24.9" customHeight="1" thickBot="1" x14ac:dyDescent="0.35">
      <c r="A383" s="505"/>
      <c r="B383" s="506"/>
      <c r="C383" s="506"/>
      <c r="D383" s="506"/>
      <c r="E383" s="507"/>
      <c r="F383" s="355"/>
      <c r="G383" s="356"/>
      <c r="H383" s="357" t="s">
        <v>114</v>
      </c>
      <c r="I383" s="244">
        <f>I382+I380</f>
        <v>2040</v>
      </c>
      <c r="L383" s="62"/>
      <c r="M383" s="52"/>
      <c r="N383" s="53"/>
      <c r="O383" s="53"/>
      <c r="P383" s="53"/>
    </row>
    <row r="384" spans="1:16" customFormat="1" ht="24.9" customHeight="1" thickBot="1" x14ac:dyDescent="0.3">
      <c r="J384" s="2"/>
      <c r="K384" s="2"/>
    </row>
    <row r="385" spans="1:16" s="19" customFormat="1" ht="24.9" customHeight="1" thickBot="1" x14ac:dyDescent="0.25">
      <c r="A385" s="359"/>
      <c r="B385" s="360"/>
      <c r="C385" s="360"/>
      <c r="D385" s="361"/>
      <c r="E385" s="360"/>
      <c r="F385" s="361"/>
      <c r="G385" s="360"/>
      <c r="H385" s="362" t="s">
        <v>109</v>
      </c>
      <c r="I385" s="245">
        <f>K216+I383+I371</f>
        <v>2040</v>
      </c>
      <c r="L385" s="63"/>
      <c r="M385" s="54"/>
      <c r="N385" s="54"/>
      <c r="O385" s="54"/>
      <c r="P385" s="54"/>
    </row>
    <row r="386" spans="1:16" s="31" customFormat="1" ht="32.25" customHeight="1" x14ac:dyDescent="0.25">
      <c r="A386" s="31" t="s">
        <v>83</v>
      </c>
      <c r="D386" s="32"/>
      <c r="F386" s="33"/>
      <c r="G386" s="32"/>
      <c r="H386" s="34"/>
      <c r="I386" s="32"/>
      <c r="K386" s="35"/>
      <c r="L386" s="64"/>
    </row>
    <row r="388" spans="1:16" x14ac:dyDescent="0.25">
      <c r="B388" s="8"/>
    </row>
    <row r="391" spans="1:16" x14ac:dyDescent="0.25">
      <c r="H391" s="49"/>
    </row>
  </sheetData>
  <sheetProtection sheet="1" selectLockedCells="1"/>
  <mergeCells count="7">
    <mergeCell ref="A374:E383"/>
    <mergeCell ref="M4:N4"/>
    <mergeCell ref="O4:P4"/>
    <mergeCell ref="A4:K4"/>
    <mergeCell ref="A373:K373"/>
    <mergeCell ref="A371:B371"/>
    <mergeCell ref="A219:I219"/>
  </mergeCells>
  <conditionalFormatting sqref="A371:B371">
    <cfRule type="containsText" dxfId="6" priority="1" operator="containsText" text="Hide">
      <formula>NOT(ISERROR(SEARCH("Hide",A371)))</formula>
    </cfRule>
  </conditionalFormatting>
  <conditionalFormatting sqref="A219:I219">
    <cfRule type="containsText" dxfId="5" priority="2" operator="containsText" text="Hide">
      <formula>NOT(ISERROR(SEARCH("Hide",A219)))</formula>
    </cfRule>
  </conditionalFormatting>
  <printOptions horizontalCentered="1"/>
  <pageMargins left="0.7" right="0.7" top="0.75" bottom="0.75" header="0.3" footer="0.3"/>
  <pageSetup firstPageNumber="8" orientation="portrait" r:id="rId1"/>
  <headerFooter>
    <oddHeader>&amp;C&amp;F
&amp;A&amp;RPage &amp;P</oddHeader>
  </headerFooter>
  <colBreaks count="1" manualBreakCount="1">
    <brk id="11"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tabColor indexed="12"/>
  </sheetPr>
  <dimension ref="A1:N383"/>
  <sheetViews>
    <sheetView showGridLines="0" zoomScale="90" zoomScaleNormal="90" zoomScalePageLayoutView="70" workbookViewId="0">
      <selection activeCell="J374" sqref="J374"/>
    </sheetView>
  </sheetViews>
  <sheetFormatPr defaultColWidth="6.42578125" defaultRowHeight="10.199999999999999" x14ac:dyDescent="0.2"/>
  <cols>
    <col min="1" max="2" width="51.42578125" style="9" customWidth="1"/>
    <col min="3" max="3" width="26.85546875" style="9" customWidth="1"/>
    <col min="4" max="4" width="24.42578125" style="166" customWidth="1"/>
    <col min="5" max="5" width="22.28515625" style="9" customWidth="1"/>
    <col min="6" max="6" width="21.140625" style="9" customWidth="1"/>
    <col min="7" max="7" width="29.42578125" style="9" customWidth="1"/>
    <col min="8" max="10" width="22.28515625" style="9" customWidth="1"/>
    <col min="11" max="11" width="16.42578125" style="9" customWidth="1"/>
    <col min="12" max="12" width="16.140625" style="9" customWidth="1"/>
    <col min="13" max="14" width="14.7109375" style="9" customWidth="1"/>
    <col min="15" max="16384" width="6.42578125" style="9"/>
  </cols>
  <sheetData>
    <row r="1" spans="1:14" s="2" customFormat="1" ht="15" x14ac:dyDescent="0.25">
      <c r="A1" s="15" t="str">
        <f>Instructions!A1</f>
        <v>eFAST Procurement Action 26-017-C8</v>
      </c>
      <c r="D1" s="6"/>
      <c r="F1" s="22"/>
      <c r="G1" s="4"/>
      <c r="H1" s="4"/>
      <c r="I1" s="4"/>
      <c r="J1" s="5"/>
      <c r="K1" s="6"/>
      <c r="L1" s="5"/>
      <c r="M1" s="5"/>
    </row>
    <row r="2" spans="1:14" s="2" customFormat="1" ht="15" x14ac:dyDescent="0.25">
      <c r="A2" s="15" t="str">
        <f>'Base Period'!A2</f>
        <v>CONTRACT TYPE:  Time and Materials (T&amp;M)</v>
      </c>
      <c r="D2" s="6"/>
      <c r="F2" s="22"/>
      <c r="G2" s="4"/>
      <c r="H2" s="4"/>
      <c r="I2" s="4"/>
      <c r="J2" s="5"/>
      <c r="K2" s="6"/>
      <c r="L2" s="5"/>
      <c r="M2" s="5"/>
    </row>
    <row r="3" spans="1:14" s="2" customFormat="1" ht="13.95" customHeight="1" x14ac:dyDescent="0.25">
      <c r="B3" s="151"/>
      <c r="C3" s="151"/>
      <c r="D3" s="161"/>
      <c r="E3" s="151"/>
      <c r="F3" s="65"/>
      <c r="G3" s="4"/>
      <c r="H3" s="4"/>
      <c r="I3" s="4"/>
      <c r="J3" s="5"/>
      <c r="K3" s="6"/>
      <c r="L3" s="5"/>
      <c r="M3" s="5"/>
    </row>
    <row r="4" spans="1:14" s="17" customFormat="1" ht="30" customHeight="1" x14ac:dyDescent="0.25">
      <c r="A4" s="151" t="str">
        <f>VLOOKUP('CLINs &amp; Ceiling Rates'!C225,NAICS!F25:K28,6,FALSE)</f>
        <v>T&amp;M Labor Summary by CLIN</v>
      </c>
      <c r="C4" s="151" t="str">
        <f>IF('CLINs &amp; Ceiling Rates'!C$223=0,CONCATENATE("(Base ",'CLINs &amp; Ceiling Rates'!C$224," )"),CONCATENATE("(Base ",'CLINs &amp; Ceiling Rates'!C$224," through Option ",'CLINs &amp; Ceiling Rates'!C$224," ",'CLINs &amp; Ceiling Rates'!$C$223,")"))</f>
        <v>(Base Period through Option Period 4)</v>
      </c>
      <c r="D4" s="161"/>
      <c r="E4" s="151"/>
      <c r="F4" s="65"/>
      <c r="G4" s="4"/>
      <c r="H4" s="4"/>
      <c r="I4" s="4"/>
      <c r="J4" s="5"/>
      <c r="K4" s="513" t="s">
        <v>105</v>
      </c>
      <c r="L4" s="514"/>
      <c r="M4" s="514" t="s">
        <v>106</v>
      </c>
      <c r="N4" s="514"/>
    </row>
    <row r="5" spans="1:14" s="17" customFormat="1" ht="30" hidden="1" customHeight="1" x14ac:dyDescent="0.25">
      <c r="A5" s="117"/>
      <c r="B5" s="117"/>
      <c r="C5" s="117"/>
      <c r="D5" s="162"/>
      <c r="E5" s="117"/>
      <c r="F5" s="65"/>
      <c r="G5" s="4"/>
      <c r="H5" s="4"/>
      <c r="I5" s="4"/>
      <c r="J5" s="5"/>
      <c r="K5" s="371" t="s">
        <v>97</v>
      </c>
      <c r="L5" s="372" t="s">
        <v>98</v>
      </c>
      <c r="M5" s="372" t="s">
        <v>97</v>
      </c>
      <c r="N5" s="372" t="s">
        <v>98</v>
      </c>
    </row>
    <row r="6" spans="1:14" s="27" customFormat="1" ht="33.75" customHeight="1" thickBot="1" x14ac:dyDescent="0.3">
      <c r="A6" s="58" t="s">
        <v>80</v>
      </c>
      <c r="B6" s="122" t="s">
        <v>82</v>
      </c>
      <c r="C6" s="58" t="s">
        <v>118</v>
      </c>
      <c r="D6" s="58" t="s">
        <v>116</v>
      </c>
      <c r="E6" s="58" t="s">
        <v>164</v>
      </c>
      <c r="F6" s="58" t="s">
        <v>169</v>
      </c>
      <c r="G6" s="58" t="s">
        <v>89</v>
      </c>
      <c r="H6" s="58" t="s">
        <v>81</v>
      </c>
      <c r="I6" s="123" t="str">
        <f>'Option Period 4'!D5</f>
        <v>PRIME
OR SUB</v>
      </c>
      <c r="K6" s="386" t="str">
        <f>'Base Period'!M5</f>
        <v>PRIME %</v>
      </c>
      <c r="L6" s="386" t="str">
        <f>'Base Period'!N5</f>
        <v>SUB %</v>
      </c>
      <c r="M6" s="386" t="str">
        <f>'Base Period'!O5</f>
        <v>PRIME %</v>
      </c>
      <c r="N6" s="386" t="str">
        <f>'Base Period'!P5</f>
        <v>SUB %</v>
      </c>
    </row>
    <row r="7" spans="1:14" s="89" customFormat="1" ht="15.9" customHeight="1" x14ac:dyDescent="0.25">
      <c r="A7" s="315" t="str">
        <f>'CLINs &amp; Ceiling Rates'!B8</f>
        <v>Administrative Project Manager</v>
      </c>
      <c r="B7" s="315" t="str">
        <f>'CLINs &amp; Ceiling Rates'!C8</f>
        <v>Administrative Project Manager</v>
      </c>
      <c r="C7" s="316" t="str">
        <f>IF('CLINs &amp; Ceiling Rates'!$C$223=0,'CLINs &amp; Ceiling Rates'!G8,CONCATENATE("XX",RIGHT('CLINs &amp; Ceiling Rates'!G8,6)))</f>
        <v>XX02003C</v>
      </c>
      <c r="D7" s="317">
        <f>'Labor Loading Matrix'!D7</f>
        <v>2400</v>
      </c>
      <c r="E7" s="318">
        <f>SUM('Base Period:Option Period 4'!H6)</f>
        <v>0</v>
      </c>
      <c r="F7" s="318">
        <f>SUM('Base Period:Option Period 4'!K6)</f>
        <v>0</v>
      </c>
      <c r="G7" s="318">
        <f>+E7-F7</f>
        <v>0</v>
      </c>
      <c r="H7" s="319">
        <f>IF(G7=0,0,(G7/E7))</f>
        <v>0</v>
      </c>
      <c r="I7" s="320" t="str">
        <f>'Base Period'!D6</f>
        <v/>
      </c>
      <c r="K7" s="373">
        <f>IF(I7="Subcontractor",0,AVERAGE('Base Period'!M6,'Option Period 1'!M6,'Option Period 2'!M6,'Option Period 3 '!M6,'Option Period 4'!M6))</f>
        <v>2.2222222222222223E-2</v>
      </c>
      <c r="L7" s="374">
        <f>IF(I7="Subcontractor",AVERAGE('Base Period'!N6,'Option Period 1'!N6,'Option Period 2'!N6,'Option Period 3 '!N6,'Option Period 4'!N6),0)</f>
        <v>0</v>
      </c>
      <c r="M7" s="373">
        <f>IF(I7="Subcontractor",0,AVERAGE('Base Period'!O6,'Option Period 1'!O6,'Option Period 2'!O6,'Option Period 3 '!O6,'Option Period 4'!O6))</f>
        <v>0</v>
      </c>
      <c r="N7" s="374">
        <f>IF(I7="Subcontractor",AVERAGE('Base Period'!P6,'Option Period 1'!P6,'Option Period 2'!P6,'Option Period 3 '!P6,'Option Period 4'!P6),0)</f>
        <v>0</v>
      </c>
    </row>
    <row r="8" spans="1:14" s="89" customFormat="1" ht="15.9" customHeight="1" x14ac:dyDescent="0.25">
      <c r="A8" s="315" t="str">
        <f>'CLINs &amp; Ceiling Rates'!B9</f>
        <v>Senior II Business/Financial/Management Analyst</v>
      </c>
      <c r="B8" s="315" t="str">
        <f>'CLINs &amp; Ceiling Rates'!C9</f>
        <v>Senior II Business/Financial/Management Analyst</v>
      </c>
      <c r="C8" s="316" t="str">
        <f>IF('CLINs &amp; Ceiling Rates'!$C$223=0,'CLINs &amp; Ceiling Rates'!G9,CONCATENATE("XX",RIGHT('CLINs &amp; Ceiling Rates'!G9,6)))</f>
        <v>XX02060C</v>
      </c>
      <c r="D8" s="317">
        <f>'Labor Loading Matrix'!D8</f>
        <v>9600</v>
      </c>
      <c r="E8" s="318">
        <f>SUM('Base Period:Option Period 4'!H7)</f>
        <v>0</v>
      </c>
      <c r="F8" s="318">
        <f>SUM('Base Period:Option Period 4'!K7)</f>
        <v>0</v>
      </c>
      <c r="G8" s="318">
        <f>+E8-F8</f>
        <v>0</v>
      </c>
      <c r="H8" s="319">
        <f>IF(G8=0,0,(G8/E8))</f>
        <v>0</v>
      </c>
      <c r="I8" s="320" t="str">
        <f>'Base Period'!D7</f>
        <v/>
      </c>
      <c r="K8" s="373">
        <f>IF(I8="Subcontractor",0,AVERAGE('Base Period'!M7,'Option Period 1'!M7,'Option Period 2'!M7,'Option Period 3 '!M7,'Option Period 4'!M7))</f>
        <v>8.8888888888888892E-2</v>
      </c>
      <c r="L8" s="374">
        <f>IF(I8="Subcontractor",AVERAGE('Base Period'!N7,'Option Period 1'!N7,'Option Period 2'!N7,'Option Period 3 '!N7,'Option Period 4'!N7),0)</f>
        <v>0</v>
      </c>
      <c r="M8" s="373">
        <f>IF(I8="Subcontractor",0,AVERAGE('Base Period'!O7,'Option Period 1'!O7,'Option Period 2'!O7,'Option Period 3 '!O7,'Option Period 4'!O7))</f>
        <v>0</v>
      </c>
      <c r="N8" s="374">
        <f>IF(I8="Subcontractor",AVERAGE('Base Period'!P7,'Option Period 1'!P7,'Option Period 2'!P7,'Option Period 3 '!P7,'Option Period 4'!P7),0)</f>
        <v>0</v>
      </c>
    </row>
    <row r="9" spans="1:14" s="89" customFormat="1" ht="15.9" customHeight="1" x14ac:dyDescent="0.25">
      <c r="A9" s="315" t="str">
        <f>'CLINs &amp; Ceiling Rates'!B10</f>
        <v>Senior II Business/Financial/Management Analyst</v>
      </c>
      <c r="B9" s="315" t="str">
        <f>'CLINs &amp; Ceiling Rates'!C10</f>
        <v>Senior II Business/Financial/Management Analyst</v>
      </c>
      <c r="C9" s="316" t="str">
        <f>IF('CLINs &amp; Ceiling Rates'!$C$223=0,'CLINs &amp; Ceiling Rates'!G10,CONCATENATE("XX",RIGHT('CLINs &amp; Ceiling Rates'!G10,6)))</f>
        <v>XX02060C</v>
      </c>
      <c r="D9" s="317">
        <f>'Labor Loading Matrix'!D9</f>
        <v>9600</v>
      </c>
      <c r="E9" s="318">
        <f>SUM('Base Period:Option Period 4'!H8)</f>
        <v>0</v>
      </c>
      <c r="F9" s="318">
        <f>SUM('Base Period:Option Period 4'!K8)</f>
        <v>0</v>
      </c>
      <c r="G9" s="318">
        <f>+E9-F9</f>
        <v>0</v>
      </c>
      <c r="H9" s="319">
        <f>IF(G9=0,0,(G9/E9))</f>
        <v>0</v>
      </c>
      <c r="I9" s="320" t="str">
        <f>'Base Period'!D8</f>
        <v/>
      </c>
      <c r="K9" s="373">
        <f>IF(I9="Subcontractor",0,AVERAGE('Base Period'!M8,'Option Period 1'!M8,'Option Period 2'!M8,'Option Period 3 '!M8,'Option Period 4'!M8))</f>
        <v>8.8888888888888892E-2</v>
      </c>
      <c r="L9" s="374">
        <f>IF(I9="Subcontractor",AVERAGE('Base Period'!N8,'Option Period 1'!N8,'Option Period 2'!N8,'Option Period 3 '!N8,'Option Period 4'!N8),0)</f>
        <v>0</v>
      </c>
      <c r="M9" s="373">
        <f>IF(I9="Subcontractor",0,AVERAGE('Base Period'!O8,'Option Period 1'!O8,'Option Period 2'!O8,'Option Period 3 '!O8,'Option Period 4'!O8))</f>
        <v>0</v>
      </c>
      <c r="N9" s="374">
        <f>IF(I9="Subcontractor",AVERAGE('Base Period'!P8,'Option Period 1'!P8,'Option Period 2'!P8,'Option Period 3 '!P8,'Option Period 4'!P8),0)</f>
        <v>0</v>
      </c>
    </row>
    <row r="10" spans="1:14" s="89" customFormat="1" ht="15.9" customHeight="1" x14ac:dyDescent="0.25">
      <c r="A10" s="315" t="str">
        <f>'CLINs &amp; Ceiling Rates'!B11</f>
        <v>Senior II Business/Financial/Management Analyst</v>
      </c>
      <c r="B10" s="315" t="str">
        <f>'CLINs &amp; Ceiling Rates'!C11</f>
        <v>Senior II Business/Financial/Management Analyst</v>
      </c>
      <c r="C10" s="316" t="str">
        <f>IF('CLINs &amp; Ceiling Rates'!$C$223=0,'CLINs &amp; Ceiling Rates'!G11,CONCATENATE("XX",RIGHT('CLINs &amp; Ceiling Rates'!G11,6)))</f>
        <v>XX02060C</v>
      </c>
      <c r="D10" s="317">
        <f>'Labor Loading Matrix'!D10</f>
        <v>9600</v>
      </c>
      <c r="E10" s="318">
        <f>SUM('Base Period:Option Period 4'!H9)</f>
        <v>0</v>
      </c>
      <c r="F10" s="318">
        <f>SUM('Base Period:Option Period 4'!K9)</f>
        <v>0</v>
      </c>
      <c r="G10" s="318">
        <f t="shared" ref="G10:G73" si="0">+E10-F10</f>
        <v>0</v>
      </c>
      <c r="H10" s="319">
        <f t="shared" ref="H10:H73" si="1">IF(G10=0,0,(G10/E10))</f>
        <v>0</v>
      </c>
      <c r="I10" s="320" t="str">
        <f>'Base Period'!D9</f>
        <v/>
      </c>
      <c r="K10" s="373">
        <f>IF(I10="Subcontractor",0,AVERAGE('Base Period'!M9,'Option Period 1'!M9,'Option Period 2'!M9,'Option Period 3 '!M9,'Option Period 4'!M9))</f>
        <v>8.8888888888888892E-2</v>
      </c>
      <c r="L10" s="374">
        <f>IF(I10="Subcontractor",AVERAGE('Base Period'!N9,'Option Period 1'!N9,'Option Period 2'!N9,'Option Period 3 '!N9,'Option Period 4'!N9),0)</f>
        <v>0</v>
      </c>
      <c r="M10" s="373">
        <f>IF(I10="Subcontractor",0,AVERAGE('Base Period'!O9,'Option Period 1'!O9,'Option Period 2'!O9,'Option Period 3 '!O9,'Option Period 4'!O9))</f>
        <v>0</v>
      </c>
      <c r="N10" s="374">
        <f>IF(I10="Subcontractor",AVERAGE('Base Period'!P9,'Option Period 1'!P9,'Option Period 2'!P9,'Option Period 3 '!P9,'Option Period 4'!P9),0)</f>
        <v>0</v>
      </c>
    </row>
    <row r="11" spans="1:14" s="89" customFormat="1" ht="15.9" customHeight="1" x14ac:dyDescent="0.25">
      <c r="A11" s="315" t="str">
        <f>'CLINs &amp; Ceiling Rates'!B12</f>
        <v>Senior I Business/Financial/Management Analyst</v>
      </c>
      <c r="B11" s="315" t="str">
        <f>'CLINs &amp; Ceiling Rates'!C12</f>
        <v>Senior I Business/Financial/Management Analyst</v>
      </c>
      <c r="C11" s="316" t="str">
        <f>IF('CLINs &amp; Ceiling Rates'!$C$223=0,'CLINs &amp; Ceiling Rates'!G12,CONCATENATE("XX",RIGHT('CLINs &amp; Ceiling Rates'!G12,6)))</f>
        <v>XX02058C</v>
      </c>
      <c r="D11" s="317">
        <f>'Labor Loading Matrix'!D11</f>
        <v>9600</v>
      </c>
      <c r="E11" s="318">
        <f>SUM('Base Period:Option Period 4'!H10)</f>
        <v>0</v>
      </c>
      <c r="F11" s="318">
        <f>SUM('Base Period:Option Period 4'!K10)</f>
        <v>0</v>
      </c>
      <c r="G11" s="318">
        <f t="shared" si="0"/>
        <v>0</v>
      </c>
      <c r="H11" s="319">
        <f t="shared" si="1"/>
        <v>0</v>
      </c>
      <c r="I11" s="320" t="str">
        <f>'Base Period'!D10</f>
        <v/>
      </c>
      <c r="K11" s="373">
        <f>IF(I11="Subcontractor",0,AVERAGE('Base Period'!M10,'Option Period 1'!M10,'Option Period 2'!M10,'Option Period 3 '!M10,'Option Period 4'!M10))</f>
        <v>8.8888888888888892E-2</v>
      </c>
      <c r="L11" s="374">
        <f>IF(I11="Subcontractor",AVERAGE('Base Period'!N10,'Option Period 1'!N10,'Option Period 2'!N10,'Option Period 3 '!N10,'Option Period 4'!N10),0)</f>
        <v>0</v>
      </c>
      <c r="M11" s="373">
        <f>IF(I11="Subcontractor",0,AVERAGE('Base Period'!O10,'Option Period 1'!O10,'Option Period 2'!O10,'Option Period 3 '!O10,'Option Period 4'!O10))</f>
        <v>0</v>
      </c>
      <c r="N11" s="374">
        <f>IF(I11="Subcontractor",AVERAGE('Base Period'!P10,'Option Period 1'!P10,'Option Period 2'!P10,'Option Period 3 '!P10,'Option Period 4'!P10),0)</f>
        <v>0</v>
      </c>
    </row>
    <row r="12" spans="1:14" s="89" customFormat="1" ht="13.95" customHeight="1" x14ac:dyDescent="0.25">
      <c r="A12" s="315" t="str">
        <f>'CLINs &amp; Ceiling Rates'!B13</f>
        <v>Senior I Business/Financial/Management Analyst</v>
      </c>
      <c r="B12" s="315" t="str">
        <f>'CLINs &amp; Ceiling Rates'!C13</f>
        <v>Senior I Business/Financial/Management Analyst</v>
      </c>
      <c r="C12" s="316" t="str">
        <f>IF('CLINs &amp; Ceiling Rates'!$C$223=0,'CLINs &amp; Ceiling Rates'!G13,CONCATENATE("XX",RIGHT('CLINs &amp; Ceiling Rates'!G13,6)))</f>
        <v>XX02058C</v>
      </c>
      <c r="D12" s="317">
        <f>'Labor Loading Matrix'!D12</f>
        <v>9600</v>
      </c>
      <c r="E12" s="318">
        <f>SUM('Base Period:Option Period 4'!H11)</f>
        <v>0</v>
      </c>
      <c r="F12" s="318">
        <f>SUM('Base Period:Option Period 4'!K11)</f>
        <v>0</v>
      </c>
      <c r="G12" s="318">
        <f t="shared" si="0"/>
        <v>0</v>
      </c>
      <c r="H12" s="319">
        <f t="shared" si="1"/>
        <v>0</v>
      </c>
      <c r="I12" s="320" t="str">
        <f>'Base Period'!D11</f>
        <v/>
      </c>
      <c r="K12" s="373">
        <f>IF(I12="Subcontractor",0,AVERAGE('Base Period'!M11,'Option Period 1'!M11,'Option Period 2'!M11,'Option Period 3 '!M11,'Option Period 4'!M11))</f>
        <v>8.8888888888888892E-2</v>
      </c>
      <c r="L12" s="374">
        <f>IF(I12="Subcontractor",AVERAGE('Base Period'!N11,'Option Period 1'!N11,'Option Period 2'!N11,'Option Period 3 '!N11,'Option Period 4'!N11),0)</f>
        <v>0</v>
      </c>
      <c r="M12" s="373">
        <f>IF(I12="Subcontractor",0,AVERAGE('Base Period'!O11,'Option Period 1'!O11,'Option Period 2'!O11,'Option Period 3 '!O11,'Option Period 4'!O11))</f>
        <v>0</v>
      </c>
      <c r="N12" s="374">
        <f>IF(I12="Subcontractor",AVERAGE('Base Period'!P11,'Option Period 1'!P11,'Option Period 2'!P11,'Option Period 3 '!P11,'Option Period 4'!P11),0)</f>
        <v>0</v>
      </c>
    </row>
    <row r="13" spans="1:14" s="89" customFormat="1" ht="15.9" customHeight="1" x14ac:dyDescent="0.25">
      <c r="A13" s="315" t="str">
        <f>'CLINs &amp; Ceiling Rates'!B14</f>
        <v>Senior I Business/Financial/Management Analyst</v>
      </c>
      <c r="B13" s="315" t="str">
        <f>'CLINs &amp; Ceiling Rates'!C14</f>
        <v>Senior I Business/Financial/Management Analyst</v>
      </c>
      <c r="C13" s="316" t="str">
        <f>IF('CLINs &amp; Ceiling Rates'!$C$223=0,'CLINs &amp; Ceiling Rates'!G14,CONCATENATE("XX",RIGHT('CLINs &amp; Ceiling Rates'!G14,6)))</f>
        <v>XX02058C</v>
      </c>
      <c r="D13" s="317">
        <f>'Labor Loading Matrix'!D13</f>
        <v>9600</v>
      </c>
      <c r="E13" s="318">
        <f>SUM('Base Period:Option Period 4'!H12)</f>
        <v>0</v>
      </c>
      <c r="F13" s="318">
        <f>SUM('Base Period:Option Period 4'!K12)</f>
        <v>0</v>
      </c>
      <c r="G13" s="318">
        <f t="shared" si="0"/>
        <v>0</v>
      </c>
      <c r="H13" s="319">
        <f t="shared" si="1"/>
        <v>0</v>
      </c>
      <c r="I13" s="320" t="str">
        <f>'Base Period'!D12</f>
        <v/>
      </c>
      <c r="K13" s="373">
        <f>IF(I13="Subcontractor",0,AVERAGE('Base Period'!M12,'Option Period 1'!M12,'Option Period 2'!M12,'Option Period 3 '!M12,'Option Period 4'!M12))</f>
        <v>8.8888888888888892E-2</v>
      </c>
      <c r="L13" s="374">
        <f>IF(I13="Subcontractor",AVERAGE('Base Period'!N12,'Option Period 1'!N12,'Option Period 2'!N12,'Option Period 3 '!N12,'Option Period 4'!N12),0)</f>
        <v>0</v>
      </c>
      <c r="M13" s="373">
        <f>IF(I13="Subcontractor",0,AVERAGE('Base Period'!O12,'Option Period 1'!O12,'Option Period 2'!O12,'Option Period 3 '!O12,'Option Period 4'!O12))</f>
        <v>0</v>
      </c>
      <c r="N13" s="374">
        <f>IF(I13="Subcontractor",AVERAGE('Base Period'!P12,'Option Period 1'!P12,'Option Period 2'!P12,'Option Period 3 '!P12,'Option Period 4'!P12),0)</f>
        <v>0</v>
      </c>
    </row>
    <row r="14" spans="1:14" s="89" customFormat="1" ht="15.9" customHeight="1" x14ac:dyDescent="0.25">
      <c r="A14" s="315" t="str">
        <f>'CLINs &amp; Ceiling Rates'!B15</f>
        <v>Senior I Business/Financial/Management Analyst</v>
      </c>
      <c r="B14" s="315" t="str">
        <f>'CLINs &amp; Ceiling Rates'!C15</f>
        <v>Senior I Business/Financial/Management Analyst</v>
      </c>
      <c r="C14" s="316" t="str">
        <f>IF('CLINs &amp; Ceiling Rates'!$C$223=0,'CLINs &amp; Ceiling Rates'!G15,CONCATENATE("XX",RIGHT('CLINs &amp; Ceiling Rates'!G15,6)))</f>
        <v>XX02058C</v>
      </c>
      <c r="D14" s="317">
        <f>'Labor Loading Matrix'!D14</f>
        <v>9600</v>
      </c>
      <c r="E14" s="318">
        <f>SUM('Base Period:Option Period 4'!H13)</f>
        <v>0</v>
      </c>
      <c r="F14" s="318">
        <f>SUM('Base Period:Option Period 4'!K13)</f>
        <v>0</v>
      </c>
      <c r="G14" s="318">
        <f t="shared" si="0"/>
        <v>0</v>
      </c>
      <c r="H14" s="319">
        <f t="shared" si="1"/>
        <v>0</v>
      </c>
      <c r="I14" s="320" t="str">
        <f>'Base Period'!D13</f>
        <v/>
      </c>
      <c r="K14" s="373">
        <f>IF(I14="Subcontractor",0,AVERAGE('Base Period'!M13,'Option Period 1'!M13,'Option Period 2'!M13,'Option Period 3 '!M13,'Option Period 4'!M13))</f>
        <v>8.8888888888888892E-2</v>
      </c>
      <c r="L14" s="374">
        <f>IF(I14="Subcontractor",AVERAGE('Base Period'!N13,'Option Period 1'!N13,'Option Period 2'!N13,'Option Period 3 '!N13,'Option Period 4'!N13),0)</f>
        <v>0</v>
      </c>
      <c r="M14" s="373">
        <f>IF(I14="Subcontractor",0,AVERAGE('Base Period'!O13,'Option Period 1'!O13,'Option Period 2'!O13,'Option Period 3 '!O13,'Option Period 4'!O13))</f>
        <v>0</v>
      </c>
      <c r="N14" s="374">
        <f>IF(I14="Subcontractor",AVERAGE('Base Period'!P13,'Option Period 1'!P13,'Option Period 2'!P13,'Option Period 3 '!P13,'Option Period 4'!P13),0)</f>
        <v>0</v>
      </c>
    </row>
    <row r="15" spans="1:14" s="89" customFormat="1" ht="15.9" customHeight="1" x14ac:dyDescent="0.25">
      <c r="A15" s="315" t="str">
        <f>'CLINs &amp; Ceiling Rates'!B16</f>
        <v>Int II Business/Financial/Management Analyst</v>
      </c>
      <c r="B15" s="315" t="str">
        <f>'CLINs &amp; Ceiling Rates'!C16</f>
        <v>Int II Business/Financial/Management Analyst</v>
      </c>
      <c r="C15" s="316" t="str">
        <f>IF('CLINs &amp; Ceiling Rates'!$C$223=0,'CLINs &amp; Ceiling Rates'!G16,CONCATENATE("XX",RIGHT('CLINs &amp; Ceiling Rates'!G16,6)))</f>
        <v>XX02057C</v>
      </c>
      <c r="D15" s="317">
        <f>'Labor Loading Matrix'!D15</f>
        <v>9600</v>
      </c>
      <c r="E15" s="318">
        <f>SUM('Base Period:Option Period 4'!H14)</f>
        <v>0</v>
      </c>
      <c r="F15" s="318">
        <f>SUM('Base Period:Option Period 4'!K14)</f>
        <v>0</v>
      </c>
      <c r="G15" s="318">
        <f t="shared" si="0"/>
        <v>0</v>
      </c>
      <c r="H15" s="319">
        <f t="shared" si="1"/>
        <v>0</v>
      </c>
      <c r="I15" s="320" t="str">
        <f>'Base Period'!D14</f>
        <v/>
      </c>
      <c r="K15" s="373">
        <f>IF(I15="Subcontractor",0,AVERAGE('Base Period'!M14,'Option Period 1'!M14,'Option Period 2'!M14,'Option Period 3 '!M14,'Option Period 4'!M14))</f>
        <v>8.8888888888888892E-2</v>
      </c>
      <c r="L15" s="374">
        <f>IF(I15="Subcontractor",AVERAGE('Base Period'!N14,'Option Period 1'!N14,'Option Period 2'!N14,'Option Period 3 '!N14,'Option Period 4'!N14),0)</f>
        <v>0</v>
      </c>
      <c r="M15" s="373">
        <f>IF(I15="Subcontractor",0,AVERAGE('Base Period'!O14,'Option Period 1'!O14,'Option Period 2'!O14,'Option Period 3 '!O14,'Option Period 4'!O14))</f>
        <v>0</v>
      </c>
      <c r="N15" s="374">
        <f>IF(I15="Subcontractor",AVERAGE('Base Period'!P14,'Option Period 1'!P14,'Option Period 2'!P14,'Option Period 3 '!P14,'Option Period 4'!P14),0)</f>
        <v>0</v>
      </c>
    </row>
    <row r="16" spans="1:14" s="89" customFormat="1" ht="15.9" customHeight="1" x14ac:dyDescent="0.25">
      <c r="A16" s="315" t="str">
        <f>'CLINs &amp; Ceiling Rates'!B17</f>
        <v>Int II Business/Financial/Management Analyst</v>
      </c>
      <c r="B16" s="315" t="str">
        <f>'CLINs &amp; Ceiling Rates'!C17</f>
        <v>Int II Business/Financial/Management Analyst</v>
      </c>
      <c r="C16" s="316" t="str">
        <f>IF('CLINs &amp; Ceiling Rates'!$C$223=0,'CLINs &amp; Ceiling Rates'!G17,CONCATENATE("XX",RIGHT('CLINs &amp; Ceiling Rates'!G17,6)))</f>
        <v>XX02057C</v>
      </c>
      <c r="D16" s="317">
        <f>'Labor Loading Matrix'!D16</f>
        <v>9600</v>
      </c>
      <c r="E16" s="318">
        <f>SUM('Base Period:Option Period 4'!H15)</f>
        <v>0</v>
      </c>
      <c r="F16" s="318">
        <f>SUM('Base Period:Option Period 4'!K15)</f>
        <v>0</v>
      </c>
      <c r="G16" s="318">
        <f t="shared" si="0"/>
        <v>0</v>
      </c>
      <c r="H16" s="319">
        <f t="shared" si="1"/>
        <v>0</v>
      </c>
      <c r="I16" s="320" t="str">
        <f>'Base Period'!D15</f>
        <v/>
      </c>
      <c r="K16" s="373">
        <f>IF(I16="Subcontractor",0,AVERAGE('Base Period'!M15,'Option Period 1'!M15,'Option Period 2'!M15,'Option Period 3 '!M15,'Option Period 4'!M15))</f>
        <v>8.8888888888888892E-2</v>
      </c>
      <c r="L16" s="374">
        <f>IF(I16="Subcontractor",AVERAGE('Base Period'!N15,'Option Period 1'!N15,'Option Period 2'!N15,'Option Period 3 '!N15,'Option Period 4'!N15),0)</f>
        <v>0</v>
      </c>
      <c r="M16" s="373">
        <f>IF(I16="Subcontractor",0,AVERAGE('Base Period'!O15,'Option Period 1'!O15,'Option Period 2'!O15,'Option Period 3 '!O15,'Option Period 4'!O15))</f>
        <v>0</v>
      </c>
      <c r="N16" s="374">
        <f>IF(I16="Subcontractor",AVERAGE('Base Period'!P15,'Option Period 1'!P15,'Option Period 2'!P15,'Option Period 3 '!P15,'Option Period 4'!P15),0)</f>
        <v>0</v>
      </c>
    </row>
    <row r="17" spans="1:14" s="89" customFormat="1" ht="15.9" customHeight="1" x14ac:dyDescent="0.25">
      <c r="A17" s="315" t="str">
        <f>'CLINs &amp; Ceiling Rates'!B18</f>
        <v>Int II Business/Financial/Management Analyst</v>
      </c>
      <c r="B17" s="315" t="str">
        <f>'CLINs &amp; Ceiling Rates'!C18</f>
        <v>Int II Business/Financial/Management Analyst</v>
      </c>
      <c r="C17" s="316" t="str">
        <f>IF('CLINs &amp; Ceiling Rates'!$C$223=0,'CLINs &amp; Ceiling Rates'!G18,CONCATENATE("XX",RIGHT('CLINs &amp; Ceiling Rates'!G18,6)))</f>
        <v>XX02057C</v>
      </c>
      <c r="D17" s="317">
        <f>'Labor Loading Matrix'!D17</f>
        <v>9600</v>
      </c>
      <c r="E17" s="318">
        <f>SUM('Base Period:Option Period 4'!H16)</f>
        <v>0</v>
      </c>
      <c r="F17" s="318">
        <f>SUM('Base Period:Option Period 4'!K16)</f>
        <v>0</v>
      </c>
      <c r="G17" s="318">
        <f t="shared" si="0"/>
        <v>0</v>
      </c>
      <c r="H17" s="319">
        <f t="shared" si="1"/>
        <v>0</v>
      </c>
      <c r="I17" s="320" t="str">
        <f>'Base Period'!D16</f>
        <v/>
      </c>
      <c r="K17" s="373">
        <f>IF(I17="Subcontractor",0,AVERAGE('Base Period'!M16,'Option Period 1'!M16,'Option Period 2'!M16,'Option Period 3 '!M16,'Option Period 4'!M16))</f>
        <v>8.8888888888888892E-2</v>
      </c>
      <c r="L17" s="374">
        <f>IF(I17="Subcontractor",AVERAGE('Base Period'!N16,'Option Period 1'!N16,'Option Period 2'!N16,'Option Period 3 '!N16,'Option Period 4'!N16),0)</f>
        <v>0</v>
      </c>
      <c r="M17" s="373">
        <f>IF(I17="Subcontractor",0,AVERAGE('Base Period'!O16,'Option Period 1'!O16,'Option Period 2'!O16,'Option Period 3 '!O16,'Option Period 4'!O16))</f>
        <v>0</v>
      </c>
      <c r="N17" s="374">
        <f>IF(I17="Subcontractor",AVERAGE('Base Period'!P16,'Option Period 1'!P16,'Option Period 2'!P16,'Option Period 3 '!P16,'Option Period 4'!P16),0)</f>
        <v>0</v>
      </c>
    </row>
    <row r="18" spans="1:14" s="89" customFormat="1" ht="15.9" customHeight="1" thickBot="1" x14ac:dyDescent="0.3">
      <c r="A18" s="315" t="str">
        <f>'CLINs &amp; Ceiling Rates'!B19</f>
        <v>Int II Business/Financial/Management Analyst</v>
      </c>
      <c r="B18" s="315" t="str">
        <f>'CLINs &amp; Ceiling Rates'!C19</f>
        <v>Int II Business/Financial/Management Analyst</v>
      </c>
      <c r="C18" s="316" t="str">
        <f>IF('CLINs &amp; Ceiling Rates'!$C$223=0,'CLINs &amp; Ceiling Rates'!G19,CONCATENATE("XX",RIGHT('CLINs &amp; Ceiling Rates'!G19,6)))</f>
        <v>XX02057C</v>
      </c>
      <c r="D18" s="317">
        <f>'Labor Loading Matrix'!D18</f>
        <v>9600</v>
      </c>
      <c r="E18" s="318">
        <f>SUM('Base Period:Option Period 4'!H17)</f>
        <v>0</v>
      </c>
      <c r="F18" s="318">
        <f>SUM('Base Period:Option Period 4'!K17)</f>
        <v>0</v>
      </c>
      <c r="G18" s="318">
        <f t="shared" si="0"/>
        <v>0</v>
      </c>
      <c r="H18" s="319">
        <f t="shared" si="1"/>
        <v>0</v>
      </c>
      <c r="I18" s="320" t="str">
        <f>'Base Period'!D17</f>
        <v/>
      </c>
      <c r="K18" s="373">
        <f>IF(I18="Subcontractor",0,AVERAGE('Base Period'!M17,'Option Period 1'!M17,'Option Period 2'!M17,'Option Period 3 '!M17,'Option Period 4'!M17))</f>
        <v>8.8888888888888892E-2</v>
      </c>
      <c r="L18" s="374">
        <f>IF(I18="Subcontractor",AVERAGE('Base Period'!N17,'Option Period 1'!N17,'Option Period 2'!N17,'Option Period 3 '!N17,'Option Period 4'!N17),0)</f>
        <v>0</v>
      </c>
      <c r="M18" s="373">
        <f>IF(I18="Subcontractor",0,AVERAGE('Base Period'!O17,'Option Period 1'!O17,'Option Period 2'!O17,'Option Period 3 '!O17,'Option Period 4'!O17))</f>
        <v>0</v>
      </c>
      <c r="N18" s="374">
        <f>IF(I18="Subcontractor",AVERAGE('Base Period'!P17,'Option Period 1'!P17,'Option Period 2'!P17,'Option Period 3 '!P17,'Option Period 4'!P17),0)</f>
        <v>0</v>
      </c>
    </row>
    <row r="19" spans="1:14" s="89" customFormat="1" ht="15.9" hidden="1" customHeight="1" x14ac:dyDescent="0.25">
      <c r="A19" s="315">
        <f>'CLINs &amp; Ceiling Rates'!B20</f>
        <v>0</v>
      </c>
      <c r="B19" s="315">
        <f>'CLINs &amp; Ceiling Rates'!C20</f>
        <v>0</v>
      </c>
      <c r="C19" s="316" t="str">
        <f>IF('CLINs &amp; Ceiling Rates'!$C$223=0,'CLINs &amp; Ceiling Rates'!G20,CONCATENATE("XX",RIGHT('CLINs &amp; Ceiling Rates'!G20,6)))</f>
        <v>XX</v>
      </c>
      <c r="D19" s="317">
        <f>'Labor Loading Matrix'!D19</f>
        <v>0</v>
      </c>
      <c r="E19" s="318">
        <f>SUM('Base Period:Option Period 4'!H18)</f>
        <v>0</v>
      </c>
      <c r="F19" s="318">
        <f>SUM('Base Period:Option Period 4'!K18)</f>
        <v>0</v>
      </c>
      <c r="G19" s="318">
        <f t="shared" si="0"/>
        <v>0</v>
      </c>
      <c r="H19" s="319">
        <f t="shared" si="1"/>
        <v>0</v>
      </c>
      <c r="I19" s="320" t="str">
        <f>'Base Period'!D18</f>
        <v/>
      </c>
      <c r="K19" s="373">
        <f>IF(I19="Subcontractor",0,AVERAGE('Base Period'!M18,'Option Period 1'!M18,'Option Period 2'!M18,'Option Period 3 '!M18,'Option Period 4'!M18))</f>
        <v>0</v>
      </c>
      <c r="L19" s="374">
        <f>IF(I19="Subcontractor",AVERAGE('Base Period'!N18,'Option Period 1'!N18,'Option Period 2'!N18,'Option Period 3 '!N18,'Option Period 4'!N18),0)</f>
        <v>0</v>
      </c>
      <c r="M19" s="373">
        <f>IF(I19="Subcontractor",0,AVERAGE('Base Period'!O18,'Option Period 1'!O18,'Option Period 2'!O18,'Option Period 3 '!O18,'Option Period 4'!O18))</f>
        <v>0</v>
      </c>
      <c r="N19" s="374">
        <f>IF(I19="Subcontractor",AVERAGE('Base Period'!P18,'Option Period 1'!P18,'Option Period 2'!P18,'Option Period 3 '!P18,'Option Period 4'!P18),0)</f>
        <v>0</v>
      </c>
    </row>
    <row r="20" spans="1:14" s="89" customFormat="1" ht="15.9" hidden="1" customHeight="1" x14ac:dyDescent="0.25">
      <c r="A20" s="315">
        <f>'CLINs &amp; Ceiling Rates'!B21</f>
        <v>0</v>
      </c>
      <c r="B20" s="315">
        <f>'CLINs &amp; Ceiling Rates'!C21</f>
        <v>0</v>
      </c>
      <c r="C20" s="316" t="str">
        <f>IF('CLINs &amp; Ceiling Rates'!$C$223=0,'CLINs &amp; Ceiling Rates'!G21,CONCATENATE("XX",RIGHT('CLINs &amp; Ceiling Rates'!G21,6)))</f>
        <v>XX</v>
      </c>
      <c r="D20" s="317">
        <f>'Labor Loading Matrix'!D20</f>
        <v>0</v>
      </c>
      <c r="E20" s="318">
        <f>SUM('Base Period:Option Period 4'!H19)</f>
        <v>0</v>
      </c>
      <c r="F20" s="318">
        <f>SUM('Base Period:Option Period 4'!K19)</f>
        <v>0</v>
      </c>
      <c r="G20" s="318">
        <f t="shared" si="0"/>
        <v>0</v>
      </c>
      <c r="H20" s="319">
        <f t="shared" si="1"/>
        <v>0</v>
      </c>
      <c r="I20" s="320" t="str">
        <f>'Base Period'!D19</f>
        <v/>
      </c>
      <c r="K20" s="373">
        <f>IF(I20="Subcontractor",0,AVERAGE('Base Period'!M19,'Option Period 1'!M19,'Option Period 2'!M19,'Option Period 3 '!M19,'Option Period 4'!M19))</f>
        <v>0</v>
      </c>
      <c r="L20" s="374">
        <f>IF(I20="Subcontractor",AVERAGE('Base Period'!N19,'Option Period 1'!N19,'Option Period 2'!N19,'Option Period 3 '!N19,'Option Period 4'!N19),0)</f>
        <v>0</v>
      </c>
      <c r="M20" s="373">
        <f>IF(I20="Subcontractor",0,AVERAGE('Base Period'!O19,'Option Period 1'!O19,'Option Period 2'!O19,'Option Period 3 '!O19,'Option Period 4'!O19))</f>
        <v>0</v>
      </c>
      <c r="N20" s="374">
        <f>IF(I20="Subcontractor",AVERAGE('Base Period'!P19,'Option Period 1'!P19,'Option Period 2'!P19,'Option Period 3 '!P19,'Option Period 4'!P19),0)</f>
        <v>0</v>
      </c>
    </row>
    <row r="21" spans="1:14" s="89" customFormat="1" ht="15.9" hidden="1" customHeight="1" x14ac:dyDescent="0.25">
      <c r="A21" s="315">
        <f>'CLINs &amp; Ceiling Rates'!B22</f>
        <v>0</v>
      </c>
      <c r="B21" s="315">
        <f>'CLINs &amp; Ceiling Rates'!C22</f>
        <v>0</v>
      </c>
      <c r="C21" s="316" t="str">
        <f>IF('CLINs &amp; Ceiling Rates'!$C$223=0,'CLINs &amp; Ceiling Rates'!G22,CONCATENATE("XX",RIGHT('CLINs &amp; Ceiling Rates'!G22,6)))</f>
        <v>XX</v>
      </c>
      <c r="D21" s="317">
        <f>'Labor Loading Matrix'!D21</f>
        <v>0</v>
      </c>
      <c r="E21" s="318">
        <f>SUM('Base Period:Option Period 4'!H20)</f>
        <v>0</v>
      </c>
      <c r="F21" s="318">
        <f>SUM('Base Period:Option Period 4'!K20)</f>
        <v>0</v>
      </c>
      <c r="G21" s="318">
        <f t="shared" si="0"/>
        <v>0</v>
      </c>
      <c r="H21" s="319">
        <f t="shared" si="1"/>
        <v>0</v>
      </c>
      <c r="I21" s="320" t="str">
        <f>'Base Period'!D20</f>
        <v/>
      </c>
      <c r="K21" s="373">
        <f>IF(I21="Subcontractor",0,AVERAGE('Base Period'!M20,'Option Period 1'!M20,'Option Period 2'!M20,'Option Period 3 '!M20,'Option Period 4'!M20))</f>
        <v>0</v>
      </c>
      <c r="L21" s="374">
        <f>IF(I21="Subcontractor",AVERAGE('Base Period'!N20,'Option Period 1'!N20,'Option Period 2'!N20,'Option Period 3 '!N20,'Option Period 4'!N20),0)</f>
        <v>0</v>
      </c>
      <c r="M21" s="373">
        <f>IF(I21="Subcontractor",0,AVERAGE('Base Period'!O20,'Option Period 1'!O20,'Option Period 2'!O20,'Option Period 3 '!O20,'Option Period 4'!O20))</f>
        <v>0</v>
      </c>
      <c r="N21" s="374">
        <f>IF(I21="Subcontractor",AVERAGE('Base Period'!P20,'Option Period 1'!P20,'Option Period 2'!P20,'Option Period 3 '!P20,'Option Period 4'!P20),0)</f>
        <v>0</v>
      </c>
    </row>
    <row r="22" spans="1:14" s="89" customFormat="1" ht="15.9" hidden="1" customHeight="1" x14ac:dyDescent="0.25">
      <c r="A22" s="315">
        <f>'CLINs &amp; Ceiling Rates'!B23</f>
        <v>0</v>
      </c>
      <c r="B22" s="315">
        <f>'CLINs &amp; Ceiling Rates'!C23</f>
        <v>0</v>
      </c>
      <c r="C22" s="316" t="str">
        <f>IF('CLINs &amp; Ceiling Rates'!$C$223=0,'CLINs &amp; Ceiling Rates'!G23,CONCATENATE("XX",RIGHT('CLINs &amp; Ceiling Rates'!G23,6)))</f>
        <v>XX</v>
      </c>
      <c r="D22" s="317">
        <f>'Labor Loading Matrix'!D22</f>
        <v>0</v>
      </c>
      <c r="E22" s="318">
        <f>SUM('Base Period:Option Period 4'!H21)</f>
        <v>0</v>
      </c>
      <c r="F22" s="318">
        <f>SUM('Base Period:Option Period 4'!K21)</f>
        <v>0</v>
      </c>
      <c r="G22" s="318">
        <f t="shared" si="0"/>
        <v>0</v>
      </c>
      <c r="H22" s="319">
        <f t="shared" si="1"/>
        <v>0</v>
      </c>
      <c r="I22" s="320" t="str">
        <f>'Base Period'!D21</f>
        <v/>
      </c>
      <c r="K22" s="373">
        <f>IF(I22="Subcontractor",0,AVERAGE('Base Period'!M21,'Option Period 1'!M21,'Option Period 2'!M21,'Option Period 3 '!M21,'Option Period 4'!M21))</f>
        <v>0</v>
      </c>
      <c r="L22" s="374">
        <f>IF(I22="Subcontractor",AVERAGE('Base Period'!N21,'Option Period 1'!N21,'Option Period 2'!N21,'Option Period 3 '!N21,'Option Period 4'!N21),0)</f>
        <v>0</v>
      </c>
      <c r="M22" s="373">
        <f>IF(I22="Subcontractor",0,AVERAGE('Base Period'!O21,'Option Period 1'!O21,'Option Period 2'!O21,'Option Period 3 '!O21,'Option Period 4'!O21))</f>
        <v>0</v>
      </c>
      <c r="N22" s="374">
        <f>IF(I22="Subcontractor",AVERAGE('Base Period'!P21,'Option Period 1'!P21,'Option Period 2'!P21,'Option Period 3 '!P21,'Option Period 4'!P21),0)</f>
        <v>0</v>
      </c>
    </row>
    <row r="23" spans="1:14" s="89" customFormat="1" ht="15.9" hidden="1" customHeight="1" x14ac:dyDescent="0.25">
      <c r="A23" s="315">
        <f>'CLINs &amp; Ceiling Rates'!B24</f>
        <v>0</v>
      </c>
      <c r="B23" s="315">
        <f>'CLINs &amp; Ceiling Rates'!C24</f>
        <v>0</v>
      </c>
      <c r="C23" s="316" t="str">
        <f>IF('CLINs &amp; Ceiling Rates'!$C$223=0,'CLINs &amp; Ceiling Rates'!G24,CONCATENATE("XX",RIGHT('CLINs &amp; Ceiling Rates'!G24,6)))</f>
        <v>XX</v>
      </c>
      <c r="D23" s="317">
        <f>'Labor Loading Matrix'!D23</f>
        <v>0</v>
      </c>
      <c r="E23" s="318">
        <f>SUM('Base Period:Option Period 4'!H22)</f>
        <v>0</v>
      </c>
      <c r="F23" s="318">
        <f>SUM('Base Period:Option Period 4'!K22)</f>
        <v>0</v>
      </c>
      <c r="G23" s="318">
        <f t="shared" si="0"/>
        <v>0</v>
      </c>
      <c r="H23" s="319">
        <f t="shared" si="1"/>
        <v>0</v>
      </c>
      <c r="I23" s="320" t="str">
        <f>'Base Period'!D22</f>
        <v/>
      </c>
      <c r="K23" s="373">
        <f>IF(I23="Subcontractor",0,AVERAGE('Base Period'!M22,'Option Period 1'!M22,'Option Period 2'!M22,'Option Period 3 '!M22,'Option Period 4'!M22))</f>
        <v>0</v>
      </c>
      <c r="L23" s="374">
        <f>IF(I23="Subcontractor",AVERAGE('Base Period'!N22,'Option Period 1'!N22,'Option Period 2'!N22,'Option Period 3 '!N22,'Option Period 4'!N22),0)</f>
        <v>0</v>
      </c>
      <c r="M23" s="373">
        <f>IF(I23="Subcontractor",0,AVERAGE('Base Period'!O22,'Option Period 1'!O22,'Option Period 2'!O22,'Option Period 3 '!O22,'Option Period 4'!O22))</f>
        <v>0</v>
      </c>
      <c r="N23" s="374">
        <f>IF(I23="Subcontractor",AVERAGE('Base Period'!P22,'Option Period 1'!P22,'Option Period 2'!P22,'Option Period 3 '!P22,'Option Period 4'!P22),0)</f>
        <v>0</v>
      </c>
    </row>
    <row r="24" spans="1:14" s="89" customFormat="1" ht="15.9" hidden="1" customHeight="1" x14ac:dyDescent="0.25">
      <c r="A24" s="315">
        <f>'CLINs &amp; Ceiling Rates'!B25</f>
        <v>0</v>
      </c>
      <c r="B24" s="315">
        <f>'CLINs &amp; Ceiling Rates'!C25</f>
        <v>0</v>
      </c>
      <c r="C24" s="316" t="str">
        <f>IF('CLINs &amp; Ceiling Rates'!$C$223=0,'CLINs &amp; Ceiling Rates'!G25,CONCATENATE("XX",RIGHT('CLINs &amp; Ceiling Rates'!G25,6)))</f>
        <v>XX</v>
      </c>
      <c r="D24" s="317">
        <f>'Labor Loading Matrix'!D24</f>
        <v>0</v>
      </c>
      <c r="E24" s="318">
        <f>SUM('Base Period:Option Period 4'!H23)</f>
        <v>0</v>
      </c>
      <c r="F24" s="318">
        <f>SUM('Base Period:Option Period 4'!K23)</f>
        <v>0</v>
      </c>
      <c r="G24" s="318">
        <f t="shared" si="0"/>
        <v>0</v>
      </c>
      <c r="H24" s="319">
        <f t="shared" si="1"/>
        <v>0</v>
      </c>
      <c r="I24" s="320" t="str">
        <f>'Base Period'!D23</f>
        <v/>
      </c>
      <c r="K24" s="373">
        <f>IF(I24="Subcontractor",0,AVERAGE('Base Period'!M23,'Option Period 1'!M23,'Option Period 2'!M23,'Option Period 3 '!M23,'Option Period 4'!M23))</f>
        <v>0</v>
      </c>
      <c r="L24" s="374">
        <f>IF(I24="Subcontractor",AVERAGE('Base Period'!N23,'Option Period 1'!N23,'Option Period 2'!N23,'Option Period 3 '!N23,'Option Period 4'!N23),0)</f>
        <v>0</v>
      </c>
      <c r="M24" s="373">
        <f>IF(I24="Subcontractor",0,AVERAGE('Base Period'!O23,'Option Period 1'!O23,'Option Period 2'!O23,'Option Period 3 '!O23,'Option Period 4'!O23))</f>
        <v>0</v>
      </c>
      <c r="N24" s="374">
        <f>IF(I24="Subcontractor",AVERAGE('Base Period'!P23,'Option Period 1'!P23,'Option Period 2'!P23,'Option Period 3 '!P23,'Option Period 4'!P23),0)</f>
        <v>0</v>
      </c>
    </row>
    <row r="25" spans="1:14" s="89" customFormat="1" ht="15.9" hidden="1" customHeight="1" x14ac:dyDescent="0.25">
      <c r="A25" s="315">
        <f>'CLINs &amp; Ceiling Rates'!B26</f>
        <v>0</v>
      </c>
      <c r="B25" s="315">
        <f>'CLINs &amp; Ceiling Rates'!C26</f>
        <v>0</v>
      </c>
      <c r="C25" s="316" t="str">
        <f>IF('CLINs &amp; Ceiling Rates'!$C$223=0,'CLINs &amp; Ceiling Rates'!G26,CONCATENATE("XX",RIGHT('CLINs &amp; Ceiling Rates'!G26,6)))</f>
        <v>XX</v>
      </c>
      <c r="D25" s="317">
        <f>'Labor Loading Matrix'!D25</f>
        <v>0</v>
      </c>
      <c r="E25" s="318">
        <f>SUM('Base Period:Option Period 4'!H24)</f>
        <v>0</v>
      </c>
      <c r="F25" s="318">
        <f>SUM('Base Period:Option Period 4'!K24)</f>
        <v>0</v>
      </c>
      <c r="G25" s="318">
        <f t="shared" si="0"/>
        <v>0</v>
      </c>
      <c r="H25" s="319">
        <f t="shared" si="1"/>
        <v>0</v>
      </c>
      <c r="I25" s="320" t="str">
        <f>'Base Period'!D24</f>
        <v/>
      </c>
      <c r="K25" s="373">
        <f>IF(I25="Subcontractor",0,AVERAGE('Base Period'!M24,'Option Period 1'!M24,'Option Period 2'!M24,'Option Period 3 '!M24,'Option Period 4'!M24))</f>
        <v>0</v>
      </c>
      <c r="L25" s="374">
        <f>IF(I25="Subcontractor",AVERAGE('Base Period'!N24,'Option Period 1'!N24,'Option Period 2'!N24,'Option Period 3 '!N24,'Option Period 4'!N24),0)</f>
        <v>0</v>
      </c>
      <c r="M25" s="373">
        <f>IF(I25="Subcontractor",0,AVERAGE('Base Period'!O24,'Option Period 1'!O24,'Option Period 2'!O24,'Option Period 3 '!O24,'Option Period 4'!O24))</f>
        <v>0</v>
      </c>
      <c r="N25" s="374">
        <f>IF(I25="Subcontractor",AVERAGE('Base Period'!P24,'Option Period 1'!P24,'Option Period 2'!P24,'Option Period 3 '!P24,'Option Period 4'!P24),0)</f>
        <v>0</v>
      </c>
    </row>
    <row r="26" spans="1:14" s="89" customFormat="1" ht="15.9" hidden="1" customHeight="1" x14ac:dyDescent="0.25">
      <c r="A26" s="315">
        <f>'CLINs &amp; Ceiling Rates'!B27</f>
        <v>0</v>
      </c>
      <c r="B26" s="315">
        <f>'CLINs &amp; Ceiling Rates'!C27</f>
        <v>0</v>
      </c>
      <c r="C26" s="316" t="str">
        <f>IF('CLINs &amp; Ceiling Rates'!$C$223=0,'CLINs &amp; Ceiling Rates'!G27,CONCATENATE("XX",RIGHT('CLINs &amp; Ceiling Rates'!G27,6)))</f>
        <v>XX</v>
      </c>
      <c r="D26" s="317">
        <f>'Labor Loading Matrix'!D26</f>
        <v>0</v>
      </c>
      <c r="E26" s="318">
        <f>SUM('Base Period:Option Period 4'!H25)</f>
        <v>0</v>
      </c>
      <c r="F26" s="318">
        <f>SUM('Base Period:Option Period 4'!K25)</f>
        <v>0</v>
      </c>
      <c r="G26" s="318">
        <f t="shared" si="0"/>
        <v>0</v>
      </c>
      <c r="H26" s="319">
        <f t="shared" si="1"/>
        <v>0</v>
      </c>
      <c r="I26" s="320" t="str">
        <f>'Base Period'!D25</f>
        <v/>
      </c>
      <c r="K26" s="373">
        <f>IF(I26="Subcontractor",0,AVERAGE('Base Period'!M25,'Option Period 1'!M25,'Option Period 2'!M25,'Option Period 3 '!M25,'Option Period 4'!M25))</f>
        <v>0</v>
      </c>
      <c r="L26" s="374">
        <f>IF(I26="Subcontractor",AVERAGE('Base Period'!N25,'Option Period 1'!N25,'Option Period 2'!N25,'Option Period 3 '!N25,'Option Period 4'!N25),0)</f>
        <v>0</v>
      </c>
      <c r="M26" s="373">
        <f>IF(I26="Subcontractor",0,AVERAGE('Base Period'!O25,'Option Period 1'!O25,'Option Period 2'!O25,'Option Period 3 '!O25,'Option Period 4'!O25))</f>
        <v>0</v>
      </c>
      <c r="N26" s="374">
        <f>IF(I26="Subcontractor",AVERAGE('Base Period'!P25,'Option Period 1'!P25,'Option Period 2'!P25,'Option Period 3 '!P25,'Option Period 4'!P25),0)</f>
        <v>0</v>
      </c>
    </row>
    <row r="27" spans="1:14" s="89" customFormat="1" ht="15.9" hidden="1" customHeight="1" x14ac:dyDescent="0.25">
      <c r="A27" s="315">
        <f>'CLINs &amp; Ceiling Rates'!B28</f>
        <v>0</v>
      </c>
      <c r="B27" s="315">
        <f>'CLINs &amp; Ceiling Rates'!C28</f>
        <v>0</v>
      </c>
      <c r="C27" s="316" t="str">
        <f>IF('CLINs &amp; Ceiling Rates'!$C$223=0,'CLINs &amp; Ceiling Rates'!G28,CONCATENATE("XX",RIGHT('CLINs &amp; Ceiling Rates'!G28,6)))</f>
        <v>XX</v>
      </c>
      <c r="D27" s="317">
        <f>'Labor Loading Matrix'!D27</f>
        <v>0</v>
      </c>
      <c r="E27" s="318">
        <f>SUM('Base Period:Option Period 4'!H26)</f>
        <v>0</v>
      </c>
      <c r="F27" s="318">
        <f>SUM('Base Period:Option Period 4'!K26)</f>
        <v>0</v>
      </c>
      <c r="G27" s="318">
        <f t="shared" si="0"/>
        <v>0</v>
      </c>
      <c r="H27" s="319">
        <f t="shared" si="1"/>
        <v>0</v>
      </c>
      <c r="I27" s="320" t="str">
        <f>'Base Period'!D26</f>
        <v/>
      </c>
      <c r="K27" s="373">
        <f>IF(I27="Subcontractor",0,AVERAGE('Base Period'!M26,'Option Period 1'!M26,'Option Period 2'!M26,'Option Period 3 '!M26,'Option Period 4'!M26))</f>
        <v>0</v>
      </c>
      <c r="L27" s="374">
        <f>IF(I27="Subcontractor",AVERAGE('Base Period'!N26,'Option Period 1'!N26,'Option Period 2'!N26,'Option Period 3 '!N26,'Option Period 4'!N26),0)</f>
        <v>0</v>
      </c>
      <c r="M27" s="373">
        <f>IF(I27="Subcontractor",0,AVERAGE('Base Period'!O26,'Option Period 1'!O26,'Option Period 2'!O26,'Option Period 3 '!O26,'Option Period 4'!O26))</f>
        <v>0</v>
      </c>
      <c r="N27" s="374">
        <f>IF(I27="Subcontractor",AVERAGE('Base Period'!P26,'Option Period 1'!P26,'Option Period 2'!P26,'Option Period 3 '!P26,'Option Period 4'!P26),0)</f>
        <v>0</v>
      </c>
    </row>
    <row r="28" spans="1:14" s="89" customFormat="1" ht="15.9" hidden="1" customHeight="1" x14ac:dyDescent="0.25">
      <c r="A28" s="315">
        <f>'CLINs &amp; Ceiling Rates'!B29</f>
        <v>0</v>
      </c>
      <c r="B28" s="315">
        <f>'CLINs &amp; Ceiling Rates'!C29</f>
        <v>0</v>
      </c>
      <c r="C28" s="316" t="str">
        <f>IF('CLINs &amp; Ceiling Rates'!$C$223=0,'CLINs &amp; Ceiling Rates'!G29,CONCATENATE("XX",RIGHT('CLINs &amp; Ceiling Rates'!G29,6)))</f>
        <v>XX</v>
      </c>
      <c r="D28" s="317">
        <f>'Labor Loading Matrix'!D28</f>
        <v>0</v>
      </c>
      <c r="E28" s="318">
        <f>SUM('Base Period:Option Period 4'!H27)</f>
        <v>0</v>
      </c>
      <c r="F28" s="318">
        <f>SUM('Base Period:Option Period 4'!K27)</f>
        <v>0</v>
      </c>
      <c r="G28" s="318">
        <f t="shared" si="0"/>
        <v>0</v>
      </c>
      <c r="H28" s="319">
        <f t="shared" si="1"/>
        <v>0</v>
      </c>
      <c r="I28" s="320" t="str">
        <f>'Base Period'!D27</f>
        <v/>
      </c>
      <c r="K28" s="373">
        <f>IF(I28="Subcontractor",0,AVERAGE('Base Period'!M27,'Option Period 1'!M27,'Option Period 2'!M27,'Option Period 3 '!M27,'Option Period 4'!M27))</f>
        <v>0</v>
      </c>
      <c r="L28" s="374">
        <f>IF(I28="Subcontractor",AVERAGE('Base Period'!N27,'Option Period 1'!N27,'Option Period 2'!N27,'Option Period 3 '!N27,'Option Period 4'!N27),0)</f>
        <v>0</v>
      </c>
      <c r="M28" s="373">
        <f>IF(I28="Subcontractor",0,AVERAGE('Base Period'!O27,'Option Period 1'!O27,'Option Period 2'!O27,'Option Period 3 '!O27,'Option Period 4'!O27))</f>
        <v>0</v>
      </c>
      <c r="N28" s="374">
        <f>IF(I28="Subcontractor",AVERAGE('Base Period'!P27,'Option Period 1'!P27,'Option Period 2'!P27,'Option Period 3 '!P27,'Option Period 4'!P27),0)</f>
        <v>0</v>
      </c>
    </row>
    <row r="29" spans="1:14" s="89" customFormat="1" ht="15.9" hidden="1" customHeight="1" x14ac:dyDescent="0.25">
      <c r="A29" s="315">
        <f>'CLINs &amp; Ceiling Rates'!B30</f>
        <v>0</v>
      </c>
      <c r="B29" s="315">
        <f>'CLINs &amp; Ceiling Rates'!C30</f>
        <v>0</v>
      </c>
      <c r="C29" s="316" t="str">
        <f>IF('CLINs &amp; Ceiling Rates'!$C$223=0,'CLINs &amp; Ceiling Rates'!G30,CONCATENATE("XX",RIGHT('CLINs &amp; Ceiling Rates'!G30,6)))</f>
        <v>XX</v>
      </c>
      <c r="D29" s="317">
        <f>'Labor Loading Matrix'!D29</f>
        <v>0</v>
      </c>
      <c r="E29" s="318">
        <f>SUM('Base Period:Option Period 4'!H28)</f>
        <v>0</v>
      </c>
      <c r="F29" s="318">
        <f>SUM('Base Period:Option Period 4'!K28)</f>
        <v>0</v>
      </c>
      <c r="G29" s="318">
        <f t="shared" si="0"/>
        <v>0</v>
      </c>
      <c r="H29" s="319">
        <f t="shared" si="1"/>
        <v>0</v>
      </c>
      <c r="I29" s="320" t="str">
        <f>'Base Period'!D28</f>
        <v/>
      </c>
      <c r="K29" s="373">
        <f>IF(I29="Subcontractor",0,AVERAGE('Base Period'!M28,'Option Period 1'!M28,'Option Period 2'!M28,'Option Period 3 '!M28,'Option Period 4'!M28))</f>
        <v>0</v>
      </c>
      <c r="L29" s="374">
        <f>IF(I29="Subcontractor",AVERAGE('Base Period'!N28,'Option Period 1'!N28,'Option Period 2'!N28,'Option Period 3 '!N28,'Option Period 4'!N28),0)</f>
        <v>0</v>
      </c>
      <c r="M29" s="373">
        <f>IF(I29="Subcontractor",0,AVERAGE('Base Period'!O28,'Option Period 1'!O28,'Option Period 2'!O28,'Option Period 3 '!O28,'Option Period 4'!O28))</f>
        <v>0</v>
      </c>
      <c r="N29" s="374">
        <f>IF(I29="Subcontractor",AVERAGE('Base Period'!P28,'Option Period 1'!P28,'Option Period 2'!P28,'Option Period 3 '!P28,'Option Period 4'!P28),0)</f>
        <v>0</v>
      </c>
    </row>
    <row r="30" spans="1:14" s="89" customFormat="1" ht="15.9" hidden="1" customHeight="1" x14ac:dyDescent="0.25">
      <c r="A30" s="315">
        <f>'CLINs &amp; Ceiling Rates'!B31</f>
        <v>0</v>
      </c>
      <c r="B30" s="315">
        <f>'CLINs &amp; Ceiling Rates'!C31</f>
        <v>0</v>
      </c>
      <c r="C30" s="316" t="str">
        <f>IF('CLINs &amp; Ceiling Rates'!$C$223=0,'CLINs &amp; Ceiling Rates'!G31,CONCATENATE("XX",RIGHT('CLINs &amp; Ceiling Rates'!G31,6)))</f>
        <v>XX</v>
      </c>
      <c r="D30" s="317">
        <f>'Labor Loading Matrix'!D30</f>
        <v>0</v>
      </c>
      <c r="E30" s="318">
        <f>SUM('Base Period:Option Period 4'!H29)</f>
        <v>0</v>
      </c>
      <c r="F30" s="318">
        <f>SUM('Base Period:Option Period 4'!K29)</f>
        <v>0</v>
      </c>
      <c r="G30" s="318">
        <f t="shared" si="0"/>
        <v>0</v>
      </c>
      <c r="H30" s="319">
        <f t="shared" si="1"/>
        <v>0</v>
      </c>
      <c r="I30" s="320" t="str">
        <f>'Base Period'!D29</f>
        <v/>
      </c>
      <c r="K30" s="373">
        <f>IF(I30="Subcontractor",0,AVERAGE('Base Period'!M29,'Option Period 1'!M29,'Option Period 2'!M29,'Option Period 3 '!M29,'Option Period 4'!M29))</f>
        <v>0</v>
      </c>
      <c r="L30" s="374">
        <f>IF(I30="Subcontractor",AVERAGE('Base Period'!N29,'Option Period 1'!N29,'Option Period 2'!N29,'Option Period 3 '!N29,'Option Period 4'!N29),0)</f>
        <v>0</v>
      </c>
      <c r="M30" s="373">
        <f>IF(I30="Subcontractor",0,AVERAGE('Base Period'!O29,'Option Period 1'!O29,'Option Period 2'!O29,'Option Period 3 '!O29,'Option Period 4'!O29))</f>
        <v>0</v>
      </c>
      <c r="N30" s="374">
        <f>IF(I30="Subcontractor",AVERAGE('Base Period'!P29,'Option Period 1'!P29,'Option Period 2'!P29,'Option Period 3 '!P29,'Option Period 4'!P29),0)</f>
        <v>0</v>
      </c>
    </row>
    <row r="31" spans="1:14" s="89" customFormat="1" ht="15.9" hidden="1" customHeight="1" x14ac:dyDescent="0.25">
      <c r="A31" s="315">
        <f>'CLINs &amp; Ceiling Rates'!B32</f>
        <v>0</v>
      </c>
      <c r="B31" s="315">
        <f>'CLINs &amp; Ceiling Rates'!C32</f>
        <v>0</v>
      </c>
      <c r="C31" s="316" t="str">
        <f>IF('CLINs &amp; Ceiling Rates'!$C$223=0,'CLINs &amp; Ceiling Rates'!G32,CONCATENATE("XX",RIGHT('CLINs &amp; Ceiling Rates'!G32,6)))</f>
        <v>XX</v>
      </c>
      <c r="D31" s="317">
        <f>'Labor Loading Matrix'!D31</f>
        <v>0</v>
      </c>
      <c r="E31" s="318">
        <f>SUM('Base Period:Option Period 4'!H30)</f>
        <v>0</v>
      </c>
      <c r="F31" s="318">
        <f>SUM('Base Period:Option Period 4'!K30)</f>
        <v>0</v>
      </c>
      <c r="G31" s="318">
        <f t="shared" si="0"/>
        <v>0</v>
      </c>
      <c r="H31" s="319">
        <f t="shared" si="1"/>
        <v>0</v>
      </c>
      <c r="I31" s="320" t="str">
        <f>'Base Period'!D30</f>
        <v/>
      </c>
      <c r="K31" s="373">
        <f>IF(I31="Subcontractor",0,AVERAGE('Base Period'!M30,'Option Period 1'!M30,'Option Period 2'!M30,'Option Period 3 '!M30,'Option Period 4'!M30))</f>
        <v>0</v>
      </c>
      <c r="L31" s="374">
        <f>IF(I31="Subcontractor",AVERAGE('Base Period'!N30,'Option Period 1'!N30,'Option Period 2'!N30,'Option Period 3 '!N30,'Option Period 4'!N30),0)</f>
        <v>0</v>
      </c>
      <c r="M31" s="373">
        <f>IF(I31="Subcontractor",0,AVERAGE('Base Period'!O30,'Option Period 1'!O30,'Option Period 2'!O30,'Option Period 3 '!O30,'Option Period 4'!O30))</f>
        <v>0</v>
      </c>
      <c r="N31" s="374">
        <f>IF(I31="Subcontractor",AVERAGE('Base Period'!P30,'Option Period 1'!P30,'Option Period 2'!P30,'Option Period 3 '!P30,'Option Period 4'!P30),0)</f>
        <v>0</v>
      </c>
    </row>
    <row r="32" spans="1:14" s="89" customFormat="1" ht="15.9" hidden="1" customHeight="1" x14ac:dyDescent="0.25">
      <c r="A32" s="315">
        <f>'CLINs &amp; Ceiling Rates'!B33</f>
        <v>0</v>
      </c>
      <c r="B32" s="315">
        <f>'CLINs &amp; Ceiling Rates'!C33</f>
        <v>0</v>
      </c>
      <c r="C32" s="316" t="str">
        <f>IF('CLINs &amp; Ceiling Rates'!$C$223=0,'CLINs &amp; Ceiling Rates'!G33,CONCATENATE("XX",RIGHT('CLINs &amp; Ceiling Rates'!G33,6)))</f>
        <v>XX</v>
      </c>
      <c r="D32" s="317">
        <f>'Labor Loading Matrix'!D32</f>
        <v>0</v>
      </c>
      <c r="E32" s="318">
        <f>SUM('Base Period:Option Period 4'!H31)</f>
        <v>0</v>
      </c>
      <c r="F32" s="318">
        <f>SUM('Base Period:Option Period 4'!K31)</f>
        <v>0</v>
      </c>
      <c r="G32" s="318">
        <f t="shared" si="0"/>
        <v>0</v>
      </c>
      <c r="H32" s="319">
        <f t="shared" si="1"/>
        <v>0</v>
      </c>
      <c r="I32" s="320" t="str">
        <f>'Base Period'!D31</f>
        <v/>
      </c>
      <c r="K32" s="373">
        <f>IF(I32="Subcontractor",0,AVERAGE('Base Period'!M31,'Option Period 1'!M31,'Option Period 2'!M31,'Option Period 3 '!M31,'Option Period 4'!M31))</f>
        <v>0</v>
      </c>
      <c r="L32" s="374">
        <f>IF(I32="Subcontractor",AVERAGE('Base Period'!N31,'Option Period 1'!N31,'Option Period 2'!N31,'Option Period 3 '!N31,'Option Period 4'!N31),0)</f>
        <v>0</v>
      </c>
      <c r="M32" s="373">
        <f>IF(I32="Subcontractor",0,AVERAGE('Base Period'!O31,'Option Period 1'!O31,'Option Period 2'!O31,'Option Period 3 '!O31,'Option Period 4'!O31))</f>
        <v>0</v>
      </c>
      <c r="N32" s="374">
        <f>IF(I32="Subcontractor",AVERAGE('Base Period'!P31,'Option Period 1'!P31,'Option Period 2'!P31,'Option Period 3 '!P31,'Option Period 4'!P31),0)</f>
        <v>0</v>
      </c>
    </row>
    <row r="33" spans="1:14" s="89" customFormat="1" ht="15.9" hidden="1" customHeight="1" x14ac:dyDescent="0.25">
      <c r="A33" s="315">
        <f>'CLINs &amp; Ceiling Rates'!B34</f>
        <v>0</v>
      </c>
      <c r="B33" s="315">
        <f>'CLINs &amp; Ceiling Rates'!C34</f>
        <v>0</v>
      </c>
      <c r="C33" s="316" t="str">
        <f>IF('CLINs &amp; Ceiling Rates'!$C$223=0,'CLINs &amp; Ceiling Rates'!G34,CONCATENATE("XX",RIGHT('CLINs &amp; Ceiling Rates'!G34,6)))</f>
        <v>XX</v>
      </c>
      <c r="D33" s="317">
        <f>'Labor Loading Matrix'!D33</f>
        <v>0</v>
      </c>
      <c r="E33" s="318">
        <f>SUM('Base Period:Option Period 4'!H32)</f>
        <v>0</v>
      </c>
      <c r="F33" s="318">
        <f>SUM('Base Period:Option Period 4'!K32)</f>
        <v>0</v>
      </c>
      <c r="G33" s="318">
        <f t="shared" si="0"/>
        <v>0</v>
      </c>
      <c r="H33" s="319">
        <f t="shared" si="1"/>
        <v>0</v>
      </c>
      <c r="I33" s="320" t="str">
        <f>'Base Period'!D32</f>
        <v/>
      </c>
      <c r="K33" s="373">
        <f>IF(I33="Subcontractor",0,AVERAGE('Base Period'!M32,'Option Period 1'!M32,'Option Period 2'!M32,'Option Period 3 '!M32,'Option Period 4'!M32))</f>
        <v>0</v>
      </c>
      <c r="L33" s="374">
        <f>IF(I33="Subcontractor",AVERAGE('Base Period'!N32,'Option Period 1'!N32,'Option Period 2'!N32,'Option Period 3 '!N32,'Option Period 4'!N32),0)</f>
        <v>0</v>
      </c>
      <c r="M33" s="373">
        <f>IF(I33="Subcontractor",0,AVERAGE('Base Period'!O32,'Option Period 1'!O32,'Option Period 2'!O32,'Option Period 3 '!O32,'Option Period 4'!O32))</f>
        <v>0</v>
      </c>
      <c r="N33" s="374">
        <f>IF(I33="Subcontractor",AVERAGE('Base Period'!P32,'Option Period 1'!P32,'Option Period 2'!P32,'Option Period 3 '!P32,'Option Period 4'!P32),0)</f>
        <v>0</v>
      </c>
    </row>
    <row r="34" spans="1:14" s="89" customFormat="1" ht="15.9" hidden="1" customHeight="1" x14ac:dyDescent="0.25">
      <c r="A34" s="315">
        <f>'CLINs &amp; Ceiling Rates'!B35</f>
        <v>0</v>
      </c>
      <c r="B34" s="315">
        <f>'CLINs &amp; Ceiling Rates'!C35</f>
        <v>0</v>
      </c>
      <c r="C34" s="316" t="str">
        <f>IF('CLINs &amp; Ceiling Rates'!$C$223=0,'CLINs &amp; Ceiling Rates'!G35,CONCATENATE("XX",RIGHT('CLINs &amp; Ceiling Rates'!G35,6)))</f>
        <v>XX</v>
      </c>
      <c r="D34" s="317">
        <f>'Labor Loading Matrix'!D34</f>
        <v>0</v>
      </c>
      <c r="E34" s="318">
        <f>SUM('Base Period:Option Period 4'!H33)</f>
        <v>0</v>
      </c>
      <c r="F34" s="318">
        <f>SUM('Base Period:Option Period 4'!K33)</f>
        <v>0</v>
      </c>
      <c r="G34" s="318">
        <f t="shared" si="0"/>
        <v>0</v>
      </c>
      <c r="H34" s="319">
        <f t="shared" si="1"/>
        <v>0</v>
      </c>
      <c r="I34" s="320" t="str">
        <f>'Base Period'!D33</f>
        <v/>
      </c>
      <c r="K34" s="373">
        <f>IF(I34="Subcontractor",0,AVERAGE('Base Period'!M33,'Option Period 1'!M33,'Option Period 2'!M33,'Option Period 3 '!M33,'Option Period 4'!M33))</f>
        <v>0</v>
      </c>
      <c r="L34" s="374">
        <f>IF(I34="Subcontractor",AVERAGE('Base Period'!N33,'Option Period 1'!N33,'Option Period 2'!N33,'Option Period 3 '!N33,'Option Period 4'!N33),0)</f>
        <v>0</v>
      </c>
      <c r="M34" s="373">
        <f>IF(I34="Subcontractor",0,AVERAGE('Base Period'!O33,'Option Period 1'!O33,'Option Period 2'!O33,'Option Period 3 '!O33,'Option Period 4'!O33))</f>
        <v>0</v>
      </c>
      <c r="N34" s="374">
        <f>IF(I34="Subcontractor",AVERAGE('Base Period'!P33,'Option Period 1'!P33,'Option Period 2'!P33,'Option Period 3 '!P33,'Option Period 4'!P33),0)</f>
        <v>0</v>
      </c>
    </row>
    <row r="35" spans="1:14" s="89" customFormat="1" ht="15.9" hidden="1" customHeight="1" x14ac:dyDescent="0.25">
      <c r="A35" s="315">
        <f>'CLINs &amp; Ceiling Rates'!B36</f>
        <v>0</v>
      </c>
      <c r="B35" s="315">
        <f>'CLINs &amp; Ceiling Rates'!C36</f>
        <v>0</v>
      </c>
      <c r="C35" s="316" t="str">
        <f>IF('CLINs &amp; Ceiling Rates'!$C$223=0,'CLINs &amp; Ceiling Rates'!G36,CONCATENATE("XX",RIGHT('CLINs &amp; Ceiling Rates'!G36,6)))</f>
        <v>XX</v>
      </c>
      <c r="D35" s="317">
        <f>'Labor Loading Matrix'!D35</f>
        <v>0</v>
      </c>
      <c r="E35" s="318">
        <f>SUM('Base Period:Option Period 4'!H34)</f>
        <v>0</v>
      </c>
      <c r="F35" s="318">
        <f>SUM('Base Period:Option Period 4'!K34)</f>
        <v>0</v>
      </c>
      <c r="G35" s="318">
        <f t="shared" si="0"/>
        <v>0</v>
      </c>
      <c r="H35" s="319">
        <f t="shared" si="1"/>
        <v>0</v>
      </c>
      <c r="I35" s="320" t="str">
        <f>'Base Period'!D34</f>
        <v/>
      </c>
      <c r="K35" s="373">
        <f>IF(I35="Subcontractor",0,AVERAGE('Base Period'!M34,'Option Period 1'!M34,'Option Period 2'!M34,'Option Period 3 '!M34,'Option Period 4'!M34))</f>
        <v>0</v>
      </c>
      <c r="L35" s="374">
        <f>IF(I35="Subcontractor",AVERAGE('Base Period'!N34,'Option Period 1'!N34,'Option Period 2'!N34,'Option Period 3 '!N34,'Option Period 4'!N34),0)</f>
        <v>0</v>
      </c>
      <c r="M35" s="373">
        <f>IF(I35="Subcontractor",0,AVERAGE('Base Period'!O34,'Option Period 1'!O34,'Option Period 2'!O34,'Option Period 3 '!O34,'Option Period 4'!O34))</f>
        <v>0</v>
      </c>
      <c r="N35" s="374">
        <f>IF(I35="Subcontractor",AVERAGE('Base Period'!P34,'Option Period 1'!P34,'Option Period 2'!P34,'Option Period 3 '!P34,'Option Period 4'!P34),0)</f>
        <v>0</v>
      </c>
    </row>
    <row r="36" spans="1:14" s="89" customFormat="1" ht="15.9" hidden="1" customHeight="1" x14ac:dyDescent="0.25">
      <c r="A36" s="315">
        <f>'CLINs &amp; Ceiling Rates'!B37</f>
        <v>0</v>
      </c>
      <c r="B36" s="315">
        <f>'CLINs &amp; Ceiling Rates'!C37</f>
        <v>0</v>
      </c>
      <c r="C36" s="316" t="str">
        <f>IF('CLINs &amp; Ceiling Rates'!$C$223=0,'CLINs &amp; Ceiling Rates'!G37,CONCATENATE("XX",RIGHT('CLINs &amp; Ceiling Rates'!G37,6)))</f>
        <v>XX</v>
      </c>
      <c r="D36" s="317">
        <f>'Labor Loading Matrix'!D36</f>
        <v>0</v>
      </c>
      <c r="E36" s="318">
        <f>SUM('Base Period:Option Period 4'!H35)</f>
        <v>0</v>
      </c>
      <c r="F36" s="318">
        <f>SUM('Base Period:Option Period 4'!K35)</f>
        <v>0</v>
      </c>
      <c r="G36" s="318">
        <f t="shared" si="0"/>
        <v>0</v>
      </c>
      <c r="H36" s="319">
        <f t="shared" si="1"/>
        <v>0</v>
      </c>
      <c r="I36" s="320" t="str">
        <f>'Base Period'!D35</f>
        <v/>
      </c>
      <c r="K36" s="373">
        <f>IF(I36="Subcontractor",0,AVERAGE('Base Period'!M35,'Option Period 1'!M35,'Option Period 2'!M35,'Option Period 3 '!M35,'Option Period 4'!M35))</f>
        <v>0</v>
      </c>
      <c r="L36" s="374">
        <f>IF(I36="Subcontractor",AVERAGE('Base Period'!N35,'Option Period 1'!N35,'Option Period 2'!N35,'Option Period 3 '!N35,'Option Period 4'!N35),0)</f>
        <v>0</v>
      </c>
      <c r="M36" s="373">
        <f>IF(I36="Subcontractor",0,AVERAGE('Base Period'!O35,'Option Period 1'!O35,'Option Period 2'!O35,'Option Period 3 '!O35,'Option Period 4'!O35))</f>
        <v>0</v>
      </c>
      <c r="N36" s="374">
        <f>IF(I36="Subcontractor",AVERAGE('Base Period'!P35,'Option Period 1'!P35,'Option Period 2'!P35,'Option Period 3 '!P35,'Option Period 4'!P35),0)</f>
        <v>0</v>
      </c>
    </row>
    <row r="37" spans="1:14" s="89" customFormat="1" ht="15.9" hidden="1" customHeight="1" x14ac:dyDescent="0.25">
      <c r="A37" s="315">
        <f>'CLINs &amp; Ceiling Rates'!B38</f>
        <v>0</v>
      </c>
      <c r="B37" s="315">
        <f>'CLINs &amp; Ceiling Rates'!C38</f>
        <v>0</v>
      </c>
      <c r="C37" s="316" t="str">
        <f>IF('CLINs &amp; Ceiling Rates'!$C$223=0,'CLINs &amp; Ceiling Rates'!G38,CONCATENATE("XX",RIGHT('CLINs &amp; Ceiling Rates'!G38,6)))</f>
        <v>XX</v>
      </c>
      <c r="D37" s="317">
        <f>'Labor Loading Matrix'!D37</f>
        <v>0</v>
      </c>
      <c r="E37" s="318">
        <f>SUM('Base Period:Option Period 4'!H36)</f>
        <v>0</v>
      </c>
      <c r="F37" s="318">
        <f>SUM('Base Period:Option Period 4'!K36)</f>
        <v>0</v>
      </c>
      <c r="G37" s="318">
        <f t="shared" si="0"/>
        <v>0</v>
      </c>
      <c r="H37" s="319">
        <f t="shared" si="1"/>
        <v>0</v>
      </c>
      <c r="I37" s="320" t="str">
        <f>'Base Period'!D36</f>
        <v/>
      </c>
      <c r="K37" s="373">
        <f>IF(I37="Subcontractor",0,AVERAGE('Base Period'!M36,'Option Period 1'!M36,'Option Period 2'!M36,'Option Period 3 '!M36,'Option Period 4'!M36))</f>
        <v>0</v>
      </c>
      <c r="L37" s="374">
        <f>IF(I37="Subcontractor",AVERAGE('Base Period'!N36,'Option Period 1'!N36,'Option Period 2'!N36,'Option Period 3 '!N36,'Option Period 4'!N36),0)</f>
        <v>0</v>
      </c>
      <c r="M37" s="373">
        <f>IF(I37="Subcontractor",0,AVERAGE('Base Period'!O36,'Option Period 1'!O36,'Option Period 2'!O36,'Option Period 3 '!O36,'Option Period 4'!O36))</f>
        <v>0</v>
      </c>
      <c r="N37" s="374">
        <f>IF(I37="Subcontractor",AVERAGE('Base Period'!P36,'Option Period 1'!P36,'Option Period 2'!P36,'Option Period 3 '!P36,'Option Period 4'!P36),0)</f>
        <v>0</v>
      </c>
    </row>
    <row r="38" spans="1:14" s="89" customFormat="1" ht="15.9" hidden="1" customHeight="1" x14ac:dyDescent="0.25">
      <c r="A38" s="315">
        <f>'CLINs &amp; Ceiling Rates'!B39</f>
        <v>0</v>
      </c>
      <c r="B38" s="315">
        <f>'CLINs &amp; Ceiling Rates'!C39</f>
        <v>0</v>
      </c>
      <c r="C38" s="316" t="str">
        <f>IF('CLINs &amp; Ceiling Rates'!$C$223=0,'CLINs &amp; Ceiling Rates'!G39,CONCATENATE("XX",RIGHT('CLINs &amp; Ceiling Rates'!G39,6)))</f>
        <v>XX</v>
      </c>
      <c r="D38" s="317">
        <f>'Labor Loading Matrix'!D38</f>
        <v>0</v>
      </c>
      <c r="E38" s="318">
        <f>SUM('Base Period:Option Period 4'!H37)</f>
        <v>0</v>
      </c>
      <c r="F38" s="318">
        <f>SUM('Base Period:Option Period 4'!K37)</f>
        <v>0</v>
      </c>
      <c r="G38" s="318">
        <f t="shared" si="0"/>
        <v>0</v>
      </c>
      <c r="H38" s="319">
        <f t="shared" si="1"/>
        <v>0</v>
      </c>
      <c r="I38" s="320" t="str">
        <f>'Base Period'!D37</f>
        <v/>
      </c>
      <c r="K38" s="373">
        <f>IF(I38="Subcontractor",0,AVERAGE('Base Period'!M37,'Option Period 1'!M37,'Option Period 2'!M37,'Option Period 3 '!M37,'Option Period 4'!M37))</f>
        <v>0</v>
      </c>
      <c r="L38" s="374">
        <f>IF(I38="Subcontractor",AVERAGE('Base Period'!N37,'Option Period 1'!N37,'Option Period 2'!N37,'Option Period 3 '!N37,'Option Period 4'!N37),0)</f>
        <v>0</v>
      </c>
      <c r="M38" s="373">
        <f>IF(I38="Subcontractor",0,AVERAGE('Base Period'!O37,'Option Period 1'!O37,'Option Period 2'!O37,'Option Period 3 '!O37,'Option Period 4'!O37))</f>
        <v>0</v>
      </c>
      <c r="N38" s="374">
        <f>IF(I38="Subcontractor",AVERAGE('Base Period'!P37,'Option Period 1'!P37,'Option Period 2'!P37,'Option Period 3 '!P37,'Option Period 4'!P37),0)</f>
        <v>0</v>
      </c>
    </row>
    <row r="39" spans="1:14" s="89" customFormat="1" ht="15.9" hidden="1" customHeight="1" x14ac:dyDescent="0.25">
      <c r="A39" s="315">
        <f>'CLINs &amp; Ceiling Rates'!B40</f>
        <v>0</v>
      </c>
      <c r="B39" s="315">
        <f>'CLINs &amp; Ceiling Rates'!C40</f>
        <v>0</v>
      </c>
      <c r="C39" s="316" t="str">
        <f>IF('CLINs &amp; Ceiling Rates'!$C$223=0,'CLINs &amp; Ceiling Rates'!G40,CONCATENATE("XX",RIGHT('CLINs &amp; Ceiling Rates'!G40,6)))</f>
        <v>XX</v>
      </c>
      <c r="D39" s="317">
        <f>'Labor Loading Matrix'!D39</f>
        <v>0</v>
      </c>
      <c r="E39" s="318">
        <f>SUM('Base Period:Option Period 4'!H38)</f>
        <v>0</v>
      </c>
      <c r="F39" s="318">
        <f>SUM('Base Period:Option Period 4'!K38)</f>
        <v>0</v>
      </c>
      <c r="G39" s="318">
        <f t="shared" si="0"/>
        <v>0</v>
      </c>
      <c r="H39" s="319">
        <f t="shared" si="1"/>
        <v>0</v>
      </c>
      <c r="I39" s="320" t="str">
        <f>'Base Period'!D38</f>
        <v/>
      </c>
      <c r="K39" s="373">
        <f>IF(I39="Subcontractor",0,AVERAGE('Base Period'!M38,'Option Period 1'!M38,'Option Period 2'!M38,'Option Period 3 '!M38,'Option Period 4'!M38))</f>
        <v>0</v>
      </c>
      <c r="L39" s="374">
        <f>IF(I39="Subcontractor",AVERAGE('Base Period'!N38,'Option Period 1'!N38,'Option Period 2'!N38,'Option Period 3 '!N38,'Option Period 4'!N38),0)</f>
        <v>0</v>
      </c>
      <c r="M39" s="373">
        <f>IF(I39="Subcontractor",0,AVERAGE('Base Period'!O38,'Option Period 1'!O38,'Option Period 2'!O38,'Option Period 3 '!O38,'Option Period 4'!O38))</f>
        <v>0</v>
      </c>
      <c r="N39" s="374">
        <f>IF(I39="Subcontractor",AVERAGE('Base Period'!P38,'Option Period 1'!P38,'Option Period 2'!P38,'Option Period 3 '!P38,'Option Period 4'!P38),0)</f>
        <v>0</v>
      </c>
    </row>
    <row r="40" spans="1:14" s="89" customFormat="1" ht="15.9" hidden="1" customHeight="1" x14ac:dyDescent="0.25">
      <c r="A40" s="315">
        <f>'CLINs &amp; Ceiling Rates'!B41</f>
        <v>0</v>
      </c>
      <c r="B40" s="315">
        <f>'CLINs &amp; Ceiling Rates'!C41</f>
        <v>0</v>
      </c>
      <c r="C40" s="316" t="str">
        <f>IF('CLINs &amp; Ceiling Rates'!$C$223=0,'CLINs &amp; Ceiling Rates'!G41,CONCATENATE("XX",RIGHT('CLINs &amp; Ceiling Rates'!G41,6)))</f>
        <v>XX</v>
      </c>
      <c r="D40" s="317">
        <f>'Labor Loading Matrix'!D40</f>
        <v>0</v>
      </c>
      <c r="E40" s="318">
        <f>SUM('Base Period:Option Period 4'!H39)</f>
        <v>0</v>
      </c>
      <c r="F40" s="318">
        <f>SUM('Base Period:Option Period 4'!K39)</f>
        <v>0</v>
      </c>
      <c r="G40" s="318">
        <f t="shared" si="0"/>
        <v>0</v>
      </c>
      <c r="H40" s="319">
        <f t="shared" si="1"/>
        <v>0</v>
      </c>
      <c r="I40" s="320" t="str">
        <f>'Base Period'!D39</f>
        <v/>
      </c>
      <c r="K40" s="373">
        <f>IF(I40="Subcontractor",0,AVERAGE('Base Period'!M39,'Option Period 1'!M39,'Option Period 2'!M39,'Option Period 3 '!M39,'Option Period 4'!M39))</f>
        <v>0</v>
      </c>
      <c r="L40" s="374">
        <f>IF(I40="Subcontractor",AVERAGE('Base Period'!N39,'Option Period 1'!N39,'Option Period 2'!N39,'Option Period 3 '!N39,'Option Period 4'!N39),0)</f>
        <v>0</v>
      </c>
      <c r="M40" s="373">
        <f>IF(I40="Subcontractor",0,AVERAGE('Base Period'!O39,'Option Period 1'!O39,'Option Period 2'!O39,'Option Period 3 '!O39,'Option Period 4'!O39))</f>
        <v>0</v>
      </c>
      <c r="N40" s="374">
        <f>IF(I40="Subcontractor",AVERAGE('Base Period'!P39,'Option Period 1'!P39,'Option Period 2'!P39,'Option Period 3 '!P39,'Option Period 4'!P39),0)</f>
        <v>0</v>
      </c>
    </row>
    <row r="41" spans="1:14" s="89" customFormat="1" ht="15.9" hidden="1" customHeight="1" x14ac:dyDescent="0.25">
      <c r="A41" s="315">
        <f>'CLINs &amp; Ceiling Rates'!B42</f>
        <v>0</v>
      </c>
      <c r="B41" s="315">
        <f>'CLINs &amp; Ceiling Rates'!C42</f>
        <v>0</v>
      </c>
      <c r="C41" s="316" t="str">
        <f>IF('CLINs &amp; Ceiling Rates'!$C$223=0,'CLINs &amp; Ceiling Rates'!G42,CONCATENATE("XX",RIGHT('CLINs &amp; Ceiling Rates'!G42,6)))</f>
        <v>XX</v>
      </c>
      <c r="D41" s="317">
        <f>'Labor Loading Matrix'!D41</f>
        <v>0</v>
      </c>
      <c r="E41" s="318">
        <f>SUM('Base Period:Option Period 4'!H40)</f>
        <v>0</v>
      </c>
      <c r="F41" s="318">
        <f>SUM('Base Period:Option Period 4'!K40)</f>
        <v>0</v>
      </c>
      <c r="G41" s="318">
        <f t="shared" si="0"/>
        <v>0</v>
      </c>
      <c r="H41" s="319">
        <f t="shared" si="1"/>
        <v>0</v>
      </c>
      <c r="I41" s="320" t="str">
        <f>'Base Period'!D40</f>
        <v/>
      </c>
      <c r="K41" s="373">
        <f>IF(I41="Subcontractor",0,AVERAGE('Base Period'!M40,'Option Period 1'!M40,'Option Period 2'!M40,'Option Period 3 '!M40,'Option Period 4'!M40))</f>
        <v>0</v>
      </c>
      <c r="L41" s="374">
        <f>IF(I41="Subcontractor",AVERAGE('Base Period'!N40,'Option Period 1'!N40,'Option Period 2'!N40,'Option Period 3 '!N40,'Option Period 4'!N40),0)</f>
        <v>0</v>
      </c>
      <c r="M41" s="373">
        <f>IF(I41="Subcontractor",0,AVERAGE('Base Period'!O40,'Option Period 1'!O40,'Option Period 2'!O40,'Option Period 3 '!O40,'Option Period 4'!O40))</f>
        <v>0</v>
      </c>
      <c r="N41" s="374">
        <f>IF(I41="Subcontractor",AVERAGE('Base Period'!P40,'Option Period 1'!P40,'Option Period 2'!P40,'Option Period 3 '!P40,'Option Period 4'!P40),0)</f>
        <v>0</v>
      </c>
    </row>
    <row r="42" spans="1:14" s="89" customFormat="1" ht="15.9" hidden="1" customHeight="1" x14ac:dyDescent="0.25">
      <c r="A42" s="315">
        <f>'CLINs &amp; Ceiling Rates'!B43</f>
        <v>0</v>
      </c>
      <c r="B42" s="315">
        <f>'CLINs &amp; Ceiling Rates'!C43</f>
        <v>0</v>
      </c>
      <c r="C42" s="316" t="str">
        <f>IF('CLINs &amp; Ceiling Rates'!$C$223=0,'CLINs &amp; Ceiling Rates'!G43,CONCATENATE("XX",RIGHT('CLINs &amp; Ceiling Rates'!G43,6)))</f>
        <v>XX</v>
      </c>
      <c r="D42" s="317">
        <f>'Labor Loading Matrix'!D42</f>
        <v>0</v>
      </c>
      <c r="E42" s="318">
        <f>SUM('Base Period:Option Period 4'!H41)</f>
        <v>0</v>
      </c>
      <c r="F42" s="318">
        <f>SUM('Base Period:Option Period 4'!K41)</f>
        <v>0</v>
      </c>
      <c r="G42" s="318">
        <f t="shared" si="0"/>
        <v>0</v>
      </c>
      <c r="H42" s="319">
        <f t="shared" si="1"/>
        <v>0</v>
      </c>
      <c r="I42" s="320" t="str">
        <f>'Base Period'!D41</f>
        <v/>
      </c>
      <c r="K42" s="373">
        <f>IF(I42="Subcontractor",0,AVERAGE('Base Period'!M41,'Option Period 1'!M41,'Option Period 2'!M41,'Option Period 3 '!M41,'Option Period 4'!M41))</f>
        <v>0</v>
      </c>
      <c r="L42" s="374">
        <f>IF(I42="Subcontractor",AVERAGE('Base Period'!N41,'Option Period 1'!N41,'Option Period 2'!N41,'Option Period 3 '!N41,'Option Period 4'!N41),0)</f>
        <v>0</v>
      </c>
      <c r="M42" s="373">
        <f>IF(I42="Subcontractor",0,AVERAGE('Base Period'!O41,'Option Period 1'!O41,'Option Period 2'!O41,'Option Period 3 '!O41,'Option Period 4'!O41))</f>
        <v>0</v>
      </c>
      <c r="N42" s="374">
        <f>IF(I42="Subcontractor",AVERAGE('Base Period'!P41,'Option Period 1'!P41,'Option Period 2'!P41,'Option Period 3 '!P41,'Option Period 4'!P41),0)</f>
        <v>0</v>
      </c>
    </row>
    <row r="43" spans="1:14" s="89" customFormat="1" ht="15.9" hidden="1" customHeight="1" x14ac:dyDescent="0.25">
      <c r="A43" s="315">
        <f>'CLINs &amp; Ceiling Rates'!B44</f>
        <v>0</v>
      </c>
      <c r="B43" s="315">
        <f>'CLINs &amp; Ceiling Rates'!C44</f>
        <v>0</v>
      </c>
      <c r="C43" s="316" t="str">
        <f>IF('CLINs &amp; Ceiling Rates'!$C$223=0,'CLINs &amp; Ceiling Rates'!G44,CONCATENATE("XX",RIGHT('CLINs &amp; Ceiling Rates'!G44,6)))</f>
        <v>XX</v>
      </c>
      <c r="D43" s="317">
        <f>'Labor Loading Matrix'!D43</f>
        <v>0</v>
      </c>
      <c r="E43" s="318">
        <f>SUM('Base Period:Option Period 4'!H42)</f>
        <v>0</v>
      </c>
      <c r="F43" s="318">
        <f>SUM('Base Period:Option Period 4'!K42)</f>
        <v>0</v>
      </c>
      <c r="G43" s="318">
        <f t="shared" si="0"/>
        <v>0</v>
      </c>
      <c r="H43" s="319">
        <f t="shared" si="1"/>
        <v>0</v>
      </c>
      <c r="I43" s="320" t="str">
        <f>'Base Period'!D42</f>
        <v/>
      </c>
      <c r="K43" s="373">
        <f>IF(I43="Subcontractor",0,AVERAGE('Base Period'!M42,'Option Period 1'!M42,'Option Period 2'!M42,'Option Period 3 '!M42,'Option Period 4'!M42))</f>
        <v>0</v>
      </c>
      <c r="L43" s="374">
        <f>IF(I43="Subcontractor",AVERAGE('Base Period'!N42,'Option Period 1'!N42,'Option Period 2'!N42,'Option Period 3 '!N42,'Option Period 4'!N42),0)</f>
        <v>0</v>
      </c>
      <c r="M43" s="373">
        <f>IF(I43="Subcontractor",0,AVERAGE('Base Period'!O42,'Option Period 1'!O42,'Option Period 2'!O42,'Option Period 3 '!O42,'Option Period 4'!O42))</f>
        <v>0</v>
      </c>
      <c r="N43" s="374">
        <f>IF(I43="Subcontractor",AVERAGE('Base Period'!P42,'Option Period 1'!P42,'Option Period 2'!P42,'Option Period 3 '!P42,'Option Period 4'!P42),0)</f>
        <v>0</v>
      </c>
    </row>
    <row r="44" spans="1:14" s="89" customFormat="1" ht="15.9" hidden="1" customHeight="1" x14ac:dyDescent="0.25">
      <c r="A44" s="315">
        <f>'CLINs &amp; Ceiling Rates'!B45</f>
        <v>0</v>
      </c>
      <c r="B44" s="315">
        <f>'CLINs &amp; Ceiling Rates'!C45</f>
        <v>0</v>
      </c>
      <c r="C44" s="316" t="str">
        <f>IF('CLINs &amp; Ceiling Rates'!$C$223=0,'CLINs &amp; Ceiling Rates'!G45,CONCATENATE("XX",RIGHT('CLINs &amp; Ceiling Rates'!G45,6)))</f>
        <v>XX</v>
      </c>
      <c r="D44" s="317">
        <f>'Labor Loading Matrix'!D44</f>
        <v>0</v>
      </c>
      <c r="E44" s="318">
        <f>SUM('Base Period:Option Period 4'!H43)</f>
        <v>0</v>
      </c>
      <c r="F44" s="318">
        <f>SUM('Base Period:Option Period 4'!K43)</f>
        <v>0</v>
      </c>
      <c r="G44" s="318">
        <f t="shared" si="0"/>
        <v>0</v>
      </c>
      <c r="H44" s="319">
        <f t="shared" si="1"/>
        <v>0</v>
      </c>
      <c r="I44" s="320" t="str">
        <f>'Base Period'!D43</f>
        <v/>
      </c>
      <c r="K44" s="373">
        <f>IF(I44="Subcontractor",0,AVERAGE('Base Period'!M43,'Option Period 1'!M43,'Option Period 2'!M43,'Option Period 3 '!M43,'Option Period 4'!M43))</f>
        <v>0</v>
      </c>
      <c r="L44" s="374">
        <f>IF(I44="Subcontractor",AVERAGE('Base Period'!N43,'Option Period 1'!N43,'Option Period 2'!N43,'Option Period 3 '!N43,'Option Period 4'!N43),0)</f>
        <v>0</v>
      </c>
      <c r="M44" s="373">
        <f>IF(I44="Subcontractor",0,AVERAGE('Base Period'!O43,'Option Period 1'!O43,'Option Period 2'!O43,'Option Period 3 '!O43,'Option Period 4'!O43))</f>
        <v>0</v>
      </c>
      <c r="N44" s="374">
        <f>IF(I44="Subcontractor",AVERAGE('Base Period'!P43,'Option Period 1'!P43,'Option Period 2'!P43,'Option Period 3 '!P43,'Option Period 4'!P43),0)</f>
        <v>0</v>
      </c>
    </row>
    <row r="45" spans="1:14" s="89" customFormat="1" ht="15.9" hidden="1" customHeight="1" x14ac:dyDescent="0.25">
      <c r="A45" s="315">
        <f>'CLINs &amp; Ceiling Rates'!B46</f>
        <v>0</v>
      </c>
      <c r="B45" s="315">
        <f>'CLINs &amp; Ceiling Rates'!C46</f>
        <v>0</v>
      </c>
      <c r="C45" s="316" t="str">
        <f>IF('CLINs &amp; Ceiling Rates'!$C$223=0,'CLINs &amp; Ceiling Rates'!G46,CONCATENATE("XX",RIGHT('CLINs &amp; Ceiling Rates'!G46,6)))</f>
        <v>XX</v>
      </c>
      <c r="D45" s="317">
        <f>'Labor Loading Matrix'!D45</f>
        <v>0</v>
      </c>
      <c r="E45" s="318">
        <f>SUM('Base Period:Option Period 4'!H44)</f>
        <v>0</v>
      </c>
      <c r="F45" s="318">
        <f>SUM('Base Period:Option Period 4'!K44)</f>
        <v>0</v>
      </c>
      <c r="G45" s="318">
        <f t="shared" si="0"/>
        <v>0</v>
      </c>
      <c r="H45" s="319">
        <f t="shared" si="1"/>
        <v>0</v>
      </c>
      <c r="I45" s="320" t="str">
        <f>'Base Period'!D44</f>
        <v/>
      </c>
      <c r="K45" s="373">
        <f>IF(I45="Subcontractor",0,AVERAGE('Base Period'!M44,'Option Period 1'!M44,'Option Period 2'!M44,'Option Period 3 '!M44,'Option Period 4'!M44))</f>
        <v>0</v>
      </c>
      <c r="L45" s="374">
        <f>IF(I45="Subcontractor",AVERAGE('Base Period'!N44,'Option Period 1'!N44,'Option Period 2'!N44,'Option Period 3 '!N44,'Option Period 4'!N44),0)</f>
        <v>0</v>
      </c>
      <c r="M45" s="373">
        <f>IF(I45="Subcontractor",0,AVERAGE('Base Period'!O44,'Option Period 1'!O44,'Option Period 2'!O44,'Option Period 3 '!O44,'Option Period 4'!O44))</f>
        <v>0</v>
      </c>
      <c r="N45" s="374">
        <f>IF(I45="Subcontractor",AVERAGE('Base Period'!P44,'Option Period 1'!P44,'Option Period 2'!P44,'Option Period 3 '!P44,'Option Period 4'!P44),0)</f>
        <v>0</v>
      </c>
    </row>
    <row r="46" spans="1:14" s="89" customFormat="1" ht="15.9" hidden="1" customHeight="1" x14ac:dyDescent="0.25">
      <c r="A46" s="315">
        <f>'CLINs &amp; Ceiling Rates'!B47</f>
        <v>0</v>
      </c>
      <c r="B46" s="315">
        <f>'CLINs &amp; Ceiling Rates'!C47</f>
        <v>0</v>
      </c>
      <c r="C46" s="316" t="str">
        <f>IF('CLINs &amp; Ceiling Rates'!$C$223=0,'CLINs &amp; Ceiling Rates'!G47,CONCATENATE("XX",RIGHT('CLINs &amp; Ceiling Rates'!G47,6)))</f>
        <v>XX</v>
      </c>
      <c r="D46" s="317">
        <f>'Labor Loading Matrix'!D46</f>
        <v>0</v>
      </c>
      <c r="E46" s="318">
        <f>SUM('Base Period:Option Period 4'!H45)</f>
        <v>0</v>
      </c>
      <c r="F46" s="318">
        <f>SUM('Base Period:Option Period 4'!K45)</f>
        <v>0</v>
      </c>
      <c r="G46" s="318">
        <f t="shared" si="0"/>
        <v>0</v>
      </c>
      <c r="H46" s="319">
        <f t="shared" si="1"/>
        <v>0</v>
      </c>
      <c r="I46" s="320" t="str">
        <f>'Base Period'!D45</f>
        <v/>
      </c>
      <c r="K46" s="373">
        <f>IF(I46="Subcontractor",0,AVERAGE('Base Period'!M45,'Option Period 1'!M45,'Option Period 2'!M45,'Option Period 3 '!M45,'Option Period 4'!M45))</f>
        <v>0</v>
      </c>
      <c r="L46" s="374">
        <f>IF(I46="Subcontractor",AVERAGE('Base Period'!N45,'Option Period 1'!N45,'Option Period 2'!N45,'Option Period 3 '!N45,'Option Period 4'!N45),0)</f>
        <v>0</v>
      </c>
      <c r="M46" s="373">
        <f>IF(I46="Subcontractor",0,AVERAGE('Base Period'!O45,'Option Period 1'!O45,'Option Period 2'!O45,'Option Period 3 '!O45,'Option Period 4'!O45))</f>
        <v>0</v>
      </c>
      <c r="N46" s="374">
        <f>IF(I46="Subcontractor",AVERAGE('Base Period'!P45,'Option Period 1'!P45,'Option Period 2'!P45,'Option Period 3 '!P45,'Option Period 4'!P45),0)</f>
        <v>0</v>
      </c>
    </row>
    <row r="47" spans="1:14" s="89" customFormat="1" ht="15.9" hidden="1" customHeight="1" x14ac:dyDescent="0.25">
      <c r="A47" s="315">
        <f>'CLINs &amp; Ceiling Rates'!B48</f>
        <v>0</v>
      </c>
      <c r="B47" s="315">
        <f>'CLINs &amp; Ceiling Rates'!C48</f>
        <v>0</v>
      </c>
      <c r="C47" s="316" t="str">
        <f>IF('CLINs &amp; Ceiling Rates'!$C$223=0,'CLINs &amp; Ceiling Rates'!G48,CONCATENATE("XX",RIGHT('CLINs &amp; Ceiling Rates'!G48,6)))</f>
        <v>XX</v>
      </c>
      <c r="D47" s="317">
        <f>'Labor Loading Matrix'!D47</f>
        <v>0</v>
      </c>
      <c r="E47" s="318">
        <f>SUM('Base Period:Option Period 4'!H46)</f>
        <v>0</v>
      </c>
      <c r="F47" s="318">
        <f>SUM('Base Period:Option Period 4'!K46)</f>
        <v>0</v>
      </c>
      <c r="G47" s="318">
        <f t="shared" si="0"/>
        <v>0</v>
      </c>
      <c r="H47" s="319">
        <f t="shared" si="1"/>
        <v>0</v>
      </c>
      <c r="I47" s="320" t="str">
        <f>'Base Period'!D46</f>
        <v/>
      </c>
      <c r="K47" s="373">
        <f>IF(I47="Subcontractor",0,AVERAGE('Base Period'!M46,'Option Period 1'!M46,'Option Period 2'!M46,'Option Period 3 '!M46,'Option Period 4'!M46))</f>
        <v>0</v>
      </c>
      <c r="L47" s="374">
        <f>IF(I47="Subcontractor",AVERAGE('Base Period'!N46,'Option Period 1'!N46,'Option Period 2'!N46,'Option Period 3 '!N46,'Option Period 4'!N46),0)</f>
        <v>0</v>
      </c>
      <c r="M47" s="373">
        <f>IF(I47="Subcontractor",0,AVERAGE('Base Period'!O46,'Option Period 1'!O46,'Option Period 2'!O46,'Option Period 3 '!O46,'Option Period 4'!O46))</f>
        <v>0</v>
      </c>
      <c r="N47" s="374">
        <f>IF(I47="Subcontractor",AVERAGE('Base Period'!P46,'Option Period 1'!P46,'Option Period 2'!P46,'Option Period 3 '!P46,'Option Period 4'!P46),0)</f>
        <v>0</v>
      </c>
    </row>
    <row r="48" spans="1:14" s="89" customFormat="1" ht="15.9" hidden="1" customHeight="1" x14ac:dyDescent="0.25">
      <c r="A48" s="315">
        <f>'CLINs &amp; Ceiling Rates'!B49</f>
        <v>0</v>
      </c>
      <c r="B48" s="315">
        <f>'CLINs &amp; Ceiling Rates'!C49</f>
        <v>0</v>
      </c>
      <c r="C48" s="316" t="str">
        <f>IF('CLINs &amp; Ceiling Rates'!$C$223=0,'CLINs &amp; Ceiling Rates'!G49,CONCATENATE("XX",RIGHT('CLINs &amp; Ceiling Rates'!G49,6)))</f>
        <v>XX</v>
      </c>
      <c r="D48" s="317">
        <f>'Labor Loading Matrix'!D48</f>
        <v>0</v>
      </c>
      <c r="E48" s="318">
        <f>SUM('Base Period:Option Period 4'!H47)</f>
        <v>0</v>
      </c>
      <c r="F48" s="318">
        <f>SUM('Base Period:Option Period 4'!K47)</f>
        <v>0</v>
      </c>
      <c r="G48" s="318">
        <f t="shared" si="0"/>
        <v>0</v>
      </c>
      <c r="H48" s="319">
        <f t="shared" si="1"/>
        <v>0</v>
      </c>
      <c r="I48" s="320" t="str">
        <f>'Base Period'!D47</f>
        <v/>
      </c>
      <c r="K48" s="373">
        <f>IF(I48="Subcontractor",0,AVERAGE('Base Period'!M47,'Option Period 1'!M47,'Option Period 2'!M47,'Option Period 3 '!M47,'Option Period 4'!M47))</f>
        <v>0</v>
      </c>
      <c r="L48" s="374">
        <f>IF(I48="Subcontractor",AVERAGE('Base Period'!N47,'Option Period 1'!N47,'Option Period 2'!N47,'Option Period 3 '!N47,'Option Period 4'!N47),0)</f>
        <v>0</v>
      </c>
      <c r="M48" s="373">
        <f>IF(I48="Subcontractor",0,AVERAGE('Base Period'!O47,'Option Period 1'!O47,'Option Period 2'!O47,'Option Period 3 '!O47,'Option Period 4'!O47))</f>
        <v>0</v>
      </c>
      <c r="N48" s="374">
        <f>IF(I48="Subcontractor",AVERAGE('Base Period'!P47,'Option Period 1'!P47,'Option Period 2'!P47,'Option Period 3 '!P47,'Option Period 4'!P47),0)</f>
        <v>0</v>
      </c>
    </row>
    <row r="49" spans="1:14" s="89" customFormat="1" ht="15.9" hidden="1" customHeight="1" x14ac:dyDescent="0.25">
      <c r="A49" s="315">
        <f>'CLINs &amp; Ceiling Rates'!B50</f>
        <v>0</v>
      </c>
      <c r="B49" s="315">
        <f>'CLINs &amp; Ceiling Rates'!C50</f>
        <v>0</v>
      </c>
      <c r="C49" s="316" t="str">
        <f>IF('CLINs &amp; Ceiling Rates'!$C$223=0,'CLINs &amp; Ceiling Rates'!G50,CONCATENATE("XX",RIGHT('CLINs &amp; Ceiling Rates'!G50,6)))</f>
        <v>XX</v>
      </c>
      <c r="D49" s="317">
        <f>'Labor Loading Matrix'!D49</f>
        <v>0</v>
      </c>
      <c r="E49" s="318">
        <f>SUM('Base Period:Option Period 4'!H48)</f>
        <v>0</v>
      </c>
      <c r="F49" s="318">
        <f>SUM('Base Period:Option Period 4'!K48)</f>
        <v>0</v>
      </c>
      <c r="G49" s="318">
        <f t="shared" si="0"/>
        <v>0</v>
      </c>
      <c r="H49" s="319">
        <f t="shared" si="1"/>
        <v>0</v>
      </c>
      <c r="I49" s="320" t="str">
        <f>'Base Period'!D48</f>
        <v/>
      </c>
      <c r="K49" s="373">
        <f>IF(I49="Subcontractor",0,AVERAGE('Base Period'!M48,'Option Period 1'!M48,'Option Period 2'!M48,'Option Period 3 '!M48,'Option Period 4'!M48))</f>
        <v>0</v>
      </c>
      <c r="L49" s="374">
        <f>IF(I49="Subcontractor",AVERAGE('Base Period'!N48,'Option Period 1'!N48,'Option Period 2'!N48,'Option Period 3 '!N48,'Option Period 4'!N48),0)</f>
        <v>0</v>
      </c>
      <c r="M49" s="373">
        <f>IF(I49="Subcontractor",0,AVERAGE('Base Period'!O48,'Option Period 1'!O48,'Option Period 2'!O48,'Option Period 3 '!O48,'Option Period 4'!O48))</f>
        <v>0</v>
      </c>
      <c r="N49" s="374">
        <f>IF(I49="Subcontractor",AVERAGE('Base Period'!P48,'Option Period 1'!P48,'Option Period 2'!P48,'Option Period 3 '!P48,'Option Period 4'!P48),0)</f>
        <v>0</v>
      </c>
    </row>
    <row r="50" spans="1:14" s="89" customFormat="1" ht="15.9" hidden="1" customHeight="1" x14ac:dyDescent="0.25">
      <c r="A50" s="315">
        <f>'CLINs &amp; Ceiling Rates'!B51</f>
        <v>0</v>
      </c>
      <c r="B50" s="315">
        <f>'CLINs &amp; Ceiling Rates'!C51</f>
        <v>0</v>
      </c>
      <c r="C50" s="316" t="str">
        <f>IF('CLINs &amp; Ceiling Rates'!$C$223=0,'CLINs &amp; Ceiling Rates'!G51,CONCATENATE("XX",RIGHT('CLINs &amp; Ceiling Rates'!G51,6)))</f>
        <v>XX</v>
      </c>
      <c r="D50" s="317">
        <f>'Labor Loading Matrix'!D50</f>
        <v>0</v>
      </c>
      <c r="E50" s="318">
        <f>SUM('Base Period:Option Period 4'!H49)</f>
        <v>0</v>
      </c>
      <c r="F50" s="318">
        <f>SUM('Base Period:Option Period 4'!K49)</f>
        <v>0</v>
      </c>
      <c r="G50" s="318">
        <f t="shared" si="0"/>
        <v>0</v>
      </c>
      <c r="H50" s="319">
        <f t="shared" si="1"/>
        <v>0</v>
      </c>
      <c r="I50" s="320" t="str">
        <f>'Base Period'!D49</f>
        <v/>
      </c>
      <c r="K50" s="373">
        <f>IF(I50="Subcontractor",0,AVERAGE('Base Period'!M49,'Option Period 1'!M49,'Option Period 2'!M49,'Option Period 3 '!M49,'Option Period 4'!M49))</f>
        <v>0</v>
      </c>
      <c r="L50" s="374">
        <f>IF(I50="Subcontractor",AVERAGE('Base Period'!N49,'Option Period 1'!N49,'Option Period 2'!N49,'Option Period 3 '!N49,'Option Period 4'!N49),0)</f>
        <v>0</v>
      </c>
      <c r="M50" s="373">
        <f>IF(I50="Subcontractor",0,AVERAGE('Base Period'!O49,'Option Period 1'!O49,'Option Period 2'!O49,'Option Period 3 '!O49,'Option Period 4'!O49))</f>
        <v>0</v>
      </c>
      <c r="N50" s="374">
        <f>IF(I50="Subcontractor",AVERAGE('Base Period'!P49,'Option Period 1'!P49,'Option Period 2'!P49,'Option Period 3 '!P49,'Option Period 4'!P49),0)</f>
        <v>0</v>
      </c>
    </row>
    <row r="51" spans="1:14" s="89" customFormat="1" ht="15.9" hidden="1" customHeight="1" x14ac:dyDescent="0.25">
      <c r="A51" s="315">
        <f>'CLINs &amp; Ceiling Rates'!B52</f>
        <v>0</v>
      </c>
      <c r="B51" s="315">
        <f>'CLINs &amp; Ceiling Rates'!C52</f>
        <v>0</v>
      </c>
      <c r="C51" s="316" t="str">
        <f>IF('CLINs &amp; Ceiling Rates'!$C$223=0,'CLINs &amp; Ceiling Rates'!G52,CONCATENATE("XX",RIGHT('CLINs &amp; Ceiling Rates'!G52,6)))</f>
        <v>XX</v>
      </c>
      <c r="D51" s="317">
        <f>'Labor Loading Matrix'!D51</f>
        <v>0</v>
      </c>
      <c r="E51" s="318">
        <f>SUM('Base Period:Option Period 4'!H50)</f>
        <v>0</v>
      </c>
      <c r="F51" s="318">
        <f>SUM('Base Period:Option Period 4'!K50)</f>
        <v>0</v>
      </c>
      <c r="G51" s="318">
        <f t="shared" si="0"/>
        <v>0</v>
      </c>
      <c r="H51" s="319">
        <f t="shared" si="1"/>
        <v>0</v>
      </c>
      <c r="I51" s="320" t="str">
        <f>'Base Period'!D50</f>
        <v/>
      </c>
      <c r="K51" s="373">
        <f>IF(I51="Subcontractor",0,AVERAGE('Base Period'!M50,'Option Period 1'!M50,'Option Period 2'!M50,'Option Period 3 '!M50,'Option Period 4'!M50))</f>
        <v>0</v>
      </c>
      <c r="L51" s="374">
        <f>IF(I51="Subcontractor",AVERAGE('Base Period'!N50,'Option Period 1'!N50,'Option Period 2'!N50,'Option Period 3 '!N50,'Option Period 4'!N50),0)</f>
        <v>0</v>
      </c>
      <c r="M51" s="373">
        <f>IF(I51="Subcontractor",0,AVERAGE('Base Period'!O50,'Option Period 1'!O50,'Option Period 2'!O50,'Option Period 3 '!O50,'Option Period 4'!O50))</f>
        <v>0</v>
      </c>
      <c r="N51" s="374">
        <f>IF(I51="Subcontractor",AVERAGE('Base Period'!P50,'Option Period 1'!P50,'Option Period 2'!P50,'Option Period 3 '!P50,'Option Period 4'!P50),0)</f>
        <v>0</v>
      </c>
    </row>
    <row r="52" spans="1:14" s="89" customFormat="1" ht="15.9" hidden="1" customHeight="1" x14ac:dyDescent="0.25">
      <c r="A52" s="315">
        <f>'CLINs &amp; Ceiling Rates'!B53</f>
        <v>0</v>
      </c>
      <c r="B52" s="315">
        <f>'CLINs &amp; Ceiling Rates'!C53</f>
        <v>0</v>
      </c>
      <c r="C52" s="316" t="str">
        <f>IF('CLINs &amp; Ceiling Rates'!$C$223=0,'CLINs &amp; Ceiling Rates'!G53,CONCATENATE("XX",RIGHT('CLINs &amp; Ceiling Rates'!G53,6)))</f>
        <v>XX</v>
      </c>
      <c r="D52" s="317">
        <f>'Labor Loading Matrix'!D52</f>
        <v>0</v>
      </c>
      <c r="E52" s="318">
        <f>SUM('Base Period:Option Period 4'!H51)</f>
        <v>0</v>
      </c>
      <c r="F52" s="318">
        <f>SUM('Base Period:Option Period 4'!K51)</f>
        <v>0</v>
      </c>
      <c r="G52" s="318">
        <f t="shared" si="0"/>
        <v>0</v>
      </c>
      <c r="H52" s="319">
        <f t="shared" si="1"/>
        <v>0</v>
      </c>
      <c r="I52" s="320" t="str">
        <f>'Base Period'!D51</f>
        <v/>
      </c>
      <c r="K52" s="373">
        <f>IF(I52="Subcontractor",0,AVERAGE('Base Period'!M51,'Option Period 1'!M51,'Option Period 2'!M51,'Option Period 3 '!M51,'Option Period 4'!M51))</f>
        <v>0</v>
      </c>
      <c r="L52" s="374">
        <f>IF(I52="Subcontractor",AVERAGE('Base Period'!N51,'Option Period 1'!N51,'Option Period 2'!N51,'Option Period 3 '!N51,'Option Period 4'!N51),0)</f>
        <v>0</v>
      </c>
      <c r="M52" s="373">
        <f>IF(I52="Subcontractor",0,AVERAGE('Base Period'!O51,'Option Period 1'!O51,'Option Period 2'!O51,'Option Period 3 '!O51,'Option Period 4'!O51))</f>
        <v>0</v>
      </c>
      <c r="N52" s="374">
        <f>IF(I52="Subcontractor",AVERAGE('Base Period'!P51,'Option Period 1'!P51,'Option Period 2'!P51,'Option Period 3 '!P51,'Option Period 4'!P51),0)</f>
        <v>0</v>
      </c>
    </row>
    <row r="53" spans="1:14" s="89" customFormat="1" ht="15.9" hidden="1" customHeight="1" x14ac:dyDescent="0.25">
      <c r="A53" s="315">
        <f>'CLINs &amp; Ceiling Rates'!B54</f>
        <v>0</v>
      </c>
      <c r="B53" s="315">
        <f>'CLINs &amp; Ceiling Rates'!C54</f>
        <v>0</v>
      </c>
      <c r="C53" s="316" t="str">
        <f>IF('CLINs &amp; Ceiling Rates'!$C$223=0,'CLINs &amp; Ceiling Rates'!G54,CONCATENATE("XX",RIGHT('CLINs &amp; Ceiling Rates'!G54,6)))</f>
        <v>XX</v>
      </c>
      <c r="D53" s="317">
        <f>'Labor Loading Matrix'!D53</f>
        <v>0</v>
      </c>
      <c r="E53" s="318">
        <f>SUM('Base Period:Option Period 4'!H52)</f>
        <v>0</v>
      </c>
      <c r="F53" s="318">
        <f>SUM('Base Period:Option Period 4'!K52)</f>
        <v>0</v>
      </c>
      <c r="G53" s="318">
        <f t="shared" si="0"/>
        <v>0</v>
      </c>
      <c r="H53" s="319">
        <f t="shared" si="1"/>
        <v>0</v>
      </c>
      <c r="I53" s="320" t="str">
        <f>'Base Period'!D52</f>
        <v/>
      </c>
      <c r="K53" s="373">
        <f>IF(I53="Subcontractor",0,AVERAGE('Base Period'!M52,'Option Period 1'!M52,'Option Period 2'!M52,'Option Period 3 '!M52,'Option Period 4'!M52))</f>
        <v>0</v>
      </c>
      <c r="L53" s="374">
        <f>IF(I53="Subcontractor",AVERAGE('Base Period'!N52,'Option Period 1'!N52,'Option Period 2'!N52,'Option Period 3 '!N52,'Option Period 4'!N52),0)</f>
        <v>0</v>
      </c>
      <c r="M53" s="373">
        <f>IF(I53="Subcontractor",0,AVERAGE('Base Period'!O52,'Option Period 1'!O52,'Option Period 2'!O52,'Option Period 3 '!O52,'Option Period 4'!O52))</f>
        <v>0</v>
      </c>
      <c r="N53" s="374">
        <f>IF(I53="Subcontractor",AVERAGE('Base Period'!P52,'Option Period 1'!P52,'Option Period 2'!P52,'Option Period 3 '!P52,'Option Period 4'!P52),0)</f>
        <v>0</v>
      </c>
    </row>
    <row r="54" spans="1:14" s="89" customFormat="1" ht="15.9" hidden="1" customHeight="1" x14ac:dyDescent="0.25">
      <c r="A54" s="315">
        <f>'CLINs &amp; Ceiling Rates'!B55</f>
        <v>0</v>
      </c>
      <c r="B54" s="315">
        <f>'CLINs &amp; Ceiling Rates'!C55</f>
        <v>0</v>
      </c>
      <c r="C54" s="316" t="str">
        <f>IF('CLINs &amp; Ceiling Rates'!$C$223=0,'CLINs &amp; Ceiling Rates'!G55,CONCATENATE("XX",RIGHT('CLINs &amp; Ceiling Rates'!G55,6)))</f>
        <v>XX</v>
      </c>
      <c r="D54" s="317">
        <f>'Labor Loading Matrix'!D54</f>
        <v>0</v>
      </c>
      <c r="E54" s="318">
        <f>SUM('Base Period:Option Period 4'!H53)</f>
        <v>0</v>
      </c>
      <c r="F54" s="318">
        <f>SUM('Base Period:Option Period 4'!K53)</f>
        <v>0</v>
      </c>
      <c r="G54" s="318">
        <f t="shared" si="0"/>
        <v>0</v>
      </c>
      <c r="H54" s="319">
        <f t="shared" si="1"/>
        <v>0</v>
      </c>
      <c r="I54" s="320" t="str">
        <f>'Base Period'!D53</f>
        <v/>
      </c>
      <c r="K54" s="373">
        <f>IF(I54="Subcontractor",0,AVERAGE('Base Period'!M53,'Option Period 1'!M53,'Option Period 2'!M53,'Option Period 3 '!M53,'Option Period 4'!M53))</f>
        <v>0</v>
      </c>
      <c r="L54" s="374">
        <f>IF(I54="Subcontractor",AVERAGE('Base Period'!N53,'Option Period 1'!N53,'Option Period 2'!N53,'Option Period 3 '!N53,'Option Period 4'!N53),0)</f>
        <v>0</v>
      </c>
      <c r="M54" s="373">
        <f>IF(I54="Subcontractor",0,AVERAGE('Base Period'!O53,'Option Period 1'!O53,'Option Period 2'!O53,'Option Period 3 '!O53,'Option Period 4'!O53))</f>
        <v>0</v>
      </c>
      <c r="N54" s="374">
        <f>IF(I54="Subcontractor",AVERAGE('Base Period'!P53,'Option Period 1'!P53,'Option Period 2'!P53,'Option Period 3 '!P53,'Option Period 4'!P53),0)</f>
        <v>0</v>
      </c>
    </row>
    <row r="55" spans="1:14" s="89" customFormat="1" ht="15.9" hidden="1" customHeight="1" x14ac:dyDescent="0.25">
      <c r="A55" s="315">
        <f>'CLINs &amp; Ceiling Rates'!B56</f>
        <v>0</v>
      </c>
      <c r="B55" s="315">
        <f>'CLINs &amp; Ceiling Rates'!C56</f>
        <v>0</v>
      </c>
      <c r="C55" s="316" t="str">
        <f>IF('CLINs &amp; Ceiling Rates'!$C$223=0,'CLINs &amp; Ceiling Rates'!G56,CONCATENATE("XX",RIGHT('CLINs &amp; Ceiling Rates'!G56,6)))</f>
        <v>XX</v>
      </c>
      <c r="D55" s="317">
        <f>'Labor Loading Matrix'!D55</f>
        <v>0</v>
      </c>
      <c r="E55" s="318">
        <f>SUM('Base Period:Option Period 4'!H54)</f>
        <v>0</v>
      </c>
      <c r="F55" s="318">
        <f>SUM('Base Period:Option Period 4'!K54)</f>
        <v>0</v>
      </c>
      <c r="G55" s="318">
        <f t="shared" si="0"/>
        <v>0</v>
      </c>
      <c r="H55" s="319">
        <f t="shared" si="1"/>
        <v>0</v>
      </c>
      <c r="I55" s="320" t="str">
        <f>'Base Period'!D54</f>
        <v/>
      </c>
      <c r="K55" s="373">
        <f>IF(I55="Subcontractor",0,AVERAGE('Base Period'!M54,'Option Period 1'!M54,'Option Period 2'!M54,'Option Period 3 '!M54,'Option Period 4'!M54))</f>
        <v>0</v>
      </c>
      <c r="L55" s="374">
        <f>IF(I55="Subcontractor",AVERAGE('Base Period'!N54,'Option Period 1'!N54,'Option Period 2'!N54,'Option Period 3 '!N54,'Option Period 4'!N54),0)</f>
        <v>0</v>
      </c>
      <c r="M55" s="373">
        <f>IF(I55="Subcontractor",0,AVERAGE('Base Period'!O54,'Option Period 1'!O54,'Option Period 2'!O54,'Option Period 3 '!O54,'Option Period 4'!O54))</f>
        <v>0</v>
      </c>
      <c r="N55" s="374">
        <f>IF(I55="Subcontractor",AVERAGE('Base Period'!P54,'Option Period 1'!P54,'Option Period 2'!P54,'Option Period 3 '!P54,'Option Period 4'!P54),0)</f>
        <v>0</v>
      </c>
    </row>
    <row r="56" spans="1:14" s="89" customFormat="1" ht="15.9" hidden="1" customHeight="1" x14ac:dyDescent="0.25">
      <c r="A56" s="315">
        <f>'CLINs &amp; Ceiling Rates'!B57</f>
        <v>0</v>
      </c>
      <c r="B56" s="315">
        <f>'CLINs &amp; Ceiling Rates'!C57</f>
        <v>0</v>
      </c>
      <c r="C56" s="316" t="str">
        <f>IF('CLINs &amp; Ceiling Rates'!$C$223=0,'CLINs &amp; Ceiling Rates'!G57,CONCATENATE("XX",RIGHT('CLINs &amp; Ceiling Rates'!G57,6)))</f>
        <v>XX</v>
      </c>
      <c r="D56" s="317">
        <f>'Labor Loading Matrix'!D56</f>
        <v>0</v>
      </c>
      <c r="E56" s="318">
        <f>SUM('Base Period:Option Period 4'!H55)</f>
        <v>0</v>
      </c>
      <c r="F56" s="318">
        <f>SUM('Base Period:Option Period 4'!K55)</f>
        <v>0</v>
      </c>
      <c r="G56" s="318">
        <f t="shared" si="0"/>
        <v>0</v>
      </c>
      <c r="H56" s="319">
        <f t="shared" si="1"/>
        <v>0</v>
      </c>
      <c r="I56" s="320" t="str">
        <f>'Base Period'!D55</f>
        <v/>
      </c>
      <c r="K56" s="373">
        <f>IF(I56="Subcontractor",0,AVERAGE('Base Period'!M55,'Option Period 1'!M55,'Option Period 2'!M55,'Option Period 3 '!M55,'Option Period 4'!M55))</f>
        <v>0</v>
      </c>
      <c r="L56" s="374">
        <f>IF(I56="Subcontractor",AVERAGE('Base Period'!N55,'Option Period 1'!N55,'Option Period 2'!N55,'Option Period 3 '!N55,'Option Period 4'!N55),0)</f>
        <v>0</v>
      </c>
      <c r="M56" s="373">
        <f>IF(I56="Subcontractor",0,AVERAGE('Base Period'!O55,'Option Period 1'!O55,'Option Period 2'!O55,'Option Period 3 '!O55,'Option Period 4'!O55))</f>
        <v>0</v>
      </c>
      <c r="N56" s="374">
        <f>IF(I56="Subcontractor",AVERAGE('Base Period'!P55,'Option Period 1'!P55,'Option Period 2'!P55,'Option Period 3 '!P55,'Option Period 4'!P55),0)</f>
        <v>0</v>
      </c>
    </row>
    <row r="57" spans="1:14" s="89" customFormat="1" ht="15.9" hidden="1" customHeight="1" x14ac:dyDescent="0.25">
      <c r="A57" s="315">
        <f>'CLINs &amp; Ceiling Rates'!B58</f>
        <v>0</v>
      </c>
      <c r="B57" s="315">
        <f>'CLINs &amp; Ceiling Rates'!C58</f>
        <v>0</v>
      </c>
      <c r="C57" s="316" t="str">
        <f>IF('CLINs &amp; Ceiling Rates'!$C$223=0,'CLINs &amp; Ceiling Rates'!G58,CONCATENATE("XX",RIGHT('CLINs &amp; Ceiling Rates'!G58,6)))</f>
        <v>XX</v>
      </c>
      <c r="D57" s="317">
        <f>'Labor Loading Matrix'!D57</f>
        <v>0</v>
      </c>
      <c r="E57" s="318">
        <f>SUM('Base Period:Option Period 4'!H56)</f>
        <v>0</v>
      </c>
      <c r="F57" s="318">
        <f>SUM('Base Period:Option Period 4'!K56)</f>
        <v>0</v>
      </c>
      <c r="G57" s="318">
        <f t="shared" si="0"/>
        <v>0</v>
      </c>
      <c r="H57" s="319">
        <f t="shared" si="1"/>
        <v>0</v>
      </c>
      <c r="I57" s="320" t="str">
        <f>'Base Period'!D56</f>
        <v/>
      </c>
      <c r="K57" s="373">
        <f>IF(I57="Subcontractor",0,AVERAGE('Base Period'!M56,'Option Period 1'!M56,'Option Period 2'!M56,'Option Period 3 '!M56,'Option Period 4'!M56))</f>
        <v>0</v>
      </c>
      <c r="L57" s="374">
        <f>IF(I57="Subcontractor",AVERAGE('Base Period'!N56,'Option Period 1'!N56,'Option Period 2'!N56,'Option Period 3 '!N56,'Option Period 4'!N56),0)</f>
        <v>0</v>
      </c>
      <c r="M57" s="373">
        <f>IF(I57="Subcontractor",0,AVERAGE('Base Period'!O56,'Option Period 1'!O56,'Option Period 2'!O56,'Option Period 3 '!O56,'Option Period 4'!O56))</f>
        <v>0</v>
      </c>
      <c r="N57" s="374">
        <f>IF(I57="Subcontractor",AVERAGE('Base Period'!P56,'Option Period 1'!P56,'Option Period 2'!P56,'Option Period 3 '!P56,'Option Period 4'!P56),0)</f>
        <v>0</v>
      </c>
    </row>
    <row r="58" spans="1:14" s="89" customFormat="1" ht="15.9" hidden="1" customHeight="1" x14ac:dyDescent="0.25">
      <c r="A58" s="315">
        <f>'CLINs &amp; Ceiling Rates'!B59</f>
        <v>0</v>
      </c>
      <c r="B58" s="315">
        <f>'CLINs &amp; Ceiling Rates'!C59</f>
        <v>0</v>
      </c>
      <c r="C58" s="316" t="str">
        <f>IF('CLINs &amp; Ceiling Rates'!$C$223=0,'CLINs &amp; Ceiling Rates'!G59,CONCATENATE("XX",RIGHT('CLINs &amp; Ceiling Rates'!G59,6)))</f>
        <v>XX</v>
      </c>
      <c r="D58" s="317">
        <f>'Labor Loading Matrix'!D58</f>
        <v>0</v>
      </c>
      <c r="E58" s="318">
        <f>SUM('Base Period:Option Period 4'!H57)</f>
        <v>0</v>
      </c>
      <c r="F58" s="318">
        <f>SUM('Base Period:Option Period 4'!K57)</f>
        <v>0</v>
      </c>
      <c r="G58" s="318">
        <f t="shared" si="0"/>
        <v>0</v>
      </c>
      <c r="H58" s="319">
        <f t="shared" si="1"/>
        <v>0</v>
      </c>
      <c r="I58" s="320" t="str">
        <f>'Base Period'!D57</f>
        <v/>
      </c>
      <c r="K58" s="373">
        <f>IF(I58="Subcontractor",0,AVERAGE('Base Period'!M57,'Option Period 1'!M57,'Option Period 2'!M57,'Option Period 3 '!M57,'Option Period 4'!M57))</f>
        <v>0</v>
      </c>
      <c r="L58" s="374">
        <f>IF(I58="Subcontractor",AVERAGE('Base Period'!N57,'Option Period 1'!N57,'Option Period 2'!N57,'Option Period 3 '!N57,'Option Period 4'!N57),0)</f>
        <v>0</v>
      </c>
      <c r="M58" s="373">
        <f>IF(I58="Subcontractor",0,AVERAGE('Base Period'!O57,'Option Period 1'!O57,'Option Period 2'!O57,'Option Period 3 '!O57,'Option Period 4'!O57))</f>
        <v>0</v>
      </c>
      <c r="N58" s="374">
        <f>IF(I58="Subcontractor",AVERAGE('Base Period'!P57,'Option Period 1'!P57,'Option Period 2'!P57,'Option Period 3 '!P57,'Option Period 4'!P57),0)</f>
        <v>0</v>
      </c>
    </row>
    <row r="59" spans="1:14" s="89" customFormat="1" ht="15.9" hidden="1" customHeight="1" x14ac:dyDescent="0.25">
      <c r="A59" s="315">
        <f>'CLINs &amp; Ceiling Rates'!B60</f>
        <v>0</v>
      </c>
      <c r="B59" s="315">
        <f>'CLINs &amp; Ceiling Rates'!C60</f>
        <v>0</v>
      </c>
      <c r="C59" s="316" t="str">
        <f>IF('CLINs &amp; Ceiling Rates'!$C$223=0,'CLINs &amp; Ceiling Rates'!G60,CONCATENATE("XX",RIGHT('CLINs &amp; Ceiling Rates'!G60,6)))</f>
        <v>XX</v>
      </c>
      <c r="D59" s="317">
        <f>'Labor Loading Matrix'!D59</f>
        <v>0</v>
      </c>
      <c r="E59" s="318">
        <f>SUM('Base Period:Option Period 4'!H58)</f>
        <v>0</v>
      </c>
      <c r="F59" s="318">
        <f>SUM('Base Period:Option Period 4'!K58)</f>
        <v>0</v>
      </c>
      <c r="G59" s="318">
        <f t="shared" si="0"/>
        <v>0</v>
      </c>
      <c r="H59" s="319">
        <f t="shared" si="1"/>
        <v>0</v>
      </c>
      <c r="I59" s="320" t="str">
        <f>'Base Period'!D58</f>
        <v/>
      </c>
      <c r="K59" s="373">
        <f>IF(I59="Subcontractor",0,AVERAGE('Base Period'!M58,'Option Period 1'!M58,'Option Period 2'!M58,'Option Period 3 '!M58,'Option Period 4'!M58))</f>
        <v>0</v>
      </c>
      <c r="L59" s="374">
        <f>IF(I59="Subcontractor",AVERAGE('Base Period'!N58,'Option Period 1'!N58,'Option Period 2'!N58,'Option Period 3 '!N58,'Option Period 4'!N58),0)</f>
        <v>0</v>
      </c>
      <c r="M59" s="373">
        <f>IF(I59="Subcontractor",0,AVERAGE('Base Period'!O58,'Option Period 1'!O58,'Option Period 2'!O58,'Option Period 3 '!O58,'Option Period 4'!O58))</f>
        <v>0</v>
      </c>
      <c r="N59" s="374">
        <f>IF(I59="Subcontractor",AVERAGE('Base Period'!P58,'Option Period 1'!P58,'Option Period 2'!P58,'Option Period 3 '!P58,'Option Period 4'!P58),0)</f>
        <v>0</v>
      </c>
    </row>
    <row r="60" spans="1:14" s="89" customFormat="1" ht="15.9" hidden="1" customHeight="1" x14ac:dyDescent="0.25">
      <c r="A60" s="315">
        <f>'CLINs &amp; Ceiling Rates'!B61</f>
        <v>0</v>
      </c>
      <c r="B60" s="315">
        <f>'CLINs &amp; Ceiling Rates'!C61</f>
        <v>0</v>
      </c>
      <c r="C60" s="316" t="str">
        <f>IF('CLINs &amp; Ceiling Rates'!$C$223=0,'CLINs &amp; Ceiling Rates'!G61,CONCATENATE("XX",RIGHT('CLINs &amp; Ceiling Rates'!G61,6)))</f>
        <v>XX</v>
      </c>
      <c r="D60" s="317">
        <f>'Labor Loading Matrix'!D60</f>
        <v>0</v>
      </c>
      <c r="E60" s="318">
        <f>SUM('Base Period:Option Period 4'!H59)</f>
        <v>0</v>
      </c>
      <c r="F60" s="318">
        <f>SUM('Base Period:Option Period 4'!K59)</f>
        <v>0</v>
      </c>
      <c r="G60" s="318">
        <f t="shared" si="0"/>
        <v>0</v>
      </c>
      <c r="H60" s="319">
        <f t="shared" si="1"/>
        <v>0</v>
      </c>
      <c r="I60" s="320" t="str">
        <f>'Base Period'!D59</f>
        <v/>
      </c>
      <c r="K60" s="373">
        <f>IF(I60="Subcontractor",0,AVERAGE('Base Period'!M59,'Option Period 1'!M59,'Option Period 2'!M59,'Option Period 3 '!M59,'Option Period 4'!M59))</f>
        <v>0</v>
      </c>
      <c r="L60" s="374">
        <f>IF(I60="Subcontractor",AVERAGE('Base Period'!N59,'Option Period 1'!N59,'Option Period 2'!N59,'Option Period 3 '!N59,'Option Period 4'!N59),0)</f>
        <v>0</v>
      </c>
      <c r="M60" s="373">
        <f>IF(I60="Subcontractor",0,AVERAGE('Base Period'!O59,'Option Period 1'!O59,'Option Period 2'!O59,'Option Period 3 '!O59,'Option Period 4'!O59))</f>
        <v>0</v>
      </c>
      <c r="N60" s="374">
        <f>IF(I60="Subcontractor",AVERAGE('Base Period'!P59,'Option Period 1'!P59,'Option Period 2'!P59,'Option Period 3 '!P59,'Option Period 4'!P59),0)</f>
        <v>0</v>
      </c>
    </row>
    <row r="61" spans="1:14" s="89" customFormat="1" ht="15.9" hidden="1" customHeight="1" x14ac:dyDescent="0.25">
      <c r="A61" s="315">
        <f>'CLINs &amp; Ceiling Rates'!B62</f>
        <v>0</v>
      </c>
      <c r="B61" s="315">
        <f>'CLINs &amp; Ceiling Rates'!C62</f>
        <v>0</v>
      </c>
      <c r="C61" s="316" t="str">
        <f>IF('CLINs &amp; Ceiling Rates'!$C$223=0,'CLINs &amp; Ceiling Rates'!G62,CONCATENATE("XX",RIGHT('CLINs &amp; Ceiling Rates'!G62,6)))</f>
        <v>XX</v>
      </c>
      <c r="D61" s="317">
        <f>'Labor Loading Matrix'!D61</f>
        <v>0</v>
      </c>
      <c r="E61" s="318">
        <f>SUM('Base Period:Option Period 4'!H60)</f>
        <v>0</v>
      </c>
      <c r="F61" s="318">
        <f>SUM('Base Period:Option Period 4'!K60)</f>
        <v>0</v>
      </c>
      <c r="G61" s="318">
        <f t="shared" si="0"/>
        <v>0</v>
      </c>
      <c r="H61" s="319">
        <f t="shared" si="1"/>
        <v>0</v>
      </c>
      <c r="I61" s="320" t="str">
        <f>'Base Period'!D60</f>
        <v/>
      </c>
      <c r="K61" s="373">
        <f>IF(I61="Subcontractor",0,AVERAGE('Base Period'!M60,'Option Period 1'!M60,'Option Period 2'!M60,'Option Period 3 '!M60,'Option Period 4'!M60))</f>
        <v>0</v>
      </c>
      <c r="L61" s="374">
        <f>IF(I61="Subcontractor",AVERAGE('Base Period'!N60,'Option Period 1'!N60,'Option Period 2'!N60,'Option Period 3 '!N60,'Option Period 4'!N60),0)</f>
        <v>0</v>
      </c>
      <c r="M61" s="373">
        <f>IF(I61="Subcontractor",0,AVERAGE('Base Period'!O60,'Option Period 1'!O60,'Option Period 2'!O60,'Option Period 3 '!O60,'Option Period 4'!O60))</f>
        <v>0</v>
      </c>
      <c r="N61" s="374">
        <f>IF(I61="Subcontractor",AVERAGE('Base Period'!P60,'Option Period 1'!P60,'Option Period 2'!P60,'Option Period 3 '!P60,'Option Period 4'!P60),0)</f>
        <v>0</v>
      </c>
    </row>
    <row r="62" spans="1:14" s="89" customFormat="1" ht="15.9" hidden="1" customHeight="1" x14ac:dyDescent="0.25">
      <c r="A62" s="315">
        <f>'CLINs &amp; Ceiling Rates'!B63</f>
        <v>0</v>
      </c>
      <c r="B62" s="315">
        <f>'CLINs &amp; Ceiling Rates'!C63</f>
        <v>0</v>
      </c>
      <c r="C62" s="316" t="str">
        <f>IF('CLINs &amp; Ceiling Rates'!$C$223=0,'CLINs &amp; Ceiling Rates'!G63,CONCATENATE("XX",RIGHT('CLINs &amp; Ceiling Rates'!G63,6)))</f>
        <v>XX</v>
      </c>
      <c r="D62" s="317">
        <f>'Labor Loading Matrix'!D62</f>
        <v>0</v>
      </c>
      <c r="E62" s="318">
        <f>SUM('Base Period:Option Period 4'!H61)</f>
        <v>0</v>
      </c>
      <c r="F62" s="318">
        <f>SUM('Base Period:Option Period 4'!K61)</f>
        <v>0</v>
      </c>
      <c r="G62" s="318">
        <f t="shared" si="0"/>
        <v>0</v>
      </c>
      <c r="H62" s="319">
        <f t="shared" si="1"/>
        <v>0</v>
      </c>
      <c r="I62" s="320" t="str">
        <f>'Base Period'!D61</f>
        <v/>
      </c>
      <c r="K62" s="373">
        <f>IF(I62="Subcontractor",0,AVERAGE('Base Period'!M61,'Option Period 1'!M61,'Option Period 2'!M61,'Option Period 3 '!M61,'Option Period 4'!M61))</f>
        <v>0</v>
      </c>
      <c r="L62" s="374">
        <f>IF(I62="Subcontractor",AVERAGE('Base Period'!N61,'Option Period 1'!N61,'Option Period 2'!N61,'Option Period 3 '!N61,'Option Period 4'!N61),0)</f>
        <v>0</v>
      </c>
      <c r="M62" s="373">
        <f>IF(I62="Subcontractor",0,AVERAGE('Base Period'!O61,'Option Period 1'!O61,'Option Period 2'!O61,'Option Period 3 '!O61,'Option Period 4'!O61))</f>
        <v>0</v>
      </c>
      <c r="N62" s="374">
        <f>IF(I62="Subcontractor",AVERAGE('Base Period'!P61,'Option Period 1'!P61,'Option Period 2'!P61,'Option Period 3 '!P61,'Option Period 4'!P61),0)</f>
        <v>0</v>
      </c>
    </row>
    <row r="63" spans="1:14" s="89" customFormat="1" ht="15.9" hidden="1" customHeight="1" x14ac:dyDescent="0.25">
      <c r="A63" s="315">
        <f>'CLINs &amp; Ceiling Rates'!B64</f>
        <v>0</v>
      </c>
      <c r="B63" s="315">
        <f>'CLINs &amp; Ceiling Rates'!C64</f>
        <v>0</v>
      </c>
      <c r="C63" s="316" t="str">
        <f>IF('CLINs &amp; Ceiling Rates'!$C$223=0,'CLINs &amp; Ceiling Rates'!G64,CONCATENATE("XX",RIGHT('CLINs &amp; Ceiling Rates'!G64,6)))</f>
        <v>XX</v>
      </c>
      <c r="D63" s="317">
        <f>'Labor Loading Matrix'!D63</f>
        <v>0</v>
      </c>
      <c r="E63" s="318">
        <f>SUM('Base Period:Option Period 4'!H62)</f>
        <v>0</v>
      </c>
      <c r="F63" s="318">
        <f>SUM('Base Period:Option Period 4'!K62)</f>
        <v>0</v>
      </c>
      <c r="G63" s="318">
        <f t="shared" si="0"/>
        <v>0</v>
      </c>
      <c r="H63" s="319">
        <f t="shared" si="1"/>
        <v>0</v>
      </c>
      <c r="I63" s="320" t="str">
        <f>'Base Period'!D62</f>
        <v/>
      </c>
      <c r="K63" s="373">
        <f>IF(I63="Subcontractor",0,AVERAGE('Base Period'!M62,'Option Period 1'!M62,'Option Period 2'!M62,'Option Period 3 '!M62,'Option Period 4'!M62))</f>
        <v>0</v>
      </c>
      <c r="L63" s="374">
        <f>IF(I63="Subcontractor",AVERAGE('Base Period'!N62,'Option Period 1'!N62,'Option Period 2'!N62,'Option Period 3 '!N62,'Option Period 4'!N62),0)</f>
        <v>0</v>
      </c>
      <c r="M63" s="373">
        <f>IF(I63="Subcontractor",0,AVERAGE('Base Period'!O62,'Option Period 1'!O62,'Option Period 2'!O62,'Option Period 3 '!O62,'Option Period 4'!O62))</f>
        <v>0</v>
      </c>
      <c r="N63" s="374">
        <f>IF(I63="Subcontractor",AVERAGE('Base Period'!P62,'Option Period 1'!P62,'Option Period 2'!P62,'Option Period 3 '!P62,'Option Period 4'!P62),0)</f>
        <v>0</v>
      </c>
    </row>
    <row r="64" spans="1:14" s="89" customFormat="1" ht="15.9" hidden="1" customHeight="1" x14ac:dyDescent="0.25">
      <c r="A64" s="315">
        <f>'CLINs &amp; Ceiling Rates'!B65</f>
        <v>0</v>
      </c>
      <c r="B64" s="315">
        <f>'CLINs &amp; Ceiling Rates'!C65</f>
        <v>0</v>
      </c>
      <c r="C64" s="316" t="str">
        <f>IF('CLINs &amp; Ceiling Rates'!$C$223=0,'CLINs &amp; Ceiling Rates'!G65,CONCATENATE("XX",RIGHT('CLINs &amp; Ceiling Rates'!G65,6)))</f>
        <v>XX</v>
      </c>
      <c r="D64" s="317">
        <f>'Labor Loading Matrix'!D64</f>
        <v>0</v>
      </c>
      <c r="E64" s="318">
        <f>SUM('Base Period:Option Period 4'!H63)</f>
        <v>0</v>
      </c>
      <c r="F64" s="318">
        <f>SUM('Base Period:Option Period 4'!K63)</f>
        <v>0</v>
      </c>
      <c r="G64" s="318">
        <f t="shared" si="0"/>
        <v>0</v>
      </c>
      <c r="H64" s="319">
        <f t="shared" si="1"/>
        <v>0</v>
      </c>
      <c r="I64" s="320" t="str">
        <f>'Base Period'!D63</f>
        <v/>
      </c>
      <c r="K64" s="373">
        <f>IF(I64="Subcontractor",0,AVERAGE('Base Period'!M63,'Option Period 1'!M63,'Option Period 2'!M63,'Option Period 3 '!M63,'Option Period 4'!M63))</f>
        <v>0</v>
      </c>
      <c r="L64" s="374">
        <f>IF(I64="Subcontractor",AVERAGE('Base Period'!N63,'Option Period 1'!N63,'Option Period 2'!N63,'Option Period 3 '!N63,'Option Period 4'!N63),0)</f>
        <v>0</v>
      </c>
      <c r="M64" s="373">
        <f>IF(I64="Subcontractor",0,AVERAGE('Base Period'!O63,'Option Period 1'!O63,'Option Period 2'!O63,'Option Period 3 '!O63,'Option Period 4'!O63))</f>
        <v>0</v>
      </c>
      <c r="N64" s="374">
        <f>IF(I64="Subcontractor",AVERAGE('Base Period'!P63,'Option Period 1'!P63,'Option Period 2'!P63,'Option Period 3 '!P63,'Option Period 4'!P63),0)</f>
        <v>0</v>
      </c>
    </row>
    <row r="65" spans="1:14" s="89" customFormat="1" ht="15.9" hidden="1" customHeight="1" x14ac:dyDescent="0.25">
      <c r="A65" s="315">
        <f>'CLINs &amp; Ceiling Rates'!B66</f>
        <v>0</v>
      </c>
      <c r="B65" s="315">
        <f>'CLINs &amp; Ceiling Rates'!C66</f>
        <v>0</v>
      </c>
      <c r="C65" s="316" t="str">
        <f>IF('CLINs &amp; Ceiling Rates'!$C$223=0,'CLINs &amp; Ceiling Rates'!G66,CONCATENATE("XX",RIGHT('CLINs &amp; Ceiling Rates'!G66,6)))</f>
        <v>XX</v>
      </c>
      <c r="D65" s="317">
        <f>'Labor Loading Matrix'!D65</f>
        <v>0</v>
      </c>
      <c r="E65" s="318">
        <f>SUM('Base Period:Option Period 4'!H64)</f>
        <v>0</v>
      </c>
      <c r="F65" s="318">
        <f>SUM('Base Period:Option Period 4'!K64)</f>
        <v>0</v>
      </c>
      <c r="G65" s="318">
        <f t="shared" si="0"/>
        <v>0</v>
      </c>
      <c r="H65" s="319">
        <f t="shared" si="1"/>
        <v>0</v>
      </c>
      <c r="I65" s="320" t="str">
        <f>'Base Period'!D64</f>
        <v/>
      </c>
      <c r="K65" s="373">
        <f>IF(I65="Subcontractor",0,AVERAGE('Base Period'!M64,'Option Period 1'!M64,'Option Period 2'!M64,'Option Period 3 '!M64,'Option Period 4'!M64))</f>
        <v>0</v>
      </c>
      <c r="L65" s="374">
        <f>IF(I65="Subcontractor",AVERAGE('Base Period'!N64,'Option Period 1'!N64,'Option Period 2'!N64,'Option Period 3 '!N64,'Option Period 4'!N64),0)</f>
        <v>0</v>
      </c>
      <c r="M65" s="373">
        <f>IF(I65="Subcontractor",0,AVERAGE('Base Period'!O64,'Option Period 1'!O64,'Option Period 2'!O64,'Option Period 3 '!O64,'Option Period 4'!O64))</f>
        <v>0</v>
      </c>
      <c r="N65" s="374">
        <f>IF(I65="Subcontractor",AVERAGE('Base Period'!P64,'Option Period 1'!P64,'Option Period 2'!P64,'Option Period 3 '!P64,'Option Period 4'!P64),0)</f>
        <v>0</v>
      </c>
    </row>
    <row r="66" spans="1:14" s="89" customFormat="1" ht="15.9" hidden="1" customHeight="1" x14ac:dyDescent="0.25">
      <c r="A66" s="315">
        <f>'CLINs &amp; Ceiling Rates'!B67</f>
        <v>0</v>
      </c>
      <c r="B66" s="315">
        <f>'CLINs &amp; Ceiling Rates'!C67</f>
        <v>0</v>
      </c>
      <c r="C66" s="316" t="str">
        <f>IF('CLINs &amp; Ceiling Rates'!$C$223=0,'CLINs &amp; Ceiling Rates'!G67,CONCATENATE("XX",RIGHT('CLINs &amp; Ceiling Rates'!G67,6)))</f>
        <v>XX</v>
      </c>
      <c r="D66" s="317">
        <f>'Labor Loading Matrix'!D66</f>
        <v>0</v>
      </c>
      <c r="E66" s="318">
        <f>SUM('Base Period:Option Period 4'!H65)</f>
        <v>0</v>
      </c>
      <c r="F66" s="318">
        <f>SUM('Base Period:Option Period 4'!K65)</f>
        <v>0</v>
      </c>
      <c r="G66" s="318">
        <f t="shared" si="0"/>
        <v>0</v>
      </c>
      <c r="H66" s="319">
        <f t="shared" si="1"/>
        <v>0</v>
      </c>
      <c r="I66" s="320" t="str">
        <f>'Base Period'!D65</f>
        <v/>
      </c>
      <c r="K66" s="373">
        <f>IF(I66="Subcontractor",0,AVERAGE('Base Period'!M65,'Option Period 1'!M65,'Option Period 2'!M65,'Option Period 3 '!M65,'Option Period 4'!M65))</f>
        <v>0</v>
      </c>
      <c r="L66" s="374">
        <f>IF(I66="Subcontractor",AVERAGE('Base Period'!N65,'Option Period 1'!N65,'Option Period 2'!N65,'Option Period 3 '!N65,'Option Period 4'!N65),0)</f>
        <v>0</v>
      </c>
      <c r="M66" s="373">
        <f>IF(I66="Subcontractor",0,AVERAGE('Base Period'!O65,'Option Period 1'!O65,'Option Period 2'!O65,'Option Period 3 '!O65,'Option Period 4'!O65))</f>
        <v>0</v>
      </c>
      <c r="N66" s="374">
        <f>IF(I66="Subcontractor",AVERAGE('Base Period'!P65,'Option Period 1'!P65,'Option Period 2'!P65,'Option Period 3 '!P65,'Option Period 4'!P65),0)</f>
        <v>0</v>
      </c>
    </row>
    <row r="67" spans="1:14" s="89" customFormat="1" ht="15.9" hidden="1" customHeight="1" x14ac:dyDescent="0.25">
      <c r="A67" s="315">
        <f>'CLINs &amp; Ceiling Rates'!B68</f>
        <v>0</v>
      </c>
      <c r="B67" s="315">
        <f>'CLINs &amp; Ceiling Rates'!C68</f>
        <v>0</v>
      </c>
      <c r="C67" s="316" t="str">
        <f>IF('CLINs &amp; Ceiling Rates'!$C$223=0,'CLINs &amp; Ceiling Rates'!G68,CONCATENATE("XX",RIGHT('CLINs &amp; Ceiling Rates'!G68,6)))</f>
        <v>XX</v>
      </c>
      <c r="D67" s="317">
        <f>'Labor Loading Matrix'!D67</f>
        <v>0</v>
      </c>
      <c r="E67" s="318">
        <f>SUM('Base Period:Option Period 4'!H66)</f>
        <v>0</v>
      </c>
      <c r="F67" s="318">
        <f>SUM('Base Period:Option Period 4'!K66)</f>
        <v>0</v>
      </c>
      <c r="G67" s="318">
        <f t="shared" si="0"/>
        <v>0</v>
      </c>
      <c r="H67" s="319">
        <f t="shared" si="1"/>
        <v>0</v>
      </c>
      <c r="I67" s="320" t="str">
        <f>'Base Period'!D66</f>
        <v/>
      </c>
      <c r="K67" s="373">
        <f>IF(I67="Subcontractor",0,AVERAGE('Base Period'!M66,'Option Period 1'!M66,'Option Period 2'!M66,'Option Period 3 '!M66,'Option Period 4'!M66))</f>
        <v>0</v>
      </c>
      <c r="L67" s="374">
        <f>IF(I67="Subcontractor",AVERAGE('Base Period'!N66,'Option Period 1'!N66,'Option Period 2'!N66,'Option Period 3 '!N66,'Option Period 4'!N66),0)</f>
        <v>0</v>
      </c>
      <c r="M67" s="373">
        <f>IF(I67="Subcontractor",0,AVERAGE('Base Period'!O66,'Option Period 1'!O66,'Option Period 2'!O66,'Option Period 3 '!O66,'Option Period 4'!O66))</f>
        <v>0</v>
      </c>
      <c r="N67" s="374">
        <f>IF(I67="Subcontractor",AVERAGE('Base Period'!P66,'Option Period 1'!P66,'Option Period 2'!P66,'Option Period 3 '!P66,'Option Period 4'!P66),0)</f>
        <v>0</v>
      </c>
    </row>
    <row r="68" spans="1:14" s="89" customFormat="1" ht="15.9" hidden="1" customHeight="1" x14ac:dyDescent="0.25">
      <c r="A68" s="315">
        <f>'CLINs &amp; Ceiling Rates'!B69</f>
        <v>0</v>
      </c>
      <c r="B68" s="315">
        <f>'CLINs &amp; Ceiling Rates'!C69</f>
        <v>0</v>
      </c>
      <c r="C68" s="316" t="str">
        <f>IF('CLINs &amp; Ceiling Rates'!$C$223=0,'CLINs &amp; Ceiling Rates'!G69,CONCATENATE("XX",RIGHT('CLINs &amp; Ceiling Rates'!G69,6)))</f>
        <v>XX</v>
      </c>
      <c r="D68" s="317">
        <f>'Labor Loading Matrix'!D68</f>
        <v>0</v>
      </c>
      <c r="E68" s="318">
        <f>SUM('Base Period:Option Period 4'!H67)</f>
        <v>0</v>
      </c>
      <c r="F68" s="318">
        <f>SUM('Base Period:Option Period 4'!K67)</f>
        <v>0</v>
      </c>
      <c r="G68" s="318">
        <f t="shared" si="0"/>
        <v>0</v>
      </c>
      <c r="H68" s="319">
        <f t="shared" si="1"/>
        <v>0</v>
      </c>
      <c r="I68" s="320" t="str">
        <f>'Base Period'!D67</f>
        <v/>
      </c>
      <c r="K68" s="373">
        <f>IF(I68="Subcontractor",0,AVERAGE('Base Period'!M67,'Option Period 1'!M67,'Option Period 2'!M67,'Option Period 3 '!M67,'Option Period 4'!M67))</f>
        <v>0</v>
      </c>
      <c r="L68" s="374">
        <f>IF(I68="Subcontractor",AVERAGE('Base Period'!N67,'Option Period 1'!N67,'Option Period 2'!N67,'Option Period 3 '!N67,'Option Period 4'!N67),0)</f>
        <v>0</v>
      </c>
      <c r="M68" s="373">
        <f>IF(I68="Subcontractor",0,AVERAGE('Base Period'!O67,'Option Period 1'!O67,'Option Period 2'!O67,'Option Period 3 '!O67,'Option Period 4'!O67))</f>
        <v>0</v>
      </c>
      <c r="N68" s="374">
        <f>IF(I68="Subcontractor",AVERAGE('Base Period'!P67,'Option Period 1'!P67,'Option Period 2'!P67,'Option Period 3 '!P67,'Option Period 4'!P67),0)</f>
        <v>0</v>
      </c>
    </row>
    <row r="69" spans="1:14" s="89" customFormat="1" ht="15.9" hidden="1" customHeight="1" x14ac:dyDescent="0.25">
      <c r="A69" s="315">
        <f>'CLINs &amp; Ceiling Rates'!B70</f>
        <v>0</v>
      </c>
      <c r="B69" s="315">
        <f>'CLINs &amp; Ceiling Rates'!C70</f>
        <v>0</v>
      </c>
      <c r="C69" s="316" t="str">
        <f>IF('CLINs &amp; Ceiling Rates'!$C$223=0,'CLINs &amp; Ceiling Rates'!G70,CONCATENATE("XX",RIGHT('CLINs &amp; Ceiling Rates'!G70,6)))</f>
        <v>XX</v>
      </c>
      <c r="D69" s="317">
        <f>'Labor Loading Matrix'!D69</f>
        <v>0</v>
      </c>
      <c r="E69" s="318">
        <f>SUM('Base Period:Option Period 4'!H68)</f>
        <v>0</v>
      </c>
      <c r="F69" s="318">
        <f>SUM('Base Period:Option Period 4'!K68)</f>
        <v>0</v>
      </c>
      <c r="G69" s="318">
        <f t="shared" si="0"/>
        <v>0</v>
      </c>
      <c r="H69" s="319">
        <f t="shared" si="1"/>
        <v>0</v>
      </c>
      <c r="I69" s="320" t="str">
        <f>'Base Period'!D68</f>
        <v/>
      </c>
      <c r="K69" s="373">
        <f>IF(I69="Subcontractor",0,AVERAGE('Base Period'!M68,'Option Period 1'!M68,'Option Period 2'!M68,'Option Period 3 '!M68,'Option Period 4'!M68))</f>
        <v>0</v>
      </c>
      <c r="L69" s="374">
        <f>IF(I69="Subcontractor",AVERAGE('Base Period'!N68,'Option Period 1'!N68,'Option Period 2'!N68,'Option Period 3 '!N68,'Option Period 4'!N68),0)</f>
        <v>0</v>
      </c>
      <c r="M69" s="373">
        <f>IF(I69="Subcontractor",0,AVERAGE('Base Period'!O68,'Option Period 1'!O68,'Option Period 2'!O68,'Option Period 3 '!O68,'Option Period 4'!O68))</f>
        <v>0</v>
      </c>
      <c r="N69" s="374">
        <f>IF(I69="Subcontractor",AVERAGE('Base Period'!P68,'Option Period 1'!P68,'Option Period 2'!P68,'Option Period 3 '!P68,'Option Period 4'!P68),0)</f>
        <v>0</v>
      </c>
    </row>
    <row r="70" spans="1:14" s="89" customFormat="1" ht="15.9" hidden="1" customHeight="1" x14ac:dyDescent="0.25">
      <c r="A70" s="315">
        <f>'CLINs &amp; Ceiling Rates'!B71</f>
        <v>0</v>
      </c>
      <c r="B70" s="315">
        <f>'CLINs &amp; Ceiling Rates'!C71</f>
        <v>0</v>
      </c>
      <c r="C70" s="316" t="str">
        <f>IF('CLINs &amp; Ceiling Rates'!$C$223=0,'CLINs &amp; Ceiling Rates'!G71,CONCATENATE("XX",RIGHT('CLINs &amp; Ceiling Rates'!G71,6)))</f>
        <v>XX</v>
      </c>
      <c r="D70" s="317">
        <f>'Labor Loading Matrix'!D70</f>
        <v>0</v>
      </c>
      <c r="E70" s="318">
        <f>SUM('Base Period:Option Period 4'!H69)</f>
        <v>0</v>
      </c>
      <c r="F70" s="318">
        <f>SUM('Base Period:Option Period 4'!K69)</f>
        <v>0</v>
      </c>
      <c r="G70" s="318">
        <f t="shared" si="0"/>
        <v>0</v>
      </c>
      <c r="H70" s="319">
        <f t="shared" si="1"/>
        <v>0</v>
      </c>
      <c r="I70" s="320" t="str">
        <f>'Base Period'!D69</f>
        <v/>
      </c>
      <c r="K70" s="373">
        <f>IF(I70="Subcontractor",0,AVERAGE('Base Period'!M69,'Option Period 1'!M69,'Option Period 2'!M69,'Option Period 3 '!M69,'Option Period 4'!M69))</f>
        <v>0</v>
      </c>
      <c r="L70" s="374">
        <f>IF(I70="Subcontractor",AVERAGE('Base Period'!N69,'Option Period 1'!N69,'Option Period 2'!N69,'Option Period 3 '!N69,'Option Period 4'!N69),0)</f>
        <v>0</v>
      </c>
      <c r="M70" s="373">
        <f>IF(I70="Subcontractor",0,AVERAGE('Base Period'!O69,'Option Period 1'!O69,'Option Period 2'!O69,'Option Period 3 '!O69,'Option Period 4'!O69))</f>
        <v>0</v>
      </c>
      <c r="N70" s="374">
        <f>IF(I70="Subcontractor",AVERAGE('Base Period'!P69,'Option Period 1'!P69,'Option Period 2'!P69,'Option Period 3 '!P69,'Option Period 4'!P69),0)</f>
        <v>0</v>
      </c>
    </row>
    <row r="71" spans="1:14" s="89" customFormat="1" ht="15.9" hidden="1" customHeight="1" x14ac:dyDescent="0.25">
      <c r="A71" s="315">
        <f>'CLINs &amp; Ceiling Rates'!B72</f>
        <v>0</v>
      </c>
      <c r="B71" s="315">
        <f>'CLINs &amp; Ceiling Rates'!C72</f>
        <v>0</v>
      </c>
      <c r="C71" s="316" t="str">
        <f>IF('CLINs &amp; Ceiling Rates'!$C$223=0,'CLINs &amp; Ceiling Rates'!G72,CONCATENATE("XX",RIGHT('CLINs &amp; Ceiling Rates'!G72,6)))</f>
        <v>XX</v>
      </c>
      <c r="D71" s="317">
        <f>'Labor Loading Matrix'!D71</f>
        <v>0</v>
      </c>
      <c r="E71" s="318">
        <f>SUM('Base Period:Option Period 4'!H70)</f>
        <v>0</v>
      </c>
      <c r="F71" s="318">
        <f>SUM('Base Period:Option Period 4'!K70)</f>
        <v>0</v>
      </c>
      <c r="G71" s="318">
        <f t="shared" si="0"/>
        <v>0</v>
      </c>
      <c r="H71" s="319">
        <f t="shared" si="1"/>
        <v>0</v>
      </c>
      <c r="I71" s="320" t="str">
        <f>'Base Period'!D70</f>
        <v/>
      </c>
      <c r="K71" s="373">
        <f>IF(I71="Subcontractor",0,AVERAGE('Base Period'!M70,'Option Period 1'!M70,'Option Period 2'!M70,'Option Period 3 '!M70,'Option Period 4'!M70))</f>
        <v>0</v>
      </c>
      <c r="L71" s="374">
        <f>IF(I71="Subcontractor",AVERAGE('Base Period'!N70,'Option Period 1'!N70,'Option Period 2'!N70,'Option Period 3 '!N70,'Option Period 4'!N70),0)</f>
        <v>0</v>
      </c>
      <c r="M71" s="373">
        <f>IF(I71="Subcontractor",0,AVERAGE('Base Period'!O70,'Option Period 1'!O70,'Option Period 2'!O70,'Option Period 3 '!O70,'Option Period 4'!O70))</f>
        <v>0</v>
      </c>
      <c r="N71" s="374">
        <f>IF(I71="Subcontractor",AVERAGE('Base Period'!P70,'Option Period 1'!P70,'Option Period 2'!P70,'Option Period 3 '!P70,'Option Period 4'!P70),0)</f>
        <v>0</v>
      </c>
    </row>
    <row r="72" spans="1:14" s="89" customFormat="1" ht="15.9" hidden="1" customHeight="1" x14ac:dyDescent="0.25">
      <c r="A72" s="315">
        <f>'CLINs &amp; Ceiling Rates'!B73</f>
        <v>0</v>
      </c>
      <c r="B72" s="315">
        <f>'CLINs &amp; Ceiling Rates'!C73</f>
        <v>0</v>
      </c>
      <c r="C72" s="316" t="str">
        <f>IF('CLINs &amp; Ceiling Rates'!$C$223=0,'CLINs &amp; Ceiling Rates'!G73,CONCATENATE("XX",RIGHT('CLINs &amp; Ceiling Rates'!G73,6)))</f>
        <v>XX</v>
      </c>
      <c r="D72" s="317">
        <f>'Labor Loading Matrix'!D72</f>
        <v>0</v>
      </c>
      <c r="E72" s="318">
        <f>SUM('Base Period:Option Period 4'!H71)</f>
        <v>0</v>
      </c>
      <c r="F72" s="318">
        <f>SUM('Base Period:Option Period 4'!K71)</f>
        <v>0</v>
      </c>
      <c r="G72" s="318">
        <f t="shared" si="0"/>
        <v>0</v>
      </c>
      <c r="H72" s="319">
        <f t="shared" si="1"/>
        <v>0</v>
      </c>
      <c r="I72" s="320" t="str">
        <f>'Base Period'!D71</f>
        <v/>
      </c>
      <c r="K72" s="373">
        <f>IF(I72="Subcontractor",0,AVERAGE('Base Period'!M71,'Option Period 1'!M71,'Option Period 2'!M71,'Option Period 3 '!M71,'Option Period 4'!M71))</f>
        <v>0</v>
      </c>
      <c r="L72" s="374">
        <f>IF(I72="Subcontractor",AVERAGE('Base Period'!N71,'Option Period 1'!N71,'Option Period 2'!N71,'Option Period 3 '!N71,'Option Period 4'!N71),0)</f>
        <v>0</v>
      </c>
      <c r="M72" s="373">
        <f>IF(I72="Subcontractor",0,AVERAGE('Base Period'!O71,'Option Period 1'!O71,'Option Period 2'!O71,'Option Period 3 '!O71,'Option Period 4'!O71))</f>
        <v>0</v>
      </c>
      <c r="N72" s="374">
        <f>IF(I72="Subcontractor",AVERAGE('Base Period'!P71,'Option Period 1'!P71,'Option Period 2'!P71,'Option Period 3 '!P71,'Option Period 4'!P71),0)</f>
        <v>0</v>
      </c>
    </row>
    <row r="73" spans="1:14" s="89" customFormat="1" ht="15.9" hidden="1" customHeight="1" x14ac:dyDescent="0.25">
      <c r="A73" s="315">
        <f>'CLINs &amp; Ceiling Rates'!B74</f>
        <v>0</v>
      </c>
      <c r="B73" s="315">
        <f>'CLINs &amp; Ceiling Rates'!C74</f>
        <v>0</v>
      </c>
      <c r="C73" s="316" t="str">
        <f>IF('CLINs &amp; Ceiling Rates'!$C$223=0,'CLINs &amp; Ceiling Rates'!G74,CONCATENATE("XX",RIGHT('CLINs &amp; Ceiling Rates'!G74,6)))</f>
        <v>XX</v>
      </c>
      <c r="D73" s="317">
        <f>'Labor Loading Matrix'!D73</f>
        <v>0</v>
      </c>
      <c r="E73" s="318">
        <f>SUM('Base Period:Option Period 4'!H72)</f>
        <v>0</v>
      </c>
      <c r="F73" s="318">
        <f>SUM('Base Period:Option Period 4'!K72)</f>
        <v>0</v>
      </c>
      <c r="G73" s="318">
        <f t="shared" si="0"/>
        <v>0</v>
      </c>
      <c r="H73" s="319">
        <f t="shared" si="1"/>
        <v>0</v>
      </c>
      <c r="I73" s="320" t="str">
        <f>'Base Period'!D72</f>
        <v/>
      </c>
      <c r="K73" s="373">
        <f>IF(I73="Subcontractor",0,AVERAGE('Base Period'!M72,'Option Period 1'!M72,'Option Period 2'!M72,'Option Period 3 '!M72,'Option Period 4'!M72))</f>
        <v>0</v>
      </c>
      <c r="L73" s="374">
        <f>IF(I73="Subcontractor",AVERAGE('Base Period'!N72,'Option Period 1'!N72,'Option Period 2'!N72,'Option Period 3 '!N72,'Option Period 4'!N72),0)</f>
        <v>0</v>
      </c>
      <c r="M73" s="373">
        <f>IF(I73="Subcontractor",0,AVERAGE('Base Period'!O72,'Option Period 1'!O72,'Option Period 2'!O72,'Option Period 3 '!O72,'Option Period 4'!O72))</f>
        <v>0</v>
      </c>
      <c r="N73" s="374">
        <f>IF(I73="Subcontractor",AVERAGE('Base Period'!P72,'Option Period 1'!P72,'Option Period 2'!P72,'Option Period 3 '!P72,'Option Period 4'!P72),0)</f>
        <v>0</v>
      </c>
    </row>
    <row r="74" spans="1:14" s="89" customFormat="1" ht="15.9" hidden="1" customHeight="1" x14ac:dyDescent="0.25">
      <c r="A74" s="315">
        <f>'CLINs &amp; Ceiling Rates'!B75</f>
        <v>0</v>
      </c>
      <c r="B74" s="315">
        <f>'CLINs &amp; Ceiling Rates'!C75</f>
        <v>0</v>
      </c>
      <c r="C74" s="316" t="str">
        <f>IF('CLINs &amp; Ceiling Rates'!$C$223=0,'CLINs &amp; Ceiling Rates'!G75,CONCATENATE("XX",RIGHT('CLINs &amp; Ceiling Rates'!G75,6)))</f>
        <v>XX</v>
      </c>
      <c r="D74" s="317">
        <f>'Labor Loading Matrix'!D74</f>
        <v>0</v>
      </c>
      <c r="E74" s="318">
        <f>SUM('Base Period:Option Period 4'!H73)</f>
        <v>0</v>
      </c>
      <c r="F74" s="318">
        <f>SUM('Base Period:Option Period 4'!K73)</f>
        <v>0</v>
      </c>
      <c r="G74" s="318">
        <f t="shared" ref="G74:G137" si="2">+E74-F74</f>
        <v>0</v>
      </c>
      <c r="H74" s="319">
        <f t="shared" ref="H74:H137" si="3">IF(G74=0,0,(G74/E74))</f>
        <v>0</v>
      </c>
      <c r="I74" s="320" t="str">
        <f>'Base Period'!D73</f>
        <v/>
      </c>
      <c r="K74" s="373">
        <f>IF(I74="Subcontractor",0,AVERAGE('Base Period'!M73,'Option Period 1'!M73,'Option Period 2'!M73,'Option Period 3 '!M73,'Option Period 4'!M73))</f>
        <v>0</v>
      </c>
      <c r="L74" s="374">
        <f>IF(I74="Subcontractor",AVERAGE('Base Period'!N73,'Option Period 1'!N73,'Option Period 2'!N73,'Option Period 3 '!N73,'Option Period 4'!N73),0)</f>
        <v>0</v>
      </c>
      <c r="M74" s="373">
        <f>IF(I74="Subcontractor",0,AVERAGE('Base Period'!O73,'Option Period 1'!O73,'Option Period 2'!O73,'Option Period 3 '!O73,'Option Period 4'!O73))</f>
        <v>0</v>
      </c>
      <c r="N74" s="374">
        <f>IF(I74="Subcontractor",AVERAGE('Base Period'!P73,'Option Period 1'!P73,'Option Period 2'!P73,'Option Period 3 '!P73,'Option Period 4'!P73),0)</f>
        <v>0</v>
      </c>
    </row>
    <row r="75" spans="1:14" s="89" customFormat="1" ht="15.9" hidden="1" customHeight="1" x14ac:dyDescent="0.25">
      <c r="A75" s="315">
        <f>'CLINs &amp; Ceiling Rates'!B76</f>
        <v>0</v>
      </c>
      <c r="B75" s="315">
        <f>'CLINs &amp; Ceiling Rates'!C76</f>
        <v>0</v>
      </c>
      <c r="C75" s="316" t="str">
        <f>IF('CLINs &amp; Ceiling Rates'!$C$223=0,'CLINs &amp; Ceiling Rates'!G76,CONCATENATE("XX",RIGHT('CLINs &amp; Ceiling Rates'!G76,6)))</f>
        <v>XX</v>
      </c>
      <c r="D75" s="317">
        <f>'Labor Loading Matrix'!D75</f>
        <v>0</v>
      </c>
      <c r="E75" s="318">
        <f>SUM('Base Period:Option Period 4'!H74)</f>
        <v>0</v>
      </c>
      <c r="F75" s="318">
        <f>SUM('Base Period:Option Period 4'!K74)</f>
        <v>0</v>
      </c>
      <c r="G75" s="318">
        <f t="shared" si="2"/>
        <v>0</v>
      </c>
      <c r="H75" s="319">
        <f t="shared" si="3"/>
        <v>0</v>
      </c>
      <c r="I75" s="320" t="str">
        <f>'Base Period'!D74</f>
        <v/>
      </c>
      <c r="K75" s="373">
        <f>IF(I75="Subcontractor",0,AVERAGE('Base Period'!M74,'Option Period 1'!M74,'Option Period 2'!M74,'Option Period 3 '!M74,'Option Period 4'!M74))</f>
        <v>0</v>
      </c>
      <c r="L75" s="374">
        <f>IF(I75="Subcontractor",AVERAGE('Base Period'!N74,'Option Period 1'!N74,'Option Period 2'!N74,'Option Period 3 '!N74,'Option Period 4'!N74),0)</f>
        <v>0</v>
      </c>
      <c r="M75" s="373">
        <f>IF(I75="Subcontractor",0,AVERAGE('Base Period'!O74,'Option Period 1'!O74,'Option Period 2'!O74,'Option Period 3 '!O74,'Option Period 4'!O74))</f>
        <v>0</v>
      </c>
      <c r="N75" s="374">
        <f>IF(I75="Subcontractor",AVERAGE('Base Period'!P74,'Option Period 1'!P74,'Option Period 2'!P74,'Option Period 3 '!P74,'Option Period 4'!P74),0)</f>
        <v>0</v>
      </c>
    </row>
    <row r="76" spans="1:14" s="89" customFormat="1" ht="15.9" hidden="1" customHeight="1" x14ac:dyDescent="0.25">
      <c r="A76" s="315">
        <f>'CLINs &amp; Ceiling Rates'!B77</f>
        <v>0</v>
      </c>
      <c r="B76" s="315">
        <f>'CLINs &amp; Ceiling Rates'!C77</f>
        <v>0</v>
      </c>
      <c r="C76" s="316" t="str">
        <f>IF('CLINs &amp; Ceiling Rates'!$C$223=0,'CLINs &amp; Ceiling Rates'!G77,CONCATENATE("XX",RIGHT('CLINs &amp; Ceiling Rates'!G77,6)))</f>
        <v>XX</v>
      </c>
      <c r="D76" s="317">
        <f>'Labor Loading Matrix'!D76</f>
        <v>0</v>
      </c>
      <c r="E76" s="318">
        <f>SUM('Base Period:Option Period 4'!H75)</f>
        <v>0</v>
      </c>
      <c r="F76" s="318">
        <f>SUM('Base Period:Option Period 4'!K75)</f>
        <v>0</v>
      </c>
      <c r="G76" s="318">
        <f t="shared" si="2"/>
        <v>0</v>
      </c>
      <c r="H76" s="319">
        <f t="shared" si="3"/>
        <v>0</v>
      </c>
      <c r="I76" s="320" t="str">
        <f>'Base Period'!D75</f>
        <v/>
      </c>
      <c r="K76" s="373">
        <f>IF(I76="Subcontractor",0,AVERAGE('Base Period'!M75,'Option Period 1'!M75,'Option Period 2'!M75,'Option Period 3 '!M75,'Option Period 4'!M75))</f>
        <v>0</v>
      </c>
      <c r="L76" s="374">
        <f>IF(I76="Subcontractor",AVERAGE('Base Period'!N75,'Option Period 1'!N75,'Option Period 2'!N75,'Option Period 3 '!N75,'Option Period 4'!N75),0)</f>
        <v>0</v>
      </c>
      <c r="M76" s="373">
        <f>IF(I76="Subcontractor",0,AVERAGE('Base Period'!O75,'Option Period 1'!O75,'Option Period 2'!O75,'Option Period 3 '!O75,'Option Period 4'!O75))</f>
        <v>0</v>
      </c>
      <c r="N76" s="374">
        <f>IF(I76="Subcontractor",AVERAGE('Base Period'!P75,'Option Period 1'!P75,'Option Period 2'!P75,'Option Period 3 '!P75,'Option Period 4'!P75),0)</f>
        <v>0</v>
      </c>
    </row>
    <row r="77" spans="1:14" s="89" customFormat="1" ht="15.9" hidden="1" customHeight="1" x14ac:dyDescent="0.25">
      <c r="A77" s="315">
        <f>'CLINs &amp; Ceiling Rates'!B78</f>
        <v>0</v>
      </c>
      <c r="B77" s="315">
        <f>'CLINs &amp; Ceiling Rates'!C78</f>
        <v>0</v>
      </c>
      <c r="C77" s="316" t="str">
        <f>IF('CLINs &amp; Ceiling Rates'!$C$223=0,'CLINs &amp; Ceiling Rates'!G78,CONCATENATE("XX",RIGHT('CLINs &amp; Ceiling Rates'!G78,6)))</f>
        <v>XX</v>
      </c>
      <c r="D77" s="317">
        <f>'Labor Loading Matrix'!D77</f>
        <v>0</v>
      </c>
      <c r="E77" s="318">
        <f>SUM('Base Period:Option Period 4'!H76)</f>
        <v>0</v>
      </c>
      <c r="F77" s="318">
        <f>SUM('Base Period:Option Period 4'!K76)</f>
        <v>0</v>
      </c>
      <c r="G77" s="318">
        <f t="shared" si="2"/>
        <v>0</v>
      </c>
      <c r="H77" s="319">
        <f t="shared" si="3"/>
        <v>0</v>
      </c>
      <c r="I77" s="320" t="str">
        <f>'Base Period'!D76</f>
        <v/>
      </c>
      <c r="K77" s="373">
        <f>IF(I77="Subcontractor",0,AVERAGE('Base Period'!M76,'Option Period 1'!M76,'Option Period 2'!M76,'Option Period 3 '!M76,'Option Period 4'!M76))</f>
        <v>0</v>
      </c>
      <c r="L77" s="374">
        <f>IF(I77="Subcontractor",AVERAGE('Base Period'!N76,'Option Period 1'!N76,'Option Period 2'!N76,'Option Period 3 '!N76,'Option Period 4'!N76),0)</f>
        <v>0</v>
      </c>
      <c r="M77" s="373">
        <f>IF(I77="Subcontractor",0,AVERAGE('Base Period'!O76,'Option Period 1'!O76,'Option Period 2'!O76,'Option Period 3 '!O76,'Option Period 4'!O76))</f>
        <v>0</v>
      </c>
      <c r="N77" s="374">
        <f>IF(I77="Subcontractor",AVERAGE('Base Period'!P76,'Option Period 1'!P76,'Option Period 2'!P76,'Option Period 3 '!P76,'Option Period 4'!P76),0)</f>
        <v>0</v>
      </c>
    </row>
    <row r="78" spans="1:14" s="89" customFormat="1" ht="15.9" hidden="1" customHeight="1" x14ac:dyDescent="0.25">
      <c r="A78" s="315">
        <f>'CLINs &amp; Ceiling Rates'!B79</f>
        <v>0</v>
      </c>
      <c r="B78" s="315">
        <f>'CLINs &amp; Ceiling Rates'!C79</f>
        <v>0</v>
      </c>
      <c r="C78" s="316" t="str">
        <f>IF('CLINs &amp; Ceiling Rates'!$C$223=0,'CLINs &amp; Ceiling Rates'!G79,CONCATENATE("XX",RIGHT('CLINs &amp; Ceiling Rates'!G79,6)))</f>
        <v>XX</v>
      </c>
      <c r="D78" s="317">
        <f>'Labor Loading Matrix'!D78</f>
        <v>0</v>
      </c>
      <c r="E78" s="318">
        <f>SUM('Base Period:Option Period 4'!H77)</f>
        <v>0</v>
      </c>
      <c r="F78" s="318">
        <f>SUM('Base Period:Option Period 4'!K77)</f>
        <v>0</v>
      </c>
      <c r="G78" s="318">
        <f t="shared" si="2"/>
        <v>0</v>
      </c>
      <c r="H78" s="319">
        <f t="shared" si="3"/>
        <v>0</v>
      </c>
      <c r="I78" s="320" t="str">
        <f>'Base Period'!D77</f>
        <v/>
      </c>
      <c r="K78" s="373">
        <f>IF(I78="Subcontractor",0,AVERAGE('Base Period'!M77,'Option Period 1'!M77,'Option Period 2'!M77,'Option Period 3 '!M77,'Option Period 4'!M77))</f>
        <v>0</v>
      </c>
      <c r="L78" s="374">
        <f>IF(I78="Subcontractor",AVERAGE('Base Period'!N77,'Option Period 1'!N77,'Option Period 2'!N77,'Option Period 3 '!N77,'Option Period 4'!N77),0)</f>
        <v>0</v>
      </c>
      <c r="M78" s="373">
        <f>IF(I78="Subcontractor",0,AVERAGE('Base Period'!O77,'Option Period 1'!O77,'Option Period 2'!O77,'Option Period 3 '!O77,'Option Period 4'!O77))</f>
        <v>0</v>
      </c>
      <c r="N78" s="374">
        <f>IF(I78="Subcontractor",AVERAGE('Base Period'!P77,'Option Period 1'!P77,'Option Period 2'!P77,'Option Period 3 '!P77,'Option Period 4'!P77),0)</f>
        <v>0</v>
      </c>
    </row>
    <row r="79" spans="1:14" s="89" customFormat="1" ht="15.9" hidden="1" customHeight="1" x14ac:dyDescent="0.25">
      <c r="A79" s="315">
        <f>'CLINs &amp; Ceiling Rates'!B80</f>
        <v>0</v>
      </c>
      <c r="B79" s="315">
        <f>'CLINs &amp; Ceiling Rates'!C80</f>
        <v>0</v>
      </c>
      <c r="C79" s="316" t="str">
        <f>IF('CLINs &amp; Ceiling Rates'!$C$223=0,'CLINs &amp; Ceiling Rates'!G80,CONCATENATE("XX",RIGHT('CLINs &amp; Ceiling Rates'!G80,6)))</f>
        <v>XX</v>
      </c>
      <c r="D79" s="317">
        <f>'Labor Loading Matrix'!D79</f>
        <v>0</v>
      </c>
      <c r="E79" s="318">
        <f>SUM('Base Period:Option Period 4'!H78)</f>
        <v>0</v>
      </c>
      <c r="F79" s="318">
        <f>SUM('Base Period:Option Period 4'!K78)</f>
        <v>0</v>
      </c>
      <c r="G79" s="318">
        <f t="shared" si="2"/>
        <v>0</v>
      </c>
      <c r="H79" s="319">
        <f t="shared" si="3"/>
        <v>0</v>
      </c>
      <c r="I79" s="320" t="str">
        <f>'Base Period'!D78</f>
        <v/>
      </c>
      <c r="K79" s="373">
        <f>IF(I79="Subcontractor",0,AVERAGE('Base Period'!M78,'Option Period 1'!M78,'Option Period 2'!M78,'Option Period 3 '!M78,'Option Period 4'!M78))</f>
        <v>0</v>
      </c>
      <c r="L79" s="374">
        <f>IF(I79="Subcontractor",AVERAGE('Base Period'!N78,'Option Period 1'!N78,'Option Period 2'!N78,'Option Period 3 '!N78,'Option Period 4'!N78),0)</f>
        <v>0</v>
      </c>
      <c r="M79" s="373">
        <f>IF(I79="Subcontractor",0,AVERAGE('Base Period'!O78,'Option Period 1'!O78,'Option Period 2'!O78,'Option Period 3 '!O78,'Option Period 4'!O78))</f>
        <v>0</v>
      </c>
      <c r="N79" s="374">
        <f>IF(I79="Subcontractor",AVERAGE('Base Period'!P78,'Option Period 1'!P78,'Option Period 2'!P78,'Option Period 3 '!P78,'Option Period 4'!P78),0)</f>
        <v>0</v>
      </c>
    </row>
    <row r="80" spans="1:14" s="89" customFormat="1" ht="15.9" hidden="1" customHeight="1" x14ac:dyDescent="0.25">
      <c r="A80" s="315">
        <f>'CLINs &amp; Ceiling Rates'!B81</f>
        <v>0</v>
      </c>
      <c r="B80" s="315">
        <f>'CLINs &amp; Ceiling Rates'!C81</f>
        <v>0</v>
      </c>
      <c r="C80" s="316" t="str">
        <f>IF('CLINs &amp; Ceiling Rates'!$C$223=0,'CLINs &amp; Ceiling Rates'!G81,CONCATENATE("XX",RIGHT('CLINs &amp; Ceiling Rates'!G81,6)))</f>
        <v>XX</v>
      </c>
      <c r="D80" s="317">
        <f>'Labor Loading Matrix'!D80</f>
        <v>0</v>
      </c>
      <c r="E80" s="318">
        <f>SUM('Base Period:Option Period 4'!H79)</f>
        <v>0</v>
      </c>
      <c r="F80" s="318">
        <f>SUM('Base Period:Option Period 4'!K79)</f>
        <v>0</v>
      </c>
      <c r="G80" s="318">
        <f t="shared" si="2"/>
        <v>0</v>
      </c>
      <c r="H80" s="319">
        <f t="shared" si="3"/>
        <v>0</v>
      </c>
      <c r="I80" s="320" t="str">
        <f>'Base Period'!D79</f>
        <v/>
      </c>
      <c r="K80" s="373">
        <f>IF(I80="Subcontractor",0,AVERAGE('Base Period'!M79,'Option Period 1'!M79,'Option Period 2'!M79,'Option Period 3 '!M79,'Option Period 4'!M79))</f>
        <v>0</v>
      </c>
      <c r="L80" s="374">
        <f>IF(I80="Subcontractor",AVERAGE('Base Period'!N79,'Option Period 1'!N79,'Option Period 2'!N79,'Option Period 3 '!N79,'Option Period 4'!N79),0)</f>
        <v>0</v>
      </c>
      <c r="M80" s="373">
        <f>IF(I80="Subcontractor",0,AVERAGE('Base Period'!O79,'Option Period 1'!O79,'Option Period 2'!O79,'Option Period 3 '!O79,'Option Period 4'!O79))</f>
        <v>0</v>
      </c>
      <c r="N80" s="374">
        <f>IF(I80="Subcontractor",AVERAGE('Base Period'!P79,'Option Period 1'!P79,'Option Period 2'!P79,'Option Period 3 '!P79,'Option Period 4'!P79),0)</f>
        <v>0</v>
      </c>
    </row>
    <row r="81" spans="1:14" s="89" customFormat="1" ht="15.9" hidden="1" customHeight="1" x14ac:dyDescent="0.25">
      <c r="A81" s="315">
        <f>'CLINs &amp; Ceiling Rates'!B82</f>
        <v>0</v>
      </c>
      <c r="B81" s="315">
        <f>'CLINs &amp; Ceiling Rates'!C82</f>
        <v>0</v>
      </c>
      <c r="C81" s="316" t="str">
        <f>IF('CLINs &amp; Ceiling Rates'!$C$223=0,'CLINs &amp; Ceiling Rates'!G82,CONCATENATE("XX",RIGHT('CLINs &amp; Ceiling Rates'!G82,6)))</f>
        <v>XX</v>
      </c>
      <c r="D81" s="317">
        <f>'Labor Loading Matrix'!D81</f>
        <v>0</v>
      </c>
      <c r="E81" s="318">
        <f>SUM('Base Period:Option Period 4'!H80)</f>
        <v>0</v>
      </c>
      <c r="F81" s="318">
        <f>SUM('Base Period:Option Period 4'!K80)</f>
        <v>0</v>
      </c>
      <c r="G81" s="318">
        <f t="shared" si="2"/>
        <v>0</v>
      </c>
      <c r="H81" s="319">
        <f t="shared" si="3"/>
        <v>0</v>
      </c>
      <c r="I81" s="320" t="str">
        <f>'Base Period'!D80</f>
        <v/>
      </c>
      <c r="K81" s="373">
        <f>IF(I81="Subcontractor",0,AVERAGE('Base Period'!M80,'Option Period 1'!M80,'Option Period 2'!M80,'Option Period 3 '!M80,'Option Period 4'!M80))</f>
        <v>0</v>
      </c>
      <c r="L81" s="374">
        <f>IF(I81="Subcontractor",AVERAGE('Base Period'!N80,'Option Period 1'!N80,'Option Period 2'!N80,'Option Period 3 '!N80,'Option Period 4'!N80),0)</f>
        <v>0</v>
      </c>
      <c r="M81" s="373">
        <f>IF(I81="Subcontractor",0,AVERAGE('Base Period'!O80,'Option Period 1'!O80,'Option Period 2'!O80,'Option Period 3 '!O80,'Option Period 4'!O80))</f>
        <v>0</v>
      </c>
      <c r="N81" s="374">
        <f>IF(I81="Subcontractor",AVERAGE('Base Period'!P80,'Option Period 1'!P80,'Option Period 2'!P80,'Option Period 3 '!P80,'Option Period 4'!P80),0)</f>
        <v>0</v>
      </c>
    </row>
    <row r="82" spans="1:14" s="89" customFormat="1" ht="15.9" hidden="1" customHeight="1" x14ac:dyDescent="0.25">
      <c r="A82" s="315">
        <f>'CLINs &amp; Ceiling Rates'!B83</f>
        <v>0</v>
      </c>
      <c r="B82" s="315">
        <f>'CLINs &amp; Ceiling Rates'!C83</f>
        <v>0</v>
      </c>
      <c r="C82" s="316" t="str">
        <f>IF('CLINs &amp; Ceiling Rates'!$C$223=0,'CLINs &amp; Ceiling Rates'!G83,CONCATENATE("XX",RIGHT('CLINs &amp; Ceiling Rates'!G83,6)))</f>
        <v>XX</v>
      </c>
      <c r="D82" s="317">
        <f>'Labor Loading Matrix'!D82</f>
        <v>0</v>
      </c>
      <c r="E82" s="318">
        <f>SUM('Base Period:Option Period 4'!H81)</f>
        <v>0</v>
      </c>
      <c r="F82" s="318">
        <f>SUM('Base Period:Option Period 4'!K81)</f>
        <v>0</v>
      </c>
      <c r="G82" s="318">
        <f t="shared" si="2"/>
        <v>0</v>
      </c>
      <c r="H82" s="319">
        <f t="shared" si="3"/>
        <v>0</v>
      </c>
      <c r="I82" s="320" t="str">
        <f>'Base Period'!D81</f>
        <v/>
      </c>
      <c r="K82" s="373">
        <f>IF(I82="Subcontractor",0,AVERAGE('Base Period'!M81,'Option Period 1'!M81,'Option Period 2'!M81,'Option Period 3 '!M81,'Option Period 4'!M81))</f>
        <v>0</v>
      </c>
      <c r="L82" s="374">
        <f>IF(I82="Subcontractor",AVERAGE('Base Period'!N81,'Option Period 1'!N81,'Option Period 2'!N81,'Option Period 3 '!N81,'Option Period 4'!N81),0)</f>
        <v>0</v>
      </c>
      <c r="M82" s="373">
        <f>IF(I82="Subcontractor",0,AVERAGE('Base Period'!O81,'Option Period 1'!O81,'Option Period 2'!O81,'Option Period 3 '!O81,'Option Period 4'!O81))</f>
        <v>0</v>
      </c>
      <c r="N82" s="374">
        <f>IF(I82="Subcontractor",AVERAGE('Base Period'!P81,'Option Period 1'!P81,'Option Period 2'!P81,'Option Period 3 '!P81,'Option Period 4'!P81),0)</f>
        <v>0</v>
      </c>
    </row>
    <row r="83" spans="1:14" s="89" customFormat="1" ht="15.9" hidden="1" customHeight="1" x14ac:dyDescent="0.25">
      <c r="A83" s="315">
        <f>'CLINs &amp; Ceiling Rates'!B84</f>
        <v>0</v>
      </c>
      <c r="B83" s="315">
        <f>'CLINs &amp; Ceiling Rates'!C84</f>
        <v>0</v>
      </c>
      <c r="C83" s="316" t="str">
        <f>IF('CLINs &amp; Ceiling Rates'!$C$223=0,'CLINs &amp; Ceiling Rates'!G84,CONCATENATE("XX",RIGHT('CLINs &amp; Ceiling Rates'!G84,6)))</f>
        <v>XX</v>
      </c>
      <c r="D83" s="317">
        <f>'Labor Loading Matrix'!D83</f>
        <v>0</v>
      </c>
      <c r="E83" s="318">
        <f>SUM('Base Period:Option Period 4'!H82)</f>
        <v>0</v>
      </c>
      <c r="F83" s="318">
        <f>SUM('Base Period:Option Period 4'!K82)</f>
        <v>0</v>
      </c>
      <c r="G83" s="318">
        <f t="shared" si="2"/>
        <v>0</v>
      </c>
      <c r="H83" s="319">
        <f t="shared" si="3"/>
        <v>0</v>
      </c>
      <c r="I83" s="320" t="str">
        <f>'Base Period'!D82</f>
        <v/>
      </c>
      <c r="K83" s="373">
        <f>IF(I83="Subcontractor",0,AVERAGE('Base Period'!M82,'Option Period 1'!M82,'Option Period 2'!M82,'Option Period 3 '!M82,'Option Period 4'!M82))</f>
        <v>0</v>
      </c>
      <c r="L83" s="374">
        <f>IF(I83="Subcontractor",AVERAGE('Base Period'!N82,'Option Period 1'!N82,'Option Period 2'!N82,'Option Period 3 '!N82,'Option Period 4'!N82),0)</f>
        <v>0</v>
      </c>
      <c r="M83" s="373">
        <f>IF(I83="Subcontractor",0,AVERAGE('Base Period'!O82,'Option Period 1'!O82,'Option Period 2'!O82,'Option Period 3 '!O82,'Option Period 4'!O82))</f>
        <v>0</v>
      </c>
      <c r="N83" s="374">
        <f>IF(I83="Subcontractor",AVERAGE('Base Period'!P82,'Option Period 1'!P82,'Option Period 2'!P82,'Option Period 3 '!P82,'Option Period 4'!P82),0)</f>
        <v>0</v>
      </c>
    </row>
    <row r="84" spans="1:14" s="89" customFormat="1" ht="15.9" hidden="1" customHeight="1" x14ac:dyDescent="0.25">
      <c r="A84" s="315">
        <f>'CLINs &amp; Ceiling Rates'!B85</f>
        <v>0</v>
      </c>
      <c r="B84" s="315">
        <f>'CLINs &amp; Ceiling Rates'!C85</f>
        <v>0</v>
      </c>
      <c r="C84" s="316" t="str">
        <f>IF('CLINs &amp; Ceiling Rates'!$C$223=0,'CLINs &amp; Ceiling Rates'!G85,CONCATENATE("XX",RIGHT('CLINs &amp; Ceiling Rates'!G85,6)))</f>
        <v>XX</v>
      </c>
      <c r="D84" s="317">
        <f>'Labor Loading Matrix'!D84</f>
        <v>0</v>
      </c>
      <c r="E84" s="318">
        <f>SUM('Base Period:Option Period 4'!H83)</f>
        <v>0</v>
      </c>
      <c r="F84" s="318">
        <f>SUM('Base Period:Option Period 4'!K83)</f>
        <v>0</v>
      </c>
      <c r="G84" s="318">
        <f t="shared" si="2"/>
        <v>0</v>
      </c>
      <c r="H84" s="319">
        <f t="shared" si="3"/>
        <v>0</v>
      </c>
      <c r="I84" s="320" t="str">
        <f>'Base Period'!D83</f>
        <v/>
      </c>
      <c r="K84" s="373">
        <f>IF(I84="Subcontractor",0,AVERAGE('Base Period'!M83,'Option Period 1'!M83,'Option Period 2'!M83,'Option Period 3 '!M83,'Option Period 4'!M83))</f>
        <v>0</v>
      </c>
      <c r="L84" s="374">
        <f>IF(I84="Subcontractor",AVERAGE('Base Period'!N83,'Option Period 1'!N83,'Option Period 2'!N83,'Option Period 3 '!N83,'Option Period 4'!N83),0)</f>
        <v>0</v>
      </c>
      <c r="M84" s="373">
        <f>IF(I84="Subcontractor",0,AVERAGE('Base Period'!O83,'Option Period 1'!O83,'Option Period 2'!O83,'Option Period 3 '!O83,'Option Period 4'!O83))</f>
        <v>0</v>
      </c>
      <c r="N84" s="374">
        <f>IF(I84="Subcontractor",AVERAGE('Base Period'!P83,'Option Period 1'!P83,'Option Period 2'!P83,'Option Period 3 '!P83,'Option Period 4'!P83),0)</f>
        <v>0</v>
      </c>
    </row>
    <row r="85" spans="1:14" s="89" customFormat="1" ht="15.9" hidden="1" customHeight="1" x14ac:dyDescent="0.25">
      <c r="A85" s="315">
        <f>'CLINs &amp; Ceiling Rates'!B86</f>
        <v>0</v>
      </c>
      <c r="B85" s="315">
        <f>'CLINs &amp; Ceiling Rates'!C86</f>
        <v>0</v>
      </c>
      <c r="C85" s="316" t="str">
        <f>IF('CLINs &amp; Ceiling Rates'!$C$223=0,'CLINs &amp; Ceiling Rates'!G86,CONCATENATE("XX",RIGHT('CLINs &amp; Ceiling Rates'!G86,6)))</f>
        <v>XX</v>
      </c>
      <c r="D85" s="317">
        <f>'Labor Loading Matrix'!D85</f>
        <v>0</v>
      </c>
      <c r="E85" s="318">
        <f>SUM('Base Period:Option Period 4'!H84)</f>
        <v>0</v>
      </c>
      <c r="F85" s="318">
        <f>SUM('Base Period:Option Period 4'!K84)</f>
        <v>0</v>
      </c>
      <c r="G85" s="318">
        <f t="shared" si="2"/>
        <v>0</v>
      </c>
      <c r="H85" s="319">
        <f t="shared" si="3"/>
        <v>0</v>
      </c>
      <c r="I85" s="320" t="str">
        <f>'Base Period'!D84</f>
        <v/>
      </c>
      <c r="K85" s="373">
        <f>IF(I85="Subcontractor",0,AVERAGE('Base Period'!M84,'Option Period 1'!M84,'Option Period 2'!M84,'Option Period 3 '!M84,'Option Period 4'!M84))</f>
        <v>0</v>
      </c>
      <c r="L85" s="374">
        <f>IF(I85="Subcontractor",AVERAGE('Base Period'!N84,'Option Period 1'!N84,'Option Period 2'!N84,'Option Period 3 '!N84,'Option Period 4'!N84),0)</f>
        <v>0</v>
      </c>
      <c r="M85" s="373">
        <f>IF(I85="Subcontractor",0,AVERAGE('Base Period'!O84,'Option Period 1'!O84,'Option Period 2'!O84,'Option Period 3 '!O84,'Option Period 4'!O84))</f>
        <v>0</v>
      </c>
      <c r="N85" s="374">
        <f>IF(I85="Subcontractor",AVERAGE('Base Period'!P84,'Option Period 1'!P84,'Option Period 2'!P84,'Option Period 3 '!P84,'Option Period 4'!P84),0)</f>
        <v>0</v>
      </c>
    </row>
    <row r="86" spans="1:14" s="89" customFormat="1" ht="15.9" hidden="1" customHeight="1" x14ac:dyDescent="0.25">
      <c r="A86" s="315">
        <f>'CLINs &amp; Ceiling Rates'!B87</f>
        <v>0</v>
      </c>
      <c r="B86" s="315">
        <f>'CLINs &amp; Ceiling Rates'!C87</f>
        <v>0</v>
      </c>
      <c r="C86" s="316" t="str">
        <f>IF('CLINs &amp; Ceiling Rates'!$C$223=0,'CLINs &amp; Ceiling Rates'!G87,CONCATENATE("XX",RIGHT('CLINs &amp; Ceiling Rates'!G87,6)))</f>
        <v>XX</v>
      </c>
      <c r="D86" s="317">
        <f>'Labor Loading Matrix'!D86</f>
        <v>0</v>
      </c>
      <c r="E86" s="318">
        <f>SUM('Base Period:Option Period 4'!H85)</f>
        <v>0</v>
      </c>
      <c r="F86" s="318">
        <f>SUM('Base Period:Option Period 4'!K85)</f>
        <v>0</v>
      </c>
      <c r="G86" s="318">
        <f t="shared" si="2"/>
        <v>0</v>
      </c>
      <c r="H86" s="319">
        <f t="shared" si="3"/>
        <v>0</v>
      </c>
      <c r="I86" s="320" t="str">
        <f>'Base Period'!D85</f>
        <v/>
      </c>
      <c r="K86" s="373">
        <f>IF(I86="Subcontractor",0,AVERAGE('Base Period'!M85,'Option Period 1'!M85,'Option Period 2'!M85,'Option Period 3 '!M85,'Option Period 4'!M85))</f>
        <v>0</v>
      </c>
      <c r="L86" s="374">
        <f>IF(I86="Subcontractor",AVERAGE('Base Period'!N85,'Option Period 1'!N85,'Option Period 2'!N85,'Option Period 3 '!N85,'Option Period 4'!N85),0)</f>
        <v>0</v>
      </c>
      <c r="M86" s="373">
        <f>IF(I86="Subcontractor",0,AVERAGE('Base Period'!O85,'Option Period 1'!O85,'Option Period 2'!O85,'Option Period 3 '!O85,'Option Period 4'!O85))</f>
        <v>0</v>
      </c>
      <c r="N86" s="374">
        <f>IF(I86="Subcontractor",AVERAGE('Base Period'!P85,'Option Period 1'!P85,'Option Period 2'!P85,'Option Period 3 '!P85,'Option Period 4'!P85),0)</f>
        <v>0</v>
      </c>
    </row>
    <row r="87" spans="1:14" s="89" customFormat="1" ht="15.9" hidden="1" customHeight="1" x14ac:dyDescent="0.25">
      <c r="A87" s="315">
        <f>'CLINs &amp; Ceiling Rates'!B88</f>
        <v>0</v>
      </c>
      <c r="B87" s="315">
        <f>'CLINs &amp; Ceiling Rates'!C88</f>
        <v>0</v>
      </c>
      <c r="C87" s="316" t="str">
        <f>IF('CLINs &amp; Ceiling Rates'!$C$223=0,'CLINs &amp; Ceiling Rates'!G88,CONCATENATE("XX",RIGHT('CLINs &amp; Ceiling Rates'!G88,6)))</f>
        <v>XX</v>
      </c>
      <c r="D87" s="317">
        <f>'Labor Loading Matrix'!D87</f>
        <v>0</v>
      </c>
      <c r="E87" s="318">
        <f>SUM('Base Period:Option Period 4'!H86)</f>
        <v>0</v>
      </c>
      <c r="F87" s="318">
        <f>SUM('Base Period:Option Period 4'!K86)</f>
        <v>0</v>
      </c>
      <c r="G87" s="318">
        <f t="shared" si="2"/>
        <v>0</v>
      </c>
      <c r="H87" s="319">
        <f t="shared" si="3"/>
        <v>0</v>
      </c>
      <c r="I87" s="320" t="str">
        <f>'Base Period'!D86</f>
        <v/>
      </c>
      <c r="K87" s="373">
        <f>IF(I87="Subcontractor",0,AVERAGE('Base Period'!M86,'Option Period 1'!M86,'Option Period 2'!M86,'Option Period 3 '!M86,'Option Period 4'!M86))</f>
        <v>0</v>
      </c>
      <c r="L87" s="374">
        <f>IF(I87="Subcontractor",AVERAGE('Base Period'!N86,'Option Period 1'!N86,'Option Period 2'!N86,'Option Period 3 '!N86,'Option Period 4'!N86),0)</f>
        <v>0</v>
      </c>
      <c r="M87" s="373">
        <f>IF(I87="Subcontractor",0,AVERAGE('Base Period'!O86,'Option Period 1'!O86,'Option Period 2'!O86,'Option Period 3 '!O86,'Option Period 4'!O86))</f>
        <v>0</v>
      </c>
      <c r="N87" s="374">
        <f>IF(I87="Subcontractor",AVERAGE('Base Period'!P86,'Option Period 1'!P86,'Option Period 2'!P86,'Option Period 3 '!P86,'Option Period 4'!P86),0)</f>
        <v>0</v>
      </c>
    </row>
    <row r="88" spans="1:14" s="89" customFormat="1" ht="15.9" hidden="1" customHeight="1" x14ac:dyDescent="0.25">
      <c r="A88" s="315">
        <f>'CLINs &amp; Ceiling Rates'!B89</f>
        <v>0</v>
      </c>
      <c r="B88" s="315">
        <f>'CLINs &amp; Ceiling Rates'!C89</f>
        <v>0</v>
      </c>
      <c r="C88" s="316" t="str">
        <f>IF('CLINs &amp; Ceiling Rates'!$C$223=0,'CLINs &amp; Ceiling Rates'!G89,CONCATENATE("XX",RIGHT('CLINs &amp; Ceiling Rates'!G89,6)))</f>
        <v>XX</v>
      </c>
      <c r="D88" s="317">
        <f>'Labor Loading Matrix'!D88</f>
        <v>0</v>
      </c>
      <c r="E88" s="318">
        <f>SUM('Base Period:Option Period 4'!H87)</f>
        <v>0</v>
      </c>
      <c r="F88" s="318">
        <f>SUM('Base Period:Option Period 4'!K87)</f>
        <v>0</v>
      </c>
      <c r="G88" s="318">
        <f t="shared" si="2"/>
        <v>0</v>
      </c>
      <c r="H88" s="319">
        <f t="shared" si="3"/>
        <v>0</v>
      </c>
      <c r="I88" s="320" t="str">
        <f>'Base Period'!D87</f>
        <v/>
      </c>
      <c r="K88" s="373">
        <f>IF(I88="Subcontractor",0,AVERAGE('Base Period'!M87,'Option Period 1'!M87,'Option Period 2'!M87,'Option Period 3 '!M87,'Option Period 4'!M87))</f>
        <v>0</v>
      </c>
      <c r="L88" s="374">
        <f>IF(I88="Subcontractor",AVERAGE('Base Period'!N87,'Option Period 1'!N87,'Option Period 2'!N87,'Option Period 3 '!N87,'Option Period 4'!N87),0)</f>
        <v>0</v>
      </c>
      <c r="M88" s="373">
        <f>IF(I88="Subcontractor",0,AVERAGE('Base Period'!O87,'Option Period 1'!O87,'Option Period 2'!O87,'Option Period 3 '!O87,'Option Period 4'!O87))</f>
        <v>0</v>
      </c>
      <c r="N88" s="374">
        <f>IF(I88="Subcontractor",AVERAGE('Base Period'!P87,'Option Period 1'!P87,'Option Period 2'!P87,'Option Period 3 '!P87,'Option Period 4'!P87),0)</f>
        <v>0</v>
      </c>
    </row>
    <row r="89" spans="1:14" s="89" customFormat="1" ht="15.9" hidden="1" customHeight="1" x14ac:dyDescent="0.25">
      <c r="A89" s="315">
        <f>'CLINs &amp; Ceiling Rates'!B90</f>
        <v>0</v>
      </c>
      <c r="B89" s="315">
        <f>'CLINs &amp; Ceiling Rates'!C90</f>
        <v>0</v>
      </c>
      <c r="C89" s="316" t="str">
        <f>IF('CLINs &amp; Ceiling Rates'!$C$223=0,'CLINs &amp; Ceiling Rates'!G90,CONCATENATE("XX",RIGHT('CLINs &amp; Ceiling Rates'!G90,6)))</f>
        <v>XX</v>
      </c>
      <c r="D89" s="317">
        <f>'Labor Loading Matrix'!D89</f>
        <v>0</v>
      </c>
      <c r="E89" s="318">
        <f>SUM('Base Period:Option Period 4'!H88)</f>
        <v>0</v>
      </c>
      <c r="F89" s="318">
        <f>SUM('Base Period:Option Period 4'!K88)</f>
        <v>0</v>
      </c>
      <c r="G89" s="318">
        <f t="shared" si="2"/>
        <v>0</v>
      </c>
      <c r="H89" s="319">
        <f t="shared" si="3"/>
        <v>0</v>
      </c>
      <c r="I89" s="320" t="str">
        <f>'Base Period'!D88</f>
        <v/>
      </c>
      <c r="K89" s="373">
        <f>IF(I89="Subcontractor",0,AVERAGE('Base Period'!M88,'Option Period 1'!M88,'Option Period 2'!M88,'Option Period 3 '!M88,'Option Period 4'!M88))</f>
        <v>0</v>
      </c>
      <c r="L89" s="374">
        <f>IF(I89="Subcontractor",AVERAGE('Base Period'!N88,'Option Period 1'!N88,'Option Period 2'!N88,'Option Period 3 '!N88,'Option Period 4'!N88),0)</f>
        <v>0</v>
      </c>
      <c r="M89" s="373">
        <f>IF(I89="Subcontractor",0,AVERAGE('Base Period'!O88,'Option Period 1'!O88,'Option Period 2'!O88,'Option Period 3 '!O88,'Option Period 4'!O88))</f>
        <v>0</v>
      </c>
      <c r="N89" s="374">
        <f>IF(I89="Subcontractor",AVERAGE('Base Period'!P88,'Option Period 1'!P88,'Option Period 2'!P88,'Option Period 3 '!P88,'Option Period 4'!P88),0)</f>
        <v>0</v>
      </c>
    </row>
    <row r="90" spans="1:14" s="89" customFormat="1" ht="15.9" hidden="1" customHeight="1" x14ac:dyDescent="0.25">
      <c r="A90" s="315">
        <f>'CLINs &amp; Ceiling Rates'!B91</f>
        <v>0</v>
      </c>
      <c r="B90" s="315">
        <f>'CLINs &amp; Ceiling Rates'!C91</f>
        <v>0</v>
      </c>
      <c r="C90" s="316" t="str">
        <f>IF('CLINs &amp; Ceiling Rates'!$C$223=0,'CLINs &amp; Ceiling Rates'!G91,CONCATENATE("XX",RIGHT('CLINs &amp; Ceiling Rates'!G91,6)))</f>
        <v>XX</v>
      </c>
      <c r="D90" s="317">
        <f>'Labor Loading Matrix'!D90</f>
        <v>0</v>
      </c>
      <c r="E90" s="318">
        <f>SUM('Base Period:Option Period 4'!H89)</f>
        <v>0</v>
      </c>
      <c r="F90" s="318">
        <f>SUM('Base Period:Option Period 4'!K89)</f>
        <v>0</v>
      </c>
      <c r="G90" s="318">
        <f t="shared" si="2"/>
        <v>0</v>
      </c>
      <c r="H90" s="319">
        <f t="shared" si="3"/>
        <v>0</v>
      </c>
      <c r="I90" s="320" t="str">
        <f>'Base Period'!D89</f>
        <v/>
      </c>
      <c r="K90" s="373">
        <f>IF(I90="Subcontractor",0,AVERAGE('Base Period'!M89,'Option Period 1'!M89,'Option Period 2'!M89,'Option Period 3 '!M89,'Option Period 4'!M89))</f>
        <v>0</v>
      </c>
      <c r="L90" s="374">
        <f>IF(I90="Subcontractor",AVERAGE('Base Period'!N89,'Option Period 1'!N89,'Option Period 2'!N89,'Option Period 3 '!N89,'Option Period 4'!N89),0)</f>
        <v>0</v>
      </c>
      <c r="M90" s="373">
        <f>IF(I90="Subcontractor",0,AVERAGE('Base Period'!O89,'Option Period 1'!O89,'Option Period 2'!O89,'Option Period 3 '!O89,'Option Period 4'!O89))</f>
        <v>0</v>
      </c>
      <c r="N90" s="374">
        <f>IF(I90="Subcontractor",AVERAGE('Base Period'!P89,'Option Period 1'!P89,'Option Period 2'!P89,'Option Period 3 '!P89,'Option Period 4'!P89),0)</f>
        <v>0</v>
      </c>
    </row>
    <row r="91" spans="1:14" s="89" customFormat="1" ht="15.9" hidden="1" customHeight="1" x14ac:dyDescent="0.25">
      <c r="A91" s="315">
        <f>'CLINs &amp; Ceiling Rates'!B92</f>
        <v>0</v>
      </c>
      <c r="B91" s="315">
        <f>'CLINs &amp; Ceiling Rates'!C92</f>
        <v>0</v>
      </c>
      <c r="C91" s="316" t="str">
        <f>IF('CLINs &amp; Ceiling Rates'!$C$223=0,'CLINs &amp; Ceiling Rates'!G92,CONCATENATE("XX",RIGHT('CLINs &amp; Ceiling Rates'!G92,6)))</f>
        <v>XX</v>
      </c>
      <c r="D91" s="317">
        <f>'Labor Loading Matrix'!D91</f>
        <v>0</v>
      </c>
      <c r="E91" s="318">
        <f>SUM('Base Period:Option Period 4'!H90)</f>
        <v>0</v>
      </c>
      <c r="F91" s="318">
        <f>SUM('Base Period:Option Period 4'!K90)</f>
        <v>0</v>
      </c>
      <c r="G91" s="318">
        <f t="shared" si="2"/>
        <v>0</v>
      </c>
      <c r="H91" s="319">
        <f t="shared" si="3"/>
        <v>0</v>
      </c>
      <c r="I91" s="320" t="str">
        <f>'Base Period'!D90</f>
        <v/>
      </c>
      <c r="K91" s="373">
        <f>IF(I91="Subcontractor",0,AVERAGE('Base Period'!M90,'Option Period 1'!M90,'Option Period 2'!M90,'Option Period 3 '!M90,'Option Period 4'!M90))</f>
        <v>0</v>
      </c>
      <c r="L91" s="374">
        <f>IF(I91="Subcontractor",AVERAGE('Base Period'!N90,'Option Period 1'!N90,'Option Period 2'!N90,'Option Period 3 '!N90,'Option Period 4'!N90),0)</f>
        <v>0</v>
      </c>
      <c r="M91" s="373">
        <f>IF(I91="Subcontractor",0,AVERAGE('Base Period'!O90,'Option Period 1'!O90,'Option Period 2'!O90,'Option Period 3 '!O90,'Option Period 4'!O90))</f>
        <v>0</v>
      </c>
      <c r="N91" s="374">
        <f>IF(I91="Subcontractor",AVERAGE('Base Period'!P90,'Option Period 1'!P90,'Option Period 2'!P90,'Option Period 3 '!P90,'Option Period 4'!P90),0)</f>
        <v>0</v>
      </c>
    </row>
    <row r="92" spans="1:14" s="89" customFormat="1" ht="15.9" hidden="1" customHeight="1" x14ac:dyDescent="0.25">
      <c r="A92" s="315">
        <f>'CLINs &amp; Ceiling Rates'!B93</f>
        <v>0</v>
      </c>
      <c r="B92" s="315">
        <f>'CLINs &amp; Ceiling Rates'!C93</f>
        <v>0</v>
      </c>
      <c r="C92" s="316" t="str">
        <f>IF('CLINs &amp; Ceiling Rates'!$C$223=0,'CLINs &amp; Ceiling Rates'!G93,CONCATENATE("XX",RIGHT('CLINs &amp; Ceiling Rates'!G93,6)))</f>
        <v>XX</v>
      </c>
      <c r="D92" s="317">
        <f>'Labor Loading Matrix'!D92</f>
        <v>0</v>
      </c>
      <c r="E92" s="318">
        <f>SUM('Base Period:Option Period 4'!H91)</f>
        <v>0</v>
      </c>
      <c r="F92" s="318">
        <f>SUM('Base Period:Option Period 4'!K91)</f>
        <v>0</v>
      </c>
      <c r="G92" s="318">
        <f t="shared" si="2"/>
        <v>0</v>
      </c>
      <c r="H92" s="319">
        <f t="shared" si="3"/>
        <v>0</v>
      </c>
      <c r="I92" s="320" t="str">
        <f>'Base Period'!D91</f>
        <v/>
      </c>
      <c r="K92" s="373">
        <f>IF(I92="Subcontractor",0,AVERAGE('Base Period'!M91,'Option Period 1'!M91,'Option Period 2'!M91,'Option Period 3 '!M91,'Option Period 4'!M91))</f>
        <v>0</v>
      </c>
      <c r="L92" s="374">
        <f>IF(I92="Subcontractor",AVERAGE('Base Period'!N91,'Option Period 1'!N91,'Option Period 2'!N91,'Option Period 3 '!N91,'Option Period 4'!N91),0)</f>
        <v>0</v>
      </c>
      <c r="M92" s="373">
        <f>IF(I92="Subcontractor",0,AVERAGE('Base Period'!O91,'Option Period 1'!O91,'Option Period 2'!O91,'Option Period 3 '!O91,'Option Period 4'!O91))</f>
        <v>0</v>
      </c>
      <c r="N92" s="374">
        <f>IF(I92="Subcontractor",AVERAGE('Base Period'!P91,'Option Period 1'!P91,'Option Period 2'!P91,'Option Period 3 '!P91,'Option Period 4'!P91),0)</f>
        <v>0</v>
      </c>
    </row>
    <row r="93" spans="1:14" s="89" customFormat="1" ht="15.9" hidden="1" customHeight="1" x14ac:dyDescent="0.25">
      <c r="A93" s="315">
        <f>'CLINs &amp; Ceiling Rates'!B94</f>
        <v>0</v>
      </c>
      <c r="B93" s="315">
        <f>'CLINs &amp; Ceiling Rates'!C94</f>
        <v>0</v>
      </c>
      <c r="C93" s="316" t="str">
        <f>IF('CLINs &amp; Ceiling Rates'!$C$223=0,'CLINs &amp; Ceiling Rates'!G94,CONCATENATE("XX",RIGHT('CLINs &amp; Ceiling Rates'!G94,6)))</f>
        <v>XX</v>
      </c>
      <c r="D93" s="317">
        <f>'Labor Loading Matrix'!D93</f>
        <v>0</v>
      </c>
      <c r="E93" s="318">
        <f>SUM('Base Period:Option Period 4'!H92)</f>
        <v>0</v>
      </c>
      <c r="F93" s="318">
        <f>SUM('Base Period:Option Period 4'!K92)</f>
        <v>0</v>
      </c>
      <c r="G93" s="318">
        <f t="shared" si="2"/>
        <v>0</v>
      </c>
      <c r="H93" s="319">
        <f t="shared" si="3"/>
        <v>0</v>
      </c>
      <c r="I93" s="320" t="str">
        <f>'Base Period'!D92</f>
        <v/>
      </c>
      <c r="K93" s="373">
        <f>IF(I93="Subcontractor",0,AVERAGE('Base Period'!M92,'Option Period 1'!M92,'Option Period 2'!M92,'Option Period 3 '!M92,'Option Period 4'!M92))</f>
        <v>0</v>
      </c>
      <c r="L93" s="374">
        <f>IF(I93="Subcontractor",AVERAGE('Base Period'!N92,'Option Period 1'!N92,'Option Period 2'!N92,'Option Period 3 '!N92,'Option Period 4'!N92),0)</f>
        <v>0</v>
      </c>
      <c r="M93" s="373">
        <f>IF(I93="Subcontractor",0,AVERAGE('Base Period'!O92,'Option Period 1'!O92,'Option Period 2'!O92,'Option Period 3 '!O92,'Option Period 4'!O92))</f>
        <v>0</v>
      </c>
      <c r="N93" s="374">
        <f>IF(I93="Subcontractor",AVERAGE('Base Period'!P92,'Option Period 1'!P92,'Option Period 2'!P92,'Option Period 3 '!P92,'Option Period 4'!P92),0)</f>
        <v>0</v>
      </c>
    </row>
    <row r="94" spans="1:14" s="89" customFormat="1" ht="15.9" hidden="1" customHeight="1" x14ac:dyDescent="0.25">
      <c r="A94" s="315">
        <f>'CLINs &amp; Ceiling Rates'!B95</f>
        <v>0</v>
      </c>
      <c r="B94" s="315">
        <f>'CLINs &amp; Ceiling Rates'!C95</f>
        <v>0</v>
      </c>
      <c r="C94" s="316" t="str">
        <f>IF('CLINs &amp; Ceiling Rates'!$C$223=0,'CLINs &amp; Ceiling Rates'!G95,CONCATENATE("XX",RIGHT('CLINs &amp; Ceiling Rates'!G95,6)))</f>
        <v>XX</v>
      </c>
      <c r="D94" s="317">
        <f>'Labor Loading Matrix'!D94</f>
        <v>0</v>
      </c>
      <c r="E94" s="318">
        <f>SUM('Base Period:Option Period 4'!H93)</f>
        <v>0</v>
      </c>
      <c r="F94" s="318">
        <f>SUM('Base Period:Option Period 4'!K93)</f>
        <v>0</v>
      </c>
      <c r="G94" s="318">
        <f t="shared" si="2"/>
        <v>0</v>
      </c>
      <c r="H94" s="319">
        <f t="shared" si="3"/>
        <v>0</v>
      </c>
      <c r="I94" s="320" t="str">
        <f>'Base Period'!D93</f>
        <v/>
      </c>
      <c r="K94" s="373">
        <f>IF(I94="Subcontractor",0,AVERAGE('Base Period'!M93,'Option Period 1'!M93,'Option Period 2'!M93,'Option Period 3 '!M93,'Option Period 4'!M93))</f>
        <v>0</v>
      </c>
      <c r="L94" s="374">
        <f>IF(I94="Subcontractor",AVERAGE('Base Period'!N93,'Option Period 1'!N93,'Option Period 2'!N93,'Option Period 3 '!N93,'Option Period 4'!N93),0)</f>
        <v>0</v>
      </c>
      <c r="M94" s="373">
        <f>IF(I94="Subcontractor",0,AVERAGE('Base Period'!O93,'Option Period 1'!O93,'Option Period 2'!O93,'Option Period 3 '!O93,'Option Period 4'!O93))</f>
        <v>0</v>
      </c>
      <c r="N94" s="374">
        <f>IF(I94="Subcontractor",AVERAGE('Base Period'!P93,'Option Period 1'!P93,'Option Period 2'!P93,'Option Period 3 '!P93,'Option Period 4'!P93),0)</f>
        <v>0</v>
      </c>
    </row>
    <row r="95" spans="1:14" s="89" customFormat="1" ht="15.9" hidden="1" customHeight="1" x14ac:dyDescent="0.25">
      <c r="A95" s="315">
        <f>'CLINs &amp; Ceiling Rates'!B96</f>
        <v>0</v>
      </c>
      <c r="B95" s="315">
        <f>'CLINs &amp; Ceiling Rates'!C96</f>
        <v>0</v>
      </c>
      <c r="C95" s="316" t="str">
        <f>IF('CLINs &amp; Ceiling Rates'!$C$223=0,'CLINs &amp; Ceiling Rates'!G96,CONCATENATE("XX",RIGHT('CLINs &amp; Ceiling Rates'!G96,6)))</f>
        <v>XX</v>
      </c>
      <c r="D95" s="317">
        <f>'Labor Loading Matrix'!D95</f>
        <v>0</v>
      </c>
      <c r="E95" s="318">
        <f>SUM('Base Period:Option Period 4'!H94)</f>
        <v>0</v>
      </c>
      <c r="F95" s="318">
        <f>SUM('Base Period:Option Period 4'!K94)</f>
        <v>0</v>
      </c>
      <c r="G95" s="318">
        <f t="shared" si="2"/>
        <v>0</v>
      </c>
      <c r="H95" s="319">
        <f t="shared" si="3"/>
        <v>0</v>
      </c>
      <c r="I95" s="320" t="str">
        <f>'Base Period'!D94</f>
        <v/>
      </c>
      <c r="K95" s="373">
        <f>IF(I95="Subcontractor",0,AVERAGE('Base Period'!M94,'Option Period 1'!M94,'Option Period 2'!M94,'Option Period 3 '!M94,'Option Period 4'!M94))</f>
        <v>0</v>
      </c>
      <c r="L95" s="374">
        <f>IF(I95="Subcontractor",AVERAGE('Base Period'!N94,'Option Period 1'!N94,'Option Period 2'!N94,'Option Period 3 '!N94,'Option Period 4'!N94),0)</f>
        <v>0</v>
      </c>
      <c r="M95" s="373">
        <f>IF(I95="Subcontractor",0,AVERAGE('Base Period'!O94,'Option Period 1'!O94,'Option Period 2'!O94,'Option Period 3 '!O94,'Option Period 4'!O94))</f>
        <v>0</v>
      </c>
      <c r="N95" s="374">
        <f>IF(I95="Subcontractor",AVERAGE('Base Period'!P94,'Option Period 1'!P94,'Option Period 2'!P94,'Option Period 3 '!P94,'Option Period 4'!P94),0)</f>
        <v>0</v>
      </c>
    </row>
    <row r="96" spans="1:14" s="89" customFormat="1" ht="15.9" hidden="1" customHeight="1" x14ac:dyDescent="0.25">
      <c r="A96" s="315">
        <f>'CLINs &amp; Ceiling Rates'!B97</f>
        <v>0</v>
      </c>
      <c r="B96" s="315">
        <f>'CLINs &amp; Ceiling Rates'!C97</f>
        <v>0</v>
      </c>
      <c r="C96" s="316" t="str">
        <f>IF('CLINs &amp; Ceiling Rates'!$C$223=0,'CLINs &amp; Ceiling Rates'!G97,CONCATENATE("XX",RIGHT('CLINs &amp; Ceiling Rates'!G97,6)))</f>
        <v>XX</v>
      </c>
      <c r="D96" s="317">
        <f>'Labor Loading Matrix'!D96</f>
        <v>0</v>
      </c>
      <c r="E96" s="318">
        <f>SUM('Base Period:Option Period 4'!H95)</f>
        <v>0</v>
      </c>
      <c r="F96" s="318">
        <f>SUM('Base Period:Option Period 4'!K95)</f>
        <v>0</v>
      </c>
      <c r="G96" s="318">
        <f t="shared" si="2"/>
        <v>0</v>
      </c>
      <c r="H96" s="319">
        <f t="shared" si="3"/>
        <v>0</v>
      </c>
      <c r="I96" s="320" t="str">
        <f>'Base Period'!D95</f>
        <v/>
      </c>
      <c r="K96" s="373">
        <f>IF(I96="Subcontractor",0,AVERAGE('Base Period'!M95,'Option Period 1'!M95,'Option Period 2'!M95,'Option Period 3 '!M95,'Option Period 4'!M95))</f>
        <v>0</v>
      </c>
      <c r="L96" s="374">
        <f>IF(I96="Subcontractor",AVERAGE('Base Period'!N95,'Option Period 1'!N95,'Option Period 2'!N95,'Option Period 3 '!N95,'Option Period 4'!N95),0)</f>
        <v>0</v>
      </c>
      <c r="M96" s="373">
        <f>IF(I96="Subcontractor",0,AVERAGE('Base Period'!O95,'Option Period 1'!O95,'Option Period 2'!O95,'Option Period 3 '!O95,'Option Period 4'!O95))</f>
        <v>0</v>
      </c>
      <c r="N96" s="374">
        <f>IF(I96="Subcontractor",AVERAGE('Base Period'!P95,'Option Period 1'!P95,'Option Period 2'!P95,'Option Period 3 '!P95,'Option Period 4'!P95),0)</f>
        <v>0</v>
      </c>
    </row>
    <row r="97" spans="1:14" s="89" customFormat="1" ht="15.9" hidden="1" customHeight="1" x14ac:dyDescent="0.25">
      <c r="A97" s="315">
        <f>'CLINs &amp; Ceiling Rates'!B98</f>
        <v>0</v>
      </c>
      <c r="B97" s="315">
        <f>'CLINs &amp; Ceiling Rates'!C98</f>
        <v>0</v>
      </c>
      <c r="C97" s="316" t="str">
        <f>IF('CLINs &amp; Ceiling Rates'!$C$223=0,'CLINs &amp; Ceiling Rates'!G98,CONCATENATE("XX",RIGHT('CLINs &amp; Ceiling Rates'!G98,6)))</f>
        <v>XX</v>
      </c>
      <c r="D97" s="317">
        <f>'Labor Loading Matrix'!D97</f>
        <v>0</v>
      </c>
      <c r="E97" s="318">
        <f>SUM('Base Period:Option Period 4'!H96)</f>
        <v>0</v>
      </c>
      <c r="F97" s="318">
        <f>SUM('Base Period:Option Period 4'!K96)</f>
        <v>0</v>
      </c>
      <c r="G97" s="318">
        <f t="shared" si="2"/>
        <v>0</v>
      </c>
      <c r="H97" s="319">
        <f t="shared" si="3"/>
        <v>0</v>
      </c>
      <c r="I97" s="320" t="str">
        <f>'Base Period'!D96</f>
        <v/>
      </c>
      <c r="K97" s="373">
        <f>IF(I97="Subcontractor",0,AVERAGE('Base Period'!M96,'Option Period 1'!M96,'Option Period 2'!M96,'Option Period 3 '!M96,'Option Period 4'!M96))</f>
        <v>0</v>
      </c>
      <c r="L97" s="374">
        <f>IF(I97="Subcontractor",AVERAGE('Base Period'!N96,'Option Period 1'!N96,'Option Period 2'!N96,'Option Period 3 '!N96,'Option Period 4'!N96),0)</f>
        <v>0</v>
      </c>
      <c r="M97" s="373">
        <f>IF(I97="Subcontractor",0,AVERAGE('Base Period'!O96,'Option Period 1'!O96,'Option Period 2'!O96,'Option Period 3 '!O96,'Option Period 4'!O96))</f>
        <v>0</v>
      </c>
      <c r="N97" s="374">
        <f>IF(I97="Subcontractor",AVERAGE('Base Period'!P96,'Option Period 1'!P96,'Option Period 2'!P96,'Option Period 3 '!P96,'Option Period 4'!P96),0)</f>
        <v>0</v>
      </c>
    </row>
    <row r="98" spans="1:14" s="89" customFormat="1" ht="15.9" hidden="1" customHeight="1" x14ac:dyDescent="0.25">
      <c r="A98" s="315">
        <f>'CLINs &amp; Ceiling Rates'!B99</f>
        <v>0</v>
      </c>
      <c r="B98" s="315">
        <f>'CLINs &amp; Ceiling Rates'!C99</f>
        <v>0</v>
      </c>
      <c r="C98" s="316" t="str">
        <f>IF('CLINs &amp; Ceiling Rates'!$C$223=0,'CLINs &amp; Ceiling Rates'!G99,CONCATENATE("XX",RIGHT('CLINs &amp; Ceiling Rates'!G99,6)))</f>
        <v>XX</v>
      </c>
      <c r="D98" s="317">
        <f>'Labor Loading Matrix'!D98</f>
        <v>0</v>
      </c>
      <c r="E98" s="318">
        <f>SUM('Base Period:Option Period 4'!H97)</f>
        <v>0</v>
      </c>
      <c r="F98" s="318">
        <f>SUM('Base Period:Option Period 4'!K97)</f>
        <v>0</v>
      </c>
      <c r="G98" s="318">
        <f t="shared" si="2"/>
        <v>0</v>
      </c>
      <c r="H98" s="319">
        <f t="shared" si="3"/>
        <v>0</v>
      </c>
      <c r="I98" s="320" t="str">
        <f>'Base Period'!D97</f>
        <v/>
      </c>
      <c r="K98" s="373">
        <f>IF(I98="Subcontractor",0,AVERAGE('Base Period'!M97,'Option Period 1'!M97,'Option Period 2'!M97,'Option Period 3 '!M97,'Option Period 4'!M97))</f>
        <v>0</v>
      </c>
      <c r="L98" s="374">
        <f>IF(I98="Subcontractor",AVERAGE('Base Period'!N97,'Option Period 1'!N97,'Option Period 2'!N97,'Option Period 3 '!N97,'Option Period 4'!N97),0)</f>
        <v>0</v>
      </c>
      <c r="M98" s="373">
        <f>IF(I98="Subcontractor",0,AVERAGE('Base Period'!O97,'Option Period 1'!O97,'Option Period 2'!O97,'Option Period 3 '!O97,'Option Period 4'!O97))</f>
        <v>0</v>
      </c>
      <c r="N98" s="374">
        <f>IF(I98="Subcontractor",AVERAGE('Base Period'!P97,'Option Period 1'!P97,'Option Period 2'!P97,'Option Period 3 '!P97,'Option Period 4'!P97),0)</f>
        <v>0</v>
      </c>
    </row>
    <row r="99" spans="1:14" s="89" customFormat="1" ht="15.9" hidden="1" customHeight="1" x14ac:dyDescent="0.25">
      <c r="A99" s="315">
        <f>'CLINs &amp; Ceiling Rates'!B100</f>
        <v>0</v>
      </c>
      <c r="B99" s="315">
        <f>'CLINs &amp; Ceiling Rates'!C100</f>
        <v>0</v>
      </c>
      <c r="C99" s="316" t="str">
        <f>IF('CLINs &amp; Ceiling Rates'!$C$223=0,'CLINs &amp; Ceiling Rates'!G100,CONCATENATE("XX",RIGHT('CLINs &amp; Ceiling Rates'!G100,6)))</f>
        <v>XX</v>
      </c>
      <c r="D99" s="317">
        <f>'Labor Loading Matrix'!D99</f>
        <v>0</v>
      </c>
      <c r="E99" s="318">
        <f>SUM('Base Period:Option Period 4'!H98)</f>
        <v>0</v>
      </c>
      <c r="F99" s="318">
        <f>SUM('Base Period:Option Period 4'!K98)</f>
        <v>0</v>
      </c>
      <c r="G99" s="318">
        <f t="shared" si="2"/>
        <v>0</v>
      </c>
      <c r="H99" s="319">
        <f t="shared" si="3"/>
        <v>0</v>
      </c>
      <c r="I99" s="320" t="str">
        <f>'Base Period'!D98</f>
        <v/>
      </c>
      <c r="K99" s="373">
        <f>IF(I99="Subcontractor",0,AVERAGE('Base Period'!M98,'Option Period 1'!M98,'Option Period 2'!M98,'Option Period 3 '!M98,'Option Period 4'!M98))</f>
        <v>0</v>
      </c>
      <c r="L99" s="374">
        <f>IF(I99="Subcontractor",AVERAGE('Base Period'!N98,'Option Period 1'!N98,'Option Period 2'!N98,'Option Period 3 '!N98,'Option Period 4'!N98),0)</f>
        <v>0</v>
      </c>
      <c r="M99" s="373">
        <f>IF(I99="Subcontractor",0,AVERAGE('Base Period'!O98,'Option Period 1'!O98,'Option Period 2'!O98,'Option Period 3 '!O98,'Option Period 4'!O98))</f>
        <v>0</v>
      </c>
      <c r="N99" s="374">
        <f>IF(I99="Subcontractor",AVERAGE('Base Period'!P98,'Option Period 1'!P98,'Option Period 2'!P98,'Option Period 3 '!P98,'Option Period 4'!P98),0)</f>
        <v>0</v>
      </c>
    </row>
    <row r="100" spans="1:14" s="89" customFormat="1" ht="15.9" hidden="1" customHeight="1" x14ac:dyDescent="0.25">
      <c r="A100" s="315">
        <f>'CLINs &amp; Ceiling Rates'!B101</f>
        <v>0</v>
      </c>
      <c r="B100" s="315">
        <f>'CLINs &amp; Ceiling Rates'!C101</f>
        <v>0</v>
      </c>
      <c r="C100" s="316" t="str">
        <f>IF('CLINs &amp; Ceiling Rates'!$C$223=0,'CLINs &amp; Ceiling Rates'!G101,CONCATENATE("XX",RIGHT('CLINs &amp; Ceiling Rates'!G101,6)))</f>
        <v>XX</v>
      </c>
      <c r="D100" s="317">
        <f>'Labor Loading Matrix'!D100</f>
        <v>0</v>
      </c>
      <c r="E100" s="318">
        <f>SUM('Base Period:Option Period 4'!H99)</f>
        <v>0</v>
      </c>
      <c r="F100" s="318">
        <f>SUM('Base Period:Option Period 4'!K99)</f>
        <v>0</v>
      </c>
      <c r="G100" s="318">
        <f t="shared" si="2"/>
        <v>0</v>
      </c>
      <c r="H100" s="319">
        <f t="shared" si="3"/>
        <v>0</v>
      </c>
      <c r="I100" s="320" t="str">
        <f>'Base Period'!D99</f>
        <v/>
      </c>
      <c r="K100" s="373">
        <f>IF(I100="Subcontractor",0,AVERAGE('Base Period'!M99,'Option Period 1'!M99,'Option Period 2'!M99,'Option Period 3 '!M99,'Option Period 4'!M99))</f>
        <v>0</v>
      </c>
      <c r="L100" s="374">
        <f>IF(I100="Subcontractor",AVERAGE('Base Period'!N99,'Option Period 1'!N99,'Option Period 2'!N99,'Option Period 3 '!N99,'Option Period 4'!N99),0)</f>
        <v>0</v>
      </c>
      <c r="M100" s="373">
        <f>IF(I100="Subcontractor",0,AVERAGE('Base Period'!O99,'Option Period 1'!O99,'Option Period 2'!O99,'Option Period 3 '!O99,'Option Period 4'!O99))</f>
        <v>0</v>
      </c>
      <c r="N100" s="374">
        <f>IF(I100="Subcontractor",AVERAGE('Base Period'!P99,'Option Period 1'!P99,'Option Period 2'!P99,'Option Period 3 '!P99,'Option Period 4'!P99),0)</f>
        <v>0</v>
      </c>
    </row>
    <row r="101" spans="1:14" s="89" customFormat="1" ht="15.9" hidden="1" customHeight="1" x14ac:dyDescent="0.25">
      <c r="A101" s="315">
        <f>'CLINs &amp; Ceiling Rates'!B102</f>
        <v>0</v>
      </c>
      <c r="B101" s="315">
        <f>'CLINs &amp; Ceiling Rates'!C102</f>
        <v>0</v>
      </c>
      <c r="C101" s="316" t="str">
        <f>IF('CLINs &amp; Ceiling Rates'!$C$223=0,'CLINs &amp; Ceiling Rates'!G102,CONCATENATE("XX",RIGHT('CLINs &amp; Ceiling Rates'!G102,6)))</f>
        <v>XX</v>
      </c>
      <c r="D101" s="317">
        <f>'Labor Loading Matrix'!D101</f>
        <v>0</v>
      </c>
      <c r="E101" s="318">
        <f>SUM('Base Period:Option Period 4'!H100)</f>
        <v>0</v>
      </c>
      <c r="F101" s="318">
        <f>SUM('Base Period:Option Period 4'!K100)</f>
        <v>0</v>
      </c>
      <c r="G101" s="318">
        <f t="shared" si="2"/>
        <v>0</v>
      </c>
      <c r="H101" s="319">
        <f t="shared" si="3"/>
        <v>0</v>
      </c>
      <c r="I101" s="320" t="str">
        <f>'Base Period'!D100</f>
        <v/>
      </c>
      <c r="K101" s="373">
        <f>IF(I101="Subcontractor",0,AVERAGE('Base Period'!M100,'Option Period 1'!M100,'Option Period 2'!M100,'Option Period 3 '!M100,'Option Period 4'!M100))</f>
        <v>0</v>
      </c>
      <c r="L101" s="374">
        <f>IF(I101="Subcontractor",AVERAGE('Base Period'!N100,'Option Period 1'!N100,'Option Period 2'!N100,'Option Period 3 '!N100,'Option Period 4'!N100),0)</f>
        <v>0</v>
      </c>
      <c r="M101" s="373">
        <f>IF(I101="Subcontractor",0,AVERAGE('Base Period'!O100,'Option Period 1'!O100,'Option Period 2'!O100,'Option Period 3 '!O100,'Option Period 4'!O100))</f>
        <v>0</v>
      </c>
      <c r="N101" s="374">
        <f>IF(I101="Subcontractor",AVERAGE('Base Period'!P100,'Option Period 1'!P100,'Option Period 2'!P100,'Option Period 3 '!P100,'Option Period 4'!P100),0)</f>
        <v>0</v>
      </c>
    </row>
    <row r="102" spans="1:14" s="89" customFormat="1" ht="15.9" hidden="1" customHeight="1" x14ac:dyDescent="0.25">
      <c r="A102" s="315">
        <f>'CLINs &amp; Ceiling Rates'!B103</f>
        <v>0</v>
      </c>
      <c r="B102" s="315">
        <f>'CLINs &amp; Ceiling Rates'!C103</f>
        <v>0</v>
      </c>
      <c r="C102" s="316" t="str">
        <f>IF('CLINs &amp; Ceiling Rates'!$C$223=0,'CLINs &amp; Ceiling Rates'!G103,CONCATENATE("XX",RIGHT('CLINs &amp; Ceiling Rates'!G103,6)))</f>
        <v>XX</v>
      </c>
      <c r="D102" s="317">
        <f>'Labor Loading Matrix'!D102</f>
        <v>0</v>
      </c>
      <c r="E102" s="318">
        <f>SUM('Base Period:Option Period 4'!H101)</f>
        <v>0</v>
      </c>
      <c r="F102" s="318">
        <f>SUM('Base Period:Option Period 4'!K101)</f>
        <v>0</v>
      </c>
      <c r="G102" s="318">
        <f t="shared" si="2"/>
        <v>0</v>
      </c>
      <c r="H102" s="319">
        <f t="shared" si="3"/>
        <v>0</v>
      </c>
      <c r="I102" s="320" t="str">
        <f>'Base Period'!D101</f>
        <v/>
      </c>
      <c r="K102" s="373">
        <f>IF(I102="Subcontractor",0,AVERAGE('Base Period'!M101,'Option Period 1'!M101,'Option Period 2'!M101,'Option Period 3 '!M101,'Option Period 4'!M101))</f>
        <v>0</v>
      </c>
      <c r="L102" s="374">
        <f>IF(I102="Subcontractor",AVERAGE('Base Period'!N101,'Option Period 1'!N101,'Option Period 2'!N101,'Option Period 3 '!N101,'Option Period 4'!N101),0)</f>
        <v>0</v>
      </c>
      <c r="M102" s="373">
        <f>IF(I102="Subcontractor",0,AVERAGE('Base Period'!O101,'Option Period 1'!O101,'Option Period 2'!O101,'Option Period 3 '!O101,'Option Period 4'!O101))</f>
        <v>0</v>
      </c>
      <c r="N102" s="374">
        <f>IF(I102="Subcontractor",AVERAGE('Base Period'!P101,'Option Period 1'!P101,'Option Period 2'!P101,'Option Period 3 '!P101,'Option Period 4'!P101),0)</f>
        <v>0</v>
      </c>
    </row>
    <row r="103" spans="1:14" s="89" customFormat="1" ht="15.9" hidden="1" customHeight="1" x14ac:dyDescent="0.25">
      <c r="A103" s="315">
        <f>'CLINs &amp; Ceiling Rates'!B104</f>
        <v>0</v>
      </c>
      <c r="B103" s="315">
        <f>'CLINs &amp; Ceiling Rates'!C104</f>
        <v>0</v>
      </c>
      <c r="C103" s="316" t="str">
        <f>IF('CLINs &amp; Ceiling Rates'!$C$223=0,'CLINs &amp; Ceiling Rates'!G104,CONCATENATE("XX",RIGHT('CLINs &amp; Ceiling Rates'!G104,6)))</f>
        <v>XX</v>
      </c>
      <c r="D103" s="317">
        <f>'Labor Loading Matrix'!D103</f>
        <v>0</v>
      </c>
      <c r="E103" s="318">
        <f>SUM('Base Period:Option Period 4'!H102)</f>
        <v>0</v>
      </c>
      <c r="F103" s="318">
        <f>SUM('Base Period:Option Period 4'!K102)</f>
        <v>0</v>
      </c>
      <c r="G103" s="318">
        <f t="shared" si="2"/>
        <v>0</v>
      </c>
      <c r="H103" s="319">
        <f t="shared" si="3"/>
        <v>0</v>
      </c>
      <c r="I103" s="320" t="str">
        <f>'Base Period'!D102</f>
        <v/>
      </c>
      <c r="K103" s="373">
        <f>IF(I103="Subcontractor",0,AVERAGE('Base Period'!M102,'Option Period 1'!M102,'Option Period 2'!M102,'Option Period 3 '!M102,'Option Period 4'!M102))</f>
        <v>0</v>
      </c>
      <c r="L103" s="374">
        <f>IF(I103="Subcontractor",AVERAGE('Base Period'!N102,'Option Period 1'!N102,'Option Period 2'!N102,'Option Period 3 '!N102,'Option Period 4'!N102),0)</f>
        <v>0</v>
      </c>
      <c r="M103" s="373">
        <f>IF(I103="Subcontractor",0,AVERAGE('Base Period'!O102,'Option Period 1'!O102,'Option Period 2'!O102,'Option Period 3 '!O102,'Option Period 4'!O102))</f>
        <v>0</v>
      </c>
      <c r="N103" s="374">
        <f>IF(I103="Subcontractor",AVERAGE('Base Period'!P102,'Option Period 1'!P102,'Option Period 2'!P102,'Option Period 3 '!P102,'Option Period 4'!P102),0)</f>
        <v>0</v>
      </c>
    </row>
    <row r="104" spans="1:14" s="89" customFormat="1" ht="15.9" hidden="1" customHeight="1" x14ac:dyDescent="0.25">
      <c r="A104" s="315">
        <f>'CLINs &amp; Ceiling Rates'!B105</f>
        <v>0</v>
      </c>
      <c r="B104" s="315">
        <f>'CLINs &amp; Ceiling Rates'!C105</f>
        <v>0</v>
      </c>
      <c r="C104" s="316" t="str">
        <f>IF('CLINs &amp; Ceiling Rates'!$C$223=0,'CLINs &amp; Ceiling Rates'!G105,CONCATENATE("XX",RIGHT('CLINs &amp; Ceiling Rates'!G105,6)))</f>
        <v>XX</v>
      </c>
      <c r="D104" s="317">
        <f>'Labor Loading Matrix'!D104</f>
        <v>0</v>
      </c>
      <c r="E104" s="318">
        <f>SUM('Base Period:Option Period 4'!H103)</f>
        <v>0</v>
      </c>
      <c r="F104" s="318">
        <f>SUM('Base Period:Option Period 4'!K103)</f>
        <v>0</v>
      </c>
      <c r="G104" s="318">
        <f t="shared" si="2"/>
        <v>0</v>
      </c>
      <c r="H104" s="319">
        <f t="shared" si="3"/>
        <v>0</v>
      </c>
      <c r="I104" s="320" t="str">
        <f>'Base Period'!D103</f>
        <v/>
      </c>
      <c r="K104" s="373">
        <f>IF(I104="Subcontractor",0,AVERAGE('Base Period'!M103,'Option Period 1'!M103,'Option Period 2'!M103,'Option Period 3 '!M103,'Option Period 4'!M103))</f>
        <v>0</v>
      </c>
      <c r="L104" s="374">
        <f>IF(I104="Subcontractor",AVERAGE('Base Period'!N103,'Option Period 1'!N103,'Option Period 2'!N103,'Option Period 3 '!N103,'Option Period 4'!N103),0)</f>
        <v>0</v>
      </c>
      <c r="M104" s="373">
        <f>IF(I104="Subcontractor",0,AVERAGE('Base Period'!O103,'Option Period 1'!O103,'Option Period 2'!O103,'Option Period 3 '!O103,'Option Period 4'!O103))</f>
        <v>0</v>
      </c>
      <c r="N104" s="374">
        <f>IF(I104="Subcontractor",AVERAGE('Base Period'!P103,'Option Period 1'!P103,'Option Period 2'!P103,'Option Period 3 '!P103,'Option Period 4'!P103),0)</f>
        <v>0</v>
      </c>
    </row>
    <row r="105" spans="1:14" s="89" customFormat="1" ht="15.9" hidden="1" customHeight="1" x14ac:dyDescent="0.25">
      <c r="A105" s="315">
        <f>'CLINs &amp; Ceiling Rates'!B106</f>
        <v>0</v>
      </c>
      <c r="B105" s="315">
        <f>'CLINs &amp; Ceiling Rates'!C106</f>
        <v>0</v>
      </c>
      <c r="C105" s="316" t="str">
        <f>IF('CLINs &amp; Ceiling Rates'!$C$223=0,'CLINs &amp; Ceiling Rates'!G106,CONCATENATE("XX",RIGHT('CLINs &amp; Ceiling Rates'!G106,6)))</f>
        <v>XX</v>
      </c>
      <c r="D105" s="317">
        <f>'Labor Loading Matrix'!D105</f>
        <v>0</v>
      </c>
      <c r="E105" s="318">
        <f>SUM('Base Period:Option Period 4'!H104)</f>
        <v>0</v>
      </c>
      <c r="F105" s="318">
        <f>SUM('Base Period:Option Period 4'!K104)</f>
        <v>0</v>
      </c>
      <c r="G105" s="318">
        <f t="shared" si="2"/>
        <v>0</v>
      </c>
      <c r="H105" s="319">
        <f t="shared" si="3"/>
        <v>0</v>
      </c>
      <c r="I105" s="320" t="str">
        <f>'Base Period'!D104</f>
        <v/>
      </c>
      <c r="K105" s="373">
        <f>IF(I105="Subcontractor",0,AVERAGE('Base Period'!M104,'Option Period 1'!M104,'Option Period 2'!M104,'Option Period 3 '!M104,'Option Period 4'!M104))</f>
        <v>0</v>
      </c>
      <c r="L105" s="374">
        <f>IF(I105="Subcontractor",AVERAGE('Base Period'!N104,'Option Period 1'!N104,'Option Period 2'!N104,'Option Period 3 '!N104,'Option Period 4'!N104),0)</f>
        <v>0</v>
      </c>
      <c r="M105" s="373">
        <f>IF(I105="Subcontractor",0,AVERAGE('Base Period'!O104,'Option Period 1'!O104,'Option Period 2'!O104,'Option Period 3 '!O104,'Option Period 4'!O104))</f>
        <v>0</v>
      </c>
      <c r="N105" s="374">
        <f>IF(I105="Subcontractor",AVERAGE('Base Period'!P104,'Option Period 1'!P104,'Option Period 2'!P104,'Option Period 3 '!P104,'Option Period 4'!P104),0)</f>
        <v>0</v>
      </c>
    </row>
    <row r="106" spans="1:14" s="89" customFormat="1" ht="15.9" hidden="1" customHeight="1" x14ac:dyDescent="0.25">
      <c r="A106" s="315">
        <f>'CLINs &amp; Ceiling Rates'!B107</f>
        <v>0</v>
      </c>
      <c r="B106" s="315">
        <f>'CLINs &amp; Ceiling Rates'!C107</f>
        <v>0</v>
      </c>
      <c r="C106" s="316" t="str">
        <f>IF('CLINs &amp; Ceiling Rates'!$C$223=0,'CLINs &amp; Ceiling Rates'!G107,CONCATENATE("XX",RIGHT('CLINs &amp; Ceiling Rates'!G107,6)))</f>
        <v>XX</v>
      </c>
      <c r="D106" s="317">
        <f>'Labor Loading Matrix'!D106</f>
        <v>0</v>
      </c>
      <c r="E106" s="318">
        <f>SUM('Base Period:Option Period 4'!H105)</f>
        <v>0</v>
      </c>
      <c r="F106" s="318">
        <f>SUM('Base Period:Option Period 4'!K105)</f>
        <v>0</v>
      </c>
      <c r="G106" s="318">
        <f t="shared" si="2"/>
        <v>0</v>
      </c>
      <c r="H106" s="319">
        <f t="shared" si="3"/>
        <v>0</v>
      </c>
      <c r="I106" s="320" t="str">
        <f>'Base Period'!D105</f>
        <v/>
      </c>
      <c r="K106" s="373">
        <f>IF(I106="Subcontractor",0,AVERAGE('Base Period'!M105,'Option Period 1'!M105,'Option Period 2'!M105,'Option Period 3 '!M105,'Option Period 4'!M105))</f>
        <v>0</v>
      </c>
      <c r="L106" s="374">
        <f>IF(I106="Subcontractor",AVERAGE('Base Period'!N105,'Option Period 1'!N105,'Option Period 2'!N105,'Option Period 3 '!N105,'Option Period 4'!N105),0)</f>
        <v>0</v>
      </c>
      <c r="M106" s="373">
        <f>IF(I106="Subcontractor",0,AVERAGE('Base Period'!O105,'Option Period 1'!O105,'Option Period 2'!O105,'Option Period 3 '!O105,'Option Period 4'!O105))</f>
        <v>0</v>
      </c>
      <c r="N106" s="374">
        <f>IF(I106="Subcontractor",AVERAGE('Base Period'!P105,'Option Period 1'!P105,'Option Period 2'!P105,'Option Period 3 '!P105,'Option Period 4'!P105),0)</f>
        <v>0</v>
      </c>
    </row>
    <row r="107" spans="1:14" s="89" customFormat="1" ht="15.9" hidden="1" customHeight="1" x14ac:dyDescent="0.25">
      <c r="A107" s="315">
        <f>'CLINs &amp; Ceiling Rates'!B108</f>
        <v>0</v>
      </c>
      <c r="B107" s="315">
        <f>'CLINs &amp; Ceiling Rates'!C108</f>
        <v>0</v>
      </c>
      <c r="C107" s="316" t="str">
        <f>IF('CLINs &amp; Ceiling Rates'!$C$223=0,'CLINs &amp; Ceiling Rates'!G108,CONCATENATE("XX",RIGHT('CLINs &amp; Ceiling Rates'!G108,6)))</f>
        <v>XX</v>
      </c>
      <c r="D107" s="317">
        <f>'Labor Loading Matrix'!D107</f>
        <v>0</v>
      </c>
      <c r="E107" s="318">
        <f>SUM('Base Period:Option Period 4'!H106)</f>
        <v>0</v>
      </c>
      <c r="F107" s="318">
        <f>SUM('Base Period:Option Period 4'!K106)</f>
        <v>0</v>
      </c>
      <c r="G107" s="318">
        <f t="shared" si="2"/>
        <v>0</v>
      </c>
      <c r="H107" s="319">
        <f t="shared" si="3"/>
        <v>0</v>
      </c>
      <c r="I107" s="320" t="str">
        <f>'Base Period'!D106</f>
        <v/>
      </c>
      <c r="K107" s="373">
        <f>IF(I107="Subcontractor",0,AVERAGE('Base Period'!M106,'Option Period 1'!M106,'Option Period 2'!M106,'Option Period 3 '!M106,'Option Period 4'!M106))</f>
        <v>0</v>
      </c>
      <c r="L107" s="374">
        <f>IF(I107="Subcontractor",AVERAGE('Base Period'!N106,'Option Period 1'!N106,'Option Period 2'!N106,'Option Period 3 '!N106,'Option Period 4'!N106),0)</f>
        <v>0</v>
      </c>
      <c r="M107" s="373">
        <f>IF(I107="Subcontractor",0,AVERAGE('Base Period'!O106,'Option Period 1'!O106,'Option Period 2'!O106,'Option Period 3 '!O106,'Option Period 4'!O106))</f>
        <v>0</v>
      </c>
      <c r="N107" s="374">
        <f>IF(I107="Subcontractor",AVERAGE('Base Period'!P106,'Option Period 1'!P106,'Option Period 2'!P106,'Option Period 3 '!P106,'Option Period 4'!P106),0)</f>
        <v>0</v>
      </c>
    </row>
    <row r="108" spans="1:14" s="89" customFormat="1" ht="15.9" hidden="1" customHeight="1" x14ac:dyDescent="0.25">
      <c r="A108" s="315">
        <f>'CLINs &amp; Ceiling Rates'!B109</f>
        <v>0</v>
      </c>
      <c r="B108" s="315">
        <f>'CLINs &amp; Ceiling Rates'!C109</f>
        <v>0</v>
      </c>
      <c r="C108" s="316" t="str">
        <f>IF('CLINs &amp; Ceiling Rates'!$C$223=0,'CLINs &amp; Ceiling Rates'!G109,CONCATENATE("XX",RIGHT('CLINs &amp; Ceiling Rates'!G109,6)))</f>
        <v>XX</v>
      </c>
      <c r="D108" s="317">
        <f>'Labor Loading Matrix'!D108</f>
        <v>0</v>
      </c>
      <c r="E108" s="318">
        <f>SUM('Base Period:Option Period 4'!H107)</f>
        <v>0</v>
      </c>
      <c r="F108" s="318">
        <f>SUM('Base Period:Option Period 4'!K107)</f>
        <v>0</v>
      </c>
      <c r="G108" s="318">
        <f t="shared" si="2"/>
        <v>0</v>
      </c>
      <c r="H108" s="319">
        <f t="shared" si="3"/>
        <v>0</v>
      </c>
      <c r="I108" s="320" t="str">
        <f>'Base Period'!D107</f>
        <v/>
      </c>
      <c r="K108" s="373">
        <f>IF(I108="Subcontractor",0,AVERAGE('Base Period'!M107,'Option Period 1'!M107,'Option Period 2'!M107,'Option Period 3 '!M107,'Option Period 4'!M107))</f>
        <v>0</v>
      </c>
      <c r="L108" s="374">
        <f>IF(I108="Subcontractor",AVERAGE('Base Period'!N107,'Option Period 1'!N107,'Option Period 2'!N107,'Option Period 3 '!N107,'Option Period 4'!N107),0)</f>
        <v>0</v>
      </c>
      <c r="M108" s="373">
        <f>IF(I108="Subcontractor",0,AVERAGE('Base Period'!O107,'Option Period 1'!O107,'Option Period 2'!O107,'Option Period 3 '!O107,'Option Period 4'!O107))</f>
        <v>0</v>
      </c>
      <c r="N108" s="374">
        <f>IF(I108="Subcontractor",AVERAGE('Base Period'!P107,'Option Period 1'!P107,'Option Period 2'!P107,'Option Period 3 '!P107,'Option Period 4'!P107),0)</f>
        <v>0</v>
      </c>
    </row>
    <row r="109" spans="1:14" s="89" customFormat="1" ht="15.9" hidden="1" customHeight="1" x14ac:dyDescent="0.25">
      <c r="A109" s="315">
        <f>'CLINs &amp; Ceiling Rates'!B110</f>
        <v>0</v>
      </c>
      <c r="B109" s="315">
        <f>'CLINs &amp; Ceiling Rates'!C110</f>
        <v>0</v>
      </c>
      <c r="C109" s="316" t="str">
        <f>IF('CLINs &amp; Ceiling Rates'!$C$223=0,'CLINs &amp; Ceiling Rates'!G110,CONCATENATE("XX",RIGHT('CLINs &amp; Ceiling Rates'!G110,6)))</f>
        <v>XX</v>
      </c>
      <c r="D109" s="317">
        <f>'Labor Loading Matrix'!D109</f>
        <v>0</v>
      </c>
      <c r="E109" s="318">
        <f>SUM('Base Period:Option Period 4'!H108)</f>
        <v>0</v>
      </c>
      <c r="F109" s="318">
        <f>SUM('Base Period:Option Period 4'!K108)</f>
        <v>0</v>
      </c>
      <c r="G109" s="318">
        <f t="shared" si="2"/>
        <v>0</v>
      </c>
      <c r="H109" s="319">
        <f t="shared" si="3"/>
        <v>0</v>
      </c>
      <c r="I109" s="320" t="str">
        <f>'Base Period'!D108</f>
        <v/>
      </c>
      <c r="K109" s="373">
        <f>IF(I109="Subcontractor",0,AVERAGE('Base Period'!M108,'Option Period 1'!M108,'Option Period 2'!M108,'Option Period 3 '!M108,'Option Period 4'!M108))</f>
        <v>0</v>
      </c>
      <c r="L109" s="374">
        <f>IF(I109="Subcontractor",AVERAGE('Base Period'!N108,'Option Period 1'!N108,'Option Period 2'!N108,'Option Period 3 '!N108,'Option Period 4'!N108),0)</f>
        <v>0</v>
      </c>
      <c r="M109" s="373">
        <f>IF(I109="Subcontractor",0,AVERAGE('Base Period'!O108,'Option Period 1'!O108,'Option Period 2'!O108,'Option Period 3 '!O108,'Option Period 4'!O108))</f>
        <v>0</v>
      </c>
      <c r="N109" s="374">
        <f>IF(I109="Subcontractor",AVERAGE('Base Period'!P108,'Option Period 1'!P108,'Option Period 2'!P108,'Option Period 3 '!P108,'Option Period 4'!P108),0)</f>
        <v>0</v>
      </c>
    </row>
    <row r="110" spans="1:14" s="89" customFormat="1" ht="15.9" hidden="1" customHeight="1" x14ac:dyDescent="0.25">
      <c r="A110" s="315">
        <f>'CLINs &amp; Ceiling Rates'!B111</f>
        <v>0</v>
      </c>
      <c r="B110" s="315">
        <f>'CLINs &amp; Ceiling Rates'!C111</f>
        <v>0</v>
      </c>
      <c r="C110" s="316" t="str">
        <f>IF('CLINs &amp; Ceiling Rates'!$C$223=0,'CLINs &amp; Ceiling Rates'!G111,CONCATENATE("XX",RIGHT('CLINs &amp; Ceiling Rates'!G111,6)))</f>
        <v>XX</v>
      </c>
      <c r="D110" s="317">
        <f>'Labor Loading Matrix'!D110</f>
        <v>0</v>
      </c>
      <c r="E110" s="318">
        <f>SUM('Base Period:Option Period 4'!H109)</f>
        <v>0</v>
      </c>
      <c r="F110" s="318">
        <f>SUM('Base Period:Option Period 4'!K109)</f>
        <v>0</v>
      </c>
      <c r="G110" s="318">
        <f t="shared" si="2"/>
        <v>0</v>
      </c>
      <c r="H110" s="319">
        <f t="shared" si="3"/>
        <v>0</v>
      </c>
      <c r="I110" s="320" t="str">
        <f>'Base Period'!D109</f>
        <v/>
      </c>
      <c r="K110" s="373">
        <f>IF(I110="Subcontractor",0,AVERAGE('Base Period'!M109,'Option Period 1'!M109,'Option Period 2'!M109,'Option Period 3 '!M109,'Option Period 4'!M109))</f>
        <v>0</v>
      </c>
      <c r="L110" s="374">
        <f>IF(I110="Subcontractor",AVERAGE('Base Period'!N109,'Option Period 1'!N109,'Option Period 2'!N109,'Option Period 3 '!N109,'Option Period 4'!N109),0)</f>
        <v>0</v>
      </c>
      <c r="M110" s="373">
        <f>IF(I110="Subcontractor",0,AVERAGE('Base Period'!O109,'Option Period 1'!O109,'Option Period 2'!O109,'Option Period 3 '!O109,'Option Period 4'!O109))</f>
        <v>0</v>
      </c>
      <c r="N110" s="374">
        <f>IF(I110="Subcontractor",AVERAGE('Base Period'!P109,'Option Period 1'!P109,'Option Period 2'!P109,'Option Period 3 '!P109,'Option Period 4'!P109),0)</f>
        <v>0</v>
      </c>
    </row>
    <row r="111" spans="1:14" s="89" customFormat="1" ht="15.9" hidden="1" customHeight="1" x14ac:dyDescent="0.25">
      <c r="A111" s="315">
        <f>'CLINs &amp; Ceiling Rates'!B112</f>
        <v>0</v>
      </c>
      <c r="B111" s="315">
        <f>'CLINs &amp; Ceiling Rates'!C112</f>
        <v>0</v>
      </c>
      <c r="C111" s="316" t="str">
        <f>IF('CLINs &amp; Ceiling Rates'!$C$223=0,'CLINs &amp; Ceiling Rates'!G112,CONCATENATE("XX",RIGHT('CLINs &amp; Ceiling Rates'!G112,6)))</f>
        <v>XX</v>
      </c>
      <c r="D111" s="317">
        <f>'Labor Loading Matrix'!D111</f>
        <v>0</v>
      </c>
      <c r="E111" s="318">
        <f>SUM('Base Period:Option Period 4'!H110)</f>
        <v>0</v>
      </c>
      <c r="F111" s="318">
        <f>SUM('Base Period:Option Period 4'!K110)</f>
        <v>0</v>
      </c>
      <c r="G111" s="318">
        <f t="shared" si="2"/>
        <v>0</v>
      </c>
      <c r="H111" s="319">
        <f t="shared" si="3"/>
        <v>0</v>
      </c>
      <c r="I111" s="320" t="str">
        <f>'Base Period'!D110</f>
        <v/>
      </c>
      <c r="K111" s="373">
        <f>IF(I111="Subcontractor",0,AVERAGE('Base Period'!M110,'Option Period 1'!M110,'Option Period 2'!M110,'Option Period 3 '!M110,'Option Period 4'!M110))</f>
        <v>0</v>
      </c>
      <c r="L111" s="374">
        <f>IF(I111="Subcontractor",AVERAGE('Base Period'!N110,'Option Period 1'!N110,'Option Period 2'!N110,'Option Period 3 '!N110,'Option Period 4'!N110),0)</f>
        <v>0</v>
      </c>
      <c r="M111" s="373">
        <f>IF(I111="Subcontractor",0,AVERAGE('Base Period'!O110,'Option Period 1'!O110,'Option Period 2'!O110,'Option Period 3 '!O110,'Option Period 4'!O110))</f>
        <v>0</v>
      </c>
      <c r="N111" s="374">
        <f>IF(I111="Subcontractor",AVERAGE('Base Period'!P110,'Option Period 1'!P110,'Option Period 2'!P110,'Option Period 3 '!P110,'Option Period 4'!P110),0)</f>
        <v>0</v>
      </c>
    </row>
    <row r="112" spans="1:14" s="89" customFormat="1" ht="15.9" hidden="1" customHeight="1" x14ac:dyDescent="0.25">
      <c r="A112" s="315">
        <f>'CLINs &amp; Ceiling Rates'!B113</f>
        <v>0</v>
      </c>
      <c r="B112" s="315">
        <f>'CLINs &amp; Ceiling Rates'!C113</f>
        <v>0</v>
      </c>
      <c r="C112" s="316" t="str">
        <f>IF('CLINs &amp; Ceiling Rates'!$C$223=0,'CLINs &amp; Ceiling Rates'!G113,CONCATENATE("XX",RIGHT('CLINs &amp; Ceiling Rates'!G113,6)))</f>
        <v>XX</v>
      </c>
      <c r="D112" s="317">
        <f>'Labor Loading Matrix'!D112</f>
        <v>0</v>
      </c>
      <c r="E112" s="318">
        <f>SUM('Base Period:Option Period 4'!H111)</f>
        <v>0</v>
      </c>
      <c r="F112" s="318">
        <f>SUM('Base Period:Option Period 4'!K111)</f>
        <v>0</v>
      </c>
      <c r="G112" s="318">
        <f t="shared" si="2"/>
        <v>0</v>
      </c>
      <c r="H112" s="319">
        <f t="shared" si="3"/>
        <v>0</v>
      </c>
      <c r="I112" s="320" t="str">
        <f>'Base Period'!D111</f>
        <v/>
      </c>
      <c r="K112" s="373">
        <f>IF(I112="Subcontractor",0,AVERAGE('Base Period'!M111,'Option Period 1'!M111,'Option Period 2'!M111,'Option Period 3 '!M111,'Option Period 4'!M111))</f>
        <v>0</v>
      </c>
      <c r="L112" s="374">
        <f>IF(I112="Subcontractor",AVERAGE('Base Period'!N111,'Option Period 1'!N111,'Option Period 2'!N111,'Option Period 3 '!N111,'Option Period 4'!N111),0)</f>
        <v>0</v>
      </c>
      <c r="M112" s="373">
        <f>IF(I112="Subcontractor",0,AVERAGE('Base Period'!O111,'Option Period 1'!O111,'Option Period 2'!O111,'Option Period 3 '!O111,'Option Period 4'!O111))</f>
        <v>0</v>
      </c>
      <c r="N112" s="374">
        <f>IF(I112="Subcontractor",AVERAGE('Base Period'!P111,'Option Period 1'!P111,'Option Period 2'!P111,'Option Period 3 '!P111,'Option Period 4'!P111),0)</f>
        <v>0</v>
      </c>
    </row>
    <row r="113" spans="1:14" s="89" customFormat="1" ht="15.9" hidden="1" customHeight="1" x14ac:dyDescent="0.25">
      <c r="A113" s="315">
        <f>'CLINs &amp; Ceiling Rates'!B114</f>
        <v>0</v>
      </c>
      <c r="B113" s="315">
        <f>'CLINs &amp; Ceiling Rates'!C114</f>
        <v>0</v>
      </c>
      <c r="C113" s="316" t="str">
        <f>IF('CLINs &amp; Ceiling Rates'!$C$223=0,'CLINs &amp; Ceiling Rates'!G114,CONCATENATE("XX",RIGHT('CLINs &amp; Ceiling Rates'!G114,6)))</f>
        <v>XX</v>
      </c>
      <c r="D113" s="317">
        <f>'Labor Loading Matrix'!D113</f>
        <v>0</v>
      </c>
      <c r="E113" s="318">
        <f>SUM('Base Period:Option Period 4'!H112)</f>
        <v>0</v>
      </c>
      <c r="F113" s="318">
        <f>SUM('Base Period:Option Period 4'!K112)</f>
        <v>0</v>
      </c>
      <c r="G113" s="318">
        <f t="shared" si="2"/>
        <v>0</v>
      </c>
      <c r="H113" s="319">
        <f t="shared" si="3"/>
        <v>0</v>
      </c>
      <c r="I113" s="320" t="str">
        <f>'Base Period'!D112</f>
        <v/>
      </c>
      <c r="K113" s="373">
        <f>IF(I113="Subcontractor",0,AVERAGE('Base Period'!M112,'Option Period 1'!M112,'Option Period 2'!M112,'Option Period 3 '!M112,'Option Period 4'!M112))</f>
        <v>0</v>
      </c>
      <c r="L113" s="374">
        <f>IF(I113="Subcontractor",AVERAGE('Base Period'!N112,'Option Period 1'!N112,'Option Period 2'!N112,'Option Period 3 '!N112,'Option Period 4'!N112),0)</f>
        <v>0</v>
      </c>
      <c r="M113" s="373">
        <f>IF(I113="Subcontractor",0,AVERAGE('Base Period'!O112,'Option Period 1'!O112,'Option Period 2'!O112,'Option Period 3 '!O112,'Option Period 4'!O112))</f>
        <v>0</v>
      </c>
      <c r="N113" s="374">
        <f>IF(I113="Subcontractor",AVERAGE('Base Period'!P112,'Option Period 1'!P112,'Option Period 2'!P112,'Option Period 3 '!P112,'Option Period 4'!P112),0)</f>
        <v>0</v>
      </c>
    </row>
    <row r="114" spans="1:14" s="89" customFormat="1" ht="15.9" hidden="1" customHeight="1" x14ac:dyDescent="0.25">
      <c r="A114" s="315">
        <f>'CLINs &amp; Ceiling Rates'!B115</f>
        <v>0</v>
      </c>
      <c r="B114" s="315">
        <f>'CLINs &amp; Ceiling Rates'!C115</f>
        <v>0</v>
      </c>
      <c r="C114" s="316" t="str">
        <f>IF('CLINs &amp; Ceiling Rates'!$C$223=0,'CLINs &amp; Ceiling Rates'!G115,CONCATENATE("XX",RIGHT('CLINs &amp; Ceiling Rates'!G115,6)))</f>
        <v>XX</v>
      </c>
      <c r="D114" s="317">
        <f>'Labor Loading Matrix'!D114</f>
        <v>0</v>
      </c>
      <c r="E114" s="318">
        <f>SUM('Base Period:Option Period 4'!H113)</f>
        <v>0</v>
      </c>
      <c r="F114" s="318">
        <f>SUM('Base Period:Option Period 4'!K113)</f>
        <v>0</v>
      </c>
      <c r="G114" s="318">
        <f t="shared" si="2"/>
        <v>0</v>
      </c>
      <c r="H114" s="319">
        <f t="shared" si="3"/>
        <v>0</v>
      </c>
      <c r="I114" s="320" t="str">
        <f>'Base Period'!D113</f>
        <v/>
      </c>
      <c r="K114" s="373">
        <f>IF(I114="Subcontractor",0,AVERAGE('Base Period'!M113,'Option Period 1'!M113,'Option Period 2'!M113,'Option Period 3 '!M113,'Option Period 4'!M113))</f>
        <v>0</v>
      </c>
      <c r="L114" s="374">
        <f>IF(I114="Subcontractor",AVERAGE('Base Period'!N113,'Option Period 1'!N113,'Option Period 2'!N113,'Option Period 3 '!N113,'Option Period 4'!N113),0)</f>
        <v>0</v>
      </c>
      <c r="M114" s="373">
        <f>IF(I114="Subcontractor",0,AVERAGE('Base Period'!O113,'Option Period 1'!O113,'Option Period 2'!O113,'Option Period 3 '!O113,'Option Period 4'!O113))</f>
        <v>0</v>
      </c>
      <c r="N114" s="374">
        <f>IF(I114="Subcontractor",AVERAGE('Base Period'!P113,'Option Period 1'!P113,'Option Period 2'!P113,'Option Period 3 '!P113,'Option Period 4'!P113),0)</f>
        <v>0</v>
      </c>
    </row>
    <row r="115" spans="1:14" s="89" customFormat="1" ht="15.9" hidden="1" customHeight="1" x14ac:dyDescent="0.25">
      <c r="A115" s="315">
        <f>'CLINs &amp; Ceiling Rates'!B116</f>
        <v>0</v>
      </c>
      <c r="B115" s="315">
        <f>'CLINs &amp; Ceiling Rates'!C116</f>
        <v>0</v>
      </c>
      <c r="C115" s="316" t="str">
        <f>IF('CLINs &amp; Ceiling Rates'!$C$223=0,'CLINs &amp; Ceiling Rates'!G116,CONCATENATE("XX",RIGHT('CLINs &amp; Ceiling Rates'!G116,6)))</f>
        <v>XX</v>
      </c>
      <c r="D115" s="317">
        <f>'Labor Loading Matrix'!D115</f>
        <v>0</v>
      </c>
      <c r="E115" s="318">
        <f>SUM('Base Period:Option Period 4'!H114)</f>
        <v>0</v>
      </c>
      <c r="F115" s="318">
        <f>SUM('Base Period:Option Period 4'!K114)</f>
        <v>0</v>
      </c>
      <c r="G115" s="318">
        <f t="shared" si="2"/>
        <v>0</v>
      </c>
      <c r="H115" s="319">
        <f t="shared" si="3"/>
        <v>0</v>
      </c>
      <c r="I115" s="320" t="str">
        <f>'Base Period'!D114</f>
        <v/>
      </c>
      <c r="K115" s="373">
        <f>IF(I115="Subcontractor",0,AVERAGE('Base Period'!M114,'Option Period 1'!M114,'Option Period 2'!M114,'Option Period 3 '!M114,'Option Period 4'!M114))</f>
        <v>0</v>
      </c>
      <c r="L115" s="374">
        <f>IF(I115="Subcontractor",AVERAGE('Base Period'!N114,'Option Period 1'!N114,'Option Period 2'!N114,'Option Period 3 '!N114,'Option Period 4'!N114),0)</f>
        <v>0</v>
      </c>
      <c r="M115" s="373">
        <f>IF(I115="Subcontractor",0,AVERAGE('Base Period'!O114,'Option Period 1'!O114,'Option Period 2'!O114,'Option Period 3 '!O114,'Option Period 4'!O114))</f>
        <v>0</v>
      </c>
      <c r="N115" s="374">
        <f>IF(I115="Subcontractor",AVERAGE('Base Period'!P114,'Option Period 1'!P114,'Option Period 2'!P114,'Option Period 3 '!P114,'Option Period 4'!P114),0)</f>
        <v>0</v>
      </c>
    </row>
    <row r="116" spans="1:14" s="89" customFormat="1" ht="15.9" hidden="1" customHeight="1" x14ac:dyDescent="0.25">
      <c r="A116" s="315">
        <f>'CLINs &amp; Ceiling Rates'!B117</f>
        <v>0</v>
      </c>
      <c r="B116" s="315">
        <f>'CLINs &amp; Ceiling Rates'!C117</f>
        <v>0</v>
      </c>
      <c r="C116" s="316" t="str">
        <f>IF('CLINs &amp; Ceiling Rates'!$C$223=0,'CLINs &amp; Ceiling Rates'!G117,CONCATENATE("XX",RIGHT('CLINs &amp; Ceiling Rates'!G117,6)))</f>
        <v>XX</v>
      </c>
      <c r="D116" s="317">
        <f>'Labor Loading Matrix'!D116</f>
        <v>0</v>
      </c>
      <c r="E116" s="318">
        <f>SUM('Base Period:Option Period 4'!H115)</f>
        <v>0</v>
      </c>
      <c r="F116" s="318">
        <f>SUM('Base Period:Option Period 4'!K115)</f>
        <v>0</v>
      </c>
      <c r="G116" s="318">
        <f t="shared" si="2"/>
        <v>0</v>
      </c>
      <c r="H116" s="319">
        <f t="shared" si="3"/>
        <v>0</v>
      </c>
      <c r="I116" s="320" t="str">
        <f>'Base Period'!D115</f>
        <v/>
      </c>
      <c r="K116" s="373">
        <f>IF(I116="Subcontractor",0,AVERAGE('Base Period'!M115,'Option Period 1'!M115,'Option Period 2'!M115,'Option Period 3 '!M115,'Option Period 4'!M115))</f>
        <v>0</v>
      </c>
      <c r="L116" s="374">
        <f>IF(I116="Subcontractor",AVERAGE('Base Period'!N115,'Option Period 1'!N115,'Option Period 2'!N115,'Option Period 3 '!N115,'Option Period 4'!N115),0)</f>
        <v>0</v>
      </c>
      <c r="M116" s="373">
        <f>IF(I116="Subcontractor",0,AVERAGE('Base Period'!O115,'Option Period 1'!O115,'Option Period 2'!O115,'Option Period 3 '!O115,'Option Period 4'!O115))</f>
        <v>0</v>
      </c>
      <c r="N116" s="374">
        <f>IF(I116="Subcontractor",AVERAGE('Base Period'!P115,'Option Period 1'!P115,'Option Period 2'!P115,'Option Period 3 '!P115,'Option Period 4'!P115),0)</f>
        <v>0</v>
      </c>
    </row>
    <row r="117" spans="1:14" s="89" customFormat="1" ht="15.9" hidden="1" customHeight="1" x14ac:dyDescent="0.25">
      <c r="A117" s="315">
        <f>'CLINs &amp; Ceiling Rates'!B118</f>
        <v>0</v>
      </c>
      <c r="B117" s="315">
        <f>'CLINs &amp; Ceiling Rates'!C118</f>
        <v>0</v>
      </c>
      <c r="C117" s="316" t="str">
        <f>IF('CLINs &amp; Ceiling Rates'!$C$223=0,'CLINs &amp; Ceiling Rates'!G118,CONCATENATE("XX",RIGHT('CLINs &amp; Ceiling Rates'!G118,6)))</f>
        <v>XX</v>
      </c>
      <c r="D117" s="317">
        <f>'Labor Loading Matrix'!D117</f>
        <v>0</v>
      </c>
      <c r="E117" s="318">
        <f>SUM('Base Period:Option Period 4'!H116)</f>
        <v>0</v>
      </c>
      <c r="F117" s="318">
        <f>SUM('Base Period:Option Period 4'!K116)</f>
        <v>0</v>
      </c>
      <c r="G117" s="318">
        <f t="shared" si="2"/>
        <v>0</v>
      </c>
      <c r="H117" s="319">
        <f t="shared" si="3"/>
        <v>0</v>
      </c>
      <c r="I117" s="320" t="str">
        <f>'Base Period'!D116</f>
        <v/>
      </c>
      <c r="K117" s="373">
        <f>IF(I117="Subcontractor",0,AVERAGE('Base Period'!M116,'Option Period 1'!M116,'Option Period 2'!M116,'Option Period 3 '!M116,'Option Period 4'!M116))</f>
        <v>0</v>
      </c>
      <c r="L117" s="374">
        <f>IF(I117="Subcontractor",AVERAGE('Base Period'!N116,'Option Period 1'!N116,'Option Period 2'!N116,'Option Period 3 '!N116,'Option Period 4'!N116),0)</f>
        <v>0</v>
      </c>
      <c r="M117" s="373">
        <f>IF(I117="Subcontractor",0,AVERAGE('Base Period'!O116,'Option Period 1'!O116,'Option Period 2'!O116,'Option Period 3 '!O116,'Option Period 4'!O116))</f>
        <v>0</v>
      </c>
      <c r="N117" s="374">
        <f>IF(I117="Subcontractor",AVERAGE('Base Period'!P116,'Option Period 1'!P116,'Option Period 2'!P116,'Option Period 3 '!P116,'Option Period 4'!P116),0)</f>
        <v>0</v>
      </c>
    </row>
    <row r="118" spans="1:14" s="89" customFormat="1" ht="15.9" hidden="1" customHeight="1" x14ac:dyDescent="0.25">
      <c r="A118" s="315">
        <f>'CLINs &amp; Ceiling Rates'!B119</f>
        <v>0</v>
      </c>
      <c r="B118" s="315">
        <f>'CLINs &amp; Ceiling Rates'!C119</f>
        <v>0</v>
      </c>
      <c r="C118" s="316" t="str">
        <f>IF('CLINs &amp; Ceiling Rates'!$C$223=0,'CLINs &amp; Ceiling Rates'!G119,CONCATENATE("XX",RIGHT('CLINs &amp; Ceiling Rates'!G119,6)))</f>
        <v>XX</v>
      </c>
      <c r="D118" s="317">
        <f>'Labor Loading Matrix'!D118</f>
        <v>0</v>
      </c>
      <c r="E118" s="318">
        <f>SUM('Base Period:Option Period 4'!H117)</f>
        <v>0</v>
      </c>
      <c r="F118" s="318">
        <f>SUM('Base Period:Option Period 4'!K117)</f>
        <v>0</v>
      </c>
      <c r="G118" s="318">
        <f t="shared" si="2"/>
        <v>0</v>
      </c>
      <c r="H118" s="319">
        <f t="shared" si="3"/>
        <v>0</v>
      </c>
      <c r="I118" s="320" t="str">
        <f>'Base Period'!D117</f>
        <v/>
      </c>
      <c r="K118" s="373">
        <f>IF(I118="Subcontractor",0,AVERAGE('Base Period'!M117,'Option Period 1'!M117,'Option Period 2'!M117,'Option Period 3 '!M117,'Option Period 4'!M117))</f>
        <v>0</v>
      </c>
      <c r="L118" s="374">
        <f>IF(I118="Subcontractor",AVERAGE('Base Period'!N117,'Option Period 1'!N117,'Option Period 2'!N117,'Option Period 3 '!N117,'Option Period 4'!N117),0)</f>
        <v>0</v>
      </c>
      <c r="M118" s="373">
        <f>IF(I118="Subcontractor",0,AVERAGE('Base Period'!O117,'Option Period 1'!O117,'Option Period 2'!O117,'Option Period 3 '!O117,'Option Period 4'!O117))</f>
        <v>0</v>
      </c>
      <c r="N118" s="374">
        <f>IF(I118="Subcontractor",AVERAGE('Base Period'!P117,'Option Period 1'!P117,'Option Period 2'!P117,'Option Period 3 '!P117,'Option Period 4'!P117),0)</f>
        <v>0</v>
      </c>
    </row>
    <row r="119" spans="1:14" s="89" customFormat="1" ht="15.9" hidden="1" customHeight="1" x14ac:dyDescent="0.25">
      <c r="A119" s="315">
        <f>'CLINs &amp; Ceiling Rates'!B120</f>
        <v>0</v>
      </c>
      <c r="B119" s="315">
        <f>'CLINs &amp; Ceiling Rates'!C120</f>
        <v>0</v>
      </c>
      <c r="C119" s="316" t="str">
        <f>IF('CLINs &amp; Ceiling Rates'!$C$223=0,'CLINs &amp; Ceiling Rates'!G120,CONCATENATE("XX",RIGHT('CLINs &amp; Ceiling Rates'!G120,6)))</f>
        <v>XX</v>
      </c>
      <c r="D119" s="317">
        <f>'Labor Loading Matrix'!D119</f>
        <v>0</v>
      </c>
      <c r="E119" s="318">
        <f>SUM('Base Period:Option Period 4'!H118)</f>
        <v>0</v>
      </c>
      <c r="F119" s="318">
        <f>SUM('Base Period:Option Period 4'!K118)</f>
        <v>0</v>
      </c>
      <c r="G119" s="318">
        <f t="shared" si="2"/>
        <v>0</v>
      </c>
      <c r="H119" s="319">
        <f t="shared" si="3"/>
        <v>0</v>
      </c>
      <c r="I119" s="320" t="str">
        <f>'Base Period'!D118</f>
        <v/>
      </c>
      <c r="K119" s="373">
        <f>IF(I119="Subcontractor",0,AVERAGE('Base Period'!M118,'Option Period 1'!M118,'Option Period 2'!M118,'Option Period 3 '!M118,'Option Period 4'!M118))</f>
        <v>0</v>
      </c>
      <c r="L119" s="374">
        <f>IF(I119="Subcontractor",AVERAGE('Base Period'!N118,'Option Period 1'!N118,'Option Period 2'!N118,'Option Period 3 '!N118,'Option Period 4'!N118),0)</f>
        <v>0</v>
      </c>
      <c r="M119" s="373">
        <f>IF(I119="Subcontractor",0,AVERAGE('Base Period'!O118,'Option Period 1'!O118,'Option Period 2'!O118,'Option Period 3 '!O118,'Option Period 4'!O118))</f>
        <v>0</v>
      </c>
      <c r="N119" s="374">
        <f>IF(I119="Subcontractor",AVERAGE('Base Period'!P118,'Option Period 1'!P118,'Option Period 2'!P118,'Option Period 3 '!P118,'Option Period 4'!P118),0)</f>
        <v>0</v>
      </c>
    </row>
    <row r="120" spans="1:14" s="89" customFormat="1" ht="15.9" hidden="1" customHeight="1" x14ac:dyDescent="0.25">
      <c r="A120" s="315">
        <f>'CLINs &amp; Ceiling Rates'!B121</f>
        <v>0</v>
      </c>
      <c r="B120" s="315">
        <f>'CLINs &amp; Ceiling Rates'!C121</f>
        <v>0</v>
      </c>
      <c r="C120" s="316" t="str">
        <f>IF('CLINs &amp; Ceiling Rates'!$C$223=0,'CLINs &amp; Ceiling Rates'!G121,CONCATENATE("XX",RIGHT('CLINs &amp; Ceiling Rates'!G121,6)))</f>
        <v>XX</v>
      </c>
      <c r="D120" s="317">
        <f>'Labor Loading Matrix'!D120</f>
        <v>0</v>
      </c>
      <c r="E120" s="318">
        <f>SUM('Base Period:Option Period 4'!H119)</f>
        <v>0</v>
      </c>
      <c r="F120" s="318">
        <f>SUM('Base Period:Option Period 4'!K119)</f>
        <v>0</v>
      </c>
      <c r="G120" s="318">
        <f t="shared" si="2"/>
        <v>0</v>
      </c>
      <c r="H120" s="319">
        <f t="shared" si="3"/>
        <v>0</v>
      </c>
      <c r="I120" s="320" t="str">
        <f>'Base Period'!D119</f>
        <v/>
      </c>
      <c r="K120" s="373">
        <f>IF(I120="Subcontractor",0,AVERAGE('Base Period'!M119,'Option Period 1'!M119,'Option Period 2'!M119,'Option Period 3 '!M119,'Option Period 4'!M119))</f>
        <v>0</v>
      </c>
      <c r="L120" s="374">
        <f>IF(I120="Subcontractor",AVERAGE('Base Period'!N119,'Option Period 1'!N119,'Option Period 2'!N119,'Option Period 3 '!N119,'Option Period 4'!N119),0)</f>
        <v>0</v>
      </c>
      <c r="M120" s="373">
        <f>IF(I120="Subcontractor",0,AVERAGE('Base Period'!O119,'Option Period 1'!O119,'Option Period 2'!O119,'Option Period 3 '!O119,'Option Period 4'!O119))</f>
        <v>0</v>
      </c>
      <c r="N120" s="374">
        <f>IF(I120="Subcontractor",AVERAGE('Base Period'!P119,'Option Period 1'!P119,'Option Period 2'!P119,'Option Period 3 '!P119,'Option Period 4'!P119),0)</f>
        <v>0</v>
      </c>
    </row>
    <row r="121" spans="1:14" s="89" customFormat="1" ht="15.9" hidden="1" customHeight="1" x14ac:dyDescent="0.25">
      <c r="A121" s="315">
        <f>'CLINs &amp; Ceiling Rates'!B122</f>
        <v>0</v>
      </c>
      <c r="B121" s="315">
        <f>'CLINs &amp; Ceiling Rates'!C122</f>
        <v>0</v>
      </c>
      <c r="C121" s="316" t="str">
        <f>IF('CLINs &amp; Ceiling Rates'!$C$223=0,'CLINs &amp; Ceiling Rates'!G122,CONCATENATE("XX",RIGHT('CLINs &amp; Ceiling Rates'!G122,6)))</f>
        <v>XX</v>
      </c>
      <c r="D121" s="317">
        <f>'Labor Loading Matrix'!D121</f>
        <v>0</v>
      </c>
      <c r="E121" s="318">
        <f>SUM('Base Period:Option Period 4'!H120)</f>
        <v>0</v>
      </c>
      <c r="F121" s="318">
        <f>SUM('Base Period:Option Period 4'!K120)</f>
        <v>0</v>
      </c>
      <c r="G121" s="318">
        <f t="shared" si="2"/>
        <v>0</v>
      </c>
      <c r="H121" s="319">
        <f t="shared" si="3"/>
        <v>0</v>
      </c>
      <c r="I121" s="320" t="str">
        <f>'Base Period'!D120</f>
        <v/>
      </c>
      <c r="K121" s="373">
        <f>IF(I121="Subcontractor",0,AVERAGE('Base Period'!M120,'Option Period 1'!M120,'Option Period 2'!M120,'Option Period 3 '!M120,'Option Period 4'!M120))</f>
        <v>0</v>
      </c>
      <c r="L121" s="374">
        <f>IF(I121="Subcontractor",AVERAGE('Base Period'!N120,'Option Period 1'!N120,'Option Period 2'!N120,'Option Period 3 '!N120,'Option Period 4'!N120),0)</f>
        <v>0</v>
      </c>
      <c r="M121" s="373">
        <f>IF(I121="Subcontractor",0,AVERAGE('Base Period'!O120,'Option Period 1'!O120,'Option Period 2'!O120,'Option Period 3 '!O120,'Option Period 4'!O120))</f>
        <v>0</v>
      </c>
      <c r="N121" s="374">
        <f>IF(I121="Subcontractor",AVERAGE('Base Period'!P120,'Option Period 1'!P120,'Option Period 2'!P120,'Option Period 3 '!P120,'Option Period 4'!P120),0)</f>
        <v>0</v>
      </c>
    </row>
    <row r="122" spans="1:14" s="89" customFormat="1" ht="15.9" hidden="1" customHeight="1" x14ac:dyDescent="0.25">
      <c r="A122" s="315">
        <f>'CLINs &amp; Ceiling Rates'!B123</f>
        <v>0</v>
      </c>
      <c r="B122" s="315">
        <f>'CLINs &amp; Ceiling Rates'!C123</f>
        <v>0</v>
      </c>
      <c r="C122" s="316" t="str">
        <f>IF('CLINs &amp; Ceiling Rates'!$C$223=0,'CLINs &amp; Ceiling Rates'!G123,CONCATENATE("XX",RIGHT('CLINs &amp; Ceiling Rates'!G123,6)))</f>
        <v>XX</v>
      </c>
      <c r="D122" s="317">
        <f>'Labor Loading Matrix'!D122</f>
        <v>0</v>
      </c>
      <c r="E122" s="318">
        <f>SUM('Base Period:Option Period 4'!H121)</f>
        <v>0</v>
      </c>
      <c r="F122" s="318">
        <f>SUM('Base Period:Option Period 4'!K121)</f>
        <v>0</v>
      </c>
      <c r="G122" s="318">
        <f t="shared" si="2"/>
        <v>0</v>
      </c>
      <c r="H122" s="319">
        <f t="shared" si="3"/>
        <v>0</v>
      </c>
      <c r="I122" s="320" t="str">
        <f>'Base Period'!D121</f>
        <v/>
      </c>
      <c r="K122" s="373">
        <f>IF(I122="Subcontractor",0,AVERAGE('Base Period'!M121,'Option Period 1'!M121,'Option Period 2'!M121,'Option Period 3 '!M121,'Option Period 4'!M121))</f>
        <v>0</v>
      </c>
      <c r="L122" s="374">
        <f>IF(I122="Subcontractor",AVERAGE('Base Period'!N121,'Option Period 1'!N121,'Option Period 2'!N121,'Option Period 3 '!N121,'Option Period 4'!N121),0)</f>
        <v>0</v>
      </c>
      <c r="M122" s="373">
        <f>IF(I122="Subcontractor",0,AVERAGE('Base Period'!O121,'Option Period 1'!O121,'Option Period 2'!O121,'Option Period 3 '!O121,'Option Period 4'!O121))</f>
        <v>0</v>
      </c>
      <c r="N122" s="374">
        <f>IF(I122="Subcontractor",AVERAGE('Base Period'!P121,'Option Period 1'!P121,'Option Period 2'!P121,'Option Period 3 '!P121,'Option Period 4'!P121),0)</f>
        <v>0</v>
      </c>
    </row>
    <row r="123" spans="1:14" s="89" customFormat="1" ht="15.9" hidden="1" customHeight="1" x14ac:dyDescent="0.25">
      <c r="A123" s="315">
        <f>'CLINs &amp; Ceiling Rates'!B124</f>
        <v>0</v>
      </c>
      <c r="B123" s="315">
        <f>'CLINs &amp; Ceiling Rates'!C124</f>
        <v>0</v>
      </c>
      <c r="C123" s="316" t="str">
        <f>IF('CLINs &amp; Ceiling Rates'!$C$223=0,'CLINs &amp; Ceiling Rates'!G124,CONCATENATE("XX",RIGHT('CLINs &amp; Ceiling Rates'!G124,6)))</f>
        <v>XX</v>
      </c>
      <c r="D123" s="317">
        <f>'Labor Loading Matrix'!D123</f>
        <v>0</v>
      </c>
      <c r="E123" s="318">
        <f>SUM('Base Period:Option Period 4'!H122)</f>
        <v>0</v>
      </c>
      <c r="F123" s="318">
        <f>SUM('Base Period:Option Period 4'!K122)</f>
        <v>0</v>
      </c>
      <c r="G123" s="318">
        <f t="shared" si="2"/>
        <v>0</v>
      </c>
      <c r="H123" s="319">
        <f t="shared" si="3"/>
        <v>0</v>
      </c>
      <c r="I123" s="320" t="str">
        <f>'Base Period'!D122</f>
        <v/>
      </c>
      <c r="K123" s="373">
        <f>IF(I123="Subcontractor",0,AVERAGE('Base Period'!M122,'Option Period 1'!M122,'Option Period 2'!M122,'Option Period 3 '!M122,'Option Period 4'!M122))</f>
        <v>0</v>
      </c>
      <c r="L123" s="374">
        <f>IF(I123="Subcontractor",AVERAGE('Base Period'!N122,'Option Period 1'!N122,'Option Period 2'!N122,'Option Period 3 '!N122,'Option Period 4'!N122),0)</f>
        <v>0</v>
      </c>
      <c r="M123" s="373">
        <f>IF(I123="Subcontractor",0,AVERAGE('Base Period'!O122,'Option Period 1'!O122,'Option Period 2'!O122,'Option Period 3 '!O122,'Option Period 4'!O122))</f>
        <v>0</v>
      </c>
      <c r="N123" s="374">
        <f>IF(I123="Subcontractor",AVERAGE('Base Period'!P122,'Option Period 1'!P122,'Option Period 2'!P122,'Option Period 3 '!P122,'Option Period 4'!P122),0)</f>
        <v>0</v>
      </c>
    </row>
    <row r="124" spans="1:14" s="89" customFormat="1" ht="15.9" hidden="1" customHeight="1" x14ac:dyDescent="0.25">
      <c r="A124" s="315">
        <f>'CLINs &amp; Ceiling Rates'!B125</f>
        <v>0</v>
      </c>
      <c r="B124" s="315">
        <f>'CLINs &amp; Ceiling Rates'!C125</f>
        <v>0</v>
      </c>
      <c r="C124" s="316" t="str">
        <f>IF('CLINs &amp; Ceiling Rates'!$C$223=0,'CLINs &amp; Ceiling Rates'!G125,CONCATENATE("XX",RIGHT('CLINs &amp; Ceiling Rates'!G125,6)))</f>
        <v>XX</v>
      </c>
      <c r="D124" s="317">
        <f>'Labor Loading Matrix'!D124</f>
        <v>0</v>
      </c>
      <c r="E124" s="318">
        <f>SUM('Base Period:Option Period 4'!H123)</f>
        <v>0</v>
      </c>
      <c r="F124" s="318">
        <f>SUM('Base Period:Option Period 4'!K123)</f>
        <v>0</v>
      </c>
      <c r="G124" s="318">
        <f t="shared" si="2"/>
        <v>0</v>
      </c>
      <c r="H124" s="319">
        <f t="shared" si="3"/>
        <v>0</v>
      </c>
      <c r="I124" s="320" t="str">
        <f>'Base Period'!D123</f>
        <v/>
      </c>
      <c r="K124" s="373">
        <f>IF(I124="Subcontractor",0,AVERAGE('Base Period'!M123,'Option Period 1'!M123,'Option Period 2'!M123,'Option Period 3 '!M123,'Option Period 4'!M123))</f>
        <v>0</v>
      </c>
      <c r="L124" s="374">
        <f>IF(I124="Subcontractor",AVERAGE('Base Period'!N123,'Option Period 1'!N123,'Option Period 2'!N123,'Option Period 3 '!N123,'Option Period 4'!N123),0)</f>
        <v>0</v>
      </c>
      <c r="M124" s="373">
        <f>IF(I124="Subcontractor",0,AVERAGE('Base Period'!O123,'Option Period 1'!O123,'Option Period 2'!O123,'Option Period 3 '!O123,'Option Period 4'!O123))</f>
        <v>0</v>
      </c>
      <c r="N124" s="374">
        <f>IF(I124="Subcontractor",AVERAGE('Base Period'!P123,'Option Period 1'!P123,'Option Period 2'!P123,'Option Period 3 '!P123,'Option Period 4'!P123),0)</f>
        <v>0</v>
      </c>
    </row>
    <row r="125" spans="1:14" s="89" customFormat="1" ht="15.9" hidden="1" customHeight="1" x14ac:dyDescent="0.25">
      <c r="A125" s="315">
        <f>'CLINs &amp; Ceiling Rates'!B126</f>
        <v>0</v>
      </c>
      <c r="B125" s="315">
        <f>'CLINs &amp; Ceiling Rates'!C126</f>
        <v>0</v>
      </c>
      <c r="C125" s="316" t="str">
        <f>IF('CLINs &amp; Ceiling Rates'!$C$223=0,'CLINs &amp; Ceiling Rates'!G126,CONCATENATE("XX",RIGHT('CLINs &amp; Ceiling Rates'!G126,6)))</f>
        <v>XX</v>
      </c>
      <c r="D125" s="317">
        <f>'Labor Loading Matrix'!D125</f>
        <v>0</v>
      </c>
      <c r="E125" s="318">
        <f>SUM('Base Period:Option Period 4'!H124)</f>
        <v>0</v>
      </c>
      <c r="F125" s="318">
        <f>SUM('Base Period:Option Period 4'!K124)</f>
        <v>0</v>
      </c>
      <c r="G125" s="318">
        <f t="shared" si="2"/>
        <v>0</v>
      </c>
      <c r="H125" s="319">
        <f t="shared" si="3"/>
        <v>0</v>
      </c>
      <c r="I125" s="320" t="str">
        <f>'Base Period'!D124</f>
        <v/>
      </c>
      <c r="K125" s="373">
        <f>IF(I125="Subcontractor",0,AVERAGE('Base Period'!M124,'Option Period 1'!M124,'Option Period 2'!M124,'Option Period 3 '!M124,'Option Period 4'!M124))</f>
        <v>0</v>
      </c>
      <c r="L125" s="374">
        <f>IF(I125="Subcontractor",AVERAGE('Base Period'!N124,'Option Period 1'!N124,'Option Period 2'!N124,'Option Period 3 '!N124,'Option Period 4'!N124),0)</f>
        <v>0</v>
      </c>
      <c r="M125" s="373">
        <f>IF(I125="Subcontractor",0,AVERAGE('Base Period'!O124,'Option Period 1'!O124,'Option Period 2'!O124,'Option Period 3 '!O124,'Option Period 4'!O124))</f>
        <v>0</v>
      </c>
      <c r="N125" s="374">
        <f>IF(I125="Subcontractor",AVERAGE('Base Period'!P124,'Option Period 1'!P124,'Option Period 2'!P124,'Option Period 3 '!P124,'Option Period 4'!P124),0)</f>
        <v>0</v>
      </c>
    </row>
    <row r="126" spans="1:14" s="89" customFormat="1" ht="15.9" hidden="1" customHeight="1" x14ac:dyDescent="0.25">
      <c r="A126" s="315">
        <f>'CLINs &amp; Ceiling Rates'!B127</f>
        <v>0</v>
      </c>
      <c r="B126" s="315">
        <f>'CLINs &amp; Ceiling Rates'!C127</f>
        <v>0</v>
      </c>
      <c r="C126" s="316" t="str">
        <f>IF('CLINs &amp; Ceiling Rates'!$C$223=0,'CLINs &amp; Ceiling Rates'!G127,CONCATENATE("XX",RIGHT('CLINs &amp; Ceiling Rates'!G127,6)))</f>
        <v>XX</v>
      </c>
      <c r="D126" s="317">
        <f>'Labor Loading Matrix'!D126</f>
        <v>0</v>
      </c>
      <c r="E126" s="318">
        <f>SUM('Base Period:Option Period 4'!H125)</f>
        <v>0</v>
      </c>
      <c r="F126" s="318">
        <f>SUM('Base Period:Option Period 4'!K125)</f>
        <v>0</v>
      </c>
      <c r="G126" s="318">
        <f t="shared" si="2"/>
        <v>0</v>
      </c>
      <c r="H126" s="319">
        <f t="shared" si="3"/>
        <v>0</v>
      </c>
      <c r="I126" s="320" t="str">
        <f>'Base Period'!D125</f>
        <v/>
      </c>
      <c r="K126" s="373">
        <f>IF(I126="Subcontractor",0,AVERAGE('Base Period'!M125,'Option Period 1'!M125,'Option Period 2'!M125,'Option Period 3 '!M125,'Option Period 4'!M125))</f>
        <v>0</v>
      </c>
      <c r="L126" s="374">
        <f>IF(I126="Subcontractor",AVERAGE('Base Period'!N125,'Option Period 1'!N125,'Option Period 2'!N125,'Option Period 3 '!N125,'Option Period 4'!N125),0)</f>
        <v>0</v>
      </c>
      <c r="M126" s="373">
        <f>IF(I126="Subcontractor",0,AVERAGE('Base Period'!O125,'Option Period 1'!O125,'Option Period 2'!O125,'Option Period 3 '!O125,'Option Period 4'!O125))</f>
        <v>0</v>
      </c>
      <c r="N126" s="374">
        <f>IF(I126="Subcontractor",AVERAGE('Base Period'!P125,'Option Period 1'!P125,'Option Period 2'!P125,'Option Period 3 '!P125,'Option Period 4'!P125),0)</f>
        <v>0</v>
      </c>
    </row>
    <row r="127" spans="1:14" s="89" customFormat="1" ht="15.9" hidden="1" customHeight="1" x14ac:dyDescent="0.25">
      <c r="A127" s="315">
        <f>'CLINs &amp; Ceiling Rates'!B128</f>
        <v>0</v>
      </c>
      <c r="B127" s="315">
        <f>'CLINs &amp; Ceiling Rates'!C128</f>
        <v>0</v>
      </c>
      <c r="C127" s="316" t="str">
        <f>IF('CLINs &amp; Ceiling Rates'!$C$223=0,'CLINs &amp; Ceiling Rates'!G128,CONCATENATE("XX",RIGHT('CLINs &amp; Ceiling Rates'!G128,6)))</f>
        <v>XX</v>
      </c>
      <c r="D127" s="317">
        <f>'Labor Loading Matrix'!D127</f>
        <v>0</v>
      </c>
      <c r="E127" s="318">
        <f>SUM('Base Period:Option Period 4'!H126)</f>
        <v>0</v>
      </c>
      <c r="F127" s="318">
        <f>SUM('Base Period:Option Period 4'!K126)</f>
        <v>0</v>
      </c>
      <c r="G127" s="318">
        <f t="shared" si="2"/>
        <v>0</v>
      </c>
      <c r="H127" s="319">
        <f t="shared" si="3"/>
        <v>0</v>
      </c>
      <c r="I127" s="320" t="str">
        <f>'Base Period'!D126</f>
        <v/>
      </c>
      <c r="K127" s="373">
        <f>IF(I127="Subcontractor",0,AVERAGE('Base Period'!M126,'Option Period 1'!M126,'Option Period 2'!M126,'Option Period 3 '!M126,'Option Period 4'!M126))</f>
        <v>0</v>
      </c>
      <c r="L127" s="374">
        <f>IF(I127="Subcontractor",AVERAGE('Base Period'!N126,'Option Period 1'!N126,'Option Period 2'!N126,'Option Period 3 '!N126,'Option Period 4'!N126),0)</f>
        <v>0</v>
      </c>
      <c r="M127" s="373">
        <f>IF(I127="Subcontractor",0,AVERAGE('Base Period'!O126,'Option Period 1'!O126,'Option Period 2'!O126,'Option Period 3 '!O126,'Option Period 4'!O126))</f>
        <v>0</v>
      </c>
      <c r="N127" s="374">
        <f>IF(I127="Subcontractor",AVERAGE('Base Period'!P126,'Option Period 1'!P126,'Option Period 2'!P126,'Option Period 3 '!P126,'Option Period 4'!P126),0)</f>
        <v>0</v>
      </c>
    </row>
    <row r="128" spans="1:14" s="89" customFormat="1" ht="15.9" hidden="1" customHeight="1" x14ac:dyDescent="0.25">
      <c r="A128" s="315">
        <f>'CLINs &amp; Ceiling Rates'!B129</f>
        <v>0</v>
      </c>
      <c r="B128" s="315">
        <f>'CLINs &amp; Ceiling Rates'!C129</f>
        <v>0</v>
      </c>
      <c r="C128" s="316" t="str">
        <f>IF('CLINs &amp; Ceiling Rates'!$C$223=0,'CLINs &amp; Ceiling Rates'!G129,CONCATENATE("XX",RIGHT('CLINs &amp; Ceiling Rates'!G129,6)))</f>
        <v>XX</v>
      </c>
      <c r="D128" s="317">
        <f>'Labor Loading Matrix'!D128</f>
        <v>0</v>
      </c>
      <c r="E128" s="318">
        <f>SUM('Base Period:Option Period 4'!H127)</f>
        <v>0</v>
      </c>
      <c r="F128" s="318">
        <f>SUM('Base Period:Option Period 4'!K127)</f>
        <v>0</v>
      </c>
      <c r="G128" s="318">
        <f t="shared" si="2"/>
        <v>0</v>
      </c>
      <c r="H128" s="319">
        <f t="shared" si="3"/>
        <v>0</v>
      </c>
      <c r="I128" s="320" t="str">
        <f>'Base Period'!D127</f>
        <v/>
      </c>
      <c r="K128" s="373">
        <f>IF(I128="Subcontractor",0,AVERAGE('Base Period'!M127,'Option Period 1'!M127,'Option Period 2'!M127,'Option Period 3 '!M127,'Option Period 4'!M127))</f>
        <v>0</v>
      </c>
      <c r="L128" s="374">
        <f>IF(I128="Subcontractor",AVERAGE('Base Period'!N127,'Option Period 1'!N127,'Option Period 2'!N127,'Option Period 3 '!N127,'Option Period 4'!N127),0)</f>
        <v>0</v>
      </c>
      <c r="M128" s="373">
        <f>IF(I128="Subcontractor",0,AVERAGE('Base Period'!O127,'Option Period 1'!O127,'Option Period 2'!O127,'Option Period 3 '!O127,'Option Period 4'!O127))</f>
        <v>0</v>
      </c>
      <c r="N128" s="374">
        <f>IF(I128="Subcontractor",AVERAGE('Base Period'!P127,'Option Period 1'!P127,'Option Period 2'!P127,'Option Period 3 '!P127,'Option Period 4'!P127),0)</f>
        <v>0</v>
      </c>
    </row>
    <row r="129" spans="1:14" s="89" customFormat="1" ht="15.9" hidden="1" customHeight="1" x14ac:dyDescent="0.25">
      <c r="A129" s="315">
        <f>'CLINs &amp; Ceiling Rates'!B130</f>
        <v>0</v>
      </c>
      <c r="B129" s="315">
        <f>'CLINs &amp; Ceiling Rates'!C130</f>
        <v>0</v>
      </c>
      <c r="C129" s="316" t="str">
        <f>IF('CLINs &amp; Ceiling Rates'!$C$223=0,'CLINs &amp; Ceiling Rates'!G130,CONCATENATE("XX",RIGHT('CLINs &amp; Ceiling Rates'!G130,6)))</f>
        <v>XX</v>
      </c>
      <c r="D129" s="317">
        <f>'Labor Loading Matrix'!D129</f>
        <v>0</v>
      </c>
      <c r="E129" s="318">
        <f>SUM('Base Period:Option Period 4'!H128)</f>
        <v>0</v>
      </c>
      <c r="F129" s="318">
        <f>SUM('Base Period:Option Period 4'!K128)</f>
        <v>0</v>
      </c>
      <c r="G129" s="318">
        <f t="shared" si="2"/>
        <v>0</v>
      </c>
      <c r="H129" s="319">
        <f t="shared" si="3"/>
        <v>0</v>
      </c>
      <c r="I129" s="320" t="str">
        <f>'Base Period'!D128</f>
        <v/>
      </c>
      <c r="K129" s="373">
        <f>IF(I129="Subcontractor",0,AVERAGE('Base Period'!M128,'Option Period 1'!M128,'Option Period 2'!M128,'Option Period 3 '!M128,'Option Period 4'!M128))</f>
        <v>0</v>
      </c>
      <c r="L129" s="374">
        <f>IF(I129="Subcontractor",AVERAGE('Base Period'!N128,'Option Period 1'!N128,'Option Period 2'!N128,'Option Period 3 '!N128,'Option Period 4'!N128),0)</f>
        <v>0</v>
      </c>
      <c r="M129" s="373">
        <f>IF(I129="Subcontractor",0,AVERAGE('Base Period'!O128,'Option Period 1'!O128,'Option Period 2'!O128,'Option Period 3 '!O128,'Option Period 4'!O128))</f>
        <v>0</v>
      </c>
      <c r="N129" s="374">
        <f>IF(I129="Subcontractor",AVERAGE('Base Period'!P128,'Option Period 1'!P128,'Option Period 2'!P128,'Option Period 3 '!P128,'Option Period 4'!P128),0)</f>
        <v>0</v>
      </c>
    </row>
    <row r="130" spans="1:14" s="89" customFormat="1" ht="15.9" hidden="1" customHeight="1" x14ac:dyDescent="0.25">
      <c r="A130" s="315">
        <f>'CLINs &amp; Ceiling Rates'!B131</f>
        <v>0</v>
      </c>
      <c r="B130" s="315">
        <f>'CLINs &amp; Ceiling Rates'!C131</f>
        <v>0</v>
      </c>
      <c r="C130" s="316" t="str">
        <f>IF('CLINs &amp; Ceiling Rates'!$C$223=0,'CLINs &amp; Ceiling Rates'!G131,CONCATENATE("XX",RIGHT('CLINs &amp; Ceiling Rates'!G131,6)))</f>
        <v>XX</v>
      </c>
      <c r="D130" s="317">
        <f>'Labor Loading Matrix'!D130</f>
        <v>0</v>
      </c>
      <c r="E130" s="318">
        <f>SUM('Base Period:Option Period 4'!H129)</f>
        <v>0</v>
      </c>
      <c r="F130" s="318">
        <f>SUM('Base Period:Option Period 4'!K129)</f>
        <v>0</v>
      </c>
      <c r="G130" s="318">
        <f t="shared" si="2"/>
        <v>0</v>
      </c>
      <c r="H130" s="319">
        <f t="shared" si="3"/>
        <v>0</v>
      </c>
      <c r="I130" s="320" t="str">
        <f>'Base Period'!D129</f>
        <v/>
      </c>
      <c r="K130" s="373">
        <f>IF(I130="Subcontractor",0,AVERAGE('Base Period'!M129,'Option Period 1'!M129,'Option Period 2'!M129,'Option Period 3 '!M129,'Option Period 4'!M129))</f>
        <v>0</v>
      </c>
      <c r="L130" s="374">
        <f>IF(I130="Subcontractor",AVERAGE('Base Period'!N129,'Option Period 1'!N129,'Option Period 2'!N129,'Option Period 3 '!N129,'Option Period 4'!N129),0)</f>
        <v>0</v>
      </c>
      <c r="M130" s="373">
        <f>IF(I130="Subcontractor",0,AVERAGE('Base Period'!O129,'Option Period 1'!O129,'Option Period 2'!O129,'Option Period 3 '!O129,'Option Period 4'!O129))</f>
        <v>0</v>
      </c>
      <c r="N130" s="374">
        <f>IF(I130="Subcontractor",AVERAGE('Base Period'!P129,'Option Period 1'!P129,'Option Period 2'!P129,'Option Period 3 '!P129,'Option Period 4'!P129),0)</f>
        <v>0</v>
      </c>
    </row>
    <row r="131" spans="1:14" s="89" customFormat="1" ht="15.9" hidden="1" customHeight="1" x14ac:dyDescent="0.25">
      <c r="A131" s="315">
        <f>'CLINs &amp; Ceiling Rates'!B132</f>
        <v>0</v>
      </c>
      <c r="B131" s="315">
        <f>'CLINs &amp; Ceiling Rates'!C132</f>
        <v>0</v>
      </c>
      <c r="C131" s="316" t="str">
        <f>IF('CLINs &amp; Ceiling Rates'!$C$223=0,'CLINs &amp; Ceiling Rates'!G132,CONCATENATE("XX",RIGHT('CLINs &amp; Ceiling Rates'!G132,6)))</f>
        <v>XX</v>
      </c>
      <c r="D131" s="317">
        <f>'Labor Loading Matrix'!D131</f>
        <v>0</v>
      </c>
      <c r="E131" s="318">
        <f>SUM('Base Period:Option Period 4'!H130)</f>
        <v>0</v>
      </c>
      <c r="F131" s="318">
        <f>SUM('Base Period:Option Period 4'!K130)</f>
        <v>0</v>
      </c>
      <c r="G131" s="318">
        <f t="shared" si="2"/>
        <v>0</v>
      </c>
      <c r="H131" s="319">
        <f t="shared" si="3"/>
        <v>0</v>
      </c>
      <c r="I131" s="320" t="str">
        <f>'Base Period'!D130</f>
        <v/>
      </c>
      <c r="K131" s="373">
        <f>IF(I131="Subcontractor",0,AVERAGE('Base Period'!M130,'Option Period 1'!M130,'Option Period 2'!M130,'Option Period 3 '!M130,'Option Period 4'!M130))</f>
        <v>0</v>
      </c>
      <c r="L131" s="374">
        <f>IF(I131="Subcontractor",AVERAGE('Base Period'!N130,'Option Period 1'!N130,'Option Period 2'!N130,'Option Period 3 '!N130,'Option Period 4'!N130),0)</f>
        <v>0</v>
      </c>
      <c r="M131" s="373">
        <f>IF(I131="Subcontractor",0,AVERAGE('Base Period'!O130,'Option Period 1'!O130,'Option Period 2'!O130,'Option Period 3 '!O130,'Option Period 4'!O130))</f>
        <v>0</v>
      </c>
      <c r="N131" s="374">
        <f>IF(I131="Subcontractor",AVERAGE('Base Period'!P130,'Option Period 1'!P130,'Option Period 2'!P130,'Option Period 3 '!P130,'Option Period 4'!P130),0)</f>
        <v>0</v>
      </c>
    </row>
    <row r="132" spans="1:14" s="89" customFormat="1" ht="15.9" hidden="1" customHeight="1" x14ac:dyDescent="0.25">
      <c r="A132" s="315">
        <f>'CLINs &amp; Ceiling Rates'!B133</f>
        <v>0</v>
      </c>
      <c r="B132" s="315">
        <f>'CLINs &amp; Ceiling Rates'!C133</f>
        <v>0</v>
      </c>
      <c r="C132" s="316" t="str">
        <f>IF('CLINs &amp; Ceiling Rates'!$C$223=0,'CLINs &amp; Ceiling Rates'!G133,CONCATENATE("XX",RIGHT('CLINs &amp; Ceiling Rates'!G133,6)))</f>
        <v>XX</v>
      </c>
      <c r="D132" s="317">
        <f>'Labor Loading Matrix'!D132</f>
        <v>0</v>
      </c>
      <c r="E132" s="318">
        <f>SUM('Base Period:Option Period 4'!H131)</f>
        <v>0</v>
      </c>
      <c r="F132" s="318">
        <f>SUM('Base Period:Option Period 4'!K131)</f>
        <v>0</v>
      </c>
      <c r="G132" s="318">
        <f t="shared" si="2"/>
        <v>0</v>
      </c>
      <c r="H132" s="319">
        <f t="shared" si="3"/>
        <v>0</v>
      </c>
      <c r="I132" s="320" t="str">
        <f>'Base Period'!D131</f>
        <v/>
      </c>
      <c r="K132" s="373">
        <f>IF(I132="Subcontractor",0,AVERAGE('Base Period'!M131,'Option Period 1'!M131,'Option Period 2'!M131,'Option Period 3 '!M131,'Option Period 4'!M131))</f>
        <v>0</v>
      </c>
      <c r="L132" s="374">
        <f>IF(I132="Subcontractor",AVERAGE('Base Period'!N131,'Option Period 1'!N131,'Option Period 2'!N131,'Option Period 3 '!N131,'Option Period 4'!N131),0)</f>
        <v>0</v>
      </c>
      <c r="M132" s="373">
        <f>IF(I132="Subcontractor",0,AVERAGE('Base Period'!O131,'Option Period 1'!O131,'Option Period 2'!O131,'Option Period 3 '!O131,'Option Period 4'!O131))</f>
        <v>0</v>
      </c>
      <c r="N132" s="374">
        <f>IF(I132="Subcontractor",AVERAGE('Base Period'!P131,'Option Period 1'!P131,'Option Period 2'!P131,'Option Period 3 '!P131,'Option Period 4'!P131),0)</f>
        <v>0</v>
      </c>
    </row>
    <row r="133" spans="1:14" s="89" customFormat="1" ht="15.9" hidden="1" customHeight="1" x14ac:dyDescent="0.25">
      <c r="A133" s="315">
        <f>'CLINs &amp; Ceiling Rates'!B134</f>
        <v>0</v>
      </c>
      <c r="B133" s="315">
        <f>'CLINs &amp; Ceiling Rates'!C134</f>
        <v>0</v>
      </c>
      <c r="C133" s="316" t="str">
        <f>IF('CLINs &amp; Ceiling Rates'!$C$223=0,'CLINs &amp; Ceiling Rates'!G134,CONCATENATE("XX",RIGHT('CLINs &amp; Ceiling Rates'!G134,6)))</f>
        <v>XX</v>
      </c>
      <c r="D133" s="317">
        <f>'Labor Loading Matrix'!D133</f>
        <v>0</v>
      </c>
      <c r="E133" s="318">
        <f>SUM('Base Period:Option Period 4'!H132)</f>
        <v>0</v>
      </c>
      <c r="F133" s="318">
        <f>SUM('Base Period:Option Period 4'!K132)</f>
        <v>0</v>
      </c>
      <c r="G133" s="318">
        <f t="shared" si="2"/>
        <v>0</v>
      </c>
      <c r="H133" s="319">
        <f t="shared" si="3"/>
        <v>0</v>
      </c>
      <c r="I133" s="320" t="str">
        <f>'Base Period'!D132</f>
        <v/>
      </c>
      <c r="K133" s="373">
        <f>IF(I133="Subcontractor",0,AVERAGE('Base Period'!M132,'Option Period 1'!M132,'Option Period 2'!M132,'Option Period 3 '!M132,'Option Period 4'!M132))</f>
        <v>0</v>
      </c>
      <c r="L133" s="374">
        <f>IF(I133="Subcontractor",AVERAGE('Base Period'!N132,'Option Period 1'!N132,'Option Period 2'!N132,'Option Period 3 '!N132,'Option Period 4'!N132),0)</f>
        <v>0</v>
      </c>
      <c r="M133" s="373">
        <f>IF(I133="Subcontractor",0,AVERAGE('Base Period'!O132,'Option Period 1'!O132,'Option Period 2'!O132,'Option Period 3 '!O132,'Option Period 4'!O132))</f>
        <v>0</v>
      </c>
      <c r="N133" s="374">
        <f>IF(I133="Subcontractor",AVERAGE('Base Period'!P132,'Option Period 1'!P132,'Option Period 2'!P132,'Option Period 3 '!P132,'Option Period 4'!P132),0)</f>
        <v>0</v>
      </c>
    </row>
    <row r="134" spans="1:14" s="89" customFormat="1" ht="15.9" hidden="1" customHeight="1" x14ac:dyDescent="0.25">
      <c r="A134" s="315">
        <f>'CLINs &amp; Ceiling Rates'!B135</f>
        <v>0</v>
      </c>
      <c r="B134" s="315">
        <f>'CLINs &amp; Ceiling Rates'!C135</f>
        <v>0</v>
      </c>
      <c r="C134" s="316" t="str">
        <f>IF('CLINs &amp; Ceiling Rates'!$C$223=0,'CLINs &amp; Ceiling Rates'!G135,CONCATENATE("XX",RIGHT('CLINs &amp; Ceiling Rates'!G135,6)))</f>
        <v>XX</v>
      </c>
      <c r="D134" s="317">
        <f>'Labor Loading Matrix'!D134</f>
        <v>0</v>
      </c>
      <c r="E134" s="318">
        <f>SUM('Base Period:Option Period 4'!H133)</f>
        <v>0</v>
      </c>
      <c r="F134" s="318">
        <f>SUM('Base Period:Option Period 4'!K133)</f>
        <v>0</v>
      </c>
      <c r="G134" s="318">
        <f t="shared" si="2"/>
        <v>0</v>
      </c>
      <c r="H134" s="319">
        <f t="shared" si="3"/>
        <v>0</v>
      </c>
      <c r="I134" s="320" t="str">
        <f>'Base Period'!D133</f>
        <v/>
      </c>
      <c r="K134" s="373">
        <f>IF(I134="Subcontractor",0,AVERAGE('Base Period'!M133,'Option Period 1'!M133,'Option Period 2'!M133,'Option Period 3 '!M133,'Option Period 4'!M133))</f>
        <v>0</v>
      </c>
      <c r="L134" s="374">
        <f>IF(I134="Subcontractor",AVERAGE('Base Period'!N133,'Option Period 1'!N133,'Option Period 2'!N133,'Option Period 3 '!N133,'Option Period 4'!N133),0)</f>
        <v>0</v>
      </c>
      <c r="M134" s="373">
        <f>IF(I134="Subcontractor",0,AVERAGE('Base Period'!O133,'Option Period 1'!O133,'Option Period 2'!O133,'Option Period 3 '!O133,'Option Period 4'!O133))</f>
        <v>0</v>
      </c>
      <c r="N134" s="374">
        <f>IF(I134="Subcontractor",AVERAGE('Base Period'!P133,'Option Period 1'!P133,'Option Period 2'!P133,'Option Period 3 '!P133,'Option Period 4'!P133),0)</f>
        <v>0</v>
      </c>
    </row>
    <row r="135" spans="1:14" s="89" customFormat="1" ht="15.9" hidden="1" customHeight="1" x14ac:dyDescent="0.25">
      <c r="A135" s="315">
        <f>'CLINs &amp; Ceiling Rates'!B136</f>
        <v>0</v>
      </c>
      <c r="B135" s="315">
        <f>'CLINs &amp; Ceiling Rates'!C136</f>
        <v>0</v>
      </c>
      <c r="C135" s="316" t="str">
        <f>IF('CLINs &amp; Ceiling Rates'!$C$223=0,'CLINs &amp; Ceiling Rates'!G136,CONCATENATE("XX",RIGHT('CLINs &amp; Ceiling Rates'!G136,6)))</f>
        <v>XX</v>
      </c>
      <c r="D135" s="317">
        <f>'Labor Loading Matrix'!D135</f>
        <v>0</v>
      </c>
      <c r="E135" s="318">
        <f>SUM('Base Period:Option Period 4'!H134)</f>
        <v>0</v>
      </c>
      <c r="F135" s="318">
        <f>SUM('Base Period:Option Period 4'!K134)</f>
        <v>0</v>
      </c>
      <c r="G135" s="318">
        <f t="shared" si="2"/>
        <v>0</v>
      </c>
      <c r="H135" s="319">
        <f t="shared" si="3"/>
        <v>0</v>
      </c>
      <c r="I135" s="320" t="str">
        <f>'Base Period'!D134</f>
        <v/>
      </c>
      <c r="K135" s="373">
        <f>IF(I135="Subcontractor",0,AVERAGE('Base Period'!M134,'Option Period 1'!M134,'Option Period 2'!M134,'Option Period 3 '!M134,'Option Period 4'!M134))</f>
        <v>0</v>
      </c>
      <c r="L135" s="374">
        <f>IF(I135="Subcontractor",AVERAGE('Base Period'!N134,'Option Period 1'!N134,'Option Period 2'!N134,'Option Period 3 '!N134,'Option Period 4'!N134),0)</f>
        <v>0</v>
      </c>
      <c r="M135" s="373">
        <f>IF(I135="Subcontractor",0,AVERAGE('Base Period'!O134,'Option Period 1'!O134,'Option Period 2'!O134,'Option Period 3 '!O134,'Option Period 4'!O134))</f>
        <v>0</v>
      </c>
      <c r="N135" s="374">
        <f>IF(I135="Subcontractor",AVERAGE('Base Period'!P134,'Option Period 1'!P134,'Option Period 2'!P134,'Option Period 3 '!P134,'Option Period 4'!P134),0)</f>
        <v>0</v>
      </c>
    </row>
    <row r="136" spans="1:14" s="89" customFormat="1" ht="15.9" hidden="1" customHeight="1" x14ac:dyDescent="0.25">
      <c r="A136" s="315">
        <f>'CLINs &amp; Ceiling Rates'!B137</f>
        <v>0</v>
      </c>
      <c r="B136" s="315">
        <f>'CLINs &amp; Ceiling Rates'!C137</f>
        <v>0</v>
      </c>
      <c r="C136" s="316" t="str">
        <f>IF('CLINs &amp; Ceiling Rates'!$C$223=0,'CLINs &amp; Ceiling Rates'!G137,CONCATENATE("XX",RIGHT('CLINs &amp; Ceiling Rates'!G137,6)))</f>
        <v>XX</v>
      </c>
      <c r="D136" s="317">
        <f>'Labor Loading Matrix'!D136</f>
        <v>0</v>
      </c>
      <c r="E136" s="318">
        <f>SUM('Base Period:Option Period 4'!H135)</f>
        <v>0</v>
      </c>
      <c r="F136" s="318">
        <f>SUM('Base Period:Option Period 4'!K135)</f>
        <v>0</v>
      </c>
      <c r="G136" s="318">
        <f t="shared" si="2"/>
        <v>0</v>
      </c>
      <c r="H136" s="319">
        <f t="shared" si="3"/>
        <v>0</v>
      </c>
      <c r="I136" s="320" t="str">
        <f>'Base Period'!D135</f>
        <v/>
      </c>
      <c r="K136" s="373">
        <f>IF(I136="Subcontractor",0,AVERAGE('Base Period'!M135,'Option Period 1'!M135,'Option Period 2'!M135,'Option Period 3 '!M135,'Option Period 4'!M135))</f>
        <v>0</v>
      </c>
      <c r="L136" s="374">
        <f>IF(I136="Subcontractor",AVERAGE('Base Period'!N135,'Option Period 1'!N135,'Option Period 2'!N135,'Option Period 3 '!N135,'Option Period 4'!N135),0)</f>
        <v>0</v>
      </c>
      <c r="M136" s="373">
        <f>IF(I136="Subcontractor",0,AVERAGE('Base Period'!O135,'Option Period 1'!O135,'Option Period 2'!O135,'Option Period 3 '!O135,'Option Period 4'!O135))</f>
        <v>0</v>
      </c>
      <c r="N136" s="374">
        <f>IF(I136="Subcontractor",AVERAGE('Base Period'!P135,'Option Period 1'!P135,'Option Period 2'!P135,'Option Period 3 '!P135,'Option Period 4'!P135),0)</f>
        <v>0</v>
      </c>
    </row>
    <row r="137" spans="1:14" s="89" customFormat="1" ht="15.9" hidden="1" customHeight="1" x14ac:dyDescent="0.25">
      <c r="A137" s="315">
        <f>'CLINs &amp; Ceiling Rates'!B138</f>
        <v>0</v>
      </c>
      <c r="B137" s="315">
        <f>'CLINs &amp; Ceiling Rates'!C138</f>
        <v>0</v>
      </c>
      <c r="C137" s="316" t="str">
        <f>IF('CLINs &amp; Ceiling Rates'!$C$223=0,'CLINs &amp; Ceiling Rates'!G138,CONCATENATE("XX",RIGHT('CLINs &amp; Ceiling Rates'!G138,6)))</f>
        <v>XX</v>
      </c>
      <c r="D137" s="317">
        <f>'Labor Loading Matrix'!D137</f>
        <v>0</v>
      </c>
      <c r="E137" s="318">
        <f>SUM('Base Period:Option Period 4'!H136)</f>
        <v>0</v>
      </c>
      <c r="F137" s="318">
        <f>SUM('Base Period:Option Period 4'!K136)</f>
        <v>0</v>
      </c>
      <c r="G137" s="318">
        <f t="shared" si="2"/>
        <v>0</v>
      </c>
      <c r="H137" s="319">
        <f t="shared" si="3"/>
        <v>0</v>
      </c>
      <c r="I137" s="320" t="str">
        <f>'Base Period'!D136</f>
        <v/>
      </c>
      <c r="K137" s="373">
        <f>IF(I137="Subcontractor",0,AVERAGE('Base Period'!M136,'Option Period 1'!M136,'Option Period 2'!M136,'Option Period 3 '!M136,'Option Period 4'!M136))</f>
        <v>0</v>
      </c>
      <c r="L137" s="374">
        <f>IF(I137="Subcontractor",AVERAGE('Base Period'!N136,'Option Period 1'!N136,'Option Period 2'!N136,'Option Period 3 '!N136,'Option Period 4'!N136),0)</f>
        <v>0</v>
      </c>
      <c r="M137" s="373">
        <f>IF(I137="Subcontractor",0,AVERAGE('Base Period'!O136,'Option Period 1'!O136,'Option Period 2'!O136,'Option Period 3 '!O136,'Option Period 4'!O136))</f>
        <v>0</v>
      </c>
      <c r="N137" s="374">
        <f>IF(I137="Subcontractor",AVERAGE('Base Period'!P136,'Option Period 1'!P136,'Option Period 2'!P136,'Option Period 3 '!P136,'Option Period 4'!P136),0)</f>
        <v>0</v>
      </c>
    </row>
    <row r="138" spans="1:14" s="89" customFormat="1" ht="15.9" hidden="1" customHeight="1" x14ac:dyDescent="0.25">
      <c r="A138" s="315">
        <f>'CLINs &amp; Ceiling Rates'!B139</f>
        <v>0</v>
      </c>
      <c r="B138" s="315">
        <f>'CLINs &amp; Ceiling Rates'!C139</f>
        <v>0</v>
      </c>
      <c r="C138" s="316" t="str">
        <f>IF('CLINs &amp; Ceiling Rates'!$C$223=0,'CLINs &amp; Ceiling Rates'!G139,CONCATENATE("XX",RIGHT('CLINs &amp; Ceiling Rates'!G139,6)))</f>
        <v>XX</v>
      </c>
      <c r="D138" s="317">
        <f>'Labor Loading Matrix'!D138</f>
        <v>0</v>
      </c>
      <c r="E138" s="318">
        <f>SUM('Base Period:Option Period 4'!H137)</f>
        <v>0</v>
      </c>
      <c r="F138" s="318">
        <f>SUM('Base Period:Option Period 4'!K137)</f>
        <v>0</v>
      </c>
      <c r="G138" s="318">
        <f t="shared" ref="G138:G151" si="4">+E138-F138</f>
        <v>0</v>
      </c>
      <c r="H138" s="319">
        <f t="shared" ref="H138:H151" si="5">IF(G138=0,0,(G138/E138))</f>
        <v>0</v>
      </c>
      <c r="I138" s="320" t="str">
        <f>'Base Period'!D137</f>
        <v/>
      </c>
      <c r="K138" s="373">
        <f>IF(I138="Subcontractor",0,AVERAGE('Base Period'!M137,'Option Period 1'!M137,'Option Period 2'!M137,'Option Period 3 '!M137,'Option Period 4'!M137))</f>
        <v>0</v>
      </c>
      <c r="L138" s="374">
        <f>IF(I138="Subcontractor",AVERAGE('Base Period'!N137,'Option Period 1'!N137,'Option Period 2'!N137,'Option Period 3 '!N137,'Option Period 4'!N137),0)</f>
        <v>0</v>
      </c>
      <c r="M138" s="373">
        <f>IF(I138="Subcontractor",0,AVERAGE('Base Period'!O137,'Option Period 1'!O137,'Option Period 2'!O137,'Option Period 3 '!O137,'Option Period 4'!O137))</f>
        <v>0</v>
      </c>
      <c r="N138" s="374">
        <f>IF(I138="Subcontractor",AVERAGE('Base Period'!P137,'Option Period 1'!P137,'Option Period 2'!P137,'Option Period 3 '!P137,'Option Period 4'!P137),0)</f>
        <v>0</v>
      </c>
    </row>
    <row r="139" spans="1:14" s="89" customFormat="1" ht="15.9" hidden="1" customHeight="1" x14ac:dyDescent="0.25">
      <c r="A139" s="315">
        <f>'CLINs &amp; Ceiling Rates'!B140</f>
        <v>0</v>
      </c>
      <c r="B139" s="315">
        <f>'CLINs &amp; Ceiling Rates'!C140</f>
        <v>0</v>
      </c>
      <c r="C139" s="316" t="str">
        <f>IF('CLINs &amp; Ceiling Rates'!$C$223=0,'CLINs &amp; Ceiling Rates'!G140,CONCATENATE("XX",RIGHT('CLINs &amp; Ceiling Rates'!G140,6)))</f>
        <v>XX</v>
      </c>
      <c r="D139" s="317">
        <f>'Labor Loading Matrix'!D139</f>
        <v>0</v>
      </c>
      <c r="E139" s="318">
        <f>SUM('Base Period:Option Period 4'!H138)</f>
        <v>0</v>
      </c>
      <c r="F139" s="318">
        <f>SUM('Base Period:Option Period 4'!K138)</f>
        <v>0</v>
      </c>
      <c r="G139" s="318">
        <f t="shared" si="4"/>
        <v>0</v>
      </c>
      <c r="H139" s="319">
        <f t="shared" si="5"/>
        <v>0</v>
      </c>
      <c r="I139" s="320" t="str">
        <f>'Base Period'!D138</f>
        <v/>
      </c>
      <c r="K139" s="373">
        <f>IF(I139="Subcontractor",0,AVERAGE('Base Period'!M138,'Option Period 1'!M138,'Option Period 2'!M138,'Option Period 3 '!M138,'Option Period 4'!M138))</f>
        <v>0</v>
      </c>
      <c r="L139" s="374">
        <f>IF(I139="Subcontractor",AVERAGE('Base Period'!N138,'Option Period 1'!N138,'Option Period 2'!N138,'Option Period 3 '!N138,'Option Period 4'!N138),0)</f>
        <v>0</v>
      </c>
      <c r="M139" s="373">
        <f>IF(I139="Subcontractor",0,AVERAGE('Base Period'!O138,'Option Period 1'!O138,'Option Period 2'!O138,'Option Period 3 '!O138,'Option Period 4'!O138))</f>
        <v>0</v>
      </c>
      <c r="N139" s="374">
        <f>IF(I139="Subcontractor",AVERAGE('Base Period'!P138,'Option Period 1'!P138,'Option Period 2'!P138,'Option Period 3 '!P138,'Option Period 4'!P138),0)</f>
        <v>0</v>
      </c>
    </row>
    <row r="140" spans="1:14" s="89" customFormat="1" ht="15.9" hidden="1" customHeight="1" x14ac:dyDescent="0.25">
      <c r="A140" s="315">
        <f>'CLINs &amp; Ceiling Rates'!B141</f>
        <v>0</v>
      </c>
      <c r="B140" s="315">
        <f>'CLINs &amp; Ceiling Rates'!C141</f>
        <v>0</v>
      </c>
      <c r="C140" s="316" t="str">
        <f>IF('CLINs &amp; Ceiling Rates'!$C$223=0,'CLINs &amp; Ceiling Rates'!G141,CONCATENATE("XX",RIGHT('CLINs &amp; Ceiling Rates'!G141,6)))</f>
        <v>XX</v>
      </c>
      <c r="D140" s="317">
        <f>'Labor Loading Matrix'!D140</f>
        <v>0</v>
      </c>
      <c r="E140" s="318">
        <f>SUM('Base Period:Option Period 4'!H139)</f>
        <v>0</v>
      </c>
      <c r="F140" s="318">
        <f>SUM('Base Period:Option Period 4'!K139)</f>
        <v>0</v>
      </c>
      <c r="G140" s="318">
        <f t="shared" si="4"/>
        <v>0</v>
      </c>
      <c r="H140" s="319">
        <f t="shared" si="5"/>
        <v>0</v>
      </c>
      <c r="I140" s="320" t="str">
        <f>'Base Period'!D139</f>
        <v/>
      </c>
      <c r="K140" s="373">
        <f>IF(I140="Subcontractor",0,AVERAGE('Base Period'!M139,'Option Period 1'!M139,'Option Period 2'!M139,'Option Period 3 '!M139,'Option Period 4'!M139))</f>
        <v>0</v>
      </c>
      <c r="L140" s="374">
        <f>IF(I140="Subcontractor",AVERAGE('Base Period'!N139,'Option Period 1'!N139,'Option Period 2'!N139,'Option Period 3 '!N139,'Option Period 4'!N139),0)</f>
        <v>0</v>
      </c>
      <c r="M140" s="373">
        <f>IF(I140="Subcontractor",0,AVERAGE('Base Period'!O139,'Option Period 1'!O139,'Option Period 2'!O139,'Option Period 3 '!O139,'Option Period 4'!O139))</f>
        <v>0</v>
      </c>
      <c r="N140" s="374">
        <f>IF(I140="Subcontractor",AVERAGE('Base Period'!P139,'Option Period 1'!P139,'Option Period 2'!P139,'Option Period 3 '!P139,'Option Period 4'!P139),0)</f>
        <v>0</v>
      </c>
    </row>
    <row r="141" spans="1:14" s="89" customFormat="1" ht="15.9" hidden="1" customHeight="1" x14ac:dyDescent="0.25">
      <c r="A141" s="315">
        <f>'CLINs &amp; Ceiling Rates'!B142</f>
        <v>0</v>
      </c>
      <c r="B141" s="315">
        <f>'CLINs &amp; Ceiling Rates'!C142</f>
        <v>0</v>
      </c>
      <c r="C141" s="316" t="str">
        <f>IF('CLINs &amp; Ceiling Rates'!$C$223=0,'CLINs &amp; Ceiling Rates'!G142,CONCATENATE("XX",RIGHT('CLINs &amp; Ceiling Rates'!G142,6)))</f>
        <v>XX</v>
      </c>
      <c r="D141" s="317">
        <f>'Labor Loading Matrix'!D141</f>
        <v>0</v>
      </c>
      <c r="E141" s="318">
        <f>SUM('Base Period:Option Period 4'!H140)</f>
        <v>0</v>
      </c>
      <c r="F141" s="318">
        <f>SUM('Base Period:Option Period 4'!K140)</f>
        <v>0</v>
      </c>
      <c r="G141" s="318">
        <f t="shared" si="4"/>
        <v>0</v>
      </c>
      <c r="H141" s="319">
        <f t="shared" si="5"/>
        <v>0</v>
      </c>
      <c r="I141" s="320" t="str">
        <f>'Base Period'!D140</f>
        <v/>
      </c>
      <c r="K141" s="373">
        <f>IF(I141="Subcontractor",0,AVERAGE('Base Period'!M140,'Option Period 1'!M140,'Option Period 2'!M140,'Option Period 3 '!M140,'Option Period 4'!M140))</f>
        <v>0</v>
      </c>
      <c r="L141" s="374">
        <f>IF(I141="Subcontractor",AVERAGE('Base Period'!N140,'Option Period 1'!N140,'Option Period 2'!N140,'Option Period 3 '!N140,'Option Period 4'!N140),0)</f>
        <v>0</v>
      </c>
      <c r="M141" s="373">
        <f>IF(I141="Subcontractor",0,AVERAGE('Base Period'!O140,'Option Period 1'!O140,'Option Period 2'!O140,'Option Period 3 '!O140,'Option Period 4'!O140))</f>
        <v>0</v>
      </c>
      <c r="N141" s="374">
        <f>IF(I141="Subcontractor",AVERAGE('Base Period'!P140,'Option Period 1'!P140,'Option Period 2'!P140,'Option Period 3 '!P140,'Option Period 4'!P140),0)</f>
        <v>0</v>
      </c>
    </row>
    <row r="142" spans="1:14" s="89" customFormat="1" ht="15.9" hidden="1" customHeight="1" x14ac:dyDescent="0.25">
      <c r="A142" s="315">
        <f>'CLINs &amp; Ceiling Rates'!B143</f>
        <v>0</v>
      </c>
      <c r="B142" s="315">
        <f>'CLINs &amp; Ceiling Rates'!C143</f>
        <v>0</v>
      </c>
      <c r="C142" s="316" t="str">
        <f>IF('CLINs &amp; Ceiling Rates'!$C$223=0,'CLINs &amp; Ceiling Rates'!G143,CONCATENATE("XX",RIGHT('CLINs &amp; Ceiling Rates'!G143,6)))</f>
        <v>XX</v>
      </c>
      <c r="D142" s="317">
        <f>'Labor Loading Matrix'!D142</f>
        <v>0</v>
      </c>
      <c r="E142" s="318">
        <f>SUM('Base Period:Option Period 4'!H141)</f>
        <v>0</v>
      </c>
      <c r="F142" s="318">
        <f>SUM('Base Period:Option Period 4'!K141)</f>
        <v>0</v>
      </c>
      <c r="G142" s="318">
        <f t="shared" si="4"/>
        <v>0</v>
      </c>
      <c r="H142" s="319">
        <f t="shared" si="5"/>
        <v>0</v>
      </c>
      <c r="I142" s="320" t="str">
        <f>'Base Period'!D141</f>
        <v/>
      </c>
      <c r="K142" s="373">
        <f>IF(I142="Subcontractor",0,AVERAGE('Base Period'!M141,'Option Period 1'!M141,'Option Period 2'!M141,'Option Period 3 '!M141,'Option Period 4'!M141))</f>
        <v>0</v>
      </c>
      <c r="L142" s="374">
        <f>IF(I142="Subcontractor",AVERAGE('Base Period'!N141,'Option Period 1'!N141,'Option Period 2'!N141,'Option Period 3 '!N141,'Option Period 4'!N141),0)</f>
        <v>0</v>
      </c>
      <c r="M142" s="373">
        <f>IF(I142="Subcontractor",0,AVERAGE('Base Period'!O141,'Option Period 1'!O141,'Option Period 2'!O141,'Option Period 3 '!O141,'Option Period 4'!O141))</f>
        <v>0</v>
      </c>
      <c r="N142" s="374">
        <f>IF(I142="Subcontractor",AVERAGE('Base Period'!P141,'Option Period 1'!P141,'Option Period 2'!P141,'Option Period 3 '!P141,'Option Period 4'!P141),0)</f>
        <v>0</v>
      </c>
    </row>
    <row r="143" spans="1:14" s="89" customFormat="1" ht="15.9" hidden="1" customHeight="1" x14ac:dyDescent="0.25">
      <c r="A143" s="315">
        <f>'CLINs &amp; Ceiling Rates'!B144</f>
        <v>0</v>
      </c>
      <c r="B143" s="315">
        <f>'CLINs &amp; Ceiling Rates'!C144</f>
        <v>0</v>
      </c>
      <c r="C143" s="316" t="str">
        <f>IF('CLINs &amp; Ceiling Rates'!$C$223=0,'CLINs &amp; Ceiling Rates'!G144,CONCATENATE("XX",RIGHT('CLINs &amp; Ceiling Rates'!G144,6)))</f>
        <v>XX</v>
      </c>
      <c r="D143" s="317">
        <f>'Labor Loading Matrix'!D143</f>
        <v>0</v>
      </c>
      <c r="E143" s="318">
        <f>SUM('Base Period:Option Period 4'!H142)</f>
        <v>0</v>
      </c>
      <c r="F143" s="318">
        <f>SUM('Base Period:Option Period 4'!K142)</f>
        <v>0</v>
      </c>
      <c r="G143" s="318">
        <f t="shared" si="4"/>
        <v>0</v>
      </c>
      <c r="H143" s="319">
        <f t="shared" si="5"/>
        <v>0</v>
      </c>
      <c r="I143" s="320" t="str">
        <f>'Base Period'!D142</f>
        <v/>
      </c>
      <c r="K143" s="373">
        <f>IF(I143="Subcontractor",0,AVERAGE('Base Period'!M142,'Option Period 1'!M142,'Option Period 2'!M142,'Option Period 3 '!M142,'Option Period 4'!M142))</f>
        <v>0</v>
      </c>
      <c r="L143" s="374">
        <f>IF(I143="Subcontractor",AVERAGE('Base Period'!N142,'Option Period 1'!N142,'Option Period 2'!N142,'Option Period 3 '!N142,'Option Period 4'!N142),0)</f>
        <v>0</v>
      </c>
      <c r="M143" s="373">
        <f>IF(I143="Subcontractor",0,AVERAGE('Base Period'!O142,'Option Period 1'!O142,'Option Period 2'!O142,'Option Period 3 '!O142,'Option Period 4'!O142))</f>
        <v>0</v>
      </c>
      <c r="N143" s="374">
        <f>IF(I143="Subcontractor",AVERAGE('Base Period'!P142,'Option Period 1'!P142,'Option Period 2'!P142,'Option Period 3 '!P142,'Option Period 4'!P142),0)</f>
        <v>0</v>
      </c>
    </row>
    <row r="144" spans="1:14" s="89" customFormat="1" ht="15.9" hidden="1" customHeight="1" x14ac:dyDescent="0.25">
      <c r="A144" s="315">
        <f>'CLINs &amp; Ceiling Rates'!B145</f>
        <v>0</v>
      </c>
      <c r="B144" s="315">
        <f>'CLINs &amp; Ceiling Rates'!C145</f>
        <v>0</v>
      </c>
      <c r="C144" s="316" t="str">
        <f>IF('CLINs &amp; Ceiling Rates'!$C$223=0,'CLINs &amp; Ceiling Rates'!G145,CONCATENATE("XX",RIGHT('CLINs &amp; Ceiling Rates'!G145,6)))</f>
        <v>XX</v>
      </c>
      <c r="D144" s="317">
        <f>'Labor Loading Matrix'!D144</f>
        <v>0</v>
      </c>
      <c r="E144" s="318">
        <f>SUM('Base Period:Option Period 4'!H143)</f>
        <v>0</v>
      </c>
      <c r="F144" s="318">
        <f>SUM('Base Period:Option Period 4'!K143)</f>
        <v>0</v>
      </c>
      <c r="G144" s="318">
        <f t="shared" si="4"/>
        <v>0</v>
      </c>
      <c r="H144" s="319">
        <f t="shared" si="5"/>
        <v>0</v>
      </c>
      <c r="I144" s="320" t="str">
        <f>'Base Period'!D143</f>
        <v/>
      </c>
      <c r="K144" s="373">
        <f>IF(I144="Subcontractor",0,AVERAGE('Base Period'!M143,'Option Period 1'!M143,'Option Period 2'!M143,'Option Period 3 '!M143,'Option Period 4'!M143))</f>
        <v>0</v>
      </c>
      <c r="L144" s="374">
        <f>IF(I144="Subcontractor",AVERAGE('Base Period'!N143,'Option Period 1'!N143,'Option Period 2'!N143,'Option Period 3 '!N143,'Option Period 4'!N143),0)</f>
        <v>0</v>
      </c>
      <c r="M144" s="373">
        <f>IF(I144="Subcontractor",0,AVERAGE('Base Period'!O143,'Option Period 1'!O143,'Option Period 2'!O143,'Option Period 3 '!O143,'Option Period 4'!O143))</f>
        <v>0</v>
      </c>
      <c r="N144" s="374">
        <f>IF(I144="Subcontractor",AVERAGE('Base Period'!P143,'Option Period 1'!P143,'Option Period 2'!P143,'Option Period 3 '!P143,'Option Period 4'!P143),0)</f>
        <v>0</v>
      </c>
    </row>
    <row r="145" spans="1:14" s="89" customFormat="1" ht="15.9" hidden="1" customHeight="1" x14ac:dyDescent="0.25">
      <c r="A145" s="315">
        <f>'CLINs &amp; Ceiling Rates'!B146</f>
        <v>0</v>
      </c>
      <c r="B145" s="315">
        <f>'CLINs &amp; Ceiling Rates'!C146</f>
        <v>0</v>
      </c>
      <c r="C145" s="316" t="str">
        <f>IF('CLINs &amp; Ceiling Rates'!$C$223=0,'CLINs &amp; Ceiling Rates'!G146,CONCATENATE("XX",RIGHT('CLINs &amp; Ceiling Rates'!G146,6)))</f>
        <v>XX</v>
      </c>
      <c r="D145" s="317">
        <f>'Labor Loading Matrix'!D145</f>
        <v>0</v>
      </c>
      <c r="E145" s="318">
        <f>SUM('Base Period:Option Period 4'!H144)</f>
        <v>0</v>
      </c>
      <c r="F145" s="318">
        <f>SUM('Base Period:Option Period 4'!K144)</f>
        <v>0</v>
      </c>
      <c r="G145" s="318">
        <f t="shared" si="4"/>
        <v>0</v>
      </c>
      <c r="H145" s="319">
        <f t="shared" si="5"/>
        <v>0</v>
      </c>
      <c r="I145" s="320" t="str">
        <f>'Base Period'!D144</f>
        <v/>
      </c>
      <c r="K145" s="373">
        <f>IF(I145="Subcontractor",0,AVERAGE('Base Period'!M144,'Option Period 1'!M144,'Option Period 2'!M144,'Option Period 3 '!M144,'Option Period 4'!M144))</f>
        <v>0</v>
      </c>
      <c r="L145" s="374">
        <f>IF(I145="Subcontractor",AVERAGE('Base Period'!N144,'Option Period 1'!N144,'Option Period 2'!N144,'Option Period 3 '!N144,'Option Period 4'!N144),0)</f>
        <v>0</v>
      </c>
      <c r="M145" s="373">
        <f>IF(I145="Subcontractor",0,AVERAGE('Base Period'!O144,'Option Period 1'!O144,'Option Period 2'!O144,'Option Period 3 '!O144,'Option Period 4'!O144))</f>
        <v>0</v>
      </c>
      <c r="N145" s="374">
        <f>IF(I145="Subcontractor",AVERAGE('Base Period'!P144,'Option Period 1'!P144,'Option Period 2'!P144,'Option Period 3 '!P144,'Option Period 4'!P144),0)</f>
        <v>0</v>
      </c>
    </row>
    <row r="146" spans="1:14" s="89" customFormat="1" ht="15.9" hidden="1" customHeight="1" x14ac:dyDescent="0.25">
      <c r="A146" s="315">
        <f>'CLINs &amp; Ceiling Rates'!B147</f>
        <v>0</v>
      </c>
      <c r="B146" s="315">
        <f>'CLINs &amp; Ceiling Rates'!C147</f>
        <v>0</v>
      </c>
      <c r="C146" s="316" t="str">
        <f>IF('CLINs &amp; Ceiling Rates'!$C$223=0,'CLINs &amp; Ceiling Rates'!G147,CONCATENATE("XX",RIGHT('CLINs &amp; Ceiling Rates'!G147,6)))</f>
        <v>XX</v>
      </c>
      <c r="D146" s="317">
        <f>'Labor Loading Matrix'!D146</f>
        <v>0</v>
      </c>
      <c r="E146" s="318">
        <f>SUM('Base Period:Option Period 4'!H145)</f>
        <v>0</v>
      </c>
      <c r="F146" s="318">
        <f>SUM('Base Period:Option Period 4'!K145)</f>
        <v>0</v>
      </c>
      <c r="G146" s="318">
        <f t="shared" si="4"/>
        <v>0</v>
      </c>
      <c r="H146" s="319">
        <f t="shared" si="5"/>
        <v>0</v>
      </c>
      <c r="I146" s="320" t="str">
        <f>'Base Period'!D145</f>
        <v/>
      </c>
      <c r="K146" s="373">
        <f>IF(I146="Subcontractor",0,AVERAGE('Base Period'!M145,'Option Period 1'!M145,'Option Period 2'!M145,'Option Period 3 '!M145,'Option Period 4'!M145))</f>
        <v>0</v>
      </c>
      <c r="L146" s="374">
        <f>IF(I146="Subcontractor",AVERAGE('Base Period'!N145,'Option Period 1'!N145,'Option Period 2'!N145,'Option Period 3 '!N145,'Option Period 4'!N145),0)</f>
        <v>0</v>
      </c>
      <c r="M146" s="373">
        <f>IF(I146="Subcontractor",0,AVERAGE('Base Period'!O145,'Option Period 1'!O145,'Option Period 2'!O145,'Option Period 3 '!O145,'Option Period 4'!O145))</f>
        <v>0</v>
      </c>
      <c r="N146" s="374">
        <f>IF(I146="Subcontractor",AVERAGE('Base Period'!P145,'Option Period 1'!P145,'Option Period 2'!P145,'Option Period 3 '!P145,'Option Period 4'!P145),0)</f>
        <v>0</v>
      </c>
    </row>
    <row r="147" spans="1:14" s="89" customFormat="1" ht="15.9" hidden="1" customHeight="1" x14ac:dyDescent="0.25">
      <c r="A147" s="315">
        <f>'CLINs &amp; Ceiling Rates'!B148</f>
        <v>0</v>
      </c>
      <c r="B147" s="315">
        <f>'CLINs &amp; Ceiling Rates'!C148</f>
        <v>0</v>
      </c>
      <c r="C147" s="316" t="str">
        <f>IF('CLINs &amp; Ceiling Rates'!$C$223=0,'CLINs &amp; Ceiling Rates'!G148,CONCATENATE("XX",RIGHT('CLINs &amp; Ceiling Rates'!G148,6)))</f>
        <v>XX</v>
      </c>
      <c r="D147" s="317">
        <f>'Labor Loading Matrix'!D147</f>
        <v>0</v>
      </c>
      <c r="E147" s="318">
        <f>SUM('Base Period:Option Period 4'!H146)</f>
        <v>0</v>
      </c>
      <c r="F147" s="318">
        <f>SUM('Base Period:Option Period 4'!K146)</f>
        <v>0</v>
      </c>
      <c r="G147" s="318">
        <f t="shared" si="4"/>
        <v>0</v>
      </c>
      <c r="H147" s="319">
        <f t="shared" si="5"/>
        <v>0</v>
      </c>
      <c r="I147" s="320" t="str">
        <f>'Base Period'!D146</f>
        <v/>
      </c>
      <c r="K147" s="373">
        <f>IF(I147="Subcontractor",0,AVERAGE('Base Period'!M146,'Option Period 1'!M146,'Option Period 2'!M146,'Option Period 3 '!M146,'Option Period 4'!M146))</f>
        <v>0</v>
      </c>
      <c r="L147" s="374">
        <f>IF(I147="Subcontractor",AVERAGE('Base Period'!N146,'Option Period 1'!N146,'Option Period 2'!N146,'Option Period 3 '!N146,'Option Period 4'!N146),0)</f>
        <v>0</v>
      </c>
      <c r="M147" s="373">
        <f>IF(I147="Subcontractor",0,AVERAGE('Base Period'!O146,'Option Period 1'!O146,'Option Period 2'!O146,'Option Period 3 '!O146,'Option Period 4'!O146))</f>
        <v>0</v>
      </c>
      <c r="N147" s="374">
        <f>IF(I147="Subcontractor",AVERAGE('Base Period'!P146,'Option Period 1'!P146,'Option Period 2'!P146,'Option Period 3 '!P146,'Option Period 4'!P146),0)</f>
        <v>0</v>
      </c>
    </row>
    <row r="148" spans="1:14" s="89" customFormat="1" ht="15.9" hidden="1" customHeight="1" x14ac:dyDescent="0.25">
      <c r="A148" s="315">
        <f>'CLINs &amp; Ceiling Rates'!B149</f>
        <v>0</v>
      </c>
      <c r="B148" s="315">
        <f>'CLINs &amp; Ceiling Rates'!C149</f>
        <v>0</v>
      </c>
      <c r="C148" s="316" t="str">
        <f>IF('CLINs &amp; Ceiling Rates'!$C$223=0,'CLINs &amp; Ceiling Rates'!G149,CONCATENATE("XX",RIGHT('CLINs &amp; Ceiling Rates'!G149,6)))</f>
        <v>XX</v>
      </c>
      <c r="D148" s="317">
        <f>'Labor Loading Matrix'!D148</f>
        <v>0</v>
      </c>
      <c r="E148" s="318">
        <f>SUM('Base Period:Option Period 4'!H147)</f>
        <v>0</v>
      </c>
      <c r="F148" s="318">
        <f>SUM('Base Period:Option Period 4'!K147)</f>
        <v>0</v>
      </c>
      <c r="G148" s="318">
        <f t="shared" si="4"/>
        <v>0</v>
      </c>
      <c r="H148" s="319">
        <f t="shared" si="5"/>
        <v>0</v>
      </c>
      <c r="I148" s="320" t="str">
        <f>'Base Period'!D147</f>
        <v/>
      </c>
      <c r="K148" s="373">
        <f>IF(I148="Subcontractor",0,AVERAGE('Base Period'!M147,'Option Period 1'!M147,'Option Period 2'!M147,'Option Period 3 '!M147,'Option Period 4'!M147))</f>
        <v>0</v>
      </c>
      <c r="L148" s="374">
        <f>IF(I148="Subcontractor",AVERAGE('Base Period'!N147,'Option Period 1'!N147,'Option Period 2'!N147,'Option Period 3 '!N147,'Option Period 4'!N147),0)</f>
        <v>0</v>
      </c>
      <c r="M148" s="373">
        <f>IF(I148="Subcontractor",0,AVERAGE('Base Period'!O147,'Option Period 1'!O147,'Option Period 2'!O147,'Option Period 3 '!O147,'Option Period 4'!O147))</f>
        <v>0</v>
      </c>
      <c r="N148" s="374">
        <f>IF(I148="Subcontractor",AVERAGE('Base Period'!P147,'Option Period 1'!P147,'Option Period 2'!P147,'Option Period 3 '!P147,'Option Period 4'!P147),0)</f>
        <v>0</v>
      </c>
    </row>
    <row r="149" spans="1:14" s="89" customFormat="1" ht="15.9" hidden="1" customHeight="1" x14ac:dyDescent="0.25">
      <c r="A149" s="315">
        <f>'CLINs &amp; Ceiling Rates'!B150</f>
        <v>0</v>
      </c>
      <c r="B149" s="315">
        <f>'CLINs &amp; Ceiling Rates'!C150</f>
        <v>0</v>
      </c>
      <c r="C149" s="316" t="str">
        <f>IF('CLINs &amp; Ceiling Rates'!$C$223=0,'CLINs &amp; Ceiling Rates'!G150,CONCATENATE("XX",RIGHT('CLINs &amp; Ceiling Rates'!G150,6)))</f>
        <v>XX</v>
      </c>
      <c r="D149" s="317">
        <f>'Labor Loading Matrix'!D149</f>
        <v>0</v>
      </c>
      <c r="E149" s="318">
        <f>SUM('Base Period:Option Period 4'!H148)</f>
        <v>0</v>
      </c>
      <c r="F149" s="318">
        <f>SUM('Base Period:Option Period 4'!K148)</f>
        <v>0</v>
      </c>
      <c r="G149" s="318">
        <f t="shared" si="4"/>
        <v>0</v>
      </c>
      <c r="H149" s="319">
        <f t="shared" si="5"/>
        <v>0</v>
      </c>
      <c r="I149" s="320" t="str">
        <f>'Base Period'!D148</f>
        <v/>
      </c>
      <c r="K149" s="373">
        <f>IF(I149="Subcontractor",0,AVERAGE('Base Period'!M148,'Option Period 1'!M148,'Option Period 2'!M148,'Option Period 3 '!M148,'Option Period 4'!M148))</f>
        <v>0</v>
      </c>
      <c r="L149" s="374">
        <f>IF(I149="Subcontractor",AVERAGE('Base Period'!N148,'Option Period 1'!N148,'Option Period 2'!N148,'Option Period 3 '!N148,'Option Period 4'!N148),0)</f>
        <v>0</v>
      </c>
      <c r="M149" s="373">
        <f>IF(I149="Subcontractor",0,AVERAGE('Base Period'!O148,'Option Period 1'!O148,'Option Period 2'!O148,'Option Period 3 '!O148,'Option Period 4'!O148))</f>
        <v>0</v>
      </c>
      <c r="N149" s="374">
        <f>IF(I149="Subcontractor",AVERAGE('Base Period'!P148,'Option Period 1'!P148,'Option Period 2'!P148,'Option Period 3 '!P148,'Option Period 4'!P148),0)</f>
        <v>0</v>
      </c>
    </row>
    <row r="150" spans="1:14" s="89" customFormat="1" ht="15.9" hidden="1" customHeight="1" x14ac:dyDescent="0.25">
      <c r="A150" s="315">
        <f>'CLINs &amp; Ceiling Rates'!B151</f>
        <v>0</v>
      </c>
      <c r="B150" s="315">
        <f>'CLINs &amp; Ceiling Rates'!C151</f>
        <v>0</v>
      </c>
      <c r="C150" s="316" t="str">
        <f>IF('CLINs &amp; Ceiling Rates'!$C$223=0,'CLINs &amp; Ceiling Rates'!G151,CONCATENATE("XX",RIGHT('CLINs &amp; Ceiling Rates'!G151,6)))</f>
        <v>XX</v>
      </c>
      <c r="D150" s="317">
        <f>'Labor Loading Matrix'!D150</f>
        <v>0</v>
      </c>
      <c r="E150" s="318">
        <f>SUM('Base Period:Option Period 4'!H149)</f>
        <v>0</v>
      </c>
      <c r="F150" s="318">
        <f>SUM('Base Period:Option Period 4'!K149)</f>
        <v>0</v>
      </c>
      <c r="G150" s="318">
        <f t="shared" si="4"/>
        <v>0</v>
      </c>
      <c r="H150" s="319">
        <f t="shared" si="5"/>
        <v>0</v>
      </c>
      <c r="I150" s="320" t="str">
        <f>'Base Period'!D149</f>
        <v/>
      </c>
      <c r="K150" s="373">
        <f>IF(I150="Subcontractor",0,AVERAGE('Base Period'!M149,'Option Period 1'!M149,'Option Period 2'!M149,'Option Period 3 '!M149,'Option Period 4'!M149))</f>
        <v>0</v>
      </c>
      <c r="L150" s="374">
        <f>IF(I150="Subcontractor",AVERAGE('Base Period'!N149,'Option Period 1'!N149,'Option Period 2'!N149,'Option Period 3 '!N149,'Option Period 4'!N149),0)</f>
        <v>0</v>
      </c>
      <c r="M150" s="373">
        <f>IF(I150="Subcontractor",0,AVERAGE('Base Period'!O149,'Option Period 1'!O149,'Option Period 2'!O149,'Option Period 3 '!O149,'Option Period 4'!O149))</f>
        <v>0</v>
      </c>
      <c r="N150" s="374">
        <f>IF(I150="Subcontractor",AVERAGE('Base Period'!P149,'Option Period 1'!P149,'Option Period 2'!P149,'Option Period 3 '!P149,'Option Period 4'!P149),0)</f>
        <v>0</v>
      </c>
    </row>
    <row r="151" spans="1:14" s="89" customFormat="1" ht="15.9" hidden="1" customHeight="1" x14ac:dyDescent="0.25">
      <c r="A151" s="315">
        <f>'CLINs &amp; Ceiling Rates'!B152</f>
        <v>0</v>
      </c>
      <c r="B151" s="315">
        <f>'CLINs &amp; Ceiling Rates'!C152</f>
        <v>0</v>
      </c>
      <c r="C151" s="316" t="str">
        <f>IF('CLINs &amp; Ceiling Rates'!$C$223=0,'CLINs &amp; Ceiling Rates'!G152,CONCATENATE("XX",RIGHT('CLINs &amp; Ceiling Rates'!G152,6)))</f>
        <v>XX</v>
      </c>
      <c r="D151" s="317">
        <f>'Labor Loading Matrix'!D151</f>
        <v>0</v>
      </c>
      <c r="E151" s="318">
        <f>SUM('Base Period:Option Period 4'!H150)</f>
        <v>0</v>
      </c>
      <c r="F151" s="318">
        <f>SUM('Base Period:Option Period 4'!K150)</f>
        <v>0</v>
      </c>
      <c r="G151" s="318">
        <f t="shared" si="4"/>
        <v>0</v>
      </c>
      <c r="H151" s="319">
        <f t="shared" si="5"/>
        <v>0</v>
      </c>
      <c r="I151" s="320" t="str">
        <f>'Base Period'!D150</f>
        <v/>
      </c>
      <c r="K151" s="373">
        <f>IF(I151="Subcontractor",0,AVERAGE('Base Period'!M150,'Option Period 1'!M150,'Option Period 2'!M150,'Option Period 3 '!M150,'Option Period 4'!M150))</f>
        <v>0</v>
      </c>
      <c r="L151" s="374">
        <f>IF(I151="Subcontractor",AVERAGE('Base Period'!N150,'Option Period 1'!N150,'Option Period 2'!N150,'Option Period 3 '!N150,'Option Period 4'!N150),0)</f>
        <v>0</v>
      </c>
      <c r="M151" s="373">
        <f>IF(I151="Subcontractor",0,AVERAGE('Base Period'!O150,'Option Period 1'!O150,'Option Period 2'!O150,'Option Period 3 '!O150,'Option Period 4'!O150))</f>
        <v>0</v>
      </c>
      <c r="N151" s="374">
        <f>IF(I151="Subcontractor",AVERAGE('Base Period'!P150,'Option Period 1'!P150,'Option Period 2'!P150,'Option Period 3 '!P150,'Option Period 4'!P150),0)</f>
        <v>0</v>
      </c>
    </row>
    <row r="152" spans="1:14" s="89" customFormat="1" ht="15.9" hidden="1" customHeight="1" x14ac:dyDescent="0.25">
      <c r="A152" s="315">
        <f>'CLINs &amp; Ceiling Rates'!B153</f>
        <v>0</v>
      </c>
      <c r="B152" s="315">
        <f>'CLINs &amp; Ceiling Rates'!C153</f>
        <v>0</v>
      </c>
      <c r="C152" s="316" t="str">
        <f>IF('CLINs &amp; Ceiling Rates'!$C$223=0,'CLINs &amp; Ceiling Rates'!G153,CONCATENATE("XX",RIGHT('CLINs &amp; Ceiling Rates'!G153,6)))</f>
        <v>XX</v>
      </c>
      <c r="D152" s="317">
        <f>'Labor Loading Matrix'!D152</f>
        <v>0</v>
      </c>
      <c r="E152" s="318">
        <f>SUM('Base Period:Option Period 4'!H151)</f>
        <v>0</v>
      </c>
      <c r="F152" s="318">
        <f>SUM('Base Period:Option Period 4'!K151)</f>
        <v>0</v>
      </c>
      <c r="G152" s="318">
        <f t="shared" ref="G152:G175" si="6">+E152-F152</f>
        <v>0</v>
      </c>
      <c r="H152" s="319">
        <f t="shared" ref="H152:H175" si="7">IF(G152=0,0,(G152/E152))</f>
        <v>0</v>
      </c>
      <c r="I152" s="320" t="str">
        <f>'Base Period'!D151</f>
        <v/>
      </c>
      <c r="K152" s="373">
        <f>IF(I152="Subcontractor",0,AVERAGE('Base Period'!M151,'Option Period 1'!M151,'Option Period 2'!M151,'Option Period 3 '!M151,'Option Period 4'!M151))</f>
        <v>0</v>
      </c>
      <c r="L152" s="374">
        <f>IF(I152="Subcontractor",AVERAGE('Base Period'!N151,'Option Period 1'!N151,'Option Period 2'!N151,'Option Period 3 '!N151,'Option Period 4'!N151),0)</f>
        <v>0</v>
      </c>
      <c r="M152" s="373">
        <f>IF(I152="Subcontractor",0,AVERAGE('Base Period'!O151,'Option Period 1'!O151,'Option Period 2'!O151,'Option Period 3 '!O151,'Option Period 4'!O151))</f>
        <v>0</v>
      </c>
      <c r="N152" s="374">
        <f>IF(I152="Subcontractor",AVERAGE('Base Period'!P151,'Option Period 1'!P151,'Option Period 2'!P151,'Option Period 3 '!P151,'Option Period 4'!P151),0)</f>
        <v>0</v>
      </c>
    </row>
    <row r="153" spans="1:14" s="89" customFormat="1" ht="15.9" hidden="1" customHeight="1" x14ac:dyDescent="0.25">
      <c r="A153" s="315">
        <f>'CLINs &amp; Ceiling Rates'!B154</f>
        <v>0</v>
      </c>
      <c r="B153" s="315">
        <f>'CLINs &amp; Ceiling Rates'!C154</f>
        <v>0</v>
      </c>
      <c r="C153" s="316" t="str">
        <f>IF('CLINs &amp; Ceiling Rates'!$C$223=0,'CLINs &amp; Ceiling Rates'!G154,CONCATENATE("XX",RIGHT('CLINs &amp; Ceiling Rates'!G154,6)))</f>
        <v>XX</v>
      </c>
      <c r="D153" s="317">
        <f>'Labor Loading Matrix'!D153</f>
        <v>0</v>
      </c>
      <c r="E153" s="318">
        <f>SUM('Base Period:Option Period 4'!H152)</f>
        <v>0</v>
      </c>
      <c r="F153" s="318">
        <f>SUM('Base Period:Option Period 4'!K152)</f>
        <v>0</v>
      </c>
      <c r="G153" s="318">
        <f t="shared" si="6"/>
        <v>0</v>
      </c>
      <c r="H153" s="319">
        <f t="shared" si="7"/>
        <v>0</v>
      </c>
      <c r="I153" s="320" t="str">
        <f>'Base Period'!D152</f>
        <v/>
      </c>
      <c r="K153" s="373">
        <f>IF(I153="Subcontractor",0,AVERAGE('Base Period'!M152,'Option Period 1'!M152,'Option Period 2'!M152,'Option Period 3 '!M152,'Option Period 4'!M152))</f>
        <v>0</v>
      </c>
      <c r="L153" s="374">
        <f>IF(I153="Subcontractor",AVERAGE('Base Period'!N152,'Option Period 1'!N152,'Option Period 2'!N152,'Option Period 3 '!N152,'Option Period 4'!N152),0)</f>
        <v>0</v>
      </c>
      <c r="M153" s="373">
        <f>IF(I153="Subcontractor",0,AVERAGE('Base Period'!O152,'Option Period 1'!O152,'Option Period 2'!O152,'Option Period 3 '!O152,'Option Period 4'!O152))</f>
        <v>0</v>
      </c>
      <c r="N153" s="374">
        <f>IF(I153="Subcontractor",AVERAGE('Base Period'!P152,'Option Period 1'!P152,'Option Period 2'!P152,'Option Period 3 '!P152,'Option Period 4'!P152),0)</f>
        <v>0</v>
      </c>
    </row>
    <row r="154" spans="1:14" s="89" customFormat="1" ht="15.9" hidden="1" customHeight="1" x14ac:dyDescent="0.25">
      <c r="A154" s="315">
        <f>'CLINs &amp; Ceiling Rates'!B155</f>
        <v>0</v>
      </c>
      <c r="B154" s="315">
        <f>'CLINs &amp; Ceiling Rates'!C155</f>
        <v>0</v>
      </c>
      <c r="C154" s="316" t="str">
        <f>IF('CLINs &amp; Ceiling Rates'!$C$223=0,'CLINs &amp; Ceiling Rates'!G155,CONCATENATE("XX",RIGHT('CLINs &amp; Ceiling Rates'!G155,6)))</f>
        <v>XX</v>
      </c>
      <c r="D154" s="317">
        <f>'Labor Loading Matrix'!D154</f>
        <v>0</v>
      </c>
      <c r="E154" s="318">
        <f>SUM('Base Period:Option Period 4'!H153)</f>
        <v>0</v>
      </c>
      <c r="F154" s="318">
        <f>SUM('Base Period:Option Period 4'!K153)</f>
        <v>0</v>
      </c>
      <c r="G154" s="318">
        <f t="shared" si="6"/>
        <v>0</v>
      </c>
      <c r="H154" s="319">
        <f t="shared" si="7"/>
        <v>0</v>
      </c>
      <c r="I154" s="320" t="str">
        <f>'Base Period'!D153</f>
        <v/>
      </c>
      <c r="K154" s="373">
        <f>IF(I154="Subcontractor",0,AVERAGE('Base Period'!M153,'Option Period 1'!M153,'Option Period 2'!M153,'Option Period 3 '!M153,'Option Period 4'!M153))</f>
        <v>0</v>
      </c>
      <c r="L154" s="374">
        <f>IF(I154="Subcontractor",AVERAGE('Base Period'!N153,'Option Period 1'!N153,'Option Period 2'!N153,'Option Period 3 '!N153,'Option Period 4'!N153),0)</f>
        <v>0</v>
      </c>
      <c r="M154" s="373">
        <f>IF(I154="Subcontractor",0,AVERAGE('Base Period'!O153,'Option Period 1'!O153,'Option Period 2'!O153,'Option Period 3 '!O153,'Option Period 4'!O153))</f>
        <v>0</v>
      </c>
      <c r="N154" s="374">
        <f>IF(I154="Subcontractor",AVERAGE('Base Period'!P153,'Option Period 1'!P153,'Option Period 2'!P153,'Option Period 3 '!P153,'Option Period 4'!P153),0)</f>
        <v>0</v>
      </c>
    </row>
    <row r="155" spans="1:14" s="89" customFormat="1" ht="15.9" hidden="1" customHeight="1" x14ac:dyDescent="0.25">
      <c r="A155" s="315">
        <f>'CLINs &amp; Ceiling Rates'!B156</f>
        <v>0</v>
      </c>
      <c r="B155" s="315">
        <f>'CLINs &amp; Ceiling Rates'!C156</f>
        <v>0</v>
      </c>
      <c r="C155" s="316" t="str">
        <f>IF('CLINs &amp; Ceiling Rates'!$C$223=0,'CLINs &amp; Ceiling Rates'!G156,CONCATENATE("XX",RIGHT('CLINs &amp; Ceiling Rates'!G156,6)))</f>
        <v>XX</v>
      </c>
      <c r="D155" s="317">
        <f>'Labor Loading Matrix'!D155</f>
        <v>0</v>
      </c>
      <c r="E155" s="318">
        <f>SUM('Base Period:Option Period 4'!H154)</f>
        <v>0</v>
      </c>
      <c r="F155" s="318">
        <f>SUM('Base Period:Option Period 4'!K154)</f>
        <v>0</v>
      </c>
      <c r="G155" s="318">
        <f t="shared" si="6"/>
        <v>0</v>
      </c>
      <c r="H155" s="319">
        <f t="shared" si="7"/>
        <v>0</v>
      </c>
      <c r="I155" s="320" t="str">
        <f>'Base Period'!D154</f>
        <v/>
      </c>
      <c r="K155" s="373">
        <f>IF(I155="Subcontractor",0,AVERAGE('Base Period'!M154,'Option Period 1'!M154,'Option Period 2'!M154,'Option Period 3 '!M154,'Option Period 4'!M154))</f>
        <v>0</v>
      </c>
      <c r="L155" s="374">
        <f>IF(I155="Subcontractor",AVERAGE('Base Period'!N154,'Option Period 1'!N154,'Option Period 2'!N154,'Option Period 3 '!N154,'Option Period 4'!N154),0)</f>
        <v>0</v>
      </c>
      <c r="M155" s="373">
        <f>IF(I155="Subcontractor",0,AVERAGE('Base Period'!O154,'Option Period 1'!O154,'Option Period 2'!O154,'Option Period 3 '!O154,'Option Period 4'!O154))</f>
        <v>0</v>
      </c>
      <c r="N155" s="374">
        <f>IF(I155="Subcontractor",AVERAGE('Base Period'!P154,'Option Period 1'!P154,'Option Period 2'!P154,'Option Period 3 '!P154,'Option Period 4'!P154),0)</f>
        <v>0</v>
      </c>
    </row>
    <row r="156" spans="1:14" s="89" customFormat="1" ht="15.9" hidden="1" customHeight="1" x14ac:dyDescent="0.25">
      <c r="A156" s="315">
        <f>'CLINs &amp; Ceiling Rates'!B157</f>
        <v>0</v>
      </c>
      <c r="B156" s="315">
        <f>'CLINs &amp; Ceiling Rates'!C157</f>
        <v>0</v>
      </c>
      <c r="C156" s="316" t="str">
        <f>IF('CLINs &amp; Ceiling Rates'!$C$223=0,'CLINs &amp; Ceiling Rates'!G157,CONCATENATE("XX",RIGHT('CLINs &amp; Ceiling Rates'!G157,6)))</f>
        <v>XX</v>
      </c>
      <c r="D156" s="317">
        <f>'Labor Loading Matrix'!D156</f>
        <v>0</v>
      </c>
      <c r="E156" s="318">
        <f>SUM('Base Period:Option Period 4'!H155)</f>
        <v>0</v>
      </c>
      <c r="F156" s="318">
        <f>SUM('Base Period:Option Period 4'!K155)</f>
        <v>0</v>
      </c>
      <c r="G156" s="318">
        <f t="shared" si="6"/>
        <v>0</v>
      </c>
      <c r="H156" s="319">
        <f t="shared" si="7"/>
        <v>0</v>
      </c>
      <c r="I156" s="320" t="str">
        <f>'Base Period'!D155</f>
        <v/>
      </c>
      <c r="K156" s="373">
        <f>IF(I156="Subcontractor",0,AVERAGE('Base Period'!M155,'Option Period 1'!M155,'Option Period 2'!M155,'Option Period 3 '!M155,'Option Period 4'!M155))</f>
        <v>0</v>
      </c>
      <c r="L156" s="374">
        <f>IF(I156="Subcontractor",AVERAGE('Base Period'!N155,'Option Period 1'!N155,'Option Period 2'!N155,'Option Period 3 '!N155,'Option Period 4'!N155),0)</f>
        <v>0</v>
      </c>
      <c r="M156" s="373">
        <f>IF(I156="Subcontractor",0,AVERAGE('Base Period'!O155,'Option Period 1'!O155,'Option Period 2'!O155,'Option Period 3 '!O155,'Option Period 4'!O155))</f>
        <v>0</v>
      </c>
      <c r="N156" s="374">
        <f>IF(I156="Subcontractor",AVERAGE('Base Period'!P155,'Option Period 1'!P155,'Option Period 2'!P155,'Option Period 3 '!P155,'Option Period 4'!P155),0)</f>
        <v>0</v>
      </c>
    </row>
    <row r="157" spans="1:14" s="89" customFormat="1" ht="15.9" hidden="1" customHeight="1" x14ac:dyDescent="0.25">
      <c r="A157" s="315">
        <f>'CLINs &amp; Ceiling Rates'!B158</f>
        <v>0</v>
      </c>
      <c r="B157" s="315">
        <f>'CLINs &amp; Ceiling Rates'!C158</f>
        <v>0</v>
      </c>
      <c r="C157" s="316" t="str">
        <f>IF('CLINs &amp; Ceiling Rates'!$C$223=0,'CLINs &amp; Ceiling Rates'!G158,CONCATENATE("XX",RIGHT('CLINs &amp; Ceiling Rates'!G158,6)))</f>
        <v>XX</v>
      </c>
      <c r="D157" s="317">
        <f>'Labor Loading Matrix'!D157</f>
        <v>0</v>
      </c>
      <c r="E157" s="318">
        <f>SUM('Base Period:Option Period 4'!H156)</f>
        <v>0</v>
      </c>
      <c r="F157" s="318">
        <f>SUM('Base Period:Option Period 4'!K156)</f>
        <v>0</v>
      </c>
      <c r="G157" s="318">
        <f t="shared" si="6"/>
        <v>0</v>
      </c>
      <c r="H157" s="319">
        <f t="shared" si="7"/>
        <v>0</v>
      </c>
      <c r="I157" s="320" t="str">
        <f>'Base Period'!D156</f>
        <v/>
      </c>
      <c r="K157" s="373">
        <f>IF(I157="Subcontractor",0,AVERAGE('Base Period'!M156,'Option Period 1'!M156,'Option Period 2'!M156,'Option Period 3 '!M156,'Option Period 4'!M156))</f>
        <v>0</v>
      </c>
      <c r="L157" s="374">
        <f>IF(I157="Subcontractor",AVERAGE('Base Period'!N156,'Option Period 1'!N156,'Option Period 2'!N156,'Option Period 3 '!N156,'Option Period 4'!N156),0)</f>
        <v>0</v>
      </c>
      <c r="M157" s="373">
        <f>IF(I157="Subcontractor",0,AVERAGE('Base Period'!O156,'Option Period 1'!O156,'Option Period 2'!O156,'Option Period 3 '!O156,'Option Period 4'!O156))</f>
        <v>0</v>
      </c>
      <c r="N157" s="374">
        <f>IF(I157="Subcontractor",AVERAGE('Base Period'!P156,'Option Period 1'!P156,'Option Period 2'!P156,'Option Period 3 '!P156,'Option Period 4'!P156),0)</f>
        <v>0</v>
      </c>
    </row>
    <row r="158" spans="1:14" s="89" customFormat="1" ht="15.9" hidden="1" customHeight="1" x14ac:dyDescent="0.25">
      <c r="A158" s="315">
        <f>'CLINs &amp; Ceiling Rates'!B159</f>
        <v>0</v>
      </c>
      <c r="B158" s="315">
        <f>'CLINs &amp; Ceiling Rates'!C159</f>
        <v>0</v>
      </c>
      <c r="C158" s="316" t="str">
        <f>IF('CLINs &amp; Ceiling Rates'!$C$223=0,'CLINs &amp; Ceiling Rates'!G159,CONCATENATE("XX",RIGHT('CLINs &amp; Ceiling Rates'!G159,6)))</f>
        <v>XX</v>
      </c>
      <c r="D158" s="317">
        <f>'Labor Loading Matrix'!D158</f>
        <v>0</v>
      </c>
      <c r="E158" s="318">
        <f>SUM('Base Period:Option Period 4'!H157)</f>
        <v>0</v>
      </c>
      <c r="F158" s="318">
        <f>SUM('Base Period:Option Period 4'!K157)</f>
        <v>0</v>
      </c>
      <c r="G158" s="318">
        <f t="shared" si="6"/>
        <v>0</v>
      </c>
      <c r="H158" s="319">
        <f t="shared" si="7"/>
        <v>0</v>
      </c>
      <c r="I158" s="320" t="str">
        <f>'Base Period'!D157</f>
        <v/>
      </c>
      <c r="K158" s="373">
        <f>IF(I158="Subcontractor",0,AVERAGE('Base Period'!M157,'Option Period 1'!M157,'Option Period 2'!M157,'Option Period 3 '!M157,'Option Period 4'!M157))</f>
        <v>0</v>
      </c>
      <c r="L158" s="374">
        <f>IF(I158="Subcontractor",AVERAGE('Base Period'!N157,'Option Period 1'!N157,'Option Period 2'!N157,'Option Period 3 '!N157,'Option Period 4'!N157),0)</f>
        <v>0</v>
      </c>
      <c r="M158" s="373">
        <f>IF(I158="Subcontractor",0,AVERAGE('Base Period'!O157,'Option Period 1'!O157,'Option Period 2'!O157,'Option Period 3 '!O157,'Option Period 4'!O157))</f>
        <v>0</v>
      </c>
      <c r="N158" s="374">
        <f>IF(I158="Subcontractor",AVERAGE('Base Period'!P157,'Option Period 1'!P157,'Option Period 2'!P157,'Option Period 3 '!P157,'Option Period 4'!P157),0)</f>
        <v>0</v>
      </c>
    </row>
    <row r="159" spans="1:14" s="89" customFormat="1" ht="15.9" hidden="1" customHeight="1" x14ac:dyDescent="0.25">
      <c r="A159" s="315">
        <f>'CLINs &amp; Ceiling Rates'!B160</f>
        <v>0</v>
      </c>
      <c r="B159" s="315">
        <f>'CLINs &amp; Ceiling Rates'!C160</f>
        <v>0</v>
      </c>
      <c r="C159" s="316" t="str">
        <f>IF('CLINs &amp; Ceiling Rates'!$C$223=0,'CLINs &amp; Ceiling Rates'!G160,CONCATENATE("XX",RIGHT('CLINs &amp; Ceiling Rates'!G160,6)))</f>
        <v>XX</v>
      </c>
      <c r="D159" s="317">
        <f>'Labor Loading Matrix'!D159</f>
        <v>0</v>
      </c>
      <c r="E159" s="318">
        <f>SUM('Base Period:Option Period 4'!H158)</f>
        <v>0</v>
      </c>
      <c r="F159" s="318">
        <f>SUM('Base Period:Option Period 4'!K158)</f>
        <v>0</v>
      </c>
      <c r="G159" s="318">
        <f t="shared" si="6"/>
        <v>0</v>
      </c>
      <c r="H159" s="319">
        <f t="shared" si="7"/>
        <v>0</v>
      </c>
      <c r="I159" s="320" t="str">
        <f>'Base Period'!D158</f>
        <v/>
      </c>
      <c r="K159" s="373">
        <f>IF(I159="Subcontractor",0,AVERAGE('Base Period'!M158,'Option Period 1'!M158,'Option Period 2'!M158,'Option Period 3 '!M158,'Option Period 4'!M158))</f>
        <v>0</v>
      </c>
      <c r="L159" s="374">
        <f>IF(I159="Subcontractor",AVERAGE('Base Period'!N158,'Option Period 1'!N158,'Option Period 2'!N158,'Option Period 3 '!N158,'Option Period 4'!N158),0)</f>
        <v>0</v>
      </c>
      <c r="M159" s="373">
        <f>IF(I159="Subcontractor",0,AVERAGE('Base Period'!O158,'Option Period 1'!O158,'Option Period 2'!O158,'Option Period 3 '!O158,'Option Period 4'!O158))</f>
        <v>0</v>
      </c>
      <c r="N159" s="374">
        <f>IF(I159="Subcontractor",AVERAGE('Base Period'!P158,'Option Period 1'!P158,'Option Period 2'!P158,'Option Period 3 '!P158,'Option Period 4'!P158),0)</f>
        <v>0</v>
      </c>
    </row>
    <row r="160" spans="1:14" s="89" customFormat="1" ht="15.9" hidden="1" customHeight="1" x14ac:dyDescent="0.25">
      <c r="A160" s="315">
        <f>'CLINs &amp; Ceiling Rates'!B161</f>
        <v>0</v>
      </c>
      <c r="B160" s="315">
        <f>'CLINs &amp; Ceiling Rates'!C161</f>
        <v>0</v>
      </c>
      <c r="C160" s="316" t="str">
        <f>IF('CLINs &amp; Ceiling Rates'!$C$223=0,'CLINs &amp; Ceiling Rates'!G161,CONCATENATE("XX",RIGHT('CLINs &amp; Ceiling Rates'!G161,6)))</f>
        <v>XX</v>
      </c>
      <c r="D160" s="317">
        <f>'Labor Loading Matrix'!D160</f>
        <v>0</v>
      </c>
      <c r="E160" s="318">
        <f>SUM('Base Period:Option Period 4'!H159)</f>
        <v>0</v>
      </c>
      <c r="F160" s="318">
        <f>SUM('Base Period:Option Period 4'!K159)</f>
        <v>0</v>
      </c>
      <c r="G160" s="318">
        <f t="shared" si="6"/>
        <v>0</v>
      </c>
      <c r="H160" s="319">
        <f t="shared" si="7"/>
        <v>0</v>
      </c>
      <c r="I160" s="320" t="str">
        <f>'Base Period'!D159</f>
        <v/>
      </c>
      <c r="K160" s="373">
        <f>IF(I160="Subcontractor",0,AVERAGE('Base Period'!M159,'Option Period 1'!M159,'Option Period 2'!M159,'Option Period 3 '!M159,'Option Period 4'!M159))</f>
        <v>0</v>
      </c>
      <c r="L160" s="374">
        <f>IF(I160="Subcontractor",AVERAGE('Base Period'!N159,'Option Period 1'!N159,'Option Period 2'!N159,'Option Period 3 '!N159,'Option Period 4'!N159),0)</f>
        <v>0</v>
      </c>
      <c r="M160" s="373">
        <f>IF(I160="Subcontractor",0,AVERAGE('Base Period'!O159,'Option Period 1'!O159,'Option Period 2'!O159,'Option Period 3 '!O159,'Option Period 4'!O159))</f>
        <v>0</v>
      </c>
      <c r="N160" s="374">
        <f>IF(I160="Subcontractor",AVERAGE('Base Period'!P159,'Option Period 1'!P159,'Option Period 2'!P159,'Option Period 3 '!P159,'Option Period 4'!P159),0)</f>
        <v>0</v>
      </c>
    </row>
    <row r="161" spans="1:14" s="89" customFormat="1" ht="15.9" hidden="1" customHeight="1" x14ac:dyDescent="0.25">
      <c r="A161" s="315">
        <f>'CLINs &amp; Ceiling Rates'!B162</f>
        <v>0</v>
      </c>
      <c r="B161" s="315">
        <f>'CLINs &amp; Ceiling Rates'!C162</f>
        <v>0</v>
      </c>
      <c r="C161" s="316" t="str">
        <f>IF('CLINs &amp; Ceiling Rates'!$C$223=0,'CLINs &amp; Ceiling Rates'!G162,CONCATENATE("XX",RIGHT('CLINs &amp; Ceiling Rates'!G162,6)))</f>
        <v>XX</v>
      </c>
      <c r="D161" s="317">
        <f>'Labor Loading Matrix'!D161</f>
        <v>0</v>
      </c>
      <c r="E161" s="318">
        <f>SUM('Base Period:Option Period 4'!H160)</f>
        <v>0</v>
      </c>
      <c r="F161" s="318">
        <f>SUM('Base Period:Option Period 4'!K160)</f>
        <v>0</v>
      </c>
      <c r="G161" s="318">
        <f t="shared" si="6"/>
        <v>0</v>
      </c>
      <c r="H161" s="319">
        <f t="shared" si="7"/>
        <v>0</v>
      </c>
      <c r="I161" s="320" t="str">
        <f>'Base Period'!D160</f>
        <v/>
      </c>
      <c r="K161" s="373">
        <f>IF(I161="Subcontractor",0,AVERAGE('Base Period'!M160,'Option Period 1'!M160,'Option Period 2'!M160,'Option Period 3 '!M160,'Option Period 4'!M160))</f>
        <v>0</v>
      </c>
      <c r="L161" s="374">
        <f>IF(I161="Subcontractor",AVERAGE('Base Period'!N160,'Option Period 1'!N160,'Option Period 2'!N160,'Option Period 3 '!N160,'Option Period 4'!N160),0)</f>
        <v>0</v>
      </c>
      <c r="M161" s="373">
        <f>IF(I161="Subcontractor",0,AVERAGE('Base Period'!O160,'Option Period 1'!O160,'Option Period 2'!O160,'Option Period 3 '!O160,'Option Period 4'!O160))</f>
        <v>0</v>
      </c>
      <c r="N161" s="374">
        <f>IF(I161="Subcontractor",AVERAGE('Base Period'!P160,'Option Period 1'!P160,'Option Period 2'!P160,'Option Period 3 '!P160,'Option Period 4'!P160),0)</f>
        <v>0</v>
      </c>
    </row>
    <row r="162" spans="1:14" s="89" customFormat="1" ht="15.9" hidden="1" customHeight="1" x14ac:dyDescent="0.25">
      <c r="A162" s="315">
        <f>'CLINs &amp; Ceiling Rates'!B163</f>
        <v>0</v>
      </c>
      <c r="B162" s="315">
        <f>'CLINs &amp; Ceiling Rates'!C163</f>
        <v>0</v>
      </c>
      <c r="C162" s="316" t="str">
        <f>IF('CLINs &amp; Ceiling Rates'!$C$223=0,'CLINs &amp; Ceiling Rates'!G163,CONCATENATE("XX",RIGHT('CLINs &amp; Ceiling Rates'!G163,6)))</f>
        <v>XX</v>
      </c>
      <c r="D162" s="317">
        <f>'Labor Loading Matrix'!D162</f>
        <v>0</v>
      </c>
      <c r="E162" s="318">
        <f>SUM('Base Period:Option Period 4'!H161)</f>
        <v>0</v>
      </c>
      <c r="F162" s="318">
        <f>SUM('Base Period:Option Period 4'!K161)</f>
        <v>0</v>
      </c>
      <c r="G162" s="318">
        <f t="shared" si="6"/>
        <v>0</v>
      </c>
      <c r="H162" s="319">
        <f t="shared" si="7"/>
        <v>0</v>
      </c>
      <c r="I162" s="320" t="str">
        <f>'Base Period'!D161</f>
        <v/>
      </c>
      <c r="K162" s="373">
        <f>IF(I162="Subcontractor",0,AVERAGE('Base Period'!M161,'Option Period 1'!M161,'Option Period 2'!M161,'Option Period 3 '!M161,'Option Period 4'!M161))</f>
        <v>0</v>
      </c>
      <c r="L162" s="374">
        <f>IF(I162="Subcontractor",AVERAGE('Base Period'!N161,'Option Period 1'!N161,'Option Period 2'!N161,'Option Period 3 '!N161,'Option Period 4'!N161),0)</f>
        <v>0</v>
      </c>
      <c r="M162" s="373">
        <f>IF(I162="Subcontractor",0,AVERAGE('Base Period'!O161,'Option Period 1'!O161,'Option Period 2'!O161,'Option Period 3 '!O161,'Option Period 4'!O161))</f>
        <v>0</v>
      </c>
      <c r="N162" s="374">
        <f>IF(I162="Subcontractor",AVERAGE('Base Period'!P161,'Option Period 1'!P161,'Option Period 2'!P161,'Option Period 3 '!P161,'Option Period 4'!P161),0)</f>
        <v>0</v>
      </c>
    </row>
    <row r="163" spans="1:14" s="89" customFormat="1" ht="15.9" hidden="1" customHeight="1" x14ac:dyDescent="0.25">
      <c r="A163" s="315">
        <f>'CLINs &amp; Ceiling Rates'!B164</f>
        <v>0</v>
      </c>
      <c r="B163" s="315">
        <f>'CLINs &amp; Ceiling Rates'!C164</f>
        <v>0</v>
      </c>
      <c r="C163" s="316" t="str">
        <f>IF('CLINs &amp; Ceiling Rates'!$C$223=0,'CLINs &amp; Ceiling Rates'!G164,CONCATENATE("XX",RIGHT('CLINs &amp; Ceiling Rates'!G164,6)))</f>
        <v>XX</v>
      </c>
      <c r="D163" s="317">
        <f>'Labor Loading Matrix'!D163</f>
        <v>0</v>
      </c>
      <c r="E163" s="318">
        <f>SUM('Base Period:Option Period 4'!H162)</f>
        <v>0</v>
      </c>
      <c r="F163" s="318">
        <f>SUM('Base Period:Option Period 4'!K162)</f>
        <v>0</v>
      </c>
      <c r="G163" s="318">
        <f t="shared" si="6"/>
        <v>0</v>
      </c>
      <c r="H163" s="319">
        <f t="shared" si="7"/>
        <v>0</v>
      </c>
      <c r="I163" s="320" t="str">
        <f>'Base Period'!D162</f>
        <v/>
      </c>
      <c r="K163" s="373">
        <f>IF(I163="Subcontractor",0,AVERAGE('Base Period'!M162,'Option Period 1'!M162,'Option Period 2'!M162,'Option Period 3 '!M162,'Option Period 4'!M162))</f>
        <v>0</v>
      </c>
      <c r="L163" s="374">
        <f>IF(I163="Subcontractor",AVERAGE('Base Period'!N162,'Option Period 1'!N162,'Option Period 2'!N162,'Option Period 3 '!N162,'Option Period 4'!N162),0)</f>
        <v>0</v>
      </c>
      <c r="M163" s="373">
        <f>IF(I163="Subcontractor",0,AVERAGE('Base Period'!O162,'Option Period 1'!O162,'Option Period 2'!O162,'Option Period 3 '!O162,'Option Period 4'!O162))</f>
        <v>0</v>
      </c>
      <c r="N163" s="374">
        <f>IF(I163="Subcontractor",AVERAGE('Base Period'!P162,'Option Period 1'!P162,'Option Period 2'!P162,'Option Period 3 '!P162,'Option Period 4'!P162),0)</f>
        <v>0</v>
      </c>
    </row>
    <row r="164" spans="1:14" s="89" customFormat="1" ht="15.9" hidden="1" customHeight="1" x14ac:dyDescent="0.25">
      <c r="A164" s="315">
        <f>'CLINs &amp; Ceiling Rates'!B165</f>
        <v>0</v>
      </c>
      <c r="B164" s="315">
        <f>'CLINs &amp; Ceiling Rates'!C165</f>
        <v>0</v>
      </c>
      <c r="C164" s="316" t="str">
        <f>IF('CLINs &amp; Ceiling Rates'!$C$223=0,'CLINs &amp; Ceiling Rates'!G165,CONCATENATE("XX",RIGHT('CLINs &amp; Ceiling Rates'!G165,6)))</f>
        <v>XX</v>
      </c>
      <c r="D164" s="317">
        <f>'Labor Loading Matrix'!D164</f>
        <v>0</v>
      </c>
      <c r="E164" s="318">
        <f>SUM('Base Period:Option Period 4'!H163)</f>
        <v>0</v>
      </c>
      <c r="F164" s="318">
        <f>SUM('Base Period:Option Period 4'!K163)</f>
        <v>0</v>
      </c>
      <c r="G164" s="318">
        <f t="shared" si="6"/>
        <v>0</v>
      </c>
      <c r="H164" s="319">
        <f t="shared" si="7"/>
        <v>0</v>
      </c>
      <c r="I164" s="320" t="str">
        <f>'Base Period'!D163</f>
        <v/>
      </c>
      <c r="K164" s="373">
        <f>IF(I164="Subcontractor",0,AVERAGE('Base Period'!M163,'Option Period 1'!M163,'Option Period 2'!M163,'Option Period 3 '!M163,'Option Period 4'!M163))</f>
        <v>0</v>
      </c>
      <c r="L164" s="374">
        <f>IF(I164="Subcontractor",AVERAGE('Base Period'!N163,'Option Period 1'!N163,'Option Period 2'!N163,'Option Period 3 '!N163,'Option Period 4'!N163),0)</f>
        <v>0</v>
      </c>
      <c r="M164" s="373">
        <f>IF(I164="Subcontractor",0,AVERAGE('Base Period'!O163,'Option Period 1'!O163,'Option Period 2'!O163,'Option Period 3 '!O163,'Option Period 4'!O163))</f>
        <v>0</v>
      </c>
      <c r="N164" s="374">
        <f>IF(I164="Subcontractor",AVERAGE('Base Period'!P163,'Option Period 1'!P163,'Option Period 2'!P163,'Option Period 3 '!P163,'Option Period 4'!P163),0)</f>
        <v>0</v>
      </c>
    </row>
    <row r="165" spans="1:14" s="89" customFormat="1" ht="15.9" hidden="1" customHeight="1" x14ac:dyDescent="0.25">
      <c r="A165" s="315">
        <f>'CLINs &amp; Ceiling Rates'!B166</f>
        <v>0</v>
      </c>
      <c r="B165" s="315">
        <f>'CLINs &amp; Ceiling Rates'!C166</f>
        <v>0</v>
      </c>
      <c r="C165" s="316" t="str">
        <f>IF('CLINs &amp; Ceiling Rates'!$C$223=0,'CLINs &amp; Ceiling Rates'!G166,CONCATENATE("XX",RIGHT('CLINs &amp; Ceiling Rates'!G166,6)))</f>
        <v>XX</v>
      </c>
      <c r="D165" s="317">
        <f>'Labor Loading Matrix'!D165</f>
        <v>0</v>
      </c>
      <c r="E165" s="318">
        <f>SUM('Base Period:Option Period 4'!H164)</f>
        <v>0</v>
      </c>
      <c r="F165" s="318">
        <f>SUM('Base Period:Option Period 4'!K164)</f>
        <v>0</v>
      </c>
      <c r="G165" s="318">
        <f t="shared" si="6"/>
        <v>0</v>
      </c>
      <c r="H165" s="319">
        <f t="shared" si="7"/>
        <v>0</v>
      </c>
      <c r="I165" s="320" t="str">
        <f>'Base Period'!D164</f>
        <v/>
      </c>
      <c r="K165" s="373">
        <f>IF(I165="Subcontractor",0,AVERAGE('Base Period'!M164,'Option Period 1'!M164,'Option Period 2'!M164,'Option Period 3 '!M164,'Option Period 4'!M164))</f>
        <v>0</v>
      </c>
      <c r="L165" s="374">
        <f>IF(I165="Subcontractor",AVERAGE('Base Period'!N164,'Option Period 1'!N164,'Option Period 2'!N164,'Option Period 3 '!N164,'Option Period 4'!N164),0)</f>
        <v>0</v>
      </c>
      <c r="M165" s="373">
        <f>IF(I165="Subcontractor",0,AVERAGE('Base Period'!O164,'Option Period 1'!O164,'Option Period 2'!O164,'Option Period 3 '!O164,'Option Period 4'!O164))</f>
        <v>0</v>
      </c>
      <c r="N165" s="374">
        <f>IF(I165="Subcontractor",AVERAGE('Base Period'!P164,'Option Period 1'!P164,'Option Period 2'!P164,'Option Period 3 '!P164,'Option Period 4'!P164),0)</f>
        <v>0</v>
      </c>
    </row>
    <row r="166" spans="1:14" s="89" customFormat="1" ht="15.9" hidden="1" customHeight="1" x14ac:dyDescent="0.25">
      <c r="A166" s="315">
        <f>'CLINs &amp; Ceiling Rates'!B167</f>
        <v>0</v>
      </c>
      <c r="B166" s="315">
        <f>'CLINs &amp; Ceiling Rates'!C167</f>
        <v>0</v>
      </c>
      <c r="C166" s="316" t="str">
        <f>IF('CLINs &amp; Ceiling Rates'!$C$223=0,'CLINs &amp; Ceiling Rates'!G167,CONCATENATE("XX",RIGHT('CLINs &amp; Ceiling Rates'!G167,6)))</f>
        <v>XX</v>
      </c>
      <c r="D166" s="317">
        <f>'Labor Loading Matrix'!D166</f>
        <v>0</v>
      </c>
      <c r="E166" s="318">
        <f>SUM('Base Period:Option Period 4'!H165)</f>
        <v>0</v>
      </c>
      <c r="F166" s="318">
        <f>SUM('Base Period:Option Period 4'!K165)</f>
        <v>0</v>
      </c>
      <c r="G166" s="318">
        <f t="shared" si="6"/>
        <v>0</v>
      </c>
      <c r="H166" s="319">
        <f t="shared" si="7"/>
        <v>0</v>
      </c>
      <c r="I166" s="320" t="str">
        <f>'Base Period'!D165</f>
        <v/>
      </c>
      <c r="K166" s="373">
        <f>IF(I166="Subcontractor",0,AVERAGE('Base Period'!M165,'Option Period 1'!M165,'Option Period 2'!M165,'Option Period 3 '!M165,'Option Period 4'!M165))</f>
        <v>0</v>
      </c>
      <c r="L166" s="374">
        <f>IF(I166="Subcontractor",AVERAGE('Base Period'!N165,'Option Period 1'!N165,'Option Period 2'!N165,'Option Period 3 '!N165,'Option Period 4'!N165),0)</f>
        <v>0</v>
      </c>
      <c r="M166" s="373">
        <f>IF(I166="Subcontractor",0,AVERAGE('Base Period'!O165,'Option Period 1'!O165,'Option Period 2'!O165,'Option Period 3 '!O165,'Option Period 4'!O165))</f>
        <v>0</v>
      </c>
      <c r="N166" s="374">
        <f>IF(I166="Subcontractor",AVERAGE('Base Period'!P165,'Option Period 1'!P165,'Option Period 2'!P165,'Option Period 3 '!P165,'Option Period 4'!P165),0)</f>
        <v>0</v>
      </c>
    </row>
    <row r="167" spans="1:14" s="89" customFormat="1" ht="15.9" hidden="1" customHeight="1" x14ac:dyDescent="0.25">
      <c r="A167" s="315">
        <f>'CLINs &amp; Ceiling Rates'!B168</f>
        <v>0</v>
      </c>
      <c r="B167" s="315">
        <f>'CLINs &amp; Ceiling Rates'!C168</f>
        <v>0</v>
      </c>
      <c r="C167" s="316" t="str">
        <f>IF('CLINs &amp; Ceiling Rates'!$C$223=0,'CLINs &amp; Ceiling Rates'!G168,CONCATENATE("XX",RIGHT('CLINs &amp; Ceiling Rates'!G168,6)))</f>
        <v>XX</v>
      </c>
      <c r="D167" s="317">
        <f>'Labor Loading Matrix'!D167</f>
        <v>0</v>
      </c>
      <c r="E167" s="318">
        <f>SUM('Base Period:Option Period 4'!H166)</f>
        <v>0</v>
      </c>
      <c r="F167" s="318">
        <f>SUM('Base Period:Option Period 4'!K166)</f>
        <v>0</v>
      </c>
      <c r="G167" s="318">
        <f t="shared" si="6"/>
        <v>0</v>
      </c>
      <c r="H167" s="319">
        <f t="shared" si="7"/>
        <v>0</v>
      </c>
      <c r="I167" s="320" t="str">
        <f>'Base Period'!D166</f>
        <v/>
      </c>
      <c r="K167" s="373">
        <f>IF(I167="Subcontractor",0,AVERAGE('Base Period'!M166,'Option Period 1'!M166,'Option Period 2'!M166,'Option Period 3 '!M166,'Option Period 4'!M166))</f>
        <v>0</v>
      </c>
      <c r="L167" s="374">
        <f>IF(I167="Subcontractor",AVERAGE('Base Period'!N166,'Option Period 1'!N166,'Option Period 2'!N166,'Option Period 3 '!N166,'Option Period 4'!N166),0)</f>
        <v>0</v>
      </c>
      <c r="M167" s="373">
        <f>IF(I167="Subcontractor",0,AVERAGE('Base Period'!O166,'Option Period 1'!O166,'Option Period 2'!O166,'Option Period 3 '!O166,'Option Period 4'!O166))</f>
        <v>0</v>
      </c>
      <c r="N167" s="374">
        <f>IF(I167="Subcontractor",AVERAGE('Base Period'!P166,'Option Period 1'!P166,'Option Period 2'!P166,'Option Period 3 '!P166,'Option Period 4'!P166),0)</f>
        <v>0</v>
      </c>
    </row>
    <row r="168" spans="1:14" s="89" customFormat="1" ht="15.9" hidden="1" customHeight="1" x14ac:dyDescent="0.25">
      <c r="A168" s="315">
        <f>'CLINs &amp; Ceiling Rates'!B169</f>
        <v>0</v>
      </c>
      <c r="B168" s="315">
        <f>'CLINs &amp; Ceiling Rates'!C169</f>
        <v>0</v>
      </c>
      <c r="C168" s="316" t="str">
        <f>IF('CLINs &amp; Ceiling Rates'!$C$223=0,'CLINs &amp; Ceiling Rates'!G169,CONCATENATE("XX",RIGHT('CLINs &amp; Ceiling Rates'!G169,6)))</f>
        <v>XX</v>
      </c>
      <c r="D168" s="317">
        <f>'Labor Loading Matrix'!D168</f>
        <v>0</v>
      </c>
      <c r="E168" s="318">
        <f>SUM('Base Period:Option Period 4'!H167)</f>
        <v>0</v>
      </c>
      <c r="F168" s="318">
        <f>SUM('Base Period:Option Period 4'!K167)</f>
        <v>0</v>
      </c>
      <c r="G168" s="318">
        <f t="shared" si="6"/>
        <v>0</v>
      </c>
      <c r="H168" s="319">
        <f t="shared" si="7"/>
        <v>0</v>
      </c>
      <c r="I168" s="320" t="str">
        <f>'Base Period'!D167</f>
        <v/>
      </c>
      <c r="K168" s="373">
        <f>IF(I168="Subcontractor",0,AVERAGE('Base Period'!M167,'Option Period 1'!M167,'Option Period 2'!M167,'Option Period 3 '!M167,'Option Period 4'!M167))</f>
        <v>0</v>
      </c>
      <c r="L168" s="374">
        <f>IF(I168="Subcontractor",AVERAGE('Base Period'!N167,'Option Period 1'!N167,'Option Period 2'!N167,'Option Period 3 '!N167,'Option Period 4'!N167),0)</f>
        <v>0</v>
      </c>
      <c r="M168" s="373">
        <f>IF(I168="Subcontractor",0,AVERAGE('Base Period'!O167,'Option Period 1'!O167,'Option Period 2'!O167,'Option Period 3 '!O167,'Option Period 4'!O167))</f>
        <v>0</v>
      </c>
      <c r="N168" s="374">
        <f>IF(I168="Subcontractor",AVERAGE('Base Period'!P167,'Option Period 1'!P167,'Option Period 2'!P167,'Option Period 3 '!P167,'Option Period 4'!P167),0)</f>
        <v>0</v>
      </c>
    </row>
    <row r="169" spans="1:14" s="89" customFormat="1" ht="15.9" hidden="1" customHeight="1" x14ac:dyDescent="0.25">
      <c r="A169" s="315">
        <f>'CLINs &amp; Ceiling Rates'!B170</f>
        <v>0</v>
      </c>
      <c r="B169" s="315">
        <f>'CLINs &amp; Ceiling Rates'!C170</f>
        <v>0</v>
      </c>
      <c r="C169" s="316" t="str">
        <f>IF('CLINs &amp; Ceiling Rates'!$C$223=0,'CLINs &amp; Ceiling Rates'!G170,CONCATENATE("XX",RIGHT('CLINs &amp; Ceiling Rates'!G170,6)))</f>
        <v>XX</v>
      </c>
      <c r="D169" s="317">
        <f>'Labor Loading Matrix'!D169</f>
        <v>0</v>
      </c>
      <c r="E169" s="318">
        <f>SUM('Base Period:Option Period 4'!H168)</f>
        <v>0</v>
      </c>
      <c r="F169" s="318">
        <f>SUM('Base Period:Option Period 4'!K168)</f>
        <v>0</v>
      </c>
      <c r="G169" s="318">
        <f t="shared" si="6"/>
        <v>0</v>
      </c>
      <c r="H169" s="319">
        <f t="shared" si="7"/>
        <v>0</v>
      </c>
      <c r="I169" s="320" t="str">
        <f>'Base Period'!D168</f>
        <v/>
      </c>
      <c r="K169" s="373">
        <f>IF(I169="Subcontractor",0,AVERAGE('Base Period'!M168,'Option Period 1'!M168,'Option Period 2'!M168,'Option Period 3 '!M168,'Option Period 4'!M168))</f>
        <v>0</v>
      </c>
      <c r="L169" s="374">
        <f>IF(I169="Subcontractor",AVERAGE('Base Period'!N168,'Option Period 1'!N168,'Option Period 2'!N168,'Option Period 3 '!N168,'Option Period 4'!N168),0)</f>
        <v>0</v>
      </c>
      <c r="M169" s="373">
        <f>IF(I169="Subcontractor",0,AVERAGE('Base Period'!O168,'Option Period 1'!O168,'Option Period 2'!O168,'Option Period 3 '!O168,'Option Period 4'!O168))</f>
        <v>0</v>
      </c>
      <c r="N169" s="374">
        <f>IF(I169="Subcontractor",AVERAGE('Base Period'!P168,'Option Period 1'!P168,'Option Period 2'!P168,'Option Period 3 '!P168,'Option Period 4'!P168),0)</f>
        <v>0</v>
      </c>
    </row>
    <row r="170" spans="1:14" s="89" customFormat="1" ht="15.9" hidden="1" customHeight="1" x14ac:dyDescent="0.25">
      <c r="A170" s="315">
        <f>'CLINs &amp; Ceiling Rates'!B171</f>
        <v>0</v>
      </c>
      <c r="B170" s="315">
        <f>'CLINs &amp; Ceiling Rates'!C171</f>
        <v>0</v>
      </c>
      <c r="C170" s="316" t="str">
        <f>IF('CLINs &amp; Ceiling Rates'!$C$223=0,'CLINs &amp; Ceiling Rates'!G171,CONCATENATE("XX",RIGHT('CLINs &amp; Ceiling Rates'!G171,6)))</f>
        <v>XX</v>
      </c>
      <c r="D170" s="317">
        <f>'Labor Loading Matrix'!D170</f>
        <v>0</v>
      </c>
      <c r="E170" s="318">
        <f>SUM('Base Period:Option Period 4'!H169)</f>
        <v>0</v>
      </c>
      <c r="F170" s="318">
        <f>SUM('Base Period:Option Period 4'!K169)</f>
        <v>0</v>
      </c>
      <c r="G170" s="318">
        <f t="shared" si="6"/>
        <v>0</v>
      </c>
      <c r="H170" s="319">
        <f t="shared" si="7"/>
        <v>0</v>
      </c>
      <c r="I170" s="320" t="str">
        <f>'Base Period'!D169</f>
        <v/>
      </c>
      <c r="K170" s="373">
        <f>IF(I170="Subcontractor",0,AVERAGE('Base Period'!M169,'Option Period 1'!M169,'Option Period 2'!M169,'Option Period 3 '!M169,'Option Period 4'!M169))</f>
        <v>0</v>
      </c>
      <c r="L170" s="374">
        <f>IF(I170="Subcontractor",AVERAGE('Base Period'!N169,'Option Period 1'!N169,'Option Period 2'!N169,'Option Period 3 '!N169,'Option Period 4'!N169),0)</f>
        <v>0</v>
      </c>
      <c r="M170" s="373">
        <f>IF(I170="Subcontractor",0,AVERAGE('Base Period'!O169,'Option Period 1'!O169,'Option Period 2'!O169,'Option Period 3 '!O169,'Option Period 4'!O169))</f>
        <v>0</v>
      </c>
      <c r="N170" s="374">
        <f>IF(I170="Subcontractor",AVERAGE('Base Period'!P169,'Option Period 1'!P169,'Option Period 2'!P169,'Option Period 3 '!P169,'Option Period 4'!P169),0)</f>
        <v>0</v>
      </c>
    </row>
    <row r="171" spans="1:14" s="89" customFormat="1" ht="15.9" hidden="1" customHeight="1" x14ac:dyDescent="0.25">
      <c r="A171" s="315">
        <f>'CLINs &amp; Ceiling Rates'!B172</f>
        <v>0</v>
      </c>
      <c r="B171" s="315">
        <f>'CLINs &amp; Ceiling Rates'!C172</f>
        <v>0</v>
      </c>
      <c r="C171" s="316" t="str">
        <f>IF('CLINs &amp; Ceiling Rates'!$C$223=0,'CLINs &amp; Ceiling Rates'!G172,CONCATENATE("XX",RIGHT('CLINs &amp; Ceiling Rates'!G172,6)))</f>
        <v>XX</v>
      </c>
      <c r="D171" s="317">
        <f>'Labor Loading Matrix'!D171</f>
        <v>0</v>
      </c>
      <c r="E171" s="318">
        <f>SUM('Base Period:Option Period 4'!H170)</f>
        <v>0</v>
      </c>
      <c r="F171" s="318">
        <f>SUM('Base Period:Option Period 4'!K170)</f>
        <v>0</v>
      </c>
      <c r="G171" s="318">
        <f t="shared" si="6"/>
        <v>0</v>
      </c>
      <c r="H171" s="319">
        <f t="shared" si="7"/>
        <v>0</v>
      </c>
      <c r="I171" s="320" t="str">
        <f>'Base Period'!D170</f>
        <v/>
      </c>
      <c r="K171" s="373">
        <f>IF(I171="Subcontractor",0,AVERAGE('Base Period'!M170,'Option Period 1'!M170,'Option Period 2'!M170,'Option Period 3 '!M170,'Option Period 4'!M170))</f>
        <v>0</v>
      </c>
      <c r="L171" s="374">
        <f>IF(I171="Subcontractor",AVERAGE('Base Period'!N170,'Option Period 1'!N170,'Option Period 2'!N170,'Option Period 3 '!N170,'Option Period 4'!N170),0)</f>
        <v>0</v>
      </c>
      <c r="M171" s="373">
        <f>IF(I171="Subcontractor",0,AVERAGE('Base Period'!O170,'Option Period 1'!O170,'Option Period 2'!O170,'Option Period 3 '!O170,'Option Period 4'!O170))</f>
        <v>0</v>
      </c>
      <c r="N171" s="374">
        <f>IF(I171="Subcontractor",AVERAGE('Base Period'!P170,'Option Period 1'!P170,'Option Period 2'!P170,'Option Period 3 '!P170,'Option Period 4'!P170),0)</f>
        <v>0</v>
      </c>
    </row>
    <row r="172" spans="1:14" s="89" customFormat="1" ht="15.9" hidden="1" customHeight="1" x14ac:dyDescent="0.25">
      <c r="A172" s="315">
        <f>'CLINs &amp; Ceiling Rates'!B173</f>
        <v>0</v>
      </c>
      <c r="B172" s="315">
        <f>'CLINs &amp; Ceiling Rates'!C173</f>
        <v>0</v>
      </c>
      <c r="C172" s="316" t="str">
        <f>IF('CLINs &amp; Ceiling Rates'!$C$223=0,'CLINs &amp; Ceiling Rates'!G173,CONCATENATE("XX",RIGHT('CLINs &amp; Ceiling Rates'!G173,6)))</f>
        <v>XX</v>
      </c>
      <c r="D172" s="317">
        <f>'Labor Loading Matrix'!D172</f>
        <v>0</v>
      </c>
      <c r="E172" s="318">
        <f>SUM('Base Period:Option Period 4'!H171)</f>
        <v>0</v>
      </c>
      <c r="F172" s="318">
        <f>SUM('Base Period:Option Period 4'!K171)</f>
        <v>0</v>
      </c>
      <c r="G172" s="318">
        <f t="shared" si="6"/>
        <v>0</v>
      </c>
      <c r="H172" s="319">
        <f t="shared" si="7"/>
        <v>0</v>
      </c>
      <c r="I172" s="320" t="str">
        <f>'Base Period'!D171</f>
        <v/>
      </c>
      <c r="K172" s="373">
        <f>IF(I172="Subcontractor",0,AVERAGE('Base Period'!M171,'Option Period 1'!M171,'Option Period 2'!M171,'Option Period 3 '!M171,'Option Period 4'!M171))</f>
        <v>0</v>
      </c>
      <c r="L172" s="374">
        <f>IF(I172="Subcontractor",AVERAGE('Base Period'!N171,'Option Period 1'!N171,'Option Period 2'!N171,'Option Period 3 '!N171,'Option Period 4'!N171),0)</f>
        <v>0</v>
      </c>
      <c r="M172" s="373">
        <f>IF(I172="Subcontractor",0,AVERAGE('Base Period'!O171,'Option Period 1'!O171,'Option Period 2'!O171,'Option Period 3 '!O171,'Option Period 4'!O171))</f>
        <v>0</v>
      </c>
      <c r="N172" s="374">
        <f>IF(I172="Subcontractor",AVERAGE('Base Period'!P171,'Option Period 1'!P171,'Option Period 2'!P171,'Option Period 3 '!P171,'Option Period 4'!P171),0)</f>
        <v>0</v>
      </c>
    </row>
    <row r="173" spans="1:14" s="89" customFormat="1" ht="15.9" hidden="1" customHeight="1" x14ac:dyDescent="0.25">
      <c r="A173" s="315">
        <f>'CLINs &amp; Ceiling Rates'!B174</f>
        <v>0</v>
      </c>
      <c r="B173" s="315">
        <f>'CLINs &amp; Ceiling Rates'!C174</f>
        <v>0</v>
      </c>
      <c r="C173" s="316" t="str">
        <f>IF('CLINs &amp; Ceiling Rates'!$C$223=0,'CLINs &amp; Ceiling Rates'!G174,CONCATENATE("XX",RIGHT('CLINs &amp; Ceiling Rates'!G174,6)))</f>
        <v>XX</v>
      </c>
      <c r="D173" s="317">
        <f>'Labor Loading Matrix'!D173</f>
        <v>0</v>
      </c>
      <c r="E173" s="318">
        <f>SUM('Base Period:Option Period 4'!H172)</f>
        <v>0</v>
      </c>
      <c r="F173" s="318">
        <f>SUM('Base Period:Option Period 4'!K172)</f>
        <v>0</v>
      </c>
      <c r="G173" s="318">
        <f t="shared" si="6"/>
        <v>0</v>
      </c>
      <c r="H173" s="319">
        <f t="shared" si="7"/>
        <v>0</v>
      </c>
      <c r="I173" s="320" t="str">
        <f>'Base Period'!D172</f>
        <v/>
      </c>
      <c r="K173" s="373">
        <f>IF(I173="Subcontractor",0,AVERAGE('Base Period'!M172,'Option Period 1'!M172,'Option Period 2'!M172,'Option Period 3 '!M172,'Option Period 4'!M172))</f>
        <v>0</v>
      </c>
      <c r="L173" s="374">
        <f>IF(I173="Subcontractor",AVERAGE('Base Period'!N172,'Option Period 1'!N172,'Option Period 2'!N172,'Option Period 3 '!N172,'Option Period 4'!N172),0)</f>
        <v>0</v>
      </c>
      <c r="M173" s="373">
        <f>IF(I173="Subcontractor",0,AVERAGE('Base Period'!O172,'Option Period 1'!O172,'Option Period 2'!O172,'Option Period 3 '!O172,'Option Period 4'!O172))</f>
        <v>0</v>
      </c>
      <c r="N173" s="374">
        <f>IF(I173="Subcontractor",AVERAGE('Base Period'!P172,'Option Period 1'!P172,'Option Period 2'!P172,'Option Period 3 '!P172,'Option Period 4'!P172),0)</f>
        <v>0</v>
      </c>
    </row>
    <row r="174" spans="1:14" s="89" customFormat="1" ht="15.9" hidden="1" customHeight="1" x14ac:dyDescent="0.25">
      <c r="A174" s="315">
        <f>'CLINs &amp; Ceiling Rates'!B175</f>
        <v>0</v>
      </c>
      <c r="B174" s="315">
        <f>'CLINs &amp; Ceiling Rates'!C175</f>
        <v>0</v>
      </c>
      <c r="C174" s="316" t="str">
        <f>IF('CLINs &amp; Ceiling Rates'!$C$223=0,'CLINs &amp; Ceiling Rates'!G175,CONCATENATE("XX",RIGHT('CLINs &amp; Ceiling Rates'!G175,6)))</f>
        <v>XX</v>
      </c>
      <c r="D174" s="317">
        <f>'Labor Loading Matrix'!D174</f>
        <v>0</v>
      </c>
      <c r="E174" s="318">
        <f>SUM('Base Period:Option Period 4'!H173)</f>
        <v>0</v>
      </c>
      <c r="F174" s="318">
        <f>SUM('Base Period:Option Period 4'!K173)</f>
        <v>0</v>
      </c>
      <c r="G174" s="318">
        <f t="shared" si="6"/>
        <v>0</v>
      </c>
      <c r="H174" s="319">
        <f t="shared" si="7"/>
        <v>0</v>
      </c>
      <c r="I174" s="320" t="str">
        <f>'Base Period'!D173</f>
        <v/>
      </c>
      <c r="K174" s="373">
        <f>IF(I174="Subcontractor",0,AVERAGE('Base Period'!M173,'Option Period 1'!M173,'Option Period 2'!M173,'Option Period 3 '!M173,'Option Period 4'!M173))</f>
        <v>0</v>
      </c>
      <c r="L174" s="374">
        <f>IF(I174="Subcontractor",AVERAGE('Base Period'!N173,'Option Period 1'!N173,'Option Period 2'!N173,'Option Period 3 '!N173,'Option Period 4'!N173),0)</f>
        <v>0</v>
      </c>
      <c r="M174" s="373">
        <f>IF(I174="Subcontractor",0,AVERAGE('Base Period'!O173,'Option Period 1'!O173,'Option Period 2'!O173,'Option Period 3 '!O173,'Option Period 4'!O173))</f>
        <v>0</v>
      </c>
      <c r="N174" s="374">
        <f>IF(I174="Subcontractor",AVERAGE('Base Period'!P173,'Option Period 1'!P173,'Option Period 2'!P173,'Option Period 3 '!P173,'Option Period 4'!P173),0)</f>
        <v>0</v>
      </c>
    </row>
    <row r="175" spans="1:14" s="89" customFormat="1" ht="15.9" hidden="1" customHeight="1" x14ac:dyDescent="0.25">
      <c r="A175" s="315">
        <f>'CLINs &amp; Ceiling Rates'!B176</f>
        <v>0</v>
      </c>
      <c r="B175" s="315">
        <f>'CLINs &amp; Ceiling Rates'!C176</f>
        <v>0</v>
      </c>
      <c r="C175" s="316" t="str">
        <f>IF('CLINs &amp; Ceiling Rates'!$C$223=0,'CLINs &amp; Ceiling Rates'!G176,CONCATENATE("XX",RIGHT('CLINs &amp; Ceiling Rates'!G176,6)))</f>
        <v>XX</v>
      </c>
      <c r="D175" s="317">
        <f>'Labor Loading Matrix'!D175</f>
        <v>0</v>
      </c>
      <c r="E175" s="318">
        <f>SUM('Base Period:Option Period 4'!H174)</f>
        <v>0</v>
      </c>
      <c r="F175" s="318">
        <f>SUM('Base Period:Option Period 4'!K174)</f>
        <v>0</v>
      </c>
      <c r="G175" s="318">
        <f t="shared" si="6"/>
        <v>0</v>
      </c>
      <c r="H175" s="319">
        <f t="shared" si="7"/>
        <v>0</v>
      </c>
      <c r="I175" s="320" t="str">
        <f>'Base Period'!D174</f>
        <v/>
      </c>
      <c r="K175" s="373">
        <f>IF(I175="Subcontractor",0,AVERAGE('Base Period'!M174,'Option Period 1'!M174,'Option Period 2'!M174,'Option Period 3 '!M174,'Option Period 4'!M174))</f>
        <v>0</v>
      </c>
      <c r="L175" s="374">
        <f>IF(I175="Subcontractor",AVERAGE('Base Period'!N174,'Option Period 1'!N174,'Option Period 2'!N174,'Option Period 3 '!N174,'Option Period 4'!N174),0)</f>
        <v>0</v>
      </c>
      <c r="M175" s="373">
        <f>IF(I175="Subcontractor",0,AVERAGE('Base Period'!O174,'Option Period 1'!O174,'Option Period 2'!O174,'Option Period 3 '!O174,'Option Period 4'!O174))</f>
        <v>0</v>
      </c>
      <c r="N175" s="374">
        <f>IF(I175="Subcontractor",AVERAGE('Base Period'!P174,'Option Period 1'!P174,'Option Period 2'!P174,'Option Period 3 '!P174,'Option Period 4'!P174),0)</f>
        <v>0</v>
      </c>
    </row>
    <row r="176" spans="1:14" s="89" customFormat="1" ht="15.9" hidden="1" customHeight="1" x14ac:dyDescent="0.25">
      <c r="A176" s="315">
        <f>'CLINs &amp; Ceiling Rates'!B177</f>
        <v>0</v>
      </c>
      <c r="B176" s="315">
        <f>'CLINs &amp; Ceiling Rates'!C177</f>
        <v>0</v>
      </c>
      <c r="C176" s="316" t="str">
        <f>IF('CLINs &amp; Ceiling Rates'!$C$223=0,'CLINs &amp; Ceiling Rates'!G177,CONCATENATE("XX",RIGHT('CLINs &amp; Ceiling Rates'!G177,6)))</f>
        <v>XX</v>
      </c>
      <c r="D176" s="317">
        <f>'Labor Loading Matrix'!D176</f>
        <v>0</v>
      </c>
      <c r="E176" s="318">
        <f>SUM('Base Period:Option Period 4'!H175)</f>
        <v>0</v>
      </c>
      <c r="F176" s="318">
        <f>SUM('Base Period:Option Period 4'!K175)</f>
        <v>0</v>
      </c>
      <c r="G176" s="318">
        <f t="shared" ref="G176:G205" si="8">+E176-F176</f>
        <v>0</v>
      </c>
      <c r="H176" s="319">
        <f t="shared" ref="H176:H205" si="9">IF(G176=0,0,(G176/E176))</f>
        <v>0</v>
      </c>
      <c r="I176" s="320" t="str">
        <f>'Base Period'!D175</f>
        <v/>
      </c>
      <c r="K176" s="373">
        <f>IF(I176="Subcontractor",0,AVERAGE('Base Period'!M175,'Option Period 1'!M175,'Option Period 2'!M175,'Option Period 3 '!M175,'Option Period 4'!M175))</f>
        <v>0</v>
      </c>
      <c r="L176" s="374">
        <f>IF(I176="Subcontractor",AVERAGE('Base Period'!N175,'Option Period 1'!N175,'Option Period 2'!N175,'Option Period 3 '!N175,'Option Period 4'!N175),0)</f>
        <v>0</v>
      </c>
      <c r="M176" s="373">
        <f>IF(I176="Subcontractor",0,AVERAGE('Base Period'!O175,'Option Period 1'!O175,'Option Period 2'!O175,'Option Period 3 '!O175,'Option Period 4'!O175))</f>
        <v>0</v>
      </c>
      <c r="N176" s="374">
        <f>IF(I176="Subcontractor",AVERAGE('Base Period'!P175,'Option Period 1'!P175,'Option Period 2'!P175,'Option Period 3 '!P175,'Option Period 4'!P175),0)</f>
        <v>0</v>
      </c>
    </row>
    <row r="177" spans="1:14" s="89" customFormat="1" ht="15.9" hidden="1" customHeight="1" x14ac:dyDescent="0.25">
      <c r="A177" s="315">
        <f>'CLINs &amp; Ceiling Rates'!B178</f>
        <v>0</v>
      </c>
      <c r="B177" s="315">
        <f>'CLINs &amp; Ceiling Rates'!C178</f>
        <v>0</v>
      </c>
      <c r="C177" s="316" t="str">
        <f>IF('CLINs &amp; Ceiling Rates'!$C$223=0,'CLINs &amp; Ceiling Rates'!G178,CONCATENATE("XX",RIGHT('CLINs &amp; Ceiling Rates'!G178,6)))</f>
        <v>XX</v>
      </c>
      <c r="D177" s="317">
        <f>'Labor Loading Matrix'!D177</f>
        <v>0</v>
      </c>
      <c r="E177" s="318">
        <f>SUM('Base Period:Option Period 4'!H176)</f>
        <v>0</v>
      </c>
      <c r="F177" s="318">
        <f>SUM('Base Period:Option Period 4'!K176)</f>
        <v>0</v>
      </c>
      <c r="G177" s="318">
        <f t="shared" si="8"/>
        <v>0</v>
      </c>
      <c r="H177" s="319">
        <f t="shared" si="9"/>
        <v>0</v>
      </c>
      <c r="I177" s="320" t="str">
        <f>'Base Period'!D176</f>
        <v/>
      </c>
      <c r="K177" s="373">
        <f>IF(I177="Subcontractor",0,AVERAGE('Base Period'!M176,'Option Period 1'!M176,'Option Period 2'!M176,'Option Period 3 '!M176,'Option Period 4'!M176))</f>
        <v>0</v>
      </c>
      <c r="L177" s="374">
        <f>IF(I177="Subcontractor",AVERAGE('Base Period'!N176,'Option Period 1'!N176,'Option Period 2'!N176,'Option Period 3 '!N176,'Option Period 4'!N176),0)</f>
        <v>0</v>
      </c>
      <c r="M177" s="373">
        <f>IF(I177="Subcontractor",0,AVERAGE('Base Period'!O176,'Option Period 1'!O176,'Option Period 2'!O176,'Option Period 3 '!O176,'Option Period 4'!O176))</f>
        <v>0</v>
      </c>
      <c r="N177" s="374">
        <f>IF(I177="Subcontractor",AVERAGE('Base Period'!P176,'Option Period 1'!P176,'Option Period 2'!P176,'Option Period 3 '!P176,'Option Period 4'!P176),0)</f>
        <v>0</v>
      </c>
    </row>
    <row r="178" spans="1:14" s="89" customFormat="1" ht="15.9" hidden="1" customHeight="1" x14ac:dyDescent="0.25">
      <c r="A178" s="315">
        <f>'CLINs &amp; Ceiling Rates'!B179</f>
        <v>0</v>
      </c>
      <c r="B178" s="315">
        <f>'CLINs &amp; Ceiling Rates'!C179</f>
        <v>0</v>
      </c>
      <c r="C178" s="316" t="str">
        <f>IF('CLINs &amp; Ceiling Rates'!$C$223=0,'CLINs &amp; Ceiling Rates'!G179,CONCATENATE("XX",RIGHT('CLINs &amp; Ceiling Rates'!G179,6)))</f>
        <v>XX</v>
      </c>
      <c r="D178" s="317">
        <f>'Labor Loading Matrix'!D178</f>
        <v>0</v>
      </c>
      <c r="E178" s="318">
        <f>SUM('Base Period:Option Period 4'!H177)</f>
        <v>0</v>
      </c>
      <c r="F178" s="318">
        <f>SUM('Base Period:Option Period 4'!K177)</f>
        <v>0</v>
      </c>
      <c r="G178" s="318">
        <f t="shared" si="8"/>
        <v>0</v>
      </c>
      <c r="H178" s="319">
        <f t="shared" si="9"/>
        <v>0</v>
      </c>
      <c r="I178" s="320" t="str">
        <f>'Base Period'!D177</f>
        <v/>
      </c>
      <c r="K178" s="373">
        <f>IF(I178="Subcontractor",0,AVERAGE('Base Period'!M177,'Option Period 1'!M177,'Option Period 2'!M177,'Option Period 3 '!M177,'Option Period 4'!M177))</f>
        <v>0</v>
      </c>
      <c r="L178" s="374">
        <f>IF(I178="Subcontractor",AVERAGE('Base Period'!N177,'Option Period 1'!N177,'Option Period 2'!N177,'Option Period 3 '!N177,'Option Period 4'!N177),0)</f>
        <v>0</v>
      </c>
      <c r="M178" s="373">
        <f>IF(I178="Subcontractor",0,AVERAGE('Base Period'!O177,'Option Period 1'!O177,'Option Period 2'!O177,'Option Period 3 '!O177,'Option Period 4'!O177))</f>
        <v>0</v>
      </c>
      <c r="N178" s="374">
        <f>IF(I178="Subcontractor",AVERAGE('Base Period'!P177,'Option Period 1'!P177,'Option Period 2'!P177,'Option Period 3 '!P177,'Option Period 4'!P177),0)</f>
        <v>0</v>
      </c>
    </row>
    <row r="179" spans="1:14" s="89" customFormat="1" ht="15.9" hidden="1" customHeight="1" x14ac:dyDescent="0.25">
      <c r="A179" s="315">
        <f>'CLINs &amp; Ceiling Rates'!B180</f>
        <v>0</v>
      </c>
      <c r="B179" s="315">
        <f>'CLINs &amp; Ceiling Rates'!C180</f>
        <v>0</v>
      </c>
      <c r="C179" s="316" t="str">
        <f>IF('CLINs &amp; Ceiling Rates'!$C$223=0,'CLINs &amp; Ceiling Rates'!G180,CONCATENATE("XX",RIGHT('CLINs &amp; Ceiling Rates'!G180,6)))</f>
        <v>XX</v>
      </c>
      <c r="D179" s="317">
        <f>'Labor Loading Matrix'!D179</f>
        <v>0</v>
      </c>
      <c r="E179" s="318">
        <f>SUM('Base Period:Option Period 4'!H178)</f>
        <v>0</v>
      </c>
      <c r="F179" s="318">
        <f>SUM('Base Period:Option Period 4'!K178)</f>
        <v>0</v>
      </c>
      <c r="G179" s="318">
        <f t="shared" si="8"/>
        <v>0</v>
      </c>
      <c r="H179" s="319">
        <f t="shared" si="9"/>
        <v>0</v>
      </c>
      <c r="I179" s="320" t="str">
        <f>'Base Period'!D178</f>
        <v/>
      </c>
      <c r="K179" s="373">
        <f>IF(I179="Subcontractor",0,AVERAGE('Base Period'!M178,'Option Period 1'!M178,'Option Period 2'!M178,'Option Period 3 '!M178,'Option Period 4'!M178))</f>
        <v>0</v>
      </c>
      <c r="L179" s="374">
        <f>IF(I179="Subcontractor",AVERAGE('Base Period'!N178,'Option Period 1'!N178,'Option Period 2'!N178,'Option Period 3 '!N178,'Option Period 4'!N178),0)</f>
        <v>0</v>
      </c>
      <c r="M179" s="373">
        <f>IF(I179="Subcontractor",0,AVERAGE('Base Period'!O178,'Option Period 1'!O178,'Option Period 2'!O178,'Option Period 3 '!O178,'Option Period 4'!O178))</f>
        <v>0</v>
      </c>
      <c r="N179" s="374">
        <f>IF(I179="Subcontractor",AVERAGE('Base Period'!P178,'Option Period 1'!P178,'Option Period 2'!P178,'Option Period 3 '!P178,'Option Period 4'!P178),0)</f>
        <v>0</v>
      </c>
    </row>
    <row r="180" spans="1:14" s="89" customFormat="1" ht="15.9" hidden="1" customHeight="1" x14ac:dyDescent="0.25">
      <c r="A180" s="315">
        <f>'CLINs &amp; Ceiling Rates'!B181</f>
        <v>0</v>
      </c>
      <c r="B180" s="315">
        <f>'CLINs &amp; Ceiling Rates'!C181</f>
        <v>0</v>
      </c>
      <c r="C180" s="316" t="str">
        <f>IF('CLINs &amp; Ceiling Rates'!$C$223=0,'CLINs &amp; Ceiling Rates'!G181,CONCATENATE("XX",RIGHT('CLINs &amp; Ceiling Rates'!G181,6)))</f>
        <v>XX</v>
      </c>
      <c r="D180" s="317">
        <f>'Labor Loading Matrix'!D180</f>
        <v>0</v>
      </c>
      <c r="E180" s="318">
        <f>SUM('Base Period:Option Period 4'!H179)</f>
        <v>0</v>
      </c>
      <c r="F180" s="318">
        <f>SUM('Base Period:Option Period 4'!K179)</f>
        <v>0</v>
      </c>
      <c r="G180" s="318">
        <f t="shared" si="8"/>
        <v>0</v>
      </c>
      <c r="H180" s="319">
        <f t="shared" si="9"/>
        <v>0</v>
      </c>
      <c r="I180" s="320" t="str">
        <f>'Base Period'!D179</f>
        <v/>
      </c>
      <c r="K180" s="373">
        <f>IF(I180="Subcontractor",0,AVERAGE('Base Period'!M179,'Option Period 1'!M179,'Option Period 2'!M179,'Option Period 3 '!M179,'Option Period 4'!M179))</f>
        <v>0</v>
      </c>
      <c r="L180" s="374">
        <f>IF(I180="Subcontractor",AVERAGE('Base Period'!N179,'Option Period 1'!N179,'Option Period 2'!N179,'Option Period 3 '!N179,'Option Period 4'!N179),0)</f>
        <v>0</v>
      </c>
      <c r="M180" s="373">
        <f>IF(I180="Subcontractor",0,AVERAGE('Base Period'!O179,'Option Period 1'!O179,'Option Period 2'!O179,'Option Period 3 '!O179,'Option Period 4'!O179))</f>
        <v>0</v>
      </c>
      <c r="N180" s="374">
        <f>IF(I180="Subcontractor",AVERAGE('Base Period'!P179,'Option Period 1'!P179,'Option Period 2'!P179,'Option Period 3 '!P179,'Option Period 4'!P179),0)</f>
        <v>0</v>
      </c>
    </row>
    <row r="181" spans="1:14" s="89" customFormat="1" ht="15.9" hidden="1" customHeight="1" x14ac:dyDescent="0.25">
      <c r="A181" s="315">
        <f>'CLINs &amp; Ceiling Rates'!B182</f>
        <v>0</v>
      </c>
      <c r="B181" s="315">
        <f>'CLINs &amp; Ceiling Rates'!C182</f>
        <v>0</v>
      </c>
      <c r="C181" s="316" t="str">
        <f>IF('CLINs &amp; Ceiling Rates'!$C$223=0,'CLINs &amp; Ceiling Rates'!G182,CONCATENATE("XX",RIGHT('CLINs &amp; Ceiling Rates'!G182,6)))</f>
        <v>XX</v>
      </c>
      <c r="D181" s="317">
        <f>'Labor Loading Matrix'!D181</f>
        <v>0</v>
      </c>
      <c r="E181" s="318">
        <f>SUM('Base Period:Option Period 4'!H180)</f>
        <v>0</v>
      </c>
      <c r="F181" s="318">
        <f>SUM('Base Period:Option Period 4'!K180)</f>
        <v>0</v>
      </c>
      <c r="G181" s="318">
        <f t="shared" si="8"/>
        <v>0</v>
      </c>
      <c r="H181" s="319">
        <f t="shared" si="9"/>
        <v>0</v>
      </c>
      <c r="I181" s="320" t="str">
        <f>'Base Period'!D180</f>
        <v/>
      </c>
      <c r="K181" s="373">
        <f>IF(I181="Subcontractor",0,AVERAGE('Base Period'!M180,'Option Period 1'!M180,'Option Period 2'!M180,'Option Period 3 '!M180,'Option Period 4'!M180))</f>
        <v>0</v>
      </c>
      <c r="L181" s="374">
        <f>IF(I181="Subcontractor",AVERAGE('Base Period'!N180,'Option Period 1'!N180,'Option Period 2'!N180,'Option Period 3 '!N180,'Option Period 4'!N180),0)</f>
        <v>0</v>
      </c>
      <c r="M181" s="373">
        <f>IF(I181="Subcontractor",0,AVERAGE('Base Period'!O180,'Option Period 1'!O180,'Option Period 2'!O180,'Option Period 3 '!O180,'Option Period 4'!O180))</f>
        <v>0</v>
      </c>
      <c r="N181" s="374">
        <f>IF(I181="Subcontractor",AVERAGE('Base Period'!P180,'Option Period 1'!P180,'Option Period 2'!P180,'Option Period 3 '!P180,'Option Period 4'!P180),0)</f>
        <v>0</v>
      </c>
    </row>
    <row r="182" spans="1:14" s="89" customFormat="1" ht="15.9" hidden="1" customHeight="1" x14ac:dyDescent="0.25">
      <c r="A182" s="315">
        <f>'CLINs &amp; Ceiling Rates'!B183</f>
        <v>0</v>
      </c>
      <c r="B182" s="315">
        <f>'CLINs &amp; Ceiling Rates'!C183</f>
        <v>0</v>
      </c>
      <c r="C182" s="316" t="str">
        <f>IF('CLINs &amp; Ceiling Rates'!$C$223=0,'CLINs &amp; Ceiling Rates'!G183,CONCATENATE("XX",RIGHT('CLINs &amp; Ceiling Rates'!G183,6)))</f>
        <v>XX</v>
      </c>
      <c r="D182" s="317">
        <f>'Labor Loading Matrix'!D182</f>
        <v>0</v>
      </c>
      <c r="E182" s="318">
        <f>SUM('Base Period:Option Period 4'!H181)</f>
        <v>0</v>
      </c>
      <c r="F182" s="318">
        <f>SUM('Base Period:Option Period 4'!K181)</f>
        <v>0</v>
      </c>
      <c r="G182" s="318">
        <f t="shared" si="8"/>
        <v>0</v>
      </c>
      <c r="H182" s="319">
        <f t="shared" si="9"/>
        <v>0</v>
      </c>
      <c r="I182" s="320" t="str">
        <f>'Base Period'!D181</f>
        <v/>
      </c>
      <c r="K182" s="373">
        <f>IF(I182="Subcontractor",0,AVERAGE('Base Period'!M181,'Option Period 1'!M181,'Option Period 2'!M181,'Option Period 3 '!M181,'Option Period 4'!M181))</f>
        <v>0</v>
      </c>
      <c r="L182" s="374">
        <f>IF(I182="Subcontractor",AVERAGE('Base Period'!N181,'Option Period 1'!N181,'Option Period 2'!N181,'Option Period 3 '!N181,'Option Period 4'!N181),0)</f>
        <v>0</v>
      </c>
      <c r="M182" s="373">
        <f>IF(I182="Subcontractor",0,AVERAGE('Base Period'!O181,'Option Period 1'!O181,'Option Period 2'!O181,'Option Period 3 '!O181,'Option Period 4'!O181))</f>
        <v>0</v>
      </c>
      <c r="N182" s="374">
        <f>IF(I182="Subcontractor",AVERAGE('Base Period'!P181,'Option Period 1'!P181,'Option Period 2'!P181,'Option Period 3 '!P181,'Option Period 4'!P181),0)</f>
        <v>0</v>
      </c>
    </row>
    <row r="183" spans="1:14" s="89" customFormat="1" ht="15.9" hidden="1" customHeight="1" x14ac:dyDescent="0.25">
      <c r="A183" s="315">
        <f>'CLINs &amp; Ceiling Rates'!B184</f>
        <v>0</v>
      </c>
      <c r="B183" s="315">
        <f>'CLINs &amp; Ceiling Rates'!C184</f>
        <v>0</v>
      </c>
      <c r="C183" s="316" t="str">
        <f>IF('CLINs &amp; Ceiling Rates'!$C$223=0,'CLINs &amp; Ceiling Rates'!G184,CONCATENATE("XX",RIGHT('CLINs &amp; Ceiling Rates'!G184,6)))</f>
        <v>XX</v>
      </c>
      <c r="D183" s="317">
        <f>'Labor Loading Matrix'!D183</f>
        <v>0</v>
      </c>
      <c r="E183" s="318">
        <f>SUM('Base Period:Option Period 4'!H182)</f>
        <v>0</v>
      </c>
      <c r="F183" s="318">
        <f>SUM('Base Period:Option Period 4'!K182)</f>
        <v>0</v>
      </c>
      <c r="G183" s="318">
        <f t="shared" si="8"/>
        <v>0</v>
      </c>
      <c r="H183" s="319">
        <f t="shared" si="9"/>
        <v>0</v>
      </c>
      <c r="I183" s="320" t="str">
        <f>'Base Period'!D182</f>
        <v/>
      </c>
      <c r="K183" s="373">
        <f>IF(I183="Subcontractor",0,AVERAGE('Base Period'!M182,'Option Period 1'!M182,'Option Period 2'!M182,'Option Period 3 '!M182,'Option Period 4'!M182))</f>
        <v>0</v>
      </c>
      <c r="L183" s="374">
        <f>IF(I183="Subcontractor",AVERAGE('Base Period'!N182,'Option Period 1'!N182,'Option Period 2'!N182,'Option Period 3 '!N182,'Option Period 4'!N182),0)</f>
        <v>0</v>
      </c>
      <c r="M183" s="373">
        <f>IF(I183="Subcontractor",0,AVERAGE('Base Period'!O182,'Option Period 1'!O182,'Option Period 2'!O182,'Option Period 3 '!O182,'Option Period 4'!O182))</f>
        <v>0</v>
      </c>
      <c r="N183" s="374">
        <f>IF(I183="Subcontractor",AVERAGE('Base Period'!P182,'Option Period 1'!P182,'Option Period 2'!P182,'Option Period 3 '!P182,'Option Period 4'!P182),0)</f>
        <v>0</v>
      </c>
    </row>
    <row r="184" spans="1:14" s="89" customFormat="1" ht="15.9" hidden="1" customHeight="1" x14ac:dyDescent="0.25">
      <c r="A184" s="315">
        <f>'CLINs &amp; Ceiling Rates'!B185</f>
        <v>0</v>
      </c>
      <c r="B184" s="315">
        <f>'CLINs &amp; Ceiling Rates'!C185</f>
        <v>0</v>
      </c>
      <c r="C184" s="316" t="str">
        <f>IF('CLINs &amp; Ceiling Rates'!$C$223=0,'CLINs &amp; Ceiling Rates'!G185,CONCATENATE("XX",RIGHT('CLINs &amp; Ceiling Rates'!G185,6)))</f>
        <v>XX</v>
      </c>
      <c r="D184" s="317">
        <f>'Labor Loading Matrix'!D184</f>
        <v>0</v>
      </c>
      <c r="E184" s="318">
        <f>SUM('Base Period:Option Period 4'!H183)</f>
        <v>0</v>
      </c>
      <c r="F184" s="318">
        <f>SUM('Base Period:Option Period 4'!K183)</f>
        <v>0</v>
      </c>
      <c r="G184" s="318">
        <f t="shared" si="8"/>
        <v>0</v>
      </c>
      <c r="H184" s="319">
        <f t="shared" si="9"/>
        <v>0</v>
      </c>
      <c r="I184" s="320" t="str">
        <f>'Base Period'!D183</f>
        <v/>
      </c>
      <c r="K184" s="373">
        <f>IF(I184="Subcontractor",0,AVERAGE('Base Period'!M183,'Option Period 1'!M183,'Option Period 2'!M183,'Option Period 3 '!M183,'Option Period 4'!M183))</f>
        <v>0</v>
      </c>
      <c r="L184" s="374">
        <f>IF(I184="Subcontractor",AVERAGE('Base Period'!N183,'Option Period 1'!N183,'Option Period 2'!N183,'Option Period 3 '!N183,'Option Period 4'!N183),0)</f>
        <v>0</v>
      </c>
      <c r="M184" s="373">
        <f>IF(I184="Subcontractor",0,AVERAGE('Base Period'!O183,'Option Period 1'!O183,'Option Period 2'!O183,'Option Period 3 '!O183,'Option Period 4'!O183))</f>
        <v>0</v>
      </c>
      <c r="N184" s="374">
        <f>IF(I184="Subcontractor",AVERAGE('Base Period'!P183,'Option Period 1'!P183,'Option Period 2'!P183,'Option Period 3 '!P183,'Option Period 4'!P183),0)</f>
        <v>0</v>
      </c>
    </row>
    <row r="185" spans="1:14" s="89" customFormat="1" ht="15.9" hidden="1" customHeight="1" x14ac:dyDescent="0.25">
      <c r="A185" s="315">
        <f>'CLINs &amp; Ceiling Rates'!B186</f>
        <v>0</v>
      </c>
      <c r="B185" s="315">
        <f>'CLINs &amp; Ceiling Rates'!C186</f>
        <v>0</v>
      </c>
      <c r="C185" s="316" t="str">
        <f>IF('CLINs &amp; Ceiling Rates'!$C$223=0,'CLINs &amp; Ceiling Rates'!G186,CONCATENATE("XX",RIGHT('CLINs &amp; Ceiling Rates'!G186,6)))</f>
        <v>XX</v>
      </c>
      <c r="D185" s="317">
        <f>'Labor Loading Matrix'!D185</f>
        <v>0</v>
      </c>
      <c r="E185" s="318">
        <f>SUM('Base Period:Option Period 4'!H184)</f>
        <v>0</v>
      </c>
      <c r="F185" s="318">
        <f>SUM('Base Period:Option Period 4'!K184)</f>
        <v>0</v>
      </c>
      <c r="G185" s="318">
        <f t="shared" si="8"/>
        <v>0</v>
      </c>
      <c r="H185" s="319">
        <f t="shared" si="9"/>
        <v>0</v>
      </c>
      <c r="I185" s="320" t="str">
        <f>'Base Period'!D184</f>
        <v/>
      </c>
      <c r="K185" s="373">
        <f>IF(I185="Subcontractor",0,AVERAGE('Base Period'!M184,'Option Period 1'!M184,'Option Period 2'!M184,'Option Period 3 '!M184,'Option Period 4'!M184))</f>
        <v>0</v>
      </c>
      <c r="L185" s="374">
        <f>IF(I185="Subcontractor",AVERAGE('Base Period'!N184,'Option Period 1'!N184,'Option Period 2'!N184,'Option Period 3 '!N184,'Option Period 4'!N184),0)</f>
        <v>0</v>
      </c>
      <c r="M185" s="373">
        <f>IF(I185="Subcontractor",0,AVERAGE('Base Period'!O184,'Option Period 1'!O184,'Option Period 2'!O184,'Option Period 3 '!O184,'Option Period 4'!O184))</f>
        <v>0</v>
      </c>
      <c r="N185" s="374">
        <f>IF(I185="Subcontractor",AVERAGE('Base Period'!P184,'Option Period 1'!P184,'Option Period 2'!P184,'Option Period 3 '!P184,'Option Period 4'!P184),0)</f>
        <v>0</v>
      </c>
    </row>
    <row r="186" spans="1:14" s="89" customFormat="1" ht="15.9" hidden="1" customHeight="1" x14ac:dyDescent="0.25">
      <c r="A186" s="315">
        <f>'CLINs &amp; Ceiling Rates'!B187</f>
        <v>0</v>
      </c>
      <c r="B186" s="315">
        <f>'CLINs &amp; Ceiling Rates'!C187</f>
        <v>0</v>
      </c>
      <c r="C186" s="316" t="str">
        <f>IF('CLINs &amp; Ceiling Rates'!$C$223=0,'CLINs &amp; Ceiling Rates'!G187,CONCATENATE("XX",RIGHT('CLINs &amp; Ceiling Rates'!G187,6)))</f>
        <v>XX</v>
      </c>
      <c r="D186" s="317">
        <f>'Labor Loading Matrix'!D186</f>
        <v>0</v>
      </c>
      <c r="E186" s="318">
        <f>SUM('Base Period:Option Period 4'!H185)</f>
        <v>0</v>
      </c>
      <c r="F186" s="318">
        <f>SUM('Base Period:Option Period 4'!K185)</f>
        <v>0</v>
      </c>
      <c r="G186" s="318">
        <f t="shared" si="8"/>
        <v>0</v>
      </c>
      <c r="H186" s="319">
        <f t="shared" si="9"/>
        <v>0</v>
      </c>
      <c r="I186" s="320" t="str">
        <f>'Base Period'!D185</f>
        <v/>
      </c>
      <c r="K186" s="373">
        <f>IF(I186="Subcontractor",0,AVERAGE('Base Period'!M185,'Option Period 1'!M185,'Option Period 2'!M185,'Option Period 3 '!M185,'Option Period 4'!M185))</f>
        <v>0</v>
      </c>
      <c r="L186" s="374">
        <f>IF(I186="Subcontractor",AVERAGE('Base Period'!N185,'Option Period 1'!N185,'Option Period 2'!N185,'Option Period 3 '!N185,'Option Period 4'!N185),0)</f>
        <v>0</v>
      </c>
      <c r="M186" s="373">
        <f>IF(I186="Subcontractor",0,AVERAGE('Base Period'!O185,'Option Period 1'!O185,'Option Period 2'!O185,'Option Period 3 '!O185,'Option Period 4'!O185))</f>
        <v>0</v>
      </c>
      <c r="N186" s="374">
        <f>IF(I186="Subcontractor",AVERAGE('Base Period'!P185,'Option Period 1'!P185,'Option Period 2'!P185,'Option Period 3 '!P185,'Option Period 4'!P185),0)</f>
        <v>0</v>
      </c>
    </row>
    <row r="187" spans="1:14" s="89" customFormat="1" ht="15.9" hidden="1" customHeight="1" x14ac:dyDescent="0.25">
      <c r="A187" s="315">
        <f>'CLINs &amp; Ceiling Rates'!B188</f>
        <v>0</v>
      </c>
      <c r="B187" s="315">
        <f>'CLINs &amp; Ceiling Rates'!C188</f>
        <v>0</v>
      </c>
      <c r="C187" s="316" t="str">
        <f>IF('CLINs &amp; Ceiling Rates'!$C$223=0,'CLINs &amp; Ceiling Rates'!G188,CONCATENATE("XX",RIGHT('CLINs &amp; Ceiling Rates'!G188,6)))</f>
        <v>XX</v>
      </c>
      <c r="D187" s="317">
        <f>'Labor Loading Matrix'!D187</f>
        <v>0</v>
      </c>
      <c r="E187" s="318">
        <f>SUM('Base Period:Option Period 4'!H186)</f>
        <v>0</v>
      </c>
      <c r="F187" s="318">
        <f>SUM('Base Period:Option Period 4'!K186)</f>
        <v>0</v>
      </c>
      <c r="G187" s="318">
        <f t="shared" si="8"/>
        <v>0</v>
      </c>
      <c r="H187" s="319">
        <f t="shared" si="9"/>
        <v>0</v>
      </c>
      <c r="I187" s="320" t="str">
        <f>'Base Period'!D186</f>
        <v/>
      </c>
      <c r="K187" s="373">
        <f>IF(I187="Subcontractor",0,AVERAGE('Base Period'!M186,'Option Period 1'!M186,'Option Period 2'!M186,'Option Period 3 '!M186,'Option Period 4'!M186))</f>
        <v>0</v>
      </c>
      <c r="L187" s="374">
        <f>IF(I187="Subcontractor",AVERAGE('Base Period'!N186,'Option Period 1'!N186,'Option Period 2'!N186,'Option Period 3 '!N186,'Option Period 4'!N186),0)</f>
        <v>0</v>
      </c>
      <c r="M187" s="373">
        <f>IF(I187="Subcontractor",0,AVERAGE('Base Period'!O186,'Option Period 1'!O186,'Option Period 2'!O186,'Option Period 3 '!O186,'Option Period 4'!O186))</f>
        <v>0</v>
      </c>
      <c r="N187" s="374">
        <f>IF(I187="Subcontractor",AVERAGE('Base Period'!P186,'Option Period 1'!P186,'Option Period 2'!P186,'Option Period 3 '!P186,'Option Period 4'!P186),0)</f>
        <v>0</v>
      </c>
    </row>
    <row r="188" spans="1:14" s="89" customFormat="1" ht="15.9" hidden="1" customHeight="1" x14ac:dyDescent="0.25">
      <c r="A188" s="315">
        <f>'CLINs &amp; Ceiling Rates'!B189</f>
        <v>0</v>
      </c>
      <c r="B188" s="315">
        <f>'CLINs &amp; Ceiling Rates'!C189</f>
        <v>0</v>
      </c>
      <c r="C188" s="316" t="str">
        <f>IF('CLINs &amp; Ceiling Rates'!$C$223=0,'CLINs &amp; Ceiling Rates'!G189,CONCATENATE("XX",RIGHT('CLINs &amp; Ceiling Rates'!G189,6)))</f>
        <v>XX</v>
      </c>
      <c r="D188" s="317">
        <f>'Labor Loading Matrix'!D188</f>
        <v>0</v>
      </c>
      <c r="E188" s="318">
        <f>SUM('Base Period:Option Period 4'!H187)</f>
        <v>0</v>
      </c>
      <c r="F188" s="318">
        <f>SUM('Base Period:Option Period 4'!K187)</f>
        <v>0</v>
      </c>
      <c r="G188" s="318">
        <f t="shared" si="8"/>
        <v>0</v>
      </c>
      <c r="H188" s="319">
        <f t="shared" si="9"/>
        <v>0</v>
      </c>
      <c r="I188" s="320" t="str">
        <f>'Base Period'!D187</f>
        <v/>
      </c>
      <c r="K188" s="373">
        <f>IF(I188="Subcontractor",0,AVERAGE('Base Period'!M187,'Option Period 1'!M187,'Option Period 2'!M187,'Option Period 3 '!M187,'Option Period 4'!M187))</f>
        <v>0</v>
      </c>
      <c r="L188" s="374">
        <f>IF(I188="Subcontractor",AVERAGE('Base Period'!N187,'Option Period 1'!N187,'Option Period 2'!N187,'Option Period 3 '!N187,'Option Period 4'!N187),0)</f>
        <v>0</v>
      </c>
      <c r="M188" s="373">
        <f>IF(I188="Subcontractor",0,AVERAGE('Base Period'!O187,'Option Period 1'!O187,'Option Period 2'!O187,'Option Period 3 '!O187,'Option Period 4'!O187))</f>
        <v>0</v>
      </c>
      <c r="N188" s="374">
        <f>IF(I188="Subcontractor",AVERAGE('Base Period'!P187,'Option Period 1'!P187,'Option Period 2'!P187,'Option Period 3 '!P187,'Option Period 4'!P187),0)</f>
        <v>0</v>
      </c>
    </row>
    <row r="189" spans="1:14" s="89" customFormat="1" ht="15.9" hidden="1" customHeight="1" x14ac:dyDescent="0.25">
      <c r="A189" s="315">
        <f>'CLINs &amp; Ceiling Rates'!B190</f>
        <v>0</v>
      </c>
      <c r="B189" s="315">
        <f>'CLINs &amp; Ceiling Rates'!C190</f>
        <v>0</v>
      </c>
      <c r="C189" s="316" t="str">
        <f>IF('CLINs &amp; Ceiling Rates'!$C$223=0,'CLINs &amp; Ceiling Rates'!G190,CONCATENATE("XX",RIGHT('CLINs &amp; Ceiling Rates'!G190,6)))</f>
        <v>XX</v>
      </c>
      <c r="D189" s="317">
        <f>'Labor Loading Matrix'!D189</f>
        <v>0</v>
      </c>
      <c r="E189" s="318">
        <f>SUM('Base Period:Option Period 4'!H188)</f>
        <v>0</v>
      </c>
      <c r="F189" s="318">
        <f>SUM('Base Period:Option Period 4'!K188)</f>
        <v>0</v>
      </c>
      <c r="G189" s="318">
        <f t="shared" si="8"/>
        <v>0</v>
      </c>
      <c r="H189" s="319">
        <f t="shared" si="9"/>
        <v>0</v>
      </c>
      <c r="I189" s="320" t="str">
        <f>'Base Period'!D188</f>
        <v/>
      </c>
      <c r="K189" s="373">
        <f>IF(I189="Subcontractor",0,AVERAGE('Base Period'!M188,'Option Period 1'!M188,'Option Period 2'!M188,'Option Period 3 '!M188,'Option Period 4'!M188))</f>
        <v>0</v>
      </c>
      <c r="L189" s="374">
        <f>IF(I189="Subcontractor",AVERAGE('Base Period'!N188,'Option Period 1'!N188,'Option Period 2'!N188,'Option Period 3 '!N188,'Option Period 4'!N188),0)</f>
        <v>0</v>
      </c>
      <c r="M189" s="373">
        <f>IF(I189="Subcontractor",0,AVERAGE('Base Period'!O188,'Option Period 1'!O188,'Option Period 2'!O188,'Option Period 3 '!O188,'Option Period 4'!O188))</f>
        <v>0</v>
      </c>
      <c r="N189" s="374">
        <f>IF(I189="Subcontractor",AVERAGE('Base Period'!P188,'Option Period 1'!P188,'Option Period 2'!P188,'Option Period 3 '!P188,'Option Period 4'!P188),0)</f>
        <v>0</v>
      </c>
    </row>
    <row r="190" spans="1:14" s="89" customFormat="1" ht="15.9" hidden="1" customHeight="1" x14ac:dyDescent="0.25">
      <c r="A190" s="315">
        <f>'CLINs &amp; Ceiling Rates'!B191</f>
        <v>0</v>
      </c>
      <c r="B190" s="315">
        <f>'CLINs &amp; Ceiling Rates'!C191</f>
        <v>0</v>
      </c>
      <c r="C190" s="316" t="str">
        <f>IF('CLINs &amp; Ceiling Rates'!$C$223=0,'CLINs &amp; Ceiling Rates'!G191,CONCATENATE("XX",RIGHT('CLINs &amp; Ceiling Rates'!G191,6)))</f>
        <v>XX</v>
      </c>
      <c r="D190" s="317">
        <f>'Labor Loading Matrix'!D190</f>
        <v>0</v>
      </c>
      <c r="E190" s="318">
        <f>SUM('Base Period:Option Period 4'!H189)</f>
        <v>0</v>
      </c>
      <c r="F190" s="318">
        <f>SUM('Base Period:Option Period 4'!K189)</f>
        <v>0</v>
      </c>
      <c r="G190" s="318">
        <f t="shared" si="8"/>
        <v>0</v>
      </c>
      <c r="H190" s="319">
        <f t="shared" si="9"/>
        <v>0</v>
      </c>
      <c r="I190" s="320" t="str">
        <f>'Base Period'!D189</f>
        <v/>
      </c>
      <c r="K190" s="373">
        <f>IF(I190="Subcontractor",0,AVERAGE('Base Period'!M189,'Option Period 1'!M189,'Option Period 2'!M189,'Option Period 3 '!M189,'Option Period 4'!M189))</f>
        <v>0</v>
      </c>
      <c r="L190" s="374">
        <f>IF(I190="Subcontractor",AVERAGE('Base Period'!N189,'Option Period 1'!N189,'Option Period 2'!N189,'Option Period 3 '!N189,'Option Period 4'!N189),0)</f>
        <v>0</v>
      </c>
      <c r="M190" s="373">
        <f>IF(I190="Subcontractor",0,AVERAGE('Base Period'!O189,'Option Period 1'!O189,'Option Period 2'!O189,'Option Period 3 '!O189,'Option Period 4'!O189))</f>
        <v>0</v>
      </c>
      <c r="N190" s="374">
        <f>IF(I190="Subcontractor",AVERAGE('Base Period'!P189,'Option Period 1'!P189,'Option Period 2'!P189,'Option Period 3 '!P189,'Option Period 4'!P189),0)</f>
        <v>0</v>
      </c>
    </row>
    <row r="191" spans="1:14" s="89" customFormat="1" ht="15.9" hidden="1" customHeight="1" x14ac:dyDescent="0.25">
      <c r="A191" s="315">
        <f>'CLINs &amp; Ceiling Rates'!B192</f>
        <v>0</v>
      </c>
      <c r="B191" s="315">
        <f>'CLINs &amp; Ceiling Rates'!C192</f>
        <v>0</v>
      </c>
      <c r="C191" s="316" t="str">
        <f>IF('CLINs &amp; Ceiling Rates'!$C$223=0,'CLINs &amp; Ceiling Rates'!G192,CONCATENATE("XX",RIGHT('CLINs &amp; Ceiling Rates'!G192,6)))</f>
        <v>XX</v>
      </c>
      <c r="D191" s="317">
        <f>'Labor Loading Matrix'!D191</f>
        <v>0</v>
      </c>
      <c r="E191" s="318">
        <f>SUM('Base Period:Option Period 4'!H190)</f>
        <v>0</v>
      </c>
      <c r="F191" s="318">
        <f>SUM('Base Period:Option Period 4'!K190)</f>
        <v>0</v>
      </c>
      <c r="G191" s="318">
        <f t="shared" si="8"/>
        <v>0</v>
      </c>
      <c r="H191" s="319">
        <f t="shared" si="9"/>
        <v>0</v>
      </c>
      <c r="I191" s="320" t="str">
        <f>'Base Period'!D190</f>
        <v/>
      </c>
      <c r="K191" s="373">
        <f>IF(I191="Subcontractor",0,AVERAGE('Base Period'!M190,'Option Period 1'!M190,'Option Period 2'!M190,'Option Period 3 '!M190,'Option Period 4'!M190))</f>
        <v>0</v>
      </c>
      <c r="L191" s="374">
        <f>IF(I191="Subcontractor",AVERAGE('Base Period'!N190,'Option Period 1'!N190,'Option Period 2'!N190,'Option Period 3 '!N190,'Option Period 4'!N190),0)</f>
        <v>0</v>
      </c>
      <c r="M191" s="373">
        <f>IF(I191="Subcontractor",0,AVERAGE('Base Period'!O190,'Option Period 1'!O190,'Option Period 2'!O190,'Option Period 3 '!O190,'Option Period 4'!O190))</f>
        <v>0</v>
      </c>
      <c r="N191" s="374">
        <f>IF(I191="Subcontractor",AVERAGE('Base Period'!P190,'Option Period 1'!P190,'Option Period 2'!P190,'Option Period 3 '!P190,'Option Period 4'!P190),0)</f>
        <v>0</v>
      </c>
    </row>
    <row r="192" spans="1:14" s="89" customFormat="1" ht="15.9" hidden="1" customHeight="1" x14ac:dyDescent="0.25">
      <c r="A192" s="315">
        <f>'CLINs &amp; Ceiling Rates'!B193</f>
        <v>0</v>
      </c>
      <c r="B192" s="315">
        <f>'CLINs &amp; Ceiling Rates'!C193</f>
        <v>0</v>
      </c>
      <c r="C192" s="316" t="str">
        <f>IF('CLINs &amp; Ceiling Rates'!$C$223=0,'CLINs &amp; Ceiling Rates'!G193,CONCATENATE("XX",RIGHT('CLINs &amp; Ceiling Rates'!G193,6)))</f>
        <v>XX</v>
      </c>
      <c r="D192" s="317">
        <f>'Labor Loading Matrix'!D192</f>
        <v>0</v>
      </c>
      <c r="E192" s="318">
        <f>SUM('Base Period:Option Period 4'!H191)</f>
        <v>0</v>
      </c>
      <c r="F192" s="318">
        <f>SUM('Base Period:Option Period 4'!K191)</f>
        <v>0</v>
      </c>
      <c r="G192" s="318">
        <f t="shared" si="8"/>
        <v>0</v>
      </c>
      <c r="H192" s="319">
        <f t="shared" si="9"/>
        <v>0</v>
      </c>
      <c r="I192" s="320" t="str">
        <f>'Base Period'!D191</f>
        <v/>
      </c>
      <c r="K192" s="373">
        <f>IF(I192="Subcontractor",0,AVERAGE('Base Period'!M191,'Option Period 1'!M191,'Option Period 2'!M191,'Option Period 3 '!M191,'Option Period 4'!M191))</f>
        <v>0</v>
      </c>
      <c r="L192" s="374">
        <f>IF(I192="Subcontractor",AVERAGE('Base Period'!N191,'Option Period 1'!N191,'Option Period 2'!N191,'Option Period 3 '!N191,'Option Period 4'!N191),0)</f>
        <v>0</v>
      </c>
      <c r="M192" s="373">
        <f>IF(I192="Subcontractor",0,AVERAGE('Base Period'!O191,'Option Period 1'!O191,'Option Period 2'!O191,'Option Period 3 '!O191,'Option Period 4'!O191))</f>
        <v>0</v>
      </c>
      <c r="N192" s="374">
        <f>IF(I192="Subcontractor",AVERAGE('Base Period'!P191,'Option Period 1'!P191,'Option Period 2'!P191,'Option Period 3 '!P191,'Option Period 4'!P191),0)</f>
        <v>0</v>
      </c>
    </row>
    <row r="193" spans="1:14" s="89" customFormat="1" ht="15.9" hidden="1" customHeight="1" x14ac:dyDescent="0.25">
      <c r="A193" s="315">
        <f>'CLINs &amp; Ceiling Rates'!B194</f>
        <v>0</v>
      </c>
      <c r="B193" s="315">
        <f>'CLINs &amp; Ceiling Rates'!C194</f>
        <v>0</v>
      </c>
      <c r="C193" s="316" t="str">
        <f>IF('CLINs &amp; Ceiling Rates'!$C$223=0,'CLINs &amp; Ceiling Rates'!G194,CONCATENATE("XX",RIGHT('CLINs &amp; Ceiling Rates'!G194,6)))</f>
        <v>XX</v>
      </c>
      <c r="D193" s="317">
        <f>'Labor Loading Matrix'!D193</f>
        <v>0</v>
      </c>
      <c r="E193" s="318">
        <f>SUM('Base Period:Option Period 4'!H192)</f>
        <v>0</v>
      </c>
      <c r="F193" s="318">
        <f>SUM('Base Period:Option Period 4'!K192)</f>
        <v>0</v>
      </c>
      <c r="G193" s="318">
        <f t="shared" si="8"/>
        <v>0</v>
      </c>
      <c r="H193" s="319">
        <f t="shared" si="9"/>
        <v>0</v>
      </c>
      <c r="I193" s="320" t="str">
        <f>'Base Period'!D192</f>
        <v/>
      </c>
      <c r="K193" s="373">
        <f>IF(I193="Subcontractor",0,AVERAGE('Base Period'!M192,'Option Period 1'!M192,'Option Period 2'!M192,'Option Period 3 '!M192,'Option Period 4'!M192))</f>
        <v>0</v>
      </c>
      <c r="L193" s="374">
        <f>IF(I193="Subcontractor",AVERAGE('Base Period'!N192,'Option Period 1'!N192,'Option Period 2'!N192,'Option Period 3 '!N192,'Option Period 4'!N192),0)</f>
        <v>0</v>
      </c>
      <c r="M193" s="373">
        <f>IF(I193="Subcontractor",0,AVERAGE('Base Period'!O192,'Option Period 1'!O192,'Option Period 2'!O192,'Option Period 3 '!O192,'Option Period 4'!O192))</f>
        <v>0</v>
      </c>
      <c r="N193" s="374">
        <f>IF(I193="Subcontractor",AVERAGE('Base Period'!P192,'Option Period 1'!P192,'Option Period 2'!P192,'Option Period 3 '!P192,'Option Period 4'!P192),0)</f>
        <v>0</v>
      </c>
    </row>
    <row r="194" spans="1:14" s="89" customFormat="1" ht="15.9" hidden="1" customHeight="1" x14ac:dyDescent="0.25">
      <c r="A194" s="315">
        <f>'CLINs &amp; Ceiling Rates'!B195</f>
        <v>0</v>
      </c>
      <c r="B194" s="315">
        <f>'CLINs &amp; Ceiling Rates'!C195</f>
        <v>0</v>
      </c>
      <c r="C194" s="316" t="str">
        <f>IF('CLINs &amp; Ceiling Rates'!$C$223=0,'CLINs &amp; Ceiling Rates'!G195,CONCATENATE("XX",RIGHT('CLINs &amp; Ceiling Rates'!G195,6)))</f>
        <v>XX</v>
      </c>
      <c r="D194" s="317">
        <f>'Labor Loading Matrix'!D194</f>
        <v>0</v>
      </c>
      <c r="E194" s="318">
        <f>SUM('Base Period:Option Period 4'!H193)</f>
        <v>0</v>
      </c>
      <c r="F194" s="318">
        <f>SUM('Base Period:Option Period 4'!K193)</f>
        <v>0</v>
      </c>
      <c r="G194" s="318">
        <f t="shared" si="8"/>
        <v>0</v>
      </c>
      <c r="H194" s="319">
        <f t="shared" si="9"/>
        <v>0</v>
      </c>
      <c r="I194" s="320" t="str">
        <f>'Base Period'!D193</f>
        <v/>
      </c>
      <c r="K194" s="373">
        <f>IF(I194="Subcontractor",0,AVERAGE('Base Period'!M193,'Option Period 1'!M193,'Option Period 2'!M193,'Option Period 3 '!M193,'Option Period 4'!M193))</f>
        <v>0</v>
      </c>
      <c r="L194" s="374">
        <f>IF(I194="Subcontractor",AVERAGE('Base Period'!N193,'Option Period 1'!N193,'Option Period 2'!N193,'Option Period 3 '!N193,'Option Period 4'!N193),0)</f>
        <v>0</v>
      </c>
      <c r="M194" s="373">
        <f>IF(I194="Subcontractor",0,AVERAGE('Base Period'!O193,'Option Period 1'!O193,'Option Period 2'!O193,'Option Period 3 '!O193,'Option Period 4'!O193))</f>
        <v>0</v>
      </c>
      <c r="N194" s="374">
        <f>IF(I194="Subcontractor",AVERAGE('Base Period'!P193,'Option Period 1'!P193,'Option Period 2'!P193,'Option Period 3 '!P193,'Option Period 4'!P193),0)</f>
        <v>0</v>
      </c>
    </row>
    <row r="195" spans="1:14" s="89" customFormat="1" ht="15.9" hidden="1" customHeight="1" x14ac:dyDescent="0.25">
      <c r="A195" s="315">
        <f>'CLINs &amp; Ceiling Rates'!B196</f>
        <v>0</v>
      </c>
      <c r="B195" s="315">
        <f>'CLINs &amp; Ceiling Rates'!C196</f>
        <v>0</v>
      </c>
      <c r="C195" s="316" t="str">
        <f>IF('CLINs &amp; Ceiling Rates'!$C$223=0,'CLINs &amp; Ceiling Rates'!G196,CONCATENATE("XX",RIGHT('CLINs &amp; Ceiling Rates'!G196,6)))</f>
        <v>XX</v>
      </c>
      <c r="D195" s="317">
        <f>'Labor Loading Matrix'!D195</f>
        <v>0</v>
      </c>
      <c r="E195" s="318">
        <f>SUM('Base Period:Option Period 4'!H194)</f>
        <v>0</v>
      </c>
      <c r="F195" s="318">
        <f>SUM('Base Period:Option Period 4'!K194)</f>
        <v>0</v>
      </c>
      <c r="G195" s="318">
        <f t="shared" si="8"/>
        <v>0</v>
      </c>
      <c r="H195" s="319">
        <f t="shared" si="9"/>
        <v>0</v>
      </c>
      <c r="I195" s="320" t="str">
        <f>'Base Period'!D194</f>
        <v/>
      </c>
      <c r="K195" s="373">
        <f>IF(I195="Subcontractor",0,AVERAGE('Base Period'!M194,'Option Period 1'!M194,'Option Period 2'!M194,'Option Period 3 '!M194,'Option Period 4'!M194))</f>
        <v>0</v>
      </c>
      <c r="L195" s="374">
        <f>IF(I195="Subcontractor",AVERAGE('Base Period'!N194,'Option Period 1'!N194,'Option Period 2'!N194,'Option Period 3 '!N194,'Option Period 4'!N194),0)</f>
        <v>0</v>
      </c>
      <c r="M195" s="373">
        <f>IF(I195="Subcontractor",0,AVERAGE('Base Period'!O194,'Option Period 1'!O194,'Option Period 2'!O194,'Option Period 3 '!O194,'Option Period 4'!O194))</f>
        <v>0</v>
      </c>
      <c r="N195" s="374">
        <f>IF(I195="Subcontractor",AVERAGE('Base Period'!P194,'Option Period 1'!P194,'Option Period 2'!P194,'Option Period 3 '!P194,'Option Period 4'!P194),0)</f>
        <v>0</v>
      </c>
    </row>
    <row r="196" spans="1:14" s="89" customFormat="1" ht="15.9" hidden="1" customHeight="1" x14ac:dyDescent="0.25">
      <c r="A196" s="315">
        <f>'CLINs &amp; Ceiling Rates'!B197</f>
        <v>0</v>
      </c>
      <c r="B196" s="315">
        <f>'CLINs &amp; Ceiling Rates'!C197</f>
        <v>0</v>
      </c>
      <c r="C196" s="316" t="str">
        <f>IF('CLINs &amp; Ceiling Rates'!$C$223=0,'CLINs &amp; Ceiling Rates'!G197,CONCATENATE("XX",RIGHT('CLINs &amp; Ceiling Rates'!G197,6)))</f>
        <v>XX</v>
      </c>
      <c r="D196" s="317">
        <f>'Labor Loading Matrix'!D196</f>
        <v>0</v>
      </c>
      <c r="E196" s="318">
        <f>SUM('Base Period:Option Period 4'!H195)</f>
        <v>0</v>
      </c>
      <c r="F196" s="318">
        <f>SUM('Base Period:Option Period 4'!K195)</f>
        <v>0</v>
      </c>
      <c r="G196" s="318">
        <f t="shared" si="8"/>
        <v>0</v>
      </c>
      <c r="H196" s="319">
        <f t="shared" si="9"/>
        <v>0</v>
      </c>
      <c r="I196" s="320" t="str">
        <f>'Base Period'!D195</f>
        <v/>
      </c>
      <c r="K196" s="373">
        <f>IF(I196="Subcontractor",0,AVERAGE('Base Period'!M195,'Option Period 1'!M195,'Option Period 2'!M195,'Option Period 3 '!M195,'Option Period 4'!M195))</f>
        <v>0</v>
      </c>
      <c r="L196" s="374">
        <f>IF(I196="Subcontractor",AVERAGE('Base Period'!N195,'Option Period 1'!N195,'Option Period 2'!N195,'Option Period 3 '!N195,'Option Period 4'!N195),0)</f>
        <v>0</v>
      </c>
      <c r="M196" s="373">
        <f>IF(I196="Subcontractor",0,AVERAGE('Base Period'!O195,'Option Period 1'!O195,'Option Period 2'!O195,'Option Period 3 '!O195,'Option Period 4'!O195))</f>
        <v>0</v>
      </c>
      <c r="N196" s="374">
        <f>IF(I196="Subcontractor",AVERAGE('Base Period'!P195,'Option Period 1'!P195,'Option Period 2'!P195,'Option Period 3 '!P195,'Option Period 4'!P195),0)</f>
        <v>0</v>
      </c>
    </row>
    <row r="197" spans="1:14" s="89" customFormat="1" ht="15.9" hidden="1" customHeight="1" x14ac:dyDescent="0.25">
      <c r="A197" s="315">
        <f>'CLINs &amp; Ceiling Rates'!B198</f>
        <v>0</v>
      </c>
      <c r="B197" s="315">
        <f>'CLINs &amp; Ceiling Rates'!C198</f>
        <v>0</v>
      </c>
      <c r="C197" s="316" t="str">
        <f>IF('CLINs &amp; Ceiling Rates'!$C$223=0,'CLINs &amp; Ceiling Rates'!G198,CONCATENATE("XX",RIGHT('CLINs &amp; Ceiling Rates'!G198,6)))</f>
        <v>XX</v>
      </c>
      <c r="D197" s="317">
        <f>'Labor Loading Matrix'!D197</f>
        <v>0</v>
      </c>
      <c r="E197" s="318">
        <f>SUM('Base Period:Option Period 4'!H196)</f>
        <v>0</v>
      </c>
      <c r="F197" s="318">
        <f>SUM('Base Period:Option Period 4'!K196)</f>
        <v>0</v>
      </c>
      <c r="G197" s="318">
        <f t="shared" si="8"/>
        <v>0</v>
      </c>
      <c r="H197" s="319">
        <f t="shared" si="9"/>
        <v>0</v>
      </c>
      <c r="I197" s="320" t="str">
        <f>'Base Period'!D196</f>
        <v/>
      </c>
      <c r="K197" s="373">
        <f>IF(I197="Subcontractor",0,AVERAGE('Base Period'!M196,'Option Period 1'!M196,'Option Period 2'!M196,'Option Period 3 '!M196,'Option Period 4'!M196))</f>
        <v>0</v>
      </c>
      <c r="L197" s="374">
        <f>IF(I197="Subcontractor",AVERAGE('Base Period'!N196,'Option Period 1'!N196,'Option Period 2'!N196,'Option Period 3 '!N196,'Option Period 4'!N196),0)</f>
        <v>0</v>
      </c>
      <c r="M197" s="373">
        <f>IF(I197="Subcontractor",0,AVERAGE('Base Period'!O196,'Option Period 1'!O196,'Option Period 2'!O196,'Option Period 3 '!O196,'Option Period 4'!O196))</f>
        <v>0</v>
      </c>
      <c r="N197" s="374">
        <f>IF(I197="Subcontractor",AVERAGE('Base Period'!P196,'Option Period 1'!P196,'Option Period 2'!P196,'Option Period 3 '!P196,'Option Period 4'!P196),0)</f>
        <v>0</v>
      </c>
    </row>
    <row r="198" spans="1:14" s="89" customFormat="1" ht="15.9" hidden="1" customHeight="1" x14ac:dyDescent="0.25">
      <c r="A198" s="315">
        <f>'CLINs &amp; Ceiling Rates'!B199</f>
        <v>0</v>
      </c>
      <c r="B198" s="315">
        <f>'CLINs &amp; Ceiling Rates'!C199</f>
        <v>0</v>
      </c>
      <c r="C198" s="316" t="str">
        <f>IF('CLINs &amp; Ceiling Rates'!$C$223=0,'CLINs &amp; Ceiling Rates'!G199,CONCATENATE("XX",RIGHT('CLINs &amp; Ceiling Rates'!G199,6)))</f>
        <v>XX</v>
      </c>
      <c r="D198" s="317">
        <f>'Labor Loading Matrix'!D198</f>
        <v>0</v>
      </c>
      <c r="E198" s="318">
        <f>SUM('Base Period:Option Period 4'!H197)</f>
        <v>0</v>
      </c>
      <c r="F198" s="318">
        <f>SUM('Base Period:Option Period 4'!K197)</f>
        <v>0</v>
      </c>
      <c r="G198" s="318">
        <f t="shared" si="8"/>
        <v>0</v>
      </c>
      <c r="H198" s="319">
        <f t="shared" si="9"/>
        <v>0</v>
      </c>
      <c r="I198" s="320" t="str">
        <f>'Base Period'!D197</f>
        <v/>
      </c>
      <c r="K198" s="373">
        <f>IF(I198="Subcontractor",0,AVERAGE('Base Period'!M197,'Option Period 1'!M197,'Option Period 2'!M197,'Option Period 3 '!M197,'Option Period 4'!M197))</f>
        <v>0</v>
      </c>
      <c r="L198" s="374">
        <f>IF(I198="Subcontractor",AVERAGE('Base Period'!N197,'Option Period 1'!N197,'Option Period 2'!N197,'Option Period 3 '!N197,'Option Period 4'!N197),0)</f>
        <v>0</v>
      </c>
      <c r="M198" s="373">
        <f>IF(I198="Subcontractor",0,AVERAGE('Base Period'!O197,'Option Period 1'!O197,'Option Period 2'!O197,'Option Period 3 '!O197,'Option Period 4'!O197))</f>
        <v>0</v>
      </c>
      <c r="N198" s="374">
        <f>IF(I198="Subcontractor",AVERAGE('Base Period'!P197,'Option Period 1'!P197,'Option Period 2'!P197,'Option Period 3 '!P197,'Option Period 4'!P197),0)</f>
        <v>0</v>
      </c>
    </row>
    <row r="199" spans="1:14" s="89" customFormat="1" ht="15.9" hidden="1" customHeight="1" x14ac:dyDescent="0.25">
      <c r="A199" s="315">
        <f>'CLINs &amp; Ceiling Rates'!B200</f>
        <v>0</v>
      </c>
      <c r="B199" s="315">
        <f>'CLINs &amp; Ceiling Rates'!C200</f>
        <v>0</v>
      </c>
      <c r="C199" s="316" t="str">
        <f>IF('CLINs &amp; Ceiling Rates'!$C$223=0,'CLINs &amp; Ceiling Rates'!G200,CONCATENATE("XX",RIGHT('CLINs &amp; Ceiling Rates'!G200,6)))</f>
        <v>XX</v>
      </c>
      <c r="D199" s="317">
        <f>'Labor Loading Matrix'!D199</f>
        <v>0</v>
      </c>
      <c r="E199" s="318">
        <f>SUM('Base Period:Option Period 4'!H198)</f>
        <v>0</v>
      </c>
      <c r="F199" s="318">
        <f>SUM('Base Period:Option Period 4'!K198)</f>
        <v>0</v>
      </c>
      <c r="G199" s="318">
        <f t="shared" si="8"/>
        <v>0</v>
      </c>
      <c r="H199" s="319">
        <f t="shared" si="9"/>
        <v>0</v>
      </c>
      <c r="I199" s="320" t="str">
        <f>'Base Period'!D198</f>
        <v/>
      </c>
      <c r="K199" s="373">
        <f>IF(I199="Subcontractor",0,AVERAGE('Base Period'!M198,'Option Period 1'!M198,'Option Period 2'!M198,'Option Period 3 '!M198,'Option Period 4'!M198))</f>
        <v>0</v>
      </c>
      <c r="L199" s="374">
        <f>IF(I199="Subcontractor",AVERAGE('Base Period'!N198,'Option Period 1'!N198,'Option Period 2'!N198,'Option Period 3 '!N198,'Option Period 4'!N198),0)</f>
        <v>0</v>
      </c>
      <c r="M199" s="373">
        <f>IF(I199="Subcontractor",0,AVERAGE('Base Period'!O198,'Option Period 1'!O198,'Option Period 2'!O198,'Option Period 3 '!O198,'Option Period 4'!O198))</f>
        <v>0</v>
      </c>
      <c r="N199" s="374">
        <f>IF(I199="Subcontractor",AVERAGE('Base Period'!P198,'Option Period 1'!P198,'Option Period 2'!P198,'Option Period 3 '!P198,'Option Period 4'!P198),0)</f>
        <v>0</v>
      </c>
    </row>
    <row r="200" spans="1:14" s="89" customFormat="1" ht="15.9" hidden="1" customHeight="1" x14ac:dyDescent="0.25">
      <c r="A200" s="315">
        <f>'CLINs &amp; Ceiling Rates'!B201</f>
        <v>0</v>
      </c>
      <c r="B200" s="315">
        <f>'CLINs &amp; Ceiling Rates'!C201</f>
        <v>0</v>
      </c>
      <c r="C200" s="316" t="str">
        <f>IF('CLINs &amp; Ceiling Rates'!$C$223=0,'CLINs &amp; Ceiling Rates'!G201,CONCATENATE("XX",RIGHT('CLINs &amp; Ceiling Rates'!G201,6)))</f>
        <v>XX</v>
      </c>
      <c r="D200" s="317">
        <f>'Labor Loading Matrix'!D200</f>
        <v>0</v>
      </c>
      <c r="E200" s="318">
        <f>SUM('Base Period:Option Period 4'!H199)</f>
        <v>0</v>
      </c>
      <c r="F200" s="318">
        <f>SUM('Base Period:Option Period 4'!K199)</f>
        <v>0</v>
      </c>
      <c r="G200" s="318">
        <f t="shared" si="8"/>
        <v>0</v>
      </c>
      <c r="H200" s="319">
        <f t="shared" si="9"/>
        <v>0</v>
      </c>
      <c r="I200" s="320" t="str">
        <f>'Base Period'!D199</f>
        <v/>
      </c>
      <c r="K200" s="373">
        <f>IF(I200="Subcontractor",0,AVERAGE('Base Period'!M199,'Option Period 1'!M199,'Option Period 2'!M199,'Option Period 3 '!M199,'Option Period 4'!M199))</f>
        <v>0</v>
      </c>
      <c r="L200" s="374">
        <f>IF(I200="Subcontractor",AVERAGE('Base Period'!N199,'Option Period 1'!N199,'Option Period 2'!N199,'Option Period 3 '!N199,'Option Period 4'!N199),0)</f>
        <v>0</v>
      </c>
      <c r="M200" s="373">
        <f>IF(I200="Subcontractor",0,AVERAGE('Base Period'!O199,'Option Period 1'!O199,'Option Period 2'!O199,'Option Period 3 '!O199,'Option Period 4'!O199))</f>
        <v>0</v>
      </c>
      <c r="N200" s="374">
        <f>IF(I200="Subcontractor",AVERAGE('Base Period'!P199,'Option Period 1'!P199,'Option Period 2'!P199,'Option Period 3 '!P199,'Option Period 4'!P199),0)</f>
        <v>0</v>
      </c>
    </row>
    <row r="201" spans="1:14" s="89" customFormat="1" ht="15.9" hidden="1" customHeight="1" x14ac:dyDescent="0.25">
      <c r="A201" s="315">
        <f>'CLINs &amp; Ceiling Rates'!B202</f>
        <v>0</v>
      </c>
      <c r="B201" s="315">
        <f>'CLINs &amp; Ceiling Rates'!C202</f>
        <v>0</v>
      </c>
      <c r="C201" s="316" t="str">
        <f>IF('CLINs &amp; Ceiling Rates'!$C$223=0,'CLINs &amp; Ceiling Rates'!G202,CONCATENATE("XX",RIGHT('CLINs &amp; Ceiling Rates'!G202,6)))</f>
        <v>XX</v>
      </c>
      <c r="D201" s="317">
        <f>'Labor Loading Matrix'!D201</f>
        <v>0</v>
      </c>
      <c r="E201" s="318">
        <f>SUM('Base Period:Option Period 4'!H200)</f>
        <v>0</v>
      </c>
      <c r="F201" s="318">
        <f>SUM('Base Period:Option Period 4'!K200)</f>
        <v>0</v>
      </c>
      <c r="G201" s="318">
        <f t="shared" si="8"/>
        <v>0</v>
      </c>
      <c r="H201" s="319">
        <f t="shared" si="9"/>
        <v>0</v>
      </c>
      <c r="I201" s="320" t="str">
        <f>'Base Period'!D200</f>
        <v/>
      </c>
      <c r="K201" s="373">
        <f>IF(I201="Subcontractor",0,AVERAGE('Base Period'!M200,'Option Period 1'!M200,'Option Period 2'!M200,'Option Period 3 '!M200,'Option Period 4'!M200))</f>
        <v>0</v>
      </c>
      <c r="L201" s="374">
        <f>IF(I201="Subcontractor",AVERAGE('Base Period'!N200,'Option Period 1'!N200,'Option Period 2'!N200,'Option Period 3 '!N200,'Option Period 4'!N200),0)</f>
        <v>0</v>
      </c>
      <c r="M201" s="373">
        <f>IF(I201="Subcontractor",0,AVERAGE('Base Period'!O200,'Option Period 1'!O200,'Option Period 2'!O200,'Option Period 3 '!O200,'Option Period 4'!O200))</f>
        <v>0</v>
      </c>
      <c r="N201" s="374">
        <f>IF(I201="Subcontractor",AVERAGE('Base Period'!P200,'Option Period 1'!P200,'Option Period 2'!P200,'Option Period 3 '!P200,'Option Period 4'!P200),0)</f>
        <v>0</v>
      </c>
    </row>
    <row r="202" spans="1:14" s="89" customFormat="1" ht="15.9" hidden="1" customHeight="1" x14ac:dyDescent="0.25">
      <c r="A202" s="315">
        <f>'CLINs &amp; Ceiling Rates'!B203</f>
        <v>0</v>
      </c>
      <c r="B202" s="315">
        <f>'CLINs &amp; Ceiling Rates'!C203</f>
        <v>0</v>
      </c>
      <c r="C202" s="316" t="str">
        <f>IF('CLINs &amp; Ceiling Rates'!$C$223=0,'CLINs &amp; Ceiling Rates'!G203,CONCATENATE("XX",RIGHT('CLINs &amp; Ceiling Rates'!G203,6)))</f>
        <v>XX</v>
      </c>
      <c r="D202" s="317">
        <f>'Labor Loading Matrix'!D202</f>
        <v>0</v>
      </c>
      <c r="E202" s="318">
        <f>SUM('Base Period:Option Period 4'!H201)</f>
        <v>0</v>
      </c>
      <c r="F202" s="318">
        <f>SUM('Base Period:Option Period 4'!K201)</f>
        <v>0</v>
      </c>
      <c r="G202" s="318">
        <f t="shared" si="8"/>
        <v>0</v>
      </c>
      <c r="H202" s="319">
        <f t="shared" si="9"/>
        <v>0</v>
      </c>
      <c r="I202" s="320" t="str">
        <f>'Base Period'!D201</f>
        <v/>
      </c>
      <c r="K202" s="373">
        <f>IF(I202="Subcontractor",0,AVERAGE('Base Period'!M201,'Option Period 1'!M201,'Option Period 2'!M201,'Option Period 3 '!M201,'Option Period 4'!M201))</f>
        <v>0</v>
      </c>
      <c r="L202" s="374">
        <f>IF(I202="Subcontractor",AVERAGE('Base Period'!N201,'Option Period 1'!N201,'Option Period 2'!N201,'Option Period 3 '!N201,'Option Period 4'!N201),0)</f>
        <v>0</v>
      </c>
      <c r="M202" s="373">
        <f>IF(I202="Subcontractor",0,AVERAGE('Base Period'!O201,'Option Period 1'!O201,'Option Period 2'!O201,'Option Period 3 '!O201,'Option Period 4'!O201))</f>
        <v>0</v>
      </c>
      <c r="N202" s="374">
        <f>IF(I202="Subcontractor",AVERAGE('Base Period'!P201,'Option Period 1'!P201,'Option Period 2'!P201,'Option Period 3 '!P201,'Option Period 4'!P201),0)</f>
        <v>0</v>
      </c>
    </row>
    <row r="203" spans="1:14" s="89" customFormat="1" ht="15.9" hidden="1" customHeight="1" x14ac:dyDescent="0.25">
      <c r="A203" s="315">
        <f>'CLINs &amp; Ceiling Rates'!B204</f>
        <v>0</v>
      </c>
      <c r="B203" s="315">
        <f>'CLINs &amp; Ceiling Rates'!C204</f>
        <v>0</v>
      </c>
      <c r="C203" s="316" t="str">
        <f>IF('CLINs &amp; Ceiling Rates'!$C$223=0,'CLINs &amp; Ceiling Rates'!G204,CONCATENATE("XX",RIGHT('CLINs &amp; Ceiling Rates'!G204,6)))</f>
        <v>XX</v>
      </c>
      <c r="D203" s="317">
        <f>'Labor Loading Matrix'!D203</f>
        <v>0</v>
      </c>
      <c r="E203" s="318">
        <f>SUM('Base Period:Option Period 4'!H202)</f>
        <v>0</v>
      </c>
      <c r="F203" s="318">
        <f>SUM('Base Period:Option Period 4'!K202)</f>
        <v>0</v>
      </c>
      <c r="G203" s="318">
        <f t="shared" si="8"/>
        <v>0</v>
      </c>
      <c r="H203" s="319">
        <f t="shared" si="9"/>
        <v>0</v>
      </c>
      <c r="I203" s="320" t="str">
        <f>'Base Period'!D202</f>
        <v/>
      </c>
      <c r="K203" s="373">
        <f>IF(I203="Subcontractor",0,AVERAGE('Base Period'!M202,'Option Period 1'!M202,'Option Period 2'!M202,'Option Period 3 '!M202,'Option Period 4'!M202))</f>
        <v>0</v>
      </c>
      <c r="L203" s="374">
        <f>IF(I203="Subcontractor",AVERAGE('Base Period'!N202,'Option Period 1'!N202,'Option Period 2'!N202,'Option Period 3 '!N202,'Option Period 4'!N202),0)</f>
        <v>0</v>
      </c>
      <c r="M203" s="373">
        <f>IF(I203="Subcontractor",0,AVERAGE('Base Period'!O202,'Option Period 1'!O202,'Option Period 2'!O202,'Option Period 3 '!O202,'Option Period 4'!O202))</f>
        <v>0</v>
      </c>
      <c r="N203" s="374">
        <f>IF(I203="Subcontractor",AVERAGE('Base Period'!P202,'Option Period 1'!P202,'Option Period 2'!P202,'Option Period 3 '!P202,'Option Period 4'!P202),0)</f>
        <v>0</v>
      </c>
    </row>
    <row r="204" spans="1:14" s="89" customFormat="1" ht="15.9" hidden="1" customHeight="1" x14ac:dyDescent="0.25">
      <c r="A204" s="315">
        <f>'CLINs &amp; Ceiling Rates'!B205</f>
        <v>0</v>
      </c>
      <c r="B204" s="315">
        <f>'CLINs &amp; Ceiling Rates'!C205</f>
        <v>0</v>
      </c>
      <c r="C204" s="316" t="str">
        <f>IF('CLINs &amp; Ceiling Rates'!$C$223=0,'CLINs &amp; Ceiling Rates'!G205,CONCATENATE("XX",RIGHT('CLINs &amp; Ceiling Rates'!G205,6)))</f>
        <v>XX</v>
      </c>
      <c r="D204" s="317">
        <f>'Labor Loading Matrix'!D204</f>
        <v>0</v>
      </c>
      <c r="E204" s="318">
        <f>SUM('Base Period:Option Period 4'!H203)</f>
        <v>0</v>
      </c>
      <c r="F204" s="318">
        <f>SUM('Base Period:Option Period 4'!K203)</f>
        <v>0</v>
      </c>
      <c r="G204" s="318">
        <f t="shared" si="8"/>
        <v>0</v>
      </c>
      <c r="H204" s="319">
        <f t="shared" si="9"/>
        <v>0</v>
      </c>
      <c r="I204" s="320" t="str">
        <f>'Base Period'!D203</f>
        <v/>
      </c>
      <c r="K204" s="373">
        <f>IF(I204="Subcontractor",0,AVERAGE('Base Period'!M203,'Option Period 1'!M203,'Option Period 2'!M203,'Option Period 3 '!M203,'Option Period 4'!M203))</f>
        <v>0</v>
      </c>
      <c r="L204" s="374">
        <f>IF(I204="Subcontractor",AVERAGE('Base Period'!N203,'Option Period 1'!N203,'Option Period 2'!N203,'Option Period 3 '!N203,'Option Period 4'!N203),0)</f>
        <v>0</v>
      </c>
      <c r="M204" s="373">
        <f>IF(I204="Subcontractor",0,AVERAGE('Base Period'!O203,'Option Period 1'!O203,'Option Period 2'!O203,'Option Period 3 '!O203,'Option Period 4'!O203))</f>
        <v>0</v>
      </c>
      <c r="N204" s="374">
        <f>IF(I204="Subcontractor",AVERAGE('Base Period'!P203,'Option Period 1'!P203,'Option Period 2'!P203,'Option Period 3 '!P203,'Option Period 4'!P203),0)</f>
        <v>0</v>
      </c>
    </row>
    <row r="205" spans="1:14" s="89" customFormat="1" ht="15.9" hidden="1" customHeight="1" x14ac:dyDescent="0.25">
      <c r="A205" s="315">
        <f>'CLINs &amp; Ceiling Rates'!B206</f>
        <v>0</v>
      </c>
      <c r="B205" s="315">
        <f>'CLINs &amp; Ceiling Rates'!C206</f>
        <v>0</v>
      </c>
      <c r="C205" s="316" t="str">
        <f>IF('CLINs &amp; Ceiling Rates'!$C$223=0,'CLINs &amp; Ceiling Rates'!G206,CONCATENATE("XX",RIGHT('CLINs &amp; Ceiling Rates'!G206,6)))</f>
        <v>XX</v>
      </c>
      <c r="D205" s="317">
        <f>'Labor Loading Matrix'!D205</f>
        <v>0</v>
      </c>
      <c r="E205" s="318">
        <f>SUM('Base Period:Option Period 4'!H204)</f>
        <v>0</v>
      </c>
      <c r="F205" s="318">
        <f>SUM('Base Period:Option Period 4'!K204)</f>
        <v>0</v>
      </c>
      <c r="G205" s="318">
        <f t="shared" si="8"/>
        <v>0</v>
      </c>
      <c r="H205" s="319">
        <f t="shared" si="9"/>
        <v>0</v>
      </c>
      <c r="I205" s="320" t="str">
        <f>'Base Period'!D204</f>
        <v/>
      </c>
      <c r="K205" s="373">
        <f>IF(I205="Subcontractor",0,AVERAGE('Base Period'!M204,'Option Period 1'!M204,'Option Period 2'!M204,'Option Period 3 '!M204,'Option Period 4'!M204))</f>
        <v>0</v>
      </c>
      <c r="L205" s="374">
        <f>IF(I205="Subcontractor",AVERAGE('Base Period'!N204,'Option Period 1'!N204,'Option Period 2'!N204,'Option Period 3 '!N204,'Option Period 4'!N204),0)</f>
        <v>0</v>
      </c>
      <c r="M205" s="373">
        <f>IF(I205="Subcontractor",0,AVERAGE('Base Period'!O204,'Option Period 1'!O204,'Option Period 2'!O204,'Option Period 3 '!O204,'Option Period 4'!O204))</f>
        <v>0</v>
      </c>
      <c r="N205" s="374">
        <f>IF(I205="Subcontractor",AVERAGE('Base Period'!P204,'Option Period 1'!P204,'Option Period 2'!P204,'Option Period 3 '!P204,'Option Period 4'!P204),0)</f>
        <v>0</v>
      </c>
    </row>
    <row r="206" spans="1:14" s="89" customFormat="1" ht="15.9" hidden="1" customHeight="1" x14ac:dyDescent="0.25">
      <c r="A206" s="315">
        <f>'CLINs &amp; Ceiling Rates'!B207</f>
        <v>0</v>
      </c>
      <c r="B206" s="315">
        <f>'CLINs &amp; Ceiling Rates'!C207</f>
        <v>0</v>
      </c>
      <c r="C206" s="316" t="str">
        <f>IF('CLINs &amp; Ceiling Rates'!$C$223=0,'CLINs &amp; Ceiling Rates'!G207,CONCATENATE("XX",RIGHT('CLINs &amp; Ceiling Rates'!G207,6)))</f>
        <v>XX</v>
      </c>
      <c r="D206" s="317">
        <f>'Labor Loading Matrix'!D206</f>
        <v>0</v>
      </c>
      <c r="E206" s="318">
        <f>SUM('Base Period:Option Period 4'!H205)</f>
        <v>0</v>
      </c>
      <c r="F206" s="318">
        <f>SUM('Base Period:Option Period 4'!K205)</f>
        <v>0</v>
      </c>
      <c r="G206" s="318">
        <f t="shared" ref="G206:G216" si="10">+E206-F206</f>
        <v>0</v>
      </c>
      <c r="H206" s="319">
        <f t="shared" ref="H206:H216" si="11">IF(G206=0,0,(G206/E206))</f>
        <v>0</v>
      </c>
      <c r="I206" s="320" t="str">
        <f>'Base Period'!D205</f>
        <v/>
      </c>
      <c r="K206" s="373">
        <f>IF(I206="Subcontractor",0,AVERAGE('Base Period'!M205,'Option Period 1'!M205,'Option Period 2'!M205,'Option Period 3 '!M205,'Option Period 4'!M205))</f>
        <v>0</v>
      </c>
      <c r="L206" s="374">
        <f>IF(I206="Subcontractor",AVERAGE('Base Period'!N205,'Option Period 1'!N205,'Option Period 2'!N205,'Option Period 3 '!N205,'Option Period 4'!N205),0)</f>
        <v>0</v>
      </c>
      <c r="M206" s="373">
        <f>IF(I206="Subcontractor",0,AVERAGE('Base Period'!O205,'Option Period 1'!O205,'Option Period 2'!O205,'Option Period 3 '!O205,'Option Period 4'!O205))</f>
        <v>0</v>
      </c>
      <c r="N206" s="374">
        <f>IF(I206="Subcontractor",AVERAGE('Base Period'!P205,'Option Period 1'!P205,'Option Period 2'!P205,'Option Period 3 '!P205,'Option Period 4'!P205),0)</f>
        <v>0</v>
      </c>
    </row>
    <row r="207" spans="1:14" s="89" customFormat="1" ht="15.9" hidden="1" customHeight="1" x14ac:dyDescent="0.25">
      <c r="A207" s="315">
        <f>'CLINs &amp; Ceiling Rates'!B208</f>
        <v>0</v>
      </c>
      <c r="B207" s="315">
        <f>'CLINs &amp; Ceiling Rates'!C208</f>
        <v>0</v>
      </c>
      <c r="C207" s="316" t="str">
        <f>IF('CLINs &amp; Ceiling Rates'!$C$223=0,'CLINs &amp; Ceiling Rates'!G208,CONCATENATE("XX",RIGHT('CLINs &amp; Ceiling Rates'!G208,6)))</f>
        <v>XX</v>
      </c>
      <c r="D207" s="317">
        <f>'Labor Loading Matrix'!D207</f>
        <v>0</v>
      </c>
      <c r="E207" s="318">
        <f>SUM('Base Period:Option Period 4'!H206)</f>
        <v>0</v>
      </c>
      <c r="F207" s="318">
        <f>SUM('Base Period:Option Period 4'!K206)</f>
        <v>0</v>
      </c>
      <c r="G207" s="318">
        <f t="shared" si="10"/>
        <v>0</v>
      </c>
      <c r="H207" s="319">
        <f t="shared" si="11"/>
        <v>0</v>
      </c>
      <c r="I207" s="320" t="str">
        <f>'Base Period'!D206</f>
        <v/>
      </c>
      <c r="K207" s="373">
        <f>IF(I207="Subcontractor",0,AVERAGE('Base Period'!M206,'Option Period 1'!M206,'Option Period 2'!M206,'Option Period 3 '!M206,'Option Period 4'!M206))</f>
        <v>0</v>
      </c>
      <c r="L207" s="374">
        <f>IF(I207="Subcontractor",AVERAGE('Base Period'!N206,'Option Period 1'!N206,'Option Period 2'!N206,'Option Period 3 '!N206,'Option Period 4'!N206),0)</f>
        <v>0</v>
      </c>
      <c r="M207" s="373">
        <f>IF(I207="Subcontractor",0,AVERAGE('Base Period'!O206,'Option Period 1'!O206,'Option Period 2'!O206,'Option Period 3 '!O206,'Option Period 4'!O206))</f>
        <v>0</v>
      </c>
      <c r="N207" s="374">
        <f>IF(I207="Subcontractor",AVERAGE('Base Period'!P206,'Option Period 1'!P206,'Option Period 2'!P206,'Option Period 3 '!P206,'Option Period 4'!P206),0)</f>
        <v>0</v>
      </c>
    </row>
    <row r="208" spans="1:14" s="89" customFormat="1" ht="15.9" hidden="1" customHeight="1" x14ac:dyDescent="0.25">
      <c r="A208" s="315">
        <f>'CLINs &amp; Ceiling Rates'!B209</f>
        <v>0</v>
      </c>
      <c r="B208" s="315">
        <f>'CLINs &amp; Ceiling Rates'!C209</f>
        <v>0</v>
      </c>
      <c r="C208" s="316" t="str">
        <f>IF('CLINs &amp; Ceiling Rates'!$C$223=0,'CLINs &amp; Ceiling Rates'!G209,CONCATENATE("XX",RIGHT('CLINs &amp; Ceiling Rates'!G209,6)))</f>
        <v>XX</v>
      </c>
      <c r="D208" s="317">
        <f>'Labor Loading Matrix'!D208</f>
        <v>0</v>
      </c>
      <c r="E208" s="318">
        <f>SUM('Base Period:Option Period 4'!H207)</f>
        <v>0</v>
      </c>
      <c r="F208" s="318">
        <f>SUM('Base Period:Option Period 4'!K207)</f>
        <v>0</v>
      </c>
      <c r="G208" s="318">
        <f t="shared" si="10"/>
        <v>0</v>
      </c>
      <c r="H208" s="319">
        <f t="shared" si="11"/>
        <v>0</v>
      </c>
      <c r="I208" s="320" t="str">
        <f>'Base Period'!D207</f>
        <v/>
      </c>
      <c r="K208" s="373">
        <f>IF(I208="Subcontractor",0,AVERAGE('Base Period'!M207,'Option Period 1'!M207,'Option Period 2'!M207,'Option Period 3 '!M207,'Option Period 4'!M207))</f>
        <v>0</v>
      </c>
      <c r="L208" s="374">
        <f>IF(I208="Subcontractor",AVERAGE('Base Period'!N207,'Option Period 1'!N207,'Option Period 2'!N207,'Option Period 3 '!N207,'Option Period 4'!N207),0)</f>
        <v>0</v>
      </c>
      <c r="M208" s="373">
        <f>IF(I208="Subcontractor",0,AVERAGE('Base Period'!O207,'Option Period 1'!O207,'Option Period 2'!O207,'Option Period 3 '!O207,'Option Period 4'!O207))</f>
        <v>0</v>
      </c>
      <c r="N208" s="374">
        <f>IF(I208="Subcontractor",AVERAGE('Base Period'!P207,'Option Period 1'!P207,'Option Period 2'!P207,'Option Period 3 '!P207,'Option Period 4'!P207),0)</f>
        <v>0</v>
      </c>
    </row>
    <row r="209" spans="1:14" s="89" customFormat="1" ht="15.9" hidden="1" customHeight="1" x14ac:dyDescent="0.25">
      <c r="A209" s="315">
        <f>'CLINs &amp; Ceiling Rates'!B210</f>
        <v>0</v>
      </c>
      <c r="B209" s="315">
        <f>'CLINs &amp; Ceiling Rates'!C210</f>
        <v>0</v>
      </c>
      <c r="C209" s="316" t="str">
        <f>IF('CLINs &amp; Ceiling Rates'!$C$223=0,'CLINs &amp; Ceiling Rates'!G210,CONCATENATE("XX",RIGHT('CLINs &amp; Ceiling Rates'!G210,6)))</f>
        <v>XX</v>
      </c>
      <c r="D209" s="317">
        <f>'Labor Loading Matrix'!D209</f>
        <v>0</v>
      </c>
      <c r="E209" s="318">
        <f>SUM('Base Period:Option Period 4'!H208)</f>
        <v>0</v>
      </c>
      <c r="F209" s="318">
        <f>SUM('Base Period:Option Period 4'!K208)</f>
        <v>0</v>
      </c>
      <c r="G209" s="318">
        <f t="shared" si="10"/>
        <v>0</v>
      </c>
      <c r="H209" s="319">
        <f t="shared" si="11"/>
        <v>0</v>
      </c>
      <c r="I209" s="320" t="str">
        <f>'Base Period'!D208</f>
        <v/>
      </c>
      <c r="K209" s="373">
        <f>IF(I209="Subcontractor",0,AVERAGE('Base Period'!M208,'Option Period 1'!M208,'Option Period 2'!M208,'Option Period 3 '!M208,'Option Period 4'!M208))</f>
        <v>0</v>
      </c>
      <c r="L209" s="374">
        <f>IF(I209="Subcontractor",AVERAGE('Base Period'!N208,'Option Period 1'!N208,'Option Period 2'!N208,'Option Period 3 '!N208,'Option Period 4'!N208),0)</f>
        <v>0</v>
      </c>
      <c r="M209" s="373">
        <f>IF(I209="Subcontractor",0,AVERAGE('Base Period'!O208,'Option Period 1'!O208,'Option Period 2'!O208,'Option Period 3 '!O208,'Option Period 4'!O208))</f>
        <v>0</v>
      </c>
      <c r="N209" s="374">
        <f>IF(I209="Subcontractor",AVERAGE('Base Period'!P208,'Option Period 1'!P208,'Option Period 2'!P208,'Option Period 3 '!P208,'Option Period 4'!P208),0)</f>
        <v>0</v>
      </c>
    </row>
    <row r="210" spans="1:14" s="89" customFormat="1" ht="15.9" hidden="1" customHeight="1" x14ac:dyDescent="0.25">
      <c r="A210" s="315">
        <f>'CLINs &amp; Ceiling Rates'!B211</f>
        <v>0</v>
      </c>
      <c r="B210" s="315">
        <f>'CLINs &amp; Ceiling Rates'!C211</f>
        <v>0</v>
      </c>
      <c r="C210" s="316" t="str">
        <f>IF('CLINs &amp; Ceiling Rates'!$C$223=0,'CLINs &amp; Ceiling Rates'!G211,CONCATENATE("XX",RIGHT('CLINs &amp; Ceiling Rates'!G211,6)))</f>
        <v>XX</v>
      </c>
      <c r="D210" s="317">
        <f>'Labor Loading Matrix'!D210</f>
        <v>0</v>
      </c>
      <c r="E210" s="318">
        <f>SUM('Base Period:Option Period 4'!H209)</f>
        <v>0</v>
      </c>
      <c r="F210" s="318">
        <f>SUM('Base Period:Option Period 4'!K209)</f>
        <v>0</v>
      </c>
      <c r="G210" s="318">
        <f t="shared" si="10"/>
        <v>0</v>
      </c>
      <c r="H210" s="319">
        <f t="shared" si="11"/>
        <v>0</v>
      </c>
      <c r="I210" s="320" t="str">
        <f>'Base Period'!D209</f>
        <v/>
      </c>
      <c r="K210" s="373">
        <f>IF(I210="Subcontractor",0,AVERAGE('Base Period'!M209,'Option Period 1'!M209,'Option Period 2'!M209,'Option Period 3 '!M209,'Option Period 4'!M209))</f>
        <v>0</v>
      </c>
      <c r="L210" s="374">
        <f>IF(I210="Subcontractor",AVERAGE('Base Period'!N209,'Option Period 1'!N209,'Option Period 2'!N209,'Option Period 3 '!N209,'Option Period 4'!N209),0)</f>
        <v>0</v>
      </c>
      <c r="M210" s="373">
        <f>IF(I210="Subcontractor",0,AVERAGE('Base Period'!O209,'Option Period 1'!O209,'Option Period 2'!O209,'Option Period 3 '!O209,'Option Period 4'!O209))</f>
        <v>0</v>
      </c>
      <c r="N210" s="374">
        <f>IF(I210="Subcontractor",AVERAGE('Base Period'!P209,'Option Period 1'!P209,'Option Period 2'!P209,'Option Period 3 '!P209,'Option Period 4'!P209),0)</f>
        <v>0</v>
      </c>
    </row>
    <row r="211" spans="1:14" s="89" customFormat="1" ht="15.9" hidden="1" customHeight="1" x14ac:dyDescent="0.25">
      <c r="A211" s="315">
        <f>'CLINs &amp; Ceiling Rates'!B212</f>
        <v>0</v>
      </c>
      <c r="B211" s="315">
        <f>'CLINs &amp; Ceiling Rates'!C212</f>
        <v>0</v>
      </c>
      <c r="C211" s="316" t="str">
        <f>IF('CLINs &amp; Ceiling Rates'!$C$223=0,'CLINs &amp; Ceiling Rates'!G212,CONCATENATE("XX",RIGHT('CLINs &amp; Ceiling Rates'!G212,6)))</f>
        <v>XX</v>
      </c>
      <c r="D211" s="317">
        <f>'Labor Loading Matrix'!D211</f>
        <v>0</v>
      </c>
      <c r="E211" s="318">
        <f>SUM('Base Period:Option Period 4'!H210)</f>
        <v>0</v>
      </c>
      <c r="F211" s="318">
        <f>SUM('Base Period:Option Period 4'!K210)</f>
        <v>0</v>
      </c>
      <c r="G211" s="318">
        <f t="shared" si="10"/>
        <v>0</v>
      </c>
      <c r="H211" s="319">
        <f t="shared" si="11"/>
        <v>0</v>
      </c>
      <c r="I211" s="320" t="str">
        <f>'Base Period'!D210</f>
        <v/>
      </c>
      <c r="K211" s="373">
        <f>IF(I211="Subcontractor",0,AVERAGE('Base Period'!M210,'Option Period 1'!M210,'Option Period 2'!M210,'Option Period 3 '!M210,'Option Period 4'!M210))</f>
        <v>0</v>
      </c>
      <c r="L211" s="374">
        <f>IF(I211="Subcontractor",AVERAGE('Base Period'!N210,'Option Period 1'!N210,'Option Period 2'!N210,'Option Period 3 '!N210,'Option Period 4'!N210),0)</f>
        <v>0</v>
      </c>
      <c r="M211" s="373">
        <f>IF(I211="Subcontractor",0,AVERAGE('Base Period'!O210,'Option Period 1'!O210,'Option Period 2'!O210,'Option Period 3 '!O210,'Option Period 4'!O210))</f>
        <v>0</v>
      </c>
      <c r="N211" s="374">
        <f>IF(I211="Subcontractor",AVERAGE('Base Period'!P210,'Option Period 1'!P210,'Option Period 2'!P210,'Option Period 3 '!P210,'Option Period 4'!P210),0)</f>
        <v>0</v>
      </c>
    </row>
    <row r="212" spans="1:14" s="89" customFormat="1" ht="15.9" hidden="1" customHeight="1" x14ac:dyDescent="0.25">
      <c r="A212" s="315">
        <f>'CLINs &amp; Ceiling Rates'!B213</f>
        <v>0</v>
      </c>
      <c r="B212" s="315">
        <f>'CLINs &amp; Ceiling Rates'!C213</f>
        <v>0</v>
      </c>
      <c r="C212" s="316" t="str">
        <f>IF('CLINs &amp; Ceiling Rates'!$C$223=0,'CLINs &amp; Ceiling Rates'!G213,CONCATENATE("XX",RIGHT('CLINs &amp; Ceiling Rates'!G213,6)))</f>
        <v>XX</v>
      </c>
      <c r="D212" s="317">
        <f>'Labor Loading Matrix'!D212</f>
        <v>0</v>
      </c>
      <c r="E212" s="318">
        <f>SUM('Base Period:Option Period 4'!H211)</f>
        <v>0</v>
      </c>
      <c r="F212" s="318">
        <f>SUM('Base Period:Option Period 4'!K211)</f>
        <v>0</v>
      </c>
      <c r="G212" s="318">
        <f t="shared" si="10"/>
        <v>0</v>
      </c>
      <c r="H212" s="319">
        <f t="shared" si="11"/>
        <v>0</v>
      </c>
      <c r="I212" s="320" t="str">
        <f>'Base Period'!D211</f>
        <v/>
      </c>
      <c r="K212" s="373">
        <f>IF(I212="Subcontractor",0,AVERAGE('Base Period'!M211,'Option Period 1'!M211,'Option Period 2'!M211,'Option Period 3 '!M211,'Option Period 4'!M211))</f>
        <v>0</v>
      </c>
      <c r="L212" s="374">
        <f>IF(I212="Subcontractor",AVERAGE('Base Period'!N211,'Option Period 1'!N211,'Option Period 2'!N211,'Option Period 3 '!N211,'Option Period 4'!N211),0)</f>
        <v>0</v>
      </c>
      <c r="M212" s="373">
        <f>IF(I212="Subcontractor",0,AVERAGE('Base Period'!O211,'Option Period 1'!O211,'Option Period 2'!O211,'Option Period 3 '!O211,'Option Period 4'!O211))</f>
        <v>0</v>
      </c>
      <c r="N212" s="374">
        <f>IF(I212="Subcontractor",AVERAGE('Base Period'!P211,'Option Period 1'!P211,'Option Period 2'!P211,'Option Period 3 '!P211,'Option Period 4'!P211),0)</f>
        <v>0</v>
      </c>
    </row>
    <row r="213" spans="1:14" s="89" customFormat="1" ht="15.9" hidden="1" customHeight="1" x14ac:dyDescent="0.25">
      <c r="A213" s="315">
        <f>'CLINs &amp; Ceiling Rates'!B214</f>
        <v>0</v>
      </c>
      <c r="B213" s="315">
        <f>'CLINs &amp; Ceiling Rates'!C214</f>
        <v>0</v>
      </c>
      <c r="C213" s="316" t="str">
        <f>IF('CLINs &amp; Ceiling Rates'!$C$223=0,'CLINs &amp; Ceiling Rates'!G214,CONCATENATE("XX",RIGHT('CLINs &amp; Ceiling Rates'!G214,6)))</f>
        <v>XX</v>
      </c>
      <c r="D213" s="317">
        <f>'Labor Loading Matrix'!D213</f>
        <v>0</v>
      </c>
      <c r="E213" s="318">
        <f>SUM('Base Period:Option Period 4'!H212)</f>
        <v>0</v>
      </c>
      <c r="F213" s="318">
        <f>SUM('Base Period:Option Period 4'!K212)</f>
        <v>0</v>
      </c>
      <c r="G213" s="318">
        <f t="shared" si="10"/>
        <v>0</v>
      </c>
      <c r="H213" s="319">
        <f t="shared" si="11"/>
        <v>0</v>
      </c>
      <c r="I213" s="320" t="str">
        <f>'Base Period'!D212</f>
        <v/>
      </c>
      <c r="K213" s="373">
        <f>IF(I213="Subcontractor",0,AVERAGE('Base Period'!M212,'Option Period 1'!M212,'Option Period 2'!M212,'Option Period 3 '!M212,'Option Period 4'!M212))</f>
        <v>0</v>
      </c>
      <c r="L213" s="374">
        <f>IF(I213="Subcontractor",AVERAGE('Base Period'!N212,'Option Period 1'!N212,'Option Period 2'!N212,'Option Period 3 '!N212,'Option Period 4'!N212),0)</f>
        <v>0</v>
      </c>
      <c r="M213" s="373">
        <f>IF(I213="Subcontractor",0,AVERAGE('Base Period'!O212,'Option Period 1'!O212,'Option Period 2'!O212,'Option Period 3 '!O212,'Option Period 4'!O212))</f>
        <v>0</v>
      </c>
      <c r="N213" s="374">
        <f>IF(I213="Subcontractor",AVERAGE('Base Period'!P212,'Option Period 1'!P212,'Option Period 2'!P212,'Option Period 3 '!P212,'Option Period 4'!P212),0)</f>
        <v>0</v>
      </c>
    </row>
    <row r="214" spans="1:14" s="89" customFormat="1" ht="15.9" hidden="1" customHeight="1" x14ac:dyDescent="0.25">
      <c r="A214" s="315">
        <f>'CLINs &amp; Ceiling Rates'!B215</f>
        <v>0</v>
      </c>
      <c r="B214" s="315">
        <f>'CLINs &amp; Ceiling Rates'!C215</f>
        <v>0</v>
      </c>
      <c r="C214" s="316" t="str">
        <f>IF('CLINs &amp; Ceiling Rates'!$C$223=0,'CLINs &amp; Ceiling Rates'!G215,CONCATENATE("XX",RIGHT('CLINs &amp; Ceiling Rates'!G215,6)))</f>
        <v>XX</v>
      </c>
      <c r="D214" s="317">
        <f>'Labor Loading Matrix'!D214</f>
        <v>0</v>
      </c>
      <c r="E214" s="318">
        <f>SUM('Base Period:Option Period 4'!H213)</f>
        <v>0</v>
      </c>
      <c r="F214" s="318">
        <f>SUM('Base Period:Option Period 4'!K213)</f>
        <v>0</v>
      </c>
      <c r="G214" s="318">
        <f t="shared" si="10"/>
        <v>0</v>
      </c>
      <c r="H214" s="319">
        <f t="shared" si="11"/>
        <v>0</v>
      </c>
      <c r="I214" s="320" t="str">
        <f>'Base Period'!D213</f>
        <v/>
      </c>
      <c r="K214" s="373">
        <f>IF(I214="Subcontractor",0,AVERAGE('Base Period'!M213,'Option Period 1'!M213,'Option Period 2'!M213,'Option Period 3 '!M213,'Option Period 4'!M213))</f>
        <v>0</v>
      </c>
      <c r="L214" s="374">
        <f>IF(I214="Subcontractor",AVERAGE('Base Period'!N213,'Option Period 1'!N213,'Option Period 2'!N213,'Option Period 3 '!N213,'Option Period 4'!N213),0)</f>
        <v>0</v>
      </c>
      <c r="M214" s="373">
        <f>IF(I214="Subcontractor",0,AVERAGE('Base Period'!O213,'Option Period 1'!O213,'Option Period 2'!O213,'Option Period 3 '!O213,'Option Period 4'!O213))</f>
        <v>0</v>
      </c>
      <c r="N214" s="374">
        <f>IF(I214="Subcontractor",AVERAGE('Base Period'!P213,'Option Period 1'!P213,'Option Period 2'!P213,'Option Period 3 '!P213,'Option Period 4'!P213),0)</f>
        <v>0</v>
      </c>
    </row>
    <row r="215" spans="1:14" s="89" customFormat="1" ht="15.9" hidden="1" customHeight="1" x14ac:dyDescent="0.25">
      <c r="A215" s="315">
        <f>'CLINs &amp; Ceiling Rates'!B216</f>
        <v>0</v>
      </c>
      <c r="B215" s="315">
        <f>'CLINs &amp; Ceiling Rates'!C216</f>
        <v>0</v>
      </c>
      <c r="C215" s="316" t="str">
        <f>IF('CLINs &amp; Ceiling Rates'!$C$223=0,'CLINs &amp; Ceiling Rates'!G216,CONCATENATE("XX",RIGHT('CLINs &amp; Ceiling Rates'!G216,6)))</f>
        <v>XX</v>
      </c>
      <c r="D215" s="317">
        <f>'Labor Loading Matrix'!D215</f>
        <v>0</v>
      </c>
      <c r="E215" s="318">
        <f>SUM('Base Period:Option Period 4'!H214)</f>
        <v>0</v>
      </c>
      <c r="F215" s="318">
        <f>SUM('Base Period:Option Period 4'!K214)</f>
        <v>0</v>
      </c>
      <c r="G215" s="318">
        <f t="shared" si="10"/>
        <v>0</v>
      </c>
      <c r="H215" s="319">
        <f t="shared" si="11"/>
        <v>0</v>
      </c>
      <c r="I215" s="320" t="str">
        <f>'Base Period'!D214</f>
        <v/>
      </c>
      <c r="K215" s="373">
        <f>IF(I215="Subcontractor",0,AVERAGE('Base Period'!M214,'Option Period 1'!M214,'Option Period 2'!M214,'Option Period 3 '!M214,'Option Period 4'!M214))</f>
        <v>0</v>
      </c>
      <c r="L215" s="374">
        <f>IF(I215="Subcontractor",AVERAGE('Base Period'!N214,'Option Period 1'!N214,'Option Period 2'!N214,'Option Period 3 '!N214,'Option Period 4'!N214),0)</f>
        <v>0</v>
      </c>
      <c r="M215" s="373">
        <f>IF(I215="Subcontractor",0,AVERAGE('Base Period'!O214,'Option Period 1'!O214,'Option Period 2'!O214,'Option Period 3 '!O214,'Option Period 4'!O214))</f>
        <v>0</v>
      </c>
      <c r="N215" s="374">
        <f>IF(I215="Subcontractor",AVERAGE('Base Period'!P214,'Option Period 1'!P214,'Option Period 2'!P214,'Option Period 3 '!P214,'Option Period 4'!P214),0)</f>
        <v>0</v>
      </c>
    </row>
    <row r="216" spans="1:14" s="89" customFormat="1" ht="15.9" hidden="1" customHeight="1" thickBot="1" x14ac:dyDescent="0.3">
      <c r="A216" s="315">
        <f>'CLINs &amp; Ceiling Rates'!B217</f>
        <v>0</v>
      </c>
      <c r="B216" s="315">
        <f>'CLINs &amp; Ceiling Rates'!C217</f>
        <v>0</v>
      </c>
      <c r="C216" s="316" t="str">
        <f>IF('CLINs &amp; Ceiling Rates'!$C$223=0,'CLINs &amp; Ceiling Rates'!G217,CONCATENATE("XX",RIGHT('CLINs &amp; Ceiling Rates'!G217,6)))</f>
        <v>XX</v>
      </c>
      <c r="D216" s="317">
        <f>'Labor Loading Matrix'!D216</f>
        <v>0</v>
      </c>
      <c r="E216" s="318">
        <f>SUM('Base Period:Option Period 4'!H215)</f>
        <v>0</v>
      </c>
      <c r="F216" s="318">
        <f>SUM('Base Period:Option Period 4'!K215)</f>
        <v>0</v>
      </c>
      <c r="G216" s="318">
        <f t="shared" si="10"/>
        <v>0</v>
      </c>
      <c r="H216" s="319">
        <f t="shared" si="11"/>
        <v>0</v>
      </c>
      <c r="I216" s="320" t="str">
        <f>'Base Period'!D215</f>
        <v/>
      </c>
      <c r="K216" s="373">
        <f>IF(I216="Subcontractor",0,AVERAGE('Base Period'!M215,'Option Period 1'!M215,'Option Period 2'!M215,'Option Period 3 '!M215,'Option Period 4'!M215))</f>
        <v>0</v>
      </c>
      <c r="L216" s="374">
        <f>IF(I216="Subcontractor",AVERAGE('Base Period'!N215,'Option Period 1'!N215,'Option Period 2'!N215,'Option Period 3 '!N215,'Option Period 4'!N215),0)</f>
        <v>0</v>
      </c>
      <c r="M216" s="373">
        <f>IF(I216="Subcontractor",0,AVERAGE('Base Period'!O215,'Option Period 1'!O215,'Option Period 2'!O215,'Option Period 3 '!O215,'Option Period 4'!O215))</f>
        <v>0</v>
      </c>
      <c r="N216" s="374">
        <f>IF(I216="Subcontractor",AVERAGE('Base Period'!P215,'Option Period 1'!P215,'Option Period 2'!P215,'Option Period 3 '!P215,'Option Period 4'!P215),0)</f>
        <v>0</v>
      </c>
    </row>
    <row r="217" spans="1:14" s="66" customFormat="1" ht="25.35" customHeight="1" thickBot="1" x14ac:dyDescent="0.25">
      <c r="A217" s="72"/>
      <c r="B217" s="72"/>
      <c r="C217" s="77" t="s">
        <v>84</v>
      </c>
      <c r="D217" s="163">
        <f>SUM(D7:D216)</f>
        <v>108000</v>
      </c>
      <c r="E217" s="78">
        <f>SUM(E7:E216)</f>
        <v>0</v>
      </c>
      <c r="F217" s="78">
        <f>SUM(F7:F216)</f>
        <v>0</v>
      </c>
      <c r="G217" s="78">
        <f>SUM(G7:G216)</f>
        <v>0</v>
      </c>
      <c r="H217" s="99">
        <f>IF(G217=0,0,(G217/E217))</f>
        <v>0</v>
      </c>
      <c r="K217" s="375">
        <f>SUM(K6:K216)</f>
        <v>1</v>
      </c>
      <c r="L217" s="376">
        <f>SUM(L6:L216)</f>
        <v>0</v>
      </c>
      <c r="M217" s="376">
        <f>SUM(M6:M216)</f>
        <v>0</v>
      </c>
      <c r="N217" s="376">
        <f>SUM(N6:N216)</f>
        <v>0</v>
      </c>
    </row>
    <row r="218" spans="1:14" ht="14.4" thickTop="1" x14ac:dyDescent="0.25">
      <c r="A218" s="2"/>
      <c r="B218" s="7"/>
      <c r="C218" s="7"/>
      <c r="D218" s="164"/>
      <c r="E218" s="116"/>
      <c r="F218" s="25"/>
      <c r="G218" s="23"/>
      <c r="H218" s="23"/>
      <c r="I218" s="23"/>
      <c r="J218" s="26"/>
      <c r="K218" s="24"/>
    </row>
    <row r="219" spans="1:14" ht="22.8" hidden="1" x14ac:dyDescent="0.25">
      <c r="A219" s="151" t="str">
        <f>VLOOKUP('CLINs &amp; Ceiling Rates'!C225,NAICS!F25:L28,7,FALSE)</f>
        <v>Hide this Table (Rows 158 through 310)</v>
      </c>
      <c r="B219" s="151"/>
      <c r="D219" s="151"/>
      <c r="E219" s="151" t="str">
        <f>IF('CLINs &amp; Ceiling Rates'!C$223=0,CONCATENATE("(Base ",'CLINs &amp; Ceiling Rates'!C$224," )"),CONCATENATE("(Base ",'CLINs &amp; Ceiling Rates'!C$224," through Option ",'CLINs &amp; Ceiling Rates'!C$224," ",'CLINs &amp; Ceiling Rates'!$C$223,")"))</f>
        <v>(Base Period through Option Period 4)</v>
      </c>
      <c r="F219" s="25"/>
      <c r="G219" s="23"/>
      <c r="H219" s="23"/>
      <c r="I219" s="23"/>
      <c r="J219" s="26"/>
      <c r="K219" s="24"/>
    </row>
    <row r="220" spans="1:14" ht="66.599999999999994" hidden="1" customHeight="1" x14ac:dyDescent="0.2">
      <c r="A220" s="258" t="str">
        <f>'Base Period'!A220</f>
        <v>SOW TASK NUMBER</v>
      </c>
      <c r="B220" s="258" t="str">
        <f>'Base Period'!B220</f>
        <v>DELIVERABLE</v>
      </c>
      <c r="C220" s="260" t="str">
        <f>'Firm Fixed Price'!C4</f>
        <v>TOTAL HOURS PER UNIT</v>
      </c>
      <c r="D220" s="260" t="str">
        <f>'Firm Fixed Price'!G4</f>
        <v>QUANTITY REQUIRED FOR ALL PERIODS</v>
      </c>
      <c r="E220" s="260" t="str">
        <f>'Firm Fixed Price'!H4</f>
        <v>TOTAL HOURS FOR ALL PERIODS</v>
      </c>
      <c r="F220" s="260" t="str">
        <f>'Firm Fixed Price'!I4</f>
        <v>TOTAL COST EXTENDED FOR ALL PERIODS @ CEILING RATE</v>
      </c>
      <c r="G220" s="260" t="str">
        <f>'Firm Fixed Price'!J4</f>
        <v>TOTAL COST EXTENDED FOR ALL PERIODS @ PROPOSED RATE</v>
      </c>
      <c r="H220" s="260" t="str">
        <f>G6</f>
        <v>DISCOUNT
AMOUNT</v>
      </c>
      <c r="I220" s="260" t="str">
        <f>H6</f>
        <v>DISCOUNT %</v>
      </c>
      <c r="K220" s="24"/>
    </row>
    <row r="221" spans="1:14" ht="13.8" hidden="1" x14ac:dyDescent="0.25">
      <c r="A221" s="321" t="str">
        <f>IF('Firm Fixed Price'!A6="","",'Firm Fixed Price'!A6)</f>
        <v>3.1.1</v>
      </c>
      <c r="B221" s="321" t="str">
        <f>IF('Firm Fixed Price'!B6="","",'Firm Fixed Price'!B6)</f>
        <v>Task Order Mgt</v>
      </c>
      <c r="C221" s="322">
        <f>IF('Firm Fixed Price'!C6="","",'Firm Fixed Price'!C6)</f>
        <v>0</v>
      </c>
      <c r="D221" s="323">
        <f>IF('Firm Fixed Price'!G6="","",'Firm Fixed Price'!G6)</f>
        <v>5</v>
      </c>
      <c r="E221" s="323" t="str">
        <f>IF('Firm Fixed Price'!H6="","",'Firm Fixed Price'!H6)</f>
        <v/>
      </c>
      <c r="F221" s="324" t="str">
        <f>IF('Firm Fixed Price'!I6="","",'Firm Fixed Price'!I6)</f>
        <v/>
      </c>
      <c r="G221" s="325" t="str">
        <f>IF('Firm Fixed Price'!J6="","",'Firm Fixed Price'!J6)</f>
        <v/>
      </c>
      <c r="H221" s="318" t="str">
        <f>IF(F221="","",+F221-G221)</f>
        <v/>
      </c>
      <c r="I221" s="319" t="str">
        <f>IF(H221="","",(H221/F221))</f>
        <v/>
      </c>
      <c r="K221" s="24"/>
    </row>
    <row r="222" spans="1:14" ht="13.8" hidden="1" x14ac:dyDescent="0.25">
      <c r="A222" s="321" t="str">
        <f>IF('Firm Fixed Price'!A7="","",'Firm Fixed Price'!A7)</f>
        <v>3.1.1</v>
      </c>
      <c r="B222" s="321" t="str">
        <f>IF('Firm Fixed Price'!B7="","",'Firm Fixed Price'!B7)</f>
        <v>KickOff Minutes</v>
      </c>
      <c r="C222" s="322">
        <f>IF('Firm Fixed Price'!C7="","",'Firm Fixed Price'!C7)</f>
        <v>0</v>
      </c>
      <c r="D222" s="323">
        <f>IF('Firm Fixed Price'!G7="","",'Firm Fixed Price'!G7)</f>
        <v>1</v>
      </c>
      <c r="E222" s="323" t="str">
        <f>IF('Firm Fixed Price'!H7="","",'Firm Fixed Price'!H7)</f>
        <v/>
      </c>
      <c r="F222" s="324" t="str">
        <f>IF('Firm Fixed Price'!I7="","",'Firm Fixed Price'!I7)</f>
        <v/>
      </c>
      <c r="G222" s="325" t="str">
        <f>IF('Firm Fixed Price'!J7="","",'Firm Fixed Price'!J7)</f>
        <v/>
      </c>
      <c r="H222" s="318" t="str">
        <f t="shared" ref="H222:H225" si="12">IF(F222="","",+F222-G222)</f>
        <v/>
      </c>
      <c r="I222" s="319" t="str">
        <f t="shared" ref="I222:I225" si="13">IF(H222="","",(H222/F222))</f>
        <v/>
      </c>
      <c r="K222" s="24"/>
    </row>
    <row r="223" spans="1:14" ht="13.8" hidden="1" x14ac:dyDescent="0.25">
      <c r="A223" s="321" t="str">
        <f>IF('Firm Fixed Price'!A8="","",'Firm Fixed Price'!A8)</f>
        <v>3.1.2</v>
      </c>
      <c r="B223" s="321" t="str">
        <f>IF('Firm Fixed Price'!B8="","",'Firm Fixed Price'!B8)</f>
        <v>PMP</v>
      </c>
      <c r="C223" s="322">
        <f>IF('Firm Fixed Price'!C8="","",'Firm Fixed Price'!C8)</f>
        <v>0</v>
      </c>
      <c r="D223" s="323">
        <f>IF('Firm Fixed Price'!G8="","",'Firm Fixed Price'!G8)</f>
        <v>5</v>
      </c>
      <c r="E223" s="323" t="str">
        <f>IF('Firm Fixed Price'!H8="","",'Firm Fixed Price'!H8)</f>
        <v/>
      </c>
      <c r="F223" s="324" t="str">
        <f>IF('Firm Fixed Price'!I8="","",'Firm Fixed Price'!I8)</f>
        <v/>
      </c>
      <c r="G223" s="325" t="str">
        <f>IF('Firm Fixed Price'!J8="","",'Firm Fixed Price'!J8)</f>
        <v/>
      </c>
      <c r="H223" s="318" t="str">
        <f t="shared" si="12"/>
        <v/>
      </c>
      <c r="I223" s="319" t="str">
        <f t="shared" si="13"/>
        <v/>
      </c>
      <c r="K223" s="24"/>
    </row>
    <row r="224" spans="1:14" ht="13.8" hidden="1" x14ac:dyDescent="0.25">
      <c r="A224" s="321" t="str">
        <f>IF('Firm Fixed Price'!A9="","",'Firm Fixed Price'!A9)</f>
        <v>3.1.3</v>
      </c>
      <c r="B224" s="321" t="str">
        <f>IF('Firm Fixed Price'!B9="","",'Firm Fixed Price'!B9)</f>
        <v>Monthly Status Report</v>
      </c>
      <c r="C224" s="322">
        <f>IF('Firm Fixed Price'!C9="","",'Firm Fixed Price'!C9)</f>
        <v>0</v>
      </c>
      <c r="D224" s="323">
        <f>IF('Firm Fixed Price'!G9="","",'Firm Fixed Price'!G9)</f>
        <v>60</v>
      </c>
      <c r="E224" s="323" t="str">
        <f>IF('Firm Fixed Price'!H9="","",'Firm Fixed Price'!H9)</f>
        <v/>
      </c>
      <c r="F224" s="324" t="str">
        <f>IF('Firm Fixed Price'!I9="","",'Firm Fixed Price'!I9)</f>
        <v/>
      </c>
      <c r="G224" s="325" t="str">
        <f>IF('Firm Fixed Price'!J9="","",'Firm Fixed Price'!J9)</f>
        <v/>
      </c>
      <c r="H224" s="318" t="str">
        <f t="shared" si="12"/>
        <v/>
      </c>
      <c r="I224" s="319" t="str">
        <f t="shared" si="13"/>
        <v/>
      </c>
      <c r="K224" s="24"/>
    </row>
    <row r="225" spans="1:11" ht="13.8" hidden="1" x14ac:dyDescent="0.25">
      <c r="A225" s="321" t="str">
        <f>IF('Firm Fixed Price'!A10="","",'Firm Fixed Price'!A10)</f>
        <v>3.1.4</v>
      </c>
      <c r="B225" s="321" t="str">
        <f>IF('Firm Fixed Price'!B10="","",'Firm Fixed Price'!B10)</f>
        <v>Quality Control Plan</v>
      </c>
      <c r="C225" s="322">
        <f>IF('Firm Fixed Price'!C10="","",'Firm Fixed Price'!C10)</f>
        <v>0</v>
      </c>
      <c r="D225" s="323">
        <f>IF('Firm Fixed Price'!G10="","",'Firm Fixed Price'!G10)</f>
        <v>5</v>
      </c>
      <c r="E225" s="323" t="str">
        <f>IF('Firm Fixed Price'!H10="","",'Firm Fixed Price'!H10)</f>
        <v/>
      </c>
      <c r="F225" s="324" t="str">
        <f>IF('Firm Fixed Price'!I10="","",'Firm Fixed Price'!I10)</f>
        <v/>
      </c>
      <c r="G225" s="325" t="str">
        <f>IF('Firm Fixed Price'!J10="","",'Firm Fixed Price'!J10)</f>
        <v/>
      </c>
      <c r="H225" s="318" t="str">
        <f t="shared" si="12"/>
        <v/>
      </c>
      <c r="I225" s="319" t="str">
        <f t="shared" si="13"/>
        <v/>
      </c>
      <c r="K225" s="24"/>
    </row>
    <row r="226" spans="1:11" ht="13.8" hidden="1" x14ac:dyDescent="0.25">
      <c r="A226" s="321" t="str">
        <f>IF('Firm Fixed Price'!A11="","",'Firm Fixed Price'!A11)</f>
        <v>3.1.5</v>
      </c>
      <c r="B226" s="321" t="str">
        <f>IF('Firm Fixed Price'!B11="","",'Firm Fixed Price'!B11)</f>
        <v>Monthly Financial Report</v>
      </c>
      <c r="C226" s="322">
        <f>IF('Firm Fixed Price'!C11="","",'Firm Fixed Price'!C11)</f>
        <v>0</v>
      </c>
      <c r="D226" s="323">
        <f>IF('Firm Fixed Price'!G11="","",'Firm Fixed Price'!G11)</f>
        <v>60</v>
      </c>
      <c r="E226" s="323" t="str">
        <f>IF('Firm Fixed Price'!H11="","",'Firm Fixed Price'!H11)</f>
        <v/>
      </c>
      <c r="F226" s="324" t="str">
        <f>IF('Firm Fixed Price'!I11="","",'Firm Fixed Price'!I11)</f>
        <v/>
      </c>
      <c r="G226" s="325" t="str">
        <f>IF('Firm Fixed Price'!J11="","",'Firm Fixed Price'!J11)</f>
        <v/>
      </c>
      <c r="H226" s="318" t="str">
        <f t="shared" ref="H226:H248" si="14">IF(F226="","",+F226-G226)</f>
        <v/>
      </c>
      <c r="I226" s="319" t="str">
        <f t="shared" ref="I226:I248" si="15">IF(H226="","",(H226/F226))</f>
        <v/>
      </c>
      <c r="K226" s="24"/>
    </row>
    <row r="227" spans="1:11" ht="13.8" hidden="1" x14ac:dyDescent="0.25">
      <c r="A227" s="321" t="str">
        <f>IF('Firm Fixed Price'!A12="","",'Firm Fixed Price'!A12)</f>
        <v>3.1.6</v>
      </c>
      <c r="B227" s="321" t="str">
        <f>IF('Firm Fixed Price'!B12="","",'Firm Fixed Price'!B12)</f>
        <v>PMR</v>
      </c>
      <c r="C227" s="322">
        <f>IF('Firm Fixed Price'!C12="","",'Firm Fixed Price'!C12)</f>
        <v>0</v>
      </c>
      <c r="D227" s="323">
        <f>IF('Firm Fixed Price'!G12="","",'Firm Fixed Price'!G12)</f>
        <v>20</v>
      </c>
      <c r="E227" s="323" t="str">
        <f>IF('Firm Fixed Price'!H12="","",'Firm Fixed Price'!H12)</f>
        <v/>
      </c>
      <c r="F227" s="324" t="str">
        <f>IF('Firm Fixed Price'!I12="","",'Firm Fixed Price'!I12)</f>
        <v/>
      </c>
      <c r="G227" s="325" t="str">
        <f>IF('Firm Fixed Price'!J12="","",'Firm Fixed Price'!J12)</f>
        <v/>
      </c>
      <c r="H227" s="318" t="str">
        <f t="shared" si="14"/>
        <v/>
      </c>
      <c r="I227" s="319" t="str">
        <f t="shared" si="15"/>
        <v/>
      </c>
      <c r="K227" s="24"/>
    </row>
    <row r="228" spans="1:11" ht="13.8" hidden="1" x14ac:dyDescent="0.25">
      <c r="A228" s="321" t="str">
        <f>IF('Firm Fixed Price'!A13="","",'Firm Fixed Price'!A13)</f>
        <v>3.1.7</v>
      </c>
      <c r="B228" s="321" t="str">
        <f>IF('Firm Fixed Price'!B13="","",'Firm Fixed Price'!B13)</f>
        <v>Schedule</v>
      </c>
      <c r="C228" s="322">
        <f>IF('Firm Fixed Price'!C13="","",'Firm Fixed Price'!C13)</f>
        <v>0</v>
      </c>
      <c r="D228" s="323">
        <f>IF('Firm Fixed Price'!G13="","",'Firm Fixed Price'!G13)</f>
        <v>10</v>
      </c>
      <c r="E228" s="323" t="str">
        <f>IF('Firm Fixed Price'!H13="","",'Firm Fixed Price'!H13)</f>
        <v/>
      </c>
      <c r="F228" s="324" t="str">
        <f>IF('Firm Fixed Price'!I13="","",'Firm Fixed Price'!I13)</f>
        <v/>
      </c>
      <c r="G228" s="325" t="str">
        <f>IF('Firm Fixed Price'!J13="","",'Firm Fixed Price'!J13)</f>
        <v/>
      </c>
      <c r="H228" s="318" t="str">
        <f t="shared" si="14"/>
        <v/>
      </c>
      <c r="I228" s="319" t="str">
        <f t="shared" si="15"/>
        <v/>
      </c>
      <c r="K228" s="24"/>
    </row>
    <row r="229" spans="1:11" ht="13.8" hidden="1" x14ac:dyDescent="0.25">
      <c r="A229" s="321" t="str">
        <f>IF('Firm Fixed Price'!A14="","",'Firm Fixed Price'!A14)</f>
        <v>3.1.8</v>
      </c>
      <c r="B229" s="321" t="str">
        <f>IF('Firm Fixed Price'!B14="","",'Firm Fixed Price'!B14)</f>
        <v>Transition-In Plan</v>
      </c>
      <c r="C229" s="322">
        <f>IF('Firm Fixed Price'!C14="","",'Firm Fixed Price'!C14)</f>
        <v>0</v>
      </c>
      <c r="D229" s="323">
        <f>IF('Firm Fixed Price'!G14="","",'Firm Fixed Price'!G14)</f>
        <v>1</v>
      </c>
      <c r="E229" s="323" t="str">
        <f>IF('Firm Fixed Price'!H14="","",'Firm Fixed Price'!H14)</f>
        <v/>
      </c>
      <c r="F229" s="324" t="str">
        <f>IF('Firm Fixed Price'!I14="","",'Firm Fixed Price'!I14)</f>
        <v/>
      </c>
      <c r="G229" s="325" t="str">
        <f>IF('Firm Fixed Price'!J14="","",'Firm Fixed Price'!J14)</f>
        <v/>
      </c>
      <c r="H229" s="318" t="str">
        <f t="shared" si="14"/>
        <v/>
      </c>
      <c r="I229" s="319" t="str">
        <f t="shared" si="15"/>
        <v/>
      </c>
      <c r="K229" s="24"/>
    </row>
    <row r="230" spans="1:11" ht="13.8" hidden="1" x14ac:dyDescent="0.25">
      <c r="A230" s="321" t="str">
        <f>IF('Firm Fixed Price'!A15="","",'Firm Fixed Price'!A15)</f>
        <v>3.1.8</v>
      </c>
      <c r="B230" s="321" t="str">
        <f>IF('Firm Fixed Price'!B15="","",'Firm Fixed Price'!B15)</f>
        <v>Transition-In Inventory Report</v>
      </c>
      <c r="C230" s="322">
        <f>IF('Firm Fixed Price'!C15="","",'Firm Fixed Price'!C15)</f>
        <v>0</v>
      </c>
      <c r="D230" s="323">
        <f>IF('Firm Fixed Price'!G15="","",'Firm Fixed Price'!G15)</f>
        <v>1</v>
      </c>
      <c r="E230" s="323" t="str">
        <f>IF('Firm Fixed Price'!H15="","",'Firm Fixed Price'!H15)</f>
        <v/>
      </c>
      <c r="F230" s="324" t="str">
        <f>IF('Firm Fixed Price'!I15="","",'Firm Fixed Price'!I15)</f>
        <v/>
      </c>
      <c r="G230" s="325" t="str">
        <f>IF('Firm Fixed Price'!J15="","",'Firm Fixed Price'!J15)</f>
        <v/>
      </c>
      <c r="H230" s="318" t="str">
        <f t="shared" si="14"/>
        <v/>
      </c>
      <c r="I230" s="319" t="str">
        <f t="shared" si="15"/>
        <v/>
      </c>
      <c r="K230" s="24"/>
    </row>
    <row r="231" spans="1:11" ht="13.8" hidden="1" x14ac:dyDescent="0.25">
      <c r="A231" s="321" t="str">
        <f>IF('Firm Fixed Price'!A16="","",'Firm Fixed Price'!A16)</f>
        <v>3.1.8</v>
      </c>
      <c r="B231" s="321" t="str">
        <f>IF('Firm Fixed Price'!B16="","",'Firm Fixed Price'!B16)</f>
        <v>Transition-Out Plan</v>
      </c>
      <c r="C231" s="322">
        <f>IF('Firm Fixed Price'!C16="","",'Firm Fixed Price'!C16)</f>
        <v>0</v>
      </c>
      <c r="D231" s="323">
        <f>IF('Firm Fixed Price'!G16="","",'Firm Fixed Price'!G16)</f>
        <v>1</v>
      </c>
      <c r="E231" s="323" t="str">
        <f>IF('Firm Fixed Price'!H16="","",'Firm Fixed Price'!H16)</f>
        <v/>
      </c>
      <c r="F231" s="324" t="str">
        <f>IF('Firm Fixed Price'!I16="","",'Firm Fixed Price'!I16)</f>
        <v/>
      </c>
      <c r="G231" s="325" t="str">
        <f>IF('Firm Fixed Price'!J16="","",'Firm Fixed Price'!J16)</f>
        <v/>
      </c>
      <c r="H231" s="318" t="str">
        <f t="shared" si="14"/>
        <v/>
      </c>
      <c r="I231" s="319" t="str">
        <f t="shared" si="15"/>
        <v/>
      </c>
      <c r="K231" s="24"/>
    </row>
    <row r="232" spans="1:11" ht="14.4" hidden="1" thickBot="1" x14ac:dyDescent="0.3">
      <c r="A232" s="321" t="str">
        <f>IF('Firm Fixed Price'!A17="","",'Firm Fixed Price'!A17)</f>
        <v>3.1.8</v>
      </c>
      <c r="B232" s="321" t="str">
        <f>IF('Firm Fixed Price'!B17="","",'Firm Fixed Price'!B17)</f>
        <v>Transition-Out Inventory Report</v>
      </c>
      <c r="C232" s="322">
        <f>IF('Firm Fixed Price'!C17="","",'Firm Fixed Price'!C17)</f>
        <v>0</v>
      </c>
      <c r="D232" s="323">
        <f>IF('Firm Fixed Price'!G17="","",'Firm Fixed Price'!G17)</f>
        <v>1</v>
      </c>
      <c r="E232" s="323" t="str">
        <f>IF('Firm Fixed Price'!H17="","",'Firm Fixed Price'!H17)</f>
        <v/>
      </c>
      <c r="F232" s="324" t="str">
        <f>IF('Firm Fixed Price'!I17="","",'Firm Fixed Price'!I17)</f>
        <v/>
      </c>
      <c r="G232" s="325" t="str">
        <f>IF('Firm Fixed Price'!J17="","",'Firm Fixed Price'!J17)</f>
        <v/>
      </c>
      <c r="H232" s="318" t="str">
        <f t="shared" si="14"/>
        <v/>
      </c>
      <c r="I232" s="319" t="str">
        <f t="shared" si="15"/>
        <v/>
      </c>
      <c r="K232" s="24"/>
    </row>
    <row r="233" spans="1:11" ht="13.8" hidden="1" x14ac:dyDescent="0.25">
      <c r="A233" s="321" t="str">
        <f>IF('Firm Fixed Price'!A18="","",'Firm Fixed Price'!A18)</f>
        <v/>
      </c>
      <c r="B233" s="321" t="str">
        <f>IF('Firm Fixed Price'!B18="","",'Firm Fixed Price'!B18)</f>
        <v/>
      </c>
      <c r="C233" s="322">
        <f>IF('Firm Fixed Price'!C18="","",'Firm Fixed Price'!C18)</f>
        <v>0</v>
      </c>
      <c r="D233" s="323" t="str">
        <f>IF('Firm Fixed Price'!G18="","",'Firm Fixed Price'!G18)</f>
        <v/>
      </c>
      <c r="E233" s="323" t="str">
        <f>IF('Firm Fixed Price'!H18="","",'Firm Fixed Price'!H18)</f>
        <v/>
      </c>
      <c r="F233" s="324" t="str">
        <f>IF('Firm Fixed Price'!I18="","",'Firm Fixed Price'!I18)</f>
        <v/>
      </c>
      <c r="G233" s="325" t="str">
        <f>IF('Firm Fixed Price'!J18="","",'Firm Fixed Price'!J18)</f>
        <v/>
      </c>
      <c r="H233" s="318" t="str">
        <f t="shared" si="14"/>
        <v/>
      </c>
      <c r="I233" s="319" t="str">
        <f t="shared" si="15"/>
        <v/>
      </c>
      <c r="K233" s="24"/>
    </row>
    <row r="234" spans="1:11" ht="13.8" hidden="1" x14ac:dyDescent="0.25">
      <c r="A234" s="321" t="str">
        <f>IF('Firm Fixed Price'!A19="","",'Firm Fixed Price'!A19)</f>
        <v/>
      </c>
      <c r="B234" s="321" t="str">
        <f>IF('Firm Fixed Price'!B19="","",'Firm Fixed Price'!B19)</f>
        <v/>
      </c>
      <c r="C234" s="322">
        <f>IF('Firm Fixed Price'!C19="","",'Firm Fixed Price'!C19)</f>
        <v>0</v>
      </c>
      <c r="D234" s="323" t="str">
        <f>IF('Firm Fixed Price'!G19="","",'Firm Fixed Price'!G19)</f>
        <v/>
      </c>
      <c r="E234" s="323" t="str">
        <f>IF('Firm Fixed Price'!H19="","",'Firm Fixed Price'!H19)</f>
        <v/>
      </c>
      <c r="F234" s="324" t="str">
        <f>IF('Firm Fixed Price'!I19="","",'Firm Fixed Price'!I19)</f>
        <v/>
      </c>
      <c r="G234" s="325" t="str">
        <f>IF('Firm Fixed Price'!J19="","",'Firm Fixed Price'!J19)</f>
        <v/>
      </c>
      <c r="H234" s="318" t="str">
        <f t="shared" si="14"/>
        <v/>
      </c>
      <c r="I234" s="319" t="str">
        <f t="shared" si="15"/>
        <v/>
      </c>
      <c r="K234" s="24"/>
    </row>
    <row r="235" spans="1:11" ht="13.8" hidden="1" x14ac:dyDescent="0.25">
      <c r="A235" s="321" t="str">
        <f>IF('Firm Fixed Price'!A20="","",'Firm Fixed Price'!A20)</f>
        <v/>
      </c>
      <c r="B235" s="321" t="str">
        <f>IF('Firm Fixed Price'!B20="","",'Firm Fixed Price'!B20)</f>
        <v/>
      </c>
      <c r="C235" s="322">
        <f>IF('Firm Fixed Price'!C20="","",'Firm Fixed Price'!C20)</f>
        <v>0</v>
      </c>
      <c r="D235" s="323" t="str">
        <f>IF('Firm Fixed Price'!G20="","",'Firm Fixed Price'!G20)</f>
        <v/>
      </c>
      <c r="E235" s="323" t="str">
        <f>IF('Firm Fixed Price'!H20="","",'Firm Fixed Price'!H20)</f>
        <v/>
      </c>
      <c r="F235" s="324" t="str">
        <f>IF('Firm Fixed Price'!I20="","",'Firm Fixed Price'!I20)</f>
        <v/>
      </c>
      <c r="G235" s="325" t="str">
        <f>IF('Firm Fixed Price'!J20="","",'Firm Fixed Price'!J20)</f>
        <v/>
      </c>
      <c r="H235" s="318" t="str">
        <f t="shared" si="14"/>
        <v/>
      </c>
      <c r="I235" s="319" t="str">
        <f t="shared" si="15"/>
        <v/>
      </c>
      <c r="K235" s="24"/>
    </row>
    <row r="236" spans="1:11" ht="13.8" hidden="1" x14ac:dyDescent="0.25">
      <c r="A236" s="321" t="str">
        <f>IF('Firm Fixed Price'!A21="","",'Firm Fixed Price'!A21)</f>
        <v/>
      </c>
      <c r="B236" s="321" t="str">
        <f>IF('Firm Fixed Price'!B21="","",'Firm Fixed Price'!B21)</f>
        <v/>
      </c>
      <c r="C236" s="322">
        <f>IF('Firm Fixed Price'!C21="","",'Firm Fixed Price'!C21)</f>
        <v>0</v>
      </c>
      <c r="D236" s="323" t="str">
        <f>IF('Firm Fixed Price'!G21="","",'Firm Fixed Price'!G21)</f>
        <v/>
      </c>
      <c r="E236" s="323" t="str">
        <f>IF('Firm Fixed Price'!H21="","",'Firm Fixed Price'!H21)</f>
        <v/>
      </c>
      <c r="F236" s="324" t="str">
        <f>IF('Firm Fixed Price'!I21="","",'Firm Fixed Price'!I21)</f>
        <v/>
      </c>
      <c r="G236" s="325" t="str">
        <f>IF('Firm Fixed Price'!J21="","",'Firm Fixed Price'!J21)</f>
        <v/>
      </c>
      <c r="H236" s="318" t="str">
        <f t="shared" si="14"/>
        <v/>
      </c>
      <c r="I236" s="319" t="str">
        <f t="shared" si="15"/>
        <v/>
      </c>
      <c r="K236" s="24"/>
    </row>
    <row r="237" spans="1:11" ht="13.8" hidden="1" x14ac:dyDescent="0.25">
      <c r="A237" s="321" t="str">
        <f>IF('Firm Fixed Price'!A22="","",'Firm Fixed Price'!A22)</f>
        <v/>
      </c>
      <c r="B237" s="321" t="str">
        <f>IF('Firm Fixed Price'!B22="","",'Firm Fixed Price'!B22)</f>
        <v/>
      </c>
      <c r="C237" s="322">
        <f>IF('Firm Fixed Price'!C22="","",'Firm Fixed Price'!C22)</f>
        <v>0</v>
      </c>
      <c r="D237" s="323" t="str">
        <f>IF('Firm Fixed Price'!G22="","",'Firm Fixed Price'!G22)</f>
        <v/>
      </c>
      <c r="E237" s="323" t="str">
        <f>IF('Firm Fixed Price'!H22="","",'Firm Fixed Price'!H22)</f>
        <v/>
      </c>
      <c r="F237" s="324" t="str">
        <f>IF('Firm Fixed Price'!I22="","",'Firm Fixed Price'!I22)</f>
        <v/>
      </c>
      <c r="G237" s="325" t="str">
        <f>IF('Firm Fixed Price'!J22="","",'Firm Fixed Price'!J22)</f>
        <v/>
      </c>
      <c r="H237" s="318" t="str">
        <f t="shared" si="14"/>
        <v/>
      </c>
      <c r="I237" s="319" t="str">
        <f t="shared" si="15"/>
        <v/>
      </c>
      <c r="K237" s="24"/>
    </row>
    <row r="238" spans="1:11" ht="13.8" hidden="1" x14ac:dyDescent="0.25">
      <c r="A238" s="321" t="str">
        <f>IF('Firm Fixed Price'!A23="","",'Firm Fixed Price'!A23)</f>
        <v/>
      </c>
      <c r="B238" s="321" t="str">
        <f>IF('Firm Fixed Price'!B23="","",'Firm Fixed Price'!B23)</f>
        <v/>
      </c>
      <c r="C238" s="322">
        <f>IF('Firm Fixed Price'!C23="","",'Firm Fixed Price'!C23)</f>
        <v>0</v>
      </c>
      <c r="D238" s="323" t="str">
        <f>IF('Firm Fixed Price'!G23="","",'Firm Fixed Price'!G23)</f>
        <v/>
      </c>
      <c r="E238" s="323" t="str">
        <f>IF('Firm Fixed Price'!H23="","",'Firm Fixed Price'!H23)</f>
        <v/>
      </c>
      <c r="F238" s="324" t="str">
        <f>IF('Firm Fixed Price'!I23="","",'Firm Fixed Price'!I23)</f>
        <v/>
      </c>
      <c r="G238" s="325" t="str">
        <f>IF('Firm Fixed Price'!J23="","",'Firm Fixed Price'!J23)</f>
        <v/>
      </c>
      <c r="H238" s="318" t="str">
        <f t="shared" si="14"/>
        <v/>
      </c>
      <c r="I238" s="319" t="str">
        <f t="shared" si="15"/>
        <v/>
      </c>
      <c r="K238" s="24"/>
    </row>
    <row r="239" spans="1:11" ht="13.8" hidden="1" x14ac:dyDescent="0.25">
      <c r="A239" s="321" t="str">
        <f>IF('Firm Fixed Price'!A24="","",'Firm Fixed Price'!A24)</f>
        <v/>
      </c>
      <c r="B239" s="321" t="str">
        <f>IF('Firm Fixed Price'!B24="","",'Firm Fixed Price'!B24)</f>
        <v/>
      </c>
      <c r="C239" s="322">
        <f>IF('Firm Fixed Price'!C24="","",'Firm Fixed Price'!C24)</f>
        <v>0</v>
      </c>
      <c r="D239" s="323" t="str">
        <f>IF('Firm Fixed Price'!G24="","",'Firm Fixed Price'!G24)</f>
        <v/>
      </c>
      <c r="E239" s="323" t="str">
        <f>IF('Firm Fixed Price'!H24="","",'Firm Fixed Price'!H24)</f>
        <v/>
      </c>
      <c r="F239" s="324" t="str">
        <f>IF('Firm Fixed Price'!I24="","",'Firm Fixed Price'!I24)</f>
        <v/>
      </c>
      <c r="G239" s="325" t="str">
        <f>IF('Firm Fixed Price'!J24="","",'Firm Fixed Price'!J24)</f>
        <v/>
      </c>
      <c r="H239" s="318" t="str">
        <f t="shared" si="14"/>
        <v/>
      </c>
      <c r="I239" s="319" t="str">
        <f t="shared" si="15"/>
        <v/>
      </c>
      <c r="K239" s="24"/>
    </row>
    <row r="240" spans="1:11" ht="13.8" hidden="1" x14ac:dyDescent="0.25">
      <c r="A240" s="321" t="str">
        <f>IF('Firm Fixed Price'!A25="","",'Firm Fixed Price'!A25)</f>
        <v/>
      </c>
      <c r="B240" s="321" t="str">
        <f>IF('Firm Fixed Price'!B25="","",'Firm Fixed Price'!B25)</f>
        <v/>
      </c>
      <c r="C240" s="322">
        <f>IF('Firm Fixed Price'!C25="","",'Firm Fixed Price'!C25)</f>
        <v>0</v>
      </c>
      <c r="D240" s="323" t="str">
        <f>IF('Firm Fixed Price'!G25="","",'Firm Fixed Price'!G25)</f>
        <v/>
      </c>
      <c r="E240" s="323" t="str">
        <f>IF('Firm Fixed Price'!H25="","",'Firm Fixed Price'!H25)</f>
        <v/>
      </c>
      <c r="F240" s="324" t="str">
        <f>IF('Firm Fixed Price'!I25="","",'Firm Fixed Price'!I25)</f>
        <v/>
      </c>
      <c r="G240" s="325" t="str">
        <f>IF('Firm Fixed Price'!J25="","",'Firm Fixed Price'!J25)</f>
        <v/>
      </c>
      <c r="H240" s="318" t="str">
        <f t="shared" si="14"/>
        <v/>
      </c>
      <c r="I240" s="319" t="str">
        <f t="shared" si="15"/>
        <v/>
      </c>
      <c r="K240" s="24"/>
    </row>
    <row r="241" spans="1:11" ht="13.8" hidden="1" x14ac:dyDescent="0.25">
      <c r="A241" s="321" t="str">
        <f>IF('Firm Fixed Price'!A26="","",'Firm Fixed Price'!A26)</f>
        <v/>
      </c>
      <c r="B241" s="321" t="str">
        <f>IF('Firm Fixed Price'!B26="","",'Firm Fixed Price'!B26)</f>
        <v/>
      </c>
      <c r="C241" s="322">
        <f>IF('Firm Fixed Price'!C26="","",'Firm Fixed Price'!C26)</f>
        <v>0</v>
      </c>
      <c r="D241" s="323" t="str">
        <f>IF('Firm Fixed Price'!G26="","",'Firm Fixed Price'!G26)</f>
        <v/>
      </c>
      <c r="E241" s="323" t="str">
        <f>IF('Firm Fixed Price'!H26="","",'Firm Fixed Price'!H26)</f>
        <v/>
      </c>
      <c r="F241" s="324" t="str">
        <f>IF('Firm Fixed Price'!I26="","",'Firm Fixed Price'!I26)</f>
        <v/>
      </c>
      <c r="G241" s="325" t="str">
        <f>IF('Firm Fixed Price'!J26="","",'Firm Fixed Price'!J26)</f>
        <v/>
      </c>
      <c r="H241" s="318" t="str">
        <f t="shared" si="14"/>
        <v/>
      </c>
      <c r="I241" s="319" t="str">
        <f t="shared" si="15"/>
        <v/>
      </c>
      <c r="K241" s="24"/>
    </row>
    <row r="242" spans="1:11" ht="13.8" hidden="1" x14ac:dyDescent="0.25">
      <c r="A242" s="321" t="str">
        <f>IF('Firm Fixed Price'!A27="","",'Firm Fixed Price'!A27)</f>
        <v/>
      </c>
      <c r="B242" s="321" t="str">
        <f>IF('Firm Fixed Price'!B27="","",'Firm Fixed Price'!B27)</f>
        <v/>
      </c>
      <c r="C242" s="322">
        <f>IF('Firm Fixed Price'!C27="","",'Firm Fixed Price'!C27)</f>
        <v>0</v>
      </c>
      <c r="D242" s="323" t="str">
        <f>IF('Firm Fixed Price'!G27="","",'Firm Fixed Price'!G27)</f>
        <v/>
      </c>
      <c r="E242" s="323" t="str">
        <f>IF('Firm Fixed Price'!H27="","",'Firm Fixed Price'!H27)</f>
        <v/>
      </c>
      <c r="F242" s="324" t="str">
        <f>IF('Firm Fixed Price'!I27="","",'Firm Fixed Price'!I27)</f>
        <v/>
      </c>
      <c r="G242" s="325" t="str">
        <f>IF('Firm Fixed Price'!J27="","",'Firm Fixed Price'!J27)</f>
        <v/>
      </c>
      <c r="H242" s="318" t="str">
        <f t="shared" si="14"/>
        <v/>
      </c>
      <c r="I242" s="319" t="str">
        <f t="shared" si="15"/>
        <v/>
      </c>
      <c r="K242" s="24"/>
    </row>
    <row r="243" spans="1:11" ht="13.8" hidden="1" x14ac:dyDescent="0.25">
      <c r="A243" s="321" t="str">
        <f>IF('Firm Fixed Price'!A28="","",'Firm Fixed Price'!A28)</f>
        <v/>
      </c>
      <c r="B243" s="321" t="str">
        <f>IF('Firm Fixed Price'!B28="","",'Firm Fixed Price'!B28)</f>
        <v/>
      </c>
      <c r="C243" s="322">
        <f>IF('Firm Fixed Price'!C28="","",'Firm Fixed Price'!C28)</f>
        <v>0</v>
      </c>
      <c r="D243" s="323" t="str">
        <f>IF('Firm Fixed Price'!G28="","",'Firm Fixed Price'!G28)</f>
        <v/>
      </c>
      <c r="E243" s="323" t="str">
        <f>IF('Firm Fixed Price'!H28="","",'Firm Fixed Price'!H28)</f>
        <v/>
      </c>
      <c r="F243" s="324" t="str">
        <f>IF('Firm Fixed Price'!I28="","",'Firm Fixed Price'!I28)</f>
        <v/>
      </c>
      <c r="G243" s="325" t="str">
        <f>IF('Firm Fixed Price'!J28="","",'Firm Fixed Price'!J28)</f>
        <v/>
      </c>
      <c r="H243" s="318" t="str">
        <f t="shared" si="14"/>
        <v/>
      </c>
      <c r="I243" s="319" t="str">
        <f t="shared" si="15"/>
        <v/>
      </c>
      <c r="K243" s="24"/>
    </row>
    <row r="244" spans="1:11" ht="13.8" hidden="1" x14ac:dyDescent="0.25">
      <c r="A244" s="321" t="str">
        <f>IF('Firm Fixed Price'!A29="","",'Firm Fixed Price'!A29)</f>
        <v/>
      </c>
      <c r="B244" s="321" t="str">
        <f>IF('Firm Fixed Price'!B29="","",'Firm Fixed Price'!B29)</f>
        <v/>
      </c>
      <c r="C244" s="322">
        <f>IF('Firm Fixed Price'!C29="","",'Firm Fixed Price'!C29)</f>
        <v>0</v>
      </c>
      <c r="D244" s="323" t="str">
        <f>IF('Firm Fixed Price'!G29="","",'Firm Fixed Price'!G29)</f>
        <v/>
      </c>
      <c r="E244" s="323" t="str">
        <f>IF('Firm Fixed Price'!H29="","",'Firm Fixed Price'!H29)</f>
        <v/>
      </c>
      <c r="F244" s="324" t="str">
        <f>IF('Firm Fixed Price'!I29="","",'Firm Fixed Price'!I29)</f>
        <v/>
      </c>
      <c r="G244" s="325" t="str">
        <f>IF('Firm Fixed Price'!J29="","",'Firm Fixed Price'!J29)</f>
        <v/>
      </c>
      <c r="H244" s="318" t="str">
        <f t="shared" si="14"/>
        <v/>
      </c>
      <c r="I244" s="319" t="str">
        <f t="shared" si="15"/>
        <v/>
      </c>
      <c r="K244" s="24"/>
    </row>
    <row r="245" spans="1:11" ht="13.8" hidden="1" x14ac:dyDescent="0.25">
      <c r="A245" s="321" t="str">
        <f>IF('Firm Fixed Price'!A30="","",'Firm Fixed Price'!A30)</f>
        <v/>
      </c>
      <c r="B245" s="321" t="str">
        <f>IF('Firm Fixed Price'!B30="","",'Firm Fixed Price'!B30)</f>
        <v/>
      </c>
      <c r="C245" s="322">
        <f>IF('Firm Fixed Price'!C30="","",'Firm Fixed Price'!C30)</f>
        <v>0</v>
      </c>
      <c r="D245" s="323" t="str">
        <f>IF('Firm Fixed Price'!G30="","",'Firm Fixed Price'!G30)</f>
        <v/>
      </c>
      <c r="E245" s="323" t="str">
        <f>IF('Firm Fixed Price'!H30="","",'Firm Fixed Price'!H30)</f>
        <v/>
      </c>
      <c r="F245" s="324" t="str">
        <f>IF('Firm Fixed Price'!I30="","",'Firm Fixed Price'!I30)</f>
        <v/>
      </c>
      <c r="G245" s="325" t="str">
        <f>IF('Firm Fixed Price'!J30="","",'Firm Fixed Price'!J30)</f>
        <v/>
      </c>
      <c r="H245" s="318" t="str">
        <f t="shared" si="14"/>
        <v/>
      </c>
      <c r="I245" s="319" t="str">
        <f t="shared" si="15"/>
        <v/>
      </c>
      <c r="K245" s="24"/>
    </row>
    <row r="246" spans="1:11" ht="13.8" hidden="1" x14ac:dyDescent="0.25">
      <c r="A246" s="321" t="str">
        <f>IF('Firm Fixed Price'!A31="","",'Firm Fixed Price'!A31)</f>
        <v/>
      </c>
      <c r="B246" s="321" t="str">
        <f>IF('Firm Fixed Price'!B31="","",'Firm Fixed Price'!B31)</f>
        <v/>
      </c>
      <c r="C246" s="322">
        <f>IF('Firm Fixed Price'!C31="","",'Firm Fixed Price'!C31)</f>
        <v>0</v>
      </c>
      <c r="D246" s="323" t="str">
        <f>IF('Firm Fixed Price'!G31="","",'Firm Fixed Price'!G31)</f>
        <v/>
      </c>
      <c r="E246" s="323" t="str">
        <f>IF('Firm Fixed Price'!H31="","",'Firm Fixed Price'!H31)</f>
        <v/>
      </c>
      <c r="F246" s="324" t="str">
        <f>IF('Firm Fixed Price'!I31="","",'Firm Fixed Price'!I31)</f>
        <v/>
      </c>
      <c r="G246" s="325" t="str">
        <f>IF('Firm Fixed Price'!J31="","",'Firm Fixed Price'!J31)</f>
        <v/>
      </c>
      <c r="H246" s="318" t="str">
        <f t="shared" si="14"/>
        <v/>
      </c>
      <c r="I246" s="319" t="str">
        <f t="shared" si="15"/>
        <v/>
      </c>
      <c r="K246" s="24"/>
    </row>
    <row r="247" spans="1:11" ht="13.8" hidden="1" x14ac:dyDescent="0.25">
      <c r="A247" s="321" t="str">
        <f>IF('Firm Fixed Price'!A32="","",'Firm Fixed Price'!A32)</f>
        <v/>
      </c>
      <c r="B247" s="321" t="str">
        <f>IF('Firm Fixed Price'!B32="","",'Firm Fixed Price'!B32)</f>
        <v/>
      </c>
      <c r="C247" s="322">
        <f>IF('Firm Fixed Price'!C32="","",'Firm Fixed Price'!C32)</f>
        <v>0</v>
      </c>
      <c r="D247" s="323" t="str">
        <f>IF('Firm Fixed Price'!G32="","",'Firm Fixed Price'!G32)</f>
        <v/>
      </c>
      <c r="E247" s="323" t="str">
        <f>IF('Firm Fixed Price'!H32="","",'Firm Fixed Price'!H32)</f>
        <v/>
      </c>
      <c r="F247" s="324" t="str">
        <f>IF('Firm Fixed Price'!I32="","",'Firm Fixed Price'!I32)</f>
        <v/>
      </c>
      <c r="G247" s="325" t="str">
        <f>IF('Firm Fixed Price'!J32="","",'Firm Fixed Price'!J32)</f>
        <v/>
      </c>
      <c r="H247" s="318" t="str">
        <f t="shared" si="14"/>
        <v/>
      </c>
      <c r="I247" s="319" t="str">
        <f t="shared" si="15"/>
        <v/>
      </c>
      <c r="K247" s="24"/>
    </row>
    <row r="248" spans="1:11" ht="13.8" hidden="1" x14ac:dyDescent="0.25">
      <c r="A248" s="321" t="str">
        <f>IF('Firm Fixed Price'!A33="","",'Firm Fixed Price'!A33)</f>
        <v/>
      </c>
      <c r="B248" s="321" t="str">
        <f>IF('Firm Fixed Price'!B33="","",'Firm Fixed Price'!B33)</f>
        <v/>
      </c>
      <c r="C248" s="322">
        <f>IF('Firm Fixed Price'!C33="","",'Firm Fixed Price'!C33)</f>
        <v>0</v>
      </c>
      <c r="D248" s="323" t="str">
        <f>IF('Firm Fixed Price'!G33="","",'Firm Fixed Price'!G33)</f>
        <v/>
      </c>
      <c r="E248" s="323" t="str">
        <f>IF('Firm Fixed Price'!H33="","",'Firm Fixed Price'!H33)</f>
        <v/>
      </c>
      <c r="F248" s="324" t="str">
        <f>IF('Firm Fixed Price'!I33="","",'Firm Fixed Price'!I33)</f>
        <v/>
      </c>
      <c r="G248" s="325" t="str">
        <f>IF('Firm Fixed Price'!J33="","",'Firm Fixed Price'!J33)</f>
        <v/>
      </c>
      <c r="H248" s="318" t="str">
        <f t="shared" si="14"/>
        <v/>
      </c>
      <c r="I248" s="319" t="str">
        <f t="shared" si="15"/>
        <v/>
      </c>
      <c r="K248" s="24"/>
    </row>
    <row r="249" spans="1:11" ht="13.8" hidden="1" x14ac:dyDescent="0.25">
      <c r="A249" s="321" t="str">
        <f>IF('Firm Fixed Price'!A34="","",'Firm Fixed Price'!A34)</f>
        <v/>
      </c>
      <c r="B249" s="321" t="str">
        <f>IF('Firm Fixed Price'!B34="","",'Firm Fixed Price'!B34)</f>
        <v/>
      </c>
      <c r="C249" s="322">
        <f>IF('Firm Fixed Price'!C34="","",'Firm Fixed Price'!C34)</f>
        <v>0</v>
      </c>
      <c r="D249" s="323" t="str">
        <f>IF('Firm Fixed Price'!G34="","",'Firm Fixed Price'!G34)</f>
        <v/>
      </c>
      <c r="E249" s="323" t="str">
        <f>IF('Firm Fixed Price'!H34="","",'Firm Fixed Price'!H34)</f>
        <v/>
      </c>
      <c r="F249" s="324" t="str">
        <f>IF('Firm Fixed Price'!I34="","",'Firm Fixed Price'!I34)</f>
        <v/>
      </c>
      <c r="G249" s="325" t="str">
        <f>IF('Firm Fixed Price'!J34="","",'Firm Fixed Price'!J34)</f>
        <v/>
      </c>
      <c r="H249" s="318" t="str">
        <f t="shared" ref="H249:H276" si="16">IF(F249="","",+F249-G249)</f>
        <v/>
      </c>
      <c r="I249" s="319" t="str">
        <f t="shared" ref="I249:I276" si="17">IF(H249="","",(H249/F249))</f>
        <v/>
      </c>
      <c r="K249" s="24"/>
    </row>
    <row r="250" spans="1:11" ht="13.8" hidden="1" x14ac:dyDescent="0.25">
      <c r="A250" s="321" t="str">
        <f>IF('Firm Fixed Price'!A35="","",'Firm Fixed Price'!A35)</f>
        <v/>
      </c>
      <c r="B250" s="321" t="str">
        <f>IF('Firm Fixed Price'!B35="","",'Firm Fixed Price'!B35)</f>
        <v/>
      </c>
      <c r="C250" s="322">
        <f>IF('Firm Fixed Price'!C35="","",'Firm Fixed Price'!C35)</f>
        <v>0</v>
      </c>
      <c r="D250" s="323" t="str">
        <f>IF('Firm Fixed Price'!G35="","",'Firm Fixed Price'!G35)</f>
        <v/>
      </c>
      <c r="E250" s="323" t="str">
        <f>IF('Firm Fixed Price'!H35="","",'Firm Fixed Price'!H35)</f>
        <v/>
      </c>
      <c r="F250" s="324" t="str">
        <f>IF('Firm Fixed Price'!I35="","",'Firm Fixed Price'!I35)</f>
        <v/>
      </c>
      <c r="G250" s="325" t="str">
        <f>IF('Firm Fixed Price'!J35="","",'Firm Fixed Price'!J35)</f>
        <v/>
      </c>
      <c r="H250" s="318" t="str">
        <f t="shared" si="16"/>
        <v/>
      </c>
      <c r="I250" s="319" t="str">
        <f t="shared" si="17"/>
        <v/>
      </c>
      <c r="K250" s="24"/>
    </row>
    <row r="251" spans="1:11" ht="13.8" hidden="1" x14ac:dyDescent="0.25">
      <c r="A251" s="321" t="str">
        <f>IF('Firm Fixed Price'!A36="","",'Firm Fixed Price'!A36)</f>
        <v/>
      </c>
      <c r="B251" s="321" t="str">
        <f>IF('Firm Fixed Price'!B36="","",'Firm Fixed Price'!B36)</f>
        <v/>
      </c>
      <c r="C251" s="322">
        <f>IF('Firm Fixed Price'!C36="","",'Firm Fixed Price'!C36)</f>
        <v>0</v>
      </c>
      <c r="D251" s="323" t="str">
        <f>IF('Firm Fixed Price'!G36="","",'Firm Fixed Price'!G36)</f>
        <v/>
      </c>
      <c r="E251" s="323" t="str">
        <f>IF('Firm Fixed Price'!H36="","",'Firm Fixed Price'!H36)</f>
        <v/>
      </c>
      <c r="F251" s="324" t="str">
        <f>IF('Firm Fixed Price'!I36="","",'Firm Fixed Price'!I36)</f>
        <v/>
      </c>
      <c r="G251" s="325" t="str">
        <f>IF('Firm Fixed Price'!J36="","",'Firm Fixed Price'!J36)</f>
        <v/>
      </c>
      <c r="H251" s="318" t="str">
        <f t="shared" si="16"/>
        <v/>
      </c>
      <c r="I251" s="319" t="str">
        <f t="shared" si="17"/>
        <v/>
      </c>
      <c r="K251" s="24"/>
    </row>
    <row r="252" spans="1:11" ht="13.8" hidden="1" x14ac:dyDescent="0.25">
      <c r="A252" s="321" t="str">
        <f>IF('Firm Fixed Price'!A37="","",'Firm Fixed Price'!A37)</f>
        <v/>
      </c>
      <c r="B252" s="321" t="str">
        <f>IF('Firm Fixed Price'!B37="","",'Firm Fixed Price'!B37)</f>
        <v/>
      </c>
      <c r="C252" s="322">
        <f>IF('Firm Fixed Price'!C37="","",'Firm Fixed Price'!C37)</f>
        <v>0</v>
      </c>
      <c r="D252" s="323" t="str">
        <f>IF('Firm Fixed Price'!G37="","",'Firm Fixed Price'!G37)</f>
        <v/>
      </c>
      <c r="E252" s="323" t="str">
        <f>IF('Firm Fixed Price'!H37="","",'Firm Fixed Price'!H37)</f>
        <v/>
      </c>
      <c r="F252" s="324" t="str">
        <f>IF('Firm Fixed Price'!I37="","",'Firm Fixed Price'!I37)</f>
        <v/>
      </c>
      <c r="G252" s="325" t="str">
        <f>IF('Firm Fixed Price'!J37="","",'Firm Fixed Price'!J37)</f>
        <v/>
      </c>
      <c r="H252" s="318" t="str">
        <f t="shared" si="16"/>
        <v/>
      </c>
      <c r="I252" s="319" t="str">
        <f t="shared" si="17"/>
        <v/>
      </c>
      <c r="K252" s="24"/>
    </row>
    <row r="253" spans="1:11" ht="13.8" hidden="1" x14ac:dyDescent="0.25">
      <c r="A253" s="321" t="str">
        <f>IF('Firm Fixed Price'!A38="","",'Firm Fixed Price'!A38)</f>
        <v/>
      </c>
      <c r="B253" s="321" t="str">
        <f>IF('Firm Fixed Price'!B38="","",'Firm Fixed Price'!B38)</f>
        <v/>
      </c>
      <c r="C253" s="322">
        <f>IF('Firm Fixed Price'!C38="","",'Firm Fixed Price'!C38)</f>
        <v>0</v>
      </c>
      <c r="D253" s="323" t="str">
        <f>IF('Firm Fixed Price'!G38="","",'Firm Fixed Price'!G38)</f>
        <v/>
      </c>
      <c r="E253" s="323" t="str">
        <f>IF('Firm Fixed Price'!H38="","",'Firm Fixed Price'!H38)</f>
        <v/>
      </c>
      <c r="F253" s="324" t="str">
        <f>IF('Firm Fixed Price'!I38="","",'Firm Fixed Price'!I38)</f>
        <v/>
      </c>
      <c r="G253" s="325" t="str">
        <f>IF('Firm Fixed Price'!J38="","",'Firm Fixed Price'!J38)</f>
        <v/>
      </c>
      <c r="H253" s="318" t="str">
        <f t="shared" si="16"/>
        <v/>
      </c>
      <c r="I253" s="319" t="str">
        <f t="shared" si="17"/>
        <v/>
      </c>
      <c r="K253" s="24"/>
    </row>
    <row r="254" spans="1:11" ht="13.8" hidden="1" x14ac:dyDescent="0.25">
      <c r="A254" s="321" t="str">
        <f>IF('Firm Fixed Price'!A39="","",'Firm Fixed Price'!A39)</f>
        <v/>
      </c>
      <c r="B254" s="321" t="str">
        <f>IF('Firm Fixed Price'!B39="","",'Firm Fixed Price'!B39)</f>
        <v/>
      </c>
      <c r="C254" s="322">
        <f>IF('Firm Fixed Price'!C39="","",'Firm Fixed Price'!C39)</f>
        <v>0</v>
      </c>
      <c r="D254" s="323" t="str">
        <f>IF('Firm Fixed Price'!G39="","",'Firm Fixed Price'!G39)</f>
        <v/>
      </c>
      <c r="E254" s="323" t="str">
        <f>IF('Firm Fixed Price'!H39="","",'Firm Fixed Price'!H39)</f>
        <v/>
      </c>
      <c r="F254" s="324" t="str">
        <f>IF('Firm Fixed Price'!I39="","",'Firm Fixed Price'!I39)</f>
        <v/>
      </c>
      <c r="G254" s="325" t="str">
        <f>IF('Firm Fixed Price'!J39="","",'Firm Fixed Price'!J39)</f>
        <v/>
      </c>
      <c r="H254" s="318" t="str">
        <f t="shared" si="16"/>
        <v/>
      </c>
      <c r="I254" s="319" t="str">
        <f t="shared" si="17"/>
        <v/>
      </c>
      <c r="K254" s="24"/>
    </row>
    <row r="255" spans="1:11" ht="13.8" hidden="1" x14ac:dyDescent="0.25">
      <c r="A255" s="321" t="str">
        <f>IF('Firm Fixed Price'!A40="","",'Firm Fixed Price'!A40)</f>
        <v/>
      </c>
      <c r="B255" s="321" t="str">
        <f>IF('Firm Fixed Price'!B40="","",'Firm Fixed Price'!B40)</f>
        <v/>
      </c>
      <c r="C255" s="322">
        <f>IF('Firm Fixed Price'!C40="","",'Firm Fixed Price'!C40)</f>
        <v>0</v>
      </c>
      <c r="D255" s="323" t="str">
        <f>IF('Firm Fixed Price'!G40="","",'Firm Fixed Price'!G40)</f>
        <v/>
      </c>
      <c r="E255" s="323" t="str">
        <f>IF('Firm Fixed Price'!H40="","",'Firm Fixed Price'!H40)</f>
        <v/>
      </c>
      <c r="F255" s="324" t="str">
        <f>IF('Firm Fixed Price'!I40="","",'Firm Fixed Price'!I40)</f>
        <v/>
      </c>
      <c r="G255" s="325" t="str">
        <f>IF('Firm Fixed Price'!J40="","",'Firm Fixed Price'!J40)</f>
        <v/>
      </c>
      <c r="H255" s="318" t="str">
        <f t="shared" si="16"/>
        <v/>
      </c>
      <c r="I255" s="319" t="str">
        <f t="shared" si="17"/>
        <v/>
      </c>
      <c r="K255" s="24"/>
    </row>
    <row r="256" spans="1:11" ht="13.8" hidden="1" x14ac:dyDescent="0.25">
      <c r="A256" s="321" t="str">
        <f>IF('Firm Fixed Price'!A41="","",'Firm Fixed Price'!A41)</f>
        <v/>
      </c>
      <c r="B256" s="321" t="str">
        <f>IF('Firm Fixed Price'!B41="","",'Firm Fixed Price'!B41)</f>
        <v/>
      </c>
      <c r="C256" s="322">
        <f>IF('Firm Fixed Price'!C41="","",'Firm Fixed Price'!C41)</f>
        <v>0</v>
      </c>
      <c r="D256" s="323" t="str">
        <f>IF('Firm Fixed Price'!G41="","",'Firm Fixed Price'!G41)</f>
        <v/>
      </c>
      <c r="E256" s="323" t="str">
        <f>IF('Firm Fixed Price'!H41="","",'Firm Fixed Price'!H41)</f>
        <v/>
      </c>
      <c r="F256" s="324" t="str">
        <f>IF('Firm Fixed Price'!I41="","",'Firm Fixed Price'!I41)</f>
        <v/>
      </c>
      <c r="G256" s="325" t="str">
        <f>IF('Firm Fixed Price'!J41="","",'Firm Fixed Price'!J41)</f>
        <v/>
      </c>
      <c r="H256" s="318" t="str">
        <f t="shared" si="16"/>
        <v/>
      </c>
      <c r="I256" s="319" t="str">
        <f t="shared" si="17"/>
        <v/>
      </c>
      <c r="K256" s="24"/>
    </row>
    <row r="257" spans="1:11" ht="13.8" hidden="1" x14ac:dyDescent="0.25">
      <c r="A257" s="321" t="str">
        <f>IF('Firm Fixed Price'!A42="","",'Firm Fixed Price'!A42)</f>
        <v/>
      </c>
      <c r="B257" s="321" t="str">
        <f>IF('Firm Fixed Price'!B42="","",'Firm Fixed Price'!B42)</f>
        <v/>
      </c>
      <c r="C257" s="322">
        <f>IF('Firm Fixed Price'!C42="","",'Firm Fixed Price'!C42)</f>
        <v>0</v>
      </c>
      <c r="D257" s="323" t="str">
        <f>IF('Firm Fixed Price'!G42="","",'Firm Fixed Price'!G42)</f>
        <v/>
      </c>
      <c r="E257" s="323" t="str">
        <f>IF('Firm Fixed Price'!H42="","",'Firm Fixed Price'!H42)</f>
        <v/>
      </c>
      <c r="F257" s="324" t="str">
        <f>IF('Firm Fixed Price'!I42="","",'Firm Fixed Price'!I42)</f>
        <v/>
      </c>
      <c r="G257" s="325" t="str">
        <f>IF('Firm Fixed Price'!J42="","",'Firm Fixed Price'!J42)</f>
        <v/>
      </c>
      <c r="H257" s="318" t="str">
        <f t="shared" si="16"/>
        <v/>
      </c>
      <c r="I257" s="319" t="str">
        <f t="shared" si="17"/>
        <v/>
      </c>
      <c r="K257" s="24"/>
    </row>
    <row r="258" spans="1:11" ht="13.8" hidden="1" x14ac:dyDescent="0.25">
      <c r="A258" s="321" t="str">
        <f>IF('Firm Fixed Price'!A43="","",'Firm Fixed Price'!A43)</f>
        <v/>
      </c>
      <c r="B258" s="321" t="str">
        <f>IF('Firm Fixed Price'!B43="","",'Firm Fixed Price'!B43)</f>
        <v/>
      </c>
      <c r="C258" s="322">
        <f>IF('Firm Fixed Price'!C43="","",'Firm Fixed Price'!C43)</f>
        <v>0</v>
      </c>
      <c r="D258" s="323" t="str">
        <f>IF('Firm Fixed Price'!G43="","",'Firm Fixed Price'!G43)</f>
        <v/>
      </c>
      <c r="E258" s="323" t="str">
        <f>IF('Firm Fixed Price'!H43="","",'Firm Fixed Price'!H43)</f>
        <v/>
      </c>
      <c r="F258" s="324" t="str">
        <f>IF('Firm Fixed Price'!I43="","",'Firm Fixed Price'!I43)</f>
        <v/>
      </c>
      <c r="G258" s="325" t="str">
        <f>IF('Firm Fixed Price'!J43="","",'Firm Fixed Price'!J43)</f>
        <v/>
      </c>
      <c r="H258" s="318" t="str">
        <f t="shared" si="16"/>
        <v/>
      </c>
      <c r="I258" s="319" t="str">
        <f t="shared" si="17"/>
        <v/>
      </c>
      <c r="K258" s="24"/>
    </row>
    <row r="259" spans="1:11" ht="13.8" hidden="1" x14ac:dyDescent="0.25">
      <c r="A259" s="321" t="str">
        <f>IF('Firm Fixed Price'!A44="","",'Firm Fixed Price'!A44)</f>
        <v/>
      </c>
      <c r="B259" s="321" t="str">
        <f>IF('Firm Fixed Price'!B44="","",'Firm Fixed Price'!B44)</f>
        <v/>
      </c>
      <c r="C259" s="322">
        <f>IF('Firm Fixed Price'!C44="","",'Firm Fixed Price'!C44)</f>
        <v>0</v>
      </c>
      <c r="D259" s="323" t="str">
        <f>IF('Firm Fixed Price'!G44="","",'Firm Fixed Price'!G44)</f>
        <v/>
      </c>
      <c r="E259" s="323" t="str">
        <f>IF('Firm Fixed Price'!H44="","",'Firm Fixed Price'!H44)</f>
        <v/>
      </c>
      <c r="F259" s="324" t="str">
        <f>IF('Firm Fixed Price'!I44="","",'Firm Fixed Price'!I44)</f>
        <v/>
      </c>
      <c r="G259" s="325" t="str">
        <f>IF('Firm Fixed Price'!J44="","",'Firm Fixed Price'!J44)</f>
        <v/>
      </c>
      <c r="H259" s="318" t="str">
        <f t="shared" si="16"/>
        <v/>
      </c>
      <c r="I259" s="319" t="str">
        <f t="shared" si="17"/>
        <v/>
      </c>
      <c r="K259" s="24"/>
    </row>
    <row r="260" spans="1:11" ht="13.8" hidden="1" x14ac:dyDescent="0.25">
      <c r="A260" s="321" t="str">
        <f>IF('Firm Fixed Price'!A45="","",'Firm Fixed Price'!A45)</f>
        <v/>
      </c>
      <c r="B260" s="321" t="str">
        <f>IF('Firm Fixed Price'!B45="","",'Firm Fixed Price'!B45)</f>
        <v/>
      </c>
      <c r="C260" s="322">
        <f>IF('Firm Fixed Price'!C45="","",'Firm Fixed Price'!C45)</f>
        <v>0</v>
      </c>
      <c r="D260" s="323" t="str">
        <f>IF('Firm Fixed Price'!G45="","",'Firm Fixed Price'!G45)</f>
        <v/>
      </c>
      <c r="E260" s="323" t="str">
        <f>IF('Firm Fixed Price'!H45="","",'Firm Fixed Price'!H45)</f>
        <v/>
      </c>
      <c r="F260" s="324" t="str">
        <f>IF('Firm Fixed Price'!I45="","",'Firm Fixed Price'!I45)</f>
        <v/>
      </c>
      <c r="G260" s="325" t="str">
        <f>IF('Firm Fixed Price'!J45="","",'Firm Fixed Price'!J45)</f>
        <v/>
      </c>
      <c r="H260" s="318" t="str">
        <f t="shared" si="16"/>
        <v/>
      </c>
      <c r="I260" s="319" t="str">
        <f t="shared" si="17"/>
        <v/>
      </c>
      <c r="K260" s="24"/>
    </row>
    <row r="261" spans="1:11" ht="13.8" hidden="1" x14ac:dyDescent="0.25">
      <c r="A261" s="321" t="str">
        <f>IF('Firm Fixed Price'!A46="","",'Firm Fixed Price'!A46)</f>
        <v/>
      </c>
      <c r="B261" s="321" t="str">
        <f>IF('Firm Fixed Price'!B46="","",'Firm Fixed Price'!B46)</f>
        <v/>
      </c>
      <c r="C261" s="322">
        <f>IF('Firm Fixed Price'!C46="","",'Firm Fixed Price'!C46)</f>
        <v>0</v>
      </c>
      <c r="D261" s="323" t="str">
        <f>IF('Firm Fixed Price'!G46="","",'Firm Fixed Price'!G46)</f>
        <v/>
      </c>
      <c r="E261" s="323" t="str">
        <f>IF('Firm Fixed Price'!H46="","",'Firm Fixed Price'!H46)</f>
        <v/>
      </c>
      <c r="F261" s="324" t="str">
        <f>IF('Firm Fixed Price'!I46="","",'Firm Fixed Price'!I46)</f>
        <v/>
      </c>
      <c r="G261" s="325" t="str">
        <f>IF('Firm Fixed Price'!J46="","",'Firm Fixed Price'!J46)</f>
        <v/>
      </c>
      <c r="H261" s="318" t="str">
        <f t="shared" si="16"/>
        <v/>
      </c>
      <c r="I261" s="319" t="str">
        <f t="shared" si="17"/>
        <v/>
      </c>
      <c r="K261" s="24"/>
    </row>
    <row r="262" spans="1:11" ht="13.8" hidden="1" x14ac:dyDescent="0.25">
      <c r="A262" s="321" t="str">
        <f>IF('Firm Fixed Price'!A47="","",'Firm Fixed Price'!A47)</f>
        <v/>
      </c>
      <c r="B262" s="321" t="str">
        <f>IF('Firm Fixed Price'!B47="","",'Firm Fixed Price'!B47)</f>
        <v/>
      </c>
      <c r="C262" s="322">
        <f>IF('Firm Fixed Price'!C47="","",'Firm Fixed Price'!C47)</f>
        <v>0</v>
      </c>
      <c r="D262" s="323" t="str">
        <f>IF('Firm Fixed Price'!G47="","",'Firm Fixed Price'!G47)</f>
        <v/>
      </c>
      <c r="E262" s="323" t="str">
        <f>IF('Firm Fixed Price'!H47="","",'Firm Fixed Price'!H47)</f>
        <v/>
      </c>
      <c r="F262" s="324" t="str">
        <f>IF('Firm Fixed Price'!I47="","",'Firm Fixed Price'!I47)</f>
        <v/>
      </c>
      <c r="G262" s="325" t="str">
        <f>IF('Firm Fixed Price'!J47="","",'Firm Fixed Price'!J47)</f>
        <v/>
      </c>
      <c r="H262" s="318" t="str">
        <f t="shared" si="16"/>
        <v/>
      </c>
      <c r="I262" s="319" t="str">
        <f t="shared" si="17"/>
        <v/>
      </c>
      <c r="K262" s="24"/>
    </row>
    <row r="263" spans="1:11" ht="13.8" hidden="1" x14ac:dyDescent="0.25">
      <c r="A263" s="321" t="str">
        <f>IF('Firm Fixed Price'!A48="","",'Firm Fixed Price'!A48)</f>
        <v/>
      </c>
      <c r="B263" s="321" t="str">
        <f>IF('Firm Fixed Price'!B48="","",'Firm Fixed Price'!B48)</f>
        <v/>
      </c>
      <c r="C263" s="322">
        <f>IF('Firm Fixed Price'!C48="","",'Firm Fixed Price'!C48)</f>
        <v>0</v>
      </c>
      <c r="D263" s="323" t="str">
        <f>IF('Firm Fixed Price'!G48="","",'Firm Fixed Price'!G48)</f>
        <v/>
      </c>
      <c r="E263" s="323" t="str">
        <f>IF('Firm Fixed Price'!H48="","",'Firm Fixed Price'!H48)</f>
        <v/>
      </c>
      <c r="F263" s="324" t="str">
        <f>IF('Firm Fixed Price'!I48="","",'Firm Fixed Price'!I48)</f>
        <v/>
      </c>
      <c r="G263" s="325" t="str">
        <f>IF('Firm Fixed Price'!J48="","",'Firm Fixed Price'!J48)</f>
        <v/>
      </c>
      <c r="H263" s="318" t="str">
        <f t="shared" si="16"/>
        <v/>
      </c>
      <c r="I263" s="319" t="str">
        <f t="shared" si="17"/>
        <v/>
      </c>
      <c r="K263" s="24"/>
    </row>
    <row r="264" spans="1:11" ht="13.8" hidden="1" x14ac:dyDescent="0.25">
      <c r="A264" s="321" t="str">
        <f>IF('Firm Fixed Price'!A49="","",'Firm Fixed Price'!A49)</f>
        <v/>
      </c>
      <c r="B264" s="321" t="str">
        <f>IF('Firm Fixed Price'!B49="","",'Firm Fixed Price'!B49)</f>
        <v/>
      </c>
      <c r="C264" s="322">
        <f>IF('Firm Fixed Price'!C49="","",'Firm Fixed Price'!C49)</f>
        <v>0</v>
      </c>
      <c r="D264" s="323" t="str">
        <f>IF('Firm Fixed Price'!G49="","",'Firm Fixed Price'!G49)</f>
        <v/>
      </c>
      <c r="E264" s="323" t="str">
        <f>IF('Firm Fixed Price'!H49="","",'Firm Fixed Price'!H49)</f>
        <v/>
      </c>
      <c r="F264" s="324" t="str">
        <f>IF('Firm Fixed Price'!I49="","",'Firm Fixed Price'!I49)</f>
        <v/>
      </c>
      <c r="G264" s="325" t="str">
        <f>IF('Firm Fixed Price'!J49="","",'Firm Fixed Price'!J49)</f>
        <v/>
      </c>
      <c r="H264" s="318" t="str">
        <f t="shared" si="16"/>
        <v/>
      </c>
      <c r="I264" s="319" t="str">
        <f t="shared" si="17"/>
        <v/>
      </c>
      <c r="K264" s="24"/>
    </row>
    <row r="265" spans="1:11" ht="13.8" hidden="1" x14ac:dyDescent="0.25">
      <c r="A265" s="321" t="str">
        <f>IF('Firm Fixed Price'!A50="","",'Firm Fixed Price'!A50)</f>
        <v/>
      </c>
      <c r="B265" s="321" t="str">
        <f>IF('Firm Fixed Price'!B50="","",'Firm Fixed Price'!B50)</f>
        <v/>
      </c>
      <c r="C265" s="322">
        <f>IF('Firm Fixed Price'!C50="","",'Firm Fixed Price'!C50)</f>
        <v>0</v>
      </c>
      <c r="D265" s="323" t="str">
        <f>IF('Firm Fixed Price'!G50="","",'Firm Fixed Price'!G50)</f>
        <v/>
      </c>
      <c r="E265" s="323" t="str">
        <f>IF('Firm Fixed Price'!H50="","",'Firm Fixed Price'!H50)</f>
        <v/>
      </c>
      <c r="F265" s="324" t="str">
        <f>IF('Firm Fixed Price'!I50="","",'Firm Fixed Price'!I50)</f>
        <v/>
      </c>
      <c r="G265" s="325" t="str">
        <f>IF('Firm Fixed Price'!J50="","",'Firm Fixed Price'!J50)</f>
        <v/>
      </c>
      <c r="H265" s="318" t="str">
        <f t="shared" si="16"/>
        <v/>
      </c>
      <c r="I265" s="319" t="str">
        <f t="shared" si="17"/>
        <v/>
      </c>
      <c r="K265" s="24"/>
    </row>
    <row r="266" spans="1:11" ht="13.8" hidden="1" x14ac:dyDescent="0.25">
      <c r="A266" s="321" t="str">
        <f>IF('Firm Fixed Price'!A51="","",'Firm Fixed Price'!A51)</f>
        <v/>
      </c>
      <c r="B266" s="321" t="str">
        <f>IF('Firm Fixed Price'!B51="","",'Firm Fixed Price'!B51)</f>
        <v/>
      </c>
      <c r="C266" s="322">
        <f>IF('Firm Fixed Price'!C51="","",'Firm Fixed Price'!C51)</f>
        <v>0</v>
      </c>
      <c r="D266" s="323" t="str">
        <f>IF('Firm Fixed Price'!G51="","",'Firm Fixed Price'!G51)</f>
        <v/>
      </c>
      <c r="E266" s="323" t="str">
        <f>IF('Firm Fixed Price'!H51="","",'Firm Fixed Price'!H51)</f>
        <v/>
      </c>
      <c r="F266" s="324" t="str">
        <f>IF('Firm Fixed Price'!I51="","",'Firm Fixed Price'!I51)</f>
        <v/>
      </c>
      <c r="G266" s="325" t="str">
        <f>IF('Firm Fixed Price'!J51="","",'Firm Fixed Price'!J51)</f>
        <v/>
      </c>
      <c r="H266" s="318" t="str">
        <f t="shared" si="16"/>
        <v/>
      </c>
      <c r="I266" s="319" t="str">
        <f t="shared" si="17"/>
        <v/>
      </c>
      <c r="K266" s="24"/>
    </row>
    <row r="267" spans="1:11" ht="13.8" hidden="1" x14ac:dyDescent="0.25">
      <c r="A267" s="321" t="str">
        <f>IF('Firm Fixed Price'!A52="","",'Firm Fixed Price'!A52)</f>
        <v/>
      </c>
      <c r="B267" s="321" t="str">
        <f>IF('Firm Fixed Price'!B52="","",'Firm Fixed Price'!B52)</f>
        <v/>
      </c>
      <c r="C267" s="322">
        <f>IF('Firm Fixed Price'!C52="","",'Firm Fixed Price'!C52)</f>
        <v>0</v>
      </c>
      <c r="D267" s="323" t="str">
        <f>IF('Firm Fixed Price'!G52="","",'Firm Fixed Price'!G52)</f>
        <v/>
      </c>
      <c r="E267" s="323" t="str">
        <f>IF('Firm Fixed Price'!H52="","",'Firm Fixed Price'!H52)</f>
        <v/>
      </c>
      <c r="F267" s="324" t="str">
        <f>IF('Firm Fixed Price'!I52="","",'Firm Fixed Price'!I52)</f>
        <v/>
      </c>
      <c r="G267" s="325" t="str">
        <f>IF('Firm Fixed Price'!J52="","",'Firm Fixed Price'!J52)</f>
        <v/>
      </c>
      <c r="H267" s="318" t="str">
        <f t="shared" si="16"/>
        <v/>
      </c>
      <c r="I267" s="319" t="str">
        <f t="shared" si="17"/>
        <v/>
      </c>
      <c r="K267" s="24"/>
    </row>
    <row r="268" spans="1:11" ht="13.8" hidden="1" x14ac:dyDescent="0.25">
      <c r="A268" s="321" t="str">
        <f>IF('Firm Fixed Price'!A53="","",'Firm Fixed Price'!A53)</f>
        <v/>
      </c>
      <c r="B268" s="321" t="str">
        <f>IF('Firm Fixed Price'!B53="","",'Firm Fixed Price'!B53)</f>
        <v/>
      </c>
      <c r="C268" s="322">
        <f>IF('Firm Fixed Price'!C53="","",'Firm Fixed Price'!C53)</f>
        <v>0</v>
      </c>
      <c r="D268" s="323" t="str">
        <f>IF('Firm Fixed Price'!G53="","",'Firm Fixed Price'!G53)</f>
        <v/>
      </c>
      <c r="E268" s="323" t="str">
        <f>IF('Firm Fixed Price'!H53="","",'Firm Fixed Price'!H53)</f>
        <v/>
      </c>
      <c r="F268" s="324" t="str">
        <f>IF('Firm Fixed Price'!I53="","",'Firm Fixed Price'!I53)</f>
        <v/>
      </c>
      <c r="G268" s="325" t="str">
        <f>IF('Firm Fixed Price'!J53="","",'Firm Fixed Price'!J53)</f>
        <v/>
      </c>
      <c r="H268" s="318" t="str">
        <f t="shared" si="16"/>
        <v/>
      </c>
      <c r="I268" s="319" t="str">
        <f t="shared" si="17"/>
        <v/>
      </c>
      <c r="K268" s="24"/>
    </row>
    <row r="269" spans="1:11" ht="13.8" hidden="1" x14ac:dyDescent="0.25">
      <c r="A269" s="321" t="str">
        <f>IF('Firm Fixed Price'!A54="","",'Firm Fixed Price'!A54)</f>
        <v/>
      </c>
      <c r="B269" s="321" t="str">
        <f>IF('Firm Fixed Price'!B54="","",'Firm Fixed Price'!B54)</f>
        <v/>
      </c>
      <c r="C269" s="322">
        <f>IF('Firm Fixed Price'!C54="","",'Firm Fixed Price'!C54)</f>
        <v>0</v>
      </c>
      <c r="D269" s="323" t="str">
        <f>IF('Firm Fixed Price'!G54="","",'Firm Fixed Price'!G54)</f>
        <v/>
      </c>
      <c r="E269" s="323" t="str">
        <f>IF('Firm Fixed Price'!H54="","",'Firm Fixed Price'!H54)</f>
        <v/>
      </c>
      <c r="F269" s="324" t="str">
        <f>IF('Firm Fixed Price'!I54="","",'Firm Fixed Price'!I54)</f>
        <v/>
      </c>
      <c r="G269" s="325" t="str">
        <f>IF('Firm Fixed Price'!J54="","",'Firm Fixed Price'!J54)</f>
        <v/>
      </c>
      <c r="H269" s="318" t="str">
        <f t="shared" si="16"/>
        <v/>
      </c>
      <c r="I269" s="319" t="str">
        <f t="shared" si="17"/>
        <v/>
      </c>
      <c r="K269" s="24"/>
    </row>
    <row r="270" spans="1:11" ht="13.8" hidden="1" x14ac:dyDescent="0.25">
      <c r="A270" s="321" t="str">
        <f>IF('Firm Fixed Price'!A55="","",'Firm Fixed Price'!A55)</f>
        <v/>
      </c>
      <c r="B270" s="321" t="str">
        <f>IF('Firm Fixed Price'!B55="","",'Firm Fixed Price'!B55)</f>
        <v/>
      </c>
      <c r="C270" s="322">
        <f>IF('Firm Fixed Price'!C55="","",'Firm Fixed Price'!C55)</f>
        <v>0</v>
      </c>
      <c r="D270" s="323" t="str">
        <f>IF('Firm Fixed Price'!G55="","",'Firm Fixed Price'!G55)</f>
        <v/>
      </c>
      <c r="E270" s="323" t="str">
        <f>IF('Firm Fixed Price'!H55="","",'Firm Fixed Price'!H55)</f>
        <v/>
      </c>
      <c r="F270" s="324" t="str">
        <f>IF('Firm Fixed Price'!I55="","",'Firm Fixed Price'!I55)</f>
        <v/>
      </c>
      <c r="G270" s="325" t="str">
        <f>IF('Firm Fixed Price'!J55="","",'Firm Fixed Price'!J55)</f>
        <v/>
      </c>
      <c r="H270" s="318" t="str">
        <f t="shared" si="16"/>
        <v/>
      </c>
      <c r="I270" s="319" t="str">
        <f t="shared" si="17"/>
        <v/>
      </c>
      <c r="K270" s="24"/>
    </row>
    <row r="271" spans="1:11" ht="13.8" hidden="1" x14ac:dyDescent="0.25">
      <c r="A271" s="321" t="str">
        <f>IF('Firm Fixed Price'!A56="","",'Firm Fixed Price'!A56)</f>
        <v/>
      </c>
      <c r="B271" s="321" t="str">
        <f>IF('Firm Fixed Price'!B56="","",'Firm Fixed Price'!B56)</f>
        <v/>
      </c>
      <c r="C271" s="322">
        <f>IF('Firm Fixed Price'!C56="","",'Firm Fixed Price'!C56)</f>
        <v>0</v>
      </c>
      <c r="D271" s="323" t="str">
        <f>IF('Firm Fixed Price'!G56="","",'Firm Fixed Price'!G56)</f>
        <v/>
      </c>
      <c r="E271" s="323" t="str">
        <f>IF('Firm Fixed Price'!H56="","",'Firm Fixed Price'!H56)</f>
        <v/>
      </c>
      <c r="F271" s="324" t="str">
        <f>IF('Firm Fixed Price'!I56="","",'Firm Fixed Price'!I56)</f>
        <v/>
      </c>
      <c r="G271" s="325" t="str">
        <f>IF('Firm Fixed Price'!J56="","",'Firm Fixed Price'!J56)</f>
        <v/>
      </c>
      <c r="H271" s="318" t="str">
        <f t="shared" si="16"/>
        <v/>
      </c>
      <c r="I271" s="319" t="str">
        <f t="shared" si="17"/>
        <v/>
      </c>
      <c r="K271" s="24"/>
    </row>
    <row r="272" spans="1:11" ht="13.8" hidden="1" x14ac:dyDescent="0.25">
      <c r="A272" s="321" t="str">
        <f>IF('Firm Fixed Price'!A57="","",'Firm Fixed Price'!A57)</f>
        <v/>
      </c>
      <c r="B272" s="321" t="str">
        <f>IF('Firm Fixed Price'!B57="","",'Firm Fixed Price'!B57)</f>
        <v/>
      </c>
      <c r="C272" s="322">
        <f>IF('Firm Fixed Price'!C57="","",'Firm Fixed Price'!C57)</f>
        <v>0</v>
      </c>
      <c r="D272" s="323" t="str">
        <f>IF('Firm Fixed Price'!G57="","",'Firm Fixed Price'!G57)</f>
        <v/>
      </c>
      <c r="E272" s="323" t="str">
        <f>IF('Firm Fixed Price'!H57="","",'Firm Fixed Price'!H57)</f>
        <v/>
      </c>
      <c r="F272" s="324" t="str">
        <f>IF('Firm Fixed Price'!I57="","",'Firm Fixed Price'!I57)</f>
        <v/>
      </c>
      <c r="G272" s="325" t="str">
        <f>IF('Firm Fixed Price'!J57="","",'Firm Fixed Price'!J57)</f>
        <v/>
      </c>
      <c r="H272" s="318" t="str">
        <f t="shared" si="16"/>
        <v/>
      </c>
      <c r="I272" s="319" t="str">
        <f t="shared" si="17"/>
        <v/>
      </c>
      <c r="K272" s="24"/>
    </row>
    <row r="273" spans="1:11" ht="13.8" hidden="1" x14ac:dyDescent="0.25">
      <c r="A273" s="321" t="str">
        <f>IF('Firm Fixed Price'!A58="","",'Firm Fixed Price'!A58)</f>
        <v/>
      </c>
      <c r="B273" s="321" t="str">
        <f>IF('Firm Fixed Price'!B58="","",'Firm Fixed Price'!B58)</f>
        <v/>
      </c>
      <c r="C273" s="322">
        <f>IF('Firm Fixed Price'!C58="","",'Firm Fixed Price'!C58)</f>
        <v>0</v>
      </c>
      <c r="D273" s="323" t="str">
        <f>IF('Firm Fixed Price'!G58="","",'Firm Fixed Price'!G58)</f>
        <v/>
      </c>
      <c r="E273" s="323" t="str">
        <f>IF('Firm Fixed Price'!H58="","",'Firm Fixed Price'!H58)</f>
        <v/>
      </c>
      <c r="F273" s="324" t="str">
        <f>IF('Firm Fixed Price'!I58="","",'Firm Fixed Price'!I58)</f>
        <v/>
      </c>
      <c r="G273" s="325" t="str">
        <f>IF('Firm Fixed Price'!J58="","",'Firm Fixed Price'!J58)</f>
        <v/>
      </c>
      <c r="H273" s="318" t="str">
        <f t="shared" si="16"/>
        <v/>
      </c>
      <c r="I273" s="319" t="str">
        <f t="shared" si="17"/>
        <v/>
      </c>
      <c r="K273" s="24"/>
    </row>
    <row r="274" spans="1:11" ht="13.8" hidden="1" x14ac:dyDescent="0.25">
      <c r="A274" s="321" t="str">
        <f>IF('Firm Fixed Price'!A59="","",'Firm Fixed Price'!A59)</f>
        <v/>
      </c>
      <c r="B274" s="321" t="str">
        <f>IF('Firm Fixed Price'!B59="","",'Firm Fixed Price'!B59)</f>
        <v/>
      </c>
      <c r="C274" s="322">
        <f>IF('Firm Fixed Price'!C59="","",'Firm Fixed Price'!C59)</f>
        <v>0</v>
      </c>
      <c r="D274" s="323" t="str">
        <f>IF('Firm Fixed Price'!G59="","",'Firm Fixed Price'!G59)</f>
        <v/>
      </c>
      <c r="E274" s="323" t="str">
        <f>IF('Firm Fixed Price'!H59="","",'Firm Fixed Price'!H59)</f>
        <v/>
      </c>
      <c r="F274" s="324" t="str">
        <f>IF('Firm Fixed Price'!I59="","",'Firm Fixed Price'!I59)</f>
        <v/>
      </c>
      <c r="G274" s="325" t="str">
        <f>IF('Firm Fixed Price'!J59="","",'Firm Fixed Price'!J59)</f>
        <v/>
      </c>
      <c r="H274" s="318" t="str">
        <f t="shared" si="16"/>
        <v/>
      </c>
      <c r="I274" s="319" t="str">
        <f t="shared" si="17"/>
        <v/>
      </c>
      <c r="K274" s="24"/>
    </row>
    <row r="275" spans="1:11" ht="13.8" hidden="1" x14ac:dyDescent="0.25">
      <c r="A275" s="321" t="str">
        <f>IF('Firm Fixed Price'!A60="","",'Firm Fixed Price'!A60)</f>
        <v/>
      </c>
      <c r="B275" s="321" t="str">
        <f>IF('Firm Fixed Price'!B60="","",'Firm Fixed Price'!B60)</f>
        <v/>
      </c>
      <c r="C275" s="322">
        <f>IF('Firm Fixed Price'!C60="","",'Firm Fixed Price'!C60)</f>
        <v>0</v>
      </c>
      <c r="D275" s="323" t="str">
        <f>IF('Firm Fixed Price'!G60="","",'Firm Fixed Price'!G60)</f>
        <v/>
      </c>
      <c r="E275" s="323" t="str">
        <f>IF('Firm Fixed Price'!H60="","",'Firm Fixed Price'!H60)</f>
        <v/>
      </c>
      <c r="F275" s="324" t="str">
        <f>IF('Firm Fixed Price'!I60="","",'Firm Fixed Price'!I60)</f>
        <v/>
      </c>
      <c r="G275" s="325" t="str">
        <f>IF('Firm Fixed Price'!J60="","",'Firm Fixed Price'!J60)</f>
        <v/>
      </c>
      <c r="H275" s="318" t="str">
        <f t="shared" si="16"/>
        <v/>
      </c>
      <c r="I275" s="319" t="str">
        <f t="shared" si="17"/>
        <v/>
      </c>
      <c r="K275" s="24"/>
    </row>
    <row r="276" spans="1:11" ht="13.8" hidden="1" x14ac:dyDescent="0.25">
      <c r="A276" s="321" t="str">
        <f>IF('Firm Fixed Price'!A61="","",'Firm Fixed Price'!A61)</f>
        <v/>
      </c>
      <c r="B276" s="321" t="str">
        <f>IF('Firm Fixed Price'!B61="","",'Firm Fixed Price'!B61)</f>
        <v/>
      </c>
      <c r="C276" s="322">
        <f>IF('Firm Fixed Price'!C61="","",'Firm Fixed Price'!C61)</f>
        <v>0</v>
      </c>
      <c r="D276" s="323" t="str">
        <f>IF('Firm Fixed Price'!G61="","",'Firm Fixed Price'!G61)</f>
        <v/>
      </c>
      <c r="E276" s="323" t="str">
        <f>IF('Firm Fixed Price'!H61="","",'Firm Fixed Price'!H61)</f>
        <v/>
      </c>
      <c r="F276" s="324" t="str">
        <f>IF('Firm Fixed Price'!I61="","",'Firm Fixed Price'!I61)</f>
        <v/>
      </c>
      <c r="G276" s="325" t="str">
        <f>IF('Firm Fixed Price'!J61="","",'Firm Fixed Price'!J61)</f>
        <v/>
      </c>
      <c r="H276" s="318" t="str">
        <f t="shared" si="16"/>
        <v/>
      </c>
      <c r="I276" s="319" t="str">
        <f t="shared" si="17"/>
        <v/>
      </c>
      <c r="K276" s="24"/>
    </row>
    <row r="277" spans="1:11" ht="13.8" hidden="1" x14ac:dyDescent="0.25">
      <c r="A277" s="321" t="str">
        <f>IF('Firm Fixed Price'!A62="","",'Firm Fixed Price'!A62)</f>
        <v/>
      </c>
      <c r="B277" s="321" t="str">
        <f>IF('Firm Fixed Price'!B62="","",'Firm Fixed Price'!B62)</f>
        <v/>
      </c>
      <c r="C277" s="322">
        <f>IF('Firm Fixed Price'!C62="","",'Firm Fixed Price'!C62)</f>
        <v>0</v>
      </c>
      <c r="D277" s="323" t="str">
        <f>IF('Firm Fixed Price'!G62="","",'Firm Fixed Price'!G62)</f>
        <v/>
      </c>
      <c r="E277" s="323" t="str">
        <f>IF('Firm Fixed Price'!H62="","",'Firm Fixed Price'!H62)</f>
        <v/>
      </c>
      <c r="F277" s="324" t="str">
        <f>IF('Firm Fixed Price'!I62="","",'Firm Fixed Price'!I62)</f>
        <v/>
      </c>
      <c r="G277" s="325" t="str">
        <f>IF('Firm Fixed Price'!J62="","",'Firm Fixed Price'!J62)</f>
        <v/>
      </c>
      <c r="H277" s="318" t="str">
        <f>IF(F277="","",+F277-G277)</f>
        <v/>
      </c>
      <c r="I277" s="319" t="str">
        <f>IF(H277="","",(H277/F277))</f>
        <v/>
      </c>
      <c r="K277" s="24"/>
    </row>
    <row r="278" spans="1:11" ht="13.8" hidden="1" x14ac:dyDescent="0.25">
      <c r="A278" s="321" t="str">
        <f>IF('Firm Fixed Price'!A63="","",'Firm Fixed Price'!A63)</f>
        <v/>
      </c>
      <c r="B278" s="321" t="str">
        <f>IF('Firm Fixed Price'!B63="","",'Firm Fixed Price'!B63)</f>
        <v/>
      </c>
      <c r="C278" s="322">
        <f>IF('Firm Fixed Price'!C63="","",'Firm Fixed Price'!C63)</f>
        <v>0</v>
      </c>
      <c r="D278" s="323" t="str">
        <f>IF('Firm Fixed Price'!G63="","",'Firm Fixed Price'!G63)</f>
        <v/>
      </c>
      <c r="E278" s="323" t="str">
        <f>IF('Firm Fixed Price'!H63="","",'Firm Fixed Price'!H63)</f>
        <v/>
      </c>
      <c r="F278" s="324" t="str">
        <f>IF('Firm Fixed Price'!I63="","",'Firm Fixed Price'!I63)</f>
        <v/>
      </c>
      <c r="G278" s="325" t="str">
        <f>IF('Firm Fixed Price'!J63="","",'Firm Fixed Price'!J63)</f>
        <v/>
      </c>
      <c r="H278" s="318" t="str">
        <f t="shared" ref="H278:H303" si="18">IF(F278="","",+F278-G278)</f>
        <v/>
      </c>
      <c r="I278" s="319" t="str">
        <f t="shared" ref="I278:I303" si="19">IF(H278="","",(H278/F278))</f>
        <v/>
      </c>
      <c r="K278" s="24"/>
    </row>
    <row r="279" spans="1:11" ht="13.8" hidden="1" x14ac:dyDescent="0.25">
      <c r="A279" s="321" t="str">
        <f>IF('Firm Fixed Price'!A64="","",'Firm Fixed Price'!A64)</f>
        <v/>
      </c>
      <c r="B279" s="321" t="str">
        <f>IF('Firm Fixed Price'!B64="","",'Firm Fixed Price'!B64)</f>
        <v/>
      </c>
      <c r="C279" s="322">
        <f>IF('Firm Fixed Price'!C64="","",'Firm Fixed Price'!C64)</f>
        <v>0</v>
      </c>
      <c r="D279" s="323" t="str">
        <f>IF('Firm Fixed Price'!G64="","",'Firm Fixed Price'!G64)</f>
        <v/>
      </c>
      <c r="E279" s="323" t="str">
        <f>IF('Firm Fixed Price'!H64="","",'Firm Fixed Price'!H64)</f>
        <v/>
      </c>
      <c r="F279" s="324" t="str">
        <f>IF('Firm Fixed Price'!I64="","",'Firm Fixed Price'!I64)</f>
        <v/>
      </c>
      <c r="G279" s="325" t="str">
        <f>IF('Firm Fixed Price'!J64="","",'Firm Fixed Price'!J64)</f>
        <v/>
      </c>
      <c r="H279" s="318" t="str">
        <f t="shared" si="18"/>
        <v/>
      </c>
      <c r="I279" s="319" t="str">
        <f t="shared" si="19"/>
        <v/>
      </c>
      <c r="K279" s="24"/>
    </row>
    <row r="280" spans="1:11" ht="13.8" hidden="1" x14ac:dyDescent="0.25">
      <c r="A280" s="321" t="str">
        <f>IF('Firm Fixed Price'!A65="","",'Firm Fixed Price'!A65)</f>
        <v/>
      </c>
      <c r="B280" s="321" t="str">
        <f>IF('Firm Fixed Price'!B65="","",'Firm Fixed Price'!B65)</f>
        <v/>
      </c>
      <c r="C280" s="322">
        <f>IF('Firm Fixed Price'!C65="","",'Firm Fixed Price'!C65)</f>
        <v>0</v>
      </c>
      <c r="D280" s="323" t="str">
        <f>IF('Firm Fixed Price'!G65="","",'Firm Fixed Price'!G65)</f>
        <v/>
      </c>
      <c r="E280" s="323" t="str">
        <f>IF('Firm Fixed Price'!H65="","",'Firm Fixed Price'!H65)</f>
        <v/>
      </c>
      <c r="F280" s="324" t="str">
        <f>IF('Firm Fixed Price'!I65="","",'Firm Fixed Price'!I65)</f>
        <v/>
      </c>
      <c r="G280" s="325" t="str">
        <f>IF('Firm Fixed Price'!J65="","",'Firm Fixed Price'!J65)</f>
        <v/>
      </c>
      <c r="H280" s="318" t="str">
        <f t="shared" si="18"/>
        <v/>
      </c>
      <c r="I280" s="319" t="str">
        <f t="shared" si="19"/>
        <v/>
      </c>
      <c r="K280" s="24"/>
    </row>
    <row r="281" spans="1:11" ht="13.8" hidden="1" x14ac:dyDescent="0.25">
      <c r="A281" s="321" t="str">
        <f>IF('Firm Fixed Price'!A66="","",'Firm Fixed Price'!A66)</f>
        <v/>
      </c>
      <c r="B281" s="321" t="str">
        <f>IF('Firm Fixed Price'!B66="","",'Firm Fixed Price'!B66)</f>
        <v/>
      </c>
      <c r="C281" s="322">
        <f>IF('Firm Fixed Price'!C66="","",'Firm Fixed Price'!C66)</f>
        <v>0</v>
      </c>
      <c r="D281" s="323" t="str">
        <f>IF('Firm Fixed Price'!G66="","",'Firm Fixed Price'!G66)</f>
        <v/>
      </c>
      <c r="E281" s="323" t="str">
        <f>IF('Firm Fixed Price'!H66="","",'Firm Fixed Price'!H66)</f>
        <v/>
      </c>
      <c r="F281" s="324" t="str">
        <f>IF('Firm Fixed Price'!I66="","",'Firm Fixed Price'!I66)</f>
        <v/>
      </c>
      <c r="G281" s="325" t="str">
        <f>IF('Firm Fixed Price'!J66="","",'Firm Fixed Price'!J66)</f>
        <v/>
      </c>
      <c r="H281" s="318" t="str">
        <f t="shared" si="18"/>
        <v/>
      </c>
      <c r="I281" s="319" t="str">
        <f t="shared" si="19"/>
        <v/>
      </c>
      <c r="K281" s="24"/>
    </row>
    <row r="282" spans="1:11" ht="13.8" hidden="1" x14ac:dyDescent="0.25">
      <c r="A282" s="321" t="str">
        <f>IF('Firm Fixed Price'!A67="","",'Firm Fixed Price'!A67)</f>
        <v/>
      </c>
      <c r="B282" s="321" t="str">
        <f>IF('Firm Fixed Price'!B67="","",'Firm Fixed Price'!B67)</f>
        <v/>
      </c>
      <c r="C282" s="322">
        <f>IF('Firm Fixed Price'!C67="","",'Firm Fixed Price'!C67)</f>
        <v>0</v>
      </c>
      <c r="D282" s="323" t="str">
        <f>IF('Firm Fixed Price'!G67="","",'Firm Fixed Price'!G67)</f>
        <v/>
      </c>
      <c r="E282" s="323" t="str">
        <f>IF('Firm Fixed Price'!H67="","",'Firm Fixed Price'!H67)</f>
        <v/>
      </c>
      <c r="F282" s="324" t="str">
        <f>IF('Firm Fixed Price'!I67="","",'Firm Fixed Price'!I67)</f>
        <v/>
      </c>
      <c r="G282" s="325" t="str">
        <f>IF('Firm Fixed Price'!J67="","",'Firm Fixed Price'!J67)</f>
        <v/>
      </c>
      <c r="H282" s="318" t="str">
        <f t="shared" si="18"/>
        <v/>
      </c>
      <c r="I282" s="319" t="str">
        <f t="shared" si="19"/>
        <v/>
      </c>
      <c r="K282" s="24"/>
    </row>
    <row r="283" spans="1:11" ht="13.8" hidden="1" x14ac:dyDescent="0.25">
      <c r="A283" s="321" t="str">
        <f>IF('Firm Fixed Price'!A68="","",'Firm Fixed Price'!A68)</f>
        <v/>
      </c>
      <c r="B283" s="321" t="str">
        <f>IF('Firm Fixed Price'!B68="","",'Firm Fixed Price'!B68)</f>
        <v/>
      </c>
      <c r="C283" s="322">
        <f>IF('Firm Fixed Price'!C68="","",'Firm Fixed Price'!C68)</f>
        <v>0</v>
      </c>
      <c r="D283" s="323" t="str">
        <f>IF('Firm Fixed Price'!G68="","",'Firm Fixed Price'!G68)</f>
        <v/>
      </c>
      <c r="E283" s="323" t="str">
        <f>IF('Firm Fixed Price'!H68="","",'Firm Fixed Price'!H68)</f>
        <v/>
      </c>
      <c r="F283" s="324" t="str">
        <f>IF('Firm Fixed Price'!I68="","",'Firm Fixed Price'!I68)</f>
        <v/>
      </c>
      <c r="G283" s="325" t="str">
        <f>IF('Firm Fixed Price'!J68="","",'Firm Fixed Price'!J68)</f>
        <v/>
      </c>
      <c r="H283" s="318" t="str">
        <f t="shared" si="18"/>
        <v/>
      </c>
      <c r="I283" s="319" t="str">
        <f t="shared" si="19"/>
        <v/>
      </c>
      <c r="K283" s="24"/>
    </row>
    <row r="284" spans="1:11" ht="13.8" hidden="1" x14ac:dyDescent="0.25">
      <c r="A284" s="321" t="str">
        <f>IF('Firm Fixed Price'!A69="","",'Firm Fixed Price'!A69)</f>
        <v/>
      </c>
      <c r="B284" s="321" t="str">
        <f>IF('Firm Fixed Price'!B69="","",'Firm Fixed Price'!B69)</f>
        <v/>
      </c>
      <c r="C284" s="322">
        <f>IF('Firm Fixed Price'!C69="","",'Firm Fixed Price'!C69)</f>
        <v>0</v>
      </c>
      <c r="D284" s="323" t="str">
        <f>IF('Firm Fixed Price'!G69="","",'Firm Fixed Price'!G69)</f>
        <v/>
      </c>
      <c r="E284" s="323" t="str">
        <f>IF('Firm Fixed Price'!H69="","",'Firm Fixed Price'!H69)</f>
        <v/>
      </c>
      <c r="F284" s="324" t="str">
        <f>IF('Firm Fixed Price'!I69="","",'Firm Fixed Price'!I69)</f>
        <v/>
      </c>
      <c r="G284" s="325" t="str">
        <f>IF('Firm Fixed Price'!J69="","",'Firm Fixed Price'!J69)</f>
        <v/>
      </c>
      <c r="H284" s="318" t="str">
        <f t="shared" si="18"/>
        <v/>
      </c>
      <c r="I284" s="319" t="str">
        <f t="shared" si="19"/>
        <v/>
      </c>
      <c r="K284" s="24"/>
    </row>
    <row r="285" spans="1:11" ht="13.8" hidden="1" x14ac:dyDescent="0.25">
      <c r="A285" s="321" t="str">
        <f>IF('Firm Fixed Price'!A70="","",'Firm Fixed Price'!A70)</f>
        <v/>
      </c>
      <c r="B285" s="321" t="str">
        <f>IF('Firm Fixed Price'!B70="","",'Firm Fixed Price'!B70)</f>
        <v/>
      </c>
      <c r="C285" s="322">
        <f>IF('Firm Fixed Price'!C70="","",'Firm Fixed Price'!C70)</f>
        <v>0</v>
      </c>
      <c r="D285" s="323" t="str">
        <f>IF('Firm Fixed Price'!G70="","",'Firm Fixed Price'!G70)</f>
        <v/>
      </c>
      <c r="E285" s="323" t="str">
        <f>IF('Firm Fixed Price'!H70="","",'Firm Fixed Price'!H70)</f>
        <v/>
      </c>
      <c r="F285" s="324" t="str">
        <f>IF('Firm Fixed Price'!I70="","",'Firm Fixed Price'!I70)</f>
        <v/>
      </c>
      <c r="G285" s="325" t="str">
        <f>IF('Firm Fixed Price'!J70="","",'Firm Fixed Price'!J70)</f>
        <v/>
      </c>
      <c r="H285" s="318" t="str">
        <f t="shared" si="18"/>
        <v/>
      </c>
      <c r="I285" s="319" t="str">
        <f t="shared" si="19"/>
        <v/>
      </c>
      <c r="K285" s="24"/>
    </row>
    <row r="286" spans="1:11" ht="13.8" hidden="1" x14ac:dyDescent="0.25">
      <c r="A286" s="321" t="str">
        <f>IF('Firm Fixed Price'!A71="","",'Firm Fixed Price'!A71)</f>
        <v/>
      </c>
      <c r="B286" s="321" t="str">
        <f>IF('Firm Fixed Price'!B71="","",'Firm Fixed Price'!B71)</f>
        <v/>
      </c>
      <c r="C286" s="322">
        <f>IF('Firm Fixed Price'!C71="","",'Firm Fixed Price'!C71)</f>
        <v>0</v>
      </c>
      <c r="D286" s="323" t="str">
        <f>IF('Firm Fixed Price'!G71="","",'Firm Fixed Price'!G71)</f>
        <v/>
      </c>
      <c r="E286" s="323" t="str">
        <f>IF('Firm Fixed Price'!H71="","",'Firm Fixed Price'!H71)</f>
        <v/>
      </c>
      <c r="F286" s="324" t="str">
        <f>IF('Firm Fixed Price'!I71="","",'Firm Fixed Price'!I71)</f>
        <v/>
      </c>
      <c r="G286" s="325" t="str">
        <f>IF('Firm Fixed Price'!J71="","",'Firm Fixed Price'!J71)</f>
        <v/>
      </c>
      <c r="H286" s="318" t="str">
        <f t="shared" si="18"/>
        <v/>
      </c>
      <c r="I286" s="319" t="str">
        <f t="shared" si="19"/>
        <v/>
      </c>
      <c r="K286" s="24"/>
    </row>
    <row r="287" spans="1:11" ht="13.8" hidden="1" x14ac:dyDescent="0.25">
      <c r="A287" s="321" t="str">
        <f>IF('Firm Fixed Price'!A72="","",'Firm Fixed Price'!A72)</f>
        <v/>
      </c>
      <c r="B287" s="321" t="str">
        <f>IF('Firm Fixed Price'!B72="","",'Firm Fixed Price'!B72)</f>
        <v/>
      </c>
      <c r="C287" s="322">
        <f>IF('Firm Fixed Price'!C72="","",'Firm Fixed Price'!C72)</f>
        <v>0</v>
      </c>
      <c r="D287" s="323" t="str">
        <f>IF('Firm Fixed Price'!G72="","",'Firm Fixed Price'!G72)</f>
        <v/>
      </c>
      <c r="E287" s="323" t="str">
        <f>IF('Firm Fixed Price'!H72="","",'Firm Fixed Price'!H72)</f>
        <v/>
      </c>
      <c r="F287" s="324" t="str">
        <f>IF('Firm Fixed Price'!I72="","",'Firm Fixed Price'!I72)</f>
        <v/>
      </c>
      <c r="G287" s="325" t="str">
        <f>IF('Firm Fixed Price'!J72="","",'Firm Fixed Price'!J72)</f>
        <v/>
      </c>
      <c r="H287" s="318" t="str">
        <f t="shared" si="18"/>
        <v/>
      </c>
      <c r="I287" s="319" t="str">
        <f t="shared" si="19"/>
        <v/>
      </c>
      <c r="K287" s="24"/>
    </row>
    <row r="288" spans="1:11" ht="13.8" hidden="1" x14ac:dyDescent="0.25">
      <c r="A288" s="321" t="str">
        <f>IF('Firm Fixed Price'!A73="","",'Firm Fixed Price'!A73)</f>
        <v/>
      </c>
      <c r="B288" s="321" t="str">
        <f>IF('Firm Fixed Price'!B73="","",'Firm Fixed Price'!B73)</f>
        <v/>
      </c>
      <c r="C288" s="322">
        <f>IF('Firm Fixed Price'!C73="","",'Firm Fixed Price'!C73)</f>
        <v>0</v>
      </c>
      <c r="D288" s="323" t="str">
        <f>IF('Firm Fixed Price'!G73="","",'Firm Fixed Price'!G73)</f>
        <v/>
      </c>
      <c r="E288" s="323" t="str">
        <f>IF('Firm Fixed Price'!H73="","",'Firm Fixed Price'!H73)</f>
        <v/>
      </c>
      <c r="F288" s="324" t="str">
        <f>IF('Firm Fixed Price'!I73="","",'Firm Fixed Price'!I73)</f>
        <v/>
      </c>
      <c r="G288" s="325" t="str">
        <f>IF('Firm Fixed Price'!J73="","",'Firm Fixed Price'!J73)</f>
        <v/>
      </c>
      <c r="H288" s="318" t="str">
        <f t="shared" si="18"/>
        <v/>
      </c>
      <c r="I288" s="319" t="str">
        <f t="shared" si="19"/>
        <v/>
      </c>
      <c r="K288" s="24"/>
    </row>
    <row r="289" spans="1:11" ht="13.8" hidden="1" x14ac:dyDescent="0.25">
      <c r="A289" s="321" t="str">
        <f>IF('Firm Fixed Price'!A74="","",'Firm Fixed Price'!A74)</f>
        <v/>
      </c>
      <c r="B289" s="321" t="str">
        <f>IF('Firm Fixed Price'!B74="","",'Firm Fixed Price'!B74)</f>
        <v/>
      </c>
      <c r="C289" s="322">
        <f>IF('Firm Fixed Price'!C74="","",'Firm Fixed Price'!C74)</f>
        <v>0</v>
      </c>
      <c r="D289" s="323" t="str">
        <f>IF('Firm Fixed Price'!G74="","",'Firm Fixed Price'!G74)</f>
        <v/>
      </c>
      <c r="E289" s="323" t="str">
        <f>IF('Firm Fixed Price'!H74="","",'Firm Fixed Price'!H74)</f>
        <v/>
      </c>
      <c r="F289" s="324" t="str">
        <f>IF('Firm Fixed Price'!I74="","",'Firm Fixed Price'!I74)</f>
        <v/>
      </c>
      <c r="G289" s="325" t="str">
        <f>IF('Firm Fixed Price'!J74="","",'Firm Fixed Price'!J74)</f>
        <v/>
      </c>
      <c r="H289" s="318" t="str">
        <f t="shared" si="18"/>
        <v/>
      </c>
      <c r="I289" s="319" t="str">
        <f t="shared" si="19"/>
        <v/>
      </c>
      <c r="K289" s="24"/>
    </row>
    <row r="290" spans="1:11" ht="13.8" hidden="1" x14ac:dyDescent="0.25">
      <c r="A290" s="321" t="str">
        <f>IF('Firm Fixed Price'!A75="","",'Firm Fixed Price'!A75)</f>
        <v/>
      </c>
      <c r="B290" s="321" t="str">
        <f>IF('Firm Fixed Price'!B75="","",'Firm Fixed Price'!B75)</f>
        <v/>
      </c>
      <c r="C290" s="322">
        <f>IF('Firm Fixed Price'!C75="","",'Firm Fixed Price'!C75)</f>
        <v>0</v>
      </c>
      <c r="D290" s="323" t="str">
        <f>IF('Firm Fixed Price'!G75="","",'Firm Fixed Price'!G75)</f>
        <v/>
      </c>
      <c r="E290" s="323" t="str">
        <f>IF('Firm Fixed Price'!H75="","",'Firm Fixed Price'!H75)</f>
        <v/>
      </c>
      <c r="F290" s="324" t="str">
        <f>IF('Firm Fixed Price'!I75="","",'Firm Fixed Price'!I75)</f>
        <v/>
      </c>
      <c r="G290" s="325" t="str">
        <f>IF('Firm Fixed Price'!J75="","",'Firm Fixed Price'!J75)</f>
        <v/>
      </c>
      <c r="H290" s="318" t="str">
        <f t="shared" si="18"/>
        <v/>
      </c>
      <c r="I290" s="319" t="str">
        <f t="shared" si="19"/>
        <v/>
      </c>
      <c r="K290" s="24"/>
    </row>
    <row r="291" spans="1:11" ht="13.8" hidden="1" x14ac:dyDescent="0.25">
      <c r="A291" s="321" t="str">
        <f>IF('Firm Fixed Price'!A76="","",'Firm Fixed Price'!A76)</f>
        <v/>
      </c>
      <c r="B291" s="321" t="str">
        <f>IF('Firm Fixed Price'!B76="","",'Firm Fixed Price'!B76)</f>
        <v/>
      </c>
      <c r="C291" s="322">
        <f>IF('Firm Fixed Price'!C76="","",'Firm Fixed Price'!C76)</f>
        <v>0</v>
      </c>
      <c r="D291" s="323" t="str">
        <f>IF('Firm Fixed Price'!G76="","",'Firm Fixed Price'!G76)</f>
        <v/>
      </c>
      <c r="E291" s="323" t="str">
        <f>IF('Firm Fixed Price'!H76="","",'Firm Fixed Price'!H76)</f>
        <v/>
      </c>
      <c r="F291" s="324" t="str">
        <f>IF('Firm Fixed Price'!I76="","",'Firm Fixed Price'!I76)</f>
        <v/>
      </c>
      <c r="G291" s="325" t="str">
        <f>IF('Firm Fixed Price'!J76="","",'Firm Fixed Price'!J76)</f>
        <v/>
      </c>
      <c r="H291" s="318" t="str">
        <f t="shared" si="18"/>
        <v/>
      </c>
      <c r="I291" s="319" t="str">
        <f t="shared" si="19"/>
        <v/>
      </c>
      <c r="K291" s="24"/>
    </row>
    <row r="292" spans="1:11" ht="13.8" hidden="1" x14ac:dyDescent="0.25">
      <c r="A292" s="321" t="str">
        <f>IF('Firm Fixed Price'!A77="","",'Firm Fixed Price'!A77)</f>
        <v/>
      </c>
      <c r="B292" s="321" t="str">
        <f>IF('Firm Fixed Price'!B77="","",'Firm Fixed Price'!B77)</f>
        <v/>
      </c>
      <c r="C292" s="322">
        <f>IF('Firm Fixed Price'!C77="","",'Firm Fixed Price'!C77)</f>
        <v>0</v>
      </c>
      <c r="D292" s="323" t="str">
        <f>IF('Firm Fixed Price'!G77="","",'Firm Fixed Price'!G77)</f>
        <v/>
      </c>
      <c r="E292" s="323" t="str">
        <f>IF('Firm Fixed Price'!H77="","",'Firm Fixed Price'!H77)</f>
        <v/>
      </c>
      <c r="F292" s="324" t="str">
        <f>IF('Firm Fixed Price'!I77="","",'Firm Fixed Price'!I77)</f>
        <v/>
      </c>
      <c r="G292" s="325" t="str">
        <f>IF('Firm Fixed Price'!J77="","",'Firm Fixed Price'!J77)</f>
        <v/>
      </c>
      <c r="H292" s="318" t="str">
        <f t="shared" si="18"/>
        <v/>
      </c>
      <c r="I292" s="319" t="str">
        <f t="shared" si="19"/>
        <v/>
      </c>
      <c r="K292" s="24"/>
    </row>
    <row r="293" spans="1:11" ht="13.8" hidden="1" x14ac:dyDescent="0.25">
      <c r="A293" s="321" t="str">
        <f>IF('Firm Fixed Price'!A78="","",'Firm Fixed Price'!A78)</f>
        <v/>
      </c>
      <c r="B293" s="321" t="str">
        <f>IF('Firm Fixed Price'!B78="","",'Firm Fixed Price'!B78)</f>
        <v/>
      </c>
      <c r="C293" s="322">
        <f>IF('Firm Fixed Price'!C78="","",'Firm Fixed Price'!C78)</f>
        <v>0</v>
      </c>
      <c r="D293" s="323" t="str">
        <f>IF('Firm Fixed Price'!G78="","",'Firm Fixed Price'!G78)</f>
        <v/>
      </c>
      <c r="E293" s="323" t="str">
        <f>IF('Firm Fixed Price'!H78="","",'Firm Fixed Price'!H78)</f>
        <v/>
      </c>
      <c r="F293" s="324" t="str">
        <f>IF('Firm Fixed Price'!I78="","",'Firm Fixed Price'!I78)</f>
        <v/>
      </c>
      <c r="G293" s="325" t="str">
        <f>IF('Firm Fixed Price'!J78="","",'Firm Fixed Price'!J78)</f>
        <v/>
      </c>
      <c r="H293" s="318" t="str">
        <f t="shared" si="18"/>
        <v/>
      </c>
      <c r="I293" s="319" t="str">
        <f t="shared" si="19"/>
        <v/>
      </c>
      <c r="K293" s="24"/>
    </row>
    <row r="294" spans="1:11" ht="13.8" hidden="1" x14ac:dyDescent="0.25">
      <c r="A294" s="321" t="str">
        <f>IF('Firm Fixed Price'!A79="","",'Firm Fixed Price'!A79)</f>
        <v/>
      </c>
      <c r="B294" s="321" t="str">
        <f>IF('Firm Fixed Price'!B79="","",'Firm Fixed Price'!B79)</f>
        <v/>
      </c>
      <c r="C294" s="322">
        <f>IF('Firm Fixed Price'!C79="","",'Firm Fixed Price'!C79)</f>
        <v>0</v>
      </c>
      <c r="D294" s="323" t="str">
        <f>IF('Firm Fixed Price'!G79="","",'Firm Fixed Price'!G79)</f>
        <v/>
      </c>
      <c r="E294" s="323" t="str">
        <f>IF('Firm Fixed Price'!H79="","",'Firm Fixed Price'!H79)</f>
        <v/>
      </c>
      <c r="F294" s="324" t="str">
        <f>IF('Firm Fixed Price'!I79="","",'Firm Fixed Price'!I79)</f>
        <v/>
      </c>
      <c r="G294" s="325" t="str">
        <f>IF('Firm Fixed Price'!J79="","",'Firm Fixed Price'!J79)</f>
        <v/>
      </c>
      <c r="H294" s="318" t="str">
        <f t="shared" si="18"/>
        <v/>
      </c>
      <c r="I294" s="319" t="str">
        <f t="shared" si="19"/>
        <v/>
      </c>
      <c r="K294" s="24"/>
    </row>
    <row r="295" spans="1:11" ht="13.8" hidden="1" x14ac:dyDescent="0.25">
      <c r="A295" s="321" t="str">
        <f>IF('Firm Fixed Price'!A80="","",'Firm Fixed Price'!A80)</f>
        <v/>
      </c>
      <c r="B295" s="321" t="str">
        <f>IF('Firm Fixed Price'!B80="","",'Firm Fixed Price'!B80)</f>
        <v/>
      </c>
      <c r="C295" s="322">
        <f>IF('Firm Fixed Price'!C80="","",'Firm Fixed Price'!C80)</f>
        <v>0</v>
      </c>
      <c r="D295" s="323" t="str">
        <f>IF('Firm Fixed Price'!G80="","",'Firm Fixed Price'!G80)</f>
        <v/>
      </c>
      <c r="E295" s="323" t="str">
        <f>IF('Firm Fixed Price'!H80="","",'Firm Fixed Price'!H80)</f>
        <v/>
      </c>
      <c r="F295" s="324" t="str">
        <f>IF('Firm Fixed Price'!I80="","",'Firm Fixed Price'!I80)</f>
        <v/>
      </c>
      <c r="G295" s="325" t="str">
        <f>IF('Firm Fixed Price'!J80="","",'Firm Fixed Price'!J80)</f>
        <v/>
      </c>
      <c r="H295" s="318" t="str">
        <f t="shared" si="18"/>
        <v/>
      </c>
      <c r="I295" s="319" t="str">
        <f t="shared" si="19"/>
        <v/>
      </c>
      <c r="K295" s="24"/>
    </row>
    <row r="296" spans="1:11" ht="13.8" hidden="1" x14ac:dyDescent="0.25">
      <c r="A296" s="321" t="str">
        <f>IF('Firm Fixed Price'!A81="","",'Firm Fixed Price'!A81)</f>
        <v/>
      </c>
      <c r="B296" s="321" t="str">
        <f>IF('Firm Fixed Price'!B81="","",'Firm Fixed Price'!B81)</f>
        <v/>
      </c>
      <c r="C296" s="322">
        <f>IF('Firm Fixed Price'!C81="","",'Firm Fixed Price'!C81)</f>
        <v>0</v>
      </c>
      <c r="D296" s="323" t="str">
        <f>IF('Firm Fixed Price'!G81="","",'Firm Fixed Price'!G81)</f>
        <v/>
      </c>
      <c r="E296" s="323" t="str">
        <f>IF('Firm Fixed Price'!H81="","",'Firm Fixed Price'!H81)</f>
        <v/>
      </c>
      <c r="F296" s="324" t="str">
        <f>IF('Firm Fixed Price'!I81="","",'Firm Fixed Price'!I81)</f>
        <v/>
      </c>
      <c r="G296" s="325" t="str">
        <f>IF('Firm Fixed Price'!J81="","",'Firm Fixed Price'!J81)</f>
        <v/>
      </c>
      <c r="H296" s="318" t="str">
        <f t="shared" si="18"/>
        <v/>
      </c>
      <c r="I296" s="319" t="str">
        <f t="shared" si="19"/>
        <v/>
      </c>
      <c r="K296" s="24"/>
    </row>
    <row r="297" spans="1:11" ht="13.8" hidden="1" x14ac:dyDescent="0.25">
      <c r="A297" s="321" t="str">
        <f>IF('Firm Fixed Price'!A82="","",'Firm Fixed Price'!A82)</f>
        <v/>
      </c>
      <c r="B297" s="321" t="str">
        <f>IF('Firm Fixed Price'!B82="","",'Firm Fixed Price'!B82)</f>
        <v/>
      </c>
      <c r="C297" s="322">
        <f>IF('Firm Fixed Price'!C82="","",'Firm Fixed Price'!C82)</f>
        <v>0</v>
      </c>
      <c r="D297" s="323" t="str">
        <f>IF('Firm Fixed Price'!G82="","",'Firm Fixed Price'!G82)</f>
        <v/>
      </c>
      <c r="E297" s="323" t="str">
        <f>IF('Firm Fixed Price'!H82="","",'Firm Fixed Price'!H82)</f>
        <v/>
      </c>
      <c r="F297" s="324" t="str">
        <f>IF('Firm Fixed Price'!I82="","",'Firm Fixed Price'!I82)</f>
        <v/>
      </c>
      <c r="G297" s="325" t="str">
        <f>IF('Firm Fixed Price'!J82="","",'Firm Fixed Price'!J82)</f>
        <v/>
      </c>
      <c r="H297" s="318" t="str">
        <f t="shared" si="18"/>
        <v/>
      </c>
      <c r="I297" s="319" t="str">
        <f t="shared" si="19"/>
        <v/>
      </c>
      <c r="K297" s="24"/>
    </row>
    <row r="298" spans="1:11" ht="13.8" hidden="1" x14ac:dyDescent="0.25">
      <c r="A298" s="321" t="str">
        <f>IF('Firm Fixed Price'!A83="","",'Firm Fixed Price'!A83)</f>
        <v/>
      </c>
      <c r="B298" s="321" t="str">
        <f>IF('Firm Fixed Price'!B83="","",'Firm Fixed Price'!B83)</f>
        <v/>
      </c>
      <c r="C298" s="322">
        <f>IF('Firm Fixed Price'!C83="","",'Firm Fixed Price'!C83)</f>
        <v>0</v>
      </c>
      <c r="D298" s="323" t="str">
        <f>IF('Firm Fixed Price'!G83="","",'Firm Fixed Price'!G83)</f>
        <v/>
      </c>
      <c r="E298" s="323" t="str">
        <f>IF('Firm Fixed Price'!H83="","",'Firm Fixed Price'!H83)</f>
        <v/>
      </c>
      <c r="F298" s="324" t="str">
        <f>IF('Firm Fixed Price'!I83="","",'Firm Fixed Price'!I83)</f>
        <v/>
      </c>
      <c r="G298" s="325" t="str">
        <f>IF('Firm Fixed Price'!J83="","",'Firm Fixed Price'!J83)</f>
        <v/>
      </c>
      <c r="H298" s="318" t="str">
        <f t="shared" si="18"/>
        <v/>
      </c>
      <c r="I298" s="319" t="str">
        <f t="shared" si="19"/>
        <v/>
      </c>
      <c r="K298" s="24"/>
    </row>
    <row r="299" spans="1:11" ht="13.8" hidden="1" x14ac:dyDescent="0.25">
      <c r="A299" s="321" t="str">
        <f>IF('Firm Fixed Price'!A84="","",'Firm Fixed Price'!A84)</f>
        <v/>
      </c>
      <c r="B299" s="321" t="str">
        <f>IF('Firm Fixed Price'!B84="","",'Firm Fixed Price'!B84)</f>
        <v/>
      </c>
      <c r="C299" s="322">
        <f>IF('Firm Fixed Price'!C84="","",'Firm Fixed Price'!C84)</f>
        <v>0</v>
      </c>
      <c r="D299" s="323" t="str">
        <f>IF('Firm Fixed Price'!G84="","",'Firm Fixed Price'!G84)</f>
        <v/>
      </c>
      <c r="E299" s="323" t="str">
        <f>IF('Firm Fixed Price'!H84="","",'Firm Fixed Price'!H84)</f>
        <v/>
      </c>
      <c r="F299" s="324" t="str">
        <f>IF('Firm Fixed Price'!I84="","",'Firm Fixed Price'!I84)</f>
        <v/>
      </c>
      <c r="G299" s="325" t="str">
        <f>IF('Firm Fixed Price'!J84="","",'Firm Fixed Price'!J84)</f>
        <v/>
      </c>
      <c r="H299" s="318" t="str">
        <f t="shared" si="18"/>
        <v/>
      </c>
      <c r="I299" s="319" t="str">
        <f t="shared" si="19"/>
        <v/>
      </c>
      <c r="K299" s="24"/>
    </row>
    <row r="300" spans="1:11" ht="13.8" hidden="1" x14ac:dyDescent="0.25">
      <c r="A300" s="321" t="str">
        <f>IF('Firm Fixed Price'!A85="","",'Firm Fixed Price'!A85)</f>
        <v/>
      </c>
      <c r="B300" s="321" t="str">
        <f>IF('Firm Fixed Price'!B85="","",'Firm Fixed Price'!B85)</f>
        <v/>
      </c>
      <c r="C300" s="322">
        <f>IF('Firm Fixed Price'!C85="","",'Firm Fixed Price'!C85)</f>
        <v>0</v>
      </c>
      <c r="D300" s="323" t="str">
        <f>IF('Firm Fixed Price'!G85="","",'Firm Fixed Price'!G85)</f>
        <v/>
      </c>
      <c r="E300" s="323" t="str">
        <f>IF('Firm Fixed Price'!H85="","",'Firm Fixed Price'!H85)</f>
        <v/>
      </c>
      <c r="F300" s="324" t="str">
        <f>IF('Firm Fixed Price'!I85="","",'Firm Fixed Price'!I85)</f>
        <v/>
      </c>
      <c r="G300" s="325" t="str">
        <f>IF('Firm Fixed Price'!J85="","",'Firm Fixed Price'!J85)</f>
        <v/>
      </c>
      <c r="H300" s="318" t="str">
        <f t="shared" si="18"/>
        <v/>
      </c>
      <c r="I300" s="319" t="str">
        <f t="shared" si="19"/>
        <v/>
      </c>
      <c r="K300" s="24"/>
    </row>
    <row r="301" spans="1:11" ht="13.8" hidden="1" x14ac:dyDescent="0.25">
      <c r="A301" s="321" t="str">
        <f>IF('Firm Fixed Price'!A86="","",'Firm Fixed Price'!A86)</f>
        <v/>
      </c>
      <c r="B301" s="321" t="str">
        <f>IF('Firm Fixed Price'!B86="","",'Firm Fixed Price'!B86)</f>
        <v/>
      </c>
      <c r="C301" s="322">
        <f>IF('Firm Fixed Price'!C86="","",'Firm Fixed Price'!C86)</f>
        <v>0</v>
      </c>
      <c r="D301" s="323" t="str">
        <f>IF('Firm Fixed Price'!G86="","",'Firm Fixed Price'!G86)</f>
        <v/>
      </c>
      <c r="E301" s="323" t="str">
        <f>IF('Firm Fixed Price'!H86="","",'Firm Fixed Price'!H86)</f>
        <v/>
      </c>
      <c r="F301" s="324" t="str">
        <f>IF('Firm Fixed Price'!I86="","",'Firm Fixed Price'!I86)</f>
        <v/>
      </c>
      <c r="G301" s="325" t="str">
        <f>IF('Firm Fixed Price'!J86="","",'Firm Fixed Price'!J86)</f>
        <v/>
      </c>
      <c r="H301" s="318" t="str">
        <f t="shared" si="18"/>
        <v/>
      </c>
      <c r="I301" s="319" t="str">
        <f t="shared" si="19"/>
        <v/>
      </c>
      <c r="K301" s="24"/>
    </row>
    <row r="302" spans="1:11" ht="13.8" hidden="1" x14ac:dyDescent="0.25">
      <c r="A302" s="321" t="str">
        <f>IF('Firm Fixed Price'!A87="","",'Firm Fixed Price'!A87)</f>
        <v/>
      </c>
      <c r="B302" s="321" t="str">
        <f>IF('Firm Fixed Price'!B87="","",'Firm Fixed Price'!B87)</f>
        <v/>
      </c>
      <c r="C302" s="322">
        <f>IF('Firm Fixed Price'!C87="","",'Firm Fixed Price'!C87)</f>
        <v>0</v>
      </c>
      <c r="D302" s="323" t="str">
        <f>IF('Firm Fixed Price'!G87="","",'Firm Fixed Price'!G87)</f>
        <v/>
      </c>
      <c r="E302" s="323" t="str">
        <f>IF('Firm Fixed Price'!H87="","",'Firm Fixed Price'!H87)</f>
        <v/>
      </c>
      <c r="F302" s="324" t="str">
        <f>IF('Firm Fixed Price'!I87="","",'Firm Fixed Price'!I87)</f>
        <v/>
      </c>
      <c r="G302" s="325" t="str">
        <f>IF('Firm Fixed Price'!J87="","",'Firm Fixed Price'!J87)</f>
        <v/>
      </c>
      <c r="H302" s="318" t="str">
        <f t="shared" si="18"/>
        <v/>
      </c>
      <c r="I302" s="319" t="str">
        <f t="shared" si="19"/>
        <v/>
      </c>
      <c r="K302" s="24"/>
    </row>
    <row r="303" spans="1:11" ht="13.8" hidden="1" x14ac:dyDescent="0.25">
      <c r="A303" s="321" t="str">
        <f>IF('Firm Fixed Price'!A88="","",'Firm Fixed Price'!A88)</f>
        <v/>
      </c>
      <c r="B303" s="321" t="str">
        <f>IF('Firm Fixed Price'!B88="","",'Firm Fixed Price'!B88)</f>
        <v/>
      </c>
      <c r="C303" s="322">
        <f>IF('Firm Fixed Price'!C88="","",'Firm Fixed Price'!C88)</f>
        <v>0</v>
      </c>
      <c r="D303" s="323" t="str">
        <f>IF('Firm Fixed Price'!G88="","",'Firm Fixed Price'!G88)</f>
        <v/>
      </c>
      <c r="E303" s="323" t="str">
        <f>IF('Firm Fixed Price'!H88="","",'Firm Fixed Price'!H88)</f>
        <v/>
      </c>
      <c r="F303" s="324" t="str">
        <f>IF('Firm Fixed Price'!I88="","",'Firm Fixed Price'!I88)</f>
        <v/>
      </c>
      <c r="G303" s="325" t="str">
        <f>IF('Firm Fixed Price'!J88="","",'Firm Fixed Price'!J88)</f>
        <v/>
      </c>
      <c r="H303" s="318" t="str">
        <f t="shared" si="18"/>
        <v/>
      </c>
      <c r="I303" s="319" t="str">
        <f t="shared" si="19"/>
        <v/>
      </c>
      <c r="K303" s="24"/>
    </row>
    <row r="304" spans="1:11" ht="13.8" hidden="1" x14ac:dyDescent="0.25">
      <c r="A304" s="321" t="str">
        <f>IF('Firm Fixed Price'!A89="","",'Firm Fixed Price'!A89)</f>
        <v/>
      </c>
      <c r="B304" s="321" t="str">
        <f>IF('Firm Fixed Price'!B89="","",'Firm Fixed Price'!B89)</f>
        <v/>
      </c>
      <c r="C304" s="322">
        <f>IF('Firm Fixed Price'!C89="","",'Firm Fixed Price'!C89)</f>
        <v>0</v>
      </c>
      <c r="D304" s="323" t="str">
        <f>IF('Firm Fixed Price'!G89="","",'Firm Fixed Price'!G89)</f>
        <v/>
      </c>
      <c r="E304" s="323" t="str">
        <f>IF('Firm Fixed Price'!H89="","",'Firm Fixed Price'!H89)</f>
        <v/>
      </c>
      <c r="F304" s="324" t="str">
        <f>IF('Firm Fixed Price'!I89="","",'Firm Fixed Price'!I89)</f>
        <v/>
      </c>
      <c r="G304" s="325" t="str">
        <f>IF('Firm Fixed Price'!J89="","",'Firm Fixed Price'!J89)</f>
        <v/>
      </c>
      <c r="H304" s="318" t="str">
        <f t="shared" ref="H304:H335" si="20">IF(F304="","",+F304-G304)</f>
        <v/>
      </c>
      <c r="I304" s="319" t="str">
        <f t="shared" ref="I304:I335" si="21">IF(H304="","",(H304/F304))</f>
        <v/>
      </c>
      <c r="K304" s="24"/>
    </row>
    <row r="305" spans="1:11" ht="13.8" hidden="1" x14ac:dyDescent="0.25">
      <c r="A305" s="321" t="str">
        <f>IF('Firm Fixed Price'!A90="","",'Firm Fixed Price'!A90)</f>
        <v/>
      </c>
      <c r="B305" s="321" t="str">
        <f>IF('Firm Fixed Price'!B90="","",'Firm Fixed Price'!B90)</f>
        <v/>
      </c>
      <c r="C305" s="322">
        <f>IF('Firm Fixed Price'!C90="","",'Firm Fixed Price'!C90)</f>
        <v>0</v>
      </c>
      <c r="D305" s="323" t="str">
        <f>IF('Firm Fixed Price'!G90="","",'Firm Fixed Price'!G90)</f>
        <v/>
      </c>
      <c r="E305" s="323" t="str">
        <f>IF('Firm Fixed Price'!H90="","",'Firm Fixed Price'!H90)</f>
        <v/>
      </c>
      <c r="F305" s="324" t="str">
        <f>IF('Firm Fixed Price'!I90="","",'Firm Fixed Price'!I90)</f>
        <v/>
      </c>
      <c r="G305" s="325" t="str">
        <f>IF('Firm Fixed Price'!J90="","",'Firm Fixed Price'!J90)</f>
        <v/>
      </c>
      <c r="H305" s="318" t="str">
        <f t="shared" si="20"/>
        <v/>
      </c>
      <c r="I305" s="319" t="str">
        <f t="shared" si="21"/>
        <v/>
      </c>
      <c r="K305" s="24"/>
    </row>
    <row r="306" spans="1:11" ht="13.8" hidden="1" x14ac:dyDescent="0.25">
      <c r="A306" s="321" t="str">
        <f>IF('Firm Fixed Price'!A91="","",'Firm Fixed Price'!A91)</f>
        <v/>
      </c>
      <c r="B306" s="321" t="str">
        <f>IF('Firm Fixed Price'!B91="","",'Firm Fixed Price'!B91)</f>
        <v/>
      </c>
      <c r="C306" s="322">
        <f>IF('Firm Fixed Price'!C91="","",'Firm Fixed Price'!C91)</f>
        <v>0</v>
      </c>
      <c r="D306" s="323" t="str">
        <f>IF('Firm Fixed Price'!G91="","",'Firm Fixed Price'!G91)</f>
        <v/>
      </c>
      <c r="E306" s="323" t="str">
        <f>IF('Firm Fixed Price'!H91="","",'Firm Fixed Price'!H91)</f>
        <v/>
      </c>
      <c r="F306" s="324" t="str">
        <f>IF('Firm Fixed Price'!I91="","",'Firm Fixed Price'!I91)</f>
        <v/>
      </c>
      <c r="G306" s="325" t="str">
        <f>IF('Firm Fixed Price'!J91="","",'Firm Fixed Price'!J91)</f>
        <v/>
      </c>
      <c r="H306" s="318" t="str">
        <f t="shared" si="20"/>
        <v/>
      </c>
      <c r="I306" s="319" t="str">
        <f t="shared" si="21"/>
        <v/>
      </c>
      <c r="K306" s="24"/>
    </row>
    <row r="307" spans="1:11" ht="13.8" hidden="1" x14ac:dyDescent="0.25">
      <c r="A307" s="321" t="str">
        <f>IF('Firm Fixed Price'!A92="","",'Firm Fixed Price'!A92)</f>
        <v/>
      </c>
      <c r="B307" s="321" t="str">
        <f>IF('Firm Fixed Price'!B92="","",'Firm Fixed Price'!B92)</f>
        <v/>
      </c>
      <c r="C307" s="322">
        <f>IF('Firm Fixed Price'!C92="","",'Firm Fixed Price'!C92)</f>
        <v>0</v>
      </c>
      <c r="D307" s="323" t="str">
        <f>IF('Firm Fixed Price'!G92="","",'Firm Fixed Price'!G92)</f>
        <v/>
      </c>
      <c r="E307" s="323" t="str">
        <f>IF('Firm Fixed Price'!H92="","",'Firm Fixed Price'!H92)</f>
        <v/>
      </c>
      <c r="F307" s="324" t="str">
        <f>IF('Firm Fixed Price'!I92="","",'Firm Fixed Price'!I92)</f>
        <v/>
      </c>
      <c r="G307" s="325" t="str">
        <f>IF('Firm Fixed Price'!J92="","",'Firm Fixed Price'!J92)</f>
        <v/>
      </c>
      <c r="H307" s="318" t="str">
        <f t="shared" si="20"/>
        <v/>
      </c>
      <c r="I307" s="319" t="str">
        <f t="shared" si="21"/>
        <v/>
      </c>
      <c r="K307" s="24"/>
    </row>
    <row r="308" spans="1:11" ht="13.8" hidden="1" x14ac:dyDescent="0.25">
      <c r="A308" s="321" t="str">
        <f>IF('Firm Fixed Price'!A93="","",'Firm Fixed Price'!A93)</f>
        <v/>
      </c>
      <c r="B308" s="321" t="str">
        <f>IF('Firm Fixed Price'!B93="","",'Firm Fixed Price'!B93)</f>
        <v/>
      </c>
      <c r="C308" s="322">
        <f>IF('Firm Fixed Price'!C93="","",'Firm Fixed Price'!C93)</f>
        <v>0</v>
      </c>
      <c r="D308" s="323" t="str">
        <f>IF('Firm Fixed Price'!G93="","",'Firm Fixed Price'!G93)</f>
        <v/>
      </c>
      <c r="E308" s="323" t="str">
        <f>IF('Firm Fixed Price'!H93="","",'Firm Fixed Price'!H93)</f>
        <v/>
      </c>
      <c r="F308" s="324" t="str">
        <f>IF('Firm Fixed Price'!I93="","",'Firm Fixed Price'!I93)</f>
        <v/>
      </c>
      <c r="G308" s="325" t="str">
        <f>IF('Firm Fixed Price'!J93="","",'Firm Fixed Price'!J93)</f>
        <v/>
      </c>
      <c r="H308" s="318" t="str">
        <f t="shared" si="20"/>
        <v/>
      </c>
      <c r="I308" s="319" t="str">
        <f t="shared" si="21"/>
        <v/>
      </c>
      <c r="K308" s="24"/>
    </row>
    <row r="309" spans="1:11" ht="13.8" hidden="1" x14ac:dyDescent="0.25">
      <c r="A309" s="321" t="str">
        <f>IF('Firm Fixed Price'!A94="","",'Firm Fixed Price'!A94)</f>
        <v/>
      </c>
      <c r="B309" s="321" t="str">
        <f>IF('Firm Fixed Price'!B94="","",'Firm Fixed Price'!B94)</f>
        <v/>
      </c>
      <c r="C309" s="322">
        <f>IF('Firm Fixed Price'!C94="","",'Firm Fixed Price'!C94)</f>
        <v>0</v>
      </c>
      <c r="D309" s="323" t="str">
        <f>IF('Firm Fixed Price'!G94="","",'Firm Fixed Price'!G94)</f>
        <v/>
      </c>
      <c r="E309" s="323" t="str">
        <f>IF('Firm Fixed Price'!H94="","",'Firm Fixed Price'!H94)</f>
        <v/>
      </c>
      <c r="F309" s="324" t="str">
        <f>IF('Firm Fixed Price'!I94="","",'Firm Fixed Price'!I94)</f>
        <v/>
      </c>
      <c r="G309" s="325" t="str">
        <f>IF('Firm Fixed Price'!J94="","",'Firm Fixed Price'!J94)</f>
        <v/>
      </c>
      <c r="H309" s="318" t="str">
        <f t="shared" si="20"/>
        <v/>
      </c>
      <c r="I309" s="319" t="str">
        <f t="shared" si="21"/>
        <v/>
      </c>
      <c r="K309" s="24"/>
    </row>
    <row r="310" spans="1:11" ht="13.8" hidden="1" x14ac:dyDescent="0.25">
      <c r="A310" s="321" t="str">
        <f>IF('Firm Fixed Price'!A95="","",'Firm Fixed Price'!A95)</f>
        <v/>
      </c>
      <c r="B310" s="321" t="str">
        <f>IF('Firm Fixed Price'!B95="","",'Firm Fixed Price'!B95)</f>
        <v/>
      </c>
      <c r="C310" s="322">
        <f>IF('Firm Fixed Price'!C95="","",'Firm Fixed Price'!C95)</f>
        <v>0</v>
      </c>
      <c r="D310" s="323" t="str">
        <f>IF('Firm Fixed Price'!G95="","",'Firm Fixed Price'!G95)</f>
        <v/>
      </c>
      <c r="E310" s="323" t="str">
        <f>IF('Firm Fixed Price'!H95="","",'Firm Fixed Price'!H95)</f>
        <v/>
      </c>
      <c r="F310" s="324" t="str">
        <f>IF('Firm Fixed Price'!I95="","",'Firm Fixed Price'!I95)</f>
        <v/>
      </c>
      <c r="G310" s="325" t="str">
        <f>IF('Firm Fixed Price'!J95="","",'Firm Fixed Price'!J95)</f>
        <v/>
      </c>
      <c r="H310" s="318" t="str">
        <f t="shared" si="20"/>
        <v/>
      </c>
      <c r="I310" s="319" t="str">
        <f t="shared" si="21"/>
        <v/>
      </c>
      <c r="K310" s="24"/>
    </row>
    <row r="311" spans="1:11" ht="13.8" hidden="1" x14ac:dyDescent="0.25">
      <c r="A311" s="321" t="str">
        <f>IF('Firm Fixed Price'!A96="","",'Firm Fixed Price'!A96)</f>
        <v/>
      </c>
      <c r="B311" s="321" t="str">
        <f>IF('Firm Fixed Price'!B96="","",'Firm Fixed Price'!B96)</f>
        <v/>
      </c>
      <c r="C311" s="322">
        <f>IF('Firm Fixed Price'!C96="","",'Firm Fixed Price'!C96)</f>
        <v>0</v>
      </c>
      <c r="D311" s="323" t="str">
        <f>IF('Firm Fixed Price'!G96="","",'Firm Fixed Price'!G96)</f>
        <v/>
      </c>
      <c r="E311" s="323" t="str">
        <f>IF('Firm Fixed Price'!H96="","",'Firm Fixed Price'!H96)</f>
        <v/>
      </c>
      <c r="F311" s="324" t="str">
        <f>IF('Firm Fixed Price'!I96="","",'Firm Fixed Price'!I96)</f>
        <v/>
      </c>
      <c r="G311" s="325" t="str">
        <f>IF('Firm Fixed Price'!J96="","",'Firm Fixed Price'!J96)</f>
        <v/>
      </c>
      <c r="H311" s="318" t="str">
        <f t="shared" si="20"/>
        <v/>
      </c>
      <c r="I311" s="319" t="str">
        <f t="shared" si="21"/>
        <v/>
      </c>
      <c r="K311" s="24"/>
    </row>
    <row r="312" spans="1:11" ht="13.8" hidden="1" x14ac:dyDescent="0.25">
      <c r="A312" s="321" t="str">
        <f>IF('Firm Fixed Price'!A97="","",'Firm Fixed Price'!A97)</f>
        <v/>
      </c>
      <c r="B312" s="321" t="str">
        <f>IF('Firm Fixed Price'!B97="","",'Firm Fixed Price'!B97)</f>
        <v/>
      </c>
      <c r="C312" s="322">
        <f>IF('Firm Fixed Price'!C97="","",'Firm Fixed Price'!C97)</f>
        <v>0</v>
      </c>
      <c r="D312" s="323" t="str">
        <f>IF('Firm Fixed Price'!G97="","",'Firm Fixed Price'!G97)</f>
        <v/>
      </c>
      <c r="E312" s="323" t="str">
        <f>IF('Firm Fixed Price'!H97="","",'Firm Fixed Price'!H97)</f>
        <v/>
      </c>
      <c r="F312" s="324" t="str">
        <f>IF('Firm Fixed Price'!I97="","",'Firm Fixed Price'!I97)</f>
        <v/>
      </c>
      <c r="G312" s="325" t="str">
        <f>IF('Firm Fixed Price'!J97="","",'Firm Fixed Price'!J97)</f>
        <v/>
      </c>
      <c r="H312" s="318" t="str">
        <f t="shared" si="20"/>
        <v/>
      </c>
      <c r="I312" s="319" t="str">
        <f t="shared" si="21"/>
        <v/>
      </c>
      <c r="K312" s="24"/>
    </row>
    <row r="313" spans="1:11" ht="13.8" hidden="1" x14ac:dyDescent="0.25">
      <c r="A313" s="321" t="str">
        <f>IF('Firm Fixed Price'!A98="","",'Firm Fixed Price'!A98)</f>
        <v/>
      </c>
      <c r="B313" s="321" t="str">
        <f>IF('Firm Fixed Price'!B98="","",'Firm Fixed Price'!B98)</f>
        <v/>
      </c>
      <c r="C313" s="322">
        <f>IF('Firm Fixed Price'!C98="","",'Firm Fixed Price'!C98)</f>
        <v>0</v>
      </c>
      <c r="D313" s="323" t="str">
        <f>IF('Firm Fixed Price'!G98="","",'Firm Fixed Price'!G98)</f>
        <v/>
      </c>
      <c r="E313" s="323" t="str">
        <f>IF('Firm Fixed Price'!H98="","",'Firm Fixed Price'!H98)</f>
        <v/>
      </c>
      <c r="F313" s="324" t="str">
        <f>IF('Firm Fixed Price'!I98="","",'Firm Fixed Price'!I98)</f>
        <v/>
      </c>
      <c r="G313" s="325" t="str">
        <f>IF('Firm Fixed Price'!J98="","",'Firm Fixed Price'!J98)</f>
        <v/>
      </c>
      <c r="H313" s="318" t="str">
        <f t="shared" si="20"/>
        <v/>
      </c>
      <c r="I313" s="319" t="str">
        <f t="shared" si="21"/>
        <v/>
      </c>
      <c r="K313" s="24"/>
    </row>
    <row r="314" spans="1:11" ht="13.8" hidden="1" x14ac:dyDescent="0.25">
      <c r="A314" s="321" t="str">
        <f>IF('Firm Fixed Price'!A99="","",'Firm Fixed Price'!A99)</f>
        <v/>
      </c>
      <c r="B314" s="321" t="str">
        <f>IF('Firm Fixed Price'!B99="","",'Firm Fixed Price'!B99)</f>
        <v/>
      </c>
      <c r="C314" s="322">
        <f>IF('Firm Fixed Price'!C99="","",'Firm Fixed Price'!C99)</f>
        <v>0</v>
      </c>
      <c r="D314" s="323" t="str">
        <f>IF('Firm Fixed Price'!G99="","",'Firm Fixed Price'!G99)</f>
        <v/>
      </c>
      <c r="E314" s="323" t="str">
        <f>IF('Firm Fixed Price'!H99="","",'Firm Fixed Price'!H99)</f>
        <v/>
      </c>
      <c r="F314" s="324" t="str">
        <f>IF('Firm Fixed Price'!I99="","",'Firm Fixed Price'!I99)</f>
        <v/>
      </c>
      <c r="G314" s="325" t="str">
        <f>IF('Firm Fixed Price'!J99="","",'Firm Fixed Price'!J99)</f>
        <v/>
      </c>
      <c r="H314" s="318" t="str">
        <f t="shared" si="20"/>
        <v/>
      </c>
      <c r="I314" s="319" t="str">
        <f t="shared" si="21"/>
        <v/>
      </c>
      <c r="K314" s="24"/>
    </row>
    <row r="315" spans="1:11" ht="13.8" hidden="1" x14ac:dyDescent="0.25">
      <c r="A315" s="321" t="str">
        <f>IF('Firm Fixed Price'!A100="","",'Firm Fixed Price'!A100)</f>
        <v/>
      </c>
      <c r="B315" s="321" t="str">
        <f>IF('Firm Fixed Price'!B100="","",'Firm Fixed Price'!B100)</f>
        <v/>
      </c>
      <c r="C315" s="322">
        <f>IF('Firm Fixed Price'!C100="","",'Firm Fixed Price'!C100)</f>
        <v>0</v>
      </c>
      <c r="D315" s="323" t="str">
        <f>IF('Firm Fixed Price'!G100="","",'Firm Fixed Price'!G100)</f>
        <v/>
      </c>
      <c r="E315" s="323" t="str">
        <f>IF('Firm Fixed Price'!H100="","",'Firm Fixed Price'!H100)</f>
        <v/>
      </c>
      <c r="F315" s="324" t="str">
        <f>IF('Firm Fixed Price'!I100="","",'Firm Fixed Price'!I100)</f>
        <v/>
      </c>
      <c r="G315" s="325" t="str">
        <f>IF('Firm Fixed Price'!J100="","",'Firm Fixed Price'!J100)</f>
        <v/>
      </c>
      <c r="H315" s="318" t="str">
        <f t="shared" si="20"/>
        <v/>
      </c>
      <c r="I315" s="319" t="str">
        <f t="shared" si="21"/>
        <v/>
      </c>
      <c r="K315" s="24"/>
    </row>
    <row r="316" spans="1:11" ht="13.8" hidden="1" x14ac:dyDescent="0.25">
      <c r="A316" s="321" t="str">
        <f>IF('Firm Fixed Price'!A101="","",'Firm Fixed Price'!A101)</f>
        <v/>
      </c>
      <c r="B316" s="321" t="str">
        <f>IF('Firm Fixed Price'!B101="","",'Firm Fixed Price'!B101)</f>
        <v/>
      </c>
      <c r="C316" s="322">
        <f>IF('Firm Fixed Price'!C101="","",'Firm Fixed Price'!C101)</f>
        <v>0</v>
      </c>
      <c r="D316" s="323" t="str">
        <f>IF('Firm Fixed Price'!G101="","",'Firm Fixed Price'!G101)</f>
        <v/>
      </c>
      <c r="E316" s="323" t="str">
        <f>IF('Firm Fixed Price'!H101="","",'Firm Fixed Price'!H101)</f>
        <v/>
      </c>
      <c r="F316" s="324" t="str">
        <f>IF('Firm Fixed Price'!I101="","",'Firm Fixed Price'!I101)</f>
        <v/>
      </c>
      <c r="G316" s="325" t="str">
        <f>IF('Firm Fixed Price'!J101="","",'Firm Fixed Price'!J101)</f>
        <v/>
      </c>
      <c r="H316" s="318" t="str">
        <f t="shared" si="20"/>
        <v/>
      </c>
      <c r="I316" s="319" t="str">
        <f t="shared" si="21"/>
        <v/>
      </c>
      <c r="K316" s="24"/>
    </row>
    <row r="317" spans="1:11" ht="13.8" hidden="1" x14ac:dyDescent="0.25">
      <c r="A317" s="321" t="str">
        <f>IF('Firm Fixed Price'!A102="","",'Firm Fixed Price'!A102)</f>
        <v/>
      </c>
      <c r="B317" s="321" t="str">
        <f>IF('Firm Fixed Price'!B102="","",'Firm Fixed Price'!B102)</f>
        <v/>
      </c>
      <c r="C317" s="322">
        <f>IF('Firm Fixed Price'!C102="","",'Firm Fixed Price'!C102)</f>
        <v>0</v>
      </c>
      <c r="D317" s="323" t="str">
        <f>IF('Firm Fixed Price'!G102="","",'Firm Fixed Price'!G102)</f>
        <v/>
      </c>
      <c r="E317" s="323" t="str">
        <f>IF('Firm Fixed Price'!H102="","",'Firm Fixed Price'!H102)</f>
        <v/>
      </c>
      <c r="F317" s="324" t="str">
        <f>IF('Firm Fixed Price'!I102="","",'Firm Fixed Price'!I102)</f>
        <v/>
      </c>
      <c r="G317" s="325" t="str">
        <f>IF('Firm Fixed Price'!J102="","",'Firm Fixed Price'!J102)</f>
        <v/>
      </c>
      <c r="H317" s="318" t="str">
        <f t="shared" si="20"/>
        <v/>
      </c>
      <c r="I317" s="319" t="str">
        <f t="shared" si="21"/>
        <v/>
      </c>
      <c r="K317" s="24"/>
    </row>
    <row r="318" spans="1:11" ht="13.8" hidden="1" x14ac:dyDescent="0.25">
      <c r="A318" s="321" t="str">
        <f>IF('Firm Fixed Price'!A103="","",'Firm Fixed Price'!A103)</f>
        <v/>
      </c>
      <c r="B318" s="321" t="str">
        <f>IF('Firm Fixed Price'!B103="","",'Firm Fixed Price'!B103)</f>
        <v/>
      </c>
      <c r="C318" s="322">
        <f>IF('Firm Fixed Price'!C103="","",'Firm Fixed Price'!C103)</f>
        <v>0</v>
      </c>
      <c r="D318" s="323" t="str">
        <f>IF('Firm Fixed Price'!G103="","",'Firm Fixed Price'!G103)</f>
        <v/>
      </c>
      <c r="E318" s="323" t="str">
        <f>IF('Firm Fixed Price'!H103="","",'Firm Fixed Price'!H103)</f>
        <v/>
      </c>
      <c r="F318" s="324" t="str">
        <f>IF('Firm Fixed Price'!I103="","",'Firm Fixed Price'!I103)</f>
        <v/>
      </c>
      <c r="G318" s="325" t="str">
        <f>IF('Firm Fixed Price'!J103="","",'Firm Fixed Price'!J103)</f>
        <v/>
      </c>
      <c r="H318" s="318" t="str">
        <f t="shared" si="20"/>
        <v/>
      </c>
      <c r="I318" s="319" t="str">
        <f t="shared" si="21"/>
        <v/>
      </c>
      <c r="K318" s="24"/>
    </row>
    <row r="319" spans="1:11" ht="13.8" hidden="1" x14ac:dyDescent="0.25">
      <c r="A319" s="321" t="str">
        <f>IF('Firm Fixed Price'!A104="","",'Firm Fixed Price'!A104)</f>
        <v/>
      </c>
      <c r="B319" s="321" t="str">
        <f>IF('Firm Fixed Price'!B104="","",'Firm Fixed Price'!B104)</f>
        <v/>
      </c>
      <c r="C319" s="322">
        <f>IF('Firm Fixed Price'!C104="","",'Firm Fixed Price'!C104)</f>
        <v>0</v>
      </c>
      <c r="D319" s="323" t="str">
        <f>IF('Firm Fixed Price'!G104="","",'Firm Fixed Price'!G104)</f>
        <v/>
      </c>
      <c r="E319" s="323" t="str">
        <f>IF('Firm Fixed Price'!H104="","",'Firm Fixed Price'!H104)</f>
        <v/>
      </c>
      <c r="F319" s="324" t="str">
        <f>IF('Firm Fixed Price'!I104="","",'Firm Fixed Price'!I104)</f>
        <v/>
      </c>
      <c r="G319" s="325" t="str">
        <f>IF('Firm Fixed Price'!J104="","",'Firm Fixed Price'!J104)</f>
        <v/>
      </c>
      <c r="H319" s="318" t="str">
        <f t="shared" si="20"/>
        <v/>
      </c>
      <c r="I319" s="319" t="str">
        <f t="shared" si="21"/>
        <v/>
      </c>
      <c r="K319" s="24"/>
    </row>
    <row r="320" spans="1:11" ht="13.8" hidden="1" x14ac:dyDescent="0.25">
      <c r="A320" s="321" t="str">
        <f>IF('Firm Fixed Price'!A105="","",'Firm Fixed Price'!A105)</f>
        <v/>
      </c>
      <c r="B320" s="321" t="str">
        <f>IF('Firm Fixed Price'!B105="","",'Firm Fixed Price'!B105)</f>
        <v/>
      </c>
      <c r="C320" s="322">
        <f>IF('Firm Fixed Price'!C105="","",'Firm Fixed Price'!C105)</f>
        <v>0</v>
      </c>
      <c r="D320" s="323" t="str">
        <f>IF('Firm Fixed Price'!G105="","",'Firm Fixed Price'!G105)</f>
        <v/>
      </c>
      <c r="E320" s="323" t="str">
        <f>IF('Firm Fixed Price'!H105="","",'Firm Fixed Price'!H105)</f>
        <v/>
      </c>
      <c r="F320" s="324" t="str">
        <f>IF('Firm Fixed Price'!I105="","",'Firm Fixed Price'!I105)</f>
        <v/>
      </c>
      <c r="G320" s="325" t="str">
        <f>IF('Firm Fixed Price'!J105="","",'Firm Fixed Price'!J105)</f>
        <v/>
      </c>
      <c r="H320" s="318" t="str">
        <f t="shared" si="20"/>
        <v/>
      </c>
      <c r="I320" s="319" t="str">
        <f t="shared" si="21"/>
        <v/>
      </c>
      <c r="K320" s="24"/>
    </row>
    <row r="321" spans="1:11" ht="13.8" hidden="1" x14ac:dyDescent="0.25">
      <c r="A321" s="321" t="str">
        <f>IF('Firm Fixed Price'!A106="","",'Firm Fixed Price'!A106)</f>
        <v/>
      </c>
      <c r="B321" s="321" t="str">
        <f>IF('Firm Fixed Price'!B106="","",'Firm Fixed Price'!B106)</f>
        <v/>
      </c>
      <c r="C321" s="322">
        <f>IF('Firm Fixed Price'!C106="","",'Firm Fixed Price'!C106)</f>
        <v>0</v>
      </c>
      <c r="D321" s="323" t="str">
        <f>IF('Firm Fixed Price'!G106="","",'Firm Fixed Price'!G106)</f>
        <v/>
      </c>
      <c r="E321" s="323" t="str">
        <f>IF('Firm Fixed Price'!H106="","",'Firm Fixed Price'!H106)</f>
        <v/>
      </c>
      <c r="F321" s="324" t="str">
        <f>IF('Firm Fixed Price'!I106="","",'Firm Fixed Price'!I106)</f>
        <v/>
      </c>
      <c r="G321" s="325" t="str">
        <f>IF('Firm Fixed Price'!J106="","",'Firm Fixed Price'!J106)</f>
        <v/>
      </c>
      <c r="H321" s="318" t="str">
        <f t="shared" si="20"/>
        <v/>
      </c>
      <c r="I321" s="319" t="str">
        <f t="shared" si="21"/>
        <v/>
      </c>
      <c r="K321" s="24"/>
    </row>
    <row r="322" spans="1:11" ht="13.8" hidden="1" x14ac:dyDescent="0.25">
      <c r="A322" s="321" t="str">
        <f>IF('Firm Fixed Price'!A107="","",'Firm Fixed Price'!A107)</f>
        <v/>
      </c>
      <c r="B322" s="321" t="str">
        <f>IF('Firm Fixed Price'!B107="","",'Firm Fixed Price'!B107)</f>
        <v/>
      </c>
      <c r="C322" s="322">
        <f>IF('Firm Fixed Price'!C107="","",'Firm Fixed Price'!C107)</f>
        <v>0</v>
      </c>
      <c r="D322" s="323" t="str">
        <f>IF('Firm Fixed Price'!G107="","",'Firm Fixed Price'!G107)</f>
        <v/>
      </c>
      <c r="E322" s="323" t="str">
        <f>IF('Firm Fixed Price'!H107="","",'Firm Fixed Price'!H107)</f>
        <v/>
      </c>
      <c r="F322" s="324" t="str">
        <f>IF('Firm Fixed Price'!I107="","",'Firm Fixed Price'!I107)</f>
        <v/>
      </c>
      <c r="G322" s="325" t="str">
        <f>IF('Firm Fixed Price'!J107="","",'Firm Fixed Price'!J107)</f>
        <v/>
      </c>
      <c r="H322" s="318" t="str">
        <f t="shared" si="20"/>
        <v/>
      </c>
      <c r="I322" s="319" t="str">
        <f t="shared" si="21"/>
        <v/>
      </c>
      <c r="K322" s="24"/>
    </row>
    <row r="323" spans="1:11" ht="13.8" hidden="1" x14ac:dyDescent="0.25">
      <c r="A323" s="321" t="str">
        <f>IF('Firm Fixed Price'!A108="","",'Firm Fixed Price'!A108)</f>
        <v/>
      </c>
      <c r="B323" s="321" t="str">
        <f>IF('Firm Fixed Price'!B108="","",'Firm Fixed Price'!B108)</f>
        <v/>
      </c>
      <c r="C323" s="322">
        <f>IF('Firm Fixed Price'!C108="","",'Firm Fixed Price'!C108)</f>
        <v>0</v>
      </c>
      <c r="D323" s="323" t="str">
        <f>IF('Firm Fixed Price'!G108="","",'Firm Fixed Price'!G108)</f>
        <v/>
      </c>
      <c r="E323" s="323" t="str">
        <f>IF('Firm Fixed Price'!H108="","",'Firm Fixed Price'!H108)</f>
        <v/>
      </c>
      <c r="F323" s="324" t="str">
        <f>IF('Firm Fixed Price'!I108="","",'Firm Fixed Price'!I108)</f>
        <v/>
      </c>
      <c r="G323" s="325" t="str">
        <f>IF('Firm Fixed Price'!J108="","",'Firm Fixed Price'!J108)</f>
        <v/>
      </c>
      <c r="H323" s="318" t="str">
        <f t="shared" si="20"/>
        <v/>
      </c>
      <c r="I323" s="319" t="str">
        <f t="shared" si="21"/>
        <v/>
      </c>
      <c r="K323" s="24"/>
    </row>
    <row r="324" spans="1:11" ht="13.8" hidden="1" x14ac:dyDescent="0.25">
      <c r="A324" s="321" t="str">
        <f>IF('Firm Fixed Price'!A109="","",'Firm Fixed Price'!A109)</f>
        <v/>
      </c>
      <c r="B324" s="321" t="str">
        <f>IF('Firm Fixed Price'!B109="","",'Firm Fixed Price'!B109)</f>
        <v/>
      </c>
      <c r="C324" s="322">
        <f>IF('Firm Fixed Price'!C109="","",'Firm Fixed Price'!C109)</f>
        <v>0</v>
      </c>
      <c r="D324" s="323" t="str">
        <f>IF('Firm Fixed Price'!G109="","",'Firm Fixed Price'!G109)</f>
        <v/>
      </c>
      <c r="E324" s="323" t="str">
        <f>IF('Firm Fixed Price'!H109="","",'Firm Fixed Price'!H109)</f>
        <v/>
      </c>
      <c r="F324" s="324" t="str">
        <f>IF('Firm Fixed Price'!I109="","",'Firm Fixed Price'!I109)</f>
        <v/>
      </c>
      <c r="G324" s="325" t="str">
        <f>IF('Firm Fixed Price'!J109="","",'Firm Fixed Price'!J109)</f>
        <v/>
      </c>
      <c r="H324" s="318" t="str">
        <f t="shared" si="20"/>
        <v/>
      </c>
      <c r="I324" s="319" t="str">
        <f t="shared" si="21"/>
        <v/>
      </c>
      <c r="K324" s="24"/>
    </row>
    <row r="325" spans="1:11" ht="13.8" hidden="1" x14ac:dyDescent="0.25">
      <c r="A325" s="321" t="str">
        <f>IF('Firm Fixed Price'!A110="","",'Firm Fixed Price'!A110)</f>
        <v/>
      </c>
      <c r="B325" s="321" t="str">
        <f>IF('Firm Fixed Price'!B110="","",'Firm Fixed Price'!B110)</f>
        <v/>
      </c>
      <c r="C325" s="322">
        <f>IF('Firm Fixed Price'!C110="","",'Firm Fixed Price'!C110)</f>
        <v>0</v>
      </c>
      <c r="D325" s="323" t="str">
        <f>IF('Firm Fixed Price'!G110="","",'Firm Fixed Price'!G110)</f>
        <v/>
      </c>
      <c r="E325" s="323" t="str">
        <f>IF('Firm Fixed Price'!H110="","",'Firm Fixed Price'!H110)</f>
        <v/>
      </c>
      <c r="F325" s="324" t="str">
        <f>IF('Firm Fixed Price'!I110="","",'Firm Fixed Price'!I110)</f>
        <v/>
      </c>
      <c r="G325" s="325" t="str">
        <f>IF('Firm Fixed Price'!J110="","",'Firm Fixed Price'!J110)</f>
        <v/>
      </c>
      <c r="H325" s="318" t="str">
        <f t="shared" si="20"/>
        <v/>
      </c>
      <c r="I325" s="319" t="str">
        <f t="shared" si="21"/>
        <v/>
      </c>
      <c r="K325" s="24"/>
    </row>
    <row r="326" spans="1:11" ht="13.8" hidden="1" x14ac:dyDescent="0.25">
      <c r="A326" s="321" t="str">
        <f>IF('Firm Fixed Price'!A111="","",'Firm Fixed Price'!A111)</f>
        <v/>
      </c>
      <c r="B326" s="321" t="str">
        <f>IF('Firm Fixed Price'!B111="","",'Firm Fixed Price'!B111)</f>
        <v/>
      </c>
      <c r="C326" s="322">
        <f>IF('Firm Fixed Price'!C111="","",'Firm Fixed Price'!C111)</f>
        <v>0</v>
      </c>
      <c r="D326" s="323" t="str">
        <f>IF('Firm Fixed Price'!G111="","",'Firm Fixed Price'!G111)</f>
        <v/>
      </c>
      <c r="E326" s="323" t="str">
        <f>IF('Firm Fixed Price'!H111="","",'Firm Fixed Price'!H111)</f>
        <v/>
      </c>
      <c r="F326" s="324" t="str">
        <f>IF('Firm Fixed Price'!I111="","",'Firm Fixed Price'!I111)</f>
        <v/>
      </c>
      <c r="G326" s="325" t="str">
        <f>IF('Firm Fixed Price'!J111="","",'Firm Fixed Price'!J111)</f>
        <v/>
      </c>
      <c r="H326" s="318" t="str">
        <f t="shared" si="20"/>
        <v/>
      </c>
      <c r="I326" s="319" t="str">
        <f t="shared" si="21"/>
        <v/>
      </c>
      <c r="K326" s="24"/>
    </row>
    <row r="327" spans="1:11" ht="13.8" hidden="1" x14ac:dyDescent="0.25">
      <c r="A327" s="321" t="str">
        <f>IF('Firm Fixed Price'!A112="","",'Firm Fixed Price'!A112)</f>
        <v/>
      </c>
      <c r="B327" s="321" t="str">
        <f>IF('Firm Fixed Price'!B112="","",'Firm Fixed Price'!B112)</f>
        <v/>
      </c>
      <c r="C327" s="322">
        <f>IF('Firm Fixed Price'!C112="","",'Firm Fixed Price'!C112)</f>
        <v>0</v>
      </c>
      <c r="D327" s="323" t="str">
        <f>IF('Firm Fixed Price'!G112="","",'Firm Fixed Price'!G112)</f>
        <v/>
      </c>
      <c r="E327" s="323" t="str">
        <f>IF('Firm Fixed Price'!H112="","",'Firm Fixed Price'!H112)</f>
        <v/>
      </c>
      <c r="F327" s="324" t="str">
        <f>IF('Firm Fixed Price'!I112="","",'Firm Fixed Price'!I112)</f>
        <v/>
      </c>
      <c r="G327" s="325" t="str">
        <f>IF('Firm Fixed Price'!J112="","",'Firm Fixed Price'!J112)</f>
        <v/>
      </c>
      <c r="H327" s="318" t="str">
        <f t="shared" si="20"/>
        <v/>
      </c>
      <c r="I327" s="319" t="str">
        <f t="shared" si="21"/>
        <v/>
      </c>
      <c r="K327" s="24"/>
    </row>
    <row r="328" spans="1:11" ht="13.8" hidden="1" x14ac:dyDescent="0.25">
      <c r="A328" s="321" t="str">
        <f>IF('Firm Fixed Price'!A113="","",'Firm Fixed Price'!A113)</f>
        <v/>
      </c>
      <c r="B328" s="321" t="str">
        <f>IF('Firm Fixed Price'!B113="","",'Firm Fixed Price'!B113)</f>
        <v/>
      </c>
      <c r="C328" s="322">
        <f>IF('Firm Fixed Price'!C113="","",'Firm Fixed Price'!C113)</f>
        <v>0</v>
      </c>
      <c r="D328" s="323" t="str">
        <f>IF('Firm Fixed Price'!G113="","",'Firm Fixed Price'!G113)</f>
        <v/>
      </c>
      <c r="E328" s="323" t="str">
        <f>IF('Firm Fixed Price'!H113="","",'Firm Fixed Price'!H113)</f>
        <v/>
      </c>
      <c r="F328" s="324" t="str">
        <f>IF('Firm Fixed Price'!I113="","",'Firm Fixed Price'!I113)</f>
        <v/>
      </c>
      <c r="G328" s="325" t="str">
        <f>IF('Firm Fixed Price'!J113="","",'Firm Fixed Price'!J113)</f>
        <v/>
      </c>
      <c r="H328" s="318" t="str">
        <f t="shared" si="20"/>
        <v/>
      </c>
      <c r="I328" s="319" t="str">
        <f t="shared" si="21"/>
        <v/>
      </c>
      <c r="K328" s="24"/>
    </row>
    <row r="329" spans="1:11" ht="13.8" hidden="1" x14ac:dyDescent="0.25">
      <c r="A329" s="321" t="str">
        <f>IF('Firm Fixed Price'!A114="","",'Firm Fixed Price'!A114)</f>
        <v/>
      </c>
      <c r="B329" s="321" t="str">
        <f>IF('Firm Fixed Price'!B114="","",'Firm Fixed Price'!B114)</f>
        <v/>
      </c>
      <c r="C329" s="322">
        <f>IF('Firm Fixed Price'!C114="","",'Firm Fixed Price'!C114)</f>
        <v>0</v>
      </c>
      <c r="D329" s="323" t="str">
        <f>IF('Firm Fixed Price'!G114="","",'Firm Fixed Price'!G114)</f>
        <v/>
      </c>
      <c r="E329" s="323" t="str">
        <f>IF('Firm Fixed Price'!H114="","",'Firm Fixed Price'!H114)</f>
        <v/>
      </c>
      <c r="F329" s="324" t="str">
        <f>IF('Firm Fixed Price'!I114="","",'Firm Fixed Price'!I114)</f>
        <v/>
      </c>
      <c r="G329" s="325" t="str">
        <f>IF('Firm Fixed Price'!J114="","",'Firm Fixed Price'!J114)</f>
        <v/>
      </c>
      <c r="H329" s="318" t="str">
        <f t="shared" si="20"/>
        <v/>
      </c>
      <c r="I329" s="319" t="str">
        <f t="shared" si="21"/>
        <v/>
      </c>
      <c r="K329" s="24"/>
    </row>
    <row r="330" spans="1:11" ht="13.8" hidden="1" x14ac:dyDescent="0.25">
      <c r="A330" s="321" t="str">
        <f>IF('Firm Fixed Price'!A115="","",'Firm Fixed Price'!A115)</f>
        <v/>
      </c>
      <c r="B330" s="321" t="str">
        <f>IF('Firm Fixed Price'!B115="","",'Firm Fixed Price'!B115)</f>
        <v/>
      </c>
      <c r="C330" s="322">
        <f>IF('Firm Fixed Price'!C115="","",'Firm Fixed Price'!C115)</f>
        <v>0</v>
      </c>
      <c r="D330" s="323" t="str">
        <f>IF('Firm Fixed Price'!G115="","",'Firm Fixed Price'!G115)</f>
        <v/>
      </c>
      <c r="E330" s="323" t="str">
        <f>IF('Firm Fixed Price'!H115="","",'Firm Fixed Price'!H115)</f>
        <v/>
      </c>
      <c r="F330" s="324" t="str">
        <f>IF('Firm Fixed Price'!I115="","",'Firm Fixed Price'!I115)</f>
        <v/>
      </c>
      <c r="G330" s="325" t="str">
        <f>IF('Firm Fixed Price'!J115="","",'Firm Fixed Price'!J115)</f>
        <v/>
      </c>
      <c r="H330" s="318" t="str">
        <f t="shared" si="20"/>
        <v/>
      </c>
      <c r="I330" s="319" t="str">
        <f t="shared" si="21"/>
        <v/>
      </c>
      <c r="K330" s="24"/>
    </row>
    <row r="331" spans="1:11" ht="13.8" hidden="1" x14ac:dyDescent="0.25">
      <c r="A331" s="321" t="str">
        <f>IF('Firm Fixed Price'!A116="","",'Firm Fixed Price'!A116)</f>
        <v/>
      </c>
      <c r="B331" s="321" t="str">
        <f>IF('Firm Fixed Price'!B116="","",'Firm Fixed Price'!B116)</f>
        <v/>
      </c>
      <c r="C331" s="322">
        <f>IF('Firm Fixed Price'!C116="","",'Firm Fixed Price'!C116)</f>
        <v>0</v>
      </c>
      <c r="D331" s="323" t="str">
        <f>IF('Firm Fixed Price'!G116="","",'Firm Fixed Price'!G116)</f>
        <v/>
      </c>
      <c r="E331" s="323" t="str">
        <f>IF('Firm Fixed Price'!H116="","",'Firm Fixed Price'!H116)</f>
        <v/>
      </c>
      <c r="F331" s="324" t="str">
        <f>IF('Firm Fixed Price'!I116="","",'Firm Fixed Price'!I116)</f>
        <v/>
      </c>
      <c r="G331" s="325" t="str">
        <f>IF('Firm Fixed Price'!J116="","",'Firm Fixed Price'!J116)</f>
        <v/>
      </c>
      <c r="H331" s="318" t="str">
        <f t="shared" si="20"/>
        <v/>
      </c>
      <c r="I331" s="319" t="str">
        <f t="shared" si="21"/>
        <v/>
      </c>
      <c r="K331" s="24"/>
    </row>
    <row r="332" spans="1:11" ht="13.8" hidden="1" x14ac:dyDescent="0.25">
      <c r="A332" s="321" t="str">
        <f>IF('Firm Fixed Price'!A117="","",'Firm Fixed Price'!A117)</f>
        <v/>
      </c>
      <c r="B332" s="321" t="str">
        <f>IF('Firm Fixed Price'!B117="","",'Firm Fixed Price'!B117)</f>
        <v/>
      </c>
      <c r="C332" s="322">
        <f>IF('Firm Fixed Price'!C117="","",'Firm Fixed Price'!C117)</f>
        <v>0</v>
      </c>
      <c r="D332" s="323" t="str">
        <f>IF('Firm Fixed Price'!G117="","",'Firm Fixed Price'!G117)</f>
        <v/>
      </c>
      <c r="E332" s="323" t="str">
        <f>IF('Firm Fixed Price'!H117="","",'Firm Fixed Price'!H117)</f>
        <v/>
      </c>
      <c r="F332" s="324" t="str">
        <f>IF('Firm Fixed Price'!I117="","",'Firm Fixed Price'!I117)</f>
        <v/>
      </c>
      <c r="G332" s="325" t="str">
        <f>IF('Firm Fixed Price'!J117="","",'Firm Fixed Price'!J117)</f>
        <v/>
      </c>
      <c r="H332" s="318" t="str">
        <f t="shared" si="20"/>
        <v/>
      </c>
      <c r="I332" s="319" t="str">
        <f t="shared" si="21"/>
        <v/>
      </c>
      <c r="K332" s="24"/>
    </row>
    <row r="333" spans="1:11" ht="13.8" hidden="1" x14ac:dyDescent="0.25">
      <c r="A333" s="321" t="str">
        <f>IF('Firm Fixed Price'!A118="","",'Firm Fixed Price'!A118)</f>
        <v/>
      </c>
      <c r="B333" s="321" t="str">
        <f>IF('Firm Fixed Price'!B118="","",'Firm Fixed Price'!B118)</f>
        <v/>
      </c>
      <c r="C333" s="322">
        <f>IF('Firm Fixed Price'!C118="","",'Firm Fixed Price'!C118)</f>
        <v>0</v>
      </c>
      <c r="D333" s="323" t="str">
        <f>IF('Firm Fixed Price'!G118="","",'Firm Fixed Price'!G118)</f>
        <v/>
      </c>
      <c r="E333" s="323" t="str">
        <f>IF('Firm Fixed Price'!H118="","",'Firm Fixed Price'!H118)</f>
        <v/>
      </c>
      <c r="F333" s="324" t="str">
        <f>IF('Firm Fixed Price'!I118="","",'Firm Fixed Price'!I118)</f>
        <v/>
      </c>
      <c r="G333" s="325" t="str">
        <f>IF('Firm Fixed Price'!J118="","",'Firm Fixed Price'!J118)</f>
        <v/>
      </c>
      <c r="H333" s="318" t="str">
        <f t="shared" si="20"/>
        <v/>
      </c>
      <c r="I333" s="319" t="str">
        <f t="shared" si="21"/>
        <v/>
      </c>
      <c r="K333" s="24"/>
    </row>
    <row r="334" spans="1:11" ht="13.8" hidden="1" x14ac:dyDescent="0.25">
      <c r="A334" s="321" t="str">
        <f>IF('Firm Fixed Price'!A119="","",'Firm Fixed Price'!A119)</f>
        <v/>
      </c>
      <c r="B334" s="321" t="str">
        <f>IF('Firm Fixed Price'!B119="","",'Firm Fixed Price'!B119)</f>
        <v/>
      </c>
      <c r="C334" s="322">
        <f>IF('Firm Fixed Price'!C119="","",'Firm Fixed Price'!C119)</f>
        <v>0</v>
      </c>
      <c r="D334" s="323" t="str">
        <f>IF('Firm Fixed Price'!G119="","",'Firm Fixed Price'!G119)</f>
        <v/>
      </c>
      <c r="E334" s="323" t="str">
        <f>IF('Firm Fixed Price'!H119="","",'Firm Fixed Price'!H119)</f>
        <v/>
      </c>
      <c r="F334" s="324" t="str">
        <f>IF('Firm Fixed Price'!I119="","",'Firm Fixed Price'!I119)</f>
        <v/>
      </c>
      <c r="G334" s="325" t="str">
        <f>IF('Firm Fixed Price'!J119="","",'Firm Fixed Price'!J119)</f>
        <v/>
      </c>
      <c r="H334" s="318" t="str">
        <f t="shared" si="20"/>
        <v/>
      </c>
      <c r="I334" s="319" t="str">
        <f t="shared" si="21"/>
        <v/>
      </c>
      <c r="K334" s="24"/>
    </row>
    <row r="335" spans="1:11" ht="13.8" hidden="1" x14ac:dyDescent="0.25">
      <c r="A335" s="321" t="str">
        <f>IF('Firm Fixed Price'!A120="","",'Firm Fixed Price'!A120)</f>
        <v/>
      </c>
      <c r="B335" s="321" t="str">
        <f>IF('Firm Fixed Price'!B120="","",'Firm Fixed Price'!B120)</f>
        <v/>
      </c>
      <c r="C335" s="322">
        <f>IF('Firm Fixed Price'!C120="","",'Firm Fixed Price'!C120)</f>
        <v>0</v>
      </c>
      <c r="D335" s="323" t="str">
        <f>IF('Firm Fixed Price'!G120="","",'Firm Fixed Price'!G120)</f>
        <v/>
      </c>
      <c r="E335" s="323" t="str">
        <f>IF('Firm Fixed Price'!H120="","",'Firm Fixed Price'!H120)</f>
        <v/>
      </c>
      <c r="F335" s="324" t="str">
        <f>IF('Firm Fixed Price'!I120="","",'Firm Fixed Price'!I120)</f>
        <v/>
      </c>
      <c r="G335" s="325" t="str">
        <f>IF('Firm Fixed Price'!J120="","",'Firm Fixed Price'!J120)</f>
        <v/>
      </c>
      <c r="H335" s="318" t="str">
        <f t="shared" si="20"/>
        <v/>
      </c>
      <c r="I335" s="319" t="str">
        <f t="shared" si="21"/>
        <v/>
      </c>
      <c r="K335" s="24"/>
    </row>
    <row r="336" spans="1:11" ht="13.8" hidden="1" x14ac:dyDescent="0.25">
      <c r="A336" s="321" t="str">
        <f>IF('Firm Fixed Price'!A121="","",'Firm Fixed Price'!A121)</f>
        <v/>
      </c>
      <c r="B336" s="321" t="str">
        <f>IF('Firm Fixed Price'!B121="","",'Firm Fixed Price'!B121)</f>
        <v/>
      </c>
      <c r="C336" s="322">
        <f>IF('Firm Fixed Price'!C121="","",'Firm Fixed Price'!C121)</f>
        <v>0</v>
      </c>
      <c r="D336" s="323" t="str">
        <f>IF('Firm Fixed Price'!G121="","",'Firm Fixed Price'!G121)</f>
        <v/>
      </c>
      <c r="E336" s="323" t="str">
        <f>IF('Firm Fixed Price'!H121="","",'Firm Fixed Price'!H121)</f>
        <v/>
      </c>
      <c r="F336" s="324" t="str">
        <f>IF('Firm Fixed Price'!I121="","",'Firm Fixed Price'!I121)</f>
        <v/>
      </c>
      <c r="G336" s="325" t="str">
        <f>IF('Firm Fixed Price'!J121="","",'Firm Fixed Price'!J121)</f>
        <v/>
      </c>
      <c r="H336" s="318" t="str">
        <f t="shared" ref="H336:H338" si="22">IF(F336="","",+F336-G336)</f>
        <v/>
      </c>
      <c r="I336" s="319" t="str">
        <f t="shared" ref="I336:I338" si="23">IF(H336="","",(H336/F336))</f>
        <v/>
      </c>
      <c r="K336" s="24"/>
    </row>
    <row r="337" spans="1:11" ht="13.8" hidden="1" x14ac:dyDescent="0.25">
      <c r="A337" s="321" t="str">
        <f>IF('Firm Fixed Price'!A122="","",'Firm Fixed Price'!A122)</f>
        <v/>
      </c>
      <c r="B337" s="321" t="str">
        <f>IF('Firm Fixed Price'!B122="","",'Firm Fixed Price'!B122)</f>
        <v/>
      </c>
      <c r="C337" s="322">
        <f>IF('Firm Fixed Price'!C122="","",'Firm Fixed Price'!C122)</f>
        <v>0</v>
      </c>
      <c r="D337" s="323" t="str">
        <f>IF('Firm Fixed Price'!G122="","",'Firm Fixed Price'!G122)</f>
        <v/>
      </c>
      <c r="E337" s="323" t="str">
        <f>IF('Firm Fixed Price'!H122="","",'Firm Fixed Price'!H122)</f>
        <v/>
      </c>
      <c r="F337" s="324" t="str">
        <f>IF('Firm Fixed Price'!I122="","",'Firm Fixed Price'!I122)</f>
        <v/>
      </c>
      <c r="G337" s="325" t="str">
        <f>IF('Firm Fixed Price'!J122="","",'Firm Fixed Price'!J122)</f>
        <v/>
      </c>
      <c r="H337" s="318" t="str">
        <f t="shared" si="22"/>
        <v/>
      </c>
      <c r="I337" s="319" t="str">
        <f t="shared" si="23"/>
        <v/>
      </c>
      <c r="K337" s="24"/>
    </row>
    <row r="338" spans="1:11" ht="13.8" hidden="1" x14ac:dyDescent="0.25">
      <c r="A338" s="321" t="str">
        <f>IF('Firm Fixed Price'!A123="","",'Firm Fixed Price'!A123)</f>
        <v/>
      </c>
      <c r="B338" s="321" t="str">
        <f>IF('Firm Fixed Price'!B123="","",'Firm Fixed Price'!B123)</f>
        <v/>
      </c>
      <c r="C338" s="322">
        <f>IF('Firm Fixed Price'!C123="","",'Firm Fixed Price'!C123)</f>
        <v>0</v>
      </c>
      <c r="D338" s="323" t="str">
        <f>IF('Firm Fixed Price'!G123="","",'Firm Fixed Price'!G123)</f>
        <v/>
      </c>
      <c r="E338" s="323" t="str">
        <f>IF('Firm Fixed Price'!H123="","",'Firm Fixed Price'!H123)</f>
        <v/>
      </c>
      <c r="F338" s="324" t="str">
        <f>IF('Firm Fixed Price'!I123="","",'Firm Fixed Price'!I123)</f>
        <v/>
      </c>
      <c r="G338" s="325" t="str">
        <f>IF('Firm Fixed Price'!J123="","",'Firm Fixed Price'!J123)</f>
        <v/>
      </c>
      <c r="H338" s="318" t="str">
        <f t="shared" si="22"/>
        <v/>
      </c>
      <c r="I338" s="319" t="str">
        <f t="shared" si="23"/>
        <v/>
      </c>
      <c r="K338" s="24"/>
    </row>
    <row r="339" spans="1:11" ht="13.8" hidden="1" x14ac:dyDescent="0.25">
      <c r="A339" s="321" t="str">
        <f>IF('Firm Fixed Price'!A124="","",'Firm Fixed Price'!A124)</f>
        <v/>
      </c>
      <c r="B339" s="321" t="str">
        <f>IF('Firm Fixed Price'!B124="","",'Firm Fixed Price'!B124)</f>
        <v/>
      </c>
      <c r="C339" s="322">
        <f>IF('Firm Fixed Price'!C124="","",'Firm Fixed Price'!C124)</f>
        <v>0</v>
      </c>
      <c r="D339" s="323" t="str">
        <f>IF('Firm Fixed Price'!G124="","",'Firm Fixed Price'!G124)</f>
        <v/>
      </c>
      <c r="E339" s="323" t="str">
        <f>IF('Firm Fixed Price'!H124="","",'Firm Fixed Price'!H124)</f>
        <v/>
      </c>
      <c r="F339" s="324" t="str">
        <f>IF('Firm Fixed Price'!I124="","",'Firm Fixed Price'!I124)</f>
        <v/>
      </c>
      <c r="G339" s="325" t="str">
        <f>IF('Firm Fixed Price'!J124="","",'Firm Fixed Price'!J124)</f>
        <v/>
      </c>
      <c r="H339" s="318" t="str">
        <f t="shared" ref="H339:H370" si="24">IF(F339="","",+F339-G339)</f>
        <v/>
      </c>
      <c r="I339" s="319" t="str">
        <f t="shared" ref="I339:I370" si="25">IF(H339="","",(H339/F339))</f>
        <v/>
      </c>
      <c r="K339" s="24"/>
    </row>
    <row r="340" spans="1:11" ht="13.8" hidden="1" x14ac:dyDescent="0.25">
      <c r="A340" s="321" t="str">
        <f>IF('Firm Fixed Price'!A125="","",'Firm Fixed Price'!A125)</f>
        <v/>
      </c>
      <c r="B340" s="321" t="str">
        <f>IF('Firm Fixed Price'!B125="","",'Firm Fixed Price'!B125)</f>
        <v/>
      </c>
      <c r="C340" s="322">
        <f>IF('Firm Fixed Price'!C125="","",'Firm Fixed Price'!C125)</f>
        <v>0</v>
      </c>
      <c r="D340" s="323" t="str">
        <f>IF('Firm Fixed Price'!G125="","",'Firm Fixed Price'!G125)</f>
        <v/>
      </c>
      <c r="E340" s="323" t="str">
        <f>IF('Firm Fixed Price'!H125="","",'Firm Fixed Price'!H125)</f>
        <v/>
      </c>
      <c r="F340" s="324" t="str">
        <f>IF('Firm Fixed Price'!I125="","",'Firm Fixed Price'!I125)</f>
        <v/>
      </c>
      <c r="G340" s="325" t="str">
        <f>IF('Firm Fixed Price'!J125="","",'Firm Fixed Price'!J125)</f>
        <v/>
      </c>
      <c r="H340" s="318" t="str">
        <f t="shared" si="24"/>
        <v/>
      </c>
      <c r="I340" s="319" t="str">
        <f t="shared" si="25"/>
        <v/>
      </c>
      <c r="K340" s="24"/>
    </row>
    <row r="341" spans="1:11" ht="13.8" hidden="1" x14ac:dyDescent="0.25">
      <c r="A341" s="321" t="str">
        <f>IF('Firm Fixed Price'!A126="","",'Firm Fixed Price'!A126)</f>
        <v/>
      </c>
      <c r="B341" s="321" t="str">
        <f>IF('Firm Fixed Price'!B126="","",'Firm Fixed Price'!B126)</f>
        <v/>
      </c>
      <c r="C341" s="322">
        <f>IF('Firm Fixed Price'!C126="","",'Firm Fixed Price'!C126)</f>
        <v>0</v>
      </c>
      <c r="D341" s="323" t="str">
        <f>IF('Firm Fixed Price'!G126="","",'Firm Fixed Price'!G126)</f>
        <v/>
      </c>
      <c r="E341" s="323" t="str">
        <f>IF('Firm Fixed Price'!H126="","",'Firm Fixed Price'!H126)</f>
        <v/>
      </c>
      <c r="F341" s="324" t="str">
        <f>IF('Firm Fixed Price'!I126="","",'Firm Fixed Price'!I126)</f>
        <v/>
      </c>
      <c r="G341" s="325" t="str">
        <f>IF('Firm Fixed Price'!J126="","",'Firm Fixed Price'!J126)</f>
        <v/>
      </c>
      <c r="H341" s="318" t="str">
        <f t="shared" si="24"/>
        <v/>
      </c>
      <c r="I341" s="319" t="str">
        <f t="shared" si="25"/>
        <v/>
      </c>
      <c r="K341" s="24"/>
    </row>
    <row r="342" spans="1:11" ht="13.8" hidden="1" x14ac:dyDescent="0.25">
      <c r="A342" s="321" t="str">
        <f>IF('Firm Fixed Price'!A127="","",'Firm Fixed Price'!A127)</f>
        <v/>
      </c>
      <c r="B342" s="321" t="str">
        <f>IF('Firm Fixed Price'!B127="","",'Firm Fixed Price'!B127)</f>
        <v/>
      </c>
      <c r="C342" s="322">
        <f>IF('Firm Fixed Price'!C127="","",'Firm Fixed Price'!C127)</f>
        <v>0</v>
      </c>
      <c r="D342" s="323" t="str">
        <f>IF('Firm Fixed Price'!G127="","",'Firm Fixed Price'!G127)</f>
        <v/>
      </c>
      <c r="E342" s="323" t="str">
        <f>IF('Firm Fixed Price'!H127="","",'Firm Fixed Price'!H127)</f>
        <v/>
      </c>
      <c r="F342" s="324" t="str">
        <f>IF('Firm Fixed Price'!I127="","",'Firm Fixed Price'!I127)</f>
        <v/>
      </c>
      <c r="G342" s="325" t="str">
        <f>IF('Firm Fixed Price'!J127="","",'Firm Fixed Price'!J127)</f>
        <v/>
      </c>
      <c r="H342" s="318" t="str">
        <f t="shared" si="24"/>
        <v/>
      </c>
      <c r="I342" s="319" t="str">
        <f t="shared" si="25"/>
        <v/>
      </c>
      <c r="K342" s="24"/>
    </row>
    <row r="343" spans="1:11" ht="13.8" hidden="1" x14ac:dyDescent="0.25">
      <c r="A343" s="321" t="str">
        <f>IF('Firm Fixed Price'!A128="","",'Firm Fixed Price'!A128)</f>
        <v/>
      </c>
      <c r="B343" s="321" t="str">
        <f>IF('Firm Fixed Price'!B128="","",'Firm Fixed Price'!B128)</f>
        <v/>
      </c>
      <c r="C343" s="322">
        <f>IF('Firm Fixed Price'!C128="","",'Firm Fixed Price'!C128)</f>
        <v>0</v>
      </c>
      <c r="D343" s="323" t="str">
        <f>IF('Firm Fixed Price'!G128="","",'Firm Fixed Price'!G128)</f>
        <v/>
      </c>
      <c r="E343" s="323" t="str">
        <f>IF('Firm Fixed Price'!H128="","",'Firm Fixed Price'!H128)</f>
        <v/>
      </c>
      <c r="F343" s="324" t="str">
        <f>IF('Firm Fixed Price'!I128="","",'Firm Fixed Price'!I128)</f>
        <v/>
      </c>
      <c r="G343" s="325" t="str">
        <f>IF('Firm Fixed Price'!J128="","",'Firm Fixed Price'!J128)</f>
        <v/>
      </c>
      <c r="H343" s="318" t="str">
        <f t="shared" si="24"/>
        <v/>
      </c>
      <c r="I343" s="319" t="str">
        <f t="shared" si="25"/>
        <v/>
      </c>
      <c r="K343" s="24"/>
    </row>
    <row r="344" spans="1:11" ht="13.8" hidden="1" x14ac:dyDescent="0.25">
      <c r="A344" s="321" t="str">
        <f>IF('Firm Fixed Price'!A129="","",'Firm Fixed Price'!A129)</f>
        <v/>
      </c>
      <c r="B344" s="321" t="str">
        <f>IF('Firm Fixed Price'!B129="","",'Firm Fixed Price'!B129)</f>
        <v/>
      </c>
      <c r="C344" s="322">
        <f>IF('Firm Fixed Price'!C129="","",'Firm Fixed Price'!C129)</f>
        <v>0</v>
      </c>
      <c r="D344" s="323" t="str">
        <f>IF('Firm Fixed Price'!G129="","",'Firm Fixed Price'!G129)</f>
        <v/>
      </c>
      <c r="E344" s="323" t="str">
        <f>IF('Firm Fixed Price'!H129="","",'Firm Fixed Price'!H129)</f>
        <v/>
      </c>
      <c r="F344" s="324" t="str">
        <f>IF('Firm Fixed Price'!I129="","",'Firm Fixed Price'!I129)</f>
        <v/>
      </c>
      <c r="G344" s="325" t="str">
        <f>IF('Firm Fixed Price'!J129="","",'Firm Fixed Price'!J129)</f>
        <v/>
      </c>
      <c r="H344" s="318" t="str">
        <f t="shared" si="24"/>
        <v/>
      </c>
      <c r="I344" s="319" t="str">
        <f t="shared" si="25"/>
        <v/>
      </c>
      <c r="K344" s="24"/>
    </row>
    <row r="345" spans="1:11" ht="13.8" hidden="1" x14ac:dyDescent="0.25">
      <c r="A345" s="321" t="str">
        <f>IF('Firm Fixed Price'!A130="","",'Firm Fixed Price'!A130)</f>
        <v/>
      </c>
      <c r="B345" s="321" t="str">
        <f>IF('Firm Fixed Price'!B130="","",'Firm Fixed Price'!B130)</f>
        <v/>
      </c>
      <c r="C345" s="322">
        <f>IF('Firm Fixed Price'!C130="","",'Firm Fixed Price'!C130)</f>
        <v>0</v>
      </c>
      <c r="D345" s="323" t="str">
        <f>IF('Firm Fixed Price'!G130="","",'Firm Fixed Price'!G130)</f>
        <v/>
      </c>
      <c r="E345" s="323" t="str">
        <f>IF('Firm Fixed Price'!H130="","",'Firm Fixed Price'!H130)</f>
        <v/>
      </c>
      <c r="F345" s="324" t="str">
        <f>IF('Firm Fixed Price'!I130="","",'Firm Fixed Price'!I130)</f>
        <v/>
      </c>
      <c r="G345" s="325" t="str">
        <f>IF('Firm Fixed Price'!J130="","",'Firm Fixed Price'!J130)</f>
        <v/>
      </c>
      <c r="H345" s="318" t="str">
        <f t="shared" si="24"/>
        <v/>
      </c>
      <c r="I345" s="319" t="str">
        <f t="shared" si="25"/>
        <v/>
      </c>
      <c r="K345" s="24"/>
    </row>
    <row r="346" spans="1:11" ht="13.8" hidden="1" x14ac:dyDescent="0.25">
      <c r="A346" s="321" t="str">
        <f>IF('Firm Fixed Price'!A131="","",'Firm Fixed Price'!A131)</f>
        <v/>
      </c>
      <c r="B346" s="321" t="str">
        <f>IF('Firm Fixed Price'!B131="","",'Firm Fixed Price'!B131)</f>
        <v/>
      </c>
      <c r="C346" s="322">
        <f>IF('Firm Fixed Price'!C131="","",'Firm Fixed Price'!C131)</f>
        <v>0</v>
      </c>
      <c r="D346" s="323" t="str">
        <f>IF('Firm Fixed Price'!G131="","",'Firm Fixed Price'!G131)</f>
        <v/>
      </c>
      <c r="E346" s="323" t="str">
        <f>IF('Firm Fixed Price'!H131="","",'Firm Fixed Price'!H131)</f>
        <v/>
      </c>
      <c r="F346" s="324" t="str">
        <f>IF('Firm Fixed Price'!I131="","",'Firm Fixed Price'!I131)</f>
        <v/>
      </c>
      <c r="G346" s="325" t="str">
        <f>IF('Firm Fixed Price'!J131="","",'Firm Fixed Price'!J131)</f>
        <v/>
      </c>
      <c r="H346" s="318" t="str">
        <f t="shared" si="24"/>
        <v/>
      </c>
      <c r="I346" s="319" t="str">
        <f t="shared" si="25"/>
        <v/>
      </c>
      <c r="K346" s="24"/>
    </row>
    <row r="347" spans="1:11" ht="13.8" hidden="1" x14ac:dyDescent="0.25">
      <c r="A347" s="321" t="str">
        <f>IF('Firm Fixed Price'!A132="","",'Firm Fixed Price'!A132)</f>
        <v/>
      </c>
      <c r="B347" s="321" t="str">
        <f>IF('Firm Fixed Price'!B132="","",'Firm Fixed Price'!B132)</f>
        <v/>
      </c>
      <c r="C347" s="322">
        <f>IF('Firm Fixed Price'!C132="","",'Firm Fixed Price'!C132)</f>
        <v>0</v>
      </c>
      <c r="D347" s="323" t="str">
        <f>IF('Firm Fixed Price'!G132="","",'Firm Fixed Price'!G132)</f>
        <v/>
      </c>
      <c r="E347" s="323" t="str">
        <f>IF('Firm Fixed Price'!H132="","",'Firm Fixed Price'!H132)</f>
        <v/>
      </c>
      <c r="F347" s="324" t="str">
        <f>IF('Firm Fixed Price'!I132="","",'Firm Fixed Price'!I132)</f>
        <v/>
      </c>
      <c r="G347" s="325" t="str">
        <f>IF('Firm Fixed Price'!J132="","",'Firm Fixed Price'!J132)</f>
        <v/>
      </c>
      <c r="H347" s="318" t="str">
        <f t="shared" si="24"/>
        <v/>
      </c>
      <c r="I347" s="319" t="str">
        <f t="shared" si="25"/>
        <v/>
      </c>
      <c r="K347" s="24"/>
    </row>
    <row r="348" spans="1:11" ht="13.8" hidden="1" x14ac:dyDescent="0.25">
      <c r="A348" s="321" t="str">
        <f>IF('Firm Fixed Price'!A133="","",'Firm Fixed Price'!A133)</f>
        <v/>
      </c>
      <c r="B348" s="321" t="str">
        <f>IF('Firm Fixed Price'!B133="","",'Firm Fixed Price'!B133)</f>
        <v/>
      </c>
      <c r="C348" s="322">
        <f>IF('Firm Fixed Price'!C133="","",'Firm Fixed Price'!C133)</f>
        <v>0</v>
      </c>
      <c r="D348" s="323" t="str">
        <f>IF('Firm Fixed Price'!G133="","",'Firm Fixed Price'!G133)</f>
        <v/>
      </c>
      <c r="E348" s="323" t="str">
        <f>IF('Firm Fixed Price'!H133="","",'Firm Fixed Price'!H133)</f>
        <v/>
      </c>
      <c r="F348" s="324" t="str">
        <f>IF('Firm Fixed Price'!I133="","",'Firm Fixed Price'!I133)</f>
        <v/>
      </c>
      <c r="G348" s="325" t="str">
        <f>IF('Firm Fixed Price'!J133="","",'Firm Fixed Price'!J133)</f>
        <v/>
      </c>
      <c r="H348" s="318" t="str">
        <f t="shared" si="24"/>
        <v/>
      </c>
      <c r="I348" s="319" t="str">
        <f t="shared" si="25"/>
        <v/>
      </c>
      <c r="K348" s="24"/>
    </row>
    <row r="349" spans="1:11" ht="13.8" hidden="1" x14ac:dyDescent="0.25">
      <c r="A349" s="321" t="str">
        <f>IF('Firm Fixed Price'!A134="","",'Firm Fixed Price'!A134)</f>
        <v/>
      </c>
      <c r="B349" s="321" t="str">
        <f>IF('Firm Fixed Price'!B134="","",'Firm Fixed Price'!B134)</f>
        <v/>
      </c>
      <c r="C349" s="322">
        <f>IF('Firm Fixed Price'!C134="","",'Firm Fixed Price'!C134)</f>
        <v>0</v>
      </c>
      <c r="D349" s="323" t="str">
        <f>IF('Firm Fixed Price'!G134="","",'Firm Fixed Price'!G134)</f>
        <v/>
      </c>
      <c r="E349" s="323" t="str">
        <f>IF('Firm Fixed Price'!H134="","",'Firm Fixed Price'!H134)</f>
        <v/>
      </c>
      <c r="F349" s="324" t="str">
        <f>IF('Firm Fixed Price'!I134="","",'Firm Fixed Price'!I134)</f>
        <v/>
      </c>
      <c r="G349" s="325" t="str">
        <f>IF('Firm Fixed Price'!J134="","",'Firm Fixed Price'!J134)</f>
        <v/>
      </c>
      <c r="H349" s="318" t="str">
        <f t="shared" si="24"/>
        <v/>
      </c>
      <c r="I349" s="319" t="str">
        <f t="shared" si="25"/>
        <v/>
      </c>
      <c r="K349" s="24"/>
    </row>
    <row r="350" spans="1:11" ht="13.8" hidden="1" x14ac:dyDescent="0.25">
      <c r="A350" s="321" t="str">
        <f>IF('Firm Fixed Price'!A135="","",'Firm Fixed Price'!A135)</f>
        <v/>
      </c>
      <c r="B350" s="321" t="str">
        <f>IF('Firm Fixed Price'!B135="","",'Firm Fixed Price'!B135)</f>
        <v/>
      </c>
      <c r="C350" s="322">
        <f>IF('Firm Fixed Price'!C135="","",'Firm Fixed Price'!C135)</f>
        <v>0</v>
      </c>
      <c r="D350" s="323" t="str">
        <f>IF('Firm Fixed Price'!G135="","",'Firm Fixed Price'!G135)</f>
        <v/>
      </c>
      <c r="E350" s="323" t="str">
        <f>IF('Firm Fixed Price'!H135="","",'Firm Fixed Price'!H135)</f>
        <v/>
      </c>
      <c r="F350" s="324" t="str">
        <f>IF('Firm Fixed Price'!I135="","",'Firm Fixed Price'!I135)</f>
        <v/>
      </c>
      <c r="G350" s="325" t="str">
        <f>IF('Firm Fixed Price'!J135="","",'Firm Fixed Price'!J135)</f>
        <v/>
      </c>
      <c r="H350" s="318" t="str">
        <f t="shared" si="24"/>
        <v/>
      </c>
      <c r="I350" s="319" t="str">
        <f t="shared" si="25"/>
        <v/>
      </c>
      <c r="K350" s="24"/>
    </row>
    <row r="351" spans="1:11" ht="13.8" hidden="1" x14ac:dyDescent="0.25">
      <c r="A351" s="321" t="str">
        <f>IF('Firm Fixed Price'!A136="","",'Firm Fixed Price'!A136)</f>
        <v/>
      </c>
      <c r="B351" s="321" t="str">
        <f>IF('Firm Fixed Price'!B136="","",'Firm Fixed Price'!B136)</f>
        <v/>
      </c>
      <c r="C351" s="322">
        <f>IF('Firm Fixed Price'!C136="","",'Firm Fixed Price'!C136)</f>
        <v>0</v>
      </c>
      <c r="D351" s="323" t="str">
        <f>IF('Firm Fixed Price'!G136="","",'Firm Fixed Price'!G136)</f>
        <v/>
      </c>
      <c r="E351" s="323" t="str">
        <f>IF('Firm Fixed Price'!H136="","",'Firm Fixed Price'!H136)</f>
        <v/>
      </c>
      <c r="F351" s="324" t="str">
        <f>IF('Firm Fixed Price'!I136="","",'Firm Fixed Price'!I136)</f>
        <v/>
      </c>
      <c r="G351" s="325" t="str">
        <f>IF('Firm Fixed Price'!J136="","",'Firm Fixed Price'!J136)</f>
        <v/>
      </c>
      <c r="H351" s="318" t="str">
        <f t="shared" si="24"/>
        <v/>
      </c>
      <c r="I351" s="319" t="str">
        <f t="shared" si="25"/>
        <v/>
      </c>
      <c r="K351" s="24"/>
    </row>
    <row r="352" spans="1:11" ht="13.8" hidden="1" x14ac:dyDescent="0.25">
      <c r="A352" s="321" t="str">
        <f>IF('Firm Fixed Price'!A137="","",'Firm Fixed Price'!A137)</f>
        <v/>
      </c>
      <c r="B352" s="321" t="str">
        <f>IF('Firm Fixed Price'!B137="","",'Firm Fixed Price'!B137)</f>
        <v/>
      </c>
      <c r="C352" s="322">
        <f>IF('Firm Fixed Price'!C137="","",'Firm Fixed Price'!C137)</f>
        <v>0</v>
      </c>
      <c r="D352" s="323" t="str">
        <f>IF('Firm Fixed Price'!G137="","",'Firm Fixed Price'!G137)</f>
        <v/>
      </c>
      <c r="E352" s="323" t="str">
        <f>IF('Firm Fixed Price'!H137="","",'Firm Fixed Price'!H137)</f>
        <v/>
      </c>
      <c r="F352" s="324" t="str">
        <f>IF('Firm Fixed Price'!I137="","",'Firm Fixed Price'!I137)</f>
        <v/>
      </c>
      <c r="G352" s="325" t="str">
        <f>IF('Firm Fixed Price'!J137="","",'Firm Fixed Price'!J137)</f>
        <v/>
      </c>
      <c r="H352" s="318" t="str">
        <f t="shared" si="24"/>
        <v/>
      </c>
      <c r="I352" s="319" t="str">
        <f t="shared" si="25"/>
        <v/>
      </c>
      <c r="K352" s="24"/>
    </row>
    <row r="353" spans="1:11" ht="13.8" hidden="1" x14ac:dyDescent="0.25">
      <c r="A353" s="321" t="str">
        <f>IF('Firm Fixed Price'!A138="","",'Firm Fixed Price'!A138)</f>
        <v/>
      </c>
      <c r="B353" s="321" t="str">
        <f>IF('Firm Fixed Price'!B138="","",'Firm Fixed Price'!B138)</f>
        <v/>
      </c>
      <c r="C353" s="322">
        <f>IF('Firm Fixed Price'!C138="","",'Firm Fixed Price'!C138)</f>
        <v>0</v>
      </c>
      <c r="D353" s="323" t="str">
        <f>IF('Firm Fixed Price'!G138="","",'Firm Fixed Price'!G138)</f>
        <v/>
      </c>
      <c r="E353" s="323" t="str">
        <f>IF('Firm Fixed Price'!H138="","",'Firm Fixed Price'!H138)</f>
        <v/>
      </c>
      <c r="F353" s="324" t="str">
        <f>IF('Firm Fixed Price'!I138="","",'Firm Fixed Price'!I138)</f>
        <v/>
      </c>
      <c r="G353" s="325" t="str">
        <f>IF('Firm Fixed Price'!J138="","",'Firm Fixed Price'!J138)</f>
        <v/>
      </c>
      <c r="H353" s="318" t="str">
        <f t="shared" si="24"/>
        <v/>
      </c>
      <c r="I353" s="319" t="str">
        <f t="shared" si="25"/>
        <v/>
      </c>
      <c r="K353" s="24"/>
    </row>
    <row r="354" spans="1:11" ht="13.8" hidden="1" x14ac:dyDescent="0.25">
      <c r="A354" s="321" t="str">
        <f>IF('Firm Fixed Price'!A139="","",'Firm Fixed Price'!A139)</f>
        <v/>
      </c>
      <c r="B354" s="321" t="str">
        <f>IF('Firm Fixed Price'!B139="","",'Firm Fixed Price'!B139)</f>
        <v/>
      </c>
      <c r="C354" s="322">
        <f>IF('Firm Fixed Price'!C139="","",'Firm Fixed Price'!C139)</f>
        <v>0</v>
      </c>
      <c r="D354" s="323" t="str">
        <f>IF('Firm Fixed Price'!G139="","",'Firm Fixed Price'!G139)</f>
        <v/>
      </c>
      <c r="E354" s="323" t="str">
        <f>IF('Firm Fixed Price'!H139="","",'Firm Fixed Price'!H139)</f>
        <v/>
      </c>
      <c r="F354" s="324" t="str">
        <f>IF('Firm Fixed Price'!I139="","",'Firm Fixed Price'!I139)</f>
        <v/>
      </c>
      <c r="G354" s="325" t="str">
        <f>IF('Firm Fixed Price'!J139="","",'Firm Fixed Price'!J139)</f>
        <v/>
      </c>
      <c r="H354" s="318" t="str">
        <f t="shared" si="24"/>
        <v/>
      </c>
      <c r="I354" s="319" t="str">
        <f t="shared" si="25"/>
        <v/>
      </c>
      <c r="K354" s="24"/>
    </row>
    <row r="355" spans="1:11" ht="13.8" hidden="1" x14ac:dyDescent="0.25">
      <c r="A355" s="321" t="str">
        <f>IF('Firm Fixed Price'!A140="","",'Firm Fixed Price'!A140)</f>
        <v/>
      </c>
      <c r="B355" s="321" t="str">
        <f>IF('Firm Fixed Price'!B140="","",'Firm Fixed Price'!B140)</f>
        <v/>
      </c>
      <c r="C355" s="322">
        <f>IF('Firm Fixed Price'!C140="","",'Firm Fixed Price'!C140)</f>
        <v>0</v>
      </c>
      <c r="D355" s="323" t="str">
        <f>IF('Firm Fixed Price'!G140="","",'Firm Fixed Price'!G140)</f>
        <v/>
      </c>
      <c r="E355" s="323" t="str">
        <f>IF('Firm Fixed Price'!H140="","",'Firm Fixed Price'!H140)</f>
        <v/>
      </c>
      <c r="F355" s="324" t="str">
        <f>IF('Firm Fixed Price'!I140="","",'Firm Fixed Price'!I140)</f>
        <v/>
      </c>
      <c r="G355" s="325" t="str">
        <f>IF('Firm Fixed Price'!J140="","",'Firm Fixed Price'!J140)</f>
        <v/>
      </c>
      <c r="H355" s="318" t="str">
        <f t="shared" si="24"/>
        <v/>
      </c>
      <c r="I355" s="319" t="str">
        <f t="shared" si="25"/>
        <v/>
      </c>
      <c r="K355" s="24"/>
    </row>
    <row r="356" spans="1:11" ht="13.8" hidden="1" x14ac:dyDescent="0.25">
      <c r="A356" s="321" t="str">
        <f>IF('Firm Fixed Price'!A141="","",'Firm Fixed Price'!A141)</f>
        <v/>
      </c>
      <c r="B356" s="321" t="str">
        <f>IF('Firm Fixed Price'!B141="","",'Firm Fixed Price'!B141)</f>
        <v/>
      </c>
      <c r="C356" s="322">
        <f>IF('Firm Fixed Price'!C141="","",'Firm Fixed Price'!C141)</f>
        <v>0</v>
      </c>
      <c r="D356" s="323" t="str">
        <f>IF('Firm Fixed Price'!G141="","",'Firm Fixed Price'!G141)</f>
        <v/>
      </c>
      <c r="E356" s="323" t="str">
        <f>IF('Firm Fixed Price'!H141="","",'Firm Fixed Price'!H141)</f>
        <v/>
      </c>
      <c r="F356" s="324" t="str">
        <f>IF('Firm Fixed Price'!I141="","",'Firm Fixed Price'!I141)</f>
        <v/>
      </c>
      <c r="G356" s="325" t="str">
        <f>IF('Firm Fixed Price'!J141="","",'Firm Fixed Price'!J141)</f>
        <v/>
      </c>
      <c r="H356" s="318" t="str">
        <f t="shared" si="24"/>
        <v/>
      </c>
      <c r="I356" s="319" t="str">
        <f t="shared" si="25"/>
        <v/>
      </c>
      <c r="K356" s="24"/>
    </row>
    <row r="357" spans="1:11" ht="13.8" hidden="1" x14ac:dyDescent="0.25">
      <c r="A357" s="321" t="str">
        <f>IF('Firm Fixed Price'!A142="","",'Firm Fixed Price'!A142)</f>
        <v/>
      </c>
      <c r="B357" s="321" t="str">
        <f>IF('Firm Fixed Price'!B142="","",'Firm Fixed Price'!B142)</f>
        <v/>
      </c>
      <c r="C357" s="322">
        <f>IF('Firm Fixed Price'!C142="","",'Firm Fixed Price'!C142)</f>
        <v>0</v>
      </c>
      <c r="D357" s="323" t="str">
        <f>IF('Firm Fixed Price'!G142="","",'Firm Fixed Price'!G142)</f>
        <v/>
      </c>
      <c r="E357" s="323" t="str">
        <f>IF('Firm Fixed Price'!H142="","",'Firm Fixed Price'!H142)</f>
        <v/>
      </c>
      <c r="F357" s="324" t="str">
        <f>IF('Firm Fixed Price'!I142="","",'Firm Fixed Price'!I142)</f>
        <v/>
      </c>
      <c r="G357" s="325" t="str">
        <f>IF('Firm Fixed Price'!J142="","",'Firm Fixed Price'!J142)</f>
        <v/>
      </c>
      <c r="H357" s="318" t="str">
        <f t="shared" si="24"/>
        <v/>
      </c>
      <c r="I357" s="319" t="str">
        <f t="shared" si="25"/>
        <v/>
      </c>
      <c r="K357" s="24"/>
    </row>
    <row r="358" spans="1:11" ht="13.8" hidden="1" x14ac:dyDescent="0.25">
      <c r="A358" s="321" t="str">
        <f>IF('Firm Fixed Price'!A143="","",'Firm Fixed Price'!A143)</f>
        <v/>
      </c>
      <c r="B358" s="321" t="str">
        <f>IF('Firm Fixed Price'!B143="","",'Firm Fixed Price'!B143)</f>
        <v/>
      </c>
      <c r="C358" s="322">
        <f>IF('Firm Fixed Price'!C143="","",'Firm Fixed Price'!C143)</f>
        <v>0</v>
      </c>
      <c r="D358" s="323" t="str">
        <f>IF('Firm Fixed Price'!G143="","",'Firm Fixed Price'!G143)</f>
        <v/>
      </c>
      <c r="E358" s="323" t="str">
        <f>IF('Firm Fixed Price'!H143="","",'Firm Fixed Price'!H143)</f>
        <v/>
      </c>
      <c r="F358" s="324" t="str">
        <f>IF('Firm Fixed Price'!I143="","",'Firm Fixed Price'!I143)</f>
        <v/>
      </c>
      <c r="G358" s="325" t="str">
        <f>IF('Firm Fixed Price'!J143="","",'Firm Fixed Price'!J143)</f>
        <v/>
      </c>
      <c r="H358" s="318" t="str">
        <f t="shared" si="24"/>
        <v/>
      </c>
      <c r="I358" s="319" t="str">
        <f t="shared" si="25"/>
        <v/>
      </c>
      <c r="K358" s="24"/>
    </row>
    <row r="359" spans="1:11" ht="13.8" hidden="1" x14ac:dyDescent="0.25">
      <c r="A359" s="321" t="str">
        <f>IF('Firm Fixed Price'!A144="","",'Firm Fixed Price'!A144)</f>
        <v/>
      </c>
      <c r="B359" s="321" t="str">
        <f>IF('Firm Fixed Price'!B144="","",'Firm Fixed Price'!B144)</f>
        <v/>
      </c>
      <c r="C359" s="322">
        <f>IF('Firm Fixed Price'!C144="","",'Firm Fixed Price'!C144)</f>
        <v>0</v>
      </c>
      <c r="D359" s="323" t="str">
        <f>IF('Firm Fixed Price'!G144="","",'Firm Fixed Price'!G144)</f>
        <v/>
      </c>
      <c r="E359" s="323" t="str">
        <f>IF('Firm Fixed Price'!H144="","",'Firm Fixed Price'!H144)</f>
        <v/>
      </c>
      <c r="F359" s="324" t="str">
        <f>IF('Firm Fixed Price'!I144="","",'Firm Fixed Price'!I144)</f>
        <v/>
      </c>
      <c r="G359" s="325" t="str">
        <f>IF('Firm Fixed Price'!J144="","",'Firm Fixed Price'!J144)</f>
        <v/>
      </c>
      <c r="H359" s="318" t="str">
        <f t="shared" si="24"/>
        <v/>
      </c>
      <c r="I359" s="319" t="str">
        <f t="shared" si="25"/>
        <v/>
      </c>
      <c r="K359" s="24"/>
    </row>
    <row r="360" spans="1:11" ht="13.8" hidden="1" x14ac:dyDescent="0.25">
      <c r="A360" s="321" t="str">
        <f>IF('Firm Fixed Price'!A145="","",'Firm Fixed Price'!A145)</f>
        <v/>
      </c>
      <c r="B360" s="321" t="str">
        <f>IF('Firm Fixed Price'!B145="","",'Firm Fixed Price'!B145)</f>
        <v/>
      </c>
      <c r="C360" s="322">
        <f>IF('Firm Fixed Price'!C145="","",'Firm Fixed Price'!C145)</f>
        <v>0</v>
      </c>
      <c r="D360" s="323" t="str">
        <f>IF('Firm Fixed Price'!G145="","",'Firm Fixed Price'!G145)</f>
        <v/>
      </c>
      <c r="E360" s="323" t="str">
        <f>IF('Firm Fixed Price'!H145="","",'Firm Fixed Price'!H145)</f>
        <v/>
      </c>
      <c r="F360" s="324" t="str">
        <f>IF('Firm Fixed Price'!I145="","",'Firm Fixed Price'!I145)</f>
        <v/>
      </c>
      <c r="G360" s="325" t="str">
        <f>IF('Firm Fixed Price'!J145="","",'Firm Fixed Price'!J145)</f>
        <v/>
      </c>
      <c r="H360" s="318" t="str">
        <f t="shared" si="24"/>
        <v/>
      </c>
      <c r="I360" s="319" t="str">
        <f t="shared" si="25"/>
        <v/>
      </c>
      <c r="K360" s="24"/>
    </row>
    <row r="361" spans="1:11" ht="13.8" hidden="1" x14ac:dyDescent="0.25">
      <c r="A361" s="321" t="str">
        <f>IF('Firm Fixed Price'!A146="","",'Firm Fixed Price'!A146)</f>
        <v/>
      </c>
      <c r="B361" s="321" t="str">
        <f>IF('Firm Fixed Price'!B146="","",'Firm Fixed Price'!B146)</f>
        <v/>
      </c>
      <c r="C361" s="322">
        <f>IF('Firm Fixed Price'!C146="","",'Firm Fixed Price'!C146)</f>
        <v>0</v>
      </c>
      <c r="D361" s="323" t="str">
        <f>IF('Firm Fixed Price'!G146="","",'Firm Fixed Price'!G146)</f>
        <v/>
      </c>
      <c r="E361" s="323" t="str">
        <f>IF('Firm Fixed Price'!H146="","",'Firm Fixed Price'!H146)</f>
        <v/>
      </c>
      <c r="F361" s="324" t="str">
        <f>IF('Firm Fixed Price'!I146="","",'Firm Fixed Price'!I146)</f>
        <v/>
      </c>
      <c r="G361" s="325" t="str">
        <f>IF('Firm Fixed Price'!J146="","",'Firm Fixed Price'!J146)</f>
        <v/>
      </c>
      <c r="H361" s="318" t="str">
        <f t="shared" si="24"/>
        <v/>
      </c>
      <c r="I361" s="319" t="str">
        <f t="shared" si="25"/>
        <v/>
      </c>
      <c r="K361" s="24"/>
    </row>
    <row r="362" spans="1:11" ht="13.8" hidden="1" x14ac:dyDescent="0.25">
      <c r="A362" s="321" t="str">
        <f>IF('Firm Fixed Price'!A147="","",'Firm Fixed Price'!A147)</f>
        <v/>
      </c>
      <c r="B362" s="321" t="str">
        <f>IF('Firm Fixed Price'!B147="","",'Firm Fixed Price'!B147)</f>
        <v/>
      </c>
      <c r="C362" s="322">
        <f>IF('Firm Fixed Price'!C147="","",'Firm Fixed Price'!C147)</f>
        <v>0</v>
      </c>
      <c r="D362" s="323" t="str">
        <f>IF('Firm Fixed Price'!G147="","",'Firm Fixed Price'!G147)</f>
        <v/>
      </c>
      <c r="E362" s="323" t="str">
        <f>IF('Firm Fixed Price'!H147="","",'Firm Fixed Price'!H147)</f>
        <v/>
      </c>
      <c r="F362" s="324" t="str">
        <f>IF('Firm Fixed Price'!I147="","",'Firm Fixed Price'!I147)</f>
        <v/>
      </c>
      <c r="G362" s="325" t="str">
        <f>IF('Firm Fixed Price'!J147="","",'Firm Fixed Price'!J147)</f>
        <v/>
      </c>
      <c r="H362" s="318" t="str">
        <f t="shared" si="24"/>
        <v/>
      </c>
      <c r="I362" s="319" t="str">
        <f t="shared" si="25"/>
        <v/>
      </c>
      <c r="K362" s="24"/>
    </row>
    <row r="363" spans="1:11" ht="13.8" hidden="1" x14ac:dyDescent="0.25">
      <c r="A363" s="321" t="str">
        <f>IF('Firm Fixed Price'!A148="","",'Firm Fixed Price'!A148)</f>
        <v/>
      </c>
      <c r="B363" s="321" t="str">
        <f>IF('Firm Fixed Price'!B148="","",'Firm Fixed Price'!B148)</f>
        <v/>
      </c>
      <c r="C363" s="322">
        <f>IF('Firm Fixed Price'!C148="","",'Firm Fixed Price'!C148)</f>
        <v>0</v>
      </c>
      <c r="D363" s="323" t="str">
        <f>IF('Firm Fixed Price'!G148="","",'Firm Fixed Price'!G148)</f>
        <v/>
      </c>
      <c r="E363" s="323" t="str">
        <f>IF('Firm Fixed Price'!H148="","",'Firm Fixed Price'!H148)</f>
        <v/>
      </c>
      <c r="F363" s="324" t="str">
        <f>IF('Firm Fixed Price'!I148="","",'Firm Fixed Price'!I148)</f>
        <v/>
      </c>
      <c r="G363" s="325" t="str">
        <f>IF('Firm Fixed Price'!J148="","",'Firm Fixed Price'!J148)</f>
        <v/>
      </c>
      <c r="H363" s="318" t="str">
        <f t="shared" si="24"/>
        <v/>
      </c>
      <c r="I363" s="319" t="str">
        <f t="shared" si="25"/>
        <v/>
      </c>
      <c r="K363" s="24"/>
    </row>
    <row r="364" spans="1:11" ht="13.8" hidden="1" x14ac:dyDescent="0.25">
      <c r="A364" s="321" t="str">
        <f>IF('Firm Fixed Price'!A149="","",'Firm Fixed Price'!A149)</f>
        <v/>
      </c>
      <c r="B364" s="321" t="str">
        <f>IF('Firm Fixed Price'!B149="","",'Firm Fixed Price'!B149)</f>
        <v/>
      </c>
      <c r="C364" s="322">
        <f>IF('Firm Fixed Price'!C149="","",'Firm Fixed Price'!C149)</f>
        <v>0</v>
      </c>
      <c r="D364" s="323" t="str">
        <f>IF('Firm Fixed Price'!G149="","",'Firm Fixed Price'!G149)</f>
        <v/>
      </c>
      <c r="E364" s="323" t="str">
        <f>IF('Firm Fixed Price'!H149="","",'Firm Fixed Price'!H149)</f>
        <v/>
      </c>
      <c r="F364" s="324" t="str">
        <f>IF('Firm Fixed Price'!I149="","",'Firm Fixed Price'!I149)</f>
        <v/>
      </c>
      <c r="G364" s="325" t="str">
        <f>IF('Firm Fixed Price'!J149="","",'Firm Fixed Price'!J149)</f>
        <v/>
      </c>
      <c r="H364" s="318" t="str">
        <f t="shared" si="24"/>
        <v/>
      </c>
      <c r="I364" s="319" t="str">
        <f t="shared" si="25"/>
        <v/>
      </c>
      <c r="K364" s="24"/>
    </row>
    <row r="365" spans="1:11" ht="13.8" hidden="1" x14ac:dyDescent="0.25">
      <c r="A365" s="321" t="str">
        <f>IF('Firm Fixed Price'!A150="","",'Firm Fixed Price'!A150)</f>
        <v/>
      </c>
      <c r="B365" s="321" t="str">
        <f>IF('Firm Fixed Price'!B150="","",'Firm Fixed Price'!B150)</f>
        <v/>
      </c>
      <c r="C365" s="322">
        <f>IF('Firm Fixed Price'!C150="","",'Firm Fixed Price'!C150)</f>
        <v>0</v>
      </c>
      <c r="D365" s="323" t="str">
        <f>IF('Firm Fixed Price'!G150="","",'Firm Fixed Price'!G150)</f>
        <v/>
      </c>
      <c r="E365" s="323" t="str">
        <f>IF('Firm Fixed Price'!H150="","",'Firm Fixed Price'!H150)</f>
        <v/>
      </c>
      <c r="F365" s="324" t="str">
        <f>IF('Firm Fixed Price'!I150="","",'Firm Fixed Price'!I150)</f>
        <v/>
      </c>
      <c r="G365" s="325" t="str">
        <f>IF('Firm Fixed Price'!J150="","",'Firm Fixed Price'!J150)</f>
        <v/>
      </c>
      <c r="H365" s="318" t="str">
        <f t="shared" si="24"/>
        <v/>
      </c>
      <c r="I365" s="319" t="str">
        <f t="shared" si="25"/>
        <v/>
      </c>
      <c r="K365" s="24"/>
    </row>
    <row r="366" spans="1:11" ht="13.8" hidden="1" x14ac:dyDescent="0.25">
      <c r="A366" s="321" t="str">
        <f>IF('Firm Fixed Price'!A151="","",'Firm Fixed Price'!A151)</f>
        <v/>
      </c>
      <c r="B366" s="321" t="str">
        <f>IF('Firm Fixed Price'!B151="","",'Firm Fixed Price'!B151)</f>
        <v/>
      </c>
      <c r="C366" s="322">
        <f>IF('Firm Fixed Price'!C151="","",'Firm Fixed Price'!C151)</f>
        <v>0</v>
      </c>
      <c r="D366" s="323" t="str">
        <f>IF('Firm Fixed Price'!G151="","",'Firm Fixed Price'!G151)</f>
        <v/>
      </c>
      <c r="E366" s="323" t="str">
        <f>IF('Firm Fixed Price'!H151="","",'Firm Fixed Price'!H151)</f>
        <v/>
      </c>
      <c r="F366" s="324" t="str">
        <f>IF('Firm Fixed Price'!I151="","",'Firm Fixed Price'!I151)</f>
        <v/>
      </c>
      <c r="G366" s="325" t="str">
        <f>IF('Firm Fixed Price'!J151="","",'Firm Fixed Price'!J151)</f>
        <v/>
      </c>
      <c r="H366" s="318" t="str">
        <f t="shared" si="24"/>
        <v/>
      </c>
      <c r="I366" s="319" t="str">
        <f t="shared" si="25"/>
        <v/>
      </c>
      <c r="K366" s="24"/>
    </row>
    <row r="367" spans="1:11" ht="13.8" hidden="1" x14ac:dyDescent="0.25">
      <c r="A367" s="321" t="str">
        <f>IF('Firm Fixed Price'!A152="","",'Firm Fixed Price'!A152)</f>
        <v/>
      </c>
      <c r="B367" s="321" t="str">
        <f>IF('Firm Fixed Price'!B152="","",'Firm Fixed Price'!B152)</f>
        <v/>
      </c>
      <c r="C367" s="322">
        <f>IF('Firm Fixed Price'!C152="","",'Firm Fixed Price'!C152)</f>
        <v>0</v>
      </c>
      <c r="D367" s="323" t="str">
        <f>IF('Firm Fixed Price'!G152="","",'Firm Fixed Price'!G152)</f>
        <v/>
      </c>
      <c r="E367" s="323" t="str">
        <f>IF('Firm Fixed Price'!H152="","",'Firm Fixed Price'!H152)</f>
        <v/>
      </c>
      <c r="F367" s="324" t="str">
        <f>IF('Firm Fixed Price'!I152="","",'Firm Fixed Price'!I152)</f>
        <v/>
      </c>
      <c r="G367" s="325" t="str">
        <f>IF('Firm Fixed Price'!J152="","",'Firm Fixed Price'!J152)</f>
        <v/>
      </c>
      <c r="H367" s="318" t="str">
        <f t="shared" si="24"/>
        <v/>
      </c>
      <c r="I367" s="319" t="str">
        <f t="shared" si="25"/>
        <v/>
      </c>
      <c r="K367" s="24"/>
    </row>
    <row r="368" spans="1:11" ht="13.8" hidden="1" x14ac:dyDescent="0.25">
      <c r="A368" s="321" t="str">
        <f>IF('Firm Fixed Price'!A153="","",'Firm Fixed Price'!A153)</f>
        <v/>
      </c>
      <c r="B368" s="321" t="str">
        <f>IF('Firm Fixed Price'!B153="","",'Firm Fixed Price'!B153)</f>
        <v/>
      </c>
      <c r="C368" s="322">
        <f>IF('Firm Fixed Price'!C153="","",'Firm Fixed Price'!C153)</f>
        <v>0</v>
      </c>
      <c r="D368" s="323" t="str">
        <f>IF('Firm Fixed Price'!G153="","",'Firm Fixed Price'!G153)</f>
        <v/>
      </c>
      <c r="E368" s="323" t="str">
        <f>IF('Firm Fixed Price'!H153="","",'Firm Fixed Price'!H153)</f>
        <v/>
      </c>
      <c r="F368" s="324" t="str">
        <f>IF('Firm Fixed Price'!I153="","",'Firm Fixed Price'!I153)</f>
        <v/>
      </c>
      <c r="G368" s="325" t="str">
        <f>IF('Firm Fixed Price'!J153="","",'Firm Fixed Price'!J153)</f>
        <v/>
      </c>
      <c r="H368" s="318" t="str">
        <f t="shared" si="24"/>
        <v/>
      </c>
      <c r="I368" s="319" t="str">
        <f t="shared" si="25"/>
        <v/>
      </c>
      <c r="K368" s="24"/>
    </row>
    <row r="369" spans="1:12" ht="13.8" hidden="1" x14ac:dyDescent="0.25">
      <c r="A369" s="321" t="str">
        <f>IF('Firm Fixed Price'!A154="","",'Firm Fixed Price'!A154)</f>
        <v/>
      </c>
      <c r="B369" s="321" t="str">
        <f>IF('Firm Fixed Price'!B154="","",'Firm Fixed Price'!B154)</f>
        <v/>
      </c>
      <c r="C369" s="322">
        <f>IF('Firm Fixed Price'!C154="","",'Firm Fixed Price'!C154)</f>
        <v>0</v>
      </c>
      <c r="D369" s="323" t="str">
        <f>IF('Firm Fixed Price'!G154="","",'Firm Fixed Price'!G154)</f>
        <v/>
      </c>
      <c r="E369" s="323" t="str">
        <f>IF('Firm Fixed Price'!H154="","",'Firm Fixed Price'!H154)</f>
        <v/>
      </c>
      <c r="F369" s="324" t="str">
        <f>IF('Firm Fixed Price'!I154="","",'Firm Fixed Price'!I154)</f>
        <v/>
      </c>
      <c r="G369" s="325" t="str">
        <f>IF('Firm Fixed Price'!J154="","",'Firm Fixed Price'!J154)</f>
        <v/>
      </c>
      <c r="H369" s="318" t="str">
        <f t="shared" si="24"/>
        <v/>
      </c>
      <c r="I369" s="319" t="str">
        <f t="shared" si="25"/>
        <v/>
      </c>
      <c r="K369" s="24"/>
    </row>
    <row r="370" spans="1:12" ht="14.4" hidden="1" thickBot="1" x14ac:dyDescent="0.3">
      <c r="A370" s="321" t="str">
        <f>IF('Firm Fixed Price'!A155="","",'Firm Fixed Price'!A155)</f>
        <v/>
      </c>
      <c r="B370" s="321" t="str">
        <f>IF('Firm Fixed Price'!B155="","",'Firm Fixed Price'!B155)</f>
        <v/>
      </c>
      <c r="C370" s="322">
        <f>IF('Firm Fixed Price'!C155="","",'Firm Fixed Price'!C155)</f>
        <v>0</v>
      </c>
      <c r="D370" s="323" t="str">
        <f>IF('Firm Fixed Price'!G155="","",'Firm Fixed Price'!G155)</f>
        <v/>
      </c>
      <c r="E370" s="323" t="str">
        <f>IF('Firm Fixed Price'!H155="","",'Firm Fixed Price'!H155)</f>
        <v/>
      </c>
      <c r="F370" s="324" t="str">
        <f>IF('Firm Fixed Price'!I155="","",'Firm Fixed Price'!I155)</f>
        <v/>
      </c>
      <c r="G370" s="325" t="str">
        <f>IF('Firm Fixed Price'!J155="","",'Firm Fixed Price'!J155)</f>
        <v/>
      </c>
      <c r="H370" s="318" t="str">
        <f t="shared" si="24"/>
        <v/>
      </c>
      <c r="I370" s="319" t="str">
        <f t="shared" si="25"/>
        <v/>
      </c>
      <c r="K370" s="24"/>
    </row>
    <row r="371" spans="1:12" ht="23.4" hidden="1" customHeight="1" thickBot="1" x14ac:dyDescent="0.25">
      <c r="A371" s="519" t="str">
        <f>'Firm Fixed Price'!A156</f>
        <v>Total All Periods</v>
      </c>
      <c r="B371" s="520"/>
      <c r="C371" s="163">
        <f t="shared" ref="C371:H371" si="26">SUM(C221:C370)</f>
        <v>0</v>
      </c>
      <c r="D371" s="163">
        <f t="shared" si="26"/>
        <v>170</v>
      </c>
      <c r="E371" s="163">
        <f t="shared" si="26"/>
        <v>0</v>
      </c>
      <c r="F371" s="261">
        <f t="shared" si="26"/>
        <v>0</v>
      </c>
      <c r="G371" s="261">
        <f t="shared" si="26"/>
        <v>0</v>
      </c>
      <c r="H371" s="78">
        <f t="shared" si="26"/>
        <v>0</v>
      </c>
      <c r="I371" s="99">
        <f>IF(H371=0,0,(H371/F371))</f>
        <v>0</v>
      </c>
      <c r="K371" s="24"/>
    </row>
    <row r="372" spans="1:12" ht="13.8" x14ac:dyDescent="0.25">
      <c r="A372" s="2"/>
      <c r="B372" s="7"/>
      <c r="C372" s="7"/>
      <c r="D372" s="164"/>
      <c r="E372" s="116"/>
      <c r="F372" s="25"/>
      <c r="G372" s="23"/>
      <c r="H372" s="23"/>
      <c r="I372" s="23"/>
      <c r="J372" s="26"/>
      <c r="K372" s="24"/>
    </row>
    <row r="373" spans="1:12" s="29" customFormat="1" ht="30" customHeight="1" x14ac:dyDescent="0.25">
      <c r="A373" s="151" t="s">
        <v>553</v>
      </c>
      <c r="B373" s="151"/>
      <c r="C373" s="259" t="str">
        <f>IF('CLINs &amp; Ceiling Rates'!C223=0,CONCATENATE("(Base ",'CLINs &amp; Ceiling Rates'!C224," )"),CONCATENATE("(Base ",'CLINs &amp; Ceiling Rates'!C224," through Option ",'CLINs &amp; Ceiling Rates'!C224," ",'CLINs &amp; Ceiling Rates'!$C$223,")"))</f>
        <v>(Base Period through Option Period 4)</v>
      </c>
      <c r="D373" s="165"/>
      <c r="E373" s="7"/>
      <c r="F373" s="25"/>
      <c r="G373" s="23"/>
    </row>
    <row r="374" spans="1:12" s="3" customFormat="1" ht="62.4" customHeight="1" thickBot="1" x14ac:dyDescent="0.3">
      <c r="A374" s="123" t="s">
        <v>117</v>
      </c>
      <c r="B374" s="58" t="str">
        <f>VLOOKUP('CLINs &amp; Ceiling Rates'!C225,NAICS!F25:M28,8,FALSE)</f>
        <v>TOTAL MOA CEILING T&amp;M LABOR COST</v>
      </c>
      <c r="C374" s="58" t="str">
        <f>VLOOKUP('CLINs &amp; Ceiling Rates'!C225,NAICS!F30:G33,2,FALSE)</f>
        <v>TOTAL PROPOSED T&amp;M LABOR COST</v>
      </c>
      <c r="D374" s="58" t="s">
        <v>87</v>
      </c>
      <c r="E374" s="58" t="s">
        <v>88</v>
      </c>
      <c r="F374" s="123" t="s">
        <v>168</v>
      </c>
      <c r="G374" s="123" t="s">
        <v>89</v>
      </c>
      <c r="H374" s="123" t="s">
        <v>81</v>
      </c>
    </row>
    <row r="375" spans="1:12" s="89" customFormat="1" ht="18" customHeight="1" x14ac:dyDescent="0.25">
      <c r="A375" s="326" t="str">
        <f>CONCATENATE("Base ",'CLINs &amp; Ceiling Rates'!C$224)</f>
        <v>Base Period</v>
      </c>
      <c r="B375" s="327">
        <f>'Base Period'!H216</f>
        <v>0</v>
      </c>
      <c r="C375" s="327">
        <f>'Base Period'!K216</f>
        <v>0</v>
      </c>
      <c r="D375" s="327">
        <f>'Base Period'!I380</f>
        <v>2000</v>
      </c>
      <c r="E375" s="328">
        <f>'Base Period'!I382</f>
        <v>40</v>
      </c>
      <c r="F375" s="329">
        <f>IF('CLINs &amp; Ceiling Rates'!C$225="Fixed Price Level Of Effort (FP/LOE)",SUM(C375,D375:E375),IF('CLINs &amp; Ceiling Rates'!C$225="Firm Fixed Price (FFP)",SUM(D375:E375),IF('CLINs &amp; Ceiling Rates'!C$225="Time and Materials (T&amp;M)",SUM(C375,D375:E375),SUM(C375,D375:E375))))</f>
        <v>2040</v>
      </c>
      <c r="G375" s="329">
        <f>IF('CLINs &amp; Ceiling Rates'!C$225="Fixed Price Level Of Effort (FP/LOE)",(#REF!-#REF!),IF('CLINs &amp; Ceiling Rates'!C$225="Firm Fixed Price (FFP)",(#REF!-#REF!),IF('CLINs &amp; Ceiling Rates'!C$225="Time and Materials (T&amp;M)",(B375-C375),((B375-C375)+(#REF!-#REF!)))))</f>
        <v>0</v>
      </c>
      <c r="H375" s="330">
        <f>IFERROR(G375/(B375+#REF!),0)</f>
        <v>0</v>
      </c>
      <c r="I375" s="89" t="str">
        <f>IF(F375='Base Period'!I385,"","ERROR")</f>
        <v/>
      </c>
      <c r="J375" s="89" t="str">
        <f>IF('CLINs &amp; Ceiling Rates'!C$225="Time and Materials (T&amp;M)", "",IF(#REF!='Firm Fixed Price'!J314,"","ERROR"))</f>
        <v/>
      </c>
    </row>
    <row r="376" spans="1:12" s="89" customFormat="1" ht="18" customHeight="1" x14ac:dyDescent="0.25">
      <c r="A376" s="326" t="str">
        <f>CONCATENATE("Option ",'CLINs &amp; Ceiling Rates'!C$224," 1")</f>
        <v>Option Period 1</v>
      </c>
      <c r="B376" s="331">
        <f>'Option Period 1'!H216</f>
        <v>0</v>
      </c>
      <c r="C376" s="331">
        <f>'Option Period 1'!$K$216</f>
        <v>0</v>
      </c>
      <c r="D376" s="331">
        <f>'Option Period 1'!I380</f>
        <v>2000</v>
      </c>
      <c r="E376" s="329">
        <f>'Option Period 1'!I382</f>
        <v>40</v>
      </c>
      <c r="F376" s="329">
        <f>IF('CLINs &amp; Ceiling Rates'!C$225="Fixed Price Level Of Effort (FP/LOE)",SUM(C376,D376:E376),IF('CLINs &amp; Ceiling Rates'!C$225="Firm Fixed Price (FFP)",SUM(D376:E376),IF('CLINs &amp; Ceiling Rates'!C$225="Time and Materials (T&amp;M)",SUM(C376,D376:E376),SUM(C376,D376:E376))))</f>
        <v>2040</v>
      </c>
      <c r="G376" s="329">
        <f>IF('CLINs &amp; Ceiling Rates'!C$225="Fixed Price Level Of Effort (FP/LOE)",(#REF!-#REF!),IF('CLINs &amp; Ceiling Rates'!C$225="Firm Fixed Price (FFP)",(#REF!-#REF!),IF('CLINs &amp; Ceiling Rates'!C$225="Time and Materials (T&amp;M)",(B376-C376),((B376-C376)+(#REF!-#REF!)))))</f>
        <v>0</v>
      </c>
      <c r="H376" s="330">
        <f>IFERROR(G376/(B376+#REF!),0)</f>
        <v>0</v>
      </c>
      <c r="I376" s="89" t="str">
        <f>IF(F376='Option Period 1'!I385,"","ERROR")</f>
        <v/>
      </c>
      <c r="J376" s="89" t="str">
        <f>IF('CLINs &amp; Ceiling Rates'!C$225="Time and Materials (T&amp;M)","",IF(#REF!='Firm Fixed Price'!J471,"","ERROR"))</f>
        <v/>
      </c>
    </row>
    <row r="377" spans="1:12" s="89" customFormat="1" ht="18" customHeight="1" x14ac:dyDescent="0.25">
      <c r="A377" s="326" t="str">
        <f>CONCATENATE("Option ",'CLINs &amp; Ceiling Rates'!C$224," 2")</f>
        <v>Option Period 2</v>
      </c>
      <c r="B377" s="331">
        <f>'Option Period 2'!$H$216</f>
        <v>0</v>
      </c>
      <c r="C377" s="331">
        <f>'Option Period 2'!$K$216</f>
        <v>0</v>
      </c>
      <c r="D377" s="331">
        <f>'Option Period 2'!$I$380</f>
        <v>2000</v>
      </c>
      <c r="E377" s="329">
        <f>'Option Period 2'!$I$382</f>
        <v>40</v>
      </c>
      <c r="F377" s="329">
        <f>IF('CLINs &amp; Ceiling Rates'!C$225="Fixed Price Level Of Effort (FP/LOE)",SUM(C377,D377:E377),IF('CLINs &amp; Ceiling Rates'!C$225="Firm Fixed Price (FFP)",SUM(D377:E377),IF('CLINs &amp; Ceiling Rates'!C$225="Time and Materials (T&amp;M)",SUM(C377,D377:E377),SUM(C377,D377:E377))))</f>
        <v>2040</v>
      </c>
      <c r="G377" s="329">
        <f>IF('CLINs &amp; Ceiling Rates'!C$225="Fixed Price Level Of Effort (FP/LOE)",(#REF!-#REF!),IF('CLINs &amp; Ceiling Rates'!C$225="Firm Fixed Price (FFP)",(#REF!-#REF!),IF('CLINs &amp; Ceiling Rates'!C$225="Time and Materials (T&amp;M)",(B377-C377),((B377-C377)+(#REF!-#REF!)))))</f>
        <v>0</v>
      </c>
      <c r="H377" s="330">
        <f>IFERROR(G377/(B377+#REF!),0)</f>
        <v>0</v>
      </c>
      <c r="I377" s="89" t="str">
        <f>IF(F377='Option Period 2'!I385,"","ERROR")</f>
        <v/>
      </c>
      <c r="J377" s="89" t="str">
        <f>IF('CLINs &amp; Ceiling Rates'!C$225="Time and Materials (T&amp;M)","",IF(#REF!='Firm Fixed Price'!J628,"","ERROR"))</f>
        <v/>
      </c>
    </row>
    <row r="378" spans="1:12" s="89" customFormat="1" ht="18" customHeight="1" x14ac:dyDescent="0.25">
      <c r="A378" s="326" t="str">
        <f>CONCATENATE("Option ",'CLINs &amp; Ceiling Rates'!C$224," 3")</f>
        <v>Option Period 3</v>
      </c>
      <c r="B378" s="331">
        <f>'Option Period 3 '!$H$216</f>
        <v>0</v>
      </c>
      <c r="C378" s="331">
        <f>'Option Period 3 '!$K$216</f>
        <v>0</v>
      </c>
      <c r="D378" s="331">
        <f>'Option Period 3 '!$I$380</f>
        <v>2000</v>
      </c>
      <c r="E378" s="329">
        <f>'Option Period 3 '!$I$382</f>
        <v>40</v>
      </c>
      <c r="F378" s="329">
        <f>IF('CLINs &amp; Ceiling Rates'!C$225="Fixed Price Level Of Effort (FP/LOE)",SUM(C378,D378:E378),IF('CLINs &amp; Ceiling Rates'!C$225="Firm Fixed Price (FFP)",SUM(D378:E378),IF('CLINs &amp; Ceiling Rates'!C$225="Time and Materials (T&amp;M)",SUM(C378,D378:E378),SUM(C378,D378:E378))))</f>
        <v>2040</v>
      </c>
      <c r="G378" s="329">
        <f>IF('CLINs &amp; Ceiling Rates'!C$225="Fixed Price Level Of Effort (FP/LOE)",(#REF!-#REF!),IF('CLINs &amp; Ceiling Rates'!C$225="Firm Fixed Price (FFP)",(#REF!-#REF!),IF('CLINs &amp; Ceiling Rates'!C$225="Time and Materials (T&amp;M)",(B378-C378),((B378-C378)+(#REF!-#REF!)))))</f>
        <v>0</v>
      </c>
      <c r="H378" s="330">
        <f>IFERROR(G378/(B378+#REF!),0)</f>
        <v>0</v>
      </c>
      <c r="I378" s="89" t="str">
        <f>IF(F378='Option Period 3 '!I385,"","ERROR")</f>
        <v/>
      </c>
      <c r="J378" s="89" t="str">
        <f>IF('CLINs &amp; Ceiling Rates'!C$225="Time and Materials (T&amp;M)","",IF(#REF!='Firm Fixed Price'!J785,"","ERROR"))</f>
        <v/>
      </c>
    </row>
    <row r="379" spans="1:12" s="89" customFormat="1" ht="18" customHeight="1" thickBot="1" x14ac:dyDescent="0.3">
      <c r="A379" s="326" t="str">
        <f>CONCATENATE("Option ",'CLINs &amp; Ceiling Rates'!C$224," 4")</f>
        <v>Option Period 4</v>
      </c>
      <c r="B379" s="332">
        <f>'Option Period 4'!$H$216</f>
        <v>0</v>
      </c>
      <c r="C379" s="332">
        <f>'Option Period 4'!$K$216</f>
        <v>0</v>
      </c>
      <c r="D379" s="332">
        <f>'Option Period 4'!$I$380</f>
        <v>2000</v>
      </c>
      <c r="E379" s="333">
        <f>'Option Period 4'!$I$382</f>
        <v>40</v>
      </c>
      <c r="F379" s="329">
        <f>IF('CLINs &amp; Ceiling Rates'!C$225="Fixed Price Level Of Effort (FP/LOE)",SUM(C379,D379:E379),IF('CLINs &amp; Ceiling Rates'!C$225="Firm Fixed Price (FFP)",SUM(D379:E379),IF('CLINs &amp; Ceiling Rates'!C$225="Time and Materials (T&amp;M)",SUM(C379,D379:E379),SUM(C379,D379:E379))))</f>
        <v>2040</v>
      </c>
      <c r="G379" s="329">
        <f>IF('CLINs &amp; Ceiling Rates'!C$225="Fixed Price Level Of Effort (FP/LOE)",(#REF!-#REF!),IF('CLINs &amp; Ceiling Rates'!C$225="Firm Fixed Price (FFP)",(#REF!-#REF!),IF('CLINs &amp; Ceiling Rates'!C$225="Time and Materials (T&amp;M)",(B379-C379),((B379-C379)+(#REF!-#REF!)))))</f>
        <v>0</v>
      </c>
      <c r="H379" s="334">
        <f>IFERROR(G379/(B379+#REF!),0)</f>
        <v>0</v>
      </c>
      <c r="I379" s="89" t="str">
        <f>IF(F379='Option Period 4'!I385,"","ERROR")</f>
        <v/>
      </c>
      <c r="J379" s="89" t="str">
        <f>IF('CLINs &amp; Ceiling Rates'!C$225="Time and Materials (T&amp;M)", "",IF(#REF!='Firm Fixed Price'!J942,"","ERROR"))</f>
        <v/>
      </c>
    </row>
    <row r="380" spans="1:12" s="29" customFormat="1" ht="25.35" customHeight="1" thickBot="1" x14ac:dyDescent="0.3">
      <c r="A380" s="257" t="s">
        <v>103</v>
      </c>
      <c r="B380" s="262">
        <f t="shared" ref="B380:G380" si="27">SUM(B375:B379)</f>
        <v>0</v>
      </c>
      <c r="C380" s="79">
        <f t="shared" si="27"/>
        <v>0</v>
      </c>
      <c r="D380" s="79">
        <f t="shared" si="27"/>
        <v>10000</v>
      </c>
      <c r="E380" s="79">
        <f t="shared" si="27"/>
        <v>200</v>
      </c>
      <c r="F380" s="80">
        <f>SUM(F375:F379)</f>
        <v>10200</v>
      </c>
      <c r="G380" s="79">
        <f t="shared" si="27"/>
        <v>0</v>
      </c>
      <c r="H380" s="127">
        <f>AVERAGE(H375:H379)</f>
        <v>0</v>
      </c>
      <c r="I380" s="89" t="str">
        <f>IF(F380=(SUM('Base Period'!I385,'Option Period 1'!I385,'Option Period 2'!I385,'Option Period 3 '!I385,'Option Period 4'!I385)),"","ERROR")</f>
        <v/>
      </c>
    </row>
    <row r="381" spans="1:12" s="10" customFormat="1" x14ac:dyDescent="0.2">
      <c r="C381" s="9"/>
      <c r="D381" s="166"/>
      <c r="E381" s="9"/>
      <c r="F381" s="9"/>
      <c r="G381" s="9"/>
      <c r="H381" s="9"/>
      <c r="I381" s="9"/>
      <c r="J381" s="9"/>
      <c r="K381" s="69"/>
      <c r="L381" s="11"/>
    </row>
    <row r="382" spans="1:12" s="10" customFormat="1" x14ac:dyDescent="0.2">
      <c r="B382" s="10" t="str">
        <f>IF(B380=E217,"","ERROR")</f>
        <v/>
      </c>
      <c r="C382" s="10" t="str">
        <f>IF(C380=F217,"","ERROR")</f>
        <v/>
      </c>
      <c r="D382" s="167"/>
      <c r="H382" s="9"/>
      <c r="I382" s="9"/>
      <c r="J382" s="9"/>
      <c r="K382" s="12"/>
      <c r="L382" s="11"/>
    </row>
    <row r="383" spans="1:12" s="10" customFormat="1" x14ac:dyDescent="0.2">
      <c r="C383" s="9"/>
      <c r="D383" s="166"/>
      <c r="E383" s="9"/>
      <c r="F383" s="9"/>
      <c r="G383" s="9"/>
      <c r="H383" s="9"/>
      <c r="I383" s="9"/>
      <c r="J383" s="9"/>
      <c r="K383" s="9"/>
      <c r="L383" s="9"/>
    </row>
  </sheetData>
  <sheetProtection sheet="1" selectLockedCells="1"/>
  <mergeCells count="3">
    <mergeCell ref="A371:B371"/>
    <mergeCell ref="K4:L4"/>
    <mergeCell ref="M4:N4"/>
  </mergeCells>
  <conditionalFormatting sqref="A219">
    <cfRule type="containsText" dxfId="4" priority="2" operator="containsText" text="Hide">
      <formula>NOT(ISERROR(SEARCH("Hide",A219)))</formula>
    </cfRule>
  </conditionalFormatting>
  <conditionalFormatting sqref="B374:C374">
    <cfRule type="containsText" dxfId="3" priority="1" operator="containsText" text="Delete">
      <formula>NOT(ISERROR(SEARCH("Delete",B374)))</formula>
    </cfRule>
  </conditionalFormatting>
  <printOptions horizontalCentered="1"/>
  <pageMargins left="0.7" right="0.7" top="0.75" bottom="0.75" header="0.3" footer="0.3"/>
  <pageSetup firstPageNumber="9" orientation="portrait" r:id="rId1"/>
  <headerFooter>
    <oddHeader>&amp;C&amp;F
&amp;A&amp;RPage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K217"/>
  <sheetViews>
    <sheetView showGridLines="0" zoomScale="90" zoomScaleNormal="90" zoomScalePageLayoutView="84" workbookViewId="0">
      <selection activeCell="E6" sqref="E6"/>
    </sheetView>
  </sheetViews>
  <sheetFormatPr defaultColWidth="9.28515625" defaultRowHeight="10.199999999999999" x14ac:dyDescent="0.2"/>
  <cols>
    <col min="1" max="1" width="46.28515625" customWidth="1"/>
    <col min="2" max="2" width="53.85546875" customWidth="1"/>
    <col min="3" max="3" width="13.7109375" customWidth="1"/>
    <col min="4" max="4" width="22.42578125" customWidth="1"/>
    <col min="5" max="9" width="12" customWidth="1"/>
    <col min="10" max="10" width="20.28515625" bestFit="1" customWidth="1"/>
    <col min="11" max="11" width="14.42578125" customWidth="1"/>
  </cols>
  <sheetData>
    <row r="1" spans="1:11" ht="15" x14ac:dyDescent="0.25">
      <c r="A1" s="15" t="str">
        <f>Instructions!A1</f>
        <v>eFAST Procurement Action 26-017-C8</v>
      </c>
      <c r="B1" s="55"/>
    </row>
    <row r="2" spans="1:11" ht="15" x14ac:dyDescent="0.25">
      <c r="A2" s="15" t="str">
        <f>'Summary '!A2</f>
        <v>CONTRACT TYPE:  Time and Materials (T&amp;M)</v>
      </c>
      <c r="B2" s="55"/>
    </row>
    <row r="3" spans="1:11" ht="13.95" customHeight="1" x14ac:dyDescent="0.2">
      <c r="A3" s="521" t="str">
        <f>CONCATENATE("Base ",'CLINs &amp; Ceiling Rates'!C224," Direct Labor Cost Build-Up")</f>
        <v>Base Period Direct Labor Cost Build-Up</v>
      </c>
      <c r="B3" s="521"/>
      <c r="C3" s="521"/>
      <c r="D3" s="521"/>
      <c r="E3" s="523" t="s">
        <v>158</v>
      </c>
      <c r="F3" s="523"/>
      <c r="G3" s="523"/>
      <c r="H3" s="523"/>
      <c r="I3" s="523"/>
      <c r="J3" s="523"/>
    </row>
    <row r="4" spans="1:11" s="38" customFormat="1" ht="33" customHeight="1" x14ac:dyDescent="0.2">
      <c r="A4" s="522"/>
      <c r="B4" s="522"/>
      <c r="C4" s="522"/>
      <c r="D4" s="522"/>
      <c r="E4" s="524"/>
      <c r="F4" s="524"/>
      <c r="G4" s="524"/>
      <c r="H4" s="524"/>
      <c r="I4" s="524"/>
      <c r="J4" s="524"/>
    </row>
    <row r="5" spans="1:11" s="38" customFormat="1" ht="51" customHeight="1" thickBot="1" x14ac:dyDescent="0.25">
      <c r="A5" s="58" t="s">
        <v>80</v>
      </c>
      <c r="B5" s="58" t="s">
        <v>110</v>
      </c>
      <c r="C5" s="58" t="s">
        <v>111</v>
      </c>
      <c r="D5" s="58" t="s">
        <v>108</v>
      </c>
      <c r="E5" s="58" t="s">
        <v>112</v>
      </c>
      <c r="F5" s="58" t="s">
        <v>113</v>
      </c>
      <c r="G5" s="58" t="s">
        <v>91</v>
      </c>
      <c r="H5" s="58" t="s">
        <v>92</v>
      </c>
      <c r="I5" s="58" t="s">
        <v>90</v>
      </c>
      <c r="J5" s="58" t="s">
        <v>121</v>
      </c>
    </row>
    <row r="6" spans="1:11" s="91" customFormat="1" ht="18" customHeight="1" x14ac:dyDescent="0.3">
      <c r="A6" s="321" t="str">
        <f>'CLINs &amp; Ceiling Rates'!B8</f>
        <v>Administrative Project Manager</v>
      </c>
      <c r="B6" s="321" t="str">
        <f>'CLINs &amp; Ceiling Rates'!C8</f>
        <v>Administrative Project Manager</v>
      </c>
      <c r="C6" s="326" t="str">
        <f>'CLINs &amp; Ceiling Rates'!G8</f>
        <v>1702003C</v>
      </c>
      <c r="D6" s="335" t="str">
        <f>IF('CLINs &amp; Ceiling Rates'!E8="","",'CLINs &amp; Ceiling Rates'!E8)</f>
        <v/>
      </c>
      <c r="E6" s="90">
        <v>0</v>
      </c>
      <c r="F6" s="90">
        <v>0</v>
      </c>
      <c r="G6" s="90">
        <v>0</v>
      </c>
      <c r="H6" s="90">
        <v>0</v>
      </c>
      <c r="I6" s="90">
        <v>0</v>
      </c>
      <c r="J6" s="336">
        <f>ROUND(SUM(E6:I6),2)</f>
        <v>0</v>
      </c>
      <c r="K6" s="128" t="str">
        <f>IF(J6='Base Period'!J6,"","ERROR")</f>
        <v/>
      </c>
    </row>
    <row r="7" spans="1:11" s="91" customFormat="1" ht="18" customHeight="1" x14ac:dyDescent="0.3">
      <c r="A7" s="321" t="str">
        <f>'CLINs &amp; Ceiling Rates'!B9</f>
        <v>Senior II Business/Financial/Management Analyst</v>
      </c>
      <c r="B7" s="321" t="str">
        <f>'CLINs &amp; Ceiling Rates'!C9</f>
        <v>Senior II Business/Financial/Management Analyst</v>
      </c>
      <c r="C7" s="326" t="str">
        <f>'CLINs &amp; Ceiling Rates'!G9</f>
        <v>1702060C</v>
      </c>
      <c r="D7" s="335" t="str">
        <f>IF('CLINs &amp; Ceiling Rates'!E9="","",'CLINs &amp; Ceiling Rates'!E9)</f>
        <v/>
      </c>
      <c r="E7" s="90">
        <v>0</v>
      </c>
      <c r="F7" s="90">
        <v>0</v>
      </c>
      <c r="G7" s="90">
        <v>0</v>
      </c>
      <c r="H7" s="90">
        <v>0</v>
      </c>
      <c r="I7" s="90">
        <v>0</v>
      </c>
      <c r="J7" s="336">
        <f>ROUND(SUM(E7:I7),2)</f>
        <v>0</v>
      </c>
      <c r="K7" s="128" t="str">
        <f>IF(J7='Base Period'!J7,"","ERROR")</f>
        <v/>
      </c>
    </row>
    <row r="8" spans="1:11" s="91" customFormat="1" ht="18" customHeight="1" x14ac:dyDescent="0.3">
      <c r="A8" s="321" t="str">
        <f>'CLINs &amp; Ceiling Rates'!B10</f>
        <v>Senior II Business/Financial/Management Analyst</v>
      </c>
      <c r="B8" s="321" t="str">
        <f>'CLINs &amp; Ceiling Rates'!C10</f>
        <v>Senior II Business/Financial/Management Analyst</v>
      </c>
      <c r="C8" s="326" t="str">
        <f>'CLINs &amp; Ceiling Rates'!G10</f>
        <v>1702060C</v>
      </c>
      <c r="D8" s="335" t="str">
        <f>IF('CLINs &amp; Ceiling Rates'!E10="","",'CLINs &amp; Ceiling Rates'!E10)</f>
        <v/>
      </c>
      <c r="E8" s="90">
        <v>0</v>
      </c>
      <c r="F8" s="90">
        <v>0</v>
      </c>
      <c r="G8" s="90">
        <v>0</v>
      </c>
      <c r="H8" s="90">
        <v>0</v>
      </c>
      <c r="I8" s="90">
        <v>0</v>
      </c>
      <c r="J8" s="336">
        <f>ROUND(SUM(E8:I8),2)</f>
        <v>0</v>
      </c>
      <c r="K8" s="128" t="str">
        <f>IF(J8='Base Period'!J8,"","ERROR")</f>
        <v/>
      </c>
    </row>
    <row r="9" spans="1:11" s="91" customFormat="1" ht="18" customHeight="1" x14ac:dyDescent="0.3">
      <c r="A9" s="321" t="str">
        <f>'CLINs &amp; Ceiling Rates'!B11</f>
        <v>Senior II Business/Financial/Management Analyst</v>
      </c>
      <c r="B9" s="321" t="str">
        <f>'CLINs &amp; Ceiling Rates'!C11</f>
        <v>Senior II Business/Financial/Management Analyst</v>
      </c>
      <c r="C9" s="326" t="str">
        <f>'CLINs &amp; Ceiling Rates'!G11</f>
        <v>1702060C</v>
      </c>
      <c r="D9" s="335" t="str">
        <f>IF('CLINs &amp; Ceiling Rates'!E11="","",'CLINs &amp; Ceiling Rates'!E11)</f>
        <v/>
      </c>
      <c r="E9" s="90">
        <v>0</v>
      </c>
      <c r="F9" s="90">
        <v>0</v>
      </c>
      <c r="G9" s="90">
        <v>0</v>
      </c>
      <c r="H9" s="90">
        <v>0</v>
      </c>
      <c r="I9" s="90">
        <v>0</v>
      </c>
      <c r="J9" s="336">
        <f>ROUND(SUM(E9:I9),2)</f>
        <v>0</v>
      </c>
      <c r="K9" s="128" t="str">
        <f>IF(J9='Base Period'!J9,"","ERROR")</f>
        <v/>
      </c>
    </row>
    <row r="10" spans="1:11" s="91" customFormat="1" ht="18" customHeight="1" x14ac:dyDescent="0.3">
      <c r="A10" s="321" t="str">
        <f>'CLINs &amp; Ceiling Rates'!B12</f>
        <v>Senior I Business/Financial/Management Analyst</v>
      </c>
      <c r="B10" s="321" t="str">
        <f>'CLINs &amp; Ceiling Rates'!C12</f>
        <v>Senior I Business/Financial/Management Analyst</v>
      </c>
      <c r="C10" s="326" t="str">
        <f>'CLINs &amp; Ceiling Rates'!G12</f>
        <v>1702058C</v>
      </c>
      <c r="D10" s="335" t="str">
        <f>IF('CLINs &amp; Ceiling Rates'!E12="","",'CLINs &amp; Ceiling Rates'!E12)</f>
        <v/>
      </c>
      <c r="E10" s="90">
        <v>0</v>
      </c>
      <c r="F10" s="90">
        <v>0</v>
      </c>
      <c r="G10" s="90">
        <v>0</v>
      </c>
      <c r="H10" s="90">
        <v>0</v>
      </c>
      <c r="I10" s="90">
        <v>0</v>
      </c>
      <c r="J10" s="336">
        <f>ROUND(SUM(E10:I10),2)</f>
        <v>0</v>
      </c>
      <c r="K10" s="128" t="str">
        <f>IF(J10='Base Period'!J10,"","ERROR")</f>
        <v/>
      </c>
    </row>
    <row r="11" spans="1:11" s="91" customFormat="1" ht="18" customHeight="1" x14ac:dyDescent="0.3">
      <c r="A11" s="321" t="str">
        <f>'CLINs &amp; Ceiling Rates'!B13</f>
        <v>Senior I Business/Financial/Management Analyst</v>
      </c>
      <c r="B11" s="321" t="str">
        <f>'CLINs &amp; Ceiling Rates'!C13</f>
        <v>Senior I Business/Financial/Management Analyst</v>
      </c>
      <c r="C11" s="326" t="str">
        <f>'CLINs &amp; Ceiling Rates'!G13</f>
        <v>1702058C</v>
      </c>
      <c r="D11" s="335" t="str">
        <f>IF('CLINs &amp; Ceiling Rates'!E13="","",'CLINs &amp; Ceiling Rates'!E13)</f>
        <v/>
      </c>
      <c r="E11" s="90">
        <v>0</v>
      </c>
      <c r="F11" s="90">
        <v>0</v>
      </c>
      <c r="G11" s="90">
        <v>0</v>
      </c>
      <c r="H11" s="90">
        <v>0</v>
      </c>
      <c r="I11" s="90">
        <v>0</v>
      </c>
      <c r="J11" s="336">
        <f t="shared" ref="J11:J74" si="0">ROUND(SUM(E11:I11),2)</f>
        <v>0</v>
      </c>
      <c r="K11" s="128" t="str">
        <f>IF(J11='Base Period'!J11,"","ERROR")</f>
        <v/>
      </c>
    </row>
    <row r="12" spans="1:11" s="91" customFormat="1" ht="18" customHeight="1" x14ac:dyDescent="0.3">
      <c r="A12" s="321" t="str">
        <f>'CLINs &amp; Ceiling Rates'!B14</f>
        <v>Senior I Business/Financial/Management Analyst</v>
      </c>
      <c r="B12" s="321" t="str">
        <f>'CLINs &amp; Ceiling Rates'!C14</f>
        <v>Senior I Business/Financial/Management Analyst</v>
      </c>
      <c r="C12" s="326" t="str">
        <f>'CLINs &amp; Ceiling Rates'!G14</f>
        <v>1702058C</v>
      </c>
      <c r="D12" s="335" t="str">
        <f>IF('CLINs &amp; Ceiling Rates'!E14="","",'CLINs &amp; Ceiling Rates'!E14)</f>
        <v/>
      </c>
      <c r="E12" s="90">
        <v>0</v>
      </c>
      <c r="F12" s="90">
        <v>0</v>
      </c>
      <c r="G12" s="90">
        <v>0</v>
      </c>
      <c r="H12" s="90">
        <v>0</v>
      </c>
      <c r="I12" s="90">
        <v>0</v>
      </c>
      <c r="J12" s="336">
        <f t="shared" si="0"/>
        <v>0</v>
      </c>
      <c r="K12" s="128" t="str">
        <f>IF(J12='Base Period'!J12,"","ERROR")</f>
        <v/>
      </c>
    </row>
    <row r="13" spans="1:11" s="91" customFormat="1" ht="18" customHeight="1" x14ac:dyDescent="0.3">
      <c r="A13" s="321" t="str">
        <f>'CLINs &amp; Ceiling Rates'!B15</f>
        <v>Senior I Business/Financial/Management Analyst</v>
      </c>
      <c r="B13" s="321" t="str">
        <f>'CLINs &amp; Ceiling Rates'!C15</f>
        <v>Senior I Business/Financial/Management Analyst</v>
      </c>
      <c r="C13" s="326" t="str">
        <f>'CLINs &amp; Ceiling Rates'!G15</f>
        <v>1702058C</v>
      </c>
      <c r="D13" s="335" t="str">
        <f>IF('CLINs &amp; Ceiling Rates'!E15="","",'CLINs &amp; Ceiling Rates'!E15)</f>
        <v/>
      </c>
      <c r="E13" s="90">
        <v>0</v>
      </c>
      <c r="F13" s="90">
        <v>0</v>
      </c>
      <c r="G13" s="90">
        <v>0</v>
      </c>
      <c r="H13" s="90">
        <v>0</v>
      </c>
      <c r="I13" s="90">
        <v>0</v>
      </c>
      <c r="J13" s="336">
        <f t="shared" si="0"/>
        <v>0</v>
      </c>
      <c r="K13" s="128" t="str">
        <f>IF(J13='Base Period'!J13,"","ERROR")</f>
        <v/>
      </c>
    </row>
    <row r="14" spans="1:11" s="91" customFormat="1" ht="18" customHeight="1" x14ac:dyDescent="0.3">
      <c r="A14" s="321" t="str">
        <f>'CLINs &amp; Ceiling Rates'!B16</f>
        <v>Int II Business/Financial/Management Analyst</v>
      </c>
      <c r="B14" s="321" t="str">
        <f>'CLINs &amp; Ceiling Rates'!C16</f>
        <v>Int II Business/Financial/Management Analyst</v>
      </c>
      <c r="C14" s="326" t="str">
        <f>'CLINs &amp; Ceiling Rates'!G16</f>
        <v>1702057C</v>
      </c>
      <c r="D14" s="335" t="str">
        <f>IF('CLINs &amp; Ceiling Rates'!E16="","",'CLINs &amp; Ceiling Rates'!E16)</f>
        <v/>
      </c>
      <c r="E14" s="90">
        <v>0</v>
      </c>
      <c r="F14" s="90">
        <v>0</v>
      </c>
      <c r="G14" s="90">
        <v>0</v>
      </c>
      <c r="H14" s="90">
        <v>0</v>
      </c>
      <c r="I14" s="90">
        <v>0</v>
      </c>
      <c r="J14" s="336">
        <f t="shared" si="0"/>
        <v>0</v>
      </c>
      <c r="K14" s="128" t="str">
        <f>IF(J14='Base Period'!J14,"","ERROR")</f>
        <v/>
      </c>
    </row>
    <row r="15" spans="1:11" s="91" customFormat="1" ht="18" customHeight="1" x14ac:dyDescent="0.3">
      <c r="A15" s="321" t="str">
        <f>'CLINs &amp; Ceiling Rates'!B17</f>
        <v>Int II Business/Financial/Management Analyst</v>
      </c>
      <c r="B15" s="321" t="str">
        <f>'CLINs &amp; Ceiling Rates'!C17</f>
        <v>Int II Business/Financial/Management Analyst</v>
      </c>
      <c r="C15" s="326" t="str">
        <f>'CLINs &amp; Ceiling Rates'!G17</f>
        <v>1702057C</v>
      </c>
      <c r="D15" s="335" t="str">
        <f>IF('CLINs &amp; Ceiling Rates'!E17="","",'CLINs &amp; Ceiling Rates'!E17)</f>
        <v/>
      </c>
      <c r="E15" s="90">
        <v>0</v>
      </c>
      <c r="F15" s="90">
        <v>0</v>
      </c>
      <c r="G15" s="90">
        <v>0</v>
      </c>
      <c r="H15" s="90">
        <v>0</v>
      </c>
      <c r="I15" s="90">
        <v>0</v>
      </c>
      <c r="J15" s="336">
        <f t="shared" si="0"/>
        <v>0</v>
      </c>
      <c r="K15" s="128" t="str">
        <f>IF(J15='Base Period'!J15,"","ERROR")</f>
        <v/>
      </c>
    </row>
    <row r="16" spans="1:11" s="91" customFormat="1" ht="18" customHeight="1" x14ac:dyDescent="0.3">
      <c r="A16" s="321" t="str">
        <f>'CLINs &amp; Ceiling Rates'!B18</f>
        <v>Int II Business/Financial/Management Analyst</v>
      </c>
      <c r="B16" s="321" t="str">
        <f>'CLINs &amp; Ceiling Rates'!C18</f>
        <v>Int II Business/Financial/Management Analyst</v>
      </c>
      <c r="C16" s="326" t="str">
        <f>'CLINs &amp; Ceiling Rates'!G18</f>
        <v>1702057C</v>
      </c>
      <c r="D16" s="335" t="str">
        <f>IF('CLINs &amp; Ceiling Rates'!E18="","",'CLINs &amp; Ceiling Rates'!E18)</f>
        <v/>
      </c>
      <c r="E16" s="90">
        <v>0</v>
      </c>
      <c r="F16" s="90">
        <v>0</v>
      </c>
      <c r="G16" s="90">
        <v>0</v>
      </c>
      <c r="H16" s="90">
        <v>0</v>
      </c>
      <c r="I16" s="90">
        <v>0</v>
      </c>
      <c r="J16" s="336">
        <f t="shared" si="0"/>
        <v>0</v>
      </c>
      <c r="K16" s="128" t="str">
        <f>IF(J16='Base Period'!J16,"","ERROR")</f>
        <v/>
      </c>
    </row>
    <row r="17" spans="1:11" s="91" customFormat="1" ht="18" customHeight="1" x14ac:dyDescent="0.3">
      <c r="A17" s="321" t="str">
        <f>'CLINs &amp; Ceiling Rates'!B19</f>
        <v>Int II Business/Financial/Management Analyst</v>
      </c>
      <c r="B17" s="321" t="str">
        <f>'CLINs &amp; Ceiling Rates'!C19</f>
        <v>Int II Business/Financial/Management Analyst</v>
      </c>
      <c r="C17" s="326" t="str">
        <f>'CLINs &amp; Ceiling Rates'!G19</f>
        <v>1702057C</v>
      </c>
      <c r="D17" s="335" t="str">
        <f>IF('CLINs &amp; Ceiling Rates'!E19="","",'CLINs &amp; Ceiling Rates'!E19)</f>
        <v/>
      </c>
      <c r="E17" s="90">
        <v>0</v>
      </c>
      <c r="F17" s="90">
        <v>0</v>
      </c>
      <c r="G17" s="90">
        <v>0</v>
      </c>
      <c r="H17" s="90">
        <v>0</v>
      </c>
      <c r="I17" s="90">
        <v>0</v>
      </c>
      <c r="J17" s="336">
        <f t="shared" si="0"/>
        <v>0</v>
      </c>
      <c r="K17" s="128" t="str">
        <f>IF(J17='Base Period'!J17,"","ERROR")</f>
        <v/>
      </c>
    </row>
    <row r="18" spans="1:11" s="91" customFormat="1" ht="18" hidden="1" customHeight="1" x14ac:dyDescent="0.3">
      <c r="A18" s="321">
        <f>'CLINs &amp; Ceiling Rates'!B20</f>
        <v>0</v>
      </c>
      <c r="B18" s="321">
        <f>'CLINs &amp; Ceiling Rates'!C20</f>
        <v>0</v>
      </c>
      <c r="C18" s="326" t="str">
        <f>'CLINs &amp; Ceiling Rates'!G20</f>
        <v/>
      </c>
      <c r="D18" s="335" t="str">
        <f>IF('CLINs &amp; Ceiling Rates'!E20="","",'CLINs &amp; Ceiling Rates'!E20)</f>
        <v/>
      </c>
      <c r="E18" s="90">
        <v>0</v>
      </c>
      <c r="F18" s="90">
        <v>0</v>
      </c>
      <c r="G18" s="90">
        <v>0</v>
      </c>
      <c r="H18" s="90">
        <v>0</v>
      </c>
      <c r="I18" s="90">
        <v>0</v>
      </c>
      <c r="J18" s="336">
        <f t="shared" si="0"/>
        <v>0</v>
      </c>
      <c r="K18" s="128" t="str">
        <f>IF(J18='Base Period'!J18,"","ERROR")</f>
        <v/>
      </c>
    </row>
    <row r="19" spans="1:11" s="91" customFormat="1" ht="18" hidden="1" customHeight="1" x14ac:dyDescent="0.3">
      <c r="A19" s="321">
        <f>'CLINs &amp; Ceiling Rates'!B21</f>
        <v>0</v>
      </c>
      <c r="B19" s="321">
        <f>'CLINs &amp; Ceiling Rates'!C21</f>
        <v>0</v>
      </c>
      <c r="C19" s="326" t="str">
        <f>'CLINs &amp; Ceiling Rates'!G21</f>
        <v/>
      </c>
      <c r="D19" s="335" t="str">
        <f>IF('CLINs &amp; Ceiling Rates'!E21="","",'CLINs &amp; Ceiling Rates'!E21)</f>
        <v/>
      </c>
      <c r="E19" s="90">
        <v>0</v>
      </c>
      <c r="F19" s="90">
        <v>0</v>
      </c>
      <c r="G19" s="90">
        <v>0</v>
      </c>
      <c r="H19" s="90">
        <v>0</v>
      </c>
      <c r="I19" s="90">
        <v>0</v>
      </c>
      <c r="J19" s="336">
        <f t="shared" si="0"/>
        <v>0</v>
      </c>
      <c r="K19" s="128" t="str">
        <f>IF(J19='Base Period'!J19,"","ERROR")</f>
        <v/>
      </c>
    </row>
    <row r="20" spans="1:11" s="91" customFormat="1" ht="18" hidden="1" customHeight="1" x14ac:dyDescent="0.3">
      <c r="A20" s="321">
        <f>'CLINs &amp; Ceiling Rates'!B22</f>
        <v>0</v>
      </c>
      <c r="B20" s="321">
        <f>'CLINs &amp; Ceiling Rates'!C22</f>
        <v>0</v>
      </c>
      <c r="C20" s="326" t="str">
        <f>'CLINs &amp; Ceiling Rates'!G22</f>
        <v/>
      </c>
      <c r="D20" s="335" t="str">
        <f>IF('CLINs &amp; Ceiling Rates'!E22="","",'CLINs &amp; Ceiling Rates'!E22)</f>
        <v/>
      </c>
      <c r="E20" s="90">
        <v>0</v>
      </c>
      <c r="F20" s="90">
        <v>0</v>
      </c>
      <c r="G20" s="90">
        <v>0</v>
      </c>
      <c r="H20" s="90">
        <v>0</v>
      </c>
      <c r="I20" s="90">
        <v>0</v>
      </c>
      <c r="J20" s="336">
        <f t="shared" si="0"/>
        <v>0</v>
      </c>
      <c r="K20" s="128" t="str">
        <f>IF(J20='Base Period'!J20,"","ERROR")</f>
        <v/>
      </c>
    </row>
    <row r="21" spans="1:11" s="91" customFormat="1" ht="18" hidden="1" customHeight="1" x14ac:dyDescent="0.3">
      <c r="A21" s="321">
        <f>'CLINs &amp; Ceiling Rates'!B23</f>
        <v>0</v>
      </c>
      <c r="B21" s="321">
        <f>'CLINs &amp; Ceiling Rates'!C23</f>
        <v>0</v>
      </c>
      <c r="C21" s="326" t="str">
        <f>'CLINs &amp; Ceiling Rates'!G23</f>
        <v/>
      </c>
      <c r="D21" s="335" t="str">
        <f>IF('CLINs &amp; Ceiling Rates'!E23="","",'CLINs &amp; Ceiling Rates'!E23)</f>
        <v/>
      </c>
      <c r="E21" s="90">
        <v>0</v>
      </c>
      <c r="F21" s="90">
        <v>0</v>
      </c>
      <c r="G21" s="90">
        <v>0</v>
      </c>
      <c r="H21" s="90">
        <v>0</v>
      </c>
      <c r="I21" s="90">
        <v>0</v>
      </c>
      <c r="J21" s="336">
        <f t="shared" si="0"/>
        <v>0</v>
      </c>
      <c r="K21" s="128" t="str">
        <f>IF(J21='Base Period'!J21,"","ERROR")</f>
        <v/>
      </c>
    </row>
    <row r="22" spans="1:11" s="91" customFormat="1" ht="18" hidden="1" customHeight="1" x14ac:dyDescent="0.3">
      <c r="A22" s="321">
        <f>'CLINs &amp; Ceiling Rates'!B24</f>
        <v>0</v>
      </c>
      <c r="B22" s="321">
        <f>'CLINs &amp; Ceiling Rates'!C24</f>
        <v>0</v>
      </c>
      <c r="C22" s="326" t="str">
        <f>'CLINs &amp; Ceiling Rates'!G24</f>
        <v/>
      </c>
      <c r="D22" s="335" t="str">
        <f>IF('CLINs &amp; Ceiling Rates'!E24="","",'CLINs &amp; Ceiling Rates'!E24)</f>
        <v/>
      </c>
      <c r="E22" s="90">
        <v>0</v>
      </c>
      <c r="F22" s="90">
        <v>0</v>
      </c>
      <c r="G22" s="90">
        <v>0</v>
      </c>
      <c r="H22" s="90">
        <v>0</v>
      </c>
      <c r="I22" s="90">
        <v>0</v>
      </c>
      <c r="J22" s="336">
        <f t="shared" si="0"/>
        <v>0</v>
      </c>
      <c r="K22" s="128" t="str">
        <f>IF(J22='Base Period'!J22,"","ERROR")</f>
        <v/>
      </c>
    </row>
    <row r="23" spans="1:11" s="91" customFormat="1" ht="18" hidden="1" customHeight="1" x14ac:dyDescent="0.3">
      <c r="A23" s="321">
        <f>'CLINs &amp; Ceiling Rates'!B25</f>
        <v>0</v>
      </c>
      <c r="B23" s="321">
        <f>'CLINs &amp; Ceiling Rates'!C25</f>
        <v>0</v>
      </c>
      <c r="C23" s="326" t="str">
        <f>'CLINs &amp; Ceiling Rates'!G25</f>
        <v/>
      </c>
      <c r="D23" s="335" t="str">
        <f>IF('CLINs &amp; Ceiling Rates'!E25="","",'CLINs &amp; Ceiling Rates'!E25)</f>
        <v/>
      </c>
      <c r="E23" s="90">
        <v>0</v>
      </c>
      <c r="F23" s="90">
        <v>0</v>
      </c>
      <c r="G23" s="90">
        <v>0</v>
      </c>
      <c r="H23" s="90">
        <v>0</v>
      </c>
      <c r="I23" s="90">
        <v>0</v>
      </c>
      <c r="J23" s="336">
        <f t="shared" si="0"/>
        <v>0</v>
      </c>
      <c r="K23" s="128" t="str">
        <f>IF(J23='Base Period'!J23,"","ERROR")</f>
        <v/>
      </c>
    </row>
    <row r="24" spans="1:11" s="91" customFormat="1" ht="18" hidden="1" customHeight="1" x14ac:dyDescent="0.3">
      <c r="A24" s="321">
        <f>'CLINs &amp; Ceiling Rates'!B26</f>
        <v>0</v>
      </c>
      <c r="B24" s="321">
        <f>'CLINs &amp; Ceiling Rates'!C26</f>
        <v>0</v>
      </c>
      <c r="C24" s="326" t="str">
        <f>'CLINs &amp; Ceiling Rates'!G26</f>
        <v/>
      </c>
      <c r="D24" s="335" t="str">
        <f>IF('CLINs &amp; Ceiling Rates'!E26="","",'CLINs &amp; Ceiling Rates'!E26)</f>
        <v/>
      </c>
      <c r="E24" s="90">
        <v>0</v>
      </c>
      <c r="F24" s="90">
        <v>0</v>
      </c>
      <c r="G24" s="90">
        <v>0</v>
      </c>
      <c r="H24" s="90">
        <v>0</v>
      </c>
      <c r="I24" s="90">
        <v>0</v>
      </c>
      <c r="J24" s="336">
        <f t="shared" si="0"/>
        <v>0</v>
      </c>
      <c r="K24" s="128" t="str">
        <f>IF(J24='Base Period'!J24,"","ERROR")</f>
        <v/>
      </c>
    </row>
    <row r="25" spans="1:11" s="91" customFormat="1" ht="18" hidden="1" customHeight="1" x14ac:dyDescent="0.3">
      <c r="A25" s="321">
        <f>'CLINs &amp; Ceiling Rates'!B27</f>
        <v>0</v>
      </c>
      <c r="B25" s="321">
        <f>'CLINs &amp; Ceiling Rates'!C27</f>
        <v>0</v>
      </c>
      <c r="C25" s="326" t="str">
        <f>'CLINs &amp; Ceiling Rates'!G27</f>
        <v/>
      </c>
      <c r="D25" s="335" t="str">
        <f>IF('CLINs &amp; Ceiling Rates'!E27="","",'CLINs &amp; Ceiling Rates'!E27)</f>
        <v/>
      </c>
      <c r="E25" s="90">
        <v>0</v>
      </c>
      <c r="F25" s="90">
        <v>0</v>
      </c>
      <c r="G25" s="90">
        <v>0</v>
      </c>
      <c r="H25" s="90">
        <v>0</v>
      </c>
      <c r="I25" s="90">
        <v>0</v>
      </c>
      <c r="J25" s="336">
        <f t="shared" si="0"/>
        <v>0</v>
      </c>
      <c r="K25" s="128" t="str">
        <f>IF(J25='Base Period'!J25,"","ERROR")</f>
        <v/>
      </c>
    </row>
    <row r="26" spans="1:11" s="91" customFormat="1" ht="18" hidden="1" customHeight="1" x14ac:dyDescent="0.3">
      <c r="A26" s="321">
        <f>'CLINs &amp; Ceiling Rates'!B28</f>
        <v>0</v>
      </c>
      <c r="B26" s="321">
        <f>'CLINs &amp; Ceiling Rates'!C28</f>
        <v>0</v>
      </c>
      <c r="C26" s="326" t="str">
        <f>'CLINs &amp; Ceiling Rates'!G28</f>
        <v/>
      </c>
      <c r="D26" s="335" t="str">
        <f>IF('CLINs &amp; Ceiling Rates'!E28="","",'CLINs &amp; Ceiling Rates'!E28)</f>
        <v/>
      </c>
      <c r="E26" s="90">
        <v>0</v>
      </c>
      <c r="F26" s="90">
        <v>0</v>
      </c>
      <c r="G26" s="90">
        <v>0</v>
      </c>
      <c r="H26" s="90">
        <v>0</v>
      </c>
      <c r="I26" s="90">
        <v>0</v>
      </c>
      <c r="J26" s="336">
        <f t="shared" si="0"/>
        <v>0</v>
      </c>
      <c r="K26" s="128" t="str">
        <f>IF(J26='Base Period'!J26,"","ERROR")</f>
        <v/>
      </c>
    </row>
    <row r="27" spans="1:11" s="91" customFormat="1" ht="18" hidden="1" customHeight="1" x14ac:dyDescent="0.3">
      <c r="A27" s="321">
        <f>'CLINs &amp; Ceiling Rates'!B29</f>
        <v>0</v>
      </c>
      <c r="B27" s="321">
        <f>'CLINs &amp; Ceiling Rates'!C29</f>
        <v>0</v>
      </c>
      <c r="C27" s="326" t="str">
        <f>'CLINs &amp; Ceiling Rates'!G29</f>
        <v/>
      </c>
      <c r="D27" s="335" t="str">
        <f>IF('CLINs &amp; Ceiling Rates'!E29="","",'CLINs &amp; Ceiling Rates'!E29)</f>
        <v/>
      </c>
      <c r="E27" s="90">
        <v>0</v>
      </c>
      <c r="F27" s="90">
        <v>0</v>
      </c>
      <c r="G27" s="90">
        <v>0</v>
      </c>
      <c r="H27" s="90">
        <v>0</v>
      </c>
      <c r="I27" s="90">
        <v>0</v>
      </c>
      <c r="J27" s="336">
        <f t="shared" si="0"/>
        <v>0</v>
      </c>
      <c r="K27" s="128" t="str">
        <f>IF(J27='Base Period'!J27,"","ERROR")</f>
        <v/>
      </c>
    </row>
    <row r="28" spans="1:11" s="91" customFormat="1" ht="18" hidden="1" customHeight="1" x14ac:dyDescent="0.3">
      <c r="A28" s="321">
        <f>'CLINs &amp; Ceiling Rates'!B30</f>
        <v>0</v>
      </c>
      <c r="B28" s="321">
        <f>'CLINs &amp; Ceiling Rates'!C30</f>
        <v>0</v>
      </c>
      <c r="C28" s="326" t="str">
        <f>'CLINs &amp; Ceiling Rates'!G30</f>
        <v/>
      </c>
      <c r="D28" s="335" t="str">
        <f>IF('CLINs &amp; Ceiling Rates'!E30="","",'CLINs &amp; Ceiling Rates'!E30)</f>
        <v/>
      </c>
      <c r="E28" s="90">
        <v>0</v>
      </c>
      <c r="F28" s="90">
        <v>0</v>
      </c>
      <c r="G28" s="90">
        <v>0</v>
      </c>
      <c r="H28" s="90">
        <v>0</v>
      </c>
      <c r="I28" s="90">
        <v>0</v>
      </c>
      <c r="J28" s="336">
        <f t="shared" si="0"/>
        <v>0</v>
      </c>
      <c r="K28" s="128" t="str">
        <f>IF(J28='Base Period'!J28,"","ERROR")</f>
        <v/>
      </c>
    </row>
    <row r="29" spans="1:11" s="91" customFormat="1" ht="18" hidden="1" customHeight="1" x14ac:dyDescent="0.3">
      <c r="A29" s="321">
        <f>'CLINs &amp; Ceiling Rates'!B31</f>
        <v>0</v>
      </c>
      <c r="B29" s="321">
        <f>'CLINs &amp; Ceiling Rates'!C31</f>
        <v>0</v>
      </c>
      <c r="C29" s="326" t="str">
        <f>'CLINs &amp; Ceiling Rates'!G31</f>
        <v/>
      </c>
      <c r="D29" s="335" t="str">
        <f>IF('CLINs &amp; Ceiling Rates'!E31="","",'CLINs &amp; Ceiling Rates'!E31)</f>
        <v/>
      </c>
      <c r="E29" s="90">
        <v>0</v>
      </c>
      <c r="F29" s="90">
        <v>0</v>
      </c>
      <c r="G29" s="90">
        <v>0</v>
      </c>
      <c r="H29" s="90">
        <v>0</v>
      </c>
      <c r="I29" s="90">
        <v>0</v>
      </c>
      <c r="J29" s="336">
        <f t="shared" si="0"/>
        <v>0</v>
      </c>
      <c r="K29" s="128" t="str">
        <f>IF(J29='Base Period'!J29,"","ERROR")</f>
        <v/>
      </c>
    </row>
    <row r="30" spans="1:11" s="91" customFormat="1" ht="18" hidden="1" customHeight="1" x14ac:dyDescent="0.3">
      <c r="A30" s="321">
        <f>'CLINs &amp; Ceiling Rates'!B32</f>
        <v>0</v>
      </c>
      <c r="B30" s="321">
        <f>'CLINs &amp; Ceiling Rates'!C32</f>
        <v>0</v>
      </c>
      <c r="C30" s="326" t="str">
        <f>'CLINs &amp; Ceiling Rates'!G32</f>
        <v/>
      </c>
      <c r="D30" s="335" t="str">
        <f>IF('CLINs &amp; Ceiling Rates'!E32="","",'CLINs &amp; Ceiling Rates'!E32)</f>
        <v/>
      </c>
      <c r="E30" s="90">
        <v>0</v>
      </c>
      <c r="F30" s="90">
        <v>0</v>
      </c>
      <c r="G30" s="90">
        <v>0</v>
      </c>
      <c r="H30" s="90">
        <v>0</v>
      </c>
      <c r="I30" s="90">
        <v>0</v>
      </c>
      <c r="J30" s="336">
        <f t="shared" si="0"/>
        <v>0</v>
      </c>
      <c r="K30" s="128" t="str">
        <f>IF(J30='Base Period'!J30,"","ERROR")</f>
        <v/>
      </c>
    </row>
    <row r="31" spans="1:11" s="91" customFormat="1" ht="18" hidden="1" customHeight="1" x14ac:dyDescent="0.3">
      <c r="A31" s="321">
        <f>'CLINs &amp; Ceiling Rates'!B33</f>
        <v>0</v>
      </c>
      <c r="B31" s="321">
        <f>'CLINs &amp; Ceiling Rates'!C33</f>
        <v>0</v>
      </c>
      <c r="C31" s="326" t="str">
        <f>'CLINs &amp; Ceiling Rates'!G33</f>
        <v/>
      </c>
      <c r="D31" s="335" t="str">
        <f>IF('CLINs &amp; Ceiling Rates'!E33="","",'CLINs &amp; Ceiling Rates'!E33)</f>
        <v/>
      </c>
      <c r="E31" s="90">
        <v>0</v>
      </c>
      <c r="F31" s="90">
        <v>0</v>
      </c>
      <c r="G31" s="90">
        <v>0</v>
      </c>
      <c r="H31" s="90">
        <v>0</v>
      </c>
      <c r="I31" s="90">
        <v>0</v>
      </c>
      <c r="J31" s="336">
        <f t="shared" si="0"/>
        <v>0</v>
      </c>
      <c r="K31" s="128" t="str">
        <f>IF(J31='Base Period'!J31,"","ERROR")</f>
        <v/>
      </c>
    </row>
    <row r="32" spans="1:11" s="91" customFormat="1" ht="18" hidden="1" customHeight="1" x14ac:dyDescent="0.3">
      <c r="A32" s="321">
        <f>'CLINs &amp; Ceiling Rates'!B34</f>
        <v>0</v>
      </c>
      <c r="B32" s="321">
        <f>'CLINs &amp; Ceiling Rates'!C34</f>
        <v>0</v>
      </c>
      <c r="C32" s="326" t="str">
        <f>'CLINs &amp; Ceiling Rates'!G34</f>
        <v/>
      </c>
      <c r="D32" s="335" t="str">
        <f>IF('CLINs &amp; Ceiling Rates'!E34="","",'CLINs &amp; Ceiling Rates'!E34)</f>
        <v/>
      </c>
      <c r="E32" s="90">
        <v>0</v>
      </c>
      <c r="F32" s="90">
        <v>0</v>
      </c>
      <c r="G32" s="90">
        <v>0</v>
      </c>
      <c r="H32" s="90">
        <v>0</v>
      </c>
      <c r="I32" s="90">
        <v>0</v>
      </c>
      <c r="J32" s="336">
        <f t="shared" si="0"/>
        <v>0</v>
      </c>
      <c r="K32" s="128" t="str">
        <f>IF(J32='Base Period'!J32,"","ERROR")</f>
        <v/>
      </c>
    </row>
    <row r="33" spans="1:11" s="91" customFormat="1" ht="18" hidden="1" customHeight="1" x14ac:dyDescent="0.3">
      <c r="A33" s="321">
        <f>'CLINs &amp; Ceiling Rates'!B35</f>
        <v>0</v>
      </c>
      <c r="B33" s="321">
        <f>'CLINs &amp; Ceiling Rates'!C35</f>
        <v>0</v>
      </c>
      <c r="C33" s="326" t="str">
        <f>'CLINs &amp; Ceiling Rates'!G35</f>
        <v/>
      </c>
      <c r="D33" s="335" t="str">
        <f>IF('CLINs &amp; Ceiling Rates'!E35="","",'CLINs &amp; Ceiling Rates'!E35)</f>
        <v/>
      </c>
      <c r="E33" s="90">
        <v>0</v>
      </c>
      <c r="F33" s="90">
        <v>0</v>
      </c>
      <c r="G33" s="90">
        <v>0</v>
      </c>
      <c r="H33" s="90">
        <v>0</v>
      </c>
      <c r="I33" s="90">
        <v>0</v>
      </c>
      <c r="J33" s="336">
        <f t="shared" si="0"/>
        <v>0</v>
      </c>
      <c r="K33" s="128" t="str">
        <f>IF(J33='Base Period'!J33,"","ERROR")</f>
        <v/>
      </c>
    </row>
    <row r="34" spans="1:11" s="91" customFormat="1" ht="18" hidden="1" customHeight="1" x14ac:dyDescent="0.3">
      <c r="A34" s="321">
        <f>'CLINs &amp; Ceiling Rates'!B36</f>
        <v>0</v>
      </c>
      <c r="B34" s="321">
        <f>'CLINs &amp; Ceiling Rates'!C36</f>
        <v>0</v>
      </c>
      <c r="C34" s="326" t="str">
        <f>'CLINs &amp; Ceiling Rates'!G36</f>
        <v/>
      </c>
      <c r="D34" s="335" t="str">
        <f>IF('CLINs &amp; Ceiling Rates'!E36="","",'CLINs &amp; Ceiling Rates'!E36)</f>
        <v/>
      </c>
      <c r="E34" s="90">
        <v>0</v>
      </c>
      <c r="F34" s="90">
        <v>0</v>
      </c>
      <c r="G34" s="90">
        <v>0</v>
      </c>
      <c r="H34" s="90">
        <v>0</v>
      </c>
      <c r="I34" s="90">
        <v>0</v>
      </c>
      <c r="J34" s="336">
        <f t="shared" si="0"/>
        <v>0</v>
      </c>
      <c r="K34" s="128" t="str">
        <f>IF(J34='Base Period'!J34,"","ERROR")</f>
        <v/>
      </c>
    </row>
    <row r="35" spans="1:11" s="91" customFormat="1" ht="18" hidden="1" customHeight="1" x14ac:dyDescent="0.3">
      <c r="A35" s="321">
        <f>'CLINs &amp; Ceiling Rates'!B37</f>
        <v>0</v>
      </c>
      <c r="B35" s="321">
        <f>'CLINs &amp; Ceiling Rates'!C37</f>
        <v>0</v>
      </c>
      <c r="C35" s="326" t="str">
        <f>'CLINs &amp; Ceiling Rates'!G37</f>
        <v/>
      </c>
      <c r="D35" s="335" t="str">
        <f>IF('CLINs &amp; Ceiling Rates'!E37="","",'CLINs &amp; Ceiling Rates'!E37)</f>
        <v/>
      </c>
      <c r="E35" s="90">
        <v>0</v>
      </c>
      <c r="F35" s="90">
        <v>0</v>
      </c>
      <c r="G35" s="90">
        <v>0</v>
      </c>
      <c r="H35" s="90">
        <v>0</v>
      </c>
      <c r="I35" s="90">
        <v>0</v>
      </c>
      <c r="J35" s="336">
        <f t="shared" si="0"/>
        <v>0</v>
      </c>
      <c r="K35" s="128" t="str">
        <f>IF(J35='Base Period'!J35,"","ERROR")</f>
        <v/>
      </c>
    </row>
    <row r="36" spans="1:11" s="91" customFormat="1" ht="18" hidden="1" customHeight="1" x14ac:dyDescent="0.3">
      <c r="A36" s="321">
        <f>'CLINs &amp; Ceiling Rates'!B38</f>
        <v>0</v>
      </c>
      <c r="B36" s="321">
        <f>'CLINs &amp; Ceiling Rates'!C38</f>
        <v>0</v>
      </c>
      <c r="C36" s="326" t="str">
        <f>'CLINs &amp; Ceiling Rates'!G38</f>
        <v/>
      </c>
      <c r="D36" s="335" t="str">
        <f>IF('CLINs &amp; Ceiling Rates'!E38="","",'CLINs &amp; Ceiling Rates'!E38)</f>
        <v/>
      </c>
      <c r="E36" s="90">
        <v>0</v>
      </c>
      <c r="F36" s="90">
        <v>0</v>
      </c>
      <c r="G36" s="90">
        <v>0</v>
      </c>
      <c r="H36" s="90">
        <v>0</v>
      </c>
      <c r="I36" s="90">
        <v>0</v>
      </c>
      <c r="J36" s="336">
        <f t="shared" si="0"/>
        <v>0</v>
      </c>
      <c r="K36" s="128" t="str">
        <f>IF(J36='Base Period'!J36,"","ERROR")</f>
        <v/>
      </c>
    </row>
    <row r="37" spans="1:11" s="91" customFormat="1" ht="18" hidden="1" customHeight="1" x14ac:dyDescent="0.3">
      <c r="A37" s="321">
        <f>'CLINs &amp; Ceiling Rates'!B39</f>
        <v>0</v>
      </c>
      <c r="B37" s="321">
        <f>'CLINs &amp; Ceiling Rates'!C39</f>
        <v>0</v>
      </c>
      <c r="C37" s="326" t="str">
        <f>'CLINs &amp; Ceiling Rates'!G39</f>
        <v/>
      </c>
      <c r="D37" s="335" t="str">
        <f>IF('CLINs &amp; Ceiling Rates'!E39="","",'CLINs &amp; Ceiling Rates'!E39)</f>
        <v/>
      </c>
      <c r="E37" s="90">
        <v>0</v>
      </c>
      <c r="F37" s="90">
        <v>0</v>
      </c>
      <c r="G37" s="90">
        <v>0</v>
      </c>
      <c r="H37" s="90">
        <v>0</v>
      </c>
      <c r="I37" s="90">
        <v>0</v>
      </c>
      <c r="J37" s="336">
        <f t="shared" si="0"/>
        <v>0</v>
      </c>
      <c r="K37" s="128" t="str">
        <f>IF(J37='Base Period'!J37,"","ERROR")</f>
        <v/>
      </c>
    </row>
    <row r="38" spans="1:11" s="91" customFormat="1" ht="18" hidden="1" customHeight="1" x14ac:dyDescent="0.3">
      <c r="A38" s="321">
        <f>'CLINs &amp; Ceiling Rates'!B40</f>
        <v>0</v>
      </c>
      <c r="B38" s="321">
        <f>'CLINs &amp; Ceiling Rates'!C40</f>
        <v>0</v>
      </c>
      <c r="C38" s="326" t="str">
        <f>'CLINs &amp; Ceiling Rates'!G40</f>
        <v/>
      </c>
      <c r="D38" s="335" t="str">
        <f>IF('CLINs &amp; Ceiling Rates'!E40="","",'CLINs &amp; Ceiling Rates'!E40)</f>
        <v/>
      </c>
      <c r="E38" s="90">
        <v>0</v>
      </c>
      <c r="F38" s="90">
        <v>0</v>
      </c>
      <c r="G38" s="90">
        <v>0</v>
      </c>
      <c r="H38" s="90">
        <v>0</v>
      </c>
      <c r="I38" s="90">
        <v>0</v>
      </c>
      <c r="J38" s="336">
        <f t="shared" si="0"/>
        <v>0</v>
      </c>
      <c r="K38" s="128" t="str">
        <f>IF(J38='Base Period'!J38,"","ERROR")</f>
        <v/>
      </c>
    </row>
    <row r="39" spans="1:11" s="91" customFormat="1" ht="18" hidden="1" customHeight="1" x14ac:dyDescent="0.3">
      <c r="A39" s="321">
        <f>'CLINs &amp; Ceiling Rates'!B41</f>
        <v>0</v>
      </c>
      <c r="B39" s="321">
        <f>'CLINs &amp; Ceiling Rates'!C41</f>
        <v>0</v>
      </c>
      <c r="C39" s="326" t="str">
        <f>'CLINs &amp; Ceiling Rates'!G41</f>
        <v/>
      </c>
      <c r="D39" s="335" t="str">
        <f>IF('CLINs &amp; Ceiling Rates'!E41="","",'CLINs &amp; Ceiling Rates'!E41)</f>
        <v/>
      </c>
      <c r="E39" s="90">
        <v>0</v>
      </c>
      <c r="F39" s="90">
        <v>0</v>
      </c>
      <c r="G39" s="90">
        <v>0</v>
      </c>
      <c r="H39" s="90">
        <v>0</v>
      </c>
      <c r="I39" s="90">
        <v>0</v>
      </c>
      <c r="J39" s="336">
        <f t="shared" si="0"/>
        <v>0</v>
      </c>
      <c r="K39" s="128" t="str">
        <f>IF(J39='Base Period'!J39,"","ERROR")</f>
        <v/>
      </c>
    </row>
    <row r="40" spans="1:11" s="91" customFormat="1" ht="18" hidden="1" customHeight="1" x14ac:dyDescent="0.3">
      <c r="A40" s="321">
        <f>'CLINs &amp; Ceiling Rates'!B42</f>
        <v>0</v>
      </c>
      <c r="B40" s="321">
        <f>'CLINs &amp; Ceiling Rates'!C42</f>
        <v>0</v>
      </c>
      <c r="C40" s="326" t="str">
        <f>'CLINs &amp; Ceiling Rates'!G42</f>
        <v/>
      </c>
      <c r="D40" s="335" t="str">
        <f>IF('CLINs &amp; Ceiling Rates'!E42="","",'CLINs &amp; Ceiling Rates'!E42)</f>
        <v/>
      </c>
      <c r="E40" s="90">
        <v>0</v>
      </c>
      <c r="F40" s="90">
        <v>0</v>
      </c>
      <c r="G40" s="90">
        <v>0</v>
      </c>
      <c r="H40" s="90">
        <v>0</v>
      </c>
      <c r="I40" s="90">
        <v>0</v>
      </c>
      <c r="J40" s="336">
        <f t="shared" si="0"/>
        <v>0</v>
      </c>
      <c r="K40" s="128" t="str">
        <f>IF(J40='Base Period'!J40,"","ERROR")</f>
        <v/>
      </c>
    </row>
    <row r="41" spans="1:11" s="91" customFormat="1" ht="18" hidden="1" customHeight="1" x14ac:dyDescent="0.3">
      <c r="A41" s="321">
        <f>'CLINs &amp; Ceiling Rates'!B43</f>
        <v>0</v>
      </c>
      <c r="B41" s="321">
        <f>'CLINs &amp; Ceiling Rates'!C43</f>
        <v>0</v>
      </c>
      <c r="C41" s="326" t="str">
        <f>'CLINs &amp; Ceiling Rates'!G43</f>
        <v/>
      </c>
      <c r="D41" s="335" t="str">
        <f>IF('CLINs &amp; Ceiling Rates'!E43="","",'CLINs &amp; Ceiling Rates'!E43)</f>
        <v/>
      </c>
      <c r="E41" s="90">
        <v>0</v>
      </c>
      <c r="F41" s="90">
        <v>0</v>
      </c>
      <c r="G41" s="90">
        <v>0</v>
      </c>
      <c r="H41" s="90">
        <v>0</v>
      </c>
      <c r="I41" s="90">
        <v>0</v>
      </c>
      <c r="J41" s="336">
        <f t="shared" si="0"/>
        <v>0</v>
      </c>
      <c r="K41" s="128" t="str">
        <f>IF(J41='Base Period'!J41,"","ERROR")</f>
        <v/>
      </c>
    </row>
    <row r="42" spans="1:11" s="91" customFormat="1" ht="18" hidden="1" customHeight="1" x14ac:dyDescent="0.3">
      <c r="A42" s="321">
        <f>'CLINs &amp; Ceiling Rates'!B44</f>
        <v>0</v>
      </c>
      <c r="B42" s="321">
        <f>'CLINs &amp; Ceiling Rates'!C44</f>
        <v>0</v>
      </c>
      <c r="C42" s="326" t="str">
        <f>'CLINs &amp; Ceiling Rates'!G44</f>
        <v/>
      </c>
      <c r="D42" s="335" t="str">
        <f>IF('CLINs &amp; Ceiling Rates'!E44="","",'CLINs &amp; Ceiling Rates'!E44)</f>
        <v/>
      </c>
      <c r="E42" s="90">
        <v>0</v>
      </c>
      <c r="F42" s="90">
        <v>0</v>
      </c>
      <c r="G42" s="90">
        <v>0</v>
      </c>
      <c r="H42" s="90">
        <v>0</v>
      </c>
      <c r="I42" s="90">
        <v>0</v>
      </c>
      <c r="J42" s="336">
        <f t="shared" si="0"/>
        <v>0</v>
      </c>
      <c r="K42" s="128" t="str">
        <f>IF(J42='Base Period'!J42,"","ERROR")</f>
        <v/>
      </c>
    </row>
    <row r="43" spans="1:11" s="91" customFormat="1" ht="18" hidden="1" customHeight="1" x14ac:dyDescent="0.3">
      <c r="A43" s="321">
        <f>'CLINs &amp; Ceiling Rates'!B45</f>
        <v>0</v>
      </c>
      <c r="B43" s="321">
        <f>'CLINs &amp; Ceiling Rates'!C45</f>
        <v>0</v>
      </c>
      <c r="C43" s="326" t="str">
        <f>'CLINs &amp; Ceiling Rates'!G45</f>
        <v/>
      </c>
      <c r="D43" s="335" t="str">
        <f>IF('CLINs &amp; Ceiling Rates'!E45="","",'CLINs &amp; Ceiling Rates'!E45)</f>
        <v/>
      </c>
      <c r="E43" s="90">
        <v>0</v>
      </c>
      <c r="F43" s="90">
        <v>0</v>
      </c>
      <c r="G43" s="90">
        <v>0</v>
      </c>
      <c r="H43" s="90">
        <v>0</v>
      </c>
      <c r="I43" s="90">
        <v>0</v>
      </c>
      <c r="J43" s="336">
        <f t="shared" si="0"/>
        <v>0</v>
      </c>
      <c r="K43" s="128" t="str">
        <f>IF(J43='Base Period'!J43,"","ERROR")</f>
        <v/>
      </c>
    </row>
    <row r="44" spans="1:11" s="91" customFormat="1" ht="18" hidden="1" customHeight="1" x14ac:dyDescent="0.3">
      <c r="A44" s="321">
        <f>'CLINs &amp; Ceiling Rates'!B46</f>
        <v>0</v>
      </c>
      <c r="B44" s="321">
        <f>'CLINs &amp; Ceiling Rates'!C46</f>
        <v>0</v>
      </c>
      <c r="C44" s="326" t="str">
        <f>'CLINs &amp; Ceiling Rates'!G46</f>
        <v/>
      </c>
      <c r="D44" s="335" t="str">
        <f>IF('CLINs &amp; Ceiling Rates'!E46="","",'CLINs &amp; Ceiling Rates'!E46)</f>
        <v/>
      </c>
      <c r="E44" s="90">
        <v>0</v>
      </c>
      <c r="F44" s="90">
        <v>0</v>
      </c>
      <c r="G44" s="90">
        <v>0</v>
      </c>
      <c r="H44" s="90">
        <v>0</v>
      </c>
      <c r="I44" s="90">
        <v>0</v>
      </c>
      <c r="J44" s="336">
        <f t="shared" si="0"/>
        <v>0</v>
      </c>
      <c r="K44" s="128" t="str">
        <f>IF(J44='Base Period'!J44,"","ERROR")</f>
        <v/>
      </c>
    </row>
    <row r="45" spans="1:11" s="91" customFormat="1" ht="18" hidden="1" customHeight="1" x14ac:dyDescent="0.3">
      <c r="A45" s="321">
        <f>'CLINs &amp; Ceiling Rates'!B47</f>
        <v>0</v>
      </c>
      <c r="B45" s="321">
        <f>'CLINs &amp; Ceiling Rates'!C47</f>
        <v>0</v>
      </c>
      <c r="C45" s="326" t="str">
        <f>'CLINs &amp; Ceiling Rates'!G47</f>
        <v/>
      </c>
      <c r="D45" s="335" t="str">
        <f>IF('CLINs &amp; Ceiling Rates'!E47="","",'CLINs &amp; Ceiling Rates'!E47)</f>
        <v/>
      </c>
      <c r="E45" s="90">
        <v>0</v>
      </c>
      <c r="F45" s="90">
        <v>0</v>
      </c>
      <c r="G45" s="90">
        <v>0</v>
      </c>
      <c r="H45" s="90">
        <v>0</v>
      </c>
      <c r="I45" s="90">
        <v>0</v>
      </c>
      <c r="J45" s="336">
        <f t="shared" si="0"/>
        <v>0</v>
      </c>
      <c r="K45" s="128" t="str">
        <f>IF(J45='Base Period'!J45,"","ERROR")</f>
        <v/>
      </c>
    </row>
    <row r="46" spans="1:11" s="91" customFormat="1" ht="18" hidden="1" customHeight="1" x14ac:dyDescent="0.3">
      <c r="A46" s="321">
        <f>'CLINs &amp; Ceiling Rates'!B48</f>
        <v>0</v>
      </c>
      <c r="B46" s="321">
        <f>'CLINs &amp; Ceiling Rates'!C48</f>
        <v>0</v>
      </c>
      <c r="C46" s="326" t="str">
        <f>'CLINs &amp; Ceiling Rates'!G48</f>
        <v/>
      </c>
      <c r="D46" s="335" t="str">
        <f>IF('CLINs &amp; Ceiling Rates'!E48="","",'CLINs &amp; Ceiling Rates'!E48)</f>
        <v/>
      </c>
      <c r="E46" s="90">
        <v>0</v>
      </c>
      <c r="F46" s="90">
        <v>0</v>
      </c>
      <c r="G46" s="90">
        <v>0</v>
      </c>
      <c r="H46" s="90">
        <v>0</v>
      </c>
      <c r="I46" s="90">
        <v>0</v>
      </c>
      <c r="J46" s="336">
        <f t="shared" si="0"/>
        <v>0</v>
      </c>
      <c r="K46" s="128" t="str">
        <f>IF(J46='Base Period'!J46,"","ERROR")</f>
        <v/>
      </c>
    </row>
    <row r="47" spans="1:11" s="91" customFormat="1" ht="18" hidden="1" customHeight="1" x14ac:dyDescent="0.3">
      <c r="A47" s="321">
        <f>'CLINs &amp; Ceiling Rates'!B49</f>
        <v>0</v>
      </c>
      <c r="B47" s="321">
        <f>'CLINs &amp; Ceiling Rates'!C49</f>
        <v>0</v>
      </c>
      <c r="C47" s="326" t="str">
        <f>'CLINs &amp; Ceiling Rates'!G49</f>
        <v/>
      </c>
      <c r="D47" s="335" t="str">
        <f>IF('CLINs &amp; Ceiling Rates'!E49="","",'CLINs &amp; Ceiling Rates'!E49)</f>
        <v/>
      </c>
      <c r="E47" s="90">
        <v>0</v>
      </c>
      <c r="F47" s="90">
        <v>0</v>
      </c>
      <c r="G47" s="90">
        <v>0</v>
      </c>
      <c r="H47" s="90">
        <v>0</v>
      </c>
      <c r="I47" s="90">
        <v>0</v>
      </c>
      <c r="J47" s="336">
        <f t="shared" si="0"/>
        <v>0</v>
      </c>
      <c r="K47" s="128" t="str">
        <f>IF(J47='Base Period'!J47,"","ERROR")</f>
        <v/>
      </c>
    </row>
    <row r="48" spans="1:11" s="91" customFormat="1" ht="18" hidden="1" customHeight="1" x14ac:dyDescent="0.3">
      <c r="A48" s="321">
        <f>'CLINs &amp; Ceiling Rates'!B50</f>
        <v>0</v>
      </c>
      <c r="B48" s="321">
        <f>'CLINs &amp; Ceiling Rates'!C50</f>
        <v>0</v>
      </c>
      <c r="C48" s="326" t="str">
        <f>'CLINs &amp; Ceiling Rates'!G50</f>
        <v/>
      </c>
      <c r="D48" s="335" t="str">
        <f>IF('CLINs &amp; Ceiling Rates'!E50="","",'CLINs &amp; Ceiling Rates'!E50)</f>
        <v/>
      </c>
      <c r="E48" s="90">
        <v>0</v>
      </c>
      <c r="F48" s="90">
        <v>0</v>
      </c>
      <c r="G48" s="90">
        <v>0</v>
      </c>
      <c r="H48" s="90">
        <v>0</v>
      </c>
      <c r="I48" s="90">
        <v>0</v>
      </c>
      <c r="J48" s="336">
        <f t="shared" si="0"/>
        <v>0</v>
      </c>
      <c r="K48" s="128" t="str">
        <f>IF(J48='Base Period'!J48,"","ERROR")</f>
        <v/>
      </c>
    </row>
    <row r="49" spans="1:11" s="91" customFormat="1" ht="18" hidden="1" customHeight="1" x14ac:dyDescent="0.3">
      <c r="A49" s="321">
        <f>'CLINs &amp; Ceiling Rates'!B51</f>
        <v>0</v>
      </c>
      <c r="B49" s="321">
        <f>'CLINs &amp; Ceiling Rates'!C51</f>
        <v>0</v>
      </c>
      <c r="C49" s="326" t="str">
        <f>'CLINs &amp; Ceiling Rates'!G51</f>
        <v/>
      </c>
      <c r="D49" s="335" t="str">
        <f>IF('CLINs &amp; Ceiling Rates'!E51="","",'CLINs &amp; Ceiling Rates'!E51)</f>
        <v/>
      </c>
      <c r="E49" s="90">
        <v>0</v>
      </c>
      <c r="F49" s="90">
        <v>0</v>
      </c>
      <c r="G49" s="90">
        <v>0</v>
      </c>
      <c r="H49" s="90">
        <v>0</v>
      </c>
      <c r="I49" s="90">
        <v>0</v>
      </c>
      <c r="J49" s="336">
        <f t="shared" si="0"/>
        <v>0</v>
      </c>
      <c r="K49" s="128" t="str">
        <f>IF(J49='Base Period'!J49,"","ERROR")</f>
        <v/>
      </c>
    </row>
    <row r="50" spans="1:11" s="91" customFormat="1" ht="18" hidden="1" customHeight="1" x14ac:dyDescent="0.3">
      <c r="A50" s="321">
        <f>'CLINs &amp; Ceiling Rates'!B52</f>
        <v>0</v>
      </c>
      <c r="B50" s="321">
        <f>'CLINs &amp; Ceiling Rates'!C52</f>
        <v>0</v>
      </c>
      <c r="C50" s="326" t="str">
        <f>'CLINs &amp; Ceiling Rates'!G52</f>
        <v/>
      </c>
      <c r="D50" s="335" t="str">
        <f>IF('CLINs &amp; Ceiling Rates'!E52="","",'CLINs &amp; Ceiling Rates'!E52)</f>
        <v/>
      </c>
      <c r="E50" s="90">
        <v>0</v>
      </c>
      <c r="F50" s="90">
        <v>0</v>
      </c>
      <c r="G50" s="90">
        <v>0</v>
      </c>
      <c r="H50" s="90">
        <v>0</v>
      </c>
      <c r="I50" s="90">
        <v>0</v>
      </c>
      <c r="J50" s="336">
        <f t="shared" si="0"/>
        <v>0</v>
      </c>
      <c r="K50" s="128" t="str">
        <f>IF(J50='Base Period'!J50,"","ERROR")</f>
        <v/>
      </c>
    </row>
    <row r="51" spans="1:11" s="91" customFormat="1" ht="18" hidden="1" customHeight="1" x14ac:dyDescent="0.3">
      <c r="A51" s="321">
        <f>'CLINs &amp; Ceiling Rates'!B53</f>
        <v>0</v>
      </c>
      <c r="B51" s="321">
        <f>'CLINs &amp; Ceiling Rates'!C53</f>
        <v>0</v>
      </c>
      <c r="C51" s="326" t="str">
        <f>'CLINs &amp; Ceiling Rates'!G53</f>
        <v/>
      </c>
      <c r="D51" s="335" t="str">
        <f>IF('CLINs &amp; Ceiling Rates'!E53="","",'CLINs &amp; Ceiling Rates'!E53)</f>
        <v/>
      </c>
      <c r="E51" s="90">
        <v>0</v>
      </c>
      <c r="F51" s="90">
        <v>0</v>
      </c>
      <c r="G51" s="90">
        <v>0</v>
      </c>
      <c r="H51" s="90">
        <v>0</v>
      </c>
      <c r="I51" s="90">
        <v>0</v>
      </c>
      <c r="J51" s="336">
        <f t="shared" si="0"/>
        <v>0</v>
      </c>
      <c r="K51" s="128" t="str">
        <f>IF(J51='Base Period'!J51,"","ERROR")</f>
        <v/>
      </c>
    </row>
    <row r="52" spans="1:11" s="91" customFormat="1" ht="18" hidden="1" customHeight="1" x14ac:dyDescent="0.3">
      <c r="A52" s="321">
        <f>'CLINs &amp; Ceiling Rates'!B54</f>
        <v>0</v>
      </c>
      <c r="B52" s="321">
        <f>'CLINs &amp; Ceiling Rates'!C54</f>
        <v>0</v>
      </c>
      <c r="C52" s="326" t="str">
        <f>'CLINs &amp; Ceiling Rates'!G54</f>
        <v/>
      </c>
      <c r="D52" s="335" t="str">
        <f>IF('CLINs &amp; Ceiling Rates'!E54="","",'CLINs &amp; Ceiling Rates'!E54)</f>
        <v/>
      </c>
      <c r="E52" s="90">
        <v>0</v>
      </c>
      <c r="F52" s="90">
        <v>0</v>
      </c>
      <c r="G52" s="90">
        <v>0</v>
      </c>
      <c r="H52" s="90">
        <v>0</v>
      </c>
      <c r="I52" s="90">
        <v>0</v>
      </c>
      <c r="J52" s="336">
        <f t="shared" si="0"/>
        <v>0</v>
      </c>
      <c r="K52" s="128" t="str">
        <f>IF(J52='Base Period'!J52,"","ERROR")</f>
        <v/>
      </c>
    </row>
    <row r="53" spans="1:11" s="91" customFormat="1" ht="18" hidden="1" customHeight="1" x14ac:dyDescent="0.3">
      <c r="A53" s="321">
        <f>'CLINs &amp; Ceiling Rates'!B55</f>
        <v>0</v>
      </c>
      <c r="B53" s="321">
        <f>'CLINs &amp; Ceiling Rates'!C55</f>
        <v>0</v>
      </c>
      <c r="C53" s="326" t="str">
        <f>'CLINs &amp; Ceiling Rates'!G55</f>
        <v/>
      </c>
      <c r="D53" s="335" t="str">
        <f>IF('CLINs &amp; Ceiling Rates'!E55="","",'CLINs &amp; Ceiling Rates'!E55)</f>
        <v/>
      </c>
      <c r="E53" s="90">
        <v>0</v>
      </c>
      <c r="F53" s="90">
        <v>0</v>
      </c>
      <c r="G53" s="90">
        <v>0</v>
      </c>
      <c r="H53" s="90">
        <v>0</v>
      </c>
      <c r="I53" s="90">
        <v>0</v>
      </c>
      <c r="J53" s="336">
        <f t="shared" si="0"/>
        <v>0</v>
      </c>
      <c r="K53" s="128" t="str">
        <f>IF(J53='Base Period'!J53,"","ERROR")</f>
        <v/>
      </c>
    </row>
    <row r="54" spans="1:11" s="91" customFormat="1" ht="18" hidden="1" customHeight="1" x14ac:dyDescent="0.3">
      <c r="A54" s="321">
        <f>'CLINs &amp; Ceiling Rates'!B56</f>
        <v>0</v>
      </c>
      <c r="B54" s="321">
        <f>'CLINs &amp; Ceiling Rates'!C56</f>
        <v>0</v>
      </c>
      <c r="C54" s="326" t="str">
        <f>'CLINs &amp; Ceiling Rates'!G56</f>
        <v/>
      </c>
      <c r="D54" s="335" t="str">
        <f>IF('CLINs &amp; Ceiling Rates'!E56="","",'CLINs &amp; Ceiling Rates'!E56)</f>
        <v/>
      </c>
      <c r="E54" s="90">
        <v>0</v>
      </c>
      <c r="F54" s="90">
        <v>0</v>
      </c>
      <c r="G54" s="90">
        <v>0</v>
      </c>
      <c r="H54" s="90">
        <v>0</v>
      </c>
      <c r="I54" s="90">
        <v>0</v>
      </c>
      <c r="J54" s="336">
        <f t="shared" si="0"/>
        <v>0</v>
      </c>
      <c r="K54" s="128" t="str">
        <f>IF(J54='Base Period'!J54,"","ERROR")</f>
        <v/>
      </c>
    </row>
    <row r="55" spans="1:11" s="91" customFormat="1" ht="18" hidden="1" customHeight="1" x14ac:dyDescent="0.3">
      <c r="A55" s="321">
        <f>'CLINs &amp; Ceiling Rates'!B57</f>
        <v>0</v>
      </c>
      <c r="B55" s="321">
        <f>'CLINs &amp; Ceiling Rates'!C57</f>
        <v>0</v>
      </c>
      <c r="C55" s="326" t="str">
        <f>'CLINs &amp; Ceiling Rates'!G57</f>
        <v/>
      </c>
      <c r="D55" s="335" t="str">
        <f>IF('CLINs &amp; Ceiling Rates'!E57="","",'CLINs &amp; Ceiling Rates'!E57)</f>
        <v/>
      </c>
      <c r="E55" s="90">
        <v>0</v>
      </c>
      <c r="F55" s="90">
        <v>0</v>
      </c>
      <c r="G55" s="90">
        <v>0</v>
      </c>
      <c r="H55" s="90">
        <v>0</v>
      </c>
      <c r="I55" s="90">
        <v>0</v>
      </c>
      <c r="J55" s="336">
        <f t="shared" si="0"/>
        <v>0</v>
      </c>
      <c r="K55" s="128" t="str">
        <f>IF(J55='Base Period'!J55,"","ERROR")</f>
        <v/>
      </c>
    </row>
    <row r="56" spans="1:11" s="91" customFormat="1" ht="18" hidden="1" customHeight="1" x14ac:dyDescent="0.3">
      <c r="A56" s="321">
        <f>'CLINs &amp; Ceiling Rates'!B58</f>
        <v>0</v>
      </c>
      <c r="B56" s="321">
        <f>'CLINs &amp; Ceiling Rates'!C58</f>
        <v>0</v>
      </c>
      <c r="C56" s="326" t="str">
        <f>'CLINs &amp; Ceiling Rates'!G58</f>
        <v/>
      </c>
      <c r="D56" s="335" t="str">
        <f>IF('CLINs &amp; Ceiling Rates'!E58="","",'CLINs &amp; Ceiling Rates'!E58)</f>
        <v/>
      </c>
      <c r="E56" s="90">
        <v>0</v>
      </c>
      <c r="F56" s="90">
        <v>0</v>
      </c>
      <c r="G56" s="90">
        <v>0</v>
      </c>
      <c r="H56" s="90">
        <v>0</v>
      </c>
      <c r="I56" s="90">
        <v>0</v>
      </c>
      <c r="J56" s="336">
        <f t="shared" si="0"/>
        <v>0</v>
      </c>
      <c r="K56" s="128" t="str">
        <f>IF(J56='Base Period'!J56,"","ERROR")</f>
        <v/>
      </c>
    </row>
    <row r="57" spans="1:11" s="91" customFormat="1" ht="18" hidden="1" customHeight="1" x14ac:dyDescent="0.3">
      <c r="A57" s="321">
        <f>'CLINs &amp; Ceiling Rates'!B59</f>
        <v>0</v>
      </c>
      <c r="B57" s="321">
        <f>'CLINs &amp; Ceiling Rates'!C59</f>
        <v>0</v>
      </c>
      <c r="C57" s="326" t="str">
        <f>'CLINs &amp; Ceiling Rates'!G59</f>
        <v/>
      </c>
      <c r="D57" s="335" t="str">
        <f>IF('CLINs &amp; Ceiling Rates'!E59="","",'CLINs &amp; Ceiling Rates'!E59)</f>
        <v/>
      </c>
      <c r="E57" s="90">
        <v>0</v>
      </c>
      <c r="F57" s="90">
        <v>0</v>
      </c>
      <c r="G57" s="90">
        <v>0</v>
      </c>
      <c r="H57" s="90">
        <v>0</v>
      </c>
      <c r="I57" s="90">
        <v>0</v>
      </c>
      <c r="J57" s="336">
        <f t="shared" si="0"/>
        <v>0</v>
      </c>
      <c r="K57" s="128" t="str">
        <f>IF(J57='Base Period'!J57,"","ERROR")</f>
        <v/>
      </c>
    </row>
    <row r="58" spans="1:11" s="91" customFormat="1" ht="18" hidden="1" customHeight="1" x14ac:dyDescent="0.3">
      <c r="A58" s="321">
        <f>'CLINs &amp; Ceiling Rates'!B60</f>
        <v>0</v>
      </c>
      <c r="B58" s="321">
        <f>'CLINs &amp; Ceiling Rates'!C60</f>
        <v>0</v>
      </c>
      <c r="C58" s="326" t="str">
        <f>'CLINs &amp; Ceiling Rates'!G60</f>
        <v/>
      </c>
      <c r="D58" s="335" t="str">
        <f>IF('CLINs &amp; Ceiling Rates'!E60="","",'CLINs &amp; Ceiling Rates'!E60)</f>
        <v/>
      </c>
      <c r="E58" s="90">
        <v>0</v>
      </c>
      <c r="F58" s="90">
        <v>0</v>
      </c>
      <c r="G58" s="90">
        <v>0</v>
      </c>
      <c r="H58" s="90">
        <v>0</v>
      </c>
      <c r="I58" s="90">
        <v>0</v>
      </c>
      <c r="J58" s="336">
        <f t="shared" si="0"/>
        <v>0</v>
      </c>
      <c r="K58" s="128" t="str">
        <f>IF(J58='Base Period'!J58,"","ERROR")</f>
        <v/>
      </c>
    </row>
    <row r="59" spans="1:11" s="91" customFormat="1" ht="18" hidden="1" customHeight="1" x14ac:dyDescent="0.3">
      <c r="A59" s="321">
        <f>'CLINs &amp; Ceiling Rates'!B61</f>
        <v>0</v>
      </c>
      <c r="B59" s="321">
        <f>'CLINs &amp; Ceiling Rates'!C61</f>
        <v>0</v>
      </c>
      <c r="C59" s="326" t="str">
        <f>'CLINs &amp; Ceiling Rates'!G61</f>
        <v/>
      </c>
      <c r="D59" s="335" t="str">
        <f>IF('CLINs &amp; Ceiling Rates'!E61="","",'CLINs &amp; Ceiling Rates'!E61)</f>
        <v/>
      </c>
      <c r="E59" s="90">
        <v>0</v>
      </c>
      <c r="F59" s="90">
        <v>0</v>
      </c>
      <c r="G59" s="90">
        <v>0</v>
      </c>
      <c r="H59" s="90">
        <v>0</v>
      </c>
      <c r="I59" s="90">
        <v>0</v>
      </c>
      <c r="J59" s="336">
        <f t="shared" si="0"/>
        <v>0</v>
      </c>
      <c r="K59" s="128" t="str">
        <f>IF(J59='Base Period'!J59,"","ERROR")</f>
        <v/>
      </c>
    </row>
    <row r="60" spans="1:11" s="91" customFormat="1" ht="18" hidden="1" customHeight="1" x14ac:dyDescent="0.3">
      <c r="A60" s="321">
        <f>'CLINs &amp; Ceiling Rates'!B62</f>
        <v>0</v>
      </c>
      <c r="B60" s="321">
        <f>'CLINs &amp; Ceiling Rates'!C62</f>
        <v>0</v>
      </c>
      <c r="C60" s="326" t="str">
        <f>'CLINs &amp; Ceiling Rates'!G62</f>
        <v/>
      </c>
      <c r="D60" s="335" t="str">
        <f>IF('CLINs &amp; Ceiling Rates'!E62="","",'CLINs &amp; Ceiling Rates'!E62)</f>
        <v/>
      </c>
      <c r="E60" s="90">
        <v>0</v>
      </c>
      <c r="F60" s="90">
        <v>0</v>
      </c>
      <c r="G60" s="90">
        <v>0</v>
      </c>
      <c r="H60" s="90">
        <v>0</v>
      </c>
      <c r="I60" s="90">
        <v>0</v>
      </c>
      <c r="J60" s="336">
        <f t="shared" si="0"/>
        <v>0</v>
      </c>
      <c r="K60" s="128" t="str">
        <f>IF(J60='Base Period'!J60,"","ERROR")</f>
        <v/>
      </c>
    </row>
    <row r="61" spans="1:11" s="91" customFormat="1" ht="18" hidden="1" customHeight="1" x14ac:dyDescent="0.3">
      <c r="A61" s="321">
        <f>'CLINs &amp; Ceiling Rates'!B63</f>
        <v>0</v>
      </c>
      <c r="B61" s="321">
        <f>'CLINs &amp; Ceiling Rates'!C63</f>
        <v>0</v>
      </c>
      <c r="C61" s="326" t="str">
        <f>'CLINs &amp; Ceiling Rates'!G63</f>
        <v/>
      </c>
      <c r="D61" s="335" t="str">
        <f>IF('CLINs &amp; Ceiling Rates'!E63="","",'CLINs &amp; Ceiling Rates'!E63)</f>
        <v/>
      </c>
      <c r="E61" s="90">
        <v>0</v>
      </c>
      <c r="F61" s="90">
        <v>0</v>
      </c>
      <c r="G61" s="90">
        <v>0</v>
      </c>
      <c r="H61" s="90">
        <v>0</v>
      </c>
      <c r="I61" s="90">
        <v>0</v>
      </c>
      <c r="J61" s="336">
        <f t="shared" si="0"/>
        <v>0</v>
      </c>
      <c r="K61" s="128" t="str">
        <f>IF(J61='Base Period'!J61,"","ERROR")</f>
        <v/>
      </c>
    </row>
    <row r="62" spans="1:11" s="91" customFormat="1" ht="18" hidden="1" customHeight="1" x14ac:dyDescent="0.3">
      <c r="A62" s="321">
        <f>'CLINs &amp; Ceiling Rates'!B64</f>
        <v>0</v>
      </c>
      <c r="B62" s="321">
        <f>'CLINs &amp; Ceiling Rates'!C64</f>
        <v>0</v>
      </c>
      <c r="C62" s="326" t="str">
        <f>'CLINs &amp; Ceiling Rates'!G64</f>
        <v/>
      </c>
      <c r="D62" s="335" t="str">
        <f>IF('CLINs &amp; Ceiling Rates'!E64="","",'CLINs &amp; Ceiling Rates'!E64)</f>
        <v/>
      </c>
      <c r="E62" s="90">
        <v>0</v>
      </c>
      <c r="F62" s="90">
        <v>0</v>
      </c>
      <c r="G62" s="90">
        <v>0</v>
      </c>
      <c r="H62" s="90">
        <v>0</v>
      </c>
      <c r="I62" s="90">
        <v>0</v>
      </c>
      <c r="J62" s="336">
        <f t="shared" si="0"/>
        <v>0</v>
      </c>
      <c r="K62" s="128" t="str">
        <f>IF(J62='Base Period'!J62,"","ERROR")</f>
        <v/>
      </c>
    </row>
    <row r="63" spans="1:11" s="91" customFormat="1" ht="18" hidden="1" customHeight="1" x14ac:dyDescent="0.3">
      <c r="A63" s="321">
        <f>'CLINs &amp; Ceiling Rates'!B65</f>
        <v>0</v>
      </c>
      <c r="B63" s="321">
        <f>'CLINs &amp; Ceiling Rates'!C65</f>
        <v>0</v>
      </c>
      <c r="C63" s="326" t="str">
        <f>'CLINs &amp; Ceiling Rates'!G65</f>
        <v/>
      </c>
      <c r="D63" s="335" t="str">
        <f>IF('CLINs &amp; Ceiling Rates'!E65="","",'CLINs &amp; Ceiling Rates'!E65)</f>
        <v/>
      </c>
      <c r="E63" s="90">
        <v>0</v>
      </c>
      <c r="F63" s="90">
        <v>0</v>
      </c>
      <c r="G63" s="90">
        <v>0</v>
      </c>
      <c r="H63" s="90">
        <v>0</v>
      </c>
      <c r="I63" s="90">
        <v>0</v>
      </c>
      <c r="J63" s="336">
        <f t="shared" si="0"/>
        <v>0</v>
      </c>
      <c r="K63" s="128" t="str">
        <f>IF(J63='Base Period'!J63,"","ERROR")</f>
        <v/>
      </c>
    </row>
    <row r="64" spans="1:11" s="91" customFormat="1" ht="18" hidden="1" customHeight="1" x14ac:dyDescent="0.3">
      <c r="A64" s="321">
        <f>'CLINs &amp; Ceiling Rates'!B66</f>
        <v>0</v>
      </c>
      <c r="B64" s="321">
        <f>'CLINs &amp; Ceiling Rates'!C66</f>
        <v>0</v>
      </c>
      <c r="C64" s="326" t="str">
        <f>'CLINs &amp; Ceiling Rates'!G66</f>
        <v/>
      </c>
      <c r="D64" s="335" t="str">
        <f>IF('CLINs &amp; Ceiling Rates'!E66="","",'CLINs &amp; Ceiling Rates'!E66)</f>
        <v/>
      </c>
      <c r="E64" s="90">
        <v>0</v>
      </c>
      <c r="F64" s="90">
        <v>0</v>
      </c>
      <c r="G64" s="90">
        <v>0</v>
      </c>
      <c r="H64" s="90">
        <v>0</v>
      </c>
      <c r="I64" s="90">
        <v>0</v>
      </c>
      <c r="J64" s="336">
        <f t="shared" si="0"/>
        <v>0</v>
      </c>
      <c r="K64" s="128" t="str">
        <f>IF(J64='Base Period'!J64,"","ERROR")</f>
        <v/>
      </c>
    </row>
    <row r="65" spans="1:11" s="91" customFormat="1" ht="18" hidden="1" customHeight="1" x14ac:dyDescent="0.3">
      <c r="A65" s="321">
        <f>'CLINs &amp; Ceiling Rates'!B67</f>
        <v>0</v>
      </c>
      <c r="B65" s="321">
        <f>'CLINs &amp; Ceiling Rates'!C67</f>
        <v>0</v>
      </c>
      <c r="C65" s="326" t="str">
        <f>'CLINs &amp; Ceiling Rates'!G67</f>
        <v/>
      </c>
      <c r="D65" s="335" t="str">
        <f>IF('CLINs &amp; Ceiling Rates'!E67="","",'CLINs &amp; Ceiling Rates'!E67)</f>
        <v/>
      </c>
      <c r="E65" s="90">
        <v>0</v>
      </c>
      <c r="F65" s="90">
        <v>0</v>
      </c>
      <c r="G65" s="90">
        <v>0</v>
      </c>
      <c r="H65" s="90">
        <v>0</v>
      </c>
      <c r="I65" s="90">
        <v>0</v>
      </c>
      <c r="J65" s="336">
        <f t="shared" si="0"/>
        <v>0</v>
      </c>
      <c r="K65" s="128" t="str">
        <f>IF(J65='Base Period'!J65,"","ERROR")</f>
        <v/>
      </c>
    </row>
    <row r="66" spans="1:11" s="91" customFormat="1" ht="18" hidden="1" customHeight="1" x14ac:dyDescent="0.3">
      <c r="A66" s="321">
        <f>'CLINs &amp; Ceiling Rates'!B68</f>
        <v>0</v>
      </c>
      <c r="B66" s="321">
        <f>'CLINs &amp; Ceiling Rates'!C68</f>
        <v>0</v>
      </c>
      <c r="C66" s="326" t="str">
        <f>'CLINs &amp; Ceiling Rates'!G68</f>
        <v/>
      </c>
      <c r="D66" s="335" t="str">
        <f>IF('CLINs &amp; Ceiling Rates'!E68="","",'CLINs &amp; Ceiling Rates'!E68)</f>
        <v/>
      </c>
      <c r="E66" s="90">
        <v>0</v>
      </c>
      <c r="F66" s="90">
        <v>0</v>
      </c>
      <c r="G66" s="90">
        <v>0</v>
      </c>
      <c r="H66" s="90">
        <v>0</v>
      </c>
      <c r="I66" s="90">
        <v>0</v>
      </c>
      <c r="J66" s="336">
        <f t="shared" si="0"/>
        <v>0</v>
      </c>
      <c r="K66" s="128" t="str">
        <f>IF(J66='Base Period'!J66,"","ERROR")</f>
        <v/>
      </c>
    </row>
    <row r="67" spans="1:11" s="91" customFormat="1" ht="18" hidden="1" customHeight="1" x14ac:dyDescent="0.3">
      <c r="A67" s="321">
        <f>'CLINs &amp; Ceiling Rates'!B69</f>
        <v>0</v>
      </c>
      <c r="B67" s="321">
        <f>'CLINs &amp; Ceiling Rates'!C69</f>
        <v>0</v>
      </c>
      <c r="C67" s="326" t="str">
        <f>'CLINs &amp; Ceiling Rates'!G69</f>
        <v/>
      </c>
      <c r="D67" s="335" t="str">
        <f>IF('CLINs &amp; Ceiling Rates'!E69="","",'CLINs &amp; Ceiling Rates'!E69)</f>
        <v/>
      </c>
      <c r="E67" s="90">
        <v>0</v>
      </c>
      <c r="F67" s="90">
        <v>0</v>
      </c>
      <c r="G67" s="90">
        <v>0</v>
      </c>
      <c r="H67" s="90">
        <v>0</v>
      </c>
      <c r="I67" s="90">
        <v>0</v>
      </c>
      <c r="J67" s="336">
        <f t="shared" si="0"/>
        <v>0</v>
      </c>
      <c r="K67" s="128" t="str">
        <f>IF(J67='Base Period'!J67,"","ERROR")</f>
        <v/>
      </c>
    </row>
    <row r="68" spans="1:11" s="91" customFormat="1" ht="18" hidden="1" customHeight="1" x14ac:dyDescent="0.3">
      <c r="A68" s="321">
        <f>'CLINs &amp; Ceiling Rates'!B70</f>
        <v>0</v>
      </c>
      <c r="B68" s="321">
        <f>'CLINs &amp; Ceiling Rates'!C70</f>
        <v>0</v>
      </c>
      <c r="C68" s="326" t="str">
        <f>'CLINs &amp; Ceiling Rates'!G70</f>
        <v/>
      </c>
      <c r="D68" s="335" t="str">
        <f>IF('CLINs &amp; Ceiling Rates'!E70="","",'CLINs &amp; Ceiling Rates'!E70)</f>
        <v/>
      </c>
      <c r="E68" s="90">
        <v>0</v>
      </c>
      <c r="F68" s="90">
        <v>0</v>
      </c>
      <c r="G68" s="90">
        <v>0</v>
      </c>
      <c r="H68" s="90">
        <v>0</v>
      </c>
      <c r="I68" s="90">
        <v>0</v>
      </c>
      <c r="J68" s="336">
        <f t="shared" si="0"/>
        <v>0</v>
      </c>
      <c r="K68" s="128" t="str">
        <f>IF(J68='Base Period'!J68,"","ERROR")</f>
        <v/>
      </c>
    </row>
    <row r="69" spans="1:11" s="91" customFormat="1" ht="18" hidden="1" customHeight="1" x14ac:dyDescent="0.3">
      <c r="A69" s="321">
        <f>'CLINs &amp; Ceiling Rates'!B71</f>
        <v>0</v>
      </c>
      <c r="B69" s="321">
        <f>'CLINs &amp; Ceiling Rates'!C71</f>
        <v>0</v>
      </c>
      <c r="C69" s="326" t="str">
        <f>'CLINs &amp; Ceiling Rates'!G71</f>
        <v/>
      </c>
      <c r="D69" s="335" t="str">
        <f>IF('CLINs &amp; Ceiling Rates'!E71="","",'CLINs &amp; Ceiling Rates'!E71)</f>
        <v/>
      </c>
      <c r="E69" s="90">
        <v>0</v>
      </c>
      <c r="F69" s="90">
        <v>0</v>
      </c>
      <c r="G69" s="90">
        <v>0</v>
      </c>
      <c r="H69" s="90">
        <v>0</v>
      </c>
      <c r="I69" s="90">
        <v>0</v>
      </c>
      <c r="J69" s="336">
        <f t="shared" si="0"/>
        <v>0</v>
      </c>
      <c r="K69" s="128" t="str">
        <f>IF(J69='Base Period'!J69,"","ERROR")</f>
        <v/>
      </c>
    </row>
    <row r="70" spans="1:11" s="91" customFormat="1" ht="18" hidden="1" customHeight="1" x14ac:dyDescent="0.3">
      <c r="A70" s="321">
        <f>'CLINs &amp; Ceiling Rates'!B72</f>
        <v>0</v>
      </c>
      <c r="B70" s="321">
        <f>'CLINs &amp; Ceiling Rates'!C72</f>
        <v>0</v>
      </c>
      <c r="C70" s="326" t="str">
        <f>'CLINs &amp; Ceiling Rates'!G72</f>
        <v/>
      </c>
      <c r="D70" s="335" t="str">
        <f>IF('CLINs &amp; Ceiling Rates'!E72="","",'CLINs &amp; Ceiling Rates'!E72)</f>
        <v/>
      </c>
      <c r="E70" s="90">
        <v>0</v>
      </c>
      <c r="F70" s="90">
        <v>0</v>
      </c>
      <c r="G70" s="90">
        <v>0</v>
      </c>
      <c r="H70" s="90">
        <v>0</v>
      </c>
      <c r="I70" s="90">
        <v>0</v>
      </c>
      <c r="J70" s="336">
        <f t="shared" si="0"/>
        <v>0</v>
      </c>
      <c r="K70" s="128" t="str">
        <f>IF(J70='Base Period'!J70,"","ERROR")</f>
        <v/>
      </c>
    </row>
    <row r="71" spans="1:11" s="91" customFormat="1" ht="18" hidden="1" customHeight="1" x14ac:dyDescent="0.3">
      <c r="A71" s="321">
        <f>'CLINs &amp; Ceiling Rates'!B73</f>
        <v>0</v>
      </c>
      <c r="B71" s="321">
        <f>'CLINs &amp; Ceiling Rates'!C73</f>
        <v>0</v>
      </c>
      <c r="C71" s="326" t="str">
        <f>'CLINs &amp; Ceiling Rates'!G73</f>
        <v/>
      </c>
      <c r="D71" s="335" t="str">
        <f>IF('CLINs &amp; Ceiling Rates'!E73="","",'CLINs &amp; Ceiling Rates'!E73)</f>
        <v/>
      </c>
      <c r="E71" s="90">
        <v>0</v>
      </c>
      <c r="F71" s="90">
        <v>0</v>
      </c>
      <c r="G71" s="90">
        <v>0</v>
      </c>
      <c r="H71" s="90">
        <v>0</v>
      </c>
      <c r="I71" s="90">
        <v>0</v>
      </c>
      <c r="J71" s="336">
        <f t="shared" si="0"/>
        <v>0</v>
      </c>
      <c r="K71" s="128" t="str">
        <f>IF(J71='Base Period'!J71,"","ERROR")</f>
        <v/>
      </c>
    </row>
    <row r="72" spans="1:11" s="91" customFormat="1" ht="18" hidden="1" customHeight="1" x14ac:dyDescent="0.3">
      <c r="A72" s="321">
        <f>'CLINs &amp; Ceiling Rates'!B74</f>
        <v>0</v>
      </c>
      <c r="B72" s="321">
        <f>'CLINs &amp; Ceiling Rates'!C74</f>
        <v>0</v>
      </c>
      <c r="C72" s="326" t="str">
        <f>'CLINs &amp; Ceiling Rates'!G74</f>
        <v/>
      </c>
      <c r="D72" s="335" t="str">
        <f>IF('CLINs &amp; Ceiling Rates'!E74="","",'CLINs &amp; Ceiling Rates'!E74)</f>
        <v/>
      </c>
      <c r="E72" s="90">
        <v>0</v>
      </c>
      <c r="F72" s="90">
        <v>0</v>
      </c>
      <c r="G72" s="90">
        <v>0</v>
      </c>
      <c r="H72" s="90">
        <v>0</v>
      </c>
      <c r="I72" s="90">
        <v>0</v>
      </c>
      <c r="J72" s="336">
        <f t="shared" si="0"/>
        <v>0</v>
      </c>
      <c r="K72" s="128" t="str">
        <f>IF(J72='Base Period'!J72,"","ERROR")</f>
        <v/>
      </c>
    </row>
    <row r="73" spans="1:11" s="91" customFormat="1" ht="18" hidden="1" customHeight="1" x14ac:dyDescent="0.3">
      <c r="A73" s="321">
        <f>'CLINs &amp; Ceiling Rates'!B75</f>
        <v>0</v>
      </c>
      <c r="B73" s="321">
        <f>'CLINs &amp; Ceiling Rates'!C75</f>
        <v>0</v>
      </c>
      <c r="C73" s="326" t="str">
        <f>'CLINs &amp; Ceiling Rates'!G75</f>
        <v/>
      </c>
      <c r="D73" s="335" t="str">
        <f>IF('CLINs &amp; Ceiling Rates'!E75="","",'CLINs &amp; Ceiling Rates'!E75)</f>
        <v/>
      </c>
      <c r="E73" s="90">
        <v>0</v>
      </c>
      <c r="F73" s="90">
        <v>0</v>
      </c>
      <c r="G73" s="90">
        <v>0</v>
      </c>
      <c r="H73" s="90">
        <v>0</v>
      </c>
      <c r="I73" s="90">
        <v>0</v>
      </c>
      <c r="J73" s="336">
        <f t="shared" si="0"/>
        <v>0</v>
      </c>
      <c r="K73" s="128" t="str">
        <f>IF(J73='Base Period'!J73,"","ERROR")</f>
        <v/>
      </c>
    </row>
    <row r="74" spans="1:11" s="91" customFormat="1" ht="18" hidden="1" customHeight="1" x14ac:dyDescent="0.3">
      <c r="A74" s="321">
        <f>'CLINs &amp; Ceiling Rates'!B76</f>
        <v>0</v>
      </c>
      <c r="B74" s="321">
        <f>'CLINs &amp; Ceiling Rates'!C76</f>
        <v>0</v>
      </c>
      <c r="C74" s="326" t="str">
        <f>'CLINs &amp; Ceiling Rates'!G76</f>
        <v/>
      </c>
      <c r="D74" s="335" t="str">
        <f>IF('CLINs &amp; Ceiling Rates'!E76="","",'CLINs &amp; Ceiling Rates'!E76)</f>
        <v/>
      </c>
      <c r="E74" s="90">
        <v>0</v>
      </c>
      <c r="F74" s="90">
        <v>0</v>
      </c>
      <c r="G74" s="90">
        <v>0</v>
      </c>
      <c r="H74" s="90">
        <v>0</v>
      </c>
      <c r="I74" s="90">
        <v>0</v>
      </c>
      <c r="J74" s="336">
        <f t="shared" si="0"/>
        <v>0</v>
      </c>
      <c r="K74" s="128" t="str">
        <f>IF(J74='Base Period'!J74,"","ERROR")</f>
        <v/>
      </c>
    </row>
    <row r="75" spans="1:11" s="91" customFormat="1" ht="18" hidden="1" customHeight="1" x14ac:dyDescent="0.3">
      <c r="A75" s="321">
        <f>'CLINs &amp; Ceiling Rates'!B77</f>
        <v>0</v>
      </c>
      <c r="B75" s="321">
        <f>'CLINs &amp; Ceiling Rates'!C77</f>
        <v>0</v>
      </c>
      <c r="C75" s="326" t="str">
        <f>'CLINs &amp; Ceiling Rates'!G77</f>
        <v/>
      </c>
      <c r="D75" s="335" t="str">
        <f>IF('CLINs &amp; Ceiling Rates'!E77="","",'CLINs &amp; Ceiling Rates'!E77)</f>
        <v/>
      </c>
      <c r="E75" s="90">
        <v>0</v>
      </c>
      <c r="F75" s="90">
        <v>0</v>
      </c>
      <c r="G75" s="90">
        <v>0</v>
      </c>
      <c r="H75" s="90">
        <v>0</v>
      </c>
      <c r="I75" s="90">
        <v>0</v>
      </c>
      <c r="J75" s="336">
        <f t="shared" ref="J75:J138" si="1">ROUND(SUM(E75:I75),2)</f>
        <v>0</v>
      </c>
      <c r="K75" s="128" t="str">
        <f>IF(J75='Base Period'!J75,"","ERROR")</f>
        <v/>
      </c>
    </row>
    <row r="76" spans="1:11" s="91" customFormat="1" ht="18" hidden="1" customHeight="1" x14ac:dyDescent="0.3">
      <c r="A76" s="321">
        <f>'CLINs &amp; Ceiling Rates'!B78</f>
        <v>0</v>
      </c>
      <c r="B76" s="321">
        <f>'CLINs &amp; Ceiling Rates'!C78</f>
        <v>0</v>
      </c>
      <c r="C76" s="326" t="str">
        <f>'CLINs &amp; Ceiling Rates'!G78</f>
        <v/>
      </c>
      <c r="D76" s="335" t="str">
        <f>IF('CLINs &amp; Ceiling Rates'!E78="","",'CLINs &amp; Ceiling Rates'!E78)</f>
        <v/>
      </c>
      <c r="E76" s="90">
        <v>0</v>
      </c>
      <c r="F76" s="90">
        <v>0</v>
      </c>
      <c r="G76" s="90">
        <v>0</v>
      </c>
      <c r="H76" s="90">
        <v>0</v>
      </c>
      <c r="I76" s="90">
        <v>0</v>
      </c>
      <c r="J76" s="336">
        <f t="shared" si="1"/>
        <v>0</v>
      </c>
      <c r="K76" s="128" t="str">
        <f>IF(J76='Base Period'!J76,"","ERROR")</f>
        <v/>
      </c>
    </row>
    <row r="77" spans="1:11" s="91" customFormat="1" ht="18" hidden="1" customHeight="1" x14ac:dyDescent="0.3">
      <c r="A77" s="321">
        <f>'CLINs &amp; Ceiling Rates'!B79</f>
        <v>0</v>
      </c>
      <c r="B77" s="321">
        <f>'CLINs &amp; Ceiling Rates'!C79</f>
        <v>0</v>
      </c>
      <c r="C77" s="326" t="str">
        <f>'CLINs &amp; Ceiling Rates'!G79</f>
        <v/>
      </c>
      <c r="D77" s="335" t="str">
        <f>IF('CLINs &amp; Ceiling Rates'!E79="","",'CLINs &amp; Ceiling Rates'!E79)</f>
        <v/>
      </c>
      <c r="E77" s="90">
        <v>0</v>
      </c>
      <c r="F77" s="90">
        <v>0</v>
      </c>
      <c r="G77" s="90">
        <v>0</v>
      </c>
      <c r="H77" s="90">
        <v>0</v>
      </c>
      <c r="I77" s="90">
        <v>0</v>
      </c>
      <c r="J77" s="336">
        <f t="shared" si="1"/>
        <v>0</v>
      </c>
      <c r="K77" s="128" t="str">
        <f>IF(J77='Base Period'!J77,"","ERROR")</f>
        <v/>
      </c>
    </row>
    <row r="78" spans="1:11" s="91" customFormat="1" ht="18" hidden="1" customHeight="1" x14ac:dyDescent="0.3">
      <c r="A78" s="321">
        <f>'CLINs &amp; Ceiling Rates'!B80</f>
        <v>0</v>
      </c>
      <c r="B78" s="321">
        <f>'CLINs &amp; Ceiling Rates'!C80</f>
        <v>0</v>
      </c>
      <c r="C78" s="326" t="str">
        <f>'CLINs &amp; Ceiling Rates'!G80</f>
        <v/>
      </c>
      <c r="D78" s="335" t="str">
        <f>IF('CLINs &amp; Ceiling Rates'!E80="","",'CLINs &amp; Ceiling Rates'!E80)</f>
        <v/>
      </c>
      <c r="E78" s="90">
        <v>0</v>
      </c>
      <c r="F78" s="90">
        <v>0</v>
      </c>
      <c r="G78" s="90">
        <v>0</v>
      </c>
      <c r="H78" s="90">
        <v>0</v>
      </c>
      <c r="I78" s="90">
        <v>0</v>
      </c>
      <c r="J78" s="336">
        <f t="shared" si="1"/>
        <v>0</v>
      </c>
      <c r="K78" s="128" t="str">
        <f>IF(J78='Base Period'!J78,"","ERROR")</f>
        <v/>
      </c>
    </row>
    <row r="79" spans="1:11" s="91" customFormat="1" ht="18" hidden="1" customHeight="1" x14ac:dyDescent="0.3">
      <c r="A79" s="321">
        <f>'CLINs &amp; Ceiling Rates'!B81</f>
        <v>0</v>
      </c>
      <c r="B79" s="321">
        <f>'CLINs &amp; Ceiling Rates'!C81</f>
        <v>0</v>
      </c>
      <c r="C79" s="326" t="str">
        <f>'CLINs &amp; Ceiling Rates'!G81</f>
        <v/>
      </c>
      <c r="D79" s="335" t="str">
        <f>IF('CLINs &amp; Ceiling Rates'!E81="","",'CLINs &amp; Ceiling Rates'!E81)</f>
        <v/>
      </c>
      <c r="E79" s="90">
        <v>0</v>
      </c>
      <c r="F79" s="90">
        <v>0</v>
      </c>
      <c r="G79" s="90">
        <v>0</v>
      </c>
      <c r="H79" s="90">
        <v>0</v>
      </c>
      <c r="I79" s="90">
        <v>0</v>
      </c>
      <c r="J79" s="336">
        <f t="shared" si="1"/>
        <v>0</v>
      </c>
      <c r="K79" s="128" t="str">
        <f>IF(J79='Base Period'!J79,"","ERROR")</f>
        <v/>
      </c>
    </row>
    <row r="80" spans="1:11" s="91" customFormat="1" ht="18" hidden="1" customHeight="1" x14ac:dyDescent="0.3">
      <c r="A80" s="321">
        <f>'CLINs &amp; Ceiling Rates'!B82</f>
        <v>0</v>
      </c>
      <c r="B80" s="321">
        <f>'CLINs &amp; Ceiling Rates'!C82</f>
        <v>0</v>
      </c>
      <c r="C80" s="326" t="str">
        <f>'CLINs &amp; Ceiling Rates'!G82</f>
        <v/>
      </c>
      <c r="D80" s="335" t="str">
        <f>IF('CLINs &amp; Ceiling Rates'!E82="","",'CLINs &amp; Ceiling Rates'!E82)</f>
        <v/>
      </c>
      <c r="E80" s="90">
        <v>0</v>
      </c>
      <c r="F80" s="90">
        <v>0</v>
      </c>
      <c r="G80" s="90">
        <v>0</v>
      </c>
      <c r="H80" s="90">
        <v>0</v>
      </c>
      <c r="I80" s="90">
        <v>0</v>
      </c>
      <c r="J80" s="336">
        <f t="shared" si="1"/>
        <v>0</v>
      </c>
      <c r="K80" s="128" t="str">
        <f>IF(J80='Base Period'!J80,"","ERROR")</f>
        <v/>
      </c>
    </row>
    <row r="81" spans="1:11" s="91" customFormat="1" ht="18" hidden="1" customHeight="1" x14ac:dyDescent="0.3">
      <c r="A81" s="321">
        <f>'CLINs &amp; Ceiling Rates'!B83</f>
        <v>0</v>
      </c>
      <c r="B81" s="321">
        <f>'CLINs &amp; Ceiling Rates'!C83</f>
        <v>0</v>
      </c>
      <c r="C81" s="326" t="str">
        <f>'CLINs &amp; Ceiling Rates'!G83</f>
        <v/>
      </c>
      <c r="D81" s="335" t="str">
        <f>IF('CLINs &amp; Ceiling Rates'!E83="","",'CLINs &amp; Ceiling Rates'!E83)</f>
        <v/>
      </c>
      <c r="E81" s="90">
        <v>0</v>
      </c>
      <c r="F81" s="90">
        <v>0</v>
      </c>
      <c r="G81" s="90">
        <v>0</v>
      </c>
      <c r="H81" s="90">
        <v>0</v>
      </c>
      <c r="I81" s="90">
        <v>0</v>
      </c>
      <c r="J81" s="336">
        <f t="shared" si="1"/>
        <v>0</v>
      </c>
      <c r="K81" s="128" t="str">
        <f>IF(J81='Base Period'!J81,"","ERROR")</f>
        <v/>
      </c>
    </row>
    <row r="82" spans="1:11" s="91" customFormat="1" ht="18" hidden="1" customHeight="1" x14ac:dyDescent="0.3">
      <c r="A82" s="321">
        <f>'CLINs &amp; Ceiling Rates'!B84</f>
        <v>0</v>
      </c>
      <c r="B82" s="321">
        <f>'CLINs &amp; Ceiling Rates'!C84</f>
        <v>0</v>
      </c>
      <c r="C82" s="326" t="str">
        <f>'CLINs &amp; Ceiling Rates'!G84</f>
        <v/>
      </c>
      <c r="D82" s="335" t="str">
        <f>IF('CLINs &amp; Ceiling Rates'!E84="","",'CLINs &amp; Ceiling Rates'!E84)</f>
        <v/>
      </c>
      <c r="E82" s="90">
        <v>0</v>
      </c>
      <c r="F82" s="90">
        <v>0</v>
      </c>
      <c r="G82" s="90">
        <v>0</v>
      </c>
      <c r="H82" s="90">
        <v>0</v>
      </c>
      <c r="I82" s="90">
        <v>0</v>
      </c>
      <c r="J82" s="336">
        <f t="shared" si="1"/>
        <v>0</v>
      </c>
      <c r="K82" s="128" t="str">
        <f>IF(J82='Base Period'!J82,"","ERROR")</f>
        <v/>
      </c>
    </row>
    <row r="83" spans="1:11" s="91" customFormat="1" ht="18" hidden="1" customHeight="1" x14ac:dyDescent="0.3">
      <c r="A83" s="321">
        <f>'CLINs &amp; Ceiling Rates'!B85</f>
        <v>0</v>
      </c>
      <c r="B83" s="321">
        <f>'CLINs &amp; Ceiling Rates'!C85</f>
        <v>0</v>
      </c>
      <c r="C83" s="326" t="str">
        <f>'CLINs &amp; Ceiling Rates'!G85</f>
        <v/>
      </c>
      <c r="D83" s="335" t="str">
        <f>IF('CLINs &amp; Ceiling Rates'!E85="","",'CLINs &amp; Ceiling Rates'!E85)</f>
        <v/>
      </c>
      <c r="E83" s="90">
        <v>0</v>
      </c>
      <c r="F83" s="90">
        <v>0</v>
      </c>
      <c r="G83" s="90">
        <v>0</v>
      </c>
      <c r="H83" s="90">
        <v>0</v>
      </c>
      <c r="I83" s="90">
        <v>0</v>
      </c>
      <c r="J83" s="336">
        <f t="shared" si="1"/>
        <v>0</v>
      </c>
      <c r="K83" s="128" t="str">
        <f>IF(J83='Base Period'!J83,"","ERROR")</f>
        <v/>
      </c>
    </row>
    <row r="84" spans="1:11" s="91" customFormat="1" ht="18" hidden="1" customHeight="1" x14ac:dyDescent="0.3">
      <c r="A84" s="321">
        <f>'CLINs &amp; Ceiling Rates'!B86</f>
        <v>0</v>
      </c>
      <c r="B84" s="321">
        <f>'CLINs &amp; Ceiling Rates'!C86</f>
        <v>0</v>
      </c>
      <c r="C84" s="326" t="str">
        <f>'CLINs &amp; Ceiling Rates'!G86</f>
        <v/>
      </c>
      <c r="D84" s="335" t="str">
        <f>IF('CLINs &amp; Ceiling Rates'!E86="","",'CLINs &amp; Ceiling Rates'!E86)</f>
        <v/>
      </c>
      <c r="E84" s="90">
        <v>0</v>
      </c>
      <c r="F84" s="90">
        <v>0</v>
      </c>
      <c r="G84" s="90">
        <v>0</v>
      </c>
      <c r="H84" s="90">
        <v>0</v>
      </c>
      <c r="I84" s="90">
        <v>0</v>
      </c>
      <c r="J84" s="336">
        <f t="shared" si="1"/>
        <v>0</v>
      </c>
      <c r="K84" s="128" t="str">
        <f>IF(J84='Base Period'!J84,"","ERROR")</f>
        <v/>
      </c>
    </row>
    <row r="85" spans="1:11" s="91" customFormat="1" ht="18" hidden="1" customHeight="1" x14ac:dyDescent="0.3">
      <c r="A85" s="321">
        <f>'CLINs &amp; Ceiling Rates'!B87</f>
        <v>0</v>
      </c>
      <c r="B85" s="321">
        <f>'CLINs &amp; Ceiling Rates'!C87</f>
        <v>0</v>
      </c>
      <c r="C85" s="326" t="str">
        <f>'CLINs &amp; Ceiling Rates'!G87</f>
        <v/>
      </c>
      <c r="D85" s="335" t="str">
        <f>IF('CLINs &amp; Ceiling Rates'!E87="","",'CLINs &amp; Ceiling Rates'!E87)</f>
        <v/>
      </c>
      <c r="E85" s="90">
        <v>0</v>
      </c>
      <c r="F85" s="90">
        <v>0</v>
      </c>
      <c r="G85" s="90">
        <v>0</v>
      </c>
      <c r="H85" s="90">
        <v>0</v>
      </c>
      <c r="I85" s="90">
        <v>0</v>
      </c>
      <c r="J85" s="336">
        <f t="shared" si="1"/>
        <v>0</v>
      </c>
      <c r="K85" s="128" t="str">
        <f>IF(J85='Base Period'!J85,"","ERROR")</f>
        <v/>
      </c>
    </row>
    <row r="86" spans="1:11" s="91" customFormat="1" ht="18" hidden="1" customHeight="1" x14ac:dyDescent="0.3">
      <c r="A86" s="321">
        <f>'CLINs &amp; Ceiling Rates'!B88</f>
        <v>0</v>
      </c>
      <c r="B86" s="321">
        <f>'CLINs &amp; Ceiling Rates'!C88</f>
        <v>0</v>
      </c>
      <c r="C86" s="326" t="str">
        <f>'CLINs &amp; Ceiling Rates'!G88</f>
        <v/>
      </c>
      <c r="D86" s="335" t="str">
        <f>IF('CLINs &amp; Ceiling Rates'!E88="","",'CLINs &amp; Ceiling Rates'!E88)</f>
        <v/>
      </c>
      <c r="E86" s="90">
        <v>0</v>
      </c>
      <c r="F86" s="90">
        <v>0</v>
      </c>
      <c r="G86" s="90">
        <v>0</v>
      </c>
      <c r="H86" s="90">
        <v>0</v>
      </c>
      <c r="I86" s="90">
        <v>0</v>
      </c>
      <c r="J86" s="336">
        <f t="shared" si="1"/>
        <v>0</v>
      </c>
      <c r="K86" s="128" t="str">
        <f>IF(J86='Base Period'!J86,"","ERROR")</f>
        <v/>
      </c>
    </row>
    <row r="87" spans="1:11" s="91" customFormat="1" ht="18" hidden="1" customHeight="1" x14ac:dyDescent="0.3">
      <c r="A87" s="321">
        <f>'CLINs &amp; Ceiling Rates'!B89</f>
        <v>0</v>
      </c>
      <c r="B87" s="321">
        <f>'CLINs &amp; Ceiling Rates'!C89</f>
        <v>0</v>
      </c>
      <c r="C87" s="326" t="str">
        <f>'CLINs &amp; Ceiling Rates'!G89</f>
        <v/>
      </c>
      <c r="D87" s="335" t="str">
        <f>IF('CLINs &amp; Ceiling Rates'!E89="","",'CLINs &amp; Ceiling Rates'!E89)</f>
        <v/>
      </c>
      <c r="E87" s="90">
        <v>0</v>
      </c>
      <c r="F87" s="90">
        <v>0</v>
      </c>
      <c r="G87" s="90">
        <v>0</v>
      </c>
      <c r="H87" s="90">
        <v>0</v>
      </c>
      <c r="I87" s="90">
        <v>0</v>
      </c>
      <c r="J87" s="336">
        <f t="shared" si="1"/>
        <v>0</v>
      </c>
      <c r="K87" s="128" t="str">
        <f>IF(J87='Base Period'!J87,"","ERROR")</f>
        <v/>
      </c>
    </row>
    <row r="88" spans="1:11" s="91" customFormat="1" ht="18" hidden="1" customHeight="1" x14ac:dyDescent="0.3">
      <c r="A88" s="321">
        <f>'CLINs &amp; Ceiling Rates'!B90</f>
        <v>0</v>
      </c>
      <c r="B88" s="321">
        <f>'CLINs &amp; Ceiling Rates'!C90</f>
        <v>0</v>
      </c>
      <c r="C88" s="326" t="str">
        <f>'CLINs &amp; Ceiling Rates'!G90</f>
        <v/>
      </c>
      <c r="D88" s="335" t="str">
        <f>IF('CLINs &amp; Ceiling Rates'!E90="","",'CLINs &amp; Ceiling Rates'!E90)</f>
        <v/>
      </c>
      <c r="E88" s="90">
        <v>0</v>
      </c>
      <c r="F88" s="90">
        <v>0</v>
      </c>
      <c r="G88" s="90">
        <v>0</v>
      </c>
      <c r="H88" s="90">
        <v>0</v>
      </c>
      <c r="I88" s="90">
        <v>0</v>
      </c>
      <c r="J88" s="336">
        <f t="shared" si="1"/>
        <v>0</v>
      </c>
      <c r="K88" s="128" t="str">
        <f>IF(J88='Base Period'!J88,"","ERROR")</f>
        <v/>
      </c>
    </row>
    <row r="89" spans="1:11" s="91" customFormat="1" ht="18" hidden="1" customHeight="1" x14ac:dyDescent="0.3">
      <c r="A89" s="321">
        <f>'CLINs &amp; Ceiling Rates'!B91</f>
        <v>0</v>
      </c>
      <c r="B89" s="321">
        <f>'CLINs &amp; Ceiling Rates'!C91</f>
        <v>0</v>
      </c>
      <c r="C89" s="326" t="str">
        <f>'CLINs &amp; Ceiling Rates'!G91</f>
        <v/>
      </c>
      <c r="D89" s="335" t="str">
        <f>IF('CLINs &amp; Ceiling Rates'!E91="","",'CLINs &amp; Ceiling Rates'!E91)</f>
        <v/>
      </c>
      <c r="E89" s="90">
        <v>0</v>
      </c>
      <c r="F89" s="90">
        <v>0</v>
      </c>
      <c r="G89" s="90">
        <v>0</v>
      </c>
      <c r="H89" s="90">
        <v>0</v>
      </c>
      <c r="I89" s="90">
        <v>0</v>
      </c>
      <c r="J89" s="336">
        <f t="shared" si="1"/>
        <v>0</v>
      </c>
      <c r="K89" s="128" t="str">
        <f>IF(J89='Base Period'!J89,"","ERROR")</f>
        <v/>
      </c>
    </row>
    <row r="90" spans="1:11" s="91" customFormat="1" ht="18" hidden="1" customHeight="1" x14ac:dyDescent="0.3">
      <c r="A90" s="321">
        <f>'CLINs &amp; Ceiling Rates'!B92</f>
        <v>0</v>
      </c>
      <c r="B90" s="321">
        <f>'CLINs &amp; Ceiling Rates'!C92</f>
        <v>0</v>
      </c>
      <c r="C90" s="326" t="str">
        <f>'CLINs &amp; Ceiling Rates'!G92</f>
        <v/>
      </c>
      <c r="D90" s="335" t="str">
        <f>IF('CLINs &amp; Ceiling Rates'!E92="","",'CLINs &amp; Ceiling Rates'!E92)</f>
        <v/>
      </c>
      <c r="E90" s="90">
        <v>0</v>
      </c>
      <c r="F90" s="90">
        <v>0</v>
      </c>
      <c r="G90" s="90">
        <v>0</v>
      </c>
      <c r="H90" s="90">
        <v>0</v>
      </c>
      <c r="I90" s="90">
        <v>0</v>
      </c>
      <c r="J90" s="336">
        <f t="shared" si="1"/>
        <v>0</v>
      </c>
      <c r="K90" s="128" t="str">
        <f>IF(J90='Base Period'!J90,"","ERROR")</f>
        <v/>
      </c>
    </row>
    <row r="91" spans="1:11" s="91" customFormat="1" ht="18" hidden="1" customHeight="1" x14ac:dyDescent="0.3">
      <c r="A91" s="321">
        <f>'CLINs &amp; Ceiling Rates'!B93</f>
        <v>0</v>
      </c>
      <c r="B91" s="321">
        <f>'CLINs &amp; Ceiling Rates'!C93</f>
        <v>0</v>
      </c>
      <c r="C91" s="326" t="str">
        <f>'CLINs &amp; Ceiling Rates'!G93</f>
        <v/>
      </c>
      <c r="D91" s="335" t="str">
        <f>IF('CLINs &amp; Ceiling Rates'!E93="","",'CLINs &amp; Ceiling Rates'!E93)</f>
        <v/>
      </c>
      <c r="E91" s="90">
        <v>0</v>
      </c>
      <c r="F91" s="90">
        <v>0</v>
      </c>
      <c r="G91" s="90">
        <v>0</v>
      </c>
      <c r="H91" s="90">
        <v>0</v>
      </c>
      <c r="I91" s="90">
        <v>0</v>
      </c>
      <c r="J91" s="336">
        <f t="shared" si="1"/>
        <v>0</v>
      </c>
      <c r="K91" s="128" t="str">
        <f>IF(J91='Base Period'!J91,"","ERROR")</f>
        <v/>
      </c>
    </row>
    <row r="92" spans="1:11" s="91" customFormat="1" ht="18" hidden="1" customHeight="1" x14ac:dyDescent="0.3">
      <c r="A92" s="321">
        <f>'CLINs &amp; Ceiling Rates'!B94</f>
        <v>0</v>
      </c>
      <c r="B92" s="321">
        <f>'CLINs &amp; Ceiling Rates'!C94</f>
        <v>0</v>
      </c>
      <c r="C92" s="326" t="str">
        <f>'CLINs &amp; Ceiling Rates'!G94</f>
        <v/>
      </c>
      <c r="D92" s="335" t="str">
        <f>IF('CLINs &amp; Ceiling Rates'!E94="","",'CLINs &amp; Ceiling Rates'!E94)</f>
        <v/>
      </c>
      <c r="E92" s="90">
        <v>0</v>
      </c>
      <c r="F92" s="90">
        <v>0</v>
      </c>
      <c r="G92" s="90">
        <v>0</v>
      </c>
      <c r="H92" s="90">
        <v>0</v>
      </c>
      <c r="I92" s="90">
        <v>0</v>
      </c>
      <c r="J92" s="336">
        <f t="shared" si="1"/>
        <v>0</v>
      </c>
      <c r="K92" s="128" t="str">
        <f>IF(J92='Base Period'!J92,"","ERROR")</f>
        <v/>
      </c>
    </row>
    <row r="93" spans="1:11" s="91" customFormat="1" ht="18" hidden="1" customHeight="1" x14ac:dyDescent="0.3">
      <c r="A93" s="321">
        <f>'CLINs &amp; Ceiling Rates'!B95</f>
        <v>0</v>
      </c>
      <c r="B93" s="321">
        <f>'CLINs &amp; Ceiling Rates'!C95</f>
        <v>0</v>
      </c>
      <c r="C93" s="326" t="str">
        <f>'CLINs &amp; Ceiling Rates'!G95</f>
        <v/>
      </c>
      <c r="D93" s="335" t="str">
        <f>IF('CLINs &amp; Ceiling Rates'!E95="","",'CLINs &amp; Ceiling Rates'!E95)</f>
        <v/>
      </c>
      <c r="E93" s="90">
        <v>0</v>
      </c>
      <c r="F93" s="90">
        <v>0</v>
      </c>
      <c r="G93" s="90">
        <v>0</v>
      </c>
      <c r="H93" s="90">
        <v>0</v>
      </c>
      <c r="I93" s="90">
        <v>0</v>
      </c>
      <c r="J93" s="336">
        <f t="shared" si="1"/>
        <v>0</v>
      </c>
      <c r="K93" s="128" t="str">
        <f>IF(J93='Base Period'!J93,"","ERROR")</f>
        <v/>
      </c>
    </row>
    <row r="94" spans="1:11" s="91" customFormat="1" ht="18" hidden="1" customHeight="1" x14ac:dyDescent="0.3">
      <c r="A94" s="321">
        <f>'CLINs &amp; Ceiling Rates'!B96</f>
        <v>0</v>
      </c>
      <c r="B94" s="321">
        <f>'CLINs &amp; Ceiling Rates'!C96</f>
        <v>0</v>
      </c>
      <c r="C94" s="326" t="str">
        <f>'CLINs &amp; Ceiling Rates'!G96</f>
        <v/>
      </c>
      <c r="D94" s="335" t="str">
        <f>IF('CLINs &amp; Ceiling Rates'!E96="","",'CLINs &amp; Ceiling Rates'!E96)</f>
        <v/>
      </c>
      <c r="E94" s="90">
        <v>0</v>
      </c>
      <c r="F94" s="90">
        <v>0</v>
      </c>
      <c r="G94" s="90">
        <v>0</v>
      </c>
      <c r="H94" s="90">
        <v>0</v>
      </c>
      <c r="I94" s="90">
        <v>0</v>
      </c>
      <c r="J94" s="336">
        <f t="shared" si="1"/>
        <v>0</v>
      </c>
      <c r="K94" s="128" t="str">
        <f>IF(J94='Base Period'!J94,"","ERROR")</f>
        <v/>
      </c>
    </row>
    <row r="95" spans="1:11" s="91" customFormat="1" ht="18" hidden="1" customHeight="1" x14ac:dyDescent="0.3">
      <c r="A95" s="321">
        <f>'CLINs &amp; Ceiling Rates'!B97</f>
        <v>0</v>
      </c>
      <c r="B95" s="321">
        <f>'CLINs &amp; Ceiling Rates'!C97</f>
        <v>0</v>
      </c>
      <c r="C95" s="326" t="str">
        <f>'CLINs &amp; Ceiling Rates'!G97</f>
        <v/>
      </c>
      <c r="D95" s="335" t="str">
        <f>IF('CLINs &amp; Ceiling Rates'!E97="","",'CLINs &amp; Ceiling Rates'!E97)</f>
        <v/>
      </c>
      <c r="E95" s="90">
        <v>0</v>
      </c>
      <c r="F95" s="90">
        <v>0</v>
      </c>
      <c r="G95" s="90">
        <v>0</v>
      </c>
      <c r="H95" s="90">
        <v>0</v>
      </c>
      <c r="I95" s="90">
        <v>0</v>
      </c>
      <c r="J95" s="336">
        <f t="shared" si="1"/>
        <v>0</v>
      </c>
      <c r="K95" s="128" t="str">
        <f>IF(J95='Base Period'!J95,"","ERROR")</f>
        <v/>
      </c>
    </row>
    <row r="96" spans="1:11" s="91" customFormat="1" ht="18" hidden="1" customHeight="1" x14ac:dyDescent="0.3">
      <c r="A96" s="321">
        <f>'CLINs &amp; Ceiling Rates'!B98</f>
        <v>0</v>
      </c>
      <c r="B96" s="321">
        <f>'CLINs &amp; Ceiling Rates'!C98</f>
        <v>0</v>
      </c>
      <c r="C96" s="326" t="str">
        <f>'CLINs &amp; Ceiling Rates'!G98</f>
        <v/>
      </c>
      <c r="D96" s="335" t="str">
        <f>IF('CLINs &amp; Ceiling Rates'!E98="","",'CLINs &amp; Ceiling Rates'!E98)</f>
        <v/>
      </c>
      <c r="E96" s="90">
        <v>0</v>
      </c>
      <c r="F96" s="90">
        <v>0</v>
      </c>
      <c r="G96" s="90">
        <v>0</v>
      </c>
      <c r="H96" s="90">
        <v>0</v>
      </c>
      <c r="I96" s="90">
        <v>0</v>
      </c>
      <c r="J96" s="336">
        <f t="shared" si="1"/>
        <v>0</v>
      </c>
      <c r="K96" s="128" t="str">
        <f>IF(J96='Base Period'!J96,"","ERROR")</f>
        <v/>
      </c>
    </row>
    <row r="97" spans="1:11" s="91" customFormat="1" ht="18" hidden="1" customHeight="1" x14ac:dyDescent="0.3">
      <c r="A97" s="321">
        <f>'CLINs &amp; Ceiling Rates'!B99</f>
        <v>0</v>
      </c>
      <c r="B97" s="321">
        <f>'CLINs &amp; Ceiling Rates'!C99</f>
        <v>0</v>
      </c>
      <c r="C97" s="326" t="str">
        <f>'CLINs &amp; Ceiling Rates'!G99</f>
        <v/>
      </c>
      <c r="D97" s="335" t="str">
        <f>IF('CLINs &amp; Ceiling Rates'!E99="","",'CLINs &amp; Ceiling Rates'!E99)</f>
        <v/>
      </c>
      <c r="E97" s="90">
        <v>0</v>
      </c>
      <c r="F97" s="90">
        <v>0</v>
      </c>
      <c r="G97" s="90">
        <v>0</v>
      </c>
      <c r="H97" s="90">
        <v>0</v>
      </c>
      <c r="I97" s="90">
        <v>0</v>
      </c>
      <c r="J97" s="336">
        <f t="shared" si="1"/>
        <v>0</v>
      </c>
      <c r="K97" s="128" t="str">
        <f>IF(J97='Base Period'!J97,"","ERROR")</f>
        <v/>
      </c>
    </row>
    <row r="98" spans="1:11" s="91" customFormat="1" ht="18" hidden="1" customHeight="1" x14ac:dyDescent="0.3">
      <c r="A98" s="321">
        <f>'CLINs &amp; Ceiling Rates'!B100</f>
        <v>0</v>
      </c>
      <c r="B98" s="321">
        <f>'CLINs &amp; Ceiling Rates'!C100</f>
        <v>0</v>
      </c>
      <c r="C98" s="326" t="str">
        <f>'CLINs &amp; Ceiling Rates'!G100</f>
        <v/>
      </c>
      <c r="D98" s="335" t="str">
        <f>IF('CLINs &amp; Ceiling Rates'!E100="","",'CLINs &amp; Ceiling Rates'!E100)</f>
        <v/>
      </c>
      <c r="E98" s="90">
        <v>0</v>
      </c>
      <c r="F98" s="90">
        <v>0</v>
      </c>
      <c r="G98" s="90">
        <v>0</v>
      </c>
      <c r="H98" s="90">
        <v>0</v>
      </c>
      <c r="I98" s="90">
        <v>0</v>
      </c>
      <c r="J98" s="336">
        <f t="shared" si="1"/>
        <v>0</v>
      </c>
      <c r="K98" s="128" t="str">
        <f>IF(J98='Base Period'!J98,"","ERROR")</f>
        <v/>
      </c>
    </row>
    <row r="99" spans="1:11" s="91" customFormat="1" ht="18" hidden="1" customHeight="1" x14ac:dyDescent="0.3">
      <c r="A99" s="321">
        <f>'CLINs &amp; Ceiling Rates'!B101</f>
        <v>0</v>
      </c>
      <c r="B99" s="321">
        <f>'CLINs &amp; Ceiling Rates'!C101</f>
        <v>0</v>
      </c>
      <c r="C99" s="326" t="str">
        <f>'CLINs &amp; Ceiling Rates'!G101</f>
        <v/>
      </c>
      <c r="D99" s="335" t="str">
        <f>IF('CLINs &amp; Ceiling Rates'!E101="","",'CLINs &amp; Ceiling Rates'!E101)</f>
        <v/>
      </c>
      <c r="E99" s="90">
        <v>0</v>
      </c>
      <c r="F99" s="90">
        <v>0</v>
      </c>
      <c r="G99" s="90">
        <v>0</v>
      </c>
      <c r="H99" s="90">
        <v>0</v>
      </c>
      <c r="I99" s="90">
        <v>0</v>
      </c>
      <c r="J99" s="336">
        <f t="shared" si="1"/>
        <v>0</v>
      </c>
      <c r="K99" s="128" t="str">
        <f>IF(J99='Base Period'!J99,"","ERROR")</f>
        <v/>
      </c>
    </row>
    <row r="100" spans="1:11" s="91" customFormat="1" ht="18" hidden="1" customHeight="1" x14ac:dyDescent="0.3">
      <c r="A100" s="321">
        <f>'CLINs &amp; Ceiling Rates'!B102</f>
        <v>0</v>
      </c>
      <c r="B100" s="321">
        <f>'CLINs &amp; Ceiling Rates'!C102</f>
        <v>0</v>
      </c>
      <c r="C100" s="326" t="str">
        <f>'CLINs &amp; Ceiling Rates'!G102</f>
        <v/>
      </c>
      <c r="D100" s="335" t="str">
        <f>IF('CLINs &amp; Ceiling Rates'!E102="","",'CLINs &amp; Ceiling Rates'!E102)</f>
        <v/>
      </c>
      <c r="E100" s="90">
        <v>0</v>
      </c>
      <c r="F100" s="90">
        <v>0</v>
      </c>
      <c r="G100" s="90">
        <v>0</v>
      </c>
      <c r="H100" s="90">
        <v>0</v>
      </c>
      <c r="I100" s="90">
        <v>0</v>
      </c>
      <c r="J100" s="336">
        <f t="shared" si="1"/>
        <v>0</v>
      </c>
      <c r="K100" s="128" t="str">
        <f>IF(J100='Base Period'!J100,"","ERROR")</f>
        <v/>
      </c>
    </row>
    <row r="101" spans="1:11" s="91" customFormat="1" ht="18" hidden="1" customHeight="1" x14ac:dyDescent="0.3">
      <c r="A101" s="321">
        <f>'CLINs &amp; Ceiling Rates'!B103</f>
        <v>0</v>
      </c>
      <c r="B101" s="321">
        <f>'CLINs &amp; Ceiling Rates'!C103</f>
        <v>0</v>
      </c>
      <c r="C101" s="326" t="str">
        <f>'CLINs &amp; Ceiling Rates'!G103</f>
        <v/>
      </c>
      <c r="D101" s="335" t="str">
        <f>IF('CLINs &amp; Ceiling Rates'!E103="","",'CLINs &amp; Ceiling Rates'!E103)</f>
        <v/>
      </c>
      <c r="E101" s="90">
        <v>0</v>
      </c>
      <c r="F101" s="90">
        <v>0</v>
      </c>
      <c r="G101" s="90">
        <v>0</v>
      </c>
      <c r="H101" s="90">
        <v>0</v>
      </c>
      <c r="I101" s="90">
        <v>0</v>
      </c>
      <c r="J101" s="336">
        <f t="shared" si="1"/>
        <v>0</v>
      </c>
      <c r="K101" s="128" t="str">
        <f>IF(J101='Base Period'!J101,"","ERROR")</f>
        <v/>
      </c>
    </row>
    <row r="102" spans="1:11" s="91" customFormat="1" ht="18" hidden="1" customHeight="1" x14ac:dyDescent="0.3">
      <c r="A102" s="321">
        <f>'CLINs &amp; Ceiling Rates'!B104</f>
        <v>0</v>
      </c>
      <c r="B102" s="321">
        <f>'CLINs &amp; Ceiling Rates'!C104</f>
        <v>0</v>
      </c>
      <c r="C102" s="326" t="str">
        <f>'CLINs &amp; Ceiling Rates'!G104</f>
        <v/>
      </c>
      <c r="D102" s="335" t="str">
        <f>IF('CLINs &amp; Ceiling Rates'!E104="","",'CLINs &amp; Ceiling Rates'!E104)</f>
        <v/>
      </c>
      <c r="E102" s="90">
        <v>0</v>
      </c>
      <c r="F102" s="90">
        <v>0</v>
      </c>
      <c r="G102" s="90">
        <v>0</v>
      </c>
      <c r="H102" s="90">
        <v>0</v>
      </c>
      <c r="I102" s="90">
        <v>0</v>
      </c>
      <c r="J102" s="336">
        <f t="shared" si="1"/>
        <v>0</v>
      </c>
      <c r="K102" s="128" t="str">
        <f>IF(J102='Base Period'!J102,"","ERROR")</f>
        <v/>
      </c>
    </row>
    <row r="103" spans="1:11" s="91" customFormat="1" ht="18" hidden="1" customHeight="1" x14ac:dyDescent="0.3">
      <c r="A103" s="321">
        <f>'CLINs &amp; Ceiling Rates'!B105</f>
        <v>0</v>
      </c>
      <c r="B103" s="321">
        <f>'CLINs &amp; Ceiling Rates'!C105</f>
        <v>0</v>
      </c>
      <c r="C103" s="326" t="str">
        <f>'CLINs &amp; Ceiling Rates'!G105</f>
        <v/>
      </c>
      <c r="D103" s="335" t="str">
        <f>IF('CLINs &amp; Ceiling Rates'!E105="","",'CLINs &amp; Ceiling Rates'!E105)</f>
        <v/>
      </c>
      <c r="E103" s="90">
        <v>0</v>
      </c>
      <c r="F103" s="90">
        <v>0</v>
      </c>
      <c r="G103" s="90">
        <v>0</v>
      </c>
      <c r="H103" s="90">
        <v>0</v>
      </c>
      <c r="I103" s="90">
        <v>0</v>
      </c>
      <c r="J103" s="336">
        <f t="shared" si="1"/>
        <v>0</v>
      </c>
      <c r="K103" s="128" t="str">
        <f>IF(J103='Base Period'!J103,"","ERROR")</f>
        <v/>
      </c>
    </row>
    <row r="104" spans="1:11" s="91" customFormat="1" ht="18" hidden="1" customHeight="1" x14ac:dyDescent="0.3">
      <c r="A104" s="321">
        <f>'CLINs &amp; Ceiling Rates'!B106</f>
        <v>0</v>
      </c>
      <c r="B104" s="321">
        <f>'CLINs &amp; Ceiling Rates'!C106</f>
        <v>0</v>
      </c>
      <c r="C104" s="326" t="str">
        <f>'CLINs &amp; Ceiling Rates'!G106</f>
        <v/>
      </c>
      <c r="D104" s="335" t="str">
        <f>IF('CLINs &amp; Ceiling Rates'!E106="","",'CLINs &amp; Ceiling Rates'!E106)</f>
        <v/>
      </c>
      <c r="E104" s="90">
        <v>0</v>
      </c>
      <c r="F104" s="90">
        <v>0</v>
      </c>
      <c r="G104" s="90">
        <v>0</v>
      </c>
      <c r="H104" s="90">
        <v>0</v>
      </c>
      <c r="I104" s="90">
        <v>0</v>
      </c>
      <c r="J104" s="336">
        <f t="shared" si="1"/>
        <v>0</v>
      </c>
      <c r="K104" s="128" t="str">
        <f>IF(J104='Base Period'!J104,"","ERROR")</f>
        <v/>
      </c>
    </row>
    <row r="105" spans="1:11" s="91" customFormat="1" ht="18" hidden="1" customHeight="1" x14ac:dyDescent="0.3">
      <c r="A105" s="321">
        <f>'CLINs &amp; Ceiling Rates'!B107</f>
        <v>0</v>
      </c>
      <c r="B105" s="321">
        <f>'CLINs &amp; Ceiling Rates'!C107</f>
        <v>0</v>
      </c>
      <c r="C105" s="326" t="str">
        <f>'CLINs &amp; Ceiling Rates'!G107</f>
        <v/>
      </c>
      <c r="D105" s="335" t="str">
        <f>IF('CLINs &amp; Ceiling Rates'!E107="","",'CLINs &amp; Ceiling Rates'!E107)</f>
        <v/>
      </c>
      <c r="E105" s="90">
        <v>0</v>
      </c>
      <c r="F105" s="90">
        <v>0</v>
      </c>
      <c r="G105" s="90">
        <v>0</v>
      </c>
      <c r="H105" s="90">
        <v>0</v>
      </c>
      <c r="I105" s="90">
        <v>0</v>
      </c>
      <c r="J105" s="336">
        <f t="shared" si="1"/>
        <v>0</v>
      </c>
      <c r="K105" s="128" t="str">
        <f>IF(J105='Base Period'!J105,"","ERROR")</f>
        <v/>
      </c>
    </row>
    <row r="106" spans="1:11" s="91" customFormat="1" ht="18" hidden="1" customHeight="1" x14ac:dyDescent="0.3">
      <c r="A106" s="321">
        <f>'CLINs &amp; Ceiling Rates'!B108</f>
        <v>0</v>
      </c>
      <c r="B106" s="321">
        <f>'CLINs &amp; Ceiling Rates'!C108</f>
        <v>0</v>
      </c>
      <c r="C106" s="326" t="str">
        <f>'CLINs &amp; Ceiling Rates'!G108</f>
        <v/>
      </c>
      <c r="D106" s="335" t="str">
        <f>IF('CLINs &amp; Ceiling Rates'!E108="","",'CLINs &amp; Ceiling Rates'!E108)</f>
        <v/>
      </c>
      <c r="E106" s="90">
        <v>0</v>
      </c>
      <c r="F106" s="90">
        <v>0</v>
      </c>
      <c r="G106" s="90">
        <v>0</v>
      </c>
      <c r="H106" s="90">
        <v>0</v>
      </c>
      <c r="I106" s="90">
        <v>0</v>
      </c>
      <c r="J106" s="336">
        <f t="shared" si="1"/>
        <v>0</v>
      </c>
      <c r="K106" s="128" t="str">
        <f>IF(J106='Base Period'!J106,"","ERROR")</f>
        <v/>
      </c>
    </row>
    <row r="107" spans="1:11" s="91" customFormat="1" ht="18" hidden="1" customHeight="1" x14ac:dyDescent="0.3">
      <c r="A107" s="321">
        <f>'CLINs &amp; Ceiling Rates'!B109</f>
        <v>0</v>
      </c>
      <c r="B107" s="321">
        <f>'CLINs &amp; Ceiling Rates'!C109</f>
        <v>0</v>
      </c>
      <c r="C107" s="326" t="str">
        <f>'CLINs &amp; Ceiling Rates'!G109</f>
        <v/>
      </c>
      <c r="D107" s="335" t="str">
        <f>IF('CLINs &amp; Ceiling Rates'!E109="","",'CLINs &amp; Ceiling Rates'!E109)</f>
        <v/>
      </c>
      <c r="E107" s="90">
        <v>0</v>
      </c>
      <c r="F107" s="90">
        <v>0</v>
      </c>
      <c r="G107" s="90">
        <v>0</v>
      </c>
      <c r="H107" s="90">
        <v>0</v>
      </c>
      <c r="I107" s="90">
        <v>0</v>
      </c>
      <c r="J107" s="336">
        <f t="shared" si="1"/>
        <v>0</v>
      </c>
      <c r="K107" s="128" t="str">
        <f>IF(J107='Base Period'!J107,"","ERROR")</f>
        <v/>
      </c>
    </row>
    <row r="108" spans="1:11" s="91" customFormat="1" ht="18" hidden="1" customHeight="1" x14ac:dyDescent="0.3">
      <c r="A108" s="321">
        <f>'CLINs &amp; Ceiling Rates'!B110</f>
        <v>0</v>
      </c>
      <c r="B108" s="321">
        <f>'CLINs &amp; Ceiling Rates'!C110</f>
        <v>0</v>
      </c>
      <c r="C108" s="326" t="str">
        <f>'CLINs &amp; Ceiling Rates'!G110</f>
        <v/>
      </c>
      <c r="D108" s="335" t="str">
        <f>IF('CLINs &amp; Ceiling Rates'!E110="","",'CLINs &amp; Ceiling Rates'!E110)</f>
        <v/>
      </c>
      <c r="E108" s="90">
        <v>0</v>
      </c>
      <c r="F108" s="90">
        <v>0</v>
      </c>
      <c r="G108" s="90">
        <v>0</v>
      </c>
      <c r="H108" s="90">
        <v>0</v>
      </c>
      <c r="I108" s="90">
        <v>0</v>
      </c>
      <c r="J108" s="336">
        <f t="shared" si="1"/>
        <v>0</v>
      </c>
      <c r="K108" s="128" t="str">
        <f>IF(J108='Base Period'!J108,"","ERROR")</f>
        <v/>
      </c>
    </row>
    <row r="109" spans="1:11" s="91" customFormat="1" ht="18" hidden="1" customHeight="1" x14ac:dyDescent="0.3">
      <c r="A109" s="321">
        <f>'CLINs &amp; Ceiling Rates'!B111</f>
        <v>0</v>
      </c>
      <c r="B109" s="321">
        <f>'CLINs &amp; Ceiling Rates'!C111</f>
        <v>0</v>
      </c>
      <c r="C109" s="326" t="str">
        <f>'CLINs &amp; Ceiling Rates'!G111</f>
        <v/>
      </c>
      <c r="D109" s="335" t="str">
        <f>IF('CLINs &amp; Ceiling Rates'!E111="","",'CLINs &amp; Ceiling Rates'!E111)</f>
        <v/>
      </c>
      <c r="E109" s="90">
        <v>0</v>
      </c>
      <c r="F109" s="90">
        <v>0</v>
      </c>
      <c r="G109" s="90">
        <v>0</v>
      </c>
      <c r="H109" s="90">
        <v>0</v>
      </c>
      <c r="I109" s="90">
        <v>0</v>
      </c>
      <c r="J109" s="336">
        <f t="shared" si="1"/>
        <v>0</v>
      </c>
      <c r="K109" s="128" t="str">
        <f>IF(J109='Base Period'!J109,"","ERROR")</f>
        <v/>
      </c>
    </row>
    <row r="110" spans="1:11" s="91" customFormat="1" ht="18" hidden="1" customHeight="1" x14ac:dyDescent="0.3">
      <c r="A110" s="321">
        <f>'CLINs &amp; Ceiling Rates'!B112</f>
        <v>0</v>
      </c>
      <c r="B110" s="321">
        <f>'CLINs &amp; Ceiling Rates'!C112</f>
        <v>0</v>
      </c>
      <c r="C110" s="326" t="str">
        <f>'CLINs &amp; Ceiling Rates'!G112</f>
        <v/>
      </c>
      <c r="D110" s="335" t="str">
        <f>IF('CLINs &amp; Ceiling Rates'!E112="","",'CLINs &amp; Ceiling Rates'!E112)</f>
        <v/>
      </c>
      <c r="E110" s="90">
        <v>0</v>
      </c>
      <c r="F110" s="90">
        <v>0</v>
      </c>
      <c r="G110" s="90">
        <v>0</v>
      </c>
      <c r="H110" s="90">
        <v>0</v>
      </c>
      <c r="I110" s="90">
        <v>0</v>
      </c>
      <c r="J110" s="336">
        <f t="shared" si="1"/>
        <v>0</v>
      </c>
      <c r="K110" s="128" t="str">
        <f>IF(J110='Base Period'!J110,"","ERROR")</f>
        <v/>
      </c>
    </row>
    <row r="111" spans="1:11" s="91" customFormat="1" ht="18" hidden="1" customHeight="1" x14ac:dyDescent="0.3">
      <c r="A111" s="321">
        <f>'CLINs &amp; Ceiling Rates'!B113</f>
        <v>0</v>
      </c>
      <c r="B111" s="321">
        <f>'CLINs &amp; Ceiling Rates'!C113</f>
        <v>0</v>
      </c>
      <c r="C111" s="326" t="str">
        <f>'CLINs &amp; Ceiling Rates'!G113</f>
        <v/>
      </c>
      <c r="D111" s="335" t="str">
        <f>IF('CLINs &amp; Ceiling Rates'!E113="","",'CLINs &amp; Ceiling Rates'!E113)</f>
        <v/>
      </c>
      <c r="E111" s="90">
        <v>0</v>
      </c>
      <c r="F111" s="90">
        <v>0</v>
      </c>
      <c r="G111" s="90">
        <v>0</v>
      </c>
      <c r="H111" s="90">
        <v>0</v>
      </c>
      <c r="I111" s="90">
        <v>0</v>
      </c>
      <c r="J111" s="336">
        <f t="shared" si="1"/>
        <v>0</v>
      </c>
      <c r="K111" s="128" t="str">
        <f>IF(J111='Base Period'!J111,"","ERROR")</f>
        <v/>
      </c>
    </row>
    <row r="112" spans="1:11" s="91" customFormat="1" ht="18" hidden="1" customHeight="1" x14ac:dyDescent="0.3">
      <c r="A112" s="321">
        <f>'CLINs &amp; Ceiling Rates'!B114</f>
        <v>0</v>
      </c>
      <c r="B112" s="321">
        <f>'CLINs &amp; Ceiling Rates'!C114</f>
        <v>0</v>
      </c>
      <c r="C112" s="326" t="str">
        <f>'CLINs &amp; Ceiling Rates'!G114</f>
        <v/>
      </c>
      <c r="D112" s="335" t="str">
        <f>IF('CLINs &amp; Ceiling Rates'!E114="","",'CLINs &amp; Ceiling Rates'!E114)</f>
        <v/>
      </c>
      <c r="E112" s="90">
        <v>0</v>
      </c>
      <c r="F112" s="90">
        <v>0</v>
      </c>
      <c r="G112" s="90">
        <v>0</v>
      </c>
      <c r="H112" s="90">
        <v>0</v>
      </c>
      <c r="I112" s="90">
        <v>0</v>
      </c>
      <c r="J112" s="336">
        <f t="shared" si="1"/>
        <v>0</v>
      </c>
      <c r="K112" s="128" t="str">
        <f>IF(J112='Base Period'!J112,"","ERROR")</f>
        <v/>
      </c>
    </row>
    <row r="113" spans="1:11" s="91" customFormat="1" ht="18" hidden="1" customHeight="1" x14ac:dyDescent="0.3">
      <c r="A113" s="321">
        <f>'CLINs &amp; Ceiling Rates'!B115</f>
        <v>0</v>
      </c>
      <c r="B113" s="321">
        <f>'CLINs &amp; Ceiling Rates'!C115</f>
        <v>0</v>
      </c>
      <c r="C113" s="326" t="str">
        <f>'CLINs &amp; Ceiling Rates'!G115</f>
        <v/>
      </c>
      <c r="D113" s="335" t="str">
        <f>IF('CLINs &amp; Ceiling Rates'!E115="","",'CLINs &amp; Ceiling Rates'!E115)</f>
        <v/>
      </c>
      <c r="E113" s="90">
        <v>0</v>
      </c>
      <c r="F113" s="90">
        <v>0</v>
      </c>
      <c r="G113" s="90">
        <v>0</v>
      </c>
      <c r="H113" s="90">
        <v>0</v>
      </c>
      <c r="I113" s="90">
        <v>0</v>
      </c>
      <c r="J113" s="336">
        <f t="shared" si="1"/>
        <v>0</v>
      </c>
      <c r="K113" s="128" t="str">
        <f>IF(J113='Base Period'!J113,"","ERROR")</f>
        <v/>
      </c>
    </row>
    <row r="114" spans="1:11" s="91" customFormat="1" ht="18" hidden="1" customHeight="1" x14ac:dyDescent="0.3">
      <c r="A114" s="321">
        <f>'CLINs &amp; Ceiling Rates'!B116</f>
        <v>0</v>
      </c>
      <c r="B114" s="321">
        <f>'CLINs &amp; Ceiling Rates'!C116</f>
        <v>0</v>
      </c>
      <c r="C114" s="326" t="str">
        <f>'CLINs &amp; Ceiling Rates'!G116</f>
        <v/>
      </c>
      <c r="D114" s="335" t="str">
        <f>IF('CLINs &amp; Ceiling Rates'!E116="","",'CLINs &amp; Ceiling Rates'!E116)</f>
        <v/>
      </c>
      <c r="E114" s="90">
        <v>0</v>
      </c>
      <c r="F114" s="90">
        <v>0</v>
      </c>
      <c r="G114" s="90">
        <v>0</v>
      </c>
      <c r="H114" s="90">
        <v>0</v>
      </c>
      <c r="I114" s="90">
        <v>0</v>
      </c>
      <c r="J114" s="336">
        <f t="shared" si="1"/>
        <v>0</v>
      </c>
      <c r="K114" s="128" t="str">
        <f>IF(J114='Base Period'!J114,"","ERROR")</f>
        <v/>
      </c>
    </row>
    <row r="115" spans="1:11" s="91" customFormat="1" ht="18" hidden="1" customHeight="1" x14ac:dyDescent="0.3">
      <c r="A115" s="321">
        <f>'CLINs &amp; Ceiling Rates'!B117</f>
        <v>0</v>
      </c>
      <c r="B115" s="321">
        <f>'CLINs &amp; Ceiling Rates'!C117</f>
        <v>0</v>
      </c>
      <c r="C115" s="326" t="str">
        <f>'CLINs &amp; Ceiling Rates'!G117</f>
        <v/>
      </c>
      <c r="D115" s="335" t="str">
        <f>IF('CLINs &amp; Ceiling Rates'!E117="","",'CLINs &amp; Ceiling Rates'!E117)</f>
        <v/>
      </c>
      <c r="E115" s="90">
        <v>0</v>
      </c>
      <c r="F115" s="90">
        <v>0</v>
      </c>
      <c r="G115" s="90">
        <v>0</v>
      </c>
      <c r="H115" s="90">
        <v>0</v>
      </c>
      <c r="I115" s="90">
        <v>0</v>
      </c>
      <c r="J115" s="336">
        <f t="shared" si="1"/>
        <v>0</v>
      </c>
      <c r="K115" s="128" t="str">
        <f>IF(J115='Base Period'!J115,"","ERROR")</f>
        <v/>
      </c>
    </row>
    <row r="116" spans="1:11" s="91" customFormat="1" ht="18" hidden="1" customHeight="1" x14ac:dyDescent="0.3">
      <c r="A116" s="321">
        <f>'CLINs &amp; Ceiling Rates'!B118</f>
        <v>0</v>
      </c>
      <c r="B116" s="321">
        <f>'CLINs &amp; Ceiling Rates'!C118</f>
        <v>0</v>
      </c>
      <c r="C116" s="326" t="str">
        <f>'CLINs &amp; Ceiling Rates'!G118</f>
        <v/>
      </c>
      <c r="D116" s="335" t="str">
        <f>IF('CLINs &amp; Ceiling Rates'!E118="","",'CLINs &amp; Ceiling Rates'!E118)</f>
        <v/>
      </c>
      <c r="E116" s="90">
        <v>0</v>
      </c>
      <c r="F116" s="90">
        <v>0</v>
      </c>
      <c r="G116" s="90">
        <v>0</v>
      </c>
      <c r="H116" s="90">
        <v>0</v>
      </c>
      <c r="I116" s="90">
        <v>0</v>
      </c>
      <c r="J116" s="336">
        <f t="shared" si="1"/>
        <v>0</v>
      </c>
      <c r="K116" s="128" t="str">
        <f>IF(J116='Base Period'!J116,"","ERROR")</f>
        <v/>
      </c>
    </row>
    <row r="117" spans="1:11" s="91" customFormat="1" ht="18" hidden="1" customHeight="1" x14ac:dyDescent="0.3">
      <c r="A117" s="321">
        <f>'CLINs &amp; Ceiling Rates'!B119</f>
        <v>0</v>
      </c>
      <c r="B117" s="321">
        <f>'CLINs &amp; Ceiling Rates'!C119</f>
        <v>0</v>
      </c>
      <c r="C117" s="326" t="str">
        <f>'CLINs &amp; Ceiling Rates'!G119</f>
        <v/>
      </c>
      <c r="D117" s="335" t="str">
        <f>IF('CLINs &amp; Ceiling Rates'!E119="","",'CLINs &amp; Ceiling Rates'!E119)</f>
        <v/>
      </c>
      <c r="E117" s="90">
        <v>0</v>
      </c>
      <c r="F117" s="90">
        <v>0</v>
      </c>
      <c r="G117" s="90">
        <v>0</v>
      </c>
      <c r="H117" s="90">
        <v>0</v>
      </c>
      <c r="I117" s="90">
        <v>0</v>
      </c>
      <c r="J117" s="336">
        <f t="shared" si="1"/>
        <v>0</v>
      </c>
      <c r="K117" s="128" t="str">
        <f>IF(J117='Base Period'!J117,"","ERROR")</f>
        <v/>
      </c>
    </row>
    <row r="118" spans="1:11" s="91" customFormat="1" ht="18" hidden="1" customHeight="1" x14ac:dyDescent="0.3">
      <c r="A118" s="321">
        <f>'CLINs &amp; Ceiling Rates'!B120</f>
        <v>0</v>
      </c>
      <c r="B118" s="321">
        <f>'CLINs &amp; Ceiling Rates'!C120</f>
        <v>0</v>
      </c>
      <c r="C118" s="326" t="str">
        <f>'CLINs &amp; Ceiling Rates'!G120</f>
        <v/>
      </c>
      <c r="D118" s="335" t="str">
        <f>IF('CLINs &amp; Ceiling Rates'!E120="","",'CLINs &amp; Ceiling Rates'!E120)</f>
        <v/>
      </c>
      <c r="E118" s="90">
        <v>0</v>
      </c>
      <c r="F118" s="90">
        <v>0</v>
      </c>
      <c r="G118" s="90">
        <v>0</v>
      </c>
      <c r="H118" s="90">
        <v>0</v>
      </c>
      <c r="I118" s="90">
        <v>0</v>
      </c>
      <c r="J118" s="336">
        <f t="shared" si="1"/>
        <v>0</v>
      </c>
      <c r="K118" s="128" t="str">
        <f>IF(J118='Base Period'!J118,"","ERROR")</f>
        <v/>
      </c>
    </row>
    <row r="119" spans="1:11" s="91" customFormat="1" ht="18" hidden="1" customHeight="1" x14ac:dyDescent="0.3">
      <c r="A119" s="321">
        <f>'CLINs &amp; Ceiling Rates'!B121</f>
        <v>0</v>
      </c>
      <c r="B119" s="321">
        <f>'CLINs &amp; Ceiling Rates'!C121</f>
        <v>0</v>
      </c>
      <c r="C119" s="326" t="str">
        <f>'CLINs &amp; Ceiling Rates'!G121</f>
        <v/>
      </c>
      <c r="D119" s="335" t="str">
        <f>IF('CLINs &amp; Ceiling Rates'!E121="","",'CLINs &amp; Ceiling Rates'!E121)</f>
        <v/>
      </c>
      <c r="E119" s="90">
        <v>0</v>
      </c>
      <c r="F119" s="90">
        <v>0</v>
      </c>
      <c r="G119" s="90">
        <v>0</v>
      </c>
      <c r="H119" s="90">
        <v>0</v>
      </c>
      <c r="I119" s="90">
        <v>0</v>
      </c>
      <c r="J119" s="336">
        <f t="shared" si="1"/>
        <v>0</v>
      </c>
      <c r="K119" s="128" t="str">
        <f>IF(J119='Base Period'!J119,"","ERROR")</f>
        <v/>
      </c>
    </row>
    <row r="120" spans="1:11" s="91" customFormat="1" ht="18" hidden="1" customHeight="1" x14ac:dyDescent="0.3">
      <c r="A120" s="321">
        <f>'CLINs &amp; Ceiling Rates'!B122</f>
        <v>0</v>
      </c>
      <c r="B120" s="321">
        <f>'CLINs &amp; Ceiling Rates'!C122</f>
        <v>0</v>
      </c>
      <c r="C120" s="326" t="str">
        <f>'CLINs &amp; Ceiling Rates'!G122</f>
        <v/>
      </c>
      <c r="D120" s="335" t="str">
        <f>IF('CLINs &amp; Ceiling Rates'!E122="","",'CLINs &amp; Ceiling Rates'!E122)</f>
        <v/>
      </c>
      <c r="E120" s="90">
        <v>0</v>
      </c>
      <c r="F120" s="90">
        <v>0</v>
      </c>
      <c r="G120" s="90">
        <v>0</v>
      </c>
      <c r="H120" s="90">
        <v>0</v>
      </c>
      <c r="I120" s="90">
        <v>0</v>
      </c>
      <c r="J120" s="336">
        <f t="shared" si="1"/>
        <v>0</v>
      </c>
      <c r="K120" s="128" t="str">
        <f>IF(J120='Base Period'!J120,"","ERROR")</f>
        <v/>
      </c>
    </row>
    <row r="121" spans="1:11" s="91" customFormat="1" ht="18" hidden="1" customHeight="1" x14ac:dyDescent="0.3">
      <c r="A121" s="321">
        <f>'CLINs &amp; Ceiling Rates'!B123</f>
        <v>0</v>
      </c>
      <c r="B121" s="321">
        <f>'CLINs &amp; Ceiling Rates'!C123</f>
        <v>0</v>
      </c>
      <c r="C121" s="326" t="str">
        <f>'CLINs &amp; Ceiling Rates'!G123</f>
        <v/>
      </c>
      <c r="D121" s="335" t="str">
        <f>IF('CLINs &amp; Ceiling Rates'!E123="","",'CLINs &amp; Ceiling Rates'!E123)</f>
        <v/>
      </c>
      <c r="E121" s="90">
        <v>0</v>
      </c>
      <c r="F121" s="90">
        <v>0</v>
      </c>
      <c r="G121" s="90">
        <v>0</v>
      </c>
      <c r="H121" s="90">
        <v>0</v>
      </c>
      <c r="I121" s="90">
        <v>0</v>
      </c>
      <c r="J121" s="336">
        <f t="shared" si="1"/>
        <v>0</v>
      </c>
      <c r="K121" s="128" t="str">
        <f>IF(J121='Base Period'!J121,"","ERROR")</f>
        <v/>
      </c>
    </row>
    <row r="122" spans="1:11" s="91" customFormat="1" ht="18" hidden="1" customHeight="1" x14ac:dyDescent="0.3">
      <c r="A122" s="321">
        <f>'CLINs &amp; Ceiling Rates'!B124</f>
        <v>0</v>
      </c>
      <c r="B122" s="321">
        <f>'CLINs &amp; Ceiling Rates'!C124</f>
        <v>0</v>
      </c>
      <c r="C122" s="326" t="str">
        <f>'CLINs &amp; Ceiling Rates'!G124</f>
        <v/>
      </c>
      <c r="D122" s="335" t="str">
        <f>IF('CLINs &amp; Ceiling Rates'!E124="","",'CLINs &amp; Ceiling Rates'!E124)</f>
        <v/>
      </c>
      <c r="E122" s="90">
        <v>0</v>
      </c>
      <c r="F122" s="90">
        <v>0</v>
      </c>
      <c r="G122" s="90">
        <v>0</v>
      </c>
      <c r="H122" s="90">
        <v>0</v>
      </c>
      <c r="I122" s="90">
        <v>0</v>
      </c>
      <c r="J122" s="336">
        <f t="shared" si="1"/>
        <v>0</v>
      </c>
      <c r="K122" s="128" t="str">
        <f>IF(J122='Base Period'!J122,"","ERROR")</f>
        <v/>
      </c>
    </row>
    <row r="123" spans="1:11" s="91" customFormat="1" ht="18" hidden="1" customHeight="1" x14ac:dyDescent="0.3">
      <c r="A123" s="321">
        <f>'CLINs &amp; Ceiling Rates'!B125</f>
        <v>0</v>
      </c>
      <c r="B123" s="321">
        <f>'CLINs &amp; Ceiling Rates'!C125</f>
        <v>0</v>
      </c>
      <c r="C123" s="326" t="str">
        <f>'CLINs &amp; Ceiling Rates'!G125</f>
        <v/>
      </c>
      <c r="D123" s="335" t="str">
        <f>IF('CLINs &amp; Ceiling Rates'!E125="","",'CLINs &amp; Ceiling Rates'!E125)</f>
        <v/>
      </c>
      <c r="E123" s="90">
        <v>0</v>
      </c>
      <c r="F123" s="90">
        <v>0</v>
      </c>
      <c r="G123" s="90">
        <v>0</v>
      </c>
      <c r="H123" s="90">
        <v>0</v>
      </c>
      <c r="I123" s="90">
        <v>0</v>
      </c>
      <c r="J123" s="336">
        <f t="shared" si="1"/>
        <v>0</v>
      </c>
      <c r="K123" s="128" t="str">
        <f>IF(J123='Base Period'!J123,"","ERROR")</f>
        <v/>
      </c>
    </row>
    <row r="124" spans="1:11" s="91" customFormat="1" ht="18" hidden="1" customHeight="1" x14ac:dyDescent="0.3">
      <c r="A124" s="321">
        <f>'CLINs &amp; Ceiling Rates'!B126</f>
        <v>0</v>
      </c>
      <c r="B124" s="321">
        <f>'CLINs &amp; Ceiling Rates'!C126</f>
        <v>0</v>
      </c>
      <c r="C124" s="326" t="str">
        <f>'CLINs &amp; Ceiling Rates'!G126</f>
        <v/>
      </c>
      <c r="D124" s="335" t="str">
        <f>IF('CLINs &amp; Ceiling Rates'!E126="","",'CLINs &amp; Ceiling Rates'!E126)</f>
        <v/>
      </c>
      <c r="E124" s="90">
        <v>0</v>
      </c>
      <c r="F124" s="90">
        <v>0</v>
      </c>
      <c r="G124" s="90">
        <v>0</v>
      </c>
      <c r="H124" s="90">
        <v>0</v>
      </c>
      <c r="I124" s="90">
        <v>0</v>
      </c>
      <c r="J124" s="336">
        <f t="shared" si="1"/>
        <v>0</v>
      </c>
      <c r="K124" s="128" t="str">
        <f>IF(J124='Base Period'!J124,"","ERROR")</f>
        <v/>
      </c>
    </row>
    <row r="125" spans="1:11" s="91" customFormat="1" ht="18" hidden="1" customHeight="1" x14ac:dyDescent="0.3">
      <c r="A125" s="321">
        <f>'CLINs &amp; Ceiling Rates'!B127</f>
        <v>0</v>
      </c>
      <c r="B125" s="321">
        <f>'CLINs &amp; Ceiling Rates'!C127</f>
        <v>0</v>
      </c>
      <c r="C125" s="326" t="str">
        <f>'CLINs &amp; Ceiling Rates'!G127</f>
        <v/>
      </c>
      <c r="D125" s="335" t="str">
        <f>IF('CLINs &amp; Ceiling Rates'!E127="","",'CLINs &amp; Ceiling Rates'!E127)</f>
        <v/>
      </c>
      <c r="E125" s="90">
        <v>0</v>
      </c>
      <c r="F125" s="90">
        <v>0</v>
      </c>
      <c r="G125" s="90">
        <v>0</v>
      </c>
      <c r="H125" s="90">
        <v>0</v>
      </c>
      <c r="I125" s="90">
        <v>0</v>
      </c>
      <c r="J125" s="336">
        <f t="shared" si="1"/>
        <v>0</v>
      </c>
      <c r="K125" s="128" t="str">
        <f>IF(J125='Base Period'!J125,"","ERROR")</f>
        <v/>
      </c>
    </row>
    <row r="126" spans="1:11" s="91" customFormat="1" ht="18" hidden="1" customHeight="1" x14ac:dyDescent="0.3">
      <c r="A126" s="321">
        <f>'CLINs &amp; Ceiling Rates'!B128</f>
        <v>0</v>
      </c>
      <c r="B126" s="321">
        <f>'CLINs &amp; Ceiling Rates'!C128</f>
        <v>0</v>
      </c>
      <c r="C126" s="326" t="str">
        <f>'CLINs &amp; Ceiling Rates'!G128</f>
        <v/>
      </c>
      <c r="D126" s="335" t="str">
        <f>IF('CLINs &amp; Ceiling Rates'!E128="","",'CLINs &amp; Ceiling Rates'!E128)</f>
        <v/>
      </c>
      <c r="E126" s="90">
        <v>0</v>
      </c>
      <c r="F126" s="90">
        <v>0</v>
      </c>
      <c r="G126" s="90">
        <v>0</v>
      </c>
      <c r="H126" s="90">
        <v>0</v>
      </c>
      <c r="I126" s="90">
        <v>0</v>
      </c>
      <c r="J126" s="336">
        <f t="shared" si="1"/>
        <v>0</v>
      </c>
      <c r="K126" s="128" t="str">
        <f>IF(J126='Base Period'!J126,"","ERROR")</f>
        <v/>
      </c>
    </row>
    <row r="127" spans="1:11" s="91" customFormat="1" ht="18" hidden="1" customHeight="1" x14ac:dyDescent="0.3">
      <c r="A127" s="321">
        <f>'CLINs &amp; Ceiling Rates'!B129</f>
        <v>0</v>
      </c>
      <c r="B127" s="321">
        <f>'CLINs &amp; Ceiling Rates'!C129</f>
        <v>0</v>
      </c>
      <c r="C127" s="326" t="str">
        <f>'CLINs &amp; Ceiling Rates'!G129</f>
        <v/>
      </c>
      <c r="D127" s="335" t="str">
        <f>IF('CLINs &amp; Ceiling Rates'!E129="","",'CLINs &amp; Ceiling Rates'!E129)</f>
        <v/>
      </c>
      <c r="E127" s="90">
        <v>0</v>
      </c>
      <c r="F127" s="90">
        <v>0</v>
      </c>
      <c r="G127" s="90">
        <v>0</v>
      </c>
      <c r="H127" s="90">
        <v>0</v>
      </c>
      <c r="I127" s="90">
        <v>0</v>
      </c>
      <c r="J127" s="336">
        <f t="shared" si="1"/>
        <v>0</v>
      </c>
      <c r="K127" s="128" t="str">
        <f>IF(J127='Base Period'!J127,"","ERROR")</f>
        <v/>
      </c>
    </row>
    <row r="128" spans="1:11" s="91" customFormat="1" ht="18" hidden="1" customHeight="1" x14ac:dyDescent="0.3">
      <c r="A128" s="321">
        <f>'CLINs &amp; Ceiling Rates'!B130</f>
        <v>0</v>
      </c>
      <c r="B128" s="321">
        <f>'CLINs &amp; Ceiling Rates'!C130</f>
        <v>0</v>
      </c>
      <c r="C128" s="326" t="str">
        <f>'CLINs &amp; Ceiling Rates'!G130</f>
        <v/>
      </c>
      <c r="D128" s="335" t="str">
        <f>IF('CLINs &amp; Ceiling Rates'!E130="","",'CLINs &amp; Ceiling Rates'!E130)</f>
        <v/>
      </c>
      <c r="E128" s="90">
        <v>0</v>
      </c>
      <c r="F128" s="90">
        <v>0</v>
      </c>
      <c r="G128" s="90">
        <v>0</v>
      </c>
      <c r="H128" s="90">
        <v>0</v>
      </c>
      <c r="I128" s="90">
        <v>0</v>
      </c>
      <c r="J128" s="336">
        <f t="shared" si="1"/>
        <v>0</v>
      </c>
      <c r="K128" s="128" t="str">
        <f>IF(J128='Base Period'!J128,"","ERROR")</f>
        <v/>
      </c>
    </row>
    <row r="129" spans="1:11" s="91" customFormat="1" ht="18" hidden="1" customHeight="1" x14ac:dyDescent="0.3">
      <c r="A129" s="321">
        <f>'CLINs &amp; Ceiling Rates'!B131</f>
        <v>0</v>
      </c>
      <c r="B129" s="321">
        <f>'CLINs &amp; Ceiling Rates'!C131</f>
        <v>0</v>
      </c>
      <c r="C129" s="326" t="str">
        <f>'CLINs &amp; Ceiling Rates'!G131</f>
        <v/>
      </c>
      <c r="D129" s="335" t="str">
        <f>IF('CLINs &amp; Ceiling Rates'!E131="","",'CLINs &amp; Ceiling Rates'!E131)</f>
        <v/>
      </c>
      <c r="E129" s="90">
        <v>0</v>
      </c>
      <c r="F129" s="90">
        <v>0</v>
      </c>
      <c r="G129" s="90">
        <v>0</v>
      </c>
      <c r="H129" s="90">
        <v>0</v>
      </c>
      <c r="I129" s="90">
        <v>0</v>
      </c>
      <c r="J129" s="336">
        <f t="shared" si="1"/>
        <v>0</v>
      </c>
      <c r="K129" s="128" t="str">
        <f>IF(J129='Base Period'!J129,"","ERROR")</f>
        <v/>
      </c>
    </row>
    <row r="130" spans="1:11" s="91" customFormat="1" ht="18" hidden="1" customHeight="1" x14ac:dyDescent="0.3">
      <c r="A130" s="321">
        <f>'CLINs &amp; Ceiling Rates'!B132</f>
        <v>0</v>
      </c>
      <c r="B130" s="321">
        <f>'CLINs &amp; Ceiling Rates'!C132</f>
        <v>0</v>
      </c>
      <c r="C130" s="326" t="str">
        <f>'CLINs &amp; Ceiling Rates'!G132</f>
        <v/>
      </c>
      <c r="D130" s="335" t="str">
        <f>IF('CLINs &amp; Ceiling Rates'!E132="","",'CLINs &amp; Ceiling Rates'!E132)</f>
        <v/>
      </c>
      <c r="E130" s="90">
        <v>0</v>
      </c>
      <c r="F130" s="90">
        <v>0</v>
      </c>
      <c r="G130" s="90">
        <v>0</v>
      </c>
      <c r="H130" s="90">
        <v>0</v>
      </c>
      <c r="I130" s="90">
        <v>0</v>
      </c>
      <c r="J130" s="336">
        <f t="shared" si="1"/>
        <v>0</v>
      </c>
      <c r="K130" s="128" t="str">
        <f>IF(J130='Base Period'!J130,"","ERROR")</f>
        <v/>
      </c>
    </row>
    <row r="131" spans="1:11" s="91" customFormat="1" ht="18" hidden="1" customHeight="1" x14ac:dyDescent="0.3">
      <c r="A131" s="321">
        <f>'CLINs &amp; Ceiling Rates'!B133</f>
        <v>0</v>
      </c>
      <c r="B131" s="321">
        <f>'CLINs &amp; Ceiling Rates'!C133</f>
        <v>0</v>
      </c>
      <c r="C131" s="326" t="str">
        <f>'CLINs &amp; Ceiling Rates'!G133</f>
        <v/>
      </c>
      <c r="D131" s="335" t="str">
        <f>IF('CLINs &amp; Ceiling Rates'!E133="","",'CLINs &amp; Ceiling Rates'!E133)</f>
        <v/>
      </c>
      <c r="E131" s="90">
        <v>0</v>
      </c>
      <c r="F131" s="90">
        <v>0</v>
      </c>
      <c r="G131" s="90">
        <v>0</v>
      </c>
      <c r="H131" s="90">
        <v>0</v>
      </c>
      <c r="I131" s="90">
        <v>0</v>
      </c>
      <c r="J131" s="336">
        <f t="shared" si="1"/>
        <v>0</v>
      </c>
      <c r="K131" s="128" t="str">
        <f>IF(J131='Base Period'!J131,"","ERROR")</f>
        <v/>
      </c>
    </row>
    <row r="132" spans="1:11" s="91" customFormat="1" ht="18" hidden="1" customHeight="1" x14ac:dyDescent="0.3">
      <c r="A132" s="321">
        <f>'CLINs &amp; Ceiling Rates'!B134</f>
        <v>0</v>
      </c>
      <c r="B132" s="321">
        <f>'CLINs &amp; Ceiling Rates'!C134</f>
        <v>0</v>
      </c>
      <c r="C132" s="326" t="str">
        <f>'CLINs &amp; Ceiling Rates'!G134</f>
        <v/>
      </c>
      <c r="D132" s="335" t="str">
        <f>IF('CLINs &amp; Ceiling Rates'!E134="","",'CLINs &amp; Ceiling Rates'!E134)</f>
        <v/>
      </c>
      <c r="E132" s="90">
        <v>0</v>
      </c>
      <c r="F132" s="90">
        <v>0</v>
      </c>
      <c r="G132" s="90">
        <v>0</v>
      </c>
      <c r="H132" s="90">
        <v>0</v>
      </c>
      <c r="I132" s="90">
        <v>0</v>
      </c>
      <c r="J132" s="336">
        <f t="shared" si="1"/>
        <v>0</v>
      </c>
      <c r="K132" s="128" t="str">
        <f>IF(J132='Base Period'!J132,"","ERROR")</f>
        <v/>
      </c>
    </row>
    <row r="133" spans="1:11" s="91" customFormat="1" ht="18" hidden="1" customHeight="1" x14ac:dyDescent="0.3">
      <c r="A133" s="321">
        <f>'CLINs &amp; Ceiling Rates'!B135</f>
        <v>0</v>
      </c>
      <c r="B133" s="321">
        <f>'CLINs &amp; Ceiling Rates'!C135</f>
        <v>0</v>
      </c>
      <c r="C133" s="326" t="str">
        <f>'CLINs &amp; Ceiling Rates'!G135</f>
        <v/>
      </c>
      <c r="D133" s="335" t="str">
        <f>IF('CLINs &amp; Ceiling Rates'!E135="","",'CLINs &amp; Ceiling Rates'!E135)</f>
        <v/>
      </c>
      <c r="E133" s="90">
        <v>0</v>
      </c>
      <c r="F133" s="90">
        <v>0</v>
      </c>
      <c r="G133" s="90">
        <v>0</v>
      </c>
      <c r="H133" s="90">
        <v>0</v>
      </c>
      <c r="I133" s="90">
        <v>0</v>
      </c>
      <c r="J133" s="336">
        <f t="shared" si="1"/>
        <v>0</v>
      </c>
      <c r="K133" s="128" t="str">
        <f>IF(J133='Base Period'!J133,"","ERROR")</f>
        <v/>
      </c>
    </row>
    <row r="134" spans="1:11" s="91" customFormat="1" ht="18" hidden="1" customHeight="1" x14ac:dyDescent="0.3">
      <c r="A134" s="321">
        <f>'CLINs &amp; Ceiling Rates'!B136</f>
        <v>0</v>
      </c>
      <c r="B134" s="321">
        <f>'CLINs &amp; Ceiling Rates'!C136</f>
        <v>0</v>
      </c>
      <c r="C134" s="326" t="str">
        <f>'CLINs &amp; Ceiling Rates'!G136</f>
        <v/>
      </c>
      <c r="D134" s="335" t="str">
        <f>IF('CLINs &amp; Ceiling Rates'!E136="","",'CLINs &amp; Ceiling Rates'!E136)</f>
        <v/>
      </c>
      <c r="E134" s="90">
        <v>0</v>
      </c>
      <c r="F134" s="90">
        <v>0</v>
      </c>
      <c r="G134" s="90">
        <v>0</v>
      </c>
      <c r="H134" s="90">
        <v>0</v>
      </c>
      <c r="I134" s="90">
        <v>0</v>
      </c>
      <c r="J134" s="336">
        <f t="shared" si="1"/>
        <v>0</v>
      </c>
      <c r="K134" s="128" t="str">
        <f>IF(J134='Base Period'!J134,"","ERROR")</f>
        <v/>
      </c>
    </row>
    <row r="135" spans="1:11" s="91" customFormat="1" ht="18" hidden="1" customHeight="1" x14ac:dyDescent="0.3">
      <c r="A135" s="321">
        <f>'CLINs &amp; Ceiling Rates'!B137</f>
        <v>0</v>
      </c>
      <c r="B135" s="321">
        <f>'CLINs &amp; Ceiling Rates'!C137</f>
        <v>0</v>
      </c>
      <c r="C135" s="326" t="str">
        <f>'CLINs &amp; Ceiling Rates'!G137</f>
        <v/>
      </c>
      <c r="D135" s="335" t="str">
        <f>IF('CLINs &amp; Ceiling Rates'!E137="","",'CLINs &amp; Ceiling Rates'!E137)</f>
        <v/>
      </c>
      <c r="E135" s="90">
        <v>0</v>
      </c>
      <c r="F135" s="90">
        <v>0</v>
      </c>
      <c r="G135" s="90">
        <v>0</v>
      </c>
      <c r="H135" s="90">
        <v>0</v>
      </c>
      <c r="I135" s="90">
        <v>0</v>
      </c>
      <c r="J135" s="336">
        <f t="shared" si="1"/>
        <v>0</v>
      </c>
      <c r="K135" s="128" t="str">
        <f>IF(J135='Base Period'!J135,"","ERROR")</f>
        <v/>
      </c>
    </row>
    <row r="136" spans="1:11" s="91" customFormat="1" ht="18" hidden="1" customHeight="1" x14ac:dyDescent="0.3">
      <c r="A136" s="321">
        <f>'CLINs &amp; Ceiling Rates'!B138</f>
        <v>0</v>
      </c>
      <c r="B136" s="321">
        <f>'CLINs &amp; Ceiling Rates'!C138</f>
        <v>0</v>
      </c>
      <c r="C136" s="326" t="str">
        <f>'CLINs &amp; Ceiling Rates'!G138</f>
        <v/>
      </c>
      <c r="D136" s="335" t="str">
        <f>IF('CLINs &amp; Ceiling Rates'!E138="","",'CLINs &amp; Ceiling Rates'!E138)</f>
        <v/>
      </c>
      <c r="E136" s="90">
        <v>0</v>
      </c>
      <c r="F136" s="90">
        <v>0</v>
      </c>
      <c r="G136" s="90">
        <v>0</v>
      </c>
      <c r="H136" s="90">
        <v>0</v>
      </c>
      <c r="I136" s="90">
        <v>0</v>
      </c>
      <c r="J136" s="336">
        <f t="shared" si="1"/>
        <v>0</v>
      </c>
      <c r="K136" s="128" t="str">
        <f>IF(J136='Base Period'!J136,"","ERROR")</f>
        <v/>
      </c>
    </row>
    <row r="137" spans="1:11" s="91" customFormat="1" ht="18" hidden="1" customHeight="1" x14ac:dyDescent="0.3">
      <c r="A137" s="321">
        <f>'CLINs &amp; Ceiling Rates'!B139</f>
        <v>0</v>
      </c>
      <c r="B137" s="321">
        <f>'CLINs &amp; Ceiling Rates'!C139</f>
        <v>0</v>
      </c>
      <c r="C137" s="326" t="str">
        <f>'CLINs &amp; Ceiling Rates'!G139</f>
        <v/>
      </c>
      <c r="D137" s="335" t="str">
        <f>IF('CLINs &amp; Ceiling Rates'!E139="","",'CLINs &amp; Ceiling Rates'!E139)</f>
        <v/>
      </c>
      <c r="E137" s="90">
        <v>0</v>
      </c>
      <c r="F137" s="90">
        <v>0</v>
      </c>
      <c r="G137" s="90">
        <v>0</v>
      </c>
      <c r="H137" s="90">
        <v>0</v>
      </c>
      <c r="I137" s="90">
        <v>0</v>
      </c>
      <c r="J137" s="336">
        <f t="shared" si="1"/>
        <v>0</v>
      </c>
      <c r="K137" s="128" t="str">
        <f>IF(J137='Base Period'!J137,"","ERROR")</f>
        <v/>
      </c>
    </row>
    <row r="138" spans="1:11" s="91" customFormat="1" ht="18" hidden="1" customHeight="1" x14ac:dyDescent="0.3">
      <c r="A138" s="321">
        <f>'CLINs &amp; Ceiling Rates'!B140</f>
        <v>0</v>
      </c>
      <c r="B138" s="321">
        <f>'CLINs &amp; Ceiling Rates'!C140</f>
        <v>0</v>
      </c>
      <c r="C138" s="326" t="str">
        <f>'CLINs &amp; Ceiling Rates'!G140</f>
        <v/>
      </c>
      <c r="D138" s="335" t="str">
        <f>IF('CLINs &amp; Ceiling Rates'!E140="","",'CLINs &amp; Ceiling Rates'!E140)</f>
        <v/>
      </c>
      <c r="E138" s="90">
        <v>0</v>
      </c>
      <c r="F138" s="90">
        <v>0</v>
      </c>
      <c r="G138" s="90">
        <v>0</v>
      </c>
      <c r="H138" s="90">
        <v>0</v>
      </c>
      <c r="I138" s="90">
        <v>0</v>
      </c>
      <c r="J138" s="336">
        <f t="shared" si="1"/>
        <v>0</v>
      </c>
      <c r="K138" s="128" t="str">
        <f>IF(J138='Base Period'!J138,"","ERROR")</f>
        <v/>
      </c>
    </row>
    <row r="139" spans="1:11" s="91" customFormat="1" ht="18" hidden="1" customHeight="1" x14ac:dyDescent="0.3">
      <c r="A139" s="321">
        <f>'CLINs &amp; Ceiling Rates'!B141</f>
        <v>0</v>
      </c>
      <c r="B139" s="321">
        <f>'CLINs &amp; Ceiling Rates'!C141</f>
        <v>0</v>
      </c>
      <c r="C139" s="326" t="str">
        <f>'CLINs &amp; Ceiling Rates'!G141</f>
        <v/>
      </c>
      <c r="D139" s="335" t="str">
        <f>IF('CLINs &amp; Ceiling Rates'!E141="","",'CLINs &amp; Ceiling Rates'!E141)</f>
        <v/>
      </c>
      <c r="E139" s="90">
        <v>0</v>
      </c>
      <c r="F139" s="90">
        <v>0</v>
      </c>
      <c r="G139" s="90">
        <v>0</v>
      </c>
      <c r="H139" s="90">
        <v>0</v>
      </c>
      <c r="I139" s="90">
        <v>0</v>
      </c>
      <c r="J139" s="336">
        <f t="shared" ref="J139:J152" si="2">ROUND(SUM(E139:I139),2)</f>
        <v>0</v>
      </c>
      <c r="K139" s="128" t="str">
        <f>IF(J139='Base Period'!J139,"","ERROR")</f>
        <v/>
      </c>
    </row>
    <row r="140" spans="1:11" s="91" customFormat="1" ht="18" hidden="1" customHeight="1" x14ac:dyDescent="0.3">
      <c r="A140" s="321">
        <f>'CLINs &amp; Ceiling Rates'!B142</f>
        <v>0</v>
      </c>
      <c r="B140" s="321">
        <f>'CLINs &amp; Ceiling Rates'!C142</f>
        <v>0</v>
      </c>
      <c r="C140" s="326" t="str">
        <f>'CLINs &amp; Ceiling Rates'!G142</f>
        <v/>
      </c>
      <c r="D140" s="335" t="str">
        <f>IF('CLINs &amp; Ceiling Rates'!E142="","",'CLINs &amp; Ceiling Rates'!E142)</f>
        <v/>
      </c>
      <c r="E140" s="90">
        <v>0</v>
      </c>
      <c r="F140" s="90">
        <v>0</v>
      </c>
      <c r="G140" s="90">
        <v>0</v>
      </c>
      <c r="H140" s="90">
        <v>0</v>
      </c>
      <c r="I140" s="90">
        <v>0</v>
      </c>
      <c r="J140" s="336">
        <f t="shared" si="2"/>
        <v>0</v>
      </c>
      <c r="K140" s="128" t="str">
        <f>IF(J140='Base Period'!J140,"","ERROR")</f>
        <v/>
      </c>
    </row>
    <row r="141" spans="1:11" s="91" customFormat="1" ht="18" hidden="1" customHeight="1" x14ac:dyDescent="0.3">
      <c r="A141" s="321">
        <f>'CLINs &amp; Ceiling Rates'!B143</f>
        <v>0</v>
      </c>
      <c r="B141" s="321">
        <f>'CLINs &amp; Ceiling Rates'!C143</f>
        <v>0</v>
      </c>
      <c r="C141" s="326" t="str">
        <f>'CLINs &amp; Ceiling Rates'!G143</f>
        <v/>
      </c>
      <c r="D141" s="335" t="str">
        <f>IF('CLINs &amp; Ceiling Rates'!E143="","",'CLINs &amp; Ceiling Rates'!E143)</f>
        <v/>
      </c>
      <c r="E141" s="90">
        <v>0</v>
      </c>
      <c r="F141" s="90">
        <v>0</v>
      </c>
      <c r="G141" s="90">
        <v>0</v>
      </c>
      <c r="H141" s="90">
        <v>0</v>
      </c>
      <c r="I141" s="90">
        <v>0</v>
      </c>
      <c r="J141" s="336">
        <f t="shared" si="2"/>
        <v>0</v>
      </c>
      <c r="K141" s="128" t="str">
        <f>IF(J141='Base Period'!J141,"","ERROR")</f>
        <v/>
      </c>
    </row>
    <row r="142" spans="1:11" s="91" customFormat="1" ht="18" hidden="1" customHeight="1" x14ac:dyDescent="0.3">
      <c r="A142" s="321">
        <f>'CLINs &amp; Ceiling Rates'!B144</f>
        <v>0</v>
      </c>
      <c r="B142" s="321">
        <f>'CLINs &amp; Ceiling Rates'!C144</f>
        <v>0</v>
      </c>
      <c r="C142" s="326" t="str">
        <f>'CLINs &amp; Ceiling Rates'!G144</f>
        <v/>
      </c>
      <c r="D142" s="335" t="str">
        <f>IF('CLINs &amp; Ceiling Rates'!E144="","",'CLINs &amp; Ceiling Rates'!E144)</f>
        <v/>
      </c>
      <c r="E142" s="90">
        <v>0</v>
      </c>
      <c r="F142" s="90">
        <v>0</v>
      </c>
      <c r="G142" s="90">
        <v>0</v>
      </c>
      <c r="H142" s="90">
        <v>0</v>
      </c>
      <c r="I142" s="90">
        <v>0</v>
      </c>
      <c r="J142" s="336">
        <f t="shared" si="2"/>
        <v>0</v>
      </c>
      <c r="K142" s="128" t="str">
        <f>IF(J142='Base Period'!J142,"","ERROR")</f>
        <v/>
      </c>
    </row>
    <row r="143" spans="1:11" s="91" customFormat="1" ht="18" hidden="1" customHeight="1" x14ac:dyDescent="0.3">
      <c r="A143" s="321">
        <f>'CLINs &amp; Ceiling Rates'!B145</f>
        <v>0</v>
      </c>
      <c r="B143" s="321">
        <f>'CLINs &amp; Ceiling Rates'!C145</f>
        <v>0</v>
      </c>
      <c r="C143" s="326" t="str">
        <f>'CLINs &amp; Ceiling Rates'!G145</f>
        <v/>
      </c>
      <c r="D143" s="335" t="str">
        <f>IF('CLINs &amp; Ceiling Rates'!E145="","",'CLINs &amp; Ceiling Rates'!E145)</f>
        <v/>
      </c>
      <c r="E143" s="90">
        <v>0</v>
      </c>
      <c r="F143" s="90">
        <v>0</v>
      </c>
      <c r="G143" s="90">
        <v>0</v>
      </c>
      <c r="H143" s="90">
        <v>0</v>
      </c>
      <c r="I143" s="90">
        <v>0</v>
      </c>
      <c r="J143" s="336">
        <f t="shared" si="2"/>
        <v>0</v>
      </c>
      <c r="K143" s="128" t="str">
        <f>IF(J143='Base Period'!J143,"","ERROR")</f>
        <v/>
      </c>
    </row>
    <row r="144" spans="1:11" s="91" customFormat="1" ht="18" hidden="1" customHeight="1" x14ac:dyDescent="0.3">
      <c r="A144" s="321">
        <f>'CLINs &amp; Ceiling Rates'!B146</f>
        <v>0</v>
      </c>
      <c r="B144" s="321">
        <f>'CLINs &amp; Ceiling Rates'!C146</f>
        <v>0</v>
      </c>
      <c r="C144" s="326" t="str">
        <f>'CLINs &amp; Ceiling Rates'!G146</f>
        <v/>
      </c>
      <c r="D144" s="335" t="str">
        <f>IF('CLINs &amp; Ceiling Rates'!E146="","",'CLINs &amp; Ceiling Rates'!E146)</f>
        <v/>
      </c>
      <c r="E144" s="90">
        <v>0</v>
      </c>
      <c r="F144" s="90">
        <v>0</v>
      </c>
      <c r="G144" s="90">
        <v>0</v>
      </c>
      <c r="H144" s="90">
        <v>0</v>
      </c>
      <c r="I144" s="90">
        <v>0</v>
      </c>
      <c r="J144" s="336">
        <f t="shared" si="2"/>
        <v>0</v>
      </c>
      <c r="K144" s="128" t="str">
        <f>IF(J144='Base Period'!J144,"","ERROR")</f>
        <v/>
      </c>
    </row>
    <row r="145" spans="1:11" s="91" customFormat="1" ht="18" hidden="1" customHeight="1" x14ac:dyDescent="0.3">
      <c r="A145" s="321">
        <f>'CLINs &amp; Ceiling Rates'!B147</f>
        <v>0</v>
      </c>
      <c r="B145" s="321">
        <f>'CLINs &amp; Ceiling Rates'!C147</f>
        <v>0</v>
      </c>
      <c r="C145" s="326" t="str">
        <f>'CLINs &amp; Ceiling Rates'!G147</f>
        <v/>
      </c>
      <c r="D145" s="335" t="str">
        <f>IF('CLINs &amp; Ceiling Rates'!E147="","",'CLINs &amp; Ceiling Rates'!E147)</f>
        <v/>
      </c>
      <c r="E145" s="90">
        <v>0</v>
      </c>
      <c r="F145" s="90">
        <v>0</v>
      </c>
      <c r="G145" s="90">
        <v>0</v>
      </c>
      <c r="H145" s="90">
        <v>0</v>
      </c>
      <c r="I145" s="90">
        <v>0</v>
      </c>
      <c r="J145" s="336">
        <f t="shared" si="2"/>
        <v>0</v>
      </c>
      <c r="K145" s="128" t="str">
        <f>IF(J145='Base Period'!J145,"","ERROR")</f>
        <v/>
      </c>
    </row>
    <row r="146" spans="1:11" s="91" customFormat="1" ht="18" hidden="1" customHeight="1" x14ac:dyDescent="0.3">
      <c r="A146" s="321">
        <f>'CLINs &amp; Ceiling Rates'!B148</f>
        <v>0</v>
      </c>
      <c r="B146" s="321">
        <f>'CLINs &amp; Ceiling Rates'!C148</f>
        <v>0</v>
      </c>
      <c r="C146" s="326" t="str">
        <f>'CLINs &amp; Ceiling Rates'!G148</f>
        <v/>
      </c>
      <c r="D146" s="335" t="str">
        <f>IF('CLINs &amp; Ceiling Rates'!E148="","",'CLINs &amp; Ceiling Rates'!E148)</f>
        <v/>
      </c>
      <c r="E146" s="90">
        <v>0</v>
      </c>
      <c r="F146" s="90">
        <v>0</v>
      </c>
      <c r="G146" s="90">
        <v>0</v>
      </c>
      <c r="H146" s="90">
        <v>0</v>
      </c>
      <c r="I146" s="90">
        <v>0</v>
      </c>
      <c r="J146" s="336">
        <f t="shared" si="2"/>
        <v>0</v>
      </c>
      <c r="K146" s="128" t="str">
        <f>IF(J146='Base Period'!J146,"","ERROR")</f>
        <v/>
      </c>
    </row>
    <row r="147" spans="1:11" s="91" customFormat="1" ht="18" hidden="1" customHeight="1" x14ac:dyDescent="0.3">
      <c r="A147" s="321">
        <f>'CLINs &amp; Ceiling Rates'!B149</f>
        <v>0</v>
      </c>
      <c r="B147" s="321">
        <f>'CLINs &amp; Ceiling Rates'!C149</f>
        <v>0</v>
      </c>
      <c r="C147" s="326" t="str">
        <f>'CLINs &amp; Ceiling Rates'!G149</f>
        <v/>
      </c>
      <c r="D147" s="335" t="str">
        <f>IF('CLINs &amp; Ceiling Rates'!E149="","",'CLINs &amp; Ceiling Rates'!E149)</f>
        <v/>
      </c>
      <c r="E147" s="90">
        <v>0</v>
      </c>
      <c r="F147" s="90">
        <v>0</v>
      </c>
      <c r="G147" s="90">
        <v>0</v>
      </c>
      <c r="H147" s="90">
        <v>0</v>
      </c>
      <c r="I147" s="90">
        <v>0</v>
      </c>
      <c r="J147" s="336">
        <f t="shared" si="2"/>
        <v>0</v>
      </c>
      <c r="K147" s="128" t="str">
        <f>IF(J147='Base Period'!J147,"","ERROR")</f>
        <v/>
      </c>
    </row>
    <row r="148" spans="1:11" s="91" customFormat="1" ht="18" hidden="1" customHeight="1" x14ac:dyDescent="0.3">
      <c r="A148" s="321">
        <f>'CLINs &amp; Ceiling Rates'!B150</f>
        <v>0</v>
      </c>
      <c r="B148" s="321">
        <f>'CLINs &amp; Ceiling Rates'!C150</f>
        <v>0</v>
      </c>
      <c r="C148" s="326" t="str">
        <f>'CLINs &amp; Ceiling Rates'!G150</f>
        <v/>
      </c>
      <c r="D148" s="335" t="str">
        <f>IF('CLINs &amp; Ceiling Rates'!E150="","",'CLINs &amp; Ceiling Rates'!E150)</f>
        <v/>
      </c>
      <c r="E148" s="90">
        <v>0</v>
      </c>
      <c r="F148" s="90">
        <v>0</v>
      </c>
      <c r="G148" s="90">
        <v>0</v>
      </c>
      <c r="H148" s="90">
        <v>0</v>
      </c>
      <c r="I148" s="90">
        <v>0</v>
      </c>
      <c r="J148" s="336">
        <f t="shared" si="2"/>
        <v>0</v>
      </c>
      <c r="K148" s="128" t="str">
        <f>IF(J148='Base Period'!J148,"","ERROR")</f>
        <v/>
      </c>
    </row>
    <row r="149" spans="1:11" s="91" customFormat="1" ht="18" hidden="1" customHeight="1" x14ac:dyDescent="0.3">
      <c r="A149" s="321">
        <f>'CLINs &amp; Ceiling Rates'!B151</f>
        <v>0</v>
      </c>
      <c r="B149" s="321">
        <f>'CLINs &amp; Ceiling Rates'!C151</f>
        <v>0</v>
      </c>
      <c r="C149" s="326" t="str">
        <f>'CLINs &amp; Ceiling Rates'!G151</f>
        <v/>
      </c>
      <c r="D149" s="335" t="str">
        <f>IF('CLINs &amp; Ceiling Rates'!E151="","",'CLINs &amp; Ceiling Rates'!E151)</f>
        <v/>
      </c>
      <c r="E149" s="90">
        <v>0</v>
      </c>
      <c r="F149" s="90">
        <v>0</v>
      </c>
      <c r="G149" s="90">
        <v>0</v>
      </c>
      <c r="H149" s="90">
        <v>0</v>
      </c>
      <c r="I149" s="90">
        <v>0</v>
      </c>
      <c r="J149" s="336">
        <f t="shared" si="2"/>
        <v>0</v>
      </c>
      <c r="K149" s="128" t="str">
        <f>IF(J149='Base Period'!J149,"","ERROR")</f>
        <v/>
      </c>
    </row>
    <row r="150" spans="1:11" s="91" customFormat="1" ht="18" hidden="1" customHeight="1" x14ac:dyDescent="0.3">
      <c r="A150" s="321">
        <f>'CLINs &amp; Ceiling Rates'!B152</f>
        <v>0</v>
      </c>
      <c r="B150" s="321">
        <f>'CLINs &amp; Ceiling Rates'!C152</f>
        <v>0</v>
      </c>
      <c r="C150" s="326" t="str">
        <f>'CLINs &amp; Ceiling Rates'!G152</f>
        <v/>
      </c>
      <c r="D150" s="335" t="str">
        <f>IF('CLINs &amp; Ceiling Rates'!E152="","",'CLINs &amp; Ceiling Rates'!E152)</f>
        <v/>
      </c>
      <c r="E150" s="90">
        <v>0</v>
      </c>
      <c r="F150" s="90">
        <v>0</v>
      </c>
      <c r="G150" s="90">
        <v>0</v>
      </c>
      <c r="H150" s="90">
        <v>0</v>
      </c>
      <c r="I150" s="90">
        <v>0</v>
      </c>
      <c r="J150" s="336">
        <f t="shared" si="2"/>
        <v>0</v>
      </c>
      <c r="K150" s="128" t="str">
        <f>IF(J150='Base Period'!J150,"","ERROR")</f>
        <v/>
      </c>
    </row>
    <row r="151" spans="1:11" s="91" customFormat="1" ht="18" hidden="1" customHeight="1" x14ac:dyDescent="0.3">
      <c r="A151" s="321">
        <f>'CLINs &amp; Ceiling Rates'!B153</f>
        <v>0</v>
      </c>
      <c r="B151" s="321">
        <f>'CLINs &amp; Ceiling Rates'!C153</f>
        <v>0</v>
      </c>
      <c r="C151" s="326" t="str">
        <f>'CLINs &amp; Ceiling Rates'!G153</f>
        <v/>
      </c>
      <c r="D151" s="335" t="str">
        <f>IF('CLINs &amp; Ceiling Rates'!E153="","",'CLINs &amp; Ceiling Rates'!E153)</f>
        <v/>
      </c>
      <c r="E151" s="90">
        <v>0</v>
      </c>
      <c r="F151" s="90">
        <v>0</v>
      </c>
      <c r="G151" s="90">
        <v>0</v>
      </c>
      <c r="H151" s="90">
        <v>0</v>
      </c>
      <c r="I151" s="90">
        <v>0</v>
      </c>
      <c r="J151" s="336">
        <f t="shared" si="2"/>
        <v>0</v>
      </c>
      <c r="K151" s="128" t="str">
        <f>IF(J151='Base Period'!J151,"","ERROR")</f>
        <v/>
      </c>
    </row>
    <row r="152" spans="1:11" s="91" customFormat="1" ht="18" hidden="1" customHeight="1" x14ac:dyDescent="0.3">
      <c r="A152" s="321">
        <f>'CLINs &amp; Ceiling Rates'!B154</f>
        <v>0</v>
      </c>
      <c r="B152" s="321">
        <f>'CLINs &amp; Ceiling Rates'!C154</f>
        <v>0</v>
      </c>
      <c r="C152" s="326" t="str">
        <f>'CLINs &amp; Ceiling Rates'!G154</f>
        <v/>
      </c>
      <c r="D152" s="335" t="str">
        <f>IF('CLINs &amp; Ceiling Rates'!E154="","",'CLINs &amp; Ceiling Rates'!E154)</f>
        <v/>
      </c>
      <c r="E152" s="90">
        <v>0</v>
      </c>
      <c r="F152" s="90">
        <v>0</v>
      </c>
      <c r="G152" s="90">
        <v>0</v>
      </c>
      <c r="H152" s="90">
        <v>0</v>
      </c>
      <c r="I152" s="90">
        <v>0</v>
      </c>
      <c r="J152" s="336">
        <f t="shared" si="2"/>
        <v>0</v>
      </c>
      <c r="K152" s="128" t="str">
        <f>IF(J152='Base Period'!J152,"","ERROR")</f>
        <v/>
      </c>
    </row>
    <row r="153" spans="1:11" s="91" customFormat="1" ht="18" hidden="1" customHeight="1" x14ac:dyDescent="0.3">
      <c r="A153" s="321">
        <f>'CLINs &amp; Ceiling Rates'!B155</f>
        <v>0</v>
      </c>
      <c r="B153" s="321">
        <f>'CLINs &amp; Ceiling Rates'!C155</f>
        <v>0</v>
      </c>
      <c r="C153" s="326" t="str">
        <f>'CLINs &amp; Ceiling Rates'!G155</f>
        <v/>
      </c>
      <c r="D153" s="335" t="str">
        <f>IF('CLINs &amp; Ceiling Rates'!E155="","",'CLINs &amp; Ceiling Rates'!E155)</f>
        <v/>
      </c>
      <c r="E153" s="90">
        <v>0</v>
      </c>
      <c r="F153" s="90">
        <v>0</v>
      </c>
      <c r="G153" s="90">
        <v>0</v>
      </c>
      <c r="H153" s="90">
        <v>0</v>
      </c>
      <c r="I153" s="90">
        <v>0</v>
      </c>
      <c r="J153" s="336">
        <f t="shared" ref="J153:J165" si="3">ROUND(SUM(E153:I153),2)</f>
        <v>0</v>
      </c>
      <c r="K153" s="128" t="str">
        <f>IF(J153='Base Period'!J153,"","ERROR")</f>
        <v/>
      </c>
    </row>
    <row r="154" spans="1:11" s="91" customFormat="1" ht="18" hidden="1" customHeight="1" x14ac:dyDescent="0.3">
      <c r="A154" s="321">
        <f>'CLINs &amp; Ceiling Rates'!B156</f>
        <v>0</v>
      </c>
      <c r="B154" s="321">
        <f>'CLINs &amp; Ceiling Rates'!C156</f>
        <v>0</v>
      </c>
      <c r="C154" s="326" t="str">
        <f>'CLINs &amp; Ceiling Rates'!G156</f>
        <v/>
      </c>
      <c r="D154" s="335" t="str">
        <f>IF('CLINs &amp; Ceiling Rates'!E156="","",'CLINs &amp; Ceiling Rates'!E156)</f>
        <v/>
      </c>
      <c r="E154" s="90">
        <v>0</v>
      </c>
      <c r="F154" s="90">
        <v>0</v>
      </c>
      <c r="G154" s="90">
        <v>0</v>
      </c>
      <c r="H154" s="90">
        <v>0</v>
      </c>
      <c r="I154" s="90">
        <v>0</v>
      </c>
      <c r="J154" s="336">
        <f t="shared" si="3"/>
        <v>0</v>
      </c>
      <c r="K154" s="128" t="str">
        <f>IF(J154='Base Period'!J154,"","ERROR")</f>
        <v/>
      </c>
    </row>
    <row r="155" spans="1:11" s="91" customFormat="1" ht="18" hidden="1" customHeight="1" x14ac:dyDescent="0.3">
      <c r="A155" s="321">
        <f>'CLINs &amp; Ceiling Rates'!B157</f>
        <v>0</v>
      </c>
      <c r="B155" s="321">
        <f>'CLINs &amp; Ceiling Rates'!C157</f>
        <v>0</v>
      </c>
      <c r="C155" s="326" t="str">
        <f>'CLINs &amp; Ceiling Rates'!G157</f>
        <v/>
      </c>
      <c r="D155" s="335" t="str">
        <f>IF('CLINs &amp; Ceiling Rates'!E157="","",'CLINs &amp; Ceiling Rates'!E157)</f>
        <v/>
      </c>
      <c r="E155" s="90">
        <v>0</v>
      </c>
      <c r="F155" s="90">
        <v>0</v>
      </c>
      <c r="G155" s="90">
        <v>0</v>
      </c>
      <c r="H155" s="90">
        <v>0</v>
      </c>
      <c r="I155" s="90">
        <v>0</v>
      </c>
      <c r="J155" s="336">
        <f t="shared" si="3"/>
        <v>0</v>
      </c>
      <c r="K155" s="128" t="str">
        <f>IF(J155='Base Period'!J155,"","ERROR")</f>
        <v/>
      </c>
    </row>
    <row r="156" spans="1:11" s="91" customFormat="1" ht="18" hidden="1" customHeight="1" x14ac:dyDescent="0.3">
      <c r="A156" s="321">
        <f>'CLINs &amp; Ceiling Rates'!B158</f>
        <v>0</v>
      </c>
      <c r="B156" s="321">
        <f>'CLINs &amp; Ceiling Rates'!C158</f>
        <v>0</v>
      </c>
      <c r="C156" s="326" t="str">
        <f>'CLINs &amp; Ceiling Rates'!G158</f>
        <v/>
      </c>
      <c r="D156" s="335" t="str">
        <f>IF('CLINs &amp; Ceiling Rates'!E158="","",'CLINs &amp; Ceiling Rates'!E158)</f>
        <v/>
      </c>
      <c r="E156" s="90">
        <v>0</v>
      </c>
      <c r="F156" s="90">
        <v>0</v>
      </c>
      <c r="G156" s="90">
        <v>0</v>
      </c>
      <c r="H156" s="90">
        <v>0</v>
      </c>
      <c r="I156" s="90">
        <v>0</v>
      </c>
      <c r="J156" s="336">
        <f t="shared" si="3"/>
        <v>0</v>
      </c>
      <c r="K156" s="128" t="str">
        <f>IF(J156='Base Period'!J156,"","ERROR")</f>
        <v/>
      </c>
    </row>
    <row r="157" spans="1:11" s="91" customFormat="1" ht="18" hidden="1" customHeight="1" x14ac:dyDescent="0.3">
      <c r="A157" s="321">
        <f>'CLINs &amp; Ceiling Rates'!B159</f>
        <v>0</v>
      </c>
      <c r="B157" s="321">
        <f>'CLINs &amp; Ceiling Rates'!C159</f>
        <v>0</v>
      </c>
      <c r="C157" s="326" t="str">
        <f>'CLINs &amp; Ceiling Rates'!G159</f>
        <v/>
      </c>
      <c r="D157" s="335" t="str">
        <f>IF('CLINs &amp; Ceiling Rates'!E159="","",'CLINs &amp; Ceiling Rates'!E159)</f>
        <v/>
      </c>
      <c r="E157" s="90">
        <v>0</v>
      </c>
      <c r="F157" s="90">
        <v>0</v>
      </c>
      <c r="G157" s="90">
        <v>0</v>
      </c>
      <c r="H157" s="90">
        <v>0</v>
      </c>
      <c r="I157" s="90">
        <v>0</v>
      </c>
      <c r="J157" s="336">
        <f t="shared" si="3"/>
        <v>0</v>
      </c>
      <c r="K157" s="128" t="str">
        <f>IF(J157='Base Period'!J157,"","ERROR")</f>
        <v/>
      </c>
    </row>
    <row r="158" spans="1:11" s="91" customFormat="1" ht="18" hidden="1" customHeight="1" x14ac:dyDescent="0.3">
      <c r="A158" s="321">
        <f>'CLINs &amp; Ceiling Rates'!B160</f>
        <v>0</v>
      </c>
      <c r="B158" s="321">
        <f>'CLINs &amp; Ceiling Rates'!C160</f>
        <v>0</v>
      </c>
      <c r="C158" s="326" t="str">
        <f>'CLINs &amp; Ceiling Rates'!G160</f>
        <v/>
      </c>
      <c r="D158" s="335" t="str">
        <f>IF('CLINs &amp; Ceiling Rates'!E160="","",'CLINs &amp; Ceiling Rates'!E160)</f>
        <v/>
      </c>
      <c r="E158" s="90">
        <v>0</v>
      </c>
      <c r="F158" s="90">
        <v>0</v>
      </c>
      <c r="G158" s="90">
        <v>0</v>
      </c>
      <c r="H158" s="90">
        <v>0</v>
      </c>
      <c r="I158" s="90">
        <v>0</v>
      </c>
      <c r="J158" s="336">
        <f t="shared" si="3"/>
        <v>0</v>
      </c>
      <c r="K158" s="128" t="str">
        <f>IF(J158='Base Period'!J158,"","ERROR")</f>
        <v/>
      </c>
    </row>
    <row r="159" spans="1:11" s="91" customFormat="1" ht="18" hidden="1" customHeight="1" x14ac:dyDescent="0.3">
      <c r="A159" s="321">
        <f>'CLINs &amp; Ceiling Rates'!B161</f>
        <v>0</v>
      </c>
      <c r="B159" s="321">
        <f>'CLINs &amp; Ceiling Rates'!C161</f>
        <v>0</v>
      </c>
      <c r="C159" s="326" t="str">
        <f>'CLINs &amp; Ceiling Rates'!G161</f>
        <v/>
      </c>
      <c r="D159" s="335" t="str">
        <f>IF('CLINs &amp; Ceiling Rates'!E161="","",'CLINs &amp; Ceiling Rates'!E161)</f>
        <v/>
      </c>
      <c r="E159" s="90">
        <v>0</v>
      </c>
      <c r="F159" s="90">
        <v>0</v>
      </c>
      <c r="G159" s="90">
        <v>0</v>
      </c>
      <c r="H159" s="90">
        <v>0</v>
      </c>
      <c r="I159" s="90">
        <v>0</v>
      </c>
      <c r="J159" s="336">
        <f t="shared" si="3"/>
        <v>0</v>
      </c>
      <c r="K159" s="128" t="str">
        <f>IF(J159='Base Period'!J159,"","ERROR")</f>
        <v/>
      </c>
    </row>
    <row r="160" spans="1:11" s="91" customFormat="1" ht="18" hidden="1" customHeight="1" x14ac:dyDescent="0.3">
      <c r="A160" s="321">
        <f>'CLINs &amp; Ceiling Rates'!B162</f>
        <v>0</v>
      </c>
      <c r="B160" s="321">
        <f>'CLINs &amp; Ceiling Rates'!C162</f>
        <v>0</v>
      </c>
      <c r="C160" s="326" t="str">
        <f>'CLINs &amp; Ceiling Rates'!G162</f>
        <v/>
      </c>
      <c r="D160" s="335" t="str">
        <f>IF('CLINs &amp; Ceiling Rates'!E162="","",'CLINs &amp; Ceiling Rates'!E162)</f>
        <v/>
      </c>
      <c r="E160" s="90">
        <v>0</v>
      </c>
      <c r="F160" s="90">
        <v>0</v>
      </c>
      <c r="G160" s="90">
        <v>0</v>
      </c>
      <c r="H160" s="90">
        <v>0</v>
      </c>
      <c r="I160" s="90">
        <v>0</v>
      </c>
      <c r="J160" s="336">
        <f t="shared" si="3"/>
        <v>0</v>
      </c>
      <c r="K160" s="128" t="str">
        <f>IF(J160='Base Period'!J160,"","ERROR")</f>
        <v/>
      </c>
    </row>
    <row r="161" spans="1:11" s="91" customFormat="1" ht="18" hidden="1" customHeight="1" x14ac:dyDescent="0.3">
      <c r="A161" s="321">
        <f>'CLINs &amp; Ceiling Rates'!B163</f>
        <v>0</v>
      </c>
      <c r="B161" s="321">
        <f>'CLINs &amp; Ceiling Rates'!C163</f>
        <v>0</v>
      </c>
      <c r="C161" s="326" t="str">
        <f>'CLINs &amp; Ceiling Rates'!G163</f>
        <v/>
      </c>
      <c r="D161" s="335" t="str">
        <f>IF('CLINs &amp; Ceiling Rates'!E163="","",'CLINs &amp; Ceiling Rates'!E163)</f>
        <v/>
      </c>
      <c r="E161" s="90">
        <v>0</v>
      </c>
      <c r="F161" s="90">
        <v>0</v>
      </c>
      <c r="G161" s="90">
        <v>0</v>
      </c>
      <c r="H161" s="90">
        <v>0</v>
      </c>
      <c r="I161" s="90">
        <v>0</v>
      </c>
      <c r="J161" s="336">
        <f t="shared" si="3"/>
        <v>0</v>
      </c>
      <c r="K161" s="128" t="str">
        <f>IF(J161='Base Period'!J161,"","ERROR")</f>
        <v/>
      </c>
    </row>
    <row r="162" spans="1:11" s="91" customFormat="1" ht="18" hidden="1" customHeight="1" x14ac:dyDescent="0.3">
      <c r="A162" s="321">
        <f>'CLINs &amp; Ceiling Rates'!B164</f>
        <v>0</v>
      </c>
      <c r="B162" s="321">
        <f>'CLINs &amp; Ceiling Rates'!C164</f>
        <v>0</v>
      </c>
      <c r="C162" s="326" t="str">
        <f>'CLINs &amp; Ceiling Rates'!G164</f>
        <v/>
      </c>
      <c r="D162" s="335" t="str">
        <f>IF('CLINs &amp; Ceiling Rates'!E164="","",'CLINs &amp; Ceiling Rates'!E164)</f>
        <v/>
      </c>
      <c r="E162" s="90">
        <v>0</v>
      </c>
      <c r="F162" s="90">
        <v>0</v>
      </c>
      <c r="G162" s="90">
        <v>0</v>
      </c>
      <c r="H162" s="90">
        <v>0</v>
      </c>
      <c r="I162" s="90">
        <v>0</v>
      </c>
      <c r="J162" s="336">
        <f t="shared" si="3"/>
        <v>0</v>
      </c>
      <c r="K162" s="128" t="str">
        <f>IF(J162='Base Period'!J162,"","ERROR")</f>
        <v/>
      </c>
    </row>
    <row r="163" spans="1:11" s="91" customFormat="1" ht="18" hidden="1" customHeight="1" x14ac:dyDescent="0.3">
      <c r="A163" s="321">
        <f>'CLINs &amp; Ceiling Rates'!B165</f>
        <v>0</v>
      </c>
      <c r="B163" s="321">
        <f>'CLINs &amp; Ceiling Rates'!C165</f>
        <v>0</v>
      </c>
      <c r="C163" s="326" t="str">
        <f>'CLINs &amp; Ceiling Rates'!G165</f>
        <v/>
      </c>
      <c r="D163" s="335" t="str">
        <f>IF('CLINs &amp; Ceiling Rates'!E165="","",'CLINs &amp; Ceiling Rates'!E165)</f>
        <v/>
      </c>
      <c r="E163" s="90">
        <v>0</v>
      </c>
      <c r="F163" s="90">
        <v>0</v>
      </c>
      <c r="G163" s="90">
        <v>0</v>
      </c>
      <c r="H163" s="90">
        <v>0</v>
      </c>
      <c r="I163" s="90">
        <v>0</v>
      </c>
      <c r="J163" s="336">
        <f t="shared" si="3"/>
        <v>0</v>
      </c>
      <c r="K163" s="128" t="str">
        <f>IF(J163='Base Period'!J163,"","ERROR")</f>
        <v/>
      </c>
    </row>
    <row r="164" spans="1:11" s="91" customFormat="1" ht="18" hidden="1" customHeight="1" x14ac:dyDescent="0.3">
      <c r="A164" s="321">
        <f>'CLINs &amp; Ceiling Rates'!B166</f>
        <v>0</v>
      </c>
      <c r="B164" s="321">
        <f>'CLINs &amp; Ceiling Rates'!C166</f>
        <v>0</v>
      </c>
      <c r="C164" s="326" t="str">
        <f>'CLINs &amp; Ceiling Rates'!G166</f>
        <v/>
      </c>
      <c r="D164" s="335" t="str">
        <f>IF('CLINs &amp; Ceiling Rates'!E166="","",'CLINs &amp; Ceiling Rates'!E166)</f>
        <v/>
      </c>
      <c r="E164" s="90">
        <v>0</v>
      </c>
      <c r="F164" s="90">
        <v>0</v>
      </c>
      <c r="G164" s="90">
        <v>0</v>
      </c>
      <c r="H164" s="90">
        <v>0</v>
      </c>
      <c r="I164" s="90">
        <v>0</v>
      </c>
      <c r="J164" s="336">
        <f t="shared" si="3"/>
        <v>0</v>
      </c>
      <c r="K164" s="128" t="str">
        <f>IF(J164='Base Period'!J164,"","ERROR")</f>
        <v/>
      </c>
    </row>
    <row r="165" spans="1:11" s="91" customFormat="1" ht="18" hidden="1" customHeight="1" x14ac:dyDescent="0.3">
      <c r="A165" s="321">
        <f>'CLINs &amp; Ceiling Rates'!B167</f>
        <v>0</v>
      </c>
      <c r="B165" s="321">
        <f>'CLINs &amp; Ceiling Rates'!C167</f>
        <v>0</v>
      </c>
      <c r="C165" s="326" t="str">
        <f>'CLINs &amp; Ceiling Rates'!G167</f>
        <v/>
      </c>
      <c r="D165" s="335" t="str">
        <f>IF('CLINs &amp; Ceiling Rates'!E167="","",'CLINs &amp; Ceiling Rates'!E167)</f>
        <v/>
      </c>
      <c r="E165" s="90">
        <v>0</v>
      </c>
      <c r="F165" s="90">
        <v>0</v>
      </c>
      <c r="G165" s="90">
        <v>0</v>
      </c>
      <c r="H165" s="90">
        <v>0</v>
      </c>
      <c r="I165" s="90">
        <v>0</v>
      </c>
      <c r="J165" s="336">
        <f t="shared" si="3"/>
        <v>0</v>
      </c>
      <c r="K165" s="128" t="str">
        <f>IF(J165='Base Period'!J165,"","ERROR")</f>
        <v/>
      </c>
    </row>
    <row r="166" spans="1:11" s="91" customFormat="1" ht="18" hidden="1" customHeight="1" x14ac:dyDescent="0.3">
      <c r="A166" s="321">
        <f>'CLINs &amp; Ceiling Rates'!B168</f>
        <v>0</v>
      </c>
      <c r="B166" s="321">
        <f>'CLINs &amp; Ceiling Rates'!C168</f>
        <v>0</v>
      </c>
      <c r="C166" s="326" t="str">
        <f>'CLINs &amp; Ceiling Rates'!G168</f>
        <v/>
      </c>
      <c r="D166" s="335" t="str">
        <f>IF('CLINs &amp; Ceiling Rates'!E168="","",'CLINs &amp; Ceiling Rates'!E168)</f>
        <v/>
      </c>
      <c r="E166" s="90">
        <v>0</v>
      </c>
      <c r="F166" s="90">
        <v>0</v>
      </c>
      <c r="G166" s="90">
        <v>0</v>
      </c>
      <c r="H166" s="90">
        <v>0</v>
      </c>
      <c r="I166" s="90">
        <v>0</v>
      </c>
      <c r="J166" s="336">
        <f t="shared" ref="J166:J171" si="4">ROUND(SUM(E166:I166),2)</f>
        <v>0</v>
      </c>
      <c r="K166" s="128" t="str">
        <f>IF(J166='Base Period'!J166,"","ERROR")</f>
        <v/>
      </c>
    </row>
    <row r="167" spans="1:11" s="91" customFormat="1" ht="18" hidden="1" customHeight="1" x14ac:dyDescent="0.3">
      <c r="A167" s="321">
        <f>'CLINs &amp; Ceiling Rates'!B169</f>
        <v>0</v>
      </c>
      <c r="B167" s="321">
        <f>'CLINs &amp; Ceiling Rates'!C169</f>
        <v>0</v>
      </c>
      <c r="C167" s="326" t="str">
        <f>'CLINs &amp; Ceiling Rates'!G169</f>
        <v/>
      </c>
      <c r="D167" s="335" t="str">
        <f>IF('CLINs &amp; Ceiling Rates'!E169="","",'CLINs &amp; Ceiling Rates'!E169)</f>
        <v/>
      </c>
      <c r="E167" s="90">
        <v>0</v>
      </c>
      <c r="F167" s="90">
        <v>0</v>
      </c>
      <c r="G167" s="90">
        <v>0</v>
      </c>
      <c r="H167" s="90">
        <v>0</v>
      </c>
      <c r="I167" s="90">
        <v>0</v>
      </c>
      <c r="J167" s="336">
        <f t="shared" si="4"/>
        <v>0</v>
      </c>
      <c r="K167" s="128" t="str">
        <f>IF(J167='Base Period'!J167,"","ERROR")</f>
        <v/>
      </c>
    </row>
    <row r="168" spans="1:11" s="91" customFormat="1" ht="18" hidden="1" customHeight="1" x14ac:dyDescent="0.3">
      <c r="A168" s="321">
        <f>'CLINs &amp; Ceiling Rates'!B170</f>
        <v>0</v>
      </c>
      <c r="B168" s="321">
        <f>'CLINs &amp; Ceiling Rates'!C170</f>
        <v>0</v>
      </c>
      <c r="C168" s="326" t="str">
        <f>'CLINs &amp; Ceiling Rates'!G170</f>
        <v/>
      </c>
      <c r="D168" s="335" t="str">
        <f>IF('CLINs &amp; Ceiling Rates'!E170="","",'CLINs &amp; Ceiling Rates'!E170)</f>
        <v/>
      </c>
      <c r="E168" s="90">
        <v>0</v>
      </c>
      <c r="F168" s="90">
        <v>0</v>
      </c>
      <c r="G168" s="90">
        <v>0</v>
      </c>
      <c r="H168" s="90">
        <v>0</v>
      </c>
      <c r="I168" s="90">
        <v>0</v>
      </c>
      <c r="J168" s="336">
        <f t="shared" si="4"/>
        <v>0</v>
      </c>
      <c r="K168" s="128" t="str">
        <f>IF(J168='Base Period'!J168,"","ERROR")</f>
        <v/>
      </c>
    </row>
    <row r="169" spans="1:11" s="91" customFormat="1" ht="18" hidden="1" customHeight="1" x14ac:dyDescent="0.3">
      <c r="A169" s="321">
        <f>'CLINs &amp; Ceiling Rates'!B171</f>
        <v>0</v>
      </c>
      <c r="B169" s="321">
        <f>'CLINs &amp; Ceiling Rates'!C171</f>
        <v>0</v>
      </c>
      <c r="C169" s="326" t="str">
        <f>'CLINs &amp; Ceiling Rates'!G171</f>
        <v/>
      </c>
      <c r="D169" s="335" t="str">
        <f>IF('CLINs &amp; Ceiling Rates'!E171="","",'CLINs &amp; Ceiling Rates'!E171)</f>
        <v/>
      </c>
      <c r="E169" s="90">
        <v>0</v>
      </c>
      <c r="F169" s="90">
        <v>0</v>
      </c>
      <c r="G169" s="90">
        <v>0</v>
      </c>
      <c r="H169" s="90">
        <v>0</v>
      </c>
      <c r="I169" s="90">
        <v>0</v>
      </c>
      <c r="J169" s="336">
        <f t="shared" si="4"/>
        <v>0</v>
      </c>
      <c r="K169" s="128" t="str">
        <f>IF(J169='Base Period'!J169,"","ERROR")</f>
        <v/>
      </c>
    </row>
    <row r="170" spans="1:11" s="91" customFormat="1" ht="18" hidden="1" customHeight="1" x14ac:dyDescent="0.3">
      <c r="A170" s="321">
        <f>'CLINs &amp; Ceiling Rates'!B172</f>
        <v>0</v>
      </c>
      <c r="B170" s="321">
        <f>'CLINs &amp; Ceiling Rates'!C172</f>
        <v>0</v>
      </c>
      <c r="C170" s="326" t="str">
        <f>'CLINs &amp; Ceiling Rates'!G172</f>
        <v/>
      </c>
      <c r="D170" s="335" t="str">
        <f>IF('CLINs &amp; Ceiling Rates'!E172="","",'CLINs &amp; Ceiling Rates'!E172)</f>
        <v/>
      </c>
      <c r="E170" s="90">
        <v>0</v>
      </c>
      <c r="F170" s="90">
        <v>0</v>
      </c>
      <c r="G170" s="90">
        <v>0</v>
      </c>
      <c r="H170" s="90">
        <v>0</v>
      </c>
      <c r="I170" s="90">
        <v>0</v>
      </c>
      <c r="J170" s="336">
        <f t="shared" si="4"/>
        <v>0</v>
      </c>
      <c r="K170" s="128" t="str">
        <f>IF(J170='Base Period'!J170,"","ERROR")</f>
        <v/>
      </c>
    </row>
    <row r="171" spans="1:11" s="91" customFormat="1" ht="18" hidden="1" customHeight="1" x14ac:dyDescent="0.3">
      <c r="A171" s="321">
        <f>'CLINs &amp; Ceiling Rates'!B173</f>
        <v>0</v>
      </c>
      <c r="B171" s="321">
        <f>'CLINs &amp; Ceiling Rates'!C173</f>
        <v>0</v>
      </c>
      <c r="C171" s="326" t="str">
        <f>'CLINs &amp; Ceiling Rates'!G173</f>
        <v/>
      </c>
      <c r="D171" s="335" t="str">
        <f>IF('CLINs &amp; Ceiling Rates'!E173="","",'CLINs &amp; Ceiling Rates'!E173)</f>
        <v/>
      </c>
      <c r="E171" s="90">
        <v>0</v>
      </c>
      <c r="F171" s="90">
        <v>0</v>
      </c>
      <c r="G171" s="90">
        <v>0</v>
      </c>
      <c r="H171" s="90">
        <v>0</v>
      </c>
      <c r="I171" s="90">
        <v>0</v>
      </c>
      <c r="J171" s="336">
        <f t="shared" si="4"/>
        <v>0</v>
      </c>
      <c r="K171" s="128" t="str">
        <f>IF(J171='Base Period'!J171,"","ERROR")</f>
        <v/>
      </c>
    </row>
    <row r="172" spans="1:11" s="91" customFormat="1" ht="18" hidden="1" customHeight="1" x14ac:dyDescent="0.3">
      <c r="A172" s="321">
        <f>'CLINs &amp; Ceiling Rates'!B174</f>
        <v>0</v>
      </c>
      <c r="B172" s="321">
        <f>'CLINs &amp; Ceiling Rates'!C174</f>
        <v>0</v>
      </c>
      <c r="C172" s="326" t="str">
        <f>'CLINs &amp; Ceiling Rates'!G174</f>
        <v/>
      </c>
      <c r="D172" s="335" t="str">
        <f>IF('CLINs &amp; Ceiling Rates'!E174="","",'CLINs &amp; Ceiling Rates'!E174)</f>
        <v/>
      </c>
      <c r="E172" s="90">
        <v>0</v>
      </c>
      <c r="F172" s="90">
        <v>0</v>
      </c>
      <c r="G172" s="90">
        <v>0</v>
      </c>
      <c r="H172" s="90">
        <v>0</v>
      </c>
      <c r="I172" s="90">
        <v>0</v>
      </c>
      <c r="J172" s="336">
        <f t="shared" ref="J172:J176" si="5">ROUND(SUM(E172:I172),2)</f>
        <v>0</v>
      </c>
      <c r="K172" s="128" t="str">
        <f>IF(J172='Base Period'!J172,"","ERROR")</f>
        <v/>
      </c>
    </row>
    <row r="173" spans="1:11" s="91" customFormat="1" ht="18" hidden="1" customHeight="1" x14ac:dyDescent="0.3">
      <c r="A173" s="321">
        <f>'CLINs &amp; Ceiling Rates'!B175</f>
        <v>0</v>
      </c>
      <c r="B173" s="321">
        <f>'CLINs &amp; Ceiling Rates'!C175</f>
        <v>0</v>
      </c>
      <c r="C173" s="326" t="str">
        <f>'CLINs &amp; Ceiling Rates'!G175</f>
        <v/>
      </c>
      <c r="D173" s="335" t="str">
        <f>IF('CLINs &amp; Ceiling Rates'!E175="","",'CLINs &amp; Ceiling Rates'!E175)</f>
        <v/>
      </c>
      <c r="E173" s="90">
        <v>0</v>
      </c>
      <c r="F173" s="90">
        <v>0</v>
      </c>
      <c r="G173" s="90">
        <v>0</v>
      </c>
      <c r="H173" s="90">
        <v>0</v>
      </c>
      <c r="I173" s="90">
        <v>0</v>
      </c>
      <c r="J173" s="336">
        <f t="shared" si="5"/>
        <v>0</v>
      </c>
      <c r="K173" s="128" t="str">
        <f>IF(J173='Base Period'!J173,"","ERROR")</f>
        <v/>
      </c>
    </row>
    <row r="174" spans="1:11" s="91" customFormat="1" ht="18" hidden="1" customHeight="1" x14ac:dyDescent="0.3">
      <c r="A174" s="321">
        <f>'CLINs &amp; Ceiling Rates'!B176</f>
        <v>0</v>
      </c>
      <c r="B174" s="321">
        <f>'CLINs &amp; Ceiling Rates'!C176</f>
        <v>0</v>
      </c>
      <c r="C174" s="326" t="str">
        <f>'CLINs &amp; Ceiling Rates'!G176</f>
        <v/>
      </c>
      <c r="D174" s="335" t="str">
        <f>IF('CLINs &amp; Ceiling Rates'!E176="","",'CLINs &amp; Ceiling Rates'!E176)</f>
        <v/>
      </c>
      <c r="E174" s="90">
        <v>0</v>
      </c>
      <c r="F174" s="90">
        <v>0</v>
      </c>
      <c r="G174" s="90">
        <v>0</v>
      </c>
      <c r="H174" s="90">
        <v>0</v>
      </c>
      <c r="I174" s="90">
        <v>0</v>
      </c>
      <c r="J174" s="336">
        <f t="shared" si="5"/>
        <v>0</v>
      </c>
      <c r="K174" s="128" t="str">
        <f>IF(J174='Base Period'!J174,"","ERROR")</f>
        <v/>
      </c>
    </row>
    <row r="175" spans="1:11" s="91" customFormat="1" ht="18" hidden="1" customHeight="1" x14ac:dyDescent="0.3">
      <c r="A175" s="321">
        <f>'CLINs &amp; Ceiling Rates'!B177</f>
        <v>0</v>
      </c>
      <c r="B175" s="321">
        <f>'CLINs &amp; Ceiling Rates'!C177</f>
        <v>0</v>
      </c>
      <c r="C175" s="326" t="str">
        <f>'CLINs &amp; Ceiling Rates'!G177</f>
        <v/>
      </c>
      <c r="D175" s="335" t="str">
        <f>IF('CLINs &amp; Ceiling Rates'!E177="","",'CLINs &amp; Ceiling Rates'!E177)</f>
        <v/>
      </c>
      <c r="E175" s="90">
        <v>0</v>
      </c>
      <c r="F175" s="90">
        <v>0</v>
      </c>
      <c r="G175" s="90">
        <v>0</v>
      </c>
      <c r="H175" s="90">
        <v>0</v>
      </c>
      <c r="I175" s="90">
        <v>0</v>
      </c>
      <c r="J175" s="336">
        <f t="shared" si="5"/>
        <v>0</v>
      </c>
      <c r="K175" s="128" t="str">
        <f>IF(J175='Base Period'!J175,"","ERROR")</f>
        <v/>
      </c>
    </row>
    <row r="176" spans="1:11" s="91" customFormat="1" ht="18" hidden="1" customHeight="1" x14ac:dyDescent="0.3">
      <c r="A176" s="321">
        <f>'CLINs &amp; Ceiling Rates'!B178</f>
        <v>0</v>
      </c>
      <c r="B176" s="321">
        <f>'CLINs &amp; Ceiling Rates'!C178</f>
        <v>0</v>
      </c>
      <c r="C176" s="326" t="str">
        <f>'CLINs &amp; Ceiling Rates'!G178</f>
        <v/>
      </c>
      <c r="D176" s="335" t="str">
        <f>IF('CLINs &amp; Ceiling Rates'!E178="","",'CLINs &amp; Ceiling Rates'!E178)</f>
        <v/>
      </c>
      <c r="E176" s="90">
        <v>0</v>
      </c>
      <c r="F176" s="90">
        <v>0</v>
      </c>
      <c r="G176" s="90">
        <v>0</v>
      </c>
      <c r="H176" s="90">
        <v>0</v>
      </c>
      <c r="I176" s="90">
        <v>0</v>
      </c>
      <c r="J176" s="336">
        <f t="shared" si="5"/>
        <v>0</v>
      </c>
      <c r="K176" s="128" t="str">
        <f>IF(J176='Base Period'!J176,"","ERROR")</f>
        <v/>
      </c>
    </row>
    <row r="177" spans="1:11" s="91" customFormat="1" ht="18" hidden="1" customHeight="1" x14ac:dyDescent="0.3">
      <c r="A177" s="321">
        <f>'CLINs &amp; Ceiling Rates'!B179</f>
        <v>0</v>
      </c>
      <c r="B177" s="321">
        <f>'CLINs &amp; Ceiling Rates'!C179</f>
        <v>0</v>
      </c>
      <c r="C177" s="326" t="str">
        <f>'CLINs &amp; Ceiling Rates'!G179</f>
        <v/>
      </c>
      <c r="D177" s="335" t="str">
        <f>IF('CLINs &amp; Ceiling Rates'!E179="","",'CLINs &amp; Ceiling Rates'!E179)</f>
        <v/>
      </c>
      <c r="E177" s="90">
        <v>0</v>
      </c>
      <c r="F177" s="90">
        <v>0</v>
      </c>
      <c r="G177" s="90">
        <v>0</v>
      </c>
      <c r="H177" s="90">
        <v>0</v>
      </c>
      <c r="I177" s="90">
        <v>0</v>
      </c>
      <c r="J177" s="336">
        <f t="shared" ref="J177:J215" si="6">ROUND(SUM(E177:I177),2)</f>
        <v>0</v>
      </c>
      <c r="K177" s="128" t="str">
        <f>IF(J177='Base Period'!J177,"","ERROR")</f>
        <v/>
      </c>
    </row>
    <row r="178" spans="1:11" s="91" customFormat="1" ht="18" hidden="1" customHeight="1" x14ac:dyDescent="0.3">
      <c r="A178" s="321">
        <f>'CLINs &amp; Ceiling Rates'!B180</f>
        <v>0</v>
      </c>
      <c r="B178" s="321">
        <f>'CLINs &amp; Ceiling Rates'!C180</f>
        <v>0</v>
      </c>
      <c r="C178" s="326" t="str">
        <f>'CLINs &amp; Ceiling Rates'!G180</f>
        <v/>
      </c>
      <c r="D178" s="335" t="str">
        <f>IF('CLINs &amp; Ceiling Rates'!E180="","",'CLINs &amp; Ceiling Rates'!E180)</f>
        <v/>
      </c>
      <c r="E178" s="90">
        <v>0</v>
      </c>
      <c r="F178" s="90">
        <v>0</v>
      </c>
      <c r="G178" s="90">
        <v>0</v>
      </c>
      <c r="H178" s="90">
        <v>0</v>
      </c>
      <c r="I178" s="90">
        <v>0</v>
      </c>
      <c r="J178" s="336">
        <f t="shared" si="6"/>
        <v>0</v>
      </c>
      <c r="K178" s="128" t="str">
        <f>IF(J178='Base Period'!J178,"","ERROR")</f>
        <v/>
      </c>
    </row>
    <row r="179" spans="1:11" s="91" customFormat="1" ht="18" hidden="1" customHeight="1" x14ac:dyDescent="0.3">
      <c r="A179" s="321">
        <f>'CLINs &amp; Ceiling Rates'!B181</f>
        <v>0</v>
      </c>
      <c r="B179" s="321">
        <f>'CLINs &amp; Ceiling Rates'!C181</f>
        <v>0</v>
      </c>
      <c r="C179" s="326" t="str">
        <f>'CLINs &amp; Ceiling Rates'!G181</f>
        <v/>
      </c>
      <c r="D179" s="335" t="str">
        <f>IF('CLINs &amp; Ceiling Rates'!E181="","",'CLINs &amp; Ceiling Rates'!E181)</f>
        <v/>
      </c>
      <c r="E179" s="90">
        <v>0</v>
      </c>
      <c r="F179" s="90">
        <v>0</v>
      </c>
      <c r="G179" s="90">
        <v>0</v>
      </c>
      <c r="H179" s="90">
        <v>0</v>
      </c>
      <c r="I179" s="90">
        <v>0</v>
      </c>
      <c r="J179" s="336">
        <f t="shared" si="6"/>
        <v>0</v>
      </c>
      <c r="K179" s="128" t="str">
        <f>IF(J179='Base Period'!J179,"","ERROR")</f>
        <v/>
      </c>
    </row>
    <row r="180" spans="1:11" s="91" customFormat="1" ht="18" hidden="1" customHeight="1" x14ac:dyDescent="0.3">
      <c r="A180" s="321">
        <f>'CLINs &amp; Ceiling Rates'!B182</f>
        <v>0</v>
      </c>
      <c r="B180" s="321">
        <f>'CLINs &amp; Ceiling Rates'!C182</f>
        <v>0</v>
      </c>
      <c r="C180" s="326" t="str">
        <f>'CLINs &amp; Ceiling Rates'!G182</f>
        <v/>
      </c>
      <c r="D180" s="335" t="str">
        <f>IF('CLINs &amp; Ceiling Rates'!E182="","",'CLINs &amp; Ceiling Rates'!E182)</f>
        <v/>
      </c>
      <c r="E180" s="90">
        <v>0</v>
      </c>
      <c r="F180" s="90">
        <v>0</v>
      </c>
      <c r="G180" s="90">
        <v>0</v>
      </c>
      <c r="H180" s="90">
        <v>0</v>
      </c>
      <c r="I180" s="90">
        <v>0</v>
      </c>
      <c r="J180" s="336">
        <f t="shared" si="6"/>
        <v>0</v>
      </c>
      <c r="K180" s="128" t="str">
        <f>IF(J180='Base Period'!J180,"","ERROR")</f>
        <v/>
      </c>
    </row>
    <row r="181" spans="1:11" s="91" customFormat="1" ht="18" hidden="1" customHeight="1" x14ac:dyDescent="0.3">
      <c r="A181" s="321">
        <f>'CLINs &amp; Ceiling Rates'!B183</f>
        <v>0</v>
      </c>
      <c r="B181" s="321">
        <f>'CLINs &amp; Ceiling Rates'!C183</f>
        <v>0</v>
      </c>
      <c r="C181" s="326" t="str">
        <f>'CLINs &amp; Ceiling Rates'!G183</f>
        <v/>
      </c>
      <c r="D181" s="335" t="str">
        <f>IF('CLINs &amp; Ceiling Rates'!E183="","",'CLINs &amp; Ceiling Rates'!E183)</f>
        <v/>
      </c>
      <c r="E181" s="90">
        <v>0</v>
      </c>
      <c r="F181" s="90">
        <v>0</v>
      </c>
      <c r="G181" s="90">
        <v>0</v>
      </c>
      <c r="H181" s="90">
        <v>0</v>
      </c>
      <c r="I181" s="90">
        <v>0</v>
      </c>
      <c r="J181" s="336">
        <f t="shared" si="6"/>
        <v>0</v>
      </c>
      <c r="K181" s="128" t="str">
        <f>IF(J181='Base Period'!J181,"","ERROR")</f>
        <v/>
      </c>
    </row>
    <row r="182" spans="1:11" s="91" customFormat="1" ht="18" hidden="1" customHeight="1" x14ac:dyDescent="0.3">
      <c r="A182" s="321">
        <f>'CLINs &amp; Ceiling Rates'!B184</f>
        <v>0</v>
      </c>
      <c r="B182" s="321">
        <f>'CLINs &amp; Ceiling Rates'!C184</f>
        <v>0</v>
      </c>
      <c r="C182" s="326" t="str">
        <f>'CLINs &amp; Ceiling Rates'!G184</f>
        <v/>
      </c>
      <c r="D182" s="335" t="str">
        <f>IF('CLINs &amp; Ceiling Rates'!E184="","",'CLINs &amp; Ceiling Rates'!E184)</f>
        <v/>
      </c>
      <c r="E182" s="90">
        <v>0</v>
      </c>
      <c r="F182" s="90">
        <v>0</v>
      </c>
      <c r="G182" s="90">
        <v>0</v>
      </c>
      <c r="H182" s="90">
        <v>0</v>
      </c>
      <c r="I182" s="90">
        <v>0</v>
      </c>
      <c r="J182" s="336">
        <f t="shared" si="6"/>
        <v>0</v>
      </c>
      <c r="K182" s="128" t="str">
        <f>IF(J182='Base Period'!J182,"","ERROR")</f>
        <v/>
      </c>
    </row>
    <row r="183" spans="1:11" s="91" customFormat="1" ht="18" hidden="1" customHeight="1" x14ac:dyDescent="0.3">
      <c r="A183" s="321">
        <f>'CLINs &amp; Ceiling Rates'!B185</f>
        <v>0</v>
      </c>
      <c r="B183" s="321">
        <f>'CLINs &amp; Ceiling Rates'!C185</f>
        <v>0</v>
      </c>
      <c r="C183" s="326" t="str">
        <f>'CLINs &amp; Ceiling Rates'!G185</f>
        <v/>
      </c>
      <c r="D183" s="335" t="str">
        <f>IF('CLINs &amp; Ceiling Rates'!E185="","",'CLINs &amp; Ceiling Rates'!E185)</f>
        <v/>
      </c>
      <c r="E183" s="90">
        <v>0</v>
      </c>
      <c r="F183" s="90">
        <v>0</v>
      </c>
      <c r="G183" s="90">
        <v>0</v>
      </c>
      <c r="H183" s="90">
        <v>0</v>
      </c>
      <c r="I183" s="90">
        <v>0</v>
      </c>
      <c r="J183" s="336">
        <f t="shared" si="6"/>
        <v>0</v>
      </c>
      <c r="K183" s="128" t="str">
        <f>IF(J183='Base Period'!J183,"","ERROR")</f>
        <v/>
      </c>
    </row>
    <row r="184" spans="1:11" s="91" customFormat="1" ht="18" hidden="1" customHeight="1" x14ac:dyDescent="0.3">
      <c r="A184" s="321">
        <f>'CLINs &amp; Ceiling Rates'!B186</f>
        <v>0</v>
      </c>
      <c r="B184" s="321">
        <f>'CLINs &amp; Ceiling Rates'!C186</f>
        <v>0</v>
      </c>
      <c r="C184" s="326" t="str">
        <f>'CLINs &amp; Ceiling Rates'!G186</f>
        <v/>
      </c>
      <c r="D184" s="335" t="str">
        <f>IF('CLINs &amp; Ceiling Rates'!E186="","",'CLINs &amp; Ceiling Rates'!E186)</f>
        <v/>
      </c>
      <c r="E184" s="90">
        <v>0</v>
      </c>
      <c r="F184" s="90">
        <v>0</v>
      </c>
      <c r="G184" s="90">
        <v>0</v>
      </c>
      <c r="H184" s="90">
        <v>0</v>
      </c>
      <c r="I184" s="90">
        <v>0</v>
      </c>
      <c r="J184" s="336">
        <f t="shared" si="6"/>
        <v>0</v>
      </c>
      <c r="K184" s="128" t="str">
        <f>IF(J184='Base Period'!J184,"","ERROR")</f>
        <v/>
      </c>
    </row>
    <row r="185" spans="1:11" s="91" customFormat="1" ht="18" hidden="1" customHeight="1" x14ac:dyDescent="0.3">
      <c r="A185" s="321">
        <f>'CLINs &amp; Ceiling Rates'!B187</f>
        <v>0</v>
      </c>
      <c r="B185" s="321">
        <f>'CLINs &amp; Ceiling Rates'!C187</f>
        <v>0</v>
      </c>
      <c r="C185" s="326" t="str">
        <f>'CLINs &amp; Ceiling Rates'!G187</f>
        <v/>
      </c>
      <c r="D185" s="335" t="str">
        <f>IF('CLINs &amp; Ceiling Rates'!E187="","",'CLINs &amp; Ceiling Rates'!E187)</f>
        <v/>
      </c>
      <c r="E185" s="90">
        <v>0</v>
      </c>
      <c r="F185" s="90">
        <v>0</v>
      </c>
      <c r="G185" s="90">
        <v>0</v>
      </c>
      <c r="H185" s="90">
        <v>0</v>
      </c>
      <c r="I185" s="90">
        <v>0</v>
      </c>
      <c r="J185" s="336">
        <f t="shared" si="6"/>
        <v>0</v>
      </c>
      <c r="K185" s="128" t="str">
        <f>IF(J185='Base Period'!J185,"","ERROR")</f>
        <v/>
      </c>
    </row>
    <row r="186" spans="1:11" s="91" customFormat="1" ht="18" hidden="1" customHeight="1" x14ac:dyDescent="0.3">
      <c r="A186" s="321">
        <f>'CLINs &amp; Ceiling Rates'!B188</f>
        <v>0</v>
      </c>
      <c r="B186" s="321">
        <f>'CLINs &amp; Ceiling Rates'!C188</f>
        <v>0</v>
      </c>
      <c r="C186" s="326" t="str">
        <f>'CLINs &amp; Ceiling Rates'!G188</f>
        <v/>
      </c>
      <c r="D186" s="335" t="str">
        <f>IF('CLINs &amp; Ceiling Rates'!E188="","",'CLINs &amp; Ceiling Rates'!E188)</f>
        <v/>
      </c>
      <c r="E186" s="90">
        <v>0</v>
      </c>
      <c r="F186" s="90">
        <v>0</v>
      </c>
      <c r="G186" s="90">
        <v>0</v>
      </c>
      <c r="H186" s="90">
        <v>0</v>
      </c>
      <c r="I186" s="90">
        <v>0</v>
      </c>
      <c r="J186" s="336">
        <f t="shared" si="6"/>
        <v>0</v>
      </c>
      <c r="K186" s="128" t="str">
        <f>IF(J186='Base Period'!J186,"","ERROR")</f>
        <v/>
      </c>
    </row>
    <row r="187" spans="1:11" s="91" customFormat="1" ht="18" hidden="1" customHeight="1" x14ac:dyDescent="0.3">
      <c r="A187" s="321">
        <f>'CLINs &amp; Ceiling Rates'!B189</f>
        <v>0</v>
      </c>
      <c r="B187" s="321">
        <f>'CLINs &amp; Ceiling Rates'!C189</f>
        <v>0</v>
      </c>
      <c r="C187" s="326" t="str">
        <f>'CLINs &amp; Ceiling Rates'!G189</f>
        <v/>
      </c>
      <c r="D187" s="335" t="str">
        <f>IF('CLINs &amp; Ceiling Rates'!E189="","",'CLINs &amp; Ceiling Rates'!E189)</f>
        <v/>
      </c>
      <c r="E187" s="90">
        <v>0</v>
      </c>
      <c r="F187" s="90">
        <v>0</v>
      </c>
      <c r="G187" s="90">
        <v>0</v>
      </c>
      <c r="H187" s="90">
        <v>0</v>
      </c>
      <c r="I187" s="90">
        <v>0</v>
      </c>
      <c r="J187" s="336">
        <f t="shared" si="6"/>
        <v>0</v>
      </c>
      <c r="K187" s="128" t="str">
        <f>IF(J187='Base Period'!J187,"","ERROR")</f>
        <v/>
      </c>
    </row>
    <row r="188" spans="1:11" s="91" customFormat="1" ht="18" hidden="1" customHeight="1" x14ac:dyDescent="0.3">
      <c r="A188" s="321">
        <f>'CLINs &amp; Ceiling Rates'!B190</f>
        <v>0</v>
      </c>
      <c r="B188" s="321">
        <f>'CLINs &amp; Ceiling Rates'!C190</f>
        <v>0</v>
      </c>
      <c r="C188" s="326" t="str">
        <f>'CLINs &amp; Ceiling Rates'!G190</f>
        <v/>
      </c>
      <c r="D188" s="335" t="str">
        <f>IF('CLINs &amp; Ceiling Rates'!E190="","",'CLINs &amp; Ceiling Rates'!E190)</f>
        <v/>
      </c>
      <c r="E188" s="90">
        <v>0</v>
      </c>
      <c r="F188" s="90">
        <v>0</v>
      </c>
      <c r="G188" s="90">
        <v>0</v>
      </c>
      <c r="H188" s="90">
        <v>0</v>
      </c>
      <c r="I188" s="90">
        <v>0</v>
      </c>
      <c r="J188" s="336">
        <f t="shared" si="6"/>
        <v>0</v>
      </c>
      <c r="K188" s="128" t="str">
        <f>IF(J188='Base Period'!J188,"","ERROR")</f>
        <v/>
      </c>
    </row>
    <row r="189" spans="1:11" s="91" customFormat="1" ht="18" hidden="1" customHeight="1" x14ac:dyDescent="0.3">
      <c r="A189" s="321">
        <f>'CLINs &amp; Ceiling Rates'!B191</f>
        <v>0</v>
      </c>
      <c r="B189" s="321">
        <f>'CLINs &amp; Ceiling Rates'!C191</f>
        <v>0</v>
      </c>
      <c r="C189" s="326" t="str">
        <f>'CLINs &amp; Ceiling Rates'!G191</f>
        <v/>
      </c>
      <c r="D189" s="335" t="str">
        <f>IF('CLINs &amp; Ceiling Rates'!E191="","",'CLINs &amp; Ceiling Rates'!E191)</f>
        <v/>
      </c>
      <c r="E189" s="90">
        <v>0</v>
      </c>
      <c r="F189" s="90">
        <v>0</v>
      </c>
      <c r="G189" s="90">
        <v>0</v>
      </c>
      <c r="H189" s="90">
        <v>0</v>
      </c>
      <c r="I189" s="90">
        <v>0</v>
      </c>
      <c r="J189" s="336">
        <f t="shared" si="6"/>
        <v>0</v>
      </c>
      <c r="K189" s="128" t="str">
        <f>IF(J189='Base Period'!J189,"","ERROR")</f>
        <v/>
      </c>
    </row>
    <row r="190" spans="1:11" s="91" customFormat="1" ht="18" hidden="1" customHeight="1" x14ac:dyDescent="0.3">
      <c r="A190" s="321">
        <f>'CLINs &amp; Ceiling Rates'!B192</f>
        <v>0</v>
      </c>
      <c r="B190" s="321">
        <f>'CLINs &amp; Ceiling Rates'!C192</f>
        <v>0</v>
      </c>
      <c r="C190" s="326" t="str">
        <f>'CLINs &amp; Ceiling Rates'!G192</f>
        <v/>
      </c>
      <c r="D190" s="335" t="str">
        <f>IF('CLINs &amp; Ceiling Rates'!E192="","",'CLINs &amp; Ceiling Rates'!E192)</f>
        <v/>
      </c>
      <c r="E190" s="90">
        <v>0</v>
      </c>
      <c r="F190" s="90">
        <v>0</v>
      </c>
      <c r="G190" s="90">
        <v>0</v>
      </c>
      <c r="H190" s="90">
        <v>0</v>
      </c>
      <c r="I190" s="90">
        <v>0</v>
      </c>
      <c r="J190" s="336">
        <f t="shared" si="6"/>
        <v>0</v>
      </c>
      <c r="K190" s="128" t="str">
        <f>IF(J190='Base Period'!J190,"","ERROR")</f>
        <v/>
      </c>
    </row>
    <row r="191" spans="1:11" s="91" customFormat="1" ht="18" hidden="1" customHeight="1" x14ac:dyDescent="0.3">
      <c r="A191" s="321">
        <f>'CLINs &amp; Ceiling Rates'!B193</f>
        <v>0</v>
      </c>
      <c r="B191" s="321">
        <f>'CLINs &amp; Ceiling Rates'!C193</f>
        <v>0</v>
      </c>
      <c r="C191" s="326" t="str">
        <f>'CLINs &amp; Ceiling Rates'!G193</f>
        <v/>
      </c>
      <c r="D191" s="335" t="str">
        <f>IF('CLINs &amp; Ceiling Rates'!E193="","",'CLINs &amp; Ceiling Rates'!E193)</f>
        <v/>
      </c>
      <c r="E191" s="90">
        <v>0</v>
      </c>
      <c r="F191" s="90">
        <v>0</v>
      </c>
      <c r="G191" s="90">
        <v>0</v>
      </c>
      <c r="H191" s="90">
        <v>0</v>
      </c>
      <c r="I191" s="90">
        <v>0</v>
      </c>
      <c r="J191" s="336">
        <f t="shared" si="6"/>
        <v>0</v>
      </c>
      <c r="K191" s="128" t="str">
        <f>IF(J191='Base Period'!J191,"","ERROR")</f>
        <v/>
      </c>
    </row>
    <row r="192" spans="1:11" s="91" customFormat="1" ht="18" hidden="1" customHeight="1" x14ac:dyDescent="0.3">
      <c r="A192" s="321">
        <f>'CLINs &amp; Ceiling Rates'!B194</f>
        <v>0</v>
      </c>
      <c r="B192" s="321">
        <f>'CLINs &amp; Ceiling Rates'!C194</f>
        <v>0</v>
      </c>
      <c r="C192" s="326" t="str">
        <f>'CLINs &amp; Ceiling Rates'!G194</f>
        <v/>
      </c>
      <c r="D192" s="335" t="str">
        <f>IF('CLINs &amp; Ceiling Rates'!E194="","",'CLINs &amp; Ceiling Rates'!E194)</f>
        <v/>
      </c>
      <c r="E192" s="90">
        <v>0</v>
      </c>
      <c r="F192" s="90">
        <v>0</v>
      </c>
      <c r="G192" s="90">
        <v>0</v>
      </c>
      <c r="H192" s="90">
        <v>0</v>
      </c>
      <c r="I192" s="90">
        <v>0</v>
      </c>
      <c r="J192" s="336">
        <f t="shared" si="6"/>
        <v>0</v>
      </c>
      <c r="K192" s="128" t="str">
        <f>IF(J192='Base Period'!J192,"","ERROR")</f>
        <v/>
      </c>
    </row>
    <row r="193" spans="1:11" s="91" customFormat="1" ht="18" hidden="1" customHeight="1" x14ac:dyDescent="0.3">
      <c r="A193" s="321">
        <f>'CLINs &amp; Ceiling Rates'!B195</f>
        <v>0</v>
      </c>
      <c r="B193" s="321">
        <f>'CLINs &amp; Ceiling Rates'!C195</f>
        <v>0</v>
      </c>
      <c r="C193" s="326" t="str">
        <f>'CLINs &amp; Ceiling Rates'!G195</f>
        <v/>
      </c>
      <c r="D193" s="335" t="str">
        <f>IF('CLINs &amp; Ceiling Rates'!E195="","",'CLINs &amp; Ceiling Rates'!E195)</f>
        <v/>
      </c>
      <c r="E193" s="90">
        <v>0</v>
      </c>
      <c r="F193" s="90">
        <v>0</v>
      </c>
      <c r="G193" s="90">
        <v>0</v>
      </c>
      <c r="H193" s="90">
        <v>0</v>
      </c>
      <c r="I193" s="90">
        <v>0</v>
      </c>
      <c r="J193" s="336">
        <f t="shared" si="6"/>
        <v>0</v>
      </c>
      <c r="K193" s="128"/>
    </row>
    <row r="194" spans="1:11" s="91" customFormat="1" ht="18" hidden="1" customHeight="1" x14ac:dyDescent="0.3">
      <c r="A194" s="321">
        <f>'CLINs &amp; Ceiling Rates'!B196</f>
        <v>0</v>
      </c>
      <c r="B194" s="321">
        <f>'CLINs &amp; Ceiling Rates'!C196</f>
        <v>0</v>
      </c>
      <c r="C194" s="326" t="str">
        <f>'CLINs &amp; Ceiling Rates'!G196</f>
        <v/>
      </c>
      <c r="D194" s="335" t="str">
        <f>IF('CLINs &amp; Ceiling Rates'!E196="","",'CLINs &amp; Ceiling Rates'!E196)</f>
        <v/>
      </c>
      <c r="E194" s="90">
        <v>0</v>
      </c>
      <c r="F194" s="90">
        <v>0</v>
      </c>
      <c r="G194" s="90">
        <v>0</v>
      </c>
      <c r="H194" s="90">
        <v>0</v>
      </c>
      <c r="I194" s="90">
        <v>0</v>
      </c>
      <c r="J194" s="336">
        <f t="shared" si="6"/>
        <v>0</v>
      </c>
      <c r="K194" s="128"/>
    </row>
    <row r="195" spans="1:11" s="91" customFormat="1" ht="18" hidden="1" customHeight="1" x14ac:dyDescent="0.3">
      <c r="A195" s="321">
        <f>'CLINs &amp; Ceiling Rates'!B197</f>
        <v>0</v>
      </c>
      <c r="B195" s="321">
        <f>'CLINs &amp; Ceiling Rates'!C197</f>
        <v>0</v>
      </c>
      <c r="C195" s="326" t="str">
        <f>'CLINs &amp; Ceiling Rates'!G197</f>
        <v/>
      </c>
      <c r="D195" s="335" t="str">
        <f>IF('CLINs &amp; Ceiling Rates'!E197="","",'CLINs &amp; Ceiling Rates'!E197)</f>
        <v/>
      </c>
      <c r="E195" s="90">
        <v>0</v>
      </c>
      <c r="F195" s="90">
        <v>0</v>
      </c>
      <c r="G195" s="90">
        <v>0</v>
      </c>
      <c r="H195" s="90">
        <v>0</v>
      </c>
      <c r="I195" s="90">
        <v>0</v>
      </c>
      <c r="J195" s="336">
        <f t="shared" si="6"/>
        <v>0</v>
      </c>
      <c r="K195" s="128"/>
    </row>
    <row r="196" spans="1:11" s="91" customFormat="1" ht="18" hidden="1" customHeight="1" x14ac:dyDescent="0.3">
      <c r="A196" s="321">
        <f>'CLINs &amp; Ceiling Rates'!B198</f>
        <v>0</v>
      </c>
      <c r="B196" s="321">
        <f>'CLINs &amp; Ceiling Rates'!C198</f>
        <v>0</v>
      </c>
      <c r="C196" s="326" t="str">
        <f>'CLINs &amp; Ceiling Rates'!G198</f>
        <v/>
      </c>
      <c r="D196" s="335" t="str">
        <f>IF('CLINs &amp; Ceiling Rates'!E198="","",'CLINs &amp; Ceiling Rates'!E198)</f>
        <v/>
      </c>
      <c r="E196" s="90">
        <v>0</v>
      </c>
      <c r="F196" s="90">
        <v>0</v>
      </c>
      <c r="G196" s="90">
        <v>0</v>
      </c>
      <c r="H196" s="90">
        <v>0</v>
      </c>
      <c r="I196" s="90">
        <v>0</v>
      </c>
      <c r="J196" s="336">
        <f t="shared" si="6"/>
        <v>0</v>
      </c>
      <c r="K196" s="128"/>
    </row>
    <row r="197" spans="1:11" s="91" customFormat="1" ht="18" hidden="1" customHeight="1" x14ac:dyDescent="0.3">
      <c r="A197" s="321">
        <f>'CLINs &amp; Ceiling Rates'!B199</f>
        <v>0</v>
      </c>
      <c r="B197" s="321">
        <f>'CLINs &amp; Ceiling Rates'!C199</f>
        <v>0</v>
      </c>
      <c r="C197" s="326" t="str">
        <f>'CLINs &amp; Ceiling Rates'!G199</f>
        <v/>
      </c>
      <c r="D197" s="335" t="str">
        <f>IF('CLINs &amp; Ceiling Rates'!E199="","",'CLINs &amp; Ceiling Rates'!E199)</f>
        <v/>
      </c>
      <c r="E197" s="90">
        <v>0</v>
      </c>
      <c r="F197" s="90">
        <v>0</v>
      </c>
      <c r="G197" s="90">
        <v>0</v>
      </c>
      <c r="H197" s="90">
        <v>0</v>
      </c>
      <c r="I197" s="90">
        <v>0</v>
      </c>
      <c r="J197" s="336">
        <f t="shared" si="6"/>
        <v>0</v>
      </c>
      <c r="K197" s="128"/>
    </row>
    <row r="198" spans="1:11" s="91" customFormat="1" ht="18" hidden="1" customHeight="1" x14ac:dyDescent="0.3">
      <c r="A198" s="321">
        <f>'CLINs &amp; Ceiling Rates'!B200</f>
        <v>0</v>
      </c>
      <c r="B198" s="321">
        <f>'CLINs &amp; Ceiling Rates'!C200</f>
        <v>0</v>
      </c>
      <c r="C198" s="326" t="str">
        <f>'CLINs &amp; Ceiling Rates'!G200</f>
        <v/>
      </c>
      <c r="D198" s="335" t="str">
        <f>IF('CLINs &amp; Ceiling Rates'!E200="","",'CLINs &amp; Ceiling Rates'!E200)</f>
        <v/>
      </c>
      <c r="E198" s="90">
        <v>0</v>
      </c>
      <c r="F198" s="90">
        <v>0</v>
      </c>
      <c r="G198" s="90">
        <v>0</v>
      </c>
      <c r="H198" s="90">
        <v>0</v>
      </c>
      <c r="I198" s="90">
        <v>0</v>
      </c>
      <c r="J198" s="336">
        <f t="shared" si="6"/>
        <v>0</v>
      </c>
      <c r="K198" s="128"/>
    </row>
    <row r="199" spans="1:11" s="91" customFormat="1" ht="18" hidden="1" customHeight="1" x14ac:dyDescent="0.3">
      <c r="A199" s="321">
        <f>'CLINs &amp; Ceiling Rates'!B201</f>
        <v>0</v>
      </c>
      <c r="B199" s="321">
        <f>'CLINs &amp; Ceiling Rates'!C201</f>
        <v>0</v>
      </c>
      <c r="C199" s="326" t="str">
        <f>'CLINs &amp; Ceiling Rates'!G201</f>
        <v/>
      </c>
      <c r="D199" s="335" t="str">
        <f>IF('CLINs &amp; Ceiling Rates'!E201="","",'CLINs &amp; Ceiling Rates'!E201)</f>
        <v/>
      </c>
      <c r="E199" s="90">
        <v>0</v>
      </c>
      <c r="F199" s="90">
        <v>0</v>
      </c>
      <c r="G199" s="90">
        <v>0</v>
      </c>
      <c r="H199" s="90">
        <v>0</v>
      </c>
      <c r="I199" s="90">
        <v>0</v>
      </c>
      <c r="J199" s="336">
        <f t="shared" si="6"/>
        <v>0</v>
      </c>
      <c r="K199" s="128"/>
    </row>
    <row r="200" spans="1:11" s="91" customFormat="1" ht="18" hidden="1" customHeight="1" x14ac:dyDescent="0.3">
      <c r="A200" s="321">
        <f>'CLINs &amp; Ceiling Rates'!B202</f>
        <v>0</v>
      </c>
      <c r="B200" s="321">
        <f>'CLINs &amp; Ceiling Rates'!C202</f>
        <v>0</v>
      </c>
      <c r="C200" s="326" t="str">
        <f>'CLINs &amp; Ceiling Rates'!G202</f>
        <v/>
      </c>
      <c r="D200" s="335" t="str">
        <f>IF('CLINs &amp; Ceiling Rates'!E202="","",'CLINs &amp; Ceiling Rates'!E202)</f>
        <v/>
      </c>
      <c r="E200" s="90">
        <v>0</v>
      </c>
      <c r="F200" s="90">
        <v>0</v>
      </c>
      <c r="G200" s="90">
        <v>0</v>
      </c>
      <c r="H200" s="90">
        <v>0</v>
      </c>
      <c r="I200" s="90">
        <v>0</v>
      </c>
      <c r="J200" s="336">
        <f t="shared" si="6"/>
        <v>0</v>
      </c>
      <c r="K200" s="128"/>
    </row>
    <row r="201" spans="1:11" s="91" customFormat="1" ht="18" hidden="1" customHeight="1" x14ac:dyDescent="0.3">
      <c r="A201" s="321">
        <f>'CLINs &amp; Ceiling Rates'!B203</f>
        <v>0</v>
      </c>
      <c r="B201" s="321">
        <f>'CLINs &amp; Ceiling Rates'!C203</f>
        <v>0</v>
      </c>
      <c r="C201" s="326" t="str">
        <f>'CLINs &amp; Ceiling Rates'!G203</f>
        <v/>
      </c>
      <c r="D201" s="335" t="str">
        <f>IF('CLINs &amp; Ceiling Rates'!E203="","",'CLINs &amp; Ceiling Rates'!E203)</f>
        <v/>
      </c>
      <c r="E201" s="90">
        <v>0</v>
      </c>
      <c r="F201" s="90">
        <v>0</v>
      </c>
      <c r="G201" s="90">
        <v>0</v>
      </c>
      <c r="H201" s="90">
        <v>0</v>
      </c>
      <c r="I201" s="90">
        <v>0</v>
      </c>
      <c r="J201" s="336">
        <f t="shared" si="6"/>
        <v>0</v>
      </c>
      <c r="K201" s="128"/>
    </row>
    <row r="202" spans="1:11" s="91" customFormat="1" ht="18" hidden="1" customHeight="1" x14ac:dyDescent="0.3">
      <c r="A202" s="321">
        <f>'CLINs &amp; Ceiling Rates'!B204</f>
        <v>0</v>
      </c>
      <c r="B202" s="321">
        <f>'CLINs &amp; Ceiling Rates'!C204</f>
        <v>0</v>
      </c>
      <c r="C202" s="326" t="str">
        <f>'CLINs &amp; Ceiling Rates'!G204</f>
        <v/>
      </c>
      <c r="D202" s="335" t="str">
        <f>IF('CLINs &amp; Ceiling Rates'!E204="","",'CLINs &amp; Ceiling Rates'!E204)</f>
        <v/>
      </c>
      <c r="E202" s="90">
        <v>0</v>
      </c>
      <c r="F202" s="90">
        <v>0</v>
      </c>
      <c r="G202" s="90">
        <v>0</v>
      </c>
      <c r="H202" s="90">
        <v>0</v>
      </c>
      <c r="I202" s="90">
        <v>0</v>
      </c>
      <c r="J202" s="336">
        <f t="shared" si="6"/>
        <v>0</v>
      </c>
      <c r="K202" s="128"/>
    </row>
    <row r="203" spans="1:11" s="91" customFormat="1" ht="18" hidden="1" customHeight="1" x14ac:dyDescent="0.3">
      <c r="A203" s="321">
        <f>'CLINs &amp; Ceiling Rates'!B205</f>
        <v>0</v>
      </c>
      <c r="B203" s="321">
        <f>'CLINs &amp; Ceiling Rates'!C205</f>
        <v>0</v>
      </c>
      <c r="C203" s="326" t="str">
        <f>'CLINs &amp; Ceiling Rates'!G205</f>
        <v/>
      </c>
      <c r="D203" s="335" t="str">
        <f>IF('CLINs &amp; Ceiling Rates'!E205="","",'CLINs &amp; Ceiling Rates'!E205)</f>
        <v/>
      </c>
      <c r="E203" s="90">
        <v>0</v>
      </c>
      <c r="F203" s="90">
        <v>0</v>
      </c>
      <c r="G203" s="90">
        <v>0</v>
      </c>
      <c r="H203" s="90">
        <v>0</v>
      </c>
      <c r="I203" s="90">
        <v>0</v>
      </c>
      <c r="J203" s="336">
        <f t="shared" si="6"/>
        <v>0</v>
      </c>
      <c r="K203" s="128" t="str">
        <f>IF(J203='Base Period'!J193,"","ERROR")</f>
        <v/>
      </c>
    </row>
    <row r="204" spans="1:11" s="91" customFormat="1" ht="18" hidden="1" customHeight="1" x14ac:dyDescent="0.3">
      <c r="A204" s="321">
        <f>'CLINs &amp; Ceiling Rates'!B206</f>
        <v>0</v>
      </c>
      <c r="B204" s="321">
        <f>'CLINs &amp; Ceiling Rates'!C206</f>
        <v>0</v>
      </c>
      <c r="C204" s="326" t="str">
        <f>'CLINs &amp; Ceiling Rates'!G206</f>
        <v/>
      </c>
      <c r="D204" s="335" t="str">
        <f>IF('CLINs &amp; Ceiling Rates'!E206="","",'CLINs &amp; Ceiling Rates'!E206)</f>
        <v/>
      </c>
      <c r="E204" s="90">
        <v>0</v>
      </c>
      <c r="F204" s="90">
        <v>0</v>
      </c>
      <c r="G204" s="90">
        <v>0</v>
      </c>
      <c r="H204" s="90">
        <v>0</v>
      </c>
      <c r="I204" s="90">
        <v>0</v>
      </c>
      <c r="J204" s="336">
        <f t="shared" si="6"/>
        <v>0</v>
      </c>
      <c r="K204" s="128" t="str">
        <f>IF(J204='Base Period'!J194,"","ERROR")</f>
        <v/>
      </c>
    </row>
    <row r="205" spans="1:11" s="91" customFormat="1" ht="18" hidden="1" customHeight="1" x14ac:dyDescent="0.3">
      <c r="A205" s="321">
        <f>'CLINs &amp; Ceiling Rates'!B207</f>
        <v>0</v>
      </c>
      <c r="B205" s="321">
        <f>'CLINs &amp; Ceiling Rates'!C207</f>
        <v>0</v>
      </c>
      <c r="C205" s="326" t="str">
        <f>'CLINs &amp; Ceiling Rates'!G207</f>
        <v/>
      </c>
      <c r="D205" s="335" t="str">
        <f>IF('CLINs &amp; Ceiling Rates'!E207="","",'CLINs &amp; Ceiling Rates'!E207)</f>
        <v/>
      </c>
      <c r="E205" s="90">
        <v>0</v>
      </c>
      <c r="F205" s="90">
        <v>0</v>
      </c>
      <c r="G205" s="90">
        <v>0</v>
      </c>
      <c r="H205" s="90">
        <v>0</v>
      </c>
      <c r="I205" s="90">
        <v>0</v>
      </c>
      <c r="J205" s="336">
        <f t="shared" si="6"/>
        <v>0</v>
      </c>
      <c r="K205" s="128" t="str">
        <f>IF(J205='Base Period'!J195,"","ERROR")</f>
        <v/>
      </c>
    </row>
    <row r="206" spans="1:11" s="91" customFormat="1" ht="18" hidden="1" customHeight="1" x14ac:dyDescent="0.3">
      <c r="A206" s="321">
        <f>'CLINs &amp; Ceiling Rates'!B208</f>
        <v>0</v>
      </c>
      <c r="B206" s="321">
        <f>'CLINs &amp; Ceiling Rates'!C208</f>
        <v>0</v>
      </c>
      <c r="C206" s="326" t="str">
        <f>'CLINs &amp; Ceiling Rates'!G208</f>
        <v/>
      </c>
      <c r="D206" s="335" t="str">
        <f>IF('CLINs &amp; Ceiling Rates'!E208="","",'CLINs &amp; Ceiling Rates'!E208)</f>
        <v/>
      </c>
      <c r="E206" s="90">
        <v>0</v>
      </c>
      <c r="F206" s="90">
        <v>0</v>
      </c>
      <c r="G206" s="90">
        <v>0</v>
      </c>
      <c r="H206" s="90">
        <v>0</v>
      </c>
      <c r="I206" s="90">
        <v>0</v>
      </c>
      <c r="J206" s="336">
        <f t="shared" si="6"/>
        <v>0</v>
      </c>
      <c r="K206" s="128" t="str">
        <f>IF(J206='Base Period'!J196,"","ERROR")</f>
        <v/>
      </c>
    </row>
    <row r="207" spans="1:11" s="91" customFormat="1" ht="18" hidden="1" customHeight="1" x14ac:dyDescent="0.3">
      <c r="A207" s="321">
        <f>'CLINs &amp; Ceiling Rates'!B209</f>
        <v>0</v>
      </c>
      <c r="B207" s="321">
        <f>'CLINs &amp; Ceiling Rates'!C209</f>
        <v>0</v>
      </c>
      <c r="C207" s="326" t="str">
        <f>'CLINs &amp; Ceiling Rates'!G209</f>
        <v/>
      </c>
      <c r="D207" s="335" t="str">
        <f>IF('CLINs &amp; Ceiling Rates'!E209="","",'CLINs &amp; Ceiling Rates'!E209)</f>
        <v/>
      </c>
      <c r="E207" s="90">
        <v>0</v>
      </c>
      <c r="F207" s="90">
        <v>0</v>
      </c>
      <c r="G207" s="90">
        <v>0</v>
      </c>
      <c r="H207" s="90">
        <v>0</v>
      </c>
      <c r="I207" s="90">
        <v>0</v>
      </c>
      <c r="J207" s="336">
        <f t="shared" si="6"/>
        <v>0</v>
      </c>
      <c r="K207" s="128" t="str">
        <f>IF(J207='Base Period'!J197,"","ERROR")</f>
        <v/>
      </c>
    </row>
    <row r="208" spans="1:11" s="91" customFormat="1" ht="18" hidden="1" customHeight="1" x14ac:dyDescent="0.3">
      <c r="A208" s="321">
        <f>'CLINs &amp; Ceiling Rates'!B210</f>
        <v>0</v>
      </c>
      <c r="B208" s="321">
        <f>'CLINs &amp; Ceiling Rates'!C210</f>
        <v>0</v>
      </c>
      <c r="C208" s="326" t="str">
        <f>'CLINs &amp; Ceiling Rates'!G210</f>
        <v/>
      </c>
      <c r="D208" s="335" t="str">
        <f>IF('CLINs &amp; Ceiling Rates'!E210="","",'CLINs &amp; Ceiling Rates'!E210)</f>
        <v/>
      </c>
      <c r="E208" s="90">
        <v>0</v>
      </c>
      <c r="F208" s="90">
        <v>0</v>
      </c>
      <c r="G208" s="90">
        <v>0</v>
      </c>
      <c r="H208" s="90">
        <v>0</v>
      </c>
      <c r="I208" s="90">
        <v>0</v>
      </c>
      <c r="J208" s="336">
        <f t="shared" si="6"/>
        <v>0</v>
      </c>
      <c r="K208" s="128" t="str">
        <f>IF(J208='Base Period'!J198,"","ERROR")</f>
        <v/>
      </c>
    </row>
    <row r="209" spans="1:11" s="91" customFormat="1" ht="18" hidden="1" customHeight="1" x14ac:dyDescent="0.3">
      <c r="A209" s="321">
        <f>'CLINs &amp; Ceiling Rates'!B211</f>
        <v>0</v>
      </c>
      <c r="B209" s="321">
        <f>'CLINs &amp; Ceiling Rates'!C211</f>
        <v>0</v>
      </c>
      <c r="C209" s="326" t="str">
        <f>'CLINs &amp; Ceiling Rates'!G211</f>
        <v/>
      </c>
      <c r="D209" s="335" t="str">
        <f>IF('CLINs &amp; Ceiling Rates'!E211="","",'CLINs &amp; Ceiling Rates'!E211)</f>
        <v/>
      </c>
      <c r="E209" s="90">
        <v>0</v>
      </c>
      <c r="F209" s="90">
        <v>0</v>
      </c>
      <c r="G209" s="90">
        <v>0</v>
      </c>
      <c r="H209" s="90">
        <v>0</v>
      </c>
      <c r="I209" s="90">
        <v>0</v>
      </c>
      <c r="J209" s="336">
        <f t="shared" si="6"/>
        <v>0</v>
      </c>
      <c r="K209" s="128" t="str">
        <f>IF(J209='Base Period'!J199,"","ERROR")</f>
        <v/>
      </c>
    </row>
    <row r="210" spans="1:11" s="91" customFormat="1" ht="18" hidden="1" customHeight="1" x14ac:dyDescent="0.3">
      <c r="A210" s="321">
        <f>'CLINs &amp; Ceiling Rates'!B212</f>
        <v>0</v>
      </c>
      <c r="B210" s="321">
        <f>'CLINs &amp; Ceiling Rates'!C212</f>
        <v>0</v>
      </c>
      <c r="C210" s="326" t="str">
        <f>'CLINs &amp; Ceiling Rates'!G212</f>
        <v/>
      </c>
      <c r="D210" s="335" t="str">
        <f>IF('CLINs &amp; Ceiling Rates'!E212="","",'CLINs &amp; Ceiling Rates'!E212)</f>
        <v/>
      </c>
      <c r="E210" s="90">
        <v>0</v>
      </c>
      <c r="F210" s="90">
        <v>0</v>
      </c>
      <c r="G210" s="90">
        <v>0</v>
      </c>
      <c r="H210" s="90">
        <v>0</v>
      </c>
      <c r="I210" s="90">
        <v>0</v>
      </c>
      <c r="J210" s="336">
        <f t="shared" si="6"/>
        <v>0</v>
      </c>
      <c r="K210" s="128" t="str">
        <f>IF(J210='Base Period'!J200,"","ERROR")</f>
        <v/>
      </c>
    </row>
    <row r="211" spans="1:11" s="91" customFormat="1" ht="18" hidden="1" customHeight="1" x14ac:dyDescent="0.3">
      <c r="A211" s="321">
        <f>'CLINs &amp; Ceiling Rates'!B213</f>
        <v>0</v>
      </c>
      <c r="B211" s="321">
        <f>'CLINs &amp; Ceiling Rates'!C213</f>
        <v>0</v>
      </c>
      <c r="C211" s="326" t="str">
        <f>'CLINs &amp; Ceiling Rates'!G213</f>
        <v/>
      </c>
      <c r="D211" s="335" t="str">
        <f>IF('CLINs &amp; Ceiling Rates'!E213="","",'CLINs &amp; Ceiling Rates'!E213)</f>
        <v/>
      </c>
      <c r="E211" s="90">
        <v>0</v>
      </c>
      <c r="F211" s="90">
        <v>0</v>
      </c>
      <c r="G211" s="90">
        <v>0</v>
      </c>
      <c r="H211" s="90">
        <v>0</v>
      </c>
      <c r="I211" s="90">
        <v>0</v>
      </c>
      <c r="J211" s="336">
        <f t="shared" si="6"/>
        <v>0</v>
      </c>
      <c r="K211" s="128" t="str">
        <f>IF(J211='Base Period'!J201,"","ERROR")</f>
        <v/>
      </c>
    </row>
    <row r="212" spans="1:11" s="91" customFormat="1" ht="18" hidden="1" customHeight="1" x14ac:dyDescent="0.3">
      <c r="A212" s="321">
        <f>'CLINs &amp; Ceiling Rates'!B214</f>
        <v>0</v>
      </c>
      <c r="B212" s="321">
        <f>'CLINs &amp; Ceiling Rates'!C214</f>
        <v>0</v>
      </c>
      <c r="C212" s="326" t="str">
        <f>'CLINs &amp; Ceiling Rates'!G214</f>
        <v/>
      </c>
      <c r="D212" s="335" t="str">
        <f>IF('CLINs &amp; Ceiling Rates'!E214="","",'CLINs &amp; Ceiling Rates'!E214)</f>
        <v/>
      </c>
      <c r="E212" s="90">
        <v>0</v>
      </c>
      <c r="F212" s="90">
        <v>0</v>
      </c>
      <c r="G212" s="90">
        <v>0</v>
      </c>
      <c r="H212" s="90">
        <v>0</v>
      </c>
      <c r="I212" s="90">
        <v>0</v>
      </c>
      <c r="J212" s="336">
        <f t="shared" si="6"/>
        <v>0</v>
      </c>
      <c r="K212" s="128" t="str">
        <f>IF(J212='Base Period'!J202,"","ERROR")</f>
        <v/>
      </c>
    </row>
    <row r="213" spans="1:11" s="91" customFormat="1" ht="18" hidden="1" customHeight="1" x14ac:dyDescent="0.3">
      <c r="A213" s="321">
        <f>'CLINs &amp; Ceiling Rates'!B215</f>
        <v>0</v>
      </c>
      <c r="B213" s="321">
        <f>'CLINs &amp; Ceiling Rates'!C215</f>
        <v>0</v>
      </c>
      <c r="C213" s="326" t="str">
        <f>'CLINs &amp; Ceiling Rates'!G215</f>
        <v/>
      </c>
      <c r="D213" s="335" t="str">
        <f>IF('CLINs &amp; Ceiling Rates'!E215="","",'CLINs &amp; Ceiling Rates'!E215)</f>
        <v/>
      </c>
      <c r="E213" s="90">
        <v>0</v>
      </c>
      <c r="F213" s="90">
        <v>0</v>
      </c>
      <c r="G213" s="90">
        <v>0</v>
      </c>
      <c r="H213" s="90">
        <v>0</v>
      </c>
      <c r="I213" s="90">
        <v>0</v>
      </c>
      <c r="J213" s="336">
        <f t="shared" si="6"/>
        <v>0</v>
      </c>
      <c r="K213" s="128" t="str">
        <f>IF(J213='Base Period'!J203,"","ERROR")</f>
        <v/>
      </c>
    </row>
    <row r="214" spans="1:11" s="91" customFormat="1" ht="18" hidden="1" customHeight="1" x14ac:dyDescent="0.3">
      <c r="A214" s="321">
        <f>'CLINs &amp; Ceiling Rates'!B216</f>
        <v>0</v>
      </c>
      <c r="B214" s="321">
        <f>'CLINs &amp; Ceiling Rates'!C216</f>
        <v>0</v>
      </c>
      <c r="C214" s="326" t="str">
        <f>'CLINs &amp; Ceiling Rates'!G216</f>
        <v/>
      </c>
      <c r="D214" s="335" t="str">
        <f>IF('CLINs &amp; Ceiling Rates'!E216="","",'CLINs &amp; Ceiling Rates'!E216)</f>
        <v/>
      </c>
      <c r="E214" s="90">
        <v>0</v>
      </c>
      <c r="F214" s="90">
        <v>0</v>
      </c>
      <c r="G214" s="90">
        <v>0</v>
      </c>
      <c r="H214" s="90">
        <v>0</v>
      </c>
      <c r="I214" s="90">
        <v>0</v>
      </c>
      <c r="J214" s="336">
        <f t="shared" si="6"/>
        <v>0</v>
      </c>
      <c r="K214" s="128" t="str">
        <f>IF(J214='Base Period'!J204,"","ERROR")</f>
        <v/>
      </c>
    </row>
    <row r="215" spans="1:11" s="91" customFormat="1" ht="18" hidden="1" customHeight="1" x14ac:dyDescent="0.3">
      <c r="A215" s="321">
        <f>'CLINs &amp; Ceiling Rates'!B217</f>
        <v>0</v>
      </c>
      <c r="B215" s="321">
        <f>'CLINs &amp; Ceiling Rates'!C217</f>
        <v>0</v>
      </c>
      <c r="C215" s="326" t="str">
        <f>'CLINs &amp; Ceiling Rates'!G217</f>
        <v/>
      </c>
      <c r="D215" s="335" t="str">
        <f>IF('CLINs &amp; Ceiling Rates'!E217="","",'CLINs &amp; Ceiling Rates'!E217)</f>
        <v/>
      </c>
      <c r="E215" s="90">
        <v>0</v>
      </c>
      <c r="F215" s="90">
        <v>0</v>
      </c>
      <c r="G215" s="90">
        <v>0</v>
      </c>
      <c r="H215" s="90">
        <v>0</v>
      </c>
      <c r="I215" s="90">
        <v>0</v>
      </c>
      <c r="J215" s="336">
        <f t="shared" si="6"/>
        <v>0</v>
      </c>
      <c r="K215" s="128" t="str">
        <f>IF(J215='Base Period'!J205,"","ERROR")</f>
        <v/>
      </c>
    </row>
    <row r="216" spans="1:11" ht="14.4" x14ac:dyDescent="0.3">
      <c r="K216" s="128" t="str">
        <f>IF(J216='Base Period'!J216,"","ERROR")</f>
        <v/>
      </c>
    </row>
    <row r="217" spans="1:11" ht="15.6" x14ac:dyDescent="0.3">
      <c r="A217" s="139" t="str">
        <f>CONCATENATE("Column J should equal to the corresponding “Discounted Proposed Labor Rate” in the Base ",'CLINs &amp; Ceiling Rates'!C224," tab column J. If not, the word ERROR will appear in column K.")</f>
        <v>Column J should equal to the corresponding “Discounted Proposed Labor Rate” in the Base Period tab column J. If not, the word ERROR will appear in column K.</v>
      </c>
    </row>
  </sheetData>
  <sheetProtection sheet="1" selectLockedCells="1"/>
  <mergeCells count="2">
    <mergeCell ref="A3:D4"/>
    <mergeCell ref="E3:J4"/>
  </mergeCells>
  <printOptions horizontalCentered="1"/>
  <pageMargins left="0.7" right="0.7" top="0.75" bottom="0.75" header="0.3" footer="0.3"/>
  <pageSetup firstPageNumber="10" orientation="portrait" r:id="rId1"/>
  <headerFooter>
    <oddHeader>&amp;C&amp;F
&amp;A&amp;RPage &amp;P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P179"/>
  <sheetViews>
    <sheetView zoomScale="71" zoomScaleNormal="55" workbookViewId="0">
      <selection activeCell="P4" sqref="P4"/>
    </sheetView>
  </sheetViews>
  <sheetFormatPr defaultRowHeight="10.199999999999999" x14ac:dyDescent="0.2"/>
  <cols>
    <col min="1" max="1" width="93.7109375" style="114" customWidth="1"/>
    <col min="2" max="2" width="23.7109375" customWidth="1"/>
    <col min="3" max="3" width="5.85546875" customWidth="1"/>
    <col min="4" max="4" width="66.7109375" customWidth="1"/>
    <col min="5" max="5" width="15.28515625" customWidth="1"/>
    <col min="6" max="9" width="16.42578125" customWidth="1"/>
    <col min="11" max="15" width="14" hidden="1" customWidth="1"/>
  </cols>
  <sheetData>
    <row r="1" spans="1:16" ht="15" x14ac:dyDescent="0.25">
      <c r="A1" s="224" t="str">
        <f>Instructions!A1</f>
        <v>eFAST Procurement Action 26-017-C8</v>
      </c>
      <c r="L1" s="276"/>
      <c r="M1" s="276"/>
      <c r="N1" s="276"/>
      <c r="O1" s="276"/>
      <c r="P1" s="276"/>
    </row>
    <row r="2" spans="1:16" ht="22.8" x14ac:dyDescent="0.2">
      <c r="A2" s="268" t="str">
        <f>CONCATENATE('CLINs &amp; Ceiling Rates'!C225," Payment Schedule")</f>
        <v>Time and Materials (T&amp;M) Payment Schedule</v>
      </c>
      <c r="D2" s="526"/>
      <c r="E2" s="526"/>
      <c r="F2" s="526"/>
      <c r="G2" s="526"/>
      <c r="H2" s="526"/>
      <c r="I2" s="526"/>
      <c r="J2" s="526"/>
      <c r="L2" s="276"/>
      <c r="M2" s="276"/>
      <c r="N2" s="276"/>
      <c r="O2" s="276"/>
      <c r="P2" s="276"/>
    </row>
    <row r="3" spans="1:16" ht="22.8" x14ac:dyDescent="0.2">
      <c r="A3" s="268"/>
      <c r="L3" s="276"/>
      <c r="M3" s="276"/>
      <c r="N3" s="276"/>
      <c r="O3" s="276"/>
      <c r="P3" s="276"/>
    </row>
    <row r="4" spans="1:16" ht="75" customHeight="1" x14ac:dyDescent="0.2">
      <c r="A4" s="525" t="str">
        <f>VLOOKUP('CLINs &amp; Ceiling Rates'!C225,NAICS!F30:J33,5,FALSE)</f>
        <v xml:space="preserve">100 % T&amp;M, This Tab is Not Applicable - Hide This Tab. </v>
      </c>
      <c r="B4" s="525"/>
      <c r="C4" s="525"/>
      <c r="D4" s="525"/>
      <c r="L4" s="276"/>
      <c r="M4" s="276"/>
      <c r="N4" s="276"/>
      <c r="O4" s="276"/>
      <c r="P4" s="276"/>
    </row>
    <row r="5" spans="1:16" ht="22.8" x14ac:dyDescent="0.2">
      <c r="A5" s="268"/>
      <c r="L5" s="276"/>
      <c r="M5" s="276"/>
      <c r="N5" s="276"/>
      <c r="O5" s="276"/>
      <c r="P5" s="276"/>
    </row>
    <row r="6" spans="1:16" ht="21.6" thickBot="1" x14ac:dyDescent="0.45">
      <c r="A6" s="247" t="str">
        <f>'Firm Fixed Price'!A159</f>
        <v>Base Period</v>
      </c>
      <c r="B6" s="247"/>
      <c r="C6" s="224"/>
      <c r="D6" s="224"/>
      <c r="L6" s="276"/>
      <c r="M6" s="276"/>
      <c r="N6" s="276"/>
      <c r="O6" s="276"/>
      <c r="P6" s="276"/>
    </row>
    <row r="7" spans="1:16" ht="46.8" x14ac:dyDescent="0.4">
      <c r="A7" s="264" t="str">
        <f>CONCATENATE(VLOOKUP('CLINs &amp; Ceiling Rates'!C225,NAICS!F30:K33,6,FALSE)," Deliverable Due Date")</f>
        <v>NA - Hide Deliverable Due Date</v>
      </c>
      <c r="B7" s="265" t="s">
        <v>618</v>
      </c>
      <c r="C7" s="224"/>
      <c r="D7" s="270" t="s">
        <v>620</v>
      </c>
      <c r="E7" s="270" t="s">
        <v>621</v>
      </c>
      <c r="F7" s="270" t="s">
        <v>622</v>
      </c>
      <c r="G7" s="270" t="s">
        <v>623</v>
      </c>
      <c r="H7" s="270" t="s">
        <v>624</v>
      </c>
      <c r="I7" s="270" t="s">
        <v>625</v>
      </c>
      <c r="J7" s="276"/>
      <c r="K7" s="527" t="s">
        <v>658</v>
      </c>
      <c r="L7" s="527"/>
      <c r="M7" s="527"/>
      <c r="N7" s="527"/>
      <c r="O7" s="527"/>
      <c r="P7" s="276"/>
    </row>
    <row r="8" spans="1:16" s="38" customFormat="1" ht="31.95" customHeight="1" x14ac:dyDescent="0.2">
      <c r="A8" s="442" t="s">
        <v>689</v>
      </c>
      <c r="B8" s="444">
        <f>SUM('Firm Fixed Price'!J164/'Firm Fixed Price'!G164)</f>
        <v>0</v>
      </c>
      <c r="C8" s="269"/>
      <c r="D8" s="306" t="str">
        <f>IF('Firm Fixed Price'!B164="","",'Firm Fixed Price'!B164)</f>
        <v>Task Order Mgt</v>
      </c>
      <c r="E8" s="307">
        <f>IF('Firm Fixed Price'!G164="","",'Firm Fixed Price'!G164)</f>
        <v>1</v>
      </c>
      <c r="F8" s="307">
        <f>IF('Firm Fixed Price'!G321="","",'Firm Fixed Price'!G321)</f>
        <v>1</v>
      </c>
      <c r="G8" s="307">
        <f>IF('Firm Fixed Price'!G478="","",'Firm Fixed Price'!G478)</f>
        <v>1</v>
      </c>
      <c r="H8" s="307">
        <f>IF('Firm Fixed Price'!G635="","",'Firm Fixed Price'!G635)</f>
        <v>1</v>
      </c>
      <c r="I8" s="307">
        <f>IF('Firm Fixed Price'!G792="","",'Firm Fixed Price'!G792)</f>
        <v>1</v>
      </c>
      <c r="K8" s="310">
        <f>ROW('Firm Fixed Price'!B164)</f>
        <v>164</v>
      </c>
      <c r="L8" s="311">
        <f>ROW('Firm Fixed Price'!B321)</f>
        <v>321</v>
      </c>
      <c r="M8" s="311">
        <f>ROW('Firm Fixed Price'!B478)</f>
        <v>478</v>
      </c>
      <c r="N8" s="311">
        <f>ROW('Firm Fixed Price'!B635)</f>
        <v>635</v>
      </c>
      <c r="O8" s="311">
        <f>ROW('Firm Fixed Price'!B792)</f>
        <v>792</v>
      </c>
      <c r="P8" s="277"/>
    </row>
    <row r="9" spans="1:16" s="38" customFormat="1" ht="32.4" customHeight="1" x14ac:dyDescent="0.2">
      <c r="A9" s="443" t="s">
        <v>696</v>
      </c>
      <c r="B9" s="444">
        <f>SUM(('Firm Fixed Price'!J171/'Firm Fixed Price'!G171),('Firm Fixed Price'!J171/'Firm Fixed Price'!G171))</f>
        <v>0</v>
      </c>
      <c r="C9" s="269"/>
      <c r="D9" s="306" t="str">
        <f>IF('Firm Fixed Price'!B165="","",'Firm Fixed Price'!B165)</f>
        <v>KickOff Minutes</v>
      </c>
      <c r="E9" s="307">
        <f>IF('Firm Fixed Price'!G165="","",'Firm Fixed Price'!G165)</f>
        <v>1</v>
      </c>
      <c r="F9" s="307" t="str">
        <f>IF('Firm Fixed Price'!G322="","",'Firm Fixed Price'!G322)</f>
        <v/>
      </c>
      <c r="G9" s="307" t="str">
        <f>IF('Firm Fixed Price'!G479="","",'Firm Fixed Price'!G479)</f>
        <v/>
      </c>
      <c r="H9" s="307" t="str">
        <f>IF('Firm Fixed Price'!G636="","",'Firm Fixed Price'!G636)</f>
        <v/>
      </c>
      <c r="I9" s="307" t="str">
        <f>IF('Firm Fixed Price'!G793="","",'Firm Fixed Price'!G793)</f>
        <v/>
      </c>
      <c r="K9" s="310">
        <f>ROW('Firm Fixed Price'!B165)</f>
        <v>165</v>
      </c>
      <c r="L9" s="311">
        <f>ROW('Firm Fixed Price'!B322)</f>
        <v>322</v>
      </c>
      <c r="M9" s="311">
        <f>ROW('Firm Fixed Price'!B479)</f>
        <v>479</v>
      </c>
      <c r="N9" s="311">
        <f>ROW('Firm Fixed Price'!B636)</f>
        <v>636</v>
      </c>
      <c r="O9" s="311">
        <f>ROW('Firm Fixed Price'!B793)</f>
        <v>793</v>
      </c>
      <c r="P9" s="277"/>
    </row>
    <row r="10" spans="1:16" s="38" customFormat="1" ht="32.4" customHeight="1" x14ac:dyDescent="0.2">
      <c r="A10" s="271" t="s">
        <v>619</v>
      </c>
      <c r="B10" s="273">
        <f>SUM(('Firm Fixed Price'!J165/'Firm Fixed Price'!G165),('Firm Fixed Price'!J166/'Firm Fixed Price'!G166),('Firm Fixed Price'!J167/'Firm Fixed Price'!G167),('Firm Fixed Price'!J168/'Firm Fixed Price'!G168),('Firm Fixed Price'!J169/'Firm Fixed Price'!G169),('Firm Fixed Price'!J173/'Firm Fixed Price'!G173),('Firm Fixed Price'!J172/'Firm Fixed Price'!G172))</f>
        <v>0</v>
      </c>
      <c r="C10" s="269"/>
      <c r="D10" s="306" t="str">
        <f>IF('Firm Fixed Price'!B166="","",'Firm Fixed Price'!B166)</f>
        <v>PMP</v>
      </c>
      <c r="E10" s="307">
        <f>IF('Firm Fixed Price'!G166="","",'Firm Fixed Price'!G166)</f>
        <v>1</v>
      </c>
      <c r="F10" s="307">
        <f>IF('Firm Fixed Price'!G323="","",'Firm Fixed Price'!G323)</f>
        <v>1</v>
      </c>
      <c r="G10" s="307">
        <f>IF('Firm Fixed Price'!G480="","",'Firm Fixed Price'!G480)</f>
        <v>1</v>
      </c>
      <c r="H10" s="307">
        <f>IF('Firm Fixed Price'!G637="","",'Firm Fixed Price'!G637)</f>
        <v>1</v>
      </c>
      <c r="I10" s="307">
        <f>IF('Firm Fixed Price'!G794="","",'Firm Fixed Price'!G794)</f>
        <v>1</v>
      </c>
      <c r="K10" s="310">
        <f>ROW('Firm Fixed Price'!B166)</f>
        <v>166</v>
      </c>
      <c r="L10" s="311">
        <f>ROW('Firm Fixed Price'!B323)</f>
        <v>323</v>
      </c>
      <c r="M10" s="311">
        <f>ROW('Firm Fixed Price'!B480)</f>
        <v>480</v>
      </c>
      <c r="N10" s="311">
        <f>ROW('Firm Fixed Price'!B637)</f>
        <v>637</v>
      </c>
      <c r="O10" s="311">
        <f>ROW('Firm Fixed Price'!B794)</f>
        <v>794</v>
      </c>
      <c r="P10" s="277"/>
    </row>
    <row r="11" spans="1:16" s="38" customFormat="1" ht="32.4" customHeight="1" x14ac:dyDescent="0.2">
      <c r="A11" s="271" t="str">
        <f>IF(A10="","",CONCATENATE(LEFT(A10,6),RIGHT(A10,1)+1))</f>
        <v>Month 2</v>
      </c>
      <c r="B11" s="273">
        <f>SUM(('Firm Fixed Price'!J167/'Firm Fixed Price'!G167),('Firm Fixed Price'!J169/'Firm Fixed Price'!G169))</f>
        <v>0</v>
      </c>
      <c r="C11" s="269"/>
      <c r="D11" s="306" t="str">
        <f>IF('Firm Fixed Price'!B167="","",'Firm Fixed Price'!B167)</f>
        <v>Monthly Status Report</v>
      </c>
      <c r="E11" s="307">
        <f>IF('Firm Fixed Price'!G167="","",'Firm Fixed Price'!G167)</f>
        <v>12</v>
      </c>
      <c r="F11" s="307">
        <f>IF('Firm Fixed Price'!G324="","",'Firm Fixed Price'!G324)</f>
        <v>12</v>
      </c>
      <c r="G11" s="307">
        <f>IF('Firm Fixed Price'!G481="","",'Firm Fixed Price'!G481)</f>
        <v>12</v>
      </c>
      <c r="H11" s="307">
        <f>IF('Firm Fixed Price'!G638="","",'Firm Fixed Price'!G638)</f>
        <v>12</v>
      </c>
      <c r="I11" s="307">
        <f>IF('Firm Fixed Price'!G795="","",'Firm Fixed Price'!G795)</f>
        <v>12</v>
      </c>
      <c r="K11" s="310">
        <f>ROW('Firm Fixed Price'!B167)</f>
        <v>167</v>
      </c>
      <c r="L11" s="311">
        <f>ROW('Firm Fixed Price'!B324)</f>
        <v>324</v>
      </c>
      <c r="M11" s="311">
        <f>ROW('Firm Fixed Price'!B481)</f>
        <v>481</v>
      </c>
      <c r="N11" s="311">
        <f>ROW('Firm Fixed Price'!B638)</f>
        <v>638</v>
      </c>
      <c r="O11" s="311">
        <f>ROW('Firm Fixed Price'!B795)</f>
        <v>795</v>
      </c>
      <c r="P11" s="277"/>
    </row>
    <row r="12" spans="1:16" s="38" customFormat="1" ht="32.4" customHeight="1" x14ac:dyDescent="0.2">
      <c r="A12" s="271" t="str">
        <f t="shared" ref="A12:A19" si="0">IF(A11="","",CONCATENATE(LEFT(A11,6),RIGHT(A11,1)+1))</f>
        <v>Month 3</v>
      </c>
      <c r="B12" s="273">
        <f>SUM(('Firm Fixed Price'!J167/'Firm Fixed Price'!G167),('Firm Fixed Price'!J169/'Firm Fixed Price'!G169),('Firm Fixed Price'!J170/'Firm Fixed Price'!G170))</f>
        <v>0</v>
      </c>
      <c r="C12" s="269"/>
      <c r="D12" s="306" t="str">
        <f>IF('Firm Fixed Price'!B168="","",'Firm Fixed Price'!B168)</f>
        <v>Quality Control Plan</v>
      </c>
      <c r="E12" s="307">
        <f>IF('Firm Fixed Price'!G168="","",'Firm Fixed Price'!G168)</f>
        <v>1</v>
      </c>
      <c r="F12" s="307">
        <f>IF('Firm Fixed Price'!G325="","",'Firm Fixed Price'!G325)</f>
        <v>1</v>
      </c>
      <c r="G12" s="307">
        <f>IF('Firm Fixed Price'!G482="","",'Firm Fixed Price'!G482)</f>
        <v>1</v>
      </c>
      <c r="H12" s="307">
        <f>IF('Firm Fixed Price'!G639="","",'Firm Fixed Price'!G639)</f>
        <v>1</v>
      </c>
      <c r="I12" s="307">
        <f>IF('Firm Fixed Price'!G796="","",'Firm Fixed Price'!G796)</f>
        <v>1</v>
      </c>
      <c r="K12" s="310">
        <f>ROW('Firm Fixed Price'!B168)</f>
        <v>168</v>
      </c>
      <c r="L12" s="311">
        <f>ROW('Firm Fixed Price'!B325)</f>
        <v>325</v>
      </c>
      <c r="M12" s="311">
        <f>ROW('Firm Fixed Price'!B482)</f>
        <v>482</v>
      </c>
      <c r="N12" s="311">
        <f>ROW('Firm Fixed Price'!B639)</f>
        <v>639</v>
      </c>
      <c r="O12" s="311">
        <f>ROW('Firm Fixed Price'!B796)</f>
        <v>796</v>
      </c>
      <c r="P12" s="277"/>
    </row>
    <row r="13" spans="1:16" s="38" customFormat="1" ht="32.4" customHeight="1" x14ac:dyDescent="0.2">
      <c r="A13" s="271" t="str">
        <f t="shared" si="0"/>
        <v>Month 4</v>
      </c>
      <c r="B13" s="273">
        <f>SUM(('Firm Fixed Price'!J167/'Firm Fixed Price'!G167),('Firm Fixed Price'!J169/'Firm Fixed Price'!G169))</f>
        <v>0</v>
      </c>
      <c r="C13" s="269"/>
      <c r="D13" s="306" t="str">
        <f>IF('Firm Fixed Price'!B169="","",'Firm Fixed Price'!B169)</f>
        <v>Monthly Financial Report</v>
      </c>
      <c r="E13" s="307">
        <f>IF('Firm Fixed Price'!G169="","",'Firm Fixed Price'!G169)</f>
        <v>12</v>
      </c>
      <c r="F13" s="307">
        <f>IF('Firm Fixed Price'!G326="","",'Firm Fixed Price'!G326)</f>
        <v>12</v>
      </c>
      <c r="G13" s="307">
        <f>IF('Firm Fixed Price'!G483="","",'Firm Fixed Price'!G483)</f>
        <v>12</v>
      </c>
      <c r="H13" s="307">
        <f>IF('Firm Fixed Price'!G640="","",'Firm Fixed Price'!G640)</f>
        <v>12</v>
      </c>
      <c r="I13" s="307">
        <f>IF('Firm Fixed Price'!G797="","",'Firm Fixed Price'!G797)</f>
        <v>12</v>
      </c>
      <c r="K13" s="310">
        <f>ROW('Firm Fixed Price'!B169)</f>
        <v>169</v>
      </c>
      <c r="L13" s="311">
        <f>ROW('Firm Fixed Price'!B326)</f>
        <v>326</v>
      </c>
      <c r="M13" s="311">
        <f>ROW('Firm Fixed Price'!B483)</f>
        <v>483</v>
      </c>
      <c r="N13" s="311">
        <f>ROW('Firm Fixed Price'!B640)</f>
        <v>640</v>
      </c>
      <c r="O13" s="311">
        <f>ROW('Firm Fixed Price'!B797)</f>
        <v>797</v>
      </c>
      <c r="P13" s="277"/>
    </row>
    <row r="14" spans="1:16" s="38" customFormat="1" ht="32.4" customHeight="1" x14ac:dyDescent="0.2">
      <c r="A14" s="271" t="str">
        <f t="shared" si="0"/>
        <v>Month 5</v>
      </c>
      <c r="B14" s="273">
        <f>SUM(('Firm Fixed Price'!J167/'Firm Fixed Price'!G167),('Firm Fixed Price'!J169/'Firm Fixed Price'!G169))</f>
        <v>0</v>
      </c>
      <c r="C14" s="269"/>
      <c r="D14" s="306" t="str">
        <f>IF('Firm Fixed Price'!B170="","",'Firm Fixed Price'!B170)</f>
        <v>PMR</v>
      </c>
      <c r="E14" s="307">
        <f>IF('Firm Fixed Price'!G170="","",'Firm Fixed Price'!G170)</f>
        <v>4</v>
      </c>
      <c r="F14" s="307">
        <f>IF('Firm Fixed Price'!G327="","",'Firm Fixed Price'!G327)</f>
        <v>4</v>
      </c>
      <c r="G14" s="307">
        <f>IF('Firm Fixed Price'!G484="","",'Firm Fixed Price'!G484)</f>
        <v>4</v>
      </c>
      <c r="H14" s="307">
        <f>IF('Firm Fixed Price'!G641="","",'Firm Fixed Price'!G641)</f>
        <v>4</v>
      </c>
      <c r="I14" s="307">
        <f>IF('Firm Fixed Price'!G798="","",'Firm Fixed Price'!G798)</f>
        <v>4</v>
      </c>
      <c r="K14" s="310">
        <f>ROW('Firm Fixed Price'!B170)</f>
        <v>170</v>
      </c>
      <c r="L14" s="311">
        <f>ROW('Firm Fixed Price'!B327)</f>
        <v>327</v>
      </c>
      <c r="M14" s="311">
        <f>ROW('Firm Fixed Price'!B484)</f>
        <v>484</v>
      </c>
      <c r="N14" s="311">
        <f>ROW('Firm Fixed Price'!B641)</f>
        <v>641</v>
      </c>
      <c r="O14" s="311">
        <f>ROW('Firm Fixed Price'!B798)</f>
        <v>798</v>
      </c>
      <c r="P14" s="277"/>
    </row>
    <row r="15" spans="1:16" s="38" customFormat="1" ht="32.4" customHeight="1" x14ac:dyDescent="0.2">
      <c r="A15" s="271" t="str">
        <f t="shared" si="0"/>
        <v>Month 6</v>
      </c>
      <c r="B15" s="273">
        <f>SUM(('Firm Fixed Price'!J167/'Firm Fixed Price'!G167),('Firm Fixed Price'!J169/'Firm Fixed Price'!G169),('Firm Fixed Price'!J170/'Firm Fixed Price'!G170))</f>
        <v>0</v>
      </c>
      <c r="C15" s="269"/>
      <c r="D15" s="306" t="str">
        <f>IF('Firm Fixed Price'!B171="","",'Firm Fixed Price'!B171)</f>
        <v>Schedule</v>
      </c>
      <c r="E15" s="307">
        <f>IF('Firm Fixed Price'!G171="","",'Firm Fixed Price'!G171)</f>
        <v>2</v>
      </c>
      <c r="F15" s="307">
        <f>IF('Firm Fixed Price'!G328="","",'Firm Fixed Price'!G328)</f>
        <v>2</v>
      </c>
      <c r="G15" s="307">
        <f>IF('Firm Fixed Price'!G485="","",'Firm Fixed Price'!G485)</f>
        <v>2</v>
      </c>
      <c r="H15" s="307">
        <f>IF('Firm Fixed Price'!G642="","",'Firm Fixed Price'!G642)</f>
        <v>2</v>
      </c>
      <c r="I15" s="307">
        <f>IF('Firm Fixed Price'!G799="","",'Firm Fixed Price'!G799)</f>
        <v>2</v>
      </c>
      <c r="K15" s="310">
        <f>ROW('Firm Fixed Price'!B171)</f>
        <v>171</v>
      </c>
      <c r="L15" s="311">
        <f>ROW('Firm Fixed Price'!B328)</f>
        <v>328</v>
      </c>
      <c r="M15" s="311">
        <f>ROW('Firm Fixed Price'!B485)</f>
        <v>485</v>
      </c>
      <c r="N15" s="311">
        <f>ROW('Firm Fixed Price'!B642)</f>
        <v>642</v>
      </c>
      <c r="O15" s="311">
        <f>ROW('Firm Fixed Price'!B799)</f>
        <v>799</v>
      </c>
      <c r="P15" s="277"/>
    </row>
    <row r="16" spans="1:16" s="38" customFormat="1" ht="32.4" customHeight="1" x14ac:dyDescent="0.2">
      <c r="A16" s="271" t="str">
        <f t="shared" si="0"/>
        <v>Month 7</v>
      </c>
      <c r="B16" s="273">
        <f>SUM(('Firm Fixed Price'!J167/'Firm Fixed Price'!G167),('Firm Fixed Price'!J169/'Firm Fixed Price'!G169))</f>
        <v>0</v>
      </c>
      <c r="C16" s="269"/>
      <c r="D16" s="306" t="str">
        <f>IF('Firm Fixed Price'!B172="","",'Firm Fixed Price'!B172)</f>
        <v>Transition-In Plan</v>
      </c>
      <c r="E16" s="307">
        <f>IF('Firm Fixed Price'!G172="","",'Firm Fixed Price'!G172)</f>
        <v>1</v>
      </c>
      <c r="F16" s="307" t="str">
        <f>IF('Firm Fixed Price'!G329="","",'Firm Fixed Price'!G329)</f>
        <v/>
      </c>
      <c r="G16" s="307" t="str">
        <f>IF('Firm Fixed Price'!G486="","",'Firm Fixed Price'!G486)</f>
        <v/>
      </c>
      <c r="H16" s="307" t="str">
        <f>IF('Firm Fixed Price'!G643="","",'Firm Fixed Price'!G643)</f>
        <v/>
      </c>
      <c r="I16" s="307" t="str">
        <f>IF('Firm Fixed Price'!G800="","",'Firm Fixed Price'!G800)</f>
        <v/>
      </c>
      <c r="K16" s="310">
        <f>ROW('Firm Fixed Price'!B172)</f>
        <v>172</v>
      </c>
      <c r="L16" s="311">
        <f>ROW('Firm Fixed Price'!B329)</f>
        <v>329</v>
      </c>
      <c r="M16" s="311">
        <f>ROW('Firm Fixed Price'!B486)</f>
        <v>486</v>
      </c>
      <c r="N16" s="311">
        <f>ROW('Firm Fixed Price'!B643)</f>
        <v>643</v>
      </c>
      <c r="O16" s="311">
        <f>ROW('Firm Fixed Price'!B800)</f>
        <v>800</v>
      </c>
      <c r="P16" s="277"/>
    </row>
    <row r="17" spans="1:16" s="38" customFormat="1" ht="32.4" customHeight="1" x14ac:dyDescent="0.2">
      <c r="A17" s="271" t="str">
        <f t="shared" si="0"/>
        <v>Month 8</v>
      </c>
      <c r="B17" s="273">
        <f>SUM(('Firm Fixed Price'!J167/'Firm Fixed Price'!G167),('Firm Fixed Price'!J169/'Firm Fixed Price'!G169))</f>
        <v>0</v>
      </c>
      <c r="C17" s="269"/>
      <c r="D17" s="306" t="str">
        <f>IF('Firm Fixed Price'!B173="","",'Firm Fixed Price'!B173)</f>
        <v>Transition-In Inventory Report</v>
      </c>
      <c r="E17" s="307">
        <f>IF('Firm Fixed Price'!G173="","",'Firm Fixed Price'!G173)</f>
        <v>1</v>
      </c>
      <c r="F17" s="307" t="str">
        <f>IF('Firm Fixed Price'!G330="","",'Firm Fixed Price'!G330)</f>
        <v/>
      </c>
      <c r="G17" s="307" t="str">
        <f>IF('Firm Fixed Price'!G487="","",'Firm Fixed Price'!G487)</f>
        <v/>
      </c>
      <c r="H17" s="307" t="str">
        <f>IF('Firm Fixed Price'!G644="","",'Firm Fixed Price'!G644)</f>
        <v/>
      </c>
      <c r="I17" s="307" t="str">
        <f>IF('Firm Fixed Price'!G801="","",'Firm Fixed Price'!G801)</f>
        <v/>
      </c>
      <c r="K17" s="310">
        <f>ROW('Firm Fixed Price'!B173)</f>
        <v>173</v>
      </c>
      <c r="L17" s="311">
        <f>ROW('Firm Fixed Price'!B330)</f>
        <v>330</v>
      </c>
      <c r="M17" s="311">
        <f>ROW('Firm Fixed Price'!B487)</f>
        <v>487</v>
      </c>
      <c r="N17" s="311">
        <f>ROW('Firm Fixed Price'!B644)</f>
        <v>644</v>
      </c>
      <c r="O17" s="311">
        <f>ROW('Firm Fixed Price'!B801)</f>
        <v>801</v>
      </c>
      <c r="P17" s="277"/>
    </row>
    <row r="18" spans="1:16" s="38" customFormat="1" ht="32.4" customHeight="1" x14ac:dyDescent="0.2">
      <c r="A18" s="271" t="str">
        <f t="shared" si="0"/>
        <v>Month 9</v>
      </c>
      <c r="B18" s="273">
        <f>SUM(('Firm Fixed Price'!J167/'Firm Fixed Price'!G167),('Firm Fixed Price'!J169/'Firm Fixed Price'!G169),('Firm Fixed Price'!J170/'Firm Fixed Price'!G170))</f>
        <v>0</v>
      </c>
      <c r="C18" s="269"/>
      <c r="D18" s="306" t="str">
        <f>IF('Firm Fixed Price'!B174="","",'Firm Fixed Price'!B174)</f>
        <v>Transition-Out Plan</v>
      </c>
      <c r="E18" s="307" t="str">
        <f>IF('Firm Fixed Price'!G174="","",'Firm Fixed Price'!G174)</f>
        <v/>
      </c>
      <c r="F18" s="307" t="str">
        <f>IF('Firm Fixed Price'!G331="","",'Firm Fixed Price'!G331)</f>
        <v/>
      </c>
      <c r="G18" s="307" t="str">
        <f>IF('Firm Fixed Price'!G488="","",'Firm Fixed Price'!G488)</f>
        <v/>
      </c>
      <c r="H18" s="307" t="str">
        <f>IF('Firm Fixed Price'!G645="","",'Firm Fixed Price'!G645)</f>
        <v/>
      </c>
      <c r="I18" s="307">
        <f>IF('Firm Fixed Price'!G802="","",'Firm Fixed Price'!G802)</f>
        <v>1</v>
      </c>
      <c r="K18" s="310">
        <f>ROW('Firm Fixed Price'!B174)</f>
        <v>174</v>
      </c>
      <c r="L18" s="311">
        <f>ROW('Firm Fixed Price'!B331)</f>
        <v>331</v>
      </c>
      <c r="M18" s="311">
        <f>ROW('Firm Fixed Price'!B488)</f>
        <v>488</v>
      </c>
      <c r="N18" s="311">
        <f>ROW('Firm Fixed Price'!B645)</f>
        <v>645</v>
      </c>
      <c r="O18" s="311">
        <f>ROW('Firm Fixed Price'!B802)</f>
        <v>802</v>
      </c>
      <c r="P18" s="277"/>
    </row>
    <row r="19" spans="1:16" s="38" customFormat="1" ht="32.4" customHeight="1" x14ac:dyDescent="0.2">
      <c r="A19" s="271" t="str">
        <f t="shared" si="0"/>
        <v>Month 10</v>
      </c>
      <c r="B19" s="273">
        <f>SUM(('Firm Fixed Price'!J167/'Firm Fixed Price'!G167),('Firm Fixed Price'!J169/'Firm Fixed Price'!G169))</f>
        <v>0</v>
      </c>
      <c r="C19" s="269"/>
      <c r="D19" s="306" t="str">
        <f>IF('Firm Fixed Price'!B175="","",'Firm Fixed Price'!B175)</f>
        <v>Transition-Out Inventory Report</v>
      </c>
      <c r="E19" s="307" t="str">
        <f>IF('Firm Fixed Price'!G175="","",'Firm Fixed Price'!G175)</f>
        <v/>
      </c>
      <c r="F19" s="307" t="str">
        <f>IF('Firm Fixed Price'!G332="","",'Firm Fixed Price'!G332)</f>
        <v/>
      </c>
      <c r="G19" s="307" t="str">
        <f>IF('Firm Fixed Price'!G489="","",'Firm Fixed Price'!G489)</f>
        <v/>
      </c>
      <c r="H19" s="307" t="str">
        <f>IF('Firm Fixed Price'!G646="","",'Firm Fixed Price'!G646)</f>
        <v/>
      </c>
      <c r="I19" s="307">
        <f>IF('Firm Fixed Price'!G803="","",'Firm Fixed Price'!G803)</f>
        <v>1</v>
      </c>
      <c r="K19" s="310">
        <f>ROW('Firm Fixed Price'!B175)</f>
        <v>175</v>
      </c>
      <c r="L19" s="311">
        <f>ROW('Firm Fixed Price'!B332)</f>
        <v>332</v>
      </c>
      <c r="M19" s="311">
        <f>ROW('Firm Fixed Price'!B489)</f>
        <v>489</v>
      </c>
      <c r="N19" s="311">
        <f>ROW('Firm Fixed Price'!B646)</f>
        <v>646</v>
      </c>
      <c r="O19" s="311">
        <f>ROW('Firm Fixed Price'!B803)</f>
        <v>803</v>
      </c>
      <c r="P19" s="277"/>
    </row>
    <row r="20" spans="1:16" s="38" customFormat="1" ht="32.4" customHeight="1" x14ac:dyDescent="0.2">
      <c r="A20" s="271" t="str">
        <f>IF(A19="","",CONCATENATE(LEFT(A19,6),RIGHT(A19,2)+1))</f>
        <v>Month 11</v>
      </c>
      <c r="B20" s="273">
        <f>SUM(('Firm Fixed Price'!J167/'Firm Fixed Price'!G167),('Firm Fixed Price'!J169/'Firm Fixed Price'!G169))</f>
        <v>0</v>
      </c>
      <c r="C20" s="269"/>
      <c r="D20" s="306" t="str">
        <f>IF('Firm Fixed Price'!B176="","",'Firm Fixed Price'!B176)</f>
        <v/>
      </c>
      <c r="E20" s="307" t="str">
        <f>IF('Firm Fixed Price'!G176="","",'Firm Fixed Price'!G176)</f>
        <v/>
      </c>
      <c r="F20" s="307" t="str">
        <f>IF('Firm Fixed Price'!G333="","",'Firm Fixed Price'!G333)</f>
        <v/>
      </c>
      <c r="G20" s="307" t="str">
        <f>IF('Firm Fixed Price'!G490="","",'Firm Fixed Price'!G490)</f>
        <v/>
      </c>
      <c r="H20" s="307" t="str">
        <f>IF('Firm Fixed Price'!G647="","",'Firm Fixed Price'!G647)</f>
        <v/>
      </c>
      <c r="I20" s="307" t="str">
        <f>IF('Firm Fixed Price'!G804="","",'Firm Fixed Price'!G804)</f>
        <v/>
      </c>
      <c r="K20" s="310">
        <f>ROW('Firm Fixed Price'!B176)</f>
        <v>176</v>
      </c>
      <c r="L20" s="311">
        <f>ROW('Firm Fixed Price'!B333)</f>
        <v>333</v>
      </c>
      <c r="M20" s="311">
        <f>ROW('Firm Fixed Price'!B490)</f>
        <v>490</v>
      </c>
      <c r="N20" s="311">
        <f>ROW('Firm Fixed Price'!B647)</f>
        <v>647</v>
      </c>
      <c r="O20" s="311">
        <f>ROW('Firm Fixed Price'!B804)</f>
        <v>804</v>
      </c>
      <c r="P20" s="277"/>
    </row>
    <row r="21" spans="1:16" s="38" customFormat="1" ht="32.4" customHeight="1" thickBot="1" x14ac:dyDescent="0.25">
      <c r="A21" s="272" t="str">
        <f>IF(A20="","",CONCATENATE(LEFT(A20,6),RIGHT(A20,2)+1))</f>
        <v>Month 12</v>
      </c>
      <c r="B21" s="274">
        <f>SUM(('Firm Fixed Price'!J167/'Firm Fixed Price'!G167),('Firm Fixed Price'!J169/'Firm Fixed Price'!G169),('Firm Fixed Price'!J170/'Firm Fixed Price'!G170))</f>
        <v>0</v>
      </c>
      <c r="C21" s="269"/>
      <c r="D21" s="306" t="str">
        <f>IF('Firm Fixed Price'!B177="","",'Firm Fixed Price'!B177)</f>
        <v/>
      </c>
      <c r="E21" s="307" t="str">
        <f>IF('Firm Fixed Price'!G177="","",'Firm Fixed Price'!G177)</f>
        <v/>
      </c>
      <c r="F21" s="307" t="str">
        <f>IF('Firm Fixed Price'!G334="","",'Firm Fixed Price'!G334)</f>
        <v/>
      </c>
      <c r="G21" s="307" t="str">
        <f>IF('Firm Fixed Price'!G491="","",'Firm Fixed Price'!G491)</f>
        <v/>
      </c>
      <c r="H21" s="307" t="str">
        <f>IF('Firm Fixed Price'!G648="","",'Firm Fixed Price'!G648)</f>
        <v/>
      </c>
      <c r="I21" s="307" t="str">
        <f>IF('Firm Fixed Price'!G805="","",'Firm Fixed Price'!G805)</f>
        <v/>
      </c>
      <c r="K21" s="310">
        <f>ROW('Firm Fixed Price'!B177)</f>
        <v>177</v>
      </c>
      <c r="L21" s="311">
        <f>ROW('Firm Fixed Price'!B334)</f>
        <v>334</v>
      </c>
      <c r="M21" s="311">
        <f>ROW('Firm Fixed Price'!B491)</f>
        <v>491</v>
      </c>
      <c r="N21" s="311">
        <f>ROW('Firm Fixed Price'!B648)</f>
        <v>648</v>
      </c>
      <c r="O21" s="311">
        <f>ROW('Firm Fixed Price'!B805)</f>
        <v>805</v>
      </c>
      <c r="P21" s="277"/>
    </row>
    <row r="22" spans="1:16" s="38" customFormat="1" ht="32.4" customHeight="1" thickBot="1" x14ac:dyDescent="0.35">
      <c r="A22" s="266" t="str">
        <f>CONCATENATE(A6," ",VLOOKUP('CLINs &amp; Ceiling Rates'!C225,NAICS!F30:K33,6,FALSE)," Total")</f>
        <v>Base Period NA - Hide Total</v>
      </c>
      <c r="B22" s="267">
        <f>SUM(B8:B21)</f>
        <v>0</v>
      </c>
      <c r="C22" s="269"/>
      <c r="D22" s="306" t="str">
        <f>IF('Firm Fixed Price'!B178="","",'Firm Fixed Price'!B178)</f>
        <v/>
      </c>
      <c r="E22" s="307" t="str">
        <f>IF('Firm Fixed Price'!G178="","",'Firm Fixed Price'!G178)</f>
        <v/>
      </c>
      <c r="F22" s="307" t="str">
        <f>IF('Firm Fixed Price'!G335="","",'Firm Fixed Price'!G335)</f>
        <v/>
      </c>
      <c r="G22" s="307" t="str">
        <f>IF('Firm Fixed Price'!G492="","",'Firm Fixed Price'!G492)</f>
        <v/>
      </c>
      <c r="H22" s="307" t="str">
        <f>IF('Firm Fixed Price'!G649="","",'Firm Fixed Price'!G649)</f>
        <v/>
      </c>
      <c r="I22" s="307" t="str">
        <f>IF('Firm Fixed Price'!G806="","",'Firm Fixed Price'!G806)</f>
        <v/>
      </c>
      <c r="K22" s="310">
        <f>ROW('Firm Fixed Price'!B178)</f>
        <v>178</v>
      </c>
      <c r="L22" s="311">
        <f>ROW('Firm Fixed Price'!B335)</f>
        <v>335</v>
      </c>
      <c r="M22" s="311">
        <f>ROW('Firm Fixed Price'!B492)</f>
        <v>492</v>
      </c>
      <c r="N22" s="311">
        <f>ROW('Firm Fixed Price'!B649)</f>
        <v>649</v>
      </c>
      <c r="O22" s="311">
        <f>ROW('Firm Fixed Price'!B806)</f>
        <v>806</v>
      </c>
      <c r="P22" s="277"/>
    </row>
    <row r="23" spans="1:16" ht="32.4" customHeight="1" x14ac:dyDescent="0.25">
      <c r="B23" s="275" t="str">
        <f>IF(SUM(B10:B21)=0,"",IF(B22='Summary '!#REF!,"","ERROR"))</f>
        <v/>
      </c>
      <c r="D23" s="306" t="str">
        <f>IF('Firm Fixed Price'!B179="","",'Firm Fixed Price'!B179)</f>
        <v/>
      </c>
      <c r="E23" s="307" t="str">
        <f>IF('Firm Fixed Price'!G179="","",'Firm Fixed Price'!G179)</f>
        <v/>
      </c>
      <c r="F23" s="307" t="str">
        <f>IF('Firm Fixed Price'!G336="","",'Firm Fixed Price'!G336)</f>
        <v/>
      </c>
      <c r="G23" s="307" t="str">
        <f>IF('Firm Fixed Price'!G493="","",'Firm Fixed Price'!G493)</f>
        <v/>
      </c>
      <c r="H23" s="307" t="str">
        <f>IF('Firm Fixed Price'!G650="","",'Firm Fixed Price'!G650)</f>
        <v/>
      </c>
      <c r="I23" s="307" t="str">
        <f>IF('Firm Fixed Price'!G807="","",'Firm Fixed Price'!G807)</f>
        <v/>
      </c>
      <c r="J23" s="38"/>
      <c r="K23" s="310">
        <f>ROW('Firm Fixed Price'!B179)</f>
        <v>179</v>
      </c>
      <c r="L23" s="311">
        <f>ROW('Firm Fixed Price'!B336)</f>
        <v>336</v>
      </c>
      <c r="M23" s="311">
        <f>ROW('Firm Fixed Price'!B493)</f>
        <v>493</v>
      </c>
      <c r="N23" s="311">
        <f>ROW('Firm Fixed Price'!B650)</f>
        <v>650</v>
      </c>
      <c r="O23" s="311">
        <f>ROW('Firm Fixed Price'!B807)</f>
        <v>807</v>
      </c>
      <c r="P23" s="276"/>
    </row>
    <row r="24" spans="1:16" ht="32.4" customHeight="1" thickBot="1" x14ac:dyDescent="0.45">
      <c r="A24" s="247" t="str">
        <f>'Firm Fixed Price'!A316</f>
        <v>Option Period 1</v>
      </c>
      <c r="B24" s="247"/>
      <c r="D24" s="306" t="str">
        <f>IF('Firm Fixed Price'!B180="","",'Firm Fixed Price'!B180)</f>
        <v/>
      </c>
      <c r="E24" s="307" t="str">
        <f>IF('Firm Fixed Price'!G180="","",'Firm Fixed Price'!G180)</f>
        <v/>
      </c>
      <c r="F24" s="307" t="str">
        <f>IF('Firm Fixed Price'!G337="","",'Firm Fixed Price'!G337)</f>
        <v/>
      </c>
      <c r="G24" s="307" t="str">
        <f>IF('Firm Fixed Price'!G494="","",'Firm Fixed Price'!G494)</f>
        <v/>
      </c>
      <c r="H24" s="307" t="str">
        <f>IF('Firm Fixed Price'!G651="","",'Firm Fixed Price'!G651)</f>
        <v/>
      </c>
      <c r="I24" s="307" t="str">
        <f>IF('Firm Fixed Price'!G808="","",'Firm Fixed Price'!G808)</f>
        <v/>
      </c>
      <c r="J24" s="38"/>
      <c r="K24" s="310">
        <f>ROW('Firm Fixed Price'!B180)</f>
        <v>180</v>
      </c>
      <c r="L24" s="311">
        <f>ROW('Firm Fixed Price'!B337)</f>
        <v>337</v>
      </c>
      <c r="M24" s="311">
        <f>ROW('Firm Fixed Price'!B494)</f>
        <v>494</v>
      </c>
      <c r="N24" s="311">
        <f>ROW('Firm Fixed Price'!B651)</f>
        <v>651</v>
      </c>
      <c r="O24" s="311">
        <f>ROW('Firm Fixed Price'!B808)</f>
        <v>808</v>
      </c>
      <c r="P24" s="276"/>
    </row>
    <row r="25" spans="1:16" ht="32.4" customHeight="1" x14ac:dyDescent="0.2">
      <c r="A25" s="264" t="str">
        <f>A7</f>
        <v>NA - Hide Deliverable Due Date</v>
      </c>
      <c r="B25" s="265" t="s">
        <v>618</v>
      </c>
      <c r="D25" s="306" t="str">
        <f>IF('Firm Fixed Price'!B181="","",'Firm Fixed Price'!B181)</f>
        <v/>
      </c>
      <c r="E25" s="307" t="str">
        <f>IF('Firm Fixed Price'!G181="","",'Firm Fixed Price'!G181)</f>
        <v/>
      </c>
      <c r="F25" s="307" t="str">
        <f>IF('Firm Fixed Price'!G338="","",'Firm Fixed Price'!G338)</f>
        <v/>
      </c>
      <c r="G25" s="307" t="str">
        <f>IF('Firm Fixed Price'!G495="","",'Firm Fixed Price'!G495)</f>
        <v/>
      </c>
      <c r="H25" s="307" t="str">
        <f>IF('Firm Fixed Price'!G652="","",'Firm Fixed Price'!G652)</f>
        <v/>
      </c>
      <c r="I25" s="307" t="str">
        <f>IF('Firm Fixed Price'!G809="","",'Firm Fixed Price'!G809)</f>
        <v/>
      </c>
      <c r="J25" s="38"/>
      <c r="K25" s="310">
        <f>ROW('Firm Fixed Price'!B181)</f>
        <v>181</v>
      </c>
      <c r="L25" s="311">
        <f>ROW('Firm Fixed Price'!B338)</f>
        <v>338</v>
      </c>
      <c r="M25" s="311">
        <f>ROW('Firm Fixed Price'!B495)</f>
        <v>495</v>
      </c>
      <c r="N25" s="311">
        <f>ROW('Firm Fixed Price'!B652)</f>
        <v>652</v>
      </c>
      <c r="O25" s="311">
        <f>ROW('Firm Fixed Price'!B809)</f>
        <v>809</v>
      </c>
      <c r="P25" s="276"/>
    </row>
    <row r="26" spans="1:16" ht="32.4" customHeight="1" x14ac:dyDescent="0.2">
      <c r="A26" s="442" t="s">
        <v>689</v>
      </c>
      <c r="B26" s="444">
        <f>SUM('Firm Fixed Price'!J321/'Firm Fixed Price'!G321)</f>
        <v>0</v>
      </c>
      <c r="L26" s="276"/>
      <c r="M26" s="276"/>
      <c r="N26" s="276"/>
      <c r="O26" s="276"/>
      <c r="P26" s="276"/>
    </row>
    <row r="27" spans="1:16" ht="32.4" customHeight="1" x14ac:dyDescent="0.2">
      <c r="A27" s="443" t="s">
        <v>696</v>
      </c>
      <c r="B27" s="444">
        <f>SUM(('Firm Fixed Price'!J328/'Firm Fixed Price'!G328),('Firm Fixed Price'!J328/'Firm Fixed Price'!G328))</f>
        <v>0</v>
      </c>
      <c r="L27" s="276"/>
      <c r="M27" s="276"/>
      <c r="N27" s="276"/>
      <c r="O27" s="276"/>
      <c r="P27" s="276"/>
    </row>
    <row r="28" spans="1:16" ht="32.4" customHeight="1" x14ac:dyDescent="0.2">
      <c r="A28" s="271" t="str">
        <f t="shared" ref="A28:A39" si="1">IF(A10="","",A10)</f>
        <v>Month 1</v>
      </c>
      <c r="B28" s="273">
        <f>SUM(('Firm Fixed Price'!J323/'Firm Fixed Price'!G323),('Firm Fixed Price'!J325/'Firm Fixed Price'!G325),('Firm Fixed Price'!J324/'Firm Fixed Price'!G324),('Firm Fixed Price'!J326/'Firm Fixed Price'!G326))</f>
        <v>0</v>
      </c>
      <c r="L28" s="276"/>
      <c r="M28" s="276"/>
      <c r="N28" s="276"/>
      <c r="O28" s="276"/>
      <c r="P28" s="276"/>
    </row>
    <row r="29" spans="1:16" ht="32.4" customHeight="1" x14ac:dyDescent="0.2">
      <c r="A29" s="271" t="str">
        <f t="shared" si="1"/>
        <v>Month 2</v>
      </c>
      <c r="B29" s="273">
        <f>SUM(('Firm Fixed Price'!J324/'Firm Fixed Price'!G324),('Firm Fixed Price'!J326/'Firm Fixed Price'!G326))</f>
        <v>0</v>
      </c>
      <c r="L29" s="276"/>
      <c r="M29" s="276"/>
      <c r="N29" s="276"/>
      <c r="O29" s="276"/>
      <c r="P29" s="276"/>
    </row>
    <row r="30" spans="1:16" ht="32.4" customHeight="1" x14ac:dyDescent="0.2">
      <c r="A30" s="271" t="str">
        <f t="shared" si="1"/>
        <v>Month 3</v>
      </c>
      <c r="B30" s="273">
        <f>SUM(('Firm Fixed Price'!J324/'Firm Fixed Price'!G324),('Firm Fixed Price'!J326/'Firm Fixed Price'!G326),('Firm Fixed Price'!J327/'Firm Fixed Price'!G327))</f>
        <v>0</v>
      </c>
      <c r="L30" s="276"/>
      <c r="M30" s="276"/>
      <c r="N30" s="276"/>
      <c r="O30" s="276"/>
      <c r="P30" s="276"/>
    </row>
    <row r="31" spans="1:16" ht="32.4" customHeight="1" x14ac:dyDescent="0.2">
      <c r="A31" s="271" t="str">
        <f t="shared" si="1"/>
        <v>Month 4</v>
      </c>
      <c r="B31" s="273">
        <f>SUM(('Firm Fixed Price'!J324/'Firm Fixed Price'!G324),('Firm Fixed Price'!J326/'Firm Fixed Price'!G326))</f>
        <v>0</v>
      </c>
      <c r="L31" s="276"/>
      <c r="M31" s="276"/>
      <c r="N31" s="276"/>
      <c r="O31" s="276"/>
      <c r="P31" s="276"/>
    </row>
    <row r="32" spans="1:16" ht="32.4" customHeight="1" x14ac:dyDescent="0.2">
      <c r="A32" s="271" t="str">
        <f t="shared" si="1"/>
        <v>Month 5</v>
      </c>
      <c r="B32" s="273">
        <f>SUM(('Firm Fixed Price'!J324/'Firm Fixed Price'!G324),('Firm Fixed Price'!J326/'Firm Fixed Price'!G326))</f>
        <v>0</v>
      </c>
      <c r="L32" s="276"/>
      <c r="M32" s="276"/>
      <c r="N32" s="276"/>
      <c r="O32" s="276"/>
      <c r="P32" s="276"/>
    </row>
    <row r="33" spans="1:16" ht="32.4" customHeight="1" x14ac:dyDescent="0.2">
      <c r="A33" s="271" t="str">
        <f t="shared" si="1"/>
        <v>Month 6</v>
      </c>
      <c r="B33" s="273">
        <f>SUM(('Firm Fixed Price'!J324/'Firm Fixed Price'!G324),('Firm Fixed Price'!J326/'Firm Fixed Price'!G326),('Firm Fixed Price'!J327/'Firm Fixed Price'!G327))</f>
        <v>0</v>
      </c>
      <c r="L33" s="276"/>
      <c r="M33" s="276"/>
      <c r="N33" s="276"/>
      <c r="O33" s="276"/>
      <c r="P33" s="276"/>
    </row>
    <row r="34" spans="1:16" ht="32.4" customHeight="1" x14ac:dyDescent="0.2">
      <c r="A34" s="271" t="str">
        <f t="shared" si="1"/>
        <v>Month 7</v>
      </c>
      <c r="B34" s="273">
        <f>SUM(('Firm Fixed Price'!J324/'Firm Fixed Price'!G324),('Firm Fixed Price'!J326/'Firm Fixed Price'!G326))</f>
        <v>0</v>
      </c>
      <c r="L34" s="276"/>
      <c r="M34" s="276"/>
      <c r="N34" s="276"/>
      <c r="O34" s="276"/>
      <c r="P34" s="276"/>
    </row>
    <row r="35" spans="1:16" ht="32.4" customHeight="1" x14ac:dyDescent="0.2">
      <c r="A35" s="271" t="str">
        <f t="shared" si="1"/>
        <v>Month 8</v>
      </c>
      <c r="B35" s="273">
        <f>SUM(('Firm Fixed Price'!J324/'Firm Fixed Price'!G324),('Firm Fixed Price'!J326/'Firm Fixed Price'!G326))</f>
        <v>0</v>
      </c>
      <c r="L35" s="276"/>
      <c r="M35" s="276"/>
      <c r="N35" s="276"/>
      <c r="O35" s="276"/>
      <c r="P35" s="276"/>
    </row>
    <row r="36" spans="1:16" ht="32.4" customHeight="1" x14ac:dyDescent="0.2">
      <c r="A36" s="271" t="str">
        <f t="shared" si="1"/>
        <v>Month 9</v>
      </c>
      <c r="B36" s="273">
        <f>SUM(('Firm Fixed Price'!J327/'Firm Fixed Price'!G327),('Firm Fixed Price'!J324/'Firm Fixed Price'!G324),('Firm Fixed Price'!J326/'Firm Fixed Price'!G326))</f>
        <v>0</v>
      </c>
      <c r="L36" s="276"/>
      <c r="M36" s="276"/>
      <c r="N36" s="276"/>
      <c r="O36" s="276"/>
      <c r="P36" s="276"/>
    </row>
    <row r="37" spans="1:16" ht="32.4" customHeight="1" x14ac:dyDescent="0.2">
      <c r="A37" s="271" t="str">
        <f t="shared" si="1"/>
        <v>Month 10</v>
      </c>
      <c r="B37" s="273">
        <f>SUM(('Firm Fixed Price'!J324/'Firm Fixed Price'!G324),('Firm Fixed Price'!J326/'Firm Fixed Price'!G326))</f>
        <v>0</v>
      </c>
      <c r="L37" s="276"/>
      <c r="M37" s="276"/>
      <c r="N37" s="276"/>
      <c r="O37" s="276"/>
      <c r="P37" s="276"/>
    </row>
    <row r="38" spans="1:16" ht="32.4" customHeight="1" x14ac:dyDescent="0.2">
      <c r="A38" s="271" t="str">
        <f t="shared" si="1"/>
        <v>Month 11</v>
      </c>
      <c r="B38" s="273">
        <f>SUM(('Firm Fixed Price'!J324/'Firm Fixed Price'!G324),('Firm Fixed Price'!J326/'Firm Fixed Price'!G326))</f>
        <v>0</v>
      </c>
      <c r="L38" s="276"/>
      <c r="M38" s="276"/>
      <c r="N38" s="276"/>
      <c r="O38" s="276"/>
      <c r="P38" s="276"/>
    </row>
    <row r="39" spans="1:16" ht="32.4" customHeight="1" thickBot="1" x14ac:dyDescent="0.25">
      <c r="A39" s="272" t="str">
        <f t="shared" si="1"/>
        <v>Month 12</v>
      </c>
      <c r="B39" s="274">
        <f>SUM(('Firm Fixed Price'!J327/'Firm Fixed Price'!G327),('Firm Fixed Price'!J324/'Firm Fixed Price'!G324),('Firm Fixed Price'!J326/'Firm Fixed Price'!G326))</f>
        <v>0</v>
      </c>
      <c r="L39" s="276"/>
      <c r="M39" s="276"/>
      <c r="N39" s="276"/>
      <c r="O39" s="276"/>
      <c r="P39" s="276"/>
    </row>
    <row r="40" spans="1:16" ht="32.4" customHeight="1" thickBot="1" x14ac:dyDescent="0.35">
      <c r="A40" s="266" t="str">
        <f>CONCATENATE(A24," ",VLOOKUP('CLINs &amp; Ceiling Rates'!C225,NAICS!F30:K33,6,FALSE)," Total")</f>
        <v>Option Period 1 NA - Hide Total</v>
      </c>
      <c r="B40" s="267">
        <f>SUM(B26:B39)</f>
        <v>0</v>
      </c>
      <c r="L40" s="276"/>
      <c r="M40" s="276"/>
      <c r="N40" s="276"/>
      <c r="O40" s="276"/>
      <c r="P40" s="276"/>
    </row>
    <row r="41" spans="1:16" ht="32.4" customHeight="1" x14ac:dyDescent="0.25">
      <c r="B41" s="275" t="str">
        <f>IF(SUM(B28:B39)=0,"",IF(B40='Summary '!#REF!,"","ERROR"))</f>
        <v/>
      </c>
      <c r="L41" s="276"/>
      <c r="M41" s="276"/>
      <c r="N41" s="276"/>
      <c r="O41" s="276"/>
      <c r="P41" s="276"/>
    </row>
    <row r="42" spans="1:16" ht="32.4" customHeight="1" thickBot="1" x14ac:dyDescent="0.45">
      <c r="A42" s="247" t="str">
        <f>'Firm Fixed Price'!A473</f>
        <v>Option Period 2</v>
      </c>
      <c r="B42" s="247"/>
      <c r="L42" s="276"/>
      <c r="M42" s="276"/>
      <c r="N42" s="276"/>
      <c r="O42" s="276"/>
      <c r="P42" s="276"/>
    </row>
    <row r="43" spans="1:16" ht="32.4" customHeight="1" x14ac:dyDescent="0.2">
      <c r="A43" s="264" t="str">
        <f>A25</f>
        <v>NA - Hide Deliverable Due Date</v>
      </c>
      <c r="B43" s="265" t="s">
        <v>618</v>
      </c>
      <c r="L43" s="276"/>
      <c r="M43" s="276"/>
      <c r="N43" s="276"/>
      <c r="O43" s="276"/>
      <c r="P43" s="276"/>
    </row>
    <row r="44" spans="1:16" ht="32.4" customHeight="1" x14ac:dyDescent="0.2">
      <c r="A44" s="442" t="s">
        <v>701</v>
      </c>
      <c r="B44" s="444">
        <f>SUM('Firm Fixed Price'!J478/'Firm Fixed Price'!G478)</f>
        <v>0</v>
      </c>
      <c r="L44" s="276"/>
      <c r="M44" s="276"/>
      <c r="N44" s="276"/>
      <c r="O44" s="276"/>
      <c r="P44" s="276"/>
    </row>
    <row r="45" spans="1:16" ht="32.4" customHeight="1" x14ac:dyDescent="0.2">
      <c r="A45" s="443" t="s">
        <v>696</v>
      </c>
      <c r="B45" s="444">
        <f>SUM(('Firm Fixed Price'!J485/'Firm Fixed Price'!G485),('Firm Fixed Price'!J485/'Firm Fixed Price'!G485))</f>
        <v>0</v>
      </c>
      <c r="L45" s="276"/>
      <c r="M45" s="276"/>
      <c r="N45" s="276"/>
      <c r="O45" s="276"/>
      <c r="P45" s="276"/>
    </row>
    <row r="46" spans="1:16" ht="32.4" customHeight="1" x14ac:dyDescent="0.2">
      <c r="A46" s="271" t="str">
        <f t="shared" ref="A46:A57" si="2">A28</f>
        <v>Month 1</v>
      </c>
      <c r="B46" s="273">
        <f>SUM(('Firm Fixed Price'!J480/'Firm Fixed Price'!G480),('Firm Fixed Price'!J481/'Firm Fixed Price'!G481),('Firm Fixed Price'!J482/'Firm Fixed Price'!G482),('Firm Fixed Price'!J483/'Firm Fixed Price'!G483))</f>
        <v>0</v>
      </c>
      <c r="L46" s="276"/>
      <c r="M46" s="276"/>
      <c r="N46" s="276"/>
      <c r="O46" s="276"/>
      <c r="P46" s="276"/>
    </row>
    <row r="47" spans="1:16" ht="32.4" customHeight="1" x14ac:dyDescent="0.2">
      <c r="A47" s="271" t="str">
        <f t="shared" si="2"/>
        <v>Month 2</v>
      </c>
      <c r="B47" s="273">
        <f>SUM(('Firm Fixed Price'!J481/'Firm Fixed Price'!G481),('Firm Fixed Price'!J483/'Firm Fixed Price'!G483))</f>
        <v>0</v>
      </c>
      <c r="L47" s="276"/>
      <c r="M47" s="276"/>
      <c r="N47" s="276"/>
      <c r="O47" s="276"/>
      <c r="P47" s="276"/>
    </row>
    <row r="48" spans="1:16" ht="32.4" customHeight="1" x14ac:dyDescent="0.2">
      <c r="A48" s="271" t="str">
        <f t="shared" si="2"/>
        <v>Month 3</v>
      </c>
      <c r="B48" s="273">
        <f>SUM(('Firm Fixed Price'!J481/'Firm Fixed Price'!G481),('Firm Fixed Price'!J483/'Firm Fixed Price'!G483),('Firm Fixed Price'!J484/'Firm Fixed Price'!G484))</f>
        <v>0</v>
      </c>
      <c r="L48" s="276"/>
      <c r="M48" s="276"/>
      <c r="N48" s="276"/>
      <c r="O48" s="276"/>
      <c r="P48" s="276"/>
    </row>
    <row r="49" spans="1:16" ht="32.4" customHeight="1" x14ac:dyDescent="0.2">
      <c r="A49" s="271" t="str">
        <f t="shared" si="2"/>
        <v>Month 4</v>
      </c>
      <c r="B49" s="273">
        <f>SUM(('Firm Fixed Price'!J481/'Firm Fixed Price'!G481),('Firm Fixed Price'!J483/'Firm Fixed Price'!G483))</f>
        <v>0</v>
      </c>
      <c r="L49" s="276"/>
      <c r="M49" s="276"/>
      <c r="N49" s="276"/>
      <c r="O49" s="276"/>
      <c r="P49" s="276"/>
    </row>
    <row r="50" spans="1:16" ht="32.4" customHeight="1" x14ac:dyDescent="0.2">
      <c r="A50" s="271" t="str">
        <f t="shared" si="2"/>
        <v>Month 5</v>
      </c>
      <c r="B50" s="273">
        <f>SUM(('Firm Fixed Price'!J481/'Firm Fixed Price'!G481),('Firm Fixed Price'!J483/'Firm Fixed Price'!G483))</f>
        <v>0</v>
      </c>
      <c r="L50" s="276"/>
      <c r="M50" s="276"/>
      <c r="N50" s="276"/>
      <c r="O50" s="276"/>
      <c r="P50" s="276"/>
    </row>
    <row r="51" spans="1:16" ht="32.4" customHeight="1" x14ac:dyDescent="0.2">
      <c r="A51" s="271" t="str">
        <f t="shared" si="2"/>
        <v>Month 6</v>
      </c>
      <c r="B51" s="273">
        <f>SUM(('Firm Fixed Price'!J481/'Firm Fixed Price'!G481),('Firm Fixed Price'!J483/'Firm Fixed Price'!G483),('Firm Fixed Price'!J484/'Firm Fixed Price'!G484))</f>
        <v>0</v>
      </c>
      <c r="L51" s="276"/>
      <c r="M51" s="276"/>
      <c r="N51" s="276"/>
      <c r="O51" s="276"/>
      <c r="P51" s="276"/>
    </row>
    <row r="52" spans="1:16" ht="32.4" customHeight="1" x14ac:dyDescent="0.2">
      <c r="A52" s="271" t="str">
        <f t="shared" si="2"/>
        <v>Month 7</v>
      </c>
      <c r="B52" s="273">
        <f>SUM(('Firm Fixed Price'!J481/'Firm Fixed Price'!G481),('Firm Fixed Price'!J483/'Firm Fixed Price'!G483))</f>
        <v>0</v>
      </c>
      <c r="L52" s="276"/>
      <c r="M52" s="276"/>
      <c r="N52" s="276"/>
      <c r="O52" s="276"/>
      <c r="P52" s="276"/>
    </row>
    <row r="53" spans="1:16" ht="32.4" customHeight="1" x14ac:dyDescent="0.2">
      <c r="A53" s="271" t="str">
        <f t="shared" si="2"/>
        <v>Month 8</v>
      </c>
      <c r="B53" s="273">
        <f>SUM(('Firm Fixed Price'!J481/'Firm Fixed Price'!G481),('Firm Fixed Price'!J483/'Firm Fixed Price'!G483))</f>
        <v>0</v>
      </c>
      <c r="L53" s="276"/>
      <c r="M53" s="276"/>
      <c r="N53" s="276"/>
      <c r="O53" s="276"/>
      <c r="P53" s="276"/>
    </row>
    <row r="54" spans="1:16" ht="32.4" customHeight="1" x14ac:dyDescent="0.2">
      <c r="A54" s="271" t="str">
        <f t="shared" si="2"/>
        <v>Month 9</v>
      </c>
      <c r="B54" s="273">
        <f>SUM(('Firm Fixed Price'!J481/'Firm Fixed Price'!G481),('Firm Fixed Price'!J483/'Firm Fixed Price'!G483),('Firm Fixed Price'!J484/'Firm Fixed Price'!G484))</f>
        <v>0</v>
      </c>
      <c r="L54" s="276"/>
      <c r="M54" s="276"/>
      <c r="N54" s="276"/>
      <c r="O54" s="276"/>
      <c r="P54" s="276"/>
    </row>
    <row r="55" spans="1:16" ht="32.4" customHeight="1" x14ac:dyDescent="0.2">
      <c r="A55" s="271" t="str">
        <f t="shared" si="2"/>
        <v>Month 10</v>
      </c>
      <c r="B55" s="273">
        <f>SUM(('Firm Fixed Price'!J481/'Firm Fixed Price'!G481),('Firm Fixed Price'!J483/'Firm Fixed Price'!G483))</f>
        <v>0</v>
      </c>
      <c r="L55" s="276"/>
      <c r="M55" s="276"/>
      <c r="N55" s="276"/>
      <c r="O55" s="276"/>
      <c r="P55" s="276"/>
    </row>
    <row r="56" spans="1:16" ht="32.4" customHeight="1" x14ac:dyDescent="0.2">
      <c r="A56" s="271" t="str">
        <f t="shared" si="2"/>
        <v>Month 11</v>
      </c>
      <c r="B56" s="273">
        <f>SUM(('Firm Fixed Price'!J481/'Firm Fixed Price'!G481),('Firm Fixed Price'!J483/'Firm Fixed Price'!G483))</f>
        <v>0</v>
      </c>
      <c r="L56" s="276"/>
      <c r="M56" s="276"/>
      <c r="N56" s="276"/>
      <c r="O56" s="276"/>
      <c r="P56" s="276"/>
    </row>
    <row r="57" spans="1:16" ht="32.4" customHeight="1" thickBot="1" x14ac:dyDescent="0.25">
      <c r="A57" s="272" t="str">
        <f t="shared" si="2"/>
        <v>Month 12</v>
      </c>
      <c r="B57" s="274">
        <f>SUM(('Firm Fixed Price'!J481/'Firm Fixed Price'!G481),('Firm Fixed Price'!J483/'Firm Fixed Price'!G483),('Firm Fixed Price'!J484/'Firm Fixed Price'!G484))</f>
        <v>0</v>
      </c>
      <c r="L57" s="276"/>
      <c r="M57" s="276"/>
      <c r="N57" s="276"/>
      <c r="O57" s="276"/>
      <c r="P57" s="276"/>
    </row>
    <row r="58" spans="1:16" ht="32.4" customHeight="1" thickBot="1" x14ac:dyDescent="0.35">
      <c r="A58" s="266" t="str">
        <f>CONCATENATE(A42," ",VLOOKUP('CLINs &amp; Ceiling Rates'!C225,NAICS!F30:K33,6,FALSE)," Total")</f>
        <v>Option Period 2 NA - Hide Total</v>
      </c>
      <c r="B58" s="267">
        <f>SUM(B44:B57)</f>
        <v>0</v>
      </c>
      <c r="L58" s="276"/>
      <c r="M58" s="276"/>
      <c r="N58" s="276"/>
      <c r="O58" s="276"/>
      <c r="P58" s="276"/>
    </row>
    <row r="59" spans="1:16" ht="32.4" customHeight="1" x14ac:dyDescent="0.25">
      <c r="B59" s="275" t="str">
        <f>IF(SUM(B46:B57)=0,"",IF(B58='Summary '!#REF!,"","ERROR"))</f>
        <v/>
      </c>
      <c r="L59" s="276"/>
      <c r="M59" s="276"/>
      <c r="N59" s="276"/>
      <c r="O59" s="276"/>
      <c r="P59" s="276"/>
    </row>
    <row r="60" spans="1:16" ht="32.4" customHeight="1" thickBot="1" x14ac:dyDescent="0.45">
      <c r="A60" s="247" t="str">
        <f>'Firm Fixed Price'!A630</f>
        <v>Option Period 3</v>
      </c>
      <c r="B60" s="247"/>
      <c r="L60" s="276"/>
      <c r="M60" s="276"/>
      <c r="N60" s="276"/>
      <c r="O60" s="276"/>
      <c r="P60" s="276"/>
    </row>
    <row r="61" spans="1:16" ht="32.4" customHeight="1" x14ac:dyDescent="0.2">
      <c r="A61" s="264" t="str">
        <f>A43</f>
        <v>NA - Hide Deliverable Due Date</v>
      </c>
      <c r="B61" s="265" t="s">
        <v>618</v>
      </c>
      <c r="L61" s="276"/>
      <c r="M61" s="276"/>
      <c r="N61" s="276"/>
      <c r="O61" s="276"/>
      <c r="P61" s="276"/>
    </row>
    <row r="62" spans="1:16" ht="32.4" customHeight="1" x14ac:dyDescent="0.2">
      <c r="A62" s="442" t="s">
        <v>689</v>
      </c>
      <c r="B62" s="444">
        <f>SUM('Firm Fixed Price'!J635/'Firm Fixed Price'!G635)</f>
        <v>0</v>
      </c>
      <c r="L62" s="276"/>
      <c r="M62" s="276"/>
      <c r="N62" s="276"/>
      <c r="O62" s="276"/>
      <c r="P62" s="276"/>
    </row>
    <row r="63" spans="1:16" ht="32.4" customHeight="1" x14ac:dyDescent="0.2">
      <c r="A63" s="443" t="s">
        <v>696</v>
      </c>
      <c r="B63" s="444">
        <f>SUM(('Firm Fixed Price'!J642/'Firm Fixed Price'!G642),('Firm Fixed Price'!J642/'Firm Fixed Price'!G642))</f>
        <v>0</v>
      </c>
      <c r="L63" s="276"/>
      <c r="M63" s="276"/>
      <c r="N63" s="276"/>
      <c r="O63" s="276"/>
      <c r="P63" s="276"/>
    </row>
    <row r="64" spans="1:16" ht="32.4" customHeight="1" x14ac:dyDescent="0.2">
      <c r="A64" s="271" t="str">
        <f t="shared" ref="A64:A75" si="3">A10</f>
        <v>Month 1</v>
      </c>
      <c r="B64" s="273">
        <f>SUM(('Firm Fixed Price'!J638/'Firm Fixed Price'!G638),('Firm Fixed Price'!J640/'Firm Fixed Price'!G640),('Firm Fixed Price'!J637/'Firm Fixed Price'!G637),('Firm Fixed Price'!J639/'Firm Fixed Price'!G639))</f>
        <v>0</v>
      </c>
      <c r="L64" s="276"/>
      <c r="M64" s="276"/>
      <c r="N64" s="276"/>
      <c r="O64" s="276"/>
      <c r="P64" s="276"/>
    </row>
    <row r="65" spans="1:16" ht="32.4" customHeight="1" x14ac:dyDescent="0.2">
      <c r="A65" s="271" t="str">
        <f t="shared" si="3"/>
        <v>Month 2</v>
      </c>
      <c r="B65" s="273">
        <f>SUM(('Firm Fixed Price'!J638/'Firm Fixed Price'!G638),('Firm Fixed Price'!J640/'Firm Fixed Price'!G640))</f>
        <v>0</v>
      </c>
      <c r="L65" s="276"/>
      <c r="M65" s="276"/>
      <c r="N65" s="276"/>
      <c r="O65" s="276"/>
      <c r="P65" s="276"/>
    </row>
    <row r="66" spans="1:16" ht="32.4" customHeight="1" x14ac:dyDescent="0.2">
      <c r="A66" s="271" t="str">
        <f t="shared" si="3"/>
        <v>Month 3</v>
      </c>
      <c r="B66" s="273">
        <f>SUM(('Firm Fixed Price'!J638/'Firm Fixed Price'!G638),('Firm Fixed Price'!J640/'Firm Fixed Price'!G640),('Firm Fixed Price'!J641/'Firm Fixed Price'!G641))</f>
        <v>0</v>
      </c>
      <c r="L66" s="276"/>
      <c r="M66" s="276"/>
      <c r="N66" s="276"/>
      <c r="O66" s="276"/>
      <c r="P66" s="276"/>
    </row>
    <row r="67" spans="1:16" ht="32.4" customHeight="1" x14ac:dyDescent="0.2">
      <c r="A67" s="271" t="str">
        <f t="shared" si="3"/>
        <v>Month 4</v>
      </c>
      <c r="B67" s="273">
        <f>SUM(('Firm Fixed Price'!J638/'Firm Fixed Price'!G638),('Firm Fixed Price'!J640/'Firm Fixed Price'!G640))</f>
        <v>0</v>
      </c>
      <c r="L67" s="276"/>
      <c r="M67" s="276"/>
      <c r="N67" s="276"/>
      <c r="O67" s="276"/>
      <c r="P67" s="276"/>
    </row>
    <row r="68" spans="1:16" ht="32.4" customHeight="1" x14ac:dyDescent="0.2">
      <c r="A68" s="271" t="str">
        <f t="shared" si="3"/>
        <v>Month 5</v>
      </c>
      <c r="B68" s="273">
        <f>SUM(('Firm Fixed Price'!J638/'Firm Fixed Price'!G638),('Firm Fixed Price'!J640/'Firm Fixed Price'!G640))</f>
        <v>0</v>
      </c>
      <c r="L68" s="276"/>
      <c r="M68" s="276"/>
      <c r="N68" s="276"/>
      <c r="O68" s="276"/>
      <c r="P68" s="276"/>
    </row>
    <row r="69" spans="1:16" ht="32.4" customHeight="1" x14ac:dyDescent="0.2">
      <c r="A69" s="271" t="str">
        <f t="shared" si="3"/>
        <v>Month 6</v>
      </c>
      <c r="B69" s="273">
        <f>SUM(('Firm Fixed Price'!J638/'Firm Fixed Price'!G638),('Firm Fixed Price'!J640/'Firm Fixed Price'!G640),('Firm Fixed Price'!J641/'Firm Fixed Price'!G641))</f>
        <v>0</v>
      </c>
      <c r="L69" s="276"/>
      <c r="M69" s="276"/>
      <c r="N69" s="276"/>
      <c r="O69" s="276"/>
      <c r="P69" s="276"/>
    </row>
    <row r="70" spans="1:16" ht="32.4" customHeight="1" x14ac:dyDescent="0.2">
      <c r="A70" s="271" t="str">
        <f t="shared" si="3"/>
        <v>Month 7</v>
      </c>
      <c r="B70" s="273">
        <f>SUM(('Firm Fixed Price'!J638/'Firm Fixed Price'!G638),('Firm Fixed Price'!J640/'Firm Fixed Price'!G640))</f>
        <v>0</v>
      </c>
      <c r="L70" s="276"/>
      <c r="M70" s="276"/>
      <c r="N70" s="276"/>
      <c r="O70" s="276"/>
      <c r="P70" s="276"/>
    </row>
    <row r="71" spans="1:16" ht="32.4" customHeight="1" x14ac:dyDescent="0.2">
      <c r="A71" s="271" t="str">
        <f t="shared" si="3"/>
        <v>Month 8</v>
      </c>
      <c r="B71" s="273">
        <f>SUM(('Firm Fixed Price'!J638/'Firm Fixed Price'!G638),('Firm Fixed Price'!J640/'Firm Fixed Price'!G640))</f>
        <v>0</v>
      </c>
      <c r="L71" s="276"/>
      <c r="M71" s="276"/>
      <c r="N71" s="276"/>
      <c r="O71" s="276"/>
      <c r="P71" s="276"/>
    </row>
    <row r="72" spans="1:16" ht="32.4" customHeight="1" x14ac:dyDescent="0.2">
      <c r="A72" s="271" t="str">
        <f t="shared" si="3"/>
        <v>Month 9</v>
      </c>
      <c r="B72" s="273">
        <f>SUM(('Firm Fixed Price'!J638/'Firm Fixed Price'!G638),('Firm Fixed Price'!J640/'Firm Fixed Price'!G640),('Firm Fixed Price'!J641/'Firm Fixed Price'!G641))</f>
        <v>0</v>
      </c>
      <c r="L72" s="276"/>
      <c r="M72" s="276"/>
      <c r="N72" s="276"/>
      <c r="O72" s="276"/>
      <c r="P72" s="276"/>
    </row>
    <row r="73" spans="1:16" ht="32.4" customHeight="1" x14ac:dyDescent="0.2">
      <c r="A73" s="271" t="str">
        <f t="shared" si="3"/>
        <v>Month 10</v>
      </c>
      <c r="B73" s="273">
        <f>SUM(('Firm Fixed Price'!J638/'Firm Fixed Price'!G638),('Firm Fixed Price'!J640/'Firm Fixed Price'!G640))</f>
        <v>0</v>
      </c>
      <c r="L73" s="276"/>
      <c r="M73" s="276"/>
      <c r="N73" s="276"/>
      <c r="O73" s="276"/>
      <c r="P73" s="276"/>
    </row>
    <row r="74" spans="1:16" ht="32.4" customHeight="1" x14ac:dyDescent="0.2">
      <c r="A74" s="271" t="str">
        <f t="shared" si="3"/>
        <v>Month 11</v>
      </c>
      <c r="B74" s="273">
        <f>SUM(('Firm Fixed Price'!J638/'Firm Fixed Price'!G638),('Firm Fixed Price'!J640/'Firm Fixed Price'!G640))</f>
        <v>0</v>
      </c>
      <c r="L74" s="276"/>
      <c r="M74" s="276"/>
      <c r="N74" s="276"/>
      <c r="O74" s="276"/>
      <c r="P74" s="276"/>
    </row>
    <row r="75" spans="1:16" ht="32.4" customHeight="1" thickBot="1" x14ac:dyDescent="0.25">
      <c r="A75" s="272" t="str">
        <f t="shared" si="3"/>
        <v>Month 12</v>
      </c>
      <c r="B75" s="274">
        <f>SUM(('Firm Fixed Price'!J638/'Firm Fixed Price'!G638),('Firm Fixed Price'!J640/'Firm Fixed Price'!G640),('Firm Fixed Price'!J641/'Firm Fixed Price'!G641))</f>
        <v>0</v>
      </c>
      <c r="L75" s="276"/>
      <c r="M75" s="276"/>
      <c r="N75" s="276"/>
      <c r="O75" s="276"/>
      <c r="P75" s="276"/>
    </row>
    <row r="76" spans="1:16" ht="32.4" customHeight="1" thickBot="1" x14ac:dyDescent="0.35">
      <c r="A76" s="266" t="str">
        <f>CONCATENATE(A60," ",VLOOKUP('CLINs &amp; Ceiling Rates'!C225,NAICS!F30:K33,6,FALSE)," Total")</f>
        <v>Option Period 3 NA - Hide Total</v>
      </c>
      <c r="B76" s="267">
        <f>SUM(B62:B75)</f>
        <v>0</v>
      </c>
      <c r="L76" s="276"/>
      <c r="M76" s="276"/>
      <c r="N76" s="276"/>
      <c r="O76" s="276"/>
      <c r="P76" s="276"/>
    </row>
    <row r="77" spans="1:16" ht="32.4" customHeight="1" x14ac:dyDescent="0.25">
      <c r="B77" s="275" t="str">
        <f>IF(SUM(B64:B75)=0,"",IF(B76='Summary '!#REF!,"","ERROR"))</f>
        <v/>
      </c>
      <c r="L77" s="276"/>
      <c r="M77" s="276"/>
      <c r="N77" s="276"/>
      <c r="O77" s="276"/>
      <c r="P77" s="276"/>
    </row>
    <row r="78" spans="1:16" ht="32.4" customHeight="1" thickBot="1" x14ac:dyDescent="0.45">
      <c r="A78" s="247" t="str">
        <f>'Firm Fixed Price'!A787</f>
        <v>Option Period 4</v>
      </c>
      <c r="B78" s="247"/>
      <c r="L78" s="276"/>
      <c r="M78" s="276"/>
      <c r="N78" s="276"/>
      <c r="O78" s="276"/>
      <c r="P78" s="276"/>
    </row>
    <row r="79" spans="1:16" ht="32.4" customHeight="1" x14ac:dyDescent="0.2">
      <c r="A79" s="264" t="str">
        <f>A61</f>
        <v>NA - Hide Deliverable Due Date</v>
      </c>
      <c r="B79" s="265" t="s">
        <v>618</v>
      </c>
      <c r="L79" s="276"/>
      <c r="M79" s="276"/>
      <c r="N79" s="276"/>
      <c r="O79" s="276"/>
      <c r="P79" s="276"/>
    </row>
    <row r="80" spans="1:16" ht="32.4" customHeight="1" x14ac:dyDescent="0.2">
      <c r="A80" s="442" t="s">
        <v>689</v>
      </c>
      <c r="B80" s="444">
        <f>SUM('Firm Fixed Price'!J792/'Firm Fixed Price'!G792)</f>
        <v>0</v>
      </c>
      <c r="L80" s="276"/>
      <c r="M80" s="276"/>
      <c r="N80" s="276"/>
      <c r="O80" s="276"/>
      <c r="P80" s="276"/>
    </row>
    <row r="81" spans="1:16" ht="32.4" customHeight="1" x14ac:dyDescent="0.2">
      <c r="A81" s="442" t="s">
        <v>696</v>
      </c>
      <c r="B81" s="444">
        <f>SUM(('Firm Fixed Price'!J799/'Firm Fixed Price'!G799),('Firm Fixed Price'!J799/'Firm Fixed Price'!G799))</f>
        <v>0</v>
      </c>
      <c r="L81" s="276"/>
      <c r="M81" s="276"/>
      <c r="N81" s="276"/>
      <c r="O81" s="276"/>
      <c r="P81" s="276"/>
    </row>
    <row r="82" spans="1:16" ht="32.4" customHeight="1" x14ac:dyDescent="0.2">
      <c r="A82" s="279" t="str">
        <f t="shared" ref="A82:A93" si="4">A10</f>
        <v>Month 1</v>
      </c>
      <c r="B82" s="280">
        <f>SUM(('Firm Fixed Price'!J795/'Firm Fixed Price'!G795),('Firm Fixed Price'!J797/'Firm Fixed Price'!G797),('Firm Fixed Price'!J794/'Firm Fixed Price'!G794),('Firm Fixed Price'!J796/'Firm Fixed Price'!G796))</f>
        <v>0</v>
      </c>
      <c r="L82" s="276"/>
      <c r="M82" s="276"/>
      <c r="N82" s="276"/>
      <c r="O82" s="276"/>
      <c r="P82" s="276"/>
    </row>
    <row r="83" spans="1:16" ht="32.4" customHeight="1" x14ac:dyDescent="0.2">
      <c r="A83" s="279" t="str">
        <f t="shared" si="4"/>
        <v>Month 2</v>
      </c>
      <c r="B83" s="280">
        <f>SUM(('Firm Fixed Price'!J795/'Firm Fixed Price'!G795),('Firm Fixed Price'!J797/'Firm Fixed Price'!G797))</f>
        <v>0</v>
      </c>
      <c r="L83" s="276"/>
      <c r="M83" s="276"/>
      <c r="N83" s="276"/>
      <c r="O83" s="276"/>
      <c r="P83" s="276"/>
    </row>
    <row r="84" spans="1:16" ht="32.4" customHeight="1" x14ac:dyDescent="0.2">
      <c r="A84" s="279" t="str">
        <f t="shared" si="4"/>
        <v>Month 3</v>
      </c>
      <c r="B84" s="280">
        <f>SUM(('Firm Fixed Price'!J795/'Firm Fixed Price'!G795),('Firm Fixed Price'!J797/'Firm Fixed Price'!G797),('Firm Fixed Price'!J798/'Firm Fixed Price'!G798))</f>
        <v>0</v>
      </c>
      <c r="L84" s="276"/>
      <c r="M84" s="276"/>
      <c r="N84" s="276"/>
      <c r="O84" s="276"/>
      <c r="P84" s="276"/>
    </row>
    <row r="85" spans="1:16" ht="32.4" customHeight="1" x14ac:dyDescent="0.2">
      <c r="A85" s="279" t="str">
        <f t="shared" si="4"/>
        <v>Month 4</v>
      </c>
      <c r="B85" s="280">
        <f>SUM(('Firm Fixed Price'!J795/'Firm Fixed Price'!G795),('Firm Fixed Price'!J797/'Firm Fixed Price'!G797))</f>
        <v>0</v>
      </c>
      <c r="L85" s="276"/>
      <c r="M85" s="276"/>
      <c r="N85" s="276"/>
      <c r="O85" s="276"/>
      <c r="P85" s="276"/>
    </row>
    <row r="86" spans="1:16" ht="32.4" customHeight="1" x14ac:dyDescent="0.2">
      <c r="A86" s="279" t="str">
        <f t="shared" si="4"/>
        <v>Month 5</v>
      </c>
      <c r="B86" s="280">
        <f>SUM(('Firm Fixed Price'!J795/'Firm Fixed Price'!G795),('Firm Fixed Price'!J797/'Firm Fixed Price'!G797))</f>
        <v>0</v>
      </c>
      <c r="L86" s="276"/>
      <c r="M86" s="276"/>
      <c r="N86" s="276"/>
      <c r="O86" s="276"/>
      <c r="P86" s="276"/>
    </row>
    <row r="87" spans="1:16" ht="32.4" customHeight="1" x14ac:dyDescent="0.2">
      <c r="A87" s="279" t="str">
        <f t="shared" si="4"/>
        <v>Month 6</v>
      </c>
      <c r="B87" s="280">
        <f>SUM(('Firm Fixed Price'!J795/'Firm Fixed Price'!G795),('Firm Fixed Price'!J797/'Firm Fixed Price'!G797),('Firm Fixed Price'!J798/'Firm Fixed Price'!G798))</f>
        <v>0</v>
      </c>
      <c r="L87" s="276"/>
      <c r="M87" s="276"/>
      <c r="N87" s="276"/>
      <c r="O87" s="276"/>
      <c r="P87" s="276"/>
    </row>
    <row r="88" spans="1:16" ht="32.4" customHeight="1" x14ac:dyDescent="0.2">
      <c r="A88" s="279" t="str">
        <f t="shared" si="4"/>
        <v>Month 7</v>
      </c>
      <c r="B88" s="280">
        <f>SUM(('Firm Fixed Price'!J795/'Firm Fixed Price'!G795),('Firm Fixed Price'!J797/'Firm Fixed Price'!G797))</f>
        <v>0</v>
      </c>
      <c r="L88" s="276"/>
      <c r="M88" s="276"/>
      <c r="N88" s="276"/>
      <c r="O88" s="276"/>
      <c r="P88" s="276"/>
    </row>
    <row r="89" spans="1:16" ht="32.4" customHeight="1" x14ac:dyDescent="0.2">
      <c r="A89" s="279" t="str">
        <f t="shared" si="4"/>
        <v>Month 8</v>
      </c>
      <c r="B89" s="280">
        <f>SUM(('Firm Fixed Price'!J795/'Firm Fixed Price'!G795),('Firm Fixed Price'!J797/'Firm Fixed Price'!G797))</f>
        <v>0</v>
      </c>
      <c r="L89" s="276"/>
      <c r="M89" s="276"/>
      <c r="N89" s="276"/>
      <c r="O89" s="276"/>
      <c r="P89" s="276"/>
    </row>
    <row r="90" spans="1:16" ht="32.4" customHeight="1" x14ac:dyDescent="0.2">
      <c r="A90" s="279" t="str">
        <f t="shared" si="4"/>
        <v>Month 9</v>
      </c>
      <c r="B90" s="280">
        <f>SUM(('Firm Fixed Price'!J795/'Firm Fixed Price'!G795),('Firm Fixed Price'!J797/'Firm Fixed Price'!G797),('Firm Fixed Price'!J798/'Firm Fixed Price'!G798))</f>
        <v>0</v>
      </c>
      <c r="L90" s="276"/>
      <c r="M90" s="276"/>
      <c r="N90" s="276"/>
      <c r="O90" s="276"/>
      <c r="P90" s="276"/>
    </row>
    <row r="91" spans="1:16" ht="35.4" customHeight="1" x14ac:dyDescent="0.2">
      <c r="A91" s="279" t="str">
        <f t="shared" si="4"/>
        <v>Month 10</v>
      </c>
      <c r="B91" s="280">
        <f>SUM(('Firm Fixed Price'!J795/'Firm Fixed Price'!G795),('Firm Fixed Price'!J797/'Firm Fixed Price'!G797))</f>
        <v>0</v>
      </c>
      <c r="L91" s="276"/>
      <c r="M91" s="276"/>
      <c r="N91" s="276"/>
      <c r="O91" s="276"/>
      <c r="P91" s="276"/>
    </row>
    <row r="92" spans="1:16" ht="35.4" customHeight="1" x14ac:dyDescent="0.2">
      <c r="A92" s="279" t="str">
        <f t="shared" si="4"/>
        <v>Month 11</v>
      </c>
      <c r="B92" s="280">
        <f>SUM(('Firm Fixed Price'!J795/'Firm Fixed Price'!G795),('Firm Fixed Price'!J797/'Firm Fixed Price'!G797))</f>
        <v>0</v>
      </c>
      <c r="L92" s="276"/>
      <c r="M92" s="276"/>
      <c r="N92" s="276"/>
      <c r="O92" s="276"/>
      <c r="P92" s="276"/>
    </row>
    <row r="93" spans="1:16" ht="35.4" customHeight="1" x14ac:dyDescent="0.2">
      <c r="A93" s="279" t="str">
        <f t="shared" si="4"/>
        <v>Month 12</v>
      </c>
      <c r="B93" s="280">
        <f>SUM(('Firm Fixed Price'!J795/'Firm Fixed Price'!G795),('Firm Fixed Price'!J797/'Firm Fixed Price'!G797),('Firm Fixed Price'!J798/'Firm Fixed Price'!G798),('Firm Fixed Price'!J802/'Firm Fixed Price'!G802),('Firm Fixed Price'!J803/'Firm Fixed Price'!G803))</f>
        <v>0</v>
      </c>
      <c r="L93" s="276"/>
      <c r="M93" s="276"/>
      <c r="N93" s="276"/>
      <c r="O93" s="276"/>
      <c r="P93" s="276"/>
    </row>
    <row r="94" spans="1:16" ht="35.4" customHeight="1" thickBot="1" x14ac:dyDescent="0.35">
      <c r="A94" s="266" t="str">
        <f>CONCATENATE(A78," ",VLOOKUP('CLINs &amp; Ceiling Rates'!C225,NAICS!F30:K33,6,FALSE)," Total")</f>
        <v>Option Period 4 NA - Hide Total</v>
      </c>
      <c r="B94" s="267">
        <f>SUM(B80:B93)</f>
        <v>0</v>
      </c>
      <c r="L94" s="276"/>
      <c r="M94" s="276"/>
      <c r="N94" s="276"/>
      <c r="O94" s="276"/>
      <c r="P94" s="276"/>
    </row>
    <row r="95" spans="1:16" ht="38.25" customHeight="1" x14ac:dyDescent="0.25">
      <c r="B95" s="275" t="str">
        <f>IF(SUM(B82:B93)=0,"",IF(B94='Summary '!#REF!,"","ERROR"))</f>
        <v/>
      </c>
      <c r="L95" s="276"/>
      <c r="M95" s="276"/>
      <c r="N95" s="276"/>
      <c r="O95" s="276"/>
      <c r="P95" s="276"/>
    </row>
    <row r="96" spans="1:16" ht="38.25" customHeight="1" x14ac:dyDescent="0.2">
      <c r="L96" s="276"/>
      <c r="M96" s="276"/>
      <c r="N96" s="276"/>
      <c r="O96" s="276"/>
      <c r="P96" s="276"/>
    </row>
    <row r="97" spans="1:16" ht="38.25" customHeight="1" x14ac:dyDescent="0.2">
      <c r="L97" s="276"/>
      <c r="M97" s="276"/>
      <c r="N97" s="276"/>
      <c r="O97" s="276"/>
      <c r="P97" s="276"/>
    </row>
    <row r="98" spans="1:16" ht="38.25" customHeight="1" x14ac:dyDescent="0.2">
      <c r="L98" s="276"/>
      <c r="M98" s="276"/>
      <c r="N98" s="276"/>
      <c r="O98" s="276"/>
      <c r="P98" s="276"/>
    </row>
    <row r="99" spans="1:16" ht="38.25" customHeight="1" x14ac:dyDescent="0.2">
      <c r="A99" s="278"/>
      <c r="B99" s="276"/>
      <c r="L99" s="276"/>
      <c r="M99" s="276"/>
      <c r="N99" s="276"/>
      <c r="O99" s="276"/>
      <c r="P99" s="276"/>
    </row>
    <row r="100" spans="1:16" ht="38.25" customHeight="1" x14ac:dyDescent="0.2">
      <c r="A100" s="278"/>
      <c r="B100" s="276"/>
      <c r="C100" s="276"/>
      <c r="D100" s="276"/>
      <c r="E100" s="276"/>
      <c r="F100" s="276"/>
      <c r="G100" s="276"/>
      <c r="H100" s="276"/>
      <c r="I100" s="276"/>
      <c r="J100" s="276"/>
      <c r="K100" s="276"/>
      <c r="L100" s="276"/>
      <c r="M100" s="276"/>
      <c r="N100" s="276"/>
      <c r="O100" s="276"/>
      <c r="P100" s="276"/>
    </row>
    <row r="101" spans="1:16" ht="38.25" customHeight="1" x14ac:dyDescent="0.2">
      <c r="A101" s="278"/>
      <c r="B101" s="276"/>
      <c r="C101" s="276"/>
      <c r="D101" s="276"/>
      <c r="E101" s="276"/>
      <c r="F101" s="276"/>
      <c r="G101" s="276"/>
      <c r="H101" s="276"/>
      <c r="I101" s="276"/>
      <c r="J101" s="276"/>
      <c r="K101" s="276"/>
      <c r="L101" s="276"/>
      <c r="M101" s="276"/>
      <c r="N101" s="276"/>
      <c r="O101" s="276"/>
      <c r="P101" s="276"/>
    </row>
    <row r="102" spans="1:16" ht="38.25" customHeight="1" x14ac:dyDescent="0.2">
      <c r="A102" s="278"/>
      <c r="B102" s="276"/>
      <c r="C102" s="276"/>
      <c r="D102" s="276"/>
      <c r="E102" s="276"/>
      <c r="F102" s="276"/>
      <c r="G102" s="276"/>
      <c r="H102" s="276"/>
      <c r="I102" s="276"/>
      <c r="J102" s="276"/>
      <c r="K102" s="276"/>
      <c r="L102" s="276"/>
      <c r="M102" s="276"/>
      <c r="N102" s="276"/>
      <c r="O102" s="276"/>
      <c r="P102" s="276"/>
    </row>
    <row r="103" spans="1:16" ht="38.25" customHeight="1" x14ac:dyDescent="0.2">
      <c r="A103" s="278"/>
      <c r="B103" s="276"/>
      <c r="C103" s="276"/>
      <c r="D103" s="276"/>
      <c r="E103" s="276"/>
      <c r="F103" s="276"/>
      <c r="G103" s="276"/>
      <c r="H103" s="276"/>
      <c r="I103" s="276"/>
      <c r="J103" s="276"/>
      <c r="K103" s="276"/>
      <c r="L103" s="276"/>
      <c r="M103" s="276"/>
      <c r="N103" s="276"/>
      <c r="O103" s="276"/>
      <c r="P103" s="276"/>
    </row>
    <row r="104" spans="1:16" ht="38.25" customHeight="1" x14ac:dyDescent="0.2">
      <c r="A104" s="278"/>
      <c r="B104" s="276"/>
      <c r="C104" s="276"/>
      <c r="D104" s="276"/>
      <c r="E104" s="276"/>
      <c r="F104" s="276"/>
      <c r="G104" s="276"/>
      <c r="H104" s="276"/>
      <c r="I104" s="276"/>
      <c r="J104" s="276"/>
      <c r="K104" s="276"/>
      <c r="L104" s="276"/>
      <c r="M104" s="276"/>
      <c r="N104" s="276"/>
      <c r="O104" s="276"/>
      <c r="P104" s="276"/>
    </row>
    <row r="105" spans="1:16" ht="38.25" customHeight="1" x14ac:dyDescent="0.2">
      <c r="A105" s="278"/>
      <c r="B105" s="276"/>
      <c r="C105" s="276"/>
      <c r="D105" s="276"/>
      <c r="E105" s="276"/>
      <c r="F105" s="276"/>
      <c r="G105" s="276"/>
      <c r="H105" s="276"/>
      <c r="I105" s="276"/>
      <c r="J105" s="276"/>
      <c r="K105" s="276"/>
      <c r="L105" s="276"/>
      <c r="M105" s="276"/>
      <c r="N105" s="276"/>
      <c r="O105" s="276"/>
      <c r="P105" s="276"/>
    </row>
    <row r="106" spans="1:16" ht="38.25" customHeight="1" x14ac:dyDescent="0.2">
      <c r="A106" s="278"/>
      <c r="B106" s="276"/>
      <c r="C106" s="276"/>
      <c r="D106" s="276"/>
      <c r="E106" s="276"/>
      <c r="F106" s="276"/>
      <c r="G106" s="276"/>
      <c r="H106" s="276"/>
      <c r="I106" s="276"/>
      <c r="J106" s="276"/>
      <c r="K106" s="276"/>
      <c r="L106" s="276"/>
      <c r="M106" s="276"/>
      <c r="N106" s="276"/>
      <c r="O106" s="276"/>
      <c r="P106" s="276"/>
    </row>
    <row r="107" spans="1:16" ht="38.25" customHeight="1" x14ac:dyDescent="0.2">
      <c r="A107" s="278"/>
      <c r="B107" s="276"/>
      <c r="C107" s="276"/>
      <c r="D107" s="276"/>
      <c r="E107" s="276"/>
      <c r="F107" s="276"/>
      <c r="G107" s="276"/>
      <c r="H107" s="276"/>
      <c r="I107" s="276"/>
      <c r="J107" s="276"/>
      <c r="K107" s="276"/>
      <c r="L107" s="276"/>
      <c r="M107" s="276"/>
      <c r="N107" s="276"/>
      <c r="O107" s="276"/>
      <c r="P107" s="276"/>
    </row>
    <row r="108" spans="1:16" ht="38.25" customHeight="1" x14ac:dyDescent="0.2">
      <c r="A108" s="278"/>
      <c r="B108" s="276"/>
      <c r="C108" s="276"/>
      <c r="D108" s="276"/>
      <c r="E108" s="276"/>
      <c r="F108" s="276"/>
      <c r="G108" s="276"/>
      <c r="H108" s="276"/>
      <c r="I108" s="276"/>
      <c r="J108" s="276"/>
      <c r="K108" s="276"/>
      <c r="L108" s="276"/>
      <c r="M108" s="276"/>
      <c r="N108" s="276"/>
      <c r="O108" s="276"/>
      <c r="P108" s="276"/>
    </row>
    <row r="109" spans="1:16" ht="38.25" customHeight="1" x14ac:dyDescent="0.2">
      <c r="A109" s="278"/>
      <c r="B109" s="276"/>
      <c r="C109" s="276"/>
      <c r="D109" s="276"/>
      <c r="E109" s="276"/>
      <c r="F109" s="276"/>
      <c r="G109" s="276"/>
      <c r="H109" s="276"/>
      <c r="I109" s="276"/>
      <c r="J109" s="276"/>
      <c r="K109" s="276"/>
      <c r="L109" s="276"/>
      <c r="M109" s="276"/>
      <c r="N109" s="276"/>
      <c r="O109" s="276"/>
      <c r="P109" s="276"/>
    </row>
    <row r="110" spans="1:16" ht="38.25" customHeight="1" x14ac:dyDescent="0.2">
      <c r="A110" s="278"/>
      <c r="B110" s="276"/>
      <c r="C110" s="276"/>
      <c r="D110" s="276"/>
      <c r="E110" s="276"/>
      <c r="F110" s="276"/>
      <c r="G110" s="276"/>
      <c r="H110" s="276"/>
      <c r="I110" s="276"/>
      <c r="J110" s="276"/>
      <c r="K110" s="276"/>
      <c r="L110" s="276"/>
      <c r="M110" s="276"/>
      <c r="N110" s="276"/>
      <c r="O110" s="276"/>
      <c r="P110" s="276"/>
    </row>
    <row r="111" spans="1:16" ht="38.25" customHeight="1" x14ac:dyDescent="0.2">
      <c r="A111" s="278"/>
      <c r="B111" s="276"/>
      <c r="C111" s="276"/>
      <c r="D111" s="276"/>
      <c r="E111" s="276"/>
      <c r="F111" s="276"/>
      <c r="G111" s="276"/>
      <c r="H111" s="276"/>
      <c r="I111" s="276"/>
      <c r="J111" s="276"/>
      <c r="K111" s="276"/>
      <c r="L111" s="276"/>
      <c r="M111" s="276"/>
      <c r="N111" s="276"/>
      <c r="O111" s="276"/>
      <c r="P111" s="276"/>
    </row>
    <row r="112" spans="1:16" ht="38.25" customHeight="1" x14ac:dyDescent="0.2">
      <c r="A112" s="278"/>
      <c r="B112" s="276"/>
      <c r="C112" s="276"/>
      <c r="D112" s="276"/>
      <c r="E112" s="276"/>
      <c r="F112" s="276"/>
      <c r="G112" s="276"/>
      <c r="H112" s="276"/>
      <c r="I112" s="276"/>
      <c r="J112" s="276"/>
      <c r="K112" s="276"/>
      <c r="L112" s="276"/>
      <c r="M112" s="276"/>
      <c r="N112" s="276"/>
      <c r="O112" s="276"/>
      <c r="P112" s="276"/>
    </row>
    <row r="113" spans="1:16" ht="38.25" customHeight="1" x14ac:dyDescent="0.2">
      <c r="A113" s="278"/>
      <c r="B113" s="276"/>
      <c r="C113" s="276"/>
      <c r="D113" s="276"/>
      <c r="E113" s="276"/>
      <c r="F113" s="276"/>
      <c r="G113" s="276"/>
      <c r="H113" s="276"/>
      <c r="I113" s="276"/>
      <c r="J113" s="276"/>
      <c r="K113" s="276"/>
      <c r="L113" s="276"/>
      <c r="M113" s="276"/>
      <c r="N113" s="276"/>
      <c r="O113" s="276"/>
      <c r="P113" s="276"/>
    </row>
    <row r="114" spans="1:16" ht="38.25" customHeight="1" x14ac:dyDescent="0.2">
      <c r="A114" s="278"/>
      <c r="B114" s="276"/>
      <c r="C114" s="276"/>
      <c r="D114" s="276"/>
      <c r="E114" s="276"/>
      <c r="F114" s="276"/>
      <c r="G114" s="276"/>
      <c r="H114" s="276"/>
      <c r="I114" s="276"/>
      <c r="J114" s="276"/>
      <c r="K114" s="276"/>
      <c r="L114" s="276"/>
      <c r="M114" s="276"/>
      <c r="N114" s="276"/>
      <c r="O114" s="276"/>
      <c r="P114" s="276"/>
    </row>
    <row r="115" spans="1:16" ht="38.25" customHeight="1" x14ac:dyDescent="0.2">
      <c r="A115" s="278"/>
      <c r="B115" s="276"/>
      <c r="C115" s="276"/>
      <c r="D115" s="276"/>
      <c r="E115" s="276"/>
      <c r="F115" s="276"/>
      <c r="G115" s="276"/>
      <c r="H115" s="276"/>
      <c r="I115" s="276"/>
      <c r="J115" s="276"/>
      <c r="K115" s="276"/>
      <c r="L115" s="276"/>
      <c r="M115" s="276"/>
      <c r="N115" s="276"/>
      <c r="O115" s="276"/>
      <c r="P115" s="276"/>
    </row>
    <row r="116" spans="1:16" ht="38.25" customHeight="1" x14ac:dyDescent="0.2">
      <c r="A116" s="278"/>
      <c r="B116" s="276"/>
      <c r="C116" s="276"/>
      <c r="D116" s="276"/>
      <c r="E116" s="276"/>
      <c r="F116" s="276"/>
      <c r="G116" s="276"/>
      <c r="H116" s="276"/>
      <c r="I116" s="276"/>
      <c r="J116" s="276"/>
      <c r="K116" s="276"/>
      <c r="L116" s="276"/>
      <c r="M116" s="276"/>
      <c r="N116" s="276"/>
      <c r="O116" s="276"/>
      <c r="P116" s="276"/>
    </row>
    <row r="117" spans="1:16" ht="38.25" customHeight="1" x14ac:dyDescent="0.2">
      <c r="A117" s="278"/>
      <c r="B117" s="276"/>
      <c r="C117" s="276"/>
      <c r="D117" s="276"/>
      <c r="E117" s="276"/>
      <c r="F117" s="276"/>
      <c r="G117" s="276"/>
      <c r="H117" s="276"/>
      <c r="I117" s="276"/>
      <c r="J117" s="276"/>
      <c r="K117" s="276"/>
      <c r="L117" s="276"/>
      <c r="M117" s="276"/>
      <c r="N117" s="276"/>
      <c r="O117" s="276"/>
      <c r="P117" s="276"/>
    </row>
    <row r="118" spans="1:16" ht="38.25" customHeight="1" x14ac:dyDescent="0.2">
      <c r="A118" s="278"/>
      <c r="B118" s="276"/>
      <c r="C118" s="276"/>
      <c r="D118" s="276"/>
      <c r="E118" s="276"/>
      <c r="F118" s="276"/>
      <c r="G118" s="276"/>
      <c r="H118" s="276"/>
      <c r="I118" s="276"/>
      <c r="J118" s="276"/>
      <c r="K118" s="276"/>
      <c r="L118" s="276"/>
      <c r="M118" s="276"/>
      <c r="N118" s="276"/>
      <c r="O118" s="276"/>
      <c r="P118" s="276"/>
    </row>
    <row r="119" spans="1:16" ht="38.25" customHeight="1" x14ac:dyDescent="0.2">
      <c r="A119" s="278"/>
      <c r="B119" s="276"/>
      <c r="C119" s="276"/>
      <c r="D119" s="276"/>
      <c r="E119" s="276"/>
      <c r="F119" s="276"/>
      <c r="G119" s="276"/>
      <c r="H119" s="276"/>
      <c r="I119" s="276"/>
      <c r="J119" s="276"/>
      <c r="K119" s="276"/>
      <c r="L119" s="276"/>
      <c r="M119" s="276"/>
      <c r="N119" s="276"/>
      <c r="O119" s="276"/>
      <c r="P119" s="276"/>
    </row>
    <row r="120" spans="1:16" ht="38.25" customHeight="1" x14ac:dyDescent="0.2">
      <c r="A120" s="278"/>
      <c r="B120" s="276"/>
      <c r="C120" s="276"/>
      <c r="D120" s="276"/>
      <c r="E120" s="276"/>
      <c r="F120" s="276"/>
      <c r="G120" s="276"/>
      <c r="H120" s="276"/>
      <c r="I120" s="276"/>
      <c r="J120" s="276"/>
      <c r="K120" s="276"/>
      <c r="L120" s="276"/>
      <c r="M120" s="276"/>
      <c r="N120" s="276"/>
      <c r="O120" s="276"/>
      <c r="P120" s="276"/>
    </row>
    <row r="121" spans="1:16" ht="38.25" customHeight="1" x14ac:dyDescent="0.2">
      <c r="A121" s="278"/>
      <c r="B121" s="276"/>
      <c r="C121" s="276"/>
      <c r="D121" s="276"/>
      <c r="E121" s="276"/>
      <c r="F121" s="276"/>
      <c r="G121" s="276"/>
      <c r="H121" s="276"/>
      <c r="I121" s="276"/>
      <c r="J121" s="276"/>
      <c r="K121" s="276"/>
      <c r="L121" s="276"/>
      <c r="M121" s="276"/>
      <c r="N121" s="276"/>
      <c r="O121" s="276"/>
      <c r="P121" s="276"/>
    </row>
    <row r="122" spans="1:16" ht="38.25" customHeight="1" x14ac:dyDescent="0.2">
      <c r="A122" s="278"/>
      <c r="B122" s="276"/>
      <c r="C122" s="276"/>
      <c r="D122" s="276"/>
      <c r="E122" s="276"/>
      <c r="F122" s="276"/>
      <c r="G122" s="276"/>
      <c r="H122" s="276"/>
      <c r="I122" s="276"/>
      <c r="J122" s="276"/>
      <c r="K122" s="276"/>
      <c r="L122" s="276"/>
      <c r="M122" s="276"/>
      <c r="N122" s="276"/>
      <c r="O122" s="276"/>
      <c r="P122" s="276"/>
    </row>
    <row r="123" spans="1:16" ht="38.25" customHeight="1" x14ac:dyDescent="0.2">
      <c r="A123" s="278"/>
      <c r="B123" s="276"/>
      <c r="C123" s="276"/>
      <c r="D123" s="276"/>
      <c r="E123" s="276"/>
      <c r="F123" s="276"/>
      <c r="G123" s="276"/>
      <c r="H123" s="276"/>
      <c r="I123" s="276"/>
      <c r="J123" s="276"/>
      <c r="K123" s="276"/>
      <c r="L123" s="276"/>
      <c r="M123" s="276"/>
      <c r="N123" s="276"/>
      <c r="O123" s="276"/>
      <c r="P123" s="276"/>
    </row>
    <row r="124" spans="1:16" ht="38.25" customHeight="1" x14ac:dyDescent="0.2">
      <c r="A124" s="278"/>
      <c r="B124" s="276"/>
      <c r="C124" s="276"/>
      <c r="D124" s="276"/>
      <c r="E124" s="276"/>
      <c r="F124" s="276"/>
      <c r="G124" s="276"/>
      <c r="H124" s="276"/>
      <c r="I124" s="276"/>
      <c r="J124" s="276"/>
      <c r="K124" s="276"/>
      <c r="L124" s="276"/>
      <c r="M124" s="276"/>
      <c r="N124" s="276"/>
      <c r="O124" s="276"/>
      <c r="P124" s="276"/>
    </row>
    <row r="125" spans="1:16" ht="38.25" customHeight="1" x14ac:dyDescent="0.2">
      <c r="A125" s="278"/>
      <c r="B125" s="276"/>
      <c r="C125" s="276"/>
      <c r="D125" s="276"/>
      <c r="E125" s="276"/>
      <c r="F125" s="276"/>
      <c r="G125" s="276"/>
      <c r="H125" s="276"/>
      <c r="I125" s="276"/>
      <c r="J125" s="276"/>
      <c r="K125" s="276"/>
      <c r="L125" s="276"/>
      <c r="M125" s="276"/>
      <c r="N125" s="276"/>
      <c r="O125" s="276"/>
      <c r="P125" s="276"/>
    </row>
    <row r="126" spans="1:16" ht="38.25" customHeight="1" x14ac:dyDescent="0.2">
      <c r="A126" s="278"/>
      <c r="B126" s="276"/>
      <c r="C126" s="276"/>
      <c r="D126" s="276"/>
      <c r="E126" s="276"/>
      <c r="F126" s="276"/>
      <c r="G126" s="276"/>
      <c r="H126" s="276"/>
      <c r="I126" s="276"/>
      <c r="J126" s="276"/>
      <c r="K126" s="276"/>
      <c r="L126" s="276"/>
      <c r="M126" s="276"/>
      <c r="N126" s="276"/>
      <c r="O126" s="276"/>
      <c r="P126" s="276"/>
    </row>
    <row r="127" spans="1:16" ht="38.25" customHeight="1" x14ac:dyDescent="0.2">
      <c r="A127" s="278"/>
      <c r="B127" s="276"/>
      <c r="C127" s="276"/>
      <c r="D127" s="276"/>
      <c r="E127" s="276"/>
      <c r="F127" s="276"/>
      <c r="G127" s="276"/>
      <c r="H127" s="276"/>
      <c r="I127" s="276"/>
      <c r="J127" s="276"/>
      <c r="K127" s="276"/>
      <c r="L127" s="276"/>
      <c r="M127" s="276"/>
      <c r="N127" s="276"/>
      <c r="O127" s="276"/>
      <c r="P127" s="276"/>
    </row>
    <row r="128" spans="1:16" ht="38.25" customHeight="1" x14ac:dyDescent="0.2">
      <c r="A128" s="278"/>
      <c r="B128" s="276"/>
      <c r="C128" s="276"/>
      <c r="D128" s="276"/>
      <c r="E128" s="276"/>
      <c r="F128" s="276"/>
      <c r="G128" s="276"/>
      <c r="H128" s="276"/>
      <c r="I128" s="276"/>
      <c r="J128" s="276"/>
      <c r="K128" s="276"/>
      <c r="L128" s="276"/>
      <c r="M128" s="276"/>
      <c r="N128" s="276"/>
      <c r="O128" s="276"/>
      <c r="P128" s="276"/>
    </row>
    <row r="129" spans="1:16" ht="38.25" customHeight="1" x14ac:dyDescent="0.2">
      <c r="A129" s="278"/>
      <c r="B129" s="276"/>
      <c r="C129" s="276"/>
      <c r="D129" s="276"/>
      <c r="E129" s="276"/>
      <c r="F129" s="276"/>
      <c r="G129" s="276"/>
      <c r="H129" s="276"/>
      <c r="I129" s="276"/>
      <c r="J129" s="276"/>
      <c r="K129" s="276"/>
      <c r="L129" s="276"/>
      <c r="M129" s="276"/>
      <c r="N129" s="276"/>
      <c r="O129" s="276"/>
      <c r="P129" s="276"/>
    </row>
    <row r="130" spans="1:16" ht="38.25" customHeight="1" x14ac:dyDescent="0.2">
      <c r="A130" s="278"/>
      <c r="B130" s="276"/>
      <c r="C130" s="276"/>
      <c r="D130" s="276"/>
      <c r="E130" s="276"/>
      <c r="F130" s="276"/>
      <c r="G130" s="276"/>
      <c r="H130" s="276"/>
      <c r="I130" s="276"/>
      <c r="J130" s="276"/>
      <c r="K130" s="276"/>
      <c r="L130" s="276"/>
      <c r="M130" s="276"/>
      <c r="N130" s="276"/>
      <c r="O130" s="276"/>
      <c r="P130" s="276"/>
    </row>
    <row r="131" spans="1:16" ht="38.25" customHeight="1" x14ac:dyDescent="0.2">
      <c r="A131" s="278"/>
      <c r="B131" s="276"/>
      <c r="C131" s="276"/>
      <c r="D131" s="276"/>
      <c r="E131" s="276"/>
      <c r="F131" s="276"/>
      <c r="G131" s="276"/>
      <c r="H131" s="276"/>
      <c r="I131" s="276"/>
      <c r="J131" s="276"/>
      <c r="K131" s="276"/>
      <c r="L131" s="276"/>
      <c r="M131" s="276"/>
      <c r="N131" s="276"/>
      <c r="O131" s="276"/>
      <c r="P131" s="276"/>
    </row>
    <row r="132" spans="1:16" ht="38.25" customHeight="1" x14ac:dyDescent="0.2">
      <c r="A132" s="278"/>
      <c r="B132" s="276"/>
      <c r="C132" s="276"/>
      <c r="D132" s="276"/>
      <c r="E132" s="276"/>
      <c r="F132" s="276"/>
      <c r="G132" s="276"/>
      <c r="H132" s="276"/>
      <c r="I132" s="276"/>
      <c r="J132" s="276"/>
      <c r="K132" s="276"/>
      <c r="L132" s="276"/>
      <c r="M132" s="276"/>
      <c r="N132" s="276"/>
      <c r="O132" s="276"/>
      <c r="P132" s="276"/>
    </row>
    <row r="133" spans="1:16" ht="38.25" customHeight="1" x14ac:dyDescent="0.2">
      <c r="A133" s="278"/>
      <c r="B133" s="276"/>
      <c r="C133" s="276"/>
      <c r="D133" s="276"/>
      <c r="E133" s="276"/>
      <c r="F133" s="276"/>
      <c r="G133" s="276"/>
      <c r="H133" s="276"/>
      <c r="I133" s="276"/>
      <c r="J133" s="276"/>
      <c r="K133" s="276"/>
      <c r="L133" s="276"/>
      <c r="M133" s="276"/>
      <c r="N133" s="276"/>
      <c r="O133" s="276"/>
      <c r="P133" s="276"/>
    </row>
    <row r="134" spans="1:16" ht="38.25" customHeight="1" x14ac:dyDescent="0.2">
      <c r="A134" s="278"/>
      <c r="B134" s="276"/>
      <c r="C134" s="276"/>
      <c r="D134" s="276"/>
      <c r="E134" s="276"/>
      <c r="F134" s="276"/>
      <c r="G134" s="276"/>
      <c r="H134" s="276"/>
      <c r="I134" s="276"/>
      <c r="J134" s="276"/>
      <c r="K134" s="276"/>
      <c r="L134" s="276"/>
      <c r="M134" s="276"/>
      <c r="N134" s="276"/>
      <c r="O134" s="276"/>
      <c r="P134" s="276"/>
    </row>
    <row r="135" spans="1:16" ht="38.25" customHeight="1" x14ac:dyDescent="0.2">
      <c r="A135" s="278"/>
      <c r="B135" s="276"/>
      <c r="C135" s="276"/>
      <c r="D135" s="276"/>
      <c r="E135" s="276"/>
      <c r="F135" s="276"/>
      <c r="G135" s="276"/>
      <c r="H135" s="276"/>
      <c r="I135" s="276"/>
      <c r="J135" s="276"/>
      <c r="K135" s="276"/>
      <c r="L135" s="276"/>
      <c r="M135" s="276"/>
      <c r="N135" s="276"/>
      <c r="O135" s="276"/>
      <c r="P135" s="276"/>
    </row>
    <row r="136" spans="1:16" ht="38.25" customHeight="1" x14ac:dyDescent="0.2">
      <c r="A136" s="278"/>
      <c r="B136" s="276"/>
      <c r="C136" s="276"/>
      <c r="D136" s="276"/>
      <c r="E136" s="276"/>
      <c r="F136" s="276"/>
      <c r="G136" s="276"/>
      <c r="H136" s="276"/>
      <c r="I136" s="276"/>
      <c r="J136" s="276"/>
      <c r="K136" s="276"/>
      <c r="L136" s="276"/>
      <c r="M136" s="276"/>
      <c r="N136" s="276"/>
      <c r="O136" s="276"/>
      <c r="P136" s="276"/>
    </row>
    <row r="137" spans="1:16" ht="38.25" customHeight="1" x14ac:dyDescent="0.2">
      <c r="A137" s="278"/>
      <c r="B137" s="276"/>
      <c r="C137" s="276"/>
      <c r="D137" s="276"/>
      <c r="E137" s="276"/>
      <c r="F137" s="276"/>
      <c r="G137" s="276"/>
      <c r="H137" s="276"/>
      <c r="I137" s="276"/>
      <c r="J137" s="276"/>
      <c r="K137" s="276"/>
      <c r="L137" s="276"/>
      <c r="M137" s="276"/>
      <c r="N137" s="276"/>
      <c r="O137" s="276"/>
      <c r="P137" s="276"/>
    </row>
    <row r="138" spans="1:16" ht="38.25" customHeight="1" x14ac:dyDescent="0.2">
      <c r="A138" s="278"/>
      <c r="B138" s="276"/>
      <c r="C138" s="276"/>
      <c r="D138" s="276"/>
      <c r="E138" s="276"/>
      <c r="F138" s="276"/>
      <c r="G138" s="276"/>
      <c r="H138" s="276"/>
      <c r="I138" s="276"/>
      <c r="J138" s="276"/>
      <c r="K138" s="276"/>
      <c r="L138" s="276"/>
      <c r="M138" s="276"/>
      <c r="N138" s="276"/>
      <c r="O138" s="276"/>
      <c r="P138" s="276"/>
    </row>
    <row r="139" spans="1:16" ht="38.25" customHeight="1" x14ac:dyDescent="0.2">
      <c r="A139" s="278"/>
      <c r="B139" s="276"/>
      <c r="C139" s="276"/>
      <c r="D139" s="276"/>
      <c r="E139" s="276"/>
      <c r="F139" s="276"/>
      <c r="G139" s="276"/>
      <c r="H139" s="276"/>
      <c r="I139" s="276"/>
      <c r="J139" s="276"/>
      <c r="K139" s="276"/>
      <c r="L139" s="276"/>
      <c r="M139" s="276"/>
      <c r="N139" s="276"/>
      <c r="O139" s="276"/>
      <c r="P139" s="276"/>
    </row>
    <row r="140" spans="1:16" ht="38.25" customHeight="1" x14ac:dyDescent="0.2">
      <c r="A140" s="278"/>
      <c r="B140" s="276"/>
      <c r="C140" s="276"/>
      <c r="D140" s="276"/>
      <c r="E140" s="276"/>
      <c r="F140" s="276"/>
      <c r="G140" s="276"/>
      <c r="H140" s="276"/>
      <c r="I140" s="276"/>
      <c r="J140" s="276"/>
      <c r="K140" s="276"/>
      <c r="L140" s="276"/>
      <c r="M140" s="276"/>
      <c r="N140" s="276"/>
      <c r="O140" s="276"/>
      <c r="P140" s="276"/>
    </row>
    <row r="141" spans="1:16" ht="38.25" customHeight="1" x14ac:dyDescent="0.2">
      <c r="A141" s="278"/>
      <c r="B141" s="276"/>
      <c r="C141" s="276"/>
      <c r="D141" s="276"/>
      <c r="E141" s="276"/>
      <c r="F141" s="276"/>
      <c r="G141" s="276"/>
      <c r="H141" s="276"/>
      <c r="I141" s="276"/>
      <c r="J141" s="276"/>
      <c r="K141" s="276"/>
      <c r="L141" s="276"/>
      <c r="M141" s="276"/>
      <c r="N141" s="276"/>
      <c r="O141" s="276"/>
      <c r="P141" s="276"/>
    </row>
    <row r="142" spans="1:16" ht="38.25" customHeight="1" x14ac:dyDescent="0.2">
      <c r="A142" s="278"/>
      <c r="B142" s="276"/>
      <c r="C142" s="276"/>
      <c r="D142" s="276"/>
      <c r="E142" s="276"/>
      <c r="F142" s="276"/>
      <c r="G142" s="276"/>
      <c r="H142" s="276"/>
      <c r="I142" s="276"/>
      <c r="J142" s="276"/>
      <c r="K142" s="276"/>
      <c r="L142" s="276"/>
      <c r="M142" s="276"/>
      <c r="N142" s="276"/>
      <c r="O142" s="276"/>
      <c r="P142" s="276"/>
    </row>
    <row r="143" spans="1:16" ht="38.25" customHeight="1" x14ac:dyDescent="0.2">
      <c r="A143" s="278"/>
      <c r="B143" s="276"/>
      <c r="C143" s="276"/>
      <c r="D143" s="276"/>
      <c r="E143" s="276"/>
      <c r="F143" s="276"/>
      <c r="G143" s="276"/>
      <c r="H143" s="276"/>
      <c r="I143" s="276"/>
      <c r="J143" s="276"/>
      <c r="K143" s="276"/>
      <c r="L143" s="276"/>
      <c r="M143" s="276"/>
      <c r="N143" s="276"/>
      <c r="O143" s="276"/>
      <c r="P143" s="276"/>
    </row>
    <row r="144" spans="1:16" ht="38.25" customHeight="1" x14ac:dyDescent="0.2">
      <c r="A144" s="278"/>
      <c r="B144" s="276"/>
      <c r="C144" s="276"/>
      <c r="D144" s="276"/>
      <c r="E144" s="276"/>
      <c r="F144" s="276"/>
      <c r="G144" s="276"/>
      <c r="H144" s="276"/>
      <c r="I144" s="276"/>
      <c r="J144" s="276"/>
      <c r="K144" s="276"/>
      <c r="L144" s="276"/>
      <c r="M144" s="276"/>
      <c r="N144" s="276"/>
      <c r="O144" s="276"/>
      <c r="P144" s="276"/>
    </row>
    <row r="145" spans="1:16" ht="38.25" customHeight="1" x14ac:dyDescent="0.2">
      <c r="A145" s="278"/>
      <c r="B145" s="276"/>
      <c r="C145" s="276"/>
      <c r="D145" s="276"/>
      <c r="E145" s="276"/>
      <c r="F145" s="276"/>
      <c r="G145" s="276"/>
      <c r="H145" s="276"/>
      <c r="I145" s="276"/>
      <c r="J145" s="276"/>
      <c r="K145" s="276"/>
      <c r="L145" s="276"/>
      <c r="M145" s="276"/>
      <c r="N145" s="276"/>
      <c r="O145" s="276"/>
      <c r="P145" s="276"/>
    </row>
    <row r="146" spans="1:16" ht="38.25" customHeight="1" x14ac:dyDescent="0.2">
      <c r="A146" s="278"/>
      <c r="B146" s="276"/>
      <c r="C146" s="276"/>
      <c r="D146" s="276"/>
      <c r="E146" s="276"/>
      <c r="F146" s="276"/>
      <c r="G146" s="276"/>
      <c r="H146" s="276"/>
      <c r="I146" s="276"/>
      <c r="J146" s="276"/>
      <c r="K146" s="276"/>
      <c r="L146" s="276"/>
      <c r="M146" s="276"/>
      <c r="N146" s="276"/>
      <c r="O146" s="276"/>
      <c r="P146" s="276"/>
    </row>
    <row r="147" spans="1:16" x14ac:dyDescent="0.2">
      <c r="A147" s="278"/>
      <c r="B147" s="276"/>
      <c r="C147" s="276"/>
      <c r="D147" s="276"/>
      <c r="E147" s="276"/>
      <c r="F147" s="276"/>
      <c r="G147" s="276"/>
      <c r="H147" s="276"/>
      <c r="I147" s="276"/>
      <c r="J147" s="276"/>
      <c r="K147" s="276"/>
      <c r="L147" s="276"/>
      <c r="M147" s="276"/>
      <c r="N147" s="276"/>
      <c r="O147" s="276"/>
      <c r="P147" s="276"/>
    </row>
    <row r="148" spans="1:16" x14ac:dyDescent="0.2">
      <c r="A148" s="278"/>
      <c r="B148" s="276"/>
      <c r="C148" s="276"/>
      <c r="D148" s="276"/>
      <c r="E148" s="276"/>
      <c r="F148" s="276"/>
      <c r="G148" s="276"/>
      <c r="H148" s="276"/>
      <c r="I148" s="276"/>
      <c r="J148" s="276"/>
      <c r="K148" s="276"/>
      <c r="L148" s="276"/>
      <c r="M148" s="276"/>
      <c r="N148" s="276"/>
      <c r="O148" s="276"/>
      <c r="P148" s="276"/>
    </row>
    <row r="149" spans="1:16" x14ac:dyDescent="0.2">
      <c r="A149" s="278"/>
      <c r="B149" s="276"/>
      <c r="C149" s="276"/>
      <c r="D149" s="276"/>
      <c r="E149" s="276"/>
      <c r="F149" s="276"/>
      <c r="G149" s="276"/>
      <c r="H149" s="276"/>
      <c r="I149" s="276"/>
      <c r="J149" s="276"/>
      <c r="K149" s="276"/>
      <c r="L149" s="276"/>
      <c r="M149" s="276"/>
      <c r="N149" s="276"/>
      <c r="O149" s="276"/>
      <c r="P149" s="276"/>
    </row>
    <row r="150" spans="1:16" x14ac:dyDescent="0.2">
      <c r="A150" s="278"/>
      <c r="B150" s="276"/>
      <c r="C150" s="276"/>
      <c r="D150" s="276"/>
      <c r="E150" s="276"/>
      <c r="F150" s="276"/>
      <c r="G150" s="276"/>
      <c r="H150" s="276"/>
      <c r="I150" s="276"/>
      <c r="J150" s="276"/>
      <c r="K150" s="276"/>
      <c r="L150" s="276"/>
      <c r="M150" s="276"/>
      <c r="N150" s="276"/>
      <c r="O150" s="276"/>
      <c r="P150" s="276"/>
    </row>
    <row r="151" spans="1:16" x14ac:dyDescent="0.2">
      <c r="A151" s="278"/>
      <c r="B151" s="276"/>
      <c r="C151" s="276"/>
      <c r="D151" s="276"/>
      <c r="E151" s="276"/>
      <c r="F151" s="276"/>
      <c r="G151" s="276"/>
      <c r="H151" s="276"/>
      <c r="I151" s="276"/>
      <c r="J151" s="276"/>
      <c r="K151" s="276"/>
      <c r="L151" s="276"/>
      <c r="M151" s="276"/>
      <c r="N151" s="276"/>
      <c r="O151" s="276"/>
      <c r="P151" s="276"/>
    </row>
    <row r="152" spans="1:16" x14ac:dyDescent="0.2">
      <c r="A152" s="278"/>
      <c r="B152" s="276"/>
      <c r="C152" s="276"/>
      <c r="D152" s="276"/>
      <c r="E152" s="276"/>
      <c r="F152" s="276"/>
      <c r="G152" s="276"/>
      <c r="H152" s="276"/>
      <c r="I152" s="276"/>
      <c r="J152" s="276"/>
      <c r="K152" s="276"/>
      <c r="L152" s="276"/>
      <c r="M152" s="276"/>
      <c r="N152" s="276"/>
      <c r="O152" s="276"/>
      <c r="P152" s="276"/>
    </row>
    <row r="153" spans="1:16" x14ac:dyDescent="0.2">
      <c r="A153" s="278"/>
      <c r="B153" s="276"/>
      <c r="C153" s="276"/>
      <c r="D153" s="276"/>
      <c r="E153" s="276"/>
      <c r="F153" s="276"/>
      <c r="G153" s="276"/>
      <c r="H153" s="276"/>
      <c r="I153" s="276"/>
      <c r="J153" s="276"/>
      <c r="K153" s="276"/>
      <c r="L153" s="276"/>
      <c r="M153" s="276"/>
      <c r="N153" s="276"/>
      <c r="O153" s="276"/>
      <c r="P153" s="276"/>
    </row>
    <row r="154" spans="1:16" x14ac:dyDescent="0.2">
      <c r="A154" s="278"/>
      <c r="B154" s="276"/>
      <c r="C154" s="276"/>
      <c r="D154" s="276"/>
      <c r="E154" s="276"/>
      <c r="F154" s="276"/>
      <c r="G154" s="276"/>
      <c r="H154" s="276"/>
      <c r="I154" s="276"/>
      <c r="J154" s="276"/>
      <c r="K154" s="276"/>
      <c r="L154" s="276"/>
      <c r="M154" s="276"/>
      <c r="N154" s="276"/>
      <c r="O154" s="276"/>
      <c r="P154" s="276"/>
    </row>
    <row r="155" spans="1:16" x14ac:dyDescent="0.2">
      <c r="A155" s="278"/>
      <c r="B155" s="276"/>
      <c r="C155" s="276"/>
      <c r="D155" s="276"/>
      <c r="E155" s="276"/>
      <c r="F155" s="276"/>
      <c r="G155" s="276"/>
      <c r="H155" s="276"/>
      <c r="I155" s="276"/>
      <c r="J155" s="276"/>
      <c r="K155" s="276"/>
      <c r="L155" s="276"/>
      <c r="M155" s="276"/>
      <c r="N155" s="276"/>
      <c r="O155" s="276"/>
      <c r="P155" s="276"/>
    </row>
    <row r="156" spans="1:16" x14ac:dyDescent="0.2">
      <c r="A156" s="278"/>
      <c r="B156" s="276"/>
      <c r="C156" s="276"/>
      <c r="D156" s="276"/>
      <c r="E156" s="276"/>
      <c r="F156" s="276"/>
      <c r="G156" s="276"/>
      <c r="H156" s="276"/>
      <c r="I156" s="276"/>
      <c r="J156" s="276"/>
      <c r="K156" s="276"/>
      <c r="L156" s="276"/>
      <c r="M156" s="276"/>
      <c r="N156" s="276"/>
      <c r="O156" s="276"/>
      <c r="P156" s="276"/>
    </row>
    <row r="157" spans="1:16" x14ac:dyDescent="0.2">
      <c r="A157" s="278"/>
      <c r="B157" s="276"/>
      <c r="C157" s="276"/>
      <c r="D157" s="276"/>
      <c r="E157" s="276"/>
      <c r="F157" s="276"/>
      <c r="G157" s="276"/>
      <c r="H157" s="276"/>
      <c r="I157" s="276"/>
      <c r="J157" s="276"/>
      <c r="K157" s="276"/>
      <c r="L157" s="276"/>
      <c r="M157" s="276"/>
      <c r="N157" s="276"/>
      <c r="O157" s="276"/>
      <c r="P157" s="276"/>
    </row>
    <row r="158" spans="1:16" x14ac:dyDescent="0.2">
      <c r="A158" s="278"/>
      <c r="B158" s="276"/>
      <c r="C158" s="276"/>
      <c r="D158" s="276"/>
      <c r="E158" s="276"/>
      <c r="F158" s="276"/>
      <c r="G158" s="276"/>
      <c r="H158" s="276"/>
      <c r="I158" s="276"/>
      <c r="J158" s="276"/>
      <c r="K158" s="276"/>
      <c r="L158" s="276"/>
      <c r="M158" s="276"/>
      <c r="N158" s="276"/>
      <c r="O158" s="276"/>
      <c r="P158" s="276"/>
    </row>
    <row r="159" spans="1:16" x14ac:dyDescent="0.2">
      <c r="A159" s="278"/>
      <c r="B159" s="276"/>
      <c r="C159" s="276"/>
      <c r="D159" s="276"/>
      <c r="E159" s="276"/>
      <c r="F159" s="276"/>
      <c r="G159" s="276"/>
      <c r="H159" s="276"/>
      <c r="I159" s="276"/>
      <c r="J159" s="276"/>
      <c r="K159" s="276"/>
      <c r="L159" s="276"/>
      <c r="M159" s="276"/>
      <c r="N159" s="276"/>
      <c r="O159" s="276"/>
      <c r="P159" s="276"/>
    </row>
    <row r="160" spans="1:16" x14ac:dyDescent="0.2">
      <c r="A160" s="278"/>
      <c r="B160" s="276"/>
      <c r="C160" s="276"/>
      <c r="D160" s="276"/>
      <c r="E160" s="276"/>
      <c r="F160" s="276"/>
      <c r="G160" s="276"/>
      <c r="H160" s="276"/>
      <c r="I160" s="276"/>
      <c r="J160" s="276"/>
      <c r="K160" s="276"/>
      <c r="L160" s="276"/>
      <c r="M160" s="276"/>
      <c r="N160" s="276"/>
      <c r="O160" s="276"/>
      <c r="P160" s="276"/>
    </row>
    <row r="161" spans="1:16" x14ac:dyDescent="0.2">
      <c r="A161" s="278"/>
      <c r="B161" s="276"/>
      <c r="C161" s="276"/>
      <c r="D161" s="276"/>
      <c r="E161" s="276"/>
      <c r="F161" s="276"/>
      <c r="G161" s="276"/>
      <c r="H161" s="276"/>
      <c r="I161" s="276"/>
      <c r="J161" s="276"/>
      <c r="K161" s="276"/>
      <c r="L161" s="276"/>
      <c r="M161" s="276"/>
      <c r="N161" s="276"/>
      <c r="O161" s="276"/>
      <c r="P161" s="276"/>
    </row>
    <row r="162" spans="1:16" x14ac:dyDescent="0.2">
      <c r="A162" s="278"/>
      <c r="B162" s="276"/>
      <c r="C162" s="276"/>
      <c r="D162" s="276"/>
      <c r="E162" s="276"/>
      <c r="F162" s="276"/>
      <c r="G162" s="276"/>
      <c r="H162" s="276"/>
      <c r="I162" s="276"/>
      <c r="J162" s="276"/>
      <c r="K162" s="276"/>
      <c r="L162" s="276"/>
      <c r="M162" s="276"/>
      <c r="N162" s="276"/>
      <c r="O162" s="276"/>
      <c r="P162" s="276"/>
    </row>
    <row r="163" spans="1:16" x14ac:dyDescent="0.2">
      <c r="A163" s="278"/>
      <c r="B163" s="276"/>
      <c r="C163" s="276"/>
      <c r="D163" s="276"/>
      <c r="E163" s="276"/>
      <c r="F163" s="276"/>
      <c r="G163" s="276"/>
      <c r="H163" s="276"/>
      <c r="I163" s="276"/>
      <c r="J163" s="276"/>
      <c r="K163" s="276"/>
      <c r="L163" s="276"/>
      <c r="M163" s="276"/>
      <c r="N163" s="276"/>
      <c r="O163" s="276"/>
      <c r="P163" s="276"/>
    </row>
    <row r="164" spans="1:16" x14ac:dyDescent="0.2">
      <c r="A164" s="278"/>
      <c r="B164" s="276"/>
      <c r="C164" s="276"/>
      <c r="D164" s="276"/>
      <c r="E164" s="276"/>
      <c r="F164" s="276"/>
      <c r="G164" s="276"/>
      <c r="H164" s="276"/>
      <c r="I164" s="276"/>
      <c r="J164" s="276"/>
      <c r="K164" s="276"/>
      <c r="L164" s="276"/>
      <c r="M164" s="276"/>
      <c r="N164" s="276"/>
      <c r="O164" s="276"/>
      <c r="P164" s="276"/>
    </row>
    <row r="165" spans="1:16" x14ac:dyDescent="0.2">
      <c r="A165" s="278"/>
      <c r="B165" s="276"/>
      <c r="C165" s="276"/>
      <c r="D165" s="276"/>
      <c r="E165" s="276"/>
      <c r="F165" s="276"/>
      <c r="G165" s="276"/>
      <c r="H165" s="276"/>
      <c r="I165" s="276"/>
      <c r="J165" s="276"/>
      <c r="K165" s="276"/>
      <c r="L165" s="276"/>
      <c r="M165" s="276"/>
      <c r="N165" s="276"/>
      <c r="O165" s="276"/>
      <c r="P165" s="276"/>
    </row>
    <row r="166" spans="1:16" x14ac:dyDescent="0.2">
      <c r="A166" s="278"/>
      <c r="B166" s="276"/>
      <c r="C166" s="276"/>
      <c r="D166" s="276"/>
      <c r="E166" s="276"/>
      <c r="F166" s="276"/>
      <c r="G166" s="276"/>
      <c r="H166" s="276"/>
      <c r="I166" s="276"/>
      <c r="J166" s="276"/>
      <c r="K166" s="276"/>
      <c r="L166" s="276"/>
      <c r="M166" s="276"/>
      <c r="N166" s="276"/>
      <c r="O166" s="276"/>
      <c r="P166" s="276"/>
    </row>
    <row r="167" spans="1:16" x14ac:dyDescent="0.2">
      <c r="A167" s="278"/>
      <c r="B167" s="276"/>
      <c r="C167" s="276"/>
      <c r="D167" s="276"/>
      <c r="E167" s="276"/>
      <c r="F167" s="276"/>
      <c r="G167" s="276"/>
      <c r="H167" s="276"/>
      <c r="I167" s="276"/>
      <c r="J167" s="276"/>
      <c r="K167" s="276"/>
      <c r="L167" s="276"/>
      <c r="M167" s="276"/>
      <c r="N167" s="276"/>
      <c r="O167" s="276"/>
      <c r="P167" s="276"/>
    </row>
    <row r="168" spans="1:16" x14ac:dyDescent="0.2">
      <c r="A168" s="278"/>
      <c r="B168" s="276"/>
      <c r="C168" s="276"/>
      <c r="D168" s="276"/>
      <c r="E168" s="276"/>
      <c r="F168" s="276"/>
      <c r="G168" s="276"/>
      <c r="H168" s="276"/>
      <c r="I168" s="276"/>
      <c r="J168" s="276"/>
      <c r="K168" s="276"/>
      <c r="L168" s="276"/>
      <c r="M168" s="276"/>
      <c r="N168" s="276"/>
      <c r="O168" s="276"/>
      <c r="P168" s="276"/>
    </row>
    <row r="169" spans="1:16" x14ac:dyDescent="0.2">
      <c r="A169" s="278"/>
      <c r="B169" s="276"/>
      <c r="C169" s="276"/>
      <c r="D169" s="276"/>
      <c r="E169" s="276"/>
      <c r="F169" s="276"/>
      <c r="G169" s="276"/>
      <c r="H169" s="276"/>
      <c r="I169" s="276"/>
      <c r="J169" s="276"/>
      <c r="K169" s="276"/>
      <c r="L169" s="276"/>
      <c r="M169" s="276"/>
      <c r="N169" s="276"/>
      <c r="O169" s="276"/>
      <c r="P169" s="276"/>
    </row>
    <row r="170" spans="1:16" x14ac:dyDescent="0.2">
      <c r="A170" s="278"/>
      <c r="B170" s="276"/>
      <c r="C170" s="276"/>
      <c r="D170" s="276"/>
      <c r="E170" s="276"/>
      <c r="F170" s="276"/>
      <c r="G170" s="276"/>
      <c r="H170" s="276"/>
      <c r="I170" s="276"/>
      <c r="J170" s="276"/>
      <c r="K170" s="276"/>
      <c r="L170" s="276"/>
      <c r="M170" s="276"/>
      <c r="N170" s="276"/>
      <c r="O170" s="276"/>
      <c r="P170" s="276"/>
    </row>
    <row r="171" spans="1:16" x14ac:dyDescent="0.2">
      <c r="A171" s="278"/>
      <c r="B171" s="276"/>
      <c r="C171" s="276"/>
      <c r="D171" s="276"/>
      <c r="E171" s="276"/>
      <c r="F171" s="276"/>
      <c r="G171" s="276"/>
      <c r="H171" s="276"/>
      <c r="I171" s="276"/>
      <c r="J171" s="276"/>
      <c r="K171" s="276"/>
      <c r="L171" s="276"/>
      <c r="M171" s="276"/>
      <c r="N171" s="276"/>
      <c r="O171" s="276"/>
      <c r="P171" s="276"/>
    </row>
    <row r="172" spans="1:16" x14ac:dyDescent="0.2">
      <c r="A172" s="278"/>
      <c r="B172" s="276"/>
      <c r="C172" s="276"/>
      <c r="D172" s="276"/>
      <c r="E172" s="276"/>
      <c r="F172" s="276"/>
      <c r="G172" s="276"/>
      <c r="H172" s="276"/>
      <c r="I172" s="276"/>
      <c r="J172" s="276"/>
      <c r="K172" s="276"/>
      <c r="L172" s="276"/>
      <c r="M172" s="276"/>
      <c r="N172" s="276"/>
      <c r="O172" s="276"/>
      <c r="P172" s="276"/>
    </row>
    <row r="173" spans="1:16" x14ac:dyDescent="0.2">
      <c r="A173" s="278"/>
      <c r="B173" s="276"/>
      <c r="C173" s="276"/>
      <c r="D173" s="276"/>
      <c r="E173" s="276"/>
      <c r="F173" s="276"/>
      <c r="G173" s="276"/>
      <c r="H173" s="276"/>
      <c r="I173" s="276"/>
      <c r="J173" s="276"/>
      <c r="K173" s="276"/>
      <c r="L173" s="276"/>
      <c r="M173" s="276"/>
      <c r="N173" s="276"/>
      <c r="O173" s="276"/>
      <c r="P173" s="276"/>
    </row>
    <row r="174" spans="1:16" x14ac:dyDescent="0.2">
      <c r="A174" s="278"/>
      <c r="B174" s="276"/>
      <c r="C174" s="276"/>
      <c r="D174" s="276"/>
      <c r="E174" s="276"/>
      <c r="F174" s="276"/>
      <c r="G174" s="276"/>
      <c r="H174" s="276"/>
      <c r="I174" s="276"/>
      <c r="J174" s="276"/>
      <c r="K174" s="276"/>
      <c r="L174" s="276"/>
      <c r="M174" s="276"/>
      <c r="N174" s="276"/>
      <c r="O174" s="276"/>
      <c r="P174" s="276"/>
    </row>
    <row r="175" spans="1:16" x14ac:dyDescent="0.2">
      <c r="A175" s="278"/>
      <c r="B175" s="276"/>
      <c r="C175" s="276"/>
      <c r="D175" s="276"/>
      <c r="E175" s="276"/>
      <c r="F175" s="276"/>
      <c r="G175" s="276"/>
      <c r="H175" s="276"/>
      <c r="I175" s="276"/>
      <c r="J175" s="276"/>
      <c r="K175" s="276"/>
      <c r="L175" s="276"/>
      <c r="M175" s="276"/>
      <c r="N175" s="276"/>
      <c r="O175" s="276"/>
      <c r="P175" s="276"/>
    </row>
    <row r="176" spans="1:16" x14ac:dyDescent="0.2">
      <c r="A176" s="278"/>
      <c r="B176" s="276"/>
      <c r="C176" s="276"/>
      <c r="D176" s="276"/>
      <c r="E176" s="276"/>
      <c r="F176" s="276"/>
      <c r="G176" s="276"/>
      <c r="H176" s="276"/>
      <c r="I176" s="276"/>
      <c r="J176" s="276"/>
      <c r="K176" s="276"/>
      <c r="L176" s="276"/>
      <c r="M176" s="276"/>
      <c r="N176" s="276"/>
      <c r="O176" s="276"/>
      <c r="P176" s="276"/>
    </row>
    <row r="177" spans="1:16" x14ac:dyDescent="0.2">
      <c r="A177" s="278"/>
      <c r="B177" s="276"/>
      <c r="C177" s="276"/>
      <c r="D177" s="276"/>
      <c r="E177" s="276"/>
      <c r="F177" s="276"/>
      <c r="G177" s="276"/>
      <c r="H177" s="276"/>
      <c r="I177" s="276"/>
      <c r="J177" s="276"/>
      <c r="K177" s="276"/>
      <c r="L177" s="276"/>
      <c r="M177" s="276"/>
      <c r="N177" s="276"/>
      <c r="O177" s="276"/>
      <c r="P177" s="276"/>
    </row>
    <row r="178" spans="1:16" x14ac:dyDescent="0.2">
      <c r="A178" s="278"/>
      <c r="B178" s="276"/>
      <c r="C178" s="276"/>
      <c r="D178" s="276"/>
      <c r="E178" s="276"/>
      <c r="F178" s="276"/>
      <c r="G178" s="276"/>
      <c r="H178" s="276"/>
      <c r="I178" s="276"/>
      <c r="J178" s="276"/>
      <c r="K178" s="276"/>
      <c r="L178" s="276"/>
      <c r="M178" s="276"/>
      <c r="N178" s="276"/>
      <c r="O178" s="276"/>
      <c r="P178" s="276"/>
    </row>
    <row r="179" spans="1:16" x14ac:dyDescent="0.2">
      <c r="C179" s="276"/>
      <c r="D179" s="276"/>
      <c r="E179" s="276"/>
      <c r="F179" s="276"/>
      <c r="G179" s="276"/>
      <c r="H179" s="276"/>
      <c r="I179" s="276"/>
      <c r="J179" s="276"/>
      <c r="K179" s="276"/>
      <c r="L179" s="276"/>
      <c r="M179" s="276"/>
      <c r="N179" s="276"/>
      <c r="O179" s="276"/>
      <c r="P179" s="276"/>
    </row>
  </sheetData>
  <sheetProtection selectLockedCells="1"/>
  <mergeCells count="3">
    <mergeCell ref="A4:D4"/>
    <mergeCell ref="D2:J2"/>
    <mergeCell ref="K7:O7"/>
  </mergeCells>
  <conditionalFormatting sqref="A4">
    <cfRule type="containsText" dxfId="2" priority="1" operator="containsText" text="Hide">
      <formula>NOT(ISERROR(SEARCH("Hide",A4)))</formula>
    </cfRule>
  </conditionalFormatting>
  <conditionalFormatting sqref="D2">
    <cfRule type="containsText" dxfId="1" priority="3" operator="containsText" text="Fix">
      <formula>NOT(ISERROR(SEARCH("Fix",D2)))</formula>
    </cfRule>
  </conditionalFormatting>
  <conditionalFormatting sqref="K7:O7">
    <cfRule type="containsText" dxfId="0" priority="2" operator="containsText" text="Hide">
      <formula>NOT(ISERROR(SEARCH("Hide",K7)))</formula>
    </cfRule>
  </conditionalFormatting>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6C88E-E01F-4989-AF56-3DF6EEEB630A}">
  <dimension ref="C2:S7"/>
  <sheetViews>
    <sheetView workbookViewId="0">
      <selection activeCell="R30" sqref="R30"/>
    </sheetView>
  </sheetViews>
  <sheetFormatPr defaultRowHeight="10.199999999999999" x14ac:dyDescent="0.2"/>
  <sheetData>
    <row r="2" spans="3:19" ht="10.8" thickBot="1" x14ac:dyDescent="0.25"/>
    <row r="3" spans="3:19" ht="13.8" thickBot="1" x14ac:dyDescent="0.25">
      <c r="C3" s="528" t="s">
        <v>668</v>
      </c>
      <c r="D3" s="529"/>
      <c r="E3" s="529"/>
      <c r="F3" s="530"/>
      <c r="G3" s="528" t="s">
        <v>669</v>
      </c>
      <c r="H3" s="529"/>
      <c r="I3" s="529"/>
      <c r="J3" s="529"/>
      <c r="K3" s="530"/>
      <c r="L3" s="528" t="s">
        <v>671</v>
      </c>
      <c r="M3" s="529"/>
      <c r="N3" s="529"/>
      <c r="O3" s="529"/>
      <c r="P3" s="529"/>
      <c r="Q3" s="529"/>
      <c r="R3" s="529"/>
      <c r="S3" s="534"/>
    </row>
    <row r="4" spans="3:19" ht="13.8" thickBot="1" x14ac:dyDescent="0.25">
      <c r="C4" s="535">
        <v>19</v>
      </c>
      <c r="D4" s="536"/>
      <c r="E4" s="536"/>
      <c r="F4" s="537"/>
      <c r="G4" s="538">
        <v>45378</v>
      </c>
      <c r="H4" s="539"/>
      <c r="I4" s="539"/>
      <c r="J4" s="539"/>
      <c r="K4" s="540"/>
      <c r="L4" s="541" t="s">
        <v>680</v>
      </c>
      <c r="M4" s="542"/>
      <c r="N4" s="542"/>
      <c r="O4" s="542"/>
      <c r="P4" s="542"/>
      <c r="Q4" s="542"/>
      <c r="R4" s="542"/>
      <c r="S4" s="543"/>
    </row>
    <row r="5" spans="3:19" ht="13.8" thickBot="1" x14ac:dyDescent="0.25">
      <c r="C5" s="528"/>
      <c r="D5" s="529"/>
      <c r="E5" s="529"/>
      <c r="F5" s="530"/>
      <c r="G5" s="531"/>
      <c r="H5" s="532"/>
      <c r="I5" s="532"/>
      <c r="J5" s="532"/>
      <c r="K5" s="532"/>
      <c r="L5" s="532"/>
      <c r="M5" s="532"/>
      <c r="N5" s="532"/>
      <c r="O5" s="532"/>
      <c r="P5" s="532"/>
      <c r="Q5" s="532"/>
      <c r="R5" s="532"/>
      <c r="S5" s="533"/>
    </row>
    <row r="6" spans="3:19" ht="10.8" thickBot="1" x14ac:dyDescent="0.25">
      <c r="C6" s="544"/>
      <c r="D6" s="545"/>
      <c r="E6" s="545"/>
      <c r="F6" s="546"/>
      <c r="G6" s="547"/>
      <c r="H6" s="548"/>
      <c r="I6" s="548"/>
      <c r="J6" s="548"/>
      <c r="K6" s="549"/>
      <c r="L6" s="544"/>
      <c r="M6" s="545"/>
      <c r="N6" s="545"/>
      <c r="O6" s="545"/>
      <c r="P6" s="545"/>
      <c r="Q6" s="545"/>
      <c r="R6" s="545"/>
      <c r="S6" s="546"/>
    </row>
    <row r="7" spans="3:19" ht="13.8" thickBot="1" x14ac:dyDescent="0.25">
      <c r="C7" s="528"/>
      <c r="D7" s="529"/>
      <c r="E7" s="529"/>
      <c r="F7" s="530"/>
      <c r="G7" s="531"/>
      <c r="H7" s="532"/>
      <c r="I7" s="532"/>
      <c r="J7" s="532"/>
      <c r="K7" s="532"/>
      <c r="L7" s="532"/>
      <c r="M7" s="532"/>
      <c r="N7" s="532"/>
      <c r="O7" s="532"/>
      <c r="P7" s="532"/>
      <c r="Q7" s="532"/>
      <c r="R7" s="532"/>
      <c r="S7" s="533"/>
    </row>
  </sheetData>
  <mergeCells count="13">
    <mergeCell ref="C7:F7"/>
    <mergeCell ref="G7:S7"/>
    <mergeCell ref="C3:F3"/>
    <mergeCell ref="G3:K3"/>
    <mergeCell ref="L3:S3"/>
    <mergeCell ref="C4:F4"/>
    <mergeCell ref="G4:K4"/>
    <mergeCell ref="L4:S4"/>
    <mergeCell ref="C5:F5"/>
    <mergeCell ref="G5:S5"/>
    <mergeCell ref="C6:F6"/>
    <mergeCell ref="G6:K6"/>
    <mergeCell ref="L6:S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R5"/>
  <sheetViews>
    <sheetView workbookViewId="0">
      <selection activeCell="L7" sqref="L7"/>
    </sheetView>
  </sheetViews>
  <sheetFormatPr defaultRowHeight="10.199999999999999" x14ac:dyDescent="0.2"/>
  <sheetData>
    <row r="1" spans="2:18" ht="10.8" thickBot="1" x14ac:dyDescent="0.25"/>
    <row r="2" spans="2:18" ht="13.8" thickBot="1" x14ac:dyDescent="0.25">
      <c r="B2" s="550" t="s">
        <v>668</v>
      </c>
      <c r="C2" s="551"/>
      <c r="D2" s="551"/>
      <c r="E2" s="552"/>
      <c r="F2" s="553" t="s">
        <v>669</v>
      </c>
      <c r="G2" s="554"/>
      <c r="H2" s="554"/>
      <c r="I2" s="554"/>
      <c r="J2" s="555"/>
      <c r="K2" s="553" t="s">
        <v>670</v>
      </c>
      <c r="L2" s="554"/>
      <c r="M2" s="554"/>
      <c r="N2" s="554"/>
      <c r="O2" s="554"/>
      <c r="P2" s="554"/>
      <c r="Q2" s="554"/>
      <c r="R2" s="556"/>
    </row>
    <row r="3" spans="2:18" ht="13.8" thickBot="1" x14ac:dyDescent="0.25">
      <c r="B3" s="557">
        <v>19</v>
      </c>
      <c r="C3" s="558"/>
      <c r="D3" s="558"/>
      <c r="E3" s="559"/>
      <c r="F3" s="560">
        <v>45083</v>
      </c>
      <c r="G3" s="558"/>
      <c r="H3" s="558"/>
      <c r="I3" s="558"/>
      <c r="J3" s="559"/>
      <c r="K3" s="561" t="s">
        <v>673</v>
      </c>
      <c r="L3" s="562"/>
      <c r="M3" s="562"/>
      <c r="N3" s="562"/>
      <c r="O3" s="562"/>
      <c r="P3" s="562"/>
      <c r="Q3" s="562"/>
      <c r="R3" s="563"/>
    </row>
    <row r="4" spans="2:18" ht="13.8" thickBot="1" x14ac:dyDescent="0.25">
      <c r="B4" s="553" t="s">
        <v>671</v>
      </c>
      <c r="C4" s="554"/>
      <c r="D4" s="554"/>
      <c r="E4" s="554"/>
      <c r="F4" s="564" t="s">
        <v>672</v>
      </c>
      <c r="G4" s="565"/>
      <c r="H4" s="565"/>
      <c r="I4" s="565"/>
      <c r="J4" s="565"/>
      <c r="K4" s="565"/>
      <c r="L4" s="565"/>
      <c r="M4" s="565"/>
      <c r="N4" s="565"/>
      <c r="O4" s="565"/>
      <c r="P4" s="565"/>
      <c r="Q4" s="565"/>
      <c r="R4" s="566"/>
    </row>
    <row r="5" spans="2:18" ht="10.8" thickBot="1" x14ac:dyDescent="0.25">
      <c r="B5" s="544"/>
      <c r="C5" s="545"/>
      <c r="D5" s="545"/>
      <c r="E5" s="546"/>
      <c r="F5" s="547"/>
      <c r="G5" s="548"/>
      <c r="H5" s="548"/>
      <c r="I5" s="548"/>
      <c r="J5" s="549"/>
      <c r="K5" s="544"/>
      <c r="L5" s="545"/>
      <c r="M5" s="545"/>
      <c r="N5" s="545"/>
      <c r="O5" s="545"/>
      <c r="P5" s="545"/>
      <c r="Q5" s="545"/>
      <c r="R5" s="546"/>
    </row>
  </sheetData>
  <mergeCells count="11">
    <mergeCell ref="B4:E4"/>
    <mergeCell ref="F4:R4"/>
    <mergeCell ref="B5:E5"/>
    <mergeCell ref="F5:J5"/>
    <mergeCell ref="K5:R5"/>
    <mergeCell ref="B2:E2"/>
    <mergeCell ref="F2:J2"/>
    <mergeCell ref="K2:R2"/>
    <mergeCell ref="B3:E3"/>
    <mergeCell ref="F3:J3"/>
    <mergeCell ref="K3:R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ExternalProcurementDocuments" ma:contentTypeID="0x010100D2140B7D96D4564585FB1E32D07690EC020080AD6D0955EE864E93CE9BAA813696E1" ma:contentTypeVersion="11" ma:contentTypeDescription="" ma:contentTypeScope="" ma:versionID="5968497024948ee913bbf88cf4ec3093">
  <xsd:schema xmlns:xsd="http://www.w3.org/2001/XMLSchema" xmlns:xs="http://www.w3.org/2001/XMLSchema" xmlns:p="http://schemas.microsoft.com/office/2006/metadata/properties" xmlns:ns1="65556151-573d-4e3f-a9dc-9e2a82f0567a" xmlns:ns2="6f4b7120-b9c4-412d-8713-f9de68770b69" xmlns:ns3="http://schemas.microsoft.com/sharepoint/v3" targetNamespace="http://schemas.microsoft.com/office/2006/metadata/properties" ma:root="true" ma:fieldsID="9efb1e5d1e2d846c95e3cfecff32950b" ns1:_="" ns2:_="" ns3:_="">
    <xsd:import namespace="65556151-573d-4e3f-a9dc-9e2a82f0567a"/>
    <xsd:import namespace="6f4b7120-b9c4-412d-8713-f9de68770b69"/>
    <xsd:import namespace="http://schemas.microsoft.com/sharepoint/v3"/>
    <xsd:element name="properties">
      <xsd:complexType>
        <xsd:sequence>
          <xsd:element name="documentManagement">
            <xsd:complexType>
              <xsd:all>
                <xsd:element ref="ns1:PANumber" minOccurs="0"/>
                <xsd:element ref="ns2:eDocumentType" minOccurs="0"/>
                <xsd:element ref="ns2:eStatus" minOccurs="0"/>
                <xsd:element ref="ns2:Account_x0020_Id" minOccurs="0"/>
                <xsd:element ref="ns2:Action_x0020_Item_x0020_Status" minOccurs="0"/>
                <xsd:element ref="ns2:eDocumentOwner"/>
                <xsd:element ref="ns2:eBusinessName" minOccurs="0"/>
                <xsd:element ref="ns3:RoutingRule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556151-573d-4e3f-a9dc-9e2a82f0567a" elementFormDefault="qualified">
    <xsd:import namespace="http://schemas.microsoft.com/office/2006/documentManagement/types"/>
    <xsd:import namespace="http://schemas.microsoft.com/office/infopath/2007/PartnerControls"/>
    <xsd:element name="PANumber" ma:index="0" nillable="true" ma:displayName="PANumber" ma:list="{c3b7f06f-d1c5-4208-bd4f-65e22851b245}" ma:internalName="PANumber" ma:showField="Title" ma:web="aa8a17a7-3318-49ce-8b72-e85801b1df3c">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f4b7120-b9c4-412d-8713-f9de68770b69" elementFormDefault="qualified">
    <xsd:import namespace="http://schemas.microsoft.com/office/2006/documentManagement/types"/>
    <xsd:import namespace="http://schemas.microsoft.com/office/infopath/2007/PartnerControls"/>
    <xsd:element name="eDocumentType" ma:index="1" nillable="true" ma:displayName="MOA Document Type" ma:default="Cover Letter" ma:format="Dropdown" ma:internalName="eDocumentType">
      <xsd:simpleType>
        <xsd:restriction base="dms:Choice">
          <xsd:enumeration value="Cover Letter"/>
          <xsd:enumeration value="Draft A"/>
          <xsd:enumeration value="Attachment A"/>
          <xsd:enumeration value="Attachment B"/>
          <xsd:enumeration value="Attachment C"/>
          <xsd:enumeration value="Amendment"/>
          <xsd:enumeration value="Labor Rates"/>
          <xsd:enumeration value="Summary"/>
          <xsd:enumeration value="Draft Q &amp; A"/>
        </xsd:restriction>
      </xsd:simpleType>
    </xsd:element>
    <xsd:element name="eStatus" ma:index="2" nillable="true" ma:displayName="Status" ma:default="Do Not Post" ma:format="Dropdown" ma:internalName="eStatus">
      <xsd:simpleType>
        <xsd:restriction base="dms:Choice">
          <xsd:enumeration value="Do Not Post"/>
          <xsd:enumeration value="Post"/>
          <xsd:enumeration value="Archive"/>
          <xsd:enumeration value="Mark for Deletion"/>
        </xsd:restriction>
      </xsd:simpleType>
    </xsd:element>
    <xsd:element name="Account_x0020_Id" ma:index="5" nillable="true" ma:displayName="Account Id" ma:internalName="Account_x0020_Id" ma:readOnly="true">
      <xsd:simpleType>
        <xsd:restriction base="dms:Text"/>
      </xsd:simpleType>
    </xsd:element>
    <xsd:element name="Action_x0020_Item_x0020_Status" ma:index="6" nillable="true" ma:displayName="Action Item Status" ma:internalName="Action_x0020_Item_x0020_Status" ma:readOnly="true">
      <xsd:simpleType>
        <xsd:restriction base="dms:Text"/>
      </xsd:simpleType>
    </xsd:element>
    <xsd:element name="eDocumentOwner" ma:index="7" ma:displayName="Document Owner" ma:list="UserInfo" ma:SharePointGroup="0" ma:internalName="e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eBusinessName" ma:index="14" nillable="true" ma:displayName="MOA Holder Name" ma:internalName="eBusiness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5" nillable="true" ma:displayName="Description" ma:internalName="RoutingRuleDescription"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Status xmlns="6f4b7120-b9c4-412d-8713-f9de68770b69">Post</eStatus>
    <PANumber xmlns="65556151-573d-4e3f-a9dc-9e2a82f0567a">1091</PANumber>
    <eDocumentOwner xmlns="6f4b7120-b9c4-412d-8713-f9de68770b69">
      <UserInfo>
        <DisplayName>Davila, Angel J-CTR (FAA)</DisplayName>
        <AccountId>17255</AccountId>
        <AccountType/>
      </UserInfo>
    </eDocumentOwner>
    <RoutingRuleDescription xmlns="http://schemas.microsoft.com/sharepoint/v3">25-044-C8 - DRAFT SIR Attachment B</RoutingRuleDescription>
    <eDocumentType xmlns="6f4b7120-b9c4-412d-8713-f9de68770b69">Attachment B</eDocumentType>
    <eBusinessName xmlns="6f4b7120-b9c4-412d-8713-f9de68770b6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FEB335-1A01-4730-8F41-81D53A42DE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556151-573d-4e3f-a9dc-9e2a82f0567a"/>
    <ds:schemaRef ds:uri="6f4b7120-b9c4-412d-8713-f9de68770b69"/>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DE0BE3-AA2D-4C8E-A244-D7D500FE6D82}">
  <ds:schemaRef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purl.org/dc/terms/"/>
    <ds:schemaRef ds:uri="6f4b7120-b9c4-412d-8713-f9de68770b69"/>
    <ds:schemaRef ds:uri="http://purl.org/dc/dcmitype/"/>
    <ds:schemaRef ds:uri="http://schemas.microsoft.com/sharepoint/v3"/>
    <ds:schemaRef ds:uri="65556151-573d-4e3f-a9dc-9e2a82f0567a"/>
  </ds:schemaRefs>
</ds:datastoreItem>
</file>

<file path=customXml/itemProps3.xml><?xml version="1.0" encoding="utf-8"?>
<ds:datastoreItem xmlns:ds="http://schemas.openxmlformats.org/officeDocument/2006/customXml" ds:itemID="{A2906FE8-B9B4-4C68-80C9-10A95FEBF0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50</vt:i4>
      </vt:variant>
    </vt:vector>
  </HeadingPairs>
  <TitlesOfParts>
    <vt:vector size="67" baseType="lpstr">
      <vt:lpstr>Instruction to the CS-HIDE TAB</vt:lpstr>
      <vt:lpstr>Instructions</vt:lpstr>
      <vt:lpstr>NAICS</vt:lpstr>
      <vt:lpstr>Alt CLINs</vt:lpstr>
      <vt:lpstr>CLINs &amp; Ceiling Rates</vt:lpstr>
      <vt:lpstr>Labor Loading Matrix</vt:lpstr>
      <vt:lpstr>Firm Fixed Price</vt:lpstr>
      <vt:lpstr>Base Period</vt:lpstr>
      <vt:lpstr>Option Period 1</vt:lpstr>
      <vt:lpstr>Option Period 2</vt:lpstr>
      <vt:lpstr>Option Period 3 </vt:lpstr>
      <vt:lpstr>Option Period 4</vt:lpstr>
      <vt:lpstr>Summary </vt:lpstr>
      <vt:lpstr>COST BUILD UP</vt:lpstr>
      <vt:lpstr>FFP Payment Schedule</vt:lpstr>
      <vt:lpstr>Version History</vt:lpstr>
      <vt:lpstr>Version Control</vt:lpstr>
      <vt:lpstr>ATS</vt:lpstr>
      <vt:lpstr>NAICS!BAM</vt:lpstr>
      <vt:lpstr>BAM</vt:lpstr>
      <vt:lpstr>BAM_Code</vt:lpstr>
      <vt:lpstr>Blank_Table</vt:lpstr>
      <vt:lpstr>CLIN_Table</vt:lpstr>
      <vt:lpstr>NAICS!CSD</vt:lpstr>
      <vt:lpstr>CSD</vt:lpstr>
      <vt:lpstr>CSD_Code</vt:lpstr>
      <vt:lpstr>CSD_CSS</vt:lpstr>
      <vt:lpstr>CSDCSS_NAICS</vt:lpstr>
      <vt:lpstr>NAICS!CSS</vt:lpstr>
      <vt:lpstr>CSS</vt:lpstr>
      <vt:lpstr>CSS_Code</vt:lpstr>
      <vt:lpstr>CSS_FA</vt:lpstr>
      <vt:lpstr>CSS_G</vt:lpstr>
      <vt:lpstr>CSS_Table</vt:lpstr>
      <vt:lpstr>D_T</vt:lpstr>
      <vt:lpstr>DandT</vt:lpstr>
      <vt:lpstr>NAICS!ES</vt:lpstr>
      <vt:lpstr>ES</vt:lpstr>
      <vt:lpstr>ES_Code</vt:lpstr>
      <vt:lpstr>ES_Table</vt:lpstr>
      <vt:lpstr>FA_Code</vt:lpstr>
      <vt:lpstr>FA_Table</vt:lpstr>
      <vt:lpstr>FAlookup</vt:lpstr>
      <vt:lpstr>FiscalYearProgramYear</vt:lpstr>
      <vt:lpstr>M_R</vt:lpstr>
      <vt:lpstr>MandR</vt:lpstr>
      <vt:lpstr>PaymentSchedule</vt:lpstr>
      <vt:lpstr>Prime_Sub</vt:lpstr>
      <vt:lpstr>'CLINs &amp; Ceiling Rates'!Print_Area</vt:lpstr>
      <vt:lpstr>'Firm Fixed Price'!Print_Area</vt:lpstr>
      <vt:lpstr>'Labor Loading Matrix'!Print_Area</vt:lpstr>
      <vt:lpstr>'Base Period'!Print_Titles</vt:lpstr>
      <vt:lpstr>'CLINs &amp; Ceiling Rates'!Print_Titles</vt:lpstr>
      <vt:lpstr>'COST BUILD UP'!Print_Titles</vt:lpstr>
      <vt:lpstr>'Firm Fixed Price'!Print_Titles</vt:lpstr>
      <vt:lpstr>'Labor Loading Matrix'!Print_Titles</vt:lpstr>
      <vt:lpstr>'Option Period 1'!Print_Titles</vt:lpstr>
      <vt:lpstr>'Option Period 2'!Print_Titles</vt:lpstr>
      <vt:lpstr>'Option Period 3 '!Print_Titles</vt:lpstr>
      <vt:lpstr>'Option Period 4'!Print_Titles</vt:lpstr>
      <vt:lpstr>'Summary '!Print_Titles</vt:lpstr>
      <vt:lpstr>R_D</vt:lpstr>
      <vt:lpstr>RandD</vt:lpstr>
      <vt:lpstr>SelectedFY</vt:lpstr>
      <vt:lpstr>Site</vt:lpstr>
      <vt:lpstr>Table_NAICS</vt:lpstr>
      <vt:lpstr>Valid_NAICS</vt:lpstr>
    </vt:vector>
  </TitlesOfParts>
  <Company>ATO/FAA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2X-XXX-XX SIR Attachment B - Supplies and Services</dc:title>
  <dc:creator>Mark J. Gazillo</dc:creator>
  <cp:keywords>Ver 19  6/6/2023</cp:keywords>
  <dc:description/>
  <cp:lastModifiedBy>Cheung, Pamela CTR (FAA)</cp:lastModifiedBy>
  <cp:lastPrinted>2018-07-25T01:04:07Z</cp:lastPrinted>
  <dcterms:created xsi:type="dcterms:W3CDTF">2007-02-05T15:37:45Z</dcterms:created>
  <dcterms:modified xsi:type="dcterms:W3CDTF">2025-11-26T02:03:06Z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0x010100D2140B7D96D4564585FB1E32D07690EC020080AD6D0955EE864E93CE9BAA813696E1</vt:lpwstr>
  </property>
  <property fmtid="{D5CDD505-2E9C-101B-9397-08002B2CF9AE}" pid="3" name="TaxKeyword">
    <vt:lpwstr>264;#Ver 19 6/6/2023|2a2cb091-6e1c-4181-9c65-07005c606091</vt:lpwstr>
  </property>
  <property fmtid="{D5CDD505-2E9C-101B-9397-08002B2CF9AE}" pid="4" name="eDocumentTypeManaged">
    <vt:lpwstr/>
  </property>
  <property fmtid="{D5CDD505-2E9C-101B-9397-08002B2CF9AE}" pid="5" name="_docset_NoMedatataSyncRequired">
    <vt:lpwstr>False</vt:lpwstr>
  </property>
  <property fmtid="{D5CDD505-2E9C-101B-9397-08002B2CF9AE}" pid="6" name="n580d2b025f04540b6db84a2890c9fa2">
    <vt:lpwstr/>
  </property>
  <property fmtid="{D5CDD505-2E9C-101B-9397-08002B2CF9AE}" pid="7" name="TaxCatchAll">
    <vt:lpwstr>264;#Ver 19 6/6/2023</vt:lpwstr>
  </property>
  <property fmtid="{D5CDD505-2E9C-101B-9397-08002B2CF9AE}" pid="8" name="TaxKeywordTaxHTField">
    <vt:lpwstr>Ver 19 6/6/2023|2a2cb091-6e1c-4181-9c65-07005c606091</vt:lpwstr>
  </property>
</Properties>
</file>